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7" codeName="{643B0D74-A683-FBA9-23B4-8A0AA6E0B6B9}"/>
  <workbookPr codeName="ThisWorkbook" autoCompressPictures="0" defaultThemeVersion="124226"/>
  <mc:AlternateContent xmlns:mc="http://schemas.openxmlformats.org/markup-compatibility/2006">
    <mc:Choice Requires="x15">
      <x15ac:absPath xmlns:x15ac="http://schemas.microsoft.com/office/spreadsheetml/2010/11/ac" url="/Users/isabellesaint-jean/Downloads/Intelligence/Blank UW/"/>
    </mc:Choice>
  </mc:AlternateContent>
  <xr:revisionPtr revIDLastSave="0" documentId="13_ncr:1_{704E963B-3CED-AB43-9327-3A6AA33FA7F4}" xr6:coauthVersionLast="47" xr6:coauthVersionMax="47" xr10:uidLastSave="{00000000-0000-0000-0000-000000000000}"/>
  <bookViews>
    <workbookView xWindow="0" yWindow="600" windowWidth="28160" windowHeight="15740" tabRatio="811" firstSheet="13" activeTab="24" xr2:uid="{00000000-000D-0000-FFFF-FFFF00000000}"/>
  </bookViews>
  <sheets>
    <sheet name="Start Page" sheetId="55" r:id="rId1"/>
    <sheet name="Cover Page" sheetId="68" r:id="rId2"/>
    <sheet name="Property &amp; Loan Summary" sheetId="47" r:id="rId3"/>
    <sheet name="Conclusions &amp; Escrows" sheetId="48" r:id="rId4"/>
    <sheet name="Property Detail - Comm" sheetId="49" r:id="rId5"/>
    <sheet name="Property Detail - MF SS MHP" sheetId="67" state="hidden" r:id="rId6"/>
    <sheet name="Property Detail - Hotel" sheetId="65" state="hidden" r:id="rId7"/>
    <sheet name="Operating History and Pro Forma" sheetId="45" r:id="rId8"/>
    <sheet name="Hotel Op History and Pro Forma" sheetId="66" state="hidden" r:id="rId9"/>
    <sheet name="10 Yr Pro Forma" sheetId="51" r:id="rId10"/>
    <sheet name="Rent Roll" sheetId="46" r:id="rId11"/>
    <sheet name="Presentation Rent Roll" sheetId="77" r:id="rId12"/>
    <sheet name="Rent Roll Summary" sheetId="74" r:id="rId13"/>
    <sheet name="Rent Roll Footnotes" sheetId="70" r:id="rId14"/>
    <sheet name="Stress Scenario" sheetId="69" r:id="rId15"/>
    <sheet name="Broker Interview" sheetId="59" r:id="rId16"/>
    <sheet name="Third Party Reports Summary" sheetId="76" r:id="rId17"/>
    <sheet name="Borrower" sheetId="54" r:id="rId18"/>
    <sheet name="Market" sheetId="72" r:id="rId19"/>
    <sheet name="Site Inspection" sheetId="73" r:id="rId20"/>
    <sheet name="Pictures" sheetId="58" r:id="rId21"/>
    <sheet name="Maps" sheetId="64" r:id="rId22"/>
    <sheet name="Lease Comps" sheetId="61" r:id="rId23"/>
    <sheet name="Sales Comps" sheetId="60" r:id="rId24"/>
    <sheet name="CMBS Comps" sheetId="75" r:id="rId25"/>
    <sheet name="Addendum" sheetId="62" r:id="rId26"/>
    <sheet name="Detailed Rollover" sheetId="71" state="hidden" r:id="rId27"/>
    <sheet name="Amortization Schedule" sheetId="52" r:id="rId28"/>
    <sheet name="Controls" sheetId="50" state="hidden" r:id="rId29"/>
  </sheets>
  <functionGroups builtInGroupCount="19"/>
  <externalReferences>
    <externalReference r:id="rId30"/>
    <externalReference r:id="rId31"/>
  </externalReferences>
  <definedNames>
    <definedName name="_Fill" localSheetId="24" hidden="1">#REF!</definedName>
    <definedName name="_Fill" localSheetId="8" hidden="1">#REF!</definedName>
    <definedName name="_Fill" localSheetId="18" hidden="1">#REF!</definedName>
    <definedName name="_Fill" localSheetId="6" hidden="1">#REF!</definedName>
    <definedName name="_Fill" localSheetId="5" hidden="1">#REF!</definedName>
    <definedName name="_Fill" localSheetId="19" hidden="1">#REF!</definedName>
    <definedName name="_Fill" hidden="1">#REF!</definedName>
    <definedName name="_xlnm._FilterDatabase" localSheetId="11" hidden="1">'Presentation Rent Roll'!$A$13:$U$245</definedName>
    <definedName name="_xlnm._FilterDatabase" localSheetId="10" hidden="1">'Rent Roll'!$A$13:$LS$290</definedName>
    <definedName name="_Key1" localSheetId="24" hidden="1">#REF!</definedName>
    <definedName name="_Key1" localSheetId="8" hidden="1">#REF!</definedName>
    <definedName name="_Key1" localSheetId="18" hidden="1">#REF!</definedName>
    <definedName name="_Key1" localSheetId="6" hidden="1">#REF!</definedName>
    <definedName name="_Key1" localSheetId="5" hidden="1">#REF!</definedName>
    <definedName name="_Key1" localSheetId="19" hidden="1">#REF!</definedName>
    <definedName name="_Key1" hidden="1">#REF!</definedName>
    <definedName name="_Key2" localSheetId="24" hidden="1">#REF!</definedName>
    <definedName name="_Key2" localSheetId="8" hidden="1">#REF!</definedName>
    <definedName name="_Key2" localSheetId="18" hidden="1">#REF!</definedName>
    <definedName name="_Key2" localSheetId="6" hidden="1">#REF!</definedName>
    <definedName name="_Key2" localSheetId="5" hidden="1">#REF!</definedName>
    <definedName name="_Key2" localSheetId="19" hidden="1">#REF!</definedName>
    <definedName name="_Key2" hidden="1">#REF!</definedName>
    <definedName name="_Order1" hidden="1">255</definedName>
    <definedName name="_Order2" hidden="1">255</definedName>
    <definedName name="_Sort" localSheetId="24" hidden="1">#REF!</definedName>
    <definedName name="_Sort" localSheetId="8" hidden="1">#REF!</definedName>
    <definedName name="_Sort" localSheetId="18" hidden="1">#REF!</definedName>
    <definedName name="_Sort" localSheetId="6" hidden="1">#REF!</definedName>
    <definedName name="_Sort" localSheetId="5" hidden="1">#REF!</definedName>
    <definedName name="_Sort" localSheetId="19" hidden="1">#REF!</definedName>
    <definedName name="_Sort" hidden="1">#REF!</definedName>
    <definedName name="Address" localSheetId="11">'Property &amp; Loan Summary'!$E$4</definedName>
    <definedName name="Address">'Property &amp; Loan Summary'!$E$4</definedName>
    <definedName name="Amortization_Term" localSheetId="11">'Property &amp; Loan Summary'!$E$16</definedName>
    <definedName name="Amortization_Term">'Property &amp; Loan Summary'!$E$16</definedName>
    <definedName name="Annual_Debt_Service" localSheetId="11">'Property &amp; Loan Summary'!$E$19</definedName>
    <definedName name="Annual_Debt_Service">'Property &amp; Loan Summary'!$E$19</definedName>
    <definedName name="Annual_IO_Payment" localSheetId="11">'Property &amp; Loan Summary'!$D$19</definedName>
    <definedName name="Annual_IO_Payment">'Property &amp; Loan Summary'!$D$19</definedName>
    <definedName name="Appraised_Value" localSheetId="11">'Conclusions &amp; Escrows'!$I$11</definedName>
    <definedName name="Appraised_Value">'Conclusions &amp; Escrows'!$I$11</definedName>
    <definedName name="Balloon_Term" localSheetId="11">'Property &amp; Loan Summary'!$E$15</definedName>
    <definedName name="Balloon_Term">'Property &amp; Loan Summary'!$E$15</definedName>
    <definedName name="Borrower">Borrower!$D$4</definedName>
    <definedName name="Borrower_Principal">Borrower!$D$6</definedName>
    <definedName name="Cde_1">'[1]Rent Roll'!$A$14</definedName>
    <definedName name="Cde_2">'[1]Rent Roll'!$A$15</definedName>
    <definedName name="CDE_3">'[1]Rent Roll'!$A$16</definedName>
    <definedName name="Cde_4">'[1]Rent Roll'!$A$17</definedName>
    <definedName name="CF_Sweep_Date">'Property &amp; Loan Summary'!$K$14</definedName>
    <definedName name="City" localSheetId="11">'Property &amp; Loan Summary'!$E$5</definedName>
    <definedName name="City">'Property &amp; Loan Summary'!$E$5</definedName>
    <definedName name="Comp_1_Address" localSheetId="24">'CMBS Comps'!#REF!</definedName>
    <definedName name="Comp_1_Building_Area" localSheetId="24">'CMBS Comps'!#REF!</definedName>
    <definedName name="Comp_1_Cap_Rate" localSheetId="24">'CMBS Comps'!#REF!</definedName>
    <definedName name="Comp_1_City__State" localSheetId="24">'CMBS Comps'!#REF!</definedName>
    <definedName name="Comp_1_Date_of_Sale" localSheetId="24">'CMBS Comps'!#REF!</definedName>
    <definedName name="Comp_1_Direction" localSheetId="24">'CMBS Comps'!#REF!</definedName>
    <definedName name="Comp_1_Distance_From_Subject" localSheetId="24">'CMBS Comps'!#REF!</definedName>
    <definedName name="Comp_1_General_Comparison" localSheetId="24">'CMBS Comps'!#REF!</definedName>
    <definedName name="Comp_1_Name" localSheetId="24">'CMBS Comps'!#REF!</definedName>
    <definedName name="Comp_1_Occupancy_at_Sale" localSheetId="24">'CMBS Comps'!#REF!</definedName>
    <definedName name="Comp_1_Price_Measure" localSheetId="24">'CMBS Comps'!#REF!</definedName>
    <definedName name="Comp_1_Sales_Price" localSheetId="24">'CMBS Comps'!#REF!</definedName>
    <definedName name="Comp_1_Year_Built" localSheetId="24">'CMBS Comps'!#REF!</definedName>
    <definedName name="Comp_1_Year_Renovated" localSheetId="24">'CMBS Comps'!#REF!</definedName>
    <definedName name="Comp_2_Address" localSheetId="24">'CMBS Comps'!#REF!</definedName>
    <definedName name="Comp_2_Building_Area" localSheetId="24">'CMBS Comps'!#REF!</definedName>
    <definedName name="Comp_2_Cap_Rate" localSheetId="24">'CMBS Comps'!#REF!</definedName>
    <definedName name="Comp_2_City__State" localSheetId="24">'CMBS Comps'!#REF!</definedName>
    <definedName name="Comp_2_Date_of_Sale" localSheetId="24">'CMBS Comps'!#REF!</definedName>
    <definedName name="Comp_2_Direction" localSheetId="24">'CMBS Comps'!#REF!</definedName>
    <definedName name="Comp_2_Distance_From_Subject" localSheetId="24">'CMBS Comps'!#REF!</definedName>
    <definedName name="Comp_2_General_Comparison" localSheetId="24">'CMBS Comps'!#REF!</definedName>
    <definedName name="Comp_2_Name" localSheetId="24">'CMBS Comps'!#REF!</definedName>
    <definedName name="Comp_2_Occupancy_at_Sale" localSheetId="24">'CMBS Comps'!#REF!</definedName>
    <definedName name="Comp_2_Price_Measure" localSheetId="24">'CMBS Comps'!#REF!</definedName>
    <definedName name="Comp_2_Sales_Price" localSheetId="24">'CMBS Comps'!#REF!</definedName>
    <definedName name="Comp_2_Year_Built" localSheetId="24">'CMBS Comps'!#REF!</definedName>
    <definedName name="Comp_2_Year_Renovated" localSheetId="24">'CMBS Comps'!#REF!</definedName>
    <definedName name="Comp_3_Address" localSheetId="24">'CMBS Comps'!#REF!</definedName>
    <definedName name="Comp_3_Building_Area" localSheetId="24">'CMBS Comps'!#REF!</definedName>
    <definedName name="Comp_3_Cap_Rate" localSheetId="24">'CMBS Comps'!#REF!</definedName>
    <definedName name="Comp_3_City__State" localSheetId="24">'CMBS Comps'!#REF!</definedName>
    <definedName name="Comp_3_Date_of_Sale" localSheetId="24">'CMBS Comps'!#REF!</definedName>
    <definedName name="Comp_3_Direction" localSheetId="24">'CMBS Comps'!#REF!</definedName>
    <definedName name="Comp_3_Distance_From_Subject" localSheetId="24">'CMBS Comps'!#REF!</definedName>
    <definedName name="Comp_3_General_Comparison" localSheetId="24">'CMBS Comps'!#REF!</definedName>
    <definedName name="Comp_3_Name" localSheetId="24">'CMBS Comps'!#REF!</definedName>
    <definedName name="Comp_3_Occupancy_at_Sale" localSheetId="24">'CMBS Comps'!#REF!</definedName>
    <definedName name="Comp_3_Price_Measure" localSheetId="24">'CMBS Comps'!#REF!</definedName>
    <definedName name="Comp_3_Sales_Price" localSheetId="24">'CMBS Comps'!#REF!</definedName>
    <definedName name="Comp_3_Year_Built" localSheetId="24">'CMBS Comps'!#REF!</definedName>
    <definedName name="Comp_3_Year_Renovated" localSheetId="24">'CMBS Comps'!#REF!</definedName>
    <definedName name="Comp_4_Address" localSheetId="24">'CMBS Comps'!#REF!</definedName>
    <definedName name="Comp_4_Building_Area" localSheetId="24">'CMBS Comps'!#REF!</definedName>
    <definedName name="Comp_4_Cap_Rate" localSheetId="24">'CMBS Comps'!#REF!</definedName>
    <definedName name="Comp_4_City__State" localSheetId="24">'CMBS Comps'!#REF!</definedName>
    <definedName name="Comp_4_Date_of_Sale" localSheetId="24">'CMBS Comps'!#REF!</definedName>
    <definedName name="Comp_4_Direction" localSheetId="24">'CMBS Comps'!#REF!</definedName>
    <definedName name="Comp_4_Distance_From_Subject" localSheetId="24">'CMBS Comps'!#REF!</definedName>
    <definedName name="Comp_4_General_Comparison" localSheetId="24">'CMBS Comps'!#REF!</definedName>
    <definedName name="Comp_4_Name" localSheetId="24">'CMBS Comps'!#REF!</definedName>
    <definedName name="Comp_4_Occupancy_at_Sale" localSheetId="24">'CMBS Comps'!#REF!</definedName>
    <definedName name="Comp_4_Price_Measure" localSheetId="24">'CMBS Comps'!#REF!</definedName>
    <definedName name="Comp_4_Sales_Price" localSheetId="24">'CMBS Comps'!#REF!</definedName>
    <definedName name="Comp_4_Year_Built" localSheetId="24">'CMBS Comps'!#REF!</definedName>
    <definedName name="Comp_4_Year_Renovated" localSheetId="24">'CMBS Comps'!#REF!</definedName>
    <definedName name="Concluded_Cap_Rate" localSheetId="11">'Conclusions &amp; Escrows'!$I$9</definedName>
    <definedName name="Concluded_Cap_Rate">'Conclusions &amp; Escrows'!$I$9</definedName>
    <definedName name="Concluded_Value" localSheetId="11">'Conclusions &amp; Escrows'!$I$7</definedName>
    <definedName name="Concluded_Value">'Conclusions &amp; Escrows'!$I$7</definedName>
    <definedName name="Cost_Basis" localSheetId="11">'Property &amp; Loan Summary'!$K$30</definedName>
    <definedName name="Cost_Basis">'Property &amp; Loan Summary'!$K$30</definedName>
    <definedName name="countmonths" localSheetId="24">#REF!</definedName>
    <definedName name="countmonths" localSheetId="8">#REF!</definedName>
    <definedName name="countmonths" localSheetId="18">#REF!</definedName>
    <definedName name="countmonths" localSheetId="6">#REF!</definedName>
    <definedName name="countmonths" localSheetId="5">#REF!</definedName>
    <definedName name="countmonths" localSheetId="19">#REF!</definedName>
    <definedName name="County">'Property &amp; Loan Summary'!$E$7</definedName>
    <definedName name="Coupon" localSheetId="11">'Property &amp; Loan Summary'!$D$18</definedName>
    <definedName name="Coupon">'Property &amp; Loan Summary'!$D$18</definedName>
    <definedName name="Current_Balance" localSheetId="11">'Property &amp; Loan Summary'!$D$12</definedName>
    <definedName name="Current_Balance">'Property &amp; Loan Summary'!$D$12</definedName>
    <definedName name="Cutoff_Date">'Property &amp; Loan Summary'!$C$12</definedName>
    <definedName name="dallas" localSheetId="24">#REF!</definedName>
    <definedName name="dallas" localSheetId="8">#REF!</definedName>
    <definedName name="dallas" localSheetId="18">#REF!</definedName>
    <definedName name="dallas" localSheetId="6">#REF!</definedName>
    <definedName name="dallas" localSheetId="5">#REF!</definedName>
    <definedName name="dallas" localSheetId="19">#REF!</definedName>
    <definedName name="Date_Acquired" localSheetId="11">'Property &amp; Loan Summary'!$K$28</definedName>
    <definedName name="Date_Acquired">'Property &amp; Loan Summary'!$K$28</definedName>
    <definedName name="Deal_Control_Number">'Cover Page'!$H$2</definedName>
    <definedName name="dPayment">'[2]Underwriting Model'!$K$3</definedName>
    <definedName name="ExpensesScaled" localSheetId="24">#REF!</definedName>
    <definedName name="ExpensesScaled" localSheetId="8">#REF!</definedName>
    <definedName name="ExpensesScaled" localSheetId="18">#REF!</definedName>
    <definedName name="ExpensesScaled" localSheetId="6">#REF!</definedName>
    <definedName name="ExpensesScaled" localSheetId="5">#REF!</definedName>
    <definedName name="ExpensesScaled" localSheetId="19">#REF!</definedName>
    <definedName name="Factor" localSheetId="11">'Property &amp; Loan Summary'!$Z$3</definedName>
    <definedName name="Factor">'Property &amp; Loan Summary'!$Z$3</definedName>
    <definedName name="FCArray" localSheetId="24">#REF!</definedName>
    <definedName name="FCArray" localSheetId="8">#REF!</definedName>
    <definedName name="FCArray" localSheetId="18">#REF!</definedName>
    <definedName name="FCArray" localSheetId="6">#REF!</definedName>
    <definedName name="FCArray" localSheetId="5">#REF!</definedName>
    <definedName name="FCArray" localSheetId="19">#REF!</definedName>
    <definedName name="Flag" localSheetId="5">'Property Detail - MF SS MHP'!$O$11</definedName>
    <definedName name="Flag">'Property Detail - Hotel'!$D$38</definedName>
    <definedName name="Flag_Expiration" localSheetId="11">'Property Detail - Hotel'!$D$39</definedName>
    <definedName name="Flag_Expiration" localSheetId="5">'Property Detail - MF SS MHP'!$O$12</definedName>
    <definedName name="Flag_Expiration">'Property Detail - Hotel'!$D$39</definedName>
    <definedName name="Hotel" localSheetId="11">'Property &amp; Loan Summary'!$AB$2</definedName>
    <definedName name="Hotel">'Property &amp; Loan Summary'!$AB$2</definedName>
    <definedName name="Interest_Only_Period" localSheetId="11">'Property &amp; Loan Summary'!$E$17</definedName>
    <definedName name="Interest_Only_Period">'Property &amp; Loan Summary'!$E$17</definedName>
    <definedName name="Issuer_Breakeven_Cap">'Property &amp; Loan Summary'!$F$55</definedName>
    <definedName name="Land_Area">'Property Detail - Comm'!$L$11</definedName>
    <definedName name="Lease_Comp_1__Adjusted__Comp_Rent" localSheetId="24">'Lease Comps'!#REF!</definedName>
    <definedName name="Lease_Comp_1_Address" localSheetId="24">'Lease Comps'!#REF!</definedName>
    <definedName name="Lease_Comp_1_Building_Area" localSheetId="24">'Lease Comps'!#REF!</definedName>
    <definedName name="Lease_Comp_1_City__State" localSheetId="24">'Lease Comps'!#REF!</definedName>
    <definedName name="Lease_Comp_1_Direction" localSheetId="24">'Lease Comps'!#REF!</definedName>
    <definedName name="Lease_Comp_1_Distance_From_Subject" localSheetId="24">'Lease Comps'!#REF!</definedName>
    <definedName name="Lease_Comp_1_Exp._Reimbursement_Adj." localSheetId="24">'Lease Comps'!#REF!</definedName>
    <definedName name="Lease_Comp_1_General_Comparison" localSheetId="24">'Lease Comps'!#REF!</definedName>
    <definedName name="Lease_Comp_1_Lease_Rate" localSheetId="24">'Lease Comps'!#REF!</definedName>
    <definedName name="Lease_Comp_1_Lease_Type" localSheetId="24">'Lease Comps'!#REF!</definedName>
    <definedName name="Lease_Comp_1_Name" localSheetId="24">'Lease Comps'!#REF!</definedName>
    <definedName name="Lease_Comp_1_Occupancy" localSheetId="24">'Lease Comps'!#REF!</definedName>
    <definedName name="Lease_Comp_1_Year_Built" localSheetId="24">'Lease Comps'!#REF!</definedName>
    <definedName name="Lease_Comp_1_Year_Renovated" localSheetId="24">'Lease Comps'!#REF!</definedName>
    <definedName name="Lease_Comp_2__Adjusted__Comp_Rent" localSheetId="24">'Lease Comps'!#REF!</definedName>
    <definedName name="Lease_Comp_2_Address" localSheetId="24">'Lease Comps'!#REF!</definedName>
    <definedName name="Lease_Comp_2_Building_Area" localSheetId="24">'Lease Comps'!#REF!</definedName>
    <definedName name="Lease_Comp_2_City__State" localSheetId="24">'Lease Comps'!#REF!</definedName>
    <definedName name="Lease_Comp_2_Direction" localSheetId="24">'Lease Comps'!#REF!</definedName>
    <definedName name="Lease_Comp_2_Distance_From_Subject" localSheetId="24">'Lease Comps'!#REF!</definedName>
    <definedName name="Lease_Comp_2_Exp._Reimbursement_Adj." localSheetId="24">'Lease Comps'!#REF!</definedName>
    <definedName name="Lease_Comp_2_General_Comparison" localSheetId="24">'Lease Comps'!#REF!</definedName>
    <definedName name="Lease_Comp_2_Lease_Rate" localSheetId="24">'Lease Comps'!#REF!</definedName>
    <definedName name="Lease_Comp_2_Lease_Type" localSheetId="24">'Lease Comps'!#REF!</definedName>
    <definedName name="Lease_Comp_2_Name" localSheetId="24">'Lease Comps'!#REF!</definedName>
    <definedName name="Lease_Comp_2_Occupancy" localSheetId="24">'Lease Comps'!#REF!</definedName>
    <definedName name="Lease_Comp_2_Year_Built" localSheetId="24">'Lease Comps'!#REF!</definedName>
    <definedName name="Lease_Comp_2_Year_Renovated" localSheetId="24">'Lease Comps'!#REF!</definedName>
    <definedName name="Lease_Comp_3__Adjusted__Comp_Rent" localSheetId="24">'Lease Comps'!#REF!</definedName>
    <definedName name="Lease_Comp_3_Address" localSheetId="24">'Lease Comps'!#REF!</definedName>
    <definedName name="Lease_Comp_3_Building_Area" localSheetId="24">'Lease Comps'!#REF!</definedName>
    <definedName name="Lease_Comp_3_City__State" localSheetId="24">'Lease Comps'!#REF!</definedName>
    <definedName name="Lease_Comp_3_Direction" localSheetId="24">'Lease Comps'!#REF!</definedName>
    <definedName name="Lease_Comp_3_Distance_From_Subject" localSheetId="24">'Lease Comps'!#REF!</definedName>
    <definedName name="Lease_Comp_3_Exp._Reimbursement_Adj." localSheetId="24">'Lease Comps'!#REF!</definedName>
    <definedName name="Lease_Comp_3_General_Comparison" localSheetId="24">'Lease Comps'!#REF!</definedName>
    <definedName name="Lease_Comp_3_Lease_Rate" localSheetId="24">'Lease Comps'!#REF!</definedName>
    <definedName name="Lease_Comp_3_Lease_Type" localSheetId="24">'Lease Comps'!#REF!</definedName>
    <definedName name="Lease_Comp_3_Name" localSheetId="24">'Lease Comps'!#REF!</definedName>
    <definedName name="Lease_Comp_3_Occupancy" localSheetId="24">'Lease Comps'!#REF!</definedName>
    <definedName name="Lease_Comp_3_Year_Built" localSheetId="24">'Lease Comps'!#REF!</definedName>
    <definedName name="Lease_Comp_3_Year_Renovated" localSheetId="24">'Lease Comps'!#REF!</definedName>
    <definedName name="Lease_Comp_4__Adjusted__Comp_Rent" localSheetId="24">'Lease Comps'!#REF!</definedName>
    <definedName name="Lease_Comp_4_Address" localSheetId="24">'Lease Comps'!#REF!</definedName>
    <definedName name="Lease_Comp_4_Building_Area" localSheetId="24">'Lease Comps'!#REF!</definedName>
    <definedName name="Lease_Comp_4_City__State" localSheetId="24">'Lease Comps'!#REF!</definedName>
    <definedName name="Lease_Comp_4_Direction" localSheetId="24">'Lease Comps'!#REF!</definedName>
    <definedName name="Lease_Comp_4_Distance_From_Subject" localSheetId="24">'Lease Comps'!#REF!</definedName>
    <definedName name="Lease_Comp_4_Exp._Reimbursement_Adj." localSheetId="24">'Lease Comps'!#REF!</definedName>
    <definedName name="Lease_Comp_4_General_Comparison" localSheetId="24">'Lease Comps'!#REF!</definedName>
    <definedName name="Lease_Comp_4_Lease_Rate" localSheetId="24">'Lease Comps'!#REF!</definedName>
    <definedName name="Lease_Comp_4_Lease_Type" localSheetId="24">'Lease Comps'!#REF!</definedName>
    <definedName name="Lease_Comp_4_Name" localSheetId="24">'Lease Comps'!#REF!</definedName>
    <definedName name="Lease_Comp_4_Occupancy" localSheetId="24">'Lease Comps'!#REF!</definedName>
    <definedName name="Lease_Comp_4_Year_Built" localSheetId="24">'Lease Comps'!#REF!</definedName>
    <definedName name="Lease_Comp_4_Year_Renovated" localSheetId="24">'Lease Comps'!#REF!</definedName>
    <definedName name="Loan_Balance">'Property &amp; Loan Summary'!$W$7:$W$97</definedName>
    <definedName name="Loan_Purpose" localSheetId="11">'Property &amp; Loan Summary'!$K$27</definedName>
    <definedName name="Loan_Purpose">'Property &amp; Loan Summary'!$K$27</definedName>
    <definedName name="Maturity_Balance" localSheetId="11">'Property &amp; Loan Summary'!$D$21</definedName>
    <definedName name="Maturity_Balance">'Property &amp; Loan Summary'!$D$21</definedName>
    <definedName name="Maturity_Date" localSheetId="11">'Property &amp; Loan Summary'!$E$20</definedName>
    <definedName name="Maturity_Date">'Property &amp; Loan Summary'!$E$20</definedName>
    <definedName name="Maturity_Value" localSheetId="11">'Conclusions &amp; Escrows'!$I$8</definedName>
    <definedName name="Maturity_Value">'Conclusions &amp; Escrows'!$I$8</definedName>
    <definedName name="Measure" localSheetId="11">'Property &amp; Loan Summary'!$K$5</definedName>
    <definedName name="Measure">'Property &amp; Loan Summary'!$K$5</definedName>
    <definedName name="MonthNames">"JanFebMarAprMayJunJulAugSepOctNovDec"</definedName>
    <definedName name="MSA" localSheetId="11">'Property &amp; Loan Summary'!$E$8</definedName>
    <definedName name="MSA">'Property &amp; Loan Summary'!$E$8</definedName>
    <definedName name="Note_Date" localSheetId="11">'Property &amp; Loan Summary'!$C$13</definedName>
    <definedName name="Note_Date">'Property &amp; Loan Summary'!$C$13</definedName>
    <definedName name="Occupancy" localSheetId="11">'Property &amp; Loan Summary'!$J$4</definedName>
    <definedName name="Occupancy">'Property &amp; Loan Summary'!$J$4</definedName>
    <definedName name="Occupancy_Date">'Property &amp; Loan Summary'!$K$4</definedName>
    <definedName name="Original_Balance" localSheetId="11">'Property &amp; Loan Summary'!$D$13</definedName>
    <definedName name="Original_Balance">'Property &amp; Loan Summary'!$D$13</definedName>
    <definedName name="Ownership_Interest" localSheetId="11">'Property &amp; Loan Summary'!$K$8</definedName>
    <definedName name="Ownership_Interest">'Property &amp; Loan Summary'!$K$8</definedName>
    <definedName name="PBWArray" localSheetId="24">#REF!</definedName>
    <definedName name="PBWArray" localSheetId="8">#REF!</definedName>
    <definedName name="PBWArray" localSheetId="18">#REF!</definedName>
    <definedName name="PBWArray" localSheetId="6">#REF!</definedName>
    <definedName name="PBWArray" localSheetId="5">#REF!</definedName>
    <definedName name="PBWArray" localSheetId="19">#REF!</definedName>
    <definedName name="_xlnm.Print_Area" localSheetId="9">'10 Yr Pro Forma'!$A$10:$M$78</definedName>
    <definedName name="_xlnm.Print_Area" localSheetId="25">Addendum!$A$1:$P$98</definedName>
    <definedName name="_xlnm.Print_Area" localSheetId="27">'Amortization Schedule'!$A$1:$J$361</definedName>
    <definedName name="_xlnm.Print_Area" localSheetId="17">Borrower!$A$1:$L$57</definedName>
    <definedName name="_xlnm.Print_Area" localSheetId="15">'Broker Interview'!$A$1:$P$61</definedName>
    <definedName name="_xlnm.Print_Area" localSheetId="24">'CMBS Comps'!$A$1:$Q$57</definedName>
    <definedName name="_xlnm.Print_Area" localSheetId="3">'Conclusions &amp; Escrows'!$A$1:$J$68</definedName>
    <definedName name="_xlnm.Print_Area" localSheetId="1">'Cover Page'!$A$1:$K$64</definedName>
    <definedName name="_xlnm.Print_Area" localSheetId="8">'Hotel Op History and Pro Forma'!$A$1:$W$81</definedName>
    <definedName name="_xlnm.Print_Area" localSheetId="22">'Lease Comps'!$A$1:$P$55</definedName>
    <definedName name="_xlnm.Print_Area" localSheetId="21">Maps!$A$1:$O$45</definedName>
    <definedName name="_xlnm.Print_Area" localSheetId="18">Market!$A$1:$L$57</definedName>
    <definedName name="_xlnm.Print_Area" localSheetId="7">'Operating History and Pro Forma'!$A$1:$R$78</definedName>
    <definedName name="_xlnm.Print_Area" localSheetId="20">Pictures!$A$1:$P$101</definedName>
    <definedName name="_xlnm.Print_Area" localSheetId="11">'Presentation Rent Roll'!$A$1:$U$254</definedName>
    <definedName name="_xlnm.Print_Area" localSheetId="2">'Property &amp; Loan Summary'!$A$1:$Q$70</definedName>
    <definedName name="_xlnm.Print_Area" localSheetId="4">'Property Detail - Comm'!$A$1:$M$69</definedName>
    <definedName name="_xlnm.Print_Area" localSheetId="6">'Property Detail - Hotel'!$A$1:$R$65</definedName>
    <definedName name="_xlnm.Print_Area" localSheetId="5">'Property Detail - MF SS MHP'!$A$1:$O$89</definedName>
    <definedName name="_xlnm.Print_Area" localSheetId="10">'Rent Roll'!$A$1:$AD$297</definedName>
    <definedName name="_xlnm.Print_Area" localSheetId="12">'Rent Roll Summary'!$A$1:$G$58</definedName>
    <definedName name="_xlnm.Print_Area" localSheetId="23">'Sales Comps'!$A$1:$Q$56</definedName>
    <definedName name="_xlnm.Print_Area" localSheetId="19">'Site Inspection'!$A$1:$M$57</definedName>
    <definedName name="_xlnm.Print_Area" localSheetId="14">'Stress Scenario'!$A$1:$I$67</definedName>
    <definedName name="_xlnm.Print_Area" localSheetId="16">'Third Party Reports Summary'!$B$1:$R$54</definedName>
    <definedName name="_xlnm.Print_Titles" localSheetId="27">'Amortization Schedule'!$1:$1</definedName>
    <definedName name="_xlnm.Print_Titles" localSheetId="11">'Presentation Rent Roll'!$A:$K,'Presentation Rent Roll'!$13:$13</definedName>
    <definedName name="_xlnm.Print_Titles" localSheetId="10">'Rent Roll'!$A:$M,'Rent Roll'!$13:$13</definedName>
    <definedName name="Property_Name" localSheetId="11">'Property &amp; Loan Summary'!$E$3</definedName>
    <definedName name="Property_Name">'Property &amp; Loan Summary'!$E$3</definedName>
    <definedName name="Property_Type" localSheetId="11">'Property &amp; Loan Summary'!$J$3</definedName>
    <definedName name="Property_Type">'Property &amp; Loan Summary'!$J$3</definedName>
    <definedName name="RRP" localSheetId="11">'Property &amp; Loan Summary'!$AA$3</definedName>
    <definedName name="RRP">'Property &amp; Loan Summary'!$AA$3</definedName>
    <definedName name="Sponsor">Borrower!$D$13</definedName>
    <definedName name="State" localSheetId="11">'Property &amp; Loan Summary'!$D$6</definedName>
    <definedName name="State">'Property &amp; Loan Summary'!$D$6</definedName>
    <definedName name="Sub_Debt_Service" localSheetId="11">'Property &amp; Loan Summary'!$K$20</definedName>
    <definedName name="Sub_Debt_Service">'Property &amp; Loan Summary'!$K$20</definedName>
    <definedName name="Terminal_Cap_Rate">'10 Yr Pro Forma'!$P$36</definedName>
    <definedName name="Trust_Pari_Balance" localSheetId="11">'Property &amp; Loan Summary'!$D$22</definedName>
    <definedName name="Trust_Pari_Balance">'Property &amp; Loan Summary'!$D$22</definedName>
    <definedName name="Trust_Pari_Maturity_Balance">'Property &amp; Loan Summary'!$E$22</definedName>
    <definedName name="UW_Breakeven_Cap" localSheetId="11">'Property &amp; Loan Summary'!$H$55</definedName>
    <definedName name="UW_Breakeven_Cap">'Property &amp; Loan Summary'!$H$55</definedName>
    <definedName name="white" localSheetId="24">#REF!</definedName>
    <definedName name="white" localSheetId="8">#REF!</definedName>
    <definedName name="white" localSheetId="18">#REF!</definedName>
    <definedName name="white" localSheetId="6">#REF!</definedName>
    <definedName name="white" localSheetId="5">#REF!</definedName>
    <definedName name="white" localSheetId="19">#REF!</definedName>
    <definedName name="wrn.ALL." localSheetId="11"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LL." hidden="1">{#N/A,#N/A,TRUE,"3-Gateway";#N/A,#N/A,TRUE,"4-ByrkitAve.Bus.Ctr.";#N/A,#N/A,TRUE,"5- 851 Marietta Assoc.";#N/A,#N/A,TRUE,"6-Fesslers";#N/A,#N/A,TRUE,"7- 3300 Sample";#N/A,#N/A,TRUE,"8-Blackthorn-Wells";#N/A,#N/A,TRUE,"9-BlackthornNimtz";#N/A,#N/A,TRUE,"10-Willow Trace II";#N/A,#N/A,TRUE,"11-Homeland";#N/A,#N/A,TRUE,"12-Dugdale";#N/A,#N/A,TRUE,"13-Park Center";#N/A,#N/A,TRUE,"14-Michiana";#N/A,#N/A,TRUE,"15-LTV (Niles)";#N/A,#N/A,TRUE,"16-Niles-Colfax";#N/A,#N/A,TRUE,"17-Colfax Place";#N/A,#N/A,TRUE,"18-Pru Office"}</definedName>
    <definedName name="wrn.Appraisal." localSheetId="11" hidden="1">{#N/A,#N/A,FALSE,"APPRAISAL";#N/A,#N/A,FALSE,"APPRAISAL 2";#N/A,#N/A,FALSE,"APPRAISAL 3"}</definedName>
    <definedName name="wrn.Appraisal." hidden="1">{#N/A,#N/A,FALSE,"APPRAISAL";#N/A,#N/A,FALSE,"APPRAISAL 2";#N/A,#N/A,FALSE,"APPRAISAL 3"}</definedName>
    <definedName name="wrn.Appraisal._.2." localSheetId="11" hidden="1">{#N/A,#N/A,FALSE,"Appraisal 2"}</definedName>
    <definedName name="wrn.Appraisal._.2." hidden="1">{#N/A,#N/A,FALSE,"Appraisal 2"}</definedName>
    <definedName name="wrn.Appraisal._.3." localSheetId="11" hidden="1">{#N/A,#N/A,FALSE,"Appraisal 3"}</definedName>
    <definedName name="wrn.Appraisal._.3." hidden="1">{#N/A,#N/A,FALSE,"Appraisal 3"}</definedName>
    <definedName name="wrn.Control._.Sheet." localSheetId="11" hidden="1">{#N/A,#N/A,FALSE,"CONTROL"}</definedName>
    <definedName name="wrn.Control._.Sheet." hidden="1">{#N/A,#N/A,FALSE,"CONTROL"}</definedName>
    <definedName name="wrn.Credit._.Summary." localSheetId="11" hidden="1">{#N/A,#N/A,FALSE,"CREDIT"}</definedName>
    <definedName name="wrn.Credit._.Summary." hidden="1">{#N/A,#N/A,FALSE,"CREDIT"}</definedName>
    <definedName name="wrn.cssa." localSheetId="11" hidden="1">{#N/A,#N/A,FALSE,"WATCHDSC";#N/A,#N/A,FALSE,"2LOSSMOD";#N/A,#N/A,FALSE,"2LOSS";#N/A,#N/A,FALSE,"DSC";#N/A,#N/A,FALSE,"OPERAT";#N/A,#N/A,FALSE,"ADJUST";#N/A,#N/A,FALSE,"LEASE EXPIRE"}</definedName>
    <definedName name="wrn.cssa." hidden="1">{#N/A,#N/A,FALSE,"WATCHDSC";#N/A,#N/A,FALSE,"2LOSSMOD";#N/A,#N/A,FALSE,"2LOSS";#N/A,#N/A,FALSE,"DSC";#N/A,#N/A,FALSE,"OPERAT";#N/A,#N/A,FALSE,"ADJUST";#N/A,#N/A,FALSE,"LEASE EXPIRE"}</definedName>
    <definedName name="wrn.Engineering." localSheetId="11" hidden="1">{#N/A,#N/A,FALSE,"ENGINEERING"}</definedName>
    <definedName name="wrn.Engineering." hidden="1">{#N/A,#N/A,FALSE,"ENGINEERING"}</definedName>
    <definedName name="wrn.Environmental." localSheetId="11" hidden="1">{#N/A,#N/A,FALSE,"ENVIRONMENTAL"}</definedName>
    <definedName name="wrn.Environmental." hidden="1">{#N/A,#N/A,FALSE,"ENVIRONMENTAL"}</definedName>
    <definedName name="wrn.Exec._.Summary." localSheetId="11" hidden="1">{#N/A,#N/A,FALSE,"Index"}</definedName>
    <definedName name="wrn.Exec._.Summary." hidden="1">{#N/A,#N/A,FALSE,"Index"}</definedName>
    <definedName name="wrn.Historical._.Rev._.Exp." localSheetId="11" hidden="1">{#N/A,#N/A,FALSE,"Historical Rev &amp; Exp"}</definedName>
    <definedName name="wrn.Historical._.Rev._.Exp." hidden="1">{#N/A,#N/A,FALSE,"Historical Rev &amp; Exp"}</definedName>
    <definedName name="wrn.Index." localSheetId="11" hidden="1">{#N/A,#N/A,FALSE,"INDEX"}</definedName>
    <definedName name="wrn.Index." hidden="1">{#N/A,#N/A,FALSE,"INDEX"}</definedName>
    <definedName name="wrn.Lease._.Rollover." localSheetId="11" hidden="1">{#N/A,#N/A,FALSE,"Lease Rollover"}</definedName>
    <definedName name="wrn.Lease._.Rollover." hidden="1">{#N/A,#N/A,FALSE,"Lease Rollover"}</definedName>
    <definedName name="wrn.Loan._.Pricing._.Analysis." localSheetId="11" hidden="1">{#N/A,#N/A,FALSE,"LOAN ANALYSIS"}</definedName>
    <definedName name="wrn.Loan._.Pricing._.Analysis." hidden="1">{#N/A,#N/A,FALSE,"LOAN ANALYSIS"}</definedName>
    <definedName name="wrn.Mortgage._.Loan._.Sch." localSheetId="11" hidden="1">{#N/A,#N/A,FALSE,"Mortgage Loan Sch"}</definedName>
    <definedName name="wrn.Mortgage._.Loan._.Sch." hidden="1">{#N/A,#N/A,FALSE,"Mortgage Loan Sch"}</definedName>
    <definedName name="wrn.Presentation." localSheetId="11"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esentation." hidden="1">{#N/A,#N/A,FALSE,"INDEX";#N/A,#N/A,FALSE,"Mortgage Loan Sch";#N/A,#N/A,FALSE,"Exec Summary";#N/A,#N/A,FALSE,"Strengths &amp; Weaknesses";#N/A,#N/A,FALSE,"Underwriting Analysis";#N/A,#N/A,FALSE,"HISTORICAL REV &amp; EXP";#N/A,#N/A,FALSE,"Rent Roll";#N/A,#N/A,FALSE,"Recovery Calcs";#N/A,#N/A,FALSE,"Lease Rollover";#N/A,#N/A,FALSE,"APPRAISAL";#N/A,#N/A,FALSE,"APPRAISAL 2";#N/A,#N/A,FALSE,"APPRAISAL 3";#N/A,#N/A,FALSE,"ENGINEERING";#N/A,#N/A,FALSE,"ENVIRONMENTAL";#N/A,#N/A,FALSE,"CREDIT";#N/A,#N/A,FALSE,"Taxes, Insurance, Title";#N/A,#N/A,FALSE,"LOAN ANALYSIS";#N/A,#N/A,FALSE,"SOURCES &amp; USES";#N/A,#N/A,FALSE,"Working List";#N/A,#N/A,FALSE,"Underwriting Comparison"}</definedName>
    <definedName name="wrn.Print._.All._.Reports." localSheetId="11" hidden="1">{"Exe_Sumry",#N/A,FALSE,"Executive Summary";"Ln_Prop_Sumry",#N/A,FALSE,"Loan and Property Summary";"histo_opex",#N/A,FALSE,"Historical Operating Statements";"inc_exps_comps",#N/A,FALSE,"Income and Expense Comparison";"Prop_Valuation",#N/A,FALSE,"Property Valuation";"3rd-P-Repos",#N/A,FALSE,"Borrower and Report Summary"}</definedName>
    <definedName name="wrn.Print._.All._.Reports." hidden="1">{"Exe_Sumry",#N/A,FALSE,"Executive Summary";"Ln_Prop_Sumry",#N/A,FALSE,"Loan and Property Summary";"histo_opex",#N/A,FALSE,"Historical Operating Statements";"inc_exps_comps",#N/A,FALSE,"Income and Expense Comparison";"Prop_Valuation",#N/A,FALSE,"Property Valuation";"3rd-P-Repos",#N/A,FALSE,"Borrower and Report Summary"}</definedName>
    <definedName name="wrn.Print._.Few._.Reports." localSheetId="11" hidden="1">{"Rollover",#N/A,FALSE,"Input";"Rentroll3",#N/A,FALSE,"Input"}</definedName>
    <definedName name="wrn.Print._.Few._.Reports." hidden="1">{"Rollover",#N/A,FALSE,"Input";"Rentroll3",#N/A,FALSE,"Input"}</definedName>
    <definedName name="wrn.Property._.Description." localSheetId="11" hidden="1">{#N/A,#N/A,FALSE,"PROP. DESCRIPTION"}</definedName>
    <definedName name="wrn.Property._.Description." hidden="1">{#N/A,#N/A,FALSE,"PROP. DESCRIPTION"}</definedName>
    <definedName name="wrn.Recovery._.Calcs." localSheetId="11" hidden="1">{#N/A,#N/A,FALSE,"Recovery Calcs"}</definedName>
    <definedName name="wrn.Recovery._.Calcs." hidden="1">{#N/A,#N/A,FALSE,"Recovery Calcs"}</definedName>
    <definedName name="wrn.Rent._.Roll." localSheetId="11" hidden="1">{#N/A,#N/A,FALSE,"Rent Roll"}</definedName>
    <definedName name="wrn.Rent._.Roll." hidden="1">{#N/A,#N/A,FALSE,"Rent Roll"}</definedName>
    <definedName name="wrn.Report." localSheetId="11"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Strengths._.Weaknesses." localSheetId="11" hidden="1">{#N/A,#N/A,FALSE,"Strengths &amp; Weaknesses"}</definedName>
    <definedName name="wrn.Strengths._.Weaknesses." hidden="1">{#N/A,#N/A,FALSE,"Strengths &amp; Weaknesses"}</definedName>
    <definedName name="wrn.Summary." localSheetId="11" hidden="1">{#N/A,#N/A,FALSE,"Summary"}</definedName>
    <definedName name="wrn.Summary." hidden="1">{#N/A,#N/A,FALSE,"Summary"}</definedName>
    <definedName name="wrn.Taxes._.Title._.Insurance." localSheetId="11" hidden="1">{#N/A,#N/A,FALSE,"Taxes, Insurance, Title"}</definedName>
    <definedName name="wrn.Taxes._.Title._.Insurance." hidden="1">{#N/A,#N/A,FALSE,"Taxes, Insurance, Title"}</definedName>
    <definedName name="wrn.Underwriting._.Analysis." localSheetId="11" hidden="1">{#N/A,#N/A,FALSE,"Underwriting Analysis"}</definedName>
    <definedName name="wrn.Underwriting._.Analysis." hidden="1">{#N/A,#N/A,FALSE,"Underwriting Analysis"}</definedName>
    <definedName name="wrn.Working._.Party._.List." localSheetId="11" hidden="1">{#N/A,#N/A,FALSE,"Working List"}</definedName>
    <definedName name="wrn.Working._.Party._.List." hidden="1">{#N/A,#N/A,FALSE,"Working List"}</definedName>
    <definedName name="Yardi_Array" localSheetId="24">#REF!</definedName>
    <definedName name="Yardi_Array" localSheetId="8">#REF!</definedName>
    <definedName name="Yardi_Array" localSheetId="18">#REF!</definedName>
    <definedName name="Yardi_Array" localSheetId="6">#REF!</definedName>
    <definedName name="Yardi_Array" localSheetId="5">#REF!</definedName>
    <definedName name="Yardi_Array" localSheetId="19">#REF!</definedName>
    <definedName name="Year_Built" localSheetId="11">'Property &amp; Loan Summary'!$J$7</definedName>
    <definedName name="Year_Built">'Property &amp; Loan Summary'!$J$7</definedName>
    <definedName name="Year_Renovated" localSheetId="11">'Property &amp; Loan Summary'!$K$7</definedName>
    <definedName name="Year_Renovated">'Property &amp; Loan Summary'!$K$7</definedName>
    <definedName name="Z_277664D0_B40D_498C_82F3_3B4E3EB3B20C_.wvu.FilterData" localSheetId="11" hidden="1">'Presentation Rent Roll'!$A$13:$U$245</definedName>
    <definedName name="Z_277664D0_B40D_498C_82F3_3B4E3EB3B20C_.wvu.FilterData" localSheetId="10" hidden="1">'Rent Roll'!$A$13:$LS$290</definedName>
    <definedName name="Z_277664D0_B40D_498C_82F3_3B4E3EB3B20C_.wvu.PrintArea" localSheetId="9" hidden="1">'10 Yr Pro Forma'!$A$10:$M$78</definedName>
    <definedName name="Z_277664D0_B40D_498C_82F3_3B4E3EB3B20C_.wvu.PrintArea" localSheetId="25" hidden="1">Addendum!$A$1:$P$98</definedName>
    <definedName name="Z_277664D0_B40D_498C_82F3_3B4E3EB3B20C_.wvu.PrintArea" localSheetId="27" hidden="1">'Amortization Schedule'!$A$1:$J$361</definedName>
    <definedName name="Z_277664D0_B40D_498C_82F3_3B4E3EB3B20C_.wvu.PrintArea" localSheetId="17" hidden="1">Borrower!$A$1:$L$57</definedName>
    <definedName name="Z_277664D0_B40D_498C_82F3_3B4E3EB3B20C_.wvu.PrintArea" localSheetId="15" hidden="1">'Broker Interview'!$A$1:$P$61</definedName>
    <definedName name="Z_277664D0_B40D_498C_82F3_3B4E3EB3B20C_.wvu.PrintArea" localSheetId="24" hidden="1">'CMBS Comps'!$A$1:$Q$57</definedName>
    <definedName name="Z_277664D0_B40D_498C_82F3_3B4E3EB3B20C_.wvu.PrintArea" localSheetId="3" hidden="1">'Conclusions &amp; Escrows'!$A$1:$J$68</definedName>
    <definedName name="Z_277664D0_B40D_498C_82F3_3B4E3EB3B20C_.wvu.PrintArea" localSheetId="1" hidden="1">'Cover Page'!$A$1:$K$64</definedName>
    <definedName name="Z_277664D0_B40D_498C_82F3_3B4E3EB3B20C_.wvu.PrintArea" localSheetId="8" hidden="1">'Hotel Op History and Pro Forma'!$A$1:$W$81</definedName>
    <definedName name="Z_277664D0_B40D_498C_82F3_3B4E3EB3B20C_.wvu.PrintArea" localSheetId="22" hidden="1">'Lease Comps'!$A$1:$P$55</definedName>
    <definedName name="Z_277664D0_B40D_498C_82F3_3B4E3EB3B20C_.wvu.PrintArea" localSheetId="21" hidden="1">Maps!$A$1:$O$45</definedName>
    <definedName name="Z_277664D0_B40D_498C_82F3_3B4E3EB3B20C_.wvu.PrintArea" localSheetId="18" hidden="1">Market!$A$1:$H$58</definedName>
    <definedName name="Z_277664D0_B40D_498C_82F3_3B4E3EB3B20C_.wvu.PrintArea" localSheetId="7" hidden="1">'Operating History and Pro Forma'!$A$1:$R$78</definedName>
    <definedName name="Z_277664D0_B40D_498C_82F3_3B4E3EB3B20C_.wvu.PrintArea" localSheetId="20" hidden="1">Pictures!$A$1:$P$101</definedName>
    <definedName name="Z_277664D0_B40D_498C_82F3_3B4E3EB3B20C_.wvu.PrintArea" localSheetId="11" hidden="1">'Presentation Rent Roll'!$A$1:$U$252</definedName>
    <definedName name="Z_277664D0_B40D_498C_82F3_3B4E3EB3B20C_.wvu.PrintArea" localSheetId="2" hidden="1">'Property &amp; Loan Summary'!$A$1:$Q$70</definedName>
    <definedName name="Z_277664D0_B40D_498C_82F3_3B4E3EB3B20C_.wvu.PrintArea" localSheetId="4" hidden="1">'Property Detail - Comm'!$A$1:$M$69</definedName>
    <definedName name="Z_277664D0_B40D_498C_82F3_3B4E3EB3B20C_.wvu.PrintArea" localSheetId="6" hidden="1">'Property Detail - Hotel'!$A$1:$R$53</definedName>
    <definedName name="Z_277664D0_B40D_498C_82F3_3B4E3EB3B20C_.wvu.PrintArea" localSheetId="5" hidden="1">'Property Detail - MF SS MHP'!$A$1:$O$89</definedName>
    <definedName name="Z_277664D0_B40D_498C_82F3_3B4E3EB3B20C_.wvu.PrintArea" localSheetId="10" hidden="1">'Rent Roll'!$A$1:$AD$297</definedName>
    <definedName name="Z_277664D0_B40D_498C_82F3_3B4E3EB3B20C_.wvu.PrintArea" localSheetId="12" hidden="1">'Rent Roll Summary'!$A$1:$G$58</definedName>
    <definedName name="Z_277664D0_B40D_498C_82F3_3B4E3EB3B20C_.wvu.PrintArea" localSheetId="23" hidden="1">'Sales Comps'!$A$1:$Q$56</definedName>
    <definedName name="Z_277664D0_B40D_498C_82F3_3B4E3EB3B20C_.wvu.PrintArea" localSheetId="19" hidden="1">'Site Inspection'!$A$1:$M$57</definedName>
    <definedName name="Z_277664D0_B40D_498C_82F3_3B4E3EB3B20C_.wvu.PrintArea" localSheetId="14" hidden="1">'Stress Scenario'!$A$1:$I$67</definedName>
    <definedName name="Z_277664D0_B40D_498C_82F3_3B4E3EB3B20C_.wvu.PrintArea" localSheetId="16" hidden="1">'Third Party Reports Summary'!$B$1:$R$54</definedName>
    <definedName name="Z_277664D0_B40D_498C_82F3_3B4E3EB3B20C_.wvu.PrintTitles" localSheetId="27" hidden="1">'Amortization Schedule'!$1:$1</definedName>
    <definedName name="Z_277664D0_B40D_498C_82F3_3B4E3EB3B20C_.wvu.PrintTitles" localSheetId="11" hidden="1">'Presentation Rent Roll'!$A:$K,'Presentation Rent Roll'!$13:$13</definedName>
    <definedName name="Z_277664D0_B40D_498C_82F3_3B4E3EB3B20C_.wvu.PrintTitles" localSheetId="10" hidden="1">'Rent Roll'!$A:$M,'Rent Roll'!$13:$13</definedName>
    <definedName name="Z_277664D0_B40D_498C_82F3_3B4E3EB3B20C_.wvu.Rows" localSheetId="9" hidden="1">'10 Yr Pro Forma'!$62:$65</definedName>
    <definedName name="Z_277664D0_B40D_498C_82F3_3B4E3EB3B20C_.wvu.Rows" localSheetId="18" hidden="1">Market!$60:$79</definedName>
    <definedName name="Z_277664D0_B40D_498C_82F3_3B4E3EB3B20C_.wvu.Rows" localSheetId="11" hidden="1">'Presentation Rent Roll'!$30:$245</definedName>
    <definedName name="Z_277664D0_B40D_498C_82F3_3B4E3EB3B20C_.wvu.Rows" localSheetId="10" hidden="1">'Rent Roll'!$289:$289</definedName>
    <definedName name="ZIP" localSheetId="11">'Property &amp; Loan Summary'!$E$6</definedName>
    <definedName name="ZIP">'Property &amp; Loan Summary'!$E$6</definedName>
  </definedNames>
  <calcPr calcId="191029"/>
  <customWorkbookViews>
    <customWorkbookView name="All_Sheets" guid="{277664D0-B40D-498C-82F3-3B4E3EB3B20C}" windowWidth="1680" windowHeight="1010" tabRatio="811" activeSheetId="6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5" i="50" l="1"/>
  <c r="D45" i="50"/>
  <c r="C47" i="50"/>
  <c r="D47" i="50"/>
  <c r="C48" i="50"/>
  <c r="D48" i="50"/>
  <c r="C49" i="50"/>
  <c r="D49" i="50"/>
  <c r="F14" i="67"/>
  <c r="M2" i="68"/>
  <c r="A30" i="77" l="1"/>
  <c r="B30" i="77"/>
  <c r="C30" i="77"/>
  <c r="D30" i="77"/>
  <c r="E30" i="77"/>
  <c r="F30" i="77"/>
  <c r="G30" i="77"/>
  <c r="H30" i="77"/>
  <c r="J30" i="77"/>
  <c r="K30" i="77"/>
  <c r="L30" i="77"/>
  <c r="Q30" i="77"/>
  <c r="R30" i="77"/>
  <c r="S30" i="77"/>
  <c r="T30" i="77"/>
  <c r="U30" i="77"/>
  <c r="A31" i="77"/>
  <c r="B31" i="77"/>
  <c r="C31" i="77"/>
  <c r="D31" i="77"/>
  <c r="E31" i="77"/>
  <c r="F31" i="77"/>
  <c r="G31" i="77"/>
  <c r="H31" i="77"/>
  <c r="J31" i="77"/>
  <c r="K31" i="77"/>
  <c r="L31" i="77"/>
  <c r="Q31" i="77"/>
  <c r="R31" i="77"/>
  <c r="S31" i="77"/>
  <c r="T31" i="77"/>
  <c r="U31" i="77"/>
  <c r="A32" i="77"/>
  <c r="B32" i="77"/>
  <c r="C32" i="77"/>
  <c r="D32" i="77"/>
  <c r="E32" i="77"/>
  <c r="F32" i="77"/>
  <c r="G32" i="77"/>
  <c r="H32" i="77"/>
  <c r="J32" i="77"/>
  <c r="K32" i="77"/>
  <c r="L32" i="77"/>
  <c r="Q32" i="77"/>
  <c r="R32" i="77"/>
  <c r="S32" i="77"/>
  <c r="T32" i="77"/>
  <c r="U32" i="77"/>
  <c r="A33" i="77"/>
  <c r="B33" i="77"/>
  <c r="C33" i="77"/>
  <c r="D33" i="77"/>
  <c r="E33" i="77"/>
  <c r="F33" i="77"/>
  <c r="G33" i="77"/>
  <c r="H33" i="77"/>
  <c r="J33" i="77"/>
  <c r="K33" i="77"/>
  <c r="L33" i="77"/>
  <c r="Q33" i="77"/>
  <c r="R33" i="77"/>
  <c r="S33" i="77"/>
  <c r="T33" i="77"/>
  <c r="U33" i="77"/>
  <c r="A34" i="77"/>
  <c r="B34" i="77"/>
  <c r="C34" i="77"/>
  <c r="D34" i="77"/>
  <c r="E34" i="77"/>
  <c r="F34" i="77"/>
  <c r="G34" i="77"/>
  <c r="H34" i="77"/>
  <c r="J34" i="77"/>
  <c r="K34" i="77"/>
  <c r="L34" i="77"/>
  <c r="Q34" i="77"/>
  <c r="R34" i="77"/>
  <c r="S34" i="77"/>
  <c r="T34" i="77"/>
  <c r="U34" i="77"/>
  <c r="A35" i="77"/>
  <c r="B35" i="77"/>
  <c r="C35" i="77"/>
  <c r="D35" i="77"/>
  <c r="E35" i="77"/>
  <c r="F35" i="77"/>
  <c r="G35" i="77"/>
  <c r="H35" i="77"/>
  <c r="J35" i="77"/>
  <c r="K35" i="77"/>
  <c r="L35" i="77"/>
  <c r="Q35" i="77"/>
  <c r="R35" i="77"/>
  <c r="S35" i="77"/>
  <c r="T35" i="77"/>
  <c r="U35" i="77"/>
  <c r="A36" i="77"/>
  <c r="B36" i="77"/>
  <c r="C36" i="77"/>
  <c r="D36" i="77"/>
  <c r="E36" i="77"/>
  <c r="F36" i="77"/>
  <c r="G36" i="77"/>
  <c r="H36" i="77"/>
  <c r="J36" i="77"/>
  <c r="K36" i="77"/>
  <c r="L36" i="77"/>
  <c r="Q36" i="77"/>
  <c r="R36" i="77"/>
  <c r="S36" i="77"/>
  <c r="T36" i="77"/>
  <c r="U36" i="77"/>
  <c r="A37" i="77"/>
  <c r="B37" i="77"/>
  <c r="C37" i="77"/>
  <c r="D37" i="77"/>
  <c r="E37" i="77"/>
  <c r="F37" i="77"/>
  <c r="G37" i="77"/>
  <c r="H37" i="77"/>
  <c r="J37" i="77"/>
  <c r="K37" i="77"/>
  <c r="L37" i="77"/>
  <c r="Q37" i="77"/>
  <c r="R37" i="77"/>
  <c r="S37" i="77"/>
  <c r="T37" i="77"/>
  <c r="U37" i="77"/>
  <c r="A38" i="77"/>
  <c r="B38" i="77"/>
  <c r="C38" i="77"/>
  <c r="D38" i="77"/>
  <c r="E38" i="77"/>
  <c r="F38" i="77"/>
  <c r="G38" i="77"/>
  <c r="H38" i="77"/>
  <c r="J38" i="77"/>
  <c r="K38" i="77"/>
  <c r="L38" i="77"/>
  <c r="Q38" i="77"/>
  <c r="R38" i="77"/>
  <c r="S38" i="77"/>
  <c r="T38" i="77"/>
  <c r="U38" i="77"/>
  <c r="A39" i="77"/>
  <c r="B39" i="77"/>
  <c r="C39" i="77"/>
  <c r="D39" i="77"/>
  <c r="E39" i="77"/>
  <c r="F39" i="77"/>
  <c r="G39" i="77"/>
  <c r="H39" i="77"/>
  <c r="J39" i="77"/>
  <c r="K39" i="77"/>
  <c r="L39" i="77"/>
  <c r="Q39" i="77"/>
  <c r="R39" i="77"/>
  <c r="S39" i="77"/>
  <c r="T39" i="77"/>
  <c r="U39" i="77"/>
  <c r="A40" i="77"/>
  <c r="B40" i="77"/>
  <c r="C40" i="77"/>
  <c r="D40" i="77"/>
  <c r="E40" i="77"/>
  <c r="F40" i="77"/>
  <c r="G40" i="77"/>
  <c r="H40" i="77"/>
  <c r="J40" i="77"/>
  <c r="K40" i="77"/>
  <c r="L40" i="77"/>
  <c r="Q40" i="77"/>
  <c r="R40" i="77"/>
  <c r="S40" i="77"/>
  <c r="T40" i="77"/>
  <c r="U40" i="77"/>
  <c r="A41" i="77"/>
  <c r="B41" i="77"/>
  <c r="C41" i="77"/>
  <c r="D41" i="77"/>
  <c r="E41" i="77"/>
  <c r="F41" i="77"/>
  <c r="G41" i="77"/>
  <c r="H41" i="77"/>
  <c r="J41" i="77"/>
  <c r="K41" i="77"/>
  <c r="L41" i="77"/>
  <c r="Q41" i="77"/>
  <c r="R41" i="77"/>
  <c r="S41" i="77"/>
  <c r="T41" i="77"/>
  <c r="U41" i="77"/>
  <c r="A42" i="77"/>
  <c r="B42" i="77"/>
  <c r="C42" i="77"/>
  <c r="D42" i="77"/>
  <c r="E42" i="77"/>
  <c r="F42" i="77"/>
  <c r="G42" i="77"/>
  <c r="H42" i="77"/>
  <c r="J42" i="77"/>
  <c r="K42" i="77"/>
  <c r="L42" i="77"/>
  <c r="Q42" i="77"/>
  <c r="R42" i="77"/>
  <c r="S42" i="77"/>
  <c r="T42" i="77"/>
  <c r="U42" i="77"/>
  <c r="A43" i="77"/>
  <c r="B43" i="77"/>
  <c r="C43" i="77"/>
  <c r="D43" i="77"/>
  <c r="E43" i="77"/>
  <c r="F43" i="77"/>
  <c r="G43" i="77"/>
  <c r="H43" i="77"/>
  <c r="J43" i="77"/>
  <c r="K43" i="77"/>
  <c r="L43" i="77"/>
  <c r="Q43" i="77"/>
  <c r="R43" i="77"/>
  <c r="S43" i="77"/>
  <c r="T43" i="77"/>
  <c r="U43" i="77"/>
  <c r="A44" i="77"/>
  <c r="B44" i="77"/>
  <c r="C44" i="77"/>
  <c r="D44" i="77"/>
  <c r="E44" i="77"/>
  <c r="F44" i="77"/>
  <c r="G44" i="77"/>
  <c r="H44" i="77"/>
  <c r="J44" i="77"/>
  <c r="K44" i="77"/>
  <c r="L44" i="77"/>
  <c r="Q44" i="77"/>
  <c r="R44" i="77"/>
  <c r="S44" i="77"/>
  <c r="T44" i="77"/>
  <c r="U44" i="77"/>
  <c r="A45" i="77"/>
  <c r="B45" i="77"/>
  <c r="C45" i="77"/>
  <c r="D45" i="77"/>
  <c r="E45" i="77"/>
  <c r="F45" i="77"/>
  <c r="G45" i="77"/>
  <c r="H45" i="77"/>
  <c r="J45" i="77"/>
  <c r="K45" i="77"/>
  <c r="L45" i="77"/>
  <c r="Q45" i="77"/>
  <c r="R45" i="77"/>
  <c r="S45" i="77"/>
  <c r="T45" i="77"/>
  <c r="U45" i="77"/>
  <c r="A46" i="77"/>
  <c r="B46" i="77"/>
  <c r="C46" i="77"/>
  <c r="D46" i="77"/>
  <c r="E46" i="77"/>
  <c r="F46" i="77"/>
  <c r="G46" i="77"/>
  <c r="H46" i="77"/>
  <c r="J46" i="77"/>
  <c r="K46" i="77"/>
  <c r="L46" i="77"/>
  <c r="Q46" i="77"/>
  <c r="R46" i="77"/>
  <c r="S46" i="77"/>
  <c r="T46" i="77"/>
  <c r="U46" i="77"/>
  <c r="A47" i="77"/>
  <c r="B47" i="77"/>
  <c r="C47" i="77"/>
  <c r="D47" i="77"/>
  <c r="E47" i="77"/>
  <c r="F47" i="77"/>
  <c r="G47" i="77"/>
  <c r="H47" i="77"/>
  <c r="J47" i="77"/>
  <c r="K47" i="77"/>
  <c r="L47" i="77"/>
  <c r="Q47" i="77"/>
  <c r="R47" i="77"/>
  <c r="S47" i="77"/>
  <c r="T47" i="77"/>
  <c r="U47" i="77"/>
  <c r="A48" i="77"/>
  <c r="B48" i="77"/>
  <c r="C48" i="77"/>
  <c r="D48" i="77"/>
  <c r="E48" i="77"/>
  <c r="F48" i="77"/>
  <c r="G48" i="77"/>
  <c r="H48" i="77"/>
  <c r="J48" i="77"/>
  <c r="K48" i="77"/>
  <c r="L48" i="77"/>
  <c r="Q48" i="77"/>
  <c r="R48" i="77"/>
  <c r="S48" i="77"/>
  <c r="T48" i="77"/>
  <c r="U48" i="77"/>
  <c r="A49" i="77"/>
  <c r="B49" i="77"/>
  <c r="C49" i="77"/>
  <c r="D49" i="77"/>
  <c r="E49" i="77"/>
  <c r="F49" i="77"/>
  <c r="G49" i="77"/>
  <c r="H49" i="77"/>
  <c r="J49" i="77"/>
  <c r="K49" i="77"/>
  <c r="L49" i="77"/>
  <c r="Q49" i="77"/>
  <c r="R49" i="77"/>
  <c r="S49" i="77"/>
  <c r="T49" i="77"/>
  <c r="U49" i="77"/>
  <c r="A50" i="77"/>
  <c r="B50" i="77"/>
  <c r="C50" i="77"/>
  <c r="D50" i="77"/>
  <c r="E50" i="77"/>
  <c r="F50" i="77"/>
  <c r="G50" i="77"/>
  <c r="H50" i="77"/>
  <c r="J50" i="77"/>
  <c r="K50" i="77"/>
  <c r="L50" i="77"/>
  <c r="Q50" i="77"/>
  <c r="R50" i="77"/>
  <c r="S50" i="77"/>
  <c r="T50" i="77"/>
  <c r="U50" i="77"/>
  <c r="A51" i="77"/>
  <c r="B51" i="77"/>
  <c r="C51" i="77"/>
  <c r="D51" i="77"/>
  <c r="E51" i="77"/>
  <c r="F51" i="77"/>
  <c r="G51" i="77"/>
  <c r="H51" i="77"/>
  <c r="J51" i="77"/>
  <c r="K51" i="77"/>
  <c r="L51" i="77"/>
  <c r="Q51" i="77"/>
  <c r="R51" i="77"/>
  <c r="S51" i="77"/>
  <c r="T51" i="77"/>
  <c r="U51" i="77"/>
  <c r="A52" i="77"/>
  <c r="B52" i="77"/>
  <c r="C52" i="77"/>
  <c r="D52" i="77"/>
  <c r="E52" i="77"/>
  <c r="F52" i="77"/>
  <c r="G52" i="77"/>
  <c r="H52" i="77"/>
  <c r="J52" i="77"/>
  <c r="K52" i="77"/>
  <c r="L52" i="77"/>
  <c r="Q52" i="77"/>
  <c r="R52" i="77"/>
  <c r="S52" i="77"/>
  <c r="T52" i="77"/>
  <c r="U52" i="77"/>
  <c r="A53" i="77"/>
  <c r="B53" i="77"/>
  <c r="C53" i="77"/>
  <c r="D53" i="77"/>
  <c r="E53" i="77"/>
  <c r="F53" i="77"/>
  <c r="G53" i="77"/>
  <c r="H53" i="77"/>
  <c r="J53" i="77"/>
  <c r="K53" i="77"/>
  <c r="L53" i="77"/>
  <c r="Q53" i="77"/>
  <c r="R53" i="77"/>
  <c r="S53" i="77"/>
  <c r="T53" i="77"/>
  <c r="U53" i="77"/>
  <c r="A54" i="77"/>
  <c r="B54" i="77"/>
  <c r="C54" i="77"/>
  <c r="D54" i="77"/>
  <c r="E54" i="77"/>
  <c r="F54" i="77"/>
  <c r="G54" i="77"/>
  <c r="H54" i="77"/>
  <c r="J54" i="77"/>
  <c r="K54" i="77"/>
  <c r="L54" i="77"/>
  <c r="Q54" i="77"/>
  <c r="R54" i="77"/>
  <c r="S54" i="77"/>
  <c r="T54" i="77"/>
  <c r="U54" i="77"/>
  <c r="A55" i="77"/>
  <c r="B55" i="77"/>
  <c r="C55" i="77"/>
  <c r="D55" i="77"/>
  <c r="E55" i="77"/>
  <c r="F55" i="77"/>
  <c r="G55" i="77"/>
  <c r="H55" i="77"/>
  <c r="J55" i="77"/>
  <c r="K55" i="77"/>
  <c r="L55" i="77"/>
  <c r="Q55" i="77"/>
  <c r="R55" i="77"/>
  <c r="S55" i="77"/>
  <c r="T55" i="77"/>
  <c r="U55" i="77"/>
  <c r="A56" i="77"/>
  <c r="B56" i="77"/>
  <c r="C56" i="77"/>
  <c r="D56" i="77"/>
  <c r="E56" i="77"/>
  <c r="F56" i="77"/>
  <c r="G56" i="77"/>
  <c r="H56" i="77"/>
  <c r="J56" i="77"/>
  <c r="K56" i="77"/>
  <c r="L56" i="77"/>
  <c r="Q56" i="77"/>
  <c r="R56" i="77"/>
  <c r="S56" i="77"/>
  <c r="T56" i="77"/>
  <c r="U56" i="77"/>
  <c r="A57" i="77"/>
  <c r="B57" i="77"/>
  <c r="C57" i="77"/>
  <c r="D57" i="77"/>
  <c r="E57" i="77"/>
  <c r="F57" i="77"/>
  <c r="G57" i="77"/>
  <c r="H57" i="77"/>
  <c r="J57" i="77"/>
  <c r="K57" i="77"/>
  <c r="L57" i="77"/>
  <c r="Q57" i="77"/>
  <c r="R57" i="77"/>
  <c r="S57" i="77"/>
  <c r="T57" i="77"/>
  <c r="U57" i="77"/>
  <c r="A58" i="77"/>
  <c r="B58" i="77"/>
  <c r="C58" i="77"/>
  <c r="D58" i="77"/>
  <c r="E58" i="77"/>
  <c r="F58" i="77"/>
  <c r="G58" i="77"/>
  <c r="H58" i="77"/>
  <c r="J58" i="77"/>
  <c r="K58" i="77"/>
  <c r="L58" i="77"/>
  <c r="Q58" i="77"/>
  <c r="R58" i="77"/>
  <c r="S58" i="77"/>
  <c r="T58" i="77"/>
  <c r="U58" i="77"/>
  <c r="A59" i="77"/>
  <c r="B59" i="77"/>
  <c r="C59" i="77"/>
  <c r="D59" i="77"/>
  <c r="E59" i="77"/>
  <c r="F59" i="77"/>
  <c r="G59" i="77"/>
  <c r="H59" i="77"/>
  <c r="J59" i="77"/>
  <c r="K59" i="77"/>
  <c r="L59" i="77"/>
  <c r="Q59" i="77"/>
  <c r="R59" i="77"/>
  <c r="S59" i="77"/>
  <c r="T59" i="77"/>
  <c r="U59" i="77"/>
  <c r="A60" i="77"/>
  <c r="B60" i="77"/>
  <c r="C60" i="77"/>
  <c r="D60" i="77"/>
  <c r="E60" i="77"/>
  <c r="F60" i="77"/>
  <c r="G60" i="77"/>
  <c r="H60" i="77"/>
  <c r="J60" i="77"/>
  <c r="K60" i="77"/>
  <c r="L60" i="77"/>
  <c r="Q60" i="77"/>
  <c r="R60" i="77"/>
  <c r="S60" i="77"/>
  <c r="T60" i="77"/>
  <c r="U60" i="77"/>
  <c r="A61" i="77"/>
  <c r="B61" i="77"/>
  <c r="C61" i="77"/>
  <c r="D61" i="77"/>
  <c r="E61" i="77"/>
  <c r="F61" i="77"/>
  <c r="G61" i="77"/>
  <c r="H61" i="77"/>
  <c r="J61" i="77"/>
  <c r="K61" i="77"/>
  <c r="L61" i="77"/>
  <c r="Q61" i="77"/>
  <c r="R61" i="77"/>
  <c r="S61" i="77"/>
  <c r="T61" i="77"/>
  <c r="U61" i="77"/>
  <c r="A62" i="77"/>
  <c r="B62" i="77"/>
  <c r="C62" i="77"/>
  <c r="D62" i="77"/>
  <c r="E62" i="77"/>
  <c r="F62" i="77"/>
  <c r="G62" i="77"/>
  <c r="H62" i="77"/>
  <c r="J62" i="77"/>
  <c r="K62" i="77"/>
  <c r="L62" i="77"/>
  <c r="Q62" i="77"/>
  <c r="R62" i="77"/>
  <c r="S62" i="77"/>
  <c r="T62" i="77"/>
  <c r="U62" i="77"/>
  <c r="A63" i="77"/>
  <c r="B63" i="77"/>
  <c r="C63" i="77"/>
  <c r="D63" i="77"/>
  <c r="E63" i="77"/>
  <c r="F63" i="77"/>
  <c r="G63" i="77"/>
  <c r="H63" i="77"/>
  <c r="J63" i="77"/>
  <c r="K63" i="77"/>
  <c r="L63" i="77"/>
  <c r="Q63" i="77"/>
  <c r="R63" i="77"/>
  <c r="S63" i="77"/>
  <c r="T63" i="77"/>
  <c r="U63" i="77"/>
  <c r="A64" i="77"/>
  <c r="B64" i="77"/>
  <c r="C64" i="77"/>
  <c r="D64" i="77"/>
  <c r="E64" i="77"/>
  <c r="F64" i="77"/>
  <c r="G64" i="77"/>
  <c r="H64" i="77"/>
  <c r="J64" i="77"/>
  <c r="K64" i="77"/>
  <c r="L64" i="77"/>
  <c r="Q64" i="77"/>
  <c r="R64" i="77"/>
  <c r="S64" i="77"/>
  <c r="T64" i="77"/>
  <c r="U64" i="77"/>
  <c r="A65" i="77"/>
  <c r="B65" i="77"/>
  <c r="C65" i="77"/>
  <c r="D65" i="77"/>
  <c r="E65" i="77"/>
  <c r="F65" i="77"/>
  <c r="G65" i="77"/>
  <c r="H65" i="77"/>
  <c r="J65" i="77"/>
  <c r="K65" i="77"/>
  <c r="L65" i="77"/>
  <c r="Q65" i="77"/>
  <c r="R65" i="77"/>
  <c r="S65" i="77"/>
  <c r="T65" i="77"/>
  <c r="U65" i="77"/>
  <c r="A66" i="77"/>
  <c r="B66" i="77"/>
  <c r="C66" i="77"/>
  <c r="D66" i="77"/>
  <c r="E66" i="77"/>
  <c r="F66" i="77"/>
  <c r="G66" i="77"/>
  <c r="H66" i="77"/>
  <c r="J66" i="77"/>
  <c r="K66" i="77"/>
  <c r="L66" i="77"/>
  <c r="Q66" i="77"/>
  <c r="R66" i="77"/>
  <c r="S66" i="77"/>
  <c r="T66" i="77"/>
  <c r="U66" i="77"/>
  <c r="A67" i="77"/>
  <c r="B67" i="77"/>
  <c r="C67" i="77"/>
  <c r="D67" i="77"/>
  <c r="E67" i="77"/>
  <c r="F67" i="77"/>
  <c r="G67" i="77"/>
  <c r="H67" i="77"/>
  <c r="J67" i="77"/>
  <c r="K67" i="77"/>
  <c r="L67" i="77"/>
  <c r="Q67" i="77"/>
  <c r="R67" i="77"/>
  <c r="S67" i="77"/>
  <c r="T67" i="77"/>
  <c r="U67" i="77"/>
  <c r="A68" i="77"/>
  <c r="B68" i="77"/>
  <c r="C68" i="77"/>
  <c r="D68" i="77"/>
  <c r="E68" i="77"/>
  <c r="F68" i="77"/>
  <c r="G68" i="77"/>
  <c r="H68" i="77"/>
  <c r="J68" i="77"/>
  <c r="K68" i="77"/>
  <c r="L68" i="77"/>
  <c r="Q68" i="77"/>
  <c r="R68" i="77"/>
  <c r="S68" i="77"/>
  <c r="T68" i="77"/>
  <c r="U68" i="77"/>
  <c r="A69" i="77"/>
  <c r="B69" i="77"/>
  <c r="C69" i="77"/>
  <c r="D69" i="77"/>
  <c r="E69" i="77"/>
  <c r="F69" i="77"/>
  <c r="G69" i="77"/>
  <c r="H69" i="77"/>
  <c r="J69" i="77"/>
  <c r="K69" i="77"/>
  <c r="L69" i="77"/>
  <c r="Q69" i="77"/>
  <c r="R69" i="77"/>
  <c r="S69" i="77"/>
  <c r="T69" i="77"/>
  <c r="U69" i="77"/>
  <c r="A70" i="77"/>
  <c r="B70" i="77"/>
  <c r="C70" i="77"/>
  <c r="D70" i="77"/>
  <c r="E70" i="77"/>
  <c r="F70" i="77"/>
  <c r="G70" i="77"/>
  <c r="H70" i="77"/>
  <c r="J70" i="77"/>
  <c r="K70" i="77"/>
  <c r="L70" i="77"/>
  <c r="Q70" i="77"/>
  <c r="R70" i="77"/>
  <c r="S70" i="77"/>
  <c r="T70" i="77"/>
  <c r="U70" i="77"/>
  <c r="A71" i="77"/>
  <c r="B71" i="77"/>
  <c r="C71" i="77"/>
  <c r="D71" i="77"/>
  <c r="E71" i="77"/>
  <c r="F71" i="77"/>
  <c r="G71" i="77"/>
  <c r="H71" i="77"/>
  <c r="J71" i="77"/>
  <c r="K71" i="77"/>
  <c r="L71" i="77"/>
  <c r="Q71" i="77"/>
  <c r="R71" i="77"/>
  <c r="S71" i="77"/>
  <c r="T71" i="77"/>
  <c r="U71" i="77"/>
  <c r="A72" i="77"/>
  <c r="B72" i="77"/>
  <c r="C72" i="77"/>
  <c r="D72" i="77"/>
  <c r="E72" i="77"/>
  <c r="F72" i="77"/>
  <c r="G72" i="77"/>
  <c r="H72" i="77"/>
  <c r="J72" i="77"/>
  <c r="K72" i="77"/>
  <c r="L72" i="77"/>
  <c r="Q72" i="77"/>
  <c r="R72" i="77"/>
  <c r="S72" i="77"/>
  <c r="T72" i="77"/>
  <c r="U72" i="77"/>
  <c r="A73" i="77"/>
  <c r="B73" i="77"/>
  <c r="C73" i="77"/>
  <c r="D73" i="77"/>
  <c r="E73" i="77"/>
  <c r="F73" i="77"/>
  <c r="G73" i="77"/>
  <c r="H73" i="77"/>
  <c r="J73" i="77"/>
  <c r="K73" i="77"/>
  <c r="L73" i="77"/>
  <c r="Q73" i="77"/>
  <c r="R73" i="77"/>
  <c r="S73" i="77"/>
  <c r="T73" i="77"/>
  <c r="U73" i="77"/>
  <c r="A74" i="77"/>
  <c r="B74" i="77"/>
  <c r="C74" i="77"/>
  <c r="D74" i="77"/>
  <c r="E74" i="77"/>
  <c r="F74" i="77"/>
  <c r="G74" i="77"/>
  <c r="H74" i="77"/>
  <c r="J74" i="77"/>
  <c r="K74" i="77"/>
  <c r="L74" i="77"/>
  <c r="Q74" i="77"/>
  <c r="R74" i="77"/>
  <c r="S74" i="77"/>
  <c r="T74" i="77"/>
  <c r="U74" i="77"/>
  <c r="A75" i="77"/>
  <c r="B75" i="77"/>
  <c r="C75" i="77"/>
  <c r="D75" i="77"/>
  <c r="E75" i="77"/>
  <c r="F75" i="77"/>
  <c r="G75" i="77"/>
  <c r="H75" i="77"/>
  <c r="J75" i="77"/>
  <c r="K75" i="77"/>
  <c r="L75" i="77"/>
  <c r="Q75" i="77"/>
  <c r="R75" i="77"/>
  <c r="S75" i="77"/>
  <c r="T75" i="77"/>
  <c r="U75" i="77"/>
  <c r="A76" i="77"/>
  <c r="B76" i="77"/>
  <c r="C76" i="77"/>
  <c r="D76" i="77"/>
  <c r="E76" i="77"/>
  <c r="F76" i="77"/>
  <c r="G76" i="77"/>
  <c r="H76" i="77"/>
  <c r="J76" i="77"/>
  <c r="K76" i="77"/>
  <c r="L76" i="77"/>
  <c r="Q76" i="77"/>
  <c r="R76" i="77"/>
  <c r="S76" i="77"/>
  <c r="T76" i="77"/>
  <c r="U76" i="77"/>
  <c r="A77" i="77"/>
  <c r="B77" i="77"/>
  <c r="C77" i="77"/>
  <c r="D77" i="77"/>
  <c r="E77" i="77"/>
  <c r="F77" i="77"/>
  <c r="G77" i="77"/>
  <c r="H77" i="77"/>
  <c r="J77" i="77"/>
  <c r="K77" i="77"/>
  <c r="L77" i="77"/>
  <c r="Q77" i="77"/>
  <c r="R77" i="77"/>
  <c r="S77" i="77"/>
  <c r="T77" i="77"/>
  <c r="U77" i="77"/>
  <c r="A78" i="77"/>
  <c r="B78" i="77"/>
  <c r="C78" i="77"/>
  <c r="D78" i="77"/>
  <c r="E78" i="77"/>
  <c r="F78" i="77"/>
  <c r="G78" i="77"/>
  <c r="H78" i="77"/>
  <c r="J78" i="77"/>
  <c r="K78" i="77"/>
  <c r="L78" i="77"/>
  <c r="Q78" i="77"/>
  <c r="R78" i="77"/>
  <c r="S78" i="77"/>
  <c r="T78" i="77"/>
  <c r="U78" i="77"/>
  <c r="A79" i="77"/>
  <c r="B79" i="77"/>
  <c r="C79" i="77"/>
  <c r="D79" i="77"/>
  <c r="E79" i="77"/>
  <c r="F79" i="77"/>
  <c r="G79" i="77"/>
  <c r="H79" i="77"/>
  <c r="J79" i="77"/>
  <c r="K79" i="77"/>
  <c r="L79" i="77"/>
  <c r="Q79" i="77"/>
  <c r="R79" i="77"/>
  <c r="S79" i="77"/>
  <c r="T79" i="77"/>
  <c r="U79" i="77"/>
  <c r="A80" i="77"/>
  <c r="B80" i="77"/>
  <c r="C80" i="77"/>
  <c r="D80" i="77"/>
  <c r="E80" i="77"/>
  <c r="F80" i="77"/>
  <c r="G80" i="77"/>
  <c r="H80" i="77"/>
  <c r="J80" i="77"/>
  <c r="K80" i="77"/>
  <c r="L80" i="77"/>
  <c r="Q80" i="77"/>
  <c r="R80" i="77"/>
  <c r="S80" i="77"/>
  <c r="T80" i="77"/>
  <c r="U80" i="77"/>
  <c r="A81" i="77"/>
  <c r="B81" i="77"/>
  <c r="C81" i="77"/>
  <c r="D81" i="77"/>
  <c r="E81" i="77"/>
  <c r="F81" i="77"/>
  <c r="G81" i="77"/>
  <c r="H81" i="77"/>
  <c r="J81" i="77"/>
  <c r="K81" i="77"/>
  <c r="L81" i="77"/>
  <c r="Q81" i="77"/>
  <c r="R81" i="77"/>
  <c r="S81" i="77"/>
  <c r="T81" i="77"/>
  <c r="U81" i="77"/>
  <c r="A82" i="77"/>
  <c r="B82" i="77"/>
  <c r="C82" i="77"/>
  <c r="D82" i="77"/>
  <c r="E82" i="77"/>
  <c r="F82" i="77"/>
  <c r="G82" i="77"/>
  <c r="H82" i="77"/>
  <c r="J82" i="77"/>
  <c r="K82" i="77"/>
  <c r="L82" i="77"/>
  <c r="Q82" i="77"/>
  <c r="R82" i="77"/>
  <c r="S82" i="77"/>
  <c r="T82" i="77"/>
  <c r="U82" i="77"/>
  <c r="A83" i="77"/>
  <c r="B83" i="77"/>
  <c r="C83" i="77"/>
  <c r="D83" i="77"/>
  <c r="E83" i="77"/>
  <c r="F83" i="77"/>
  <c r="G83" i="77"/>
  <c r="H83" i="77"/>
  <c r="J83" i="77"/>
  <c r="K83" i="77"/>
  <c r="L83" i="77"/>
  <c r="Q83" i="77"/>
  <c r="R83" i="77"/>
  <c r="S83" i="77"/>
  <c r="T83" i="77"/>
  <c r="U83" i="77"/>
  <c r="A84" i="77"/>
  <c r="B84" i="77"/>
  <c r="C84" i="77"/>
  <c r="D84" i="77"/>
  <c r="E84" i="77"/>
  <c r="F84" i="77"/>
  <c r="G84" i="77"/>
  <c r="H84" i="77"/>
  <c r="J84" i="77"/>
  <c r="K84" i="77"/>
  <c r="L84" i="77"/>
  <c r="Q84" i="77"/>
  <c r="R84" i="77"/>
  <c r="S84" i="77"/>
  <c r="T84" i="77"/>
  <c r="U84" i="77"/>
  <c r="A85" i="77"/>
  <c r="B85" i="77"/>
  <c r="C85" i="77"/>
  <c r="D85" i="77"/>
  <c r="E85" i="77"/>
  <c r="F85" i="77"/>
  <c r="G85" i="77"/>
  <c r="H85" i="77"/>
  <c r="J85" i="77"/>
  <c r="K85" i="77"/>
  <c r="L85" i="77"/>
  <c r="Q85" i="77"/>
  <c r="R85" i="77"/>
  <c r="S85" i="77"/>
  <c r="T85" i="77"/>
  <c r="U85" i="77"/>
  <c r="A86" i="77"/>
  <c r="B86" i="77"/>
  <c r="C86" i="77"/>
  <c r="D86" i="77"/>
  <c r="E86" i="77"/>
  <c r="F86" i="77"/>
  <c r="G86" i="77"/>
  <c r="H86" i="77"/>
  <c r="J86" i="77"/>
  <c r="K86" i="77"/>
  <c r="L86" i="77"/>
  <c r="Q86" i="77"/>
  <c r="R86" i="77"/>
  <c r="S86" i="77"/>
  <c r="T86" i="77"/>
  <c r="U86" i="77"/>
  <c r="A87" i="77"/>
  <c r="B87" i="77"/>
  <c r="C87" i="77"/>
  <c r="D87" i="77"/>
  <c r="E87" i="77"/>
  <c r="F87" i="77"/>
  <c r="G87" i="77"/>
  <c r="H87" i="77"/>
  <c r="J87" i="77"/>
  <c r="K87" i="77"/>
  <c r="L87" i="77"/>
  <c r="Q87" i="77"/>
  <c r="R87" i="77"/>
  <c r="S87" i="77"/>
  <c r="T87" i="77"/>
  <c r="U87" i="77"/>
  <c r="A88" i="77"/>
  <c r="B88" i="77"/>
  <c r="C88" i="77"/>
  <c r="D88" i="77"/>
  <c r="E88" i="77"/>
  <c r="F88" i="77"/>
  <c r="G88" i="77"/>
  <c r="H88" i="77"/>
  <c r="J88" i="77"/>
  <c r="K88" i="77"/>
  <c r="L88" i="77"/>
  <c r="Q88" i="77"/>
  <c r="R88" i="77"/>
  <c r="S88" i="77"/>
  <c r="T88" i="77"/>
  <c r="U88" i="77"/>
  <c r="A89" i="77"/>
  <c r="B89" i="77"/>
  <c r="C89" i="77"/>
  <c r="D89" i="77"/>
  <c r="E89" i="77"/>
  <c r="F89" i="77"/>
  <c r="G89" i="77"/>
  <c r="H89" i="77"/>
  <c r="J89" i="77"/>
  <c r="K89" i="77"/>
  <c r="L89" i="77"/>
  <c r="Q89" i="77"/>
  <c r="R89" i="77"/>
  <c r="S89" i="77"/>
  <c r="T89" i="77"/>
  <c r="U89" i="77"/>
  <c r="A90" i="77"/>
  <c r="B90" i="77"/>
  <c r="C90" i="77"/>
  <c r="D90" i="77"/>
  <c r="E90" i="77"/>
  <c r="F90" i="77"/>
  <c r="G90" i="77"/>
  <c r="H90" i="77"/>
  <c r="J90" i="77"/>
  <c r="K90" i="77"/>
  <c r="L90" i="77"/>
  <c r="Q90" i="77"/>
  <c r="R90" i="77"/>
  <c r="S90" i="77"/>
  <c r="T90" i="77"/>
  <c r="U90" i="77"/>
  <c r="A91" i="77"/>
  <c r="B91" i="77"/>
  <c r="C91" i="77"/>
  <c r="D91" i="77"/>
  <c r="E91" i="77"/>
  <c r="F91" i="77"/>
  <c r="G91" i="77"/>
  <c r="H91" i="77"/>
  <c r="J91" i="77"/>
  <c r="K91" i="77"/>
  <c r="L91" i="77"/>
  <c r="Q91" i="77"/>
  <c r="R91" i="77"/>
  <c r="S91" i="77"/>
  <c r="T91" i="77"/>
  <c r="U91" i="77"/>
  <c r="A92" i="77"/>
  <c r="B92" i="77"/>
  <c r="C92" i="77"/>
  <c r="D92" i="77"/>
  <c r="E92" i="77"/>
  <c r="F92" i="77"/>
  <c r="G92" i="77"/>
  <c r="H92" i="77"/>
  <c r="J92" i="77"/>
  <c r="K92" i="77"/>
  <c r="L92" i="77"/>
  <c r="Q92" i="77"/>
  <c r="R92" i="77"/>
  <c r="S92" i="77"/>
  <c r="T92" i="77"/>
  <c r="U92" i="77"/>
  <c r="A93" i="77"/>
  <c r="B93" i="77"/>
  <c r="C93" i="77"/>
  <c r="D93" i="77"/>
  <c r="E93" i="77"/>
  <c r="F93" i="77"/>
  <c r="G93" i="77"/>
  <c r="H93" i="77"/>
  <c r="J93" i="77"/>
  <c r="K93" i="77"/>
  <c r="L93" i="77"/>
  <c r="Q93" i="77"/>
  <c r="R93" i="77"/>
  <c r="S93" i="77"/>
  <c r="T93" i="77"/>
  <c r="U93" i="77"/>
  <c r="A94" i="77"/>
  <c r="B94" i="77"/>
  <c r="C94" i="77"/>
  <c r="D94" i="77"/>
  <c r="E94" i="77"/>
  <c r="F94" i="77"/>
  <c r="G94" i="77"/>
  <c r="H94" i="77"/>
  <c r="J94" i="77"/>
  <c r="K94" i="77"/>
  <c r="L94" i="77"/>
  <c r="Q94" i="77"/>
  <c r="R94" i="77"/>
  <c r="S94" i="77"/>
  <c r="T94" i="77"/>
  <c r="U94" i="77"/>
  <c r="A95" i="77"/>
  <c r="B95" i="77"/>
  <c r="C95" i="77"/>
  <c r="D95" i="77"/>
  <c r="E95" i="77"/>
  <c r="F95" i="77"/>
  <c r="G95" i="77"/>
  <c r="H95" i="77"/>
  <c r="J95" i="77"/>
  <c r="K95" i="77"/>
  <c r="L95" i="77"/>
  <c r="Q95" i="77"/>
  <c r="R95" i="77"/>
  <c r="S95" i="77"/>
  <c r="T95" i="77"/>
  <c r="U95" i="77"/>
  <c r="A96" i="77"/>
  <c r="B96" i="77"/>
  <c r="C96" i="77"/>
  <c r="D96" i="77"/>
  <c r="E96" i="77"/>
  <c r="F96" i="77"/>
  <c r="G96" i="77"/>
  <c r="H96" i="77"/>
  <c r="J96" i="77"/>
  <c r="K96" i="77"/>
  <c r="L96" i="77"/>
  <c r="Q96" i="77"/>
  <c r="R96" i="77"/>
  <c r="S96" i="77"/>
  <c r="T96" i="77"/>
  <c r="U96" i="77"/>
  <c r="A97" i="77"/>
  <c r="B97" i="77"/>
  <c r="C97" i="77"/>
  <c r="D97" i="77"/>
  <c r="E97" i="77"/>
  <c r="F97" i="77"/>
  <c r="G97" i="77"/>
  <c r="H97" i="77"/>
  <c r="J97" i="77"/>
  <c r="K97" i="77"/>
  <c r="L97" i="77"/>
  <c r="Q97" i="77"/>
  <c r="R97" i="77"/>
  <c r="S97" i="77"/>
  <c r="T97" i="77"/>
  <c r="U97" i="77"/>
  <c r="A98" i="77"/>
  <c r="B98" i="77"/>
  <c r="C98" i="77"/>
  <c r="D98" i="77"/>
  <c r="E98" i="77"/>
  <c r="F98" i="77"/>
  <c r="G98" i="77"/>
  <c r="H98" i="77"/>
  <c r="J98" i="77"/>
  <c r="K98" i="77"/>
  <c r="L98" i="77"/>
  <c r="Q98" i="77"/>
  <c r="R98" i="77"/>
  <c r="S98" i="77"/>
  <c r="T98" i="77"/>
  <c r="U98" i="77"/>
  <c r="A99" i="77"/>
  <c r="B99" i="77"/>
  <c r="C99" i="77"/>
  <c r="D99" i="77"/>
  <c r="E99" i="77"/>
  <c r="F99" i="77"/>
  <c r="G99" i="77"/>
  <c r="H99" i="77"/>
  <c r="J99" i="77"/>
  <c r="K99" i="77"/>
  <c r="L99" i="77"/>
  <c r="Q99" i="77"/>
  <c r="R99" i="77"/>
  <c r="S99" i="77"/>
  <c r="T99" i="77"/>
  <c r="U99" i="77"/>
  <c r="A100" i="77"/>
  <c r="B100" i="77"/>
  <c r="C100" i="77"/>
  <c r="D100" i="77"/>
  <c r="E100" i="77"/>
  <c r="F100" i="77"/>
  <c r="G100" i="77"/>
  <c r="H100" i="77"/>
  <c r="J100" i="77"/>
  <c r="K100" i="77"/>
  <c r="L100" i="77"/>
  <c r="Q100" i="77"/>
  <c r="R100" i="77"/>
  <c r="S100" i="77"/>
  <c r="T100" i="77"/>
  <c r="U100" i="77"/>
  <c r="A101" i="77"/>
  <c r="B101" i="77"/>
  <c r="C101" i="77"/>
  <c r="D101" i="77"/>
  <c r="E101" i="77"/>
  <c r="F101" i="77"/>
  <c r="G101" i="77"/>
  <c r="H101" i="77"/>
  <c r="J101" i="77"/>
  <c r="K101" i="77"/>
  <c r="L101" i="77"/>
  <c r="Q101" i="77"/>
  <c r="R101" i="77"/>
  <c r="S101" i="77"/>
  <c r="T101" i="77"/>
  <c r="U101" i="77"/>
  <c r="A102" i="77"/>
  <c r="B102" i="77"/>
  <c r="C102" i="77"/>
  <c r="D102" i="77"/>
  <c r="E102" i="77"/>
  <c r="F102" i="77"/>
  <c r="G102" i="77"/>
  <c r="H102" i="77"/>
  <c r="J102" i="77"/>
  <c r="K102" i="77"/>
  <c r="L102" i="77"/>
  <c r="Q102" i="77"/>
  <c r="R102" i="77"/>
  <c r="S102" i="77"/>
  <c r="T102" i="77"/>
  <c r="U102" i="77"/>
  <c r="A103" i="77"/>
  <c r="B103" i="77"/>
  <c r="C103" i="77"/>
  <c r="D103" i="77"/>
  <c r="E103" i="77"/>
  <c r="F103" i="77"/>
  <c r="G103" i="77"/>
  <c r="H103" i="77"/>
  <c r="J103" i="77"/>
  <c r="K103" i="77"/>
  <c r="L103" i="77"/>
  <c r="Q103" i="77"/>
  <c r="R103" i="77"/>
  <c r="S103" i="77"/>
  <c r="T103" i="77"/>
  <c r="U103" i="77"/>
  <c r="A104" i="77"/>
  <c r="B104" i="77"/>
  <c r="C104" i="77"/>
  <c r="D104" i="77"/>
  <c r="E104" i="77"/>
  <c r="F104" i="77"/>
  <c r="G104" i="77"/>
  <c r="H104" i="77"/>
  <c r="J104" i="77"/>
  <c r="K104" i="77"/>
  <c r="L104" i="77"/>
  <c r="Q104" i="77"/>
  <c r="R104" i="77"/>
  <c r="S104" i="77"/>
  <c r="T104" i="77"/>
  <c r="U104" i="77"/>
  <c r="A105" i="77"/>
  <c r="B105" i="77"/>
  <c r="C105" i="77"/>
  <c r="D105" i="77"/>
  <c r="E105" i="77"/>
  <c r="F105" i="77"/>
  <c r="G105" i="77"/>
  <c r="H105" i="77"/>
  <c r="J105" i="77"/>
  <c r="K105" i="77"/>
  <c r="L105" i="77"/>
  <c r="Q105" i="77"/>
  <c r="R105" i="77"/>
  <c r="S105" i="77"/>
  <c r="T105" i="77"/>
  <c r="U105" i="77"/>
  <c r="A106" i="77"/>
  <c r="B106" i="77"/>
  <c r="C106" i="77"/>
  <c r="D106" i="77"/>
  <c r="E106" i="77"/>
  <c r="F106" i="77"/>
  <c r="G106" i="77"/>
  <c r="H106" i="77"/>
  <c r="J106" i="77"/>
  <c r="K106" i="77"/>
  <c r="L106" i="77"/>
  <c r="Q106" i="77"/>
  <c r="R106" i="77"/>
  <c r="S106" i="77"/>
  <c r="T106" i="77"/>
  <c r="U106" i="77"/>
  <c r="A107" i="77"/>
  <c r="B107" i="77"/>
  <c r="C107" i="77"/>
  <c r="D107" i="77"/>
  <c r="E107" i="77"/>
  <c r="F107" i="77"/>
  <c r="G107" i="77"/>
  <c r="H107" i="77"/>
  <c r="J107" i="77"/>
  <c r="K107" i="77"/>
  <c r="L107" i="77"/>
  <c r="Q107" i="77"/>
  <c r="R107" i="77"/>
  <c r="S107" i="77"/>
  <c r="T107" i="77"/>
  <c r="U107" i="77"/>
  <c r="A108" i="77"/>
  <c r="B108" i="77"/>
  <c r="C108" i="77"/>
  <c r="D108" i="77"/>
  <c r="E108" i="77"/>
  <c r="F108" i="77"/>
  <c r="G108" i="77"/>
  <c r="H108" i="77"/>
  <c r="J108" i="77"/>
  <c r="K108" i="77"/>
  <c r="L108" i="77"/>
  <c r="Q108" i="77"/>
  <c r="R108" i="77"/>
  <c r="S108" i="77"/>
  <c r="T108" i="77"/>
  <c r="U108" i="77"/>
  <c r="A109" i="77"/>
  <c r="B109" i="77"/>
  <c r="C109" i="77"/>
  <c r="D109" i="77"/>
  <c r="E109" i="77"/>
  <c r="F109" i="77"/>
  <c r="G109" i="77"/>
  <c r="H109" i="77"/>
  <c r="J109" i="77"/>
  <c r="K109" i="77"/>
  <c r="L109" i="77"/>
  <c r="Q109" i="77"/>
  <c r="R109" i="77"/>
  <c r="S109" i="77"/>
  <c r="T109" i="77"/>
  <c r="U109" i="77"/>
  <c r="A110" i="77"/>
  <c r="B110" i="77"/>
  <c r="C110" i="77"/>
  <c r="D110" i="77"/>
  <c r="E110" i="77"/>
  <c r="F110" i="77"/>
  <c r="G110" i="77"/>
  <c r="H110" i="77"/>
  <c r="J110" i="77"/>
  <c r="K110" i="77"/>
  <c r="L110" i="77"/>
  <c r="Q110" i="77"/>
  <c r="R110" i="77"/>
  <c r="S110" i="77"/>
  <c r="T110" i="77"/>
  <c r="U110" i="77"/>
  <c r="A111" i="77"/>
  <c r="B111" i="77"/>
  <c r="C111" i="77"/>
  <c r="D111" i="77"/>
  <c r="E111" i="77"/>
  <c r="F111" i="77"/>
  <c r="G111" i="77"/>
  <c r="H111" i="77"/>
  <c r="J111" i="77"/>
  <c r="K111" i="77"/>
  <c r="L111" i="77"/>
  <c r="Q111" i="77"/>
  <c r="R111" i="77"/>
  <c r="S111" i="77"/>
  <c r="T111" i="77"/>
  <c r="U111" i="77"/>
  <c r="A112" i="77"/>
  <c r="B112" i="77"/>
  <c r="C112" i="77"/>
  <c r="D112" i="77"/>
  <c r="E112" i="77"/>
  <c r="F112" i="77"/>
  <c r="G112" i="77"/>
  <c r="H112" i="77"/>
  <c r="J112" i="77"/>
  <c r="K112" i="77"/>
  <c r="L112" i="77"/>
  <c r="Q112" i="77"/>
  <c r="R112" i="77"/>
  <c r="S112" i="77"/>
  <c r="T112" i="77"/>
  <c r="U112" i="77"/>
  <c r="A113" i="77"/>
  <c r="B113" i="77"/>
  <c r="C113" i="77"/>
  <c r="D113" i="77"/>
  <c r="E113" i="77"/>
  <c r="F113" i="77"/>
  <c r="G113" i="77"/>
  <c r="H113" i="77"/>
  <c r="J113" i="77"/>
  <c r="K113" i="77"/>
  <c r="L113" i="77"/>
  <c r="Q113" i="77"/>
  <c r="R113" i="77"/>
  <c r="S113" i="77"/>
  <c r="T113" i="77"/>
  <c r="U113" i="77"/>
  <c r="A114" i="77"/>
  <c r="B114" i="77"/>
  <c r="C114" i="77"/>
  <c r="D114" i="77"/>
  <c r="E114" i="77"/>
  <c r="F114" i="77"/>
  <c r="G114" i="77"/>
  <c r="H114" i="77"/>
  <c r="J114" i="77"/>
  <c r="K114" i="77"/>
  <c r="L114" i="77"/>
  <c r="Q114" i="77"/>
  <c r="R114" i="77"/>
  <c r="S114" i="77"/>
  <c r="T114" i="77"/>
  <c r="U114" i="77"/>
  <c r="A115" i="77"/>
  <c r="B115" i="77"/>
  <c r="C115" i="77"/>
  <c r="D115" i="77"/>
  <c r="E115" i="77"/>
  <c r="F115" i="77"/>
  <c r="G115" i="77"/>
  <c r="H115" i="77"/>
  <c r="J115" i="77"/>
  <c r="K115" i="77"/>
  <c r="L115" i="77"/>
  <c r="Q115" i="77"/>
  <c r="R115" i="77"/>
  <c r="S115" i="77"/>
  <c r="T115" i="77"/>
  <c r="U115" i="77"/>
  <c r="A116" i="77"/>
  <c r="B116" i="77"/>
  <c r="C116" i="77"/>
  <c r="D116" i="77"/>
  <c r="E116" i="77"/>
  <c r="F116" i="77"/>
  <c r="G116" i="77"/>
  <c r="H116" i="77"/>
  <c r="J116" i="77"/>
  <c r="K116" i="77"/>
  <c r="L116" i="77"/>
  <c r="Q116" i="77"/>
  <c r="R116" i="77"/>
  <c r="S116" i="77"/>
  <c r="T116" i="77"/>
  <c r="U116" i="77"/>
  <c r="A117" i="77"/>
  <c r="B117" i="77"/>
  <c r="C117" i="77"/>
  <c r="D117" i="77"/>
  <c r="E117" i="77"/>
  <c r="F117" i="77"/>
  <c r="G117" i="77"/>
  <c r="H117" i="77"/>
  <c r="J117" i="77"/>
  <c r="K117" i="77"/>
  <c r="L117" i="77"/>
  <c r="Q117" i="77"/>
  <c r="R117" i="77"/>
  <c r="S117" i="77"/>
  <c r="T117" i="77"/>
  <c r="U117" i="77"/>
  <c r="A118" i="77"/>
  <c r="B118" i="77"/>
  <c r="C118" i="77"/>
  <c r="D118" i="77"/>
  <c r="E118" i="77"/>
  <c r="F118" i="77"/>
  <c r="G118" i="77"/>
  <c r="H118" i="77"/>
  <c r="J118" i="77"/>
  <c r="K118" i="77"/>
  <c r="L118" i="77"/>
  <c r="Q118" i="77"/>
  <c r="R118" i="77"/>
  <c r="S118" i="77"/>
  <c r="T118" i="77"/>
  <c r="U118" i="77"/>
  <c r="A119" i="77"/>
  <c r="B119" i="77"/>
  <c r="C119" i="77"/>
  <c r="D119" i="77"/>
  <c r="E119" i="77"/>
  <c r="F119" i="77"/>
  <c r="G119" i="77"/>
  <c r="H119" i="77"/>
  <c r="J119" i="77"/>
  <c r="K119" i="77"/>
  <c r="L119" i="77"/>
  <c r="Q119" i="77"/>
  <c r="R119" i="77"/>
  <c r="S119" i="77"/>
  <c r="T119" i="77"/>
  <c r="U119" i="77"/>
  <c r="A120" i="77"/>
  <c r="B120" i="77"/>
  <c r="C120" i="77"/>
  <c r="D120" i="77"/>
  <c r="E120" i="77"/>
  <c r="F120" i="77"/>
  <c r="G120" i="77"/>
  <c r="H120" i="77"/>
  <c r="J120" i="77"/>
  <c r="K120" i="77"/>
  <c r="L120" i="77"/>
  <c r="Q120" i="77"/>
  <c r="R120" i="77"/>
  <c r="S120" i="77"/>
  <c r="T120" i="77"/>
  <c r="U120" i="77"/>
  <c r="A121" i="77"/>
  <c r="B121" i="77"/>
  <c r="C121" i="77"/>
  <c r="D121" i="77"/>
  <c r="E121" i="77"/>
  <c r="F121" i="77"/>
  <c r="G121" i="77"/>
  <c r="H121" i="77"/>
  <c r="J121" i="77"/>
  <c r="K121" i="77"/>
  <c r="L121" i="77"/>
  <c r="Q121" i="77"/>
  <c r="R121" i="77"/>
  <c r="S121" i="77"/>
  <c r="T121" i="77"/>
  <c r="U121" i="77"/>
  <c r="A122" i="77"/>
  <c r="B122" i="77"/>
  <c r="C122" i="77"/>
  <c r="D122" i="77"/>
  <c r="E122" i="77"/>
  <c r="F122" i="77"/>
  <c r="G122" i="77"/>
  <c r="H122" i="77"/>
  <c r="J122" i="77"/>
  <c r="K122" i="77"/>
  <c r="L122" i="77"/>
  <c r="Q122" i="77"/>
  <c r="R122" i="77"/>
  <c r="S122" i="77"/>
  <c r="T122" i="77"/>
  <c r="U122" i="77"/>
  <c r="A123" i="77"/>
  <c r="B123" i="77"/>
  <c r="C123" i="77"/>
  <c r="D123" i="77"/>
  <c r="E123" i="77"/>
  <c r="F123" i="77"/>
  <c r="G123" i="77"/>
  <c r="H123" i="77"/>
  <c r="J123" i="77"/>
  <c r="K123" i="77"/>
  <c r="L123" i="77"/>
  <c r="Q123" i="77"/>
  <c r="R123" i="77"/>
  <c r="S123" i="77"/>
  <c r="T123" i="77"/>
  <c r="U123" i="77"/>
  <c r="A124" i="77"/>
  <c r="B124" i="77"/>
  <c r="C124" i="77"/>
  <c r="D124" i="77"/>
  <c r="E124" i="77"/>
  <c r="F124" i="77"/>
  <c r="G124" i="77"/>
  <c r="H124" i="77"/>
  <c r="J124" i="77"/>
  <c r="K124" i="77"/>
  <c r="L124" i="77"/>
  <c r="Q124" i="77"/>
  <c r="R124" i="77"/>
  <c r="S124" i="77"/>
  <c r="T124" i="77"/>
  <c r="U124" i="77"/>
  <c r="A125" i="77"/>
  <c r="B125" i="77"/>
  <c r="C125" i="77"/>
  <c r="D125" i="77"/>
  <c r="E125" i="77"/>
  <c r="F125" i="77"/>
  <c r="G125" i="77"/>
  <c r="H125" i="77"/>
  <c r="J125" i="77"/>
  <c r="K125" i="77"/>
  <c r="L125" i="77"/>
  <c r="Q125" i="77"/>
  <c r="R125" i="77"/>
  <c r="S125" i="77"/>
  <c r="T125" i="77"/>
  <c r="U125" i="77"/>
  <c r="A126" i="77"/>
  <c r="B126" i="77"/>
  <c r="C126" i="77"/>
  <c r="D126" i="77"/>
  <c r="E126" i="77"/>
  <c r="F126" i="77"/>
  <c r="G126" i="77"/>
  <c r="H126" i="77"/>
  <c r="J126" i="77"/>
  <c r="K126" i="77"/>
  <c r="L126" i="77"/>
  <c r="Q126" i="77"/>
  <c r="R126" i="77"/>
  <c r="S126" i="77"/>
  <c r="T126" i="77"/>
  <c r="U126" i="77"/>
  <c r="A127" i="77"/>
  <c r="B127" i="77"/>
  <c r="C127" i="77"/>
  <c r="D127" i="77"/>
  <c r="E127" i="77"/>
  <c r="F127" i="77"/>
  <c r="G127" i="77"/>
  <c r="H127" i="77"/>
  <c r="J127" i="77"/>
  <c r="K127" i="77"/>
  <c r="L127" i="77"/>
  <c r="Q127" i="77"/>
  <c r="R127" i="77"/>
  <c r="S127" i="77"/>
  <c r="T127" i="77"/>
  <c r="U127" i="77"/>
  <c r="A128" i="77"/>
  <c r="B128" i="77"/>
  <c r="C128" i="77"/>
  <c r="D128" i="77"/>
  <c r="E128" i="77"/>
  <c r="F128" i="77"/>
  <c r="G128" i="77"/>
  <c r="H128" i="77"/>
  <c r="J128" i="77"/>
  <c r="K128" i="77"/>
  <c r="L128" i="77"/>
  <c r="Q128" i="77"/>
  <c r="R128" i="77"/>
  <c r="S128" i="77"/>
  <c r="T128" i="77"/>
  <c r="U128" i="77"/>
  <c r="A129" i="77"/>
  <c r="B129" i="77"/>
  <c r="C129" i="77"/>
  <c r="D129" i="77"/>
  <c r="E129" i="77"/>
  <c r="F129" i="77"/>
  <c r="G129" i="77"/>
  <c r="H129" i="77"/>
  <c r="J129" i="77"/>
  <c r="K129" i="77"/>
  <c r="L129" i="77"/>
  <c r="Q129" i="77"/>
  <c r="R129" i="77"/>
  <c r="S129" i="77"/>
  <c r="T129" i="77"/>
  <c r="U129" i="77"/>
  <c r="A130" i="77"/>
  <c r="B130" i="77"/>
  <c r="C130" i="77"/>
  <c r="D130" i="77"/>
  <c r="E130" i="77"/>
  <c r="F130" i="77"/>
  <c r="G130" i="77"/>
  <c r="H130" i="77"/>
  <c r="J130" i="77"/>
  <c r="K130" i="77"/>
  <c r="L130" i="77"/>
  <c r="Q130" i="77"/>
  <c r="R130" i="77"/>
  <c r="S130" i="77"/>
  <c r="T130" i="77"/>
  <c r="U130" i="77"/>
  <c r="A131" i="77"/>
  <c r="B131" i="77"/>
  <c r="C131" i="77"/>
  <c r="D131" i="77"/>
  <c r="E131" i="77"/>
  <c r="F131" i="77"/>
  <c r="G131" i="77"/>
  <c r="H131" i="77"/>
  <c r="J131" i="77"/>
  <c r="K131" i="77"/>
  <c r="L131" i="77"/>
  <c r="Q131" i="77"/>
  <c r="R131" i="77"/>
  <c r="S131" i="77"/>
  <c r="T131" i="77"/>
  <c r="U131" i="77"/>
  <c r="A132" i="77"/>
  <c r="B132" i="77"/>
  <c r="C132" i="77"/>
  <c r="D132" i="77"/>
  <c r="E132" i="77"/>
  <c r="F132" i="77"/>
  <c r="G132" i="77"/>
  <c r="H132" i="77"/>
  <c r="J132" i="77"/>
  <c r="K132" i="77"/>
  <c r="L132" i="77"/>
  <c r="Q132" i="77"/>
  <c r="R132" i="77"/>
  <c r="S132" i="77"/>
  <c r="T132" i="77"/>
  <c r="U132" i="77"/>
  <c r="A133" i="77"/>
  <c r="B133" i="77"/>
  <c r="C133" i="77"/>
  <c r="D133" i="77"/>
  <c r="E133" i="77"/>
  <c r="F133" i="77"/>
  <c r="G133" i="77"/>
  <c r="H133" i="77"/>
  <c r="J133" i="77"/>
  <c r="K133" i="77"/>
  <c r="L133" i="77"/>
  <c r="Q133" i="77"/>
  <c r="R133" i="77"/>
  <c r="S133" i="77"/>
  <c r="T133" i="77"/>
  <c r="U133" i="77"/>
  <c r="A134" i="77"/>
  <c r="B134" i="77"/>
  <c r="C134" i="77"/>
  <c r="D134" i="77"/>
  <c r="E134" i="77"/>
  <c r="F134" i="77"/>
  <c r="G134" i="77"/>
  <c r="H134" i="77"/>
  <c r="J134" i="77"/>
  <c r="K134" i="77"/>
  <c r="L134" i="77"/>
  <c r="Q134" i="77"/>
  <c r="R134" i="77"/>
  <c r="S134" i="77"/>
  <c r="T134" i="77"/>
  <c r="U134" i="77"/>
  <c r="A135" i="77"/>
  <c r="B135" i="77"/>
  <c r="C135" i="77"/>
  <c r="D135" i="77"/>
  <c r="E135" i="77"/>
  <c r="F135" i="77"/>
  <c r="G135" i="77"/>
  <c r="H135" i="77"/>
  <c r="J135" i="77"/>
  <c r="K135" i="77"/>
  <c r="L135" i="77"/>
  <c r="Q135" i="77"/>
  <c r="R135" i="77"/>
  <c r="S135" i="77"/>
  <c r="T135" i="77"/>
  <c r="U135" i="77"/>
  <c r="A136" i="77"/>
  <c r="B136" i="77"/>
  <c r="C136" i="77"/>
  <c r="D136" i="77"/>
  <c r="E136" i="77"/>
  <c r="F136" i="77"/>
  <c r="G136" i="77"/>
  <c r="H136" i="77"/>
  <c r="J136" i="77"/>
  <c r="K136" i="77"/>
  <c r="L136" i="77"/>
  <c r="Q136" i="77"/>
  <c r="R136" i="77"/>
  <c r="S136" i="77"/>
  <c r="T136" i="77"/>
  <c r="U136" i="77"/>
  <c r="A137" i="77"/>
  <c r="B137" i="77"/>
  <c r="C137" i="77"/>
  <c r="D137" i="77"/>
  <c r="E137" i="77"/>
  <c r="F137" i="77"/>
  <c r="G137" i="77"/>
  <c r="H137" i="77"/>
  <c r="J137" i="77"/>
  <c r="K137" i="77"/>
  <c r="L137" i="77"/>
  <c r="Q137" i="77"/>
  <c r="R137" i="77"/>
  <c r="S137" i="77"/>
  <c r="T137" i="77"/>
  <c r="U137" i="77"/>
  <c r="A138" i="77"/>
  <c r="B138" i="77"/>
  <c r="C138" i="77"/>
  <c r="D138" i="77"/>
  <c r="E138" i="77"/>
  <c r="F138" i="77"/>
  <c r="G138" i="77"/>
  <c r="H138" i="77"/>
  <c r="J138" i="77"/>
  <c r="K138" i="77"/>
  <c r="L138" i="77"/>
  <c r="Q138" i="77"/>
  <c r="R138" i="77"/>
  <c r="S138" i="77"/>
  <c r="T138" i="77"/>
  <c r="U138" i="77"/>
  <c r="A139" i="77"/>
  <c r="B139" i="77"/>
  <c r="C139" i="77"/>
  <c r="D139" i="77"/>
  <c r="E139" i="77"/>
  <c r="F139" i="77"/>
  <c r="G139" i="77"/>
  <c r="H139" i="77"/>
  <c r="J139" i="77"/>
  <c r="K139" i="77"/>
  <c r="L139" i="77"/>
  <c r="Q139" i="77"/>
  <c r="R139" i="77"/>
  <c r="S139" i="77"/>
  <c r="T139" i="77"/>
  <c r="U139" i="77"/>
  <c r="A140" i="77"/>
  <c r="B140" i="77"/>
  <c r="C140" i="77"/>
  <c r="D140" i="77"/>
  <c r="E140" i="77"/>
  <c r="F140" i="77"/>
  <c r="G140" i="77"/>
  <c r="H140" i="77"/>
  <c r="J140" i="77"/>
  <c r="K140" i="77"/>
  <c r="L140" i="77"/>
  <c r="Q140" i="77"/>
  <c r="R140" i="77"/>
  <c r="S140" i="77"/>
  <c r="T140" i="77"/>
  <c r="U140" i="77"/>
  <c r="A141" i="77"/>
  <c r="B141" i="77"/>
  <c r="C141" i="77"/>
  <c r="D141" i="77"/>
  <c r="E141" i="77"/>
  <c r="F141" i="77"/>
  <c r="G141" i="77"/>
  <c r="H141" i="77"/>
  <c r="J141" i="77"/>
  <c r="K141" i="77"/>
  <c r="L141" i="77"/>
  <c r="Q141" i="77"/>
  <c r="R141" i="77"/>
  <c r="S141" i="77"/>
  <c r="T141" i="77"/>
  <c r="U141" i="77"/>
  <c r="A142" i="77"/>
  <c r="B142" i="77"/>
  <c r="C142" i="77"/>
  <c r="D142" i="77"/>
  <c r="E142" i="77"/>
  <c r="F142" i="77"/>
  <c r="G142" i="77"/>
  <c r="H142" i="77"/>
  <c r="J142" i="77"/>
  <c r="K142" i="77"/>
  <c r="L142" i="77"/>
  <c r="Q142" i="77"/>
  <c r="R142" i="77"/>
  <c r="S142" i="77"/>
  <c r="T142" i="77"/>
  <c r="U142" i="77"/>
  <c r="A143" i="77"/>
  <c r="B143" i="77"/>
  <c r="C143" i="77"/>
  <c r="D143" i="77"/>
  <c r="E143" i="77"/>
  <c r="F143" i="77"/>
  <c r="G143" i="77"/>
  <c r="H143" i="77"/>
  <c r="J143" i="77"/>
  <c r="K143" i="77"/>
  <c r="L143" i="77"/>
  <c r="Q143" i="77"/>
  <c r="R143" i="77"/>
  <c r="S143" i="77"/>
  <c r="T143" i="77"/>
  <c r="U143" i="77"/>
  <c r="A144" i="77"/>
  <c r="B144" i="77"/>
  <c r="C144" i="77"/>
  <c r="D144" i="77"/>
  <c r="E144" i="77"/>
  <c r="F144" i="77"/>
  <c r="G144" i="77"/>
  <c r="H144" i="77"/>
  <c r="J144" i="77"/>
  <c r="K144" i="77"/>
  <c r="L144" i="77"/>
  <c r="Q144" i="77"/>
  <c r="R144" i="77"/>
  <c r="S144" i="77"/>
  <c r="T144" i="77"/>
  <c r="U144" i="77"/>
  <c r="A145" i="77"/>
  <c r="B145" i="77"/>
  <c r="C145" i="77"/>
  <c r="D145" i="77"/>
  <c r="E145" i="77"/>
  <c r="F145" i="77"/>
  <c r="G145" i="77"/>
  <c r="H145" i="77"/>
  <c r="J145" i="77"/>
  <c r="K145" i="77"/>
  <c r="L145" i="77"/>
  <c r="Q145" i="77"/>
  <c r="R145" i="77"/>
  <c r="S145" i="77"/>
  <c r="T145" i="77"/>
  <c r="U145" i="77"/>
  <c r="A146" i="77"/>
  <c r="B146" i="77"/>
  <c r="C146" i="77"/>
  <c r="D146" i="77"/>
  <c r="E146" i="77"/>
  <c r="F146" i="77"/>
  <c r="G146" i="77"/>
  <c r="H146" i="77"/>
  <c r="J146" i="77"/>
  <c r="K146" i="77"/>
  <c r="L146" i="77"/>
  <c r="Q146" i="77"/>
  <c r="R146" i="77"/>
  <c r="S146" i="77"/>
  <c r="T146" i="77"/>
  <c r="U146" i="77"/>
  <c r="A147" i="77"/>
  <c r="B147" i="77"/>
  <c r="C147" i="77"/>
  <c r="D147" i="77"/>
  <c r="E147" i="77"/>
  <c r="F147" i="77"/>
  <c r="G147" i="77"/>
  <c r="H147" i="77"/>
  <c r="J147" i="77"/>
  <c r="K147" i="77"/>
  <c r="L147" i="77"/>
  <c r="Q147" i="77"/>
  <c r="R147" i="77"/>
  <c r="S147" i="77"/>
  <c r="T147" i="77"/>
  <c r="U147" i="77"/>
  <c r="A148" i="77"/>
  <c r="B148" i="77"/>
  <c r="C148" i="77"/>
  <c r="D148" i="77"/>
  <c r="E148" i="77"/>
  <c r="F148" i="77"/>
  <c r="G148" i="77"/>
  <c r="H148" i="77"/>
  <c r="J148" i="77"/>
  <c r="K148" i="77"/>
  <c r="L148" i="77"/>
  <c r="Q148" i="77"/>
  <c r="R148" i="77"/>
  <c r="S148" i="77"/>
  <c r="T148" i="77"/>
  <c r="U148" i="77"/>
  <c r="A149" i="77"/>
  <c r="B149" i="77"/>
  <c r="C149" i="77"/>
  <c r="D149" i="77"/>
  <c r="E149" i="77"/>
  <c r="F149" i="77"/>
  <c r="G149" i="77"/>
  <c r="H149" i="77"/>
  <c r="J149" i="77"/>
  <c r="K149" i="77"/>
  <c r="L149" i="77"/>
  <c r="Q149" i="77"/>
  <c r="R149" i="77"/>
  <c r="S149" i="77"/>
  <c r="T149" i="77"/>
  <c r="U149" i="77"/>
  <c r="A150" i="77"/>
  <c r="B150" i="77"/>
  <c r="C150" i="77"/>
  <c r="D150" i="77"/>
  <c r="E150" i="77"/>
  <c r="F150" i="77"/>
  <c r="G150" i="77"/>
  <c r="H150" i="77"/>
  <c r="J150" i="77"/>
  <c r="K150" i="77"/>
  <c r="L150" i="77"/>
  <c r="Q150" i="77"/>
  <c r="R150" i="77"/>
  <c r="S150" i="77"/>
  <c r="T150" i="77"/>
  <c r="U150" i="77"/>
  <c r="A151" i="77"/>
  <c r="B151" i="77"/>
  <c r="C151" i="77"/>
  <c r="D151" i="77"/>
  <c r="E151" i="77"/>
  <c r="F151" i="77"/>
  <c r="G151" i="77"/>
  <c r="H151" i="77"/>
  <c r="J151" i="77"/>
  <c r="K151" i="77"/>
  <c r="L151" i="77"/>
  <c r="Q151" i="77"/>
  <c r="R151" i="77"/>
  <c r="S151" i="77"/>
  <c r="T151" i="77"/>
  <c r="U151" i="77"/>
  <c r="A152" i="77"/>
  <c r="B152" i="77"/>
  <c r="C152" i="77"/>
  <c r="D152" i="77"/>
  <c r="E152" i="77"/>
  <c r="F152" i="77"/>
  <c r="G152" i="77"/>
  <c r="H152" i="77"/>
  <c r="J152" i="77"/>
  <c r="K152" i="77"/>
  <c r="L152" i="77"/>
  <c r="Q152" i="77"/>
  <c r="R152" i="77"/>
  <c r="S152" i="77"/>
  <c r="T152" i="77"/>
  <c r="U152" i="77"/>
  <c r="A153" i="77"/>
  <c r="B153" i="77"/>
  <c r="C153" i="77"/>
  <c r="D153" i="77"/>
  <c r="E153" i="77"/>
  <c r="F153" i="77"/>
  <c r="G153" i="77"/>
  <c r="H153" i="77"/>
  <c r="J153" i="77"/>
  <c r="K153" i="77"/>
  <c r="L153" i="77"/>
  <c r="Q153" i="77"/>
  <c r="R153" i="77"/>
  <c r="S153" i="77"/>
  <c r="T153" i="77"/>
  <c r="U153" i="77"/>
  <c r="A154" i="77"/>
  <c r="B154" i="77"/>
  <c r="C154" i="77"/>
  <c r="D154" i="77"/>
  <c r="E154" i="77"/>
  <c r="F154" i="77"/>
  <c r="G154" i="77"/>
  <c r="H154" i="77"/>
  <c r="J154" i="77"/>
  <c r="K154" i="77"/>
  <c r="L154" i="77"/>
  <c r="Q154" i="77"/>
  <c r="R154" i="77"/>
  <c r="S154" i="77"/>
  <c r="T154" i="77"/>
  <c r="U154" i="77"/>
  <c r="A155" i="77"/>
  <c r="B155" i="77"/>
  <c r="C155" i="77"/>
  <c r="D155" i="77"/>
  <c r="E155" i="77"/>
  <c r="F155" i="77"/>
  <c r="G155" i="77"/>
  <c r="H155" i="77"/>
  <c r="J155" i="77"/>
  <c r="K155" i="77"/>
  <c r="L155" i="77"/>
  <c r="Q155" i="77"/>
  <c r="R155" i="77"/>
  <c r="S155" i="77"/>
  <c r="T155" i="77"/>
  <c r="U155" i="77"/>
  <c r="A156" i="77"/>
  <c r="B156" i="77"/>
  <c r="C156" i="77"/>
  <c r="D156" i="77"/>
  <c r="E156" i="77"/>
  <c r="F156" i="77"/>
  <c r="G156" i="77"/>
  <c r="H156" i="77"/>
  <c r="J156" i="77"/>
  <c r="K156" i="77"/>
  <c r="L156" i="77"/>
  <c r="Q156" i="77"/>
  <c r="R156" i="77"/>
  <c r="S156" i="77"/>
  <c r="T156" i="77"/>
  <c r="U156" i="77"/>
  <c r="A157" i="77"/>
  <c r="B157" i="77"/>
  <c r="C157" i="77"/>
  <c r="D157" i="77"/>
  <c r="E157" i="77"/>
  <c r="F157" i="77"/>
  <c r="G157" i="77"/>
  <c r="H157" i="77"/>
  <c r="J157" i="77"/>
  <c r="K157" i="77"/>
  <c r="L157" i="77"/>
  <c r="Q157" i="77"/>
  <c r="R157" i="77"/>
  <c r="S157" i="77"/>
  <c r="T157" i="77"/>
  <c r="U157" i="77"/>
  <c r="A158" i="77"/>
  <c r="B158" i="77"/>
  <c r="C158" i="77"/>
  <c r="D158" i="77"/>
  <c r="E158" i="77"/>
  <c r="F158" i="77"/>
  <c r="G158" i="77"/>
  <c r="H158" i="77"/>
  <c r="J158" i="77"/>
  <c r="K158" i="77"/>
  <c r="L158" i="77"/>
  <c r="Q158" i="77"/>
  <c r="R158" i="77"/>
  <c r="S158" i="77"/>
  <c r="T158" i="77"/>
  <c r="U158" i="77"/>
  <c r="A159" i="77"/>
  <c r="B159" i="77"/>
  <c r="C159" i="77"/>
  <c r="D159" i="77"/>
  <c r="E159" i="77"/>
  <c r="F159" i="77"/>
  <c r="G159" i="77"/>
  <c r="H159" i="77"/>
  <c r="J159" i="77"/>
  <c r="K159" i="77"/>
  <c r="L159" i="77"/>
  <c r="Q159" i="77"/>
  <c r="R159" i="77"/>
  <c r="S159" i="77"/>
  <c r="T159" i="77"/>
  <c r="U159" i="77"/>
  <c r="A160" i="77"/>
  <c r="B160" i="77"/>
  <c r="C160" i="77"/>
  <c r="D160" i="77"/>
  <c r="E160" i="77"/>
  <c r="F160" i="77"/>
  <c r="G160" i="77"/>
  <c r="H160" i="77"/>
  <c r="J160" i="77"/>
  <c r="K160" i="77"/>
  <c r="L160" i="77"/>
  <c r="Q160" i="77"/>
  <c r="R160" i="77"/>
  <c r="S160" i="77"/>
  <c r="T160" i="77"/>
  <c r="U160" i="77"/>
  <c r="A161" i="77"/>
  <c r="B161" i="77"/>
  <c r="C161" i="77"/>
  <c r="D161" i="77"/>
  <c r="E161" i="77"/>
  <c r="F161" i="77"/>
  <c r="G161" i="77"/>
  <c r="H161" i="77"/>
  <c r="J161" i="77"/>
  <c r="K161" i="77"/>
  <c r="L161" i="77"/>
  <c r="Q161" i="77"/>
  <c r="R161" i="77"/>
  <c r="S161" i="77"/>
  <c r="T161" i="77"/>
  <c r="U161" i="77"/>
  <c r="A162" i="77"/>
  <c r="B162" i="77"/>
  <c r="C162" i="77"/>
  <c r="D162" i="77"/>
  <c r="E162" i="77"/>
  <c r="F162" i="77"/>
  <c r="G162" i="77"/>
  <c r="H162" i="77"/>
  <c r="J162" i="77"/>
  <c r="K162" i="77"/>
  <c r="L162" i="77"/>
  <c r="Q162" i="77"/>
  <c r="R162" i="77"/>
  <c r="S162" i="77"/>
  <c r="T162" i="77"/>
  <c r="U162" i="77"/>
  <c r="A163" i="77"/>
  <c r="B163" i="77"/>
  <c r="C163" i="77"/>
  <c r="D163" i="77"/>
  <c r="E163" i="77"/>
  <c r="F163" i="77"/>
  <c r="G163" i="77"/>
  <c r="H163" i="77"/>
  <c r="J163" i="77"/>
  <c r="K163" i="77"/>
  <c r="L163" i="77"/>
  <c r="Q163" i="77"/>
  <c r="R163" i="77"/>
  <c r="S163" i="77"/>
  <c r="T163" i="77"/>
  <c r="U163" i="77"/>
  <c r="A164" i="77"/>
  <c r="B164" i="77"/>
  <c r="C164" i="77"/>
  <c r="D164" i="77"/>
  <c r="E164" i="77"/>
  <c r="F164" i="77"/>
  <c r="G164" i="77"/>
  <c r="H164" i="77"/>
  <c r="J164" i="77"/>
  <c r="K164" i="77"/>
  <c r="L164" i="77"/>
  <c r="Q164" i="77"/>
  <c r="R164" i="77"/>
  <c r="S164" i="77"/>
  <c r="T164" i="77"/>
  <c r="U164" i="77"/>
  <c r="A165" i="77"/>
  <c r="B165" i="77"/>
  <c r="C165" i="77"/>
  <c r="D165" i="77"/>
  <c r="E165" i="77"/>
  <c r="F165" i="77"/>
  <c r="G165" i="77"/>
  <c r="H165" i="77"/>
  <c r="J165" i="77"/>
  <c r="K165" i="77"/>
  <c r="L165" i="77"/>
  <c r="Q165" i="77"/>
  <c r="R165" i="77"/>
  <c r="S165" i="77"/>
  <c r="T165" i="77"/>
  <c r="U165" i="77"/>
  <c r="A166" i="77"/>
  <c r="B166" i="77"/>
  <c r="C166" i="77"/>
  <c r="D166" i="77"/>
  <c r="E166" i="77"/>
  <c r="F166" i="77"/>
  <c r="G166" i="77"/>
  <c r="H166" i="77"/>
  <c r="J166" i="77"/>
  <c r="K166" i="77"/>
  <c r="L166" i="77"/>
  <c r="Q166" i="77"/>
  <c r="R166" i="77"/>
  <c r="S166" i="77"/>
  <c r="T166" i="77"/>
  <c r="U166" i="77"/>
  <c r="A167" i="77"/>
  <c r="B167" i="77"/>
  <c r="C167" i="77"/>
  <c r="D167" i="77"/>
  <c r="E167" i="77"/>
  <c r="F167" i="77"/>
  <c r="G167" i="77"/>
  <c r="H167" i="77"/>
  <c r="J167" i="77"/>
  <c r="K167" i="77"/>
  <c r="L167" i="77"/>
  <c r="Q167" i="77"/>
  <c r="R167" i="77"/>
  <c r="S167" i="77"/>
  <c r="T167" i="77"/>
  <c r="U167" i="77"/>
  <c r="A168" i="77"/>
  <c r="B168" i="77"/>
  <c r="C168" i="77"/>
  <c r="D168" i="77"/>
  <c r="E168" i="77"/>
  <c r="F168" i="77"/>
  <c r="G168" i="77"/>
  <c r="H168" i="77"/>
  <c r="J168" i="77"/>
  <c r="K168" i="77"/>
  <c r="L168" i="77"/>
  <c r="Q168" i="77"/>
  <c r="R168" i="77"/>
  <c r="S168" i="77"/>
  <c r="T168" i="77"/>
  <c r="U168" i="77"/>
  <c r="A169" i="77"/>
  <c r="B169" i="77"/>
  <c r="C169" i="77"/>
  <c r="D169" i="77"/>
  <c r="E169" i="77"/>
  <c r="F169" i="77"/>
  <c r="G169" i="77"/>
  <c r="H169" i="77"/>
  <c r="J169" i="77"/>
  <c r="K169" i="77"/>
  <c r="L169" i="77"/>
  <c r="Q169" i="77"/>
  <c r="R169" i="77"/>
  <c r="S169" i="77"/>
  <c r="T169" i="77"/>
  <c r="U169" i="77"/>
  <c r="A170" i="77"/>
  <c r="B170" i="77"/>
  <c r="C170" i="77"/>
  <c r="D170" i="77"/>
  <c r="E170" i="77"/>
  <c r="F170" i="77"/>
  <c r="G170" i="77"/>
  <c r="H170" i="77"/>
  <c r="J170" i="77"/>
  <c r="K170" i="77"/>
  <c r="L170" i="77"/>
  <c r="Q170" i="77"/>
  <c r="R170" i="77"/>
  <c r="S170" i="77"/>
  <c r="T170" i="77"/>
  <c r="U170" i="77"/>
  <c r="A171" i="77"/>
  <c r="B171" i="77"/>
  <c r="C171" i="77"/>
  <c r="D171" i="77"/>
  <c r="E171" i="77"/>
  <c r="F171" i="77"/>
  <c r="G171" i="77"/>
  <c r="H171" i="77"/>
  <c r="J171" i="77"/>
  <c r="K171" i="77"/>
  <c r="L171" i="77"/>
  <c r="Q171" i="77"/>
  <c r="R171" i="77"/>
  <c r="S171" i="77"/>
  <c r="T171" i="77"/>
  <c r="U171" i="77"/>
  <c r="A172" i="77"/>
  <c r="B172" i="77"/>
  <c r="C172" i="77"/>
  <c r="D172" i="77"/>
  <c r="E172" i="77"/>
  <c r="F172" i="77"/>
  <c r="G172" i="77"/>
  <c r="H172" i="77"/>
  <c r="J172" i="77"/>
  <c r="K172" i="77"/>
  <c r="L172" i="77"/>
  <c r="Q172" i="77"/>
  <c r="R172" i="77"/>
  <c r="S172" i="77"/>
  <c r="T172" i="77"/>
  <c r="U172" i="77"/>
  <c r="A173" i="77"/>
  <c r="B173" i="77"/>
  <c r="C173" i="77"/>
  <c r="D173" i="77"/>
  <c r="E173" i="77"/>
  <c r="F173" i="77"/>
  <c r="G173" i="77"/>
  <c r="H173" i="77"/>
  <c r="J173" i="77"/>
  <c r="K173" i="77"/>
  <c r="L173" i="77"/>
  <c r="Q173" i="77"/>
  <c r="R173" i="77"/>
  <c r="S173" i="77"/>
  <c r="T173" i="77"/>
  <c r="U173" i="77"/>
  <c r="A174" i="77"/>
  <c r="B174" i="77"/>
  <c r="C174" i="77"/>
  <c r="D174" i="77"/>
  <c r="E174" i="77"/>
  <c r="F174" i="77"/>
  <c r="G174" i="77"/>
  <c r="H174" i="77"/>
  <c r="J174" i="77"/>
  <c r="K174" i="77"/>
  <c r="L174" i="77"/>
  <c r="Q174" i="77"/>
  <c r="R174" i="77"/>
  <c r="S174" i="77"/>
  <c r="T174" i="77"/>
  <c r="U174" i="77"/>
  <c r="A175" i="77"/>
  <c r="B175" i="77"/>
  <c r="C175" i="77"/>
  <c r="D175" i="77"/>
  <c r="E175" i="77"/>
  <c r="F175" i="77"/>
  <c r="G175" i="77"/>
  <c r="H175" i="77"/>
  <c r="J175" i="77"/>
  <c r="K175" i="77"/>
  <c r="L175" i="77"/>
  <c r="Q175" i="77"/>
  <c r="R175" i="77"/>
  <c r="S175" i="77"/>
  <c r="T175" i="77"/>
  <c r="U175" i="77"/>
  <c r="A176" i="77"/>
  <c r="B176" i="77"/>
  <c r="C176" i="77"/>
  <c r="D176" i="77"/>
  <c r="E176" i="77"/>
  <c r="F176" i="77"/>
  <c r="G176" i="77"/>
  <c r="H176" i="77"/>
  <c r="J176" i="77"/>
  <c r="K176" i="77"/>
  <c r="L176" i="77"/>
  <c r="Q176" i="77"/>
  <c r="R176" i="77"/>
  <c r="S176" i="77"/>
  <c r="T176" i="77"/>
  <c r="U176" i="77"/>
  <c r="A177" i="77"/>
  <c r="B177" i="77"/>
  <c r="C177" i="77"/>
  <c r="D177" i="77"/>
  <c r="E177" i="77"/>
  <c r="F177" i="77"/>
  <c r="G177" i="77"/>
  <c r="H177" i="77"/>
  <c r="J177" i="77"/>
  <c r="K177" i="77"/>
  <c r="L177" i="77"/>
  <c r="Q177" i="77"/>
  <c r="R177" i="77"/>
  <c r="S177" i="77"/>
  <c r="T177" i="77"/>
  <c r="U177" i="77"/>
  <c r="A178" i="77"/>
  <c r="B178" i="77"/>
  <c r="C178" i="77"/>
  <c r="D178" i="77"/>
  <c r="E178" i="77"/>
  <c r="F178" i="77"/>
  <c r="G178" i="77"/>
  <c r="H178" i="77"/>
  <c r="J178" i="77"/>
  <c r="K178" i="77"/>
  <c r="L178" i="77"/>
  <c r="Q178" i="77"/>
  <c r="R178" i="77"/>
  <c r="S178" i="77"/>
  <c r="T178" i="77"/>
  <c r="U178" i="77"/>
  <c r="A179" i="77"/>
  <c r="B179" i="77"/>
  <c r="C179" i="77"/>
  <c r="D179" i="77"/>
  <c r="E179" i="77"/>
  <c r="F179" i="77"/>
  <c r="G179" i="77"/>
  <c r="H179" i="77"/>
  <c r="J179" i="77"/>
  <c r="K179" i="77"/>
  <c r="L179" i="77"/>
  <c r="Q179" i="77"/>
  <c r="R179" i="77"/>
  <c r="S179" i="77"/>
  <c r="T179" i="77"/>
  <c r="U179" i="77"/>
  <c r="A180" i="77"/>
  <c r="B180" i="77"/>
  <c r="C180" i="77"/>
  <c r="D180" i="77"/>
  <c r="E180" i="77"/>
  <c r="F180" i="77"/>
  <c r="G180" i="77"/>
  <c r="H180" i="77"/>
  <c r="J180" i="77"/>
  <c r="K180" i="77"/>
  <c r="L180" i="77"/>
  <c r="Q180" i="77"/>
  <c r="R180" i="77"/>
  <c r="S180" i="77"/>
  <c r="T180" i="77"/>
  <c r="U180" i="77"/>
  <c r="A181" i="77"/>
  <c r="B181" i="77"/>
  <c r="C181" i="77"/>
  <c r="D181" i="77"/>
  <c r="E181" i="77"/>
  <c r="F181" i="77"/>
  <c r="G181" i="77"/>
  <c r="H181" i="77"/>
  <c r="J181" i="77"/>
  <c r="K181" i="77"/>
  <c r="L181" i="77"/>
  <c r="Q181" i="77"/>
  <c r="R181" i="77"/>
  <c r="S181" i="77"/>
  <c r="T181" i="77"/>
  <c r="U181" i="77"/>
  <c r="A182" i="77"/>
  <c r="B182" i="77"/>
  <c r="C182" i="77"/>
  <c r="D182" i="77"/>
  <c r="E182" i="77"/>
  <c r="F182" i="77"/>
  <c r="G182" i="77"/>
  <c r="H182" i="77"/>
  <c r="J182" i="77"/>
  <c r="K182" i="77"/>
  <c r="L182" i="77"/>
  <c r="Q182" i="77"/>
  <c r="R182" i="77"/>
  <c r="S182" i="77"/>
  <c r="T182" i="77"/>
  <c r="U182" i="77"/>
  <c r="A183" i="77"/>
  <c r="B183" i="77"/>
  <c r="C183" i="77"/>
  <c r="D183" i="77"/>
  <c r="E183" i="77"/>
  <c r="F183" i="77"/>
  <c r="G183" i="77"/>
  <c r="H183" i="77"/>
  <c r="J183" i="77"/>
  <c r="K183" i="77"/>
  <c r="L183" i="77"/>
  <c r="Q183" i="77"/>
  <c r="R183" i="77"/>
  <c r="S183" i="77"/>
  <c r="T183" i="77"/>
  <c r="U183" i="77"/>
  <c r="A184" i="77"/>
  <c r="B184" i="77"/>
  <c r="C184" i="77"/>
  <c r="D184" i="77"/>
  <c r="E184" i="77"/>
  <c r="F184" i="77"/>
  <c r="G184" i="77"/>
  <c r="H184" i="77"/>
  <c r="J184" i="77"/>
  <c r="K184" i="77"/>
  <c r="L184" i="77"/>
  <c r="Q184" i="77"/>
  <c r="R184" i="77"/>
  <c r="S184" i="77"/>
  <c r="T184" i="77"/>
  <c r="U184" i="77"/>
  <c r="A185" i="77"/>
  <c r="B185" i="77"/>
  <c r="C185" i="77"/>
  <c r="D185" i="77"/>
  <c r="E185" i="77"/>
  <c r="F185" i="77"/>
  <c r="G185" i="77"/>
  <c r="H185" i="77"/>
  <c r="J185" i="77"/>
  <c r="K185" i="77"/>
  <c r="L185" i="77"/>
  <c r="Q185" i="77"/>
  <c r="R185" i="77"/>
  <c r="S185" i="77"/>
  <c r="T185" i="77"/>
  <c r="U185" i="77"/>
  <c r="A186" i="77"/>
  <c r="B186" i="77"/>
  <c r="C186" i="77"/>
  <c r="D186" i="77"/>
  <c r="E186" i="77"/>
  <c r="F186" i="77"/>
  <c r="G186" i="77"/>
  <c r="H186" i="77"/>
  <c r="J186" i="77"/>
  <c r="K186" i="77"/>
  <c r="L186" i="77"/>
  <c r="Q186" i="77"/>
  <c r="R186" i="77"/>
  <c r="S186" i="77"/>
  <c r="T186" i="77"/>
  <c r="U186" i="77"/>
  <c r="A187" i="77"/>
  <c r="B187" i="77"/>
  <c r="C187" i="77"/>
  <c r="D187" i="77"/>
  <c r="E187" i="77"/>
  <c r="F187" i="77"/>
  <c r="G187" i="77"/>
  <c r="H187" i="77"/>
  <c r="J187" i="77"/>
  <c r="K187" i="77"/>
  <c r="L187" i="77"/>
  <c r="Q187" i="77"/>
  <c r="R187" i="77"/>
  <c r="S187" i="77"/>
  <c r="T187" i="77"/>
  <c r="U187" i="77"/>
  <c r="A188" i="77"/>
  <c r="B188" i="77"/>
  <c r="C188" i="77"/>
  <c r="D188" i="77"/>
  <c r="E188" i="77"/>
  <c r="F188" i="77"/>
  <c r="G188" i="77"/>
  <c r="H188" i="77"/>
  <c r="J188" i="77"/>
  <c r="K188" i="77"/>
  <c r="L188" i="77"/>
  <c r="Q188" i="77"/>
  <c r="R188" i="77"/>
  <c r="S188" i="77"/>
  <c r="T188" i="77"/>
  <c r="U188" i="77"/>
  <c r="A189" i="77"/>
  <c r="B189" i="77"/>
  <c r="C189" i="77"/>
  <c r="D189" i="77"/>
  <c r="E189" i="77"/>
  <c r="F189" i="77"/>
  <c r="G189" i="77"/>
  <c r="H189" i="77"/>
  <c r="J189" i="77"/>
  <c r="K189" i="77"/>
  <c r="L189" i="77"/>
  <c r="Q189" i="77"/>
  <c r="R189" i="77"/>
  <c r="S189" i="77"/>
  <c r="T189" i="77"/>
  <c r="U189" i="77"/>
  <c r="A190" i="77"/>
  <c r="B190" i="77"/>
  <c r="C190" i="77"/>
  <c r="D190" i="77"/>
  <c r="E190" i="77"/>
  <c r="F190" i="77"/>
  <c r="G190" i="77"/>
  <c r="H190" i="77"/>
  <c r="J190" i="77"/>
  <c r="K190" i="77"/>
  <c r="L190" i="77"/>
  <c r="Q190" i="77"/>
  <c r="R190" i="77"/>
  <c r="S190" i="77"/>
  <c r="T190" i="77"/>
  <c r="U190" i="77"/>
  <c r="A191" i="77"/>
  <c r="B191" i="77"/>
  <c r="C191" i="77"/>
  <c r="D191" i="77"/>
  <c r="E191" i="77"/>
  <c r="F191" i="77"/>
  <c r="G191" i="77"/>
  <c r="H191" i="77"/>
  <c r="J191" i="77"/>
  <c r="K191" i="77"/>
  <c r="L191" i="77"/>
  <c r="Q191" i="77"/>
  <c r="R191" i="77"/>
  <c r="S191" i="77"/>
  <c r="T191" i="77"/>
  <c r="U191" i="77"/>
  <c r="A192" i="77"/>
  <c r="B192" i="77"/>
  <c r="C192" i="77"/>
  <c r="D192" i="77"/>
  <c r="E192" i="77"/>
  <c r="F192" i="77"/>
  <c r="G192" i="77"/>
  <c r="H192" i="77"/>
  <c r="J192" i="77"/>
  <c r="K192" i="77"/>
  <c r="L192" i="77"/>
  <c r="Q192" i="77"/>
  <c r="R192" i="77"/>
  <c r="S192" i="77"/>
  <c r="T192" i="77"/>
  <c r="U192" i="77"/>
  <c r="A193" i="77"/>
  <c r="B193" i="77"/>
  <c r="C193" i="77"/>
  <c r="D193" i="77"/>
  <c r="E193" i="77"/>
  <c r="F193" i="77"/>
  <c r="G193" i="77"/>
  <c r="H193" i="77"/>
  <c r="J193" i="77"/>
  <c r="K193" i="77"/>
  <c r="L193" i="77"/>
  <c r="Q193" i="77"/>
  <c r="R193" i="77"/>
  <c r="S193" i="77"/>
  <c r="T193" i="77"/>
  <c r="U193" i="77"/>
  <c r="A194" i="77"/>
  <c r="B194" i="77"/>
  <c r="C194" i="77"/>
  <c r="D194" i="77"/>
  <c r="E194" i="77"/>
  <c r="F194" i="77"/>
  <c r="G194" i="77"/>
  <c r="H194" i="77"/>
  <c r="J194" i="77"/>
  <c r="K194" i="77"/>
  <c r="L194" i="77"/>
  <c r="Q194" i="77"/>
  <c r="R194" i="77"/>
  <c r="S194" i="77"/>
  <c r="T194" i="77"/>
  <c r="U194" i="77"/>
  <c r="A195" i="77"/>
  <c r="B195" i="77"/>
  <c r="C195" i="77"/>
  <c r="D195" i="77"/>
  <c r="E195" i="77"/>
  <c r="F195" i="77"/>
  <c r="G195" i="77"/>
  <c r="H195" i="77"/>
  <c r="J195" i="77"/>
  <c r="K195" i="77"/>
  <c r="L195" i="77"/>
  <c r="Q195" i="77"/>
  <c r="R195" i="77"/>
  <c r="S195" i="77"/>
  <c r="T195" i="77"/>
  <c r="U195" i="77"/>
  <c r="A196" i="77"/>
  <c r="B196" i="77"/>
  <c r="C196" i="77"/>
  <c r="D196" i="77"/>
  <c r="E196" i="77"/>
  <c r="F196" i="77"/>
  <c r="G196" i="77"/>
  <c r="H196" i="77"/>
  <c r="J196" i="77"/>
  <c r="K196" i="77"/>
  <c r="L196" i="77"/>
  <c r="Q196" i="77"/>
  <c r="R196" i="77"/>
  <c r="S196" i="77"/>
  <c r="T196" i="77"/>
  <c r="U196" i="77"/>
  <c r="A197" i="77"/>
  <c r="B197" i="77"/>
  <c r="C197" i="77"/>
  <c r="D197" i="77"/>
  <c r="E197" i="77"/>
  <c r="F197" i="77"/>
  <c r="G197" i="77"/>
  <c r="H197" i="77"/>
  <c r="J197" i="77"/>
  <c r="K197" i="77"/>
  <c r="L197" i="77"/>
  <c r="Q197" i="77"/>
  <c r="R197" i="77"/>
  <c r="S197" i="77"/>
  <c r="T197" i="77"/>
  <c r="U197" i="77"/>
  <c r="A198" i="77"/>
  <c r="B198" i="77"/>
  <c r="C198" i="77"/>
  <c r="D198" i="77"/>
  <c r="E198" i="77"/>
  <c r="F198" i="77"/>
  <c r="G198" i="77"/>
  <c r="H198" i="77"/>
  <c r="J198" i="77"/>
  <c r="K198" i="77"/>
  <c r="L198" i="77"/>
  <c r="Q198" i="77"/>
  <c r="R198" i="77"/>
  <c r="S198" i="77"/>
  <c r="T198" i="77"/>
  <c r="U198" i="77"/>
  <c r="A199" i="77"/>
  <c r="B199" i="77"/>
  <c r="C199" i="77"/>
  <c r="D199" i="77"/>
  <c r="E199" i="77"/>
  <c r="F199" i="77"/>
  <c r="G199" i="77"/>
  <c r="H199" i="77"/>
  <c r="J199" i="77"/>
  <c r="K199" i="77"/>
  <c r="L199" i="77"/>
  <c r="Q199" i="77"/>
  <c r="R199" i="77"/>
  <c r="S199" i="77"/>
  <c r="T199" i="77"/>
  <c r="U199" i="77"/>
  <c r="A200" i="77"/>
  <c r="B200" i="77"/>
  <c r="C200" i="77"/>
  <c r="D200" i="77"/>
  <c r="E200" i="77"/>
  <c r="F200" i="77"/>
  <c r="G200" i="77"/>
  <c r="H200" i="77"/>
  <c r="J200" i="77"/>
  <c r="K200" i="77"/>
  <c r="L200" i="77"/>
  <c r="Q200" i="77"/>
  <c r="R200" i="77"/>
  <c r="S200" i="77"/>
  <c r="T200" i="77"/>
  <c r="U200" i="77"/>
  <c r="A201" i="77"/>
  <c r="B201" i="77"/>
  <c r="C201" i="77"/>
  <c r="D201" i="77"/>
  <c r="E201" i="77"/>
  <c r="F201" i="77"/>
  <c r="G201" i="77"/>
  <c r="H201" i="77"/>
  <c r="J201" i="77"/>
  <c r="K201" i="77"/>
  <c r="L201" i="77"/>
  <c r="Q201" i="77"/>
  <c r="R201" i="77"/>
  <c r="S201" i="77"/>
  <c r="T201" i="77"/>
  <c r="U201" i="77"/>
  <c r="A202" i="77"/>
  <c r="B202" i="77"/>
  <c r="C202" i="77"/>
  <c r="D202" i="77"/>
  <c r="E202" i="77"/>
  <c r="F202" i="77"/>
  <c r="G202" i="77"/>
  <c r="H202" i="77"/>
  <c r="J202" i="77"/>
  <c r="K202" i="77"/>
  <c r="L202" i="77"/>
  <c r="Q202" i="77"/>
  <c r="R202" i="77"/>
  <c r="S202" i="77"/>
  <c r="T202" i="77"/>
  <c r="U202" i="77"/>
  <c r="A203" i="77"/>
  <c r="B203" i="77"/>
  <c r="C203" i="77"/>
  <c r="D203" i="77"/>
  <c r="E203" i="77"/>
  <c r="F203" i="77"/>
  <c r="G203" i="77"/>
  <c r="H203" i="77"/>
  <c r="J203" i="77"/>
  <c r="K203" i="77"/>
  <c r="L203" i="77"/>
  <c r="Q203" i="77"/>
  <c r="R203" i="77"/>
  <c r="S203" i="77"/>
  <c r="T203" i="77"/>
  <c r="U203" i="77"/>
  <c r="A204" i="77"/>
  <c r="B204" i="77"/>
  <c r="C204" i="77"/>
  <c r="D204" i="77"/>
  <c r="E204" i="77"/>
  <c r="F204" i="77"/>
  <c r="G204" i="77"/>
  <c r="H204" i="77"/>
  <c r="J204" i="77"/>
  <c r="K204" i="77"/>
  <c r="L204" i="77"/>
  <c r="Q204" i="77"/>
  <c r="R204" i="77"/>
  <c r="S204" i="77"/>
  <c r="T204" i="77"/>
  <c r="U204" i="77"/>
  <c r="A205" i="77"/>
  <c r="B205" i="77"/>
  <c r="C205" i="77"/>
  <c r="D205" i="77"/>
  <c r="E205" i="77"/>
  <c r="F205" i="77"/>
  <c r="G205" i="77"/>
  <c r="H205" i="77"/>
  <c r="J205" i="77"/>
  <c r="K205" i="77"/>
  <c r="L205" i="77"/>
  <c r="Q205" i="77"/>
  <c r="R205" i="77"/>
  <c r="S205" i="77"/>
  <c r="T205" i="77"/>
  <c r="U205" i="77"/>
  <c r="A206" i="77"/>
  <c r="B206" i="77"/>
  <c r="C206" i="77"/>
  <c r="D206" i="77"/>
  <c r="E206" i="77"/>
  <c r="F206" i="77"/>
  <c r="G206" i="77"/>
  <c r="H206" i="77"/>
  <c r="J206" i="77"/>
  <c r="K206" i="77"/>
  <c r="L206" i="77"/>
  <c r="Q206" i="77"/>
  <c r="R206" i="77"/>
  <c r="S206" i="77"/>
  <c r="T206" i="77"/>
  <c r="U206" i="77"/>
  <c r="A207" i="77"/>
  <c r="B207" i="77"/>
  <c r="C207" i="77"/>
  <c r="D207" i="77"/>
  <c r="E207" i="77"/>
  <c r="F207" i="77"/>
  <c r="G207" i="77"/>
  <c r="H207" i="77"/>
  <c r="J207" i="77"/>
  <c r="K207" i="77"/>
  <c r="L207" i="77"/>
  <c r="Q207" i="77"/>
  <c r="R207" i="77"/>
  <c r="S207" i="77"/>
  <c r="T207" i="77"/>
  <c r="U207" i="77"/>
  <c r="A208" i="77"/>
  <c r="B208" i="77"/>
  <c r="C208" i="77"/>
  <c r="D208" i="77"/>
  <c r="E208" i="77"/>
  <c r="F208" i="77"/>
  <c r="G208" i="77"/>
  <c r="H208" i="77"/>
  <c r="J208" i="77"/>
  <c r="K208" i="77"/>
  <c r="L208" i="77"/>
  <c r="Q208" i="77"/>
  <c r="R208" i="77"/>
  <c r="S208" i="77"/>
  <c r="T208" i="77"/>
  <c r="U208" i="77"/>
  <c r="A209" i="77"/>
  <c r="B209" i="77"/>
  <c r="C209" i="77"/>
  <c r="D209" i="77"/>
  <c r="E209" i="77"/>
  <c r="F209" i="77"/>
  <c r="G209" i="77"/>
  <c r="H209" i="77"/>
  <c r="J209" i="77"/>
  <c r="K209" i="77"/>
  <c r="L209" i="77"/>
  <c r="Q209" i="77"/>
  <c r="R209" i="77"/>
  <c r="S209" i="77"/>
  <c r="T209" i="77"/>
  <c r="U209" i="77"/>
  <c r="A210" i="77"/>
  <c r="B210" i="77"/>
  <c r="C210" i="77"/>
  <c r="D210" i="77"/>
  <c r="E210" i="77"/>
  <c r="F210" i="77"/>
  <c r="G210" i="77"/>
  <c r="H210" i="77"/>
  <c r="J210" i="77"/>
  <c r="K210" i="77"/>
  <c r="L210" i="77"/>
  <c r="Q210" i="77"/>
  <c r="R210" i="77"/>
  <c r="S210" i="77"/>
  <c r="T210" i="77"/>
  <c r="U210" i="77"/>
  <c r="A211" i="77"/>
  <c r="B211" i="77"/>
  <c r="C211" i="77"/>
  <c r="D211" i="77"/>
  <c r="E211" i="77"/>
  <c r="F211" i="77"/>
  <c r="G211" i="77"/>
  <c r="H211" i="77"/>
  <c r="J211" i="77"/>
  <c r="K211" i="77"/>
  <c r="L211" i="77"/>
  <c r="Q211" i="77"/>
  <c r="R211" i="77"/>
  <c r="S211" i="77"/>
  <c r="T211" i="77"/>
  <c r="U211" i="77"/>
  <c r="A212" i="77"/>
  <c r="B212" i="77"/>
  <c r="C212" i="77"/>
  <c r="D212" i="77"/>
  <c r="E212" i="77"/>
  <c r="F212" i="77"/>
  <c r="G212" i="77"/>
  <c r="H212" i="77"/>
  <c r="J212" i="77"/>
  <c r="K212" i="77"/>
  <c r="L212" i="77"/>
  <c r="Q212" i="77"/>
  <c r="R212" i="77"/>
  <c r="S212" i="77"/>
  <c r="T212" i="77"/>
  <c r="U212" i="77"/>
  <c r="A213" i="77"/>
  <c r="B213" i="77"/>
  <c r="C213" i="77"/>
  <c r="D213" i="77"/>
  <c r="E213" i="77"/>
  <c r="F213" i="77"/>
  <c r="G213" i="77"/>
  <c r="H213" i="77"/>
  <c r="J213" i="77"/>
  <c r="K213" i="77"/>
  <c r="L213" i="77"/>
  <c r="Q213" i="77"/>
  <c r="R213" i="77"/>
  <c r="S213" i="77"/>
  <c r="T213" i="77"/>
  <c r="U213" i="77"/>
  <c r="A214" i="77"/>
  <c r="B214" i="77"/>
  <c r="C214" i="77"/>
  <c r="D214" i="77"/>
  <c r="E214" i="77"/>
  <c r="F214" i="77"/>
  <c r="G214" i="77"/>
  <c r="H214" i="77"/>
  <c r="J214" i="77"/>
  <c r="K214" i="77"/>
  <c r="L214" i="77"/>
  <c r="Q214" i="77"/>
  <c r="R214" i="77"/>
  <c r="S214" i="77"/>
  <c r="T214" i="77"/>
  <c r="U214" i="77"/>
  <c r="A215" i="77"/>
  <c r="B215" i="77"/>
  <c r="C215" i="77"/>
  <c r="D215" i="77"/>
  <c r="E215" i="77"/>
  <c r="F215" i="77"/>
  <c r="G215" i="77"/>
  <c r="H215" i="77"/>
  <c r="J215" i="77"/>
  <c r="K215" i="77"/>
  <c r="L215" i="77"/>
  <c r="Q215" i="77"/>
  <c r="R215" i="77"/>
  <c r="S215" i="77"/>
  <c r="T215" i="77"/>
  <c r="U215" i="77"/>
  <c r="A216" i="77"/>
  <c r="B216" i="77"/>
  <c r="C216" i="77"/>
  <c r="D216" i="77"/>
  <c r="E216" i="77"/>
  <c r="F216" i="77"/>
  <c r="G216" i="77"/>
  <c r="H216" i="77"/>
  <c r="J216" i="77"/>
  <c r="K216" i="77"/>
  <c r="L216" i="77"/>
  <c r="Q216" i="77"/>
  <c r="R216" i="77"/>
  <c r="S216" i="77"/>
  <c r="T216" i="77"/>
  <c r="U216" i="77"/>
  <c r="A217" i="77"/>
  <c r="B217" i="77"/>
  <c r="C217" i="77"/>
  <c r="D217" i="77"/>
  <c r="E217" i="77"/>
  <c r="F217" i="77"/>
  <c r="G217" i="77"/>
  <c r="H217" i="77"/>
  <c r="J217" i="77"/>
  <c r="K217" i="77"/>
  <c r="L217" i="77"/>
  <c r="Q217" i="77"/>
  <c r="R217" i="77"/>
  <c r="S217" i="77"/>
  <c r="T217" i="77"/>
  <c r="U217" i="77"/>
  <c r="A218" i="77"/>
  <c r="B218" i="77"/>
  <c r="C218" i="77"/>
  <c r="D218" i="77"/>
  <c r="E218" i="77"/>
  <c r="F218" i="77"/>
  <c r="G218" i="77"/>
  <c r="H218" i="77"/>
  <c r="J218" i="77"/>
  <c r="K218" i="77"/>
  <c r="L218" i="77"/>
  <c r="Q218" i="77"/>
  <c r="R218" i="77"/>
  <c r="S218" i="77"/>
  <c r="T218" i="77"/>
  <c r="U218" i="77"/>
  <c r="A219" i="77"/>
  <c r="B219" i="77"/>
  <c r="C219" i="77"/>
  <c r="D219" i="77"/>
  <c r="E219" i="77"/>
  <c r="F219" i="77"/>
  <c r="G219" i="77"/>
  <c r="H219" i="77"/>
  <c r="J219" i="77"/>
  <c r="K219" i="77"/>
  <c r="L219" i="77"/>
  <c r="Q219" i="77"/>
  <c r="R219" i="77"/>
  <c r="S219" i="77"/>
  <c r="T219" i="77"/>
  <c r="U219" i="77"/>
  <c r="A220" i="77"/>
  <c r="B220" i="77"/>
  <c r="C220" i="77"/>
  <c r="D220" i="77"/>
  <c r="E220" i="77"/>
  <c r="F220" i="77"/>
  <c r="G220" i="77"/>
  <c r="H220" i="77"/>
  <c r="J220" i="77"/>
  <c r="K220" i="77"/>
  <c r="L220" i="77"/>
  <c r="Q220" i="77"/>
  <c r="R220" i="77"/>
  <c r="S220" i="77"/>
  <c r="T220" i="77"/>
  <c r="U220" i="77"/>
  <c r="A221" i="77"/>
  <c r="B221" i="77"/>
  <c r="C221" i="77"/>
  <c r="D221" i="77"/>
  <c r="E221" i="77"/>
  <c r="F221" i="77"/>
  <c r="G221" i="77"/>
  <c r="H221" i="77"/>
  <c r="J221" i="77"/>
  <c r="K221" i="77"/>
  <c r="L221" i="77"/>
  <c r="Q221" i="77"/>
  <c r="R221" i="77"/>
  <c r="S221" i="77"/>
  <c r="T221" i="77"/>
  <c r="U221" i="77"/>
  <c r="A222" i="77"/>
  <c r="B222" i="77"/>
  <c r="C222" i="77"/>
  <c r="D222" i="77"/>
  <c r="E222" i="77"/>
  <c r="F222" i="77"/>
  <c r="G222" i="77"/>
  <c r="H222" i="77"/>
  <c r="J222" i="77"/>
  <c r="K222" i="77"/>
  <c r="L222" i="77"/>
  <c r="Q222" i="77"/>
  <c r="R222" i="77"/>
  <c r="S222" i="77"/>
  <c r="T222" i="77"/>
  <c r="U222" i="77"/>
  <c r="A223" i="77"/>
  <c r="B223" i="77"/>
  <c r="C223" i="77"/>
  <c r="D223" i="77"/>
  <c r="E223" i="77"/>
  <c r="F223" i="77"/>
  <c r="G223" i="77"/>
  <c r="H223" i="77"/>
  <c r="J223" i="77"/>
  <c r="K223" i="77"/>
  <c r="L223" i="77"/>
  <c r="Q223" i="77"/>
  <c r="R223" i="77"/>
  <c r="S223" i="77"/>
  <c r="T223" i="77"/>
  <c r="U223" i="77"/>
  <c r="A224" i="77"/>
  <c r="B224" i="77"/>
  <c r="C224" i="77"/>
  <c r="D224" i="77"/>
  <c r="E224" i="77"/>
  <c r="F224" i="77"/>
  <c r="G224" i="77"/>
  <c r="H224" i="77"/>
  <c r="J224" i="77"/>
  <c r="K224" i="77"/>
  <c r="L224" i="77"/>
  <c r="Q224" i="77"/>
  <c r="R224" i="77"/>
  <c r="S224" i="77"/>
  <c r="T224" i="77"/>
  <c r="U224" i="77"/>
  <c r="A225" i="77"/>
  <c r="B225" i="77"/>
  <c r="C225" i="77"/>
  <c r="D225" i="77"/>
  <c r="E225" i="77"/>
  <c r="F225" i="77"/>
  <c r="G225" i="77"/>
  <c r="H225" i="77"/>
  <c r="J225" i="77"/>
  <c r="K225" i="77"/>
  <c r="L225" i="77"/>
  <c r="Q225" i="77"/>
  <c r="R225" i="77"/>
  <c r="S225" i="77"/>
  <c r="T225" i="77"/>
  <c r="U225" i="77"/>
  <c r="A226" i="77"/>
  <c r="B226" i="77"/>
  <c r="C226" i="77"/>
  <c r="D226" i="77"/>
  <c r="E226" i="77"/>
  <c r="F226" i="77"/>
  <c r="G226" i="77"/>
  <c r="H226" i="77"/>
  <c r="J226" i="77"/>
  <c r="K226" i="77"/>
  <c r="L226" i="77"/>
  <c r="Q226" i="77"/>
  <c r="R226" i="77"/>
  <c r="S226" i="77"/>
  <c r="T226" i="77"/>
  <c r="U226" i="77"/>
  <c r="A227" i="77"/>
  <c r="B227" i="77"/>
  <c r="C227" i="77"/>
  <c r="D227" i="77"/>
  <c r="E227" i="77"/>
  <c r="F227" i="77"/>
  <c r="G227" i="77"/>
  <c r="H227" i="77"/>
  <c r="J227" i="77"/>
  <c r="K227" i="77"/>
  <c r="L227" i="77"/>
  <c r="Q227" i="77"/>
  <c r="R227" i="77"/>
  <c r="S227" i="77"/>
  <c r="T227" i="77"/>
  <c r="U227" i="77"/>
  <c r="A228" i="77"/>
  <c r="B228" i="77"/>
  <c r="C228" i="77"/>
  <c r="D228" i="77"/>
  <c r="E228" i="77"/>
  <c r="F228" i="77"/>
  <c r="G228" i="77"/>
  <c r="H228" i="77"/>
  <c r="J228" i="77"/>
  <c r="K228" i="77"/>
  <c r="L228" i="77"/>
  <c r="Q228" i="77"/>
  <c r="R228" i="77"/>
  <c r="S228" i="77"/>
  <c r="T228" i="77"/>
  <c r="U228" i="77"/>
  <c r="A229" i="77"/>
  <c r="B229" i="77"/>
  <c r="C229" i="77"/>
  <c r="D229" i="77"/>
  <c r="E229" i="77"/>
  <c r="F229" i="77"/>
  <c r="G229" i="77"/>
  <c r="H229" i="77"/>
  <c r="J229" i="77"/>
  <c r="K229" i="77"/>
  <c r="L229" i="77"/>
  <c r="Q229" i="77"/>
  <c r="R229" i="77"/>
  <c r="S229" i="77"/>
  <c r="T229" i="77"/>
  <c r="U229" i="77"/>
  <c r="A230" i="77"/>
  <c r="B230" i="77"/>
  <c r="C230" i="77"/>
  <c r="D230" i="77"/>
  <c r="E230" i="77"/>
  <c r="F230" i="77"/>
  <c r="G230" i="77"/>
  <c r="H230" i="77"/>
  <c r="J230" i="77"/>
  <c r="K230" i="77"/>
  <c r="L230" i="77"/>
  <c r="Q230" i="77"/>
  <c r="R230" i="77"/>
  <c r="S230" i="77"/>
  <c r="T230" i="77"/>
  <c r="U230" i="77"/>
  <c r="A231" i="77"/>
  <c r="B231" i="77"/>
  <c r="C231" i="77"/>
  <c r="D231" i="77"/>
  <c r="E231" i="77"/>
  <c r="F231" i="77"/>
  <c r="G231" i="77"/>
  <c r="H231" i="77"/>
  <c r="J231" i="77"/>
  <c r="K231" i="77"/>
  <c r="L231" i="77"/>
  <c r="Q231" i="77"/>
  <c r="R231" i="77"/>
  <c r="S231" i="77"/>
  <c r="T231" i="77"/>
  <c r="U231" i="77"/>
  <c r="A232" i="77"/>
  <c r="B232" i="77"/>
  <c r="C232" i="77"/>
  <c r="D232" i="77"/>
  <c r="E232" i="77"/>
  <c r="F232" i="77"/>
  <c r="G232" i="77"/>
  <c r="H232" i="77"/>
  <c r="J232" i="77"/>
  <c r="K232" i="77"/>
  <c r="L232" i="77"/>
  <c r="Q232" i="77"/>
  <c r="R232" i="77"/>
  <c r="S232" i="77"/>
  <c r="T232" i="77"/>
  <c r="U232" i="77"/>
  <c r="A233" i="77"/>
  <c r="B233" i="77"/>
  <c r="C233" i="77"/>
  <c r="D233" i="77"/>
  <c r="E233" i="77"/>
  <c r="F233" i="77"/>
  <c r="G233" i="77"/>
  <c r="H233" i="77"/>
  <c r="J233" i="77"/>
  <c r="K233" i="77"/>
  <c r="L233" i="77"/>
  <c r="Q233" i="77"/>
  <c r="R233" i="77"/>
  <c r="S233" i="77"/>
  <c r="T233" i="77"/>
  <c r="U233" i="77"/>
  <c r="A234" i="77"/>
  <c r="B234" i="77"/>
  <c r="C234" i="77"/>
  <c r="D234" i="77"/>
  <c r="E234" i="77"/>
  <c r="F234" i="77"/>
  <c r="G234" i="77"/>
  <c r="H234" i="77"/>
  <c r="J234" i="77"/>
  <c r="K234" i="77"/>
  <c r="L234" i="77"/>
  <c r="Q234" i="77"/>
  <c r="R234" i="77"/>
  <c r="S234" i="77"/>
  <c r="T234" i="77"/>
  <c r="U234" i="77"/>
  <c r="A235" i="77"/>
  <c r="B235" i="77"/>
  <c r="C235" i="77"/>
  <c r="D235" i="77"/>
  <c r="E235" i="77"/>
  <c r="F235" i="77"/>
  <c r="G235" i="77"/>
  <c r="H235" i="77"/>
  <c r="J235" i="77"/>
  <c r="K235" i="77"/>
  <c r="L235" i="77"/>
  <c r="Q235" i="77"/>
  <c r="R235" i="77"/>
  <c r="S235" i="77"/>
  <c r="T235" i="77"/>
  <c r="U235" i="77"/>
  <c r="A236" i="77"/>
  <c r="B236" i="77"/>
  <c r="C236" i="77"/>
  <c r="D236" i="77"/>
  <c r="E236" i="77"/>
  <c r="F236" i="77"/>
  <c r="G236" i="77"/>
  <c r="H236" i="77"/>
  <c r="J236" i="77"/>
  <c r="K236" i="77"/>
  <c r="L236" i="77"/>
  <c r="Q236" i="77"/>
  <c r="R236" i="77"/>
  <c r="S236" i="77"/>
  <c r="T236" i="77"/>
  <c r="U236" i="77"/>
  <c r="A237" i="77"/>
  <c r="B237" i="77"/>
  <c r="C237" i="77"/>
  <c r="D237" i="77"/>
  <c r="E237" i="77"/>
  <c r="F237" i="77"/>
  <c r="G237" i="77"/>
  <c r="H237" i="77"/>
  <c r="J237" i="77"/>
  <c r="K237" i="77"/>
  <c r="L237" i="77"/>
  <c r="Q237" i="77"/>
  <c r="R237" i="77"/>
  <c r="S237" i="77"/>
  <c r="T237" i="77"/>
  <c r="U237" i="77"/>
  <c r="A238" i="77"/>
  <c r="B238" i="77"/>
  <c r="C238" i="77"/>
  <c r="D238" i="77"/>
  <c r="E238" i="77"/>
  <c r="F238" i="77"/>
  <c r="G238" i="77"/>
  <c r="H238" i="77"/>
  <c r="J238" i="77"/>
  <c r="K238" i="77"/>
  <c r="L238" i="77"/>
  <c r="Q238" i="77"/>
  <c r="R238" i="77"/>
  <c r="S238" i="77"/>
  <c r="T238" i="77"/>
  <c r="U238" i="77"/>
  <c r="A239" i="77"/>
  <c r="B239" i="77"/>
  <c r="C239" i="77"/>
  <c r="D239" i="77"/>
  <c r="E239" i="77"/>
  <c r="F239" i="77"/>
  <c r="G239" i="77"/>
  <c r="H239" i="77"/>
  <c r="J239" i="77"/>
  <c r="K239" i="77"/>
  <c r="L239" i="77"/>
  <c r="Q239" i="77"/>
  <c r="R239" i="77"/>
  <c r="S239" i="77"/>
  <c r="T239" i="77"/>
  <c r="U239" i="77"/>
  <c r="A240" i="77"/>
  <c r="B240" i="77"/>
  <c r="C240" i="77"/>
  <c r="D240" i="77"/>
  <c r="E240" i="77"/>
  <c r="F240" i="77"/>
  <c r="G240" i="77"/>
  <c r="H240" i="77"/>
  <c r="J240" i="77"/>
  <c r="K240" i="77"/>
  <c r="L240" i="77"/>
  <c r="Q240" i="77"/>
  <c r="R240" i="77"/>
  <c r="S240" i="77"/>
  <c r="T240" i="77"/>
  <c r="U240" i="77"/>
  <c r="A241" i="77"/>
  <c r="B241" i="77"/>
  <c r="C241" i="77"/>
  <c r="D241" i="77"/>
  <c r="E241" i="77"/>
  <c r="F241" i="77"/>
  <c r="G241" i="77"/>
  <c r="H241" i="77"/>
  <c r="J241" i="77"/>
  <c r="K241" i="77"/>
  <c r="L241" i="77"/>
  <c r="Q241" i="77"/>
  <c r="R241" i="77"/>
  <c r="S241" i="77"/>
  <c r="T241" i="77"/>
  <c r="U241" i="77"/>
  <c r="A242" i="77"/>
  <c r="B242" i="77"/>
  <c r="C242" i="77"/>
  <c r="D242" i="77"/>
  <c r="E242" i="77"/>
  <c r="F242" i="77"/>
  <c r="G242" i="77"/>
  <c r="H242" i="77"/>
  <c r="J242" i="77"/>
  <c r="K242" i="77"/>
  <c r="L242" i="77"/>
  <c r="Q242" i="77"/>
  <c r="R242" i="77"/>
  <c r="S242" i="77"/>
  <c r="T242" i="77"/>
  <c r="U242" i="77"/>
  <c r="A243" i="77"/>
  <c r="B243" i="77"/>
  <c r="C243" i="77"/>
  <c r="D243" i="77"/>
  <c r="E243" i="77"/>
  <c r="F243" i="77"/>
  <c r="G243" i="77"/>
  <c r="H243" i="77"/>
  <c r="J243" i="77"/>
  <c r="K243" i="77"/>
  <c r="L243" i="77"/>
  <c r="Q243" i="77"/>
  <c r="R243" i="77"/>
  <c r="S243" i="77"/>
  <c r="T243" i="77"/>
  <c r="U243" i="77"/>
  <c r="A244" i="77"/>
  <c r="B244" i="77"/>
  <c r="C244" i="77"/>
  <c r="D244" i="77"/>
  <c r="E244" i="77"/>
  <c r="F244" i="77"/>
  <c r="G244" i="77"/>
  <c r="H244" i="77"/>
  <c r="J244" i="77"/>
  <c r="K244" i="77"/>
  <c r="L244" i="77"/>
  <c r="Q244" i="77"/>
  <c r="R244" i="77"/>
  <c r="S244" i="77"/>
  <c r="T244" i="77"/>
  <c r="U244" i="77"/>
  <c r="K96" i="47"/>
  <c r="K95" i="47"/>
  <c r="K94" i="47"/>
  <c r="K93" i="47"/>
  <c r="K92" i="47"/>
  <c r="K91" i="47"/>
  <c r="K90" i="47"/>
  <c r="K89" i="47"/>
  <c r="K88" i="47"/>
  <c r="K87" i="47"/>
  <c r="K86" i="47"/>
  <c r="BM363" i="46" l="1"/>
  <c r="H30" i="46"/>
  <c r="M30" i="46"/>
  <c r="L30" i="46" s="1"/>
  <c r="S30" i="46"/>
  <c r="R30" i="46" s="1"/>
  <c r="M30" i="77" s="1"/>
  <c r="U30" i="46"/>
  <c r="Y30" i="46"/>
  <c r="X30" i="46" s="1"/>
  <c r="P30" i="77" s="1"/>
  <c r="AE30" i="46"/>
  <c r="AF30" i="46"/>
  <c r="AN30" i="46"/>
  <c r="AO30" i="46"/>
  <c r="AU30" i="46"/>
  <c r="AS30" i="46" s="1"/>
  <c r="AT30" i="46" s="1"/>
  <c r="BJ30" i="46"/>
  <c r="BK30" i="46"/>
  <c r="GD30" i="46"/>
  <c r="GQ30" i="46"/>
  <c r="H31" i="46"/>
  <c r="M31" i="46"/>
  <c r="L31" i="46" s="1"/>
  <c r="S31" i="46"/>
  <c r="R31" i="46" s="1"/>
  <c r="M31" i="77" s="1"/>
  <c r="U31" i="46"/>
  <c r="Y31" i="46"/>
  <c r="X31" i="46" s="1"/>
  <c r="P31" i="77" s="1"/>
  <c r="AE31" i="46"/>
  <c r="AF31" i="46"/>
  <c r="AN31" i="46"/>
  <c r="AO31" i="46"/>
  <c r="AU31" i="46"/>
  <c r="AS31" i="46" s="1"/>
  <c r="AT31" i="46" s="1"/>
  <c r="BJ31" i="46"/>
  <c r="BK31" i="46"/>
  <c r="GD31" i="46"/>
  <c r="GQ31" i="46"/>
  <c r="H32" i="46"/>
  <c r="M32" i="46"/>
  <c r="L32" i="46" s="1"/>
  <c r="S32" i="46"/>
  <c r="R32" i="46" s="1"/>
  <c r="M32" i="77" s="1"/>
  <c r="U32" i="46"/>
  <c r="Y32" i="46"/>
  <c r="X32" i="46" s="1"/>
  <c r="P32" i="77" s="1"/>
  <c r="AE32" i="46"/>
  <c r="AF32" i="46"/>
  <c r="AN32" i="46"/>
  <c r="AO32" i="46"/>
  <c r="AU32" i="46"/>
  <c r="AS32" i="46" s="1"/>
  <c r="AT32" i="46" s="1"/>
  <c r="BJ32" i="46"/>
  <c r="BK32" i="46"/>
  <c r="GD32" i="46"/>
  <c r="GQ32" i="46"/>
  <c r="H33" i="46"/>
  <c r="M33" i="46"/>
  <c r="L33" i="46" s="1"/>
  <c r="S33" i="46"/>
  <c r="R33" i="46" s="1"/>
  <c r="M33" i="77" s="1"/>
  <c r="U33" i="46"/>
  <c r="Y33" i="46"/>
  <c r="X33" i="46" s="1"/>
  <c r="P33" i="77" s="1"/>
  <c r="AE33" i="46"/>
  <c r="AF33" i="46"/>
  <c r="AN33" i="46"/>
  <c r="AO33" i="46"/>
  <c r="AU33" i="46"/>
  <c r="AS33" i="46" s="1"/>
  <c r="AT33" i="46" s="1"/>
  <c r="BJ33" i="46"/>
  <c r="BK33" i="46"/>
  <c r="GD33" i="46"/>
  <c r="GQ33" i="46"/>
  <c r="H34" i="46"/>
  <c r="M34" i="46"/>
  <c r="L34" i="46" s="1"/>
  <c r="S34" i="46"/>
  <c r="R34" i="46" s="1"/>
  <c r="M34" i="77" s="1"/>
  <c r="U34" i="46"/>
  <c r="Y34" i="46"/>
  <c r="X34" i="46" s="1"/>
  <c r="P34" i="77" s="1"/>
  <c r="AE34" i="46"/>
  <c r="AF34" i="46"/>
  <c r="AN34" i="46"/>
  <c r="AO34" i="46"/>
  <c r="AU34" i="46"/>
  <c r="AS34" i="46" s="1"/>
  <c r="AT34" i="46" s="1"/>
  <c r="BJ34" i="46"/>
  <c r="BK34" i="46"/>
  <c r="GD34" i="46"/>
  <c r="GQ34" i="46"/>
  <c r="H35" i="46"/>
  <c r="M35" i="46"/>
  <c r="L35" i="46" s="1"/>
  <c r="S35" i="46"/>
  <c r="R35" i="46" s="1"/>
  <c r="M35" i="77" s="1"/>
  <c r="U35" i="46"/>
  <c r="Y35" i="46"/>
  <c r="X35" i="46" s="1"/>
  <c r="P35" i="77" s="1"/>
  <c r="AE35" i="46"/>
  <c r="AF35" i="46"/>
  <c r="AN35" i="46"/>
  <c r="AO35" i="46"/>
  <c r="AU35" i="46"/>
  <c r="AS35" i="46" s="1"/>
  <c r="AT35" i="46" s="1"/>
  <c r="BJ35" i="46"/>
  <c r="BK35" i="46"/>
  <c r="GD35" i="46"/>
  <c r="GQ35" i="46"/>
  <c r="H36" i="46"/>
  <c r="M36" i="46"/>
  <c r="L36" i="46" s="1"/>
  <c r="S36" i="46"/>
  <c r="R36" i="46" s="1"/>
  <c r="M36" i="77" s="1"/>
  <c r="U36" i="46"/>
  <c r="Y36" i="46"/>
  <c r="X36" i="46" s="1"/>
  <c r="P36" i="77" s="1"/>
  <c r="AE36" i="46"/>
  <c r="AF36" i="46"/>
  <c r="AN36" i="46"/>
  <c r="AO36" i="46"/>
  <c r="AU36" i="46"/>
  <c r="AS36" i="46" s="1"/>
  <c r="AT36" i="46" s="1"/>
  <c r="BJ36" i="46"/>
  <c r="BK36" i="46"/>
  <c r="GD36" i="46"/>
  <c r="GQ36" i="46"/>
  <c r="H37" i="46"/>
  <c r="M37" i="46"/>
  <c r="L37" i="46" s="1"/>
  <c r="S37" i="46"/>
  <c r="R37" i="46" s="1"/>
  <c r="M37" i="77" s="1"/>
  <c r="U37" i="46"/>
  <c r="Y37" i="46"/>
  <c r="X37" i="46" s="1"/>
  <c r="P37" i="77" s="1"/>
  <c r="AE37" i="46"/>
  <c r="AF37" i="46"/>
  <c r="AN37" i="46"/>
  <c r="AO37" i="46"/>
  <c r="AU37" i="46"/>
  <c r="AS37" i="46" s="1"/>
  <c r="AT37" i="46" s="1"/>
  <c r="BJ37" i="46"/>
  <c r="BK37" i="46"/>
  <c r="GD37" i="46"/>
  <c r="GQ37" i="46"/>
  <c r="H38" i="46"/>
  <c r="M38" i="46"/>
  <c r="L38" i="46" s="1"/>
  <c r="S38" i="46"/>
  <c r="R38" i="46" s="1"/>
  <c r="M38" i="77" s="1"/>
  <c r="U38" i="46"/>
  <c r="Y38" i="46"/>
  <c r="X38" i="46" s="1"/>
  <c r="P38" i="77" s="1"/>
  <c r="AE38" i="46"/>
  <c r="AF38" i="46"/>
  <c r="AN38" i="46"/>
  <c r="AO38" i="46"/>
  <c r="AU38" i="46"/>
  <c r="AS38" i="46" s="1"/>
  <c r="AT38" i="46" s="1"/>
  <c r="BJ38" i="46"/>
  <c r="BK38" i="46"/>
  <c r="GD38" i="46"/>
  <c r="GQ38" i="46"/>
  <c r="H39" i="46"/>
  <c r="M39" i="46"/>
  <c r="L39" i="46" s="1"/>
  <c r="S39" i="46"/>
  <c r="R39" i="46" s="1"/>
  <c r="M39" i="77" s="1"/>
  <c r="U39" i="46"/>
  <c r="Y39" i="46"/>
  <c r="X39" i="46" s="1"/>
  <c r="P39" i="77" s="1"/>
  <c r="AE39" i="46"/>
  <c r="AF39" i="46"/>
  <c r="AN39" i="46"/>
  <c r="AO39" i="46"/>
  <c r="AU39" i="46"/>
  <c r="AS39" i="46" s="1"/>
  <c r="AT39" i="46" s="1"/>
  <c r="BJ39" i="46"/>
  <c r="BK39" i="46"/>
  <c r="GD39" i="46"/>
  <c r="GQ39" i="46"/>
  <c r="H40" i="46"/>
  <c r="M40" i="46"/>
  <c r="L40" i="46" s="1"/>
  <c r="S40" i="46"/>
  <c r="R40" i="46" s="1"/>
  <c r="M40" i="77" s="1"/>
  <c r="U40" i="46"/>
  <c r="Y40" i="46"/>
  <c r="X40" i="46" s="1"/>
  <c r="P40" i="77" s="1"/>
  <c r="AE40" i="46"/>
  <c r="AF40" i="46"/>
  <c r="AN40" i="46"/>
  <c r="AO40" i="46"/>
  <c r="AU40" i="46"/>
  <c r="AS40" i="46" s="1"/>
  <c r="AT40" i="46" s="1"/>
  <c r="BJ40" i="46"/>
  <c r="BK40" i="46"/>
  <c r="GD40" i="46"/>
  <c r="GQ40" i="46"/>
  <c r="H41" i="46"/>
  <c r="M41" i="46"/>
  <c r="L41" i="46" s="1"/>
  <c r="S41" i="46"/>
  <c r="R41" i="46" s="1"/>
  <c r="M41" i="77" s="1"/>
  <c r="U41" i="46"/>
  <c r="Y41" i="46"/>
  <c r="X41" i="46" s="1"/>
  <c r="P41" i="77" s="1"/>
  <c r="AE41" i="46"/>
  <c r="AF41" i="46"/>
  <c r="AN41" i="46"/>
  <c r="AO41" i="46"/>
  <c r="AU41" i="46"/>
  <c r="AS41" i="46" s="1"/>
  <c r="AT41" i="46" s="1"/>
  <c r="BJ41" i="46"/>
  <c r="BK41" i="46"/>
  <c r="GD41" i="46"/>
  <c r="GQ41" i="46"/>
  <c r="H42" i="46"/>
  <c r="M42" i="46"/>
  <c r="L42" i="46" s="1"/>
  <c r="S42" i="46"/>
  <c r="R42" i="46" s="1"/>
  <c r="M42" i="77" s="1"/>
  <c r="U42" i="46"/>
  <c r="Y42" i="46"/>
  <c r="X42" i="46" s="1"/>
  <c r="P42" i="77" s="1"/>
  <c r="AE42" i="46"/>
  <c r="AF42" i="46"/>
  <c r="AN42" i="46"/>
  <c r="AO42" i="46"/>
  <c r="AU42" i="46"/>
  <c r="AS42" i="46" s="1"/>
  <c r="AT42" i="46" s="1"/>
  <c r="BJ42" i="46"/>
  <c r="BK42" i="46"/>
  <c r="GD42" i="46"/>
  <c r="GQ42" i="46"/>
  <c r="H43" i="46"/>
  <c r="M43" i="46"/>
  <c r="L43" i="46" s="1"/>
  <c r="S43" i="46"/>
  <c r="R43" i="46" s="1"/>
  <c r="M43" i="77" s="1"/>
  <c r="U43" i="46"/>
  <c r="Y43" i="46"/>
  <c r="X43" i="46" s="1"/>
  <c r="P43" i="77" s="1"/>
  <c r="AE43" i="46"/>
  <c r="AF43" i="46"/>
  <c r="AN43" i="46"/>
  <c r="AO43" i="46"/>
  <c r="AU43" i="46"/>
  <c r="AS43" i="46" s="1"/>
  <c r="AT43" i="46" s="1"/>
  <c r="BJ43" i="46"/>
  <c r="BK43" i="46"/>
  <c r="GD43" i="46"/>
  <c r="GQ43" i="46"/>
  <c r="H44" i="46"/>
  <c r="M44" i="46"/>
  <c r="L44" i="46" s="1"/>
  <c r="S44" i="46"/>
  <c r="R44" i="46" s="1"/>
  <c r="M44" i="77" s="1"/>
  <c r="U44" i="46"/>
  <c r="Y44" i="46"/>
  <c r="X44" i="46" s="1"/>
  <c r="P44" i="77" s="1"/>
  <c r="AE44" i="46"/>
  <c r="AF44" i="46"/>
  <c r="AN44" i="46"/>
  <c r="AO44" i="46"/>
  <c r="AU44" i="46"/>
  <c r="AS44" i="46" s="1"/>
  <c r="AT44" i="46" s="1"/>
  <c r="BJ44" i="46"/>
  <c r="BK44" i="46"/>
  <c r="GD44" i="46"/>
  <c r="GQ44" i="46"/>
  <c r="H45" i="46"/>
  <c r="M45" i="46"/>
  <c r="L45" i="46" s="1"/>
  <c r="S45" i="46"/>
  <c r="R45" i="46" s="1"/>
  <c r="M45" i="77" s="1"/>
  <c r="U45" i="46"/>
  <c r="Y45" i="46"/>
  <c r="X45" i="46" s="1"/>
  <c r="P45" i="77" s="1"/>
  <c r="AE45" i="46"/>
  <c r="AF45" i="46"/>
  <c r="AN45" i="46"/>
  <c r="AO45" i="46"/>
  <c r="AU45" i="46"/>
  <c r="AS45" i="46" s="1"/>
  <c r="AT45" i="46" s="1"/>
  <c r="BJ45" i="46"/>
  <c r="BK45" i="46"/>
  <c r="GD45" i="46"/>
  <c r="GQ45" i="46"/>
  <c r="H46" i="46"/>
  <c r="M46" i="46"/>
  <c r="L46" i="46" s="1"/>
  <c r="S46" i="46"/>
  <c r="R46" i="46" s="1"/>
  <c r="M46" i="77" s="1"/>
  <c r="U46" i="46"/>
  <c r="Y46" i="46"/>
  <c r="X46" i="46" s="1"/>
  <c r="P46" i="77" s="1"/>
  <c r="AE46" i="46"/>
  <c r="AF46" i="46"/>
  <c r="AN46" i="46"/>
  <c r="AO46" i="46"/>
  <c r="AU46" i="46"/>
  <c r="AS46" i="46" s="1"/>
  <c r="AT46" i="46" s="1"/>
  <c r="BJ46" i="46"/>
  <c r="BK46" i="46"/>
  <c r="GD46" i="46"/>
  <c r="GQ46" i="46"/>
  <c r="H47" i="46"/>
  <c r="M47" i="46"/>
  <c r="L47" i="46" s="1"/>
  <c r="S47" i="46"/>
  <c r="R47" i="46" s="1"/>
  <c r="M47" i="77" s="1"/>
  <c r="U47" i="46"/>
  <c r="Y47" i="46"/>
  <c r="X47" i="46" s="1"/>
  <c r="P47" i="77" s="1"/>
  <c r="AE47" i="46"/>
  <c r="AF47" i="46"/>
  <c r="AN47" i="46"/>
  <c r="AO47" i="46"/>
  <c r="AU47" i="46"/>
  <c r="AS47" i="46" s="1"/>
  <c r="AT47" i="46" s="1"/>
  <c r="BJ47" i="46"/>
  <c r="BK47" i="46"/>
  <c r="GD47" i="46"/>
  <c r="GQ47" i="46"/>
  <c r="H48" i="46"/>
  <c r="M48" i="46"/>
  <c r="L48" i="46" s="1"/>
  <c r="S48" i="46"/>
  <c r="R48" i="46" s="1"/>
  <c r="M48" i="77" s="1"/>
  <c r="U48" i="46"/>
  <c r="Y48" i="46"/>
  <c r="X48" i="46" s="1"/>
  <c r="P48" i="77" s="1"/>
  <c r="AE48" i="46"/>
  <c r="AF48" i="46"/>
  <c r="AN48" i="46"/>
  <c r="AO48" i="46"/>
  <c r="AU48" i="46"/>
  <c r="AS48" i="46" s="1"/>
  <c r="AT48" i="46" s="1"/>
  <c r="BJ48" i="46"/>
  <c r="BK48" i="46"/>
  <c r="GD48" i="46"/>
  <c r="GQ48" i="46"/>
  <c r="H49" i="46"/>
  <c r="M49" i="46"/>
  <c r="L49" i="46" s="1"/>
  <c r="S49" i="46"/>
  <c r="R49" i="46" s="1"/>
  <c r="M49" i="77" s="1"/>
  <c r="U49" i="46"/>
  <c r="Y49" i="46"/>
  <c r="X49" i="46" s="1"/>
  <c r="P49" i="77" s="1"/>
  <c r="AE49" i="46"/>
  <c r="AF49" i="46"/>
  <c r="AN49" i="46"/>
  <c r="AO49" i="46"/>
  <c r="AU49" i="46"/>
  <c r="AS49" i="46" s="1"/>
  <c r="AT49" i="46" s="1"/>
  <c r="BJ49" i="46"/>
  <c r="BK49" i="46"/>
  <c r="GD49" i="46"/>
  <c r="GQ49" i="46"/>
  <c r="H50" i="46"/>
  <c r="M50" i="46"/>
  <c r="L50" i="46" s="1"/>
  <c r="S50" i="46"/>
  <c r="R50" i="46" s="1"/>
  <c r="M50" i="77" s="1"/>
  <c r="U50" i="46"/>
  <c r="Y50" i="46"/>
  <c r="X50" i="46" s="1"/>
  <c r="P50" i="77" s="1"/>
  <c r="AE50" i="46"/>
  <c r="AF50" i="46"/>
  <c r="AN50" i="46"/>
  <c r="AO50" i="46"/>
  <c r="AU50" i="46"/>
  <c r="AS50" i="46" s="1"/>
  <c r="AT50" i="46" s="1"/>
  <c r="BJ50" i="46"/>
  <c r="BK50" i="46"/>
  <c r="GD50" i="46"/>
  <c r="GQ50" i="46"/>
  <c r="H51" i="46"/>
  <c r="M51" i="46"/>
  <c r="L51" i="46" s="1"/>
  <c r="S51" i="46"/>
  <c r="R51" i="46" s="1"/>
  <c r="M51" i="77" s="1"/>
  <c r="U51" i="46"/>
  <c r="Y51" i="46"/>
  <c r="X51" i="46" s="1"/>
  <c r="P51" i="77" s="1"/>
  <c r="AE51" i="46"/>
  <c r="AF51" i="46"/>
  <c r="AN51" i="46"/>
  <c r="AO51" i="46"/>
  <c r="AU51" i="46"/>
  <c r="AS51" i="46" s="1"/>
  <c r="AT51" i="46" s="1"/>
  <c r="BJ51" i="46"/>
  <c r="BK51" i="46"/>
  <c r="GD51" i="46"/>
  <c r="GQ51" i="46"/>
  <c r="H52" i="46"/>
  <c r="M52" i="46"/>
  <c r="L52" i="46" s="1"/>
  <c r="S52" i="46"/>
  <c r="R52" i="46" s="1"/>
  <c r="M52" i="77" s="1"/>
  <c r="U52" i="46"/>
  <c r="Y52" i="46"/>
  <c r="X52" i="46" s="1"/>
  <c r="P52" i="77" s="1"/>
  <c r="AE52" i="46"/>
  <c r="AF52" i="46"/>
  <c r="AN52" i="46"/>
  <c r="AO52" i="46"/>
  <c r="AU52" i="46"/>
  <c r="AS52" i="46" s="1"/>
  <c r="AT52" i="46" s="1"/>
  <c r="BJ52" i="46"/>
  <c r="BK52" i="46"/>
  <c r="GD52" i="46"/>
  <c r="GQ52" i="46"/>
  <c r="H53" i="46"/>
  <c r="M53" i="46"/>
  <c r="L53" i="46" s="1"/>
  <c r="S53" i="46"/>
  <c r="R53" i="46" s="1"/>
  <c r="M53" i="77" s="1"/>
  <c r="U53" i="46"/>
  <c r="Y53" i="46"/>
  <c r="X53" i="46" s="1"/>
  <c r="P53" i="77" s="1"/>
  <c r="AE53" i="46"/>
  <c r="AF53" i="46"/>
  <c r="AN53" i="46"/>
  <c r="AO53" i="46"/>
  <c r="AU53" i="46"/>
  <c r="AS53" i="46" s="1"/>
  <c r="AT53" i="46" s="1"/>
  <c r="BJ53" i="46"/>
  <c r="BK53" i="46"/>
  <c r="GD53" i="46"/>
  <c r="GQ53" i="46"/>
  <c r="H54" i="46"/>
  <c r="M54" i="46"/>
  <c r="L54" i="46" s="1"/>
  <c r="S54" i="46"/>
  <c r="R54" i="46" s="1"/>
  <c r="M54" i="77" s="1"/>
  <c r="U54" i="46"/>
  <c r="Y54" i="46"/>
  <c r="X54" i="46" s="1"/>
  <c r="P54" i="77" s="1"/>
  <c r="AE54" i="46"/>
  <c r="AF54" i="46"/>
  <c r="AN54" i="46"/>
  <c r="AO54" i="46"/>
  <c r="AU54" i="46"/>
  <c r="AS54" i="46" s="1"/>
  <c r="AT54" i="46" s="1"/>
  <c r="BJ54" i="46"/>
  <c r="BK54" i="46"/>
  <c r="GD54" i="46"/>
  <c r="GQ54" i="46"/>
  <c r="H55" i="46"/>
  <c r="M55" i="46"/>
  <c r="L55" i="46" s="1"/>
  <c r="S55" i="46"/>
  <c r="R55" i="46" s="1"/>
  <c r="M55" i="77" s="1"/>
  <c r="U55" i="46"/>
  <c r="Y55" i="46"/>
  <c r="X55" i="46" s="1"/>
  <c r="P55" i="77" s="1"/>
  <c r="AE55" i="46"/>
  <c r="AF55" i="46"/>
  <c r="AN55" i="46"/>
  <c r="AO55" i="46"/>
  <c r="AU55" i="46"/>
  <c r="AS55" i="46" s="1"/>
  <c r="AT55" i="46" s="1"/>
  <c r="BJ55" i="46"/>
  <c r="BK55" i="46"/>
  <c r="GD55" i="46"/>
  <c r="GQ55" i="46"/>
  <c r="H56" i="46"/>
  <c r="M56" i="46"/>
  <c r="L56" i="46" s="1"/>
  <c r="S56" i="46"/>
  <c r="R56" i="46" s="1"/>
  <c r="M56" i="77" s="1"/>
  <c r="U56" i="46"/>
  <c r="Y56" i="46"/>
  <c r="X56" i="46" s="1"/>
  <c r="P56" i="77" s="1"/>
  <c r="AE56" i="46"/>
  <c r="AF56" i="46"/>
  <c r="AN56" i="46"/>
  <c r="AO56" i="46"/>
  <c r="AU56" i="46"/>
  <c r="AS56" i="46" s="1"/>
  <c r="AT56" i="46" s="1"/>
  <c r="BJ56" i="46"/>
  <c r="BK56" i="46"/>
  <c r="GD56" i="46"/>
  <c r="GQ56" i="46"/>
  <c r="H57" i="46"/>
  <c r="M57" i="46"/>
  <c r="L57" i="46" s="1"/>
  <c r="S57" i="46"/>
  <c r="R57" i="46" s="1"/>
  <c r="M57" i="77" s="1"/>
  <c r="U57" i="46"/>
  <c r="Y57" i="46"/>
  <c r="X57" i="46" s="1"/>
  <c r="P57" i="77" s="1"/>
  <c r="AE57" i="46"/>
  <c r="AF57" i="46"/>
  <c r="AN57" i="46"/>
  <c r="AO57" i="46"/>
  <c r="AU57" i="46"/>
  <c r="AS57" i="46" s="1"/>
  <c r="AT57" i="46" s="1"/>
  <c r="BJ57" i="46"/>
  <c r="BK57" i="46"/>
  <c r="GD57" i="46"/>
  <c r="GQ57" i="46"/>
  <c r="H58" i="46"/>
  <c r="M58" i="46"/>
  <c r="L58" i="46" s="1"/>
  <c r="S58" i="46"/>
  <c r="R58" i="46" s="1"/>
  <c r="M58" i="77" s="1"/>
  <c r="U58" i="46"/>
  <c r="Y58" i="46"/>
  <c r="X58" i="46" s="1"/>
  <c r="P58" i="77" s="1"/>
  <c r="AE58" i="46"/>
  <c r="AF58" i="46"/>
  <c r="AN58" i="46"/>
  <c r="AO58" i="46"/>
  <c r="AU58" i="46"/>
  <c r="AS58" i="46" s="1"/>
  <c r="AT58" i="46" s="1"/>
  <c r="BJ58" i="46"/>
  <c r="BK58" i="46"/>
  <c r="GD58" i="46"/>
  <c r="GQ58" i="46"/>
  <c r="H59" i="46"/>
  <c r="M59" i="46"/>
  <c r="L59" i="46" s="1"/>
  <c r="S59" i="46"/>
  <c r="R59" i="46" s="1"/>
  <c r="M59" i="77" s="1"/>
  <c r="U59" i="46"/>
  <c r="Y59" i="46"/>
  <c r="X59" i="46" s="1"/>
  <c r="P59" i="77" s="1"/>
  <c r="AE59" i="46"/>
  <c r="AF59" i="46"/>
  <c r="AN59" i="46"/>
  <c r="AO59" i="46"/>
  <c r="AU59" i="46"/>
  <c r="AS59" i="46" s="1"/>
  <c r="AT59" i="46" s="1"/>
  <c r="BJ59" i="46"/>
  <c r="BK59" i="46"/>
  <c r="GD59" i="46"/>
  <c r="GQ59" i="46"/>
  <c r="H60" i="46"/>
  <c r="M60" i="46"/>
  <c r="L60" i="46" s="1"/>
  <c r="S60" i="46"/>
  <c r="R60" i="46" s="1"/>
  <c r="M60" i="77" s="1"/>
  <c r="U60" i="46"/>
  <c r="Y60" i="46"/>
  <c r="X60" i="46" s="1"/>
  <c r="P60" i="77" s="1"/>
  <c r="AE60" i="46"/>
  <c r="AF60" i="46"/>
  <c r="AN60" i="46"/>
  <c r="AO60" i="46"/>
  <c r="AU60" i="46"/>
  <c r="AS60" i="46" s="1"/>
  <c r="AT60" i="46" s="1"/>
  <c r="BJ60" i="46"/>
  <c r="BK60" i="46"/>
  <c r="GD60" i="46"/>
  <c r="GQ60" i="46"/>
  <c r="H61" i="46"/>
  <c r="M61" i="46"/>
  <c r="L61" i="46" s="1"/>
  <c r="S61" i="46"/>
  <c r="R61" i="46" s="1"/>
  <c r="M61" i="77" s="1"/>
  <c r="U61" i="46"/>
  <c r="Y61" i="46"/>
  <c r="X61" i="46" s="1"/>
  <c r="P61" i="77" s="1"/>
  <c r="AE61" i="46"/>
  <c r="AF61" i="46"/>
  <c r="AN61" i="46"/>
  <c r="AO61" i="46"/>
  <c r="AU61" i="46"/>
  <c r="AS61" i="46" s="1"/>
  <c r="AT61" i="46" s="1"/>
  <c r="BJ61" i="46"/>
  <c r="BK61" i="46"/>
  <c r="GD61" i="46"/>
  <c r="GQ61" i="46"/>
  <c r="H62" i="46"/>
  <c r="M62" i="46"/>
  <c r="L62" i="46" s="1"/>
  <c r="S62" i="46"/>
  <c r="R62" i="46" s="1"/>
  <c r="M62" i="77" s="1"/>
  <c r="U62" i="46"/>
  <c r="Y62" i="46"/>
  <c r="X62" i="46" s="1"/>
  <c r="P62" i="77" s="1"/>
  <c r="AE62" i="46"/>
  <c r="AF62" i="46"/>
  <c r="AN62" i="46"/>
  <c r="AO62" i="46"/>
  <c r="AU62" i="46"/>
  <c r="AS62" i="46" s="1"/>
  <c r="AT62" i="46" s="1"/>
  <c r="BJ62" i="46"/>
  <c r="BK62" i="46"/>
  <c r="GD62" i="46"/>
  <c r="GQ62" i="46"/>
  <c r="H63" i="46"/>
  <c r="M63" i="46"/>
  <c r="L63" i="46" s="1"/>
  <c r="S63" i="46"/>
  <c r="R63" i="46" s="1"/>
  <c r="M63" i="77" s="1"/>
  <c r="U63" i="46"/>
  <c r="Y63" i="46"/>
  <c r="X63" i="46" s="1"/>
  <c r="P63" i="77" s="1"/>
  <c r="AE63" i="46"/>
  <c r="AF63" i="46"/>
  <c r="AN63" i="46"/>
  <c r="AO63" i="46"/>
  <c r="AU63" i="46"/>
  <c r="AS63" i="46" s="1"/>
  <c r="AT63" i="46" s="1"/>
  <c r="BJ63" i="46"/>
  <c r="BK63" i="46"/>
  <c r="GD63" i="46"/>
  <c r="GQ63" i="46"/>
  <c r="H64" i="46"/>
  <c r="M64" i="46"/>
  <c r="L64" i="46" s="1"/>
  <c r="S64" i="46"/>
  <c r="R64" i="46" s="1"/>
  <c r="M64" i="77" s="1"/>
  <c r="U64" i="46"/>
  <c r="Y64" i="46"/>
  <c r="X64" i="46" s="1"/>
  <c r="P64" i="77" s="1"/>
  <c r="AE64" i="46"/>
  <c r="AF64" i="46"/>
  <c r="AN64" i="46"/>
  <c r="AO64" i="46"/>
  <c r="AU64" i="46"/>
  <c r="AS64" i="46" s="1"/>
  <c r="AT64" i="46" s="1"/>
  <c r="BJ64" i="46"/>
  <c r="BK64" i="46"/>
  <c r="GD64" i="46"/>
  <c r="GQ64" i="46"/>
  <c r="H65" i="46"/>
  <c r="M65" i="46"/>
  <c r="L65" i="46" s="1"/>
  <c r="S65" i="46"/>
  <c r="R65" i="46" s="1"/>
  <c r="M65" i="77" s="1"/>
  <c r="U65" i="46"/>
  <c r="Y65" i="46"/>
  <c r="X65" i="46" s="1"/>
  <c r="P65" i="77" s="1"/>
  <c r="AE65" i="46"/>
  <c r="AF65" i="46"/>
  <c r="AN65" i="46"/>
  <c r="AO65" i="46"/>
  <c r="AU65" i="46"/>
  <c r="AS65" i="46" s="1"/>
  <c r="AT65" i="46" s="1"/>
  <c r="BJ65" i="46"/>
  <c r="BK65" i="46"/>
  <c r="GD65" i="46"/>
  <c r="GQ65" i="46"/>
  <c r="H66" i="46"/>
  <c r="M66" i="46"/>
  <c r="L66" i="46" s="1"/>
  <c r="S66" i="46"/>
  <c r="R66" i="46" s="1"/>
  <c r="M66" i="77" s="1"/>
  <c r="U66" i="46"/>
  <c r="Y66" i="46"/>
  <c r="X66" i="46" s="1"/>
  <c r="P66" i="77" s="1"/>
  <c r="AE66" i="46"/>
  <c r="AF66" i="46"/>
  <c r="AN66" i="46"/>
  <c r="AO66" i="46"/>
  <c r="AU66" i="46"/>
  <c r="AS66" i="46" s="1"/>
  <c r="AT66" i="46" s="1"/>
  <c r="BJ66" i="46"/>
  <c r="BK66" i="46"/>
  <c r="GD66" i="46"/>
  <c r="GQ66" i="46"/>
  <c r="H67" i="46"/>
  <c r="M67" i="46"/>
  <c r="L67" i="46" s="1"/>
  <c r="S67" i="46"/>
  <c r="R67" i="46" s="1"/>
  <c r="M67" i="77" s="1"/>
  <c r="U67" i="46"/>
  <c r="Y67" i="46"/>
  <c r="X67" i="46" s="1"/>
  <c r="P67" i="77" s="1"/>
  <c r="AE67" i="46"/>
  <c r="AF67" i="46"/>
  <c r="AN67" i="46"/>
  <c r="AO67" i="46"/>
  <c r="AU67" i="46"/>
  <c r="AS67" i="46" s="1"/>
  <c r="AT67" i="46" s="1"/>
  <c r="BJ67" i="46"/>
  <c r="BK67" i="46"/>
  <c r="GD67" i="46"/>
  <c r="GQ67" i="46"/>
  <c r="H68" i="46"/>
  <c r="M68" i="46"/>
  <c r="L68" i="46" s="1"/>
  <c r="S68" i="46"/>
  <c r="R68" i="46" s="1"/>
  <c r="M68" i="77" s="1"/>
  <c r="U68" i="46"/>
  <c r="Y68" i="46"/>
  <c r="X68" i="46" s="1"/>
  <c r="P68" i="77" s="1"/>
  <c r="AE68" i="46"/>
  <c r="AF68" i="46"/>
  <c r="AN68" i="46"/>
  <c r="AO68" i="46"/>
  <c r="AU68" i="46"/>
  <c r="AS68" i="46" s="1"/>
  <c r="AT68" i="46" s="1"/>
  <c r="BJ68" i="46"/>
  <c r="BK68" i="46"/>
  <c r="GD68" i="46"/>
  <c r="GQ68" i="46"/>
  <c r="H69" i="46"/>
  <c r="M69" i="46"/>
  <c r="L69" i="46" s="1"/>
  <c r="S69" i="46"/>
  <c r="R69" i="46" s="1"/>
  <c r="M69" i="77" s="1"/>
  <c r="U69" i="46"/>
  <c r="Y69" i="46"/>
  <c r="X69" i="46" s="1"/>
  <c r="P69" i="77" s="1"/>
  <c r="AE69" i="46"/>
  <c r="AF69" i="46"/>
  <c r="AN69" i="46"/>
  <c r="AO69" i="46"/>
  <c r="AU69" i="46"/>
  <c r="AS69" i="46" s="1"/>
  <c r="AT69" i="46" s="1"/>
  <c r="BJ69" i="46"/>
  <c r="BK69" i="46"/>
  <c r="GD69" i="46"/>
  <c r="GQ69" i="46"/>
  <c r="H70" i="46"/>
  <c r="M70" i="46"/>
  <c r="L70" i="46" s="1"/>
  <c r="S70" i="46"/>
  <c r="R70" i="46" s="1"/>
  <c r="M70" i="77" s="1"/>
  <c r="U70" i="46"/>
  <c r="Y70" i="46"/>
  <c r="X70" i="46" s="1"/>
  <c r="P70" i="77" s="1"/>
  <c r="AE70" i="46"/>
  <c r="AF70" i="46"/>
  <c r="AN70" i="46"/>
  <c r="AO70" i="46"/>
  <c r="AU70" i="46"/>
  <c r="AS70" i="46" s="1"/>
  <c r="AT70" i="46" s="1"/>
  <c r="BJ70" i="46"/>
  <c r="BK70" i="46"/>
  <c r="GD70" i="46"/>
  <c r="GQ70" i="46"/>
  <c r="H71" i="46"/>
  <c r="M71" i="46"/>
  <c r="L71" i="46" s="1"/>
  <c r="S71" i="46"/>
  <c r="R71" i="46" s="1"/>
  <c r="M71" i="77" s="1"/>
  <c r="U71" i="46"/>
  <c r="Y71" i="46"/>
  <c r="X71" i="46" s="1"/>
  <c r="P71" i="77" s="1"/>
  <c r="AE71" i="46"/>
  <c r="AF71" i="46"/>
  <c r="AN71" i="46"/>
  <c r="AO71" i="46"/>
  <c r="AU71" i="46"/>
  <c r="AS71" i="46" s="1"/>
  <c r="AT71" i="46" s="1"/>
  <c r="BJ71" i="46"/>
  <c r="BK71" i="46"/>
  <c r="GD71" i="46"/>
  <c r="GQ71" i="46"/>
  <c r="H72" i="46"/>
  <c r="M72" i="46"/>
  <c r="L72" i="46" s="1"/>
  <c r="S72" i="46"/>
  <c r="R72" i="46" s="1"/>
  <c r="M72" i="77" s="1"/>
  <c r="U72" i="46"/>
  <c r="Y72" i="46"/>
  <c r="X72" i="46" s="1"/>
  <c r="P72" i="77" s="1"/>
  <c r="AE72" i="46"/>
  <c r="AF72" i="46"/>
  <c r="AN72" i="46"/>
  <c r="AO72" i="46"/>
  <c r="AU72" i="46"/>
  <c r="AS72" i="46" s="1"/>
  <c r="AT72" i="46" s="1"/>
  <c r="BJ72" i="46"/>
  <c r="BK72" i="46"/>
  <c r="GD72" i="46"/>
  <c r="GQ72" i="46"/>
  <c r="H73" i="46"/>
  <c r="M73" i="46"/>
  <c r="L73" i="46" s="1"/>
  <c r="S73" i="46"/>
  <c r="R73" i="46" s="1"/>
  <c r="M73" i="77" s="1"/>
  <c r="U73" i="46"/>
  <c r="Y73" i="46"/>
  <c r="X73" i="46" s="1"/>
  <c r="P73" i="77" s="1"/>
  <c r="AE73" i="46"/>
  <c r="AF73" i="46"/>
  <c r="AN73" i="46"/>
  <c r="AO73" i="46"/>
  <c r="AU73" i="46"/>
  <c r="AS73" i="46" s="1"/>
  <c r="AT73" i="46" s="1"/>
  <c r="BJ73" i="46"/>
  <c r="BK73" i="46"/>
  <c r="GD73" i="46"/>
  <c r="GQ73" i="46"/>
  <c r="H74" i="46"/>
  <c r="M74" i="46"/>
  <c r="L74" i="46" s="1"/>
  <c r="S74" i="46"/>
  <c r="R74" i="46" s="1"/>
  <c r="M74" i="77" s="1"/>
  <c r="U74" i="46"/>
  <c r="Y74" i="46"/>
  <c r="X74" i="46" s="1"/>
  <c r="P74" i="77" s="1"/>
  <c r="AE74" i="46"/>
  <c r="AF74" i="46"/>
  <c r="AN74" i="46"/>
  <c r="AO74" i="46"/>
  <c r="AU74" i="46"/>
  <c r="AS74" i="46" s="1"/>
  <c r="AT74" i="46" s="1"/>
  <c r="BJ74" i="46"/>
  <c r="BK74" i="46"/>
  <c r="GD74" i="46"/>
  <c r="GQ74" i="46"/>
  <c r="H75" i="46"/>
  <c r="M75" i="46"/>
  <c r="L75" i="46" s="1"/>
  <c r="S75" i="46"/>
  <c r="R75" i="46" s="1"/>
  <c r="M75" i="77" s="1"/>
  <c r="U75" i="46"/>
  <c r="Y75" i="46"/>
  <c r="X75" i="46" s="1"/>
  <c r="P75" i="77" s="1"/>
  <c r="AE75" i="46"/>
  <c r="AF75" i="46"/>
  <c r="AN75" i="46"/>
  <c r="AO75" i="46"/>
  <c r="AU75" i="46"/>
  <c r="AS75" i="46" s="1"/>
  <c r="AT75" i="46" s="1"/>
  <c r="BJ75" i="46"/>
  <c r="BK75" i="46"/>
  <c r="GD75" i="46"/>
  <c r="GQ75" i="46"/>
  <c r="H76" i="46"/>
  <c r="M76" i="46"/>
  <c r="L76" i="46" s="1"/>
  <c r="S76" i="46"/>
  <c r="R76" i="46" s="1"/>
  <c r="M76" i="77" s="1"/>
  <c r="U76" i="46"/>
  <c r="Y76" i="46"/>
  <c r="X76" i="46" s="1"/>
  <c r="P76" i="77" s="1"/>
  <c r="AE76" i="46"/>
  <c r="AF76" i="46"/>
  <c r="AN76" i="46"/>
  <c r="AO76" i="46"/>
  <c r="AU76" i="46"/>
  <c r="AS76" i="46" s="1"/>
  <c r="AT76" i="46" s="1"/>
  <c r="BJ76" i="46"/>
  <c r="BK76" i="46"/>
  <c r="GD76" i="46"/>
  <c r="GQ76" i="46"/>
  <c r="H77" i="46"/>
  <c r="M77" i="46"/>
  <c r="L77" i="46" s="1"/>
  <c r="S77" i="46"/>
  <c r="R77" i="46" s="1"/>
  <c r="M77" i="77" s="1"/>
  <c r="U77" i="46"/>
  <c r="Y77" i="46"/>
  <c r="X77" i="46" s="1"/>
  <c r="P77" i="77" s="1"/>
  <c r="AE77" i="46"/>
  <c r="AF77" i="46"/>
  <c r="AN77" i="46"/>
  <c r="AO77" i="46"/>
  <c r="AU77" i="46"/>
  <c r="AS77" i="46" s="1"/>
  <c r="AT77" i="46" s="1"/>
  <c r="BJ77" i="46"/>
  <c r="BK77" i="46"/>
  <c r="GD77" i="46"/>
  <c r="GQ77" i="46"/>
  <c r="H78" i="46"/>
  <c r="M78" i="46"/>
  <c r="L78" i="46" s="1"/>
  <c r="S78" i="46"/>
  <c r="R78" i="46" s="1"/>
  <c r="M78" i="77" s="1"/>
  <c r="U78" i="46"/>
  <c r="Y78" i="46"/>
  <c r="X78" i="46" s="1"/>
  <c r="P78" i="77" s="1"/>
  <c r="AE78" i="46"/>
  <c r="AF78" i="46"/>
  <c r="AN78" i="46"/>
  <c r="AO78" i="46"/>
  <c r="AU78" i="46"/>
  <c r="AS78" i="46" s="1"/>
  <c r="AT78" i="46" s="1"/>
  <c r="BJ78" i="46"/>
  <c r="BK78" i="46"/>
  <c r="GD78" i="46"/>
  <c r="GQ78" i="46"/>
  <c r="H79" i="46"/>
  <c r="M79" i="46"/>
  <c r="L79" i="46" s="1"/>
  <c r="S79" i="46"/>
  <c r="R79" i="46" s="1"/>
  <c r="M79" i="77" s="1"/>
  <c r="U79" i="46"/>
  <c r="Y79" i="46"/>
  <c r="X79" i="46" s="1"/>
  <c r="P79" i="77" s="1"/>
  <c r="AE79" i="46"/>
  <c r="AF79" i="46"/>
  <c r="AN79" i="46"/>
  <c r="AO79" i="46"/>
  <c r="AU79" i="46"/>
  <c r="AS79" i="46" s="1"/>
  <c r="AT79" i="46" s="1"/>
  <c r="BJ79" i="46"/>
  <c r="BK79" i="46"/>
  <c r="GD79" i="46"/>
  <c r="GQ79" i="46"/>
  <c r="H80" i="46"/>
  <c r="M80" i="46"/>
  <c r="L80" i="46" s="1"/>
  <c r="S80" i="46"/>
  <c r="R80" i="46" s="1"/>
  <c r="M80" i="77" s="1"/>
  <c r="U80" i="46"/>
  <c r="Y80" i="46"/>
  <c r="X80" i="46" s="1"/>
  <c r="P80" i="77" s="1"/>
  <c r="AE80" i="46"/>
  <c r="AF80" i="46"/>
  <c r="AN80" i="46"/>
  <c r="AO80" i="46"/>
  <c r="AU80" i="46"/>
  <c r="AS80" i="46" s="1"/>
  <c r="AT80" i="46" s="1"/>
  <c r="BJ80" i="46"/>
  <c r="BK80" i="46"/>
  <c r="GD80" i="46"/>
  <c r="GQ80" i="46"/>
  <c r="H81" i="46"/>
  <c r="M81" i="46"/>
  <c r="L81" i="46" s="1"/>
  <c r="S81" i="46"/>
  <c r="R81" i="46" s="1"/>
  <c r="M81" i="77" s="1"/>
  <c r="U81" i="46"/>
  <c r="Y81" i="46"/>
  <c r="X81" i="46" s="1"/>
  <c r="P81" i="77" s="1"/>
  <c r="AE81" i="46"/>
  <c r="AF81" i="46"/>
  <c r="AN81" i="46"/>
  <c r="AO81" i="46"/>
  <c r="AU81" i="46"/>
  <c r="AS81" i="46" s="1"/>
  <c r="AT81" i="46" s="1"/>
  <c r="BJ81" i="46"/>
  <c r="BK81" i="46"/>
  <c r="GD81" i="46"/>
  <c r="GQ81" i="46"/>
  <c r="H82" i="46"/>
  <c r="M82" i="46"/>
  <c r="L82" i="46" s="1"/>
  <c r="S82" i="46"/>
  <c r="R82" i="46" s="1"/>
  <c r="M82" i="77" s="1"/>
  <c r="U82" i="46"/>
  <c r="Y82" i="46"/>
  <c r="X82" i="46" s="1"/>
  <c r="P82" i="77" s="1"/>
  <c r="AE82" i="46"/>
  <c r="AF82" i="46"/>
  <c r="AN82" i="46"/>
  <c r="AO82" i="46"/>
  <c r="AU82" i="46"/>
  <c r="AS82" i="46" s="1"/>
  <c r="AT82" i="46" s="1"/>
  <c r="BJ82" i="46"/>
  <c r="BK82" i="46"/>
  <c r="GD82" i="46"/>
  <c r="GQ82" i="46"/>
  <c r="H83" i="46"/>
  <c r="M83" i="46"/>
  <c r="L83" i="46" s="1"/>
  <c r="S83" i="46"/>
  <c r="R83" i="46" s="1"/>
  <c r="M83" i="77" s="1"/>
  <c r="U83" i="46"/>
  <c r="Y83" i="46"/>
  <c r="X83" i="46" s="1"/>
  <c r="P83" i="77" s="1"/>
  <c r="AE83" i="46"/>
  <c r="AF83" i="46"/>
  <c r="AN83" i="46"/>
  <c r="AO83" i="46"/>
  <c r="AU83" i="46"/>
  <c r="AS83" i="46" s="1"/>
  <c r="AT83" i="46" s="1"/>
  <c r="BJ83" i="46"/>
  <c r="BK83" i="46"/>
  <c r="GD83" i="46"/>
  <c r="GQ83" i="46"/>
  <c r="H84" i="46"/>
  <c r="M84" i="46"/>
  <c r="L84" i="46" s="1"/>
  <c r="S84" i="46"/>
  <c r="R84" i="46" s="1"/>
  <c r="M84" i="77" s="1"/>
  <c r="U84" i="46"/>
  <c r="Y84" i="46"/>
  <c r="X84" i="46" s="1"/>
  <c r="P84" i="77" s="1"/>
  <c r="AE84" i="46"/>
  <c r="AF84" i="46"/>
  <c r="AN84" i="46"/>
  <c r="AO84" i="46"/>
  <c r="AU84" i="46"/>
  <c r="AS84" i="46" s="1"/>
  <c r="AT84" i="46" s="1"/>
  <c r="BJ84" i="46"/>
  <c r="BK84" i="46"/>
  <c r="GD84" i="46"/>
  <c r="GQ84" i="46"/>
  <c r="H85" i="46"/>
  <c r="M85" i="46"/>
  <c r="L85" i="46" s="1"/>
  <c r="S85" i="46"/>
  <c r="R85" i="46" s="1"/>
  <c r="M85" i="77" s="1"/>
  <c r="U85" i="46"/>
  <c r="Y85" i="46"/>
  <c r="X85" i="46" s="1"/>
  <c r="P85" i="77" s="1"/>
  <c r="AE85" i="46"/>
  <c r="AF85" i="46"/>
  <c r="AN85" i="46"/>
  <c r="AO85" i="46"/>
  <c r="AU85" i="46"/>
  <c r="AS85" i="46" s="1"/>
  <c r="AT85" i="46" s="1"/>
  <c r="BJ85" i="46"/>
  <c r="BK85" i="46"/>
  <c r="GD85" i="46"/>
  <c r="GQ85" i="46"/>
  <c r="H86" i="46"/>
  <c r="M86" i="46"/>
  <c r="L86" i="46" s="1"/>
  <c r="S86" i="46"/>
  <c r="R86" i="46" s="1"/>
  <c r="M86" i="77" s="1"/>
  <c r="U86" i="46"/>
  <c r="Y86" i="46"/>
  <c r="X86" i="46" s="1"/>
  <c r="P86" i="77" s="1"/>
  <c r="AE86" i="46"/>
  <c r="AF86" i="46"/>
  <c r="AN86" i="46"/>
  <c r="AO86" i="46"/>
  <c r="AU86" i="46"/>
  <c r="AS86" i="46" s="1"/>
  <c r="AT86" i="46" s="1"/>
  <c r="BJ86" i="46"/>
  <c r="BK86" i="46"/>
  <c r="GD86" i="46"/>
  <c r="GQ86" i="46"/>
  <c r="H87" i="46"/>
  <c r="M87" i="46"/>
  <c r="L87" i="46" s="1"/>
  <c r="S87" i="46"/>
  <c r="R87" i="46" s="1"/>
  <c r="M87" i="77" s="1"/>
  <c r="U87" i="46"/>
  <c r="Y87" i="46"/>
  <c r="X87" i="46" s="1"/>
  <c r="P87" i="77" s="1"/>
  <c r="AE87" i="46"/>
  <c r="AF87" i="46"/>
  <c r="AN87" i="46"/>
  <c r="AO87" i="46"/>
  <c r="AU87" i="46"/>
  <c r="AS87" i="46" s="1"/>
  <c r="AT87" i="46" s="1"/>
  <c r="BJ87" i="46"/>
  <c r="BK87" i="46"/>
  <c r="GD87" i="46"/>
  <c r="GQ87" i="46"/>
  <c r="H88" i="46"/>
  <c r="M88" i="46"/>
  <c r="L88" i="46" s="1"/>
  <c r="S88" i="46"/>
  <c r="R88" i="46" s="1"/>
  <c r="M88" i="77" s="1"/>
  <c r="U88" i="46"/>
  <c r="Y88" i="46"/>
  <c r="X88" i="46" s="1"/>
  <c r="P88" i="77" s="1"/>
  <c r="AE88" i="46"/>
  <c r="AF88" i="46"/>
  <c r="AN88" i="46"/>
  <c r="AO88" i="46"/>
  <c r="AU88" i="46"/>
  <c r="AS88" i="46" s="1"/>
  <c r="AT88" i="46" s="1"/>
  <c r="BJ88" i="46"/>
  <c r="BK88" i="46"/>
  <c r="GD88" i="46"/>
  <c r="GQ88" i="46"/>
  <c r="H89" i="46"/>
  <c r="M89" i="46"/>
  <c r="L89" i="46" s="1"/>
  <c r="S89" i="46"/>
  <c r="R89" i="46" s="1"/>
  <c r="M89" i="77" s="1"/>
  <c r="U89" i="46"/>
  <c r="Y89" i="46"/>
  <c r="X89" i="46" s="1"/>
  <c r="P89" i="77" s="1"/>
  <c r="AE89" i="46"/>
  <c r="AF89" i="46"/>
  <c r="AN89" i="46"/>
  <c r="AO89" i="46"/>
  <c r="AU89" i="46"/>
  <c r="AS89" i="46" s="1"/>
  <c r="AT89" i="46" s="1"/>
  <c r="BJ89" i="46"/>
  <c r="BK89" i="46"/>
  <c r="GD89" i="46"/>
  <c r="GQ89" i="46"/>
  <c r="H90" i="46"/>
  <c r="M90" i="46"/>
  <c r="L90" i="46" s="1"/>
  <c r="S90" i="46"/>
  <c r="R90" i="46" s="1"/>
  <c r="M90" i="77" s="1"/>
  <c r="U90" i="46"/>
  <c r="Y90" i="46"/>
  <c r="X90" i="46" s="1"/>
  <c r="P90" i="77" s="1"/>
  <c r="AE90" i="46"/>
  <c r="AF90" i="46"/>
  <c r="AN90" i="46"/>
  <c r="AO90" i="46"/>
  <c r="AU90" i="46"/>
  <c r="AS90" i="46" s="1"/>
  <c r="AT90" i="46" s="1"/>
  <c r="BJ90" i="46"/>
  <c r="BK90" i="46"/>
  <c r="GD90" i="46"/>
  <c r="GQ90" i="46"/>
  <c r="H91" i="46"/>
  <c r="M91" i="46"/>
  <c r="L91" i="46" s="1"/>
  <c r="S91" i="46"/>
  <c r="R91" i="46" s="1"/>
  <c r="M91" i="77" s="1"/>
  <c r="U91" i="46"/>
  <c r="Y91" i="46"/>
  <c r="X91" i="46" s="1"/>
  <c r="P91" i="77" s="1"/>
  <c r="AE91" i="46"/>
  <c r="AF91" i="46"/>
  <c r="AN91" i="46"/>
  <c r="AO91" i="46"/>
  <c r="AU91" i="46"/>
  <c r="AS91" i="46" s="1"/>
  <c r="AT91" i="46" s="1"/>
  <c r="BJ91" i="46"/>
  <c r="BK91" i="46"/>
  <c r="GD91" i="46"/>
  <c r="GQ91" i="46"/>
  <c r="H92" i="46"/>
  <c r="M92" i="46"/>
  <c r="L92" i="46" s="1"/>
  <c r="S92" i="46"/>
  <c r="R92" i="46" s="1"/>
  <c r="M92" i="77" s="1"/>
  <c r="U92" i="46"/>
  <c r="Y92" i="46"/>
  <c r="X92" i="46" s="1"/>
  <c r="P92" i="77" s="1"/>
  <c r="AE92" i="46"/>
  <c r="AF92" i="46"/>
  <c r="AN92" i="46"/>
  <c r="AO92" i="46"/>
  <c r="AU92" i="46"/>
  <c r="AS92" i="46" s="1"/>
  <c r="AT92" i="46" s="1"/>
  <c r="BJ92" i="46"/>
  <c r="BK92" i="46"/>
  <c r="GD92" i="46"/>
  <c r="GQ92" i="46"/>
  <c r="H93" i="46"/>
  <c r="M93" i="46"/>
  <c r="L93" i="46" s="1"/>
  <c r="S93" i="46"/>
  <c r="R93" i="46" s="1"/>
  <c r="M93" i="77" s="1"/>
  <c r="U93" i="46"/>
  <c r="Y93" i="46"/>
  <c r="X93" i="46" s="1"/>
  <c r="P93" i="77" s="1"/>
  <c r="AE93" i="46"/>
  <c r="AF93" i="46"/>
  <c r="AN93" i="46"/>
  <c r="AO93" i="46"/>
  <c r="AU93" i="46"/>
  <c r="AS93" i="46" s="1"/>
  <c r="AT93" i="46" s="1"/>
  <c r="BJ93" i="46"/>
  <c r="BK93" i="46"/>
  <c r="GD93" i="46"/>
  <c r="GQ93" i="46"/>
  <c r="H94" i="46"/>
  <c r="M94" i="46"/>
  <c r="L94" i="46" s="1"/>
  <c r="S94" i="46"/>
  <c r="R94" i="46" s="1"/>
  <c r="M94" i="77" s="1"/>
  <c r="U94" i="46"/>
  <c r="Y94" i="46"/>
  <c r="X94" i="46" s="1"/>
  <c r="P94" i="77" s="1"/>
  <c r="AE94" i="46"/>
  <c r="AF94" i="46"/>
  <c r="AN94" i="46"/>
  <c r="AO94" i="46"/>
  <c r="AU94" i="46"/>
  <c r="AS94" i="46" s="1"/>
  <c r="AT94" i="46" s="1"/>
  <c r="BJ94" i="46"/>
  <c r="BK94" i="46"/>
  <c r="GD94" i="46"/>
  <c r="GQ94" i="46"/>
  <c r="H95" i="46"/>
  <c r="M95" i="46"/>
  <c r="L95" i="46" s="1"/>
  <c r="S95" i="46"/>
  <c r="R95" i="46" s="1"/>
  <c r="M95" i="77" s="1"/>
  <c r="U95" i="46"/>
  <c r="Y95" i="46"/>
  <c r="X95" i="46" s="1"/>
  <c r="P95" i="77" s="1"/>
  <c r="AE95" i="46"/>
  <c r="AF95" i="46"/>
  <c r="AN95" i="46"/>
  <c r="AO95" i="46"/>
  <c r="AU95" i="46"/>
  <c r="AS95" i="46" s="1"/>
  <c r="AT95" i="46" s="1"/>
  <c r="BJ95" i="46"/>
  <c r="BK95" i="46"/>
  <c r="GD95" i="46"/>
  <c r="GQ95" i="46"/>
  <c r="H96" i="46"/>
  <c r="M96" i="46"/>
  <c r="L96" i="46" s="1"/>
  <c r="S96" i="46"/>
  <c r="R96" i="46" s="1"/>
  <c r="M96" i="77" s="1"/>
  <c r="U96" i="46"/>
  <c r="Y96" i="46"/>
  <c r="X96" i="46" s="1"/>
  <c r="P96" i="77" s="1"/>
  <c r="AE96" i="46"/>
  <c r="AF96" i="46"/>
  <c r="AN96" i="46"/>
  <c r="AO96" i="46"/>
  <c r="AU96" i="46"/>
  <c r="AS96" i="46" s="1"/>
  <c r="AT96" i="46" s="1"/>
  <c r="BJ96" i="46"/>
  <c r="BK96" i="46"/>
  <c r="GD96" i="46"/>
  <c r="GQ96" i="46"/>
  <c r="H97" i="46"/>
  <c r="M97" i="46"/>
  <c r="L97" i="46" s="1"/>
  <c r="S97" i="46"/>
  <c r="R97" i="46" s="1"/>
  <c r="M97" i="77" s="1"/>
  <c r="U97" i="46"/>
  <c r="Y97" i="46"/>
  <c r="X97" i="46" s="1"/>
  <c r="P97" i="77" s="1"/>
  <c r="AE97" i="46"/>
  <c r="AF97" i="46"/>
  <c r="AN97" i="46"/>
  <c r="AO97" i="46"/>
  <c r="AU97" i="46"/>
  <c r="AS97" i="46" s="1"/>
  <c r="AT97" i="46" s="1"/>
  <c r="BJ97" i="46"/>
  <c r="BK97" i="46"/>
  <c r="GD97" i="46"/>
  <c r="GQ97" i="46"/>
  <c r="H98" i="46"/>
  <c r="M98" i="46"/>
  <c r="L98" i="46" s="1"/>
  <c r="S98" i="46"/>
  <c r="R98" i="46" s="1"/>
  <c r="M98" i="77" s="1"/>
  <c r="U98" i="46"/>
  <c r="Y98" i="46"/>
  <c r="X98" i="46" s="1"/>
  <c r="P98" i="77" s="1"/>
  <c r="AE98" i="46"/>
  <c r="AF98" i="46"/>
  <c r="AN98" i="46"/>
  <c r="AO98" i="46"/>
  <c r="AU98" i="46"/>
  <c r="AS98" i="46" s="1"/>
  <c r="AT98" i="46" s="1"/>
  <c r="BJ98" i="46"/>
  <c r="BK98" i="46"/>
  <c r="GD98" i="46"/>
  <c r="GQ98" i="46"/>
  <c r="H99" i="46"/>
  <c r="M99" i="46"/>
  <c r="L99" i="46" s="1"/>
  <c r="S99" i="46"/>
  <c r="R99" i="46" s="1"/>
  <c r="M99" i="77" s="1"/>
  <c r="U99" i="46"/>
  <c r="Y99" i="46"/>
  <c r="X99" i="46" s="1"/>
  <c r="P99" i="77" s="1"/>
  <c r="AE99" i="46"/>
  <c r="AF99" i="46"/>
  <c r="AN99" i="46"/>
  <c r="AO99" i="46"/>
  <c r="AU99" i="46"/>
  <c r="AS99" i="46" s="1"/>
  <c r="AT99" i="46" s="1"/>
  <c r="BJ99" i="46"/>
  <c r="BK99" i="46"/>
  <c r="GD99" i="46"/>
  <c r="GQ99" i="46"/>
  <c r="H100" i="46"/>
  <c r="M100" i="46"/>
  <c r="L100" i="46" s="1"/>
  <c r="S100" i="46"/>
  <c r="R100" i="46" s="1"/>
  <c r="M100" i="77" s="1"/>
  <c r="U100" i="46"/>
  <c r="Y100" i="46"/>
  <c r="X100" i="46" s="1"/>
  <c r="P100" i="77" s="1"/>
  <c r="AE100" i="46"/>
  <c r="AF100" i="46"/>
  <c r="AN100" i="46"/>
  <c r="AO100" i="46"/>
  <c r="AU100" i="46"/>
  <c r="AS100" i="46" s="1"/>
  <c r="AT100" i="46" s="1"/>
  <c r="BJ100" i="46"/>
  <c r="BK100" i="46"/>
  <c r="GD100" i="46"/>
  <c r="GQ100" i="46"/>
  <c r="H101" i="46"/>
  <c r="M101" i="46"/>
  <c r="L101" i="46" s="1"/>
  <c r="S101" i="46"/>
  <c r="R101" i="46" s="1"/>
  <c r="M101" i="77" s="1"/>
  <c r="U101" i="46"/>
  <c r="Y101" i="46"/>
  <c r="X101" i="46" s="1"/>
  <c r="P101" i="77" s="1"/>
  <c r="AE101" i="46"/>
  <c r="AF101" i="46"/>
  <c r="AN101" i="46"/>
  <c r="AO101" i="46"/>
  <c r="AU101" i="46"/>
  <c r="AS101" i="46" s="1"/>
  <c r="AT101" i="46" s="1"/>
  <c r="BJ101" i="46"/>
  <c r="BK101" i="46"/>
  <c r="GD101" i="46"/>
  <c r="GQ101" i="46"/>
  <c r="H102" i="46"/>
  <c r="M102" i="46"/>
  <c r="L102" i="46" s="1"/>
  <c r="S102" i="46"/>
  <c r="R102" i="46" s="1"/>
  <c r="M102" i="77" s="1"/>
  <c r="U102" i="46"/>
  <c r="Y102" i="46"/>
  <c r="X102" i="46" s="1"/>
  <c r="P102" i="77" s="1"/>
  <c r="AE102" i="46"/>
  <c r="AF102" i="46"/>
  <c r="AN102" i="46"/>
  <c r="AO102" i="46"/>
  <c r="AU102" i="46"/>
  <c r="AS102" i="46" s="1"/>
  <c r="AT102" i="46" s="1"/>
  <c r="BJ102" i="46"/>
  <c r="BK102" i="46"/>
  <c r="GD102" i="46"/>
  <c r="GQ102" i="46"/>
  <c r="H103" i="46"/>
  <c r="M103" i="46"/>
  <c r="L103" i="46" s="1"/>
  <c r="S103" i="46"/>
  <c r="R103" i="46" s="1"/>
  <c r="M103" i="77" s="1"/>
  <c r="U103" i="46"/>
  <c r="Y103" i="46"/>
  <c r="X103" i="46" s="1"/>
  <c r="P103" i="77" s="1"/>
  <c r="AE103" i="46"/>
  <c r="AF103" i="46"/>
  <c r="AN103" i="46"/>
  <c r="AO103" i="46"/>
  <c r="AU103" i="46"/>
  <c r="AS103" i="46" s="1"/>
  <c r="AT103" i="46" s="1"/>
  <c r="BJ103" i="46"/>
  <c r="BK103" i="46"/>
  <c r="GD103" i="46"/>
  <c r="GQ103" i="46"/>
  <c r="H104" i="46"/>
  <c r="M104" i="46"/>
  <c r="L104" i="46" s="1"/>
  <c r="S104" i="46"/>
  <c r="R104" i="46" s="1"/>
  <c r="M104" i="77" s="1"/>
  <c r="U104" i="46"/>
  <c r="Y104" i="46"/>
  <c r="X104" i="46" s="1"/>
  <c r="P104" i="77" s="1"/>
  <c r="AE104" i="46"/>
  <c r="AF104" i="46"/>
  <c r="AN104" i="46"/>
  <c r="AO104" i="46"/>
  <c r="AU104" i="46"/>
  <c r="AS104" i="46" s="1"/>
  <c r="AT104" i="46" s="1"/>
  <c r="BJ104" i="46"/>
  <c r="BK104" i="46"/>
  <c r="GD104" i="46"/>
  <c r="GQ104" i="46"/>
  <c r="H105" i="46"/>
  <c r="M105" i="46"/>
  <c r="L105" i="46" s="1"/>
  <c r="S105" i="46"/>
  <c r="R105" i="46" s="1"/>
  <c r="M105" i="77" s="1"/>
  <c r="U105" i="46"/>
  <c r="Y105" i="46"/>
  <c r="X105" i="46" s="1"/>
  <c r="P105" i="77" s="1"/>
  <c r="AE105" i="46"/>
  <c r="AF105" i="46"/>
  <c r="AN105" i="46"/>
  <c r="AO105" i="46"/>
  <c r="AU105" i="46"/>
  <c r="AS105" i="46" s="1"/>
  <c r="AT105" i="46" s="1"/>
  <c r="BJ105" i="46"/>
  <c r="BK105" i="46"/>
  <c r="GD105" i="46"/>
  <c r="GQ105" i="46"/>
  <c r="H106" i="46"/>
  <c r="M106" i="46"/>
  <c r="L106" i="46" s="1"/>
  <c r="S106" i="46"/>
  <c r="R106" i="46" s="1"/>
  <c r="M106" i="77" s="1"/>
  <c r="U106" i="46"/>
  <c r="Y106" i="46"/>
  <c r="X106" i="46" s="1"/>
  <c r="P106" i="77" s="1"/>
  <c r="AE106" i="46"/>
  <c r="AF106" i="46"/>
  <c r="AN106" i="46"/>
  <c r="AO106" i="46"/>
  <c r="AU106" i="46"/>
  <c r="AS106" i="46" s="1"/>
  <c r="AT106" i="46" s="1"/>
  <c r="BJ106" i="46"/>
  <c r="BK106" i="46"/>
  <c r="GD106" i="46"/>
  <c r="GQ106" i="46"/>
  <c r="H107" i="46"/>
  <c r="M107" i="46"/>
  <c r="L107" i="46" s="1"/>
  <c r="S107" i="46"/>
  <c r="R107" i="46" s="1"/>
  <c r="M107" i="77" s="1"/>
  <c r="U107" i="46"/>
  <c r="Y107" i="46"/>
  <c r="X107" i="46" s="1"/>
  <c r="P107" i="77" s="1"/>
  <c r="AE107" i="46"/>
  <c r="AF107" i="46"/>
  <c r="AN107" i="46"/>
  <c r="AO107" i="46"/>
  <c r="AU107" i="46"/>
  <c r="AS107" i="46" s="1"/>
  <c r="AT107" i="46" s="1"/>
  <c r="BJ107" i="46"/>
  <c r="BK107" i="46"/>
  <c r="GD107" i="46"/>
  <c r="GQ107" i="46"/>
  <c r="H108" i="46"/>
  <c r="M108" i="46"/>
  <c r="L108" i="46" s="1"/>
  <c r="S108" i="46"/>
  <c r="R108" i="46" s="1"/>
  <c r="M108" i="77" s="1"/>
  <c r="U108" i="46"/>
  <c r="Y108" i="46"/>
  <c r="X108" i="46" s="1"/>
  <c r="P108" i="77" s="1"/>
  <c r="AE108" i="46"/>
  <c r="AF108" i="46"/>
  <c r="AN108" i="46"/>
  <c r="AO108" i="46"/>
  <c r="AU108" i="46"/>
  <c r="AS108" i="46" s="1"/>
  <c r="AT108" i="46" s="1"/>
  <c r="BJ108" i="46"/>
  <c r="BK108" i="46"/>
  <c r="GD108" i="46"/>
  <c r="GQ108" i="46"/>
  <c r="H109" i="46"/>
  <c r="M109" i="46"/>
  <c r="L109" i="46" s="1"/>
  <c r="S109" i="46"/>
  <c r="R109" i="46" s="1"/>
  <c r="M109" i="77" s="1"/>
  <c r="U109" i="46"/>
  <c r="Y109" i="46"/>
  <c r="X109" i="46" s="1"/>
  <c r="P109" i="77" s="1"/>
  <c r="AE109" i="46"/>
  <c r="AF109" i="46"/>
  <c r="AN109" i="46"/>
  <c r="AO109" i="46"/>
  <c r="AU109" i="46"/>
  <c r="AS109" i="46" s="1"/>
  <c r="AT109" i="46" s="1"/>
  <c r="BJ109" i="46"/>
  <c r="BK109" i="46"/>
  <c r="GD109" i="46"/>
  <c r="GQ109" i="46"/>
  <c r="H110" i="46"/>
  <c r="M110" i="46"/>
  <c r="L110" i="46" s="1"/>
  <c r="S110" i="46"/>
  <c r="R110" i="46" s="1"/>
  <c r="M110" i="77" s="1"/>
  <c r="U110" i="46"/>
  <c r="Y110" i="46"/>
  <c r="X110" i="46" s="1"/>
  <c r="P110" i="77" s="1"/>
  <c r="AE110" i="46"/>
  <c r="AF110" i="46"/>
  <c r="AN110" i="46"/>
  <c r="AO110" i="46"/>
  <c r="AU110" i="46"/>
  <c r="AS110" i="46" s="1"/>
  <c r="AT110" i="46" s="1"/>
  <c r="BJ110" i="46"/>
  <c r="BK110" i="46"/>
  <c r="GD110" i="46"/>
  <c r="GQ110" i="46"/>
  <c r="H111" i="46"/>
  <c r="M111" i="46"/>
  <c r="L111" i="46" s="1"/>
  <c r="S111" i="46"/>
  <c r="R111" i="46" s="1"/>
  <c r="M111" i="77" s="1"/>
  <c r="U111" i="46"/>
  <c r="Y111" i="46"/>
  <c r="X111" i="46" s="1"/>
  <c r="P111" i="77" s="1"/>
  <c r="AE111" i="46"/>
  <c r="AF111" i="46"/>
  <c r="AN111" i="46"/>
  <c r="AO111" i="46"/>
  <c r="AU111" i="46"/>
  <c r="AS111" i="46" s="1"/>
  <c r="AT111" i="46" s="1"/>
  <c r="BJ111" i="46"/>
  <c r="BK111" i="46"/>
  <c r="GD111" i="46"/>
  <c r="GQ111" i="46"/>
  <c r="H112" i="46"/>
  <c r="M112" i="46"/>
  <c r="L112" i="46" s="1"/>
  <c r="S112" i="46"/>
  <c r="R112" i="46" s="1"/>
  <c r="M112" i="77" s="1"/>
  <c r="U112" i="46"/>
  <c r="Y112" i="46"/>
  <c r="X112" i="46" s="1"/>
  <c r="P112" i="77" s="1"/>
  <c r="AE112" i="46"/>
  <c r="AF112" i="46"/>
  <c r="AN112" i="46"/>
  <c r="AO112" i="46"/>
  <c r="AU112" i="46"/>
  <c r="AS112" i="46" s="1"/>
  <c r="AT112" i="46" s="1"/>
  <c r="BJ112" i="46"/>
  <c r="BK112" i="46"/>
  <c r="GD112" i="46"/>
  <c r="GQ112" i="46"/>
  <c r="H113" i="46"/>
  <c r="M113" i="46"/>
  <c r="L113" i="46" s="1"/>
  <c r="S113" i="46"/>
  <c r="R113" i="46" s="1"/>
  <c r="M113" i="77" s="1"/>
  <c r="U113" i="46"/>
  <c r="Y113" i="46"/>
  <c r="X113" i="46" s="1"/>
  <c r="P113" i="77" s="1"/>
  <c r="AE113" i="46"/>
  <c r="AF113" i="46"/>
  <c r="AN113" i="46"/>
  <c r="AO113" i="46"/>
  <c r="AU113" i="46"/>
  <c r="AS113" i="46" s="1"/>
  <c r="AT113" i="46" s="1"/>
  <c r="BJ113" i="46"/>
  <c r="BK113" i="46"/>
  <c r="GD113" i="46"/>
  <c r="GQ113" i="46"/>
  <c r="H114" i="46"/>
  <c r="M114" i="46"/>
  <c r="L114" i="46" s="1"/>
  <c r="S114" i="46"/>
  <c r="R114" i="46" s="1"/>
  <c r="M114" i="77" s="1"/>
  <c r="U114" i="46"/>
  <c r="Y114" i="46"/>
  <c r="X114" i="46" s="1"/>
  <c r="P114" i="77" s="1"/>
  <c r="AE114" i="46"/>
  <c r="AF114" i="46"/>
  <c r="AN114" i="46"/>
  <c r="AO114" i="46"/>
  <c r="AU114" i="46"/>
  <c r="AS114" i="46" s="1"/>
  <c r="AT114" i="46" s="1"/>
  <c r="BJ114" i="46"/>
  <c r="BK114" i="46"/>
  <c r="GD114" i="46"/>
  <c r="GQ114" i="46"/>
  <c r="H115" i="46"/>
  <c r="M115" i="46"/>
  <c r="L115" i="46" s="1"/>
  <c r="S115" i="46"/>
  <c r="R115" i="46" s="1"/>
  <c r="M115" i="77" s="1"/>
  <c r="U115" i="46"/>
  <c r="Y115" i="46"/>
  <c r="X115" i="46" s="1"/>
  <c r="P115" i="77" s="1"/>
  <c r="AE115" i="46"/>
  <c r="AF115" i="46"/>
  <c r="AN115" i="46"/>
  <c r="AO115" i="46"/>
  <c r="AU115" i="46"/>
  <c r="AS115" i="46" s="1"/>
  <c r="AT115" i="46" s="1"/>
  <c r="BJ115" i="46"/>
  <c r="BK115" i="46"/>
  <c r="GD115" i="46"/>
  <c r="GQ115" i="46"/>
  <c r="H116" i="46"/>
  <c r="M116" i="46"/>
  <c r="L116" i="46" s="1"/>
  <c r="S116" i="46"/>
  <c r="R116" i="46" s="1"/>
  <c r="M116" i="77" s="1"/>
  <c r="U116" i="46"/>
  <c r="Y116" i="46"/>
  <c r="X116" i="46" s="1"/>
  <c r="P116" i="77" s="1"/>
  <c r="AE116" i="46"/>
  <c r="AF116" i="46"/>
  <c r="AN116" i="46"/>
  <c r="AO116" i="46"/>
  <c r="AU116" i="46"/>
  <c r="AS116" i="46" s="1"/>
  <c r="AT116" i="46" s="1"/>
  <c r="BJ116" i="46"/>
  <c r="BK116" i="46"/>
  <c r="GD116" i="46"/>
  <c r="GQ116" i="46"/>
  <c r="H117" i="46"/>
  <c r="M117" i="46"/>
  <c r="L117" i="46" s="1"/>
  <c r="S117" i="46"/>
  <c r="R117" i="46" s="1"/>
  <c r="M117" i="77" s="1"/>
  <c r="U117" i="46"/>
  <c r="Y117" i="46"/>
  <c r="X117" i="46" s="1"/>
  <c r="P117" i="77" s="1"/>
  <c r="AE117" i="46"/>
  <c r="AF117" i="46"/>
  <c r="AN117" i="46"/>
  <c r="AO117" i="46"/>
  <c r="AU117" i="46"/>
  <c r="AS117" i="46" s="1"/>
  <c r="AT117" i="46" s="1"/>
  <c r="BJ117" i="46"/>
  <c r="BK117" i="46"/>
  <c r="GD117" i="46"/>
  <c r="GQ117" i="46"/>
  <c r="H118" i="46"/>
  <c r="M118" i="46"/>
  <c r="L118" i="46" s="1"/>
  <c r="S118" i="46"/>
  <c r="R118" i="46" s="1"/>
  <c r="M118" i="77" s="1"/>
  <c r="U118" i="46"/>
  <c r="Y118" i="46"/>
  <c r="X118" i="46" s="1"/>
  <c r="P118" i="77" s="1"/>
  <c r="AE118" i="46"/>
  <c r="AF118" i="46"/>
  <c r="AN118" i="46"/>
  <c r="AO118" i="46"/>
  <c r="AU118" i="46"/>
  <c r="AS118" i="46" s="1"/>
  <c r="AT118" i="46" s="1"/>
  <c r="BJ118" i="46"/>
  <c r="BK118" i="46"/>
  <c r="GD118" i="46"/>
  <c r="GQ118" i="46"/>
  <c r="H119" i="46"/>
  <c r="M119" i="46"/>
  <c r="L119" i="46" s="1"/>
  <c r="S119" i="46"/>
  <c r="R119" i="46" s="1"/>
  <c r="M119" i="77" s="1"/>
  <c r="U119" i="46"/>
  <c r="Y119" i="46"/>
  <c r="X119" i="46" s="1"/>
  <c r="P119" i="77" s="1"/>
  <c r="AE119" i="46"/>
  <c r="AF119" i="46"/>
  <c r="AN119" i="46"/>
  <c r="AO119" i="46"/>
  <c r="AU119" i="46"/>
  <c r="AS119" i="46" s="1"/>
  <c r="AT119" i="46" s="1"/>
  <c r="BJ119" i="46"/>
  <c r="BK119" i="46"/>
  <c r="GD119" i="46"/>
  <c r="GQ119" i="46"/>
  <c r="H120" i="46"/>
  <c r="M120" i="46"/>
  <c r="L120" i="46" s="1"/>
  <c r="S120" i="46"/>
  <c r="R120" i="46" s="1"/>
  <c r="M120" i="77" s="1"/>
  <c r="U120" i="46"/>
  <c r="Y120" i="46"/>
  <c r="X120" i="46" s="1"/>
  <c r="P120" i="77" s="1"/>
  <c r="AE120" i="46"/>
  <c r="AF120" i="46"/>
  <c r="AN120" i="46"/>
  <c r="AO120" i="46"/>
  <c r="AU120" i="46"/>
  <c r="AS120" i="46" s="1"/>
  <c r="AT120" i="46" s="1"/>
  <c r="BJ120" i="46"/>
  <c r="BK120" i="46"/>
  <c r="GD120" i="46"/>
  <c r="GQ120" i="46"/>
  <c r="H121" i="46"/>
  <c r="M121" i="46"/>
  <c r="L121" i="46" s="1"/>
  <c r="S121" i="46"/>
  <c r="R121" i="46" s="1"/>
  <c r="M121" i="77" s="1"/>
  <c r="U121" i="46"/>
  <c r="Y121" i="46"/>
  <c r="X121" i="46" s="1"/>
  <c r="P121" i="77" s="1"/>
  <c r="AE121" i="46"/>
  <c r="AF121" i="46"/>
  <c r="AN121" i="46"/>
  <c r="AO121" i="46"/>
  <c r="AU121" i="46"/>
  <c r="AS121" i="46" s="1"/>
  <c r="AT121" i="46" s="1"/>
  <c r="BJ121" i="46"/>
  <c r="BK121" i="46"/>
  <c r="GD121" i="46"/>
  <c r="GQ121" i="46"/>
  <c r="H122" i="46"/>
  <c r="M122" i="46"/>
  <c r="L122" i="46" s="1"/>
  <c r="S122" i="46"/>
  <c r="R122" i="46" s="1"/>
  <c r="M122" i="77" s="1"/>
  <c r="U122" i="46"/>
  <c r="Y122" i="46"/>
  <c r="X122" i="46" s="1"/>
  <c r="P122" i="77" s="1"/>
  <c r="AE122" i="46"/>
  <c r="AF122" i="46"/>
  <c r="AN122" i="46"/>
  <c r="AO122" i="46"/>
  <c r="AU122" i="46"/>
  <c r="AS122" i="46" s="1"/>
  <c r="AT122" i="46" s="1"/>
  <c r="BJ122" i="46"/>
  <c r="BK122" i="46"/>
  <c r="GD122" i="46"/>
  <c r="GQ122" i="46"/>
  <c r="H123" i="46"/>
  <c r="M123" i="46"/>
  <c r="L123" i="46" s="1"/>
  <c r="S123" i="46"/>
  <c r="R123" i="46" s="1"/>
  <c r="M123" i="77" s="1"/>
  <c r="U123" i="46"/>
  <c r="Y123" i="46"/>
  <c r="X123" i="46" s="1"/>
  <c r="P123" i="77" s="1"/>
  <c r="AE123" i="46"/>
  <c r="AF123" i="46"/>
  <c r="AN123" i="46"/>
  <c r="AO123" i="46"/>
  <c r="AU123" i="46"/>
  <c r="AS123" i="46" s="1"/>
  <c r="AT123" i="46" s="1"/>
  <c r="BJ123" i="46"/>
  <c r="BK123" i="46"/>
  <c r="GD123" i="46"/>
  <c r="GQ123" i="46"/>
  <c r="H124" i="46"/>
  <c r="M124" i="46"/>
  <c r="L124" i="46" s="1"/>
  <c r="S124" i="46"/>
  <c r="R124" i="46" s="1"/>
  <c r="M124" i="77" s="1"/>
  <c r="U124" i="46"/>
  <c r="Y124" i="46"/>
  <c r="X124" i="46" s="1"/>
  <c r="P124" i="77" s="1"/>
  <c r="AE124" i="46"/>
  <c r="AF124" i="46"/>
  <c r="AN124" i="46"/>
  <c r="AO124" i="46"/>
  <c r="AU124" i="46"/>
  <c r="AS124" i="46" s="1"/>
  <c r="AT124" i="46" s="1"/>
  <c r="BJ124" i="46"/>
  <c r="BK124" i="46"/>
  <c r="GD124" i="46"/>
  <c r="GQ124" i="46"/>
  <c r="H125" i="46"/>
  <c r="M125" i="46"/>
  <c r="L125" i="46" s="1"/>
  <c r="S125" i="46"/>
  <c r="R125" i="46" s="1"/>
  <c r="M125" i="77" s="1"/>
  <c r="U125" i="46"/>
  <c r="Y125" i="46"/>
  <c r="X125" i="46" s="1"/>
  <c r="P125" i="77" s="1"/>
  <c r="AE125" i="46"/>
  <c r="AF125" i="46"/>
  <c r="AN125" i="46"/>
  <c r="AO125" i="46"/>
  <c r="AU125" i="46"/>
  <c r="AS125" i="46" s="1"/>
  <c r="AT125" i="46" s="1"/>
  <c r="BJ125" i="46"/>
  <c r="BK125" i="46"/>
  <c r="GD125" i="46"/>
  <c r="GQ125" i="46"/>
  <c r="H126" i="46"/>
  <c r="M126" i="46"/>
  <c r="L126" i="46" s="1"/>
  <c r="S126" i="46"/>
  <c r="R126" i="46" s="1"/>
  <c r="M126" i="77" s="1"/>
  <c r="U126" i="46"/>
  <c r="Y126" i="46"/>
  <c r="X126" i="46" s="1"/>
  <c r="P126" i="77" s="1"/>
  <c r="AE126" i="46"/>
  <c r="AF126" i="46"/>
  <c r="AN126" i="46"/>
  <c r="AO126" i="46"/>
  <c r="AU126" i="46"/>
  <c r="AS126" i="46" s="1"/>
  <c r="AT126" i="46" s="1"/>
  <c r="BJ126" i="46"/>
  <c r="BK126" i="46"/>
  <c r="GD126" i="46"/>
  <c r="GQ126" i="46"/>
  <c r="H127" i="46"/>
  <c r="M127" i="46"/>
  <c r="L127" i="46" s="1"/>
  <c r="S127" i="46"/>
  <c r="R127" i="46" s="1"/>
  <c r="M127" i="77" s="1"/>
  <c r="U127" i="46"/>
  <c r="Y127" i="46"/>
  <c r="X127" i="46" s="1"/>
  <c r="P127" i="77" s="1"/>
  <c r="AE127" i="46"/>
  <c r="AF127" i="46"/>
  <c r="AN127" i="46"/>
  <c r="AO127" i="46"/>
  <c r="AU127" i="46"/>
  <c r="AS127" i="46" s="1"/>
  <c r="AT127" i="46" s="1"/>
  <c r="BJ127" i="46"/>
  <c r="BK127" i="46"/>
  <c r="GD127" i="46"/>
  <c r="GQ127" i="46"/>
  <c r="H128" i="46"/>
  <c r="M128" i="46"/>
  <c r="L128" i="46" s="1"/>
  <c r="S128" i="46"/>
  <c r="R128" i="46" s="1"/>
  <c r="M128" i="77" s="1"/>
  <c r="U128" i="46"/>
  <c r="Y128" i="46"/>
  <c r="X128" i="46" s="1"/>
  <c r="P128" i="77" s="1"/>
  <c r="AE128" i="46"/>
  <c r="AF128" i="46"/>
  <c r="AN128" i="46"/>
  <c r="AO128" i="46"/>
  <c r="AU128" i="46"/>
  <c r="AS128" i="46" s="1"/>
  <c r="AT128" i="46" s="1"/>
  <c r="BJ128" i="46"/>
  <c r="BK128" i="46"/>
  <c r="GD128" i="46"/>
  <c r="GQ128" i="46"/>
  <c r="H129" i="46"/>
  <c r="M129" i="46"/>
  <c r="L129" i="46" s="1"/>
  <c r="S129" i="46"/>
  <c r="R129" i="46" s="1"/>
  <c r="M129" i="77" s="1"/>
  <c r="U129" i="46"/>
  <c r="Y129" i="46"/>
  <c r="X129" i="46" s="1"/>
  <c r="P129" i="77" s="1"/>
  <c r="AE129" i="46"/>
  <c r="AF129" i="46"/>
  <c r="AN129" i="46"/>
  <c r="AO129" i="46"/>
  <c r="AU129" i="46"/>
  <c r="AS129" i="46" s="1"/>
  <c r="AT129" i="46" s="1"/>
  <c r="BJ129" i="46"/>
  <c r="BK129" i="46"/>
  <c r="GD129" i="46"/>
  <c r="GQ129" i="46"/>
  <c r="H130" i="46"/>
  <c r="M130" i="46"/>
  <c r="L130" i="46" s="1"/>
  <c r="S130" i="46"/>
  <c r="R130" i="46" s="1"/>
  <c r="M130" i="77" s="1"/>
  <c r="U130" i="46"/>
  <c r="Y130" i="46"/>
  <c r="X130" i="46" s="1"/>
  <c r="P130" i="77" s="1"/>
  <c r="AE130" i="46"/>
  <c r="AF130" i="46"/>
  <c r="AN130" i="46"/>
  <c r="AO130" i="46"/>
  <c r="AU130" i="46"/>
  <c r="AS130" i="46" s="1"/>
  <c r="AT130" i="46" s="1"/>
  <c r="BJ130" i="46"/>
  <c r="BK130" i="46"/>
  <c r="GD130" i="46"/>
  <c r="GQ130" i="46"/>
  <c r="H131" i="46"/>
  <c r="M131" i="46"/>
  <c r="L131" i="46" s="1"/>
  <c r="S131" i="46"/>
  <c r="R131" i="46" s="1"/>
  <c r="M131" i="77" s="1"/>
  <c r="U131" i="46"/>
  <c r="Y131" i="46"/>
  <c r="X131" i="46" s="1"/>
  <c r="P131" i="77" s="1"/>
  <c r="AE131" i="46"/>
  <c r="AF131" i="46"/>
  <c r="AN131" i="46"/>
  <c r="AO131" i="46"/>
  <c r="AU131" i="46"/>
  <c r="AS131" i="46" s="1"/>
  <c r="AT131" i="46" s="1"/>
  <c r="BJ131" i="46"/>
  <c r="BK131" i="46"/>
  <c r="GD131" i="46"/>
  <c r="GQ131" i="46"/>
  <c r="H132" i="46"/>
  <c r="M132" i="46"/>
  <c r="L132" i="46" s="1"/>
  <c r="S132" i="46"/>
  <c r="R132" i="46" s="1"/>
  <c r="M132" i="77" s="1"/>
  <c r="U132" i="46"/>
  <c r="Y132" i="46"/>
  <c r="X132" i="46" s="1"/>
  <c r="P132" i="77" s="1"/>
  <c r="AE132" i="46"/>
  <c r="AF132" i="46"/>
  <c r="AN132" i="46"/>
  <c r="AO132" i="46"/>
  <c r="AU132" i="46"/>
  <c r="AS132" i="46" s="1"/>
  <c r="AT132" i="46" s="1"/>
  <c r="BJ132" i="46"/>
  <c r="BK132" i="46"/>
  <c r="GD132" i="46"/>
  <c r="GQ132" i="46"/>
  <c r="H133" i="46"/>
  <c r="M133" i="46"/>
  <c r="L133" i="46" s="1"/>
  <c r="S133" i="46"/>
  <c r="R133" i="46" s="1"/>
  <c r="M133" i="77" s="1"/>
  <c r="U133" i="46"/>
  <c r="Y133" i="46"/>
  <c r="X133" i="46" s="1"/>
  <c r="P133" i="77" s="1"/>
  <c r="AE133" i="46"/>
  <c r="AF133" i="46"/>
  <c r="AN133" i="46"/>
  <c r="AO133" i="46"/>
  <c r="AU133" i="46"/>
  <c r="AS133" i="46" s="1"/>
  <c r="AT133" i="46" s="1"/>
  <c r="BJ133" i="46"/>
  <c r="BK133" i="46"/>
  <c r="GD133" i="46"/>
  <c r="GQ133" i="46"/>
  <c r="H134" i="46"/>
  <c r="M134" i="46"/>
  <c r="L134" i="46" s="1"/>
  <c r="S134" i="46"/>
  <c r="R134" i="46" s="1"/>
  <c r="M134" i="77" s="1"/>
  <c r="U134" i="46"/>
  <c r="Y134" i="46"/>
  <c r="X134" i="46" s="1"/>
  <c r="P134" i="77" s="1"/>
  <c r="AE134" i="46"/>
  <c r="AF134" i="46"/>
  <c r="AN134" i="46"/>
  <c r="AO134" i="46"/>
  <c r="AU134" i="46"/>
  <c r="AS134" i="46" s="1"/>
  <c r="AT134" i="46" s="1"/>
  <c r="BJ134" i="46"/>
  <c r="BK134" i="46"/>
  <c r="GD134" i="46"/>
  <c r="GQ134" i="46"/>
  <c r="H135" i="46"/>
  <c r="M135" i="46"/>
  <c r="L135" i="46" s="1"/>
  <c r="S135" i="46"/>
  <c r="R135" i="46" s="1"/>
  <c r="M135" i="77" s="1"/>
  <c r="U135" i="46"/>
  <c r="Y135" i="46"/>
  <c r="X135" i="46" s="1"/>
  <c r="P135" i="77" s="1"/>
  <c r="AE135" i="46"/>
  <c r="AF135" i="46"/>
  <c r="AN135" i="46"/>
  <c r="AO135" i="46"/>
  <c r="AU135" i="46"/>
  <c r="AS135" i="46" s="1"/>
  <c r="AT135" i="46" s="1"/>
  <c r="BJ135" i="46"/>
  <c r="BK135" i="46"/>
  <c r="GD135" i="46"/>
  <c r="GQ135" i="46"/>
  <c r="H136" i="46"/>
  <c r="M136" i="46"/>
  <c r="L136" i="46" s="1"/>
  <c r="S136" i="46"/>
  <c r="R136" i="46" s="1"/>
  <c r="M136" i="77" s="1"/>
  <c r="U136" i="46"/>
  <c r="Y136" i="46"/>
  <c r="X136" i="46" s="1"/>
  <c r="P136" i="77" s="1"/>
  <c r="AE136" i="46"/>
  <c r="AF136" i="46"/>
  <c r="AN136" i="46"/>
  <c r="AO136" i="46"/>
  <c r="AU136" i="46"/>
  <c r="AS136" i="46" s="1"/>
  <c r="AT136" i="46" s="1"/>
  <c r="BJ136" i="46"/>
  <c r="BK136" i="46"/>
  <c r="GD136" i="46"/>
  <c r="GQ136" i="46"/>
  <c r="H137" i="46"/>
  <c r="M137" i="46"/>
  <c r="L137" i="46" s="1"/>
  <c r="S137" i="46"/>
  <c r="R137" i="46" s="1"/>
  <c r="M137" i="77" s="1"/>
  <c r="U137" i="46"/>
  <c r="Y137" i="46"/>
  <c r="X137" i="46" s="1"/>
  <c r="P137" i="77" s="1"/>
  <c r="AE137" i="46"/>
  <c r="AF137" i="46"/>
  <c r="AN137" i="46"/>
  <c r="AO137" i="46"/>
  <c r="AU137" i="46"/>
  <c r="AS137" i="46" s="1"/>
  <c r="AT137" i="46" s="1"/>
  <c r="BJ137" i="46"/>
  <c r="BK137" i="46"/>
  <c r="GD137" i="46"/>
  <c r="GQ137" i="46"/>
  <c r="H138" i="46"/>
  <c r="M138" i="46"/>
  <c r="L138" i="46" s="1"/>
  <c r="S138" i="46"/>
  <c r="R138" i="46" s="1"/>
  <c r="M138" i="77" s="1"/>
  <c r="U138" i="46"/>
  <c r="Y138" i="46"/>
  <c r="X138" i="46" s="1"/>
  <c r="P138" i="77" s="1"/>
  <c r="AE138" i="46"/>
  <c r="AF138" i="46"/>
  <c r="AN138" i="46"/>
  <c r="AO138" i="46"/>
  <c r="AU138" i="46"/>
  <c r="AS138" i="46" s="1"/>
  <c r="AT138" i="46" s="1"/>
  <c r="BJ138" i="46"/>
  <c r="BK138" i="46"/>
  <c r="GD138" i="46"/>
  <c r="GQ138" i="46"/>
  <c r="H139" i="46"/>
  <c r="M139" i="46"/>
  <c r="L139" i="46" s="1"/>
  <c r="S139" i="46"/>
  <c r="R139" i="46" s="1"/>
  <c r="M139" i="77" s="1"/>
  <c r="U139" i="46"/>
  <c r="Y139" i="46"/>
  <c r="X139" i="46" s="1"/>
  <c r="P139" i="77" s="1"/>
  <c r="AE139" i="46"/>
  <c r="AF139" i="46"/>
  <c r="AN139" i="46"/>
  <c r="AO139" i="46"/>
  <c r="AU139" i="46"/>
  <c r="AS139" i="46" s="1"/>
  <c r="AT139" i="46" s="1"/>
  <c r="BJ139" i="46"/>
  <c r="BK139" i="46"/>
  <c r="GD139" i="46"/>
  <c r="GQ139" i="46"/>
  <c r="H140" i="46"/>
  <c r="M140" i="46"/>
  <c r="L140" i="46" s="1"/>
  <c r="S140" i="46"/>
  <c r="R140" i="46" s="1"/>
  <c r="M140" i="77" s="1"/>
  <c r="U140" i="46"/>
  <c r="Y140" i="46"/>
  <c r="X140" i="46" s="1"/>
  <c r="P140" i="77" s="1"/>
  <c r="AE140" i="46"/>
  <c r="AF140" i="46"/>
  <c r="AN140" i="46"/>
  <c r="AO140" i="46"/>
  <c r="AU140" i="46"/>
  <c r="AS140" i="46" s="1"/>
  <c r="AT140" i="46" s="1"/>
  <c r="BJ140" i="46"/>
  <c r="BK140" i="46"/>
  <c r="GD140" i="46"/>
  <c r="GQ140" i="46"/>
  <c r="H141" i="46"/>
  <c r="M141" i="46"/>
  <c r="L141" i="46" s="1"/>
  <c r="S141" i="46"/>
  <c r="R141" i="46" s="1"/>
  <c r="M141" i="77" s="1"/>
  <c r="U141" i="46"/>
  <c r="Y141" i="46"/>
  <c r="X141" i="46" s="1"/>
  <c r="P141" i="77" s="1"/>
  <c r="AE141" i="46"/>
  <c r="AF141" i="46"/>
  <c r="AN141" i="46"/>
  <c r="AO141" i="46"/>
  <c r="AU141" i="46"/>
  <c r="AS141" i="46" s="1"/>
  <c r="AT141" i="46" s="1"/>
  <c r="BJ141" i="46"/>
  <c r="BK141" i="46"/>
  <c r="GD141" i="46"/>
  <c r="GQ141" i="46"/>
  <c r="H142" i="46"/>
  <c r="M142" i="46"/>
  <c r="L142" i="46" s="1"/>
  <c r="S142" i="46"/>
  <c r="R142" i="46" s="1"/>
  <c r="M142" i="77" s="1"/>
  <c r="U142" i="46"/>
  <c r="Y142" i="46"/>
  <c r="X142" i="46" s="1"/>
  <c r="P142" i="77" s="1"/>
  <c r="AE142" i="46"/>
  <c r="AF142" i="46"/>
  <c r="AN142" i="46"/>
  <c r="AO142" i="46"/>
  <c r="AU142" i="46"/>
  <c r="AS142" i="46" s="1"/>
  <c r="AT142" i="46" s="1"/>
  <c r="BJ142" i="46"/>
  <c r="BK142" i="46"/>
  <c r="GD142" i="46"/>
  <c r="GQ142" i="46"/>
  <c r="H143" i="46"/>
  <c r="M143" i="46"/>
  <c r="L143" i="46" s="1"/>
  <c r="S143" i="46"/>
  <c r="R143" i="46" s="1"/>
  <c r="M143" i="77" s="1"/>
  <c r="U143" i="46"/>
  <c r="Y143" i="46"/>
  <c r="X143" i="46" s="1"/>
  <c r="P143" i="77" s="1"/>
  <c r="AE143" i="46"/>
  <c r="AF143" i="46"/>
  <c r="AN143" i="46"/>
  <c r="AO143" i="46"/>
  <c r="AU143" i="46"/>
  <c r="AS143" i="46" s="1"/>
  <c r="AT143" i="46" s="1"/>
  <c r="BJ143" i="46"/>
  <c r="BK143" i="46"/>
  <c r="GD143" i="46"/>
  <c r="GQ143" i="46"/>
  <c r="H144" i="46"/>
  <c r="M144" i="46"/>
  <c r="L144" i="46" s="1"/>
  <c r="S144" i="46"/>
  <c r="R144" i="46" s="1"/>
  <c r="M144" i="77" s="1"/>
  <c r="U144" i="46"/>
  <c r="Y144" i="46"/>
  <c r="X144" i="46" s="1"/>
  <c r="P144" i="77" s="1"/>
  <c r="AE144" i="46"/>
  <c r="AF144" i="46"/>
  <c r="AN144" i="46"/>
  <c r="AO144" i="46"/>
  <c r="AU144" i="46"/>
  <c r="AS144" i="46" s="1"/>
  <c r="AT144" i="46" s="1"/>
  <c r="BJ144" i="46"/>
  <c r="BK144" i="46"/>
  <c r="GD144" i="46"/>
  <c r="GQ144" i="46"/>
  <c r="H145" i="46"/>
  <c r="M145" i="46"/>
  <c r="L145" i="46" s="1"/>
  <c r="S145" i="46"/>
  <c r="R145" i="46" s="1"/>
  <c r="M145" i="77" s="1"/>
  <c r="U145" i="46"/>
  <c r="Y145" i="46"/>
  <c r="X145" i="46" s="1"/>
  <c r="P145" i="77" s="1"/>
  <c r="AE145" i="46"/>
  <c r="AF145" i="46"/>
  <c r="AN145" i="46"/>
  <c r="AO145" i="46"/>
  <c r="AU145" i="46"/>
  <c r="AS145" i="46" s="1"/>
  <c r="AT145" i="46" s="1"/>
  <c r="BJ145" i="46"/>
  <c r="BK145" i="46"/>
  <c r="GD145" i="46"/>
  <c r="GQ145" i="46"/>
  <c r="H146" i="46"/>
  <c r="M146" i="46"/>
  <c r="L146" i="46" s="1"/>
  <c r="S146" i="46"/>
  <c r="R146" i="46" s="1"/>
  <c r="M146" i="77" s="1"/>
  <c r="U146" i="46"/>
  <c r="Y146" i="46"/>
  <c r="X146" i="46" s="1"/>
  <c r="P146" i="77" s="1"/>
  <c r="AE146" i="46"/>
  <c r="AF146" i="46"/>
  <c r="AN146" i="46"/>
  <c r="AO146" i="46"/>
  <c r="AU146" i="46"/>
  <c r="AS146" i="46" s="1"/>
  <c r="AT146" i="46" s="1"/>
  <c r="BJ146" i="46"/>
  <c r="BK146" i="46"/>
  <c r="GD146" i="46"/>
  <c r="GQ146" i="46"/>
  <c r="H147" i="46"/>
  <c r="M147" i="46"/>
  <c r="L147" i="46" s="1"/>
  <c r="S147" i="46"/>
  <c r="R147" i="46" s="1"/>
  <c r="M147" i="77" s="1"/>
  <c r="U147" i="46"/>
  <c r="Y147" i="46"/>
  <c r="X147" i="46" s="1"/>
  <c r="P147" i="77" s="1"/>
  <c r="AE147" i="46"/>
  <c r="AF147" i="46"/>
  <c r="AN147" i="46"/>
  <c r="AO147" i="46"/>
  <c r="AU147" i="46"/>
  <c r="AS147" i="46" s="1"/>
  <c r="AT147" i="46" s="1"/>
  <c r="BJ147" i="46"/>
  <c r="BK147" i="46"/>
  <c r="GD147" i="46"/>
  <c r="GQ147" i="46"/>
  <c r="H148" i="46"/>
  <c r="M148" i="46"/>
  <c r="L148" i="46" s="1"/>
  <c r="S148" i="46"/>
  <c r="R148" i="46" s="1"/>
  <c r="M148" i="77" s="1"/>
  <c r="U148" i="46"/>
  <c r="Y148" i="46"/>
  <c r="X148" i="46" s="1"/>
  <c r="P148" i="77" s="1"/>
  <c r="AE148" i="46"/>
  <c r="AF148" i="46"/>
  <c r="AN148" i="46"/>
  <c r="AO148" i="46"/>
  <c r="AU148" i="46"/>
  <c r="AS148" i="46" s="1"/>
  <c r="AT148" i="46" s="1"/>
  <c r="BJ148" i="46"/>
  <c r="BK148" i="46"/>
  <c r="GD148" i="46"/>
  <c r="GQ148" i="46"/>
  <c r="H149" i="46"/>
  <c r="M149" i="46"/>
  <c r="L149" i="46" s="1"/>
  <c r="S149" i="46"/>
  <c r="R149" i="46" s="1"/>
  <c r="M149" i="77" s="1"/>
  <c r="U149" i="46"/>
  <c r="Y149" i="46"/>
  <c r="X149" i="46" s="1"/>
  <c r="P149" i="77" s="1"/>
  <c r="AE149" i="46"/>
  <c r="AF149" i="46"/>
  <c r="AN149" i="46"/>
  <c r="AO149" i="46"/>
  <c r="AU149" i="46"/>
  <c r="AS149" i="46" s="1"/>
  <c r="AT149" i="46" s="1"/>
  <c r="BJ149" i="46"/>
  <c r="BK149" i="46"/>
  <c r="GD149" i="46"/>
  <c r="GQ149" i="46"/>
  <c r="H150" i="46"/>
  <c r="M150" i="46"/>
  <c r="L150" i="46" s="1"/>
  <c r="S150" i="46"/>
  <c r="R150" i="46" s="1"/>
  <c r="M150" i="77" s="1"/>
  <c r="U150" i="46"/>
  <c r="Y150" i="46"/>
  <c r="X150" i="46" s="1"/>
  <c r="P150" i="77" s="1"/>
  <c r="AE150" i="46"/>
  <c r="AF150" i="46"/>
  <c r="AN150" i="46"/>
  <c r="AO150" i="46"/>
  <c r="AU150" i="46"/>
  <c r="AS150" i="46" s="1"/>
  <c r="AT150" i="46" s="1"/>
  <c r="BJ150" i="46"/>
  <c r="BK150" i="46"/>
  <c r="GD150" i="46"/>
  <c r="GQ150" i="46"/>
  <c r="H151" i="46"/>
  <c r="M151" i="46"/>
  <c r="L151" i="46" s="1"/>
  <c r="S151" i="46"/>
  <c r="R151" i="46" s="1"/>
  <c r="M151" i="77" s="1"/>
  <c r="U151" i="46"/>
  <c r="Y151" i="46"/>
  <c r="X151" i="46" s="1"/>
  <c r="P151" i="77" s="1"/>
  <c r="AE151" i="46"/>
  <c r="AF151" i="46"/>
  <c r="AN151" i="46"/>
  <c r="AO151" i="46"/>
  <c r="AU151" i="46"/>
  <c r="AS151" i="46" s="1"/>
  <c r="AT151" i="46" s="1"/>
  <c r="BJ151" i="46"/>
  <c r="BK151" i="46"/>
  <c r="GD151" i="46"/>
  <c r="GQ151" i="46"/>
  <c r="H152" i="46"/>
  <c r="M152" i="46"/>
  <c r="L152" i="46" s="1"/>
  <c r="S152" i="46"/>
  <c r="R152" i="46" s="1"/>
  <c r="M152" i="77" s="1"/>
  <c r="U152" i="46"/>
  <c r="Y152" i="46"/>
  <c r="X152" i="46" s="1"/>
  <c r="P152" i="77" s="1"/>
  <c r="AE152" i="46"/>
  <c r="AF152" i="46"/>
  <c r="AN152" i="46"/>
  <c r="AO152" i="46"/>
  <c r="AU152" i="46"/>
  <c r="AS152" i="46" s="1"/>
  <c r="AT152" i="46" s="1"/>
  <c r="BJ152" i="46"/>
  <c r="BK152" i="46"/>
  <c r="GD152" i="46"/>
  <c r="GQ152" i="46"/>
  <c r="H153" i="46"/>
  <c r="M153" i="46"/>
  <c r="L153" i="46" s="1"/>
  <c r="S153" i="46"/>
  <c r="R153" i="46" s="1"/>
  <c r="M153" i="77" s="1"/>
  <c r="U153" i="46"/>
  <c r="Y153" i="46"/>
  <c r="X153" i="46" s="1"/>
  <c r="P153" i="77" s="1"/>
  <c r="AE153" i="46"/>
  <c r="AF153" i="46"/>
  <c r="AN153" i="46"/>
  <c r="AO153" i="46"/>
  <c r="AU153" i="46"/>
  <c r="AS153" i="46" s="1"/>
  <c r="AT153" i="46" s="1"/>
  <c r="BJ153" i="46"/>
  <c r="BK153" i="46"/>
  <c r="GD153" i="46"/>
  <c r="GQ153" i="46"/>
  <c r="H154" i="46"/>
  <c r="M154" i="46"/>
  <c r="L154" i="46" s="1"/>
  <c r="S154" i="46"/>
  <c r="R154" i="46" s="1"/>
  <c r="M154" i="77" s="1"/>
  <c r="U154" i="46"/>
  <c r="Y154" i="46"/>
  <c r="X154" i="46" s="1"/>
  <c r="P154" i="77" s="1"/>
  <c r="AE154" i="46"/>
  <c r="AF154" i="46"/>
  <c r="AN154" i="46"/>
  <c r="AO154" i="46"/>
  <c r="AU154" i="46"/>
  <c r="AS154" i="46" s="1"/>
  <c r="AT154" i="46" s="1"/>
  <c r="BJ154" i="46"/>
  <c r="BK154" i="46"/>
  <c r="GD154" i="46"/>
  <c r="GQ154" i="46"/>
  <c r="H155" i="46"/>
  <c r="M155" i="46"/>
  <c r="L155" i="46" s="1"/>
  <c r="S155" i="46"/>
  <c r="R155" i="46" s="1"/>
  <c r="M155" i="77" s="1"/>
  <c r="U155" i="46"/>
  <c r="Y155" i="46"/>
  <c r="X155" i="46" s="1"/>
  <c r="P155" i="77" s="1"/>
  <c r="AE155" i="46"/>
  <c r="AF155" i="46"/>
  <c r="AN155" i="46"/>
  <c r="AO155" i="46"/>
  <c r="AU155" i="46"/>
  <c r="AS155" i="46" s="1"/>
  <c r="AT155" i="46" s="1"/>
  <c r="BJ155" i="46"/>
  <c r="BK155" i="46"/>
  <c r="GD155" i="46"/>
  <c r="GQ155" i="46"/>
  <c r="H156" i="46"/>
  <c r="M156" i="46"/>
  <c r="L156" i="46" s="1"/>
  <c r="S156" i="46"/>
  <c r="R156" i="46" s="1"/>
  <c r="M156" i="77" s="1"/>
  <c r="U156" i="46"/>
  <c r="Y156" i="46"/>
  <c r="X156" i="46" s="1"/>
  <c r="P156" i="77" s="1"/>
  <c r="AE156" i="46"/>
  <c r="AF156" i="46"/>
  <c r="AN156" i="46"/>
  <c r="AO156" i="46"/>
  <c r="AU156" i="46"/>
  <c r="AS156" i="46" s="1"/>
  <c r="AT156" i="46" s="1"/>
  <c r="BJ156" i="46"/>
  <c r="BK156" i="46"/>
  <c r="GD156" i="46"/>
  <c r="GQ156" i="46"/>
  <c r="H157" i="46"/>
  <c r="M157" i="46"/>
  <c r="L157" i="46" s="1"/>
  <c r="S157" i="46"/>
  <c r="R157" i="46" s="1"/>
  <c r="M157" i="77" s="1"/>
  <c r="U157" i="46"/>
  <c r="Y157" i="46"/>
  <c r="X157" i="46" s="1"/>
  <c r="P157" i="77" s="1"/>
  <c r="AE157" i="46"/>
  <c r="AF157" i="46"/>
  <c r="AN157" i="46"/>
  <c r="AO157" i="46"/>
  <c r="AU157" i="46"/>
  <c r="AS157" i="46" s="1"/>
  <c r="AT157" i="46" s="1"/>
  <c r="BJ157" i="46"/>
  <c r="BK157" i="46"/>
  <c r="GD157" i="46"/>
  <c r="GQ157" i="46"/>
  <c r="H158" i="46"/>
  <c r="M158" i="46"/>
  <c r="L158" i="46" s="1"/>
  <c r="S158" i="46"/>
  <c r="R158" i="46" s="1"/>
  <c r="M158" i="77" s="1"/>
  <c r="U158" i="46"/>
  <c r="Y158" i="46"/>
  <c r="X158" i="46" s="1"/>
  <c r="P158" i="77" s="1"/>
  <c r="AE158" i="46"/>
  <c r="AF158" i="46"/>
  <c r="AN158" i="46"/>
  <c r="AO158" i="46"/>
  <c r="AU158" i="46"/>
  <c r="AS158" i="46" s="1"/>
  <c r="AT158" i="46" s="1"/>
  <c r="BJ158" i="46"/>
  <c r="BK158" i="46"/>
  <c r="GD158" i="46"/>
  <c r="GQ158" i="46"/>
  <c r="H159" i="46"/>
  <c r="M159" i="46"/>
  <c r="L159" i="46" s="1"/>
  <c r="S159" i="46"/>
  <c r="R159" i="46" s="1"/>
  <c r="M159" i="77" s="1"/>
  <c r="U159" i="46"/>
  <c r="Y159" i="46"/>
  <c r="X159" i="46" s="1"/>
  <c r="P159" i="77" s="1"/>
  <c r="AE159" i="46"/>
  <c r="AF159" i="46"/>
  <c r="AN159" i="46"/>
  <c r="AO159" i="46"/>
  <c r="AU159" i="46"/>
  <c r="AS159" i="46" s="1"/>
  <c r="AT159" i="46" s="1"/>
  <c r="BJ159" i="46"/>
  <c r="BK159" i="46"/>
  <c r="GD159" i="46"/>
  <c r="GQ159" i="46"/>
  <c r="H160" i="46"/>
  <c r="M160" i="46"/>
  <c r="L160" i="46" s="1"/>
  <c r="S160" i="46"/>
  <c r="R160" i="46" s="1"/>
  <c r="M160" i="77" s="1"/>
  <c r="U160" i="46"/>
  <c r="Y160" i="46"/>
  <c r="X160" i="46" s="1"/>
  <c r="P160" i="77" s="1"/>
  <c r="AE160" i="46"/>
  <c r="AF160" i="46"/>
  <c r="AN160" i="46"/>
  <c r="AO160" i="46"/>
  <c r="AU160" i="46"/>
  <c r="AS160" i="46" s="1"/>
  <c r="AT160" i="46" s="1"/>
  <c r="BJ160" i="46"/>
  <c r="BK160" i="46"/>
  <c r="GD160" i="46"/>
  <c r="GQ160" i="46"/>
  <c r="H161" i="46"/>
  <c r="M161" i="46"/>
  <c r="L161" i="46" s="1"/>
  <c r="S161" i="46"/>
  <c r="R161" i="46" s="1"/>
  <c r="M161" i="77" s="1"/>
  <c r="U161" i="46"/>
  <c r="Y161" i="46"/>
  <c r="X161" i="46" s="1"/>
  <c r="P161" i="77" s="1"/>
  <c r="AE161" i="46"/>
  <c r="AF161" i="46"/>
  <c r="AN161" i="46"/>
  <c r="AO161" i="46"/>
  <c r="AU161" i="46"/>
  <c r="AS161" i="46" s="1"/>
  <c r="AT161" i="46" s="1"/>
  <c r="BJ161" i="46"/>
  <c r="BK161" i="46"/>
  <c r="GD161" i="46"/>
  <c r="GQ161" i="46"/>
  <c r="H162" i="46"/>
  <c r="M162" i="46"/>
  <c r="L162" i="46" s="1"/>
  <c r="S162" i="46"/>
  <c r="R162" i="46" s="1"/>
  <c r="M162" i="77" s="1"/>
  <c r="U162" i="46"/>
  <c r="Y162" i="46"/>
  <c r="X162" i="46" s="1"/>
  <c r="P162" i="77" s="1"/>
  <c r="AE162" i="46"/>
  <c r="AF162" i="46"/>
  <c r="AN162" i="46"/>
  <c r="AO162" i="46"/>
  <c r="AU162" i="46"/>
  <c r="AS162" i="46" s="1"/>
  <c r="AT162" i="46" s="1"/>
  <c r="BJ162" i="46"/>
  <c r="BK162" i="46"/>
  <c r="GD162" i="46"/>
  <c r="GQ162" i="46"/>
  <c r="H163" i="46"/>
  <c r="M163" i="46"/>
  <c r="L163" i="46" s="1"/>
  <c r="S163" i="46"/>
  <c r="R163" i="46" s="1"/>
  <c r="M163" i="77" s="1"/>
  <c r="U163" i="46"/>
  <c r="Y163" i="46"/>
  <c r="X163" i="46" s="1"/>
  <c r="P163" i="77" s="1"/>
  <c r="AE163" i="46"/>
  <c r="AF163" i="46"/>
  <c r="AN163" i="46"/>
  <c r="AO163" i="46"/>
  <c r="AU163" i="46"/>
  <c r="AS163" i="46" s="1"/>
  <c r="AT163" i="46" s="1"/>
  <c r="BJ163" i="46"/>
  <c r="BK163" i="46"/>
  <c r="GD163" i="46"/>
  <c r="GQ163" i="46"/>
  <c r="H164" i="46"/>
  <c r="M164" i="46"/>
  <c r="L164" i="46" s="1"/>
  <c r="S164" i="46"/>
  <c r="R164" i="46" s="1"/>
  <c r="M164" i="77" s="1"/>
  <c r="U164" i="46"/>
  <c r="Y164" i="46"/>
  <c r="X164" i="46" s="1"/>
  <c r="P164" i="77" s="1"/>
  <c r="AE164" i="46"/>
  <c r="AF164" i="46"/>
  <c r="AN164" i="46"/>
  <c r="AO164" i="46"/>
  <c r="AU164" i="46"/>
  <c r="AS164" i="46" s="1"/>
  <c r="AT164" i="46" s="1"/>
  <c r="BJ164" i="46"/>
  <c r="BK164" i="46"/>
  <c r="GD164" i="46"/>
  <c r="GQ164" i="46"/>
  <c r="H165" i="46"/>
  <c r="M165" i="46"/>
  <c r="L165" i="46" s="1"/>
  <c r="S165" i="46"/>
  <c r="R165" i="46" s="1"/>
  <c r="M165" i="77" s="1"/>
  <c r="U165" i="46"/>
  <c r="Y165" i="46"/>
  <c r="X165" i="46" s="1"/>
  <c r="P165" i="77" s="1"/>
  <c r="AE165" i="46"/>
  <c r="AF165" i="46"/>
  <c r="AN165" i="46"/>
  <c r="AO165" i="46"/>
  <c r="AU165" i="46"/>
  <c r="AS165" i="46" s="1"/>
  <c r="AT165" i="46" s="1"/>
  <c r="BJ165" i="46"/>
  <c r="BK165" i="46"/>
  <c r="GD165" i="46"/>
  <c r="GQ165" i="46"/>
  <c r="H166" i="46"/>
  <c r="M166" i="46"/>
  <c r="L166" i="46" s="1"/>
  <c r="S166" i="46"/>
  <c r="R166" i="46" s="1"/>
  <c r="M166" i="77" s="1"/>
  <c r="U166" i="46"/>
  <c r="Y166" i="46"/>
  <c r="X166" i="46" s="1"/>
  <c r="P166" i="77" s="1"/>
  <c r="AE166" i="46"/>
  <c r="AF166" i="46"/>
  <c r="AN166" i="46"/>
  <c r="AO166" i="46"/>
  <c r="AU166" i="46"/>
  <c r="AS166" i="46" s="1"/>
  <c r="AT166" i="46" s="1"/>
  <c r="BJ166" i="46"/>
  <c r="BK166" i="46"/>
  <c r="GD166" i="46"/>
  <c r="GQ166" i="46"/>
  <c r="H167" i="46"/>
  <c r="M167" i="46"/>
  <c r="L167" i="46" s="1"/>
  <c r="S167" i="46"/>
  <c r="R167" i="46" s="1"/>
  <c r="M167" i="77" s="1"/>
  <c r="U167" i="46"/>
  <c r="Y167" i="46"/>
  <c r="X167" i="46" s="1"/>
  <c r="P167" i="77" s="1"/>
  <c r="AE167" i="46"/>
  <c r="AF167" i="46"/>
  <c r="AN167" i="46"/>
  <c r="AO167" i="46"/>
  <c r="AU167" i="46"/>
  <c r="AS167" i="46" s="1"/>
  <c r="AT167" i="46" s="1"/>
  <c r="BJ167" i="46"/>
  <c r="BK167" i="46"/>
  <c r="GD167" i="46"/>
  <c r="GQ167" i="46"/>
  <c r="H168" i="46"/>
  <c r="M168" i="46"/>
  <c r="L168" i="46" s="1"/>
  <c r="S168" i="46"/>
  <c r="R168" i="46" s="1"/>
  <c r="M168" i="77" s="1"/>
  <c r="U168" i="46"/>
  <c r="Y168" i="46"/>
  <c r="X168" i="46" s="1"/>
  <c r="P168" i="77" s="1"/>
  <c r="AE168" i="46"/>
  <c r="AF168" i="46"/>
  <c r="AN168" i="46"/>
  <c r="AO168" i="46"/>
  <c r="AU168" i="46"/>
  <c r="AS168" i="46" s="1"/>
  <c r="AT168" i="46" s="1"/>
  <c r="BJ168" i="46"/>
  <c r="BK168" i="46"/>
  <c r="GD168" i="46"/>
  <c r="GQ168" i="46"/>
  <c r="H169" i="46"/>
  <c r="M169" i="46"/>
  <c r="L169" i="46" s="1"/>
  <c r="S169" i="46"/>
  <c r="R169" i="46" s="1"/>
  <c r="M169" i="77" s="1"/>
  <c r="U169" i="46"/>
  <c r="Y169" i="46"/>
  <c r="X169" i="46" s="1"/>
  <c r="P169" i="77" s="1"/>
  <c r="AE169" i="46"/>
  <c r="AF169" i="46"/>
  <c r="AN169" i="46"/>
  <c r="AO169" i="46"/>
  <c r="AU169" i="46"/>
  <c r="AS169" i="46" s="1"/>
  <c r="AT169" i="46" s="1"/>
  <c r="BJ169" i="46"/>
  <c r="BK169" i="46"/>
  <c r="GD169" i="46"/>
  <c r="GQ169" i="46"/>
  <c r="H170" i="46"/>
  <c r="M170" i="46"/>
  <c r="L170" i="46" s="1"/>
  <c r="S170" i="46"/>
  <c r="R170" i="46" s="1"/>
  <c r="M170" i="77" s="1"/>
  <c r="U170" i="46"/>
  <c r="Y170" i="46"/>
  <c r="X170" i="46" s="1"/>
  <c r="P170" i="77" s="1"/>
  <c r="AE170" i="46"/>
  <c r="AF170" i="46"/>
  <c r="AN170" i="46"/>
  <c r="AO170" i="46"/>
  <c r="AU170" i="46"/>
  <c r="AS170" i="46" s="1"/>
  <c r="AT170" i="46" s="1"/>
  <c r="BJ170" i="46"/>
  <c r="BK170" i="46"/>
  <c r="GD170" i="46"/>
  <c r="GQ170" i="46"/>
  <c r="H171" i="46"/>
  <c r="M171" i="46"/>
  <c r="L171" i="46" s="1"/>
  <c r="S171" i="46"/>
  <c r="R171" i="46" s="1"/>
  <c r="M171" i="77" s="1"/>
  <c r="U171" i="46"/>
  <c r="Y171" i="46"/>
  <c r="X171" i="46" s="1"/>
  <c r="P171" i="77" s="1"/>
  <c r="AE171" i="46"/>
  <c r="AF171" i="46"/>
  <c r="AN171" i="46"/>
  <c r="AO171" i="46"/>
  <c r="AU171" i="46"/>
  <c r="AS171" i="46" s="1"/>
  <c r="AT171" i="46" s="1"/>
  <c r="BJ171" i="46"/>
  <c r="BK171" i="46"/>
  <c r="GD171" i="46"/>
  <c r="GQ171" i="46"/>
  <c r="H172" i="46"/>
  <c r="M172" i="46"/>
  <c r="L172" i="46" s="1"/>
  <c r="S172" i="46"/>
  <c r="R172" i="46" s="1"/>
  <c r="M172" i="77" s="1"/>
  <c r="U172" i="46"/>
  <c r="Y172" i="46"/>
  <c r="X172" i="46" s="1"/>
  <c r="P172" i="77" s="1"/>
  <c r="AE172" i="46"/>
  <c r="AF172" i="46"/>
  <c r="AN172" i="46"/>
  <c r="AO172" i="46"/>
  <c r="AU172" i="46"/>
  <c r="AS172" i="46" s="1"/>
  <c r="AT172" i="46" s="1"/>
  <c r="BJ172" i="46"/>
  <c r="BK172" i="46"/>
  <c r="GD172" i="46"/>
  <c r="GQ172" i="46"/>
  <c r="H173" i="46"/>
  <c r="M173" i="46"/>
  <c r="L173" i="46" s="1"/>
  <c r="S173" i="46"/>
  <c r="R173" i="46" s="1"/>
  <c r="M173" i="77" s="1"/>
  <c r="U173" i="46"/>
  <c r="Y173" i="46"/>
  <c r="X173" i="46" s="1"/>
  <c r="P173" i="77" s="1"/>
  <c r="AE173" i="46"/>
  <c r="AF173" i="46"/>
  <c r="AN173" i="46"/>
  <c r="AO173" i="46"/>
  <c r="AU173" i="46"/>
  <c r="AS173" i="46" s="1"/>
  <c r="AT173" i="46" s="1"/>
  <c r="BJ173" i="46"/>
  <c r="BK173" i="46"/>
  <c r="GD173" i="46"/>
  <c r="GQ173" i="46"/>
  <c r="H174" i="46"/>
  <c r="M174" i="46"/>
  <c r="L174" i="46" s="1"/>
  <c r="S174" i="46"/>
  <c r="R174" i="46" s="1"/>
  <c r="M174" i="77" s="1"/>
  <c r="U174" i="46"/>
  <c r="Y174" i="46"/>
  <c r="X174" i="46" s="1"/>
  <c r="P174" i="77" s="1"/>
  <c r="AE174" i="46"/>
  <c r="AF174" i="46"/>
  <c r="AN174" i="46"/>
  <c r="AO174" i="46"/>
  <c r="AU174" i="46"/>
  <c r="AS174" i="46" s="1"/>
  <c r="AT174" i="46" s="1"/>
  <c r="BJ174" i="46"/>
  <c r="BK174" i="46"/>
  <c r="GD174" i="46"/>
  <c r="GQ174" i="46"/>
  <c r="H175" i="46"/>
  <c r="M175" i="46"/>
  <c r="L175" i="46" s="1"/>
  <c r="S175" i="46"/>
  <c r="R175" i="46" s="1"/>
  <c r="M175" i="77" s="1"/>
  <c r="U175" i="46"/>
  <c r="Y175" i="46"/>
  <c r="X175" i="46" s="1"/>
  <c r="P175" i="77" s="1"/>
  <c r="AE175" i="46"/>
  <c r="AF175" i="46"/>
  <c r="AN175" i="46"/>
  <c r="AO175" i="46"/>
  <c r="AU175" i="46"/>
  <c r="AS175" i="46" s="1"/>
  <c r="AT175" i="46" s="1"/>
  <c r="BJ175" i="46"/>
  <c r="BK175" i="46"/>
  <c r="GD175" i="46"/>
  <c r="GQ175" i="46"/>
  <c r="H176" i="46"/>
  <c r="M176" i="46"/>
  <c r="L176" i="46" s="1"/>
  <c r="S176" i="46"/>
  <c r="R176" i="46" s="1"/>
  <c r="M176" i="77" s="1"/>
  <c r="U176" i="46"/>
  <c r="Y176" i="46"/>
  <c r="X176" i="46" s="1"/>
  <c r="P176" i="77" s="1"/>
  <c r="AE176" i="46"/>
  <c r="AF176" i="46"/>
  <c r="AN176" i="46"/>
  <c r="AO176" i="46"/>
  <c r="AU176" i="46"/>
  <c r="AS176" i="46" s="1"/>
  <c r="AT176" i="46" s="1"/>
  <c r="BJ176" i="46"/>
  <c r="BK176" i="46"/>
  <c r="GD176" i="46"/>
  <c r="GQ176" i="46"/>
  <c r="H177" i="46"/>
  <c r="M177" i="46"/>
  <c r="L177" i="46" s="1"/>
  <c r="S177" i="46"/>
  <c r="R177" i="46" s="1"/>
  <c r="M177" i="77" s="1"/>
  <c r="U177" i="46"/>
  <c r="Y177" i="46"/>
  <c r="X177" i="46" s="1"/>
  <c r="P177" i="77" s="1"/>
  <c r="AE177" i="46"/>
  <c r="AF177" i="46"/>
  <c r="AN177" i="46"/>
  <c r="AO177" i="46"/>
  <c r="AU177" i="46"/>
  <c r="AS177" i="46" s="1"/>
  <c r="AT177" i="46" s="1"/>
  <c r="BJ177" i="46"/>
  <c r="BK177" i="46"/>
  <c r="GD177" i="46"/>
  <c r="GQ177" i="46"/>
  <c r="H178" i="46"/>
  <c r="M178" i="46"/>
  <c r="L178" i="46" s="1"/>
  <c r="S178" i="46"/>
  <c r="R178" i="46" s="1"/>
  <c r="M178" i="77" s="1"/>
  <c r="U178" i="46"/>
  <c r="Y178" i="46"/>
  <c r="X178" i="46" s="1"/>
  <c r="P178" i="77" s="1"/>
  <c r="AE178" i="46"/>
  <c r="AF178" i="46"/>
  <c r="AN178" i="46"/>
  <c r="AO178" i="46"/>
  <c r="AU178" i="46"/>
  <c r="AS178" i="46" s="1"/>
  <c r="AT178" i="46" s="1"/>
  <c r="BJ178" i="46"/>
  <c r="BK178" i="46"/>
  <c r="GD178" i="46"/>
  <c r="GQ178" i="46"/>
  <c r="H179" i="46"/>
  <c r="M179" i="46"/>
  <c r="L179" i="46" s="1"/>
  <c r="S179" i="46"/>
  <c r="R179" i="46" s="1"/>
  <c r="M179" i="77" s="1"/>
  <c r="U179" i="46"/>
  <c r="Y179" i="46"/>
  <c r="X179" i="46" s="1"/>
  <c r="P179" i="77" s="1"/>
  <c r="AE179" i="46"/>
  <c r="AF179" i="46"/>
  <c r="AN179" i="46"/>
  <c r="AO179" i="46"/>
  <c r="AU179" i="46"/>
  <c r="AS179" i="46" s="1"/>
  <c r="AT179" i="46" s="1"/>
  <c r="BJ179" i="46"/>
  <c r="BK179" i="46"/>
  <c r="GD179" i="46"/>
  <c r="GQ179" i="46"/>
  <c r="H180" i="46"/>
  <c r="M180" i="46"/>
  <c r="L180" i="46" s="1"/>
  <c r="S180" i="46"/>
  <c r="R180" i="46" s="1"/>
  <c r="M180" i="77" s="1"/>
  <c r="U180" i="46"/>
  <c r="Y180" i="46"/>
  <c r="X180" i="46" s="1"/>
  <c r="P180" i="77" s="1"/>
  <c r="AE180" i="46"/>
  <c r="AF180" i="46"/>
  <c r="AN180" i="46"/>
  <c r="AO180" i="46"/>
  <c r="AU180" i="46"/>
  <c r="AS180" i="46" s="1"/>
  <c r="AT180" i="46" s="1"/>
  <c r="BJ180" i="46"/>
  <c r="BK180" i="46"/>
  <c r="GD180" i="46"/>
  <c r="GQ180" i="46"/>
  <c r="H181" i="46"/>
  <c r="M181" i="46"/>
  <c r="L181" i="46" s="1"/>
  <c r="S181" i="46"/>
  <c r="R181" i="46" s="1"/>
  <c r="M181" i="77" s="1"/>
  <c r="U181" i="46"/>
  <c r="Y181" i="46"/>
  <c r="X181" i="46" s="1"/>
  <c r="P181" i="77" s="1"/>
  <c r="AE181" i="46"/>
  <c r="AF181" i="46"/>
  <c r="AN181" i="46"/>
  <c r="AO181" i="46"/>
  <c r="AU181" i="46"/>
  <c r="AS181" i="46" s="1"/>
  <c r="AT181" i="46" s="1"/>
  <c r="BJ181" i="46"/>
  <c r="BK181" i="46"/>
  <c r="GD181" i="46"/>
  <c r="GQ181" i="46"/>
  <c r="H182" i="46"/>
  <c r="M182" i="46"/>
  <c r="L182" i="46" s="1"/>
  <c r="S182" i="46"/>
  <c r="R182" i="46" s="1"/>
  <c r="M182" i="77" s="1"/>
  <c r="U182" i="46"/>
  <c r="Y182" i="46"/>
  <c r="X182" i="46" s="1"/>
  <c r="P182" i="77" s="1"/>
  <c r="AE182" i="46"/>
  <c r="AF182" i="46"/>
  <c r="AN182" i="46"/>
  <c r="AO182" i="46"/>
  <c r="AU182" i="46"/>
  <c r="AS182" i="46" s="1"/>
  <c r="AT182" i="46" s="1"/>
  <c r="BJ182" i="46"/>
  <c r="BK182" i="46"/>
  <c r="GD182" i="46"/>
  <c r="GQ182" i="46"/>
  <c r="H183" i="46"/>
  <c r="M183" i="46"/>
  <c r="L183" i="46" s="1"/>
  <c r="S183" i="46"/>
  <c r="R183" i="46" s="1"/>
  <c r="M183" i="77" s="1"/>
  <c r="U183" i="46"/>
  <c r="Y183" i="46"/>
  <c r="X183" i="46" s="1"/>
  <c r="P183" i="77" s="1"/>
  <c r="AE183" i="46"/>
  <c r="AF183" i="46"/>
  <c r="AN183" i="46"/>
  <c r="AO183" i="46"/>
  <c r="AU183" i="46"/>
  <c r="AS183" i="46" s="1"/>
  <c r="AT183" i="46" s="1"/>
  <c r="BJ183" i="46"/>
  <c r="BK183" i="46"/>
  <c r="GD183" i="46"/>
  <c r="GQ183" i="46"/>
  <c r="H184" i="46"/>
  <c r="M184" i="46"/>
  <c r="L184" i="46" s="1"/>
  <c r="S184" i="46"/>
  <c r="R184" i="46" s="1"/>
  <c r="M184" i="77" s="1"/>
  <c r="U184" i="46"/>
  <c r="Y184" i="46"/>
  <c r="X184" i="46" s="1"/>
  <c r="P184" i="77" s="1"/>
  <c r="AE184" i="46"/>
  <c r="AF184" i="46"/>
  <c r="AN184" i="46"/>
  <c r="AO184" i="46"/>
  <c r="AU184" i="46"/>
  <c r="AS184" i="46" s="1"/>
  <c r="AT184" i="46" s="1"/>
  <c r="BJ184" i="46"/>
  <c r="BK184" i="46"/>
  <c r="GD184" i="46"/>
  <c r="GQ184" i="46"/>
  <c r="H185" i="46"/>
  <c r="M185" i="46"/>
  <c r="L185" i="46" s="1"/>
  <c r="S185" i="46"/>
  <c r="R185" i="46" s="1"/>
  <c r="M185" i="77" s="1"/>
  <c r="U185" i="46"/>
  <c r="Y185" i="46"/>
  <c r="X185" i="46" s="1"/>
  <c r="P185" i="77" s="1"/>
  <c r="AE185" i="46"/>
  <c r="AF185" i="46"/>
  <c r="AN185" i="46"/>
  <c r="AO185" i="46"/>
  <c r="AU185" i="46"/>
  <c r="AS185" i="46" s="1"/>
  <c r="AT185" i="46" s="1"/>
  <c r="BJ185" i="46"/>
  <c r="BK185" i="46"/>
  <c r="GD185" i="46"/>
  <c r="GQ185" i="46"/>
  <c r="H186" i="46"/>
  <c r="M186" i="46"/>
  <c r="L186" i="46" s="1"/>
  <c r="S186" i="46"/>
  <c r="R186" i="46" s="1"/>
  <c r="M186" i="77" s="1"/>
  <c r="U186" i="46"/>
  <c r="Y186" i="46"/>
  <c r="X186" i="46" s="1"/>
  <c r="P186" i="77" s="1"/>
  <c r="AE186" i="46"/>
  <c r="AF186" i="46"/>
  <c r="AN186" i="46"/>
  <c r="AO186" i="46"/>
  <c r="AU186" i="46"/>
  <c r="AS186" i="46" s="1"/>
  <c r="AT186" i="46" s="1"/>
  <c r="BJ186" i="46"/>
  <c r="BK186" i="46"/>
  <c r="GD186" i="46"/>
  <c r="GQ186" i="46"/>
  <c r="H187" i="46"/>
  <c r="M187" i="46"/>
  <c r="L187" i="46" s="1"/>
  <c r="S187" i="46"/>
  <c r="R187" i="46" s="1"/>
  <c r="M187" i="77" s="1"/>
  <c r="U187" i="46"/>
  <c r="Y187" i="46"/>
  <c r="X187" i="46" s="1"/>
  <c r="P187" i="77" s="1"/>
  <c r="AE187" i="46"/>
  <c r="AF187" i="46"/>
  <c r="AN187" i="46"/>
  <c r="AO187" i="46"/>
  <c r="AU187" i="46"/>
  <c r="AS187" i="46" s="1"/>
  <c r="AT187" i="46" s="1"/>
  <c r="BJ187" i="46"/>
  <c r="BK187" i="46"/>
  <c r="GD187" i="46"/>
  <c r="GQ187" i="46"/>
  <c r="H188" i="46"/>
  <c r="M188" i="46"/>
  <c r="L188" i="46" s="1"/>
  <c r="S188" i="46"/>
  <c r="R188" i="46" s="1"/>
  <c r="M188" i="77" s="1"/>
  <c r="U188" i="46"/>
  <c r="Y188" i="46"/>
  <c r="X188" i="46" s="1"/>
  <c r="P188" i="77" s="1"/>
  <c r="AE188" i="46"/>
  <c r="AF188" i="46"/>
  <c r="AN188" i="46"/>
  <c r="AO188" i="46"/>
  <c r="AU188" i="46"/>
  <c r="AS188" i="46" s="1"/>
  <c r="AT188" i="46" s="1"/>
  <c r="BJ188" i="46"/>
  <c r="BK188" i="46"/>
  <c r="GD188" i="46"/>
  <c r="GQ188" i="46"/>
  <c r="H189" i="46"/>
  <c r="M189" i="46"/>
  <c r="L189" i="46" s="1"/>
  <c r="S189" i="46"/>
  <c r="R189" i="46" s="1"/>
  <c r="M189" i="77" s="1"/>
  <c r="U189" i="46"/>
  <c r="Y189" i="46"/>
  <c r="X189" i="46" s="1"/>
  <c r="P189" i="77" s="1"/>
  <c r="AE189" i="46"/>
  <c r="AF189" i="46"/>
  <c r="AN189" i="46"/>
  <c r="AO189" i="46"/>
  <c r="AU189" i="46"/>
  <c r="AS189" i="46" s="1"/>
  <c r="AT189" i="46" s="1"/>
  <c r="BJ189" i="46"/>
  <c r="BK189" i="46"/>
  <c r="GD189" i="46"/>
  <c r="GQ189" i="46"/>
  <c r="H190" i="46"/>
  <c r="M190" i="46"/>
  <c r="L190" i="46" s="1"/>
  <c r="S190" i="46"/>
  <c r="R190" i="46" s="1"/>
  <c r="M190" i="77" s="1"/>
  <c r="U190" i="46"/>
  <c r="Y190" i="46"/>
  <c r="X190" i="46" s="1"/>
  <c r="P190" i="77" s="1"/>
  <c r="AE190" i="46"/>
  <c r="AF190" i="46"/>
  <c r="AN190" i="46"/>
  <c r="AO190" i="46"/>
  <c r="AU190" i="46"/>
  <c r="AS190" i="46" s="1"/>
  <c r="AT190" i="46" s="1"/>
  <c r="BJ190" i="46"/>
  <c r="BK190" i="46"/>
  <c r="GD190" i="46"/>
  <c r="GQ190" i="46"/>
  <c r="H191" i="46"/>
  <c r="M191" i="46"/>
  <c r="L191" i="46" s="1"/>
  <c r="S191" i="46"/>
  <c r="R191" i="46" s="1"/>
  <c r="M191" i="77" s="1"/>
  <c r="U191" i="46"/>
  <c r="Y191" i="46"/>
  <c r="X191" i="46" s="1"/>
  <c r="P191" i="77" s="1"/>
  <c r="AE191" i="46"/>
  <c r="AF191" i="46"/>
  <c r="AN191" i="46"/>
  <c r="AO191" i="46"/>
  <c r="AU191" i="46"/>
  <c r="AS191" i="46" s="1"/>
  <c r="AT191" i="46" s="1"/>
  <c r="BJ191" i="46"/>
  <c r="BK191" i="46"/>
  <c r="GD191" i="46"/>
  <c r="GQ191" i="46"/>
  <c r="H192" i="46"/>
  <c r="M192" i="46"/>
  <c r="L192" i="46" s="1"/>
  <c r="S192" i="46"/>
  <c r="R192" i="46" s="1"/>
  <c r="M192" i="77" s="1"/>
  <c r="U192" i="46"/>
  <c r="Y192" i="46"/>
  <c r="X192" i="46" s="1"/>
  <c r="P192" i="77" s="1"/>
  <c r="AE192" i="46"/>
  <c r="AF192" i="46"/>
  <c r="AN192" i="46"/>
  <c r="AO192" i="46"/>
  <c r="AU192" i="46"/>
  <c r="AS192" i="46" s="1"/>
  <c r="AT192" i="46" s="1"/>
  <c r="BJ192" i="46"/>
  <c r="BK192" i="46"/>
  <c r="GD192" i="46"/>
  <c r="GQ192" i="46"/>
  <c r="H193" i="46"/>
  <c r="M193" i="46"/>
  <c r="L193" i="46" s="1"/>
  <c r="S193" i="46"/>
  <c r="R193" i="46" s="1"/>
  <c r="M193" i="77" s="1"/>
  <c r="U193" i="46"/>
  <c r="Y193" i="46"/>
  <c r="X193" i="46" s="1"/>
  <c r="P193" i="77" s="1"/>
  <c r="AE193" i="46"/>
  <c r="AF193" i="46"/>
  <c r="AN193" i="46"/>
  <c r="AO193" i="46"/>
  <c r="AU193" i="46"/>
  <c r="AS193" i="46" s="1"/>
  <c r="AT193" i="46" s="1"/>
  <c r="BJ193" i="46"/>
  <c r="BK193" i="46"/>
  <c r="GD193" i="46"/>
  <c r="GQ193" i="46"/>
  <c r="H194" i="46"/>
  <c r="M194" i="46"/>
  <c r="L194" i="46" s="1"/>
  <c r="S194" i="46"/>
  <c r="R194" i="46" s="1"/>
  <c r="M194" i="77" s="1"/>
  <c r="U194" i="46"/>
  <c r="Y194" i="46"/>
  <c r="X194" i="46" s="1"/>
  <c r="P194" i="77" s="1"/>
  <c r="AE194" i="46"/>
  <c r="AF194" i="46"/>
  <c r="AN194" i="46"/>
  <c r="AO194" i="46"/>
  <c r="AU194" i="46"/>
  <c r="AS194" i="46" s="1"/>
  <c r="AT194" i="46" s="1"/>
  <c r="BJ194" i="46"/>
  <c r="BK194" i="46"/>
  <c r="GD194" i="46"/>
  <c r="GQ194" i="46"/>
  <c r="H195" i="46"/>
  <c r="M195" i="46"/>
  <c r="L195" i="46" s="1"/>
  <c r="S195" i="46"/>
  <c r="R195" i="46" s="1"/>
  <c r="M195" i="77" s="1"/>
  <c r="U195" i="46"/>
  <c r="Y195" i="46"/>
  <c r="X195" i="46" s="1"/>
  <c r="P195" i="77" s="1"/>
  <c r="AE195" i="46"/>
  <c r="AF195" i="46"/>
  <c r="AN195" i="46"/>
  <c r="AO195" i="46"/>
  <c r="AU195" i="46"/>
  <c r="AS195" i="46" s="1"/>
  <c r="AT195" i="46" s="1"/>
  <c r="BJ195" i="46"/>
  <c r="BK195" i="46"/>
  <c r="GD195" i="46"/>
  <c r="GQ195" i="46"/>
  <c r="H196" i="46"/>
  <c r="M196" i="46"/>
  <c r="L196" i="46" s="1"/>
  <c r="S196" i="46"/>
  <c r="R196" i="46" s="1"/>
  <c r="M196" i="77" s="1"/>
  <c r="U196" i="46"/>
  <c r="Y196" i="46"/>
  <c r="X196" i="46" s="1"/>
  <c r="P196" i="77" s="1"/>
  <c r="AE196" i="46"/>
  <c r="AF196" i="46"/>
  <c r="AN196" i="46"/>
  <c r="AO196" i="46"/>
  <c r="AU196" i="46"/>
  <c r="AS196" i="46" s="1"/>
  <c r="AT196" i="46" s="1"/>
  <c r="BJ196" i="46"/>
  <c r="BK196" i="46"/>
  <c r="GD196" i="46"/>
  <c r="GQ196" i="46"/>
  <c r="H197" i="46"/>
  <c r="M197" i="46"/>
  <c r="L197" i="46" s="1"/>
  <c r="S197" i="46"/>
  <c r="R197" i="46" s="1"/>
  <c r="M197" i="77" s="1"/>
  <c r="U197" i="46"/>
  <c r="Y197" i="46"/>
  <c r="X197" i="46" s="1"/>
  <c r="P197" i="77" s="1"/>
  <c r="AE197" i="46"/>
  <c r="AF197" i="46"/>
  <c r="AN197" i="46"/>
  <c r="AO197" i="46"/>
  <c r="AU197" i="46"/>
  <c r="AS197" i="46" s="1"/>
  <c r="AT197" i="46" s="1"/>
  <c r="BJ197" i="46"/>
  <c r="BK197" i="46"/>
  <c r="GD197" i="46"/>
  <c r="GQ197" i="46"/>
  <c r="H198" i="46"/>
  <c r="M198" i="46"/>
  <c r="L198" i="46" s="1"/>
  <c r="S198" i="46"/>
  <c r="R198" i="46" s="1"/>
  <c r="M198" i="77" s="1"/>
  <c r="U198" i="46"/>
  <c r="Y198" i="46"/>
  <c r="X198" i="46" s="1"/>
  <c r="P198" i="77" s="1"/>
  <c r="AE198" i="46"/>
  <c r="AF198" i="46"/>
  <c r="AN198" i="46"/>
  <c r="AO198" i="46"/>
  <c r="AU198" i="46"/>
  <c r="AS198" i="46" s="1"/>
  <c r="AT198" i="46" s="1"/>
  <c r="BJ198" i="46"/>
  <c r="BK198" i="46"/>
  <c r="GD198" i="46"/>
  <c r="GQ198" i="46"/>
  <c r="H199" i="46"/>
  <c r="M199" i="46"/>
  <c r="L199" i="46" s="1"/>
  <c r="S199" i="46"/>
  <c r="R199" i="46" s="1"/>
  <c r="M199" i="77" s="1"/>
  <c r="U199" i="46"/>
  <c r="Y199" i="46"/>
  <c r="X199" i="46" s="1"/>
  <c r="P199" i="77" s="1"/>
  <c r="AE199" i="46"/>
  <c r="AF199" i="46"/>
  <c r="AN199" i="46"/>
  <c r="AO199" i="46"/>
  <c r="AU199" i="46"/>
  <c r="AS199" i="46" s="1"/>
  <c r="AT199" i="46" s="1"/>
  <c r="BJ199" i="46"/>
  <c r="BK199" i="46"/>
  <c r="GD199" i="46"/>
  <c r="GQ199" i="46"/>
  <c r="H200" i="46"/>
  <c r="M200" i="46"/>
  <c r="L200" i="46" s="1"/>
  <c r="S200" i="46"/>
  <c r="R200" i="46" s="1"/>
  <c r="M200" i="77" s="1"/>
  <c r="U200" i="46"/>
  <c r="Y200" i="46"/>
  <c r="X200" i="46" s="1"/>
  <c r="P200" i="77" s="1"/>
  <c r="AE200" i="46"/>
  <c r="AF200" i="46"/>
  <c r="AN200" i="46"/>
  <c r="AO200" i="46"/>
  <c r="AU200" i="46"/>
  <c r="AS200" i="46" s="1"/>
  <c r="AT200" i="46" s="1"/>
  <c r="BJ200" i="46"/>
  <c r="BK200" i="46"/>
  <c r="GD200" i="46"/>
  <c r="GQ200" i="46"/>
  <c r="H201" i="46"/>
  <c r="M201" i="46"/>
  <c r="L201" i="46" s="1"/>
  <c r="S201" i="46"/>
  <c r="R201" i="46" s="1"/>
  <c r="M201" i="77" s="1"/>
  <c r="U201" i="46"/>
  <c r="Y201" i="46"/>
  <c r="X201" i="46" s="1"/>
  <c r="P201" i="77" s="1"/>
  <c r="AE201" i="46"/>
  <c r="AF201" i="46"/>
  <c r="AN201" i="46"/>
  <c r="AO201" i="46"/>
  <c r="AU201" i="46"/>
  <c r="AS201" i="46" s="1"/>
  <c r="AT201" i="46" s="1"/>
  <c r="BJ201" i="46"/>
  <c r="BK201" i="46"/>
  <c r="GD201" i="46"/>
  <c r="GQ201" i="46"/>
  <c r="H202" i="46"/>
  <c r="M202" i="46"/>
  <c r="L202" i="46" s="1"/>
  <c r="S202" i="46"/>
  <c r="R202" i="46" s="1"/>
  <c r="M202" i="77" s="1"/>
  <c r="U202" i="46"/>
  <c r="Y202" i="46"/>
  <c r="X202" i="46" s="1"/>
  <c r="P202" i="77" s="1"/>
  <c r="AE202" i="46"/>
  <c r="AF202" i="46"/>
  <c r="AN202" i="46"/>
  <c r="AO202" i="46"/>
  <c r="AU202" i="46"/>
  <c r="AS202" i="46" s="1"/>
  <c r="AT202" i="46" s="1"/>
  <c r="BJ202" i="46"/>
  <c r="BK202" i="46"/>
  <c r="GD202" i="46"/>
  <c r="GQ202" i="46"/>
  <c r="H203" i="46"/>
  <c r="M203" i="46"/>
  <c r="L203" i="46" s="1"/>
  <c r="S203" i="46"/>
  <c r="R203" i="46" s="1"/>
  <c r="M203" i="77" s="1"/>
  <c r="U203" i="46"/>
  <c r="Y203" i="46"/>
  <c r="X203" i="46" s="1"/>
  <c r="P203" i="77" s="1"/>
  <c r="AE203" i="46"/>
  <c r="AF203" i="46"/>
  <c r="AN203" i="46"/>
  <c r="AO203" i="46"/>
  <c r="AU203" i="46"/>
  <c r="AS203" i="46" s="1"/>
  <c r="AT203" i="46" s="1"/>
  <c r="BJ203" i="46"/>
  <c r="BK203" i="46"/>
  <c r="GD203" i="46"/>
  <c r="GQ203" i="46"/>
  <c r="H204" i="46"/>
  <c r="M204" i="46"/>
  <c r="L204" i="46" s="1"/>
  <c r="S204" i="46"/>
  <c r="R204" i="46" s="1"/>
  <c r="M204" i="77" s="1"/>
  <c r="U204" i="46"/>
  <c r="Y204" i="46"/>
  <c r="X204" i="46" s="1"/>
  <c r="P204" i="77" s="1"/>
  <c r="AE204" i="46"/>
  <c r="AF204" i="46"/>
  <c r="AN204" i="46"/>
  <c r="AO204" i="46"/>
  <c r="AU204" i="46"/>
  <c r="AS204" i="46" s="1"/>
  <c r="AT204" i="46" s="1"/>
  <c r="BJ204" i="46"/>
  <c r="BK204" i="46"/>
  <c r="GD204" i="46"/>
  <c r="GQ204" i="46"/>
  <c r="H205" i="46"/>
  <c r="M205" i="46"/>
  <c r="L205" i="46" s="1"/>
  <c r="S205" i="46"/>
  <c r="R205" i="46" s="1"/>
  <c r="M205" i="77" s="1"/>
  <c r="U205" i="46"/>
  <c r="Y205" i="46"/>
  <c r="X205" i="46" s="1"/>
  <c r="P205" i="77" s="1"/>
  <c r="AE205" i="46"/>
  <c r="AF205" i="46"/>
  <c r="AN205" i="46"/>
  <c r="AO205" i="46"/>
  <c r="AU205" i="46"/>
  <c r="AS205" i="46" s="1"/>
  <c r="AT205" i="46" s="1"/>
  <c r="BJ205" i="46"/>
  <c r="BK205" i="46"/>
  <c r="GD205" i="46"/>
  <c r="GQ205" i="46"/>
  <c r="H206" i="46"/>
  <c r="M206" i="46"/>
  <c r="L206" i="46" s="1"/>
  <c r="S206" i="46"/>
  <c r="R206" i="46" s="1"/>
  <c r="M206" i="77" s="1"/>
  <c r="U206" i="46"/>
  <c r="Y206" i="46"/>
  <c r="X206" i="46" s="1"/>
  <c r="P206" i="77" s="1"/>
  <c r="AE206" i="46"/>
  <c r="AF206" i="46"/>
  <c r="AN206" i="46"/>
  <c r="AO206" i="46"/>
  <c r="AU206" i="46"/>
  <c r="AS206" i="46" s="1"/>
  <c r="AT206" i="46" s="1"/>
  <c r="BJ206" i="46"/>
  <c r="BK206" i="46"/>
  <c r="GD206" i="46"/>
  <c r="GQ206" i="46"/>
  <c r="H207" i="46"/>
  <c r="M207" i="46"/>
  <c r="L207" i="46" s="1"/>
  <c r="S207" i="46"/>
  <c r="R207" i="46" s="1"/>
  <c r="M207" i="77" s="1"/>
  <c r="U207" i="46"/>
  <c r="Y207" i="46"/>
  <c r="X207" i="46" s="1"/>
  <c r="P207" i="77" s="1"/>
  <c r="AE207" i="46"/>
  <c r="AF207" i="46"/>
  <c r="AN207" i="46"/>
  <c r="AO207" i="46"/>
  <c r="AU207" i="46"/>
  <c r="AS207" i="46" s="1"/>
  <c r="AT207" i="46" s="1"/>
  <c r="BJ207" i="46"/>
  <c r="BK207" i="46"/>
  <c r="GD207" i="46"/>
  <c r="GQ207" i="46"/>
  <c r="H208" i="46"/>
  <c r="M208" i="46"/>
  <c r="L208" i="46" s="1"/>
  <c r="S208" i="46"/>
  <c r="R208" i="46" s="1"/>
  <c r="M208" i="77" s="1"/>
  <c r="U208" i="46"/>
  <c r="Y208" i="46"/>
  <c r="X208" i="46" s="1"/>
  <c r="P208" i="77" s="1"/>
  <c r="AE208" i="46"/>
  <c r="AF208" i="46"/>
  <c r="AN208" i="46"/>
  <c r="AO208" i="46"/>
  <c r="AU208" i="46"/>
  <c r="AS208" i="46" s="1"/>
  <c r="AT208" i="46" s="1"/>
  <c r="BJ208" i="46"/>
  <c r="BK208" i="46"/>
  <c r="GD208" i="46"/>
  <c r="GQ208" i="46"/>
  <c r="H209" i="46"/>
  <c r="M209" i="46"/>
  <c r="L209" i="46" s="1"/>
  <c r="S209" i="46"/>
  <c r="R209" i="46" s="1"/>
  <c r="M209" i="77" s="1"/>
  <c r="U209" i="46"/>
  <c r="Y209" i="46"/>
  <c r="X209" i="46" s="1"/>
  <c r="P209" i="77" s="1"/>
  <c r="AE209" i="46"/>
  <c r="AF209" i="46"/>
  <c r="AN209" i="46"/>
  <c r="AO209" i="46"/>
  <c r="AU209" i="46"/>
  <c r="AS209" i="46" s="1"/>
  <c r="AT209" i="46" s="1"/>
  <c r="BJ209" i="46"/>
  <c r="BK209" i="46"/>
  <c r="GD209" i="46"/>
  <c r="GQ209" i="46"/>
  <c r="H210" i="46"/>
  <c r="M210" i="46"/>
  <c r="L210" i="46" s="1"/>
  <c r="S210" i="46"/>
  <c r="R210" i="46" s="1"/>
  <c r="M210" i="77" s="1"/>
  <c r="U210" i="46"/>
  <c r="Y210" i="46"/>
  <c r="X210" i="46" s="1"/>
  <c r="P210" i="77" s="1"/>
  <c r="AE210" i="46"/>
  <c r="AF210" i="46"/>
  <c r="AN210" i="46"/>
  <c r="AO210" i="46"/>
  <c r="AU210" i="46"/>
  <c r="AS210" i="46" s="1"/>
  <c r="AT210" i="46" s="1"/>
  <c r="BJ210" i="46"/>
  <c r="BK210" i="46"/>
  <c r="GD210" i="46"/>
  <c r="GQ210" i="46"/>
  <c r="H211" i="46"/>
  <c r="M211" i="46"/>
  <c r="L211" i="46" s="1"/>
  <c r="S211" i="46"/>
  <c r="R211" i="46" s="1"/>
  <c r="M211" i="77" s="1"/>
  <c r="U211" i="46"/>
  <c r="Y211" i="46"/>
  <c r="X211" i="46" s="1"/>
  <c r="P211" i="77" s="1"/>
  <c r="AE211" i="46"/>
  <c r="AF211" i="46"/>
  <c r="AN211" i="46"/>
  <c r="AO211" i="46"/>
  <c r="AU211" i="46"/>
  <c r="AS211" i="46" s="1"/>
  <c r="AT211" i="46" s="1"/>
  <c r="BJ211" i="46"/>
  <c r="BK211" i="46"/>
  <c r="GD211" i="46"/>
  <c r="GQ211" i="46"/>
  <c r="H212" i="46"/>
  <c r="M212" i="46"/>
  <c r="L212" i="46" s="1"/>
  <c r="S212" i="46"/>
  <c r="R212" i="46" s="1"/>
  <c r="M212" i="77" s="1"/>
  <c r="U212" i="46"/>
  <c r="Y212" i="46"/>
  <c r="X212" i="46" s="1"/>
  <c r="P212" i="77" s="1"/>
  <c r="AE212" i="46"/>
  <c r="AF212" i="46"/>
  <c r="AN212" i="46"/>
  <c r="AO212" i="46"/>
  <c r="AU212" i="46"/>
  <c r="AS212" i="46" s="1"/>
  <c r="AT212" i="46" s="1"/>
  <c r="BJ212" i="46"/>
  <c r="BK212" i="46"/>
  <c r="GD212" i="46"/>
  <c r="GQ212" i="46"/>
  <c r="H213" i="46"/>
  <c r="M213" i="46"/>
  <c r="L213" i="46" s="1"/>
  <c r="S213" i="46"/>
  <c r="R213" i="46" s="1"/>
  <c r="M213" i="77" s="1"/>
  <c r="U213" i="46"/>
  <c r="Y213" i="46"/>
  <c r="X213" i="46" s="1"/>
  <c r="P213" i="77" s="1"/>
  <c r="AE213" i="46"/>
  <c r="AF213" i="46"/>
  <c r="AN213" i="46"/>
  <c r="AO213" i="46"/>
  <c r="AU213" i="46"/>
  <c r="AS213" i="46" s="1"/>
  <c r="AT213" i="46" s="1"/>
  <c r="BJ213" i="46"/>
  <c r="BK213" i="46"/>
  <c r="GD213" i="46"/>
  <c r="GQ213" i="46"/>
  <c r="H214" i="46"/>
  <c r="M214" i="46"/>
  <c r="L214" i="46" s="1"/>
  <c r="S214" i="46"/>
  <c r="R214" i="46" s="1"/>
  <c r="M214" i="77" s="1"/>
  <c r="U214" i="46"/>
  <c r="Y214" i="46"/>
  <c r="X214" i="46" s="1"/>
  <c r="P214" i="77" s="1"/>
  <c r="AE214" i="46"/>
  <c r="AF214" i="46"/>
  <c r="AN214" i="46"/>
  <c r="AO214" i="46"/>
  <c r="AU214" i="46"/>
  <c r="AS214" i="46" s="1"/>
  <c r="AT214" i="46" s="1"/>
  <c r="BJ214" i="46"/>
  <c r="BK214" i="46"/>
  <c r="GD214" i="46"/>
  <c r="GQ214" i="46"/>
  <c r="H215" i="46"/>
  <c r="M215" i="46"/>
  <c r="L215" i="46" s="1"/>
  <c r="S215" i="46"/>
  <c r="R215" i="46" s="1"/>
  <c r="M215" i="77" s="1"/>
  <c r="U215" i="46"/>
  <c r="Y215" i="46"/>
  <c r="X215" i="46" s="1"/>
  <c r="P215" i="77" s="1"/>
  <c r="AE215" i="46"/>
  <c r="AF215" i="46"/>
  <c r="AN215" i="46"/>
  <c r="AO215" i="46"/>
  <c r="AU215" i="46"/>
  <c r="AS215" i="46" s="1"/>
  <c r="AT215" i="46" s="1"/>
  <c r="BJ215" i="46"/>
  <c r="BK215" i="46"/>
  <c r="GD215" i="46"/>
  <c r="GQ215" i="46"/>
  <c r="H216" i="46"/>
  <c r="M216" i="46"/>
  <c r="L216" i="46" s="1"/>
  <c r="S216" i="46"/>
  <c r="R216" i="46" s="1"/>
  <c r="M216" i="77" s="1"/>
  <c r="U216" i="46"/>
  <c r="Y216" i="46"/>
  <c r="X216" i="46" s="1"/>
  <c r="P216" i="77" s="1"/>
  <c r="AE216" i="46"/>
  <c r="AF216" i="46"/>
  <c r="AN216" i="46"/>
  <c r="AO216" i="46"/>
  <c r="AU216" i="46"/>
  <c r="AS216" i="46" s="1"/>
  <c r="AT216" i="46" s="1"/>
  <c r="BJ216" i="46"/>
  <c r="BK216" i="46"/>
  <c r="GD216" i="46"/>
  <c r="GQ216" i="46"/>
  <c r="H217" i="46"/>
  <c r="M217" i="46"/>
  <c r="L217" i="46" s="1"/>
  <c r="S217" i="46"/>
  <c r="R217" i="46" s="1"/>
  <c r="M217" i="77" s="1"/>
  <c r="U217" i="46"/>
  <c r="Y217" i="46"/>
  <c r="X217" i="46" s="1"/>
  <c r="P217" i="77" s="1"/>
  <c r="AE217" i="46"/>
  <c r="AF217" i="46"/>
  <c r="AN217" i="46"/>
  <c r="AO217" i="46"/>
  <c r="AU217" i="46"/>
  <c r="AS217" i="46" s="1"/>
  <c r="AT217" i="46" s="1"/>
  <c r="BJ217" i="46"/>
  <c r="BK217" i="46"/>
  <c r="GD217" i="46"/>
  <c r="GQ217" i="46"/>
  <c r="H218" i="46"/>
  <c r="M218" i="46"/>
  <c r="L218" i="46" s="1"/>
  <c r="S218" i="46"/>
  <c r="R218" i="46" s="1"/>
  <c r="M218" i="77" s="1"/>
  <c r="U218" i="46"/>
  <c r="Y218" i="46"/>
  <c r="X218" i="46" s="1"/>
  <c r="P218" i="77" s="1"/>
  <c r="AE218" i="46"/>
  <c r="AF218" i="46"/>
  <c r="AN218" i="46"/>
  <c r="AO218" i="46"/>
  <c r="AU218" i="46"/>
  <c r="AS218" i="46" s="1"/>
  <c r="AT218" i="46" s="1"/>
  <c r="BJ218" i="46"/>
  <c r="BK218" i="46"/>
  <c r="GD218" i="46"/>
  <c r="GQ218" i="46"/>
  <c r="H219" i="46"/>
  <c r="M219" i="46"/>
  <c r="L219" i="46" s="1"/>
  <c r="S219" i="46"/>
  <c r="R219" i="46" s="1"/>
  <c r="M219" i="77" s="1"/>
  <c r="U219" i="46"/>
  <c r="Y219" i="46"/>
  <c r="X219" i="46" s="1"/>
  <c r="P219" i="77" s="1"/>
  <c r="AE219" i="46"/>
  <c r="AF219" i="46"/>
  <c r="AN219" i="46"/>
  <c r="AO219" i="46"/>
  <c r="AU219" i="46"/>
  <c r="AS219" i="46" s="1"/>
  <c r="AT219" i="46" s="1"/>
  <c r="BJ219" i="46"/>
  <c r="BK219" i="46"/>
  <c r="GD219" i="46"/>
  <c r="GQ219" i="46"/>
  <c r="H220" i="46"/>
  <c r="M220" i="46"/>
  <c r="L220" i="46" s="1"/>
  <c r="S220" i="46"/>
  <c r="R220" i="46" s="1"/>
  <c r="M220" i="77" s="1"/>
  <c r="U220" i="46"/>
  <c r="Y220" i="46"/>
  <c r="X220" i="46" s="1"/>
  <c r="P220" i="77" s="1"/>
  <c r="AE220" i="46"/>
  <c r="AF220" i="46"/>
  <c r="AN220" i="46"/>
  <c r="AO220" i="46"/>
  <c r="AU220" i="46"/>
  <c r="AS220" i="46" s="1"/>
  <c r="AT220" i="46" s="1"/>
  <c r="BJ220" i="46"/>
  <c r="BK220" i="46"/>
  <c r="GD220" i="46"/>
  <c r="GQ220" i="46"/>
  <c r="H221" i="46"/>
  <c r="M221" i="46"/>
  <c r="L221" i="46" s="1"/>
  <c r="S221" i="46"/>
  <c r="R221" i="46" s="1"/>
  <c r="M221" i="77" s="1"/>
  <c r="U221" i="46"/>
  <c r="Y221" i="46"/>
  <c r="X221" i="46" s="1"/>
  <c r="P221" i="77" s="1"/>
  <c r="AE221" i="46"/>
  <c r="AF221" i="46"/>
  <c r="AN221" i="46"/>
  <c r="AO221" i="46"/>
  <c r="AU221" i="46"/>
  <c r="AS221" i="46" s="1"/>
  <c r="AT221" i="46" s="1"/>
  <c r="BJ221" i="46"/>
  <c r="BK221" i="46"/>
  <c r="GD221" i="46"/>
  <c r="GQ221" i="46"/>
  <c r="H222" i="46"/>
  <c r="M222" i="46"/>
  <c r="L222" i="46" s="1"/>
  <c r="S222" i="46"/>
  <c r="R222" i="46" s="1"/>
  <c r="M222" i="77" s="1"/>
  <c r="U222" i="46"/>
  <c r="Y222" i="46"/>
  <c r="X222" i="46" s="1"/>
  <c r="P222" i="77" s="1"/>
  <c r="AE222" i="46"/>
  <c r="AF222" i="46"/>
  <c r="AN222" i="46"/>
  <c r="AO222" i="46"/>
  <c r="AU222" i="46"/>
  <c r="AS222" i="46" s="1"/>
  <c r="AT222" i="46" s="1"/>
  <c r="BJ222" i="46"/>
  <c r="BK222" i="46"/>
  <c r="GD222" i="46"/>
  <c r="GQ222" i="46"/>
  <c r="H223" i="46"/>
  <c r="M223" i="46"/>
  <c r="L223" i="46" s="1"/>
  <c r="S223" i="46"/>
  <c r="R223" i="46" s="1"/>
  <c r="M223" i="77" s="1"/>
  <c r="U223" i="46"/>
  <c r="Y223" i="46"/>
  <c r="X223" i="46" s="1"/>
  <c r="P223" i="77" s="1"/>
  <c r="AE223" i="46"/>
  <c r="AF223" i="46"/>
  <c r="AN223" i="46"/>
  <c r="AO223" i="46"/>
  <c r="AU223" i="46"/>
  <c r="AS223" i="46" s="1"/>
  <c r="AT223" i="46" s="1"/>
  <c r="BJ223" i="46"/>
  <c r="BK223" i="46"/>
  <c r="GD223" i="46"/>
  <c r="GQ223" i="46"/>
  <c r="H224" i="46"/>
  <c r="M224" i="46"/>
  <c r="L224" i="46" s="1"/>
  <c r="S224" i="46"/>
  <c r="R224" i="46" s="1"/>
  <c r="M224" i="77" s="1"/>
  <c r="U224" i="46"/>
  <c r="Y224" i="46"/>
  <c r="X224" i="46" s="1"/>
  <c r="P224" i="77" s="1"/>
  <c r="AE224" i="46"/>
  <c r="AF224" i="46"/>
  <c r="AN224" i="46"/>
  <c r="AO224" i="46"/>
  <c r="AU224" i="46"/>
  <c r="AS224" i="46" s="1"/>
  <c r="AT224" i="46" s="1"/>
  <c r="BJ224" i="46"/>
  <c r="BK224" i="46"/>
  <c r="GD224" i="46"/>
  <c r="GQ224" i="46"/>
  <c r="H225" i="46"/>
  <c r="M225" i="46"/>
  <c r="L225" i="46" s="1"/>
  <c r="S225" i="46"/>
  <c r="R225" i="46" s="1"/>
  <c r="M225" i="77" s="1"/>
  <c r="U225" i="46"/>
  <c r="Y225" i="46"/>
  <c r="X225" i="46" s="1"/>
  <c r="P225" i="77" s="1"/>
  <c r="AE225" i="46"/>
  <c r="AF225" i="46"/>
  <c r="AN225" i="46"/>
  <c r="AO225" i="46"/>
  <c r="AU225" i="46"/>
  <c r="AS225" i="46" s="1"/>
  <c r="AT225" i="46" s="1"/>
  <c r="BJ225" i="46"/>
  <c r="BK225" i="46"/>
  <c r="GD225" i="46"/>
  <c r="GQ225" i="46"/>
  <c r="H226" i="46"/>
  <c r="M226" i="46"/>
  <c r="L226" i="46" s="1"/>
  <c r="S226" i="46"/>
  <c r="R226" i="46" s="1"/>
  <c r="M226" i="77" s="1"/>
  <c r="U226" i="46"/>
  <c r="Y226" i="46"/>
  <c r="X226" i="46" s="1"/>
  <c r="P226" i="77" s="1"/>
  <c r="AE226" i="46"/>
  <c r="AF226" i="46"/>
  <c r="AN226" i="46"/>
  <c r="AO226" i="46"/>
  <c r="AU226" i="46"/>
  <c r="AS226" i="46" s="1"/>
  <c r="AT226" i="46" s="1"/>
  <c r="BJ226" i="46"/>
  <c r="BK226" i="46"/>
  <c r="GD226" i="46"/>
  <c r="GQ226" i="46"/>
  <c r="H227" i="46"/>
  <c r="M227" i="46"/>
  <c r="L227" i="46" s="1"/>
  <c r="S227" i="46"/>
  <c r="R227" i="46" s="1"/>
  <c r="M227" i="77" s="1"/>
  <c r="U227" i="46"/>
  <c r="Y227" i="46"/>
  <c r="X227" i="46" s="1"/>
  <c r="P227" i="77" s="1"/>
  <c r="AE227" i="46"/>
  <c r="AF227" i="46"/>
  <c r="AN227" i="46"/>
  <c r="AO227" i="46"/>
  <c r="AU227" i="46"/>
  <c r="AS227" i="46" s="1"/>
  <c r="AT227" i="46" s="1"/>
  <c r="BJ227" i="46"/>
  <c r="BK227" i="46"/>
  <c r="GD227" i="46"/>
  <c r="GQ227" i="46"/>
  <c r="H228" i="46"/>
  <c r="M228" i="46"/>
  <c r="L228" i="46" s="1"/>
  <c r="S228" i="46"/>
  <c r="R228" i="46" s="1"/>
  <c r="M228" i="77" s="1"/>
  <c r="U228" i="46"/>
  <c r="Y228" i="46"/>
  <c r="X228" i="46" s="1"/>
  <c r="P228" i="77" s="1"/>
  <c r="AE228" i="46"/>
  <c r="AF228" i="46"/>
  <c r="AN228" i="46"/>
  <c r="AO228" i="46"/>
  <c r="AU228" i="46"/>
  <c r="AS228" i="46" s="1"/>
  <c r="AT228" i="46" s="1"/>
  <c r="BJ228" i="46"/>
  <c r="BK228" i="46"/>
  <c r="GD228" i="46"/>
  <c r="GQ228" i="46"/>
  <c r="H229" i="46"/>
  <c r="M229" i="46"/>
  <c r="L229" i="46" s="1"/>
  <c r="S229" i="46"/>
  <c r="R229" i="46" s="1"/>
  <c r="M229" i="77" s="1"/>
  <c r="U229" i="46"/>
  <c r="Y229" i="46"/>
  <c r="X229" i="46" s="1"/>
  <c r="P229" i="77" s="1"/>
  <c r="AE229" i="46"/>
  <c r="AF229" i="46"/>
  <c r="AN229" i="46"/>
  <c r="AO229" i="46"/>
  <c r="AU229" i="46"/>
  <c r="AS229" i="46" s="1"/>
  <c r="AT229" i="46" s="1"/>
  <c r="BJ229" i="46"/>
  <c r="BK229" i="46"/>
  <c r="GD229" i="46"/>
  <c r="GQ229" i="46"/>
  <c r="H230" i="46"/>
  <c r="M230" i="46"/>
  <c r="L230" i="46" s="1"/>
  <c r="S230" i="46"/>
  <c r="R230" i="46" s="1"/>
  <c r="M230" i="77" s="1"/>
  <c r="U230" i="46"/>
  <c r="Y230" i="46"/>
  <c r="X230" i="46" s="1"/>
  <c r="P230" i="77" s="1"/>
  <c r="AE230" i="46"/>
  <c r="AF230" i="46"/>
  <c r="AN230" i="46"/>
  <c r="AO230" i="46"/>
  <c r="AU230" i="46"/>
  <c r="AS230" i="46" s="1"/>
  <c r="AT230" i="46" s="1"/>
  <c r="BJ230" i="46"/>
  <c r="BK230" i="46"/>
  <c r="GD230" i="46"/>
  <c r="GQ230" i="46"/>
  <c r="H231" i="46"/>
  <c r="M231" i="46"/>
  <c r="L231" i="46" s="1"/>
  <c r="S231" i="46"/>
  <c r="R231" i="46" s="1"/>
  <c r="M231" i="77" s="1"/>
  <c r="U231" i="46"/>
  <c r="Y231" i="46"/>
  <c r="X231" i="46" s="1"/>
  <c r="P231" i="77" s="1"/>
  <c r="AE231" i="46"/>
  <c r="AF231" i="46"/>
  <c r="AN231" i="46"/>
  <c r="AO231" i="46"/>
  <c r="AU231" i="46"/>
  <c r="AS231" i="46" s="1"/>
  <c r="AT231" i="46" s="1"/>
  <c r="BJ231" i="46"/>
  <c r="BK231" i="46"/>
  <c r="GD231" i="46"/>
  <c r="GQ231" i="46"/>
  <c r="H232" i="46"/>
  <c r="M232" i="46"/>
  <c r="L232" i="46" s="1"/>
  <c r="S232" i="46"/>
  <c r="R232" i="46" s="1"/>
  <c r="M232" i="77" s="1"/>
  <c r="U232" i="46"/>
  <c r="Y232" i="46"/>
  <c r="X232" i="46" s="1"/>
  <c r="P232" i="77" s="1"/>
  <c r="AE232" i="46"/>
  <c r="AF232" i="46"/>
  <c r="AN232" i="46"/>
  <c r="AO232" i="46"/>
  <c r="AU232" i="46"/>
  <c r="AS232" i="46" s="1"/>
  <c r="AT232" i="46" s="1"/>
  <c r="BJ232" i="46"/>
  <c r="BK232" i="46"/>
  <c r="GD232" i="46"/>
  <c r="GQ232" i="46"/>
  <c r="H233" i="46"/>
  <c r="M233" i="46"/>
  <c r="L233" i="46" s="1"/>
  <c r="S233" i="46"/>
  <c r="R233" i="46" s="1"/>
  <c r="M233" i="77" s="1"/>
  <c r="U233" i="46"/>
  <c r="Y233" i="46"/>
  <c r="X233" i="46" s="1"/>
  <c r="P233" i="77" s="1"/>
  <c r="AE233" i="46"/>
  <c r="AF233" i="46"/>
  <c r="AN233" i="46"/>
  <c r="AO233" i="46"/>
  <c r="AU233" i="46"/>
  <c r="AS233" i="46" s="1"/>
  <c r="AT233" i="46" s="1"/>
  <c r="BJ233" i="46"/>
  <c r="BK233" i="46"/>
  <c r="GD233" i="46"/>
  <c r="GQ233" i="46"/>
  <c r="H234" i="46"/>
  <c r="M234" i="46"/>
  <c r="L234" i="46" s="1"/>
  <c r="S234" i="46"/>
  <c r="R234" i="46" s="1"/>
  <c r="M234" i="77" s="1"/>
  <c r="U234" i="46"/>
  <c r="Y234" i="46"/>
  <c r="X234" i="46" s="1"/>
  <c r="P234" i="77" s="1"/>
  <c r="AE234" i="46"/>
  <c r="AF234" i="46"/>
  <c r="AN234" i="46"/>
  <c r="AO234" i="46"/>
  <c r="AU234" i="46"/>
  <c r="AS234" i="46" s="1"/>
  <c r="AT234" i="46" s="1"/>
  <c r="BJ234" i="46"/>
  <c r="BK234" i="46"/>
  <c r="GD234" i="46"/>
  <c r="GQ234" i="46"/>
  <c r="H235" i="46"/>
  <c r="M235" i="46"/>
  <c r="L235" i="46" s="1"/>
  <c r="S235" i="46"/>
  <c r="R235" i="46" s="1"/>
  <c r="M235" i="77" s="1"/>
  <c r="U235" i="46"/>
  <c r="Y235" i="46"/>
  <c r="X235" i="46" s="1"/>
  <c r="P235" i="77" s="1"/>
  <c r="AE235" i="46"/>
  <c r="AF235" i="46"/>
  <c r="AN235" i="46"/>
  <c r="AO235" i="46"/>
  <c r="AU235" i="46"/>
  <c r="AS235" i="46" s="1"/>
  <c r="AT235" i="46" s="1"/>
  <c r="BJ235" i="46"/>
  <c r="BK235" i="46"/>
  <c r="GD235" i="46"/>
  <c r="GQ235" i="46"/>
  <c r="H236" i="46"/>
  <c r="M236" i="46"/>
  <c r="L236" i="46" s="1"/>
  <c r="S236" i="46"/>
  <c r="R236" i="46" s="1"/>
  <c r="M236" i="77" s="1"/>
  <c r="U236" i="46"/>
  <c r="Y236" i="46"/>
  <c r="X236" i="46" s="1"/>
  <c r="P236" i="77" s="1"/>
  <c r="AE236" i="46"/>
  <c r="AF236" i="46"/>
  <c r="AN236" i="46"/>
  <c r="AO236" i="46"/>
  <c r="AU236" i="46"/>
  <c r="AS236" i="46" s="1"/>
  <c r="AT236" i="46" s="1"/>
  <c r="BJ236" i="46"/>
  <c r="BK236" i="46"/>
  <c r="GD236" i="46"/>
  <c r="GQ236" i="46"/>
  <c r="H237" i="46"/>
  <c r="M237" i="46"/>
  <c r="L237" i="46" s="1"/>
  <c r="S237" i="46"/>
  <c r="R237" i="46" s="1"/>
  <c r="M237" i="77" s="1"/>
  <c r="U237" i="46"/>
  <c r="Y237" i="46"/>
  <c r="X237" i="46" s="1"/>
  <c r="P237" i="77" s="1"/>
  <c r="AE237" i="46"/>
  <c r="AF237" i="46"/>
  <c r="AN237" i="46"/>
  <c r="AO237" i="46"/>
  <c r="AU237" i="46"/>
  <c r="AS237" i="46" s="1"/>
  <c r="AT237" i="46" s="1"/>
  <c r="BJ237" i="46"/>
  <c r="BK237" i="46"/>
  <c r="GD237" i="46"/>
  <c r="GQ237" i="46"/>
  <c r="H238" i="46"/>
  <c r="M238" i="46"/>
  <c r="L238" i="46" s="1"/>
  <c r="S238" i="46"/>
  <c r="R238" i="46" s="1"/>
  <c r="M238" i="77" s="1"/>
  <c r="U238" i="46"/>
  <c r="Y238" i="46"/>
  <c r="X238" i="46" s="1"/>
  <c r="P238" i="77" s="1"/>
  <c r="AE238" i="46"/>
  <c r="AF238" i="46"/>
  <c r="AN238" i="46"/>
  <c r="AO238" i="46"/>
  <c r="AU238" i="46"/>
  <c r="AS238" i="46" s="1"/>
  <c r="AT238" i="46" s="1"/>
  <c r="BJ238" i="46"/>
  <c r="BK238" i="46"/>
  <c r="GD238" i="46"/>
  <c r="GQ238" i="46"/>
  <c r="H239" i="46"/>
  <c r="M239" i="46"/>
  <c r="L239" i="46" s="1"/>
  <c r="S239" i="46"/>
  <c r="R239" i="46" s="1"/>
  <c r="M239" i="77" s="1"/>
  <c r="U239" i="46"/>
  <c r="Y239" i="46"/>
  <c r="X239" i="46" s="1"/>
  <c r="P239" i="77" s="1"/>
  <c r="AE239" i="46"/>
  <c r="AF239" i="46"/>
  <c r="AN239" i="46"/>
  <c r="AO239" i="46"/>
  <c r="AU239" i="46"/>
  <c r="AS239" i="46" s="1"/>
  <c r="AT239" i="46" s="1"/>
  <c r="BJ239" i="46"/>
  <c r="BK239" i="46"/>
  <c r="GD239" i="46"/>
  <c r="GQ239" i="46"/>
  <c r="H240" i="46"/>
  <c r="M240" i="46"/>
  <c r="L240" i="46" s="1"/>
  <c r="S240" i="46"/>
  <c r="R240" i="46" s="1"/>
  <c r="M240" i="77" s="1"/>
  <c r="U240" i="46"/>
  <c r="Y240" i="46"/>
  <c r="X240" i="46" s="1"/>
  <c r="P240" i="77" s="1"/>
  <c r="AE240" i="46"/>
  <c r="AF240" i="46"/>
  <c r="AN240" i="46"/>
  <c r="AO240" i="46"/>
  <c r="AU240" i="46"/>
  <c r="AS240" i="46" s="1"/>
  <c r="AT240" i="46" s="1"/>
  <c r="BJ240" i="46"/>
  <c r="BK240" i="46"/>
  <c r="GD240" i="46"/>
  <c r="GQ240" i="46"/>
  <c r="H241" i="46"/>
  <c r="M241" i="46"/>
  <c r="L241" i="46" s="1"/>
  <c r="S241" i="46"/>
  <c r="R241" i="46" s="1"/>
  <c r="M241" i="77" s="1"/>
  <c r="U241" i="46"/>
  <c r="Y241" i="46"/>
  <c r="X241" i="46" s="1"/>
  <c r="P241" i="77" s="1"/>
  <c r="AE241" i="46"/>
  <c r="AF241" i="46"/>
  <c r="AN241" i="46"/>
  <c r="AO241" i="46"/>
  <c r="AU241" i="46"/>
  <c r="AS241" i="46" s="1"/>
  <c r="AT241" i="46" s="1"/>
  <c r="BJ241" i="46"/>
  <c r="BK241" i="46"/>
  <c r="GD241" i="46"/>
  <c r="GQ241" i="46"/>
  <c r="H242" i="46"/>
  <c r="M242" i="46"/>
  <c r="L242" i="46" s="1"/>
  <c r="S242" i="46"/>
  <c r="R242" i="46" s="1"/>
  <c r="M242" i="77" s="1"/>
  <c r="U242" i="46"/>
  <c r="Y242" i="46"/>
  <c r="X242" i="46" s="1"/>
  <c r="P242" i="77" s="1"/>
  <c r="AE242" i="46"/>
  <c r="AF242" i="46"/>
  <c r="AN242" i="46"/>
  <c r="AO242" i="46"/>
  <c r="AU242" i="46"/>
  <c r="AS242" i="46" s="1"/>
  <c r="AT242" i="46" s="1"/>
  <c r="BJ242" i="46"/>
  <c r="BK242" i="46"/>
  <c r="GD242" i="46"/>
  <c r="GQ242" i="46"/>
  <c r="H243" i="46"/>
  <c r="M243" i="46"/>
  <c r="L243" i="46" s="1"/>
  <c r="S243" i="46"/>
  <c r="R243" i="46" s="1"/>
  <c r="M243" i="77" s="1"/>
  <c r="U243" i="46"/>
  <c r="Y243" i="46"/>
  <c r="X243" i="46" s="1"/>
  <c r="P243" i="77" s="1"/>
  <c r="AE243" i="46"/>
  <c r="AF243" i="46"/>
  <c r="AN243" i="46"/>
  <c r="AO243" i="46"/>
  <c r="AU243" i="46"/>
  <c r="AS243" i="46" s="1"/>
  <c r="AT243" i="46" s="1"/>
  <c r="BJ243" i="46"/>
  <c r="BK243" i="46"/>
  <c r="GD243" i="46"/>
  <c r="GQ243" i="46"/>
  <c r="H244" i="46"/>
  <c r="M244" i="46"/>
  <c r="L244" i="46" s="1"/>
  <c r="S244" i="46"/>
  <c r="R244" i="46" s="1"/>
  <c r="M244" i="77" s="1"/>
  <c r="U244" i="46"/>
  <c r="Y244" i="46"/>
  <c r="X244" i="46" s="1"/>
  <c r="P244" i="77" s="1"/>
  <c r="AE244" i="46"/>
  <c r="AF244" i="46"/>
  <c r="AN244" i="46"/>
  <c r="AO244" i="46"/>
  <c r="AU244" i="46"/>
  <c r="AS244" i="46" s="1"/>
  <c r="AT244" i="46" s="1"/>
  <c r="BJ244" i="46"/>
  <c r="BK244" i="46"/>
  <c r="GD244" i="46"/>
  <c r="GQ244" i="46"/>
  <c r="H245" i="46"/>
  <c r="M245" i="46"/>
  <c r="L245" i="46" s="1"/>
  <c r="S245" i="46"/>
  <c r="R245" i="46" s="1"/>
  <c r="U245" i="46"/>
  <c r="T245" i="46" s="1"/>
  <c r="Y245" i="46"/>
  <c r="X245" i="46" s="1"/>
  <c r="AE245" i="46"/>
  <c r="AF245" i="46"/>
  <c r="AN245" i="46"/>
  <c r="AO245" i="46"/>
  <c r="AU245" i="46"/>
  <c r="AS245" i="46" s="1"/>
  <c r="AT245" i="46" s="1"/>
  <c r="BJ245" i="46"/>
  <c r="BK245" i="46"/>
  <c r="GD245" i="46"/>
  <c r="GQ245" i="46"/>
  <c r="H246" i="46"/>
  <c r="M246" i="46"/>
  <c r="L246" i="46" s="1"/>
  <c r="S246" i="46"/>
  <c r="R246" i="46" s="1"/>
  <c r="U246" i="46"/>
  <c r="T246" i="46" s="1"/>
  <c r="Y246" i="46"/>
  <c r="X246" i="46" s="1"/>
  <c r="AE246" i="46"/>
  <c r="AF246" i="46"/>
  <c r="AN246" i="46"/>
  <c r="AO246" i="46"/>
  <c r="AU246" i="46"/>
  <c r="AS246" i="46" s="1"/>
  <c r="AT246" i="46" s="1"/>
  <c r="BJ246" i="46"/>
  <c r="BK246" i="46"/>
  <c r="GD246" i="46"/>
  <c r="GQ246" i="46"/>
  <c r="H247" i="46"/>
  <c r="M247" i="46"/>
  <c r="L247" i="46" s="1"/>
  <c r="S247" i="46"/>
  <c r="R247" i="46" s="1"/>
  <c r="U247" i="46"/>
  <c r="T247" i="46" s="1"/>
  <c r="Y247" i="46"/>
  <c r="X247" i="46" s="1"/>
  <c r="AE247" i="46"/>
  <c r="AF247" i="46"/>
  <c r="AN247" i="46"/>
  <c r="AO247" i="46"/>
  <c r="AU247" i="46"/>
  <c r="AS247" i="46" s="1"/>
  <c r="AT247" i="46" s="1"/>
  <c r="BJ247" i="46"/>
  <c r="BK247" i="46"/>
  <c r="GD247" i="46"/>
  <c r="GQ247" i="46"/>
  <c r="H248" i="46"/>
  <c r="M248" i="46"/>
  <c r="L248" i="46" s="1"/>
  <c r="S248" i="46"/>
  <c r="R248" i="46" s="1"/>
  <c r="U248" i="46"/>
  <c r="T248" i="46" s="1"/>
  <c r="Y248" i="46"/>
  <c r="X248" i="46" s="1"/>
  <c r="AE248" i="46"/>
  <c r="AF248" i="46"/>
  <c r="AN248" i="46"/>
  <c r="AO248" i="46"/>
  <c r="AU248" i="46"/>
  <c r="AS248" i="46" s="1"/>
  <c r="AT248" i="46" s="1"/>
  <c r="BJ248" i="46"/>
  <c r="BK248" i="46"/>
  <c r="GD248" i="46"/>
  <c r="GQ248" i="46"/>
  <c r="H249" i="46"/>
  <c r="M249" i="46"/>
  <c r="L249" i="46" s="1"/>
  <c r="S249" i="46"/>
  <c r="R249" i="46" s="1"/>
  <c r="U249" i="46"/>
  <c r="T249" i="46" s="1"/>
  <c r="Y249" i="46"/>
  <c r="X249" i="46" s="1"/>
  <c r="AE249" i="46"/>
  <c r="AF249" i="46"/>
  <c r="AN249" i="46"/>
  <c r="AO249" i="46"/>
  <c r="AU249" i="46"/>
  <c r="AS249" i="46" s="1"/>
  <c r="AT249" i="46" s="1"/>
  <c r="BJ249" i="46"/>
  <c r="BK249" i="46"/>
  <c r="GD249" i="46"/>
  <c r="GQ249" i="46"/>
  <c r="H250" i="46"/>
  <c r="M250" i="46"/>
  <c r="L250" i="46" s="1"/>
  <c r="S250" i="46"/>
  <c r="R250" i="46" s="1"/>
  <c r="U250" i="46"/>
  <c r="T250" i="46" s="1"/>
  <c r="Y250" i="46"/>
  <c r="X250" i="46" s="1"/>
  <c r="AE250" i="46"/>
  <c r="AF250" i="46"/>
  <c r="AN250" i="46"/>
  <c r="AO250" i="46"/>
  <c r="AU250" i="46"/>
  <c r="AS250" i="46" s="1"/>
  <c r="AT250" i="46" s="1"/>
  <c r="BJ250" i="46"/>
  <c r="BK250" i="46"/>
  <c r="GD250" i="46"/>
  <c r="GQ250" i="46"/>
  <c r="H251" i="46"/>
  <c r="M251" i="46"/>
  <c r="L251" i="46" s="1"/>
  <c r="S251" i="46"/>
  <c r="R251" i="46" s="1"/>
  <c r="U251" i="46"/>
  <c r="T251" i="46" s="1"/>
  <c r="Y251" i="46"/>
  <c r="X251" i="46" s="1"/>
  <c r="AE251" i="46"/>
  <c r="AF251" i="46"/>
  <c r="AN251" i="46"/>
  <c r="AO251" i="46"/>
  <c r="AU251" i="46"/>
  <c r="AS251" i="46" s="1"/>
  <c r="AT251" i="46" s="1"/>
  <c r="BJ251" i="46"/>
  <c r="BK251" i="46"/>
  <c r="GD251" i="46"/>
  <c r="GQ251" i="46"/>
  <c r="H252" i="46"/>
  <c r="M252" i="46"/>
  <c r="L252" i="46" s="1"/>
  <c r="S252" i="46"/>
  <c r="R252" i="46" s="1"/>
  <c r="U252" i="46"/>
  <c r="T252" i="46" s="1"/>
  <c r="Y252" i="46"/>
  <c r="X252" i="46" s="1"/>
  <c r="AE252" i="46"/>
  <c r="AF252" i="46"/>
  <c r="AN252" i="46"/>
  <c r="AO252" i="46"/>
  <c r="AU252" i="46"/>
  <c r="AS252" i="46" s="1"/>
  <c r="AT252" i="46" s="1"/>
  <c r="BJ252" i="46"/>
  <c r="BK252" i="46"/>
  <c r="GD252" i="46"/>
  <c r="GQ252" i="46"/>
  <c r="H253" i="46"/>
  <c r="M253" i="46"/>
  <c r="L253" i="46" s="1"/>
  <c r="S253" i="46"/>
  <c r="R253" i="46" s="1"/>
  <c r="U253" i="46"/>
  <c r="T253" i="46" s="1"/>
  <c r="Y253" i="46"/>
  <c r="X253" i="46" s="1"/>
  <c r="AE253" i="46"/>
  <c r="AF253" i="46"/>
  <c r="AN253" i="46"/>
  <c r="AO253" i="46"/>
  <c r="AU253" i="46"/>
  <c r="AS253" i="46" s="1"/>
  <c r="AT253" i="46" s="1"/>
  <c r="BJ253" i="46"/>
  <c r="BK253" i="46"/>
  <c r="GD253" i="46"/>
  <c r="GQ253" i="46"/>
  <c r="H254" i="46"/>
  <c r="M254" i="46"/>
  <c r="L254" i="46" s="1"/>
  <c r="S254" i="46"/>
  <c r="R254" i="46" s="1"/>
  <c r="U254" i="46"/>
  <c r="T254" i="46" s="1"/>
  <c r="Y254" i="46"/>
  <c r="X254" i="46" s="1"/>
  <c r="AE254" i="46"/>
  <c r="AF254" i="46"/>
  <c r="AN254" i="46"/>
  <c r="AO254" i="46"/>
  <c r="AU254" i="46"/>
  <c r="AS254" i="46" s="1"/>
  <c r="AT254" i="46" s="1"/>
  <c r="BJ254" i="46"/>
  <c r="BK254" i="46"/>
  <c r="GD254" i="46"/>
  <c r="GQ254" i="46"/>
  <c r="H255" i="46"/>
  <c r="M255" i="46"/>
  <c r="L255" i="46" s="1"/>
  <c r="S255" i="46"/>
  <c r="R255" i="46" s="1"/>
  <c r="U255" i="46"/>
  <c r="T255" i="46" s="1"/>
  <c r="Y255" i="46"/>
  <c r="X255" i="46" s="1"/>
  <c r="AE255" i="46"/>
  <c r="AF255" i="46"/>
  <c r="AN255" i="46"/>
  <c r="AO255" i="46"/>
  <c r="AU255" i="46"/>
  <c r="AS255" i="46" s="1"/>
  <c r="AT255" i="46" s="1"/>
  <c r="BJ255" i="46"/>
  <c r="BK255" i="46"/>
  <c r="GD255" i="46"/>
  <c r="GQ255" i="46"/>
  <c r="H256" i="46"/>
  <c r="M256" i="46"/>
  <c r="L256" i="46" s="1"/>
  <c r="S256" i="46"/>
  <c r="R256" i="46" s="1"/>
  <c r="U256" i="46"/>
  <c r="T256" i="46" s="1"/>
  <c r="Y256" i="46"/>
  <c r="X256" i="46" s="1"/>
  <c r="AE256" i="46"/>
  <c r="AF256" i="46"/>
  <c r="AN256" i="46"/>
  <c r="AO256" i="46"/>
  <c r="AU256" i="46"/>
  <c r="AS256" i="46" s="1"/>
  <c r="AT256" i="46" s="1"/>
  <c r="BJ256" i="46"/>
  <c r="BK256" i="46"/>
  <c r="GD256" i="46"/>
  <c r="GQ256" i="46"/>
  <c r="H257" i="46"/>
  <c r="M257" i="46"/>
  <c r="L257" i="46" s="1"/>
  <c r="S257" i="46"/>
  <c r="R257" i="46" s="1"/>
  <c r="U257" i="46"/>
  <c r="T257" i="46" s="1"/>
  <c r="Y257" i="46"/>
  <c r="X257" i="46" s="1"/>
  <c r="AE257" i="46"/>
  <c r="AF257" i="46"/>
  <c r="AN257" i="46"/>
  <c r="AO257" i="46"/>
  <c r="AU257" i="46"/>
  <c r="AS257" i="46" s="1"/>
  <c r="AT257" i="46" s="1"/>
  <c r="BJ257" i="46"/>
  <c r="BK257" i="46"/>
  <c r="GD257" i="46"/>
  <c r="GQ257" i="46"/>
  <c r="H258" i="46"/>
  <c r="M258" i="46"/>
  <c r="L258" i="46" s="1"/>
  <c r="S258" i="46"/>
  <c r="R258" i="46" s="1"/>
  <c r="U258" i="46"/>
  <c r="T258" i="46" s="1"/>
  <c r="Y258" i="46"/>
  <c r="X258" i="46" s="1"/>
  <c r="AE258" i="46"/>
  <c r="AF258" i="46"/>
  <c r="AN258" i="46"/>
  <c r="AO258" i="46"/>
  <c r="AU258" i="46"/>
  <c r="AS258" i="46" s="1"/>
  <c r="AT258" i="46" s="1"/>
  <c r="BJ258" i="46"/>
  <c r="BK258" i="46"/>
  <c r="GD258" i="46"/>
  <c r="GQ258" i="46"/>
  <c r="H259" i="46"/>
  <c r="M259" i="46"/>
  <c r="L259" i="46" s="1"/>
  <c r="S259" i="46"/>
  <c r="R259" i="46" s="1"/>
  <c r="U259" i="46"/>
  <c r="T259" i="46" s="1"/>
  <c r="Y259" i="46"/>
  <c r="X259" i="46" s="1"/>
  <c r="AE259" i="46"/>
  <c r="AF259" i="46"/>
  <c r="AN259" i="46"/>
  <c r="AO259" i="46"/>
  <c r="AU259" i="46"/>
  <c r="AS259" i="46" s="1"/>
  <c r="AT259" i="46" s="1"/>
  <c r="BJ259" i="46"/>
  <c r="BK259" i="46"/>
  <c r="GD259" i="46"/>
  <c r="GQ259" i="46"/>
  <c r="H260" i="46"/>
  <c r="M260" i="46"/>
  <c r="L260" i="46" s="1"/>
  <c r="S260" i="46"/>
  <c r="R260" i="46" s="1"/>
  <c r="U260" i="46"/>
  <c r="T260" i="46" s="1"/>
  <c r="Y260" i="46"/>
  <c r="X260" i="46" s="1"/>
  <c r="AE260" i="46"/>
  <c r="AF260" i="46"/>
  <c r="AN260" i="46"/>
  <c r="AO260" i="46"/>
  <c r="AU260" i="46"/>
  <c r="AS260" i="46" s="1"/>
  <c r="AT260" i="46" s="1"/>
  <c r="BJ260" i="46"/>
  <c r="BK260" i="46"/>
  <c r="GD260" i="46"/>
  <c r="GQ260" i="46"/>
  <c r="H261" i="46"/>
  <c r="M261" i="46"/>
  <c r="L261" i="46" s="1"/>
  <c r="S261" i="46"/>
  <c r="R261" i="46" s="1"/>
  <c r="U261" i="46"/>
  <c r="T261" i="46" s="1"/>
  <c r="Y261" i="46"/>
  <c r="X261" i="46" s="1"/>
  <c r="AE261" i="46"/>
  <c r="AF261" i="46"/>
  <c r="AN261" i="46"/>
  <c r="AO261" i="46"/>
  <c r="AU261" i="46"/>
  <c r="AS261" i="46" s="1"/>
  <c r="AT261" i="46" s="1"/>
  <c r="BJ261" i="46"/>
  <c r="BK261" i="46"/>
  <c r="GD261" i="46"/>
  <c r="GQ261" i="46"/>
  <c r="H262" i="46"/>
  <c r="M262" i="46"/>
  <c r="L262" i="46" s="1"/>
  <c r="S262" i="46"/>
  <c r="R262" i="46" s="1"/>
  <c r="U262" i="46"/>
  <c r="T262" i="46" s="1"/>
  <c r="Y262" i="46"/>
  <c r="X262" i="46" s="1"/>
  <c r="AE262" i="46"/>
  <c r="AF262" i="46"/>
  <c r="AN262" i="46"/>
  <c r="AO262" i="46"/>
  <c r="AU262" i="46"/>
  <c r="AS262" i="46" s="1"/>
  <c r="AT262" i="46" s="1"/>
  <c r="BJ262" i="46"/>
  <c r="BK262" i="46"/>
  <c r="GD262" i="46"/>
  <c r="GQ262" i="46"/>
  <c r="H263" i="46"/>
  <c r="M263" i="46"/>
  <c r="L263" i="46" s="1"/>
  <c r="S263" i="46"/>
  <c r="R263" i="46" s="1"/>
  <c r="U263" i="46"/>
  <c r="T263" i="46" s="1"/>
  <c r="Y263" i="46"/>
  <c r="X263" i="46" s="1"/>
  <c r="AE263" i="46"/>
  <c r="AF263" i="46"/>
  <c r="AN263" i="46"/>
  <c r="AO263" i="46"/>
  <c r="AU263" i="46"/>
  <c r="AS263" i="46" s="1"/>
  <c r="AT263" i="46" s="1"/>
  <c r="BJ263" i="46"/>
  <c r="BK263" i="46"/>
  <c r="GD263" i="46"/>
  <c r="GQ263" i="46"/>
  <c r="H264" i="46"/>
  <c r="M264" i="46"/>
  <c r="L264" i="46" s="1"/>
  <c r="S264" i="46"/>
  <c r="R264" i="46" s="1"/>
  <c r="U264" i="46"/>
  <c r="T264" i="46" s="1"/>
  <c r="Y264" i="46"/>
  <c r="X264" i="46" s="1"/>
  <c r="AE264" i="46"/>
  <c r="AF264" i="46"/>
  <c r="AN264" i="46"/>
  <c r="AO264" i="46"/>
  <c r="AU264" i="46"/>
  <c r="AS264" i="46" s="1"/>
  <c r="AT264" i="46" s="1"/>
  <c r="BJ264" i="46"/>
  <c r="BK264" i="46"/>
  <c r="GD264" i="46"/>
  <c r="GQ264" i="46"/>
  <c r="H265" i="46"/>
  <c r="M265" i="46"/>
  <c r="L265" i="46" s="1"/>
  <c r="S265" i="46"/>
  <c r="R265" i="46" s="1"/>
  <c r="U265" i="46"/>
  <c r="T265" i="46" s="1"/>
  <c r="Y265" i="46"/>
  <c r="X265" i="46" s="1"/>
  <c r="AE265" i="46"/>
  <c r="AF265" i="46"/>
  <c r="AN265" i="46"/>
  <c r="AO265" i="46"/>
  <c r="AU265" i="46"/>
  <c r="AS265" i="46" s="1"/>
  <c r="AT265" i="46" s="1"/>
  <c r="BJ265" i="46"/>
  <c r="BK265" i="46"/>
  <c r="GD265" i="46"/>
  <c r="GQ265" i="46"/>
  <c r="H266" i="46"/>
  <c r="M266" i="46"/>
  <c r="L266" i="46" s="1"/>
  <c r="S266" i="46"/>
  <c r="R266" i="46" s="1"/>
  <c r="U266" i="46"/>
  <c r="T266" i="46" s="1"/>
  <c r="Y266" i="46"/>
  <c r="X266" i="46" s="1"/>
  <c r="AE266" i="46"/>
  <c r="AF266" i="46"/>
  <c r="AN266" i="46"/>
  <c r="AO266" i="46"/>
  <c r="AU266" i="46"/>
  <c r="AS266" i="46" s="1"/>
  <c r="AT266" i="46" s="1"/>
  <c r="BJ266" i="46"/>
  <c r="BK266" i="46"/>
  <c r="GD266" i="46"/>
  <c r="GQ266" i="46"/>
  <c r="H267" i="46"/>
  <c r="M267" i="46"/>
  <c r="L267" i="46" s="1"/>
  <c r="S267" i="46"/>
  <c r="R267" i="46" s="1"/>
  <c r="U267" i="46"/>
  <c r="T267" i="46" s="1"/>
  <c r="Y267" i="46"/>
  <c r="X267" i="46" s="1"/>
  <c r="AE267" i="46"/>
  <c r="AF267" i="46"/>
  <c r="AN267" i="46"/>
  <c r="AO267" i="46"/>
  <c r="AU267" i="46"/>
  <c r="AS267" i="46" s="1"/>
  <c r="AT267" i="46" s="1"/>
  <c r="BJ267" i="46"/>
  <c r="BK267" i="46"/>
  <c r="GD267" i="46"/>
  <c r="GQ267" i="46"/>
  <c r="H268" i="46"/>
  <c r="M268" i="46"/>
  <c r="L268" i="46" s="1"/>
  <c r="S268" i="46"/>
  <c r="R268" i="46" s="1"/>
  <c r="U268" i="46"/>
  <c r="T268" i="46" s="1"/>
  <c r="Y268" i="46"/>
  <c r="X268" i="46" s="1"/>
  <c r="AE268" i="46"/>
  <c r="AF268" i="46"/>
  <c r="AN268" i="46"/>
  <c r="AO268" i="46"/>
  <c r="AU268" i="46"/>
  <c r="AS268" i="46" s="1"/>
  <c r="AT268" i="46" s="1"/>
  <c r="BJ268" i="46"/>
  <c r="BK268" i="46"/>
  <c r="GD268" i="46"/>
  <c r="GQ268" i="46"/>
  <c r="H269" i="46"/>
  <c r="M269" i="46"/>
  <c r="L269" i="46" s="1"/>
  <c r="S269" i="46"/>
  <c r="R269" i="46" s="1"/>
  <c r="U269" i="46"/>
  <c r="T269" i="46" s="1"/>
  <c r="Y269" i="46"/>
  <c r="X269" i="46" s="1"/>
  <c r="AE269" i="46"/>
  <c r="AF269" i="46"/>
  <c r="AN269" i="46"/>
  <c r="AO269" i="46"/>
  <c r="AU269" i="46"/>
  <c r="AS269" i="46" s="1"/>
  <c r="AT269" i="46" s="1"/>
  <c r="BJ269" i="46"/>
  <c r="BK269" i="46"/>
  <c r="GD269" i="46"/>
  <c r="GQ269" i="46"/>
  <c r="H270" i="46"/>
  <c r="M270" i="46"/>
  <c r="L270" i="46" s="1"/>
  <c r="S270" i="46"/>
  <c r="R270" i="46" s="1"/>
  <c r="U270" i="46"/>
  <c r="T270" i="46" s="1"/>
  <c r="Y270" i="46"/>
  <c r="X270" i="46" s="1"/>
  <c r="AE270" i="46"/>
  <c r="AF270" i="46"/>
  <c r="AN270" i="46"/>
  <c r="AO270" i="46"/>
  <c r="AU270" i="46"/>
  <c r="AS270" i="46" s="1"/>
  <c r="AT270" i="46" s="1"/>
  <c r="BJ270" i="46"/>
  <c r="BK270" i="46"/>
  <c r="GD270" i="46"/>
  <c r="GQ270" i="46"/>
  <c r="H271" i="46"/>
  <c r="M271" i="46"/>
  <c r="L271" i="46" s="1"/>
  <c r="S271" i="46"/>
  <c r="R271" i="46" s="1"/>
  <c r="U271" i="46"/>
  <c r="T271" i="46" s="1"/>
  <c r="Y271" i="46"/>
  <c r="X271" i="46" s="1"/>
  <c r="AE271" i="46"/>
  <c r="AF271" i="46"/>
  <c r="AN271" i="46"/>
  <c r="AO271" i="46"/>
  <c r="AU271" i="46"/>
  <c r="AS271" i="46" s="1"/>
  <c r="AT271" i="46" s="1"/>
  <c r="BJ271" i="46"/>
  <c r="BK271" i="46"/>
  <c r="GD271" i="46"/>
  <c r="GQ271" i="46"/>
  <c r="H272" i="46"/>
  <c r="M272" i="46"/>
  <c r="L272" i="46" s="1"/>
  <c r="S272" i="46"/>
  <c r="R272" i="46" s="1"/>
  <c r="U272" i="46"/>
  <c r="T272" i="46" s="1"/>
  <c r="Y272" i="46"/>
  <c r="X272" i="46" s="1"/>
  <c r="AE272" i="46"/>
  <c r="AF272" i="46"/>
  <c r="AN272" i="46"/>
  <c r="AO272" i="46"/>
  <c r="AU272" i="46"/>
  <c r="AS272" i="46" s="1"/>
  <c r="AT272" i="46" s="1"/>
  <c r="BJ272" i="46"/>
  <c r="BK272" i="46"/>
  <c r="GD272" i="46"/>
  <c r="GQ272" i="46"/>
  <c r="H273" i="46"/>
  <c r="M273" i="46"/>
  <c r="L273" i="46" s="1"/>
  <c r="S273" i="46"/>
  <c r="R273" i="46" s="1"/>
  <c r="U273" i="46"/>
  <c r="T273" i="46" s="1"/>
  <c r="Y273" i="46"/>
  <c r="X273" i="46" s="1"/>
  <c r="AE273" i="46"/>
  <c r="AF273" i="46"/>
  <c r="AN273" i="46"/>
  <c r="AO273" i="46"/>
  <c r="AU273" i="46"/>
  <c r="AS273" i="46" s="1"/>
  <c r="AT273" i="46" s="1"/>
  <c r="BJ273" i="46"/>
  <c r="BK273" i="46"/>
  <c r="GD273" i="46"/>
  <c r="GQ273" i="46"/>
  <c r="H274" i="46"/>
  <c r="M274" i="46"/>
  <c r="L274" i="46" s="1"/>
  <c r="S274" i="46"/>
  <c r="R274" i="46" s="1"/>
  <c r="U274" i="46"/>
  <c r="T274" i="46" s="1"/>
  <c r="Y274" i="46"/>
  <c r="X274" i="46" s="1"/>
  <c r="AE274" i="46"/>
  <c r="AF274" i="46"/>
  <c r="AN274" i="46"/>
  <c r="AO274" i="46"/>
  <c r="AU274" i="46"/>
  <c r="AS274" i="46" s="1"/>
  <c r="AT274" i="46" s="1"/>
  <c r="BJ274" i="46"/>
  <c r="BK274" i="46"/>
  <c r="GD274" i="46"/>
  <c r="GQ274" i="46"/>
  <c r="H275" i="46"/>
  <c r="M275" i="46"/>
  <c r="L275" i="46" s="1"/>
  <c r="S275" i="46"/>
  <c r="R275" i="46" s="1"/>
  <c r="U275" i="46"/>
  <c r="T275" i="46" s="1"/>
  <c r="Y275" i="46"/>
  <c r="X275" i="46" s="1"/>
  <c r="AE275" i="46"/>
  <c r="AF275" i="46"/>
  <c r="AN275" i="46"/>
  <c r="AO275" i="46"/>
  <c r="AU275" i="46"/>
  <c r="AS275" i="46" s="1"/>
  <c r="AT275" i="46" s="1"/>
  <c r="BJ275" i="46"/>
  <c r="BK275" i="46"/>
  <c r="GD275" i="46"/>
  <c r="GQ275" i="46"/>
  <c r="H276" i="46"/>
  <c r="M276" i="46"/>
  <c r="L276" i="46" s="1"/>
  <c r="S276" i="46"/>
  <c r="R276" i="46" s="1"/>
  <c r="U276" i="46"/>
  <c r="T276" i="46" s="1"/>
  <c r="Y276" i="46"/>
  <c r="X276" i="46" s="1"/>
  <c r="AE276" i="46"/>
  <c r="AF276" i="46"/>
  <c r="AN276" i="46"/>
  <c r="AO276" i="46"/>
  <c r="AU276" i="46"/>
  <c r="AS276" i="46" s="1"/>
  <c r="AT276" i="46" s="1"/>
  <c r="BJ276" i="46"/>
  <c r="BK276" i="46"/>
  <c r="GD276" i="46"/>
  <c r="GQ276" i="46"/>
  <c r="H277" i="46"/>
  <c r="M277" i="46"/>
  <c r="L277" i="46" s="1"/>
  <c r="S277" i="46"/>
  <c r="R277" i="46" s="1"/>
  <c r="U277" i="46"/>
  <c r="T277" i="46" s="1"/>
  <c r="Y277" i="46"/>
  <c r="X277" i="46" s="1"/>
  <c r="AE277" i="46"/>
  <c r="AF277" i="46"/>
  <c r="AN277" i="46"/>
  <c r="AO277" i="46"/>
  <c r="AU277" i="46"/>
  <c r="AS277" i="46" s="1"/>
  <c r="AT277" i="46" s="1"/>
  <c r="BJ277" i="46"/>
  <c r="BK277" i="46"/>
  <c r="GD277" i="46"/>
  <c r="GQ277" i="46"/>
  <c r="H278" i="46"/>
  <c r="M278" i="46"/>
  <c r="L278" i="46" s="1"/>
  <c r="S278" i="46"/>
  <c r="R278" i="46" s="1"/>
  <c r="U278" i="46"/>
  <c r="T278" i="46" s="1"/>
  <c r="Y278" i="46"/>
  <c r="X278" i="46" s="1"/>
  <c r="AE278" i="46"/>
  <c r="AF278" i="46"/>
  <c r="AN278" i="46"/>
  <c r="AO278" i="46"/>
  <c r="AU278" i="46"/>
  <c r="AS278" i="46" s="1"/>
  <c r="AT278" i="46" s="1"/>
  <c r="BJ278" i="46"/>
  <c r="BK278" i="46"/>
  <c r="GD278" i="46"/>
  <c r="GQ278" i="46"/>
  <c r="H279" i="46"/>
  <c r="M279" i="46"/>
  <c r="L279" i="46" s="1"/>
  <c r="S279" i="46"/>
  <c r="R279" i="46" s="1"/>
  <c r="U279" i="46"/>
  <c r="T279" i="46" s="1"/>
  <c r="Y279" i="46"/>
  <c r="X279" i="46" s="1"/>
  <c r="AE279" i="46"/>
  <c r="AF279" i="46"/>
  <c r="AN279" i="46"/>
  <c r="AO279" i="46"/>
  <c r="AU279" i="46"/>
  <c r="AS279" i="46" s="1"/>
  <c r="AT279" i="46" s="1"/>
  <c r="BJ279" i="46"/>
  <c r="BK279" i="46"/>
  <c r="GD279" i="46"/>
  <c r="GQ279" i="46"/>
  <c r="H280" i="46"/>
  <c r="M280" i="46"/>
  <c r="L280" i="46" s="1"/>
  <c r="S280" i="46"/>
  <c r="R280" i="46" s="1"/>
  <c r="U280" i="46"/>
  <c r="T280" i="46" s="1"/>
  <c r="Y280" i="46"/>
  <c r="X280" i="46" s="1"/>
  <c r="AE280" i="46"/>
  <c r="AF280" i="46"/>
  <c r="AN280" i="46"/>
  <c r="AO280" i="46"/>
  <c r="AU280" i="46"/>
  <c r="AS280" i="46" s="1"/>
  <c r="AT280" i="46" s="1"/>
  <c r="BJ280" i="46"/>
  <c r="BK280" i="46"/>
  <c r="GD280" i="46"/>
  <c r="GQ280" i="46"/>
  <c r="H281" i="46"/>
  <c r="M281" i="46"/>
  <c r="L281" i="46" s="1"/>
  <c r="S281" i="46"/>
  <c r="R281" i="46" s="1"/>
  <c r="U281" i="46"/>
  <c r="T281" i="46" s="1"/>
  <c r="Y281" i="46"/>
  <c r="X281" i="46" s="1"/>
  <c r="AE281" i="46"/>
  <c r="AF281" i="46"/>
  <c r="AN281" i="46"/>
  <c r="AO281" i="46"/>
  <c r="AU281" i="46"/>
  <c r="AS281" i="46" s="1"/>
  <c r="AT281" i="46" s="1"/>
  <c r="BJ281" i="46"/>
  <c r="BK281" i="46"/>
  <c r="GD281" i="46"/>
  <c r="GQ281" i="46"/>
  <c r="H282" i="46"/>
  <c r="M282" i="46"/>
  <c r="L282" i="46" s="1"/>
  <c r="S282" i="46"/>
  <c r="R282" i="46" s="1"/>
  <c r="U282" i="46"/>
  <c r="T282" i="46" s="1"/>
  <c r="Y282" i="46"/>
  <c r="X282" i="46" s="1"/>
  <c r="AE282" i="46"/>
  <c r="AF282" i="46"/>
  <c r="AN282" i="46"/>
  <c r="AO282" i="46"/>
  <c r="AU282" i="46"/>
  <c r="AS282" i="46" s="1"/>
  <c r="AT282" i="46" s="1"/>
  <c r="BJ282" i="46"/>
  <c r="BK282" i="46"/>
  <c r="GD282" i="46"/>
  <c r="GQ282" i="46"/>
  <c r="H283" i="46"/>
  <c r="M283" i="46"/>
  <c r="L283" i="46" s="1"/>
  <c r="S283" i="46"/>
  <c r="R283" i="46" s="1"/>
  <c r="U283" i="46"/>
  <c r="T283" i="46" s="1"/>
  <c r="Y283" i="46"/>
  <c r="X283" i="46" s="1"/>
  <c r="AE283" i="46"/>
  <c r="AF283" i="46"/>
  <c r="AN283" i="46"/>
  <c r="AO283" i="46"/>
  <c r="AU283" i="46"/>
  <c r="AS283" i="46" s="1"/>
  <c r="AT283" i="46" s="1"/>
  <c r="BJ283" i="46"/>
  <c r="BK283" i="46"/>
  <c r="GD283" i="46"/>
  <c r="GQ283" i="46"/>
  <c r="H284" i="46"/>
  <c r="M284" i="46"/>
  <c r="L284" i="46" s="1"/>
  <c r="S284" i="46"/>
  <c r="R284" i="46" s="1"/>
  <c r="U284" i="46"/>
  <c r="T284" i="46" s="1"/>
  <c r="Y284" i="46"/>
  <c r="X284" i="46" s="1"/>
  <c r="AE284" i="46"/>
  <c r="AF284" i="46"/>
  <c r="AN284" i="46"/>
  <c r="AO284" i="46"/>
  <c r="AU284" i="46"/>
  <c r="AS284" i="46" s="1"/>
  <c r="AT284" i="46" s="1"/>
  <c r="BJ284" i="46"/>
  <c r="BK284" i="46"/>
  <c r="GD284" i="46"/>
  <c r="GQ284" i="46"/>
  <c r="H285" i="46"/>
  <c r="M285" i="46"/>
  <c r="L285" i="46" s="1"/>
  <c r="S285" i="46"/>
  <c r="R285" i="46" s="1"/>
  <c r="U285" i="46"/>
  <c r="T285" i="46" s="1"/>
  <c r="Y285" i="46"/>
  <c r="X285" i="46" s="1"/>
  <c r="AE285" i="46"/>
  <c r="AF285" i="46"/>
  <c r="AN285" i="46"/>
  <c r="AO285" i="46"/>
  <c r="AU285" i="46"/>
  <c r="AS285" i="46" s="1"/>
  <c r="AT285" i="46" s="1"/>
  <c r="BJ285" i="46"/>
  <c r="BK285" i="46"/>
  <c r="GD285" i="46"/>
  <c r="GQ285" i="46"/>
  <c r="H286" i="46"/>
  <c r="M286" i="46"/>
  <c r="L286" i="46" s="1"/>
  <c r="S286" i="46"/>
  <c r="R286" i="46" s="1"/>
  <c r="U286" i="46"/>
  <c r="T286" i="46" s="1"/>
  <c r="Y286" i="46"/>
  <c r="X286" i="46" s="1"/>
  <c r="AE286" i="46"/>
  <c r="AF286" i="46"/>
  <c r="AN286" i="46"/>
  <c r="AO286" i="46"/>
  <c r="AU286" i="46"/>
  <c r="AS286" i="46" s="1"/>
  <c r="AT286" i="46" s="1"/>
  <c r="BJ286" i="46"/>
  <c r="BK286" i="46"/>
  <c r="GD286" i="46"/>
  <c r="GQ286" i="46"/>
  <c r="H287" i="46"/>
  <c r="M287" i="46"/>
  <c r="L287" i="46" s="1"/>
  <c r="S287" i="46"/>
  <c r="R287" i="46" s="1"/>
  <c r="U287" i="46"/>
  <c r="T287" i="46" s="1"/>
  <c r="Y287" i="46"/>
  <c r="X287" i="46" s="1"/>
  <c r="AE287" i="46"/>
  <c r="AF287" i="46"/>
  <c r="AN287" i="46"/>
  <c r="AO287" i="46"/>
  <c r="AU287" i="46"/>
  <c r="AS287" i="46" s="1"/>
  <c r="AT287" i="46" s="1"/>
  <c r="BJ287" i="46"/>
  <c r="BK287" i="46"/>
  <c r="GD287" i="46"/>
  <c r="GQ287" i="46"/>
  <c r="H288" i="46"/>
  <c r="M288" i="46"/>
  <c r="L288" i="46" s="1"/>
  <c r="S288" i="46"/>
  <c r="R288" i="46" s="1"/>
  <c r="U288" i="46"/>
  <c r="T288" i="46" s="1"/>
  <c r="Y288" i="46"/>
  <c r="X288" i="46" s="1"/>
  <c r="AE288" i="46"/>
  <c r="AF288" i="46"/>
  <c r="AN288" i="46"/>
  <c r="AO288" i="46"/>
  <c r="AU288" i="46"/>
  <c r="AS288" i="46" s="1"/>
  <c r="AT288" i="46" s="1"/>
  <c r="BJ288" i="46"/>
  <c r="BK288" i="46"/>
  <c r="GD288" i="46"/>
  <c r="GQ288" i="46"/>
  <c r="T244" i="46" l="1"/>
  <c r="N244" i="77" s="1"/>
  <c r="O244" i="77"/>
  <c r="T243" i="46"/>
  <c r="N243" i="77" s="1"/>
  <c r="O243" i="77"/>
  <c r="T242" i="46"/>
  <c r="N242" i="77" s="1"/>
  <c r="O242" i="77"/>
  <c r="T241" i="46"/>
  <c r="N241" i="77" s="1"/>
  <c r="O241" i="77"/>
  <c r="T240" i="46"/>
  <c r="N240" i="77" s="1"/>
  <c r="O240" i="77"/>
  <c r="T239" i="46"/>
  <c r="N239" i="77" s="1"/>
  <c r="O239" i="77"/>
  <c r="T238" i="46"/>
  <c r="N238" i="77" s="1"/>
  <c r="O238" i="77"/>
  <c r="T237" i="46"/>
  <c r="N237" i="77" s="1"/>
  <c r="O237" i="77"/>
  <c r="T236" i="46"/>
  <c r="N236" i="77" s="1"/>
  <c r="O236" i="77"/>
  <c r="T235" i="46"/>
  <c r="N235" i="77" s="1"/>
  <c r="O235" i="77"/>
  <c r="T234" i="46"/>
  <c r="N234" i="77" s="1"/>
  <c r="O234" i="77"/>
  <c r="T233" i="46"/>
  <c r="N233" i="77" s="1"/>
  <c r="O233" i="77"/>
  <c r="T232" i="46"/>
  <c r="N232" i="77" s="1"/>
  <c r="O232" i="77"/>
  <c r="T231" i="46"/>
  <c r="N231" i="77" s="1"/>
  <c r="O231" i="77"/>
  <c r="T230" i="46"/>
  <c r="N230" i="77" s="1"/>
  <c r="O230" i="77"/>
  <c r="T229" i="46"/>
  <c r="N229" i="77" s="1"/>
  <c r="O229" i="77"/>
  <c r="T228" i="46"/>
  <c r="N228" i="77" s="1"/>
  <c r="O228" i="77"/>
  <c r="T227" i="46"/>
  <c r="N227" i="77" s="1"/>
  <c r="O227" i="77"/>
  <c r="T226" i="46"/>
  <c r="N226" i="77" s="1"/>
  <c r="O226" i="77"/>
  <c r="T225" i="46"/>
  <c r="N225" i="77" s="1"/>
  <c r="O225" i="77"/>
  <c r="T224" i="46"/>
  <c r="N224" i="77" s="1"/>
  <c r="O224" i="77"/>
  <c r="T223" i="46"/>
  <c r="N223" i="77" s="1"/>
  <c r="O223" i="77"/>
  <c r="T222" i="46"/>
  <c r="N222" i="77" s="1"/>
  <c r="O222" i="77"/>
  <c r="T221" i="46"/>
  <c r="N221" i="77" s="1"/>
  <c r="O221" i="77"/>
  <c r="T220" i="46"/>
  <c r="N220" i="77" s="1"/>
  <c r="O220" i="77"/>
  <c r="T219" i="46"/>
  <c r="N219" i="77" s="1"/>
  <c r="O219" i="77"/>
  <c r="T218" i="46"/>
  <c r="N218" i="77" s="1"/>
  <c r="O218" i="77"/>
  <c r="T217" i="46"/>
  <c r="N217" i="77" s="1"/>
  <c r="O217" i="77"/>
  <c r="T216" i="46"/>
  <c r="N216" i="77" s="1"/>
  <c r="O216" i="77"/>
  <c r="T215" i="46"/>
  <c r="N215" i="77" s="1"/>
  <c r="O215" i="77"/>
  <c r="T214" i="46"/>
  <c r="N214" i="77" s="1"/>
  <c r="O214" i="77"/>
  <c r="T213" i="46"/>
  <c r="N213" i="77" s="1"/>
  <c r="O213" i="77"/>
  <c r="T212" i="46"/>
  <c r="N212" i="77" s="1"/>
  <c r="O212" i="77"/>
  <c r="T211" i="46"/>
  <c r="N211" i="77" s="1"/>
  <c r="O211" i="77"/>
  <c r="T210" i="46"/>
  <c r="N210" i="77" s="1"/>
  <c r="O210" i="77"/>
  <c r="T209" i="46"/>
  <c r="N209" i="77" s="1"/>
  <c r="O209" i="77"/>
  <c r="T208" i="46"/>
  <c r="N208" i="77" s="1"/>
  <c r="O208" i="77"/>
  <c r="T207" i="46"/>
  <c r="N207" i="77" s="1"/>
  <c r="O207" i="77"/>
  <c r="T206" i="46"/>
  <c r="N206" i="77" s="1"/>
  <c r="O206" i="77"/>
  <c r="T205" i="46"/>
  <c r="N205" i="77" s="1"/>
  <c r="O205" i="77"/>
  <c r="T204" i="46"/>
  <c r="N204" i="77" s="1"/>
  <c r="O204" i="77"/>
  <c r="T203" i="46"/>
  <c r="N203" i="77" s="1"/>
  <c r="O203" i="77"/>
  <c r="T202" i="46"/>
  <c r="N202" i="77" s="1"/>
  <c r="O202" i="77"/>
  <c r="T201" i="46"/>
  <c r="N201" i="77" s="1"/>
  <c r="O201" i="77"/>
  <c r="T200" i="46"/>
  <c r="N200" i="77" s="1"/>
  <c r="O200" i="77"/>
  <c r="T199" i="46"/>
  <c r="N199" i="77" s="1"/>
  <c r="O199" i="77"/>
  <c r="T198" i="46"/>
  <c r="N198" i="77" s="1"/>
  <c r="O198" i="77"/>
  <c r="T197" i="46"/>
  <c r="N197" i="77" s="1"/>
  <c r="O197" i="77"/>
  <c r="T196" i="46"/>
  <c r="N196" i="77" s="1"/>
  <c r="O196" i="77"/>
  <c r="T195" i="46"/>
  <c r="N195" i="77" s="1"/>
  <c r="O195" i="77"/>
  <c r="T194" i="46"/>
  <c r="N194" i="77" s="1"/>
  <c r="O194" i="77"/>
  <c r="T193" i="46"/>
  <c r="N193" i="77" s="1"/>
  <c r="O193" i="77"/>
  <c r="T192" i="46"/>
  <c r="N192" i="77" s="1"/>
  <c r="O192" i="77"/>
  <c r="T191" i="46"/>
  <c r="N191" i="77" s="1"/>
  <c r="O191" i="77"/>
  <c r="T190" i="46"/>
  <c r="N190" i="77" s="1"/>
  <c r="O190" i="77"/>
  <c r="T189" i="46"/>
  <c r="N189" i="77" s="1"/>
  <c r="O189" i="77"/>
  <c r="T188" i="46"/>
  <c r="N188" i="77" s="1"/>
  <c r="O188" i="77"/>
  <c r="T187" i="46"/>
  <c r="N187" i="77" s="1"/>
  <c r="O187" i="77"/>
  <c r="T186" i="46"/>
  <c r="N186" i="77" s="1"/>
  <c r="O186" i="77"/>
  <c r="T185" i="46"/>
  <c r="N185" i="77" s="1"/>
  <c r="O185" i="77"/>
  <c r="T184" i="46"/>
  <c r="N184" i="77" s="1"/>
  <c r="O184" i="77"/>
  <c r="T183" i="46"/>
  <c r="N183" i="77" s="1"/>
  <c r="O183" i="77"/>
  <c r="T182" i="46"/>
  <c r="N182" i="77" s="1"/>
  <c r="O182" i="77"/>
  <c r="T181" i="46"/>
  <c r="N181" i="77" s="1"/>
  <c r="O181" i="77"/>
  <c r="T180" i="46"/>
  <c r="N180" i="77" s="1"/>
  <c r="O180" i="77"/>
  <c r="T179" i="46"/>
  <c r="N179" i="77" s="1"/>
  <c r="O179" i="77"/>
  <c r="T178" i="46"/>
  <c r="N178" i="77" s="1"/>
  <c r="O178" i="77"/>
  <c r="T177" i="46"/>
  <c r="N177" i="77" s="1"/>
  <c r="O177" i="77"/>
  <c r="T176" i="46"/>
  <c r="N176" i="77" s="1"/>
  <c r="O176" i="77"/>
  <c r="T175" i="46"/>
  <c r="N175" i="77" s="1"/>
  <c r="O175" i="77"/>
  <c r="T174" i="46"/>
  <c r="N174" i="77" s="1"/>
  <c r="O174" i="77"/>
  <c r="T173" i="46"/>
  <c r="N173" i="77" s="1"/>
  <c r="O173" i="77"/>
  <c r="T172" i="46"/>
  <c r="N172" i="77" s="1"/>
  <c r="O172" i="77"/>
  <c r="T171" i="46"/>
  <c r="N171" i="77" s="1"/>
  <c r="O171" i="77"/>
  <c r="T170" i="46"/>
  <c r="N170" i="77" s="1"/>
  <c r="O170" i="77"/>
  <c r="T169" i="46"/>
  <c r="N169" i="77" s="1"/>
  <c r="O169" i="77"/>
  <c r="T168" i="46"/>
  <c r="N168" i="77" s="1"/>
  <c r="O168" i="77"/>
  <c r="T167" i="46"/>
  <c r="N167" i="77" s="1"/>
  <c r="O167" i="77"/>
  <c r="T166" i="46"/>
  <c r="N166" i="77" s="1"/>
  <c r="O166" i="77"/>
  <c r="T165" i="46"/>
  <c r="N165" i="77" s="1"/>
  <c r="O165" i="77"/>
  <c r="T164" i="46"/>
  <c r="N164" i="77" s="1"/>
  <c r="O164" i="77"/>
  <c r="T163" i="46"/>
  <c r="N163" i="77" s="1"/>
  <c r="O163" i="77"/>
  <c r="T162" i="46"/>
  <c r="N162" i="77" s="1"/>
  <c r="O162" i="77"/>
  <c r="T161" i="46"/>
  <c r="N161" i="77" s="1"/>
  <c r="O161" i="77"/>
  <c r="T160" i="46"/>
  <c r="N160" i="77" s="1"/>
  <c r="O160" i="77"/>
  <c r="T159" i="46"/>
  <c r="N159" i="77" s="1"/>
  <c r="O159" i="77"/>
  <c r="T158" i="46"/>
  <c r="N158" i="77" s="1"/>
  <c r="O158" i="77"/>
  <c r="T157" i="46"/>
  <c r="N157" i="77" s="1"/>
  <c r="O157" i="77"/>
  <c r="T156" i="46"/>
  <c r="N156" i="77" s="1"/>
  <c r="O156" i="77"/>
  <c r="T155" i="46"/>
  <c r="N155" i="77" s="1"/>
  <c r="O155" i="77"/>
  <c r="T154" i="46"/>
  <c r="N154" i="77" s="1"/>
  <c r="O154" i="77"/>
  <c r="T153" i="46"/>
  <c r="N153" i="77" s="1"/>
  <c r="O153" i="77"/>
  <c r="T152" i="46"/>
  <c r="N152" i="77" s="1"/>
  <c r="O152" i="77"/>
  <c r="T151" i="46"/>
  <c r="N151" i="77" s="1"/>
  <c r="O151" i="77"/>
  <c r="T150" i="46"/>
  <c r="N150" i="77" s="1"/>
  <c r="O150" i="77"/>
  <c r="T149" i="46"/>
  <c r="N149" i="77" s="1"/>
  <c r="O149" i="77"/>
  <c r="T148" i="46"/>
  <c r="N148" i="77" s="1"/>
  <c r="O148" i="77"/>
  <c r="T147" i="46"/>
  <c r="N147" i="77" s="1"/>
  <c r="O147" i="77"/>
  <c r="T146" i="46"/>
  <c r="N146" i="77" s="1"/>
  <c r="O146" i="77"/>
  <c r="T145" i="46"/>
  <c r="N145" i="77" s="1"/>
  <c r="O145" i="77"/>
  <c r="T144" i="46"/>
  <c r="N144" i="77" s="1"/>
  <c r="O144" i="77"/>
  <c r="T143" i="46"/>
  <c r="N143" i="77" s="1"/>
  <c r="O143" i="77"/>
  <c r="T142" i="46"/>
  <c r="N142" i="77" s="1"/>
  <c r="O142" i="77"/>
  <c r="T141" i="46"/>
  <c r="N141" i="77" s="1"/>
  <c r="O141" i="77"/>
  <c r="T140" i="46"/>
  <c r="N140" i="77" s="1"/>
  <c r="O140" i="77"/>
  <c r="T139" i="46"/>
  <c r="N139" i="77" s="1"/>
  <c r="O139" i="77"/>
  <c r="T138" i="46"/>
  <c r="N138" i="77" s="1"/>
  <c r="O138" i="77"/>
  <c r="T137" i="46"/>
  <c r="N137" i="77" s="1"/>
  <c r="O137" i="77"/>
  <c r="T136" i="46"/>
  <c r="N136" i="77" s="1"/>
  <c r="O136" i="77"/>
  <c r="T135" i="46"/>
  <c r="N135" i="77" s="1"/>
  <c r="O135" i="77"/>
  <c r="T134" i="46"/>
  <c r="N134" i="77" s="1"/>
  <c r="O134" i="77"/>
  <c r="T133" i="46"/>
  <c r="N133" i="77" s="1"/>
  <c r="O133" i="77"/>
  <c r="T132" i="46"/>
  <c r="N132" i="77" s="1"/>
  <c r="O132" i="77"/>
  <c r="T131" i="46"/>
  <c r="N131" i="77" s="1"/>
  <c r="O131" i="77"/>
  <c r="T130" i="46"/>
  <c r="N130" i="77" s="1"/>
  <c r="O130" i="77"/>
  <c r="T129" i="46"/>
  <c r="N129" i="77" s="1"/>
  <c r="O129" i="77"/>
  <c r="T128" i="46"/>
  <c r="N128" i="77" s="1"/>
  <c r="O128" i="77"/>
  <c r="T127" i="46"/>
  <c r="N127" i="77" s="1"/>
  <c r="O127" i="77"/>
  <c r="T126" i="46"/>
  <c r="N126" i="77" s="1"/>
  <c r="O126" i="77"/>
  <c r="T125" i="46"/>
  <c r="N125" i="77" s="1"/>
  <c r="O125" i="77"/>
  <c r="T124" i="46"/>
  <c r="N124" i="77" s="1"/>
  <c r="O124" i="77"/>
  <c r="T123" i="46"/>
  <c r="N123" i="77" s="1"/>
  <c r="O123" i="77"/>
  <c r="T122" i="46"/>
  <c r="N122" i="77" s="1"/>
  <c r="O122" i="77"/>
  <c r="T121" i="46"/>
  <c r="N121" i="77" s="1"/>
  <c r="O121" i="77"/>
  <c r="T120" i="46"/>
  <c r="N120" i="77" s="1"/>
  <c r="O120" i="77"/>
  <c r="T119" i="46"/>
  <c r="N119" i="77" s="1"/>
  <c r="O119" i="77"/>
  <c r="T118" i="46"/>
  <c r="N118" i="77" s="1"/>
  <c r="O118" i="77"/>
  <c r="T117" i="46"/>
  <c r="N117" i="77" s="1"/>
  <c r="O117" i="77"/>
  <c r="T116" i="46"/>
  <c r="N116" i="77" s="1"/>
  <c r="O116" i="77"/>
  <c r="T115" i="46"/>
  <c r="N115" i="77" s="1"/>
  <c r="O115" i="77"/>
  <c r="T114" i="46"/>
  <c r="N114" i="77" s="1"/>
  <c r="O114" i="77"/>
  <c r="T113" i="46"/>
  <c r="N113" i="77" s="1"/>
  <c r="O113" i="77"/>
  <c r="T112" i="46"/>
  <c r="N112" i="77" s="1"/>
  <c r="O112" i="77"/>
  <c r="T111" i="46"/>
  <c r="N111" i="77" s="1"/>
  <c r="O111" i="77"/>
  <c r="T110" i="46"/>
  <c r="N110" i="77" s="1"/>
  <c r="O110" i="77"/>
  <c r="T109" i="46"/>
  <c r="N109" i="77" s="1"/>
  <c r="O109" i="77"/>
  <c r="T108" i="46"/>
  <c r="N108" i="77" s="1"/>
  <c r="O108" i="77"/>
  <c r="T107" i="46"/>
  <c r="N107" i="77" s="1"/>
  <c r="O107" i="77"/>
  <c r="T106" i="46"/>
  <c r="N106" i="77" s="1"/>
  <c r="O106" i="77"/>
  <c r="T105" i="46"/>
  <c r="N105" i="77" s="1"/>
  <c r="O105" i="77"/>
  <c r="T104" i="46"/>
  <c r="N104" i="77" s="1"/>
  <c r="O104" i="77"/>
  <c r="T103" i="46"/>
  <c r="N103" i="77" s="1"/>
  <c r="O103" i="77"/>
  <c r="T102" i="46"/>
  <c r="N102" i="77" s="1"/>
  <c r="O102" i="77"/>
  <c r="T101" i="46"/>
  <c r="N101" i="77" s="1"/>
  <c r="O101" i="77"/>
  <c r="T100" i="46"/>
  <c r="N100" i="77" s="1"/>
  <c r="O100" i="77"/>
  <c r="T99" i="46"/>
  <c r="N99" i="77" s="1"/>
  <c r="O99" i="77"/>
  <c r="T98" i="46"/>
  <c r="N98" i="77" s="1"/>
  <c r="O98" i="77"/>
  <c r="T97" i="46"/>
  <c r="N97" i="77" s="1"/>
  <c r="O97" i="77"/>
  <c r="T96" i="46"/>
  <c r="N96" i="77" s="1"/>
  <c r="O96" i="77"/>
  <c r="T95" i="46"/>
  <c r="N95" i="77" s="1"/>
  <c r="O95" i="77"/>
  <c r="T94" i="46"/>
  <c r="N94" i="77" s="1"/>
  <c r="O94" i="77"/>
  <c r="T93" i="46"/>
  <c r="N93" i="77" s="1"/>
  <c r="O93" i="77"/>
  <c r="T92" i="46"/>
  <c r="N92" i="77" s="1"/>
  <c r="O92" i="77"/>
  <c r="T91" i="46"/>
  <c r="N91" i="77" s="1"/>
  <c r="O91" i="77"/>
  <c r="T90" i="46"/>
  <c r="N90" i="77" s="1"/>
  <c r="O90" i="77"/>
  <c r="T89" i="46"/>
  <c r="N89" i="77" s="1"/>
  <c r="O89" i="77"/>
  <c r="T88" i="46"/>
  <c r="N88" i="77" s="1"/>
  <c r="O88" i="77"/>
  <c r="T87" i="46"/>
  <c r="N87" i="77" s="1"/>
  <c r="O87" i="77"/>
  <c r="T86" i="46"/>
  <c r="N86" i="77" s="1"/>
  <c r="O86" i="77"/>
  <c r="T85" i="46"/>
  <c r="N85" i="77" s="1"/>
  <c r="O85" i="77"/>
  <c r="T84" i="46"/>
  <c r="N84" i="77" s="1"/>
  <c r="O84" i="77"/>
  <c r="T83" i="46"/>
  <c r="N83" i="77" s="1"/>
  <c r="O83" i="77"/>
  <c r="T82" i="46"/>
  <c r="N82" i="77" s="1"/>
  <c r="O82" i="77"/>
  <c r="T81" i="46"/>
  <c r="N81" i="77" s="1"/>
  <c r="O81" i="77"/>
  <c r="T80" i="46"/>
  <c r="N80" i="77" s="1"/>
  <c r="O80" i="77"/>
  <c r="T79" i="46"/>
  <c r="N79" i="77" s="1"/>
  <c r="O79" i="77"/>
  <c r="T78" i="46"/>
  <c r="N78" i="77" s="1"/>
  <c r="O78" i="77"/>
  <c r="T77" i="46"/>
  <c r="N77" i="77" s="1"/>
  <c r="O77" i="77"/>
  <c r="T76" i="46"/>
  <c r="N76" i="77" s="1"/>
  <c r="O76" i="77"/>
  <c r="T75" i="46"/>
  <c r="N75" i="77" s="1"/>
  <c r="O75" i="77"/>
  <c r="T74" i="46"/>
  <c r="N74" i="77" s="1"/>
  <c r="O74" i="77"/>
  <c r="T73" i="46"/>
  <c r="N73" i="77" s="1"/>
  <c r="O73" i="77"/>
  <c r="T72" i="46"/>
  <c r="N72" i="77" s="1"/>
  <c r="O72" i="77"/>
  <c r="T71" i="46"/>
  <c r="N71" i="77" s="1"/>
  <c r="O71" i="77"/>
  <c r="T70" i="46"/>
  <c r="N70" i="77" s="1"/>
  <c r="O70" i="77"/>
  <c r="T69" i="46"/>
  <c r="N69" i="77" s="1"/>
  <c r="O69" i="77"/>
  <c r="T68" i="46"/>
  <c r="N68" i="77" s="1"/>
  <c r="O68" i="77"/>
  <c r="T67" i="46"/>
  <c r="N67" i="77" s="1"/>
  <c r="O67" i="77"/>
  <c r="T66" i="46"/>
  <c r="N66" i="77" s="1"/>
  <c r="O66" i="77"/>
  <c r="T65" i="46"/>
  <c r="N65" i="77" s="1"/>
  <c r="O65" i="77"/>
  <c r="T64" i="46"/>
  <c r="N64" i="77" s="1"/>
  <c r="O64" i="77"/>
  <c r="T63" i="46"/>
  <c r="N63" i="77" s="1"/>
  <c r="O63" i="77"/>
  <c r="T62" i="46"/>
  <c r="N62" i="77" s="1"/>
  <c r="O62" i="77"/>
  <c r="T61" i="46"/>
  <c r="N61" i="77" s="1"/>
  <c r="O61" i="77"/>
  <c r="T60" i="46"/>
  <c r="N60" i="77" s="1"/>
  <c r="O60" i="77"/>
  <c r="T59" i="46"/>
  <c r="N59" i="77" s="1"/>
  <c r="O59" i="77"/>
  <c r="T58" i="46"/>
  <c r="N58" i="77" s="1"/>
  <c r="O58" i="77"/>
  <c r="T57" i="46"/>
  <c r="N57" i="77" s="1"/>
  <c r="O57" i="77"/>
  <c r="T56" i="46"/>
  <c r="N56" i="77" s="1"/>
  <c r="O56" i="77"/>
  <c r="T55" i="46"/>
  <c r="N55" i="77" s="1"/>
  <c r="O55" i="77"/>
  <c r="T54" i="46"/>
  <c r="N54" i="77" s="1"/>
  <c r="O54" i="77"/>
  <c r="T53" i="46"/>
  <c r="N53" i="77" s="1"/>
  <c r="O53" i="77"/>
  <c r="T52" i="46"/>
  <c r="N52" i="77" s="1"/>
  <c r="O52" i="77"/>
  <c r="T51" i="46"/>
  <c r="N51" i="77" s="1"/>
  <c r="O51" i="77"/>
  <c r="T50" i="46"/>
  <c r="N50" i="77" s="1"/>
  <c r="O50" i="77"/>
  <c r="T49" i="46"/>
  <c r="N49" i="77" s="1"/>
  <c r="O49" i="77"/>
  <c r="T48" i="46"/>
  <c r="N48" i="77" s="1"/>
  <c r="O48" i="77"/>
  <c r="T47" i="46"/>
  <c r="N47" i="77" s="1"/>
  <c r="O47" i="77"/>
  <c r="T46" i="46"/>
  <c r="N46" i="77" s="1"/>
  <c r="O46" i="77"/>
  <c r="T45" i="46"/>
  <c r="N45" i="77" s="1"/>
  <c r="O45" i="77"/>
  <c r="T44" i="46"/>
  <c r="N44" i="77" s="1"/>
  <c r="O44" i="77"/>
  <c r="T43" i="46"/>
  <c r="N43" i="77" s="1"/>
  <c r="O43" i="77"/>
  <c r="T42" i="46"/>
  <c r="N42" i="77" s="1"/>
  <c r="O42" i="77"/>
  <c r="T41" i="46"/>
  <c r="N41" i="77" s="1"/>
  <c r="O41" i="77"/>
  <c r="T40" i="46"/>
  <c r="N40" i="77" s="1"/>
  <c r="O40" i="77"/>
  <c r="T39" i="46"/>
  <c r="N39" i="77" s="1"/>
  <c r="O39" i="77"/>
  <c r="T38" i="46"/>
  <c r="N38" i="77" s="1"/>
  <c r="O38" i="77"/>
  <c r="T37" i="46"/>
  <c r="N37" i="77" s="1"/>
  <c r="O37" i="77"/>
  <c r="T36" i="46"/>
  <c r="N36" i="77" s="1"/>
  <c r="O36" i="77"/>
  <c r="T35" i="46"/>
  <c r="N35" i="77" s="1"/>
  <c r="O35" i="77"/>
  <c r="T34" i="46"/>
  <c r="N34" i="77" s="1"/>
  <c r="O34" i="77"/>
  <c r="T33" i="46"/>
  <c r="N33" i="77" s="1"/>
  <c r="O33" i="77"/>
  <c r="T32" i="46"/>
  <c r="N32" i="77" s="1"/>
  <c r="O32" i="77"/>
  <c r="T31" i="46"/>
  <c r="N31" i="77" s="1"/>
  <c r="O31" i="77"/>
  <c r="T30" i="46"/>
  <c r="N30" i="77" s="1"/>
  <c r="O30" i="77"/>
  <c r="G51" i="48"/>
  <c r="J35" i="47"/>
  <c r="I35" i="47"/>
  <c r="D60" i="69"/>
  <c r="E48" i="69"/>
  <c r="F48" i="69" s="1"/>
  <c r="D48" i="69"/>
  <c r="C48" i="69"/>
  <c r="U253" i="77"/>
  <c r="T253" i="77"/>
  <c r="S253" i="77"/>
  <c r="R253" i="77"/>
  <c r="Q253" i="77"/>
  <c r="P253" i="77"/>
  <c r="M253" i="77"/>
  <c r="L253" i="77"/>
  <c r="G253" i="77"/>
  <c r="F253" i="77"/>
  <c r="C253" i="77"/>
  <c r="B253" i="77"/>
  <c r="A253" i="77"/>
  <c r="U252" i="77"/>
  <c r="T252" i="77"/>
  <c r="S252" i="77"/>
  <c r="R252" i="77"/>
  <c r="Q252" i="77"/>
  <c r="P252" i="77"/>
  <c r="M252" i="77"/>
  <c r="L252" i="77"/>
  <c r="G252" i="77"/>
  <c r="F252" i="77"/>
  <c r="C252" i="77"/>
  <c r="B252" i="77"/>
  <c r="A252" i="77"/>
  <c r="AB13" i="46"/>
  <c r="AA13" i="46"/>
  <c r="C245" i="77"/>
  <c r="D245" i="77"/>
  <c r="E245" i="77"/>
  <c r="F245" i="77"/>
  <c r="G245" i="77"/>
  <c r="H245" i="77"/>
  <c r="J245" i="77"/>
  <c r="L245" i="77"/>
  <c r="R245" i="77"/>
  <c r="H14" i="46"/>
  <c r="H15" i="46"/>
  <c r="H16" i="46"/>
  <c r="H17" i="46"/>
  <c r="H18" i="46"/>
  <c r="H19" i="46"/>
  <c r="H20" i="46"/>
  <c r="H21" i="46"/>
  <c r="U251" i="77"/>
  <c r="T251" i="77"/>
  <c r="S251" i="77"/>
  <c r="R251" i="77"/>
  <c r="Q251" i="77"/>
  <c r="P251" i="77"/>
  <c r="M251" i="77"/>
  <c r="L251" i="77"/>
  <c r="G251" i="77"/>
  <c r="F251" i="77"/>
  <c r="C251" i="77"/>
  <c r="B251" i="77"/>
  <c r="A251" i="77"/>
  <c r="U250" i="77"/>
  <c r="T250" i="77"/>
  <c r="S250" i="77"/>
  <c r="R250" i="77"/>
  <c r="Q250" i="77"/>
  <c r="P250" i="77"/>
  <c r="O250" i="77"/>
  <c r="N250" i="77"/>
  <c r="M250" i="77"/>
  <c r="L250" i="77"/>
  <c r="K250" i="77"/>
  <c r="J250" i="77"/>
  <c r="I250" i="77"/>
  <c r="H250" i="77"/>
  <c r="G250" i="77"/>
  <c r="F250" i="77"/>
  <c r="E250" i="77"/>
  <c r="D250" i="77"/>
  <c r="C250" i="77"/>
  <c r="B250" i="77"/>
  <c r="A250" i="77"/>
  <c r="U249" i="77"/>
  <c r="T249" i="77"/>
  <c r="S249" i="77"/>
  <c r="R249" i="77"/>
  <c r="Q249" i="77"/>
  <c r="P249" i="77"/>
  <c r="O249" i="77"/>
  <c r="N249" i="77"/>
  <c r="M249" i="77"/>
  <c r="L249" i="77"/>
  <c r="K249" i="77"/>
  <c r="J249" i="77"/>
  <c r="I249" i="77"/>
  <c r="H249" i="77"/>
  <c r="G249" i="77"/>
  <c r="F249" i="77"/>
  <c r="E249" i="77"/>
  <c r="D249" i="77"/>
  <c r="C249" i="77"/>
  <c r="B249" i="77"/>
  <c r="A249" i="77"/>
  <c r="U248" i="77"/>
  <c r="T248" i="77"/>
  <c r="S248" i="77"/>
  <c r="R248" i="77"/>
  <c r="Q248" i="77"/>
  <c r="P248" i="77"/>
  <c r="O248" i="77"/>
  <c r="N248" i="77"/>
  <c r="M248" i="77"/>
  <c r="L248" i="77"/>
  <c r="K248" i="77"/>
  <c r="J248" i="77"/>
  <c r="I248" i="77"/>
  <c r="H248" i="77"/>
  <c r="G248" i="77"/>
  <c r="F248" i="77"/>
  <c r="E248" i="77"/>
  <c r="D248" i="77"/>
  <c r="C248" i="77"/>
  <c r="B248" i="77"/>
  <c r="A248" i="77"/>
  <c r="U247" i="77"/>
  <c r="T247" i="77"/>
  <c r="S247" i="77"/>
  <c r="R247" i="77"/>
  <c r="Q247" i="77"/>
  <c r="P247" i="77"/>
  <c r="O247" i="77"/>
  <c r="N247" i="77"/>
  <c r="M247" i="77"/>
  <c r="L247" i="77"/>
  <c r="K247" i="77"/>
  <c r="J247" i="77"/>
  <c r="I247" i="77"/>
  <c r="H247" i="77"/>
  <c r="G247" i="77"/>
  <c r="F247" i="77"/>
  <c r="E247" i="77"/>
  <c r="D247" i="77"/>
  <c r="C247" i="77"/>
  <c r="B247" i="77"/>
  <c r="A247" i="77"/>
  <c r="U246" i="77"/>
  <c r="T246" i="77"/>
  <c r="S246" i="77"/>
  <c r="R246" i="77"/>
  <c r="M246" i="77"/>
  <c r="L246" i="77"/>
  <c r="K246" i="77"/>
  <c r="J246" i="77"/>
  <c r="I246" i="77"/>
  <c r="H246" i="77"/>
  <c r="G246" i="77"/>
  <c r="F246" i="77"/>
  <c r="E246" i="77"/>
  <c r="D246" i="77"/>
  <c r="B246" i="77"/>
  <c r="A246" i="77"/>
  <c r="T245" i="77"/>
  <c r="S245" i="77"/>
  <c r="B245" i="77"/>
  <c r="A245" i="77"/>
  <c r="U29" i="77"/>
  <c r="T29" i="77"/>
  <c r="S29" i="77"/>
  <c r="R29" i="77"/>
  <c r="L29" i="77"/>
  <c r="J29" i="77"/>
  <c r="H29" i="77"/>
  <c r="G29" i="77"/>
  <c r="F29" i="77"/>
  <c r="E29" i="77"/>
  <c r="D29" i="77"/>
  <c r="C29" i="77"/>
  <c r="B29" i="77"/>
  <c r="A29" i="77"/>
  <c r="U28" i="77"/>
  <c r="T28" i="77"/>
  <c r="S28" i="77"/>
  <c r="R28" i="77"/>
  <c r="L28" i="77"/>
  <c r="J28" i="77"/>
  <c r="H28" i="77"/>
  <c r="G28" i="77"/>
  <c r="F28" i="77"/>
  <c r="E28" i="77"/>
  <c r="D28" i="77"/>
  <c r="C28" i="77"/>
  <c r="B28" i="77"/>
  <c r="A28" i="77"/>
  <c r="U27" i="77"/>
  <c r="T27" i="77"/>
  <c r="S27" i="77"/>
  <c r="R27" i="77"/>
  <c r="L27" i="77"/>
  <c r="J27" i="77"/>
  <c r="H27" i="77"/>
  <c r="G27" i="77"/>
  <c r="F27" i="77"/>
  <c r="E27" i="77"/>
  <c r="D27" i="77"/>
  <c r="C27" i="77"/>
  <c r="B27" i="77"/>
  <c r="A27" i="77"/>
  <c r="U26" i="77"/>
  <c r="T26" i="77"/>
  <c r="S26" i="77"/>
  <c r="R26" i="77"/>
  <c r="L26" i="77"/>
  <c r="H26" i="77"/>
  <c r="G26" i="77"/>
  <c r="F26" i="77"/>
  <c r="E26" i="77"/>
  <c r="D26" i="77"/>
  <c r="C26" i="77"/>
  <c r="B26" i="77"/>
  <c r="A26" i="77"/>
  <c r="U25" i="77"/>
  <c r="T25" i="77"/>
  <c r="S25" i="77"/>
  <c r="R25" i="77"/>
  <c r="L25" i="77"/>
  <c r="J25" i="77"/>
  <c r="H25" i="77"/>
  <c r="G25" i="77"/>
  <c r="F25" i="77"/>
  <c r="E25" i="77"/>
  <c r="D25" i="77"/>
  <c r="C25" i="77"/>
  <c r="B25" i="77"/>
  <c r="A25" i="77"/>
  <c r="U24" i="77"/>
  <c r="T24" i="77"/>
  <c r="S24" i="77"/>
  <c r="R24" i="77"/>
  <c r="L24" i="77"/>
  <c r="J24" i="77"/>
  <c r="H24" i="77"/>
  <c r="G24" i="77"/>
  <c r="F24" i="77"/>
  <c r="E24" i="77"/>
  <c r="D24" i="77"/>
  <c r="C24" i="77"/>
  <c r="B24" i="77"/>
  <c r="A24" i="77"/>
  <c r="U23" i="77"/>
  <c r="T23" i="77"/>
  <c r="S23" i="77"/>
  <c r="R23" i="77"/>
  <c r="L23" i="77"/>
  <c r="H23" i="77"/>
  <c r="G23" i="77"/>
  <c r="F23" i="77"/>
  <c r="E23" i="77"/>
  <c r="D23" i="77"/>
  <c r="C23" i="77"/>
  <c r="B23" i="77"/>
  <c r="A23" i="77"/>
  <c r="U22" i="77"/>
  <c r="T22" i="77"/>
  <c r="S22" i="77"/>
  <c r="R22" i="77"/>
  <c r="L22" i="77"/>
  <c r="J22" i="77"/>
  <c r="H22" i="77"/>
  <c r="G22" i="77"/>
  <c r="F22" i="77"/>
  <c r="E22" i="77"/>
  <c r="D22" i="77"/>
  <c r="C22" i="77"/>
  <c r="B22" i="77"/>
  <c r="A22" i="77"/>
  <c r="U21" i="77"/>
  <c r="T21" i="77"/>
  <c r="S21" i="77"/>
  <c r="R21" i="77"/>
  <c r="L21" i="77"/>
  <c r="J21" i="77"/>
  <c r="H21" i="77"/>
  <c r="G21" i="77"/>
  <c r="F21" i="77"/>
  <c r="E21" i="77"/>
  <c r="D21" i="77"/>
  <c r="C21" i="77"/>
  <c r="B21" i="77"/>
  <c r="A21" i="77"/>
  <c r="U20" i="77"/>
  <c r="T20" i="77"/>
  <c r="S20" i="77"/>
  <c r="R20" i="77"/>
  <c r="L20" i="77"/>
  <c r="H20" i="77"/>
  <c r="G20" i="77"/>
  <c r="F20" i="77"/>
  <c r="E20" i="77"/>
  <c r="D20" i="77"/>
  <c r="C20" i="77"/>
  <c r="B20" i="77"/>
  <c r="A20" i="77"/>
  <c r="U19" i="77"/>
  <c r="T19" i="77"/>
  <c r="S19" i="77"/>
  <c r="R19" i="77"/>
  <c r="L19" i="77"/>
  <c r="J19" i="77"/>
  <c r="H19" i="77"/>
  <c r="G19" i="77"/>
  <c r="F19" i="77"/>
  <c r="E19" i="77"/>
  <c r="D19" i="77"/>
  <c r="C19" i="77"/>
  <c r="B19" i="77"/>
  <c r="A19" i="77"/>
  <c r="U18" i="77"/>
  <c r="T18" i="77"/>
  <c r="S18" i="77"/>
  <c r="R18" i="77"/>
  <c r="L18" i="77"/>
  <c r="J18" i="77"/>
  <c r="H18" i="77"/>
  <c r="G18" i="77"/>
  <c r="F18" i="77"/>
  <c r="E18" i="77"/>
  <c r="D18" i="77"/>
  <c r="C18" i="77"/>
  <c r="B18" i="77"/>
  <c r="A18" i="77"/>
  <c r="U17" i="77"/>
  <c r="T17" i="77"/>
  <c r="S17" i="77"/>
  <c r="R17" i="77"/>
  <c r="L17" i="77"/>
  <c r="J17" i="77"/>
  <c r="H17" i="77"/>
  <c r="G17" i="77"/>
  <c r="F17" i="77"/>
  <c r="E17" i="77"/>
  <c r="D17" i="77"/>
  <c r="C17" i="77"/>
  <c r="B17" i="77"/>
  <c r="A17" i="77"/>
  <c r="U16" i="77"/>
  <c r="T16" i="77"/>
  <c r="S16" i="77"/>
  <c r="R16" i="77"/>
  <c r="L16" i="77"/>
  <c r="J16" i="77"/>
  <c r="H16" i="77"/>
  <c r="G16" i="77"/>
  <c r="F16" i="77"/>
  <c r="E16" i="77"/>
  <c r="D16" i="77"/>
  <c r="C16" i="77"/>
  <c r="B16" i="77"/>
  <c r="A16" i="77"/>
  <c r="U15" i="77"/>
  <c r="T15" i="77"/>
  <c r="S15" i="77"/>
  <c r="R15" i="77"/>
  <c r="L15" i="77"/>
  <c r="J15" i="77"/>
  <c r="H15" i="77"/>
  <c r="G15" i="77"/>
  <c r="F15" i="77"/>
  <c r="E15" i="77"/>
  <c r="D15" i="77"/>
  <c r="B15" i="77"/>
  <c r="A15" i="77"/>
  <c r="U14" i="77"/>
  <c r="T14" i="77"/>
  <c r="S14" i="77"/>
  <c r="R14" i="77"/>
  <c r="L14" i="77"/>
  <c r="J14" i="77"/>
  <c r="H14" i="77"/>
  <c r="G14" i="77"/>
  <c r="F14" i="77"/>
  <c r="E14" i="77"/>
  <c r="D14" i="77"/>
  <c r="C14" i="77"/>
  <c r="B14" i="77"/>
  <c r="A14" i="77"/>
  <c r="U13" i="77"/>
  <c r="T13" i="77"/>
  <c r="S13" i="77"/>
  <c r="R13" i="77"/>
  <c r="Q13" i="77"/>
  <c r="P13" i="77"/>
  <c r="O13" i="77"/>
  <c r="N13" i="77"/>
  <c r="M13" i="77"/>
  <c r="L13" i="77"/>
  <c r="K13" i="77"/>
  <c r="J13" i="77"/>
  <c r="I13" i="77"/>
  <c r="H13" i="77"/>
  <c r="G13" i="77"/>
  <c r="F13" i="77"/>
  <c r="E13" i="77"/>
  <c r="D13" i="77"/>
  <c r="C13" i="77"/>
  <c r="B13" i="77"/>
  <c r="A13" i="77"/>
  <c r="I11" i="77"/>
  <c r="H11" i="77"/>
  <c r="G11" i="77"/>
  <c r="F11" i="77"/>
  <c r="E11" i="77"/>
  <c r="D11" i="77"/>
  <c r="C11" i="77"/>
  <c r="I10" i="77"/>
  <c r="H10" i="77"/>
  <c r="G10" i="77"/>
  <c r="F10" i="77"/>
  <c r="E10" i="77"/>
  <c r="D10" i="77"/>
  <c r="C10" i="77"/>
  <c r="I9" i="77"/>
  <c r="H9" i="77"/>
  <c r="G9" i="77"/>
  <c r="F9" i="77"/>
  <c r="E9" i="77"/>
  <c r="D9" i="77"/>
  <c r="C9" i="77"/>
  <c r="I8" i="77"/>
  <c r="H8" i="77"/>
  <c r="G8" i="77"/>
  <c r="F8" i="77"/>
  <c r="E8" i="77"/>
  <c r="D8" i="77"/>
  <c r="C8" i="77"/>
  <c r="I7" i="77"/>
  <c r="H7" i="77"/>
  <c r="G7" i="77"/>
  <c r="F7" i="77"/>
  <c r="E7" i="77"/>
  <c r="D7" i="77"/>
  <c r="C7" i="77"/>
  <c r="C4" i="77"/>
  <c r="C1" i="77"/>
  <c r="K20" i="47"/>
  <c r="S290" i="46"/>
  <c r="U290" i="46" s="1"/>
  <c r="S289" i="46"/>
  <c r="R289" i="46" s="1"/>
  <c r="M245" i="77" s="1"/>
  <c r="S29" i="46"/>
  <c r="R29" i="46" s="1"/>
  <c r="M29" i="77" s="1"/>
  <c r="S28" i="46"/>
  <c r="S27" i="46"/>
  <c r="R27" i="46" s="1"/>
  <c r="M27" i="77" s="1"/>
  <c r="S26" i="46"/>
  <c r="S25" i="46"/>
  <c r="R25" i="46" s="1"/>
  <c r="M25" i="77" s="1"/>
  <c r="S24" i="46"/>
  <c r="S23" i="46"/>
  <c r="R23" i="46" s="1"/>
  <c r="M23" i="77" s="1"/>
  <c r="S22" i="46"/>
  <c r="R22" i="46" s="1"/>
  <c r="M22" i="77" s="1"/>
  <c r="S21" i="46"/>
  <c r="R21" i="46" s="1"/>
  <c r="M21" i="77" s="1"/>
  <c r="S20" i="46"/>
  <c r="R20" i="46" s="1"/>
  <c r="M20" i="77" s="1"/>
  <c r="S19" i="46"/>
  <c r="R19" i="46" s="1"/>
  <c r="M19" i="77" s="1"/>
  <c r="S18" i="46"/>
  <c r="S17" i="46"/>
  <c r="R17" i="46" s="1"/>
  <c r="M17" i="77" s="1"/>
  <c r="S16" i="46"/>
  <c r="R16" i="46" s="1"/>
  <c r="M16" i="77" s="1"/>
  <c r="S15" i="46"/>
  <c r="R15" i="46" s="1"/>
  <c r="M15" i="77" s="1"/>
  <c r="S14" i="46"/>
  <c r="R14" i="46" s="1"/>
  <c r="M14" i="77" s="1"/>
  <c r="H96" i="47"/>
  <c r="F96" i="47"/>
  <c r="W39" i="67"/>
  <c r="W38" i="67"/>
  <c r="W37" i="67"/>
  <c r="W36" i="67"/>
  <c r="W35" i="67"/>
  <c r="W20" i="67"/>
  <c r="W21" i="67"/>
  <c r="W22" i="67"/>
  <c r="W23" i="67"/>
  <c r="W24" i="67"/>
  <c r="W25" i="67"/>
  <c r="W26" i="67"/>
  <c r="W27" i="67"/>
  <c r="W28" i="67"/>
  <c r="W29" i="67"/>
  <c r="W30" i="67"/>
  <c r="W31" i="67"/>
  <c r="W32" i="67"/>
  <c r="W33" i="67"/>
  <c r="W19" i="67"/>
  <c r="O30" i="45"/>
  <c r="O12" i="75"/>
  <c r="AA3" i="47"/>
  <c r="T15" i="45"/>
  <c r="S300" i="46"/>
  <c r="C32" i="45"/>
  <c r="C31" i="45"/>
  <c r="C30" i="45"/>
  <c r="C26" i="45"/>
  <c r="C25" i="45"/>
  <c r="C24" i="45"/>
  <c r="C23" i="45"/>
  <c r="C22" i="45"/>
  <c r="C21" i="45"/>
  <c r="E32" i="45"/>
  <c r="E31" i="45"/>
  <c r="E30" i="45"/>
  <c r="E26" i="45"/>
  <c r="E25" i="45"/>
  <c r="E24" i="45"/>
  <c r="E23" i="45"/>
  <c r="E22" i="45"/>
  <c r="E21" i="45"/>
  <c r="G32" i="45"/>
  <c r="G31" i="45"/>
  <c r="G30" i="45"/>
  <c r="G26" i="45"/>
  <c r="G25" i="45"/>
  <c r="G24" i="45"/>
  <c r="G23" i="45"/>
  <c r="G22" i="45"/>
  <c r="G21" i="45"/>
  <c r="I32" i="45"/>
  <c r="I31" i="45"/>
  <c r="I30" i="45"/>
  <c r="I26" i="45"/>
  <c r="I25" i="45"/>
  <c r="I24" i="45"/>
  <c r="I23" i="45"/>
  <c r="I22" i="45"/>
  <c r="I21" i="45"/>
  <c r="K32" i="45"/>
  <c r="K31" i="45"/>
  <c r="K30" i="45"/>
  <c r="K26" i="45"/>
  <c r="K25" i="45"/>
  <c r="K24" i="45"/>
  <c r="K23" i="45"/>
  <c r="K22" i="45"/>
  <c r="K21" i="45"/>
  <c r="M30" i="45"/>
  <c r="M32" i="45"/>
  <c r="M31" i="45"/>
  <c r="M26" i="45"/>
  <c r="M25" i="45"/>
  <c r="M24" i="45"/>
  <c r="M23" i="45"/>
  <c r="M22" i="45"/>
  <c r="M21" i="45"/>
  <c r="P14" i="45"/>
  <c r="N14" i="45"/>
  <c r="U3" i="47"/>
  <c r="J14" i="48"/>
  <c r="H5" i="68"/>
  <c r="J7" i="68"/>
  <c r="J5" i="68" s="1"/>
  <c r="X5" i="61"/>
  <c r="M63" i="67"/>
  <c r="M61" i="67"/>
  <c r="M62" i="67"/>
  <c r="H61" i="67"/>
  <c r="H62" i="67"/>
  <c r="G61" i="67"/>
  <c r="G62" i="67"/>
  <c r="L60" i="67"/>
  <c r="L63" i="67"/>
  <c r="K60" i="67"/>
  <c r="K63" i="67"/>
  <c r="J60" i="67"/>
  <c r="J63" i="67"/>
  <c r="I60" i="67"/>
  <c r="I61" i="67"/>
  <c r="I62" i="67"/>
  <c r="H60" i="67"/>
  <c r="H63" i="67"/>
  <c r="G60" i="67"/>
  <c r="G63" i="67"/>
  <c r="F60" i="67"/>
  <c r="F63" i="67"/>
  <c r="E60" i="67"/>
  <c r="E61" i="67"/>
  <c r="E62" i="67"/>
  <c r="D60" i="67"/>
  <c r="D63" i="67"/>
  <c r="C60" i="67"/>
  <c r="C61" i="67"/>
  <c r="I63" i="67"/>
  <c r="J61" i="67"/>
  <c r="J62" i="67"/>
  <c r="C62" i="67"/>
  <c r="K61" i="67"/>
  <c r="K62" i="67"/>
  <c r="C63" i="67"/>
  <c r="D61" i="67"/>
  <c r="D62" i="67"/>
  <c r="L61" i="67"/>
  <c r="L62" i="67"/>
  <c r="N60" i="67"/>
  <c r="E63" i="67"/>
  <c r="F61" i="67"/>
  <c r="F62" i="67"/>
  <c r="N63" i="67"/>
  <c r="N62" i="67"/>
  <c r="N61" i="67"/>
  <c r="L9" i="65"/>
  <c r="M17" i="67"/>
  <c r="O17" i="67"/>
  <c r="N17" i="67"/>
  <c r="T24" i="66"/>
  <c r="T23" i="66"/>
  <c r="T22" i="66"/>
  <c r="R24" i="66"/>
  <c r="R23" i="66"/>
  <c r="R22" i="66"/>
  <c r="O24" i="66"/>
  <c r="O23" i="66"/>
  <c r="O22" i="66"/>
  <c r="L24" i="66"/>
  <c r="L23" i="66"/>
  <c r="L22" i="66"/>
  <c r="I24" i="66"/>
  <c r="I23" i="66"/>
  <c r="I22" i="66"/>
  <c r="F24" i="66"/>
  <c r="F23" i="66"/>
  <c r="F22" i="66"/>
  <c r="C24" i="66"/>
  <c r="C23" i="66"/>
  <c r="C22" i="66"/>
  <c r="D17" i="67"/>
  <c r="D16" i="67"/>
  <c r="G8" i="67"/>
  <c r="C25" i="67"/>
  <c r="C31" i="67"/>
  <c r="C38" i="67"/>
  <c r="C45" i="67"/>
  <c r="C52" i="67"/>
  <c r="C59" i="67"/>
  <c r="D29" i="67"/>
  <c r="C29" i="67"/>
  <c r="C26" i="67"/>
  <c r="C27" i="67"/>
  <c r="N56" i="67"/>
  <c r="N53" i="67"/>
  <c r="N49" i="67"/>
  <c r="N46" i="67"/>
  <c r="N47" i="67"/>
  <c r="N42" i="67"/>
  <c r="N39" i="67"/>
  <c r="N43" i="67"/>
  <c r="N35" i="67"/>
  <c r="N32" i="67"/>
  <c r="N36" i="67"/>
  <c r="D24" i="67"/>
  <c r="N57" i="67"/>
  <c r="O60" i="67"/>
  <c r="N33" i="67"/>
  <c r="D25" i="67"/>
  <c r="D31" i="67"/>
  <c r="D38" i="67"/>
  <c r="D45" i="67"/>
  <c r="D52" i="67"/>
  <c r="D59" i="67"/>
  <c r="N50" i="67"/>
  <c r="D26" i="67"/>
  <c r="D27" i="67"/>
  <c r="N40" i="67"/>
  <c r="N54" i="67"/>
  <c r="E24" i="67"/>
  <c r="E27" i="67"/>
  <c r="E26" i="67"/>
  <c r="E25" i="67"/>
  <c r="E31" i="67"/>
  <c r="E38" i="67"/>
  <c r="E45" i="67"/>
  <c r="E52" i="67"/>
  <c r="E59" i="67"/>
  <c r="E29" i="67"/>
  <c r="F24" i="67"/>
  <c r="F27" i="67"/>
  <c r="F26" i="67"/>
  <c r="F25" i="67"/>
  <c r="F31" i="67"/>
  <c r="F38" i="67"/>
  <c r="F45" i="67"/>
  <c r="F52" i="67"/>
  <c r="F59" i="67"/>
  <c r="F29" i="67"/>
  <c r="G24" i="67"/>
  <c r="G26" i="67"/>
  <c r="G27" i="67"/>
  <c r="G25" i="67"/>
  <c r="G31" i="67"/>
  <c r="G38" i="67"/>
  <c r="G45" i="67"/>
  <c r="G52" i="67"/>
  <c r="G59" i="67"/>
  <c r="G29" i="67"/>
  <c r="H24" i="67"/>
  <c r="H25" i="67"/>
  <c r="H31" i="67"/>
  <c r="H38" i="67"/>
  <c r="H45" i="67"/>
  <c r="H52" i="67"/>
  <c r="H59" i="67"/>
  <c r="H26" i="67"/>
  <c r="H29" i="67"/>
  <c r="H27" i="67"/>
  <c r="I24" i="67"/>
  <c r="I29" i="67"/>
  <c r="I26" i="67"/>
  <c r="I27" i="67"/>
  <c r="I25" i="67"/>
  <c r="I31" i="67"/>
  <c r="I38" i="67"/>
  <c r="I45" i="67"/>
  <c r="I52" i="67"/>
  <c r="I59" i="67"/>
  <c r="J24" i="67"/>
  <c r="J29" i="67"/>
  <c r="J26" i="67"/>
  <c r="J27" i="67"/>
  <c r="J25" i="67"/>
  <c r="J31" i="67"/>
  <c r="J38" i="67"/>
  <c r="J45" i="67"/>
  <c r="J52" i="67"/>
  <c r="J59" i="67"/>
  <c r="K24" i="67"/>
  <c r="K29" i="67"/>
  <c r="K27" i="67"/>
  <c r="K25" i="67"/>
  <c r="K31" i="67"/>
  <c r="K38" i="67"/>
  <c r="K45" i="67"/>
  <c r="K52" i="67"/>
  <c r="K59" i="67"/>
  <c r="K26" i="67"/>
  <c r="L24" i="67"/>
  <c r="L27" i="67"/>
  <c r="L29" i="67"/>
  <c r="L26" i="67"/>
  <c r="N26" i="67"/>
  <c r="L25" i="67"/>
  <c r="L31" i="67"/>
  <c r="L38" i="67"/>
  <c r="L45" i="67"/>
  <c r="L52" i="67"/>
  <c r="L59" i="67"/>
  <c r="BE30" i="67"/>
  <c r="AB2" i="47"/>
  <c r="C15" i="77" s="1"/>
  <c r="A51" i="48"/>
  <c r="N12" i="61"/>
  <c r="C14" i="48"/>
  <c r="P38" i="45"/>
  <c r="D33" i="50"/>
  <c r="C33" i="50"/>
  <c r="D32" i="50"/>
  <c r="C32" i="50"/>
  <c r="D31" i="50"/>
  <c r="C31" i="50"/>
  <c r="D30" i="50"/>
  <c r="C30" i="50"/>
  <c r="H3" i="45"/>
  <c r="K3" i="66"/>
  <c r="K32" i="47"/>
  <c r="C31" i="47"/>
  <c r="C30" i="47"/>
  <c r="C29" i="47"/>
  <c r="C28" i="47"/>
  <c r="G31" i="47"/>
  <c r="G30" i="47"/>
  <c r="G29" i="47"/>
  <c r="G28" i="47"/>
  <c r="G27" i="47"/>
  <c r="F37" i="47"/>
  <c r="F36" i="47"/>
  <c r="I37" i="47"/>
  <c r="I36" i="47"/>
  <c r="B35" i="72"/>
  <c r="N29" i="67"/>
  <c r="A53" i="65"/>
  <c r="A52" i="65"/>
  <c r="D10" i="51"/>
  <c r="E10" i="51" s="1"/>
  <c r="F10" i="51" s="1"/>
  <c r="G10" i="51" s="1"/>
  <c r="H10" i="51" s="1"/>
  <c r="I10" i="51" s="1"/>
  <c r="J10" i="51" s="1"/>
  <c r="K10" i="51" s="1"/>
  <c r="L10" i="51" s="1"/>
  <c r="M10" i="51" s="1"/>
  <c r="BF30" i="67"/>
  <c r="D95" i="47"/>
  <c r="D94" i="47"/>
  <c r="D93" i="47"/>
  <c r="D92" i="47"/>
  <c r="D91" i="47"/>
  <c r="D90" i="47"/>
  <c r="D89" i="47"/>
  <c r="D88" i="47"/>
  <c r="D87" i="47"/>
  <c r="D86" i="47"/>
  <c r="D96" i="47"/>
  <c r="J18" i="48"/>
  <c r="N38" i="45"/>
  <c r="AG290" i="46"/>
  <c r="P31" i="45"/>
  <c r="Q31" i="45" s="1"/>
  <c r="N25" i="45"/>
  <c r="O25" i="45"/>
  <c r="N24" i="45"/>
  <c r="O24" i="45"/>
  <c r="N23" i="45"/>
  <c r="O23" i="45"/>
  <c r="N22" i="45"/>
  <c r="O22" i="45"/>
  <c r="P26" i="45"/>
  <c r="Q26" i="45"/>
  <c r="P25" i="45"/>
  <c r="Q25" i="45"/>
  <c r="P24" i="45"/>
  <c r="Q24" i="45"/>
  <c r="P23" i="45"/>
  <c r="Q23" i="45"/>
  <c r="P22" i="45"/>
  <c r="Q22" i="45"/>
  <c r="P21" i="45"/>
  <c r="Q21" i="45"/>
  <c r="N26" i="45"/>
  <c r="O26" i="45"/>
  <c r="N32" i="45"/>
  <c r="O32" i="45"/>
  <c r="Q32" i="45"/>
  <c r="D16" i="47"/>
  <c r="U20" i="47"/>
  <c r="C17" i="70"/>
  <c r="C13" i="70"/>
  <c r="C12" i="70"/>
  <c r="C11" i="70"/>
  <c r="C10" i="70"/>
  <c r="C9" i="70"/>
  <c r="C8" i="70"/>
  <c r="C7" i="70"/>
  <c r="C6" i="70"/>
  <c r="C5" i="70"/>
  <c r="C4" i="70"/>
  <c r="C3" i="70"/>
  <c r="C29" i="50"/>
  <c r="D29" i="50"/>
  <c r="D28" i="50"/>
  <c r="C28" i="50"/>
  <c r="BL20" i="67"/>
  <c r="BL21" i="67"/>
  <c r="BL22" i="67"/>
  <c r="BL23" i="67"/>
  <c r="BL24" i="67"/>
  <c r="BL25" i="67"/>
  <c r="BL26" i="67"/>
  <c r="BL27" i="67"/>
  <c r="BL28" i="67"/>
  <c r="BL29" i="67"/>
  <c r="BL19" i="67"/>
  <c r="BG30" i="67"/>
  <c r="J18" i="47"/>
  <c r="EH58" i="51"/>
  <c r="EG58" i="51"/>
  <c r="EF58" i="51"/>
  <c r="EE58" i="51"/>
  <c r="ED58" i="51"/>
  <c r="EC58" i="51"/>
  <c r="EB58" i="51"/>
  <c r="EA58" i="51"/>
  <c r="DZ58" i="51"/>
  <c r="DY58" i="51"/>
  <c r="DX58" i="51"/>
  <c r="DW58" i="51"/>
  <c r="DV58" i="51"/>
  <c r="DU58" i="51"/>
  <c r="DT58" i="51"/>
  <c r="DS58" i="51"/>
  <c r="DR58" i="51"/>
  <c r="DQ58" i="51"/>
  <c r="DP58" i="51"/>
  <c r="DO58" i="51"/>
  <c r="DN58" i="51"/>
  <c r="DM58" i="51"/>
  <c r="DL58" i="51"/>
  <c r="DK58" i="51"/>
  <c r="DJ58" i="51"/>
  <c r="DI58" i="51"/>
  <c r="DH58" i="51"/>
  <c r="DG58" i="51"/>
  <c r="DF58" i="51"/>
  <c r="DE58" i="51"/>
  <c r="DD58" i="51"/>
  <c r="DC58" i="51"/>
  <c r="DB58" i="51"/>
  <c r="DA58" i="51"/>
  <c r="CZ58" i="51"/>
  <c r="CY58" i="51"/>
  <c r="CX58" i="51"/>
  <c r="CW58" i="51"/>
  <c r="CV58" i="51"/>
  <c r="CU58" i="51"/>
  <c r="CT58" i="51"/>
  <c r="CS58" i="51"/>
  <c r="CR58" i="51"/>
  <c r="CQ58" i="51"/>
  <c r="CP58" i="51"/>
  <c r="CO58" i="51"/>
  <c r="CN58" i="51"/>
  <c r="CM58" i="51"/>
  <c r="CL58" i="51"/>
  <c r="CK58" i="51"/>
  <c r="CJ58" i="51"/>
  <c r="CI58" i="51"/>
  <c r="CH58" i="51"/>
  <c r="CG58" i="51"/>
  <c r="CF58" i="51"/>
  <c r="CE58" i="51"/>
  <c r="CD58" i="51"/>
  <c r="CC58" i="51"/>
  <c r="CB58" i="51"/>
  <c r="CA58" i="51"/>
  <c r="BZ58" i="51"/>
  <c r="BY58" i="51"/>
  <c r="BX58" i="51"/>
  <c r="BW58" i="51"/>
  <c r="BV58" i="51"/>
  <c r="BU58" i="51"/>
  <c r="BT58" i="51"/>
  <c r="BS58" i="51"/>
  <c r="BR58" i="51"/>
  <c r="BQ58" i="51"/>
  <c r="BP58" i="51"/>
  <c r="BO58" i="51"/>
  <c r="BN58" i="51"/>
  <c r="BM58" i="51"/>
  <c r="BL58" i="51"/>
  <c r="BK58" i="51"/>
  <c r="BJ58" i="51"/>
  <c r="BI58" i="51"/>
  <c r="BH58" i="51"/>
  <c r="BG58" i="51"/>
  <c r="BF58" i="51"/>
  <c r="BE58" i="51"/>
  <c r="BD58" i="51"/>
  <c r="BC58" i="51"/>
  <c r="BB58" i="51"/>
  <c r="BA58" i="51"/>
  <c r="AZ58" i="51"/>
  <c r="AY58" i="51"/>
  <c r="AX58" i="51"/>
  <c r="AW58" i="51"/>
  <c r="AV58" i="51"/>
  <c r="AU58" i="51"/>
  <c r="AT58" i="51"/>
  <c r="AS58" i="51"/>
  <c r="AR58" i="51"/>
  <c r="AQ58" i="51"/>
  <c r="AP58" i="51"/>
  <c r="AO58" i="51"/>
  <c r="AN58" i="51"/>
  <c r="AM58" i="51"/>
  <c r="AL58" i="51"/>
  <c r="AK58" i="51"/>
  <c r="AJ58" i="51"/>
  <c r="AI58" i="51"/>
  <c r="AH58" i="51"/>
  <c r="AG58" i="51"/>
  <c r="AF58" i="51"/>
  <c r="AE58" i="51"/>
  <c r="AD58" i="51"/>
  <c r="AC58" i="51"/>
  <c r="AB58" i="51"/>
  <c r="AA58" i="51"/>
  <c r="Z58" i="51"/>
  <c r="Y58" i="51"/>
  <c r="X58" i="51"/>
  <c r="W58" i="51"/>
  <c r="V58" i="51"/>
  <c r="U58" i="51"/>
  <c r="T58" i="51"/>
  <c r="S58" i="51"/>
  <c r="S56" i="51"/>
  <c r="S49" i="51"/>
  <c r="S12" i="51"/>
  <c r="T11" i="51"/>
  <c r="T12" i="51"/>
  <c r="U11" i="51"/>
  <c r="B336" i="46"/>
  <c r="F3" i="45"/>
  <c r="I105" i="47"/>
  <c r="A106" i="47"/>
  <c r="I59" i="47"/>
  <c r="I60" i="47" s="1"/>
  <c r="I61" i="47" s="1"/>
  <c r="I62" i="47" s="1"/>
  <c r="I63" i="47" s="1"/>
  <c r="I64" i="47" s="1"/>
  <c r="I65" i="47" s="1"/>
  <c r="I66" i="47" s="1"/>
  <c r="I67" i="47" s="1"/>
  <c r="I68" i="47" s="1"/>
  <c r="MB13" i="46"/>
  <c r="HD13" i="46"/>
  <c r="BM13" i="46"/>
  <c r="U12" i="51"/>
  <c r="V11" i="51"/>
  <c r="E13" i="47"/>
  <c r="K5" i="68" s="1"/>
  <c r="E12" i="47"/>
  <c r="W11" i="51"/>
  <c r="V12" i="51"/>
  <c r="W12" i="51"/>
  <c r="X11" i="51"/>
  <c r="K14" i="49"/>
  <c r="Y11" i="51"/>
  <c r="X12" i="51"/>
  <c r="O18" i="67"/>
  <c r="N18" i="67"/>
  <c r="M18" i="67"/>
  <c r="L14" i="49"/>
  <c r="J14" i="49"/>
  <c r="Z11" i="51"/>
  <c r="Y12" i="51"/>
  <c r="N55" i="72"/>
  <c r="P3" i="49"/>
  <c r="D39" i="50"/>
  <c r="C39" i="50"/>
  <c r="C38" i="50"/>
  <c r="D38" i="50"/>
  <c r="D37" i="50"/>
  <c r="D20" i="50"/>
  <c r="C20" i="50"/>
  <c r="C37" i="50"/>
  <c r="K56" i="72"/>
  <c r="L56" i="72"/>
  <c r="J56" i="72"/>
  <c r="L54" i="72"/>
  <c r="K54" i="72"/>
  <c r="J54" i="72"/>
  <c r="H56" i="72"/>
  <c r="O16" i="67" s="1"/>
  <c r="F56" i="72"/>
  <c r="M16" i="67" s="1"/>
  <c r="Z12" i="51"/>
  <c r="AA11" i="51"/>
  <c r="G56" i="72"/>
  <c r="N16" i="67" s="1"/>
  <c r="J13" i="49"/>
  <c r="AA12" i="51"/>
  <c r="AB11" i="51"/>
  <c r="D56" i="51"/>
  <c r="AC11" i="51"/>
  <c r="AB12" i="51"/>
  <c r="AD11" i="51"/>
  <c r="AC12" i="51"/>
  <c r="H35" i="47"/>
  <c r="G35" i="47"/>
  <c r="J38" i="47"/>
  <c r="H38" i="47"/>
  <c r="G38" i="47"/>
  <c r="J41" i="47"/>
  <c r="H40" i="47"/>
  <c r="H41" i="47"/>
  <c r="G41" i="47"/>
  <c r="G40" i="47"/>
  <c r="H39" i="47"/>
  <c r="G39" i="47"/>
  <c r="I40" i="47"/>
  <c r="AE11" i="51"/>
  <c r="AD12" i="51"/>
  <c r="I41" i="47"/>
  <c r="I38" i="47"/>
  <c r="J40" i="47"/>
  <c r="D39" i="65"/>
  <c r="D38" i="65"/>
  <c r="K37" i="47"/>
  <c r="K31" i="47"/>
  <c r="B36" i="47" s="1"/>
  <c r="G3" i="49"/>
  <c r="BN302" i="46"/>
  <c r="D19" i="47"/>
  <c r="D14" i="48"/>
  <c r="Z3" i="47"/>
  <c r="H47" i="48"/>
  <c r="H55" i="48"/>
  <c r="H54" i="48"/>
  <c r="H53" i="48"/>
  <c r="H52" i="48"/>
  <c r="H51" i="48"/>
  <c r="H50" i="48"/>
  <c r="H49" i="48"/>
  <c r="H48" i="48"/>
  <c r="D61" i="69"/>
  <c r="D5" i="48"/>
  <c r="D6" i="48" s="1"/>
  <c r="J10" i="45"/>
  <c r="J12" i="45" s="1"/>
  <c r="J17" i="45" s="1"/>
  <c r="I13" i="48"/>
  <c r="J11" i="48"/>
  <c r="A55" i="47"/>
  <c r="A54" i="47"/>
  <c r="A53" i="47"/>
  <c r="B40" i="51"/>
  <c r="B44" i="51"/>
  <c r="B42" i="51"/>
  <c r="A36" i="47"/>
  <c r="F59" i="47"/>
  <c r="G59" i="47" s="1"/>
  <c r="H10" i="45"/>
  <c r="H12" i="45"/>
  <c r="H17" i="45"/>
  <c r="F10" i="45"/>
  <c r="F12" i="45" s="1"/>
  <c r="F17" i="45" s="1"/>
  <c r="L10" i="45"/>
  <c r="L12" i="45" s="1"/>
  <c r="L17" i="45" s="1"/>
  <c r="B4" i="68"/>
  <c r="K6" i="66"/>
  <c r="K7" i="66"/>
  <c r="K8" i="66" s="1"/>
  <c r="K25" i="66"/>
  <c r="K48" i="66"/>
  <c r="C51" i="65"/>
  <c r="B51" i="65"/>
  <c r="B53" i="65"/>
  <c r="C34" i="51"/>
  <c r="B37" i="51"/>
  <c r="N12" i="60"/>
  <c r="J96" i="47"/>
  <c r="B20" i="59"/>
  <c r="B40" i="59" s="1"/>
  <c r="B60" i="59" s="1"/>
  <c r="B19" i="59"/>
  <c r="B39" i="59"/>
  <c r="B59" i="59" s="1"/>
  <c r="B17" i="59"/>
  <c r="B37" i="59"/>
  <c r="B57" i="59" s="1"/>
  <c r="B16" i="59"/>
  <c r="B36" i="59"/>
  <c r="B56" i="59" s="1"/>
  <c r="B15" i="59"/>
  <c r="B35" i="59" s="1"/>
  <c r="B55" i="59" s="1"/>
  <c r="B14" i="59"/>
  <c r="B34" i="59" s="1"/>
  <c r="B54" i="59" s="1"/>
  <c r="B13" i="59"/>
  <c r="B33" i="59" s="1"/>
  <c r="B53" i="59" s="1"/>
  <c r="B12" i="59"/>
  <c r="B32" i="59" s="1"/>
  <c r="B52" i="59" s="1"/>
  <c r="B11" i="59"/>
  <c r="B31" i="59" s="1"/>
  <c r="B51" i="59"/>
  <c r="B10" i="59"/>
  <c r="B30" i="59"/>
  <c r="B50" i="59" s="1"/>
  <c r="B9" i="59"/>
  <c r="B29" i="59"/>
  <c r="B49" i="59" s="1"/>
  <c r="B8" i="59"/>
  <c r="B28" i="59"/>
  <c r="B48" i="59" s="1"/>
  <c r="B48" i="72"/>
  <c r="B47" i="72"/>
  <c r="B44" i="72"/>
  <c r="B43" i="72"/>
  <c r="B42" i="72"/>
  <c r="B39" i="72"/>
  <c r="B38" i="72"/>
  <c r="B37" i="72"/>
  <c r="B9" i="72"/>
  <c r="B8" i="72"/>
  <c r="B7" i="72"/>
  <c r="B6" i="72"/>
  <c r="B4" i="72"/>
  <c r="H3" i="66"/>
  <c r="E3" i="66"/>
  <c r="B3" i="66" s="1"/>
  <c r="Q11" i="66"/>
  <c r="Q6" i="66"/>
  <c r="Q7" i="66" s="1"/>
  <c r="Q8" i="66"/>
  <c r="Q25" i="66"/>
  <c r="Q33" i="66"/>
  <c r="Q40" i="66"/>
  <c r="Q58" i="66"/>
  <c r="N11" i="66"/>
  <c r="N6" i="66"/>
  <c r="N7" i="66" s="1"/>
  <c r="N8" i="66"/>
  <c r="N25" i="66"/>
  <c r="N33" i="66"/>
  <c r="N40" i="66"/>
  <c r="N48" i="66"/>
  <c r="N58" i="66"/>
  <c r="K11" i="66"/>
  <c r="K33" i="66"/>
  <c r="K40" i="66"/>
  <c r="K58" i="66"/>
  <c r="H11" i="66"/>
  <c r="H6" i="66"/>
  <c r="H7" i="66" s="1"/>
  <c r="H8" i="66" s="1"/>
  <c r="H25" i="66"/>
  <c r="H33" i="66"/>
  <c r="H40" i="66"/>
  <c r="H48" i="66"/>
  <c r="H50" i="66" s="1"/>
  <c r="H58" i="66"/>
  <c r="E11" i="66"/>
  <c r="E6" i="66"/>
  <c r="E7" i="66" s="1"/>
  <c r="E25" i="66"/>
  <c r="E33" i="66"/>
  <c r="E40" i="66"/>
  <c r="E48" i="66"/>
  <c r="E58" i="66"/>
  <c r="A1" i="65"/>
  <c r="V59" i="47"/>
  <c r="A59" i="47" s="1"/>
  <c r="C5" i="69" s="1"/>
  <c r="T6" i="66"/>
  <c r="T7" i="66" s="1"/>
  <c r="T8" i="66" s="1"/>
  <c r="T11" i="66"/>
  <c r="T43" i="66"/>
  <c r="T44" i="66"/>
  <c r="T45" i="66"/>
  <c r="T46" i="66"/>
  <c r="T55" i="66"/>
  <c r="T58" i="66" s="1"/>
  <c r="V66" i="66"/>
  <c r="V65" i="66"/>
  <c r="V64" i="66"/>
  <c r="S66" i="66"/>
  <c r="S65" i="66"/>
  <c r="S64" i="66"/>
  <c r="P66" i="66"/>
  <c r="P65" i="66"/>
  <c r="P64" i="66"/>
  <c r="M66" i="66"/>
  <c r="M65" i="66"/>
  <c r="M64" i="66"/>
  <c r="J66" i="66"/>
  <c r="J65" i="66"/>
  <c r="J64" i="66"/>
  <c r="G66" i="66"/>
  <c r="G65" i="66"/>
  <c r="G64" i="66"/>
  <c r="B6" i="66"/>
  <c r="B7" i="66"/>
  <c r="B8" i="66" s="1"/>
  <c r="D65" i="66"/>
  <c r="D64" i="66"/>
  <c r="D66" i="66"/>
  <c r="B43" i="47"/>
  <c r="B11" i="66"/>
  <c r="Y28" i="46"/>
  <c r="Q28" i="77" s="1"/>
  <c r="Y26" i="46"/>
  <c r="Q26" i="77" s="1"/>
  <c r="Y25" i="46"/>
  <c r="Q25" i="77" s="1"/>
  <c r="Y23" i="46"/>
  <c r="Q23" i="77" s="1"/>
  <c r="Y21" i="46"/>
  <c r="Q21" i="77" s="1"/>
  <c r="Y20" i="46"/>
  <c r="Q20" i="77" s="1"/>
  <c r="Y19" i="46"/>
  <c r="Q19" i="77" s="1"/>
  <c r="Y18" i="46"/>
  <c r="Q18" i="77" s="1"/>
  <c r="Y16" i="46"/>
  <c r="Q16" i="77" s="1"/>
  <c r="L27" i="45"/>
  <c r="J27" i="45"/>
  <c r="H27" i="45"/>
  <c r="F27" i="45"/>
  <c r="D27" i="45"/>
  <c r="D10" i="45"/>
  <c r="D12" i="45"/>
  <c r="D17" i="45" s="1"/>
  <c r="D3" i="45"/>
  <c r="B3" i="45"/>
  <c r="F55" i="48"/>
  <c r="K55" i="48"/>
  <c r="F54" i="48"/>
  <c r="F53" i="48"/>
  <c r="K53" i="48"/>
  <c r="F52" i="48"/>
  <c r="F50" i="48"/>
  <c r="F49" i="48"/>
  <c r="F48" i="48"/>
  <c r="K48" i="48"/>
  <c r="F47" i="48"/>
  <c r="K47" i="48"/>
  <c r="Q7" i="75"/>
  <c r="G10" i="72"/>
  <c r="D9" i="72"/>
  <c r="H4" i="72"/>
  <c r="R12" i="75"/>
  <c r="R10" i="75"/>
  <c r="R9" i="75"/>
  <c r="R8" i="75"/>
  <c r="R7" i="75"/>
  <c r="R12" i="60"/>
  <c r="R10" i="60"/>
  <c r="R9" i="60"/>
  <c r="R8" i="60"/>
  <c r="R7" i="60"/>
  <c r="R8" i="61"/>
  <c r="R9" i="61"/>
  <c r="R10" i="61"/>
  <c r="R7" i="61"/>
  <c r="R12" i="61"/>
  <c r="F5" i="61"/>
  <c r="G12" i="61"/>
  <c r="B5" i="68"/>
  <c r="D12" i="48"/>
  <c r="D11" i="48"/>
  <c r="C11" i="48"/>
  <c r="A63" i="69"/>
  <c r="A52" i="47"/>
  <c r="B45" i="51"/>
  <c r="G2" i="52"/>
  <c r="F2" i="52"/>
  <c r="B343" i="46"/>
  <c r="MC13" i="46"/>
  <c r="MD13" i="46" s="1"/>
  <c r="ME13" i="46" s="1"/>
  <c r="MF13" i="46" s="1"/>
  <c r="MG13" i="46" s="1"/>
  <c r="MH13" i="46" s="1"/>
  <c r="MI13" i="46" s="1"/>
  <c r="MJ13" i="46" s="1"/>
  <c r="MK13" i="46" s="1"/>
  <c r="ML13" i="46" s="1"/>
  <c r="MM13" i="46" s="1"/>
  <c r="MN13" i="46" s="1"/>
  <c r="MO13" i="46" s="1"/>
  <c r="MP13" i="46" s="1"/>
  <c r="MQ13" i="46" s="1"/>
  <c r="MR13" i="46" s="1"/>
  <c r="MS13" i="46" s="1"/>
  <c r="MT13" i="46" s="1"/>
  <c r="MU13" i="46" s="1"/>
  <c r="MV13" i="46" s="1"/>
  <c r="MW13" i="46" s="1"/>
  <c r="MX13" i="46" s="1"/>
  <c r="MY13" i="46" s="1"/>
  <c r="MZ13" i="46" s="1"/>
  <c r="NA13" i="46" s="1"/>
  <c r="NB13" i="46" s="1"/>
  <c r="NC13" i="46" s="1"/>
  <c r="ND13" i="46" s="1"/>
  <c r="NE13" i="46" s="1"/>
  <c r="NF13" i="46" s="1"/>
  <c r="NG13" i="46" s="1"/>
  <c r="NH13" i="46" s="1"/>
  <c r="NI13" i="46" s="1"/>
  <c r="NJ13" i="46" s="1"/>
  <c r="NK13" i="46" s="1"/>
  <c r="NL13" i="46" s="1"/>
  <c r="NM13" i="46" s="1"/>
  <c r="NN13" i="46" s="1"/>
  <c r="NO13" i="46" s="1"/>
  <c r="NP13" i="46" s="1"/>
  <c r="NQ13" i="46" s="1"/>
  <c r="NR13" i="46" s="1"/>
  <c r="NS13" i="46" s="1"/>
  <c r="NT13" i="46" s="1"/>
  <c r="NU13" i="46" s="1"/>
  <c r="NV13" i="46" s="1"/>
  <c r="NW13" i="46" s="1"/>
  <c r="NX13" i="46" s="1"/>
  <c r="NY13" i="46" s="1"/>
  <c r="NZ13" i="46" s="1"/>
  <c r="OA13" i="46" s="1"/>
  <c r="OB13" i="46" s="1"/>
  <c r="OC13" i="46" s="1"/>
  <c r="OD13" i="46" s="1"/>
  <c r="OE13" i="46" s="1"/>
  <c r="OF13" i="46" s="1"/>
  <c r="OG13" i="46" s="1"/>
  <c r="OH13" i="46" s="1"/>
  <c r="OI13" i="46" s="1"/>
  <c r="OJ13" i="46" s="1"/>
  <c r="OK13" i="46" s="1"/>
  <c r="OL13" i="46" s="1"/>
  <c r="OM13" i="46" s="1"/>
  <c r="ON13" i="46" s="1"/>
  <c r="OO13" i="46" s="1"/>
  <c r="OP13" i="46" s="1"/>
  <c r="OQ13" i="46" s="1"/>
  <c r="OR13" i="46" s="1"/>
  <c r="OS13" i="46" s="1"/>
  <c r="OT13" i="46" s="1"/>
  <c r="OU13" i="46" s="1"/>
  <c r="OV13" i="46" s="1"/>
  <c r="OW13" i="46" s="1"/>
  <c r="OX13" i="46" s="1"/>
  <c r="OY13" i="46" s="1"/>
  <c r="OZ13" i="46" s="1"/>
  <c r="PA13" i="46" s="1"/>
  <c r="PB13" i="46" s="1"/>
  <c r="PC13" i="46" s="1"/>
  <c r="PD13" i="46" s="1"/>
  <c r="PE13" i="46" s="1"/>
  <c r="PF13" i="46" s="1"/>
  <c r="PG13" i="46" s="1"/>
  <c r="PH13" i="46" s="1"/>
  <c r="PI13" i="46" s="1"/>
  <c r="PJ13" i="46" s="1"/>
  <c r="PK13" i="46" s="1"/>
  <c r="PL13" i="46" s="1"/>
  <c r="PM13" i="46" s="1"/>
  <c r="PN13" i="46" s="1"/>
  <c r="PO13" i="46" s="1"/>
  <c r="PP13" i="46" s="1"/>
  <c r="PQ13" i="46" s="1"/>
  <c r="PR13" i="46" s="1"/>
  <c r="PS13" i="46" s="1"/>
  <c r="PT13" i="46" s="1"/>
  <c r="PU13" i="46" s="1"/>
  <c r="PV13" i="46" s="1"/>
  <c r="PW13" i="46" s="1"/>
  <c r="PX13" i="46" s="1"/>
  <c r="PY13" i="46" s="1"/>
  <c r="PZ13" i="46" s="1"/>
  <c r="QA13" i="46" s="1"/>
  <c r="QB13" i="46" s="1"/>
  <c r="QC13" i="46" s="1"/>
  <c r="QD13" i="46" s="1"/>
  <c r="QE13" i="46" s="1"/>
  <c r="QF13" i="46" s="1"/>
  <c r="QG13" i="46" s="1"/>
  <c r="QH13" i="46" s="1"/>
  <c r="QI13" i="46" s="1"/>
  <c r="QJ13" i="46" s="1"/>
  <c r="QK13" i="46" s="1"/>
  <c r="QL13" i="46" s="1"/>
  <c r="QM13" i="46" s="1"/>
  <c r="QN13" i="46" s="1"/>
  <c r="QO13" i="46" s="1"/>
  <c r="QP13" i="46" s="1"/>
  <c r="QQ13" i="46" s="1"/>
  <c r="MC12" i="46"/>
  <c r="MC11" i="46"/>
  <c r="MC9" i="46"/>
  <c r="MC10" i="46" s="1"/>
  <c r="MB11" i="46"/>
  <c r="MB9" i="46"/>
  <c r="I88" i="47"/>
  <c r="I89" i="47"/>
  <c r="I90" i="47"/>
  <c r="I91" i="47"/>
  <c r="I86" i="47"/>
  <c r="I87" i="47"/>
  <c r="I92" i="47"/>
  <c r="I93" i="47"/>
  <c r="I94" i="47"/>
  <c r="I95" i="47"/>
  <c r="AZ23" i="67"/>
  <c r="AZ24" i="67"/>
  <c r="AZ25" i="67"/>
  <c r="AZ26" i="67"/>
  <c r="AZ27" i="67"/>
  <c r="AZ28" i="67"/>
  <c r="AZ29" i="67"/>
  <c r="E86" i="47"/>
  <c r="G86" i="47"/>
  <c r="C28" i="67"/>
  <c r="E87" i="47"/>
  <c r="G87" i="47"/>
  <c r="D28" i="67"/>
  <c r="E88" i="47"/>
  <c r="G88" i="47"/>
  <c r="E89" i="47"/>
  <c r="G89" i="47"/>
  <c r="F28" i="67"/>
  <c r="E90" i="47"/>
  <c r="G90" i="47"/>
  <c r="G28" i="67"/>
  <c r="E91" i="47"/>
  <c r="G91" i="47"/>
  <c r="H28" i="67"/>
  <c r="E92" i="47"/>
  <c r="G92" i="47"/>
  <c r="I28" i="67"/>
  <c r="E93" i="47"/>
  <c r="G93" i="47"/>
  <c r="J28" i="67"/>
  <c r="E94" i="47"/>
  <c r="G94" i="47"/>
  <c r="K28" i="67"/>
  <c r="E95" i="47"/>
  <c r="G95" i="47"/>
  <c r="L28" i="67"/>
  <c r="B96" i="47"/>
  <c r="C96" i="47"/>
  <c r="N27" i="67"/>
  <c r="BG26" i="67"/>
  <c r="BG27" i="67"/>
  <c r="BG29" i="67"/>
  <c r="BG28" i="67"/>
  <c r="BG25" i="67"/>
  <c r="BG24" i="67"/>
  <c r="BG23" i="67"/>
  <c r="BG22" i="67"/>
  <c r="AZ22" i="67"/>
  <c r="BG21" i="67"/>
  <c r="AZ21" i="67"/>
  <c r="BG20" i="67"/>
  <c r="AZ20" i="67"/>
  <c r="BG19" i="67"/>
  <c r="AZ19" i="67"/>
  <c r="A107" i="47"/>
  <c r="A108" i="47" s="1"/>
  <c r="A109" i="47" s="1"/>
  <c r="B115" i="47"/>
  <c r="G106" i="47"/>
  <c r="G107" i="47"/>
  <c r="G108" i="47"/>
  <c r="G109" i="47"/>
  <c r="G105" i="47"/>
  <c r="K114" i="47"/>
  <c r="K113" i="47"/>
  <c r="K112" i="47"/>
  <c r="K111" i="47"/>
  <c r="K110" i="47"/>
  <c r="K109" i="47"/>
  <c r="K108" i="47"/>
  <c r="K107" i="47"/>
  <c r="K106" i="47"/>
  <c r="K105" i="47"/>
  <c r="I106" i="47"/>
  <c r="I107" i="47" s="1"/>
  <c r="I108" i="47"/>
  <c r="I109" i="47" s="1"/>
  <c r="I110" i="47" s="1"/>
  <c r="I111" i="47" s="1"/>
  <c r="I112" i="47" s="1"/>
  <c r="I113" i="47" s="1"/>
  <c r="I114" i="47" s="1"/>
  <c r="J115" i="47"/>
  <c r="K115" i="47"/>
  <c r="I18" i="48"/>
  <c r="E5" i="76"/>
  <c r="N12" i="75"/>
  <c r="Q10" i="75"/>
  <c r="Q9" i="75"/>
  <c r="Q8" i="75"/>
  <c r="L12" i="75"/>
  <c r="K12" i="75"/>
  <c r="J12" i="75"/>
  <c r="G12" i="75"/>
  <c r="B8" i="75"/>
  <c r="B9" i="75"/>
  <c r="B10" i="75"/>
  <c r="S7" i="75"/>
  <c r="S5" i="75"/>
  <c r="S6" i="75"/>
  <c r="F4" i="75"/>
  <c r="F12" i="75"/>
  <c r="F3" i="75"/>
  <c r="C12" i="75" s="1"/>
  <c r="F2" i="75"/>
  <c r="E72" i="47"/>
  <c r="E79" i="47" s="1"/>
  <c r="D72" i="47"/>
  <c r="D79" i="47" s="1"/>
  <c r="C72" i="47"/>
  <c r="C79" i="47" s="1"/>
  <c r="T60" i="47"/>
  <c r="D50" i="65"/>
  <c r="D49" i="65"/>
  <c r="X18" i="58"/>
  <c r="S5" i="61"/>
  <c r="S6" i="61"/>
  <c r="S7" i="61"/>
  <c r="S5" i="60"/>
  <c r="S6" i="60"/>
  <c r="S7" i="60"/>
  <c r="S5" i="64"/>
  <c r="S6" i="64"/>
  <c r="S7" i="64"/>
  <c r="Q5" i="68"/>
  <c r="Q6" i="68"/>
  <c r="Q7" i="68"/>
  <c r="X10" i="58"/>
  <c r="X4" i="58"/>
  <c r="X5" i="58"/>
  <c r="W4" i="58"/>
  <c r="W5" i="58"/>
  <c r="W6" i="58"/>
  <c r="W7" i="58"/>
  <c r="W8" i="58"/>
  <c r="W9" i="58"/>
  <c r="W10" i="58"/>
  <c r="W11" i="58"/>
  <c r="W12" i="58"/>
  <c r="W13" i="58"/>
  <c r="W14" i="58"/>
  <c r="W15" i="58"/>
  <c r="W16" i="58"/>
  <c r="W17" i="58"/>
  <c r="W18" i="58"/>
  <c r="B27" i="58"/>
  <c r="B52" i="58"/>
  <c r="B77" i="58"/>
  <c r="G2" i="58"/>
  <c r="G27" i="58"/>
  <c r="G52" i="58"/>
  <c r="G77" i="58"/>
  <c r="A46" i="74"/>
  <c r="A47" i="74" s="1"/>
  <c r="A48" i="74" s="1"/>
  <c r="A49" i="74" s="1"/>
  <c r="A50" i="74" s="1"/>
  <c r="A51" i="74" s="1"/>
  <c r="A52" i="74" s="1"/>
  <c r="A53" i="74" s="1"/>
  <c r="A54" i="74" s="1"/>
  <c r="G44" i="74"/>
  <c r="G56" i="74"/>
  <c r="G60" i="74"/>
  <c r="G32" i="74"/>
  <c r="G20" i="74"/>
  <c r="A62" i="74"/>
  <c r="A63" i="74" s="1"/>
  <c r="A64" i="74" s="1"/>
  <c r="A65" i="74" s="1"/>
  <c r="A66" i="74" s="1"/>
  <c r="A67" i="74" s="1"/>
  <c r="A68" i="74" s="1"/>
  <c r="A69" i="74" s="1"/>
  <c r="A70" i="74" s="1"/>
  <c r="A34" i="74"/>
  <c r="A35" i="74"/>
  <c r="A36" i="74"/>
  <c r="A37" i="74" s="1"/>
  <c r="A38" i="74" s="1"/>
  <c r="A39" i="74" s="1"/>
  <c r="A40" i="74" s="1"/>
  <c r="A41" i="74" s="1"/>
  <c r="A42" i="74" s="1"/>
  <c r="A22" i="74"/>
  <c r="A23" i="74"/>
  <c r="A24" i="74" s="1"/>
  <c r="A25" i="74" s="1"/>
  <c r="A26" i="74" s="1"/>
  <c r="A27" i="74" s="1"/>
  <c r="A28" i="74" s="1"/>
  <c r="A29" i="74" s="1"/>
  <c r="A30" i="74" s="1"/>
  <c r="BK15" i="46"/>
  <c r="BK16" i="46"/>
  <c r="BK17" i="46"/>
  <c r="BK18" i="46"/>
  <c r="BK19" i="46"/>
  <c r="BK20" i="46"/>
  <c r="BK21" i="46"/>
  <c r="BK22" i="46"/>
  <c r="BK23" i="46"/>
  <c r="BK24" i="46"/>
  <c r="BK25" i="46"/>
  <c r="BK26" i="46"/>
  <c r="BK27" i="46"/>
  <c r="BK28" i="46"/>
  <c r="BK29" i="46"/>
  <c r="BK289" i="46"/>
  <c r="BK290" i="46"/>
  <c r="BK14" i="46"/>
  <c r="B9" i="74"/>
  <c r="B13" i="74"/>
  <c r="B14" i="74"/>
  <c r="B15" i="74"/>
  <c r="B16" i="74"/>
  <c r="B17" i="74"/>
  <c r="B18" i="74"/>
  <c r="C1" i="74"/>
  <c r="C18" i="74"/>
  <c r="C13" i="74"/>
  <c r="P12" i="60"/>
  <c r="L12" i="60"/>
  <c r="K12" i="60"/>
  <c r="J12" i="60"/>
  <c r="G12" i="60"/>
  <c r="B8" i="60"/>
  <c r="B9" i="60"/>
  <c r="B10" i="60"/>
  <c r="L12" i="61"/>
  <c r="K12" i="61"/>
  <c r="J12" i="61"/>
  <c r="B8" i="61"/>
  <c r="B9" i="61"/>
  <c r="B10" i="61"/>
  <c r="K3" i="68"/>
  <c r="E5" i="73"/>
  <c r="C5" i="73"/>
  <c r="C4" i="73"/>
  <c r="H26" i="46"/>
  <c r="AE26" i="46"/>
  <c r="AF26" i="46" s="1"/>
  <c r="AO26" i="46"/>
  <c r="BJ26" i="46"/>
  <c r="H25" i="46"/>
  <c r="AE25" i="46"/>
  <c r="AF25" i="46" s="1"/>
  <c r="AO25" i="46"/>
  <c r="BJ25" i="46"/>
  <c r="H27" i="46"/>
  <c r="AE27" i="46"/>
  <c r="AF27" i="46" s="1"/>
  <c r="AO27" i="46"/>
  <c r="BJ27" i="46"/>
  <c r="H28" i="46"/>
  <c r="AE28" i="46"/>
  <c r="AF28" i="46" s="1"/>
  <c r="AO28" i="46"/>
  <c r="AU28" i="46"/>
  <c r="GD28" i="46" s="1"/>
  <c r="AS28" i="46"/>
  <c r="BJ28" i="46"/>
  <c r="H29" i="46"/>
  <c r="AE29" i="46"/>
  <c r="AF29" i="46" s="1"/>
  <c r="AO29" i="46"/>
  <c r="AU29" i="46"/>
  <c r="GD29" i="46" s="1"/>
  <c r="AS29" i="46"/>
  <c r="BJ29" i="46"/>
  <c r="C3" i="49"/>
  <c r="C9" i="49"/>
  <c r="HE13" i="46"/>
  <c r="HF13" i="46"/>
  <c r="HG13" i="46"/>
  <c r="HH13" i="46" s="1"/>
  <c r="HI13" i="46" s="1"/>
  <c r="HJ13" i="46" s="1"/>
  <c r="HK13" i="46" s="1"/>
  <c r="HL13" i="46" s="1"/>
  <c r="HM13" i="46" s="1"/>
  <c r="HN13" i="46" s="1"/>
  <c r="HO13" i="46" s="1"/>
  <c r="HP13" i="46" s="1"/>
  <c r="HQ13" i="46" s="1"/>
  <c r="HR13" i="46" s="1"/>
  <c r="HS13" i="46" s="1"/>
  <c r="HT13" i="46" s="1"/>
  <c r="HU13" i="46" s="1"/>
  <c r="HV13" i="46" s="1"/>
  <c r="HW13" i="46" s="1"/>
  <c r="HX13" i="46" s="1"/>
  <c r="HY13" i="46" s="1"/>
  <c r="HZ13" i="46" s="1"/>
  <c r="IA13" i="46" s="1"/>
  <c r="IB13" i="46" s="1"/>
  <c r="IC13" i="46" s="1"/>
  <c r="ID13" i="46" s="1"/>
  <c r="IE13" i="46"/>
  <c r="IF13" i="46" s="1"/>
  <c r="IG13" i="46" s="1"/>
  <c r="IH13" i="46" s="1"/>
  <c r="II13" i="46" s="1"/>
  <c r="IJ13" i="46" s="1"/>
  <c r="IK13" i="46" s="1"/>
  <c r="IL13" i="46" s="1"/>
  <c r="IM13" i="46" s="1"/>
  <c r="IN13" i="46" s="1"/>
  <c r="IO13" i="46" s="1"/>
  <c r="IP13" i="46" s="1"/>
  <c r="IQ13" i="46" s="1"/>
  <c r="IR13" i="46" s="1"/>
  <c r="IS13" i="46" s="1"/>
  <c r="IT13" i="46" s="1"/>
  <c r="IU13" i="46" s="1"/>
  <c r="IV13" i="46" s="1"/>
  <c r="IW13" i="46" s="1"/>
  <c r="IX13" i="46" s="1"/>
  <c r="IY13" i="46" s="1"/>
  <c r="IZ13" i="46" s="1"/>
  <c r="JA13" i="46" s="1"/>
  <c r="JB13" i="46" s="1"/>
  <c r="JC13" i="46" s="1"/>
  <c r="JD13" i="46" s="1"/>
  <c r="JE13" i="46" s="1"/>
  <c r="JF13" i="46" s="1"/>
  <c r="JG13" i="46" s="1"/>
  <c r="JH13" i="46" s="1"/>
  <c r="JI13" i="46" s="1"/>
  <c r="JJ13" i="46" s="1"/>
  <c r="JK13" i="46" s="1"/>
  <c r="JL13" i="46" s="1"/>
  <c r="JM13" i="46" s="1"/>
  <c r="JN13" i="46" s="1"/>
  <c r="JO13" i="46" s="1"/>
  <c r="JP13" i="46" s="1"/>
  <c r="JQ13" i="46" s="1"/>
  <c r="JR13" i="46" s="1"/>
  <c r="JS13" i="46" s="1"/>
  <c r="JT13" i="46" s="1"/>
  <c r="JU13" i="46" s="1"/>
  <c r="JV13" i="46" s="1"/>
  <c r="JW13" i="46" s="1"/>
  <c r="JX13" i="46" s="1"/>
  <c r="JY13" i="46" s="1"/>
  <c r="JZ13" i="46" s="1"/>
  <c r="KA13" i="46" s="1"/>
  <c r="KB13" i="46" s="1"/>
  <c r="KC13" i="46" s="1"/>
  <c r="KD13" i="46" s="1"/>
  <c r="KE13" i="46" s="1"/>
  <c r="KF13" i="46" s="1"/>
  <c r="KG13" i="46" s="1"/>
  <c r="KH13" i="46" s="1"/>
  <c r="KI13" i="46" s="1"/>
  <c r="KJ13" i="46" s="1"/>
  <c r="KK13" i="46" s="1"/>
  <c r="KL13" i="46" s="1"/>
  <c r="KM13" i="46" s="1"/>
  <c r="KN13" i="46" s="1"/>
  <c r="KO13" i="46" s="1"/>
  <c r="KP13" i="46" s="1"/>
  <c r="KQ13" i="46" s="1"/>
  <c r="KR13" i="46" s="1"/>
  <c r="KS13" i="46" s="1"/>
  <c r="KT13" i="46" s="1"/>
  <c r="KU13" i="46" s="1"/>
  <c r="KV13" i="46" s="1"/>
  <c r="KW13" i="46" s="1"/>
  <c r="KX13" i="46" s="1"/>
  <c r="KY13" i="46" s="1"/>
  <c r="KZ13" i="46" s="1"/>
  <c r="LA13" i="46" s="1"/>
  <c r="LB13" i="46" s="1"/>
  <c r="LC13" i="46" s="1"/>
  <c r="LD13" i="46" s="1"/>
  <c r="LE13" i="46" s="1"/>
  <c r="LF13" i="46" s="1"/>
  <c r="LG13" i="46" s="1"/>
  <c r="LH13" i="46" s="1"/>
  <c r="LI13" i="46" s="1"/>
  <c r="LJ13" i="46" s="1"/>
  <c r="LK13" i="46" s="1"/>
  <c r="LL13" i="46" s="1"/>
  <c r="LM13" i="46" s="1"/>
  <c r="LN13" i="46" s="1"/>
  <c r="LO13" i="46" s="1"/>
  <c r="LP13" i="46" s="1"/>
  <c r="LQ13" i="46" s="1"/>
  <c r="LR13" i="46" s="1"/>
  <c r="LS13" i="46" s="1"/>
  <c r="B61" i="71"/>
  <c r="B6" i="71"/>
  <c r="B7" i="71"/>
  <c r="B8" i="71"/>
  <c r="F55" i="69"/>
  <c r="B48" i="69"/>
  <c r="E55" i="69"/>
  <c r="B43" i="69"/>
  <c r="B55" i="69" s="1"/>
  <c r="D55" i="69"/>
  <c r="C55" i="69"/>
  <c r="F43" i="69"/>
  <c r="E43" i="69"/>
  <c r="D43" i="69"/>
  <c r="C43" i="69"/>
  <c r="B31" i="69"/>
  <c r="B19" i="69"/>
  <c r="A2" i="66"/>
  <c r="A2" i="45"/>
  <c r="A1" i="69"/>
  <c r="B7" i="51"/>
  <c r="A1" i="67"/>
  <c r="A1" i="49"/>
  <c r="A1" i="48"/>
  <c r="V40" i="66"/>
  <c r="H11" i="49"/>
  <c r="O3" i="67"/>
  <c r="L13" i="65"/>
  <c r="D42" i="45"/>
  <c r="B58" i="66"/>
  <c r="B48" i="66"/>
  <c r="B40" i="66"/>
  <c r="B33" i="66"/>
  <c r="B25" i="66"/>
  <c r="B10" i="45"/>
  <c r="D17" i="47"/>
  <c r="D6" i="70"/>
  <c r="B6" i="70"/>
  <c r="D4" i="70"/>
  <c r="B4" i="70"/>
  <c r="F325" i="46"/>
  <c r="F324" i="46"/>
  <c r="F323" i="46"/>
  <c r="F322" i="46"/>
  <c r="F321" i="46"/>
  <c r="E325" i="46"/>
  <c r="E324" i="46"/>
  <c r="E323" i="46"/>
  <c r="E322" i="46"/>
  <c r="E321" i="46"/>
  <c r="D325" i="46"/>
  <c r="D324" i="46"/>
  <c r="D323" i="46"/>
  <c r="D322" i="46"/>
  <c r="D321" i="46"/>
  <c r="C3" i="46"/>
  <c r="C3" i="77" s="1"/>
  <c r="J317" i="46"/>
  <c r="AE289" i="46"/>
  <c r="AF289" i="46" s="1"/>
  <c r="AU289" i="46" s="1"/>
  <c r="AO289" i="46"/>
  <c r="AE14" i="46"/>
  <c r="AE15" i="46"/>
  <c r="AE16" i="46"/>
  <c r="AF16" i="46" s="1"/>
  <c r="AU16" i="46" s="1"/>
  <c r="AE17" i="46"/>
  <c r="AF17" i="46" s="1"/>
  <c r="AU17" i="46" s="1"/>
  <c r="GD17" i="46" s="1"/>
  <c r="AE18" i="46"/>
  <c r="AE19" i="46"/>
  <c r="AE20" i="46"/>
  <c r="AO20" i="46" s="1"/>
  <c r="AE21" i="46"/>
  <c r="AF21" i="46" s="1"/>
  <c r="AU21" i="46" s="1"/>
  <c r="AE22" i="46"/>
  <c r="AF22" i="46" s="1"/>
  <c r="AU22" i="46" s="1"/>
  <c r="AO22" i="46"/>
  <c r="AE23" i="46"/>
  <c r="AF23" i="46" s="1"/>
  <c r="AO23" i="46"/>
  <c r="AE24" i="46"/>
  <c r="AF24" i="46" s="1"/>
  <c r="AU24" i="46" s="1"/>
  <c r="AO24" i="46"/>
  <c r="BN12" i="46"/>
  <c r="A301" i="46"/>
  <c r="A302" i="46"/>
  <c r="C302" i="46"/>
  <c r="GF11" i="46"/>
  <c r="GR11" i="46"/>
  <c r="HE12" i="46"/>
  <c r="HE11" i="46"/>
  <c r="HE9" i="46"/>
  <c r="HE10" i="46" s="1"/>
  <c r="HF12" i="46"/>
  <c r="HG12" i="46"/>
  <c r="AE290" i="46"/>
  <c r="AF290" i="46" s="1"/>
  <c r="AU290" i="46" s="1"/>
  <c r="AO290" i="46"/>
  <c r="BM11" i="46"/>
  <c r="BM7" i="46"/>
  <c r="BR302" i="46"/>
  <c r="BU302" i="46"/>
  <c r="BX302" i="46"/>
  <c r="CN302" i="46"/>
  <c r="CR302" i="46"/>
  <c r="CZ302" i="46"/>
  <c r="DL302" i="46"/>
  <c r="DS302" i="46"/>
  <c r="ED302" i="46"/>
  <c r="EG302" i="46"/>
  <c r="EJ302" i="46"/>
  <c r="EV302" i="46"/>
  <c r="EZ302" i="46"/>
  <c r="FD302" i="46"/>
  <c r="FL302" i="46"/>
  <c r="FX302" i="46"/>
  <c r="C336" i="46"/>
  <c r="D336" i="46" s="1"/>
  <c r="C34" i="49"/>
  <c r="BJ15" i="46"/>
  <c r="BJ16" i="46"/>
  <c r="BJ17" i="46"/>
  <c r="BJ18" i="46"/>
  <c r="BJ19" i="46"/>
  <c r="BJ20" i="46"/>
  <c r="BJ21" i="46"/>
  <c r="BJ22" i="46"/>
  <c r="BJ23" i="46"/>
  <c r="BJ24" i="46"/>
  <c r="BJ289" i="46"/>
  <c r="BJ290" i="46"/>
  <c r="BJ14" i="46"/>
  <c r="C343" i="46"/>
  <c r="D343" i="46"/>
  <c r="E343" i="46" s="1"/>
  <c r="F343" i="46" s="1"/>
  <c r="G343" i="46"/>
  <c r="H343" i="46" s="1"/>
  <c r="I343" i="46" s="1"/>
  <c r="J343" i="46" s="1"/>
  <c r="K343" i="46" s="1"/>
  <c r="L343" i="46" s="1"/>
  <c r="H42" i="45"/>
  <c r="D49" i="47"/>
  <c r="C2" i="52"/>
  <c r="C3" i="52" s="1"/>
  <c r="C4" i="52" s="1"/>
  <c r="C5" i="52"/>
  <c r="C6" i="52" s="1"/>
  <c r="C7" i="52" s="1"/>
  <c r="C8" i="52" s="1"/>
  <c r="C9" i="52" s="1"/>
  <c r="C10" i="52" s="1"/>
  <c r="C11" i="52" s="1"/>
  <c r="C12" i="52" s="1"/>
  <c r="C13" i="52" s="1"/>
  <c r="C14" i="52" s="1"/>
  <c r="C15" i="52" s="1"/>
  <c r="C16" i="52" s="1"/>
  <c r="C17" i="52" s="1"/>
  <c r="C18" i="52" s="1"/>
  <c r="C19" i="52" s="1"/>
  <c r="C20" i="52" s="1"/>
  <c r="C21" i="52" s="1"/>
  <c r="C22" i="52" s="1"/>
  <c r="C23" i="52" s="1"/>
  <c r="C24" i="52" s="1"/>
  <c r="C25" i="52" s="1"/>
  <c r="C26" i="52" s="1"/>
  <c r="C27" i="52" s="1"/>
  <c r="C28" i="52" s="1"/>
  <c r="C29" i="52" s="1"/>
  <c r="C30" i="52" s="1"/>
  <c r="C31" i="52" s="1"/>
  <c r="C32" i="52" s="1"/>
  <c r="C33" i="52" s="1"/>
  <c r="C34" i="52" s="1"/>
  <c r="C35" i="52" s="1"/>
  <c r="C36" i="52" s="1"/>
  <c r="C37" i="52" s="1"/>
  <c r="C38" i="52" s="1"/>
  <c r="C39" i="52" s="1"/>
  <c r="C40" i="52" s="1"/>
  <c r="C41" i="52" s="1"/>
  <c r="C42" i="52" s="1"/>
  <c r="C43" i="52" s="1"/>
  <c r="C44" i="52" s="1"/>
  <c r="C45" i="52" s="1"/>
  <c r="C46" i="52" s="1"/>
  <c r="C47" i="52" s="1"/>
  <c r="C48" i="52" s="1"/>
  <c r="C49" i="52" s="1"/>
  <c r="C50" i="52" s="1"/>
  <c r="C51" i="52" s="1"/>
  <c r="C52" i="52" s="1"/>
  <c r="C53" i="52" s="1"/>
  <c r="C54" i="52" s="1"/>
  <c r="C55" i="52" s="1"/>
  <c r="C56" i="52" s="1"/>
  <c r="C57" i="52" s="1"/>
  <c r="C58" i="52" s="1"/>
  <c r="C59" i="52" s="1"/>
  <c r="C60" i="52" s="1"/>
  <c r="C61" i="52" s="1"/>
  <c r="C62" i="52" s="1"/>
  <c r="C63" i="52" s="1"/>
  <c r="C64" i="52" s="1"/>
  <c r="C65" i="52" s="1"/>
  <c r="C66" i="52" s="1"/>
  <c r="C67" i="52" s="1"/>
  <c r="C68" i="52" s="1"/>
  <c r="C69" i="52" s="1"/>
  <c r="C70" i="52" s="1"/>
  <c r="C71" i="52" s="1"/>
  <c r="C72" i="52" s="1"/>
  <c r="C73" i="52" s="1"/>
  <c r="C74" i="52" s="1"/>
  <c r="C75" i="52" s="1"/>
  <c r="C76" i="52" s="1"/>
  <c r="C77" i="52" s="1"/>
  <c r="C78" i="52" s="1"/>
  <c r="C79" i="52" s="1"/>
  <c r="C80" i="52" s="1"/>
  <c r="C81" i="52" s="1"/>
  <c r="C82" i="52" s="1"/>
  <c r="C83" i="52" s="1"/>
  <c r="C84" i="52" s="1"/>
  <c r="C85" i="52" s="1"/>
  <c r="C86" i="52" s="1"/>
  <c r="C87" i="52" s="1"/>
  <c r="C88" i="52" s="1"/>
  <c r="C89" i="52" s="1"/>
  <c r="C90" i="52" s="1"/>
  <c r="C91" i="52" s="1"/>
  <c r="C92" i="52" s="1"/>
  <c r="C93" i="52" s="1"/>
  <c r="C94" i="52" s="1"/>
  <c r="C95" i="52" s="1"/>
  <c r="C96" i="52" s="1"/>
  <c r="C97" i="52" s="1"/>
  <c r="C98" i="52" s="1"/>
  <c r="C99" i="52" s="1"/>
  <c r="C100" i="52" s="1"/>
  <c r="C101" i="52" s="1"/>
  <c r="C102" i="52" s="1"/>
  <c r="C103" i="52" s="1"/>
  <c r="C104" i="52" s="1"/>
  <c r="C105" i="52" s="1"/>
  <c r="C106" i="52" s="1"/>
  <c r="C107" i="52" s="1"/>
  <c r="C108" i="52" s="1"/>
  <c r="C109" i="52" s="1"/>
  <c r="C110" i="52" s="1"/>
  <c r="C111" i="52" s="1"/>
  <c r="C112" i="52" s="1"/>
  <c r="C113" i="52" s="1"/>
  <c r="C114" i="52" s="1"/>
  <c r="C115" i="52" s="1"/>
  <c r="C116" i="52" s="1"/>
  <c r="C117" i="52" s="1"/>
  <c r="C118" i="52" s="1"/>
  <c r="C119" i="52" s="1"/>
  <c r="C120" i="52" s="1"/>
  <c r="C121" i="52" s="1"/>
  <c r="C122" i="52" s="1"/>
  <c r="C123" i="52" s="1"/>
  <c r="C124" i="52" s="1"/>
  <c r="C125" i="52" s="1"/>
  <c r="C126" i="52" s="1"/>
  <c r="C127" i="52" s="1"/>
  <c r="C128" i="52" s="1"/>
  <c r="C129" i="52" s="1"/>
  <c r="C130" i="52" s="1"/>
  <c r="C131" i="52" s="1"/>
  <c r="C132" i="52" s="1"/>
  <c r="C133" i="52" s="1"/>
  <c r="C134" i="52" s="1"/>
  <c r="C135" i="52" s="1"/>
  <c r="C136" i="52" s="1"/>
  <c r="C137" i="52" s="1"/>
  <c r="C138" i="52" s="1"/>
  <c r="C139" i="52" s="1"/>
  <c r="C140" i="52" s="1"/>
  <c r="C141" i="52" s="1"/>
  <c r="C142" i="52" s="1"/>
  <c r="C143" i="52" s="1"/>
  <c r="C144" i="52" s="1"/>
  <c r="C145" i="52" s="1"/>
  <c r="C146" i="52" s="1"/>
  <c r="C147" i="52" s="1"/>
  <c r="C148" i="52" s="1"/>
  <c r="C149" i="52" s="1"/>
  <c r="C150" i="52" s="1"/>
  <c r="C151" i="52" s="1"/>
  <c r="C152" i="52" s="1"/>
  <c r="C153" i="52" s="1"/>
  <c r="C154" i="52" s="1"/>
  <c r="C155" i="52" s="1"/>
  <c r="C156" i="52" s="1"/>
  <c r="C157" i="52" s="1"/>
  <c r="C158" i="52" s="1"/>
  <c r="C159" i="52" s="1"/>
  <c r="C160" i="52" s="1"/>
  <c r="C161" i="52" s="1"/>
  <c r="C162" i="52" s="1"/>
  <c r="C163" i="52" s="1"/>
  <c r="C164" i="52" s="1"/>
  <c r="C165" i="52" s="1"/>
  <c r="C166" i="52" s="1"/>
  <c r="C167" i="52" s="1"/>
  <c r="C168" i="52" s="1"/>
  <c r="C169" i="52" s="1"/>
  <c r="C170" i="52" s="1"/>
  <c r="C171" i="52" s="1"/>
  <c r="C172" i="52" s="1"/>
  <c r="C173" i="52" s="1"/>
  <c r="C174" i="52" s="1"/>
  <c r="C175" i="52" s="1"/>
  <c r="C176" i="52" s="1"/>
  <c r="C177" i="52" s="1"/>
  <c r="C178" i="52" s="1"/>
  <c r="C179" i="52" s="1"/>
  <c r="C180" i="52" s="1"/>
  <c r="C181" i="52" s="1"/>
  <c r="C182" i="52" s="1"/>
  <c r="C183" i="52" s="1"/>
  <c r="C184" i="52" s="1"/>
  <c r="C185" i="52" s="1"/>
  <c r="C186" i="52" s="1"/>
  <c r="C187" i="52" s="1"/>
  <c r="C188" i="52" s="1"/>
  <c r="C189" i="52" s="1"/>
  <c r="C190" i="52" s="1"/>
  <c r="C191" i="52" s="1"/>
  <c r="C192" i="52" s="1"/>
  <c r="C193" i="52" s="1"/>
  <c r="C194" i="52" s="1"/>
  <c r="C195" i="52" s="1"/>
  <c r="C196" i="52" s="1"/>
  <c r="C197" i="52" s="1"/>
  <c r="C198" i="52" s="1"/>
  <c r="C199" i="52" s="1"/>
  <c r="C200" i="52" s="1"/>
  <c r="C201" i="52" s="1"/>
  <c r="C202" i="52" s="1"/>
  <c r="C203" i="52" s="1"/>
  <c r="C204" i="52" s="1"/>
  <c r="C205" i="52" s="1"/>
  <c r="C206" i="52" s="1"/>
  <c r="C207" i="52" s="1"/>
  <c r="C208" i="52" s="1"/>
  <c r="C209" i="52" s="1"/>
  <c r="C210" i="52" s="1"/>
  <c r="C211" i="52" s="1"/>
  <c r="C212" i="52" s="1"/>
  <c r="C213" i="52" s="1"/>
  <c r="C214" i="52" s="1"/>
  <c r="C215" i="52" s="1"/>
  <c r="C216" i="52" s="1"/>
  <c r="C217" i="52" s="1"/>
  <c r="C218" i="52" s="1"/>
  <c r="C219" i="52" s="1"/>
  <c r="C220" i="52" s="1"/>
  <c r="C221" i="52" s="1"/>
  <c r="C222" i="52" s="1"/>
  <c r="C223" i="52" s="1"/>
  <c r="C224" i="52" s="1"/>
  <c r="C225" i="52" s="1"/>
  <c r="C226" i="52" s="1"/>
  <c r="C227" i="52" s="1"/>
  <c r="C228" i="52" s="1"/>
  <c r="C229" i="52" s="1"/>
  <c r="C230" i="52" s="1"/>
  <c r="C231" i="52" s="1"/>
  <c r="C232" i="52" s="1"/>
  <c r="C233" i="52" s="1"/>
  <c r="C234" i="52" s="1"/>
  <c r="C235" i="52" s="1"/>
  <c r="C236" i="52" s="1"/>
  <c r="C237" i="52" s="1"/>
  <c r="C238" i="52" s="1"/>
  <c r="C239" i="52" s="1"/>
  <c r="C240" i="52" s="1"/>
  <c r="C241" i="52" s="1"/>
  <c r="C242" i="52" s="1"/>
  <c r="C243" i="52" s="1"/>
  <c r="C244" i="52" s="1"/>
  <c r="C245" i="52" s="1"/>
  <c r="C246" i="52" s="1"/>
  <c r="C247" i="52" s="1"/>
  <c r="C248" i="52" s="1"/>
  <c r="C249" i="52" s="1"/>
  <c r="C250" i="52" s="1"/>
  <c r="C251" i="52" s="1"/>
  <c r="C252" i="52" s="1"/>
  <c r="C253" i="52" s="1"/>
  <c r="C254" i="52" s="1"/>
  <c r="C255" i="52" s="1"/>
  <c r="C256" i="52" s="1"/>
  <c r="C257" i="52" s="1"/>
  <c r="C258" i="52" s="1"/>
  <c r="C259" i="52" s="1"/>
  <c r="C260" i="52" s="1"/>
  <c r="C261" i="52" s="1"/>
  <c r="C262" i="52" s="1"/>
  <c r="C263" i="52" s="1"/>
  <c r="C264" i="52" s="1"/>
  <c r="C265" i="52" s="1"/>
  <c r="C266" i="52" s="1"/>
  <c r="C267" i="52" s="1"/>
  <c r="C268" i="52" s="1"/>
  <c r="C269" i="52" s="1"/>
  <c r="C270" i="52" s="1"/>
  <c r="C271" i="52" s="1"/>
  <c r="C272" i="52" s="1"/>
  <c r="C273" i="52" s="1"/>
  <c r="C274" i="52" s="1"/>
  <c r="C275" i="52" s="1"/>
  <c r="C276" i="52" s="1"/>
  <c r="C277" i="52" s="1"/>
  <c r="C278" i="52" s="1"/>
  <c r="C279" i="52" s="1"/>
  <c r="C280" i="52" s="1"/>
  <c r="C281" i="52" s="1"/>
  <c r="C282" i="52" s="1"/>
  <c r="C283" i="52" s="1"/>
  <c r="C284" i="52" s="1"/>
  <c r="C285" i="52" s="1"/>
  <c r="C286" i="52" s="1"/>
  <c r="C287" i="52" s="1"/>
  <c r="C288" i="52" s="1"/>
  <c r="C289" i="52" s="1"/>
  <c r="C290" i="52" s="1"/>
  <c r="C291" i="52" s="1"/>
  <c r="C292" i="52" s="1"/>
  <c r="C293" i="52" s="1"/>
  <c r="C294" i="52" s="1"/>
  <c r="C295" i="52" s="1"/>
  <c r="C296" i="52" s="1"/>
  <c r="C297" i="52" s="1"/>
  <c r="C298" i="52" s="1"/>
  <c r="C299" i="52" s="1"/>
  <c r="C300" i="52" s="1"/>
  <c r="C301" i="52" s="1"/>
  <c r="C302" i="52" s="1"/>
  <c r="C303" i="52" s="1"/>
  <c r="C304" i="52" s="1"/>
  <c r="C305" i="52" s="1"/>
  <c r="C306" i="52" s="1"/>
  <c r="C307" i="52" s="1"/>
  <c r="C308" i="52" s="1"/>
  <c r="C309" i="52" s="1"/>
  <c r="C310" i="52" s="1"/>
  <c r="C311" i="52" s="1"/>
  <c r="C312" i="52" s="1"/>
  <c r="C313" i="52" s="1"/>
  <c r="C314" i="52" s="1"/>
  <c r="C315" i="52" s="1"/>
  <c r="C316" i="52" s="1"/>
  <c r="C317" i="52" s="1"/>
  <c r="C318" i="52" s="1"/>
  <c r="C319" i="52" s="1"/>
  <c r="C320" i="52" s="1"/>
  <c r="C321" i="52" s="1"/>
  <c r="C322" i="52" s="1"/>
  <c r="C323" i="52" s="1"/>
  <c r="C324" i="52" s="1"/>
  <c r="C325" i="52" s="1"/>
  <c r="C326" i="52" s="1"/>
  <c r="C327" i="52" s="1"/>
  <c r="C328" i="52" s="1"/>
  <c r="C329" i="52" s="1"/>
  <c r="C330" i="52" s="1"/>
  <c r="C331" i="52" s="1"/>
  <c r="C332" i="52" s="1"/>
  <c r="C333" i="52" s="1"/>
  <c r="C334" i="52" s="1"/>
  <c r="C335" i="52" s="1"/>
  <c r="C336" i="52" s="1"/>
  <c r="C337" i="52" s="1"/>
  <c r="C338" i="52" s="1"/>
  <c r="C339" i="52" s="1"/>
  <c r="C340" i="52" s="1"/>
  <c r="C341" i="52" s="1"/>
  <c r="C342" i="52" s="1"/>
  <c r="C343" i="52" s="1"/>
  <c r="C344" i="52" s="1"/>
  <c r="C345" i="52" s="1"/>
  <c r="C346" i="52" s="1"/>
  <c r="C347" i="52" s="1"/>
  <c r="C348" i="52" s="1"/>
  <c r="C349" i="52" s="1"/>
  <c r="C350" i="52" s="1"/>
  <c r="C351" i="52" s="1"/>
  <c r="C352" i="52" s="1"/>
  <c r="C353" i="52" s="1"/>
  <c r="C354" i="52" s="1"/>
  <c r="C355" i="52" s="1"/>
  <c r="C356" i="52" s="1"/>
  <c r="C357" i="52" s="1"/>
  <c r="C358" i="52" s="1"/>
  <c r="C359" i="52" s="1"/>
  <c r="C360" i="52" s="1"/>
  <c r="C361" i="52" s="1"/>
  <c r="E65" i="69"/>
  <c r="F65" i="69"/>
  <c r="C65" i="69"/>
  <c r="B65" i="69"/>
  <c r="C62" i="69"/>
  <c r="B62" i="69"/>
  <c r="C60" i="69"/>
  <c r="B60" i="69"/>
  <c r="Y290" i="46"/>
  <c r="Q246" i="77" s="1"/>
  <c r="Y289" i="46"/>
  <c r="Q245" i="77" s="1"/>
  <c r="Y15" i="46"/>
  <c r="Q15" i="77" s="1"/>
  <c r="E62" i="69"/>
  <c r="F62" i="69"/>
  <c r="E60" i="69"/>
  <c r="F60" i="69"/>
  <c r="K54" i="48"/>
  <c r="K52" i="48"/>
  <c r="K50" i="48"/>
  <c r="M58" i="51"/>
  <c r="L58" i="51"/>
  <c r="F58" i="51"/>
  <c r="E58" i="51"/>
  <c r="B27" i="45"/>
  <c r="B12" i="45"/>
  <c r="B17" i="45"/>
  <c r="D27" i="47"/>
  <c r="H58" i="51"/>
  <c r="K58" i="51"/>
  <c r="G58" i="51"/>
  <c r="J42" i="45"/>
  <c r="F42" i="45"/>
  <c r="I58" i="51"/>
  <c r="J58" i="51"/>
  <c r="K8" i="68"/>
  <c r="K7" i="68"/>
  <c r="K2" i="68"/>
  <c r="K6" i="68"/>
  <c r="B3" i="68"/>
  <c r="B2" i="68"/>
  <c r="E5" i="72"/>
  <c r="G5" i="72" s="1"/>
  <c r="G9" i="72" s="1"/>
  <c r="C18" i="67"/>
  <c r="D18" i="67"/>
  <c r="C9" i="67"/>
  <c r="G6" i="67"/>
  <c r="G5" i="67"/>
  <c r="G4" i="67"/>
  <c r="C3" i="67"/>
  <c r="F52" i="65"/>
  <c r="C53" i="65"/>
  <c r="C52" i="65"/>
  <c r="B52" i="65"/>
  <c r="C24" i="65"/>
  <c r="D24" i="65"/>
  <c r="B24" i="65"/>
  <c r="L28" i="65"/>
  <c r="L23" i="65"/>
  <c r="L24" i="65"/>
  <c r="L25" i="65"/>
  <c r="L26" i="65"/>
  <c r="L27" i="65"/>
  <c r="L22" i="65"/>
  <c r="I29" i="65"/>
  <c r="J24" i="65"/>
  <c r="D10" i="65"/>
  <c r="L10" i="65"/>
  <c r="L6" i="65"/>
  <c r="L5" i="65"/>
  <c r="L4" i="65"/>
  <c r="H6" i="49"/>
  <c r="H5" i="49"/>
  <c r="H4" i="49"/>
  <c r="D3" i="65"/>
  <c r="J28" i="65"/>
  <c r="K8" i="65"/>
  <c r="F4" i="61"/>
  <c r="F12" i="61"/>
  <c r="F3" i="61"/>
  <c r="C12" i="61"/>
  <c r="F2" i="61"/>
  <c r="F4" i="60"/>
  <c r="F12" i="60" s="1"/>
  <c r="F3" i="60"/>
  <c r="C12" i="60" s="1"/>
  <c r="F2" i="60"/>
  <c r="BO302" i="46"/>
  <c r="BP302" i="46"/>
  <c r="BQ302" i="46"/>
  <c r="BS302" i="46"/>
  <c r="BT302" i="46"/>
  <c r="BV302" i="46"/>
  <c r="BW302" i="46"/>
  <c r="BY302" i="46"/>
  <c r="BZ302" i="46"/>
  <c r="CA302" i="46"/>
  <c r="CB302" i="46"/>
  <c r="CC302" i="46"/>
  <c r="CD302" i="46"/>
  <c r="CE302" i="46"/>
  <c r="CF302" i="46"/>
  <c r="CG302" i="46"/>
  <c r="CH302" i="46"/>
  <c r="CI302" i="46"/>
  <c r="CJ302" i="46"/>
  <c r="CK302" i="46"/>
  <c r="CL302" i="46"/>
  <c r="CM302" i="46"/>
  <c r="CO302" i="46"/>
  <c r="CP302" i="46"/>
  <c r="CQ302" i="46"/>
  <c r="CS302" i="46"/>
  <c r="CT302" i="46"/>
  <c r="CU302" i="46"/>
  <c r="CV302" i="46"/>
  <c r="CW302" i="46"/>
  <c r="CX302" i="46"/>
  <c r="CY302" i="46"/>
  <c r="DA302" i="46"/>
  <c r="DB302" i="46"/>
  <c r="DC302" i="46"/>
  <c r="DD302" i="46"/>
  <c r="DE302" i="46"/>
  <c r="DF302" i="46"/>
  <c r="DG302" i="46"/>
  <c r="DH302" i="46"/>
  <c r="DI302" i="46"/>
  <c r="DJ302" i="46"/>
  <c r="DK302" i="46"/>
  <c r="DM302" i="46"/>
  <c r="DN302" i="46"/>
  <c r="DO302" i="46"/>
  <c r="DP302" i="46"/>
  <c r="DQ302" i="46"/>
  <c r="DR302" i="46"/>
  <c r="DT302" i="46"/>
  <c r="DU302" i="46"/>
  <c r="DV302" i="46"/>
  <c r="DW302" i="46"/>
  <c r="DX302" i="46"/>
  <c r="DY302" i="46"/>
  <c r="DZ302" i="46"/>
  <c r="EA302" i="46"/>
  <c r="EB302" i="46"/>
  <c r="EC302" i="46"/>
  <c r="EE302" i="46"/>
  <c r="EF302" i="46"/>
  <c r="EH302" i="46"/>
  <c r="EI302" i="46"/>
  <c r="EK302" i="46"/>
  <c r="EL302" i="46"/>
  <c r="EM302" i="46"/>
  <c r="EN302" i="46"/>
  <c r="EO302" i="46"/>
  <c r="EP302" i="46"/>
  <c r="EQ302" i="46"/>
  <c r="ER302" i="46"/>
  <c r="ES302" i="46"/>
  <c r="ET302" i="46"/>
  <c r="EU302" i="46"/>
  <c r="EW302" i="46"/>
  <c r="EX302" i="46"/>
  <c r="EY302" i="46"/>
  <c r="FA302" i="46"/>
  <c r="FB302" i="46"/>
  <c r="FC302" i="46"/>
  <c r="FE302" i="46"/>
  <c r="FF302" i="46"/>
  <c r="FG302" i="46"/>
  <c r="FH302" i="46"/>
  <c r="FI302" i="46"/>
  <c r="FJ302" i="46"/>
  <c r="FK302" i="46"/>
  <c r="FM302" i="46"/>
  <c r="FN302" i="46"/>
  <c r="FO302" i="46"/>
  <c r="FP302" i="46"/>
  <c r="FQ302" i="46"/>
  <c r="FR302" i="46"/>
  <c r="FS302" i="46"/>
  <c r="FT302" i="46"/>
  <c r="FU302" i="46"/>
  <c r="FV302" i="46"/>
  <c r="FW302" i="46"/>
  <c r="FY302" i="46"/>
  <c r="FZ302" i="46"/>
  <c r="GA302" i="46"/>
  <c r="GB302" i="46"/>
  <c r="BM302" i="46"/>
  <c r="H289" i="46"/>
  <c r="H24" i="46"/>
  <c r="H23" i="46"/>
  <c r="H22" i="46"/>
  <c r="C41" i="50"/>
  <c r="D41" i="50"/>
  <c r="C42" i="50"/>
  <c r="D42" i="50"/>
  <c r="C43" i="50"/>
  <c r="D43" i="50"/>
  <c r="F32" i="47"/>
  <c r="B27" i="47"/>
  <c r="BK312" i="46"/>
  <c r="BK313" i="46"/>
  <c r="BK314" i="46"/>
  <c r="BK315" i="46"/>
  <c r="BK316" i="46"/>
  <c r="BK317" i="46"/>
  <c r="BK318" i="46"/>
  <c r="BK319" i="46"/>
  <c r="BK320" i="46"/>
  <c r="BK324" i="46"/>
  <c r="BK325" i="46"/>
  <c r="BK326" i="46"/>
  <c r="BK327" i="46"/>
  <c r="BK328" i="46"/>
  <c r="BK329" i="46"/>
  <c r="BK330" i="46"/>
  <c r="BK331" i="46"/>
  <c r="BK332" i="46"/>
  <c r="BK336" i="46"/>
  <c r="BK337" i="46"/>
  <c r="BK338" i="46"/>
  <c r="BK339" i="46"/>
  <c r="BK340" i="46"/>
  <c r="BK341" i="46"/>
  <c r="BK342" i="46"/>
  <c r="BK343" i="46"/>
  <c r="BK344" i="46"/>
  <c r="BK348" i="46"/>
  <c r="BK349" i="46"/>
  <c r="BK350" i="46"/>
  <c r="BK351" i="46"/>
  <c r="BK352" i="46"/>
  <c r="BK353" i="46"/>
  <c r="BK354" i="46"/>
  <c r="BK355" i="46"/>
  <c r="BK356" i="46"/>
  <c r="C2" i="46"/>
  <c r="C2" i="77" s="1"/>
  <c r="E11" i="51"/>
  <c r="F11" i="51"/>
  <c r="F44" i="51"/>
  <c r="J49" i="48"/>
  <c r="J50" i="48"/>
  <c r="J51" i="48"/>
  <c r="D49" i="51"/>
  <c r="J52" i="48"/>
  <c r="J55" i="48"/>
  <c r="J54" i="48"/>
  <c r="J53" i="48"/>
  <c r="J48" i="48"/>
  <c r="J47" i="48"/>
  <c r="D2" i="52"/>
  <c r="A2" i="52"/>
  <c r="B3" i="52"/>
  <c r="D19" i="49"/>
  <c r="E19" i="49"/>
  <c r="F19" i="49"/>
  <c r="G19" i="49"/>
  <c r="H19" i="49"/>
  <c r="I19" i="49"/>
  <c r="J19" i="49"/>
  <c r="K19" i="49"/>
  <c r="L19" i="49"/>
  <c r="C21" i="50"/>
  <c r="D21" i="50"/>
  <c r="C22" i="50"/>
  <c r="D22" i="50"/>
  <c r="C23" i="50"/>
  <c r="D23" i="50"/>
  <c r="C24" i="50"/>
  <c r="D24" i="50"/>
  <c r="C25" i="50"/>
  <c r="D25" i="50"/>
  <c r="C26" i="50"/>
  <c r="D26" i="50"/>
  <c r="C27" i="50"/>
  <c r="D27" i="50"/>
  <c r="C34" i="50"/>
  <c r="D34" i="50"/>
  <c r="C35" i="50"/>
  <c r="D35" i="50"/>
  <c r="C36" i="50"/>
  <c r="D36" i="50"/>
  <c r="C40" i="50"/>
  <c r="D40" i="50"/>
  <c r="C44" i="50"/>
  <c r="D44" i="50"/>
  <c r="C46" i="50"/>
  <c r="D46" i="50"/>
  <c r="C50" i="50"/>
  <c r="D50" i="50"/>
  <c r="C51" i="50"/>
  <c r="D51" i="50"/>
  <c r="C52" i="50"/>
  <c r="D52" i="50"/>
  <c r="C53" i="50"/>
  <c r="D53" i="50"/>
  <c r="C54" i="50"/>
  <c r="D54" i="50"/>
  <c r="D19" i="50"/>
  <c r="C19" i="50"/>
  <c r="L5" i="49"/>
  <c r="L7" i="49"/>
  <c r="D4" i="48"/>
  <c r="E56" i="48"/>
  <c r="I56" i="48"/>
  <c r="D56" i="48"/>
  <c r="Q12" i="75"/>
  <c r="B42" i="45"/>
  <c r="HD11" i="46"/>
  <c r="HD9" i="46"/>
  <c r="AP290" i="46"/>
  <c r="G321" i="46"/>
  <c r="G322" i="46"/>
  <c r="G323" i="46"/>
  <c r="G324" i="46"/>
  <c r="G325" i="46"/>
  <c r="C321" i="46"/>
  <c r="H321" i="46"/>
  <c r="C322" i="46"/>
  <c r="H322" i="46"/>
  <c r="C323" i="46"/>
  <c r="H323" i="46"/>
  <c r="C324" i="46"/>
  <c r="H324" i="46"/>
  <c r="C325" i="46"/>
  <c r="H325" i="46"/>
  <c r="B322" i="46"/>
  <c r="B323" i="46"/>
  <c r="B324" i="46"/>
  <c r="B325" i="46"/>
  <c r="B321" i="46"/>
  <c r="BN13" i="46"/>
  <c r="BO13" i="46"/>
  <c r="BP13" i="46" s="1"/>
  <c r="BQ13" i="46" s="1"/>
  <c r="BR13" i="46" s="1"/>
  <c r="BS13" i="46" s="1"/>
  <c r="BT13" i="46" s="1"/>
  <c r="BU13" i="46" s="1"/>
  <c r="BV13" i="46" s="1"/>
  <c r="BW13" i="46" s="1"/>
  <c r="BX13" i="46" s="1"/>
  <c r="BY13" i="46" s="1"/>
  <c r="BZ13" i="46" s="1"/>
  <c r="CA13" i="46" s="1"/>
  <c r="CB13" i="46" s="1"/>
  <c r="CC13" i="46" s="1"/>
  <c r="CD13" i="46" s="1"/>
  <c r="CE13" i="46" s="1"/>
  <c r="CF13" i="46" s="1"/>
  <c r="CG13" i="46" s="1"/>
  <c r="CH13" i="46" s="1"/>
  <c r="CI13" i="46" s="1"/>
  <c r="CJ13" i="46" s="1"/>
  <c r="CK13" i="46" s="1"/>
  <c r="CL13" i="46" s="1"/>
  <c r="CM13" i="46" s="1"/>
  <c r="CN13" i="46" s="1"/>
  <c r="CO13" i="46" s="1"/>
  <c r="CP13" i="46" s="1"/>
  <c r="CQ13" i="46" s="1"/>
  <c r="CR13" i="46" s="1"/>
  <c r="CS13" i="46" s="1"/>
  <c r="CT13" i="46" s="1"/>
  <c r="CU13" i="46" s="1"/>
  <c r="CV13" i="46" s="1"/>
  <c r="CW13" i="46" s="1"/>
  <c r="CX13" i="46" s="1"/>
  <c r="CY13" i="46" s="1"/>
  <c r="CZ13" i="46" s="1"/>
  <c r="DA13" i="46" s="1"/>
  <c r="DB13" i="46" s="1"/>
  <c r="DC13" i="46" s="1"/>
  <c r="DD13" i="46" s="1"/>
  <c r="DE13" i="46" s="1"/>
  <c r="DF13" i="46" s="1"/>
  <c r="DG13" i="46" s="1"/>
  <c r="DH13" i="46" s="1"/>
  <c r="DI13" i="46" s="1"/>
  <c r="DJ13" i="46" s="1"/>
  <c r="DK13" i="46" s="1"/>
  <c r="DL13" i="46" s="1"/>
  <c r="DM13" i="46" s="1"/>
  <c r="DN13" i="46" s="1"/>
  <c r="DO13" i="46" s="1"/>
  <c r="DP13" i="46" s="1"/>
  <c r="DQ13" i="46" s="1"/>
  <c r="DR13" i="46" s="1"/>
  <c r="DS13" i="46" s="1"/>
  <c r="DT13" i="46" s="1"/>
  <c r="DU13" i="46" s="1"/>
  <c r="DV13" i="46" s="1"/>
  <c r="DW13" i="46" s="1"/>
  <c r="DX13" i="46" s="1"/>
  <c r="DY13" i="46" s="1"/>
  <c r="DZ13" i="46" s="1"/>
  <c r="EA13" i="46" s="1"/>
  <c r="EB13" i="46" s="1"/>
  <c r="EC13" i="46" s="1"/>
  <c r="ED13" i="46" s="1"/>
  <c r="EE13" i="46" s="1"/>
  <c r="EF13" i="46" s="1"/>
  <c r="EG13" i="46" s="1"/>
  <c r="EH13" i="46" s="1"/>
  <c r="EI13" i="46" s="1"/>
  <c r="EJ13" i="46" s="1"/>
  <c r="EK13" i="46" s="1"/>
  <c r="EL13" i="46" s="1"/>
  <c r="EM13" i="46" s="1"/>
  <c r="EN13" i="46" s="1"/>
  <c r="EO13" i="46" s="1"/>
  <c r="EP13" i="46" s="1"/>
  <c r="EQ13" i="46"/>
  <c r="ER13" i="46" s="1"/>
  <c r="ES13" i="46" s="1"/>
  <c r="ET13" i="46" s="1"/>
  <c r="EU13" i="46" s="1"/>
  <c r="EV13" i="46" s="1"/>
  <c r="EW13" i="46" s="1"/>
  <c r="EX13" i="46" s="1"/>
  <c r="EY13" i="46" s="1"/>
  <c r="EZ13" i="46" s="1"/>
  <c r="FA13" i="46" s="1"/>
  <c r="FB13" i="46" s="1"/>
  <c r="FC13" i="46" s="1"/>
  <c r="FD13" i="46" s="1"/>
  <c r="FE13" i="46" s="1"/>
  <c r="FF13" i="46" s="1"/>
  <c r="FG13" i="46" s="1"/>
  <c r="FH13" i="46" s="1"/>
  <c r="FI13" i="46" s="1"/>
  <c r="FJ13" i="46" s="1"/>
  <c r="FK13" i="46" s="1"/>
  <c r="FL13" i="46" s="1"/>
  <c r="FM13" i="46" s="1"/>
  <c r="FN13" i="46" s="1"/>
  <c r="FO13" i="46" s="1"/>
  <c r="FP13" i="46" s="1"/>
  <c r="FQ13" i="46" s="1"/>
  <c r="FR13" i="46" s="1"/>
  <c r="FS13" i="46" s="1"/>
  <c r="FT13" i="46" s="1"/>
  <c r="FU13" i="46" s="1"/>
  <c r="FV13" i="46" s="1"/>
  <c r="FW13" i="46" s="1"/>
  <c r="FX13" i="46" s="1"/>
  <c r="FY13" i="46" s="1"/>
  <c r="FZ13" i="46" s="1"/>
  <c r="GA13" i="46" s="1"/>
  <c r="GB13" i="46" s="1"/>
  <c r="BO12" i="46"/>
  <c r="BN11" i="46"/>
  <c r="J318" i="46"/>
  <c r="J319" i="46"/>
  <c r="J320" i="46"/>
  <c r="J321" i="46"/>
  <c r="J322" i="46"/>
  <c r="J323" i="46"/>
  <c r="J324" i="46"/>
  <c r="J325" i="46"/>
  <c r="B61" i="69"/>
  <c r="E61" i="69"/>
  <c r="C61" i="69"/>
  <c r="F61" i="69"/>
  <c r="E20" i="47"/>
  <c r="E4" i="48" s="1"/>
  <c r="D15" i="47"/>
  <c r="GG11" i="46"/>
  <c r="GH11" i="46"/>
  <c r="GI11" i="46"/>
  <c r="GJ11" i="46"/>
  <c r="GK11" i="46"/>
  <c r="GL11" i="46"/>
  <c r="GM11" i="46"/>
  <c r="GN11" i="46"/>
  <c r="GS11" i="46"/>
  <c r="GT11" i="46"/>
  <c r="GU11" i="46"/>
  <c r="GV11" i="46"/>
  <c r="GW11" i="46"/>
  <c r="GX11" i="46"/>
  <c r="GY11" i="46"/>
  <c r="GZ11" i="46"/>
  <c r="C8" i="71"/>
  <c r="M27" i="46"/>
  <c r="K27" i="77" s="1"/>
  <c r="M29" i="46"/>
  <c r="K29" i="77" s="1"/>
  <c r="L29" i="46"/>
  <c r="M25" i="46"/>
  <c r="K25" i="77" s="1"/>
  <c r="L25" i="46"/>
  <c r="M18" i="46"/>
  <c r="L18" i="46" s="1"/>
  <c r="M16" i="46"/>
  <c r="M15" i="46"/>
  <c r="M22" i="46"/>
  <c r="K22" i="77" s="1"/>
  <c r="M17" i="46"/>
  <c r="M24" i="46"/>
  <c r="K24" i="77" s="1"/>
  <c r="L24" i="46"/>
  <c r="M21" i="46"/>
  <c r="K21" i="77" s="1"/>
  <c r="M14" i="46"/>
  <c r="K11" i="49"/>
  <c r="Q49" i="45"/>
  <c r="K50" i="45"/>
  <c r="O50" i="45"/>
  <c r="E2" i="52"/>
  <c r="K49" i="48"/>
  <c r="C25" i="51"/>
  <c r="C24" i="51"/>
  <c r="C23" i="51"/>
  <c r="D8" i="69"/>
  <c r="E8" i="66"/>
  <c r="M28" i="46"/>
  <c r="K28" i="77" s="1"/>
  <c r="G53" i="47"/>
  <c r="G55" i="47"/>
  <c r="M289" i="46"/>
  <c r="K245" i="77" s="1"/>
  <c r="L289" i="46"/>
  <c r="C53" i="47"/>
  <c r="C55" i="47"/>
  <c r="C44" i="51"/>
  <c r="M19" i="46"/>
  <c r="K19" i="77" s="1"/>
  <c r="E53" i="47"/>
  <c r="E55" i="47"/>
  <c r="C54" i="47"/>
  <c r="E54" i="47"/>
  <c r="G54" i="47"/>
  <c r="D17" i="70"/>
  <c r="B7" i="70"/>
  <c r="C8" i="69"/>
  <c r="B5" i="70"/>
  <c r="D11" i="70"/>
  <c r="B17" i="70"/>
  <c r="D7" i="70"/>
  <c r="C7" i="71"/>
  <c r="D13" i="70"/>
  <c r="C60" i="71"/>
  <c r="D5" i="70"/>
  <c r="D10" i="70"/>
  <c r="B9" i="70"/>
  <c r="C5" i="71"/>
  <c r="B13" i="70"/>
  <c r="D12" i="70"/>
  <c r="B8" i="70"/>
  <c r="D8" i="70"/>
  <c r="B10" i="70"/>
  <c r="D9" i="70"/>
  <c r="B12" i="70"/>
  <c r="B11" i="70"/>
  <c r="D3" i="70"/>
  <c r="B3" i="70"/>
  <c r="I53" i="47"/>
  <c r="I55" i="47"/>
  <c r="K53" i="47"/>
  <c r="G56" i="48"/>
  <c r="H56" i="48"/>
  <c r="F51" i="48"/>
  <c r="L42" i="45"/>
  <c r="Y14" i="46"/>
  <c r="Q14" i="77" s="1"/>
  <c r="Y29" i="46"/>
  <c r="Q29" i="77" s="1"/>
  <c r="Y22" i="46"/>
  <c r="Q22" i="77" s="1"/>
  <c r="Y24" i="46"/>
  <c r="Q24" i="77" s="1"/>
  <c r="Y27" i="46"/>
  <c r="Q27" i="77" s="1"/>
  <c r="Y17" i="46"/>
  <c r="Q17" i="77" s="1"/>
  <c r="I54" i="47"/>
  <c r="K54" i="47"/>
  <c r="E44" i="51"/>
  <c r="D44" i="51"/>
  <c r="J33" i="45"/>
  <c r="K33" i="45"/>
  <c r="K27" i="45"/>
  <c r="HF11" i="46"/>
  <c r="HF9" i="46"/>
  <c r="BM9" i="46"/>
  <c r="C6" i="71"/>
  <c r="C14" i="74"/>
  <c r="E96" i="47"/>
  <c r="L33" i="45"/>
  <c r="M33" i="45"/>
  <c r="M27" i="45"/>
  <c r="E14" i="66"/>
  <c r="B32" i="47"/>
  <c r="F33" i="47"/>
  <c r="C27" i="47"/>
  <c r="C32" i="47"/>
  <c r="J19" i="48"/>
  <c r="B33" i="45"/>
  <c r="C27" i="45"/>
  <c r="D33" i="45"/>
  <c r="E33" i="45"/>
  <c r="E27" i="45"/>
  <c r="T61" i="47"/>
  <c r="B9" i="71"/>
  <c r="AN289" i="46"/>
  <c r="C16" i="74"/>
  <c r="I96" i="47"/>
  <c r="F33" i="45"/>
  <c r="G33" i="45"/>
  <c r="G27" i="45"/>
  <c r="K22" i="47"/>
  <c r="K55" i="47" s="1"/>
  <c r="B41" i="51"/>
  <c r="C9" i="74"/>
  <c r="H33" i="45"/>
  <c r="I27" i="45"/>
  <c r="E10" i="45"/>
  <c r="C40" i="45"/>
  <c r="E40" i="45"/>
  <c r="G40" i="45"/>
  <c r="C39" i="45"/>
  <c r="E39" i="45"/>
  <c r="G39" i="45"/>
  <c r="I40" i="45"/>
  <c r="K40" i="45"/>
  <c r="O38" i="45"/>
  <c r="C38" i="45"/>
  <c r="C42" i="45"/>
  <c r="E38" i="45"/>
  <c r="E42" i="45"/>
  <c r="G38" i="45"/>
  <c r="G42" i="45" s="1"/>
  <c r="I39" i="45"/>
  <c r="K39" i="45"/>
  <c r="M40" i="45"/>
  <c r="I38" i="45"/>
  <c r="I42" i="45" s="1"/>
  <c r="K38" i="45"/>
  <c r="K42" i="45"/>
  <c r="M39" i="45"/>
  <c r="M38" i="45"/>
  <c r="M42" i="45"/>
  <c r="G4" i="48"/>
  <c r="E28" i="67"/>
  <c r="G96" i="47"/>
  <c r="N28" i="67"/>
  <c r="J23" i="65"/>
  <c r="D51" i="65"/>
  <c r="D53" i="65"/>
  <c r="D52" i="65"/>
  <c r="AN21" i="46"/>
  <c r="L28" i="46"/>
  <c r="AN290" i="46"/>
  <c r="U29" i="46"/>
  <c r="O29" i="77" s="1"/>
  <c r="AN24" i="46"/>
  <c r="S46" i="66"/>
  <c r="E14" i="48"/>
  <c r="G12" i="47"/>
  <c r="D21" i="66"/>
  <c r="U32" i="47"/>
  <c r="K3" i="47"/>
  <c r="A55" i="48"/>
  <c r="A54" i="48"/>
  <c r="K51" i="48"/>
  <c r="BM364" i="46" s="1"/>
  <c r="L27" i="46"/>
  <c r="BO11" i="46"/>
  <c r="BP12" i="46"/>
  <c r="BP11" i="46"/>
  <c r="BP9" i="46"/>
  <c r="J56" i="48"/>
  <c r="HG11" i="46"/>
  <c r="HG9" i="46"/>
  <c r="HH12" i="46"/>
  <c r="AS17" i="46"/>
  <c r="AN17" i="46"/>
  <c r="AN28" i="46"/>
  <c r="G3" i="52"/>
  <c r="B4" i="52"/>
  <c r="B5" i="52"/>
  <c r="B6" i="52"/>
  <c r="B7" i="52"/>
  <c r="G7" i="52"/>
  <c r="AU25" i="46"/>
  <c r="AS25" i="46"/>
  <c r="AN25" i="46"/>
  <c r="U289" i="46"/>
  <c r="C9" i="71"/>
  <c r="J30" i="66"/>
  <c r="C301" i="46"/>
  <c r="J27" i="65"/>
  <c r="C15" i="74"/>
  <c r="D1" i="74"/>
  <c r="L29" i="65"/>
  <c r="J22" i="65"/>
  <c r="B50" i="66"/>
  <c r="A303" i="46"/>
  <c r="J26" i="65"/>
  <c r="C17" i="74"/>
  <c r="MD12" i="46"/>
  <c r="E50" i="66"/>
  <c r="D31" i="69"/>
  <c r="D34" i="49"/>
  <c r="F31" i="69"/>
  <c r="N50" i="66"/>
  <c r="P50" i="66" s="1"/>
  <c r="C290" i="46"/>
  <c r="M48" i="45"/>
  <c r="M49" i="45"/>
  <c r="M50" i="45"/>
  <c r="C50" i="45"/>
  <c r="E50" i="45"/>
  <c r="I50" i="45"/>
  <c r="E48" i="45"/>
  <c r="I49" i="45"/>
  <c r="E49" i="45"/>
  <c r="K48" i="45"/>
  <c r="O48" i="45"/>
  <c r="O49" i="45"/>
  <c r="Q50" i="45"/>
  <c r="K49" i="45"/>
  <c r="Q48" i="45"/>
  <c r="G48" i="45"/>
  <c r="C49" i="45"/>
  <c r="G49" i="45"/>
  <c r="G50" i="45"/>
  <c r="I48" i="45"/>
  <c r="C48" i="45"/>
  <c r="J35" i="45"/>
  <c r="K35" i="45"/>
  <c r="AN29" i="46"/>
  <c r="P22" i="66"/>
  <c r="G21" i="66"/>
  <c r="G9" i="45"/>
  <c r="K10" i="45"/>
  <c r="G43" i="66"/>
  <c r="E15" i="45"/>
  <c r="S56" i="66"/>
  <c r="D39" i="66"/>
  <c r="P15" i="66"/>
  <c r="S55" i="66"/>
  <c r="S58" i="66" s="1"/>
  <c r="V43" i="66"/>
  <c r="I11" i="45"/>
  <c r="J31" i="66"/>
  <c r="M47" i="66"/>
  <c r="G15" i="45"/>
  <c r="G44" i="66"/>
  <c r="M10" i="45"/>
  <c r="J22" i="66"/>
  <c r="G30" i="66"/>
  <c r="P29" i="66"/>
  <c r="G47" i="66"/>
  <c r="N14" i="66"/>
  <c r="E9" i="72"/>
  <c r="H2" i="52"/>
  <c r="E19" i="47"/>
  <c r="D15" i="48" s="1"/>
  <c r="E15" i="48" s="1"/>
  <c r="E62" i="66"/>
  <c r="T14" i="66"/>
  <c r="T21" i="66" s="1"/>
  <c r="H14" i="66"/>
  <c r="Q14" i="66"/>
  <c r="I2" i="52"/>
  <c r="C35" i="47"/>
  <c r="H46" i="45"/>
  <c r="F49" i="47"/>
  <c r="G49" i="47"/>
  <c r="F56" i="48"/>
  <c r="F7" i="52"/>
  <c r="F6" i="52"/>
  <c r="BQ12" i="46"/>
  <c r="BO7" i="46"/>
  <c r="BO9" i="46"/>
  <c r="G11" i="51"/>
  <c r="A5" i="52"/>
  <c r="BN8" i="46"/>
  <c r="BN7" i="46"/>
  <c r="BN9" i="46"/>
  <c r="BN10" i="46"/>
  <c r="BO10" i="46"/>
  <c r="BP10" i="46"/>
  <c r="F3" i="52"/>
  <c r="J25" i="65"/>
  <c r="AU27" i="46"/>
  <c r="GD27" i="46" s="1"/>
  <c r="AS27" i="46"/>
  <c r="AN27" i="46"/>
  <c r="A4" i="52"/>
  <c r="A3" i="52"/>
  <c r="B62" i="71"/>
  <c r="C61" i="71"/>
  <c r="L2" i="58"/>
  <c r="F40" i="47"/>
  <c r="K36" i="47"/>
  <c r="K40" i="47"/>
  <c r="F38" i="47"/>
  <c r="I19" i="48"/>
  <c r="F60" i="47"/>
  <c r="G60" i="47" s="1"/>
  <c r="V60" i="47"/>
  <c r="A60" i="47" s="1"/>
  <c r="D5" i="69" s="1"/>
  <c r="F35" i="45"/>
  <c r="G35" i="45"/>
  <c r="K14" i="66"/>
  <c r="L21" i="66" s="1"/>
  <c r="H35" i="45"/>
  <c r="I35" i="45" s="1"/>
  <c r="N62" i="66"/>
  <c r="B14" i="66"/>
  <c r="F5" i="60"/>
  <c r="C35" i="51"/>
  <c r="D35" i="51"/>
  <c r="W35" i="51" s="1"/>
  <c r="B46" i="47"/>
  <c r="B49" i="47"/>
  <c r="C49" i="47" s="1"/>
  <c r="F5" i="75"/>
  <c r="K50" i="66"/>
  <c r="U25" i="46"/>
  <c r="O25" i="77" s="1"/>
  <c r="U22" i="46"/>
  <c r="T22" i="46" s="1"/>
  <c r="N22" i="77" s="1"/>
  <c r="O3" i="49"/>
  <c r="A315" i="46"/>
  <c r="S8" i="51"/>
  <c r="AF11" i="51"/>
  <c r="AE12" i="51"/>
  <c r="E34" i="49"/>
  <c r="E336" i="46"/>
  <c r="N6" i="61"/>
  <c r="O6" i="61"/>
  <c r="J6" i="75"/>
  <c r="P40" i="72"/>
  <c r="B40" i="72"/>
  <c r="G4" i="45"/>
  <c r="J6" i="60"/>
  <c r="P10" i="72"/>
  <c r="B10" i="72"/>
  <c r="E4" i="45"/>
  <c r="G5" i="47"/>
  <c r="J6" i="61"/>
  <c r="P5" i="72"/>
  <c r="B5" i="72"/>
  <c r="C4" i="45"/>
  <c r="B17" i="51"/>
  <c r="T18" i="59"/>
  <c r="B18" i="59"/>
  <c r="B38" i="59" s="1"/>
  <c r="B58" i="59"/>
  <c r="Q4" i="45"/>
  <c r="B24" i="76"/>
  <c r="P51" i="72"/>
  <c r="B51" i="72"/>
  <c r="O4" i="45"/>
  <c r="G12" i="48"/>
  <c r="E38" i="47"/>
  <c r="P50" i="72"/>
  <c r="B50" i="72"/>
  <c r="M4" i="45"/>
  <c r="A12" i="48"/>
  <c r="P49" i="72"/>
  <c r="B49" i="72"/>
  <c r="K4" i="45"/>
  <c r="A6" i="48"/>
  <c r="P45" i="72"/>
  <c r="B45" i="72"/>
  <c r="I4" i="45"/>
  <c r="M32" i="66"/>
  <c r="K15" i="45"/>
  <c r="K9" i="45"/>
  <c r="C10" i="45"/>
  <c r="S38" i="66"/>
  <c r="D29" i="66"/>
  <c r="G46" i="66"/>
  <c r="D47" i="66"/>
  <c r="P46" i="66"/>
  <c r="C11" i="45"/>
  <c r="S16" i="66"/>
  <c r="M44" i="66"/>
  <c r="S24" i="66"/>
  <c r="P55" i="66"/>
  <c r="J44" i="66"/>
  <c r="M45" i="66"/>
  <c r="S31" i="66"/>
  <c r="I14" i="45"/>
  <c r="V55" i="66"/>
  <c r="D30" i="66"/>
  <c r="P44" i="66"/>
  <c r="P24" i="66"/>
  <c r="M24" i="66"/>
  <c r="M14" i="45"/>
  <c r="S22" i="66"/>
  <c r="P39" i="66"/>
  <c r="D45" i="66"/>
  <c r="M38" i="66"/>
  <c r="D15" i="66"/>
  <c r="Q11" i="45"/>
  <c r="M16" i="66"/>
  <c r="J29" i="66"/>
  <c r="G56" i="66"/>
  <c r="J45" i="66"/>
  <c r="S30" i="66"/>
  <c r="P31" i="66"/>
  <c r="M46" i="66"/>
  <c r="G14" i="45"/>
  <c r="J24" i="66"/>
  <c r="V46" i="66"/>
  <c r="V16" i="66"/>
  <c r="J50" i="66"/>
  <c r="D56" i="66"/>
  <c r="P21" i="66"/>
  <c r="D46" i="66"/>
  <c r="P47" i="66"/>
  <c r="S32" i="66"/>
  <c r="J15" i="66"/>
  <c r="V44" i="66"/>
  <c r="C9" i="45"/>
  <c r="C12" i="45"/>
  <c r="S43" i="66"/>
  <c r="G11" i="45"/>
  <c r="M39" i="66"/>
  <c r="G32" i="66"/>
  <c r="D16" i="66"/>
  <c r="M55" i="66"/>
  <c r="M29" i="66"/>
  <c r="G23" i="66"/>
  <c r="J23" i="66"/>
  <c r="J21" i="66"/>
  <c r="J25" i="66" s="1"/>
  <c r="S17" i="66"/>
  <c r="G45" i="66"/>
  <c r="G10" i="45"/>
  <c r="I10" i="45"/>
  <c r="P14" i="66"/>
  <c r="G31" i="66"/>
  <c r="M43" i="66"/>
  <c r="J17" i="66"/>
  <c r="J16" i="66"/>
  <c r="D17" i="66"/>
  <c r="K14" i="45"/>
  <c r="V15" i="66"/>
  <c r="P23" i="66"/>
  <c r="D24" i="66"/>
  <c r="P16" i="66"/>
  <c r="M31" i="66"/>
  <c r="M30" i="66"/>
  <c r="Q38" i="45"/>
  <c r="M9" i="45"/>
  <c r="S15" i="66"/>
  <c r="S21" i="66"/>
  <c r="M11" i="45"/>
  <c r="P32" i="66"/>
  <c r="J32" i="66"/>
  <c r="P17" i="66"/>
  <c r="D31" i="66"/>
  <c r="D55" i="66"/>
  <c r="G38" i="66"/>
  <c r="V45" i="66"/>
  <c r="V17" i="66"/>
  <c r="J55" i="66"/>
  <c r="D22" i="66"/>
  <c r="J43" i="66"/>
  <c r="I9" i="45"/>
  <c r="I12" i="45" s="1"/>
  <c r="J39" i="66"/>
  <c r="S39" i="66"/>
  <c r="S40" i="66" s="1"/>
  <c r="M15" i="45"/>
  <c r="P45" i="66"/>
  <c r="G15" i="66"/>
  <c r="D43" i="66"/>
  <c r="E11" i="45"/>
  <c r="K11" i="45"/>
  <c r="P30" i="66"/>
  <c r="J47" i="66"/>
  <c r="D50" i="66"/>
  <c r="C15" i="45"/>
  <c r="M17" i="66"/>
  <c r="G29" i="66"/>
  <c r="M23" i="66"/>
  <c r="D23" i="66"/>
  <c r="Q14" i="45"/>
  <c r="I15" i="45"/>
  <c r="M22" i="66"/>
  <c r="P56" i="66"/>
  <c r="D38" i="66"/>
  <c r="D40" i="66" s="1"/>
  <c r="G55" i="66"/>
  <c r="D44" i="66"/>
  <c r="P43" i="66"/>
  <c r="S23" i="66"/>
  <c r="O14" i="45"/>
  <c r="G24" i="66"/>
  <c r="M15" i="66"/>
  <c r="M21" i="66"/>
  <c r="G17" i="66"/>
  <c r="E14" i="45"/>
  <c r="S44" i="66"/>
  <c r="G14" i="66"/>
  <c r="C14" i="45"/>
  <c r="J56" i="66"/>
  <c r="S29" i="66"/>
  <c r="J38" i="66"/>
  <c r="D32" i="66"/>
  <c r="P38" i="66"/>
  <c r="J46" i="66"/>
  <c r="M56" i="66"/>
  <c r="G16" i="66"/>
  <c r="O11" i="45"/>
  <c r="S45" i="66"/>
  <c r="G39" i="66"/>
  <c r="G22" i="66"/>
  <c r="E9" i="45"/>
  <c r="E12" i="45" s="1"/>
  <c r="E17" i="45" s="1"/>
  <c r="V56" i="66"/>
  <c r="E49" i="47"/>
  <c r="C76" i="51"/>
  <c r="G76" i="51"/>
  <c r="B76" i="51"/>
  <c r="J76" i="51"/>
  <c r="H76" i="51"/>
  <c r="B21" i="59"/>
  <c r="B41" i="59" s="1"/>
  <c r="B61" i="59" s="1"/>
  <c r="B48" i="51"/>
  <c r="B34" i="51"/>
  <c r="B51" i="51"/>
  <c r="B50" i="51"/>
  <c r="A49" i="47"/>
  <c r="B30" i="51"/>
  <c r="B52" i="51"/>
  <c r="B49" i="51"/>
  <c r="C44" i="47"/>
  <c r="B44" i="47"/>
  <c r="I44" i="47"/>
  <c r="A44" i="47"/>
  <c r="H44" i="47"/>
  <c r="G44" i="47"/>
  <c r="F44" i="47"/>
  <c r="E44" i="47"/>
  <c r="D44" i="47"/>
  <c r="D24" i="51"/>
  <c r="J39" i="47"/>
  <c r="I39" i="47"/>
  <c r="C37" i="47"/>
  <c r="S14" i="66"/>
  <c r="R21" i="66"/>
  <c r="BP7" i="46"/>
  <c r="N18" i="66"/>
  <c r="O21" i="66"/>
  <c r="O14" i="66"/>
  <c r="T62" i="47"/>
  <c r="F61" i="47"/>
  <c r="G61" i="47" s="1"/>
  <c r="D14" i="66"/>
  <c r="C21" i="66"/>
  <c r="D46" i="47"/>
  <c r="E46" i="47" s="1"/>
  <c r="I33" i="45"/>
  <c r="C30" i="51"/>
  <c r="C29" i="51"/>
  <c r="B10" i="71"/>
  <c r="B35" i="45"/>
  <c r="C33" i="45"/>
  <c r="L35" i="45"/>
  <c r="N46" i="45"/>
  <c r="E19" i="48"/>
  <c r="E18" i="66"/>
  <c r="F14" i="66" s="1"/>
  <c r="F21" i="66"/>
  <c r="M14" i="66"/>
  <c r="M18" i="66" s="1"/>
  <c r="V61" i="47"/>
  <c r="A61" i="47" s="1"/>
  <c r="E5" i="69" s="1"/>
  <c r="D35" i="45"/>
  <c r="O47" i="66"/>
  <c r="O56" i="66"/>
  <c r="O43" i="66"/>
  <c r="K62" i="66"/>
  <c r="O48" i="66"/>
  <c r="Q62" i="66"/>
  <c r="H62" i="66"/>
  <c r="D46" i="45"/>
  <c r="O29" i="66"/>
  <c r="O30" i="66"/>
  <c r="T62" i="66"/>
  <c r="J46" i="45"/>
  <c r="J48" i="45"/>
  <c r="O38" i="66"/>
  <c r="B62" i="66"/>
  <c r="F46" i="45"/>
  <c r="F48" i="45"/>
  <c r="O31" i="66"/>
  <c r="G12" i="45"/>
  <c r="G17" i="45"/>
  <c r="A6" i="52"/>
  <c r="B8" i="52"/>
  <c r="HH11" i="46"/>
  <c r="HH9" i="46"/>
  <c r="HI12" i="46"/>
  <c r="F5" i="52"/>
  <c r="G6" i="52"/>
  <c r="A7" i="52"/>
  <c r="F4" i="52"/>
  <c r="G5" i="52"/>
  <c r="D18" i="74"/>
  <c r="D16" i="74"/>
  <c r="E1" i="74"/>
  <c r="D13" i="74"/>
  <c r="D14" i="74"/>
  <c r="D9" i="74"/>
  <c r="D17" i="74"/>
  <c r="D15" i="74"/>
  <c r="G4" i="52"/>
  <c r="A304" i="46"/>
  <c r="C303" i="46"/>
  <c r="O33" i="66"/>
  <c r="O58" i="66"/>
  <c r="O40" i="66"/>
  <c r="J29" i="65"/>
  <c r="K29" i="65"/>
  <c r="O55" i="66"/>
  <c r="ME12" i="46"/>
  <c r="MD11" i="46"/>
  <c r="MD9" i="46"/>
  <c r="L46" i="45"/>
  <c r="P46" i="45"/>
  <c r="B46" i="45"/>
  <c r="D57" i="51"/>
  <c r="O46" i="66"/>
  <c r="O32" i="66"/>
  <c r="O39" i="66"/>
  <c r="J44" i="45"/>
  <c r="K44" i="45"/>
  <c r="J50" i="45"/>
  <c r="J58" i="66"/>
  <c r="N27" i="66"/>
  <c r="O45" i="66"/>
  <c r="O44" i="66"/>
  <c r="Q18" i="66"/>
  <c r="F45" i="47" s="1"/>
  <c r="G45" i="47" s="1"/>
  <c r="H18" i="66"/>
  <c r="M12" i="45"/>
  <c r="M17" i="45" s="1"/>
  <c r="K12" i="45"/>
  <c r="K17" i="45"/>
  <c r="J40" i="66"/>
  <c r="T18" i="66"/>
  <c r="J49" i="45"/>
  <c r="D48" i="45"/>
  <c r="F50" i="45"/>
  <c r="F44" i="45"/>
  <c r="G44" i="45" s="1"/>
  <c r="T25" i="46"/>
  <c r="N25" i="77" s="1"/>
  <c r="I320" i="46"/>
  <c r="A11" i="46" s="1"/>
  <c r="A11" i="77" s="1"/>
  <c r="F39" i="47"/>
  <c r="K38" i="47"/>
  <c r="K18" i="66"/>
  <c r="L15" i="66" s="1"/>
  <c r="L27" i="58"/>
  <c r="L52" i="58"/>
  <c r="L77" i="58"/>
  <c r="Q2" i="58"/>
  <c r="Q27" i="58"/>
  <c r="Q52" i="58"/>
  <c r="Q77" i="58"/>
  <c r="E24" i="51"/>
  <c r="F24" i="51" s="1"/>
  <c r="G24" i="51"/>
  <c r="H24" i="51" s="1"/>
  <c r="I24" i="51" s="1"/>
  <c r="J24" i="51" s="1"/>
  <c r="T24" i="51"/>
  <c r="S24" i="51"/>
  <c r="U24" i="51"/>
  <c r="V24" i="51"/>
  <c r="W24" i="51"/>
  <c r="X24" i="51"/>
  <c r="Y24" i="51"/>
  <c r="Z24" i="51"/>
  <c r="AA24" i="51"/>
  <c r="AB24" i="51"/>
  <c r="AC24" i="51"/>
  <c r="AD24" i="51"/>
  <c r="B18" i="66"/>
  <c r="D58" i="51"/>
  <c r="T35" i="51"/>
  <c r="V35" i="51"/>
  <c r="Y35" i="51"/>
  <c r="Z35" i="51"/>
  <c r="AB35" i="51"/>
  <c r="BR12" i="46"/>
  <c r="BQ11" i="46"/>
  <c r="S33" i="66"/>
  <c r="G58" i="66"/>
  <c r="H11" i="51"/>
  <c r="G44" i="51"/>
  <c r="H44" i="45"/>
  <c r="I44" i="45" s="1"/>
  <c r="H48" i="45"/>
  <c r="B63" i="71"/>
  <c r="C62" i="71"/>
  <c r="BQ10" i="46"/>
  <c r="G8" i="52"/>
  <c r="F8" i="52"/>
  <c r="B9" i="52"/>
  <c r="A8" i="52"/>
  <c r="AE35" i="51"/>
  <c r="AF12" i="51"/>
  <c r="AG11" i="51"/>
  <c r="F336" i="46"/>
  <c r="F34" i="49"/>
  <c r="P25" i="66"/>
  <c r="G48" i="66"/>
  <c r="P18" i="66"/>
  <c r="G40" i="66"/>
  <c r="D48" i="66"/>
  <c r="S18" i="66"/>
  <c r="P48" i="66"/>
  <c r="D18" i="66"/>
  <c r="P40" i="66"/>
  <c r="V58" i="66"/>
  <c r="G18" i="66"/>
  <c r="J47" i="45"/>
  <c r="R17" i="66"/>
  <c r="B50" i="45"/>
  <c r="C35" i="45"/>
  <c r="B44" i="45"/>
  <c r="F31" i="66"/>
  <c r="F17" i="66"/>
  <c r="F16" i="66"/>
  <c r="F15" i="66"/>
  <c r="F18" i="66"/>
  <c r="F40" i="66"/>
  <c r="F32" i="66"/>
  <c r="F55" i="66"/>
  <c r="F38" i="66"/>
  <c r="F46" i="66"/>
  <c r="F58" i="66"/>
  <c r="F33" i="66"/>
  <c r="F45" i="66"/>
  <c r="F39" i="66"/>
  <c r="F29" i="66"/>
  <c r="F30" i="66"/>
  <c r="F25" i="66"/>
  <c r="F56" i="66"/>
  <c r="F48" i="66"/>
  <c r="E27" i="66"/>
  <c r="F44" i="66"/>
  <c r="F43" i="66"/>
  <c r="F47" i="66"/>
  <c r="D50" i="45"/>
  <c r="E35" i="45"/>
  <c r="D44" i="45"/>
  <c r="D47" i="45" s="1"/>
  <c r="F62" i="47"/>
  <c r="G62" i="47" s="1"/>
  <c r="V62" i="47"/>
  <c r="A62" i="47" s="1"/>
  <c r="T63" i="47"/>
  <c r="B11" i="71"/>
  <c r="M10" i="71"/>
  <c r="I10" i="71"/>
  <c r="C10" i="71"/>
  <c r="L10" i="71"/>
  <c r="G10" i="71"/>
  <c r="D10" i="71"/>
  <c r="H10" i="71"/>
  <c r="J10" i="71"/>
  <c r="E10" i="71"/>
  <c r="F10" i="71"/>
  <c r="K10" i="71"/>
  <c r="R14" i="66"/>
  <c r="L16" i="66"/>
  <c r="L18" i="66"/>
  <c r="L17" i="66"/>
  <c r="L25" i="66"/>
  <c r="L14" i="66"/>
  <c r="I18" i="66"/>
  <c r="I25" i="66"/>
  <c r="B48" i="45"/>
  <c r="O50" i="66"/>
  <c r="O18" i="66"/>
  <c r="O15" i="66"/>
  <c r="O17" i="66"/>
  <c r="O16" i="66"/>
  <c r="O25" i="66"/>
  <c r="D60" i="51"/>
  <c r="X57" i="51"/>
  <c r="C304" i="46"/>
  <c r="A305" i="46"/>
  <c r="E13" i="74"/>
  <c r="G1" i="74"/>
  <c r="E15" i="74"/>
  <c r="E18" i="74"/>
  <c r="F1" i="74"/>
  <c r="F2" i="74" s="1"/>
  <c r="F20" i="74" s="1"/>
  <c r="E14" i="74"/>
  <c r="E9" i="74"/>
  <c r="E17" i="74"/>
  <c r="E16" i="74"/>
  <c r="HJ12" i="46"/>
  <c r="HI11" i="46"/>
  <c r="HI9" i="46"/>
  <c r="T57" i="51"/>
  <c r="ME11" i="46"/>
  <c r="ME9" i="46"/>
  <c r="MF12" i="46"/>
  <c r="N35" i="66"/>
  <c r="O27" i="66"/>
  <c r="P27" i="66"/>
  <c r="V23" i="66"/>
  <c r="U45" i="66"/>
  <c r="U18" i="66"/>
  <c r="U58" i="66"/>
  <c r="U17" i="66"/>
  <c r="U56" i="66"/>
  <c r="U15" i="66"/>
  <c r="U43" i="66"/>
  <c r="U44" i="66"/>
  <c r="U55" i="66"/>
  <c r="U46" i="66"/>
  <c r="T39" i="66"/>
  <c r="U16" i="66"/>
  <c r="V24" i="66"/>
  <c r="T29" i="66"/>
  <c r="T47" i="66"/>
  <c r="T38" i="66"/>
  <c r="T30" i="66"/>
  <c r="V30" i="66"/>
  <c r="T31" i="66"/>
  <c r="V31" i="66"/>
  <c r="T32" i="66"/>
  <c r="V32" i="66"/>
  <c r="V22" i="66"/>
  <c r="R30" i="66"/>
  <c r="R45" i="66"/>
  <c r="R44" i="66"/>
  <c r="R56" i="66"/>
  <c r="R43" i="66"/>
  <c r="R31" i="66"/>
  <c r="R40" i="66"/>
  <c r="R29" i="66"/>
  <c r="R32" i="66"/>
  <c r="R38" i="66"/>
  <c r="R55" i="66"/>
  <c r="R39" i="66"/>
  <c r="R33" i="66"/>
  <c r="R58" i="66"/>
  <c r="R46" i="66"/>
  <c r="Q47" i="66"/>
  <c r="Q27" i="66"/>
  <c r="H27" i="66"/>
  <c r="I29" i="66"/>
  <c r="I33" i="66"/>
  <c r="I50" i="66"/>
  <c r="I46" i="66"/>
  <c r="I38" i="66"/>
  <c r="I45" i="66"/>
  <c r="I32" i="66"/>
  <c r="I30" i="66"/>
  <c r="I40" i="66"/>
  <c r="I44" i="66"/>
  <c r="I47" i="66"/>
  <c r="I56" i="66"/>
  <c r="I39" i="66"/>
  <c r="I58" i="66"/>
  <c r="I43" i="66"/>
  <c r="I55" i="66"/>
  <c r="I48" i="66"/>
  <c r="I31" i="66"/>
  <c r="S52" i="66"/>
  <c r="S60" i="66" s="1"/>
  <c r="F9" i="52"/>
  <c r="G9" i="52"/>
  <c r="B10" i="52"/>
  <c r="A9" i="52"/>
  <c r="K27" i="66"/>
  <c r="L33" i="66"/>
  <c r="L46" i="66"/>
  <c r="L29" i="66"/>
  <c r="L39" i="66"/>
  <c r="L58" i="66"/>
  <c r="L47" i="66"/>
  <c r="L48" i="66"/>
  <c r="L30" i="66"/>
  <c r="L31" i="66"/>
  <c r="L56" i="66"/>
  <c r="L55" i="66"/>
  <c r="L38" i="66"/>
  <c r="L45" i="66"/>
  <c r="L32" i="66"/>
  <c r="L40" i="66"/>
  <c r="L44" i="66"/>
  <c r="L43" i="66"/>
  <c r="F49" i="45"/>
  <c r="F47" i="45"/>
  <c r="B27" i="66"/>
  <c r="C58" i="66"/>
  <c r="C55" i="66"/>
  <c r="C18" i="66"/>
  <c r="C56" i="66"/>
  <c r="C31" i="66"/>
  <c r="C39" i="66"/>
  <c r="C44" i="66"/>
  <c r="C38" i="66"/>
  <c r="C29" i="66"/>
  <c r="C45" i="66"/>
  <c r="C46" i="66"/>
  <c r="C47" i="66"/>
  <c r="C32" i="66"/>
  <c r="C40" i="66"/>
  <c r="C50" i="66"/>
  <c r="C33" i="66"/>
  <c r="C30" i="66"/>
  <c r="C43" i="66"/>
  <c r="C48" i="66"/>
  <c r="AE24" i="51"/>
  <c r="B64" i="71"/>
  <c r="C63" i="71"/>
  <c r="I11" i="51"/>
  <c r="H44" i="51"/>
  <c r="BQ7" i="46"/>
  <c r="BQ9" i="46"/>
  <c r="H49" i="45"/>
  <c r="H47" i="45"/>
  <c r="BS12" i="46"/>
  <c r="BR11" i="46"/>
  <c r="AH11" i="51"/>
  <c r="AG12" i="51"/>
  <c r="AF35" i="51"/>
  <c r="AF24" i="51"/>
  <c r="G336" i="46"/>
  <c r="G34" i="49"/>
  <c r="K24" i="51"/>
  <c r="B12" i="71"/>
  <c r="I11" i="71"/>
  <c r="G11" i="71"/>
  <c r="L11" i="71"/>
  <c r="D11" i="71"/>
  <c r="J11" i="71"/>
  <c r="M11" i="71"/>
  <c r="C11" i="71"/>
  <c r="H11" i="71"/>
  <c r="K11" i="71"/>
  <c r="E11" i="71"/>
  <c r="F11" i="71"/>
  <c r="E44" i="45"/>
  <c r="D49" i="45"/>
  <c r="G27" i="66"/>
  <c r="E35" i="66"/>
  <c r="F27" i="66"/>
  <c r="V63" i="47"/>
  <c r="A63" i="47" s="1"/>
  <c r="T64" i="47"/>
  <c r="F63" i="47"/>
  <c r="G63" i="47" s="1"/>
  <c r="C44" i="45"/>
  <c r="B47" i="45"/>
  <c r="B49" i="45"/>
  <c r="HJ11" i="46"/>
  <c r="HJ9" i="46"/>
  <c r="HK12" i="46"/>
  <c r="A306" i="46"/>
  <c r="C305" i="46"/>
  <c r="F14" i="74"/>
  <c r="F16" i="74"/>
  <c r="MF11" i="46"/>
  <c r="MF9" i="46"/>
  <c r="MG12" i="46"/>
  <c r="N52" i="66"/>
  <c r="O35" i="66"/>
  <c r="H35" i="66"/>
  <c r="I27" i="66"/>
  <c r="J27" i="66"/>
  <c r="T25" i="66"/>
  <c r="V21" i="66"/>
  <c r="V25" i="66"/>
  <c r="S27" i="66"/>
  <c r="S35" i="66"/>
  <c r="Q35" i="66"/>
  <c r="R27" i="66"/>
  <c r="T40" i="66"/>
  <c r="U40" i="66"/>
  <c r="Q48" i="66"/>
  <c r="S47" i="66"/>
  <c r="S48" i="66"/>
  <c r="T48" i="66"/>
  <c r="V47" i="66"/>
  <c r="V48" i="66"/>
  <c r="T33" i="66"/>
  <c r="U33" i="66"/>
  <c r="V29" i="66"/>
  <c r="V33" i="66"/>
  <c r="B35" i="66"/>
  <c r="C27" i="66"/>
  <c r="D27" i="66"/>
  <c r="BR10" i="46"/>
  <c r="F10" i="52"/>
  <c r="G10" i="52"/>
  <c r="B11" i="52"/>
  <c r="A10" i="52"/>
  <c r="J11" i="51"/>
  <c r="I44" i="51"/>
  <c r="K35" i="66"/>
  <c r="L27" i="66"/>
  <c r="M27" i="66"/>
  <c r="BR9" i="46"/>
  <c r="BR7" i="46"/>
  <c r="BT12" i="46"/>
  <c r="BS11" i="46"/>
  <c r="B65" i="71"/>
  <c r="C64" i="71"/>
  <c r="AG35" i="51"/>
  <c r="AG24" i="51"/>
  <c r="AI11" i="51"/>
  <c r="AH12" i="51"/>
  <c r="H336" i="46"/>
  <c r="H34" i="49"/>
  <c r="L24" i="51"/>
  <c r="V64" i="47"/>
  <c r="A64" i="47" s="1"/>
  <c r="T65" i="47"/>
  <c r="F64" i="47"/>
  <c r="G64" i="47" s="1"/>
  <c r="U64" i="47"/>
  <c r="F35" i="66"/>
  <c r="E52" i="66"/>
  <c r="D12" i="71"/>
  <c r="M12" i="71"/>
  <c r="K12" i="71"/>
  <c r="G12" i="71"/>
  <c r="J12" i="71"/>
  <c r="L12" i="71"/>
  <c r="H12" i="71"/>
  <c r="F12" i="71"/>
  <c r="B13" i="71"/>
  <c r="C12" i="71"/>
  <c r="I12" i="71"/>
  <c r="E12" i="71"/>
  <c r="HK11" i="46"/>
  <c r="HK9" i="46"/>
  <c r="HL12" i="46"/>
  <c r="BS10" i="46"/>
  <c r="MG11" i="46"/>
  <c r="MG9" i="46"/>
  <c r="MH12" i="46"/>
  <c r="A307" i="46"/>
  <c r="C306" i="46"/>
  <c r="O52" i="66"/>
  <c r="N60" i="66"/>
  <c r="N66" i="66"/>
  <c r="N64" i="66"/>
  <c r="U48" i="66"/>
  <c r="T50" i="66"/>
  <c r="T27" i="66"/>
  <c r="U25" i="66"/>
  <c r="R35" i="66"/>
  <c r="Q52" i="66"/>
  <c r="Q50" i="66"/>
  <c r="F46" i="47" s="1"/>
  <c r="G46" i="47" s="1"/>
  <c r="R48" i="66"/>
  <c r="I35" i="66"/>
  <c r="H52" i="66"/>
  <c r="BS9" i="46"/>
  <c r="BS7" i="46"/>
  <c r="BU12" i="46"/>
  <c r="BT11" i="46"/>
  <c r="K52" i="66"/>
  <c r="L35" i="66"/>
  <c r="G11" i="52"/>
  <c r="F11" i="52"/>
  <c r="A11" i="52"/>
  <c r="B12" i="52"/>
  <c r="B66" i="71"/>
  <c r="E65" i="71"/>
  <c r="F65" i="71"/>
  <c r="I65" i="71"/>
  <c r="J65" i="71"/>
  <c r="L65" i="71"/>
  <c r="M65" i="71"/>
  <c r="D65" i="71"/>
  <c r="G65" i="71"/>
  <c r="H65" i="71"/>
  <c r="K65" i="71"/>
  <c r="C65" i="71"/>
  <c r="B52" i="66"/>
  <c r="C35" i="66"/>
  <c r="K11" i="51"/>
  <c r="J44" i="51"/>
  <c r="AH24" i="51"/>
  <c r="AH35" i="51"/>
  <c r="AJ11" i="51"/>
  <c r="AI12" i="51"/>
  <c r="I34" i="49"/>
  <c r="I336" i="46"/>
  <c r="M24" i="51"/>
  <c r="U65" i="47"/>
  <c r="V65" i="47"/>
  <c r="A65" i="47" s="1"/>
  <c r="T66" i="47"/>
  <c r="F65" i="47"/>
  <c r="G65" i="47" s="1"/>
  <c r="B14" i="71"/>
  <c r="L13" i="71"/>
  <c r="D13" i="71"/>
  <c r="I13" i="71"/>
  <c r="H13" i="71"/>
  <c r="C13" i="71"/>
  <c r="F13" i="71"/>
  <c r="M13" i="71"/>
  <c r="J13" i="71"/>
  <c r="K13" i="71"/>
  <c r="G13" i="71"/>
  <c r="E13" i="71"/>
  <c r="E64" i="66"/>
  <c r="E66" i="66"/>
  <c r="F52" i="66"/>
  <c r="E60" i="66"/>
  <c r="HL11" i="46"/>
  <c r="HL9" i="46"/>
  <c r="HM12" i="46"/>
  <c r="MH11" i="46"/>
  <c r="MH9" i="46"/>
  <c r="MI12" i="46"/>
  <c r="C307" i="46"/>
  <c r="A308" i="46"/>
  <c r="O60" i="66"/>
  <c r="N65" i="66"/>
  <c r="N63" i="66"/>
  <c r="H60" i="66"/>
  <c r="I52" i="66"/>
  <c r="H66" i="66"/>
  <c r="H64" i="66"/>
  <c r="Q66" i="66"/>
  <c r="R52" i="66"/>
  <c r="Q60" i="66"/>
  <c r="Q64" i="66"/>
  <c r="T35" i="66"/>
  <c r="U27" i="66"/>
  <c r="V27" i="66"/>
  <c r="V35" i="66" s="1"/>
  <c r="U50" i="66"/>
  <c r="V50" i="66"/>
  <c r="R50" i="66"/>
  <c r="S50" i="66"/>
  <c r="B60" i="66"/>
  <c r="C52" i="66"/>
  <c r="B66" i="66"/>
  <c r="B64" i="66"/>
  <c r="L11" i="51"/>
  <c r="K44" i="51"/>
  <c r="F12" i="52"/>
  <c r="G12" i="52"/>
  <c r="A12" i="52"/>
  <c r="B13" i="52"/>
  <c r="BT9" i="46"/>
  <c r="BT7" i="46"/>
  <c r="BV12" i="46"/>
  <c r="BU11" i="46"/>
  <c r="BT10" i="46"/>
  <c r="K60" i="66"/>
  <c r="K66" i="66"/>
  <c r="L52" i="66"/>
  <c r="K64" i="66"/>
  <c r="B67" i="71"/>
  <c r="F66" i="71"/>
  <c r="C66" i="71"/>
  <c r="L66" i="71"/>
  <c r="M66" i="71"/>
  <c r="I66" i="71"/>
  <c r="K66" i="71"/>
  <c r="H66" i="71"/>
  <c r="E66" i="71"/>
  <c r="J66" i="71"/>
  <c r="D66" i="71"/>
  <c r="G66" i="71"/>
  <c r="AJ12" i="51"/>
  <c r="AK11" i="51"/>
  <c r="AI35" i="51"/>
  <c r="AI24" i="51"/>
  <c r="J34" i="49"/>
  <c r="J336" i="46"/>
  <c r="V66" i="47"/>
  <c r="A66" i="47" s="1"/>
  <c r="T67" i="47"/>
  <c r="F66" i="47"/>
  <c r="G66" i="47" s="1"/>
  <c r="U66" i="47"/>
  <c r="F60" i="66"/>
  <c r="E63" i="66"/>
  <c r="E65" i="66"/>
  <c r="B15" i="71"/>
  <c r="D14" i="71"/>
  <c r="K14" i="71"/>
  <c r="J14" i="71"/>
  <c r="H14" i="71"/>
  <c r="I14" i="71"/>
  <c r="E14" i="71"/>
  <c r="C14" i="71"/>
  <c r="L14" i="71"/>
  <c r="F14" i="71"/>
  <c r="M14" i="71"/>
  <c r="G14" i="71"/>
  <c r="MJ12" i="46"/>
  <c r="MI11" i="46"/>
  <c r="MI9" i="46"/>
  <c r="HN12" i="46"/>
  <c r="HM11" i="46"/>
  <c r="HM9" i="46"/>
  <c r="A309" i="46"/>
  <c r="C308" i="46"/>
  <c r="Q63" i="66"/>
  <c r="R60" i="66"/>
  <c r="Q65" i="66"/>
  <c r="U35" i="66"/>
  <c r="T52" i="66"/>
  <c r="I60" i="66"/>
  <c r="H65" i="66"/>
  <c r="H63" i="66"/>
  <c r="BW12" i="46"/>
  <c r="BV11" i="46"/>
  <c r="BU9" i="46"/>
  <c r="BU7" i="46"/>
  <c r="F51" i="65"/>
  <c r="F53" i="65"/>
  <c r="L60" i="66"/>
  <c r="G51" i="65"/>
  <c r="K65" i="66"/>
  <c r="K63" i="66"/>
  <c r="B68" i="71"/>
  <c r="I67" i="71"/>
  <c r="F67" i="71"/>
  <c r="E67" i="71"/>
  <c r="H67" i="71"/>
  <c r="C67" i="71"/>
  <c r="M67" i="71"/>
  <c r="D67" i="71"/>
  <c r="G67" i="71"/>
  <c r="L67" i="71"/>
  <c r="J67" i="71"/>
  <c r="K67" i="71"/>
  <c r="G13" i="52"/>
  <c r="F13" i="52"/>
  <c r="A13" i="52"/>
  <c r="B14" i="52"/>
  <c r="M11" i="51"/>
  <c r="L44" i="51"/>
  <c r="B65" i="66"/>
  <c r="B63" i="66"/>
  <c r="C60" i="66"/>
  <c r="BU10" i="46"/>
  <c r="AK12" i="51"/>
  <c r="AL11" i="51"/>
  <c r="AJ24" i="51"/>
  <c r="AJ35" i="51"/>
  <c r="K34" i="49"/>
  <c r="K336" i="46"/>
  <c r="V67" i="47"/>
  <c r="A67" i="47" s="1"/>
  <c r="F67" i="47"/>
  <c r="G67" i="47" s="1"/>
  <c r="T68" i="47"/>
  <c r="U67" i="47"/>
  <c r="B16" i="71"/>
  <c r="G15" i="71"/>
  <c r="K15" i="71"/>
  <c r="D15" i="71"/>
  <c r="C15" i="71"/>
  <c r="M15" i="71"/>
  <c r="H15" i="71"/>
  <c r="E15" i="71"/>
  <c r="J15" i="71"/>
  <c r="F15" i="71"/>
  <c r="L15" i="71"/>
  <c r="I15" i="71"/>
  <c r="C309" i="46"/>
  <c r="C310" i="46" s="1"/>
  <c r="A310" i="46"/>
  <c r="HO12" i="46"/>
  <c r="HN11" i="46"/>
  <c r="HN9" i="46"/>
  <c r="MJ11" i="46"/>
  <c r="MJ9" i="46"/>
  <c r="MK12" i="46"/>
  <c r="U52" i="66"/>
  <c r="T60" i="66"/>
  <c r="U60" i="66" s="1"/>
  <c r="T64" i="66"/>
  <c r="T66" i="66"/>
  <c r="BV7" i="46"/>
  <c r="BV9" i="46"/>
  <c r="B69" i="71"/>
  <c r="E68" i="71"/>
  <c r="D68" i="71"/>
  <c r="F68" i="71"/>
  <c r="G68" i="71"/>
  <c r="H68" i="71"/>
  <c r="L68" i="71"/>
  <c r="C68" i="71"/>
  <c r="M68" i="71"/>
  <c r="I68" i="71"/>
  <c r="K68" i="71"/>
  <c r="J68" i="71"/>
  <c r="BX12" i="46"/>
  <c r="BW11" i="46"/>
  <c r="BV10" i="46"/>
  <c r="M44" i="51"/>
  <c r="G14" i="52"/>
  <c r="F14" i="52"/>
  <c r="A14" i="52"/>
  <c r="B15" i="52"/>
  <c r="AM11" i="51"/>
  <c r="AL12" i="51"/>
  <c r="AK35" i="51"/>
  <c r="AK24" i="51"/>
  <c r="L34" i="49"/>
  <c r="L336" i="46"/>
  <c r="B17" i="71"/>
  <c r="K16" i="71"/>
  <c r="H16" i="71"/>
  <c r="F16" i="71"/>
  <c r="L16" i="71"/>
  <c r="I16" i="71"/>
  <c r="C16" i="71"/>
  <c r="E16" i="71"/>
  <c r="D16" i="71"/>
  <c r="M16" i="71"/>
  <c r="G16" i="71"/>
  <c r="J16" i="71"/>
  <c r="F68" i="47"/>
  <c r="G68" i="47" s="1"/>
  <c r="U68" i="47"/>
  <c r="V68" i="47"/>
  <c r="A68" i="47" s="1"/>
  <c r="HP12" i="46"/>
  <c r="HO11" i="46"/>
  <c r="HO9" i="46"/>
  <c r="BW10" i="46"/>
  <c r="MK11" i="46"/>
  <c r="MK9" i="46"/>
  <c r="ML12" i="46"/>
  <c r="BY12" i="46"/>
  <c r="BX11" i="46"/>
  <c r="F15" i="52"/>
  <c r="G15" i="52"/>
  <c r="A15" i="52"/>
  <c r="B16" i="52"/>
  <c r="B70" i="71"/>
  <c r="D69" i="71"/>
  <c r="E69" i="71"/>
  <c r="H69" i="71"/>
  <c r="C69" i="71"/>
  <c r="G69" i="71"/>
  <c r="L69" i="71"/>
  <c r="J69" i="71"/>
  <c r="F69" i="71"/>
  <c r="K69" i="71"/>
  <c r="M69" i="71"/>
  <c r="I69" i="71"/>
  <c r="BX10" i="46"/>
  <c r="BW7" i="46"/>
  <c r="BW9" i="46"/>
  <c r="AL35" i="51"/>
  <c r="AL24" i="51"/>
  <c r="AM12" i="51"/>
  <c r="AN11" i="51"/>
  <c r="K17" i="71"/>
  <c r="C17" i="71"/>
  <c r="F17" i="71"/>
  <c r="H17" i="71"/>
  <c r="E17" i="71"/>
  <c r="M17" i="71"/>
  <c r="G17" i="71"/>
  <c r="L17" i="71"/>
  <c r="B18" i="71"/>
  <c r="D17" i="71"/>
  <c r="J17" i="71"/>
  <c r="I17" i="71"/>
  <c r="HQ12" i="46"/>
  <c r="HP11" i="46"/>
  <c r="HP9" i="46"/>
  <c r="MM12" i="46"/>
  <c r="ML11" i="46"/>
  <c r="ML9" i="46"/>
  <c r="BX7" i="46"/>
  <c r="BX9" i="46"/>
  <c r="BZ12" i="46"/>
  <c r="BY11" i="46"/>
  <c r="BY10" i="46"/>
  <c r="G16" i="52"/>
  <c r="A16" i="52"/>
  <c r="F16" i="52"/>
  <c r="B17" i="52"/>
  <c r="B71" i="71"/>
  <c r="G70" i="71"/>
  <c r="I70" i="71"/>
  <c r="F70" i="71"/>
  <c r="E70" i="71"/>
  <c r="D70" i="71"/>
  <c r="J70" i="71"/>
  <c r="C70" i="71"/>
  <c r="L70" i="71"/>
  <c r="H70" i="71"/>
  <c r="K70" i="71"/>
  <c r="M70" i="71"/>
  <c r="AM35" i="51"/>
  <c r="AM24" i="51"/>
  <c r="AN12" i="51"/>
  <c r="AO11" i="51"/>
  <c r="M18" i="71"/>
  <c r="E18" i="71"/>
  <c r="H18" i="71"/>
  <c r="D18" i="71"/>
  <c r="K18" i="71"/>
  <c r="C18" i="71"/>
  <c r="F18" i="71"/>
  <c r="I18" i="71"/>
  <c r="B19" i="71"/>
  <c r="L18" i="71"/>
  <c r="G18" i="71"/>
  <c r="J18" i="71"/>
  <c r="HQ11" i="46"/>
  <c r="HQ9" i="46"/>
  <c r="HR12" i="46"/>
  <c r="MN12" i="46"/>
  <c r="MM11" i="46"/>
  <c r="MM9" i="46"/>
  <c r="G17" i="52"/>
  <c r="F17" i="52"/>
  <c r="A17" i="52"/>
  <c r="B18" i="52"/>
  <c r="BY9" i="46"/>
  <c r="BY7" i="46"/>
  <c r="CA12" i="46"/>
  <c r="BZ11" i="46"/>
  <c r="BZ10" i="46"/>
  <c r="B72" i="71"/>
  <c r="C71" i="71"/>
  <c r="H71" i="71"/>
  <c r="K71" i="71"/>
  <c r="I71" i="71"/>
  <c r="G71" i="71"/>
  <c r="F71" i="71"/>
  <c r="J71" i="71"/>
  <c r="D71" i="71"/>
  <c r="L71" i="71"/>
  <c r="M71" i="71"/>
  <c r="E71" i="71"/>
  <c r="AP11" i="51"/>
  <c r="AO12" i="51"/>
  <c r="AN24" i="51"/>
  <c r="AN35" i="51"/>
  <c r="L19" i="71"/>
  <c r="G19" i="71"/>
  <c r="E19" i="71"/>
  <c r="B20" i="71"/>
  <c r="J19" i="71"/>
  <c r="H19" i="71"/>
  <c r="K19" i="71"/>
  <c r="F19" i="71"/>
  <c r="M19" i="71"/>
  <c r="C19" i="71"/>
  <c r="I19" i="71"/>
  <c r="D19" i="71"/>
  <c r="MO12" i="46"/>
  <c r="MN11" i="46"/>
  <c r="MN9" i="46"/>
  <c r="HS12" i="46"/>
  <c r="HR11" i="46"/>
  <c r="HR9" i="46"/>
  <c r="G18" i="52"/>
  <c r="F18" i="52"/>
  <c r="A18" i="52"/>
  <c r="B19" i="52"/>
  <c r="BZ9" i="46"/>
  <c r="B73" i="71"/>
  <c r="I72" i="71"/>
  <c r="H72" i="71"/>
  <c r="M72" i="71"/>
  <c r="L72" i="71"/>
  <c r="K72" i="71"/>
  <c r="F72" i="71"/>
  <c r="C72" i="71"/>
  <c r="D72" i="71"/>
  <c r="J72" i="71"/>
  <c r="E72" i="71"/>
  <c r="G72" i="71"/>
  <c r="CA11" i="46"/>
  <c r="CA10" i="46"/>
  <c r="CB12" i="46"/>
  <c r="AO24" i="51"/>
  <c r="AO35" i="51"/>
  <c r="AP12" i="51"/>
  <c r="AQ11" i="51"/>
  <c r="G20" i="71"/>
  <c r="B21" i="71"/>
  <c r="D20" i="71"/>
  <c r="I20" i="71"/>
  <c r="J20" i="71"/>
  <c r="H20" i="71"/>
  <c r="E20" i="71"/>
  <c r="L20" i="71"/>
  <c r="K20" i="71"/>
  <c r="C20" i="71"/>
  <c r="F20" i="71"/>
  <c r="M20" i="71"/>
  <c r="HT12" i="46"/>
  <c r="HS11" i="46"/>
  <c r="HS9" i="46"/>
  <c r="MO11" i="46"/>
  <c r="MO9" i="46"/>
  <c r="MP12" i="46"/>
  <c r="CC12" i="46"/>
  <c r="CB11" i="46"/>
  <c r="CB10" i="46"/>
  <c r="CA9" i="46"/>
  <c r="B74" i="71"/>
  <c r="E73" i="71"/>
  <c r="G73" i="71"/>
  <c r="J73" i="71"/>
  <c r="D73" i="71"/>
  <c r="L73" i="71"/>
  <c r="C73" i="71"/>
  <c r="I73" i="71"/>
  <c r="H73" i="71"/>
  <c r="K73" i="71"/>
  <c r="M73" i="71"/>
  <c r="F73" i="71"/>
  <c r="G19" i="52"/>
  <c r="F19" i="52"/>
  <c r="A19" i="52"/>
  <c r="B20" i="52"/>
  <c r="AR11" i="51"/>
  <c r="AQ12" i="51"/>
  <c r="AP24" i="51"/>
  <c r="AP35" i="51"/>
  <c r="E21" i="71"/>
  <c r="F21" i="71"/>
  <c r="L21" i="71"/>
  <c r="B22" i="71"/>
  <c r="M21" i="71"/>
  <c r="C21" i="71"/>
  <c r="H21" i="71"/>
  <c r="K21" i="71"/>
  <c r="G21" i="71"/>
  <c r="D21" i="71"/>
  <c r="I21" i="71"/>
  <c r="J21" i="71"/>
  <c r="HU12" i="46"/>
  <c r="HT11" i="46"/>
  <c r="MQ12" i="46"/>
  <c r="MP11" i="46"/>
  <c r="MP9" i="46"/>
  <c r="B75" i="71"/>
  <c r="I74" i="71"/>
  <c r="E74" i="71"/>
  <c r="G74" i="71"/>
  <c r="C74" i="71"/>
  <c r="J74" i="71"/>
  <c r="M74" i="71"/>
  <c r="F74" i="71"/>
  <c r="D74" i="71"/>
  <c r="K74" i="71"/>
  <c r="H74" i="71"/>
  <c r="L74" i="71"/>
  <c r="G20" i="52"/>
  <c r="F20" i="52"/>
  <c r="B21" i="52"/>
  <c r="A20" i="52"/>
  <c r="CC11" i="46"/>
  <c r="CC10" i="46"/>
  <c r="CD12" i="46"/>
  <c r="CB9" i="46"/>
  <c r="AQ35" i="51"/>
  <c r="AQ24" i="51"/>
  <c r="AS11" i="51"/>
  <c r="AR12" i="51"/>
  <c r="L22" i="71"/>
  <c r="G22" i="71"/>
  <c r="H22" i="71"/>
  <c r="D22" i="71"/>
  <c r="J22" i="71"/>
  <c r="I22" i="71"/>
  <c r="C22" i="71"/>
  <c r="K22" i="71"/>
  <c r="B23" i="71"/>
  <c r="E22" i="71"/>
  <c r="F22" i="71"/>
  <c r="M22" i="71"/>
  <c r="HT9" i="46"/>
  <c r="MR12" i="46"/>
  <c r="MQ11" i="46"/>
  <c r="MQ9" i="46"/>
  <c r="HU11" i="46"/>
  <c r="HU9" i="46"/>
  <c r="HV12" i="46"/>
  <c r="G21" i="52"/>
  <c r="F21" i="52"/>
  <c r="A21" i="52"/>
  <c r="B22" i="52"/>
  <c r="B76" i="71"/>
  <c r="J75" i="71"/>
  <c r="F75" i="71"/>
  <c r="C75" i="71"/>
  <c r="L75" i="71"/>
  <c r="M75" i="71"/>
  <c r="I75" i="71"/>
  <c r="K75" i="71"/>
  <c r="E75" i="71"/>
  <c r="D75" i="71"/>
  <c r="H75" i="71"/>
  <c r="G75" i="71"/>
  <c r="CE12" i="46"/>
  <c r="CD11" i="46"/>
  <c r="CD10" i="46"/>
  <c r="CC9" i="46"/>
  <c r="AR24" i="51"/>
  <c r="AR35" i="51"/>
  <c r="AS12" i="51"/>
  <c r="AT11" i="51"/>
  <c r="D23" i="71"/>
  <c r="G23" i="71"/>
  <c r="L23" i="71"/>
  <c r="C23" i="71"/>
  <c r="M23" i="71"/>
  <c r="J23" i="71"/>
  <c r="K23" i="71"/>
  <c r="F23" i="71"/>
  <c r="E23" i="71"/>
  <c r="B24" i="71"/>
  <c r="I23" i="71"/>
  <c r="H23" i="71"/>
  <c r="MR11" i="46"/>
  <c r="MR9" i="46"/>
  <c r="MS12" i="46"/>
  <c r="HV11" i="46"/>
  <c r="HW12" i="46"/>
  <c r="B77" i="71"/>
  <c r="E76" i="71"/>
  <c r="D76" i="71"/>
  <c r="F76" i="71"/>
  <c r="G76" i="71"/>
  <c r="H76" i="71"/>
  <c r="I76" i="71"/>
  <c r="J76" i="71"/>
  <c r="K76" i="71"/>
  <c r="M76" i="71"/>
  <c r="C76" i="71"/>
  <c r="L76" i="71"/>
  <c r="G22" i="52"/>
  <c r="F22" i="52"/>
  <c r="B23" i="52"/>
  <c r="A22" i="52"/>
  <c r="CD9" i="46"/>
  <c r="CD7" i="46"/>
  <c r="CF12" i="46"/>
  <c r="CE11" i="46"/>
  <c r="AU11" i="51"/>
  <c r="AT12" i="51"/>
  <c r="AS35" i="51"/>
  <c r="AS24" i="51"/>
  <c r="C24" i="71"/>
  <c r="E24" i="71"/>
  <c r="I24" i="71"/>
  <c r="K24" i="71"/>
  <c r="M24" i="71"/>
  <c r="B25" i="71"/>
  <c r="G24" i="71"/>
  <c r="F24" i="71"/>
  <c r="J24" i="71"/>
  <c r="D24" i="71"/>
  <c r="L24" i="71"/>
  <c r="H24" i="71"/>
  <c r="HW11" i="46"/>
  <c r="HW9" i="46"/>
  <c r="HX12" i="46"/>
  <c r="MS11" i="46"/>
  <c r="MS9" i="46"/>
  <c r="MT12" i="46"/>
  <c r="HV9" i="46"/>
  <c r="B78" i="71"/>
  <c r="D77" i="71"/>
  <c r="M77" i="71"/>
  <c r="G77" i="71"/>
  <c r="E77" i="71"/>
  <c r="K77" i="71"/>
  <c r="C77" i="71"/>
  <c r="J77" i="71"/>
  <c r="I77" i="71"/>
  <c r="L77" i="71"/>
  <c r="H77" i="71"/>
  <c r="F77" i="71"/>
  <c r="CG12" i="46"/>
  <c r="CF11" i="46"/>
  <c r="CE10" i="46"/>
  <c r="CF10" i="46"/>
  <c r="CE9" i="46"/>
  <c r="G23" i="52"/>
  <c r="F23" i="52"/>
  <c r="B24" i="52"/>
  <c r="A23" i="52"/>
  <c r="AU12" i="51"/>
  <c r="AV11" i="51"/>
  <c r="AT24" i="51"/>
  <c r="AT35" i="51"/>
  <c r="J25" i="71"/>
  <c r="G25" i="71"/>
  <c r="K25" i="71"/>
  <c r="B26" i="71"/>
  <c r="L25" i="71"/>
  <c r="E25" i="71"/>
  <c r="D25" i="71"/>
  <c r="H25" i="71"/>
  <c r="C25" i="71"/>
  <c r="M25" i="71"/>
  <c r="I25" i="71"/>
  <c r="F25" i="71"/>
  <c r="MU12" i="46"/>
  <c r="MT11" i="46"/>
  <c r="MT9" i="46"/>
  <c r="HY12" i="46"/>
  <c r="HX11" i="46"/>
  <c r="B79" i="71"/>
  <c r="L78" i="71"/>
  <c r="D78" i="71"/>
  <c r="M78" i="71"/>
  <c r="C78" i="71"/>
  <c r="G78" i="71"/>
  <c r="E78" i="71"/>
  <c r="F78" i="71"/>
  <c r="H78" i="71"/>
  <c r="K78" i="71"/>
  <c r="J78" i="71"/>
  <c r="I78" i="71"/>
  <c r="CF9" i="46"/>
  <c r="G24" i="52"/>
  <c r="F24" i="52"/>
  <c r="B25" i="52"/>
  <c r="A24" i="52"/>
  <c r="CG11" i="46"/>
  <c r="CG10" i="46"/>
  <c r="CH12" i="46"/>
  <c r="AU35" i="51"/>
  <c r="AU24" i="51"/>
  <c r="AW11" i="51"/>
  <c r="AV12" i="51"/>
  <c r="F26" i="71"/>
  <c r="K26" i="71"/>
  <c r="M26" i="71"/>
  <c r="B27" i="71"/>
  <c r="E26" i="71"/>
  <c r="L26" i="71"/>
  <c r="I26" i="71"/>
  <c r="J26" i="71"/>
  <c r="G26" i="71"/>
  <c r="H26" i="71"/>
  <c r="D26" i="71"/>
  <c r="C26" i="71"/>
  <c r="HX9" i="46"/>
  <c r="MU11" i="46"/>
  <c r="MU9" i="46"/>
  <c r="MV12" i="46"/>
  <c r="HZ12" i="46"/>
  <c r="HY11" i="46"/>
  <c r="HY9" i="46"/>
  <c r="B80" i="71"/>
  <c r="K79" i="71"/>
  <c r="J79" i="71"/>
  <c r="E79" i="71"/>
  <c r="D79" i="71"/>
  <c r="G79" i="71"/>
  <c r="C79" i="71"/>
  <c r="L79" i="71"/>
  <c r="H79" i="71"/>
  <c r="M79" i="71"/>
  <c r="I79" i="71"/>
  <c r="F79" i="71"/>
  <c r="CH11" i="46"/>
  <c r="CI12" i="46"/>
  <c r="CG9" i="46"/>
  <c r="G25" i="52"/>
  <c r="F25" i="52"/>
  <c r="A25" i="52"/>
  <c r="B26" i="52"/>
  <c r="AV24" i="51"/>
  <c r="AV35" i="51"/>
  <c r="AW12" i="51"/>
  <c r="AX11" i="51"/>
  <c r="I27" i="71"/>
  <c r="B28" i="71"/>
  <c r="J27" i="71"/>
  <c r="C27" i="71"/>
  <c r="D27" i="71"/>
  <c r="H27" i="71"/>
  <c r="G27" i="71"/>
  <c r="M27" i="71"/>
  <c r="K27" i="71"/>
  <c r="L27" i="71"/>
  <c r="E27" i="71"/>
  <c r="F27" i="71"/>
  <c r="MV11" i="46"/>
  <c r="MV9" i="46"/>
  <c r="MW12" i="46"/>
  <c r="IA12" i="46"/>
  <c r="HZ11" i="46"/>
  <c r="CH9" i="46"/>
  <c r="CI11" i="46"/>
  <c r="CJ12" i="46"/>
  <c r="CH10" i="46"/>
  <c r="CI10" i="46"/>
  <c r="F26" i="52"/>
  <c r="G26" i="52"/>
  <c r="B27" i="52"/>
  <c r="A26" i="52"/>
  <c r="B81" i="71"/>
  <c r="G80" i="71"/>
  <c r="I80" i="71"/>
  <c r="L80" i="71"/>
  <c r="E80" i="71"/>
  <c r="D80" i="71"/>
  <c r="M80" i="71"/>
  <c r="F80" i="71"/>
  <c r="H80" i="71"/>
  <c r="K80" i="71"/>
  <c r="C80" i="71"/>
  <c r="J80" i="71"/>
  <c r="AY11" i="51"/>
  <c r="AX12" i="51"/>
  <c r="AW24" i="51"/>
  <c r="AW35" i="51"/>
  <c r="D28" i="71"/>
  <c r="K28" i="71"/>
  <c r="E28" i="71"/>
  <c r="G28" i="71"/>
  <c r="C28" i="71"/>
  <c r="I28" i="71"/>
  <c r="B29" i="71"/>
  <c r="H28" i="71"/>
  <c r="J28" i="71"/>
  <c r="L28" i="71"/>
  <c r="M28" i="71"/>
  <c r="F28" i="71"/>
  <c r="IA11" i="46"/>
  <c r="IA9" i="46"/>
  <c r="IB12" i="46"/>
  <c r="MX12" i="46"/>
  <c r="MW11" i="46"/>
  <c r="MW9" i="46"/>
  <c r="HZ9" i="46"/>
  <c r="B82" i="71"/>
  <c r="M81" i="71"/>
  <c r="E81" i="71"/>
  <c r="K81" i="71"/>
  <c r="D81" i="71"/>
  <c r="G81" i="71"/>
  <c r="F81" i="71"/>
  <c r="C81" i="71"/>
  <c r="H81" i="71"/>
  <c r="I81" i="71"/>
  <c r="L81" i="71"/>
  <c r="J81" i="71"/>
  <c r="CJ11" i="46"/>
  <c r="CK12" i="46"/>
  <c r="CI9" i="46"/>
  <c r="CJ10" i="46"/>
  <c r="G27" i="52"/>
  <c r="F27" i="52"/>
  <c r="A27" i="52"/>
  <c r="B28" i="52"/>
  <c r="AX24" i="51"/>
  <c r="AX35" i="51"/>
  <c r="AZ11" i="51"/>
  <c r="AY12" i="51"/>
  <c r="H29" i="71"/>
  <c r="D29" i="71"/>
  <c r="E29" i="71"/>
  <c r="J29" i="71"/>
  <c r="B30" i="71"/>
  <c r="K29" i="71"/>
  <c r="G29" i="71"/>
  <c r="F29" i="71"/>
  <c r="I29" i="71"/>
  <c r="L29" i="71"/>
  <c r="M29" i="71"/>
  <c r="C29" i="71"/>
  <c r="IB11" i="46"/>
  <c r="IB9" i="46"/>
  <c r="IC12" i="46"/>
  <c r="MY12" i="46"/>
  <c r="MX11" i="46"/>
  <c r="MX9" i="46"/>
  <c r="CL12" i="46"/>
  <c r="CK11" i="46"/>
  <c r="B83" i="71"/>
  <c r="D82" i="71"/>
  <c r="K82" i="71"/>
  <c r="C82" i="71"/>
  <c r="I82" i="71"/>
  <c r="L82" i="71"/>
  <c r="G82" i="71"/>
  <c r="E82" i="71"/>
  <c r="M82" i="71"/>
  <c r="J82" i="71"/>
  <c r="H82" i="71"/>
  <c r="F82" i="71"/>
  <c r="CJ9" i="46"/>
  <c r="CJ7" i="46"/>
  <c r="G28" i="52"/>
  <c r="F28" i="52"/>
  <c r="B29" i="52"/>
  <c r="A28" i="52"/>
  <c r="AY35" i="51"/>
  <c r="AY24" i="51"/>
  <c r="AZ12" i="51"/>
  <c r="BA11" i="51"/>
  <c r="E30" i="71"/>
  <c r="K30" i="71"/>
  <c r="B31" i="71"/>
  <c r="M30" i="71"/>
  <c r="C30" i="71"/>
  <c r="D30" i="71"/>
  <c r="L30" i="71"/>
  <c r="J30" i="71"/>
  <c r="G30" i="71"/>
  <c r="I30" i="71"/>
  <c r="F30" i="71"/>
  <c r="H30" i="71"/>
  <c r="MY11" i="46"/>
  <c r="MY9" i="46"/>
  <c r="MZ12" i="46"/>
  <c r="IC11" i="46"/>
  <c r="IC9" i="46"/>
  <c r="ID12" i="46"/>
  <c r="F29" i="52"/>
  <c r="G29" i="52"/>
  <c r="A29" i="52"/>
  <c r="B30" i="52"/>
  <c r="E83" i="71"/>
  <c r="D83" i="71"/>
  <c r="M83" i="71"/>
  <c r="B84" i="71"/>
  <c r="K83" i="71"/>
  <c r="L83" i="71"/>
  <c r="G83" i="71"/>
  <c r="I83" i="71"/>
  <c r="J83" i="71"/>
  <c r="C83" i="71"/>
  <c r="F83" i="71"/>
  <c r="H83" i="71"/>
  <c r="CK9" i="46"/>
  <c r="CL11" i="46"/>
  <c r="CM12" i="46"/>
  <c r="CK10" i="46"/>
  <c r="CL10" i="46"/>
  <c r="BA12" i="51"/>
  <c r="BB11" i="51"/>
  <c r="AZ35" i="51"/>
  <c r="AZ24" i="51"/>
  <c r="M31" i="71"/>
  <c r="L31" i="71"/>
  <c r="H31" i="71"/>
  <c r="C31" i="71"/>
  <c r="I31" i="71"/>
  <c r="F31" i="71"/>
  <c r="E31" i="71"/>
  <c r="K31" i="71"/>
  <c r="B32" i="71"/>
  <c r="D31" i="71"/>
  <c r="G31" i="71"/>
  <c r="J31" i="71"/>
  <c r="IE12" i="46"/>
  <c r="ID11" i="46"/>
  <c r="ID9" i="46"/>
  <c r="NA12" i="46"/>
  <c r="MZ11" i="46"/>
  <c r="MZ9" i="46"/>
  <c r="G30" i="52"/>
  <c r="F30" i="52"/>
  <c r="A30" i="52"/>
  <c r="B31" i="52"/>
  <c r="CM11" i="46"/>
  <c r="CN12" i="46"/>
  <c r="B85" i="71"/>
  <c r="H84" i="71"/>
  <c r="D84" i="71"/>
  <c r="G84" i="71"/>
  <c r="K84" i="71"/>
  <c r="M84" i="71"/>
  <c r="J84" i="71"/>
  <c r="I84" i="71"/>
  <c r="F84" i="71"/>
  <c r="L84" i="71"/>
  <c r="E84" i="71"/>
  <c r="C84" i="71"/>
  <c r="CL9" i="46"/>
  <c r="BC11" i="51"/>
  <c r="BB12" i="51"/>
  <c r="BA24" i="51"/>
  <c r="BA35" i="51"/>
  <c r="J32" i="71"/>
  <c r="L32" i="71"/>
  <c r="H32" i="71"/>
  <c r="B33" i="71"/>
  <c r="K32" i="71"/>
  <c r="D32" i="71"/>
  <c r="E32" i="71"/>
  <c r="F32" i="71"/>
  <c r="G32" i="71"/>
  <c r="I32" i="71"/>
  <c r="M32" i="71"/>
  <c r="C32" i="71"/>
  <c r="IE11" i="46"/>
  <c r="IE9" i="46"/>
  <c r="IF12" i="46"/>
  <c r="NA11" i="46"/>
  <c r="NA9" i="46"/>
  <c r="NB12" i="46"/>
  <c r="CN11" i="46"/>
  <c r="CO12" i="46"/>
  <c r="CM9" i="46"/>
  <c r="B86" i="71"/>
  <c r="L85" i="71"/>
  <c r="E85" i="71"/>
  <c r="J85" i="71"/>
  <c r="H85" i="71"/>
  <c r="D85" i="71"/>
  <c r="C85" i="71"/>
  <c r="K85" i="71"/>
  <c r="M85" i="71"/>
  <c r="I85" i="71"/>
  <c r="G85" i="71"/>
  <c r="F85" i="71"/>
  <c r="CM10" i="46"/>
  <c r="G31" i="52"/>
  <c r="F31" i="52"/>
  <c r="A31" i="52"/>
  <c r="B32" i="52"/>
  <c r="BB35" i="51"/>
  <c r="BB24" i="51"/>
  <c r="BC12" i="51"/>
  <c r="BD11" i="51"/>
  <c r="F33" i="71"/>
  <c r="B34" i="71"/>
  <c r="G33" i="71"/>
  <c r="K33" i="71"/>
  <c r="H33" i="71"/>
  <c r="E33" i="71"/>
  <c r="M33" i="71"/>
  <c r="I33" i="71"/>
  <c r="D33" i="71"/>
  <c r="C33" i="71"/>
  <c r="L33" i="71"/>
  <c r="J33" i="71"/>
  <c r="NB11" i="46"/>
  <c r="NB9" i="46"/>
  <c r="NC12" i="46"/>
  <c r="IF11" i="46"/>
  <c r="IF9" i="46"/>
  <c r="IG12" i="46"/>
  <c r="CN9" i="46"/>
  <c r="G32" i="52"/>
  <c r="F32" i="52"/>
  <c r="A32" i="52"/>
  <c r="B33" i="52"/>
  <c r="B87" i="71"/>
  <c r="J86" i="71"/>
  <c r="D86" i="71"/>
  <c r="G86" i="71"/>
  <c r="F86" i="71"/>
  <c r="K86" i="71"/>
  <c r="E86" i="71"/>
  <c r="H86" i="71"/>
  <c r="L86" i="71"/>
  <c r="C86" i="71"/>
  <c r="M86" i="71"/>
  <c r="I86" i="71"/>
  <c r="CN10" i="46"/>
  <c r="CO11" i="46"/>
  <c r="CP12" i="46"/>
  <c r="BC35" i="51"/>
  <c r="BC24" i="51"/>
  <c r="BE11" i="51"/>
  <c r="BD12" i="51"/>
  <c r="CO10" i="46"/>
  <c r="H34" i="71"/>
  <c r="E34" i="71"/>
  <c r="C34" i="71"/>
  <c r="B35" i="71"/>
  <c r="I34" i="71"/>
  <c r="J34" i="71"/>
  <c r="F34" i="71"/>
  <c r="G34" i="71"/>
  <c r="M34" i="71"/>
  <c r="K34" i="71"/>
  <c r="L34" i="71"/>
  <c r="D34" i="71"/>
  <c r="IG11" i="46"/>
  <c r="IG9" i="46"/>
  <c r="IH12" i="46"/>
  <c r="ND12" i="46"/>
  <c r="NC11" i="46"/>
  <c r="NC9" i="46"/>
  <c r="CQ12" i="46"/>
  <c r="CP11" i="46"/>
  <c r="G33" i="52"/>
  <c r="F33" i="52"/>
  <c r="B34" i="52"/>
  <c r="A33" i="52"/>
  <c r="CO9" i="46"/>
  <c r="B88" i="71"/>
  <c r="H87" i="71"/>
  <c r="J87" i="71"/>
  <c r="K87" i="71"/>
  <c r="G87" i="71"/>
  <c r="E87" i="71"/>
  <c r="F87" i="71"/>
  <c r="L87" i="71"/>
  <c r="C87" i="71"/>
  <c r="I87" i="71"/>
  <c r="D87" i="71"/>
  <c r="M87" i="71"/>
  <c r="CP10" i="46"/>
  <c r="BD35" i="51"/>
  <c r="BD24" i="51"/>
  <c r="BF11" i="51"/>
  <c r="BE12" i="51"/>
  <c r="M35" i="71"/>
  <c r="H35" i="71"/>
  <c r="G35" i="71"/>
  <c r="L35" i="71"/>
  <c r="K35" i="71"/>
  <c r="C35" i="71"/>
  <c r="F35" i="71"/>
  <c r="I35" i="71"/>
  <c r="E35" i="71"/>
  <c r="D35" i="71"/>
  <c r="B36" i="71"/>
  <c r="J35" i="71"/>
  <c r="ND11" i="46"/>
  <c r="ND9" i="46"/>
  <c r="NE12" i="46"/>
  <c r="IH11" i="46"/>
  <c r="IH9" i="46"/>
  <c r="II12" i="46"/>
  <c r="CR12" i="46"/>
  <c r="CQ11" i="46"/>
  <c r="CQ10" i="46"/>
  <c r="B89" i="71"/>
  <c r="C88" i="71"/>
  <c r="G88" i="71"/>
  <c r="K88" i="71"/>
  <c r="F88" i="71"/>
  <c r="D88" i="71"/>
  <c r="H88" i="71"/>
  <c r="L88" i="71"/>
  <c r="I88" i="71"/>
  <c r="E88" i="71"/>
  <c r="M88" i="71"/>
  <c r="J88" i="71"/>
  <c r="G34" i="52"/>
  <c r="F34" i="52"/>
  <c r="A34" i="52"/>
  <c r="B35" i="52"/>
  <c r="CP9" i="46"/>
  <c r="BF12" i="51"/>
  <c r="BG11" i="51"/>
  <c r="BE35" i="51"/>
  <c r="BE24" i="51"/>
  <c r="J36" i="71"/>
  <c r="H36" i="71"/>
  <c r="G36" i="71"/>
  <c r="I36" i="71"/>
  <c r="F36" i="71"/>
  <c r="C36" i="71"/>
  <c r="B37" i="71"/>
  <c r="E36" i="71"/>
  <c r="D36" i="71"/>
  <c r="L36" i="71"/>
  <c r="K36" i="71"/>
  <c r="M36" i="71"/>
  <c r="II11" i="46"/>
  <c r="II9" i="46"/>
  <c r="IJ12" i="46"/>
  <c r="NF12" i="46"/>
  <c r="NE11" i="46"/>
  <c r="NE9" i="46"/>
  <c r="G35" i="52"/>
  <c r="F35" i="52"/>
  <c r="B36" i="52"/>
  <c r="A35" i="52"/>
  <c r="CQ9" i="46"/>
  <c r="B90" i="71"/>
  <c r="C89" i="71"/>
  <c r="K89" i="71"/>
  <c r="J89" i="71"/>
  <c r="I89" i="71"/>
  <c r="F89" i="71"/>
  <c r="M89" i="71"/>
  <c r="H89" i="71"/>
  <c r="G89" i="71"/>
  <c r="L89" i="71"/>
  <c r="E89" i="71"/>
  <c r="D89" i="71"/>
  <c r="CS12" i="46"/>
  <c r="CR11" i="46"/>
  <c r="BH11" i="51"/>
  <c r="BG12" i="51"/>
  <c r="BF35" i="51"/>
  <c r="BF24" i="51"/>
  <c r="C37" i="71"/>
  <c r="I37" i="71"/>
  <c r="B38" i="71"/>
  <c r="F37" i="71"/>
  <c r="K37" i="71"/>
  <c r="M37" i="71"/>
  <c r="G37" i="71"/>
  <c r="H37" i="71"/>
  <c r="L37" i="71"/>
  <c r="J37" i="71"/>
  <c r="E37" i="71"/>
  <c r="D37" i="71"/>
  <c r="IK12" i="46"/>
  <c r="IJ11" i="46"/>
  <c r="IJ9" i="46"/>
  <c r="NG12" i="46"/>
  <c r="NF11" i="46"/>
  <c r="NF9" i="46"/>
  <c r="CR9" i="46"/>
  <c r="B91" i="71"/>
  <c r="F90" i="71"/>
  <c r="M90" i="71"/>
  <c r="L90" i="71"/>
  <c r="I90" i="71"/>
  <c r="J90" i="71"/>
  <c r="G90" i="71"/>
  <c r="E90" i="71"/>
  <c r="C90" i="71"/>
  <c r="H90" i="71"/>
  <c r="K90" i="71"/>
  <c r="D90" i="71"/>
  <c r="CT12" i="46"/>
  <c r="CS11" i="46"/>
  <c r="CR10" i="46"/>
  <c r="G36" i="52"/>
  <c r="F36" i="52"/>
  <c r="A36" i="52"/>
  <c r="B37" i="52"/>
  <c r="BG35" i="51"/>
  <c r="BG24" i="51"/>
  <c r="BH12" i="51"/>
  <c r="BI11" i="51"/>
  <c r="B39" i="71"/>
  <c r="H38" i="71"/>
  <c r="L38" i="71"/>
  <c r="J38" i="71"/>
  <c r="M38" i="71"/>
  <c r="C38" i="71"/>
  <c r="F38" i="71"/>
  <c r="I38" i="71"/>
  <c r="K38" i="71"/>
  <c r="D38" i="71"/>
  <c r="G38" i="71"/>
  <c r="E38" i="71"/>
  <c r="IK11" i="46"/>
  <c r="IK9" i="46"/>
  <c r="IL12" i="46"/>
  <c r="NH12" i="46"/>
  <c r="NG11" i="46"/>
  <c r="NG9" i="46"/>
  <c r="CS9" i="46"/>
  <c r="CU12" i="46"/>
  <c r="CT11" i="46"/>
  <c r="B92" i="71"/>
  <c r="M91" i="71"/>
  <c r="H91" i="71"/>
  <c r="D91" i="71"/>
  <c r="C91" i="71"/>
  <c r="K91" i="71"/>
  <c r="F91" i="71"/>
  <c r="G91" i="71"/>
  <c r="E91" i="71"/>
  <c r="L91" i="71"/>
  <c r="J91" i="71"/>
  <c r="I91" i="71"/>
  <c r="CS10" i="46"/>
  <c r="G37" i="52"/>
  <c r="F37" i="52"/>
  <c r="A37" i="52"/>
  <c r="B38" i="52"/>
  <c r="BI12" i="51"/>
  <c r="BJ11" i="51"/>
  <c r="BH24" i="51"/>
  <c r="BH35" i="51"/>
  <c r="J39" i="71"/>
  <c r="D39" i="71"/>
  <c r="M39" i="71"/>
  <c r="F39" i="71"/>
  <c r="I39" i="71"/>
  <c r="E39" i="71"/>
  <c r="B40" i="71"/>
  <c r="G39" i="71"/>
  <c r="C39" i="71"/>
  <c r="K39" i="71"/>
  <c r="H39" i="71"/>
  <c r="L39" i="71"/>
  <c r="NH11" i="46"/>
  <c r="NH9" i="46"/>
  <c r="NI12" i="46"/>
  <c r="IL11" i="46"/>
  <c r="IL9" i="46"/>
  <c r="IM12" i="46"/>
  <c r="G38" i="52"/>
  <c r="F38" i="52"/>
  <c r="B39" i="52"/>
  <c r="A38" i="52"/>
  <c r="CT9" i="46"/>
  <c r="CV12" i="46"/>
  <c r="CU11" i="46"/>
  <c r="CT10" i="46"/>
  <c r="CU10" i="46"/>
  <c r="B93" i="71"/>
  <c r="C92" i="71"/>
  <c r="E92" i="71"/>
  <c r="J92" i="71"/>
  <c r="I92" i="71"/>
  <c r="H92" i="71"/>
  <c r="M92" i="71"/>
  <c r="K92" i="71"/>
  <c r="F92" i="71"/>
  <c r="L92" i="71"/>
  <c r="D92" i="71"/>
  <c r="G92" i="71"/>
  <c r="BK11" i="51"/>
  <c r="BJ12" i="51"/>
  <c r="BI35" i="51"/>
  <c r="BI24" i="51"/>
  <c r="L40" i="71"/>
  <c r="M40" i="71"/>
  <c r="E40" i="71"/>
  <c r="D40" i="71"/>
  <c r="B41" i="71"/>
  <c r="I40" i="71"/>
  <c r="H40" i="71"/>
  <c r="K40" i="71"/>
  <c r="G40" i="71"/>
  <c r="J40" i="71"/>
  <c r="F40" i="71"/>
  <c r="C40" i="71"/>
  <c r="IM11" i="46"/>
  <c r="IM9" i="46"/>
  <c r="IN12" i="46"/>
  <c r="NI11" i="46"/>
  <c r="NI9" i="46"/>
  <c r="NJ12" i="46"/>
  <c r="B94" i="71"/>
  <c r="D93" i="71"/>
  <c r="J93" i="71"/>
  <c r="C93" i="71"/>
  <c r="G93" i="71"/>
  <c r="F93" i="71"/>
  <c r="L93" i="71"/>
  <c r="E93" i="71"/>
  <c r="H93" i="71"/>
  <c r="I93" i="71"/>
  <c r="K93" i="71"/>
  <c r="M93" i="71"/>
  <c r="CW12" i="46"/>
  <c r="CV11" i="46"/>
  <c r="CU9" i="46"/>
  <c r="G39" i="52"/>
  <c r="F39" i="52"/>
  <c r="A39" i="52"/>
  <c r="B40" i="52"/>
  <c r="CV10" i="46"/>
  <c r="BJ35" i="51"/>
  <c r="BJ24" i="51"/>
  <c r="BL11" i="51"/>
  <c r="BK12" i="51"/>
  <c r="G41" i="71"/>
  <c r="F41" i="71"/>
  <c r="M41" i="71"/>
  <c r="L41" i="71"/>
  <c r="H41" i="71"/>
  <c r="K41" i="71"/>
  <c r="E41" i="71"/>
  <c r="C41" i="71"/>
  <c r="D41" i="71"/>
  <c r="I41" i="71"/>
  <c r="B42" i="71"/>
  <c r="J41" i="71"/>
  <c r="NK12" i="46"/>
  <c r="NJ11" i="46"/>
  <c r="NJ9" i="46"/>
  <c r="IO12" i="46"/>
  <c r="IN11" i="46"/>
  <c r="IN9" i="46"/>
  <c r="B95" i="71"/>
  <c r="D94" i="71"/>
  <c r="H94" i="71"/>
  <c r="F94" i="71"/>
  <c r="K94" i="71"/>
  <c r="G94" i="71"/>
  <c r="C94" i="71"/>
  <c r="I94" i="71"/>
  <c r="J94" i="71"/>
  <c r="M94" i="71"/>
  <c r="E94" i="71"/>
  <c r="L94" i="71"/>
  <c r="G40" i="52"/>
  <c r="F40" i="52"/>
  <c r="A40" i="52"/>
  <c r="B41" i="52"/>
  <c r="CV9" i="46"/>
  <c r="CX12" i="46"/>
  <c r="CW11" i="46"/>
  <c r="CW10" i="46"/>
  <c r="BM11" i="51"/>
  <c r="BL12" i="51"/>
  <c r="BK35" i="51"/>
  <c r="BK24" i="51"/>
  <c r="D42" i="71"/>
  <c r="K42" i="71"/>
  <c r="M42" i="71"/>
  <c r="J42" i="71"/>
  <c r="L42" i="71"/>
  <c r="F42" i="71"/>
  <c r="G42" i="71"/>
  <c r="E42" i="71"/>
  <c r="B43" i="71"/>
  <c r="C42" i="71"/>
  <c r="H42" i="71"/>
  <c r="I42" i="71"/>
  <c r="IO11" i="46"/>
  <c r="IO9" i="46"/>
  <c r="IP12" i="46"/>
  <c r="NL12" i="46"/>
  <c r="NK11" i="46"/>
  <c r="NK9" i="46"/>
  <c r="B96" i="71"/>
  <c r="J95" i="71"/>
  <c r="D95" i="71"/>
  <c r="E95" i="71"/>
  <c r="F95" i="71"/>
  <c r="H95" i="71"/>
  <c r="M95" i="71"/>
  <c r="K95" i="71"/>
  <c r="C95" i="71"/>
  <c r="G95" i="71"/>
  <c r="I95" i="71"/>
  <c r="L95" i="71"/>
  <c r="CY12" i="46"/>
  <c r="CX11" i="46"/>
  <c r="CW9" i="46"/>
  <c r="G41" i="52"/>
  <c r="F41" i="52"/>
  <c r="B42" i="52"/>
  <c r="A41" i="52"/>
  <c r="BL35" i="51"/>
  <c r="BL24" i="51"/>
  <c r="BN11" i="51"/>
  <c r="BM12" i="51"/>
  <c r="K43" i="71"/>
  <c r="F43" i="71"/>
  <c r="H43" i="71"/>
  <c r="I43" i="71"/>
  <c r="E43" i="71"/>
  <c r="G43" i="71"/>
  <c r="D43" i="71"/>
  <c r="J43" i="71"/>
  <c r="L43" i="71"/>
  <c r="M43" i="71"/>
  <c r="C43" i="71"/>
  <c r="B44" i="71"/>
  <c r="NL11" i="46"/>
  <c r="NL9" i="46"/>
  <c r="NM12" i="46"/>
  <c r="IQ12" i="46"/>
  <c r="IP11" i="46"/>
  <c r="IP9" i="46"/>
  <c r="D96" i="71"/>
  <c r="K96" i="71"/>
  <c r="H96" i="71"/>
  <c r="E96" i="71"/>
  <c r="J96" i="71"/>
  <c r="I96" i="71"/>
  <c r="F96" i="71"/>
  <c r="G96" i="71"/>
  <c r="B97" i="71"/>
  <c r="C96" i="71"/>
  <c r="L96" i="71"/>
  <c r="M96" i="71"/>
  <c r="CZ12" i="46"/>
  <c r="CY11" i="46"/>
  <c r="CX9" i="46"/>
  <c r="F42" i="52"/>
  <c r="G42" i="52"/>
  <c r="B43" i="52"/>
  <c r="A42" i="52"/>
  <c r="CX10" i="46"/>
  <c r="CY10" i="46"/>
  <c r="BM35" i="51"/>
  <c r="BM24" i="51"/>
  <c r="BN12" i="51"/>
  <c r="BO11" i="51"/>
  <c r="E44" i="71"/>
  <c r="I44" i="71"/>
  <c r="J44" i="71"/>
  <c r="L44" i="71"/>
  <c r="F44" i="71"/>
  <c r="M44" i="71"/>
  <c r="D44" i="71"/>
  <c r="G44" i="71"/>
  <c r="B45" i="71"/>
  <c r="K44" i="71"/>
  <c r="H44" i="71"/>
  <c r="C44" i="71"/>
  <c r="NN12" i="46"/>
  <c r="NM11" i="46"/>
  <c r="NM9" i="46"/>
  <c r="IR12" i="46"/>
  <c r="IQ11" i="46"/>
  <c r="IQ9" i="46"/>
  <c r="CY9" i="46"/>
  <c r="CZ11" i="46"/>
  <c r="DA12" i="46"/>
  <c r="B98" i="71"/>
  <c r="I97" i="71"/>
  <c r="D97" i="71"/>
  <c r="M97" i="71"/>
  <c r="F97" i="71"/>
  <c r="C97" i="71"/>
  <c r="E97" i="71"/>
  <c r="J97" i="71"/>
  <c r="H97" i="71"/>
  <c r="G97" i="71"/>
  <c r="L97" i="71"/>
  <c r="K97" i="71"/>
  <c r="G43" i="52"/>
  <c r="F43" i="52"/>
  <c r="B44" i="52"/>
  <c r="A43" i="52"/>
  <c r="CZ10" i="46"/>
  <c r="BP11" i="51"/>
  <c r="BO12" i="51"/>
  <c r="BN35" i="51"/>
  <c r="BN24" i="51"/>
  <c r="F45" i="71"/>
  <c r="C45" i="71"/>
  <c r="B46" i="71"/>
  <c r="D45" i="71"/>
  <c r="M45" i="71"/>
  <c r="L45" i="71"/>
  <c r="K45" i="71"/>
  <c r="J45" i="71"/>
  <c r="G45" i="71"/>
  <c r="H45" i="71"/>
  <c r="E45" i="71"/>
  <c r="I45" i="71"/>
  <c r="NN11" i="46"/>
  <c r="NN9" i="46"/>
  <c r="NO12" i="46"/>
  <c r="IS12" i="46"/>
  <c r="IR11" i="46"/>
  <c r="IR9" i="46"/>
  <c r="G44" i="52"/>
  <c r="F44" i="52"/>
  <c r="B45" i="52"/>
  <c r="A44" i="52"/>
  <c r="DA11" i="46"/>
  <c r="DA10" i="46" s="1"/>
  <c r="DB12" i="46"/>
  <c r="CZ9" i="46"/>
  <c r="B99" i="71"/>
  <c r="M98" i="71"/>
  <c r="L98" i="71"/>
  <c r="J98" i="71"/>
  <c r="H98" i="71"/>
  <c r="I98" i="71"/>
  <c r="G98" i="71"/>
  <c r="D98" i="71"/>
  <c r="C98" i="71"/>
  <c r="F98" i="71"/>
  <c r="K98" i="71"/>
  <c r="E98" i="71"/>
  <c r="BO24" i="51"/>
  <c r="BO35" i="51"/>
  <c r="BP12" i="51"/>
  <c r="BQ11" i="51"/>
  <c r="K46" i="71"/>
  <c r="J46" i="71"/>
  <c r="M46" i="71"/>
  <c r="I46" i="71"/>
  <c r="B47" i="71"/>
  <c r="E46" i="71"/>
  <c r="H46" i="71"/>
  <c r="G46" i="71"/>
  <c r="D46" i="71"/>
  <c r="C46" i="71"/>
  <c r="F46" i="71"/>
  <c r="L46" i="71"/>
  <c r="IS11" i="46"/>
  <c r="IS9" i="46"/>
  <c r="IT12" i="46"/>
  <c r="NO11" i="46"/>
  <c r="NO9" i="46"/>
  <c r="NP12" i="46"/>
  <c r="B100" i="71"/>
  <c r="I99" i="71"/>
  <c r="J99" i="71"/>
  <c r="L99" i="71"/>
  <c r="K99" i="71"/>
  <c r="F99" i="71"/>
  <c r="H99" i="71"/>
  <c r="D99" i="71"/>
  <c r="G99" i="71"/>
  <c r="C99" i="71"/>
  <c r="M99" i="71"/>
  <c r="E99" i="71"/>
  <c r="DB11" i="46"/>
  <c r="DC12" i="46"/>
  <c r="F45" i="52"/>
  <c r="G45" i="52"/>
  <c r="A45" i="52"/>
  <c r="B46" i="52"/>
  <c r="DA9" i="46"/>
  <c r="BP35" i="51"/>
  <c r="BP24" i="51"/>
  <c r="BQ12" i="51"/>
  <c r="BR11" i="51"/>
  <c r="DB10" i="46"/>
  <c r="G47" i="71"/>
  <c r="F47" i="71"/>
  <c r="H47" i="71"/>
  <c r="I47" i="71"/>
  <c r="L47" i="71"/>
  <c r="M47" i="71"/>
  <c r="B48" i="71"/>
  <c r="C47" i="71"/>
  <c r="J47" i="71"/>
  <c r="D47" i="71"/>
  <c r="K47" i="71"/>
  <c r="E47" i="71"/>
  <c r="NP11" i="46"/>
  <c r="NP9" i="46"/>
  <c r="NQ12" i="46"/>
  <c r="IU12" i="46"/>
  <c r="IT11" i="46"/>
  <c r="IT9" i="46"/>
  <c r="DC11" i="46"/>
  <c r="DD12" i="46"/>
  <c r="DB9" i="46"/>
  <c r="G46" i="52"/>
  <c r="F46" i="52"/>
  <c r="A46" i="52"/>
  <c r="B47" i="52"/>
  <c r="DC10" i="46"/>
  <c r="B101" i="71"/>
  <c r="J100" i="71"/>
  <c r="E100" i="71"/>
  <c r="C100" i="71"/>
  <c r="G100" i="71"/>
  <c r="D100" i="71"/>
  <c r="I100" i="71"/>
  <c r="M100" i="71"/>
  <c r="L100" i="71"/>
  <c r="H100" i="71"/>
  <c r="K100" i="71"/>
  <c r="F100" i="71"/>
  <c r="BQ24" i="51"/>
  <c r="BQ35" i="51"/>
  <c r="BS11" i="51"/>
  <c r="BR12" i="51"/>
  <c r="L48" i="71"/>
  <c r="D48" i="71"/>
  <c r="I48" i="71"/>
  <c r="H48" i="71"/>
  <c r="C48" i="71"/>
  <c r="B49" i="71"/>
  <c r="J48" i="71"/>
  <c r="M48" i="71"/>
  <c r="K48" i="71"/>
  <c r="F48" i="71"/>
  <c r="E48" i="71"/>
  <c r="G48" i="71"/>
  <c r="IU11" i="46"/>
  <c r="IU9" i="46"/>
  <c r="IV12" i="46"/>
  <c r="NQ11" i="46"/>
  <c r="NQ9" i="46"/>
  <c r="NR12" i="46"/>
  <c r="DD11" i="46"/>
  <c r="DE12" i="46"/>
  <c r="DD10" i="46"/>
  <c r="DC9" i="46"/>
  <c r="G47" i="52"/>
  <c r="F47" i="52"/>
  <c r="B48" i="52"/>
  <c r="A47" i="52"/>
  <c r="B102" i="71"/>
  <c r="H101" i="71"/>
  <c r="L101" i="71"/>
  <c r="F101" i="71"/>
  <c r="E101" i="71"/>
  <c r="D101" i="71"/>
  <c r="I101" i="71"/>
  <c r="K101" i="71"/>
  <c r="G101" i="71"/>
  <c r="M101" i="71"/>
  <c r="C101" i="71"/>
  <c r="J101" i="71"/>
  <c r="BT11" i="51"/>
  <c r="BS12" i="51"/>
  <c r="BR24" i="51"/>
  <c r="BR35" i="51"/>
  <c r="H49" i="71"/>
  <c r="L49" i="71"/>
  <c r="K49" i="71"/>
  <c r="G49" i="71"/>
  <c r="J49" i="71"/>
  <c r="M49" i="71"/>
  <c r="C49" i="71"/>
  <c r="D49" i="71"/>
  <c r="E49" i="71"/>
  <c r="F49" i="71"/>
  <c r="I49" i="71"/>
  <c r="B50" i="71"/>
  <c r="NS12" i="46"/>
  <c r="NR11" i="46"/>
  <c r="NR9" i="46"/>
  <c r="IV11" i="46"/>
  <c r="IV9" i="46"/>
  <c r="IW12" i="46"/>
  <c r="B103" i="71"/>
  <c r="M102" i="71"/>
  <c r="F102" i="71"/>
  <c r="L102" i="71"/>
  <c r="I102" i="71"/>
  <c r="E102" i="71"/>
  <c r="K102" i="71"/>
  <c r="G102" i="71"/>
  <c r="J102" i="71"/>
  <c r="C102" i="71"/>
  <c r="D102" i="71"/>
  <c r="H102" i="71"/>
  <c r="F48" i="52"/>
  <c r="G48" i="52"/>
  <c r="B49" i="52"/>
  <c r="A48" i="52"/>
  <c r="DE11" i="46"/>
  <c r="DF12" i="46"/>
  <c r="DE10" i="46"/>
  <c r="DD9" i="46"/>
  <c r="BS35" i="51"/>
  <c r="BS24" i="51"/>
  <c r="BU11" i="51"/>
  <c r="BT12" i="51"/>
  <c r="G50" i="71"/>
  <c r="E50" i="71"/>
  <c r="M50" i="71"/>
  <c r="D50" i="71"/>
  <c r="K50" i="71"/>
  <c r="J50" i="71"/>
  <c r="L50" i="71"/>
  <c r="F50" i="71"/>
  <c r="H50" i="71"/>
  <c r="I50" i="71"/>
  <c r="B51" i="71"/>
  <c r="C50" i="71"/>
  <c r="NT12" i="46"/>
  <c r="NS11" i="46"/>
  <c r="NS9" i="46"/>
  <c r="IW11" i="46"/>
  <c r="IW9" i="46"/>
  <c r="IX12" i="46"/>
  <c r="DE9" i="46"/>
  <c r="G49" i="52"/>
  <c r="F49" i="52"/>
  <c r="B50" i="52"/>
  <c r="A49" i="52"/>
  <c r="B104" i="71"/>
  <c r="L103" i="71"/>
  <c r="E103" i="71"/>
  <c r="G103" i="71"/>
  <c r="J103" i="71"/>
  <c r="H103" i="71"/>
  <c r="C103" i="71"/>
  <c r="I103" i="71"/>
  <c r="K103" i="71"/>
  <c r="M103" i="71"/>
  <c r="D103" i="71"/>
  <c r="F103" i="71"/>
  <c r="DF11" i="46"/>
  <c r="DG12" i="46"/>
  <c r="DF10" i="46"/>
  <c r="BT35" i="51"/>
  <c r="BT24" i="51"/>
  <c r="BU12" i="51"/>
  <c r="BV11" i="51"/>
  <c r="M51" i="71"/>
  <c r="J51" i="71"/>
  <c r="E51" i="71"/>
  <c r="G51" i="71"/>
  <c r="I51" i="71"/>
  <c r="D51" i="71"/>
  <c r="F51" i="71"/>
  <c r="H51" i="71"/>
  <c r="C51" i="71"/>
  <c r="B52" i="71"/>
  <c r="K51" i="71"/>
  <c r="L51" i="71"/>
  <c r="IX11" i="46"/>
  <c r="IX9" i="46"/>
  <c r="IY12" i="46"/>
  <c r="NT11" i="46"/>
  <c r="NT9" i="46"/>
  <c r="NU12" i="46"/>
  <c r="DG11" i="46"/>
  <c r="DH12" i="46"/>
  <c r="DF9" i="46"/>
  <c r="B105" i="71"/>
  <c r="H104" i="71"/>
  <c r="D104" i="71"/>
  <c r="E104" i="71"/>
  <c r="F104" i="71"/>
  <c r="J104" i="71"/>
  <c r="G104" i="71"/>
  <c r="K104" i="71"/>
  <c r="C104" i="71"/>
  <c r="M104" i="71"/>
  <c r="L104" i="71"/>
  <c r="I104" i="71"/>
  <c r="DG10" i="46"/>
  <c r="G50" i="52"/>
  <c r="F50" i="52"/>
  <c r="A50" i="52"/>
  <c r="B51" i="52"/>
  <c r="BV12" i="51"/>
  <c r="BW11" i="51"/>
  <c r="BU35" i="51"/>
  <c r="BU24" i="51"/>
  <c r="C52" i="71"/>
  <c r="F52" i="71"/>
  <c r="K52" i="71"/>
  <c r="G52" i="71"/>
  <c r="B53" i="71"/>
  <c r="I52" i="71"/>
  <c r="E52" i="71"/>
  <c r="M52" i="71"/>
  <c r="D52" i="71"/>
  <c r="J52" i="71"/>
  <c r="H52" i="71"/>
  <c r="L52" i="71"/>
  <c r="IZ12" i="46"/>
  <c r="IY11" i="46"/>
  <c r="IY9" i="46"/>
  <c r="NU11" i="46"/>
  <c r="NU9" i="46"/>
  <c r="NV12" i="46"/>
  <c r="DG9" i="46"/>
  <c r="DH11" i="46"/>
  <c r="DH10" i="46"/>
  <c r="DI12" i="46"/>
  <c r="G51" i="52"/>
  <c r="F51" i="52"/>
  <c r="A51" i="52"/>
  <c r="B52" i="52"/>
  <c r="B106" i="71"/>
  <c r="D105" i="71"/>
  <c r="G105" i="71"/>
  <c r="H105" i="71"/>
  <c r="F105" i="71"/>
  <c r="C105" i="71"/>
  <c r="I105" i="71"/>
  <c r="J105" i="71"/>
  <c r="L105" i="71"/>
  <c r="E105" i="71"/>
  <c r="M105" i="71"/>
  <c r="K105" i="71"/>
  <c r="BW12" i="51"/>
  <c r="BX11" i="51"/>
  <c r="BV35" i="51"/>
  <c r="BV24" i="51"/>
  <c r="K53" i="71"/>
  <c r="C53" i="71"/>
  <c r="F53" i="71"/>
  <c r="G53" i="71"/>
  <c r="I53" i="71"/>
  <c r="D53" i="71"/>
  <c r="J53" i="71"/>
  <c r="H53" i="71"/>
  <c r="E53" i="71"/>
  <c r="L53" i="71"/>
  <c r="M53" i="71"/>
  <c r="B54" i="71"/>
  <c r="IZ11" i="46"/>
  <c r="IZ9" i="46"/>
  <c r="JA12" i="46"/>
  <c r="NW12" i="46"/>
  <c r="NV11" i="46"/>
  <c r="NV9" i="46"/>
  <c r="G52" i="52"/>
  <c r="F52" i="52"/>
  <c r="B53" i="52"/>
  <c r="A52" i="52"/>
  <c r="DH9" i="46"/>
  <c r="DJ12" i="46"/>
  <c r="DI11" i="46"/>
  <c r="DI10" i="46"/>
  <c r="B107" i="71"/>
  <c r="F106" i="71"/>
  <c r="H106" i="71"/>
  <c r="G106" i="71"/>
  <c r="C106" i="71"/>
  <c r="I106" i="71"/>
  <c r="E106" i="71"/>
  <c r="D106" i="71"/>
  <c r="M106" i="71"/>
  <c r="K106" i="71"/>
  <c r="L106" i="71"/>
  <c r="J106" i="71"/>
  <c r="BX12" i="51"/>
  <c r="BY11" i="51"/>
  <c r="BW24" i="51"/>
  <c r="BW35" i="51"/>
  <c r="I54" i="71"/>
  <c r="L54" i="71"/>
  <c r="D54" i="71"/>
  <c r="F54" i="71"/>
  <c r="G54" i="71"/>
  <c r="C54" i="71"/>
  <c r="H54" i="71"/>
  <c r="J54" i="71"/>
  <c r="K54" i="71"/>
  <c r="E54" i="71"/>
  <c r="M54" i="71"/>
  <c r="JB12" i="46"/>
  <c r="JA11" i="46"/>
  <c r="JA9" i="46"/>
  <c r="NW11" i="46"/>
  <c r="NW9" i="46"/>
  <c r="NX12" i="46"/>
  <c r="DK12" i="46"/>
  <c r="DJ11" i="46"/>
  <c r="G53" i="52"/>
  <c r="F53" i="52"/>
  <c r="B54" i="52"/>
  <c r="A53" i="52"/>
  <c r="B108" i="71"/>
  <c r="G107" i="71"/>
  <c r="C107" i="71"/>
  <c r="F107" i="71"/>
  <c r="E107" i="71"/>
  <c r="I107" i="71"/>
  <c r="H107" i="71"/>
  <c r="M107" i="71"/>
  <c r="L107" i="71"/>
  <c r="D107" i="71"/>
  <c r="J107" i="71"/>
  <c r="K107" i="71"/>
  <c r="DJ10" i="46"/>
  <c r="DI9" i="46"/>
  <c r="DI7" i="46"/>
  <c r="BY12" i="51"/>
  <c r="BZ11" i="51"/>
  <c r="BX35" i="51"/>
  <c r="BX24" i="51"/>
  <c r="NX11" i="46"/>
  <c r="NX9" i="46"/>
  <c r="NY12" i="46"/>
  <c r="JC12" i="46"/>
  <c r="JB11" i="46"/>
  <c r="JB9" i="46"/>
  <c r="B109" i="71"/>
  <c r="I108" i="71"/>
  <c r="J108" i="71"/>
  <c r="H108" i="71"/>
  <c r="G108" i="71"/>
  <c r="K108" i="71"/>
  <c r="F108" i="71"/>
  <c r="E108" i="71"/>
  <c r="M108" i="71"/>
  <c r="D108" i="71"/>
  <c r="L108" i="71"/>
  <c r="C108" i="71"/>
  <c r="DJ9" i="46"/>
  <c r="DJ7" i="46"/>
  <c r="DL12" i="46"/>
  <c r="DK11" i="46"/>
  <c r="DK10" i="46"/>
  <c r="G54" i="52"/>
  <c r="F54" i="52"/>
  <c r="A54" i="52"/>
  <c r="B55" i="52"/>
  <c r="CA11" i="51"/>
  <c r="BZ12" i="51"/>
  <c r="BY24" i="51"/>
  <c r="BY35" i="51"/>
  <c r="NZ12" i="46"/>
  <c r="NY11" i="46"/>
  <c r="NY9" i="46"/>
  <c r="JD12" i="46"/>
  <c r="JC11" i="46"/>
  <c r="JC9" i="46"/>
  <c r="M109" i="71"/>
  <c r="G109" i="71"/>
  <c r="I109" i="71"/>
  <c r="J109" i="71"/>
  <c r="H109" i="71"/>
  <c r="E109" i="71"/>
  <c r="K109" i="71"/>
  <c r="D109" i="71"/>
  <c r="C109" i="71"/>
  <c r="F109" i="71"/>
  <c r="L109" i="71"/>
  <c r="G55" i="52"/>
  <c r="F55" i="52"/>
  <c r="A55" i="52"/>
  <c r="B56" i="52"/>
  <c r="DK9" i="46"/>
  <c r="DL11" i="46"/>
  <c r="DL10" i="46"/>
  <c r="DM12" i="46"/>
  <c r="BZ35" i="51"/>
  <c r="BZ24" i="51"/>
  <c r="CA12" i="51"/>
  <c r="CB11" i="51"/>
  <c r="NZ11" i="46"/>
  <c r="NZ9" i="46"/>
  <c r="OA12" i="46"/>
  <c r="JD11" i="46"/>
  <c r="JD9" i="46"/>
  <c r="JE12" i="46"/>
  <c r="F56" i="52"/>
  <c r="G56" i="52"/>
  <c r="A56" i="52"/>
  <c r="B57" i="52"/>
  <c r="DM11" i="46"/>
  <c r="DN12" i="46"/>
  <c r="DL9" i="46"/>
  <c r="CC11" i="51"/>
  <c r="CB12" i="51"/>
  <c r="CA24" i="51"/>
  <c r="CA35" i="51"/>
  <c r="OA11" i="46"/>
  <c r="OA9" i="46"/>
  <c r="OB12" i="46"/>
  <c r="JF12" i="46"/>
  <c r="JE11" i="46"/>
  <c r="JE9" i="46"/>
  <c r="DO12" i="46"/>
  <c r="DN11" i="46"/>
  <c r="G57" i="52"/>
  <c r="F57" i="52"/>
  <c r="B58" i="52"/>
  <c r="A57" i="52"/>
  <c r="DM9" i="46"/>
  <c r="DM10" i="46"/>
  <c r="DN10" i="46"/>
  <c r="CB35" i="51"/>
  <c r="CB24" i="51"/>
  <c r="CD11" i="51"/>
  <c r="CC12" i="51"/>
  <c r="JG12" i="46"/>
  <c r="JF11" i="46"/>
  <c r="JF9" i="46"/>
  <c r="OB11" i="46"/>
  <c r="OB9" i="46"/>
  <c r="OC12" i="46"/>
  <c r="F58" i="52"/>
  <c r="G58" i="52"/>
  <c r="A58" i="52"/>
  <c r="B59" i="52"/>
  <c r="DN9" i="46"/>
  <c r="DN7" i="46"/>
  <c r="DO11" i="46"/>
  <c r="DP12" i="46"/>
  <c r="DO10" i="46"/>
  <c r="CC35" i="51"/>
  <c r="CC24" i="51"/>
  <c r="CD12" i="51"/>
  <c r="CE11" i="51"/>
  <c r="JG11" i="46"/>
  <c r="JG9" i="46"/>
  <c r="JH12" i="46"/>
  <c r="OD12" i="46"/>
  <c r="OC11" i="46"/>
  <c r="OC9" i="46"/>
  <c r="DP11" i="46"/>
  <c r="DQ12" i="46"/>
  <c r="DO9" i="46"/>
  <c r="G59" i="52"/>
  <c r="F59" i="52"/>
  <c r="A59" i="52"/>
  <c r="B60" i="52"/>
  <c r="DP10" i="46"/>
  <c r="CF11" i="51"/>
  <c r="CE12" i="51"/>
  <c r="CD24" i="51"/>
  <c r="CD35" i="51"/>
  <c r="OE12" i="46"/>
  <c r="OD11" i="46"/>
  <c r="OD9" i="46"/>
  <c r="JH11" i="46"/>
  <c r="JH9" i="46"/>
  <c r="JI12" i="46"/>
  <c r="DQ11" i="46"/>
  <c r="DR12" i="46"/>
  <c r="DQ10" i="46"/>
  <c r="DP9" i="46"/>
  <c r="DP7" i="46"/>
  <c r="G60" i="52"/>
  <c r="F60" i="52"/>
  <c r="B61" i="52"/>
  <c r="A60" i="52"/>
  <c r="CE24" i="51"/>
  <c r="CE35" i="51"/>
  <c r="CF12" i="51"/>
  <c r="CG11" i="51"/>
  <c r="OF12" i="46"/>
  <c r="OE11" i="46"/>
  <c r="OE9" i="46"/>
  <c r="JI11" i="46"/>
  <c r="JI9" i="46"/>
  <c r="JJ12" i="46"/>
  <c r="DR11" i="46"/>
  <c r="DR10" i="46" s="1"/>
  <c r="DS12" i="46"/>
  <c r="F61" i="52"/>
  <c r="B62" i="52"/>
  <c r="A61" i="52"/>
  <c r="DQ9" i="46"/>
  <c r="DQ7" i="46"/>
  <c r="CG12" i="51"/>
  <c r="CH11" i="51"/>
  <c r="CF35" i="51"/>
  <c r="CF24" i="51"/>
  <c r="OF11" i="46"/>
  <c r="OF9" i="46"/>
  <c r="OG12" i="46"/>
  <c r="JK12" i="46"/>
  <c r="JJ11" i="46"/>
  <c r="JJ9" i="46"/>
  <c r="DT12" i="46"/>
  <c r="DS11" i="46"/>
  <c r="DR9" i="46"/>
  <c r="DR7" i="46"/>
  <c r="DS10" i="46"/>
  <c r="F62" i="52"/>
  <c r="G62" i="52"/>
  <c r="B63" i="52"/>
  <c r="A62" i="52"/>
  <c r="CI11" i="51"/>
  <c r="CH12" i="51"/>
  <c r="CG35" i="51"/>
  <c r="CG24" i="51"/>
  <c r="JK11" i="46"/>
  <c r="JK9" i="46"/>
  <c r="JL12" i="46"/>
  <c r="OH12" i="46"/>
  <c r="OG11" i="46"/>
  <c r="OG9" i="46"/>
  <c r="G63" i="52"/>
  <c r="F63" i="52"/>
  <c r="A63" i="52"/>
  <c r="B64" i="52"/>
  <c r="DS9" i="46"/>
  <c r="DS7" i="46"/>
  <c r="DU12" i="46"/>
  <c r="DT11" i="46"/>
  <c r="CH24" i="51"/>
  <c r="CH35" i="51"/>
  <c r="CI12" i="51"/>
  <c r="CJ11" i="51"/>
  <c r="OH11" i="46"/>
  <c r="OH9" i="46"/>
  <c r="OI12" i="46"/>
  <c r="JM12" i="46"/>
  <c r="JL11" i="46"/>
  <c r="JL9" i="46"/>
  <c r="DT9" i="46"/>
  <c r="DT7" i="46"/>
  <c r="G64" i="52"/>
  <c r="F64" i="52"/>
  <c r="A64" i="52"/>
  <c r="B65" i="52"/>
  <c r="DT10" i="46"/>
  <c r="DU11" i="46"/>
  <c r="DV12" i="46"/>
  <c r="CI24" i="51"/>
  <c r="CI35" i="51"/>
  <c r="CJ12" i="51"/>
  <c r="CK11" i="51"/>
  <c r="JN12" i="46"/>
  <c r="JM11" i="46"/>
  <c r="JM9" i="46"/>
  <c r="OI11" i="46"/>
  <c r="OI9" i="46"/>
  <c r="OJ12" i="46"/>
  <c r="DV11" i="46"/>
  <c r="DW12" i="46"/>
  <c r="DU9" i="46"/>
  <c r="F65" i="52"/>
  <c r="G65" i="52"/>
  <c r="A65" i="52"/>
  <c r="B66" i="52"/>
  <c r="DU10" i="46"/>
  <c r="DV10" i="46"/>
  <c r="CL11" i="51"/>
  <c r="CK12" i="51"/>
  <c r="CJ24" i="51"/>
  <c r="CJ35" i="51"/>
  <c r="JN11" i="46"/>
  <c r="JN9" i="46"/>
  <c r="JO12" i="46"/>
  <c r="OK12" i="46"/>
  <c r="OJ11" i="46"/>
  <c r="OJ9" i="46"/>
  <c r="DW11" i="46"/>
  <c r="DX12" i="46"/>
  <c r="DV9" i="46"/>
  <c r="G66" i="52"/>
  <c r="F66" i="52"/>
  <c r="B67" i="52"/>
  <c r="A66" i="52"/>
  <c r="CK24" i="51"/>
  <c r="CK35" i="51"/>
  <c r="CL12" i="51"/>
  <c r="CM11" i="51"/>
  <c r="OL12" i="46"/>
  <c r="OK11" i="46"/>
  <c r="OK9" i="46"/>
  <c r="JP12" i="46"/>
  <c r="JO11" i="46"/>
  <c r="JO9" i="46"/>
  <c r="G67" i="52"/>
  <c r="F67" i="52"/>
  <c r="A67" i="52"/>
  <c r="B68" i="52"/>
  <c r="DX11" i="46"/>
  <c r="DY12" i="46"/>
  <c r="DW9" i="46"/>
  <c r="DW10" i="46"/>
  <c r="DX10" i="46"/>
  <c r="CL24" i="51"/>
  <c r="CL35" i="51"/>
  <c r="CN11" i="51"/>
  <c r="CM12" i="51"/>
  <c r="OL11" i="46"/>
  <c r="OL9" i="46"/>
  <c r="OM12" i="46"/>
  <c r="JQ12" i="46"/>
  <c r="JP11" i="46"/>
  <c r="JP9" i="46"/>
  <c r="E62" i="52"/>
  <c r="H62" i="52"/>
  <c r="G68" i="52"/>
  <c r="F68" i="52"/>
  <c r="A68" i="52"/>
  <c r="B69" i="52"/>
  <c r="DY11" i="46"/>
  <c r="DZ12" i="46"/>
  <c r="DX9" i="46"/>
  <c r="CM35" i="51"/>
  <c r="CM24" i="51"/>
  <c r="CN12" i="51"/>
  <c r="CO11" i="51"/>
  <c r="DY10" i="46"/>
  <c r="ON12" i="46"/>
  <c r="OM11" i="46"/>
  <c r="OM9" i="46"/>
  <c r="JR12" i="46"/>
  <c r="JQ11" i="46"/>
  <c r="JQ9" i="46"/>
  <c r="E63" i="52"/>
  <c r="H63" i="52" s="1"/>
  <c r="DZ11" i="46"/>
  <c r="EA12" i="46"/>
  <c r="DY9" i="46"/>
  <c r="DZ10" i="46"/>
  <c r="G69" i="52"/>
  <c r="F69" i="52"/>
  <c r="A69" i="52"/>
  <c r="B70" i="52"/>
  <c r="CO12" i="51"/>
  <c r="CP11" i="51"/>
  <c r="CN35" i="51"/>
  <c r="CN24" i="51"/>
  <c r="JR11" i="46"/>
  <c r="JR9" i="46"/>
  <c r="JS12" i="46"/>
  <c r="OO12" i="46"/>
  <c r="ON11" i="46"/>
  <c r="ON9" i="46"/>
  <c r="E64" i="52"/>
  <c r="H64" i="52"/>
  <c r="G70" i="52"/>
  <c r="F70" i="52"/>
  <c r="A70" i="52"/>
  <c r="B71" i="52"/>
  <c r="EA11" i="46"/>
  <c r="EB12" i="46"/>
  <c r="DZ9" i="46"/>
  <c r="CQ11" i="51"/>
  <c r="CP12" i="51"/>
  <c r="CO24" i="51"/>
  <c r="CO35" i="51"/>
  <c r="OO11" i="46"/>
  <c r="OO9" i="46"/>
  <c r="OP12" i="46"/>
  <c r="JT12" i="46"/>
  <c r="JS11" i="46"/>
  <c r="JS9" i="46"/>
  <c r="E65" i="52"/>
  <c r="H65" i="52" s="1"/>
  <c r="EC12" i="46"/>
  <c r="EB11" i="46"/>
  <c r="G71" i="52"/>
  <c r="F71" i="52"/>
  <c r="A71" i="52"/>
  <c r="B72" i="52"/>
  <c r="EA9" i="46"/>
  <c r="EA7" i="46"/>
  <c r="EA10" i="46"/>
  <c r="CP35" i="51"/>
  <c r="CP24" i="51"/>
  <c r="CR11" i="51"/>
  <c r="CQ12" i="51"/>
  <c r="JU12" i="46"/>
  <c r="JT11" i="46"/>
  <c r="JT9" i="46"/>
  <c r="EB10" i="46"/>
  <c r="OQ12" i="46"/>
  <c r="OP11" i="46"/>
  <c r="OP9" i="46"/>
  <c r="E66" i="52"/>
  <c r="H66" i="52"/>
  <c r="G72" i="52"/>
  <c r="F72" i="52"/>
  <c r="A72" i="52"/>
  <c r="B73" i="52"/>
  <c r="EB9" i="46"/>
  <c r="ED12" i="46"/>
  <c r="EC11" i="46"/>
  <c r="EC10" i="46"/>
  <c r="CQ35" i="51"/>
  <c r="CQ24" i="51"/>
  <c r="CS11" i="51"/>
  <c r="CR12" i="51"/>
  <c r="OQ11" i="46"/>
  <c r="OQ9" i="46"/>
  <c r="OR12" i="46"/>
  <c r="JU11" i="46"/>
  <c r="JU9" i="46"/>
  <c r="JV12" i="46"/>
  <c r="E67" i="52"/>
  <c r="H67" i="52" s="1"/>
  <c r="F73" i="52"/>
  <c r="G73" i="52"/>
  <c r="A73" i="52"/>
  <c r="B74" i="52"/>
  <c r="EC9" i="46"/>
  <c r="EC7" i="46"/>
  <c r="EE12" i="46"/>
  <c r="ED11" i="46"/>
  <c r="ED10" i="46"/>
  <c r="CR24" i="51"/>
  <c r="CR35" i="51"/>
  <c r="CS12" i="51"/>
  <c r="CT11" i="51"/>
  <c r="OS12" i="46"/>
  <c r="OR11" i="46"/>
  <c r="OR9" i="46"/>
  <c r="JW12" i="46"/>
  <c r="JV11" i="46"/>
  <c r="JV9" i="46"/>
  <c r="E68" i="52"/>
  <c r="H68" i="52" s="1"/>
  <c r="G74" i="52"/>
  <c r="F74" i="52"/>
  <c r="A74" i="52"/>
  <c r="B75" i="52"/>
  <c r="ED9" i="46"/>
  <c r="EF12" i="46"/>
  <c r="EE11" i="46"/>
  <c r="CU11" i="51"/>
  <c r="CT12" i="51"/>
  <c r="CS35" i="51"/>
  <c r="CS24" i="51"/>
  <c r="JW11" i="46"/>
  <c r="JW9" i="46"/>
  <c r="JX12" i="46"/>
  <c r="OT12" i="46"/>
  <c r="OS11" i="46"/>
  <c r="OS9" i="46"/>
  <c r="E69" i="52"/>
  <c r="H69" i="52"/>
  <c r="G75" i="52"/>
  <c r="F75" i="52"/>
  <c r="B76" i="52"/>
  <c r="A75" i="52"/>
  <c r="EE9" i="46"/>
  <c r="EE7" i="46"/>
  <c r="EG12" i="46"/>
  <c r="EF11" i="46"/>
  <c r="EE10" i="46"/>
  <c r="CT24" i="51"/>
  <c r="CT35" i="51"/>
  <c r="CV11" i="51"/>
  <c r="CU12" i="51"/>
  <c r="OT11" i="46"/>
  <c r="OT9" i="46"/>
  <c r="OU12" i="46"/>
  <c r="JX11" i="46"/>
  <c r="JX9" i="46"/>
  <c r="JY12" i="46"/>
  <c r="E70" i="52"/>
  <c r="H70" i="52" s="1"/>
  <c r="EH12" i="46"/>
  <c r="EG11" i="46"/>
  <c r="EF9" i="46"/>
  <c r="EF10" i="46"/>
  <c r="EG10" i="46"/>
  <c r="F76" i="52"/>
  <c r="G76" i="52"/>
  <c r="A76" i="52"/>
  <c r="B77" i="52"/>
  <c r="CU35" i="51"/>
  <c r="CU24" i="51"/>
  <c r="CV12" i="51"/>
  <c r="CW11" i="51"/>
  <c r="OV12" i="46"/>
  <c r="OU11" i="46"/>
  <c r="OU9" i="46"/>
  <c r="JY11" i="46"/>
  <c r="JY9" i="46"/>
  <c r="JZ12" i="46"/>
  <c r="E71" i="52"/>
  <c r="H71" i="52" s="1"/>
  <c r="G77" i="52"/>
  <c r="F77" i="52"/>
  <c r="A77" i="52"/>
  <c r="B78" i="52"/>
  <c r="EG9" i="46"/>
  <c r="EI12" i="46"/>
  <c r="EH11" i="46"/>
  <c r="EH10" i="46"/>
  <c r="CX11" i="51"/>
  <c r="CW12" i="51"/>
  <c r="CV35" i="51"/>
  <c r="CV24" i="51"/>
  <c r="OW12" i="46"/>
  <c r="OV11" i="46"/>
  <c r="OV9" i="46"/>
  <c r="KA12" i="46"/>
  <c r="JZ11" i="46"/>
  <c r="JZ9" i="46"/>
  <c r="E72" i="52"/>
  <c r="H72" i="52" s="1"/>
  <c r="EJ12" i="46"/>
  <c r="EI11" i="46"/>
  <c r="F78" i="52"/>
  <c r="G78" i="52"/>
  <c r="B79" i="52"/>
  <c r="A78" i="52"/>
  <c r="EH9" i="46"/>
  <c r="CW35" i="51"/>
  <c r="CW24" i="51"/>
  <c r="CX12" i="51"/>
  <c r="CY11" i="51"/>
  <c r="KB12" i="46"/>
  <c r="KA11" i="46"/>
  <c r="KA9" i="46"/>
  <c r="OW11" i="46"/>
  <c r="OW9" i="46"/>
  <c r="OX12" i="46"/>
  <c r="E73" i="52"/>
  <c r="H73" i="52" s="1"/>
  <c r="EI9" i="46"/>
  <c r="G79" i="52"/>
  <c r="F79" i="52"/>
  <c r="B80" i="52"/>
  <c r="A79" i="52"/>
  <c r="EK12" i="46"/>
  <c r="EJ11" i="46"/>
  <c r="EI10" i="46"/>
  <c r="CZ11" i="51"/>
  <c r="CY12" i="51"/>
  <c r="CX24" i="51"/>
  <c r="CX35" i="51"/>
  <c r="EJ10" i="46"/>
  <c r="KC12" i="46"/>
  <c r="KB11" i="46"/>
  <c r="KB9" i="46"/>
  <c r="OX11" i="46"/>
  <c r="OX9" i="46"/>
  <c r="OY12" i="46"/>
  <c r="E74" i="52"/>
  <c r="H74" i="52" s="1"/>
  <c r="EJ9" i="46"/>
  <c r="EL12" i="46"/>
  <c r="EK11" i="46"/>
  <c r="EK10" i="46"/>
  <c r="G80" i="52"/>
  <c r="F80" i="52"/>
  <c r="B81" i="52"/>
  <c r="A80" i="52"/>
  <c r="DA11" i="51"/>
  <c r="CZ12" i="51"/>
  <c r="CY35" i="51"/>
  <c r="CY24" i="51"/>
  <c r="KC11" i="46"/>
  <c r="KC9" i="46"/>
  <c r="KD12" i="46"/>
  <c r="OZ12" i="46"/>
  <c r="OY11" i="46"/>
  <c r="OY9" i="46"/>
  <c r="E75" i="52"/>
  <c r="H75" i="52"/>
  <c r="EK9" i="46"/>
  <c r="EL11" i="46"/>
  <c r="EL10" i="46"/>
  <c r="EM12" i="46"/>
  <c r="F81" i="52"/>
  <c r="G81" i="52"/>
  <c r="B82" i="52"/>
  <c r="A81" i="52"/>
  <c r="DB11" i="51"/>
  <c r="DA12" i="51"/>
  <c r="CZ35" i="51"/>
  <c r="CZ24" i="51"/>
  <c r="OZ11" i="46"/>
  <c r="OZ9" i="46"/>
  <c r="PA12" i="46"/>
  <c r="KD11" i="46"/>
  <c r="KD9" i="46"/>
  <c r="KE12" i="46"/>
  <c r="E76" i="52"/>
  <c r="H76" i="52" s="1"/>
  <c r="G82" i="52"/>
  <c r="F82" i="52"/>
  <c r="B83" i="52"/>
  <c r="A82" i="52"/>
  <c r="EN12" i="46"/>
  <c r="EM11" i="46"/>
  <c r="EM10" i="46"/>
  <c r="EL9" i="46"/>
  <c r="DA35" i="51"/>
  <c r="DA24" i="51"/>
  <c r="DC11" i="51"/>
  <c r="DB12" i="51"/>
  <c r="PB12" i="46"/>
  <c r="PA11" i="46"/>
  <c r="PA9" i="46"/>
  <c r="KF12" i="46"/>
  <c r="KE11" i="46"/>
  <c r="KE9" i="46"/>
  <c r="E77" i="52"/>
  <c r="H77" i="52" s="1"/>
  <c r="G83" i="52"/>
  <c r="F83" i="52"/>
  <c r="B84" i="52"/>
  <c r="A83" i="52"/>
  <c r="EM9" i="46"/>
  <c r="EO12" i="46"/>
  <c r="EN11" i="46"/>
  <c r="DC12" i="51"/>
  <c r="DD11" i="51"/>
  <c r="DB24" i="51"/>
  <c r="DB35" i="51"/>
  <c r="KG12" i="46"/>
  <c r="KF11" i="46"/>
  <c r="KF9" i="46"/>
  <c r="PB11" i="46"/>
  <c r="PB9" i="46"/>
  <c r="PC12" i="46"/>
  <c r="E78" i="52"/>
  <c r="H78" i="52"/>
  <c r="G84" i="52"/>
  <c r="F84" i="52"/>
  <c r="A84" i="52"/>
  <c r="B85" i="52"/>
  <c r="EN9" i="46"/>
  <c r="EN10" i="46"/>
  <c r="EP12" i="46"/>
  <c r="EO11" i="46"/>
  <c r="DD12" i="51"/>
  <c r="DE11" i="51"/>
  <c r="DC24" i="51"/>
  <c r="DC35" i="51"/>
  <c r="EO10" i="46"/>
  <c r="PC11" i="46"/>
  <c r="PC9" i="46"/>
  <c r="PD12" i="46"/>
  <c r="KG11" i="46"/>
  <c r="KG9" i="46"/>
  <c r="KH12" i="46"/>
  <c r="E79" i="52"/>
  <c r="H79" i="52" s="1"/>
  <c r="EP11" i="46"/>
  <c r="EQ12" i="46"/>
  <c r="G85" i="52"/>
  <c r="F85" i="52"/>
  <c r="B86" i="52"/>
  <c r="A85" i="52"/>
  <c r="EO9" i="46"/>
  <c r="DE12" i="51"/>
  <c r="DF11" i="51"/>
  <c r="DD35" i="51"/>
  <c r="DD24" i="51"/>
  <c r="KI12" i="46"/>
  <c r="KH11" i="46"/>
  <c r="KH9" i="46"/>
  <c r="PE12" i="46"/>
  <c r="PD11" i="46"/>
  <c r="PD9" i="46"/>
  <c r="E80" i="52"/>
  <c r="H80" i="52" s="1"/>
  <c r="G86" i="52"/>
  <c r="F86" i="52"/>
  <c r="A86" i="52"/>
  <c r="B87" i="52"/>
  <c r="EQ11" i="46"/>
  <c r="ER12" i="46"/>
  <c r="EP9" i="46"/>
  <c r="EP10" i="46"/>
  <c r="EQ10" i="46"/>
  <c r="DG11" i="51"/>
  <c r="DF12" i="51"/>
  <c r="DE35" i="51"/>
  <c r="DE24" i="51"/>
  <c r="KI11" i="46"/>
  <c r="KI9" i="46"/>
  <c r="KJ12" i="46"/>
  <c r="PF12" i="46"/>
  <c r="PE11" i="46"/>
  <c r="PE9" i="46"/>
  <c r="E81" i="52"/>
  <c r="H81" i="52" s="1"/>
  <c r="ES12" i="46"/>
  <c r="ER11" i="46"/>
  <c r="G87" i="52"/>
  <c r="F87" i="52"/>
  <c r="B88" i="52"/>
  <c r="A87" i="52"/>
  <c r="EQ9" i="46"/>
  <c r="ER10" i="46"/>
  <c r="DF35" i="51"/>
  <c r="DF24" i="51"/>
  <c r="DG12" i="51"/>
  <c r="DH11" i="51"/>
  <c r="PG12" i="46"/>
  <c r="PF11" i="46"/>
  <c r="PF9" i="46"/>
  <c r="KK12" i="46"/>
  <c r="KJ11" i="46"/>
  <c r="KJ9" i="46"/>
  <c r="E82" i="52"/>
  <c r="H82" i="52"/>
  <c r="ER9" i="46"/>
  <c r="ET12" i="46"/>
  <c r="ES11" i="46"/>
  <c r="G88" i="52"/>
  <c r="F88" i="52"/>
  <c r="A88" i="52"/>
  <c r="B89" i="52"/>
  <c r="ES10" i="46"/>
  <c r="DI11" i="51"/>
  <c r="DH12" i="51"/>
  <c r="DG35" i="51"/>
  <c r="DG24" i="51"/>
  <c r="KL12" i="46"/>
  <c r="KK11" i="46"/>
  <c r="KK9" i="46"/>
  <c r="PH12" i="46"/>
  <c r="PG11" i="46"/>
  <c r="PG9" i="46"/>
  <c r="E83" i="52"/>
  <c r="H83" i="52" s="1"/>
  <c r="ES9" i="46"/>
  <c r="ES7" i="46"/>
  <c r="ET11" i="46"/>
  <c r="EU12" i="46"/>
  <c r="F89" i="52"/>
  <c r="G89" i="52"/>
  <c r="A89" i="52"/>
  <c r="B90" i="52"/>
  <c r="DH35" i="51"/>
  <c r="DH24" i="51"/>
  <c r="DJ11" i="51"/>
  <c r="DI12" i="51"/>
  <c r="PH11" i="46"/>
  <c r="PH9" i="46"/>
  <c r="PI12" i="46"/>
  <c r="KM12" i="46"/>
  <c r="KL11" i="46"/>
  <c r="KL9" i="46"/>
  <c r="E84" i="52"/>
  <c r="H84" i="52"/>
  <c r="ET9" i="46"/>
  <c r="EV12" i="46"/>
  <c r="EU11" i="46"/>
  <c r="ET10" i="46"/>
  <c r="EU10" i="46"/>
  <c r="G90" i="52"/>
  <c r="F90" i="52"/>
  <c r="A90" i="52"/>
  <c r="B91" i="52"/>
  <c r="DJ12" i="51"/>
  <c r="DK11" i="51"/>
  <c r="DI35" i="51"/>
  <c r="DI24" i="51"/>
  <c r="PI11" i="46"/>
  <c r="PI9" i="46"/>
  <c r="PJ12" i="46"/>
  <c r="KM11" i="46"/>
  <c r="KN12" i="46"/>
  <c r="E85" i="52"/>
  <c r="H85" i="52"/>
  <c r="EW12" i="46"/>
  <c r="EV11" i="46"/>
  <c r="EV10" i="46"/>
  <c r="G91" i="52"/>
  <c r="F91" i="52"/>
  <c r="B92" i="52"/>
  <c r="A91" i="52"/>
  <c r="EU9" i="46"/>
  <c r="DK12" i="51"/>
  <c r="DL11" i="51"/>
  <c r="DJ35" i="51"/>
  <c r="DJ24" i="51"/>
  <c r="KM9" i="46"/>
  <c r="PK12" i="46"/>
  <c r="PJ11" i="46"/>
  <c r="PJ9" i="46"/>
  <c r="KO12" i="46"/>
  <c r="KN11" i="46"/>
  <c r="KN9" i="46"/>
  <c r="E86" i="52"/>
  <c r="EV9" i="46"/>
  <c r="EW11" i="46"/>
  <c r="EX12" i="46"/>
  <c r="F92" i="52"/>
  <c r="G92" i="52"/>
  <c r="B93" i="52"/>
  <c r="A92" i="52"/>
  <c r="EW10" i="46"/>
  <c r="DL12" i="51"/>
  <c r="DM11" i="51"/>
  <c r="DK35" i="51"/>
  <c r="DK24" i="51"/>
  <c r="KO11" i="46"/>
  <c r="KO9" i="46"/>
  <c r="KP12" i="46"/>
  <c r="PL12" i="46"/>
  <c r="PK11" i="46"/>
  <c r="PK9" i="46"/>
  <c r="E87" i="52"/>
  <c r="H87" i="52"/>
  <c r="EW9" i="46"/>
  <c r="G93" i="52"/>
  <c r="F93" i="52"/>
  <c r="B94" i="52"/>
  <c r="A93" i="52"/>
  <c r="EY12" i="46"/>
  <c r="EX11" i="46"/>
  <c r="EX10" i="46"/>
  <c r="DM12" i="51"/>
  <c r="DN11" i="51"/>
  <c r="DL24" i="51"/>
  <c r="DL35" i="51"/>
  <c r="PM12" i="46"/>
  <c r="PL11" i="46"/>
  <c r="PL9" i="46"/>
  <c r="KQ12" i="46"/>
  <c r="KP11" i="46"/>
  <c r="E88" i="52"/>
  <c r="H88" i="52" s="1"/>
  <c r="EX9" i="46"/>
  <c r="EZ12" i="46"/>
  <c r="EY11" i="46"/>
  <c r="F94" i="52"/>
  <c r="G94" i="52"/>
  <c r="B95" i="52"/>
  <c r="A94" i="52"/>
  <c r="DO11" i="51"/>
  <c r="DN12" i="51"/>
  <c r="DM24" i="51"/>
  <c r="DM35" i="51"/>
  <c r="PM11" i="46"/>
  <c r="PM9" i="46"/>
  <c r="PN12" i="46"/>
  <c r="KP9" i="46"/>
  <c r="KR12" i="46"/>
  <c r="KQ11" i="46"/>
  <c r="KQ9" i="46"/>
  <c r="E89" i="52"/>
  <c r="H89" i="52"/>
  <c r="G95" i="52"/>
  <c r="F95" i="52"/>
  <c r="A95" i="52"/>
  <c r="B96" i="52"/>
  <c r="EY9" i="46"/>
  <c r="EY10" i="46"/>
  <c r="EZ11" i="46"/>
  <c r="FA12" i="46"/>
  <c r="DN35" i="51"/>
  <c r="DN24" i="51"/>
  <c r="DO12" i="51"/>
  <c r="DP11" i="51"/>
  <c r="KS12" i="46"/>
  <c r="KR11" i="46"/>
  <c r="KR9" i="46"/>
  <c r="PN11" i="46"/>
  <c r="PN9" i="46"/>
  <c r="PO12" i="46"/>
  <c r="E90" i="52"/>
  <c r="H90" i="52" s="1"/>
  <c r="EZ9" i="46"/>
  <c r="G96" i="52"/>
  <c r="F96" i="52"/>
  <c r="A96" i="52"/>
  <c r="B97" i="52"/>
  <c r="FB12" i="46"/>
  <c r="FA11" i="46"/>
  <c r="EZ10" i="46"/>
  <c r="FA10" i="46"/>
  <c r="DO35" i="51"/>
  <c r="DO24" i="51"/>
  <c r="DP12" i="51"/>
  <c r="DQ11" i="51"/>
  <c r="KT12" i="46"/>
  <c r="KS11" i="46"/>
  <c r="KS9" i="46"/>
  <c r="PP12" i="46"/>
  <c r="PO11" i="46"/>
  <c r="PO9" i="46"/>
  <c r="E91" i="52"/>
  <c r="H91" i="52" s="1"/>
  <c r="FA9" i="46"/>
  <c r="FC12" i="46"/>
  <c r="FB11" i="46"/>
  <c r="F97" i="52"/>
  <c r="G97" i="52"/>
  <c r="A97" i="52"/>
  <c r="B98" i="52"/>
  <c r="DP35" i="51"/>
  <c r="DP24" i="51"/>
  <c r="DQ12" i="51"/>
  <c r="DR11" i="51"/>
  <c r="PQ12" i="46"/>
  <c r="PP11" i="46"/>
  <c r="PP9" i="46"/>
  <c r="KT11" i="46"/>
  <c r="KT9" i="46"/>
  <c r="KU12" i="46"/>
  <c r="E92" i="52"/>
  <c r="H92" i="52" s="1"/>
  <c r="FB9" i="46"/>
  <c r="FD12" i="46"/>
  <c r="FC11" i="46"/>
  <c r="G98" i="52"/>
  <c r="F98" i="52"/>
  <c r="A98" i="52"/>
  <c r="B99" i="52"/>
  <c r="FB10" i="46"/>
  <c r="FC10" i="46"/>
  <c r="DR12" i="51"/>
  <c r="DS11" i="51"/>
  <c r="DQ35" i="51"/>
  <c r="DQ24" i="51"/>
  <c r="PR12" i="46"/>
  <c r="PQ11" i="46"/>
  <c r="PQ9" i="46"/>
  <c r="KV12" i="46"/>
  <c r="KU11" i="46"/>
  <c r="KU9" i="46"/>
  <c r="E93" i="52"/>
  <c r="H93" i="52"/>
  <c r="FD11" i="46"/>
  <c r="FE12" i="46"/>
  <c r="G99" i="52"/>
  <c r="F99" i="52"/>
  <c r="B100" i="52"/>
  <c r="A99" i="52"/>
  <c r="FD10" i="46"/>
  <c r="FC9" i="46"/>
  <c r="DT11" i="51"/>
  <c r="DS12" i="51"/>
  <c r="DR35" i="51"/>
  <c r="DR24" i="51"/>
  <c r="KW12" i="46"/>
  <c r="KV11" i="46"/>
  <c r="KV9" i="46"/>
  <c r="PR11" i="46"/>
  <c r="PR9" i="46"/>
  <c r="PS12" i="46"/>
  <c r="E94" i="52"/>
  <c r="H94" i="52"/>
  <c r="G100" i="52"/>
  <c r="F100" i="52"/>
  <c r="A100" i="52"/>
  <c r="B101" i="52"/>
  <c r="FF12" i="46"/>
  <c r="FE11" i="46"/>
  <c r="FE10" i="46"/>
  <c r="FD7" i="46"/>
  <c r="FD9" i="46"/>
  <c r="DS35" i="51"/>
  <c r="DS24" i="51"/>
  <c r="DU11" i="51"/>
  <c r="DT12" i="51"/>
  <c r="KW11" i="46"/>
  <c r="KW9" i="46"/>
  <c r="KX12" i="46"/>
  <c r="PS11" i="46"/>
  <c r="PS9" i="46"/>
  <c r="PT12" i="46"/>
  <c r="E95" i="52"/>
  <c r="G101" i="52"/>
  <c r="F101" i="52"/>
  <c r="B102" i="52"/>
  <c r="A101" i="52"/>
  <c r="FE9" i="46"/>
  <c r="FF11" i="46"/>
  <c r="FG12" i="46"/>
  <c r="DT24" i="51"/>
  <c r="DT35" i="51"/>
  <c r="DU12" i="51"/>
  <c r="DV11" i="51"/>
  <c r="PU12" i="46"/>
  <c r="PT11" i="46"/>
  <c r="PT9" i="46"/>
  <c r="KY12" i="46"/>
  <c r="KX11" i="46"/>
  <c r="KX9" i="46"/>
  <c r="E96" i="52"/>
  <c r="H96" i="52"/>
  <c r="FF10" i="46"/>
  <c r="F102" i="52"/>
  <c r="G102" i="52"/>
  <c r="B103" i="52"/>
  <c r="A102" i="52"/>
  <c r="FG11" i="46"/>
  <c r="FH12" i="46"/>
  <c r="FF9" i="46"/>
  <c r="FF7" i="46"/>
  <c r="DW11" i="51"/>
  <c r="DV12" i="51"/>
  <c r="DU24" i="51"/>
  <c r="DU35" i="51"/>
  <c r="FG10" i="46"/>
  <c r="KZ12" i="46"/>
  <c r="KY11" i="46"/>
  <c r="KY9" i="46"/>
  <c r="PU11" i="46"/>
  <c r="PU9" i="46"/>
  <c r="PV12" i="46"/>
  <c r="E97" i="52"/>
  <c r="H97" i="52"/>
  <c r="FG9" i="46"/>
  <c r="FI12" i="46"/>
  <c r="FH11" i="46"/>
  <c r="G103" i="52"/>
  <c r="F103" i="52"/>
  <c r="A103" i="52"/>
  <c r="B104" i="52"/>
  <c r="DV35" i="51"/>
  <c r="DV24" i="51"/>
  <c r="DW12" i="51"/>
  <c r="DX11" i="51"/>
  <c r="KZ11" i="46"/>
  <c r="KZ9" i="46"/>
  <c r="LA12" i="46"/>
  <c r="PW12" i="46"/>
  <c r="PV11" i="46"/>
  <c r="PV9" i="46"/>
  <c r="E98" i="52"/>
  <c r="H98" i="52" s="1"/>
  <c r="G104" i="52"/>
  <c r="F104" i="52"/>
  <c r="A104" i="52"/>
  <c r="B105" i="52"/>
  <c r="FH9" i="46"/>
  <c r="FH10" i="46"/>
  <c r="FI11" i="46"/>
  <c r="FJ12" i="46"/>
  <c r="DY11" i="51"/>
  <c r="DX12" i="51"/>
  <c r="DW35" i="51"/>
  <c r="DW24" i="51"/>
  <c r="PW11" i="46"/>
  <c r="PW9" i="46"/>
  <c r="PX12" i="46"/>
  <c r="LB12" i="46"/>
  <c r="LA11" i="46"/>
  <c r="LA9" i="46"/>
  <c r="FI10" i="46"/>
  <c r="E99" i="52"/>
  <c r="H99" i="52"/>
  <c r="FJ11" i="46"/>
  <c r="FK12" i="46"/>
  <c r="G105" i="52"/>
  <c r="F105" i="52"/>
  <c r="A105" i="52"/>
  <c r="B106" i="52"/>
  <c r="FI9" i="46"/>
  <c r="DZ11" i="51"/>
  <c r="DY12" i="51"/>
  <c r="DX24" i="51"/>
  <c r="DX35" i="51"/>
  <c r="LC12" i="46"/>
  <c r="LB11" i="46"/>
  <c r="LB9" i="46"/>
  <c r="PY12" i="46"/>
  <c r="PX11" i="46"/>
  <c r="PX9" i="46"/>
  <c r="E100" i="52"/>
  <c r="H100" i="52" s="1"/>
  <c r="FJ9" i="46"/>
  <c r="F106" i="52"/>
  <c r="G106" i="52"/>
  <c r="B107" i="52"/>
  <c r="A106" i="52"/>
  <c r="FJ10" i="46"/>
  <c r="FK11" i="46"/>
  <c r="FL12" i="46"/>
  <c r="DY24" i="51"/>
  <c r="DY35" i="51"/>
  <c r="DZ12" i="51"/>
  <c r="EA11" i="51"/>
  <c r="FK10" i="46"/>
  <c r="PY11" i="46"/>
  <c r="PY9" i="46"/>
  <c r="PZ12" i="46"/>
  <c r="LD12" i="46"/>
  <c r="LC11" i="46"/>
  <c r="LC9" i="46"/>
  <c r="E101" i="52"/>
  <c r="H101" i="52"/>
  <c r="G107" i="52"/>
  <c r="F107" i="52"/>
  <c r="A107" i="52"/>
  <c r="B108" i="52"/>
  <c r="FM12" i="46"/>
  <c r="FL11" i="46"/>
  <c r="FL10" i="46" s="1"/>
  <c r="FK9" i="46"/>
  <c r="FK7" i="46"/>
  <c r="DZ24" i="51"/>
  <c r="DZ35" i="51"/>
  <c r="EA12" i="51"/>
  <c r="EB11" i="51"/>
  <c r="PZ11" i="46"/>
  <c r="PZ9" i="46"/>
  <c r="QA12" i="46"/>
  <c r="LD11" i="46"/>
  <c r="LD9" i="46"/>
  <c r="LE12" i="46"/>
  <c r="E102" i="52"/>
  <c r="H102" i="52" s="1"/>
  <c r="G108" i="52"/>
  <c r="F108" i="52"/>
  <c r="B109" i="52"/>
  <c r="A108" i="52"/>
  <c r="FL9" i="46"/>
  <c r="FN12" i="46"/>
  <c r="FM11" i="46"/>
  <c r="EA24" i="51"/>
  <c r="EA35" i="51"/>
  <c r="EC11" i="51"/>
  <c r="EB12" i="51"/>
  <c r="QB12" i="46"/>
  <c r="QA11" i="46"/>
  <c r="QA9" i="46"/>
  <c r="LF12" i="46"/>
  <c r="LE11" i="46"/>
  <c r="LE9" i="46"/>
  <c r="E103" i="52"/>
  <c r="FM9" i="46"/>
  <c r="FM7" i="46"/>
  <c r="FO12" i="46"/>
  <c r="FN11" i="46"/>
  <c r="G109" i="52"/>
  <c r="F109" i="52"/>
  <c r="A109" i="52"/>
  <c r="B110" i="52"/>
  <c r="FM10" i="46"/>
  <c r="EB24" i="51"/>
  <c r="EB35" i="51"/>
  <c r="EC12" i="51"/>
  <c r="ED11" i="51"/>
  <c r="LF11" i="46"/>
  <c r="LF9" i="46"/>
  <c r="LG12" i="46"/>
  <c r="FN10" i="46"/>
  <c r="QC12" i="46"/>
  <c r="QB11" i="46"/>
  <c r="QB9" i="46"/>
  <c r="E104" i="52"/>
  <c r="H104" i="52" s="1"/>
  <c r="G110" i="52"/>
  <c r="F110" i="52"/>
  <c r="A110" i="52"/>
  <c r="B111" i="52"/>
  <c r="FP12" i="46"/>
  <c r="FO11" i="46"/>
  <c r="FO10" i="46"/>
  <c r="FN9" i="46"/>
  <c r="ED12" i="51"/>
  <c r="EE11" i="51"/>
  <c r="EC35" i="51"/>
  <c r="EC24" i="51"/>
  <c r="QD12" i="46"/>
  <c r="QC11" i="46"/>
  <c r="QC9" i="46"/>
  <c r="LG11" i="46"/>
  <c r="LG9" i="46"/>
  <c r="LH12" i="46"/>
  <c r="E105" i="52"/>
  <c r="H105" i="52" s="1"/>
  <c r="FO9" i="46"/>
  <c r="F111" i="52"/>
  <c r="G111" i="52"/>
  <c r="A111" i="52"/>
  <c r="B112" i="52"/>
  <c r="FQ12" i="46"/>
  <c r="FP11" i="46"/>
  <c r="FP10" i="46"/>
  <c r="EE12" i="51"/>
  <c r="EF11" i="51"/>
  <c r="ED35" i="51"/>
  <c r="ED24" i="51"/>
  <c r="LH11" i="46"/>
  <c r="LH9" i="46"/>
  <c r="LI12" i="46"/>
  <c r="QE12" i="46"/>
  <c r="QD11" i="46"/>
  <c r="QD9" i="46"/>
  <c r="E106" i="52"/>
  <c r="H106" i="52"/>
  <c r="F112" i="52"/>
  <c r="G112" i="52"/>
  <c r="A112" i="52"/>
  <c r="B113" i="52"/>
  <c r="FR12" i="46"/>
  <c r="FQ11" i="46"/>
  <c r="FP9" i="46"/>
  <c r="EG11" i="51"/>
  <c r="EF12" i="51"/>
  <c r="EE35" i="51"/>
  <c r="EE24" i="51"/>
  <c r="QF12" i="46"/>
  <c r="QE11" i="46"/>
  <c r="QE9" i="46"/>
  <c r="LJ12" i="46"/>
  <c r="LI11" i="46"/>
  <c r="LI9" i="46"/>
  <c r="E107" i="52"/>
  <c r="H107" i="52"/>
  <c r="G113" i="52"/>
  <c r="F113" i="52"/>
  <c r="A113" i="52"/>
  <c r="B114" i="52"/>
  <c r="FQ9" i="46"/>
  <c r="FQ10" i="46"/>
  <c r="FR11" i="46"/>
  <c r="FS12" i="46"/>
  <c r="EF35" i="51"/>
  <c r="EF24" i="51"/>
  <c r="EG12" i="51"/>
  <c r="EH11" i="51"/>
  <c r="EH12" i="51"/>
  <c r="LJ11" i="46"/>
  <c r="LJ9" i="46"/>
  <c r="LK12" i="46"/>
  <c r="QF11" i="46"/>
  <c r="QF9" i="46"/>
  <c r="QG12" i="46"/>
  <c r="E108" i="52"/>
  <c r="FR10" i="46"/>
  <c r="F114" i="52"/>
  <c r="G114" i="52"/>
  <c r="B115" i="52"/>
  <c r="A114" i="52"/>
  <c r="FS11" i="46"/>
  <c r="FS10" i="46" s="1"/>
  <c r="FT12" i="46"/>
  <c r="FR9" i="46"/>
  <c r="EH24" i="51"/>
  <c r="EH35" i="51"/>
  <c r="EG24" i="51"/>
  <c r="EG35" i="51"/>
  <c r="LK11" i="46"/>
  <c r="LK9" i="46"/>
  <c r="LL12" i="46"/>
  <c r="QH12" i="46"/>
  <c r="QG11" i="46"/>
  <c r="QG9" i="46"/>
  <c r="E109" i="52"/>
  <c r="H109" i="52" s="1"/>
  <c r="G115" i="52"/>
  <c r="F115" i="52"/>
  <c r="B116" i="52"/>
  <c r="A115" i="52"/>
  <c r="FT11" i="46"/>
  <c r="FT10" i="46" s="1"/>
  <c r="FU12" i="46"/>
  <c r="FS9" i="46"/>
  <c r="LM12" i="46"/>
  <c r="LL11" i="46"/>
  <c r="QI12" i="46"/>
  <c r="QH11" i="46"/>
  <c r="QH9" i="46"/>
  <c r="E110" i="52"/>
  <c r="H110" i="52" s="1"/>
  <c r="FT9" i="46"/>
  <c r="G116" i="52"/>
  <c r="F116" i="52"/>
  <c r="A116" i="52"/>
  <c r="B117" i="52"/>
  <c r="FV12" i="46"/>
  <c r="FU11" i="46"/>
  <c r="FU10" i="46"/>
  <c r="LL9" i="46"/>
  <c r="LN12" i="46"/>
  <c r="LM11" i="46"/>
  <c r="LM9" i="46"/>
  <c r="QJ12" i="46"/>
  <c r="QI11" i="46"/>
  <c r="QI9" i="46"/>
  <c r="E111" i="52"/>
  <c r="H111" i="52" s="1"/>
  <c r="FV11" i="46"/>
  <c r="FV10" i="46"/>
  <c r="FW12" i="46"/>
  <c r="G117" i="52"/>
  <c r="F117" i="52"/>
  <c r="A117" i="52"/>
  <c r="B118" i="52"/>
  <c r="FU9" i="46"/>
  <c r="QK12" i="46"/>
  <c r="QJ11" i="46"/>
  <c r="QJ9" i="46"/>
  <c r="LN11" i="46"/>
  <c r="LN9" i="46"/>
  <c r="LO12" i="46"/>
  <c r="E112" i="52"/>
  <c r="H112" i="52"/>
  <c r="F118" i="52"/>
  <c r="G118" i="52"/>
  <c r="A118" i="52"/>
  <c r="B119" i="52"/>
  <c r="FX12" i="46"/>
  <c r="FW11" i="46"/>
  <c r="FV9" i="46"/>
  <c r="FW10" i="46"/>
  <c r="LP12" i="46"/>
  <c r="LO11" i="46"/>
  <c r="QK11" i="46"/>
  <c r="QK9" i="46"/>
  <c r="QL12" i="46"/>
  <c r="E113" i="52"/>
  <c r="H113" i="52" s="1"/>
  <c r="FW9" i="46"/>
  <c r="FX11" i="46"/>
  <c r="FY12" i="46"/>
  <c r="G119" i="52"/>
  <c r="F119" i="52"/>
  <c r="B120" i="52"/>
  <c r="A119" i="52"/>
  <c r="LO9" i="46"/>
  <c r="LP11" i="46"/>
  <c r="LP9" i="46"/>
  <c r="LQ12" i="46"/>
  <c r="QL11" i="46"/>
  <c r="QL9" i="46"/>
  <c r="QM12" i="46"/>
  <c r="E114" i="52"/>
  <c r="F120" i="52"/>
  <c r="G120" i="52"/>
  <c r="A120" i="52"/>
  <c r="B121" i="52"/>
  <c r="FY11" i="46"/>
  <c r="FZ12" i="46"/>
  <c r="FX9" i="46"/>
  <c r="FX10" i="46"/>
  <c r="FY10" i="46"/>
  <c r="QN12" i="46"/>
  <c r="QM11" i="46"/>
  <c r="QM9" i="46"/>
  <c r="LR12" i="46"/>
  <c r="LQ11" i="46"/>
  <c r="E115" i="52"/>
  <c r="H115" i="52" s="1"/>
  <c r="F121" i="52"/>
  <c r="B122" i="52"/>
  <c r="A121" i="52"/>
  <c r="GA12" i="46"/>
  <c r="FZ11" i="46"/>
  <c r="FY9" i="46"/>
  <c r="QO12" i="46"/>
  <c r="QN11" i="46"/>
  <c r="QN9" i="46"/>
  <c r="LQ9" i="46"/>
  <c r="LR11" i="46"/>
  <c r="LR9" i="46"/>
  <c r="LS12" i="46"/>
  <c r="E116" i="52"/>
  <c r="H116" i="52" s="1"/>
  <c r="FZ9" i="46"/>
  <c r="GB12" i="46"/>
  <c r="GA11" i="46"/>
  <c r="G122" i="52"/>
  <c r="E122" i="52"/>
  <c r="F122" i="52"/>
  <c r="B123" i="52"/>
  <c r="A122" i="52"/>
  <c r="FZ10" i="46"/>
  <c r="GA10" i="46"/>
  <c r="LS11" i="46"/>
  <c r="QO11" i="46"/>
  <c r="QO9" i="46"/>
  <c r="QP12" i="46"/>
  <c r="E117" i="52"/>
  <c r="H117" i="52"/>
  <c r="F123" i="52"/>
  <c r="G123" i="52"/>
  <c r="E123" i="52"/>
  <c r="B124" i="52"/>
  <c r="A123" i="52"/>
  <c r="H122" i="52"/>
  <c r="GA9" i="46"/>
  <c r="GB11" i="46"/>
  <c r="GB10" i="46"/>
  <c r="QQ12" i="46"/>
  <c r="QQ11" i="46"/>
  <c r="QQ9" i="46"/>
  <c r="QP11" i="46"/>
  <c r="QP9" i="46"/>
  <c r="LS9" i="46"/>
  <c r="E118" i="52"/>
  <c r="H118" i="52" s="1"/>
  <c r="GB9" i="46"/>
  <c r="G124" i="52"/>
  <c r="F124" i="52"/>
  <c r="E124" i="52"/>
  <c r="B125" i="52"/>
  <c r="A124" i="52"/>
  <c r="E119" i="52"/>
  <c r="H119" i="52" s="1"/>
  <c r="G125" i="52"/>
  <c r="F125" i="52"/>
  <c r="E125" i="52"/>
  <c r="B126" i="52"/>
  <c r="A125" i="52"/>
  <c r="E121" i="52"/>
  <c r="H121" i="52" s="1"/>
  <c r="E120" i="52"/>
  <c r="H120" i="52"/>
  <c r="H125" i="52"/>
  <c r="G126" i="52"/>
  <c r="F126" i="52"/>
  <c r="E126" i="52"/>
  <c r="A126" i="52"/>
  <c r="B127" i="52"/>
  <c r="G121" i="52"/>
  <c r="F127" i="52"/>
  <c r="G127" i="52"/>
  <c r="E127" i="52"/>
  <c r="B128" i="52"/>
  <c r="A127" i="52"/>
  <c r="H127" i="52"/>
  <c r="F128" i="52"/>
  <c r="G128" i="52"/>
  <c r="E128" i="52"/>
  <c r="B129" i="52"/>
  <c r="A128" i="52"/>
  <c r="G129" i="52"/>
  <c r="E129" i="52"/>
  <c r="F129" i="52"/>
  <c r="B130" i="52"/>
  <c r="A129" i="52"/>
  <c r="H128" i="52"/>
  <c r="G130" i="52"/>
  <c r="E130" i="52"/>
  <c r="F130" i="52"/>
  <c r="B131" i="52"/>
  <c r="A130" i="52"/>
  <c r="G131" i="52"/>
  <c r="F131" i="52"/>
  <c r="E131" i="52"/>
  <c r="B132" i="52"/>
  <c r="A131" i="52"/>
  <c r="H130" i="52"/>
  <c r="H131" i="52"/>
  <c r="G132" i="52"/>
  <c r="E132" i="52"/>
  <c r="F132" i="52"/>
  <c r="A132" i="52"/>
  <c r="B133" i="52"/>
  <c r="H132" i="52"/>
  <c r="G133" i="52"/>
  <c r="F133" i="52"/>
  <c r="E133" i="52"/>
  <c r="B134" i="52"/>
  <c r="A133" i="52"/>
  <c r="H133" i="52"/>
  <c r="G134" i="52"/>
  <c r="F134" i="52"/>
  <c r="E134" i="52"/>
  <c r="B135" i="52"/>
  <c r="A134" i="52"/>
  <c r="G135" i="52"/>
  <c r="F135" i="52"/>
  <c r="E135" i="52"/>
  <c r="B136" i="52"/>
  <c r="A135" i="52"/>
  <c r="H134" i="52"/>
  <c r="G136" i="52"/>
  <c r="F136" i="52"/>
  <c r="E136" i="52"/>
  <c r="B137" i="52"/>
  <c r="A136" i="52"/>
  <c r="G137" i="52"/>
  <c r="F137" i="52"/>
  <c r="E137" i="52"/>
  <c r="B138" i="52"/>
  <c r="A137" i="52"/>
  <c r="H137" i="52"/>
  <c r="F138" i="52"/>
  <c r="E138" i="52"/>
  <c r="H138" i="52" s="1"/>
  <c r="G138" i="52"/>
  <c r="B139" i="52"/>
  <c r="A138" i="52"/>
  <c r="G139" i="52"/>
  <c r="F139" i="52"/>
  <c r="E139" i="52"/>
  <c r="H139" i="52" s="1"/>
  <c r="B140" i="52"/>
  <c r="A139" i="52"/>
  <c r="G140" i="52"/>
  <c r="F140" i="52"/>
  <c r="E140" i="52"/>
  <c r="A140" i="52"/>
  <c r="B141" i="52"/>
  <c r="G141" i="52"/>
  <c r="F141" i="52"/>
  <c r="E141" i="52"/>
  <c r="H141" i="52" s="1"/>
  <c r="B142" i="52"/>
  <c r="A141" i="52"/>
  <c r="H140" i="52"/>
  <c r="G142" i="52"/>
  <c r="F142" i="52"/>
  <c r="E142" i="52"/>
  <c r="B143" i="52"/>
  <c r="A142" i="52"/>
  <c r="M42" i="51"/>
  <c r="K18" i="47"/>
  <c r="G143" i="52"/>
  <c r="F143" i="52"/>
  <c r="E143" i="52"/>
  <c r="A143" i="52"/>
  <c r="B144" i="52"/>
  <c r="F144" i="52"/>
  <c r="G144" i="52"/>
  <c r="E144" i="52"/>
  <c r="H144" i="52" s="1"/>
  <c r="B145" i="52"/>
  <c r="A144" i="52"/>
  <c r="G145" i="52"/>
  <c r="E145" i="52"/>
  <c r="F145" i="52"/>
  <c r="B146" i="52"/>
  <c r="A145" i="52"/>
  <c r="H145" i="52"/>
  <c r="G146" i="52"/>
  <c r="E146" i="52"/>
  <c r="F146" i="52"/>
  <c r="H146" i="52" s="1"/>
  <c r="B147" i="52"/>
  <c r="A146" i="52"/>
  <c r="G147" i="52"/>
  <c r="F147" i="52"/>
  <c r="E147" i="52"/>
  <c r="B148" i="52"/>
  <c r="A147" i="52"/>
  <c r="G148" i="52"/>
  <c r="E148" i="52"/>
  <c r="F148" i="52"/>
  <c r="B149" i="52"/>
  <c r="A148" i="52"/>
  <c r="H147" i="52"/>
  <c r="G149" i="52"/>
  <c r="F149" i="52"/>
  <c r="E149" i="52"/>
  <c r="H149" i="52" s="1"/>
  <c r="B150" i="52"/>
  <c r="A149" i="52"/>
  <c r="H148" i="52"/>
  <c r="G150" i="52"/>
  <c r="F150" i="52"/>
  <c r="E150" i="52"/>
  <c r="H150" i="52" s="1"/>
  <c r="B151" i="52"/>
  <c r="A150" i="52"/>
  <c r="G151" i="52"/>
  <c r="E151" i="52"/>
  <c r="F151" i="52"/>
  <c r="B152" i="52"/>
  <c r="A151" i="52"/>
  <c r="F152" i="52"/>
  <c r="G152" i="52"/>
  <c r="E152" i="52"/>
  <c r="H152" i="52" s="1"/>
  <c r="B153" i="52"/>
  <c r="A152" i="52"/>
  <c r="G153" i="52"/>
  <c r="F153" i="52"/>
  <c r="E153" i="52"/>
  <c r="B154" i="52"/>
  <c r="A153" i="52"/>
  <c r="F154" i="52"/>
  <c r="E154" i="52"/>
  <c r="G154" i="52"/>
  <c r="A154" i="52"/>
  <c r="B155" i="52"/>
  <c r="H154" i="52"/>
  <c r="G155" i="52"/>
  <c r="F155" i="52"/>
  <c r="E155" i="52"/>
  <c r="B156" i="52"/>
  <c r="A155" i="52"/>
  <c r="G156" i="52"/>
  <c r="F156" i="52"/>
  <c r="E156" i="52"/>
  <c r="H156" i="52" s="1"/>
  <c r="A156" i="52"/>
  <c r="B157" i="52"/>
  <c r="G157" i="52"/>
  <c r="F157" i="52"/>
  <c r="E157" i="52"/>
  <c r="A157" i="52"/>
  <c r="B158" i="52"/>
  <c r="G158" i="52"/>
  <c r="F158" i="52"/>
  <c r="E158" i="52"/>
  <c r="H158" i="52" s="1"/>
  <c r="B159" i="52"/>
  <c r="A158" i="52"/>
  <c r="G159" i="52"/>
  <c r="E159" i="52"/>
  <c r="F159" i="52"/>
  <c r="B160" i="52"/>
  <c r="A159" i="52"/>
  <c r="F160" i="52"/>
  <c r="G160" i="52"/>
  <c r="E160" i="52"/>
  <c r="H160" i="52" s="1"/>
  <c r="A160" i="52"/>
  <c r="B161" i="52"/>
  <c r="G161" i="52"/>
  <c r="E161" i="52"/>
  <c r="F161" i="52"/>
  <c r="A161" i="52"/>
  <c r="B162" i="52"/>
  <c r="G162" i="52"/>
  <c r="E162" i="52"/>
  <c r="F162" i="52"/>
  <c r="H162" i="52" s="1"/>
  <c r="B163" i="52"/>
  <c r="A162" i="52"/>
  <c r="F163" i="52"/>
  <c r="G163" i="52"/>
  <c r="E163" i="52"/>
  <c r="A163" i="52"/>
  <c r="B164" i="52"/>
  <c r="H163" i="52"/>
  <c r="G164" i="52"/>
  <c r="E164" i="52"/>
  <c r="F164" i="52"/>
  <c r="A164" i="52"/>
  <c r="B165" i="52"/>
  <c r="G165" i="52"/>
  <c r="F165" i="52"/>
  <c r="E165" i="52"/>
  <c r="H165" i="52" s="1"/>
  <c r="A165" i="52"/>
  <c r="B166" i="52"/>
  <c r="G166" i="52"/>
  <c r="F166" i="52"/>
  <c r="E166" i="52"/>
  <c r="H166" i="52" s="1"/>
  <c r="A166" i="52"/>
  <c r="B167" i="52"/>
  <c r="G167" i="52"/>
  <c r="F167" i="52"/>
  <c r="E167" i="52"/>
  <c r="B168" i="52"/>
  <c r="A167" i="52"/>
  <c r="F168" i="52"/>
  <c r="G168" i="52"/>
  <c r="E168" i="52"/>
  <c r="H168" i="52" s="1"/>
  <c r="B169" i="52"/>
  <c r="A168" i="52"/>
  <c r="G169" i="52"/>
  <c r="F169" i="52"/>
  <c r="E169" i="52"/>
  <c r="H169" i="52" s="1"/>
  <c r="A169" i="52"/>
  <c r="B170" i="52"/>
  <c r="G170" i="52"/>
  <c r="F170" i="52"/>
  <c r="E170" i="52"/>
  <c r="H170" i="52" s="1"/>
  <c r="B171" i="52"/>
  <c r="A170" i="52"/>
  <c r="G171" i="52"/>
  <c r="F171" i="52"/>
  <c r="E171" i="52"/>
  <c r="B172" i="52"/>
  <c r="A171" i="52"/>
  <c r="H171" i="52"/>
  <c r="G172" i="52"/>
  <c r="F172" i="52"/>
  <c r="E172" i="52"/>
  <c r="H172" i="52" s="1"/>
  <c r="B173" i="52"/>
  <c r="A172" i="52"/>
  <c r="G173" i="52"/>
  <c r="F173" i="52"/>
  <c r="E173" i="52"/>
  <c r="A173" i="52"/>
  <c r="B174" i="52"/>
  <c r="G174" i="52"/>
  <c r="F174" i="52"/>
  <c r="E174" i="52"/>
  <c r="H174" i="52" s="1"/>
  <c r="B175" i="52"/>
  <c r="A174" i="52"/>
  <c r="G175" i="52"/>
  <c r="F175" i="52"/>
  <c r="E175" i="52"/>
  <c r="H175" i="52" s="1"/>
  <c r="A175" i="52"/>
  <c r="B176" i="52"/>
  <c r="F176" i="52"/>
  <c r="G176" i="52"/>
  <c r="E176" i="52"/>
  <c r="H176" i="52" s="1"/>
  <c r="B177" i="52"/>
  <c r="A176" i="52"/>
  <c r="E177" i="52"/>
  <c r="G177" i="52"/>
  <c r="F177" i="52"/>
  <c r="A177" i="52"/>
  <c r="B178" i="52"/>
  <c r="G178" i="52"/>
  <c r="E178" i="52"/>
  <c r="F178" i="52"/>
  <c r="H178" i="52" s="1"/>
  <c r="A178" i="52"/>
  <c r="B179" i="52"/>
  <c r="F179" i="52"/>
  <c r="G179" i="52"/>
  <c r="E179" i="52"/>
  <c r="H179" i="52" s="1"/>
  <c r="A179" i="52"/>
  <c r="B180" i="52"/>
  <c r="G180" i="52"/>
  <c r="E180" i="52"/>
  <c r="F180" i="52"/>
  <c r="H180" i="52" s="1"/>
  <c r="A180" i="52"/>
  <c r="B181" i="52"/>
  <c r="G181" i="52"/>
  <c r="F181" i="52"/>
  <c r="E181" i="52"/>
  <c r="A181" i="52"/>
  <c r="B182" i="52"/>
  <c r="G182" i="52"/>
  <c r="F182" i="52"/>
  <c r="E182" i="52"/>
  <c r="H182" i="52" s="1"/>
  <c r="B183" i="52"/>
  <c r="A182" i="52"/>
  <c r="G183" i="52"/>
  <c r="F183" i="52"/>
  <c r="E183" i="52"/>
  <c r="A183" i="52"/>
  <c r="B184" i="52"/>
  <c r="F184" i="52"/>
  <c r="G184" i="52"/>
  <c r="E184" i="52"/>
  <c r="A184" i="52"/>
  <c r="B185" i="52"/>
  <c r="H184" i="52"/>
  <c r="G185" i="52"/>
  <c r="F185" i="52"/>
  <c r="E185" i="52"/>
  <c r="B186" i="52"/>
  <c r="A185" i="52"/>
  <c r="G186" i="52"/>
  <c r="F186" i="52"/>
  <c r="E186" i="52"/>
  <c r="H186" i="52" s="1"/>
  <c r="A186" i="52"/>
  <c r="B187" i="52"/>
  <c r="F187" i="52"/>
  <c r="G187" i="52"/>
  <c r="E187" i="52"/>
  <c r="A187" i="52"/>
  <c r="B188" i="52"/>
  <c r="H187" i="52"/>
  <c r="G188" i="52"/>
  <c r="F188" i="52"/>
  <c r="E188" i="52"/>
  <c r="H188" i="52" s="1"/>
  <c r="A188" i="52"/>
  <c r="B189" i="52"/>
  <c r="G189" i="52"/>
  <c r="F189" i="52"/>
  <c r="E189" i="52"/>
  <c r="B190" i="52"/>
  <c r="A189" i="52"/>
  <c r="H189" i="52"/>
  <c r="G190" i="52"/>
  <c r="F190" i="52"/>
  <c r="E190" i="52"/>
  <c r="H190" i="52" s="1"/>
  <c r="B191" i="52"/>
  <c r="A190" i="52"/>
  <c r="F191" i="52"/>
  <c r="E191" i="52"/>
  <c r="G191" i="52"/>
  <c r="A191" i="52"/>
  <c r="B192" i="52"/>
  <c r="H191" i="52"/>
  <c r="F192" i="52"/>
  <c r="G192" i="52"/>
  <c r="E192" i="52"/>
  <c r="H192" i="52" s="1"/>
  <c r="B193" i="52"/>
  <c r="A192" i="52"/>
  <c r="G193" i="52"/>
  <c r="E193" i="52"/>
  <c r="F193" i="52"/>
  <c r="A193" i="52"/>
  <c r="B194" i="52"/>
  <c r="G194" i="52"/>
  <c r="E194" i="52"/>
  <c r="F194" i="52"/>
  <c r="B195" i="52"/>
  <c r="A194" i="52"/>
  <c r="G195" i="52"/>
  <c r="F195" i="52"/>
  <c r="E195" i="52"/>
  <c r="B196" i="52"/>
  <c r="A195" i="52"/>
  <c r="G196" i="52"/>
  <c r="E196" i="52"/>
  <c r="F196" i="52"/>
  <c r="A196" i="52"/>
  <c r="B197" i="52"/>
  <c r="H195" i="52"/>
  <c r="G197" i="52"/>
  <c r="F197" i="52"/>
  <c r="E197" i="52"/>
  <c r="A197" i="52"/>
  <c r="B198" i="52"/>
  <c r="H197" i="52"/>
  <c r="G198" i="52"/>
  <c r="F198" i="52"/>
  <c r="E198" i="52"/>
  <c r="H198" i="52" s="1"/>
  <c r="B199" i="52"/>
  <c r="A198" i="52"/>
  <c r="G199" i="52"/>
  <c r="E199" i="52"/>
  <c r="F199" i="52"/>
  <c r="A199" i="52"/>
  <c r="B200" i="52"/>
  <c r="G200" i="52"/>
  <c r="F200" i="52"/>
  <c r="E200" i="52"/>
  <c r="H200" i="52" s="1"/>
  <c r="B201" i="52"/>
  <c r="A200" i="52"/>
  <c r="G201" i="52"/>
  <c r="F201" i="52"/>
  <c r="E201" i="52"/>
  <c r="A201" i="52"/>
  <c r="B202" i="52"/>
  <c r="H201" i="52"/>
  <c r="G202" i="52"/>
  <c r="F202" i="52"/>
  <c r="E202" i="52"/>
  <c r="H202" i="52" s="1"/>
  <c r="A202" i="52"/>
  <c r="B203" i="52"/>
  <c r="G203" i="52"/>
  <c r="F203" i="52"/>
  <c r="E203" i="52"/>
  <c r="A203" i="52"/>
  <c r="B204" i="52"/>
  <c r="H203" i="52"/>
  <c r="G204" i="52"/>
  <c r="F204" i="52"/>
  <c r="E204" i="52"/>
  <c r="H204" i="52" s="1"/>
  <c r="B205" i="52"/>
  <c r="A204" i="52"/>
  <c r="G205" i="52"/>
  <c r="F205" i="52"/>
  <c r="E205" i="52"/>
  <c r="B206" i="52"/>
  <c r="A205" i="52"/>
  <c r="H205" i="52"/>
  <c r="G206" i="52"/>
  <c r="F206" i="52"/>
  <c r="E206" i="52"/>
  <c r="H206" i="52" s="1"/>
  <c r="A206" i="52"/>
  <c r="B207" i="52"/>
  <c r="G207" i="52"/>
  <c r="E207" i="52"/>
  <c r="F207" i="52"/>
  <c r="H207" i="52" s="1"/>
  <c r="B208" i="52"/>
  <c r="A207" i="52"/>
  <c r="F208" i="52"/>
  <c r="G208" i="52"/>
  <c r="E208" i="52"/>
  <c r="H208" i="52" s="1"/>
  <c r="A208" i="52"/>
  <c r="B209" i="52"/>
  <c r="G209" i="52"/>
  <c r="E209" i="52"/>
  <c r="F209" i="52"/>
  <c r="B210" i="52"/>
  <c r="A209" i="52"/>
  <c r="G210" i="52"/>
  <c r="E210" i="52"/>
  <c r="F210" i="52"/>
  <c r="A210" i="52"/>
  <c r="B211" i="52"/>
  <c r="H209" i="52"/>
  <c r="G211" i="52"/>
  <c r="F211" i="52"/>
  <c r="E211" i="52"/>
  <c r="B212" i="52"/>
  <c r="A211" i="52"/>
  <c r="G212" i="52"/>
  <c r="E212" i="52"/>
  <c r="F212" i="52"/>
  <c r="B213" i="52"/>
  <c r="A212" i="52"/>
  <c r="H211" i="52"/>
  <c r="G213" i="52"/>
  <c r="F213" i="52"/>
  <c r="E213" i="52"/>
  <c r="A213" i="52"/>
  <c r="B214" i="52"/>
  <c r="G214" i="52"/>
  <c r="F214" i="52"/>
  <c r="E214" i="52"/>
  <c r="H214" i="52" s="1"/>
  <c r="A214" i="52"/>
  <c r="B215" i="52"/>
  <c r="E215" i="52"/>
  <c r="F215" i="52"/>
  <c r="G215" i="52"/>
  <c r="A215" i="52"/>
  <c r="B216" i="52"/>
  <c r="F216" i="52"/>
  <c r="G216" i="52"/>
  <c r="E216" i="52"/>
  <c r="H216" i="52" s="1"/>
  <c r="B217" i="52"/>
  <c r="A216" i="52"/>
  <c r="G217" i="52"/>
  <c r="F217" i="52"/>
  <c r="E217" i="52"/>
  <c r="B218" i="52"/>
  <c r="A217" i="52"/>
  <c r="F218" i="52"/>
  <c r="G218" i="52"/>
  <c r="E218" i="52"/>
  <c r="H218" i="52" s="1"/>
  <c r="B219" i="52"/>
  <c r="A218" i="52"/>
  <c r="G219" i="52"/>
  <c r="F219" i="52"/>
  <c r="E219" i="52"/>
  <c r="B220" i="52"/>
  <c r="A219" i="52"/>
  <c r="G220" i="52"/>
  <c r="F220" i="52"/>
  <c r="E220" i="52"/>
  <c r="H220" i="52" s="1"/>
  <c r="B221" i="52"/>
  <c r="A220" i="52"/>
  <c r="G221" i="52"/>
  <c r="F221" i="52"/>
  <c r="E221" i="52"/>
  <c r="A221" i="52"/>
  <c r="B222" i="52"/>
  <c r="G222" i="52"/>
  <c r="F222" i="52"/>
  <c r="E222" i="52"/>
  <c r="B223" i="52"/>
  <c r="A222" i="52"/>
  <c r="G223" i="52"/>
  <c r="E223" i="52"/>
  <c r="F223" i="52"/>
  <c r="B224" i="52"/>
  <c r="A223" i="52"/>
  <c r="F224" i="52"/>
  <c r="G224" i="52"/>
  <c r="E224" i="52"/>
  <c r="B225" i="52"/>
  <c r="A224" i="52"/>
  <c r="H224" i="52"/>
  <c r="G225" i="52"/>
  <c r="E225" i="52"/>
  <c r="F225" i="52"/>
  <c r="B226" i="52"/>
  <c r="A225" i="52"/>
  <c r="E226" i="52"/>
  <c r="F226" i="52"/>
  <c r="G226" i="52"/>
  <c r="B227" i="52"/>
  <c r="A226" i="52"/>
  <c r="F227" i="52"/>
  <c r="G227" i="52"/>
  <c r="E227" i="52"/>
  <c r="H227" i="52" s="1"/>
  <c r="A227" i="52"/>
  <c r="B228" i="52"/>
  <c r="G228" i="52"/>
  <c r="E228" i="52"/>
  <c r="F228" i="52"/>
  <c r="H228" i="52" s="1"/>
  <c r="B229" i="52"/>
  <c r="A228" i="52"/>
  <c r="G229" i="52"/>
  <c r="F229" i="52"/>
  <c r="E229" i="52"/>
  <c r="H229" i="52" s="1"/>
  <c r="A229" i="52"/>
  <c r="B230" i="52"/>
  <c r="G230" i="52"/>
  <c r="F230" i="52"/>
  <c r="E230" i="52"/>
  <c r="H230" i="52" s="1"/>
  <c r="B231" i="52"/>
  <c r="A230" i="52"/>
  <c r="G231" i="52"/>
  <c r="F231" i="52"/>
  <c r="E231" i="52"/>
  <c r="B232" i="52"/>
  <c r="A231" i="52"/>
  <c r="F232" i="52"/>
  <c r="G232" i="52"/>
  <c r="E232" i="52"/>
  <c r="H232" i="52" s="1"/>
  <c r="B233" i="52"/>
  <c r="A232" i="52"/>
  <c r="G233" i="52"/>
  <c r="F233" i="52"/>
  <c r="E233" i="52"/>
  <c r="B234" i="52"/>
  <c r="A233" i="52"/>
  <c r="G234" i="52"/>
  <c r="F234" i="52"/>
  <c r="E234" i="52"/>
  <c r="H234" i="52" s="1"/>
  <c r="B235" i="52"/>
  <c r="A234" i="52"/>
  <c r="G235" i="52"/>
  <c r="F235" i="52"/>
  <c r="E235" i="52"/>
  <c r="H235" i="52" s="1"/>
  <c r="B236" i="52"/>
  <c r="A235" i="52"/>
  <c r="G236" i="52"/>
  <c r="F236" i="52"/>
  <c r="E236" i="52"/>
  <c r="H236" i="52" s="1"/>
  <c r="B237" i="52"/>
  <c r="A236" i="52"/>
  <c r="G237" i="52"/>
  <c r="F237" i="52"/>
  <c r="E237" i="52"/>
  <c r="H237" i="52" s="1"/>
  <c r="B238" i="52"/>
  <c r="A237" i="52"/>
  <c r="G238" i="52"/>
  <c r="F238" i="52"/>
  <c r="E238" i="52"/>
  <c r="H238" i="52" s="1"/>
  <c r="B239" i="52"/>
  <c r="A238" i="52"/>
  <c r="G239" i="52"/>
  <c r="F239" i="52"/>
  <c r="E239" i="52"/>
  <c r="B240" i="52"/>
  <c r="A239" i="52"/>
  <c r="F240" i="52"/>
  <c r="G240" i="52"/>
  <c r="E240" i="52"/>
  <c r="A240" i="52"/>
  <c r="B241" i="52"/>
  <c r="E241" i="52"/>
  <c r="G241" i="52"/>
  <c r="F241" i="52"/>
  <c r="A241" i="52"/>
  <c r="B242" i="52"/>
  <c r="G242" i="52"/>
  <c r="E242" i="52"/>
  <c r="F242" i="52"/>
  <c r="B243" i="52"/>
  <c r="A242" i="52"/>
  <c r="H241" i="52"/>
  <c r="F243" i="52"/>
  <c r="E243" i="52"/>
  <c r="H243" i="52" s="1"/>
  <c r="G243" i="52"/>
  <c r="B244" i="52"/>
  <c r="A243" i="52"/>
  <c r="G244" i="52"/>
  <c r="E244" i="52"/>
  <c r="F244" i="52"/>
  <c r="H244" i="52" s="1"/>
  <c r="A244" i="52"/>
  <c r="B245" i="52"/>
  <c r="G245" i="52"/>
  <c r="F245" i="52"/>
  <c r="E245" i="52"/>
  <c r="A245" i="52"/>
  <c r="B246" i="52"/>
  <c r="G246" i="52"/>
  <c r="F246" i="52"/>
  <c r="E246" i="52"/>
  <c r="H246" i="52" s="1"/>
  <c r="A246" i="52"/>
  <c r="B247" i="52"/>
  <c r="G247" i="52"/>
  <c r="E247" i="52"/>
  <c r="F247" i="52"/>
  <c r="H247" i="52" s="1"/>
  <c r="A247" i="52"/>
  <c r="B248" i="52"/>
  <c r="F248" i="52"/>
  <c r="G248" i="52"/>
  <c r="E248" i="52"/>
  <c r="H248" i="52" s="1"/>
  <c r="B249" i="52"/>
  <c r="A248" i="52"/>
  <c r="G249" i="52"/>
  <c r="F249" i="52"/>
  <c r="E249" i="52"/>
  <c r="H249" i="52" s="1"/>
  <c r="B250" i="52"/>
  <c r="A249" i="52"/>
  <c r="G250" i="52"/>
  <c r="F250" i="52"/>
  <c r="E250" i="52"/>
  <c r="H250" i="52" s="1"/>
  <c r="B251" i="52"/>
  <c r="A250" i="52"/>
  <c r="F251" i="52"/>
  <c r="G251" i="52"/>
  <c r="E251" i="52"/>
  <c r="B252" i="52"/>
  <c r="A251" i="52"/>
  <c r="G252" i="52"/>
  <c r="F252" i="52"/>
  <c r="E252" i="52"/>
  <c r="H252" i="52" s="1"/>
  <c r="A252" i="52"/>
  <c r="B253" i="52"/>
  <c r="G253" i="52"/>
  <c r="F253" i="52"/>
  <c r="E253" i="52"/>
  <c r="H253" i="52" s="1"/>
  <c r="B254" i="52"/>
  <c r="A253" i="52"/>
  <c r="G254" i="52"/>
  <c r="F254" i="52"/>
  <c r="E254" i="52"/>
  <c r="B255" i="52"/>
  <c r="A254" i="52"/>
  <c r="H254" i="52"/>
  <c r="G255" i="52"/>
  <c r="E255" i="52"/>
  <c r="F255" i="52"/>
  <c r="H255" i="52" s="1"/>
  <c r="A255" i="52"/>
  <c r="B256" i="52"/>
  <c r="F256" i="52"/>
  <c r="G256" i="52"/>
  <c r="E256" i="52"/>
  <c r="H256" i="52" s="1"/>
  <c r="B257" i="52"/>
  <c r="A256" i="52"/>
  <c r="E257" i="52"/>
  <c r="F257" i="52"/>
  <c r="G257" i="52"/>
  <c r="B258" i="52"/>
  <c r="A257" i="52"/>
  <c r="G258" i="52"/>
  <c r="E258" i="52"/>
  <c r="F258" i="52"/>
  <c r="H258" i="52" s="1"/>
  <c r="A258" i="52"/>
  <c r="B259" i="52"/>
  <c r="H257" i="52"/>
  <c r="G259" i="52"/>
  <c r="F259" i="52"/>
  <c r="E259" i="52"/>
  <c r="H259" i="52" s="1"/>
  <c r="B260" i="52"/>
  <c r="A259" i="52"/>
  <c r="G260" i="52"/>
  <c r="E260" i="52"/>
  <c r="F260" i="52"/>
  <c r="H260" i="52" s="1"/>
  <c r="B261" i="52"/>
  <c r="A260" i="52"/>
  <c r="G261" i="52"/>
  <c r="F261" i="52"/>
  <c r="E261" i="52"/>
  <c r="H261" i="52" s="1"/>
  <c r="A261" i="52"/>
  <c r="B262" i="52"/>
  <c r="G262" i="52"/>
  <c r="F262" i="52"/>
  <c r="E262" i="52"/>
  <c r="B263" i="52"/>
  <c r="A262" i="52"/>
  <c r="H262" i="52"/>
  <c r="G263" i="52"/>
  <c r="F263" i="52"/>
  <c r="E263" i="52"/>
  <c r="H263" i="52" s="1"/>
  <c r="A263" i="52"/>
  <c r="B264" i="52"/>
  <c r="G264" i="52"/>
  <c r="F264" i="52"/>
  <c r="E264" i="52"/>
  <c r="H264" i="52" s="1"/>
  <c r="B265" i="52"/>
  <c r="A264" i="52"/>
  <c r="G265" i="52"/>
  <c r="F265" i="52"/>
  <c r="E265" i="52"/>
  <c r="A265" i="52"/>
  <c r="B266" i="52"/>
  <c r="H265" i="52"/>
  <c r="G266" i="52"/>
  <c r="F266" i="52"/>
  <c r="E266" i="52"/>
  <c r="H266" i="52" s="1"/>
  <c r="B267" i="52"/>
  <c r="A266" i="52"/>
  <c r="G267" i="52"/>
  <c r="F267" i="52"/>
  <c r="E267" i="52"/>
  <c r="B268" i="52"/>
  <c r="A267" i="52"/>
  <c r="H267" i="52"/>
  <c r="G268" i="52"/>
  <c r="F268" i="52"/>
  <c r="E268" i="52"/>
  <c r="H268" i="52" s="1"/>
  <c r="A268" i="52"/>
  <c r="B269" i="52"/>
  <c r="G269" i="52"/>
  <c r="F269" i="52"/>
  <c r="E269" i="52"/>
  <c r="H269" i="52" s="1"/>
  <c r="B270" i="52"/>
  <c r="A269" i="52"/>
  <c r="G270" i="52"/>
  <c r="F270" i="52"/>
  <c r="E270" i="52"/>
  <c r="B271" i="52"/>
  <c r="A270" i="52"/>
  <c r="G271" i="52"/>
  <c r="F271" i="52"/>
  <c r="E271" i="52"/>
  <c r="A271" i="52"/>
  <c r="B272" i="52"/>
  <c r="H270" i="52"/>
  <c r="H271" i="52"/>
  <c r="F272" i="52"/>
  <c r="G272" i="52"/>
  <c r="E272" i="52"/>
  <c r="B273" i="52"/>
  <c r="A272" i="52"/>
  <c r="H272" i="52"/>
  <c r="G273" i="52"/>
  <c r="E273" i="52"/>
  <c r="F273" i="52"/>
  <c r="B274" i="52"/>
  <c r="A273" i="52"/>
  <c r="G274" i="52"/>
  <c r="E274" i="52"/>
  <c r="F274" i="52"/>
  <c r="H274" i="52" s="1"/>
  <c r="A274" i="52"/>
  <c r="B275" i="52"/>
  <c r="H273" i="52"/>
  <c r="G275" i="52"/>
  <c r="F275" i="52"/>
  <c r="E275" i="52"/>
  <c r="A275" i="52"/>
  <c r="B276" i="52"/>
  <c r="H275" i="52"/>
  <c r="G276" i="52"/>
  <c r="E276" i="52"/>
  <c r="F276" i="52"/>
  <c r="B277" i="52"/>
  <c r="A276" i="52"/>
  <c r="G277" i="52"/>
  <c r="F277" i="52"/>
  <c r="E277" i="52"/>
  <c r="B278" i="52"/>
  <c r="A277" i="52"/>
  <c r="G278" i="52"/>
  <c r="F278" i="52"/>
  <c r="E278" i="52"/>
  <c r="A278" i="52"/>
  <c r="B279" i="52"/>
  <c r="H278" i="52"/>
  <c r="G279" i="52"/>
  <c r="E279" i="52"/>
  <c r="F279" i="52"/>
  <c r="H279" i="52" s="1"/>
  <c r="B280" i="52"/>
  <c r="A279" i="52"/>
  <c r="F280" i="52"/>
  <c r="G280" i="52"/>
  <c r="E280" i="52"/>
  <c r="H280" i="52" s="1"/>
  <c r="B281" i="52"/>
  <c r="A280" i="52"/>
  <c r="G281" i="52"/>
  <c r="F281" i="52"/>
  <c r="E281" i="52"/>
  <c r="H281" i="52" s="1"/>
  <c r="B282" i="52"/>
  <c r="A281" i="52"/>
  <c r="G282" i="52"/>
  <c r="F282" i="52"/>
  <c r="E282" i="52"/>
  <c r="B283" i="52"/>
  <c r="A282" i="52"/>
  <c r="F283" i="52"/>
  <c r="G283" i="52"/>
  <c r="E283" i="52"/>
  <c r="H283" i="52" s="1"/>
  <c r="B284" i="52"/>
  <c r="A283" i="52"/>
  <c r="G284" i="52"/>
  <c r="F284" i="52"/>
  <c r="E284" i="52"/>
  <c r="H284" i="52" s="1"/>
  <c r="B285" i="52"/>
  <c r="A284" i="52"/>
  <c r="G285" i="52"/>
  <c r="F285" i="52"/>
  <c r="E285" i="52"/>
  <c r="B286" i="52"/>
  <c r="A285" i="52"/>
  <c r="G286" i="52"/>
  <c r="F286" i="52"/>
  <c r="E286" i="52"/>
  <c r="B287" i="52"/>
  <c r="A286" i="52"/>
  <c r="G287" i="52"/>
  <c r="E287" i="52"/>
  <c r="F287" i="52"/>
  <c r="B288" i="52"/>
  <c r="A287" i="52"/>
  <c r="H286" i="52"/>
  <c r="F288" i="52"/>
  <c r="G288" i="52"/>
  <c r="E288" i="52"/>
  <c r="H288" i="52" s="1"/>
  <c r="B289" i="52"/>
  <c r="A288" i="52"/>
  <c r="H287" i="52"/>
  <c r="G289" i="52"/>
  <c r="E289" i="52"/>
  <c r="F289" i="52"/>
  <c r="B290" i="52"/>
  <c r="A289" i="52"/>
  <c r="G290" i="52"/>
  <c r="E290" i="52"/>
  <c r="F290" i="52"/>
  <c r="H290" i="52" s="1"/>
  <c r="B291" i="52"/>
  <c r="A290" i="52"/>
  <c r="H289" i="52"/>
  <c r="G291" i="52"/>
  <c r="F291" i="52"/>
  <c r="E291" i="52"/>
  <c r="H291" i="52" s="1"/>
  <c r="B292" i="52"/>
  <c r="A291" i="52"/>
  <c r="G292" i="52"/>
  <c r="E292" i="52"/>
  <c r="F292" i="52"/>
  <c r="H292" i="52" s="1"/>
  <c r="A292" i="52"/>
  <c r="B293" i="52"/>
  <c r="G293" i="52"/>
  <c r="F293" i="52"/>
  <c r="E293" i="52"/>
  <c r="H293" i="52" s="1"/>
  <c r="B294" i="52"/>
  <c r="A293" i="52"/>
  <c r="G294" i="52"/>
  <c r="F294" i="52"/>
  <c r="E294" i="52"/>
  <c r="A294" i="52"/>
  <c r="B295" i="52"/>
  <c r="H294" i="52"/>
  <c r="G295" i="52"/>
  <c r="F295" i="52"/>
  <c r="E295" i="52"/>
  <c r="H295" i="52" s="1"/>
  <c r="B296" i="52"/>
  <c r="A295" i="52"/>
  <c r="F296" i="52"/>
  <c r="G296" i="52"/>
  <c r="E296" i="52"/>
  <c r="H296" i="52" s="1"/>
  <c r="A296" i="52"/>
  <c r="B297" i="52"/>
  <c r="G297" i="52"/>
  <c r="F297" i="52"/>
  <c r="E297" i="52"/>
  <c r="A297" i="52"/>
  <c r="B298" i="52"/>
  <c r="H297" i="52"/>
  <c r="G298" i="52"/>
  <c r="F298" i="52"/>
  <c r="E298" i="52"/>
  <c r="B299" i="52"/>
  <c r="A298" i="52"/>
  <c r="F299" i="52"/>
  <c r="G299" i="52"/>
  <c r="E299" i="52"/>
  <c r="B300" i="52"/>
  <c r="A299" i="52"/>
  <c r="G300" i="52"/>
  <c r="F300" i="52"/>
  <c r="E300" i="52"/>
  <c r="H300" i="52" s="1"/>
  <c r="B301" i="52"/>
  <c r="A300" i="52"/>
  <c r="G301" i="52"/>
  <c r="F301" i="52"/>
  <c r="E301" i="52"/>
  <c r="H301" i="52" s="1"/>
  <c r="B302" i="52"/>
  <c r="A301" i="52"/>
  <c r="G302" i="52"/>
  <c r="F302" i="52"/>
  <c r="E302" i="52"/>
  <c r="A302" i="52"/>
  <c r="B303" i="52"/>
  <c r="G303" i="52"/>
  <c r="F303" i="52"/>
  <c r="E303" i="52"/>
  <c r="H303" i="52" s="1"/>
  <c r="A303" i="52"/>
  <c r="B304" i="52"/>
  <c r="F304" i="52"/>
  <c r="G304" i="52"/>
  <c r="E304" i="52"/>
  <c r="H304" i="52" s="1"/>
  <c r="A304" i="52"/>
  <c r="B305" i="52"/>
  <c r="G305" i="52"/>
  <c r="E305" i="52"/>
  <c r="F305" i="52"/>
  <c r="H305" i="52" s="1"/>
  <c r="B306" i="52"/>
  <c r="A305" i="52"/>
  <c r="G306" i="52"/>
  <c r="E306" i="52"/>
  <c r="F306" i="52"/>
  <c r="A306" i="52"/>
  <c r="B307" i="52"/>
  <c r="G307" i="52"/>
  <c r="F307" i="52"/>
  <c r="E307" i="52"/>
  <c r="B308" i="52"/>
  <c r="A307" i="52"/>
  <c r="H307" i="52"/>
  <c r="G308" i="52"/>
  <c r="E308" i="52"/>
  <c r="F308" i="52"/>
  <c r="A308" i="52"/>
  <c r="B309" i="52"/>
  <c r="G309" i="52"/>
  <c r="F309" i="52"/>
  <c r="E309" i="52"/>
  <c r="H309" i="52" s="1"/>
  <c r="B310" i="52"/>
  <c r="A309" i="52"/>
  <c r="G310" i="52"/>
  <c r="F310" i="52"/>
  <c r="E310" i="52"/>
  <c r="A310" i="52"/>
  <c r="B311" i="52"/>
  <c r="H310" i="52"/>
  <c r="G311" i="52"/>
  <c r="F311" i="52"/>
  <c r="E311" i="52"/>
  <c r="H311" i="52" s="1"/>
  <c r="A311" i="52"/>
  <c r="B312" i="52"/>
  <c r="F312" i="52"/>
  <c r="G312" i="52"/>
  <c r="E312" i="52"/>
  <c r="B313" i="52"/>
  <c r="A312" i="52"/>
  <c r="H312" i="52"/>
  <c r="G313" i="52"/>
  <c r="F313" i="52"/>
  <c r="E313" i="52"/>
  <c r="H313" i="52" s="1"/>
  <c r="B314" i="52"/>
  <c r="A313" i="52"/>
  <c r="G314" i="52"/>
  <c r="F314" i="52"/>
  <c r="E314" i="52"/>
  <c r="H314" i="52" s="1"/>
  <c r="A314" i="52"/>
  <c r="B315" i="52"/>
  <c r="F315" i="52"/>
  <c r="G315" i="52"/>
  <c r="E315" i="52"/>
  <c r="A315" i="52"/>
  <c r="B316" i="52"/>
  <c r="G316" i="52"/>
  <c r="F316" i="52"/>
  <c r="E316" i="52"/>
  <c r="H316" i="52" s="1"/>
  <c r="A316" i="52"/>
  <c r="B317" i="52"/>
  <c r="G317" i="52"/>
  <c r="F317" i="52"/>
  <c r="E317" i="52"/>
  <c r="A317" i="52"/>
  <c r="B318" i="52"/>
  <c r="G318" i="52"/>
  <c r="F318" i="52"/>
  <c r="E318" i="52"/>
  <c r="A318" i="52"/>
  <c r="B319" i="52"/>
  <c r="H318" i="52"/>
  <c r="G319" i="52"/>
  <c r="F319" i="52"/>
  <c r="E319" i="52"/>
  <c r="H319" i="52" s="1"/>
  <c r="A319" i="52"/>
  <c r="B320" i="52"/>
  <c r="F320" i="52"/>
  <c r="G320" i="52"/>
  <c r="E320" i="52"/>
  <c r="H320" i="52" s="1"/>
  <c r="B321" i="52"/>
  <c r="A320" i="52"/>
  <c r="G321" i="52"/>
  <c r="E321" i="52"/>
  <c r="F321" i="52"/>
  <c r="B322" i="52"/>
  <c r="A321" i="52"/>
  <c r="G322" i="52"/>
  <c r="E322" i="52"/>
  <c r="F322" i="52"/>
  <c r="H322" i="52" s="1"/>
  <c r="B323" i="52"/>
  <c r="A322" i="52"/>
  <c r="H321" i="52"/>
  <c r="G323" i="52"/>
  <c r="F323" i="52"/>
  <c r="E323" i="52"/>
  <c r="A323" i="52"/>
  <c r="B324" i="52"/>
  <c r="H323" i="52"/>
  <c r="G324" i="52"/>
  <c r="E324" i="52"/>
  <c r="F324" i="52"/>
  <c r="H324" i="52" s="1"/>
  <c r="B325" i="52"/>
  <c r="A324" i="52"/>
  <c r="G325" i="52"/>
  <c r="F325" i="52"/>
  <c r="E325" i="52"/>
  <c r="H325" i="52" s="1"/>
  <c r="B326" i="52"/>
  <c r="A325" i="52"/>
  <c r="G326" i="52"/>
  <c r="F326" i="52"/>
  <c r="E326" i="52"/>
  <c r="A326" i="52"/>
  <c r="B327" i="52"/>
  <c r="H326" i="52"/>
  <c r="G327" i="52"/>
  <c r="E327" i="52"/>
  <c r="F327" i="52"/>
  <c r="A327" i="52"/>
  <c r="B328" i="52"/>
  <c r="F328" i="52"/>
  <c r="G328" i="52"/>
  <c r="E328" i="52"/>
  <c r="B329" i="52"/>
  <c r="A328" i="52"/>
  <c r="H328" i="52"/>
  <c r="G329" i="52"/>
  <c r="F329" i="52"/>
  <c r="E329" i="52"/>
  <c r="H329" i="52" s="1"/>
  <c r="B330" i="52"/>
  <c r="A329" i="52"/>
  <c r="G330" i="52"/>
  <c r="F330" i="52"/>
  <c r="E330" i="52"/>
  <c r="H330" i="52" s="1"/>
  <c r="A330" i="52"/>
  <c r="B331" i="52"/>
  <c r="F331" i="52"/>
  <c r="G331" i="52"/>
  <c r="E331" i="52"/>
  <c r="A331" i="52"/>
  <c r="B332" i="52"/>
  <c r="G332" i="52"/>
  <c r="F332" i="52"/>
  <c r="E332" i="52"/>
  <c r="H332" i="52" s="1"/>
  <c r="A332" i="52"/>
  <c r="B333" i="52"/>
  <c r="G333" i="52"/>
  <c r="F333" i="52"/>
  <c r="E333" i="52"/>
  <c r="H333" i="52" s="1"/>
  <c r="B334" i="52"/>
  <c r="A333" i="52"/>
  <c r="G334" i="52"/>
  <c r="F334" i="52"/>
  <c r="E334" i="52"/>
  <c r="A334" i="52"/>
  <c r="B335" i="52"/>
  <c r="G335" i="52"/>
  <c r="E335" i="52"/>
  <c r="F335" i="52"/>
  <c r="H335" i="52" s="1"/>
  <c r="A335" i="52"/>
  <c r="B336" i="52"/>
  <c r="H334" i="52"/>
  <c r="F336" i="52"/>
  <c r="G336" i="52"/>
  <c r="E336" i="52"/>
  <c r="H336" i="52"/>
  <c r="B337" i="52"/>
  <c r="A336" i="52"/>
  <c r="G337" i="52"/>
  <c r="E337" i="52"/>
  <c r="F337" i="52"/>
  <c r="H337" i="52" s="1"/>
  <c r="A337" i="52"/>
  <c r="B338" i="52"/>
  <c r="G338" i="52"/>
  <c r="E338" i="52"/>
  <c r="F338" i="52"/>
  <c r="H338" i="52" s="1"/>
  <c r="B339" i="52"/>
  <c r="A338" i="52"/>
  <c r="G339" i="52"/>
  <c r="F339" i="52"/>
  <c r="E339" i="52"/>
  <c r="B340" i="52"/>
  <c r="A339" i="52"/>
  <c r="G340" i="52"/>
  <c r="E340" i="52"/>
  <c r="F340" i="52"/>
  <c r="A340" i="52"/>
  <c r="B341" i="52"/>
  <c r="G341" i="52"/>
  <c r="F341" i="52"/>
  <c r="E341" i="52"/>
  <c r="H341" i="52" s="1"/>
  <c r="A341" i="52"/>
  <c r="B342" i="52"/>
  <c r="H340" i="52"/>
  <c r="G342" i="52"/>
  <c r="F342" i="52"/>
  <c r="E342" i="52"/>
  <c r="A342" i="52"/>
  <c r="B343" i="52"/>
  <c r="H342" i="52"/>
  <c r="G343" i="52"/>
  <c r="E343" i="52"/>
  <c r="F343" i="52"/>
  <c r="A343" i="52"/>
  <c r="B344" i="52"/>
  <c r="F344" i="52"/>
  <c r="G344" i="52"/>
  <c r="E344" i="52"/>
  <c r="A344" i="52"/>
  <c r="B345" i="52"/>
  <c r="H344" i="52"/>
  <c r="G345" i="52"/>
  <c r="F345" i="52"/>
  <c r="E345" i="52"/>
  <c r="H345" i="52" s="1"/>
  <c r="A345" i="52"/>
  <c r="B346" i="52"/>
  <c r="G346" i="52"/>
  <c r="F346" i="52"/>
  <c r="E346" i="52"/>
  <c r="B347" i="52"/>
  <c r="A346" i="52"/>
  <c r="F347" i="52"/>
  <c r="G347" i="52"/>
  <c r="E347" i="52"/>
  <c r="B348" i="52"/>
  <c r="A347" i="52"/>
  <c r="G348" i="52"/>
  <c r="F348" i="52"/>
  <c r="E348" i="52"/>
  <c r="H348" i="52" s="1"/>
  <c r="A348" i="52"/>
  <c r="B349" i="52"/>
  <c r="G349" i="52"/>
  <c r="F349" i="52"/>
  <c r="E349" i="52"/>
  <c r="A349" i="52"/>
  <c r="B350" i="52"/>
  <c r="G350" i="52"/>
  <c r="F350" i="52"/>
  <c r="E350" i="52"/>
  <c r="B351" i="52"/>
  <c r="A350" i="52"/>
  <c r="G351" i="52"/>
  <c r="E351" i="52"/>
  <c r="F351" i="52"/>
  <c r="A351" i="52"/>
  <c r="B352" i="52"/>
  <c r="H350" i="52"/>
  <c r="F352" i="52"/>
  <c r="G352" i="52"/>
  <c r="E352" i="52"/>
  <c r="H352" i="52" s="1"/>
  <c r="A352" i="52"/>
  <c r="B353" i="52"/>
  <c r="H351" i="52"/>
  <c r="G353" i="52"/>
  <c r="E353" i="52"/>
  <c r="F353" i="52"/>
  <c r="H353" i="52" s="1"/>
  <c r="B354" i="52"/>
  <c r="A353" i="52"/>
  <c r="G354" i="52"/>
  <c r="E354" i="52"/>
  <c r="F354" i="52"/>
  <c r="H354" i="52" s="1"/>
  <c r="B355" i="52"/>
  <c r="A354" i="52"/>
  <c r="G355" i="52"/>
  <c r="F355" i="52"/>
  <c r="E355" i="52"/>
  <c r="H355" i="52" s="1"/>
  <c r="A355" i="52"/>
  <c r="B356" i="52"/>
  <c r="G356" i="52"/>
  <c r="E356" i="52"/>
  <c r="F356" i="52"/>
  <c r="A356" i="52"/>
  <c r="B357" i="52"/>
  <c r="G357" i="52"/>
  <c r="F357" i="52"/>
  <c r="E357" i="52"/>
  <c r="H357" i="52" s="1"/>
  <c r="A357" i="52"/>
  <c r="B358" i="52"/>
  <c r="H356" i="52"/>
  <c r="G358" i="52"/>
  <c r="F358" i="52"/>
  <c r="E358" i="52"/>
  <c r="B359" i="52"/>
  <c r="A358" i="52"/>
  <c r="G359" i="52"/>
  <c r="F359" i="52"/>
  <c r="E359" i="52"/>
  <c r="H359" i="52" s="1"/>
  <c r="A359" i="52"/>
  <c r="B360" i="52"/>
  <c r="F360" i="52"/>
  <c r="G360" i="52"/>
  <c r="E360" i="52"/>
  <c r="A360" i="52"/>
  <c r="B361" i="52"/>
  <c r="G361" i="52"/>
  <c r="F361" i="52"/>
  <c r="E361" i="52"/>
  <c r="A361" i="52"/>
  <c r="H360" i="52"/>
  <c r="H361" i="52"/>
  <c r="D15" i="51"/>
  <c r="D16" i="51"/>
  <c r="D17" i="51" s="1"/>
  <c r="F15" i="51"/>
  <c r="E15" i="51"/>
  <c r="E16" i="51" s="1"/>
  <c r="F16" i="51" s="1"/>
  <c r="I15" i="51"/>
  <c r="I38" i="51"/>
  <c r="I40" i="51"/>
  <c r="I14" i="51"/>
  <c r="G15" i="51"/>
  <c r="J38" i="51"/>
  <c r="J40" i="51"/>
  <c r="J15" i="51"/>
  <c r="K14" i="51"/>
  <c r="J14" i="51"/>
  <c r="M14" i="51"/>
  <c r="M15" i="51"/>
  <c r="L15" i="51"/>
  <c r="K15" i="51"/>
  <c r="C20" i="49"/>
  <c r="I64" i="51"/>
  <c r="J64" i="51"/>
  <c r="K64" i="51"/>
  <c r="L64" i="51"/>
  <c r="M64" i="51"/>
  <c r="E17" i="51"/>
  <c r="D20" i="49" s="1"/>
  <c r="I46" i="51"/>
  <c r="J46" i="51"/>
  <c r="K46" i="51"/>
  <c r="L46" i="51"/>
  <c r="M46" i="51"/>
  <c r="I42" i="51"/>
  <c r="J42" i="51"/>
  <c r="K42" i="51"/>
  <c r="L42" i="51"/>
  <c r="N21" i="45"/>
  <c r="O21" i="45"/>
  <c r="P27" i="45"/>
  <c r="Q27" i="45"/>
  <c r="N27" i="45"/>
  <c r="O27" i="45"/>
  <c r="N31" i="45"/>
  <c r="O31" i="45" s="1"/>
  <c r="Z67" i="47"/>
  <c r="C62" i="47"/>
  <c r="C63" i="47"/>
  <c r="C66" i="47"/>
  <c r="C68" i="47"/>
  <c r="Z64" i="47"/>
  <c r="Z66" i="47"/>
  <c r="C61" i="47"/>
  <c r="C67" i="47"/>
  <c r="Z65" i="47"/>
  <c r="C59" i="47"/>
  <c r="Z68" i="47"/>
  <c r="C65" i="47"/>
  <c r="C60" i="47"/>
  <c r="C64" i="47"/>
  <c r="L13" i="49" l="1"/>
  <c r="K13" i="49"/>
  <c r="BO8" i="46"/>
  <c r="FE7" i="46"/>
  <c r="EV7" i="46"/>
  <c r="EM7" i="46"/>
  <c r="DU7" i="46"/>
  <c r="DL7" i="46"/>
  <c r="CY7" i="46"/>
  <c r="BZ7" i="46"/>
  <c r="GD290" i="46"/>
  <c r="AS290" i="46"/>
  <c r="CM7" i="46"/>
  <c r="GD289" i="46"/>
  <c r="AS289" i="46"/>
  <c r="AT289" i="46" s="1"/>
  <c r="GD24" i="46"/>
  <c r="AS24" i="46"/>
  <c r="GD22" i="46"/>
  <c r="AS22" i="46"/>
  <c r="GD21" i="46"/>
  <c r="AS21" i="46"/>
  <c r="U24" i="46"/>
  <c r="T13" i="48"/>
  <c r="GD16" i="46"/>
  <c r="AS16" i="46"/>
  <c r="E15" i="76"/>
  <c r="I12" i="48"/>
  <c r="I15" i="66"/>
  <c r="B45" i="47"/>
  <c r="C45" i="47" s="1"/>
  <c r="I14" i="66"/>
  <c r="I17" i="45"/>
  <c r="C17" i="45"/>
  <c r="L50" i="66"/>
  <c r="D45" i="47"/>
  <c r="E45" i="47" s="1"/>
  <c r="G32" i="47"/>
  <c r="H358" i="52"/>
  <c r="H343" i="52"/>
  <c r="H327" i="52"/>
  <c r="H317" i="52"/>
  <c r="H306" i="52"/>
  <c r="H302" i="52"/>
  <c r="H299" i="52"/>
  <c r="H276" i="52"/>
  <c r="H245" i="52"/>
  <c r="H242" i="52"/>
  <c r="H240" i="52"/>
  <c r="H239" i="52"/>
  <c r="H233" i="52"/>
  <c r="H231" i="52"/>
  <c r="H226" i="52"/>
  <c r="H225" i="52"/>
  <c r="H223" i="52"/>
  <c r="H222" i="52"/>
  <c r="H221" i="52"/>
  <c r="H219" i="52"/>
  <c r="H217" i="52"/>
  <c r="H215" i="52"/>
  <c r="H213" i="52"/>
  <c r="H212" i="52"/>
  <c r="H210" i="52"/>
  <c r="H199" i="52"/>
  <c r="H196" i="52"/>
  <c r="H194" i="52"/>
  <c r="H185" i="52"/>
  <c r="H183" i="52"/>
  <c r="H181" i="52"/>
  <c r="H177" i="52"/>
  <c r="H173" i="52"/>
  <c r="H167" i="52"/>
  <c r="H164" i="52"/>
  <c r="H161" i="52"/>
  <c r="H159" i="52"/>
  <c r="H155" i="52"/>
  <c r="H153" i="52"/>
  <c r="H151" i="52"/>
  <c r="H143" i="52"/>
  <c r="H142" i="52"/>
  <c r="H136" i="52"/>
  <c r="H135" i="52"/>
  <c r="H129" i="52"/>
  <c r="H123" i="52"/>
  <c r="H114" i="52"/>
  <c r="M38" i="51" s="1"/>
  <c r="M40" i="51" s="1"/>
  <c r="H108" i="52"/>
  <c r="H95" i="52"/>
  <c r="H86" i="52"/>
  <c r="K38" i="51" s="1"/>
  <c r="K40" i="51" s="1"/>
  <c r="K39" i="47"/>
  <c r="S25" i="66"/>
  <c r="M33" i="66"/>
  <c r="D25" i="66"/>
  <c r="G33" i="66"/>
  <c r="M40" i="66"/>
  <c r="P58" i="66"/>
  <c r="M48" i="66"/>
  <c r="C77" i="51"/>
  <c r="C246" i="77"/>
  <c r="J33" i="66"/>
  <c r="J35" i="66" s="1"/>
  <c r="X289" i="46"/>
  <c r="P245" i="77" s="1"/>
  <c r="O245" i="77"/>
  <c r="D43" i="47"/>
  <c r="C10" i="51" s="1"/>
  <c r="G16" i="48"/>
  <c r="F18" i="74"/>
  <c r="F19" i="74"/>
  <c r="F11" i="74" s="1" a="1"/>
  <c r="F11" i="74" s="1"/>
  <c r="F13" i="74"/>
  <c r="F17" i="74"/>
  <c r="F15" i="74"/>
  <c r="F9" i="74"/>
  <c r="CS7" i="46"/>
  <c r="L22" i="46"/>
  <c r="AN22" i="46"/>
  <c r="AT22" i="46"/>
  <c r="DM7" i="46"/>
  <c r="CU7" i="46"/>
  <c r="AN16" i="46"/>
  <c r="AO16" i="46"/>
  <c r="DO7" i="46"/>
  <c r="DK7" i="46"/>
  <c r="HF10" i="46"/>
  <c r="HG10" i="46" s="1"/>
  <c r="EX7" i="46"/>
  <c r="FC7" i="46"/>
  <c r="EW7" i="46"/>
  <c r="CI7" i="46"/>
  <c r="CG7" i="46"/>
  <c r="CF7" i="46"/>
  <c r="R24" i="46"/>
  <c r="M24" i="77" s="1"/>
  <c r="EZ7" i="46"/>
  <c r="CH7" i="46"/>
  <c r="FA7" i="46"/>
  <c r="U14" i="46"/>
  <c r="R26" i="46"/>
  <c r="M26" i="77" s="1"/>
  <c r="FB7" i="46"/>
  <c r="ET7" i="46"/>
  <c r="F32" i="74"/>
  <c r="AT27" i="46"/>
  <c r="X22" i="46"/>
  <c r="P22" i="77" s="1"/>
  <c r="EY7" i="46"/>
  <c r="EU7" i="46"/>
  <c r="CC7" i="46"/>
  <c r="GB7" i="46"/>
  <c r="FG7" i="46"/>
  <c r="X29" i="46"/>
  <c r="P29" i="77" s="1"/>
  <c r="U21" i="46"/>
  <c r="FH7" i="46"/>
  <c r="FZ7" i="46"/>
  <c r="FW7" i="46"/>
  <c r="CX7" i="46"/>
  <c r="GA7" i="46"/>
  <c r="FP7" i="46"/>
  <c r="FN7" i="46"/>
  <c r="L19" i="46"/>
  <c r="U27" i="46"/>
  <c r="O27" i="77" s="1"/>
  <c r="FI7" i="46"/>
  <c r="FV7" i="46"/>
  <c r="FU7" i="46"/>
  <c r="FT7" i="46"/>
  <c r="FS7" i="46"/>
  <c r="FJ7" i="46"/>
  <c r="GQ289" i="46"/>
  <c r="FX7" i="46"/>
  <c r="FR7" i="46"/>
  <c r="FQ7" i="46"/>
  <c r="FY7" i="46"/>
  <c r="FO7" i="46"/>
  <c r="FL7" i="46"/>
  <c r="EP7" i="46"/>
  <c r="T29" i="46"/>
  <c r="N29" i="77" s="1"/>
  <c r="U19" i="46"/>
  <c r="L21" i="46"/>
  <c r="X25" i="46"/>
  <c r="P25" i="77" s="1"/>
  <c r="CV7" i="46"/>
  <c r="CO7" i="46"/>
  <c r="CK7" i="46"/>
  <c r="N102" i="71"/>
  <c r="CQ7" i="46"/>
  <c r="CL7" i="46"/>
  <c r="CA7" i="46"/>
  <c r="U18" i="46"/>
  <c r="O18" i="77" s="1"/>
  <c r="CR7" i="46"/>
  <c r="CP7" i="46"/>
  <c r="N66" i="71"/>
  <c r="CN7" i="46"/>
  <c r="CE7" i="46"/>
  <c r="N68" i="71"/>
  <c r="N73" i="71"/>
  <c r="N72" i="71"/>
  <c r="CT7" i="46"/>
  <c r="CB7" i="46"/>
  <c r="N65" i="71"/>
  <c r="O246" i="77"/>
  <c r="T290" i="46"/>
  <c r="N246" i="77" s="1"/>
  <c r="X290" i="46"/>
  <c r="P246" i="77" s="1"/>
  <c r="EL7" i="46"/>
  <c r="EJ7" i="46"/>
  <c r="EG7" i="46"/>
  <c r="N101" i="71"/>
  <c r="N95" i="71"/>
  <c r="N42" i="71"/>
  <c r="N83" i="71"/>
  <c r="N13" i="71"/>
  <c r="GQ29" i="46"/>
  <c r="N44" i="71"/>
  <c r="N31" i="71"/>
  <c r="N69" i="71"/>
  <c r="AT29" i="46"/>
  <c r="G57" i="74"/>
  <c r="N14" i="71"/>
  <c r="EN7" i="46"/>
  <c r="EK7" i="46"/>
  <c r="DW7" i="46"/>
  <c r="N103" i="71"/>
  <c r="N50" i="71"/>
  <c r="N97" i="71"/>
  <c r="N71" i="71"/>
  <c r="N16" i="71"/>
  <c r="K18" i="77"/>
  <c r="EQ7" i="46"/>
  <c r="EO7" i="46"/>
  <c r="DZ7" i="46"/>
  <c r="N49" i="71"/>
  <c r="N34" i="71"/>
  <c r="N23" i="71"/>
  <c r="N75" i="71"/>
  <c r="N67" i="71"/>
  <c r="R18" i="46"/>
  <c r="M18" i="77" s="1"/>
  <c r="ER7" i="46"/>
  <c r="EI7" i="46"/>
  <c r="ED7" i="46"/>
  <c r="EB7" i="46"/>
  <c r="DY7" i="46"/>
  <c r="DX7" i="46"/>
  <c r="N77" i="71"/>
  <c r="N28" i="71"/>
  <c r="EH7" i="46"/>
  <c r="DV7" i="46"/>
  <c r="EF7" i="46"/>
  <c r="N39" i="71"/>
  <c r="N15" i="71"/>
  <c r="AT290" i="46"/>
  <c r="MD10" i="46"/>
  <c r="ME10" i="46" s="1"/>
  <c r="MF10" i="46" s="1"/>
  <c r="MG10" i="46" s="1"/>
  <c r="MH10" i="46" s="1"/>
  <c r="MI10" i="46" s="1"/>
  <c r="MJ10" i="46" s="1"/>
  <c r="MK10" i="46" s="1"/>
  <c r="ML10" i="46" s="1"/>
  <c r="MM10" i="46" s="1"/>
  <c r="MN10" i="46" s="1"/>
  <c r="MO10" i="46" s="1"/>
  <c r="MP10" i="46" s="1"/>
  <c r="MQ10" i="46" s="1"/>
  <c r="MR10" i="46" s="1"/>
  <c r="MS10" i="46" s="1"/>
  <c r="MT10" i="46" s="1"/>
  <c r="MU10" i="46" s="1"/>
  <c r="MV10" i="46" s="1"/>
  <c r="MW10" i="46" s="1"/>
  <c r="MX10" i="46" s="1"/>
  <c r="MY10" i="46" s="1"/>
  <c r="MZ10" i="46" s="1"/>
  <c r="NA10" i="46" s="1"/>
  <c r="NB10" i="46" s="1"/>
  <c r="NC10" i="46" s="1"/>
  <c r="ND10" i="46" s="1"/>
  <c r="NE10" i="46" s="1"/>
  <c r="NF10" i="46" s="1"/>
  <c r="NG10" i="46" s="1"/>
  <c r="NH10" i="46" s="1"/>
  <c r="NI10" i="46" s="1"/>
  <c r="NJ10" i="46" s="1"/>
  <c r="NK10" i="46" s="1"/>
  <c r="NL10" i="46" s="1"/>
  <c r="NM10" i="46" s="1"/>
  <c r="NN10" i="46" s="1"/>
  <c r="NO10" i="46" s="1"/>
  <c r="NP10" i="46" s="1"/>
  <c r="NQ10" i="46" s="1"/>
  <c r="NR10" i="46" s="1"/>
  <c r="NS10" i="46" s="1"/>
  <c r="NT10" i="46" s="1"/>
  <c r="NU10" i="46" s="1"/>
  <c r="NV10" i="46" s="1"/>
  <c r="NW10" i="46" s="1"/>
  <c r="NX10" i="46" s="1"/>
  <c r="NY10" i="46" s="1"/>
  <c r="NZ10" i="46" s="1"/>
  <c r="OA10" i="46" s="1"/>
  <c r="OB10" i="46" s="1"/>
  <c r="OC10" i="46" s="1"/>
  <c r="OD10" i="46" s="1"/>
  <c r="OE10" i="46" s="1"/>
  <c r="OF10" i="46" s="1"/>
  <c r="OG10" i="46" s="1"/>
  <c r="OH10" i="46" s="1"/>
  <c r="OI10" i="46" s="1"/>
  <c r="OJ10" i="46" s="1"/>
  <c r="OK10" i="46" s="1"/>
  <c r="OL10" i="46" s="1"/>
  <c r="OM10" i="46" s="1"/>
  <c r="ON10" i="46" s="1"/>
  <c r="OO10" i="46" s="1"/>
  <c r="OP10" i="46" s="1"/>
  <c r="OQ10" i="46" s="1"/>
  <c r="OR10" i="46" s="1"/>
  <c r="OS10" i="46" s="1"/>
  <c r="OT10" i="46" s="1"/>
  <c r="OU10" i="46" s="1"/>
  <c r="OV10" i="46" s="1"/>
  <c r="OW10" i="46" s="1"/>
  <c r="OX10" i="46" s="1"/>
  <c r="OY10" i="46" s="1"/>
  <c r="OZ10" i="46" s="1"/>
  <c r="PA10" i="46" s="1"/>
  <c r="PB10" i="46" s="1"/>
  <c r="PC10" i="46" s="1"/>
  <c r="PD10" i="46" s="1"/>
  <c r="PE10" i="46" s="1"/>
  <c r="PF10" i="46" s="1"/>
  <c r="PG10" i="46" s="1"/>
  <c r="PH10" i="46" s="1"/>
  <c r="PI10" i="46" s="1"/>
  <c r="PJ10" i="46" s="1"/>
  <c r="PK10" i="46" s="1"/>
  <c r="PL10" i="46" s="1"/>
  <c r="PM10" i="46" s="1"/>
  <c r="PN10" i="46" s="1"/>
  <c r="PO10" i="46" s="1"/>
  <c r="PP10" i="46" s="1"/>
  <c r="PQ10" i="46" s="1"/>
  <c r="PR10" i="46" s="1"/>
  <c r="PS10" i="46" s="1"/>
  <c r="PT10" i="46" s="1"/>
  <c r="PU10" i="46" s="1"/>
  <c r="PV10" i="46" s="1"/>
  <c r="PW10" i="46" s="1"/>
  <c r="PX10" i="46" s="1"/>
  <c r="PY10" i="46" s="1"/>
  <c r="PZ10" i="46" s="1"/>
  <c r="QA10" i="46" s="1"/>
  <c r="QB10" i="46" s="1"/>
  <c r="QC10" i="46" s="1"/>
  <c r="QD10" i="46" s="1"/>
  <c r="QE10" i="46" s="1"/>
  <c r="QF10" i="46" s="1"/>
  <c r="QG10" i="46" s="1"/>
  <c r="QH10" i="46" s="1"/>
  <c r="QI10" i="46" s="1"/>
  <c r="QJ10" i="46" s="1"/>
  <c r="QK10" i="46" s="1"/>
  <c r="QL10" i="46" s="1"/>
  <c r="QM10" i="46" s="1"/>
  <c r="QN10" i="46" s="1"/>
  <c r="QO10" i="46" s="1"/>
  <c r="QP10" i="46" s="1"/>
  <c r="QQ10" i="46" s="1"/>
  <c r="N29" i="71"/>
  <c r="N12" i="71"/>
  <c r="AO14" i="46"/>
  <c r="AF14" i="46"/>
  <c r="D295" i="46"/>
  <c r="N10" i="71"/>
  <c r="N81" i="71"/>
  <c r="F5" i="74"/>
  <c r="F57" i="74"/>
  <c r="F7" i="74"/>
  <c r="N109" i="71"/>
  <c r="N54" i="71"/>
  <c r="N96" i="71"/>
  <c r="F3" i="74"/>
  <c r="F4" i="74" s="1"/>
  <c r="N11" i="71"/>
  <c r="DH7" i="46"/>
  <c r="DD7" i="46"/>
  <c r="CW7" i="46"/>
  <c r="CZ7" i="46"/>
  <c r="DA7" i="46"/>
  <c r="DE7" i="46"/>
  <c r="DF7" i="46"/>
  <c r="DG7" i="46"/>
  <c r="DC7" i="46"/>
  <c r="DB7" i="46"/>
  <c r="N98" i="71"/>
  <c r="N90" i="71"/>
  <c r="N76" i="71"/>
  <c r="O24" i="77"/>
  <c r="X24" i="46"/>
  <c r="T19" i="46"/>
  <c r="N19" i="77" s="1"/>
  <c r="AF15" i="46"/>
  <c r="AO15" i="46"/>
  <c r="O22" i="77"/>
  <c r="K17" i="77"/>
  <c r="L17" i="46"/>
  <c r="AT17" i="46" s="1"/>
  <c r="AF20" i="46"/>
  <c r="N32" i="71"/>
  <c r="N82" i="71"/>
  <c r="N25" i="71"/>
  <c r="N108" i="71"/>
  <c r="N80" i="71"/>
  <c r="N74" i="71"/>
  <c r="K16" i="77"/>
  <c r="L16" i="46"/>
  <c r="AT16" i="46" s="1"/>
  <c r="AF19" i="46"/>
  <c r="AO19" i="46"/>
  <c r="N51" i="71"/>
  <c r="N85" i="71"/>
  <c r="N26" i="71"/>
  <c r="N70" i="71"/>
  <c r="F56" i="74"/>
  <c r="AF18" i="46"/>
  <c r="AO18" i="46"/>
  <c r="N100" i="71"/>
  <c r="N99" i="71"/>
  <c r="N41" i="71"/>
  <c r="N92" i="71"/>
  <c r="A58" i="47"/>
  <c r="C7" i="69"/>
  <c r="K14" i="77"/>
  <c r="L14" i="46"/>
  <c r="N46" i="71"/>
  <c r="N106" i="71"/>
  <c r="N27" i="71"/>
  <c r="N79" i="71"/>
  <c r="N78" i="71"/>
  <c r="N18" i="71"/>
  <c r="F60" i="74"/>
  <c r="U17" i="46"/>
  <c r="K15" i="77"/>
  <c r="L15" i="46"/>
  <c r="U15" i="46"/>
  <c r="R28" i="46"/>
  <c r="M28" i="77" s="1"/>
  <c r="U28" i="46"/>
  <c r="N45" i="71"/>
  <c r="N37" i="71"/>
  <c r="N107" i="71"/>
  <c r="N48" i="71"/>
  <c r="N89" i="71"/>
  <c r="N86" i="71"/>
  <c r="N24" i="71"/>
  <c r="N21" i="71"/>
  <c r="F44" i="74"/>
  <c r="U16" i="46"/>
  <c r="T289" i="46"/>
  <c r="N245" i="77" s="1"/>
  <c r="AT24" i="46"/>
  <c r="AT21" i="46"/>
  <c r="AO21" i="46"/>
  <c r="AO17" i="46"/>
  <c r="H346" i="52"/>
  <c r="H315" i="52"/>
  <c r="H193" i="52"/>
  <c r="H103" i="52"/>
  <c r="L38" i="51" s="1"/>
  <c r="L40" i="51" s="1"/>
  <c r="L14" i="51"/>
  <c r="H347" i="52"/>
  <c r="H339" i="52"/>
  <c r="H308" i="52"/>
  <c r="G16" i="51"/>
  <c r="F17" i="51"/>
  <c r="E20" i="49" s="1"/>
  <c r="H331" i="52"/>
  <c r="H298" i="52"/>
  <c r="H277" i="52"/>
  <c r="H251" i="52"/>
  <c r="H157" i="52"/>
  <c r="H349" i="52"/>
  <c r="H285" i="52"/>
  <c r="H282" i="52"/>
  <c r="H126" i="52"/>
  <c r="H124" i="52"/>
  <c r="N53" i="71"/>
  <c r="N104" i="71"/>
  <c r="N52" i="71"/>
  <c r="N105" i="71"/>
  <c r="N47" i="71"/>
  <c r="N43" i="71"/>
  <c r="N38" i="71"/>
  <c r="N40" i="71"/>
  <c r="N36" i="71"/>
  <c r="N94" i="71"/>
  <c r="N93" i="71"/>
  <c r="N91" i="71"/>
  <c r="N87" i="71"/>
  <c r="N88" i="71"/>
  <c r="N84" i="71"/>
  <c r="N35" i="71"/>
  <c r="N33" i="71"/>
  <c r="N30" i="71"/>
  <c r="N20" i="71"/>
  <c r="N22" i="71"/>
  <c r="N19" i="71"/>
  <c r="N17" i="71"/>
  <c r="T65" i="66"/>
  <c r="T63" i="66"/>
  <c r="C14" i="66"/>
  <c r="C17" i="66"/>
  <c r="C15" i="66"/>
  <c r="C16" i="66"/>
  <c r="C25" i="66"/>
  <c r="Y57" i="51"/>
  <c r="AD57" i="51"/>
  <c r="AA57" i="51"/>
  <c r="AB57" i="51"/>
  <c r="AC57" i="51"/>
  <c r="V57" i="51"/>
  <c r="D59" i="51"/>
  <c r="E56" i="51" s="1"/>
  <c r="W57" i="51"/>
  <c r="U57" i="51"/>
  <c r="Z57" i="51"/>
  <c r="B11" i="46"/>
  <c r="A341" i="46"/>
  <c r="S57" i="51"/>
  <c r="L44" i="45"/>
  <c r="L48" i="45"/>
  <c r="L50" i="45"/>
  <c r="M35" i="45"/>
  <c r="GD25" i="46"/>
  <c r="D58" i="66"/>
  <c r="M58" i="66"/>
  <c r="X14" i="46"/>
  <c r="J14" i="66"/>
  <c r="J18" i="66" s="1"/>
  <c r="J52" i="66" s="1"/>
  <c r="J60" i="66" s="1"/>
  <c r="I21" i="66"/>
  <c r="I16" i="66"/>
  <c r="I17" i="66"/>
  <c r="J48" i="66"/>
  <c r="P33" i="66"/>
  <c r="P52" i="66" s="1"/>
  <c r="P60" i="66" s="1"/>
  <c r="R16" i="66"/>
  <c r="R18" i="66"/>
  <c r="R15" i="66"/>
  <c r="R25" i="66"/>
  <c r="M25" i="66"/>
  <c r="B47" i="47"/>
  <c r="C46" i="47"/>
  <c r="G50" i="66"/>
  <c r="F50" i="66"/>
  <c r="D33" i="66"/>
  <c r="G25" i="66"/>
  <c r="I317" i="46"/>
  <c r="A8" i="46" s="1"/>
  <c r="A8" i="77" s="1"/>
  <c r="I324" i="46"/>
  <c r="I319" i="46"/>
  <c r="A10" i="46" s="1"/>
  <c r="A10" i="77" s="1"/>
  <c r="I322" i="46"/>
  <c r="I323" i="46"/>
  <c r="I325" i="46"/>
  <c r="I316" i="46"/>
  <c r="A7" i="46" s="1"/>
  <c r="I321" i="46"/>
  <c r="I318" i="46"/>
  <c r="A9" i="46" s="1"/>
  <c r="A9" i="77" s="1"/>
  <c r="D3" i="52"/>
  <c r="J2" i="52"/>
  <c r="T21" i="46"/>
  <c r="N21" i="77" s="1"/>
  <c r="D7" i="69"/>
  <c r="F8" i="69"/>
  <c r="D47" i="47"/>
  <c r="H50" i="45"/>
  <c r="AC35" i="51"/>
  <c r="U35" i="51"/>
  <c r="U14" i="66"/>
  <c r="F47" i="47"/>
  <c r="V14" i="66"/>
  <c r="V18" i="66" s="1"/>
  <c r="V52" i="66" s="1"/>
  <c r="V60" i="66" s="1"/>
  <c r="AA35" i="51"/>
  <c r="S35" i="51"/>
  <c r="C21" i="51"/>
  <c r="C22" i="51" s="1"/>
  <c r="C26" i="51" s="1"/>
  <c r="C31" i="51" s="1"/>
  <c r="AD35" i="51"/>
  <c r="M50" i="66"/>
  <c r="E19" i="69"/>
  <c r="D19" i="69"/>
  <c r="E31" i="69"/>
  <c r="C19" i="69"/>
  <c r="C31" i="69"/>
  <c r="F19" i="69"/>
  <c r="X35" i="51"/>
  <c r="AT28" i="46"/>
  <c r="AT25" i="46"/>
  <c r="N7" i="61"/>
  <c r="M9" i="61"/>
  <c r="P10" i="61"/>
  <c r="M8" i="61"/>
  <c r="P9" i="61"/>
  <c r="M7" i="61"/>
  <c r="P8" i="61"/>
  <c r="C10" i="61"/>
  <c r="P7" i="61"/>
  <c r="C9" i="61"/>
  <c r="O8" i="61"/>
  <c r="C7" i="61"/>
  <c r="O9" i="61"/>
  <c r="O10" i="61"/>
  <c r="M10" i="61"/>
  <c r="C8" i="61"/>
  <c r="P6" i="61"/>
  <c r="O7" i="61"/>
  <c r="C69" i="47"/>
  <c r="C13" i="51"/>
  <c r="D64" i="47"/>
  <c r="D65" i="47"/>
  <c r="D68" i="47"/>
  <c r="D66" i="47"/>
  <c r="D62" i="47"/>
  <c r="D60" i="47"/>
  <c r="D63" i="47"/>
  <c r="D61" i="47"/>
  <c r="D67" i="47"/>
  <c r="D59" i="47"/>
  <c r="A7" i="77" l="1"/>
  <c r="J30" i="46"/>
  <c r="AH30" i="46"/>
  <c r="AV30" i="46" s="1"/>
  <c r="AI30" i="46"/>
  <c r="AJ30" i="46"/>
  <c r="AQ30" i="46" s="1"/>
  <c r="AK30" i="46"/>
  <c r="AL30" i="46"/>
  <c r="AM30" i="46"/>
  <c r="J31" i="46"/>
  <c r="AH31" i="46"/>
  <c r="AV31" i="46" s="1"/>
  <c r="AI31" i="46"/>
  <c r="AJ31" i="46"/>
  <c r="AQ31" i="46" s="1"/>
  <c r="AK31" i="46"/>
  <c r="AL31" i="46"/>
  <c r="AM31" i="46"/>
  <c r="J32" i="46"/>
  <c r="AH32" i="46"/>
  <c r="AV32" i="46" s="1"/>
  <c r="AI32" i="46"/>
  <c r="AJ32" i="46"/>
  <c r="AQ32" i="46" s="1"/>
  <c r="AK32" i="46"/>
  <c r="AL32" i="46"/>
  <c r="AM32" i="46"/>
  <c r="J33" i="46"/>
  <c r="AH33" i="46"/>
  <c r="AV33" i="46" s="1"/>
  <c r="AI33" i="46"/>
  <c r="AJ33" i="46"/>
  <c r="AQ33" i="46" s="1"/>
  <c r="AK33" i="46"/>
  <c r="AL33" i="46"/>
  <c r="AM33" i="46"/>
  <c r="J34" i="46"/>
  <c r="AH34" i="46"/>
  <c r="AV34" i="46" s="1"/>
  <c r="AI34" i="46"/>
  <c r="AJ34" i="46"/>
  <c r="AQ34" i="46" s="1"/>
  <c r="AK34" i="46"/>
  <c r="AL34" i="46"/>
  <c r="AM34" i="46"/>
  <c r="J35" i="46"/>
  <c r="AH35" i="46"/>
  <c r="AV35" i="46" s="1"/>
  <c r="AI35" i="46"/>
  <c r="AJ35" i="46"/>
  <c r="AQ35" i="46" s="1"/>
  <c r="AK35" i="46"/>
  <c r="AL35" i="46"/>
  <c r="AM35" i="46"/>
  <c r="J36" i="46"/>
  <c r="AH36" i="46"/>
  <c r="AV36" i="46" s="1"/>
  <c r="AI36" i="46"/>
  <c r="AJ36" i="46"/>
  <c r="AQ36" i="46" s="1"/>
  <c r="AK36" i="46"/>
  <c r="AL36" i="46"/>
  <c r="AM36" i="46"/>
  <c r="J37" i="46"/>
  <c r="AH37" i="46"/>
  <c r="AV37" i="46" s="1"/>
  <c r="AI37" i="46"/>
  <c r="AJ37" i="46"/>
  <c r="AQ37" i="46" s="1"/>
  <c r="AK37" i="46"/>
  <c r="AL37" i="46"/>
  <c r="AM37" i="46"/>
  <c r="J38" i="46"/>
  <c r="AH38" i="46"/>
  <c r="AV38" i="46" s="1"/>
  <c r="AI38" i="46"/>
  <c r="AJ38" i="46"/>
  <c r="AQ38" i="46" s="1"/>
  <c r="AK38" i="46"/>
  <c r="AL38" i="46"/>
  <c r="AM38" i="46"/>
  <c r="J39" i="46"/>
  <c r="AH39" i="46"/>
  <c r="AV39" i="46" s="1"/>
  <c r="AI39" i="46"/>
  <c r="AJ39" i="46"/>
  <c r="AQ39" i="46" s="1"/>
  <c r="AK39" i="46"/>
  <c r="AL39" i="46"/>
  <c r="AM39" i="46"/>
  <c r="J40" i="46"/>
  <c r="AH40" i="46"/>
  <c r="AV40" i="46" s="1"/>
  <c r="AI40" i="46"/>
  <c r="AJ40" i="46"/>
  <c r="AQ40" i="46" s="1"/>
  <c r="AK40" i="46"/>
  <c r="AL40" i="46"/>
  <c r="AM40" i="46"/>
  <c r="J41" i="46"/>
  <c r="AH41" i="46"/>
  <c r="AV41" i="46" s="1"/>
  <c r="AI41" i="46"/>
  <c r="AJ41" i="46"/>
  <c r="AQ41" i="46" s="1"/>
  <c r="AK41" i="46"/>
  <c r="AL41" i="46"/>
  <c r="AM41" i="46"/>
  <c r="J42" i="46"/>
  <c r="AH42" i="46"/>
  <c r="AV42" i="46" s="1"/>
  <c r="AI42" i="46"/>
  <c r="AJ42" i="46"/>
  <c r="AQ42" i="46" s="1"/>
  <c r="AK42" i="46"/>
  <c r="AL42" i="46"/>
  <c r="AM42" i="46"/>
  <c r="J43" i="46"/>
  <c r="AH43" i="46"/>
  <c r="AV43" i="46" s="1"/>
  <c r="AI43" i="46"/>
  <c r="AJ43" i="46"/>
  <c r="AQ43" i="46" s="1"/>
  <c r="AK43" i="46"/>
  <c r="AL43" i="46"/>
  <c r="AM43" i="46"/>
  <c r="J44" i="46"/>
  <c r="AH44" i="46"/>
  <c r="AV44" i="46" s="1"/>
  <c r="AI44" i="46"/>
  <c r="AJ44" i="46"/>
  <c r="AQ44" i="46" s="1"/>
  <c r="AK44" i="46"/>
  <c r="AL44" i="46"/>
  <c r="AM44" i="46"/>
  <c r="J45" i="46"/>
  <c r="AH45" i="46"/>
  <c r="AV45" i="46" s="1"/>
  <c r="AI45" i="46"/>
  <c r="AJ45" i="46"/>
  <c r="AQ45" i="46" s="1"/>
  <c r="AK45" i="46"/>
  <c r="AL45" i="46"/>
  <c r="AM45" i="46"/>
  <c r="J46" i="46"/>
  <c r="AH46" i="46"/>
  <c r="AV46" i="46" s="1"/>
  <c r="AI46" i="46"/>
  <c r="AJ46" i="46"/>
  <c r="AQ46" i="46" s="1"/>
  <c r="AK46" i="46"/>
  <c r="AL46" i="46"/>
  <c r="AM46" i="46"/>
  <c r="J47" i="46"/>
  <c r="AH47" i="46"/>
  <c r="AV47" i="46" s="1"/>
  <c r="AI47" i="46"/>
  <c r="AJ47" i="46"/>
  <c r="AQ47" i="46" s="1"/>
  <c r="AK47" i="46"/>
  <c r="AL47" i="46"/>
  <c r="AM47" i="46"/>
  <c r="J48" i="46"/>
  <c r="AH48" i="46"/>
  <c r="AV48" i="46" s="1"/>
  <c r="AI48" i="46"/>
  <c r="AJ48" i="46"/>
  <c r="AQ48" i="46" s="1"/>
  <c r="AK48" i="46"/>
  <c r="AL48" i="46"/>
  <c r="AM48" i="46"/>
  <c r="J49" i="46"/>
  <c r="AH49" i="46"/>
  <c r="AV49" i="46" s="1"/>
  <c r="AI49" i="46"/>
  <c r="AJ49" i="46"/>
  <c r="AQ49" i="46" s="1"/>
  <c r="AK49" i="46"/>
  <c r="AL49" i="46"/>
  <c r="AM49" i="46"/>
  <c r="J50" i="46"/>
  <c r="AH50" i="46"/>
  <c r="AV50" i="46" s="1"/>
  <c r="AI50" i="46"/>
  <c r="AJ50" i="46"/>
  <c r="AQ50" i="46" s="1"/>
  <c r="AK50" i="46"/>
  <c r="AL50" i="46"/>
  <c r="AM50" i="46"/>
  <c r="J51" i="46"/>
  <c r="AH51" i="46"/>
  <c r="AV51" i="46" s="1"/>
  <c r="AI51" i="46"/>
  <c r="AJ51" i="46"/>
  <c r="AQ51" i="46" s="1"/>
  <c r="AK51" i="46"/>
  <c r="AL51" i="46"/>
  <c r="AM51" i="46"/>
  <c r="J52" i="46"/>
  <c r="AH52" i="46"/>
  <c r="AV52" i="46" s="1"/>
  <c r="AI52" i="46"/>
  <c r="AJ52" i="46"/>
  <c r="AQ52" i="46" s="1"/>
  <c r="AK52" i="46"/>
  <c r="AL52" i="46"/>
  <c r="AM52" i="46"/>
  <c r="J53" i="46"/>
  <c r="AH53" i="46"/>
  <c r="AV53" i="46" s="1"/>
  <c r="AI53" i="46"/>
  <c r="AJ53" i="46"/>
  <c r="AQ53" i="46" s="1"/>
  <c r="AK53" i="46"/>
  <c r="AL53" i="46"/>
  <c r="AM53" i="46"/>
  <c r="J54" i="46"/>
  <c r="AH54" i="46"/>
  <c r="AV54" i="46" s="1"/>
  <c r="AI54" i="46"/>
  <c r="AJ54" i="46"/>
  <c r="AQ54" i="46" s="1"/>
  <c r="AK54" i="46"/>
  <c r="AL54" i="46"/>
  <c r="AM54" i="46"/>
  <c r="J55" i="46"/>
  <c r="AH55" i="46"/>
  <c r="AV55" i="46" s="1"/>
  <c r="AI55" i="46"/>
  <c r="AJ55" i="46"/>
  <c r="AQ55" i="46" s="1"/>
  <c r="AK55" i="46"/>
  <c r="AL55" i="46"/>
  <c r="AM55" i="46"/>
  <c r="J56" i="46"/>
  <c r="AH56" i="46"/>
  <c r="AV56" i="46" s="1"/>
  <c r="AI56" i="46"/>
  <c r="AJ56" i="46"/>
  <c r="AQ56" i="46" s="1"/>
  <c r="AK56" i="46"/>
  <c r="AL56" i="46"/>
  <c r="AM56" i="46"/>
  <c r="J57" i="46"/>
  <c r="AH57" i="46"/>
  <c r="AV57" i="46" s="1"/>
  <c r="AI57" i="46"/>
  <c r="AJ57" i="46"/>
  <c r="AQ57" i="46" s="1"/>
  <c r="AK57" i="46"/>
  <c r="AL57" i="46"/>
  <c r="AM57" i="46"/>
  <c r="J58" i="46"/>
  <c r="AH58" i="46"/>
  <c r="AV58" i="46" s="1"/>
  <c r="AI58" i="46"/>
  <c r="AJ58" i="46"/>
  <c r="AQ58" i="46" s="1"/>
  <c r="AK58" i="46"/>
  <c r="AL58" i="46"/>
  <c r="AM58" i="46"/>
  <c r="J59" i="46"/>
  <c r="AH59" i="46"/>
  <c r="AV59" i="46" s="1"/>
  <c r="AI59" i="46"/>
  <c r="AJ59" i="46"/>
  <c r="AQ59" i="46" s="1"/>
  <c r="AK59" i="46"/>
  <c r="AL59" i="46"/>
  <c r="AM59" i="46"/>
  <c r="J60" i="46"/>
  <c r="AH60" i="46"/>
  <c r="AV60" i="46" s="1"/>
  <c r="AI60" i="46"/>
  <c r="AJ60" i="46"/>
  <c r="AQ60" i="46" s="1"/>
  <c r="AK60" i="46"/>
  <c r="AL60" i="46"/>
  <c r="AM60" i="46"/>
  <c r="J61" i="46"/>
  <c r="AH61" i="46"/>
  <c r="AV61" i="46" s="1"/>
  <c r="AI61" i="46"/>
  <c r="AJ61" i="46"/>
  <c r="AQ61" i="46" s="1"/>
  <c r="AK61" i="46"/>
  <c r="AL61" i="46"/>
  <c r="AM61" i="46"/>
  <c r="J62" i="46"/>
  <c r="AH62" i="46"/>
  <c r="AV62" i="46" s="1"/>
  <c r="AI62" i="46"/>
  <c r="AJ62" i="46"/>
  <c r="AQ62" i="46" s="1"/>
  <c r="AK62" i="46"/>
  <c r="AL62" i="46"/>
  <c r="AM62" i="46"/>
  <c r="J63" i="46"/>
  <c r="AH63" i="46"/>
  <c r="AV63" i="46" s="1"/>
  <c r="AI63" i="46"/>
  <c r="AJ63" i="46"/>
  <c r="AQ63" i="46" s="1"/>
  <c r="AK63" i="46"/>
  <c r="AL63" i="46"/>
  <c r="AM63" i="46"/>
  <c r="J64" i="46"/>
  <c r="AH64" i="46"/>
  <c r="AV64" i="46" s="1"/>
  <c r="AI64" i="46"/>
  <c r="AJ64" i="46"/>
  <c r="AQ64" i="46" s="1"/>
  <c r="AK64" i="46"/>
  <c r="AL64" i="46"/>
  <c r="AM64" i="46"/>
  <c r="J65" i="46"/>
  <c r="AH65" i="46"/>
  <c r="AV65" i="46" s="1"/>
  <c r="AI65" i="46"/>
  <c r="AJ65" i="46"/>
  <c r="AQ65" i="46" s="1"/>
  <c r="AK65" i="46"/>
  <c r="AL65" i="46"/>
  <c r="AM65" i="46"/>
  <c r="J66" i="46"/>
  <c r="AH66" i="46"/>
  <c r="AV66" i="46" s="1"/>
  <c r="AI66" i="46"/>
  <c r="AJ66" i="46"/>
  <c r="AQ66" i="46" s="1"/>
  <c r="AK66" i="46"/>
  <c r="AL66" i="46"/>
  <c r="AM66" i="46"/>
  <c r="J67" i="46"/>
  <c r="AH67" i="46"/>
  <c r="AV67" i="46" s="1"/>
  <c r="AI67" i="46"/>
  <c r="AJ67" i="46"/>
  <c r="AQ67" i="46" s="1"/>
  <c r="AK67" i="46"/>
  <c r="AL67" i="46"/>
  <c r="AM67" i="46"/>
  <c r="J68" i="46"/>
  <c r="AH68" i="46"/>
  <c r="AV68" i="46" s="1"/>
  <c r="AI68" i="46"/>
  <c r="AJ68" i="46"/>
  <c r="AQ68" i="46" s="1"/>
  <c r="AK68" i="46"/>
  <c r="AL68" i="46"/>
  <c r="AM68" i="46"/>
  <c r="J69" i="46"/>
  <c r="AH69" i="46"/>
  <c r="AV69" i="46" s="1"/>
  <c r="AI69" i="46"/>
  <c r="AJ69" i="46"/>
  <c r="AQ69" i="46" s="1"/>
  <c r="AK69" i="46"/>
  <c r="AL69" i="46"/>
  <c r="AM69" i="46"/>
  <c r="J70" i="46"/>
  <c r="AH70" i="46"/>
  <c r="AV70" i="46" s="1"/>
  <c r="AI70" i="46"/>
  <c r="AJ70" i="46"/>
  <c r="AQ70" i="46" s="1"/>
  <c r="AK70" i="46"/>
  <c r="AL70" i="46"/>
  <c r="AM70" i="46"/>
  <c r="J71" i="46"/>
  <c r="AH71" i="46"/>
  <c r="AV71" i="46" s="1"/>
  <c r="AI71" i="46"/>
  <c r="AJ71" i="46"/>
  <c r="AQ71" i="46" s="1"/>
  <c r="AK71" i="46"/>
  <c r="AL71" i="46"/>
  <c r="AM71" i="46"/>
  <c r="J72" i="46"/>
  <c r="AH72" i="46"/>
  <c r="AV72" i="46" s="1"/>
  <c r="AI72" i="46"/>
  <c r="AJ72" i="46"/>
  <c r="AQ72" i="46" s="1"/>
  <c r="AK72" i="46"/>
  <c r="AL72" i="46"/>
  <c r="AM72" i="46"/>
  <c r="J73" i="46"/>
  <c r="AH73" i="46"/>
  <c r="AV73" i="46" s="1"/>
  <c r="AI73" i="46"/>
  <c r="AJ73" i="46"/>
  <c r="AQ73" i="46" s="1"/>
  <c r="AK73" i="46"/>
  <c r="AL73" i="46"/>
  <c r="AM73" i="46"/>
  <c r="J74" i="46"/>
  <c r="AH74" i="46"/>
  <c r="AV74" i="46" s="1"/>
  <c r="AI74" i="46"/>
  <c r="AJ74" i="46"/>
  <c r="AQ74" i="46" s="1"/>
  <c r="AK74" i="46"/>
  <c r="AL74" i="46"/>
  <c r="AM74" i="46"/>
  <c r="J75" i="46"/>
  <c r="AH75" i="46"/>
  <c r="AV75" i="46" s="1"/>
  <c r="AI75" i="46"/>
  <c r="AJ75" i="46"/>
  <c r="AQ75" i="46" s="1"/>
  <c r="AK75" i="46"/>
  <c r="AL75" i="46"/>
  <c r="AM75" i="46"/>
  <c r="J76" i="46"/>
  <c r="AH76" i="46"/>
  <c r="AV76" i="46" s="1"/>
  <c r="AI76" i="46"/>
  <c r="AJ76" i="46"/>
  <c r="AQ76" i="46" s="1"/>
  <c r="AK76" i="46"/>
  <c r="AL76" i="46"/>
  <c r="AM76" i="46"/>
  <c r="J77" i="46"/>
  <c r="AH77" i="46"/>
  <c r="AV77" i="46" s="1"/>
  <c r="AI77" i="46"/>
  <c r="AJ77" i="46"/>
  <c r="AQ77" i="46" s="1"/>
  <c r="AK77" i="46"/>
  <c r="AL77" i="46"/>
  <c r="AM77" i="46"/>
  <c r="J78" i="46"/>
  <c r="AH78" i="46"/>
  <c r="AV78" i="46" s="1"/>
  <c r="AI78" i="46"/>
  <c r="AJ78" i="46"/>
  <c r="AQ78" i="46" s="1"/>
  <c r="AK78" i="46"/>
  <c r="AL78" i="46"/>
  <c r="AM78" i="46"/>
  <c r="J79" i="46"/>
  <c r="AH79" i="46"/>
  <c r="AV79" i="46" s="1"/>
  <c r="AI79" i="46"/>
  <c r="AJ79" i="46"/>
  <c r="AQ79" i="46" s="1"/>
  <c r="AK79" i="46"/>
  <c r="AL79" i="46"/>
  <c r="AM79" i="46"/>
  <c r="J80" i="46"/>
  <c r="AH80" i="46"/>
  <c r="AV80" i="46" s="1"/>
  <c r="AI80" i="46"/>
  <c r="AJ80" i="46"/>
  <c r="AQ80" i="46" s="1"/>
  <c r="AK80" i="46"/>
  <c r="AL80" i="46"/>
  <c r="AM80" i="46"/>
  <c r="J81" i="46"/>
  <c r="AH81" i="46"/>
  <c r="AV81" i="46" s="1"/>
  <c r="AI81" i="46"/>
  <c r="AJ81" i="46"/>
  <c r="AQ81" i="46" s="1"/>
  <c r="AK81" i="46"/>
  <c r="AL81" i="46"/>
  <c r="AM81" i="46"/>
  <c r="J82" i="46"/>
  <c r="AH82" i="46"/>
  <c r="AV82" i="46" s="1"/>
  <c r="AI82" i="46"/>
  <c r="AJ82" i="46"/>
  <c r="AQ82" i="46" s="1"/>
  <c r="AK82" i="46"/>
  <c r="AL82" i="46"/>
  <c r="AM82" i="46"/>
  <c r="J83" i="46"/>
  <c r="AH83" i="46"/>
  <c r="AV83" i="46" s="1"/>
  <c r="AI83" i="46"/>
  <c r="AJ83" i="46"/>
  <c r="AQ83" i="46" s="1"/>
  <c r="AK83" i="46"/>
  <c r="AL83" i="46"/>
  <c r="AM83" i="46"/>
  <c r="J84" i="46"/>
  <c r="AH84" i="46"/>
  <c r="AV84" i="46" s="1"/>
  <c r="AI84" i="46"/>
  <c r="AJ84" i="46"/>
  <c r="AQ84" i="46" s="1"/>
  <c r="AK84" i="46"/>
  <c r="AL84" i="46"/>
  <c r="AM84" i="46"/>
  <c r="J85" i="46"/>
  <c r="AH85" i="46"/>
  <c r="AV85" i="46" s="1"/>
  <c r="AI85" i="46"/>
  <c r="AJ85" i="46"/>
  <c r="AQ85" i="46" s="1"/>
  <c r="AK85" i="46"/>
  <c r="AL85" i="46"/>
  <c r="AM85" i="46"/>
  <c r="J86" i="46"/>
  <c r="AH86" i="46"/>
  <c r="AV86" i="46" s="1"/>
  <c r="AI86" i="46"/>
  <c r="AJ86" i="46"/>
  <c r="AQ86" i="46" s="1"/>
  <c r="AK86" i="46"/>
  <c r="AL86" i="46"/>
  <c r="AM86" i="46"/>
  <c r="J87" i="46"/>
  <c r="AH87" i="46"/>
  <c r="AV87" i="46" s="1"/>
  <c r="AI87" i="46"/>
  <c r="AJ87" i="46"/>
  <c r="AQ87" i="46" s="1"/>
  <c r="AK87" i="46"/>
  <c r="AL87" i="46"/>
  <c r="AM87" i="46"/>
  <c r="J88" i="46"/>
  <c r="AH88" i="46"/>
  <c r="AV88" i="46" s="1"/>
  <c r="AI88" i="46"/>
  <c r="AJ88" i="46"/>
  <c r="AQ88" i="46" s="1"/>
  <c r="AK88" i="46"/>
  <c r="AL88" i="46"/>
  <c r="AM88" i="46"/>
  <c r="J89" i="46"/>
  <c r="AH89" i="46"/>
  <c r="AV89" i="46" s="1"/>
  <c r="AI89" i="46"/>
  <c r="AJ89" i="46"/>
  <c r="AQ89" i="46" s="1"/>
  <c r="AK89" i="46"/>
  <c r="AL89" i="46"/>
  <c r="AM89" i="46"/>
  <c r="J90" i="46"/>
  <c r="AH90" i="46"/>
  <c r="AV90" i="46" s="1"/>
  <c r="AI90" i="46"/>
  <c r="AJ90" i="46"/>
  <c r="AQ90" i="46" s="1"/>
  <c r="AK90" i="46"/>
  <c r="AL90" i="46"/>
  <c r="AM90" i="46"/>
  <c r="J91" i="46"/>
  <c r="AH91" i="46"/>
  <c r="AV91" i="46" s="1"/>
  <c r="AI91" i="46"/>
  <c r="AJ91" i="46"/>
  <c r="AQ91" i="46" s="1"/>
  <c r="AK91" i="46"/>
  <c r="AL91" i="46"/>
  <c r="AM91" i="46"/>
  <c r="J92" i="46"/>
  <c r="AH92" i="46"/>
  <c r="AV92" i="46" s="1"/>
  <c r="AI92" i="46"/>
  <c r="AJ92" i="46"/>
  <c r="AQ92" i="46" s="1"/>
  <c r="AK92" i="46"/>
  <c r="AL92" i="46"/>
  <c r="AM92" i="46"/>
  <c r="J93" i="46"/>
  <c r="AH93" i="46"/>
  <c r="AV93" i="46" s="1"/>
  <c r="AI93" i="46"/>
  <c r="AJ93" i="46"/>
  <c r="AQ93" i="46" s="1"/>
  <c r="AK93" i="46"/>
  <c r="AL93" i="46"/>
  <c r="AM93" i="46"/>
  <c r="J94" i="46"/>
  <c r="AH94" i="46"/>
  <c r="AV94" i="46" s="1"/>
  <c r="AI94" i="46"/>
  <c r="AJ94" i="46"/>
  <c r="AQ94" i="46" s="1"/>
  <c r="AK94" i="46"/>
  <c r="AL94" i="46"/>
  <c r="AM94" i="46"/>
  <c r="J95" i="46"/>
  <c r="AH95" i="46"/>
  <c r="AV95" i="46" s="1"/>
  <c r="AI95" i="46"/>
  <c r="AJ95" i="46"/>
  <c r="AQ95" i="46" s="1"/>
  <c r="AK95" i="46"/>
  <c r="AL95" i="46"/>
  <c r="AM95" i="46"/>
  <c r="J96" i="46"/>
  <c r="AH96" i="46"/>
  <c r="AV96" i="46" s="1"/>
  <c r="AI96" i="46"/>
  <c r="AJ96" i="46"/>
  <c r="AQ96" i="46" s="1"/>
  <c r="AK96" i="46"/>
  <c r="AL96" i="46"/>
  <c r="AM96" i="46"/>
  <c r="J97" i="46"/>
  <c r="AH97" i="46"/>
  <c r="AV97" i="46" s="1"/>
  <c r="AI97" i="46"/>
  <c r="AJ97" i="46"/>
  <c r="AQ97" i="46" s="1"/>
  <c r="AK97" i="46"/>
  <c r="AL97" i="46"/>
  <c r="AM97" i="46"/>
  <c r="J98" i="46"/>
  <c r="AH98" i="46"/>
  <c r="AV98" i="46" s="1"/>
  <c r="AI98" i="46"/>
  <c r="AJ98" i="46"/>
  <c r="AQ98" i="46" s="1"/>
  <c r="AK98" i="46"/>
  <c r="AL98" i="46"/>
  <c r="AM98" i="46"/>
  <c r="J99" i="46"/>
  <c r="AH99" i="46"/>
  <c r="AV99" i="46" s="1"/>
  <c r="AI99" i="46"/>
  <c r="AJ99" i="46"/>
  <c r="AQ99" i="46" s="1"/>
  <c r="AK99" i="46"/>
  <c r="AL99" i="46"/>
  <c r="AM99" i="46"/>
  <c r="J100" i="46"/>
  <c r="AH100" i="46"/>
  <c r="AV100" i="46" s="1"/>
  <c r="AI100" i="46"/>
  <c r="AJ100" i="46"/>
  <c r="AQ100" i="46" s="1"/>
  <c r="AK100" i="46"/>
  <c r="AL100" i="46"/>
  <c r="AM100" i="46"/>
  <c r="J101" i="46"/>
  <c r="AH101" i="46"/>
  <c r="AV101" i="46" s="1"/>
  <c r="AI101" i="46"/>
  <c r="AJ101" i="46"/>
  <c r="AQ101" i="46" s="1"/>
  <c r="AK101" i="46"/>
  <c r="AL101" i="46"/>
  <c r="AM101" i="46"/>
  <c r="J102" i="46"/>
  <c r="AH102" i="46"/>
  <c r="AV102" i="46" s="1"/>
  <c r="AI102" i="46"/>
  <c r="AJ102" i="46"/>
  <c r="AQ102" i="46" s="1"/>
  <c r="AK102" i="46"/>
  <c r="AL102" i="46"/>
  <c r="AM102" i="46"/>
  <c r="J103" i="46"/>
  <c r="AH103" i="46"/>
  <c r="AV103" i="46" s="1"/>
  <c r="AI103" i="46"/>
  <c r="AJ103" i="46"/>
  <c r="AQ103" i="46" s="1"/>
  <c r="AK103" i="46"/>
  <c r="AL103" i="46"/>
  <c r="AM103" i="46"/>
  <c r="J104" i="46"/>
  <c r="AH104" i="46"/>
  <c r="AV104" i="46" s="1"/>
  <c r="AI104" i="46"/>
  <c r="AJ104" i="46"/>
  <c r="AQ104" i="46" s="1"/>
  <c r="AK104" i="46"/>
  <c r="AL104" i="46"/>
  <c r="AM104" i="46"/>
  <c r="J105" i="46"/>
  <c r="AH105" i="46"/>
  <c r="AV105" i="46" s="1"/>
  <c r="AI105" i="46"/>
  <c r="AJ105" i="46"/>
  <c r="AQ105" i="46" s="1"/>
  <c r="AK105" i="46"/>
  <c r="AL105" i="46"/>
  <c r="AM105" i="46"/>
  <c r="J106" i="46"/>
  <c r="AH106" i="46"/>
  <c r="AV106" i="46" s="1"/>
  <c r="AI106" i="46"/>
  <c r="AJ106" i="46"/>
  <c r="AQ106" i="46" s="1"/>
  <c r="AK106" i="46"/>
  <c r="AL106" i="46"/>
  <c r="AM106" i="46"/>
  <c r="J107" i="46"/>
  <c r="AH107" i="46"/>
  <c r="AV107" i="46" s="1"/>
  <c r="AI107" i="46"/>
  <c r="AJ107" i="46"/>
  <c r="AQ107" i="46" s="1"/>
  <c r="AK107" i="46"/>
  <c r="AL107" i="46"/>
  <c r="AM107" i="46"/>
  <c r="J108" i="46"/>
  <c r="AH108" i="46"/>
  <c r="AV108" i="46" s="1"/>
  <c r="AI108" i="46"/>
  <c r="AJ108" i="46"/>
  <c r="AQ108" i="46" s="1"/>
  <c r="AK108" i="46"/>
  <c r="AL108" i="46"/>
  <c r="AM108" i="46"/>
  <c r="J109" i="46"/>
  <c r="AH109" i="46"/>
  <c r="AV109" i="46" s="1"/>
  <c r="AI109" i="46"/>
  <c r="AJ109" i="46"/>
  <c r="AQ109" i="46" s="1"/>
  <c r="AK109" i="46"/>
  <c r="AL109" i="46"/>
  <c r="AM109" i="46"/>
  <c r="J110" i="46"/>
  <c r="AH110" i="46"/>
  <c r="AV110" i="46" s="1"/>
  <c r="AI110" i="46"/>
  <c r="AJ110" i="46"/>
  <c r="AQ110" i="46" s="1"/>
  <c r="AK110" i="46"/>
  <c r="AL110" i="46"/>
  <c r="AM110" i="46"/>
  <c r="J111" i="46"/>
  <c r="AH111" i="46"/>
  <c r="AV111" i="46" s="1"/>
  <c r="AI111" i="46"/>
  <c r="AJ111" i="46"/>
  <c r="AQ111" i="46" s="1"/>
  <c r="AK111" i="46"/>
  <c r="AL111" i="46"/>
  <c r="AM111" i="46"/>
  <c r="J112" i="46"/>
  <c r="AH112" i="46"/>
  <c r="AV112" i="46" s="1"/>
  <c r="AI112" i="46"/>
  <c r="AJ112" i="46"/>
  <c r="AQ112" i="46" s="1"/>
  <c r="AK112" i="46"/>
  <c r="AL112" i="46"/>
  <c r="AM112" i="46"/>
  <c r="J113" i="46"/>
  <c r="AH113" i="46"/>
  <c r="AV113" i="46" s="1"/>
  <c r="AI113" i="46"/>
  <c r="AJ113" i="46"/>
  <c r="AQ113" i="46" s="1"/>
  <c r="AK113" i="46"/>
  <c r="AL113" i="46"/>
  <c r="AM113" i="46"/>
  <c r="J114" i="46"/>
  <c r="AH114" i="46"/>
  <c r="AV114" i="46" s="1"/>
  <c r="AI114" i="46"/>
  <c r="AJ114" i="46"/>
  <c r="AQ114" i="46" s="1"/>
  <c r="AK114" i="46"/>
  <c r="AL114" i="46"/>
  <c r="AM114" i="46"/>
  <c r="J115" i="46"/>
  <c r="AH115" i="46"/>
  <c r="AV115" i="46" s="1"/>
  <c r="AI115" i="46"/>
  <c r="AJ115" i="46"/>
  <c r="AQ115" i="46" s="1"/>
  <c r="AK115" i="46"/>
  <c r="AL115" i="46"/>
  <c r="AM115" i="46"/>
  <c r="J116" i="46"/>
  <c r="AH116" i="46"/>
  <c r="AV116" i="46" s="1"/>
  <c r="AI116" i="46"/>
  <c r="AJ116" i="46"/>
  <c r="AQ116" i="46" s="1"/>
  <c r="AK116" i="46"/>
  <c r="AL116" i="46"/>
  <c r="AM116" i="46"/>
  <c r="J117" i="46"/>
  <c r="AH117" i="46"/>
  <c r="AV117" i="46" s="1"/>
  <c r="AI117" i="46"/>
  <c r="AJ117" i="46"/>
  <c r="AQ117" i="46" s="1"/>
  <c r="AK117" i="46"/>
  <c r="AL117" i="46"/>
  <c r="AM117" i="46"/>
  <c r="J118" i="46"/>
  <c r="AH118" i="46"/>
  <c r="AV118" i="46" s="1"/>
  <c r="AI118" i="46"/>
  <c r="AJ118" i="46"/>
  <c r="AQ118" i="46" s="1"/>
  <c r="AK118" i="46"/>
  <c r="AL118" i="46"/>
  <c r="AM118" i="46"/>
  <c r="J119" i="46"/>
  <c r="AH119" i="46"/>
  <c r="AV119" i="46" s="1"/>
  <c r="AI119" i="46"/>
  <c r="AJ119" i="46"/>
  <c r="AQ119" i="46" s="1"/>
  <c r="AK119" i="46"/>
  <c r="AL119" i="46"/>
  <c r="AM119" i="46"/>
  <c r="J120" i="46"/>
  <c r="AH120" i="46"/>
  <c r="AV120" i="46" s="1"/>
  <c r="AI120" i="46"/>
  <c r="AJ120" i="46"/>
  <c r="AQ120" i="46" s="1"/>
  <c r="AK120" i="46"/>
  <c r="AL120" i="46"/>
  <c r="AM120" i="46"/>
  <c r="J121" i="46"/>
  <c r="AH121" i="46"/>
  <c r="AV121" i="46" s="1"/>
  <c r="AI121" i="46"/>
  <c r="AJ121" i="46"/>
  <c r="AQ121" i="46" s="1"/>
  <c r="AK121" i="46"/>
  <c r="AL121" i="46"/>
  <c r="AM121" i="46"/>
  <c r="J122" i="46"/>
  <c r="AH122" i="46"/>
  <c r="AV122" i="46" s="1"/>
  <c r="AI122" i="46"/>
  <c r="AJ122" i="46"/>
  <c r="AQ122" i="46" s="1"/>
  <c r="AK122" i="46"/>
  <c r="AL122" i="46"/>
  <c r="AM122" i="46"/>
  <c r="J123" i="46"/>
  <c r="AH123" i="46"/>
  <c r="AV123" i="46" s="1"/>
  <c r="AI123" i="46"/>
  <c r="AJ123" i="46"/>
  <c r="AQ123" i="46" s="1"/>
  <c r="AK123" i="46"/>
  <c r="AL123" i="46"/>
  <c r="AM123" i="46"/>
  <c r="J124" i="46"/>
  <c r="AH124" i="46"/>
  <c r="AV124" i="46" s="1"/>
  <c r="AI124" i="46"/>
  <c r="AJ124" i="46"/>
  <c r="AQ124" i="46" s="1"/>
  <c r="AK124" i="46"/>
  <c r="AL124" i="46"/>
  <c r="AM124" i="46"/>
  <c r="J125" i="46"/>
  <c r="AH125" i="46"/>
  <c r="AV125" i="46" s="1"/>
  <c r="AI125" i="46"/>
  <c r="AJ125" i="46"/>
  <c r="AQ125" i="46" s="1"/>
  <c r="AK125" i="46"/>
  <c r="AL125" i="46"/>
  <c r="AM125" i="46"/>
  <c r="J126" i="46"/>
  <c r="AH126" i="46"/>
  <c r="AV126" i="46" s="1"/>
  <c r="AI126" i="46"/>
  <c r="AJ126" i="46"/>
  <c r="AQ126" i="46" s="1"/>
  <c r="AK126" i="46"/>
  <c r="AL126" i="46"/>
  <c r="AM126" i="46"/>
  <c r="J127" i="46"/>
  <c r="AH127" i="46"/>
  <c r="AV127" i="46" s="1"/>
  <c r="AI127" i="46"/>
  <c r="AJ127" i="46"/>
  <c r="AQ127" i="46" s="1"/>
  <c r="AK127" i="46"/>
  <c r="AL127" i="46"/>
  <c r="AM127" i="46"/>
  <c r="J128" i="46"/>
  <c r="AH128" i="46"/>
  <c r="AV128" i="46" s="1"/>
  <c r="AI128" i="46"/>
  <c r="AJ128" i="46"/>
  <c r="AQ128" i="46" s="1"/>
  <c r="AK128" i="46"/>
  <c r="AL128" i="46"/>
  <c r="AM128" i="46"/>
  <c r="J129" i="46"/>
  <c r="AH129" i="46"/>
  <c r="AV129" i="46" s="1"/>
  <c r="AI129" i="46"/>
  <c r="AJ129" i="46"/>
  <c r="AQ129" i="46" s="1"/>
  <c r="AK129" i="46"/>
  <c r="AL129" i="46"/>
  <c r="AM129" i="46"/>
  <c r="J130" i="46"/>
  <c r="AH130" i="46"/>
  <c r="AV130" i="46" s="1"/>
  <c r="AI130" i="46"/>
  <c r="AJ130" i="46"/>
  <c r="AQ130" i="46" s="1"/>
  <c r="AK130" i="46"/>
  <c r="AL130" i="46"/>
  <c r="AM130" i="46"/>
  <c r="J131" i="46"/>
  <c r="AH131" i="46"/>
  <c r="AV131" i="46" s="1"/>
  <c r="AI131" i="46"/>
  <c r="AJ131" i="46"/>
  <c r="AQ131" i="46" s="1"/>
  <c r="AK131" i="46"/>
  <c r="AL131" i="46"/>
  <c r="AM131" i="46"/>
  <c r="J132" i="46"/>
  <c r="AH132" i="46"/>
  <c r="AV132" i="46" s="1"/>
  <c r="AI132" i="46"/>
  <c r="AJ132" i="46"/>
  <c r="AQ132" i="46" s="1"/>
  <c r="AK132" i="46"/>
  <c r="AL132" i="46"/>
  <c r="AM132" i="46"/>
  <c r="J133" i="46"/>
  <c r="AH133" i="46"/>
  <c r="AV133" i="46" s="1"/>
  <c r="AI133" i="46"/>
  <c r="AJ133" i="46"/>
  <c r="AQ133" i="46" s="1"/>
  <c r="AK133" i="46"/>
  <c r="AL133" i="46"/>
  <c r="AM133" i="46"/>
  <c r="J134" i="46"/>
  <c r="AH134" i="46"/>
  <c r="AV134" i="46" s="1"/>
  <c r="AI134" i="46"/>
  <c r="AJ134" i="46"/>
  <c r="AQ134" i="46" s="1"/>
  <c r="AK134" i="46"/>
  <c r="AL134" i="46"/>
  <c r="AM134" i="46"/>
  <c r="J135" i="46"/>
  <c r="AH135" i="46"/>
  <c r="AV135" i="46" s="1"/>
  <c r="AI135" i="46"/>
  <c r="AJ135" i="46"/>
  <c r="AQ135" i="46" s="1"/>
  <c r="AK135" i="46"/>
  <c r="AL135" i="46"/>
  <c r="AM135" i="46"/>
  <c r="J136" i="46"/>
  <c r="AH136" i="46"/>
  <c r="AV136" i="46" s="1"/>
  <c r="AI136" i="46"/>
  <c r="AJ136" i="46"/>
  <c r="AQ136" i="46" s="1"/>
  <c r="AK136" i="46"/>
  <c r="AL136" i="46"/>
  <c r="AM136" i="46"/>
  <c r="J137" i="46"/>
  <c r="AH137" i="46"/>
  <c r="AV137" i="46" s="1"/>
  <c r="AI137" i="46"/>
  <c r="AJ137" i="46"/>
  <c r="AQ137" i="46" s="1"/>
  <c r="AK137" i="46"/>
  <c r="AL137" i="46"/>
  <c r="AM137" i="46"/>
  <c r="J138" i="46"/>
  <c r="AH138" i="46"/>
  <c r="AV138" i="46" s="1"/>
  <c r="AI138" i="46"/>
  <c r="AJ138" i="46"/>
  <c r="AQ138" i="46" s="1"/>
  <c r="AK138" i="46"/>
  <c r="AL138" i="46"/>
  <c r="AM138" i="46"/>
  <c r="J139" i="46"/>
  <c r="AH139" i="46"/>
  <c r="AV139" i="46" s="1"/>
  <c r="AI139" i="46"/>
  <c r="AJ139" i="46"/>
  <c r="AQ139" i="46" s="1"/>
  <c r="AK139" i="46"/>
  <c r="AL139" i="46"/>
  <c r="AM139" i="46"/>
  <c r="J140" i="46"/>
  <c r="AH140" i="46"/>
  <c r="AV140" i="46" s="1"/>
  <c r="AI140" i="46"/>
  <c r="AJ140" i="46"/>
  <c r="AQ140" i="46" s="1"/>
  <c r="AK140" i="46"/>
  <c r="AL140" i="46"/>
  <c r="AM140" i="46"/>
  <c r="J141" i="46"/>
  <c r="AH141" i="46"/>
  <c r="AV141" i="46" s="1"/>
  <c r="AI141" i="46"/>
  <c r="AJ141" i="46"/>
  <c r="AQ141" i="46" s="1"/>
  <c r="AK141" i="46"/>
  <c r="AL141" i="46"/>
  <c r="AM141" i="46"/>
  <c r="J142" i="46"/>
  <c r="AH142" i="46"/>
  <c r="AV142" i="46" s="1"/>
  <c r="AI142" i="46"/>
  <c r="AJ142" i="46"/>
  <c r="AQ142" i="46" s="1"/>
  <c r="AK142" i="46"/>
  <c r="AL142" i="46"/>
  <c r="AM142" i="46"/>
  <c r="J143" i="46"/>
  <c r="AH143" i="46"/>
  <c r="AV143" i="46" s="1"/>
  <c r="AI143" i="46"/>
  <c r="AJ143" i="46"/>
  <c r="AQ143" i="46" s="1"/>
  <c r="AK143" i="46"/>
  <c r="AL143" i="46"/>
  <c r="AM143" i="46"/>
  <c r="J144" i="46"/>
  <c r="AH144" i="46"/>
  <c r="AV144" i="46" s="1"/>
  <c r="AI144" i="46"/>
  <c r="AJ144" i="46"/>
  <c r="AQ144" i="46" s="1"/>
  <c r="AK144" i="46"/>
  <c r="AL144" i="46"/>
  <c r="AM144" i="46"/>
  <c r="J145" i="46"/>
  <c r="AH145" i="46"/>
  <c r="AV145" i="46" s="1"/>
  <c r="AI145" i="46"/>
  <c r="AJ145" i="46"/>
  <c r="AQ145" i="46" s="1"/>
  <c r="AK145" i="46"/>
  <c r="AL145" i="46"/>
  <c r="AM145" i="46"/>
  <c r="J146" i="46"/>
  <c r="AH146" i="46"/>
  <c r="AV146" i="46" s="1"/>
  <c r="AI146" i="46"/>
  <c r="AJ146" i="46"/>
  <c r="AQ146" i="46" s="1"/>
  <c r="AK146" i="46"/>
  <c r="AL146" i="46"/>
  <c r="AM146" i="46"/>
  <c r="J147" i="46"/>
  <c r="AH147" i="46"/>
  <c r="AV147" i="46" s="1"/>
  <c r="AI147" i="46"/>
  <c r="AJ147" i="46"/>
  <c r="AQ147" i="46" s="1"/>
  <c r="AK147" i="46"/>
  <c r="AL147" i="46"/>
  <c r="AM147" i="46"/>
  <c r="J148" i="46"/>
  <c r="AH148" i="46"/>
  <c r="AV148" i="46" s="1"/>
  <c r="AI148" i="46"/>
  <c r="AJ148" i="46"/>
  <c r="AQ148" i="46" s="1"/>
  <c r="AK148" i="46"/>
  <c r="AL148" i="46"/>
  <c r="AM148" i="46"/>
  <c r="J149" i="46"/>
  <c r="AH149" i="46"/>
  <c r="AV149" i="46" s="1"/>
  <c r="AI149" i="46"/>
  <c r="AJ149" i="46"/>
  <c r="AQ149" i="46" s="1"/>
  <c r="AK149" i="46"/>
  <c r="AL149" i="46"/>
  <c r="AM149" i="46"/>
  <c r="J150" i="46"/>
  <c r="AH150" i="46"/>
  <c r="AV150" i="46" s="1"/>
  <c r="AI150" i="46"/>
  <c r="AJ150" i="46"/>
  <c r="AQ150" i="46" s="1"/>
  <c r="AK150" i="46"/>
  <c r="AL150" i="46"/>
  <c r="AM150" i="46"/>
  <c r="J151" i="46"/>
  <c r="AH151" i="46"/>
  <c r="AV151" i="46" s="1"/>
  <c r="AI151" i="46"/>
  <c r="AJ151" i="46"/>
  <c r="AQ151" i="46" s="1"/>
  <c r="AK151" i="46"/>
  <c r="AL151" i="46"/>
  <c r="AM151" i="46"/>
  <c r="J152" i="46"/>
  <c r="AH152" i="46"/>
  <c r="AV152" i="46" s="1"/>
  <c r="AI152" i="46"/>
  <c r="AJ152" i="46"/>
  <c r="AQ152" i="46" s="1"/>
  <c r="AK152" i="46"/>
  <c r="AL152" i="46"/>
  <c r="AM152" i="46"/>
  <c r="J153" i="46"/>
  <c r="AH153" i="46"/>
  <c r="AV153" i="46" s="1"/>
  <c r="AI153" i="46"/>
  <c r="AJ153" i="46"/>
  <c r="AQ153" i="46" s="1"/>
  <c r="AK153" i="46"/>
  <c r="AL153" i="46"/>
  <c r="AM153" i="46"/>
  <c r="J154" i="46"/>
  <c r="AH154" i="46"/>
  <c r="AV154" i="46" s="1"/>
  <c r="AI154" i="46"/>
  <c r="AJ154" i="46"/>
  <c r="AQ154" i="46" s="1"/>
  <c r="AK154" i="46"/>
  <c r="AL154" i="46"/>
  <c r="AM154" i="46"/>
  <c r="J155" i="46"/>
  <c r="AH155" i="46"/>
  <c r="AV155" i="46" s="1"/>
  <c r="AI155" i="46"/>
  <c r="AJ155" i="46"/>
  <c r="AQ155" i="46" s="1"/>
  <c r="AK155" i="46"/>
  <c r="AL155" i="46"/>
  <c r="AM155" i="46"/>
  <c r="J156" i="46"/>
  <c r="AH156" i="46"/>
  <c r="AV156" i="46" s="1"/>
  <c r="AI156" i="46"/>
  <c r="AJ156" i="46"/>
  <c r="AQ156" i="46" s="1"/>
  <c r="AK156" i="46"/>
  <c r="AL156" i="46"/>
  <c r="AM156" i="46"/>
  <c r="J157" i="46"/>
  <c r="AH157" i="46"/>
  <c r="AV157" i="46" s="1"/>
  <c r="AI157" i="46"/>
  <c r="AJ157" i="46"/>
  <c r="AQ157" i="46" s="1"/>
  <c r="AK157" i="46"/>
  <c r="AL157" i="46"/>
  <c r="AM157" i="46"/>
  <c r="J158" i="46"/>
  <c r="AH158" i="46"/>
  <c r="AV158" i="46" s="1"/>
  <c r="AI158" i="46"/>
  <c r="AJ158" i="46"/>
  <c r="AQ158" i="46" s="1"/>
  <c r="AK158" i="46"/>
  <c r="AL158" i="46"/>
  <c r="AM158" i="46"/>
  <c r="J159" i="46"/>
  <c r="AH159" i="46"/>
  <c r="AV159" i="46" s="1"/>
  <c r="AI159" i="46"/>
  <c r="AJ159" i="46"/>
  <c r="AQ159" i="46" s="1"/>
  <c r="AK159" i="46"/>
  <c r="AL159" i="46"/>
  <c r="AM159" i="46"/>
  <c r="J160" i="46"/>
  <c r="AH160" i="46"/>
  <c r="AV160" i="46" s="1"/>
  <c r="AI160" i="46"/>
  <c r="AJ160" i="46"/>
  <c r="AQ160" i="46" s="1"/>
  <c r="AK160" i="46"/>
  <c r="AL160" i="46"/>
  <c r="AM160" i="46"/>
  <c r="J161" i="46"/>
  <c r="AH161" i="46"/>
  <c r="AV161" i="46" s="1"/>
  <c r="AI161" i="46"/>
  <c r="AJ161" i="46"/>
  <c r="AQ161" i="46" s="1"/>
  <c r="AK161" i="46"/>
  <c r="AL161" i="46"/>
  <c r="AM161" i="46"/>
  <c r="J162" i="46"/>
  <c r="AH162" i="46"/>
  <c r="AV162" i="46" s="1"/>
  <c r="AI162" i="46"/>
  <c r="AJ162" i="46"/>
  <c r="AQ162" i="46" s="1"/>
  <c r="AK162" i="46"/>
  <c r="AL162" i="46"/>
  <c r="AM162" i="46"/>
  <c r="J163" i="46"/>
  <c r="AH163" i="46"/>
  <c r="AV163" i="46" s="1"/>
  <c r="AI163" i="46"/>
  <c r="AJ163" i="46"/>
  <c r="AQ163" i="46" s="1"/>
  <c r="AK163" i="46"/>
  <c r="AL163" i="46"/>
  <c r="AM163" i="46"/>
  <c r="J164" i="46"/>
  <c r="AH164" i="46"/>
  <c r="AV164" i="46" s="1"/>
  <c r="AI164" i="46"/>
  <c r="AJ164" i="46"/>
  <c r="AQ164" i="46" s="1"/>
  <c r="AK164" i="46"/>
  <c r="AL164" i="46"/>
  <c r="AM164" i="46"/>
  <c r="J165" i="46"/>
  <c r="AH165" i="46"/>
  <c r="AV165" i="46" s="1"/>
  <c r="AI165" i="46"/>
  <c r="AJ165" i="46"/>
  <c r="AQ165" i="46" s="1"/>
  <c r="AK165" i="46"/>
  <c r="AL165" i="46"/>
  <c r="AM165" i="46"/>
  <c r="J166" i="46"/>
  <c r="AH166" i="46"/>
  <c r="AV166" i="46" s="1"/>
  <c r="AI166" i="46"/>
  <c r="AJ166" i="46"/>
  <c r="AQ166" i="46" s="1"/>
  <c r="AK166" i="46"/>
  <c r="AL166" i="46"/>
  <c r="AM166" i="46"/>
  <c r="J167" i="46"/>
  <c r="AH167" i="46"/>
  <c r="AV167" i="46" s="1"/>
  <c r="AI167" i="46"/>
  <c r="AJ167" i="46"/>
  <c r="AQ167" i="46" s="1"/>
  <c r="AK167" i="46"/>
  <c r="AL167" i="46"/>
  <c r="AM167" i="46"/>
  <c r="J168" i="46"/>
  <c r="AH168" i="46"/>
  <c r="AV168" i="46" s="1"/>
  <c r="AI168" i="46"/>
  <c r="AJ168" i="46"/>
  <c r="AQ168" i="46" s="1"/>
  <c r="AK168" i="46"/>
  <c r="AL168" i="46"/>
  <c r="AM168" i="46"/>
  <c r="J169" i="46"/>
  <c r="AH169" i="46"/>
  <c r="AV169" i="46" s="1"/>
  <c r="AI169" i="46"/>
  <c r="AJ169" i="46"/>
  <c r="AQ169" i="46" s="1"/>
  <c r="AK169" i="46"/>
  <c r="AL169" i="46"/>
  <c r="AM169" i="46"/>
  <c r="J170" i="46"/>
  <c r="AH170" i="46"/>
  <c r="AV170" i="46" s="1"/>
  <c r="AI170" i="46"/>
  <c r="AJ170" i="46"/>
  <c r="AQ170" i="46" s="1"/>
  <c r="AK170" i="46"/>
  <c r="AL170" i="46"/>
  <c r="AM170" i="46"/>
  <c r="J171" i="46"/>
  <c r="AH171" i="46"/>
  <c r="AV171" i="46" s="1"/>
  <c r="AI171" i="46"/>
  <c r="AJ171" i="46"/>
  <c r="AQ171" i="46" s="1"/>
  <c r="AK171" i="46"/>
  <c r="AL171" i="46"/>
  <c r="AM171" i="46"/>
  <c r="J172" i="46"/>
  <c r="AH172" i="46"/>
  <c r="AV172" i="46" s="1"/>
  <c r="AI172" i="46"/>
  <c r="AJ172" i="46"/>
  <c r="AQ172" i="46" s="1"/>
  <c r="AK172" i="46"/>
  <c r="AL172" i="46"/>
  <c r="AM172" i="46"/>
  <c r="J173" i="46"/>
  <c r="AH173" i="46"/>
  <c r="AV173" i="46" s="1"/>
  <c r="AI173" i="46"/>
  <c r="AJ173" i="46"/>
  <c r="AQ173" i="46" s="1"/>
  <c r="AK173" i="46"/>
  <c r="AL173" i="46"/>
  <c r="AM173" i="46"/>
  <c r="J174" i="46"/>
  <c r="AH174" i="46"/>
  <c r="AV174" i="46" s="1"/>
  <c r="AI174" i="46"/>
  <c r="AJ174" i="46"/>
  <c r="AQ174" i="46" s="1"/>
  <c r="AK174" i="46"/>
  <c r="AL174" i="46"/>
  <c r="AM174" i="46"/>
  <c r="J175" i="46"/>
  <c r="AH175" i="46"/>
  <c r="AV175" i="46" s="1"/>
  <c r="AI175" i="46"/>
  <c r="AJ175" i="46"/>
  <c r="AQ175" i="46" s="1"/>
  <c r="AK175" i="46"/>
  <c r="AL175" i="46"/>
  <c r="AM175" i="46"/>
  <c r="J176" i="46"/>
  <c r="AH176" i="46"/>
  <c r="AV176" i="46" s="1"/>
  <c r="AI176" i="46"/>
  <c r="AJ176" i="46"/>
  <c r="AQ176" i="46" s="1"/>
  <c r="AK176" i="46"/>
  <c r="AL176" i="46"/>
  <c r="AM176" i="46"/>
  <c r="J177" i="46"/>
  <c r="AH177" i="46"/>
  <c r="AV177" i="46" s="1"/>
  <c r="AI177" i="46"/>
  <c r="AJ177" i="46"/>
  <c r="AQ177" i="46" s="1"/>
  <c r="AK177" i="46"/>
  <c r="AL177" i="46"/>
  <c r="AM177" i="46"/>
  <c r="J178" i="46"/>
  <c r="AH178" i="46"/>
  <c r="AV178" i="46" s="1"/>
  <c r="AI178" i="46"/>
  <c r="AJ178" i="46"/>
  <c r="AQ178" i="46" s="1"/>
  <c r="AK178" i="46"/>
  <c r="AL178" i="46"/>
  <c r="AM178" i="46"/>
  <c r="J179" i="46"/>
  <c r="AH179" i="46"/>
  <c r="AV179" i="46" s="1"/>
  <c r="AI179" i="46"/>
  <c r="AJ179" i="46"/>
  <c r="AQ179" i="46" s="1"/>
  <c r="AK179" i="46"/>
  <c r="AL179" i="46"/>
  <c r="AM179" i="46"/>
  <c r="J180" i="46"/>
  <c r="AH180" i="46"/>
  <c r="AV180" i="46" s="1"/>
  <c r="AI180" i="46"/>
  <c r="AJ180" i="46"/>
  <c r="AQ180" i="46" s="1"/>
  <c r="AK180" i="46"/>
  <c r="AL180" i="46"/>
  <c r="AM180" i="46"/>
  <c r="J181" i="46"/>
  <c r="AH181" i="46"/>
  <c r="AV181" i="46" s="1"/>
  <c r="AI181" i="46"/>
  <c r="AJ181" i="46"/>
  <c r="AQ181" i="46" s="1"/>
  <c r="AK181" i="46"/>
  <c r="AL181" i="46"/>
  <c r="AM181" i="46"/>
  <c r="J182" i="46"/>
  <c r="AH182" i="46"/>
  <c r="AV182" i="46" s="1"/>
  <c r="AI182" i="46"/>
  <c r="AJ182" i="46"/>
  <c r="AQ182" i="46" s="1"/>
  <c r="AK182" i="46"/>
  <c r="AL182" i="46"/>
  <c r="AM182" i="46"/>
  <c r="J183" i="46"/>
  <c r="AH183" i="46"/>
  <c r="AV183" i="46" s="1"/>
  <c r="AI183" i="46"/>
  <c r="AJ183" i="46"/>
  <c r="AQ183" i="46" s="1"/>
  <c r="AK183" i="46"/>
  <c r="AL183" i="46"/>
  <c r="AM183" i="46"/>
  <c r="J184" i="46"/>
  <c r="AH184" i="46"/>
  <c r="AV184" i="46" s="1"/>
  <c r="AI184" i="46"/>
  <c r="AJ184" i="46"/>
  <c r="AQ184" i="46" s="1"/>
  <c r="AK184" i="46"/>
  <c r="AL184" i="46"/>
  <c r="AM184" i="46"/>
  <c r="J185" i="46"/>
  <c r="AH185" i="46"/>
  <c r="AV185" i="46" s="1"/>
  <c r="AI185" i="46"/>
  <c r="AJ185" i="46"/>
  <c r="AQ185" i="46" s="1"/>
  <c r="AK185" i="46"/>
  <c r="AL185" i="46"/>
  <c r="AM185" i="46"/>
  <c r="J186" i="46"/>
  <c r="AH186" i="46"/>
  <c r="AV186" i="46" s="1"/>
  <c r="AI186" i="46"/>
  <c r="AJ186" i="46"/>
  <c r="AQ186" i="46" s="1"/>
  <c r="AK186" i="46"/>
  <c r="AL186" i="46"/>
  <c r="AM186" i="46"/>
  <c r="J187" i="46"/>
  <c r="AH187" i="46"/>
  <c r="AV187" i="46" s="1"/>
  <c r="AI187" i="46"/>
  <c r="AJ187" i="46"/>
  <c r="AQ187" i="46" s="1"/>
  <c r="AK187" i="46"/>
  <c r="AL187" i="46"/>
  <c r="AM187" i="46"/>
  <c r="J188" i="46"/>
  <c r="AH188" i="46"/>
  <c r="AV188" i="46" s="1"/>
  <c r="AI188" i="46"/>
  <c r="AJ188" i="46"/>
  <c r="AQ188" i="46" s="1"/>
  <c r="AK188" i="46"/>
  <c r="AL188" i="46"/>
  <c r="AM188" i="46"/>
  <c r="J189" i="46"/>
  <c r="AH189" i="46"/>
  <c r="AV189" i="46" s="1"/>
  <c r="AI189" i="46"/>
  <c r="AJ189" i="46"/>
  <c r="AQ189" i="46" s="1"/>
  <c r="AK189" i="46"/>
  <c r="AL189" i="46"/>
  <c r="AM189" i="46"/>
  <c r="J190" i="46"/>
  <c r="AH190" i="46"/>
  <c r="AV190" i="46" s="1"/>
  <c r="AI190" i="46"/>
  <c r="AJ190" i="46"/>
  <c r="AQ190" i="46" s="1"/>
  <c r="AK190" i="46"/>
  <c r="AL190" i="46"/>
  <c r="AM190" i="46"/>
  <c r="J191" i="46"/>
  <c r="AH191" i="46"/>
  <c r="AV191" i="46" s="1"/>
  <c r="AI191" i="46"/>
  <c r="AJ191" i="46"/>
  <c r="AQ191" i="46" s="1"/>
  <c r="AK191" i="46"/>
  <c r="AL191" i="46"/>
  <c r="AM191" i="46"/>
  <c r="J192" i="46"/>
  <c r="AH192" i="46"/>
  <c r="AV192" i="46" s="1"/>
  <c r="AI192" i="46"/>
  <c r="AJ192" i="46"/>
  <c r="AQ192" i="46" s="1"/>
  <c r="AK192" i="46"/>
  <c r="AL192" i="46"/>
  <c r="AM192" i="46"/>
  <c r="J193" i="46"/>
  <c r="AH193" i="46"/>
  <c r="AV193" i="46" s="1"/>
  <c r="AI193" i="46"/>
  <c r="AJ193" i="46"/>
  <c r="AQ193" i="46" s="1"/>
  <c r="AK193" i="46"/>
  <c r="AL193" i="46"/>
  <c r="AM193" i="46"/>
  <c r="J194" i="46"/>
  <c r="AH194" i="46"/>
  <c r="AV194" i="46" s="1"/>
  <c r="AI194" i="46"/>
  <c r="AJ194" i="46"/>
  <c r="AQ194" i="46" s="1"/>
  <c r="AK194" i="46"/>
  <c r="AL194" i="46"/>
  <c r="AM194" i="46"/>
  <c r="J195" i="46"/>
  <c r="AH195" i="46"/>
  <c r="AV195" i="46" s="1"/>
  <c r="AI195" i="46"/>
  <c r="AJ195" i="46"/>
  <c r="AQ195" i="46" s="1"/>
  <c r="AK195" i="46"/>
  <c r="AL195" i="46"/>
  <c r="AM195" i="46"/>
  <c r="J196" i="46"/>
  <c r="AH196" i="46"/>
  <c r="AV196" i="46" s="1"/>
  <c r="AI196" i="46"/>
  <c r="AJ196" i="46"/>
  <c r="AQ196" i="46" s="1"/>
  <c r="AK196" i="46"/>
  <c r="AL196" i="46"/>
  <c r="AM196" i="46"/>
  <c r="J197" i="46"/>
  <c r="AH197" i="46"/>
  <c r="AV197" i="46" s="1"/>
  <c r="AI197" i="46"/>
  <c r="AJ197" i="46"/>
  <c r="AQ197" i="46" s="1"/>
  <c r="AK197" i="46"/>
  <c r="AL197" i="46"/>
  <c r="AM197" i="46"/>
  <c r="J198" i="46"/>
  <c r="AH198" i="46"/>
  <c r="AV198" i="46" s="1"/>
  <c r="AI198" i="46"/>
  <c r="AJ198" i="46"/>
  <c r="AQ198" i="46" s="1"/>
  <c r="AK198" i="46"/>
  <c r="AL198" i="46"/>
  <c r="AM198" i="46"/>
  <c r="J199" i="46"/>
  <c r="AH199" i="46"/>
  <c r="AV199" i="46" s="1"/>
  <c r="AI199" i="46"/>
  <c r="AJ199" i="46"/>
  <c r="AQ199" i="46" s="1"/>
  <c r="AK199" i="46"/>
  <c r="AL199" i="46"/>
  <c r="AM199" i="46"/>
  <c r="J200" i="46"/>
  <c r="AH200" i="46"/>
  <c r="AV200" i="46" s="1"/>
  <c r="AI200" i="46"/>
  <c r="AJ200" i="46"/>
  <c r="AQ200" i="46" s="1"/>
  <c r="AK200" i="46"/>
  <c r="AL200" i="46"/>
  <c r="AM200" i="46"/>
  <c r="J201" i="46"/>
  <c r="AH201" i="46"/>
  <c r="AV201" i="46" s="1"/>
  <c r="AI201" i="46"/>
  <c r="AJ201" i="46"/>
  <c r="AQ201" i="46" s="1"/>
  <c r="AK201" i="46"/>
  <c r="AL201" i="46"/>
  <c r="AM201" i="46"/>
  <c r="J202" i="46"/>
  <c r="AH202" i="46"/>
  <c r="AV202" i="46" s="1"/>
  <c r="AI202" i="46"/>
  <c r="AJ202" i="46"/>
  <c r="AQ202" i="46" s="1"/>
  <c r="AK202" i="46"/>
  <c r="AL202" i="46"/>
  <c r="AM202" i="46"/>
  <c r="J203" i="46"/>
  <c r="AH203" i="46"/>
  <c r="AV203" i="46" s="1"/>
  <c r="AI203" i="46"/>
  <c r="AJ203" i="46"/>
  <c r="AQ203" i="46" s="1"/>
  <c r="AK203" i="46"/>
  <c r="AL203" i="46"/>
  <c r="AM203" i="46"/>
  <c r="J204" i="46"/>
  <c r="AH204" i="46"/>
  <c r="AV204" i="46" s="1"/>
  <c r="AI204" i="46"/>
  <c r="AJ204" i="46"/>
  <c r="AQ204" i="46" s="1"/>
  <c r="AK204" i="46"/>
  <c r="AL204" i="46"/>
  <c r="AM204" i="46"/>
  <c r="J205" i="46"/>
  <c r="AH205" i="46"/>
  <c r="AV205" i="46" s="1"/>
  <c r="AI205" i="46"/>
  <c r="AJ205" i="46"/>
  <c r="AQ205" i="46" s="1"/>
  <c r="AK205" i="46"/>
  <c r="AL205" i="46"/>
  <c r="AM205" i="46"/>
  <c r="J206" i="46"/>
  <c r="AH206" i="46"/>
  <c r="AV206" i="46" s="1"/>
  <c r="AI206" i="46"/>
  <c r="AJ206" i="46"/>
  <c r="AQ206" i="46" s="1"/>
  <c r="AK206" i="46"/>
  <c r="AL206" i="46"/>
  <c r="AM206" i="46"/>
  <c r="J207" i="46"/>
  <c r="AH207" i="46"/>
  <c r="AV207" i="46" s="1"/>
  <c r="AI207" i="46"/>
  <c r="AJ207" i="46"/>
  <c r="AQ207" i="46" s="1"/>
  <c r="AK207" i="46"/>
  <c r="AL207" i="46"/>
  <c r="AM207" i="46"/>
  <c r="J208" i="46"/>
  <c r="AH208" i="46"/>
  <c r="AV208" i="46" s="1"/>
  <c r="AI208" i="46"/>
  <c r="AJ208" i="46"/>
  <c r="AQ208" i="46" s="1"/>
  <c r="AK208" i="46"/>
  <c r="AL208" i="46"/>
  <c r="AM208" i="46"/>
  <c r="J209" i="46"/>
  <c r="AH209" i="46"/>
  <c r="AV209" i="46" s="1"/>
  <c r="AI209" i="46"/>
  <c r="AJ209" i="46"/>
  <c r="AQ209" i="46" s="1"/>
  <c r="AK209" i="46"/>
  <c r="AL209" i="46"/>
  <c r="AM209" i="46"/>
  <c r="J210" i="46"/>
  <c r="AH210" i="46"/>
  <c r="AV210" i="46" s="1"/>
  <c r="AI210" i="46"/>
  <c r="AJ210" i="46"/>
  <c r="AQ210" i="46" s="1"/>
  <c r="AK210" i="46"/>
  <c r="AL210" i="46"/>
  <c r="AM210" i="46"/>
  <c r="J211" i="46"/>
  <c r="AH211" i="46"/>
  <c r="AV211" i="46" s="1"/>
  <c r="AI211" i="46"/>
  <c r="AJ211" i="46"/>
  <c r="AQ211" i="46" s="1"/>
  <c r="AK211" i="46"/>
  <c r="AL211" i="46"/>
  <c r="AM211" i="46"/>
  <c r="J212" i="46"/>
  <c r="AH212" i="46"/>
  <c r="AV212" i="46" s="1"/>
  <c r="AI212" i="46"/>
  <c r="AJ212" i="46"/>
  <c r="AQ212" i="46" s="1"/>
  <c r="AK212" i="46"/>
  <c r="AL212" i="46"/>
  <c r="AM212" i="46"/>
  <c r="J213" i="46"/>
  <c r="AH213" i="46"/>
  <c r="AV213" i="46" s="1"/>
  <c r="AI213" i="46"/>
  <c r="AJ213" i="46"/>
  <c r="AQ213" i="46" s="1"/>
  <c r="AK213" i="46"/>
  <c r="AL213" i="46"/>
  <c r="AM213" i="46"/>
  <c r="J214" i="46"/>
  <c r="AH214" i="46"/>
  <c r="AV214" i="46" s="1"/>
  <c r="AI214" i="46"/>
  <c r="AJ214" i="46"/>
  <c r="AQ214" i="46" s="1"/>
  <c r="AK214" i="46"/>
  <c r="AL214" i="46"/>
  <c r="AM214" i="46"/>
  <c r="J215" i="46"/>
  <c r="AH215" i="46"/>
  <c r="AV215" i="46" s="1"/>
  <c r="AI215" i="46"/>
  <c r="AJ215" i="46"/>
  <c r="AQ215" i="46" s="1"/>
  <c r="AK215" i="46"/>
  <c r="AL215" i="46"/>
  <c r="AM215" i="46"/>
  <c r="J216" i="46"/>
  <c r="AH216" i="46"/>
  <c r="AV216" i="46" s="1"/>
  <c r="AI216" i="46"/>
  <c r="AJ216" i="46"/>
  <c r="AQ216" i="46" s="1"/>
  <c r="AK216" i="46"/>
  <c r="AL216" i="46"/>
  <c r="AM216" i="46"/>
  <c r="J217" i="46"/>
  <c r="AH217" i="46"/>
  <c r="AV217" i="46" s="1"/>
  <c r="AI217" i="46"/>
  <c r="AJ217" i="46"/>
  <c r="AQ217" i="46" s="1"/>
  <c r="AK217" i="46"/>
  <c r="AL217" i="46"/>
  <c r="AM217" i="46"/>
  <c r="J218" i="46"/>
  <c r="AH218" i="46"/>
  <c r="AV218" i="46" s="1"/>
  <c r="AI218" i="46"/>
  <c r="AJ218" i="46"/>
  <c r="AQ218" i="46" s="1"/>
  <c r="AK218" i="46"/>
  <c r="AL218" i="46"/>
  <c r="AM218" i="46"/>
  <c r="J219" i="46"/>
  <c r="AH219" i="46"/>
  <c r="AV219" i="46" s="1"/>
  <c r="AI219" i="46"/>
  <c r="AJ219" i="46"/>
  <c r="AQ219" i="46" s="1"/>
  <c r="AK219" i="46"/>
  <c r="AL219" i="46"/>
  <c r="AM219" i="46"/>
  <c r="J220" i="46"/>
  <c r="AH220" i="46"/>
  <c r="AV220" i="46" s="1"/>
  <c r="AI220" i="46"/>
  <c r="AJ220" i="46"/>
  <c r="AQ220" i="46" s="1"/>
  <c r="AK220" i="46"/>
  <c r="AL220" i="46"/>
  <c r="AM220" i="46"/>
  <c r="J221" i="46"/>
  <c r="AH221" i="46"/>
  <c r="AV221" i="46" s="1"/>
  <c r="AI221" i="46"/>
  <c r="AJ221" i="46"/>
  <c r="AQ221" i="46" s="1"/>
  <c r="AK221" i="46"/>
  <c r="AL221" i="46"/>
  <c r="AM221" i="46"/>
  <c r="J222" i="46"/>
  <c r="AH222" i="46"/>
  <c r="AV222" i="46" s="1"/>
  <c r="AI222" i="46"/>
  <c r="AJ222" i="46"/>
  <c r="AQ222" i="46" s="1"/>
  <c r="AK222" i="46"/>
  <c r="AL222" i="46"/>
  <c r="AM222" i="46"/>
  <c r="J223" i="46"/>
  <c r="AH223" i="46"/>
  <c r="AV223" i="46" s="1"/>
  <c r="AI223" i="46"/>
  <c r="AJ223" i="46"/>
  <c r="AQ223" i="46" s="1"/>
  <c r="AK223" i="46"/>
  <c r="AL223" i="46"/>
  <c r="AM223" i="46"/>
  <c r="J224" i="46"/>
  <c r="AH224" i="46"/>
  <c r="AV224" i="46" s="1"/>
  <c r="AI224" i="46"/>
  <c r="AJ224" i="46"/>
  <c r="AQ224" i="46" s="1"/>
  <c r="AK224" i="46"/>
  <c r="AL224" i="46"/>
  <c r="AM224" i="46"/>
  <c r="J225" i="46"/>
  <c r="AH225" i="46"/>
  <c r="AV225" i="46" s="1"/>
  <c r="AI225" i="46"/>
  <c r="AJ225" i="46"/>
  <c r="AQ225" i="46" s="1"/>
  <c r="AK225" i="46"/>
  <c r="AL225" i="46"/>
  <c r="AM225" i="46"/>
  <c r="J226" i="46"/>
  <c r="AH226" i="46"/>
  <c r="AV226" i="46" s="1"/>
  <c r="AI226" i="46"/>
  <c r="AJ226" i="46"/>
  <c r="AQ226" i="46" s="1"/>
  <c r="AK226" i="46"/>
  <c r="AL226" i="46"/>
  <c r="AM226" i="46"/>
  <c r="J227" i="46"/>
  <c r="AH227" i="46"/>
  <c r="AV227" i="46" s="1"/>
  <c r="AI227" i="46"/>
  <c r="AJ227" i="46"/>
  <c r="AQ227" i="46" s="1"/>
  <c r="AK227" i="46"/>
  <c r="AL227" i="46"/>
  <c r="AM227" i="46"/>
  <c r="J228" i="46"/>
  <c r="AH228" i="46"/>
  <c r="AV228" i="46" s="1"/>
  <c r="AI228" i="46"/>
  <c r="AJ228" i="46"/>
  <c r="AQ228" i="46" s="1"/>
  <c r="AK228" i="46"/>
  <c r="AL228" i="46"/>
  <c r="AM228" i="46"/>
  <c r="J229" i="46"/>
  <c r="AH229" i="46"/>
  <c r="AV229" i="46" s="1"/>
  <c r="AI229" i="46"/>
  <c r="AJ229" i="46"/>
  <c r="AQ229" i="46" s="1"/>
  <c r="AK229" i="46"/>
  <c r="AL229" i="46"/>
  <c r="AM229" i="46"/>
  <c r="J230" i="46"/>
  <c r="AH230" i="46"/>
  <c r="AV230" i="46" s="1"/>
  <c r="AI230" i="46"/>
  <c r="AJ230" i="46"/>
  <c r="AQ230" i="46" s="1"/>
  <c r="AK230" i="46"/>
  <c r="AL230" i="46"/>
  <c r="AM230" i="46"/>
  <c r="J231" i="46"/>
  <c r="AH231" i="46"/>
  <c r="AV231" i="46" s="1"/>
  <c r="AI231" i="46"/>
  <c r="AJ231" i="46"/>
  <c r="AQ231" i="46" s="1"/>
  <c r="AK231" i="46"/>
  <c r="AL231" i="46"/>
  <c r="AM231" i="46"/>
  <c r="J232" i="46"/>
  <c r="AH232" i="46"/>
  <c r="AV232" i="46" s="1"/>
  <c r="AI232" i="46"/>
  <c r="AJ232" i="46"/>
  <c r="AQ232" i="46" s="1"/>
  <c r="AK232" i="46"/>
  <c r="AL232" i="46"/>
  <c r="AM232" i="46"/>
  <c r="J233" i="46"/>
  <c r="AH233" i="46"/>
  <c r="AV233" i="46" s="1"/>
  <c r="AI233" i="46"/>
  <c r="AJ233" i="46"/>
  <c r="AQ233" i="46" s="1"/>
  <c r="AK233" i="46"/>
  <c r="AL233" i="46"/>
  <c r="AM233" i="46"/>
  <c r="J234" i="46"/>
  <c r="AH234" i="46"/>
  <c r="AV234" i="46" s="1"/>
  <c r="AI234" i="46"/>
  <c r="AJ234" i="46"/>
  <c r="AQ234" i="46" s="1"/>
  <c r="AK234" i="46"/>
  <c r="AL234" i="46"/>
  <c r="AM234" i="46"/>
  <c r="J235" i="46"/>
  <c r="AH235" i="46"/>
  <c r="AV235" i="46" s="1"/>
  <c r="AI235" i="46"/>
  <c r="AJ235" i="46"/>
  <c r="AQ235" i="46" s="1"/>
  <c r="AK235" i="46"/>
  <c r="AL235" i="46"/>
  <c r="AM235" i="46"/>
  <c r="J236" i="46"/>
  <c r="AH236" i="46"/>
  <c r="AV236" i="46" s="1"/>
  <c r="AI236" i="46"/>
  <c r="AJ236" i="46"/>
  <c r="AQ236" i="46" s="1"/>
  <c r="AK236" i="46"/>
  <c r="AL236" i="46"/>
  <c r="AM236" i="46"/>
  <c r="J237" i="46"/>
  <c r="AH237" i="46"/>
  <c r="AV237" i="46" s="1"/>
  <c r="AI237" i="46"/>
  <c r="AJ237" i="46"/>
  <c r="AQ237" i="46" s="1"/>
  <c r="AK237" i="46"/>
  <c r="AL237" i="46"/>
  <c r="AM237" i="46"/>
  <c r="J238" i="46"/>
  <c r="AH238" i="46"/>
  <c r="AV238" i="46" s="1"/>
  <c r="AI238" i="46"/>
  <c r="AJ238" i="46"/>
  <c r="AQ238" i="46" s="1"/>
  <c r="AK238" i="46"/>
  <c r="AL238" i="46"/>
  <c r="AM238" i="46"/>
  <c r="J239" i="46"/>
  <c r="AH239" i="46"/>
  <c r="AV239" i="46" s="1"/>
  <c r="AI239" i="46"/>
  <c r="AJ239" i="46"/>
  <c r="AQ239" i="46" s="1"/>
  <c r="AK239" i="46"/>
  <c r="AL239" i="46"/>
  <c r="AM239" i="46"/>
  <c r="J240" i="46"/>
  <c r="AH240" i="46"/>
  <c r="AV240" i="46" s="1"/>
  <c r="AI240" i="46"/>
  <c r="AJ240" i="46"/>
  <c r="AQ240" i="46" s="1"/>
  <c r="AK240" i="46"/>
  <c r="AL240" i="46"/>
  <c r="AM240" i="46"/>
  <c r="J241" i="46"/>
  <c r="AH241" i="46"/>
  <c r="AV241" i="46" s="1"/>
  <c r="AI241" i="46"/>
  <c r="AJ241" i="46"/>
  <c r="AQ241" i="46" s="1"/>
  <c r="AK241" i="46"/>
  <c r="AL241" i="46"/>
  <c r="AM241" i="46"/>
  <c r="J242" i="46"/>
  <c r="AH242" i="46"/>
  <c r="AV242" i="46" s="1"/>
  <c r="AI242" i="46"/>
  <c r="AJ242" i="46"/>
  <c r="AQ242" i="46" s="1"/>
  <c r="AK242" i="46"/>
  <c r="AL242" i="46"/>
  <c r="AM242" i="46"/>
  <c r="J243" i="46"/>
  <c r="AH243" i="46"/>
  <c r="AV243" i="46" s="1"/>
  <c r="AI243" i="46"/>
  <c r="AJ243" i="46"/>
  <c r="AQ243" i="46" s="1"/>
  <c r="AK243" i="46"/>
  <c r="AL243" i="46"/>
  <c r="AM243" i="46"/>
  <c r="J244" i="46"/>
  <c r="AH244" i="46"/>
  <c r="AV244" i="46" s="1"/>
  <c r="AI244" i="46"/>
  <c r="AJ244" i="46"/>
  <c r="AQ244" i="46" s="1"/>
  <c r="AK244" i="46"/>
  <c r="AL244" i="46"/>
  <c r="AM244" i="46"/>
  <c r="J245" i="46"/>
  <c r="AG245" i="46" s="1"/>
  <c r="AP245" i="46" s="1"/>
  <c r="AH245" i="46"/>
  <c r="AV245" i="46" s="1"/>
  <c r="AI245" i="46"/>
  <c r="AJ245" i="46"/>
  <c r="AQ245" i="46" s="1"/>
  <c r="AK245" i="46"/>
  <c r="AL245" i="46"/>
  <c r="AR245" i="46" s="1"/>
  <c r="AM245" i="46"/>
  <c r="J246" i="46"/>
  <c r="AG246" i="46" s="1"/>
  <c r="AP246" i="46" s="1"/>
  <c r="AH246" i="46"/>
  <c r="AV246" i="46" s="1"/>
  <c r="AI246" i="46"/>
  <c r="AJ246" i="46"/>
  <c r="AQ246" i="46" s="1"/>
  <c r="AK246" i="46"/>
  <c r="AL246" i="46"/>
  <c r="AR246" i="46" s="1"/>
  <c r="AM246" i="46"/>
  <c r="J247" i="46"/>
  <c r="AG247" i="46" s="1"/>
  <c r="AP247" i="46" s="1"/>
  <c r="AH247" i="46"/>
  <c r="AV247" i="46" s="1"/>
  <c r="AI247" i="46"/>
  <c r="AJ247" i="46"/>
  <c r="AQ247" i="46" s="1"/>
  <c r="AK247" i="46"/>
  <c r="AL247" i="46"/>
  <c r="AR247" i="46" s="1"/>
  <c r="AM247" i="46"/>
  <c r="J248" i="46"/>
  <c r="AG248" i="46" s="1"/>
  <c r="AP248" i="46" s="1"/>
  <c r="AH248" i="46"/>
  <c r="AV248" i="46" s="1"/>
  <c r="AI248" i="46"/>
  <c r="AJ248" i="46"/>
  <c r="AQ248" i="46" s="1"/>
  <c r="AK248" i="46"/>
  <c r="AL248" i="46"/>
  <c r="AR248" i="46" s="1"/>
  <c r="AM248" i="46"/>
  <c r="J249" i="46"/>
  <c r="AG249" i="46" s="1"/>
  <c r="AP249" i="46" s="1"/>
  <c r="AH249" i="46"/>
  <c r="AV249" i="46" s="1"/>
  <c r="AI249" i="46"/>
  <c r="AJ249" i="46"/>
  <c r="AQ249" i="46" s="1"/>
  <c r="AK249" i="46"/>
  <c r="AL249" i="46"/>
  <c r="AR249" i="46" s="1"/>
  <c r="AM249" i="46"/>
  <c r="J250" i="46"/>
  <c r="AG250" i="46" s="1"/>
  <c r="AP250" i="46" s="1"/>
  <c r="AH250" i="46"/>
  <c r="AV250" i="46" s="1"/>
  <c r="AI250" i="46"/>
  <c r="AJ250" i="46"/>
  <c r="AQ250" i="46" s="1"/>
  <c r="AK250" i="46"/>
  <c r="AL250" i="46"/>
  <c r="AR250" i="46" s="1"/>
  <c r="AM250" i="46"/>
  <c r="J251" i="46"/>
  <c r="AG251" i="46" s="1"/>
  <c r="AP251" i="46" s="1"/>
  <c r="AH251" i="46"/>
  <c r="AV251" i="46" s="1"/>
  <c r="AI251" i="46"/>
  <c r="AJ251" i="46"/>
  <c r="AQ251" i="46" s="1"/>
  <c r="AK251" i="46"/>
  <c r="AL251" i="46"/>
  <c r="AR251" i="46" s="1"/>
  <c r="AM251" i="46"/>
  <c r="J252" i="46"/>
  <c r="AG252" i="46" s="1"/>
  <c r="AP252" i="46" s="1"/>
  <c r="AH252" i="46"/>
  <c r="AV252" i="46" s="1"/>
  <c r="AI252" i="46"/>
  <c r="AJ252" i="46"/>
  <c r="AQ252" i="46" s="1"/>
  <c r="AK252" i="46"/>
  <c r="AL252" i="46"/>
  <c r="AR252" i="46" s="1"/>
  <c r="AM252" i="46"/>
  <c r="J253" i="46"/>
  <c r="AG253" i="46" s="1"/>
  <c r="AP253" i="46" s="1"/>
  <c r="AH253" i="46"/>
  <c r="AV253" i="46" s="1"/>
  <c r="AI253" i="46"/>
  <c r="AJ253" i="46"/>
  <c r="AQ253" i="46" s="1"/>
  <c r="AK253" i="46"/>
  <c r="AL253" i="46"/>
  <c r="AR253" i="46" s="1"/>
  <c r="AM253" i="46"/>
  <c r="J254" i="46"/>
  <c r="AG254" i="46" s="1"/>
  <c r="AP254" i="46" s="1"/>
  <c r="AH254" i="46"/>
  <c r="AV254" i="46" s="1"/>
  <c r="AI254" i="46"/>
  <c r="AJ254" i="46"/>
  <c r="AQ254" i="46" s="1"/>
  <c r="AK254" i="46"/>
  <c r="AL254" i="46"/>
  <c r="AR254" i="46" s="1"/>
  <c r="AM254" i="46"/>
  <c r="J255" i="46"/>
  <c r="AG255" i="46" s="1"/>
  <c r="AP255" i="46" s="1"/>
  <c r="AH255" i="46"/>
  <c r="AV255" i="46" s="1"/>
  <c r="AI255" i="46"/>
  <c r="AJ255" i="46"/>
  <c r="AQ255" i="46" s="1"/>
  <c r="AK255" i="46"/>
  <c r="AL255" i="46"/>
  <c r="AR255" i="46" s="1"/>
  <c r="AM255" i="46"/>
  <c r="J256" i="46"/>
  <c r="AG256" i="46" s="1"/>
  <c r="AP256" i="46" s="1"/>
  <c r="AH256" i="46"/>
  <c r="AV256" i="46" s="1"/>
  <c r="AI256" i="46"/>
  <c r="AJ256" i="46"/>
  <c r="AQ256" i="46" s="1"/>
  <c r="AK256" i="46"/>
  <c r="AL256" i="46"/>
  <c r="AR256" i="46" s="1"/>
  <c r="AM256" i="46"/>
  <c r="J257" i="46"/>
  <c r="AG257" i="46" s="1"/>
  <c r="AP257" i="46" s="1"/>
  <c r="AH257" i="46"/>
  <c r="AV257" i="46" s="1"/>
  <c r="AI257" i="46"/>
  <c r="AJ257" i="46"/>
  <c r="AQ257" i="46" s="1"/>
  <c r="AK257" i="46"/>
  <c r="AL257" i="46"/>
  <c r="AR257" i="46" s="1"/>
  <c r="AM257" i="46"/>
  <c r="J258" i="46"/>
  <c r="AG258" i="46" s="1"/>
  <c r="AP258" i="46" s="1"/>
  <c r="AH258" i="46"/>
  <c r="AV258" i="46" s="1"/>
  <c r="AI258" i="46"/>
  <c r="AJ258" i="46"/>
  <c r="AQ258" i="46" s="1"/>
  <c r="AK258" i="46"/>
  <c r="AL258" i="46"/>
  <c r="AR258" i="46" s="1"/>
  <c r="AM258" i="46"/>
  <c r="J259" i="46"/>
  <c r="AG259" i="46" s="1"/>
  <c r="AP259" i="46" s="1"/>
  <c r="AH259" i="46"/>
  <c r="AV259" i="46" s="1"/>
  <c r="AI259" i="46"/>
  <c r="AJ259" i="46"/>
  <c r="AQ259" i="46" s="1"/>
  <c r="AK259" i="46"/>
  <c r="AL259" i="46"/>
  <c r="AR259" i="46" s="1"/>
  <c r="AM259" i="46"/>
  <c r="J260" i="46"/>
  <c r="AG260" i="46" s="1"/>
  <c r="AP260" i="46" s="1"/>
  <c r="AH260" i="46"/>
  <c r="AV260" i="46" s="1"/>
  <c r="AI260" i="46"/>
  <c r="AJ260" i="46"/>
  <c r="AQ260" i="46" s="1"/>
  <c r="AK260" i="46"/>
  <c r="AL260" i="46"/>
  <c r="AR260" i="46" s="1"/>
  <c r="AM260" i="46"/>
  <c r="J261" i="46"/>
  <c r="AG261" i="46" s="1"/>
  <c r="AP261" i="46" s="1"/>
  <c r="AH261" i="46"/>
  <c r="AV261" i="46" s="1"/>
  <c r="AI261" i="46"/>
  <c r="AJ261" i="46"/>
  <c r="AQ261" i="46" s="1"/>
  <c r="AK261" i="46"/>
  <c r="AL261" i="46"/>
  <c r="AR261" i="46" s="1"/>
  <c r="AM261" i="46"/>
  <c r="J262" i="46"/>
  <c r="AG262" i="46" s="1"/>
  <c r="AP262" i="46" s="1"/>
  <c r="AH262" i="46"/>
  <c r="AV262" i="46" s="1"/>
  <c r="AI262" i="46"/>
  <c r="AJ262" i="46"/>
  <c r="AQ262" i="46" s="1"/>
  <c r="AK262" i="46"/>
  <c r="AL262" i="46"/>
  <c r="AR262" i="46" s="1"/>
  <c r="AM262" i="46"/>
  <c r="J263" i="46"/>
  <c r="AG263" i="46" s="1"/>
  <c r="AP263" i="46" s="1"/>
  <c r="AH263" i="46"/>
  <c r="AV263" i="46" s="1"/>
  <c r="AI263" i="46"/>
  <c r="AJ263" i="46"/>
  <c r="AQ263" i="46" s="1"/>
  <c r="AK263" i="46"/>
  <c r="AL263" i="46"/>
  <c r="AR263" i="46" s="1"/>
  <c r="AM263" i="46"/>
  <c r="J264" i="46"/>
  <c r="AG264" i="46" s="1"/>
  <c r="AP264" i="46" s="1"/>
  <c r="AH264" i="46"/>
  <c r="AV264" i="46" s="1"/>
  <c r="AI264" i="46"/>
  <c r="AJ264" i="46"/>
  <c r="AQ264" i="46" s="1"/>
  <c r="AK264" i="46"/>
  <c r="AL264" i="46"/>
  <c r="AR264" i="46" s="1"/>
  <c r="AM264" i="46"/>
  <c r="J265" i="46"/>
  <c r="AG265" i="46" s="1"/>
  <c r="AP265" i="46" s="1"/>
  <c r="AH265" i="46"/>
  <c r="AV265" i="46" s="1"/>
  <c r="AI265" i="46"/>
  <c r="AJ265" i="46"/>
  <c r="AQ265" i="46" s="1"/>
  <c r="AK265" i="46"/>
  <c r="AL265" i="46"/>
  <c r="AR265" i="46" s="1"/>
  <c r="AM265" i="46"/>
  <c r="J266" i="46"/>
  <c r="AG266" i="46" s="1"/>
  <c r="AP266" i="46" s="1"/>
  <c r="AH266" i="46"/>
  <c r="AV266" i="46" s="1"/>
  <c r="AI266" i="46"/>
  <c r="AJ266" i="46"/>
  <c r="AQ266" i="46" s="1"/>
  <c r="AK266" i="46"/>
  <c r="AL266" i="46"/>
  <c r="AR266" i="46" s="1"/>
  <c r="AM266" i="46"/>
  <c r="J267" i="46"/>
  <c r="AG267" i="46" s="1"/>
  <c r="AP267" i="46" s="1"/>
  <c r="AH267" i="46"/>
  <c r="AV267" i="46" s="1"/>
  <c r="AI267" i="46"/>
  <c r="AJ267" i="46"/>
  <c r="AQ267" i="46" s="1"/>
  <c r="AK267" i="46"/>
  <c r="AL267" i="46"/>
  <c r="AR267" i="46" s="1"/>
  <c r="AM267" i="46"/>
  <c r="J268" i="46"/>
  <c r="AG268" i="46" s="1"/>
  <c r="AP268" i="46" s="1"/>
  <c r="AH268" i="46"/>
  <c r="AV268" i="46" s="1"/>
  <c r="AI268" i="46"/>
  <c r="AJ268" i="46"/>
  <c r="AQ268" i="46" s="1"/>
  <c r="AK268" i="46"/>
  <c r="AL268" i="46"/>
  <c r="AR268" i="46" s="1"/>
  <c r="AM268" i="46"/>
  <c r="J269" i="46"/>
  <c r="AG269" i="46" s="1"/>
  <c r="AP269" i="46" s="1"/>
  <c r="AH269" i="46"/>
  <c r="AV269" i="46" s="1"/>
  <c r="AI269" i="46"/>
  <c r="AJ269" i="46"/>
  <c r="AQ269" i="46" s="1"/>
  <c r="AK269" i="46"/>
  <c r="AL269" i="46"/>
  <c r="AR269" i="46" s="1"/>
  <c r="AM269" i="46"/>
  <c r="J270" i="46"/>
  <c r="AG270" i="46" s="1"/>
  <c r="AP270" i="46" s="1"/>
  <c r="AH270" i="46"/>
  <c r="AV270" i="46" s="1"/>
  <c r="AI270" i="46"/>
  <c r="AJ270" i="46"/>
  <c r="AQ270" i="46" s="1"/>
  <c r="AK270" i="46"/>
  <c r="AL270" i="46"/>
  <c r="AR270" i="46" s="1"/>
  <c r="AM270" i="46"/>
  <c r="J271" i="46"/>
  <c r="AG271" i="46" s="1"/>
  <c r="AP271" i="46" s="1"/>
  <c r="AH271" i="46"/>
  <c r="AV271" i="46" s="1"/>
  <c r="AI271" i="46"/>
  <c r="AJ271" i="46"/>
  <c r="AQ271" i="46" s="1"/>
  <c r="AK271" i="46"/>
  <c r="AL271" i="46"/>
  <c r="AR271" i="46" s="1"/>
  <c r="AM271" i="46"/>
  <c r="J272" i="46"/>
  <c r="AG272" i="46" s="1"/>
  <c r="AP272" i="46" s="1"/>
  <c r="AH272" i="46"/>
  <c r="AV272" i="46" s="1"/>
  <c r="AI272" i="46"/>
  <c r="AJ272" i="46"/>
  <c r="AQ272" i="46" s="1"/>
  <c r="AK272" i="46"/>
  <c r="AL272" i="46"/>
  <c r="AR272" i="46" s="1"/>
  <c r="AM272" i="46"/>
  <c r="J273" i="46"/>
  <c r="AG273" i="46" s="1"/>
  <c r="AP273" i="46" s="1"/>
  <c r="AH273" i="46"/>
  <c r="AV273" i="46" s="1"/>
  <c r="AI273" i="46"/>
  <c r="AJ273" i="46"/>
  <c r="AQ273" i="46" s="1"/>
  <c r="AK273" i="46"/>
  <c r="AL273" i="46"/>
  <c r="AR273" i="46" s="1"/>
  <c r="AM273" i="46"/>
  <c r="J274" i="46"/>
  <c r="AG274" i="46" s="1"/>
  <c r="AP274" i="46" s="1"/>
  <c r="AH274" i="46"/>
  <c r="AV274" i="46" s="1"/>
  <c r="AI274" i="46"/>
  <c r="AJ274" i="46"/>
  <c r="AQ274" i="46" s="1"/>
  <c r="AK274" i="46"/>
  <c r="AL274" i="46"/>
  <c r="AR274" i="46" s="1"/>
  <c r="AM274" i="46"/>
  <c r="J275" i="46"/>
  <c r="AG275" i="46" s="1"/>
  <c r="AP275" i="46" s="1"/>
  <c r="AH275" i="46"/>
  <c r="AV275" i="46" s="1"/>
  <c r="AI275" i="46"/>
  <c r="AJ275" i="46"/>
  <c r="AQ275" i="46" s="1"/>
  <c r="AK275" i="46"/>
  <c r="AL275" i="46"/>
  <c r="AR275" i="46" s="1"/>
  <c r="AM275" i="46"/>
  <c r="J276" i="46"/>
  <c r="AG276" i="46" s="1"/>
  <c r="AP276" i="46" s="1"/>
  <c r="AH276" i="46"/>
  <c r="AV276" i="46" s="1"/>
  <c r="AI276" i="46"/>
  <c r="AJ276" i="46"/>
  <c r="AQ276" i="46" s="1"/>
  <c r="AK276" i="46"/>
  <c r="AL276" i="46"/>
  <c r="AR276" i="46" s="1"/>
  <c r="AM276" i="46"/>
  <c r="J277" i="46"/>
  <c r="AG277" i="46" s="1"/>
  <c r="AP277" i="46" s="1"/>
  <c r="AH277" i="46"/>
  <c r="AV277" i="46" s="1"/>
  <c r="AI277" i="46"/>
  <c r="AJ277" i="46"/>
  <c r="AQ277" i="46" s="1"/>
  <c r="AK277" i="46"/>
  <c r="AL277" i="46"/>
  <c r="AR277" i="46" s="1"/>
  <c r="AM277" i="46"/>
  <c r="J278" i="46"/>
  <c r="AG278" i="46" s="1"/>
  <c r="AP278" i="46" s="1"/>
  <c r="AH278" i="46"/>
  <c r="AV278" i="46" s="1"/>
  <c r="AI278" i="46"/>
  <c r="AJ278" i="46"/>
  <c r="AQ278" i="46" s="1"/>
  <c r="AK278" i="46"/>
  <c r="AL278" i="46"/>
  <c r="AR278" i="46" s="1"/>
  <c r="AM278" i="46"/>
  <c r="J279" i="46"/>
  <c r="AG279" i="46" s="1"/>
  <c r="AP279" i="46" s="1"/>
  <c r="AH279" i="46"/>
  <c r="AV279" i="46" s="1"/>
  <c r="AI279" i="46"/>
  <c r="AJ279" i="46"/>
  <c r="AQ279" i="46" s="1"/>
  <c r="AK279" i="46"/>
  <c r="AL279" i="46"/>
  <c r="AR279" i="46" s="1"/>
  <c r="AM279" i="46"/>
  <c r="J280" i="46"/>
  <c r="AG280" i="46" s="1"/>
  <c r="AP280" i="46" s="1"/>
  <c r="AH280" i="46"/>
  <c r="AV280" i="46" s="1"/>
  <c r="AI280" i="46"/>
  <c r="AJ280" i="46"/>
  <c r="AQ280" i="46" s="1"/>
  <c r="AK280" i="46"/>
  <c r="AL280" i="46"/>
  <c r="AR280" i="46" s="1"/>
  <c r="AM280" i="46"/>
  <c r="J281" i="46"/>
  <c r="AG281" i="46" s="1"/>
  <c r="AP281" i="46" s="1"/>
  <c r="AH281" i="46"/>
  <c r="AV281" i="46" s="1"/>
  <c r="AI281" i="46"/>
  <c r="AJ281" i="46"/>
  <c r="AQ281" i="46" s="1"/>
  <c r="AK281" i="46"/>
  <c r="AL281" i="46"/>
  <c r="AR281" i="46" s="1"/>
  <c r="AM281" i="46"/>
  <c r="J282" i="46"/>
  <c r="AG282" i="46" s="1"/>
  <c r="AP282" i="46" s="1"/>
  <c r="AH282" i="46"/>
  <c r="AV282" i="46" s="1"/>
  <c r="AI282" i="46"/>
  <c r="AJ282" i="46"/>
  <c r="AQ282" i="46" s="1"/>
  <c r="AK282" i="46"/>
  <c r="AL282" i="46"/>
  <c r="AR282" i="46" s="1"/>
  <c r="AM282" i="46"/>
  <c r="J283" i="46"/>
  <c r="AG283" i="46" s="1"/>
  <c r="AP283" i="46" s="1"/>
  <c r="AH283" i="46"/>
  <c r="AV283" i="46" s="1"/>
  <c r="AI283" i="46"/>
  <c r="AJ283" i="46"/>
  <c r="AQ283" i="46" s="1"/>
  <c r="AK283" i="46"/>
  <c r="AL283" i="46"/>
  <c r="AR283" i="46" s="1"/>
  <c r="AM283" i="46"/>
  <c r="J284" i="46"/>
  <c r="AG284" i="46" s="1"/>
  <c r="AP284" i="46" s="1"/>
  <c r="AH284" i="46"/>
  <c r="AV284" i="46" s="1"/>
  <c r="AI284" i="46"/>
  <c r="AJ284" i="46"/>
  <c r="AQ284" i="46" s="1"/>
  <c r="AK284" i="46"/>
  <c r="AL284" i="46"/>
  <c r="AR284" i="46" s="1"/>
  <c r="AM284" i="46"/>
  <c r="J285" i="46"/>
  <c r="AG285" i="46" s="1"/>
  <c r="AP285" i="46" s="1"/>
  <c r="AH285" i="46"/>
  <c r="AV285" i="46" s="1"/>
  <c r="AI285" i="46"/>
  <c r="AJ285" i="46"/>
  <c r="AQ285" i="46" s="1"/>
  <c r="AK285" i="46"/>
  <c r="AL285" i="46"/>
  <c r="AR285" i="46" s="1"/>
  <c r="AM285" i="46"/>
  <c r="J286" i="46"/>
  <c r="AG286" i="46" s="1"/>
  <c r="AP286" i="46" s="1"/>
  <c r="AH286" i="46"/>
  <c r="AV286" i="46" s="1"/>
  <c r="AI286" i="46"/>
  <c r="AJ286" i="46"/>
  <c r="AQ286" i="46" s="1"/>
  <c r="AK286" i="46"/>
  <c r="AL286" i="46"/>
  <c r="AR286" i="46" s="1"/>
  <c r="AM286" i="46"/>
  <c r="J287" i="46"/>
  <c r="AG287" i="46" s="1"/>
  <c r="AP287" i="46" s="1"/>
  <c r="AH287" i="46"/>
  <c r="AV287" i="46" s="1"/>
  <c r="AI287" i="46"/>
  <c r="AJ287" i="46"/>
  <c r="AQ287" i="46" s="1"/>
  <c r="AK287" i="46"/>
  <c r="AL287" i="46"/>
  <c r="AR287" i="46" s="1"/>
  <c r="AM287" i="46"/>
  <c r="J288" i="46"/>
  <c r="AG288" i="46" s="1"/>
  <c r="AP288" i="46" s="1"/>
  <c r="AH288" i="46"/>
  <c r="AV288" i="46" s="1"/>
  <c r="AI288" i="46"/>
  <c r="AJ288" i="46"/>
  <c r="AQ288" i="46" s="1"/>
  <c r="AK288" i="46"/>
  <c r="AL288" i="46"/>
  <c r="AR288" i="46" s="1"/>
  <c r="AM288" i="46"/>
  <c r="HH10" i="46"/>
  <c r="BP8" i="46"/>
  <c r="P14" i="77"/>
  <c r="U63" i="47"/>
  <c r="X17" i="46"/>
  <c r="C6" i="69"/>
  <c r="P24" i="77"/>
  <c r="U60" i="47"/>
  <c r="O19" i="77"/>
  <c r="E6" i="69"/>
  <c r="O21" i="77"/>
  <c r="O14" i="77"/>
  <c r="T24" i="46"/>
  <c r="N24" i="77" s="1"/>
  <c r="D6" i="69"/>
  <c r="J12" i="48"/>
  <c r="I14" i="48"/>
  <c r="I3" i="52"/>
  <c r="E3" i="52"/>
  <c r="G52" i="66"/>
  <c r="G60" i="66" s="1"/>
  <c r="G35" i="66"/>
  <c r="M52" i="66"/>
  <c r="M60" i="66" s="1"/>
  <c r="M35" i="66"/>
  <c r="G58" i="74"/>
  <c r="T14" i="46"/>
  <c r="N14" i="77" s="1"/>
  <c r="T27" i="46"/>
  <c r="N27" i="77" s="1"/>
  <c r="X21" i="46"/>
  <c r="X27" i="46"/>
  <c r="P27" i="77" s="1"/>
  <c r="X19" i="46"/>
  <c r="T18" i="46"/>
  <c r="N18" i="77" s="1"/>
  <c r="X18" i="46"/>
  <c r="P18" i="77" s="1"/>
  <c r="F6" i="74"/>
  <c r="D251" i="77"/>
  <c r="I295" i="46"/>
  <c r="H251" i="77" s="1"/>
  <c r="D296" i="46"/>
  <c r="O28" i="77"/>
  <c r="T28" i="46"/>
  <c r="N28" i="77" s="1"/>
  <c r="X28" i="46"/>
  <c r="P28" i="77" s="1"/>
  <c r="O15" i="77"/>
  <c r="X15" i="46"/>
  <c r="P15" i="77" s="1"/>
  <c r="T15" i="46"/>
  <c r="N15" i="77" s="1"/>
  <c r="T17" i="46"/>
  <c r="N17" i="77" s="1"/>
  <c r="O17" i="77"/>
  <c r="O16" i="77"/>
  <c r="T16" i="46"/>
  <c r="N16" i="77" s="1"/>
  <c r="X16" i="46"/>
  <c r="P16" i="77" s="1"/>
  <c r="AU19" i="46"/>
  <c r="AN19" i="46"/>
  <c r="AN15" i="46"/>
  <c r="AU15" i="46"/>
  <c r="AS15" i="46" s="1"/>
  <c r="AU18" i="46"/>
  <c r="AS18" i="46" s="1"/>
  <c r="AN18" i="46"/>
  <c r="AU14" i="46"/>
  <c r="AS14" i="46" s="1"/>
  <c r="S295" i="46"/>
  <c r="AN14" i="46"/>
  <c r="F8" i="74"/>
  <c r="B11" i="77"/>
  <c r="J3" i="52"/>
  <c r="D4" i="52"/>
  <c r="D51" i="47"/>
  <c r="D53" i="47"/>
  <c r="E47" i="47"/>
  <c r="D52" i="47"/>
  <c r="E52" i="47" s="1"/>
  <c r="D55" i="47"/>
  <c r="D50" i="47"/>
  <c r="E19" i="74"/>
  <c r="E11" i="74" s="1" a="1"/>
  <c r="E11" i="74" s="1"/>
  <c r="E2" i="74"/>
  <c r="A340" i="46"/>
  <c r="B10" i="46"/>
  <c r="M44" i="45"/>
  <c r="L49" i="45"/>
  <c r="L47" i="45"/>
  <c r="S60" i="51"/>
  <c r="S59" i="51"/>
  <c r="T56" i="51" s="1"/>
  <c r="P35" i="66"/>
  <c r="E57" i="51"/>
  <c r="E60" i="51"/>
  <c r="C45" i="51"/>
  <c r="C46" i="51" s="1"/>
  <c r="C36" i="51"/>
  <c r="C43" i="51"/>
  <c r="F7" i="69"/>
  <c r="B9" i="46"/>
  <c r="D2" i="74"/>
  <c r="D19" i="74"/>
  <c r="D11" i="74" s="1" a="1"/>
  <c r="D11" i="74" s="1"/>
  <c r="A339" i="46"/>
  <c r="A338" i="46"/>
  <c r="C19" i="74"/>
  <c r="C11" i="74" s="1" a="1"/>
  <c r="C11" i="74" s="1"/>
  <c r="C2" i="74"/>
  <c r="B8" i="46"/>
  <c r="D52" i="66"/>
  <c r="D60" i="66" s="1"/>
  <c r="D35" i="66"/>
  <c r="A348" i="46"/>
  <c r="A39" i="49"/>
  <c r="B19" i="74"/>
  <c r="B11" i="74" s="1" a="1"/>
  <c r="B11" i="74" s="1"/>
  <c r="J14" i="46"/>
  <c r="I14" i="77" s="1"/>
  <c r="AL24" i="46"/>
  <c r="AI27" i="46"/>
  <c r="B2" i="74"/>
  <c r="AI290" i="46"/>
  <c r="J15" i="46"/>
  <c r="AJ25" i="46"/>
  <c r="AQ25" i="46" s="1"/>
  <c r="AL18" i="46"/>
  <c r="J21" i="46"/>
  <c r="J24" i="46"/>
  <c r="AK290" i="46"/>
  <c r="AL289" i="46"/>
  <c r="AH16" i="46"/>
  <c r="AV16" i="46" s="1"/>
  <c r="AM27" i="46"/>
  <c r="AM23" i="46"/>
  <c r="B7" i="46"/>
  <c r="AM22" i="46"/>
  <c r="J22" i="46"/>
  <c r="AM15" i="46"/>
  <c r="J29" i="46"/>
  <c r="AM16" i="46"/>
  <c r="J17" i="46"/>
  <c r="AL14" i="46"/>
  <c r="AI289" i="46"/>
  <c r="AI23" i="46"/>
  <c r="AN23" i="46" s="1"/>
  <c r="AU23" i="46" s="1"/>
  <c r="GD23" i="46" s="1"/>
  <c r="AJ24" i="46"/>
  <c r="AQ24" i="46" s="1"/>
  <c r="AM25" i="46"/>
  <c r="AH27" i="46"/>
  <c r="AV27" i="46" s="1"/>
  <c r="AI19" i="46"/>
  <c r="J26" i="46"/>
  <c r="AK25" i="46"/>
  <c r="AM28" i="46"/>
  <c r="J19" i="46"/>
  <c r="AJ14" i="46"/>
  <c r="AQ14" i="46" s="1"/>
  <c r="J27" i="46"/>
  <c r="AL16" i="46"/>
  <c r="AL28" i="46"/>
  <c r="A337" i="46"/>
  <c r="J20" i="46"/>
  <c r="AL17" i="46"/>
  <c r="AM19" i="46"/>
  <c r="AH18" i="46"/>
  <c r="AJ21" i="46"/>
  <c r="AQ21" i="46" s="1"/>
  <c r="AM289" i="46"/>
  <c r="AL20" i="46"/>
  <c r="AM20" i="46"/>
  <c r="AJ28" i="46"/>
  <c r="AQ28" i="46" s="1"/>
  <c r="AI22" i="46"/>
  <c r="AI26" i="46"/>
  <c r="AN26" i="46" s="1"/>
  <c r="AU26" i="46" s="1"/>
  <c r="AI17" i="46"/>
  <c r="AK21" i="46"/>
  <c r="AH29" i="46"/>
  <c r="AV29" i="46" s="1"/>
  <c r="AJ19" i="46"/>
  <c r="AQ19" i="46" s="1"/>
  <c r="AH26" i="46"/>
  <c r="AV26" i="46" s="1"/>
  <c r="AJ27" i="46"/>
  <c r="AQ27" i="46" s="1"/>
  <c r="J28" i="46"/>
  <c r="AM14" i="46"/>
  <c r="AL26" i="46"/>
  <c r="AM290" i="46"/>
  <c r="AL21" i="46"/>
  <c r="AM24" i="46"/>
  <c r="AL15" i="46"/>
  <c r="AK14" i="46"/>
  <c r="AJ17" i="46"/>
  <c r="AQ17" i="46" s="1"/>
  <c r="AK27" i="46"/>
  <c r="AH23" i="46"/>
  <c r="AV23" i="46" s="1"/>
  <c r="AI15" i="46"/>
  <c r="AJ26" i="46"/>
  <c r="AQ26" i="46" s="1"/>
  <c r="AI24" i="46"/>
  <c r="AI18" i="46"/>
  <c r="AH290" i="46"/>
  <c r="AV290" i="46" s="1"/>
  <c r="J23" i="46"/>
  <c r="AI16" i="46"/>
  <c r="AK15" i="46"/>
  <c r="AI25" i="46"/>
  <c r="AK29" i="46"/>
  <c r="AI14" i="46"/>
  <c r="AM26" i="46"/>
  <c r="AL27" i="46"/>
  <c r="AL23" i="46"/>
  <c r="AM18" i="46"/>
  <c r="AJ29" i="46"/>
  <c r="AQ29" i="46" s="1"/>
  <c r="AK19" i="46"/>
  <c r="AK26" i="46"/>
  <c r="AH19" i="46"/>
  <c r="AH22" i="46"/>
  <c r="AV22" i="46" s="1"/>
  <c r="AH28" i="46"/>
  <c r="AV28" i="46" s="1"/>
  <c r="AI28" i="46"/>
  <c r="AL19" i="46"/>
  <c r="AL25" i="46"/>
  <c r="AJ18" i="46"/>
  <c r="AQ18" i="46" s="1"/>
  <c r="AL29" i="46"/>
  <c r="AM17" i="46"/>
  <c r="AK18" i="46"/>
  <c r="J25" i="46"/>
  <c r="AH15" i="46"/>
  <c r="AI21" i="46"/>
  <c r="AK23" i="46"/>
  <c r="AK24" i="46"/>
  <c r="AM29" i="46"/>
  <c r="J18" i="46"/>
  <c r="AH289" i="46"/>
  <c r="AV289" i="46" s="1"/>
  <c r="AH21" i="46"/>
  <c r="AV21" i="46" s="1"/>
  <c r="AM21" i="46"/>
  <c r="J289" i="46"/>
  <c r="I245" i="77" s="1"/>
  <c r="AH20" i="46"/>
  <c r="AJ23" i="46"/>
  <c r="AQ23" i="46" s="1"/>
  <c r="AK17" i="46"/>
  <c r="AK289" i="46"/>
  <c r="AJ15" i="46"/>
  <c r="AQ15" i="46" s="1"/>
  <c r="AL22" i="46"/>
  <c r="AH24" i="46"/>
  <c r="AV24" i="46" s="1"/>
  <c r="AI29" i="46"/>
  <c r="AK28" i="46"/>
  <c r="AH17" i="46"/>
  <c r="AV17" i="46" s="1"/>
  <c r="AJ22" i="46"/>
  <c r="AQ22" i="46" s="1"/>
  <c r="AL290" i="46"/>
  <c r="J16" i="46"/>
  <c r="AK20" i="46"/>
  <c r="AH14" i="46"/>
  <c r="AJ289" i="46"/>
  <c r="AQ289" i="46" s="1"/>
  <c r="AK22" i="46"/>
  <c r="AJ290" i="46"/>
  <c r="AQ290" i="46" s="1"/>
  <c r="AK16" i="46"/>
  <c r="AJ20" i="46"/>
  <c r="AQ20" i="46" s="1"/>
  <c r="AH25" i="46"/>
  <c r="AV25" i="46" s="1"/>
  <c r="AI20" i="46"/>
  <c r="AN20" i="46" s="1"/>
  <c r="AU20" i="46" s="1"/>
  <c r="AS20" i="46" s="1"/>
  <c r="AJ16" i="46"/>
  <c r="AQ16" i="46" s="1"/>
  <c r="G17" i="51"/>
  <c r="F20" i="49" s="1"/>
  <c r="J17" i="48"/>
  <c r="I17" i="48"/>
  <c r="F53" i="47"/>
  <c r="F50" i="47"/>
  <c r="F55" i="47"/>
  <c r="F52" i="47"/>
  <c r="G52" i="47" s="1"/>
  <c r="G47" i="47"/>
  <c r="B52" i="47"/>
  <c r="C52" i="47" s="1"/>
  <c r="B53" i="47"/>
  <c r="B50" i="47"/>
  <c r="B55" i="47"/>
  <c r="B51" i="47"/>
  <c r="C47" i="47"/>
  <c r="B63" i="47"/>
  <c r="B64" i="47"/>
  <c r="B67" i="47"/>
  <c r="B62" i="47"/>
  <c r="B66" i="47"/>
  <c r="B68" i="47"/>
  <c r="B59" i="47"/>
  <c r="A69" i="47"/>
  <c r="D69" i="47"/>
  <c r="B60" i="47"/>
  <c r="B61" i="47"/>
  <c r="B65" i="47"/>
  <c r="Z60" i="47"/>
  <c r="Z63" i="47"/>
  <c r="Z61" i="47"/>
  <c r="Z62" i="47"/>
  <c r="Z59" i="47"/>
  <c r="AG244" i="46" l="1"/>
  <c r="AP244" i="46" s="1"/>
  <c r="AR244" i="46" s="1"/>
  <c r="I244" i="77"/>
  <c r="AG243" i="46"/>
  <c r="AP243" i="46" s="1"/>
  <c r="AR243" i="46" s="1"/>
  <c r="I243" i="77"/>
  <c r="AG242" i="46"/>
  <c r="AP242" i="46" s="1"/>
  <c r="AR242" i="46" s="1"/>
  <c r="I242" i="77"/>
  <c r="AG241" i="46"/>
  <c r="AP241" i="46" s="1"/>
  <c r="AR241" i="46" s="1"/>
  <c r="I241" i="77"/>
  <c r="AG240" i="46"/>
  <c r="AP240" i="46" s="1"/>
  <c r="AR240" i="46" s="1"/>
  <c r="I240" i="77"/>
  <c r="AG239" i="46"/>
  <c r="AP239" i="46" s="1"/>
  <c r="AR239" i="46" s="1"/>
  <c r="I239" i="77"/>
  <c r="AG238" i="46"/>
  <c r="AP238" i="46" s="1"/>
  <c r="AR238" i="46" s="1"/>
  <c r="I238" i="77"/>
  <c r="AG237" i="46"/>
  <c r="AP237" i="46" s="1"/>
  <c r="AR237" i="46" s="1"/>
  <c r="I237" i="77"/>
  <c r="AG236" i="46"/>
  <c r="AP236" i="46" s="1"/>
  <c r="AR236" i="46" s="1"/>
  <c r="I236" i="77"/>
  <c r="AG235" i="46"/>
  <c r="AP235" i="46" s="1"/>
  <c r="AR235" i="46" s="1"/>
  <c r="I235" i="77"/>
  <c r="AG234" i="46"/>
  <c r="AP234" i="46" s="1"/>
  <c r="AR234" i="46" s="1"/>
  <c r="I234" i="77"/>
  <c r="AG233" i="46"/>
  <c r="AP233" i="46" s="1"/>
  <c r="AR233" i="46" s="1"/>
  <c r="I233" i="77"/>
  <c r="AG232" i="46"/>
  <c r="AP232" i="46" s="1"/>
  <c r="AR232" i="46" s="1"/>
  <c r="I232" i="77"/>
  <c r="AG231" i="46"/>
  <c r="AP231" i="46" s="1"/>
  <c r="AR231" i="46" s="1"/>
  <c r="I231" i="77"/>
  <c r="AG230" i="46"/>
  <c r="AP230" i="46" s="1"/>
  <c r="AR230" i="46" s="1"/>
  <c r="I230" i="77"/>
  <c r="AG229" i="46"/>
  <c r="AP229" i="46" s="1"/>
  <c r="AR229" i="46" s="1"/>
  <c r="I229" i="77"/>
  <c r="AG228" i="46"/>
  <c r="AP228" i="46" s="1"/>
  <c r="AR228" i="46" s="1"/>
  <c r="I228" i="77"/>
  <c r="AG227" i="46"/>
  <c r="AP227" i="46" s="1"/>
  <c r="AR227" i="46" s="1"/>
  <c r="I227" i="77"/>
  <c r="AG226" i="46"/>
  <c r="AP226" i="46" s="1"/>
  <c r="AR226" i="46" s="1"/>
  <c r="I226" i="77"/>
  <c r="AG225" i="46"/>
  <c r="AP225" i="46" s="1"/>
  <c r="AR225" i="46" s="1"/>
  <c r="I225" i="77"/>
  <c r="AG224" i="46"/>
  <c r="AP224" i="46" s="1"/>
  <c r="AR224" i="46" s="1"/>
  <c r="I224" i="77"/>
  <c r="AG223" i="46"/>
  <c r="AP223" i="46" s="1"/>
  <c r="AR223" i="46" s="1"/>
  <c r="I223" i="77"/>
  <c r="AG222" i="46"/>
  <c r="AP222" i="46" s="1"/>
  <c r="AR222" i="46" s="1"/>
  <c r="I222" i="77"/>
  <c r="AG221" i="46"/>
  <c r="AP221" i="46" s="1"/>
  <c r="AR221" i="46" s="1"/>
  <c r="I221" i="77"/>
  <c r="AG220" i="46"/>
  <c r="AP220" i="46" s="1"/>
  <c r="AR220" i="46" s="1"/>
  <c r="I220" i="77"/>
  <c r="AG219" i="46"/>
  <c r="AP219" i="46" s="1"/>
  <c r="AR219" i="46" s="1"/>
  <c r="I219" i="77"/>
  <c r="AG218" i="46"/>
  <c r="AP218" i="46" s="1"/>
  <c r="AR218" i="46" s="1"/>
  <c r="I218" i="77"/>
  <c r="AG217" i="46"/>
  <c r="AP217" i="46" s="1"/>
  <c r="AR217" i="46" s="1"/>
  <c r="I217" i="77"/>
  <c r="AG216" i="46"/>
  <c r="AP216" i="46" s="1"/>
  <c r="AR216" i="46" s="1"/>
  <c r="I216" i="77"/>
  <c r="AG215" i="46"/>
  <c r="AP215" i="46" s="1"/>
  <c r="AR215" i="46" s="1"/>
  <c r="I215" i="77"/>
  <c r="AG214" i="46"/>
  <c r="AP214" i="46" s="1"/>
  <c r="AR214" i="46" s="1"/>
  <c r="I214" i="77"/>
  <c r="AG213" i="46"/>
  <c r="AP213" i="46" s="1"/>
  <c r="AR213" i="46" s="1"/>
  <c r="I213" i="77"/>
  <c r="AG212" i="46"/>
  <c r="AP212" i="46" s="1"/>
  <c r="AR212" i="46" s="1"/>
  <c r="I212" i="77"/>
  <c r="AG211" i="46"/>
  <c r="AP211" i="46" s="1"/>
  <c r="AR211" i="46" s="1"/>
  <c r="I211" i="77"/>
  <c r="AG210" i="46"/>
  <c r="AP210" i="46" s="1"/>
  <c r="AR210" i="46" s="1"/>
  <c r="I210" i="77"/>
  <c r="AG209" i="46"/>
  <c r="AP209" i="46" s="1"/>
  <c r="AR209" i="46" s="1"/>
  <c r="I209" i="77"/>
  <c r="AG208" i="46"/>
  <c r="AP208" i="46" s="1"/>
  <c r="AR208" i="46" s="1"/>
  <c r="I208" i="77"/>
  <c r="AG207" i="46"/>
  <c r="AP207" i="46" s="1"/>
  <c r="AR207" i="46" s="1"/>
  <c r="I207" i="77"/>
  <c r="AG206" i="46"/>
  <c r="AP206" i="46" s="1"/>
  <c r="AR206" i="46" s="1"/>
  <c r="I206" i="77"/>
  <c r="AG205" i="46"/>
  <c r="AP205" i="46" s="1"/>
  <c r="AR205" i="46" s="1"/>
  <c r="I205" i="77"/>
  <c r="AG204" i="46"/>
  <c r="AP204" i="46" s="1"/>
  <c r="AR204" i="46" s="1"/>
  <c r="I204" i="77"/>
  <c r="AG203" i="46"/>
  <c r="AP203" i="46" s="1"/>
  <c r="AR203" i="46" s="1"/>
  <c r="I203" i="77"/>
  <c r="AG202" i="46"/>
  <c r="AP202" i="46" s="1"/>
  <c r="AR202" i="46" s="1"/>
  <c r="I202" i="77"/>
  <c r="AG201" i="46"/>
  <c r="AP201" i="46" s="1"/>
  <c r="AR201" i="46" s="1"/>
  <c r="I201" i="77"/>
  <c r="AG200" i="46"/>
  <c r="AP200" i="46" s="1"/>
  <c r="AR200" i="46" s="1"/>
  <c r="I200" i="77"/>
  <c r="AG199" i="46"/>
  <c r="AP199" i="46" s="1"/>
  <c r="AR199" i="46" s="1"/>
  <c r="I199" i="77"/>
  <c r="AG198" i="46"/>
  <c r="AP198" i="46" s="1"/>
  <c r="AR198" i="46" s="1"/>
  <c r="I198" i="77"/>
  <c r="AG197" i="46"/>
  <c r="AP197" i="46" s="1"/>
  <c r="AR197" i="46" s="1"/>
  <c r="I197" i="77"/>
  <c r="AG196" i="46"/>
  <c r="AP196" i="46" s="1"/>
  <c r="AR196" i="46" s="1"/>
  <c r="I196" i="77"/>
  <c r="AG195" i="46"/>
  <c r="AP195" i="46" s="1"/>
  <c r="AR195" i="46" s="1"/>
  <c r="I195" i="77"/>
  <c r="AG194" i="46"/>
  <c r="AP194" i="46" s="1"/>
  <c r="AR194" i="46" s="1"/>
  <c r="I194" i="77"/>
  <c r="AG193" i="46"/>
  <c r="AP193" i="46" s="1"/>
  <c r="AR193" i="46" s="1"/>
  <c r="I193" i="77"/>
  <c r="AG192" i="46"/>
  <c r="AP192" i="46" s="1"/>
  <c r="AR192" i="46" s="1"/>
  <c r="I192" i="77"/>
  <c r="AG191" i="46"/>
  <c r="AP191" i="46" s="1"/>
  <c r="AR191" i="46" s="1"/>
  <c r="I191" i="77"/>
  <c r="AG190" i="46"/>
  <c r="AP190" i="46" s="1"/>
  <c r="AR190" i="46" s="1"/>
  <c r="I190" i="77"/>
  <c r="AG189" i="46"/>
  <c r="AP189" i="46" s="1"/>
  <c r="AR189" i="46" s="1"/>
  <c r="I189" i="77"/>
  <c r="AG188" i="46"/>
  <c r="AP188" i="46" s="1"/>
  <c r="AR188" i="46" s="1"/>
  <c r="I188" i="77"/>
  <c r="AG187" i="46"/>
  <c r="AP187" i="46" s="1"/>
  <c r="AR187" i="46" s="1"/>
  <c r="I187" i="77"/>
  <c r="AG186" i="46"/>
  <c r="AP186" i="46" s="1"/>
  <c r="AR186" i="46" s="1"/>
  <c r="I186" i="77"/>
  <c r="AG185" i="46"/>
  <c r="AP185" i="46" s="1"/>
  <c r="AR185" i="46" s="1"/>
  <c r="I185" i="77"/>
  <c r="AG184" i="46"/>
  <c r="AP184" i="46" s="1"/>
  <c r="AR184" i="46" s="1"/>
  <c r="I184" i="77"/>
  <c r="AG183" i="46"/>
  <c r="AP183" i="46" s="1"/>
  <c r="AR183" i="46" s="1"/>
  <c r="I183" i="77"/>
  <c r="AG182" i="46"/>
  <c r="AP182" i="46" s="1"/>
  <c r="AR182" i="46" s="1"/>
  <c r="I182" i="77"/>
  <c r="AG181" i="46"/>
  <c r="AP181" i="46" s="1"/>
  <c r="AR181" i="46" s="1"/>
  <c r="I181" i="77"/>
  <c r="AG180" i="46"/>
  <c r="AP180" i="46" s="1"/>
  <c r="AR180" i="46" s="1"/>
  <c r="I180" i="77"/>
  <c r="AG179" i="46"/>
  <c r="AP179" i="46" s="1"/>
  <c r="AR179" i="46" s="1"/>
  <c r="I179" i="77"/>
  <c r="AG178" i="46"/>
  <c r="AP178" i="46" s="1"/>
  <c r="AR178" i="46" s="1"/>
  <c r="I178" i="77"/>
  <c r="AG177" i="46"/>
  <c r="AP177" i="46" s="1"/>
  <c r="AR177" i="46" s="1"/>
  <c r="I177" i="77"/>
  <c r="AG176" i="46"/>
  <c r="AP176" i="46" s="1"/>
  <c r="AR176" i="46" s="1"/>
  <c r="I176" i="77"/>
  <c r="AG175" i="46"/>
  <c r="AP175" i="46" s="1"/>
  <c r="AR175" i="46" s="1"/>
  <c r="I175" i="77"/>
  <c r="AG174" i="46"/>
  <c r="AP174" i="46" s="1"/>
  <c r="AR174" i="46" s="1"/>
  <c r="I174" i="77"/>
  <c r="AG173" i="46"/>
  <c r="AP173" i="46" s="1"/>
  <c r="AR173" i="46" s="1"/>
  <c r="I173" i="77"/>
  <c r="AG172" i="46"/>
  <c r="AP172" i="46" s="1"/>
  <c r="AR172" i="46" s="1"/>
  <c r="I172" i="77"/>
  <c r="AG171" i="46"/>
  <c r="AP171" i="46" s="1"/>
  <c r="AR171" i="46" s="1"/>
  <c r="I171" i="77"/>
  <c r="AG170" i="46"/>
  <c r="AP170" i="46" s="1"/>
  <c r="AR170" i="46" s="1"/>
  <c r="I170" i="77"/>
  <c r="AG169" i="46"/>
  <c r="AP169" i="46" s="1"/>
  <c r="AR169" i="46" s="1"/>
  <c r="I169" i="77"/>
  <c r="AG168" i="46"/>
  <c r="AP168" i="46" s="1"/>
  <c r="AR168" i="46" s="1"/>
  <c r="I168" i="77"/>
  <c r="AG167" i="46"/>
  <c r="AP167" i="46" s="1"/>
  <c r="AR167" i="46" s="1"/>
  <c r="I167" i="77"/>
  <c r="AG166" i="46"/>
  <c r="AP166" i="46" s="1"/>
  <c r="AR166" i="46" s="1"/>
  <c r="I166" i="77"/>
  <c r="AG165" i="46"/>
  <c r="AP165" i="46" s="1"/>
  <c r="AR165" i="46" s="1"/>
  <c r="I165" i="77"/>
  <c r="AG164" i="46"/>
  <c r="AP164" i="46" s="1"/>
  <c r="AR164" i="46" s="1"/>
  <c r="I164" i="77"/>
  <c r="AG163" i="46"/>
  <c r="AP163" i="46" s="1"/>
  <c r="AR163" i="46" s="1"/>
  <c r="I163" i="77"/>
  <c r="AG162" i="46"/>
  <c r="AP162" i="46" s="1"/>
  <c r="AR162" i="46" s="1"/>
  <c r="I162" i="77"/>
  <c r="AG161" i="46"/>
  <c r="AP161" i="46" s="1"/>
  <c r="AR161" i="46" s="1"/>
  <c r="I161" i="77"/>
  <c r="AG160" i="46"/>
  <c r="AP160" i="46" s="1"/>
  <c r="AR160" i="46" s="1"/>
  <c r="I160" i="77"/>
  <c r="AG159" i="46"/>
  <c r="AP159" i="46" s="1"/>
  <c r="AR159" i="46" s="1"/>
  <c r="I159" i="77"/>
  <c r="AG158" i="46"/>
  <c r="AP158" i="46" s="1"/>
  <c r="AR158" i="46" s="1"/>
  <c r="I158" i="77"/>
  <c r="AG157" i="46"/>
  <c r="AP157" i="46" s="1"/>
  <c r="AR157" i="46" s="1"/>
  <c r="I157" i="77"/>
  <c r="AG156" i="46"/>
  <c r="AP156" i="46" s="1"/>
  <c r="AR156" i="46" s="1"/>
  <c r="I156" i="77"/>
  <c r="AG155" i="46"/>
  <c r="AP155" i="46" s="1"/>
  <c r="AR155" i="46" s="1"/>
  <c r="I155" i="77"/>
  <c r="AG154" i="46"/>
  <c r="AP154" i="46" s="1"/>
  <c r="AR154" i="46" s="1"/>
  <c r="I154" i="77"/>
  <c r="AG153" i="46"/>
  <c r="AP153" i="46" s="1"/>
  <c r="AR153" i="46" s="1"/>
  <c r="I153" i="77"/>
  <c r="AG152" i="46"/>
  <c r="AP152" i="46" s="1"/>
  <c r="AR152" i="46" s="1"/>
  <c r="I152" i="77"/>
  <c r="AG151" i="46"/>
  <c r="AP151" i="46" s="1"/>
  <c r="AR151" i="46" s="1"/>
  <c r="I151" i="77"/>
  <c r="AG150" i="46"/>
  <c r="AP150" i="46" s="1"/>
  <c r="AR150" i="46" s="1"/>
  <c r="I150" i="77"/>
  <c r="AG149" i="46"/>
  <c r="AP149" i="46" s="1"/>
  <c r="AR149" i="46" s="1"/>
  <c r="I149" i="77"/>
  <c r="AG148" i="46"/>
  <c r="AP148" i="46" s="1"/>
  <c r="AR148" i="46" s="1"/>
  <c r="I148" i="77"/>
  <c r="AG147" i="46"/>
  <c r="AP147" i="46" s="1"/>
  <c r="AR147" i="46" s="1"/>
  <c r="I147" i="77"/>
  <c r="AG146" i="46"/>
  <c r="AP146" i="46" s="1"/>
  <c r="AR146" i="46" s="1"/>
  <c r="I146" i="77"/>
  <c r="AG145" i="46"/>
  <c r="AP145" i="46" s="1"/>
  <c r="AR145" i="46" s="1"/>
  <c r="I145" i="77"/>
  <c r="AG144" i="46"/>
  <c r="AP144" i="46" s="1"/>
  <c r="AR144" i="46" s="1"/>
  <c r="I144" i="77"/>
  <c r="AG143" i="46"/>
  <c r="AP143" i="46" s="1"/>
  <c r="AR143" i="46" s="1"/>
  <c r="I143" i="77"/>
  <c r="AG142" i="46"/>
  <c r="AP142" i="46" s="1"/>
  <c r="AR142" i="46" s="1"/>
  <c r="I142" i="77"/>
  <c r="AG141" i="46"/>
  <c r="AP141" i="46" s="1"/>
  <c r="AR141" i="46" s="1"/>
  <c r="I141" i="77"/>
  <c r="AG140" i="46"/>
  <c r="AP140" i="46" s="1"/>
  <c r="AR140" i="46" s="1"/>
  <c r="I140" i="77"/>
  <c r="AG139" i="46"/>
  <c r="AP139" i="46" s="1"/>
  <c r="AR139" i="46" s="1"/>
  <c r="I139" i="77"/>
  <c r="AG138" i="46"/>
  <c r="AP138" i="46" s="1"/>
  <c r="AR138" i="46" s="1"/>
  <c r="I138" i="77"/>
  <c r="AG137" i="46"/>
  <c r="AP137" i="46" s="1"/>
  <c r="AR137" i="46" s="1"/>
  <c r="I137" i="77"/>
  <c r="AG136" i="46"/>
  <c r="AP136" i="46" s="1"/>
  <c r="AR136" i="46" s="1"/>
  <c r="I136" i="77"/>
  <c r="AG135" i="46"/>
  <c r="AP135" i="46" s="1"/>
  <c r="AR135" i="46" s="1"/>
  <c r="I135" i="77"/>
  <c r="AG134" i="46"/>
  <c r="AP134" i="46" s="1"/>
  <c r="AR134" i="46" s="1"/>
  <c r="I134" i="77"/>
  <c r="AG133" i="46"/>
  <c r="AP133" i="46" s="1"/>
  <c r="AR133" i="46" s="1"/>
  <c r="I133" i="77"/>
  <c r="AG132" i="46"/>
  <c r="AP132" i="46" s="1"/>
  <c r="AR132" i="46" s="1"/>
  <c r="I132" i="77"/>
  <c r="AG131" i="46"/>
  <c r="AP131" i="46" s="1"/>
  <c r="AR131" i="46" s="1"/>
  <c r="I131" i="77"/>
  <c r="AG130" i="46"/>
  <c r="AP130" i="46" s="1"/>
  <c r="AR130" i="46" s="1"/>
  <c r="I130" i="77"/>
  <c r="AG129" i="46"/>
  <c r="AP129" i="46" s="1"/>
  <c r="AR129" i="46" s="1"/>
  <c r="I129" i="77"/>
  <c r="AG128" i="46"/>
  <c r="AP128" i="46" s="1"/>
  <c r="AR128" i="46" s="1"/>
  <c r="I128" i="77"/>
  <c r="AG127" i="46"/>
  <c r="AP127" i="46" s="1"/>
  <c r="AR127" i="46" s="1"/>
  <c r="I127" i="77"/>
  <c r="AG126" i="46"/>
  <c r="AP126" i="46" s="1"/>
  <c r="AR126" i="46" s="1"/>
  <c r="I126" i="77"/>
  <c r="AG125" i="46"/>
  <c r="AP125" i="46" s="1"/>
  <c r="AR125" i="46" s="1"/>
  <c r="I125" i="77"/>
  <c r="AG124" i="46"/>
  <c r="AP124" i="46" s="1"/>
  <c r="AR124" i="46" s="1"/>
  <c r="I124" i="77"/>
  <c r="AG123" i="46"/>
  <c r="AP123" i="46" s="1"/>
  <c r="AR123" i="46" s="1"/>
  <c r="I123" i="77"/>
  <c r="AG122" i="46"/>
  <c r="AP122" i="46" s="1"/>
  <c r="AR122" i="46" s="1"/>
  <c r="I122" i="77"/>
  <c r="AG121" i="46"/>
  <c r="AP121" i="46" s="1"/>
  <c r="AR121" i="46" s="1"/>
  <c r="I121" i="77"/>
  <c r="AG120" i="46"/>
  <c r="AP120" i="46" s="1"/>
  <c r="AR120" i="46" s="1"/>
  <c r="I120" i="77"/>
  <c r="AG119" i="46"/>
  <c r="AP119" i="46" s="1"/>
  <c r="AR119" i="46" s="1"/>
  <c r="I119" i="77"/>
  <c r="AG118" i="46"/>
  <c r="AP118" i="46" s="1"/>
  <c r="AR118" i="46" s="1"/>
  <c r="I118" i="77"/>
  <c r="AG117" i="46"/>
  <c r="AP117" i="46" s="1"/>
  <c r="AR117" i="46" s="1"/>
  <c r="I117" i="77"/>
  <c r="AG116" i="46"/>
  <c r="AP116" i="46" s="1"/>
  <c r="AR116" i="46" s="1"/>
  <c r="I116" i="77"/>
  <c r="AG115" i="46"/>
  <c r="AP115" i="46" s="1"/>
  <c r="AR115" i="46" s="1"/>
  <c r="I115" i="77"/>
  <c r="AG114" i="46"/>
  <c r="AP114" i="46" s="1"/>
  <c r="AR114" i="46" s="1"/>
  <c r="I114" i="77"/>
  <c r="AG113" i="46"/>
  <c r="AP113" i="46" s="1"/>
  <c r="AR113" i="46" s="1"/>
  <c r="I113" i="77"/>
  <c r="AG112" i="46"/>
  <c r="AP112" i="46" s="1"/>
  <c r="AR112" i="46" s="1"/>
  <c r="I112" i="77"/>
  <c r="AG111" i="46"/>
  <c r="AP111" i="46" s="1"/>
  <c r="AR111" i="46" s="1"/>
  <c r="I111" i="77"/>
  <c r="AG110" i="46"/>
  <c r="AP110" i="46" s="1"/>
  <c r="AR110" i="46" s="1"/>
  <c r="I110" i="77"/>
  <c r="AG109" i="46"/>
  <c r="AP109" i="46" s="1"/>
  <c r="AR109" i="46" s="1"/>
  <c r="I109" i="77"/>
  <c r="AG108" i="46"/>
  <c r="AP108" i="46" s="1"/>
  <c r="AR108" i="46" s="1"/>
  <c r="I108" i="77"/>
  <c r="AG107" i="46"/>
  <c r="AP107" i="46" s="1"/>
  <c r="AR107" i="46" s="1"/>
  <c r="I107" i="77"/>
  <c r="AG106" i="46"/>
  <c r="AP106" i="46" s="1"/>
  <c r="AR106" i="46" s="1"/>
  <c r="I106" i="77"/>
  <c r="AG105" i="46"/>
  <c r="AP105" i="46" s="1"/>
  <c r="AR105" i="46" s="1"/>
  <c r="I105" i="77"/>
  <c r="AG104" i="46"/>
  <c r="AP104" i="46" s="1"/>
  <c r="AR104" i="46" s="1"/>
  <c r="I104" i="77"/>
  <c r="AG103" i="46"/>
  <c r="AP103" i="46" s="1"/>
  <c r="AR103" i="46" s="1"/>
  <c r="I103" i="77"/>
  <c r="AG102" i="46"/>
  <c r="AP102" i="46" s="1"/>
  <c r="AR102" i="46" s="1"/>
  <c r="I102" i="77"/>
  <c r="AG101" i="46"/>
  <c r="AP101" i="46" s="1"/>
  <c r="AR101" i="46" s="1"/>
  <c r="I101" i="77"/>
  <c r="AG100" i="46"/>
  <c r="AP100" i="46" s="1"/>
  <c r="AR100" i="46" s="1"/>
  <c r="I100" i="77"/>
  <c r="AG99" i="46"/>
  <c r="AP99" i="46" s="1"/>
  <c r="AR99" i="46" s="1"/>
  <c r="I99" i="77"/>
  <c r="AG98" i="46"/>
  <c r="AP98" i="46" s="1"/>
  <c r="AR98" i="46" s="1"/>
  <c r="I98" i="77"/>
  <c r="AG97" i="46"/>
  <c r="AP97" i="46" s="1"/>
  <c r="AR97" i="46" s="1"/>
  <c r="I97" i="77"/>
  <c r="AG96" i="46"/>
  <c r="AP96" i="46" s="1"/>
  <c r="AR96" i="46" s="1"/>
  <c r="I96" i="77"/>
  <c r="AG95" i="46"/>
  <c r="AP95" i="46" s="1"/>
  <c r="AR95" i="46" s="1"/>
  <c r="I95" i="77"/>
  <c r="AG94" i="46"/>
  <c r="AP94" i="46" s="1"/>
  <c r="AR94" i="46" s="1"/>
  <c r="I94" i="77"/>
  <c r="AG93" i="46"/>
  <c r="AP93" i="46" s="1"/>
  <c r="AR93" i="46" s="1"/>
  <c r="I93" i="77"/>
  <c r="AG92" i="46"/>
  <c r="AP92" i="46" s="1"/>
  <c r="AR92" i="46" s="1"/>
  <c r="I92" i="77"/>
  <c r="AG91" i="46"/>
  <c r="AP91" i="46" s="1"/>
  <c r="AR91" i="46" s="1"/>
  <c r="I91" i="77"/>
  <c r="AG90" i="46"/>
  <c r="AP90" i="46" s="1"/>
  <c r="AR90" i="46" s="1"/>
  <c r="I90" i="77"/>
  <c r="AG89" i="46"/>
  <c r="AP89" i="46" s="1"/>
  <c r="AR89" i="46" s="1"/>
  <c r="I89" i="77"/>
  <c r="AG88" i="46"/>
  <c r="AP88" i="46" s="1"/>
  <c r="AR88" i="46" s="1"/>
  <c r="I88" i="77"/>
  <c r="AG87" i="46"/>
  <c r="AP87" i="46" s="1"/>
  <c r="AR87" i="46" s="1"/>
  <c r="I87" i="77"/>
  <c r="AG86" i="46"/>
  <c r="AP86" i="46" s="1"/>
  <c r="AR86" i="46" s="1"/>
  <c r="I86" i="77"/>
  <c r="AG85" i="46"/>
  <c r="AP85" i="46" s="1"/>
  <c r="AR85" i="46" s="1"/>
  <c r="I85" i="77"/>
  <c r="AG84" i="46"/>
  <c r="AP84" i="46" s="1"/>
  <c r="AR84" i="46" s="1"/>
  <c r="I84" i="77"/>
  <c r="AG83" i="46"/>
  <c r="AP83" i="46" s="1"/>
  <c r="AR83" i="46" s="1"/>
  <c r="I83" i="77"/>
  <c r="AG82" i="46"/>
  <c r="AP82" i="46" s="1"/>
  <c r="AR82" i="46" s="1"/>
  <c r="I82" i="77"/>
  <c r="AG81" i="46"/>
  <c r="AP81" i="46" s="1"/>
  <c r="AR81" i="46" s="1"/>
  <c r="I81" i="77"/>
  <c r="AG80" i="46"/>
  <c r="AP80" i="46" s="1"/>
  <c r="AR80" i="46" s="1"/>
  <c r="I80" i="77"/>
  <c r="AG79" i="46"/>
  <c r="AP79" i="46" s="1"/>
  <c r="AR79" i="46" s="1"/>
  <c r="I79" i="77"/>
  <c r="AG78" i="46"/>
  <c r="AP78" i="46" s="1"/>
  <c r="AR78" i="46" s="1"/>
  <c r="I78" i="77"/>
  <c r="AG77" i="46"/>
  <c r="AP77" i="46" s="1"/>
  <c r="AR77" i="46" s="1"/>
  <c r="I77" i="77"/>
  <c r="AG76" i="46"/>
  <c r="AP76" i="46" s="1"/>
  <c r="AR76" i="46" s="1"/>
  <c r="I76" i="77"/>
  <c r="AG75" i="46"/>
  <c r="AP75" i="46" s="1"/>
  <c r="AR75" i="46" s="1"/>
  <c r="I75" i="77"/>
  <c r="AG74" i="46"/>
  <c r="AP74" i="46" s="1"/>
  <c r="AR74" i="46" s="1"/>
  <c r="I74" i="77"/>
  <c r="AG73" i="46"/>
  <c r="AP73" i="46" s="1"/>
  <c r="AR73" i="46" s="1"/>
  <c r="I73" i="77"/>
  <c r="AG72" i="46"/>
  <c r="AP72" i="46" s="1"/>
  <c r="AR72" i="46" s="1"/>
  <c r="I72" i="77"/>
  <c r="AG71" i="46"/>
  <c r="AP71" i="46" s="1"/>
  <c r="AR71" i="46" s="1"/>
  <c r="I71" i="77"/>
  <c r="AG70" i="46"/>
  <c r="AP70" i="46" s="1"/>
  <c r="AR70" i="46" s="1"/>
  <c r="I70" i="77"/>
  <c r="AG69" i="46"/>
  <c r="AP69" i="46" s="1"/>
  <c r="AR69" i="46" s="1"/>
  <c r="I69" i="77"/>
  <c r="AG68" i="46"/>
  <c r="AP68" i="46" s="1"/>
  <c r="AR68" i="46" s="1"/>
  <c r="I68" i="77"/>
  <c r="AG67" i="46"/>
  <c r="AP67" i="46" s="1"/>
  <c r="AR67" i="46" s="1"/>
  <c r="I67" i="77"/>
  <c r="AG66" i="46"/>
  <c r="AP66" i="46" s="1"/>
  <c r="AR66" i="46" s="1"/>
  <c r="I66" i="77"/>
  <c r="AG65" i="46"/>
  <c r="AP65" i="46" s="1"/>
  <c r="AR65" i="46" s="1"/>
  <c r="I65" i="77"/>
  <c r="AG64" i="46"/>
  <c r="AP64" i="46" s="1"/>
  <c r="AR64" i="46" s="1"/>
  <c r="I64" i="77"/>
  <c r="AG63" i="46"/>
  <c r="AP63" i="46" s="1"/>
  <c r="AR63" i="46" s="1"/>
  <c r="I63" i="77"/>
  <c r="AG62" i="46"/>
  <c r="AP62" i="46" s="1"/>
  <c r="AR62" i="46" s="1"/>
  <c r="I62" i="77"/>
  <c r="AG61" i="46"/>
  <c r="AP61" i="46" s="1"/>
  <c r="AR61" i="46" s="1"/>
  <c r="I61" i="77"/>
  <c r="AG60" i="46"/>
  <c r="AP60" i="46" s="1"/>
  <c r="AR60" i="46" s="1"/>
  <c r="I60" i="77"/>
  <c r="AG59" i="46"/>
  <c r="AP59" i="46" s="1"/>
  <c r="AR59" i="46" s="1"/>
  <c r="I59" i="77"/>
  <c r="AG58" i="46"/>
  <c r="AP58" i="46" s="1"/>
  <c r="AR58" i="46" s="1"/>
  <c r="I58" i="77"/>
  <c r="AG57" i="46"/>
  <c r="AP57" i="46" s="1"/>
  <c r="AR57" i="46" s="1"/>
  <c r="I57" i="77"/>
  <c r="AG56" i="46"/>
  <c r="AP56" i="46" s="1"/>
  <c r="AR56" i="46" s="1"/>
  <c r="I56" i="77"/>
  <c r="AG55" i="46"/>
  <c r="AP55" i="46" s="1"/>
  <c r="AR55" i="46" s="1"/>
  <c r="I55" i="77"/>
  <c r="AG54" i="46"/>
  <c r="AP54" i="46" s="1"/>
  <c r="AR54" i="46" s="1"/>
  <c r="I54" i="77"/>
  <c r="AG53" i="46"/>
  <c r="AP53" i="46" s="1"/>
  <c r="AR53" i="46" s="1"/>
  <c r="I53" i="77"/>
  <c r="AG52" i="46"/>
  <c r="AP52" i="46" s="1"/>
  <c r="AR52" i="46" s="1"/>
  <c r="I52" i="77"/>
  <c r="AG51" i="46"/>
  <c r="AP51" i="46" s="1"/>
  <c r="AR51" i="46" s="1"/>
  <c r="I51" i="77"/>
  <c r="AG50" i="46"/>
  <c r="AP50" i="46" s="1"/>
  <c r="AR50" i="46" s="1"/>
  <c r="I50" i="77"/>
  <c r="AG49" i="46"/>
  <c r="AP49" i="46" s="1"/>
  <c r="AR49" i="46" s="1"/>
  <c r="I49" i="77"/>
  <c r="AG48" i="46"/>
  <c r="AP48" i="46" s="1"/>
  <c r="AR48" i="46" s="1"/>
  <c r="I48" i="77"/>
  <c r="AG47" i="46"/>
  <c r="AP47" i="46" s="1"/>
  <c r="AR47" i="46" s="1"/>
  <c r="I47" i="77"/>
  <c r="AG46" i="46"/>
  <c r="AP46" i="46" s="1"/>
  <c r="AR46" i="46" s="1"/>
  <c r="I46" i="77"/>
  <c r="AG45" i="46"/>
  <c r="AP45" i="46" s="1"/>
  <c r="AR45" i="46" s="1"/>
  <c r="I45" i="77"/>
  <c r="AG44" i="46"/>
  <c r="AP44" i="46" s="1"/>
  <c r="AR44" i="46" s="1"/>
  <c r="I44" i="77"/>
  <c r="AG43" i="46"/>
  <c r="AP43" i="46" s="1"/>
  <c r="AR43" i="46" s="1"/>
  <c r="I43" i="77"/>
  <c r="AG42" i="46"/>
  <c r="AP42" i="46" s="1"/>
  <c r="AR42" i="46" s="1"/>
  <c r="I42" i="77"/>
  <c r="AG41" i="46"/>
  <c r="AP41" i="46" s="1"/>
  <c r="AR41" i="46" s="1"/>
  <c r="I41" i="77"/>
  <c r="AG40" i="46"/>
  <c r="AP40" i="46" s="1"/>
  <c r="AR40" i="46" s="1"/>
  <c r="I40" i="77"/>
  <c r="AG39" i="46"/>
  <c r="AP39" i="46" s="1"/>
  <c r="AR39" i="46" s="1"/>
  <c r="I39" i="77"/>
  <c r="AG38" i="46"/>
  <c r="AP38" i="46" s="1"/>
  <c r="AR38" i="46" s="1"/>
  <c r="I38" i="77"/>
  <c r="AG37" i="46"/>
  <c r="AP37" i="46" s="1"/>
  <c r="AR37" i="46" s="1"/>
  <c r="I37" i="77"/>
  <c r="AG36" i="46"/>
  <c r="AP36" i="46" s="1"/>
  <c r="AR36" i="46" s="1"/>
  <c r="I36" i="77"/>
  <c r="AG35" i="46"/>
  <c r="AP35" i="46" s="1"/>
  <c r="AR35" i="46" s="1"/>
  <c r="I35" i="77"/>
  <c r="AG34" i="46"/>
  <c r="AP34" i="46" s="1"/>
  <c r="AR34" i="46" s="1"/>
  <c r="I34" i="77"/>
  <c r="AG33" i="46"/>
  <c r="AP33" i="46" s="1"/>
  <c r="AR33" i="46" s="1"/>
  <c r="I33" i="77"/>
  <c r="AG32" i="46"/>
  <c r="AP32" i="46" s="1"/>
  <c r="AR32" i="46" s="1"/>
  <c r="I32" i="77"/>
  <c r="AG31" i="46"/>
  <c r="AP31" i="46" s="1"/>
  <c r="AR31" i="46" s="1"/>
  <c r="I31" i="77"/>
  <c r="AG30" i="46"/>
  <c r="AP30" i="46" s="1"/>
  <c r="AR30" i="46" s="1"/>
  <c r="I30" i="77"/>
  <c r="AW288" i="46"/>
  <c r="AZ288" i="46"/>
  <c r="BM288" i="46"/>
  <c r="HB288" i="46"/>
  <c r="HD288" i="46"/>
  <c r="MB288" i="46"/>
  <c r="AW287" i="46"/>
  <c r="AZ287" i="46"/>
  <c r="BM287" i="46"/>
  <c r="HB287" i="46"/>
  <c r="HD287" i="46"/>
  <c r="MB287" i="46"/>
  <c r="AW286" i="46"/>
  <c r="AZ286" i="46"/>
  <c r="BM286" i="46"/>
  <c r="HB286" i="46"/>
  <c r="HD286" i="46"/>
  <c r="MB286" i="46"/>
  <c r="AW285" i="46"/>
  <c r="AZ285" i="46"/>
  <c r="BM285" i="46"/>
  <c r="HB285" i="46"/>
  <c r="HD285" i="46"/>
  <c r="MB285" i="46"/>
  <c r="AW284" i="46"/>
  <c r="AZ284" i="46"/>
  <c r="BM284" i="46"/>
  <c r="HB284" i="46"/>
  <c r="HD284" i="46"/>
  <c r="MB284" i="46"/>
  <c r="AW283" i="46"/>
  <c r="AZ283" i="46"/>
  <c r="BM283" i="46"/>
  <c r="HB283" i="46"/>
  <c r="HD283" i="46"/>
  <c r="MB283" i="46"/>
  <c r="AW282" i="46"/>
  <c r="AZ282" i="46"/>
  <c r="BM282" i="46"/>
  <c r="HB282" i="46"/>
  <c r="HD282" i="46"/>
  <c r="MB282" i="46"/>
  <c r="AW281" i="46"/>
  <c r="AZ281" i="46"/>
  <c r="BM281" i="46"/>
  <c r="HB281" i="46"/>
  <c r="HD281" i="46"/>
  <c r="MB281" i="46"/>
  <c r="AW280" i="46"/>
  <c r="AZ280" i="46"/>
  <c r="BM280" i="46"/>
  <c r="HB280" i="46"/>
  <c r="HD280" i="46"/>
  <c r="MB280" i="46"/>
  <c r="AW279" i="46"/>
  <c r="AZ279" i="46"/>
  <c r="BM279" i="46"/>
  <c r="HB279" i="46"/>
  <c r="HD279" i="46"/>
  <c r="MB279" i="46"/>
  <c r="AW278" i="46"/>
  <c r="AZ278" i="46"/>
  <c r="BM278" i="46"/>
  <c r="HB278" i="46"/>
  <c r="HD278" i="46"/>
  <c r="MB278" i="46"/>
  <c r="AW277" i="46"/>
  <c r="AZ277" i="46"/>
  <c r="BM277" i="46"/>
  <c r="HB277" i="46"/>
  <c r="HD277" i="46"/>
  <c r="MB277" i="46"/>
  <c r="AW276" i="46"/>
  <c r="AZ276" i="46"/>
  <c r="BM276" i="46"/>
  <c r="HB276" i="46"/>
  <c r="HD276" i="46"/>
  <c r="MB276" i="46"/>
  <c r="AW275" i="46"/>
  <c r="AZ275" i="46"/>
  <c r="BM275" i="46"/>
  <c r="HB275" i="46"/>
  <c r="HD275" i="46"/>
  <c r="MB275" i="46"/>
  <c r="AW274" i="46"/>
  <c r="AZ274" i="46"/>
  <c r="BM274" i="46"/>
  <c r="HB274" i="46"/>
  <c r="HD274" i="46"/>
  <c r="MB274" i="46"/>
  <c r="AW273" i="46"/>
  <c r="AZ273" i="46"/>
  <c r="BM273" i="46"/>
  <c r="HB273" i="46"/>
  <c r="HD273" i="46"/>
  <c r="MB273" i="46"/>
  <c r="AW272" i="46"/>
  <c r="AZ272" i="46"/>
  <c r="BM272" i="46"/>
  <c r="HB272" i="46"/>
  <c r="HD272" i="46"/>
  <c r="MB272" i="46"/>
  <c r="AW271" i="46"/>
  <c r="AZ271" i="46"/>
  <c r="BM271" i="46"/>
  <c r="HB271" i="46"/>
  <c r="HD271" i="46"/>
  <c r="MB271" i="46"/>
  <c r="AW270" i="46"/>
  <c r="AZ270" i="46"/>
  <c r="BM270" i="46"/>
  <c r="HB270" i="46"/>
  <c r="HD270" i="46"/>
  <c r="MB270" i="46"/>
  <c r="AW269" i="46"/>
  <c r="AZ269" i="46"/>
  <c r="BM269" i="46"/>
  <c r="HB269" i="46"/>
  <c r="HD269" i="46"/>
  <c r="MB269" i="46"/>
  <c r="AW268" i="46"/>
  <c r="AZ268" i="46"/>
  <c r="BM268" i="46"/>
  <c r="HB268" i="46"/>
  <c r="HD268" i="46"/>
  <c r="MB268" i="46"/>
  <c r="AW267" i="46"/>
  <c r="AZ267" i="46"/>
  <c r="BM267" i="46"/>
  <c r="HB267" i="46"/>
  <c r="HD267" i="46"/>
  <c r="MB267" i="46"/>
  <c r="AW266" i="46"/>
  <c r="AZ266" i="46"/>
  <c r="BM266" i="46"/>
  <c r="HB266" i="46"/>
  <c r="HD266" i="46"/>
  <c r="MB266" i="46"/>
  <c r="AW265" i="46"/>
  <c r="AZ265" i="46"/>
  <c r="BM265" i="46"/>
  <c r="HB265" i="46"/>
  <c r="HD265" i="46"/>
  <c r="MB265" i="46"/>
  <c r="AW264" i="46"/>
  <c r="AZ264" i="46"/>
  <c r="BM264" i="46"/>
  <c r="HB264" i="46"/>
  <c r="HD264" i="46"/>
  <c r="MB264" i="46"/>
  <c r="AW263" i="46"/>
  <c r="AZ263" i="46"/>
  <c r="BM263" i="46"/>
  <c r="HB263" i="46"/>
  <c r="HD263" i="46"/>
  <c r="MB263" i="46"/>
  <c r="AW262" i="46"/>
  <c r="AZ262" i="46"/>
  <c r="BM262" i="46"/>
  <c r="HB262" i="46"/>
  <c r="HD262" i="46"/>
  <c r="MB262" i="46"/>
  <c r="AW261" i="46"/>
  <c r="AZ261" i="46"/>
  <c r="BM261" i="46"/>
  <c r="HB261" i="46"/>
  <c r="HD261" i="46"/>
  <c r="MB261" i="46"/>
  <c r="AW260" i="46"/>
  <c r="AZ260" i="46"/>
  <c r="BM260" i="46"/>
  <c r="HB260" i="46"/>
  <c r="HD260" i="46"/>
  <c r="MB260" i="46"/>
  <c r="AW259" i="46"/>
  <c r="AZ259" i="46"/>
  <c r="BM259" i="46"/>
  <c r="HB259" i="46"/>
  <c r="HD259" i="46"/>
  <c r="MB259" i="46"/>
  <c r="AW258" i="46"/>
  <c r="AZ258" i="46"/>
  <c r="BM258" i="46"/>
  <c r="HB258" i="46"/>
  <c r="HD258" i="46"/>
  <c r="MB258" i="46"/>
  <c r="AW257" i="46"/>
  <c r="AZ257" i="46"/>
  <c r="BM257" i="46"/>
  <c r="HB257" i="46"/>
  <c r="HD257" i="46"/>
  <c r="MB257" i="46"/>
  <c r="AW256" i="46"/>
  <c r="AZ256" i="46"/>
  <c r="BM256" i="46"/>
  <c r="HB256" i="46"/>
  <c r="HD256" i="46"/>
  <c r="MB256" i="46"/>
  <c r="AW255" i="46"/>
  <c r="AZ255" i="46"/>
  <c r="BM255" i="46"/>
  <c r="HB255" i="46"/>
  <c r="HD255" i="46"/>
  <c r="MB255" i="46"/>
  <c r="AW254" i="46"/>
  <c r="AZ254" i="46"/>
  <c r="BM254" i="46"/>
  <c r="HB254" i="46"/>
  <c r="HD254" i="46"/>
  <c r="MB254" i="46"/>
  <c r="AW253" i="46"/>
  <c r="AZ253" i="46"/>
  <c r="BM253" i="46"/>
  <c r="HB253" i="46"/>
  <c r="HD253" i="46"/>
  <c r="MB253" i="46"/>
  <c r="AW252" i="46"/>
  <c r="AZ252" i="46"/>
  <c r="BM252" i="46"/>
  <c r="HB252" i="46"/>
  <c r="HD252" i="46"/>
  <c r="MB252" i="46"/>
  <c r="AW251" i="46"/>
  <c r="AZ251" i="46"/>
  <c r="BM251" i="46"/>
  <c r="HB251" i="46"/>
  <c r="HD251" i="46"/>
  <c r="MB251" i="46"/>
  <c r="AW250" i="46"/>
  <c r="AZ250" i="46"/>
  <c r="BM250" i="46"/>
  <c r="HB250" i="46"/>
  <c r="HD250" i="46"/>
  <c r="MB250" i="46"/>
  <c r="AW249" i="46"/>
  <c r="AZ249" i="46"/>
  <c r="BM249" i="46"/>
  <c r="HB249" i="46"/>
  <c r="HD249" i="46"/>
  <c r="MB249" i="46"/>
  <c r="AW248" i="46"/>
  <c r="AZ248" i="46"/>
  <c r="BM248" i="46"/>
  <c r="HB248" i="46"/>
  <c r="HD248" i="46"/>
  <c r="MB248" i="46"/>
  <c r="AW247" i="46"/>
  <c r="AZ247" i="46"/>
  <c r="BM247" i="46"/>
  <c r="HB247" i="46"/>
  <c r="HD247" i="46"/>
  <c r="MB247" i="46"/>
  <c r="AW246" i="46"/>
  <c r="AZ246" i="46"/>
  <c r="BM246" i="46"/>
  <c r="HB246" i="46"/>
  <c r="HD246" i="46"/>
  <c r="MB246" i="46"/>
  <c r="AW245" i="46"/>
  <c r="AZ245" i="46"/>
  <c r="BM245" i="46"/>
  <c r="HB245" i="46"/>
  <c r="HD245" i="46"/>
  <c r="MB245" i="46"/>
  <c r="AW244" i="46"/>
  <c r="AZ244" i="46"/>
  <c r="BM244" i="46"/>
  <c r="HB244" i="46"/>
  <c r="HD244" i="46"/>
  <c r="MB244" i="46"/>
  <c r="AW243" i="46"/>
  <c r="AZ243" i="46"/>
  <c r="BM243" i="46"/>
  <c r="HB243" i="46"/>
  <c r="HD243" i="46"/>
  <c r="MB243" i="46"/>
  <c r="AW242" i="46"/>
  <c r="AZ242" i="46"/>
  <c r="BM242" i="46"/>
  <c r="HB242" i="46"/>
  <c r="HD242" i="46"/>
  <c r="MB242" i="46"/>
  <c r="AW241" i="46"/>
  <c r="AZ241" i="46"/>
  <c r="BM241" i="46"/>
  <c r="HB241" i="46"/>
  <c r="HD241" i="46"/>
  <c r="MB241" i="46"/>
  <c r="AW240" i="46"/>
  <c r="AZ240" i="46"/>
  <c r="BM240" i="46"/>
  <c r="HB240" i="46"/>
  <c r="HD240" i="46"/>
  <c r="MB240" i="46"/>
  <c r="AW239" i="46"/>
  <c r="AZ239" i="46"/>
  <c r="BM239" i="46"/>
  <c r="HB239" i="46"/>
  <c r="HD239" i="46"/>
  <c r="MB239" i="46"/>
  <c r="AW238" i="46"/>
  <c r="AZ238" i="46"/>
  <c r="BM238" i="46"/>
  <c r="HB238" i="46"/>
  <c r="HD238" i="46"/>
  <c r="MB238" i="46"/>
  <c r="AW237" i="46"/>
  <c r="AZ237" i="46"/>
  <c r="BM237" i="46"/>
  <c r="HB237" i="46"/>
  <c r="HD237" i="46"/>
  <c r="MB237" i="46"/>
  <c r="AW236" i="46"/>
  <c r="AZ236" i="46"/>
  <c r="BM236" i="46"/>
  <c r="HB236" i="46"/>
  <c r="HD236" i="46"/>
  <c r="MB236" i="46"/>
  <c r="AW235" i="46"/>
  <c r="AZ235" i="46"/>
  <c r="BM235" i="46"/>
  <c r="HB235" i="46"/>
  <c r="HD235" i="46"/>
  <c r="MB235" i="46"/>
  <c r="AW234" i="46"/>
  <c r="AZ234" i="46"/>
  <c r="BM234" i="46"/>
  <c r="HB234" i="46"/>
  <c r="HD234" i="46"/>
  <c r="MB234" i="46"/>
  <c r="AW233" i="46"/>
  <c r="AZ233" i="46"/>
  <c r="BM233" i="46"/>
  <c r="HB233" i="46"/>
  <c r="HD233" i="46"/>
  <c r="MB233" i="46"/>
  <c r="AW232" i="46"/>
  <c r="AZ232" i="46"/>
  <c r="BM232" i="46"/>
  <c r="HB232" i="46"/>
  <c r="HD232" i="46"/>
  <c r="MB232" i="46"/>
  <c r="AW231" i="46"/>
  <c r="AZ231" i="46"/>
  <c r="BM231" i="46"/>
  <c r="HB231" i="46"/>
  <c r="HD231" i="46"/>
  <c r="MB231" i="46"/>
  <c r="AW230" i="46"/>
  <c r="AZ230" i="46"/>
  <c r="BM230" i="46"/>
  <c r="HB230" i="46"/>
  <c r="HD230" i="46"/>
  <c r="MB230" i="46"/>
  <c r="AW229" i="46"/>
  <c r="AZ229" i="46"/>
  <c r="BM229" i="46"/>
  <c r="HB229" i="46"/>
  <c r="HD229" i="46"/>
  <c r="MB229" i="46"/>
  <c r="AW228" i="46"/>
  <c r="AZ228" i="46"/>
  <c r="BM228" i="46"/>
  <c r="HB228" i="46"/>
  <c r="HD228" i="46"/>
  <c r="MB228" i="46"/>
  <c r="AW227" i="46"/>
  <c r="AZ227" i="46"/>
  <c r="BM227" i="46"/>
  <c r="HB227" i="46"/>
  <c r="HD227" i="46"/>
  <c r="MB227" i="46"/>
  <c r="AW226" i="46"/>
  <c r="AZ226" i="46"/>
  <c r="BM226" i="46"/>
  <c r="HB226" i="46"/>
  <c r="HD226" i="46"/>
  <c r="MB226" i="46"/>
  <c r="AW225" i="46"/>
  <c r="AZ225" i="46"/>
  <c r="BM225" i="46"/>
  <c r="HB225" i="46"/>
  <c r="HD225" i="46"/>
  <c r="MB225" i="46"/>
  <c r="AW224" i="46"/>
  <c r="AZ224" i="46"/>
  <c r="BM224" i="46"/>
  <c r="HB224" i="46"/>
  <c r="HD224" i="46"/>
  <c r="MB224" i="46"/>
  <c r="AW223" i="46"/>
  <c r="AZ223" i="46"/>
  <c r="BM223" i="46"/>
  <c r="HB223" i="46"/>
  <c r="HD223" i="46"/>
  <c r="MB223" i="46"/>
  <c r="AW222" i="46"/>
  <c r="AZ222" i="46"/>
  <c r="BM222" i="46"/>
  <c r="HB222" i="46"/>
  <c r="HD222" i="46"/>
  <c r="MB222" i="46"/>
  <c r="AW221" i="46"/>
  <c r="AZ221" i="46"/>
  <c r="BM221" i="46"/>
  <c r="HB221" i="46"/>
  <c r="HD221" i="46"/>
  <c r="MB221" i="46"/>
  <c r="AW220" i="46"/>
  <c r="AZ220" i="46"/>
  <c r="BM220" i="46"/>
  <c r="HB220" i="46"/>
  <c r="HD220" i="46"/>
  <c r="MB220" i="46"/>
  <c r="AW219" i="46"/>
  <c r="AZ219" i="46"/>
  <c r="BM219" i="46"/>
  <c r="HB219" i="46"/>
  <c r="HD219" i="46"/>
  <c r="MB219" i="46"/>
  <c r="AW218" i="46"/>
  <c r="AZ218" i="46"/>
  <c r="BM218" i="46"/>
  <c r="HB218" i="46"/>
  <c r="HD218" i="46"/>
  <c r="MB218" i="46"/>
  <c r="AW217" i="46"/>
  <c r="AZ217" i="46"/>
  <c r="BM217" i="46"/>
  <c r="HB217" i="46"/>
  <c r="HD217" i="46"/>
  <c r="MB217" i="46"/>
  <c r="AW216" i="46"/>
  <c r="AZ216" i="46"/>
  <c r="BM216" i="46"/>
  <c r="HB216" i="46"/>
  <c r="HD216" i="46"/>
  <c r="MB216" i="46"/>
  <c r="AW215" i="46"/>
  <c r="AZ215" i="46"/>
  <c r="BM215" i="46"/>
  <c r="HB215" i="46"/>
  <c r="HD215" i="46"/>
  <c r="MB215" i="46"/>
  <c r="AW214" i="46"/>
  <c r="AZ214" i="46"/>
  <c r="BM214" i="46"/>
  <c r="HB214" i="46"/>
  <c r="HD214" i="46"/>
  <c r="MB214" i="46"/>
  <c r="AW213" i="46"/>
  <c r="AZ213" i="46"/>
  <c r="BM213" i="46"/>
  <c r="HB213" i="46"/>
  <c r="HD213" i="46"/>
  <c r="MB213" i="46"/>
  <c r="AW212" i="46"/>
  <c r="AZ212" i="46"/>
  <c r="BM212" i="46"/>
  <c r="HB212" i="46"/>
  <c r="HD212" i="46"/>
  <c r="MB212" i="46"/>
  <c r="AW211" i="46"/>
  <c r="AZ211" i="46"/>
  <c r="BM211" i="46"/>
  <c r="HB211" i="46"/>
  <c r="HD211" i="46"/>
  <c r="MB211" i="46"/>
  <c r="AW210" i="46"/>
  <c r="AZ210" i="46"/>
  <c r="BM210" i="46"/>
  <c r="HB210" i="46"/>
  <c r="HD210" i="46"/>
  <c r="MB210" i="46"/>
  <c r="AW209" i="46"/>
  <c r="AZ209" i="46"/>
  <c r="BM209" i="46"/>
  <c r="HB209" i="46"/>
  <c r="HD209" i="46"/>
  <c r="MB209" i="46"/>
  <c r="AW208" i="46"/>
  <c r="AZ208" i="46"/>
  <c r="BM208" i="46"/>
  <c r="HB208" i="46"/>
  <c r="HD208" i="46"/>
  <c r="MB208" i="46"/>
  <c r="AW207" i="46"/>
  <c r="AZ207" i="46"/>
  <c r="BM207" i="46"/>
  <c r="HB207" i="46"/>
  <c r="HD207" i="46"/>
  <c r="MB207" i="46"/>
  <c r="AW206" i="46"/>
  <c r="AZ206" i="46"/>
  <c r="BM206" i="46"/>
  <c r="HB206" i="46"/>
  <c r="HD206" i="46"/>
  <c r="MB206" i="46"/>
  <c r="AW205" i="46"/>
  <c r="AZ205" i="46"/>
  <c r="BM205" i="46"/>
  <c r="HB205" i="46"/>
  <c r="HD205" i="46"/>
  <c r="MB205" i="46"/>
  <c r="AW204" i="46"/>
  <c r="AZ204" i="46"/>
  <c r="BM204" i="46"/>
  <c r="HB204" i="46"/>
  <c r="HD204" i="46"/>
  <c r="MB204" i="46"/>
  <c r="AW203" i="46"/>
  <c r="AZ203" i="46"/>
  <c r="BM203" i="46"/>
  <c r="HB203" i="46"/>
  <c r="HD203" i="46"/>
  <c r="MB203" i="46"/>
  <c r="AW202" i="46"/>
  <c r="AZ202" i="46"/>
  <c r="BM202" i="46"/>
  <c r="HB202" i="46"/>
  <c r="HD202" i="46"/>
  <c r="MB202" i="46"/>
  <c r="AW201" i="46"/>
  <c r="AZ201" i="46"/>
  <c r="BM201" i="46"/>
  <c r="HB201" i="46"/>
  <c r="HD201" i="46"/>
  <c r="MB201" i="46"/>
  <c r="AW200" i="46"/>
  <c r="AZ200" i="46"/>
  <c r="BM200" i="46"/>
  <c r="HB200" i="46"/>
  <c r="HD200" i="46"/>
  <c r="MB200" i="46"/>
  <c r="AW199" i="46"/>
  <c r="AZ199" i="46"/>
  <c r="BM199" i="46"/>
  <c r="HB199" i="46"/>
  <c r="HD199" i="46"/>
  <c r="MB199" i="46"/>
  <c r="AW198" i="46"/>
  <c r="AZ198" i="46"/>
  <c r="BM198" i="46"/>
  <c r="HB198" i="46"/>
  <c r="HD198" i="46"/>
  <c r="MB198" i="46"/>
  <c r="AW197" i="46"/>
  <c r="AZ197" i="46"/>
  <c r="BM197" i="46"/>
  <c r="HB197" i="46"/>
  <c r="HD197" i="46"/>
  <c r="MB197" i="46"/>
  <c r="AW196" i="46"/>
  <c r="AZ196" i="46"/>
  <c r="BM196" i="46"/>
  <c r="HB196" i="46"/>
  <c r="HD196" i="46"/>
  <c r="MB196" i="46"/>
  <c r="AW195" i="46"/>
  <c r="AZ195" i="46"/>
  <c r="BM195" i="46"/>
  <c r="HB195" i="46"/>
  <c r="HD195" i="46"/>
  <c r="MB195" i="46"/>
  <c r="AW194" i="46"/>
  <c r="AZ194" i="46"/>
  <c r="BM194" i="46"/>
  <c r="HB194" i="46"/>
  <c r="HD194" i="46"/>
  <c r="MB194" i="46"/>
  <c r="AW193" i="46"/>
  <c r="AZ193" i="46"/>
  <c r="BM193" i="46"/>
  <c r="HB193" i="46"/>
  <c r="HD193" i="46"/>
  <c r="MB193" i="46"/>
  <c r="AW192" i="46"/>
  <c r="AZ192" i="46"/>
  <c r="BM192" i="46"/>
  <c r="HB192" i="46"/>
  <c r="HD192" i="46"/>
  <c r="MB192" i="46"/>
  <c r="AW191" i="46"/>
  <c r="AZ191" i="46"/>
  <c r="BM191" i="46"/>
  <c r="HB191" i="46"/>
  <c r="HD191" i="46"/>
  <c r="MB191" i="46"/>
  <c r="AW190" i="46"/>
  <c r="AZ190" i="46"/>
  <c r="BM190" i="46"/>
  <c r="HB190" i="46"/>
  <c r="HD190" i="46"/>
  <c r="MB190" i="46"/>
  <c r="AW189" i="46"/>
  <c r="AZ189" i="46"/>
  <c r="BM189" i="46"/>
  <c r="HB189" i="46"/>
  <c r="HD189" i="46"/>
  <c r="MB189" i="46"/>
  <c r="AW188" i="46"/>
  <c r="AZ188" i="46"/>
  <c r="BM188" i="46"/>
  <c r="HB188" i="46"/>
  <c r="HD188" i="46"/>
  <c r="MB188" i="46"/>
  <c r="AW187" i="46"/>
  <c r="AZ187" i="46"/>
  <c r="BM187" i="46"/>
  <c r="HB187" i="46"/>
  <c r="HD187" i="46"/>
  <c r="MB187" i="46"/>
  <c r="AW186" i="46"/>
  <c r="AZ186" i="46"/>
  <c r="BM186" i="46"/>
  <c r="HB186" i="46"/>
  <c r="HD186" i="46"/>
  <c r="MB186" i="46"/>
  <c r="AW185" i="46"/>
  <c r="AZ185" i="46"/>
  <c r="BM185" i="46"/>
  <c r="HB185" i="46"/>
  <c r="HD185" i="46"/>
  <c r="MB185" i="46"/>
  <c r="AW184" i="46"/>
  <c r="AZ184" i="46"/>
  <c r="BM184" i="46"/>
  <c r="HB184" i="46"/>
  <c r="HD184" i="46"/>
  <c r="MB184" i="46"/>
  <c r="AW183" i="46"/>
  <c r="AZ183" i="46"/>
  <c r="BM183" i="46"/>
  <c r="HB183" i="46"/>
  <c r="HD183" i="46"/>
  <c r="MB183" i="46"/>
  <c r="AW182" i="46"/>
  <c r="AZ182" i="46"/>
  <c r="BM182" i="46"/>
  <c r="HB182" i="46"/>
  <c r="HD182" i="46"/>
  <c r="MB182" i="46"/>
  <c r="AW181" i="46"/>
  <c r="AZ181" i="46"/>
  <c r="BM181" i="46"/>
  <c r="HB181" i="46"/>
  <c r="HD181" i="46"/>
  <c r="MB181" i="46"/>
  <c r="AW180" i="46"/>
  <c r="AZ180" i="46"/>
  <c r="BM180" i="46"/>
  <c r="HB180" i="46"/>
  <c r="HD180" i="46"/>
  <c r="MB180" i="46"/>
  <c r="AW179" i="46"/>
  <c r="AZ179" i="46"/>
  <c r="BM179" i="46"/>
  <c r="HB179" i="46"/>
  <c r="HD179" i="46"/>
  <c r="MB179" i="46"/>
  <c r="AW178" i="46"/>
  <c r="AZ178" i="46"/>
  <c r="BM178" i="46"/>
  <c r="HB178" i="46"/>
  <c r="HD178" i="46"/>
  <c r="MB178" i="46"/>
  <c r="AW177" i="46"/>
  <c r="AZ177" i="46"/>
  <c r="BM177" i="46"/>
  <c r="HB177" i="46"/>
  <c r="HD177" i="46"/>
  <c r="MB177" i="46"/>
  <c r="AW176" i="46"/>
  <c r="AZ176" i="46"/>
  <c r="BM176" i="46"/>
  <c r="HB176" i="46"/>
  <c r="HD176" i="46"/>
  <c r="MB176" i="46"/>
  <c r="AW175" i="46"/>
  <c r="AZ175" i="46"/>
  <c r="BM175" i="46"/>
  <c r="HB175" i="46"/>
  <c r="HD175" i="46"/>
  <c r="MB175" i="46"/>
  <c r="AW174" i="46"/>
  <c r="AZ174" i="46"/>
  <c r="BM174" i="46"/>
  <c r="HB174" i="46"/>
  <c r="HD174" i="46"/>
  <c r="MB174" i="46"/>
  <c r="AW173" i="46"/>
  <c r="AZ173" i="46"/>
  <c r="BM173" i="46"/>
  <c r="HB173" i="46"/>
  <c r="HD173" i="46"/>
  <c r="MB173" i="46"/>
  <c r="AW172" i="46"/>
  <c r="AZ172" i="46"/>
  <c r="BM172" i="46"/>
  <c r="HB172" i="46"/>
  <c r="HD172" i="46"/>
  <c r="MB172" i="46"/>
  <c r="AW171" i="46"/>
  <c r="AZ171" i="46"/>
  <c r="BM171" i="46"/>
  <c r="HB171" i="46"/>
  <c r="HD171" i="46"/>
  <c r="MB171" i="46"/>
  <c r="AW170" i="46"/>
  <c r="AZ170" i="46"/>
  <c r="BM170" i="46"/>
  <c r="HB170" i="46"/>
  <c r="HD170" i="46"/>
  <c r="MB170" i="46"/>
  <c r="AW169" i="46"/>
  <c r="AZ169" i="46"/>
  <c r="BM169" i="46"/>
  <c r="HB169" i="46"/>
  <c r="HD169" i="46"/>
  <c r="MB169" i="46"/>
  <c r="AW168" i="46"/>
  <c r="AZ168" i="46"/>
  <c r="BM168" i="46"/>
  <c r="HB168" i="46"/>
  <c r="HD168" i="46"/>
  <c r="MB168" i="46"/>
  <c r="AW167" i="46"/>
  <c r="AZ167" i="46"/>
  <c r="BM167" i="46"/>
  <c r="HB167" i="46"/>
  <c r="HD167" i="46"/>
  <c r="MB167" i="46"/>
  <c r="AW166" i="46"/>
  <c r="AZ166" i="46"/>
  <c r="BM166" i="46"/>
  <c r="HB166" i="46"/>
  <c r="HD166" i="46"/>
  <c r="MB166" i="46"/>
  <c r="AW165" i="46"/>
  <c r="AZ165" i="46"/>
  <c r="BM165" i="46"/>
  <c r="HB165" i="46"/>
  <c r="HD165" i="46"/>
  <c r="MB165" i="46"/>
  <c r="AW164" i="46"/>
  <c r="AZ164" i="46"/>
  <c r="BM164" i="46"/>
  <c r="HB164" i="46"/>
  <c r="HD164" i="46"/>
  <c r="MB164" i="46"/>
  <c r="AW163" i="46"/>
  <c r="AZ163" i="46"/>
  <c r="BM163" i="46"/>
  <c r="HB163" i="46"/>
  <c r="HD163" i="46"/>
  <c r="MB163" i="46"/>
  <c r="AW162" i="46"/>
  <c r="AZ162" i="46"/>
  <c r="BM162" i="46"/>
  <c r="HB162" i="46"/>
  <c r="HD162" i="46"/>
  <c r="MB162" i="46"/>
  <c r="AW161" i="46"/>
  <c r="AZ161" i="46"/>
  <c r="BM161" i="46"/>
  <c r="HB161" i="46"/>
  <c r="HD161" i="46"/>
  <c r="MB161" i="46"/>
  <c r="AW160" i="46"/>
  <c r="AZ160" i="46"/>
  <c r="BM160" i="46"/>
  <c r="HB160" i="46"/>
  <c r="HD160" i="46"/>
  <c r="MB160" i="46"/>
  <c r="AW159" i="46"/>
  <c r="AZ159" i="46"/>
  <c r="BM159" i="46"/>
  <c r="HB159" i="46"/>
  <c r="HD159" i="46"/>
  <c r="MB159" i="46"/>
  <c r="AW158" i="46"/>
  <c r="AZ158" i="46"/>
  <c r="BM158" i="46"/>
  <c r="HB158" i="46"/>
  <c r="HD158" i="46"/>
  <c r="MB158" i="46"/>
  <c r="AW157" i="46"/>
  <c r="AZ157" i="46"/>
  <c r="BM157" i="46"/>
  <c r="HB157" i="46"/>
  <c r="HD157" i="46"/>
  <c r="MB157" i="46"/>
  <c r="AW156" i="46"/>
  <c r="AZ156" i="46"/>
  <c r="BM156" i="46"/>
  <c r="HB156" i="46"/>
  <c r="HD156" i="46"/>
  <c r="MB156" i="46"/>
  <c r="AW155" i="46"/>
  <c r="AZ155" i="46"/>
  <c r="BM155" i="46"/>
  <c r="HB155" i="46"/>
  <c r="HD155" i="46"/>
  <c r="MB155" i="46"/>
  <c r="AW154" i="46"/>
  <c r="AZ154" i="46"/>
  <c r="BM154" i="46"/>
  <c r="HB154" i="46"/>
  <c r="HD154" i="46"/>
  <c r="MB154" i="46"/>
  <c r="AW153" i="46"/>
  <c r="AZ153" i="46"/>
  <c r="BM153" i="46"/>
  <c r="HB153" i="46"/>
  <c r="HD153" i="46"/>
  <c r="MB153" i="46"/>
  <c r="AW152" i="46"/>
  <c r="AZ152" i="46"/>
  <c r="BM152" i="46"/>
  <c r="HB152" i="46"/>
  <c r="HD152" i="46"/>
  <c r="MB152" i="46"/>
  <c r="AW151" i="46"/>
  <c r="AZ151" i="46"/>
  <c r="BM151" i="46"/>
  <c r="HB151" i="46"/>
  <c r="HD151" i="46"/>
  <c r="MB151" i="46"/>
  <c r="AW150" i="46"/>
  <c r="AZ150" i="46"/>
  <c r="BM150" i="46"/>
  <c r="HB150" i="46"/>
  <c r="HD150" i="46"/>
  <c r="MB150" i="46"/>
  <c r="AW149" i="46"/>
  <c r="AZ149" i="46"/>
  <c r="BM149" i="46"/>
  <c r="HB149" i="46"/>
  <c r="HD149" i="46"/>
  <c r="MB149" i="46"/>
  <c r="AW148" i="46"/>
  <c r="AZ148" i="46"/>
  <c r="BM148" i="46"/>
  <c r="HB148" i="46"/>
  <c r="HD148" i="46"/>
  <c r="MB148" i="46"/>
  <c r="AW147" i="46"/>
  <c r="AZ147" i="46"/>
  <c r="BM147" i="46"/>
  <c r="HB147" i="46"/>
  <c r="HD147" i="46"/>
  <c r="MB147" i="46"/>
  <c r="AW146" i="46"/>
  <c r="AZ146" i="46"/>
  <c r="BM146" i="46"/>
  <c r="HB146" i="46"/>
  <c r="HD146" i="46"/>
  <c r="MB146" i="46"/>
  <c r="AW145" i="46"/>
  <c r="AZ145" i="46"/>
  <c r="BM145" i="46"/>
  <c r="HB145" i="46"/>
  <c r="HD145" i="46"/>
  <c r="MB145" i="46"/>
  <c r="AW144" i="46"/>
  <c r="AZ144" i="46"/>
  <c r="BM144" i="46"/>
  <c r="HB144" i="46"/>
  <c r="HD144" i="46"/>
  <c r="MB144" i="46"/>
  <c r="AW143" i="46"/>
  <c r="AZ143" i="46"/>
  <c r="BM143" i="46"/>
  <c r="HB143" i="46"/>
  <c r="HD143" i="46"/>
  <c r="MB143" i="46"/>
  <c r="AW142" i="46"/>
  <c r="AZ142" i="46"/>
  <c r="BM142" i="46"/>
  <c r="HB142" i="46"/>
  <c r="HD142" i="46"/>
  <c r="MB142" i="46"/>
  <c r="AW141" i="46"/>
  <c r="AZ141" i="46"/>
  <c r="BM141" i="46"/>
  <c r="HB141" i="46"/>
  <c r="HD141" i="46"/>
  <c r="MB141" i="46"/>
  <c r="AW140" i="46"/>
  <c r="AZ140" i="46"/>
  <c r="BM140" i="46"/>
  <c r="HB140" i="46"/>
  <c r="HD140" i="46"/>
  <c r="MB140" i="46"/>
  <c r="AW139" i="46"/>
  <c r="AZ139" i="46"/>
  <c r="BM139" i="46"/>
  <c r="HB139" i="46"/>
  <c r="HD139" i="46"/>
  <c r="MB139" i="46"/>
  <c r="AW138" i="46"/>
  <c r="AZ138" i="46"/>
  <c r="BM138" i="46"/>
  <c r="HB138" i="46"/>
  <c r="HD138" i="46"/>
  <c r="MB138" i="46"/>
  <c r="AW137" i="46"/>
  <c r="AZ137" i="46"/>
  <c r="BM137" i="46"/>
  <c r="HB137" i="46"/>
  <c r="HD137" i="46"/>
  <c r="MB137" i="46"/>
  <c r="AW136" i="46"/>
  <c r="AZ136" i="46"/>
  <c r="BM136" i="46"/>
  <c r="HB136" i="46"/>
  <c r="HD136" i="46"/>
  <c r="MB136" i="46"/>
  <c r="AW135" i="46"/>
  <c r="AZ135" i="46"/>
  <c r="BM135" i="46"/>
  <c r="HB135" i="46"/>
  <c r="HD135" i="46"/>
  <c r="MB135" i="46"/>
  <c r="AW134" i="46"/>
  <c r="AZ134" i="46"/>
  <c r="BM134" i="46"/>
  <c r="HB134" i="46"/>
  <c r="HD134" i="46"/>
  <c r="MB134" i="46"/>
  <c r="AW133" i="46"/>
  <c r="AZ133" i="46"/>
  <c r="BM133" i="46"/>
  <c r="HB133" i="46"/>
  <c r="HD133" i="46"/>
  <c r="MB133" i="46"/>
  <c r="AW132" i="46"/>
  <c r="AZ132" i="46"/>
  <c r="BM132" i="46"/>
  <c r="HB132" i="46"/>
  <c r="HD132" i="46"/>
  <c r="MB132" i="46"/>
  <c r="AW131" i="46"/>
  <c r="AZ131" i="46"/>
  <c r="BM131" i="46"/>
  <c r="HB131" i="46"/>
  <c r="HD131" i="46"/>
  <c r="MB131" i="46"/>
  <c r="AW130" i="46"/>
  <c r="AZ130" i="46"/>
  <c r="BM130" i="46"/>
  <c r="HB130" i="46"/>
  <c r="HD130" i="46"/>
  <c r="MB130" i="46"/>
  <c r="AW129" i="46"/>
  <c r="AZ129" i="46"/>
  <c r="BM129" i="46"/>
  <c r="HB129" i="46"/>
  <c r="HD129" i="46"/>
  <c r="MB129" i="46"/>
  <c r="AW128" i="46"/>
  <c r="AZ128" i="46"/>
  <c r="BM128" i="46"/>
  <c r="HB128" i="46"/>
  <c r="HD128" i="46"/>
  <c r="MB128" i="46"/>
  <c r="AW127" i="46"/>
  <c r="AZ127" i="46"/>
  <c r="BM127" i="46"/>
  <c r="HB127" i="46"/>
  <c r="HD127" i="46"/>
  <c r="MB127" i="46"/>
  <c r="AW126" i="46"/>
  <c r="AZ126" i="46"/>
  <c r="BM126" i="46"/>
  <c r="HB126" i="46"/>
  <c r="HD126" i="46"/>
  <c r="MB126" i="46"/>
  <c r="AW125" i="46"/>
  <c r="AZ125" i="46"/>
  <c r="BM125" i="46"/>
  <c r="HB125" i="46"/>
  <c r="HD125" i="46"/>
  <c r="MB125" i="46"/>
  <c r="AW124" i="46"/>
  <c r="AZ124" i="46"/>
  <c r="BM124" i="46"/>
  <c r="HB124" i="46"/>
  <c r="HD124" i="46"/>
  <c r="MB124" i="46"/>
  <c r="AW123" i="46"/>
  <c r="AZ123" i="46"/>
  <c r="BM123" i="46"/>
  <c r="HB123" i="46"/>
  <c r="HD123" i="46"/>
  <c r="MB123" i="46"/>
  <c r="AW122" i="46"/>
  <c r="AZ122" i="46"/>
  <c r="BM122" i="46"/>
  <c r="HB122" i="46"/>
  <c r="HD122" i="46"/>
  <c r="MB122" i="46"/>
  <c r="AW121" i="46"/>
  <c r="AZ121" i="46"/>
  <c r="BM121" i="46"/>
  <c r="HB121" i="46"/>
  <c r="HD121" i="46"/>
  <c r="MB121" i="46"/>
  <c r="AW120" i="46"/>
  <c r="AZ120" i="46"/>
  <c r="BM120" i="46"/>
  <c r="HB120" i="46"/>
  <c r="HD120" i="46"/>
  <c r="MB120" i="46"/>
  <c r="AW119" i="46"/>
  <c r="AZ119" i="46"/>
  <c r="BM119" i="46"/>
  <c r="HB119" i="46"/>
  <c r="HD119" i="46"/>
  <c r="MB119" i="46"/>
  <c r="AW118" i="46"/>
  <c r="AZ118" i="46"/>
  <c r="BM118" i="46"/>
  <c r="HB118" i="46"/>
  <c r="HD118" i="46"/>
  <c r="MB118" i="46"/>
  <c r="AW117" i="46"/>
  <c r="AZ117" i="46"/>
  <c r="BM117" i="46"/>
  <c r="HB117" i="46"/>
  <c r="HD117" i="46"/>
  <c r="MB117" i="46"/>
  <c r="AW116" i="46"/>
  <c r="AZ116" i="46"/>
  <c r="BM116" i="46"/>
  <c r="HB116" i="46"/>
  <c r="HD116" i="46"/>
  <c r="MB116" i="46"/>
  <c r="AW115" i="46"/>
  <c r="AZ115" i="46"/>
  <c r="BM115" i="46"/>
  <c r="HB115" i="46"/>
  <c r="HD115" i="46"/>
  <c r="MB115" i="46"/>
  <c r="AW114" i="46"/>
  <c r="AZ114" i="46"/>
  <c r="BM114" i="46"/>
  <c r="HB114" i="46"/>
  <c r="HD114" i="46"/>
  <c r="MB114" i="46"/>
  <c r="AW113" i="46"/>
  <c r="AZ113" i="46"/>
  <c r="BM113" i="46"/>
  <c r="HB113" i="46"/>
  <c r="HD113" i="46"/>
  <c r="MB113" i="46"/>
  <c r="AW112" i="46"/>
  <c r="AZ112" i="46"/>
  <c r="BM112" i="46"/>
  <c r="HB112" i="46"/>
  <c r="HD112" i="46"/>
  <c r="MB112" i="46"/>
  <c r="AW111" i="46"/>
  <c r="AZ111" i="46"/>
  <c r="BM111" i="46"/>
  <c r="HB111" i="46"/>
  <c r="HD111" i="46"/>
  <c r="MB111" i="46"/>
  <c r="AW110" i="46"/>
  <c r="AZ110" i="46"/>
  <c r="BM110" i="46"/>
  <c r="HB110" i="46"/>
  <c r="HD110" i="46"/>
  <c r="MB110" i="46"/>
  <c r="AW109" i="46"/>
  <c r="AZ109" i="46"/>
  <c r="BM109" i="46"/>
  <c r="HB109" i="46"/>
  <c r="HD109" i="46"/>
  <c r="MB109" i="46"/>
  <c r="AW108" i="46"/>
  <c r="AZ108" i="46"/>
  <c r="BM108" i="46"/>
  <c r="HB108" i="46"/>
  <c r="HD108" i="46"/>
  <c r="MB108" i="46"/>
  <c r="AW107" i="46"/>
  <c r="AZ107" i="46"/>
  <c r="BM107" i="46"/>
  <c r="HB107" i="46"/>
  <c r="HD107" i="46"/>
  <c r="MB107" i="46"/>
  <c r="AW106" i="46"/>
  <c r="AZ106" i="46"/>
  <c r="BM106" i="46"/>
  <c r="HB106" i="46"/>
  <c r="HD106" i="46"/>
  <c r="MB106" i="46"/>
  <c r="AW105" i="46"/>
  <c r="AZ105" i="46"/>
  <c r="BM105" i="46"/>
  <c r="HB105" i="46"/>
  <c r="HD105" i="46"/>
  <c r="MB105" i="46"/>
  <c r="AW104" i="46"/>
  <c r="AZ104" i="46"/>
  <c r="BM104" i="46"/>
  <c r="HB104" i="46"/>
  <c r="HD104" i="46"/>
  <c r="MB104" i="46"/>
  <c r="AW103" i="46"/>
  <c r="AZ103" i="46"/>
  <c r="BM103" i="46"/>
  <c r="HB103" i="46"/>
  <c r="HD103" i="46"/>
  <c r="MB103" i="46"/>
  <c r="AW102" i="46"/>
  <c r="AZ102" i="46"/>
  <c r="BM102" i="46"/>
  <c r="HB102" i="46"/>
  <c r="HD102" i="46"/>
  <c r="MB102" i="46"/>
  <c r="AW101" i="46"/>
  <c r="AZ101" i="46"/>
  <c r="BM101" i="46"/>
  <c r="HB101" i="46"/>
  <c r="HD101" i="46"/>
  <c r="MB101" i="46"/>
  <c r="AW100" i="46"/>
  <c r="AZ100" i="46"/>
  <c r="BM100" i="46"/>
  <c r="HB100" i="46"/>
  <c r="HD100" i="46"/>
  <c r="MB100" i="46"/>
  <c r="AW99" i="46"/>
  <c r="AZ99" i="46"/>
  <c r="BM99" i="46"/>
  <c r="HB99" i="46"/>
  <c r="HD99" i="46"/>
  <c r="MB99" i="46"/>
  <c r="AW98" i="46"/>
  <c r="AZ98" i="46"/>
  <c r="BM98" i="46"/>
  <c r="HB98" i="46"/>
  <c r="HD98" i="46"/>
  <c r="MB98" i="46"/>
  <c r="AW97" i="46"/>
  <c r="AZ97" i="46"/>
  <c r="BM97" i="46"/>
  <c r="HB97" i="46"/>
  <c r="HD97" i="46"/>
  <c r="MB97" i="46"/>
  <c r="AW96" i="46"/>
  <c r="AZ96" i="46"/>
  <c r="BM96" i="46"/>
  <c r="HB96" i="46"/>
  <c r="HD96" i="46"/>
  <c r="MB96" i="46"/>
  <c r="AW95" i="46"/>
  <c r="AZ95" i="46"/>
  <c r="BM95" i="46"/>
  <c r="HB95" i="46"/>
  <c r="HD95" i="46"/>
  <c r="MB95" i="46"/>
  <c r="AW94" i="46"/>
  <c r="AZ94" i="46"/>
  <c r="BM94" i="46"/>
  <c r="HB94" i="46"/>
  <c r="HD94" i="46"/>
  <c r="MB94" i="46"/>
  <c r="AW93" i="46"/>
  <c r="AZ93" i="46"/>
  <c r="BM93" i="46"/>
  <c r="HB93" i="46"/>
  <c r="HD93" i="46"/>
  <c r="MB93" i="46"/>
  <c r="AW92" i="46"/>
  <c r="AZ92" i="46"/>
  <c r="BM92" i="46"/>
  <c r="HB92" i="46"/>
  <c r="HD92" i="46"/>
  <c r="MB92" i="46"/>
  <c r="AW91" i="46"/>
  <c r="AZ91" i="46"/>
  <c r="BM91" i="46"/>
  <c r="HB91" i="46"/>
  <c r="HD91" i="46"/>
  <c r="MB91" i="46"/>
  <c r="AW90" i="46"/>
  <c r="AZ90" i="46"/>
  <c r="BM90" i="46"/>
  <c r="HB90" i="46"/>
  <c r="HD90" i="46"/>
  <c r="MB90" i="46"/>
  <c r="AW89" i="46"/>
  <c r="AZ89" i="46"/>
  <c r="BM89" i="46"/>
  <c r="HB89" i="46"/>
  <c r="HD89" i="46"/>
  <c r="MB89" i="46"/>
  <c r="AW88" i="46"/>
  <c r="AZ88" i="46"/>
  <c r="BM88" i="46"/>
  <c r="HB88" i="46"/>
  <c r="HD88" i="46"/>
  <c r="MB88" i="46"/>
  <c r="AW87" i="46"/>
  <c r="AZ87" i="46"/>
  <c r="BM87" i="46"/>
  <c r="HB87" i="46"/>
  <c r="HD87" i="46"/>
  <c r="MB87" i="46"/>
  <c r="AW86" i="46"/>
  <c r="AZ86" i="46"/>
  <c r="BM86" i="46"/>
  <c r="HB86" i="46"/>
  <c r="HD86" i="46"/>
  <c r="MB86" i="46"/>
  <c r="AW85" i="46"/>
  <c r="AZ85" i="46"/>
  <c r="BM85" i="46"/>
  <c r="HB85" i="46"/>
  <c r="HD85" i="46"/>
  <c r="MB85" i="46"/>
  <c r="AW84" i="46"/>
  <c r="AZ84" i="46"/>
  <c r="BM84" i="46"/>
  <c r="HB84" i="46"/>
  <c r="HD84" i="46"/>
  <c r="MB84" i="46"/>
  <c r="AW83" i="46"/>
  <c r="AZ83" i="46"/>
  <c r="BM83" i="46"/>
  <c r="HB83" i="46"/>
  <c r="HD83" i="46"/>
  <c r="MB83" i="46"/>
  <c r="AW82" i="46"/>
  <c r="AZ82" i="46"/>
  <c r="BM82" i="46"/>
  <c r="HB82" i="46"/>
  <c r="HD82" i="46"/>
  <c r="MB82" i="46"/>
  <c r="AW81" i="46"/>
  <c r="AZ81" i="46"/>
  <c r="BM81" i="46"/>
  <c r="HB81" i="46"/>
  <c r="HD81" i="46"/>
  <c r="MB81" i="46"/>
  <c r="AW80" i="46"/>
  <c r="AZ80" i="46"/>
  <c r="BM80" i="46"/>
  <c r="HB80" i="46"/>
  <c r="HD80" i="46"/>
  <c r="MB80" i="46"/>
  <c r="AW79" i="46"/>
  <c r="AZ79" i="46"/>
  <c r="BM79" i="46"/>
  <c r="HB79" i="46"/>
  <c r="HD79" i="46"/>
  <c r="MB79" i="46"/>
  <c r="AW78" i="46"/>
  <c r="AZ78" i="46"/>
  <c r="BM78" i="46"/>
  <c r="HB78" i="46"/>
  <c r="HD78" i="46"/>
  <c r="MB78" i="46"/>
  <c r="AW77" i="46"/>
  <c r="AZ77" i="46"/>
  <c r="BM77" i="46"/>
  <c r="HB77" i="46"/>
  <c r="HD77" i="46"/>
  <c r="MB77" i="46"/>
  <c r="AW76" i="46"/>
  <c r="AZ76" i="46"/>
  <c r="BM76" i="46"/>
  <c r="HB76" i="46"/>
  <c r="HD76" i="46"/>
  <c r="MB76" i="46"/>
  <c r="AW75" i="46"/>
  <c r="AZ75" i="46"/>
  <c r="BM75" i="46"/>
  <c r="HB75" i="46"/>
  <c r="HD75" i="46"/>
  <c r="MB75" i="46"/>
  <c r="AW74" i="46"/>
  <c r="AZ74" i="46"/>
  <c r="BM74" i="46"/>
  <c r="HB74" i="46"/>
  <c r="HD74" i="46"/>
  <c r="MB74" i="46"/>
  <c r="AW73" i="46"/>
  <c r="AZ73" i="46"/>
  <c r="BM73" i="46"/>
  <c r="HB73" i="46"/>
  <c r="HD73" i="46"/>
  <c r="MB73" i="46"/>
  <c r="AW72" i="46"/>
  <c r="AZ72" i="46"/>
  <c r="BM72" i="46"/>
  <c r="HB72" i="46"/>
  <c r="HD72" i="46"/>
  <c r="MB72" i="46"/>
  <c r="AW71" i="46"/>
  <c r="AZ71" i="46"/>
  <c r="BM71" i="46"/>
  <c r="HB71" i="46"/>
  <c r="HD71" i="46"/>
  <c r="MB71" i="46"/>
  <c r="AW70" i="46"/>
  <c r="AZ70" i="46"/>
  <c r="BM70" i="46"/>
  <c r="HB70" i="46"/>
  <c r="HD70" i="46"/>
  <c r="MB70" i="46"/>
  <c r="AW69" i="46"/>
  <c r="AZ69" i="46"/>
  <c r="BM69" i="46"/>
  <c r="HB69" i="46"/>
  <c r="HD69" i="46"/>
  <c r="MB69" i="46"/>
  <c r="AW68" i="46"/>
  <c r="AZ68" i="46"/>
  <c r="BM68" i="46"/>
  <c r="HB68" i="46"/>
  <c r="HD68" i="46"/>
  <c r="MB68" i="46"/>
  <c r="AW67" i="46"/>
  <c r="AZ67" i="46"/>
  <c r="BM67" i="46"/>
  <c r="HB67" i="46"/>
  <c r="HD67" i="46"/>
  <c r="MB67" i="46"/>
  <c r="AW66" i="46"/>
  <c r="AZ66" i="46"/>
  <c r="BM66" i="46"/>
  <c r="HB66" i="46"/>
  <c r="HD66" i="46"/>
  <c r="MB66" i="46"/>
  <c r="AW65" i="46"/>
  <c r="AZ65" i="46"/>
  <c r="BM65" i="46"/>
  <c r="HB65" i="46"/>
  <c r="HD65" i="46"/>
  <c r="MB65" i="46"/>
  <c r="AW64" i="46"/>
  <c r="AZ64" i="46"/>
  <c r="BM64" i="46"/>
  <c r="HB64" i="46"/>
  <c r="HD64" i="46"/>
  <c r="MB64" i="46"/>
  <c r="AW63" i="46"/>
  <c r="AZ63" i="46"/>
  <c r="BM63" i="46"/>
  <c r="HB63" i="46"/>
  <c r="HD63" i="46"/>
  <c r="MB63" i="46"/>
  <c r="AW62" i="46"/>
  <c r="AZ62" i="46"/>
  <c r="BM62" i="46"/>
  <c r="HB62" i="46"/>
  <c r="HD62" i="46"/>
  <c r="MB62" i="46"/>
  <c r="AW61" i="46"/>
  <c r="AZ61" i="46"/>
  <c r="BM61" i="46"/>
  <c r="HB61" i="46"/>
  <c r="HD61" i="46"/>
  <c r="MB61" i="46"/>
  <c r="AW60" i="46"/>
  <c r="AZ60" i="46"/>
  <c r="BM60" i="46"/>
  <c r="HB60" i="46"/>
  <c r="HD60" i="46"/>
  <c r="MB60" i="46"/>
  <c r="AW59" i="46"/>
  <c r="AZ59" i="46"/>
  <c r="BM59" i="46"/>
  <c r="HB59" i="46"/>
  <c r="HD59" i="46"/>
  <c r="MB59" i="46"/>
  <c r="AW58" i="46"/>
  <c r="AZ58" i="46"/>
  <c r="BM58" i="46"/>
  <c r="HB58" i="46"/>
  <c r="HD58" i="46"/>
  <c r="MB58" i="46"/>
  <c r="AW57" i="46"/>
  <c r="AZ57" i="46"/>
  <c r="BM57" i="46"/>
  <c r="HB57" i="46"/>
  <c r="HD57" i="46"/>
  <c r="MB57" i="46"/>
  <c r="AW56" i="46"/>
  <c r="AZ56" i="46"/>
  <c r="BM56" i="46"/>
  <c r="HB56" i="46"/>
  <c r="HD56" i="46"/>
  <c r="MB56" i="46"/>
  <c r="AW55" i="46"/>
  <c r="AZ55" i="46"/>
  <c r="BM55" i="46"/>
  <c r="HB55" i="46"/>
  <c r="HD55" i="46"/>
  <c r="MB55" i="46"/>
  <c r="AW54" i="46"/>
  <c r="AZ54" i="46"/>
  <c r="BM54" i="46"/>
  <c r="HB54" i="46"/>
  <c r="HD54" i="46"/>
  <c r="MB54" i="46"/>
  <c r="AW53" i="46"/>
  <c r="AZ53" i="46"/>
  <c r="BM53" i="46"/>
  <c r="HB53" i="46"/>
  <c r="HD53" i="46"/>
  <c r="MB53" i="46"/>
  <c r="AW52" i="46"/>
  <c r="AZ52" i="46"/>
  <c r="BM52" i="46"/>
  <c r="HB52" i="46"/>
  <c r="HD52" i="46"/>
  <c r="MB52" i="46"/>
  <c r="AW51" i="46"/>
  <c r="AZ51" i="46"/>
  <c r="BM51" i="46"/>
  <c r="HB51" i="46"/>
  <c r="HD51" i="46"/>
  <c r="MB51" i="46"/>
  <c r="AW50" i="46"/>
  <c r="AZ50" i="46"/>
  <c r="BM50" i="46"/>
  <c r="HB50" i="46"/>
  <c r="HD50" i="46"/>
  <c r="MB50" i="46"/>
  <c r="AW49" i="46"/>
  <c r="AZ49" i="46"/>
  <c r="BM49" i="46"/>
  <c r="HB49" i="46"/>
  <c r="HD49" i="46"/>
  <c r="MB49" i="46"/>
  <c r="AW48" i="46"/>
  <c r="AZ48" i="46"/>
  <c r="BM48" i="46"/>
  <c r="HB48" i="46"/>
  <c r="HD48" i="46"/>
  <c r="MB48" i="46"/>
  <c r="AW47" i="46"/>
  <c r="AZ47" i="46"/>
  <c r="BM47" i="46"/>
  <c r="HB47" i="46"/>
  <c r="HD47" i="46"/>
  <c r="MB47" i="46"/>
  <c r="AW46" i="46"/>
  <c r="AZ46" i="46"/>
  <c r="BM46" i="46"/>
  <c r="HB46" i="46"/>
  <c r="HD46" i="46"/>
  <c r="MB46" i="46"/>
  <c r="AW45" i="46"/>
  <c r="AZ45" i="46"/>
  <c r="BM45" i="46"/>
  <c r="HB45" i="46"/>
  <c r="HD45" i="46"/>
  <c r="MB45" i="46"/>
  <c r="AW44" i="46"/>
  <c r="AZ44" i="46"/>
  <c r="BM44" i="46"/>
  <c r="HB44" i="46"/>
  <c r="HD44" i="46"/>
  <c r="MB44" i="46"/>
  <c r="AW43" i="46"/>
  <c r="AZ43" i="46"/>
  <c r="BM43" i="46"/>
  <c r="HB43" i="46"/>
  <c r="HD43" i="46"/>
  <c r="MB43" i="46"/>
  <c r="AW42" i="46"/>
  <c r="AZ42" i="46"/>
  <c r="BM42" i="46"/>
  <c r="HB42" i="46"/>
  <c r="HD42" i="46"/>
  <c r="MB42" i="46"/>
  <c r="AW41" i="46"/>
  <c r="AZ41" i="46"/>
  <c r="BM41" i="46"/>
  <c r="HB41" i="46"/>
  <c r="HD41" i="46"/>
  <c r="MB41" i="46"/>
  <c r="AW40" i="46"/>
  <c r="AZ40" i="46"/>
  <c r="BM40" i="46"/>
  <c r="HB40" i="46"/>
  <c r="HD40" i="46"/>
  <c r="MB40" i="46"/>
  <c r="AW39" i="46"/>
  <c r="AZ39" i="46"/>
  <c r="BM39" i="46"/>
  <c r="HB39" i="46"/>
  <c r="HD39" i="46"/>
  <c r="MB39" i="46"/>
  <c r="AW38" i="46"/>
  <c r="AZ38" i="46"/>
  <c r="BM38" i="46"/>
  <c r="HB38" i="46"/>
  <c r="HD38" i="46"/>
  <c r="MB38" i="46"/>
  <c r="AW37" i="46"/>
  <c r="AZ37" i="46"/>
  <c r="BM37" i="46"/>
  <c r="HB37" i="46"/>
  <c r="HD37" i="46"/>
  <c r="MB37" i="46"/>
  <c r="AW36" i="46"/>
  <c r="AZ36" i="46"/>
  <c r="BM36" i="46"/>
  <c r="HB36" i="46"/>
  <c r="HD36" i="46"/>
  <c r="MB36" i="46"/>
  <c r="AW35" i="46"/>
  <c r="AZ35" i="46"/>
  <c r="BM35" i="46"/>
  <c r="HB35" i="46"/>
  <c r="HD35" i="46"/>
  <c r="MB35" i="46"/>
  <c r="AW34" i="46"/>
  <c r="AZ34" i="46"/>
  <c r="BM34" i="46"/>
  <c r="HB34" i="46"/>
  <c r="HD34" i="46"/>
  <c r="MB34" i="46"/>
  <c r="AW33" i="46"/>
  <c r="AZ33" i="46"/>
  <c r="BM33" i="46"/>
  <c r="HB33" i="46"/>
  <c r="HD33" i="46"/>
  <c r="MB33" i="46"/>
  <c r="AW32" i="46"/>
  <c r="AZ32" i="46"/>
  <c r="BM32" i="46"/>
  <c r="HB32" i="46"/>
  <c r="HD32" i="46"/>
  <c r="MB32" i="46"/>
  <c r="AW31" i="46"/>
  <c r="AZ31" i="46"/>
  <c r="BM31" i="46"/>
  <c r="HB31" i="46"/>
  <c r="HD31" i="46"/>
  <c r="MB31" i="46"/>
  <c r="AW30" i="46"/>
  <c r="AZ30" i="46"/>
  <c r="BM30" i="46"/>
  <c r="HB30" i="46"/>
  <c r="HD30" i="46"/>
  <c r="MB30" i="46"/>
  <c r="BQ8" i="46"/>
  <c r="BR8" i="46" s="1"/>
  <c r="BS8" i="46" s="1"/>
  <c r="BT8" i="46" s="1"/>
  <c r="BU8" i="46" s="1"/>
  <c r="BV8" i="46" s="1"/>
  <c r="HI10" i="46"/>
  <c r="J23" i="77"/>
  <c r="M23" i="46"/>
  <c r="J20" i="77"/>
  <c r="M20" i="46"/>
  <c r="K295" i="46"/>
  <c r="J251" i="77" s="1"/>
  <c r="J26" i="77"/>
  <c r="M26" i="46"/>
  <c r="AS19" i="46"/>
  <c r="E8" i="69"/>
  <c r="E7" i="69" s="1"/>
  <c r="D77" i="51"/>
  <c r="P19" i="77"/>
  <c r="U61" i="47"/>
  <c r="P21" i="77"/>
  <c r="U62" i="47"/>
  <c r="F6" i="69"/>
  <c r="P17" i="77"/>
  <c r="U59" i="47"/>
  <c r="GD26" i="46"/>
  <c r="AS26" i="46"/>
  <c r="AS23" i="46"/>
  <c r="D297" i="46"/>
  <c r="D252" i="77"/>
  <c r="E4" i="72"/>
  <c r="E17" i="76"/>
  <c r="G4" i="72"/>
  <c r="I4" i="52"/>
  <c r="E4" i="52"/>
  <c r="H4" i="52" s="1"/>
  <c r="H3" i="52"/>
  <c r="J44" i="47"/>
  <c r="AV19" i="46"/>
  <c r="AR290" i="46"/>
  <c r="AV14" i="46"/>
  <c r="AV15" i="46"/>
  <c r="AV18" i="46"/>
  <c r="AV20" i="46"/>
  <c r="AG18" i="46"/>
  <c r="AP18" i="46" s="1"/>
  <c r="AR18" i="46" s="1"/>
  <c r="I18" i="77"/>
  <c r="AG28" i="46"/>
  <c r="I28" i="77"/>
  <c r="D8" i="74"/>
  <c r="B9" i="77"/>
  <c r="AT18" i="46"/>
  <c r="GD18" i="46"/>
  <c r="GD20" i="46"/>
  <c r="AG25" i="46"/>
  <c r="I25" i="77"/>
  <c r="AG15" i="46"/>
  <c r="I15" i="77"/>
  <c r="C8" i="74"/>
  <c r="B8" i="77"/>
  <c r="E295" i="46"/>
  <c r="AG289" i="46"/>
  <c r="AP289" i="46" s="1"/>
  <c r="AR289" i="46" s="1"/>
  <c r="AG22" i="46"/>
  <c r="AW22" i="46" s="1"/>
  <c r="I22" i="77"/>
  <c r="N15" i="45"/>
  <c r="S296" i="46"/>
  <c r="S297" i="46" s="1"/>
  <c r="GD19" i="46"/>
  <c r="AT19" i="46"/>
  <c r="AG26" i="46"/>
  <c r="AW26" i="46" s="1"/>
  <c r="I26" i="77"/>
  <c r="AG17" i="46"/>
  <c r="AP17" i="46" s="1"/>
  <c r="AR17" i="46" s="1"/>
  <c r="I17" i="77"/>
  <c r="AG21" i="46"/>
  <c r="AW21" i="46" s="1"/>
  <c r="I21" i="77"/>
  <c r="AT14" i="46"/>
  <c r="GD14" i="46"/>
  <c r="AG19" i="46"/>
  <c r="I19" i="77"/>
  <c r="AG24" i="46"/>
  <c r="AP24" i="46" s="1"/>
  <c r="AR24" i="46" s="1"/>
  <c r="I24" i="77"/>
  <c r="AG23" i="46"/>
  <c r="AP23" i="46" s="1"/>
  <c r="AR23" i="46" s="1"/>
  <c r="I23" i="77"/>
  <c r="AG20" i="46"/>
  <c r="AP20" i="46" s="1"/>
  <c r="AR20" i="46" s="1"/>
  <c r="I20" i="77"/>
  <c r="AG16" i="46"/>
  <c r="I16" i="77"/>
  <c r="B8" i="74"/>
  <c r="B7" i="77"/>
  <c r="E8" i="74"/>
  <c r="B10" i="77"/>
  <c r="AT15" i="46"/>
  <c r="GD15" i="46"/>
  <c r="AG27" i="46"/>
  <c r="I27" i="77"/>
  <c r="AG29" i="46"/>
  <c r="I29" i="77"/>
  <c r="K296" i="46"/>
  <c r="J252" i="77" s="1"/>
  <c r="E296" i="46"/>
  <c r="E252" i="77" s="1"/>
  <c r="MB22" i="46"/>
  <c r="AZ22" i="46"/>
  <c r="BM22" i="46"/>
  <c r="HB22" i="46"/>
  <c r="HD22" i="46"/>
  <c r="C50" i="47"/>
  <c r="B54" i="47"/>
  <c r="BM23" i="46"/>
  <c r="MB23" i="46"/>
  <c r="HD23" i="46"/>
  <c r="AZ23" i="46"/>
  <c r="HB23" i="46"/>
  <c r="AW23" i="46"/>
  <c r="AX290" i="46"/>
  <c r="C7" i="74"/>
  <c r="C10" i="74"/>
  <c r="C12" i="74" s="1"/>
  <c r="C3" i="74"/>
  <c r="C4" i="74" s="1"/>
  <c r="C57" i="74"/>
  <c r="C5" i="74"/>
  <c r="AP26" i="46"/>
  <c r="AR26" i="46" s="1"/>
  <c r="HD27" i="46"/>
  <c r="BM27" i="46"/>
  <c r="AZ27" i="46"/>
  <c r="HB27" i="46"/>
  <c r="MB27" i="46"/>
  <c r="AW27" i="46"/>
  <c r="C20" i="74"/>
  <c r="C32" i="74"/>
  <c r="C56" i="74"/>
  <c r="C44" i="74"/>
  <c r="C60" i="74"/>
  <c r="AP16" i="46"/>
  <c r="AZ29" i="46"/>
  <c r="HB29" i="46"/>
  <c r="BM29" i="46"/>
  <c r="MB29" i="46"/>
  <c r="AW29" i="46"/>
  <c r="AY29" i="46" s="1"/>
  <c r="HD29" i="46"/>
  <c r="B3" i="74"/>
  <c r="B57" i="74"/>
  <c r="B10" i="74"/>
  <c r="B12" i="74" s="1"/>
  <c r="B7" i="74"/>
  <c r="B22" i="74"/>
  <c r="B5" i="74"/>
  <c r="A345" i="46"/>
  <c r="A36" i="49"/>
  <c r="D5" i="52"/>
  <c r="J4" i="52"/>
  <c r="AX29" i="46"/>
  <c r="AP27" i="46"/>
  <c r="AR27" i="46" s="1"/>
  <c r="AP29" i="46"/>
  <c r="AR29" i="46" s="1"/>
  <c r="MB16" i="46"/>
  <c r="HB16" i="46"/>
  <c r="BM16" i="46"/>
  <c r="HD16" i="46"/>
  <c r="AW16" i="46"/>
  <c r="AZ16" i="46"/>
  <c r="B44" i="74"/>
  <c r="B20" i="74"/>
  <c r="B56" i="74"/>
  <c r="B60" i="74"/>
  <c r="B32" i="74"/>
  <c r="A346" i="46"/>
  <c r="A37" i="49"/>
  <c r="C42" i="51"/>
  <c r="T59" i="51"/>
  <c r="U56" i="51" s="1"/>
  <c r="T60" i="51"/>
  <c r="AR16" i="46"/>
  <c r="AX289" i="46"/>
  <c r="BM289" i="46"/>
  <c r="MB289" i="46"/>
  <c r="HD289" i="46"/>
  <c r="HB289" i="46"/>
  <c r="AZ289" i="46"/>
  <c r="AP28" i="46"/>
  <c r="AR28" i="46" s="1"/>
  <c r="MB26" i="46"/>
  <c r="AZ26" i="46"/>
  <c r="BM26" i="46"/>
  <c r="HD26" i="46"/>
  <c r="HB26" i="46"/>
  <c r="MB18" i="46"/>
  <c r="AZ18" i="46"/>
  <c r="BM18" i="46"/>
  <c r="HD18" i="46"/>
  <c r="HB18" i="46"/>
  <c r="D57" i="74"/>
  <c r="D10" i="74"/>
  <c r="D12" i="74" s="1"/>
  <c r="D25" i="74"/>
  <c r="D22" i="74"/>
  <c r="D5" i="74"/>
  <c r="D3" i="74"/>
  <c r="D4" i="74" s="1"/>
  <c r="D7" i="74"/>
  <c r="AE57" i="51"/>
  <c r="AG57" i="51"/>
  <c r="AH57" i="51"/>
  <c r="AF57" i="51"/>
  <c r="AI57" i="51"/>
  <c r="AJ57" i="51"/>
  <c r="AK57" i="51"/>
  <c r="AL57" i="51"/>
  <c r="AM57" i="51"/>
  <c r="AN57" i="51"/>
  <c r="AO57" i="51"/>
  <c r="AP57" i="51"/>
  <c r="A347" i="46"/>
  <c r="A38" i="49"/>
  <c r="BM17" i="46"/>
  <c r="HB17" i="46"/>
  <c r="MB17" i="46"/>
  <c r="AZ17" i="46"/>
  <c r="HD17" i="46"/>
  <c r="AZ21" i="46"/>
  <c r="HB21" i="46"/>
  <c r="BM21" i="46"/>
  <c r="MB21" i="46"/>
  <c r="HD21" i="46"/>
  <c r="AP25" i="46"/>
  <c r="AR25" i="46" s="1"/>
  <c r="AP15" i="46"/>
  <c r="AR15" i="46" s="1"/>
  <c r="D60" i="74"/>
  <c r="D32" i="74"/>
  <c r="D20" i="74"/>
  <c r="D44" i="74"/>
  <c r="D56" i="74"/>
  <c r="E59" i="51"/>
  <c r="F56" i="51" s="1"/>
  <c r="E44" i="74"/>
  <c r="E20" i="74"/>
  <c r="E60" i="74"/>
  <c r="E32" i="74"/>
  <c r="E56" i="74"/>
  <c r="D348" i="46"/>
  <c r="E348" i="46"/>
  <c r="G348" i="46"/>
  <c r="C348" i="46"/>
  <c r="H348" i="46"/>
  <c r="F348" i="46"/>
  <c r="B348" i="46"/>
  <c r="I348" i="46"/>
  <c r="J348" i="46"/>
  <c r="K348" i="46"/>
  <c r="L348" i="46"/>
  <c r="MB24" i="46"/>
  <c r="HD24" i="46"/>
  <c r="BM24" i="46"/>
  <c r="HB24" i="46"/>
  <c r="AZ24" i="46"/>
  <c r="HD20" i="46"/>
  <c r="BM20" i="46"/>
  <c r="MB20" i="46"/>
  <c r="AZ20" i="46"/>
  <c r="HB20" i="46"/>
  <c r="AW28" i="46"/>
  <c r="BM28" i="46"/>
  <c r="HD28" i="46"/>
  <c r="HB28" i="46"/>
  <c r="AZ28" i="46"/>
  <c r="MB28" i="46"/>
  <c r="HD19" i="46"/>
  <c r="BM19" i="46"/>
  <c r="BM290" i="46"/>
  <c r="AZ290" i="46"/>
  <c r="BA290" i="46" s="1"/>
  <c r="HB290" i="46"/>
  <c r="HD290" i="46"/>
  <c r="AW290" i="46"/>
  <c r="AY290" i="46" s="1"/>
  <c r="AP19" i="46"/>
  <c r="AR19" i="46" s="1"/>
  <c r="E22" i="74"/>
  <c r="E24" i="74"/>
  <c r="E3" i="74"/>
  <c r="E4" i="74" s="1"/>
  <c r="E25" i="74"/>
  <c r="E7" i="74"/>
  <c r="E5" i="74"/>
  <c r="E57" i="74"/>
  <c r="E30" i="74"/>
  <c r="E10" i="74"/>
  <c r="E12" i="74" s="1"/>
  <c r="AG14" i="46"/>
  <c r="AW14" i="46" s="1"/>
  <c r="J296" i="46"/>
  <c r="I252" i="77" s="1"/>
  <c r="J295" i="46"/>
  <c r="I251" i="77" s="1"/>
  <c r="J297" i="46"/>
  <c r="I253" i="77" s="1"/>
  <c r="G50" i="47"/>
  <c r="F54" i="47"/>
  <c r="F51" i="47"/>
  <c r="AZ25" i="46"/>
  <c r="BM25" i="46"/>
  <c r="MB25" i="46"/>
  <c r="AW25" i="46"/>
  <c r="HD25" i="46"/>
  <c r="HB25" i="46"/>
  <c r="BM14" i="46"/>
  <c r="MB14" i="46"/>
  <c r="HD14" i="46"/>
  <c r="AZ14" i="46"/>
  <c r="HB14" i="46"/>
  <c r="CW300" i="46"/>
  <c r="DS300" i="46"/>
  <c r="FE300" i="46"/>
  <c r="EN300" i="46"/>
  <c r="AW15" i="46"/>
  <c r="BM15" i="46"/>
  <c r="HD15" i="46"/>
  <c r="MB15" i="46"/>
  <c r="A35" i="49"/>
  <c r="A344" i="46"/>
  <c r="AP22" i="46"/>
  <c r="AR22" i="46" s="1"/>
  <c r="D54" i="47"/>
  <c r="E50" i="47"/>
  <c r="M295" i="46" l="1"/>
  <c r="BW8" i="46"/>
  <c r="BX8" i="46" s="1"/>
  <c r="BY8" i="46" s="1"/>
  <c r="BZ8" i="46" s="1"/>
  <c r="CA8" i="46" s="1"/>
  <c r="CB8" i="46" s="1"/>
  <c r="CC8" i="46" s="1"/>
  <c r="CD8" i="46" s="1"/>
  <c r="CE8" i="46" s="1"/>
  <c r="CF8" i="46" s="1"/>
  <c r="CG8" i="46" s="1"/>
  <c r="CH8" i="46" s="1"/>
  <c r="CI8" i="46" s="1"/>
  <c r="CJ8" i="46" s="1"/>
  <c r="CK8" i="46" s="1"/>
  <c r="CL8" i="46" s="1"/>
  <c r="CM8" i="46" s="1"/>
  <c r="CN8" i="46" s="1"/>
  <c r="CO8" i="46" s="1"/>
  <c r="CP8" i="46" s="1"/>
  <c r="CQ8" i="46" s="1"/>
  <c r="CR8" i="46" s="1"/>
  <c r="CS8" i="46" s="1"/>
  <c r="CT8" i="46" s="1"/>
  <c r="CU8" i="46" s="1"/>
  <c r="CV8" i="46" s="1"/>
  <c r="CW8" i="46" s="1"/>
  <c r="CX8" i="46" s="1"/>
  <c r="CY8" i="46" s="1"/>
  <c r="CZ8" i="46" s="1"/>
  <c r="DA8" i="46" s="1"/>
  <c r="DB8" i="46" s="1"/>
  <c r="DC8" i="46" s="1"/>
  <c r="DD8" i="46" s="1"/>
  <c r="DE8" i="46" s="1"/>
  <c r="DF8" i="46" s="1"/>
  <c r="DG8" i="46" s="1"/>
  <c r="DH8" i="46" s="1"/>
  <c r="DI8" i="46" s="1"/>
  <c r="DJ8" i="46" s="1"/>
  <c r="DK8" i="46" s="1"/>
  <c r="DL8" i="46" s="1"/>
  <c r="DM8" i="46" s="1"/>
  <c r="DN8" i="46" s="1"/>
  <c r="DO8" i="46" s="1"/>
  <c r="DP8" i="46" s="1"/>
  <c r="DQ8" i="46" s="1"/>
  <c r="DR8" i="46" s="1"/>
  <c r="DS8" i="46" s="1"/>
  <c r="DT8" i="46" s="1"/>
  <c r="DU8" i="46" s="1"/>
  <c r="DV8" i="46" s="1"/>
  <c r="DW8" i="46" s="1"/>
  <c r="DX8" i="46" s="1"/>
  <c r="DY8" i="46" s="1"/>
  <c r="DZ8" i="46" s="1"/>
  <c r="EA8" i="46" s="1"/>
  <c r="EB8" i="46" s="1"/>
  <c r="EC8" i="46" s="1"/>
  <c r="ED8" i="46" s="1"/>
  <c r="EE8" i="46" s="1"/>
  <c r="EF8" i="46" s="1"/>
  <c r="EG8" i="46" s="1"/>
  <c r="EH8" i="46" s="1"/>
  <c r="EI8" i="46" s="1"/>
  <c r="EJ8" i="46" s="1"/>
  <c r="EK8" i="46" s="1"/>
  <c r="EL8" i="46" s="1"/>
  <c r="EM8" i="46" s="1"/>
  <c r="EN8" i="46" s="1"/>
  <c r="EO8" i="46" s="1"/>
  <c r="EP8" i="46" s="1"/>
  <c r="EQ8" i="46" s="1"/>
  <c r="ER8" i="46" s="1"/>
  <c r="ES8" i="46" s="1"/>
  <c r="ET8" i="46" s="1"/>
  <c r="EU8" i="46" s="1"/>
  <c r="EV8" i="46" s="1"/>
  <c r="EW8" i="46" s="1"/>
  <c r="EX8" i="46" s="1"/>
  <c r="EY8" i="46" s="1"/>
  <c r="EZ8" i="46" s="1"/>
  <c r="FA8" i="46" s="1"/>
  <c r="FB8" i="46" s="1"/>
  <c r="FC8" i="46" s="1"/>
  <c r="FD8" i="46" s="1"/>
  <c r="FE8" i="46" s="1"/>
  <c r="FF8" i="46" s="1"/>
  <c r="FG8" i="46" s="1"/>
  <c r="FH8" i="46" s="1"/>
  <c r="FI8" i="46" s="1"/>
  <c r="FJ8" i="46" s="1"/>
  <c r="FK8" i="46" s="1"/>
  <c r="AX288" i="46"/>
  <c r="AX287" i="46"/>
  <c r="AX286" i="46"/>
  <c r="AX285" i="46"/>
  <c r="AX284" i="46"/>
  <c r="AX283" i="46"/>
  <c r="AX282" i="46"/>
  <c r="AX281" i="46"/>
  <c r="AX280" i="46"/>
  <c r="AX279" i="46"/>
  <c r="AX278" i="46"/>
  <c r="AX277" i="46"/>
  <c r="AX276" i="46"/>
  <c r="AX275" i="46"/>
  <c r="AX274" i="46"/>
  <c r="AX273" i="46"/>
  <c r="AX272" i="46"/>
  <c r="AX271" i="46"/>
  <c r="AX270" i="46"/>
  <c r="AX269" i="46"/>
  <c r="AX268" i="46"/>
  <c r="AX267" i="46"/>
  <c r="AX266" i="46"/>
  <c r="AX265" i="46"/>
  <c r="AX264" i="46"/>
  <c r="AX263" i="46"/>
  <c r="AX262" i="46"/>
  <c r="AX261" i="46"/>
  <c r="AX260" i="46"/>
  <c r="AX259" i="46"/>
  <c r="AX258" i="46"/>
  <c r="AX257" i="46"/>
  <c r="AX256" i="46"/>
  <c r="AX255" i="46"/>
  <c r="AX254" i="46"/>
  <c r="AX253" i="46"/>
  <c r="AX252" i="46"/>
  <c r="AX251" i="46"/>
  <c r="AX250" i="46"/>
  <c r="AX249" i="46"/>
  <c r="AX248" i="46"/>
  <c r="AX247" i="46"/>
  <c r="AX246" i="46"/>
  <c r="AX245" i="46"/>
  <c r="AX244" i="46"/>
  <c r="AX243" i="46"/>
  <c r="AX242" i="46"/>
  <c r="AX241" i="46"/>
  <c r="AX240" i="46"/>
  <c r="AX239" i="46"/>
  <c r="AX238" i="46"/>
  <c r="AX237" i="46"/>
  <c r="AX236" i="46"/>
  <c r="AX235" i="46"/>
  <c r="AX234" i="46"/>
  <c r="AX233" i="46"/>
  <c r="AX232" i="46"/>
  <c r="AX231" i="46"/>
  <c r="AX230" i="46"/>
  <c r="AX229" i="46"/>
  <c r="AX228" i="46"/>
  <c r="AX227" i="46"/>
  <c r="AX226" i="46"/>
  <c r="AX225" i="46"/>
  <c r="AX224" i="46"/>
  <c r="AX223" i="46"/>
  <c r="AX222" i="46"/>
  <c r="AX221" i="46"/>
  <c r="AX220" i="46"/>
  <c r="AX219" i="46"/>
  <c r="AX218" i="46"/>
  <c r="AX217" i="46"/>
  <c r="AX216" i="46"/>
  <c r="AX215" i="46"/>
  <c r="AX214" i="46"/>
  <c r="AX213" i="46"/>
  <c r="AX212" i="46"/>
  <c r="AX211" i="46"/>
  <c r="AX210" i="46"/>
  <c r="AX209" i="46"/>
  <c r="AX208" i="46"/>
  <c r="AX207" i="46"/>
  <c r="AX206" i="46"/>
  <c r="AX205" i="46"/>
  <c r="AX204" i="46"/>
  <c r="AX203" i="46"/>
  <c r="AX202" i="46"/>
  <c r="AX201" i="46"/>
  <c r="AX200" i="46"/>
  <c r="AX199" i="46"/>
  <c r="AX198" i="46"/>
  <c r="AX197" i="46"/>
  <c r="AX196" i="46"/>
  <c r="AX195" i="46"/>
  <c r="AX194" i="46"/>
  <c r="AX193" i="46"/>
  <c r="AX192" i="46"/>
  <c r="AX191" i="46"/>
  <c r="AX190" i="46"/>
  <c r="AX189" i="46"/>
  <c r="AX188" i="46"/>
  <c r="AX187" i="46"/>
  <c r="AX186" i="46"/>
  <c r="AX185" i="46"/>
  <c r="AX184" i="46"/>
  <c r="AX183" i="46"/>
  <c r="AX182" i="46"/>
  <c r="AX181" i="46"/>
  <c r="AX180" i="46"/>
  <c r="AX179" i="46"/>
  <c r="AX178" i="46"/>
  <c r="AX177" i="46"/>
  <c r="AX176" i="46"/>
  <c r="AX175" i="46"/>
  <c r="AX174" i="46"/>
  <c r="AX173" i="46"/>
  <c r="AX172" i="46"/>
  <c r="AX171" i="46"/>
  <c r="AX170" i="46"/>
  <c r="AX169" i="46"/>
  <c r="AX168" i="46"/>
  <c r="AX167" i="46"/>
  <c r="AX166" i="46"/>
  <c r="AX165" i="46"/>
  <c r="AX164" i="46"/>
  <c r="AX163" i="46"/>
  <c r="AX162" i="46"/>
  <c r="AX161" i="46"/>
  <c r="AX160" i="46"/>
  <c r="AX159" i="46"/>
  <c r="AX158" i="46"/>
  <c r="AX157" i="46"/>
  <c r="AX156" i="46"/>
  <c r="AX155" i="46"/>
  <c r="AX154" i="46"/>
  <c r="AX153" i="46"/>
  <c r="AX152" i="46"/>
  <c r="AX151" i="46"/>
  <c r="AX150" i="46"/>
  <c r="AX149" i="46"/>
  <c r="AX148" i="46"/>
  <c r="AX147" i="46"/>
  <c r="AX146" i="46"/>
  <c r="AX145" i="46"/>
  <c r="AX144" i="46"/>
  <c r="AX143" i="46"/>
  <c r="AX142" i="46"/>
  <c r="AX141" i="46"/>
  <c r="AX140" i="46"/>
  <c r="AX139" i="46"/>
  <c r="AX138" i="46"/>
  <c r="AX137" i="46"/>
  <c r="AX136" i="46"/>
  <c r="AX135" i="46"/>
  <c r="AX134" i="46"/>
  <c r="AX133" i="46"/>
  <c r="AX132" i="46"/>
  <c r="AX131" i="46"/>
  <c r="AX130" i="46"/>
  <c r="AX129" i="46"/>
  <c r="AX128" i="46"/>
  <c r="AX127" i="46"/>
  <c r="AX126" i="46"/>
  <c r="AX125" i="46"/>
  <c r="AX124" i="46"/>
  <c r="AX123" i="46"/>
  <c r="AX122" i="46"/>
  <c r="AX121" i="46"/>
  <c r="AX120" i="46"/>
  <c r="AX119" i="46"/>
  <c r="AX118" i="46"/>
  <c r="AX117" i="46"/>
  <c r="AX116" i="46"/>
  <c r="AX115" i="46"/>
  <c r="AX114" i="46"/>
  <c r="AX113" i="46"/>
  <c r="AX112" i="46"/>
  <c r="AX111" i="46"/>
  <c r="AX110" i="46"/>
  <c r="AX109" i="46"/>
  <c r="AX108" i="46"/>
  <c r="AX107" i="46"/>
  <c r="AX106" i="46"/>
  <c r="AX105" i="46"/>
  <c r="AX104" i="46"/>
  <c r="AX103" i="46"/>
  <c r="AX102" i="46"/>
  <c r="AX101" i="46"/>
  <c r="AX100" i="46"/>
  <c r="AX99" i="46"/>
  <c r="AX98" i="46"/>
  <c r="AX97" i="46"/>
  <c r="AX96" i="46"/>
  <c r="AX95" i="46"/>
  <c r="AX94" i="46"/>
  <c r="AX93" i="46"/>
  <c r="AX92" i="46"/>
  <c r="AX91" i="46"/>
  <c r="AX90" i="46"/>
  <c r="AX89" i="46"/>
  <c r="AX88" i="46"/>
  <c r="AX87" i="46"/>
  <c r="AX86" i="46"/>
  <c r="AX85" i="46"/>
  <c r="AX84" i="46"/>
  <c r="AX83" i="46"/>
  <c r="AX82" i="46"/>
  <c r="AX81" i="46"/>
  <c r="AX80" i="46"/>
  <c r="AX79" i="46"/>
  <c r="AX78" i="46"/>
  <c r="AX77" i="46"/>
  <c r="AX76" i="46"/>
  <c r="AX75" i="46"/>
  <c r="AX74" i="46"/>
  <c r="AX73" i="46"/>
  <c r="AX72" i="46"/>
  <c r="AX71" i="46"/>
  <c r="AX70" i="46"/>
  <c r="AX69" i="46"/>
  <c r="AX68" i="46"/>
  <c r="AX67" i="46"/>
  <c r="AX66" i="46"/>
  <c r="AX65" i="46"/>
  <c r="AX64" i="46"/>
  <c r="AX63" i="46"/>
  <c r="AX62" i="46"/>
  <c r="AX61" i="46"/>
  <c r="AX60" i="46"/>
  <c r="AX59" i="46"/>
  <c r="AX58" i="46"/>
  <c r="AX57" i="46"/>
  <c r="AX56" i="46"/>
  <c r="AX55" i="46"/>
  <c r="AX54" i="46"/>
  <c r="AX53" i="46"/>
  <c r="AX52" i="46"/>
  <c r="AX51" i="46"/>
  <c r="AX50" i="46"/>
  <c r="AX49" i="46"/>
  <c r="AX48" i="46"/>
  <c r="AX47" i="46"/>
  <c r="AX46" i="46"/>
  <c r="AX45" i="46"/>
  <c r="AX44" i="46"/>
  <c r="AX43" i="46"/>
  <c r="AX42" i="46"/>
  <c r="AX41" i="46"/>
  <c r="AX40" i="46"/>
  <c r="AX39" i="46"/>
  <c r="AX38" i="46"/>
  <c r="AX37" i="46"/>
  <c r="AX36" i="46"/>
  <c r="AX35" i="46"/>
  <c r="AX34" i="46"/>
  <c r="AX33" i="46"/>
  <c r="AX32" i="46"/>
  <c r="AX31" i="46"/>
  <c r="AX30" i="46"/>
  <c r="BA30" i="46"/>
  <c r="AY30" i="46"/>
  <c r="BA31" i="46"/>
  <c r="AY31" i="46"/>
  <c r="BA32" i="46"/>
  <c r="AY32" i="46"/>
  <c r="BA33" i="46"/>
  <c r="AY33" i="46"/>
  <c r="BA34" i="46"/>
  <c r="AY34" i="46"/>
  <c r="BA35" i="46"/>
  <c r="AY35" i="46"/>
  <c r="BA36" i="46"/>
  <c r="AY36" i="46"/>
  <c r="BA37" i="46"/>
  <c r="AY37" i="46"/>
  <c r="BA38" i="46"/>
  <c r="AY38" i="46"/>
  <c r="BA39" i="46"/>
  <c r="AY39" i="46"/>
  <c r="BA40" i="46"/>
  <c r="AY40" i="46"/>
  <c r="BA41" i="46"/>
  <c r="AY41" i="46"/>
  <c r="BA42" i="46"/>
  <c r="AY42" i="46"/>
  <c r="BA43" i="46"/>
  <c r="AY43" i="46"/>
  <c r="BA44" i="46"/>
  <c r="AY44" i="46"/>
  <c r="BA45" i="46"/>
  <c r="AY45" i="46"/>
  <c r="BA46" i="46"/>
  <c r="AY46" i="46"/>
  <c r="BA47" i="46"/>
  <c r="AY47" i="46"/>
  <c r="BA48" i="46"/>
  <c r="AY48" i="46"/>
  <c r="BA49" i="46"/>
  <c r="AY49" i="46"/>
  <c r="BA50" i="46"/>
  <c r="AY50" i="46"/>
  <c r="BA51" i="46"/>
  <c r="AY51" i="46"/>
  <c r="BA52" i="46"/>
  <c r="AY52" i="46"/>
  <c r="BA53" i="46"/>
  <c r="AY53" i="46"/>
  <c r="BA54" i="46"/>
  <c r="AY54" i="46"/>
  <c r="BA55" i="46"/>
  <c r="AY55" i="46"/>
  <c r="BA56" i="46"/>
  <c r="AY56" i="46"/>
  <c r="BA57" i="46"/>
  <c r="AY57" i="46"/>
  <c r="BA58" i="46"/>
  <c r="AY58" i="46"/>
  <c r="BA59" i="46"/>
  <c r="AY59" i="46"/>
  <c r="BA60" i="46"/>
  <c r="AY60" i="46"/>
  <c r="BA61" i="46"/>
  <c r="AY61" i="46"/>
  <c r="BA62" i="46"/>
  <c r="AY62" i="46"/>
  <c r="BA63" i="46"/>
  <c r="AY63" i="46"/>
  <c r="BA64" i="46"/>
  <c r="AY64" i="46"/>
  <c r="BA65" i="46"/>
  <c r="AY65" i="46"/>
  <c r="BA66" i="46"/>
  <c r="AY66" i="46"/>
  <c r="BA67" i="46"/>
  <c r="AY67" i="46"/>
  <c r="BA68" i="46"/>
  <c r="AY68" i="46"/>
  <c r="BA69" i="46"/>
  <c r="AY69" i="46"/>
  <c r="BA70" i="46"/>
  <c r="AY70" i="46"/>
  <c r="BA71" i="46"/>
  <c r="AY71" i="46"/>
  <c r="BA72" i="46"/>
  <c r="AY72" i="46"/>
  <c r="BA73" i="46"/>
  <c r="AY73" i="46"/>
  <c r="BA74" i="46"/>
  <c r="AY74" i="46"/>
  <c r="BA75" i="46"/>
  <c r="AY75" i="46"/>
  <c r="BA76" i="46"/>
  <c r="AY76" i="46"/>
  <c r="BA77" i="46"/>
  <c r="AY77" i="46"/>
  <c r="BA78" i="46"/>
  <c r="AY78" i="46"/>
  <c r="BA79" i="46"/>
  <c r="AY79" i="46"/>
  <c r="BA80" i="46"/>
  <c r="AY80" i="46"/>
  <c r="BA81" i="46"/>
  <c r="AY81" i="46"/>
  <c r="BA82" i="46"/>
  <c r="AY82" i="46"/>
  <c r="BA83" i="46"/>
  <c r="AY83" i="46"/>
  <c r="BA84" i="46"/>
  <c r="AY84" i="46"/>
  <c r="BA85" i="46"/>
  <c r="AY85" i="46"/>
  <c r="BA86" i="46"/>
  <c r="AY86" i="46"/>
  <c r="BA87" i="46"/>
  <c r="AY87" i="46"/>
  <c r="BA88" i="46"/>
  <c r="AY88" i="46"/>
  <c r="BA89" i="46"/>
  <c r="AY89" i="46"/>
  <c r="BA90" i="46"/>
  <c r="AY90" i="46"/>
  <c r="BA91" i="46"/>
  <c r="AY91" i="46"/>
  <c r="BA92" i="46"/>
  <c r="AY92" i="46"/>
  <c r="BA93" i="46"/>
  <c r="AY93" i="46"/>
  <c r="BA94" i="46"/>
  <c r="AY94" i="46"/>
  <c r="BA95" i="46"/>
  <c r="AY95" i="46"/>
  <c r="BA96" i="46"/>
  <c r="AY96" i="46"/>
  <c r="BA97" i="46"/>
  <c r="AY97" i="46"/>
  <c r="BA98" i="46"/>
  <c r="AY98" i="46"/>
  <c r="BA99" i="46"/>
  <c r="AY99" i="46"/>
  <c r="BA100" i="46"/>
  <c r="AY100" i="46"/>
  <c r="BA101" i="46"/>
  <c r="AY101" i="46"/>
  <c r="BA102" i="46"/>
  <c r="AY102" i="46"/>
  <c r="BA103" i="46"/>
  <c r="AY103" i="46"/>
  <c r="BA104" i="46"/>
  <c r="AY104" i="46"/>
  <c r="BA105" i="46"/>
  <c r="AY105" i="46"/>
  <c r="BA106" i="46"/>
  <c r="AY106" i="46"/>
  <c r="BA107" i="46"/>
  <c r="AY107" i="46"/>
  <c r="BA108" i="46"/>
  <c r="AY108" i="46"/>
  <c r="BA109" i="46"/>
  <c r="AY109" i="46"/>
  <c r="BA110" i="46"/>
  <c r="AY110" i="46"/>
  <c r="BA111" i="46"/>
  <c r="AY111" i="46"/>
  <c r="BA112" i="46"/>
  <c r="AY112" i="46"/>
  <c r="BA113" i="46"/>
  <c r="AY113" i="46"/>
  <c r="BA114" i="46"/>
  <c r="AY114" i="46"/>
  <c r="BA115" i="46"/>
  <c r="AY115" i="46"/>
  <c r="BA116" i="46"/>
  <c r="AY116" i="46"/>
  <c r="BA117" i="46"/>
  <c r="AY117" i="46"/>
  <c r="BA118" i="46"/>
  <c r="AY118" i="46"/>
  <c r="BA119" i="46"/>
  <c r="AY119" i="46"/>
  <c r="BA120" i="46"/>
  <c r="AY120" i="46"/>
  <c r="BA121" i="46"/>
  <c r="AY121" i="46"/>
  <c r="BA122" i="46"/>
  <c r="AY122" i="46"/>
  <c r="BA123" i="46"/>
  <c r="AY123" i="46"/>
  <c r="BA124" i="46"/>
  <c r="AY124" i="46"/>
  <c r="BA125" i="46"/>
  <c r="AY125" i="46"/>
  <c r="BA126" i="46"/>
  <c r="AY126" i="46"/>
  <c r="BA127" i="46"/>
  <c r="AY127" i="46"/>
  <c r="BA128" i="46"/>
  <c r="AY128" i="46"/>
  <c r="BA129" i="46"/>
  <c r="AY129" i="46"/>
  <c r="BA130" i="46"/>
  <c r="AY130" i="46"/>
  <c r="BA131" i="46"/>
  <c r="AY131" i="46"/>
  <c r="BA132" i="46"/>
  <c r="AY132" i="46"/>
  <c r="BA133" i="46"/>
  <c r="AY133" i="46"/>
  <c r="BA134" i="46"/>
  <c r="AY134" i="46"/>
  <c r="BA135" i="46"/>
  <c r="AY135" i="46"/>
  <c r="BA136" i="46"/>
  <c r="AY136" i="46"/>
  <c r="BA137" i="46"/>
  <c r="AY137" i="46"/>
  <c r="BA138" i="46"/>
  <c r="AY138" i="46"/>
  <c r="BA139" i="46"/>
  <c r="AY139" i="46"/>
  <c r="BA140" i="46"/>
  <c r="AY140" i="46"/>
  <c r="BA141" i="46"/>
  <c r="AY141" i="46"/>
  <c r="BA142" i="46"/>
  <c r="AY142" i="46"/>
  <c r="BA143" i="46"/>
  <c r="AY143" i="46"/>
  <c r="BA144" i="46"/>
  <c r="AY144" i="46"/>
  <c r="BA145" i="46"/>
  <c r="AY145" i="46"/>
  <c r="BA146" i="46"/>
  <c r="AY146" i="46"/>
  <c r="BA147" i="46"/>
  <c r="AY147" i="46"/>
  <c r="BA148" i="46"/>
  <c r="AY148" i="46"/>
  <c r="BA149" i="46"/>
  <c r="AY149" i="46"/>
  <c r="BA150" i="46"/>
  <c r="AY150" i="46"/>
  <c r="BA151" i="46"/>
  <c r="AY151" i="46"/>
  <c r="BA152" i="46"/>
  <c r="AY152" i="46"/>
  <c r="BA153" i="46"/>
  <c r="AY153" i="46"/>
  <c r="BA154" i="46"/>
  <c r="AY154" i="46"/>
  <c r="BA155" i="46"/>
  <c r="AY155" i="46"/>
  <c r="BA156" i="46"/>
  <c r="AY156" i="46"/>
  <c r="BA157" i="46"/>
  <c r="AY157" i="46"/>
  <c r="BA158" i="46"/>
  <c r="AY158" i="46"/>
  <c r="BA159" i="46"/>
  <c r="AY159" i="46"/>
  <c r="BA160" i="46"/>
  <c r="AY160" i="46"/>
  <c r="BA161" i="46"/>
  <c r="AY161" i="46"/>
  <c r="BA162" i="46"/>
  <c r="AY162" i="46"/>
  <c r="BA163" i="46"/>
  <c r="AY163" i="46"/>
  <c r="BA164" i="46"/>
  <c r="AY164" i="46"/>
  <c r="BA165" i="46"/>
  <c r="AY165" i="46"/>
  <c r="BA166" i="46"/>
  <c r="AY166" i="46"/>
  <c r="BA167" i="46"/>
  <c r="AY167" i="46"/>
  <c r="BA168" i="46"/>
  <c r="AY168" i="46"/>
  <c r="BA169" i="46"/>
  <c r="AY169" i="46"/>
  <c r="BA170" i="46"/>
  <c r="AY170" i="46"/>
  <c r="BA171" i="46"/>
  <c r="AY171" i="46"/>
  <c r="BA172" i="46"/>
  <c r="AY172" i="46"/>
  <c r="BA173" i="46"/>
  <c r="AY173" i="46"/>
  <c r="BA174" i="46"/>
  <c r="AY174" i="46"/>
  <c r="BA175" i="46"/>
  <c r="AY175" i="46"/>
  <c r="BA176" i="46"/>
  <c r="AY176" i="46"/>
  <c r="BA177" i="46"/>
  <c r="AY177" i="46"/>
  <c r="BA178" i="46"/>
  <c r="AY178" i="46"/>
  <c r="BA179" i="46"/>
  <c r="AY179" i="46"/>
  <c r="BA180" i="46"/>
  <c r="AY180" i="46"/>
  <c r="BA181" i="46"/>
  <c r="AY181" i="46"/>
  <c r="BA182" i="46"/>
  <c r="AY182" i="46"/>
  <c r="BA183" i="46"/>
  <c r="AY183" i="46"/>
  <c r="BA184" i="46"/>
  <c r="AY184" i="46"/>
  <c r="BA185" i="46"/>
  <c r="AY185" i="46"/>
  <c r="BA186" i="46"/>
  <c r="AY186" i="46"/>
  <c r="BA187" i="46"/>
  <c r="AY187" i="46"/>
  <c r="BA188" i="46"/>
  <c r="AY188" i="46"/>
  <c r="BA189" i="46"/>
  <c r="AY189" i="46"/>
  <c r="BA190" i="46"/>
  <c r="AY190" i="46"/>
  <c r="BA191" i="46"/>
  <c r="AY191" i="46"/>
  <c r="BA192" i="46"/>
  <c r="AY192" i="46"/>
  <c r="BA193" i="46"/>
  <c r="AY193" i="46"/>
  <c r="BA194" i="46"/>
  <c r="AY194" i="46"/>
  <c r="BA195" i="46"/>
  <c r="AY195" i="46"/>
  <c r="BA196" i="46"/>
  <c r="AY196" i="46"/>
  <c r="BA197" i="46"/>
  <c r="AY197" i="46"/>
  <c r="BA198" i="46"/>
  <c r="AY198" i="46"/>
  <c r="BA199" i="46"/>
  <c r="AY199" i="46"/>
  <c r="BA200" i="46"/>
  <c r="AY200" i="46"/>
  <c r="BA201" i="46"/>
  <c r="AY201" i="46"/>
  <c r="BA202" i="46"/>
  <c r="AY202" i="46"/>
  <c r="BA203" i="46"/>
  <c r="AY203" i="46"/>
  <c r="BA204" i="46"/>
  <c r="AY204" i="46"/>
  <c r="BA205" i="46"/>
  <c r="AY205" i="46"/>
  <c r="BA206" i="46"/>
  <c r="AY206" i="46"/>
  <c r="BA207" i="46"/>
  <c r="AY207" i="46"/>
  <c r="BA208" i="46"/>
  <c r="AY208" i="46"/>
  <c r="BA209" i="46"/>
  <c r="AY209" i="46"/>
  <c r="BA210" i="46"/>
  <c r="AY210" i="46"/>
  <c r="BA211" i="46"/>
  <c r="AY211" i="46"/>
  <c r="BA212" i="46"/>
  <c r="AY212" i="46"/>
  <c r="BA213" i="46"/>
  <c r="AY213" i="46"/>
  <c r="BA214" i="46"/>
  <c r="AY214" i="46"/>
  <c r="BA215" i="46"/>
  <c r="AY215" i="46"/>
  <c r="BA216" i="46"/>
  <c r="AY216" i="46"/>
  <c r="BA217" i="46"/>
  <c r="AY217" i="46"/>
  <c r="BA218" i="46"/>
  <c r="AY218" i="46"/>
  <c r="BA219" i="46"/>
  <c r="AY219" i="46"/>
  <c r="BA220" i="46"/>
  <c r="AY220" i="46"/>
  <c r="BA221" i="46"/>
  <c r="AY221" i="46"/>
  <c r="BA222" i="46"/>
  <c r="AY222" i="46"/>
  <c r="BA223" i="46"/>
  <c r="AY223" i="46"/>
  <c r="BA224" i="46"/>
  <c r="AY224" i="46"/>
  <c r="BA225" i="46"/>
  <c r="AY225" i="46"/>
  <c r="BA226" i="46"/>
  <c r="AY226" i="46"/>
  <c r="BA227" i="46"/>
  <c r="AY227" i="46"/>
  <c r="BA228" i="46"/>
  <c r="AY228" i="46"/>
  <c r="BA229" i="46"/>
  <c r="AY229" i="46"/>
  <c r="BA230" i="46"/>
  <c r="AY230" i="46"/>
  <c r="BA231" i="46"/>
  <c r="AY231" i="46"/>
  <c r="BA232" i="46"/>
  <c r="AY232" i="46"/>
  <c r="BA233" i="46"/>
  <c r="AY233" i="46"/>
  <c r="BA234" i="46"/>
  <c r="AY234" i="46"/>
  <c r="BA235" i="46"/>
  <c r="AY235" i="46"/>
  <c r="BA236" i="46"/>
  <c r="AY236" i="46"/>
  <c r="BA237" i="46"/>
  <c r="AY237" i="46"/>
  <c r="BA238" i="46"/>
  <c r="AY238" i="46"/>
  <c r="BA239" i="46"/>
  <c r="AY239" i="46"/>
  <c r="BA240" i="46"/>
  <c r="AY240" i="46"/>
  <c r="BA241" i="46"/>
  <c r="AY241" i="46"/>
  <c r="BA242" i="46"/>
  <c r="AY242" i="46"/>
  <c r="BA243" i="46"/>
  <c r="AY243" i="46"/>
  <c r="BA244" i="46"/>
  <c r="AY244" i="46"/>
  <c r="BA245" i="46"/>
  <c r="AY245" i="46"/>
  <c r="BA246" i="46"/>
  <c r="AY246" i="46"/>
  <c r="BA247" i="46"/>
  <c r="AY247" i="46"/>
  <c r="BA248" i="46"/>
  <c r="AY248" i="46"/>
  <c r="BA249" i="46"/>
  <c r="AY249" i="46"/>
  <c r="BA250" i="46"/>
  <c r="AY250" i="46"/>
  <c r="BA251" i="46"/>
  <c r="AY251" i="46"/>
  <c r="BA252" i="46"/>
  <c r="AY252" i="46"/>
  <c r="BA253" i="46"/>
  <c r="AY253" i="46"/>
  <c r="BA254" i="46"/>
  <c r="AY254" i="46"/>
  <c r="BA255" i="46"/>
  <c r="AY255" i="46"/>
  <c r="BA256" i="46"/>
  <c r="AY256" i="46"/>
  <c r="BA257" i="46"/>
  <c r="AY257" i="46"/>
  <c r="BA258" i="46"/>
  <c r="AY258" i="46"/>
  <c r="BA259" i="46"/>
  <c r="AY259" i="46"/>
  <c r="BA260" i="46"/>
  <c r="AY260" i="46"/>
  <c r="BA261" i="46"/>
  <c r="AY261" i="46"/>
  <c r="BA262" i="46"/>
  <c r="AY262" i="46"/>
  <c r="BA263" i="46"/>
  <c r="AY263" i="46"/>
  <c r="BA264" i="46"/>
  <c r="AY264" i="46"/>
  <c r="BA265" i="46"/>
  <c r="AY265" i="46"/>
  <c r="BA266" i="46"/>
  <c r="AY266" i="46"/>
  <c r="BA267" i="46"/>
  <c r="AY267" i="46"/>
  <c r="BA268" i="46"/>
  <c r="AY268" i="46"/>
  <c r="BA269" i="46"/>
  <c r="AY269" i="46"/>
  <c r="BA270" i="46"/>
  <c r="AY270" i="46"/>
  <c r="BA271" i="46"/>
  <c r="AY271" i="46"/>
  <c r="BA272" i="46"/>
  <c r="AY272" i="46"/>
  <c r="BA273" i="46"/>
  <c r="AY273" i="46"/>
  <c r="BA274" i="46"/>
  <c r="AY274" i="46"/>
  <c r="BA275" i="46"/>
  <c r="AY275" i="46"/>
  <c r="BA276" i="46"/>
  <c r="AY276" i="46"/>
  <c r="BA277" i="46"/>
  <c r="AY277" i="46"/>
  <c r="BA278" i="46"/>
  <c r="AY278" i="46"/>
  <c r="BA279" i="46"/>
  <c r="AY279" i="46"/>
  <c r="BA280" i="46"/>
  <c r="AY280" i="46"/>
  <c r="BA281" i="46"/>
  <c r="AY281" i="46"/>
  <c r="BA282" i="46"/>
  <c r="AY282" i="46"/>
  <c r="BA283" i="46"/>
  <c r="AY283" i="46"/>
  <c r="BA284" i="46"/>
  <c r="AY284" i="46"/>
  <c r="BA285" i="46"/>
  <c r="AY285" i="46"/>
  <c r="BA286" i="46"/>
  <c r="AY286" i="46"/>
  <c r="BA287" i="46"/>
  <c r="AY287" i="46"/>
  <c r="BA288" i="46"/>
  <c r="AY288" i="46"/>
  <c r="HJ10" i="46"/>
  <c r="E91" i="51"/>
  <c r="K26" i="77"/>
  <c r="L26" i="46"/>
  <c r="AT26" i="46" s="1"/>
  <c r="U26" i="46"/>
  <c r="K20" i="77"/>
  <c r="L20" i="46"/>
  <c r="U20" i="46"/>
  <c r="F10" i="74"/>
  <c r="F12" i="74" s="1"/>
  <c r="K23" i="77"/>
  <c r="L23" i="46"/>
  <c r="AT23" i="46" s="1"/>
  <c r="U23" i="46"/>
  <c r="J4" i="47"/>
  <c r="P6" i="45" s="1"/>
  <c r="K297" i="46"/>
  <c r="J253" i="77" s="1"/>
  <c r="D253" i="77"/>
  <c r="U5" i="47"/>
  <c r="I5" i="52"/>
  <c r="E5" i="52"/>
  <c r="B26" i="74"/>
  <c r="CT300" i="46"/>
  <c r="CJ300" i="46"/>
  <c r="D24" i="74"/>
  <c r="AW18" i="46"/>
  <c r="B21" i="74"/>
  <c r="C34" i="74"/>
  <c r="FP300" i="46"/>
  <c r="E35" i="74"/>
  <c r="AW17" i="46"/>
  <c r="D42" i="74"/>
  <c r="D21" i="74"/>
  <c r="B27" i="74"/>
  <c r="C28" i="74"/>
  <c r="FH300" i="46"/>
  <c r="C26" i="74"/>
  <c r="EB300" i="46"/>
  <c r="MB19" i="46"/>
  <c r="B34" i="74"/>
  <c r="FN300" i="46"/>
  <c r="FD300" i="46"/>
  <c r="DW300" i="46"/>
  <c r="CP300" i="46"/>
  <c r="BN300" i="46"/>
  <c r="E42" i="74"/>
  <c r="E34" i="74"/>
  <c r="E46" i="74" s="1"/>
  <c r="D33" i="74"/>
  <c r="D26" i="74"/>
  <c r="AW289" i="46"/>
  <c r="AY289" i="46" s="1"/>
  <c r="B29" i="74"/>
  <c r="B41" i="74"/>
  <c r="B28" i="74"/>
  <c r="B36" i="74"/>
  <c r="C24" i="74"/>
  <c r="FR300" i="46"/>
  <c r="CH300" i="46"/>
  <c r="FM300" i="46"/>
  <c r="EQ300" i="46"/>
  <c r="DM300" i="46"/>
  <c r="CG300" i="46"/>
  <c r="E40" i="74"/>
  <c r="E28" i="74"/>
  <c r="HB19" i="46"/>
  <c r="AW24" i="46"/>
  <c r="AP21" i="46"/>
  <c r="AR21" i="46" s="1"/>
  <c r="D37" i="74"/>
  <c r="D28" i="74"/>
  <c r="D23" i="74"/>
  <c r="B23" i="74"/>
  <c r="B24" i="74"/>
  <c r="C23" i="74"/>
  <c r="AZ19" i="46"/>
  <c r="FK300" i="46"/>
  <c r="EI300" i="46"/>
  <c r="DD300" i="46"/>
  <c r="BW300" i="46"/>
  <c r="E21" i="74"/>
  <c r="E23" i="74"/>
  <c r="D29" i="74"/>
  <c r="D30" i="74"/>
  <c r="B39" i="74"/>
  <c r="B40" i="74"/>
  <c r="B42" i="74"/>
  <c r="C41" i="74"/>
  <c r="DG300" i="46"/>
  <c r="GB300" i="46"/>
  <c r="FF300" i="46"/>
  <c r="EV300" i="46"/>
  <c r="DC300" i="46"/>
  <c r="BU300" i="46"/>
  <c r="E29" i="74"/>
  <c r="E38" i="74"/>
  <c r="E41" i="74"/>
  <c r="AW19" i="46"/>
  <c r="AW20" i="46"/>
  <c r="D36" i="74"/>
  <c r="D48" i="74" s="1"/>
  <c r="D38" i="74"/>
  <c r="B33" i="74"/>
  <c r="B38" i="74"/>
  <c r="BO300" i="46"/>
  <c r="DZ300" i="46"/>
  <c r="FI300" i="46"/>
  <c r="EW300" i="46"/>
  <c r="DT300" i="46"/>
  <c r="E26" i="74"/>
  <c r="E27" i="74"/>
  <c r="E39" i="74"/>
  <c r="D39" i="74"/>
  <c r="D35" i="74"/>
  <c r="D47" i="74" s="1"/>
  <c r="D27" i="74"/>
  <c r="D40" i="74"/>
  <c r="B30" i="74"/>
  <c r="B25" i="74"/>
  <c r="C33" i="74"/>
  <c r="C27" i="74"/>
  <c r="C37" i="74"/>
  <c r="FL300" i="46"/>
  <c r="DX300" i="46"/>
  <c r="ED300" i="46"/>
  <c r="DO300" i="46"/>
  <c r="DU300" i="46"/>
  <c r="DF300" i="46"/>
  <c r="CZ300" i="46"/>
  <c r="CL300" i="46"/>
  <c r="CO300" i="46"/>
  <c r="CC300" i="46"/>
  <c r="BV300" i="46"/>
  <c r="BS300" i="46"/>
  <c r="C30" i="74"/>
  <c r="HB15" i="46"/>
  <c r="FZ300" i="46"/>
  <c r="FY300" i="46"/>
  <c r="FW300" i="46"/>
  <c r="FJ300" i="46"/>
  <c r="FC300" i="46"/>
  <c r="EH300" i="46"/>
  <c r="EM300" i="46"/>
  <c r="DQ300" i="46"/>
  <c r="DP300" i="46"/>
  <c r="DL300" i="46"/>
  <c r="DB300" i="46"/>
  <c r="CQ300" i="46"/>
  <c r="CK300" i="46"/>
  <c r="CE300" i="46"/>
  <c r="BT300" i="46"/>
  <c r="ET300" i="46"/>
  <c r="DK300" i="46"/>
  <c r="EP300" i="46"/>
  <c r="EJ300" i="46"/>
  <c r="CR300" i="46"/>
  <c r="CD300" i="46"/>
  <c r="EY300" i="46"/>
  <c r="EO300" i="46"/>
  <c r="EU300" i="46"/>
  <c r="EF300" i="46"/>
  <c r="DN300" i="46"/>
  <c r="DI300" i="46"/>
  <c r="CX300" i="46"/>
  <c r="CM300" i="46"/>
  <c r="CA300" i="46"/>
  <c r="BY300" i="46"/>
  <c r="BM300" i="46"/>
  <c r="BM303" i="46" s="1"/>
  <c r="BR300" i="46"/>
  <c r="FU300" i="46"/>
  <c r="EA300" i="46"/>
  <c r="CY300" i="46"/>
  <c r="CB300" i="46"/>
  <c r="GA300" i="46"/>
  <c r="FS300" i="46"/>
  <c r="EG300" i="46"/>
  <c r="AZ15" i="46"/>
  <c r="FX300" i="46"/>
  <c r="FV300" i="46"/>
  <c r="FQ300" i="46"/>
  <c r="FA300" i="46"/>
  <c r="ES300" i="46"/>
  <c r="EL300" i="46"/>
  <c r="ER300" i="46"/>
  <c r="DY300" i="46"/>
  <c r="DH300" i="46"/>
  <c r="DA300" i="46"/>
  <c r="CV300" i="46"/>
  <c r="CS300" i="46"/>
  <c r="CI300" i="46"/>
  <c r="BZ300" i="46"/>
  <c r="BQ300" i="46"/>
  <c r="BP300" i="46"/>
  <c r="FB300" i="46"/>
  <c r="DR300" i="46"/>
  <c r="FG300" i="46"/>
  <c r="FT300" i="46"/>
  <c r="FO300" i="46"/>
  <c r="EX300" i="46"/>
  <c r="EZ300" i="46"/>
  <c r="EC300" i="46"/>
  <c r="EK300" i="46"/>
  <c r="EE300" i="46"/>
  <c r="DV300" i="46"/>
  <c r="DJ300" i="46"/>
  <c r="DE300" i="46"/>
  <c r="CU300" i="46"/>
  <c r="CN300" i="46"/>
  <c r="CF300" i="46"/>
  <c r="BX300" i="46"/>
  <c r="C22" i="74"/>
  <c r="C46" i="74" s="1"/>
  <c r="D52" i="74"/>
  <c r="C38" i="74"/>
  <c r="C50" i="74" s="1"/>
  <c r="C21" i="74"/>
  <c r="C45" i="74" s="1"/>
  <c r="C36" i="74"/>
  <c r="D45" i="74"/>
  <c r="C39" i="74"/>
  <c r="C42" i="74"/>
  <c r="C35" i="74"/>
  <c r="C47" i="74" s="1"/>
  <c r="C29" i="74"/>
  <c r="C25" i="74"/>
  <c r="E47" i="74"/>
  <c r="D50" i="74"/>
  <c r="C40" i="74"/>
  <c r="C52" i="74" s="1"/>
  <c r="E251" i="77"/>
  <c r="E297" i="46"/>
  <c r="E253" i="77" s="1"/>
  <c r="E52" i="74"/>
  <c r="D54" i="74"/>
  <c r="F39" i="74"/>
  <c r="F40" i="74"/>
  <c r="F37" i="74"/>
  <c r="F35" i="74"/>
  <c r="F30" i="74"/>
  <c r="F33" i="74"/>
  <c r="F26" i="74"/>
  <c r="G26" i="74" s="1"/>
  <c r="J64" i="47" s="1"/>
  <c r="F21" i="74"/>
  <c r="F36" i="74"/>
  <c r="F29" i="74"/>
  <c r="F34" i="74"/>
  <c r="F41" i="74"/>
  <c r="F24" i="74"/>
  <c r="G24" i="74" s="1"/>
  <c r="J62" i="47" s="1"/>
  <c r="F23" i="74"/>
  <c r="G23" i="74" s="1"/>
  <c r="J61" i="47" s="1"/>
  <c r="F27" i="74"/>
  <c r="F22" i="74"/>
  <c r="F25" i="74"/>
  <c r="F42" i="74"/>
  <c r="G42" i="74" s="1"/>
  <c r="F38" i="74"/>
  <c r="F28" i="74"/>
  <c r="G28" i="74" s="1"/>
  <c r="J66" i="47" s="1"/>
  <c r="BQ323" i="46"/>
  <c r="O15" i="45"/>
  <c r="B52" i="74"/>
  <c r="B54" i="74"/>
  <c r="BA25" i="46"/>
  <c r="BA26" i="46"/>
  <c r="B45" i="74"/>
  <c r="B50" i="74"/>
  <c r="BA27" i="46"/>
  <c r="B51" i="74"/>
  <c r="C344" i="46"/>
  <c r="H344" i="46"/>
  <c r="E344" i="46"/>
  <c r="G344" i="46"/>
  <c r="D344" i="46"/>
  <c r="B344" i="46"/>
  <c r="F344" i="46"/>
  <c r="I344" i="46"/>
  <c r="J344" i="46"/>
  <c r="K344" i="46"/>
  <c r="L344" i="46"/>
  <c r="BM292" i="46"/>
  <c r="BM293" i="46"/>
  <c r="BM299" i="46"/>
  <c r="E6" i="74"/>
  <c r="BA20" i="46"/>
  <c r="BA17" i="46"/>
  <c r="D6" i="52"/>
  <c r="J5" i="52"/>
  <c r="AP14" i="46"/>
  <c r="AR14" i="46" s="1"/>
  <c r="E54" i="74"/>
  <c r="U59" i="51"/>
  <c r="V56" i="51" s="1"/>
  <c r="U60" i="51"/>
  <c r="G346" i="46"/>
  <c r="F346" i="46"/>
  <c r="B346" i="46"/>
  <c r="D346" i="46"/>
  <c r="C346" i="46"/>
  <c r="E346" i="46"/>
  <c r="H346" i="46"/>
  <c r="I346" i="46"/>
  <c r="J346" i="46"/>
  <c r="K346" i="46"/>
  <c r="L346" i="46"/>
  <c r="BA29" i="46"/>
  <c r="C6" i="74"/>
  <c r="BA22" i="46"/>
  <c r="BA15" i="46"/>
  <c r="BA28" i="46"/>
  <c r="C347" i="46"/>
  <c r="B347" i="46"/>
  <c r="G347" i="46"/>
  <c r="H347" i="46"/>
  <c r="D347" i="46"/>
  <c r="E347" i="46"/>
  <c r="F347" i="46"/>
  <c r="I347" i="46"/>
  <c r="J347" i="46"/>
  <c r="K347" i="46"/>
  <c r="L347" i="46"/>
  <c r="D6" i="74"/>
  <c r="F345" i="46"/>
  <c r="B345" i="46"/>
  <c r="D345" i="46"/>
  <c r="G345" i="46"/>
  <c r="C345" i="46"/>
  <c r="E345" i="46"/>
  <c r="H345" i="46"/>
  <c r="I345" i="46"/>
  <c r="J345" i="46"/>
  <c r="K345" i="46"/>
  <c r="L345" i="46"/>
  <c r="G7" i="74"/>
  <c r="B46" i="74"/>
  <c r="BA14" i="46"/>
  <c r="BB14" i="46" s="1"/>
  <c r="BE290" i="46"/>
  <c r="BF290" i="46" s="1"/>
  <c r="BB290" i="46"/>
  <c r="BD290" i="46" s="1"/>
  <c r="BA19" i="46"/>
  <c r="BA24" i="46"/>
  <c r="D49" i="74"/>
  <c r="BA16" i="46"/>
  <c r="G29" i="74"/>
  <c r="J67" i="47" s="1"/>
  <c r="B53" i="74"/>
  <c r="B48" i="74"/>
  <c r="F57" i="51"/>
  <c r="F59" i="51" s="1"/>
  <c r="G56" i="51" s="1"/>
  <c r="F60" i="51"/>
  <c r="BA289" i="46"/>
  <c r="G5" i="74"/>
  <c r="L5" i="74" s="1"/>
  <c r="B6" i="74"/>
  <c r="B4" i="74"/>
  <c r="G3" i="74"/>
  <c r="G4" i="74" s="1"/>
  <c r="BA23" i="46"/>
  <c r="E50" i="74"/>
  <c r="E53" i="74"/>
  <c r="BA21" i="46"/>
  <c r="BA18" i="46"/>
  <c r="U295" i="46" l="1"/>
  <c r="AD20" i="46"/>
  <c r="L295" i="46"/>
  <c r="AD26" i="46"/>
  <c r="K251" i="77"/>
  <c r="M296" i="46"/>
  <c r="H295" i="46"/>
  <c r="B9" i="69" s="1"/>
  <c r="BB288" i="46"/>
  <c r="BD288" i="46" s="1"/>
  <c r="BE288" i="46"/>
  <c r="BC288" i="46"/>
  <c r="BB287" i="46"/>
  <c r="BD287" i="46" s="1"/>
  <c r="BE287" i="46"/>
  <c r="BC287" i="46"/>
  <c r="BB286" i="46"/>
  <c r="BD286" i="46" s="1"/>
  <c r="BE286" i="46"/>
  <c r="BC286" i="46"/>
  <c r="BB285" i="46"/>
  <c r="BD285" i="46" s="1"/>
  <c r="BE285" i="46"/>
  <c r="BC285" i="46"/>
  <c r="BB284" i="46"/>
  <c r="BD284" i="46" s="1"/>
  <c r="BE284" i="46"/>
  <c r="BC284" i="46"/>
  <c r="BB283" i="46"/>
  <c r="BD283" i="46" s="1"/>
  <c r="BE283" i="46"/>
  <c r="BC283" i="46"/>
  <c r="BB282" i="46"/>
  <c r="BD282" i="46" s="1"/>
  <c r="BE282" i="46"/>
  <c r="BC282" i="46"/>
  <c r="BB281" i="46"/>
  <c r="BD281" i="46" s="1"/>
  <c r="BE281" i="46"/>
  <c r="BC281" i="46"/>
  <c r="BB280" i="46"/>
  <c r="BD280" i="46" s="1"/>
  <c r="BE280" i="46"/>
  <c r="BC280" i="46"/>
  <c r="BB279" i="46"/>
  <c r="BD279" i="46" s="1"/>
  <c r="BE279" i="46"/>
  <c r="BC279" i="46"/>
  <c r="BB278" i="46"/>
  <c r="BD278" i="46" s="1"/>
  <c r="BE278" i="46"/>
  <c r="BC278" i="46"/>
  <c r="BB277" i="46"/>
  <c r="BD277" i="46" s="1"/>
  <c r="BE277" i="46"/>
  <c r="BC277" i="46"/>
  <c r="BB276" i="46"/>
  <c r="BD276" i="46" s="1"/>
  <c r="BE276" i="46"/>
  <c r="BC276" i="46"/>
  <c r="BB275" i="46"/>
  <c r="BD275" i="46" s="1"/>
  <c r="BE275" i="46"/>
  <c r="BC275" i="46"/>
  <c r="BB274" i="46"/>
  <c r="BD274" i="46" s="1"/>
  <c r="BE274" i="46"/>
  <c r="BC274" i="46"/>
  <c r="BB273" i="46"/>
  <c r="BD273" i="46" s="1"/>
  <c r="BE273" i="46"/>
  <c r="BC273" i="46"/>
  <c r="BB272" i="46"/>
  <c r="BD272" i="46" s="1"/>
  <c r="BE272" i="46"/>
  <c r="BC272" i="46"/>
  <c r="BB271" i="46"/>
  <c r="BD271" i="46" s="1"/>
  <c r="BE271" i="46"/>
  <c r="BC271" i="46"/>
  <c r="BB270" i="46"/>
  <c r="BD270" i="46" s="1"/>
  <c r="BE270" i="46"/>
  <c r="BC270" i="46"/>
  <c r="BB269" i="46"/>
  <c r="BD269" i="46" s="1"/>
  <c r="BE269" i="46"/>
  <c r="BC269" i="46"/>
  <c r="BB268" i="46"/>
  <c r="BD268" i="46" s="1"/>
  <c r="BE268" i="46"/>
  <c r="BC268" i="46"/>
  <c r="BB267" i="46"/>
  <c r="BD267" i="46" s="1"/>
  <c r="BE267" i="46"/>
  <c r="BC267" i="46"/>
  <c r="BB266" i="46"/>
  <c r="BD266" i="46" s="1"/>
  <c r="BE266" i="46"/>
  <c r="BC266" i="46"/>
  <c r="BB265" i="46"/>
  <c r="BD265" i="46" s="1"/>
  <c r="BE265" i="46"/>
  <c r="BC265" i="46"/>
  <c r="BB264" i="46"/>
  <c r="BD264" i="46" s="1"/>
  <c r="BE264" i="46"/>
  <c r="BC264" i="46"/>
  <c r="BB263" i="46"/>
  <c r="BD263" i="46" s="1"/>
  <c r="BE263" i="46"/>
  <c r="BC263" i="46"/>
  <c r="BB262" i="46"/>
  <c r="BD262" i="46" s="1"/>
  <c r="BE262" i="46"/>
  <c r="BC262" i="46"/>
  <c r="BB261" i="46"/>
  <c r="BD261" i="46" s="1"/>
  <c r="BE261" i="46"/>
  <c r="BC261" i="46"/>
  <c r="BB260" i="46"/>
  <c r="BD260" i="46" s="1"/>
  <c r="BE260" i="46"/>
  <c r="BC260" i="46"/>
  <c r="BB259" i="46"/>
  <c r="BD259" i="46" s="1"/>
  <c r="BE259" i="46"/>
  <c r="BC259" i="46"/>
  <c r="BB258" i="46"/>
  <c r="BD258" i="46" s="1"/>
  <c r="BE258" i="46"/>
  <c r="BC258" i="46"/>
  <c r="BB257" i="46"/>
  <c r="BD257" i="46" s="1"/>
  <c r="BE257" i="46"/>
  <c r="BC257" i="46"/>
  <c r="BB256" i="46"/>
  <c r="BD256" i="46" s="1"/>
  <c r="BE256" i="46"/>
  <c r="BC256" i="46"/>
  <c r="BB255" i="46"/>
  <c r="BD255" i="46" s="1"/>
  <c r="BE255" i="46"/>
  <c r="BC255" i="46"/>
  <c r="BB254" i="46"/>
  <c r="BD254" i="46" s="1"/>
  <c r="BE254" i="46"/>
  <c r="BC254" i="46"/>
  <c r="BB253" i="46"/>
  <c r="BD253" i="46" s="1"/>
  <c r="BE253" i="46"/>
  <c r="BC253" i="46"/>
  <c r="BB252" i="46"/>
  <c r="BD252" i="46" s="1"/>
  <c r="BE252" i="46"/>
  <c r="BC252" i="46"/>
  <c r="BB251" i="46"/>
  <c r="BD251" i="46" s="1"/>
  <c r="BE251" i="46"/>
  <c r="BC251" i="46"/>
  <c r="BB250" i="46"/>
  <c r="BD250" i="46" s="1"/>
  <c r="BE250" i="46"/>
  <c r="BC250" i="46"/>
  <c r="BB249" i="46"/>
  <c r="BD249" i="46" s="1"/>
  <c r="BE249" i="46"/>
  <c r="BC249" i="46"/>
  <c r="BB248" i="46"/>
  <c r="BD248" i="46" s="1"/>
  <c r="BE248" i="46"/>
  <c r="BC248" i="46"/>
  <c r="BB247" i="46"/>
  <c r="BD247" i="46" s="1"/>
  <c r="BE247" i="46"/>
  <c r="BC247" i="46"/>
  <c r="BB246" i="46"/>
  <c r="BD246" i="46" s="1"/>
  <c r="BE246" i="46"/>
  <c r="BC246" i="46"/>
  <c r="BB245" i="46"/>
  <c r="BD245" i="46" s="1"/>
  <c r="BE245" i="46"/>
  <c r="BC245" i="46"/>
  <c r="BB244" i="46"/>
  <c r="BD244" i="46" s="1"/>
  <c r="BE244" i="46"/>
  <c r="BC244" i="46"/>
  <c r="BB243" i="46"/>
  <c r="BD243" i="46" s="1"/>
  <c r="BE243" i="46"/>
  <c r="BC243" i="46"/>
  <c r="BB242" i="46"/>
  <c r="BD242" i="46" s="1"/>
  <c r="BE242" i="46"/>
  <c r="BC242" i="46"/>
  <c r="BB241" i="46"/>
  <c r="BD241" i="46" s="1"/>
  <c r="BE241" i="46"/>
  <c r="BC241" i="46"/>
  <c r="BB240" i="46"/>
  <c r="BD240" i="46" s="1"/>
  <c r="BE240" i="46"/>
  <c r="BC240" i="46"/>
  <c r="BB239" i="46"/>
  <c r="BD239" i="46" s="1"/>
  <c r="BE239" i="46"/>
  <c r="BC239" i="46"/>
  <c r="BB238" i="46"/>
  <c r="BD238" i="46" s="1"/>
  <c r="BE238" i="46"/>
  <c r="BC238" i="46"/>
  <c r="BB237" i="46"/>
  <c r="BD237" i="46" s="1"/>
  <c r="BE237" i="46"/>
  <c r="BC237" i="46"/>
  <c r="BB236" i="46"/>
  <c r="BD236" i="46" s="1"/>
  <c r="BE236" i="46"/>
  <c r="BC236" i="46"/>
  <c r="BB235" i="46"/>
  <c r="BD235" i="46" s="1"/>
  <c r="BE235" i="46"/>
  <c r="BC235" i="46"/>
  <c r="BB234" i="46"/>
  <c r="BD234" i="46" s="1"/>
  <c r="BE234" i="46"/>
  <c r="BC234" i="46"/>
  <c r="BB233" i="46"/>
  <c r="BD233" i="46" s="1"/>
  <c r="BE233" i="46"/>
  <c r="BC233" i="46"/>
  <c r="BB232" i="46"/>
  <c r="BD232" i="46" s="1"/>
  <c r="BE232" i="46"/>
  <c r="BC232" i="46"/>
  <c r="BB231" i="46"/>
  <c r="BD231" i="46" s="1"/>
  <c r="BE231" i="46"/>
  <c r="BC231" i="46"/>
  <c r="BB230" i="46"/>
  <c r="BD230" i="46" s="1"/>
  <c r="BE230" i="46"/>
  <c r="BC230" i="46"/>
  <c r="BB229" i="46"/>
  <c r="BD229" i="46" s="1"/>
  <c r="BE229" i="46"/>
  <c r="BC229" i="46"/>
  <c r="BB228" i="46"/>
  <c r="BD228" i="46" s="1"/>
  <c r="BE228" i="46"/>
  <c r="BC228" i="46"/>
  <c r="BB227" i="46"/>
  <c r="BD227" i="46" s="1"/>
  <c r="BE227" i="46"/>
  <c r="BC227" i="46"/>
  <c r="BB226" i="46"/>
  <c r="BD226" i="46" s="1"/>
  <c r="BE226" i="46"/>
  <c r="BC226" i="46"/>
  <c r="BB225" i="46"/>
  <c r="BD225" i="46" s="1"/>
  <c r="BE225" i="46"/>
  <c r="BC225" i="46"/>
  <c r="BB224" i="46"/>
  <c r="BD224" i="46" s="1"/>
  <c r="BE224" i="46"/>
  <c r="BC224" i="46"/>
  <c r="BB223" i="46"/>
  <c r="BD223" i="46" s="1"/>
  <c r="BE223" i="46"/>
  <c r="BC223" i="46"/>
  <c r="BB222" i="46"/>
  <c r="BD222" i="46" s="1"/>
  <c r="BE222" i="46"/>
  <c r="BC222" i="46"/>
  <c r="BB221" i="46"/>
  <c r="BD221" i="46" s="1"/>
  <c r="BE221" i="46"/>
  <c r="BC221" i="46"/>
  <c r="BB220" i="46"/>
  <c r="BD220" i="46" s="1"/>
  <c r="BE220" i="46"/>
  <c r="BC220" i="46"/>
  <c r="BB219" i="46"/>
  <c r="BD219" i="46" s="1"/>
  <c r="BE219" i="46"/>
  <c r="BC219" i="46"/>
  <c r="BB218" i="46"/>
  <c r="BD218" i="46" s="1"/>
  <c r="BE218" i="46"/>
  <c r="BC218" i="46"/>
  <c r="BB217" i="46"/>
  <c r="BD217" i="46" s="1"/>
  <c r="BE217" i="46"/>
  <c r="BC217" i="46"/>
  <c r="BB216" i="46"/>
  <c r="BD216" i="46" s="1"/>
  <c r="BE216" i="46"/>
  <c r="BC216" i="46"/>
  <c r="BB215" i="46"/>
  <c r="BD215" i="46" s="1"/>
  <c r="BE215" i="46"/>
  <c r="BC215" i="46"/>
  <c r="BB214" i="46"/>
  <c r="BD214" i="46" s="1"/>
  <c r="BE214" i="46"/>
  <c r="BC214" i="46"/>
  <c r="BB213" i="46"/>
  <c r="BD213" i="46" s="1"/>
  <c r="BE213" i="46"/>
  <c r="BC213" i="46"/>
  <c r="BB212" i="46"/>
  <c r="BD212" i="46" s="1"/>
  <c r="BE212" i="46"/>
  <c r="BC212" i="46"/>
  <c r="BB211" i="46"/>
  <c r="BD211" i="46" s="1"/>
  <c r="BE211" i="46"/>
  <c r="BC211" i="46"/>
  <c r="BB210" i="46"/>
  <c r="BD210" i="46" s="1"/>
  <c r="BE210" i="46"/>
  <c r="BC210" i="46"/>
  <c r="BB209" i="46"/>
  <c r="BD209" i="46" s="1"/>
  <c r="BE209" i="46"/>
  <c r="BC209" i="46"/>
  <c r="BB208" i="46"/>
  <c r="BD208" i="46" s="1"/>
  <c r="BE208" i="46"/>
  <c r="BC208" i="46"/>
  <c r="BB207" i="46"/>
  <c r="BD207" i="46" s="1"/>
  <c r="BE207" i="46"/>
  <c r="BC207" i="46"/>
  <c r="BB206" i="46"/>
  <c r="BD206" i="46" s="1"/>
  <c r="BE206" i="46"/>
  <c r="BC206" i="46"/>
  <c r="BB205" i="46"/>
  <c r="BD205" i="46" s="1"/>
  <c r="BE205" i="46"/>
  <c r="BC205" i="46"/>
  <c r="BB204" i="46"/>
  <c r="BD204" i="46" s="1"/>
  <c r="BE204" i="46"/>
  <c r="BC204" i="46"/>
  <c r="BB203" i="46"/>
  <c r="BD203" i="46" s="1"/>
  <c r="BE203" i="46"/>
  <c r="BC203" i="46"/>
  <c r="BB202" i="46"/>
  <c r="BD202" i="46" s="1"/>
  <c r="BE202" i="46"/>
  <c r="BC202" i="46"/>
  <c r="BB201" i="46"/>
  <c r="BD201" i="46" s="1"/>
  <c r="BE201" i="46"/>
  <c r="BC201" i="46"/>
  <c r="BB200" i="46"/>
  <c r="BD200" i="46" s="1"/>
  <c r="BE200" i="46"/>
  <c r="BC200" i="46"/>
  <c r="BB199" i="46"/>
  <c r="BD199" i="46" s="1"/>
  <c r="BE199" i="46"/>
  <c r="BC199" i="46"/>
  <c r="BB198" i="46"/>
  <c r="BD198" i="46" s="1"/>
  <c r="BE198" i="46"/>
  <c r="BC198" i="46"/>
  <c r="BB197" i="46"/>
  <c r="BD197" i="46" s="1"/>
  <c r="BE197" i="46"/>
  <c r="BC197" i="46"/>
  <c r="BB196" i="46"/>
  <c r="BD196" i="46" s="1"/>
  <c r="BE196" i="46"/>
  <c r="BC196" i="46"/>
  <c r="BB195" i="46"/>
  <c r="BD195" i="46" s="1"/>
  <c r="BE195" i="46"/>
  <c r="BC195" i="46"/>
  <c r="BB194" i="46"/>
  <c r="BD194" i="46" s="1"/>
  <c r="BE194" i="46"/>
  <c r="BC194" i="46"/>
  <c r="BB193" i="46"/>
  <c r="BD193" i="46" s="1"/>
  <c r="BE193" i="46"/>
  <c r="BC193" i="46"/>
  <c r="BB192" i="46"/>
  <c r="BD192" i="46" s="1"/>
  <c r="BE192" i="46"/>
  <c r="BC192" i="46"/>
  <c r="BB191" i="46"/>
  <c r="BD191" i="46" s="1"/>
  <c r="BE191" i="46"/>
  <c r="BC191" i="46"/>
  <c r="BB190" i="46"/>
  <c r="BD190" i="46" s="1"/>
  <c r="BE190" i="46"/>
  <c r="BC190" i="46"/>
  <c r="BB189" i="46"/>
  <c r="BD189" i="46" s="1"/>
  <c r="BE189" i="46"/>
  <c r="BC189" i="46"/>
  <c r="BB188" i="46"/>
  <c r="BD188" i="46" s="1"/>
  <c r="BE188" i="46"/>
  <c r="BC188" i="46"/>
  <c r="BB187" i="46"/>
  <c r="BD187" i="46" s="1"/>
  <c r="BE187" i="46"/>
  <c r="BC187" i="46"/>
  <c r="BB186" i="46"/>
  <c r="BD186" i="46" s="1"/>
  <c r="BE186" i="46"/>
  <c r="BC186" i="46"/>
  <c r="BB185" i="46"/>
  <c r="BD185" i="46" s="1"/>
  <c r="BE185" i="46"/>
  <c r="BC185" i="46"/>
  <c r="BB184" i="46"/>
  <c r="BD184" i="46" s="1"/>
  <c r="BE184" i="46"/>
  <c r="BC184" i="46"/>
  <c r="BB183" i="46"/>
  <c r="BD183" i="46" s="1"/>
  <c r="BE183" i="46"/>
  <c r="BC183" i="46"/>
  <c r="BB182" i="46"/>
  <c r="BD182" i="46" s="1"/>
  <c r="BE182" i="46"/>
  <c r="BC182" i="46"/>
  <c r="BB181" i="46"/>
  <c r="BD181" i="46" s="1"/>
  <c r="BE181" i="46"/>
  <c r="BC181" i="46"/>
  <c r="BB180" i="46"/>
  <c r="BD180" i="46" s="1"/>
  <c r="BE180" i="46"/>
  <c r="BC180" i="46"/>
  <c r="BB179" i="46"/>
  <c r="BD179" i="46" s="1"/>
  <c r="BE179" i="46"/>
  <c r="BC179" i="46"/>
  <c r="BB178" i="46"/>
  <c r="BD178" i="46" s="1"/>
  <c r="BE178" i="46"/>
  <c r="BC178" i="46"/>
  <c r="BB177" i="46"/>
  <c r="BD177" i="46" s="1"/>
  <c r="BE177" i="46"/>
  <c r="BC177" i="46"/>
  <c r="BB176" i="46"/>
  <c r="BD176" i="46" s="1"/>
  <c r="BE176" i="46"/>
  <c r="BC176" i="46"/>
  <c r="BB175" i="46"/>
  <c r="BD175" i="46" s="1"/>
  <c r="BE175" i="46"/>
  <c r="BC175" i="46"/>
  <c r="BB174" i="46"/>
  <c r="BD174" i="46" s="1"/>
  <c r="BE174" i="46"/>
  <c r="BC174" i="46"/>
  <c r="BB173" i="46"/>
  <c r="BD173" i="46" s="1"/>
  <c r="BE173" i="46"/>
  <c r="BC173" i="46"/>
  <c r="BB172" i="46"/>
  <c r="BD172" i="46" s="1"/>
  <c r="BE172" i="46"/>
  <c r="BC172" i="46"/>
  <c r="BB171" i="46"/>
  <c r="BD171" i="46" s="1"/>
  <c r="BE171" i="46"/>
  <c r="BC171" i="46"/>
  <c r="BB170" i="46"/>
  <c r="BD170" i="46" s="1"/>
  <c r="BE170" i="46"/>
  <c r="BC170" i="46"/>
  <c r="BB169" i="46"/>
  <c r="BD169" i="46" s="1"/>
  <c r="BE169" i="46"/>
  <c r="BC169" i="46"/>
  <c r="BB168" i="46"/>
  <c r="BD168" i="46" s="1"/>
  <c r="BE168" i="46"/>
  <c r="BC168" i="46"/>
  <c r="BB167" i="46"/>
  <c r="BD167" i="46" s="1"/>
  <c r="BE167" i="46"/>
  <c r="BC167" i="46"/>
  <c r="BB166" i="46"/>
  <c r="BD166" i="46" s="1"/>
  <c r="BE166" i="46"/>
  <c r="BC166" i="46"/>
  <c r="BB165" i="46"/>
  <c r="BD165" i="46" s="1"/>
  <c r="BE165" i="46"/>
  <c r="BC165" i="46"/>
  <c r="BB164" i="46"/>
  <c r="BD164" i="46" s="1"/>
  <c r="BE164" i="46"/>
  <c r="BC164" i="46"/>
  <c r="BB163" i="46"/>
  <c r="BD163" i="46" s="1"/>
  <c r="BE163" i="46"/>
  <c r="BC163" i="46"/>
  <c r="BB162" i="46"/>
  <c r="BD162" i="46" s="1"/>
  <c r="BE162" i="46"/>
  <c r="BC162" i="46"/>
  <c r="BB161" i="46"/>
  <c r="BD161" i="46" s="1"/>
  <c r="BE161" i="46"/>
  <c r="BC161" i="46"/>
  <c r="BB160" i="46"/>
  <c r="BD160" i="46" s="1"/>
  <c r="BE160" i="46"/>
  <c r="BC160" i="46"/>
  <c r="BB159" i="46"/>
  <c r="BD159" i="46" s="1"/>
  <c r="BE159" i="46"/>
  <c r="BC159" i="46"/>
  <c r="BB158" i="46"/>
  <c r="BD158" i="46" s="1"/>
  <c r="BE158" i="46"/>
  <c r="BC158" i="46"/>
  <c r="BB157" i="46"/>
  <c r="BD157" i="46" s="1"/>
  <c r="BE157" i="46"/>
  <c r="BC157" i="46"/>
  <c r="BB156" i="46"/>
  <c r="BD156" i="46" s="1"/>
  <c r="BE156" i="46"/>
  <c r="BC156" i="46"/>
  <c r="BB155" i="46"/>
  <c r="BD155" i="46" s="1"/>
  <c r="BE155" i="46"/>
  <c r="BC155" i="46"/>
  <c r="BB154" i="46"/>
  <c r="BD154" i="46" s="1"/>
  <c r="BE154" i="46"/>
  <c r="BC154" i="46"/>
  <c r="BB153" i="46"/>
  <c r="BD153" i="46" s="1"/>
  <c r="BE153" i="46"/>
  <c r="BC153" i="46"/>
  <c r="BB152" i="46"/>
  <c r="BD152" i="46" s="1"/>
  <c r="BE152" i="46"/>
  <c r="BC152" i="46"/>
  <c r="BB151" i="46"/>
  <c r="BD151" i="46" s="1"/>
  <c r="BE151" i="46"/>
  <c r="BC151" i="46"/>
  <c r="BB150" i="46"/>
  <c r="BD150" i="46" s="1"/>
  <c r="BE150" i="46"/>
  <c r="BC150" i="46"/>
  <c r="BB149" i="46"/>
  <c r="BD149" i="46" s="1"/>
  <c r="BE149" i="46"/>
  <c r="BC149" i="46"/>
  <c r="BB148" i="46"/>
  <c r="BD148" i="46" s="1"/>
  <c r="BE148" i="46"/>
  <c r="BC148" i="46"/>
  <c r="BB147" i="46"/>
  <c r="BD147" i="46" s="1"/>
  <c r="BE147" i="46"/>
  <c r="BC147" i="46"/>
  <c r="BB146" i="46"/>
  <c r="BD146" i="46" s="1"/>
  <c r="BE146" i="46"/>
  <c r="BC146" i="46"/>
  <c r="BB145" i="46"/>
  <c r="BD145" i="46" s="1"/>
  <c r="BE145" i="46"/>
  <c r="BC145" i="46"/>
  <c r="BB144" i="46"/>
  <c r="BD144" i="46" s="1"/>
  <c r="BE144" i="46"/>
  <c r="BC144" i="46"/>
  <c r="BB143" i="46"/>
  <c r="BD143" i="46" s="1"/>
  <c r="BE143" i="46"/>
  <c r="BC143" i="46"/>
  <c r="BB142" i="46"/>
  <c r="BD142" i="46" s="1"/>
  <c r="BE142" i="46"/>
  <c r="BC142" i="46"/>
  <c r="BB141" i="46"/>
  <c r="BD141" i="46" s="1"/>
  <c r="BE141" i="46"/>
  <c r="BC141" i="46"/>
  <c r="BB140" i="46"/>
  <c r="BD140" i="46" s="1"/>
  <c r="BE140" i="46"/>
  <c r="BC140" i="46"/>
  <c r="BB139" i="46"/>
  <c r="BD139" i="46" s="1"/>
  <c r="BE139" i="46"/>
  <c r="BC139" i="46"/>
  <c r="BB138" i="46"/>
  <c r="BD138" i="46" s="1"/>
  <c r="BE138" i="46"/>
  <c r="BC138" i="46"/>
  <c r="BB137" i="46"/>
  <c r="BD137" i="46" s="1"/>
  <c r="BE137" i="46"/>
  <c r="BC137" i="46"/>
  <c r="BB136" i="46"/>
  <c r="BD136" i="46" s="1"/>
  <c r="BE136" i="46"/>
  <c r="BC136" i="46"/>
  <c r="BB135" i="46"/>
  <c r="BD135" i="46" s="1"/>
  <c r="BE135" i="46"/>
  <c r="BC135" i="46"/>
  <c r="BB134" i="46"/>
  <c r="BD134" i="46" s="1"/>
  <c r="BE134" i="46"/>
  <c r="BC134" i="46"/>
  <c r="BB133" i="46"/>
  <c r="BD133" i="46" s="1"/>
  <c r="BE133" i="46"/>
  <c r="BC133" i="46"/>
  <c r="BB132" i="46"/>
  <c r="BD132" i="46" s="1"/>
  <c r="BE132" i="46"/>
  <c r="BC132" i="46"/>
  <c r="BB131" i="46"/>
  <c r="BD131" i="46" s="1"/>
  <c r="BE131" i="46"/>
  <c r="BC131" i="46"/>
  <c r="BB130" i="46"/>
  <c r="BD130" i="46" s="1"/>
  <c r="BE130" i="46"/>
  <c r="BC130" i="46"/>
  <c r="BB129" i="46"/>
  <c r="BD129" i="46" s="1"/>
  <c r="BE129" i="46"/>
  <c r="BC129" i="46"/>
  <c r="BB128" i="46"/>
  <c r="BD128" i="46" s="1"/>
  <c r="BE128" i="46"/>
  <c r="BC128" i="46"/>
  <c r="BB127" i="46"/>
  <c r="BD127" i="46" s="1"/>
  <c r="BE127" i="46"/>
  <c r="BC127" i="46"/>
  <c r="BB126" i="46"/>
  <c r="BD126" i="46" s="1"/>
  <c r="BE126" i="46"/>
  <c r="BC126" i="46"/>
  <c r="BB125" i="46"/>
  <c r="BD125" i="46" s="1"/>
  <c r="BE125" i="46"/>
  <c r="BC125" i="46"/>
  <c r="BB124" i="46"/>
  <c r="BD124" i="46" s="1"/>
  <c r="BE124" i="46"/>
  <c r="BC124" i="46"/>
  <c r="BB123" i="46"/>
  <c r="BD123" i="46" s="1"/>
  <c r="BE123" i="46"/>
  <c r="BC123" i="46"/>
  <c r="BB122" i="46"/>
  <c r="BD122" i="46" s="1"/>
  <c r="BE122" i="46"/>
  <c r="BC122" i="46"/>
  <c r="BB121" i="46"/>
  <c r="BD121" i="46" s="1"/>
  <c r="BE121" i="46"/>
  <c r="BC121" i="46"/>
  <c r="BB120" i="46"/>
  <c r="BD120" i="46" s="1"/>
  <c r="BE120" i="46"/>
  <c r="BC120" i="46"/>
  <c r="BB119" i="46"/>
  <c r="BD119" i="46" s="1"/>
  <c r="BE119" i="46"/>
  <c r="BC119" i="46"/>
  <c r="BB118" i="46"/>
  <c r="BD118" i="46" s="1"/>
  <c r="BE118" i="46"/>
  <c r="BC118" i="46"/>
  <c r="BB117" i="46"/>
  <c r="BD117" i="46" s="1"/>
  <c r="BE117" i="46"/>
  <c r="BC117" i="46"/>
  <c r="BB116" i="46"/>
  <c r="BD116" i="46" s="1"/>
  <c r="BE116" i="46"/>
  <c r="BC116" i="46"/>
  <c r="BB115" i="46"/>
  <c r="BD115" i="46" s="1"/>
  <c r="BE115" i="46"/>
  <c r="BC115" i="46"/>
  <c r="BB114" i="46"/>
  <c r="BD114" i="46" s="1"/>
  <c r="BE114" i="46"/>
  <c r="BC114" i="46"/>
  <c r="BB113" i="46"/>
  <c r="BD113" i="46" s="1"/>
  <c r="BE113" i="46"/>
  <c r="BC113" i="46"/>
  <c r="BB112" i="46"/>
  <c r="BD112" i="46" s="1"/>
  <c r="BE112" i="46"/>
  <c r="BC112" i="46"/>
  <c r="BB111" i="46"/>
  <c r="BD111" i="46" s="1"/>
  <c r="BE111" i="46"/>
  <c r="BC111" i="46"/>
  <c r="BB110" i="46"/>
  <c r="BD110" i="46" s="1"/>
  <c r="BE110" i="46"/>
  <c r="BC110" i="46"/>
  <c r="BB109" i="46"/>
  <c r="BD109" i="46" s="1"/>
  <c r="BE109" i="46"/>
  <c r="BC109" i="46"/>
  <c r="BB108" i="46"/>
  <c r="BD108" i="46" s="1"/>
  <c r="BE108" i="46"/>
  <c r="BC108" i="46"/>
  <c r="BB107" i="46"/>
  <c r="BD107" i="46" s="1"/>
  <c r="BE107" i="46"/>
  <c r="BC107" i="46"/>
  <c r="BB106" i="46"/>
  <c r="BD106" i="46" s="1"/>
  <c r="BE106" i="46"/>
  <c r="BC106" i="46"/>
  <c r="BB105" i="46"/>
  <c r="BD105" i="46" s="1"/>
  <c r="BE105" i="46"/>
  <c r="BC105" i="46"/>
  <c r="BB104" i="46"/>
  <c r="BD104" i="46" s="1"/>
  <c r="BE104" i="46"/>
  <c r="BC104" i="46"/>
  <c r="BB103" i="46"/>
  <c r="BD103" i="46" s="1"/>
  <c r="BE103" i="46"/>
  <c r="BC103" i="46"/>
  <c r="BB102" i="46"/>
  <c r="BD102" i="46" s="1"/>
  <c r="BE102" i="46"/>
  <c r="BC102" i="46"/>
  <c r="BB101" i="46"/>
  <c r="BD101" i="46" s="1"/>
  <c r="BE101" i="46"/>
  <c r="BC101" i="46"/>
  <c r="BB100" i="46"/>
  <c r="BD100" i="46" s="1"/>
  <c r="BE100" i="46"/>
  <c r="BC100" i="46"/>
  <c r="BB99" i="46"/>
  <c r="BD99" i="46" s="1"/>
  <c r="BE99" i="46"/>
  <c r="BC99" i="46"/>
  <c r="BB98" i="46"/>
  <c r="BD98" i="46" s="1"/>
  <c r="BE98" i="46"/>
  <c r="BC98" i="46"/>
  <c r="BB97" i="46"/>
  <c r="BD97" i="46" s="1"/>
  <c r="BE97" i="46"/>
  <c r="BC97" i="46"/>
  <c r="BB96" i="46"/>
  <c r="BD96" i="46" s="1"/>
  <c r="BE96" i="46"/>
  <c r="BC96" i="46"/>
  <c r="BB95" i="46"/>
  <c r="BD95" i="46" s="1"/>
  <c r="BE95" i="46"/>
  <c r="BC95" i="46"/>
  <c r="BB94" i="46"/>
  <c r="BD94" i="46" s="1"/>
  <c r="BE94" i="46"/>
  <c r="BC94" i="46"/>
  <c r="BB93" i="46"/>
  <c r="BD93" i="46" s="1"/>
  <c r="BE93" i="46"/>
  <c r="BC93" i="46"/>
  <c r="BB92" i="46"/>
  <c r="BD92" i="46" s="1"/>
  <c r="BE92" i="46"/>
  <c r="BC92" i="46"/>
  <c r="BB91" i="46"/>
  <c r="BD91" i="46" s="1"/>
  <c r="BE91" i="46"/>
  <c r="BC91" i="46"/>
  <c r="BB90" i="46"/>
  <c r="BD90" i="46" s="1"/>
  <c r="BE90" i="46"/>
  <c r="BC90" i="46"/>
  <c r="BB89" i="46"/>
  <c r="BD89" i="46" s="1"/>
  <c r="BE89" i="46"/>
  <c r="BC89" i="46"/>
  <c r="BB88" i="46"/>
  <c r="BD88" i="46" s="1"/>
  <c r="BE88" i="46"/>
  <c r="BC88" i="46"/>
  <c r="BB87" i="46"/>
  <c r="BD87" i="46" s="1"/>
  <c r="BE87" i="46"/>
  <c r="BC87" i="46"/>
  <c r="BB86" i="46"/>
  <c r="BD86" i="46" s="1"/>
  <c r="BE86" i="46"/>
  <c r="BC86" i="46"/>
  <c r="BB85" i="46"/>
  <c r="BD85" i="46" s="1"/>
  <c r="BE85" i="46"/>
  <c r="BC85" i="46"/>
  <c r="BB84" i="46"/>
  <c r="BD84" i="46" s="1"/>
  <c r="BE84" i="46"/>
  <c r="BC84" i="46"/>
  <c r="BB83" i="46"/>
  <c r="BD83" i="46" s="1"/>
  <c r="BE83" i="46"/>
  <c r="BC83" i="46"/>
  <c r="BB82" i="46"/>
  <c r="BD82" i="46" s="1"/>
  <c r="BE82" i="46"/>
  <c r="BC82" i="46"/>
  <c r="BB81" i="46"/>
  <c r="BD81" i="46" s="1"/>
  <c r="BE81" i="46"/>
  <c r="BC81" i="46"/>
  <c r="BB80" i="46"/>
  <c r="BD80" i="46" s="1"/>
  <c r="BE80" i="46"/>
  <c r="BC80" i="46"/>
  <c r="BB79" i="46"/>
  <c r="BD79" i="46" s="1"/>
  <c r="BE79" i="46"/>
  <c r="BC79" i="46"/>
  <c r="BB78" i="46"/>
  <c r="BD78" i="46" s="1"/>
  <c r="BE78" i="46"/>
  <c r="BC78" i="46"/>
  <c r="BB77" i="46"/>
  <c r="BD77" i="46" s="1"/>
  <c r="BE77" i="46"/>
  <c r="BC77" i="46"/>
  <c r="BB76" i="46"/>
  <c r="BD76" i="46" s="1"/>
  <c r="BE76" i="46"/>
  <c r="BC76" i="46"/>
  <c r="BB75" i="46"/>
  <c r="BD75" i="46" s="1"/>
  <c r="BE75" i="46"/>
  <c r="BC75" i="46"/>
  <c r="BB74" i="46"/>
  <c r="BD74" i="46" s="1"/>
  <c r="BE74" i="46"/>
  <c r="BC74" i="46"/>
  <c r="BB73" i="46"/>
  <c r="BD73" i="46" s="1"/>
  <c r="BE73" i="46"/>
  <c r="BC73" i="46"/>
  <c r="BB72" i="46"/>
  <c r="BD72" i="46" s="1"/>
  <c r="BE72" i="46"/>
  <c r="BC72" i="46"/>
  <c r="BB71" i="46"/>
  <c r="BD71" i="46" s="1"/>
  <c r="BE71" i="46"/>
  <c r="BC71" i="46"/>
  <c r="BB70" i="46"/>
  <c r="BD70" i="46" s="1"/>
  <c r="BE70" i="46"/>
  <c r="BC70" i="46"/>
  <c r="BB69" i="46"/>
  <c r="BD69" i="46" s="1"/>
  <c r="BE69" i="46"/>
  <c r="BC69" i="46"/>
  <c r="BB68" i="46"/>
  <c r="BD68" i="46" s="1"/>
  <c r="BE68" i="46"/>
  <c r="BC68" i="46"/>
  <c r="BB67" i="46"/>
  <c r="BD67" i="46" s="1"/>
  <c r="BE67" i="46"/>
  <c r="BC67" i="46"/>
  <c r="BB66" i="46"/>
  <c r="BD66" i="46" s="1"/>
  <c r="BE66" i="46"/>
  <c r="BC66" i="46"/>
  <c r="BB65" i="46"/>
  <c r="BD65" i="46" s="1"/>
  <c r="BE65" i="46"/>
  <c r="BC65" i="46"/>
  <c r="BB64" i="46"/>
  <c r="BD64" i="46" s="1"/>
  <c r="BE64" i="46"/>
  <c r="BC64" i="46"/>
  <c r="BB63" i="46"/>
  <c r="BD63" i="46" s="1"/>
  <c r="BE63" i="46"/>
  <c r="BC63" i="46"/>
  <c r="BB62" i="46"/>
  <c r="BD62" i="46" s="1"/>
  <c r="BE62" i="46"/>
  <c r="BC62" i="46"/>
  <c r="BB61" i="46"/>
  <c r="BD61" i="46" s="1"/>
  <c r="BE61" i="46"/>
  <c r="BC61" i="46"/>
  <c r="BB60" i="46"/>
  <c r="BD60" i="46" s="1"/>
  <c r="BE60" i="46"/>
  <c r="BC60" i="46"/>
  <c r="BB59" i="46"/>
  <c r="BD59" i="46" s="1"/>
  <c r="BE59" i="46"/>
  <c r="BC59" i="46"/>
  <c r="BB58" i="46"/>
  <c r="BD58" i="46" s="1"/>
  <c r="BE58" i="46"/>
  <c r="BC58" i="46"/>
  <c r="BB57" i="46"/>
  <c r="BD57" i="46" s="1"/>
  <c r="BE57" i="46"/>
  <c r="BC57" i="46"/>
  <c r="BB56" i="46"/>
  <c r="BD56" i="46" s="1"/>
  <c r="BE56" i="46"/>
  <c r="BC56" i="46"/>
  <c r="BB55" i="46"/>
  <c r="BD55" i="46" s="1"/>
  <c r="BE55" i="46"/>
  <c r="BC55" i="46"/>
  <c r="BB54" i="46"/>
  <c r="BD54" i="46" s="1"/>
  <c r="BE54" i="46"/>
  <c r="BC54" i="46"/>
  <c r="BB53" i="46"/>
  <c r="BD53" i="46" s="1"/>
  <c r="BE53" i="46"/>
  <c r="BC53" i="46"/>
  <c r="BB52" i="46"/>
  <c r="BD52" i="46" s="1"/>
  <c r="BE52" i="46"/>
  <c r="BC52" i="46"/>
  <c r="BB51" i="46"/>
  <c r="BD51" i="46" s="1"/>
  <c r="BE51" i="46"/>
  <c r="BC51" i="46"/>
  <c r="BB50" i="46"/>
  <c r="BD50" i="46" s="1"/>
  <c r="BE50" i="46"/>
  <c r="BC50" i="46"/>
  <c r="BB49" i="46"/>
  <c r="BD49" i="46" s="1"/>
  <c r="BE49" i="46"/>
  <c r="BC49" i="46"/>
  <c r="BB48" i="46"/>
  <c r="BD48" i="46" s="1"/>
  <c r="BE48" i="46"/>
  <c r="BC48" i="46"/>
  <c r="BB47" i="46"/>
  <c r="BD47" i="46" s="1"/>
  <c r="BE47" i="46"/>
  <c r="BC47" i="46"/>
  <c r="BB46" i="46"/>
  <c r="BD46" i="46" s="1"/>
  <c r="BE46" i="46"/>
  <c r="BC46" i="46"/>
  <c r="BB45" i="46"/>
  <c r="BD45" i="46" s="1"/>
  <c r="BE45" i="46"/>
  <c r="BC45" i="46"/>
  <c r="BB44" i="46"/>
  <c r="BD44" i="46" s="1"/>
  <c r="BE44" i="46"/>
  <c r="BC44" i="46"/>
  <c r="BB43" i="46"/>
  <c r="BD43" i="46" s="1"/>
  <c r="BE43" i="46"/>
  <c r="BC43" i="46"/>
  <c r="BB42" i="46"/>
  <c r="BD42" i="46" s="1"/>
  <c r="BE42" i="46"/>
  <c r="BC42" i="46"/>
  <c r="BB41" i="46"/>
  <c r="BD41" i="46" s="1"/>
  <c r="BE41" i="46"/>
  <c r="BC41" i="46"/>
  <c r="BB40" i="46"/>
  <c r="BD40" i="46" s="1"/>
  <c r="BE40" i="46"/>
  <c r="BC40" i="46"/>
  <c r="BB39" i="46"/>
  <c r="BD39" i="46" s="1"/>
  <c r="BE39" i="46"/>
  <c r="BC39" i="46"/>
  <c r="BB38" i="46"/>
  <c r="BD38" i="46" s="1"/>
  <c r="BE38" i="46"/>
  <c r="BC38" i="46"/>
  <c r="BB37" i="46"/>
  <c r="BD37" i="46" s="1"/>
  <c r="BE37" i="46"/>
  <c r="BC37" i="46"/>
  <c r="BB36" i="46"/>
  <c r="BD36" i="46" s="1"/>
  <c r="BE36" i="46"/>
  <c r="BC36" i="46"/>
  <c r="BB35" i="46"/>
  <c r="BD35" i="46" s="1"/>
  <c r="BE35" i="46"/>
  <c r="BC35" i="46"/>
  <c r="BB34" i="46"/>
  <c r="BD34" i="46" s="1"/>
  <c r="BE34" i="46"/>
  <c r="BC34" i="46"/>
  <c r="BB33" i="46"/>
  <c r="BD33" i="46" s="1"/>
  <c r="BE33" i="46"/>
  <c r="BC33" i="46"/>
  <c r="BB32" i="46"/>
  <c r="BD32" i="46" s="1"/>
  <c r="BE32" i="46"/>
  <c r="BC32" i="46"/>
  <c r="BB31" i="46"/>
  <c r="BD31" i="46" s="1"/>
  <c r="BE31" i="46"/>
  <c r="BC31" i="46"/>
  <c r="BB30" i="46"/>
  <c r="BD30" i="46" s="1"/>
  <c r="BE30" i="46"/>
  <c r="BC30" i="46"/>
  <c r="FL8" i="46"/>
  <c r="FM8" i="46" s="1"/>
  <c r="FN8" i="46" s="1"/>
  <c r="FO8" i="46" s="1"/>
  <c r="FP8" i="46" s="1"/>
  <c r="FQ8" i="46" s="1"/>
  <c r="FR8" i="46" s="1"/>
  <c r="FS8" i="46" s="1"/>
  <c r="FT8" i="46" s="1"/>
  <c r="FU8" i="46" s="1"/>
  <c r="FV8" i="46" s="1"/>
  <c r="FW8" i="46" s="1"/>
  <c r="FX8" i="46" s="1"/>
  <c r="FY8" i="46" s="1"/>
  <c r="FZ8" i="46" s="1"/>
  <c r="GA8" i="46" s="1"/>
  <c r="GB8" i="46" s="1"/>
  <c r="BC290" i="46"/>
  <c r="HK10" i="46"/>
  <c r="O23" i="77"/>
  <c r="X23" i="46"/>
  <c r="P23" i="77" s="1"/>
  <c r="T23" i="46"/>
  <c r="N23" i="77" s="1"/>
  <c r="T20" i="46"/>
  <c r="N20" i="77" s="1"/>
  <c r="O20" i="77"/>
  <c r="X20" i="46"/>
  <c r="P20" i="77" s="1"/>
  <c r="F58" i="74"/>
  <c r="U296" i="46"/>
  <c r="C58" i="74"/>
  <c r="B37" i="74"/>
  <c r="B49" i="74" s="1"/>
  <c r="B35" i="74"/>
  <c r="B47" i="74" s="1"/>
  <c r="B58" i="74"/>
  <c r="D34" i="74"/>
  <c r="D46" i="74" s="1"/>
  <c r="D41" i="74"/>
  <c r="D53" i="74" s="1"/>
  <c r="D58" i="74"/>
  <c r="E37" i="74"/>
  <c r="E49" i="74" s="1"/>
  <c r="E58" i="74"/>
  <c r="E36" i="74"/>
  <c r="E48" i="74" s="1"/>
  <c r="E33" i="74"/>
  <c r="L296" i="46"/>
  <c r="L297" i="46" s="1"/>
  <c r="AT20" i="46"/>
  <c r="O26" i="77"/>
  <c r="T26" i="46"/>
  <c r="N26" i="77" s="1"/>
  <c r="X26" i="46"/>
  <c r="P26" i="77" s="1"/>
  <c r="N9" i="45"/>
  <c r="O26" i="67"/>
  <c r="M12" i="75"/>
  <c r="M12" i="61"/>
  <c r="M12" i="60"/>
  <c r="E4" i="73"/>
  <c r="I6" i="52"/>
  <c r="E6" i="52"/>
  <c r="H6" i="52" s="1"/>
  <c r="H5" i="52"/>
  <c r="D51" i="74"/>
  <c r="C54" i="74"/>
  <c r="C51" i="74"/>
  <c r="E51" i="74"/>
  <c r="G27" i="74"/>
  <c r="J65" i="47" s="1"/>
  <c r="G30" i="74"/>
  <c r="J68" i="47" s="1"/>
  <c r="G41" i="74"/>
  <c r="C53" i="74"/>
  <c r="G22" i="74"/>
  <c r="J60" i="47" s="1"/>
  <c r="G36" i="74"/>
  <c r="K62" i="47" s="1"/>
  <c r="F46" i="74"/>
  <c r="C48" i="74"/>
  <c r="C49" i="74"/>
  <c r="F50" i="74"/>
  <c r="G34" i="74"/>
  <c r="K60" i="47" s="1"/>
  <c r="F54" i="74"/>
  <c r="G40" i="74"/>
  <c r="G52" i="74" s="1"/>
  <c r="G25" i="74"/>
  <c r="J63" i="47" s="1"/>
  <c r="F48" i="74"/>
  <c r="G21" i="74"/>
  <c r="J59" i="47" s="1"/>
  <c r="G35" i="74"/>
  <c r="K61" i="47" s="1"/>
  <c r="F49" i="74"/>
  <c r="F51" i="74"/>
  <c r="F52" i="74"/>
  <c r="G37" i="74"/>
  <c r="K63" i="47" s="1"/>
  <c r="G39" i="74"/>
  <c r="G51" i="74" s="1"/>
  <c r="BQ322" i="46"/>
  <c r="CH323" i="46"/>
  <c r="F45" i="74"/>
  <c r="G38" i="74"/>
  <c r="K64" i="47" s="1"/>
  <c r="F53" i="74"/>
  <c r="F47" i="74"/>
  <c r="G57" i="51"/>
  <c r="G60" i="51"/>
  <c r="G59" i="51"/>
  <c r="H56" i="51" s="1"/>
  <c r="K65" i="47"/>
  <c r="BE18" i="46"/>
  <c r="GQ18" i="46" s="1"/>
  <c r="BC18" i="46"/>
  <c r="BB18" i="46"/>
  <c r="BD18" i="46" s="1"/>
  <c r="BE23" i="46"/>
  <c r="GQ23" i="46" s="1"/>
  <c r="BB23" i="46"/>
  <c r="BD23" i="46" s="1"/>
  <c r="BC23" i="46"/>
  <c r="I5" i="74"/>
  <c r="BM294" i="46"/>
  <c r="BE27" i="46"/>
  <c r="GQ27" i="46" s="1"/>
  <c r="BB27" i="46"/>
  <c r="BD27" i="46" s="1"/>
  <c r="BC27" i="46"/>
  <c r="BE25" i="46"/>
  <c r="GQ25" i="46" s="1"/>
  <c r="BB25" i="46"/>
  <c r="BD25" i="46" s="1"/>
  <c r="BC25" i="46"/>
  <c r="BE14" i="46"/>
  <c r="GQ14" i="46" s="1"/>
  <c r="D64" i="71" s="1"/>
  <c r="BC14" i="46"/>
  <c r="BE20" i="46"/>
  <c r="GQ20" i="46" s="1"/>
  <c r="BB20" i="46"/>
  <c r="BD20" i="46" s="1"/>
  <c r="BC20" i="46"/>
  <c r="AR57" i="51"/>
  <c r="AQ57" i="51"/>
  <c r="AT57" i="51"/>
  <c r="AU57" i="51"/>
  <c r="AW57" i="51"/>
  <c r="AS57" i="51"/>
  <c r="AV57" i="51"/>
  <c r="AZ57" i="51"/>
  <c r="AY57" i="51"/>
  <c r="BA57" i="51"/>
  <c r="BB57" i="51"/>
  <c r="AX57" i="51"/>
  <c r="G48" i="74"/>
  <c r="BE16" i="46"/>
  <c r="GQ16" i="46" s="1"/>
  <c r="BB16" i="46"/>
  <c r="BD16" i="46" s="1"/>
  <c r="BC16" i="46"/>
  <c r="HJ290" i="46"/>
  <c r="BO290" i="46"/>
  <c r="HE290" i="46"/>
  <c r="BN290" i="46"/>
  <c r="HH290" i="46"/>
  <c r="HG290" i="46"/>
  <c r="HF290" i="46"/>
  <c r="HI290" i="46"/>
  <c r="HK290" i="46"/>
  <c r="BG290" i="46"/>
  <c r="BI290" i="46" s="1"/>
  <c r="BV290" i="46"/>
  <c r="BY290" i="46"/>
  <c r="CE290" i="46"/>
  <c r="CP290" i="46"/>
  <c r="CO290" i="46"/>
  <c r="CT290" i="46"/>
  <c r="DC290" i="46"/>
  <c r="CY290" i="46"/>
  <c r="CZ290" i="46"/>
  <c r="DI290" i="46"/>
  <c r="DG290" i="46"/>
  <c r="DJ290" i="46"/>
  <c r="DH290" i="46"/>
  <c r="DN290" i="46"/>
  <c r="DT290" i="46"/>
  <c r="DU290" i="46"/>
  <c r="DV290" i="46"/>
  <c r="EF290" i="46"/>
  <c r="EW290" i="46"/>
  <c r="EN290" i="46"/>
  <c r="EM290" i="46"/>
  <c r="EO290" i="46"/>
  <c r="FH290" i="46"/>
  <c r="FA290" i="46"/>
  <c r="FN290" i="46"/>
  <c r="FO290" i="46"/>
  <c r="FX290" i="46"/>
  <c r="BH290" i="46"/>
  <c r="BE17" i="46"/>
  <c r="GQ17" i="46" s="1"/>
  <c r="D60" i="71" s="1"/>
  <c r="BB17" i="46"/>
  <c r="BD17" i="46" s="1"/>
  <c r="BC17" i="46"/>
  <c r="BE26" i="46"/>
  <c r="GQ26" i="46" s="1"/>
  <c r="BC26" i="46"/>
  <c r="BB26" i="46"/>
  <c r="BD26" i="46" s="1"/>
  <c r="M5" i="74"/>
  <c r="G6" i="74"/>
  <c r="BE24" i="46"/>
  <c r="GQ24" i="46" s="1"/>
  <c r="D61" i="71" s="1"/>
  <c r="BC24" i="46"/>
  <c r="BB24" i="46"/>
  <c r="BD24" i="46" s="1"/>
  <c r="BE22" i="46"/>
  <c r="GQ22" i="46" s="1"/>
  <c r="BB22" i="46"/>
  <c r="BD22" i="46" s="1"/>
  <c r="BC22" i="46"/>
  <c r="BE29" i="46"/>
  <c r="BC29" i="46"/>
  <c r="BB29" i="46"/>
  <c r="BD29" i="46" s="1"/>
  <c r="BE21" i="46"/>
  <c r="GQ21" i="46" s="1"/>
  <c r="D63" i="71" s="1"/>
  <c r="BC21" i="46"/>
  <c r="BB21" i="46"/>
  <c r="BD21" i="46" s="1"/>
  <c r="BE19" i="46"/>
  <c r="GQ19" i="46" s="1"/>
  <c r="D62" i="71" s="1"/>
  <c r="BB19" i="46"/>
  <c r="BD19" i="46" s="1"/>
  <c r="BC19" i="46"/>
  <c r="BE28" i="46"/>
  <c r="GQ28" i="46" s="1"/>
  <c r="BC28" i="46"/>
  <c r="BB28" i="46"/>
  <c r="BD28" i="46" s="1"/>
  <c r="J5" i="74"/>
  <c r="V60" i="51"/>
  <c r="V59" i="51"/>
  <c r="W56" i="51" s="1"/>
  <c r="G53" i="74"/>
  <c r="K67" i="47"/>
  <c r="BE15" i="46"/>
  <c r="GQ15" i="46" s="1"/>
  <c r="BB15" i="46"/>
  <c r="BD15" i="46" s="1"/>
  <c r="BC15" i="46"/>
  <c r="D7" i="52"/>
  <c r="J6" i="52"/>
  <c r="BE289" i="46"/>
  <c r="BB289" i="46"/>
  <c r="BD289" i="46" s="1"/>
  <c r="BC289" i="46"/>
  <c r="K5" i="74"/>
  <c r="BM301" i="46"/>
  <c r="BM304" i="46" s="1"/>
  <c r="BN303" i="46"/>
  <c r="K68" i="47"/>
  <c r="G54" i="74"/>
  <c r="C9" i="69" l="1"/>
  <c r="E9" i="69"/>
  <c r="D9" i="69"/>
  <c r="K252" i="77"/>
  <c r="I296" i="46"/>
  <c r="H252" i="77" s="1"/>
  <c r="H296" i="46"/>
  <c r="I297" i="46"/>
  <c r="H253" i="77" s="1"/>
  <c r="M297" i="46"/>
  <c r="AD288" i="46"/>
  <c r="AD287" i="46"/>
  <c r="AD286" i="46"/>
  <c r="AD285" i="46"/>
  <c r="AD284" i="46"/>
  <c r="AD283" i="46"/>
  <c r="AD282" i="46"/>
  <c r="AD281" i="46"/>
  <c r="AD280" i="46"/>
  <c r="AD279" i="46"/>
  <c r="AD278" i="46"/>
  <c r="AD277" i="46"/>
  <c r="AD276" i="46"/>
  <c r="AD275" i="46"/>
  <c r="AD274" i="46"/>
  <c r="AD273" i="46"/>
  <c r="AD272" i="46"/>
  <c r="AD271" i="46"/>
  <c r="AD270" i="46"/>
  <c r="AD269" i="46"/>
  <c r="AD268" i="46"/>
  <c r="AD267" i="46"/>
  <c r="AD266" i="46"/>
  <c r="AD265" i="46"/>
  <c r="AD264" i="46"/>
  <c r="AD263" i="46"/>
  <c r="AD262" i="46"/>
  <c r="AD261" i="46"/>
  <c r="AD260" i="46"/>
  <c r="AD259" i="46"/>
  <c r="AD258" i="46"/>
  <c r="AD257" i="46"/>
  <c r="AD256" i="46"/>
  <c r="AD255" i="46"/>
  <c r="AD254" i="46"/>
  <c r="AD253" i="46"/>
  <c r="AD252" i="46"/>
  <c r="AD251" i="46"/>
  <c r="AD250" i="46"/>
  <c r="AD249" i="46"/>
  <c r="AD248" i="46"/>
  <c r="AD247" i="46"/>
  <c r="AD246" i="46"/>
  <c r="AD245" i="46"/>
  <c r="AD244" i="46"/>
  <c r="AD243" i="46"/>
  <c r="AD242" i="46"/>
  <c r="AD241" i="46"/>
  <c r="AD240" i="46"/>
  <c r="AD239" i="46"/>
  <c r="AD238" i="46"/>
  <c r="AD237" i="46"/>
  <c r="AD236" i="46"/>
  <c r="AD235" i="46"/>
  <c r="AD234" i="46"/>
  <c r="AD233" i="46"/>
  <c r="AD232" i="46"/>
  <c r="AD231" i="46"/>
  <c r="AD230" i="46"/>
  <c r="AD229" i="46"/>
  <c r="AD228" i="46"/>
  <c r="AD227" i="46"/>
  <c r="AD226" i="46"/>
  <c r="AD225" i="46"/>
  <c r="AD224" i="46"/>
  <c r="AD223" i="46"/>
  <c r="AD222" i="46"/>
  <c r="AD221" i="46"/>
  <c r="AD220" i="46"/>
  <c r="AD219" i="46"/>
  <c r="AD218" i="46"/>
  <c r="AD217" i="46"/>
  <c r="AD216" i="46"/>
  <c r="AD215" i="46"/>
  <c r="AD214" i="46"/>
  <c r="AD213" i="46"/>
  <c r="AD212" i="46"/>
  <c r="AD211" i="46"/>
  <c r="AD210" i="46"/>
  <c r="AD209" i="46"/>
  <c r="AD208" i="46"/>
  <c r="AD207" i="46"/>
  <c r="AD206" i="46"/>
  <c r="AD205" i="46"/>
  <c r="AD204" i="46"/>
  <c r="AD203" i="46"/>
  <c r="AD202" i="46"/>
  <c r="AD201" i="46"/>
  <c r="AD200" i="46"/>
  <c r="AD199" i="46"/>
  <c r="AD198" i="46"/>
  <c r="AD197" i="46"/>
  <c r="AD196" i="46"/>
  <c r="AD195" i="46"/>
  <c r="AD194" i="46"/>
  <c r="AD193" i="46"/>
  <c r="AD192" i="46"/>
  <c r="AD191" i="46"/>
  <c r="AD190" i="46"/>
  <c r="AD189" i="46"/>
  <c r="AD188" i="46"/>
  <c r="AD187" i="46"/>
  <c r="AD186" i="46"/>
  <c r="AD185" i="46"/>
  <c r="AD184" i="46"/>
  <c r="AD183" i="46"/>
  <c r="AD182" i="46"/>
  <c r="AD181" i="46"/>
  <c r="AD180" i="46"/>
  <c r="AD179" i="46"/>
  <c r="AD178" i="46"/>
  <c r="AD177" i="46"/>
  <c r="AD176" i="46"/>
  <c r="AD175" i="46"/>
  <c r="AD174" i="46"/>
  <c r="AD173" i="46"/>
  <c r="AD172" i="46"/>
  <c r="AD171" i="46"/>
  <c r="AD170" i="46"/>
  <c r="AD169" i="46"/>
  <c r="AD168" i="46"/>
  <c r="AD167" i="46"/>
  <c r="AD166" i="46"/>
  <c r="AD165" i="46"/>
  <c r="AD164" i="46"/>
  <c r="AD163" i="46"/>
  <c r="AD162" i="46"/>
  <c r="AD161" i="46"/>
  <c r="AD160" i="46"/>
  <c r="AD159" i="46"/>
  <c r="AD158" i="46"/>
  <c r="AD157" i="46"/>
  <c r="AD156" i="46"/>
  <c r="AD155" i="46"/>
  <c r="AD154" i="46"/>
  <c r="AD153" i="46"/>
  <c r="AD152" i="46"/>
  <c r="AD151" i="46"/>
  <c r="AD150" i="46"/>
  <c r="AD149" i="46"/>
  <c r="AD148" i="46"/>
  <c r="AD147" i="46"/>
  <c r="AD146" i="46"/>
  <c r="AD145" i="46"/>
  <c r="AD144" i="46"/>
  <c r="AD143" i="46"/>
  <c r="AD142" i="46"/>
  <c r="AD141" i="46"/>
  <c r="AD140" i="46"/>
  <c r="AD139" i="46"/>
  <c r="AD138" i="46"/>
  <c r="AD137" i="46"/>
  <c r="AD136" i="46"/>
  <c r="AD135" i="46"/>
  <c r="AD134" i="46"/>
  <c r="AD133" i="46"/>
  <c r="AD132" i="46"/>
  <c r="AD131" i="46"/>
  <c r="AD130" i="46"/>
  <c r="AD129" i="46"/>
  <c r="AD128" i="46"/>
  <c r="AD127" i="46"/>
  <c r="AD126" i="46"/>
  <c r="AD125" i="46"/>
  <c r="AD124" i="46"/>
  <c r="AD123" i="46"/>
  <c r="AD122" i="46"/>
  <c r="AD121" i="46"/>
  <c r="AD120" i="46"/>
  <c r="AD119" i="46"/>
  <c r="AD118" i="46"/>
  <c r="AD117" i="46"/>
  <c r="AD116" i="46"/>
  <c r="AD115" i="46"/>
  <c r="AD114" i="46"/>
  <c r="AD113" i="46"/>
  <c r="AD112" i="46"/>
  <c r="AD111" i="46"/>
  <c r="AD110" i="46"/>
  <c r="AD109" i="46"/>
  <c r="AD108" i="46"/>
  <c r="AD107" i="46"/>
  <c r="AD106" i="46"/>
  <c r="AD105" i="46"/>
  <c r="AD104" i="46"/>
  <c r="AD103" i="46"/>
  <c r="AD102" i="46"/>
  <c r="AD101" i="46"/>
  <c r="AD100" i="46"/>
  <c r="AD99" i="46"/>
  <c r="AD98" i="46"/>
  <c r="AD97" i="46"/>
  <c r="AD96" i="46"/>
  <c r="AD95" i="46"/>
  <c r="AD94" i="46"/>
  <c r="AD93" i="46"/>
  <c r="AD92" i="46"/>
  <c r="AD91" i="46"/>
  <c r="AD90" i="46"/>
  <c r="AD89" i="46"/>
  <c r="AD88" i="46"/>
  <c r="AD87" i="46"/>
  <c r="AD86" i="46"/>
  <c r="AD85" i="46"/>
  <c r="AD84" i="46"/>
  <c r="AD83" i="46"/>
  <c r="AD82" i="46"/>
  <c r="AD81" i="46"/>
  <c r="AD80" i="46"/>
  <c r="AD79" i="46"/>
  <c r="AD78" i="46"/>
  <c r="AD77" i="46"/>
  <c r="AD76" i="46"/>
  <c r="AD75" i="46"/>
  <c r="AD74" i="46"/>
  <c r="AD73" i="46"/>
  <c r="AD72" i="46"/>
  <c r="AD71" i="46"/>
  <c r="AD70" i="46"/>
  <c r="AD69" i="46"/>
  <c r="AD68" i="46"/>
  <c r="AD67" i="46"/>
  <c r="AD66" i="46"/>
  <c r="AD65" i="46"/>
  <c r="AD64" i="46"/>
  <c r="AD63" i="46"/>
  <c r="AD62" i="46"/>
  <c r="AD61" i="46"/>
  <c r="AD60" i="46"/>
  <c r="AD59" i="46"/>
  <c r="AD58" i="46"/>
  <c r="AD57" i="46"/>
  <c r="AD56" i="46"/>
  <c r="AD55" i="46"/>
  <c r="AD54" i="46"/>
  <c r="AD53" i="46"/>
  <c r="AD52" i="46"/>
  <c r="AD51" i="46"/>
  <c r="AD50" i="46"/>
  <c r="AD49" i="46"/>
  <c r="AD48" i="46"/>
  <c r="AD47" i="46"/>
  <c r="AD46" i="46"/>
  <c r="AD45" i="46"/>
  <c r="AD44" i="46"/>
  <c r="AD43" i="46"/>
  <c r="AD42" i="46"/>
  <c r="AD41" i="46"/>
  <c r="AD40" i="46"/>
  <c r="AD39" i="46"/>
  <c r="AD38" i="46"/>
  <c r="AD37" i="46"/>
  <c r="AD36" i="46"/>
  <c r="AD35" i="46"/>
  <c r="AD34" i="46"/>
  <c r="AD33" i="46"/>
  <c r="AD32" i="46"/>
  <c r="AD31" i="46"/>
  <c r="AD30" i="46"/>
  <c r="AD27" i="46"/>
  <c r="T295" i="46"/>
  <c r="N251" i="77" s="1"/>
  <c r="AD29" i="46"/>
  <c r="AD21" i="46"/>
  <c r="AD14" i="46"/>
  <c r="AD25" i="46"/>
  <c r="AD16" i="46"/>
  <c r="AD289" i="46"/>
  <c r="AD28" i="46"/>
  <c r="AD24" i="46"/>
  <c r="AD15" i="46"/>
  <c r="AD290" i="46"/>
  <c r="AD18" i="46"/>
  <c r="AD17" i="46"/>
  <c r="AD22" i="46"/>
  <c r="AD19" i="46"/>
  <c r="O251" i="77"/>
  <c r="AD23" i="46"/>
  <c r="AX16" i="46"/>
  <c r="AX17" i="46"/>
  <c r="AX18" i="46"/>
  <c r="AX28" i="46"/>
  <c r="AX23" i="46"/>
  <c r="AX14" i="46"/>
  <c r="AX27" i="46"/>
  <c r="AX25" i="46"/>
  <c r="AX22" i="46"/>
  <c r="AX20" i="46"/>
  <c r="AX24" i="46"/>
  <c r="AX26" i="46"/>
  <c r="AY23" i="46"/>
  <c r="AX21" i="46"/>
  <c r="AY15" i="46"/>
  <c r="AY25" i="46"/>
  <c r="AY14" i="46"/>
  <c r="AY28" i="46"/>
  <c r="AY16" i="46"/>
  <c r="AY27" i="46"/>
  <c r="AY21" i="46"/>
  <c r="AY26" i="46"/>
  <c r="AY22" i="46"/>
  <c r="AX19" i="46"/>
  <c r="AX15" i="46"/>
  <c r="BD14" i="46"/>
  <c r="AY20" i="46"/>
  <c r="AY19" i="46"/>
  <c r="AY24" i="46"/>
  <c r="AY17" i="46"/>
  <c r="AY18" i="46"/>
  <c r="BF30" i="46"/>
  <c r="GE30" i="46"/>
  <c r="GF30" i="46"/>
  <c r="GG30" i="46"/>
  <c r="GH30" i="46"/>
  <c r="GI30" i="46"/>
  <c r="GJ30" i="46"/>
  <c r="GK30" i="46"/>
  <c r="GL30" i="46"/>
  <c r="GM30" i="46"/>
  <c r="GN30" i="46"/>
  <c r="GR30" i="46"/>
  <c r="GS30" i="46"/>
  <c r="GT30" i="46"/>
  <c r="GU30" i="46"/>
  <c r="GV30" i="46"/>
  <c r="GW30" i="46"/>
  <c r="GY30" i="46"/>
  <c r="GZ30" i="46"/>
  <c r="BF31" i="46"/>
  <c r="GE31" i="46"/>
  <c r="GF31" i="46"/>
  <c r="GG31" i="46"/>
  <c r="GH31" i="46"/>
  <c r="GI31" i="46"/>
  <c r="GJ31" i="46"/>
  <c r="GK31" i="46"/>
  <c r="GL31" i="46"/>
  <c r="GM31" i="46"/>
  <c r="GN31" i="46"/>
  <c r="GR31" i="46"/>
  <c r="GS31" i="46"/>
  <c r="GT31" i="46"/>
  <c r="GU31" i="46"/>
  <c r="GV31" i="46"/>
  <c r="GW31" i="46"/>
  <c r="GY31" i="46"/>
  <c r="GZ31" i="46"/>
  <c r="BF32" i="46"/>
  <c r="GE32" i="46"/>
  <c r="GF32" i="46"/>
  <c r="GG32" i="46"/>
  <c r="GH32" i="46"/>
  <c r="GI32" i="46"/>
  <c r="GJ32" i="46"/>
  <c r="GK32" i="46"/>
  <c r="GL32" i="46"/>
  <c r="GM32" i="46"/>
  <c r="GN32" i="46"/>
  <c r="GR32" i="46"/>
  <c r="GS32" i="46"/>
  <c r="GT32" i="46"/>
  <c r="GU32" i="46"/>
  <c r="GV32" i="46"/>
  <c r="GW32" i="46"/>
  <c r="GY32" i="46"/>
  <c r="GZ32" i="46"/>
  <c r="BF33" i="46"/>
  <c r="GE33" i="46"/>
  <c r="GF33" i="46"/>
  <c r="GG33" i="46"/>
  <c r="GH33" i="46"/>
  <c r="GI33" i="46"/>
  <c r="GJ33" i="46"/>
  <c r="GK33" i="46"/>
  <c r="GL33" i="46"/>
  <c r="GM33" i="46"/>
  <c r="GN33" i="46"/>
  <c r="GR33" i="46"/>
  <c r="GS33" i="46"/>
  <c r="GT33" i="46"/>
  <c r="GU33" i="46"/>
  <c r="GV33" i="46"/>
  <c r="GW33" i="46"/>
  <c r="GY33" i="46"/>
  <c r="GZ33" i="46"/>
  <c r="BF34" i="46"/>
  <c r="GE34" i="46"/>
  <c r="GF34" i="46"/>
  <c r="GG34" i="46"/>
  <c r="GH34" i="46"/>
  <c r="GI34" i="46"/>
  <c r="GJ34" i="46"/>
  <c r="GK34" i="46"/>
  <c r="GL34" i="46"/>
  <c r="GM34" i="46"/>
  <c r="GN34" i="46"/>
  <c r="GR34" i="46"/>
  <c r="GS34" i="46"/>
  <c r="GT34" i="46"/>
  <c r="GU34" i="46"/>
  <c r="GV34" i="46"/>
  <c r="GW34" i="46"/>
  <c r="GY34" i="46"/>
  <c r="GZ34" i="46"/>
  <c r="BF35" i="46"/>
  <c r="GE35" i="46"/>
  <c r="GF35" i="46"/>
  <c r="GG35" i="46"/>
  <c r="GH35" i="46"/>
  <c r="GI35" i="46"/>
  <c r="GJ35" i="46"/>
  <c r="GK35" i="46"/>
  <c r="GL35" i="46"/>
  <c r="GM35" i="46"/>
  <c r="GN35" i="46"/>
  <c r="GR35" i="46"/>
  <c r="GS35" i="46"/>
  <c r="GT35" i="46"/>
  <c r="GU35" i="46"/>
  <c r="GV35" i="46"/>
  <c r="GW35" i="46"/>
  <c r="GY35" i="46"/>
  <c r="GZ35" i="46"/>
  <c r="BF36" i="46"/>
  <c r="GE36" i="46"/>
  <c r="GF36" i="46"/>
  <c r="GG36" i="46"/>
  <c r="GH36" i="46"/>
  <c r="GI36" i="46"/>
  <c r="GJ36" i="46"/>
  <c r="GK36" i="46"/>
  <c r="GL36" i="46"/>
  <c r="GM36" i="46"/>
  <c r="GN36" i="46"/>
  <c r="GR36" i="46"/>
  <c r="GS36" i="46"/>
  <c r="GT36" i="46"/>
  <c r="GU36" i="46"/>
  <c r="GV36" i="46"/>
  <c r="GW36" i="46"/>
  <c r="GY36" i="46"/>
  <c r="GZ36" i="46"/>
  <c r="BF37" i="46"/>
  <c r="GE37" i="46"/>
  <c r="GF37" i="46"/>
  <c r="GG37" i="46"/>
  <c r="GH37" i="46"/>
  <c r="GI37" i="46"/>
  <c r="GJ37" i="46"/>
  <c r="GK37" i="46"/>
  <c r="GL37" i="46"/>
  <c r="GM37" i="46"/>
  <c r="GN37" i="46"/>
  <c r="GR37" i="46"/>
  <c r="GS37" i="46"/>
  <c r="GT37" i="46"/>
  <c r="GU37" i="46"/>
  <c r="GV37" i="46"/>
  <c r="GW37" i="46"/>
  <c r="GY37" i="46"/>
  <c r="GZ37" i="46"/>
  <c r="BF38" i="46"/>
  <c r="GE38" i="46"/>
  <c r="GF38" i="46"/>
  <c r="GG38" i="46"/>
  <c r="GH38" i="46"/>
  <c r="GI38" i="46"/>
  <c r="GJ38" i="46"/>
  <c r="GK38" i="46"/>
  <c r="GL38" i="46"/>
  <c r="GM38" i="46"/>
  <c r="GN38" i="46"/>
  <c r="GR38" i="46"/>
  <c r="GS38" i="46"/>
  <c r="GT38" i="46"/>
  <c r="GU38" i="46"/>
  <c r="GV38" i="46"/>
  <c r="GW38" i="46"/>
  <c r="GY38" i="46"/>
  <c r="GZ38" i="46"/>
  <c r="BF39" i="46"/>
  <c r="GE39" i="46"/>
  <c r="GF39" i="46"/>
  <c r="GG39" i="46"/>
  <c r="GH39" i="46"/>
  <c r="GI39" i="46"/>
  <c r="GJ39" i="46"/>
  <c r="GK39" i="46"/>
  <c r="GL39" i="46"/>
  <c r="GM39" i="46"/>
  <c r="GN39" i="46"/>
  <c r="GR39" i="46"/>
  <c r="GS39" i="46"/>
  <c r="GT39" i="46"/>
  <c r="GU39" i="46"/>
  <c r="GV39" i="46"/>
  <c r="GW39" i="46"/>
  <c r="GY39" i="46"/>
  <c r="GZ39" i="46"/>
  <c r="BF40" i="46"/>
  <c r="GE40" i="46"/>
  <c r="GF40" i="46"/>
  <c r="GG40" i="46"/>
  <c r="GH40" i="46"/>
  <c r="GI40" i="46"/>
  <c r="GJ40" i="46"/>
  <c r="GK40" i="46"/>
  <c r="GL40" i="46"/>
  <c r="GM40" i="46"/>
  <c r="GN40" i="46"/>
  <c r="GR40" i="46"/>
  <c r="GS40" i="46"/>
  <c r="GT40" i="46"/>
  <c r="GU40" i="46"/>
  <c r="GV40" i="46"/>
  <c r="GW40" i="46"/>
  <c r="GY40" i="46"/>
  <c r="GZ40" i="46"/>
  <c r="BF41" i="46"/>
  <c r="GE41" i="46"/>
  <c r="GF41" i="46"/>
  <c r="GG41" i="46"/>
  <c r="GH41" i="46"/>
  <c r="GI41" i="46"/>
  <c r="GJ41" i="46"/>
  <c r="GK41" i="46"/>
  <c r="GL41" i="46"/>
  <c r="GM41" i="46"/>
  <c r="GN41" i="46"/>
  <c r="GR41" i="46"/>
  <c r="GS41" i="46"/>
  <c r="GT41" i="46"/>
  <c r="GU41" i="46"/>
  <c r="GV41" i="46"/>
  <c r="GW41" i="46"/>
  <c r="GY41" i="46"/>
  <c r="GZ41" i="46"/>
  <c r="BF42" i="46"/>
  <c r="GE42" i="46"/>
  <c r="GF42" i="46"/>
  <c r="GG42" i="46"/>
  <c r="GH42" i="46"/>
  <c r="GI42" i="46"/>
  <c r="GJ42" i="46"/>
  <c r="GK42" i="46"/>
  <c r="GL42" i="46"/>
  <c r="GM42" i="46"/>
  <c r="GN42" i="46"/>
  <c r="GR42" i="46"/>
  <c r="GS42" i="46"/>
  <c r="GT42" i="46"/>
  <c r="GU42" i="46"/>
  <c r="GV42" i="46"/>
  <c r="GW42" i="46"/>
  <c r="GY42" i="46"/>
  <c r="GZ42" i="46"/>
  <c r="BF43" i="46"/>
  <c r="GE43" i="46"/>
  <c r="GF43" i="46"/>
  <c r="GG43" i="46"/>
  <c r="GH43" i="46"/>
  <c r="GI43" i="46"/>
  <c r="GJ43" i="46"/>
  <c r="GK43" i="46"/>
  <c r="GL43" i="46"/>
  <c r="GM43" i="46"/>
  <c r="GN43" i="46"/>
  <c r="GR43" i="46"/>
  <c r="GS43" i="46"/>
  <c r="GT43" i="46"/>
  <c r="GU43" i="46"/>
  <c r="GV43" i="46"/>
  <c r="GW43" i="46"/>
  <c r="GY43" i="46"/>
  <c r="GZ43" i="46"/>
  <c r="BF44" i="46"/>
  <c r="GE44" i="46"/>
  <c r="GF44" i="46"/>
  <c r="GG44" i="46"/>
  <c r="GH44" i="46"/>
  <c r="GI44" i="46"/>
  <c r="GJ44" i="46"/>
  <c r="GK44" i="46"/>
  <c r="GL44" i="46"/>
  <c r="GM44" i="46"/>
  <c r="GN44" i="46"/>
  <c r="GR44" i="46"/>
  <c r="GS44" i="46"/>
  <c r="GT44" i="46"/>
  <c r="GU44" i="46"/>
  <c r="GV44" i="46"/>
  <c r="GW44" i="46"/>
  <c r="GY44" i="46"/>
  <c r="GZ44" i="46"/>
  <c r="BF45" i="46"/>
  <c r="GE45" i="46"/>
  <c r="GF45" i="46"/>
  <c r="GG45" i="46"/>
  <c r="GH45" i="46"/>
  <c r="GI45" i="46"/>
  <c r="GJ45" i="46"/>
  <c r="GK45" i="46"/>
  <c r="GL45" i="46"/>
  <c r="GM45" i="46"/>
  <c r="GN45" i="46"/>
  <c r="GR45" i="46"/>
  <c r="GS45" i="46"/>
  <c r="GT45" i="46"/>
  <c r="GU45" i="46"/>
  <c r="GV45" i="46"/>
  <c r="GW45" i="46"/>
  <c r="GY45" i="46"/>
  <c r="GZ45" i="46"/>
  <c r="BF46" i="46"/>
  <c r="GE46" i="46"/>
  <c r="GF46" i="46"/>
  <c r="GG46" i="46"/>
  <c r="GH46" i="46"/>
  <c r="GI46" i="46"/>
  <c r="GJ46" i="46"/>
  <c r="GK46" i="46"/>
  <c r="GL46" i="46"/>
  <c r="GM46" i="46"/>
  <c r="GN46" i="46"/>
  <c r="GR46" i="46"/>
  <c r="GS46" i="46"/>
  <c r="GT46" i="46"/>
  <c r="GU46" i="46"/>
  <c r="GV46" i="46"/>
  <c r="GW46" i="46"/>
  <c r="GY46" i="46"/>
  <c r="GZ46" i="46"/>
  <c r="BF47" i="46"/>
  <c r="GE47" i="46"/>
  <c r="GF47" i="46"/>
  <c r="GG47" i="46"/>
  <c r="GH47" i="46"/>
  <c r="GI47" i="46"/>
  <c r="GJ47" i="46"/>
  <c r="GK47" i="46"/>
  <c r="GL47" i="46"/>
  <c r="GM47" i="46"/>
  <c r="GN47" i="46"/>
  <c r="GR47" i="46"/>
  <c r="GS47" i="46"/>
  <c r="GT47" i="46"/>
  <c r="GU47" i="46"/>
  <c r="GV47" i="46"/>
  <c r="GW47" i="46"/>
  <c r="GY47" i="46"/>
  <c r="GZ47" i="46"/>
  <c r="BF48" i="46"/>
  <c r="GE48" i="46"/>
  <c r="GF48" i="46"/>
  <c r="GG48" i="46"/>
  <c r="GH48" i="46"/>
  <c r="GI48" i="46"/>
  <c r="GJ48" i="46"/>
  <c r="GK48" i="46"/>
  <c r="GL48" i="46"/>
  <c r="GM48" i="46"/>
  <c r="GN48" i="46"/>
  <c r="GR48" i="46"/>
  <c r="GS48" i="46"/>
  <c r="GT48" i="46"/>
  <c r="GU48" i="46"/>
  <c r="GV48" i="46"/>
  <c r="GW48" i="46"/>
  <c r="GY48" i="46"/>
  <c r="GZ48" i="46"/>
  <c r="BF49" i="46"/>
  <c r="GE49" i="46"/>
  <c r="GF49" i="46"/>
  <c r="GG49" i="46"/>
  <c r="GH49" i="46"/>
  <c r="GI49" i="46"/>
  <c r="GJ49" i="46"/>
  <c r="GK49" i="46"/>
  <c r="GL49" i="46"/>
  <c r="GM49" i="46"/>
  <c r="GN49" i="46"/>
  <c r="GR49" i="46"/>
  <c r="GS49" i="46"/>
  <c r="GT49" i="46"/>
  <c r="GU49" i="46"/>
  <c r="GV49" i="46"/>
  <c r="GW49" i="46"/>
  <c r="GY49" i="46"/>
  <c r="GZ49" i="46"/>
  <c r="BF50" i="46"/>
  <c r="GE50" i="46"/>
  <c r="GF50" i="46"/>
  <c r="GG50" i="46"/>
  <c r="GH50" i="46"/>
  <c r="GI50" i="46"/>
  <c r="GJ50" i="46"/>
  <c r="GK50" i="46"/>
  <c r="GL50" i="46"/>
  <c r="GM50" i="46"/>
  <c r="GN50" i="46"/>
  <c r="GR50" i="46"/>
  <c r="GS50" i="46"/>
  <c r="GT50" i="46"/>
  <c r="GU50" i="46"/>
  <c r="GV50" i="46"/>
  <c r="GW50" i="46"/>
  <c r="GY50" i="46"/>
  <c r="GZ50" i="46"/>
  <c r="BF51" i="46"/>
  <c r="GE51" i="46"/>
  <c r="GF51" i="46"/>
  <c r="GG51" i="46"/>
  <c r="GH51" i="46"/>
  <c r="GI51" i="46"/>
  <c r="GJ51" i="46"/>
  <c r="GK51" i="46"/>
  <c r="GL51" i="46"/>
  <c r="GM51" i="46"/>
  <c r="GN51" i="46"/>
  <c r="GR51" i="46"/>
  <c r="GS51" i="46"/>
  <c r="GT51" i="46"/>
  <c r="GU51" i="46"/>
  <c r="GV51" i="46"/>
  <c r="GW51" i="46"/>
  <c r="GY51" i="46"/>
  <c r="GZ51" i="46"/>
  <c r="BF52" i="46"/>
  <c r="GE52" i="46"/>
  <c r="GF52" i="46"/>
  <c r="GG52" i="46"/>
  <c r="GH52" i="46"/>
  <c r="GI52" i="46"/>
  <c r="GJ52" i="46"/>
  <c r="GK52" i="46"/>
  <c r="GL52" i="46"/>
  <c r="GM52" i="46"/>
  <c r="GN52" i="46"/>
  <c r="GR52" i="46"/>
  <c r="GS52" i="46"/>
  <c r="GT52" i="46"/>
  <c r="GU52" i="46"/>
  <c r="GV52" i="46"/>
  <c r="GW52" i="46"/>
  <c r="GY52" i="46"/>
  <c r="GZ52" i="46"/>
  <c r="BF53" i="46"/>
  <c r="GE53" i="46"/>
  <c r="GF53" i="46"/>
  <c r="GG53" i="46"/>
  <c r="GH53" i="46"/>
  <c r="GI53" i="46"/>
  <c r="GJ53" i="46"/>
  <c r="GK53" i="46"/>
  <c r="GL53" i="46"/>
  <c r="GM53" i="46"/>
  <c r="GN53" i="46"/>
  <c r="GR53" i="46"/>
  <c r="GS53" i="46"/>
  <c r="GT53" i="46"/>
  <c r="GU53" i="46"/>
  <c r="GV53" i="46"/>
  <c r="GW53" i="46"/>
  <c r="GY53" i="46"/>
  <c r="GZ53" i="46"/>
  <c r="BF54" i="46"/>
  <c r="GE54" i="46"/>
  <c r="GF54" i="46"/>
  <c r="GG54" i="46"/>
  <c r="GH54" i="46"/>
  <c r="GI54" i="46"/>
  <c r="GJ54" i="46"/>
  <c r="GK54" i="46"/>
  <c r="GL54" i="46"/>
  <c r="GM54" i="46"/>
  <c r="GN54" i="46"/>
  <c r="GR54" i="46"/>
  <c r="GS54" i="46"/>
  <c r="GT54" i="46"/>
  <c r="GU54" i="46"/>
  <c r="GV54" i="46"/>
  <c r="GW54" i="46"/>
  <c r="GY54" i="46"/>
  <c r="GZ54" i="46"/>
  <c r="BF55" i="46"/>
  <c r="GE55" i="46"/>
  <c r="GF55" i="46"/>
  <c r="GG55" i="46"/>
  <c r="GH55" i="46"/>
  <c r="GI55" i="46"/>
  <c r="GJ55" i="46"/>
  <c r="GK55" i="46"/>
  <c r="GL55" i="46"/>
  <c r="GM55" i="46"/>
  <c r="GN55" i="46"/>
  <c r="GR55" i="46"/>
  <c r="GS55" i="46"/>
  <c r="GT55" i="46"/>
  <c r="GU55" i="46"/>
  <c r="GV55" i="46"/>
  <c r="GW55" i="46"/>
  <c r="GY55" i="46"/>
  <c r="GZ55" i="46"/>
  <c r="BF56" i="46"/>
  <c r="GE56" i="46"/>
  <c r="GF56" i="46"/>
  <c r="GG56" i="46"/>
  <c r="GH56" i="46"/>
  <c r="GI56" i="46"/>
  <c r="GJ56" i="46"/>
  <c r="GK56" i="46"/>
  <c r="GL56" i="46"/>
  <c r="GM56" i="46"/>
  <c r="GN56" i="46"/>
  <c r="GR56" i="46"/>
  <c r="GS56" i="46"/>
  <c r="GT56" i="46"/>
  <c r="GU56" i="46"/>
  <c r="GV56" i="46"/>
  <c r="GW56" i="46"/>
  <c r="GY56" i="46"/>
  <c r="GZ56" i="46"/>
  <c r="BF57" i="46"/>
  <c r="GE57" i="46"/>
  <c r="GF57" i="46"/>
  <c r="GG57" i="46"/>
  <c r="GH57" i="46"/>
  <c r="GI57" i="46"/>
  <c r="GJ57" i="46"/>
  <c r="GK57" i="46"/>
  <c r="GL57" i="46"/>
  <c r="GM57" i="46"/>
  <c r="GN57" i="46"/>
  <c r="GR57" i="46"/>
  <c r="GS57" i="46"/>
  <c r="GT57" i="46"/>
  <c r="GU57" i="46"/>
  <c r="GV57" i="46"/>
  <c r="GW57" i="46"/>
  <c r="GY57" i="46"/>
  <c r="GZ57" i="46"/>
  <c r="BF58" i="46"/>
  <c r="GE58" i="46"/>
  <c r="GF58" i="46"/>
  <c r="GG58" i="46"/>
  <c r="GH58" i="46"/>
  <c r="GI58" i="46"/>
  <c r="GJ58" i="46"/>
  <c r="GK58" i="46"/>
  <c r="GL58" i="46"/>
  <c r="GM58" i="46"/>
  <c r="GN58" i="46"/>
  <c r="GR58" i="46"/>
  <c r="GS58" i="46"/>
  <c r="GT58" i="46"/>
  <c r="GU58" i="46"/>
  <c r="GV58" i="46"/>
  <c r="GW58" i="46"/>
  <c r="GY58" i="46"/>
  <c r="GZ58" i="46"/>
  <c r="BF59" i="46"/>
  <c r="GE59" i="46"/>
  <c r="GF59" i="46"/>
  <c r="GG59" i="46"/>
  <c r="GH59" i="46"/>
  <c r="GI59" i="46"/>
  <c r="GJ59" i="46"/>
  <c r="GK59" i="46"/>
  <c r="GL59" i="46"/>
  <c r="GM59" i="46"/>
  <c r="GN59" i="46"/>
  <c r="GR59" i="46"/>
  <c r="GS59" i="46"/>
  <c r="GT59" i="46"/>
  <c r="GU59" i="46"/>
  <c r="GV59" i="46"/>
  <c r="GW59" i="46"/>
  <c r="GY59" i="46"/>
  <c r="GZ59" i="46"/>
  <c r="BF60" i="46"/>
  <c r="GE60" i="46"/>
  <c r="GF60" i="46"/>
  <c r="GG60" i="46"/>
  <c r="GH60" i="46"/>
  <c r="GI60" i="46"/>
  <c r="GJ60" i="46"/>
  <c r="GK60" i="46"/>
  <c r="GL60" i="46"/>
  <c r="GM60" i="46"/>
  <c r="GN60" i="46"/>
  <c r="GR60" i="46"/>
  <c r="GS60" i="46"/>
  <c r="GT60" i="46"/>
  <c r="GU60" i="46"/>
  <c r="GV60" i="46"/>
  <c r="GW60" i="46"/>
  <c r="GY60" i="46"/>
  <c r="GZ60" i="46"/>
  <c r="BF61" i="46"/>
  <c r="GE61" i="46"/>
  <c r="GF61" i="46"/>
  <c r="GG61" i="46"/>
  <c r="GH61" i="46"/>
  <c r="GI61" i="46"/>
  <c r="GJ61" i="46"/>
  <c r="GK61" i="46"/>
  <c r="GL61" i="46"/>
  <c r="GM61" i="46"/>
  <c r="GN61" i="46"/>
  <c r="GR61" i="46"/>
  <c r="GS61" i="46"/>
  <c r="GT61" i="46"/>
  <c r="GU61" i="46"/>
  <c r="GV61" i="46"/>
  <c r="GW61" i="46"/>
  <c r="GY61" i="46"/>
  <c r="GZ61" i="46"/>
  <c r="BF62" i="46"/>
  <c r="GE62" i="46"/>
  <c r="GF62" i="46"/>
  <c r="GG62" i="46"/>
  <c r="GH62" i="46"/>
  <c r="GI62" i="46"/>
  <c r="GJ62" i="46"/>
  <c r="GK62" i="46"/>
  <c r="GL62" i="46"/>
  <c r="GM62" i="46"/>
  <c r="GN62" i="46"/>
  <c r="GR62" i="46"/>
  <c r="GS62" i="46"/>
  <c r="GT62" i="46"/>
  <c r="GU62" i="46"/>
  <c r="GV62" i="46"/>
  <c r="GW62" i="46"/>
  <c r="GY62" i="46"/>
  <c r="GZ62" i="46"/>
  <c r="BF63" i="46"/>
  <c r="GE63" i="46"/>
  <c r="GF63" i="46"/>
  <c r="GG63" i="46"/>
  <c r="GH63" i="46"/>
  <c r="GI63" i="46"/>
  <c r="GJ63" i="46"/>
  <c r="GK63" i="46"/>
  <c r="GL63" i="46"/>
  <c r="GM63" i="46"/>
  <c r="GN63" i="46"/>
  <c r="GR63" i="46"/>
  <c r="GS63" i="46"/>
  <c r="GT63" i="46"/>
  <c r="GU63" i="46"/>
  <c r="GV63" i="46"/>
  <c r="GW63" i="46"/>
  <c r="GY63" i="46"/>
  <c r="GZ63" i="46"/>
  <c r="BF64" i="46"/>
  <c r="GE64" i="46"/>
  <c r="GF64" i="46"/>
  <c r="GG64" i="46"/>
  <c r="GH64" i="46"/>
  <c r="GI64" i="46"/>
  <c r="GJ64" i="46"/>
  <c r="GK64" i="46"/>
  <c r="GL64" i="46"/>
  <c r="GM64" i="46"/>
  <c r="GN64" i="46"/>
  <c r="GR64" i="46"/>
  <c r="GS64" i="46"/>
  <c r="GT64" i="46"/>
  <c r="GU64" i="46"/>
  <c r="GV64" i="46"/>
  <c r="GW64" i="46"/>
  <c r="GY64" i="46"/>
  <c r="GZ64" i="46"/>
  <c r="BF65" i="46"/>
  <c r="GE65" i="46"/>
  <c r="GF65" i="46"/>
  <c r="GG65" i="46"/>
  <c r="GH65" i="46"/>
  <c r="GI65" i="46"/>
  <c r="GJ65" i="46"/>
  <c r="GK65" i="46"/>
  <c r="GL65" i="46"/>
  <c r="GM65" i="46"/>
  <c r="GN65" i="46"/>
  <c r="GR65" i="46"/>
  <c r="GS65" i="46"/>
  <c r="GT65" i="46"/>
  <c r="GU65" i="46"/>
  <c r="GV65" i="46"/>
  <c r="GW65" i="46"/>
  <c r="GY65" i="46"/>
  <c r="GZ65" i="46"/>
  <c r="BF66" i="46"/>
  <c r="GE66" i="46"/>
  <c r="GF66" i="46"/>
  <c r="GG66" i="46"/>
  <c r="GH66" i="46"/>
  <c r="GI66" i="46"/>
  <c r="GJ66" i="46"/>
  <c r="GK66" i="46"/>
  <c r="GL66" i="46"/>
  <c r="GM66" i="46"/>
  <c r="GN66" i="46"/>
  <c r="GR66" i="46"/>
  <c r="GS66" i="46"/>
  <c r="GT66" i="46"/>
  <c r="GU66" i="46"/>
  <c r="GV66" i="46"/>
  <c r="GW66" i="46"/>
  <c r="GY66" i="46"/>
  <c r="GZ66" i="46"/>
  <c r="BF67" i="46"/>
  <c r="GE67" i="46"/>
  <c r="GF67" i="46"/>
  <c r="GG67" i="46"/>
  <c r="GH67" i="46"/>
  <c r="GI67" i="46"/>
  <c r="GJ67" i="46"/>
  <c r="GK67" i="46"/>
  <c r="GL67" i="46"/>
  <c r="GM67" i="46"/>
  <c r="GN67" i="46"/>
  <c r="GR67" i="46"/>
  <c r="GS67" i="46"/>
  <c r="GT67" i="46"/>
  <c r="GU67" i="46"/>
  <c r="GV67" i="46"/>
  <c r="GW67" i="46"/>
  <c r="GY67" i="46"/>
  <c r="GZ67" i="46"/>
  <c r="BF68" i="46"/>
  <c r="GE68" i="46"/>
  <c r="GF68" i="46"/>
  <c r="GG68" i="46"/>
  <c r="GH68" i="46"/>
  <c r="GI68" i="46"/>
  <c r="GJ68" i="46"/>
  <c r="GK68" i="46"/>
  <c r="GL68" i="46"/>
  <c r="GM68" i="46"/>
  <c r="GN68" i="46"/>
  <c r="GR68" i="46"/>
  <c r="GS68" i="46"/>
  <c r="GT68" i="46"/>
  <c r="GU68" i="46"/>
  <c r="GV68" i="46"/>
  <c r="GW68" i="46"/>
  <c r="GY68" i="46"/>
  <c r="GZ68" i="46"/>
  <c r="BF69" i="46"/>
  <c r="GE69" i="46"/>
  <c r="GF69" i="46"/>
  <c r="GG69" i="46"/>
  <c r="GH69" i="46"/>
  <c r="GI69" i="46"/>
  <c r="GJ69" i="46"/>
  <c r="GK69" i="46"/>
  <c r="GL69" i="46"/>
  <c r="GM69" i="46"/>
  <c r="GN69" i="46"/>
  <c r="GR69" i="46"/>
  <c r="GS69" i="46"/>
  <c r="GT69" i="46"/>
  <c r="GU69" i="46"/>
  <c r="GV69" i="46"/>
  <c r="GW69" i="46"/>
  <c r="GY69" i="46"/>
  <c r="GZ69" i="46"/>
  <c r="BF70" i="46"/>
  <c r="GE70" i="46"/>
  <c r="GF70" i="46"/>
  <c r="GG70" i="46"/>
  <c r="GH70" i="46"/>
  <c r="GI70" i="46"/>
  <c r="GJ70" i="46"/>
  <c r="GK70" i="46"/>
  <c r="GL70" i="46"/>
  <c r="GM70" i="46"/>
  <c r="GN70" i="46"/>
  <c r="GR70" i="46"/>
  <c r="GS70" i="46"/>
  <c r="GT70" i="46"/>
  <c r="GU70" i="46"/>
  <c r="GV70" i="46"/>
  <c r="GW70" i="46"/>
  <c r="GY70" i="46"/>
  <c r="GZ70" i="46"/>
  <c r="BF71" i="46"/>
  <c r="GE71" i="46"/>
  <c r="GF71" i="46"/>
  <c r="GG71" i="46"/>
  <c r="GH71" i="46"/>
  <c r="GI71" i="46"/>
  <c r="GJ71" i="46"/>
  <c r="GK71" i="46"/>
  <c r="GL71" i="46"/>
  <c r="GM71" i="46"/>
  <c r="GN71" i="46"/>
  <c r="GR71" i="46"/>
  <c r="GS71" i="46"/>
  <c r="GT71" i="46"/>
  <c r="GU71" i="46"/>
  <c r="GV71" i="46"/>
  <c r="GW71" i="46"/>
  <c r="GY71" i="46"/>
  <c r="GZ71" i="46"/>
  <c r="BF72" i="46"/>
  <c r="GE72" i="46"/>
  <c r="GF72" i="46"/>
  <c r="GG72" i="46"/>
  <c r="GH72" i="46"/>
  <c r="GI72" i="46"/>
  <c r="GJ72" i="46"/>
  <c r="GK72" i="46"/>
  <c r="GL72" i="46"/>
  <c r="GM72" i="46"/>
  <c r="GN72" i="46"/>
  <c r="GR72" i="46"/>
  <c r="GS72" i="46"/>
  <c r="GT72" i="46"/>
  <c r="GU72" i="46"/>
  <c r="GV72" i="46"/>
  <c r="GW72" i="46"/>
  <c r="GY72" i="46"/>
  <c r="GZ72" i="46"/>
  <c r="BF73" i="46"/>
  <c r="GE73" i="46"/>
  <c r="GF73" i="46"/>
  <c r="GG73" i="46"/>
  <c r="GH73" i="46"/>
  <c r="GI73" i="46"/>
  <c r="GJ73" i="46"/>
  <c r="GK73" i="46"/>
  <c r="GL73" i="46"/>
  <c r="GM73" i="46"/>
  <c r="GN73" i="46"/>
  <c r="GR73" i="46"/>
  <c r="GS73" i="46"/>
  <c r="GT73" i="46"/>
  <c r="GU73" i="46"/>
  <c r="GV73" i="46"/>
  <c r="GW73" i="46"/>
  <c r="GY73" i="46"/>
  <c r="GZ73" i="46"/>
  <c r="BF74" i="46"/>
  <c r="GE74" i="46"/>
  <c r="GF74" i="46"/>
  <c r="GG74" i="46"/>
  <c r="GH74" i="46"/>
  <c r="GI74" i="46"/>
  <c r="GJ74" i="46"/>
  <c r="GK74" i="46"/>
  <c r="GL74" i="46"/>
  <c r="GM74" i="46"/>
  <c r="GN74" i="46"/>
  <c r="GR74" i="46"/>
  <c r="GS74" i="46"/>
  <c r="GT74" i="46"/>
  <c r="GU74" i="46"/>
  <c r="GV74" i="46"/>
  <c r="GW74" i="46"/>
  <c r="GY74" i="46"/>
  <c r="GZ74" i="46"/>
  <c r="BF75" i="46"/>
  <c r="GE75" i="46"/>
  <c r="GF75" i="46"/>
  <c r="GG75" i="46"/>
  <c r="GH75" i="46"/>
  <c r="GI75" i="46"/>
  <c r="GJ75" i="46"/>
  <c r="GK75" i="46"/>
  <c r="GL75" i="46"/>
  <c r="GM75" i="46"/>
  <c r="GN75" i="46"/>
  <c r="GR75" i="46"/>
  <c r="GS75" i="46"/>
  <c r="GT75" i="46"/>
  <c r="GU75" i="46"/>
  <c r="GV75" i="46"/>
  <c r="GW75" i="46"/>
  <c r="GY75" i="46"/>
  <c r="GZ75" i="46"/>
  <c r="BF76" i="46"/>
  <c r="GE76" i="46"/>
  <c r="GF76" i="46"/>
  <c r="GG76" i="46"/>
  <c r="GH76" i="46"/>
  <c r="GI76" i="46"/>
  <c r="GJ76" i="46"/>
  <c r="GK76" i="46"/>
  <c r="GL76" i="46"/>
  <c r="GM76" i="46"/>
  <c r="GN76" i="46"/>
  <c r="GR76" i="46"/>
  <c r="GS76" i="46"/>
  <c r="GT76" i="46"/>
  <c r="GU76" i="46"/>
  <c r="GV76" i="46"/>
  <c r="GW76" i="46"/>
  <c r="GY76" i="46"/>
  <c r="GZ76" i="46"/>
  <c r="BF77" i="46"/>
  <c r="GE77" i="46"/>
  <c r="GF77" i="46"/>
  <c r="GG77" i="46"/>
  <c r="GH77" i="46"/>
  <c r="GI77" i="46"/>
  <c r="GJ77" i="46"/>
  <c r="GK77" i="46"/>
  <c r="GL77" i="46"/>
  <c r="GM77" i="46"/>
  <c r="GN77" i="46"/>
  <c r="GR77" i="46"/>
  <c r="GS77" i="46"/>
  <c r="GT77" i="46"/>
  <c r="GU77" i="46"/>
  <c r="GV77" i="46"/>
  <c r="GW77" i="46"/>
  <c r="GY77" i="46"/>
  <c r="GZ77" i="46"/>
  <c r="BF78" i="46"/>
  <c r="GE78" i="46"/>
  <c r="GF78" i="46"/>
  <c r="GG78" i="46"/>
  <c r="GH78" i="46"/>
  <c r="GI78" i="46"/>
  <c r="GJ78" i="46"/>
  <c r="GK78" i="46"/>
  <c r="GL78" i="46"/>
  <c r="GM78" i="46"/>
  <c r="GN78" i="46"/>
  <c r="GR78" i="46"/>
  <c r="GS78" i="46"/>
  <c r="GT78" i="46"/>
  <c r="GU78" i="46"/>
  <c r="GV78" i="46"/>
  <c r="GW78" i="46"/>
  <c r="GY78" i="46"/>
  <c r="GZ78" i="46"/>
  <c r="BF79" i="46"/>
  <c r="GE79" i="46"/>
  <c r="GF79" i="46"/>
  <c r="GG79" i="46"/>
  <c r="GH79" i="46"/>
  <c r="GI79" i="46"/>
  <c r="GJ79" i="46"/>
  <c r="GK79" i="46"/>
  <c r="GL79" i="46"/>
  <c r="GM79" i="46"/>
  <c r="GN79" i="46"/>
  <c r="GR79" i="46"/>
  <c r="GS79" i="46"/>
  <c r="GT79" i="46"/>
  <c r="GU79" i="46"/>
  <c r="GV79" i="46"/>
  <c r="GW79" i="46"/>
  <c r="GY79" i="46"/>
  <c r="GZ79" i="46"/>
  <c r="BF80" i="46"/>
  <c r="GE80" i="46"/>
  <c r="GF80" i="46"/>
  <c r="GG80" i="46"/>
  <c r="GH80" i="46"/>
  <c r="GI80" i="46"/>
  <c r="GJ80" i="46"/>
  <c r="GK80" i="46"/>
  <c r="GL80" i="46"/>
  <c r="GM80" i="46"/>
  <c r="GN80" i="46"/>
  <c r="GR80" i="46"/>
  <c r="GS80" i="46"/>
  <c r="GT80" i="46"/>
  <c r="GU80" i="46"/>
  <c r="GV80" i="46"/>
  <c r="GW80" i="46"/>
  <c r="GY80" i="46"/>
  <c r="GZ80" i="46"/>
  <c r="BF81" i="46"/>
  <c r="GE81" i="46"/>
  <c r="GF81" i="46"/>
  <c r="GG81" i="46"/>
  <c r="GH81" i="46"/>
  <c r="GI81" i="46"/>
  <c r="GJ81" i="46"/>
  <c r="GK81" i="46"/>
  <c r="GL81" i="46"/>
  <c r="GM81" i="46"/>
  <c r="GN81" i="46"/>
  <c r="GR81" i="46"/>
  <c r="GS81" i="46"/>
  <c r="GT81" i="46"/>
  <c r="GU81" i="46"/>
  <c r="GV81" i="46"/>
  <c r="GW81" i="46"/>
  <c r="GY81" i="46"/>
  <c r="GZ81" i="46"/>
  <c r="BF82" i="46"/>
  <c r="GE82" i="46"/>
  <c r="GF82" i="46"/>
  <c r="GG82" i="46"/>
  <c r="GH82" i="46"/>
  <c r="GI82" i="46"/>
  <c r="GJ82" i="46"/>
  <c r="GK82" i="46"/>
  <c r="GL82" i="46"/>
  <c r="GM82" i="46"/>
  <c r="GN82" i="46"/>
  <c r="GR82" i="46"/>
  <c r="GS82" i="46"/>
  <c r="GT82" i="46"/>
  <c r="GU82" i="46"/>
  <c r="GV82" i="46"/>
  <c r="GW82" i="46"/>
  <c r="GY82" i="46"/>
  <c r="GZ82" i="46"/>
  <c r="BF83" i="46"/>
  <c r="GE83" i="46"/>
  <c r="GF83" i="46"/>
  <c r="GG83" i="46"/>
  <c r="GH83" i="46"/>
  <c r="GI83" i="46"/>
  <c r="GJ83" i="46"/>
  <c r="GK83" i="46"/>
  <c r="GL83" i="46"/>
  <c r="GM83" i="46"/>
  <c r="GN83" i="46"/>
  <c r="GR83" i="46"/>
  <c r="GS83" i="46"/>
  <c r="GT83" i="46"/>
  <c r="GU83" i="46"/>
  <c r="GV83" i="46"/>
  <c r="GW83" i="46"/>
  <c r="GY83" i="46"/>
  <c r="GZ83" i="46"/>
  <c r="BF84" i="46"/>
  <c r="GE84" i="46"/>
  <c r="GF84" i="46"/>
  <c r="GG84" i="46"/>
  <c r="GH84" i="46"/>
  <c r="GI84" i="46"/>
  <c r="GJ84" i="46"/>
  <c r="GK84" i="46"/>
  <c r="GL84" i="46"/>
  <c r="GM84" i="46"/>
  <c r="GN84" i="46"/>
  <c r="GR84" i="46"/>
  <c r="GS84" i="46"/>
  <c r="GT84" i="46"/>
  <c r="GU84" i="46"/>
  <c r="GV84" i="46"/>
  <c r="GW84" i="46"/>
  <c r="GY84" i="46"/>
  <c r="GZ84" i="46"/>
  <c r="BF85" i="46"/>
  <c r="GE85" i="46"/>
  <c r="GF85" i="46"/>
  <c r="GG85" i="46"/>
  <c r="GH85" i="46"/>
  <c r="GI85" i="46"/>
  <c r="GJ85" i="46"/>
  <c r="GK85" i="46"/>
  <c r="GL85" i="46"/>
  <c r="GM85" i="46"/>
  <c r="GN85" i="46"/>
  <c r="GR85" i="46"/>
  <c r="GS85" i="46"/>
  <c r="GT85" i="46"/>
  <c r="GU85" i="46"/>
  <c r="GV85" i="46"/>
  <c r="GW85" i="46"/>
  <c r="GY85" i="46"/>
  <c r="GZ85" i="46"/>
  <c r="BF86" i="46"/>
  <c r="GE86" i="46"/>
  <c r="GF86" i="46"/>
  <c r="GG86" i="46"/>
  <c r="GH86" i="46"/>
  <c r="GI86" i="46"/>
  <c r="GJ86" i="46"/>
  <c r="GK86" i="46"/>
  <c r="GL86" i="46"/>
  <c r="GM86" i="46"/>
  <c r="GN86" i="46"/>
  <c r="GR86" i="46"/>
  <c r="GS86" i="46"/>
  <c r="GT86" i="46"/>
  <c r="GU86" i="46"/>
  <c r="GV86" i="46"/>
  <c r="GW86" i="46"/>
  <c r="GY86" i="46"/>
  <c r="GZ86" i="46"/>
  <c r="BF87" i="46"/>
  <c r="GE87" i="46"/>
  <c r="GF87" i="46"/>
  <c r="GG87" i="46"/>
  <c r="GH87" i="46"/>
  <c r="GI87" i="46"/>
  <c r="GJ87" i="46"/>
  <c r="GK87" i="46"/>
  <c r="GL87" i="46"/>
  <c r="GM87" i="46"/>
  <c r="GN87" i="46"/>
  <c r="GR87" i="46"/>
  <c r="GS87" i="46"/>
  <c r="GT87" i="46"/>
  <c r="GU87" i="46"/>
  <c r="GV87" i="46"/>
  <c r="GW87" i="46"/>
  <c r="GY87" i="46"/>
  <c r="GZ87" i="46"/>
  <c r="BF88" i="46"/>
  <c r="GE88" i="46"/>
  <c r="GF88" i="46"/>
  <c r="GG88" i="46"/>
  <c r="GH88" i="46"/>
  <c r="GI88" i="46"/>
  <c r="GJ88" i="46"/>
  <c r="GK88" i="46"/>
  <c r="GL88" i="46"/>
  <c r="GM88" i="46"/>
  <c r="GN88" i="46"/>
  <c r="GR88" i="46"/>
  <c r="GS88" i="46"/>
  <c r="GT88" i="46"/>
  <c r="GU88" i="46"/>
  <c r="GV88" i="46"/>
  <c r="GW88" i="46"/>
  <c r="GY88" i="46"/>
  <c r="GZ88" i="46"/>
  <c r="BF89" i="46"/>
  <c r="GE89" i="46"/>
  <c r="GF89" i="46"/>
  <c r="GG89" i="46"/>
  <c r="GH89" i="46"/>
  <c r="GI89" i="46"/>
  <c r="GJ89" i="46"/>
  <c r="GK89" i="46"/>
  <c r="GL89" i="46"/>
  <c r="GM89" i="46"/>
  <c r="GN89" i="46"/>
  <c r="GR89" i="46"/>
  <c r="GS89" i="46"/>
  <c r="GT89" i="46"/>
  <c r="GU89" i="46"/>
  <c r="GV89" i="46"/>
  <c r="GW89" i="46"/>
  <c r="GY89" i="46"/>
  <c r="GZ89" i="46"/>
  <c r="BF90" i="46"/>
  <c r="GE90" i="46"/>
  <c r="GF90" i="46"/>
  <c r="GG90" i="46"/>
  <c r="GH90" i="46"/>
  <c r="GI90" i="46"/>
  <c r="GJ90" i="46"/>
  <c r="GK90" i="46"/>
  <c r="GL90" i="46"/>
  <c r="GM90" i="46"/>
  <c r="GN90" i="46"/>
  <c r="GR90" i="46"/>
  <c r="GS90" i="46"/>
  <c r="GT90" i="46"/>
  <c r="GU90" i="46"/>
  <c r="GV90" i="46"/>
  <c r="GW90" i="46"/>
  <c r="GY90" i="46"/>
  <c r="GZ90" i="46"/>
  <c r="BF91" i="46"/>
  <c r="GE91" i="46"/>
  <c r="GF91" i="46"/>
  <c r="GG91" i="46"/>
  <c r="GH91" i="46"/>
  <c r="GI91" i="46"/>
  <c r="GJ91" i="46"/>
  <c r="GK91" i="46"/>
  <c r="GL91" i="46"/>
  <c r="GM91" i="46"/>
  <c r="GN91" i="46"/>
  <c r="GR91" i="46"/>
  <c r="GS91" i="46"/>
  <c r="GT91" i="46"/>
  <c r="GU91" i="46"/>
  <c r="GV91" i="46"/>
  <c r="GW91" i="46"/>
  <c r="GY91" i="46"/>
  <c r="GZ91" i="46"/>
  <c r="BF92" i="46"/>
  <c r="GE92" i="46"/>
  <c r="GF92" i="46"/>
  <c r="GG92" i="46"/>
  <c r="GH92" i="46"/>
  <c r="GI92" i="46"/>
  <c r="GJ92" i="46"/>
  <c r="GK92" i="46"/>
  <c r="GL92" i="46"/>
  <c r="GM92" i="46"/>
  <c r="GN92" i="46"/>
  <c r="GR92" i="46"/>
  <c r="GS92" i="46"/>
  <c r="GT92" i="46"/>
  <c r="GU92" i="46"/>
  <c r="GV92" i="46"/>
  <c r="GW92" i="46"/>
  <c r="GY92" i="46"/>
  <c r="GZ92" i="46"/>
  <c r="BF93" i="46"/>
  <c r="GE93" i="46"/>
  <c r="GF93" i="46"/>
  <c r="GG93" i="46"/>
  <c r="GH93" i="46"/>
  <c r="GI93" i="46"/>
  <c r="GJ93" i="46"/>
  <c r="GK93" i="46"/>
  <c r="GL93" i="46"/>
  <c r="GM93" i="46"/>
  <c r="GN93" i="46"/>
  <c r="GR93" i="46"/>
  <c r="GS93" i="46"/>
  <c r="GT93" i="46"/>
  <c r="GU93" i="46"/>
  <c r="GV93" i="46"/>
  <c r="GW93" i="46"/>
  <c r="GY93" i="46"/>
  <c r="GZ93" i="46"/>
  <c r="BF94" i="46"/>
  <c r="GE94" i="46"/>
  <c r="GF94" i="46"/>
  <c r="GG94" i="46"/>
  <c r="GH94" i="46"/>
  <c r="GI94" i="46"/>
  <c r="GJ94" i="46"/>
  <c r="GK94" i="46"/>
  <c r="GL94" i="46"/>
  <c r="GM94" i="46"/>
  <c r="GN94" i="46"/>
  <c r="GR94" i="46"/>
  <c r="GS94" i="46"/>
  <c r="GT94" i="46"/>
  <c r="GU94" i="46"/>
  <c r="GV94" i="46"/>
  <c r="GW94" i="46"/>
  <c r="GY94" i="46"/>
  <c r="GZ94" i="46"/>
  <c r="BF95" i="46"/>
  <c r="GE95" i="46"/>
  <c r="GF95" i="46"/>
  <c r="GG95" i="46"/>
  <c r="GH95" i="46"/>
  <c r="GI95" i="46"/>
  <c r="GJ95" i="46"/>
  <c r="GK95" i="46"/>
  <c r="GL95" i="46"/>
  <c r="GM95" i="46"/>
  <c r="GN95" i="46"/>
  <c r="GR95" i="46"/>
  <c r="GS95" i="46"/>
  <c r="GT95" i="46"/>
  <c r="GU95" i="46"/>
  <c r="GV95" i="46"/>
  <c r="GW95" i="46"/>
  <c r="GY95" i="46"/>
  <c r="GZ95" i="46"/>
  <c r="BF96" i="46"/>
  <c r="GE96" i="46"/>
  <c r="GF96" i="46"/>
  <c r="GG96" i="46"/>
  <c r="GH96" i="46"/>
  <c r="GI96" i="46"/>
  <c r="GJ96" i="46"/>
  <c r="GK96" i="46"/>
  <c r="GL96" i="46"/>
  <c r="GM96" i="46"/>
  <c r="GN96" i="46"/>
  <c r="GR96" i="46"/>
  <c r="GS96" i="46"/>
  <c r="GT96" i="46"/>
  <c r="GU96" i="46"/>
  <c r="GV96" i="46"/>
  <c r="GW96" i="46"/>
  <c r="GY96" i="46"/>
  <c r="GZ96" i="46"/>
  <c r="BF97" i="46"/>
  <c r="GE97" i="46"/>
  <c r="GF97" i="46"/>
  <c r="GG97" i="46"/>
  <c r="GH97" i="46"/>
  <c r="GI97" i="46"/>
  <c r="GJ97" i="46"/>
  <c r="GK97" i="46"/>
  <c r="GL97" i="46"/>
  <c r="GM97" i="46"/>
  <c r="GN97" i="46"/>
  <c r="GR97" i="46"/>
  <c r="GS97" i="46"/>
  <c r="GT97" i="46"/>
  <c r="GU97" i="46"/>
  <c r="GV97" i="46"/>
  <c r="GW97" i="46"/>
  <c r="GY97" i="46"/>
  <c r="GZ97" i="46"/>
  <c r="BF98" i="46"/>
  <c r="GE98" i="46"/>
  <c r="GF98" i="46"/>
  <c r="GG98" i="46"/>
  <c r="GH98" i="46"/>
  <c r="GI98" i="46"/>
  <c r="GJ98" i="46"/>
  <c r="GK98" i="46"/>
  <c r="GL98" i="46"/>
  <c r="GM98" i="46"/>
  <c r="GN98" i="46"/>
  <c r="GR98" i="46"/>
  <c r="GS98" i="46"/>
  <c r="GT98" i="46"/>
  <c r="GU98" i="46"/>
  <c r="GV98" i="46"/>
  <c r="GW98" i="46"/>
  <c r="GY98" i="46"/>
  <c r="GZ98" i="46"/>
  <c r="BF99" i="46"/>
  <c r="GE99" i="46"/>
  <c r="GF99" i="46"/>
  <c r="GG99" i="46"/>
  <c r="GH99" i="46"/>
  <c r="GI99" i="46"/>
  <c r="GJ99" i="46"/>
  <c r="GK99" i="46"/>
  <c r="GL99" i="46"/>
  <c r="GM99" i="46"/>
  <c r="GN99" i="46"/>
  <c r="GR99" i="46"/>
  <c r="GS99" i="46"/>
  <c r="GT99" i="46"/>
  <c r="GU99" i="46"/>
  <c r="GV99" i="46"/>
  <c r="GW99" i="46"/>
  <c r="GY99" i="46"/>
  <c r="GZ99" i="46"/>
  <c r="BF100" i="46"/>
  <c r="GE100" i="46"/>
  <c r="GF100" i="46"/>
  <c r="GG100" i="46"/>
  <c r="GH100" i="46"/>
  <c r="GI100" i="46"/>
  <c r="GJ100" i="46"/>
  <c r="GK100" i="46"/>
  <c r="GL100" i="46"/>
  <c r="GM100" i="46"/>
  <c r="GN100" i="46"/>
  <c r="GR100" i="46"/>
  <c r="GS100" i="46"/>
  <c r="GT100" i="46"/>
  <c r="GU100" i="46"/>
  <c r="GV100" i="46"/>
  <c r="GW100" i="46"/>
  <c r="GY100" i="46"/>
  <c r="GZ100" i="46"/>
  <c r="BF101" i="46"/>
  <c r="GE101" i="46"/>
  <c r="GF101" i="46"/>
  <c r="GG101" i="46"/>
  <c r="GH101" i="46"/>
  <c r="GI101" i="46"/>
  <c r="GJ101" i="46"/>
  <c r="GK101" i="46"/>
  <c r="GL101" i="46"/>
  <c r="GM101" i="46"/>
  <c r="GN101" i="46"/>
  <c r="GR101" i="46"/>
  <c r="GS101" i="46"/>
  <c r="GT101" i="46"/>
  <c r="GU101" i="46"/>
  <c r="GV101" i="46"/>
  <c r="GW101" i="46"/>
  <c r="GY101" i="46"/>
  <c r="GZ101" i="46"/>
  <c r="BF102" i="46"/>
  <c r="GE102" i="46"/>
  <c r="GF102" i="46"/>
  <c r="GG102" i="46"/>
  <c r="GH102" i="46"/>
  <c r="GI102" i="46"/>
  <c r="GJ102" i="46"/>
  <c r="GK102" i="46"/>
  <c r="GL102" i="46"/>
  <c r="GM102" i="46"/>
  <c r="GN102" i="46"/>
  <c r="GR102" i="46"/>
  <c r="GS102" i="46"/>
  <c r="GT102" i="46"/>
  <c r="GU102" i="46"/>
  <c r="GV102" i="46"/>
  <c r="GW102" i="46"/>
  <c r="GY102" i="46"/>
  <c r="GZ102" i="46"/>
  <c r="BF103" i="46"/>
  <c r="GE103" i="46"/>
  <c r="GF103" i="46"/>
  <c r="GG103" i="46"/>
  <c r="GH103" i="46"/>
  <c r="GI103" i="46"/>
  <c r="GJ103" i="46"/>
  <c r="GK103" i="46"/>
  <c r="GL103" i="46"/>
  <c r="GM103" i="46"/>
  <c r="GN103" i="46"/>
  <c r="GR103" i="46"/>
  <c r="GS103" i="46"/>
  <c r="GT103" i="46"/>
  <c r="GU103" i="46"/>
  <c r="GV103" i="46"/>
  <c r="GW103" i="46"/>
  <c r="GY103" i="46"/>
  <c r="GZ103" i="46"/>
  <c r="BF104" i="46"/>
  <c r="GE104" i="46"/>
  <c r="GF104" i="46"/>
  <c r="GG104" i="46"/>
  <c r="GH104" i="46"/>
  <c r="GI104" i="46"/>
  <c r="GJ104" i="46"/>
  <c r="GK104" i="46"/>
  <c r="GL104" i="46"/>
  <c r="GM104" i="46"/>
  <c r="GN104" i="46"/>
  <c r="GR104" i="46"/>
  <c r="GS104" i="46"/>
  <c r="GT104" i="46"/>
  <c r="GU104" i="46"/>
  <c r="GV104" i="46"/>
  <c r="GW104" i="46"/>
  <c r="GY104" i="46"/>
  <c r="GZ104" i="46"/>
  <c r="BF105" i="46"/>
  <c r="GE105" i="46"/>
  <c r="GF105" i="46"/>
  <c r="GG105" i="46"/>
  <c r="GH105" i="46"/>
  <c r="GI105" i="46"/>
  <c r="GJ105" i="46"/>
  <c r="GK105" i="46"/>
  <c r="GL105" i="46"/>
  <c r="GM105" i="46"/>
  <c r="GN105" i="46"/>
  <c r="GR105" i="46"/>
  <c r="GS105" i="46"/>
  <c r="GT105" i="46"/>
  <c r="GU105" i="46"/>
  <c r="GV105" i="46"/>
  <c r="GW105" i="46"/>
  <c r="GY105" i="46"/>
  <c r="GZ105" i="46"/>
  <c r="BF106" i="46"/>
  <c r="GE106" i="46"/>
  <c r="GF106" i="46"/>
  <c r="GG106" i="46"/>
  <c r="GH106" i="46"/>
  <c r="GI106" i="46"/>
  <c r="GJ106" i="46"/>
  <c r="GK106" i="46"/>
  <c r="GL106" i="46"/>
  <c r="GM106" i="46"/>
  <c r="GN106" i="46"/>
  <c r="GR106" i="46"/>
  <c r="GS106" i="46"/>
  <c r="GT106" i="46"/>
  <c r="GU106" i="46"/>
  <c r="GV106" i="46"/>
  <c r="GW106" i="46"/>
  <c r="GY106" i="46"/>
  <c r="GZ106" i="46"/>
  <c r="BF107" i="46"/>
  <c r="GE107" i="46"/>
  <c r="GF107" i="46"/>
  <c r="GG107" i="46"/>
  <c r="GH107" i="46"/>
  <c r="GI107" i="46"/>
  <c r="GJ107" i="46"/>
  <c r="GK107" i="46"/>
  <c r="GL107" i="46"/>
  <c r="GM107" i="46"/>
  <c r="GN107" i="46"/>
  <c r="GR107" i="46"/>
  <c r="GS107" i="46"/>
  <c r="GT107" i="46"/>
  <c r="GU107" i="46"/>
  <c r="GV107" i="46"/>
  <c r="GW107" i="46"/>
  <c r="GY107" i="46"/>
  <c r="GZ107" i="46"/>
  <c r="BF108" i="46"/>
  <c r="GE108" i="46"/>
  <c r="GF108" i="46"/>
  <c r="GG108" i="46"/>
  <c r="GH108" i="46"/>
  <c r="GI108" i="46"/>
  <c r="GJ108" i="46"/>
  <c r="GK108" i="46"/>
  <c r="GL108" i="46"/>
  <c r="GM108" i="46"/>
  <c r="GN108" i="46"/>
  <c r="GR108" i="46"/>
  <c r="GS108" i="46"/>
  <c r="GT108" i="46"/>
  <c r="GU108" i="46"/>
  <c r="GV108" i="46"/>
  <c r="GW108" i="46"/>
  <c r="GY108" i="46"/>
  <c r="GZ108" i="46"/>
  <c r="BF109" i="46"/>
  <c r="GE109" i="46"/>
  <c r="GF109" i="46"/>
  <c r="GG109" i="46"/>
  <c r="GH109" i="46"/>
  <c r="GI109" i="46"/>
  <c r="GJ109" i="46"/>
  <c r="GK109" i="46"/>
  <c r="GL109" i="46"/>
  <c r="GM109" i="46"/>
  <c r="GN109" i="46"/>
  <c r="GR109" i="46"/>
  <c r="GS109" i="46"/>
  <c r="GT109" i="46"/>
  <c r="GU109" i="46"/>
  <c r="GV109" i="46"/>
  <c r="GW109" i="46"/>
  <c r="GY109" i="46"/>
  <c r="GZ109" i="46"/>
  <c r="BF110" i="46"/>
  <c r="GE110" i="46"/>
  <c r="GF110" i="46"/>
  <c r="GG110" i="46"/>
  <c r="GH110" i="46"/>
  <c r="GI110" i="46"/>
  <c r="GJ110" i="46"/>
  <c r="GK110" i="46"/>
  <c r="GL110" i="46"/>
  <c r="GM110" i="46"/>
  <c r="GN110" i="46"/>
  <c r="GR110" i="46"/>
  <c r="GS110" i="46"/>
  <c r="GT110" i="46"/>
  <c r="GU110" i="46"/>
  <c r="GV110" i="46"/>
  <c r="GW110" i="46"/>
  <c r="GY110" i="46"/>
  <c r="GZ110" i="46"/>
  <c r="BF111" i="46"/>
  <c r="GE111" i="46"/>
  <c r="GF111" i="46"/>
  <c r="GG111" i="46"/>
  <c r="GH111" i="46"/>
  <c r="GI111" i="46"/>
  <c r="GJ111" i="46"/>
  <c r="GK111" i="46"/>
  <c r="GL111" i="46"/>
  <c r="GM111" i="46"/>
  <c r="GN111" i="46"/>
  <c r="GR111" i="46"/>
  <c r="GS111" i="46"/>
  <c r="GT111" i="46"/>
  <c r="GU111" i="46"/>
  <c r="GV111" i="46"/>
  <c r="GW111" i="46"/>
  <c r="GY111" i="46"/>
  <c r="GZ111" i="46"/>
  <c r="BF112" i="46"/>
  <c r="GE112" i="46"/>
  <c r="GF112" i="46"/>
  <c r="GG112" i="46"/>
  <c r="GH112" i="46"/>
  <c r="GI112" i="46"/>
  <c r="GJ112" i="46"/>
  <c r="GK112" i="46"/>
  <c r="GL112" i="46"/>
  <c r="GM112" i="46"/>
  <c r="GN112" i="46"/>
  <c r="GR112" i="46"/>
  <c r="GS112" i="46"/>
  <c r="GT112" i="46"/>
  <c r="GU112" i="46"/>
  <c r="GV112" i="46"/>
  <c r="GW112" i="46"/>
  <c r="GY112" i="46"/>
  <c r="GZ112" i="46"/>
  <c r="BF113" i="46"/>
  <c r="GE113" i="46"/>
  <c r="GF113" i="46"/>
  <c r="GG113" i="46"/>
  <c r="GH113" i="46"/>
  <c r="GI113" i="46"/>
  <c r="GJ113" i="46"/>
  <c r="GK113" i="46"/>
  <c r="GL113" i="46"/>
  <c r="GM113" i="46"/>
  <c r="GN113" i="46"/>
  <c r="GR113" i="46"/>
  <c r="GS113" i="46"/>
  <c r="GT113" i="46"/>
  <c r="GU113" i="46"/>
  <c r="GV113" i="46"/>
  <c r="GW113" i="46"/>
  <c r="GY113" i="46"/>
  <c r="GZ113" i="46"/>
  <c r="BF114" i="46"/>
  <c r="GE114" i="46"/>
  <c r="GF114" i="46"/>
  <c r="GG114" i="46"/>
  <c r="GH114" i="46"/>
  <c r="GI114" i="46"/>
  <c r="GJ114" i="46"/>
  <c r="GK114" i="46"/>
  <c r="GL114" i="46"/>
  <c r="GM114" i="46"/>
  <c r="GN114" i="46"/>
  <c r="GR114" i="46"/>
  <c r="GS114" i="46"/>
  <c r="GT114" i="46"/>
  <c r="GU114" i="46"/>
  <c r="GV114" i="46"/>
  <c r="GW114" i="46"/>
  <c r="GY114" i="46"/>
  <c r="GZ114" i="46"/>
  <c r="BF115" i="46"/>
  <c r="GE115" i="46"/>
  <c r="GF115" i="46"/>
  <c r="GG115" i="46"/>
  <c r="GH115" i="46"/>
  <c r="GI115" i="46"/>
  <c r="GJ115" i="46"/>
  <c r="GK115" i="46"/>
  <c r="GL115" i="46"/>
  <c r="GM115" i="46"/>
  <c r="GN115" i="46"/>
  <c r="GR115" i="46"/>
  <c r="GS115" i="46"/>
  <c r="GT115" i="46"/>
  <c r="GU115" i="46"/>
  <c r="GV115" i="46"/>
  <c r="GW115" i="46"/>
  <c r="GY115" i="46"/>
  <c r="GZ115" i="46"/>
  <c r="BF116" i="46"/>
  <c r="GE116" i="46"/>
  <c r="GF116" i="46"/>
  <c r="GG116" i="46"/>
  <c r="GH116" i="46"/>
  <c r="GI116" i="46"/>
  <c r="GJ116" i="46"/>
  <c r="GK116" i="46"/>
  <c r="GL116" i="46"/>
  <c r="GM116" i="46"/>
  <c r="GN116" i="46"/>
  <c r="GR116" i="46"/>
  <c r="GS116" i="46"/>
  <c r="GT116" i="46"/>
  <c r="GU116" i="46"/>
  <c r="GV116" i="46"/>
  <c r="GW116" i="46"/>
  <c r="GY116" i="46"/>
  <c r="GZ116" i="46"/>
  <c r="BF117" i="46"/>
  <c r="GE117" i="46"/>
  <c r="GF117" i="46"/>
  <c r="GG117" i="46"/>
  <c r="GH117" i="46"/>
  <c r="GI117" i="46"/>
  <c r="GJ117" i="46"/>
  <c r="GK117" i="46"/>
  <c r="GL117" i="46"/>
  <c r="GM117" i="46"/>
  <c r="GN117" i="46"/>
  <c r="GR117" i="46"/>
  <c r="GS117" i="46"/>
  <c r="GT117" i="46"/>
  <c r="GU117" i="46"/>
  <c r="GV117" i="46"/>
  <c r="GW117" i="46"/>
  <c r="GY117" i="46"/>
  <c r="GZ117" i="46"/>
  <c r="BF118" i="46"/>
  <c r="GE118" i="46"/>
  <c r="GF118" i="46"/>
  <c r="GG118" i="46"/>
  <c r="GH118" i="46"/>
  <c r="GI118" i="46"/>
  <c r="GJ118" i="46"/>
  <c r="GK118" i="46"/>
  <c r="GL118" i="46"/>
  <c r="GM118" i="46"/>
  <c r="GN118" i="46"/>
  <c r="GR118" i="46"/>
  <c r="GS118" i="46"/>
  <c r="GT118" i="46"/>
  <c r="GU118" i="46"/>
  <c r="GV118" i="46"/>
  <c r="GW118" i="46"/>
  <c r="GY118" i="46"/>
  <c r="GZ118" i="46"/>
  <c r="BF119" i="46"/>
  <c r="GE119" i="46"/>
  <c r="GF119" i="46"/>
  <c r="GG119" i="46"/>
  <c r="GH119" i="46"/>
  <c r="GI119" i="46"/>
  <c r="GJ119" i="46"/>
  <c r="GK119" i="46"/>
  <c r="GL119" i="46"/>
  <c r="GM119" i="46"/>
  <c r="GN119" i="46"/>
  <c r="GR119" i="46"/>
  <c r="GS119" i="46"/>
  <c r="GT119" i="46"/>
  <c r="GU119" i="46"/>
  <c r="GV119" i="46"/>
  <c r="GW119" i="46"/>
  <c r="GY119" i="46"/>
  <c r="GZ119" i="46"/>
  <c r="BF120" i="46"/>
  <c r="GE120" i="46"/>
  <c r="GF120" i="46"/>
  <c r="GG120" i="46"/>
  <c r="GH120" i="46"/>
  <c r="GI120" i="46"/>
  <c r="GJ120" i="46"/>
  <c r="GK120" i="46"/>
  <c r="GL120" i="46"/>
  <c r="GM120" i="46"/>
  <c r="GN120" i="46"/>
  <c r="GR120" i="46"/>
  <c r="GS120" i="46"/>
  <c r="GT120" i="46"/>
  <c r="GU120" i="46"/>
  <c r="GV120" i="46"/>
  <c r="GW120" i="46"/>
  <c r="GY120" i="46"/>
  <c r="GZ120" i="46"/>
  <c r="BF121" i="46"/>
  <c r="GE121" i="46"/>
  <c r="GF121" i="46"/>
  <c r="GG121" i="46"/>
  <c r="GH121" i="46"/>
  <c r="GI121" i="46"/>
  <c r="GJ121" i="46"/>
  <c r="GK121" i="46"/>
  <c r="GL121" i="46"/>
  <c r="GM121" i="46"/>
  <c r="GN121" i="46"/>
  <c r="GR121" i="46"/>
  <c r="GS121" i="46"/>
  <c r="GT121" i="46"/>
  <c r="GU121" i="46"/>
  <c r="GV121" i="46"/>
  <c r="GW121" i="46"/>
  <c r="GY121" i="46"/>
  <c r="GZ121" i="46"/>
  <c r="BF122" i="46"/>
  <c r="GE122" i="46"/>
  <c r="GF122" i="46"/>
  <c r="GG122" i="46"/>
  <c r="GH122" i="46"/>
  <c r="GI122" i="46"/>
  <c r="GJ122" i="46"/>
  <c r="GK122" i="46"/>
  <c r="GL122" i="46"/>
  <c r="GM122" i="46"/>
  <c r="GN122" i="46"/>
  <c r="GR122" i="46"/>
  <c r="GS122" i="46"/>
  <c r="GT122" i="46"/>
  <c r="GU122" i="46"/>
  <c r="GV122" i="46"/>
  <c r="GW122" i="46"/>
  <c r="GY122" i="46"/>
  <c r="GZ122" i="46"/>
  <c r="BF123" i="46"/>
  <c r="GE123" i="46"/>
  <c r="GF123" i="46"/>
  <c r="GG123" i="46"/>
  <c r="GH123" i="46"/>
  <c r="GI123" i="46"/>
  <c r="GJ123" i="46"/>
  <c r="GK123" i="46"/>
  <c r="GL123" i="46"/>
  <c r="GM123" i="46"/>
  <c r="GN123" i="46"/>
  <c r="GR123" i="46"/>
  <c r="GS123" i="46"/>
  <c r="GT123" i="46"/>
  <c r="GU123" i="46"/>
  <c r="GV123" i="46"/>
  <c r="GW123" i="46"/>
  <c r="GY123" i="46"/>
  <c r="GZ123" i="46"/>
  <c r="BF124" i="46"/>
  <c r="GE124" i="46"/>
  <c r="GF124" i="46"/>
  <c r="GG124" i="46"/>
  <c r="GH124" i="46"/>
  <c r="GI124" i="46"/>
  <c r="GJ124" i="46"/>
  <c r="GK124" i="46"/>
  <c r="GL124" i="46"/>
  <c r="GM124" i="46"/>
  <c r="GN124" i="46"/>
  <c r="GR124" i="46"/>
  <c r="GS124" i="46"/>
  <c r="GT124" i="46"/>
  <c r="GU124" i="46"/>
  <c r="GV124" i="46"/>
  <c r="GW124" i="46"/>
  <c r="GY124" i="46"/>
  <c r="GZ124" i="46"/>
  <c r="BF125" i="46"/>
  <c r="GE125" i="46"/>
  <c r="GF125" i="46"/>
  <c r="GG125" i="46"/>
  <c r="GH125" i="46"/>
  <c r="GI125" i="46"/>
  <c r="GJ125" i="46"/>
  <c r="GK125" i="46"/>
  <c r="GL125" i="46"/>
  <c r="GM125" i="46"/>
  <c r="GN125" i="46"/>
  <c r="GR125" i="46"/>
  <c r="GS125" i="46"/>
  <c r="GT125" i="46"/>
  <c r="GU125" i="46"/>
  <c r="GV125" i="46"/>
  <c r="GW125" i="46"/>
  <c r="GY125" i="46"/>
  <c r="GZ125" i="46"/>
  <c r="BF126" i="46"/>
  <c r="GE126" i="46"/>
  <c r="GF126" i="46"/>
  <c r="GG126" i="46"/>
  <c r="GH126" i="46"/>
  <c r="GI126" i="46"/>
  <c r="GJ126" i="46"/>
  <c r="GK126" i="46"/>
  <c r="GL126" i="46"/>
  <c r="GM126" i="46"/>
  <c r="GN126" i="46"/>
  <c r="GR126" i="46"/>
  <c r="GS126" i="46"/>
  <c r="GT126" i="46"/>
  <c r="GU126" i="46"/>
  <c r="GV126" i="46"/>
  <c r="GW126" i="46"/>
  <c r="GY126" i="46"/>
  <c r="GZ126" i="46"/>
  <c r="BF127" i="46"/>
  <c r="GE127" i="46"/>
  <c r="GF127" i="46"/>
  <c r="GG127" i="46"/>
  <c r="GH127" i="46"/>
  <c r="GI127" i="46"/>
  <c r="GJ127" i="46"/>
  <c r="GK127" i="46"/>
  <c r="GL127" i="46"/>
  <c r="GM127" i="46"/>
  <c r="GN127" i="46"/>
  <c r="GR127" i="46"/>
  <c r="GS127" i="46"/>
  <c r="GT127" i="46"/>
  <c r="GU127" i="46"/>
  <c r="GV127" i="46"/>
  <c r="GW127" i="46"/>
  <c r="GY127" i="46"/>
  <c r="GZ127" i="46"/>
  <c r="BF128" i="46"/>
  <c r="GE128" i="46"/>
  <c r="GF128" i="46"/>
  <c r="GG128" i="46"/>
  <c r="GH128" i="46"/>
  <c r="GI128" i="46"/>
  <c r="GJ128" i="46"/>
  <c r="GK128" i="46"/>
  <c r="GL128" i="46"/>
  <c r="GM128" i="46"/>
  <c r="GN128" i="46"/>
  <c r="GR128" i="46"/>
  <c r="GS128" i="46"/>
  <c r="GT128" i="46"/>
  <c r="GU128" i="46"/>
  <c r="GV128" i="46"/>
  <c r="GW128" i="46"/>
  <c r="GY128" i="46"/>
  <c r="GZ128" i="46"/>
  <c r="BF129" i="46"/>
  <c r="GE129" i="46"/>
  <c r="GF129" i="46"/>
  <c r="GG129" i="46"/>
  <c r="GH129" i="46"/>
  <c r="GI129" i="46"/>
  <c r="GJ129" i="46"/>
  <c r="GK129" i="46"/>
  <c r="GL129" i="46"/>
  <c r="GM129" i="46"/>
  <c r="GN129" i="46"/>
  <c r="GR129" i="46"/>
  <c r="GS129" i="46"/>
  <c r="GT129" i="46"/>
  <c r="GU129" i="46"/>
  <c r="GV129" i="46"/>
  <c r="GW129" i="46"/>
  <c r="GY129" i="46"/>
  <c r="GZ129" i="46"/>
  <c r="BF130" i="46"/>
  <c r="GE130" i="46"/>
  <c r="GF130" i="46"/>
  <c r="GG130" i="46"/>
  <c r="GH130" i="46"/>
  <c r="GI130" i="46"/>
  <c r="GJ130" i="46"/>
  <c r="GK130" i="46"/>
  <c r="GL130" i="46"/>
  <c r="GM130" i="46"/>
  <c r="GN130" i="46"/>
  <c r="GR130" i="46"/>
  <c r="GS130" i="46"/>
  <c r="GT130" i="46"/>
  <c r="GU130" i="46"/>
  <c r="GV130" i="46"/>
  <c r="GW130" i="46"/>
  <c r="GY130" i="46"/>
  <c r="GZ130" i="46"/>
  <c r="BF131" i="46"/>
  <c r="GE131" i="46"/>
  <c r="GF131" i="46"/>
  <c r="GG131" i="46"/>
  <c r="GH131" i="46"/>
  <c r="GI131" i="46"/>
  <c r="GJ131" i="46"/>
  <c r="GK131" i="46"/>
  <c r="GL131" i="46"/>
  <c r="GM131" i="46"/>
  <c r="GN131" i="46"/>
  <c r="GR131" i="46"/>
  <c r="GS131" i="46"/>
  <c r="GT131" i="46"/>
  <c r="GU131" i="46"/>
  <c r="GV131" i="46"/>
  <c r="GW131" i="46"/>
  <c r="GY131" i="46"/>
  <c r="GZ131" i="46"/>
  <c r="BF132" i="46"/>
  <c r="GE132" i="46"/>
  <c r="GF132" i="46"/>
  <c r="GG132" i="46"/>
  <c r="GH132" i="46"/>
  <c r="GI132" i="46"/>
  <c r="GJ132" i="46"/>
  <c r="GK132" i="46"/>
  <c r="GL132" i="46"/>
  <c r="GM132" i="46"/>
  <c r="GN132" i="46"/>
  <c r="GR132" i="46"/>
  <c r="GS132" i="46"/>
  <c r="GT132" i="46"/>
  <c r="GU132" i="46"/>
  <c r="GV132" i="46"/>
  <c r="GW132" i="46"/>
  <c r="GY132" i="46"/>
  <c r="GZ132" i="46"/>
  <c r="BF133" i="46"/>
  <c r="GE133" i="46"/>
  <c r="GF133" i="46"/>
  <c r="GG133" i="46"/>
  <c r="GH133" i="46"/>
  <c r="GI133" i="46"/>
  <c r="GJ133" i="46"/>
  <c r="GK133" i="46"/>
  <c r="GL133" i="46"/>
  <c r="GM133" i="46"/>
  <c r="GN133" i="46"/>
  <c r="GR133" i="46"/>
  <c r="GS133" i="46"/>
  <c r="GT133" i="46"/>
  <c r="GU133" i="46"/>
  <c r="GV133" i="46"/>
  <c r="GW133" i="46"/>
  <c r="GY133" i="46"/>
  <c r="GZ133" i="46"/>
  <c r="BF134" i="46"/>
  <c r="GE134" i="46"/>
  <c r="GF134" i="46"/>
  <c r="GG134" i="46"/>
  <c r="GH134" i="46"/>
  <c r="GI134" i="46"/>
  <c r="GJ134" i="46"/>
  <c r="GK134" i="46"/>
  <c r="GL134" i="46"/>
  <c r="GM134" i="46"/>
  <c r="GN134" i="46"/>
  <c r="GR134" i="46"/>
  <c r="GS134" i="46"/>
  <c r="GT134" i="46"/>
  <c r="GU134" i="46"/>
  <c r="GV134" i="46"/>
  <c r="GW134" i="46"/>
  <c r="GY134" i="46"/>
  <c r="GZ134" i="46"/>
  <c r="BF135" i="46"/>
  <c r="GE135" i="46"/>
  <c r="GF135" i="46"/>
  <c r="GG135" i="46"/>
  <c r="GH135" i="46"/>
  <c r="GI135" i="46"/>
  <c r="GJ135" i="46"/>
  <c r="GK135" i="46"/>
  <c r="GL135" i="46"/>
  <c r="GM135" i="46"/>
  <c r="GN135" i="46"/>
  <c r="GR135" i="46"/>
  <c r="GS135" i="46"/>
  <c r="GT135" i="46"/>
  <c r="GU135" i="46"/>
  <c r="GV135" i="46"/>
  <c r="GW135" i="46"/>
  <c r="GY135" i="46"/>
  <c r="GZ135" i="46"/>
  <c r="BF136" i="46"/>
  <c r="GE136" i="46"/>
  <c r="GF136" i="46"/>
  <c r="GG136" i="46"/>
  <c r="GH136" i="46"/>
  <c r="GI136" i="46"/>
  <c r="GJ136" i="46"/>
  <c r="GK136" i="46"/>
  <c r="GL136" i="46"/>
  <c r="GM136" i="46"/>
  <c r="GN136" i="46"/>
  <c r="GR136" i="46"/>
  <c r="GS136" i="46"/>
  <c r="GT136" i="46"/>
  <c r="GU136" i="46"/>
  <c r="GV136" i="46"/>
  <c r="GW136" i="46"/>
  <c r="GY136" i="46"/>
  <c r="GZ136" i="46"/>
  <c r="BF137" i="46"/>
  <c r="GE137" i="46"/>
  <c r="GF137" i="46"/>
  <c r="GG137" i="46"/>
  <c r="GH137" i="46"/>
  <c r="GI137" i="46"/>
  <c r="GJ137" i="46"/>
  <c r="GK137" i="46"/>
  <c r="GL137" i="46"/>
  <c r="GM137" i="46"/>
  <c r="GN137" i="46"/>
  <c r="GR137" i="46"/>
  <c r="GS137" i="46"/>
  <c r="GT137" i="46"/>
  <c r="GU137" i="46"/>
  <c r="GV137" i="46"/>
  <c r="GW137" i="46"/>
  <c r="GY137" i="46"/>
  <c r="GZ137" i="46"/>
  <c r="BF138" i="46"/>
  <c r="GE138" i="46"/>
  <c r="GF138" i="46"/>
  <c r="GG138" i="46"/>
  <c r="GH138" i="46"/>
  <c r="GI138" i="46"/>
  <c r="GJ138" i="46"/>
  <c r="GK138" i="46"/>
  <c r="GL138" i="46"/>
  <c r="GM138" i="46"/>
  <c r="GN138" i="46"/>
  <c r="GR138" i="46"/>
  <c r="GS138" i="46"/>
  <c r="GT138" i="46"/>
  <c r="GU138" i="46"/>
  <c r="GV138" i="46"/>
  <c r="GW138" i="46"/>
  <c r="GY138" i="46"/>
  <c r="GZ138" i="46"/>
  <c r="BF139" i="46"/>
  <c r="GE139" i="46"/>
  <c r="GF139" i="46"/>
  <c r="GG139" i="46"/>
  <c r="GH139" i="46"/>
  <c r="GI139" i="46"/>
  <c r="GJ139" i="46"/>
  <c r="GK139" i="46"/>
  <c r="GL139" i="46"/>
  <c r="GM139" i="46"/>
  <c r="GN139" i="46"/>
  <c r="GR139" i="46"/>
  <c r="GS139" i="46"/>
  <c r="GT139" i="46"/>
  <c r="GU139" i="46"/>
  <c r="GV139" i="46"/>
  <c r="GW139" i="46"/>
  <c r="GY139" i="46"/>
  <c r="GZ139" i="46"/>
  <c r="BF140" i="46"/>
  <c r="GE140" i="46"/>
  <c r="GF140" i="46"/>
  <c r="GG140" i="46"/>
  <c r="GH140" i="46"/>
  <c r="GI140" i="46"/>
  <c r="GJ140" i="46"/>
  <c r="GK140" i="46"/>
  <c r="GL140" i="46"/>
  <c r="GM140" i="46"/>
  <c r="GN140" i="46"/>
  <c r="GR140" i="46"/>
  <c r="GS140" i="46"/>
  <c r="GT140" i="46"/>
  <c r="GU140" i="46"/>
  <c r="GV140" i="46"/>
  <c r="GW140" i="46"/>
  <c r="GY140" i="46"/>
  <c r="GZ140" i="46"/>
  <c r="BF141" i="46"/>
  <c r="GE141" i="46"/>
  <c r="GF141" i="46"/>
  <c r="GG141" i="46"/>
  <c r="GH141" i="46"/>
  <c r="GI141" i="46"/>
  <c r="GJ141" i="46"/>
  <c r="GK141" i="46"/>
  <c r="GL141" i="46"/>
  <c r="GM141" i="46"/>
  <c r="GN141" i="46"/>
  <c r="GR141" i="46"/>
  <c r="GS141" i="46"/>
  <c r="GT141" i="46"/>
  <c r="GU141" i="46"/>
  <c r="GV141" i="46"/>
  <c r="GW141" i="46"/>
  <c r="GY141" i="46"/>
  <c r="GZ141" i="46"/>
  <c r="BF142" i="46"/>
  <c r="GE142" i="46"/>
  <c r="GF142" i="46"/>
  <c r="GG142" i="46"/>
  <c r="GH142" i="46"/>
  <c r="GI142" i="46"/>
  <c r="GJ142" i="46"/>
  <c r="GK142" i="46"/>
  <c r="GL142" i="46"/>
  <c r="GM142" i="46"/>
  <c r="GN142" i="46"/>
  <c r="GR142" i="46"/>
  <c r="GS142" i="46"/>
  <c r="GT142" i="46"/>
  <c r="GU142" i="46"/>
  <c r="GV142" i="46"/>
  <c r="GW142" i="46"/>
  <c r="GY142" i="46"/>
  <c r="GZ142" i="46"/>
  <c r="BF143" i="46"/>
  <c r="GE143" i="46"/>
  <c r="GF143" i="46"/>
  <c r="GG143" i="46"/>
  <c r="GH143" i="46"/>
  <c r="GI143" i="46"/>
  <c r="GJ143" i="46"/>
  <c r="GK143" i="46"/>
  <c r="GL143" i="46"/>
  <c r="GM143" i="46"/>
  <c r="GN143" i="46"/>
  <c r="GR143" i="46"/>
  <c r="GS143" i="46"/>
  <c r="GT143" i="46"/>
  <c r="GU143" i="46"/>
  <c r="GV143" i="46"/>
  <c r="GW143" i="46"/>
  <c r="GY143" i="46"/>
  <c r="GZ143" i="46"/>
  <c r="BF144" i="46"/>
  <c r="GE144" i="46"/>
  <c r="GF144" i="46"/>
  <c r="GG144" i="46"/>
  <c r="GH144" i="46"/>
  <c r="GI144" i="46"/>
  <c r="GJ144" i="46"/>
  <c r="GK144" i="46"/>
  <c r="GL144" i="46"/>
  <c r="GM144" i="46"/>
  <c r="GN144" i="46"/>
  <c r="GR144" i="46"/>
  <c r="GS144" i="46"/>
  <c r="GT144" i="46"/>
  <c r="GU144" i="46"/>
  <c r="GV144" i="46"/>
  <c r="GW144" i="46"/>
  <c r="GY144" i="46"/>
  <c r="GZ144" i="46"/>
  <c r="BF145" i="46"/>
  <c r="GE145" i="46"/>
  <c r="GF145" i="46"/>
  <c r="GG145" i="46"/>
  <c r="GH145" i="46"/>
  <c r="GI145" i="46"/>
  <c r="GJ145" i="46"/>
  <c r="GK145" i="46"/>
  <c r="GL145" i="46"/>
  <c r="GM145" i="46"/>
  <c r="GN145" i="46"/>
  <c r="GR145" i="46"/>
  <c r="GS145" i="46"/>
  <c r="GT145" i="46"/>
  <c r="GU145" i="46"/>
  <c r="GV145" i="46"/>
  <c r="GW145" i="46"/>
  <c r="GY145" i="46"/>
  <c r="GZ145" i="46"/>
  <c r="BF146" i="46"/>
  <c r="GE146" i="46"/>
  <c r="GF146" i="46"/>
  <c r="GG146" i="46"/>
  <c r="GH146" i="46"/>
  <c r="GI146" i="46"/>
  <c r="GJ146" i="46"/>
  <c r="GK146" i="46"/>
  <c r="GL146" i="46"/>
  <c r="GM146" i="46"/>
  <c r="GN146" i="46"/>
  <c r="GR146" i="46"/>
  <c r="GS146" i="46"/>
  <c r="GT146" i="46"/>
  <c r="GU146" i="46"/>
  <c r="GV146" i="46"/>
  <c r="GW146" i="46"/>
  <c r="GY146" i="46"/>
  <c r="GZ146" i="46"/>
  <c r="BF147" i="46"/>
  <c r="GE147" i="46"/>
  <c r="GF147" i="46"/>
  <c r="GG147" i="46"/>
  <c r="GH147" i="46"/>
  <c r="GI147" i="46"/>
  <c r="GJ147" i="46"/>
  <c r="GK147" i="46"/>
  <c r="GL147" i="46"/>
  <c r="GM147" i="46"/>
  <c r="GN147" i="46"/>
  <c r="GR147" i="46"/>
  <c r="GS147" i="46"/>
  <c r="GT147" i="46"/>
  <c r="GU147" i="46"/>
  <c r="GV147" i="46"/>
  <c r="GW147" i="46"/>
  <c r="GY147" i="46"/>
  <c r="GZ147" i="46"/>
  <c r="BF148" i="46"/>
  <c r="GE148" i="46"/>
  <c r="GF148" i="46"/>
  <c r="GG148" i="46"/>
  <c r="GH148" i="46"/>
  <c r="GI148" i="46"/>
  <c r="GJ148" i="46"/>
  <c r="GK148" i="46"/>
  <c r="GL148" i="46"/>
  <c r="GM148" i="46"/>
  <c r="GN148" i="46"/>
  <c r="GR148" i="46"/>
  <c r="GS148" i="46"/>
  <c r="GT148" i="46"/>
  <c r="GU148" i="46"/>
  <c r="GV148" i="46"/>
  <c r="GW148" i="46"/>
  <c r="GY148" i="46"/>
  <c r="GZ148" i="46"/>
  <c r="BF149" i="46"/>
  <c r="GE149" i="46"/>
  <c r="GF149" i="46"/>
  <c r="GG149" i="46"/>
  <c r="GH149" i="46"/>
  <c r="GI149" i="46"/>
  <c r="GJ149" i="46"/>
  <c r="GK149" i="46"/>
  <c r="GL149" i="46"/>
  <c r="GM149" i="46"/>
  <c r="GN149" i="46"/>
  <c r="GR149" i="46"/>
  <c r="GS149" i="46"/>
  <c r="GT149" i="46"/>
  <c r="GU149" i="46"/>
  <c r="GV149" i="46"/>
  <c r="GW149" i="46"/>
  <c r="GY149" i="46"/>
  <c r="GZ149" i="46"/>
  <c r="BF150" i="46"/>
  <c r="GE150" i="46"/>
  <c r="GF150" i="46"/>
  <c r="GG150" i="46"/>
  <c r="GH150" i="46"/>
  <c r="GI150" i="46"/>
  <c r="GJ150" i="46"/>
  <c r="GK150" i="46"/>
  <c r="GL150" i="46"/>
  <c r="GM150" i="46"/>
  <c r="GN150" i="46"/>
  <c r="GR150" i="46"/>
  <c r="GS150" i="46"/>
  <c r="GT150" i="46"/>
  <c r="GU150" i="46"/>
  <c r="GV150" i="46"/>
  <c r="GW150" i="46"/>
  <c r="GY150" i="46"/>
  <c r="GZ150" i="46"/>
  <c r="BF151" i="46"/>
  <c r="GE151" i="46"/>
  <c r="GF151" i="46"/>
  <c r="GG151" i="46"/>
  <c r="GH151" i="46"/>
  <c r="GI151" i="46"/>
  <c r="GJ151" i="46"/>
  <c r="GK151" i="46"/>
  <c r="GL151" i="46"/>
  <c r="GM151" i="46"/>
  <c r="GN151" i="46"/>
  <c r="GR151" i="46"/>
  <c r="GS151" i="46"/>
  <c r="GT151" i="46"/>
  <c r="GU151" i="46"/>
  <c r="GV151" i="46"/>
  <c r="GW151" i="46"/>
  <c r="GY151" i="46"/>
  <c r="GZ151" i="46"/>
  <c r="BF152" i="46"/>
  <c r="GE152" i="46"/>
  <c r="GF152" i="46"/>
  <c r="GG152" i="46"/>
  <c r="GH152" i="46"/>
  <c r="GI152" i="46"/>
  <c r="GJ152" i="46"/>
  <c r="GK152" i="46"/>
  <c r="GL152" i="46"/>
  <c r="GM152" i="46"/>
  <c r="GN152" i="46"/>
  <c r="GR152" i="46"/>
  <c r="GS152" i="46"/>
  <c r="GT152" i="46"/>
  <c r="GU152" i="46"/>
  <c r="GV152" i="46"/>
  <c r="GW152" i="46"/>
  <c r="GY152" i="46"/>
  <c r="GZ152" i="46"/>
  <c r="BF153" i="46"/>
  <c r="GE153" i="46"/>
  <c r="GF153" i="46"/>
  <c r="GG153" i="46"/>
  <c r="GH153" i="46"/>
  <c r="GI153" i="46"/>
  <c r="GJ153" i="46"/>
  <c r="GK153" i="46"/>
  <c r="GL153" i="46"/>
  <c r="GM153" i="46"/>
  <c r="GN153" i="46"/>
  <c r="GR153" i="46"/>
  <c r="GS153" i="46"/>
  <c r="GT153" i="46"/>
  <c r="GU153" i="46"/>
  <c r="GV153" i="46"/>
  <c r="GW153" i="46"/>
  <c r="GY153" i="46"/>
  <c r="GZ153" i="46"/>
  <c r="BF154" i="46"/>
  <c r="GE154" i="46"/>
  <c r="GF154" i="46"/>
  <c r="GG154" i="46"/>
  <c r="GH154" i="46"/>
  <c r="GI154" i="46"/>
  <c r="GJ154" i="46"/>
  <c r="GK154" i="46"/>
  <c r="GL154" i="46"/>
  <c r="GM154" i="46"/>
  <c r="GN154" i="46"/>
  <c r="GR154" i="46"/>
  <c r="GS154" i="46"/>
  <c r="GT154" i="46"/>
  <c r="GU154" i="46"/>
  <c r="GV154" i="46"/>
  <c r="GW154" i="46"/>
  <c r="GY154" i="46"/>
  <c r="GZ154" i="46"/>
  <c r="BF155" i="46"/>
  <c r="GE155" i="46"/>
  <c r="GF155" i="46"/>
  <c r="GG155" i="46"/>
  <c r="GH155" i="46"/>
  <c r="GI155" i="46"/>
  <c r="GJ155" i="46"/>
  <c r="GK155" i="46"/>
  <c r="GL155" i="46"/>
  <c r="GM155" i="46"/>
  <c r="GN155" i="46"/>
  <c r="GR155" i="46"/>
  <c r="GS155" i="46"/>
  <c r="GT155" i="46"/>
  <c r="GU155" i="46"/>
  <c r="GV155" i="46"/>
  <c r="GW155" i="46"/>
  <c r="GY155" i="46"/>
  <c r="GZ155" i="46"/>
  <c r="BF156" i="46"/>
  <c r="GE156" i="46"/>
  <c r="GF156" i="46"/>
  <c r="GG156" i="46"/>
  <c r="GH156" i="46"/>
  <c r="GI156" i="46"/>
  <c r="GJ156" i="46"/>
  <c r="GK156" i="46"/>
  <c r="GL156" i="46"/>
  <c r="GM156" i="46"/>
  <c r="GN156" i="46"/>
  <c r="GR156" i="46"/>
  <c r="GS156" i="46"/>
  <c r="GT156" i="46"/>
  <c r="GU156" i="46"/>
  <c r="GV156" i="46"/>
  <c r="GW156" i="46"/>
  <c r="GY156" i="46"/>
  <c r="GZ156" i="46"/>
  <c r="BF157" i="46"/>
  <c r="GE157" i="46"/>
  <c r="GF157" i="46"/>
  <c r="GG157" i="46"/>
  <c r="GH157" i="46"/>
  <c r="GI157" i="46"/>
  <c r="GJ157" i="46"/>
  <c r="GK157" i="46"/>
  <c r="GL157" i="46"/>
  <c r="GM157" i="46"/>
  <c r="GN157" i="46"/>
  <c r="GR157" i="46"/>
  <c r="GS157" i="46"/>
  <c r="GT157" i="46"/>
  <c r="GU157" i="46"/>
  <c r="GV157" i="46"/>
  <c r="GW157" i="46"/>
  <c r="GY157" i="46"/>
  <c r="GZ157" i="46"/>
  <c r="BF158" i="46"/>
  <c r="GE158" i="46"/>
  <c r="GF158" i="46"/>
  <c r="GG158" i="46"/>
  <c r="GH158" i="46"/>
  <c r="GI158" i="46"/>
  <c r="GJ158" i="46"/>
  <c r="GK158" i="46"/>
  <c r="GL158" i="46"/>
  <c r="GM158" i="46"/>
  <c r="GN158" i="46"/>
  <c r="GR158" i="46"/>
  <c r="GS158" i="46"/>
  <c r="GT158" i="46"/>
  <c r="GU158" i="46"/>
  <c r="GV158" i="46"/>
  <c r="GW158" i="46"/>
  <c r="GY158" i="46"/>
  <c r="GZ158" i="46"/>
  <c r="BF159" i="46"/>
  <c r="GE159" i="46"/>
  <c r="GF159" i="46"/>
  <c r="GG159" i="46"/>
  <c r="GH159" i="46"/>
  <c r="GI159" i="46"/>
  <c r="GJ159" i="46"/>
  <c r="GK159" i="46"/>
  <c r="GL159" i="46"/>
  <c r="GM159" i="46"/>
  <c r="GN159" i="46"/>
  <c r="GR159" i="46"/>
  <c r="GS159" i="46"/>
  <c r="GT159" i="46"/>
  <c r="GU159" i="46"/>
  <c r="GV159" i="46"/>
  <c r="GW159" i="46"/>
  <c r="GY159" i="46"/>
  <c r="GZ159" i="46"/>
  <c r="BF160" i="46"/>
  <c r="GE160" i="46"/>
  <c r="GF160" i="46"/>
  <c r="GG160" i="46"/>
  <c r="GH160" i="46"/>
  <c r="GI160" i="46"/>
  <c r="GJ160" i="46"/>
  <c r="GK160" i="46"/>
  <c r="GL160" i="46"/>
  <c r="GM160" i="46"/>
  <c r="GN160" i="46"/>
  <c r="GR160" i="46"/>
  <c r="GS160" i="46"/>
  <c r="GT160" i="46"/>
  <c r="GU160" i="46"/>
  <c r="GV160" i="46"/>
  <c r="GW160" i="46"/>
  <c r="GY160" i="46"/>
  <c r="GZ160" i="46"/>
  <c r="BF161" i="46"/>
  <c r="GE161" i="46"/>
  <c r="GF161" i="46"/>
  <c r="GG161" i="46"/>
  <c r="GH161" i="46"/>
  <c r="GI161" i="46"/>
  <c r="GJ161" i="46"/>
  <c r="GK161" i="46"/>
  <c r="GL161" i="46"/>
  <c r="GM161" i="46"/>
  <c r="GN161" i="46"/>
  <c r="GR161" i="46"/>
  <c r="GS161" i="46"/>
  <c r="GT161" i="46"/>
  <c r="GU161" i="46"/>
  <c r="GV161" i="46"/>
  <c r="GW161" i="46"/>
  <c r="GY161" i="46"/>
  <c r="GZ161" i="46"/>
  <c r="BF162" i="46"/>
  <c r="GE162" i="46"/>
  <c r="GF162" i="46"/>
  <c r="GG162" i="46"/>
  <c r="GH162" i="46"/>
  <c r="GI162" i="46"/>
  <c r="GJ162" i="46"/>
  <c r="GK162" i="46"/>
  <c r="GL162" i="46"/>
  <c r="GM162" i="46"/>
  <c r="GN162" i="46"/>
  <c r="GR162" i="46"/>
  <c r="GS162" i="46"/>
  <c r="GT162" i="46"/>
  <c r="GU162" i="46"/>
  <c r="GV162" i="46"/>
  <c r="GW162" i="46"/>
  <c r="GY162" i="46"/>
  <c r="GZ162" i="46"/>
  <c r="BF163" i="46"/>
  <c r="GE163" i="46"/>
  <c r="GF163" i="46"/>
  <c r="GG163" i="46"/>
  <c r="GH163" i="46"/>
  <c r="GI163" i="46"/>
  <c r="GJ163" i="46"/>
  <c r="GK163" i="46"/>
  <c r="GL163" i="46"/>
  <c r="GM163" i="46"/>
  <c r="GN163" i="46"/>
  <c r="GR163" i="46"/>
  <c r="GS163" i="46"/>
  <c r="GT163" i="46"/>
  <c r="GU163" i="46"/>
  <c r="GV163" i="46"/>
  <c r="GW163" i="46"/>
  <c r="GY163" i="46"/>
  <c r="GZ163" i="46"/>
  <c r="BF164" i="46"/>
  <c r="GE164" i="46"/>
  <c r="GF164" i="46"/>
  <c r="GG164" i="46"/>
  <c r="GH164" i="46"/>
  <c r="GI164" i="46"/>
  <c r="GJ164" i="46"/>
  <c r="GK164" i="46"/>
  <c r="GL164" i="46"/>
  <c r="GM164" i="46"/>
  <c r="GN164" i="46"/>
  <c r="GR164" i="46"/>
  <c r="GS164" i="46"/>
  <c r="GT164" i="46"/>
  <c r="GU164" i="46"/>
  <c r="GV164" i="46"/>
  <c r="GW164" i="46"/>
  <c r="GY164" i="46"/>
  <c r="GZ164" i="46"/>
  <c r="BF165" i="46"/>
  <c r="GE165" i="46"/>
  <c r="GF165" i="46"/>
  <c r="GG165" i="46"/>
  <c r="GH165" i="46"/>
  <c r="GI165" i="46"/>
  <c r="GJ165" i="46"/>
  <c r="GK165" i="46"/>
  <c r="GL165" i="46"/>
  <c r="GM165" i="46"/>
  <c r="GN165" i="46"/>
  <c r="GR165" i="46"/>
  <c r="GS165" i="46"/>
  <c r="GT165" i="46"/>
  <c r="GU165" i="46"/>
  <c r="GV165" i="46"/>
  <c r="GW165" i="46"/>
  <c r="GY165" i="46"/>
  <c r="GZ165" i="46"/>
  <c r="BF166" i="46"/>
  <c r="GE166" i="46"/>
  <c r="GF166" i="46"/>
  <c r="GG166" i="46"/>
  <c r="GH166" i="46"/>
  <c r="GI166" i="46"/>
  <c r="GJ166" i="46"/>
  <c r="GK166" i="46"/>
  <c r="GL166" i="46"/>
  <c r="GM166" i="46"/>
  <c r="GN166" i="46"/>
  <c r="GR166" i="46"/>
  <c r="GS166" i="46"/>
  <c r="GT166" i="46"/>
  <c r="GU166" i="46"/>
  <c r="GV166" i="46"/>
  <c r="GW166" i="46"/>
  <c r="GY166" i="46"/>
  <c r="GZ166" i="46"/>
  <c r="BF167" i="46"/>
  <c r="GE167" i="46"/>
  <c r="GF167" i="46"/>
  <c r="GG167" i="46"/>
  <c r="GH167" i="46"/>
  <c r="GI167" i="46"/>
  <c r="GJ167" i="46"/>
  <c r="GK167" i="46"/>
  <c r="GL167" i="46"/>
  <c r="GM167" i="46"/>
  <c r="GN167" i="46"/>
  <c r="GR167" i="46"/>
  <c r="GS167" i="46"/>
  <c r="GT167" i="46"/>
  <c r="GU167" i="46"/>
  <c r="GV167" i="46"/>
  <c r="GW167" i="46"/>
  <c r="GY167" i="46"/>
  <c r="GZ167" i="46"/>
  <c r="BF168" i="46"/>
  <c r="GE168" i="46"/>
  <c r="GF168" i="46"/>
  <c r="GG168" i="46"/>
  <c r="GH168" i="46"/>
  <c r="GI168" i="46"/>
  <c r="GJ168" i="46"/>
  <c r="GK168" i="46"/>
  <c r="GL168" i="46"/>
  <c r="GM168" i="46"/>
  <c r="GN168" i="46"/>
  <c r="GR168" i="46"/>
  <c r="GS168" i="46"/>
  <c r="GT168" i="46"/>
  <c r="GU168" i="46"/>
  <c r="GV168" i="46"/>
  <c r="GW168" i="46"/>
  <c r="GY168" i="46"/>
  <c r="GZ168" i="46"/>
  <c r="BF169" i="46"/>
  <c r="GE169" i="46"/>
  <c r="GF169" i="46"/>
  <c r="GG169" i="46"/>
  <c r="GH169" i="46"/>
  <c r="GI169" i="46"/>
  <c r="GJ169" i="46"/>
  <c r="GK169" i="46"/>
  <c r="GL169" i="46"/>
  <c r="GM169" i="46"/>
  <c r="GN169" i="46"/>
  <c r="GR169" i="46"/>
  <c r="GS169" i="46"/>
  <c r="GT169" i="46"/>
  <c r="GU169" i="46"/>
  <c r="GV169" i="46"/>
  <c r="GW169" i="46"/>
  <c r="GY169" i="46"/>
  <c r="GZ169" i="46"/>
  <c r="BF170" i="46"/>
  <c r="GE170" i="46"/>
  <c r="GF170" i="46"/>
  <c r="GG170" i="46"/>
  <c r="GH170" i="46"/>
  <c r="GI170" i="46"/>
  <c r="GJ170" i="46"/>
  <c r="GK170" i="46"/>
  <c r="GL170" i="46"/>
  <c r="GM170" i="46"/>
  <c r="GN170" i="46"/>
  <c r="GR170" i="46"/>
  <c r="GS170" i="46"/>
  <c r="GT170" i="46"/>
  <c r="GU170" i="46"/>
  <c r="GV170" i="46"/>
  <c r="GW170" i="46"/>
  <c r="GY170" i="46"/>
  <c r="GZ170" i="46"/>
  <c r="BF171" i="46"/>
  <c r="GE171" i="46"/>
  <c r="GF171" i="46"/>
  <c r="GG171" i="46"/>
  <c r="GH171" i="46"/>
  <c r="GI171" i="46"/>
  <c r="GJ171" i="46"/>
  <c r="GK171" i="46"/>
  <c r="GL171" i="46"/>
  <c r="GM171" i="46"/>
  <c r="GN171" i="46"/>
  <c r="GR171" i="46"/>
  <c r="GS171" i="46"/>
  <c r="GT171" i="46"/>
  <c r="GU171" i="46"/>
  <c r="GV171" i="46"/>
  <c r="GW171" i="46"/>
  <c r="GY171" i="46"/>
  <c r="GZ171" i="46"/>
  <c r="BF172" i="46"/>
  <c r="GE172" i="46"/>
  <c r="GF172" i="46"/>
  <c r="GG172" i="46"/>
  <c r="GH172" i="46"/>
  <c r="GI172" i="46"/>
  <c r="GJ172" i="46"/>
  <c r="GK172" i="46"/>
  <c r="GL172" i="46"/>
  <c r="GM172" i="46"/>
  <c r="GN172" i="46"/>
  <c r="GR172" i="46"/>
  <c r="GS172" i="46"/>
  <c r="GT172" i="46"/>
  <c r="GU172" i="46"/>
  <c r="GV172" i="46"/>
  <c r="GW172" i="46"/>
  <c r="GY172" i="46"/>
  <c r="GZ172" i="46"/>
  <c r="BF173" i="46"/>
  <c r="GE173" i="46"/>
  <c r="GF173" i="46"/>
  <c r="GG173" i="46"/>
  <c r="GH173" i="46"/>
  <c r="GI173" i="46"/>
  <c r="GJ173" i="46"/>
  <c r="GK173" i="46"/>
  <c r="GL173" i="46"/>
  <c r="GM173" i="46"/>
  <c r="GN173" i="46"/>
  <c r="GR173" i="46"/>
  <c r="GS173" i="46"/>
  <c r="GT173" i="46"/>
  <c r="GU173" i="46"/>
  <c r="GV173" i="46"/>
  <c r="GW173" i="46"/>
  <c r="GY173" i="46"/>
  <c r="GZ173" i="46"/>
  <c r="BF174" i="46"/>
  <c r="GE174" i="46"/>
  <c r="GF174" i="46"/>
  <c r="GG174" i="46"/>
  <c r="GH174" i="46"/>
  <c r="GI174" i="46"/>
  <c r="GJ174" i="46"/>
  <c r="GK174" i="46"/>
  <c r="GL174" i="46"/>
  <c r="GM174" i="46"/>
  <c r="GN174" i="46"/>
  <c r="GR174" i="46"/>
  <c r="GS174" i="46"/>
  <c r="GT174" i="46"/>
  <c r="GU174" i="46"/>
  <c r="GV174" i="46"/>
  <c r="GW174" i="46"/>
  <c r="GY174" i="46"/>
  <c r="GZ174" i="46"/>
  <c r="BF175" i="46"/>
  <c r="GE175" i="46"/>
  <c r="GF175" i="46"/>
  <c r="GG175" i="46"/>
  <c r="GH175" i="46"/>
  <c r="GI175" i="46"/>
  <c r="GJ175" i="46"/>
  <c r="GK175" i="46"/>
  <c r="GL175" i="46"/>
  <c r="GM175" i="46"/>
  <c r="GN175" i="46"/>
  <c r="GR175" i="46"/>
  <c r="GS175" i="46"/>
  <c r="GT175" i="46"/>
  <c r="GU175" i="46"/>
  <c r="GV175" i="46"/>
  <c r="GW175" i="46"/>
  <c r="GY175" i="46"/>
  <c r="GZ175" i="46"/>
  <c r="BF176" i="46"/>
  <c r="GE176" i="46"/>
  <c r="GF176" i="46"/>
  <c r="GG176" i="46"/>
  <c r="GH176" i="46"/>
  <c r="GI176" i="46"/>
  <c r="GJ176" i="46"/>
  <c r="GK176" i="46"/>
  <c r="GL176" i="46"/>
  <c r="GM176" i="46"/>
  <c r="GN176" i="46"/>
  <c r="GR176" i="46"/>
  <c r="GS176" i="46"/>
  <c r="GT176" i="46"/>
  <c r="GU176" i="46"/>
  <c r="GV176" i="46"/>
  <c r="GW176" i="46"/>
  <c r="GY176" i="46"/>
  <c r="GZ176" i="46"/>
  <c r="BF177" i="46"/>
  <c r="GE177" i="46"/>
  <c r="GF177" i="46"/>
  <c r="GG177" i="46"/>
  <c r="GH177" i="46"/>
  <c r="GI177" i="46"/>
  <c r="GJ177" i="46"/>
  <c r="GK177" i="46"/>
  <c r="GL177" i="46"/>
  <c r="GM177" i="46"/>
  <c r="GN177" i="46"/>
  <c r="GR177" i="46"/>
  <c r="GS177" i="46"/>
  <c r="GT177" i="46"/>
  <c r="GU177" i="46"/>
  <c r="GV177" i="46"/>
  <c r="GW177" i="46"/>
  <c r="GY177" i="46"/>
  <c r="GZ177" i="46"/>
  <c r="BF178" i="46"/>
  <c r="GE178" i="46"/>
  <c r="GF178" i="46"/>
  <c r="GG178" i="46"/>
  <c r="GH178" i="46"/>
  <c r="GI178" i="46"/>
  <c r="GJ178" i="46"/>
  <c r="GK178" i="46"/>
  <c r="GL178" i="46"/>
  <c r="GM178" i="46"/>
  <c r="GN178" i="46"/>
  <c r="GR178" i="46"/>
  <c r="GS178" i="46"/>
  <c r="GT178" i="46"/>
  <c r="GU178" i="46"/>
  <c r="GV178" i="46"/>
  <c r="GW178" i="46"/>
  <c r="GY178" i="46"/>
  <c r="GZ178" i="46"/>
  <c r="BF179" i="46"/>
  <c r="GE179" i="46"/>
  <c r="GF179" i="46"/>
  <c r="GG179" i="46"/>
  <c r="GH179" i="46"/>
  <c r="GI179" i="46"/>
  <c r="GJ179" i="46"/>
  <c r="GK179" i="46"/>
  <c r="GL179" i="46"/>
  <c r="GM179" i="46"/>
  <c r="GN179" i="46"/>
  <c r="GR179" i="46"/>
  <c r="GS179" i="46"/>
  <c r="GT179" i="46"/>
  <c r="GU179" i="46"/>
  <c r="GV179" i="46"/>
  <c r="GW179" i="46"/>
  <c r="GY179" i="46"/>
  <c r="GZ179" i="46"/>
  <c r="BF180" i="46"/>
  <c r="GE180" i="46"/>
  <c r="GF180" i="46"/>
  <c r="GG180" i="46"/>
  <c r="GH180" i="46"/>
  <c r="GI180" i="46"/>
  <c r="GJ180" i="46"/>
  <c r="GK180" i="46"/>
  <c r="GL180" i="46"/>
  <c r="GM180" i="46"/>
  <c r="GN180" i="46"/>
  <c r="GR180" i="46"/>
  <c r="GS180" i="46"/>
  <c r="GT180" i="46"/>
  <c r="GU180" i="46"/>
  <c r="GV180" i="46"/>
  <c r="GW180" i="46"/>
  <c r="GY180" i="46"/>
  <c r="GZ180" i="46"/>
  <c r="BF181" i="46"/>
  <c r="GE181" i="46"/>
  <c r="GF181" i="46"/>
  <c r="GG181" i="46"/>
  <c r="GH181" i="46"/>
  <c r="GI181" i="46"/>
  <c r="GJ181" i="46"/>
  <c r="GK181" i="46"/>
  <c r="GL181" i="46"/>
  <c r="GM181" i="46"/>
  <c r="GN181" i="46"/>
  <c r="GR181" i="46"/>
  <c r="GS181" i="46"/>
  <c r="GT181" i="46"/>
  <c r="GU181" i="46"/>
  <c r="GV181" i="46"/>
  <c r="GW181" i="46"/>
  <c r="GY181" i="46"/>
  <c r="GZ181" i="46"/>
  <c r="BF182" i="46"/>
  <c r="GE182" i="46"/>
  <c r="GF182" i="46"/>
  <c r="GG182" i="46"/>
  <c r="GH182" i="46"/>
  <c r="GI182" i="46"/>
  <c r="GJ182" i="46"/>
  <c r="GK182" i="46"/>
  <c r="GL182" i="46"/>
  <c r="GM182" i="46"/>
  <c r="GN182" i="46"/>
  <c r="GR182" i="46"/>
  <c r="GS182" i="46"/>
  <c r="GT182" i="46"/>
  <c r="GU182" i="46"/>
  <c r="GV182" i="46"/>
  <c r="GW182" i="46"/>
  <c r="GY182" i="46"/>
  <c r="GZ182" i="46"/>
  <c r="BF183" i="46"/>
  <c r="GE183" i="46"/>
  <c r="GF183" i="46"/>
  <c r="GG183" i="46"/>
  <c r="GH183" i="46"/>
  <c r="GI183" i="46"/>
  <c r="GJ183" i="46"/>
  <c r="GK183" i="46"/>
  <c r="GL183" i="46"/>
  <c r="GM183" i="46"/>
  <c r="GN183" i="46"/>
  <c r="GR183" i="46"/>
  <c r="GS183" i="46"/>
  <c r="GT183" i="46"/>
  <c r="GU183" i="46"/>
  <c r="GV183" i="46"/>
  <c r="GW183" i="46"/>
  <c r="GY183" i="46"/>
  <c r="GZ183" i="46"/>
  <c r="BF184" i="46"/>
  <c r="GE184" i="46"/>
  <c r="GF184" i="46"/>
  <c r="GG184" i="46"/>
  <c r="GH184" i="46"/>
  <c r="GI184" i="46"/>
  <c r="GJ184" i="46"/>
  <c r="GK184" i="46"/>
  <c r="GL184" i="46"/>
  <c r="GM184" i="46"/>
  <c r="GN184" i="46"/>
  <c r="GR184" i="46"/>
  <c r="GS184" i="46"/>
  <c r="GT184" i="46"/>
  <c r="GU184" i="46"/>
  <c r="GV184" i="46"/>
  <c r="GW184" i="46"/>
  <c r="GY184" i="46"/>
  <c r="GZ184" i="46"/>
  <c r="BF185" i="46"/>
  <c r="GE185" i="46"/>
  <c r="GF185" i="46"/>
  <c r="GG185" i="46"/>
  <c r="GH185" i="46"/>
  <c r="GI185" i="46"/>
  <c r="GJ185" i="46"/>
  <c r="GK185" i="46"/>
  <c r="GL185" i="46"/>
  <c r="GM185" i="46"/>
  <c r="GN185" i="46"/>
  <c r="GR185" i="46"/>
  <c r="GS185" i="46"/>
  <c r="GT185" i="46"/>
  <c r="GU185" i="46"/>
  <c r="GV185" i="46"/>
  <c r="GW185" i="46"/>
  <c r="GY185" i="46"/>
  <c r="GZ185" i="46"/>
  <c r="BF186" i="46"/>
  <c r="GE186" i="46"/>
  <c r="GF186" i="46"/>
  <c r="GG186" i="46"/>
  <c r="GH186" i="46"/>
  <c r="GI186" i="46"/>
  <c r="GJ186" i="46"/>
  <c r="GK186" i="46"/>
  <c r="GL186" i="46"/>
  <c r="GM186" i="46"/>
  <c r="GN186" i="46"/>
  <c r="GR186" i="46"/>
  <c r="GS186" i="46"/>
  <c r="GT186" i="46"/>
  <c r="GU186" i="46"/>
  <c r="GV186" i="46"/>
  <c r="GW186" i="46"/>
  <c r="GY186" i="46"/>
  <c r="GZ186" i="46"/>
  <c r="BF187" i="46"/>
  <c r="GE187" i="46"/>
  <c r="GF187" i="46"/>
  <c r="GG187" i="46"/>
  <c r="GH187" i="46"/>
  <c r="GI187" i="46"/>
  <c r="GJ187" i="46"/>
  <c r="GK187" i="46"/>
  <c r="GL187" i="46"/>
  <c r="GM187" i="46"/>
  <c r="GN187" i="46"/>
  <c r="GR187" i="46"/>
  <c r="GS187" i="46"/>
  <c r="GT187" i="46"/>
  <c r="GU187" i="46"/>
  <c r="GV187" i="46"/>
  <c r="GW187" i="46"/>
  <c r="GY187" i="46"/>
  <c r="GZ187" i="46"/>
  <c r="BF188" i="46"/>
  <c r="GE188" i="46"/>
  <c r="GF188" i="46"/>
  <c r="GG188" i="46"/>
  <c r="GH188" i="46"/>
  <c r="GI188" i="46"/>
  <c r="GJ188" i="46"/>
  <c r="GK188" i="46"/>
  <c r="GL188" i="46"/>
  <c r="GM188" i="46"/>
  <c r="GN188" i="46"/>
  <c r="GR188" i="46"/>
  <c r="GS188" i="46"/>
  <c r="GT188" i="46"/>
  <c r="GU188" i="46"/>
  <c r="GV188" i="46"/>
  <c r="GW188" i="46"/>
  <c r="GY188" i="46"/>
  <c r="GZ188" i="46"/>
  <c r="BF189" i="46"/>
  <c r="GE189" i="46"/>
  <c r="GF189" i="46"/>
  <c r="GG189" i="46"/>
  <c r="GH189" i="46"/>
  <c r="GI189" i="46"/>
  <c r="GJ189" i="46"/>
  <c r="GK189" i="46"/>
  <c r="GL189" i="46"/>
  <c r="GM189" i="46"/>
  <c r="GN189" i="46"/>
  <c r="GR189" i="46"/>
  <c r="GS189" i="46"/>
  <c r="GT189" i="46"/>
  <c r="GU189" i="46"/>
  <c r="GV189" i="46"/>
  <c r="GW189" i="46"/>
  <c r="GY189" i="46"/>
  <c r="GZ189" i="46"/>
  <c r="BF190" i="46"/>
  <c r="GE190" i="46"/>
  <c r="GF190" i="46"/>
  <c r="GG190" i="46"/>
  <c r="GH190" i="46"/>
  <c r="GI190" i="46"/>
  <c r="GJ190" i="46"/>
  <c r="GK190" i="46"/>
  <c r="GL190" i="46"/>
  <c r="GM190" i="46"/>
  <c r="GN190" i="46"/>
  <c r="GR190" i="46"/>
  <c r="GS190" i="46"/>
  <c r="GT190" i="46"/>
  <c r="GU190" i="46"/>
  <c r="GV190" i="46"/>
  <c r="GW190" i="46"/>
  <c r="GY190" i="46"/>
  <c r="GZ190" i="46"/>
  <c r="BF191" i="46"/>
  <c r="GE191" i="46"/>
  <c r="GF191" i="46"/>
  <c r="GG191" i="46"/>
  <c r="GH191" i="46"/>
  <c r="GI191" i="46"/>
  <c r="GJ191" i="46"/>
  <c r="GK191" i="46"/>
  <c r="GL191" i="46"/>
  <c r="GM191" i="46"/>
  <c r="GN191" i="46"/>
  <c r="GR191" i="46"/>
  <c r="GS191" i="46"/>
  <c r="GT191" i="46"/>
  <c r="GU191" i="46"/>
  <c r="GV191" i="46"/>
  <c r="GW191" i="46"/>
  <c r="GY191" i="46"/>
  <c r="GZ191" i="46"/>
  <c r="BF192" i="46"/>
  <c r="GE192" i="46"/>
  <c r="GF192" i="46"/>
  <c r="GG192" i="46"/>
  <c r="GH192" i="46"/>
  <c r="GI192" i="46"/>
  <c r="GJ192" i="46"/>
  <c r="GK192" i="46"/>
  <c r="GL192" i="46"/>
  <c r="GM192" i="46"/>
  <c r="GN192" i="46"/>
  <c r="GR192" i="46"/>
  <c r="GS192" i="46"/>
  <c r="GT192" i="46"/>
  <c r="GU192" i="46"/>
  <c r="GV192" i="46"/>
  <c r="GW192" i="46"/>
  <c r="GY192" i="46"/>
  <c r="GZ192" i="46"/>
  <c r="BF193" i="46"/>
  <c r="GE193" i="46"/>
  <c r="GF193" i="46"/>
  <c r="GG193" i="46"/>
  <c r="GH193" i="46"/>
  <c r="GI193" i="46"/>
  <c r="GJ193" i="46"/>
  <c r="GK193" i="46"/>
  <c r="GL193" i="46"/>
  <c r="GM193" i="46"/>
  <c r="GN193" i="46"/>
  <c r="GR193" i="46"/>
  <c r="GS193" i="46"/>
  <c r="GT193" i="46"/>
  <c r="GU193" i="46"/>
  <c r="GV193" i="46"/>
  <c r="GW193" i="46"/>
  <c r="GY193" i="46"/>
  <c r="GZ193" i="46"/>
  <c r="BF194" i="46"/>
  <c r="GE194" i="46"/>
  <c r="GF194" i="46"/>
  <c r="GG194" i="46"/>
  <c r="GH194" i="46"/>
  <c r="GI194" i="46"/>
  <c r="GJ194" i="46"/>
  <c r="GK194" i="46"/>
  <c r="GL194" i="46"/>
  <c r="GM194" i="46"/>
  <c r="GN194" i="46"/>
  <c r="GR194" i="46"/>
  <c r="GS194" i="46"/>
  <c r="GT194" i="46"/>
  <c r="GU194" i="46"/>
  <c r="GV194" i="46"/>
  <c r="GW194" i="46"/>
  <c r="GY194" i="46"/>
  <c r="GZ194" i="46"/>
  <c r="BF195" i="46"/>
  <c r="GE195" i="46"/>
  <c r="GF195" i="46"/>
  <c r="GG195" i="46"/>
  <c r="GH195" i="46"/>
  <c r="GI195" i="46"/>
  <c r="GJ195" i="46"/>
  <c r="GK195" i="46"/>
  <c r="GL195" i="46"/>
  <c r="GM195" i="46"/>
  <c r="GN195" i="46"/>
  <c r="GR195" i="46"/>
  <c r="GS195" i="46"/>
  <c r="GT195" i="46"/>
  <c r="GU195" i="46"/>
  <c r="GV195" i="46"/>
  <c r="GW195" i="46"/>
  <c r="GY195" i="46"/>
  <c r="GZ195" i="46"/>
  <c r="BF196" i="46"/>
  <c r="GE196" i="46"/>
  <c r="GF196" i="46"/>
  <c r="GG196" i="46"/>
  <c r="GH196" i="46"/>
  <c r="GI196" i="46"/>
  <c r="GJ196" i="46"/>
  <c r="GK196" i="46"/>
  <c r="GL196" i="46"/>
  <c r="GM196" i="46"/>
  <c r="GN196" i="46"/>
  <c r="GR196" i="46"/>
  <c r="GS196" i="46"/>
  <c r="GT196" i="46"/>
  <c r="GU196" i="46"/>
  <c r="GV196" i="46"/>
  <c r="GW196" i="46"/>
  <c r="GY196" i="46"/>
  <c r="GZ196" i="46"/>
  <c r="BF197" i="46"/>
  <c r="GE197" i="46"/>
  <c r="GF197" i="46"/>
  <c r="GG197" i="46"/>
  <c r="GH197" i="46"/>
  <c r="GI197" i="46"/>
  <c r="GJ197" i="46"/>
  <c r="GK197" i="46"/>
  <c r="GL197" i="46"/>
  <c r="GM197" i="46"/>
  <c r="GN197" i="46"/>
  <c r="GR197" i="46"/>
  <c r="GS197" i="46"/>
  <c r="GT197" i="46"/>
  <c r="GU197" i="46"/>
  <c r="GV197" i="46"/>
  <c r="GW197" i="46"/>
  <c r="GY197" i="46"/>
  <c r="GZ197" i="46"/>
  <c r="BF198" i="46"/>
  <c r="GE198" i="46"/>
  <c r="GF198" i="46"/>
  <c r="GG198" i="46"/>
  <c r="GH198" i="46"/>
  <c r="GI198" i="46"/>
  <c r="GJ198" i="46"/>
  <c r="GK198" i="46"/>
  <c r="GL198" i="46"/>
  <c r="GM198" i="46"/>
  <c r="GN198" i="46"/>
  <c r="GR198" i="46"/>
  <c r="GS198" i="46"/>
  <c r="GT198" i="46"/>
  <c r="GU198" i="46"/>
  <c r="GV198" i="46"/>
  <c r="GW198" i="46"/>
  <c r="GY198" i="46"/>
  <c r="GZ198" i="46"/>
  <c r="BF199" i="46"/>
  <c r="GE199" i="46"/>
  <c r="GF199" i="46"/>
  <c r="GG199" i="46"/>
  <c r="GH199" i="46"/>
  <c r="GI199" i="46"/>
  <c r="GJ199" i="46"/>
  <c r="GK199" i="46"/>
  <c r="GL199" i="46"/>
  <c r="GM199" i="46"/>
  <c r="GN199" i="46"/>
  <c r="GR199" i="46"/>
  <c r="GS199" i="46"/>
  <c r="GT199" i="46"/>
  <c r="GU199" i="46"/>
  <c r="GV199" i="46"/>
  <c r="GW199" i="46"/>
  <c r="GY199" i="46"/>
  <c r="GZ199" i="46"/>
  <c r="BF200" i="46"/>
  <c r="GE200" i="46"/>
  <c r="GF200" i="46"/>
  <c r="GG200" i="46"/>
  <c r="GH200" i="46"/>
  <c r="GI200" i="46"/>
  <c r="GJ200" i="46"/>
  <c r="GK200" i="46"/>
  <c r="GL200" i="46"/>
  <c r="GM200" i="46"/>
  <c r="GN200" i="46"/>
  <c r="GR200" i="46"/>
  <c r="GS200" i="46"/>
  <c r="GT200" i="46"/>
  <c r="GU200" i="46"/>
  <c r="GV200" i="46"/>
  <c r="GW200" i="46"/>
  <c r="GY200" i="46"/>
  <c r="GZ200" i="46"/>
  <c r="BF201" i="46"/>
  <c r="GE201" i="46"/>
  <c r="GF201" i="46"/>
  <c r="GG201" i="46"/>
  <c r="GH201" i="46"/>
  <c r="GI201" i="46"/>
  <c r="GJ201" i="46"/>
  <c r="GK201" i="46"/>
  <c r="GL201" i="46"/>
  <c r="GM201" i="46"/>
  <c r="GN201" i="46"/>
  <c r="GR201" i="46"/>
  <c r="GS201" i="46"/>
  <c r="GT201" i="46"/>
  <c r="GU201" i="46"/>
  <c r="GV201" i="46"/>
  <c r="GW201" i="46"/>
  <c r="GY201" i="46"/>
  <c r="GZ201" i="46"/>
  <c r="BF202" i="46"/>
  <c r="GE202" i="46"/>
  <c r="GF202" i="46"/>
  <c r="GG202" i="46"/>
  <c r="GH202" i="46"/>
  <c r="GI202" i="46"/>
  <c r="GJ202" i="46"/>
  <c r="GK202" i="46"/>
  <c r="GL202" i="46"/>
  <c r="GM202" i="46"/>
  <c r="GN202" i="46"/>
  <c r="GR202" i="46"/>
  <c r="GS202" i="46"/>
  <c r="GT202" i="46"/>
  <c r="GU202" i="46"/>
  <c r="GV202" i="46"/>
  <c r="GW202" i="46"/>
  <c r="GY202" i="46"/>
  <c r="GZ202" i="46"/>
  <c r="BF203" i="46"/>
  <c r="GE203" i="46"/>
  <c r="GF203" i="46"/>
  <c r="GG203" i="46"/>
  <c r="GH203" i="46"/>
  <c r="GI203" i="46"/>
  <c r="GJ203" i="46"/>
  <c r="GK203" i="46"/>
  <c r="GL203" i="46"/>
  <c r="GM203" i="46"/>
  <c r="GN203" i="46"/>
  <c r="GR203" i="46"/>
  <c r="GS203" i="46"/>
  <c r="GT203" i="46"/>
  <c r="GU203" i="46"/>
  <c r="GV203" i="46"/>
  <c r="GW203" i="46"/>
  <c r="GY203" i="46"/>
  <c r="GZ203" i="46"/>
  <c r="BF204" i="46"/>
  <c r="GE204" i="46"/>
  <c r="GF204" i="46"/>
  <c r="GG204" i="46"/>
  <c r="GH204" i="46"/>
  <c r="GI204" i="46"/>
  <c r="GJ204" i="46"/>
  <c r="GK204" i="46"/>
  <c r="GL204" i="46"/>
  <c r="GM204" i="46"/>
  <c r="GN204" i="46"/>
  <c r="GR204" i="46"/>
  <c r="GS204" i="46"/>
  <c r="GT204" i="46"/>
  <c r="GU204" i="46"/>
  <c r="GV204" i="46"/>
  <c r="GW204" i="46"/>
  <c r="GY204" i="46"/>
  <c r="GZ204" i="46"/>
  <c r="BF205" i="46"/>
  <c r="GE205" i="46"/>
  <c r="GF205" i="46"/>
  <c r="GG205" i="46"/>
  <c r="GH205" i="46"/>
  <c r="GI205" i="46"/>
  <c r="GJ205" i="46"/>
  <c r="GK205" i="46"/>
  <c r="GL205" i="46"/>
  <c r="GM205" i="46"/>
  <c r="GN205" i="46"/>
  <c r="GR205" i="46"/>
  <c r="GS205" i="46"/>
  <c r="GT205" i="46"/>
  <c r="GU205" i="46"/>
  <c r="GV205" i="46"/>
  <c r="GW205" i="46"/>
  <c r="GY205" i="46"/>
  <c r="GZ205" i="46"/>
  <c r="BF206" i="46"/>
  <c r="GE206" i="46"/>
  <c r="GF206" i="46"/>
  <c r="GG206" i="46"/>
  <c r="GH206" i="46"/>
  <c r="GI206" i="46"/>
  <c r="GJ206" i="46"/>
  <c r="GK206" i="46"/>
  <c r="GL206" i="46"/>
  <c r="GM206" i="46"/>
  <c r="GN206" i="46"/>
  <c r="GR206" i="46"/>
  <c r="GS206" i="46"/>
  <c r="GT206" i="46"/>
  <c r="GU206" i="46"/>
  <c r="GV206" i="46"/>
  <c r="GW206" i="46"/>
  <c r="GY206" i="46"/>
  <c r="GZ206" i="46"/>
  <c r="BF207" i="46"/>
  <c r="GE207" i="46"/>
  <c r="GF207" i="46"/>
  <c r="GG207" i="46"/>
  <c r="GH207" i="46"/>
  <c r="GI207" i="46"/>
  <c r="GJ207" i="46"/>
  <c r="GK207" i="46"/>
  <c r="GL207" i="46"/>
  <c r="GM207" i="46"/>
  <c r="GN207" i="46"/>
  <c r="GR207" i="46"/>
  <c r="GS207" i="46"/>
  <c r="GT207" i="46"/>
  <c r="GU207" i="46"/>
  <c r="GV207" i="46"/>
  <c r="GW207" i="46"/>
  <c r="GY207" i="46"/>
  <c r="GZ207" i="46"/>
  <c r="BF208" i="46"/>
  <c r="GE208" i="46"/>
  <c r="GF208" i="46"/>
  <c r="GG208" i="46"/>
  <c r="GH208" i="46"/>
  <c r="GI208" i="46"/>
  <c r="GJ208" i="46"/>
  <c r="GK208" i="46"/>
  <c r="GL208" i="46"/>
  <c r="GM208" i="46"/>
  <c r="GN208" i="46"/>
  <c r="GR208" i="46"/>
  <c r="GS208" i="46"/>
  <c r="GT208" i="46"/>
  <c r="GU208" i="46"/>
  <c r="GV208" i="46"/>
  <c r="GW208" i="46"/>
  <c r="GY208" i="46"/>
  <c r="GZ208" i="46"/>
  <c r="BF209" i="46"/>
  <c r="GE209" i="46"/>
  <c r="GF209" i="46"/>
  <c r="GG209" i="46"/>
  <c r="GH209" i="46"/>
  <c r="GI209" i="46"/>
  <c r="GJ209" i="46"/>
  <c r="GK209" i="46"/>
  <c r="GL209" i="46"/>
  <c r="GM209" i="46"/>
  <c r="GN209" i="46"/>
  <c r="GR209" i="46"/>
  <c r="GS209" i="46"/>
  <c r="GT209" i="46"/>
  <c r="GU209" i="46"/>
  <c r="GV209" i="46"/>
  <c r="GW209" i="46"/>
  <c r="GY209" i="46"/>
  <c r="GZ209" i="46"/>
  <c r="BF210" i="46"/>
  <c r="GE210" i="46"/>
  <c r="GF210" i="46"/>
  <c r="GG210" i="46"/>
  <c r="GH210" i="46"/>
  <c r="GI210" i="46"/>
  <c r="GJ210" i="46"/>
  <c r="GK210" i="46"/>
  <c r="GL210" i="46"/>
  <c r="GM210" i="46"/>
  <c r="GN210" i="46"/>
  <c r="GR210" i="46"/>
  <c r="GS210" i="46"/>
  <c r="GT210" i="46"/>
  <c r="GU210" i="46"/>
  <c r="GV210" i="46"/>
  <c r="GW210" i="46"/>
  <c r="GY210" i="46"/>
  <c r="GZ210" i="46"/>
  <c r="BF211" i="46"/>
  <c r="GE211" i="46"/>
  <c r="GF211" i="46"/>
  <c r="GG211" i="46"/>
  <c r="GH211" i="46"/>
  <c r="GI211" i="46"/>
  <c r="GJ211" i="46"/>
  <c r="GK211" i="46"/>
  <c r="GL211" i="46"/>
  <c r="GM211" i="46"/>
  <c r="GN211" i="46"/>
  <c r="GR211" i="46"/>
  <c r="GS211" i="46"/>
  <c r="GT211" i="46"/>
  <c r="GU211" i="46"/>
  <c r="GV211" i="46"/>
  <c r="GW211" i="46"/>
  <c r="GY211" i="46"/>
  <c r="GZ211" i="46"/>
  <c r="BF212" i="46"/>
  <c r="GE212" i="46"/>
  <c r="GF212" i="46"/>
  <c r="GG212" i="46"/>
  <c r="GH212" i="46"/>
  <c r="GI212" i="46"/>
  <c r="GJ212" i="46"/>
  <c r="GK212" i="46"/>
  <c r="GL212" i="46"/>
  <c r="GM212" i="46"/>
  <c r="GN212" i="46"/>
  <c r="GR212" i="46"/>
  <c r="GS212" i="46"/>
  <c r="GT212" i="46"/>
  <c r="GU212" i="46"/>
  <c r="GV212" i="46"/>
  <c r="GW212" i="46"/>
  <c r="GY212" i="46"/>
  <c r="GZ212" i="46"/>
  <c r="BF213" i="46"/>
  <c r="GE213" i="46"/>
  <c r="GF213" i="46"/>
  <c r="GG213" i="46"/>
  <c r="GH213" i="46"/>
  <c r="GI213" i="46"/>
  <c r="GJ213" i="46"/>
  <c r="GK213" i="46"/>
  <c r="GL213" i="46"/>
  <c r="GM213" i="46"/>
  <c r="GN213" i="46"/>
  <c r="GR213" i="46"/>
  <c r="GS213" i="46"/>
  <c r="GT213" i="46"/>
  <c r="GU213" i="46"/>
  <c r="GV213" i="46"/>
  <c r="GW213" i="46"/>
  <c r="GY213" i="46"/>
  <c r="GZ213" i="46"/>
  <c r="BF214" i="46"/>
  <c r="GE214" i="46"/>
  <c r="GF214" i="46"/>
  <c r="GG214" i="46"/>
  <c r="GH214" i="46"/>
  <c r="GI214" i="46"/>
  <c r="GJ214" i="46"/>
  <c r="GK214" i="46"/>
  <c r="GL214" i="46"/>
  <c r="GM214" i="46"/>
  <c r="GN214" i="46"/>
  <c r="GR214" i="46"/>
  <c r="GS214" i="46"/>
  <c r="GT214" i="46"/>
  <c r="GU214" i="46"/>
  <c r="GV214" i="46"/>
  <c r="GW214" i="46"/>
  <c r="GY214" i="46"/>
  <c r="GZ214" i="46"/>
  <c r="BF215" i="46"/>
  <c r="GE215" i="46"/>
  <c r="GF215" i="46"/>
  <c r="GG215" i="46"/>
  <c r="GH215" i="46"/>
  <c r="GI215" i="46"/>
  <c r="GJ215" i="46"/>
  <c r="GK215" i="46"/>
  <c r="GL215" i="46"/>
  <c r="GM215" i="46"/>
  <c r="GN215" i="46"/>
  <c r="GR215" i="46"/>
  <c r="GS215" i="46"/>
  <c r="GT215" i="46"/>
  <c r="GU215" i="46"/>
  <c r="GV215" i="46"/>
  <c r="GW215" i="46"/>
  <c r="GY215" i="46"/>
  <c r="GZ215" i="46"/>
  <c r="BF216" i="46"/>
  <c r="GE216" i="46"/>
  <c r="GF216" i="46"/>
  <c r="GG216" i="46"/>
  <c r="GH216" i="46"/>
  <c r="GI216" i="46"/>
  <c r="GJ216" i="46"/>
  <c r="GK216" i="46"/>
  <c r="GL216" i="46"/>
  <c r="GM216" i="46"/>
  <c r="GN216" i="46"/>
  <c r="GR216" i="46"/>
  <c r="GS216" i="46"/>
  <c r="GT216" i="46"/>
  <c r="GU216" i="46"/>
  <c r="GV216" i="46"/>
  <c r="GW216" i="46"/>
  <c r="GY216" i="46"/>
  <c r="GZ216" i="46"/>
  <c r="BF217" i="46"/>
  <c r="GE217" i="46"/>
  <c r="GF217" i="46"/>
  <c r="GG217" i="46"/>
  <c r="GH217" i="46"/>
  <c r="GI217" i="46"/>
  <c r="GJ217" i="46"/>
  <c r="GK217" i="46"/>
  <c r="GL217" i="46"/>
  <c r="GM217" i="46"/>
  <c r="GN217" i="46"/>
  <c r="GR217" i="46"/>
  <c r="GS217" i="46"/>
  <c r="GT217" i="46"/>
  <c r="GU217" i="46"/>
  <c r="GV217" i="46"/>
  <c r="GW217" i="46"/>
  <c r="GY217" i="46"/>
  <c r="GZ217" i="46"/>
  <c r="BF218" i="46"/>
  <c r="GE218" i="46"/>
  <c r="GF218" i="46"/>
  <c r="GG218" i="46"/>
  <c r="GH218" i="46"/>
  <c r="GI218" i="46"/>
  <c r="GJ218" i="46"/>
  <c r="GK218" i="46"/>
  <c r="GL218" i="46"/>
  <c r="GM218" i="46"/>
  <c r="GN218" i="46"/>
  <c r="GR218" i="46"/>
  <c r="GS218" i="46"/>
  <c r="GT218" i="46"/>
  <c r="GU218" i="46"/>
  <c r="GV218" i="46"/>
  <c r="GW218" i="46"/>
  <c r="GY218" i="46"/>
  <c r="GZ218" i="46"/>
  <c r="BF219" i="46"/>
  <c r="GE219" i="46"/>
  <c r="GF219" i="46"/>
  <c r="GG219" i="46"/>
  <c r="GH219" i="46"/>
  <c r="GI219" i="46"/>
  <c r="GJ219" i="46"/>
  <c r="GK219" i="46"/>
  <c r="GL219" i="46"/>
  <c r="GM219" i="46"/>
  <c r="GN219" i="46"/>
  <c r="GR219" i="46"/>
  <c r="GS219" i="46"/>
  <c r="GT219" i="46"/>
  <c r="GU219" i="46"/>
  <c r="GV219" i="46"/>
  <c r="GW219" i="46"/>
  <c r="GY219" i="46"/>
  <c r="GZ219" i="46"/>
  <c r="BF220" i="46"/>
  <c r="GE220" i="46"/>
  <c r="GF220" i="46"/>
  <c r="GG220" i="46"/>
  <c r="GH220" i="46"/>
  <c r="GI220" i="46"/>
  <c r="GJ220" i="46"/>
  <c r="GK220" i="46"/>
  <c r="GL220" i="46"/>
  <c r="GM220" i="46"/>
  <c r="GN220" i="46"/>
  <c r="GR220" i="46"/>
  <c r="GS220" i="46"/>
  <c r="GT220" i="46"/>
  <c r="GU220" i="46"/>
  <c r="GV220" i="46"/>
  <c r="GW220" i="46"/>
  <c r="GY220" i="46"/>
  <c r="GZ220" i="46"/>
  <c r="BF221" i="46"/>
  <c r="GE221" i="46"/>
  <c r="GF221" i="46"/>
  <c r="GG221" i="46"/>
  <c r="GH221" i="46"/>
  <c r="GI221" i="46"/>
  <c r="GJ221" i="46"/>
  <c r="GK221" i="46"/>
  <c r="GL221" i="46"/>
  <c r="GM221" i="46"/>
  <c r="GN221" i="46"/>
  <c r="GR221" i="46"/>
  <c r="GS221" i="46"/>
  <c r="GT221" i="46"/>
  <c r="GU221" i="46"/>
  <c r="GV221" i="46"/>
  <c r="GW221" i="46"/>
  <c r="GY221" i="46"/>
  <c r="GZ221" i="46"/>
  <c r="BF222" i="46"/>
  <c r="GE222" i="46"/>
  <c r="GF222" i="46"/>
  <c r="GG222" i="46"/>
  <c r="GH222" i="46"/>
  <c r="GI222" i="46"/>
  <c r="GJ222" i="46"/>
  <c r="GK222" i="46"/>
  <c r="GL222" i="46"/>
  <c r="GM222" i="46"/>
  <c r="GN222" i="46"/>
  <c r="GR222" i="46"/>
  <c r="GS222" i="46"/>
  <c r="GT222" i="46"/>
  <c r="GU222" i="46"/>
  <c r="GV222" i="46"/>
  <c r="GW222" i="46"/>
  <c r="GY222" i="46"/>
  <c r="GZ222" i="46"/>
  <c r="BF223" i="46"/>
  <c r="GE223" i="46"/>
  <c r="GF223" i="46"/>
  <c r="GG223" i="46"/>
  <c r="GH223" i="46"/>
  <c r="GI223" i="46"/>
  <c r="GJ223" i="46"/>
  <c r="GK223" i="46"/>
  <c r="GL223" i="46"/>
  <c r="GM223" i="46"/>
  <c r="GN223" i="46"/>
  <c r="GR223" i="46"/>
  <c r="GS223" i="46"/>
  <c r="GT223" i="46"/>
  <c r="GU223" i="46"/>
  <c r="GV223" i="46"/>
  <c r="GW223" i="46"/>
  <c r="GY223" i="46"/>
  <c r="GZ223" i="46"/>
  <c r="BF224" i="46"/>
  <c r="GE224" i="46"/>
  <c r="GF224" i="46"/>
  <c r="GG224" i="46"/>
  <c r="GH224" i="46"/>
  <c r="GI224" i="46"/>
  <c r="GJ224" i="46"/>
  <c r="GK224" i="46"/>
  <c r="GL224" i="46"/>
  <c r="GM224" i="46"/>
  <c r="GN224" i="46"/>
  <c r="GR224" i="46"/>
  <c r="GS224" i="46"/>
  <c r="GT224" i="46"/>
  <c r="GU224" i="46"/>
  <c r="GV224" i="46"/>
  <c r="GW224" i="46"/>
  <c r="GY224" i="46"/>
  <c r="GZ224" i="46"/>
  <c r="BF225" i="46"/>
  <c r="GE225" i="46"/>
  <c r="GF225" i="46"/>
  <c r="GG225" i="46"/>
  <c r="GH225" i="46"/>
  <c r="GI225" i="46"/>
  <c r="GJ225" i="46"/>
  <c r="GK225" i="46"/>
  <c r="GL225" i="46"/>
  <c r="GM225" i="46"/>
  <c r="GN225" i="46"/>
  <c r="GR225" i="46"/>
  <c r="GS225" i="46"/>
  <c r="GT225" i="46"/>
  <c r="GU225" i="46"/>
  <c r="GV225" i="46"/>
  <c r="GW225" i="46"/>
  <c r="GY225" i="46"/>
  <c r="GZ225" i="46"/>
  <c r="BF226" i="46"/>
  <c r="GE226" i="46"/>
  <c r="GF226" i="46"/>
  <c r="GG226" i="46"/>
  <c r="GH226" i="46"/>
  <c r="GI226" i="46"/>
  <c r="GJ226" i="46"/>
  <c r="GK226" i="46"/>
  <c r="GL226" i="46"/>
  <c r="GM226" i="46"/>
  <c r="GN226" i="46"/>
  <c r="GR226" i="46"/>
  <c r="GS226" i="46"/>
  <c r="GT226" i="46"/>
  <c r="GU226" i="46"/>
  <c r="GV226" i="46"/>
  <c r="GW226" i="46"/>
  <c r="GY226" i="46"/>
  <c r="GZ226" i="46"/>
  <c r="BF227" i="46"/>
  <c r="GE227" i="46"/>
  <c r="GF227" i="46"/>
  <c r="GG227" i="46"/>
  <c r="GH227" i="46"/>
  <c r="GI227" i="46"/>
  <c r="GJ227" i="46"/>
  <c r="GK227" i="46"/>
  <c r="GL227" i="46"/>
  <c r="GM227" i="46"/>
  <c r="GN227" i="46"/>
  <c r="GR227" i="46"/>
  <c r="GS227" i="46"/>
  <c r="GT227" i="46"/>
  <c r="GU227" i="46"/>
  <c r="GV227" i="46"/>
  <c r="GW227" i="46"/>
  <c r="GY227" i="46"/>
  <c r="GZ227" i="46"/>
  <c r="BF228" i="46"/>
  <c r="GE228" i="46"/>
  <c r="GF228" i="46"/>
  <c r="GG228" i="46"/>
  <c r="GH228" i="46"/>
  <c r="GI228" i="46"/>
  <c r="GJ228" i="46"/>
  <c r="GK228" i="46"/>
  <c r="GL228" i="46"/>
  <c r="GM228" i="46"/>
  <c r="GN228" i="46"/>
  <c r="GR228" i="46"/>
  <c r="GS228" i="46"/>
  <c r="GT228" i="46"/>
  <c r="GU228" i="46"/>
  <c r="GV228" i="46"/>
  <c r="GW228" i="46"/>
  <c r="GY228" i="46"/>
  <c r="GZ228" i="46"/>
  <c r="BF229" i="46"/>
  <c r="GE229" i="46"/>
  <c r="GF229" i="46"/>
  <c r="GG229" i="46"/>
  <c r="GH229" i="46"/>
  <c r="GI229" i="46"/>
  <c r="GJ229" i="46"/>
  <c r="GK229" i="46"/>
  <c r="GL229" i="46"/>
  <c r="GM229" i="46"/>
  <c r="GN229" i="46"/>
  <c r="GR229" i="46"/>
  <c r="GS229" i="46"/>
  <c r="GT229" i="46"/>
  <c r="GU229" i="46"/>
  <c r="GV229" i="46"/>
  <c r="GW229" i="46"/>
  <c r="GY229" i="46"/>
  <c r="GZ229" i="46"/>
  <c r="BF230" i="46"/>
  <c r="GE230" i="46"/>
  <c r="GF230" i="46"/>
  <c r="GG230" i="46"/>
  <c r="GH230" i="46"/>
  <c r="GI230" i="46"/>
  <c r="GJ230" i="46"/>
  <c r="GK230" i="46"/>
  <c r="GL230" i="46"/>
  <c r="GM230" i="46"/>
  <c r="GN230" i="46"/>
  <c r="GR230" i="46"/>
  <c r="GS230" i="46"/>
  <c r="GT230" i="46"/>
  <c r="GU230" i="46"/>
  <c r="GV230" i="46"/>
  <c r="GW230" i="46"/>
  <c r="GY230" i="46"/>
  <c r="GZ230" i="46"/>
  <c r="BF231" i="46"/>
  <c r="GE231" i="46"/>
  <c r="GF231" i="46"/>
  <c r="GG231" i="46"/>
  <c r="GH231" i="46"/>
  <c r="GI231" i="46"/>
  <c r="GJ231" i="46"/>
  <c r="GK231" i="46"/>
  <c r="GL231" i="46"/>
  <c r="GM231" i="46"/>
  <c r="GN231" i="46"/>
  <c r="GR231" i="46"/>
  <c r="GS231" i="46"/>
  <c r="GT231" i="46"/>
  <c r="GU231" i="46"/>
  <c r="GV231" i="46"/>
  <c r="GW231" i="46"/>
  <c r="GY231" i="46"/>
  <c r="GZ231" i="46"/>
  <c r="BF232" i="46"/>
  <c r="GE232" i="46"/>
  <c r="GF232" i="46"/>
  <c r="GG232" i="46"/>
  <c r="GH232" i="46"/>
  <c r="GI232" i="46"/>
  <c r="GJ232" i="46"/>
  <c r="GK232" i="46"/>
  <c r="GL232" i="46"/>
  <c r="GM232" i="46"/>
  <c r="GN232" i="46"/>
  <c r="GR232" i="46"/>
  <c r="GS232" i="46"/>
  <c r="GT232" i="46"/>
  <c r="GU232" i="46"/>
  <c r="GV232" i="46"/>
  <c r="GW232" i="46"/>
  <c r="GY232" i="46"/>
  <c r="GZ232" i="46"/>
  <c r="BF233" i="46"/>
  <c r="GE233" i="46"/>
  <c r="GF233" i="46"/>
  <c r="GG233" i="46"/>
  <c r="GH233" i="46"/>
  <c r="GI233" i="46"/>
  <c r="GJ233" i="46"/>
  <c r="GK233" i="46"/>
  <c r="GL233" i="46"/>
  <c r="GM233" i="46"/>
  <c r="GN233" i="46"/>
  <c r="GR233" i="46"/>
  <c r="GS233" i="46"/>
  <c r="GT233" i="46"/>
  <c r="GU233" i="46"/>
  <c r="GV233" i="46"/>
  <c r="GW233" i="46"/>
  <c r="GY233" i="46"/>
  <c r="GZ233" i="46"/>
  <c r="BF234" i="46"/>
  <c r="GE234" i="46"/>
  <c r="GF234" i="46"/>
  <c r="GG234" i="46"/>
  <c r="GH234" i="46"/>
  <c r="GI234" i="46"/>
  <c r="GJ234" i="46"/>
  <c r="GK234" i="46"/>
  <c r="GL234" i="46"/>
  <c r="GM234" i="46"/>
  <c r="GN234" i="46"/>
  <c r="GR234" i="46"/>
  <c r="GS234" i="46"/>
  <c r="GT234" i="46"/>
  <c r="GU234" i="46"/>
  <c r="GV234" i="46"/>
  <c r="GW234" i="46"/>
  <c r="GY234" i="46"/>
  <c r="GZ234" i="46"/>
  <c r="BF235" i="46"/>
  <c r="GE235" i="46"/>
  <c r="GF235" i="46"/>
  <c r="GG235" i="46"/>
  <c r="GH235" i="46"/>
  <c r="GI235" i="46"/>
  <c r="GJ235" i="46"/>
  <c r="GK235" i="46"/>
  <c r="GL235" i="46"/>
  <c r="GM235" i="46"/>
  <c r="GN235" i="46"/>
  <c r="GR235" i="46"/>
  <c r="GS235" i="46"/>
  <c r="GT235" i="46"/>
  <c r="GU235" i="46"/>
  <c r="GV235" i="46"/>
  <c r="GW235" i="46"/>
  <c r="GY235" i="46"/>
  <c r="GZ235" i="46"/>
  <c r="BF236" i="46"/>
  <c r="GE236" i="46"/>
  <c r="GF236" i="46"/>
  <c r="GG236" i="46"/>
  <c r="GH236" i="46"/>
  <c r="GI236" i="46"/>
  <c r="GJ236" i="46"/>
  <c r="GK236" i="46"/>
  <c r="GL236" i="46"/>
  <c r="GM236" i="46"/>
  <c r="GN236" i="46"/>
  <c r="GR236" i="46"/>
  <c r="GS236" i="46"/>
  <c r="GT236" i="46"/>
  <c r="GU236" i="46"/>
  <c r="GV236" i="46"/>
  <c r="GW236" i="46"/>
  <c r="GY236" i="46"/>
  <c r="GZ236" i="46"/>
  <c r="BF237" i="46"/>
  <c r="GE237" i="46"/>
  <c r="GF237" i="46"/>
  <c r="GG237" i="46"/>
  <c r="GH237" i="46"/>
  <c r="GI237" i="46"/>
  <c r="GJ237" i="46"/>
  <c r="GK237" i="46"/>
  <c r="GL237" i="46"/>
  <c r="GM237" i="46"/>
  <c r="GN237" i="46"/>
  <c r="GR237" i="46"/>
  <c r="GS237" i="46"/>
  <c r="GT237" i="46"/>
  <c r="GU237" i="46"/>
  <c r="GV237" i="46"/>
  <c r="GW237" i="46"/>
  <c r="GY237" i="46"/>
  <c r="GZ237" i="46"/>
  <c r="BF238" i="46"/>
  <c r="GE238" i="46"/>
  <c r="GF238" i="46"/>
  <c r="GG238" i="46"/>
  <c r="GH238" i="46"/>
  <c r="GI238" i="46"/>
  <c r="GJ238" i="46"/>
  <c r="GK238" i="46"/>
  <c r="GL238" i="46"/>
  <c r="GM238" i="46"/>
  <c r="GN238" i="46"/>
  <c r="GR238" i="46"/>
  <c r="GS238" i="46"/>
  <c r="GT238" i="46"/>
  <c r="GU238" i="46"/>
  <c r="GV238" i="46"/>
  <c r="GW238" i="46"/>
  <c r="GY238" i="46"/>
  <c r="GZ238" i="46"/>
  <c r="BF239" i="46"/>
  <c r="GE239" i="46"/>
  <c r="GF239" i="46"/>
  <c r="GG239" i="46"/>
  <c r="GH239" i="46"/>
  <c r="GI239" i="46"/>
  <c r="GJ239" i="46"/>
  <c r="GK239" i="46"/>
  <c r="GL239" i="46"/>
  <c r="GM239" i="46"/>
  <c r="GN239" i="46"/>
  <c r="GR239" i="46"/>
  <c r="GS239" i="46"/>
  <c r="GT239" i="46"/>
  <c r="GU239" i="46"/>
  <c r="GV239" i="46"/>
  <c r="GW239" i="46"/>
  <c r="GY239" i="46"/>
  <c r="GZ239" i="46"/>
  <c r="BF240" i="46"/>
  <c r="GE240" i="46"/>
  <c r="GF240" i="46"/>
  <c r="GG240" i="46"/>
  <c r="GH240" i="46"/>
  <c r="GI240" i="46"/>
  <c r="GJ240" i="46"/>
  <c r="GK240" i="46"/>
  <c r="GL240" i="46"/>
  <c r="GM240" i="46"/>
  <c r="GN240" i="46"/>
  <c r="GR240" i="46"/>
  <c r="GS240" i="46"/>
  <c r="GT240" i="46"/>
  <c r="GU240" i="46"/>
  <c r="GV240" i="46"/>
  <c r="GW240" i="46"/>
  <c r="GY240" i="46"/>
  <c r="GZ240" i="46"/>
  <c r="BF241" i="46"/>
  <c r="GE241" i="46"/>
  <c r="GF241" i="46"/>
  <c r="GG241" i="46"/>
  <c r="GH241" i="46"/>
  <c r="GI241" i="46"/>
  <c r="GJ241" i="46"/>
  <c r="GK241" i="46"/>
  <c r="GL241" i="46"/>
  <c r="GM241" i="46"/>
  <c r="GN241" i="46"/>
  <c r="GR241" i="46"/>
  <c r="GS241" i="46"/>
  <c r="GT241" i="46"/>
  <c r="GU241" i="46"/>
  <c r="GV241" i="46"/>
  <c r="GW241" i="46"/>
  <c r="GY241" i="46"/>
  <c r="GZ241" i="46"/>
  <c r="BF242" i="46"/>
  <c r="GE242" i="46"/>
  <c r="GF242" i="46"/>
  <c r="GG242" i="46"/>
  <c r="GH242" i="46"/>
  <c r="GI242" i="46"/>
  <c r="GJ242" i="46"/>
  <c r="GK242" i="46"/>
  <c r="GL242" i="46"/>
  <c r="GM242" i="46"/>
  <c r="GN242" i="46"/>
  <c r="GR242" i="46"/>
  <c r="GS242" i="46"/>
  <c r="GT242" i="46"/>
  <c r="GU242" i="46"/>
  <c r="GV242" i="46"/>
  <c r="GW242" i="46"/>
  <c r="GY242" i="46"/>
  <c r="GZ242" i="46"/>
  <c r="BF243" i="46"/>
  <c r="GE243" i="46"/>
  <c r="GF243" i="46"/>
  <c r="GG243" i="46"/>
  <c r="GH243" i="46"/>
  <c r="GI243" i="46"/>
  <c r="GJ243" i="46"/>
  <c r="GK243" i="46"/>
  <c r="GL243" i="46"/>
  <c r="GM243" i="46"/>
  <c r="GN243" i="46"/>
  <c r="GR243" i="46"/>
  <c r="GS243" i="46"/>
  <c r="GT243" i="46"/>
  <c r="GU243" i="46"/>
  <c r="GV243" i="46"/>
  <c r="GW243" i="46"/>
  <c r="GY243" i="46"/>
  <c r="GZ243" i="46"/>
  <c r="BF244" i="46"/>
  <c r="GE244" i="46"/>
  <c r="GF244" i="46"/>
  <c r="GG244" i="46"/>
  <c r="GH244" i="46"/>
  <c r="GI244" i="46"/>
  <c r="GJ244" i="46"/>
  <c r="GK244" i="46"/>
  <c r="GL244" i="46"/>
  <c r="GM244" i="46"/>
  <c r="GN244" i="46"/>
  <c r="GR244" i="46"/>
  <c r="GS244" i="46"/>
  <c r="GT244" i="46"/>
  <c r="GU244" i="46"/>
  <c r="GV244" i="46"/>
  <c r="GW244" i="46"/>
  <c r="GY244" i="46"/>
  <c r="GZ244" i="46"/>
  <c r="BF245" i="46"/>
  <c r="GE245" i="46"/>
  <c r="GF245" i="46"/>
  <c r="GG245" i="46"/>
  <c r="GH245" i="46"/>
  <c r="GI245" i="46"/>
  <c r="GJ245" i="46"/>
  <c r="GK245" i="46"/>
  <c r="GL245" i="46"/>
  <c r="GM245" i="46"/>
  <c r="GN245" i="46"/>
  <c r="GR245" i="46"/>
  <c r="GS245" i="46"/>
  <c r="GT245" i="46"/>
  <c r="GU245" i="46"/>
  <c r="GV245" i="46"/>
  <c r="GW245" i="46"/>
  <c r="GY245" i="46"/>
  <c r="GZ245" i="46"/>
  <c r="BF246" i="46"/>
  <c r="GE246" i="46"/>
  <c r="GF246" i="46"/>
  <c r="GG246" i="46"/>
  <c r="GH246" i="46"/>
  <c r="GI246" i="46"/>
  <c r="GJ246" i="46"/>
  <c r="GK246" i="46"/>
  <c r="GL246" i="46"/>
  <c r="GM246" i="46"/>
  <c r="GN246" i="46"/>
  <c r="GR246" i="46"/>
  <c r="GS246" i="46"/>
  <c r="GT246" i="46"/>
  <c r="GU246" i="46"/>
  <c r="GV246" i="46"/>
  <c r="GW246" i="46"/>
  <c r="GY246" i="46"/>
  <c r="GZ246" i="46"/>
  <c r="BF247" i="46"/>
  <c r="GE247" i="46"/>
  <c r="GF247" i="46"/>
  <c r="GG247" i="46"/>
  <c r="GH247" i="46"/>
  <c r="GI247" i="46"/>
  <c r="GJ247" i="46"/>
  <c r="GK247" i="46"/>
  <c r="GL247" i="46"/>
  <c r="GM247" i="46"/>
  <c r="GN247" i="46"/>
  <c r="GR247" i="46"/>
  <c r="GS247" i="46"/>
  <c r="GT247" i="46"/>
  <c r="GU247" i="46"/>
  <c r="GV247" i="46"/>
  <c r="GW247" i="46"/>
  <c r="GY247" i="46"/>
  <c r="GZ247" i="46"/>
  <c r="BF248" i="46"/>
  <c r="GE248" i="46"/>
  <c r="GF248" i="46"/>
  <c r="GG248" i="46"/>
  <c r="GH248" i="46"/>
  <c r="GI248" i="46"/>
  <c r="GJ248" i="46"/>
  <c r="GK248" i="46"/>
  <c r="GL248" i="46"/>
  <c r="GM248" i="46"/>
  <c r="GN248" i="46"/>
  <c r="GR248" i="46"/>
  <c r="GS248" i="46"/>
  <c r="GT248" i="46"/>
  <c r="GU248" i="46"/>
  <c r="GV248" i="46"/>
  <c r="GW248" i="46"/>
  <c r="GY248" i="46"/>
  <c r="GZ248" i="46"/>
  <c r="BF249" i="46"/>
  <c r="GE249" i="46"/>
  <c r="GF249" i="46"/>
  <c r="GG249" i="46"/>
  <c r="GH249" i="46"/>
  <c r="GI249" i="46"/>
  <c r="GJ249" i="46"/>
  <c r="GK249" i="46"/>
  <c r="GL249" i="46"/>
  <c r="GM249" i="46"/>
  <c r="GN249" i="46"/>
  <c r="GR249" i="46"/>
  <c r="GS249" i="46"/>
  <c r="GT249" i="46"/>
  <c r="GU249" i="46"/>
  <c r="GV249" i="46"/>
  <c r="GW249" i="46"/>
  <c r="GY249" i="46"/>
  <c r="GZ249" i="46"/>
  <c r="BF250" i="46"/>
  <c r="GE250" i="46"/>
  <c r="GF250" i="46"/>
  <c r="GG250" i="46"/>
  <c r="GH250" i="46"/>
  <c r="GI250" i="46"/>
  <c r="GJ250" i="46"/>
  <c r="GK250" i="46"/>
  <c r="GL250" i="46"/>
  <c r="GM250" i="46"/>
  <c r="GN250" i="46"/>
  <c r="GR250" i="46"/>
  <c r="GS250" i="46"/>
  <c r="GT250" i="46"/>
  <c r="GU250" i="46"/>
  <c r="GV250" i="46"/>
  <c r="GW250" i="46"/>
  <c r="GY250" i="46"/>
  <c r="GZ250" i="46"/>
  <c r="BF251" i="46"/>
  <c r="GE251" i="46"/>
  <c r="GF251" i="46"/>
  <c r="GG251" i="46"/>
  <c r="GH251" i="46"/>
  <c r="GI251" i="46"/>
  <c r="GJ251" i="46"/>
  <c r="GK251" i="46"/>
  <c r="GL251" i="46"/>
  <c r="GM251" i="46"/>
  <c r="GN251" i="46"/>
  <c r="GR251" i="46"/>
  <c r="GS251" i="46"/>
  <c r="GT251" i="46"/>
  <c r="GU251" i="46"/>
  <c r="GV251" i="46"/>
  <c r="GW251" i="46"/>
  <c r="GY251" i="46"/>
  <c r="GZ251" i="46"/>
  <c r="BF252" i="46"/>
  <c r="GE252" i="46"/>
  <c r="GF252" i="46"/>
  <c r="GG252" i="46"/>
  <c r="GH252" i="46"/>
  <c r="GI252" i="46"/>
  <c r="GJ252" i="46"/>
  <c r="GK252" i="46"/>
  <c r="GL252" i="46"/>
  <c r="GM252" i="46"/>
  <c r="GN252" i="46"/>
  <c r="GR252" i="46"/>
  <c r="GS252" i="46"/>
  <c r="GT252" i="46"/>
  <c r="GU252" i="46"/>
  <c r="GV252" i="46"/>
  <c r="GW252" i="46"/>
  <c r="GY252" i="46"/>
  <c r="GZ252" i="46"/>
  <c r="BF253" i="46"/>
  <c r="GE253" i="46"/>
  <c r="GF253" i="46"/>
  <c r="GG253" i="46"/>
  <c r="GH253" i="46"/>
  <c r="GI253" i="46"/>
  <c r="GJ253" i="46"/>
  <c r="GK253" i="46"/>
  <c r="GL253" i="46"/>
  <c r="GM253" i="46"/>
  <c r="GN253" i="46"/>
  <c r="GR253" i="46"/>
  <c r="GS253" i="46"/>
  <c r="GT253" i="46"/>
  <c r="GU253" i="46"/>
  <c r="GV253" i="46"/>
  <c r="GW253" i="46"/>
  <c r="GY253" i="46"/>
  <c r="GZ253" i="46"/>
  <c r="BF254" i="46"/>
  <c r="GE254" i="46"/>
  <c r="GF254" i="46"/>
  <c r="GG254" i="46"/>
  <c r="GH254" i="46"/>
  <c r="GI254" i="46"/>
  <c r="GJ254" i="46"/>
  <c r="GK254" i="46"/>
  <c r="GL254" i="46"/>
  <c r="GM254" i="46"/>
  <c r="GN254" i="46"/>
  <c r="GR254" i="46"/>
  <c r="GS254" i="46"/>
  <c r="GT254" i="46"/>
  <c r="GU254" i="46"/>
  <c r="GV254" i="46"/>
  <c r="GW254" i="46"/>
  <c r="GY254" i="46"/>
  <c r="GZ254" i="46"/>
  <c r="BF255" i="46"/>
  <c r="GE255" i="46"/>
  <c r="GF255" i="46"/>
  <c r="GG255" i="46"/>
  <c r="GH255" i="46"/>
  <c r="GI255" i="46"/>
  <c r="GJ255" i="46"/>
  <c r="GK255" i="46"/>
  <c r="GL255" i="46"/>
  <c r="GM255" i="46"/>
  <c r="GN255" i="46"/>
  <c r="GR255" i="46"/>
  <c r="GS255" i="46"/>
  <c r="GT255" i="46"/>
  <c r="GU255" i="46"/>
  <c r="GV255" i="46"/>
  <c r="GW255" i="46"/>
  <c r="GY255" i="46"/>
  <c r="GZ255" i="46"/>
  <c r="BF256" i="46"/>
  <c r="GE256" i="46"/>
  <c r="GF256" i="46"/>
  <c r="GG256" i="46"/>
  <c r="GH256" i="46"/>
  <c r="GI256" i="46"/>
  <c r="GJ256" i="46"/>
  <c r="GK256" i="46"/>
  <c r="GL256" i="46"/>
  <c r="GM256" i="46"/>
  <c r="GN256" i="46"/>
  <c r="GR256" i="46"/>
  <c r="GS256" i="46"/>
  <c r="GT256" i="46"/>
  <c r="GU256" i="46"/>
  <c r="GV256" i="46"/>
  <c r="GW256" i="46"/>
  <c r="GY256" i="46"/>
  <c r="GZ256" i="46"/>
  <c r="BF257" i="46"/>
  <c r="GE257" i="46"/>
  <c r="GF257" i="46"/>
  <c r="GG257" i="46"/>
  <c r="GH257" i="46"/>
  <c r="GI257" i="46"/>
  <c r="GJ257" i="46"/>
  <c r="GK257" i="46"/>
  <c r="GL257" i="46"/>
  <c r="GM257" i="46"/>
  <c r="GN257" i="46"/>
  <c r="GR257" i="46"/>
  <c r="GS257" i="46"/>
  <c r="GT257" i="46"/>
  <c r="GU257" i="46"/>
  <c r="GV257" i="46"/>
  <c r="GW257" i="46"/>
  <c r="GY257" i="46"/>
  <c r="GZ257" i="46"/>
  <c r="BF258" i="46"/>
  <c r="GE258" i="46"/>
  <c r="GF258" i="46"/>
  <c r="GG258" i="46"/>
  <c r="GH258" i="46"/>
  <c r="GI258" i="46"/>
  <c r="GJ258" i="46"/>
  <c r="GK258" i="46"/>
  <c r="GL258" i="46"/>
  <c r="GM258" i="46"/>
  <c r="GN258" i="46"/>
  <c r="GR258" i="46"/>
  <c r="GS258" i="46"/>
  <c r="GT258" i="46"/>
  <c r="GU258" i="46"/>
  <c r="GV258" i="46"/>
  <c r="GW258" i="46"/>
  <c r="GY258" i="46"/>
  <c r="GZ258" i="46"/>
  <c r="BF259" i="46"/>
  <c r="GE259" i="46"/>
  <c r="GF259" i="46"/>
  <c r="GG259" i="46"/>
  <c r="GH259" i="46"/>
  <c r="GI259" i="46"/>
  <c r="GJ259" i="46"/>
  <c r="GK259" i="46"/>
  <c r="GL259" i="46"/>
  <c r="GM259" i="46"/>
  <c r="GN259" i="46"/>
  <c r="GR259" i="46"/>
  <c r="GS259" i="46"/>
  <c r="GT259" i="46"/>
  <c r="GU259" i="46"/>
  <c r="GV259" i="46"/>
  <c r="GW259" i="46"/>
  <c r="GY259" i="46"/>
  <c r="GZ259" i="46"/>
  <c r="BF260" i="46"/>
  <c r="GE260" i="46"/>
  <c r="GF260" i="46"/>
  <c r="GG260" i="46"/>
  <c r="GH260" i="46"/>
  <c r="GI260" i="46"/>
  <c r="GJ260" i="46"/>
  <c r="GK260" i="46"/>
  <c r="GL260" i="46"/>
  <c r="GM260" i="46"/>
  <c r="GN260" i="46"/>
  <c r="GR260" i="46"/>
  <c r="GS260" i="46"/>
  <c r="GT260" i="46"/>
  <c r="GU260" i="46"/>
  <c r="GV260" i="46"/>
  <c r="GW260" i="46"/>
  <c r="GY260" i="46"/>
  <c r="GZ260" i="46"/>
  <c r="BF261" i="46"/>
  <c r="GE261" i="46"/>
  <c r="GF261" i="46"/>
  <c r="GG261" i="46"/>
  <c r="GH261" i="46"/>
  <c r="GI261" i="46"/>
  <c r="GJ261" i="46"/>
  <c r="GK261" i="46"/>
  <c r="GL261" i="46"/>
  <c r="GM261" i="46"/>
  <c r="GN261" i="46"/>
  <c r="GR261" i="46"/>
  <c r="GS261" i="46"/>
  <c r="GT261" i="46"/>
  <c r="GU261" i="46"/>
  <c r="GV261" i="46"/>
  <c r="GW261" i="46"/>
  <c r="GY261" i="46"/>
  <c r="GZ261" i="46"/>
  <c r="BF262" i="46"/>
  <c r="GE262" i="46"/>
  <c r="GF262" i="46"/>
  <c r="GG262" i="46"/>
  <c r="GH262" i="46"/>
  <c r="GI262" i="46"/>
  <c r="GJ262" i="46"/>
  <c r="GK262" i="46"/>
  <c r="GL262" i="46"/>
  <c r="GM262" i="46"/>
  <c r="GN262" i="46"/>
  <c r="GR262" i="46"/>
  <c r="GS262" i="46"/>
  <c r="GT262" i="46"/>
  <c r="GU262" i="46"/>
  <c r="GV262" i="46"/>
  <c r="GW262" i="46"/>
  <c r="GY262" i="46"/>
  <c r="GZ262" i="46"/>
  <c r="BF263" i="46"/>
  <c r="GE263" i="46"/>
  <c r="GF263" i="46"/>
  <c r="GG263" i="46"/>
  <c r="GH263" i="46"/>
  <c r="GI263" i="46"/>
  <c r="GJ263" i="46"/>
  <c r="GK263" i="46"/>
  <c r="GL263" i="46"/>
  <c r="GM263" i="46"/>
  <c r="GN263" i="46"/>
  <c r="GR263" i="46"/>
  <c r="GS263" i="46"/>
  <c r="GT263" i="46"/>
  <c r="GU263" i="46"/>
  <c r="GV263" i="46"/>
  <c r="GW263" i="46"/>
  <c r="GY263" i="46"/>
  <c r="GZ263" i="46"/>
  <c r="BF264" i="46"/>
  <c r="GE264" i="46"/>
  <c r="GF264" i="46"/>
  <c r="GG264" i="46"/>
  <c r="GH264" i="46"/>
  <c r="GI264" i="46"/>
  <c r="GJ264" i="46"/>
  <c r="GK264" i="46"/>
  <c r="GL264" i="46"/>
  <c r="GM264" i="46"/>
  <c r="GN264" i="46"/>
  <c r="GR264" i="46"/>
  <c r="GS264" i="46"/>
  <c r="GT264" i="46"/>
  <c r="GU264" i="46"/>
  <c r="GV264" i="46"/>
  <c r="GW264" i="46"/>
  <c r="GY264" i="46"/>
  <c r="GZ264" i="46"/>
  <c r="BF265" i="46"/>
  <c r="GE265" i="46"/>
  <c r="GF265" i="46"/>
  <c r="GG265" i="46"/>
  <c r="GH265" i="46"/>
  <c r="GI265" i="46"/>
  <c r="GJ265" i="46"/>
  <c r="GK265" i="46"/>
  <c r="GL265" i="46"/>
  <c r="GM265" i="46"/>
  <c r="GN265" i="46"/>
  <c r="GR265" i="46"/>
  <c r="GS265" i="46"/>
  <c r="GT265" i="46"/>
  <c r="GU265" i="46"/>
  <c r="GV265" i="46"/>
  <c r="GW265" i="46"/>
  <c r="GY265" i="46"/>
  <c r="GZ265" i="46"/>
  <c r="BF266" i="46"/>
  <c r="GE266" i="46"/>
  <c r="GF266" i="46"/>
  <c r="GG266" i="46"/>
  <c r="GH266" i="46"/>
  <c r="GI266" i="46"/>
  <c r="GJ266" i="46"/>
  <c r="GK266" i="46"/>
  <c r="GL266" i="46"/>
  <c r="GM266" i="46"/>
  <c r="GN266" i="46"/>
  <c r="GR266" i="46"/>
  <c r="GS266" i="46"/>
  <c r="GT266" i="46"/>
  <c r="GU266" i="46"/>
  <c r="GV266" i="46"/>
  <c r="GW266" i="46"/>
  <c r="GY266" i="46"/>
  <c r="GZ266" i="46"/>
  <c r="BF267" i="46"/>
  <c r="GE267" i="46"/>
  <c r="GF267" i="46"/>
  <c r="GG267" i="46"/>
  <c r="GH267" i="46"/>
  <c r="GI267" i="46"/>
  <c r="GJ267" i="46"/>
  <c r="GK267" i="46"/>
  <c r="GL267" i="46"/>
  <c r="GM267" i="46"/>
  <c r="GN267" i="46"/>
  <c r="GR267" i="46"/>
  <c r="GS267" i="46"/>
  <c r="GT267" i="46"/>
  <c r="GU267" i="46"/>
  <c r="GV267" i="46"/>
  <c r="GW267" i="46"/>
  <c r="GY267" i="46"/>
  <c r="GZ267" i="46"/>
  <c r="BF268" i="46"/>
  <c r="GE268" i="46"/>
  <c r="GF268" i="46"/>
  <c r="GG268" i="46"/>
  <c r="GH268" i="46"/>
  <c r="GI268" i="46"/>
  <c r="GJ268" i="46"/>
  <c r="GK268" i="46"/>
  <c r="GL268" i="46"/>
  <c r="GM268" i="46"/>
  <c r="GN268" i="46"/>
  <c r="GR268" i="46"/>
  <c r="GS268" i="46"/>
  <c r="GT268" i="46"/>
  <c r="GU268" i="46"/>
  <c r="GV268" i="46"/>
  <c r="GW268" i="46"/>
  <c r="GY268" i="46"/>
  <c r="GZ268" i="46"/>
  <c r="BF269" i="46"/>
  <c r="GE269" i="46"/>
  <c r="GF269" i="46"/>
  <c r="GG269" i="46"/>
  <c r="GH269" i="46"/>
  <c r="GI269" i="46"/>
  <c r="GJ269" i="46"/>
  <c r="GK269" i="46"/>
  <c r="GL269" i="46"/>
  <c r="GM269" i="46"/>
  <c r="GN269" i="46"/>
  <c r="GR269" i="46"/>
  <c r="GS269" i="46"/>
  <c r="GT269" i="46"/>
  <c r="GU269" i="46"/>
  <c r="GV269" i="46"/>
  <c r="GW269" i="46"/>
  <c r="GY269" i="46"/>
  <c r="GZ269" i="46"/>
  <c r="BF270" i="46"/>
  <c r="GE270" i="46"/>
  <c r="GF270" i="46"/>
  <c r="GG270" i="46"/>
  <c r="GH270" i="46"/>
  <c r="GI270" i="46"/>
  <c r="GJ270" i="46"/>
  <c r="GK270" i="46"/>
  <c r="GL270" i="46"/>
  <c r="GM270" i="46"/>
  <c r="GN270" i="46"/>
  <c r="GR270" i="46"/>
  <c r="GS270" i="46"/>
  <c r="GT270" i="46"/>
  <c r="GU270" i="46"/>
  <c r="GV270" i="46"/>
  <c r="GW270" i="46"/>
  <c r="GY270" i="46"/>
  <c r="GZ270" i="46"/>
  <c r="BF271" i="46"/>
  <c r="GE271" i="46"/>
  <c r="GF271" i="46"/>
  <c r="GG271" i="46"/>
  <c r="GH271" i="46"/>
  <c r="GI271" i="46"/>
  <c r="GJ271" i="46"/>
  <c r="GK271" i="46"/>
  <c r="GL271" i="46"/>
  <c r="GM271" i="46"/>
  <c r="GN271" i="46"/>
  <c r="GR271" i="46"/>
  <c r="GS271" i="46"/>
  <c r="GT271" i="46"/>
  <c r="GU271" i="46"/>
  <c r="GV271" i="46"/>
  <c r="GW271" i="46"/>
  <c r="GY271" i="46"/>
  <c r="GZ271" i="46"/>
  <c r="BF272" i="46"/>
  <c r="GE272" i="46"/>
  <c r="GF272" i="46"/>
  <c r="GG272" i="46"/>
  <c r="GH272" i="46"/>
  <c r="GI272" i="46"/>
  <c r="GJ272" i="46"/>
  <c r="GK272" i="46"/>
  <c r="GL272" i="46"/>
  <c r="GM272" i="46"/>
  <c r="GN272" i="46"/>
  <c r="GR272" i="46"/>
  <c r="GS272" i="46"/>
  <c r="GT272" i="46"/>
  <c r="GU272" i="46"/>
  <c r="GV272" i="46"/>
  <c r="GW272" i="46"/>
  <c r="GY272" i="46"/>
  <c r="GZ272" i="46"/>
  <c r="BF273" i="46"/>
  <c r="GE273" i="46"/>
  <c r="GF273" i="46"/>
  <c r="GG273" i="46"/>
  <c r="GH273" i="46"/>
  <c r="GI273" i="46"/>
  <c r="GJ273" i="46"/>
  <c r="GK273" i="46"/>
  <c r="GL273" i="46"/>
  <c r="GM273" i="46"/>
  <c r="GN273" i="46"/>
  <c r="GR273" i="46"/>
  <c r="GS273" i="46"/>
  <c r="GT273" i="46"/>
  <c r="GU273" i="46"/>
  <c r="GV273" i="46"/>
  <c r="GW273" i="46"/>
  <c r="GY273" i="46"/>
  <c r="GZ273" i="46"/>
  <c r="BF274" i="46"/>
  <c r="GE274" i="46"/>
  <c r="GF274" i="46"/>
  <c r="GG274" i="46"/>
  <c r="GH274" i="46"/>
  <c r="GI274" i="46"/>
  <c r="GJ274" i="46"/>
  <c r="GK274" i="46"/>
  <c r="GL274" i="46"/>
  <c r="GM274" i="46"/>
  <c r="GN274" i="46"/>
  <c r="GR274" i="46"/>
  <c r="GS274" i="46"/>
  <c r="GT274" i="46"/>
  <c r="GU274" i="46"/>
  <c r="GV274" i="46"/>
  <c r="GW274" i="46"/>
  <c r="GY274" i="46"/>
  <c r="GZ274" i="46"/>
  <c r="BF275" i="46"/>
  <c r="GE275" i="46"/>
  <c r="GF275" i="46"/>
  <c r="GG275" i="46"/>
  <c r="GH275" i="46"/>
  <c r="GI275" i="46"/>
  <c r="GJ275" i="46"/>
  <c r="GK275" i="46"/>
  <c r="GL275" i="46"/>
  <c r="GM275" i="46"/>
  <c r="GN275" i="46"/>
  <c r="GR275" i="46"/>
  <c r="GS275" i="46"/>
  <c r="GT275" i="46"/>
  <c r="GU275" i="46"/>
  <c r="GV275" i="46"/>
  <c r="GW275" i="46"/>
  <c r="GY275" i="46"/>
  <c r="GZ275" i="46"/>
  <c r="BF276" i="46"/>
  <c r="GE276" i="46"/>
  <c r="GF276" i="46"/>
  <c r="GG276" i="46"/>
  <c r="GH276" i="46"/>
  <c r="GI276" i="46"/>
  <c r="GJ276" i="46"/>
  <c r="GK276" i="46"/>
  <c r="GL276" i="46"/>
  <c r="GM276" i="46"/>
  <c r="GN276" i="46"/>
  <c r="GR276" i="46"/>
  <c r="GS276" i="46"/>
  <c r="GT276" i="46"/>
  <c r="GU276" i="46"/>
  <c r="GV276" i="46"/>
  <c r="GW276" i="46"/>
  <c r="GY276" i="46"/>
  <c r="GZ276" i="46"/>
  <c r="BF277" i="46"/>
  <c r="GE277" i="46"/>
  <c r="GF277" i="46"/>
  <c r="GG277" i="46"/>
  <c r="GH277" i="46"/>
  <c r="GI277" i="46"/>
  <c r="GJ277" i="46"/>
  <c r="GK277" i="46"/>
  <c r="GL277" i="46"/>
  <c r="GM277" i="46"/>
  <c r="GN277" i="46"/>
  <c r="GR277" i="46"/>
  <c r="GS277" i="46"/>
  <c r="GT277" i="46"/>
  <c r="GU277" i="46"/>
  <c r="GV277" i="46"/>
  <c r="GW277" i="46"/>
  <c r="GY277" i="46"/>
  <c r="GZ277" i="46"/>
  <c r="BF278" i="46"/>
  <c r="GE278" i="46"/>
  <c r="GF278" i="46"/>
  <c r="GG278" i="46"/>
  <c r="GH278" i="46"/>
  <c r="GI278" i="46"/>
  <c r="GJ278" i="46"/>
  <c r="GK278" i="46"/>
  <c r="GL278" i="46"/>
  <c r="GM278" i="46"/>
  <c r="GN278" i="46"/>
  <c r="GR278" i="46"/>
  <c r="GS278" i="46"/>
  <c r="GT278" i="46"/>
  <c r="GU278" i="46"/>
  <c r="GV278" i="46"/>
  <c r="GW278" i="46"/>
  <c r="GY278" i="46"/>
  <c r="GZ278" i="46"/>
  <c r="BF279" i="46"/>
  <c r="GE279" i="46"/>
  <c r="GF279" i="46"/>
  <c r="GG279" i="46"/>
  <c r="GH279" i="46"/>
  <c r="GI279" i="46"/>
  <c r="GJ279" i="46"/>
  <c r="GK279" i="46"/>
  <c r="GL279" i="46"/>
  <c r="GM279" i="46"/>
  <c r="GN279" i="46"/>
  <c r="GR279" i="46"/>
  <c r="GS279" i="46"/>
  <c r="GT279" i="46"/>
  <c r="GU279" i="46"/>
  <c r="GV279" i="46"/>
  <c r="GW279" i="46"/>
  <c r="GY279" i="46"/>
  <c r="GZ279" i="46"/>
  <c r="BF280" i="46"/>
  <c r="GE280" i="46"/>
  <c r="GF280" i="46"/>
  <c r="GG280" i="46"/>
  <c r="GH280" i="46"/>
  <c r="GI280" i="46"/>
  <c r="GJ280" i="46"/>
  <c r="GK280" i="46"/>
  <c r="GL280" i="46"/>
  <c r="GM280" i="46"/>
  <c r="GN280" i="46"/>
  <c r="GR280" i="46"/>
  <c r="GS280" i="46"/>
  <c r="GT280" i="46"/>
  <c r="GU280" i="46"/>
  <c r="GV280" i="46"/>
  <c r="GW280" i="46"/>
  <c r="GY280" i="46"/>
  <c r="GZ280" i="46"/>
  <c r="BF281" i="46"/>
  <c r="GE281" i="46"/>
  <c r="GF281" i="46"/>
  <c r="GG281" i="46"/>
  <c r="GH281" i="46"/>
  <c r="GI281" i="46"/>
  <c r="GJ281" i="46"/>
  <c r="GK281" i="46"/>
  <c r="GL281" i="46"/>
  <c r="GM281" i="46"/>
  <c r="GN281" i="46"/>
  <c r="GR281" i="46"/>
  <c r="GS281" i="46"/>
  <c r="GT281" i="46"/>
  <c r="GU281" i="46"/>
  <c r="GV281" i="46"/>
  <c r="GW281" i="46"/>
  <c r="GY281" i="46"/>
  <c r="GZ281" i="46"/>
  <c r="BF282" i="46"/>
  <c r="GE282" i="46"/>
  <c r="GF282" i="46"/>
  <c r="GG282" i="46"/>
  <c r="GH282" i="46"/>
  <c r="GI282" i="46"/>
  <c r="GJ282" i="46"/>
  <c r="GK282" i="46"/>
  <c r="GL282" i="46"/>
  <c r="GM282" i="46"/>
  <c r="GN282" i="46"/>
  <c r="GR282" i="46"/>
  <c r="GS282" i="46"/>
  <c r="GT282" i="46"/>
  <c r="GU282" i="46"/>
  <c r="GV282" i="46"/>
  <c r="GW282" i="46"/>
  <c r="GY282" i="46"/>
  <c r="GZ282" i="46"/>
  <c r="BF283" i="46"/>
  <c r="GE283" i="46"/>
  <c r="GF283" i="46"/>
  <c r="GG283" i="46"/>
  <c r="GH283" i="46"/>
  <c r="GI283" i="46"/>
  <c r="GJ283" i="46"/>
  <c r="GK283" i="46"/>
  <c r="GL283" i="46"/>
  <c r="GM283" i="46"/>
  <c r="GN283" i="46"/>
  <c r="GR283" i="46"/>
  <c r="GS283" i="46"/>
  <c r="GT283" i="46"/>
  <c r="GU283" i="46"/>
  <c r="GV283" i="46"/>
  <c r="GW283" i="46"/>
  <c r="GY283" i="46"/>
  <c r="GZ283" i="46"/>
  <c r="BF284" i="46"/>
  <c r="GE284" i="46"/>
  <c r="GF284" i="46"/>
  <c r="GG284" i="46"/>
  <c r="GH284" i="46"/>
  <c r="GI284" i="46"/>
  <c r="GJ284" i="46"/>
  <c r="GK284" i="46"/>
  <c r="GL284" i="46"/>
  <c r="GM284" i="46"/>
  <c r="GN284" i="46"/>
  <c r="GR284" i="46"/>
  <c r="GS284" i="46"/>
  <c r="GT284" i="46"/>
  <c r="GU284" i="46"/>
  <c r="GV284" i="46"/>
  <c r="GW284" i="46"/>
  <c r="GY284" i="46"/>
  <c r="GZ284" i="46"/>
  <c r="BF285" i="46"/>
  <c r="GE285" i="46"/>
  <c r="GF285" i="46"/>
  <c r="GG285" i="46"/>
  <c r="GH285" i="46"/>
  <c r="GI285" i="46"/>
  <c r="GJ285" i="46"/>
  <c r="GK285" i="46"/>
  <c r="GL285" i="46"/>
  <c r="GM285" i="46"/>
  <c r="GN285" i="46"/>
  <c r="GR285" i="46"/>
  <c r="GS285" i="46"/>
  <c r="GT285" i="46"/>
  <c r="GU285" i="46"/>
  <c r="GV285" i="46"/>
  <c r="GW285" i="46"/>
  <c r="GY285" i="46"/>
  <c r="GZ285" i="46"/>
  <c r="BF286" i="46"/>
  <c r="GE286" i="46"/>
  <c r="GF286" i="46"/>
  <c r="GG286" i="46"/>
  <c r="GH286" i="46"/>
  <c r="GI286" i="46"/>
  <c r="GJ286" i="46"/>
  <c r="GK286" i="46"/>
  <c r="GL286" i="46"/>
  <c r="GM286" i="46"/>
  <c r="GN286" i="46"/>
  <c r="GR286" i="46"/>
  <c r="GS286" i="46"/>
  <c r="GT286" i="46"/>
  <c r="GU286" i="46"/>
  <c r="GV286" i="46"/>
  <c r="GW286" i="46"/>
  <c r="GY286" i="46"/>
  <c r="GZ286" i="46"/>
  <c r="BF287" i="46"/>
  <c r="GE287" i="46"/>
  <c r="GF287" i="46"/>
  <c r="GG287" i="46"/>
  <c r="GH287" i="46"/>
  <c r="GI287" i="46"/>
  <c r="GJ287" i="46"/>
  <c r="GK287" i="46"/>
  <c r="GL287" i="46"/>
  <c r="GM287" i="46"/>
  <c r="GN287" i="46"/>
  <c r="GR287" i="46"/>
  <c r="GS287" i="46"/>
  <c r="GT287" i="46"/>
  <c r="GU287" i="46"/>
  <c r="GV287" i="46"/>
  <c r="GW287" i="46"/>
  <c r="GY287" i="46"/>
  <c r="GZ287" i="46"/>
  <c r="BF288" i="46"/>
  <c r="GE288" i="46"/>
  <c r="GF288" i="46"/>
  <c r="GG288" i="46"/>
  <c r="GH288" i="46"/>
  <c r="GI288" i="46"/>
  <c r="GJ288" i="46"/>
  <c r="GK288" i="46"/>
  <c r="GL288" i="46"/>
  <c r="GM288" i="46"/>
  <c r="GN288" i="46"/>
  <c r="GR288" i="46"/>
  <c r="GS288" i="46"/>
  <c r="GT288" i="46"/>
  <c r="GU288" i="46"/>
  <c r="GV288" i="46"/>
  <c r="GW288" i="46"/>
  <c r="GY288" i="46"/>
  <c r="GZ288" i="46"/>
  <c r="HL10" i="46"/>
  <c r="HK30" i="46"/>
  <c r="HK31" i="46"/>
  <c r="HK32" i="46"/>
  <c r="HK33" i="46"/>
  <c r="HK34" i="46"/>
  <c r="HK35" i="46"/>
  <c r="HK36" i="46"/>
  <c r="HK37" i="46"/>
  <c r="HK38" i="46"/>
  <c r="HK39" i="46"/>
  <c r="HK40" i="46"/>
  <c r="HK41" i="46"/>
  <c r="HK42" i="46"/>
  <c r="HK43" i="46"/>
  <c r="HK44" i="46"/>
  <c r="HK45" i="46"/>
  <c r="HK46" i="46"/>
  <c r="HK47" i="46"/>
  <c r="HK48" i="46"/>
  <c r="HK49" i="46"/>
  <c r="HK50" i="46"/>
  <c r="HK51" i="46"/>
  <c r="HK52" i="46"/>
  <c r="HK53" i="46"/>
  <c r="HK54" i="46"/>
  <c r="HK55" i="46"/>
  <c r="HK56" i="46"/>
  <c r="HK57" i="46"/>
  <c r="HK58" i="46"/>
  <c r="HK59" i="46"/>
  <c r="HK60" i="46"/>
  <c r="HK61" i="46"/>
  <c r="HK62" i="46"/>
  <c r="HK63" i="46"/>
  <c r="HK64" i="46"/>
  <c r="HK65" i="46"/>
  <c r="HK66" i="46"/>
  <c r="HK67" i="46"/>
  <c r="HK68" i="46"/>
  <c r="HK69" i="46"/>
  <c r="HK70" i="46"/>
  <c r="HK71" i="46"/>
  <c r="HK72" i="46"/>
  <c r="HK73" i="46"/>
  <c r="HK74" i="46"/>
  <c r="HK75" i="46"/>
  <c r="HK76" i="46"/>
  <c r="HK77" i="46"/>
  <c r="HK78" i="46"/>
  <c r="HK79" i="46"/>
  <c r="HK80" i="46"/>
  <c r="HK81" i="46"/>
  <c r="HK82" i="46"/>
  <c r="HK83" i="46"/>
  <c r="HK84" i="46"/>
  <c r="HK85" i="46"/>
  <c r="HK86" i="46"/>
  <c r="HK87" i="46"/>
  <c r="HK88" i="46"/>
  <c r="HK89" i="46"/>
  <c r="HK90" i="46"/>
  <c r="HK91" i="46"/>
  <c r="HK92" i="46"/>
  <c r="HK93" i="46"/>
  <c r="HK94" i="46"/>
  <c r="HK95" i="46"/>
  <c r="HK96" i="46"/>
  <c r="HK97" i="46"/>
  <c r="HK98" i="46"/>
  <c r="HK99" i="46"/>
  <c r="HK100" i="46"/>
  <c r="HK101" i="46"/>
  <c r="HK102" i="46"/>
  <c r="HK103" i="46"/>
  <c r="HK104" i="46"/>
  <c r="HK105" i="46"/>
  <c r="HK106" i="46"/>
  <c r="HK107" i="46"/>
  <c r="HK108" i="46"/>
  <c r="HK109" i="46"/>
  <c r="HK110" i="46"/>
  <c r="HK111" i="46"/>
  <c r="HK112" i="46"/>
  <c r="HK113" i="46"/>
  <c r="HK114" i="46"/>
  <c r="HK115" i="46"/>
  <c r="HK116" i="46"/>
  <c r="HK117" i="46"/>
  <c r="HK118" i="46"/>
  <c r="HK119" i="46"/>
  <c r="HK120" i="46"/>
  <c r="HK121" i="46"/>
  <c r="HK122" i="46"/>
  <c r="HK123" i="46"/>
  <c r="HK124" i="46"/>
  <c r="HK125" i="46"/>
  <c r="HK126" i="46"/>
  <c r="HK127" i="46"/>
  <c r="HK128" i="46"/>
  <c r="HK129" i="46"/>
  <c r="HK130" i="46"/>
  <c r="HK131" i="46"/>
  <c r="HK132" i="46"/>
  <c r="HK133" i="46"/>
  <c r="HK134" i="46"/>
  <c r="HK135" i="46"/>
  <c r="HK136" i="46"/>
  <c r="HK137" i="46"/>
  <c r="HK138" i="46"/>
  <c r="HK139" i="46"/>
  <c r="HK140" i="46"/>
  <c r="HK141" i="46"/>
  <c r="HK142" i="46"/>
  <c r="HK143" i="46"/>
  <c r="HK144" i="46"/>
  <c r="HK145" i="46"/>
  <c r="HK146" i="46"/>
  <c r="HK147" i="46"/>
  <c r="HK148" i="46"/>
  <c r="HK149" i="46"/>
  <c r="HK150" i="46"/>
  <c r="HK151" i="46"/>
  <c r="HK152" i="46"/>
  <c r="HK153" i="46"/>
  <c r="HK154" i="46"/>
  <c r="HK155" i="46"/>
  <c r="HK156" i="46"/>
  <c r="HK157" i="46"/>
  <c r="HK158" i="46"/>
  <c r="HK159" i="46"/>
  <c r="HK160" i="46"/>
  <c r="HK161" i="46"/>
  <c r="HK162" i="46"/>
  <c r="HK163" i="46"/>
  <c r="HK164" i="46"/>
  <c r="HK165" i="46"/>
  <c r="HK166" i="46"/>
  <c r="HK167" i="46"/>
  <c r="HK168" i="46"/>
  <c r="HK169" i="46"/>
  <c r="HK170" i="46"/>
  <c r="HK171" i="46"/>
  <c r="HK172" i="46"/>
  <c r="HK173" i="46"/>
  <c r="HK174" i="46"/>
  <c r="HK175" i="46"/>
  <c r="HK176" i="46"/>
  <c r="HK177" i="46"/>
  <c r="HK178" i="46"/>
  <c r="HK179" i="46"/>
  <c r="HK180" i="46"/>
  <c r="HK181" i="46"/>
  <c r="HK182" i="46"/>
  <c r="HK183" i="46"/>
  <c r="HK184" i="46"/>
  <c r="HK185" i="46"/>
  <c r="HK186" i="46"/>
  <c r="HK187" i="46"/>
  <c r="HK188" i="46"/>
  <c r="HK189" i="46"/>
  <c r="HK190" i="46"/>
  <c r="HK191" i="46"/>
  <c r="HK192" i="46"/>
  <c r="HK193" i="46"/>
  <c r="HK194" i="46"/>
  <c r="HK195" i="46"/>
  <c r="HK196" i="46"/>
  <c r="HK197" i="46"/>
  <c r="HK198" i="46"/>
  <c r="HK199" i="46"/>
  <c r="HK200" i="46"/>
  <c r="HK201" i="46"/>
  <c r="HK202" i="46"/>
  <c r="HK203" i="46"/>
  <c r="HK204" i="46"/>
  <c r="HK205" i="46"/>
  <c r="HK206" i="46"/>
  <c r="HK207" i="46"/>
  <c r="HK208" i="46"/>
  <c r="HK209" i="46"/>
  <c r="HK210" i="46"/>
  <c r="HK211" i="46"/>
  <c r="HK212" i="46"/>
  <c r="HK213" i="46"/>
  <c r="HK214" i="46"/>
  <c r="HK215" i="46"/>
  <c r="HK216" i="46"/>
  <c r="HK217" i="46"/>
  <c r="HK218" i="46"/>
  <c r="HK219" i="46"/>
  <c r="HK220" i="46"/>
  <c r="HK221" i="46"/>
  <c r="HK222" i="46"/>
  <c r="HK223" i="46"/>
  <c r="HK224" i="46"/>
  <c r="HK225" i="46"/>
  <c r="HK226" i="46"/>
  <c r="HK227" i="46"/>
  <c r="HK228" i="46"/>
  <c r="HK229" i="46"/>
  <c r="HK230" i="46"/>
  <c r="HK231" i="46"/>
  <c r="HK232" i="46"/>
  <c r="HK233" i="46"/>
  <c r="HK234" i="46"/>
  <c r="HK235" i="46"/>
  <c r="HK236" i="46"/>
  <c r="HK237" i="46"/>
  <c r="HK238" i="46"/>
  <c r="HK239" i="46"/>
  <c r="HK240" i="46"/>
  <c r="HK241" i="46"/>
  <c r="HK242" i="46"/>
  <c r="HK243" i="46"/>
  <c r="HK244" i="46"/>
  <c r="HK245" i="46"/>
  <c r="HK246" i="46"/>
  <c r="HK247" i="46"/>
  <c r="HK248" i="46"/>
  <c r="HK249" i="46"/>
  <c r="HK250" i="46"/>
  <c r="HK251" i="46"/>
  <c r="HK252" i="46"/>
  <c r="HK253" i="46"/>
  <c r="HK254" i="46"/>
  <c r="HK255" i="46"/>
  <c r="HK256" i="46"/>
  <c r="HK257" i="46"/>
  <c r="HK258" i="46"/>
  <c r="HK259" i="46"/>
  <c r="HK260" i="46"/>
  <c r="HK261" i="46"/>
  <c r="HK262" i="46"/>
  <c r="HK263" i="46"/>
  <c r="HK264" i="46"/>
  <c r="HK265" i="46"/>
  <c r="HK266" i="46"/>
  <c r="HK267" i="46"/>
  <c r="HK268" i="46"/>
  <c r="HK269" i="46"/>
  <c r="HK270" i="46"/>
  <c r="HK271" i="46"/>
  <c r="HK272" i="46"/>
  <c r="HK273" i="46"/>
  <c r="HK274" i="46"/>
  <c r="HK275" i="46"/>
  <c r="HK276" i="46"/>
  <c r="HK277" i="46"/>
  <c r="HK278" i="46"/>
  <c r="HK279" i="46"/>
  <c r="HK280" i="46"/>
  <c r="HK281" i="46"/>
  <c r="HK282" i="46"/>
  <c r="HK283" i="46"/>
  <c r="HK284" i="46"/>
  <c r="HK285" i="46"/>
  <c r="HK286" i="46"/>
  <c r="HK287" i="46"/>
  <c r="HK288" i="46"/>
  <c r="D110" i="71"/>
  <c r="E45" i="74"/>
  <c r="G33" i="74"/>
  <c r="K59" i="47" s="1"/>
  <c r="U297" i="46"/>
  <c r="T296" i="46"/>
  <c r="N252" i="77" s="1"/>
  <c r="O252" i="77"/>
  <c r="O9" i="45"/>
  <c r="O12" i="45" s="1"/>
  <c r="O17" i="45" s="1"/>
  <c r="BM296" i="46"/>
  <c r="I7" i="52"/>
  <c r="E7" i="52"/>
  <c r="EZ290" i="46"/>
  <c r="DS290" i="46"/>
  <c r="DR290" i="46"/>
  <c r="CA290" i="46"/>
  <c r="BQ290" i="46"/>
  <c r="G47" i="74"/>
  <c r="FW290" i="46"/>
  <c r="EY290" i="46"/>
  <c r="EG290" i="46"/>
  <c r="ES290" i="46"/>
  <c r="DZ290" i="46"/>
  <c r="CL290" i="46"/>
  <c r="BP290" i="46"/>
  <c r="G45" i="74"/>
  <c r="EX290" i="46"/>
  <c r="DF290" i="46"/>
  <c r="DM290" i="46"/>
  <c r="CR290" i="46"/>
  <c r="CD290" i="46"/>
  <c r="J69" i="47"/>
  <c r="G49" i="74"/>
  <c r="GA290" i="46"/>
  <c r="FU290" i="46"/>
  <c r="FQ290" i="46"/>
  <c r="FC290" i="46"/>
  <c r="DY290" i="46"/>
  <c r="DK290" i="46"/>
  <c r="CV290" i="46"/>
  <c r="CW290" i="46"/>
  <c r="CB290" i="46"/>
  <c r="K66" i="47"/>
  <c r="K69" i="47" s="1"/>
  <c r="FP290" i="46"/>
  <c r="FF290" i="46"/>
  <c r="FM290" i="46"/>
  <c r="EV290" i="46"/>
  <c r="EQ290" i="46"/>
  <c r="ER290" i="46"/>
  <c r="EJ290" i="46"/>
  <c r="DW290" i="46"/>
  <c r="CU290" i="46"/>
  <c r="CI290" i="46"/>
  <c r="BU290" i="46"/>
  <c r="FV290" i="46"/>
  <c r="FB290" i="46"/>
  <c r="FK290" i="46"/>
  <c r="EA290" i="46"/>
  <c r="DQ290" i="46"/>
  <c r="CN290" i="46"/>
  <c r="BW290" i="46"/>
  <c r="G46" i="74"/>
  <c r="G50" i="74"/>
  <c r="FJ290" i="46"/>
  <c r="FD290" i="46"/>
  <c r="EU290" i="46"/>
  <c r="DP290" i="46"/>
  <c r="DO290" i="46"/>
  <c r="DL290" i="46"/>
  <c r="DE290" i="46"/>
  <c r="DB290" i="46"/>
  <c r="CS290" i="46"/>
  <c r="CM290" i="46"/>
  <c r="CF290" i="46"/>
  <c r="BT290" i="46"/>
  <c r="FZ290" i="46"/>
  <c r="FT290" i="46"/>
  <c r="FI290" i="46"/>
  <c r="FE290" i="46"/>
  <c r="EH290" i="46"/>
  <c r="EL290" i="46"/>
  <c r="EP290" i="46"/>
  <c r="EB290" i="46"/>
  <c r="DX290" i="46"/>
  <c r="CX290" i="46"/>
  <c r="CK290" i="46"/>
  <c r="CH290" i="46"/>
  <c r="CG290" i="46"/>
  <c r="BS290" i="46"/>
  <c r="GQ291" i="46"/>
  <c r="C29" i="49" s="1"/>
  <c r="GQ292" i="46"/>
  <c r="BF27" i="46"/>
  <c r="GN27" i="46"/>
  <c r="GX27" i="46"/>
  <c r="GE27" i="46"/>
  <c r="GZ27" i="46"/>
  <c r="GR27" i="46"/>
  <c r="GM27" i="46"/>
  <c r="GH27" i="46"/>
  <c r="GF27" i="46"/>
  <c r="GL27" i="46"/>
  <c r="GS27" i="46"/>
  <c r="GI27" i="46"/>
  <c r="GG27" i="46"/>
  <c r="GJ27" i="46"/>
  <c r="GV27" i="46"/>
  <c r="GW27" i="46"/>
  <c r="GK27" i="46"/>
  <c r="GU27" i="46"/>
  <c r="BF23" i="46"/>
  <c r="GR23" i="46"/>
  <c r="GM23" i="46"/>
  <c r="GI23" i="46"/>
  <c r="GU23" i="46"/>
  <c r="GV23" i="46"/>
  <c r="GG23" i="46"/>
  <c r="GE23" i="46"/>
  <c r="GN23" i="46"/>
  <c r="GX23" i="46"/>
  <c r="GK23" i="46"/>
  <c r="GH23" i="46"/>
  <c r="GZ23" i="46"/>
  <c r="GT23" i="46"/>
  <c r="GJ23" i="46"/>
  <c r="GS23" i="46"/>
  <c r="GF23" i="46"/>
  <c r="GW23" i="46"/>
  <c r="GL23" i="46"/>
  <c r="GY23" i="46"/>
  <c r="BF18" i="46"/>
  <c r="GJ18" i="46"/>
  <c r="GF18" i="46"/>
  <c r="GX18" i="46"/>
  <c r="GR18" i="46"/>
  <c r="GY18" i="46"/>
  <c r="GG18" i="46"/>
  <c r="GI18" i="46"/>
  <c r="GW18" i="46"/>
  <c r="GM18" i="46"/>
  <c r="GZ18" i="46"/>
  <c r="GU18" i="46"/>
  <c r="GK18" i="46"/>
  <c r="GN18" i="46"/>
  <c r="GT18" i="46"/>
  <c r="GL18" i="46"/>
  <c r="GE18" i="46"/>
  <c r="GV18" i="46"/>
  <c r="GH18" i="46"/>
  <c r="GS18" i="46"/>
  <c r="J7" i="52"/>
  <c r="D8" i="52"/>
  <c r="BF28" i="46"/>
  <c r="GF28" i="46"/>
  <c r="GV28" i="46"/>
  <c r="GY28" i="46"/>
  <c r="GS28" i="46"/>
  <c r="GT28" i="46"/>
  <c r="GI28" i="46"/>
  <c r="GM28" i="46"/>
  <c r="GR28" i="46"/>
  <c r="GN28" i="46"/>
  <c r="GX28" i="46"/>
  <c r="GJ28" i="46"/>
  <c r="GL28" i="46"/>
  <c r="GK28" i="46"/>
  <c r="GH28" i="46"/>
  <c r="GG28" i="46"/>
  <c r="GU28" i="46"/>
  <c r="GW28" i="46"/>
  <c r="GE28" i="46"/>
  <c r="BF15" i="46"/>
  <c r="GH15" i="46"/>
  <c r="GU15" i="46"/>
  <c r="GS15" i="46"/>
  <c r="GY15" i="46"/>
  <c r="GM15" i="46"/>
  <c r="GK15" i="46"/>
  <c r="GX15" i="46"/>
  <c r="GE15" i="46"/>
  <c r="GT15" i="46"/>
  <c r="GG15" i="46"/>
  <c r="GV15" i="46"/>
  <c r="GF15" i="46"/>
  <c r="GL15" i="46"/>
  <c r="GJ15" i="46"/>
  <c r="GZ15" i="46"/>
  <c r="GI15" i="46"/>
  <c r="GR15" i="46"/>
  <c r="GW15" i="46"/>
  <c r="GN15" i="46"/>
  <c r="BF21" i="46"/>
  <c r="GH21" i="46"/>
  <c r="G8" i="71" s="1"/>
  <c r="GW21" i="46"/>
  <c r="J63" i="71" s="1"/>
  <c r="GU21" i="46"/>
  <c r="H63" i="71" s="1"/>
  <c r="GS21" i="46"/>
  <c r="F63" i="71" s="1"/>
  <c r="GF21" i="46"/>
  <c r="E8" i="71" s="1"/>
  <c r="GR21" i="46"/>
  <c r="E63" i="71" s="1"/>
  <c r="GN21" i="46"/>
  <c r="M8" i="71" s="1"/>
  <c r="GV21" i="46"/>
  <c r="I63" i="71" s="1"/>
  <c r="GG21" i="46"/>
  <c r="F8" i="71" s="1"/>
  <c r="GY21" i="46"/>
  <c r="L63" i="71" s="1"/>
  <c r="GK21" i="46"/>
  <c r="J8" i="71" s="1"/>
  <c r="GJ21" i="46"/>
  <c r="I8" i="71" s="1"/>
  <c r="GI21" i="46"/>
  <c r="H8" i="71" s="1"/>
  <c r="GX21" i="46"/>
  <c r="K63" i="71" s="1"/>
  <c r="GE21" i="46"/>
  <c r="D8" i="71" s="1"/>
  <c r="GT21" i="46"/>
  <c r="G63" i="71" s="1"/>
  <c r="GL21" i="46"/>
  <c r="K8" i="71" s="1"/>
  <c r="GM21" i="46"/>
  <c r="L8" i="71" s="1"/>
  <c r="GZ21" i="46"/>
  <c r="M63" i="71" s="1"/>
  <c r="BF22" i="46"/>
  <c r="GH22" i="46"/>
  <c r="GS22" i="46"/>
  <c r="GT22" i="46"/>
  <c r="GE22" i="46"/>
  <c r="GW22" i="46"/>
  <c r="GJ22" i="46"/>
  <c r="GI22" i="46"/>
  <c r="GZ22" i="46"/>
  <c r="GN22" i="46"/>
  <c r="GX22" i="46"/>
  <c r="GG22" i="46"/>
  <c r="GR22" i="46"/>
  <c r="GM22" i="46"/>
  <c r="GU22" i="46"/>
  <c r="GV22" i="46"/>
  <c r="GK22" i="46"/>
  <c r="GY22" i="46"/>
  <c r="GF22" i="46"/>
  <c r="GL22" i="46"/>
  <c r="BF24" i="46"/>
  <c r="GL24" i="46"/>
  <c r="K6" i="71" s="1"/>
  <c r="GF24" i="46"/>
  <c r="E6" i="71" s="1"/>
  <c r="GN24" i="46"/>
  <c r="M6" i="71" s="1"/>
  <c r="GE24" i="46"/>
  <c r="D6" i="71" s="1"/>
  <c r="GW24" i="46"/>
  <c r="J61" i="71" s="1"/>
  <c r="GH24" i="46"/>
  <c r="G6" i="71" s="1"/>
  <c r="GS24" i="46"/>
  <c r="F61" i="71" s="1"/>
  <c r="GV24" i="46"/>
  <c r="I61" i="71" s="1"/>
  <c r="GY24" i="46"/>
  <c r="L61" i="71" s="1"/>
  <c r="GK24" i="46"/>
  <c r="J6" i="71" s="1"/>
  <c r="GI24" i="46"/>
  <c r="H6" i="71" s="1"/>
  <c r="GT24" i="46"/>
  <c r="G61" i="71" s="1"/>
  <c r="GR24" i="46"/>
  <c r="E61" i="71" s="1"/>
  <c r="GG24" i="46"/>
  <c r="F6" i="71" s="1"/>
  <c r="GM24" i="46"/>
  <c r="L6" i="71" s="1"/>
  <c r="GU24" i="46"/>
  <c r="H61" i="71" s="1"/>
  <c r="GZ24" i="46"/>
  <c r="M61" i="71" s="1"/>
  <c r="GX24" i="46"/>
  <c r="K61" i="71" s="1"/>
  <c r="GJ24" i="46"/>
  <c r="I6" i="71" s="1"/>
  <c r="HD292" i="46"/>
  <c r="MB292" i="46"/>
  <c r="BF289" i="46"/>
  <c r="GE289" i="46"/>
  <c r="GU289" i="46"/>
  <c r="GJ289" i="46"/>
  <c r="GY289" i="46"/>
  <c r="GZ289" i="46"/>
  <c r="GK289" i="46"/>
  <c r="GR289" i="46"/>
  <c r="GS289" i="46"/>
  <c r="GN289" i="46"/>
  <c r="GG289" i="46"/>
  <c r="GF289" i="46"/>
  <c r="GM289" i="46"/>
  <c r="GL289" i="46"/>
  <c r="GI289" i="46"/>
  <c r="GT289" i="46"/>
  <c r="GH289" i="46"/>
  <c r="GV289" i="46"/>
  <c r="GW289" i="46"/>
  <c r="BF29" i="46"/>
  <c r="GR29" i="46"/>
  <c r="GI29" i="46"/>
  <c r="GG29" i="46"/>
  <c r="GK29" i="46"/>
  <c r="GF29" i="46"/>
  <c r="GL29" i="46"/>
  <c r="GJ29" i="46"/>
  <c r="GE29" i="46"/>
  <c r="GM29" i="46"/>
  <c r="GN29" i="46"/>
  <c r="GW29" i="46"/>
  <c r="GY29" i="46"/>
  <c r="GH29" i="46"/>
  <c r="GU29" i="46"/>
  <c r="GS29" i="46"/>
  <c r="GZ29" i="46"/>
  <c r="GV29" i="46"/>
  <c r="GT29" i="46"/>
  <c r="BF20" i="46"/>
  <c r="GU20" i="46"/>
  <c r="GE20" i="46"/>
  <c r="GW20" i="46"/>
  <c r="GX20" i="46"/>
  <c r="GI20" i="46"/>
  <c r="GL20" i="46"/>
  <c r="GR20" i="46"/>
  <c r="GV20" i="46"/>
  <c r="GM20" i="46"/>
  <c r="GY20" i="46"/>
  <c r="GH20" i="46"/>
  <c r="GT20" i="46"/>
  <c r="GN20" i="46"/>
  <c r="GG20" i="46"/>
  <c r="GF20" i="46"/>
  <c r="GZ20" i="46"/>
  <c r="GJ20" i="46"/>
  <c r="GK20" i="46"/>
  <c r="GS20" i="46"/>
  <c r="G13" i="74"/>
  <c r="G17" i="74"/>
  <c r="G10" i="74"/>
  <c r="G16" i="74"/>
  <c r="G9" i="74"/>
  <c r="G15" i="74"/>
  <c r="G18" i="74"/>
  <c r="G14" i="74"/>
  <c r="G8" i="74"/>
  <c r="H57" i="51"/>
  <c r="H59" i="51" s="1"/>
  <c r="I56" i="51" s="1"/>
  <c r="H60" i="51"/>
  <c r="BF19" i="46"/>
  <c r="GZ19" i="46"/>
  <c r="M62" i="71" s="1"/>
  <c r="GU19" i="46"/>
  <c r="H62" i="71" s="1"/>
  <c r="GL19" i="46"/>
  <c r="K7" i="71" s="1"/>
  <c r="GI19" i="46"/>
  <c r="H7" i="71" s="1"/>
  <c r="GJ19" i="46"/>
  <c r="I7" i="71" s="1"/>
  <c r="GS19" i="46"/>
  <c r="F62" i="71" s="1"/>
  <c r="GF19" i="46"/>
  <c r="E7" i="71" s="1"/>
  <c r="GE19" i="46"/>
  <c r="D7" i="71" s="1"/>
  <c r="GN19" i="46"/>
  <c r="M7" i="71" s="1"/>
  <c r="GV19" i="46"/>
  <c r="I62" i="71" s="1"/>
  <c r="GY19" i="46"/>
  <c r="L62" i="71" s="1"/>
  <c r="GX19" i="46"/>
  <c r="K62" i="71" s="1"/>
  <c r="GK19" i="46"/>
  <c r="J7" i="71" s="1"/>
  <c r="GT19" i="46"/>
  <c r="G62" i="71" s="1"/>
  <c r="GM19" i="46"/>
  <c r="L7" i="71" s="1"/>
  <c r="GW19" i="46"/>
  <c r="J62" i="71" s="1"/>
  <c r="GH19" i="46"/>
  <c r="G7" i="71" s="1"/>
  <c r="GG19" i="46"/>
  <c r="F7" i="71" s="1"/>
  <c r="GR19" i="46"/>
  <c r="E62" i="71" s="1"/>
  <c r="N62" i="71" s="1"/>
  <c r="BF17" i="46"/>
  <c r="GU17" i="46"/>
  <c r="H60" i="71" s="1"/>
  <c r="GM17" i="46"/>
  <c r="L5" i="71" s="1"/>
  <c r="GN17" i="46"/>
  <c r="M5" i="71" s="1"/>
  <c r="GL17" i="46"/>
  <c r="K5" i="71" s="1"/>
  <c r="GI17" i="46"/>
  <c r="H5" i="71" s="1"/>
  <c r="GZ17" i="46"/>
  <c r="M60" i="71" s="1"/>
  <c r="GG17" i="46"/>
  <c r="F5" i="71" s="1"/>
  <c r="GE17" i="46"/>
  <c r="D5" i="71" s="1"/>
  <c r="GR17" i="46"/>
  <c r="E60" i="71" s="1"/>
  <c r="GF17" i="46"/>
  <c r="E5" i="71" s="1"/>
  <c r="GS17" i="46"/>
  <c r="F60" i="71" s="1"/>
  <c r="GV17" i="46"/>
  <c r="I60" i="71" s="1"/>
  <c r="GK17" i="46"/>
  <c r="J5" i="71" s="1"/>
  <c r="GT17" i="46"/>
  <c r="G60" i="71" s="1"/>
  <c r="GH17" i="46"/>
  <c r="G5" i="71" s="1"/>
  <c r="GX17" i="46"/>
  <c r="K60" i="71" s="1"/>
  <c r="GW17" i="46"/>
  <c r="J60" i="71" s="1"/>
  <c r="GY17" i="46"/>
  <c r="L60" i="71" s="1"/>
  <c r="GJ17" i="46"/>
  <c r="I5" i="71" s="1"/>
  <c r="GB290" i="46"/>
  <c r="FR290" i="46"/>
  <c r="FY290" i="46"/>
  <c r="FS290" i="46"/>
  <c r="FG290" i="46"/>
  <c r="FL290" i="46"/>
  <c r="EE290" i="46"/>
  <c r="ET290" i="46"/>
  <c r="EI290" i="46"/>
  <c r="EK290" i="46"/>
  <c r="ED290" i="46"/>
  <c r="EC290" i="46"/>
  <c r="DD290" i="46"/>
  <c r="DA290" i="46"/>
  <c r="CQ290" i="46"/>
  <c r="CJ290" i="46"/>
  <c r="CC290" i="46"/>
  <c r="BZ290" i="46"/>
  <c r="BX290" i="46"/>
  <c r="BR290" i="46"/>
  <c r="BF14" i="46"/>
  <c r="GU14" i="46"/>
  <c r="H64" i="71" s="1"/>
  <c r="GS14" i="46"/>
  <c r="F64" i="71" s="1"/>
  <c r="GW14" i="46"/>
  <c r="J64" i="71" s="1"/>
  <c r="GG14" i="46"/>
  <c r="F9" i="71" s="1"/>
  <c r="GK14" i="46"/>
  <c r="J9" i="71" s="1"/>
  <c r="GT14" i="46"/>
  <c r="G64" i="71" s="1"/>
  <c r="GE14" i="46"/>
  <c r="D9" i="71" s="1"/>
  <c r="GN14" i="46"/>
  <c r="M9" i="71" s="1"/>
  <c r="GV14" i="46"/>
  <c r="I64" i="71" s="1"/>
  <c r="GM14" i="46"/>
  <c r="L9" i="71" s="1"/>
  <c r="GL14" i="46"/>
  <c r="K9" i="71" s="1"/>
  <c r="GF14" i="46"/>
  <c r="E9" i="71" s="1"/>
  <c r="GJ14" i="46"/>
  <c r="I9" i="71" s="1"/>
  <c r="GR14" i="46"/>
  <c r="E64" i="71" s="1"/>
  <c r="GY14" i="46"/>
  <c r="L64" i="71" s="1"/>
  <c r="GH14" i="46"/>
  <c r="G9" i="71" s="1"/>
  <c r="GZ14" i="46"/>
  <c r="M64" i="71" s="1"/>
  <c r="GI14" i="46"/>
  <c r="H9" i="71" s="1"/>
  <c r="BF25" i="46"/>
  <c r="GT25" i="46"/>
  <c r="GM25" i="46"/>
  <c r="GL25" i="46"/>
  <c r="GF25" i="46"/>
  <c r="GW25" i="46"/>
  <c r="GN25" i="46"/>
  <c r="GR25" i="46"/>
  <c r="GU25" i="46"/>
  <c r="GV25" i="46"/>
  <c r="GG25" i="46"/>
  <c r="GI25" i="46"/>
  <c r="GK25" i="46"/>
  <c r="GE25" i="46"/>
  <c r="GH25" i="46"/>
  <c r="GJ25" i="46"/>
  <c r="GS25" i="46"/>
  <c r="GX25" i="46"/>
  <c r="W59" i="51"/>
  <c r="X56" i="51" s="1"/>
  <c r="W60" i="51"/>
  <c r="BF26" i="46"/>
  <c r="GW26" i="46"/>
  <c r="GL26" i="46"/>
  <c r="GT26" i="46"/>
  <c r="GK26" i="46"/>
  <c r="GI26" i="46"/>
  <c r="GF26" i="46"/>
  <c r="GX26" i="46"/>
  <c r="GN26" i="46"/>
  <c r="GU26" i="46"/>
  <c r="GR26" i="46"/>
  <c r="GS26" i="46"/>
  <c r="GH26" i="46"/>
  <c r="GY26" i="46"/>
  <c r="GM26" i="46"/>
  <c r="GZ26" i="46"/>
  <c r="GE26" i="46"/>
  <c r="GG26" i="46"/>
  <c r="GJ26" i="46"/>
  <c r="GV26" i="46"/>
  <c r="BF16" i="46"/>
  <c r="GI16" i="46"/>
  <c r="GS16" i="46"/>
  <c r="GM16" i="46"/>
  <c r="GN16" i="46"/>
  <c r="GG16" i="46"/>
  <c r="GJ16" i="46"/>
  <c r="GX16" i="46"/>
  <c r="GL16" i="46"/>
  <c r="GW16" i="46"/>
  <c r="GY16" i="46"/>
  <c r="GT16" i="46"/>
  <c r="GE16" i="46"/>
  <c r="GR16" i="46"/>
  <c r="GZ16" i="46"/>
  <c r="GU16" i="46"/>
  <c r="GK16" i="46"/>
  <c r="GF16" i="46"/>
  <c r="GH16" i="46"/>
  <c r="GV16" i="46"/>
  <c r="BE57" i="51"/>
  <c r="BF57" i="51"/>
  <c r="BI57" i="51"/>
  <c r="BK57" i="51"/>
  <c r="BG57" i="51"/>
  <c r="BJ57" i="51"/>
  <c r="BH57" i="51"/>
  <c r="BC57" i="51"/>
  <c r="BM57" i="51"/>
  <c r="BL57" i="51"/>
  <c r="BD57" i="51"/>
  <c r="BN57" i="51"/>
  <c r="E67" i="47"/>
  <c r="E63" i="47"/>
  <c r="E66" i="47"/>
  <c r="E68" i="47"/>
  <c r="E61" i="47"/>
  <c r="E60" i="47"/>
  <c r="E62" i="47"/>
  <c r="E59" i="47"/>
  <c r="E65" i="47"/>
  <c r="E64" i="47"/>
  <c r="W68" i="47" l="1"/>
  <c r="X68" i="47" s="1"/>
  <c r="W63" i="47"/>
  <c r="X63" i="47" s="1"/>
  <c r="W61" i="47"/>
  <c r="X61" i="47" s="1"/>
  <c r="W64" i="47"/>
  <c r="X64" i="47" s="1"/>
  <c r="W66" i="47"/>
  <c r="X66" i="47" s="1"/>
  <c r="W65" i="47"/>
  <c r="X65" i="47" s="1"/>
  <c r="W62" i="47"/>
  <c r="X62" i="47" s="1"/>
  <c r="W67" i="47"/>
  <c r="X67" i="47" s="1"/>
  <c r="W60" i="47"/>
  <c r="X60" i="47" s="1"/>
  <c r="W59" i="47"/>
  <c r="E69" i="47"/>
  <c r="H297" i="46"/>
  <c r="K253" i="77"/>
  <c r="F9" i="69"/>
  <c r="GO288" i="46"/>
  <c r="BG288" i="46"/>
  <c r="BI288" i="46" s="1"/>
  <c r="BN288" i="46"/>
  <c r="BO288" i="46"/>
  <c r="BP288" i="46"/>
  <c r="BQ288" i="46"/>
  <c r="BR288" i="46"/>
  <c r="BS288" i="46"/>
  <c r="BT288" i="46"/>
  <c r="BU288" i="46"/>
  <c r="BV288" i="46"/>
  <c r="BW288" i="46"/>
  <c r="BX288" i="46"/>
  <c r="BY288" i="46"/>
  <c r="BZ288" i="46"/>
  <c r="CA288" i="46"/>
  <c r="CB288" i="46"/>
  <c r="CC288" i="46"/>
  <c r="CD288" i="46"/>
  <c r="CE288" i="46"/>
  <c r="CF288" i="46"/>
  <c r="CG288" i="46"/>
  <c r="CH288" i="46"/>
  <c r="CI288" i="46"/>
  <c r="CJ288" i="46"/>
  <c r="CK288" i="46"/>
  <c r="CL288" i="46"/>
  <c r="CM288" i="46"/>
  <c r="CN288" i="46"/>
  <c r="CO288" i="46"/>
  <c r="CP288" i="46"/>
  <c r="CQ288" i="46"/>
  <c r="CR288" i="46"/>
  <c r="CS288" i="46"/>
  <c r="CT288" i="46"/>
  <c r="CU288" i="46"/>
  <c r="CV288" i="46"/>
  <c r="CW288" i="46"/>
  <c r="CX288" i="46"/>
  <c r="CY288" i="46"/>
  <c r="CZ288" i="46"/>
  <c r="DA288" i="46"/>
  <c r="DB288" i="46"/>
  <c r="DC288" i="46"/>
  <c r="DD288" i="46"/>
  <c r="DE288" i="46"/>
  <c r="DF288" i="46"/>
  <c r="DG288" i="46"/>
  <c r="DH288" i="46"/>
  <c r="DI288" i="46"/>
  <c r="DJ288" i="46"/>
  <c r="DK288" i="46"/>
  <c r="DL288" i="46"/>
  <c r="DM288" i="46"/>
  <c r="DN288" i="46"/>
  <c r="DO288" i="46"/>
  <c r="DP288" i="46"/>
  <c r="DQ288" i="46"/>
  <c r="DR288" i="46"/>
  <c r="DS288" i="46"/>
  <c r="DT288" i="46"/>
  <c r="DU288" i="46"/>
  <c r="DV288" i="46"/>
  <c r="DW288" i="46"/>
  <c r="DX288" i="46"/>
  <c r="DY288" i="46"/>
  <c r="DZ288" i="46"/>
  <c r="EA288" i="46"/>
  <c r="EB288" i="46"/>
  <c r="EC288" i="46"/>
  <c r="ED288" i="46"/>
  <c r="EE288" i="46"/>
  <c r="EF288" i="46"/>
  <c r="EG288" i="46"/>
  <c r="EH288" i="46"/>
  <c r="EI288" i="46"/>
  <c r="EJ288" i="46"/>
  <c r="EK288" i="46"/>
  <c r="EL288" i="46"/>
  <c r="EM288" i="46"/>
  <c r="EN288" i="46"/>
  <c r="EO288" i="46"/>
  <c r="EP288" i="46"/>
  <c r="EQ288" i="46"/>
  <c r="ER288" i="46"/>
  <c r="ES288" i="46"/>
  <c r="ET288" i="46"/>
  <c r="EU288" i="46"/>
  <c r="EV288" i="46"/>
  <c r="EW288" i="46"/>
  <c r="EX288" i="46"/>
  <c r="EY288" i="46"/>
  <c r="EZ288" i="46"/>
  <c r="FA288" i="46"/>
  <c r="FB288" i="46"/>
  <c r="FC288" i="46"/>
  <c r="FD288" i="46"/>
  <c r="FE288" i="46"/>
  <c r="FF288" i="46"/>
  <c r="FG288" i="46"/>
  <c r="FH288" i="46"/>
  <c r="FI288" i="46"/>
  <c r="FJ288" i="46"/>
  <c r="FK288" i="46"/>
  <c r="FL288" i="46"/>
  <c r="FM288" i="46"/>
  <c r="FN288" i="46"/>
  <c r="FO288" i="46"/>
  <c r="FP288" i="46"/>
  <c r="FQ288" i="46"/>
  <c r="FR288" i="46"/>
  <c r="FS288" i="46"/>
  <c r="FT288" i="46"/>
  <c r="FU288" i="46"/>
  <c r="FV288" i="46"/>
  <c r="FW288" i="46"/>
  <c r="FX288" i="46"/>
  <c r="FY288" i="46"/>
  <c r="FZ288" i="46"/>
  <c r="GA288" i="46"/>
  <c r="GB288" i="46"/>
  <c r="HE288" i="46"/>
  <c r="HF288" i="46"/>
  <c r="MC288" i="46"/>
  <c r="MD288" i="46"/>
  <c r="HG288" i="46"/>
  <c r="BH288" i="46"/>
  <c r="HH288" i="46"/>
  <c r="HI288" i="46"/>
  <c r="HJ288" i="46"/>
  <c r="GO287" i="46"/>
  <c r="BG287" i="46"/>
  <c r="BI287" i="46" s="1"/>
  <c r="BN287" i="46"/>
  <c r="BO287" i="46"/>
  <c r="BP287" i="46"/>
  <c r="BQ287" i="46"/>
  <c r="BR287" i="46"/>
  <c r="BS287" i="46"/>
  <c r="BT287" i="46"/>
  <c r="BU287" i="46"/>
  <c r="BV287" i="46"/>
  <c r="BW287" i="46"/>
  <c r="BX287" i="46"/>
  <c r="BY287" i="46"/>
  <c r="BZ287" i="46"/>
  <c r="CA287" i="46"/>
  <c r="CB287" i="46"/>
  <c r="CC287" i="46"/>
  <c r="CD287" i="46"/>
  <c r="CE287" i="46"/>
  <c r="CF287" i="46"/>
  <c r="CG287" i="46"/>
  <c r="CH287" i="46"/>
  <c r="CI287" i="46"/>
  <c r="CJ287" i="46"/>
  <c r="CK287" i="46"/>
  <c r="CL287" i="46"/>
  <c r="CM287" i="46"/>
  <c r="CN287" i="46"/>
  <c r="CO287" i="46"/>
  <c r="CP287" i="46"/>
  <c r="CQ287" i="46"/>
  <c r="CR287" i="46"/>
  <c r="CS287" i="46"/>
  <c r="CT287" i="46"/>
  <c r="CU287" i="46"/>
  <c r="CV287" i="46"/>
  <c r="CW287" i="46"/>
  <c r="CX287" i="46"/>
  <c r="CY287" i="46"/>
  <c r="CZ287" i="46"/>
  <c r="DA287" i="46"/>
  <c r="DB287" i="46"/>
  <c r="DC287" i="46"/>
  <c r="DD287" i="46"/>
  <c r="DE287" i="46"/>
  <c r="DF287" i="46"/>
  <c r="DG287" i="46"/>
  <c r="DH287" i="46"/>
  <c r="DI287" i="46"/>
  <c r="DJ287" i="46"/>
  <c r="DK287" i="46"/>
  <c r="DL287" i="46"/>
  <c r="DM287" i="46"/>
  <c r="DN287" i="46"/>
  <c r="DO287" i="46"/>
  <c r="DP287" i="46"/>
  <c r="DQ287" i="46"/>
  <c r="DR287" i="46"/>
  <c r="DS287" i="46"/>
  <c r="DT287" i="46"/>
  <c r="DU287" i="46"/>
  <c r="DV287" i="46"/>
  <c r="DW287" i="46"/>
  <c r="DX287" i="46"/>
  <c r="DY287" i="46"/>
  <c r="DZ287" i="46"/>
  <c r="EA287" i="46"/>
  <c r="EB287" i="46"/>
  <c r="EC287" i="46"/>
  <c r="ED287" i="46"/>
  <c r="EE287" i="46"/>
  <c r="EF287" i="46"/>
  <c r="EG287" i="46"/>
  <c r="EH287" i="46"/>
  <c r="EI287" i="46"/>
  <c r="EJ287" i="46"/>
  <c r="EK287" i="46"/>
  <c r="EL287" i="46"/>
  <c r="EM287" i="46"/>
  <c r="EN287" i="46"/>
  <c r="EO287" i="46"/>
  <c r="EP287" i="46"/>
  <c r="EQ287" i="46"/>
  <c r="ER287" i="46"/>
  <c r="ES287" i="46"/>
  <c r="ET287" i="46"/>
  <c r="EU287" i="46"/>
  <c r="EV287" i="46"/>
  <c r="EW287" i="46"/>
  <c r="EX287" i="46"/>
  <c r="EY287" i="46"/>
  <c r="EZ287" i="46"/>
  <c r="FA287" i="46"/>
  <c r="FB287" i="46"/>
  <c r="FC287" i="46"/>
  <c r="FD287" i="46"/>
  <c r="FE287" i="46"/>
  <c r="FF287" i="46"/>
  <c r="FG287" i="46"/>
  <c r="FH287" i="46"/>
  <c r="FI287" i="46"/>
  <c r="FJ287" i="46"/>
  <c r="FK287" i="46"/>
  <c r="FL287" i="46"/>
  <c r="FM287" i="46"/>
  <c r="FN287" i="46"/>
  <c r="FO287" i="46"/>
  <c r="FP287" i="46"/>
  <c r="FQ287" i="46"/>
  <c r="FR287" i="46"/>
  <c r="FS287" i="46"/>
  <c r="FT287" i="46"/>
  <c r="FU287" i="46"/>
  <c r="FV287" i="46"/>
  <c r="FW287" i="46"/>
  <c r="FX287" i="46"/>
  <c r="FY287" i="46"/>
  <c r="FZ287" i="46"/>
  <c r="GA287" i="46"/>
  <c r="GB287" i="46"/>
  <c r="HE287" i="46"/>
  <c r="HF287" i="46"/>
  <c r="MC287" i="46"/>
  <c r="MD287" i="46"/>
  <c r="HG287" i="46"/>
  <c r="BH287" i="46"/>
  <c r="HH287" i="46"/>
  <c r="HI287" i="46"/>
  <c r="HJ287" i="46"/>
  <c r="GO286" i="46"/>
  <c r="BG286" i="46"/>
  <c r="BI286" i="46" s="1"/>
  <c r="BN286" i="46"/>
  <c r="BO286" i="46"/>
  <c r="BP286" i="46"/>
  <c r="BQ286" i="46"/>
  <c r="BR286" i="46"/>
  <c r="BS286" i="46"/>
  <c r="BT286" i="46"/>
  <c r="BU286" i="46"/>
  <c r="BV286" i="46"/>
  <c r="BW286" i="46"/>
  <c r="BX286" i="46"/>
  <c r="BY286" i="46"/>
  <c r="BZ286" i="46"/>
  <c r="CA286" i="46"/>
  <c r="CB286" i="46"/>
  <c r="CC286" i="46"/>
  <c r="CD286" i="46"/>
  <c r="CE286" i="46"/>
  <c r="CF286" i="46"/>
  <c r="CG286" i="46"/>
  <c r="CH286" i="46"/>
  <c r="CI286" i="46"/>
  <c r="CJ286" i="46"/>
  <c r="CK286" i="46"/>
  <c r="CL286" i="46"/>
  <c r="CM286" i="46"/>
  <c r="CN286" i="46"/>
  <c r="CO286" i="46"/>
  <c r="CP286" i="46"/>
  <c r="CQ286" i="46"/>
  <c r="CR286" i="46"/>
  <c r="CS286" i="46"/>
  <c r="CT286" i="46"/>
  <c r="CU286" i="46"/>
  <c r="CV286" i="46"/>
  <c r="CW286" i="46"/>
  <c r="CX286" i="46"/>
  <c r="CY286" i="46"/>
  <c r="CZ286" i="46"/>
  <c r="DA286" i="46"/>
  <c r="DB286" i="46"/>
  <c r="DC286" i="46"/>
  <c r="DD286" i="46"/>
  <c r="DE286" i="46"/>
  <c r="DF286" i="46"/>
  <c r="DG286" i="46"/>
  <c r="DH286" i="46"/>
  <c r="DI286" i="46"/>
  <c r="DJ286" i="46"/>
  <c r="DK286" i="46"/>
  <c r="DL286" i="46"/>
  <c r="DM286" i="46"/>
  <c r="DN286" i="46"/>
  <c r="DO286" i="46"/>
  <c r="DP286" i="46"/>
  <c r="DQ286" i="46"/>
  <c r="DR286" i="46"/>
  <c r="DS286" i="46"/>
  <c r="DT286" i="46"/>
  <c r="DU286" i="46"/>
  <c r="DV286" i="46"/>
  <c r="DW286" i="46"/>
  <c r="DX286" i="46"/>
  <c r="DY286" i="46"/>
  <c r="DZ286" i="46"/>
  <c r="EA286" i="46"/>
  <c r="EB286" i="46"/>
  <c r="EC286" i="46"/>
  <c r="ED286" i="46"/>
  <c r="EE286" i="46"/>
  <c r="EF286" i="46"/>
  <c r="EG286" i="46"/>
  <c r="EH286" i="46"/>
  <c r="EI286" i="46"/>
  <c r="EJ286" i="46"/>
  <c r="EK286" i="46"/>
  <c r="EL286" i="46"/>
  <c r="EM286" i="46"/>
  <c r="EN286" i="46"/>
  <c r="EO286" i="46"/>
  <c r="EP286" i="46"/>
  <c r="EQ286" i="46"/>
  <c r="ER286" i="46"/>
  <c r="ES286" i="46"/>
  <c r="ET286" i="46"/>
  <c r="EU286" i="46"/>
  <c r="EV286" i="46"/>
  <c r="EW286" i="46"/>
  <c r="EX286" i="46"/>
  <c r="EY286" i="46"/>
  <c r="EZ286" i="46"/>
  <c r="FA286" i="46"/>
  <c r="FB286" i="46"/>
  <c r="FC286" i="46"/>
  <c r="FD286" i="46"/>
  <c r="FE286" i="46"/>
  <c r="FF286" i="46"/>
  <c r="FG286" i="46"/>
  <c r="FH286" i="46"/>
  <c r="FI286" i="46"/>
  <c r="FJ286" i="46"/>
  <c r="FK286" i="46"/>
  <c r="FL286" i="46"/>
  <c r="FM286" i="46"/>
  <c r="FN286" i="46"/>
  <c r="FO286" i="46"/>
  <c r="FP286" i="46"/>
  <c r="FQ286" i="46"/>
  <c r="FR286" i="46"/>
  <c r="FS286" i="46"/>
  <c r="FT286" i="46"/>
  <c r="FU286" i="46"/>
  <c r="FV286" i="46"/>
  <c r="FW286" i="46"/>
  <c r="FX286" i="46"/>
  <c r="FY286" i="46"/>
  <c r="FZ286" i="46"/>
  <c r="GA286" i="46"/>
  <c r="GB286" i="46"/>
  <c r="HE286" i="46"/>
  <c r="HF286" i="46"/>
  <c r="MC286" i="46"/>
  <c r="MD286" i="46"/>
  <c r="HG286" i="46"/>
  <c r="BH286" i="46"/>
  <c r="HH286" i="46"/>
  <c r="HI286" i="46"/>
  <c r="HJ286" i="46"/>
  <c r="GO285" i="46"/>
  <c r="BG285" i="46"/>
  <c r="BI285" i="46" s="1"/>
  <c r="BN285" i="46"/>
  <c r="BO285" i="46"/>
  <c r="BP285" i="46"/>
  <c r="BQ285" i="46"/>
  <c r="BR285" i="46"/>
  <c r="BS285" i="46"/>
  <c r="BT285" i="46"/>
  <c r="BU285" i="46"/>
  <c r="BV285" i="46"/>
  <c r="BW285" i="46"/>
  <c r="BX285" i="46"/>
  <c r="BY285" i="46"/>
  <c r="BZ285" i="46"/>
  <c r="CA285" i="46"/>
  <c r="CB285" i="46"/>
  <c r="CC285" i="46"/>
  <c r="CD285" i="46"/>
  <c r="CE285" i="46"/>
  <c r="CF285" i="46"/>
  <c r="CG285" i="46"/>
  <c r="CH285" i="46"/>
  <c r="CI285" i="46"/>
  <c r="CJ285" i="46"/>
  <c r="CK285" i="46"/>
  <c r="CL285" i="46"/>
  <c r="CM285" i="46"/>
  <c r="CN285" i="46"/>
  <c r="CO285" i="46"/>
  <c r="CP285" i="46"/>
  <c r="CQ285" i="46"/>
  <c r="CR285" i="46"/>
  <c r="CS285" i="46"/>
  <c r="CT285" i="46"/>
  <c r="CU285" i="46"/>
  <c r="CV285" i="46"/>
  <c r="CW285" i="46"/>
  <c r="CX285" i="46"/>
  <c r="CY285" i="46"/>
  <c r="CZ285" i="46"/>
  <c r="DA285" i="46"/>
  <c r="DB285" i="46"/>
  <c r="DC285" i="46"/>
  <c r="DD285" i="46"/>
  <c r="DE285" i="46"/>
  <c r="DF285" i="46"/>
  <c r="DG285" i="46"/>
  <c r="DH285" i="46"/>
  <c r="DI285" i="46"/>
  <c r="DJ285" i="46"/>
  <c r="DK285" i="46"/>
  <c r="DL285" i="46"/>
  <c r="DM285" i="46"/>
  <c r="DN285" i="46"/>
  <c r="DO285" i="46"/>
  <c r="DP285" i="46"/>
  <c r="DQ285" i="46"/>
  <c r="DR285" i="46"/>
  <c r="DS285" i="46"/>
  <c r="DT285" i="46"/>
  <c r="DU285" i="46"/>
  <c r="DV285" i="46"/>
  <c r="DW285" i="46"/>
  <c r="DX285" i="46"/>
  <c r="DY285" i="46"/>
  <c r="DZ285" i="46"/>
  <c r="EA285" i="46"/>
  <c r="EB285" i="46"/>
  <c r="EC285" i="46"/>
  <c r="ED285" i="46"/>
  <c r="EE285" i="46"/>
  <c r="EF285" i="46"/>
  <c r="EG285" i="46"/>
  <c r="EH285" i="46"/>
  <c r="EI285" i="46"/>
  <c r="EJ285" i="46"/>
  <c r="EK285" i="46"/>
  <c r="EL285" i="46"/>
  <c r="EM285" i="46"/>
  <c r="EN285" i="46"/>
  <c r="EO285" i="46"/>
  <c r="EP285" i="46"/>
  <c r="EQ285" i="46"/>
  <c r="ER285" i="46"/>
  <c r="ES285" i="46"/>
  <c r="ET285" i="46"/>
  <c r="EU285" i="46"/>
  <c r="EV285" i="46"/>
  <c r="EW285" i="46"/>
  <c r="EX285" i="46"/>
  <c r="EY285" i="46"/>
  <c r="EZ285" i="46"/>
  <c r="FA285" i="46"/>
  <c r="FB285" i="46"/>
  <c r="FC285" i="46"/>
  <c r="FD285" i="46"/>
  <c r="FE285" i="46"/>
  <c r="FF285" i="46"/>
  <c r="FG285" i="46"/>
  <c r="FH285" i="46"/>
  <c r="FI285" i="46"/>
  <c r="FJ285" i="46"/>
  <c r="FK285" i="46"/>
  <c r="FL285" i="46"/>
  <c r="FM285" i="46"/>
  <c r="FN285" i="46"/>
  <c r="FO285" i="46"/>
  <c r="FP285" i="46"/>
  <c r="FQ285" i="46"/>
  <c r="FR285" i="46"/>
  <c r="FS285" i="46"/>
  <c r="FT285" i="46"/>
  <c r="FU285" i="46"/>
  <c r="FV285" i="46"/>
  <c r="FW285" i="46"/>
  <c r="FX285" i="46"/>
  <c r="FY285" i="46"/>
  <c r="FZ285" i="46"/>
  <c r="GA285" i="46"/>
  <c r="GB285" i="46"/>
  <c r="HE285" i="46"/>
  <c r="HF285" i="46"/>
  <c r="MC285" i="46"/>
  <c r="MD285" i="46"/>
  <c r="HG285" i="46"/>
  <c r="BH285" i="46"/>
  <c r="HH285" i="46"/>
  <c r="HI285" i="46"/>
  <c r="HJ285" i="46"/>
  <c r="GO284" i="46"/>
  <c r="BG284" i="46"/>
  <c r="BI284" i="46" s="1"/>
  <c r="BN284" i="46"/>
  <c r="BO284" i="46"/>
  <c r="BP284" i="46"/>
  <c r="BQ284" i="46"/>
  <c r="BR284" i="46"/>
  <c r="BS284" i="46"/>
  <c r="BT284" i="46"/>
  <c r="BU284" i="46"/>
  <c r="BV284" i="46"/>
  <c r="BW284" i="46"/>
  <c r="BX284" i="46"/>
  <c r="BY284" i="46"/>
  <c r="BZ284" i="46"/>
  <c r="CA284" i="46"/>
  <c r="CB284" i="46"/>
  <c r="CC284" i="46"/>
  <c r="CD284" i="46"/>
  <c r="CE284" i="46"/>
  <c r="CF284" i="46"/>
  <c r="CG284" i="46"/>
  <c r="CH284" i="46"/>
  <c r="CI284" i="46"/>
  <c r="CJ284" i="46"/>
  <c r="CK284" i="46"/>
  <c r="CL284" i="46"/>
  <c r="CM284" i="46"/>
  <c r="CN284" i="46"/>
  <c r="CO284" i="46"/>
  <c r="CP284" i="46"/>
  <c r="CQ284" i="46"/>
  <c r="CR284" i="46"/>
  <c r="CS284" i="46"/>
  <c r="CT284" i="46"/>
  <c r="CU284" i="46"/>
  <c r="CV284" i="46"/>
  <c r="CW284" i="46"/>
  <c r="CX284" i="46"/>
  <c r="CY284" i="46"/>
  <c r="CZ284" i="46"/>
  <c r="DA284" i="46"/>
  <c r="DB284" i="46"/>
  <c r="DC284" i="46"/>
  <c r="DD284" i="46"/>
  <c r="DE284" i="46"/>
  <c r="DF284" i="46"/>
  <c r="DG284" i="46"/>
  <c r="DH284" i="46"/>
  <c r="DI284" i="46"/>
  <c r="DJ284" i="46"/>
  <c r="DK284" i="46"/>
  <c r="DL284" i="46"/>
  <c r="DM284" i="46"/>
  <c r="DN284" i="46"/>
  <c r="DO284" i="46"/>
  <c r="DP284" i="46"/>
  <c r="DQ284" i="46"/>
  <c r="DR284" i="46"/>
  <c r="DS284" i="46"/>
  <c r="DT284" i="46"/>
  <c r="DU284" i="46"/>
  <c r="DV284" i="46"/>
  <c r="DW284" i="46"/>
  <c r="DX284" i="46"/>
  <c r="DY284" i="46"/>
  <c r="DZ284" i="46"/>
  <c r="EA284" i="46"/>
  <c r="EB284" i="46"/>
  <c r="EC284" i="46"/>
  <c r="ED284" i="46"/>
  <c r="EE284" i="46"/>
  <c r="EF284" i="46"/>
  <c r="EG284" i="46"/>
  <c r="EH284" i="46"/>
  <c r="EI284" i="46"/>
  <c r="EJ284" i="46"/>
  <c r="EK284" i="46"/>
  <c r="EL284" i="46"/>
  <c r="EM284" i="46"/>
  <c r="EN284" i="46"/>
  <c r="EO284" i="46"/>
  <c r="EP284" i="46"/>
  <c r="EQ284" i="46"/>
  <c r="ER284" i="46"/>
  <c r="ES284" i="46"/>
  <c r="ET284" i="46"/>
  <c r="EU284" i="46"/>
  <c r="EV284" i="46"/>
  <c r="EW284" i="46"/>
  <c r="EX284" i="46"/>
  <c r="EY284" i="46"/>
  <c r="EZ284" i="46"/>
  <c r="FA284" i="46"/>
  <c r="FB284" i="46"/>
  <c r="FC284" i="46"/>
  <c r="FD284" i="46"/>
  <c r="FE284" i="46"/>
  <c r="FF284" i="46"/>
  <c r="FG284" i="46"/>
  <c r="FH284" i="46"/>
  <c r="FI284" i="46"/>
  <c r="FJ284" i="46"/>
  <c r="FK284" i="46"/>
  <c r="FL284" i="46"/>
  <c r="FM284" i="46"/>
  <c r="FN284" i="46"/>
  <c r="FO284" i="46"/>
  <c r="FP284" i="46"/>
  <c r="FQ284" i="46"/>
  <c r="FR284" i="46"/>
  <c r="FS284" i="46"/>
  <c r="FT284" i="46"/>
  <c r="FU284" i="46"/>
  <c r="FV284" i="46"/>
  <c r="FW284" i="46"/>
  <c r="FX284" i="46"/>
  <c r="FY284" i="46"/>
  <c r="FZ284" i="46"/>
  <c r="GA284" i="46"/>
  <c r="GB284" i="46"/>
  <c r="HE284" i="46"/>
  <c r="HF284" i="46"/>
  <c r="MC284" i="46"/>
  <c r="MD284" i="46"/>
  <c r="HG284" i="46"/>
  <c r="BH284" i="46"/>
  <c r="HH284" i="46"/>
  <c r="HI284" i="46"/>
  <c r="HJ284" i="46"/>
  <c r="GO283" i="46"/>
  <c r="BG283" i="46"/>
  <c r="BI283" i="46" s="1"/>
  <c r="BN283" i="46"/>
  <c r="BO283" i="46"/>
  <c r="BP283" i="46"/>
  <c r="BQ283" i="46"/>
  <c r="BR283" i="46"/>
  <c r="BS283" i="46"/>
  <c r="BT283" i="46"/>
  <c r="BU283" i="46"/>
  <c r="BV283" i="46"/>
  <c r="BW283" i="46"/>
  <c r="BX283" i="46"/>
  <c r="BY283" i="46"/>
  <c r="BZ283" i="46"/>
  <c r="CA283" i="46"/>
  <c r="CB283" i="46"/>
  <c r="CC283" i="46"/>
  <c r="CD283" i="46"/>
  <c r="CE283" i="46"/>
  <c r="CF283" i="46"/>
  <c r="CG283" i="46"/>
  <c r="CH283" i="46"/>
  <c r="CI283" i="46"/>
  <c r="CJ283" i="46"/>
  <c r="CK283" i="46"/>
  <c r="CL283" i="46"/>
  <c r="CM283" i="46"/>
  <c r="CN283" i="46"/>
  <c r="CO283" i="46"/>
  <c r="CP283" i="46"/>
  <c r="CQ283" i="46"/>
  <c r="CR283" i="46"/>
  <c r="CS283" i="46"/>
  <c r="CT283" i="46"/>
  <c r="CU283" i="46"/>
  <c r="CV283" i="46"/>
  <c r="CW283" i="46"/>
  <c r="CX283" i="46"/>
  <c r="CY283" i="46"/>
  <c r="CZ283" i="46"/>
  <c r="DA283" i="46"/>
  <c r="DB283" i="46"/>
  <c r="DC283" i="46"/>
  <c r="DD283" i="46"/>
  <c r="DE283" i="46"/>
  <c r="DF283" i="46"/>
  <c r="DG283" i="46"/>
  <c r="DH283" i="46"/>
  <c r="DI283" i="46"/>
  <c r="DJ283" i="46"/>
  <c r="DK283" i="46"/>
  <c r="DL283" i="46"/>
  <c r="DM283" i="46"/>
  <c r="DN283" i="46"/>
  <c r="DO283" i="46"/>
  <c r="DP283" i="46"/>
  <c r="DQ283" i="46"/>
  <c r="DR283" i="46"/>
  <c r="DS283" i="46"/>
  <c r="DT283" i="46"/>
  <c r="DU283" i="46"/>
  <c r="DV283" i="46"/>
  <c r="DW283" i="46"/>
  <c r="DX283" i="46"/>
  <c r="DY283" i="46"/>
  <c r="DZ283" i="46"/>
  <c r="EA283" i="46"/>
  <c r="EB283" i="46"/>
  <c r="EC283" i="46"/>
  <c r="ED283" i="46"/>
  <c r="EE283" i="46"/>
  <c r="EF283" i="46"/>
  <c r="EG283" i="46"/>
  <c r="EH283" i="46"/>
  <c r="EI283" i="46"/>
  <c r="EJ283" i="46"/>
  <c r="EK283" i="46"/>
  <c r="EL283" i="46"/>
  <c r="EM283" i="46"/>
  <c r="EN283" i="46"/>
  <c r="EO283" i="46"/>
  <c r="EP283" i="46"/>
  <c r="EQ283" i="46"/>
  <c r="ER283" i="46"/>
  <c r="ES283" i="46"/>
  <c r="ET283" i="46"/>
  <c r="EU283" i="46"/>
  <c r="EV283" i="46"/>
  <c r="EW283" i="46"/>
  <c r="EX283" i="46"/>
  <c r="EY283" i="46"/>
  <c r="EZ283" i="46"/>
  <c r="FA283" i="46"/>
  <c r="FB283" i="46"/>
  <c r="FC283" i="46"/>
  <c r="FD283" i="46"/>
  <c r="FE283" i="46"/>
  <c r="FF283" i="46"/>
  <c r="FG283" i="46"/>
  <c r="FH283" i="46"/>
  <c r="FI283" i="46"/>
  <c r="FJ283" i="46"/>
  <c r="FK283" i="46"/>
  <c r="FL283" i="46"/>
  <c r="FM283" i="46"/>
  <c r="FN283" i="46"/>
  <c r="FO283" i="46"/>
  <c r="FP283" i="46"/>
  <c r="FQ283" i="46"/>
  <c r="FR283" i="46"/>
  <c r="FS283" i="46"/>
  <c r="FT283" i="46"/>
  <c r="FU283" i="46"/>
  <c r="FV283" i="46"/>
  <c r="FW283" i="46"/>
  <c r="FX283" i="46"/>
  <c r="FY283" i="46"/>
  <c r="FZ283" i="46"/>
  <c r="GA283" i="46"/>
  <c r="GB283" i="46"/>
  <c r="HE283" i="46"/>
  <c r="HF283" i="46"/>
  <c r="MC283" i="46"/>
  <c r="MD283" i="46"/>
  <c r="HG283" i="46"/>
  <c r="BH283" i="46"/>
  <c r="HH283" i="46"/>
  <c r="HI283" i="46"/>
  <c r="HJ283" i="46"/>
  <c r="GO282" i="46"/>
  <c r="BG282" i="46"/>
  <c r="BI282" i="46" s="1"/>
  <c r="BN282" i="46"/>
  <c r="BO282" i="46"/>
  <c r="BP282" i="46"/>
  <c r="BQ282" i="46"/>
  <c r="BR282" i="46"/>
  <c r="BS282" i="46"/>
  <c r="BT282" i="46"/>
  <c r="BU282" i="46"/>
  <c r="BV282" i="46"/>
  <c r="BW282" i="46"/>
  <c r="BX282" i="46"/>
  <c r="BY282" i="46"/>
  <c r="BZ282" i="46"/>
  <c r="CA282" i="46"/>
  <c r="CB282" i="46"/>
  <c r="CC282" i="46"/>
  <c r="CD282" i="46"/>
  <c r="CE282" i="46"/>
  <c r="CF282" i="46"/>
  <c r="CG282" i="46"/>
  <c r="CH282" i="46"/>
  <c r="CI282" i="46"/>
  <c r="CJ282" i="46"/>
  <c r="CK282" i="46"/>
  <c r="CL282" i="46"/>
  <c r="CM282" i="46"/>
  <c r="CN282" i="46"/>
  <c r="CO282" i="46"/>
  <c r="CP282" i="46"/>
  <c r="CQ282" i="46"/>
  <c r="CR282" i="46"/>
  <c r="CS282" i="46"/>
  <c r="CT282" i="46"/>
  <c r="CU282" i="46"/>
  <c r="CV282" i="46"/>
  <c r="CW282" i="46"/>
  <c r="CX282" i="46"/>
  <c r="CY282" i="46"/>
  <c r="CZ282" i="46"/>
  <c r="DA282" i="46"/>
  <c r="DB282" i="46"/>
  <c r="DC282" i="46"/>
  <c r="DD282" i="46"/>
  <c r="DE282" i="46"/>
  <c r="DF282" i="46"/>
  <c r="DG282" i="46"/>
  <c r="DH282" i="46"/>
  <c r="DI282" i="46"/>
  <c r="DJ282" i="46"/>
  <c r="DK282" i="46"/>
  <c r="DL282" i="46"/>
  <c r="DM282" i="46"/>
  <c r="DN282" i="46"/>
  <c r="DO282" i="46"/>
  <c r="DP282" i="46"/>
  <c r="DQ282" i="46"/>
  <c r="DR282" i="46"/>
  <c r="DS282" i="46"/>
  <c r="DT282" i="46"/>
  <c r="DU282" i="46"/>
  <c r="DV282" i="46"/>
  <c r="DW282" i="46"/>
  <c r="DX282" i="46"/>
  <c r="DY282" i="46"/>
  <c r="DZ282" i="46"/>
  <c r="EA282" i="46"/>
  <c r="EB282" i="46"/>
  <c r="EC282" i="46"/>
  <c r="ED282" i="46"/>
  <c r="EE282" i="46"/>
  <c r="EF282" i="46"/>
  <c r="EG282" i="46"/>
  <c r="EH282" i="46"/>
  <c r="EI282" i="46"/>
  <c r="EJ282" i="46"/>
  <c r="EK282" i="46"/>
  <c r="EL282" i="46"/>
  <c r="EM282" i="46"/>
  <c r="EN282" i="46"/>
  <c r="EO282" i="46"/>
  <c r="EP282" i="46"/>
  <c r="EQ282" i="46"/>
  <c r="ER282" i="46"/>
  <c r="ES282" i="46"/>
  <c r="ET282" i="46"/>
  <c r="EU282" i="46"/>
  <c r="EV282" i="46"/>
  <c r="EW282" i="46"/>
  <c r="EX282" i="46"/>
  <c r="EY282" i="46"/>
  <c r="EZ282" i="46"/>
  <c r="FA282" i="46"/>
  <c r="FB282" i="46"/>
  <c r="FC282" i="46"/>
  <c r="FD282" i="46"/>
  <c r="FE282" i="46"/>
  <c r="FF282" i="46"/>
  <c r="FG282" i="46"/>
  <c r="FH282" i="46"/>
  <c r="FI282" i="46"/>
  <c r="FJ282" i="46"/>
  <c r="FK282" i="46"/>
  <c r="FL282" i="46"/>
  <c r="FM282" i="46"/>
  <c r="FN282" i="46"/>
  <c r="FO282" i="46"/>
  <c r="FP282" i="46"/>
  <c r="FQ282" i="46"/>
  <c r="FR282" i="46"/>
  <c r="FS282" i="46"/>
  <c r="FT282" i="46"/>
  <c r="FU282" i="46"/>
  <c r="FV282" i="46"/>
  <c r="FW282" i="46"/>
  <c r="FX282" i="46"/>
  <c r="FY282" i="46"/>
  <c r="FZ282" i="46"/>
  <c r="GA282" i="46"/>
  <c r="GB282" i="46"/>
  <c r="HE282" i="46"/>
  <c r="HF282" i="46"/>
  <c r="MC282" i="46"/>
  <c r="MD282" i="46"/>
  <c r="HG282" i="46"/>
  <c r="BH282" i="46"/>
  <c r="HH282" i="46"/>
  <c r="HI282" i="46"/>
  <c r="HJ282" i="46"/>
  <c r="GO281" i="46"/>
  <c r="BG281" i="46"/>
  <c r="BI281" i="46" s="1"/>
  <c r="BN281" i="46"/>
  <c r="BO281" i="46"/>
  <c r="BP281" i="46"/>
  <c r="BQ281" i="46"/>
  <c r="BR281" i="46"/>
  <c r="BS281" i="46"/>
  <c r="BT281" i="46"/>
  <c r="BU281" i="46"/>
  <c r="BV281" i="46"/>
  <c r="BW281" i="46"/>
  <c r="BX281" i="46"/>
  <c r="BY281" i="46"/>
  <c r="BZ281" i="46"/>
  <c r="CA281" i="46"/>
  <c r="CB281" i="46"/>
  <c r="CC281" i="46"/>
  <c r="CD281" i="46"/>
  <c r="CE281" i="46"/>
  <c r="CF281" i="46"/>
  <c r="CG281" i="46"/>
  <c r="CH281" i="46"/>
  <c r="CI281" i="46"/>
  <c r="CJ281" i="46"/>
  <c r="CK281" i="46"/>
  <c r="CL281" i="46"/>
  <c r="CM281" i="46"/>
  <c r="CN281" i="46"/>
  <c r="CO281" i="46"/>
  <c r="CP281" i="46"/>
  <c r="CQ281" i="46"/>
  <c r="CR281" i="46"/>
  <c r="CS281" i="46"/>
  <c r="CT281" i="46"/>
  <c r="CU281" i="46"/>
  <c r="CV281" i="46"/>
  <c r="CW281" i="46"/>
  <c r="CX281" i="46"/>
  <c r="CY281" i="46"/>
  <c r="CZ281" i="46"/>
  <c r="DA281" i="46"/>
  <c r="DB281" i="46"/>
  <c r="DC281" i="46"/>
  <c r="DD281" i="46"/>
  <c r="DE281" i="46"/>
  <c r="DF281" i="46"/>
  <c r="DG281" i="46"/>
  <c r="DH281" i="46"/>
  <c r="DI281" i="46"/>
  <c r="DJ281" i="46"/>
  <c r="DK281" i="46"/>
  <c r="DL281" i="46"/>
  <c r="DM281" i="46"/>
  <c r="DN281" i="46"/>
  <c r="DO281" i="46"/>
  <c r="DP281" i="46"/>
  <c r="DQ281" i="46"/>
  <c r="DR281" i="46"/>
  <c r="DS281" i="46"/>
  <c r="DT281" i="46"/>
  <c r="DU281" i="46"/>
  <c r="DV281" i="46"/>
  <c r="DW281" i="46"/>
  <c r="DX281" i="46"/>
  <c r="DY281" i="46"/>
  <c r="DZ281" i="46"/>
  <c r="EA281" i="46"/>
  <c r="EB281" i="46"/>
  <c r="EC281" i="46"/>
  <c r="ED281" i="46"/>
  <c r="EE281" i="46"/>
  <c r="EF281" i="46"/>
  <c r="EG281" i="46"/>
  <c r="EH281" i="46"/>
  <c r="EI281" i="46"/>
  <c r="EJ281" i="46"/>
  <c r="EK281" i="46"/>
  <c r="EL281" i="46"/>
  <c r="EM281" i="46"/>
  <c r="EN281" i="46"/>
  <c r="EO281" i="46"/>
  <c r="EP281" i="46"/>
  <c r="EQ281" i="46"/>
  <c r="ER281" i="46"/>
  <c r="ES281" i="46"/>
  <c r="ET281" i="46"/>
  <c r="EU281" i="46"/>
  <c r="EV281" i="46"/>
  <c r="EW281" i="46"/>
  <c r="EX281" i="46"/>
  <c r="EY281" i="46"/>
  <c r="EZ281" i="46"/>
  <c r="FA281" i="46"/>
  <c r="FB281" i="46"/>
  <c r="FC281" i="46"/>
  <c r="FD281" i="46"/>
  <c r="FE281" i="46"/>
  <c r="FF281" i="46"/>
  <c r="FG281" i="46"/>
  <c r="FH281" i="46"/>
  <c r="FI281" i="46"/>
  <c r="FJ281" i="46"/>
  <c r="FK281" i="46"/>
  <c r="FL281" i="46"/>
  <c r="FM281" i="46"/>
  <c r="FN281" i="46"/>
  <c r="FO281" i="46"/>
  <c r="FP281" i="46"/>
  <c r="FQ281" i="46"/>
  <c r="FR281" i="46"/>
  <c r="FS281" i="46"/>
  <c r="FT281" i="46"/>
  <c r="FU281" i="46"/>
  <c r="FV281" i="46"/>
  <c r="FW281" i="46"/>
  <c r="FX281" i="46"/>
  <c r="FY281" i="46"/>
  <c r="FZ281" i="46"/>
  <c r="GA281" i="46"/>
  <c r="GB281" i="46"/>
  <c r="HE281" i="46"/>
  <c r="HF281" i="46"/>
  <c r="MC281" i="46"/>
  <c r="MD281" i="46"/>
  <c r="HG281" i="46"/>
  <c r="BH281" i="46"/>
  <c r="HH281" i="46"/>
  <c r="HI281" i="46"/>
  <c r="HJ281" i="46"/>
  <c r="GO280" i="46"/>
  <c r="BG280" i="46"/>
  <c r="BI280" i="46" s="1"/>
  <c r="BN280" i="46"/>
  <c r="BO280" i="46"/>
  <c r="BP280" i="46"/>
  <c r="BQ280" i="46"/>
  <c r="BR280" i="46"/>
  <c r="BS280" i="46"/>
  <c r="BT280" i="46"/>
  <c r="BU280" i="46"/>
  <c r="BV280" i="46"/>
  <c r="BW280" i="46"/>
  <c r="BX280" i="46"/>
  <c r="BY280" i="46"/>
  <c r="BZ280" i="46"/>
  <c r="CA280" i="46"/>
  <c r="CB280" i="46"/>
  <c r="CC280" i="46"/>
  <c r="CD280" i="46"/>
  <c r="CE280" i="46"/>
  <c r="CF280" i="46"/>
  <c r="CG280" i="46"/>
  <c r="CH280" i="46"/>
  <c r="CI280" i="46"/>
  <c r="CJ280" i="46"/>
  <c r="CK280" i="46"/>
  <c r="CL280" i="46"/>
  <c r="CM280" i="46"/>
  <c r="CN280" i="46"/>
  <c r="CO280" i="46"/>
  <c r="CP280" i="46"/>
  <c r="CQ280" i="46"/>
  <c r="CR280" i="46"/>
  <c r="CS280" i="46"/>
  <c r="CT280" i="46"/>
  <c r="CU280" i="46"/>
  <c r="CV280" i="46"/>
  <c r="CW280" i="46"/>
  <c r="CX280" i="46"/>
  <c r="CY280" i="46"/>
  <c r="CZ280" i="46"/>
  <c r="DA280" i="46"/>
  <c r="DB280" i="46"/>
  <c r="DC280" i="46"/>
  <c r="DD280" i="46"/>
  <c r="DE280" i="46"/>
  <c r="DF280" i="46"/>
  <c r="DG280" i="46"/>
  <c r="DH280" i="46"/>
  <c r="DI280" i="46"/>
  <c r="DJ280" i="46"/>
  <c r="DK280" i="46"/>
  <c r="DL280" i="46"/>
  <c r="DM280" i="46"/>
  <c r="DN280" i="46"/>
  <c r="DO280" i="46"/>
  <c r="DP280" i="46"/>
  <c r="DQ280" i="46"/>
  <c r="DR280" i="46"/>
  <c r="DS280" i="46"/>
  <c r="DT280" i="46"/>
  <c r="DU280" i="46"/>
  <c r="DV280" i="46"/>
  <c r="DW280" i="46"/>
  <c r="DX280" i="46"/>
  <c r="DY280" i="46"/>
  <c r="DZ280" i="46"/>
  <c r="EA280" i="46"/>
  <c r="EB280" i="46"/>
  <c r="EC280" i="46"/>
  <c r="ED280" i="46"/>
  <c r="EE280" i="46"/>
  <c r="EF280" i="46"/>
  <c r="EG280" i="46"/>
  <c r="EH280" i="46"/>
  <c r="EI280" i="46"/>
  <c r="EJ280" i="46"/>
  <c r="EK280" i="46"/>
  <c r="EL280" i="46"/>
  <c r="EM280" i="46"/>
  <c r="EN280" i="46"/>
  <c r="EO280" i="46"/>
  <c r="EP280" i="46"/>
  <c r="EQ280" i="46"/>
  <c r="ER280" i="46"/>
  <c r="ES280" i="46"/>
  <c r="ET280" i="46"/>
  <c r="EU280" i="46"/>
  <c r="EV280" i="46"/>
  <c r="EW280" i="46"/>
  <c r="EX280" i="46"/>
  <c r="EY280" i="46"/>
  <c r="EZ280" i="46"/>
  <c r="FA280" i="46"/>
  <c r="FB280" i="46"/>
  <c r="FC280" i="46"/>
  <c r="FD280" i="46"/>
  <c r="FE280" i="46"/>
  <c r="FF280" i="46"/>
  <c r="FG280" i="46"/>
  <c r="FH280" i="46"/>
  <c r="FI280" i="46"/>
  <c r="FJ280" i="46"/>
  <c r="FK280" i="46"/>
  <c r="FL280" i="46"/>
  <c r="FM280" i="46"/>
  <c r="FN280" i="46"/>
  <c r="FO280" i="46"/>
  <c r="FP280" i="46"/>
  <c r="FQ280" i="46"/>
  <c r="FR280" i="46"/>
  <c r="FS280" i="46"/>
  <c r="FT280" i="46"/>
  <c r="FU280" i="46"/>
  <c r="FV280" i="46"/>
  <c r="FW280" i="46"/>
  <c r="FX280" i="46"/>
  <c r="FY280" i="46"/>
  <c r="FZ280" i="46"/>
  <c r="GA280" i="46"/>
  <c r="GB280" i="46"/>
  <c r="HE280" i="46"/>
  <c r="HF280" i="46"/>
  <c r="MC280" i="46"/>
  <c r="MD280" i="46"/>
  <c r="HG280" i="46"/>
  <c r="BH280" i="46"/>
  <c r="HH280" i="46"/>
  <c r="HI280" i="46"/>
  <c r="HJ280" i="46"/>
  <c r="GO279" i="46"/>
  <c r="BG279" i="46"/>
  <c r="BI279" i="46" s="1"/>
  <c r="BN279" i="46"/>
  <c r="BO279" i="46"/>
  <c r="BP279" i="46"/>
  <c r="BQ279" i="46"/>
  <c r="BR279" i="46"/>
  <c r="BS279" i="46"/>
  <c r="BT279" i="46"/>
  <c r="BU279" i="46"/>
  <c r="BV279" i="46"/>
  <c r="BW279" i="46"/>
  <c r="BX279" i="46"/>
  <c r="BY279" i="46"/>
  <c r="BZ279" i="46"/>
  <c r="CA279" i="46"/>
  <c r="CB279" i="46"/>
  <c r="CC279" i="46"/>
  <c r="CD279" i="46"/>
  <c r="CE279" i="46"/>
  <c r="CF279" i="46"/>
  <c r="CG279" i="46"/>
  <c r="CH279" i="46"/>
  <c r="CI279" i="46"/>
  <c r="CJ279" i="46"/>
  <c r="CK279" i="46"/>
  <c r="CL279" i="46"/>
  <c r="CM279" i="46"/>
  <c r="CN279" i="46"/>
  <c r="CO279" i="46"/>
  <c r="CP279" i="46"/>
  <c r="CQ279" i="46"/>
  <c r="CR279" i="46"/>
  <c r="CS279" i="46"/>
  <c r="CT279" i="46"/>
  <c r="CU279" i="46"/>
  <c r="CV279" i="46"/>
  <c r="CW279" i="46"/>
  <c r="CX279" i="46"/>
  <c r="CY279" i="46"/>
  <c r="CZ279" i="46"/>
  <c r="DA279" i="46"/>
  <c r="DB279" i="46"/>
  <c r="DC279" i="46"/>
  <c r="DD279" i="46"/>
  <c r="DE279" i="46"/>
  <c r="DF279" i="46"/>
  <c r="DG279" i="46"/>
  <c r="DH279" i="46"/>
  <c r="DI279" i="46"/>
  <c r="DJ279" i="46"/>
  <c r="DK279" i="46"/>
  <c r="DL279" i="46"/>
  <c r="DM279" i="46"/>
  <c r="DN279" i="46"/>
  <c r="DO279" i="46"/>
  <c r="DP279" i="46"/>
  <c r="DQ279" i="46"/>
  <c r="DR279" i="46"/>
  <c r="DS279" i="46"/>
  <c r="DT279" i="46"/>
  <c r="DU279" i="46"/>
  <c r="DV279" i="46"/>
  <c r="DW279" i="46"/>
  <c r="DX279" i="46"/>
  <c r="DY279" i="46"/>
  <c r="DZ279" i="46"/>
  <c r="EA279" i="46"/>
  <c r="EB279" i="46"/>
  <c r="EC279" i="46"/>
  <c r="ED279" i="46"/>
  <c r="EE279" i="46"/>
  <c r="EF279" i="46"/>
  <c r="EG279" i="46"/>
  <c r="EH279" i="46"/>
  <c r="EI279" i="46"/>
  <c r="EJ279" i="46"/>
  <c r="EK279" i="46"/>
  <c r="EL279" i="46"/>
  <c r="EM279" i="46"/>
  <c r="EN279" i="46"/>
  <c r="EO279" i="46"/>
  <c r="EP279" i="46"/>
  <c r="EQ279" i="46"/>
  <c r="ER279" i="46"/>
  <c r="ES279" i="46"/>
  <c r="ET279" i="46"/>
  <c r="EU279" i="46"/>
  <c r="EV279" i="46"/>
  <c r="EW279" i="46"/>
  <c r="EX279" i="46"/>
  <c r="EY279" i="46"/>
  <c r="EZ279" i="46"/>
  <c r="FA279" i="46"/>
  <c r="FB279" i="46"/>
  <c r="FC279" i="46"/>
  <c r="FD279" i="46"/>
  <c r="FE279" i="46"/>
  <c r="FF279" i="46"/>
  <c r="FG279" i="46"/>
  <c r="FH279" i="46"/>
  <c r="FI279" i="46"/>
  <c r="FJ279" i="46"/>
  <c r="FK279" i="46"/>
  <c r="FL279" i="46"/>
  <c r="FM279" i="46"/>
  <c r="FN279" i="46"/>
  <c r="FO279" i="46"/>
  <c r="FP279" i="46"/>
  <c r="FQ279" i="46"/>
  <c r="FR279" i="46"/>
  <c r="FS279" i="46"/>
  <c r="FT279" i="46"/>
  <c r="FU279" i="46"/>
  <c r="FV279" i="46"/>
  <c r="FW279" i="46"/>
  <c r="FX279" i="46"/>
  <c r="FY279" i="46"/>
  <c r="FZ279" i="46"/>
  <c r="GA279" i="46"/>
  <c r="GB279" i="46"/>
  <c r="HE279" i="46"/>
  <c r="HF279" i="46"/>
  <c r="MC279" i="46"/>
  <c r="MD279" i="46"/>
  <c r="HG279" i="46"/>
  <c r="BH279" i="46"/>
  <c r="HH279" i="46"/>
  <c r="HI279" i="46"/>
  <c r="HJ279" i="46"/>
  <c r="GO278" i="46"/>
  <c r="BG278" i="46"/>
  <c r="BI278" i="46" s="1"/>
  <c r="BN278" i="46"/>
  <c r="BO278" i="46"/>
  <c r="BP278" i="46"/>
  <c r="BQ278" i="46"/>
  <c r="BR278" i="46"/>
  <c r="BS278" i="46"/>
  <c r="BT278" i="46"/>
  <c r="BU278" i="46"/>
  <c r="BV278" i="46"/>
  <c r="BW278" i="46"/>
  <c r="BX278" i="46"/>
  <c r="BY278" i="46"/>
  <c r="BZ278" i="46"/>
  <c r="CA278" i="46"/>
  <c r="CB278" i="46"/>
  <c r="CC278" i="46"/>
  <c r="CD278" i="46"/>
  <c r="CE278" i="46"/>
  <c r="CF278" i="46"/>
  <c r="CG278" i="46"/>
  <c r="CH278" i="46"/>
  <c r="CI278" i="46"/>
  <c r="CJ278" i="46"/>
  <c r="CK278" i="46"/>
  <c r="CL278" i="46"/>
  <c r="CM278" i="46"/>
  <c r="CN278" i="46"/>
  <c r="CO278" i="46"/>
  <c r="CP278" i="46"/>
  <c r="CQ278" i="46"/>
  <c r="CR278" i="46"/>
  <c r="CS278" i="46"/>
  <c r="CT278" i="46"/>
  <c r="CU278" i="46"/>
  <c r="CV278" i="46"/>
  <c r="CW278" i="46"/>
  <c r="CX278" i="46"/>
  <c r="CY278" i="46"/>
  <c r="CZ278" i="46"/>
  <c r="DA278" i="46"/>
  <c r="DB278" i="46"/>
  <c r="DC278" i="46"/>
  <c r="DD278" i="46"/>
  <c r="DE278" i="46"/>
  <c r="DF278" i="46"/>
  <c r="DG278" i="46"/>
  <c r="DH278" i="46"/>
  <c r="DI278" i="46"/>
  <c r="DJ278" i="46"/>
  <c r="DK278" i="46"/>
  <c r="DL278" i="46"/>
  <c r="DM278" i="46"/>
  <c r="DN278" i="46"/>
  <c r="DO278" i="46"/>
  <c r="DP278" i="46"/>
  <c r="DQ278" i="46"/>
  <c r="DR278" i="46"/>
  <c r="DS278" i="46"/>
  <c r="DT278" i="46"/>
  <c r="DU278" i="46"/>
  <c r="DV278" i="46"/>
  <c r="DW278" i="46"/>
  <c r="DX278" i="46"/>
  <c r="DY278" i="46"/>
  <c r="DZ278" i="46"/>
  <c r="EA278" i="46"/>
  <c r="EB278" i="46"/>
  <c r="EC278" i="46"/>
  <c r="ED278" i="46"/>
  <c r="EE278" i="46"/>
  <c r="EF278" i="46"/>
  <c r="EG278" i="46"/>
  <c r="EH278" i="46"/>
  <c r="EI278" i="46"/>
  <c r="EJ278" i="46"/>
  <c r="EK278" i="46"/>
  <c r="EL278" i="46"/>
  <c r="EM278" i="46"/>
  <c r="EN278" i="46"/>
  <c r="EO278" i="46"/>
  <c r="EP278" i="46"/>
  <c r="EQ278" i="46"/>
  <c r="ER278" i="46"/>
  <c r="ES278" i="46"/>
  <c r="ET278" i="46"/>
  <c r="EU278" i="46"/>
  <c r="EV278" i="46"/>
  <c r="EW278" i="46"/>
  <c r="EX278" i="46"/>
  <c r="EY278" i="46"/>
  <c r="EZ278" i="46"/>
  <c r="FA278" i="46"/>
  <c r="FB278" i="46"/>
  <c r="FC278" i="46"/>
  <c r="FD278" i="46"/>
  <c r="FE278" i="46"/>
  <c r="FF278" i="46"/>
  <c r="FG278" i="46"/>
  <c r="FH278" i="46"/>
  <c r="FI278" i="46"/>
  <c r="FJ278" i="46"/>
  <c r="FK278" i="46"/>
  <c r="FL278" i="46"/>
  <c r="FM278" i="46"/>
  <c r="FN278" i="46"/>
  <c r="FO278" i="46"/>
  <c r="FP278" i="46"/>
  <c r="FQ278" i="46"/>
  <c r="FR278" i="46"/>
  <c r="FS278" i="46"/>
  <c r="FT278" i="46"/>
  <c r="FU278" i="46"/>
  <c r="FV278" i="46"/>
  <c r="FW278" i="46"/>
  <c r="FX278" i="46"/>
  <c r="FY278" i="46"/>
  <c r="FZ278" i="46"/>
  <c r="GA278" i="46"/>
  <c r="GB278" i="46"/>
  <c r="HE278" i="46"/>
  <c r="HF278" i="46"/>
  <c r="MC278" i="46"/>
  <c r="MD278" i="46"/>
  <c r="HG278" i="46"/>
  <c r="BH278" i="46"/>
  <c r="HH278" i="46"/>
  <c r="HI278" i="46"/>
  <c r="HJ278" i="46"/>
  <c r="GO277" i="46"/>
  <c r="BG277" i="46"/>
  <c r="BI277" i="46" s="1"/>
  <c r="BN277" i="46"/>
  <c r="BO277" i="46"/>
  <c r="BP277" i="46"/>
  <c r="BQ277" i="46"/>
  <c r="BR277" i="46"/>
  <c r="BS277" i="46"/>
  <c r="BT277" i="46"/>
  <c r="BU277" i="46"/>
  <c r="BV277" i="46"/>
  <c r="BW277" i="46"/>
  <c r="BX277" i="46"/>
  <c r="BY277" i="46"/>
  <c r="BZ277" i="46"/>
  <c r="CA277" i="46"/>
  <c r="CB277" i="46"/>
  <c r="CC277" i="46"/>
  <c r="CD277" i="46"/>
  <c r="CE277" i="46"/>
  <c r="CF277" i="46"/>
  <c r="CG277" i="46"/>
  <c r="CH277" i="46"/>
  <c r="CI277" i="46"/>
  <c r="CJ277" i="46"/>
  <c r="CK277" i="46"/>
  <c r="CL277" i="46"/>
  <c r="CM277" i="46"/>
  <c r="CN277" i="46"/>
  <c r="CO277" i="46"/>
  <c r="CP277" i="46"/>
  <c r="CQ277" i="46"/>
  <c r="CR277" i="46"/>
  <c r="CS277" i="46"/>
  <c r="CT277" i="46"/>
  <c r="CU277" i="46"/>
  <c r="CV277" i="46"/>
  <c r="CW277" i="46"/>
  <c r="CX277" i="46"/>
  <c r="CY277" i="46"/>
  <c r="CZ277" i="46"/>
  <c r="DA277" i="46"/>
  <c r="DB277" i="46"/>
  <c r="DC277" i="46"/>
  <c r="DD277" i="46"/>
  <c r="DE277" i="46"/>
  <c r="DF277" i="46"/>
  <c r="DG277" i="46"/>
  <c r="DH277" i="46"/>
  <c r="DI277" i="46"/>
  <c r="DJ277" i="46"/>
  <c r="DK277" i="46"/>
  <c r="DL277" i="46"/>
  <c r="DM277" i="46"/>
  <c r="DN277" i="46"/>
  <c r="DO277" i="46"/>
  <c r="DP277" i="46"/>
  <c r="DQ277" i="46"/>
  <c r="DR277" i="46"/>
  <c r="DS277" i="46"/>
  <c r="DT277" i="46"/>
  <c r="DU277" i="46"/>
  <c r="DV277" i="46"/>
  <c r="DW277" i="46"/>
  <c r="DX277" i="46"/>
  <c r="DY277" i="46"/>
  <c r="DZ277" i="46"/>
  <c r="EA277" i="46"/>
  <c r="EB277" i="46"/>
  <c r="EC277" i="46"/>
  <c r="ED277" i="46"/>
  <c r="EE277" i="46"/>
  <c r="EF277" i="46"/>
  <c r="EG277" i="46"/>
  <c r="EH277" i="46"/>
  <c r="EI277" i="46"/>
  <c r="EJ277" i="46"/>
  <c r="EK277" i="46"/>
  <c r="EL277" i="46"/>
  <c r="EM277" i="46"/>
  <c r="EN277" i="46"/>
  <c r="EO277" i="46"/>
  <c r="EP277" i="46"/>
  <c r="EQ277" i="46"/>
  <c r="ER277" i="46"/>
  <c r="ES277" i="46"/>
  <c r="ET277" i="46"/>
  <c r="EU277" i="46"/>
  <c r="EV277" i="46"/>
  <c r="EW277" i="46"/>
  <c r="EX277" i="46"/>
  <c r="EY277" i="46"/>
  <c r="EZ277" i="46"/>
  <c r="FA277" i="46"/>
  <c r="FB277" i="46"/>
  <c r="FC277" i="46"/>
  <c r="FD277" i="46"/>
  <c r="FE277" i="46"/>
  <c r="FF277" i="46"/>
  <c r="FG277" i="46"/>
  <c r="FH277" i="46"/>
  <c r="FI277" i="46"/>
  <c r="FJ277" i="46"/>
  <c r="FK277" i="46"/>
  <c r="FL277" i="46"/>
  <c r="FM277" i="46"/>
  <c r="FN277" i="46"/>
  <c r="FO277" i="46"/>
  <c r="FP277" i="46"/>
  <c r="FQ277" i="46"/>
  <c r="FR277" i="46"/>
  <c r="FS277" i="46"/>
  <c r="FT277" i="46"/>
  <c r="FU277" i="46"/>
  <c r="FV277" i="46"/>
  <c r="FW277" i="46"/>
  <c r="FX277" i="46"/>
  <c r="FY277" i="46"/>
  <c r="FZ277" i="46"/>
  <c r="GA277" i="46"/>
  <c r="GB277" i="46"/>
  <c r="HE277" i="46"/>
  <c r="HF277" i="46"/>
  <c r="MC277" i="46"/>
  <c r="MD277" i="46"/>
  <c r="HG277" i="46"/>
  <c r="BH277" i="46"/>
  <c r="HH277" i="46"/>
  <c r="HI277" i="46"/>
  <c r="HJ277" i="46"/>
  <c r="GO276" i="46"/>
  <c r="BG276" i="46"/>
  <c r="BI276" i="46" s="1"/>
  <c r="BN276" i="46"/>
  <c r="BO276" i="46"/>
  <c r="BP276" i="46"/>
  <c r="BQ276" i="46"/>
  <c r="BR276" i="46"/>
  <c r="BS276" i="46"/>
  <c r="BT276" i="46"/>
  <c r="BU276" i="46"/>
  <c r="BV276" i="46"/>
  <c r="BW276" i="46"/>
  <c r="BX276" i="46"/>
  <c r="BY276" i="46"/>
  <c r="BZ276" i="46"/>
  <c r="CA276" i="46"/>
  <c r="CB276" i="46"/>
  <c r="CC276" i="46"/>
  <c r="CD276" i="46"/>
  <c r="CE276" i="46"/>
  <c r="CF276" i="46"/>
  <c r="CG276" i="46"/>
  <c r="CH276" i="46"/>
  <c r="CI276" i="46"/>
  <c r="CJ276" i="46"/>
  <c r="CK276" i="46"/>
  <c r="CL276" i="46"/>
  <c r="CM276" i="46"/>
  <c r="CN276" i="46"/>
  <c r="CO276" i="46"/>
  <c r="CP276" i="46"/>
  <c r="CQ276" i="46"/>
  <c r="CR276" i="46"/>
  <c r="CS276" i="46"/>
  <c r="CT276" i="46"/>
  <c r="CU276" i="46"/>
  <c r="CV276" i="46"/>
  <c r="CW276" i="46"/>
  <c r="CX276" i="46"/>
  <c r="CY276" i="46"/>
  <c r="CZ276" i="46"/>
  <c r="DA276" i="46"/>
  <c r="DB276" i="46"/>
  <c r="DC276" i="46"/>
  <c r="DD276" i="46"/>
  <c r="DE276" i="46"/>
  <c r="DF276" i="46"/>
  <c r="DG276" i="46"/>
  <c r="DH276" i="46"/>
  <c r="DI276" i="46"/>
  <c r="DJ276" i="46"/>
  <c r="DK276" i="46"/>
  <c r="DL276" i="46"/>
  <c r="DM276" i="46"/>
  <c r="DN276" i="46"/>
  <c r="DO276" i="46"/>
  <c r="DP276" i="46"/>
  <c r="DQ276" i="46"/>
  <c r="DR276" i="46"/>
  <c r="DS276" i="46"/>
  <c r="DT276" i="46"/>
  <c r="DU276" i="46"/>
  <c r="DV276" i="46"/>
  <c r="DW276" i="46"/>
  <c r="DX276" i="46"/>
  <c r="DY276" i="46"/>
  <c r="DZ276" i="46"/>
  <c r="EA276" i="46"/>
  <c r="EB276" i="46"/>
  <c r="EC276" i="46"/>
  <c r="ED276" i="46"/>
  <c r="EE276" i="46"/>
  <c r="EF276" i="46"/>
  <c r="EG276" i="46"/>
  <c r="EH276" i="46"/>
  <c r="EI276" i="46"/>
  <c r="EJ276" i="46"/>
  <c r="EK276" i="46"/>
  <c r="EL276" i="46"/>
  <c r="EM276" i="46"/>
  <c r="EN276" i="46"/>
  <c r="EO276" i="46"/>
  <c r="EP276" i="46"/>
  <c r="EQ276" i="46"/>
  <c r="ER276" i="46"/>
  <c r="ES276" i="46"/>
  <c r="ET276" i="46"/>
  <c r="EU276" i="46"/>
  <c r="EV276" i="46"/>
  <c r="EW276" i="46"/>
  <c r="EX276" i="46"/>
  <c r="EY276" i="46"/>
  <c r="EZ276" i="46"/>
  <c r="FA276" i="46"/>
  <c r="FB276" i="46"/>
  <c r="FC276" i="46"/>
  <c r="FD276" i="46"/>
  <c r="FE276" i="46"/>
  <c r="FF276" i="46"/>
  <c r="FG276" i="46"/>
  <c r="FH276" i="46"/>
  <c r="FI276" i="46"/>
  <c r="FJ276" i="46"/>
  <c r="FK276" i="46"/>
  <c r="FL276" i="46"/>
  <c r="FM276" i="46"/>
  <c r="FN276" i="46"/>
  <c r="FO276" i="46"/>
  <c r="FP276" i="46"/>
  <c r="FQ276" i="46"/>
  <c r="FR276" i="46"/>
  <c r="FS276" i="46"/>
  <c r="FT276" i="46"/>
  <c r="FU276" i="46"/>
  <c r="FV276" i="46"/>
  <c r="FW276" i="46"/>
  <c r="FX276" i="46"/>
  <c r="FY276" i="46"/>
  <c r="FZ276" i="46"/>
  <c r="GA276" i="46"/>
  <c r="GB276" i="46"/>
  <c r="HE276" i="46"/>
  <c r="HF276" i="46"/>
  <c r="MC276" i="46"/>
  <c r="MD276" i="46"/>
  <c r="HG276" i="46"/>
  <c r="BH276" i="46"/>
  <c r="HH276" i="46"/>
  <c r="HI276" i="46"/>
  <c r="HJ276" i="46"/>
  <c r="GO275" i="46"/>
  <c r="BG275" i="46"/>
  <c r="BI275" i="46" s="1"/>
  <c r="BN275" i="46"/>
  <c r="BO275" i="46"/>
  <c r="BP275" i="46"/>
  <c r="BQ275" i="46"/>
  <c r="BR275" i="46"/>
  <c r="BS275" i="46"/>
  <c r="BT275" i="46"/>
  <c r="BU275" i="46"/>
  <c r="BV275" i="46"/>
  <c r="BW275" i="46"/>
  <c r="BX275" i="46"/>
  <c r="BY275" i="46"/>
  <c r="BZ275" i="46"/>
  <c r="CA275" i="46"/>
  <c r="CB275" i="46"/>
  <c r="CC275" i="46"/>
  <c r="CD275" i="46"/>
  <c r="CE275" i="46"/>
  <c r="CF275" i="46"/>
  <c r="CG275" i="46"/>
  <c r="CH275" i="46"/>
  <c r="CI275" i="46"/>
  <c r="CJ275" i="46"/>
  <c r="CK275" i="46"/>
  <c r="CL275" i="46"/>
  <c r="CM275" i="46"/>
  <c r="CN275" i="46"/>
  <c r="CO275" i="46"/>
  <c r="CP275" i="46"/>
  <c r="CQ275" i="46"/>
  <c r="CR275" i="46"/>
  <c r="CS275" i="46"/>
  <c r="CT275" i="46"/>
  <c r="CU275" i="46"/>
  <c r="CV275" i="46"/>
  <c r="CW275" i="46"/>
  <c r="CX275" i="46"/>
  <c r="CY275" i="46"/>
  <c r="CZ275" i="46"/>
  <c r="DA275" i="46"/>
  <c r="DB275" i="46"/>
  <c r="DC275" i="46"/>
  <c r="DD275" i="46"/>
  <c r="DE275" i="46"/>
  <c r="DF275" i="46"/>
  <c r="DG275" i="46"/>
  <c r="DH275" i="46"/>
  <c r="DI275" i="46"/>
  <c r="DJ275" i="46"/>
  <c r="DK275" i="46"/>
  <c r="DL275" i="46"/>
  <c r="DM275" i="46"/>
  <c r="DN275" i="46"/>
  <c r="DO275" i="46"/>
  <c r="DP275" i="46"/>
  <c r="DQ275" i="46"/>
  <c r="DR275" i="46"/>
  <c r="DS275" i="46"/>
  <c r="DT275" i="46"/>
  <c r="DU275" i="46"/>
  <c r="DV275" i="46"/>
  <c r="DW275" i="46"/>
  <c r="DX275" i="46"/>
  <c r="DY275" i="46"/>
  <c r="DZ275" i="46"/>
  <c r="EA275" i="46"/>
  <c r="EB275" i="46"/>
  <c r="EC275" i="46"/>
  <c r="ED275" i="46"/>
  <c r="EE275" i="46"/>
  <c r="EF275" i="46"/>
  <c r="EG275" i="46"/>
  <c r="EH275" i="46"/>
  <c r="EI275" i="46"/>
  <c r="EJ275" i="46"/>
  <c r="EK275" i="46"/>
  <c r="EL275" i="46"/>
  <c r="EM275" i="46"/>
  <c r="EN275" i="46"/>
  <c r="EO275" i="46"/>
  <c r="EP275" i="46"/>
  <c r="EQ275" i="46"/>
  <c r="ER275" i="46"/>
  <c r="ES275" i="46"/>
  <c r="ET275" i="46"/>
  <c r="EU275" i="46"/>
  <c r="EV275" i="46"/>
  <c r="EW275" i="46"/>
  <c r="EX275" i="46"/>
  <c r="EY275" i="46"/>
  <c r="EZ275" i="46"/>
  <c r="FA275" i="46"/>
  <c r="FB275" i="46"/>
  <c r="FC275" i="46"/>
  <c r="FD275" i="46"/>
  <c r="FE275" i="46"/>
  <c r="FF275" i="46"/>
  <c r="FG275" i="46"/>
  <c r="FH275" i="46"/>
  <c r="FI275" i="46"/>
  <c r="FJ275" i="46"/>
  <c r="FK275" i="46"/>
  <c r="FL275" i="46"/>
  <c r="FM275" i="46"/>
  <c r="FN275" i="46"/>
  <c r="FO275" i="46"/>
  <c r="FP275" i="46"/>
  <c r="FQ275" i="46"/>
  <c r="FR275" i="46"/>
  <c r="FS275" i="46"/>
  <c r="FT275" i="46"/>
  <c r="FU275" i="46"/>
  <c r="FV275" i="46"/>
  <c r="FW275" i="46"/>
  <c r="FX275" i="46"/>
  <c r="FY275" i="46"/>
  <c r="FZ275" i="46"/>
  <c r="GA275" i="46"/>
  <c r="GB275" i="46"/>
  <c r="HE275" i="46"/>
  <c r="HF275" i="46"/>
  <c r="MC275" i="46"/>
  <c r="MD275" i="46"/>
  <c r="HG275" i="46"/>
  <c r="BH275" i="46"/>
  <c r="HH275" i="46"/>
  <c r="HI275" i="46"/>
  <c r="HJ275" i="46"/>
  <c r="GO274" i="46"/>
  <c r="BG274" i="46"/>
  <c r="BI274" i="46" s="1"/>
  <c r="BN274" i="46"/>
  <c r="BO274" i="46"/>
  <c r="BP274" i="46"/>
  <c r="BQ274" i="46"/>
  <c r="BR274" i="46"/>
  <c r="BS274" i="46"/>
  <c r="BT274" i="46"/>
  <c r="BU274" i="46"/>
  <c r="BV274" i="46"/>
  <c r="BW274" i="46"/>
  <c r="BX274" i="46"/>
  <c r="BY274" i="46"/>
  <c r="BZ274" i="46"/>
  <c r="CA274" i="46"/>
  <c r="CB274" i="46"/>
  <c r="CC274" i="46"/>
  <c r="CD274" i="46"/>
  <c r="CE274" i="46"/>
  <c r="CF274" i="46"/>
  <c r="CG274" i="46"/>
  <c r="CH274" i="46"/>
  <c r="CI274" i="46"/>
  <c r="CJ274" i="46"/>
  <c r="CK274" i="46"/>
  <c r="CL274" i="46"/>
  <c r="CM274" i="46"/>
  <c r="CN274" i="46"/>
  <c r="CO274" i="46"/>
  <c r="CP274" i="46"/>
  <c r="CQ274" i="46"/>
  <c r="CR274" i="46"/>
  <c r="CS274" i="46"/>
  <c r="CT274" i="46"/>
  <c r="CU274" i="46"/>
  <c r="CV274" i="46"/>
  <c r="CW274" i="46"/>
  <c r="CX274" i="46"/>
  <c r="CY274" i="46"/>
  <c r="CZ274" i="46"/>
  <c r="DA274" i="46"/>
  <c r="DB274" i="46"/>
  <c r="DC274" i="46"/>
  <c r="DD274" i="46"/>
  <c r="DE274" i="46"/>
  <c r="DF274" i="46"/>
  <c r="DG274" i="46"/>
  <c r="DH274" i="46"/>
  <c r="DI274" i="46"/>
  <c r="DJ274" i="46"/>
  <c r="DK274" i="46"/>
  <c r="DL274" i="46"/>
  <c r="DM274" i="46"/>
  <c r="DN274" i="46"/>
  <c r="DO274" i="46"/>
  <c r="DP274" i="46"/>
  <c r="DQ274" i="46"/>
  <c r="DR274" i="46"/>
  <c r="DS274" i="46"/>
  <c r="DT274" i="46"/>
  <c r="DU274" i="46"/>
  <c r="DV274" i="46"/>
  <c r="DW274" i="46"/>
  <c r="DX274" i="46"/>
  <c r="DY274" i="46"/>
  <c r="DZ274" i="46"/>
  <c r="EA274" i="46"/>
  <c r="EB274" i="46"/>
  <c r="EC274" i="46"/>
  <c r="ED274" i="46"/>
  <c r="EE274" i="46"/>
  <c r="EF274" i="46"/>
  <c r="EG274" i="46"/>
  <c r="EH274" i="46"/>
  <c r="EI274" i="46"/>
  <c r="EJ274" i="46"/>
  <c r="EK274" i="46"/>
  <c r="EL274" i="46"/>
  <c r="EM274" i="46"/>
  <c r="EN274" i="46"/>
  <c r="EO274" i="46"/>
  <c r="EP274" i="46"/>
  <c r="EQ274" i="46"/>
  <c r="ER274" i="46"/>
  <c r="ES274" i="46"/>
  <c r="ET274" i="46"/>
  <c r="EU274" i="46"/>
  <c r="EV274" i="46"/>
  <c r="EW274" i="46"/>
  <c r="EX274" i="46"/>
  <c r="EY274" i="46"/>
  <c r="EZ274" i="46"/>
  <c r="FA274" i="46"/>
  <c r="FB274" i="46"/>
  <c r="FC274" i="46"/>
  <c r="FD274" i="46"/>
  <c r="FE274" i="46"/>
  <c r="FF274" i="46"/>
  <c r="FG274" i="46"/>
  <c r="FH274" i="46"/>
  <c r="FI274" i="46"/>
  <c r="FJ274" i="46"/>
  <c r="FK274" i="46"/>
  <c r="FL274" i="46"/>
  <c r="FM274" i="46"/>
  <c r="FN274" i="46"/>
  <c r="FO274" i="46"/>
  <c r="FP274" i="46"/>
  <c r="FQ274" i="46"/>
  <c r="FR274" i="46"/>
  <c r="FS274" i="46"/>
  <c r="FT274" i="46"/>
  <c r="FU274" i="46"/>
  <c r="FV274" i="46"/>
  <c r="FW274" i="46"/>
  <c r="FX274" i="46"/>
  <c r="FY274" i="46"/>
  <c r="FZ274" i="46"/>
  <c r="GA274" i="46"/>
  <c r="GB274" i="46"/>
  <c r="HE274" i="46"/>
  <c r="HF274" i="46"/>
  <c r="MC274" i="46"/>
  <c r="MD274" i="46"/>
  <c r="HG274" i="46"/>
  <c r="BH274" i="46"/>
  <c r="HH274" i="46"/>
  <c r="HI274" i="46"/>
  <c r="HJ274" i="46"/>
  <c r="GO273" i="46"/>
  <c r="BG273" i="46"/>
  <c r="BI273" i="46" s="1"/>
  <c r="BN273" i="46"/>
  <c r="BO273" i="46"/>
  <c r="BP273" i="46"/>
  <c r="BQ273" i="46"/>
  <c r="BR273" i="46"/>
  <c r="BS273" i="46"/>
  <c r="BT273" i="46"/>
  <c r="BU273" i="46"/>
  <c r="BV273" i="46"/>
  <c r="BW273" i="46"/>
  <c r="BX273" i="46"/>
  <c r="BY273" i="46"/>
  <c r="BZ273" i="46"/>
  <c r="CA273" i="46"/>
  <c r="CB273" i="46"/>
  <c r="CC273" i="46"/>
  <c r="CD273" i="46"/>
  <c r="CE273" i="46"/>
  <c r="CF273" i="46"/>
  <c r="CG273" i="46"/>
  <c r="CH273" i="46"/>
  <c r="CI273" i="46"/>
  <c r="CJ273" i="46"/>
  <c r="CK273" i="46"/>
  <c r="CL273" i="46"/>
  <c r="CM273" i="46"/>
  <c r="CN273" i="46"/>
  <c r="CO273" i="46"/>
  <c r="CP273" i="46"/>
  <c r="CQ273" i="46"/>
  <c r="CR273" i="46"/>
  <c r="CS273" i="46"/>
  <c r="CT273" i="46"/>
  <c r="CU273" i="46"/>
  <c r="CV273" i="46"/>
  <c r="CW273" i="46"/>
  <c r="CX273" i="46"/>
  <c r="CY273" i="46"/>
  <c r="CZ273" i="46"/>
  <c r="DA273" i="46"/>
  <c r="DB273" i="46"/>
  <c r="DC273" i="46"/>
  <c r="DD273" i="46"/>
  <c r="DE273" i="46"/>
  <c r="DF273" i="46"/>
  <c r="DG273" i="46"/>
  <c r="DH273" i="46"/>
  <c r="DI273" i="46"/>
  <c r="DJ273" i="46"/>
  <c r="DK273" i="46"/>
  <c r="DL273" i="46"/>
  <c r="DM273" i="46"/>
  <c r="DN273" i="46"/>
  <c r="DO273" i="46"/>
  <c r="DP273" i="46"/>
  <c r="DQ273" i="46"/>
  <c r="DR273" i="46"/>
  <c r="DS273" i="46"/>
  <c r="DT273" i="46"/>
  <c r="DU273" i="46"/>
  <c r="DV273" i="46"/>
  <c r="DW273" i="46"/>
  <c r="DX273" i="46"/>
  <c r="DY273" i="46"/>
  <c r="DZ273" i="46"/>
  <c r="EA273" i="46"/>
  <c r="EB273" i="46"/>
  <c r="EC273" i="46"/>
  <c r="ED273" i="46"/>
  <c r="EE273" i="46"/>
  <c r="EF273" i="46"/>
  <c r="EG273" i="46"/>
  <c r="EH273" i="46"/>
  <c r="EI273" i="46"/>
  <c r="EJ273" i="46"/>
  <c r="EK273" i="46"/>
  <c r="EL273" i="46"/>
  <c r="EM273" i="46"/>
  <c r="EN273" i="46"/>
  <c r="EO273" i="46"/>
  <c r="EP273" i="46"/>
  <c r="EQ273" i="46"/>
  <c r="ER273" i="46"/>
  <c r="ES273" i="46"/>
  <c r="ET273" i="46"/>
  <c r="EU273" i="46"/>
  <c r="EV273" i="46"/>
  <c r="EW273" i="46"/>
  <c r="EX273" i="46"/>
  <c r="EY273" i="46"/>
  <c r="EZ273" i="46"/>
  <c r="FA273" i="46"/>
  <c r="FB273" i="46"/>
  <c r="FC273" i="46"/>
  <c r="FD273" i="46"/>
  <c r="FE273" i="46"/>
  <c r="FF273" i="46"/>
  <c r="FG273" i="46"/>
  <c r="FH273" i="46"/>
  <c r="FI273" i="46"/>
  <c r="FJ273" i="46"/>
  <c r="FK273" i="46"/>
  <c r="FL273" i="46"/>
  <c r="FM273" i="46"/>
  <c r="FN273" i="46"/>
  <c r="FO273" i="46"/>
  <c r="FP273" i="46"/>
  <c r="FQ273" i="46"/>
  <c r="FR273" i="46"/>
  <c r="FS273" i="46"/>
  <c r="FT273" i="46"/>
  <c r="FU273" i="46"/>
  <c r="FV273" i="46"/>
  <c r="FW273" i="46"/>
  <c r="FX273" i="46"/>
  <c r="FY273" i="46"/>
  <c r="FZ273" i="46"/>
  <c r="GA273" i="46"/>
  <c r="GB273" i="46"/>
  <c r="HE273" i="46"/>
  <c r="HF273" i="46"/>
  <c r="MC273" i="46"/>
  <c r="MD273" i="46"/>
  <c r="HG273" i="46"/>
  <c r="BH273" i="46"/>
  <c r="HH273" i="46"/>
  <c r="HI273" i="46"/>
  <c r="HJ273" i="46"/>
  <c r="GO272" i="46"/>
  <c r="BG272" i="46"/>
  <c r="BI272" i="46" s="1"/>
  <c r="BN272" i="46"/>
  <c r="BO272" i="46"/>
  <c r="BP272" i="46"/>
  <c r="BQ272" i="46"/>
  <c r="BR272" i="46"/>
  <c r="BS272" i="46"/>
  <c r="BT272" i="46"/>
  <c r="BU272" i="46"/>
  <c r="BV272" i="46"/>
  <c r="BW272" i="46"/>
  <c r="BX272" i="46"/>
  <c r="BY272" i="46"/>
  <c r="BZ272" i="46"/>
  <c r="CA272" i="46"/>
  <c r="CB272" i="46"/>
  <c r="CC272" i="46"/>
  <c r="CD272" i="46"/>
  <c r="CE272" i="46"/>
  <c r="CF272" i="46"/>
  <c r="CG272" i="46"/>
  <c r="CH272" i="46"/>
  <c r="CI272" i="46"/>
  <c r="CJ272" i="46"/>
  <c r="CK272" i="46"/>
  <c r="CL272" i="46"/>
  <c r="CM272" i="46"/>
  <c r="CN272" i="46"/>
  <c r="CO272" i="46"/>
  <c r="CP272" i="46"/>
  <c r="CQ272" i="46"/>
  <c r="CR272" i="46"/>
  <c r="CS272" i="46"/>
  <c r="CT272" i="46"/>
  <c r="CU272" i="46"/>
  <c r="CV272" i="46"/>
  <c r="CW272" i="46"/>
  <c r="CX272" i="46"/>
  <c r="CY272" i="46"/>
  <c r="CZ272" i="46"/>
  <c r="DA272" i="46"/>
  <c r="DB272" i="46"/>
  <c r="DC272" i="46"/>
  <c r="DD272" i="46"/>
  <c r="DE272" i="46"/>
  <c r="DF272" i="46"/>
  <c r="DG272" i="46"/>
  <c r="DH272" i="46"/>
  <c r="DI272" i="46"/>
  <c r="DJ272" i="46"/>
  <c r="DK272" i="46"/>
  <c r="DL272" i="46"/>
  <c r="DM272" i="46"/>
  <c r="DN272" i="46"/>
  <c r="DO272" i="46"/>
  <c r="DP272" i="46"/>
  <c r="DQ272" i="46"/>
  <c r="DR272" i="46"/>
  <c r="DS272" i="46"/>
  <c r="DT272" i="46"/>
  <c r="DU272" i="46"/>
  <c r="DV272" i="46"/>
  <c r="DW272" i="46"/>
  <c r="DX272" i="46"/>
  <c r="DY272" i="46"/>
  <c r="DZ272" i="46"/>
  <c r="EA272" i="46"/>
  <c r="EB272" i="46"/>
  <c r="EC272" i="46"/>
  <c r="ED272" i="46"/>
  <c r="EE272" i="46"/>
  <c r="EF272" i="46"/>
  <c r="EG272" i="46"/>
  <c r="EH272" i="46"/>
  <c r="EI272" i="46"/>
  <c r="EJ272" i="46"/>
  <c r="EK272" i="46"/>
  <c r="EL272" i="46"/>
  <c r="EM272" i="46"/>
  <c r="EN272" i="46"/>
  <c r="EO272" i="46"/>
  <c r="EP272" i="46"/>
  <c r="EQ272" i="46"/>
  <c r="ER272" i="46"/>
  <c r="ES272" i="46"/>
  <c r="ET272" i="46"/>
  <c r="EU272" i="46"/>
  <c r="EV272" i="46"/>
  <c r="EW272" i="46"/>
  <c r="EX272" i="46"/>
  <c r="EY272" i="46"/>
  <c r="EZ272" i="46"/>
  <c r="FA272" i="46"/>
  <c r="FB272" i="46"/>
  <c r="FC272" i="46"/>
  <c r="FD272" i="46"/>
  <c r="FE272" i="46"/>
  <c r="FF272" i="46"/>
  <c r="FG272" i="46"/>
  <c r="FH272" i="46"/>
  <c r="FI272" i="46"/>
  <c r="FJ272" i="46"/>
  <c r="FK272" i="46"/>
  <c r="FL272" i="46"/>
  <c r="FM272" i="46"/>
  <c r="FN272" i="46"/>
  <c r="FO272" i="46"/>
  <c r="FP272" i="46"/>
  <c r="FQ272" i="46"/>
  <c r="FR272" i="46"/>
  <c r="FS272" i="46"/>
  <c r="FT272" i="46"/>
  <c r="FU272" i="46"/>
  <c r="FV272" i="46"/>
  <c r="FW272" i="46"/>
  <c r="FX272" i="46"/>
  <c r="FY272" i="46"/>
  <c r="FZ272" i="46"/>
  <c r="GA272" i="46"/>
  <c r="GB272" i="46"/>
  <c r="HE272" i="46"/>
  <c r="HF272" i="46"/>
  <c r="MC272" i="46"/>
  <c r="MD272" i="46"/>
  <c r="HG272" i="46"/>
  <c r="BH272" i="46"/>
  <c r="HH272" i="46"/>
  <c r="HI272" i="46"/>
  <c r="HJ272" i="46"/>
  <c r="GO271" i="46"/>
  <c r="BG271" i="46"/>
  <c r="BI271" i="46" s="1"/>
  <c r="BN271" i="46"/>
  <c r="BO271" i="46"/>
  <c r="BP271" i="46"/>
  <c r="BQ271" i="46"/>
  <c r="BR271" i="46"/>
  <c r="BS271" i="46"/>
  <c r="BT271" i="46"/>
  <c r="BU271" i="46"/>
  <c r="BV271" i="46"/>
  <c r="BW271" i="46"/>
  <c r="BX271" i="46"/>
  <c r="BY271" i="46"/>
  <c r="BZ271" i="46"/>
  <c r="CA271" i="46"/>
  <c r="CB271" i="46"/>
  <c r="CC271" i="46"/>
  <c r="CD271" i="46"/>
  <c r="CE271" i="46"/>
  <c r="CF271" i="46"/>
  <c r="CG271" i="46"/>
  <c r="CH271" i="46"/>
  <c r="CI271" i="46"/>
  <c r="CJ271" i="46"/>
  <c r="CK271" i="46"/>
  <c r="CL271" i="46"/>
  <c r="CM271" i="46"/>
  <c r="CN271" i="46"/>
  <c r="CO271" i="46"/>
  <c r="CP271" i="46"/>
  <c r="CQ271" i="46"/>
  <c r="CR271" i="46"/>
  <c r="CS271" i="46"/>
  <c r="CT271" i="46"/>
  <c r="CU271" i="46"/>
  <c r="CV271" i="46"/>
  <c r="CW271" i="46"/>
  <c r="CX271" i="46"/>
  <c r="CY271" i="46"/>
  <c r="CZ271" i="46"/>
  <c r="DA271" i="46"/>
  <c r="DB271" i="46"/>
  <c r="DC271" i="46"/>
  <c r="DD271" i="46"/>
  <c r="DE271" i="46"/>
  <c r="DF271" i="46"/>
  <c r="DG271" i="46"/>
  <c r="DH271" i="46"/>
  <c r="DI271" i="46"/>
  <c r="DJ271" i="46"/>
  <c r="DK271" i="46"/>
  <c r="DL271" i="46"/>
  <c r="DM271" i="46"/>
  <c r="DN271" i="46"/>
  <c r="DO271" i="46"/>
  <c r="DP271" i="46"/>
  <c r="DQ271" i="46"/>
  <c r="DR271" i="46"/>
  <c r="DS271" i="46"/>
  <c r="DT271" i="46"/>
  <c r="DU271" i="46"/>
  <c r="DV271" i="46"/>
  <c r="DW271" i="46"/>
  <c r="DX271" i="46"/>
  <c r="DY271" i="46"/>
  <c r="DZ271" i="46"/>
  <c r="EA271" i="46"/>
  <c r="EB271" i="46"/>
  <c r="EC271" i="46"/>
  <c r="ED271" i="46"/>
  <c r="EE271" i="46"/>
  <c r="EF271" i="46"/>
  <c r="EG271" i="46"/>
  <c r="EH271" i="46"/>
  <c r="EI271" i="46"/>
  <c r="EJ271" i="46"/>
  <c r="EK271" i="46"/>
  <c r="EL271" i="46"/>
  <c r="EM271" i="46"/>
  <c r="EN271" i="46"/>
  <c r="EO271" i="46"/>
  <c r="EP271" i="46"/>
  <c r="EQ271" i="46"/>
  <c r="ER271" i="46"/>
  <c r="ES271" i="46"/>
  <c r="ET271" i="46"/>
  <c r="EU271" i="46"/>
  <c r="EV271" i="46"/>
  <c r="EW271" i="46"/>
  <c r="EX271" i="46"/>
  <c r="EY271" i="46"/>
  <c r="EZ271" i="46"/>
  <c r="FA271" i="46"/>
  <c r="FB271" i="46"/>
  <c r="FC271" i="46"/>
  <c r="FD271" i="46"/>
  <c r="FE271" i="46"/>
  <c r="FF271" i="46"/>
  <c r="FG271" i="46"/>
  <c r="FH271" i="46"/>
  <c r="FI271" i="46"/>
  <c r="FJ271" i="46"/>
  <c r="FK271" i="46"/>
  <c r="FL271" i="46"/>
  <c r="FM271" i="46"/>
  <c r="FN271" i="46"/>
  <c r="FO271" i="46"/>
  <c r="FP271" i="46"/>
  <c r="FQ271" i="46"/>
  <c r="FR271" i="46"/>
  <c r="FS271" i="46"/>
  <c r="FT271" i="46"/>
  <c r="FU271" i="46"/>
  <c r="FV271" i="46"/>
  <c r="FW271" i="46"/>
  <c r="FX271" i="46"/>
  <c r="FY271" i="46"/>
  <c r="FZ271" i="46"/>
  <c r="GA271" i="46"/>
  <c r="GB271" i="46"/>
  <c r="HE271" i="46"/>
  <c r="HF271" i="46"/>
  <c r="MC271" i="46"/>
  <c r="MD271" i="46"/>
  <c r="HG271" i="46"/>
  <c r="BH271" i="46"/>
  <c r="HH271" i="46"/>
  <c r="HI271" i="46"/>
  <c r="HJ271" i="46"/>
  <c r="GO270" i="46"/>
  <c r="BG270" i="46"/>
  <c r="BI270" i="46" s="1"/>
  <c r="BN270" i="46"/>
  <c r="BO270" i="46"/>
  <c r="BP270" i="46"/>
  <c r="BQ270" i="46"/>
  <c r="BR270" i="46"/>
  <c r="BS270" i="46"/>
  <c r="BT270" i="46"/>
  <c r="BU270" i="46"/>
  <c r="BV270" i="46"/>
  <c r="BW270" i="46"/>
  <c r="BX270" i="46"/>
  <c r="BY270" i="46"/>
  <c r="BZ270" i="46"/>
  <c r="CA270" i="46"/>
  <c r="CB270" i="46"/>
  <c r="CC270" i="46"/>
  <c r="CD270" i="46"/>
  <c r="CE270" i="46"/>
  <c r="CF270" i="46"/>
  <c r="CG270" i="46"/>
  <c r="CH270" i="46"/>
  <c r="CI270" i="46"/>
  <c r="CJ270" i="46"/>
  <c r="CK270" i="46"/>
  <c r="CL270" i="46"/>
  <c r="CM270" i="46"/>
  <c r="CN270" i="46"/>
  <c r="CO270" i="46"/>
  <c r="CP270" i="46"/>
  <c r="CQ270" i="46"/>
  <c r="CR270" i="46"/>
  <c r="CS270" i="46"/>
  <c r="CT270" i="46"/>
  <c r="CU270" i="46"/>
  <c r="CV270" i="46"/>
  <c r="CW270" i="46"/>
  <c r="CX270" i="46"/>
  <c r="CY270" i="46"/>
  <c r="CZ270" i="46"/>
  <c r="DA270" i="46"/>
  <c r="DB270" i="46"/>
  <c r="DC270" i="46"/>
  <c r="DD270" i="46"/>
  <c r="DE270" i="46"/>
  <c r="DF270" i="46"/>
  <c r="DG270" i="46"/>
  <c r="DH270" i="46"/>
  <c r="DI270" i="46"/>
  <c r="DJ270" i="46"/>
  <c r="DK270" i="46"/>
  <c r="DL270" i="46"/>
  <c r="DM270" i="46"/>
  <c r="DN270" i="46"/>
  <c r="DO270" i="46"/>
  <c r="DP270" i="46"/>
  <c r="DQ270" i="46"/>
  <c r="DR270" i="46"/>
  <c r="DS270" i="46"/>
  <c r="DT270" i="46"/>
  <c r="DU270" i="46"/>
  <c r="DV270" i="46"/>
  <c r="DW270" i="46"/>
  <c r="DX270" i="46"/>
  <c r="DY270" i="46"/>
  <c r="DZ270" i="46"/>
  <c r="EA270" i="46"/>
  <c r="EB270" i="46"/>
  <c r="EC270" i="46"/>
  <c r="ED270" i="46"/>
  <c r="EE270" i="46"/>
  <c r="EF270" i="46"/>
  <c r="EG270" i="46"/>
  <c r="EH270" i="46"/>
  <c r="EI270" i="46"/>
  <c r="EJ270" i="46"/>
  <c r="EK270" i="46"/>
  <c r="EL270" i="46"/>
  <c r="EM270" i="46"/>
  <c r="EN270" i="46"/>
  <c r="EO270" i="46"/>
  <c r="EP270" i="46"/>
  <c r="EQ270" i="46"/>
  <c r="ER270" i="46"/>
  <c r="ES270" i="46"/>
  <c r="ET270" i="46"/>
  <c r="EU270" i="46"/>
  <c r="EV270" i="46"/>
  <c r="EW270" i="46"/>
  <c r="EX270" i="46"/>
  <c r="EY270" i="46"/>
  <c r="EZ270" i="46"/>
  <c r="FA270" i="46"/>
  <c r="FB270" i="46"/>
  <c r="FC270" i="46"/>
  <c r="FD270" i="46"/>
  <c r="FE270" i="46"/>
  <c r="FF270" i="46"/>
  <c r="FG270" i="46"/>
  <c r="FH270" i="46"/>
  <c r="FI270" i="46"/>
  <c r="FJ270" i="46"/>
  <c r="FK270" i="46"/>
  <c r="FL270" i="46"/>
  <c r="FM270" i="46"/>
  <c r="FN270" i="46"/>
  <c r="FO270" i="46"/>
  <c r="FP270" i="46"/>
  <c r="FQ270" i="46"/>
  <c r="FR270" i="46"/>
  <c r="FS270" i="46"/>
  <c r="FT270" i="46"/>
  <c r="FU270" i="46"/>
  <c r="FV270" i="46"/>
  <c r="FW270" i="46"/>
  <c r="FX270" i="46"/>
  <c r="FY270" i="46"/>
  <c r="FZ270" i="46"/>
  <c r="GA270" i="46"/>
  <c r="GB270" i="46"/>
  <c r="HE270" i="46"/>
  <c r="HF270" i="46"/>
  <c r="MC270" i="46"/>
  <c r="MD270" i="46"/>
  <c r="HG270" i="46"/>
  <c r="BH270" i="46"/>
  <c r="HH270" i="46"/>
  <c r="HI270" i="46"/>
  <c r="HJ270" i="46"/>
  <c r="GO269" i="46"/>
  <c r="BG269" i="46"/>
  <c r="BI269" i="46" s="1"/>
  <c r="BN269" i="46"/>
  <c r="BO269" i="46"/>
  <c r="BP269" i="46"/>
  <c r="BQ269" i="46"/>
  <c r="BR269" i="46"/>
  <c r="BS269" i="46"/>
  <c r="BT269" i="46"/>
  <c r="BU269" i="46"/>
  <c r="BV269" i="46"/>
  <c r="BW269" i="46"/>
  <c r="BX269" i="46"/>
  <c r="BY269" i="46"/>
  <c r="BZ269" i="46"/>
  <c r="CA269" i="46"/>
  <c r="CB269" i="46"/>
  <c r="CC269" i="46"/>
  <c r="CD269" i="46"/>
  <c r="CE269" i="46"/>
  <c r="CF269" i="46"/>
  <c r="CG269" i="46"/>
  <c r="CH269" i="46"/>
  <c r="CI269" i="46"/>
  <c r="CJ269" i="46"/>
  <c r="CK269" i="46"/>
  <c r="CL269" i="46"/>
  <c r="CM269" i="46"/>
  <c r="CN269" i="46"/>
  <c r="CO269" i="46"/>
  <c r="CP269" i="46"/>
  <c r="CQ269" i="46"/>
  <c r="CR269" i="46"/>
  <c r="CS269" i="46"/>
  <c r="CT269" i="46"/>
  <c r="CU269" i="46"/>
  <c r="CV269" i="46"/>
  <c r="CW269" i="46"/>
  <c r="CX269" i="46"/>
  <c r="CY269" i="46"/>
  <c r="CZ269" i="46"/>
  <c r="DA269" i="46"/>
  <c r="DB269" i="46"/>
  <c r="DC269" i="46"/>
  <c r="DD269" i="46"/>
  <c r="DE269" i="46"/>
  <c r="DF269" i="46"/>
  <c r="DG269" i="46"/>
  <c r="DH269" i="46"/>
  <c r="DI269" i="46"/>
  <c r="DJ269" i="46"/>
  <c r="DK269" i="46"/>
  <c r="DL269" i="46"/>
  <c r="DM269" i="46"/>
  <c r="DN269" i="46"/>
  <c r="DO269" i="46"/>
  <c r="DP269" i="46"/>
  <c r="DQ269" i="46"/>
  <c r="DR269" i="46"/>
  <c r="DS269" i="46"/>
  <c r="DT269" i="46"/>
  <c r="DU269" i="46"/>
  <c r="DV269" i="46"/>
  <c r="DW269" i="46"/>
  <c r="DX269" i="46"/>
  <c r="DY269" i="46"/>
  <c r="DZ269" i="46"/>
  <c r="EA269" i="46"/>
  <c r="EB269" i="46"/>
  <c r="EC269" i="46"/>
  <c r="ED269" i="46"/>
  <c r="EE269" i="46"/>
  <c r="EF269" i="46"/>
  <c r="EG269" i="46"/>
  <c r="EH269" i="46"/>
  <c r="EI269" i="46"/>
  <c r="EJ269" i="46"/>
  <c r="EK269" i="46"/>
  <c r="EL269" i="46"/>
  <c r="EM269" i="46"/>
  <c r="EN269" i="46"/>
  <c r="EO269" i="46"/>
  <c r="EP269" i="46"/>
  <c r="EQ269" i="46"/>
  <c r="ER269" i="46"/>
  <c r="ES269" i="46"/>
  <c r="ET269" i="46"/>
  <c r="EU269" i="46"/>
  <c r="EV269" i="46"/>
  <c r="EW269" i="46"/>
  <c r="EX269" i="46"/>
  <c r="EY269" i="46"/>
  <c r="EZ269" i="46"/>
  <c r="FA269" i="46"/>
  <c r="FB269" i="46"/>
  <c r="FC269" i="46"/>
  <c r="FD269" i="46"/>
  <c r="FE269" i="46"/>
  <c r="FF269" i="46"/>
  <c r="FG269" i="46"/>
  <c r="FH269" i="46"/>
  <c r="FI269" i="46"/>
  <c r="FJ269" i="46"/>
  <c r="FK269" i="46"/>
  <c r="FL269" i="46"/>
  <c r="FM269" i="46"/>
  <c r="FN269" i="46"/>
  <c r="FO269" i="46"/>
  <c r="FP269" i="46"/>
  <c r="FQ269" i="46"/>
  <c r="FR269" i="46"/>
  <c r="FS269" i="46"/>
  <c r="FT269" i="46"/>
  <c r="FU269" i="46"/>
  <c r="FV269" i="46"/>
  <c r="FW269" i="46"/>
  <c r="FX269" i="46"/>
  <c r="FY269" i="46"/>
  <c r="FZ269" i="46"/>
  <c r="GA269" i="46"/>
  <c r="GB269" i="46"/>
  <c r="HE269" i="46"/>
  <c r="HF269" i="46"/>
  <c r="MC269" i="46"/>
  <c r="MD269" i="46"/>
  <c r="HG269" i="46"/>
  <c r="BH269" i="46"/>
  <c r="HH269" i="46"/>
  <c r="HI269" i="46"/>
  <c r="HJ269" i="46"/>
  <c r="GO268" i="46"/>
  <c r="BG268" i="46"/>
  <c r="BI268" i="46" s="1"/>
  <c r="BN268" i="46"/>
  <c r="BO268" i="46"/>
  <c r="BP268" i="46"/>
  <c r="BQ268" i="46"/>
  <c r="BR268" i="46"/>
  <c r="BS268" i="46"/>
  <c r="BT268" i="46"/>
  <c r="BU268" i="46"/>
  <c r="BV268" i="46"/>
  <c r="BW268" i="46"/>
  <c r="BX268" i="46"/>
  <c r="BY268" i="46"/>
  <c r="BZ268" i="46"/>
  <c r="CA268" i="46"/>
  <c r="CB268" i="46"/>
  <c r="CC268" i="46"/>
  <c r="CD268" i="46"/>
  <c r="CE268" i="46"/>
  <c r="CF268" i="46"/>
  <c r="CG268" i="46"/>
  <c r="CH268" i="46"/>
  <c r="CI268" i="46"/>
  <c r="CJ268" i="46"/>
  <c r="CK268" i="46"/>
  <c r="CL268" i="46"/>
  <c r="CM268" i="46"/>
  <c r="CN268" i="46"/>
  <c r="CO268" i="46"/>
  <c r="CP268" i="46"/>
  <c r="CQ268" i="46"/>
  <c r="CR268" i="46"/>
  <c r="CS268" i="46"/>
  <c r="CT268" i="46"/>
  <c r="CU268" i="46"/>
  <c r="CV268" i="46"/>
  <c r="CW268" i="46"/>
  <c r="CX268" i="46"/>
  <c r="CY268" i="46"/>
  <c r="CZ268" i="46"/>
  <c r="DA268" i="46"/>
  <c r="DB268" i="46"/>
  <c r="DC268" i="46"/>
  <c r="DD268" i="46"/>
  <c r="DE268" i="46"/>
  <c r="DF268" i="46"/>
  <c r="DG268" i="46"/>
  <c r="DH268" i="46"/>
  <c r="DI268" i="46"/>
  <c r="DJ268" i="46"/>
  <c r="DK268" i="46"/>
  <c r="DL268" i="46"/>
  <c r="DM268" i="46"/>
  <c r="DN268" i="46"/>
  <c r="DO268" i="46"/>
  <c r="DP268" i="46"/>
  <c r="DQ268" i="46"/>
  <c r="DR268" i="46"/>
  <c r="DS268" i="46"/>
  <c r="DT268" i="46"/>
  <c r="DU268" i="46"/>
  <c r="DV268" i="46"/>
  <c r="DW268" i="46"/>
  <c r="DX268" i="46"/>
  <c r="DY268" i="46"/>
  <c r="DZ268" i="46"/>
  <c r="EA268" i="46"/>
  <c r="EB268" i="46"/>
  <c r="EC268" i="46"/>
  <c r="ED268" i="46"/>
  <c r="EE268" i="46"/>
  <c r="EF268" i="46"/>
  <c r="EG268" i="46"/>
  <c r="EH268" i="46"/>
  <c r="EI268" i="46"/>
  <c r="EJ268" i="46"/>
  <c r="EK268" i="46"/>
  <c r="EL268" i="46"/>
  <c r="EM268" i="46"/>
  <c r="EN268" i="46"/>
  <c r="EO268" i="46"/>
  <c r="EP268" i="46"/>
  <c r="EQ268" i="46"/>
  <c r="ER268" i="46"/>
  <c r="ES268" i="46"/>
  <c r="ET268" i="46"/>
  <c r="EU268" i="46"/>
  <c r="EV268" i="46"/>
  <c r="EW268" i="46"/>
  <c r="EX268" i="46"/>
  <c r="EY268" i="46"/>
  <c r="EZ268" i="46"/>
  <c r="FA268" i="46"/>
  <c r="FB268" i="46"/>
  <c r="FC268" i="46"/>
  <c r="FD268" i="46"/>
  <c r="FE268" i="46"/>
  <c r="FF268" i="46"/>
  <c r="FG268" i="46"/>
  <c r="FH268" i="46"/>
  <c r="FI268" i="46"/>
  <c r="FJ268" i="46"/>
  <c r="FK268" i="46"/>
  <c r="FL268" i="46"/>
  <c r="FM268" i="46"/>
  <c r="FN268" i="46"/>
  <c r="FO268" i="46"/>
  <c r="FP268" i="46"/>
  <c r="FQ268" i="46"/>
  <c r="FR268" i="46"/>
  <c r="FS268" i="46"/>
  <c r="FT268" i="46"/>
  <c r="FU268" i="46"/>
  <c r="FV268" i="46"/>
  <c r="FW268" i="46"/>
  <c r="FX268" i="46"/>
  <c r="FY268" i="46"/>
  <c r="FZ268" i="46"/>
  <c r="GA268" i="46"/>
  <c r="GB268" i="46"/>
  <c r="HE268" i="46"/>
  <c r="HF268" i="46"/>
  <c r="MC268" i="46"/>
  <c r="MD268" i="46"/>
  <c r="HG268" i="46"/>
  <c r="BH268" i="46"/>
  <c r="HH268" i="46"/>
  <c r="HI268" i="46"/>
  <c r="HJ268" i="46"/>
  <c r="GO267" i="46"/>
  <c r="BG267" i="46"/>
  <c r="BI267" i="46" s="1"/>
  <c r="BN267" i="46"/>
  <c r="BO267" i="46"/>
  <c r="BP267" i="46"/>
  <c r="BQ267" i="46"/>
  <c r="BR267" i="46"/>
  <c r="BS267" i="46"/>
  <c r="BT267" i="46"/>
  <c r="BU267" i="46"/>
  <c r="BV267" i="46"/>
  <c r="BW267" i="46"/>
  <c r="BX267" i="46"/>
  <c r="BY267" i="46"/>
  <c r="BZ267" i="46"/>
  <c r="CA267" i="46"/>
  <c r="CB267" i="46"/>
  <c r="CC267" i="46"/>
  <c r="CD267" i="46"/>
  <c r="CE267" i="46"/>
  <c r="CF267" i="46"/>
  <c r="CG267" i="46"/>
  <c r="CH267" i="46"/>
  <c r="CI267" i="46"/>
  <c r="CJ267" i="46"/>
  <c r="CK267" i="46"/>
  <c r="CL267" i="46"/>
  <c r="CM267" i="46"/>
  <c r="CN267" i="46"/>
  <c r="CO267" i="46"/>
  <c r="CP267" i="46"/>
  <c r="CQ267" i="46"/>
  <c r="CR267" i="46"/>
  <c r="CS267" i="46"/>
  <c r="CT267" i="46"/>
  <c r="CU267" i="46"/>
  <c r="CV267" i="46"/>
  <c r="CW267" i="46"/>
  <c r="CX267" i="46"/>
  <c r="CY267" i="46"/>
  <c r="CZ267" i="46"/>
  <c r="DA267" i="46"/>
  <c r="DB267" i="46"/>
  <c r="DC267" i="46"/>
  <c r="DD267" i="46"/>
  <c r="DE267" i="46"/>
  <c r="DF267" i="46"/>
  <c r="DG267" i="46"/>
  <c r="DH267" i="46"/>
  <c r="DI267" i="46"/>
  <c r="DJ267" i="46"/>
  <c r="DK267" i="46"/>
  <c r="DL267" i="46"/>
  <c r="DM267" i="46"/>
  <c r="DN267" i="46"/>
  <c r="DO267" i="46"/>
  <c r="DP267" i="46"/>
  <c r="DQ267" i="46"/>
  <c r="DR267" i="46"/>
  <c r="DS267" i="46"/>
  <c r="DT267" i="46"/>
  <c r="DU267" i="46"/>
  <c r="DV267" i="46"/>
  <c r="DW267" i="46"/>
  <c r="DX267" i="46"/>
  <c r="DY267" i="46"/>
  <c r="DZ267" i="46"/>
  <c r="EA267" i="46"/>
  <c r="EB267" i="46"/>
  <c r="EC267" i="46"/>
  <c r="ED267" i="46"/>
  <c r="EE267" i="46"/>
  <c r="EF267" i="46"/>
  <c r="EG267" i="46"/>
  <c r="EH267" i="46"/>
  <c r="EI267" i="46"/>
  <c r="EJ267" i="46"/>
  <c r="EK267" i="46"/>
  <c r="EL267" i="46"/>
  <c r="EM267" i="46"/>
  <c r="EN267" i="46"/>
  <c r="EO267" i="46"/>
  <c r="EP267" i="46"/>
  <c r="EQ267" i="46"/>
  <c r="ER267" i="46"/>
  <c r="ES267" i="46"/>
  <c r="ET267" i="46"/>
  <c r="EU267" i="46"/>
  <c r="EV267" i="46"/>
  <c r="EW267" i="46"/>
  <c r="EX267" i="46"/>
  <c r="EY267" i="46"/>
  <c r="EZ267" i="46"/>
  <c r="FA267" i="46"/>
  <c r="FB267" i="46"/>
  <c r="FC267" i="46"/>
  <c r="FD267" i="46"/>
  <c r="FE267" i="46"/>
  <c r="FF267" i="46"/>
  <c r="FG267" i="46"/>
  <c r="FH267" i="46"/>
  <c r="FI267" i="46"/>
  <c r="FJ267" i="46"/>
  <c r="FK267" i="46"/>
  <c r="FL267" i="46"/>
  <c r="FM267" i="46"/>
  <c r="FN267" i="46"/>
  <c r="FO267" i="46"/>
  <c r="FP267" i="46"/>
  <c r="FQ267" i="46"/>
  <c r="FR267" i="46"/>
  <c r="FS267" i="46"/>
  <c r="FT267" i="46"/>
  <c r="FU267" i="46"/>
  <c r="FV267" i="46"/>
  <c r="FW267" i="46"/>
  <c r="FX267" i="46"/>
  <c r="FY267" i="46"/>
  <c r="FZ267" i="46"/>
  <c r="GA267" i="46"/>
  <c r="GB267" i="46"/>
  <c r="HE267" i="46"/>
  <c r="HF267" i="46"/>
  <c r="MC267" i="46"/>
  <c r="MD267" i="46"/>
  <c r="HG267" i="46"/>
  <c r="BH267" i="46"/>
  <c r="HH267" i="46"/>
  <c r="HI267" i="46"/>
  <c r="HJ267" i="46"/>
  <c r="GO266" i="46"/>
  <c r="BG266" i="46"/>
  <c r="BI266" i="46" s="1"/>
  <c r="BN266" i="46"/>
  <c r="BO266" i="46"/>
  <c r="BP266" i="46"/>
  <c r="BQ266" i="46"/>
  <c r="BR266" i="46"/>
  <c r="BS266" i="46"/>
  <c r="BT266" i="46"/>
  <c r="BU266" i="46"/>
  <c r="BV266" i="46"/>
  <c r="BW266" i="46"/>
  <c r="BX266" i="46"/>
  <c r="BY266" i="46"/>
  <c r="BZ266" i="46"/>
  <c r="CA266" i="46"/>
  <c r="CB266" i="46"/>
  <c r="CC266" i="46"/>
  <c r="CD266" i="46"/>
  <c r="CE266" i="46"/>
  <c r="CF266" i="46"/>
  <c r="CG266" i="46"/>
  <c r="CH266" i="46"/>
  <c r="CI266" i="46"/>
  <c r="CJ266" i="46"/>
  <c r="CK266" i="46"/>
  <c r="CL266" i="46"/>
  <c r="CM266" i="46"/>
  <c r="CN266" i="46"/>
  <c r="CO266" i="46"/>
  <c r="CP266" i="46"/>
  <c r="CQ266" i="46"/>
  <c r="CR266" i="46"/>
  <c r="CS266" i="46"/>
  <c r="CT266" i="46"/>
  <c r="CU266" i="46"/>
  <c r="CV266" i="46"/>
  <c r="CW266" i="46"/>
  <c r="CX266" i="46"/>
  <c r="CY266" i="46"/>
  <c r="CZ266" i="46"/>
  <c r="DA266" i="46"/>
  <c r="DB266" i="46"/>
  <c r="DC266" i="46"/>
  <c r="DD266" i="46"/>
  <c r="DE266" i="46"/>
  <c r="DF266" i="46"/>
  <c r="DG266" i="46"/>
  <c r="DH266" i="46"/>
  <c r="DI266" i="46"/>
  <c r="DJ266" i="46"/>
  <c r="DK266" i="46"/>
  <c r="DL266" i="46"/>
  <c r="DM266" i="46"/>
  <c r="DN266" i="46"/>
  <c r="DO266" i="46"/>
  <c r="DP266" i="46"/>
  <c r="DQ266" i="46"/>
  <c r="DR266" i="46"/>
  <c r="DS266" i="46"/>
  <c r="DT266" i="46"/>
  <c r="DU266" i="46"/>
  <c r="DV266" i="46"/>
  <c r="DW266" i="46"/>
  <c r="DX266" i="46"/>
  <c r="DY266" i="46"/>
  <c r="DZ266" i="46"/>
  <c r="EA266" i="46"/>
  <c r="EB266" i="46"/>
  <c r="EC266" i="46"/>
  <c r="ED266" i="46"/>
  <c r="EE266" i="46"/>
  <c r="EF266" i="46"/>
  <c r="EG266" i="46"/>
  <c r="EH266" i="46"/>
  <c r="EI266" i="46"/>
  <c r="EJ266" i="46"/>
  <c r="EK266" i="46"/>
  <c r="EL266" i="46"/>
  <c r="EM266" i="46"/>
  <c r="EN266" i="46"/>
  <c r="EO266" i="46"/>
  <c r="EP266" i="46"/>
  <c r="EQ266" i="46"/>
  <c r="ER266" i="46"/>
  <c r="ES266" i="46"/>
  <c r="ET266" i="46"/>
  <c r="EU266" i="46"/>
  <c r="EV266" i="46"/>
  <c r="EW266" i="46"/>
  <c r="EX266" i="46"/>
  <c r="EY266" i="46"/>
  <c r="EZ266" i="46"/>
  <c r="FA266" i="46"/>
  <c r="FB266" i="46"/>
  <c r="FC266" i="46"/>
  <c r="FD266" i="46"/>
  <c r="FE266" i="46"/>
  <c r="FF266" i="46"/>
  <c r="FG266" i="46"/>
  <c r="FH266" i="46"/>
  <c r="FI266" i="46"/>
  <c r="FJ266" i="46"/>
  <c r="FK266" i="46"/>
  <c r="FL266" i="46"/>
  <c r="FM266" i="46"/>
  <c r="FN266" i="46"/>
  <c r="FO266" i="46"/>
  <c r="FP266" i="46"/>
  <c r="FQ266" i="46"/>
  <c r="FR266" i="46"/>
  <c r="FS266" i="46"/>
  <c r="FT266" i="46"/>
  <c r="FU266" i="46"/>
  <c r="FV266" i="46"/>
  <c r="FW266" i="46"/>
  <c r="FX266" i="46"/>
  <c r="FY266" i="46"/>
  <c r="FZ266" i="46"/>
  <c r="GA266" i="46"/>
  <c r="GB266" i="46"/>
  <c r="HE266" i="46"/>
  <c r="HF266" i="46"/>
  <c r="MC266" i="46"/>
  <c r="MD266" i="46"/>
  <c r="HG266" i="46"/>
  <c r="BH266" i="46"/>
  <c r="HH266" i="46"/>
  <c r="HI266" i="46"/>
  <c r="HJ266" i="46"/>
  <c r="GO265" i="46"/>
  <c r="BG265" i="46"/>
  <c r="BI265" i="46" s="1"/>
  <c r="BN265" i="46"/>
  <c r="BO265" i="46"/>
  <c r="BP265" i="46"/>
  <c r="BQ265" i="46"/>
  <c r="BR265" i="46"/>
  <c r="BS265" i="46"/>
  <c r="BT265" i="46"/>
  <c r="BU265" i="46"/>
  <c r="BV265" i="46"/>
  <c r="BW265" i="46"/>
  <c r="BX265" i="46"/>
  <c r="BY265" i="46"/>
  <c r="BZ265" i="46"/>
  <c r="CA265" i="46"/>
  <c r="CB265" i="46"/>
  <c r="CC265" i="46"/>
  <c r="CD265" i="46"/>
  <c r="CE265" i="46"/>
  <c r="CF265" i="46"/>
  <c r="CG265" i="46"/>
  <c r="CH265" i="46"/>
  <c r="CI265" i="46"/>
  <c r="CJ265" i="46"/>
  <c r="CK265" i="46"/>
  <c r="CL265" i="46"/>
  <c r="CM265" i="46"/>
  <c r="CN265" i="46"/>
  <c r="CO265" i="46"/>
  <c r="CP265" i="46"/>
  <c r="CQ265" i="46"/>
  <c r="CR265" i="46"/>
  <c r="CS265" i="46"/>
  <c r="CT265" i="46"/>
  <c r="CU265" i="46"/>
  <c r="CV265" i="46"/>
  <c r="CW265" i="46"/>
  <c r="CX265" i="46"/>
  <c r="CY265" i="46"/>
  <c r="CZ265" i="46"/>
  <c r="DA265" i="46"/>
  <c r="DB265" i="46"/>
  <c r="DC265" i="46"/>
  <c r="DD265" i="46"/>
  <c r="DE265" i="46"/>
  <c r="DF265" i="46"/>
  <c r="DG265" i="46"/>
  <c r="DH265" i="46"/>
  <c r="DI265" i="46"/>
  <c r="DJ265" i="46"/>
  <c r="DK265" i="46"/>
  <c r="DL265" i="46"/>
  <c r="DM265" i="46"/>
  <c r="DN265" i="46"/>
  <c r="DO265" i="46"/>
  <c r="DP265" i="46"/>
  <c r="DQ265" i="46"/>
  <c r="DR265" i="46"/>
  <c r="DS265" i="46"/>
  <c r="DT265" i="46"/>
  <c r="DU265" i="46"/>
  <c r="DV265" i="46"/>
  <c r="DW265" i="46"/>
  <c r="DX265" i="46"/>
  <c r="DY265" i="46"/>
  <c r="DZ265" i="46"/>
  <c r="EA265" i="46"/>
  <c r="EB265" i="46"/>
  <c r="EC265" i="46"/>
  <c r="ED265" i="46"/>
  <c r="EE265" i="46"/>
  <c r="EF265" i="46"/>
  <c r="EG265" i="46"/>
  <c r="EH265" i="46"/>
  <c r="EI265" i="46"/>
  <c r="EJ265" i="46"/>
  <c r="EK265" i="46"/>
  <c r="EL265" i="46"/>
  <c r="EM265" i="46"/>
  <c r="EN265" i="46"/>
  <c r="EO265" i="46"/>
  <c r="EP265" i="46"/>
  <c r="EQ265" i="46"/>
  <c r="ER265" i="46"/>
  <c r="ES265" i="46"/>
  <c r="ET265" i="46"/>
  <c r="EU265" i="46"/>
  <c r="EV265" i="46"/>
  <c r="EW265" i="46"/>
  <c r="EX265" i="46"/>
  <c r="EY265" i="46"/>
  <c r="EZ265" i="46"/>
  <c r="FA265" i="46"/>
  <c r="FB265" i="46"/>
  <c r="FC265" i="46"/>
  <c r="FD265" i="46"/>
  <c r="FE265" i="46"/>
  <c r="FF265" i="46"/>
  <c r="FG265" i="46"/>
  <c r="FH265" i="46"/>
  <c r="FI265" i="46"/>
  <c r="FJ265" i="46"/>
  <c r="FK265" i="46"/>
  <c r="FL265" i="46"/>
  <c r="FM265" i="46"/>
  <c r="FN265" i="46"/>
  <c r="FO265" i="46"/>
  <c r="FP265" i="46"/>
  <c r="FQ265" i="46"/>
  <c r="FR265" i="46"/>
  <c r="FS265" i="46"/>
  <c r="FT265" i="46"/>
  <c r="FU265" i="46"/>
  <c r="FV265" i="46"/>
  <c r="FW265" i="46"/>
  <c r="FX265" i="46"/>
  <c r="FY265" i="46"/>
  <c r="FZ265" i="46"/>
  <c r="GA265" i="46"/>
  <c r="GB265" i="46"/>
  <c r="HE265" i="46"/>
  <c r="HF265" i="46"/>
  <c r="MC265" i="46"/>
  <c r="MD265" i="46"/>
  <c r="HG265" i="46"/>
  <c r="BH265" i="46"/>
  <c r="HH265" i="46"/>
  <c r="HI265" i="46"/>
  <c r="HJ265" i="46"/>
  <c r="GO264" i="46"/>
  <c r="BG264" i="46"/>
  <c r="BI264" i="46" s="1"/>
  <c r="BN264" i="46"/>
  <c r="BO264" i="46"/>
  <c r="BP264" i="46"/>
  <c r="BQ264" i="46"/>
  <c r="BR264" i="46"/>
  <c r="BS264" i="46"/>
  <c r="BT264" i="46"/>
  <c r="BU264" i="46"/>
  <c r="BV264" i="46"/>
  <c r="BW264" i="46"/>
  <c r="BX264" i="46"/>
  <c r="BY264" i="46"/>
  <c r="BZ264" i="46"/>
  <c r="CA264" i="46"/>
  <c r="CB264" i="46"/>
  <c r="CC264" i="46"/>
  <c r="CD264" i="46"/>
  <c r="CE264" i="46"/>
  <c r="CF264" i="46"/>
  <c r="CG264" i="46"/>
  <c r="CH264" i="46"/>
  <c r="CI264" i="46"/>
  <c r="CJ264" i="46"/>
  <c r="CK264" i="46"/>
  <c r="CL264" i="46"/>
  <c r="CM264" i="46"/>
  <c r="CN264" i="46"/>
  <c r="CO264" i="46"/>
  <c r="CP264" i="46"/>
  <c r="CQ264" i="46"/>
  <c r="CR264" i="46"/>
  <c r="CS264" i="46"/>
  <c r="CT264" i="46"/>
  <c r="CU264" i="46"/>
  <c r="CV264" i="46"/>
  <c r="CW264" i="46"/>
  <c r="CX264" i="46"/>
  <c r="CY264" i="46"/>
  <c r="CZ264" i="46"/>
  <c r="DA264" i="46"/>
  <c r="DB264" i="46"/>
  <c r="DC264" i="46"/>
  <c r="DD264" i="46"/>
  <c r="DE264" i="46"/>
  <c r="DF264" i="46"/>
  <c r="DG264" i="46"/>
  <c r="DH264" i="46"/>
  <c r="DI264" i="46"/>
  <c r="DJ264" i="46"/>
  <c r="DK264" i="46"/>
  <c r="DL264" i="46"/>
  <c r="DM264" i="46"/>
  <c r="DN264" i="46"/>
  <c r="DO264" i="46"/>
  <c r="DP264" i="46"/>
  <c r="DQ264" i="46"/>
  <c r="DR264" i="46"/>
  <c r="DS264" i="46"/>
  <c r="DT264" i="46"/>
  <c r="DU264" i="46"/>
  <c r="DV264" i="46"/>
  <c r="DW264" i="46"/>
  <c r="DX264" i="46"/>
  <c r="DY264" i="46"/>
  <c r="DZ264" i="46"/>
  <c r="EA264" i="46"/>
  <c r="EB264" i="46"/>
  <c r="EC264" i="46"/>
  <c r="ED264" i="46"/>
  <c r="EE264" i="46"/>
  <c r="EF264" i="46"/>
  <c r="EG264" i="46"/>
  <c r="EH264" i="46"/>
  <c r="EI264" i="46"/>
  <c r="EJ264" i="46"/>
  <c r="EK264" i="46"/>
  <c r="EL264" i="46"/>
  <c r="EM264" i="46"/>
  <c r="EN264" i="46"/>
  <c r="EO264" i="46"/>
  <c r="EP264" i="46"/>
  <c r="EQ264" i="46"/>
  <c r="ER264" i="46"/>
  <c r="ES264" i="46"/>
  <c r="ET264" i="46"/>
  <c r="EU264" i="46"/>
  <c r="EV264" i="46"/>
  <c r="EW264" i="46"/>
  <c r="EX264" i="46"/>
  <c r="EY264" i="46"/>
  <c r="EZ264" i="46"/>
  <c r="FA264" i="46"/>
  <c r="FB264" i="46"/>
  <c r="FC264" i="46"/>
  <c r="FD264" i="46"/>
  <c r="FE264" i="46"/>
  <c r="FF264" i="46"/>
  <c r="FG264" i="46"/>
  <c r="FH264" i="46"/>
  <c r="FI264" i="46"/>
  <c r="FJ264" i="46"/>
  <c r="FK264" i="46"/>
  <c r="FL264" i="46"/>
  <c r="FM264" i="46"/>
  <c r="FN264" i="46"/>
  <c r="FO264" i="46"/>
  <c r="FP264" i="46"/>
  <c r="FQ264" i="46"/>
  <c r="FR264" i="46"/>
  <c r="FS264" i="46"/>
  <c r="FT264" i="46"/>
  <c r="FU264" i="46"/>
  <c r="FV264" i="46"/>
  <c r="FW264" i="46"/>
  <c r="FX264" i="46"/>
  <c r="FY264" i="46"/>
  <c r="FZ264" i="46"/>
  <c r="GA264" i="46"/>
  <c r="GB264" i="46"/>
  <c r="HE264" i="46"/>
  <c r="HF264" i="46"/>
  <c r="MC264" i="46"/>
  <c r="MD264" i="46"/>
  <c r="HG264" i="46"/>
  <c r="BH264" i="46"/>
  <c r="HH264" i="46"/>
  <c r="HI264" i="46"/>
  <c r="HJ264" i="46"/>
  <c r="GO263" i="46"/>
  <c r="BG263" i="46"/>
  <c r="BI263" i="46" s="1"/>
  <c r="BN263" i="46"/>
  <c r="BO263" i="46"/>
  <c r="BP263" i="46"/>
  <c r="BQ263" i="46"/>
  <c r="BR263" i="46"/>
  <c r="BS263" i="46"/>
  <c r="BT263" i="46"/>
  <c r="BU263" i="46"/>
  <c r="BV263" i="46"/>
  <c r="BW263" i="46"/>
  <c r="BX263" i="46"/>
  <c r="BY263" i="46"/>
  <c r="BZ263" i="46"/>
  <c r="CA263" i="46"/>
  <c r="CB263" i="46"/>
  <c r="CC263" i="46"/>
  <c r="CD263" i="46"/>
  <c r="CE263" i="46"/>
  <c r="CF263" i="46"/>
  <c r="CG263" i="46"/>
  <c r="CH263" i="46"/>
  <c r="CI263" i="46"/>
  <c r="CJ263" i="46"/>
  <c r="CK263" i="46"/>
  <c r="CL263" i="46"/>
  <c r="CM263" i="46"/>
  <c r="CN263" i="46"/>
  <c r="CO263" i="46"/>
  <c r="CP263" i="46"/>
  <c r="CQ263" i="46"/>
  <c r="CR263" i="46"/>
  <c r="CS263" i="46"/>
  <c r="CT263" i="46"/>
  <c r="CU263" i="46"/>
  <c r="CV263" i="46"/>
  <c r="CW263" i="46"/>
  <c r="CX263" i="46"/>
  <c r="CY263" i="46"/>
  <c r="CZ263" i="46"/>
  <c r="DA263" i="46"/>
  <c r="DB263" i="46"/>
  <c r="DC263" i="46"/>
  <c r="DD263" i="46"/>
  <c r="DE263" i="46"/>
  <c r="DF263" i="46"/>
  <c r="DG263" i="46"/>
  <c r="DH263" i="46"/>
  <c r="DI263" i="46"/>
  <c r="DJ263" i="46"/>
  <c r="DK263" i="46"/>
  <c r="DL263" i="46"/>
  <c r="DM263" i="46"/>
  <c r="DN263" i="46"/>
  <c r="DO263" i="46"/>
  <c r="DP263" i="46"/>
  <c r="DQ263" i="46"/>
  <c r="DR263" i="46"/>
  <c r="DS263" i="46"/>
  <c r="DT263" i="46"/>
  <c r="DU263" i="46"/>
  <c r="DV263" i="46"/>
  <c r="DW263" i="46"/>
  <c r="DX263" i="46"/>
  <c r="DY263" i="46"/>
  <c r="DZ263" i="46"/>
  <c r="EA263" i="46"/>
  <c r="EB263" i="46"/>
  <c r="EC263" i="46"/>
  <c r="ED263" i="46"/>
  <c r="EE263" i="46"/>
  <c r="EF263" i="46"/>
  <c r="EG263" i="46"/>
  <c r="EH263" i="46"/>
  <c r="EI263" i="46"/>
  <c r="EJ263" i="46"/>
  <c r="EK263" i="46"/>
  <c r="EL263" i="46"/>
  <c r="EM263" i="46"/>
  <c r="EN263" i="46"/>
  <c r="EO263" i="46"/>
  <c r="EP263" i="46"/>
  <c r="EQ263" i="46"/>
  <c r="ER263" i="46"/>
  <c r="ES263" i="46"/>
  <c r="ET263" i="46"/>
  <c r="EU263" i="46"/>
  <c r="EV263" i="46"/>
  <c r="EW263" i="46"/>
  <c r="EX263" i="46"/>
  <c r="EY263" i="46"/>
  <c r="EZ263" i="46"/>
  <c r="FA263" i="46"/>
  <c r="FB263" i="46"/>
  <c r="FC263" i="46"/>
  <c r="FD263" i="46"/>
  <c r="FE263" i="46"/>
  <c r="FF263" i="46"/>
  <c r="FG263" i="46"/>
  <c r="FH263" i="46"/>
  <c r="FI263" i="46"/>
  <c r="FJ263" i="46"/>
  <c r="FK263" i="46"/>
  <c r="FL263" i="46"/>
  <c r="FM263" i="46"/>
  <c r="FN263" i="46"/>
  <c r="FO263" i="46"/>
  <c r="FP263" i="46"/>
  <c r="FQ263" i="46"/>
  <c r="FR263" i="46"/>
  <c r="FS263" i="46"/>
  <c r="FT263" i="46"/>
  <c r="FU263" i="46"/>
  <c r="FV263" i="46"/>
  <c r="FW263" i="46"/>
  <c r="FX263" i="46"/>
  <c r="FY263" i="46"/>
  <c r="FZ263" i="46"/>
  <c r="GA263" i="46"/>
  <c r="GB263" i="46"/>
  <c r="HE263" i="46"/>
  <c r="HF263" i="46"/>
  <c r="MC263" i="46"/>
  <c r="MD263" i="46"/>
  <c r="HG263" i="46"/>
  <c r="BH263" i="46"/>
  <c r="HH263" i="46"/>
  <c r="HI263" i="46"/>
  <c r="HJ263" i="46"/>
  <c r="GO262" i="46"/>
  <c r="BG262" i="46"/>
  <c r="BI262" i="46" s="1"/>
  <c r="BN262" i="46"/>
  <c r="BO262" i="46"/>
  <c r="BP262" i="46"/>
  <c r="BQ262" i="46"/>
  <c r="BR262" i="46"/>
  <c r="BS262" i="46"/>
  <c r="BT262" i="46"/>
  <c r="BU262" i="46"/>
  <c r="BV262" i="46"/>
  <c r="BW262" i="46"/>
  <c r="BX262" i="46"/>
  <c r="BY262" i="46"/>
  <c r="BZ262" i="46"/>
  <c r="CA262" i="46"/>
  <c r="CB262" i="46"/>
  <c r="CC262" i="46"/>
  <c r="CD262" i="46"/>
  <c r="CE262" i="46"/>
  <c r="CF262" i="46"/>
  <c r="CG262" i="46"/>
  <c r="CH262" i="46"/>
  <c r="CI262" i="46"/>
  <c r="CJ262" i="46"/>
  <c r="CK262" i="46"/>
  <c r="CL262" i="46"/>
  <c r="CM262" i="46"/>
  <c r="CN262" i="46"/>
  <c r="CO262" i="46"/>
  <c r="CP262" i="46"/>
  <c r="CQ262" i="46"/>
  <c r="CR262" i="46"/>
  <c r="CS262" i="46"/>
  <c r="CT262" i="46"/>
  <c r="CU262" i="46"/>
  <c r="CV262" i="46"/>
  <c r="CW262" i="46"/>
  <c r="CX262" i="46"/>
  <c r="CY262" i="46"/>
  <c r="CZ262" i="46"/>
  <c r="DA262" i="46"/>
  <c r="DB262" i="46"/>
  <c r="DC262" i="46"/>
  <c r="DD262" i="46"/>
  <c r="DE262" i="46"/>
  <c r="DF262" i="46"/>
  <c r="DG262" i="46"/>
  <c r="DH262" i="46"/>
  <c r="DI262" i="46"/>
  <c r="DJ262" i="46"/>
  <c r="DK262" i="46"/>
  <c r="DL262" i="46"/>
  <c r="DM262" i="46"/>
  <c r="DN262" i="46"/>
  <c r="DO262" i="46"/>
  <c r="DP262" i="46"/>
  <c r="DQ262" i="46"/>
  <c r="DR262" i="46"/>
  <c r="DS262" i="46"/>
  <c r="DT262" i="46"/>
  <c r="DU262" i="46"/>
  <c r="DV262" i="46"/>
  <c r="DW262" i="46"/>
  <c r="DX262" i="46"/>
  <c r="DY262" i="46"/>
  <c r="DZ262" i="46"/>
  <c r="EA262" i="46"/>
  <c r="EB262" i="46"/>
  <c r="EC262" i="46"/>
  <c r="ED262" i="46"/>
  <c r="EE262" i="46"/>
  <c r="EF262" i="46"/>
  <c r="EG262" i="46"/>
  <c r="EH262" i="46"/>
  <c r="EI262" i="46"/>
  <c r="EJ262" i="46"/>
  <c r="EK262" i="46"/>
  <c r="EL262" i="46"/>
  <c r="EM262" i="46"/>
  <c r="EN262" i="46"/>
  <c r="EO262" i="46"/>
  <c r="EP262" i="46"/>
  <c r="EQ262" i="46"/>
  <c r="ER262" i="46"/>
  <c r="ES262" i="46"/>
  <c r="ET262" i="46"/>
  <c r="EU262" i="46"/>
  <c r="EV262" i="46"/>
  <c r="EW262" i="46"/>
  <c r="EX262" i="46"/>
  <c r="EY262" i="46"/>
  <c r="EZ262" i="46"/>
  <c r="FA262" i="46"/>
  <c r="FB262" i="46"/>
  <c r="FC262" i="46"/>
  <c r="FD262" i="46"/>
  <c r="FE262" i="46"/>
  <c r="FF262" i="46"/>
  <c r="FG262" i="46"/>
  <c r="FH262" i="46"/>
  <c r="FI262" i="46"/>
  <c r="FJ262" i="46"/>
  <c r="FK262" i="46"/>
  <c r="FL262" i="46"/>
  <c r="FM262" i="46"/>
  <c r="FN262" i="46"/>
  <c r="FO262" i="46"/>
  <c r="FP262" i="46"/>
  <c r="FQ262" i="46"/>
  <c r="FR262" i="46"/>
  <c r="FS262" i="46"/>
  <c r="FT262" i="46"/>
  <c r="FU262" i="46"/>
  <c r="FV262" i="46"/>
  <c r="FW262" i="46"/>
  <c r="FX262" i="46"/>
  <c r="FY262" i="46"/>
  <c r="FZ262" i="46"/>
  <c r="GA262" i="46"/>
  <c r="GB262" i="46"/>
  <c r="HE262" i="46"/>
  <c r="HF262" i="46"/>
  <c r="MC262" i="46"/>
  <c r="MD262" i="46"/>
  <c r="HG262" i="46"/>
  <c r="BH262" i="46"/>
  <c r="HH262" i="46"/>
  <c r="HI262" i="46"/>
  <c r="HJ262" i="46"/>
  <c r="GO261" i="46"/>
  <c r="BG261" i="46"/>
  <c r="BI261" i="46" s="1"/>
  <c r="BN261" i="46"/>
  <c r="BO261" i="46"/>
  <c r="BP261" i="46"/>
  <c r="BQ261" i="46"/>
  <c r="BR261" i="46"/>
  <c r="BS261" i="46"/>
  <c r="BT261" i="46"/>
  <c r="BU261" i="46"/>
  <c r="BV261" i="46"/>
  <c r="BW261" i="46"/>
  <c r="BX261" i="46"/>
  <c r="BY261" i="46"/>
  <c r="BZ261" i="46"/>
  <c r="CA261" i="46"/>
  <c r="CB261" i="46"/>
  <c r="CC261" i="46"/>
  <c r="CD261" i="46"/>
  <c r="CE261" i="46"/>
  <c r="CF261" i="46"/>
  <c r="CG261" i="46"/>
  <c r="CH261" i="46"/>
  <c r="CI261" i="46"/>
  <c r="CJ261" i="46"/>
  <c r="CK261" i="46"/>
  <c r="CL261" i="46"/>
  <c r="CM261" i="46"/>
  <c r="CN261" i="46"/>
  <c r="CO261" i="46"/>
  <c r="CP261" i="46"/>
  <c r="CQ261" i="46"/>
  <c r="CR261" i="46"/>
  <c r="CS261" i="46"/>
  <c r="CT261" i="46"/>
  <c r="CU261" i="46"/>
  <c r="CV261" i="46"/>
  <c r="CW261" i="46"/>
  <c r="CX261" i="46"/>
  <c r="CY261" i="46"/>
  <c r="CZ261" i="46"/>
  <c r="DA261" i="46"/>
  <c r="DB261" i="46"/>
  <c r="DC261" i="46"/>
  <c r="DD261" i="46"/>
  <c r="DE261" i="46"/>
  <c r="DF261" i="46"/>
  <c r="DG261" i="46"/>
  <c r="DH261" i="46"/>
  <c r="DI261" i="46"/>
  <c r="DJ261" i="46"/>
  <c r="DK261" i="46"/>
  <c r="DL261" i="46"/>
  <c r="DM261" i="46"/>
  <c r="DN261" i="46"/>
  <c r="DO261" i="46"/>
  <c r="DP261" i="46"/>
  <c r="DQ261" i="46"/>
  <c r="DR261" i="46"/>
  <c r="DS261" i="46"/>
  <c r="DT261" i="46"/>
  <c r="DU261" i="46"/>
  <c r="DV261" i="46"/>
  <c r="DW261" i="46"/>
  <c r="DX261" i="46"/>
  <c r="DY261" i="46"/>
  <c r="DZ261" i="46"/>
  <c r="EA261" i="46"/>
  <c r="EB261" i="46"/>
  <c r="EC261" i="46"/>
  <c r="ED261" i="46"/>
  <c r="EE261" i="46"/>
  <c r="EF261" i="46"/>
  <c r="EG261" i="46"/>
  <c r="EH261" i="46"/>
  <c r="EI261" i="46"/>
  <c r="EJ261" i="46"/>
  <c r="EK261" i="46"/>
  <c r="EL261" i="46"/>
  <c r="EM261" i="46"/>
  <c r="EN261" i="46"/>
  <c r="EO261" i="46"/>
  <c r="EP261" i="46"/>
  <c r="EQ261" i="46"/>
  <c r="ER261" i="46"/>
  <c r="ES261" i="46"/>
  <c r="ET261" i="46"/>
  <c r="EU261" i="46"/>
  <c r="EV261" i="46"/>
  <c r="EW261" i="46"/>
  <c r="EX261" i="46"/>
  <c r="EY261" i="46"/>
  <c r="EZ261" i="46"/>
  <c r="FA261" i="46"/>
  <c r="FB261" i="46"/>
  <c r="FC261" i="46"/>
  <c r="FD261" i="46"/>
  <c r="FE261" i="46"/>
  <c r="FF261" i="46"/>
  <c r="FG261" i="46"/>
  <c r="FH261" i="46"/>
  <c r="FI261" i="46"/>
  <c r="FJ261" i="46"/>
  <c r="FK261" i="46"/>
  <c r="FL261" i="46"/>
  <c r="FM261" i="46"/>
  <c r="FN261" i="46"/>
  <c r="FO261" i="46"/>
  <c r="FP261" i="46"/>
  <c r="FQ261" i="46"/>
  <c r="FR261" i="46"/>
  <c r="FS261" i="46"/>
  <c r="FT261" i="46"/>
  <c r="FU261" i="46"/>
  <c r="FV261" i="46"/>
  <c r="FW261" i="46"/>
  <c r="FX261" i="46"/>
  <c r="FY261" i="46"/>
  <c r="FZ261" i="46"/>
  <c r="GA261" i="46"/>
  <c r="GB261" i="46"/>
  <c r="HE261" i="46"/>
  <c r="HF261" i="46"/>
  <c r="MC261" i="46"/>
  <c r="MD261" i="46"/>
  <c r="HG261" i="46"/>
  <c r="BH261" i="46"/>
  <c r="HH261" i="46"/>
  <c r="HI261" i="46"/>
  <c r="HJ261" i="46"/>
  <c r="GO260" i="46"/>
  <c r="BG260" i="46"/>
  <c r="BI260" i="46" s="1"/>
  <c r="BN260" i="46"/>
  <c r="BO260" i="46"/>
  <c r="BP260" i="46"/>
  <c r="BQ260" i="46"/>
  <c r="BR260" i="46"/>
  <c r="BS260" i="46"/>
  <c r="BT260" i="46"/>
  <c r="BU260" i="46"/>
  <c r="BV260" i="46"/>
  <c r="BW260" i="46"/>
  <c r="BX260" i="46"/>
  <c r="BY260" i="46"/>
  <c r="BZ260" i="46"/>
  <c r="CA260" i="46"/>
  <c r="CB260" i="46"/>
  <c r="CC260" i="46"/>
  <c r="CD260" i="46"/>
  <c r="CE260" i="46"/>
  <c r="CF260" i="46"/>
  <c r="CG260" i="46"/>
  <c r="CH260" i="46"/>
  <c r="CI260" i="46"/>
  <c r="CJ260" i="46"/>
  <c r="CK260" i="46"/>
  <c r="CL260" i="46"/>
  <c r="CM260" i="46"/>
  <c r="CN260" i="46"/>
  <c r="CO260" i="46"/>
  <c r="CP260" i="46"/>
  <c r="CQ260" i="46"/>
  <c r="CR260" i="46"/>
  <c r="CS260" i="46"/>
  <c r="CT260" i="46"/>
  <c r="CU260" i="46"/>
  <c r="CV260" i="46"/>
  <c r="CW260" i="46"/>
  <c r="CX260" i="46"/>
  <c r="CY260" i="46"/>
  <c r="CZ260" i="46"/>
  <c r="DA260" i="46"/>
  <c r="DB260" i="46"/>
  <c r="DC260" i="46"/>
  <c r="DD260" i="46"/>
  <c r="DE260" i="46"/>
  <c r="DF260" i="46"/>
  <c r="DG260" i="46"/>
  <c r="DH260" i="46"/>
  <c r="DI260" i="46"/>
  <c r="DJ260" i="46"/>
  <c r="DK260" i="46"/>
  <c r="DL260" i="46"/>
  <c r="DM260" i="46"/>
  <c r="DN260" i="46"/>
  <c r="DO260" i="46"/>
  <c r="DP260" i="46"/>
  <c r="DQ260" i="46"/>
  <c r="DR260" i="46"/>
  <c r="DS260" i="46"/>
  <c r="DT260" i="46"/>
  <c r="DU260" i="46"/>
  <c r="DV260" i="46"/>
  <c r="DW260" i="46"/>
  <c r="DX260" i="46"/>
  <c r="DY260" i="46"/>
  <c r="DZ260" i="46"/>
  <c r="EA260" i="46"/>
  <c r="EB260" i="46"/>
  <c r="EC260" i="46"/>
  <c r="ED260" i="46"/>
  <c r="EE260" i="46"/>
  <c r="EF260" i="46"/>
  <c r="EG260" i="46"/>
  <c r="EH260" i="46"/>
  <c r="EI260" i="46"/>
  <c r="EJ260" i="46"/>
  <c r="EK260" i="46"/>
  <c r="EL260" i="46"/>
  <c r="EM260" i="46"/>
  <c r="EN260" i="46"/>
  <c r="EO260" i="46"/>
  <c r="EP260" i="46"/>
  <c r="EQ260" i="46"/>
  <c r="ER260" i="46"/>
  <c r="ES260" i="46"/>
  <c r="ET260" i="46"/>
  <c r="EU260" i="46"/>
  <c r="EV260" i="46"/>
  <c r="EW260" i="46"/>
  <c r="EX260" i="46"/>
  <c r="EY260" i="46"/>
  <c r="EZ260" i="46"/>
  <c r="FA260" i="46"/>
  <c r="FB260" i="46"/>
  <c r="FC260" i="46"/>
  <c r="FD260" i="46"/>
  <c r="FE260" i="46"/>
  <c r="FF260" i="46"/>
  <c r="FG260" i="46"/>
  <c r="FH260" i="46"/>
  <c r="FI260" i="46"/>
  <c r="FJ260" i="46"/>
  <c r="FK260" i="46"/>
  <c r="FL260" i="46"/>
  <c r="FM260" i="46"/>
  <c r="FN260" i="46"/>
  <c r="FO260" i="46"/>
  <c r="FP260" i="46"/>
  <c r="FQ260" i="46"/>
  <c r="FR260" i="46"/>
  <c r="FS260" i="46"/>
  <c r="FT260" i="46"/>
  <c r="FU260" i="46"/>
  <c r="FV260" i="46"/>
  <c r="FW260" i="46"/>
  <c r="FX260" i="46"/>
  <c r="FY260" i="46"/>
  <c r="FZ260" i="46"/>
  <c r="GA260" i="46"/>
  <c r="GB260" i="46"/>
  <c r="HE260" i="46"/>
  <c r="HF260" i="46"/>
  <c r="MC260" i="46"/>
  <c r="MD260" i="46"/>
  <c r="HG260" i="46"/>
  <c r="BH260" i="46"/>
  <c r="HH260" i="46"/>
  <c r="HI260" i="46"/>
  <c r="HJ260" i="46"/>
  <c r="GO259" i="46"/>
  <c r="BG259" i="46"/>
  <c r="BI259" i="46" s="1"/>
  <c r="BN259" i="46"/>
  <c r="BO259" i="46"/>
  <c r="BP259" i="46"/>
  <c r="BQ259" i="46"/>
  <c r="BR259" i="46"/>
  <c r="BS259" i="46"/>
  <c r="BT259" i="46"/>
  <c r="BU259" i="46"/>
  <c r="BV259" i="46"/>
  <c r="BW259" i="46"/>
  <c r="BX259" i="46"/>
  <c r="BY259" i="46"/>
  <c r="BZ259" i="46"/>
  <c r="CA259" i="46"/>
  <c r="CB259" i="46"/>
  <c r="CC259" i="46"/>
  <c r="CD259" i="46"/>
  <c r="CE259" i="46"/>
  <c r="CF259" i="46"/>
  <c r="CG259" i="46"/>
  <c r="CH259" i="46"/>
  <c r="CI259" i="46"/>
  <c r="CJ259" i="46"/>
  <c r="CK259" i="46"/>
  <c r="CL259" i="46"/>
  <c r="CM259" i="46"/>
  <c r="CN259" i="46"/>
  <c r="CO259" i="46"/>
  <c r="CP259" i="46"/>
  <c r="CQ259" i="46"/>
  <c r="CR259" i="46"/>
  <c r="CS259" i="46"/>
  <c r="CT259" i="46"/>
  <c r="CU259" i="46"/>
  <c r="CV259" i="46"/>
  <c r="CW259" i="46"/>
  <c r="CX259" i="46"/>
  <c r="CY259" i="46"/>
  <c r="CZ259" i="46"/>
  <c r="DA259" i="46"/>
  <c r="DB259" i="46"/>
  <c r="DC259" i="46"/>
  <c r="DD259" i="46"/>
  <c r="DE259" i="46"/>
  <c r="DF259" i="46"/>
  <c r="DG259" i="46"/>
  <c r="DH259" i="46"/>
  <c r="DI259" i="46"/>
  <c r="DJ259" i="46"/>
  <c r="DK259" i="46"/>
  <c r="DL259" i="46"/>
  <c r="DM259" i="46"/>
  <c r="DN259" i="46"/>
  <c r="DO259" i="46"/>
  <c r="DP259" i="46"/>
  <c r="DQ259" i="46"/>
  <c r="DR259" i="46"/>
  <c r="DS259" i="46"/>
  <c r="DT259" i="46"/>
  <c r="DU259" i="46"/>
  <c r="DV259" i="46"/>
  <c r="DW259" i="46"/>
  <c r="DX259" i="46"/>
  <c r="DY259" i="46"/>
  <c r="DZ259" i="46"/>
  <c r="EA259" i="46"/>
  <c r="EB259" i="46"/>
  <c r="EC259" i="46"/>
  <c r="ED259" i="46"/>
  <c r="EE259" i="46"/>
  <c r="EF259" i="46"/>
  <c r="EG259" i="46"/>
  <c r="EH259" i="46"/>
  <c r="EI259" i="46"/>
  <c r="EJ259" i="46"/>
  <c r="EK259" i="46"/>
  <c r="EL259" i="46"/>
  <c r="EM259" i="46"/>
  <c r="EN259" i="46"/>
  <c r="EO259" i="46"/>
  <c r="EP259" i="46"/>
  <c r="EQ259" i="46"/>
  <c r="ER259" i="46"/>
  <c r="ES259" i="46"/>
  <c r="ET259" i="46"/>
  <c r="EU259" i="46"/>
  <c r="EV259" i="46"/>
  <c r="EW259" i="46"/>
  <c r="EX259" i="46"/>
  <c r="EY259" i="46"/>
  <c r="EZ259" i="46"/>
  <c r="FA259" i="46"/>
  <c r="FB259" i="46"/>
  <c r="FC259" i="46"/>
  <c r="FD259" i="46"/>
  <c r="FE259" i="46"/>
  <c r="FF259" i="46"/>
  <c r="FG259" i="46"/>
  <c r="FH259" i="46"/>
  <c r="FI259" i="46"/>
  <c r="FJ259" i="46"/>
  <c r="FK259" i="46"/>
  <c r="FL259" i="46"/>
  <c r="FM259" i="46"/>
  <c r="FN259" i="46"/>
  <c r="FO259" i="46"/>
  <c r="FP259" i="46"/>
  <c r="FQ259" i="46"/>
  <c r="FR259" i="46"/>
  <c r="FS259" i="46"/>
  <c r="FT259" i="46"/>
  <c r="FU259" i="46"/>
  <c r="FV259" i="46"/>
  <c r="FW259" i="46"/>
  <c r="FX259" i="46"/>
  <c r="FY259" i="46"/>
  <c r="FZ259" i="46"/>
  <c r="GA259" i="46"/>
  <c r="GB259" i="46"/>
  <c r="HE259" i="46"/>
  <c r="HF259" i="46"/>
  <c r="MC259" i="46"/>
  <c r="MD259" i="46"/>
  <c r="HG259" i="46"/>
  <c r="BH259" i="46"/>
  <c r="HH259" i="46"/>
  <c r="HI259" i="46"/>
  <c r="HJ259" i="46"/>
  <c r="GO258" i="46"/>
  <c r="BG258" i="46"/>
  <c r="BI258" i="46" s="1"/>
  <c r="BN258" i="46"/>
  <c r="BO258" i="46"/>
  <c r="BP258" i="46"/>
  <c r="BQ258" i="46"/>
  <c r="BR258" i="46"/>
  <c r="BS258" i="46"/>
  <c r="BT258" i="46"/>
  <c r="BU258" i="46"/>
  <c r="BV258" i="46"/>
  <c r="BW258" i="46"/>
  <c r="BX258" i="46"/>
  <c r="BY258" i="46"/>
  <c r="BZ258" i="46"/>
  <c r="CA258" i="46"/>
  <c r="CB258" i="46"/>
  <c r="CC258" i="46"/>
  <c r="CD258" i="46"/>
  <c r="CE258" i="46"/>
  <c r="CF258" i="46"/>
  <c r="CG258" i="46"/>
  <c r="CH258" i="46"/>
  <c r="CI258" i="46"/>
  <c r="CJ258" i="46"/>
  <c r="CK258" i="46"/>
  <c r="CL258" i="46"/>
  <c r="CM258" i="46"/>
  <c r="CN258" i="46"/>
  <c r="CO258" i="46"/>
  <c r="CP258" i="46"/>
  <c r="CQ258" i="46"/>
  <c r="CR258" i="46"/>
  <c r="CS258" i="46"/>
  <c r="CT258" i="46"/>
  <c r="CU258" i="46"/>
  <c r="CV258" i="46"/>
  <c r="CW258" i="46"/>
  <c r="CX258" i="46"/>
  <c r="CY258" i="46"/>
  <c r="CZ258" i="46"/>
  <c r="DA258" i="46"/>
  <c r="DB258" i="46"/>
  <c r="DC258" i="46"/>
  <c r="DD258" i="46"/>
  <c r="DE258" i="46"/>
  <c r="DF258" i="46"/>
  <c r="DG258" i="46"/>
  <c r="DH258" i="46"/>
  <c r="DI258" i="46"/>
  <c r="DJ258" i="46"/>
  <c r="DK258" i="46"/>
  <c r="DL258" i="46"/>
  <c r="DM258" i="46"/>
  <c r="DN258" i="46"/>
  <c r="DO258" i="46"/>
  <c r="DP258" i="46"/>
  <c r="DQ258" i="46"/>
  <c r="DR258" i="46"/>
  <c r="DS258" i="46"/>
  <c r="DT258" i="46"/>
  <c r="DU258" i="46"/>
  <c r="DV258" i="46"/>
  <c r="DW258" i="46"/>
  <c r="DX258" i="46"/>
  <c r="DY258" i="46"/>
  <c r="DZ258" i="46"/>
  <c r="EA258" i="46"/>
  <c r="EB258" i="46"/>
  <c r="EC258" i="46"/>
  <c r="ED258" i="46"/>
  <c r="EE258" i="46"/>
  <c r="EF258" i="46"/>
  <c r="EG258" i="46"/>
  <c r="EH258" i="46"/>
  <c r="EI258" i="46"/>
  <c r="EJ258" i="46"/>
  <c r="EK258" i="46"/>
  <c r="EL258" i="46"/>
  <c r="EM258" i="46"/>
  <c r="EN258" i="46"/>
  <c r="EO258" i="46"/>
  <c r="EP258" i="46"/>
  <c r="EQ258" i="46"/>
  <c r="ER258" i="46"/>
  <c r="ES258" i="46"/>
  <c r="ET258" i="46"/>
  <c r="EU258" i="46"/>
  <c r="EV258" i="46"/>
  <c r="EW258" i="46"/>
  <c r="EX258" i="46"/>
  <c r="EY258" i="46"/>
  <c r="EZ258" i="46"/>
  <c r="FA258" i="46"/>
  <c r="FB258" i="46"/>
  <c r="FC258" i="46"/>
  <c r="FD258" i="46"/>
  <c r="FE258" i="46"/>
  <c r="FF258" i="46"/>
  <c r="FG258" i="46"/>
  <c r="FH258" i="46"/>
  <c r="FI258" i="46"/>
  <c r="FJ258" i="46"/>
  <c r="FK258" i="46"/>
  <c r="FL258" i="46"/>
  <c r="FM258" i="46"/>
  <c r="FN258" i="46"/>
  <c r="FO258" i="46"/>
  <c r="FP258" i="46"/>
  <c r="FQ258" i="46"/>
  <c r="FR258" i="46"/>
  <c r="FS258" i="46"/>
  <c r="FT258" i="46"/>
  <c r="FU258" i="46"/>
  <c r="FV258" i="46"/>
  <c r="FW258" i="46"/>
  <c r="FX258" i="46"/>
  <c r="FY258" i="46"/>
  <c r="FZ258" i="46"/>
  <c r="GA258" i="46"/>
  <c r="GB258" i="46"/>
  <c r="HE258" i="46"/>
  <c r="HF258" i="46"/>
  <c r="MC258" i="46"/>
  <c r="MD258" i="46"/>
  <c r="HG258" i="46"/>
  <c r="BH258" i="46"/>
  <c r="HH258" i="46"/>
  <c r="HI258" i="46"/>
  <c r="HJ258" i="46"/>
  <c r="GO257" i="46"/>
  <c r="BG257" i="46"/>
  <c r="BI257" i="46" s="1"/>
  <c r="BN257" i="46"/>
  <c r="BO257" i="46"/>
  <c r="BP257" i="46"/>
  <c r="BQ257" i="46"/>
  <c r="BR257" i="46"/>
  <c r="BS257" i="46"/>
  <c r="BT257" i="46"/>
  <c r="BU257" i="46"/>
  <c r="BV257" i="46"/>
  <c r="BW257" i="46"/>
  <c r="BX257" i="46"/>
  <c r="BY257" i="46"/>
  <c r="BZ257" i="46"/>
  <c r="CA257" i="46"/>
  <c r="CB257" i="46"/>
  <c r="CC257" i="46"/>
  <c r="CD257" i="46"/>
  <c r="CE257" i="46"/>
  <c r="CF257" i="46"/>
  <c r="CG257" i="46"/>
  <c r="CH257" i="46"/>
  <c r="CI257" i="46"/>
  <c r="CJ257" i="46"/>
  <c r="CK257" i="46"/>
  <c r="CL257" i="46"/>
  <c r="CM257" i="46"/>
  <c r="CN257" i="46"/>
  <c r="CO257" i="46"/>
  <c r="CP257" i="46"/>
  <c r="CQ257" i="46"/>
  <c r="CR257" i="46"/>
  <c r="CS257" i="46"/>
  <c r="CT257" i="46"/>
  <c r="CU257" i="46"/>
  <c r="CV257" i="46"/>
  <c r="CW257" i="46"/>
  <c r="CX257" i="46"/>
  <c r="CY257" i="46"/>
  <c r="CZ257" i="46"/>
  <c r="DA257" i="46"/>
  <c r="DB257" i="46"/>
  <c r="DC257" i="46"/>
  <c r="DD257" i="46"/>
  <c r="DE257" i="46"/>
  <c r="DF257" i="46"/>
  <c r="DG257" i="46"/>
  <c r="DH257" i="46"/>
  <c r="DI257" i="46"/>
  <c r="DJ257" i="46"/>
  <c r="DK257" i="46"/>
  <c r="DL257" i="46"/>
  <c r="DM257" i="46"/>
  <c r="DN257" i="46"/>
  <c r="DO257" i="46"/>
  <c r="DP257" i="46"/>
  <c r="DQ257" i="46"/>
  <c r="DR257" i="46"/>
  <c r="DS257" i="46"/>
  <c r="DT257" i="46"/>
  <c r="DU257" i="46"/>
  <c r="DV257" i="46"/>
  <c r="DW257" i="46"/>
  <c r="DX257" i="46"/>
  <c r="DY257" i="46"/>
  <c r="DZ257" i="46"/>
  <c r="EA257" i="46"/>
  <c r="EB257" i="46"/>
  <c r="EC257" i="46"/>
  <c r="ED257" i="46"/>
  <c r="EE257" i="46"/>
  <c r="EF257" i="46"/>
  <c r="EG257" i="46"/>
  <c r="EH257" i="46"/>
  <c r="EI257" i="46"/>
  <c r="EJ257" i="46"/>
  <c r="EK257" i="46"/>
  <c r="EL257" i="46"/>
  <c r="EM257" i="46"/>
  <c r="EN257" i="46"/>
  <c r="EO257" i="46"/>
  <c r="EP257" i="46"/>
  <c r="EQ257" i="46"/>
  <c r="ER257" i="46"/>
  <c r="ES257" i="46"/>
  <c r="ET257" i="46"/>
  <c r="EU257" i="46"/>
  <c r="EV257" i="46"/>
  <c r="EW257" i="46"/>
  <c r="EX257" i="46"/>
  <c r="EY257" i="46"/>
  <c r="EZ257" i="46"/>
  <c r="FA257" i="46"/>
  <c r="FB257" i="46"/>
  <c r="FC257" i="46"/>
  <c r="FD257" i="46"/>
  <c r="FE257" i="46"/>
  <c r="FF257" i="46"/>
  <c r="FG257" i="46"/>
  <c r="FH257" i="46"/>
  <c r="FI257" i="46"/>
  <c r="FJ257" i="46"/>
  <c r="FK257" i="46"/>
  <c r="FL257" i="46"/>
  <c r="FM257" i="46"/>
  <c r="FN257" i="46"/>
  <c r="FO257" i="46"/>
  <c r="FP257" i="46"/>
  <c r="FQ257" i="46"/>
  <c r="FR257" i="46"/>
  <c r="FS257" i="46"/>
  <c r="FT257" i="46"/>
  <c r="FU257" i="46"/>
  <c r="FV257" i="46"/>
  <c r="FW257" i="46"/>
  <c r="FX257" i="46"/>
  <c r="FY257" i="46"/>
  <c r="FZ257" i="46"/>
  <c r="GA257" i="46"/>
  <c r="GB257" i="46"/>
  <c r="HE257" i="46"/>
  <c r="HF257" i="46"/>
  <c r="MC257" i="46"/>
  <c r="MD257" i="46"/>
  <c r="HG257" i="46"/>
  <c r="BH257" i="46"/>
  <c r="HH257" i="46"/>
  <c r="HI257" i="46"/>
  <c r="HJ257" i="46"/>
  <c r="GO256" i="46"/>
  <c r="BG256" i="46"/>
  <c r="BI256" i="46" s="1"/>
  <c r="BN256" i="46"/>
  <c r="BO256" i="46"/>
  <c r="BP256" i="46"/>
  <c r="BQ256" i="46"/>
  <c r="BR256" i="46"/>
  <c r="BS256" i="46"/>
  <c r="BT256" i="46"/>
  <c r="BU256" i="46"/>
  <c r="BV256" i="46"/>
  <c r="BW256" i="46"/>
  <c r="BX256" i="46"/>
  <c r="BY256" i="46"/>
  <c r="BZ256" i="46"/>
  <c r="CA256" i="46"/>
  <c r="CB256" i="46"/>
  <c r="CC256" i="46"/>
  <c r="CD256" i="46"/>
  <c r="CE256" i="46"/>
  <c r="CF256" i="46"/>
  <c r="CG256" i="46"/>
  <c r="CH256" i="46"/>
  <c r="CI256" i="46"/>
  <c r="CJ256" i="46"/>
  <c r="CK256" i="46"/>
  <c r="CL256" i="46"/>
  <c r="CM256" i="46"/>
  <c r="CN256" i="46"/>
  <c r="CO256" i="46"/>
  <c r="CP256" i="46"/>
  <c r="CQ256" i="46"/>
  <c r="CR256" i="46"/>
  <c r="CS256" i="46"/>
  <c r="CT256" i="46"/>
  <c r="CU256" i="46"/>
  <c r="CV256" i="46"/>
  <c r="CW256" i="46"/>
  <c r="CX256" i="46"/>
  <c r="CY256" i="46"/>
  <c r="CZ256" i="46"/>
  <c r="DA256" i="46"/>
  <c r="DB256" i="46"/>
  <c r="DC256" i="46"/>
  <c r="DD256" i="46"/>
  <c r="DE256" i="46"/>
  <c r="DF256" i="46"/>
  <c r="DG256" i="46"/>
  <c r="DH256" i="46"/>
  <c r="DI256" i="46"/>
  <c r="DJ256" i="46"/>
  <c r="DK256" i="46"/>
  <c r="DL256" i="46"/>
  <c r="DM256" i="46"/>
  <c r="DN256" i="46"/>
  <c r="DO256" i="46"/>
  <c r="DP256" i="46"/>
  <c r="DQ256" i="46"/>
  <c r="DR256" i="46"/>
  <c r="DS256" i="46"/>
  <c r="DT256" i="46"/>
  <c r="DU256" i="46"/>
  <c r="DV256" i="46"/>
  <c r="DW256" i="46"/>
  <c r="DX256" i="46"/>
  <c r="DY256" i="46"/>
  <c r="DZ256" i="46"/>
  <c r="EA256" i="46"/>
  <c r="EB256" i="46"/>
  <c r="EC256" i="46"/>
  <c r="ED256" i="46"/>
  <c r="EE256" i="46"/>
  <c r="EF256" i="46"/>
  <c r="EG256" i="46"/>
  <c r="EH256" i="46"/>
  <c r="EI256" i="46"/>
  <c r="EJ256" i="46"/>
  <c r="EK256" i="46"/>
  <c r="EL256" i="46"/>
  <c r="EM256" i="46"/>
  <c r="EN256" i="46"/>
  <c r="EO256" i="46"/>
  <c r="EP256" i="46"/>
  <c r="EQ256" i="46"/>
  <c r="ER256" i="46"/>
  <c r="ES256" i="46"/>
  <c r="ET256" i="46"/>
  <c r="EU256" i="46"/>
  <c r="EV256" i="46"/>
  <c r="EW256" i="46"/>
  <c r="EX256" i="46"/>
  <c r="EY256" i="46"/>
  <c r="EZ256" i="46"/>
  <c r="FA256" i="46"/>
  <c r="FB256" i="46"/>
  <c r="FC256" i="46"/>
  <c r="FD256" i="46"/>
  <c r="FE256" i="46"/>
  <c r="FF256" i="46"/>
  <c r="FG256" i="46"/>
  <c r="FH256" i="46"/>
  <c r="FI256" i="46"/>
  <c r="FJ256" i="46"/>
  <c r="FK256" i="46"/>
  <c r="FL256" i="46"/>
  <c r="FM256" i="46"/>
  <c r="FN256" i="46"/>
  <c r="FO256" i="46"/>
  <c r="FP256" i="46"/>
  <c r="FQ256" i="46"/>
  <c r="FR256" i="46"/>
  <c r="FS256" i="46"/>
  <c r="FT256" i="46"/>
  <c r="FU256" i="46"/>
  <c r="FV256" i="46"/>
  <c r="FW256" i="46"/>
  <c r="FX256" i="46"/>
  <c r="FY256" i="46"/>
  <c r="FZ256" i="46"/>
  <c r="GA256" i="46"/>
  <c r="GB256" i="46"/>
  <c r="HE256" i="46"/>
  <c r="HF256" i="46"/>
  <c r="MC256" i="46"/>
  <c r="MD256" i="46"/>
  <c r="HG256" i="46"/>
  <c r="BH256" i="46"/>
  <c r="HH256" i="46"/>
  <c r="HI256" i="46"/>
  <c r="HJ256" i="46"/>
  <c r="GO255" i="46"/>
  <c r="BG255" i="46"/>
  <c r="BI255" i="46" s="1"/>
  <c r="BN255" i="46"/>
  <c r="BO255" i="46"/>
  <c r="BP255" i="46"/>
  <c r="BQ255" i="46"/>
  <c r="BR255" i="46"/>
  <c r="BS255" i="46"/>
  <c r="BT255" i="46"/>
  <c r="BU255" i="46"/>
  <c r="BV255" i="46"/>
  <c r="BW255" i="46"/>
  <c r="BX255" i="46"/>
  <c r="BY255" i="46"/>
  <c r="BZ255" i="46"/>
  <c r="CA255" i="46"/>
  <c r="CB255" i="46"/>
  <c r="CC255" i="46"/>
  <c r="CD255" i="46"/>
  <c r="CE255" i="46"/>
  <c r="CF255" i="46"/>
  <c r="CG255" i="46"/>
  <c r="CH255" i="46"/>
  <c r="CI255" i="46"/>
  <c r="CJ255" i="46"/>
  <c r="CK255" i="46"/>
  <c r="CL255" i="46"/>
  <c r="CM255" i="46"/>
  <c r="CN255" i="46"/>
  <c r="CO255" i="46"/>
  <c r="CP255" i="46"/>
  <c r="CQ255" i="46"/>
  <c r="CR255" i="46"/>
  <c r="CS255" i="46"/>
  <c r="CT255" i="46"/>
  <c r="CU255" i="46"/>
  <c r="CV255" i="46"/>
  <c r="CW255" i="46"/>
  <c r="CX255" i="46"/>
  <c r="CY255" i="46"/>
  <c r="CZ255" i="46"/>
  <c r="DA255" i="46"/>
  <c r="DB255" i="46"/>
  <c r="DC255" i="46"/>
  <c r="DD255" i="46"/>
  <c r="DE255" i="46"/>
  <c r="DF255" i="46"/>
  <c r="DG255" i="46"/>
  <c r="DH255" i="46"/>
  <c r="DI255" i="46"/>
  <c r="DJ255" i="46"/>
  <c r="DK255" i="46"/>
  <c r="DL255" i="46"/>
  <c r="DM255" i="46"/>
  <c r="DN255" i="46"/>
  <c r="DO255" i="46"/>
  <c r="DP255" i="46"/>
  <c r="DQ255" i="46"/>
  <c r="DR255" i="46"/>
  <c r="DS255" i="46"/>
  <c r="DT255" i="46"/>
  <c r="DU255" i="46"/>
  <c r="DV255" i="46"/>
  <c r="DW255" i="46"/>
  <c r="DX255" i="46"/>
  <c r="DY255" i="46"/>
  <c r="DZ255" i="46"/>
  <c r="EA255" i="46"/>
  <c r="EB255" i="46"/>
  <c r="EC255" i="46"/>
  <c r="ED255" i="46"/>
  <c r="EE255" i="46"/>
  <c r="EF255" i="46"/>
  <c r="EG255" i="46"/>
  <c r="EH255" i="46"/>
  <c r="EI255" i="46"/>
  <c r="EJ255" i="46"/>
  <c r="EK255" i="46"/>
  <c r="EL255" i="46"/>
  <c r="EM255" i="46"/>
  <c r="EN255" i="46"/>
  <c r="EO255" i="46"/>
  <c r="EP255" i="46"/>
  <c r="EQ255" i="46"/>
  <c r="ER255" i="46"/>
  <c r="ES255" i="46"/>
  <c r="ET255" i="46"/>
  <c r="EU255" i="46"/>
  <c r="EV255" i="46"/>
  <c r="EW255" i="46"/>
  <c r="EX255" i="46"/>
  <c r="EY255" i="46"/>
  <c r="EZ255" i="46"/>
  <c r="FA255" i="46"/>
  <c r="FB255" i="46"/>
  <c r="FC255" i="46"/>
  <c r="FD255" i="46"/>
  <c r="FE255" i="46"/>
  <c r="FF255" i="46"/>
  <c r="FG255" i="46"/>
  <c r="FH255" i="46"/>
  <c r="FI255" i="46"/>
  <c r="FJ255" i="46"/>
  <c r="FK255" i="46"/>
  <c r="FL255" i="46"/>
  <c r="FM255" i="46"/>
  <c r="FN255" i="46"/>
  <c r="FO255" i="46"/>
  <c r="FP255" i="46"/>
  <c r="FQ255" i="46"/>
  <c r="FR255" i="46"/>
  <c r="FS255" i="46"/>
  <c r="FT255" i="46"/>
  <c r="FU255" i="46"/>
  <c r="FV255" i="46"/>
  <c r="FW255" i="46"/>
  <c r="FX255" i="46"/>
  <c r="FY255" i="46"/>
  <c r="FZ255" i="46"/>
  <c r="GA255" i="46"/>
  <c r="GB255" i="46"/>
  <c r="HE255" i="46"/>
  <c r="HF255" i="46"/>
  <c r="MC255" i="46"/>
  <c r="MD255" i="46"/>
  <c r="HG255" i="46"/>
  <c r="BH255" i="46"/>
  <c r="HH255" i="46"/>
  <c r="HI255" i="46"/>
  <c r="HJ255" i="46"/>
  <c r="GO254" i="46"/>
  <c r="BG254" i="46"/>
  <c r="BI254" i="46" s="1"/>
  <c r="BN254" i="46"/>
  <c r="BO254" i="46"/>
  <c r="BP254" i="46"/>
  <c r="BQ254" i="46"/>
  <c r="BR254" i="46"/>
  <c r="BS254" i="46"/>
  <c r="BT254" i="46"/>
  <c r="BU254" i="46"/>
  <c r="BV254" i="46"/>
  <c r="BW254" i="46"/>
  <c r="BX254" i="46"/>
  <c r="BY254" i="46"/>
  <c r="BZ254" i="46"/>
  <c r="CA254" i="46"/>
  <c r="CB254" i="46"/>
  <c r="CC254" i="46"/>
  <c r="CD254" i="46"/>
  <c r="CE254" i="46"/>
  <c r="CF254" i="46"/>
  <c r="CG254" i="46"/>
  <c r="CH254" i="46"/>
  <c r="CI254" i="46"/>
  <c r="CJ254" i="46"/>
  <c r="CK254" i="46"/>
  <c r="CL254" i="46"/>
  <c r="CM254" i="46"/>
  <c r="CN254" i="46"/>
  <c r="CO254" i="46"/>
  <c r="CP254" i="46"/>
  <c r="CQ254" i="46"/>
  <c r="CR254" i="46"/>
  <c r="CS254" i="46"/>
  <c r="CT254" i="46"/>
  <c r="CU254" i="46"/>
  <c r="CV254" i="46"/>
  <c r="CW254" i="46"/>
  <c r="CX254" i="46"/>
  <c r="CY254" i="46"/>
  <c r="CZ254" i="46"/>
  <c r="DA254" i="46"/>
  <c r="DB254" i="46"/>
  <c r="DC254" i="46"/>
  <c r="DD254" i="46"/>
  <c r="DE254" i="46"/>
  <c r="DF254" i="46"/>
  <c r="DG254" i="46"/>
  <c r="DH254" i="46"/>
  <c r="DI254" i="46"/>
  <c r="DJ254" i="46"/>
  <c r="DK254" i="46"/>
  <c r="DL254" i="46"/>
  <c r="DM254" i="46"/>
  <c r="DN254" i="46"/>
  <c r="DO254" i="46"/>
  <c r="DP254" i="46"/>
  <c r="DQ254" i="46"/>
  <c r="DR254" i="46"/>
  <c r="DS254" i="46"/>
  <c r="DT254" i="46"/>
  <c r="DU254" i="46"/>
  <c r="DV254" i="46"/>
  <c r="DW254" i="46"/>
  <c r="DX254" i="46"/>
  <c r="DY254" i="46"/>
  <c r="DZ254" i="46"/>
  <c r="EA254" i="46"/>
  <c r="EB254" i="46"/>
  <c r="EC254" i="46"/>
  <c r="ED254" i="46"/>
  <c r="EE254" i="46"/>
  <c r="EF254" i="46"/>
  <c r="EG254" i="46"/>
  <c r="EH254" i="46"/>
  <c r="EI254" i="46"/>
  <c r="EJ254" i="46"/>
  <c r="EK254" i="46"/>
  <c r="EL254" i="46"/>
  <c r="EM254" i="46"/>
  <c r="EN254" i="46"/>
  <c r="EO254" i="46"/>
  <c r="EP254" i="46"/>
  <c r="EQ254" i="46"/>
  <c r="ER254" i="46"/>
  <c r="ES254" i="46"/>
  <c r="ET254" i="46"/>
  <c r="EU254" i="46"/>
  <c r="EV254" i="46"/>
  <c r="EW254" i="46"/>
  <c r="EX254" i="46"/>
  <c r="EY254" i="46"/>
  <c r="EZ254" i="46"/>
  <c r="FA254" i="46"/>
  <c r="FB254" i="46"/>
  <c r="FC254" i="46"/>
  <c r="FD254" i="46"/>
  <c r="FE254" i="46"/>
  <c r="FF254" i="46"/>
  <c r="FG254" i="46"/>
  <c r="FH254" i="46"/>
  <c r="FI254" i="46"/>
  <c r="FJ254" i="46"/>
  <c r="FK254" i="46"/>
  <c r="FL254" i="46"/>
  <c r="FM254" i="46"/>
  <c r="FN254" i="46"/>
  <c r="FO254" i="46"/>
  <c r="FP254" i="46"/>
  <c r="FQ254" i="46"/>
  <c r="FR254" i="46"/>
  <c r="FS254" i="46"/>
  <c r="FT254" i="46"/>
  <c r="FU254" i="46"/>
  <c r="FV254" i="46"/>
  <c r="FW254" i="46"/>
  <c r="FX254" i="46"/>
  <c r="FY254" i="46"/>
  <c r="FZ254" i="46"/>
  <c r="GA254" i="46"/>
  <c r="GB254" i="46"/>
  <c r="HE254" i="46"/>
  <c r="HF254" i="46"/>
  <c r="MC254" i="46"/>
  <c r="MD254" i="46"/>
  <c r="HG254" i="46"/>
  <c r="BH254" i="46"/>
  <c r="HH254" i="46"/>
  <c r="HI254" i="46"/>
  <c r="HJ254" i="46"/>
  <c r="GO253" i="46"/>
  <c r="BG253" i="46"/>
  <c r="BI253" i="46" s="1"/>
  <c r="BN253" i="46"/>
  <c r="BO253" i="46"/>
  <c r="BP253" i="46"/>
  <c r="BQ253" i="46"/>
  <c r="BR253" i="46"/>
  <c r="BS253" i="46"/>
  <c r="BT253" i="46"/>
  <c r="BU253" i="46"/>
  <c r="BV253" i="46"/>
  <c r="BW253" i="46"/>
  <c r="BX253" i="46"/>
  <c r="BY253" i="46"/>
  <c r="BZ253" i="46"/>
  <c r="CA253" i="46"/>
  <c r="CB253" i="46"/>
  <c r="CC253" i="46"/>
  <c r="CD253" i="46"/>
  <c r="CE253" i="46"/>
  <c r="CF253" i="46"/>
  <c r="CG253" i="46"/>
  <c r="CH253" i="46"/>
  <c r="CI253" i="46"/>
  <c r="CJ253" i="46"/>
  <c r="CK253" i="46"/>
  <c r="CL253" i="46"/>
  <c r="CM253" i="46"/>
  <c r="CN253" i="46"/>
  <c r="CO253" i="46"/>
  <c r="CP253" i="46"/>
  <c r="CQ253" i="46"/>
  <c r="CR253" i="46"/>
  <c r="CS253" i="46"/>
  <c r="CT253" i="46"/>
  <c r="CU253" i="46"/>
  <c r="CV253" i="46"/>
  <c r="CW253" i="46"/>
  <c r="CX253" i="46"/>
  <c r="CY253" i="46"/>
  <c r="CZ253" i="46"/>
  <c r="DA253" i="46"/>
  <c r="DB253" i="46"/>
  <c r="DC253" i="46"/>
  <c r="DD253" i="46"/>
  <c r="DE253" i="46"/>
  <c r="DF253" i="46"/>
  <c r="DG253" i="46"/>
  <c r="DH253" i="46"/>
  <c r="DI253" i="46"/>
  <c r="DJ253" i="46"/>
  <c r="DK253" i="46"/>
  <c r="DL253" i="46"/>
  <c r="DM253" i="46"/>
  <c r="DN253" i="46"/>
  <c r="DO253" i="46"/>
  <c r="DP253" i="46"/>
  <c r="DQ253" i="46"/>
  <c r="DR253" i="46"/>
  <c r="DS253" i="46"/>
  <c r="DT253" i="46"/>
  <c r="DU253" i="46"/>
  <c r="DV253" i="46"/>
  <c r="DW253" i="46"/>
  <c r="DX253" i="46"/>
  <c r="DY253" i="46"/>
  <c r="DZ253" i="46"/>
  <c r="EA253" i="46"/>
  <c r="EB253" i="46"/>
  <c r="EC253" i="46"/>
  <c r="ED253" i="46"/>
  <c r="EE253" i="46"/>
  <c r="EF253" i="46"/>
  <c r="EG253" i="46"/>
  <c r="EH253" i="46"/>
  <c r="EI253" i="46"/>
  <c r="EJ253" i="46"/>
  <c r="EK253" i="46"/>
  <c r="EL253" i="46"/>
  <c r="EM253" i="46"/>
  <c r="EN253" i="46"/>
  <c r="EO253" i="46"/>
  <c r="EP253" i="46"/>
  <c r="EQ253" i="46"/>
  <c r="ER253" i="46"/>
  <c r="ES253" i="46"/>
  <c r="ET253" i="46"/>
  <c r="EU253" i="46"/>
  <c r="EV253" i="46"/>
  <c r="EW253" i="46"/>
  <c r="EX253" i="46"/>
  <c r="EY253" i="46"/>
  <c r="EZ253" i="46"/>
  <c r="FA253" i="46"/>
  <c r="FB253" i="46"/>
  <c r="FC253" i="46"/>
  <c r="FD253" i="46"/>
  <c r="FE253" i="46"/>
  <c r="FF253" i="46"/>
  <c r="FG253" i="46"/>
  <c r="FH253" i="46"/>
  <c r="FI253" i="46"/>
  <c r="FJ253" i="46"/>
  <c r="FK253" i="46"/>
  <c r="FL253" i="46"/>
  <c r="FM253" i="46"/>
  <c r="FN253" i="46"/>
  <c r="FO253" i="46"/>
  <c r="FP253" i="46"/>
  <c r="FQ253" i="46"/>
  <c r="FR253" i="46"/>
  <c r="FS253" i="46"/>
  <c r="FT253" i="46"/>
  <c r="FU253" i="46"/>
  <c r="FV253" i="46"/>
  <c r="FW253" i="46"/>
  <c r="FX253" i="46"/>
  <c r="FY253" i="46"/>
  <c r="FZ253" i="46"/>
  <c r="GA253" i="46"/>
  <c r="GB253" i="46"/>
  <c r="HE253" i="46"/>
  <c r="HF253" i="46"/>
  <c r="MC253" i="46"/>
  <c r="MD253" i="46"/>
  <c r="HG253" i="46"/>
  <c r="BH253" i="46"/>
  <c r="HH253" i="46"/>
  <c r="HI253" i="46"/>
  <c r="HJ253" i="46"/>
  <c r="GO252" i="46"/>
  <c r="BG252" i="46"/>
  <c r="BI252" i="46" s="1"/>
  <c r="BN252" i="46"/>
  <c r="BO252" i="46"/>
  <c r="BP252" i="46"/>
  <c r="BQ252" i="46"/>
  <c r="BR252" i="46"/>
  <c r="BS252" i="46"/>
  <c r="BT252" i="46"/>
  <c r="BU252" i="46"/>
  <c r="BV252" i="46"/>
  <c r="BW252" i="46"/>
  <c r="BX252" i="46"/>
  <c r="BY252" i="46"/>
  <c r="BZ252" i="46"/>
  <c r="CA252" i="46"/>
  <c r="CB252" i="46"/>
  <c r="CC252" i="46"/>
  <c r="CD252" i="46"/>
  <c r="CE252" i="46"/>
  <c r="CF252" i="46"/>
  <c r="CG252" i="46"/>
  <c r="CH252" i="46"/>
  <c r="CI252" i="46"/>
  <c r="CJ252" i="46"/>
  <c r="CK252" i="46"/>
  <c r="CL252" i="46"/>
  <c r="CM252" i="46"/>
  <c r="CN252" i="46"/>
  <c r="CO252" i="46"/>
  <c r="CP252" i="46"/>
  <c r="CQ252" i="46"/>
  <c r="CR252" i="46"/>
  <c r="CS252" i="46"/>
  <c r="CT252" i="46"/>
  <c r="CU252" i="46"/>
  <c r="CV252" i="46"/>
  <c r="CW252" i="46"/>
  <c r="CX252" i="46"/>
  <c r="CY252" i="46"/>
  <c r="CZ252" i="46"/>
  <c r="DA252" i="46"/>
  <c r="DB252" i="46"/>
  <c r="DC252" i="46"/>
  <c r="DD252" i="46"/>
  <c r="DE252" i="46"/>
  <c r="DF252" i="46"/>
  <c r="DG252" i="46"/>
  <c r="DH252" i="46"/>
  <c r="DI252" i="46"/>
  <c r="DJ252" i="46"/>
  <c r="DK252" i="46"/>
  <c r="DL252" i="46"/>
  <c r="DM252" i="46"/>
  <c r="DN252" i="46"/>
  <c r="DO252" i="46"/>
  <c r="DP252" i="46"/>
  <c r="DQ252" i="46"/>
  <c r="DR252" i="46"/>
  <c r="DS252" i="46"/>
  <c r="DT252" i="46"/>
  <c r="DU252" i="46"/>
  <c r="DV252" i="46"/>
  <c r="DW252" i="46"/>
  <c r="DX252" i="46"/>
  <c r="DY252" i="46"/>
  <c r="DZ252" i="46"/>
  <c r="EA252" i="46"/>
  <c r="EB252" i="46"/>
  <c r="EC252" i="46"/>
  <c r="ED252" i="46"/>
  <c r="EE252" i="46"/>
  <c r="EF252" i="46"/>
  <c r="EG252" i="46"/>
  <c r="EH252" i="46"/>
  <c r="EI252" i="46"/>
  <c r="EJ252" i="46"/>
  <c r="EK252" i="46"/>
  <c r="EL252" i="46"/>
  <c r="EM252" i="46"/>
  <c r="EN252" i="46"/>
  <c r="EO252" i="46"/>
  <c r="EP252" i="46"/>
  <c r="EQ252" i="46"/>
  <c r="ER252" i="46"/>
  <c r="ES252" i="46"/>
  <c r="ET252" i="46"/>
  <c r="EU252" i="46"/>
  <c r="EV252" i="46"/>
  <c r="EW252" i="46"/>
  <c r="EX252" i="46"/>
  <c r="EY252" i="46"/>
  <c r="EZ252" i="46"/>
  <c r="FA252" i="46"/>
  <c r="FB252" i="46"/>
  <c r="FC252" i="46"/>
  <c r="FD252" i="46"/>
  <c r="FE252" i="46"/>
  <c r="FF252" i="46"/>
  <c r="FG252" i="46"/>
  <c r="FH252" i="46"/>
  <c r="FI252" i="46"/>
  <c r="FJ252" i="46"/>
  <c r="FK252" i="46"/>
  <c r="FL252" i="46"/>
  <c r="FM252" i="46"/>
  <c r="FN252" i="46"/>
  <c r="FO252" i="46"/>
  <c r="FP252" i="46"/>
  <c r="FQ252" i="46"/>
  <c r="FR252" i="46"/>
  <c r="FS252" i="46"/>
  <c r="FT252" i="46"/>
  <c r="FU252" i="46"/>
  <c r="FV252" i="46"/>
  <c r="FW252" i="46"/>
  <c r="FX252" i="46"/>
  <c r="FY252" i="46"/>
  <c r="FZ252" i="46"/>
  <c r="GA252" i="46"/>
  <c r="GB252" i="46"/>
  <c r="HE252" i="46"/>
  <c r="HF252" i="46"/>
  <c r="MC252" i="46"/>
  <c r="MD252" i="46"/>
  <c r="HG252" i="46"/>
  <c r="BH252" i="46"/>
  <c r="HH252" i="46"/>
  <c r="HI252" i="46"/>
  <c r="HJ252" i="46"/>
  <c r="GO251" i="46"/>
  <c r="BG251" i="46"/>
  <c r="BI251" i="46" s="1"/>
  <c r="BN251" i="46"/>
  <c r="BO251" i="46"/>
  <c r="BP251" i="46"/>
  <c r="BQ251" i="46"/>
  <c r="BR251" i="46"/>
  <c r="BS251" i="46"/>
  <c r="BT251" i="46"/>
  <c r="BU251" i="46"/>
  <c r="BV251" i="46"/>
  <c r="BW251" i="46"/>
  <c r="BX251" i="46"/>
  <c r="BY251" i="46"/>
  <c r="BZ251" i="46"/>
  <c r="CA251" i="46"/>
  <c r="CB251" i="46"/>
  <c r="CC251" i="46"/>
  <c r="CD251" i="46"/>
  <c r="CE251" i="46"/>
  <c r="CF251" i="46"/>
  <c r="CG251" i="46"/>
  <c r="CH251" i="46"/>
  <c r="CI251" i="46"/>
  <c r="CJ251" i="46"/>
  <c r="CK251" i="46"/>
  <c r="CL251" i="46"/>
  <c r="CM251" i="46"/>
  <c r="CN251" i="46"/>
  <c r="CO251" i="46"/>
  <c r="CP251" i="46"/>
  <c r="CQ251" i="46"/>
  <c r="CR251" i="46"/>
  <c r="CS251" i="46"/>
  <c r="CT251" i="46"/>
  <c r="CU251" i="46"/>
  <c r="CV251" i="46"/>
  <c r="CW251" i="46"/>
  <c r="CX251" i="46"/>
  <c r="CY251" i="46"/>
  <c r="CZ251" i="46"/>
  <c r="DA251" i="46"/>
  <c r="DB251" i="46"/>
  <c r="DC251" i="46"/>
  <c r="DD251" i="46"/>
  <c r="DE251" i="46"/>
  <c r="DF251" i="46"/>
  <c r="DG251" i="46"/>
  <c r="DH251" i="46"/>
  <c r="DI251" i="46"/>
  <c r="DJ251" i="46"/>
  <c r="DK251" i="46"/>
  <c r="DL251" i="46"/>
  <c r="DM251" i="46"/>
  <c r="DN251" i="46"/>
  <c r="DO251" i="46"/>
  <c r="DP251" i="46"/>
  <c r="DQ251" i="46"/>
  <c r="DR251" i="46"/>
  <c r="DS251" i="46"/>
  <c r="DT251" i="46"/>
  <c r="DU251" i="46"/>
  <c r="DV251" i="46"/>
  <c r="DW251" i="46"/>
  <c r="DX251" i="46"/>
  <c r="DY251" i="46"/>
  <c r="DZ251" i="46"/>
  <c r="EA251" i="46"/>
  <c r="EB251" i="46"/>
  <c r="EC251" i="46"/>
  <c r="ED251" i="46"/>
  <c r="EE251" i="46"/>
  <c r="EF251" i="46"/>
  <c r="EG251" i="46"/>
  <c r="EH251" i="46"/>
  <c r="EI251" i="46"/>
  <c r="EJ251" i="46"/>
  <c r="EK251" i="46"/>
  <c r="EL251" i="46"/>
  <c r="EM251" i="46"/>
  <c r="EN251" i="46"/>
  <c r="EO251" i="46"/>
  <c r="EP251" i="46"/>
  <c r="EQ251" i="46"/>
  <c r="ER251" i="46"/>
  <c r="ES251" i="46"/>
  <c r="ET251" i="46"/>
  <c r="EU251" i="46"/>
  <c r="EV251" i="46"/>
  <c r="EW251" i="46"/>
  <c r="EX251" i="46"/>
  <c r="EY251" i="46"/>
  <c r="EZ251" i="46"/>
  <c r="FA251" i="46"/>
  <c r="FB251" i="46"/>
  <c r="FC251" i="46"/>
  <c r="FD251" i="46"/>
  <c r="FE251" i="46"/>
  <c r="FF251" i="46"/>
  <c r="FG251" i="46"/>
  <c r="FH251" i="46"/>
  <c r="FI251" i="46"/>
  <c r="FJ251" i="46"/>
  <c r="FK251" i="46"/>
  <c r="FL251" i="46"/>
  <c r="FM251" i="46"/>
  <c r="FN251" i="46"/>
  <c r="FO251" i="46"/>
  <c r="FP251" i="46"/>
  <c r="FQ251" i="46"/>
  <c r="FR251" i="46"/>
  <c r="FS251" i="46"/>
  <c r="FT251" i="46"/>
  <c r="FU251" i="46"/>
  <c r="FV251" i="46"/>
  <c r="FW251" i="46"/>
  <c r="FX251" i="46"/>
  <c r="FY251" i="46"/>
  <c r="FZ251" i="46"/>
  <c r="GA251" i="46"/>
  <c r="GB251" i="46"/>
  <c r="HE251" i="46"/>
  <c r="HF251" i="46"/>
  <c r="MC251" i="46"/>
  <c r="MD251" i="46"/>
  <c r="HG251" i="46"/>
  <c r="BH251" i="46"/>
  <c r="HH251" i="46"/>
  <c r="HI251" i="46"/>
  <c r="HJ251" i="46"/>
  <c r="GO250" i="46"/>
  <c r="BG250" i="46"/>
  <c r="BI250" i="46" s="1"/>
  <c r="BN250" i="46"/>
  <c r="BO250" i="46"/>
  <c r="BP250" i="46"/>
  <c r="BQ250" i="46"/>
  <c r="BR250" i="46"/>
  <c r="BS250" i="46"/>
  <c r="BT250" i="46"/>
  <c r="BU250" i="46"/>
  <c r="BV250" i="46"/>
  <c r="BW250" i="46"/>
  <c r="BX250" i="46"/>
  <c r="BY250" i="46"/>
  <c r="BZ250" i="46"/>
  <c r="CA250" i="46"/>
  <c r="CB250" i="46"/>
  <c r="CC250" i="46"/>
  <c r="CD250" i="46"/>
  <c r="CE250" i="46"/>
  <c r="CF250" i="46"/>
  <c r="CG250" i="46"/>
  <c r="CH250" i="46"/>
  <c r="CI250" i="46"/>
  <c r="CJ250" i="46"/>
  <c r="CK250" i="46"/>
  <c r="CL250" i="46"/>
  <c r="CM250" i="46"/>
  <c r="CN250" i="46"/>
  <c r="CO250" i="46"/>
  <c r="CP250" i="46"/>
  <c r="CQ250" i="46"/>
  <c r="CR250" i="46"/>
  <c r="CS250" i="46"/>
  <c r="CT250" i="46"/>
  <c r="CU250" i="46"/>
  <c r="CV250" i="46"/>
  <c r="CW250" i="46"/>
  <c r="CX250" i="46"/>
  <c r="CY250" i="46"/>
  <c r="CZ250" i="46"/>
  <c r="DA250" i="46"/>
  <c r="DB250" i="46"/>
  <c r="DC250" i="46"/>
  <c r="DD250" i="46"/>
  <c r="DE250" i="46"/>
  <c r="DF250" i="46"/>
  <c r="DG250" i="46"/>
  <c r="DH250" i="46"/>
  <c r="DI250" i="46"/>
  <c r="DJ250" i="46"/>
  <c r="DK250" i="46"/>
  <c r="DL250" i="46"/>
  <c r="DM250" i="46"/>
  <c r="DN250" i="46"/>
  <c r="DO250" i="46"/>
  <c r="DP250" i="46"/>
  <c r="DQ250" i="46"/>
  <c r="DR250" i="46"/>
  <c r="DS250" i="46"/>
  <c r="DT250" i="46"/>
  <c r="DU250" i="46"/>
  <c r="DV250" i="46"/>
  <c r="DW250" i="46"/>
  <c r="DX250" i="46"/>
  <c r="DY250" i="46"/>
  <c r="DZ250" i="46"/>
  <c r="EA250" i="46"/>
  <c r="EB250" i="46"/>
  <c r="EC250" i="46"/>
  <c r="ED250" i="46"/>
  <c r="EE250" i="46"/>
  <c r="EF250" i="46"/>
  <c r="EG250" i="46"/>
  <c r="EH250" i="46"/>
  <c r="EI250" i="46"/>
  <c r="EJ250" i="46"/>
  <c r="EK250" i="46"/>
  <c r="EL250" i="46"/>
  <c r="EM250" i="46"/>
  <c r="EN250" i="46"/>
  <c r="EO250" i="46"/>
  <c r="EP250" i="46"/>
  <c r="EQ250" i="46"/>
  <c r="ER250" i="46"/>
  <c r="ES250" i="46"/>
  <c r="ET250" i="46"/>
  <c r="EU250" i="46"/>
  <c r="EV250" i="46"/>
  <c r="EW250" i="46"/>
  <c r="EX250" i="46"/>
  <c r="EY250" i="46"/>
  <c r="EZ250" i="46"/>
  <c r="FA250" i="46"/>
  <c r="FB250" i="46"/>
  <c r="FC250" i="46"/>
  <c r="FD250" i="46"/>
  <c r="FE250" i="46"/>
  <c r="FF250" i="46"/>
  <c r="FG250" i="46"/>
  <c r="FH250" i="46"/>
  <c r="FI250" i="46"/>
  <c r="FJ250" i="46"/>
  <c r="FK250" i="46"/>
  <c r="FL250" i="46"/>
  <c r="FM250" i="46"/>
  <c r="FN250" i="46"/>
  <c r="FO250" i="46"/>
  <c r="FP250" i="46"/>
  <c r="FQ250" i="46"/>
  <c r="FR250" i="46"/>
  <c r="FS250" i="46"/>
  <c r="FT250" i="46"/>
  <c r="FU250" i="46"/>
  <c r="FV250" i="46"/>
  <c r="FW250" i="46"/>
  <c r="FX250" i="46"/>
  <c r="FY250" i="46"/>
  <c r="FZ250" i="46"/>
  <c r="GA250" i="46"/>
  <c r="GB250" i="46"/>
  <c r="HE250" i="46"/>
  <c r="HF250" i="46"/>
  <c r="MC250" i="46"/>
  <c r="MD250" i="46"/>
  <c r="HG250" i="46"/>
  <c r="BH250" i="46"/>
  <c r="HH250" i="46"/>
  <c r="HI250" i="46"/>
  <c r="HJ250" i="46"/>
  <c r="GO249" i="46"/>
  <c r="BG249" i="46"/>
  <c r="BI249" i="46" s="1"/>
  <c r="BN249" i="46"/>
  <c r="BO249" i="46"/>
  <c r="BP249" i="46"/>
  <c r="BQ249" i="46"/>
  <c r="BR249" i="46"/>
  <c r="BS249" i="46"/>
  <c r="BT249" i="46"/>
  <c r="BU249" i="46"/>
  <c r="BV249" i="46"/>
  <c r="BW249" i="46"/>
  <c r="BX249" i="46"/>
  <c r="BY249" i="46"/>
  <c r="BZ249" i="46"/>
  <c r="CA249" i="46"/>
  <c r="CB249" i="46"/>
  <c r="CC249" i="46"/>
  <c r="CD249" i="46"/>
  <c r="CE249" i="46"/>
  <c r="CF249" i="46"/>
  <c r="CG249" i="46"/>
  <c r="CH249" i="46"/>
  <c r="CI249" i="46"/>
  <c r="CJ249" i="46"/>
  <c r="CK249" i="46"/>
  <c r="CL249" i="46"/>
  <c r="CM249" i="46"/>
  <c r="CN249" i="46"/>
  <c r="CO249" i="46"/>
  <c r="CP249" i="46"/>
  <c r="CQ249" i="46"/>
  <c r="CR249" i="46"/>
  <c r="CS249" i="46"/>
  <c r="CT249" i="46"/>
  <c r="CU249" i="46"/>
  <c r="CV249" i="46"/>
  <c r="CW249" i="46"/>
  <c r="CX249" i="46"/>
  <c r="CY249" i="46"/>
  <c r="CZ249" i="46"/>
  <c r="DA249" i="46"/>
  <c r="DB249" i="46"/>
  <c r="DC249" i="46"/>
  <c r="DD249" i="46"/>
  <c r="DE249" i="46"/>
  <c r="DF249" i="46"/>
  <c r="DG249" i="46"/>
  <c r="DH249" i="46"/>
  <c r="DI249" i="46"/>
  <c r="DJ249" i="46"/>
  <c r="DK249" i="46"/>
  <c r="DL249" i="46"/>
  <c r="DM249" i="46"/>
  <c r="DN249" i="46"/>
  <c r="DO249" i="46"/>
  <c r="DP249" i="46"/>
  <c r="DQ249" i="46"/>
  <c r="DR249" i="46"/>
  <c r="DS249" i="46"/>
  <c r="DT249" i="46"/>
  <c r="DU249" i="46"/>
  <c r="DV249" i="46"/>
  <c r="DW249" i="46"/>
  <c r="DX249" i="46"/>
  <c r="DY249" i="46"/>
  <c r="DZ249" i="46"/>
  <c r="EA249" i="46"/>
  <c r="EB249" i="46"/>
  <c r="EC249" i="46"/>
  <c r="ED249" i="46"/>
  <c r="EE249" i="46"/>
  <c r="EF249" i="46"/>
  <c r="EG249" i="46"/>
  <c r="EH249" i="46"/>
  <c r="EI249" i="46"/>
  <c r="EJ249" i="46"/>
  <c r="EK249" i="46"/>
  <c r="EL249" i="46"/>
  <c r="EM249" i="46"/>
  <c r="EN249" i="46"/>
  <c r="EO249" i="46"/>
  <c r="EP249" i="46"/>
  <c r="EQ249" i="46"/>
  <c r="ER249" i="46"/>
  <c r="ES249" i="46"/>
  <c r="ET249" i="46"/>
  <c r="EU249" i="46"/>
  <c r="EV249" i="46"/>
  <c r="EW249" i="46"/>
  <c r="EX249" i="46"/>
  <c r="EY249" i="46"/>
  <c r="EZ249" i="46"/>
  <c r="FA249" i="46"/>
  <c r="FB249" i="46"/>
  <c r="FC249" i="46"/>
  <c r="FD249" i="46"/>
  <c r="FE249" i="46"/>
  <c r="FF249" i="46"/>
  <c r="FG249" i="46"/>
  <c r="FH249" i="46"/>
  <c r="FI249" i="46"/>
  <c r="FJ249" i="46"/>
  <c r="FK249" i="46"/>
  <c r="FL249" i="46"/>
  <c r="FM249" i="46"/>
  <c r="FN249" i="46"/>
  <c r="FO249" i="46"/>
  <c r="FP249" i="46"/>
  <c r="FQ249" i="46"/>
  <c r="FR249" i="46"/>
  <c r="FS249" i="46"/>
  <c r="FT249" i="46"/>
  <c r="FU249" i="46"/>
  <c r="FV249" i="46"/>
  <c r="FW249" i="46"/>
  <c r="FX249" i="46"/>
  <c r="FY249" i="46"/>
  <c r="FZ249" i="46"/>
  <c r="GA249" i="46"/>
  <c r="GB249" i="46"/>
  <c r="HE249" i="46"/>
  <c r="HF249" i="46"/>
  <c r="MC249" i="46"/>
  <c r="MD249" i="46"/>
  <c r="HG249" i="46"/>
  <c r="BH249" i="46"/>
  <c r="HH249" i="46"/>
  <c r="HI249" i="46"/>
  <c r="HJ249" i="46"/>
  <c r="GO248" i="46"/>
  <c r="BG248" i="46"/>
  <c r="BI248" i="46" s="1"/>
  <c r="BN248" i="46"/>
  <c r="BO248" i="46"/>
  <c r="BP248" i="46"/>
  <c r="BQ248" i="46"/>
  <c r="BR248" i="46"/>
  <c r="BS248" i="46"/>
  <c r="BT248" i="46"/>
  <c r="BU248" i="46"/>
  <c r="BV248" i="46"/>
  <c r="BW248" i="46"/>
  <c r="BX248" i="46"/>
  <c r="BY248" i="46"/>
  <c r="BZ248" i="46"/>
  <c r="CA248" i="46"/>
  <c r="CB248" i="46"/>
  <c r="CC248" i="46"/>
  <c r="CD248" i="46"/>
  <c r="CE248" i="46"/>
  <c r="CF248" i="46"/>
  <c r="CG248" i="46"/>
  <c r="CH248" i="46"/>
  <c r="CI248" i="46"/>
  <c r="CJ248" i="46"/>
  <c r="CK248" i="46"/>
  <c r="CL248" i="46"/>
  <c r="CM248" i="46"/>
  <c r="CN248" i="46"/>
  <c r="CO248" i="46"/>
  <c r="CP248" i="46"/>
  <c r="CQ248" i="46"/>
  <c r="CR248" i="46"/>
  <c r="CS248" i="46"/>
  <c r="CT248" i="46"/>
  <c r="CU248" i="46"/>
  <c r="CV248" i="46"/>
  <c r="CW248" i="46"/>
  <c r="CX248" i="46"/>
  <c r="CY248" i="46"/>
  <c r="CZ248" i="46"/>
  <c r="DA248" i="46"/>
  <c r="DB248" i="46"/>
  <c r="DC248" i="46"/>
  <c r="DD248" i="46"/>
  <c r="DE248" i="46"/>
  <c r="DF248" i="46"/>
  <c r="DG248" i="46"/>
  <c r="DH248" i="46"/>
  <c r="DI248" i="46"/>
  <c r="DJ248" i="46"/>
  <c r="DK248" i="46"/>
  <c r="DL248" i="46"/>
  <c r="DM248" i="46"/>
  <c r="DN248" i="46"/>
  <c r="DO248" i="46"/>
  <c r="DP248" i="46"/>
  <c r="DQ248" i="46"/>
  <c r="DR248" i="46"/>
  <c r="DS248" i="46"/>
  <c r="DT248" i="46"/>
  <c r="DU248" i="46"/>
  <c r="DV248" i="46"/>
  <c r="DW248" i="46"/>
  <c r="DX248" i="46"/>
  <c r="DY248" i="46"/>
  <c r="DZ248" i="46"/>
  <c r="EA248" i="46"/>
  <c r="EB248" i="46"/>
  <c r="EC248" i="46"/>
  <c r="ED248" i="46"/>
  <c r="EE248" i="46"/>
  <c r="EF248" i="46"/>
  <c r="EG248" i="46"/>
  <c r="EH248" i="46"/>
  <c r="EI248" i="46"/>
  <c r="EJ248" i="46"/>
  <c r="EK248" i="46"/>
  <c r="EL248" i="46"/>
  <c r="EM248" i="46"/>
  <c r="EN248" i="46"/>
  <c r="EO248" i="46"/>
  <c r="EP248" i="46"/>
  <c r="EQ248" i="46"/>
  <c r="ER248" i="46"/>
  <c r="ES248" i="46"/>
  <c r="ET248" i="46"/>
  <c r="EU248" i="46"/>
  <c r="EV248" i="46"/>
  <c r="EW248" i="46"/>
  <c r="EX248" i="46"/>
  <c r="EY248" i="46"/>
  <c r="EZ248" i="46"/>
  <c r="FA248" i="46"/>
  <c r="FB248" i="46"/>
  <c r="FC248" i="46"/>
  <c r="FD248" i="46"/>
  <c r="FE248" i="46"/>
  <c r="FF248" i="46"/>
  <c r="FG248" i="46"/>
  <c r="FH248" i="46"/>
  <c r="FI248" i="46"/>
  <c r="FJ248" i="46"/>
  <c r="FK248" i="46"/>
  <c r="FL248" i="46"/>
  <c r="FM248" i="46"/>
  <c r="FN248" i="46"/>
  <c r="FO248" i="46"/>
  <c r="FP248" i="46"/>
  <c r="FQ248" i="46"/>
  <c r="FR248" i="46"/>
  <c r="FS248" i="46"/>
  <c r="FT248" i="46"/>
  <c r="FU248" i="46"/>
  <c r="FV248" i="46"/>
  <c r="FW248" i="46"/>
  <c r="FX248" i="46"/>
  <c r="FY248" i="46"/>
  <c r="FZ248" i="46"/>
  <c r="GA248" i="46"/>
  <c r="GB248" i="46"/>
  <c r="HE248" i="46"/>
  <c r="HF248" i="46"/>
  <c r="MC248" i="46"/>
  <c r="MD248" i="46"/>
  <c r="HG248" i="46"/>
  <c r="BH248" i="46"/>
  <c r="HH248" i="46"/>
  <c r="HI248" i="46"/>
  <c r="HJ248" i="46"/>
  <c r="GO247" i="46"/>
  <c r="BG247" i="46"/>
  <c r="BI247" i="46" s="1"/>
  <c r="BN247" i="46"/>
  <c r="BO247" i="46"/>
  <c r="BP247" i="46"/>
  <c r="BQ247" i="46"/>
  <c r="BR247" i="46"/>
  <c r="BS247" i="46"/>
  <c r="BT247" i="46"/>
  <c r="BU247" i="46"/>
  <c r="BV247" i="46"/>
  <c r="BW247" i="46"/>
  <c r="BX247" i="46"/>
  <c r="BY247" i="46"/>
  <c r="BZ247" i="46"/>
  <c r="CA247" i="46"/>
  <c r="CB247" i="46"/>
  <c r="CC247" i="46"/>
  <c r="CD247" i="46"/>
  <c r="CE247" i="46"/>
  <c r="CF247" i="46"/>
  <c r="CG247" i="46"/>
  <c r="CH247" i="46"/>
  <c r="CI247" i="46"/>
  <c r="CJ247" i="46"/>
  <c r="CK247" i="46"/>
  <c r="CL247" i="46"/>
  <c r="CM247" i="46"/>
  <c r="CN247" i="46"/>
  <c r="CO247" i="46"/>
  <c r="CP247" i="46"/>
  <c r="CQ247" i="46"/>
  <c r="CR247" i="46"/>
  <c r="CS247" i="46"/>
  <c r="CT247" i="46"/>
  <c r="CU247" i="46"/>
  <c r="CV247" i="46"/>
  <c r="CW247" i="46"/>
  <c r="CX247" i="46"/>
  <c r="CY247" i="46"/>
  <c r="CZ247" i="46"/>
  <c r="DA247" i="46"/>
  <c r="DB247" i="46"/>
  <c r="DC247" i="46"/>
  <c r="DD247" i="46"/>
  <c r="DE247" i="46"/>
  <c r="DF247" i="46"/>
  <c r="DG247" i="46"/>
  <c r="DH247" i="46"/>
  <c r="DI247" i="46"/>
  <c r="DJ247" i="46"/>
  <c r="DK247" i="46"/>
  <c r="DL247" i="46"/>
  <c r="DM247" i="46"/>
  <c r="DN247" i="46"/>
  <c r="DO247" i="46"/>
  <c r="DP247" i="46"/>
  <c r="DQ247" i="46"/>
  <c r="DR247" i="46"/>
  <c r="DS247" i="46"/>
  <c r="DT247" i="46"/>
  <c r="DU247" i="46"/>
  <c r="DV247" i="46"/>
  <c r="DW247" i="46"/>
  <c r="DX247" i="46"/>
  <c r="DY247" i="46"/>
  <c r="DZ247" i="46"/>
  <c r="EA247" i="46"/>
  <c r="EB247" i="46"/>
  <c r="EC247" i="46"/>
  <c r="ED247" i="46"/>
  <c r="EE247" i="46"/>
  <c r="EF247" i="46"/>
  <c r="EG247" i="46"/>
  <c r="EH247" i="46"/>
  <c r="EI247" i="46"/>
  <c r="EJ247" i="46"/>
  <c r="EK247" i="46"/>
  <c r="EL247" i="46"/>
  <c r="EM247" i="46"/>
  <c r="EN247" i="46"/>
  <c r="EO247" i="46"/>
  <c r="EP247" i="46"/>
  <c r="EQ247" i="46"/>
  <c r="ER247" i="46"/>
  <c r="ES247" i="46"/>
  <c r="ET247" i="46"/>
  <c r="EU247" i="46"/>
  <c r="EV247" i="46"/>
  <c r="EW247" i="46"/>
  <c r="EX247" i="46"/>
  <c r="EY247" i="46"/>
  <c r="EZ247" i="46"/>
  <c r="FA247" i="46"/>
  <c r="FB247" i="46"/>
  <c r="FC247" i="46"/>
  <c r="FD247" i="46"/>
  <c r="FE247" i="46"/>
  <c r="FF247" i="46"/>
  <c r="FG247" i="46"/>
  <c r="FH247" i="46"/>
  <c r="FI247" i="46"/>
  <c r="FJ247" i="46"/>
  <c r="FK247" i="46"/>
  <c r="FL247" i="46"/>
  <c r="FM247" i="46"/>
  <c r="FN247" i="46"/>
  <c r="FO247" i="46"/>
  <c r="FP247" i="46"/>
  <c r="FQ247" i="46"/>
  <c r="FR247" i="46"/>
  <c r="FS247" i="46"/>
  <c r="FT247" i="46"/>
  <c r="FU247" i="46"/>
  <c r="FV247" i="46"/>
  <c r="FW247" i="46"/>
  <c r="FX247" i="46"/>
  <c r="FY247" i="46"/>
  <c r="FZ247" i="46"/>
  <c r="GA247" i="46"/>
  <c r="GB247" i="46"/>
  <c r="HE247" i="46"/>
  <c r="HF247" i="46"/>
  <c r="MC247" i="46"/>
  <c r="MD247" i="46"/>
  <c r="HG247" i="46"/>
  <c r="BH247" i="46"/>
  <c r="HH247" i="46"/>
  <c r="HI247" i="46"/>
  <c r="HJ247" i="46"/>
  <c r="GO246" i="46"/>
  <c r="BG246" i="46"/>
  <c r="BI246" i="46" s="1"/>
  <c r="BN246" i="46"/>
  <c r="BO246" i="46"/>
  <c r="BP246" i="46"/>
  <c r="BQ246" i="46"/>
  <c r="BR246" i="46"/>
  <c r="BS246" i="46"/>
  <c r="BT246" i="46"/>
  <c r="BU246" i="46"/>
  <c r="BV246" i="46"/>
  <c r="BW246" i="46"/>
  <c r="BX246" i="46"/>
  <c r="BY246" i="46"/>
  <c r="BZ246" i="46"/>
  <c r="CA246" i="46"/>
  <c r="CB246" i="46"/>
  <c r="CC246" i="46"/>
  <c r="CD246" i="46"/>
  <c r="CE246" i="46"/>
  <c r="CF246" i="46"/>
  <c r="CG246" i="46"/>
  <c r="CH246" i="46"/>
  <c r="CI246" i="46"/>
  <c r="CJ246" i="46"/>
  <c r="CK246" i="46"/>
  <c r="CL246" i="46"/>
  <c r="CM246" i="46"/>
  <c r="CN246" i="46"/>
  <c r="CO246" i="46"/>
  <c r="CP246" i="46"/>
  <c r="CQ246" i="46"/>
  <c r="CR246" i="46"/>
  <c r="CS246" i="46"/>
  <c r="CT246" i="46"/>
  <c r="CU246" i="46"/>
  <c r="CV246" i="46"/>
  <c r="CW246" i="46"/>
  <c r="CX246" i="46"/>
  <c r="CY246" i="46"/>
  <c r="CZ246" i="46"/>
  <c r="DA246" i="46"/>
  <c r="DB246" i="46"/>
  <c r="DC246" i="46"/>
  <c r="DD246" i="46"/>
  <c r="DE246" i="46"/>
  <c r="DF246" i="46"/>
  <c r="DG246" i="46"/>
  <c r="DH246" i="46"/>
  <c r="DI246" i="46"/>
  <c r="DJ246" i="46"/>
  <c r="DK246" i="46"/>
  <c r="DL246" i="46"/>
  <c r="DM246" i="46"/>
  <c r="DN246" i="46"/>
  <c r="DO246" i="46"/>
  <c r="DP246" i="46"/>
  <c r="DQ246" i="46"/>
  <c r="DR246" i="46"/>
  <c r="DS246" i="46"/>
  <c r="DT246" i="46"/>
  <c r="DU246" i="46"/>
  <c r="DV246" i="46"/>
  <c r="DW246" i="46"/>
  <c r="DX246" i="46"/>
  <c r="DY246" i="46"/>
  <c r="DZ246" i="46"/>
  <c r="EA246" i="46"/>
  <c r="EB246" i="46"/>
  <c r="EC246" i="46"/>
  <c r="ED246" i="46"/>
  <c r="EE246" i="46"/>
  <c r="EF246" i="46"/>
  <c r="EG246" i="46"/>
  <c r="EH246" i="46"/>
  <c r="EI246" i="46"/>
  <c r="EJ246" i="46"/>
  <c r="EK246" i="46"/>
  <c r="EL246" i="46"/>
  <c r="EM246" i="46"/>
  <c r="EN246" i="46"/>
  <c r="EO246" i="46"/>
  <c r="EP246" i="46"/>
  <c r="EQ246" i="46"/>
  <c r="ER246" i="46"/>
  <c r="ES246" i="46"/>
  <c r="ET246" i="46"/>
  <c r="EU246" i="46"/>
  <c r="EV246" i="46"/>
  <c r="EW246" i="46"/>
  <c r="EX246" i="46"/>
  <c r="EY246" i="46"/>
  <c r="EZ246" i="46"/>
  <c r="FA246" i="46"/>
  <c r="FB246" i="46"/>
  <c r="FC246" i="46"/>
  <c r="FD246" i="46"/>
  <c r="FE246" i="46"/>
  <c r="FF246" i="46"/>
  <c r="FG246" i="46"/>
  <c r="FH246" i="46"/>
  <c r="FI246" i="46"/>
  <c r="FJ246" i="46"/>
  <c r="FK246" i="46"/>
  <c r="FL246" i="46"/>
  <c r="FM246" i="46"/>
  <c r="FN246" i="46"/>
  <c r="FO246" i="46"/>
  <c r="FP246" i="46"/>
  <c r="FQ246" i="46"/>
  <c r="FR246" i="46"/>
  <c r="FS246" i="46"/>
  <c r="FT246" i="46"/>
  <c r="FU246" i="46"/>
  <c r="FV246" i="46"/>
  <c r="FW246" i="46"/>
  <c r="FX246" i="46"/>
  <c r="FY246" i="46"/>
  <c r="FZ246" i="46"/>
  <c r="GA246" i="46"/>
  <c r="GB246" i="46"/>
  <c r="HE246" i="46"/>
  <c r="HF246" i="46"/>
  <c r="MC246" i="46"/>
  <c r="MD246" i="46"/>
  <c r="HG246" i="46"/>
  <c r="BH246" i="46"/>
  <c r="HH246" i="46"/>
  <c r="HI246" i="46"/>
  <c r="HJ246" i="46"/>
  <c r="GO245" i="46"/>
  <c r="BG245" i="46"/>
  <c r="BI245" i="46" s="1"/>
  <c r="BN245" i="46"/>
  <c r="BO245" i="46"/>
  <c r="BP245" i="46"/>
  <c r="BQ245" i="46"/>
  <c r="BR245" i="46"/>
  <c r="BS245" i="46"/>
  <c r="BT245" i="46"/>
  <c r="BU245" i="46"/>
  <c r="BV245" i="46"/>
  <c r="BW245" i="46"/>
  <c r="BX245" i="46"/>
  <c r="BY245" i="46"/>
  <c r="BZ245" i="46"/>
  <c r="CA245" i="46"/>
  <c r="CB245" i="46"/>
  <c r="CC245" i="46"/>
  <c r="CD245" i="46"/>
  <c r="CE245" i="46"/>
  <c r="CF245" i="46"/>
  <c r="CG245" i="46"/>
  <c r="CH245" i="46"/>
  <c r="CI245" i="46"/>
  <c r="CJ245" i="46"/>
  <c r="CK245" i="46"/>
  <c r="CL245" i="46"/>
  <c r="CM245" i="46"/>
  <c r="CN245" i="46"/>
  <c r="CO245" i="46"/>
  <c r="CP245" i="46"/>
  <c r="CQ245" i="46"/>
  <c r="CR245" i="46"/>
  <c r="CS245" i="46"/>
  <c r="CT245" i="46"/>
  <c r="CU245" i="46"/>
  <c r="CV245" i="46"/>
  <c r="CW245" i="46"/>
  <c r="CX245" i="46"/>
  <c r="CY245" i="46"/>
  <c r="CZ245" i="46"/>
  <c r="DA245" i="46"/>
  <c r="DB245" i="46"/>
  <c r="DC245" i="46"/>
  <c r="DD245" i="46"/>
  <c r="DE245" i="46"/>
  <c r="DF245" i="46"/>
  <c r="DG245" i="46"/>
  <c r="DH245" i="46"/>
  <c r="DI245" i="46"/>
  <c r="DJ245" i="46"/>
  <c r="DK245" i="46"/>
  <c r="DL245" i="46"/>
  <c r="DM245" i="46"/>
  <c r="DN245" i="46"/>
  <c r="DO245" i="46"/>
  <c r="DP245" i="46"/>
  <c r="DQ245" i="46"/>
  <c r="DR245" i="46"/>
  <c r="DS245" i="46"/>
  <c r="DT245" i="46"/>
  <c r="DU245" i="46"/>
  <c r="DV245" i="46"/>
  <c r="DW245" i="46"/>
  <c r="DX245" i="46"/>
  <c r="DY245" i="46"/>
  <c r="DZ245" i="46"/>
  <c r="EA245" i="46"/>
  <c r="EB245" i="46"/>
  <c r="EC245" i="46"/>
  <c r="ED245" i="46"/>
  <c r="EE245" i="46"/>
  <c r="EF245" i="46"/>
  <c r="EG245" i="46"/>
  <c r="EH245" i="46"/>
  <c r="EI245" i="46"/>
  <c r="EJ245" i="46"/>
  <c r="EK245" i="46"/>
  <c r="EL245" i="46"/>
  <c r="EM245" i="46"/>
  <c r="EN245" i="46"/>
  <c r="EO245" i="46"/>
  <c r="EP245" i="46"/>
  <c r="EQ245" i="46"/>
  <c r="ER245" i="46"/>
  <c r="ES245" i="46"/>
  <c r="ET245" i="46"/>
  <c r="EU245" i="46"/>
  <c r="EV245" i="46"/>
  <c r="EW245" i="46"/>
  <c r="EX245" i="46"/>
  <c r="EY245" i="46"/>
  <c r="EZ245" i="46"/>
  <c r="FA245" i="46"/>
  <c r="FB245" i="46"/>
  <c r="FC245" i="46"/>
  <c r="FD245" i="46"/>
  <c r="FE245" i="46"/>
  <c r="FF245" i="46"/>
  <c r="FG245" i="46"/>
  <c r="FH245" i="46"/>
  <c r="FI245" i="46"/>
  <c r="FJ245" i="46"/>
  <c r="FK245" i="46"/>
  <c r="FL245" i="46"/>
  <c r="FM245" i="46"/>
  <c r="FN245" i="46"/>
  <c r="FO245" i="46"/>
  <c r="FP245" i="46"/>
  <c r="FQ245" i="46"/>
  <c r="FR245" i="46"/>
  <c r="FS245" i="46"/>
  <c r="FT245" i="46"/>
  <c r="FU245" i="46"/>
  <c r="FV245" i="46"/>
  <c r="FW245" i="46"/>
  <c r="FX245" i="46"/>
  <c r="FY245" i="46"/>
  <c r="FZ245" i="46"/>
  <c r="GA245" i="46"/>
  <c r="GB245" i="46"/>
  <c r="HE245" i="46"/>
  <c r="HF245" i="46"/>
  <c r="MC245" i="46"/>
  <c r="MD245" i="46"/>
  <c r="HG245" i="46"/>
  <c r="BH245" i="46"/>
  <c r="HH245" i="46"/>
  <c r="HI245" i="46"/>
  <c r="HJ245" i="46"/>
  <c r="GO244" i="46"/>
  <c r="BG244" i="46"/>
  <c r="BI244" i="46" s="1"/>
  <c r="BN244" i="46"/>
  <c r="BO244" i="46"/>
  <c r="BP244" i="46"/>
  <c r="BQ244" i="46"/>
  <c r="BR244" i="46"/>
  <c r="BS244" i="46"/>
  <c r="BT244" i="46"/>
  <c r="BU244" i="46"/>
  <c r="BV244" i="46"/>
  <c r="BW244" i="46"/>
  <c r="BX244" i="46"/>
  <c r="BY244" i="46"/>
  <c r="BZ244" i="46"/>
  <c r="CA244" i="46"/>
  <c r="CB244" i="46"/>
  <c r="CC244" i="46"/>
  <c r="CD244" i="46"/>
  <c r="CE244" i="46"/>
  <c r="CF244" i="46"/>
  <c r="CG244" i="46"/>
  <c r="CH244" i="46"/>
  <c r="CI244" i="46"/>
  <c r="CJ244" i="46"/>
  <c r="CK244" i="46"/>
  <c r="CL244" i="46"/>
  <c r="CM244" i="46"/>
  <c r="CN244" i="46"/>
  <c r="CO244" i="46"/>
  <c r="CP244" i="46"/>
  <c r="CQ244" i="46"/>
  <c r="CR244" i="46"/>
  <c r="CS244" i="46"/>
  <c r="CT244" i="46"/>
  <c r="CU244" i="46"/>
  <c r="CV244" i="46"/>
  <c r="CW244" i="46"/>
  <c r="CX244" i="46"/>
  <c r="CY244" i="46"/>
  <c r="CZ244" i="46"/>
  <c r="DA244" i="46"/>
  <c r="DB244" i="46"/>
  <c r="DC244" i="46"/>
  <c r="DD244" i="46"/>
  <c r="DE244" i="46"/>
  <c r="DF244" i="46"/>
  <c r="DG244" i="46"/>
  <c r="DH244" i="46"/>
  <c r="DI244" i="46"/>
  <c r="DJ244" i="46"/>
  <c r="DK244" i="46"/>
  <c r="DL244" i="46"/>
  <c r="DM244" i="46"/>
  <c r="DN244" i="46"/>
  <c r="DO244" i="46"/>
  <c r="DP244" i="46"/>
  <c r="DQ244" i="46"/>
  <c r="DR244" i="46"/>
  <c r="DS244" i="46"/>
  <c r="DT244" i="46"/>
  <c r="DU244" i="46"/>
  <c r="DV244" i="46"/>
  <c r="DW244" i="46"/>
  <c r="DX244" i="46"/>
  <c r="DY244" i="46"/>
  <c r="DZ244" i="46"/>
  <c r="EA244" i="46"/>
  <c r="EB244" i="46"/>
  <c r="EC244" i="46"/>
  <c r="ED244" i="46"/>
  <c r="EE244" i="46"/>
  <c r="EF244" i="46"/>
  <c r="EG244" i="46"/>
  <c r="EH244" i="46"/>
  <c r="EI244" i="46"/>
  <c r="EJ244" i="46"/>
  <c r="EK244" i="46"/>
  <c r="EL244" i="46"/>
  <c r="EM244" i="46"/>
  <c r="EN244" i="46"/>
  <c r="EO244" i="46"/>
  <c r="EP244" i="46"/>
  <c r="EQ244" i="46"/>
  <c r="ER244" i="46"/>
  <c r="ES244" i="46"/>
  <c r="ET244" i="46"/>
  <c r="EU244" i="46"/>
  <c r="EV244" i="46"/>
  <c r="EW244" i="46"/>
  <c r="EX244" i="46"/>
  <c r="EY244" i="46"/>
  <c r="EZ244" i="46"/>
  <c r="FA244" i="46"/>
  <c r="FB244" i="46"/>
  <c r="FC244" i="46"/>
  <c r="FD244" i="46"/>
  <c r="FE244" i="46"/>
  <c r="FF244" i="46"/>
  <c r="FG244" i="46"/>
  <c r="FH244" i="46"/>
  <c r="FI244" i="46"/>
  <c r="FJ244" i="46"/>
  <c r="FK244" i="46"/>
  <c r="FL244" i="46"/>
  <c r="FM244" i="46"/>
  <c r="FN244" i="46"/>
  <c r="FO244" i="46"/>
  <c r="FP244" i="46"/>
  <c r="FQ244" i="46"/>
  <c r="FR244" i="46"/>
  <c r="FS244" i="46"/>
  <c r="FT244" i="46"/>
  <c r="FU244" i="46"/>
  <c r="FV244" i="46"/>
  <c r="FW244" i="46"/>
  <c r="FX244" i="46"/>
  <c r="FY244" i="46"/>
  <c r="FZ244" i="46"/>
  <c r="GA244" i="46"/>
  <c r="GB244" i="46"/>
  <c r="HE244" i="46"/>
  <c r="HF244" i="46"/>
  <c r="MC244" i="46"/>
  <c r="MD244" i="46"/>
  <c r="HG244" i="46"/>
  <c r="BH244" i="46"/>
  <c r="HH244" i="46"/>
  <c r="HI244" i="46"/>
  <c r="HJ244" i="46"/>
  <c r="GO243" i="46"/>
  <c r="BG243" i="46"/>
  <c r="BI243" i="46" s="1"/>
  <c r="BN243" i="46"/>
  <c r="BO243" i="46"/>
  <c r="BP243" i="46"/>
  <c r="BQ243" i="46"/>
  <c r="BR243" i="46"/>
  <c r="BS243" i="46"/>
  <c r="BT243" i="46"/>
  <c r="BU243" i="46"/>
  <c r="BV243" i="46"/>
  <c r="BW243" i="46"/>
  <c r="BX243" i="46"/>
  <c r="BY243" i="46"/>
  <c r="BZ243" i="46"/>
  <c r="CA243" i="46"/>
  <c r="CB243" i="46"/>
  <c r="CC243" i="46"/>
  <c r="CD243" i="46"/>
  <c r="CE243" i="46"/>
  <c r="CF243" i="46"/>
  <c r="CG243" i="46"/>
  <c r="CH243" i="46"/>
  <c r="CI243" i="46"/>
  <c r="CJ243" i="46"/>
  <c r="CK243" i="46"/>
  <c r="CL243" i="46"/>
  <c r="CM243" i="46"/>
  <c r="CN243" i="46"/>
  <c r="CO243" i="46"/>
  <c r="CP243" i="46"/>
  <c r="CQ243" i="46"/>
  <c r="CR243" i="46"/>
  <c r="CS243" i="46"/>
  <c r="CT243" i="46"/>
  <c r="CU243" i="46"/>
  <c r="CV243" i="46"/>
  <c r="CW243" i="46"/>
  <c r="CX243" i="46"/>
  <c r="CY243" i="46"/>
  <c r="CZ243" i="46"/>
  <c r="DA243" i="46"/>
  <c r="DB243" i="46"/>
  <c r="DC243" i="46"/>
  <c r="DD243" i="46"/>
  <c r="DE243" i="46"/>
  <c r="DF243" i="46"/>
  <c r="DG243" i="46"/>
  <c r="DH243" i="46"/>
  <c r="DI243" i="46"/>
  <c r="DJ243" i="46"/>
  <c r="DK243" i="46"/>
  <c r="DL243" i="46"/>
  <c r="DM243" i="46"/>
  <c r="DN243" i="46"/>
  <c r="DO243" i="46"/>
  <c r="DP243" i="46"/>
  <c r="DQ243" i="46"/>
  <c r="DR243" i="46"/>
  <c r="DS243" i="46"/>
  <c r="DT243" i="46"/>
  <c r="DU243" i="46"/>
  <c r="DV243" i="46"/>
  <c r="DW243" i="46"/>
  <c r="DX243" i="46"/>
  <c r="DY243" i="46"/>
  <c r="DZ243" i="46"/>
  <c r="EA243" i="46"/>
  <c r="EB243" i="46"/>
  <c r="EC243" i="46"/>
  <c r="ED243" i="46"/>
  <c r="EE243" i="46"/>
  <c r="EF243" i="46"/>
  <c r="EG243" i="46"/>
  <c r="EH243" i="46"/>
  <c r="EI243" i="46"/>
  <c r="EJ243" i="46"/>
  <c r="EK243" i="46"/>
  <c r="EL243" i="46"/>
  <c r="EM243" i="46"/>
  <c r="EN243" i="46"/>
  <c r="EO243" i="46"/>
  <c r="EP243" i="46"/>
  <c r="EQ243" i="46"/>
  <c r="ER243" i="46"/>
  <c r="ES243" i="46"/>
  <c r="ET243" i="46"/>
  <c r="EU243" i="46"/>
  <c r="EV243" i="46"/>
  <c r="EW243" i="46"/>
  <c r="EX243" i="46"/>
  <c r="EY243" i="46"/>
  <c r="EZ243" i="46"/>
  <c r="FA243" i="46"/>
  <c r="FB243" i="46"/>
  <c r="FC243" i="46"/>
  <c r="FD243" i="46"/>
  <c r="FE243" i="46"/>
  <c r="FF243" i="46"/>
  <c r="FG243" i="46"/>
  <c r="FH243" i="46"/>
  <c r="FI243" i="46"/>
  <c r="FJ243" i="46"/>
  <c r="FK243" i="46"/>
  <c r="FL243" i="46"/>
  <c r="FM243" i="46"/>
  <c r="FN243" i="46"/>
  <c r="FO243" i="46"/>
  <c r="FP243" i="46"/>
  <c r="FQ243" i="46"/>
  <c r="FR243" i="46"/>
  <c r="FS243" i="46"/>
  <c r="FT243" i="46"/>
  <c r="FU243" i="46"/>
  <c r="FV243" i="46"/>
  <c r="FW243" i="46"/>
  <c r="FX243" i="46"/>
  <c r="FY243" i="46"/>
  <c r="FZ243" i="46"/>
  <c r="GA243" i="46"/>
  <c r="GB243" i="46"/>
  <c r="HE243" i="46"/>
  <c r="HF243" i="46"/>
  <c r="MC243" i="46"/>
  <c r="MD243" i="46"/>
  <c r="HG243" i="46"/>
  <c r="BH243" i="46"/>
  <c r="HH243" i="46"/>
  <c r="HI243" i="46"/>
  <c r="HJ243" i="46"/>
  <c r="GO242" i="46"/>
  <c r="BG242" i="46"/>
  <c r="BI242" i="46" s="1"/>
  <c r="BN242" i="46"/>
  <c r="BO242" i="46"/>
  <c r="BP242" i="46"/>
  <c r="BQ242" i="46"/>
  <c r="BR242" i="46"/>
  <c r="BS242" i="46"/>
  <c r="BT242" i="46"/>
  <c r="BU242" i="46"/>
  <c r="BV242" i="46"/>
  <c r="BW242" i="46"/>
  <c r="BX242" i="46"/>
  <c r="BY242" i="46"/>
  <c r="BZ242" i="46"/>
  <c r="CA242" i="46"/>
  <c r="CB242" i="46"/>
  <c r="CC242" i="46"/>
  <c r="CD242" i="46"/>
  <c r="CE242" i="46"/>
  <c r="CF242" i="46"/>
  <c r="CG242" i="46"/>
  <c r="CH242" i="46"/>
  <c r="CI242" i="46"/>
  <c r="CJ242" i="46"/>
  <c r="CK242" i="46"/>
  <c r="CL242" i="46"/>
  <c r="CM242" i="46"/>
  <c r="CN242" i="46"/>
  <c r="CO242" i="46"/>
  <c r="CP242" i="46"/>
  <c r="CQ242" i="46"/>
  <c r="CR242" i="46"/>
  <c r="CS242" i="46"/>
  <c r="CT242" i="46"/>
  <c r="CU242" i="46"/>
  <c r="CV242" i="46"/>
  <c r="CW242" i="46"/>
  <c r="CX242" i="46"/>
  <c r="CY242" i="46"/>
  <c r="CZ242" i="46"/>
  <c r="DA242" i="46"/>
  <c r="DB242" i="46"/>
  <c r="DC242" i="46"/>
  <c r="DD242" i="46"/>
  <c r="DE242" i="46"/>
  <c r="DF242" i="46"/>
  <c r="DG242" i="46"/>
  <c r="DH242" i="46"/>
  <c r="DI242" i="46"/>
  <c r="DJ242" i="46"/>
  <c r="DK242" i="46"/>
  <c r="DL242" i="46"/>
  <c r="DM242" i="46"/>
  <c r="DN242" i="46"/>
  <c r="DO242" i="46"/>
  <c r="DP242" i="46"/>
  <c r="DQ242" i="46"/>
  <c r="DR242" i="46"/>
  <c r="DS242" i="46"/>
  <c r="DT242" i="46"/>
  <c r="DU242" i="46"/>
  <c r="DV242" i="46"/>
  <c r="DW242" i="46"/>
  <c r="DX242" i="46"/>
  <c r="DY242" i="46"/>
  <c r="DZ242" i="46"/>
  <c r="EA242" i="46"/>
  <c r="EB242" i="46"/>
  <c r="EC242" i="46"/>
  <c r="ED242" i="46"/>
  <c r="EE242" i="46"/>
  <c r="EF242" i="46"/>
  <c r="EG242" i="46"/>
  <c r="EH242" i="46"/>
  <c r="EI242" i="46"/>
  <c r="EJ242" i="46"/>
  <c r="EK242" i="46"/>
  <c r="EL242" i="46"/>
  <c r="EM242" i="46"/>
  <c r="EN242" i="46"/>
  <c r="EO242" i="46"/>
  <c r="EP242" i="46"/>
  <c r="EQ242" i="46"/>
  <c r="ER242" i="46"/>
  <c r="ES242" i="46"/>
  <c r="ET242" i="46"/>
  <c r="EU242" i="46"/>
  <c r="EV242" i="46"/>
  <c r="EW242" i="46"/>
  <c r="EX242" i="46"/>
  <c r="EY242" i="46"/>
  <c r="EZ242" i="46"/>
  <c r="FA242" i="46"/>
  <c r="FB242" i="46"/>
  <c r="FC242" i="46"/>
  <c r="FD242" i="46"/>
  <c r="FE242" i="46"/>
  <c r="FF242" i="46"/>
  <c r="FG242" i="46"/>
  <c r="FH242" i="46"/>
  <c r="FI242" i="46"/>
  <c r="FJ242" i="46"/>
  <c r="FK242" i="46"/>
  <c r="FL242" i="46"/>
  <c r="FM242" i="46"/>
  <c r="FN242" i="46"/>
  <c r="FO242" i="46"/>
  <c r="FP242" i="46"/>
  <c r="FQ242" i="46"/>
  <c r="FR242" i="46"/>
  <c r="FS242" i="46"/>
  <c r="FT242" i="46"/>
  <c r="FU242" i="46"/>
  <c r="FV242" i="46"/>
  <c r="FW242" i="46"/>
  <c r="FX242" i="46"/>
  <c r="FY242" i="46"/>
  <c r="FZ242" i="46"/>
  <c r="GA242" i="46"/>
  <c r="GB242" i="46"/>
  <c r="HE242" i="46"/>
  <c r="HF242" i="46"/>
  <c r="MC242" i="46"/>
  <c r="MD242" i="46"/>
  <c r="HG242" i="46"/>
  <c r="BH242" i="46"/>
  <c r="HH242" i="46"/>
  <c r="HI242" i="46"/>
  <c r="HJ242" i="46"/>
  <c r="GO241" i="46"/>
  <c r="BG241" i="46"/>
  <c r="BI241" i="46" s="1"/>
  <c r="BN241" i="46"/>
  <c r="BO241" i="46"/>
  <c r="BP241" i="46"/>
  <c r="BQ241" i="46"/>
  <c r="BR241" i="46"/>
  <c r="BS241" i="46"/>
  <c r="BT241" i="46"/>
  <c r="BU241" i="46"/>
  <c r="BV241" i="46"/>
  <c r="BW241" i="46"/>
  <c r="BX241" i="46"/>
  <c r="BY241" i="46"/>
  <c r="BZ241" i="46"/>
  <c r="CA241" i="46"/>
  <c r="CB241" i="46"/>
  <c r="CC241" i="46"/>
  <c r="CD241" i="46"/>
  <c r="CE241" i="46"/>
  <c r="CF241" i="46"/>
  <c r="CG241" i="46"/>
  <c r="CH241" i="46"/>
  <c r="CI241" i="46"/>
  <c r="CJ241" i="46"/>
  <c r="CK241" i="46"/>
  <c r="CL241" i="46"/>
  <c r="CM241" i="46"/>
  <c r="CN241" i="46"/>
  <c r="CO241" i="46"/>
  <c r="CP241" i="46"/>
  <c r="CQ241" i="46"/>
  <c r="CR241" i="46"/>
  <c r="CS241" i="46"/>
  <c r="CT241" i="46"/>
  <c r="CU241" i="46"/>
  <c r="CV241" i="46"/>
  <c r="CW241" i="46"/>
  <c r="CX241" i="46"/>
  <c r="CY241" i="46"/>
  <c r="CZ241" i="46"/>
  <c r="DA241" i="46"/>
  <c r="DB241" i="46"/>
  <c r="DC241" i="46"/>
  <c r="DD241" i="46"/>
  <c r="DE241" i="46"/>
  <c r="DF241" i="46"/>
  <c r="DG241" i="46"/>
  <c r="DH241" i="46"/>
  <c r="DI241" i="46"/>
  <c r="DJ241" i="46"/>
  <c r="DK241" i="46"/>
  <c r="DL241" i="46"/>
  <c r="DM241" i="46"/>
  <c r="DN241" i="46"/>
  <c r="DO241" i="46"/>
  <c r="DP241" i="46"/>
  <c r="DQ241" i="46"/>
  <c r="DR241" i="46"/>
  <c r="DS241" i="46"/>
  <c r="DT241" i="46"/>
  <c r="DU241" i="46"/>
  <c r="DV241" i="46"/>
  <c r="DW241" i="46"/>
  <c r="DX241" i="46"/>
  <c r="DY241" i="46"/>
  <c r="DZ241" i="46"/>
  <c r="EA241" i="46"/>
  <c r="EB241" i="46"/>
  <c r="EC241" i="46"/>
  <c r="ED241" i="46"/>
  <c r="EE241" i="46"/>
  <c r="EF241" i="46"/>
  <c r="EG241" i="46"/>
  <c r="EH241" i="46"/>
  <c r="EI241" i="46"/>
  <c r="EJ241" i="46"/>
  <c r="EK241" i="46"/>
  <c r="EL241" i="46"/>
  <c r="EM241" i="46"/>
  <c r="EN241" i="46"/>
  <c r="EO241" i="46"/>
  <c r="EP241" i="46"/>
  <c r="EQ241" i="46"/>
  <c r="ER241" i="46"/>
  <c r="ES241" i="46"/>
  <c r="ET241" i="46"/>
  <c r="EU241" i="46"/>
  <c r="EV241" i="46"/>
  <c r="EW241" i="46"/>
  <c r="EX241" i="46"/>
  <c r="EY241" i="46"/>
  <c r="EZ241" i="46"/>
  <c r="FA241" i="46"/>
  <c r="FB241" i="46"/>
  <c r="FC241" i="46"/>
  <c r="FD241" i="46"/>
  <c r="FE241" i="46"/>
  <c r="FF241" i="46"/>
  <c r="FG241" i="46"/>
  <c r="FH241" i="46"/>
  <c r="FI241" i="46"/>
  <c r="FJ241" i="46"/>
  <c r="FK241" i="46"/>
  <c r="FL241" i="46"/>
  <c r="FM241" i="46"/>
  <c r="FN241" i="46"/>
  <c r="FO241" i="46"/>
  <c r="FP241" i="46"/>
  <c r="FQ241" i="46"/>
  <c r="FR241" i="46"/>
  <c r="FS241" i="46"/>
  <c r="FT241" i="46"/>
  <c r="FU241" i="46"/>
  <c r="FV241" i="46"/>
  <c r="FW241" i="46"/>
  <c r="FX241" i="46"/>
  <c r="FY241" i="46"/>
  <c r="FZ241" i="46"/>
  <c r="GA241" i="46"/>
  <c r="GB241" i="46"/>
  <c r="HE241" i="46"/>
  <c r="HF241" i="46"/>
  <c r="MC241" i="46"/>
  <c r="MD241" i="46"/>
  <c r="HG241" i="46"/>
  <c r="BH241" i="46"/>
  <c r="HH241" i="46"/>
  <c r="HI241" i="46"/>
  <c r="HJ241" i="46"/>
  <c r="GO240" i="46"/>
  <c r="BG240" i="46"/>
  <c r="BI240" i="46" s="1"/>
  <c r="BN240" i="46"/>
  <c r="BO240" i="46"/>
  <c r="BP240" i="46"/>
  <c r="BQ240" i="46"/>
  <c r="BR240" i="46"/>
  <c r="BS240" i="46"/>
  <c r="BT240" i="46"/>
  <c r="BU240" i="46"/>
  <c r="BV240" i="46"/>
  <c r="BW240" i="46"/>
  <c r="BX240" i="46"/>
  <c r="BY240" i="46"/>
  <c r="BZ240" i="46"/>
  <c r="CA240" i="46"/>
  <c r="CB240" i="46"/>
  <c r="CC240" i="46"/>
  <c r="CD240" i="46"/>
  <c r="CE240" i="46"/>
  <c r="CF240" i="46"/>
  <c r="CG240" i="46"/>
  <c r="CH240" i="46"/>
  <c r="CI240" i="46"/>
  <c r="CJ240" i="46"/>
  <c r="CK240" i="46"/>
  <c r="CL240" i="46"/>
  <c r="CM240" i="46"/>
  <c r="CN240" i="46"/>
  <c r="CO240" i="46"/>
  <c r="CP240" i="46"/>
  <c r="CQ240" i="46"/>
  <c r="CR240" i="46"/>
  <c r="CS240" i="46"/>
  <c r="CT240" i="46"/>
  <c r="CU240" i="46"/>
  <c r="CV240" i="46"/>
  <c r="CW240" i="46"/>
  <c r="CX240" i="46"/>
  <c r="CY240" i="46"/>
  <c r="CZ240" i="46"/>
  <c r="DA240" i="46"/>
  <c r="DB240" i="46"/>
  <c r="DC240" i="46"/>
  <c r="DD240" i="46"/>
  <c r="DE240" i="46"/>
  <c r="DF240" i="46"/>
  <c r="DG240" i="46"/>
  <c r="DH240" i="46"/>
  <c r="DI240" i="46"/>
  <c r="DJ240" i="46"/>
  <c r="DK240" i="46"/>
  <c r="DL240" i="46"/>
  <c r="DM240" i="46"/>
  <c r="DN240" i="46"/>
  <c r="DO240" i="46"/>
  <c r="DP240" i="46"/>
  <c r="DQ240" i="46"/>
  <c r="DR240" i="46"/>
  <c r="DS240" i="46"/>
  <c r="DT240" i="46"/>
  <c r="DU240" i="46"/>
  <c r="DV240" i="46"/>
  <c r="DW240" i="46"/>
  <c r="DX240" i="46"/>
  <c r="DY240" i="46"/>
  <c r="DZ240" i="46"/>
  <c r="EA240" i="46"/>
  <c r="EB240" i="46"/>
  <c r="EC240" i="46"/>
  <c r="ED240" i="46"/>
  <c r="EE240" i="46"/>
  <c r="EF240" i="46"/>
  <c r="EG240" i="46"/>
  <c r="EH240" i="46"/>
  <c r="EI240" i="46"/>
  <c r="EJ240" i="46"/>
  <c r="EK240" i="46"/>
  <c r="EL240" i="46"/>
  <c r="EM240" i="46"/>
  <c r="EN240" i="46"/>
  <c r="EO240" i="46"/>
  <c r="EP240" i="46"/>
  <c r="EQ240" i="46"/>
  <c r="ER240" i="46"/>
  <c r="ES240" i="46"/>
  <c r="ET240" i="46"/>
  <c r="EU240" i="46"/>
  <c r="EV240" i="46"/>
  <c r="EW240" i="46"/>
  <c r="EX240" i="46"/>
  <c r="EY240" i="46"/>
  <c r="EZ240" i="46"/>
  <c r="FA240" i="46"/>
  <c r="FB240" i="46"/>
  <c r="FC240" i="46"/>
  <c r="FD240" i="46"/>
  <c r="FE240" i="46"/>
  <c r="FF240" i="46"/>
  <c r="FG240" i="46"/>
  <c r="FH240" i="46"/>
  <c r="FI240" i="46"/>
  <c r="FJ240" i="46"/>
  <c r="FK240" i="46"/>
  <c r="FL240" i="46"/>
  <c r="FM240" i="46"/>
  <c r="FN240" i="46"/>
  <c r="FO240" i="46"/>
  <c r="FP240" i="46"/>
  <c r="FQ240" i="46"/>
  <c r="FR240" i="46"/>
  <c r="FS240" i="46"/>
  <c r="FT240" i="46"/>
  <c r="FU240" i="46"/>
  <c r="FV240" i="46"/>
  <c r="FW240" i="46"/>
  <c r="FX240" i="46"/>
  <c r="FY240" i="46"/>
  <c r="FZ240" i="46"/>
  <c r="GA240" i="46"/>
  <c r="GB240" i="46"/>
  <c r="HE240" i="46"/>
  <c r="HF240" i="46"/>
  <c r="MC240" i="46"/>
  <c r="MD240" i="46"/>
  <c r="HG240" i="46"/>
  <c r="BH240" i="46"/>
  <c r="HH240" i="46"/>
  <c r="HI240" i="46"/>
  <c r="HJ240" i="46"/>
  <c r="GO239" i="46"/>
  <c r="BG239" i="46"/>
  <c r="BI239" i="46" s="1"/>
  <c r="BN239" i="46"/>
  <c r="BO239" i="46"/>
  <c r="BP239" i="46"/>
  <c r="BQ239" i="46"/>
  <c r="BR239" i="46"/>
  <c r="BS239" i="46"/>
  <c r="BT239" i="46"/>
  <c r="BU239" i="46"/>
  <c r="BV239" i="46"/>
  <c r="BW239" i="46"/>
  <c r="BX239" i="46"/>
  <c r="BY239" i="46"/>
  <c r="BZ239" i="46"/>
  <c r="CA239" i="46"/>
  <c r="CB239" i="46"/>
  <c r="CC239" i="46"/>
  <c r="CD239" i="46"/>
  <c r="CE239" i="46"/>
  <c r="CF239" i="46"/>
  <c r="CG239" i="46"/>
  <c r="CH239" i="46"/>
  <c r="CI239" i="46"/>
  <c r="CJ239" i="46"/>
  <c r="CK239" i="46"/>
  <c r="CL239" i="46"/>
  <c r="CM239" i="46"/>
  <c r="CN239" i="46"/>
  <c r="CO239" i="46"/>
  <c r="CP239" i="46"/>
  <c r="CQ239" i="46"/>
  <c r="CR239" i="46"/>
  <c r="CS239" i="46"/>
  <c r="CT239" i="46"/>
  <c r="CU239" i="46"/>
  <c r="CV239" i="46"/>
  <c r="CW239" i="46"/>
  <c r="CX239" i="46"/>
  <c r="CY239" i="46"/>
  <c r="CZ239" i="46"/>
  <c r="DA239" i="46"/>
  <c r="DB239" i="46"/>
  <c r="DC239" i="46"/>
  <c r="DD239" i="46"/>
  <c r="DE239" i="46"/>
  <c r="DF239" i="46"/>
  <c r="DG239" i="46"/>
  <c r="DH239" i="46"/>
  <c r="DI239" i="46"/>
  <c r="DJ239" i="46"/>
  <c r="DK239" i="46"/>
  <c r="DL239" i="46"/>
  <c r="DM239" i="46"/>
  <c r="DN239" i="46"/>
  <c r="DO239" i="46"/>
  <c r="DP239" i="46"/>
  <c r="DQ239" i="46"/>
  <c r="DR239" i="46"/>
  <c r="DS239" i="46"/>
  <c r="DT239" i="46"/>
  <c r="DU239" i="46"/>
  <c r="DV239" i="46"/>
  <c r="DW239" i="46"/>
  <c r="DX239" i="46"/>
  <c r="DY239" i="46"/>
  <c r="DZ239" i="46"/>
  <c r="EA239" i="46"/>
  <c r="EB239" i="46"/>
  <c r="EC239" i="46"/>
  <c r="ED239" i="46"/>
  <c r="EE239" i="46"/>
  <c r="EF239" i="46"/>
  <c r="EG239" i="46"/>
  <c r="EH239" i="46"/>
  <c r="EI239" i="46"/>
  <c r="EJ239" i="46"/>
  <c r="EK239" i="46"/>
  <c r="EL239" i="46"/>
  <c r="EM239" i="46"/>
  <c r="EN239" i="46"/>
  <c r="EO239" i="46"/>
  <c r="EP239" i="46"/>
  <c r="EQ239" i="46"/>
  <c r="ER239" i="46"/>
  <c r="ES239" i="46"/>
  <c r="ET239" i="46"/>
  <c r="EU239" i="46"/>
  <c r="EV239" i="46"/>
  <c r="EW239" i="46"/>
  <c r="EX239" i="46"/>
  <c r="EY239" i="46"/>
  <c r="EZ239" i="46"/>
  <c r="FA239" i="46"/>
  <c r="FB239" i="46"/>
  <c r="FC239" i="46"/>
  <c r="FD239" i="46"/>
  <c r="FE239" i="46"/>
  <c r="FF239" i="46"/>
  <c r="FG239" i="46"/>
  <c r="FH239" i="46"/>
  <c r="FI239" i="46"/>
  <c r="FJ239" i="46"/>
  <c r="FK239" i="46"/>
  <c r="FL239" i="46"/>
  <c r="FM239" i="46"/>
  <c r="FN239" i="46"/>
  <c r="FO239" i="46"/>
  <c r="FP239" i="46"/>
  <c r="FQ239" i="46"/>
  <c r="FR239" i="46"/>
  <c r="FS239" i="46"/>
  <c r="FT239" i="46"/>
  <c r="FU239" i="46"/>
  <c r="FV239" i="46"/>
  <c r="FW239" i="46"/>
  <c r="FX239" i="46"/>
  <c r="FY239" i="46"/>
  <c r="FZ239" i="46"/>
  <c r="GA239" i="46"/>
  <c r="GB239" i="46"/>
  <c r="HE239" i="46"/>
  <c r="HF239" i="46"/>
  <c r="MC239" i="46"/>
  <c r="MD239" i="46"/>
  <c r="HG239" i="46"/>
  <c r="BH239" i="46"/>
  <c r="HH239" i="46"/>
  <c r="HI239" i="46"/>
  <c r="HJ239" i="46"/>
  <c r="GO238" i="46"/>
  <c r="BG238" i="46"/>
  <c r="BI238" i="46" s="1"/>
  <c r="BN238" i="46"/>
  <c r="BO238" i="46"/>
  <c r="BP238" i="46"/>
  <c r="BQ238" i="46"/>
  <c r="BR238" i="46"/>
  <c r="BS238" i="46"/>
  <c r="BT238" i="46"/>
  <c r="BU238" i="46"/>
  <c r="BV238" i="46"/>
  <c r="BW238" i="46"/>
  <c r="BX238" i="46"/>
  <c r="BY238" i="46"/>
  <c r="BZ238" i="46"/>
  <c r="CA238" i="46"/>
  <c r="CB238" i="46"/>
  <c r="CC238" i="46"/>
  <c r="CD238" i="46"/>
  <c r="CE238" i="46"/>
  <c r="CF238" i="46"/>
  <c r="CG238" i="46"/>
  <c r="CH238" i="46"/>
  <c r="CI238" i="46"/>
  <c r="CJ238" i="46"/>
  <c r="CK238" i="46"/>
  <c r="CL238" i="46"/>
  <c r="CM238" i="46"/>
  <c r="CN238" i="46"/>
  <c r="CO238" i="46"/>
  <c r="CP238" i="46"/>
  <c r="CQ238" i="46"/>
  <c r="CR238" i="46"/>
  <c r="CS238" i="46"/>
  <c r="CT238" i="46"/>
  <c r="CU238" i="46"/>
  <c r="CV238" i="46"/>
  <c r="CW238" i="46"/>
  <c r="CX238" i="46"/>
  <c r="CY238" i="46"/>
  <c r="CZ238" i="46"/>
  <c r="DA238" i="46"/>
  <c r="DB238" i="46"/>
  <c r="DC238" i="46"/>
  <c r="DD238" i="46"/>
  <c r="DE238" i="46"/>
  <c r="DF238" i="46"/>
  <c r="DG238" i="46"/>
  <c r="DH238" i="46"/>
  <c r="DI238" i="46"/>
  <c r="DJ238" i="46"/>
  <c r="DK238" i="46"/>
  <c r="DL238" i="46"/>
  <c r="DM238" i="46"/>
  <c r="DN238" i="46"/>
  <c r="DO238" i="46"/>
  <c r="DP238" i="46"/>
  <c r="DQ238" i="46"/>
  <c r="DR238" i="46"/>
  <c r="DS238" i="46"/>
  <c r="DT238" i="46"/>
  <c r="DU238" i="46"/>
  <c r="DV238" i="46"/>
  <c r="DW238" i="46"/>
  <c r="DX238" i="46"/>
  <c r="DY238" i="46"/>
  <c r="DZ238" i="46"/>
  <c r="EA238" i="46"/>
  <c r="EB238" i="46"/>
  <c r="EC238" i="46"/>
  <c r="ED238" i="46"/>
  <c r="EE238" i="46"/>
  <c r="EF238" i="46"/>
  <c r="EG238" i="46"/>
  <c r="EH238" i="46"/>
  <c r="EI238" i="46"/>
  <c r="EJ238" i="46"/>
  <c r="EK238" i="46"/>
  <c r="EL238" i="46"/>
  <c r="EM238" i="46"/>
  <c r="EN238" i="46"/>
  <c r="EO238" i="46"/>
  <c r="EP238" i="46"/>
  <c r="EQ238" i="46"/>
  <c r="ER238" i="46"/>
  <c r="ES238" i="46"/>
  <c r="ET238" i="46"/>
  <c r="EU238" i="46"/>
  <c r="EV238" i="46"/>
  <c r="EW238" i="46"/>
  <c r="EX238" i="46"/>
  <c r="EY238" i="46"/>
  <c r="EZ238" i="46"/>
  <c r="FA238" i="46"/>
  <c r="FB238" i="46"/>
  <c r="FC238" i="46"/>
  <c r="FD238" i="46"/>
  <c r="FE238" i="46"/>
  <c r="FF238" i="46"/>
  <c r="FG238" i="46"/>
  <c r="FH238" i="46"/>
  <c r="FI238" i="46"/>
  <c r="FJ238" i="46"/>
  <c r="FK238" i="46"/>
  <c r="FL238" i="46"/>
  <c r="FM238" i="46"/>
  <c r="FN238" i="46"/>
  <c r="FO238" i="46"/>
  <c r="FP238" i="46"/>
  <c r="FQ238" i="46"/>
  <c r="FR238" i="46"/>
  <c r="FS238" i="46"/>
  <c r="FT238" i="46"/>
  <c r="FU238" i="46"/>
  <c r="FV238" i="46"/>
  <c r="FW238" i="46"/>
  <c r="FX238" i="46"/>
  <c r="FY238" i="46"/>
  <c r="FZ238" i="46"/>
  <c r="GA238" i="46"/>
  <c r="GB238" i="46"/>
  <c r="HE238" i="46"/>
  <c r="HF238" i="46"/>
  <c r="MC238" i="46"/>
  <c r="MD238" i="46"/>
  <c r="HG238" i="46"/>
  <c r="BH238" i="46"/>
  <c r="HH238" i="46"/>
  <c r="HI238" i="46"/>
  <c r="HJ238" i="46"/>
  <c r="GO237" i="46"/>
  <c r="BG237" i="46"/>
  <c r="BI237" i="46" s="1"/>
  <c r="BN237" i="46"/>
  <c r="BO237" i="46"/>
  <c r="BP237" i="46"/>
  <c r="BQ237" i="46"/>
  <c r="BR237" i="46"/>
  <c r="BS237" i="46"/>
  <c r="BT237" i="46"/>
  <c r="BU237" i="46"/>
  <c r="BV237" i="46"/>
  <c r="BW237" i="46"/>
  <c r="BX237" i="46"/>
  <c r="BY237" i="46"/>
  <c r="BZ237" i="46"/>
  <c r="CA237" i="46"/>
  <c r="CB237" i="46"/>
  <c r="CC237" i="46"/>
  <c r="CD237" i="46"/>
  <c r="CE237" i="46"/>
  <c r="CF237" i="46"/>
  <c r="CG237" i="46"/>
  <c r="CH237" i="46"/>
  <c r="CI237" i="46"/>
  <c r="CJ237" i="46"/>
  <c r="CK237" i="46"/>
  <c r="CL237" i="46"/>
  <c r="CM237" i="46"/>
  <c r="CN237" i="46"/>
  <c r="CO237" i="46"/>
  <c r="CP237" i="46"/>
  <c r="CQ237" i="46"/>
  <c r="CR237" i="46"/>
  <c r="CS237" i="46"/>
  <c r="CT237" i="46"/>
  <c r="CU237" i="46"/>
  <c r="CV237" i="46"/>
  <c r="CW237" i="46"/>
  <c r="CX237" i="46"/>
  <c r="CY237" i="46"/>
  <c r="CZ237" i="46"/>
  <c r="DA237" i="46"/>
  <c r="DB237" i="46"/>
  <c r="DC237" i="46"/>
  <c r="DD237" i="46"/>
  <c r="DE237" i="46"/>
  <c r="DF237" i="46"/>
  <c r="DG237" i="46"/>
  <c r="DH237" i="46"/>
  <c r="DI237" i="46"/>
  <c r="DJ237" i="46"/>
  <c r="DK237" i="46"/>
  <c r="DL237" i="46"/>
  <c r="DM237" i="46"/>
  <c r="DN237" i="46"/>
  <c r="DO237" i="46"/>
  <c r="DP237" i="46"/>
  <c r="DQ237" i="46"/>
  <c r="DR237" i="46"/>
  <c r="DS237" i="46"/>
  <c r="DT237" i="46"/>
  <c r="DU237" i="46"/>
  <c r="DV237" i="46"/>
  <c r="DW237" i="46"/>
  <c r="DX237" i="46"/>
  <c r="DY237" i="46"/>
  <c r="DZ237" i="46"/>
  <c r="EA237" i="46"/>
  <c r="EB237" i="46"/>
  <c r="EC237" i="46"/>
  <c r="ED237" i="46"/>
  <c r="EE237" i="46"/>
  <c r="EF237" i="46"/>
  <c r="EG237" i="46"/>
  <c r="EH237" i="46"/>
  <c r="EI237" i="46"/>
  <c r="EJ237" i="46"/>
  <c r="EK237" i="46"/>
  <c r="EL237" i="46"/>
  <c r="EM237" i="46"/>
  <c r="EN237" i="46"/>
  <c r="EO237" i="46"/>
  <c r="EP237" i="46"/>
  <c r="EQ237" i="46"/>
  <c r="ER237" i="46"/>
  <c r="ES237" i="46"/>
  <c r="ET237" i="46"/>
  <c r="EU237" i="46"/>
  <c r="EV237" i="46"/>
  <c r="EW237" i="46"/>
  <c r="EX237" i="46"/>
  <c r="EY237" i="46"/>
  <c r="EZ237" i="46"/>
  <c r="FA237" i="46"/>
  <c r="FB237" i="46"/>
  <c r="FC237" i="46"/>
  <c r="FD237" i="46"/>
  <c r="FE237" i="46"/>
  <c r="FF237" i="46"/>
  <c r="FG237" i="46"/>
  <c r="FH237" i="46"/>
  <c r="FI237" i="46"/>
  <c r="FJ237" i="46"/>
  <c r="FK237" i="46"/>
  <c r="FL237" i="46"/>
  <c r="FM237" i="46"/>
  <c r="FN237" i="46"/>
  <c r="FO237" i="46"/>
  <c r="FP237" i="46"/>
  <c r="FQ237" i="46"/>
  <c r="FR237" i="46"/>
  <c r="FS237" i="46"/>
  <c r="FT237" i="46"/>
  <c r="FU237" i="46"/>
  <c r="FV237" i="46"/>
  <c r="FW237" i="46"/>
  <c r="FX237" i="46"/>
  <c r="FY237" i="46"/>
  <c r="FZ237" i="46"/>
  <c r="GA237" i="46"/>
  <c r="GB237" i="46"/>
  <c r="HE237" i="46"/>
  <c r="HF237" i="46"/>
  <c r="MC237" i="46"/>
  <c r="MD237" i="46"/>
  <c r="HG237" i="46"/>
  <c r="BH237" i="46"/>
  <c r="HH237" i="46"/>
  <c r="HI237" i="46"/>
  <c r="HJ237" i="46"/>
  <c r="GO236" i="46"/>
  <c r="BG236" i="46"/>
  <c r="BI236" i="46" s="1"/>
  <c r="BN236" i="46"/>
  <c r="BO236" i="46"/>
  <c r="BP236" i="46"/>
  <c r="BQ236" i="46"/>
  <c r="BR236" i="46"/>
  <c r="BS236" i="46"/>
  <c r="BT236" i="46"/>
  <c r="BU236" i="46"/>
  <c r="BV236" i="46"/>
  <c r="BW236" i="46"/>
  <c r="BX236" i="46"/>
  <c r="BY236" i="46"/>
  <c r="BZ236" i="46"/>
  <c r="CA236" i="46"/>
  <c r="CB236" i="46"/>
  <c r="CC236" i="46"/>
  <c r="CD236" i="46"/>
  <c r="CE236" i="46"/>
  <c r="CF236" i="46"/>
  <c r="CG236" i="46"/>
  <c r="CH236" i="46"/>
  <c r="CI236" i="46"/>
  <c r="CJ236" i="46"/>
  <c r="CK236" i="46"/>
  <c r="CL236" i="46"/>
  <c r="CM236" i="46"/>
  <c r="CN236" i="46"/>
  <c r="CO236" i="46"/>
  <c r="CP236" i="46"/>
  <c r="CQ236" i="46"/>
  <c r="CR236" i="46"/>
  <c r="CS236" i="46"/>
  <c r="CT236" i="46"/>
  <c r="CU236" i="46"/>
  <c r="CV236" i="46"/>
  <c r="CW236" i="46"/>
  <c r="CX236" i="46"/>
  <c r="CY236" i="46"/>
  <c r="CZ236" i="46"/>
  <c r="DA236" i="46"/>
  <c r="DB236" i="46"/>
  <c r="DC236" i="46"/>
  <c r="DD236" i="46"/>
  <c r="DE236" i="46"/>
  <c r="DF236" i="46"/>
  <c r="DG236" i="46"/>
  <c r="DH236" i="46"/>
  <c r="DI236" i="46"/>
  <c r="DJ236" i="46"/>
  <c r="DK236" i="46"/>
  <c r="DL236" i="46"/>
  <c r="DM236" i="46"/>
  <c r="DN236" i="46"/>
  <c r="DO236" i="46"/>
  <c r="DP236" i="46"/>
  <c r="DQ236" i="46"/>
  <c r="DR236" i="46"/>
  <c r="DS236" i="46"/>
  <c r="DT236" i="46"/>
  <c r="DU236" i="46"/>
  <c r="DV236" i="46"/>
  <c r="DW236" i="46"/>
  <c r="DX236" i="46"/>
  <c r="DY236" i="46"/>
  <c r="DZ236" i="46"/>
  <c r="EA236" i="46"/>
  <c r="EB236" i="46"/>
  <c r="EC236" i="46"/>
  <c r="ED236" i="46"/>
  <c r="EE236" i="46"/>
  <c r="EF236" i="46"/>
  <c r="EG236" i="46"/>
  <c r="EH236" i="46"/>
  <c r="EI236" i="46"/>
  <c r="EJ236" i="46"/>
  <c r="EK236" i="46"/>
  <c r="EL236" i="46"/>
  <c r="EM236" i="46"/>
  <c r="EN236" i="46"/>
  <c r="EO236" i="46"/>
  <c r="EP236" i="46"/>
  <c r="EQ236" i="46"/>
  <c r="ER236" i="46"/>
  <c r="ES236" i="46"/>
  <c r="ET236" i="46"/>
  <c r="EU236" i="46"/>
  <c r="EV236" i="46"/>
  <c r="EW236" i="46"/>
  <c r="EX236" i="46"/>
  <c r="EY236" i="46"/>
  <c r="EZ236" i="46"/>
  <c r="FA236" i="46"/>
  <c r="FB236" i="46"/>
  <c r="FC236" i="46"/>
  <c r="FD236" i="46"/>
  <c r="FE236" i="46"/>
  <c r="FF236" i="46"/>
  <c r="FG236" i="46"/>
  <c r="FH236" i="46"/>
  <c r="FI236" i="46"/>
  <c r="FJ236" i="46"/>
  <c r="FK236" i="46"/>
  <c r="FL236" i="46"/>
  <c r="FM236" i="46"/>
  <c r="FN236" i="46"/>
  <c r="FO236" i="46"/>
  <c r="FP236" i="46"/>
  <c r="FQ236" i="46"/>
  <c r="FR236" i="46"/>
  <c r="FS236" i="46"/>
  <c r="FT236" i="46"/>
  <c r="FU236" i="46"/>
  <c r="FV236" i="46"/>
  <c r="FW236" i="46"/>
  <c r="FX236" i="46"/>
  <c r="FY236" i="46"/>
  <c r="FZ236" i="46"/>
  <c r="GA236" i="46"/>
  <c r="GB236" i="46"/>
  <c r="HE236" i="46"/>
  <c r="HF236" i="46"/>
  <c r="MC236" i="46"/>
  <c r="MD236" i="46"/>
  <c r="HG236" i="46"/>
  <c r="BH236" i="46"/>
  <c r="HH236" i="46"/>
  <c r="HI236" i="46"/>
  <c r="HJ236" i="46"/>
  <c r="GO235" i="46"/>
  <c r="BG235" i="46"/>
  <c r="BI235" i="46" s="1"/>
  <c r="BN235" i="46"/>
  <c r="BO235" i="46"/>
  <c r="BP235" i="46"/>
  <c r="BQ235" i="46"/>
  <c r="BR235" i="46"/>
  <c r="BS235" i="46"/>
  <c r="BT235" i="46"/>
  <c r="BU235" i="46"/>
  <c r="BV235" i="46"/>
  <c r="BW235" i="46"/>
  <c r="BX235" i="46"/>
  <c r="BY235" i="46"/>
  <c r="BZ235" i="46"/>
  <c r="CA235" i="46"/>
  <c r="CB235" i="46"/>
  <c r="CC235" i="46"/>
  <c r="CD235" i="46"/>
  <c r="CE235" i="46"/>
  <c r="CF235" i="46"/>
  <c r="CG235" i="46"/>
  <c r="CH235" i="46"/>
  <c r="CI235" i="46"/>
  <c r="CJ235" i="46"/>
  <c r="CK235" i="46"/>
  <c r="CL235" i="46"/>
  <c r="CM235" i="46"/>
  <c r="CN235" i="46"/>
  <c r="CO235" i="46"/>
  <c r="CP235" i="46"/>
  <c r="CQ235" i="46"/>
  <c r="CR235" i="46"/>
  <c r="CS235" i="46"/>
  <c r="CT235" i="46"/>
  <c r="CU235" i="46"/>
  <c r="CV235" i="46"/>
  <c r="CW235" i="46"/>
  <c r="CX235" i="46"/>
  <c r="CY235" i="46"/>
  <c r="CZ235" i="46"/>
  <c r="DA235" i="46"/>
  <c r="DB235" i="46"/>
  <c r="DC235" i="46"/>
  <c r="DD235" i="46"/>
  <c r="DE235" i="46"/>
  <c r="DF235" i="46"/>
  <c r="DG235" i="46"/>
  <c r="DH235" i="46"/>
  <c r="DI235" i="46"/>
  <c r="DJ235" i="46"/>
  <c r="DK235" i="46"/>
  <c r="DL235" i="46"/>
  <c r="DM235" i="46"/>
  <c r="DN235" i="46"/>
  <c r="DO235" i="46"/>
  <c r="DP235" i="46"/>
  <c r="DQ235" i="46"/>
  <c r="DR235" i="46"/>
  <c r="DS235" i="46"/>
  <c r="DT235" i="46"/>
  <c r="DU235" i="46"/>
  <c r="DV235" i="46"/>
  <c r="DW235" i="46"/>
  <c r="DX235" i="46"/>
  <c r="DY235" i="46"/>
  <c r="DZ235" i="46"/>
  <c r="EA235" i="46"/>
  <c r="EB235" i="46"/>
  <c r="EC235" i="46"/>
  <c r="ED235" i="46"/>
  <c r="EE235" i="46"/>
  <c r="EF235" i="46"/>
  <c r="EG235" i="46"/>
  <c r="EH235" i="46"/>
  <c r="EI235" i="46"/>
  <c r="EJ235" i="46"/>
  <c r="EK235" i="46"/>
  <c r="EL235" i="46"/>
  <c r="EM235" i="46"/>
  <c r="EN235" i="46"/>
  <c r="EO235" i="46"/>
  <c r="EP235" i="46"/>
  <c r="EQ235" i="46"/>
  <c r="ER235" i="46"/>
  <c r="ES235" i="46"/>
  <c r="ET235" i="46"/>
  <c r="EU235" i="46"/>
  <c r="EV235" i="46"/>
  <c r="EW235" i="46"/>
  <c r="EX235" i="46"/>
  <c r="EY235" i="46"/>
  <c r="EZ235" i="46"/>
  <c r="FA235" i="46"/>
  <c r="FB235" i="46"/>
  <c r="FC235" i="46"/>
  <c r="FD235" i="46"/>
  <c r="FE235" i="46"/>
  <c r="FF235" i="46"/>
  <c r="FG235" i="46"/>
  <c r="FH235" i="46"/>
  <c r="FI235" i="46"/>
  <c r="FJ235" i="46"/>
  <c r="FK235" i="46"/>
  <c r="FL235" i="46"/>
  <c r="FM235" i="46"/>
  <c r="FN235" i="46"/>
  <c r="FO235" i="46"/>
  <c r="FP235" i="46"/>
  <c r="FQ235" i="46"/>
  <c r="FR235" i="46"/>
  <c r="FS235" i="46"/>
  <c r="FT235" i="46"/>
  <c r="FU235" i="46"/>
  <c r="FV235" i="46"/>
  <c r="FW235" i="46"/>
  <c r="FX235" i="46"/>
  <c r="FY235" i="46"/>
  <c r="FZ235" i="46"/>
  <c r="GA235" i="46"/>
  <c r="GB235" i="46"/>
  <c r="HE235" i="46"/>
  <c r="HF235" i="46"/>
  <c r="MC235" i="46"/>
  <c r="MD235" i="46"/>
  <c r="HG235" i="46"/>
  <c r="BH235" i="46"/>
  <c r="HH235" i="46"/>
  <c r="HI235" i="46"/>
  <c r="HJ235" i="46"/>
  <c r="GO234" i="46"/>
  <c r="BG234" i="46"/>
  <c r="BI234" i="46" s="1"/>
  <c r="BN234" i="46"/>
  <c r="BO234" i="46"/>
  <c r="BP234" i="46"/>
  <c r="BQ234" i="46"/>
  <c r="BR234" i="46"/>
  <c r="BS234" i="46"/>
  <c r="BT234" i="46"/>
  <c r="BU234" i="46"/>
  <c r="BV234" i="46"/>
  <c r="BW234" i="46"/>
  <c r="BX234" i="46"/>
  <c r="BY234" i="46"/>
  <c r="BZ234" i="46"/>
  <c r="CA234" i="46"/>
  <c r="CB234" i="46"/>
  <c r="CC234" i="46"/>
  <c r="CD234" i="46"/>
  <c r="CE234" i="46"/>
  <c r="CF234" i="46"/>
  <c r="CG234" i="46"/>
  <c r="CH234" i="46"/>
  <c r="CI234" i="46"/>
  <c r="CJ234" i="46"/>
  <c r="CK234" i="46"/>
  <c r="CL234" i="46"/>
  <c r="CM234" i="46"/>
  <c r="CN234" i="46"/>
  <c r="CO234" i="46"/>
  <c r="CP234" i="46"/>
  <c r="CQ234" i="46"/>
  <c r="CR234" i="46"/>
  <c r="CS234" i="46"/>
  <c r="CT234" i="46"/>
  <c r="CU234" i="46"/>
  <c r="CV234" i="46"/>
  <c r="CW234" i="46"/>
  <c r="CX234" i="46"/>
  <c r="CY234" i="46"/>
  <c r="CZ234" i="46"/>
  <c r="DA234" i="46"/>
  <c r="DB234" i="46"/>
  <c r="DC234" i="46"/>
  <c r="DD234" i="46"/>
  <c r="DE234" i="46"/>
  <c r="DF234" i="46"/>
  <c r="DG234" i="46"/>
  <c r="DH234" i="46"/>
  <c r="DI234" i="46"/>
  <c r="DJ234" i="46"/>
  <c r="DK234" i="46"/>
  <c r="DL234" i="46"/>
  <c r="DM234" i="46"/>
  <c r="DN234" i="46"/>
  <c r="DO234" i="46"/>
  <c r="DP234" i="46"/>
  <c r="DQ234" i="46"/>
  <c r="DR234" i="46"/>
  <c r="DS234" i="46"/>
  <c r="DT234" i="46"/>
  <c r="DU234" i="46"/>
  <c r="DV234" i="46"/>
  <c r="DW234" i="46"/>
  <c r="DX234" i="46"/>
  <c r="DY234" i="46"/>
  <c r="DZ234" i="46"/>
  <c r="EA234" i="46"/>
  <c r="EB234" i="46"/>
  <c r="EC234" i="46"/>
  <c r="ED234" i="46"/>
  <c r="EE234" i="46"/>
  <c r="EF234" i="46"/>
  <c r="EG234" i="46"/>
  <c r="EH234" i="46"/>
  <c r="EI234" i="46"/>
  <c r="EJ234" i="46"/>
  <c r="EK234" i="46"/>
  <c r="EL234" i="46"/>
  <c r="EM234" i="46"/>
  <c r="EN234" i="46"/>
  <c r="EO234" i="46"/>
  <c r="EP234" i="46"/>
  <c r="EQ234" i="46"/>
  <c r="ER234" i="46"/>
  <c r="ES234" i="46"/>
  <c r="ET234" i="46"/>
  <c r="EU234" i="46"/>
  <c r="EV234" i="46"/>
  <c r="EW234" i="46"/>
  <c r="EX234" i="46"/>
  <c r="EY234" i="46"/>
  <c r="EZ234" i="46"/>
  <c r="FA234" i="46"/>
  <c r="FB234" i="46"/>
  <c r="FC234" i="46"/>
  <c r="FD234" i="46"/>
  <c r="FE234" i="46"/>
  <c r="FF234" i="46"/>
  <c r="FG234" i="46"/>
  <c r="FH234" i="46"/>
  <c r="FI234" i="46"/>
  <c r="FJ234" i="46"/>
  <c r="FK234" i="46"/>
  <c r="FL234" i="46"/>
  <c r="FM234" i="46"/>
  <c r="FN234" i="46"/>
  <c r="FO234" i="46"/>
  <c r="FP234" i="46"/>
  <c r="FQ234" i="46"/>
  <c r="FR234" i="46"/>
  <c r="FS234" i="46"/>
  <c r="FT234" i="46"/>
  <c r="FU234" i="46"/>
  <c r="FV234" i="46"/>
  <c r="FW234" i="46"/>
  <c r="FX234" i="46"/>
  <c r="FY234" i="46"/>
  <c r="FZ234" i="46"/>
  <c r="GA234" i="46"/>
  <c r="GB234" i="46"/>
  <c r="HE234" i="46"/>
  <c r="HF234" i="46"/>
  <c r="MC234" i="46"/>
  <c r="MD234" i="46"/>
  <c r="HG234" i="46"/>
  <c r="BH234" i="46"/>
  <c r="HH234" i="46"/>
  <c r="HI234" i="46"/>
  <c r="HJ234" i="46"/>
  <c r="GO233" i="46"/>
  <c r="BG233" i="46"/>
  <c r="BI233" i="46" s="1"/>
  <c r="BN233" i="46"/>
  <c r="BO233" i="46"/>
  <c r="BP233" i="46"/>
  <c r="BQ233" i="46"/>
  <c r="BR233" i="46"/>
  <c r="BS233" i="46"/>
  <c r="BT233" i="46"/>
  <c r="BU233" i="46"/>
  <c r="BV233" i="46"/>
  <c r="BW233" i="46"/>
  <c r="BX233" i="46"/>
  <c r="BY233" i="46"/>
  <c r="BZ233" i="46"/>
  <c r="CA233" i="46"/>
  <c r="CB233" i="46"/>
  <c r="CC233" i="46"/>
  <c r="CD233" i="46"/>
  <c r="CE233" i="46"/>
  <c r="CF233" i="46"/>
  <c r="CG233" i="46"/>
  <c r="CH233" i="46"/>
  <c r="CI233" i="46"/>
  <c r="CJ233" i="46"/>
  <c r="CK233" i="46"/>
  <c r="CL233" i="46"/>
  <c r="CM233" i="46"/>
  <c r="CN233" i="46"/>
  <c r="CO233" i="46"/>
  <c r="CP233" i="46"/>
  <c r="CQ233" i="46"/>
  <c r="CR233" i="46"/>
  <c r="CS233" i="46"/>
  <c r="CT233" i="46"/>
  <c r="CU233" i="46"/>
  <c r="CV233" i="46"/>
  <c r="CW233" i="46"/>
  <c r="CX233" i="46"/>
  <c r="CY233" i="46"/>
  <c r="CZ233" i="46"/>
  <c r="DA233" i="46"/>
  <c r="DB233" i="46"/>
  <c r="DC233" i="46"/>
  <c r="DD233" i="46"/>
  <c r="DE233" i="46"/>
  <c r="DF233" i="46"/>
  <c r="DG233" i="46"/>
  <c r="DH233" i="46"/>
  <c r="DI233" i="46"/>
  <c r="DJ233" i="46"/>
  <c r="DK233" i="46"/>
  <c r="DL233" i="46"/>
  <c r="DM233" i="46"/>
  <c r="DN233" i="46"/>
  <c r="DO233" i="46"/>
  <c r="DP233" i="46"/>
  <c r="DQ233" i="46"/>
  <c r="DR233" i="46"/>
  <c r="DS233" i="46"/>
  <c r="DT233" i="46"/>
  <c r="DU233" i="46"/>
  <c r="DV233" i="46"/>
  <c r="DW233" i="46"/>
  <c r="DX233" i="46"/>
  <c r="DY233" i="46"/>
  <c r="DZ233" i="46"/>
  <c r="EA233" i="46"/>
  <c r="EB233" i="46"/>
  <c r="EC233" i="46"/>
  <c r="ED233" i="46"/>
  <c r="EE233" i="46"/>
  <c r="EF233" i="46"/>
  <c r="EG233" i="46"/>
  <c r="EH233" i="46"/>
  <c r="EI233" i="46"/>
  <c r="EJ233" i="46"/>
  <c r="EK233" i="46"/>
  <c r="EL233" i="46"/>
  <c r="EM233" i="46"/>
  <c r="EN233" i="46"/>
  <c r="EO233" i="46"/>
  <c r="EP233" i="46"/>
  <c r="EQ233" i="46"/>
  <c r="ER233" i="46"/>
  <c r="ES233" i="46"/>
  <c r="ET233" i="46"/>
  <c r="EU233" i="46"/>
  <c r="EV233" i="46"/>
  <c r="EW233" i="46"/>
  <c r="EX233" i="46"/>
  <c r="EY233" i="46"/>
  <c r="EZ233" i="46"/>
  <c r="FA233" i="46"/>
  <c r="FB233" i="46"/>
  <c r="FC233" i="46"/>
  <c r="FD233" i="46"/>
  <c r="FE233" i="46"/>
  <c r="FF233" i="46"/>
  <c r="FG233" i="46"/>
  <c r="FH233" i="46"/>
  <c r="FI233" i="46"/>
  <c r="FJ233" i="46"/>
  <c r="FK233" i="46"/>
  <c r="FL233" i="46"/>
  <c r="FM233" i="46"/>
  <c r="FN233" i="46"/>
  <c r="FO233" i="46"/>
  <c r="FP233" i="46"/>
  <c r="FQ233" i="46"/>
  <c r="FR233" i="46"/>
  <c r="FS233" i="46"/>
  <c r="FT233" i="46"/>
  <c r="FU233" i="46"/>
  <c r="FV233" i="46"/>
  <c r="FW233" i="46"/>
  <c r="FX233" i="46"/>
  <c r="FY233" i="46"/>
  <c r="FZ233" i="46"/>
  <c r="GA233" i="46"/>
  <c r="GB233" i="46"/>
  <c r="HE233" i="46"/>
  <c r="HF233" i="46"/>
  <c r="MC233" i="46"/>
  <c r="MD233" i="46"/>
  <c r="HG233" i="46"/>
  <c r="BH233" i="46"/>
  <c r="HH233" i="46"/>
  <c r="HI233" i="46"/>
  <c r="HJ233" i="46"/>
  <c r="GO232" i="46"/>
  <c r="BG232" i="46"/>
  <c r="BI232" i="46" s="1"/>
  <c r="BN232" i="46"/>
  <c r="BO232" i="46"/>
  <c r="BP232" i="46"/>
  <c r="BQ232" i="46"/>
  <c r="BR232" i="46"/>
  <c r="BS232" i="46"/>
  <c r="BT232" i="46"/>
  <c r="BU232" i="46"/>
  <c r="BV232" i="46"/>
  <c r="BW232" i="46"/>
  <c r="BX232" i="46"/>
  <c r="BY232" i="46"/>
  <c r="BZ232" i="46"/>
  <c r="CA232" i="46"/>
  <c r="CB232" i="46"/>
  <c r="CC232" i="46"/>
  <c r="CD232" i="46"/>
  <c r="CE232" i="46"/>
  <c r="CF232" i="46"/>
  <c r="CG232" i="46"/>
  <c r="CH232" i="46"/>
  <c r="CI232" i="46"/>
  <c r="CJ232" i="46"/>
  <c r="CK232" i="46"/>
  <c r="CL232" i="46"/>
  <c r="CM232" i="46"/>
  <c r="CN232" i="46"/>
  <c r="CO232" i="46"/>
  <c r="CP232" i="46"/>
  <c r="CQ232" i="46"/>
  <c r="CR232" i="46"/>
  <c r="CS232" i="46"/>
  <c r="CT232" i="46"/>
  <c r="CU232" i="46"/>
  <c r="CV232" i="46"/>
  <c r="CW232" i="46"/>
  <c r="CX232" i="46"/>
  <c r="CY232" i="46"/>
  <c r="CZ232" i="46"/>
  <c r="DA232" i="46"/>
  <c r="DB232" i="46"/>
  <c r="DC232" i="46"/>
  <c r="DD232" i="46"/>
  <c r="DE232" i="46"/>
  <c r="DF232" i="46"/>
  <c r="DG232" i="46"/>
  <c r="DH232" i="46"/>
  <c r="DI232" i="46"/>
  <c r="DJ232" i="46"/>
  <c r="DK232" i="46"/>
  <c r="DL232" i="46"/>
  <c r="DM232" i="46"/>
  <c r="DN232" i="46"/>
  <c r="DO232" i="46"/>
  <c r="DP232" i="46"/>
  <c r="DQ232" i="46"/>
  <c r="DR232" i="46"/>
  <c r="DS232" i="46"/>
  <c r="DT232" i="46"/>
  <c r="DU232" i="46"/>
  <c r="DV232" i="46"/>
  <c r="DW232" i="46"/>
  <c r="DX232" i="46"/>
  <c r="DY232" i="46"/>
  <c r="DZ232" i="46"/>
  <c r="EA232" i="46"/>
  <c r="EB232" i="46"/>
  <c r="EC232" i="46"/>
  <c r="ED232" i="46"/>
  <c r="EE232" i="46"/>
  <c r="EF232" i="46"/>
  <c r="EG232" i="46"/>
  <c r="EH232" i="46"/>
  <c r="EI232" i="46"/>
  <c r="EJ232" i="46"/>
  <c r="EK232" i="46"/>
  <c r="EL232" i="46"/>
  <c r="EM232" i="46"/>
  <c r="EN232" i="46"/>
  <c r="EO232" i="46"/>
  <c r="EP232" i="46"/>
  <c r="EQ232" i="46"/>
  <c r="ER232" i="46"/>
  <c r="ES232" i="46"/>
  <c r="ET232" i="46"/>
  <c r="EU232" i="46"/>
  <c r="EV232" i="46"/>
  <c r="EW232" i="46"/>
  <c r="EX232" i="46"/>
  <c r="EY232" i="46"/>
  <c r="EZ232" i="46"/>
  <c r="FA232" i="46"/>
  <c r="FB232" i="46"/>
  <c r="FC232" i="46"/>
  <c r="FD232" i="46"/>
  <c r="FE232" i="46"/>
  <c r="FF232" i="46"/>
  <c r="FG232" i="46"/>
  <c r="FH232" i="46"/>
  <c r="FI232" i="46"/>
  <c r="FJ232" i="46"/>
  <c r="FK232" i="46"/>
  <c r="FL232" i="46"/>
  <c r="FM232" i="46"/>
  <c r="FN232" i="46"/>
  <c r="FO232" i="46"/>
  <c r="FP232" i="46"/>
  <c r="FQ232" i="46"/>
  <c r="FR232" i="46"/>
  <c r="FS232" i="46"/>
  <c r="FT232" i="46"/>
  <c r="FU232" i="46"/>
  <c r="FV232" i="46"/>
  <c r="FW232" i="46"/>
  <c r="FX232" i="46"/>
  <c r="FY232" i="46"/>
  <c r="FZ232" i="46"/>
  <c r="GA232" i="46"/>
  <c r="GB232" i="46"/>
  <c r="HE232" i="46"/>
  <c r="HF232" i="46"/>
  <c r="MC232" i="46"/>
  <c r="MD232" i="46"/>
  <c r="HG232" i="46"/>
  <c r="BH232" i="46"/>
  <c r="HH232" i="46"/>
  <c r="HI232" i="46"/>
  <c r="HJ232" i="46"/>
  <c r="GO231" i="46"/>
  <c r="BG231" i="46"/>
  <c r="BI231" i="46" s="1"/>
  <c r="BN231" i="46"/>
  <c r="BO231" i="46"/>
  <c r="BP231" i="46"/>
  <c r="BQ231" i="46"/>
  <c r="BR231" i="46"/>
  <c r="BS231" i="46"/>
  <c r="BT231" i="46"/>
  <c r="BU231" i="46"/>
  <c r="BV231" i="46"/>
  <c r="BW231" i="46"/>
  <c r="BX231" i="46"/>
  <c r="BY231" i="46"/>
  <c r="BZ231" i="46"/>
  <c r="CA231" i="46"/>
  <c r="CB231" i="46"/>
  <c r="CC231" i="46"/>
  <c r="CD231" i="46"/>
  <c r="CE231" i="46"/>
  <c r="CF231" i="46"/>
  <c r="CG231" i="46"/>
  <c r="CH231" i="46"/>
  <c r="CI231" i="46"/>
  <c r="CJ231" i="46"/>
  <c r="CK231" i="46"/>
  <c r="CL231" i="46"/>
  <c r="CM231" i="46"/>
  <c r="CN231" i="46"/>
  <c r="CO231" i="46"/>
  <c r="CP231" i="46"/>
  <c r="CQ231" i="46"/>
  <c r="CR231" i="46"/>
  <c r="CS231" i="46"/>
  <c r="CT231" i="46"/>
  <c r="CU231" i="46"/>
  <c r="CV231" i="46"/>
  <c r="CW231" i="46"/>
  <c r="CX231" i="46"/>
  <c r="CY231" i="46"/>
  <c r="CZ231" i="46"/>
  <c r="DA231" i="46"/>
  <c r="DB231" i="46"/>
  <c r="DC231" i="46"/>
  <c r="DD231" i="46"/>
  <c r="DE231" i="46"/>
  <c r="DF231" i="46"/>
  <c r="DG231" i="46"/>
  <c r="DH231" i="46"/>
  <c r="DI231" i="46"/>
  <c r="DJ231" i="46"/>
  <c r="DK231" i="46"/>
  <c r="DL231" i="46"/>
  <c r="DM231" i="46"/>
  <c r="DN231" i="46"/>
  <c r="DO231" i="46"/>
  <c r="DP231" i="46"/>
  <c r="DQ231" i="46"/>
  <c r="DR231" i="46"/>
  <c r="DS231" i="46"/>
  <c r="DT231" i="46"/>
  <c r="DU231" i="46"/>
  <c r="DV231" i="46"/>
  <c r="DW231" i="46"/>
  <c r="DX231" i="46"/>
  <c r="DY231" i="46"/>
  <c r="DZ231" i="46"/>
  <c r="EA231" i="46"/>
  <c r="EB231" i="46"/>
  <c r="EC231" i="46"/>
  <c r="ED231" i="46"/>
  <c r="EE231" i="46"/>
  <c r="EF231" i="46"/>
  <c r="EG231" i="46"/>
  <c r="EH231" i="46"/>
  <c r="EI231" i="46"/>
  <c r="EJ231" i="46"/>
  <c r="EK231" i="46"/>
  <c r="EL231" i="46"/>
  <c r="EM231" i="46"/>
  <c r="EN231" i="46"/>
  <c r="EO231" i="46"/>
  <c r="EP231" i="46"/>
  <c r="EQ231" i="46"/>
  <c r="ER231" i="46"/>
  <c r="ES231" i="46"/>
  <c r="ET231" i="46"/>
  <c r="EU231" i="46"/>
  <c r="EV231" i="46"/>
  <c r="EW231" i="46"/>
  <c r="EX231" i="46"/>
  <c r="EY231" i="46"/>
  <c r="EZ231" i="46"/>
  <c r="FA231" i="46"/>
  <c r="FB231" i="46"/>
  <c r="FC231" i="46"/>
  <c r="FD231" i="46"/>
  <c r="FE231" i="46"/>
  <c r="FF231" i="46"/>
  <c r="FG231" i="46"/>
  <c r="FH231" i="46"/>
  <c r="FI231" i="46"/>
  <c r="FJ231" i="46"/>
  <c r="FK231" i="46"/>
  <c r="FL231" i="46"/>
  <c r="FM231" i="46"/>
  <c r="FN231" i="46"/>
  <c r="FO231" i="46"/>
  <c r="FP231" i="46"/>
  <c r="FQ231" i="46"/>
  <c r="FR231" i="46"/>
  <c r="FS231" i="46"/>
  <c r="FT231" i="46"/>
  <c r="FU231" i="46"/>
  <c r="FV231" i="46"/>
  <c r="FW231" i="46"/>
  <c r="FX231" i="46"/>
  <c r="FY231" i="46"/>
  <c r="FZ231" i="46"/>
  <c r="GA231" i="46"/>
  <c r="GB231" i="46"/>
  <c r="HE231" i="46"/>
  <c r="HF231" i="46"/>
  <c r="MC231" i="46"/>
  <c r="MD231" i="46"/>
  <c r="HG231" i="46"/>
  <c r="BH231" i="46"/>
  <c r="HH231" i="46"/>
  <c r="HI231" i="46"/>
  <c r="HJ231" i="46"/>
  <c r="GO230" i="46"/>
  <c r="BG230" i="46"/>
  <c r="BI230" i="46" s="1"/>
  <c r="BN230" i="46"/>
  <c r="BO230" i="46"/>
  <c r="BP230" i="46"/>
  <c r="BQ230" i="46"/>
  <c r="BR230" i="46"/>
  <c r="BS230" i="46"/>
  <c r="BT230" i="46"/>
  <c r="BU230" i="46"/>
  <c r="BV230" i="46"/>
  <c r="BW230" i="46"/>
  <c r="BX230" i="46"/>
  <c r="BY230" i="46"/>
  <c r="BZ230" i="46"/>
  <c r="CA230" i="46"/>
  <c r="CB230" i="46"/>
  <c r="CC230" i="46"/>
  <c r="CD230" i="46"/>
  <c r="CE230" i="46"/>
  <c r="CF230" i="46"/>
  <c r="CG230" i="46"/>
  <c r="CH230" i="46"/>
  <c r="CI230" i="46"/>
  <c r="CJ230" i="46"/>
  <c r="CK230" i="46"/>
  <c r="CL230" i="46"/>
  <c r="CM230" i="46"/>
  <c r="CN230" i="46"/>
  <c r="CO230" i="46"/>
  <c r="CP230" i="46"/>
  <c r="CQ230" i="46"/>
  <c r="CR230" i="46"/>
  <c r="CS230" i="46"/>
  <c r="CT230" i="46"/>
  <c r="CU230" i="46"/>
  <c r="CV230" i="46"/>
  <c r="CW230" i="46"/>
  <c r="CX230" i="46"/>
  <c r="CY230" i="46"/>
  <c r="CZ230" i="46"/>
  <c r="DA230" i="46"/>
  <c r="DB230" i="46"/>
  <c r="DC230" i="46"/>
  <c r="DD230" i="46"/>
  <c r="DE230" i="46"/>
  <c r="DF230" i="46"/>
  <c r="DG230" i="46"/>
  <c r="DH230" i="46"/>
  <c r="DI230" i="46"/>
  <c r="DJ230" i="46"/>
  <c r="DK230" i="46"/>
  <c r="DL230" i="46"/>
  <c r="DM230" i="46"/>
  <c r="DN230" i="46"/>
  <c r="DO230" i="46"/>
  <c r="DP230" i="46"/>
  <c r="DQ230" i="46"/>
  <c r="DR230" i="46"/>
  <c r="DS230" i="46"/>
  <c r="DT230" i="46"/>
  <c r="DU230" i="46"/>
  <c r="DV230" i="46"/>
  <c r="DW230" i="46"/>
  <c r="DX230" i="46"/>
  <c r="DY230" i="46"/>
  <c r="DZ230" i="46"/>
  <c r="EA230" i="46"/>
  <c r="EB230" i="46"/>
  <c r="EC230" i="46"/>
  <c r="ED230" i="46"/>
  <c r="EE230" i="46"/>
  <c r="EF230" i="46"/>
  <c r="EG230" i="46"/>
  <c r="EH230" i="46"/>
  <c r="EI230" i="46"/>
  <c r="EJ230" i="46"/>
  <c r="EK230" i="46"/>
  <c r="EL230" i="46"/>
  <c r="EM230" i="46"/>
  <c r="EN230" i="46"/>
  <c r="EO230" i="46"/>
  <c r="EP230" i="46"/>
  <c r="EQ230" i="46"/>
  <c r="ER230" i="46"/>
  <c r="ES230" i="46"/>
  <c r="ET230" i="46"/>
  <c r="EU230" i="46"/>
  <c r="EV230" i="46"/>
  <c r="EW230" i="46"/>
  <c r="EX230" i="46"/>
  <c r="EY230" i="46"/>
  <c r="EZ230" i="46"/>
  <c r="FA230" i="46"/>
  <c r="FB230" i="46"/>
  <c r="FC230" i="46"/>
  <c r="FD230" i="46"/>
  <c r="FE230" i="46"/>
  <c r="FF230" i="46"/>
  <c r="FG230" i="46"/>
  <c r="FH230" i="46"/>
  <c r="FI230" i="46"/>
  <c r="FJ230" i="46"/>
  <c r="FK230" i="46"/>
  <c r="FL230" i="46"/>
  <c r="FM230" i="46"/>
  <c r="FN230" i="46"/>
  <c r="FO230" i="46"/>
  <c r="FP230" i="46"/>
  <c r="FQ230" i="46"/>
  <c r="FR230" i="46"/>
  <c r="FS230" i="46"/>
  <c r="FT230" i="46"/>
  <c r="FU230" i="46"/>
  <c r="FV230" i="46"/>
  <c r="FW230" i="46"/>
  <c r="FX230" i="46"/>
  <c r="FY230" i="46"/>
  <c r="FZ230" i="46"/>
  <c r="GA230" i="46"/>
  <c r="GB230" i="46"/>
  <c r="HE230" i="46"/>
  <c r="HF230" i="46"/>
  <c r="MC230" i="46"/>
  <c r="MD230" i="46"/>
  <c r="HG230" i="46"/>
  <c r="BH230" i="46"/>
  <c r="HH230" i="46"/>
  <c r="HI230" i="46"/>
  <c r="HJ230" i="46"/>
  <c r="GO229" i="46"/>
  <c r="BG229" i="46"/>
  <c r="BI229" i="46" s="1"/>
  <c r="BN229" i="46"/>
  <c r="BO229" i="46"/>
  <c r="BP229" i="46"/>
  <c r="BQ229" i="46"/>
  <c r="BR229" i="46"/>
  <c r="BS229" i="46"/>
  <c r="BT229" i="46"/>
  <c r="BU229" i="46"/>
  <c r="BV229" i="46"/>
  <c r="BW229" i="46"/>
  <c r="BX229" i="46"/>
  <c r="BY229" i="46"/>
  <c r="BZ229" i="46"/>
  <c r="CA229" i="46"/>
  <c r="CB229" i="46"/>
  <c r="CC229" i="46"/>
  <c r="CD229" i="46"/>
  <c r="CE229" i="46"/>
  <c r="CF229" i="46"/>
  <c r="CG229" i="46"/>
  <c r="CH229" i="46"/>
  <c r="CI229" i="46"/>
  <c r="CJ229" i="46"/>
  <c r="CK229" i="46"/>
  <c r="CL229" i="46"/>
  <c r="CM229" i="46"/>
  <c r="CN229" i="46"/>
  <c r="CO229" i="46"/>
  <c r="CP229" i="46"/>
  <c r="CQ229" i="46"/>
  <c r="CR229" i="46"/>
  <c r="CS229" i="46"/>
  <c r="CT229" i="46"/>
  <c r="CU229" i="46"/>
  <c r="CV229" i="46"/>
  <c r="CW229" i="46"/>
  <c r="CX229" i="46"/>
  <c r="CY229" i="46"/>
  <c r="CZ229" i="46"/>
  <c r="DA229" i="46"/>
  <c r="DB229" i="46"/>
  <c r="DC229" i="46"/>
  <c r="DD229" i="46"/>
  <c r="DE229" i="46"/>
  <c r="DF229" i="46"/>
  <c r="DG229" i="46"/>
  <c r="DH229" i="46"/>
  <c r="DI229" i="46"/>
  <c r="DJ229" i="46"/>
  <c r="DK229" i="46"/>
  <c r="DL229" i="46"/>
  <c r="DM229" i="46"/>
  <c r="DN229" i="46"/>
  <c r="DO229" i="46"/>
  <c r="DP229" i="46"/>
  <c r="DQ229" i="46"/>
  <c r="DR229" i="46"/>
  <c r="DS229" i="46"/>
  <c r="DT229" i="46"/>
  <c r="DU229" i="46"/>
  <c r="DV229" i="46"/>
  <c r="DW229" i="46"/>
  <c r="DX229" i="46"/>
  <c r="DY229" i="46"/>
  <c r="DZ229" i="46"/>
  <c r="EA229" i="46"/>
  <c r="EB229" i="46"/>
  <c r="EC229" i="46"/>
  <c r="ED229" i="46"/>
  <c r="EE229" i="46"/>
  <c r="EF229" i="46"/>
  <c r="EG229" i="46"/>
  <c r="EH229" i="46"/>
  <c r="EI229" i="46"/>
  <c r="EJ229" i="46"/>
  <c r="EK229" i="46"/>
  <c r="EL229" i="46"/>
  <c r="EM229" i="46"/>
  <c r="EN229" i="46"/>
  <c r="EO229" i="46"/>
  <c r="EP229" i="46"/>
  <c r="EQ229" i="46"/>
  <c r="ER229" i="46"/>
  <c r="ES229" i="46"/>
  <c r="ET229" i="46"/>
  <c r="EU229" i="46"/>
  <c r="EV229" i="46"/>
  <c r="EW229" i="46"/>
  <c r="EX229" i="46"/>
  <c r="EY229" i="46"/>
  <c r="EZ229" i="46"/>
  <c r="FA229" i="46"/>
  <c r="FB229" i="46"/>
  <c r="FC229" i="46"/>
  <c r="FD229" i="46"/>
  <c r="FE229" i="46"/>
  <c r="FF229" i="46"/>
  <c r="FG229" i="46"/>
  <c r="FH229" i="46"/>
  <c r="FI229" i="46"/>
  <c r="FJ229" i="46"/>
  <c r="FK229" i="46"/>
  <c r="FL229" i="46"/>
  <c r="FM229" i="46"/>
  <c r="FN229" i="46"/>
  <c r="FO229" i="46"/>
  <c r="FP229" i="46"/>
  <c r="FQ229" i="46"/>
  <c r="FR229" i="46"/>
  <c r="FS229" i="46"/>
  <c r="FT229" i="46"/>
  <c r="FU229" i="46"/>
  <c r="FV229" i="46"/>
  <c r="FW229" i="46"/>
  <c r="FX229" i="46"/>
  <c r="FY229" i="46"/>
  <c r="FZ229" i="46"/>
  <c r="GA229" i="46"/>
  <c r="GB229" i="46"/>
  <c r="HE229" i="46"/>
  <c r="HF229" i="46"/>
  <c r="MC229" i="46"/>
  <c r="MD229" i="46"/>
  <c r="HG229" i="46"/>
  <c r="BH229" i="46"/>
  <c r="HH229" i="46"/>
  <c r="HI229" i="46"/>
  <c r="HJ229" i="46"/>
  <c r="GO228" i="46"/>
  <c r="BG228" i="46"/>
  <c r="BI228" i="46" s="1"/>
  <c r="BN228" i="46"/>
  <c r="BO228" i="46"/>
  <c r="BP228" i="46"/>
  <c r="BQ228" i="46"/>
  <c r="BR228" i="46"/>
  <c r="BS228" i="46"/>
  <c r="BT228" i="46"/>
  <c r="BU228" i="46"/>
  <c r="BV228" i="46"/>
  <c r="BW228" i="46"/>
  <c r="BX228" i="46"/>
  <c r="BY228" i="46"/>
  <c r="BZ228" i="46"/>
  <c r="CA228" i="46"/>
  <c r="CB228" i="46"/>
  <c r="CC228" i="46"/>
  <c r="CD228" i="46"/>
  <c r="CE228" i="46"/>
  <c r="CF228" i="46"/>
  <c r="CG228" i="46"/>
  <c r="CH228" i="46"/>
  <c r="CI228" i="46"/>
  <c r="CJ228" i="46"/>
  <c r="CK228" i="46"/>
  <c r="CL228" i="46"/>
  <c r="CM228" i="46"/>
  <c r="CN228" i="46"/>
  <c r="CO228" i="46"/>
  <c r="CP228" i="46"/>
  <c r="CQ228" i="46"/>
  <c r="CR228" i="46"/>
  <c r="CS228" i="46"/>
  <c r="CT228" i="46"/>
  <c r="CU228" i="46"/>
  <c r="CV228" i="46"/>
  <c r="CW228" i="46"/>
  <c r="CX228" i="46"/>
  <c r="CY228" i="46"/>
  <c r="CZ228" i="46"/>
  <c r="DA228" i="46"/>
  <c r="DB228" i="46"/>
  <c r="DC228" i="46"/>
  <c r="DD228" i="46"/>
  <c r="DE228" i="46"/>
  <c r="DF228" i="46"/>
  <c r="DG228" i="46"/>
  <c r="DH228" i="46"/>
  <c r="DI228" i="46"/>
  <c r="DJ228" i="46"/>
  <c r="DK228" i="46"/>
  <c r="DL228" i="46"/>
  <c r="DM228" i="46"/>
  <c r="DN228" i="46"/>
  <c r="DO228" i="46"/>
  <c r="DP228" i="46"/>
  <c r="DQ228" i="46"/>
  <c r="DR228" i="46"/>
  <c r="DS228" i="46"/>
  <c r="DT228" i="46"/>
  <c r="DU228" i="46"/>
  <c r="DV228" i="46"/>
  <c r="DW228" i="46"/>
  <c r="DX228" i="46"/>
  <c r="DY228" i="46"/>
  <c r="DZ228" i="46"/>
  <c r="EA228" i="46"/>
  <c r="EB228" i="46"/>
  <c r="EC228" i="46"/>
  <c r="ED228" i="46"/>
  <c r="EE228" i="46"/>
  <c r="EF228" i="46"/>
  <c r="EG228" i="46"/>
  <c r="EH228" i="46"/>
  <c r="EI228" i="46"/>
  <c r="EJ228" i="46"/>
  <c r="EK228" i="46"/>
  <c r="EL228" i="46"/>
  <c r="EM228" i="46"/>
  <c r="EN228" i="46"/>
  <c r="EO228" i="46"/>
  <c r="EP228" i="46"/>
  <c r="EQ228" i="46"/>
  <c r="ER228" i="46"/>
  <c r="ES228" i="46"/>
  <c r="ET228" i="46"/>
  <c r="EU228" i="46"/>
  <c r="EV228" i="46"/>
  <c r="EW228" i="46"/>
  <c r="EX228" i="46"/>
  <c r="EY228" i="46"/>
  <c r="EZ228" i="46"/>
  <c r="FA228" i="46"/>
  <c r="FB228" i="46"/>
  <c r="FC228" i="46"/>
  <c r="FD228" i="46"/>
  <c r="FE228" i="46"/>
  <c r="FF228" i="46"/>
  <c r="FG228" i="46"/>
  <c r="FH228" i="46"/>
  <c r="FI228" i="46"/>
  <c r="FJ228" i="46"/>
  <c r="FK228" i="46"/>
  <c r="FL228" i="46"/>
  <c r="FM228" i="46"/>
  <c r="FN228" i="46"/>
  <c r="FO228" i="46"/>
  <c r="FP228" i="46"/>
  <c r="FQ228" i="46"/>
  <c r="FR228" i="46"/>
  <c r="FS228" i="46"/>
  <c r="FT228" i="46"/>
  <c r="FU228" i="46"/>
  <c r="FV228" i="46"/>
  <c r="FW228" i="46"/>
  <c r="FX228" i="46"/>
  <c r="FY228" i="46"/>
  <c r="FZ228" i="46"/>
  <c r="GA228" i="46"/>
  <c r="GB228" i="46"/>
  <c r="HE228" i="46"/>
  <c r="HF228" i="46"/>
  <c r="MC228" i="46"/>
  <c r="MD228" i="46"/>
  <c r="HG228" i="46"/>
  <c r="BH228" i="46"/>
  <c r="HH228" i="46"/>
  <c r="HI228" i="46"/>
  <c r="HJ228" i="46"/>
  <c r="GO227" i="46"/>
  <c r="BG227" i="46"/>
  <c r="BI227" i="46" s="1"/>
  <c r="BN227" i="46"/>
  <c r="BO227" i="46"/>
  <c r="BP227" i="46"/>
  <c r="BQ227" i="46"/>
  <c r="BR227" i="46"/>
  <c r="BS227" i="46"/>
  <c r="BT227" i="46"/>
  <c r="BU227" i="46"/>
  <c r="BV227" i="46"/>
  <c r="BW227" i="46"/>
  <c r="BX227" i="46"/>
  <c r="BY227" i="46"/>
  <c r="BZ227" i="46"/>
  <c r="CA227" i="46"/>
  <c r="CB227" i="46"/>
  <c r="CC227" i="46"/>
  <c r="CD227" i="46"/>
  <c r="CE227" i="46"/>
  <c r="CF227" i="46"/>
  <c r="CG227" i="46"/>
  <c r="CH227" i="46"/>
  <c r="CI227" i="46"/>
  <c r="CJ227" i="46"/>
  <c r="CK227" i="46"/>
  <c r="CL227" i="46"/>
  <c r="CM227" i="46"/>
  <c r="CN227" i="46"/>
  <c r="CO227" i="46"/>
  <c r="CP227" i="46"/>
  <c r="CQ227" i="46"/>
  <c r="CR227" i="46"/>
  <c r="CS227" i="46"/>
  <c r="CT227" i="46"/>
  <c r="CU227" i="46"/>
  <c r="CV227" i="46"/>
  <c r="CW227" i="46"/>
  <c r="CX227" i="46"/>
  <c r="CY227" i="46"/>
  <c r="CZ227" i="46"/>
  <c r="DA227" i="46"/>
  <c r="DB227" i="46"/>
  <c r="DC227" i="46"/>
  <c r="DD227" i="46"/>
  <c r="DE227" i="46"/>
  <c r="DF227" i="46"/>
  <c r="DG227" i="46"/>
  <c r="DH227" i="46"/>
  <c r="DI227" i="46"/>
  <c r="DJ227" i="46"/>
  <c r="DK227" i="46"/>
  <c r="DL227" i="46"/>
  <c r="DM227" i="46"/>
  <c r="DN227" i="46"/>
  <c r="DO227" i="46"/>
  <c r="DP227" i="46"/>
  <c r="DQ227" i="46"/>
  <c r="DR227" i="46"/>
  <c r="DS227" i="46"/>
  <c r="DT227" i="46"/>
  <c r="DU227" i="46"/>
  <c r="DV227" i="46"/>
  <c r="DW227" i="46"/>
  <c r="DX227" i="46"/>
  <c r="DY227" i="46"/>
  <c r="DZ227" i="46"/>
  <c r="EA227" i="46"/>
  <c r="EB227" i="46"/>
  <c r="EC227" i="46"/>
  <c r="ED227" i="46"/>
  <c r="EE227" i="46"/>
  <c r="EF227" i="46"/>
  <c r="EG227" i="46"/>
  <c r="EH227" i="46"/>
  <c r="EI227" i="46"/>
  <c r="EJ227" i="46"/>
  <c r="EK227" i="46"/>
  <c r="EL227" i="46"/>
  <c r="EM227" i="46"/>
  <c r="EN227" i="46"/>
  <c r="EO227" i="46"/>
  <c r="EP227" i="46"/>
  <c r="EQ227" i="46"/>
  <c r="ER227" i="46"/>
  <c r="ES227" i="46"/>
  <c r="ET227" i="46"/>
  <c r="EU227" i="46"/>
  <c r="EV227" i="46"/>
  <c r="EW227" i="46"/>
  <c r="EX227" i="46"/>
  <c r="EY227" i="46"/>
  <c r="EZ227" i="46"/>
  <c r="FA227" i="46"/>
  <c r="FB227" i="46"/>
  <c r="FC227" i="46"/>
  <c r="FD227" i="46"/>
  <c r="FE227" i="46"/>
  <c r="FF227" i="46"/>
  <c r="FG227" i="46"/>
  <c r="FH227" i="46"/>
  <c r="FI227" i="46"/>
  <c r="FJ227" i="46"/>
  <c r="FK227" i="46"/>
  <c r="FL227" i="46"/>
  <c r="FM227" i="46"/>
  <c r="FN227" i="46"/>
  <c r="FO227" i="46"/>
  <c r="FP227" i="46"/>
  <c r="FQ227" i="46"/>
  <c r="FR227" i="46"/>
  <c r="FS227" i="46"/>
  <c r="FT227" i="46"/>
  <c r="FU227" i="46"/>
  <c r="FV227" i="46"/>
  <c r="FW227" i="46"/>
  <c r="FX227" i="46"/>
  <c r="FY227" i="46"/>
  <c r="FZ227" i="46"/>
  <c r="GA227" i="46"/>
  <c r="GB227" i="46"/>
  <c r="HE227" i="46"/>
  <c r="HF227" i="46"/>
  <c r="MC227" i="46"/>
  <c r="MD227" i="46"/>
  <c r="HG227" i="46"/>
  <c r="BH227" i="46"/>
  <c r="HH227" i="46"/>
  <c r="HI227" i="46"/>
  <c r="HJ227" i="46"/>
  <c r="GO226" i="46"/>
  <c r="BG226" i="46"/>
  <c r="BI226" i="46" s="1"/>
  <c r="BN226" i="46"/>
  <c r="BO226" i="46"/>
  <c r="BP226" i="46"/>
  <c r="BQ226" i="46"/>
  <c r="BR226" i="46"/>
  <c r="BS226" i="46"/>
  <c r="BT226" i="46"/>
  <c r="BU226" i="46"/>
  <c r="BV226" i="46"/>
  <c r="BW226" i="46"/>
  <c r="BX226" i="46"/>
  <c r="BY226" i="46"/>
  <c r="BZ226" i="46"/>
  <c r="CA226" i="46"/>
  <c r="CB226" i="46"/>
  <c r="CC226" i="46"/>
  <c r="CD226" i="46"/>
  <c r="CE226" i="46"/>
  <c r="CF226" i="46"/>
  <c r="CG226" i="46"/>
  <c r="CH226" i="46"/>
  <c r="CI226" i="46"/>
  <c r="CJ226" i="46"/>
  <c r="CK226" i="46"/>
  <c r="CL226" i="46"/>
  <c r="CM226" i="46"/>
  <c r="CN226" i="46"/>
  <c r="CO226" i="46"/>
  <c r="CP226" i="46"/>
  <c r="CQ226" i="46"/>
  <c r="CR226" i="46"/>
  <c r="CS226" i="46"/>
  <c r="CT226" i="46"/>
  <c r="CU226" i="46"/>
  <c r="CV226" i="46"/>
  <c r="CW226" i="46"/>
  <c r="CX226" i="46"/>
  <c r="CY226" i="46"/>
  <c r="CZ226" i="46"/>
  <c r="DA226" i="46"/>
  <c r="DB226" i="46"/>
  <c r="DC226" i="46"/>
  <c r="DD226" i="46"/>
  <c r="DE226" i="46"/>
  <c r="DF226" i="46"/>
  <c r="DG226" i="46"/>
  <c r="DH226" i="46"/>
  <c r="DI226" i="46"/>
  <c r="DJ226" i="46"/>
  <c r="DK226" i="46"/>
  <c r="DL226" i="46"/>
  <c r="DM226" i="46"/>
  <c r="DN226" i="46"/>
  <c r="DO226" i="46"/>
  <c r="DP226" i="46"/>
  <c r="DQ226" i="46"/>
  <c r="DR226" i="46"/>
  <c r="DS226" i="46"/>
  <c r="DT226" i="46"/>
  <c r="DU226" i="46"/>
  <c r="DV226" i="46"/>
  <c r="DW226" i="46"/>
  <c r="DX226" i="46"/>
  <c r="DY226" i="46"/>
  <c r="DZ226" i="46"/>
  <c r="EA226" i="46"/>
  <c r="EB226" i="46"/>
  <c r="EC226" i="46"/>
  <c r="ED226" i="46"/>
  <c r="EE226" i="46"/>
  <c r="EF226" i="46"/>
  <c r="EG226" i="46"/>
  <c r="EH226" i="46"/>
  <c r="EI226" i="46"/>
  <c r="EJ226" i="46"/>
  <c r="EK226" i="46"/>
  <c r="EL226" i="46"/>
  <c r="EM226" i="46"/>
  <c r="EN226" i="46"/>
  <c r="EO226" i="46"/>
  <c r="EP226" i="46"/>
  <c r="EQ226" i="46"/>
  <c r="ER226" i="46"/>
  <c r="ES226" i="46"/>
  <c r="ET226" i="46"/>
  <c r="EU226" i="46"/>
  <c r="EV226" i="46"/>
  <c r="EW226" i="46"/>
  <c r="EX226" i="46"/>
  <c r="EY226" i="46"/>
  <c r="EZ226" i="46"/>
  <c r="FA226" i="46"/>
  <c r="FB226" i="46"/>
  <c r="FC226" i="46"/>
  <c r="FD226" i="46"/>
  <c r="FE226" i="46"/>
  <c r="FF226" i="46"/>
  <c r="FG226" i="46"/>
  <c r="FH226" i="46"/>
  <c r="FI226" i="46"/>
  <c r="FJ226" i="46"/>
  <c r="FK226" i="46"/>
  <c r="FL226" i="46"/>
  <c r="FM226" i="46"/>
  <c r="FN226" i="46"/>
  <c r="FO226" i="46"/>
  <c r="FP226" i="46"/>
  <c r="FQ226" i="46"/>
  <c r="FR226" i="46"/>
  <c r="FS226" i="46"/>
  <c r="FT226" i="46"/>
  <c r="FU226" i="46"/>
  <c r="FV226" i="46"/>
  <c r="FW226" i="46"/>
  <c r="FX226" i="46"/>
  <c r="FY226" i="46"/>
  <c r="FZ226" i="46"/>
  <c r="GA226" i="46"/>
  <c r="GB226" i="46"/>
  <c r="HE226" i="46"/>
  <c r="HF226" i="46"/>
  <c r="MC226" i="46"/>
  <c r="MD226" i="46"/>
  <c r="HG226" i="46"/>
  <c r="BH226" i="46"/>
  <c r="HH226" i="46"/>
  <c r="HI226" i="46"/>
  <c r="HJ226" i="46"/>
  <c r="GO225" i="46"/>
  <c r="BG225" i="46"/>
  <c r="BI225" i="46" s="1"/>
  <c r="BN225" i="46"/>
  <c r="BO225" i="46"/>
  <c r="BP225" i="46"/>
  <c r="BQ225" i="46"/>
  <c r="BR225" i="46"/>
  <c r="BS225" i="46"/>
  <c r="BT225" i="46"/>
  <c r="BU225" i="46"/>
  <c r="BV225" i="46"/>
  <c r="BW225" i="46"/>
  <c r="BX225" i="46"/>
  <c r="BY225" i="46"/>
  <c r="BZ225" i="46"/>
  <c r="CA225" i="46"/>
  <c r="CB225" i="46"/>
  <c r="CC225" i="46"/>
  <c r="CD225" i="46"/>
  <c r="CE225" i="46"/>
  <c r="CF225" i="46"/>
  <c r="CG225" i="46"/>
  <c r="CH225" i="46"/>
  <c r="CI225" i="46"/>
  <c r="CJ225" i="46"/>
  <c r="CK225" i="46"/>
  <c r="CL225" i="46"/>
  <c r="CM225" i="46"/>
  <c r="CN225" i="46"/>
  <c r="CO225" i="46"/>
  <c r="CP225" i="46"/>
  <c r="CQ225" i="46"/>
  <c r="CR225" i="46"/>
  <c r="CS225" i="46"/>
  <c r="CT225" i="46"/>
  <c r="CU225" i="46"/>
  <c r="CV225" i="46"/>
  <c r="CW225" i="46"/>
  <c r="CX225" i="46"/>
  <c r="CY225" i="46"/>
  <c r="CZ225" i="46"/>
  <c r="DA225" i="46"/>
  <c r="DB225" i="46"/>
  <c r="DC225" i="46"/>
  <c r="DD225" i="46"/>
  <c r="DE225" i="46"/>
  <c r="DF225" i="46"/>
  <c r="DG225" i="46"/>
  <c r="DH225" i="46"/>
  <c r="DI225" i="46"/>
  <c r="DJ225" i="46"/>
  <c r="DK225" i="46"/>
  <c r="DL225" i="46"/>
  <c r="DM225" i="46"/>
  <c r="DN225" i="46"/>
  <c r="DO225" i="46"/>
  <c r="DP225" i="46"/>
  <c r="DQ225" i="46"/>
  <c r="DR225" i="46"/>
  <c r="DS225" i="46"/>
  <c r="DT225" i="46"/>
  <c r="DU225" i="46"/>
  <c r="DV225" i="46"/>
  <c r="DW225" i="46"/>
  <c r="DX225" i="46"/>
  <c r="DY225" i="46"/>
  <c r="DZ225" i="46"/>
  <c r="EA225" i="46"/>
  <c r="EB225" i="46"/>
  <c r="EC225" i="46"/>
  <c r="ED225" i="46"/>
  <c r="EE225" i="46"/>
  <c r="EF225" i="46"/>
  <c r="EG225" i="46"/>
  <c r="EH225" i="46"/>
  <c r="EI225" i="46"/>
  <c r="EJ225" i="46"/>
  <c r="EK225" i="46"/>
  <c r="EL225" i="46"/>
  <c r="EM225" i="46"/>
  <c r="EN225" i="46"/>
  <c r="EO225" i="46"/>
  <c r="EP225" i="46"/>
  <c r="EQ225" i="46"/>
  <c r="ER225" i="46"/>
  <c r="ES225" i="46"/>
  <c r="ET225" i="46"/>
  <c r="EU225" i="46"/>
  <c r="EV225" i="46"/>
  <c r="EW225" i="46"/>
  <c r="EX225" i="46"/>
  <c r="EY225" i="46"/>
  <c r="EZ225" i="46"/>
  <c r="FA225" i="46"/>
  <c r="FB225" i="46"/>
  <c r="FC225" i="46"/>
  <c r="FD225" i="46"/>
  <c r="FE225" i="46"/>
  <c r="FF225" i="46"/>
  <c r="FG225" i="46"/>
  <c r="FH225" i="46"/>
  <c r="FI225" i="46"/>
  <c r="FJ225" i="46"/>
  <c r="FK225" i="46"/>
  <c r="FL225" i="46"/>
  <c r="FM225" i="46"/>
  <c r="FN225" i="46"/>
  <c r="FO225" i="46"/>
  <c r="FP225" i="46"/>
  <c r="FQ225" i="46"/>
  <c r="FR225" i="46"/>
  <c r="FS225" i="46"/>
  <c r="FT225" i="46"/>
  <c r="FU225" i="46"/>
  <c r="FV225" i="46"/>
  <c r="FW225" i="46"/>
  <c r="FX225" i="46"/>
  <c r="FY225" i="46"/>
  <c r="FZ225" i="46"/>
  <c r="GA225" i="46"/>
  <c r="GB225" i="46"/>
  <c r="HE225" i="46"/>
  <c r="HF225" i="46"/>
  <c r="MC225" i="46"/>
  <c r="MD225" i="46"/>
  <c r="HG225" i="46"/>
  <c r="BH225" i="46"/>
  <c r="HH225" i="46"/>
  <c r="HI225" i="46"/>
  <c r="HJ225" i="46"/>
  <c r="GO224" i="46"/>
  <c r="BG224" i="46"/>
  <c r="BI224" i="46" s="1"/>
  <c r="BN224" i="46"/>
  <c r="BO224" i="46"/>
  <c r="BP224" i="46"/>
  <c r="BQ224" i="46"/>
  <c r="BR224" i="46"/>
  <c r="BS224" i="46"/>
  <c r="BT224" i="46"/>
  <c r="BU224" i="46"/>
  <c r="BV224" i="46"/>
  <c r="BW224" i="46"/>
  <c r="BX224" i="46"/>
  <c r="BY224" i="46"/>
  <c r="BZ224" i="46"/>
  <c r="CA224" i="46"/>
  <c r="CB224" i="46"/>
  <c r="CC224" i="46"/>
  <c r="CD224" i="46"/>
  <c r="CE224" i="46"/>
  <c r="CF224" i="46"/>
  <c r="CG224" i="46"/>
  <c r="CH224" i="46"/>
  <c r="CI224" i="46"/>
  <c r="CJ224" i="46"/>
  <c r="CK224" i="46"/>
  <c r="CL224" i="46"/>
  <c r="CM224" i="46"/>
  <c r="CN224" i="46"/>
  <c r="CO224" i="46"/>
  <c r="CP224" i="46"/>
  <c r="CQ224" i="46"/>
  <c r="CR224" i="46"/>
  <c r="CS224" i="46"/>
  <c r="CT224" i="46"/>
  <c r="CU224" i="46"/>
  <c r="CV224" i="46"/>
  <c r="CW224" i="46"/>
  <c r="CX224" i="46"/>
  <c r="CY224" i="46"/>
  <c r="CZ224" i="46"/>
  <c r="DA224" i="46"/>
  <c r="DB224" i="46"/>
  <c r="DC224" i="46"/>
  <c r="DD224" i="46"/>
  <c r="DE224" i="46"/>
  <c r="DF224" i="46"/>
  <c r="DG224" i="46"/>
  <c r="DH224" i="46"/>
  <c r="DI224" i="46"/>
  <c r="DJ224" i="46"/>
  <c r="DK224" i="46"/>
  <c r="DL224" i="46"/>
  <c r="DM224" i="46"/>
  <c r="DN224" i="46"/>
  <c r="DO224" i="46"/>
  <c r="DP224" i="46"/>
  <c r="DQ224" i="46"/>
  <c r="DR224" i="46"/>
  <c r="DS224" i="46"/>
  <c r="DT224" i="46"/>
  <c r="DU224" i="46"/>
  <c r="DV224" i="46"/>
  <c r="DW224" i="46"/>
  <c r="DX224" i="46"/>
  <c r="DY224" i="46"/>
  <c r="DZ224" i="46"/>
  <c r="EA224" i="46"/>
  <c r="EB224" i="46"/>
  <c r="EC224" i="46"/>
  <c r="ED224" i="46"/>
  <c r="EE224" i="46"/>
  <c r="EF224" i="46"/>
  <c r="EG224" i="46"/>
  <c r="EH224" i="46"/>
  <c r="EI224" i="46"/>
  <c r="EJ224" i="46"/>
  <c r="EK224" i="46"/>
  <c r="EL224" i="46"/>
  <c r="EM224" i="46"/>
  <c r="EN224" i="46"/>
  <c r="EO224" i="46"/>
  <c r="EP224" i="46"/>
  <c r="EQ224" i="46"/>
  <c r="ER224" i="46"/>
  <c r="ES224" i="46"/>
  <c r="ET224" i="46"/>
  <c r="EU224" i="46"/>
  <c r="EV224" i="46"/>
  <c r="EW224" i="46"/>
  <c r="EX224" i="46"/>
  <c r="EY224" i="46"/>
  <c r="EZ224" i="46"/>
  <c r="FA224" i="46"/>
  <c r="FB224" i="46"/>
  <c r="FC224" i="46"/>
  <c r="FD224" i="46"/>
  <c r="FE224" i="46"/>
  <c r="FF224" i="46"/>
  <c r="FG224" i="46"/>
  <c r="FH224" i="46"/>
  <c r="FI224" i="46"/>
  <c r="FJ224" i="46"/>
  <c r="FK224" i="46"/>
  <c r="FL224" i="46"/>
  <c r="FM224" i="46"/>
  <c r="FN224" i="46"/>
  <c r="FO224" i="46"/>
  <c r="FP224" i="46"/>
  <c r="FQ224" i="46"/>
  <c r="FR224" i="46"/>
  <c r="FS224" i="46"/>
  <c r="FT224" i="46"/>
  <c r="FU224" i="46"/>
  <c r="FV224" i="46"/>
  <c r="FW224" i="46"/>
  <c r="FX224" i="46"/>
  <c r="FY224" i="46"/>
  <c r="FZ224" i="46"/>
  <c r="GA224" i="46"/>
  <c r="GB224" i="46"/>
  <c r="HE224" i="46"/>
  <c r="HF224" i="46"/>
  <c r="MC224" i="46"/>
  <c r="MD224" i="46"/>
  <c r="HG224" i="46"/>
  <c r="BH224" i="46"/>
  <c r="HH224" i="46"/>
  <c r="HI224" i="46"/>
  <c r="HJ224" i="46"/>
  <c r="GO223" i="46"/>
  <c r="BG223" i="46"/>
  <c r="BI223" i="46" s="1"/>
  <c r="BN223" i="46"/>
  <c r="BO223" i="46"/>
  <c r="BP223" i="46"/>
  <c r="BQ223" i="46"/>
  <c r="BR223" i="46"/>
  <c r="BS223" i="46"/>
  <c r="BT223" i="46"/>
  <c r="BU223" i="46"/>
  <c r="BV223" i="46"/>
  <c r="BW223" i="46"/>
  <c r="BX223" i="46"/>
  <c r="BY223" i="46"/>
  <c r="BZ223" i="46"/>
  <c r="CA223" i="46"/>
  <c r="CB223" i="46"/>
  <c r="CC223" i="46"/>
  <c r="CD223" i="46"/>
  <c r="CE223" i="46"/>
  <c r="CF223" i="46"/>
  <c r="CG223" i="46"/>
  <c r="CH223" i="46"/>
  <c r="CI223" i="46"/>
  <c r="CJ223" i="46"/>
  <c r="CK223" i="46"/>
  <c r="CL223" i="46"/>
  <c r="CM223" i="46"/>
  <c r="CN223" i="46"/>
  <c r="CO223" i="46"/>
  <c r="CP223" i="46"/>
  <c r="CQ223" i="46"/>
  <c r="CR223" i="46"/>
  <c r="CS223" i="46"/>
  <c r="CT223" i="46"/>
  <c r="CU223" i="46"/>
  <c r="CV223" i="46"/>
  <c r="CW223" i="46"/>
  <c r="CX223" i="46"/>
  <c r="CY223" i="46"/>
  <c r="CZ223" i="46"/>
  <c r="DA223" i="46"/>
  <c r="DB223" i="46"/>
  <c r="DC223" i="46"/>
  <c r="DD223" i="46"/>
  <c r="DE223" i="46"/>
  <c r="DF223" i="46"/>
  <c r="DG223" i="46"/>
  <c r="DH223" i="46"/>
  <c r="DI223" i="46"/>
  <c r="DJ223" i="46"/>
  <c r="DK223" i="46"/>
  <c r="DL223" i="46"/>
  <c r="DM223" i="46"/>
  <c r="DN223" i="46"/>
  <c r="DO223" i="46"/>
  <c r="DP223" i="46"/>
  <c r="DQ223" i="46"/>
  <c r="DR223" i="46"/>
  <c r="DS223" i="46"/>
  <c r="DT223" i="46"/>
  <c r="DU223" i="46"/>
  <c r="DV223" i="46"/>
  <c r="DW223" i="46"/>
  <c r="DX223" i="46"/>
  <c r="DY223" i="46"/>
  <c r="DZ223" i="46"/>
  <c r="EA223" i="46"/>
  <c r="EB223" i="46"/>
  <c r="EC223" i="46"/>
  <c r="ED223" i="46"/>
  <c r="EE223" i="46"/>
  <c r="EF223" i="46"/>
  <c r="EG223" i="46"/>
  <c r="EH223" i="46"/>
  <c r="EI223" i="46"/>
  <c r="EJ223" i="46"/>
  <c r="EK223" i="46"/>
  <c r="EL223" i="46"/>
  <c r="EM223" i="46"/>
  <c r="EN223" i="46"/>
  <c r="EO223" i="46"/>
  <c r="EP223" i="46"/>
  <c r="EQ223" i="46"/>
  <c r="ER223" i="46"/>
  <c r="ES223" i="46"/>
  <c r="ET223" i="46"/>
  <c r="EU223" i="46"/>
  <c r="EV223" i="46"/>
  <c r="EW223" i="46"/>
  <c r="EX223" i="46"/>
  <c r="EY223" i="46"/>
  <c r="EZ223" i="46"/>
  <c r="FA223" i="46"/>
  <c r="FB223" i="46"/>
  <c r="FC223" i="46"/>
  <c r="FD223" i="46"/>
  <c r="FE223" i="46"/>
  <c r="FF223" i="46"/>
  <c r="FG223" i="46"/>
  <c r="FH223" i="46"/>
  <c r="FI223" i="46"/>
  <c r="FJ223" i="46"/>
  <c r="FK223" i="46"/>
  <c r="FL223" i="46"/>
  <c r="FM223" i="46"/>
  <c r="FN223" i="46"/>
  <c r="FO223" i="46"/>
  <c r="FP223" i="46"/>
  <c r="FQ223" i="46"/>
  <c r="FR223" i="46"/>
  <c r="FS223" i="46"/>
  <c r="FT223" i="46"/>
  <c r="FU223" i="46"/>
  <c r="FV223" i="46"/>
  <c r="FW223" i="46"/>
  <c r="FX223" i="46"/>
  <c r="FY223" i="46"/>
  <c r="FZ223" i="46"/>
  <c r="GA223" i="46"/>
  <c r="GB223" i="46"/>
  <c r="HE223" i="46"/>
  <c r="HF223" i="46"/>
  <c r="MC223" i="46"/>
  <c r="MD223" i="46"/>
  <c r="HG223" i="46"/>
  <c r="BH223" i="46"/>
  <c r="HH223" i="46"/>
  <c r="HI223" i="46"/>
  <c r="HJ223" i="46"/>
  <c r="GO222" i="46"/>
  <c r="BG222" i="46"/>
  <c r="BI222" i="46" s="1"/>
  <c r="BN222" i="46"/>
  <c r="BO222" i="46"/>
  <c r="BP222" i="46"/>
  <c r="BQ222" i="46"/>
  <c r="BR222" i="46"/>
  <c r="BS222" i="46"/>
  <c r="BT222" i="46"/>
  <c r="BU222" i="46"/>
  <c r="BV222" i="46"/>
  <c r="BW222" i="46"/>
  <c r="BX222" i="46"/>
  <c r="BY222" i="46"/>
  <c r="BZ222" i="46"/>
  <c r="CA222" i="46"/>
  <c r="CB222" i="46"/>
  <c r="CC222" i="46"/>
  <c r="CD222" i="46"/>
  <c r="CE222" i="46"/>
  <c r="CF222" i="46"/>
  <c r="CG222" i="46"/>
  <c r="CH222" i="46"/>
  <c r="CI222" i="46"/>
  <c r="CJ222" i="46"/>
  <c r="CK222" i="46"/>
  <c r="CL222" i="46"/>
  <c r="CM222" i="46"/>
  <c r="CN222" i="46"/>
  <c r="CO222" i="46"/>
  <c r="CP222" i="46"/>
  <c r="CQ222" i="46"/>
  <c r="CR222" i="46"/>
  <c r="CS222" i="46"/>
  <c r="CT222" i="46"/>
  <c r="CU222" i="46"/>
  <c r="CV222" i="46"/>
  <c r="CW222" i="46"/>
  <c r="CX222" i="46"/>
  <c r="CY222" i="46"/>
  <c r="CZ222" i="46"/>
  <c r="DA222" i="46"/>
  <c r="DB222" i="46"/>
  <c r="DC222" i="46"/>
  <c r="DD222" i="46"/>
  <c r="DE222" i="46"/>
  <c r="DF222" i="46"/>
  <c r="DG222" i="46"/>
  <c r="DH222" i="46"/>
  <c r="DI222" i="46"/>
  <c r="DJ222" i="46"/>
  <c r="DK222" i="46"/>
  <c r="DL222" i="46"/>
  <c r="DM222" i="46"/>
  <c r="DN222" i="46"/>
  <c r="DO222" i="46"/>
  <c r="DP222" i="46"/>
  <c r="DQ222" i="46"/>
  <c r="DR222" i="46"/>
  <c r="DS222" i="46"/>
  <c r="DT222" i="46"/>
  <c r="DU222" i="46"/>
  <c r="DV222" i="46"/>
  <c r="DW222" i="46"/>
  <c r="DX222" i="46"/>
  <c r="DY222" i="46"/>
  <c r="DZ222" i="46"/>
  <c r="EA222" i="46"/>
  <c r="EB222" i="46"/>
  <c r="EC222" i="46"/>
  <c r="ED222" i="46"/>
  <c r="EE222" i="46"/>
  <c r="EF222" i="46"/>
  <c r="EG222" i="46"/>
  <c r="EH222" i="46"/>
  <c r="EI222" i="46"/>
  <c r="EJ222" i="46"/>
  <c r="EK222" i="46"/>
  <c r="EL222" i="46"/>
  <c r="EM222" i="46"/>
  <c r="EN222" i="46"/>
  <c r="EO222" i="46"/>
  <c r="EP222" i="46"/>
  <c r="EQ222" i="46"/>
  <c r="ER222" i="46"/>
  <c r="ES222" i="46"/>
  <c r="ET222" i="46"/>
  <c r="EU222" i="46"/>
  <c r="EV222" i="46"/>
  <c r="EW222" i="46"/>
  <c r="EX222" i="46"/>
  <c r="EY222" i="46"/>
  <c r="EZ222" i="46"/>
  <c r="FA222" i="46"/>
  <c r="FB222" i="46"/>
  <c r="FC222" i="46"/>
  <c r="FD222" i="46"/>
  <c r="FE222" i="46"/>
  <c r="FF222" i="46"/>
  <c r="FG222" i="46"/>
  <c r="FH222" i="46"/>
  <c r="FI222" i="46"/>
  <c r="FJ222" i="46"/>
  <c r="FK222" i="46"/>
  <c r="FL222" i="46"/>
  <c r="FM222" i="46"/>
  <c r="FN222" i="46"/>
  <c r="FO222" i="46"/>
  <c r="FP222" i="46"/>
  <c r="FQ222" i="46"/>
  <c r="FR222" i="46"/>
  <c r="FS222" i="46"/>
  <c r="FT222" i="46"/>
  <c r="FU222" i="46"/>
  <c r="FV222" i="46"/>
  <c r="FW222" i="46"/>
  <c r="FX222" i="46"/>
  <c r="FY222" i="46"/>
  <c r="FZ222" i="46"/>
  <c r="GA222" i="46"/>
  <c r="GB222" i="46"/>
  <c r="HE222" i="46"/>
  <c r="HF222" i="46"/>
  <c r="MC222" i="46"/>
  <c r="MD222" i="46"/>
  <c r="HG222" i="46"/>
  <c r="BH222" i="46"/>
  <c r="HH222" i="46"/>
  <c r="HI222" i="46"/>
  <c r="HJ222" i="46"/>
  <c r="GO221" i="46"/>
  <c r="BG221" i="46"/>
  <c r="BI221" i="46" s="1"/>
  <c r="BN221" i="46"/>
  <c r="BO221" i="46"/>
  <c r="BP221" i="46"/>
  <c r="BQ221" i="46"/>
  <c r="BR221" i="46"/>
  <c r="BS221" i="46"/>
  <c r="BT221" i="46"/>
  <c r="BU221" i="46"/>
  <c r="BV221" i="46"/>
  <c r="BW221" i="46"/>
  <c r="BX221" i="46"/>
  <c r="BY221" i="46"/>
  <c r="BZ221" i="46"/>
  <c r="CA221" i="46"/>
  <c r="CB221" i="46"/>
  <c r="CC221" i="46"/>
  <c r="CD221" i="46"/>
  <c r="CE221" i="46"/>
  <c r="CF221" i="46"/>
  <c r="CG221" i="46"/>
  <c r="CH221" i="46"/>
  <c r="CI221" i="46"/>
  <c r="CJ221" i="46"/>
  <c r="CK221" i="46"/>
  <c r="CL221" i="46"/>
  <c r="CM221" i="46"/>
  <c r="CN221" i="46"/>
  <c r="CO221" i="46"/>
  <c r="CP221" i="46"/>
  <c r="CQ221" i="46"/>
  <c r="CR221" i="46"/>
  <c r="CS221" i="46"/>
  <c r="CT221" i="46"/>
  <c r="CU221" i="46"/>
  <c r="CV221" i="46"/>
  <c r="CW221" i="46"/>
  <c r="CX221" i="46"/>
  <c r="CY221" i="46"/>
  <c r="CZ221" i="46"/>
  <c r="DA221" i="46"/>
  <c r="DB221" i="46"/>
  <c r="DC221" i="46"/>
  <c r="DD221" i="46"/>
  <c r="DE221" i="46"/>
  <c r="DF221" i="46"/>
  <c r="DG221" i="46"/>
  <c r="DH221" i="46"/>
  <c r="DI221" i="46"/>
  <c r="DJ221" i="46"/>
  <c r="DK221" i="46"/>
  <c r="DL221" i="46"/>
  <c r="DM221" i="46"/>
  <c r="DN221" i="46"/>
  <c r="DO221" i="46"/>
  <c r="DP221" i="46"/>
  <c r="DQ221" i="46"/>
  <c r="DR221" i="46"/>
  <c r="DS221" i="46"/>
  <c r="DT221" i="46"/>
  <c r="DU221" i="46"/>
  <c r="DV221" i="46"/>
  <c r="DW221" i="46"/>
  <c r="DX221" i="46"/>
  <c r="DY221" i="46"/>
  <c r="DZ221" i="46"/>
  <c r="EA221" i="46"/>
  <c r="EB221" i="46"/>
  <c r="EC221" i="46"/>
  <c r="ED221" i="46"/>
  <c r="EE221" i="46"/>
  <c r="EF221" i="46"/>
  <c r="EG221" i="46"/>
  <c r="EH221" i="46"/>
  <c r="EI221" i="46"/>
  <c r="EJ221" i="46"/>
  <c r="EK221" i="46"/>
  <c r="EL221" i="46"/>
  <c r="EM221" i="46"/>
  <c r="EN221" i="46"/>
  <c r="EO221" i="46"/>
  <c r="EP221" i="46"/>
  <c r="EQ221" i="46"/>
  <c r="ER221" i="46"/>
  <c r="ES221" i="46"/>
  <c r="ET221" i="46"/>
  <c r="EU221" i="46"/>
  <c r="EV221" i="46"/>
  <c r="EW221" i="46"/>
  <c r="EX221" i="46"/>
  <c r="EY221" i="46"/>
  <c r="EZ221" i="46"/>
  <c r="FA221" i="46"/>
  <c r="FB221" i="46"/>
  <c r="FC221" i="46"/>
  <c r="FD221" i="46"/>
  <c r="FE221" i="46"/>
  <c r="FF221" i="46"/>
  <c r="FG221" i="46"/>
  <c r="FH221" i="46"/>
  <c r="FI221" i="46"/>
  <c r="FJ221" i="46"/>
  <c r="FK221" i="46"/>
  <c r="FL221" i="46"/>
  <c r="FM221" i="46"/>
  <c r="FN221" i="46"/>
  <c r="FO221" i="46"/>
  <c r="FP221" i="46"/>
  <c r="FQ221" i="46"/>
  <c r="FR221" i="46"/>
  <c r="FS221" i="46"/>
  <c r="FT221" i="46"/>
  <c r="FU221" i="46"/>
  <c r="FV221" i="46"/>
  <c r="FW221" i="46"/>
  <c r="FX221" i="46"/>
  <c r="FY221" i="46"/>
  <c r="FZ221" i="46"/>
  <c r="GA221" i="46"/>
  <c r="GB221" i="46"/>
  <c r="HE221" i="46"/>
  <c r="HF221" i="46"/>
  <c r="MC221" i="46"/>
  <c r="MD221" i="46"/>
  <c r="HG221" i="46"/>
  <c r="BH221" i="46"/>
  <c r="HH221" i="46"/>
  <c r="HI221" i="46"/>
  <c r="HJ221" i="46"/>
  <c r="GO220" i="46"/>
  <c r="BG220" i="46"/>
  <c r="BI220" i="46" s="1"/>
  <c r="BN220" i="46"/>
  <c r="BO220" i="46"/>
  <c r="BP220" i="46"/>
  <c r="BQ220" i="46"/>
  <c r="BR220" i="46"/>
  <c r="BS220" i="46"/>
  <c r="BT220" i="46"/>
  <c r="BU220" i="46"/>
  <c r="BV220" i="46"/>
  <c r="BW220" i="46"/>
  <c r="BX220" i="46"/>
  <c r="BY220" i="46"/>
  <c r="BZ220" i="46"/>
  <c r="CA220" i="46"/>
  <c r="CB220" i="46"/>
  <c r="CC220" i="46"/>
  <c r="CD220" i="46"/>
  <c r="CE220" i="46"/>
  <c r="CF220" i="46"/>
  <c r="CG220" i="46"/>
  <c r="CH220" i="46"/>
  <c r="CI220" i="46"/>
  <c r="CJ220" i="46"/>
  <c r="CK220" i="46"/>
  <c r="CL220" i="46"/>
  <c r="CM220" i="46"/>
  <c r="CN220" i="46"/>
  <c r="CO220" i="46"/>
  <c r="CP220" i="46"/>
  <c r="CQ220" i="46"/>
  <c r="CR220" i="46"/>
  <c r="CS220" i="46"/>
  <c r="CT220" i="46"/>
  <c r="CU220" i="46"/>
  <c r="CV220" i="46"/>
  <c r="CW220" i="46"/>
  <c r="CX220" i="46"/>
  <c r="CY220" i="46"/>
  <c r="CZ220" i="46"/>
  <c r="DA220" i="46"/>
  <c r="DB220" i="46"/>
  <c r="DC220" i="46"/>
  <c r="DD220" i="46"/>
  <c r="DE220" i="46"/>
  <c r="DF220" i="46"/>
  <c r="DG220" i="46"/>
  <c r="DH220" i="46"/>
  <c r="DI220" i="46"/>
  <c r="DJ220" i="46"/>
  <c r="DK220" i="46"/>
  <c r="DL220" i="46"/>
  <c r="DM220" i="46"/>
  <c r="DN220" i="46"/>
  <c r="DO220" i="46"/>
  <c r="DP220" i="46"/>
  <c r="DQ220" i="46"/>
  <c r="DR220" i="46"/>
  <c r="DS220" i="46"/>
  <c r="DT220" i="46"/>
  <c r="DU220" i="46"/>
  <c r="DV220" i="46"/>
  <c r="DW220" i="46"/>
  <c r="DX220" i="46"/>
  <c r="DY220" i="46"/>
  <c r="DZ220" i="46"/>
  <c r="EA220" i="46"/>
  <c r="EB220" i="46"/>
  <c r="EC220" i="46"/>
  <c r="ED220" i="46"/>
  <c r="EE220" i="46"/>
  <c r="EF220" i="46"/>
  <c r="EG220" i="46"/>
  <c r="EH220" i="46"/>
  <c r="EI220" i="46"/>
  <c r="EJ220" i="46"/>
  <c r="EK220" i="46"/>
  <c r="EL220" i="46"/>
  <c r="EM220" i="46"/>
  <c r="EN220" i="46"/>
  <c r="EO220" i="46"/>
  <c r="EP220" i="46"/>
  <c r="EQ220" i="46"/>
  <c r="ER220" i="46"/>
  <c r="ES220" i="46"/>
  <c r="ET220" i="46"/>
  <c r="EU220" i="46"/>
  <c r="EV220" i="46"/>
  <c r="EW220" i="46"/>
  <c r="EX220" i="46"/>
  <c r="EY220" i="46"/>
  <c r="EZ220" i="46"/>
  <c r="FA220" i="46"/>
  <c r="FB220" i="46"/>
  <c r="FC220" i="46"/>
  <c r="FD220" i="46"/>
  <c r="FE220" i="46"/>
  <c r="FF220" i="46"/>
  <c r="FG220" i="46"/>
  <c r="FH220" i="46"/>
  <c r="FI220" i="46"/>
  <c r="FJ220" i="46"/>
  <c r="FK220" i="46"/>
  <c r="FL220" i="46"/>
  <c r="FM220" i="46"/>
  <c r="FN220" i="46"/>
  <c r="FO220" i="46"/>
  <c r="FP220" i="46"/>
  <c r="FQ220" i="46"/>
  <c r="FR220" i="46"/>
  <c r="FS220" i="46"/>
  <c r="FT220" i="46"/>
  <c r="FU220" i="46"/>
  <c r="FV220" i="46"/>
  <c r="FW220" i="46"/>
  <c r="FX220" i="46"/>
  <c r="FY220" i="46"/>
  <c r="FZ220" i="46"/>
  <c r="GA220" i="46"/>
  <c r="GB220" i="46"/>
  <c r="HE220" i="46"/>
  <c r="HF220" i="46"/>
  <c r="MC220" i="46"/>
  <c r="MD220" i="46"/>
  <c r="HG220" i="46"/>
  <c r="BH220" i="46"/>
  <c r="HH220" i="46"/>
  <c r="HI220" i="46"/>
  <c r="HJ220" i="46"/>
  <c r="GO219" i="46"/>
  <c r="BG219" i="46"/>
  <c r="BI219" i="46" s="1"/>
  <c r="BN219" i="46"/>
  <c r="BO219" i="46"/>
  <c r="BP219" i="46"/>
  <c r="BQ219" i="46"/>
  <c r="BR219" i="46"/>
  <c r="BS219" i="46"/>
  <c r="BT219" i="46"/>
  <c r="BU219" i="46"/>
  <c r="BV219" i="46"/>
  <c r="BW219" i="46"/>
  <c r="BX219" i="46"/>
  <c r="BY219" i="46"/>
  <c r="BZ219" i="46"/>
  <c r="CA219" i="46"/>
  <c r="CB219" i="46"/>
  <c r="CC219" i="46"/>
  <c r="CD219" i="46"/>
  <c r="CE219" i="46"/>
  <c r="CF219" i="46"/>
  <c r="CG219" i="46"/>
  <c r="CH219" i="46"/>
  <c r="CI219" i="46"/>
  <c r="CJ219" i="46"/>
  <c r="CK219" i="46"/>
  <c r="CL219" i="46"/>
  <c r="CM219" i="46"/>
  <c r="CN219" i="46"/>
  <c r="CO219" i="46"/>
  <c r="CP219" i="46"/>
  <c r="CQ219" i="46"/>
  <c r="CR219" i="46"/>
  <c r="CS219" i="46"/>
  <c r="CT219" i="46"/>
  <c r="CU219" i="46"/>
  <c r="CV219" i="46"/>
  <c r="CW219" i="46"/>
  <c r="CX219" i="46"/>
  <c r="CY219" i="46"/>
  <c r="CZ219" i="46"/>
  <c r="DA219" i="46"/>
  <c r="DB219" i="46"/>
  <c r="DC219" i="46"/>
  <c r="DD219" i="46"/>
  <c r="DE219" i="46"/>
  <c r="DF219" i="46"/>
  <c r="DG219" i="46"/>
  <c r="DH219" i="46"/>
  <c r="DI219" i="46"/>
  <c r="DJ219" i="46"/>
  <c r="DK219" i="46"/>
  <c r="DL219" i="46"/>
  <c r="DM219" i="46"/>
  <c r="DN219" i="46"/>
  <c r="DO219" i="46"/>
  <c r="DP219" i="46"/>
  <c r="DQ219" i="46"/>
  <c r="DR219" i="46"/>
  <c r="DS219" i="46"/>
  <c r="DT219" i="46"/>
  <c r="DU219" i="46"/>
  <c r="DV219" i="46"/>
  <c r="DW219" i="46"/>
  <c r="DX219" i="46"/>
  <c r="DY219" i="46"/>
  <c r="DZ219" i="46"/>
  <c r="EA219" i="46"/>
  <c r="EB219" i="46"/>
  <c r="EC219" i="46"/>
  <c r="ED219" i="46"/>
  <c r="EE219" i="46"/>
  <c r="EF219" i="46"/>
  <c r="EG219" i="46"/>
  <c r="EH219" i="46"/>
  <c r="EI219" i="46"/>
  <c r="EJ219" i="46"/>
  <c r="EK219" i="46"/>
  <c r="EL219" i="46"/>
  <c r="EM219" i="46"/>
  <c r="EN219" i="46"/>
  <c r="EO219" i="46"/>
  <c r="EP219" i="46"/>
  <c r="EQ219" i="46"/>
  <c r="ER219" i="46"/>
  <c r="ES219" i="46"/>
  <c r="ET219" i="46"/>
  <c r="EU219" i="46"/>
  <c r="EV219" i="46"/>
  <c r="EW219" i="46"/>
  <c r="EX219" i="46"/>
  <c r="EY219" i="46"/>
  <c r="EZ219" i="46"/>
  <c r="FA219" i="46"/>
  <c r="FB219" i="46"/>
  <c r="FC219" i="46"/>
  <c r="FD219" i="46"/>
  <c r="FE219" i="46"/>
  <c r="FF219" i="46"/>
  <c r="FG219" i="46"/>
  <c r="FH219" i="46"/>
  <c r="FI219" i="46"/>
  <c r="FJ219" i="46"/>
  <c r="FK219" i="46"/>
  <c r="FL219" i="46"/>
  <c r="FM219" i="46"/>
  <c r="FN219" i="46"/>
  <c r="FO219" i="46"/>
  <c r="FP219" i="46"/>
  <c r="FQ219" i="46"/>
  <c r="FR219" i="46"/>
  <c r="FS219" i="46"/>
  <c r="FT219" i="46"/>
  <c r="FU219" i="46"/>
  <c r="FV219" i="46"/>
  <c r="FW219" i="46"/>
  <c r="FX219" i="46"/>
  <c r="FY219" i="46"/>
  <c r="FZ219" i="46"/>
  <c r="GA219" i="46"/>
  <c r="GB219" i="46"/>
  <c r="HE219" i="46"/>
  <c r="HF219" i="46"/>
  <c r="MC219" i="46"/>
  <c r="MD219" i="46"/>
  <c r="HG219" i="46"/>
  <c r="BH219" i="46"/>
  <c r="HH219" i="46"/>
  <c r="HI219" i="46"/>
  <c r="HJ219" i="46"/>
  <c r="GO218" i="46"/>
  <c r="BG218" i="46"/>
  <c r="BI218" i="46" s="1"/>
  <c r="BN218" i="46"/>
  <c r="BO218" i="46"/>
  <c r="BP218" i="46"/>
  <c r="BQ218" i="46"/>
  <c r="BR218" i="46"/>
  <c r="BS218" i="46"/>
  <c r="BT218" i="46"/>
  <c r="BU218" i="46"/>
  <c r="BV218" i="46"/>
  <c r="BW218" i="46"/>
  <c r="BX218" i="46"/>
  <c r="BY218" i="46"/>
  <c r="BZ218" i="46"/>
  <c r="CA218" i="46"/>
  <c r="CB218" i="46"/>
  <c r="CC218" i="46"/>
  <c r="CD218" i="46"/>
  <c r="CE218" i="46"/>
  <c r="CF218" i="46"/>
  <c r="CG218" i="46"/>
  <c r="CH218" i="46"/>
  <c r="CI218" i="46"/>
  <c r="CJ218" i="46"/>
  <c r="CK218" i="46"/>
  <c r="CL218" i="46"/>
  <c r="CM218" i="46"/>
  <c r="CN218" i="46"/>
  <c r="CO218" i="46"/>
  <c r="CP218" i="46"/>
  <c r="CQ218" i="46"/>
  <c r="CR218" i="46"/>
  <c r="CS218" i="46"/>
  <c r="CT218" i="46"/>
  <c r="CU218" i="46"/>
  <c r="CV218" i="46"/>
  <c r="CW218" i="46"/>
  <c r="CX218" i="46"/>
  <c r="CY218" i="46"/>
  <c r="CZ218" i="46"/>
  <c r="DA218" i="46"/>
  <c r="DB218" i="46"/>
  <c r="DC218" i="46"/>
  <c r="DD218" i="46"/>
  <c r="DE218" i="46"/>
  <c r="DF218" i="46"/>
  <c r="DG218" i="46"/>
  <c r="DH218" i="46"/>
  <c r="DI218" i="46"/>
  <c r="DJ218" i="46"/>
  <c r="DK218" i="46"/>
  <c r="DL218" i="46"/>
  <c r="DM218" i="46"/>
  <c r="DN218" i="46"/>
  <c r="DO218" i="46"/>
  <c r="DP218" i="46"/>
  <c r="DQ218" i="46"/>
  <c r="DR218" i="46"/>
  <c r="DS218" i="46"/>
  <c r="DT218" i="46"/>
  <c r="DU218" i="46"/>
  <c r="DV218" i="46"/>
  <c r="DW218" i="46"/>
  <c r="DX218" i="46"/>
  <c r="DY218" i="46"/>
  <c r="DZ218" i="46"/>
  <c r="EA218" i="46"/>
  <c r="EB218" i="46"/>
  <c r="EC218" i="46"/>
  <c r="ED218" i="46"/>
  <c r="EE218" i="46"/>
  <c r="EF218" i="46"/>
  <c r="EG218" i="46"/>
  <c r="EH218" i="46"/>
  <c r="EI218" i="46"/>
  <c r="EJ218" i="46"/>
  <c r="EK218" i="46"/>
  <c r="EL218" i="46"/>
  <c r="EM218" i="46"/>
  <c r="EN218" i="46"/>
  <c r="EO218" i="46"/>
  <c r="EP218" i="46"/>
  <c r="EQ218" i="46"/>
  <c r="ER218" i="46"/>
  <c r="ES218" i="46"/>
  <c r="ET218" i="46"/>
  <c r="EU218" i="46"/>
  <c r="EV218" i="46"/>
  <c r="EW218" i="46"/>
  <c r="EX218" i="46"/>
  <c r="EY218" i="46"/>
  <c r="EZ218" i="46"/>
  <c r="FA218" i="46"/>
  <c r="FB218" i="46"/>
  <c r="FC218" i="46"/>
  <c r="FD218" i="46"/>
  <c r="FE218" i="46"/>
  <c r="FF218" i="46"/>
  <c r="FG218" i="46"/>
  <c r="FH218" i="46"/>
  <c r="FI218" i="46"/>
  <c r="FJ218" i="46"/>
  <c r="FK218" i="46"/>
  <c r="FL218" i="46"/>
  <c r="FM218" i="46"/>
  <c r="FN218" i="46"/>
  <c r="FO218" i="46"/>
  <c r="FP218" i="46"/>
  <c r="FQ218" i="46"/>
  <c r="FR218" i="46"/>
  <c r="FS218" i="46"/>
  <c r="FT218" i="46"/>
  <c r="FU218" i="46"/>
  <c r="FV218" i="46"/>
  <c r="FW218" i="46"/>
  <c r="FX218" i="46"/>
  <c r="FY218" i="46"/>
  <c r="FZ218" i="46"/>
  <c r="GA218" i="46"/>
  <c r="GB218" i="46"/>
  <c r="HE218" i="46"/>
  <c r="HF218" i="46"/>
  <c r="MC218" i="46"/>
  <c r="MD218" i="46"/>
  <c r="HG218" i="46"/>
  <c r="BH218" i="46"/>
  <c r="HH218" i="46"/>
  <c r="HI218" i="46"/>
  <c r="HJ218" i="46"/>
  <c r="GO217" i="46"/>
  <c r="BG217" i="46"/>
  <c r="BI217" i="46" s="1"/>
  <c r="BN217" i="46"/>
  <c r="BO217" i="46"/>
  <c r="BP217" i="46"/>
  <c r="BQ217" i="46"/>
  <c r="BR217" i="46"/>
  <c r="BS217" i="46"/>
  <c r="BT217" i="46"/>
  <c r="BU217" i="46"/>
  <c r="BV217" i="46"/>
  <c r="BW217" i="46"/>
  <c r="BX217" i="46"/>
  <c r="BY217" i="46"/>
  <c r="BZ217" i="46"/>
  <c r="CA217" i="46"/>
  <c r="CB217" i="46"/>
  <c r="CC217" i="46"/>
  <c r="CD217" i="46"/>
  <c r="CE217" i="46"/>
  <c r="CF217" i="46"/>
  <c r="CG217" i="46"/>
  <c r="CH217" i="46"/>
  <c r="CI217" i="46"/>
  <c r="CJ217" i="46"/>
  <c r="CK217" i="46"/>
  <c r="CL217" i="46"/>
  <c r="CM217" i="46"/>
  <c r="CN217" i="46"/>
  <c r="CO217" i="46"/>
  <c r="CP217" i="46"/>
  <c r="CQ217" i="46"/>
  <c r="CR217" i="46"/>
  <c r="CS217" i="46"/>
  <c r="CT217" i="46"/>
  <c r="CU217" i="46"/>
  <c r="CV217" i="46"/>
  <c r="CW217" i="46"/>
  <c r="CX217" i="46"/>
  <c r="CY217" i="46"/>
  <c r="CZ217" i="46"/>
  <c r="DA217" i="46"/>
  <c r="DB217" i="46"/>
  <c r="DC217" i="46"/>
  <c r="DD217" i="46"/>
  <c r="DE217" i="46"/>
  <c r="DF217" i="46"/>
  <c r="DG217" i="46"/>
  <c r="DH217" i="46"/>
  <c r="DI217" i="46"/>
  <c r="DJ217" i="46"/>
  <c r="DK217" i="46"/>
  <c r="DL217" i="46"/>
  <c r="DM217" i="46"/>
  <c r="DN217" i="46"/>
  <c r="DO217" i="46"/>
  <c r="DP217" i="46"/>
  <c r="DQ217" i="46"/>
  <c r="DR217" i="46"/>
  <c r="DS217" i="46"/>
  <c r="DT217" i="46"/>
  <c r="DU217" i="46"/>
  <c r="DV217" i="46"/>
  <c r="DW217" i="46"/>
  <c r="DX217" i="46"/>
  <c r="DY217" i="46"/>
  <c r="DZ217" i="46"/>
  <c r="EA217" i="46"/>
  <c r="EB217" i="46"/>
  <c r="EC217" i="46"/>
  <c r="ED217" i="46"/>
  <c r="EE217" i="46"/>
  <c r="EF217" i="46"/>
  <c r="EG217" i="46"/>
  <c r="EH217" i="46"/>
  <c r="EI217" i="46"/>
  <c r="EJ217" i="46"/>
  <c r="EK217" i="46"/>
  <c r="EL217" i="46"/>
  <c r="EM217" i="46"/>
  <c r="EN217" i="46"/>
  <c r="EO217" i="46"/>
  <c r="EP217" i="46"/>
  <c r="EQ217" i="46"/>
  <c r="ER217" i="46"/>
  <c r="ES217" i="46"/>
  <c r="ET217" i="46"/>
  <c r="EU217" i="46"/>
  <c r="EV217" i="46"/>
  <c r="EW217" i="46"/>
  <c r="EX217" i="46"/>
  <c r="EY217" i="46"/>
  <c r="EZ217" i="46"/>
  <c r="FA217" i="46"/>
  <c r="FB217" i="46"/>
  <c r="FC217" i="46"/>
  <c r="FD217" i="46"/>
  <c r="FE217" i="46"/>
  <c r="FF217" i="46"/>
  <c r="FG217" i="46"/>
  <c r="FH217" i="46"/>
  <c r="FI217" i="46"/>
  <c r="FJ217" i="46"/>
  <c r="FK217" i="46"/>
  <c r="FL217" i="46"/>
  <c r="FM217" i="46"/>
  <c r="FN217" i="46"/>
  <c r="FO217" i="46"/>
  <c r="FP217" i="46"/>
  <c r="FQ217" i="46"/>
  <c r="FR217" i="46"/>
  <c r="FS217" i="46"/>
  <c r="FT217" i="46"/>
  <c r="FU217" i="46"/>
  <c r="FV217" i="46"/>
  <c r="FW217" i="46"/>
  <c r="FX217" i="46"/>
  <c r="FY217" i="46"/>
  <c r="FZ217" i="46"/>
  <c r="GA217" i="46"/>
  <c r="GB217" i="46"/>
  <c r="HE217" i="46"/>
  <c r="HF217" i="46"/>
  <c r="MC217" i="46"/>
  <c r="MD217" i="46"/>
  <c r="HG217" i="46"/>
  <c r="BH217" i="46"/>
  <c r="HH217" i="46"/>
  <c r="HI217" i="46"/>
  <c r="HJ217" i="46"/>
  <c r="GO216" i="46"/>
  <c r="BG216" i="46"/>
  <c r="BI216" i="46" s="1"/>
  <c r="BN216" i="46"/>
  <c r="BO216" i="46"/>
  <c r="BP216" i="46"/>
  <c r="BQ216" i="46"/>
  <c r="BR216" i="46"/>
  <c r="BS216" i="46"/>
  <c r="BT216" i="46"/>
  <c r="BU216" i="46"/>
  <c r="BV216" i="46"/>
  <c r="BW216" i="46"/>
  <c r="BX216" i="46"/>
  <c r="BY216" i="46"/>
  <c r="BZ216" i="46"/>
  <c r="CA216" i="46"/>
  <c r="CB216" i="46"/>
  <c r="CC216" i="46"/>
  <c r="CD216" i="46"/>
  <c r="CE216" i="46"/>
  <c r="CF216" i="46"/>
  <c r="CG216" i="46"/>
  <c r="CH216" i="46"/>
  <c r="CI216" i="46"/>
  <c r="CJ216" i="46"/>
  <c r="CK216" i="46"/>
  <c r="CL216" i="46"/>
  <c r="CM216" i="46"/>
  <c r="CN216" i="46"/>
  <c r="CO216" i="46"/>
  <c r="CP216" i="46"/>
  <c r="CQ216" i="46"/>
  <c r="CR216" i="46"/>
  <c r="CS216" i="46"/>
  <c r="CT216" i="46"/>
  <c r="CU216" i="46"/>
  <c r="CV216" i="46"/>
  <c r="CW216" i="46"/>
  <c r="CX216" i="46"/>
  <c r="CY216" i="46"/>
  <c r="CZ216" i="46"/>
  <c r="DA216" i="46"/>
  <c r="DB216" i="46"/>
  <c r="DC216" i="46"/>
  <c r="DD216" i="46"/>
  <c r="DE216" i="46"/>
  <c r="DF216" i="46"/>
  <c r="DG216" i="46"/>
  <c r="DH216" i="46"/>
  <c r="DI216" i="46"/>
  <c r="DJ216" i="46"/>
  <c r="DK216" i="46"/>
  <c r="DL216" i="46"/>
  <c r="DM216" i="46"/>
  <c r="DN216" i="46"/>
  <c r="DO216" i="46"/>
  <c r="DP216" i="46"/>
  <c r="DQ216" i="46"/>
  <c r="DR216" i="46"/>
  <c r="DS216" i="46"/>
  <c r="DT216" i="46"/>
  <c r="DU216" i="46"/>
  <c r="DV216" i="46"/>
  <c r="DW216" i="46"/>
  <c r="DX216" i="46"/>
  <c r="DY216" i="46"/>
  <c r="DZ216" i="46"/>
  <c r="EA216" i="46"/>
  <c r="EB216" i="46"/>
  <c r="EC216" i="46"/>
  <c r="ED216" i="46"/>
  <c r="EE216" i="46"/>
  <c r="EF216" i="46"/>
  <c r="EG216" i="46"/>
  <c r="EH216" i="46"/>
  <c r="EI216" i="46"/>
  <c r="EJ216" i="46"/>
  <c r="EK216" i="46"/>
  <c r="EL216" i="46"/>
  <c r="EM216" i="46"/>
  <c r="EN216" i="46"/>
  <c r="EO216" i="46"/>
  <c r="EP216" i="46"/>
  <c r="EQ216" i="46"/>
  <c r="ER216" i="46"/>
  <c r="ES216" i="46"/>
  <c r="ET216" i="46"/>
  <c r="EU216" i="46"/>
  <c r="EV216" i="46"/>
  <c r="EW216" i="46"/>
  <c r="EX216" i="46"/>
  <c r="EY216" i="46"/>
  <c r="EZ216" i="46"/>
  <c r="FA216" i="46"/>
  <c r="FB216" i="46"/>
  <c r="FC216" i="46"/>
  <c r="FD216" i="46"/>
  <c r="FE216" i="46"/>
  <c r="FF216" i="46"/>
  <c r="FG216" i="46"/>
  <c r="FH216" i="46"/>
  <c r="FI216" i="46"/>
  <c r="FJ216" i="46"/>
  <c r="FK216" i="46"/>
  <c r="FL216" i="46"/>
  <c r="FM216" i="46"/>
  <c r="FN216" i="46"/>
  <c r="FO216" i="46"/>
  <c r="FP216" i="46"/>
  <c r="FQ216" i="46"/>
  <c r="FR216" i="46"/>
  <c r="FS216" i="46"/>
  <c r="FT216" i="46"/>
  <c r="FU216" i="46"/>
  <c r="FV216" i="46"/>
  <c r="FW216" i="46"/>
  <c r="FX216" i="46"/>
  <c r="FY216" i="46"/>
  <c r="FZ216" i="46"/>
  <c r="GA216" i="46"/>
  <c r="GB216" i="46"/>
  <c r="HE216" i="46"/>
  <c r="HF216" i="46"/>
  <c r="MC216" i="46"/>
  <c r="MD216" i="46"/>
  <c r="HG216" i="46"/>
  <c r="BH216" i="46"/>
  <c r="HH216" i="46"/>
  <c r="HI216" i="46"/>
  <c r="HJ216" i="46"/>
  <c r="GO215" i="46"/>
  <c r="BG215" i="46"/>
  <c r="BI215" i="46" s="1"/>
  <c r="BN215" i="46"/>
  <c r="BO215" i="46"/>
  <c r="BP215" i="46"/>
  <c r="BQ215" i="46"/>
  <c r="BR215" i="46"/>
  <c r="BS215" i="46"/>
  <c r="BT215" i="46"/>
  <c r="BU215" i="46"/>
  <c r="BV215" i="46"/>
  <c r="BW215" i="46"/>
  <c r="BX215" i="46"/>
  <c r="BY215" i="46"/>
  <c r="BZ215" i="46"/>
  <c r="CA215" i="46"/>
  <c r="CB215" i="46"/>
  <c r="CC215" i="46"/>
  <c r="CD215" i="46"/>
  <c r="CE215" i="46"/>
  <c r="CF215" i="46"/>
  <c r="CG215" i="46"/>
  <c r="CH215" i="46"/>
  <c r="CI215" i="46"/>
  <c r="CJ215" i="46"/>
  <c r="CK215" i="46"/>
  <c r="CL215" i="46"/>
  <c r="CM215" i="46"/>
  <c r="CN215" i="46"/>
  <c r="CO215" i="46"/>
  <c r="CP215" i="46"/>
  <c r="CQ215" i="46"/>
  <c r="CR215" i="46"/>
  <c r="CS215" i="46"/>
  <c r="CT215" i="46"/>
  <c r="CU215" i="46"/>
  <c r="CV215" i="46"/>
  <c r="CW215" i="46"/>
  <c r="CX215" i="46"/>
  <c r="CY215" i="46"/>
  <c r="CZ215" i="46"/>
  <c r="DA215" i="46"/>
  <c r="DB215" i="46"/>
  <c r="DC215" i="46"/>
  <c r="DD215" i="46"/>
  <c r="DE215" i="46"/>
  <c r="DF215" i="46"/>
  <c r="DG215" i="46"/>
  <c r="DH215" i="46"/>
  <c r="DI215" i="46"/>
  <c r="DJ215" i="46"/>
  <c r="DK215" i="46"/>
  <c r="DL215" i="46"/>
  <c r="DM215" i="46"/>
  <c r="DN215" i="46"/>
  <c r="DO215" i="46"/>
  <c r="DP215" i="46"/>
  <c r="DQ215" i="46"/>
  <c r="DR215" i="46"/>
  <c r="DS215" i="46"/>
  <c r="DT215" i="46"/>
  <c r="DU215" i="46"/>
  <c r="DV215" i="46"/>
  <c r="DW215" i="46"/>
  <c r="DX215" i="46"/>
  <c r="DY215" i="46"/>
  <c r="DZ215" i="46"/>
  <c r="EA215" i="46"/>
  <c r="EB215" i="46"/>
  <c r="EC215" i="46"/>
  <c r="ED215" i="46"/>
  <c r="EE215" i="46"/>
  <c r="EF215" i="46"/>
  <c r="EG215" i="46"/>
  <c r="EH215" i="46"/>
  <c r="EI215" i="46"/>
  <c r="EJ215" i="46"/>
  <c r="EK215" i="46"/>
  <c r="EL215" i="46"/>
  <c r="EM215" i="46"/>
  <c r="EN215" i="46"/>
  <c r="EO215" i="46"/>
  <c r="EP215" i="46"/>
  <c r="EQ215" i="46"/>
  <c r="ER215" i="46"/>
  <c r="ES215" i="46"/>
  <c r="ET215" i="46"/>
  <c r="EU215" i="46"/>
  <c r="EV215" i="46"/>
  <c r="EW215" i="46"/>
  <c r="EX215" i="46"/>
  <c r="EY215" i="46"/>
  <c r="EZ215" i="46"/>
  <c r="FA215" i="46"/>
  <c r="FB215" i="46"/>
  <c r="FC215" i="46"/>
  <c r="FD215" i="46"/>
  <c r="FE215" i="46"/>
  <c r="FF215" i="46"/>
  <c r="FG215" i="46"/>
  <c r="FH215" i="46"/>
  <c r="FI215" i="46"/>
  <c r="FJ215" i="46"/>
  <c r="FK215" i="46"/>
  <c r="FL215" i="46"/>
  <c r="FM215" i="46"/>
  <c r="FN215" i="46"/>
  <c r="FO215" i="46"/>
  <c r="FP215" i="46"/>
  <c r="FQ215" i="46"/>
  <c r="FR215" i="46"/>
  <c r="FS215" i="46"/>
  <c r="FT215" i="46"/>
  <c r="FU215" i="46"/>
  <c r="FV215" i="46"/>
  <c r="FW215" i="46"/>
  <c r="FX215" i="46"/>
  <c r="FY215" i="46"/>
  <c r="FZ215" i="46"/>
  <c r="GA215" i="46"/>
  <c r="GB215" i="46"/>
  <c r="HE215" i="46"/>
  <c r="HF215" i="46"/>
  <c r="MC215" i="46"/>
  <c r="MD215" i="46"/>
  <c r="HG215" i="46"/>
  <c r="BH215" i="46"/>
  <c r="HH215" i="46"/>
  <c r="HI215" i="46"/>
  <c r="HJ215" i="46"/>
  <c r="GO214" i="46"/>
  <c r="BG214" i="46"/>
  <c r="BI214" i="46" s="1"/>
  <c r="BN214" i="46"/>
  <c r="BO214" i="46"/>
  <c r="BP214" i="46"/>
  <c r="BQ214" i="46"/>
  <c r="BR214" i="46"/>
  <c r="BS214" i="46"/>
  <c r="BT214" i="46"/>
  <c r="BU214" i="46"/>
  <c r="BV214" i="46"/>
  <c r="BW214" i="46"/>
  <c r="BX214" i="46"/>
  <c r="BY214" i="46"/>
  <c r="BZ214" i="46"/>
  <c r="CA214" i="46"/>
  <c r="CB214" i="46"/>
  <c r="CC214" i="46"/>
  <c r="CD214" i="46"/>
  <c r="CE214" i="46"/>
  <c r="CF214" i="46"/>
  <c r="CG214" i="46"/>
  <c r="CH214" i="46"/>
  <c r="CI214" i="46"/>
  <c r="CJ214" i="46"/>
  <c r="CK214" i="46"/>
  <c r="CL214" i="46"/>
  <c r="CM214" i="46"/>
  <c r="CN214" i="46"/>
  <c r="CO214" i="46"/>
  <c r="CP214" i="46"/>
  <c r="CQ214" i="46"/>
  <c r="CR214" i="46"/>
  <c r="CS214" i="46"/>
  <c r="CT214" i="46"/>
  <c r="CU214" i="46"/>
  <c r="CV214" i="46"/>
  <c r="CW214" i="46"/>
  <c r="CX214" i="46"/>
  <c r="CY214" i="46"/>
  <c r="CZ214" i="46"/>
  <c r="DA214" i="46"/>
  <c r="DB214" i="46"/>
  <c r="DC214" i="46"/>
  <c r="DD214" i="46"/>
  <c r="DE214" i="46"/>
  <c r="DF214" i="46"/>
  <c r="DG214" i="46"/>
  <c r="DH214" i="46"/>
  <c r="DI214" i="46"/>
  <c r="DJ214" i="46"/>
  <c r="DK214" i="46"/>
  <c r="DL214" i="46"/>
  <c r="DM214" i="46"/>
  <c r="DN214" i="46"/>
  <c r="DO214" i="46"/>
  <c r="DP214" i="46"/>
  <c r="DQ214" i="46"/>
  <c r="DR214" i="46"/>
  <c r="DS214" i="46"/>
  <c r="DT214" i="46"/>
  <c r="DU214" i="46"/>
  <c r="DV214" i="46"/>
  <c r="DW214" i="46"/>
  <c r="DX214" i="46"/>
  <c r="DY214" i="46"/>
  <c r="DZ214" i="46"/>
  <c r="EA214" i="46"/>
  <c r="EB214" i="46"/>
  <c r="EC214" i="46"/>
  <c r="ED214" i="46"/>
  <c r="EE214" i="46"/>
  <c r="EF214" i="46"/>
  <c r="EG214" i="46"/>
  <c r="EH214" i="46"/>
  <c r="EI214" i="46"/>
  <c r="EJ214" i="46"/>
  <c r="EK214" i="46"/>
  <c r="EL214" i="46"/>
  <c r="EM214" i="46"/>
  <c r="EN214" i="46"/>
  <c r="EO214" i="46"/>
  <c r="EP214" i="46"/>
  <c r="EQ214" i="46"/>
  <c r="ER214" i="46"/>
  <c r="ES214" i="46"/>
  <c r="ET214" i="46"/>
  <c r="EU214" i="46"/>
  <c r="EV214" i="46"/>
  <c r="EW214" i="46"/>
  <c r="EX214" i="46"/>
  <c r="EY214" i="46"/>
  <c r="EZ214" i="46"/>
  <c r="FA214" i="46"/>
  <c r="FB214" i="46"/>
  <c r="FC214" i="46"/>
  <c r="FD214" i="46"/>
  <c r="FE214" i="46"/>
  <c r="FF214" i="46"/>
  <c r="FG214" i="46"/>
  <c r="FH214" i="46"/>
  <c r="FI214" i="46"/>
  <c r="FJ214" i="46"/>
  <c r="FK214" i="46"/>
  <c r="FL214" i="46"/>
  <c r="FM214" i="46"/>
  <c r="FN214" i="46"/>
  <c r="FO214" i="46"/>
  <c r="FP214" i="46"/>
  <c r="FQ214" i="46"/>
  <c r="FR214" i="46"/>
  <c r="FS214" i="46"/>
  <c r="FT214" i="46"/>
  <c r="FU214" i="46"/>
  <c r="FV214" i="46"/>
  <c r="FW214" i="46"/>
  <c r="FX214" i="46"/>
  <c r="FY214" i="46"/>
  <c r="FZ214" i="46"/>
  <c r="GA214" i="46"/>
  <c r="GB214" i="46"/>
  <c r="HE214" i="46"/>
  <c r="HF214" i="46"/>
  <c r="MC214" i="46"/>
  <c r="MD214" i="46"/>
  <c r="HG214" i="46"/>
  <c r="BH214" i="46"/>
  <c r="HH214" i="46"/>
  <c r="HI214" i="46"/>
  <c r="HJ214" i="46"/>
  <c r="GO213" i="46"/>
  <c r="BG213" i="46"/>
  <c r="BI213" i="46" s="1"/>
  <c r="BN213" i="46"/>
  <c r="BO213" i="46"/>
  <c r="BP213" i="46"/>
  <c r="BQ213" i="46"/>
  <c r="BR213" i="46"/>
  <c r="BS213" i="46"/>
  <c r="BT213" i="46"/>
  <c r="BU213" i="46"/>
  <c r="BV213" i="46"/>
  <c r="BW213" i="46"/>
  <c r="BX213" i="46"/>
  <c r="BY213" i="46"/>
  <c r="BZ213" i="46"/>
  <c r="CA213" i="46"/>
  <c r="CB213" i="46"/>
  <c r="CC213" i="46"/>
  <c r="CD213" i="46"/>
  <c r="CE213" i="46"/>
  <c r="CF213" i="46"/>
  <c r="CG213" i="46"/>
  <c r="CH213" i="46"/>
  <c r="CI213" i="46"/>
  <c r="CJ213" i="46"/>
  <c r="CK213" i="46"/>
  <c r="CL213" i="46"/>
  <c r="CM213" i="46"/>
  <c r="CN213" i="46"/>
  <c r="CO213" i="46"/>
  <c r="CP213" i="46"/>
  <c r="CQ213" i="46"/>
  <c r="CR213" i="46"/>
  <c r="CS213" i="46"/>
  <c r="CT213" i="46"/>
  <c r="CU213" i="46"/>
  <c r="CV213" i="46"/>
  <c r="CW213" i="46"/>
  <c r="CX213" i="46"/>
  <c r="CY213" i="46"/>
  <c r="CZ213" i="46"/>
  <c r="DA213" i="46"/>
  <c r="DB213" i="46"/>
  <c r="DC213" i="46"/>
  <c r="DD213" i="46"/>
  <c r="DE213" i="46"/>
  <c r="DF213" i="46"/>
  <c r="DG213" i="46"/>
  <c r="DH213" i="46"/>
  <c r="DI213" i="46"/>
  <c r="DJ213" i="46"/>
  <c r="DK213" i="46"/>
  <c r="DL213" i="46"/>
  <c r="DM213" i="46"/>
  <c r="DN213" i="46"/>
  <c r="DO213" i="46"/>
  <c r="DP213" i="46"/>
  <c r="DQ213" i="46"/>
  <c r="DR213" i="46"/>
  <c r="DS213" i="46"/>
  <c r="DT213" i="46"/>
  <c r="DU213" i="46"/>
  <c r="DV213" i="46"/>
  <c r="DW213" i="46"/>
  <c r="DX213" i="46"/>
  <c r="DY213" i="46"/>
  <c r="DZ213" i="46"/>
  <c r="EA213" i="46"/>
  <c r="EB213" i="46"/>
  <c r="EC213" i="46"/>
  <c r="ED213" i="46"/>
  <c r="EE213" i="46"/>
  <c r="EF213" i="46"/>
  <c r="EG213" i="46"/>
  <c r="EH213" i="46"/>
  <c r="EI213" i="46"/>
  <c r="EJ213" i="46"/>
  <c r="EK213" i="46"/>
  <c r="EL213" i="46"/>
  <c r="EM213" i="46"/>
  <c r="EN213" i="46"/>
  <c r="EO213" i="46"/>
  <c r="EP213" i="46"/>
  <c r="EQ213" i="46"/>
  <c r="ER213" i="46"/>
  <c r="ES213" i="46"/>
  <c r="ET213" i="46"/>
  <c r="EU213" i="46"/>
  <c r="EV213" i="46"/>
  <c r="EW213" i="46"/>
  <c r="EX213" i="46"/>
  <c r="EY213" i="46"/>
  <c r="EZ213" i="46"/>
  <c r="FA213" i="46"/>
  <c r="FB213" i="46"/>
  <c r="FC213" i="46"/>
  <c r="FD213" i="46"/>
  <c r="FE213" i="46"/>
  <c r="FF213" i="46"/>
  <c r="FG213" i="46"/>
  <c r="FH213" i="46"/>
  <c r="FI213" i="46"/>
  <c r="FJ213" i="46"/>
  <c r="FK213" i="46"/>
  <c r="FL213" i="46"/>
  <c r="FM213" i="46"/>
  <c r="FN213" i="46"/>
  <c r="FO213" i="46"/>
  <c r="FP213" i="46"/>
  <c r="FQ213" i="46"/>
  <c r="FR213" i="46"/>
  <c r="FS213" i="46"/>
  <c r="FT213" i="46"/>
  <c r="FU213" i="46"/>
  <c r="FV213" i="46"/>
  <c r="FW213" i="46"/>
  <c r="FX213" i="46"/>
  <c r="FY213" i="46"/>
  <c r="FZ213" i="46"/>
  <c r="GA213" i="46"/>
  <c r="GB213" i="46"/>
  <c r="HE213" i="46"/>
  <c r="HF213" i="46"/>
  <c r="MC213" i="46"/>
  <c r="MD213" i="46"/>
  <c r="HG213" i="46"/>
  <c r="BH213" i="46"/>
  <c r="HH213" i="46"/>
  <c r="HI213" i="46"/>
  <c r="HJ213" i="46"/>
  <c r="GO212" i="46"/>
  <c r="BG212" i="46"/>
  <c r="BI212" i="46" s="1"/>
  <c r="BN212" i="46"/>
  <c r="BO212" i="46"/>
  <c r="BP212" i="46"/>
  <c r="BQ212" i="46"/>
  <c r="BR212" i="46"/>
  <c r="BS212" i="46"/>
  <c r="BT212" i="46"/>
  <c r="BU212" i="46"/>
  <c r="BV212" i="46"/>
  <c r="BW212" i="46"/>
  <c r="BX212" i="46"/>
  <c r="BY212" i="46"/>
  <c r="BZ212" i="46"/>
  <c r="CA212" i="46"/>
  <c r="CB212" i="46"/>
  <c r="CC212" i="46"/>
  <c r="CD212" i="46"/>
  <c r="CE212" i="46"/>
  <c r="CF212" i="46"/>
  <c r="CG212" i="46"/>
  <c r="CH212" i="46"/>
  <c r="CI212" i="46"/>
  <c r="CJ212" i="46"/>
  <c r="CK212" i="46"/>
  <c r="CL212" i="46"/>
  <c r="CM212" i="46"/>
  <c r="CN212" i="46"/>
  <c r="CO212" i="46"/>
  <c r="CP212" i="46"/>
  <c r="CQ212" i="46"/>
  <c r="CR212" i="46"/>
  <c r="CS212" i="46"/>
  <c r="CT212" i="46"/>
  <c r="CU212" i="46"/>
  <c r="CV212" i="46"/>
  <c r="CW212" i="46"/>
  <c r="CX212" i="46"/>
  <c r="CY212" i="46"/>
  <c r="CZ212" i="46"/>
  <c r="DA212" i="46"/>
  <c r="DB212" i="46"/>
  <c r="DC212" i="46"/>
  <c r="DD212" i="46"/>
  <c r="DE212" i="46"/>
  <c r="DF212" i="46"/>
  <c r="DG212" i="46"/>
  <c r="DH212" i="46"/>
  <c r="DI212" i="46"/>
  <c r="DJ212" i="46"/>
  <c r="DK212" i="46"/>
  <c r="DL212" i="46"/>
  <c r="DM212" i="46"/>
  <c r="DN212" i="46"/>
  <c r="DO212" i="46"/>
  <c r="DP212" i="46"/>
  <c r="DQ212" i="46"/>
  <c r="DR212" i="46"/>
  <c r="DS212" i="46"/>
  <c r="DT212" i="46"/>
  <c r="DU212" i="46"/>
  <c r="DV212" i="46"/>
  <c r="DW212" i="46"/>
  <c r="DX212" i="46"/>
  <c r="DY212" i="46"/>
  <c r="DZ212" i="46"/>
  <c r="EA212" i="46"/>
  <c r="EB212" i="46"/>
  <c r="EC212" i="46"/>
  <c r="ED212" i="46"/>
  <c r="EE212" i="46"/>
  <c r="EF212" i="46"/>
  <c r="EG212" i="46"/>
  <c r="EH212" i="46"/>
  <c r="EI212" i="46"/>
  <c r="EJ212" i="46"/>
  <c r="EK212" i="46"/>
  <c r="EL212" i="46"/>
  <c r="EM212" i="46"/>
  <c r="EN212" i="46"/>
  <c r="EO212" i="46"/>
  <c r="EP212" i="46"/>
  <c r="EQ212" i="46"/>
  <c r="ER212" i="46"/>
  <c r="ES212" i="46"/>
  <c r="ET212" i="46"/>
  <c r="EU212" i="46"/>
  <c r="EV212" i="46"/>
  <c r="EW212" i="46"/>
  <c r="EX212" i="46"/>
  <c r="EY212" i="46"/>
  <c r="EZ212" i="46"/>
  <c r="FA212" i="46"/>
  <c r="FB212" i="46"/>
  <c r="FC212" i="46"/>
  <c r="FD212" i="46"/>
  <c r="FE212" i="46"/>
  <c r="FF212" i="46"/>
  <c r="FG212" i="46"/>
  <c r="FH212" i="46"/>
  <c r="FI212" i="46"/>
  <c r="FJ212" i="46"/>
  <c r="FK212" i="46"/>
  <c r="FL212" i="46"/>
  <c r="FM212" i="46"/>
  <c r="FN212" i="46"/>
  <c r="FO212" i="46"/>
  <c r="FP212" i="46"/>
  <c r="FQ212" i="46"/>
  <c r="FR212" i="46"/>
  <c r="FS212" i="46"/>
  <c r="FT212" i="46"/>
  <c r="FU212" i="46"/>
  <c r="FV212" i="46"/>
  <c r="FW212" i="46"/>
  <c r="FX212" i="46"/>
  <c r="FY212" i="46"/>
  <c r="FZ212" i="46"/>
  <c r="GA212" i="46"/>
  <c r="GB212" i="46"/>
  <c r="HE212" i="46"/>
  <c r="HF212" i="46"/>
  <c r="MC212" i="46"/>
  <c r="MD212" i="46"/>
  <c r="HG212" i="46"/>
  <c r="BH212" i="46"/>
  <c r="HH212" i="46"/>
  <c r="HI212" i="46"/>
  <c r="HJ212" i="46"/>
  <c r="GO211" i="46"/>
  <c r="BG211" i="46"/>
  <c r="BI211" i="46" s="1"/>
  <c r="BN211" i="46"/>
  <c r="BO211" i="46"/>
  <c r="BP211" i="46"/>
  <c r="BQ211" i="46"/>
  <c r="BR211" i="46"/>
  <c r="BS211" i="46"/>
  <c r="BT211" i="46"/>
  <c r="BU211" i="46"/>
  <c r="BV211" i="46"/>
  <c r="BW211" i="46"/>
  <c r="BX211" i="46"/>
  <c r="BY211" i="46"/>
  <c r="BZ211" i="46"/>
  <c r="CA211" i="46"/>
  <c r="CB211" i="46"/>
  <c r="CC211" i="46"/>
  <c r="CD211" i="46"/>
  <c r="CE211" i="46"/>
  <c r="CF211" i="46"/>
  <c r="CG211" i="46"/>
  <c r="CH211" i="46"/>
  <c r="CI211" i="46"/>
  <c r="CJ211" i="46"/>
  <c r="CK211" i="46"/>
  <c r="CL211" i="46"/>
  <c r="CM211" i="46"/>
  <c r="CN211" i="46"/>
  <c r="CO211" i="46"/>
  <c r="CP211" i="46"/>
  <c r="CQ211" i="46"/>
  <c r="CR211" i="46"/>
  <c r="CS211" i="46"/>
  <c r="CT211" i="46"/>
  <c r="CU211" i="46"/>
  <c r="CV211" i="46"/>
  <c r="CW211" i="46"/>
  <c r="CX211" i="46"/>
  <c r="CY211" i="46"/>
  <c r="CZ211" i="46"/>
  <c r="DA211" i="46"/>
  <c r="DB211" i="46"/>
  <c r="DC211" i="46"/>
  <c r="DD211" i="46"/>
  <c r="DE211" i="46"/>
  <c r="DF211" i="46"/>
  <c r="DG211" i="46"/>
  <c r="DH211" i="46"/>
  <c r="DI211" i="46"/>
  <c r="DJ211" i="46"/>
  <c r="DK211" i="46"/>
  <c r="DL211" i="46"/>
  <c r="DM211" i="46"/>
  <c r="DN211" i="46"/>
  <c r="DO211" i="46"/>
  <c r="DP211" i="46"/>
  <c r="DQ211" i="46"/>
  <c r="DR211" i="46"/>
  <c r="DS211" i="46"/>
  <c r="DT211" i="46"/>
  <c r="DU211" i="46"/>
  <c r="DV211" i="46"/>
  <c r="DW211" i="46"/>
  <c r="DX211" i="46"/>
  <c r="DY211" i="46"/>
  <c r="DZ211" i="46"/>
  <c r="EA211" i="46"/>
  <c r="EB211" i="46"/>
  <c r="EC211" i="46"/>
  <c r="ED211" i="46"/>
  <c r="EE211" i="46"/>
  <c r="EF211" i="46"/>
  <c r="EG211" i="46"/>
  <c r="EH211" i="46"/>
  <c r="EI211" i="46"/>
  <c r="EJ211" i="46"/>
  <c r="EK211" i="46"/>
  <c r="EL211" i="46"/>
  <c r="EM211" i="46"/>
  <c r="EN211" i="46"/>
  <c r="EO211" i="46"/>
  <c r="EP211" i="46"/>
  <c r="EQ211" i="46"/>
  <c r="ER211" i="46"/>
  <c r="ES211" i="46"/>
  <c r="ET211" i="46"/>
  <c r="EU211" i="46"/>
  <c r="EV211" i="46"/>
  <c r="EW211" i="46"/>
  <c r="EX211" i="46"/>
  <c r="EY211" i="46"/>
  <c r="EZ211" i="46"/>
  <c r="FA211" i="46"/>
  <c r="FB211" i="46"/>
  <c r="FC211" i="46"/>
  <c r="FD211" i="46"/>
  <c r="FE211" i="46"/>
  <c r="FF211" i="46"/>
  <c r="FG211" i="46"/>
  <c r="FH211" i="46"/>
  <c r="FI211" i="46"/>
  <c r="FJ211" i="46"/>
  <c r="FK211" i="46"/>
  <c r="FL211" i="46"/>
  <c r="FM211" i="46"/>
  <c r="FN211" i="46"/>
  <c r="FO211" i="46"/>
  <c r="FP211" i="46"/>
  <c r="FQ211" i="46"/>
  <c r="FR211" i="46"/>
  <c r="FS211" i="46"/>
  <c r="FT211" i="46"/>
  <c r="FU211" i="46"/>
  <c r="FV211" i="46"/>
  <c r="FW211" i="46"/>
  <c r="FX211" i="46"/>
  <c r="FY211" i="46"/>
  <c r="FZ211" i="46"/>
  <c r="GA211" i="46"/>
  <c r="GB211" i="46"/>
  <c r="HE211" i="46"/>
  <c r="HF211" i="46"/>
  <c r="MC211" i="46"/>
  <c r="MD211" i="46"/>
  <c r="HG211" i="46"/>
  <c r="BH211" i="46"/>
  <c r="HH211" i="46"/>
  <c r="HI211" i="46"/>
  <c r="HJ211" i="46"/>
  <c r="GO210" i="46"/>
  <c r="BG210" i="46"/>
  <c r="BI210" i="46" s="1"/>
  <c r="BN210" i="46"/>
  <c r="BO210" i="46"/>
  <c r="BP210" i="46"/>
  <c r="BQ210" i="46"/>
  <c r="BR210" i="46"/>
  <c r="BS210" i="46"/>
  <c r="BT210" i="46"/>
  <c r="BU210" i="46"/>
  <c r="BV210" i="46"/>
  <c r="BW210" i="46"/>
  <c r="BX210" i="46"/>
  <c r="BY210" i="46"/>
  <c r="BZ210" i="46"/>
  <c r="CA210" i="46"/>
  <c r="CB210" i="46"/>
  <c r="CC210" i="46"/>
  <c r="CD210" i="46"/>
  <c r="CE210" i="46"/>
  <c r="CF210" i="46"/>
  <c r="CG210" i="46"/>
  <c r="CH210" i="46"/>
  <c r="CI210" i="46"/>
  <c r="CJ210" i="46"/>
  <c r="CK210" i="46"/>
  <c r="CL210" i="46"/>
  <c r="CM210" i="46"/>
  <c r="CN210" i="46"/>
  <c r="CO210" i="46"/>
  <c r="CP210" i="46"/>
  <c r="CQ210" i="46"/>
  <c r="CR210" i="46"/>
  <c r="CS210" i="46"/>
  <c r="CT210" i="46"/>
  <c r="CU210" i="46"/>
  <c r="CV210" i="46"/>
  <c r="CW210" i="46"/>
  <c r="CX210" i="46"/>
  <c r="CY210" i="46"/>
  <c r="CZ210" i="46"/>
  <c r="DA210" i="46"/>
  <c r="DB210" i="46"/>
  <c r="DC210" i="46"/>
  <c r="DD210" i="46"/>
  <c r="DE210" i="46"/>
  <c r="DF210" i="46"/>
  <c r="DG210" i="46"/>
  <c r="DH210" i="46"/>
  <c r="DI210" i="46"/>
  <c r="DJ210" i="46"/>
  <c r="DK210" i="46"/>
  <c r="DL210" i="46"/>
  <c r="DM210" i="46"/>
  <c r="DN210" i="46"/>
  <c r="DO210" i="46"/>
  <c r="DP210" i="46"/>
  <c r="DQ210" i="46"/>
  <c r="DR210" i="46"/>
  <c r="DS210" i="46"/>
  <c r="DT210" i="46"/>
  <c r="DU210" i="46"/>
  <c r="DV210" i="46"/>
  <c r="DW210" i="46"/>
  <c r="DX210" i="46"/>
  <c r="DY210" i="46"/>
  <c r="DZ210" i="46"/>
  <c r="EA210" i="46"/>
  <c r="EB210" i="46"/>
  <c r="EC210" i="46"/>
  <c r="ED210" i="46"/>
  <c r="EE210" i="46"/>
  <c r="EF210" i="46"/>
  <c r="EG210" i="46"/>
  <c r="EH210" i="46"/>
  <c r="EI210" i="46"/>
  <c r="EJ210" i="46"/>
  <c r="EK210" i="46"/>
  <c r="EL210" i="46"/>
  <c r="EM210" i="46"/>
  <c r="EN210" i="46"/>
  <c r="EO210" i="46"/>
  <c r="EP210" i="46"/>
  <c r="EQ210" i="46"/>
  <c r="ER210" i="46"/>
  <c r="ES210" i="46"/>
  <c r="ET210" i="46"/>
  <c r="EU210" i="46"/>
  <c r="EV210" i="46"/>
  <c r="EW210" i="46"/>
  <c r="EX210" i="46"/>
  <c r="EY210" i="46"/>
  <c r="EZ210" i="46"/>
  <c r="FA210" i="46"/>
  <c r="FB210" i="46"/>
  <c r="FC210" i="46"/>
  <c r="FD210" i="46"/>
  <c r="FE210" i="46"/>
  <c r="FF210" i="46"/>
  <c r="FG210" i="46"/>
  <c r="FH210" i="46"/>
  <c r="FI210" i="46"/>
  <c r="FJ210" i="46"/>
  <c r="FK210" i="46"/>
  <c r="FL210" i="46"/>
  <c r="FM210" i="46"/>
  <c r="FN210" i="46"/>
  <c r="FO210" i="46"/>
  <c r="FP210" i="46"/>
  <c r="FQ210" i="46"/>
  <c r="FR210" i="46"/>
  <c r="FS210" i="46"/>
  <c r="FT210" i="46"/>
  <c r="FU210" i="46"/>
  <c r="FV210" i="46"/>
  <c r="FW210" i="46"/>
  <c r="FX210" i="46"/>
  <c r="FY210" i="46"/>
  <c r="FZ210" i="46"/>
  <c r="GA210" i="46"/>
  <c r="GB210" i="46"/>
  <c r="HE210" i="46"/>
  <c r="HF210" i="46"/>
  <c r="MC210" i="46"/>
  <c r="MD210" i="46"/>
  <c r="HG210" i="46"/>
  <c r="BH210" i="46"/>
  <c r="HH210" i="46"/>
  <c r="HI210" i="46"/>
  <c r="HJ210" i="46"/>
  <c r="GO209" i="46"/>
  <c r="BG209" i="46"/>
  <c r="BI209" i="46" s="1"/>
  <c r="BN209" i="46"/>
  <c r="BO209" i="46"/>
  <c r="BP209" i="46"/>
  <c r="BQ209" i="46"/>
  <c r="BR209" i="46"/>
  <c r="BS209" i="46"/>
  <c r="BT209" i="46"/>
  <c r="BU209" i="46"/>
  <c r="BV209" i="46"/>
  <c r="BW209" i="46"/>
  <c r="BX209" i="46"/>
  <c r="BY209" i="46"/>
  <c r="BZ209" i="46"/>
  <c r="CA209" i="46"/>
  <c r="CB209" i="46"/>
  <c r="CC209" i="46"/>
  <c r="CD209" i="46"/>
  <c r="CE209" i="46"/>
  <c r="CF209" i="46"/>
  <c r="CG209" i="46"/>
  <c r="CH209" i="46"/>
  <c r="CI209" i="46"/>
  <c r="CJ209" i="46"/>
  <c r="CK209" i="46"/>
  <c r="CL209" i="46"/>
  <c r="CM209" i="46"/>
  <c r="CN209" i="46"/>
  <c r="CO209" i="46"/>
  <c r="CP209" i="46"/>
  <c r="CQ209" i="46"/>
  <c r="CR209" i="46"/>
  <c r="CS209" i="46"/>
  <c r="CT209" i="46"/>
  <c r="CU209" i="46"/>
  <c r="CV209" i="46"/>
  <c r="CW209" i="46"/>
  <c r="CX209" i="46"/>
  <c r="CY209" i="46"/>
  <c r="CZ209" i="46"/>
  <c r="DA209" i="46"/>
  <c r="DB209" i="46"/>
  <c r="DC209" i="46"/>
  <c r="DD209" i="46"/>
  <c r="DE209" i="46"/>
  <c r="DF209" i="46"/>
  <c r="DG209" i="46"/>
  <c r="DH209" i="46"/>
  <c r="DI209" i="46"/>
  <c r="DJ209" i="46"/>
  <c r="DK209" i="46"/>
  <c r="DL209" i="46"/>
  <c r="DM209" i="46"/>
  <c r="DN209" i="46"/>
  <c r="DO209" i="46"/>
  <c r="DP209" i="46"/>
  <c r="DQ209" i="46"/>
  <c r="DR209" i="46"/>
  <c r="DS209" i="46"/>
  <c r="DT209" i="46"/>
  <c r="DU209" i="46"/>
  <c r="DV209" i="46"/>
  <c r="DW209" i="46"/>
  <c r="DX209" i="46"/>
  <c r="DY209" i="46"/>
  <c r="DZ209" i="46"/>
  <c r="EA209" i="46"/>
  <c r="EB209" i="46"/>
  <c r="EC209" i="46"/>
  <c r="ED209" i="46"/>
  <c r="EE209" i="46"/>
  <c r="EF209" i="46"/>
  <c r="EG209" i="46"/>
  <c r="EH209" i="46"/>
  <c r="EI209" i="46"/>
  <c r="EJ209" i="46"/>
  <c r="EK209" i="46"/>
  <c r="EL209" i="46"/>
  <c r="EM209" i="46"/>
  <c r="EN209" i="46"/>
  <c r="EO209" i="46"/>
  <c r="EP209" i="46"/>
  <c r="EQ209" i="46"/>
  <c r="ER209" i="46"/>
  <c r="ES209" i="46"/>
  <c r="ET209" i="46"/>
  <c r="EU209" i="46"/>
  <c r="EV209" i="46"/>
  <c r="EW209" i="46"/>
  <c r="EX209" i="46"/>
  <c r="EY209" i="46"/>
  <c r="EZ209" i="46"/>
  <c r="FA209" i="46"/>
  <c r="FB209" i="46"/>
  <c r="FC209" i="46"/>
  <c r="FD209" i="46"/>
  <c r="FE209" i="46"/>
  <c r="FF209" i="46"/>
  <c r="FG209" i="46"/>
  <c r="FH209" i="46"/>
  <c r="FI209" i="46"/>
  <c r="FJ209" i="46"/>
  <c r="FK209" i="46"/>
  <c r="FL209" i="46"/>
  <c r="FM209" i="46"/>
  <c r="FN209" i="46"/>
  <c r="FO209" i="46"/>
  <c r="FP209" i="46"/>
  <c r="FQ209" i="46"/>
  <c r="FR209" i="46"/>
  <c r="FS209" i="46"/>
  <c r="FT209" i="46"/>
  <c r="FU209" i="46"/>
  <c r="FV209" i="46"/>
  <c r="FW209" i="46"/>
  <c r="FX209" i="46"/>
  <c r="FY209" i="46"/>
  <c r="FZ209" i="46"/>
  <c r="GA209" i="46"/>
  <c r="GB209" i="46"/>
  <c r="HE209" i="46"/>
  <c r="HF209" i="46"/>
  <c r="MC209" i="46"/>
  <c r="MD209" i="46"/>
  <c r="HG209" i="46"/>
  <c r="BH209" i="46"/>
  <c r="HH209" i="46"/>
  <c r="HI209" i="46"/>
  <c r="HJ209" i="46"/>
  <c r="GO208" i="46"/>
  <c r="BG208" i="46"/>
  <c r="BI208" i="46" s="1"/>
  <c r="BN208" i="46"/>
  <c r="BO208" i="46"/>
  <c r="BP208" i="46"/>
  <c r="BQ208" i="46"/>
  <c r="BR208" i="46"/>
  <c r="BS208" i="46"/>
  <c r="BT208" i="46"/>
  <c r="BU208" i="46"/>
  <c r="BV208" i="46"/>
  <c r="BW208" i="46"/>
  <c r="BX208" i="46"/>
  <c r="BY208" i="46"/>
  <c r="BZ208" i="46"/>
  <c r="CA208" i="46"/>
  <c r="CB208" i="46"/>
  <c r="CC208" i="46"/>
  <c r="CD208" i="46"/>
  <c r="CE208" i="46"/>
  <c r="CF208" i="46"/>
  <c r="CG208" i="46"/>
  <c r="CH208" i="46"/>
  <c r="CI208" i="46"/>
  <c r="CJ208" i="46"/>
  <c r="CK208" i="46"/>
  <c r="CL208" i="46"/>
  <c r="CM208" i="46"/>
  <c r="CN208" i="46"/>
  <c r="CO208" i="46"/>
  <c r="CP208" i="46"/>
  <c r="CQ208" i="46"/>
  <c r="CR208" i="46"/>
  <c r="CS208" i="46"/>
  <c r="CT208" i="46"/>
  <c r="CU208" i="46"/>
  <c r="CV208" i="46"/>
  <c r="CW208" i="46"/>
  <c r="CX208" i="46"/>
  <c r="CY208" i="46"/>
  <c r="CZ208" i="46"/>
  <c r="DA208" i="46"/>
  <c r="DB208" i="46"/>
  <c r="DC208" i="46"/>
  <c r="DD208" i="46"/>
  <c r="DE208" i="46"/>
  <c r="DF208" i="46"/>
  <c r="DG208" i="46"/>
  <c r="DH208" i="46"/>
  <c r="DI208" i="46"/>
  <c r="DJ208" i="46"/>
  <c r="DK208" i="46"/>
  <c r="DL208" i="46"/>
  <c r="DM208" i="46"/>
  <c r="DN208" i="46"/>
  <c r="DO208" i="46"/>
  <c r="DP208" i="46"/>
  <c r="DQ208" i="46"/>
  <c r="DR208" i="46"/>
  <c r="DS208" i="46"/>
  <c r="DT208" i="46"/>
  <c r="DU208" i="46"/>
  <c r="DV208" i="46"/>
  <c r="DW208" i="46"/>
  <c r="DX208" i="46"/>
  <c r="DY208" i="46"/>
  <c r="DZ208" i="46"/>
  <c r="EA208" i="46"/>
  <c r="EB208" i="46"/>
  <c r="EC208" i="46"/>
  <c r="ED208" i="46"/>
  <c r="EE208" i="46"/>
  <c r="EF208" i="46"/>
  <c r="EG208" i="46"/>
  <c r="EH208" i="46"/>
  <c r="EI208" i="46"/>
  <c r="EJ208" i="46"/>
  <c r="EK208" i="46"/>
  <c r="EL208" i="46"/>
  <c r="EM208" i="46"/>
  <c r="EN208" i="46"/>
  <c r="EO208" i="46"/>
  <c r="EP208" i="46"/>
  <c r="EQ208" i="46"/>
  <c r="ER208" i="46"/>
  <c r="ES208" i="46"/>
  <c r="ET208" i="46"/>
  <c r="EU208" i="46"/>
  <c r="EV208" i="46"/>
  <c r="EW208" i="46"/>
  <c r="EX208" i="46"/>
  <c r="EY208" i="46"/>
  <c r="EZ208" i="46"/>
  <c r="FA208" i="46"/>
  <c r="FB208" i="46"/>
  <c r="FC208" i="46"/>
  <c r="FD208" i="46"/>
  <c r="FE208" i="46"/>
  <c r="FF208" i="46"/>
  <c r="FG208" i="46"/>
  <c r="FH208" i="46"/>
  <c r="FI208" i="46"/>
  <c r="FJ208" i="46"/>
  <c r="FK208" i="46"/>
  <c r="FL208" i="46"/>
  <c r="FM208" i="46"/>
  <c r="FN208" i="46"/>
  <c r="FO208" i="46"/>
  <c r="FP208" i="46"/>
  <c r="FQ208" i="46"/>
  <c r="FR208" i="46"/>
  <c r="FS208" i="46"/>
  <c r="FT208" i="46"/>
  <c r="FU208" i="46"/>
  <c r="FV208" i="46"/>
  <c r="FW208" i="46"/>
  <c r="FX208" i="46"/>
  <c r="FY208" i="46"/>
  <c r="FZ208" i="46"/>
  <c r="GA208" i="46"/>
  <c r="GB208" i="46"/>
  <c r="HE208" i="46"/>
  <c r="HF208" i="46"/>
  <c r="MC208" i="46"/>
  <c r="MD208" i="46"/>
  <c r="HG208" i="46"/>
  <c r="BH208" i="46"/>
  <c r="HH208" i="46"/>
  <c r="HI208" i="46"/>
  <c r="HJ208" i="46"/>
  <c r="GO207" i="46"/>
  <c r="BG207" i="46"/>
  <c r="BI207" i="46" s="1"/>
  <c r="BN207" i="46"/>
  <c r="BO207" i="46"/>
  <c r="BP207" i="46"/>
  <c r="BQ207" i="46"/>
  <c r="BR207" i="46"/>
  <c r="BS207" i="46"/>
  <c r="BT207" i="46"/>
  <c r="BU207" i="46"/>
  <c r="BV207" i="46"/>
  <c r="BW207" i="46"/>
  <c r="BX207" i="46"/>
  <c r="BY207" i="46"/>
  <c r="BZ207" i="46"/>
  <c r="CA207" i="46"/>
  <c r="CB207" i="46"/>
  <c r="CC207" i="46"/>
  <c r="CD207" i="46"/>
  <c r="CE207" i="46"/>
  <c r="CF207" i="46"/>
  <c r="CG207" i="46"/>
  <c r="CH207" i="46"/>
  <c r="CI207" i="46"/>
  <c r="CJ207" i="46"/>
  <c r="CK207" i="46"/>
  <c r="CL207" i="46"/>
  <c r="CM207" i="46"/>
  <c r="CN207" i="46"/>
  <c r="CO207" i="46"/>
  <c r="CP207" i="46"/>
  <c r="CQ207" i="46"/>
  <c r="CR207" i="46"/>
  <c r="CS207" i="46"/>
  <c r="CT207" i="46"/>
  <c r="CU207" i="46"/>
  <c r="CV207" i="46"/>
  <c r="CW207" i="46"/>
  <c r="CX207" i="46"/>
  <c r="CY207" i="46"/>
  <c r="CZ207" i="46"/>
  <c r="DA207" i="46"/>
  <c r="DB207" i="46"/>
  <c r="DC207" i="46"/>
  <c r="DD207" i="46"/>
  <c r="DE207" i="46"/>
  <c r="DF207" i="46"/>
  <c r="DG207" i="46"/>
  <c r="DH207" i="46"/>
  <c r="DI207" i="46"/>
  <c r="DJ207" i="46"/>
  <c r="DK207" i="46"/>
  <c r="DL207" i="46"/>
  <c r="DM207" i="46"/>
  <c r="DN207" i="46"/>
  <c r="DO207" i="46"/>
  <c r="DP207" i="46"/>
  <c r="DQ207" i="46"/>
  <c r="DR207" i="46"/>
  <c r="DS207" i="46"/>
  <c r="DT207" i="46"/>
  <c r="DU207" i="46"/>
  <c r="DV207" i="46"/>
  <c r="DW207" i="46"/>
  <c r="DX207" i="46"/>
  <c r="DY207" i="46"/>
  <c r="DZ207" i="46"/>
  <c r="EA207" i="46"/>
  <c r="EB207" i="46"/>
  <c r="EC207" i="46"/>
  <c r="ED207" i="46"/>
  <c r="EE207" i="46"/>
  <c r="EF207" i="46"/>
  <c r="EG207" i="46"/>
  <c r="EH207" i="46"/>
  <c r="EI207" i="46"/>
  <c r="EJ207" i="46"/>
  <c r="EK207" i="46"/>
  <c r="EL207" i="46"/>
  <c r="EM207" i="46"/>
  <c r="EN207" i="46"/>
  <c r="EO207" i="46"/>
  <c r="EP207" i="46"/>
  <c r="EQ207" i="46"/>
  <c r="ER207" i="46"/>
  <c r="ES207" i="46"/>
  <c r="ET207" i="46"/>
  <c r="EU207" i="46"/>
  <c r="EV207" i="46"/>
  <c r="EW207" i="46"/>
  <c r="EX207" i="46"/>
  <c r="EY207" i="46"/>
  <c r="EZ207" i="46"/>
  <c r="FA207" i="46"/>
  <c r="FB207" i="46"/>
  <c r="FC207" i="46"/>
  <c r="FD207" i="46"/>
  <c r="FE207" i="46"/>
  <c r="FF207" i="46"/>
  <c r="FG207" i="46"/>
  <c r="FH207" i="46"/>
  <c r="FI207" i="46"/>
  <c r="FJ207" i="46"/>
  <c r="FK207" i="46"/>
  <c r="FL207" i="46"/>
  <c r="FM207" i="46"/>
  <c r="FN207" i="46"/>
  <c r="FO207" i="46"/>
  <c r="FP207" i="46"/>
  <c r="FQ207" i="46"/>
  <c r="FR207" i="46"/>
  <c r="FS207" i="46"/>
  <c r="FT207" i="46"/>
  <c r="FU207" i="46"/>
  <c r="FV207" i="46"/>
  <c r="FW207" i="46"/>
  <c r="FX207" i="46"/>
  <c r="FY207" i="46"/>
  <c r="FZ207" i="46"/>
  <c r="GA207" i="46"/>
  <c r="GB207" i="46"/>
  <c r="HE207" i="46"/>
  <c r="HF207" i="46"/>
  <c r="MC207" i="46"/>
  <c r="MD207" i="46"/>
  <c r="HG207" i="46"/>
  <c r="BH207" i="46"/>
  <c r="HH207" i="46"/>
  <c r="HI207" i="46"/>
  <c r="HJ207" i="46"/>
  <c r="GO206" i="46"/>
  <c r="BG206" i="46"/>
  <c r="BI206" i="46" s="1"/>
  <c r="BN206" i="46"/>
  <c r="BO206" i="46"/>
  <c r="BP206" i="46"/>
  <c r="BQ206" i="46"/>
  <c r="BR206" i="46"/>
  <c r="BS206" i="46"/>
  <c r="BT206" i="46"/>
  <c r="BU206" i="46"/>
  <c r="BV206" i="46"/>
  <c r="BW206" i="46"/>
  <c r="BX206" i="46"/>
  <c r="BY206" i="46"/>
  <c r="BZ206" i="46"/>
  <c r="CA206" i="46"/>
  <c r="CB206" i="46"/>
  <c r="CC206" i="46"/>
  <c r="CD206" i="46"/>
  <c r="CE206" i="46"/>
  <c r="CF206" i="46"/>
  <c r="CG206" i="46"/>
  <c r="CH206" i="46"/>
  <c r="CI206" i="46"/>
  <c r="CJ206" i="46"/>
  <c r="CK206" i="46"/>
  <c r="CL206" i="46"/>
  <c r="CM206" i="46"/>
  <c r="CN206" i="46"/>
  <c r="CO206" i="46"/>
  <c r="CP206" i="46"/>
  <c r="CQ206" i="46"/>
  <c r="CR206" i="46"/>
  <c r="CS206" i="46"/>
  <c r="CT206" i="46"/>
  <c r="CU206" i="46"/>
  <c r="CV206" i="46"/>
  <c r="CW206" i="46"/>
  <c r="CX206" i="46"/>
  <c r="CY206" i="46"/>
  <c r="CZ206" i="46"/>
  <c r="DA206" i="46"/>
  <c r="DB206" i="46"/>
  <c r="DC206" i="46"/>
  <c r="DD206" i="46"/>
  <c r="DE206" i="46"/>
  <c r="DF206" i="46"/>
  <c r="DG206" i="46"/>
  <c r="DH206" i="46"/>
  <c r="DI206" i="46"/>
  <c r="DJ206" i="46"/>
  <c r="DK206" i="46"/>
  <c r="DL206" i="46"/>
  <c r="DM206" i="46"/>
  <c r="DN206" i="46"/>
  <c r="DO206" i="46"/>
  <c r="DP206" i="46"/>
  <c r="DQ206" i="46"/>
  <c r="DR206" i="46"/>
  <c r="DS206" i="46"/>
  <c r="DT206" i="46"/>
  <c r="DU206" i="46"/>
  <c r="DV206" i="46"/>
  <c r="DW206" i="46"/>
  <c r="DX206" i="46"/>
  <c r="DY206" i="46"/>
  <c r="DZ206" i="46"/>
  <c r="EA206" i="46"/>
  <c r="EB206" i="46"/>
  <c r="EC206" i="46"/>
  <c r="ED206" i="46"/>
  <c r="EE206" i="46"/>
  <c r="EF206" i="46"/>
  <c r="EG206" i="46"/>
  <c r="EH206" i="46"/>
  <c r="EI206" i="46"/>
  <c r="EJ206" i="46"/>
  <c r="EK206" i="46"/>
  <c r="EL206" i="46"/>
  <c r="EM206" i="46"/>
  <c r="EN206" i="46"/>
  <c r="EO206" i="46"/>
  <c r="EP206" i="46"/>
  <c r="EQ206" i="46"/>
  <c r="ER206" i="46"/>
  <c r="ES206" i="46"/>
  <c r="ET206" i="46"/>
  <c r="EU206" i="46"/>
  <c r="EV206" i="46"/>
  <c r="EW206" i="46"/>
  <c r="EX206" i="46"/>
  <c r="EY206" i="46"/>
  <c r="EZ206" i="46"/>
  <c r="FA206" i="46"/>
  <c r="FB206" i="46"/>
  <c r="FC206" i="46"/>
  <c r="FD206" i="46"/>
  <c r="FE206" i="46"/>
  <c r="FF206" i="46"/>
  <c r="FG206" i="46"/>
  <c r="FH206" i="46"/>
  <c r="FI206" i="46"/>
  <c r="FJ206" i="46"/>
  <c r="FK206" i="46"/>
  <c r="FL206" i="46"/>
  <c r="FM206" i="46"/>
  <c r="FN206" i="46"/>
  <c r="FO206" i="46"/>
  <c r="FP206" i="46"/>
  <c r="FQ206" i="46"/>
  <c r="FR206" i="46"/>
  <c r="FS206" i="46"/>
  <c r="FT206" i="46"/>
  <c r="FU206" i="46"/>
  <c r="FV206" i="46"/>
  <c r="FW206" i="46"/>
  <c r="FX206" i="46"/>
  <c r="FY206" i="46"/>
  <c r="FZ206" i="46"/>
  <c r="GA206" i="46"/>
  <c r="GB206" i="46"/>
  <c r="HE206" i="46"/>
  <c r="HF206" i="46"/>
  <c r="MC206" i="46"/>
  <c r="MD206" i="46"/>
  <c r="HG206" i="46"/>
  <c r="BH206" i="46"/>
  <c r="HH206" i="46"/>
  <c r="HI206" i="46"/>
  <c r="HJ206" i="46"/>
  <c r="GO205" i="46"/>
  <c r="BG205" i="46"/>
  <c r="BI205" i="46" s="1"/>
  <c r="BN205" i="46"/>
  <c r="BO205" i="46"/>
  <c r="BP205" i="46"/>
  <c r="BQ205" i="46"/>
  <c r="BR205" i="46"/>
  <c r="BS205" i="46"/>
  <c r="BT205" i="46"/>
  <c r="BU205" i="46"/>
  <c r="BV205" i="46"/>
  <c r="BW205" i="46"/>
  <c r="BX205" i="46"/>
  <c r="BY205" i="46"/>
  <c r="BZ205" i="46"/>
  <c r="CA205" i="46"/>
  <c r="CB205" i="46"/>
  <c r="CC205" i="46"/>
  <c r="CD205" i="46"/>
  <c r="CE205" i="46"/>
  <c r="CF205" i="46"/>
  <c r="CG205" i="46"/>
  <c r="CH205" i="46"/>
  <c r="CI205" i="46"/>
  <c r="CJ205" i="46"/>
  <c r="CK205" i="46"/>
  <c r="CL205" i="46"/>
  <c r="CM205" i="46"/>
  <c r="CN205" i="46"/>
  <c r="CO205" i="46"/>
  <c r="CP205" i="46"/>
  <c r="CQ205" i="46"/>
  <c r="CR205" i="46"/>
  <c r="CS205" i="46"/>
  <c r="CT205" i="46"/>
  <c r="CU205" i="46"/>
  <c r="CV205" i="46"/>
  <c r="CW205" i="46"/>
  <c r="CX205" i="46"/>
  <c r="CY205" i="46"/>
  <c r="CZ205" i="46"/>
  <c r="DA205" i="46"/>
  <c r="DB205" i="46"/>
  <c r="DC205" i="46"/>
  <c r="DD205" i="46"/>
  <c r="DE205" i="46"/>
  <c r="DF205" i="46"/>
  <c r="DG205" i="46"/>
  <c r="DH205" i="46"/>
  <c r="DI205" i="46"/>
  <c r="DJ205" i="46"/>
  <c r="DK205" i="46"/>
  <c r="DL205" i="46"/>
  <c r="DM205" i="46"/>
  <c r="DN205" i="46"/>
  <c r="DO205" i="46"/>
  <c r="DP205" i="46"/>
  <c r="DQ205" i="46"/>
  <c r="DR205" i="46"/>
  <c r="DS205" i="46"/>
  <c r="DT205" i="46"/>
  <c r="DU205" i="46"/>
  <c r="DV205" i="46"/>
  <c r="DW205" i="46"/>
  <c r="DX205" i="46"/>
  <c r="DY205" i="46"/>
  <c r="DZ205" i="46"/>
  <c r="EA205" i="46"/>
  <c r="EB205" i="46"/>
  <c r="EC205" i="46"/>
  <c r="ED205" i="46"/>
  <c r="EE205" i="46"/>
  <c r="EF205" i="46"/>
  <c r="EG205" i="46"/>
  <c r="EH205" i="46"/>
  <c r="EI205" i="46"/>
  <c r="EJ205" i="46"/>
  <c r="EK205" i="46"/>
  <c r="EL205" i="46"/>
  <c r="EM205" i="46"/>
  <c r="EN205" i="46"/>
  <c r="EO205" i="46"/>
  <c r="EP205" i="46"/>
  <c r="EQ205" i="46"/>
  <c r="ER205" i="46"/>
  <c r="ES205" i="46"/>
  <c r="ET205" i="46"/>
  <c r="EU205" i="46"/>
  <c r="EV205" i="46"/>
  <c r="EW205" i="46"/>
  <c r="EX205" i="46"/>
  <c r="EY205" i="46"/>
  <c r="EZ205" i="46"/>
  <c r="FA205" i="46"/>
  <c r="FB205" i="46"/>
  <c r="FC205" i="46"/>
  <c r="FD205" i="46"/>
  <c r="FE205" i="46"/>
  <c r="FF205" i="46"/>
  <c r="FG205" i="46"/>
  <c r="FH205" i="46"/>
  <c r="FI205" i="46"/>
  <c r="FJ205" i="46"/>
  <c r="FK205" i="46"/>
  <c r="FL205" i="46"/>
  <c r="FM205" i="46"/>
  <c r="FN205" i="46"/>
  <c r="FO205" i="46"/>
  <c r="FP205" i="46"/>
  <c r="FQ205" i="46"/>
  <c r="FR205" i="46"/>
  <c r="FS205" i="46"/>
  <c r="FT205" i="46"/>
  <c r="FU205" i="46"/>
  <c r="FV205" i="46"/>
  <c r="FW205" i="46"/>
  <c r="FX205" i="46"/>
  <c r="FY205" i="46"/>
  <c r="FZ205" i="46"/>
  <c r="GA205" i="46"/>
  <c r="GB205" i="46"/>
  <c r="HE205" i="46"/>
  <c r="HF205" i="46"/>
  <c r="MC205" i="46"/>
  <c r="MD205" i="46"/>
  <c r="HG205" i="46"/>
  <c r="BH205" i="46"/>
  <c r="HH205" i="46"/>
  <c r="HI205" i="46"/>
  <c r="HJ205" i="46"/>
  <c r="GO204" i="46"/>
  <c r="BG204" i="46"/>
  <c r="BI204" i="46" s="1"/>
  <c r="BN204" i="46"/>
  <c r="BO204" i="46"/>
  <c r="BP204" i="46"/>
  <c r="BQ204" i="46"/>
  <c r="BR204" i="46"/>
  <c r="BS204" i="46"/>
  <c r="BT204" i="46"/>
  <c r="BU204" i="46"/>
  <c r="BV204" i="46"/>
  <c r="BW204" i="46"/>
  <c r="BX204" i="46"/>
  <c r="BY204" i="46"/>
  <c r="BZ204" i="46"/>
  <c r="CA204" i="46"/>
  <c r="CB204" i="46"/>
  <c r="CC204" i="46"/>
  <c r="CD204" i="46"/>
  <c r="CE204" i="46"/>
  <c r="CF204" i="46"/>
  <c r="CG204" i="46"/>
  <c r="CH204" i="46"/>
  <c r="CI204" i="46"/>
  <c r="CJ204" i="46"/>
  <c r="CK204" i="46"/>
  <c r="CL204" i="46"/>
  <c r="CM204" i="46"/>
  <c r="CN204" i="46"/>
  <c r="CO204" i="46"/>
  <c r="CP204" i="46"/>
  <c r="CQ204" i="46"/>
  <c r="CR204" i="46"/>
  <c r="CS204" i="46"/>
  <c r="CT204" i="46"/>
  <c r="CU204" i="46"/>
  <c r="CV204" i="46"/>
  <c r="CW204" i="46"/>
  <c r="CX204" i="46"/>
  <c r="CY204" i="46"/>
  <c r="CZ204" i="46"/>
  <c r="DA204" i="46"/>
  <c r="DB204" i="46"/>
  <c r="DC204" i="46"/>
  <c r="DD204" i="46"/>
  <c r="DE204" i="46"/>
  <c r="DF204" i="46"/>
  <c r="DG204" i="46"/>
  <c r="DH204" i="46"/>
  <c r="DI204" i="46"/>
  <c r="DJ204" i="46"/>
  <c r="DK204" i="46"/>
  <c r="DL204" i="46"/>
  <c r="DM204" i="46"/>
  <c r="DN204" i="46"/>
  <c r="DO204" i="46"/>
  <c r="DP204" i="46"/>
  <c r="DQ204" i="46"/>
  <c r="DR204" i="46"/>
  <c r="DS204" i="46"/>
  <c r="DT204" i="46"/>
  <c r="DU204" i="46"/>
  <c r="DV204" i="46"/>
  <c r="DW204" i="46"/>
  <c r="DX204" i="46"/>
  <c r="DY204" i="46"/>
  <c r="DZ204" i="46"/>
  <c r="EA204" i="46"/>
  <c r="EB204" i="46"/>
  <c r="EC204" i="46"/>
  <c r="ED204" i="46"/>
  <c r="EE204" i="46"/>
  <c r="EF204" i="46"/>
  <c r="EG204" i="46"/>
  <c r="EH204" i="46"/>
  <c r="EI204" i="46"/>
  <c r="EJ204" i="46"/>
  <c r="EK204" i="46"/>
  <c r="EL204" i="46"/>
  <c r="EM204" i="46"/>
  <c r="EN204" i="46"/>
  <c r="EO204" i="46"/>
  <c r="EP204" i="46"/>
  <c r="EQ204" i="46"/>
  <c r="ER204" i="46"/>
  <c r="ES204" i="46"/>
  <c r="ET204" i="46"/>
  <c r="EU204" i="46"/>
  <c r="EV204" i="46"/>
  <c r="EW204" i="46"/>
  <c r="EX204" i="46"/>
  <c r="EY204" i="46"/>
  <c r="EZ204" i="46"/>
  <c r="FA204" i="46"/>
  <c r="FB204" i="46"/>
  <c r="FC204" i="46"/>
  <c r="FD204" i="46"/>
  <c r="FE204" i="46"/>
  <c r="FF204" i="46"/>
  <c r="FG204" i="46"/>
  <c r="FH204" i="46"/>
  <c r="FI204" i="46"/>
  <c r="FJ204" i="46"/>
  <c r="FK204" i="46"/>
  <c r="FL204" i="46"/>
  <c r="FM204" i="46"/>
  <c r="FN204" i="46"/>
  <c r="FO204" i="46"/>
  <c r="FP204" i="46"/>
  <c r="FQ204" i="46"/>
  <c r="FR204" i="46"/>
  <c r="FS204" i="46"/>
  <c r="FT204" i="46"/>
  <c r="FU204" i="46"/>
  <c r="FV204" i="46"/>
  <c r="FW204" i="46"/>
  <c r="FX204" i="46"/>
  <c r="FY204" i="46"/>
  <c r="FZ204" i="46"/>
  <c r="GA204" i="46"/>
  <c r="GB204" i="46"/>
  <c r="HE204" i="46"/>
  <c r="HF204" i="46"/>
  <c r="MC204" i="46"/>
  <c r="MD204" i="46"/>
  <c r="HG204" i="46"/>
  <c r="BH204" i="46"/>
  <c r="HH204" i="46"/>
  <c r="HI204" i="46"/>
  <c r="HJ204" i="46"/>
  <c r="GO203" i="46"/>
  <c r="BG203" i="46"/>
  <c r="BI203" i="46" s="1"/>
  <c r="BN203" i="46"/>
  <c r="BO203" i="46"/>
  <c r="BP203" i="46"/>
  <c r="BQ203" i="46"/>
  <c r="BR203" i="46"/>
  <c r="BS203" i="46"/>
  <c r="BT203" i="46"/>
  <c r="BU203" i="46"/>
  <c r="BV203" i="46"/>
  <c r="BW203" i="46"/>
  <c r="BX203" i="46"/>
  <c r="BY203" i="46"/>
  <c r="BZ203" i="46"/>
  <c r="CA203" i="46"/>
  <c r="CB203" i="46"/>
  <c r="CC203" i="46"/>
  <c r="CD203" i="46"/>
  <c r="CE203" i="46"/>
  <c r="CF203" i="46"/>
  <c r="CG203" i="46"/>
  <c r="CH203" i="46"/>
  <c r="CI203" i="46"/>
  <c r="CJ203" i="46"/>
  <c r="CK203" i="46"/>
  <c r="CL203" i="46"/>
  <c r="CM203" i="46"/>
  <c r="CN203" i="46"/>
  <c r="CO203" i="46"/>
  <c r="CP203" i="46"/>
  <c r="CQ203" i="46"/>
  <c r="CR203" i="46"/>
  <c r="CS203" i="46"/>
  <c r="CT203" i="46"/>
  <c r="CU203" i="46"/>
  <c r="CV203" i="46"/>
  <c r="CW203" i="46"/>
  <c r="CX203" i="46"/>
  <c r="CY203" i="46"/>
  <c r="CZ203" i="46"/>
  <c r="DA203" i="46"/>
  <c r="DB203" i="46"/>
  <c r="DC203" i="46"/>
  <c r="DD203" i="46"/>
  <c r="DE203" i="46"/>
  <c r="DF203" i="46"/>
  <c r="DG203" i="46"/>
  <c r="DH203" i="46"/>
  <c r="DI203" i="46"/>
  <c r="DJ203" i="46"/>
  <c r="DK203" i="46"/>
  <c r="DL203" i="46"/>
  <c r="DM203" i="46"/>
  <c r="DN203" i="46"/>
  <c r="DO203" i="46"/>
  <c r="DP203" i="46"/>
  <c r="DQ203" i="46"/>
  <c r="DR203" i="46"/>
  <c r="DS203" i="46"/>
  <c r="DT203" i="46"/>
  <c r="DU203" i="46"/>
  <c r="DV203" i="46"/>
  <c r="DW203" i="46"/>
  <c r="DX203" i="46"/>
  <c r="DY203" i="46"/>
  <c r="DZ203" i="46"/>
  <c r="EA203" i="46"/>
  <c r="EB203" i="46"/>
  <c r="EC203" i="46"/>
  <c r="ED203" i="46"/>
  <c r="EE203" i="46"/>
  <c r="EF203" i="46"/>
  <c r="EG203" i="46"/>
  <c r="EH203" i="46"/>
  <c r="EI203" i="46"/>
  <c r="EJ203" i="46"/>
  <c r="EK203" i="46"/>
  <c r="EL203" i="46"/>
  <c r="EM203" i="46"/>
  <c r="EN203" i="46"/>
  <c r="EO203" i="46"/>
  <c r="EP203" i="46"/>
  <c r="EQ203" i="46"/>
  <c r="ER203" i="46"/>
  <c r="ES203" i="46"/>
  <c r="ET203" i="46"/>
  <c r="EU203" i="46"/>
  <c r="EV203" i="46"/>
  <c r="EW203" i="46"/>
  <c r="EX203" i="46"/>
  <c r="EY203" i="46"/>
  <c r="EZ203" i="46"/>
  <c r="FA203" i="46"/>
  <c r="FB203" i="46"/>
  <c r="FC203" i="46"/>
  <c r="FD203" i="46"/>
  <c r="FE203" i="46"/>
  <c r="FF203" i="46"/>
  <c r="FG203" i="46"/>
  <c r="FH203" i="46"/>
  <c r="FI203" i="46"/>
  <c r="FJ203" i="46"/>
  <c r="FK203" i="46"/>
  <c r="FL203" i="46"/>
  <c r="FM203" i="46"/>
  <c r="FN203" i="46"/>
  <c r="FO203" i="46"/>
  <c r="FP203" i="46"/>
  <c r="FQ203" i="46"/>
  <c r="FR203" i="46"/>
  <c r="FS203" i="46"/>
  <c r="FT203" i="46"/>
  <c r="FU203" i="46"/>
  <c r="FV203" i="46"/>
  <c r="FW203" i="46"/>
  <c r="FX203" i="46"/>
  <c r="FY203" i="46"/>
  <c r="FZ203" i="46"/>
  <c r="GA203" i="46"/>
  <c r="GB203" i="46"/>
  <c r="HE203" i="46"/>
  <c r="HF203" i="46"/>
  <c r="MC203" i="46"/>
  <c r="MD203" i="46"/>
  <c r="HG203" i="46"/>
  <c r="BH203" i="46"/>
  <c r="HH203" i="46"/>
  <c r="HI203" i="46"/>
  <c r="HJ203" i="46"/>
  <c r="GO202" i="46"/>
  <c r="BG202" i="46"/>
  <c r="BI202" i="46" s="1"/>
  <c r="BN202" i="46"/>
  <c r="BO202" i="46"/>
  <c r="BP202" i="46"/>
  <c r="BQ202" i="46"/>
  <c r="BR202" i="46"/>
  <c r="BS202" i="46"/>
  <c r="BT202" i="46"/>
  <c r="BU202" i="46"/>
  <c r="BV202" i="46"/>
  <c r="BW202" i="46"/>
  <c r="BX202" i="46"/>
  <c r="BY202" i="46"/>
  <c r="BZ202" i="46"/>
  <c r="CA202" i="46"/>
  <c r="CB202" i="46"/>
  <c r="CC202" i="46"/>
  <c r="CD202" i="46"/>
  <c r="CE202" i="46"/>
  <c r="CF202" i="46"/>
  <c r="CG202" i="46"/>
  <c r="CH202" i="46"/>
  <c r="CI202" i="46"/>
  <c r="CJ202" i="46"/>
  <c r="CK202" i="46"/>
  <c r="CL202" i="46"/>
  <c r="CM202" i="46"/>
  <c r="CN202" i="46"/>
  <c r="CO202" i="46"/>
  <c r="CP202" i="46"/>
  <c r="CQ202" i="46"/>
  <c r="CR202" i="46"/>
  <c r="CS202" i="46"/>
  <c r="CT202" i="46"/>
  <c r="CU202" i="46"/>
  <c r="CV202" i="46"/>
  <c r="CW202" i="46"/>
  <c r="CX202" i="46"/>
  <c r="CY202" i="46"/>
  <c r="CZ202" i="46"/>
  <c r="DA202" i="46"/>
  <c r="DB202" i="46"/>
  <c r="DC202" i="46"/>
  <c r="DD202" i="46"/>
  <c r="DE202" i="46"/>
  <c r="DF202" i="46"/>
  <c r="DG202" i="46"/>
  <c r="DH202" i="46"/>
  <c r="DI202" i="46"/>
  <c r="DJ202" i="46"/>
  <c r="DK202" i="46"/>
  <c r="DL202" i="46"/>
  <c r="DM202" i="46"/>
  <c r="DN202" i="46"/>
  <c r="DO202" i="46"/>
  <c r="DP202" i="46"/>
  <c r="DQ202" i="46"/>
  <c r="DR202" i="46"/>
  <c r="DS202" i="46"/>
  <c r="DT202" i="46"/>
  <c r="DU202" i="46"/>
  <c r="DV202" i="46"/>
  <c r="DW202" i="46"/>
  <c r="DX202" i="46"/>
  <c r="DY202" i="46"/>
  <c r="DZ202" i="46"/>
  <c r="EA202" i="46"/>
  <c r="EB202" i="46"/>
  <c r="EC202" i="46"/>
  <c r="ED202" i="46"/>
  <c r="EE202" i="46"/>
  <c r="EF202" i="46"/>
  <c r="EG202" i="46"/>
  <c r="EH202" i="46"/>
  <c r="EI202" i="46"/>
  <c r="EJ202" i="46"/>
  <c r="EK202" i="46"/>
  <c r="EL202" i="46"/>
  <c r="EM202" i="46"/>
  <c r="EN202" i="46"/>
  <c r="EO202" i="46"/>
  <c r="EP202" i="46"/>
  <c r="EQ202" i="46"/>
  <c r="ER202" i="46"/>
  <c r="ES202" i="46"/>
  <c r="ET202" i="46"/>
  <c r="EU202" i="46"/>
  <c r="EV202" i="46"/>
  <c r="EW202" i="46"/>
  <c r="EX202" i="46"/>
  <c r="EY202" i="46"/>
  <c r="EZ202" i="46"/>
  <c r="FA202" i="46"/>
  <c r="FB202" i="46"/>
  <c r="FC202" i="46"/>
  <c r="FD202" i="46"/>
  <c r="FE202" i="46"/>
  <c r="FF202" i="46"/>
  <c r="FG202" i="46"/>
  <c r="FH202" i="46"/>
  <c r="FI202" i="46"/>
  <c r="FJ202" i="46"/>
  <c r="FK202" i="46"/>
  <c r="FL202" i="46"/>
  <c r="FM202" i="46"/>
  <c r="FN202" i="46"/>
  <c r="FO202" i="46"/>
  <c r="FP202" i="46"/>
  <c r="FQ202" i="46"/>
  <c r="FR202" i="46"/>
  <c r="FS202" i="46"/>
  <c r="FT202" i="46"/>
  <c r="FU202" i="46"/>
  <c r="FV202" i="46"/>
  <c r="FW202" i="46"/>
  <c r="FX202" i="46"/>
  <c r="FY202" i="46"/>
  <c r="FZ202" i="46"/>
  <c r="GA202" i="46"/>
  <c r="GB202" i="46"/>
  <c r="HE202" i="46"/>
  <c r="HF202" i="46"/>
  <c r="MC202" i="46"/>
  <c r="MD202" i="46"/>
  <c r="HG202" i="46"/>
  <c r="BH202" i="46"/>
  <c r="HH202" i="46"/>
  <c r="HI202" i="46"/>
  <c r="HJ202" i="46"/>
  <c r="GO201" i="46"/>
  <c r="BG201" i="46"/>
  <c r="BI201" i="46" s="1"/>
  <c r="BN201" i="46"/>
  <c r="BO201" i="46"/>
  <c r="BP201" i="46"/>
  <c r="BQ201" i="46"/>
  <c r="BR201" i="46"/>
  <c r="BS201" i="46"/>
  <c r="BT201" i="46"/>
  <c r="BU201" i="46"/>
  <c r="BV201" i="46"/>
  <c r="BW201" i="46"/>
  <c r="BX201" i="46"/>
  <c r="BY201" i="46"/>
  <c r="BZ201" i="46"/>
  <c r="CA201" i="46"/>
  <c r="CB201" i="46"/>
  <c r="CC201" i="46"/>
  <c r="CD201" i="46"/>
  <c r="CE201" i="46"/>
  <c r="CF201" i="46"/>
  <c r="CG201" i="46"/>
  <c r="CH201" i="46"/>
  <c r="CI201" i="46"/>
  <c r="CJ201" i="46"/>
  <c r="CK201" i="46"/>
  <c r="CL201" i="46"/>
  <c r="CM201" i="46"/>
  <c r="CN201" i="46"/>
  <c r="CO201" i="46"/>
  <c r="CP201" i="46"/>
  <c r="CQ201" i="46"/>
  <c r="CR201" i="46"/>
  <c r="CS201" i="46"/>
  <c r="CT201" i="46"/>
  <c r="CU201" i="46"/>
  <c r="CV201" i="46"/>
  <c r="CW201" i="46"/>
  <c r="CX201" i="46"/>
  <c r="CY201" i="46"/>
  <c r="CZ201" i="46"/>
  <c r="DA201" i="46"/>
  <c r="DB201" i="46"/>
  <c r="DC201" i="46"/>
  <c r="DD201" i="46"/>
  <c r="DE201" i="46"/>
  <c r="DF201" i="46"/>
  <c r="DG201" i="46"/>
  <c r="DH201" i="46"/>
  <c r="DI201" i="46"/>
  <c r="DJ201" i="46"/>
  <c r="DK201" i="46"/>
  <c r="DL201" i="46"/>
  <c r="DM201" i="46"/>
  <c r="DN201" i="46"/>
  <c r="DO201" i="46"/>
  <c r="DP201" i="46"/>
  <c r="DQ201" i="46"/>
  <c r="DR201" i="46"/>
  <c r="DS201" i="46"/>
  <c r="DT201" i="46"/>
  <c r="DU201" i="46"/>
  <c r="DV201" i="46"/>
  <c r="DW201" i="46"/>
  <c r="DX201" i="46"/>
  <c r="DY201" i="46"/>
  <c r="DZ201" i="46"/>
  <c r="EA201" i="46"/>
  <c r="EB201" i="46"/>
  <c r="EC201" i="46"/>
  <c r="ED201" i="46"/>
  <c r="EE201" i="46"/>
  <c r="EF201" i="46"/>
  <c r="EG201" i="46"/>
  <c r="EH201" i="46"/>
  <c r="EI201" i="46"/>
  <c r="EJ201" i="46"/>
  <c r="EK201" i="46"/>
  <c r="EL201" i="46"/>
  <c r="EM201" i="46"/>
  <c r="EN201" i="46"/>
  <c r="EO201" i="46"/>
  <c r="EP201" i="46"/>
  <c r="EQ201" i="46"/>
  <c r="ER201" i="46"/>
  <c r="ES201" i="46"/>
  <c r="ET201" i="46"/>
  <c r="EU201" i="46"/>
  <c r="EV201" i="46"/>
  <c r="EW201" i="46"/>
  <c r="EX201" i="46"/>
  <c r="EY201" i="46"/>
  <c r="EZ201" i="46"/>
  <c r="FA201" i="46"/>
  <c r="FB201" i="46"/>
  <c r="FC201" i="46"/>
  <c r="FD201" i="46"/>
  <c r="FE201" i="46"/>
  <c r="FF201" i="46"/>
  <c r="FG201" i="46"/>
  <c r="FH201" i="46"/>
  <c r="FI201" i="46"/>
  <c r="FJ201" i="46"/>
  <c r="FK201" i="46"/>
  <c r="FL201" i="46"/>
  <c r="FM201" i="46"/>
  <c r="FN201" i="46"/>
  <c r="FO201" i="46"/>
  <c r="FP201" i="46"/>
  <c r="FQ201" i="46"/>
  <c r="FR201" i="46"/>
  <c r="FS201" i="46"/>
  <c r="FT201" i="46"/>
  <c r="FU201" i="46"/>
  <c r="FV201" i="46"/>
  <c r="FW201" i="46"/>
  <c r="FX201" i="46"/>
  <c r="FY201" i="46"/>
  <c r="FZ201" i="46"/>
  <c r="GA201" i="46"/>
  <c r="GB201" i="46"/>
  <c r="HE201" i="46"/>
  <c r="HF201" i="46"/>
  <c r="MC201" i="46"/>
  <c r="MD201" i="46"/>
  <c r="HG201" i="46"/>
  <c r="BH201" i="46"/>
  <c r="HH201" i="46"/>
  <c r="HI201" i="46"/>
  <c r="HJ201" i="46"/>
  <c r="GO200" i="46"/>
  <c r="BG200" i="46"/>
  <c r="BI200" i="46" s="1"/>
  <c r="BN200" i="46"/>
  <c r="BO200" i="46"/>
  <c r="BP200" i="46"/>
  <c r="BQ200" i="46"/>
  <c r="BR200" i="46"/>
  <c r="BS200" i="46"/>
  <c r="BT200" i="46"/>
  <c r="BU200" i="46"/>
  <c r="BV200" i="46"/>
  <c r="BW200" i="46"/>
  <c r="BX200" i="46"/>
  <c r="BY200" i="46"/>
  <c r="BZ200" i="46"/>
  <c r="CA200" i="46"/>
  <c r="CB200" i="46"/>
  <c r="CC200" i="46"/>
  <c r="CD200" i="46"/>
  <c r="CE200" i="46"/>
  <c r="CF200" i="46"/>
  <c r="CG200" i="46"/>
  <c r="CH200" i="46"/>
  <c r="CI200" i="46"/>
  <c r="CJ200" i="46"/>
  <c r="CK200" i="46"/>
  <c r="CL200" i="46"/>
  <c r="CM200" i="46"/>
  <c r="CN200" i="46"/>
  <c r="CO200" i="46"/>
  <c r="CP200" i="46"/>
  <c r="CQ200" i="46"/>
  <c r="CR200" i="46"/>
  <c r="CS200" i="46"/>
  <c r="CT200" i="46"/>
  <c r="CU200" i="46"/>
  <c r="CV200" i="46"/>
  <c r="CW200" i="46"/>
  <c r="CX200" i="46"/>
  <c r="CY200" i="46"/>
  <c r="CZ200" i="46"/>
  <c r="DA200" i="46"/>
  <c r="DB200" i="46"/>
  <c r="DC200" i="46"/>
  <c r="DD200" i="46"/>
  <c r="DE200" i="46"/>
  <c r="DF200" i="46"/>
  <c r="DG200" i="46"/>
  <c r="DH200" i="46"/>
  <c r="DI200" i="46"/>
  <c r="DJ200" i="46"/>
  <c r="DK200" i="46"/>
  <c r="DL200" i="46"/>
  <c r="DM200" i="46"/>
  <c r="DN200" i="46"/>
  <c r="DO200" i="46"/>
  <c r="DP200" i="46"/>
  <c r="DQ200" i="46"/>
  <c r="DR200" i="46"/>
  <c r="DS200" i="46"/>
  <c r="DT200" i="46"/>
  <c r="DU200" i="46"/>
  <c r="DV200" i="46"/>
  <c r="DW200" i="46"/>
  <c r="DX200" i="46"/>
  <c r="DY200" i="46"/>
  <c r="DZ200" i="46"/>
  <c r="EA200" i="46"/>
  <c r="EB200" i="46"/>
  <c r="EC200" i="46"/>
  <c r="ED200" i="46"/>
  <c r="EE200" i="46"/>
  <c r="EF200" i="46"/>
  <c r="EG200" i="46"/>
  <c r="EH200" i="46"/>
  <c r="EI200" i="46"/>
  <c r="EJ200" i="46"/>
  <c r="EK200" i="46"/>
  <c r="EL200" i="46"/>
  <c r="EM200" i="46"/>
  <c r="EN200" i="46"/>
  <c r="EO200" i="46"/>
  <c r="EP200" i="46"/>
  <c r="EQ200" i="46"/>
  <c r="ER200" i="46"/>
  <c r="ES200" i="46"/>
  <c r="ET200" i="46"/>
  <c r="EU200" i="46"/>
  <c r="EV200" i="46"/>
  <c r="EW200" i="46"/>
  <c r="EX200" i="46"/>
  <c r="EY200" i="46"/>
  <c r="EZ200" i="46"/>
  <c r="FA200" i="46"/>
  <c r="FB200" i="46"/>
  <c r="FC200" i="46"/>
  <c r="FD200" i="46"/>
  <c r="FE200" i="46"/>
  <c r="FF200" i="46"/>
  <c r="FG200" i="46"/>
  <c r="FH200" i="46"/>
  <c r="FI200" i="46"/>
  <c r="FJ200" i="46"/>
  <c r="FK200" i="46"/>
  <c r="FL200" i="46"/>
  <c r="FM200" i="46"/>
  <c r="FN200" i="46"/>
  <c r="FO200" i="46"/>
  <c r="FP200" i="46"/>
  <c r="FQ200" i="46"/>
  <c r="FR200" i="46"/>
  <c r="FS200" i="46"/>
  <c r="FT200" i="46"/>
  <c r="FU200" i="46"/>
  <c r="FV200" i="46"/>
  <c r="FW200" i="46"/>
  <c r="FX200" i="46"/>
  <c r="FY200" i="46"/>
  <c r="FZ200" i="46"/>
  <c r="GA200" i="46"/>
  <c r="GB200" i="46"/>
  <c r="HE200" i="46"/>
  <c r="HF200" i="46"/>
  <c r="MC200" i="46"/>
  <c r="MD200" i="46"/>
  <c r="HG200" i="46"/>
  <c r="BH200" i="46"/>
  <c r="HH200" i="46"/>
  <c r="HI200" i="46"/>
  <c r="HJ200" i="46"/>
  <c r="GO199" i="46"/>
  <c r="BG199" i="46"/>
  <c r="BI199" i="46" s="1"/>
  <c r="BN199" i="46"/>
  <c r="BO199" i="46"/>
  <c r="BP199" i="46"/>
  <c r="BQ199" i="46"/>
  <c r="BR199" i="46"/>
  <c r="BS199" i="46"/>
  <c r="BT199" i="46"/>
  <c r="BU199" i="46"/>
  <c r="BV199" i="46"/>
  <c r="BW199" i="46"/>
  <c r="BX199" i="46"/>
  <c r="BY199" i="46"/>
  <c r="BZ199" i="46"/>
  <c r="CA199" i="46"/>
  <c r="CB199" i="46"/>
  <c r="CC199" i="46"/>
  <c r="CD199" i="46"/>
  <c r="CE199" i="46"/>
  <c r="CF199" i="46"/>
  <c r="CG199" i="46"/>
  <c r="CH199" i="46"/>
  <c r="CI199" i="46"/>
  <c r="CJ199" i="46"/>
  <c r="CK199" i="46"/>
  <c r="CL199" i="46"/>
  <c r="CM199" i="46"/>
  <c r="CN199" i="46"/>
  <c r="CO199" i="46"/>
  <c r="CP199" i="46"/>
  <c r="CQ199" i="46"/>
  <c r="CR199" i="46"/>
  <c r="CS199" i="46"/>
  <c r="CT199" i="46"/>
  <c r="CU199" i="46"/>
  <c r="CV199" i="46"/>
  <c r="CW199" i="46"/>
  <c r="CX199" i="46"/>
  <c r="CY199" i="46"/>
  <c r="CZ199" i="46"/>
  <c r="DA199" i="46"/>
  <c r="DB199" i="46"/>
  <c r="DC199" i="46"/>
  <c r="DD199" i="46"/>
  <c r="DE199" i="46"/>
  <c r="DF199" i="46"/>
  <c r="DG199" i="46"/>
  <c r="DH199" i="46"/>
  <c r="DI199" i="46"/>
  <c r="DJ199" i="46"/>
  <c r="DK199" i="46"/>
  <c r="DL199" i="46"/>
  <c r="DM199" i="46"/>
  <c r="DN199" i="46"/>
  <c r="DO199" i="46"/>
  <c r="DP199" i="46"/>
  <c r="DQ199" i="46"/>
  <c r="DR199" i="46"/>
  <c r="DS199" i="46"/>
  <c r="DT199" i="46"/>
  <c r="DU199" i="46"/>
  <c r="DV199" i="46"/>
  <c r="DW199" i="46"/>
  <c r="DX199" i="46"/>
  <c r="DY199" i="46"/>
  <c r="DZ199" i="46"/>
  <c r="EA199" i="46"/>
  <c r="EB199" i="46"/>
  <c r="EC199" i="46"/>
  <c r="ED199" i="46"/>
  <c r="EE199" i="46"/>
  <c r="EF199" i="46"/>
  <c r="EG199" i="46"/>
  <c r="EH199" i="46"/>
  <c r="EI199" i="46"/>
  <c r="EJ199" i="46"/>
  <c r="EK199" i="46"/>
  <c r="EL199" i="46"/>
  <c r="EM199" i="46"/>
  <c r="EN199" i="46"/>
  <c r="EO199" i="46"/>
  <c r="EP199" i="46"/>
  <c r="EQ199" i="46"/>
  <c r="ER199" i="46"/>
  <c r="ES199" i="46"/>
  <c r="ET199" i="46"/>
  <c r="EU199" i="46"/>
  <c r="EV199" i="46"/>
  <c r="EW199" i="46"/>
  <c r="EX199" i="46"/>
  <c r="EY199" i="46"/>
  <c r="EZ199" i="46"/>
  <c r="FA199" i="46"/>
  <c r="FB199" i="46"/>
  <c r="FC199" i="46"/>
  <c r="FD199" i="46"/>
  <c r="FE199" i="46"/>
  <c r="FF199" i="46"/>
  <c r="FG199" i="46"/>
  <c r="FH199" i="46"/>
  <c r="FI199" i="46"/>
  <c r="FJ199" i="46"/>
  <c r="FK199" i="46"/>
  <c r="FL199" i="46"/>
  <c r="FM199" i="46"/>
  <c r="FN199" i="46"/>
  <c r="FO199" i="46"/>
  <c r="FP199" i="46"/>
  <c r="FQ199" i="46"/>
  <c r="FR199" i="46"/>
  <c r="FS199" i="46"/>
  <c r="FT199" i="46"/>
  <c r="FU199" i="46"/>
  <c r="FV199" i="46"/>
  <c r="FW199" i="46"/>
  <c r="FX199" i="46"/>
  <c r="FY199" i="46"/>
  <c r="FZ199" i="46"/>
  <c r="GA199" i="46"/>
  <c r="GB199" i="46"/>
  <c r="HE199" i="46"/>
  <c r="HF199" i="46"/>
  <c r="MC199" i="46"/>
  <c r="MD199" i="46"/>
  <c r="HG199" i="46"/>
  <c r="BH199" i="46"/>
  <c r="HH199" i="46"/>
  <c r="HI199" i="46"/>
  <c r="HJ199" i="46"/>
  <c r="GO198" i="46"/>
  <c r="BG198" i="46"/>
  <c r="BI198" i="46" s="1"/>
  <c r="BN198" i="46"/>
  <c r="BO198" i="46"/>
  <c r="BP198" i="46"/>
  <c r="BQ198" i="46"/>
  <c r="BR198" i="46"/>
  <c r="BS198" i="46"/>
  <c r="BT198" i="46"/>
  <c r="BU198" i="46"/>
  <c r="BV198" i="46"/>
  <c r="BW198" i="46"/>
  <c r="BX198" i="46"/>
  <c r="BY198" i="46"/>
  <c r="BZ198" i="46"/>
  <c r="CA198" i="46"/>
  <c r="CB198" i="46"/>
  <c r="CC198" i="46"/>
  <c r="CD198" i="46"/>
  <c r="CE198" i="46"/>
  <c r="CF198" i="46"/>
  <c r="CG198" i="46"/>
  <c r="CH198" i="46"/>
  <c r="CI198" i="46"/>
  <c r="CJ198" i="46"/>
  <c r="CK198" i="46"/>
  <c r="CL198" i="46"/>
  <c r="CM198" i="46"/>
  <c r="CN198" i="46"/>
  <c r="CO198" i="46"/>
  <c r="CP198" i="46"/>
  <c r="CQ198" i="46"/>
  <c r="CR198" i="46"/>
  <c r="CS198" i="46"/>
  <c r="CT198" i="46"/>
  <c r="CU198" i="46"/>
  <c r="CV198" i="46"/>
  <c r="CW198" i="46"/>
  <c r="CX198" i="46"/>
  <c r="CY198" i="46"/>
  <c r="CZ198" i="46"/>
  <c r="DA198" i="46"/>
  <c r="DB198" i="46"/>
  <c r="DC198" i="46"/>
  <c r="DD198" i="46"/>
  <c r="DE198" i="46"/>
  <c r="DF198" i="46"/>
  <c r="DG198" i="46"/>
  <c r="DH198" i="46"/>
  <c r="DI198" i="46"/>
  <c r="DJ198" i="46"/>
  <c r="DK198" i="46"/>
  <c r="DL198" i="46"/>
  <c r="DM198" i="46"/>
  <c r="DN198" i="46"/>
  <c r="DO198" i="46"/>
  <c r="DP198" i="46"/>
  <c r="DQ198" i="46"/>
  <c r="DR198" i="46"/>
  <c r="DS198" i="46"/>
  <c r="DT198" i="46"/>
  <c r="DU198" i="46"/>
  <c r="DV198" i="46"/>
  <c r="DW198" i="46"/>
  <c r="DX198" i="46"/>
  <c r="DY198" i="46"/>
  <c r="DZ198" i="46"/>
  <c r="EA198" i="46"/>
  <c r="EB198" i="46"/>
  <c r="EC198" i="46"/>
  <c r="ED198" i="46"/>
  <c r="EE198" i="46"/>
  <c r="EF198" i="46"/>
  <c r="EG198" i="46"/>
  <c r="EH198" i="46"/>
  <c r="EI198" i="46"/>
  <c r="EJ198" i="46"/>
  <c r="EK198" i="46"/>
  <c r="EL198" i="46"/>
  <c r="EM198" i="46"/>
  <c r="EN198" i="46"/>
  <c r="EO198" i="46"/>
  <c r="EP198" i="46"/>
  <c r="EQ198" i="46"/>
  <c r="ER198" i="46"/>
  <c r="ES198" i="46"/>
  <c r="ET198" i="46"/>
  <c r="EU198" i="46"/>
  <c r="EV198" i="46"/>
  <c r="EW198" i="46"/>
  <c r="EX198" i="46"/>
  <c r="EY198" i="46"/>
  <c r="EZ198" i="46"/>
  <c r="FA198" i="46"/>
  <c r="FB198" i="46"/>
  <c r="FC198" i="46"/>
  <c r="FD198" i="46"/>
  <c r="FE198" i="46"/>
  <c r="FF198" i="46"/>
  <c r="FG198" i="46"/>
  <c r="FH198" i="46"/>
  <c r="FI198" i="46"/>
  <c r="FJ198" i="46"/>
  <c r="FK198" i="46"/>
  <c r="FL198" i="46"/>
  <c r="FM198" i="46"/>
  <c r="FN198" i="46"/>
  <c r="FO198" i="46"/>
  <c r="FP198" i="46"/>
  <c r="FQ198" i="46"/>
  <c r="FR198" i="46"/>
  <c r="FS198" i="46"/>
  <c r="FT198" i="46"/>
  <c r="FU198" i="46"/>
  <c r="FV198" i="46"/>
  <c r="FW198" i="46"/>
  <c r="FX198" i="46"/>
  <c r="FY198" i="46"/>
  <c r="FZ198" i="46"/>
  <c r="GA198" i="46"/>
  <c r="GB198" i="46"/>
  <c r="HE198" i="46"/>
  <c r="HF198" i="46"/>
  <c r="MC198" i="46"/>
  <c r="MD198" i="46"/>
  <c r="HG198" i="46"/>
  <c r="BH198" i="46"/>
  <c r="HH198" i="46"/>
  <c r="HI198" i="46"/>
  <c r="HJ198" i="46"/>
  <c r="GO197" i="46"/>
  <c r="BG197" i="46"/>
  <c r="BI197" i="46" s="1"/>
  <c r="BN197" i="46"/>
  <c r="BO197" i="46"/>
  <c r="BP197" i="46"/>
  <c r="BQ197" i="46"/>
  <c r="BR197" i="46"/>
  <c r="BS197" i="46"/>
  <c r="BT197" i="46"/>
  <c r="BU197" i="46"/>
  <c r="BV197" i="46"/>
  <c r="BW197" i="46"/>
  <c r="BX197" i="46"/>
  <c r="BY197" i="46"/>
  <c r="BZ197" i="46"/>
  <c r="CA197" i="46"/>
  <c r="CB197" i="46"/>
  <c r="CC197" i="46"/>
  <c r="CD197" i="46"/>
  <c r="CE197" i="46"/>
  <c r="CF197" i="46"/>
  <c r="CG197" i="46"/>
  <c r="CH197" i="46"/>
  <c r="CI197" i="46"/>
  <c r="CJ197" i="46"/>
  <c r="CK197" i="46"/>
  <c r="CL197" i="46"/>
  <c r="CM197" i="46"/>
  <c r="CN197" i="46"/>
  <c r="CO197" i="46"/>
  <c r="CP197" i="46"/>
  <c r="CQ197" i="46"/>
  <c r="CR197" i="46"/>
  <c r="CS197" i="46"/>
  <c r="CT197" i="46"/>
  <c r="CU197" i="46"/>
  <c r="CV197" i="46"/>
  <c r="CW197" i="46"/>
  <c r="CX197" i="46"/>
  <c r="CY197" i="46"/>
  <c r="CZ197" i="46"/>
  <c r="DA197" i="46"/>
  <c r="DB197" i="46"/>
  <c r="DC197" i="46"/>
  <c r="DD197" i="46"/>
  <c r="DE197" i="46"/>
  <c r="DF197" i="46"/>
  <c r="DG197" i="46"/>
  <c r="DH197" i="46"/>
  <c r="DI197" i="46"/>
  <c r="DJ197" i="46"/>
  <c r="DK197" i="46"/>
  <c r="DL197" i="46"/>
  <c r="DM197" i="46"/>
  <c r="DN197" i="46"/>
  <c r="DO197" i="46"/>
  <c r="DP197" i="46"/>
  <c r="DQ197" i="46"/>
  <c r="DR197" i="46"/>
  <c r="DS197" i="46"/>
  <c r="DT197" i="46"/>
  <c r="DU197" i="46"/>
  <c r="DV197" i="46"/>
  <c r="DW197" i="46"/>
  <c r="DX197" i="46"/>
  <c r="DY197" i="46"/>
  <c r="DZ197" i="46"/>
  <c r="EA197" i="46"/>
  <c r="EB197" i="46"/>
  <c r="EC197" i="46"/>
  <c r="ED197" i="46"/>
  <c r="EE197" i="46"/>
  <c r="EF197" i="46"/>
  <c r="EG197" i="46"/>
  <c r="EH197" i="46"/>
  <c r="EI197" i="46"/>
  <c r="EJ197" i="46"/>
  <c r="EK197" i="46"/>
  <c r="EL197" i="46"/>
  <c r="EM197" i="46"/>
  <c r="EN197" i="46"/>
  <c r="EO197" i="46"/>
  <c r="EP197" i="46"/>
  <c r="EQ197" i="46"/>
  <c r="ER197" i="46"/>
  <c r="ES197" i="46"/>
  <c r="ET197" i="46"/>
  <c r="EU197" i="46"/>
  <c r="EV197" i="46"/>
  <c r="EW197" i="46"/>
  <c r="EX197" i="46"/>
  <c r="EY197" i="46"/>
  <c r="EZ197" i="46"/>
  <c r="FA197" i="46"/>
  <c r="FB197" i="46"/>
  <c r="FC197" i="46"/>
  <c r="FD197" i="46"/>
  <c r="FE197" i="46"/>
  <c r="FF197" i="46"/>
  <c r="FG197" i="46"/>
  <c r="FH197" i="46"/>
  <c r="FI197" i="46"/>
  <c r="FJ197" i="46"/>
  <c r="FK197" i="46"/>
  <c r="FL197" i="46"/>
  <c r="FM197" i="46"/>
  <c r="FN197" i="46"/>
  <c r="FO197" i="46"/>
  <c r="FP197" i="46"/>
  <c r="FQ197" i="46"/>
  <c r="FR197" i="46"/>
  <c r="FS197" i="46"/>
  <c r="FT197" i="46"/>
  <c r="FU197" i="46"/>
  <c r="FV197" i="46"/>
  <c r="FW197" i="46"/>
  <c r="FX197" i="46"/>
  <c r="FY197" i="46"/>
  <c r="FZ197" i="46"/>
  <c r="GA197" i="46"/>
  <c r="GB197" i="46"/>
  <c r="HE197" i="46"/>
  <c r="HF197" i="46"/>
  <c r="MC197" i="46"/>
  <c r="MD197" i="46"/>
  <c r="HG197" i="46"/>
  <c r="BH197" i="46"/>
  <c r="HH197" i="46"/>
  <c r="HI197" i="46"/>
  <c r="HJ197" i="46"/>
  <c r="GO196" i="46"/>
  <c r="BG196" i="46"/>
  <c r="BI196" i="46" s="1"/>
  <c r="BN196" i="46"/>
  <c r="BO196" i="46"/>
  <c r="BP196" i="46"/>
  <c r="BQ196" i="46"/>
  <c r="BR196" i="46"/>
  <c r="BS196" i="46"/>
  <c r="BT196" i="46"/>
  <c r="BU196" i="46"/>
  <c r="BV196" i="46"/>
  <c r="BW196" i="46"/>
  <c r="BX196" i="46"/>
  <c r="BY196" i="46"/>
  <c r="BZ196" i="46"/>
  <c r="CA196" i="46"/>
  <c r="CB196" i="46"/>
  <c r="CC196" i="46"/>
  <c r="CD196" i="46"/>
  <c r="CE196" i="46"/>
  <c r="CF196" i="46"/>
  <c r="CG196" i="46"/>
  <c r="CH196" i="46"/>
  <c r="CI196" i="46"/>
  <c r="CJ196" i="46"/>
  <c r="CK196" i="46"/>
  <c r="CL196" i="46"/>
  <c r="CM196" i="46"/>
  <c r="CN196" i="46"/>
  <c r="CO196" i="46"/>
  <c r="CP196" i="46"/>
  <c r="CQ196" i="46"/>
  <c r="CR196" i="46"/>
  <c r="CS196" i="46"/>
  <c r="CT196" i="46"/>
  <c r="CU196" i="46"/>
  <c r="CV196" i="46"/>
  <c r="CW196" i="46"/>
  <c r="CX196" i="46"/>
  <c r="CY196" i="46"/>
  <c r="CZ196" i="46"/>
  <c r="DA196" i="46"/>
  <c r="DB196" i="46"/>
  <c r="DC196" i="46"/>
  <c r="DD196" i="46"/>
  <c r="DE196" i="46"/>
  <c r="DF196" i="46"/>
  <c r="DG196" i="46"/>
  <c r="DH196" i="46"/>
  <c r="DI196" i="46"/>
  <c r="DJ196" i="46"/>
  <c r="DK196" i="46"/>
  <c r="DL196" i="46"/>
  <c r="DM196" i="46"/>
  <c r="DN196" i="46"/>
  <c r="DO196" i="46"/>
  <c r="DP196" i="46"/>
  <c r="DQ196" i="46"/>
  <c r="DR196" i="46"/>
  <c r="DS196" i="46"/>
  <c r="DT196" i="46"/>
  <c r="DU196" i="46"/>
  <c r="DV196" i="46"/>
  <c r="DW196" i="46"/>
  <c r="DX196" i="46"/>
  <c r="DY196" i="46"/>
  <c r="DZ196" i="46"/>
  <c r="EA196" i="46"/>
  <c r="EB196" i="46"/>
  <c r="EC196" i="46"/>
  <c r="ED196" i="46"/>
  <c r="EE196" i="46"/>
  <c r="EF196" i="46"/>
  <c r="EG196" i="46"/>
  <c r="EH196" i="46"/>
  <c r="EI196" i="46"/>
  <c r="EJ196" i="46"/>
  <c r="EK196" i="46"/>
  <c r="EL196" i="46"/>
  <c r="EM196" i="46"/>
  <c r="EN196" i="46"/>
  <c r="EO196" i="46"/>
  <c r="EP196" i="46"/>
  <c r="EQ196" i="46"/>
  <c r="ER196" i="46"/>
  <c r="ES196" i="46"/>
  <c r="ET196" i="46"/>
  <c r="EU196" i="46"/>
  <c r="EV196" i="46"/>
  <c r="EW196" i="46"/>
  <c r="EX196" i="46"/>
  <c r="EY196" i="46"/>
  <c r="EZ196" i="46"/>
  <c r="FA196" i="46"/>
  <c r="FB196" i="46"/>
  <c r="FC196" i="46"/>
  <c r="FD196" i="46"/>
  <c r="FE196" i="46"/>
  <c r="FF196" i="46"/>
  <c r="FG196" i="46"/>
  <c r="FH196" i="46"/>
  <c r="FI196" i="46"/>
  <c r="FJ196" i="46"/>
  <c r="FK196" i="46"/>
  <c r="FL196" i="46"/>
  <c r="FM196" i="46"/>
  <c r="FN196" i="46"/>
  <c r="FO196" i="46"/>
  <c r="FP196" i="46"/>
  <c r="FQ196" i="46"/>
  <c r="FR196" i="46"/>
  <c r="FS196" i="46"/>
  <c r="FT196" i="46"/>
  <c r="FU196" i="46"/>
  <c r="FV196" i="46"/>
  <c r="FW196" i="46"/>
  <c r="FX196" i="46"/>
  <c r="FY196" i="46"/>
  <c r="FZ196" i="46"/>
  <c r="GA196" i="46"/>
  <c r="GB196" i="46"/>
  <c r="HE196" i="46"/>
  <c r="HF196" i="46"/>
  <c r="MC196" i="46"/>
  <c r="MD196" i="46"/>
  <c r="HG196" i="46"/>
  <c r="BH196" i="46"/>
  <c r="HH196" i="46"/>
  <c r="HI196" i="46"/>
  <c r="HJ196" i="46"/>
  <c r="GO195" i="46"/>
  <c r="BG195" i="46"/>
  <c r="BI195" i="46" s="1"/>
  <c r="BN195" i="46"/>
  <c r="BO195" i="46"/>
  <c r="BP195" i="46"/>
  <c r="BQ195" i="46"/>
  <c r="BR195" i="46"/>
  <c r="BS195" i="46"/>
  <c r="BT195" i="46"/>
  <c r="BU195" i="46"/>
  <c r="BV195" i="46"/>
  <c r="BW195" i="46"/>
  <c r="BX195" i="46"/>
  <c r="BY195" i="46"/>
  <c r="BZ195" i="46"/>
  <c r="CA195" i="46"/>
  <c r="CB195" i="46"/>
  <c r="CC195" i="46"/>
  <c r="CD195" i="46"/>
  <c r="CE195" i="46"/>
  <c r="CF195" i="46"/>
  <c r="CG195" i="46"/>
  <c r="CH195" i="46"/>
  <c r="CI195" i="46"/>
  <c r="CJ195" i="46"/>
  <c r="CK195" i="46"/>
  <c r="CL195" i="46"/>
  <c r="CM195" i="46"/>
  <c r="CN195" i="46"/>
  <c r="CO195" i="46"/>
  <c r="CP195" i="46"/>
  <c r="CQ195" i="46"/>
  <c r="CR195" i="46"/>
  <c r="CS195" i="46"/>
  <c r="CT195" i="46"/>
  <c r="CU195" i="46"/>
  <c r="CV195" i="46"/>
  <c r="CW195" i="46"/>
  <c r="CX195" i="46"/>
  <c r="CY195" i="46"/>
  <c r="CZ195" i="46"/>
  <c r="DA195" i="46"/>
  <c r="DB195" i="46"/>
  <c r="DC195" i="46"/>
  <c r="DD195" i="46"/>
  <c r="DE195" i="46"/>
  <c r="DF195" i="46"/>
  <c r="DG195" i="46"/>
  <c r="DH195" i="46"/>
  <c r="DI195" i="46"/>
  <c r="DJ195" i="46"/>
  <c r="DK195" i="46"/>
  <c r="DL195" i="46"/>
  <c r="DM195" i="46"/>
  <c r="DN195" i="46"/>
  <c r="DO195" i="46"/>
  <c r="DP195" i="46"/>
  <c r="DQ195" i="46"/>
  <c r="DR195" i="46"/>
  <c r="DS195" i="46"/>
  <c r="DT195" i="46"/>
  <c r="DU195" i="46"/>
  <c r="DV195" i="46"/>
  <c r="DW195" i="46"/>
  <c r="DX195" i="46"/>
  <c r="DY195" i="46"/>
  <c r="DZ195" i="46"/>
  <c r="EA195" i="46"/>
  <c r="EB195" i="46"/>
  <c r="EC195" i="46"/>
  <c r="ED195" i="46"/>
  <c r="EE195" i="46"/>
  <c r="EF195" i="46"/>
  <c r="EG195" i="46"/>
  <c r="EH195" i="46"/>
  <c r="EI195" i="46"/>
  <c r="EJ195" i="46"/>
  <c r="EK195" i="46"/>
  <c r="EL195" i="46"/>
  <c r="EM195" i="46"/>
  <c r="EN195" i="46"/>
  <c r="EO195" i="46"/>
  <c r="EP195" i="46"/>
  <c r="EQ195" i="46"/>
  <c r="ER195" i="46"/>
  <c r="ES195" i="46"/>
  <c r="ET195" i="46"/>
  <c r="EU195" i="46"/>
  <c r="EV195" i="46"/>
  <c r="EW195" i="46"/>
  <c r="EX195" i="46"/>
  <c r="EY195" i="46"/>
  <c r="EZ195" i="46"/>
  <c r="FA195" i="46"/>
  <c r="FB195" i="46"/>
  <c r="FC195" i="46"/>
  <c r="FD195" i="46"/>
  <c r="FE195" i="46"/>
  <c r="FF195" i="46"/>
  <c r="FG195" i="46"/>
  <c r="FH195" i="46"/>
  <c r="FI195" i="46"/>
  <c r="FJ195" i="46"/>
  <c r="FK195" i="46"/>
  <c r="FL195" i="46"/>
  <c r="FM195" i="46"/>
  <c r="FN195" i="46"/>
  <c r="FO195" i="46"/>
  <c r="FP195" i="46"/>
  <c r="FQ195" i="46"/>
  <c r="FR195" i="46"/>
  <c r="FS195" i="46"/>
  <c r="FT195" i="46"/>
  <c r="FU195" i="46"/>
  <c r="FV195" i="46"/>
  <c r="FW195" i="46"/>
  <c r="FX195" i="46"/>
  <c r="FY195" i="46"/>
  <c r="FZ195" i="46"/>
  <c r="GA195" i="46"/>
  <c r="GB195" i="46"/>
  <c r="HE195" i="46"/>
  <c r="HF195" i="46"/>
  <c r="MC195" i="46"/>
  <c r="MD195" i="46"/>
  <c r="HG195" i="46"/>
  <c r="BH195" i="46"/>
  <c r="HH195" i="46"/>
  <c r="HI195" i="46"/>
  <c r="HJ195" i="46"/>
  <c r="GO194" i="46"/>
  <c r="BG194" i="46"/>
  <c r="BI194" i="46" s="1"/>
  <c r="BN194" i="46"/>
  <c r="BO194" i="46"/>
  <c r="BP194" i="46"/>
  <c r="BQ194" i="46"/>
  <c r="BR194" i="46"/>
  <c r="BS194" i="46"/>
  <c r="BT194" i="46"/>
  <c r="BU194" i="46"/>
  <c r="BV194" i="46"/>
  <c r="BW194" i="46"/>
  <c r="BX194" i="46"/>
  <c r="BY194" i="46"/>
  <c r="BZ194" i="46"/>
  <c r="CA194" i="46"/>
  <c r="CB194" i="46"/>
  <c r="CC194" i="46"/>
  <c r="CD194" i="46"/>
  <c r="CE194" i="46"/>
  <c r="CF194" i="46"/>
  <c r="CG194" i="46"/>
  <c r="CH194" i="46"/>
  <c r="CI194" i="46"/>
  <c r="CJ194" i="46"/>
  <c r="CK194" i="46"/>
  <c r="CL194" i="46"/>
  <c r="CM194" i="46"/>
  <c r="CN194" i="46"/>
  <c r="CO194" i="46"/>
  <c r="CP194" i="46"/>
  <c r="CQ194" i="46"/>
  <c r="CR194" i="46"/>
  <c r="CS194" i="46"/>
  <c r="CT194" i="46"/>
  <c r="CU194" i="46"/>
  <c r="CV194" i="46"/>
  <c r="CW194" i="46"/>
  <c r="CX194" i="46"/>
  <c r="CY194" i="46"/>
  <c r="CZ194" i="46"/>
  <c r="DA194" i="46"/>
  <c r="DB194" i="46"/>
  <c r="DC194" i="46"/>
  <c r="DD194" i="46"/>
  <c r="DE194" i="46"/>
  <c r="DF194" i="46"/>
  <c r="DG194" i="46"/>
  <c r="DH194" i="46"/>
  <c r="DI194" i="46"/>
  <c r="DJ194" i="46"/>
  <c r="DK194" i="46"/>
  <c r="DL194" i="46"/>
  <c r="DM194" i="46"/>
  <c r="DN194" i="46"/>
  <c r="DO194" i="46"/>
  <c r="DP194" i="46"/>
  <c r="DQ194" i="46"/>
  <c r="DR194" i="46"/>
  <c r="DS194" i="46"/>
  <c r="DT194" i="46"/>
  <c r="DU194" i="46"/>
  <c r="DV194" i="46"/>
  <c r="DW194" i="46"/>
  <c r="DX194" i="46"/>
  <c r="DY194" i="46"/>
  <c r="DZ194" i="46"/>
  <c r="EA194" i="46"/>
  <c r="EB194" i="46"/>
  <c r="EC194" i="46"/>
  <c r="ED194" i="46"/>
  <c r="EE194" i="46"/>
  <c r="EF194" i="46"/>
  <c r="EG194" i="46"/>
  <c r="EH194" i="46"/>
  <c r="EI194" i="46"/>
  <c r="EJ194" i="46"/>
  <c r="EK194" i="46"/>
  <c r="EL194" i="46"/>
  <c r="EM194" i="46"/>
  <c r="EN194" i="46"/>
  <c r="EO194" i="46"/>
  <c r="EP194" i="46"/>
  <c r="EQ194" i="46"/>
  <c r="ER194" i="46"/>
  <c r="ES194" i="46"/>
  <c r="ET194" i="46"/>
  <c r="EU194" i="46"/>
  <c r="EV194" i="46"/>
  <c r="EW194" i="46"/>
  <c r="EX194" i="46"/>
  <c r="EY194" i="46"/>
  <c r="EZ194" i="46"/>
  <c r="FA194" i="46"/>
  <c r="FB194" i="46"/>
  <c r="FC194" i="46"/>
  <c r="FD194" i="46"/>
  <c r="FE194" i="46"/>
  <c r="FF194" i="46"/>
  <c r="FG194" i="46"/>
  <c r="FH194" i="46"/>
  <c r="FI194" i="46"/>
  <c r="FJ194" i="46"/>
  <c r="FK194" i="46"/>
  <c r="FL194" i="46"/>
  <c r="FM194" i="46"/>
  <c r="FN194" i="46"/>
  <c r="FO194" i="46"/>
  <c r="FP194" i="46"/>
  <c r="FQ194" i="46"/>
  <c r="FR194" i="46"/>
  <c r="FS194" i="46"/>
  <c r="FT194" i="46"/>
  <c r="FU194" i="46"/>
  <c r="FV194" i="46"/>
  <c r="FW194" i="46"/>
  <c r="FX194" i="46"/>
  <c r="FY194" i="46"/>
  <c r="FZ194" i="46"/>
  <c r="GA194" i="46"/>
  <c r="GB194" i="46"/>
  <c r="HE194" i="46"/>
  <c r="HF194" i="46"/>
  <c r="MC194" i="46"/>
  <c r="MD194" i="46"/>
  <c r="HG194" i="46"/>
  <c r="BH194" i="46"/>
  <c r="HH194" i="46"/>
  <c r="HI194" i="46"/>
  <c r="HJ194" i="46"/>
  <c r="GO193" i="46"/>
  <c r="BG193" i="46"/>
  <c r="BI193" i="46" s="1"/>
  <c r="BN193" i="46"/>
  <c r="BO193" i="46"/>
  <c r="BP193" i="46"/>
  <c r="BQ193" i="46"/>
  <c r="BR193" i="46"/>
  <c r="BS193" i="46"/>
  <c r="BT193" i="46"/>
  <c r="BU193" i="46"/>
  <c r="BV193" i="46"/>
  <c r="BW193" i="46"/>
  <c r="BX193" i="46"/>
  <c r="BY193" i="46"/>
  <c r="BZ193" i="46"/>
  <c r="CA193" i="46"/>
  <c r="CB193" i="46"/>
  <c r="CC193" i="46"/>
  <c r="CD193" i="46"/>
  <c r="CE193" i="46"/>
  <c r="CF193" i="46"/>
  <c r="CG193" i="46"/>
  <c r="CH193" i="46"/>
  <c r="CI193" i="46"/>
  <c r="CJ193" i="46"/>
  <c r="CK193" i="46"/>
  <c r="CL193" i="46"/>
  <c r="CM193" i="46"/>
  <c r="CN193" i="46"/>
  <c r="CO193" i="46"/>
  <c r="CP193" i="46"/>
  <c r="CQ193" i="46"/>
  <c r="CR193" i="46"/>
  <c r="CS193" i="46"/>
  <c r="CT193" i="46"/>
  <c r="CU193" i="46"/>
  <c r="CV193" i="46"/>
  <c r="CW193" i="46"/>
  <c r="CX193" i="46"/>
  <c r="CY193" i="46"/>
  <c r="CZ193" i="46"/>
  <c r="DA193" i="46"/>
  <c r="DB193" i="46"/>
  <c r="DC193" i="46"/>
  <c r="DD193" i="46"/>
  <c r="DE193" i="46"/>
  <c r="DF193" i="46"/>
  <c r="DG193" i="46"/>
  <c r="DH193" i="46"/>
  <c r="DI193" i="46"/>
  <c r="DJ193" i="46"/>
  <c r="DK193" i="46"/>
  <c r="DL193" i="46"/>
  <c r="DM193" i="46"/>
  <c r="DN193" i="46"/>
  <c r="DO193" i="46"/>
  <c r="DP193" i="46"/>
  <c r="DQ193" i="46"/>
  <c r="DR193" i="46"/>
  <c r="DS193" i="46"/>
  <c r="DT193" i="46"/>
  <c r="DU193" i="46"/>
  <c r="DV193" i="46"/>
  <c r="DW193" i="46"/>
  <c r="DX193" i="46"/>
  <c r="DY193" i="46"/>
  <c r="DZ193" i="46"/>
  <c r="EA193" i="46"/>
  <c r="EB193" i="46"/>
  <c r="EC193" i="46"/>
  <c r="ED193" i="46"/>
  <c r="EE193" i="46"/>
  <c r="EF193" i="46"/>
  <c r="EG193" i="46"/>
  <c r="EH193" i="46"/>
  <c r="EI193" i="46"/>
  <c r="EJ193" i="46"/>
  <c r="EK193" i="46"/>
  <c r="EL193" i="46"/>
  <c r="EM193" i="46"/>
  <c r="EN193" i="46"/>
  <c r="EO193" i="46"/>
  <c r="EP193" i="46"/>
  <c r="EQ193" i="46"/>
  <c r="ER193" i="46"/>
  <c r="ES193" i="46"/>
  <c r="ET193" i="46"/>
  <c r="EU193" i="46"/>
  <c r="EV193" i="46"/>
  <c r="EW193" i="46"/>
  <c r="EX193" i="46"/>
  <c r="EY193" i="46"/>
  <c r="EZ193" i="46"/>
  <c r="FA193" i="46"/>
  <c r="FB193" i="46"/>
  <c r="FC193" i="46"/>
  <c r="FD193" i="46"/>
  <c r="FE193" i="46"/>
  <c r="FF193" i="46"/>
  <c r="FG193" i="46"/>
  <c r="FH193" i="46"/>
  <c r="FI193" i="46"/>
  <c r="FJ193" i="46"/>
  <c r="FK193" i="46"/>
  <c r="FL193" i="46"/>
  <c r="FM193" i="46"/>
  <c r="FN193" i="46"/>
  <c r="FO193" i="46"/>
  <c r="FP193" i="46"/>
  <c r="FQ193" i="46"/>
  <c r="FR193" i="46"/>
  <c r="FS193" i="46"/>
  <c r="FT193" i="46"/>
  <c r="FU193" i="46"/>
  <c r="FV193" i="46"/>
  <c r="FW193" i="46"/>
  <c r="FX193" i="46"/>
  <c r="FY193" i="46"/>
  <c r="FZ193" i="46"/>
  <c r="GA193" i="46"/>
  <c r="GB193" i="46"/>
  <c r="HE193" i="46"/>
  <c r="HF193" i="46"/>
  <c r="MC193" i="46"/>
  <c r="MD193" i="46"/>
  <c r="HG193" i="46"/>
  <c r="BH193" i="46"/>
  <c r="HH193" i="46"/>
  <c r="HI193" i="46"/>
  <c r="HJ193" i="46"/>
  <c r="GO192" i="46"/>
  <c r="BG192" i="46"/>
  <c r="BI192" i="46" s="1"/>
  <c r="BN192" i="46"/>
  <c r="BO192" i="46"/>
  <c r="BP192" i="46"/>
  <c r="BQ192" i="46"/>
  <c r="BR192" i="46"/>
  <c r="BS192" i="46"/>
  <c r="BT192" i="46"/>
  <c r="BU192" i="46"/>
  <c r="BV192" i="46"/>
  <c r="BW192" i="46"/>
  <c r="BX192" i="46"/>
  <c r="BY192" i="46"/>
  <c r="BZ192" i="46"/>
  <c r="CA192" i="46"/>
  <c r="CB192" i="46"/>
  <c r="CC192" i="46"/>
  <c r="CD192" i="46"/>
  <c r="CE192" i="46"/>
  <c r="CF192" i="46"/>
  <c r="CG192" i="46"/>
  <c r="CH192" i="46"/>
  <c r="CI192" i="46"/>
  <c r="CJ192" i="46"/>
  <c r="CK192" i="46"/>
  <c r="CL192" i="46"/>
  <c r="CM192" i="46"/>
  <c r="CN192" i="46"/>
  <c r="CO192" i="46"/>
  <c r="CP192" i="46"/>
  <c r="CQ192" i="46"/>
  <c r="CR192" i="46"/>
  <c r="CS192" i="46"/>
  <c r="CT192" i="46"/>
  <c r="CU192" i="46"/>
  <c r="CV192" i="46"/>
  <c r="CW192" i="46"/>
  <c r="CX192" i="46"/>
  <c r="CY192" i="46"/>
  <c r="CZ192" i="46"/>
  <c r="DA192" i="46"/>
  <c r="DB192" i="46"/>
  <c r="DC192" i="46"/>
  <c r="DD192" i="46"/>
  <c r="DE192" i="46"/>
  <c r="DF192" i="46"/>
  <c r="DG192" i="46"/>
  <c r="DH192" i="46"/>
  <c r="DI192" i="46"/>
  <c r="DJ192" i="46"/>
  <c r="DK192" i="46"/>
  <c r="DL192" i="46"/>
  <c r="DM192" i="46"/>
  <c r="DN192" i="46"/>
  <c r="DO192" i="46"/>
  <c r="DP192" i="46"/>
  <c r="DQ192" i="46"/>
  <c r="DR192" i="46"/>
  <c r="DS192" i="46"/>
  <c r="DT192" i="46"/>
  <c r="DU192" i="46"/>
  <c r="DV192" i="46"/>
  <c r="DW192" i="46"/>
  <c r="DX192" i="46"/>
  <c r="DY192" i="46"/>
  <c r="DZ192" i="46"/>
  <c r="EA192" i="46"/>
  <c r="EB192" i="46"/>
  <c r="EC192" i="46"/>
  <c r="ED192" i="46"/>
  <c r="EE192" i="46"/>
  <c r="EF192" i="46"/>
  <c r="EG192" i="46"/>
  <c r="EH192" i="46"/>
  <c r="EI192" i="46"/>
  <c r="EJ192" i="46"/>
  <c r="EK192" i="46"/>
  <c r="EL192" i="46"/>
  <c r="EM192" i="46"/>
  <c r="EN192" i="46"/>
  <c r="EO192" i="46"/>
  <c r="EP192" i="46"/>
  <c r="EQ192" i="46"/>
  <c r="ER192" i="46"/>
  <c r="ES192" i="46"/>
  <c r="ET192" i="46"/>
  <c r="EU192" i="46"/>
  <c r="EV192" i="46"/>
  <c r="EW192" i="46"/>
  <c r="EX192" i="46"/>
  <c r="EY192" i="46"/>
  <c r="EZ192" i="46"/>
  <c r="FA192" i="46"/>
  <c r="FB192" i="46"/>
  <c r="FC192" i="46"/>
  <c r="FD192" i="46"/>
  <c r="FE192" i="46"/>
  <c r="FF192" i="46"/>
  <c r="FG192" i="46"/>
  <c r="FH192" i="46"/>
  <c r="FI192" i="46"/>
  <c r="FJ192" i="46"/>
  <c r="FK192" i="46"/>
  <c r="FL192" i="46"/>
  <c r="FM192" i="46"/>
  <c r="FN192" i="46"/>
  <c r="FO192" i="46"/>
  <c r="FP192" i="46"/>
  <c r="FQ192" i="46"/>
  <c r="FR192" i="46"/>
  <c r="FS192" i="46"/>
  <c r="FT192" i="46"/>
  <c r="FU192" i="46"/>
  <c r="FV192" i="46"/>
  <c r="FW192" i="46"/>
  <c r="FX192" i="46"/>
  <c r="FY192" i="46"/>
  <c r="FZ192" i="46"/>
  <c r="GA192" i="46"/>
  <c r="GB192" i="46"/>
  <c r="HE192" i="46"/>
  <c r="HF192" i="46"/>
  <c r="MC192" i="46"/>
  <c r="MD192" i="46"/>
  <c r="HG192" i="46"/>
  <c r="BH192" i="46"/>
  <c r="HH192" i="46"/>
  <c r="HI192" i="46"/>
  <c r="HJ192" i="46"/>
  <c r="GO191" i="46"/>
  <c r="BG191" i="46"/>
  <c r="BI191" i="46" s="1"/>
  <c r="BN191" i="46"/>
  <c r="BO191" i="46"/>
  <c r="BP191" i="46"/>
  <c r="BQ191" i="46"/>
  <c r="BR191" i="46"/>
  <c r="BS191" i="46"/>
  <c r="BT191" i="46"/>
  <c r="BU191" i="46"/>
  <c r="BV191" i="46"/>
  <c r="BW191" i="46"/>
  <c r="BX191" i="46"/>
  <c r="BY191" i="46"/>
  <c r="BZ191" i="46"/>
  <c r="CA191" i="46"/>
  <c r="CB191" i="46"/>
  <c r="CC191" i="46"/>
  <c r="CD191" i="46"/>
  <c r="CE191" i="46"/>
  <c r="CF191" i="46"/>
  <c r="CG191" i="46"/>
  <c r="CH191" i="46"/>
  <c r="CI191" i="46"/>
  <c r="CJ191" i="46"/>
  <c r="CK191" i="46"/>
  <c r="CL191" i="46"/>
  <c r="CM191" i="46"/>
  <c r="CN191" i="46"/>
  <c r="CO191" i="46"/>
  <c r="CP191" i="46"/>
  <c r="CQ191" i="46"/>
  <c r="CR191" i="46"/>
  <c r="CS191" i="46"/>
  <c r="CT191" i="46"/>
  <c r="CU191" i="46"/>
  <c r="CV191" i="46"/>
  <c r="CW191" i="46"/>
  <c r="CX191" i="46"/>
  <c r="CY191" i="46"/>
  <c r="CZ191" i="46"/>
  <c r="DA191" i="46"/>
  <c r="DB191" i="46"/>
  <c r="DC191" i="46"/>
  <c r="DD191" i="46"/>
  <c r="DE191" i="46"/>
  <c r="DF191" i="46"/>
  <c r="DG191" i="46"/>
  <c r="DH191" i="46"/>
  <c r="DI191" i="46"/>
  <c r="DJ191" i="46"/>
  <c r="DK191" i="46"/>
  <c r="DL191" i="46"/>
  <c r="DM191" i="46"/>
  <c r="DN191" i="46"/>
  <c r="DO191" i="46"/>
  <c r="DP191" i="46"/>
  <c r="DQ191" i="46"/>
  <c r="DR191" i="46"/>
  <c r="DS191" i="46"/>
  <c r="DT191" i="46"/>
  <c r="DU191" i="46"/>
  <c r="DV191" i="46"/>
  <c r="DW191" i="46"/>
  <c r="DX191" i="46"/>
  <c r="DY191" i="46"/>
  <c r="DZ191" i="46"/>
  <c r="EA191" i="46"/>
  <c r="EB191" i="46"/>
  <c r="EC191" i="46"/>
  <c r="ED191" i="46"/>
  <c r="EE191" i="46"/>
  <c r="EF191" i="46"/>
  <c r="EG191" i="46"/>
  <c r="EH191" i="46"/>
  <c r="EI191" i="46"/>
  <c r="EJ191" i="46"/>
  <c r="EK191" i="46"/>
  <c r="EL191" i="46"/>
  <c r="EM191" i="46"/>
  <c r="EN191" i="46"/>
  <c r="EO191" i="46"/>
  <c r="EP191" i="46"/>
  <c r="EQ191" i="46"/>
  <c r="ER191" i="46"/>
  <c r="ES191" i="46"/>
  <c r="ET191" i="46"/>
  <c r="EU191" i="46"/>
  <c r="EV191" i="46"/>
  <c r="EW191" i="46"/>
  <c r="EX191" i="46"/>
  <c r="EY191" i="46"/>
  <c r="EZ191" i="46"/>
  <c r="FA191" i="46"/>
  <c r="FB191" i="46"/>
  <c r="FC191" i="46"/>
  <c r="FD191" i="46"/>
  <c r="FE191" i="46"/>
  <c r="FF191" i="46"/>
  <c r="FG191" i="46"/>
  <c r="FH191" i="46"/>
  <c r="FI191" i="46"/>
  <c r="FJ191" i="46"/>
  <c r="FK191" i="46"/>
  <c r="FL191" i="46"/>
  <c r="FM191" i="46"/>
  <c r="FN191" i="46"/>
  <c r="FO191" i="46"/>
  <c r="FP191" i="46"/>
  <c r="FQ191" i="46"/>
  <c r="FR191" i="46"/>
  <c r="FS191" i="46"/>
  <c r="FT191" i="46"/>
  <c r="FU191" i="46"/>
  <c r="FV191" i="46"/>
  <c r="FW191" i="46"/>
  <c r="FX191" i="46"/>
  <c r="FY191" i="46"/>
  <c r="FZ191" i="46"/>
  <c r="GA191" i="46"/>
  <c r="GB191" i="46"/>
  <c r="HE191" i="46"/>
  <c r="HF191" i="46"/>
  <c r="MC191" i="46"/>
  <c r="MD191" i="46"/>
  <c r="HG191" i="46"/>
  <c r="BH191" i="46"/>
  <c r="HH191" i="46"/>
  <c r="HI191" i="46"/>
  <c r="HJ191" i="46"/>
  <c r="GO190" i="46"/>
  <c r="BG190" i="46"/>
  <c r="BI190" i="46" s="1"/>
  <c r="BN190" i="46"/>
  <c r="BO190" i="46"/>
  <c r="BP190" i="46"/>
  <c r="BQ190" i="46"/>
  <c r="BR190" i="46"/>
  <c r="BS190" i="46"/>
  <c r="BT190" i="46"/>
  <c r="BU190" i="46"/>
  <c r="BV190" i="46"/>
  <c r="BW190" i="46"/>
  <c r="BX190" i="46"/>
  <c r="BY190" i="46"/>
  <c r="BZ190" i="46"/>
  <c r="CA190" i="46"/>
  <c r="CB190" i="46"/>
  <c r="CC190" i="46"/>
  <c r="CD190" i="46"/>
  <c r="CE190" i="46"/>
  <c r="CF190" i="46"/>
  <c r="CG190" i="46"/>
  <c r="CH190" i="46"/>
  <c r="CI190" i="46"/>
  <c r="CJ190" i="46"/>
  <c r="CK190" i="46"/>
  <c r="CL190" i="46"/>
  <c r="CM190" i="46"/>
  <c r="CN190" i="46"/>
  <c r="CO190" i="46"/>
  <c r="CP190" i="46"/>
  <c r="CQ190" i="46"/>
  <c r="CR190" i="46"/>
  <c r="CS190" i="46"/>
  <c r="CT190" i="46"/>
  <c r="CU190" i="46"/>
  <c r="CV190" i="46"/>
  <c r="CW190" i="46"/>
  <c r="CX190" i="46"/>
  <c r="CY190" i="46"/>
  <c r="CZ190" i="46"/>
  <c r="DA190" i="46"/>
  <c r="DB190" i="46"/>
  <c r="DC190" i="46"/>
  <c r="DD190" i="46"/>
  <c r="DE190" i="46"/>
  <c r="DF190" i="46"/>
  <c r="DG190" i="46"/>
  <c r="DH190" i="46"/>
  <c r="DI190" i="46"/>
  <c r="DJ190" i="46"/>
  <c r="DK190" i="46"/>
  <c r="DL190" i="46"/>
  <c r="DM190" i="46"/>
  <c r="DN190" i="46"/>
  <c r="DO190" i="46"/>
  <c r="DP190" i="46"/>
  <c r="DQ190" i="46"/>
  <c r="DR190" i="46"/>
  <c r="DS190" i="46"/>
  <c r="DT190" i="46"/>
  <c r="DU190" i="46"/>
  <c r="DV190" i="46"/>
  <c r="DW190" i="46"/>
  <c r="DX190" i="46"/>
  <c r="DY190" i="46"/>
  <c r="DZ190" i="46"/>
  <c r="EA190" i="46"/>
  <c r="EB190" i="46"/>
  <c r="EC190" i="46"/>
  <c r="ED190" i="46"/>
  <c r="EE190" i="46"/>
  <c r="EF190" i="46"/>
  <c r="EG190" i="46"/>
  <c r="EH190" i="46"/>
  <c r="EI190" i="46"/>
  <c r="EJ190" i="46"/>
  <c r="EK190" i="46"/>
  <c r="EL190" i="46"/>
  <c r="EM190" i="46"/>
  <c r="EN190" i="46"/>
  <c r="EO190" i="46"/>
  <c r="EP190" i="46"/>
  <c r="EQ190" i="46"/>
  <c r="ER190" i="46"/>
  <c r="ES190" i="46"/>
  <c r="ET190" i="46"/>
  <c r="EU190" i="46"/>
  <c r="EV190" i="46"/>
  <c r="EW190" i="46"/>
  <c r="EX190" i="46"/>
  <c r="EY190" i="46"/>
  <c r="EZ190" i="46"/>
  <c r="FA190" i="46"/>
  <c r="FB190" i="46"/>
  <c r="FC190" i="46"/>
  <c r="FD190" i="46"/>
  <c r="FE190" i="46"/>
  <c r="FF190" i="46"/>
  <c r="FG190" i="46"/>
  <c r="FH190" i="46"/>
  <c r="FI190" i="46"/>
  <c r="FJ190" i="46"/>
  <c r="FK190" i="46"/>
  <c r="FL190" i="46"/>
  <c r="FM190" i="46"/>
  <c r="FN190" i="46"/>
  <c r="FO190" i="46"/>
  <c r="FP190" i="46"/>
  <c r="FQ190" i="46"/>
  <c r="FR190" i="46"/>
  <c r="FS190" i="46"/>
  <c r="FT190" i="46"/>
  <c r="FU190" i="46"/>
  <c r="FV190" i="46"/>
  <c r="FW190" i="46"/>
  <c r="FX190" i="46"/>
  <c r="FY190" i="46"/>
  <c r="FZ190" i="46"/>
  <c r="GA190" i="46"/>
  <c r="GB190" i="46"/>
  <c r="HE190" i="46"/>
  <c r="HF190" i="46"/>
  <c r="MC190" i="46"/>
  <c r="MD190" i="46"/>
  <c r="HG190" i="46"/>
  <c r="BH190" i="46"/>
  <c r="HH190" i="46"/>
  <c r="HI190" i="46"/>
  <c r="HJ190" i="46"/>
  <c r="GO189" i="46"/>
  <c r="BG189" i="46"/>
  <c r="BI189" i="46" s="1"/>
  <c r="BN189" i="46"/>
  <c r="BO189" i="46"/>
  <c r="BP189" i="46"/>
  <c r="BQ189" i="46"/>
  <c r="BR189" i="46"/>
  <c r="BS189" i="46"/>
  <c r="BT189" i="46"/>
  <c r="BU189" i="46"/>
  <c r="BV189" i="46"/>
  <c r="BW189" i="46"/>
  <c r="BX189" i="46"/>
  <c r="BY189" i="46"/>
  <c r="BZ189" i="46"/>
  <c r="CA189" i="46"/>
  <c r="CB189" i="46"/>
  <c r="CC189" i="46"/>
  <c r="CD189" i="46"/>
  <c r="CE189" i="46"/>
  <c r="CF189" i="46"/>
  <c r="CG189" i="46"/>
  <c r="CH189" i="46"/>
  <c r="CI189" i="46"/>
  <c r="CJ189" i="46"/>
  <c r="CK189" i="46"/>
  <c r="CL189" i="46"/>
  <c r="CM189" i="46"/>
  <c r="CN189" i="46"/>
  <c r="CO189" i="46"/>
  <c r="CP189" i="46"/>
  <c r="CQ189" i="46"/>
  <c r="CR189" i="46"/>
  <c r="CS189" i="46"/>
  <c r="CT189" i="46"/>
  <c r="CU189" i="46"/>
  <c r="CV189" i="46"/>
  <c r="CW189" i="46"/>
  <c r="CX189" i="46"/>
  <c r="CY189" i="46"/>
  <c r="CZ189" i="46"/>
  <c r="DA189" i="46"/>
  <c r="DB189" i="46"/>
  <c r="DC189" i="46"/>
  <c r="DD189" i="46"/>
  <c r="DE189" i="46"/>
  <c r="DF189" i="46"/>
  <c r="DG189" i="46"/>
  <c r="DH189" i="46"/>
  <c r="DI189" i="46"/>
  <c r="DJ189" i="46"/>
  <c r="DK189" i="46"/>
  <c r="DL189" i="46"/>
  <c r="DM189" i="46"/>
  <c r="DN189" i="46"/>
  <c r="DO189" i="46"/>
  <c r="DP189" i="46"/>
  <c r="DQ189" i="46"/>
  <c r="DR189" i="46"/>
  <c r="DS189" i="46"/>
  <c r="DT189" i="46"/>
  <c r="DU189" i="46"/>
  <c r="DV189" i="46"/>
  <c r="DW189" i="46"/>
  <c r="DX189" i="46"/>
  <c r="DY189" i="46"/>
  <c r="DZ189" i="46"/>
  <c r="EA189" i="46"/>
  <c r="EB189" i="46"/>
  <c r="EC189" i="46"/>
  <c r="ED189" i="46"/>
  <c r="EE189" i="46"/>
  <c r="EF189" i="46"/>
  <c r="EG189" i="46"/>
  <c r="EH189" i="46"/>
  <c r="EI189" i="46"/>
  <c r="EJ189" i="46"/>
  <c r="EK189" i="46"/>
  <c r="EL189" i="46"/>
  <c r="EM189" i="46"/>
  <c r="EN189" i="46"/>
  <c r="EO189" i="46"/>
  <c r="EP189" i="46"/>
  <c r="EQ189" i="46"/>
  <c r="ER189" i="46"/>
  <c r="ES189" i="46"/>
  <c r="ET189" i="46"/>
  <c r="EU189" i="46"/>
  <c r="EV189" i="46"/>
  <c r="EW189" i="46"/>
  <c r="EX189" i="46"/>
  <c r="EY189" i="46"/>
  <c r="EZ189" i="46"/>
  <c r="FA189" i="46"/>
  <c r="FB189" i="46"/>
  <c r="FC189" i="46"/>
  <c r="FD189" i="46"/>
  <c r="FE189" i="46"/>
  <c r="FF189" i="46"/>
  <c r="FG189" i="46"/>
  <c r="FH189" i="46"/>
  <c r="FI189" i="46"/>
  <c r="FJ189" i="46"/>
  <c r="FK189" i="46"/>
  <c r="FL189" i="46"/>
  <c r="FM189" i="46"/>
  <c r="FN189" i="46"/>
  <c r="FO189" i="46"/>
  <c r="FP189" i="46"/>
  <c r="FQ189" i="46"/>
  <c r="FR189" i="46"/>
  <c r="FS189" i="46"/>
  <c r="FT189" i="46"/>
  <c r="FU189" i="46"/>
  <c r="FV189" i="46"/>
  <c r="FW189" i="46"/>
  <c r="FX189" i="46"/>
  <c r="FY189" i="46"/>
  <c r="FZ189" i="46"/>
  <c r="GA189" i="46"/>
  <c r="GB189" i="46"/>
  <c r="HE189" i="46"/>
  <c r="HF189" i="46"/>
  <c r="MC189" i="46"/>
  <c r="MD189" i="46"/>
  <c r="HG189" i="46"/>
  <c r="BH189" i="46"/>
  <c r="HH189" i="46"/>
  <c r="HI189" i="46"/>
  <c r="HJ189" i="46"/>
  <c r="GO188" i="46"/>
  <c r="BG188" i="46"/>
  <c r="BI188" i="46" s="1"/>
  <c r="BN188" i="46"/>
  <c r="BO188" i="46"/>
  <c r="BP188" i="46"/>
  <c r="BQ188" i="46"/>
  <c r="BR188" i="46"/>
  <c r="BS188" i="46"/>
  <c r="BT188" i="46"/>
  <c r="BU188" i="46"/>
  <c r="BV188" i="46"/>
  <c r="BW188" i="46"/>
  <c r="BX188" i="46"/>
  <c r="BY188" i="46"/>
  <c r="BZ188" i="46"/>
  <c r="CA188" i="46"/>
  <c r="CB188" i="46"/>
  <c r="CC188" i="46"/>
  <c r="CD188" i="46"/>
  <c r="CE188" i="46"/>
  <c r="CF188" i="46"/>
  <c r="CG188" i="46"/>
  <c r="CH188" i="46"/>
  <c r="CI188" i="46"/>
  <c r="CJ188" i="46"/>
  <c r="CK188" i="46"/>
  <c r="CL188" i="46"/>
  <c r="CM188" i="46"/>
  <c r="CN188" i="46"/>
  <c r="CO188" i="46"/>
  <c r="CP188" i="46"/>
  <c r="CQ188" i="46"/>
  <c r="CR188" i="46"/>
  <c r="CS188" i="46"/>
  <c r="CT188" i="46"/>
  <c r="CU188" i="46"/>
  <c r="CV188" i="46"/>
  <c r="CW188" i="46"/>
  <c r="CX188" i="46"/>
  <c r="CY188" i="46"/>
  <c r="CZ188" i="46"/>
  <c r="DA188" i="46"/>
  <c r="DB188" i="46"/>
  <c r="DC188" i="46"/>
  <c r="DD188" i="46"/>
  <c r="DE188" i="46"/>
  <c r="DF188" i="46"/>
  <c r="DG188" i="46"/>
  <c r="DH188" i="46"/>
  <c r="DI188" i="46"/>
  <c r="DJ188" i="46"/>
  <c r="DK188" i="46"/>
  <c r="DL188" i="46"/>
  <c r="DM188" i="46"/>
  <c r="DN188" i="46"/>
  <c r="DO188" i="46"/>
  <c r="DP188" i="46"/>
  <c r="DQ188" i="46"/>
  <c r="DR188" i="46"/>
  <c r="DS188" i="46"/>
  <c r="DT188" i="46"/>
  <c r="DU188" i="46"/>
  <c r="DV188" i="46"/>
  <c r="DW188" i="46"/>
  <c r="DX188" i="46"/>
  <c r="DY188" i="46"/>
  <c r="DZ188" i="46"/>
  <c r="EA188" i="46"/>
  <c r="EB188" i="46"/>
  <c r="EC188" i="46"/>
  <c r="ED188" i="46"/>
  <c r="EE188" i="46"/>
  <c r="EF188" i="46"/>
  <c r="EG188" i="46"/>
  <c r="EH188" i="46"/>
  <c r="EI188" i="46"/>
  <c r="EJ188" i="46"/>
  <c r="EK188" i="46"/>
  <c r="EL188" i="46"/>
  <c r="EM188" i="46"/>
  <c r="EN188" i="46"/>
  <c r="EO188" i="46"/>
  <c r="EP188" i="46"/>
  <c r="EQ188" i="46"/>
  <c r="ER188" i="46"/>
  <c r="ES188" i="46"/>
  <c r="ET188" i="46"/>
  <c r="EU188" i="46"/>
  <c r="EV188" i="46"/>
  <c r="EW188" i="46"/>
  <c r="EX188" i="46"/>
  <c r="EY188" i="46"/>
  <c r="EZ188" i="46"/>
  <c r="FA188" i="46"/>
  <c r="FB188" i="46"/>
  <c r="FC188" i="46"/>
  <c r="FD188" i="46"/>
  <c r="FE188" i="46"/>
  <c r="FF188" i="46"/>
  <c r="FG188" i="46"/>
  <c r="FH188" i="46"/>
  <c r="FI188" i="46"/>
  <c r="FJ188" i="46"/>
  <c r="FK188" i="46"/>
  <c r="FL188" i="46"/>
  <c r="FM188" i="46"/>
  <c r="FN188" i="46"/>
  <c r="FO188" i="46"/>
  <c r="FP188" i="46"/>
  <c r="FQ188" i="46"/>
  <c r="FR188" i="46"/>
  <c r="FS188" i="46"/>
  <c r="FT188" i="46"/>
  <c r="FU188" i="46"/>
  <c r="FV188" i="46"/>
  <c r="FW188" i="46"/>
  <c r="FX188" i="46"/>
  <c r="FY188" i="46"/>
  <c r="FZ188" i="46"/>
  <c r="GA188" i="46"/>
  <c r="GB188" i="46"/>
  <c r="HE188" i="46"/>
  <c r="HF188" i="46"/>
  <c r="MC188" i="46"/>
  <c r="MD188" i="46"/>
  <c r="HG188" i="46"/>
  <c r="BH188" i="46"/>
  <c r="HH188" i="46"/>
  <c r="HI188" i="46"/>
  <c r="HJ188" i="46"/>
  <c r="GO187" i="46"/>
  <c r="BG187" i="46"/>
  <c r="BI187" i="46" s="1"/>
  <c r="BN187" i="46"/>
  <c r="BO187" i="46"/>
  <c r="BP187" i="46"/>
  <c r="BQ187" i="46"/>
  <c r="BR187" i="46"/>
  <c r="BS187" i="46"/>
  <c r="BT187" i="46"/>
  <c r="BU187" i="46"/>
  <c r="BV187" i="46"/>
  <c r="BW187" i="46"/>
  <c r="BX187" i="46"/>
  <c r="BY187" i="46"/>
  <c r="BZ187" i="46"/>
  <c r="CA187" i="46"/>
  <c r="CB187" i="46"/>
  <c r="CC187" i="46"/>
  <c r="CD187" i="46"/>
  <c r="CE187" i="46"/>
  <c r="CF187" i="46"/>
  <c r="CG187" i="46"/>
  <c r="CH187" i="46"/>
  <c r="CI187" i="46"/>
  <c r="CJ187" i="46"/>
  <c r="CK187" i="46"/>
  <c r="CL187" i="46"/>
  <c r="CM187" i="46"/>
  <c r="CN187" i="46"/>
  <c r="CO187" i="46"/>
  <c r="CP187" i="46"/>
  <c r="CQ187" i="46"/>
  <c r="CR187" i="46"/>
  <c r="CS187" i="46"/>
  <c r="CT187" i="46"/>
  <c r="CU187" i="46"/>
  <c r="CV187" i="46"/>
  <c r="CW187" i="46"/>
  <c r="CX187" i="46"/>
  <c r="CY187" i="46"/>
  <c r="CZ187" i="46"/>
  <c r="DA187" i="46"/>
  <c r="DB187" i="46"/>
  <c r="DC187" i="46"/>
  <c r="DD187" i="46"/>
  <c r="DE187" i="46"/>
  <c r="DF187" i="46"/>
  <c r="DG187" i="46"/>
  <c r="DH187" i="46"/>
  <c r="DI187" i="46"/>
  <c r="DJ187" i="46"/>
  <c r="DK187" i="46"/>
  <c r="DL187" i="46"/>
  <c r="DM187" i="46"/>
  <c r="DN187" i="46"/>
  <c r="DO187" i="46"/>
  <c r="DP187" i="46"/>
  <c r="DQ187" i="46"/>
  <c r="DR187" i="46"/>
  <c r="DS187" i="46"/>
  <c r="DT187" i="46"/>
  <c r="DU187" i="46"/>
  <c r="DV187" i="46"/>
  <c r="DW187" i="46"/>
  <c r="DX187" i="46"/>
  <c r="DY187" i="46"/>
  <c r="DZ187" i="46"/>
  <c r="EA187" i="46"/>
  <c r="EB187" i="46"/>
  <c r="EC187" i="46"/>
  <c r="ED187" i="46"/>
  <c r="EE187" i="46"/>
  <c r="EF187" i="46"/>
  <c r="EG187" i="46"/>
  <c r="EH187" i="46"/>
  <c r="EI187" i="46"/>
  <c r="EJ187" i="46"/>
  <c r="EK187" i="46"/>
  <c r="EL187" i="46"/>
  <c r="EM187" i="46"/>
  <c r="EN187" i="46"/>
  <c r="EO187" i="46"/>
  <c r="EP187" i="46"/>
  <c r="EQ187" i="46"/>
  <c r="ER187" i="46"/>
  <c r="ES187" i="46"/>
  <c r="ET187" i="46"/>
  <c r="EU187" i="46"/>
  <c r="EV187" i="46"/>
  <c r="EW187" i="46"/>
  <c r="EX187" i="46"/>
  <c r="EY187" i="46"/>
  <c r="EZ187" i="46"/>
  <c r="FA187" i="46"/>
  <c r="FB187" i="46"/>
  <c r="FC187" i="46"/>
  <c r="FD187" i="46"/>
  <c r="FE187" i="46"/>
  <c r="FF187" i="46"/>
  <c r="FG187" i="46"/>
  <c r="FH187" i="46"/>
  <c r="FI187" i="46"/>
  <c r="FJ187" i="46"/>
  <c r="FK187" i="46"/>
  <c r="FL187" i="46"/>
  <c r="FM187" i="46"/>
  <c r="FN187" i="46"/>
  <c r="FO187" i="46"/>
  <c r="FP187" i="46"/>
  <c r="FQ187" i="46"/>
  <c r="FR187" i="46"/>
  <c r="FS187" i="46"/>
  <c r="FT187" i="46"/>
  <c r="FU187" i="46"/>
  <c r="FV187" i="46"/>
  <c r="FW187" i="46"/>
  <c r="FX187" i="46"/>
  <c r="FY187" i="46"/>
  <c r="FZ187" i="46"/>
  <c r="GA187" i="46"/>
  <c r="GB187" i="46"/>
  <c r="HE187" i="46"/>
  <c r="HF187" i="46"/>
  <c r="MC187" i="46"/>
  <c r="MD187" i="46"/>
  <c r="HG187" i="46"/>
  <c r="BH187" i="46"/>
  <c r="HH187" i="46"/>
  <c r="HI187" i="46"/>
  <c r="HJ187" i="46"/>
  <c r="GO186" i="46"/>
  <c r="BG186" i="46"/>
  <c r="BI186" i="46" s="1"/>
  <c r="BN186" i="46"/>
  <c r="BO186" i="46"/>
  <c r="BP186" i="46"/>
  <c r="BQ186" i="46"/>
  <c r="BR186" i="46"/>
  <c r="BS186" i="46"/>
  <c r="BT186" i="46"/>
  <c r="BU186" i="46"/>
  <c r="BV186" i="46"/>
  <c r="BW186" i="46"/>
  <c r="BX186" i="46"/>
  <c r="BY186" i="46"/>
  <c r="BZ186" i="46"/>
  <c r="CA186" i="46"/>
  <c r="CB186" i="46"/>
  <c r="CC186" i="46"/>
  <c r="CD186" i="46"/>
  <c r="CE186" i="46"/>
  <c r="CF186" i="46"/>
  <c r="CG186" i="46"/>
  <c r="CH186" i="46"/>
  <c r="CI186" i="46"/>
  <c r="CJ186" i="46"/>
  <c r="CK186" i="46"/>
  <c r="CL186" i="46"/>
  <c r="CM186" i="46"/>
  <c r="CN186" i="46"/>
  <c r="CO186" i="46"/>
  <c r="CP186" i="46"/>
  <c r="CQ186" i="46"/>
  <c r="CR186" i="46"/>
  <c r="CS186" i="46"/>
  <c r="CT186" i="46"/>
  <c r="CU186" i="46"/>
  <c r="CV186" i="46"/>
  <c r="CW186" i="46"/>
  <c r="CX186" i="46"/>
  <c r="CY186" i="46"/>
  <c r="CZ186" i="46"/>
  <c r="DA186" i="46"/>
  <c r="DB186" i="46"/>
  <c r="DC186" i="46"/>
  <c r="DD186" i="46"/>
  <c r="DE186" i="46"/>
  <c r="DF186" i="46"/>
  <c r="DG186" i="46"/>
  <c r="DH186" i="46"/>
  <c r="DI186" i="46"/>
  <c r="DJ186" i="46"/>
  <c r="DK186" i="46"/>
  <c r="DL186" i="46"/>
  <c r="DM186" i="46"/>
  <c r="DN186" i="46"/>
  <c r="DO186" i="46"/>
  <c r="DP186" i="46"/>
  <c r="DQ186" i="46"/>
  <c r="DR186" i="46"/>
  <c r="DS186" i="46"/>
  <c r="DT186" i="46"/>
  <c r="DU186" i="46"/>
  <c r="DV186" i="46"/>
  <c r="DW186" i="46"/>
  <c r="DX186" i="46"/>
  <c r="DY186" i="46"/>
  <c r="DZ186" i="46"/>
  <c r="EA186" i="46"/>
  <c r="EB186" i="46"/>
  <c r="EC186" i="46"/>
  <c r="ED186" i="46"/>
  <c r="EE186" i="46"/>
  <c r="EF186" i="46"/>
  <c r="EG186" i="46"/>
  <c r="EH186" i="46"/>
  <c r="EI186" i="46"/>
  <c r="EJ186" i="46"/>
  <c r="EK186" i="46"/>
  <c r="EL186" i="46"/>
  <c r="EM186" i="46"/>
  <c r="EN186" i="46"/>
  <c r="EO186" i="46"/>
  <c r="EP186" i="46"/>
  <c r="EQ186" i="46"/>
  <c r="ER186" i="46"/>
  <c r="ES186" i="46"/>
  <c r="ET186" i="46"/>
  <c r="EU186" i="46"/>
  <c r="EV186" i="46"/>
  <c r="EW186" i="46"/>
  <c r="EX186" i="46"/>
  <c r="EY186" i="46"/>
  <c r="EZ186" i="46"/>
  <c r="FA186" i="46"/>
  <c r="FB186" i="46"/>
  <c r="FC186" i="46"/>
  <c r="FD186" i="46"/>
  <c r="FE186" i="46"/>
  <c r="FF186" i="46"/>
  <c r="FG186" i="46"/>
  <c r="FH186" i="46"/>
  <c r="FI186" i="46"/>
  <c r="FJ186" i="46"/>
  <c r="FK186" i="46"/>
  <c r="FL186" i="46"/>
  <c r="FM186" i="46"/>
  <c r="FN186" i="46"/>
  <c r="FO186" i="46"/>
  <c r="FP186" i="46"/>
  <c r="FQ186" i="46"/>
  <c r="FR186" i="46"/>
  <c r="FS186" i="46"/>
  <c r="FT186" i="46"/>
  <c r="FU186" i="46"/>
  <c r="FV186" i="46"/>
  <c r="FW186" i="46"/>
  <c r="FX186" i="46"/>
  <c r="FY186" i="46"/>
  <c r="FZ186" i="46"/>
  <c r="GA186" i="46"/>
  <c r="GB186" i="46"/>
  <c r="HE186" i="46"/>
  <c r="HF186" i="46"/>
  <c r="MC186" i="46"/>
  <c r="MD186" i="46"/>
  <c r="HG186" i="46"/>
  <c r="BH186" i="46"/>
  <c r="HH186" i="46"/>
  <c r="HI186" i="46"/>
  <c r="HJ186" i="46"/>
  <c r="GO185" i="46"/>
  <c r="BG185" i="46"/>
  <c r="BI185" i="46" s="1"/>
  <c r="BN185" i="46"/>
  <c r="BO185" i="46"/>
  <c r="BP185" i="46"/>
  <c r="BQ185" i="46"/>
  <c r="BR185" i="46"/>
  <c r="BS185" i="46"/>
  <c r="BT185" i="46"/>
  <c r="BU185" i="46"/>
  <c r="BV185" i="46"/>
  <c r="BW185" i="46"/>
  <c r="BX185" i="46"/>
  <c r="BY185" i="46"/>
  <c r="BZ185" i="46"/>
  <c r="CA185" i="46"/>
  <c r="CB185" i="46"/>
  <c r="CC185" i="46"/>
  <c r="CD185" i="46"/>
  <c r="CE185" i="46"/>
  <c r="CF185" i="46"/>
  <c r="CG185" i="46"/>
  <c r="CH185" i="46"/>
  <c r="CI185" i="46"/>
  <c r="CJ185" i="46"/>
  <c r="CK185" i="46"/>
  <c r="CL185" i="46"/>
  <c r="CM185" i="46"/>
  <c r="CN185" i="46"/>
  <c r="CO185" i="46"/>
  <c r="CP185" i="46"/>
  <c r="CQ185" i="46"/>
  <c r="CR185" i="46"/>
  <c r="CS185" i="46"/>
  <c r="CT185" i="46"/>
  <c r="CU185" i="46"/>
  <c r="CV185" i="46"/>
  <c r="CW185" i="46"/>
  <c r="CX185" i="46"/>
  <c r="CY185" i="46"/>
  <c r="CZ185" i="46"/>
  <c r="DA185" i="46"/>
  <c r="DB185" i="46"/>
  <c r="DC185" i="46"/>
  <c r="DD185" i="46"/>
  <c r="DE185" i="46"/>
  <c r="DF185" i="46"/>
  <c r="DG185" i="46"/>
  <c r="DH185" i="46"/>
  <c r="DI185" i="46"/>
  <c r="DJ185" i="46"/>
  <c r="DK185" i="46"/>
  <c r="DL185" i="46"/>
  <c r="DM185" i="46"/>
  <c r="DN185" i="46"/>
  <c r="DO185" i="46"/>
  <c r="DP185" i="46"/>
  <c r="DQ185" i="46"/>
  <c r="DR185" i="46"/>
  <c r="DS185" i="46"/>
  <c r="DT185" i="46"/>
  <c r="DU185" i="46"/>
  <c r="DV185" i="46"/>
  <c r="DW185" i="46"/>
  <c r="DX185" i="46"/>
  <c r="DY185" i="46"/>
  <c r="DZ185" i="46"/>
  <c r="EA185" i="46"/>
  <c r="EB185" i="46"/>
  <c r="EC185" i="46"/>
  <c r="ED185" i="46"/>
  <c r="EE185" i="46"/>
  <c r="EF185" i="46"/>
  <c r="EG185" i="46"/>
  <c r="EH185" i="46"/>
  <c r="EI185" i="46"/>
  <c r="EJ185" i="46"/>
  <c r="EK185" i="46"/>
  <c r="EL185" i="46"/>
  <c r="EM185" i="46"/>
  <c r="EN185" i="46"/>
  <c r="EO185" i="46"/>
  <c r="EP185" i="46"/>
  <c r="EQ185" i="46"/>
  <c r="ER185" i="46"/>
  <c r="ES185" i="46"/>
  <c r="ET185" i="46"/>
  <c r="EU185" i="46"/>
  <c r="EV185" i="46"/>
  <c r="EW185" i="46"/>
  <c r="EX185" i="46"/>
  <c r="EY185" i="46"/>
  <c r="EZ185" i="46"/>
  <c r="FA185" i="46"/>
  <c r="FB185" i="46"/>
  <c r="FC185" i="46"/>
  <c r="FD185" i="46"/>
  <c r="FE185" i="46"/>
  <c r="FF185" i="46"/>
  <c r="FG185" i="46"/>
  <c r="FH185" i="46"/>
  <c r="FI185" i="46"/>
  <c r="FJ185" i="46"/>
  <c r="FK185" i="46"/>
  <c r="FL185" i="46"/>
  <c r="FM185" i="46"/>
  <c r="FN185" i="46"/>
  <c r="FO185" i="46"/>
  <c r="FP185" i="46"/>
  <c r="FQ185" i="46"/>
  <c r="FR185" i="46"/>
  <c r="FS185" i="46"/>
  <c r="FT185" i="46"/>
  <c r="FU185" i="46"/>
  <c r="FV185" i="46"/>
  <c r="FW185" i="46"/>
  <c r="FX185" i="46"/>
  <c r="FY185" i="46"/>
  <c r="FZ185" i="46"/>
  <c r="GA185" i="46"/>
  <c r="GB185" i="46"/>
  <c r="HE185" i="46"/>
  <c r="HF185" i="46"/>
  <c r="MC185" i="46"/>
  <c r="MD185" i="46"/>
  <c r="HG185" i="46"/>
  <c r="BH185" i="46"/>
  <c r="HH185" i="46"/>
  <c r="HI185" i="46"/>
  <c r="HJ185" i="46"/>
  <c r="GO184" i="46"/>
  <c r="BG184" i="46"/>
  <c r="BI184" i="46" s="1"/>
  <c r="BN184" i="46"/>
  <c r="BO184" i="46"/>
  <c r="BP184" i="46"/>
  <c r="BQ184" i="46"/>
  <c r="BR184" i="46"/>
  <c r="BS184" i="46"/>
  <c r="BT184" i="46"/>
  <c r="BU184" i="46"/>
  <c r="BV184" i="46"/>
  <c r="BW184" i="46"/>
  <c r="BX184" i="46"/>
  <c r="BY184" i="46"/>
  <c r="BZ184" i="46"/>
  <c r="CA184" i="46"/>
  <c r="CB184" i="46"/>
  <c r="CC184" i="46"/>
  <c r="CD184" i="46"/>
  <c r="CE184" i="46"/>
  <c r="CF184" i="46"/>
  <c r="CG184" i="46"/>
  <c r="CH184" i="46"/>
  <c r="CI184" i="46"/>
  <c r="CJ184" i="46"/>
  <c r="CK184" i="46"/>
  <c r="CL184" i="46"/>
  <c r="CM184" i="46"/>
  <c r="CN184" i="46"/>
  <c r="CO184" i="46"/>
  <c r="CP184" i="46"/>
  <c r="CQ184" i="46"/>
  <c r="CR184" i="46"/>
  <c r="CS184" i="46"/>
  <c r="CT184" i="46"/>
  <c r="CU184" i="46"/>
  <c r="CV184" i="46"/>
  <c r="CW184" i="46"/>
  <c r="CX184" i="46"/>
  <c r="CY184" i="46"/>
  <c r="CZ184" i="46"/>
  <c r="DA184" i="46"/>
  <c r="DB184" i="46"/>
  <c r="DC184" i="46"/>
  <c r="DD184" i="46"/>
  <c r="DE184" i="46"/>
  <c r="DF184" i="46"/>
  <c r="DG184" i="46"/>
  <c r="DH184" i="46"/>
  <c r="DI184" i="46"/>
  <c r="DJ184" i="46"/>
  <c r="DK184" i="46"/>
  <c r="DL184" i="46"/>
  <c r="DM184" i="46"/>
  <c r="DN184" i="46"/>
  <c r="DO184" i="46"/>
  <c r="DP184" i="46"/>
  <c r="DQ184" i="46"/>
  <c r="DR184" i="46"/>
  <c r="DS184" i="46"/>
  <c r="DT184" i="46"/>
  <c r="DU184" i="46"/>
  <c r="DV184" i="46"/>
  <c r="DW184" i="46"/>
  <c r="DX184" i="46"/>
  <c r="DY184" i="46"/>
  <c r="DZ184" i="46"/>
  <c r="EA184" i="46"/>
  <c r="EB184" i="46"/>
  <c r="EC184" i="46"/>
  <c r="ED184" i="46"/>
  <c r="EE184" i="46"/>
  <c r="EF184" i="46"/>
  <c r="EG184" i="46"/>
  <c r="EH184" i="46"/>
  <c r="EI184" i="46"/>
  <c r="EJ184" i="46"/>
  <c r="EK184" i="46"/>
  <c r="EL184" i="46"/>
  <c r="EM184" i="46"/>
  <c r="EN184" i="46"/>
  <c r="EO184" i="46"/>
  <c r="EP184" i="46"/>
  <c r="EQ184" i="46"/>
  <c r="ER184" i="46"/>
  <c r="ES184" i="46"/>
  <c r="ET184" i="46"/>
  <c r="EU184" i="46"/>
  <c r="EV184" i="46"/>
  <c r="EW184" i="46"/>
  <c r="EX184" i="46"/>
  <c r="EY184" i="46"/>
  <c r="EZ184" i="46"/>
  <c r="FA184" i="46"/>
  <c r="FB184" i="46"/>
  <c r="FC184" i="46"/>
  <c r="FD184" i="46"/>
  <c r="FE184" i="46"/>
  <c r="FF184" i="46"/>
  <c r="FG184" i="46"/>
  <c r="FH184" i="46"/>
  <c r="FI184" i="46"/>
  <c r="FJ184" i="46"/>
  <c r="FK184" i="46"/>
  <c r="FL184" i="46"/>
  <c r="FM184" i="46"/>
  <c r="FN184" i="46"/>
  <c r="FO184" i="46"/>
  <c r="FP184" i="46"/>
  <c r="FQ184" i="46"/>
  <c r="FR184" i="46"/>
  <c r="FS184" i="46"/>
  <c r="FT184" i="46"/>
  <c r="FU184" i="46"/>
  <c r="FV184" i="46"/>
  <c r="FW184" i="46"/>
  <c r="FX184" i="46"/>
  <c r="FY184" i="46"/>
  <c r="FZ184" i="46"/>
  <c r="GA184" i="46"/>
  <c r="GB184" i="46"/>
  <c r="HE184" i="46"/>
  <c r="HF184" i="46"/>
  <c r="MC184" i="46"/>
  <c r="MD184" i="46"/>
  <c r="HG184" i="46"/>
  <c r="BH184" i="46"/>
  <c r="HH184" i="46"/>
  <c r="HI184" i="46"/>
  <c r="HJ184" i="46"/>
  <c r="GO183" i="46"/>
  <c r="BG183" i="46"/>
  <c r="BI183" i="46" s="1"/>
  <c r="BN183" i="46"/>
  <c r="BO183" i="46"/>
  <c r="BP183" i="46"/>
  <c r="BQ183" i="46"/>
  <c r="BR183" i="46"/>
  <c r="BS183" i="46"/>
  <c r="BT183" i="46"/>
  <c r="BU183" i="46"/>
  <c r="BV183" i="46"/>
  <c r="BW183" i="46"/>
  <c r="BX183" i="46"/>
  <c r="BY183" i="46"/>
  <c r="BZ183" i="46"/>
  <c r="CA183" i="46"/>
  <c r="CB183" i="46"/>
  <c r="CC183" i="46"/>
  <c r="CD183" i="46"/>
  <c r="CE183" i="46"/>
  <c r="CF183" i="46"/>
  <c r="CG183" i="46"/>
  <c r="CH183" i="46"/>
  <c r="CI183" i="46"/>
  <c r="CJ183" i="46"/>
  <c r="CK183" i="46"/>
  <c r="CL183" i="46"/>
  <c r="CM183" i="46"/>
  <c r="CN183" i="46"/>
  <c r="CO183" i="46"/>
  <c r="CP183" i="46"/>
  <c r="CQ183" i="46"/>
  <c r="CR183" i="46"/>
  <c r="CS183" i="46"/>
  <c r="CT183" i="46"/>
  <c r="CU183" i="46"/>
  <c r="CV183" i="46"/>
  <c r="CW183" i="46"/>
  <c r="CX183" i="46"/>
  <c r="CY183" i="46"/>
  <c r="CZ183" i="46"/>
  <c r="DA183" i="46"/>
  <c r="DB183" i="46"/>
  <c r="DC183" i="46"/>
  <c r="DD183" i="46"/>
  <c r="DE183" i="46"/>
  <c r="DF183" i="46"/>
  <c r="DG183" i="46"/>
  <c r="DH183" i="46"/>
  <c r="DI183" i="46"/>
  <c r="DJ183" i="46"/>
  <c r="DK183" i="46"/>
  <c r="DL183" i="46"/>
  <c r="DM183" i="46"/>
  <c r="DN183" i="46"/>
  <c r="DO183" i="46"/>
  <c r="DP183" i="46"/>
  <c r="DQ183" i="46"/>
  <c r="DR183" i="46"/>
  <c r="DS183" i="46"/>
  <c r="DT183" i="46"/>
  <c r="DU183" i="46"/>
  <c r="DV183" i="46"/>
  <c r="DW183" i="46"/>
  <c r="DX183" i="46"/>
  <c r="DY183" i="46"/>
  <c r="DZ183" i="46"/>
  <c r="EA183" i="46"/>
  <c r="EB183" i="46"/>
  <c r="EC183" i="46"/>
  <c r="ED183" i="46"/>
  <c r="EE183" i="46"/>
  <c r="EF183" i="46"/>
  <c r="EG183" i="46"/>
  <c r="EH183" i="46"/>
  <c r="EI183" i="46"/>
  <c r="EJ183" i="46"/>
  <c r="EK183" i="46"/>
  <c r="EL183" i="46"/>
  <c r="EM183" i="46"/>
  <c r="EN183" i="46"/>
  <c r="EO183" i="46"/>
  <c r="EP183" i="46"/>
  <c r="EQ183" i="46"/>
  <c r="ER183" i="46"/>
  <c r="ES183" i="46"/>
  <c r="ET183" i="46"/>
  <c r="EU183" i="46"/>
  <c r="EV183" i="46"/>
  <c r="EW183" i="46"/>
  <c r="EX183" i="46"/>
  <c r="EY183" i="46"/>
  <c r="EZ183" i="46"/>
  <c r="FA183" i="46"/>
  <c r="FB183" i="46"/>
  <c r="FC183" i="46"/>
  <c r="FD183" i="46"/>
  <c r="FE183" i="46"/>
  <c r="FF183" i="46"/>
  <c r="FG183" i="46"/>
  <c r="FH183" i="46"/>
  <c r="FI183" i="46"/>
  <c r="FJ183" i="46"/>
  <c r="FK183" i="46"/>
  <c r="FL183" i="46"/>
  <c r="FM183" i="46"/>
  <c r="FN183" i="46"/>
  <c r="FO183" i="46"/>
  <c r="FP183" i="46"/>
  <c r="FQ183" i="46"/>
  <c r="FR183" i="46"/>
  <c r="FS183" i="46"/>
  <c r="FT183" i="46"/>
  <c r="FU183" i="46"/>
  <c r="FV183" i="46"/>
  <c r="FW183" i="46"/>
  <c r="FX183" i="46"/>
  <c r="FY183" i="46"/>
  <c r="FZ183" i="46"/>
  <c r="GA183" i="46"/>
  <c r="GB183" i="46"/>
  <c r="HE183" i="46"/>
  <c r="HF183" i="46"/>
  <c r="MC183" i="46"/>
  <c r="MD183" i="46"/>
  <c r="HG183" i="46"/>
  <c r="BH183" i="46"/>
  <c r="HH183" i="46"/>
  <c r="HI183" i="46"/>
  <c r="HJ183" i="46"/>
  <c r="GO182" i="46"/>
  <c r="BG182" i="46"/>
  <c r="BI182" i="46" s="1"/>
  <c r="BN182" i="46"/>
  <c r="BO182" i="46"/>
  <c r="BP182" i="46"/>
  <c r="BQ182" i="46"/>
  <c r="BR182" i="46"/>
  <c r="BS182" i="46"/>
  <c r="BT182" i="46"/>
  <c r="BU182" i="46"/>
  <c r="BV182" i="46"/>
  <c r="BW182" i="46"/>
  <c r="BX182" i="46"/>
  <c r="BY182" i="46"/>
  <c r="BZ182" i="46"/>
  <c r="CA182" i="46"/>
  <c r="CB182" i="46"/>
  <c r="CC182" i="46"/>
  <c r="CD182" i="46"/>
  <c r="CE182" i="46"/>
  <c r="CF182" i="46"/>
  <c r="CG182" i="46"/>
  <c r="CH182" i="46"/>
  <c r="CI182" i="46"/>
  <c r="CJ182" i="46"/>
  <c r="CK182" i="46"/>
  <c r="CL182" i="46"/>
  <c r="CM182" i="46"/>
  <c r="CN182" i="46"/>
  <c r="CO182" i="46"/>
  <c r="CP182" i="46"/>
  <c r="CQ182" i="46"/>
  <c r="CR182" i="46"/>
  <c r="CS182" i="46"/>
  <c r="CT182" i="46"/>
  <c r="CU182" i="46"/>
  <c r="CV182" i="46"/>
  <c r="CW182" i="46"/>
  <c r="CX182" i="46"/>
  <c r="CY182" i="46"/>
  <c r="CZ182" i="46"/>
  <c r="DA182" i="46"/>
  <c r="DB182" i="46"/>
  <c r="DC182" i="46"/>
  <c r="DD182" i="46"/>
  <c r="DE182" i="46"/>
  <c r="DF182" i="46"/>
  <c r="DG182" i="46"/>
  <c r="DH182" i="46"/>
  <c r="DI182" i="46"/>
  <c r="DJ182" i="46"/>
  <c r="DK182" i="46"/>
  <c r="DL182" i="46"/>
  <c r="DM182" i="46"/>
  <c r="DN182" i="46"/>
  <c r="DO182" i="46"/>
  <c r="DP182" i="46"/>
  <c r="DQ182" i="46"/>
  <c r="DR182" i="46"/>
  <c r="DS182" i="46"/>
  <c r="DT182" i="46"/>
  <c r="DU182" i="46"/>
  <c r="DV182" i="46"/>
  <c r="DW182" i="46"/>
  <c r="DX182" i="46"/>
  <c r="DY182" i="46"/>
  <c r="DZ182" i="46"/>
  <c r="EA182" i="46"/>
  <c r="EB182" i="46"/>
  <c r="EC182" i="46"/>
  <c r="ED182" i="46"/>
  <c r="EE182" i="46"/>
  <c r="EF182" i="46"/>
  <c r="EG182" i="46"/>
  <c r="EH182" i="46"/>
  <c r="EI182" i="46"/>
  <c r="EJ182" i="46"/>
  <c r="EK182" i="46"/>
  <c r="EL182" i="46"/>
  <c r="EM182" i="46"/>
  <c r="EN182" i="46"/>
  <c r="EO182" i="46"/>
  <c r="EP182" i="46"/>
  <c r="EQ182" i="46"/>
  <c r="ER182" i="46"/>
  <c r="ES182" i="46"/>
  <c r="ET182" i="46"/>
  <c r="EU182" i="46"/>
  <c r="EV182" i="46"/>
  <c r="EW182" i="46"/>
  <c r="EX182" i="46"/>
  <c r="EY182" i="46"/>
  <c r="EZ182" i="46"/>
  <c r="FA182" i="46"/>
  <c r="FB182" i="46"/>
  <c r="FC182" i="46"/>
  <c r="FD182" i="46"/>
  <c r="FE182" i="46"/>
  <c r="FF182" i="46"/>
  <c r="FG182" i="46"/>
  <c r="FH182" i="46"/>
  <c r="FI182" i="46"/>
  <c r="FJ182" i="46"/>
  <c r="FK182" i="46"/>
  <c r="FL182" i="46"/>
  <c r="FM182" i="46"/>
  <c r="FN182" i="46"/>
  <c r="FO182" i="46"/>
  <c r="FP182" i="46"/>
  <c r="FQ182" i="46"/>
  <c r="FR182" i="46"/>
  <c r="FS182" i="46"/>
  <c r="FT182" i="46"/>
  <c r="FU182" i="46"/>
  <c r="FV182" i="46"/>
  <c r="FW182" i="46"/>
  <c r="FX182" i="46"/>
  <c r="FY182" i="46"/>
  <c r="FZ182" i="46"/>
  <c r="GA182" i="46"/>
  <c r="GB182" i="46"/>
  <c r="HE182" i="46"/>
  <c r="HF182" i="46"/>
  <c r="MC182" i="46"/>
  <c r="MD182" i="46"/>
  <c r="HG182" i="46"/>
  <c r="BH182" i="46"/>
  <c r="HH182" i="46"/>
  <c r="HI182" i="46"/>
  <c r="HJ182" i="46"/>
  <c r="GO181" i="46"/>
  <c r="BG181" i="46"/>
  <c r="BI181" i="46" s="1"/>
  <c r="BN181" i="46"/>
  <c r="BO181" i="46"/>
  <c r="BP181" i="46"/>
  <c r="BQ181" i="46"/>
  <c r="BR181" i="46"/>
  <c r="BS181" i="46"/>
  <c r="BT181" i="46"/>
  <c r="BU181" i="46"/>
  <c r="BV181" i="46"/>
  <c r="BW181" i="46"/>
  <c r="BX181" i="46"/>
  <c r="BY181" i="46"/>
  <c r="BZ181" i="46"/>
  <c r="CA181" i="46"/>
  <c r="CB181" i="46"/>
  <c r="CC181" i="46"/>
  <c r="CD181" i="46"/>
  <c r="CE181" i="46"/>
  <c r="CF181" i="46"/>
  <c r="CG181" i="46"/>
  <c r="CH181" i="46"/>
  <c r="CI181" i="46"/>
  <c r="CJ181" i="46"/>
  <c r="CK181" i="46"/>
  <c r="CL181" i="46"/>
  <c r="CM181" i="46"/>
  <c r="CN181" i="46"/>
  <c r="CO181" i="46"/>
  <c r="CP181" i="46"/>
  <c r="CQ181" i="46"/>
  <c r="CR181" i="46"/>
  <c r="CS181" i="46"/>
  <c r="CT181" i="46"/>
  <c r="CU181" i="46"/>
  <c r="CV181" i="46"/>
  <c r="CW181" i="46"/>
  <c r="CX181" i="46"/>
  <c r="CY181" i="46"/>
  <c r="CZ181" i="46"/>
  <c r="DA181" i="46"/>
  <c r="DB181" i="46"/>
  <c r="DC181" i="46"/>
  <c r="DD181" i="46"/>
  <c r="DE181" i="46"/>
  <c r="DF181" i="46"/>
  <c r="DG181" i="46"/>
  <c r="DH181" i="46"/>
  <c r="DI181" i="46"/>
  <c r="DJ181" i="46"/>
  <c r="DK181" i="46"/>
  <c r="DL181" i="46"/>
  <c r="DM181" i="46"/>
  <c r="DN181" i="46"/>
  <c r="DO181" i="46"/>
  <c r="DP181" i="46"/>
  <c r="DQ181" i="46"/>
  <c r="DR181" i="46"/>
  <c r="DS181" i="46"/>
  <c r="DT181" i="46"/>
  <c r="DU181" i="46"/>
  <c r="DV181" i="46"/>
  <c r="DW181" i="46"/>
  <c r="DX181" i="46"/>
  <c r="DY181" i="46"/>
  <c r="DZ181" i="46"/>
  <c r="EA181" i="46"/>
  <c r="EB181" i="46"/>
  <c r="EC181" i="46"/>
  <c r="ED181" i="46"/>
  <c r="EE181" i="46"/>
  <c r="EF181" i="46"/>
  <c r="EG181" i="46"/>
  <c r="EH181" i="46"/>
  <c r="EI181" i="46"/>
  <c r="EJ181" i="46"/>
  <c r="EK181" i="46"/>
  <c r="EL181" i="46"/>
  <c r="EM181" i="46"/>
  <c r="EN181" i="46"/>
  <c r="EO181" i="46"/>
  <c r="EP181" i="46"/>
  <c r="EQ181" i="46"/>
  <c r="ER181" i="46"/>
  <c r="ES181" i="46"/>
  <c r="ET181" i="46"/>
  <c r="EU181" i="46"/>
  <c r="EV181" i="46"/>
  <c r="EW181" i="46"/>
  <c r="EX181" i="46"/>
  <c r="EY181" i="46"/>
  <c r="EZ181" i="46"/>
  <c r="FA181" i="46"/>
  <c r="FB181" i="46"/>
  <c r="FC181" i="46"/>
  <c r="FD181" i="46"/>
  <c r="FE181" i="46"/>
  <c r="FF181" i="46"/>
  <c r="FG181" i="46"/>
  <c r="FH181" i="46"/>
  <c r="FI181" i="46"/>
  <c r="FJ181" i="46"/>
  <c r="FK181" i="46"/>
  <c r="FL181" i="46"/>
  <c r="FM181" i="46"/>
  <c r="FN181" i="46"/>
  <c r="FO181" i="46"/>
  <c r="FP181" i="46"/>
  <c r="FQ181" i="46"/>
  <c r="FR181" i="46"/>
  <c r="FS181" i="46"/>
  <c r="FT181" i="46"/>
  <c r="FU181" i="46"/>
  <c r="FV181" i="46"/>
  <c r="FW181" i="46"/>
  <c r="FX181" i="46"/>
  <c r="FY181" i="46"/>
  <c r="FZ181" i="46"/>
  <c r="GA181" i="46"/>
  <c r="GB181" i="46"/>
  <c r="HE181" i="46"/>
  <c r="HF181" i="46"/>
  <c r="MC181" i="46"/>
  <c r="MD181" i="46"/>
  <c r="HG181" i="46"/>
  <c r="BH181" i="46"/>
  <c r="HH181" i="46"/>
  <c r="HI181" i="46"/>
  <c r="HJ181" i="46"/>
  <c r="GO180" i="46"/>
  <c r="BG180" i="46"/>
  <c r="BI180" i="46" s="1"/>
  <c r="BN180" i="46"/>
  <c r="BO180" i="46"/>
  <c r="BP180" i="46"/>
  <c r="BQ180" i="46"/>
  <c r="BR180" i="46"/>
  <c r="BS180" i="46"/>
  <c r="BT180" i="46"/>
  <c r="BU180" i="46"/>
  <c r="BV180" i="46"/>
  <c r="BW180" i="46"/>
  <c r="BX180" i="46"/>
  <c r="BY180" i="46"/>
  <c r="BZ180" i="46"/>
  <c r="CA180" i="46"/>
  <c r="CB180" i="46"/>
  <c r="CC180" i="46"/>
  <c r="CD180" i="46"/>
  <c r="CE180" i="46"/>
  <c r="CF180" i="46"/>
  <c r="CG180" i="46"/>
  <c r="CH180" i="46"/>
  <c r="CI180" i="46"/>
  <c r="CJ180" i="46"/>
  <c r="CK180" i="46"/>
  <c r="CL180" i="46"/>
  <c r="CM180" i="46"/>
  <c r="CN180" i="46"/>
  <c r="CO180" i="46"/>
  <c r="CP180" i="46"/>
  <c r="CQ180" i="46"/>
  <c r="CR180" i="46"/>
  <c r="CS180" i="46"/>
  <c r="CT180" i="46"/>
  <c r="CU180" i="46"/>
  <c r="CV180" i="46"/>
  <c r="CW180" i="46"/>
  <c r="CX180" i="46"/>
  <c r="CY180" i="46"/>
  <c r="CZ180" i="46"/>
  <c r="DA180" i="46"/>
  <c r="DB180" i="46"/>
  <c r="DC180" i="46"/>
  <c r="DD180" i="46"/>
  <c r="DE180" i="46"/>
  <c r="DF180" i="46"/>
  <c r="DG180" i="46"/>
  <c r="DH180" i="46"/>
  <c r="DI180" i="46"/>
  <c r="DJ180" i="46"/>
  <c r="DK180" i="46"/>
  <c r="DL180" i="46"/>
  <c r="DM180" i="46"/>
  <c r="DN180" i="46"/>
  <c r="DO180" i="46"/>
  <c r="DP180" i="46"/>
  <c r="DQ180" i="46"/>
  <c r="DR180" i="46"/>
  <c r="DS180" i="46"/>
  <c r="DT180" i="46"/>
  <c r="DU180" i="46"/>
  <c r="DV180" i="46"/>
  <c r="DW180" i="46"/>
  <c r="DX180" i="46"/>
  <c r="DY180" i="46"/>
  <c r="DZ180" i="46"/>
  <c r="EA180" i="46"/>
  <c r="EB180" i="46"/>
  <c r="EC180" i="46"/>
  <c r="ED180" i="46"/>
  <c r="EE180" i="46"/>
  <c r="EF180" i="46"/>
  <c r="EG180" i="46"/>
  <c r="EH180" i="46"/>
  <c r="EI180" i="46"/>
  <c r="EJ180" i="46"/>
  <c r="EK180" i="46"/>
  <c r="EL180" i="46"/>
  <c r="EM180" i="46"/>
  <c r="EN180" i="46"/>
  <c r="EO180" i="46"/>
  <c r="EP180" i="46"/>
  <c r="EQ180" i="46"/>
  <c r="ER180" i="46"/>
  <c r="ES180" i="46"/>
  <c r="ET180" i="46"/>
  <c r="EU180" i="46"/>
  <c r="EV180" i="46"/>
  <c r="EW180" i="46"/>
  <c r="EX180" i="46"/>
  <c r="EY180" i="46"/>
  <c r="EZ180" i="46"/>
  <c r="FA180" i="46"/>
  <c r="FB180" i="46"/>
  <c r="FC180" i="46"/>
  <c r="FD180" i="46"/>
  <c r="FE180" i="46"/>
  <c r="FF180" i="46"/>
  <c r="FG180" i="46"/>
  <c r="FH180" i="46"/>
  <c r="FI180" i="46"/>
  <c r="FJ180" i="46"/>
  <c r="FK180" i="46"/>
  <c r="FL180" i="46"/>
  <c r="FM180" i="46"/>
  <c r="FN180" i="46"/>
  <c r="FO180" i="46"/>
  <c r="FP180" i="46"/>
  <c r="FQ180" i="46"/>
  <c r="FR180" i="46"/>
  <c r="FS180" i="46"/>
  <c r="FT180" i="46"/>
  <c r="FU180" i="46"/>
  <c r="FV180" i="46"/>
  <c r="FW180" i="46"/>
  <c r="FX180" i="46"/>
  <c r="FY180" i="46"/>
  <c r="FZ180" i="46"/>
  <c r="GA180" i="46"/>
  <c r="GB180" i="46"/>
  <c r="HE180" i="46"/>
  <c r="HF180" i="46"/>
  <c r="MC180" i="46"/>
  <c r="MD180" i="46"/>
  <c r="HG180" i="46"/>
  <c r="BH180" i="46"/>
  <c r="HH180" i="46"/>
  <c r="HI180" i="46"/>
  <c r="HJ180" i="46"/>
  <c r="GO179" i="46"/>
  <c r="BG179" i="46"/>
  <c r="BI179" i="46" s="1"/>
  <c r="BN179" i="46"/>
  <c r="BO179" i="46"/>
  <c r="BP179" i="46"/>
  <c r="BQ179" i="46"/>
  <c r="BR179" i="46"/>
  <c r="BS179" i="46"/>
  <c r="BT179" i="46"/>
  <c r="BU179" i="46"/>
  <c r="BV179" i="46"/>
  <c r="BW179" i="46"/>
  <c r="BX179" i="46"/>
  <c r="BY179" i="46"/>
  <c r="BZ179" i="46"/>
  <c r="CA179" i="46"/>
  <c r="CB179" i="46"/>
  <c r="CC179" i="46"/>
  <c r="CD179" i="46"/>
  <c r="CE179" i="46"/>
  <c r="CF179" i="46"/>
  <c r="CG179" i="46"/>
  <c r="CH179" i="46"/>
  <c r="CI179" i="46"/>
  <c r="CJ179" i="46"/>
  <c r="CK179" i="46"/>
  <c r="CL179" i="46"/>
  <c r="CM179" i="46"/>
  <c r="CN179" i="46"/>
  <c r="CO179" i="46"/>
  <c r="CP179" i="46"/>
  <c r="CQ179" i="46"/>
  <c r="CR179" i="46"/>
  <c r="CS179" i="46"/>
  <c r="CT179" i="46"/>
  <c r="CU179" i="46"/>
  <c r="CV179" i="46"/>
  <c r="CW179" i="46"/>
  <c r="CX179" i="46"/>
  <c r="CY179" i="46"/>
  <c r="CZ179" i="46"/>
  <c r="DA179" i="46"/>
  <c r="DB179" i="46"/>
  <c r="DC179" i="46"/>
  <c r="DD179" i="46"/>
  <c r="DE179" i="46"/>
  <c r="DF179" i="46"/>
  <c r="DG179" i="46"/>
  <c r="DH179" i="46"/>
  <c r="DI179" i="46"/>
  <c r="DJ179" i="46"/>
  <c r="DK179" i="46"/>
  <c r="DL179" i="46"/>
  <c r="DM179" i="46"/>
  <c r="DN179" i="46"/>
  <c r="DO179" i="46"/>
  <c r="DP179" i="46"/>
  <c r="DQ179" i="46"/>
  <c r="DR179" i="46"/>
  <c r="DS179" i="46"/>
  <c r="DT179" i="46"/>
  <c r="DU179" i="46"/>
  <c r="DV179" i="46"/>
  <c r="DW179" i="46"/>
  <c r="DX179" i="46"/>
  <c r="DY179" i="46"/>
  <c r="DZ179" i="46"/>
  <c r="EA179" i="46"/>
  <c r="EB179" i="46"/>
  <c r="EC179" i="46"/>
  <c r="ED179" i="46"/>
  <c r="EE179" i="46"/>
  <c r="EF179" i="46"/>
  <c r="EG179" i="46"/>
  <c r="EH179" i="46"/>
  <c r="EI179" i="46"/>
  <c r="EJ179" i="46"/>
  <c r="EK179" i="46"/>
  <c r="EL179" i="46"/>
  <c r="EM179" i="46"/>
  <c r="EN179" i="46"/>
  <c r="EO179" i="46"/>
  <c r="EP179" i="46"/>
  <c r="EQ179" i="46"/>
  <c r="ER179" i="46"/>
  <c r="ES179" i="46"/>
  <c r="ET179" i="46"/>
  <c r="EU179" i="46"/>
  <c r="EV179" i="46"/>
  <c r="EW179" i="46"/>
  <c r="EX179" i="46"/>
  <c r="EY179" i="46"/>
  <c r="EZ179" i="46"/>
  <c r="FA179" i="46"/>
  <c r="FB179" i="46"/>
  <c r="FC179" i="46"/>
  <c r="FD179" i="46"/>
  <c r="FE179" i="46"/>
  <c r="FF179" i="46"/>
  <c r="FG179" i="46"/>
  <c r="FH179" i="46"/>
  <c r="FI179" i="46"/>
  <c r="FJ179" i="46"/>
  <c r="FK179" i="46"/>
  <c r="FL179" i="46"/>
  <c r="FM179" i="46"/>
  <c r="FN179" i="46"/>
  <c r="FO179" i="46"/>
  <c r="FP179" i="46"/>
  <c r="FQ179" i="46"/>
  <c r="FR179" i="46"/>
  <c r="FS179" i="46"/>
  <c r="FT179" i="46"/>
  <c r="FU179" i="46"/>
  <c r="FV179" i="46"/>
  <c r="FW179" i="46"/>
  <c r="FX179" i="46"/>
  <c r="FY179" i="46"/>
  <c r="FZ179" i="46"/>
  <c r="GA179" i="46"/>
  <c r="GB179" i="46"/>
  <c r="HE179" i="46"/>
  <c r="HF179" i="46"/>
  <c r="MC179" i="46"/>
  <c r="MD179" i="46"/>
  <c r="HG179" i="46"/>
  <c r="BH179" i="46"/>
  <c r="HH179" i="46"/>
  <c r="HI179" i="46"/>
  <c r="HJ179" i="46"/>
  <c r="GO178" i="46"/>
  <c r="BG178" i="46"/>
  <c r="BI178" i="46" s="1"/>
  <c r="BN178" i="46"/>
  <c r="BO178" i="46"/>
  <c r="BP178" i="46"/>
  <c r="BQ178" i="46"/>
  <c r="BR178" i="46"/>
  <c r="BS178" i="46"/>
  <c r="BT178" i="46"/>
  <c r="BU178" i="46"/>
  <c r="BV178" i="46"/>
  <c r="BW178" i="46"/>
  <c r="BX178" i="46"/>
  <c r="BY178" i="46"/>
  <c r="BZ178" i="46"/>
  <c r="CA178" i="46"/>
  <c r="CB178" i="46"/>
  <c r="CC178" i="46"/>
  <c r="CD178" i="46"/>
  <c r="CE178" i="46"/>
  <c r="CF178" i="46"/>
  <c r="CG178" i="46"/>
  <c r="CH178" i="46"/>
  <c r="CI178" i="46"/>
  <c r="CJ178" i="46"/>
  <c r="CK178" i="46"/>
  <c r="CL178" i="46"/>
  <c r="CM178" i="46"/>
  <c r="CN178" i="46"/>
  <c r="CO178" i="46"/>
  <c r="CP178" i="46"/>
  <c r="CQ178" i="46"/>
  <c r="CR178" i="46"/>
  <c r="CS178" i="46"/>
  <c r="CT178" i="46"/>
  <c r="CU178" i="46"/>
  <c r="CV178" i="46"/>
  <c r="CW178" i="46"/>
  <c r="CX178" i="46"/>
  <c r="CY178" i="46"/>
  <c r="CZ178" i="46"/>
  <c r="DA178" i="46"/>
  <c r="DB178" i="46"/>
  <c r="DC178" i="46"/>
  <c r="DD178" i="46"/>
  <c r="DE178" i="46"/>
  <c r="DF178" i="46"/>
  <c r="DG178" i="46"/>
  <c r="DH178" i="46"/>
  <c r="DI178" i="46"/>
  <c r="DJ178" i="46"/>
  <c r="DK178" i="46"/>
  <c r="DL178" i="46"/>
  <c r="DM178" i="46"/>
  <c r="DN178" i="46"/>
  <c r="DO178" i="46"/>
  <c r="DP178" i="46"/>
  <c r="DQ178" i="46"/>
  <c r="DR178" i="46"/>
  <c r="DS178" i="46"/>
  <c r="DT178" i="46"/>
  <c r="DU178" i="46"/>
  <c r="DV178" i="46"/>
  <c r="DW178" i="46"/>
  <c r="DX178" i="46"/>
  <c r="DY178" i="46"/>
  <c r="DZ178" i="46"/>
  <c r="EA178" i="46"/>
  <c r="EB178" i="46"/>
  <c r="EC178" i="46"/>
  <c r="ED178" i="46"/>
  <c r="EE178" i="46"/>
  <c r="EF178" i="46"/>
  <c r="EG178" i="46"/>
  <c r="EH178" i="46"/>
  <c r="EI178" i="46"/>
  <c r="EJ178" i="46"/>
  <c r="EK178" i="46"/>
  <c r="EL178" i="46"/>
  <c r="EM178" i="46"/>
  <c r="EN178" i="46"/>
  <c r="EO178" i="46"/>
  <c r="EP178" i="46"/>
  <c r="EQ178" i="46"/>
  <c r="ER178" i="46"/>
  <c r="ES178" i="46"/>
  <c r="ET178" i="46"/>
  <c r="EU178" i="46"/>
  <c r="EV178" i="46"/>
  <c r="EW178" i="46"/>
  <c r="EX178" i="46"/>
  <c r="EY178" i="46"/>
  <c r="EZ178" i="46"/>
  <c r="FA178" i="46"/>
  <c r="FB178" i="46"/>
  <c r="FC178" i="46"/>
  <c r="FD178" i="46"/>
  <c r="FE178" i="46"/>
  <c r="FF178" i="46"/>
  <c r="FG178" i="46"/>
  <c r="FH178" i="46"/>
  <c r="FI178" i="46"/>
  <c r="FJ178" i="46"/>
  <c r="FK178" i="46"/>
  <c r="FL178" i="46"/>
  <c r="FM178" i="46"/>
  <c r="FN178" i="46"/>
  <c r="FO178" i="46"/>
  <c r="FP178" i="46"/>
  <c r="FQ178" i="46"/>
  <c r="FR178" i="46"/>
  <c r="FS178" i="46"/>
  <c r="FT178" i="46"/>
  <c r="FU178" i="46"/>
  <c r="FV178" i="46"/>
  <c r="FW178" i="46"/>
  <c r="FX178" i="46"/>
  <c r="FY178" i="46"/>
  <c r="FZ178" i="46"/>
  <c r="GA178" i="46"/>
  <c r="GB178" i="46"/>
  <c r="HE178" i="46"/>
  <c r="HF178" i="46"/>
  <c r="MC178" i="46"/>
  <c r="MD178" i="46"/>
  <c r="HG178" i="46"/>
  <c r="BH178" i="46"/>
  <c r="HH178" i="46"/>
  <c r="HI178" i="46"/>
  <c r="HJ178" i="46"/>
  <c r="GO177" i="46"/>
  <c r="BG177" i="46"/>
  <c r="BI177" i="46" s="1"/>
  <c r="BN177" i="46"/>
  <c r="BO177" i="46"/>
  <c r="BP177" i="46"/>
  <c r="BQ177" i="46"/>
  <c r="BR177" i="46"/>
  <c r="BS177" i="46"/>
  <c r="BT177" i="46"/>
  <c r="BU177" i="46"/>
  <c r="BV177" i="46"/>
  <c r="BW177" i="46"/>
  <c r="BX177" i="46"/>
  <c r="BY177" i="46"/>
  <c r="BZ177" i="46"/>
  <c r="CA177" i="46"/>
  <c r="CB177" i="46"/>
  <c r="CC177" i="46"/>
  <c r="CD177" i="46"/>
  <c r="CE177" i="46"/>
  <c r="CF177" i="46"/>
  <c r="CG177" i="46"/>
  <c r="CH177" i="46"/>
  <c r="CI177" i="46"/>
  <c r="CJ177" i="46"/>
  <c r="CK177" i="46"/>
  <c r="CL177" i="46"/>
  <c r="CM177" i="46"/>
  <c r="CN177" i="46"/>
  <c r="CO177" i="46"/>
  <c r="CP177" i="46"/>
  <c r="CQ177" i="46"/>
  <c r="CR177" i="46"/>
  <c r="CS177" i="46"/>
  <c r="CT177" i="46"/>
  <c r="CU177" i="46"/>
  <c r="CV177" i="46"/>
  <c r="CW177" i="46"/>
  <c r="CX177" i="46"/>
  <c r="CY177" i="46"/>
  <c r="CZ177" i="46"/>
  <c r="DA177" i="46"/>
  <c r="DB177" i="46"/>
  <c r="DC177" i="46"/>
  <c r="DD177" i="46"/>
  <c r="DE177" i="46"/>
  <c r="DF177" i="46"/>
  <c r="DG177" i="46"/>
  <c r="DH177" i="46"/>
  <c r="DI177" i="46"/>
  <c r="DJ177" i="46"/>
  <c r="DK177" i="46"/>
  <c r="DL177" i="46"/>
  <c r="DM177" i="46"/>
  <c r="DN177" i="46"/>
  <c r="DO177" i="46"/>
  <c r="DP177" i="46"/>
  <c r="DQ177" i="46"/>
  <c r="DR177" i="46"/>
  <c r="DS177" i="46"/>
  <c r="DT177" i="46"/>
  <c r="DU177" i="46"/>
  <c r="DV177" i="46"/>
  <c r="DW177" i="46"/>
  <c r="DX177" i="46"/>
  <c r="DY177" i="46"/>
  <c r="DZ177" i="46"/>
  <c r="EA177" i="46"/>
  <c r="EB177" i="46"/>
  <c r="EC177" i="46"/>
  <c r="ED177" i="46"/>
  <c r="EE177" i="46"/>
  <c r="EF177" i="46"/>
  <c r="EG177" i="46"/>
  <c r="EH177" i="46"/>
  <c r="EI177" i="46"/>
  <c r="EJ177" i="46"/>
  <c r="EK177" i="46"/>
  <c r="EL177" i="46"/>
  <c r="EM177" i="46"/>
  <c r="EN177" i="46"/>
  <c r="EO177" i="46"/>
  <c r="EP177" i="46"/>
  <c r="EQ177" i="46"/>
  <c r="ER177" i="46"/>
  <c r="ES177" i="46"/>
  <c r="ET177" i="46"/>
  <c r="EU177" i="46"/>
  <c r="EV177" i="46"/>
  <c r="EW177" i="46"/>
  <c r="EX177" i="46"/>
  <c r="EY177" i="46"/>
  <c r="EZ177" i="46"/>
  <c r="FA177" i="46"/>
  <c r="FB177" i="46"/>
  <c r="FC177" i="46"/>
  <c r="FD177" i="46"/>
  <c r="FE177" i="46"/>
  <c r="FF177" i="46"/>
  <c r="FG177" i="46"/>
  <c r="FH177" i="46"/>
  <c r="FI177" i="46"/>
  <c r="FJ177" i="46"/>
  <c r="FK177" i="46"/>
  <c r="FL177" i="46"/>
  <c r="FM177" i="46"/>
  <c r="FN177" i="46"/>
  <c r="FO177" i="46"/>
  <c r="FP177" i="46"/>
  <c r="FQ177" i="46"/>
  <c r="FR177" i="46"/>
  <c r="FS177" i="46"/>
  <c r="FT177" i="46"/>
  <c r="FU177" i="46"/>
  <c r="FV177" i="46"/>
  <c r="FW177" i="46"/>
  <c r="FX177" i="46"/>
  <c r="FY177" i="46"/>
  <c r="FZ177" i="46"/>
  <c r="GA177" i="46"/>
  <c r="GB177" i="46"/>
  <c r="HE177" i="46"/>
  <c r="HF177" i="46"/>
  <c r="MC177" i="46"/>
  <c r="MD177" i="46"/>
  <c r="HG177" i="46"/>
  <c r="BH177" i="46"/>
  <c r="HH177" i="46"/>
  <c r="HI177" i="46"/>
  <c r="HJ177" i="46"/>
  <c r="GO176" i="46"/>
  <c r="BG176" i="46"/>
  <c r="BI176" i="46" s="1"/>
  <c r="BN176" i="46"/>
  <c r="BO176" i="46"/>
  <c r="BP176" i="46"/>
  <c r="BQ176" i="46"/>
  <c r="BR176" i="46"/>
  <c r="BS176" i="46"/>
  <c r="BT176" i="46"/>
  <c r="BU176" i="46"/>
  <c r="BV176" i="46"/>
  <c r="BW176" i="46"/>
  <c r="BX176" i="46"/>
  <c r="BY176" i="46"/>
  <c r="BZ176" i="46"/>
  <c r="CA176" i="46"/>
  <c r="CB176" i="46"/>
  <c r="CC176" i="46"/>
  <c r="CD176" i="46"/>
  <c r="CE176" i="46"/>
  <c r="CF176" i="46"/>
  <c r="CG176" i="46"/>
  <c r="CH176" i="46"/>
  <c r="CI176" i="46"/>
  <c r="CJ176" i="46"/>
  <c r="CK176" i="46"/>
  <c r="CL176" i="46"/>
  <c r="CM176" i="46"/>
  <c r="CN176" i="46"/>
  <c r="CO176" i="46"/>
  <c r="CP176" i="46"/>
  <c r="CQ176" i="46"/>
  <c r="CR176" i="46"/>
  <c r="CS176" i="46"/>
  <c r="CT176" i="46"/>
  <c r="CU176" i="46"/>
  <c r="CV176" i="46"/>
  <c r="CW176" i="46"/>
  <c r="CX176" i="46"/>
  <c r="CY176" i="46"/>
  <c r="CZ176" i="46"/>
  <c r="DA176" i="46"/>
  <c r="DB176" i="46"/>
  <c r="DC176" i="46"/>
  <c r="DD176" i="46"/>
  <c r="DE176" i="46"/>
  <c r="DF176" i="46"/>
  <c r="DG176" i="46"/>
  <c r="DH176" i="46"/>
  <c r="DI176" i="46"/>
  <c r="DJ176" i="46"/>
  <c r="DK176" i="46"/>
  <c r="DL176" i="46"/>
  <c r="DM176" i="46"/>
  <c r="DN176" i="46"/>
  <c r="DO176" i="46"/>
  <c r="DP176" i="46"/>
  <c r="DQ176" i="46"/>
  <c r="DR176" i="46"/>
  <c r="DS176" i="46"/>
  <c r="DT176" i="46"/>
  <c r="DU176" i="46"/>
  <c r="DV176" i="46"/>
  <c r="DW176" i="46"/>
  <c r="DX176" i="46"/>
  <c r="DY176" i="46"/>
  <c r="DZ176" i="46"/>
  <c r="EA176" i="46"/>
  <c r="EB176" i="46"/>
  <c r="EC176" i="46"/>
  <c r="ED176" i="46"/>
  <c r="EE176" i="46"/>
  <c r="EF176" i="46"/>
  <c r="EG176" i="46"/>
  <c r="EH176" i="46"/>
  <c r="EI176" i="46"/>
  <c r="EJ176" i="46"/>
  <c r="EK176" i="46"/>
  <c r="EL176" i="46"/>
  <c r="EM176" i="46"/>
  <c r="EN176" i="46"/>
  <c r="EO176" i="46"/>
  <c r="EP176" i="46"/>
  <c r="EQ176" i="46"/>
  <c r="ER176" i="46"/>
  <c r="ES176" i="46"/>
  <c r="ET176" i="46"/>
  <c r="EU176" i="46"/>
  <c r="EV176" i="46"/>
  <c r="EW176" i="46"/>
  <c r="EX176" i="46"/>
  <c r="EY176" i="46"/>
  <c r="EZ176" i="46"/>
  <c r="FA176" i="46"/>
  <c r="FB176" i="46"/>
  <c r="FC176" i="46"/>
  <c r="FD176" i="46"/>
  <c r="FE176" i="46"/>
  <c r="FF176" i="46"/>
  <c r="FG176" i="46"/>
  <c r="FH176" i="46"/>
  <c r="FI176" i="46"/>
  <c r="FJ176" i="46"/>
  <c r="FK176" i="46"/>
  <c r="FL176" i="46"/>
  <c r="FM176" i="46"/>
  <c r="FN176" i="46"/>
  <c r="FO176" i="46"/>
  <c r="FP176" i="46"/>
  <c r="FQ176" i="46"/>
  <c r="FR176" i="46"/>
  <c r="FS176" i="46"/>
  <c r="FT176" i="46"/>
  <c r="FU176" i="46"/>
  <c r="FV176" i="46"/>
  <c r="FW176" i="46"/>
  <c r="FX176" i="46"/>
  <c r="FY176" i="46"/>
  <c r="FZ176" i="46"/>
  <c r="GA176" i="46"/>
  <c r="GB176" i="46"/>
  <c r="HE176" i="46"/>
  <c r="HF176" i="46"/>
  <c r="MC176" i="46"/>
  <c r="MD176" i="46"/>
  <c r="HG176" i="46"/>
  <c r="BH176" i="46"/>
  <c r="HH176" i="46"/>
  <c r="HI176" i="46"/>
  <c r="HJ176" i="46"/>
  <c r="GO175" i="46"/>
  <c r="BG175" i="46"/>
  <c r="BI175" i="46" s="1"/>
  <c r="BN175" i="46"/>
  <c r="BO175" i="46"/>
  <c r="BP175" i="46"/>
  <c r="BQ175" i="46"/>
  <c r="BR175" i="46"/>
  <c r="BS175" i="46"/>
  <c r="BT175" i="46"/>
  <c r="BU175" i="46"/>
  <c r="BV175" i="46"/>
  <c r="BW175" i="46"/>
  <c r="BX175" i="46"/>
  <c r="BY175" i="46"/>
  <c r="BZ175" i="46"/>
  <c r="CA175" i="46"/>
  <c r="CB175" i="46"/>
  <c r="CC175" i="46"/>
  <c r="CD175" i="46"/>
  <c r="CE175" i="46"/>
  <c r="CF175" i="46"/>
  <c r="CG175" i="46"/>
  <c r="CH175" i="46"/>
  <c r="CI175" i="46"/>
  <c r="CJ175" i="46"/>
  <c r="CK175" i="46"/>
  <c r="CL175" i="46"/>
  <c r="CM175" i="46"/>
  <c r="CN175" i="46"/>
  <c r="CO175" i="46"/>
  <c r="CP175" i="46"/>
  <c r="CQ175" i="46"/>
  <c r="CR175" i="46"/>
  <c r="CS175" i="46"/>
  <c r="CT175" i="46"/>
  <c r="CU175" i="46"/>
  <c r="CV175" i="46"/>
  <c r="CW175" i="46"/>
  <c r="CX175" i="46"/>
  <c r="CY175" i="46"/>
  <c r="CZ175" i="46"/>
  <c r="DA175" i="46"/>
  <c r="DB175" i="46"/>
  <c r="DC175" i="46"/>
  <c r="DD175" i="46"/>
  <c r="DE175" i="46"/>
  <c r="DF175" i="46"/>
  <c r="DG175" i="46"/>
  <c r="DH175" i="46"/>
  <c r="DI175" i="46"/>
  <c r="DJ175" i="46"/>
  <c r="DK175" i="46"/>
  <c r="DL175" i="46"/>
  <c r="DM175" i="46"/>
  <c r="DN175" i="46"/>
  <c r="DO175" i="46"/>
  <c r="DP175" i="46"/>
  <c r="DQ175" i="46"/>
  <c r="DR175" i="46"/>
  <c r="DS175" i="46"/>
  <c r="DT175" i="46"/>
  <c r="DU175" i="46"/>
  <c r="DV175" i="46"/>
  <c r="DW175" i="46"/>
  <c r="DX175" i="46"/>
  <c r="DY175" i="46"/>
  <c r="DZ175" i="46"/>
  <c r="EA175" i="46"/>
  <c r="EB175" i="46"/>
  <c r="EC175" i="46"/>
  <c r="ED175" i="46"/>
  <c r="EE175" i="46"/>
  <c r="EF175" i="46"/>
  <c r="EG175" i="46"/>
  <c r="EH175" i="46"/>
  <c r="EI175" i="46"/>
  <c r="EJ175" i="46"/>
  <c r="EK175" i="46"/>
  <c r="EL175" i="46"/>
  <c r="EM175" i="46"/>
  <c r="EN175" i="46"/>
  <c r="EO175" i="46"/>
  <c r="EP175" i="46"/>
  <c r="EQ175" i="46"/>
  <c r="ER175" i="46"/>
  <c r="ES175" i="46"/>
  <c r="ET175" i="46"/>
  <c r="EU175" i="46"/>
  <c r="EV175" i="46"/>
  <c r="EW175" i="46"/>
  <c r="EX175" i="46"/>
  <c r="EY175" i="46"/>
  <c r="EZ175" i="46"/>
  <c r="FA175" i="46"/>
  <c r="FB175" i="46"/>
  <c r="FC175" i="46"/>
  <c r="FD175" i="46"/>
  <c r="FE175" i="46"/>
  <c r="FF175" i="46"/>
  <c r="FG175" i="46"/>
  <c r="FH175" i="46"/>
  <c r="FI175" i="46"/>
  <c r="FJ175" i="46"/>
  <c r="FK175" i="46"/>
  <c r="FL175" i="46"/>
  <c r="FM175" i="46"/>
  <c r="FN175" i="46"/>
  <c r="FO175" i="46"/>
  <c r="FP175" i="46"/>
  <c r="FQ175" i="46"/>
  <c r="FR175" i="46"/>
  <c r="FS175" i="46"/>
  <c r="FT175" i="46"/>
  <c r="FU175" i="46"/>
  <c r="FV175" i="46"/>
  <c r="FW175" i="46"/>
  <c r="FX175" i="46"/>
  <c r="FY175" i="46"/>
  <c r="FZ175" i="46"/>
  <c r="GA175" i="46"/>
  <c r="GB175" i="46"/>
  <c r="HE175" i="46"/>
  <c r="HF175" i="46"/>
  <c r="MC175" i="46"/>
  <c r="MD175" i="46"/>
  <c r="HG175" i="46"/>
  <c r="BH175" i="46"/>
  <c r="HH175" i="46"/>
  <c r="HI175" i="46"/>
  <c r="HJ175" i="46"/>
  <c r="GO174" i="46"/>
  <c r="BG174" i="46"/>
  <c r="BI174" i="46" s="1"/>
  <c r="BN174" i="46"/>
  <c r="BO174" i="46"/>
  <c r="BP174" i="46"/>
  <c r="BQ174" i="46"/>
  <c r="BR174" i="46"/>
  <c r="BS174" i="46"/>
  <c r="BT174" i="46"/>
  <c r="BU174" i="46"/>
  <c r="BV174" i="46"/>
  <c r="BW174" i="46"/>
  <c r="BX174" i="46"/>
  <c r="BY174" i="46"/>
  <c r="BZ174" i="46"/>
  <c r="CA174" i="46"/>
  <c r="CB174" i="46"/>
  <c r="CC174" i="46"/>
  <c r="CD174" i="46"/>
  <c r="CE174" i="46"/>
  <c r="CF174" i="46"/>
  <c r="CG174" i="46"/>
  <c r="CH174" i="46"/>
  <c r="CI174" i="46"/>
  <c r="CJ174" i="46"/>
  <c r="CK174" i="46"/>
  <c r="CL174" i="46"/>
  <c r="CM174" i="46"/>
  <c r="CN174" i="46"/>
  <c r="CO174" i="46"/>
  <c r="CP174" i="46"/>
  <c r="CQ174" i="46"/>
  <c r="CR174" i="46"/>
  <c r="CS174" i="46"/>
  <c r="CT174" i="46"/>
  <c r="CU174" i="46"/>
  <c r="CV174" i="46"/>
  <c r="CW174" i="46"/>
  <c r="CX174" i="46"/>
  <c r="CY174" i="46"/>
  <c r="CZ174" i="46"/>
  <c r="DA174" i="46"/>
  <c r="DB174" i="46"/>
  <c r="DC174" i="46"/>
  <c r="DD174" i="46"/>
  <c r="DE174" i="46"/>
  <c r="DF174" i="46"/>
  <c r="DG174" i="46"/>
  <c r="DH174" i="46"/>
  <c r="DI174" i="46"/>
  <c r="DJ174" i="46"/>
  <c r="DK174" i="46"/>
  <c r="DL174" i="46"/>
  <c r="DM174" i="46"/>
  <c r="DN174" i="46"/>
  <c r="DO174" i="46"/>
  <c r="DP174" i="46"/>
  <c r="DQ174" i="46"/>
  <c r="DR174" i="46"/>
  <c r="DS174" i="46"/>
  <c r="DT174" i="46"/>
  <c r="DU174" i="46"/>
  <c r="DV174" i="46"/>
  <c r="DW174" i="46"/>
  <c r="DX174" i="46"/>
  <c r="DY174" i="46"/>
  <c r="DZ174" i="46"/>
  <c r="EA174" i="46"/>
  <c r="EB174" i="46"/>
  <c r="EC174" i="46"/>
  <c r="ED174" i="46"/>
  <c r="EE174" i="46"/>
  <c r="EF174" i="46"/>
  <c r="EG174" i="46"/>
  <c r="EH174" i="46"/>
  <c r="EI174" i="46"/>
  <c r="EJ174" i="46"/>
  <c r="EK174" i="46"/>
  <c r="EL174" i="46"/>
  <c r="EM174" i="46"/>
  <c r="EN174" i="46"/>
  <c r="EO174" i="46"/>
  <c r="EP174" i="46"/>
  <c r="EQ174" i="46"/>
  <c r="ER174" i="46"/>
  <c r="ES174" i="46"/>
  <c r="ET174" i="46"/>
  <c r="EU174" i="46"/>
  <c r="EV174" i="46"/>
  <c r="EW174" i="46"/>
  <c r="EX174" i="46"/>
  <c r="EY174" i="46"/>
  <c r="EZ174" i="46"/>
  <c r="FA174" i="46"/>
  <c r="FB174" i="46"/>
  <c r="FC174" i="46"/>
  <c r="FD174" i="46"/>
  <c r="FE174" i="46"/>
  <c r="FF174" i="46"/>
  <c r="FG174" i="46"/>
  <c r="FH174" i="46"/>
  <c r="FI174" i="46"/>
  <c r="FJ174" i="46"/>
  <c r="FK174" i="46"/>
  <c r="FL174" i="46"/>
  <c r="FM174" i="46"/>
  <c r="FN174" i="46"/>
  <c r="FO174" i="46"/>
  <c r="FP174" i="46"/>
  <c r="FQ174" i="46"/>
  <c r="FR174" i="46"/>
  <c r="FS174" i="46"/>
  <c r="FT174" i="46"/>
  <c r="FU174" i="46"/>
  <c r="FV174" i="46"/>
  <c r="FW174" i="46"/>
  <c r="FX174" i="46"/>
  <c r="FY174" i="46"/>
  <c r="FZ174" i="46"/>
  <c r="GA174" i="46"/>
  <c r="GB174" i="46"/>
  <c r="HE174" i="46"/>
  <c r="HF174" i="46"/>
  <c r="MC174" i="46"/>
  <c r="MD174" i="46"/>
  <c r="HG174" i="46"/>
  <c r="BH174" i="46"/>
  <c r="HH174" i="46"/>
  <c r="HI174" i="46"/>
  <c r="HJ174" i="46"/>
  <c r="GO173" i="46"/>
  <c r="BG173" i="46"/>
  <c r="BI173" i="46" s="1"/>
  <c r="BN173" i="46"/>
  <c r="BO173" i="46"/>
  <c r="BP173" i="46"/>
  <c r="BQ173" i="46"/>
  <c r="BR173" i="46"/>
  <c r="BS173" i="46"/>
  <c r="BT173" i="46"/>
  <c r="BU173" i="46"/>
  <c r="BV173" i="46"/>
  <c r="BW173" i="46"/>
  <c r="BX173" i="46"/>
  <c r="BY173" i="46"/>
  <c r="BZ173" i="46"/>
  <c r="CA173" i="46"/>
  <c r="CB173" i="46"/>
  <c r="CC173" i="46"/>
  <c r="CD173" i="46"/>
  <c r="CE173" i="46"/>
  <c r="CF173" i="46"/>
  <c r="CG173" i="46"/>
  <c r="CH173" i="46"/>
  <c r="CI173" i="46"/>
  <c r="CJ173" i="46"/>
  <c r="CK173" i="46"/>
  <c r="CL173" i="46"/>
  <c r="CM173" i="46"/>
  <c r="CN173" i="46"/>
  <c r="CO173" i="46"/>
  <c r="CP173" i="46"/>
  <c r="CQ173" i="46"/>
  <c r="CR173" i="46"/>
  <c r="CS173" i="46"/>
  <c r="CT173" i="46"/>
  <c r="CU173" i="46"/>
  <c r="CV173" i="46"/>
  <c r="CW173" i="46"/>
  <c r="CX173" i="46"/>
  <c r="CY173" i="46"/>
  <c r="CZ173" i="46"/>
  <c r="DA173" i="46"/>
  <c r="DB173" i="46"/>
  <c r="DC173" i="46"/>
  <c r="DD173" i="46"/>
  <c r="DE173" i="46"/>
  <c r="DF173" i="46"/>
  <c r="DG173" i="46"/>
  <c r="DH173" i="46"/>
  <c r="DI173" i="46"/>
  <c r="DJ173" i="46"/>
  <c r="DK173" i="46"/>
  <c r="DL173" i="46"/>
  <c r="DM173" i="46"/>
  <c r="DN173" i="46"/>
  <c r="DO173" i="46"/>
  <c r="DP173" i="46"/>
  <c r="DQ173" i="46"/>
  <c r="DR173" i="46"/>
  <c r="DS173" i="46"/>
  <c r="DT173" i="46"/>
  <c r="DU173" i="46"/>
  <c r="DV173" i="46"/>
  <c r="DW173" i="46"/>
  <c r="DX173" i="46"/>
  <c r="DY173" i="46"/>
  <c r="DZ173" i="46"/>
  <c r="EA173" i="46"/>
  <c r="EB173" i="46"/>
  <c r="EC173" i="46"/>
  <c r="ED173" i="46"/>
  <c r="EE173" i="46"/>
  <c r="EF173" i="46"/>
  <c r="EG173" i="46"/>
  <c r="EH173" i="46"/>
  <c r="EI173" i="46"/>
  <c r="EJ173" i="46"/>
  <c r="EK173" i="46"/>
  <c r="EL173" i="46"/>
  <c r="EM173" i="46"/>
  <c r="EN173" i="46"/>
  <c r="EO173" i="46"/>
  <c r="EP173" i="46"/>
  <c r="EQ173" i="46"/>
  <c r="ER173" i="46"/>
  <c r="ES173" i="46"/>
  <c r="ET173" i="46"/>
  <c r="EU173" i="46"/>
  <c r="EV173" i="46"/>
  <c r="EW173" i="46"/>
  <c r="EX173" i="46"/>
  <c r="EY173" i="46"/>
  <c r="EZ173" i="46"/>
  <c r="FA173" i="46"/>
  <c r="FB173" i="46"/>
  <c r="FC173" i="46"/>
  <c r="FD173" i="46"/>
  <c r="FE173" i="46"/>
  <c r="FF173" i="46"/>
  <c r="FG173" i="46"/>
  <c r="FH173" i="46"/>
  <c r="FI173" i="46"/>
  <c r="FJ173" i="46"/>
  <c r="FK173" i="46"/>
  <c r="FL173" i="46"/>
  <c r="FM173" i="46"/>
  <c r="FN173" i="46"/>
  <c r="FO173" i="46"/>
  <c r="FP173" i="46"/>
  <c r="FQ173" i="46"/>
  <c r="FR173" i="46"/>
  <c r="FS173" i="46"/>
  <c r="FT173" i="46"/>
  <c r="FU173" i="46"/>
  <c r="FV173" i="46"/>
  <c r="FW173" i="46"/>
  <c r="FX173" i="46"/>
  <c r="FY173" i="46"/>
  <c r="FZ173" i="46"/>
  <c r="GA173" i="46"/>
  <c r="GB173" i="46"/>
  <c r="HE173" i="46"/>
  <c r="HF173" i="46"/>
  <c r="MC173" i="46"/>
  <c r="MD173" i="46"/>
  <c r="HG173" i="46"/>
  <c r="BH173" i="46"/>
  <c r="HH173" i="46"/>
  <c r="HI173" i="46"/>
  <c r="HJ173" i="46"/>
  <c r="GO172" i="46"/>
  <c r="BG172" i="46"/>
  <c r="BI172" i="46" s="1"/>
  <c r="BN172" i="46"/>
  <c r="BO172" i="46"/>
  <c r="BP172" i="46"/>
  <c r="BQ172" i="46"/>
  <c r="BR172" i="46"/>
  <c r="BS172" i="46"/>
  <c r="BT172" i="46"/>
  <c r="BU172" i="46"/>
  <c r="BV172" i="46"/>
  <c r="BW172" i="46"/>
  <c r="BX172" i="46"/>
  <c r="BY172" i="46"/>
  <c r="BZ172" i="46"/>
  <c r="CA172" i="46"/>
  <c r="CB172" i="46"/>
  <c r="CC172" i="46"/>
  <c r="CD172" i="46"/>
  <c r="CE172" i="46"/>
  <c r="CF172" i="46"/>
  <c r="CG172" i="46"/>
  <c r="CH172" i="46"/>
  <c r="CI172" i="46"/>
  <c r="CJ172" i="46"/>
  <c r="CK172" i="46"/>
  <c r="CL172" i="46"/>
  <c r="CM172" i="46"/>
  <c r="CN172" i="46"/>
  <c r="CO172" i="46"/>
  <c r="CP172" i="46"/>
  <c r="CQ172" i="46"/>
  <c r="CR172" i="46"/>
  <c r="CS172" i="46"/>
  <c r="CT172" i="46"/>
  <c r="CU172" i="46"/>
  <c r="CV172" i="46"/>
  <c r="CW172" i="46"/>
  <c r="CX172" i="46"/>
  <c r="CY172" i="46"/>
  <c r="CZ172" i="46"/>
  <c r="DA172" i="46"/>
  <c r="DB172" i="46"/>
  <c r="DC172" i="46"/>
  <c r="DD172" i="46"/>
  <c r="DE172" i="46"/>
  <c r="DF172" i="46"/>
  <c r="DG172" i="46"/>
  <c r="DH172" i="46"/>
  <c r="DI172" i="46"/>
  <c r="DJ172" i="46"/>
  <c r="DK172" i="46"/>
  <c r="DL172" i="46"/>
  <c r="DM172" i="46"/>
  <c r="DN172" i="46"/>
  <c r="DO172" i="46"/>
  <c r="DP172" i="46"/>
  <c r="DQ172" i="46"/>
  <c r="DR172" i="46"/>
  <c r="DS172" i="46"/>
  <c r="DT172" i="46"/>
  <c r="DU172" i="46"/>
  <c r="DV172" i="46"/>
  <c r="DW172" i="46"/>
  <c r="DX172" i="46"/>
  <c r="DY172" i="46"/>
  <c r="DZ172" i="46"/>
  <c r="EA172" i="46"/>
  <c r="EB172" i="46"/>
  <c r="EC172" i="46"/>
  <c r="ED172" i="46"/>
  <c r="EE172" i="46"/>
  <c r="EF172" i="46"/>
  <c r="EG172" i="46"/>
  <c r="EH172" i="46"/>
  <c r="EI172" i="46"/>
  <c r="EJ172" i="46"/>
  <c r="EK172" i="46"/>
  <c r="EL172" i="46"/>
  <c r="EM172" i="46"/>
  <c r="EN172" i="46"/>
  <c r="EO172" i="46"/>
  <c r="EP172" i="46"/>
  <c r="EQ172" i="46"/>
  <c r="ER172" i="46"/>
  <c r="ES172" i="46"/>
  <c r="ET172" i="46"/>
  <c r="EU172" i="46"/>
  <c r="EV172" i="46"/>
  <c r="EW172" i="46"/>
  <c r="EX172" i="46"/>
  <c r="EY172" i="46"/>
  <c r="EZ172" i="46"/>
  <c r="FA172" i="46"/>
  <c r="FB172" i="46"/>
  <c r="FC172" i="46"/>
  <c r="FD172" i="46"/>
  <c r="FE172" i="46"/>
  <c r="FF172" i="46"/>
  <c r="FG172" i="46"/>
  <c r="FH172" i="46"/>
  <c r="FI172" i="46"/>
  <c r="FJ172" i="46"/>
  <c r="FK172" i="46"/>
  <c r="FL172" i="46"/>
  <c r="FM172" i="46"/>
  <c r="FN172" i="46"/>
  <c r="FO172" i="46"/>
  <c r="FP172" i="46"/>
  <c r="FQ172" i="46"/>
  <c r="FR172" i="46"/>
  <c r="FS172" i="46"/>
  <c r="FT172" i="46"/>
  <c r="FU172" i="46"/>
  <c r="FV172" i="46"/>
  <c r="FW172" i="46"/>
  <c r="FX172" i="46"/>
  <c r="FY172" i="46"/>
  <c r="FZ172" i="46"/>
  <c r="GA172" i="46"/>
  <c r="GB172" i="46"/>
  <c r="HE172" i="46"/>
  <c r="HF172" i="46"/>
  <c r="MC172" i="46"/>
  <c r="MD172" i="46"/>
  <c r="HG172" i="46"/>
  <c r="BH172" i="46"/>
  <c r="HH172" i="46"/>
  <c r="HI172" i="46"/>
  <c r="HJ172" i="46"/>
  <c r="GO171" i="46"/>
  <c r="BG171" i="46"/>
  <c r="BI171" i="46" s="1"/>
  <c r="BN171" i="46"/>
  <c r="BO171" i="46"/>
  <c r="BP171" i="46"/>
  <c r="BQ171" i="46"/>
  <c r="BR171" i="46"/>
  <c r="BS171" i="46"/>
  <c r="BT171" i="46"/>
  <c r="BU171" i="46"/>
  <c r="BV171" i="46"/>
  <c r="BW171" i="46"/>
  <c r="BX171" i="46"/>
  <c r="BY171" i="46"/>
  <c r="BZ171" i="46"/>
  <c r="CA171" i="46"/>
  <c r="CB171" i="46"/>
  <c r="CC171" i="46"/>
  <c r="CD171" i="46"/>
  <c r="CE171" i="46"/>
  <c r="CF171" i="46"/>
  <c r="CG171" i="46"/>
  <c r="CH171" i="46"/>
  <c r="CI171" i="46"/>
  <c r="CJ171" i="46"/>
  <c r="CK171" i="46"/>
  <c r="CL171" i="46"/>
  <c r="CM171" i="46"/>
  <c r="CN171" i="46"/>
  <c r="CO171" i="46"/>
  <c r="CP171" i="46"/>
  <c r="CQ171" i="46"/>
  <c r="CR171" i="46"/>
  <c r="CS171" i="46"/>
  <c r="CT171" i="46"/>
  <c r="CU171" i="46"/>
  <c r="CV171" i="46"/>
  <c r="CW171" i="46"/>
  <c r="CX171" i="46"/>
  <c r="CY171" i="46"/>
  <c r="CZ171" i="46"/>
  <c r="DA171" i="46"/>
  <c r="DB171" i="46"/>
  <c r="DC171" i="46"/>
  <c r="DD171" i="46"/>
  <c r="DE171" i="46"/>
  <c r="DF171" i="46"/>
  <c r="DG171" i="46"/>
  <c r="DH171" i="46"/>
  <c r="DI171" i="46"/>
  <c r="DJ171" i="46"/>
  <c r="DK171" i="46"/>
  <c r="DL171" i="46"/>
  <c r="DM171" i="46"/>
  <c r="DN171" i="46"/>
  <c r="DO171" i="46"/>
  <c r="DP171" i="46"/>
  <c r="DQ171" i="46"/>
  <c r="DR171" i="46"/>
  <c r="DS171" i="46"/>
  <c r="DT171" i="46"/>
  <c r="DU171" i="46"/>
  <c r="DV171" i="46"/>
  <c r="DW171" i="46"/>
  <c r="DX171" i="46"/>
  <c r="DY171" i="46"/>
  <c r="DZ171" i="46"/>
  <c r="EA171" i="46"/>
  <c r="EB171" i="46"/>
  <c r="EC171" i="46"/>
  <c r="ED171" i="46"/>
  <c r="EE171" i="46"/>
  <c r="EF171" i="46"/>
  <c r="EG171" i="46"/>
  <c r="EH171" i="46"/>
  <c r="EI171" i="46"/>
  <c r="EJ171" i="46"/>
  <c r="EK171" i="46"/>
  <c r="EL171" i="46"/>
  <c r="EM171" i="46"/>
  <c r="EN171" i="46"/>
  <c r="EO171" i="46"/>
  <c r="EP171" i="46"/>
  <c r="EQ171" i="46"/>
  <c r="ER171" i="46"/>
  <c r="ES171" i="46"/>
  <c r="ET171" i="46"/>
  <c r="EU171" i="46"/>
  <c r="EV171" i="46"/>
  <c r="EW171" i="46"/>
  <c r="EX171" i="46"/>
  <c r="EY171" i="46"/>
  <c r="EZ171" i="46"/>
  <c r="FA171" i="46"/>
  <c r="FB171" i="46"/>
  <c r="FC171" i="46"/>
  <c r="FD171" i="46"/>
  <c r="FE171" i="46"/>
  <c r="FF171" i="46"/>
  <c r="FG171" i="46"/>
  <c r="FH171" i="46"/>
  <c r="FI171" i="46"/>
  <c r="FJ171" i="46"/>
  <c r="FK171" i="46"/>
  <c r="FL171" i="46"/>
  <c r="FM171" i="46"/>
  <c r="FN171" i="46"/>
  <c r="FO171" i="46"/>
  <c r="FP171" i="46"/>
  <c r="FQ171" i="46"/>
  <c r="FR171" i="46"/>
  <c r="FS171" i="46"/>
  <c r="FT171" i="46"/>
  <c r="FU171" i="46"/>
  <c r="FV171" i="46"/>
  <c r="FW171" i="46"/>
  <c r="FX171" i="46"/>
  <c r="FY171" i="46"/>
  <c r="FZ171" i="46"/>
  <c r="GA171" i="46"/>
  <c r="GB171" i="46"/>
  <c r="HE171" i="46"/>
  <c r="HF171" i="46"/>
  <c r="MC171" i="46"/>
  <c r="MD171" i="46"/>
  <c r="HG171" i="46"/>
  <c r="BH171" i="46"/>
  <c r="HH171" i="46"/>
  <c r="HI171" i="46"/>
  <c r="HJ171" i="46"/>
  <c r="GO170" i="46"/>
  <c r="BG170" i="46"/>
  <c r="BI170" i="46" s="1"/>
  <c r="BN170" i="46"/>
  <c r="BO170" i="46"/>
  <c r="BP170" i="46"/>
  <c r="BQ170" i="46"/>
  <c r="BR170" i="46"/>
  <c r="BS170" i="46"/>
  <c r="BT170" i="46"/>
  <c r="BU170" i="46"/>
  <c r="BV170" i="46"/>
  <c r="BW170" i="46"/>
  <c r="BX170" i="46"/>
  <c r="BY170" i="46"/>
  <c r="BZ170" i="46"/>
  <c r="CA170" i="46"/>
  <c r="CB170" i="46"/>
  <c r="CC170" i="46"/>
  <c r="CD170" i="46"/>
  <c r="CE170" i="46"/>
  <c r="CF170" i="46"/>
  <c r="CG170" i="46"/>
  <c r="CH170" i="46"/>
  <c r="CI170" i="46"/>
  <c r="CJ170" i="46"/>
  <c r="CK170" i="46"/>
  <c r="CL170" i="46"/>
  <c r="CM170" i="46"/>
  <c r="CN170" i="46"/>
  <c r="CO170" i="46"/>
  <c r="CP170" i="46"/>
  <c r="CQ170" i="46"/>
  <c r="CR170" i="46"/>
  <c r="CS170" i="46"/>
  <c r="CT170" i="46"/>
  <c r="CU170" i="46"/>
  <c r="CV170" i="46"/>
  <c r="CW170" i="46"/>
  <c r="CX170" i="46"/>
  <c r="CY170" i="46"/>
  <c r="CZ170" i="46"/>
  <c r="DA170" i="46"/>
  <c r="DB170" i="46"/>
  <c r="DC170" i="46"/>
  <c r="DD170" i="46"/>
  <c r="DE170" i="46"/>
  <c r="DF170" i="46"/>
  <c r="DG170" i="46"/>
  <c r="DH170" i="46"/>
  <c r="DI170" i="46"/>
  <c r="DJ170" i="46"/>
  <c r="DK170" i="46"/>
  <c r="DL170" i="46"/>
  <c r="DM170" i="46"/>
  <c r="DN170" i="46"/>
  <c r="DO170" i="46"/>
  <c r="DP170" i="46"/>
  <c r="DQ170" i="46"/>
  <c r="DR170" i="46"/>
  <c r="DS170" i="46"/>
  <c r="DT170" i="46"/>
  <c r="DU170" i="46"/>
  <c r="DV170" i="46"/>
  <c r="DW170" i="46"/>
  <c r="DX170" i="46"/>
  <c r="DY170" i="46"/>
  <c r="DZ170" i="46"/>
  <c r="EA170" i="46"/>
  <c r="EB170" i="46"/>
  <c r="EC170" i="46"/>
  <c r="ED170" i="46"/>
  <c r="EE170" i="46"/>
  <c r="EF170" i="46"/>
  <c r="EG170" i="46"/>
  <c r="EH170" i="46"/>
  <c r="EI170" i="46"/>
  <c r="EJ170" i="46"/>
  <c r="EK170" i="46"/>
  <c r="EL170" i="46"/>
  <c r="EM170" i="46"/>
  <c r="EN170" i="46"/>
  <c r="EO170" i="46"/>
  <c r="EP170" i="46"/>
  <c r="EQ170" i="46"/>
  <c r="ER170" i="46"/>
  <c r="ES170" i="46"/>
  <c r="ET170" i="46"/>
  <c r="EU170" i="46"/>
  <c r="EV170" i="46"/>
  <c r="EW170" i="46"/>
  <c r="EX170" i="46"/>
  <c r="EY170" i="46"/>
  <c r="EZ170" i="46"/>
  <c r="FA170" i="46"/>
  <c r="FB170" i="46"/>
  <c r="FC170" i="46"/>
  <c r="FD170" i="46"/>
  <c r="FE170" i="46"/>
  <c r="FF170" i="46"/>
  <c r="FG170" i="46"/>
  <c r="FH170" i="46"/>
  <c r="FI170" i="46"/>
  <c r="FJ170" i="46"/>
  <c r="FK170" i="46"/>
  <c r="FL170" i="46"/>
  <c r="FM170" i="46"/>
  <c r="FN170" i="46"/>
  <c r="FO170" i="46"/>
  <c r="FP170" i="46"/>
  <c r="FQ170" i="46"/>
  <c r="FR170" i="46"/>
  <c r="FS170" i="46"/>
  <c r="FT170" i="46"/>
  <c r="FU170" i="46"/>
  <c r="FV170" i="46"/>
  <c r="FW170" i="46"/>
  <c r="FX170" i="46"/>
  <c r="FY170" i="46"/>
  <c r="FZ170" i="46"/>
  <c r="GA170" i="46"/>
  <c r="GB170" i="46"/>
  <c r="HE170" i="46"/>
  <c r="HF170" i="46"/>
  <c r="MC170" i="46"/>
  <c r="MD170" i="46"/>
  <c r="HG170" i="46"/>
  <c r="BH170" i="46"/>
  <c r="HH170" i="46"/>
  <c r="HI170" i="46"/>
  <c r="HJ170" i="46"/>
  <c r="GO169" i="46"/>
  <c r="BG169" i="46"/>
  <c r="BI169" i="46" s="1"/>
  <c r="BN169" i="46"/>
  <c r="BO169" i="46"/>
  <c r="BP169" i="46"/>
  <c r="BQ169" i="46"/>
  <c r="BR169" i="46"/>
  <c r="BS169" i="46"/>
  <c r="BT169" i="46"/>
  <c r="BU169" i="46"/>
  <c r="BV169" i="46"/>
  <c r="BW169" i="46"/>
  <c r="BX169" i="46"/>
  <c r="BY169" i="46"/>
  <c r="BZ169" i="46"/>
  <c r="CA169" i="46"/>
  <c r="CB169" i="46"/>
  <c r="CC169" i="46"/>
  <c r="CD169" i="46"/>
  <c r="CE169" i="46"/>
  <c r="CF169" i="46"/>
  <c r="CG169" i="46"/>
  <c r="CH169" i="46"/>
  <c r="CI169" i="46"/>
  <c r="CJ169" i="46"/>
  <c r="CK169" i="46"/>
  <c r="CL169" i="46"/>
  <c r="CM169" i="46"/>
  <c r="CN169" i="46"/>
  <c r="CO169" i="46"/>
  <c r="CP169" i="46"/>
  <c r="CQ169" i="46"/>
  <c r="CR169" i="46"/>
  <c r="CS169" i="46"/>
  <c r="CT169" i="46"/>
  <c r="CU169" i="46"/>
  <c r="CV169" i="46"/>
  <c r="CW169" i="46"/>
  <c r="CX169" i="46"/>
  <c r="CY169" i="46"/>
  <c r="CZ169" i="46"/>
  <c r="DA169" i="46"/>
  <c r="DB169" i="46"/>
  <c r="DC169" i="46"/>
  <c r="DD169" i="46"/>
  <c r="DE169" i="46"/>
  <c r="DF169" i="46"/>
  <c r="DG169" i="46"/>
  <c r="DH169" i="46"/>
  <c r="DI169" i="46"/>
  <c r="DJ169" i="46"/>
  <c r="DK169" i="46"/>
  <c r="DL169" i="46"/>
  <c r="DM169" i="46"/>
  <c r="DN169" i="46"/>
  <c r="DO169" i="46"/>
  <c r="DP169" i="46"/>
  <c r="DQ169" i="46"/>
  <c r="DR169" i="46"/>
  <c r="DS169" i="46"/>
  <c r="DT169" i="46"/>
  <c r="DU169" i="46"/>
  <c r="DV169" i="46"/>
  <c r="DW169" i="46"/>
  <c r="DX169" i="46"/>
  <c r="DY169" i="46"/>
  <c r="DZ169" i="46"/>
  <c r="EA169" i="46"/>
  <c r="EB169" i="46"/>
  <c r="EC169" i="46"/>
  <c r="ED169" i="46"/>
  <c r="EE169" i="46"/>
  <c r="EF169" i="46"/>
  <c r="EG169" i="46"/>
  <c r="EH169" i="46"/>
  <c r="EI169" i="46"/>
  <c r="EJ169" i="46"/>
  <c r="EK169" i="46"/>
  <c r="EL169" i="46"/>
  <c r="EM169" i="46"/>
  <c r="EN169" i="46"/>
  <c r="EO169" i="46"/>
  <c r="EP169" i="46"/>
  <c r="EQ169" i="46"/>
  <c r="ER169" i="46"/>
  <c r="ES169" i="46"/>
  <c r="ET169" i="46"/>
  <c r="EU169" i="46"/>
  <c r="EV169" i="46"/>
  <c r="EW169" i="46"/>
  <c r="EX169" i="46"/>
  <c r="EY169" i="46"/>
  <c r="EZ169" i="46"/>
  <c r="FA169" i="46"/>
  <c r="FB169" i="46"/>
  <c r="FC169" i="46"/>
  <c r="FD169" i="46"/>
  <c r="FE169" i="46"/>
  <c r="FF169" i="46"/>
  <c r="FG169" i="46"/>
  <c r="FH169" i="46"/>
  <c r="FI169" i="46"/>
  <c r="FJ169" i="46"/>
  <c r="FK169" i="46"/>
  <c r="FL169" i="46"/>
  <c r="FM169" i="46"/>
  <c r="FN169" i="46"/>
  <c r="FO169" i="46"/>
  <c r="FP169" i="46"/>
  <c r="FQ169" i="46"/>
  <c r="FR169" i="46"/>
  <c r="FS169" i="46"/>
  <c r="FT169" i="46"/>
  <c r="FU169" i="46"/>
  <c r="FV169" i="46"/>
  <c r="FW169" i="46"/>
  <c r="FX169" i="46"/>
  <c r="FY169" i="46"/>
  <c r="FZ169" i="46"/>
  <c r="GA169" i="46"/>
  <c r="GB169" i="46"/>
  <c r="HE169" i="46"/>
  <c r="HF169" i="46"/>
  <c r="MC169" i="46"/>
  <c r="MD169" i="46"/>
  <c r="HG169" i="46"/>
  <c r="BH169" i="46"/>
  <c r="HH169" i="46"/>
  <c r="HI169" i="46"/>
  <c r="HJ169" i="46"/>
  <c r="GO168" i="46"/>
  <c r="BG168" i="46"/>
  <c r="BI168" i="46" s="1"/>
  <c r="BN168" i="46"/>
  <c r="BO168" i="46"/>
  <c r="BP168" i="46"/>
  <c r="BQ168" i="46"/>
  <c r="BR168" i="46"/>
  <c r="BS168" i="46"/>
  <c r="BT168" i="46"/>
  <c r="BU168" i="46"/>
  <c r="BV168" i="46"/>
  <c r="BW168" i="46"/>
  <c r="BX168" i="46"/>
  <c r="BY168" i="46"/>
  <c r="BZ168" i="46"/>
  <c r="CA168" i="46"/>
  <c r="CB168" i="46"/>
  <c r="CC168" i="46"/>
  <c r="CD168" i="46"/>
  <c r="CE168" i="46"/>
  <c r="CF168" i="46"/>
  <c r="CG168" i="46"/>
  <c r="CH168" i="46"/>
  <c r="CI168" i="46"/>
  <c r="CJ168" i="46"/>
  <c r="CK168" i="46"/>
  <c r="CL168" i="46"/>
  <c r="CM168" i="46"/>
  <c r="CN168" i="46"/>
  <c r="CO168" i="46"/>
  <c r="CP168" i="46"/>
  <c r="CQ168" i="46"/>
  <c r="CR168" i="46"/>
  <c r="CS168" i="46"/>
  <c r="CT168" i="46"/>
  <c r="CU168" i="46"/>
  <c r="CV168" i="46"/>
  <c r="CW168" i="46"/>
  <c r="CX168" i="46"/>
  <c r="CY168" i="46"/>
  <c r="CZ168" i="46"/>
  <c r="DA168" i="46"/>
  <c r="DB168" i="46"/>
  <c r="DC168" i="46"/>
  <c r="DD168" i="46"/>
  <c r="DE168" i="46"/>
  <c r="DF168" i="46"/>
  <c r="DG168" i="46"/>
  <c r="DH168" i="46"/>
  <c r="DI168" i="46"/>
  <c r="DJ168" i="46"/>
  <c r="DK168" i="46"/>
  <c r="DL168" i="46"/>
  <c r="DM168" i="46"/>
  <c r="DN168" i="46"/>
  <c r="DO168" i="46"/>
  <c r="DP168" i="46"/>
  <c r="DQ168" i="46"/>
  <c r="DR168" i="46"/>
  <c r="DS168" i="46"/>
  <c r="DT168" i="46"/>
  <c r="DU168" i="46"/>
  <c r="DV168" i="46"/>
  <c r="DW168" i="46"/>
  <c r="DX168" i="46"/>
  <c r="DY168" i="46"/>
  <c r="DZ168" i="46"/>
  <c r="EA168" i="46"/>
  <c r="EB168" i="46"/>
  <c r="EC168" i="46"/>
  <c r="ED168" i="46"/>
  <c r="EE168" i="46"/>
  <c r="EF168" i="46"/>
  <c r="EG168" i="46"/>
  <c r="EH168" i="46"/>
  <c r="EI168" i="46"/>
  <c r="EJ168" i="46"/>
  <c r="EK168" i="46"/>
  <c r="EL168" i="46"/>
  <c r="EM168" i="46"/>
  <c r="EN168" i="46"/>
  <c r="EO168" i="46"/>
  <c r="EP168" i="46"/>
  <c r="EQ168" i="46"/>
  <c r="ER168" i="46"/>
  <c r="ES168" i="46"/>
  <c r="ET168" i="46"/>
  <c r="EU168" i="46"/>
  <c r="EV168" i="46"/>
  <c r="EW168" i="46"/>
  <c r="EX168" i="46"/>
  <c r="EY168" i="46"/>
  <c r="EZ168" i="46"/>
  <c r="FA168" i="46"/>
  <c r="FB168" i="46"/>
  <c r="FC168" i="46"/>
  <c r="FD168" i="46"/>
  <c r="FE168" i="46"/>
  <c r="FF168" i="46"/>
  <c r="FG168" i="46"/>
  <c r="FH168" i="46"/>
  <c r="FI168" i="46"/>
  <c r="FJ168" i="46"/>
  <c r="FK168" i="46"/>
  <c r="FL168" i="46"/>
  <c r="FM168" i="46"/>
  <c r="FN168" i="46"/>
  <c r="FO168" i="46"/>
  <c r="FP168" i="46"/>
  <c r="FQ168" i="46"/>
  <c r="FR168" i="46"/>
  <c r="FS168" i="46"/>
  <c r="FT168" i="46"/>
  <c r="FU168" i="46"/>
  <c r="FV168" i="46"/>
  <c r="FW168" i="46"/>
  <c r="FX168" i="46"/>
  <c r="FY168" i="46"/>
  <c r="FZ168" i="46"/>
  <c r="GA168" i="46"/>
  <c r="GB168" i="46"/>
  <c r="HE168" i="46"/>
  <c r="HF168" i="46"/>
  <c r="MC168" i="46"/>
  <c r="MD168" i="46"/>
  <c r="HG168" i="46"/>
  <c r="BH168" i="46"/>
  <c r="HH168" i="46"/>
  <c r="HI168" i="46"/>
  <c r="HJ168" i="46"/>
  <c r="GO167" i="46"/>
  <c r="BG167" i="46"/>
  <c r="BI167" i="46" s="1"/>
  <c r="BN167" i="46"/>
  <c r="BO167" i="46"/>
  <c r="BP167" i="46"/>
  <c r="BQ167" i="46"/>
  <c r="BR167" i="46"/>
  <c r="BS167" i="46"/>
  <c r="BT167" i="46"/>
  <c r="BU167" i="46"/>
  <c r="BV167" i="46"/>
  <c r="BW167" i="46"/>
  <c r="BX167" i="46"/>
  <c r="BY167" i="46"/>
  <c r="BZ167" i="46"/>
  <c r="CA167" i="46"/>
  <c r="CB167" i="46"/>
  <c r="CC167" i="46"/>
  <c r="CD167" i="46"/>
  <c r="CE167" i="46"/>
  <c r="CF167" i="46"/>
  <c r="CG167" i="46"/>
  <c r="CH167" i="46"/>
  <c r="CI167" i="46"/>
  <c r="CJ167" i="46"/>
  <c r="CK167" i="46"/>
  <c r="CL167" i="46"/>
  <c r="CM167" i="46"/>
  <c r="CN167" i="46"/>
  <c r="CO167" i="46"/>
  <c r="CP167" i="46"/>
  <c r="CQ167" i="46"/>
  <c r="CR167" i="46"/>
  <c r="CS167" i="46"/>
  <c r="CT167" i="46"/>
  <c r="CU167" i="46"/>
  <c r="CV167" i="46"/>
  <c r="CW167" i="46"/>
  <c r="CX167" i="46"/>
  <c r="CY167" i="46"/>
  <c r="CZ167" i="46"/>
  <c r="DA167" i="46"/>
  <c r="DB167" i="46"/>
  <c r="DC167" i="46"/>
  <c r="DD167" i="46"/>
  <c r="DE167" i="46"/>
  <c r="DF167" i="46"/>
  <c r="DG167" i="46"/>
  <c r="DH167" i="46"/>
  <c r="DI167" i="46"/>
  <c r="DJ167" i="46"/>
  <c r="DK167" i="46"/>
  <c r="DL167" i="46"/>
  <c r="DM167" i="46"/>
  <c r="DN167" i="46"/>
  <c r="DO167" i="46"/>
  <c r="DP167" i="46"/>
  <c r="DQ167" i="46"/>
  <c r="DR167" i="46"/>
  <c r="DS167" i="46"/>
  <c r="DT167" i="46"/>
  <c r="DU167" i="46"/>
  <c r="DV167" i="46"/>
  <c r="DW167" i="46"/>
  <c r="DX167" i="46"/>
  <c r="DY167" i="46"/>
  <c r="DZ167" i="46"/>
  <c r="EA167" i="46"/>
  <c r="EB167" i="46"/>
  <c r="EC167" i="46"/>
  <c r="ED167" i="46"/>
  <c r="EE167" i="46"/>
  <c r="EF167" i="46"/>
  <c r="EG167" i="46"/>
  <c r="EH167" i="46"/>
  <c r="EI167" i="46"/>
  <c r="EJ167" i="46"/>
  <c r="EK167" i="46"/>
  <c r="EL167" i="46"/>
  <c r="EM167" i="46"/>
  <c r="EN167" i="46"/>
  <c r="EO167" i="46"/>
  <c r="EP167" i="46"/>
  <c r="EQ167" i="46"/>
  <c r="ER167" i="46"/>
  <c r="ES167" i="46"/>
  <c r="ET167" i="46"/>
  <c r="EU167" i="46"/>
  <c r="EV167" i="46"/>
  <c r="EW167" i="46"/>
  <c r="EX167" i="46"/>
  <c r="EY167" i="46"/>
  <c r="EZ167" i="46"/>
  <c r="FA167" i="46"/>
  <c r="FB167" i="46"/>
  <c r="FC167" i="46"/>
  <c r="FD167" i="46"/>
  <c r="FE167" i="46"/>
  <c r="FF167" i="46"/>
  <c r="FG167" i="46"/>
  <c r="FH167" i="46"/>
  <c r="FI167" i="46"/>
  <c r="FJ167" i="46"/>
  <c r="FK167" i="46"/>
  <c r="FL167" i="46"/>
  <c r="FM167" i="46"/>
  <c r="FN167" i="46"/>
  <c r="FO167" i="46"/>
  <c r="FP167" i="46"/>
  <c r="FQ167" i="46"/>
  <c r="FR167" i="46"/>
  <c r="FS167" i="46"/>
  <c r="FT167" i="46"/>
  <c r="FU167" i="46"/>
  <c r="FV167" i="46"/>
  <c r="FW167" i="46"/>
  <c r="FX167" i="46"/>
  <c r="FY167" i="46"/>
  <c r="FZ167" i="46"/>
  <c r="GA167" i="46"/>
  <c r="GB167" i="46"/>
  <c r="HE167" i="46"/>
  <c r="HF167" i="46"/>
  <c r="MC167" i="46"/>
  <c r="MD167" i="46"/>
  <c r="HG167" i="46"/>
  <c r="BH167" i="46"/>
  <c r="HH167" i="46"/>
  <c r="HI167" i="46"/>
  <c r="HJ167" i="46"/>
  <c r="GO166" i="46"/>
  <c r="BG166" i="46"/>
  <c r="BI166" i="46" s="1"/>
  <c r="BN166" i="46"/>
  <c r="BO166" i="46"/>
  <c r="BP166" i="46"/>
  <c r="BQ166" i="46"/>
  <c r="BR166" i="46"/>
  <c r="BS166" i="46"/>
  <c r="BT166" i="46"/>
  <c r="BU166" i="46"/>
  <c r="BV166" i="46"/>
  <c r="BW166" i="46"/>
  <c r="BX166" i="46"/>
  <c r="BY166" i="46"/>
  <c r="BZ166" i="46"/>
  <c r="CA166" i="46"/>
  <c r="CB166" i="46"/>
  <c r="CC166" i="46"/>
  <c r="CD166" i="46"/>
  <c r="CE166" i="46"/>
  <c r="CF166" i="46"/>
  <c r="CG166" i="46"/>
  <c r="CH166" i="46"/>
  <c r="CI166" i="46"/>
  <c r="CJ166" i="46"/>
  <c r="CK166" i="46"/>
  <c r="CL166" i="46"/>
  <c r="CM166" i="46"/>
  <c r="CN166" i="46"/>
  <c r="CO166" i="46"/>
  <c r="CP166" i="46"/>
  <c r="CQ166" i="46"/>
  <c r="CR166" i="46"/>
  <c r="CS166" i="46"/>
  <c r="CT166" i="46"/>
  <c r="CU166" i="46"/>
  <c r="CV166" i="46"/>
  <c r="CW166" i="46"/>
  <c r="CX166" i="46"/>
  <c r="CY166" i="46"/>
  <c r="CZ166" i="46"/>
  <c r="DA166" i="46"/>
  <c r="DB166" i="46"/>
  <c r="DC166" i="46"/>
  <c r="DD166" i="46"/>
  <c r="DE166" i="46"/>
  <c r="DF166" i="46"/>
  <c r="DG166" i="46"/>
  <c r="DH166" i="46"/>
  <c r="DI166" i="46"/>
  <c r="DJ166" i="46"/>
  <c r="DK166" i="46"/>
  <c r="DL166" i="46"/>
  <c r="DM166" i="46"/>
  <c r="DN166" i="46"/>
  <c r="DO166" i="46"/>
  <c r="DP166" i="46"/>
  <c r="DQ166" i="46"/>
  <c r="DR166" i="46"/>
  <c r="DS166" i="46"/>
  <c r="DT166" i="46"/>
  <c r="DU166" i="46"/>
  <c r="DV166" i="46"/>
  <c r="DW166" i="46"/>
  <c r="DX166" i="46"/>
  <c r="DY166" i="46"/>
  <c r="DZ166" i="46"/>
  <c r="EA166" i="46"/>
  <c r="EB166" i="46"/>
  <c r="EC166" i="46"/>
  <c r="ED166" i="46"/>
  <c r="EE166" i="46"/>
  <c r="EF166" i="46"/>
  <c r="EG166" i="46"/>
  <c r="EH166" i="46"/>
  <c r="EI166" i="46"/>
  <c r="EJ166" i="46"/>
  <c r="EK166" i="46"/>
  <c r="EL166" i="46"/>
  <c r="EM166" i="46"/>
  <c r="EN166" i="46"/>
  <c r="EO166" i="46"/>
  <c r="EP166" i="46"/>
  <c r="EQ166" i="46"/>
  <c r="ER166" i="46"/>
  <c r="ES166" i="46"/>
  <c r="ET166" i="46"/>
  <c r="EU166" i="46"/>
  <c r="EV166" i="46"/>
  <c r="EW166" i="46"/>
  <c r="EX166" i="46"/>
  <c r="EY166" i="46"/>
  <c r="EZ166" i="46"/>
  <c r="FA166" i="46"/>
  <c r="FB166" i="46"/>
  <c r="FC166" i="46"/>
  <c r="FD166" i="46"/>
  <c r="FE166" i="46"/>
  <c r="FF166" i="46"/>
  <c r="FG166" i="46"/>
  <c r="FH166" i="46"/>
  <c r="FI166" i="46"/>
  <c r="FJ166" i="46"/>
  <c r="FK166" i="46"/>
  <c r="FL166" i="46"/>
  <c r="FM166" i="46"/>
  <c r="FN166" i="46"/>
  <c r="FO166" i="46"/>
  <c r="FP166" i="46"/>
  <c r="FQ166" i="46"/>
  <c r="FR166" i="46"/>
  <c r="FS166" i="46"/>
  <c r="FT166" i="46"/>
  <c r="FU166" i="46"/>
  <c r="FV166" i="46"/>
  <c r="FW166" i="46"/>
  <c r="FX166" i="46"/>
  <c r="FY166" i="46"/>
  <c r="FZ166" i="46"/>
  <c r="GA166" i="46"/>
  <c r="GB166" i="46"/>
  <c r="HE166" i="46"/>
  <c r="HF166" i="46"/>
  <c r="MC166" i="46"/>
  <c r="MD166" i="46"/>
  <c r="HG166" i="46"/>
  <c r="BH166" i="46"/>
  <c r="HH166" i="46"/>
  <c r="HI166" i="46"/>
  <c r="HJ166" i="46"/>
  <c r="GO165" i="46"/>
  <c r="BG165" i="46"/>
  <c r="BI165" i="46" s="1"/>
  <c r="BN165" i="46"/>
  <c r="BO165" i="46"/>
  <c r="BP165" i="46"/>
  <c r="BQ165" i="46"/>
  <c r="BR165" i="46"/>
  <c r="BS165" i="46"/>
  <c r="BT165" i="46"/>
  <c r="BU165" i="46"/>
  <c r="BV165" i="46"/>
  <c r="BW165" i="46"/>
  <c r="BX165" i="46"/>
  <c r="BY165" i="46"/>
  <c r="BZ165" i="46"/>
  <c r="CA165" i="46"/>
  <c r="CB165" i="46"/>
  <c r="CC165" i="46"/>
  <c r="CD165" i="46"/>
  <c r="CE165" i="46"/>
  <c r="CF165" i="46"/>
  <c r="CG165" i="46"/>
  <c r="CH165" i="46"/>
  <c r="CI165" i="46"/>
  <c r="CJ165" i="46"/>
  <c r="CK165" i="46"/>
  <c r="CL165" i="46"/>
  <c r="CM165" i="46"/>
  <c r="CN165" i="46"/>
  <c r="CO165" i="46"/>
  <c r="CP165" i="46"/>
  <c r="CQ165" i="46"/>
  <c r="CR165" i="46"/>
  <c r="CS165" i="46"/>
  <c r="CT165" i="46"/>
  <c r="CU165" i="46"/>
  <c r="CV165" i="46"/>
  <c r="CW165" i="46"/>
  <c r="CX165" i="46"/>
  <c r="CY165" i="46"/>
  <c r="CZ165" i="46"/>
  <c r="DA165" i="46"/>
  <c r="DB165" i="46"/>
  <c r="DC165" i="46"/>
  <c r="DD165" i="46"/>
  <c r="DE165" i="46"/>
  <c r="DF165" i="46"/>
  <c r="DG165" i="46"/>
  <c r="DH165" i="46"/>
  <c r="DI165" i="46"/>
  <c r="DJ165" i="46"/>
  <c r="DK165" i="46"/>
  <c r="DL165" i="46"/>
  <c r="DM165" i="46"/>
  <c r="DN165" i="46"/>
  <c r="DO165" i="46"/>
  <c r="DP165" i="46"/>
  <c r="DQ165" i="46"/>
  <c r="DR165" i="46"/>
  <c r="DS165" i="46"/>
  <c r="DT165" i="46"/>
  <c r="DU165" i="46"/>
  <c r="DV165" i="46"/>
  <c r="DW165" i="46"/>
  <c r="DX165" i="46"/>
  <c r="DY165" i="46"/>
  <c r="DZ165" i="46"/>
  <c r="EA165" i="46"/>
  <c r="EB165" i="46"/>
  <c r="EC165" i="46"/>
  <c r="ED165" i="46"/>
  <c r="EE165" i="46"/>
  <c r="EF165" i="46"/>
  <c r="EG165" i="46"/>
  <c r="EH165" i="46"/>
  <c r="EI165" i="46"/>
  <c r="EJ165" i="46"/>
  <c r="EK165" i="46"/>
  <c r="EL165" i="46"/>
  <c r="EM165" i="46"/>
  <c r="EN165" i="46"/>
  <c r="EO165" i="46"/>
  <c r="EP165" i="46"/>
  <c r="EQ165" i="46"/>
  <c r="ER165" i="46"/>
  <c r="ES165" i="46"/>
  <c r="ET165" i="46"/>
  <c r="EU165" i="46"/>
  <c r="EV165" i="46"/>
  <c r="EW165" i="46"/>
  <c r="EX165" i="46"/>
  <c r="EY165" i="46"/>
  <c r="EZ165" i="46"/>
  <c r="FA165" i="46"/>
  <c r="FB165" i="46"/>
  <c r="FC165" i="46"/>
  <c r="FD165" i="46"/>
  <c r="FE165" i="46"/>
  <c r="FF165" i="46"/>
  <c r="FG165" i="46"/>
  <c r="FH165" i="46"/>
  <c r="FI165" i="46"/>
  <c r="FJ165" i="46"/>
  <c r="FK165" i="46"/>
  <c r="FL165" i="46"/>
  <c r="FM165" i="46"/>
  <c r="FN165" i="46"/>
  <c r="FO165" i="46"/>
  <c r="FP165" i="46"/>
  <c r="FQ165" i="46"/>
  <c r="FR165" i="46"/>
  <c r="FS165" i="46"/>
  <c r="FT165" i="46"/>
  <c r="FU165" i="46"/>
  <c r="FV165" i="46"/>
  <c r="FW165" i="46"/>
  <c r="FX165" i="46"/>
  <c r="FY165" i="46"/>
  <c r="FZ165" i="46"/>
  <c r="GA165" i="46"/>
  <c r="GB165" i="46"/>
  <c r="HE165" i="46"/>
  <c r="HF165" i="46"/>
  <c r="MC165" i="46"/>
  <c r="MD165" i="46"/>
  <c r="HG165" i="46"/>
  <c r="BH165" i="46"/>
  <c r="HH165" i="46"/>
  <c r="HI165" i="46"/>
  <c r="HJ165" i="46"/>
  <c r="GO164" i="46"/>
  <c r="BG164" i="46"/>
  <c r="BI164" i="46" s="1"/>
  <c r="BN164" i="46"/>
  <c r="BO164" i="46"/>
  <c r="BP164" i="46"/>
  <c r="BQ164" i="46"/>
  <c r="BR164" i="46"/>
  <c r="BS164" i="46"/>
  <c r="BT164" i="46"/>
  <c r="BU164" i="46"/>
  <c r="BV164" i="46"/>
  <c r="BW164" i="46"/>
  <c r="BX164" i="46"/>
  <c r="BY164" i="46"/>
  <c r="BZ164" i="46"/>
  <c r="CA164" i="46"/>
  <c r="CB164" i="46"/>
  <c r="CC164" i="46"/>
  <c r="CD164" i="46"/>
  <c r="CE164" i="46"/>
  <c r="CF164" i="46"/>
  <c r="CG164" i="46"/>
  <c r="CH164" i="46"/>
  <c r="CI164" i="46"/>
  <c r="CJ164" i="46"/>
  <c r="CK164" i="46"/>
  <c r="CL164" i="46"/>
  <c r="CM164" i="46"/>
  <c r="CN164" i="46"/>
  <c r="CO164" i="46"/>
  <c r="CP164" i="46"/>
  <c r="CQ164" i="46"/>
  <c r="CR164" i="46"/>
  <c r="CS164" i="46"/>
  <c r="CT164" i="46"/>
  <c r="CU164" i="46"/>
  <c r="CV164" i="46"/>
  <c r="CW164" i="46"/>
  <c r="CX164" i="46"/>
  <c r="CY164" i="46"/>
  <c r="CZ164" i="46"/>
  <c r="DA164" i="46"/>
  <c r="DB164" i="46"/>
  <c r="DC164" i="46"/>
  <c r="DD164" i="46"/>
  <c r="DE164" i="46"/>
  <c r="DF164" i="46"/>
  <c r="DG164" i="46"/>
  <c r="DH164" i="46"/>
  <c r="DI164" i="46"/>
  <c r="DJ164" i="46"/>
  <c r="DK164" i="46"/>
  <c r="DL164" i="46"/>
  <c r="DM164" i="46"/>
  <c r="DN164" i="46"/>
  <c r="DO164" i="46"/>
  <c r="DP164" i="46"/>
  <c r="DQ164" i="46"/>
  <c r="DR164" i="46"/>
  <c r="DS164" i="46"/>
  <c r="DT164" i="46"/>
  <c r="DU164" i="46"/>
  <c r="DV164" i="46"/>
  <c r="DW164" i="46"/>
  <c r="DX164" i="46"/>
  <c r="DY164" i="46"/>
  <c r="DZ164" i="46"/>
  <c r="EA164" i="46"/>
  <c r="EB164" i="46"/>
  <c r="EC164" i="46"/>
  <c r="ED164" i="46"/>
  <c r="EE164" i="46"/>
  <c r="EF164" i="46"/>
  <c r="EG164" i="46"/>
  <c r="EH164" i="46"/>
  <c r="EI164" i="46"/>
  <c r="EJ164" i="46"/>
  <c r="EK164" i="46"/>
  <c r="EL164" i="46"/>
  <c r="EM164" i="46"/>
  <c r="EN164" i="46"/>
  <c r="EO164" i="46"/>
  <c r="EP164" i="46"/>
  <c r="EQ164" i="46"/>
  <c r="ER164" i="46"/>
  <c r="ES164" i="46"/>
  <c r="ET164" i="46"/>
  <c r="EU164" i="46"/>
  <c r="EV164" i="46"/>
  <c r="EW164" i="46"/>
  <c r="EX164" i="46"/>
  <c r="EY164" i="46"/>
  <c r="EZ164" i="46"/>
  <c r="FA164" i="46"/>
  <c r="FB164" i="46"/>
  <c r="FC164" i="46"/>
  <c r="FD164" i="46"/>
  <c r="FE164" i="46"/>
  <c r="FF164" i="46"/>
  <c r="FG164" i="46"/>
  <c r="FH164" i="46"/>
  <c r="FI164" i="46"/>
  <c r="FJ164" i="46"/>
  <c r="FK164" i="46"/>
  <c r="FL164" i="46"/>
  <c r="FM164" i="46"/>
  <c r="FN164" i="46"/>
  <c r="FO164" i="46"/>
  <c r="FP164" i="46"/>
  <c r="FQ164" i="46"/>
  <c r="FR164" i="46"/>
  <c r="FS164" i="46"/>
  <c r="FT164" i="46"/>
  <c r="FU164" i="46"/>
  <c r="FV164" i="46"/>
  <c r="FW164" i="46"/>
  <c r="FX164" i="46"/>
  <c r="FY164" i="46"/>
  <c r="FZ164" i="46"/>
  <c r="GA164" i="46"/>
  <c r="GB164" i="46"/>
  <c r="HE164" i="46"/>
  <c r="HF164" i="46"/>
  <c r="MC164" i="46"/>
  <c r="MD164" i="46"/>
  <c r="HG164" i="46"/>
  <c r="BH164" i="46"/>
  <c r="HH164" i="46"/>
  <c r="HI164" i="46"/>
  <c r="HJ164" i="46"/>
  <c r="GO163" i="46"/>
  <c r="BG163" i="46"/>
  <c r="BI163" i="46" s="1"/>
  <c r="BN163" i="46"/>
  <c r="BO163" i="46"/>
  <c r="BP163" i="46"/>
  <c r="BQ163" i="46"/>
  <c r="BR163" i="46"/>
  <c r="BS163" i="46"/>
  <c r="BT163" i="46"/>
  <c r="BU163" i="46"/>
  <c r="BV163" i="46"/>
  <c r="BW163" i="46"/>
  <c r="BX163" i="46"/>
  <c r="BY163" i="46"/>
  <c r="BZ163" i="46"/>
  <c r="CA163" i="46"/>
  <c r="CB163" i="46"/>
  <c r="CC163" i="46"/>
  <c r="CD163" i="46"/>
  <c r="CE163" i="46"/>
  <c r="CF163" i="46"/>
  <c r="CG163" i="46"/>
  <c r="CH163" i="46"/>
  <c r="CI163" i="46"/>
  <c r="CJ163" i="46"/>
  <c r="CK163" i="46"/>
  <c r="CL163" i="46"/>
  <c r="CM163" i="46"/>
  <c r="CN163" i="46"/>
  <c r="CO163" i="46"/>
  <c r="CP163" i="46"/>
  <c r="CQ163" i="46"/>
  <c r="CR163" i="46"/>
  <c r="CS163" i="46"/>
  <c r="CT163" i="46"/>
  <c r="CU163" i="46"/>
  <c r="CV163" i="46"/>
  <c r="CW163" i="46"/>
  <c r="CX163" i="46"/>
  <c r="CY163" i="46"/>
  <c r="CZ163" i="46"/>
  <c r="DA163" i="46"/>
  <c r="DB163" i="46"/>
  <c r="DC163" i="46"/>
  <c r="DD163" i="46"/>
  <c r="DE163" i="46"/>
  <c r="DF163" i="46"/>
  <c r="DG163" i="46"/>
  <c r="DH163" i="46"/>
  <c r="DI163" i="46"/>
  <c r="DJ163" i="46"/>
  <c r="DK163" i="46"/>
  <c r="DL163" i="46"/>
  <c r="DM163" i="46"/>
  <c r="DN163" i="46"/>
  <c r="DO163" i="46"/>
  <c r="DP163" i="46"/>
  <c r="DQ163" i="46"/>
  <c r="DR163" i="46"/>
  <c r="DS163" i="46"/>
  <c r="DT163" i="46"/>
  <c r="DU163" i="46"/>
  <c r="DV163" i="46"/>
  <c r="DW163" i="46"/>
  <c r="DX163" i="46"/>
  <c r="DY163" i="46"/>
  <c r="DZ163" i="46"/>
  <c r="EA163" i="46"/>
  <c r="EB163" i="46"/>
  <c r="EC163" i="46"/>
  <c r="ED163" i="46"/>
  <c r="EE163" i="46"/>
  <c r="EF163" i="46"/>
  <c r="EG163" i="46"/>
  <c r="EH163" i="46"/>
  <c r="EI163" i="46"/>
  <c r="EJ163" i="46"/>
  <c r="EK163" i="46"/>
  <c r="EL163" i="46"/>
  <c r="EM163" i="46"/>
  <c r="EN163" i="46"/>
  <c r="EO163" i="46"/>
  <c r="EP163" i="46"/>
  <c r="EQ163" i="46"/>
  <c r="ER163" i="46"/>
  <c r="ES163" i="46"/>
  <c r="ET163" i="46"/>
  <c r="EU163" i="46"/>
  <c r="EV163" i="46"/>
  <c r="EW163" i="46"/>
  <c r="EX163" i="46"/>
  <c r="EY163" i="46"/>
  <c r="EZ163" i="46"/>
  <c r="FA163" i="46"/>
  <c r="FB163" i="46"/>
  <c r="FC163" i="46"/>
  <c r="FD163" i="46"/>
  <c r="FE163" i="46"/>
  <c r="FF163" i="46"/>
  <c r="FG163" i="46"/>
  <c r="FH163" i="46"/>
  <c r="FI163" i="46"/>
  <c r="FJ163" i="46"/>
  <c r="FK163" i="46"/>
  <c r="FL163" i="46"/>
  <c r="FM163" i="46"/>
  <c r="FN163" i="46"/>
  <c r="FO163" i="46"/>
  <c r="FP163" i="46"/>
  <c r="FQ163" i="46"/>
  <c r="FR163" i="46"/>
  <c r="FS163" i="46"/>
  <c r="FT163" i="46"/>
  <c r="FU163" i="46"/>
  <c r="FV163" i="46"/>
  <c r="FW163" i="46"/>
  <c r="FX163" i="46"/>
  <c r="FY163" i="46"/>
  <c r="FZ163" i="46"/>
  <c r="GA163" i="46"/>
  <c r="GB163" i="46"/>
  <c r="HE163" i="46"/>
  <c r="HF163" i="46"/>
  <c r="MC163" i="46"/>
  <c r="MD163" i="46"/>
  <c r="HG163" i="46"/>
  <c r="BH163" i="46"/>
  <c r="HH163" i="46"/>
  <c r="HI163" i="46"/>
  <c r="HJ163" i="46"/>
  <c r="GO162" i="46"/>
  <c r="BG162" i="46"/>
  <c r="BI162" i="46" s="1"/>
  <c r="BN162" i="46"/>
  <c r="BO162" i="46"/>
  <c r="BP162" i="46"/>
  <c r="BQ162" i="46"/>
  <c r="BR162" i="46"/>
  <c r="BS162" i="46"/>
  <c r="BT162" i="46"/>
  <c r="BU162" i="46"/>
  <c r="BV162" i="46"/>
  <c r="BW162" i="46"/>
  <c r="BX162" i="46"/>
  <c r="BY162" i="46"/>
  <c r="BZ162" i="46"/>
  <c r="CA162" i="46"/>
  <c r="CB162" i="46"/>
  <c r="CC162" i="46"/>
  <c r="CD162" i="46"/>
  <c r="CE162" i="46"/>
  <c r="CF162" i="46"/>
  <c r="CG162" i="46"/>
  <c r="CH162" i="46"/>
  <c r="CI162" i="46"/>
  <c r="CJ162" i="46"/>
  <c r="CK162" i="46"/>
  <c r="CL162" i="46"/>
  <c r="CM162" i="46"/>
  <c r="CN162" i="46"/>
  <c r="CO162" i="46"/>
  <c r="CP162" i="46"/>
  <c r="CQ162" i="46"/>
  <c r="CR162" i="46"/>
  <c r="CS162" i="46"/>
  <c r="CT162" i="46"/>
  <c r="CU162" i="46"/>
  <c r="CV162" i="46"/>
  <c r="CW162" i="46"/>
  <c r="CX162" i="46"/>
  <c r="CY162" i="46"/>
  <c r="CZ162" i="46"/>
  <c r="DA162" i="46"/>
  <c r="DB162" i="46"/>
  <c r="DC162" i="46"/>
  <c r="DD162" i="46"/>
  <c r="DE162" i="46"/>
  <c r="DF162" i="46"/>
  <c r="DG162" i="46"/>
  <c r="DH162" i="46"/>
  <c r="DI162" i="46"/>
  <c r="DJ162" i="46"/>
  <c r="DK162" i="46"/>
  <c r="DL162" i="46"/>
  <c r="DM162" i="46"/>
  <c r="DN162" i="46"/>
  <c r="DO162" i="46"/>
  <c r="DP162" i="46"/>
  <c r="DQ162" i="46"/>
  <c r="DR162" i="46"/>
  <c r="DS162" i="46"/>
  <c r="DT162" i="46"/>
  <c r="DU162" i="46"/>
  <c r="DV162" i="46"/>
  <c r="DW162" i="46"/>
  <c r="DX162" i="46"/>
  <c r="DY162" i="46"/>
  <c r="DZ162" i="46"/>
  <c r="EA162" i="46"/>
  <c r="EB162" i="46"/>
  <c r="EC162" i="46"/>
  <c r="ED162" i="46"/>
  <c r="EE162" i="46"/>
  <c r="EF162" i="46"/>
  <c r="EG162" i="46"/>
  <c r="EH162" i="46"/>
  <c r="EI162" i="46"/>
  <c r="EJ162" i="46"/>
  <c r="EK162" i="46"/>
  <c r="EL162" i="46"/>
  <c r="EM162" i="46"/>
  <c r="EN162" i="46"/>
  <c r="EO162" i="46"/>
  <c r="EP162" i="46"/>
  <c r="EQ162" i="46"/>
  <c r="ER162" i="46"/>
  <c r="ES162" i="46"/>
  <c r="ET162" i="46"/>
  <c r="EU162" i="46"/>
  <c r="EV162" i="46"/>
  <c r="EW162" i="46"/>
  <c r="EX162" i="46"/>
  <c r="EY162" i="46"/>
  <c r="EZ162" i="46"/>
  <c r="FA162" i="46"/>
  <c r="FB162" i="46"/>
  <c r="FC162" i="46"/>
  <c r="FD162" i="46"/>
  <c r="FE162" i="46"/>
  <c r="FF162" i="46"/>
  <c r="FG162" i="46"/>
  <c r="FH162" i="46"/>
  <c r="FI162" i="46"/>
  <c r="FJ162" i="46"/>
  <c r="FK162" i="46"/>
  <c r="FL162" i="46"/>
  <c r="FM162" i="46"/>
  <c r="FN162" i="46"/>
  <c r="FO162" i="46"/>
  <c r="FP162" i="46"/>
  <c r="FQ162" i="46"/>
  <c r="FR162" i="46"/>
  <c r="FS162" i="46"/>
  <c r="FT162" i="46"/>
  <c r="FU162" i="46"/>
  <c r="FV162" i="46"/>
  <c r="FW162" i="46"/>
  <c r="FX162" i="46"/>
  <c r="FY162" i="46"/>
  <c r="FZ162" i="46"/>
  <c r="GA162" i="46"/>
  <c r="GB162" i="46"/>
  <c r="HE162" i="46"/>
  <c r="HF162" i="46"/>
  <c r="MC162" i="46"/>
  <c r="MD162" i="46"/>
  <c r="HG162" i="46"/>
  <c r="BH162" i="46"/>
  <c r="HH162" i="46"/>
  <c r="HI162" i="46"/>
  <c r="HJ162" i="46"/>
  <c r="GO161" i="46"/>
  <c r="BG161" i="46"/>
  <c r="BI161" i="46" s="1"/>
  <c r="BN161" i="46"/>
  <c r="BO161" i="46"/>
  <c r="BP161" i="46"/>
  <c r="BQ161" i="46"/>
  <c r="BR161" i="46"/>
  <c r="BS161" i="46"/>
  <c r="BT161" i="46"/>
  <c r="BU161" i="46"/>
  <c r="BV161" i="46"/>
  <c r="BW161" i="46"/>
  <c r="BX161" i="46"/>
  <c r="BY161" i="46"/>
  <c r="BZ161" i="46"/>
  <c r="CA161" i="46"/>
  <c r="CB161" i="46"/>
  <c r="CC161" i="46"/>
  <c r="CD161" i="46"/>
  <c r="CE161" i="46"/>
  <c r="CF161" i="46"/>
  <c r="CG161" i="46"/>
  <c r="CH161" i="46"/>
  <c r="CI161" i="46"/>
  <c r="CJ161" i="46"/>
  <c r="CK161" i="46"/>
  <c r="CL161" i="46"/>
  <c r="CM161" i="46"/>
  <c r="CN161" i="46"/>
  <c r="CO161" i="46"/>
  <c r="CP161" i="46"/>
  <c r="CQ161" i="46"/>
  <c r="CR161" i="46"/>
  <c r="CS161" i="46"/>
  <c r="CT161" i="46"/>
  <c r="CU161" i="46"/>
  <c r="CV161" i="46"/>
  <c r="CW161" i="46"/>
  <c r="CX161" i="46"/>
  <c r="CY161" i="46"/>
  <c r="CZ161" i="46"/>
  <c r="DA161" i="46"/>
  <c r="DB161" i="46"/>
  <c r="DC161" i="46"/>
  <c r="DD161" i="46"/>
  <c r="DE161" i="46"/>
  <c r="DF161" i="46"/>
  <c r="DG161" i="46"/>
  <c r="DH161" i="46"/>
  <c r="DI161" i="46"/>
  <c r="DJ161" i="46"/>
  <c r="DK161" i="46"/>
  <c r="DL161" i="46"/>
  <c r="DM161" i="46"/>
  <c r="DN161" i="46"/>
  <c r="DO161" i="46"/>
  <c r="DP161" i="46"/>
  <c r="DQ161" i="46"/>
  <c r="DR161" i="46"/>
  <c r="DS161" i="46"/>
  <c r="DT161" i="46"/>
  <c r="DU161" i="46"/>
  <c r="DV161" i="46"/>
  <c r="DW161" i="46"/>
  <c r="DX161" i="46"/>
  <c r="DY161" i="46"/>
  <c r="DZ161" i="46"/>
  <c r="EA161" i="46"/>
  <c r="EB161" i="46"/>
  <c r="EC161" i="46"/>
  <c r="ED161" i="46"/>
  <c r="EE161" i="46"/>
  <c r="EF161" i="46"/>
  <c r="EG161" i="46"/>
  <c r="EH161" i="46"/>
  <c r="EI161" i="46"/>
  <c r="EJ161" i="46"/>
  <c r="EK161" i="46"/>
  <c r="EL161" i="46"/>
  <c r="EM161" i="46"/>
  <c r="EN161" i="46"/>
  <c r="EO161" i="46"/>
  <c r="EP161" i="46"/>
  <c r="EQ161" i="46"/>
  <c r="ER161" i="46"/>
  <c r="ES161" i="46"/>
  <c r="ET161" i="46"/>
  <c r="EU161" i="46"/>
  <c r="EV161" i="46"/>
  <c r="EW161" i="46"/>
  <c r="EX161" i="46"/>
  <c r="EY161" i="46"/>
  <c r="EZ161" i="46"/>
  <c r="FA161" i="46"/>
  <c r="FB161" i="46"/>
  <c r="FC161" i="46"/>
  <c r="FD161" i="46"/>
  <c r="FE161" i="46"/>
  <c r="FF161" i="46"/>
  <c r="FG161" i="46"/>
  <c r="FH161" i="46"/>
  <c r="FI161" i="46"/>
  <c r="FJ161" i="46"/>
  <c r="FK161" i="46"/>
  <c r="FL161" i="46"/>
  <c r="FM161" i="46"/>
  <c r="FN161" i="46"/>
  <c r="FO161" i="46"/>
  <c r="FP161" i="46"/>
  <c r="FQ161" i="46"/>
  <c r="FR161" i="46"/>
  <c r="FS161" i="46"/>
  <c r="FT161" i="46"/>
  <c r="FU161" i="46"/>
  <c r="FV161" i="46"/>
  <c r="FW161" i="46"/>
  <c r="FX161" i="46"/>
  <c r="FY161" i="46"/>
  <c r="FZ161" i="46"/>
  <c r="GA161" i="46"/>
  <c r="GB161" i="46"/>
  <c r="HE161" i="46"/>
  <c r="HF161" i="46"/>
  <c r="MC161" i="46"/>
  <c r="MD161" i="46"/>
  <c r="HG161" i="46"/>
  <c r="BH161" i="46"/>
  <c r="HH161" i="46"/>
  <c r="HI161" i="46"/>
  <c r="HJ161" i="46"/>
  <c r="GO160" i="46"/>
  <c r="BG160" i="46"/>
  <c r="BI160" i="46" s="1"/>
  <c r="BN160" i="46"/>
  <c r="BO160" i="46"/>
  <c r="BP160" i="46"/>
  <c r="BQ160" i="46"/>
  <c r="BR160" i="46"/>
  <c r="BS160" i="46"/>
  <c r="BT160" i="46"/>
  <c r="BU160" i="46"/>
  <c r="BV160" i="46"/>
  <c r="BW160" i="46"/>
  <c r="BX160" i="46"/>
  <c r="BY160" i="46"/>
  <c r="BZ160" i="46"/>
  <c r="CA160" i="46"/>
  <c r="CB160" i="46"/>
  <c r="CC160" i="46"/>
  <c r="CD160" i="46"/>
  <c r="CE160" i="46"/>
  <c r="CF160" i="46"/>
  <c r="CG160" i="46"/>
  <c r="CH160" i="46"/>
  <c r="CI160" i="46"/>
  <c r="CJ160" i="46"/>
  <c r="CK160" i="46"/>
  <c r="CL160" i="46"/>
  <c r="CM160" i="46"/>
  <c r="CN160" i="46"/>
  <c r="CO160" i="46"/>
  <c r="CP160" i="46"/>
  <c r="CQ160" i="46"/>
  <c r="CR160" i="46"/>
  <c r="CS160" i="46"/>
  <c r="CT160" i="46"/>
  <c r="CU160" i="46"/>
  <c r="CV160" i="46"/>
  <c r="CW160" i="46"/>
  <c r="CX160" i="46"/>
  <c r="CY160" i="46"/>
  <c r="CZ160" i="46"/>
  <c r="DA160" i="46"/>
  <c r="DB160" i="46"/>
  <c r="DC160" i="46"/>
  <c r="DD160" i="46"/>
  <c r="DE160" i="46"/>
  <c r="DF160" i="46"/>
  <c r="DG160" i="46"/>
  <c r="DH160" i="46"/>
  <c r="DI160" i="46"/>
  <c r="DJ160" i="46"/>
  <c r="DK160" i="46"/>
  <c r="DL160" i="46"/>
  <c r="DM160" i="46"/>
  <c r="DN160" i="46"/>
  <c r="DO160" i="46"/>
  <c r="DP160" i="46"/>
  <c r="DQ160" i="46"/>
  <c r="DR160" i="46"/>
  <c r="DS160" i="46"/>
  <c r="DT160" i="46"/>
  <c r="DU160" i="46"/>
  <c r="DV160" i="46"/>
  <c r="DW160" i="46"/>
  <c r="DX160" i="46"/>
  <c r="DY160" i="46"/>
  <c r="DZ160" i="46"/>
  <c r="EA160" i="46"/>
  <c r="EB160" i="46"/>
  <c r="EC160" i="46"/>
  <c r="ED160" i="46"/>
  <c r="EE160" i="46"/>
  <c r="EF160" i="46"/>
  <c r="EG160" i="46"/>
  <c r="EH160" i="46"/>
  <c r="EI160" i="46"/>
  <c r="EJ160" i="46"/>
  <c r="EK160" i="46"/>
  <c r="EL160" i="46"/>
  <c r="EM160" i="46"/>
  <c r="EN160" i="46"/>
  <c r="EO160" i="46"/>
  <c r="EP160" i="46"/>
  <c r="EQ160" i="46"/>
  <c r="ER160" i="46"/>
  <c r="ES160" i="46"/>
  <c r="ET160" i="46"/>
  <c r="EU160" i="46"/>
  <c r="EV160" i="46"/>
  <c r="EW160" i="46"/>
  <c r="EX160" i="46"/>
  <c r="EY160" i="46"/>
  <c r="EZ160" i="46"/>
  <c r="FA160" i="46"/>
  <c r="FB160" i="46"/>
  <c r="FC160" i="46"/>
  <c r="FD160" i="46"/>
  <c r="FE160" i="46"/>
  <c r="FF160" i="46"/>
  <c r="FG160" i="46"/>
  <c r="FH160" i="46"/>
  <c r="FI160" i="46"/>
  <c r="FJ160" i="46"/>
  <c r="FK160" i="46"/>
  <c r="FL160" i="46"/>
  <c r="FM160" i="46"/>
  <c r="FN160" i="46"/>
  <c r="FO160" i="46"/>
  <c r="FP160" i="46"/>
  <c r="FQ160" i="46"/>
  <c r="FR160" i="46"/>
  <c r="FS160" i="46"/>
  <c r="FT160" i="46"/>
  <c r="FU160" i="46"/>
  <c r="FV160" i="46"/>
  <c r="FW160" i="46"/>
  <c r="FX160" i="46"/>
  <c r="FY160" i="46"/>
  <c r="FZ160" i="46"/>
  <c r="GA160" i="46"/>
  <c r="GB160" i="46"/>
  <c r="HE160" i="46"/>
  <c r="HF160" i="46"/>
  <c r="MC160" i="46"/>
  <c r="MD160" i="46"/>
  <c r="HG160" i="46"/>
  <c r="BH160" i="46"/>
  <c r="HH160" i="46"/>
  <c r="HI160" i="46"/>
  <c r="HJ160" i="46"/>
  <c r="GO159" i="46"/>
  <c r="BG159" i="46"/>
  <c r="BI159" i="46" s="1"/>
  <c r="BN159" i="46"/>
  <c r="BO159" i="46"/>
  <c r="BP159" i="46"/>
  <c r="BQ159" i="46"/>
  <c r="BR159" i="46"/>
  <c r="BS159" i="46"/>
  <c r="BT159" i="46"/>
  <c r="BU159" i="46"/>
  <c r="BV159" i="46"/>
  <c r="BW159" i="46"/>
  <c r="BX159" i="46"/>
  <c r="BY159" i="46"/>
  <c r="BZ159" i="46"/>
  <c r="CA159" i="46"/>
  <c r="CB159" i="46"/>
  <c r="CC159" i="46"/>
  <c r="CD159" i="46"/>
  <c r="CE159" i="46"/>
  <c r="CF159" i="46"/>
  <c r="CG159" i="46"/>
  <c r="CH159" i="46"/>
  <c r="CI159" i="46"/>
  <c r="CJ159" i="46"/>
  <c r="CK159" i="46"/>
  <c r="CL159" i="46"/>
  <c r="CM159" i="46"/>
  <c r="CN159" i="46"/>
  <c r="CO159" i="46"/>
  <c r="CP159" i="46"/>
  <c r="CQ159" i="46"/>
  <c r="CR159" i="46"/>
  <c r="CS159" i="46"/>
  <c r="CT159" i="46"/>
  <c r="CU159" i="46"/>
  <c r="CV159" i="46"/>
  <c r="CW159" i="46"/>
  <c r="CX159" i="46"/>
  <c r="CY159" i="46"/>
  <c r="CZ159" i="46"/>
  <c r="DA159" i="46"/>
  <c r="DB159" i="46"/>
  <c r="DC159" i="46"/>
  <c r="DD159" i="46"/>
  <c r="DE159" i="46"/>
  <c r="DF159" i="46"/>
  <c r="DG159" i="46"/>
  <c r="DH159" i="46"/>
  <c r="DI159" i="46"/>
  <c r="DJ159" i="46"/>
  <c r="DK159" i="46"/>
  <c r="DL159" i="46"/>
  <c r="DM159" i="46"/>
  <c r="DN159" i="46"/>
  <c r="DO159" i="46"/>
  <c r="DP159" i="46"/>
  <c r="DQ159" i="46"/>
  <c r="DR159" i="46"/>
  <c r="DS159" i="46"/>
  <c r="DT159" i="46"/>
  <c r="DU159" i="46"/>
  <c r="DV159" i="46"/>
  <c r="DW159" i="46"/>
  <c r="DX159" i="46"/>
  <c r="DY159" i="46"/>
  <c r="DZ159" i="46"/>
  <c r="EA159" i="46"/>
  <c r="EB159" i="46"/>
  <c r="EC159" i="46"/>
  <c r="ED159" i="46"/>
  <c r="EE159" i="46"/>
  <c r="EF159" i="46"/>
  <c r="EG159" i="46"/>
  <c r="EH159" i="46"/>
  <c r="EI159" i="46"/>
  <c r="EJ159" i="46"/>
  <c r="EK159" i="46"/>
  <c r="EL159" i="46"/>
  <c r="EM159" i="46"/>
  <c r="EN159" i="46"/>
  <c r="EO159" i="46"/>
  <c r="EP159" i="46"/>
  <c r="EQ159" i="46"/>
  <c r="ER159" i="46"/>
  <c r="ES159" i="46"/>
  <c r="ET159" i="46"/>
  <c r="EU159" i="46"/>
  <c r="EV159" i="46"/>
  <c r="EW159" i="46"/>
  <c r="EX159" i="46"/>
  <c r="EY159" i="46"/>
  <c r="EZ159" i="46"/>
  <c r="FA159" i="46"/>
  <c r="FB159" i="46"/>
  <c r="FC159" i="46"/>
  <c r="FD159" i="46"/>
  <c r="FE159" i="46"/>
  <c r="FF159" i="46"/>
  <c r="FG159" i="46"/>
  <c r="FH159" i="46"/>
  <c r="FI159" i="46"/>
  <c r="FJ159" i="46"/>
  <c r="FK159" i="46"/>
  <c r="FL159" i="46"/>
  <c r="FM159" i="46"/>
  <c r="FN159" i="46"/>
  <c r="FO159" i="46"/>
  <c r="FP159" i="46"/>
  <c r="FQ159" i="46"/>
  <c r="FR159" i="46"/>
  <c r="FS159" i="46"/>
  <c r="FT159" i="46"/>
  <c r="FU159" i="46"/>
  <c r="FV159" i="46"/>
  <c r="FW159" i="46"/>
  <c r="FX159" i="46"/>
  <c r="FY159" i="46"/>
  <c r="FZ159" i="46"/>
  <c r="GA159" i="46"/>
  <c r="GB159" i="46"/>
  <c r="HE159" i="46"/>
  <c r="HF159" i="46"/>
  <c r="MC159" i="46"/>
  <c r="MD159" i="46"/>
  <c r="HG159" i="46"/>
  <c r="BH159" i="46"/>
  <c r="HH159" i="46"/>
  <c r="HI159" i="46"/>
  <c r="HJ159" i="46"/>
  <c r="GO158" i="46"/>
  <c r="BG158" i="46"/>
  <c r="BI158" i="46" s="1"/>
  <c r="BN158" i="46"/>
  <c r="BO158" i="46"/>
  <c r="BP158" i="46"/>
  <c r="BQ158" i="46"/>
  <c r="BR158" i="46"/>
  <c r="BS158" i="46"/>
  <c r="BT158" i="46"/>
  <c r="BU158" i="46"/>
  <c r="BV158" i="46"/>
  <c r="BW158" i="46"/>
  <c r="BX158" i="46"/>
  <c r="BY158" i="46"/>
  <c r="BZ158" i="46"/>
  <c r="CA158" i="46"/>
  <c r="CB158" i="46"/>
  <c r="CC158" i="46"/>
  <c r="CD158" i="46"/>
  <c r="CE158" i="46"/>
  <c r="CF158" i="46"/>
  <c r="CG158" i="46"/>
  <c r="CH158" i="46"/>
  <c r="CI158" i="46"/>
  <c r="CJ158" i="46"/>
  <c r="CK158" i="46"/>
  <c r="CL158" i="46"/>
  <c r="CM158" i="46"/>
  <c r="CN158" i="46"/>
  <c r="CO158" i="46"/>
  <c r="CP158" i="46"/>
  <c r="CQ158" i="46"/>
  <c r="CR158" i="46"/>
  <c r="CS158" i="46"/>
  <c r="CT158" i="46"/>
  <c r="CU158" i="46"/>
  <c r="CV158" i="46"/>
  <c r="CW158" i="46"/>
  <c r="CX158" i="46"/>
  <c r="CY158" i="46"/>
  <c r="CZ158" i="46"/>
  <c r="DA158" i="46"/>
  <c r="DB158" i="46"/>
  <c r="DC158" i="46"/>
  <c r="DD158" i="46"/>
  <c r="DE158" i="46"/>
  <c r="DF158" i="46"/>
  <c r="DG158" i="46"/>
  <c r="DH158" i="46"/>
  <c r="DI158" i="46"/>
  <c r="DJ158" i="46"/>
  <c r="DK158" i="46"/>
  <c r="DL158" i="46"/>
  <c r="DM158" i="46"/>
  <c r="DN158" i="46"/>
  <c r="DO158" i="46"/>
  <c r="DP158" i="46"/>
  <c r="DQ158" i="46"/>
  <c r="DR158" i="46"/>
  <c r="DS158" i="46"/>
  <c r="DT158" i="46"/>
  <c r="DU158" i="46"/>
  <c r="DV158" i="46"/>
  <c r="DW158" i="46"/>
  <c r="DX158" i="46"/>
  <c r="DY158" i="46"/>
  <c r="DZ158" i="46"/>
  <c r="EA158" i="46"/>
  <c r="EB158" i="46"/>
  <c r="EC158" i="46"/>
  <c r="ED158" i="46"/>
  <c r="EE158" i="46"/>
  <c r="EF158" i="46"/>
  <c r="EG158" i="46"/>
  <c r="EH158" i="46"/>
  <c r="EI158" i="46"/>
  <c r="EJ158" i="46"/>
  <c r="EK158" i="46"/>
  <c r="EL158" i="46"/>
  <c r="EM158" i="46"/>
  <c r="EN158" i="46"/>
  <c r="EO158" i="46"/>
  <c r="EP158" i="46"/>
  <c r="EQ158" i="46"/>
  <c r="ER158" i="46"/>
  <c r="ES158" i="46"/>
  <c r="ET158" i="46"/>
  <c r="EU158" i="46"/>
  <c r="EV158" i="46"/>
  <c r="EW158" i="46"/>
  <c r="EX158" i="46"/>
  <c r="EY158" i="46"/>
  <c r="EZ158" i="46"/>
  <c r="FA158" i="46"/>
  <c r="FB158" i="46"/>
  <c r="FC158" i="46"/>
  <c r="FD158" i="46"/>
  <c r="FE158" i="46"/>
  <c r="FF158" i="46"/>
  <c r="FG158" i="46"/>
  <c r="FH158" i="46"/>
  <c r="FI158" i="46"/>
  <c r="FJ158" i="46"/>
  <c r="FK158" i="46"/>
  <c r="FL158" i="46"/>
  <c r="FM158" i="46"/>
  <c r="FN158" i="46"/>
  <c r="FO158" i="46"/>
  <c r="FP158" i="46"/>
  <c r="FQ158" i="46"/>
  <c r="FR158" i="46"/>
  <c r="FS158" i="46"/>
  <c r="FT158" i="46"/>
  <c r="FU158" i="46"/>
  <c r="FV158" i="46"/>
  <c r="FW158" i="46"/>
  <c r="FX158" i="46"/>
  <c r="FY158" i="46"/>
  <c r="FZ158" i="46"/>
  <c r="GA158" i="46"/>
  <c r="GB158" i="46"/>
  <c r="HE158" i="46"/>
  <c r="HF158" i="46"/>
  <c r="MC158" i="46"/>
  <c r="MD158" i="46"/>
  <c r="HG158" i="46"/>
  <c r="BH158" i="46"/>
  <c r="HH158" i="46"/>
  <c r="HI158" i="46"/>
  <c r="HJ158" i="46"/>
  <c r="GO157" i="46"/>
  <c r="BG157" i="46"/>
  <c r="BI157" i="46" s="1"/>
  <c r="BN157" i="46"/>
  <c r="BO157" i="46"/>
  <c r="BP157" i="46"/>
  <c r="BQ157" i="46"/>
  <c r="BR157" i="46"/>
  <c r="BS157" i="46"/>
  <c r="BT157" i="46"/>
  <c r="BU157" i="46"/>
  <c r="BV157" i="46"/>
  <c r="BW157" i="46"/>
  <c r="BX157" i="46"/>
  <c r="BY157" i="46"/>
  <c r="BZ157" i="46"/>
  <c r="CA157" i="46"/>
  <c r="CB157" i="46"/>
  <c r="CC157" i="46"/>
  <c r="CD157" i="46"/>
  <c r="CE157" i="46"/>
  <c r="CF157" i="46"/>
  <c r="CG157" i="46"/>
  <c r="CH157" i="46"/>
  <c r="CI157" i="46"/>
  <c r="CJ157" i="46"/>
  <c r="CK157" i="46"/>
  <c r="CL157" i="46"/>
  <c r="CM157" i="46"/>
  <c r="CN157" i="46"/>
  <c r="CO157" i="46"/>
  <c r="CP157" i="46"/>
  <c r="CQ157" i="46"/>
  <c r="CR157" i="46"/>
  <c r="CS157" i="46"/>
  <c r="CT157" i="46"/>
  <c r="CU157" i="46"/>
  <c r="CV157" i="46"/>
  <c r="CW157" i="46"/>
  <c r="CX157" i="46"/>
  <c r="CY157" i="46"/>
  <c r="CZ157" i="46"/>
  <c r="DA157" i="46"/>
  <c r="DB157" i="46"/>
  <c r="DC157" i="46"/>
  <c r="DD157" i="46"/>
  <c r="DE157" i="46"/>
  <c r="DF157" i="46"/>
  <c r="DG157" i="46"/>
  <c r="DH157" i="46"/>
  <c r="DI157" i="46"/>
  <c r="DJ157" i="46"/>
  <c r="DK157" i="46"/>
  <c r="DL157" i="46"/>
  <c r="DM157" i="46"/>
  <c r="DN157" i="46"/>
  <c r="DO157" i="46"/>
  <c r="DP157" i="46"/>
  <c r="DQ157" i="46"/>
  <c r="DR157" i="46"/>
  <c r="DS157" i="46"/>
  <c r="DT157" i="46"/>
  <c r="DU157" i="46"/>
  <c r="DV157" i="46"/>
  <c r="DW157" i="46"/>
  <c r="DX157" i="46"/>
  <c r="DY157" i="46"/>
  <c r="DZ157" i="46"/>
  <c r="EA157" i="46"/>
  <c r="EB157" i="46"/>
  <c r="EC157" i="46"/>
  <c r="ED157" i="46"/>
  <c r="EE157" i="46"/>
  <c r="EF157" i="46"/>
  <c r="EG157" i="46"/>
  <c r="EH157" i="46"/>
  <c r="EI157" i="46"/>
  <c r="EJ157" i="46"/>
  <c r="EK157" i="46"/>
  <c r="EL157" i="46"/>
  <c r="EM157" i="46"/>
  <c r="EN157" i="46"/>
  <c r="EO157" i="46"/>
  <c r="EP157" i="46"/>
  <c r="EQ157" i="46"/>
  <c r="ER157" i="46"/>
  <c r="ES157" i="46"/>
  <c r="ET157" i="46"/>
  <c r="EU157" i="46"/>
  <c r="EV157" i="46"/>
  <c r="EW157" i="46"/>
  <c r="EX157" i="46"/>
  <c r="EY157" i="46"/>
  <c r="EZ157" i="46"/>
  <c r="FA157" i="46"/>
  <c r="FB157" i="46"/>
  <c r="FC157" i="46"/>
  <c r="FD157" i="46"/>
  <c r="FE157" i="46"/>
  <c r="FF157" i="46"/>
  <c r="FG157" i="46"/>
  <c r="FH157" i="46"/>
  <c r="FI157" i="46"/>
  <c r="FJ157" i="46"/>
  <c r="FK157" i="46"/>
  <c r="FL157" i="46"/>
  <c r="FM157" i="46"/>
  <c r="FN157" i="46"/>
  <c r="FO157" i="46"/>
  <c r="FP157" i="46"/>
  <c r="FQ157" i="46"/>
  <c r="FR157" i="46"/>
  <c r="FS157" i="46"/>
  <c r="FT157" i="46"/>
  <c r="FU157" i="46"/>
  <c r="FV157" i="46"/>
  <c r="FW157" i="46"/>
  <c r="FX157" i="46"/>
  <c r="FY157" i="46"/>
  <c r="FZ157" i="46"/>
  <c r="GA157" i="46"/>
  <c r="GB157" i="46"/>
  <c r="HE157" i="46"/>
  <c r="HF157" i="46"/>
  <c r="MC157" i="46"/>
  <c r="MD157" i="46"/>
  <c r="HG157" i="46"/>
  <c r="BH157" i="46"/>
  <c r="HH157" i="46"/>
  <c r="HI157" i="46"/>
  <c r="HJ157" i="46"/>
  <c r="GO156" i="46"/>
  <c r="BG156" i="46"/>
  <c r="BI156" i="46" s="1"/>
  <c r="BN156" i="46"/>
  <c r="BO156" i="46"/>
  <c r="BP156" i="46"/>
  <c r="BQ156" i="46"/>
  <c r="BR156" i="46"/>
  <c r="BS156" i="46"/>
  <c r="BT156" i="46"/>
  <c r="BU156" i="46"/>
  <c r="BV156" i="46"/>
  <c r="BW156" i="46"/>
  <c r="BX156" i="46"/>
  <c r="BY156" i="46"/>
  <c r="BZ156" i="46"/>
  <c r="CA156" i="46"/>
  <c r="CB156" i="46"/>
  <c r="CC156" i="46"/>
  <c r="CD156" i="46"/>
  <c r="CE156" i="46"/>
  <c r="CF156" i="46"/>
  <c r="CG156" i="46"/>
  <c r="CH156" i="46"/>
  <c r="CI156" i="46"/>
  <c r="CJ156" i="46"/>
  <c r="CK156" i="46"/>
  <c r="CL156" i="46"/>
  <c r="CM156" i="46"/>
  <c r="CN156" i="46"/>
  <c r="CO156" i="46"/>
  <c r="CP156" i="46"/>
  <c r="CQ156" i="46"/>
  <c r="CR156" i="46"/>
  <c r="CS156" i="46"/>
  <c r="CT156" i="46"/>
  <c r="CU156" i="46"/>
  <c r="CV156" i="46"/>
  <c r="CW156" i="46"/>
  <c r="CX156" i="46"/>
  <c r="CY156" i="46"/>
  <c r="CZ156" i="46"/>
  <c r="DA156" i="46"/>
  <c r="DB156" i="46"/>
  <c r="DC156" i="46"/>
  <c r="DD156" i="46"/>
  <c r="DE156" i="46"/>
  <c r="DF156" i="46"/>
  <c r="DG156" i="46"/>
  <c r="DH156" i="46"/>
  <c r="DI156" i="46"/>
  <c r="DJ156" i="46"/>
  <c r="DK156" i="46"/>
  <c r="DL156" i="46"/>
  <c r="DM156" i="46"/>
  <c r="DN156" i="46"/>
  <c r="DO156" i="46"/>
  <c r="DP156" i="46"/>
  <c r="DQ156" i="46"/>
  <c r="DR156" i="46"/>
  <c r="DS156" i="46"/>
  <c r="DT156" i="46"/>
  <c r="DU156" i="46"/>
  <c r="DV156" i="46"/>
  <c r="DW156" i="46"/>
  <c r="DX156" i="46"/>
  <c r="DY156" i="46"/>
  <c r="DZ156" i="46"/>
  <c r="EA156" i="46"/>
  <c r="EB156" i="46"/>
  <c r="EC156" i="46"/>
  <c r="ED156" i="46"/>
  <c r="EE156" i="46"/>
  <c r="EF156" i="46"/>
  <c r="EG156" i="46"/>
  <c r="EH156" i="46"/>
  <c r="EI156" i="46"/>
  <c r="EJ156" i="46"/>
  <c r="EK156" i="46"/>
  <c r="EL156" i="46"/>
  <c r="EM156" i="46"/>
  <c r="EN156" i="46"/>
  <c r="EO156" i="46"/>
  <c r="EP156" i="46"/>
  <c r="EQ156" i="46"/>
  <c r="ER156" i="46"/>
  <c r="ES156" i="46"/>
  <c r="ET156" i="46"/>
  <c r="EU156" i="46"/>
  <c r="EV156" i="46"/>
  <c r="EW156" i="46"/>
  <c r="EX156" i="46"/>
  <c r="EY156" i="46"/>
  <c r="EZ156" i="46"/>
  <c r="FA156" i="46"/>
  <c r="FB156" i="46"/>
  <c r="FC156" i="46"/>
  <c r="FD156" i="46"/>
  <c r="FE156" i="46"/>
  <c r="FF156" i="46"/>
  <c r="FG156" i="46"/>
  <c r="FH156" i="46"/>
  <c r="FI156" i="46"/>
  <c r="FJ156" i="46"/>
  <c r="FK156" i="46"/>
  <c r="FL156" i="46"/>
  <c r="FM156" i="46"/>
  <c r="FN156" i="46"/>
  <c r="FO156" i="46"/>
  <c r="FP156" i="46"/>
  <c r="FQ156" i="46"/>
  <c r="FR156" i="46"/>
  <c r="FS156" i="46"/>
  <c r="FT156" i="46"/>
  <c r="FU156" i="46"/>
  <c r="FV156" i="46"/>
  <c r="FW156" i="46"/>
  <c r="FX156" i="46"/>
  <c r="FY156" i="46"/>
  <c r="FZ156" i="46"/>
  <c r="GA156" i="46"/>
  <c r="GB156" i="46"/>
  <c r="HE156" i="46"/>
  <c r="HF156" i="46"/>
  <c r="MC156" i="46"/>
  <c r="MD156" i="46"/>
  <c r="HG156" i="46"/>
  <c r="BH156" i="46"/>
  <c r="HH156" i="46"/>
  <c r="HI156" i="46"/>
  <c r="HJ156" i="46"/>
  <c r="GO155" i="46"/>
  <c r="BG155" i="46"/>
  <c r="BI155" i="46" s="1"/>
  <c r="BN155" i="46"/>
  <c r="BO155" i="46"/>
  <c r="BP155" i="46"/>
  <c r="BQ155" i="46"/>
  <c r="BR155" i="46"/>
  <c r="BS155" i="46"/>
  <c r="BT155" i="46"/>
  <c r="BU155" i="46"/>
  <c r="BV155" i="46"/>
  <c r="BW155" i="46"/>
  <c r="BX155" i="46"/>
  <c r="BY155" i="46"/>
  <c r="BZ155" i="46"/>
  <c r="CA155" i="46"/>
  <c r="CB155" i="46"/>
  <c r="CC155" i="46"/>
  <c r="CD155" i="46"/>
  <c r="CE155" i="46"/>
  <c r="CF155" i="46"/>
  <c r="CG155" i="46"/>
  <c r="CH155" i="46"/>
  <c r="CI155" i="46"/>
  <c r="CJ155" i="46"/>
  <c r="CK155" i="46"/>
  <c r="CL155" i="46"/>
  <c r="CM155" i="46"/>
  <c r="CN155" i="46"/>
  <c r="CO155" i="46"/>
  <c r="CP155" i="46"/>
  <c r="CQ155" i="46"/>
  <c r="CR155" i="46"/>
  <c r="CS155" i="46"/>
  <c r="CT155" i="46"/>
  <c r="CU155" i="46"/>
  <c r="CV155" i="46"/>
  <c r="CW155" i="46"/>
  <c r="CX155" i="46"/>
  <c r="CY155" i="46"/>
  <c r="CZ155" i="46"/>
  <c r="DA155" i="46"/>
  <c r="DB155" i="46"/>
  <c r="DC155" i="46"/>
  <c r="DD155" i="46"/>
  <c r="DE155" i="46"/>
  <c r="DF155" i="46"/>
  <c r="DG155" i="46"/>
  <c r="DH155" i="46"/>
  <c r="DI155" i="46"/>
  <c r="DJ155" i="46"/>
  <c r="DK155" i="46"/>
  <c r="DL155" i="46"/>
  <c r="DM155" i="46"/>
  <c r="DN155" i="46"/>
  <c r="DO155" i="46"/>
  <c r="DP155" i="46"/>
  <c r="DQ155" i="46"/>
  <c r="DR155" i="46"/>
  <c r="DS155" i="46"/>
  <c r="DT155" i="46"/>
  <c r="DU155" i="46"/>
  <c r="DV155" i="46"/>
  <c r="DW155" i="46"/>
  <c r="DX155" i="46"/>
  <c r="DY155" i="46"/>
  <c r="DZ155" i="46"/>
  <c r="EA155" i="46"/>
  <c r="EB155" i="46"/>
  <c r="EC155" i="46"/>
  <c r="ED155" i="46"/>
  <c r="EE155" i="46"/>
  <c r="EF155" i="46"/>
  <c r="EG155" i="46"/>
  <c r="EH155" i="46"/>
  <c r="EI155" i="46"/>
  <c r="EJ155" i="46"/>
  <c r="EK155" i="46"/>
  <c r="EL155" i="46"/>
  <c r="EM155" i="46"/>
  <c r="EN155" i="46"/>
  <c r="EO155" i="46"/>
  <c r="EP155" i="46"/>
  <c r="EQ155" i="46"/>
  <c r="ER155" i="46"/>
  <c r="ES155" i="46"/>
  <c r="ET155" i="46"/>
  <c r="EU155" i="46"/>
  <c r="EV155" i="46"/>
  <c r="EW155" i="46"/>
  <c r="EX155" i="46"/>
  <c r="EY155" i="46"/>
  <c r="EZ155" i="46"/>
  <c r="FA155" i="46"/>
  <c r="FB155" i="46"/>
  <c r="FC155" i="46"/>
  <c r="FD155" i="46"/>
  <c r="FE155" i="46"/>
  <c r="FF155" i="46"/>
  <c r="FG155" i="46"/>
  <c r="FH155" i="46"/>
  <c r="FI155" i="46"/>
  <c r="FJ155" i="46"/>
  <c r="FK155" i="46"/>
  <c r="FL155" i="46"/>
  <c r="FM155" i="46"/>
  <c r="FN155" i="46"/>
  <c r="FO155" i="46"/>
  <c r="FP155" i="46"/>
  <c r="FQ155" i="46"/>
  <c r="FR155" i="46"/>
  <c r="FS155" i="46"/>
  <c r="FT155" i="46"/>
  <c r="FU155" i="46"/>
  <c r="FV155" i="46"/>
  <c r="FW155" i="46"/>
  <c r="FX155" i="46"/>
  <c r="FY155" i="46"/>
  <c r="FZ155" i="46"/>
  <c r="GA155" i="46"/>
  <c r="GB155" i="46"/>
  <c r="HE155" i="46"/>
  <c r="HF155" i="46"/>
  <c r="MC155" i="46"/>
  <c r="MD155" i="46"/>
  <c r="HG155" i="46"/>
  <c r="BH155" i="46"/>
  <c r="HH155" i="46"/>
  <c r="HI155" i="46"/>
  <c r="HJ155" i="46"/>
  <c r="GO154" i="46"/>
  <c r="BG154" i="46"/>
  <c r="BI154" i="46" s="1"/>
  <c r="BN154" i="46"/>
  <c r="BO154" i="46"/>
  <c r="BP154" i="46"/>
  <c r="BQ154" i="46"/>
  <c r="BR154" i="46"/>
  <c r="BS154" i="46"/>
  <c r="BT154" i="46"/>
  <c r="BU154" i="46"/>
  <c r="BV154" i="46"/>
  <c r="BW154" i="46"/>
  <c r="BX154" i="46"/>
  <c r="BY154" i="46"/>
  <c r="BZ154" i="46"/>
  <c r="CA154" i="46"/>
  <c r="CB154" i="46"/>
  <c r="CC154" i="46"/>
  <c r="CD154" i="46"/>
  <c r="CE154" i="46"/>
  <c r="CF154" i="46"/>
  <c r="CG154" i="46"/>
  <c r="CH154" i="46"/>
  <c r="CI154" i="46"/>
  <c r="CJ154" i="46"/>
  <c r="CK154" i="46"/>
  <c r="CL154" i="46"/>
  <c r="CM154" i="46"/>
  <c r="CN154" i="46"/>
  <c r="CO154" i="46"/>
  <c r="CP154" i="46"/>
  <c r="CQ154" i="46"/>
  <c r="CR154" i="46"/>
  <c r="CS154" i="46"/>
  <c r="CT154" i="46"/>
  <c r="CU154" i="46"/>
  <c r="CV154" i="46"/>
  <c r="CW154" i="46"/>
  <c r="CX154" i="46"/>
  <c r="CY154" i="46"/>
  <c r="CZ154" i="46"/>
  <c r="DA154" i="46"/>
  <c r="DB154" i="46"/>
  <c r="DC154" i="46"/>
  <c r="DD154" i="46"/>
  <c r="DE154" i="46"/>
  <c r="DF154" i="46"/>
  <c r="DG154" i="46"/>
  <c r="DH154" i="46"/>
  <c r="DI154" i="46"/>
  <c r="DJ154" i="46"/>
  <c r="DK154" i="46"/>
  <c r="DL154" i="46"/>
  <c r="DM154" i="46"/>
  <c r="DN154" i="46"/>
  <c r="DO154" i="46"/>
  <c r="DP154" i="46"/>
  <c r="DQ154" i="46"/>
  <c r="DR154" i="46"/>
  <c r="DS154" i="46"/>
  <c r="DT154" i="46"/>
  <c r="DU154" i="46"/>
  <c r="DV154" i="46"/>
  <c r="DW154" i="46"/>
  <c r="DX154" i="46"/>
  <c r="DY154" i="46"/>
  <c r="DZ154" i="46"/>
  <c r="EA154" i="46"/>
  <c r="EB154" i="46"/>
  <c r="EC154" i="46"/>
  <c r="ED154" i="46"/>
  <c r="EE154" i="46"/>
  <c r="EF154" i="46"/>
  <c r="EG154" i="46"/>
  <c r="EH154" i="46"/>
  <c r="EI154" i="46"/>
  <c r="EJ154" i="46"/>
  <c r="EK154" i="46"/>
  <c r="EL154" i="46"/>
  <c r="EM154" i="46"/>
  <c r="EN154" i="46"/>
  <c r="EO154" i="46"/>
  <c r="EP154" i="46"/>
  <c r="EQ154" i="46"/>
  <c r="ER154" i="46"/>
  <c r="ES154" i="46"/>
  <c r="ET154" i="46"/>
  <c r="EU154" i="46"/>
  <c r="EV154" i="46"/>
  <c r="EW154" i="46"/>
  <c r="EX154" i="46"/>
  <c r="EY154" i="46"/>
  <c r="EZ154" i="46"/>
  <c r="FA154" i="46"/>
  <c r="FB154" i="46"/>
  <c r="FC154" i="46"/>
  <c r="FD154" i="46"/>
  <c r="FE154" i="46"/>
  <c r="FF154" i="46"/>
  <c r="FG154" i="46"/>
  <c r="FH154" i="46"/>
  <c r="FI154" i="46"/>
  <c r="FJ154" i="46"/>
  <c r="FK154" i="46"/>
  <c r="FL154" i="46"/>
  <c r="FM154" i="46"/>
  <c r="FN154" i="46"/>
  <c r="FO154" i="46"/>
  <c r="FP154" i="46"/>
  <c r="FQ154" i="46"/>
  <c r="FR154" i="46"/>
  <c r="FS154" i="46"/>
  <c r="FT154" i="46"/>
  <c r="FU154" i="46"/>
  <c r="FV154" i="46"/>
  <c r="FW154" i="46"/>
  <c r="FX154" i="46"/>
  <c r="FY154" i="46"/>
  <c r="FZ154" i="46"/>
  <c r="GA154" i="46"/>
  <c r="GB154" i="46"/>
  <c r="HE154" i="46"/>
  <c r="HF154" i="46"/>
  <c r="MC154" i="46"/>
  <c r="MD154" i="46"/>
  <c r="HG154" i="46"/>
  <c r="BH154" i="46"/>
  <c r="HH154" i="46"/>
  <c r="HI154" i="46"/>
  <c r="HJ154" i="46"/>
  <c r="GO153" i="46"/>
  <c r="BG153" i="46"/>
  <c r="BI153" i="46" s="1"/>
  <c r="BN153" i="46"/>
  <c r="BO153" i="46"/>
  <c r="BP153" i="46"/>
  <c r="BQ153" i="46"/>
  <c r="BR153" i="46"/>
  <c r="BS153" i="46"/>
  <c r="BT153" i="46"/>
  <c r="BU153" i="46"/>
  <c r="BV153" i="46"/>
  <c r="BW153" i="46"/>
  <c r="BX153" i="46"/>
  <c r="BY153" i="46"/>
  <c r="BZ153" i="46"/>
  <c r="CA153" i="46"/>
  <c r="CB153" i="46"/>
  <c r="CC153" i="46"/>
  <c r="CD153" i="46"/>
  <c r="CE153" i="46"/>
  <c r="CF153" i="46"/>
  <c r="CG153" i="46"/>
  <c r="CH153" i="46"/>
  <c r="CI153" i="46"/>
  <c r="CJ153" i="46"/>
  <c r="CK153" i="46"/>
  <c r="CL153" i="46"/>
  <c r="CM153" i="46"/>
  <c r="CN153" i="46"/>
  <c r="CO153" i="46"/>
  <c r="CP153" i="46"/>
  <c r="CQ153" i="46"/>
  <c r="CR153" i="46"/>
  <c r="CS153" i="46"/>
  <c r="CT153" i="46"/>
  <c r="CU153" i="46"/>
  <c r="CV153" i="46"/>
  <c r="CW153" i="46"/>
  <c r="CX153" i="46"/>
  <c r="CY153" i="46"/>
  <c r="CZ153" i="46"/>
  <c r="DA153" i="46"/>
  <c r="DB153" i="46"/>
  <c r="DC153" i="46"/>
  <c r="DD153" i="46"/>
  <c r="DE153" i="46"/>
  <c r="DF153" i="46"/>
  <c r="DG153" i="46"/>
  <c r="DH153" i="46"/>
  <c r="DI153" i="46"/>
  <c r="DJ153" i="46"/>
  <c r="DK153" i="46"/>
  <c r="DL153" i="46"/>
  <c r="DM153" i="46"/>
  <c r="DN153" i="46"/>
  <c r="DO153" i="46"/>
  <c r="DP153" i="46"/>
  <c r="DQ153" i="46"/>
  <c r="DR153" i="46"/>
  <c r="DS153" i="46"/>
  <c r="DT153" i="46"/>
  <c r="DU153" i="46"/>
  <c r="DV153" i="46"/>
  <c r="DW153" i="46"/>
  <c r="DX153" i="46"/>
  <c r="DY153" i="46"/>
  <c r="DZ153" i="46"/>
  <c r="EA153" i="46"/>
  <c r="EB153" i="46"/>
  <c r="EC153" i="46"/>
  <c r="ED153" i="46"/>
  <c r="EE153" i="46"/>
  <c r="EF153" i="46"/>
  <c r="EG153" i="46"/>
  <c r="EH153" i="46"/>
  <c r="EI153" i="46"/>
  <c r="EJ153" i="46"/>
  <c r="EK153" i="46"/>
  <c r="EL153" i="46"/>
  <c r="EM153" i="46"/>
  <c r="EN153" i="46"/>
  <c r="EO153" i="46"/>
  <c r="EP153" i="46"/>
  <c r="EQ153" i="46"/>
  <c r="ER153" i="46"/>
  <c r="ES153" i="46"/>
  <c r="ET153" i="46"/>
  <c r="EU153" i="46"/>
  <c r="EV153" i="46"/>
  <c r="EW153" i="46"/>
  <c r="EX153" i="46"/>
  <c r="EY153" i="46"/>
  <c r="EZ153" i="46"/>
  <c r="FA153" i="46"/>
  <c r="FB153" i="46"/>
  <c r="FC153" i="46"/>
  <c r="FD153" i="46"/>
  <c r="FE153" i="46"/>
  <c r="FF153" i="46"/>
  <c r="FG153" i="46"/>
  <c r="FH153" i="46"/>
  <c r="FI153" i="46"/>
  <c r="FJ153" i="46"/>
  <c r="FK153" i="46"/>
  <c r="FL153" i="46"/>
  <c r="FM153" i="46"/>
  <c r="FN153" i="46"/>
  <c r="FO153" i="46"/>
  <c r="FP153" i="46"/>
  <c r="FQ153" i="46"/>
  <c r="FR153" i="46"/>
  <c r="FS153" i="46"/>
  <c r="FT153" i="46"/>
  <c r="FU153" i="46"/>
  <c r="FV153" i="46"/>
  <c r="FW153" i="46"/>
  <c r="FX153" i="46"/>
  <c r="FY153" i="46"/>
  <c r="FZ153" i="46"/>
  <c r="GA153" i="46"/>
  <c r="GB153" i="46"/>
  <c r="HE153" i="46"/>
  <c r="HF153" i="46"/>
  <c r="MC153" i="46"/>
  <c r="MD153" i="46"/>
  <c r="HG153" i="46"/>
  <c r="BH153" i="46"/>
  <c r="HH153" i="46"/>
  <c r="HI153" i="46"/>
  <c r="HJ153" i="46"/>
  <c r="GO152" i="46"/>
  <c r="BG152" i="46"/>
  <c r="BI152" i="46" s="1"/>
  <c r="BN152" i="46"/>
  <c r="BO152" i="46"/>
  <c r="BP152" i="46"/>
  <c r="BQ152" i="46"/>
  <c r="BR152" i="46"/>
  <c r="BS152" i="46"/>
  <c r="BT152" i="46"/>
  <c r="BU152" i="46"/>
  <c r="BV152" i="46"/>
  <c r="BW152" i="46"/>
  <c r="BX152" i="46"/>
  <c r="BY152" i="46"/>
  <c r="BZ152" i="46"/>
  <c r="CA152" i="46"/>
  <c r="CB152" i="46"/>
  <c r="CC152" i="46"/>
  <c r="CD152" i="46"/>
  <c r="CE152" i="46"/>
  <c r="CF152" i="46"/>
  <c r="CG152" i="46"/>
  <c r="CH152" i="46"/>
  <c r="CI152" i="46"/>
  <c r="CJ152" i="46"/>
  <c r="CK152" i="46"/>
  <c r="CL152" i="46"/>
  <c r="CM152" i="46"/>
  <c r="CN152" i="46"/>
  <c r="CO152" i="46"/>
  <c r="CP152" i="46"/>
  <c r="CQ152" i="46"/>
  <c r="CR152" i="46"/>
  <c r="CS152" i="46"/>
  <c r="CT152" i="46"/>
  <c r="CU152" i="46"/>
  <c r="CV152" i="46"/>
  <c r="CW152" i="46"/>
  <c r="CX152" i="46"/>
  <c r="CY152" i="46"/>
  <c r="CZ152" i="46"/>
  <c r="DA152" i="46"/>
  <c r="DB152" i="46"/>
  <c r="DC152" i="46"/>
  <c r="DD152" i="46"/>
  <c r="DE152" i="46"/>
  <c r="DF152" i="46"/>
  <c r="DG152" i="46"/>
  <c r="DH152" i="46"/>
  <c r="DI152" i="46"/>
  <c r="DJ152" i="46"/>
  <c r="DK152" i="46"/>
  <c r="DL152" i="46"/>
  <c r="DM152" i="46"/>
  <c r="DN152" i="46"/>
  <c r="DO152" i="46"/>
  <c r="DP152" i="46"/>
  <c r="DQ152" i="46"/>
  <c r="DR152" i="46"/>
  <c r="DS152" i="46"/>
  <c r="DT152" i="46"/>
  <c r="DU152" i="46"/>
  <c r="DV152" i="46"/>
  <c r="DW152" i="46"/>
  <c r="DX152" i="46"/>
  <c r="DY152" i="46"/>
  <c r="DZ152" i="46"/>
  <c r="EA152" i="46"/>
  <c r="EB152" i="46"/>
  <c r="EC152" i="46"/>
  <c r="ED152" i="46"/>
  <c r="EE152" i="46"/>
  <c r="EF152" i="46"/>
  <c r="EG152" i="46"/>
  <c r="EH152" i="46"/>
  <c r="EI152" i="46"/>
  <c r="EJ152" i="46"/>
  <c r="EK152" i="46"/>
  <c r="EL152" i="46"/>
  <c r="EM152" i="46"/>
  <c r="EN152" i="46"/>
  <c r="EO152" i="46"/>
  <c r="EP152" i="46"/>
  <c r="EQ152" i="46"/>
  <c r="ER152" i="46"/>
  <c r="ES152" i="46"/>
  <c r="ET152" i="46"/>
  <c r="EU152" i="46"/>
  <c r="EV152" i="46"/>
  <c r="EW152" i="46"/>
  <c r="EX152" i="46"/>
  <c r="EY152" i="46"/>
  <c r="EZ152" i="46"/>
  <c r="FA152" i="46"/>
  <c r="FB152" i="46"/>
  <c r="FC152" i="46"/>
  <c r="FD152" i="46"/>
  <c r="FE152" i="46"/>
  <c r="FF152" i="46"/>
  <c r="FG152" i="46"/>
  <c r="FH152" i="46"/>
  <c r="FI152" i="46"/>
  <c r="FJ152" i="46"/>
  <c r="FK152" i="46"/>
  <c r="FL152" i="46"/>
  <c r="FM152" i="46"/>
  <c r="FN152" i="46"/>
  <c r="FO152" i="46"/>
  <c r="FP152" i="46"/>
  <c r="FQ152" i="46"/>
  <c r="FR152" i="46"/>
  <c r="FS152" i="46"/>
  <c r="FT152" i="46"/>
  <c r="FU152" i="46"/>
  <c r="FV152" i="46"/>
  <c r="FW152" i="46"/>
  <c r="FX152" i="46"/>
  <c r="FY152" i="46"/>
  <c r="FZ152" i="46"/>
  <c r="GA152" i="46"/>
  <c r="GB152" i="46"/>
  <c r="HE152" i="46"/>
  <c r="HF152" i="46"/>
  <c r="MC152" i="46"/>
  <c r="MD152" i="46"/>
  <c r="HG152" i="46"/>
  <c r="BH152" i="46"/>
  <c r="HH152" i="46"/>
  <c r="HI152" i="46"/>
  <c r="HJ152" i="46"/>
  <c r="GO151" i="46"/>
  <c r="BG151" i="46"/>
  <c r="BI151" i="46" s="1"/>
  <c r="BN151" i="46"/>
  <c r="BO151" i="46"/>
  <c r="BP151" i="46"/>
  <c r="BQ151" i="46"/>
  <c r="BR151" i="46"/>
  <c r="BS151" i="46"/>
  <c r="BT151" i="46"/>
  <c r="BU151" i="46"/>
  <c r="BV151" i="46"/>
  <c r="BW151" i="46"/>
  <c r="BX151" i="46"/>
  <c r="BY151" i="46"/>
  <c r="BZ151" i="46"/>
  <c r="CA151" i="46"/>
  <c r="CB151" i="46"/>
  <c r="CC151" i="46"/>
  <c r="CD151" i="46"/>
  <c r="CE151" i="46"/>
  <c r="CF151" i="46"/>
  <c r="CG151" i="46"/>
  <c r="CH151" i="46"/>
  <c r="CI151" i="46"/>
  <c r="CJ151" i="46"/>
  <c r="CK151" i="46"/>
  <c r="CL151" i="46"/>
  <c r="CM151" i="46"/>
  <c r="CN151" i="46"/>
  <c r="CO151" i="46"/>
  <c r="CP151" i="46"/>
  <c r="CQ151" i="46"/>
  <c r="CR151" i="46"/>
  <c r="CS151" i="46"/>
  <c r="CT151" i="46"/>
  <c r="CU151" i="46"/>
  <c r="CV151" i="46"/>
  <c r="CW151" i="46"/>
  <c r="CX151" i="46"/>
  <c r="CY151" i="46"/>
  <c r="CZ151" i="46"/>
  <c r="DA151" i="46"/>
  <c r="DB151" i="46"/>
  <c r="DC151" i="46"/>
  <c r="DD151" i="46"/>
  <c r="DE151" i="46"/>
  <c r="DF151" i="46"/>
  <c r="DG151" i="46"/>
  <c r="DH151" i="46"/>
  <c r="DI151" i="46"/>
  <c r="DJ151" i="46"/>
  <c r="DK151" i="46"/>
  <c r="DL151" i="46"/>
  <c r="DM151" i="46"/>
  <c r="DN151" i="46"/>
  <c r="DO151" i="46"/>
  <c r="DP151" i="46"/>
  <c r="DQ151" i="46"/>
  <c r="DR151" i="46"/>
  <c r="DS151" i="46"/>
  <c r="DT151" i="46"/>
  <c r="DU151" i="46"/>
  <c r="DV151" i="46"/>
  <c r="DW151" i="46"/>
  <c r="DX151" i="46"/>
  <c r="DY151" i="46"/>
  <c r="DZ151" i="46"/>
  <c r="EA151" i="46"/>
  <c r="EB151" i="46"/>
  <c r="EC151" i="46"/>
  <c r="ED151" i="46"/>
  <c r="EE151" i="46"/>
  <c r="EF151" i="46"/>
  <c r="EG151" i="46"/>
  <c r="EH151" i="46"/>
  <c r="EI151" i="46"/>
  <c r="EJ151" i="46"/>
  <c r="EK151" i="46"/>
  <c r="EL151" i="46"/>
  <c r="EM151" i="46"/>
  <c r="EN151" i="46"/>
  <c r="EO151" i="46"/>
  <c r="EP151" i="46"/>
  <c r="EQ151" i="46"/>
  <c r="ER151" i="46"/>
  <c r="ES151" i="46"/>
  <c r="ET151" i="46"/>
  <c r="EU151" i="46"/>
  <c r="EV151" i="46"/>
  <c r="EW151" i="46"/>
  <c r="EX151" i="46"/>
  <c r="EY151" i="46"/>
  <c r="EZ151" i="46"/>
  <c r="FA151" i="46"/>
  <c r="FB151" i="46"/>
  <c r="FC151" i="46"/>
  <c r="FD151" i="46"/>
  <c r="FE151" i="46"/>
  <c r="FF151" i="46"/>
  <c r="FG151" i="46"/>
  <c r="FH151" i="46"/>
  <c r="FI151" i="46"/>
  <c r="FJ151" i="46"/>
  <c r="FK151" i="46"/>
  <c r="FL151" i="46"/>
  <c r="FM151" i="46"/>
  <c r="FN151" i="46"/>
  <c r="FO151" i="46"/>
  <c r="FP151" i="46"/>
  <c r="FQ151" i="46"/>
  <c r="FR151" i="46"/>
  <c r="FS151" i="46"/>
  <c r="FT151" i="46"/>
  <c r="FU151" i="46"/>
  <c r="FV151" i="46"/>
  <c r="FW151" i="46"/>
  <c r="FX151" i="46"/>
  <c r="FY151" i="46"/>
  <c r="FZ151" i="46"/>
  <c r="GA151" i="46"/>
  <c r="GB151" i="46"/>
  <c r="HE151" i="46"/>
  <c r="HF151" i="46"/>
  <c r="MC151" i="46"/>
  <c r="MD151" i="46"/>
  <c r="HG151" i="46"/>
  <c r="BH151" i="46"/>
  <c r="HH151" i="46"/>
  <c r="HI151" i="46"/>
  <c r="HJ151" i="46"/>
  <c r="GO150" i="46"/>
  <c r="BG150" i="46"/>
  <c r="BI150" i="46" s="1"/>
  <c r="BN150" i="46"/>
  <c r="BO150" i="46"/>
  <c r="BP150" i="46"/>
  <c r="BQ150" i="46"/>
  <c r="BR150" i="46"/>
  <c r="BS150" i="46"/>
  <c r="BT150" i="46"/>
  <c r="BU150" i="46"/>
  <c r="BV150" i="46"/>
  <c r="BW150" i="46"/>
  <c r="BX150" i="46"/>
  <c r="BY150" i="46"/>
  <c r="BZ150" i="46"/>
  <c r="CA150" i="46"/>
  <c r="CB150" i="46"/>
  <c r="CC150" i="46"/>
  <c r="CD150" i="46"/>
  <c r="CE150" i="46"/>
  <c r="CF150" i="46"/>
  <c r="CG150" i="46"/>
  <c r="CH150" i="46"/>
  <c r="CI150" i="46"/>
  <c r="CJ150" i="46"/>
  <c r="CK150" i="46"/>
  <c r="CL150" i="46"/>
  <c r="CM150" i="46"/>
  <c r="CN150" i="46"/>
  <c r="CO150" i="46"/>
  <c r="CP150" i="46"/>
  <c r="CQ150" i="46"/>
  <c r="CR150" i="46"/>
  <c r="CS150" i="46"/>
  <c r="CT150" i="46"/>
  <c r="CU150" i="46"/>
  <c r="CV150" i="46"/>
  <c r="CW150" i="46"/>
  <c r="CX150" i="46"/>
  <c r="CY150" i="46"/>
  <c r="CZ150" i="46"/>
  <c r="DA150" i="46"/>
  <c r="DB150" i="46"/>
  <c r="DC150" i="46"/>
  <c r="DD150" i="46"/>
  <c r="DE150" i="46"/>
  <c r="DF150" i="46"/>
  <c r="DG150" i="46"/>
  <c r="DH150" i="46"/>
  <c r="DI150" i="46"/>
  <c r="DJ150" i="46"/>
  <c r="DK150" i="46"/>
  <c r="DL150" i="46"/>
  <c r="DM150" i="46"/>
  <c r="DN150" i="46"/>
  <c r="DO150" i="46"/>
  <c r="DP150" i="46"/>
  <c r="DQ150" i="46"/>
  <c r="DR150" i="46"/>
  <c r="DS150" i="46"/>
  <c r="DT150" i="46"/>
  <c r="DU150" i="46"/>
  <c r="DV150" i="46"/>
  <c r="DW150" i="46"/>
  <c r="DX150" i="46"/>
  <c r="DY150" i="46"/>
  <c r="DZ150" i="46"/>
  <c r="EA150" i="46"/>
  <c r="EB150" i="46"/>
  <c r="EC150" i="46"/>
  <c r="ED150" i="46"/>
  <c r="EE150" i="46"/>
  <c r="EF150" i="46"/>
  <c r="EG150" i="46"/>
  <c r="EH150" i="46"/>
  <c r="EI150" i="46"/>
  <c r="EJ150" i="46"/>
  <c r="EK150" i="46"/>
  <c r="EL150" i="46"/>
  <c r="EM150" i="46"/>
  <c r="EN150" i="46"/>
  <c r="EO150" i="46"/>
  <c r="EP150" i="46"/>
  <c r="EQ150" i="46"/>
  <c r="ER150" i="46"/>
  <c r="ES150" i="46"/>
  <c r="ET150" i="46"/>
  <c r="EU150" i="46"/>
  <c r="EV150" i="46"/>
  <c r="EW150" i="46"/>
  <c r="EX150" i="46"/>
  <c r="EY150" i="46"/>
  <c r="EZ150" i="46"/>
  <c r="FA150" i="46"/>
  <c r="FB150" i="46"/>
  <c r="FC150" i="46"/>
  <c r="FD150" i="46"/>
  <c r="FE150" i="46"/>
  <c r="FF150" i="46"/>
  <c r="FG150" i="46"/>
  <c r="FH150" i="46"/>
  <c r="FI150" i="46"/>
  <c r="FJ150" i="46"/>
  <c r="FK150" i="46"/>
  <c r="FL150" i="46"/>
  <c r="FM150" i="46"/>
  <c r="FN150" i="46"/>
  <c r="FO150" i="46"/>
  <c r="FP150" i="46"/>
  <c r="FQ150" i="46"/>
  <c r="FR150" i="46"/>
  <c r="FS150" i="46"/>
  <c r="FT150" i="46"/>
  <c r="FU150" i="46"/>
  <c r="FV150" i="46"/>
  <c r="FW150" i="46"/>
  <c r="FX150" i="46"/>
  <c r="FY150" i="46"/>
  <c r="FZ150" i="46"/>
  <c r="GA150" i="46"/>
  <c r="GB150" i="46"/>
  <c r="HE150" i="46"/>
  <c r="HF150" i="46"/>
  <c r="MC150" i="46"/>
  <c r="MD150" i="46"/>
  <c r="HG150" i="46"/>
  <c r="BH150" i="46"/>
  <c r="HH150" i="46"/>
  <c r="HI150" i="46"/>
  <c r="HJ150" i="46"/>
  <c r="GO149" i="46"/>
  <c r="BG149" i="46"/>
  <c r="BI149" i="46" s="1"/>
  <c r="BN149" i="46"/>
  <c r="BO149" i="46"/>
  <c r="BP149" i="46"/>
  <c r="BQ149" i="46"/>
  <c r="BR149" i="46"/>
  <c r="BS149" i="46"/>
  <c r="BT149" i="46"/>
  <c r="BU149" i="46"/>
  <c r="BV149" i="46"/>
  <c r="BW149" i="46"/>
  <c r="BX149" i="46"/>
  <c r="BY149" i="46"/>
  <c r="BZ149" i="46"/>
  <c r="CA149" i="46"/>
  <c r="CB149" i="46"/>
  <c r="CC149" i="46"/>
  <c r="CD149" i="46"/>
  <c r="CE149" i="46"/>
  <c r="CF149" i="46"/>
  <c r="CG149" i="46"/>
  <c r="CH149" i="46"/>
  <c r="CI149" i="46"/>
  <c r="CJ149" i="46"/>
  <c r="CK149" i="46"/>
  <c r="CL149" i="46"/>
  <c r="CM149" i="46"/>
  <c r="CN149" i="46"/>
  <c r="CO149" i="46"/>
  <c r="CP149" i="46"/>
  <c r="CQ149" i="46"/>
  <c r="CR149" i="46"/>
  <c r="CS149" i="46"/>
  <c r="CT149" i="46"/>
  <c r="CU149" i="46"/>
  <c r="CV149" i="46"/>
  <c r="CW149" i="46"/>
  <c r="CX149" i="46"/>
  <c r="CY149" i="46"/>
  <c r="CZ149" i="46"/>
  <c r="DA149" i="46"/>
  <c r="DB149" i="46"/>
  <c r="DC149" i="46"/>
  <c r="DD149" i="46"/>
  <c r="DE149" i="46"/>
  <c r="DF149" i="46"/>
  <c r="DG149" i="46"/>
  <c r="DH149" i="46"/>
  <c r="DI149" i="46"/>
  <c r="DJ149" i="46"/>
  <c r="DK149" i="46"/>
  <c r="DL149" i="46"/>
  <c r="DM149" i="46"/>
  <c r="DN149" i="46"/>
  <c r="DO149" i="46"/>
  <c r="DP149" i="46"/>
  <c r="DQ149" i="46"/>
  <c r="DR149" i="46"/>
  <c r="DS149" i="46"/>
  <c r="DT149" i="46"/>
  <c r="DU149" i="46"/>
  <c r="DV149" i="46"/>
  <c r="DW149" i="46"/>
  <c r="DX149" i="46"/>
  <c r="DY149" i="46"/>
  <c r="DZ149" i="46"/>
  <c r="EA149" i="46"/>
  <c r="EB149" i="46"/>
  <c r="EC149" i="46"/>
  <c r="ED149" i="46"/>
  <c r="EE149" i="46"/>
  <c r="EF149" i="46"/>
  <c r="EG149" i="46"/>
  <c r="EH149" i="46"/>
  <c r="EI149" i="46"/>
  <c r="EJ149" i="46"/>
  <c r="EK149" i="46"/>
  <c r="EL149" i="46"/>
  <c r="EM149" i="46"/>
  <c r="EN149" i="46"/>
  <c r="EO149" i="46"/>
  <c r="EP149" i="46"/>
  <c r="EQ149" i="46"/>
  <c r="ER149" i="46"/>
  <c r="ES149" i="46"/>
  <c r="ET149" i="46"/>
  <c r="EU149" i="46"/>
  <c r="EV149" i="46"/>
  <c r="EW149" i="46"/>
  <c r="EX149" i="46"/>
  <c r="EY149" i="46"/>
  <c r="EZ149" i="46"/>
  <c r="FA149" i="46"/>
  <c r="FB149" i="46"/>
  <c r="FC149" i="46"/>
  <c r="FD149" i="46"/>
  <c r="FE149" i="46"/>
  <c r="FF149" i="46"/>
  <c r="FG149" i="46"/>
  <c r="FH149" i="46"/>
  <c r="FI149" i="46"/>
  <c r="FJ149" i="46"/>
  <c r="FK149" i="46"/>
  <c r="FL149" i="46"/>
  <c r="FM149" i="46"/>
  <c r="FN149" i="46"/>
  <c r="FO149" i="46"/>
  <c r="FP149" i="46"/>
  <c r="FQ149" i="46"/>
  <c r="FR149" i="46"/>
  <c r="FS149" i="46"/>
  <c r="FT149" i="46"/>
  <c r="FU149" i="46"/>
  <c r="FV149" i="46"/>
  <c r="FW149" i="46"/>
  <c r="FX149" i="46"/>
  <c r="FY149" i="46"/>
  <c r="FZ149" i="46"/>
  <c r="GA149" i="46"/>
  <c r="GB149" i="46"/>
  <c r="HE149" i="46"/>
  <c r="HF149" i="46"/>
  <c r="MC149" i="46"/>
  <c r="MD149" i="46"/>
  <c r="HG149" i="46"/>
  <c r="BH149" i="46"/>
  <c r="HH149" i="46"/>
  <c r="HI149" i="46"/>
  <c r="HJ149" i="46"/>
  <c r="GO148" i="46"/>
  <c r="BG148" i="46"/>
  <c r="BI148" i="46" s="1"/>
  <c r="BN148" i="46"/>
  <c r="BO148" i="46"/>
  <c r="BP148" i="46"/>
  <c r="BQ148" i="46"/>
  <c r="BR148" i="46"/>
  <c r="BS148" i="46"/>
  <c r="BT148" i="46"/>
  <c r="BU148" i="46"/>
  <c r="BV148" i="46"/>
  <c r="BW148" i="46"/>
  <c r="BX148" i="46"/>
  <c r="BY148" i="46"/>
  <c r="BZ148" i="46"/>
  <c r="CA148" i="46"/>
  <c r="CB148" i="46"/>
  <c r="CC148" i="46"/>
  <c r="CD148" i="46"/>
  <c r="CE148" i="46"/>
  <c r="CF148" i="46"/>
  <c r="CG148" i="46"/>
  <c r="CH148" i="46"/>
  <c r="CI148" i="46"/>
  <c r="CJ148" i="46"/>
  <c r="CK148" i="46"/>
  <c r="CL148" i="46"/>
  <c r="CM148" i="46"/>
  <c r="CN148" i="46"/>
  <c r="CO148" i="46"/>
  <c r="CP148" i="46"/>
  <c r="CQ148" i="46"/>
  <c r="CR148" i="46"/>
  <c r="CS148" i="46"/>
  <c r="CT148" i="46"/>
  <c r="CU148" i="46"/>
  <c r="CV148" i="46"/>
  <c r="CW148" i="46"/>
  <c r="CX148" i="46"/>
  <c r="CY148" i="46"/>
  <c r="CZ148" i="46"/>
  <c r="DA148" i="46"/>
  <c r="DB148" i="46"/>
  <c r="DC148" i="46"/>
  <c r="DD148" i="46"/>
  <c r="DE148" i="46"/>
  <c r="DF148" i="46"/>
  <c r="DG148" i="46"/>
  <c r="DH148" i="46"/>
  <c r="DI148" i="46"/>
  <c r="DJ148" i="46"/>
  <c r="DK148" i="46"/>
  <c r="DL148" i="46"/>
  <c r="DM148" i="46"/>
  <c r="DN148" i="46"/>
  <c r="DO148" i="46"/>
  <c r="DP148" i="46"/>
  <c r="DQ148" i="46"/>
  <c r="DR148" i="46"/>
  <c r="DS148" i="46"/>
  <c r="DT148" i="46"/>
  <c r="DU148" i="46"/>
  <c r="DV148" i="46"/>
  <c r="DW148" i="46"/>
  <c r="DX148" i="46"/>
  <c r="DY148" i="46"/>
  <c r="DZ148" i="46"/>
  <c r="EA148" i="46"/>
  <c r="EB148" i="46"/>
  <c r="EC148" i="46"/>
  <c r="ED148" i="46"/>
  <c r="EE148" i="46"/>
  <c r="EF148" i="46"/>
  <c r="EG148" i="46"/>
  <c r="EH148" i="46"/>
  <c r="EI148" i="46"/>
  <c r="EJ148" i="46"/>
  <c r="EK148" i="46"/>
  <c r="EL148" i="46"/>
  <c r="EM148" i="46"/>
  <c r="EN148" i="46"/>
  <c r="EO148" i="46"/>
  <c r="EP148" i="46"/>
  <c r="EQ148" i="46"/>
  <c r="ER148" i="46"/>
  <c r="ES148" i="46"/>
  <c r="ET148" i="46"/>
  <c r="EU148" i="46"/>
  <c r="EV148" i="46"/>
  <c r="EW148" i="46"/>
  <c r="EX148" i="46"/>
  <c r="EY148" i="46"/>
  <c r="EZ148" i="46"/>
  <c r="FA148" i="46"/>
  <c r="FB148" i="46"/>
  <c r="FC148" i="46"/>
  <c r="FD148" i="46"/>
  <c r="FE148" i="46"/>
  <c r="FF148" i="46"/>
  <c r="FG148" i="46"/>
  <c r="FH148" i="46"/>
  <c r="FI148" i="46"/>
  <c r="FJ148" i="46"/>
  <c r="FK148" i="46"/>
  <c r="FL148" i="46"/>
  <c r="FM148" i="46"/>
  <c r="FN148" i="46"/>
  <c r="FO148" i="46"/>
  <c r="FP148" i="46"/>
  <c r="FQ148" i="46"/>
  <c r="FR148" i="46"/>
  <c r="FS148" i="46"/>
  <c r="FT148" i="46"/>
  <c r="FU148" i="46"/>
  <c r="FV148" i="46"/>
  <c r="FW148" i="46"/>
  <c r="FX148" i="46"/>
  <c r="FY148" i="46"/>
  <c r="FZ148" i="46"/>
  <c r="GA148" i="46"/>
  <c r="GB148" i="46"/>
  <c r="HE148" i="46"/>
  <c r="HF148" i="46"/>
  <c r="MC148" i="46"/>
  <c r="MD148" i="46"/>
  <c r="HG148" i="46"/>
  <c r="BH148" i="46"/>
  <c r="HH148" i="46"/>
  <c r="HI148" i="46"/>
  <c r="HJ148" i="46"/>
  <c r="GO147" i="46"/>
  <c r="BG147" i="46"/>
  <c r="BI147" i="46" s="1"/>
  <c r="BN147" i="46"/>
  <c r="BO147" i="46"/>
  <c r="BP147" i="46"/>
  <c r="BQ147" i="46"/>
  <c r="BR147" i="46"/>
  <c r="BS147" i="46"/>
  <c r="BT147" i="46"/>
  <c r="BU147" i="46"/>
  <c r="BV147" i="46"/>
  <c r="BW147" i="46"/>
  <c r="BX147" i="46"/>
  <c r="BY147" i="46"/>
  <c r="BZ147" i="46"/>
  <c r="CA147" i="46"/>
  <c r="CB147" i="46"/>
  <c r="CC147" i="46"/>
  <c r="CD147" i="46"/>
  <c r="CE147" i="46"/>
  <c r="CF147" i="46"/>
  <c r="CG147" i="46"/>
  <c r="CH147" i="46"/>
  <c r="CI147" i="46"/>
  <c r="CJ147" i="46"/>
  <c r="CK147" i="46"/>
  <c r="CL147" i="46"/>
  <c r="CM147" i="46"/>
  <c r="CN147" i="46"/>
  <c r="CO147" i="46"/>
  <c r="CP147" i="46"/>
  <c r="CQ147" i="46"/>
  <c r="CR147" i="46"/>
  <c r="CS147" i="46"/>
  <c r="CT147" i="46"/>
  <c r="CU147" i="46"/>
  <c r="CV147" i="46"/>
  <c r="CW147" i="46"/>
  <c r="CX147" i="46"/>
  <c r="CY147" i="46"/>
  <c r="CZ147" i="46"/>
  <c r="DA147" i="46"/>
  <c r="DB147" i="46"/>
  <c r="DC147" i="46"/>
  <c r="DD147" i="46"/>
  <c r="DE147" i="46"/>
  <c r="DF147" i="46"/>
  <c r="DG147" i="46"/>
  <c r="DH147" i="46"/>
  <c r="DI147" i="46"/>
  <c r="DJ147" i="46"/>
  <c r="DK147" i="46"/>
  <c r="DL147" i="46"/>
  <c r="DM147" i="46"/>
  <c r="DN147" i="46"/>
  <c r="DO147" i="46"/>
  <c r="DP147" i="46"/>
  <c r="DQ147" i="46"/>
  <c r="DR147" i="46"/>
  <c r="DS147" i="46"/>
  <c r="DT147" i="46"/>
  <c r="DU147" i="46"/>
  <c r="DV147" i="46"/>
  <c r="DW147" i="46"/>
  <c r="DX147" i="46"/>
  <c r="DY147" i="46"/>
  <c r="DZ147" i="46"/>
  <c r="EA147" i="46"/>
  <c r="EB147" i="46"/>
  <c r="EC147" i="46"/>
  <c r="ED147" i="46"/>
  <c r="EE147" i="46"/>
  <c r="EF147" i="46"/>
  <c r="EG147" i="46"/>
  <c r="EH147" i="46"/>
  <c r="EI147" i="46"/>
  <c r="EJ147" i="46"/>
  <c r="EK147" i="46"/>
  <c r="EL147" i="46"/>
  <c r="EM147" i="46"/>
  <c r="EN147" i="46"/>
  <c r="EO147" i="46"/>
  <c r="EP147" i="46"/>
  <c r="EQ147" i="46"/>
  <c r="ER147" i="46"/>
  <c r="ES147" i="46"/>
  <c r="ET147" i="46"/>
  <c r="EU147" i="46"/>
  <c r="EV147" i="46"/>
  <c r="EW147" i="46"/>
  <c r="EX147" i="46"/>
  <c r="EY147" i="46"/>
  <c r="EZ147" i="46"/>
  <c r="FA147" i="46"/>
  <c r="FB147" i="46"/>
  <c r="FC147" i="46"/>
  <c r="FD147" i="46"/>
  <c r="FE147" i="46"/>
  <c r="FF147" i="46"/>
  <c r="FG147" i="46"/>
  <c r="FH147" i="46"/>
  <c r="FI147" i="46"/>
  <c r="FJ147" i="46"/>
  <c r="FK147" i="46"/>
  <c r="FL147" i="46"/>
  <c r="FM147" i="46"/>
  <c r="FN147" i="46"/>
  <c r="FO147" i="46"/>
  <c r="FP147" i="46"/>
  <c r="FQ147" i="46"/>
  <c r="FR147" i="46"/>
  <c r="FS147" i="46"/>
  <c r="FT147" i="46"/>
  <c r="FU147" i="46"/>
  <c r="FV147" i="46"/>
  <c r="FW147" i="46"/>
  <c r="FX147" i="46"/>
  <c r="FY147" i="46"/>
  <c r="FZ147" i="46"/>
  <c r="GA147" i="46"/>
  <c r="GB147" i="46"/>
  <c r="HE147" i="46"/>
  <c r="HF147" i="46"/>
  <c r="MC147" i="46"/>
  <c r="MD147" i="46"/>
  <c r="HG147" i="46"/>
  <c r="BH147" i="46"/>
  <c r="HH147" i="46"/>
  <c r="HI147" i="46"/>
  <c r="HJ147" i="46"/>
  <c r="GO146" i="46"/>
  <c r="BG146" i="46"/>
  <c r="BI146" i="46" s="1"/>
  <c r="BN146" i="46"/>
  <c r="BO146" i="46"/>
  <c r="BP146" i="46"/>
  <c r="BQ146" i="46"/>
  <c r="BR146" i="46"/>
  <c r="BS146" i="46"/>
  <c r="BT146" i="46"/>
  <c r="BU146" i="46"/>
  <c r="BV146" i="46"/>
  <c r="BW146" i="46"/>
  <c r="BX146" i="46"/>
  <c r="BY146" i="46"/>
  <c r="BZ146" i="46"/>
  <c r="CA146" i="46"/>
  <c r="CB146" i="46"/>
  <c r="CC146" i="46"/>
  <c r="CD146" i="46"/>
  <c r="CE146" i="46"/>
  <c r="CF146" i="46"/>
  <c r="CG146" i="46"/>
  <c r="CH146" i="46"/>
  <c r="CI146" i="46"/>
  <c r="CJ146" i="46"/>
  <c r="CK146" i="46"/>
  <c r="CL146" i="46"/>
  <c r="CM146" i="46"/>
  <c r="CN146" i="46"/>
  <c r="CO146" i="46"/>
  <c r="CP146" i="46"/>
  <c r="CQ146" i="46"/>
  <c r="CR146" i="46"/>
  <c r="CS146" i="46"/>
  <c r="CT146" i="46"/>
  <c r="CU146" i="46"/>
  <c r="CV146" i="46"/>
  <c r="CW146" i="46"/>
  <c r="CX146" i="46"/>
  <c r="CY146" i="46"/>
  <c r="CZ146" i="46"/>
  <c r="DA146" i="46"/>
  <c r="DB146" i="46"/>
  <c r="DC146" i="46"/>
  <c r="DD146" i="46"/>
  <c r="DE146" i="46"/>
  <c r="DF146" i="46"/>
  <c r="DG146" i="46"/>
  <c r="DH146" i="46"/>
  <c r="DI146" i="46"/>
  <c r="DJ146" i="46"/>
  <c r="DK146" i="46"/>
  <c r="DL146" i="46"/>
  <c r="DM146" i="46"/>
  <c r="DN146" i="46"/>
  <c r="DO146" i="46"/>
  <c r="DP146" i="46"/>
  <c r="DQ146" i="46"/>
  <c r="DR146" i="46"/>
  <c r="DS146" i="46"/>
  <c r="DT146" i="46"/>
  <c r="DU146" i="46"/>
  <c r="DV146" i="46"/>
  <c r="DW146" i="46"/>
  <c r="DX146" i="46"/>
  <c r="DY146" i="46"/>
  <c r="DZ146" i="46"/>
  <c r="EA146" i="46"/>
  <c r="EB146" i="46"/>
  <c r="EC146" i="46"/>
  <c r="ED146" i="46"/>
  <c r="EE146" i="46"/>
  <c r="EF146" i="46"/>
  <c r="EG146" i="46"/>
  <c r="EH146" i="46"/>
  <c r="EI146" i="46"/>
  <c r="EJ146" i="46"/>
  <c r="EK146" i="46"/>
  <c r="EL146" i="46"/>
  <c r="EM146" i="46"/>
  <c r="EN146" i="46"/>
  <c r="EO146" i="46"/>
  <c r="EP146" i="46"/>
  <c r="EQ146" i="46"/>
  <c r="ER146" i="46"/>
  <c r="ES146" i="46"/>
  <c r="ET146" i="46"/>
  <c r="EU146" i="46"/>
  <c r="EV146" i="46"/>
  <c r="EW146" i="46"/>
  <c r="EX146" i="46"/>
  <c r="EY146" i="46"/>
  <c r="EZ146" i="46"/>
  <c r="FA146" i="46"/>
  <c r="FB146" i="46"/>
  <c r="FC146" i="46"/>
  <c r="FD146" i="46"/>
  <c r="FE146" i="46"/>
  <c r="FF146" i="46"/>
  <c r="FG146" i="46"/>
  <c r="FH146" i="46"/>
  <c r="FI146" i="46"/>
  <c r="FJ146" i="46"/>
  <c r="FK146" i="46"/>
  <c r="FL146" i="46"/>
  <c r="FM146" i="46"/>
  <c r="FN146" i="46"/>
  <c r="FO146" i="46"/>
  <c r="FP146" i="46"/>
  <c r="FQ146" i="46"/>
  <c r="FR146" i="46"/>
  <c r="FS146" i="46"/>
  <c r="FT146" i="46"/>
  <c r="FU146" i="46"/>
  <c r="FV146" i="46"/>
  <c r="FW146" i="46"/>
  <c r="FX146" i="46"/>
  <c r="FY146" i="46"/>
  <c r="FZ146" i="46"/>
  <c r="GA146" i="46"/>
  <c r="GB146" i="46"/>
  <c r="HE146" i="46"/>
  <c r="HF146" i="46"/>
  <c r="MC146" i="46"/>
  <c r="MD146" i="46"/>
  <c r="HG146" i="46"/>
  <c r="BH146" i="46"/>
  <c r="HH146" i="46"/>
  <c r="HI146" i="46"/>
  <c r="HJ146" i="46"/>
  <c r="GO145" i="46"/>
  <c r="BG145" i="46"/>
  <c r="BI145" i="46" s="1"/>
  <c r="BN145" i="46"/>
  <c r="BO145" i="46"/>
  <c r="BP145" i="46"/>
  <c r="BQ145" i="46"/>
  <c r="BR145" i="46"/>
  <c r="BS145" i="46"/>
  <c r="BT145" i="46"/>
  <c r="BU145" i="46"/>
  <c r="BV145" i="46"/>
  <c r="BW145" i="46"/>
  <c r="BX145" i="46"/>
  <c r="BY145" i="46"/>
  <c r="BZ145" i="46"/>
  <c r="CA145" i="46"/>
  <c r="CB145" i="46"/>
  <c r="CC145" i="46"/>
  <c r="CD145" i="46"/>
  <c r="CE145" i="46"/>
  <c r="CF145" i="46"/>
  <c r="CG145" i="46"/>
  <c r="CH145" i="46"/>
  <c r="CI145" i="46"/>
  <c r="CJ145" i="46"/>
  <c r="CK145" i="46"/>
  <c r="CL145" i="46"/>
  <c r="CM145" i="46"/>
  <c r="CN145" i="46"/>
  <c r="CO145" i="46"/>
  <c r="CP145" i="46"/>
  <c r="CQ145" i="46"/>
  <c r="CR145" i="46"/>
  <c r="CS145" i="46"/>
  <c r="CT145" i="46"/>
  <c r="CU145" i="46"/>
  <c r="CV145" i="46"/>
  <c r="CW145" i="46"/>
  <c r="CX145" i="46"/>
  <c r="CY145" i="46"/>
  <c r="CZ145" i="46"/>
  <c r="DA145" i="46"/>
  <c r="DB145" i="46"/>
  <c r="DC145" i="46"/>
  <c r="DD145" i="46"/>
  <c r="DE145" i="46"/>
  <c r="DF145" i="46"/>
  <c r="DG145" i="46"/>
  <c r="DH145" i="46"/>
  <c r="DI145" i="46"/>
  <c r="DJ145" i="46"/>
  <c r="DK145" i="46"/>
  <c r="DL145" i="46"/>
  <c r="DM145" i="46"/>
  <c r="DN145" i="46"/>
  <c r="DO145" i="46"/>
  <c r="DP145" i="46"/>
  <c r="DQ145" i="46"/>
  <c r="DR145" i="46"/>
  <c r="DS145" i="46"/>
  <c r="DT145" i="46"/>
  <c r="DU145" i="46"/>
  <c r="DV145" i="46"/>
  <c r="DW145" i="46"/>
  <c r="DX145" i="46"/>
  <c r="DY145" i="46"/>
  <c r="DZ145" i="46"/>
  <c r="EA145" i="46"/>
  <c r="EB145" i="46"/>
  <c r="EC145" i="46"/>
  <c r="ED145" i="46"/>
  <c r="EE145" i="46"/>
  <c r="EF145" i="46"/>
  <c r="EG145" i="46"/>
  <c r="EH145" i="46"/>
  <c r="EI145" i="46"/>
  <c r="EJ145" i="46"/>
  <c r="EK145" i="46"/>
  <c r="EL145" i="46"/>
  <c r="EM145" i="46"/>
  <c r="EN145" i="46"/>
  <c r="EO145" i="46"/>
  <c r="EP145" i="46"/>
  <c r="EQ145" i="46"/>
  <c r="ER145" i="46"/>
  <c r="ES145" i="46"/>
  <c r="ET145" i="46"/>
  <c r="EU145" i="46"/>
  <c r="EV145" i="46"/>
  <c r="EW145" i="46"/>
  <c r="EX145" i="46"/>
  <c r="EY145" i="46"/>
  <c r="EZ145" i="46"/>
  <c r="FA145" i="46"/>
  <c r="FB145" i="46"/>
  <c r="FC145" i="46"/>
  <c r="FD145" i="46"/>
  <c r="FE145" i="46"/>
  <c r="FF145" i="46"/>
  <c r="FG145" i="46"/>
  <c r="FH145" i="46"/>
  <c r="FI145" i="46"/>
  <c r="FJ145" i="46"/>
  <c r="FK145" i="46"/>
  <c r="FL145" i="46"/>
  <c r="FM145" i="46"/>
  <c r="FN145" i="46"/>
  <c r="FO145" i="46"/>
  <c r="FP145" i="46"/>
  <c r="FQ145" i="46"/>
  <c r="FR145" i="46"/>
  <c r="FS145" i="46"/>
  <c r="FT145" i="46"/>
  <c r="FU145" i="46"/>
  <c r="FV145" i="46"/>
  <c r="FW145" i="46"/>
  <c r="FX145" i="46"/>
  <c r="FY145" i="46"/>
  <c r="FZ145" i="46"/>
  <c r="GA145" i="46"/>
  <c r="GB145" i="46"/>
  <c r="HE145" i="46"/>
  <c r="HF145" i="46"/>
  <c r="MC145" i="46"/>
  <c r="MD145" i="46"/>
  <c r="HG145" i="46"/>
  <c r="BH145" i="46"/>
  <c r="HH145" i="46"/>
  <c r="HI145" i="46"/>
  <c r="HJ145" i="46"/>
  <c r="GO144" i="46"/>
  <c r="BG144" i="46"/>
  <c r="BI144" i="46" s="1"/>
  <c r="BN144" i="46"/>
  <c r="BO144" i="46"/>
  <c r="BP144" i="46"/>
  <c r="BQ144" i="46"/>
  <c r="BR144" i="46"/>
  <c r="BS144" i="46"/>
  <c r="BT144" i="46"/>
  <c r="BU144" i="46"/>
  <c r="BV144" i="46"/>
  <c r="BW144" i="46"/>
  <c r="BX144" i="46"/>
  <c r="BY144" i="46"/>
  <c r="BZ144" i="46"/>
  <c r="CA144" i="46"/>
  <c r="CB144" i="46"/>
  <c r="CC144" i="46"/>
  <c r="CD144" i="46"/>
  <c r="CE144" i="46"/>
  <c r="CF144" i="46"/>
  <c r="CG144" i="46"/>
  <c r="CH144" i="46"/>
  <c r="CI144" i="46"/>
  <c r="CJ144" i="46"/>
  <c r="CK144" i="46"/>
  <c r="CL144" i="46"/>
  <c r="CM144" i="46"/>
  <c r="CN144" i="46"/>
  <c r="CO144" i="46"/>
  <c r="CP144" i="46"/>
  <c r="CQ144" i="46"/>
  <c r="CR144" i="46"/>
  <c r="CS144" i="46"/>
  <c r="CT144" i="46"/>
  <c r="CU144" i="46"/>
  <c r="CV144" i="46"/>
  <c r="CW144" i="46"/>
  <c r="CX144" i="46"/>
  <c r="CY144" i="46"/>
  <c r="CZ144" i="46"/>
  <c r="DA144" i="46"/>
  <c r="DB144" i="46"/>
  <c r="DC144" i="46"/>
  <c r="DD144" i="46"/>
  <c r="DE144" i="46"/>
  <c r="DF144" i="46"/>
  <c r="DG144" i="46"/>
  <c r="DH144" i="46"/>
  <c r="DI144" i="46"/>
  <c r="DJ144" i="46"/>
  <c r="DK144" i="46"/>
  <c r="DL144" i="46"/>
  <c r="DM144" i="46"/>
  <c r="DN144" i="46"/>
  <c r="DO144" i="46"/>
  <c r="DP144" i="46"/>
  <c r="DQ144" i="46"/>
  <c r="DR144" i="46"/>
  <c r="DS144" i="46"/>
  <c r="DT144" i="46"/>
  <c r="DU144" i="46"/>
  <c r="DV144" i="46"/>
  <c r="DW144" i="46"/>
  <c r="DX144" i="46"/>
  <c r="DY144" i="46"/>
  <c r="DZ144" i="46"/>
  <c r="EA144" i="46"/>
  <c r="EB144" i="46"/>
  <c r="EC144" i="46"/>
  <c r="ED144" i="46"/>
  <c r="EE144" i="46"/>
  <c r="EF144" i="46"/>
  <c r="EG144" i="46"/>
  <c r="EH144" i="46"/>
  <c r="EI144" i="46"/>
  <c r="EJ144" i="46"/>
  <c r="EK144" i="46"/>
  <c r="EL144" i="46"/>
  <c r="EM144" i="46"/>
  <c r="EN144" i="46"/>
  <c r="EO144" i="46"/>
  <c r="EP144" i="46"/>
  <c r="EQ144" i="46"/>
  <c r="ER144" i="46"/>
  <c r="ES144" i="46"/>
  <c r="ET144" i="46"/>
  <c r="EU144" i="46"/>
  <c r="EV144" i="46"/>
  <c r="EW144" i="46"/>
  <c r="EX144" i="46"/>
  <c r="EY144" i="46"/>
  <c r="EZ144" i="46"/>
  <c r="FA144" i="46"/>
  <c r="FB144" i="46"/>
  <c r="FC144" i="46"/>
  <c r="FD144" i="46"/>
  <c r="FE144" i="46"/>
  <c r="FF144" i="46"/>
  <c r="FG144" i="46"/>
  <c r="FH144" i="46"/>
  <c r="FI144" i="46"/>
  <c r="FJ144" i="46"/>
  <c r="FK144" i="46"/>
  <c r="FL144" i="46"/>
  <c r="FM144" i="46"/>
  <c r="FN144" i="46"/>
  <c r="FO144" i="46"/>
  <c r="FP144" i="46"/>
  <c r="FQ144" i="46"/>
  <c r="FR144" i="46"/>
  <c r="FS144" i="46"/>
  <c r="FT144" i="46"/>
  <c r="FU144" i="46"/>
  <c r="FV144" i="46"/>
  <c r="FW144" i="46"/>
  <c r="FX144" i="46"/>
  <c r="FY144" i="46"/>
  <c r="FZ144" i="46"/>
  <c r="GA144" i="46"/>
  <c r="GB144" i="46"/>
  <c r="HE144" i="46"/>
  <c r="HF144" i="46"/>
  <c r="MC144" i="46"/>
  <c r="MD144" i="46"/>
  <c r="HG144" i="46"/>
  <c r="BH144" i="46"/>
  <c r="HH144" i="46"/>
  <c r="HI144" i="46"/>
  <c r="HJ144" i="46"/>
  <c r="GO143" i="46"/>
  <c r="BG143" i="46"/>
  <c r="BI143" i="46" s="1"/>
  <c r="BN143" i="46"/>
  <c r="BO143" i="46"/>
  <c r="BP143" i="46"/>
  <c r="BQ143" i="46"/>
  <c r="BR143" i="46"/>
  <c r="BS143" i="46"/>
  <c r="BT143" i="46"/>
  <c r="BU143" i="46"/>
  <c r="BV143" i="46"/>
  <c r="BW143" i="46"/>
  <c r="BX143" i="46"/>
  <c r="BY143" i="46"/>
  <c r="BZ143" i="46"/>
  <c r="CA143" i="46"/>
  <c r="CB143" i="46"/>
  <c r="CC143" i="46"/>
  <c r="CD143" i="46"/>
  <c r="CE143" i="46"/>
  <c r="CF143" i="46"/>
  <c r="CG143" i="46"/>
  <c r="CH143" i="46"/>
  <c r="CI143" i="46"/>
  <c r="CJ143" i="46"/>
  <c r="CK143" i="46"/>
  <c r="CL143" i="46"/>
  <c r="CM143" i="46"/>
  <c r="CN143" i="46"/>
  <c r="CO143" i="46"/>
  <c r="CP143" i="46"/>
  <c r="CQ143" i="46"/>
  <c r="CR143" i="46"/>
  <c r="CS143" i="46"/>
  <c r="CT143" i="46"/>
  <c r="CU143" i="46"/>
  <c r="CV143" i="46"/>
  <c r="CW143" i="46"/>
  <c r="CX143" i="46"/>
  <c r="CY143" i="46"/>
  <c r="CZ143" i="46"/>
  <c r="DA143" i="46"/>
  <c r="DB143" i="46"/>
  <c r="DC143" i="46"/>
  <c r="DD143" i="46"/>
  <c r="DE143" i="46"/>
  <c r="DF143" i="46"/>
  <c r="DG143" i="46"/>
  <c r="DH143" i="46"/>
  <c r="DI143" i="46"/>
  <c r="DJ143" i="46"/>
  <c r="DK143" i="46"/>
  <c r="DL143" i="46"/>
  <c r="DM143" i="46"/>
  <c r="DN143" i="46"/>
  <c r="DO143" i="46"/>
  <c r="DP143" i="46"/>
  <c r="DQ143" i="46"/>
  <c r="DR143" i="46"/>
  <c r="DS143" i="46"/>
  <c r="DT143" i="46"/>
  <c r="DU143" i="46"/>
  <c r="DV143" i="46"/>
  <c r="DW143" i="46"/>
  <c r="DX143" i="46"/>
  <c r="DY143" i="46"/>
  <c r="DZ143" i="46"/>
  <c r="EA143" i="46"/>
  <c r="EB143" i="46"/>
  <c r="EC143" i="46"/>
  <c r="ED143" i="46"/>
  <c r="EE143" i="46"/>
  <c r="EF143" i="46"/>
  <c r="EG143" i="46"/>
  <c r="EH143" i="46"/>
  <c r="EI143" i="46"/>
  <c r="EJ143" i="46"/>
  <c r="EK143" i="46"/>
  <c r="EL143" i="46"/>
  <c r="EM143" i="46"/>
  <c r="EN143" i="46"/>
  <c r="EO143" i="46"/>
  <c r="EP143" i="46"/>
  <c r="EQ143" i="46"/>
  <c r="ER143" i="46"/>
  <c r="ES143" i="46"/>
  <c r="ET143" i="46"/>
  <c r="EU143" i="46"/>
  <c r="EV143" i="46"/>
  <c r="EW143" i="46"/>
  <c r="EX143" i="46"/>
  <c r="EY143" i="46"/>
  <c r="EZ143" i="46"/>
  <c r="FA143" i="46"/>
  <c r="FB143" i="46"/>
  <c r="FC143" i="46"/>
  <c r="FD143" i="46"/>
  <c r="FE143" i="46"/>
  <c r="FF143" i="46"/>
  <c r="FG143" i="46"/>
  <c r="FH143" i="46"/>
  <c r="FI143" i="46"/>
  <c r="FJ143" i="46"/>
  <c r="FK143" i="46"/>
  <c r="FL143" i="46"/>
  <c r="FM143" i="46"/>
  <c r="FN143" i="46"/>
  <c r="FO143" i="46"/>
  <c r="FP143" i="46"/>
  <c r="FQ143" i="46"/>
  <c r="FR143" i="46"/>
  <c r="FS143" i="46"/>
  <c r="FT143" i="46"/>
  <c r="FU143" i="46"/>
  <c r="FV143" i="46"/>
  <c r="FW143" i="46"/>
  <c r="FX143" i="46"/>
  <c r="FY143" i="46"/>
  <c r="FZ143" i="46"/>
  <c r="GA143" i="46"/>
  <c r="GB143" i="46"/>
  <c r="HE143" i="46"/>
  <c r="HF143" i="46"/>
  <c r="MC143" i="46"/>
  <c r="MD143" i="46"/>
  <c r="HG143" i="46"/>
  <c r="BH143" i="46"/>
  <c r="HH143" i="46"/>
  <c r="HI143" i="46"/>
  <c r="HJ143" i="46"/>
  <c r="GO142" i="46"/>
  <c r="BG142" i="46"/>
  <c r="BI142" i="46" s="1"/>
  <c r="BN142" i="46"/>
  <c r="BO142" i="46"/>
  <c r="BP142" i="46"/>
  <c r="BQ142" i="46"/>
  <c r="BR142" i="46"/>
  <c r="BS142" i="46"/>
  <c r="BT142" i="46"/>
  <c r="BU142" i="46"/>
  <c r="BV142" i="46"/>
  <c r="BW142" i="46"/>
  <c r="BX142" i="46"/>
  <c r="BY142" i="46"/>
  <c r="BZ142" i="46"/>
  <c r="CA142" i="46"/>
  <c r="CB142" i="46"/>
  <c r="CC142" i="46"/>
  <c r="CD142" i="46"/>
  <c r="CE142" i="46"/>
  <c r="CF142" i="46"/>
  <c r="CG142" i="46"/>
  <c r="CH142" i="46"/>
  <c r="CI142" i="46"/>
  <c r="CJ142" i="46"/>
  <c r="CK142" i="46"/>
  <c r="CL142" i="46"/>
  <c r="CM142" i="46"/>
  <c r="CN142" i="46"/>
  <c r="CO142" i="46"/>
  <c r="CP142" i="46"/>
  <c r="CQ142" i="46"/>
  <c r="CR142" i="46"/>
  <c r="CS142" i="46"/>
  <c r="CT142" i="46"/>
  <c r="CU142" i="46"/>
  <c r="CV142" i="46"/>
  <c r="CW142" i="46"/>
  <c r="CX142" i="46"/>
  <c r="CY142" i="46"/>
  <c r="CZ142" i="46"/>
  <c r="DA142" i="46"/>
  <c r="DB142" i="46"/>
  <c r="DC142" i="46"/>
  <c r="DD142" i="46"/>
  <c r="DE142" i="46"/>
  <c r="DF142" i="46"/>
  <c r="DG142" i="46"/>
  <c r="DH142" i="46"/>
  <c r="DI142" i="46"/>
  <c r="DJ142" i="46"/>
  <c r="DK142" i="46"/>
  <c r="DL142" i="46"/>
  <c r="DM142" i="46"/>
  <c r="DN142" i="46"/>
  <c r="DO142" i="46"/>
  <c r="DP142" i="46"/>
  <c r="DQ142" i="46"/>
  <c r="DR142" i="46"/>
  <c r="DS142" i="46"/>
  <c r="DT142" i="46"/>
  <c r="DU142" i="46"/>
  <c r="DV142" i="46"/>
  <c r="DW142" i="46"/>
  <c r="DX142" i="46"/>
  <c r="DY142" i="46"/>
  <c r="DZ142" i="46"/>
  <c r="EA142" i="46"/>
  <c r="EB142" i="46"/>
  <c r="EC142" i="46"/>
  <c r="ED142" i="46"/>
  <c r="EE142" i="46"/>
  <c r="EF142" i="46"/>
  <c r="EG142" i="46"/>
  <c r="EH142" i="46"/>
  <c r="EI142" i="46"/>
  <c r="EJ142" i="46"/>
  <c r="EK142" i="46"/>
  <c r="EL142" i="46"/>
  <c r="EM142" i="46"/>
  <c r="EN142" i="46"/>
  <c r="EO142" i="46"/>
  <c r="EP142" i="46"/>
  <c r="EQ142" i="46"/>
  <c r="ER142" i="46"/>
  <c r="ES142" i="46"/>
  <c r="ET142" i="46"/>
  <c r="EU142" i="46"/>
  <c r="EV142" i="46"/>
  <c r="EW142" i="46"/>
  <c r="EX142" i="46"/>
  <c r="EY142" i="46"/>
  <c r="EZ142" i="46"/>
  <c r="FA142" i="46"/>
  <c r="FB142" i="46"/>
  <c r="FC142" i="46"/>
  <c r="FD142" i="46"/>
  <c r="FE142" i="46"/>
  <c r="FF142" i="46"/>
  <c r="FG142" i="46"/>
  <c r="FH142" i="46"/>
  <c r="FI142" i="46"/>
  <c r="FJ142" i="46"/>
  <c r="FK142" i="46"/>
  <c r="FL142" i="46"/>
  <c r="FM142" i="46"/>
  <c r="FN142" i="46"/>
  <c r="FO142" i="46"/>
  <c r="FP142" i="46"/>
  <c r="FQ142" i="46"/>
  <c r="FR142" i="46"/>
  <c r="FS142" i="46"/>
  <c r="FT142" i="46"/>
  <c r="FU142" i="46"/>
  <c r="FV142" i="46"/>
  <c r="FW142" i="46"/>
  <c r="FX142" i="46"/>
  <c r="FY142" i="46"/>
  <c r="FZ142" i="46"/>
  <c r="GA142" i="46"/>
  <c r="GB142" i="46"/>
  <c r="HE142" i="46"/>
  <c r="HF142" i="46"/>
  <c r="MC142" i="46"/>
  <c r="MD142" i="46"/>
  <c r="HG142" i="46"/>
  <c r="BH142" i="46"/>
  <c r="HH142" i="46"/>
  <c r="HI142" i="46"/>
  <c r="HJ142" i="46"/>
  <c r="GO141" i="46"/>
  <c r="BG141" i="46"/>
  <c r="BI141" i="46" s="1"/>
  <c r="BN141" i="46"/>
  <c r="BO141" i="46"/>
  <c r="BP141" i="46"/>
  <c r="BQ141" i="46"/>
  <c r="BR141" i="46"/>
  <c r="BS141" i="46"/>
  <c r="BT141" i="46"/>
  <c r="BU141" i="46"/>
  <c r="BV141" i="46"/>
  <c r="BW141" i="46"/>
  <c r="BX141" i="46"/>
  <c r="BY141" i="46"/>
  <c r="BZ141" i="46"/>
  <c r="CA141" i="46"/>
  <c r="CB141" i="46"/>
  <c r="CC141" i="46"/>
  <c r="CD141" i="46"/>
  <c r="CE141" i="46"/>
  <c r="CF141" i="46"/>
  <c r="CG141" i="46"/>
  <c r="CH141" i="46"/>
  <c r="CI141" i="46"/>
  <c r="CJ141" i="46"/>
  <c r="CK141" i="46"/>
  <c r="CL141" i="46"/>
  <c r="CM141" i="46"/>
  <c r="CN141" i="46"/>
  <c r="CO141" i="46"/>
  <c r="CP141" i="46"/>
  <c r="CQ141" i="46"/>
  <c r="CR141" i="46"/>
  <c r="CS141" i="46"/>
  <c r="CT141" i="46"/>
  <c r="CU141" i="46"/>
  <c r="CV141" i="46"/>
  <c r="CW141" i="46"/>
  <c r="CX141" i="46"/>
  <c r="CY141" i="46"/>
  <c r="CZ141" i="46"/>
  <c r="DA141" i="46"/>
  <c r="DB141" i="46"/>
  <c r="DC141" i="46"/>
  <c r="DD141" i="46"/>
  <c r="DE141" i="46"/>
  <c r="DF141" i="46"/>
  <c r="DG141" i="46"/>
  <c r="DH141" i="46"/>
  <c r="DI141" i="46"/>
  <c r="DJ141" i="46"/>
  <c r="DK141" i="46"/>
  <c r="DL141" i="46"/>
  <c r="DM141" i="46"/>
  <c r="DN141" i="46"/>
  <c r="DO141" i="46"/>
  <c r="DP141" i="46"/>
  <c r="DQ141" i="46"/>
  <c r="DR141" i="46"/>
  <c r="DS141" i="46"/>
  <c r="DT141" i="46"/>
  <c r="DU141" i="46"/>
  <c r="DV141" i="46"/>
  <c r="DW141" i="46"/>
  <c r="DX141" i="46"/>
  <c r="DY141" i="46"/>
  <c r="DZ141" i="46"/>
  <c r="EA141" i="46"/>
  <c r="EB141" i="46"/>
  <c r="EC141" i="46"/>
  <c r="ED141" i="46"/>
  <c r="EE141" i="46"/>
  <c r="EF141" i="46"/>
  <c r="EG141" i="46"/>
  <c r="EH141" i="46"/>
  <c r="EI141" i="46"/>
  <c r="EJ141" i="46"/>
  <c r="EK141" i="46"/>
  <c r="EL141" i="46"/>
  <c r="EM141" i="46"/>
  <c r="EN141" i="46"/>
  <c r="EO141" i="46"/>
  <c r="EP141" i="46"/>
  <c r="EQ141" i="46"/>
  <c r="ER141" i="46"/>
  <c r="ES141" i="46"/>
  <c r="ET141" i="46"/>
  <c r="EU141" i="46"/>
  <c r="EV141" i="46"/>
  <c r="EW141" i="46"/>
  <c r="EX141" i="46"/>
  <c r="EY141" i="46"/>
  <c r="EZ141" i="46"/>
  <c r="FA141" i="46"/>
  <c r="FB141" i="46"/>
  <c r="FC141" i="46"/>
  <c r="FD141" i="46"/>
  <c r="FE141" i="46"/>
  <c r="FF141" i="46"/>
  <c r="FG141" i="46"/>
  <c r="FH141" i="46"/>
  <c r="FI141" i="46"/>
  <c r="FJ141" i="46"/>
  <c r="FK141" i="46"/>
  <c r="FL141" i="46"/>
  <c r="FM141" i="46"/>
  <c r="FN141" i="46"/>
  <c r="FO141" i="46"/>
  <c r="FP141" i="46"/>
  <c r="FQ141" i="46"/>
  <c r="FR141" i="46"/>
  <c r="FS141" i="46"/>
  <c r="FT141" i="46"/>
  <c r="FU141" i="46"/>
  <c r="FV141" i="46"/>
  <c r="FW141" i="46"/>
  <c r="FX141" i="46"/>
  <c r="FY141" i="46"/>
  <c r="FZ141" i="46"/>
  <c r="GA141" i="46"/>
  <c r="GB141" i="46"/>
  <c r="HE141" i="46"/>
  <c r="HF141" i="46"/>
  <c r="MC141" i="46"/>
  <c r="MD141" i="46"/>
  <c r="HG141" i="46"/>
  <c r="BH141" i="46"/>
  <c r="HH141" i="46"/>
  <c r="HI141" i="46"/>
  <c r="HJ141" i="46"/>
  <c r="GO140" i="46"/>
  <c r="BG140" i="46"/>
  <c r="BI140" i="46" s="1"/>
  <c r="BN140" i="46"/>
  <c r="BO140" i="46"/>
  <c r="BP140" i="46"/>
  <c r="BQ140" i="46"/>
  <c r="BR140" i="46"/>
  <c r="BS140" i="46"/>
  <c r="BT140" i="46"/>
  <c r="BU140" i="46"/>
  <c r="BV140" i="46"/>
  <c r="BW140" i="46"/>
  <c r="BX140" i="46"/>
  <c r="BY140" i="46"/>
  <c r="BZ140" i="46"/>
  <c r="CA140" i="46"/>
  <c r="CB140" i="46"/>
  <c r="CC140" i="46"/>
  <c r="CD140" i="46"/>
  <c r="CE140" i="46"/>
  <c r="CF140" i="46"/>
  <c r="CG140" i="46"/>
  <c r="CH140" i="46"/>
  <c r="CI140" i="46"/>
  <c r="CJ140" i="46"/>
  <c r="CK140" i="46"/>
  <c r="CL140" i="46"/>
  <c r="CM140" i="46"/>
  <c r="CN140" i="46"/>
  <c r="CO140" i="46"/>
  <c r="CP140" i="46"/>
  <c r="CQ140" i="46"/>
  <c r="CR140" i="46"/>
  <c r="CS140" i="46"/>
  <c r="CT140" i="46"/>
  <c r="CU140" i="46"/>
  <c r="CV140" i="46"/>
  <c r="CW140" i="46"/>
  <c r="CX140" i="46"/>
  <c r="CY140" i="46"/>
  <c r="CZ140" i="46"/>
  <c r="DA140" i="46"/>
  <c r="DB140" i="46"/>
  <c r="DC140" i="46"/>
  <c r="DD140" i="46"/>
  <c r="DE140" i="46"/>
  <c r="DF140" i="46"/>
  <c r="DG140" i="46"/>
  <c r="DH140" i="46"/>
  <c r="DI140" i="46"/>
  <c r="DJ140" i="46"/>
  <c r="DK140" i="46"/>
  <c r="DL140" i="46"/>
  <c r="DM140" i="46"/>
  <c r="DN140" i="46"/>
  <c r="DO140" i="46"/>
  <c r="DP140" i="46"/>
  <c r="DQ140" i="46"/>
  <c r="DR140" i="46"/>
  <c r="DS140" i="46"/>
  <c r="DT140" i="46"/>
  <c r="DU140" i="46"/>
  <c r="DV140" i="46"/>
  <c r="DW140" i="46"/>
  <c r="DX140" i="46"/>
  <c r="DY140" i="46"/>
  <c r="DZ140" i="46"/>
  <c r="EA140" i="46"/>
  <c r="EB140" i="46"/>
  <c r="EC140" i="46"/>
  <c r="ED140" i="46"/>
  <c r="EE140" i="46"/>
  <c r="EF140" i="46"/>
  <c r="EG140" i="46"/>
  <c r="EH140" i="46"/>
  <c r="EI140" i="46"/>
  <c r="EJ140" i="46"/>
  <c r="EK140" i="46"/>
  <c r="EL140" i="46"/>
  <c r="EM140" i="46"/>
  <c r="EN140" i="46"/>
  <c r="EO140" i="46"/>
  <c r="EP140" i="46"/>
  <c r="EQ140" i="46"/>
  <c r="ER140" i="46"/>
  <c r="ES140" i="46"/>
  <c r="ET140" i="46"/>
  <c r="EU140" i="46"/>
  <c r="EV140" i="46"/>
  <c r="EW140" i="46"/>
  <c r="EX140" i="46"/>
  <c r="EY140" i="46"/>
  <c r="EZ140" i="46"/>
  <c r="FA140" i="46"/>
  <c r="FB140" i="46"/>
  <c r="FC140" i="46"/>
  <c r="FD140" i="46"/>
  <c r="FE140" i="46"/>
  <c r="FF140" i="46"/>
  <c r="FG140" i="46"/>
  <c r="FH140" i="46"/>
  <c r="FI140" i="46"/>
  <c r="FJ140" i="46"/>
  <c r="FK140" i="46"/>
  <c r="FL140" i="46"/>
  <c r="FM140" i="46"/>
  <c r="FN140" i="46"/>
  <c r="FO140" i="46"/>
  <c r="FP140" i="46"/>
  <c r="FQ140" i="46"/>
  <c r="FR140" i="46"/>
  <c r="FS140" i="46"/>
  <c r="FT140" i="46"/>
  <c r="FU140" i="46"/>
  <c r="FV140" i="46"/>
  <c r="FW140" i="46"/>
  <c r="FX140" i="46"/>
  <c r="FY140" i="46"/>
  <c r="FZ140" i="46"/>
  <c r="GA140" i="46"/>
  <c r="GB140" i="46"/>
  <c r="HE140" i="46"/>
  <c r="HF140" i="46"/>
  <c r="MC140" i="46"/>
  <c r="MD140" i="46"/>
  <c r="HG140" i="46"/>
  <c r="BH140" i="46"/>
  <c r="HH140" i="46"/>
  <c r="HI140" i="46"/>
  <c r="HJ140" i="46"/>
  <c r="GO139" i="46"/>
  <c r="BG139" i="46"/>
  <c r="BI139" i="46" s="1"/>
  <c r="BN139" i="46"/>
  <c r="BO139" i="46"/>
  <c r="BP139" i="46"/>
  <c r="BQ139" i="46"/>
  <c r="BR139" i="46"/>
  <c r="BS139" i="46"/>
  <c r="BT139" i="46"/>
  <c r="BU139" i="46"/>
  <c r="BV139" i="46"/>
  <c r="BW139" i="46"/>
  <c r="BX139" i="46"/>
  <c r="BY139" i="46"/>
  <c r="BZ139" i="46"/>
  <c r="CA139" i="46"/>
  <c r="CB139" i="46"/>
  <c r="CC139" i="46"/>
  <c r="CD139" i="46"/>
  <c r="CE139" i="46"/>
  <c r="CF139" i="46"/>
  <c r="CG139" i="46"/>
  <c r="CH139" i="46"/>
  <c r="CI139" i="46"/>
  <c r="CJ139" i="46"/>
  <c r="CK139" i="46"/>
  <c r="CL139" i="46"/>
  <c r="CM139" i="46"/>
  <c r="CN139" i="46"/>
  <c r="CO139" i="46"/>
  <c r="CP139" i="46"/>
  <c r="CQ139" i="46"/>
  <c r="CR139" i="46"/>
  <c r="CS139" i="46"/>
  <c r="CT139" i="46"/>
  <c r="CU139" i="46"/>
  <c r="CV139" i="46"/>
  <c r="CW139" i="46"/>
  <c r="CX139" i="46"/>
  <c r="CY139" i="46"/>
  <c r="CZ139" i="46"/>
  <c r="DA139" i="46"/>
  <c r="DB139" i="46"/>
  <c r="DC139" i="46"/>
  <c r="DD139" i="46"/>
  <c r="DE139" i="46"/>
  <c r="DF139" i="46"/>
  <c r="DG139" i="46"/>
  <c r="DH139" i="46"/>
  <c r="DI139" i="46"/>
  <c r="DJ139" i="46"/>
  <c r="DK139" i="46"/>
  <c r="DL139" i="46"/>
  <c r="DM139" i="46"/>
  <c r="DN139" i="46"/>
  <c r="DO139" i="46"/>
  <c r="DP139" i="46"/>
  <c r="DQ139" i="46"/>
  <c r="DR139" i="46"/>
  <c r="DS139" i="46"/>
  <c r="DT139" i="46"/>
  <c r="DU139" i="46"/>
  <c r="DV139" i="46"/>
  <c r="DW139" i="46"/>
  <c r="DX139" i="46"/>
  <c r="DY139" i="46"/>
  <c r="DZ139" i="46"/>
  <c r="EA139" i="46"/>
  <c r="EB139" i="46"/>
  <c r="EC139" i="46"/>
  <c r="ED139" i="46"/>
  <c r="EE139" i="46"/>
  <c r="EF139" i="46"/>
  <c r="EG139" i="46"/>
  <c r="EH139" i="46"/>
  <c r="EI139" i="46"/>
  <c r="EJ139" i="46"/>
  <c r="EK139" i="46"/>
  <c r="EL139" i="46"/>
  <c r="EM139" i="46"/>
  <c r="EN139" i="46"/>
  <c r="EO139" i="46"/>
  <c r="EP139" i="46"/>
  <c r="EQ139" i="46"/>
  <c r="ER139" i="46"/>
  <c r="ES139" i="46"/>
  <c r="ET139" i="46"/>
  <c r="EU139" i="46"/>
  <c r="EV139" i="46"/>
  <c r="EW139" i="46"/>
  <c r="EX139" i="46"/>
  <c r="EY139" i="46"/>
  <c r="EZ139" i="46"/>
  <c r="FA139" i="46"/>
  <c r="FB139" i="46"/>
  <c r="FC139" i="46"/>
  <c r="FD139" i="46"/>
  <c r="FE139" i="46"/>
  <c r="FF139" i="46"/>
  <c r="FG139" i="46"/>
  <c r="FH139" i="46"/>
  <c r="FI139" i="46"/>
  <c r="FJ139" i="46"/>
  <c r="FK139" i="46"/>
  <c r="FL139" i="46"/>
  <c r="FM139" i="46"/>
  <c r="FN139" i="46"/>
  <c r="FO139" i="46"/>
  <c r="FP139" i="46"/>
  <c r="FQ139" i="46"/>
  <c r="FR139" i="46"/>
  <c r="FS139" i="46"/>
  <c r="FT139" i="46"/>
  <c r="FU139" i="46"/>
  <c r="FV139" i="46"/>
  <c r="FW139" i="46"/>
  <c r="FX139" i="46"/>
  <c r="FY139" i="46"/>
  <c r="FZ139" i="46"/>
  <c r="GA139" i="46"/>
  <c r="GB139" i="46"/>
  <c r="HE139" i="46"/>
  <c r="HF139" i="46"/>
  <c r="MC139" i="46"/>
  <c r="MD139" i="46"/>
  <c r="HG139" i="46"/>
  <c r="BH139" i="46"/>
  <c r="HH139" i="46"/>
  <c r="HI139" i="46"/>
  <c r="HJ139" i="46"/>
  <c r="GO138" i="46"/>
  <c r="BG138" i="46"/>
  <c r="BI138" i="46" s="1"/>
  <c r="BN138" i="46"/>
  <c r="BO138" i="46"/>
  <c r="BP138" i="46"/>
  <c r="BQ138" i="46"/>
  <c r="BR138" i="46"/>
  <c r="BS138" i="46"/>
  <c r="BT138" i="46"/>
  <c r="BU138" i="46"/>
  <c r="BV138" i="46"/>
  <c r="BW138" i="46"/>
  <c r="BX138" i="46"/>
  <c r="BY138" i="46"/>
  <c r="BZ138" i="46"/>
  <c r="CA138" i="46"/>
  <c r="CB138" i="46"/>
  <c r="CC138" i="46"/>
  <c r="CD138" i="46"/>
  <c r="CE138" i="46"/>
  <c r="CF138" i="46"/>
  <c r="CG138" i="46"/>
  <c r="CH138" i="46"/>
  <c r="CI138" i="46"/>
  <c r="CJ138" i="46"/>
  <c r="CK138" i="46"/>
  <c r="CL138" i="46"/>
  <c r="CM138" i="46"/>
  <c r="CN138" i="46"/>
  <c r="CO138" i="46"/>
  <c r="CP138" i="46"/>
  <c r="CQ138" i="46"/>
  <c r="CR138" i="46"/>
  <c r="CS138" i="46"/>
  <c r="CT138" i="46"/>
  <c r="CU138" i="46"/>
  <c r="CV138" i="46"/>
  <c r="CW138" i="46"/>
  <c r="CX138" i="46"/>
  <c r="CY138" i="46"/>
  <c r="CZ138" i="46"/>
  <c r="DA138" i="46"/>
  <c r="DB138" i="46"/>
  <c r="DC138" i="46"/>
  <c r="DD138" i="46"/>
  <c r="DE138" i="46"/>
  <c r="DF138" i="46"/>
  <c r="DG138" i="46"/>
  <c r="DH138" i="46"/>
  <c r="DI138" i="46"/>
  <c r="DJ138" i="46"/>
  <c r="DK138" i="46"/>
  <c r="DL138" i="46"/>
  <c r="DM138" i="46"/>
  <c r="DN138" i="46"/>
  <c r="DO138" i="46"/>
  <c r="DP138" i="46"/>
  <c r="DQ138" i="46"/>
  <c r="DR138" i="46"/>
  <c r="DS138" i="46"/>
  <c r="DT138" i="46"/>
  <c r="DU138" i="46"/>
  <c r="DV138" i="46"/>
  <c r="DW138" i="46"/>
  <c r="DX138" i="46"/>
  <c r="DY138" i="46"/>
  <c r="DZ138" i="46"/>
  <c r="EA138" i="46"/>
  <c r="EB138" i="46"/>
  <c r="EC138" i="46"/>
  <c r="ED138" i="46"/>
  <c r="EE138" i="46"/>
  <c r="EF138" i="46"/>
  <c r="EG138" i="46"/>
  <c r="EH138" i="46"/>
  <c r="EI138" i="46"/>
  <c r="EJ138" i="46"/>
  <c r="EK138" i="46"/>
  <c r="EL138" i="46"/>
  <c r="EM138" i="46"/>
  <c r="EN138" i="46"/>
  <c r="EO138" i="46"/>
  <c r="EP138" i="46"/>
  <c r="EQ138" i="46"/>
  <c r="ER138" i="46"/>
  <c r="ES138" i="46"/>
  <c r="ET138" i="46"/>
  <c r="EU138" i="46"/>
  <c r="EV138" i="46"/>
  <c r="EW138" i="46"/>
  <c r="EX138" i="46"/>
  <c r="EY138" i="46"/>
  <c r="EZ138" i="46"/>
  <c r="FA138" i="46"/>
  <c r="FB138" i="46"/>
  <c r="FC138" i="46"/>
  <c r="FD138" i="46"/>
  <c r="FE138" i="46"/>
  <c r="FF138" i="46"/>
  <c r="FG138" i="46"/>
  <c r="FH138" i="46"/>
  <c r="FI138" i="46"/>
  <c r="FJ138" i="46"/>
  <c r="FK138" i="46"/>
  <c r="FL138" i="46"/>
  <c r="FM138" i="46"/>
  <c r="FN138" i="46"/>
  <c r="FO138" i="46"/>
  <c r="FP138" i="46"/>
  <c r="FQ138" i="46"/>
  <c r="FR138" i="46"/>
  <c r="FS138" i="46"/>
  <c r="FT138" i="46"/>
  <c r="FU138" i="46"/>
  <c r="FV138" i="46"/>
  <c r="FW138" i="46"/>
  <c r="FX138" i="46"/>
  <c r="FY138" i="46"/>
  <c r="FZ138" i="46"/>
  <c r="GA138" i="46"/>
  <c r="GB138" i="46"/>
  <c r="HE138" i="46"/>
  <c r="HF138" i="46"/>
  <c r="MC138" i="46"/>
  <c r="MD138" i="46"/>
  <c r="HG138" i="46"/>
  <c r="BH138" i="46"/>
  <c r="HH138" i="46"/>
  <c r="HI138" i="46"/>
  <c r="HJ138" i="46"/>
  <c r="GO137" i="46"/>
  <c r="BG137" i="46"/>
  <c r="BI137" i="46" s="1"/>
  <c r="BN137" i="46"/>
  <c r="BO137" i="46"/>
  <c r="BP137" i="46"/>
  <c r="BQ137" i="46"/>
  <c r="BR137" i="46"/>
  <c r="BS137" i="46"/>
  <c r="BT137" i="46"/>
  <c r="BU137" i="46"/>
  <c r="BV137" i="46"/>
  <c r="BW137" i="46"/>
  <c r="BX137" i="46"/>
  <c r="BY137" i="46"/>
  <c r="BZ137" i="46"/>
  <c r="CA137" i="46"/>
  <c r="CB137" i="46"/>
  <c r="CC137" i="46"/>
  <c r="CD137" i="46"/>
  <c r="CE137" i="46"/>
  <c r="CF137" i="46"/>
  <c r="CG137" i="46"/>
  <c r="CH137" i="46"/>
  <c r="CI137" i="46"/>
  <c r="CJ137" i="46"/>
  <c r="CK137" i="46"/>
  <c r="CL137" i="46"/>
  <c r="CM137" i="46"/>
  <c r="CN137" i="46"/>
  <c r="CO137" i="46"/>
  <c r="CP137" i="46"/>
  <c r="CQ137" i="46"/>
  <c r="CR137" i="46"/>
  <c r="CS137" i="46"/>
  <c r="CT137" i="46"/>
  <c r="CU137" i="46"/>
  <c r="CV137" i="46"/>
  <c r="CW137" i="46"/>
  <c r="CX137" i="46"/>
  <c r="CY137" i="46"/>
  <c r="CZ137" i="46"/>
  <c r="DA137" i="46"/>
  <c r="DB137" i="46"/>
  <c r="DC137" i="46"/>
  <c r="DD137" i="46"/>
  <c r="DE137" i="46"/>
  <c r="DF137" i="46"/>
  <c r="DG137" i="46"/>
  <c r="DH137" i="46"/>
  <c r="DI137" i="46"/>
  <c r="DJ137" i="46"/>
  <c r="DK137" i="46"/>
  <c r="DL137" i="46"/>
  <c r="DM137" i="46"/>
  <c r="DN137" i="46"/>
  <c r="DO137" i="46"/>
  <c r="DP137" i="46"/>
  <c r="DQ137" i="46"/>
  <c r="DR137" i="46"/>
  <c r="DS137" i="46"/>
  <c r="DT137" i="46"/>
  <c r="DU137" i="46"/>
  <c r="DV137" i="46"/>
  <c r="DW137" i="46"/>
  <c r="DX137" i="46"/>
  <c r="DY137" i="46"/>
  <c r="DZ137" i="46"/>
  <c r="EA137" i="46"/>
  <c r="EB137" i="46"/>
  <c r="EC137" i="46"/>
  <c r="ED137" i="46"/>
  <c r="EE137" i="46"/>
  <c r="EF137" i="46"/>
  <c r="EG137" i="46"/>
  <c r="EH137" i="46"/>
  <c r="EI137" i="46"/>
  <c r="EJ137" i="46"/>
  <c r="EK137" i="46"/>
  <c r="EL137" i="46"/>
  <c r="EM137" i="46"/>
  <c r="EN137" i="46"/>
  <c r="EO137" i="46"/>
  <c r="EP137" i="46"/>
  <c r="EQ137" i="46"/>
  <c r="ER137" i="46"/>
  <c r="ES137" i="46"/>
  <c r="ET137" i="46"/>
  <c r="EU137" i="46"/>
  <c r="EV137" i="46"/>
  <c r="EW137" i="46"/>
  <c r="EX137" i="46"/>
  <c r="EY137" i="46"/>
  <c r="EZ137" i="46"/>
  <c r="FA137" i="46"/>
  <c r="FB137" i="46"/>
  <c r="FC137" i="46"/>
  <c r="FD137" i="46"/>
  <c r="FE137" i="46"/>
  <c r="FF137" i="46"/>
  <c r="FG137" i="46"/>
  <c r="FH137" i="46"/>
  <c r="FI137" i="46"/>
  <c r="FJ137" i="46"/>
  <c r="FK137" i="46"/>
  <c r="FL137" i="46"/>
  <c r="FM137" i="46"/>
  <c r="FN137" i="46"/>
  <c r="FO137" i="46"/>
  <c r="FP137" i="46"/>
  <c r="FQ137" i="46"/>
  <c r="FR137" i="46"/>
  <c r="FS137" i="46"/>
  <c r="FT137" i="46"/>
  <c r="FU137" i="46"/>
  <c r="FV137" i="46"/>
  <c r="FW137" i="46"/>
  <c r="FX137" i="46"/>
  <c r="FY137" i="46"/>
  <c r="FZ137" i="46"/>
  <c r="GA137" i="46"/>
  <c r="GB137" i="46"/>
  <c r="HE137" i="46"/>
  <c r="HF137" i="46"/>
  <c r="MC137" i="46"/>
  <c r="MD137" i="46"/>
  <c r="HG137" i="46"/>
  <c r="BH137" i="46"/>
  <c r="HH137" i="46"/>
  <c r="HI137" i="46"/>
  <c r="HJ137" i="46"/>
  <c r="GO136" i="46"/>
  <c r="BG136" i="46"/>
  <c r="BI136" i="46" s="1"/>
  <c r="BN136" i="46"/>
  <c r="BO136" i="46"/>
  <c r="BP136" i="46"/>
  <c r="BQ136" i="46"/>
  <c r="BR136" i="46"/>
  <c r="BS136" i="46"/>
  <c r="BT136" i="46"/>
  <c r="BU136" i="46"/>
  <c r="BV136" i="46"/>
  <c r="BW136" i="46"/>
  <c r="BX136" i="46"/>
  <c r="BY136" i="46"/>
  <c r="BZ136" i="46"/>
  <c r="CA136" i="46"/>
  <c r="CB136" i="46"/>
  <c r="CC136" i="46"/>
  <c r="CD136" i="46"/>
  <c r="CE136" i="46"/>
  <c r="CF136" i="46"/>
  <c r="CG136" i="46"/>
  <c r="CH136" i="46"/>
  <c r="CI136" i="46"/>
  <c r="CJ136" i="46"/>
  <c r="CK136" i="46"/>
  <c r="CL136" i="46"/>
  <c r="CM136" i="46"/>
  <c r="CN136" i="46"/>
  <c r="CO136" i="46"/>
  <c r="CP136" i="46"/>
  <c r="CQ136" i="46"/>
  <c r="CR136" i="46"/>
  <c r="CS136" i="46"/>
  <c r="CT136" i="46"/>
  <c r="CU136" i="46"/>
  <c r="CV136" i="46"/>
  <c r="CW136" i="46"/>
  <c r="CX136" i="46"/>
  <c r="CY136" i="46"/>
  <c r="CZ136" i="46"/>
  <c r="DA136" i="46"/>
  <c r="DB136" i="46"/>
  <c r="DC136" i="46"/>
  <c r="DD136" i="46"/>
  <c r="DE136" i="46"/>
  <c r="DF136" i="46"/>
  <c r="DG136" i="46"/>
  <c r="DH136" i="46"/>
  <c r="DI136" i="46"/>
  <c r="DJ136" i="46"/>
  <c r="DK136" i="46"/>
  <c r="DL136" i="46"/>
  <c r="DM136" i="46"/>
  <c r="DN136" i="46"/>
  <c r="DO136" i="46"/>
  <c r="DP136" i="46"/>
  <c r="DQ136" i="46"/>
  <c r="DR136" i="46"/>
  <c r="DS136" i="46"/>
  <c r="DT136" i="46"/>
  <c r="DU136" i="46"/>
  <c r="DV136" i="46"/>
  <c r="DW136" i="46"/>
  <c r="DX136" i="46"/>
  <c r="DY136" i="46"/>
  <c r="DZ136" i="46"/>
  <c r="EA136" i="46"/>
  <c r="EB136" i="46"/>
  <c r="EC136" i="46"/>
  <c r="ED136" i="46"/>
  <c r="EE136" i="46"/>
  <c r="EF136" i="46"/>
  <c r="EG136" i="46"/>
  <c r="EH136" i="46"/>
  <c r="EI136" i="46"/>
  <c r="EJ136" i="46"/>
  <c r="EK136" i="46"/>
  <c r="EL136" i="46"/>
  <c r="EM136" i="46"/>
  <c r="EN136" i="46"/>
  <c r="EO136" i="46"/>
  <c r="EP136" i="46"/>
  <c r="EQ136" i="46"/>
  <c r="ER136" i="46"/>
  <c r="ES136" i="46"/>
  <c r="ET136" i="46"/>
  <c r="EU136" i="46"/>
  <c r="EV136" i="46"/>
  <c r="EW136" i="46"/>
  <c r="EX136" i="46"/>
  <c r="EY136" i="46"/>
  <c r="EZ136" i="46"/>
  <c r="FA136" i="46"/>
  <c r="FB136" i="46"/>
  <c r="FC136" i="46"/>
  <c r="FD136" i="46"/>
  <c r="FE136" i="46"/>
  <c r="FF136" i="46"/>
  <c r="FG136" i="46"/>
  <c r="FH136" i="46"/>
  <c r="FI136" i="46"/>
  <c r="FJ136" i="46"/>
  <c r="FK136" i="46"/>
  <c r="FL136" i="46"/>
  <c r="FM136" i="46"/>
  <c r="FN136" i="46"/>
  <c r="FO136" i="46"/>
  <c r="FP136" i="46"/>
  <c r="FQ136" i="46"/>
  <c r="FR136" i="46"/>
  <c r="FS136" i="46"/>
  <c r="FT136" i="46"/>
  <c r="FU136" i="46"/>
  <c r="FV136" i="46"/>
  <c r="FW136" i="46"/>
  <c r="FX136" i="46"/>
  <c r="FY136" i="46"/>
  <c r="FZ136" i="46"/>
  <c r="GA136" i="46"/>
  <c r="GB136" i="46"/>
  <c r="HE136" i="46"/>
  <c r="HF136" i="46"/>
  <c r="MC136" i="46"/>
  <c r="MD136" i="46"/>
  <c r="HG136" i="46"/>
  <c r="BH136" i="46"/>
  <c r="HH136" i="46"/>
  <c r="HI136" i="46"/>
  <c r="HJ136" i="46"/>
  <c r="GO135" i="46"/>
  <c r="BG135" i="46"/>
  <c r="BI135" i="46" s="1"/>
  <c r="BN135" i="46"/>
  <c r="BO135" i="46"/>
  <c r="BP135" i="46"/>
  <c r="BQ135" i="46"/>
  <c r="BR135" i="46"/>
  <c r="BS135" i="46"/>
  <c r="BT135" i="46"/>
  <c r="BU135" i="46"/>
  <c r="BV135" i="46"/>
  <c r="BW135" i="46"/>
  <c r="BX135" i="46"/>
  <c r="BY135" i="46"/>
  <c r="BZ135" i="46"/>
  <c r="CA135" i="46"/>
  <c r="CB135" i="46"/>
  <c r="CC135" i="46"/>
  <c r="CD135" i="46"/>
  <c r="CE135" i="46"/>
  <c r="CF135" i="46"/>
  <c r="CG135" i="46"/>
  <c r="CH135" i="46"/>
  <c r="CI135" i="46"/>
  <c r="CJ135" i="46"/>
  <c r="CK135" i="46"/>
  <c r="CL135" i="46"/>
  <c r="CM135" i="46"/>
  <c r="CN135" i="46"/>
  <c r="CO135" i="46"/>
  <c r="CP135" i="46"/>
  <c r="CQ135" i="46"/>
  <c r="CR135" i="46"/>
  <c r="CS135" i="46"/>
  <c r="CT135" i="46"/>
  <c r="CU135" i="46"/>
  <c r="CV135" i="46"/>
  <c r="CW135" i="46"/>
  <c r="CX135" i="46"/>
  <c r="CY135" i="46"/>
  <c r="CZ135" i="46"/>
  <c r="DA135" i="46"/>
  <c r="DB135" i="46"/>
  <c r="DC135" i="46"/>
  <c r="DD135" i="46"/>
  <c r="DE135" i="46"/>
  <c r="DF135" i="46"/>
  <c r="DG135" i="46"/>
  <c r="DH135" i="46"/>
  <c r="DI135" i="46"/>
  <c r="DJ135" i="46"/>
  <c r="DK135" i="46"/>
  <c r="DL135" i="46"/>
  <c r="DM135" i="46"/>
  <c r="DN135" i="46"/>
  <c r="DO135" i="46"/>
  <c r="DP135" i="46"/>
  <c r="DQ135" i="46"/>
  <c r="DR135" i="46"/>
  <c r="DS135" i="46"/>
  <c r="DT135" i="46"/>
  <c r="DU135" i="46"/>
  <c r="DV135" i="46"/>
  <c r="DW135" i="46"/>
  <c r="DX135" i="46"/>
  <c r="DY135" i="46"/>
  <c r="DZ135" i="46"/>
  <c r="EA135" i="46"/>
  <c r="EB135" i="46"/>
  <c r="EC135" i="46"/>
  <c r="ED135" i="46"/>
  <c r="EE135" i="46"/>
  <c r="EF135" i="46"/>
  <c r="EG135" i="46"/>
  <c r="EH135" i="46"/>
  <c r="EI135" i="46"/>
  <c r="EJ135" i="46"/>
  <c r="EK135" i="46"/>
  <c r="EL135" i="46"/>
  <c r="EM135" i="46"/>
  <c r="EN135" i="46"/>
  <c r="EO135" i="46"/>
  <c r="EP135" i="46"/>
  <c r="EQ135" i="46"/>
  <c r="ER135" i="46"/>
  <c r="ES135" i="46"/>
  <c r="ET135" i="46"/>
  <c r="EU135" i="46"/>
  <c r="EV135" i="46"/>
  <c r="EW135" i="46"/>
  <c r="EX135" i="46"/>
  <c r="EY135" i="46"/>
  <c r="EZ135" i="46"/>
  <c r="FA135" i="46"/>
  <c r="FB135" i="46"/>
  <c r="FC135" i="46"/>
  <c r="FD135" i="46"/>
  <c r="FE135" i="46"/>
  <c r="FF135" i="46"/>
  <c r="FG135" i="46"/>
  <c r="FH135" i="46"/>
  <c r="FI135" i="46"/>
  <c r="FJ135" i="46"/>
  <c r="FK135" i="46"/>
  <c r="FL135" i="46"/>
  <c r="FM135" i="46"/>
  <c r="FN135" i="46"/>
  <c r="FO135" i="46"/>
  <c r="FP135" i="46"/>
  <c r="FQ135" i="46"/>
  <c r="FR135" i="46"/>
  <c r="FS135" i="46"/>
  <c r="FT135" i="46"/>
  <c r="FU135" i="46"/>
  <c r="FV135" i="46"/>
  <c r="FW135" i="46"/>
  <c r="FX135" i="46"/>
  <c r="FY135" i="46"/>
  <c r="FZ135" i="46"/>
  <c r="GA135" i="46"/>
  <c r="GB135" i="46"/>
  <c r="HE135" i="46"/>
  <c r="HF135" i="46"/>
  <c r="MC135" i="46"/>
  <c r="MD135" i="46"/>
  <c r="HG135" i="46"/>
  <c r="BH135" i="46"/>
  <c r="HH135" i="46"/>
  <c r="HI135" i="46"/>
  <c r="HJ135" i="46"/>
  <c r="GO134" i="46"/>
  <c r="BG134" i="46"/>
  <c r="BI134" i="46" s="1"/>
  <c r="BN134" i="46"/>
  <c r="BO134" i="46"/>
  <c r="BP134" i="46"/>
  <c r="BQ134" i="46"/>
  <c r="BR134" i="46"/>
  <c r="BS134" i="46"/>
  <c r="BT134" i="46"/>
  <c r="BU134" i="46"/>
  <c r="BV134" i="46"/>
  <c r="BW134" i="46"/>
  <c r="BX134" i="46"/>
  <c r="BY134" i="46"/>
  <c r="BZ134" i="46"/>
  <c r="CA134" i="46"/>
  <c r="CB134" i="46"/>
  <c r="CC134" i="46"/>
  <c r="CD134" i="46"/>
  <c r="CE134" i="46"/>
  <c r="CF134" i="46"/>
  <c r="CG134" i="46"/>
  <c r="CH134" i="46"/>
  <c r="CI134" i="46"/>
  <c r="CJ134" i="46"/>
  <c r="CK134" i="46"/>
  <c r="CL134" i="46"/>
  <c r="CM134" i="46"/>
  <c r="CN134" i="46"/>
  <c r="CO134" i="46"/>
  <c r="CP134" i="46"/>
  <c r="CQ134" i="46"/>
  <c r="CR134" i="46"/>
  <c r="CS134" i="46"/>
  <c r="CT134" i="46"/>
  <c r="CU134" i="46"/>
  <c r="CV134" i="46"/>
  <c r="CW134" i="46"/>
  <c r="CX134" i="46"/>
  <c r="CY134" i="46"/>
  <c r="CZ134" i="46"/>
  <c r="DA134" i="46"/>
  <c r="DB134" i="46"/>
  <c r="DC134" i="46"/>
  <c r="DD134" i="46"/>
  <c r="DE134" i="46"/>
  <c r="DF134" i="46"/>
  <c r="DG134" i="46"/>
  <c r="DH134" i="46"/>
  <c r="DI134" i="46"/>
  <c r="DJ134" i="46"/>
  <c r="DK134" i="46"/>
  <c r="DL134" i="46"/>
  <c r="DM134" i="46"/>
  <c r="DN134" i="46"/>
  <c r="DO134" i="46"/>
  <c r="DP134" i="46"/>
  <c r="DQ134" i="46"/>
  <c r="DR134" i="46"/>
  <c r="DS134" i="46"/>
  <c r="DT134" i="46"/>
  <c r="DU134" i="46"/>
  <c r="DV134" i="46"/>
  <c r="DW134" i="46"/>
  <c r="DX134" i="46"/>
  <c r="DY134" i="46"/>
  <c r="DZ134" i="46"/>
  <c r="EA134" i="46"/>
  <c r="EB134" i="46"/>
  <c r="EC134" i="46"/>
  <c r="ED134" i="46"/>
  <c r="EE134" i="46"/>
  <c r="EF134" i="46"/>
  <c r="EG134" i="46"/>
  <c r="EH134" i="46"/>
  <c r="EI134" i="46"/>
  <c r="EJ134" i="46"/>
  <c r="EK134" i="46"/>
  <c r="EL134" i="46"/>
  <c r="EM134" i="46"/>
  <c r="EN134" i="46"/>
  <c r="EO134" i="46"/>
  <c r="EP134" i="46"/>
  <c r="EQ134" i="46"/>
  <c r="ER134" i="46"/>
  <c r="ES134" i="46"/>
  <c r="ET134" i="46"/>
  <c r="EU134" i="46"/>
  <c r="EV134" i="46"/>
  <c r="EW134" i="46"/>
  <c r="EX134" i="46"/>
  <c r="EY134" i="46"/>
  <c r="EZ134" i="46"/>
  <c r="FA134" i="46"/>
  <c r="FB134" i="46"/>
  <c r="FC134" i="46"/>
  <c r="FD134" i="46"/>
  <c r="FE134" i="46"/>
  <c r="FF134" i="46"/>
  <c r="FG134" i="46"/>
  <c r="FH134" i="46"/>
  <c r="FI134" i="46"/>
  <c r="FJ134" i="46"/>
  <c r="FK134" i="46"/>
  <c r="FL134" i="46"/>
  <c r="FM134" i="46"/>
  <c r="FN134" i="46"/>
  <c r="FO134" i="46"/>
  <c r="FP134" i="46"/>
  <c r="FQ134" i="46"/>
  <c r="FR134" i="46"/>
  <c r="FS134" i="46"/>
  <c r="FT134" i="46"/>
  <c r="FU134" i="46"/>
  <c r="FV134" i="46"/>
  <c r="FW134" i="46"/>
  <c r="FX134" i="46"/>
  <c r="FY134" i="46"/>
  <c r="FZ134" i="46"/>
  <c r="GA134" i="46"/>
  <c r="GB134" i="46"/>
  <c r="HE134" i="46"/>
  <c r="HF134" i="46"/>
  <c r="MC134" i="46"/>
  <c r="MD134" i="46"/>
  <c r="HG134" i="46"/>
  <c r="BH134" i="46"/>
  <c r="HH134" i="46"/>
  <c r="HI134" i="46"/>
  <c r="HJ134" i="46"/>
  <c r="GO133" i="46"/>
  <c r="BG133" i="46"/>
  <c r="BI133" i="46" s="1"/>
  <c r="BN133" i="46"/>
  <c r="BO133" i="46"/>
  <c r="BP133" i="46"/>
  <c r="BQ133" i="46"/>
  <c r="BR133" i="46"/>
  <c r="BS133" i="46"/>
  <c r="BT133" i="46"/>
  <c r="BU133" i="46"/>
  <c r="BV133" i="46"/>
  <c r="BW133" i="46"/>
  <c r="BX133" i="46"/>
  <c r="BY133" i="46"/>
  <c r="BZ133" i="46"/>
  <c r="CA133" i="46"/>
  <c r="CB133" i="46"/>
  <c r="CC133" i="46"/>
  <c r="CD133" i="46"/>
  <c r="CE133" i="46"/>
  <c r="CF133" i="46"/>
  <c r="CG133" i="46"/>
  <c r="CH133" i="46"/>
  <c r="CI133" i="46"/>
  <c r="CJ133" i="46"/>
  <c r="CK133" i="46"/>
  <c r="CL133" i="46"/>
  <c r="CM133" i="46"/>
  <c r="CN133" i="46"/>
  <c r="CO133" i="46"/>
  <c r="CP133" i="46"/>
  <c r="CQ133" i="46"/>
  <c r="CR133" i="46"/>
  <c r="CS133" i="46"/>
  <c r="CT133" i="46"/>
  <c r="CU133" i="46"/>
  <c r="CV133" i="46"/>
  <c r="CW133" i="46"/>
  <c r="CX133" i="46"/>
  <c r="CY133" i="46"/>
  <c r="CZ133" i="46"/>
  <c r="DA133" i="46"/>
  <c r="DB133" i="46"/>
  <c r="DC133" i="46"/>
  <c r="DD133" i="46"/>
  <c r="DE133" i="46"/>
  <c r="DF133" i="46"/>
  <c r="DG133" i="46"/>
  <c r="DH133" i="46"/>
  <c r="DI133" i="46"/>
  <c r="DJ133" i="46"/>
  <c r="DK133" i="46"/>
  <c r="DL133" i="46"/>
  <c r="DM133" i="46"/>
  <c r="DN133" i="46"/>
  <c r="DO133" i="46"/>
  <c r="DP133" i="46"/>
  <c r="DQ133" i="46"/>
  <c r="DR133" i="46"/>
  <c r="DS133" i="46"/>
  <c r="DT133" i="46"/>
  <c r="DU133" i="46"/>
  <c r="DV133" i="46"/>
  <c r="DW133" i="46"/>
  <c r="DX133" i="46"/>
  <c r="DY133" i="46"/>
  <c r="DZ133" i="46"/>
  <c r="EA133" i="46"/>
  <c r="EB133" i="46"/>
  <c r="EC133" i="46"/>
  <c r="ED133" i="46"/>
  <c r="EE133" i="46"/>
  <c r="EF133" i="46"/>
  <c r="EG133" i="46"/>
  <c r="EH133" i="46"/>
  <c r="EI133" i="46"/>
  <c r="EJ133" i="46"/>
  <c r="EK133" i="46"/>
  <c r="EL133" i="46"/>
  <c r="EM133" i="46"/>
  <c r="EN133" i="46"/>
  <c r="EO133" i="46"/>
  <c r="EP133" i="46"/>
  <c r="EQ133" i="46"/>
  <c r="ER133" i="46"/>
  <c r="ES133" i="46"/>
  <c r="ET133" i="46"/>
  <c r="EU133" i="46"/>
  <c r="EV133" i="46"/>
  <c r="EW133" i="46"/>
  <c r="EX133" i="46"/>
  <c r="EY133" i="46"/>
  <c r="EZ133" i="46"/>
  <c r="FA133" i="46"/>
  <c r="FB133" i="46"/>
  <c r="FC133" i="46"/>
  <c r="FD133" i="46"/>
  <c r="FE133" i="46"/>
  <c r="FF133" i="46"/>
  <c r="FG133" i="46"/>
  <c r="FH133" i="46"/>
  <c r="FI133" i="46"/>
  <c r="FJ133" i="46"/>
  <c r="FK133" i="46"/>
  <c r="FL133" i="46"/>
  <c r="FM133" i="46"/>
  <c r="FN133" i="46"/>
  <c r="FO133" i="46"/>
  <c r="FP133" i="46"/>
  <c r="FQ133" i="46"/>
  <c r="FR133" i="46"/>
  <c r="FS133" i="46"/>
  <c r="FT133" i="46"/>
  <c r="FU133" i="46"/>
  <c r="FV133" i="46"/>
  <c r="FW133" i="46"/>
  <c r="FX133" i="46"/>
  <c r="FY133" i="46"/>
  <c r="FZ133" i="46"/>
  <c r="GA133" i="46"/>
  <c r="GB133" i="46"/>
  <c r="HE133" i="46"/>
  <c r="HF133" i="46"/>
  <c r="MC133" i="46"/>
  <c r="MD133" i="46"/>
  <c r="HG133" i="46"/>
  <c r="BH133" i="46"/>
  <c r="HH133" i="46"/>
  <c r="HI133" i="46"/>
  <c r="HJ133" i="46"/>
  <c r="GO132" i="46"/>
  <c r="BG132" i="46"/>
  <c r="BI132" i="46" s="1"/>
  <c r="BN132" i="46"/>
  <c r="BO132" i="46"/>
  <c r="BP132" i="46"/>
  <c r="BQ132" i="46"/>
  <c r="BR132" i="46"/>
  <c r="BS132" i="46"/>
  <c r="BT132" i="46"/>
  <c r="BU132" i="46"/>
  <c r="BV132" i="46"/>
  <c r="BW132" i="46"/>
  <c r="BX132" i="46"/>
  <c r="BY132" i="46"/>
  <c r="BZ132" i="46"/>
  <c r="CA132" i="46"/>
  <c r="CB132" i="46"/>
  <c r="CC132" i="46"/>
  <c r="CD132" i="46"/>
  <c r="CE132" i="46"/>
  <c r="CF132" i="46"/>
  <c r="CG132" i="46"/>
  <c r="CH132" i="46"/>
  <c r="CI132" i="46"/>
  <c r="CJ132" i="46"/>
  <c r="CK132" i="46"/>
  <c r="CL132" i="46"/>
  <c r="CM132" i="46"/>
  <c r="CN132" i="46"/>
  <c r="CO132" i="46"/>
  <c r="CP132" i="46"/>
  <c r="CQ132" i="46"/>
  <c r="CR132" i="46"/>
  <c r="CS132" i="46"/>
  <c r="CT132" i="46"/>
  <c r="CU132" i="46"/>
  <c r="CV132" i="46"/>
  <c r="CW132" i="46"/>
  <c r="CX132" i="46"/>
  <c r="CY132" i="46"/>
  <c r="CZ132" i="46"/>
  <c r="DA132" i="46"/>
  <c r="DB132" i="46"/>
  <c r="DC132" i="46"/>
  <c r="DD132" i="46"/>
  <c r="DE132" i="46"/>
  <c r="DF132" i="46"/>
  <c r="DG132" i="46"/>
  <c r="DH132" i="46"/>
  <c r="DI132" i="46"/>
  <c r="DJ132" i="46"/>
  <c r="DK132" i="46"/>
  <c r="DL132" i="46"/>
  <c r="DM132" i="46"/>
  <c r="DN132" i="46"/>
  <c r="DO132" i="46"/>
  <c r="DP132" i="46"/>
  <c r="DQ132" i="46"/>
  <c r="DR132" i="46"/>
  <c r="DS132" i="46"/>
  <c r="DT132" i="46"/>
  <c r="DU132" i="46"/>
  <c r="DV132" i="46"/>
  <c r="DW132" i="46"/>
  <c r="DX132" i="46"/>
  <c r="DY132" i="46"/>
  <c r="DZ132" i="46"/>
  <c r="EA132" i="46"/>
  <c r="EB132" i="46"/>
  <c r="EC132" i="46"/>
  <c r="ED132" i="46"/>
  <c r="EE132" i="46"/>
  <c r="EF132" i="46"/>
  <c r="EG132" i="46"/>
  <c r="EH132" i="46"/>
  <c r="EI132" i="46"/>
  <c r="EJ132" i="46"/>
  <c r="EK132" i="46"/>
  <c r="EL132" i="46"/>
  <c r="EM132" i="46"/>
  <c r="EN132" i="46"/>
  <c r="EO132" i="46"/>
  <c r="EP132" i="46"/>
  <c r="EQ132" i="46"/>
  <c r="ER132" i="46"/>
  <c r="ES132" i="46"/>
  <c r="ET132" i="46"/>
  <c r="EU132" i="46"/>
  <c r="EV132" i="46"/>
  <c r="EW132" i="46"/>
  <c r="EX132" i="46"/>
  <c r="EY132" i="46"/>
  <c r="EZ132" i="46"/>
  <c r="FA132" i="46"/>
  <c r="FB132" i="46"/>
  <c r="FC132" i="46"/>
  <c r="FD132" i="46"/>
  <c r="FE132" i="46"/>
  <c r="FF132" i="46"/>
  <c r="FG132" i="46"/>
  <c r="FH132" i="46"/>
  <c r="FI132" i="46"/>
  <c r="FJ132" i="46"/>
  <c r="FK132" i="46"/>
  <c r="FL132" i="46"/>
  <c r="FM132" i="46"/>
  <c r="FN132" i="46"/>
  <c r="FO132" i="46"/>
  <c r="FP132" i="46"/>
  <c r="FQ132" i="46"/>
  <c r="FR132" i="46"/>
  <c r="FS132" i="46"/>
  <c r="FT132" i="46"/>
  <c r="FU132" i="46"/>
  <c r="FV132" i="46"/>
  <c r="FW132" i="46"/>
  <c r="FX132" i="46"/>
  <c r="FY132" i="46"/>
  <c r="FZ132" i="46"/>
  <c r="GA132" i="46"/>
  <c r="GB132" i="46"/>
  <c r="HE132" i="46"/>
  <c r="HF132" i="46"/>
  <c r="MC132" i="46"/>
  <c r="MD132" i="46"/>
  <c r="HG132" i="46"/>
  <c r="BH132" i="46"/>
  <c r="HH132" i="46"/>
  <c r="HI132" i="46"/>
  <c r="HJ132" i="46"/>
  <c r="GO131" i="46"/>
  <c r="BG131" i="46"/>
  <c r="BI131" i="46" s="1"/>
  <c r="BN131" i="46"/>
  <c r="BO131" i="46"/>
  <c r="BP131" i="46"/>
  <c r="BQ131" i="46"/>
  <c r="BR131" i="46"/>
  <c r="BS131" i="46"/>
  <c r="BT131" i="46"/>
  <c r="BU131" i="46"/>
  <c r="BV131" i="46"/>
  <c r="BW131" i="46"/>
  <c r="BX131" i="46"/>
  <c r="BY131" i="46"/>
  <c r="BZ131" i="46"/>
  <c r="CA131" i="46"/>
  <c r="CB131" i="46"/>
  <c r="CC131" i="46"/>
  <c r="CD131" i="46"/>
  <c r="CE131" i="46"/>
  <c r="CF131" i="46"/>
  <c r="CG131" i="46"/>
  <c r="CH131" i="46"/>
  <c r="CI131" i="46"/>
  <c r="CJ131" i="46"/>
  <c r="CK131" i="46"/>
  <c r="CL131" i="46"/>
  <c r="CM131" i="46"/>
  <c r="CN131" i="46"/>
  <c r="CO131" i="46"/>
  <c r="CP131" i="46"/>
  <c r="CQ131" i="46"/>
  <c r="CR131" i="46"/>
  <c r="CS131" i="46"/>
  <c r="CT131" i="46"/>
  <c r="CU131" i="46"/>
  <c r="CV131" i="46"/>
  <c r="CW131" i="46"/>
  <c r="CX131" i="46"/>
  <c r="CY131" i="46"/>
  <c r="CZ131" i="46"/>
  <c r="DA131" i="46"/>
  <c r="DB131" i="46"/>
  <c r="DC131" i="46"/>
  <c r="DD131" i="46"/>
  <c r="DE131" i="46"/>
  <c r="DF131" i="46"/>
  <c r="DG131" i="46"/>
  <c r="DH131" i="46"/>
  <c r="DI131" i="46"/>
  <c r="DJ131" i="46"/>
  <c r="DK131" i="46"/>
  <c r="DL131" i="46"/>
  <c r="DM131" i="46"/>
  <c r="DN131" i="46"/>
  <c r="DO131" i="46"/>
  <c r="DP131" i="46"/>
  <c r="DQ131" i="46"/>
  <c r="DR131" i="46"/>
  <c r="DS131" i="46"/>
  <c r="DT131" i="46"/>
  <c r="DU131" i="46"/>
  <c r="DV131" i="46"/>
  <c r="DW131" i="46"/>
  <c r="DX131" i="46"/>
  <c r="DY131" i="46"/>
  <c r="DZ131" i="46"/>
  <c r="EA131" i="46"/>
  <c r="EB131" i="46"/>
  <c r="EC131" i="46"/>
  <c r="ED131" i="46"/>
  <c r="EE131" i="46"/>
  <c r="EF131" i="46"/>
  <c r="EG131" i="46"/>
  <c r="EH131" i="46"/>
  <c r="EI131" i="46"/>
  <c r="EJ131" i="46"/>
  <c r="EK131" i="46"/>
  <c r="EL131" i="46"/>
  <c r="EM131" i="46"/>
  <c r="EN131" i="46"/>
  <c r="EO131" i="46"/>
  <c r="EP131" i="46"/>
  <c r="EQ131" i="46"/>
  <c r="ER131" i="46"/>
  <c r="ES131" i="46"/>
  <c r="ET131" i="46"/>
  <c r="EU131" i="46"/>
  <c r="EV131" i="46"/>
  <c r="EW131" i="46"/>
  <c r="EX131" i="46"/>
  <c r="EY131" i="46"/>
  <c r="EZ131" i="46"/>
  <c r="FA131" i="46"/>
  <c r="FB131" i="46"/>
  <c r="FC131" i="46"/>
  <c r="FD131" i="46"/>
  <c r="FE131" i="46"/>
  <c r="FF131" i="46"/>
  <c r="FG131" i="46"/>
  <c r="FH131" i="46"/>
  <c r="FI131" i="46"/>
  <c r="FJ131" i="46"/>
  <c r="FK131" i="46"/>
  <c r="FL131" i="46"/>
  <c r="FM131" i="46"/>
  <c r="FN131" i="46"/>
  <c r="FO131" i="46"/>
  <c r="FP131" i="46"/>
  <c r="FQ131" i="46"/>
  <c r="FR131" i="46"/>
  <c r="FS131" i="46"/>
  <c r="FT131" i="46"/>
  <c r="FU131" i="46"/>
  <c r="FV131" i="46"/>
  <c r="FW131" i="46"/>
  <c r="FX131" i="46"/>
  <c r="FY131" i="46"/>
  <c r="FZ131" i="46"/>
  <c r="GA131" i="46"/>
  <c r="GB131" i="46"/>
  <c r="HE131" i="46"/>
  <c r="HF131" i="46"/>
  <c r="MC131" i="46"/>
  <c r="MD131" i="46"/>
  <c r="HG131" i="46"/>
  <c r="BH131" i="46"/>
  <c r="HH131" i="46"/>
  <c r="HI131" i="46"/>
  <c r="HJ131" i="46"/>
  <c r="GO130" i="46"/>
  <c r="BG130" i="46"/>
  <c r="BI130" i="46" s="1"/>
  <c r="BN130" i="46"/>
  <c r="BO130" i="46"/>
  <c r="BP130" i="46"/>
  <c r="BQ130" i="46"/>
  <c r="BR130" i="46"/>
  <c r="BS130" i="46"/>
  <c r="BT130" i="46"/>
  <c r="BU130" i="46"/>
  <c r="BV130" i="46"/>
  <c r="BW130" i="46"/>
  <c r="BX130" i="46"/>
  <c r="BY130" i="46"/>
  <c r="BZ130" i="46"/>
  <c r="CA130" i="46"/>
  <c r="CB130" i="46"/>
  <c r="CC130" i="46"/>
  <c r="CD130" i="46"/>
  <c r="CE130" i="46"/>
  <c r="CF130" i="46"/>
  <c r="CG130" i="46"/>
  <c r="CH130" i="46"/>
  <c r="CI130" i="46"/>
  <c r="CJ130" i="46"/>
  <c r="CK130" i="46"/>
  <c r="CL130" i="46"/>
  <c r="CM130" i="46"/>
  <c r="CN130" i="46"/>
  <c r="CO130" i="46"/>
  <c r="CP130" i="46"/>
  <c r="CQ130" i="46"/>
  <c r="CR130" i="46"/>
  <c r="CS130" i="46"/>
  <c r="CT130" i="46"/>
  <c r="CU130" i="46"/>
  <c r="CV130" i="46"/>
  <c r="CW130" i="46"/>
  <c r="CX130" i="46"/>
  <c r="CY130" i="46"/>
  <c r="CZ130" i="46"/>
  <c r="DA130" i="46"/>
  <c r="DB130" i="46"/>
  <c r="DC130" i="46"/>
  <c r="DD130" i="46"/>
  <c r="DE130" i="46"/>
  <c r="DF130" i="46"/>
  <c r="DG130" i="46"/>
  <c r="DH130" i="46"/>
  <c r="DI130" i="46"/>
  <c r="DJ130" i="46"/>
  <c r="DK130" i="46"/>
  <c r="DL130" i="46"/>
  <c r="DM130" i="46"/>
  <c r="DN130" i="46"/>
  <c r="DO130" i="46"/>
  <c r="DP130" i="46"/>
  <c r="DQ130" i="46"/>
  <c r="DR130" i="46"/>
  <c r="DS130" i="46"/>
  <c r="DT130" i="46"/>
  <c r="DU130" i="46"/>
  <c r="DV130" i="46"/>
  <c r="DW130" i="46"/>
  <c r="DX130" i="46"/>
  <c r="DY130" i="46"/>
  <c r="DZ130" i="46"/>
  <c r="EA130" i="46"/>
  <c r="EB130" i="46"/>
  <c r="EC130" i="46"/>
  <c r="ED130" i="46"/>
  <c r="EE130" i="46"/>
  <c r="EF130" i="46"/>
  <c r="EG130" i="46"/>
  <c r="EH130" i="46"/>
  <c r="EI130" i="46"/>
  <c r="EJ130" i="46"/>
  <c r="EK130" i="46"/>
  <c r="EL130" i="46"/>
  <c r="EM130" i="46"/>
  <c r="EN130" i="46"/>
  <c r="EO130" i="46"/>
  <c r="EP130" i="46"/>
  <c r="EQ130" i="46"/>
  <c r="ER130" i="46"/>
  <c r="ES130" i="46"/>
  <c r="ET130" i="46"/>
  <c r="EU130" i="46"/>
  <c r="EV130" i="46"/>
  <c r="EW130" i="46"/>
  <c r="EX130" i="46"/>
  <c r="EY130" i="46"/>
  <c r="EZ130" i="46"/>
  <c r="FA130" i="46"/>
  <c r="FB130" i="46"/>
  <c r="FC130" i="46"/>
  <c r="FD130" i="46"/>
  <c r="FE130" i="46"/>
  <c r="FF130" i="46"/>
  <c r="FG130" i="46"/>
  <c r="FH130" i="46"/>
  <c r="FI130" i="46"/>
  <c r="FJ130" i="46"/>
  <c r="FK130" i="46"/>
  <c r="FL130" i="46"/>
  <c r="FM130" i="46"/>
  <c r="FN130" i="46"/>
  <c r="FO130" i="46"/>
  <c r="FP130" i="46"/>
  <c r="FQ130" i="46"/>
  <c r="FR130" i="46"/>
  <c r="FS130" i="46"/>
  <c r="FT130" i="46"/>
  <c r="FU130" i="46"/>
  <c r="FV130" i="46"/>
  <c r="FW130" i="46"/>
  <c r="FX130" i="46"/>
  <c r="FY130" i="46"/>
  <c r="FZ130" i="46"/>
  <c r="GA130" i="46"/>
  <c r="GB130" i="46"/>
  <c r="HE130" i="46"/>
  <c r="HF130" i="46"/>
  <c r="MC130" i="46"/>
  <c r="MD130" i="46"/>
  <c r="HG130" i="46"/>
  <c r="BH130" i="46"/>
  <c r="HH130" i="46"/>
  <c r="HI130" i="46"/>
  <c r="HJ130" i="46"/>
  <c r="GO129" i="46"/>
  <c r="BG129" i="46"/>
  <c r="BI129" i="46" s="1"/>
  <c r="BN129" i="46"/>
  <c r="BO129" i="46"/>
  <c r="BP129" i="46"/>
  <c r="BQ129" i="46"/>
  <c r="BR129" i="46"/>
  <c r="BS129" i="46"/>
  <c r="BT129" i="46"/>
  <c r="BU129" i="46"/>
  <c r="BV129" i="46"/>
  <c r="BW129" i="46"/>
  <c r="BX129" i="46"/>
  <c r="BY129" i="46"/>
  <c r="BZ129" i="46"/>
  <c r="CA129" i="46"/>
  <c r="CB129" i="46"/>
  <c r="CC129" i="46"/>
  <c r="CD129" i="46"/>
  <c r="CE129" i="46"/>
  <c r="CF129" i="46"/>
  <c r="CG129" i="46"/>
  <c r="CH129" i="46"/>
  <c r="CI129" i="46"/>
  <c r="CJ129" i="46"/>
  <c r="CK129" i="46"/>
  <c r="CL129" i="46"/>
  <c r="CM129" i="46"/>
  <c r="CN129" i="46"/>
  <c r="CO129" i="46"/>
  <c r="CP129" i="46"/>
  <c r="CQ129" i="46"/>
  <c r="CR129" i="46"/>
  <c r="CS129" i="46"/>
  <c r="CT129" i="46"/>
  <c r="CU129" i="46"/>
  <c r="CV129" i="46"/>
  <c r="CW129" i="46"/>
  <c r="CX129" i="46"/>
  <c r="CY129" i="46"/>
  <c r="CZ129" i="46"/>
  <c r="DA129" i="46"/>
  <c r="DB129" i="46"/>
  <c r="DC129" i="46"/>
  <c r="DD129" i="46"/>
  <c r="DE129" i="46"/>
  <c r="DF129" i="46"/>
  <c r="DG129" i="46"/>
  <c r="DH129" i="46"/>
  <c r="DI129" i="46"/>
  <c r="DJ129" i="46"/>
  <c r="DK129" i="46"/>
  <c r="DL129" i="46"/>
  <c r="DM129" i="46"/>
  <c r="DN129" i="46"/>
  <c r="DO129" i="46"/>
  <c r="DP129" i="46"/>
  <c r="DQ129" i="46"/>
  <c r="DR129" i="46"/>
  <c r="DS129" i="46"/>
  <c r="DT129" i="46"/>
  <c r="DU129" i="46"/>
  <c r="DV129" i="46"/>
  <c r="DW129" i="46"/>
  <c r="DX129" i="46"/>
  <c r="DY129" i="46"/>
  <c r="DZ129" i="46"/>
  <c r="EA129" i="46"/>
  <c r="EB129" i="46"/>
  <c r="EC129" i="46"/>
  <c r="ED129" i="46"/>
  <c r="EE129" i="46"/>
  <c r="EF129" i="46"/>
  <c r="EG129" i="46"/>
  <c r="EH129" i="46"/>
  <c r="EI129" i="46"/>
  <c r="EJ129" i="46"/>
  <c r="EK129" i="46"/>
  <c r="EL129" i="46"/>
  <c r="EM129" i="46"/>
  <c r="EN129" i="46"/>
  <c r="EO129" i="46"/>
  <c r="EP129" i="46"/>
  <c r="EQ129" i="46"/>
  <c r="ER129" i="46"/>
  <c r="ES129" i="46"/>
  <c r="ET129" i="46"/>
  <c r="EU129" i="46"/>
  <c r="EV129" i="46"/>
  <c r="EW129" i="46"/>
  <c r="EX129" i="46"/>
  <c r="EY129" i="46"/>
  <c r="EZ129" i="46"/>
  <c r="FA129" i="46"/>
  <c r="FB129" i="46"/>
  <c r="FC129" i="46"/>
  <c r="FD129" i="46"/>
  <c r="FE129" i="46"/>
  <c r="FF129" i="46"/>
  <c r="FG129" i="46"/>
  <c r="FH129" i="46"/>
  <c r="FI129" i="46"/>
  <c r="FJ129" i="46"/>
  <c r="FK129" i="46"/>
  <c r="FL129" i="46"/>
  <c r="FM129" i="46"/>
  <c r="FN129" i="46"/>
  <c r="FO129" i="46"/>
  <c r="FP129" i="46"/>
  <c r="FQ129" i="46"/>
  <c r="FR129" i="46"/>
  <c r="FS129" i="46"/>
  <c r="FT129" i="46"/>
  <c r="FU129" i="46"/>
  <c r="FV129" i="46"/>
  <c r="FW129" i="46"/>
  <c r="FX129" i="46"/>
  <c r="FY129" i="46"/>
  <c r="FZ129" i="46"/>
  <c r="GA129" i="46"/>
  <c r="GB129" i="46"/>
  <c r="HE129" i="46"/>
  <c r="HF129" i="46"/>
  <c r="MC129" i="46"/>
  <c r="MD129" i="46"/>
  <c r="HG129" i="46"/>
  <c r="BH129" i="46"/>
  <c r="HH129" i="46"/>
  <c r="HI129" i="46"/>
  <c r="HJ129" i="46"/>
  <c r="GO128" i="46"/>
  <c r="BG128" i="46"/>
  <c r="BI128" i="46" s="1"/>
  <c r="BN128" i="46"/>
  <c r="BO128" i="46"/>
  <c r="BP128" i="46"/>
  <c r="BQ128" i="46"/>
  <c r="BR128" i="46"/>
  <c r="BS128" i="46"/>
  <c r="BT128" i="46"/>
  <c r="BU128" i="46"/>
  <c r="BV128" i="46"/>
  <c r="BW128" i="46"/>
  <c r="BX128" i="46"/>
  <c r="BY128" i="46"/>
  <c r="BZ128" i="46"/>
  <c r="CA128" i="46"/>
  <c r="CB128" i="46"/>
  <c r="CC128" i="46"/>
  <c r="CD128" i="46"/>
  <c r="CE128" i="46"/>
  <c r="CF128" i="46"/>
  <c r="CG128" i="46"/>
  <c r="CH128" i="46"/>
  <c r="CI128" i="46"/>
  <c r="CJ128" i="46"/>
  <c r="CK128" i="46"/>
  <c r="CL128" i="46"/>
  <c r="CM128" i="46"/>
  <c r="CN128" i="46"/>
  <c r="CO128" i="46"/>
  <c r="CP128" i="46"/>
  <c r="CQ128" i="46"/>
  <c r="CR128" i="46"/>
  <c r="CS128" i="46"/>
  <c r="CT128" i="46"/>
  <c r="CU128" i="46"/>
  <c r="CV128" i="46"/>
  <c r="CW128" i="46"/>
  <c r="CX128" i="46"/>
  <c r="CY128" i="46"/>
  <c r="CZ128" i="46"/>
  <c r="DA128" i="46"/>
  <c r="DB128" i="46"/>
  <c r="DC128" i="46"/>
  <c r="DD128" i="46"/>
  <c r="DE128" i="46"/>
  <c r="DF128" i="46"/>
  <c r="DG128" i="46"/>
  <c r="DH128" i="46"/>
  <c r="DI128" i="46"/>
  <c r="DJ128" i="46"/>
  <c r="DK128" i="46"/>
  <c r="DL128" i="46"/>
  <c r="DM128" i="46"/>
  <c r="DN128" i="46"/>
  <c r="DO128" i="46"/>
  <c r="DP128" i="46"/>
  <c r="DQ128" i="46"/>
  <c r="DR128" i="46"/>
  <c r="DS128" i="46"/>
  <c r="DT128" i="46"/>
  <c r="DU128" i="46"/>
  <c r="DV128" i="46"/>
  <c r="DW128" i="46"/>
  <c r="DX128" i="46"/>
  <c r="DY128" i="46"/>
  <c r="DZ128" i="46"/>
  <c r="EA128" i="46"/>
  <c r="EB128" i="46"/>
  <c r="EC128" i="46"/>
  <c r="ED128" i="46"/>
  <c r="EE128" i="46"/>
  <c r="EF128" i="46"/>
  <c r="EG128" i="46"/>
  <c r="EH128" i="46"/>
  <c r="EI128" i="46"/>
  <c r="EJ128" i="46"/>
  <c r="EK128" i="46"/>
  <c r="EL128" i="46"/>
  <c r="EM128" i="46"/>
  <c r="EN128" i="46"/>
  <c r="EO128" i="46"/>
  <c r="EP128" i="46"/>
  <c r="EQ128" i="46"/>
  <c r="ER128" i="46"/>
  <c r="ES128" i="46"/>
  <c r="ET128" i="46"/>
  <c r="EU128" i="46"/>
  <c r="EV128" i="46"/>
  <c r="EW128" i="46"/>
  <c r="EX128" i="46"/>
  <c r="EY128" i="46"/>
  <c r="EZ128" i="46"/>
  <c r="FA128" i="46"/>
  <c r="FB128" i="46"/>
  <c r="FC128" i="46"/>
  <c r="FD128" i="46"/>
  <c r="FE128" i="46"/>
  <c r="FF128" i="46"/>
  <c r="FG128" i="46"/>
  <c r="FH128" i="46"/>
  <c r="FI128" i="46"/>
  <c r="FJ128" i="46"/>
  <c r="FK128" i="46"/>
  <c r="FL128" i="46"/>
  <c r="FM128" i="46"/>
  <c r="FN128" i="46"/>
  <c r="FO128" i="46"/>
  <c r="FP128" i="46"/>
  <c r="FQ128" i="46"/>
  <c r="FR128" i="46"/>
  <c r="FS128" i="46"/>
  <c r="FT128" i="46"/>
  <c r="FU128" i="46"/>
  <c r="FV128" i="46"/>
  <c r="FW128" i="46"/>
  <c r="FX128" i="46"/>
  <c r="FY128" i="46"/>
  <c r="FZ128" i="46"/>
  <c r="GA128" i="46"/>
  <c r="GB128" i="46"/>
  <c r="HE128" i="46"/>
  <c r="HF128" i="46"/>
  <c r="MC128" i="46"/>
  <c r="MD128" i="46"/>
  <c r="HG128" i="46"/>
  <c r="BH128" i="46"/>
  <c r="HH128" i="46"/>
  <c r="HI128" i="46"/>
  <c r="HJ128" i="46"/>
  <c r="GO127" i="46"/>
  <c r="BG127" i="46"/>
  <c r="BI127" i="46" s="1"/>
  <c r="BN127" i="46"/>
  <c r="BO127" i="46"/>
  <c r="BP127" i="46"/>
  <c r="BQ127" i="46"/>
  <c r="BR127" i="46"/>
  <c r="BS127" i="46"/>
  <c r="BT127" i="46"/>
  <c r="BU127" i="46"/>
  <c r="BV127" i="46"/>
  <c r="BW127" i="46"/>
  <c r="BX127" i="46"/>
  <c r="BY127" i="46"/>
  <c r="BZ127" i="46"/>
  <c r="CA127" i="46"/>
  <c r="CB127" i="46"/>
  <c r="CC127" i="46"/>
  <c r="CD127" i="46"/>
  <c r="CE127" i="46"/>
  <c r="CF127" i="46"/>
  <c r="CG127" i="46"/>
  <c r="CH127" i="46"/>
  <c r="CI127" i="46"/>
  <c r="CJ127" i="46"/>
  <c r="CK127" i="46"/>
  <c r="CL127" i="46"/>
  <c r="CM127" i="46"/>
  <c r="CN127" i="46"/>
  <c r="CO127" i="46"/>
  <c r="CP127" i="46"/>
  <c r="CQ127" i="46"/>
  <c r="CR127" i="46"/>
  <c r="CS127" i="46"/>
  <c r="CT127" i="46"/>
  <c r="CU127" i="46"/>
  <c r="CV127" i="46"/>
  <c r="CW127" i="46"/>
  <c r="CX127" i="46"/>
  <c r="CY127" i="46"/>
  <c r="CZ127" i="46"/>
  <c r="DA127" i="46"/>
  <c r="DB127" i="46"/>
  <c r="DC127" i="46"/>
  <c r="DD127" i="46"/>
  <c r="DE127" i="46"/>
  <c r="DF127" i="46"/>
  <c r="DG127" i="46"/>
  <c r="DH127" i="46"/>
  <c r="DI127" i="46"/>
  <c r="DJ127" i="46"/>
  <c r="DK127" i="46"/>
  <c r="DL127" i="46"/>
  <c r="DM127" i="46"/>
  <c r="DN127" i="46"/>
  <c r="DO127" i="46"/>
  <c r="DP127" i="46"/>
  <c r="DQ127" i="46"/>
  <c r="DR127" i="46"/>
  <c r="DS127" i="46"/>
  <c r="DT127" i="46"/>
  <c r="DU127" i="46"/>
  <c r="DV127" i="46"/>
  <c r="DW127" i="46"/>
  <c r="DX127" i="46"/>
  <c r="DY127" i="46"/>
  <c r="DZ127" i="46"/>
  <c r="EA127" i="46"/>
  <c r="EB127" i="46"/>
  <c r="EC127" i="46"/>
  <c r="ED127" i="46"/>
  <c r="EE127" i="46"/>
  <c r="EF127" i="46"/>
  <c r="EG127" i="46"/>
  <c r="EH127" i="46"/>
  <c r="EI127" i="46"/>
  <c r="EJ127" i="46"/>
  <c r="EK127" i="46"/>
  <c r="EL127" i="46"/>
  <c r="EM127" i="46"/>
  <c r="EN127" i="46"/>
  <c r="EO127" i="46"/>
  <c r="EP127" i="46"/>
  <c r="EQ127" i="46"/>
  <c r="ER127" i="46"/>
  <c r="ES127" i="46"/>
  <c r="ET127" i="46"/>
  <c r="EU127" i="46"/>
  <c r="EV127" i="46"/>
  <c r="EW127" i="46"/>
  <c r="EX127" i="46"/>
  <c r="EY127" i="46"/>
  <c r="EZ127" i="46"/>
  <c r="FA127" i="46"/>
  <c r="FB127" i="46"/>
  <c r="FC127" i="46"/>
  <c r="FD127" i="46"/>
  <c r="FE127" i="46"/>
  <c r="FF127" i="46"/>
  <c r="FG127" i="46"/>
  <c r="FH127" i="46"/>
  <c r="FI127" i="46"/>
  <c r="FJ127" i="46"/>
  <c r="FK127" i="46"/>
  <c r="FL127" i="46"/>
  <c r="FM127" i="46"/>
  <c r="FN127" i="46"/>
  <c r="FO127" i="46"/>
  <c r="FP127" i="46"/>
  <c r="FQ127" i="46"/>
  <c r="FR127" i="46"/>
  <c r="FS127" i="46"/>
  <c r="FT127" i="46"/>
  <c r="FU127" i="46"/>
  <c r="FV127" i="46"/>
  <c r="FW127" i="46"/>
  <c r="FX127" i="46"/>
  <c r="FY127" i="46"/>
  <c r="FZ127" i="46"/>
  <c r="GA127" i="46"/>
  <c r="GB127" i="46"/>
  <c r="HE127" i="46"/>
  <c r="HF127" i="46"/>
  <c r="MC127" i="46"/>
  <c r="MD127" i="46"/>
  <c r="HG127" i="46"/>
  <c r="BH127" i="46"/>
  <c r="HH127" i="46"/>
  <c r="HI127" i="46"/>
  <c r="HJ127" i="46"/>
  <c r="GO126" i="46"/>
  <c r="BG126" i="46"/>
  <c r="BI126" i="46" s="1"/>
  <c r="BN126" i="46"/>
  <c r="BO126" i="46"/>
  <c r="BP126" i="46"/>
  <c r="BQ126" i="46"/>
  <c r="BR126" i="46"/>
  <c r="BS126" i="46"/>
  <c r="BT126" i="46"/>
  <c r="BU126" i="46"/>
  <c r="BV126" i="46"/>
  <c r="BW126" i="46"/>
  <c r="BX126" i="46"/>
  <c r="BY126" i="46"/>
  <c r="BZ126" i="46"/>
  <c r="CA126" i="46"/>
  <c r="CB126" i="46"/>
  <c r="CC126" i="46"/>
  <c r="CD126" i="46"/>
  <c r="CE126" i="46"/>
  <c r="CF126" i="46"/>
  <c r="CG126" i="46"/>
  <c r="CH126" i="46"/>
  <c r="CI126" i="46"/>
  <c r="CJ126" i="46"/>
  <c r="CK126" i="46"/>
  <c r="CL126" i="46"/>
  <c r="CM126" i="46"/>
  <c r="CN126" i="46"/>
  <c r="CO126" i="46"/>
  <c r="CP126" i="46"/>
  <c r="CQ126" i="46"/>
  <c r="CR126" i="46"/>
  <c r="CS126" i="46"/>
  <c r="CT126" i="46"/>
  <c r="CU126" i="46"/>
  <c r="CV126" i="46"/>
  <c r="CW126" i="46"/>
  <c r="CX126" i="46"/>
  <c r="CY126" i="46"/>
  <c r="CZ126" i="46"/>
  <c r="DA126" i="46"/>
  <c r="DB126" i="46"/>
  <c r="DC126" i="46"/>
  <c r="DD126" i="46"/>
  <c r="DE126" i="46"/>
  <c r="DF126" i="46"/>
  <c r="DG126" i="46"/>
  <c r="DH126" i="46"/>
  <c r="DI126" i="46"/>
  <c r="DJ126" i="46"/>
  <c r="DK126" i="46"/>
  <c r="DL126" i="46"/>
  <c r="DM126" i="46"/>
  <c r="DN126" i="46"/>
  <c r="DO126" i="46"/>
  <c r="DP126" i="46"/>
  <c r="DQ126" i="46"/>
  <c r="DR126" i="46"/>
  <c r="DS126" i="46"/>
  <c r="DT126" i="46"/>
  <c r="DU126" i="46"/>
  <c r="DV126" i="46"/>
  <c r="DW126" i="46"/>
  <c r="DX126" i="46"/>
  <c r="DY126" i="46"/>
  <c r="DZ126" i="46"/>
  <c r="EA126" i="46"/>
  <c r="EB126" i="46"/>
  <c r="EC126" i="46"/>
  <c r="ED126" i="46"/>
  <c r="EE126" i="46"/>
  <c r="EF126" i="46"/>
  <c r="EG126" i="46"/>
  <c r="EH126" i="46"/>
  <c r="EI126" i="46"/>
  <c r="EJ126" i="46"/>
  <c r="EK126" i="46"/>
  <c r="EL126" i="46"/>
  <c r="EM126" i="46"/>
  <c r="EN126" i="46"/>
  <c r="EO126" i="46"/>
  <c r="EP126" i="46"/>
  <c r="EQ126" i="46"/>
  <c r="ER126" i="46"/>
  <c r="ES126" i="46"/>
  <c r="ET126" i="46"/>
  <c r="EU126" i="46"/>
  <c r="EV126" i="46"/>
  <c r="EW126" i="46"/>
  <c r="EX126" i="46"/>
  <c r="EY126" i="46"/>
  <c r="EZ126" i="46"/>
  <c r="FA126" i="46"/>
  <c r="FB126" i="46"/>
  <c r="FC126" i="46"/>
  <c r="FD126" i="46"/>
  <c r="FE126" i="46"/>
  <c r="FF126" i="46"/>
  <c r="FG126" i="46"/>
  <c r="FH126" i="46"/>
  <c r="FI126" i="46"/>
  <c r="FJ126" i="46"/>
  <c r="FK126" i="46"/>
  <c r="FL126" i="46"/>
  <c r="FM126" i="46"/>
  <c r="FN126" i="46"/>
  <c r="FO126" i="46"/>
  <c r="FP126" i="46"/>
  <c r="FQ126" i="46"/>
  <c r="FR126" i="46"/>
  <c r="FS126" i="46"/>
  <c r="FT126" i="46"/>
  <c r="FU126" i="46"/>
  <c r="FV126" i="46"/>
  <c r="FW126" i="46"/>
  <c r="FX126" i="46"/>
  <c r="FY126" i="46"/>
  <c r="FZ126" i="46"/>
  <c r="GA126" i="46"/>
  <c r="GB126" i="46"/>
  <c r="HE126" i="46"/>
  <c r="HF126" i="46"/>
  <c r="MC126" i="46"/>
  <c r="MD126" i="46"/>
  <c r="HG126" i="46"/>
  <c r="BH126" i="46"/>
  <c r="HH126" i="46"/>
  <c r="HI126" i="46"/>
  <c r="HJ126" i="46"/>
  <c r="GO125" i="46"/>
  <c r="BG125" i="46"/>
  <c r="BI125" i="46" s="1"/>
  <c r="BN125" i="46"/>
  <c r="BO125" i="46"/>
  <c r="BP125" i="46"/>
  <c r="BQ125" i="46"/>
  <c r="BR125" i="46"/>
  <c r="BS125" i="46"/>
  <c r="BT125" i="46"/>
  <c r="BU125" i="46"/>
  <c r="BV125" i="46"/>
  <c r="BW125" i="46"/>
  <c r="BX125" i="46"/>
  <c r="BY125" i="46"/>
  <c r="BZ125" i="46"/>
  <c r="CA125" i="46"/>
  <c r="CB125" i="46"/>
  <c r="CC125" i="46"/>
  <c r="CD125" i="46"/>
  <c r="CE125" i="46"/>
  <c r="CF125" i="46"/>
  <c r="CG125" i="46"/>
  <c r="CH125" i="46"/>
  <c r="CI125" i="46"/>
  <c r="CJ125" i="46"/>
  <c r="CK125" i="46"/>
  <c r="CL125" i="46"/>
  <c r="CM125" i="46"/>
  <c r="CN125" i="46"/>
  <c r="CO125" i="46"/>
  <c r="CP125" i="46"/>
  <c r="CQ125" i="46"/>
  <c r="CR125" i="46"/>
  <c r="CS125" i="46"/>
  <c r="CT125" i="46"/>
  <c r="CU125" i="46"/>
  <c r="CV125" i="46"/>
  <c r="CW125" i="46"/>
  <c r="CX125" i="46"/>
  <c r="CY125" i="46"/>
  <c r="CZ125" i="46"/>
  <c r="DA125" i="46"/>
  <c r="DB125" i="46"/>
  <c r="DC125" i="46"/>
  <c r="DD125" i="46"/>
  <c r="DE125" i="46"/>
  <c r="DF125" i="46"/>
  <c r="DG125" i="46"/>
  <c r="DH125" i="46"/>
  <c r="DI125" i="46"/>
  <c r="DJ125" i="46"/>
  <c r="DK125" i="46"/>
  <c r="DL125" i="46"/>
  <c r="DM125" i="46"/>
  <c r="DN125" i="46"/>
  <c r="DO125" i="46"/>
  <c r="DP125" i="46"/>
  <c r="DQ125" i="46"/>
  <c r="DR125" i="46"/>
  <c r="DS125" i="46"/>
  <c r="DT125" i="46"/>
  <c r="DU125" i="46"/>
  <c r="DV125" i="46"/>
  <c r="DW125" i="46"/>
  <c r="DX125" i="46"/>
  <c r="DY125" i="46"/>
  <c r="DZ125" i="46"/>
  <c r="EA125" i="46"/>
  <c r="EB125" i="46"/>
  <c r="EC125" i="46"/>
  <c r="ED125" i="46"/>
  <c r="EE125" i="46"/>
  <c r="EF125" i="46"/>
  <c r="EG125" i="46"/>
  <c r="EH125" i="46"/>
  <c r="EI125" i="46"/>
  <c r="EJ125" i="46"/>
  <c r="EK125" i="46"/>
  <c r="EL125" i="46"/>
  <c r="EM125" i="46"/>
  <c r="EN125" i="46"/>
  <c r="EO125" i="46"/>
  <c r="EP125" i="46"/>
  <c r="EQ125" i="46"/>
  <c r="ER125" i="46"/>
  <c r="ES125" i="46"/>
  <c r="ET125" i="46"/>
  <c r="EU125" i="46"/>
  <c r="EV125" i="46"/>
  <c r="EW125" i="46"/>
  <c r="EX125" i="46"/>
  <c r="EY125" i="46"/>
  <c r="EZ125" i="46"/>
  <c r="FA125" i="46"/>
  <c r="FB125" i="46"/>
  <c r="FC125" i="46"/>
  <c r="FD125" i="46"/>
  <c r="FE125" i="46"/>
  <c r="FF125" i="46"/>
  <c r="FG125" i="46"/>
  <c r="FH125" i="46"/>
  <c r="FI125" i="46"/>
  <c r="FJ125" i="46"/>
  <c r="FK125" i="46"/>
  <c r="FL125" i="46"/>
  <c r="FM125" i="46"/>
  <c r="FN125" i="46"/>
  <c r="FO125" i="46"/>
  <c r="FP125" i="46"/>
  <c r="FQ125" i="46"/>
  <c r="FR125" i="46"/>
  <c r="FS125" i="46"/>
  <c r="FT125" i="46"/>
  <c r="FU125" i="46"/>
  <c r="FV125" i="46"/>
  <c r="FW125" i="46"/>
  <c r="FX125" i="46"/>
  <c r="FY125" i="46"/>
  <c r="FZ125" i="46"/>
  <c r="GA125" i="46"/>
  <c r="GB125" i="46"/>
  <c r="HE125" i="46"/>
  <c r="HF125" i="46"/>
  <c r="MC125" i="46"/>
  <c r="MD125" i="46"/>
  <c r="HG125" i="46"/>
  <c r="BH125" i="46"/>
  <c r="HH125" i="46"/>
  <c r="HI125" i="46"/>
  <c r="HJ125" i="46"/>
  <c r="GO124" i="46"/>
  <c r="BG124" i="46"/>
  <c r="BI124" i="46" s="1"/>
  <c r="BN124" i="46"/>
  <c r="BO124" i="46"/>
  <c r="BP124" i="46"/>
  <c r="BQ124" i="46"/>
  <c r="BR124" i="46"/>
  <c r="BS124" i="46"/>
  <c r="BT124" i="46"/>
  <c r="BU124" i="46"/>
  <c r="BV124" i="46"/>
  <c r="BW124" i="46"/>
  <c r="BX124" i="46"/>
  <c r="BY124" i="46"/>
  <c r="BZ124" i="46"/>
  <c r="CA124" i="46"/>
  <c r="CB124" i="46"/>
  <c r="CC124" i="46"/>
  <c r="CD124" i="46"/>
  <c r="CE124" i="46"/>
  <c r="CF124" i="46"/>
  <c r="CG124" i="46"/>
  <c r="CH124" i="46"/>
  <c r="CI124" i="46"/>
  <c r="CJ124" i="46"/>
  <c r="CK124" i="46"/>
  <c r="CL124" i="46"/>
  <c r="CM124" i="46"/>
  <c r="CN124" i="46"/>
  <c r="CO124" i="46"/>
  <c r="CP124" i="46"/>
  <c r="CQ124" i="46"/>
  <c r="CR124" i="46"/>
  <c r="CS124" i="46"/>
  <c r="CT124" i="46"/>
  <c r="CU124" i="46"/>
  <c r="CV124" i="46"/>
  <c r="CW124" i="46"/>
  <c r="CX124" i="46"/>
  <c r="CY124" i="46"/>
  <c r="CZ124" i="46"/>
  <c r="DA124" i="46"/>
  <c r="DB124" i="46"/>
  <c r="DC124" i="46"/>
  <c r="DD124" i="46"/>
  <c r="DE124" i="46"/>
  <c r="DF124" i="46"/>
  <c r="DG124" i="46"/>
  <c r="DH124" i="46"/>
  <c r="DI124" i="46"/>
  <c r="DJ124" i="46"/>
  <c r="DK124" i="46"/>
  <c r="DL124" i="46"/>
  <c r="DM124" i="46"/>
  <c r="DN124" i="46"/>
  <c r="DO124" i="46"/>
  <c r="DP124" i="46"/>
  <c r="DQ124" i="46"/>
  <c r="DR124" i="46"/>
  <c r="DS124" i="46"/>
  <c r="DT124" i="46"/>
  <c r="DU124" i="46"/>
  <c r="DV124" i="46"/>
  <c r="DW124" i="46"/>
  <c r="DX124" i="46"/>
  <c r="DY124" i="46"/>
  <c r="DZ124" i="46"/>
  <c r="EA124" i="46"/>
  <c r="EB124" i="46"/>
  <c r="EC124" i="46"/>
  <c r="ED124" i="46"/>
  <c r="EE124" i="46"/>
  <c r="EF124" i="46"/>
  <c r="EG124" i="46"/>
  <c r="EH124" i="46"/>
  <c r="EI124" i="46"/>
  <c r="EJ124" i="46"/>
  <c r="EK124" i="46"/>
  <c r="EL124" i="46"/>
  <c r="EM124" i="46"/>
  <c r="EN124" i="46"/>
  <c r="EO124" i="46"/>
  <c r="EP124" i="46"/>
  <c r="EQ124" i="46"/>
  <c r="ER124" i="46"/>
  <c r="ES124" i="46"/>
  <c r="ET124" i="46"/>
  <c r="EU124" i="46"/>
  <c r="EV124" i="46"/>
  <c r="EW124" i="46"/>
  <c r="EX124" i="46"/>
  <c r="EY124" i="46"/>
  <c r="EZ124" i="46"/>
  <c r="FA124" i="46"/>
  <c r="FB124" i="46"/>
  <c r="FC124" i="46"/>
  <c r="FD124" i="46"/>
  <c r="FE124" i="46"/>
  <c r="FF124" i="46"/>
  <c r="FG124" i="46"/>
  <c r="FH124" i="46"/>
  <c r="FI124" i="46"/>
  <c r="FJ124" i="46"/>
  <c r="FK124" i="46"/>
  <c r="FL124" i="46"/>
  <c r="FM124" i="46"/>
  <c r="FN124" i="46"/>
  <c r="FO124" i="46"/>
  <c r="FP124" i="46"/>
  <c r="FQ124" i="46"/>
  <c r="FR124" i="46"/>
  <c r="FS124" i="46"/>
  <c r="FT124" i="46"/>
  <c r="FU124" i="46"/>
  <c r="FV124" i="46"/>
  <c r="FW124" i="46"/>
  <c r="FX124" i="46"/>
  <c r="FY124" i="46"/>
  <c r="FZ124" i="46"/>
  <c r="GA124" i="46"/>
  <c r="GB124" i="46"/>
  <c r="HE124" i="46"/>
  <c r="HF124" i="46"/>
  <c r="MC124" i="46"/>
  <c r="MD124" i="46"/>
  <c r="HG124" i="46"/>
  <c r="BH124" i="46"/>
  <c r="HH124" i="46"/>
  <c r="HI124" i="46"/>
  <c r="HJ124" i="46"/>
  <c r="GO123" i="46"/>
  <c r="BG123" i="46"/>
  <c r="BI123" i="46" s="1"/>
  <c r="BN123" i="46"/>
  <c r="BO123" i="46"/>
  <c r="BP123" i="46"/>
  <c r="BQ123" i="46"/>
  <c r="BR123" i="46"/>
  <c r="BS123" i="46"/>
  <c r="BT123" i="46"/>
  <c r="BU123" i="46"/>
  <c r="BV123" i="46"/>
  <c r="BW123" i="46"/>
  <c r="BX123" i="46"/>
  <c r="BY123" i="46"/>
  <c r="BZ123" i="46"/>
  <c r="CA123" i="46"/>
  <c r="CB123" i="46"/>
  <c r="CC123" i="46"/>
  <c r="CD123" i="46"/>
  <c r="CE123" i="46"/>
  <c r="CF123" i="46"/>
  <c r="CG123" i="46"/>
  <c r="CH123" i="46"/>
  <c r="CI123" i="46"/>
  <c r="CJ123" i="46"/>
  <c r="CK123" i="46"/>
  <c r="CL123" i="46"/>
  <c r="CM123" i="46"/>
  <c r="CN123" i="46"/>
  <c r="CO123" i="46"/>
  <c r="CP123" i="46"/>
  <c r="CQ123" i="46"/>
  <c r="CR123" i="46"/>
  <c r="CS123" i="46"/>
  <c r="CT123" i="46"/>
  <c r="CU123" i="46"/>
  <c r="CV123" i="46"/>
  <c r="CW123" i="46"/>
  <c r="CX123" i="46"/>
  <c r="CY123" i="46"/>
  <c r="CZ123" i="46"/>
  <c r="DA123" i="46"/>
  <c r="DB123" i="46"/>
  <c r="DC123" i="46"/>
  <c r="DD123" i="46"/>
  <c r="DE123" i="46"/>
  <c r="DF123" i="46"/>
  <c r="DG123" i="46"/>
  <c r="DH123" i="46"/>
  <c r="DI123" i="46"/>
  <c r="DJ123" i="46"/>
  <c r="DK123" i="46"/>
  <c r="DL123" i="46"/>
  <c r="DM123" i="46"/>
  <c r="DN123" i="46"/>
  <c r="DO123" i="46"/>
  <c r="DP123" i="46"/>
  <c r="DQ123" i="46"/>
  <c r="DR123" i="46"/>
  <c r="DS123" i="46"/>
  <c r="DT123" i="46"/>
  <c r="DU123" i="46"/>
  <c r="DV123" i="46"/>
  <c r="DW123" i="46"/>
  <c r="DX123" i="46"/>
  <c r="DY123" i="46"/>
  <c r="DZ123" i="46"/>
  <c r="EA123" i="46"/>
  <c r="EB123" i="46"/>
  <c r="EC123" i="46"/>
  <c r="ED123" i="46"/>
  <c r="EE123" i="46"/>
  <c r="EF123" i="46"/>
  <c r="EG123" i="46"/>
  <c r="EH123" i="46"/>
  <c r="EI123" i="46"/>
  <c r="EJ123" i="46"/>
  <c r="EK123" i="46"/>
  <c r="EL123" i="46"/>
  <c r="EM123" i="46"/>
  <c r="EN123" i="46"/>
  <c r="EO123" i="46"/>
  <c r="EP123" i="46"/>
  <c r="EQ123" i="46"/>
  <c r="ER123" i="46"/>
  <c r="ES123" i="46"/>
  <c r="ET123" i="46"/>
  <c r="EU123" i="46"/>
  <c r="EV123" i="46"/>
  <c r="EW123" i="46"/>
  <c r="EX123" i="46"/>
  <c r="EY123" i="46"/>
  <c r="EZ123" i="46"/>
  <c r="FA123" i="46"/>
  <c r="FB123" i="46"/>
  <c r="FC123" i="46"/>
  <c r="FD123" i="46"/>
  <c r="FE123" i="46"/>
  <c r="FF123" i="46"/>
  <c r="FG123" i="46"/>
  <c r="FH123" i="46"/>
  <c r="FI123" i="46"/>
  <c r="FJ123" i="46"/>
  <c r="FK123" i="46"/>
  <c r="FL123" i="46"/>
  <c r="FM123" i="46"/>
  <c r="FN123" i="46"/>
  <c r="FO123" i="46"/>
  <c r="FP123" i="46"/>
  <c r="FQ123" i="46"/>
  <c r="FR123" i="46"/>
  <c r="FS123" i="46"/>
  <c r="FT123" i="46"/>
  <c r="FU123" i="46"/>
  <c r="FV123" i="46"/>
  <c r="FW123" i="46"/>
  <c r="FX123" i="46"/>
  <c r="FY123" i="46"/>
  <c r="FZ123" i="46"/>
  <c r="GA123" i="46"/>
  <c r="GB123" i="46"/>
  <c r="HE123" i="46"/>
  <c r="HF123" i="46"/>
  <c r="MC123" i="46"/>
  <c r="MD123" i="46"/>
  <c r="HG123" i="46"/>
  <c r="BH123" i="46"/>
  <c r="HH123" i="46"/>
  <c r="HI123" i="46"/>
  <c r="HJ123" i="46"/>
  <c r="GO122" i="46"/>
  <c r="BG122" i="46"/>
  <c r="BI122" i="46" s="1"/>
  <c r="BN122" i="46"/>
  <c r="BO122" i="46"/>
  <c r="BP122" i="46"/>
  <c r="BQ122" i="46"/>
  <c r="BR122" i="46"/>
  <c r="BS122" i="46"/>
  <c r="BT122" i="46"/>
  <c r="BU122" i="46"/>
  <c r="BV122" i="46"/>
  <c r="BW122" i="46"/>
  <c r="BX122" i="46"/>
  <c r="BY122" i="46"/>
  <c r="BZ122" i="46"/>
  <c r="CA122" i="46"/>
  <c r="CB122" i="46"/>
  <c r="CC122" i="46"/>
  <c r="CD122" i="46"/>
  <c r="CE122" i="46"/>
  <c r="CF122" i="46"/>
  <c r="CG122" i="46"/>
  <c r="CH122" i="46"/>
  <c r="CI122" i="46"/>
  <c r="CJ122" i="46"/>
  <c r="CK122" i="46"/>
  <c r="CL122" i="46"/>
  <c r="CM122" i="46"/>
  <c r="CN122" i="46"/>
  <c r="CO122" i="46"/>
  <c r="CP122" i="46"/>
  <c r="CQ122" i="46"/>
  <c r="CR122" i="46"/>
  <c r="CS122" i="46"/>
  <c r="CT122" i="46"/>
  <c r="CU122" i="46"/>
  <c r="CV122" i="46"/>
  <c r="CW122" i="46"/>
  <c r="CX122" i="46"/>
  <c r="CY122" i="46"/>
  <c r="CZ122" i="46"/>
  <c r="DA122" i="46"/>
  <c r="DB122" i="46"/>
  <c r="DC122" i="46"/>
  <c r="DD122" i="46"/>
  <c r="DE122" i="46"/>
  <c r="DF122" i="46"/>
  <c r="DG122" i="46"/>
  <c r="DH122" i="46"/>
  <c r="DI122" i="46"/>
  <c r="DJ122" i="46"/>
  <c r="DK122" i="46"/>
  <c r="DL122" i="46"/>
  <c r="DM122" i="46"/>
  <c r="DN122" i="46"/>
  <c r="DO122" i="46"/>
  <c r="DP122" i="46"/>
  <c r="DQ122" i="46"/>
  <c r="DR122" i="46"/>
  <c r="DS122" i="46"/>
  <c r="DT122" i="46"/>
  <c r="DU122" i="46"/>
  <c r="DV122" i="46"/>
  <c r="DW122" i="46"/>
  <c r="DX122" i="46"/>
  <c r="DY122" i="46"/>
  <c r="DZ122" i="46"/>
  <c r="EA122" i="46"/>
  <c r="EB122" i="46"/>
  <c r="EC122" i="46"/>
  <c r="ED122" i="46"/>
  <c r="EE122" i="46"/>
  <c r="EF122" i="46"/>
  <c r="EG122" i="46"/>
  <c r="EH122" i="46"/>
  <c r="EI122" i="46"/>
  <c r="EJ122" i="46"/>
  <c r="EK122" i="46"/>
  <c r="EL122" i="46"/>
  <c r="EM122" i="46"/>
  <c r="EN122" i="46"/>
  <c r="EO122" i="46"/>
  <c r="EP122" i="46"/>
  <c r="EQ122" i="46"/>
  <c r="ER122" i="46"/>
  <c r="ES122" i="46"/>
  <c r="ET122" i="46"/>
  <c r="EU122" i="46"/>
  <c r="EV122" i="46"/>
  <c r="EW122" i="46"/>
  <c r="EX122" i="46"/>
  <c r="EY122" i="46"/>
  <c r="EZ122" i="46"/>
  <c r="FA122" i="46"/>
  <c r="FB122" i="46"/>
  <c r="FC122" i="46"/>
  <c r="FD122" i="46"/>
  <c r="FE122" i="46"/>
  <c r="FF122" i="46"/>
  <c r="FG122" i="46"/>
  <c r="FH122" i="46"/>
  <c r="FI122" i="46"/>
  <c r="FJ122" i="46"/>
  <c r="FK122" i="46"/>
  <c r="FL122" i="46"/>
  <c r="FM122" i="46"/>
  <c r="FN122" i="46"/>
  <c r="FO122" i="46"/>
  <c r="FP122" i="46"/>
  <c r="FQ122" i="46"/>
  <c r="FR122" i="46"/>
  <c r="FS122" i="46"/>
  <c r="FT122" i="46"/>
  <c r="FU122" i="46"/>
  <c r="FV122" i="46"/>
  <c r="FW122" i="46"/>
  <c r="FX122" i="46"/>
  <c r="FY122" i="46"/>
  <c r="FZ122" i="46"/>
  <c r="GA122" i="46"/>
  <c r="GB122" i="46"/>
  <c r="HE122" i="46"/>
  <c r="HF122" i="46"/>
  <c r="MC122" i="46"/>
  <c r="MD122" i="46"/>
  <c r="HG122" i="46"/>
  <c r="BH122" i="46"/>
  <c r="HH122" i="46"/>
  <c r="HI122" i="46"/>
  <c r="HJ122" i="46"/>
  <c r="GO121" i="46"/>
  <c r="BG121" i="46"/>
  <c r="BI121" i="46" s="1"/>
  <c r="BN121" i="46"/>
  <c r="BO121" i="46"/>
  <c r="BP121" i="46"/>
  <c r="BQ121" i="46"/>
  <c r="BR121" i="46"/>
  <c r="BS121" i="46"/>
  <c r="BT121" i="46"/>
  <c r="BU121" i="46"/>
  <c r="BV121" i="46"/>
  <c r="BW121" i="46"/>
  <c r="BX121" i="46"/>
  <c r="BY121" i="46"/>
  <c r="BZ121" i="46"/>
  <c r="CA121" i="46"/>
  <c r="CB121" i="46"/>
  <c r="CC121" i="46"/>
  <c r="CD121" i="46"/>
  <c r="CE121" i="46"/>
  <c r="CF121" i="46"/>
  <c r="CG121" i="46"/>
  <c r="CH121" i="46"/>
  <c r="CI121" i="46"/>
  <c r="CJ121" i="46"/>
  <c r="CK121" i="46"/>
  <c r="CL121" i="46"/>
  <c r="CM121" i="46"/>
  <c r="CN121" i="46"/>
  <c r="CO121" i="46"/>
  <c r="CP121" i="46"/>
  <c r="CQ121" i="46"/>
  <c r="CR121" i="46"/>
  <c r="CS121" i="46"/>
  <c r="CT121" i="46"/>
  <c r="CU121" i="46"/>
  <c r="CV121" i="46"/>
  <c r="CW121" i="46"/>
  <c r="CX121" i="46"/>
  <c r="CY121" i="46"/>
  <c r="CZ121" i="46"/>
  <c r="DA121" i="46"/>
  <c r="DB121" i="46"/>
  <c r="DC121" i="46"/>
  <c r="DD121" i="46"/>
  <c r="DE121" i="46"/>
  <c r="DF121" i="46"/>
  <c r="DG121" i="46"/>
  <c r="DH121" i="46"/>
  <c r="DI121" i="46"/>
  <c r="DJ121" i="46"/>
  <c r="DK121" i="46"/>
  <c r="DL121" i="46"/>
  <c r="DM121" i="46"/>
  <c r="DN121" i="46"/>
  <c r="DO121" i="46"/>
  <c r="DP121" i="46"/>
  <c r="DQ121" i="46"/>
  <c r="DR121" i="46"/>
  <c r="DS121" i="46"/>
  <c r="DT121" i="46"/>
  <c r="DU121" i="46"/>
  <c r="DV121" i="46"/>
  <c r="DW121" i="46"/>
  <c r="DX121" i="46"/>
  <c r="DY121" i="46"/>
  <c r="DZ121" i="46"/>
  <c r="EA121" i="46"/>
  <c r="EB121" i="46"/>
  <c r="EC121" i="46"/>
  <c r="ED121" i="46"/>
  <c r="EE121" i="46"/>
  <c r="EF121" i="46"/>
  <c r="EG121" i="46"/>
  <c r="EH121" i="46"/>
  <c r="EI121" i="46"/>
  <c r="EJ121" i="46"/>
  <c r="EK121" i="46"/>
  <c r="EL121" i="46"/>
  <c r="EM121" i="46"/>
  <c r="EN121" i="46"/>
  <c r="EO121" i="46"/>
  <c r="EP121" i="46"/>
  <c r="EQ121" i="46"/>
  <c r="ER121" i="46"/>
  <c r="ES121" i="46"/>
  <c r="ET121" i="46"/>
  <c r="EU121" i="46"/>
  <c r="EV121" i="46"/>
  <c r="EW121" i="46"/>
  <c r="EX121" i="46"/>
  <c r="EY121" i="46"/>
  <c r="EZ121" i="46"/>
  <c r="FA121" i="46"/>
  <c r="FB121" i="46"/>
  <c r="FC121" i="46"/>
  <c r="FD121" i="46"/>
  <c r="FE121" i="46"/>
  <c r="FF121" i="46"/>
  <c r="FG121" i="46"/>
  <c r="FH121" i="46"/>
  <c r="FI121" i="46"/>
  <c r="FJ121" i="46"/>
  <c r="FK121" i="46"/>
  <c r="FL121" i="46"/>
  <c r="FM121" i="46"/>
  <c r="FN121" i="46"/>
  <c r="FO121" i="46"/>
  <c r="FP121" i="46"/>
  <c r="FQ121" i="46"/>
  <c r="FR121" i="46"/>
  <c r="FS121" i="46"/>
  <c r="FT121" i="46"/>
  <c r="FU121" i="46"/>
  <c r="FV121" i="46"/>
  <c r="FW121" i="46"/>
  <c r="FX121" i="46"/>
  <c r="FY121" i="46"/>
  <c r="FZ121" i="46"/>
  <c r="GA121" i="46"/>
  <c r="GB121" i="46"/>
  <c r="HE121" i="46"/>
  <c r="HF121" i="46"/>
  <c r="MC121" i="46"/>
  <c r="MD121" i="46"/>
  <c r="HG121" i="46"/>
  <c r="BH121" i="46"/>
  <c r="HH121" i="46"/>
  <c r="HI121" i="46"/>
  <c r="HJ121" i="46"/>
  <c r="GO120" i="46"/>
  <c r="BG120" i="46"/>
  <c r="BI120" i="46" s="1"/>
  <c r="BN120" i="46"/>
  <c r="BO120" i="46"/>
  <c r="BP120" i="46"/>
  <c r="BQ120" i="46"/>
  <c r="BR120" i="46"/>
  <c r="BS120" i="46"/>
  <c r="BT120" i="46"/>
  <c r="BU120" i="46"/>
  <c r="BV120" i="46"/>
  <c r="BW120" i="46"/>
  <c r="BX120" i="46"/>
  <c r="BY120" i="46"/>
  <c r="BZ120" i="46"/>
  <c r="CA120" i="46"/>
  <c r="CB120" i="46"/>
  <c r="CC120" i="46"/>
  <c r="CD120" i="46"/>
  <c r="CE120" i="46"/>
  <c r="CF120" i="46"/>
  <c r="CG120" i="46"/>
  <c r="CH120" i="46"/>
  <c r="CI120" i="46"/>
  <c r="CJ120" i="46"/>
  <c r="CK120" i="46"/>
  <c r="CL120" i="46"/>
  <c r="CM120" i="46"/>
  <c r="CN120" i="46"/>
  <c r="CO120" i="46"/>
  <c r="CP120" i="46"/>
  <c r="CQ120" i="46"/>
  <c r="CR120" i="46"/>
  <c r="CS120" i="46"/>
  <c r="CT120" i="46"/>
  <c r="CU120" i="46"/>
  <c r="CV120" i="46"/>
  <c r="CW120" i="46"/>
  <c r="CX120" i="46"/>
  <c r="CY120" i="46"/>
  <c r="CZ120" i="46"/>
  <c r="DA120" i="46"/>
  <c r="DB120" i="46"/>
  <c r="DC120" i="46"/>
  <c r="DD120" i="46"/>
  <c r="DE120" i="46"/>
  <c r="DF120" i="46"/>
  <c r="DG120" i="46"/>
  <c r="DH120" i="46"/>
  <c r="DI120" i="46"/>
  <c r="DJ120" i="46"/>
  <c r="DK120" i="46"/>
  <c r="DL120" i="46"/>
  <c r="DM120" i="46"/>
  <c r="DN120" i="46"/>
  <c r="DO120" i="46"/>
  <c r="DP120" i="46"/>
  <c r="DQ120" i="46"/>
  <c r="DR120" i="46"/>
  <c r="DS120" i="46"/>
  <c r="DT120" i="46"/>
  <c r="DU120" i="46"/>
  <c r="DV120" i="46"/>
  <c r="DW120" i="46"/>
  <c r="DX120" i="46"/>
  <c r="DY120" i="46"/>
  <c r="DZ120" i="46"/>
  <c r="EA120" i="46"/>
  <c r="EB120" i="46"/>
  <c r="EC120" i="46"/>
  <c r="ED120" i="46"/>
  <c r="EE120" i="46"/>
  <c r="EF120" i="46"/>
  <c r="EG120" i="46"/>
  <c r="EH120" i="46"/>
  <c r="EI120" i="46"/>
  <c r="EJ120" i="46"/>
  <c r="EK120" i="46"/>
  <c r="EL120" i="46"/>
  <c r="EM120" i="46"/>
  <c r="EN120" i="46"/>
  <c r="EO120" i="46"/>
  <c r="EP120" i="46"/>
  <c r="EQ120" i="46"/>
  <c r="ER120" i="46"/>
  <c r="ES120" i="46"/>
  <c r="ET120" i="46"/>
  <c r="EU120" i="46"/>
  <c r="EV120" i="46"/>
  <c r="EW120" i="46"/>
  <c r="EX120" i="46"/>
  <c r="EY120" i="46"/>
  <c r="EZ120" i="46"/>
  <c r="FA120" i="46"/>
  <c r="FB120" i="46"/>
  <c r="FC120" i="46"/>
  <c r="FD120" i="46"/>
  <c r="FE120" i="46"/>
  <c r="FF120" i="46"/>
  <c r="FG120" i="46"/>
  <c r="FH120" i="46"/>
  <c r="FI120" i="46"/>
  <c r="FJ120" i="46"/>
  <c r="FK120" i="46"/>
  <c r="FL120" i="46"/>
  <c r="FM120" i="46"/>
  <c r="FN120" i="46"/>
  <c r="FO120" i="46"/>
  <c r="FP120" i="46"/>
  <c r="FQ120" i="46"/>
  <c r="FR120" i="46"/>
  <c r="FS120" i="46"/>
  <c r="FT120" i="46"/>
  <c r="FU120" i="46"/>
  <c r="FV120" i="46"/>
  <c r="FW120" i="46"/>
  <c r="FX120" i="46"/>
  <c r="FY120" i="46"/>
  <c r="FZ120" i="46"/>
  <c r="GA120" i="46"/>
  <c r="GB120" i="46"/>
  <c r="HE120" i="46"/>
  <c r="HF120" i="46"/>
  <c r="MC120" i="46"/>
  <c r="MD120" i="46"/>
  <c r="HG120" i="46"/>
  <c r="BH120" i="46"/>
  <c r="HH120" i="46"/>
  <c r="HI120" i="46"/>
  <c r="HJ120" i="46"/>
  <c r="GO119" i="46"/>
  <c r="BG119" i="46"/>
  <c r="BI119" i="46" s="1"/>
  <c r="BN119" i="46"/>
  <c r="BO119" i="46"/>
  <c r="BP119" i="46"/>
  <c r="BQ119" i="46"/>
  <c r="BR119" i="46"/>
  <c r="BS119" i="46"/>
  <c r="BT119" i="46"/>
  <c r="BU119" i="46"/>
  <c r="BV119" i="46"/>
  <c r="BW119" i="46"/>
  <c r="BX119" i="46"/>
  <c r="BY119" i="46"/>
  <c r="BZ119" i="46"/>
  <c r="CA119" i="46"/>
  <c r="CB119" i="46"/>
  <c r="CC119" i="46"/>
  <c r="CD119" i="46"/>
  <c r="CE119" i="46"/>
  <c r="CF119" i="46"/>
  <c r="CG119" i="46"/>
  <c r="CH119" i="46"/>
  <c r="CI119" i="46"/>
  <c r="CJ119" i="46"/>
  <c r="CK119" i="46"/>
  <c r="CL119" i="46"/>
  <c r="CM119" i="46"/>
  <c r="CN119" i="46"/>
  <c r="CO119" i="46"/>
  <c r="CP119" i="46"/>
  <c r="CQ119" i="46"/>
  <c r="CR119" i="46"/>
  <c r="CS119" i="46"/>
  <c r="CT119" i="46"/>
  <c r="CU119" i="46"/>
  <c r="CV119" i="46"/>
  <c r="CW119" i="46"/>
  <c r="CX119" i="46"/>
  <c r="CY119" i="46"/>
  <c r="CZ119" i="46"/>
  <c r="DA119" i="46"/>
  <c r="DB119" i="46"/>
  <c r="DC119" i="46"/>
  <c r="DD119" i="46"/>
  <c r="DE119" i="46"/>
  <c r="DF119" i="46"/>
  <c r="DG119" i="46"/>
  <c r="DH119" i="46"/>
  <c r="DI119" i="46"/>
  <c r="DJ119" i="46"/>
  <c r="DK119" i="46"/>
  <c r="DL119" i="46"/>
  <c r="DM119" i="46"/>
  <c r="DN119" i="46"/>
  <c r="DO119" i="46"/>
  <c r="DP119" i="46"/>
  <c r="DQ119" i="46"/>
  <c r="DR119" i="46"/>
  <c r="DS119" i="46"/>
  <c r="DT119" i="46"/>
  <c r="DU119" i="46"/>
  <c r="DV119" i="46"/>
  <c r="DW119" i="46"/>
  <c r="DX119" i="46"/>
  <c r="DY119" i="46"/>
  <c r="DZ119" i="46"/>
  <c r="EA119" i="46"/>
  <c r="EB119" i="46"/>
  <c r="EC119" i="46"/>
  <c r="ED119" i="46"/>
  <c r="EE119" i="46"/>
  <c r="EF119" i="46"/>
  <c r="EG119" i="46"/>
  <c r="EH119" i="46"/>
  <c r="EI119" i="46"/>
  <c r="EJ119" i="46"/>
  <c r="EK119" i="46"/>
  <c r="EL119" i="46"/>
  <c r="EM119" i="46"/>
  <c r="EN119" i="46"/>
  <c r="EO119" i="46"/>
  <c r="EP119" i="46"/>
  <c r="EQ119" i="46"/>
  <c r="ER119" i="46"/>
  <c r="ES119" i="46"/>
  <c r="ET119" i="46"/>
  <c r="EU119" i="46"/>
  <c r="EV119" i="46"/>
  <c r="EW119" i="46"/>
  <c r="EX119" i="46"/>
  <c r="EY119" i="46"/>
  <c r="EZ119" i="46"/>
  <c r="FA119" i="46"/>
  <c r="FB119" i="46"/>
  <c r="FC119" i="46"/>
  <c r="FD119" i="46"/>
  <c r="FE119" i="46"/>
  <c r="FF119" i="46"/>
  <c r="FG119" i="46"/>
  <c r="FH119" i="46"/>
  <c r="FI119" i="46"/>
  <c r="FJ119" i="46"/>
  <c r="FK119" i="46"/>
  <c r="FL119" i="46"/>
  <c r="FM119" i="46"/>
  <c r="FN119" i="46"/>
  <c r="FO119" i="46"/>
  <c r="FP119" i="46"/>
  <c r="FQ119" i="46"/>
  <c r="FR119" i="46"/>
  <c r="FS119" i="46"/>
  <c r="FT119" i="46"/>
  <c r="FU119" i="46"/>
  <c r="FV119" i="46"/>
  <c r="FW119" i="46"/>
  <c r="FX119" i="46"/>
  <c r="FY119" i="46"/>
  <c r="FZ119" i="46"/>
  <c r="GA119" i="46"/>
  <c r="GB119" i="46"/>
  <c r="HE119" i="46"/>
  <c r="HF119" i="46"/>
  <c r="MC119" i="46"/>
  <c r="MD119" i="46"/>
  <c r="HG119" i="46"/>
  <c r="BH119" i="46"/>
  <c r="HH119" i="46"/>
  <c r="HI119" i="46"/>
  <c r="HJ119" i="46"/>
  <c r="GO118" i="46"/>
  <c r="BG118" i="46"/>
  <c r="BI118" i="46" s="1"/>
  <c r="BN118" i="46"/>
  <c r="BO118" i="46"/>
  <c r="BP118" i="46"/>
  <c r="BQ118" i="46"/>
  <c r="BR118" i="46"/>
  <c r="BS118" i="46"/>
  <c r="BT118" i="46"/>
  <c r="BU118" i="46"/>
  <c r="BV118" i="46"/>
  <c r="BW118" i="46"/>
  <c r="BX118" i="46"/>
  <c r="BY118" i="46"/>
  <c r="BZ118" i="46"/>
  <c r="CA118" i="46"/>
  <c r="CB118" i="46"/>
  <c r="CC118" i="46"/>
  <c r="CD118" i="46"/>
  <c r="CE118" i="46"/>
  <c r="CF118" i="46"/>
  <c r="CG118" i="46"/>
  <c r="CH118" i="46"/>
  <c r="CI118" i="46"/>
  <c r="CJ118" i="46"/>
  <c r="CK118" i="46"/>
  <c r="CL118" i="46"/>
  <c r="CM118" i="46"/>
  <c r="CN118" i="46"/>
  <c r="CO118" i="46"/>
  <c r="CP118" i="46"/>
  <c r="CQ118" i="46"/>
  <c r="CR118" i="46"/>
  <c r="CS118" i="46"/>
  <c r="CT118" i="46"/>
  <c r="CU118" i="46"/>
  <c r="CV118" i="46"/>
  <c r="CW118" i="46"/>
  <c r="CX118" i="46"/>
  <c r="CY118" i="46"/>
  <c r="CZ118" i="46"/>
  <c r="DA118" i="46"/>
  <c r="DB118" i="46"/>
  <c r="DC118" i="46"/>
  <c r="DD118" i="46"/>
  <c r="DE118" i="46"/>
  <c r="DF118" i="46"/>
  <c r="DG118" i="46"/>
  <c r="DH118" i="46"/>
  <c r="DI118" i="46"/>
  <c r="DJ118" i="46"/>
  <c r="DK118" i="46"/>
  <c r="DL118" i="46"/>
  <c r="DM118" i="46"/>
  <c r="DN118" i="46"/>
  <c r="DO118" i="46"/>
  <c r="DP118" i="46"/>
  <c r="DQ118" i="46"/>
  <c r="DR118" i="46"/>
  <c r="DS118" i="46"/>
  <c r="DT118" i="46"/>
  <c r="DU118" i="46"/>
  <c r="DV118" i="46"/>
  <c r="DW118" i="46"/>
  <c r="DX118" i="46"/>
  <c r="DY118" i="46"/>
  <c r="DZ118" i="46"/>
  <c r="EA118" i="46"/>
  <c r="EB118" i="46"/>
  <c r="EC118" i="46"/>
  <c r="ED118" i="46"/>
  <c r="EE118" i="46"/>
  <c r="EF118" i="46"/>
  <c r="EG118" i="46"/>
  <c r="EH118" i="46"/>
  <c r="EI118" i="46"/>
  <c r="EJ118" i="46"/>
  <c r="EK118" i="46"/>
  <c r="EL118" i="46"/>
  <c r="EM118" i="46"/>
  <c r="EN118" i="46"/>
  <c r="EO118" i="46"/>
  <c r="EP118" i="46"/>
  <c r="EQ118" i="46"/>
  <c r="ER118" i="46"/>
  <c r="ES118" i="46"/>
  <c r="ET118" i="46"/>
  <c r="EU118" i="46"/>
  <c r="EV118" i="46"/>
  <c r="EW118" i="46"/>
  <c r="EX118" i="46"/>
  <c r="EY118" i="46"/>
  <c r="EZ118" i="46"/>
  <c r="FA118" i="46"/>
  <c r="FB118" i="46"/>
  <c r="FC118" i="46"/>
  <c r="FD118" i="46"/>
  <c r="FE118" i="46"/>
  <c r="FF118" i="46"/>
  <c r="FG118" i="46"/>
  <c r="FH118" i="46"/>
  <c r="FI118" i="46"/>
  <c r="FJ118" i="46"/>
  <c r="FK118" i="46"/>
  <c r="FL118" i="46"/>
  <c r="FM118" i="46"/>
  <c r="FN118" i="46"/>
  <c r="FO118" i="46"/>
  <c r="FP118" i="46"/>
  <c r="FQ118" i="46"/>
  <c r="FR118" i="46"/>
  <c r="FS118" i="46"/>
  <c r="FT118" i="46"/>
  <c r="FU118" i="46"/>
  <c r="FV118" i="46"/>
  <c r="FW118" i="46"/>
  <c r="FX118" i="46"/>
  <c r="FY118" i="46"/>
  <c r="FZ118" i="46"/>
  <c r="GA118" i="46"/>
  <c r="GB118" i="46"/>
  <c r="HE118" i="46"/>
  <c r="HF118" i="46"/>
  <c r="MC118" i="46"/>
  <c r="MD118" i="46"/>
  <c r="HG118" i="46"/>
  <c r="BH118" i="46"/>
  <c r="HH118" i="46"/>
  <c r="HI118" i="46"/>
  <c r="HJ118" i="46"/>
  <c r="GO117" i="46"/>
  <c r="BG117" i="46"/>
  <c r="BI117" i="46" s="1"/>
  <c r="BN117" i="46"/>
  <c r="BO117" i="46"/>
  <c r="BP117" i="46"/>
  <c r="BQ117" i="46"/>
  <c r="BR117" i="46"/>
  <c r="BS117" i="46"/>
  <c r="BT117" i="46"/>
  <c r="BU117" i="46"/>
  <c r="BV117" i="46"/>
  <c r="BW117" i="46"/>
  <c r="BX117" i="46"/>
  <c r="BY117" i="46"/>
  <c r="BZ117" i="46"/>
  <c r="CA117" i="46"/>
  <c r="CB117" i="46"/>
  <c r="CC117" i="46"/>
  <c r="CD117" i="46"/>
  <c r="CE117" i="46"/>
  <c r="CF117" i="46"/>
  <c r="CG117" i="46"/>
  <c r="CH117" i="46"/>
  <c r="CI117" i="46"/>
  <c r="CJ117" i="46"/>
  <c r="CK117" i="46"/>
  <c r="CL117" i="46"/>
  <c r="CM117" i="46"/>
  <c r="CN117" i="46"/>
  <c r="CO117" i="46"/>
  <c r="CP117" i="46"/>
  <c r="CQ117" i="46"/>
  <c r="CR117" i="46"/>
  <c r="CS117" i="46"/>
  <c r="CT117" i="46"/>
  <c r="CU117" i="46"/>
  <c r="CV117" i="46"/>
  <c r="CW117" i="46"/>
  <c r="CX117" i="46"/>
  <c r="CY117" i="46"/>
  <c r="CZ117" i="46"/>
  <c r="DA117" i="46"/>
  <c r="DB117" i="46"/>
  <c r="DC117" i="46"/>
  <c r="DD117" i="46"/>
  <c r="DE117" i="46"/>
  <c r="DF117" i="46"/>
  <c r="DG117" i="46"/>
  <c r="DH117" i="46"/>
  <c r="DI117" i="46"/>
  <c r="DJ117" i="46"/>
  <c r="DK117" i="46"/>
  <c r="DL117" i="46"/>
  <c r="DM117" i="46"/>
  <c r="DN117" i="46"/>
  <c r="DO117" i="46"/>
  <c r="DP117" i="46"/>
  <c r="DQ117" i="46"/>
  <c r="DR117" i="46"/>
  <c r="DS117" i="46"/>
  <c r="DT117" i="46"/>
  <c r="DU117" i="46"/>
  <c r="DV117" i="46"/>
  <c r="DW117" i="46"/>
  <c r="DX117" i="46"/>
  <c r="DY117" i="46"/>
  <c r="DZ117" i="46"/>
  <c r="EA117" i="46"/>
  <c r="EB117" i="46"/>
  <c r="EC117" i="46"/>
  <c r="ED117" i="46"/>
  <c r="EE117" i="46"/>
  <c r="EF117" i="46"/>
  <c r="EG117" i="46"/>
  <c r="EH117" i="46"/>
  <c r="EI117" i="46"/>
  <c r="EJ117" i="46"/>
  <c r="EK117" i="46"/>
  <c r="EL117" i="46"/>
  <c r="EM117" i="46"/>
  <c r="EN117" i="46"/>
  <c r="EO117" i="46"/>
  <c r="EP117" i="46"/>
  <c r="EQ117" i="46"/>
  <c r="ER117" i="46"/>
  <c r="ES117" i="46"/>
  <c r="ET117" i="46"/>
  <c r="EU117" i="46"/>
  <c r="EV117" i="46"/>
  <c r="EW117" i="46"/>
  <c r="EX117" i="46"/>
  <c r="EY117" i="46"/>
  <c r="EZ117" i="46"/>
  <c r="FA117" i="46"/>
  <c r="FB117" i="46"/>
  <c r="FC117" i="46"/>
  <c r="FD117" i="46"/>
  <c r="FE117" i="46"/>
  <c r="FF117" i="46"/>
  <c r="FG117" i="46"/>
  <c r="FH117" i="46"/>
  <c r="FI117" i="46"/>
  <c r="FJ117" i="46"/>
  <c r="FK117" i="46"/>
  <c r="FL117" i="46"/>
  <c r="FM117" i="46"/>
  <c r="FN117" i="46"/>
  <c r="FO117" i="46"/>
  <c r="FP117" i="46"/>
  <c r="FQ117" i="46"/>
  <c r="FR117" i="46"/>
  <c r="FS117" i="46"/>
  <c r="FT117" i="46"/>
  <c r="FU117" i="46"/>
  <c r="FV117" i="46"/>
  <c r="FW117" i="46"/>
  <c r="FX117" i="46"/>
  <c r="FY117" i="46"/>
  <c r="FZ117" i="46"/>
  <c r="GA117" i="46"/>
  <c r="GB117" i="46"/>
  <c r="HE117" i="46"/>
  <c r="HF117" i="46"/>
  <c r="MC117" i="46"/>
  <c r="MD117" i="46"/>
  <c r="HG117" i="46"/>
  <c r="BH117" i="46"/>
  <c r="HH117" i="46"/>
  <c r="HI117" i="46"/>
  <c r="HJ117" i="46"/>
  <c r="GO116" i="46"/>
  <c r="BG116" i="46"/>
  <c r="BI116" i="46" s="1"/>
  <c r="BN116" i="46"/>
  <c r="BO116" i="46"/>
  <c r="BP116" i="46"/>
  <c r="BQ116" i="46"/>
  <c r="BR116" i="46"/>
  <c r="BS116" i="46"/>
  <c r="BT116" i="46"/>
  <c r="BU116" i="46"/>
  <c r="BV116" i="46"/>
  <c r="BW116" i="46"/>
  <c r="BX116" i="46"/>
  <c r="BY116" i="46"/>
  <c r="BZ116" i="46"/>
  <c r="CA116" i="46"/>
  <c r="CB116" i="46"/>
  <c r="CC116" i="46"/>
  <c r="CD116" i="46"/>
  <c r="CE116" i="46"/>
  <c r="CF116" i="46"/>
  <c r="CG116" i="46"/>
  <c r="CH116" i="46"/>
  <c r="CI116" i="46"/>
  <c r="CJ116" i="46"/>
  <c r="CK116" i="46"/>
  <c r="CL116" i="46"/>
  <c r="CM116" i="46"/>
  <c r="CN116" i="46"/>
  <c r="CO116" i="46"/>
  <c r="CP116" i="46"/>
  <c r="CQ116" i="46"/>
  <c r="CR116" i="46"/>
  <c r="CS116" i="46"/>
  <c r="CT116" i="46"/>
  <c r="CU116" i="46"/>
  <c r="CV116" i="46"/>
  <c r="CW116" i="46"/>
  <c r="CX116" i="46"/>
  <c r="CY116" i="46"/>
  <c r="CZ116" i="46"/>
  <c r="DA116" i="46"/>
  <c r="DB116" i="46"/>
  <c r="DC116" i="46"/>
  <c r="DD116" i="46"/>
  <c r="DE116" i="46"/>
  <c r="DF116" i="46"/>
  <c r="DG116" i="46"/>
  <c r="DH116" i="46"/>
  <c r="DI116" i="46"/>
  <c r="DJ116" i="46"/>
  <c r="DK116" i="46"/>
  <c r="DL116" i="46"/>
  <c r="DM116" i="46"/>
  <c r="DN116" i="46"/>
  <c r="DO116" i="46"/>
  <c r="DP116" i="46"/>
  <c r="DQ116" i="46"/>
  <c r="DR116" i="46"/>
  <c r="DS116" i="46"/>
  <c r="DT116" i="46"/>
  <c r="DU116" i="46"/>
  <c r="DV116" i="46"/>
  <c r="DW116" i="46"/>
  <c r="DX116" i="46"/>
  <c r="DY116" i="46"/>
  <c r="DZ116" i="46"/>
  <c r="EA116" i="46"/>
  <c r="EB116" i="46"/>
  <c r="EC116" i="46"/>
  <c r="ED116" i="46"/>
  <c r="EE116" i="46"/>
  <c r="EF116" i="46"/>
  <c r="EG116" i="46"/>
  <c r="EH116" i="46"/>
  <c r="EI116" i="46"/>
  <c r="EJ116" i="46"/>
  <c r="EK116" i="46"/>
  <c r="EL116" i="46"/>
  <c r="EM116" i="46"/>
  <c r="EN116" i="46"/>
  <c r="EO116" i="46"/>
  <c r="EP116" i="46"/>
  <c r="EQ116" i="46"/>
  <c r="ER116" i="46"/>
  <c r="ES116" i="46"/>
  <c r="ET116" i="46"/>
  <c r="EU116" i="46"/>
  <c r="EV116" i="46"/>
  <c r="EW116" i="46"/>
  <c r="EX116" i="46"/>
  <c r="EY116" i="46"/>
  <c r="EZ116" i="46"/>
  <c r="FA116" i="46"/>
  <c r="FB116" i="46"/>
  <c r="FC116" i="46"/>
  <c r="FD116" i="46"/>
  <c r="FE116" i="46"/>
  <c r="FF116" i="46"/>
  <c r="FG116" i="46"/>
  <c r="FH116" i="46"/>
  <c r="FI116" i="46"/>
  <c r="FJ116" i="46"/>
  <c r="FK116" i="46"/>
  <c r="FL116" i="46"/>
  <c r="FM116" i="46"/>
  <c r="FN116" i="46"/>
  <c r="FO116" i="46"/>
  <c r="FP116" i="46"/>
  <c r="FQ116" i="46"/>
  <c r="FR116" i="46"/>
  <c r="FS116" i="46"/>
  <c r="FT116" i="46"/>
  <c r="FU116" i="46"/>
  <c r="FV116" i="46"/>
  <c r="FW116" i="46"/>
  <c r="FX116" i="46"/>
  <c r="FY116" i="46"/>
  <c r="FZ116" i="46"/>
  <c r="GA116" i="46"/>
  <c r="GB116" i="46"/>
  <c r="HE116" i="46"/>
  <c r="HF116" i="46"/>
  <c r="MC116" i="46"/>
  <c r="MD116" i="46"/>
  <c r="HG116" i="46"/>
  <c r="BH116" i="46"/>
  <c r="HH116" i="46"/>
  <c r="HI116" i="46"/>
  <c r="HJ116" i="46"/>
  <c r="GO115" i="46"/>
  <c r="BG115" i="46"/>
  <c r="BI115" i="46" s="1"/>
  <c r="BN115" i="46"/>
  <c r="BO115" i="46"/>
  <c r="BP115" i="46"/>
  <c r="BQ115" i="46"/>
  <c r="BR115" i="46"/>
  <c r="BS115" i="46"/>
  <c r="BT115" i="46"/>
  <c r="BU115" i="46"/>
  <c r="BV115" i="46"/>
  <c r="BW115" i="46"/>
  <c r="BX115" i="46"/>
  <c r="BY115" i="46"/>
  <c r="BZ115" i="46"/>
  <c r="CA115" i="46"/>
  <c r="CB115" i="46"/>
  <c r="CC115" i="46"/>
  <c r="CD115" i="46"/>
  <c r="CE115" i="46"/>
  <c r="CF115" i="46"/>
  <c r="CG115" i="46"/>
  <c r="CH115" i="46"/>
  <c r="CI115" i="46"/>
  <c r="CJ115" i="46"/>
  <c r="CK115" i="46"/>
  <c r="CL115" i="46"/>
  <c r="CM115" i="46"/>
  <c r="CN115" i="46"/>
  <c r="CO115" i="46"/>
  <c r="CP115" i="46"/>
  <c r="CQ115" i="46"/>
  <c r="CR115" i="46"/>
  <c r="CS115" i="46"/>
  <c r="CT115" i="46"/>
  <c r="CU115" i="46"/>
  <c r="CV115" i="46"/>
  <c r="CW115" i="46"/>
  <c r="CX115" i="46"/>
  <c r="CY115" i="46"/>
  <c r="CZ115" i="46"/>
  <c r="DA115" i="46"/>
  <c r="DB115" i="46"/>
  <c r="DC115" i="46"/>
  <c r="DD115" i="46"/>
  <c r="DE115" i="46"/>
  <c r="DF115" i="46"/>
  <c r="DG115" i="46"/>
  <c r="DH115" i="46"/>
  <c r="DI115" i="46"/>
  <c r="DJ115" i="46"/>
  <c r="DK115" i="46"/>
  <c r="DL115" i="46"/>
  <c r="DM115" i="46"/>
  <c r="DN115" i="46"/>
  <c r="DO115" i="46"/>
  <c r="DP115" i="46"/>
  <c r="DQ115" i="46"/>
  <c r="DR115" i="46"/>
  <c r="DS115" i="46"/>
  <c r="DT115" i="46"/>
  <c r="DU115" i="46"/>
  <c r="DV115" i="46"/>
  <c r="DW115" i="46"/>
  <c r="DX115" i="46"/>
  <c r="DY115" i="46"/>
  <c r="DZ115" i="46"/>
  <c r="EA115" i="46"/>
  <c r="EB115" i="46"/>
  <c r="EC115" i="46"/>
  <c r="ED115" i="46"/>
  <c r="EE115" i="46"/>
  <c r="EF115" i="46"/>
  <c r="EG115" i="46"/>
  <c r="EH115" i="46"/>
  <c r="EI115" i="46"/>
  <c r="EJ115" i="46"/>
  <c r="EK115" i="46"/>
  <c r="EL115" i="46"/>
  <c r="EM115" i="46"/>
  <c r="EN115" i="46"/>
  <c r="EO115" i="46"/>
  <c r="EP115" i="46"/>
  <c r="EQ115" i="46"/>
  <c r="ER115" i="46"/>
  <c r="ES115" i="46"/>
  <c r="ET115" i="46"/>
  <c r="EU115" i="46"/>
  <c r="EV115" i="46"/>
  <c r="EW115" i="46"/>
  <c r="EX115" i="46"/>
  <c r="EY115" i="46"/>
  <c r="EZ115" i="46"/>
  <c r="FA115" i="46"/>
  <c r="FB115" i="46"/>
  <c r="FC115" i="46"/>
  <c r="FD115" i="46"/>
  <c r="FE115" i="46"/>
  <c r="FF115" i="46"/>
  <c r="FG115" i="46"/>
  <c r="FH115" i="46"/>
  <c r="FI115" i="46"/>
  <c r="FJ115" i="46"/>
  <c r="FK115" i="46"/>
  <c r="FL115" i="46"/>
  <c r="FM115" i="46"/>
  <c r="FN115" i="46"/>
  <c r="FO115" i="46"/>
  <c r="FP115" i="46"/>
  <c r="FQ115" i="46"/>
  <c r="FR115" i="46"/>
  <c r="FS115" i="46"/>
  <c r="FT115" i="46"/>
  <c r="FU115" i="46"/>
  <c r="FV115" i="46"/>
  <c r="FW115" i="46"/>
  <c r="FX115" i="46"/>
  <c r="FY115" i="46"/>
  <c r="FZ115" i="46"/>
  <c r="GA115" i="46"/>
  <c r="GB115" i="46"/>
  <c r="HE115" i="46"/>
  <c r="HF115" i="46"/>
  <c r="MC115" i="46"/>
  <c r="MD115" i="46"/>
  <c r="HG115" i="46"/>
  <c r="BH115" i="46"/>
  <c r="HH115" i="46"/>
  <c r="HI115" i="46"/>
  <c r="HJ115" i="46"/>
  <c r="GO114" i="46"/>
  <c r="BG114" i="46"/>
  <c r="BI114" i="46" s="1"/>
  <c r="BN114" i="46"/>
  <c r="BO114" i="46"/>
  <c r="BP114" i="46"/>
  <c r="BQ114" i="46"/>
  <c r="BR114" i="46"/>
  <c r="BS114" i="46"/>
  <c r="BT114" i="46"/>
  <c r="BU114" i="46"/>
  <c r="BV114" i="46"/>
  <c r="BW114" i="46"/>
  <c r="BX114" i="46"/>
  <c r="BY114" i="46"/>
  <c r="BZ114" i="46"/>
  <c r="CA114" i="46"/>
  <c r="CB114" i="46"/>
  <c r="CC114" i="46"/>
  <c r="CD114" i="46"/>
  <c r="CE114" i="46"/>
  <c r="CF114" i="46"/>
  <c r="CG114" i="46"/>
  <c r="CH114" i="46"/>
  <c r="CI114" i="46"/>
  <c r="CJ114" i="46"/>
  <c r="CK114" i="46"/>
  <c r="CL114" i="46"/>
  <c r="CM114" i="46"/>
  <c r="CN114" i="46"/>
  <c r="CO114" i="46"/>
  <c r="CP114" i="46"/>
  <c r="CQ114" i="46"/>
  <c r="CR114" i="46"/>
  <c r="CS114" i="46"/>
  <c r="CT114" i="46"/>
  <c r="CU114" i="46"/>
  <c r="CV114" i="46"/>
  <c r="CW114" i="46"/>
  <c r="CX114" i="46"/>
  <c r="CY114" i="46"/>
  <c r="CZ114" i="46"/>
  <c r="DA114" i="46"/>
  <c r="DB114" i="46"/>
  <c r="DC114" i="46"/>
  <c r="DD114" i="46"/>
  <c r="DE114" i="46"/>
  <c r="DF114" i="46"/>
  <c r="DG114" i="46"/>
  <c r="DH114" i="46"/>
  <c r="DI114" i="46"/>
  <c r="DJ114" i="46"/>
  <c r="DK114" i="46"/>
  <c r="DL114" i="46"/>
  <c r="DM114" i="46"/>
  <c r="DN114" i="46"/>
  <c r="DO114" i="46"/>
  <c r="DP114" i="46"/>
  <c r="DQ114" i="46"/>
  <c r="DR114" i="46"/>
  <c r="DS114" i="46"/>
  <c r="DT114" i="46"/>
  <c r="DU114" i="46"/>
  <c r="DV114" i="46"/>
  <c r="DW114" i="46"/>
  <c r="DX114" i="46"/>
  <c r="DY114" i="46"/>
  <c r="DZ114" i="46"/>
  <c r="EA114" i="46"/>
  <c r="EB114" i="46"/>
  <c r="EC114" i="46"/>
  <c r="ED114" i="46"/>
  <c r="EE114" i="46"/>
  <c r="EF114" i="46"/>
  <c r="EG114" i="46"/>
  <c r="EH114" i="46"/>
  <c r="EI114" i="46"/>
  <c r="EJ114" i="46"/>
  <c r="EK114" i="46"/>
  <c r="EL114" i="46"/>
  <c r="EM114" i="46"/>
  <c r="EN114" i="46"/>
  <c r="EO114" i="46"/>
  <c r="EP114" i="46"/>
  <c r="EQ114" i="46"/>
  <c r="ER114" i="46"/>
  <c r="ES114" i="46"/>
  <c r="ET114" i="46"/>
  <c r="EU114" i="46"/>
  <c r="EV114" i="46"/>
  <c r="EW114" i="46"/>
  <c r="EX114" i="46"/>
  <c r="EY114" i="46"/>
  <c r="EZ114" i="46"/>
  <c r="FA114" i="46"/>
  <c r="FB114" i="46"/>
  <c r="FC114" i="46"/>
  <c r="FD114" i="46"/>
  <c r="FE114" i="46"/>
  <c r="FF114" i="46"/>
  <c r="FG114" i="46"/>
  <c r="FH114" i="46"/>
  <c r="FI114" i="46"/>
  <c r="FJ114" i="46"/>
  <c r="FK114" i="46"/>
  <c r="FL114" i="46"/>
  <c r="FM114" i="46"/>
  <c r="FN114" i="46"/>
  <c r="FO114" i="46"/>
  <c r="FP114" i="46"/>
  <c r="FQ114" i="46"/>
  <c r="FR114" i="46"/>
  <c r="FS114" i="46"/>
  <c r="FT114" i="46"/>
  <c r="FU114" i="46"/>
  <c r="FV114" i="46"/>
  <c r="FW114" i="46"/>
  <c r="FX114" i="46"/>
  <c r="FY114" i="46"/>
  <c r="FZ114" i="46"/>
  <c r="GA114" i="46"/>
  <c r="GB114" i="46"/>
  <c r="HE114" i="46"/>
  <c r="HF114" i="46"/>
  <c r="MC114" i="46"/>
  <c r="MD114" i="46"/>
  <c r="HG114" i="46"/>
  <c r="BH114" i="46"/>
  <c r="HH114" i="46"/>
  <c r="HI114" i="46"/>
  <c r="HJ114" i="46"/>
  <c r="GO113" i="46"/>
  <c r="BG113" i="46"/>
  <c r="BI113" i="46" s="1"/>
  <c r="BN113" i="46"/>
  <c r="BO113" i="46"/>
  <c r="BP113" i="46"/>
  <c r="BQ113" i="46"/>
  <c r="BR113" i="46"/>
  <c r="BS113" i="46"/>
  <c r="BT113" i="46"/>
  <c r="BU113" i="46"/>
  <c r="BV113" i="46"/>
  <c r="BW113" i="46"/>
  <c r="BX113" i="46"/>
  <c r="BY113" i="46"/>
  <c r="BZ113" i="46"/>
  <c r="CA113" i="46"/>
  <c r="CB113" i="46"/>
  <c r="CC113" i="46"/>
  <c r="CD113" i="46"/>
  <c r="CE113" i="46"/>
  <c r="CF113" i="46"/>
  <c r="CG113" i="46"/>
  <c r="CH113" i="46"/>
  <c r="CI113" i="46"/>
  <c r="CJ113" i="46"/>
  <c r="CK113" i="46"/>
  <c r="CL113" i="46"/>
  <c r="CM113" i="46"/>
  <c r="CN113" i="46"/>
  <c r="CO113" i="46"/>
  <c r="CP113" i="46"/>
  <c r="CQ113" i="46"/>
  <c r="CR113" i="46"/>
  <c r="CS113" i="46"/>
  <c r="CT113" i="46"/>
  <c r="CU113" i="46"/>
  <c r="CV113" i="46"/>
  <c r="CW113" i="46"/>
  <c r="CX113" i="46"/>
  <c r="CY113" i="46"/>
  <c r="CZ113" i="46"/>
  <c r="DA113" i="46"/>
  <c r="DB113" i="46"/>
  <c r="DC113" i="46"/>
  <c r="DD113" i="46"/>
  <c r="DE113" i="46"/>
  <c r="DF113" i="46"/>
  <c r="DG113" i="46"/>
  <c r="DH113" i="46"/>
  <c r="DI113" i="46"/>
  <c r="DJ113" i="46"/>
  <c r="DK113" i="46"/>
  <c r="DL113" i="46"/>
  <c r="DM113" i="46"/>
  <c r="DN113" i="46"/>
  <c r="DO113" i="46"/>
  <c r="DP113" i="46"/>
  <c r="DQ113" i="46"/>
  <c r="DR113" i="46"/>
  <c r="DS113" i="46"/>
  <c r="DT113" i="46"/>
  <c r="DU113" i="46"/>
  <c r="DV113" i="46"/>
  <c r="DW113" i="46"/>
  <c r="DX113" i="46"/>
  <c r="DY113" i="46"/>
  <c r="DZ113" i="46"/>
  <c r="EA113" i="46"/>
  <c r="EB113" i="46"/>
  <c r="EC113" i="46"/>
  <c r="ED113" i="46"/>
  <c r="EE113" i="46"/>
  <c r="EF113" i="46"/>
  <c r="EG113" i="46"/>
  <c r="EH113" i="46"/>
  <c r="EI113" i="46"/>
  <c r="EJ113" i="46"/>
  <c r="EK113" i="46"/>
  <c r="EL113" i="46"/>
  <c r="EM113" i="46"/>
  <c r="EN113" i="46"/>
  <c r="EO113" i="46"/>
  <c r="EP113" i="46"/>
  <c r="EQ113" i="46"/>
  <c r="ER113" i="46"/>
  <c r="ES113" i="46"/>
  <c r="ET113" i="46"/>
  <c r="EU113" i="46"/>
  <c r="EV113" i="46"/>
  <c r="EW113" i="46"/>
  <c r="EX113" i="46"/>
  <c r="EY113" i="46"/>
  <c r="EZ113" i="46"/>
  <c r="FA113" i="46"/>
  <c r="FB113" i="46"/>
  <c r="FC113" i="46"/>
  <c r="FD113" i="46"/>
  <c r="FE113" i="46"/>
  <c r="FF113" i="46"/>
  <c r="FG113" i="46"/>
  <c r="FH113" i="46"/>
  <c r="FI113" i="46"/>
  <c r="FJ113" i="46"/>
  <c r="FK113" i="46"/>
  <c r="FL113" i="46"/>
  <c r="FM113" i="46"/>
  <c r="FN113" i="46"/>
  <c r="FO113" i="46"/>
  <c r="FP113" i="46"/>
  <c r="FQ113" i="46"/>
  <c r="FR113" i="46"/>
  <c r="FS113" i="46"/>
  <c r="FT113" i="46"/>
  <c r="FU113" i="46"/>
  <c r="FV113" i="46"/>
  <c r="FW113" i="46"/>
  <c r="FX113" i="46"/>
  <c r="FY113" i="46"/>
  <c r="FZ113" i="46"/>
  <c r="GA113" i="46"/>
  <c r="GB113" i="46"/>
  <c r="HE113" i="46"/>
  <c r="HF113" i="46"/>
  <c r="MC113" i="46"/>
  <c r="MD113" i="46"/>
  <c r="HG113" i="46"/>
  <c r="BH113" i="46"/>
  <c r="HH113" i="46"/>
  <c r="HI113" i="46"/>
  <c r="HJ113" i="46"/>
  <c r="GO112" i="46"/>
  <c r="BG112" i="46"/>
  <c r="BI112" i="46" s="1"/>
  <c r="BN112" i="46"/>
  <c r="BO112" i="46"/>
  <c r="BP112" i="46"/>
  <c r="BQ112" i="46"/>
  <c r="BR112" i="46"/>
  <c r="BS112" i="46"/>
  <c r="BT112" i="46"/>
  <c r="BU112" i="46"/>
  <c r="BV112" i="46"/>
  <c r="BW112" i="46"/>
  <c r="BX112" i="46"/>
  <c r="BY112" i="46"/>
  <c r="BZ112" i="46"/>
  <c r="CA112" i="46"/>
  <c r="CB112" i="46"/>
  <c r="CC112" i="46"/>
  <c r="CD112" i="46"/>
  <c r="CE112" i="46"/>
  <c r="CF112" i="46"/>
  <c r="CG112" i="46"/>
  <c r="CH112" i="46"/>
  <c r="CI112" i="46"/>
  <c r="CJ112" i="46"/>
  <c r="CK112" i="46"/>
  <c r="CL112" i="46"/>
  <c r="CM112" i="46"/>
  <c r="CN112" i="46"/>
  <c r="CO112" i="46"/>
  <c r="CP112" i="46"/>
  <c r="CQ112" i="46"/>
  <c r="CR112" i="46"/>
  <c r="CS112" i="46"/>
  <c r="CT112" i="46"/>
  <c r="CU112" i="46"/>
  <c r="CV112" i="46"/>
  <c r="CW112" i="46"/>
  <c r="CX112" i="46"/>
  <c r="CY112" i="46"/>
  <c r="CZ112" i="46"/>
  <c r="DA112" i="46"/>
  <c r="DB112" i="46"/>
  <c r="DC112" i="46"/>
  <c r="DD112" i="46"/>
  <c r="DE112" i="46"/>
  <c r="DF112" i="46"/>
  <c r="DG112" i="46"/>
  <c r="DH112" i="46"/>
  <c r="DI112" i="46"/>
  <c r="DJ112" i="46"/>
  <c r="DK112" i="46"/>
  <c r="DL112" i="46"/>
  <c r="DM112" i="46"/>
  <c r="DN112" i="46"/>
  <c r="DO112" i="46"/>
  <c r="DP112" i="46"/>
  <c r="DQ112" i="46"/>
  <c r="DR112" i="46"/>
  <c r="DS112" i="46"/>
  <c r="DT112" i="46"/>
  <c r="DU112" i="46"/>
  <c r="DV112" i="46"/>
  <c r="DW112" i="46"/>
  <c r="DX112" i="46"/>
  <c r="DY112" i="46"/>
  <c r="DZ112" i="46"/>
  <c r="EA112" i="46"/>
  <c r="EB112" i="46"/>
  <c r="EC112" i="46"/>
  <c r="ED112" i="46"/>
  <c r="EE112" i="46"/>
  <c r="EF112" i="46"/>
  <c r="EG112" i="46"/>
  <c r="EH112" i="46"/>
  <c r="EI112" i="46"/>
  <c r="EJ112" i="46"/>
  <c r="EK112" i="46"/>
  <c r="EL112" i="46"/>
  <c r="EM112" i="46"/>
  <c r="EN112" i="46"/>
  <c r="EO112" i="46"/>
  <c r="EP112" i="46"/>
  <c r="EQ112" i="46"/>
  <c r="ER112" i="46"/>
  <c r="ES112" i="46"/>
  <c r="ET112" i="46"/>
  <c r="EU112" i="46"/>
  <c r="EV112" i="46"/>
  <c r="EW112" i="46"/>
  <c r="EX112" i="46"/>
  <c r="EY112" i="46"/>
  <c r="EZ112" i="46"/>
  <c r="FA112" i="46"/>
  <c r="FB112" i="46"/>
  <c r="FC112" i="46"/>
  <c r="FD112" i="46"/>
  <c r="FE112" i="46"/>
  <c r="FF112" i="46"/>
  <c r="FG112" i="46"/>
  <c r="FH112" i="46"/>
  <c r="FI112" i="46"/>
  <c r="FJ112" i="46"/>
  <c r="FK112" i="46"/>
  <c r="FL112" i="46"/>
  <c r="FM112" i="46"/>
  <c r="FN112" i="46"/>
  <c r="FO112" i="46"/>
  <c r="FP112" i="46"/>
  <c r="FQ112" i="46"/>
  <c r="FR112" i="46"/>
  <c r="FS112" i="46"/>
  <c r="FT112" i="46"/>
  <c r="FU112" i="46"/>
  <c r="FV112" i="46"/>
  <c r="FW112" i="46"/>
  <c r="FX112" i="46"/>
  <c r="FY112" i="46"/>
  <c r="FZ112" i="46"/>
  <c r="GA112" i="46"/>
  <c r="GB112" i="46"/>
  <c r="HE112" i="46"/>
  <c r="HF112" i="46"/>
  <c r="MC112" i="46"/>
  <c r="MD112" i="46"/>
  <c r="HG112" i="46"/>
  <c r="BH112" i="46"/>
  <c r="HH112" i="46"/>
  <c r="HI112" i="46"/>
  <c r="HJ112" i="46"/>
  <c r="GO111" i="46"/>
  <c r="BG111" i="46"/>
  <c r="BI111" i="46" s="1"/>
  <c r="BN111" i="46"/>
  <c r="BO111" i="46"/>
  <c r="BP111" i="46"/>
  <c r="BQ111" i="46"/>
  <c r="BR111" i="46"/>
  <c r="BS111" i="46"/>
  <c r="BT111" i="46"/>
  <c r="BU111" i="46"/>
  <c r="BV111" i="46"/>
  <c r="BW111" i="46"/>
  <c r="BX111" i="46"/>
  <c r="BY111" i="46"/>
  <c r="BZ111" i="46"/>
  <c r="CA111" i="46"/>
  <c r="CB111" i="46"/>
  <c r="CC111" i="46"/>
  <c r="CD111" i="46"/>
  <c r="CE111" i="46"/>
  <c r="CF111" i="46"/>
  <c r="CG111" i="46"/>
  <c r="CH111" i="46"/>
  <c r="CI111" i="46"/>
  <c r="CJ111" i="46"/>
  <c r="CK111" i="46"/>
  <c r="CL111" i="46"/>
  <c r="CM111" i="46"/>
  <c r="CN111" i="46"/>
  <c r="CO111" i="46"/>
  <c r="CP111" i="46"/>
  <c r="CQ111" i="46"/>
  <c r="CR111" i="46"/>
  <c r="CS111" i="46"/>
  <c r="CT111" i="46"/>
  <c r="CU111" i="46"/>
  <c r="CV111" i="46"/>
  <c r="CW111" i="46"/>
  <c r="CX111" i="46"/>
  <c r="CY111" i="46"/>
  <c r="CZ111" i="46"/>
  <c r="DA111" i="46"/>
  <c r="DB111" i="46"/>
  <c r="DC111" i="46"/>
  <c r="DD111" i="46"/>
  <c r="DE111" i="46"/>
  <c r="DF111" i="46"/>
  <c r="DG111" i="46"/>
  <c r="DH111" i="46"/>
  <c r="DI111" i="46"/>
  <c r="DJ111" i="46"/>
  <c r="DK111" i="46"/>
  <c r="DL111" i="46"/>
  <c r="DM111" i="46"/>
  <c r="DN111" i="46"/>
  <c r="DO111" i="46"/>
  <c r="DP111" i="46"/>
  <c r="DQ111" i="46"/>
  <c r="DR111" i="46"/>
  <c r="DS111" i="46"/>
  <c r="DT111" i="46"/>
  <c r="DU111" i="46"/>
  <c r="DV111" i="46"/>
  <c r="DW111" i="46"/>
  <c r="DX111" i="46"/>
  <c r="DY111" i="46"/>
  <c r="DZ111" i="46"/>
  <c r="EA111" i="46"/>
  <c r="EB111" i="46"/>
  <c r="EC111" i="46"/>
  <c r="ED111" i="46"/>
  <c r="EE111" i="46"/>
  <c r="EF111" i="46"/>
  <c r="EG111" i="46"/>
  <c r="EH111" i="46"/>
  <c r="EI111" i="46"/>
  <c r="EJ111" i="46"/>
  <c r="EK111" i="46"/>
  <c r="EL111" i="46"/>
  <c r="EM111" i="46"/>
  <c r="EN111" i="46"/>
  <c r="EO111" i="46"/>
  <c r="EP111" i="46"/>
  <c r="EQ111" i="46"/>
  <c r="ER111" i="46"/>
  <c r="ES111" i="46"/>
  <c r="ET111" i="46"/>
  <c r="EU111" i="46"/>
  <c r="EV111" i="46"/>
  <c r="EW111" i="46"/>
  <c r="EX111" i="46"/>
  <c r="EY111" i="46"/>
  <c r="EZ111" i="46"/>
  <c r="FA111" i="46"/>
  <c r="FB111" i="46"/>
  <c r="FC111" i="46"/>
  <c r="FD111" i="46"/>
  <c r="FE111" i="46"/>
  <c r="FF111" i="46"/>
  <c r="FG111" i="46"/>
  <c r="FH111" i="46"/>
  <c r="FI111" i="46"/>
  <c r="FJ111" i="46"/>
  <c r="FK111" i="46"/>
  <c r="FL111" i="46"/>
  <c r="FM111" i="46"/>
  <c r="FN111" i="46"/>
  <c r="FO111" i="46"/>
  <c r="FP111" i="46"/>
  <c r="FQ111" i="46"/>
  <c r="FR111" i="46"/>
  <c r="FS111" i="46"/>
  <c r="FT111" i="46"/>
  <c r="FU111" i="46"/>
  <c r="FV111" i="46"/>
  <c r="FW111" i="46"/>
  <c r="FX111" i="46"/>
  <c r="FY111" i="46"/>
  <c r="FZ111" i="46"/>
  <c r="GA111" i="46"/>
  <c r="GB111" i="46"/>
  <c r="HE111" i="46"/>
  <c r="HF111" i="46"/>
  <c r="MC111" i="46"/>
  <c r="MD111" i="46"/>
  <c r="HG111" i="46"/>
  <c r="BH111" i="46"/>
  <c r="HH111" i="46"/>
  <c r="HI111" i="46"/>
  <c r="HJ111" i="46"/>
  <c r="GO110" i="46"/>
  <c r="BG110" i="46"/>
  <c r="BI110" i="46" s="1"/>
  <c r="BN110" i="46"/>
  <c r="BO110" i="46"/>
  <c r="BP110" i="46"/>
  <c r="BQ110" i="46"/>
  <c r="BR110" i="46"/>
  <c r="BS110" i="46"/>
  <c r="BT110" i="46"/>
  <c r="BU110" i="46"/>
  <c r="BV110" i="46"/>
  <c r="BW110" i="46"/>
  <c r="BX110" i="46"/>
  <c r="BY110" i="46"/>
  <c r="BZ110" i="46"/>
  <c r="CA110" i="46"/>
  <c r="CB110" i="46"/>
  <c r="CC110" i="46"/>
  <c r="CD110" i="46"/>
  <c r="CE110" i="46"/>
  <c r="CF110" i="46"/>
  <c r="CG110" i="46"/>
  <c r="CH110" i="46"/>
  <c r="CI110" i="46"/>
  <c r="CJ110" i="46"/>
  <c r="CK110" i="46"/>
  <c r="CL110" i="46"/>
  <c r="CM110" i="46"/>
  <c r="CN110" i="46"/>
  <c r="CO110" i="46"/>
  <c r="CP110" i="46"/>
  <c r="CQ110" i="46"/>
  <c r="CR110" i="46"/>
  <c r="CS110" i="46"/>
  <c r="CT110" i="46"/>
  <c r="CU110" i="46"/>
  <c r="CV110" i="46"/>
  <c r="CW110" i="46"/>
  <c r="CX110" i="46"/>
  <c r="CY110" i="46"/>
  <c r="CZ110" i="46"/>
  <c r="DA110" i="46"/>
  <c r="DB110" i="46"/>
  <c r="DC110" i="46"/>
  <c r="DD110" i="46"/>
  <c r="DE110" i="46"/>
  <c r="DF110" i="46"/>
  <c r="DG110" i="46"/>
  <c r="DH110" i="46"/>
  <c r="DI110" i="46"/>
  <c r="DJ110" i="46"/>
  <c r="DK110" i="46"/>
  <c r="DL110" i="46"/>
  <c r="DM110" i="46"/>
  <c r="DN110" i="46"/>
  <c r="DO110" i="46"/>
  <c r="DP110" i="46"/>
  <c r="DQ110" i="46"/>
  <c r="DR110" i="46"/>
  <c r="DS110" i="46"/>
  <c r="DT110" i="46"/>
  <c r="DU110" i="46"/>
  <c r="DV110" i="46"/>
  <c r="DW110" i="46"/>
  <c r="DX110" i="46"/>
  <c r="DY110" i="46"/>
  <c r="DZ110" i="46"/>
  <c r="EA110" i="46"/>
  <c r="EB110" i="46"/>
  <c r="EC110" i="46"/>
  <c r="ED110" i="46"/>
  <c r="EE110" i="46"/>
  <c r="EF110" i="46"/>
  <c r="EG110" i="46"/>
  <c r="EH110" i="46"/>
  <c r="EI110" i="46"/>
  <c r="EJ110" i="46"/>
  <c r="EK110" i="46"/>
  <c r="EL110" i="46"/>
  <c r="EM110" i="46"/>
  <c r="EN110" i="46"/>
  <c r="EO110" i="46"/>
  <c r="EP110" i="46"/>
  <c r="EQ110" i="46"/>
  <c r="ER110" i="46"/>
  <c r="ES110" i="46"/>
  <c r="ET110" i="46"/>
  <c r="EU110" i="46"/>
  <c r="EV110" i="46"/>
  <c r="EW110" i="46"/>
  <c r="EX110" i="46"/>
  <c r="EY110" i="46"/>
  <c r="EZ110" i="46"/>
  <c r="FA110" i="46"/>
  <c r="FB110" i="46"/>
  <c r="FC110" i="46"/>
  <c r="FD110" i="46"/>
  <c r="FE110" i="46"/>
  <c r="FF110" i="46"/>
  <c r="FG110" i="46"/>
  <c r="FH110" i="46"/>
  <c r="FI110" i="46"/>
  <c r="FJ110" i="46"/>
  <c r="FK110" i="46"/>
  <c r="FL110" i="46"/>
  <c r="FM110" i="46"/>
  <c r="FN110" i="46"/>
  <c r="FO110" i="46"/>
  <c r="FP110" i="46"/>
  <c r="FQ110" i="46"/>
  <c r="FR110" i="46"/>
  <c r="FS110" i="46"/>
  <c r="FT110" i="46"/>
  <c r="FU110" i="46"/>
  <c r="FV110" i="46"/>
  <c r="FW110" i="46"/>
  <c r="FX110" i="46"/>
  <c r="FY110" i="46"/>
  <c r="FZ110" i="46"/>
  <c r="GA110" i="46"/>
  <c r="GB110" i="46"/>
  <c r="HE110" i="46"/>
  <c r="HF110" i="46"/>
  <c r="MC110" i="46"/>
  <c r="MD110" i="46"/>
  <c r="HG110" i="46"/>
  <c r="BH110" i="46"/>
  <c r="HH110" i="46"/>
  <c r="HI110" i="46"/>
  <c r="HJ110" i="46"/>
  <c r="GO109" i="46"/>
  <c r="BG109" i="46"/>
  <c r="BI109" i="46" s="1"/>
  <c r="BN109" i="46"/>
  <c r="BO109" i="46"/>
  <c r="BP109" i="46"/>
  <c r="BQ109" i="46"/>
  <c r="BR109" i="46"/>
  <c r="BS109" i="46"/>
  <c r="BT109" i="46"/>
  <c r="BU109" i="46"/>
  <c r="BV109" i="46"/>
  <c r="BW109" i="46"/>
  <c r="BX109" i="46"/>
  <c r="BY109" i="46"/>
  <c r="BZ109" i="46"/>
  <c r="CA109" i="46"/>
  <c r="CB109" i="46"/>
  <c r="CC109" i="46"/>
  <c r="CD109" i="46"/>
  <c r="CE109" i="46"/>
  <c r="CF109" i="46"/>
  <c r="CG109" i="46"/>
  <c r="CH109" i="46"/>
  <c r="CI109" i="46"/>
  <c r="CJ109" i="46"/>
  <c r="CK109" i="46"/>
  <c r="CL109" i="46"/>
  <c r="CM109" i="46"/>
  <c r="CN109" i="46"/>
  <c r="CO109" i="46"/>
  <c r="CP109" i="46"/>
  <c r="CQ109" i="46"/>
  <c r="CR109" i="46"/>
  <c r="CS109" i="46"/>
  <c r="CT109" i="46"/>
  <c r="CU109" i="46"/>
  <c r="CV109" i="46"/>
  <c r="CW109" i="46"/>
  <c r="CX109" i="46"/>
  <c r="CY109" i="46"/>
  <c r="CZ109" i="46"/>
  <c r="DA109" i="46"/>
  <c r="DB109" i="46"/>
  <c r="DC109" i="46"/>
  <c r="DD109" i="46"/>
  <c r="DE109" i="46"/>
  <c r="DF109" i="46"/>
  <c r="DG109" i="46"/>
  <c r="DH109" i="46"/>
  <c r="DI109" i="46"/>
  <c r="DJ109" i="46"/>
  <c r="DK109" i="46"/>
  <c r="DL109" i="46"/>
  <c r="DM109" i="46"/>
  <c r="DN109" i="46"/>
  <c r="DO109" i="46"/>
  <c r="DP109" i="46"/>
  <c r="DQ109" i="46"/>
  <c r="DR109" i="46"/>
  <c r="DS109" i="46"/>
  <c r="DT109" i="46"/>
  <c r="DU109" i="46"/>
  <c r="DV109" i="46"/>
  <c r="DW109" i="46"/>
  <c r="DX109" i="46"/>
  <c r="DY109" i="46"/>
  <c r="DZ109" i="46"/>
  <c r="EA109" i="46"/>
  <c r="EB109" i="46"/>
  <c r="EC109" i="46"/>
  <c r="ED109" i="46"/>
  <c r="EE109" i="46"/>
  <c r="EF109" i="46"/>
  <c r="EG109" i="46"/>
  <c r="EH109" i="46"/>
  <c r="EI109" i="46"/>
  <c r="EJ109" i="46"/>
  <c r="EK109" i="46"/>
  <c r="EL109" i="46"/>
  <c r="EM109" i="46"/>
  <c r="EN109" i="46"/>
  <c r="EO109" i="46"/>
  <c r="EP109" i="46"/>
  <c r="EQ109" i="46"/>
  <c r="ER109" i="46"/>
  <c r="ES109" i="46"/>
  <c r="ET109" i="46"/>
  <c r="EU109" i="46"/>
  <c r="EV109" i="46"/>
  <c r="EW109" i="46"/>
  <c r="EX109" i="46"/>
  <c r="EY109" i="46"/>
  <c r="EZ109" i="46"/>
  <c r="FA109" i="46"/>
  <c r="FB109" i="46"/>
  <c r="FC109" i="46"/>
  <c r="FD109" i="46"/>
  <c r="FE109" i="46"/>
  <c r="FF109" i="46"/>
  <c r="FG109" i="46"/>
  <c r="FH109" i="46"/>
  <c r="FI109" i="46"/>
  <c r="FJ109" i="46"/>
  <c r="FK109" i="46"/>
  <c r="FL109" i="46"/>
  <c r="FM109" i="46"/>
  <c r="FN109" i="46"/>
  <c r="FO109" i="46"/>
  <c r="FP109" i="46"/>
  <c r="FQ109" i="46"/>
  <c r="FR109" i="46"/>
  <c r="FS109" i="46"/>
  <c r="FT109" i="46"/>
  <c r="FU109" i="46"/>
  <c r="FV109" i="46"/>
  <c r="FW109" i="46"/>
  <c r="FX109" i="46"/>
  <c r="FY109" i="46"/>
  <c r="FZ109" i="46"/>
  <c r="GA109" i="46"/>
  <c r="GB109" i="46"/>
  <c r="HE109" i="46"/>
  <c r="HF109" i="46"/>
  <c r="MC109" i="46"/>
  <c r="MD109" i="46"/>
  <c r="HG109" i="46"/>
  <c r="BH109" i="46"/>
  <c r="HH109" i="46"/>
  <c r="HI109" i="46"/>
  <c r="HJ109" i="46"/>
  <c r="GO108" i="46"/>
  <c r="BG108" i="46"/>
  <c r="BI108" i="46" s="1"/>
  <c r="BN108" i="46"/>
  <c r="BO108" i="46"/>
  <c r="BP108" i="46"/>
  <c r="BQ108" i="46"/>
  <c r="BR108" i="46"/>
  <c r="BS108" i="46"/>
  <c r="BT108" i="46"/>
  <c r="BU108" i="46"/>
  <c r="BV108" i="46"/>
  <c r="BW108" i="46"/>
  <c r="BX108" i="46"/>
  <c r="BY108" i="46"/>
  <c r="BZ108" i="46"/>
  <c r="CA108" i="46"/>
  <c r="CB108" i="46"/>
  <c r="CC108" i="46"/>
  <c r="CD108" i="46"/>
  <c r="CE108" i="46"/>
  <c r="CF108" i="46"/>
  <c r="CG108" i="46"/>
  <c r="CH108" i="46"/>
  <c r="CI108" i="46"/>
  <c r="CJ108" i="46"/>
  <c r="CK108" i="46"/>
  <c r="CL108" i="46"/>
  <c r="CM108" i="46"/>
  <c r="CN108" i="46"/>
  <c r="CO108" i="46"/>
  <c r="CP108" i="46"/>
  <c r="CQ108" i="46"/>
  <c r="CR108" i="46"/>
  <c r="CS108" i="46"/>
  <c r="CT108" i="46"/>
  <c r="CU108" i="46"/>
  <c r="CV108" i="46"/>
  <c r="CW108" i="46"/>
  <c r="CX108" i="46"/>
  <c r="CY108" i="46"/>
  <c r="CZ108" i="46"/>
  <c r="DA108" i="46"/>
  <c r="DB108" i="46"/>
  <c r="DC108" i="46"/>
  <c r="DD108" i="46"/>
  <c r="DE108" i="46"/>
  <c r="DF108" i="46"/>
  <c r="DG108" i="46"/>
  <c r="DH108" i="46"/>
  <c r="DI108" i="46"/>
  <c r="DJ108" i="46"/>
  <c r="DK108" i="46"/>
  <c r="DL108" i="46"/>
  <c r="DM108" i="46"/>
  <c r="DN108" i="46"/>
  <c r="DO108" i="46"/>
  <c r="DP108" i="46"/>
  <c r="DQ108" i="46"/>
  <c r="DR108" i="46"/>
  <c r="DS108" i="46"/>
  <c r="DT108" i="46"/>
  <c r="DU108" i="46"/>
  <c r="DV108" i="46"/>
  <c r="DW108" i="46"/>
  <c r="DX108" i="46"/>
  <c r="DY108" i="46"/>
  <c r="DZ108" i="46"/>
  <c r="EA108" i="46"/>
  <c r="EB108" i="46"/>
  <c r="EC108" i="46"/>
  <c r="ED108" i="46"/>
  <c r="EE108" i="46"/>
  <c r="EF108" i="46"/>
  <c r="EG108" i="46"/>
  <c r="EH108" i="46"/>
  <c r="EI108" i="46"/>
  <c r="EJ108" i="46"/>
  <c r="EK108" i="46"/>
  <c r="EL108" i="46"/>
  <c r="EM108" i="46"/>
  <c r="EN108" i="46"/>
  <c r="EO108" i="46"/>
  <c r="EP108" i="46"/>
  <c r="EQ108" i="46"/>
  <c r="ER108" i="46"/>
  <c r="ES108" i="46"/>
  <c r="ET108" i="46"/>
  <c r="EU108" i="46"/>
  <c r="EV108" i="46"/>
  <c r="EW108" i="46"/>
  <c r="EX108" i="46"/>
  <c r="EY108" i="46"/>
  <c r="EZ108" i="46"/>
  <c r="FA108" i="46"/>
  <c r="FB108" i="46"/>
  <c r="FC108" i="46"/>
  <c r="FD108" i="46"/>
  <c r="FE108" i="46"/>
  <c r="FF108" i="46"/>
  <c r="FG108" i="46"/>
  <c r="FH108" i="46"/>
  <c r="FI108" i="46"/>
  <c r="FJ108" i="46"/>
  <c r="FK108" i="46"/>
  <c r="FL108" i="46"/>
  <c r="FM108" i="46"/>
  <c r="FN108" i="46"/>
  <c r="FO108" i="46"/>
  <c r="FP108" i="46"/>
  <c r="FQ108" i="46"/>
  <c r="FR108" i="46"/>
  <c r="FS108" i="46"/>
  <c r="FT108" i="46"/>
  <c r="FU108" i="46"/>
  <c r="FV108" i="46"/>
  <c r="FW108" i="46"/>
  <c r="FX108" i="46"/>
  <c r="FY108" i="46"/>
  <c r="FZ108" i="46"/>
  <c r="GA108" i="46"/>
  <c r="GB108" i="46"/>
  <c r="HE108" i="46"/>
  <c r="HF108" i="46"/>
  <c r="MC108" i="46"/>
  <c r="MD108" i="46"/>
  <c r="HG108" i="46"/>
  <c r="BH108" i="46"/>
  <c r="HH108" i="46"/>
  <c r="HI108" i="46"/>
  <c r="HJ108" i="46"/>
  <c r="GO107" i="46"/>
  <c r="BG107" i="46"/>
  <c r="BI107" i="46" s="1"/>
  <c r="BN107" i="46"/>
  <c r="BO107" i="46"/>
  <c r="BP107" i="46"/>
  <c r="BQ107" i="46"/>
  <c r="BR107" i="46"/>
  <c r="BS107" i="46"/>
  <c r="BT107" i="46"/>
  <c r="BU107" i="46"/>
  <c r="BV107" i="46"/>
  <c r="BW107" i="46"/>
  <c r="BX107" i="46"/>
  <c r="BY107" i="46"/>
  <c r="BZ107" i="46"/>
  <c r="CA107" i="46"/>
  <c r="CB107" i="46"/>
  <c r="CC107" i="46"/>
  <c r="CD107" i="46"/>
  <c r="CE107" i="46"/>
  <c r="CF107" i="46"/>
  <c r="CG107" i="46"/>
  <c r="CH107" i="46"/>
  <c r="CI107" i="46"/>
  <c r="CJ107" i="46"/>
  <c r="CK107" i="46"/>
  <c r="CL107" i="46"/>
  <c r="CM107" i="46"/>
  <c r="CN107" i="46"/>
  <c r="CO107" i="46"/>
  <c r="CP107" i="46"/>
  <c r="CQ107" i="46"/>
  <c r="CR107" i="46"/>
  <c r="CS107" i="46"/>
  <c r="CT107" i="46"/>
  <c r="CU107" i="46"/>
  <c r="CV107" i="46"/>
  <c r="CW107" i="46"/>
  <c r="CX107" i="46"/>
  <c r="CY107" i="46"/>
  <c r="CZ107" i="46"/>
  <c r="DA107" i="46"/>
  <c r="DB107" i="46"/>
  <c r="DC107" i="46"/>
  <c r="DD107" i="46"/>
  <c r="DE107" i="46"/>
  <c r="DF107" i="46"/>
  <c r="DG107" i="46"/>
  <c r="DH107" i="46"/>
  <c r="DI107" i="46"/>
  <c r="DJ107" i="46"/>
  <c r="DK107" i="46"/>
  <c r="DL107" i="46"/>
  <c r="DM107" i="46"/>
  <c r="DN107" i="46"/>
  <c r="DO107" i="46"/>
  <c r="DP107" i="46"/>
  <c r="DQ107" i="46"/>
  <c r="DR107" i="46"/>
  <c r="DS107" i="46"/>
  <c r="DT107" i="46"/>
  <c r="DU107" i="46"/>
  <c r="DV107" i="46"/>
  <c r="DW107" i="46"/>
  <c r="DX107" i="46"/>
  <c r="DY107" i="46"/>
  <c r="DZ107" i="46"/>
  <c r="EA107" i="46"/>
  <c r="EB107" i="46"/>
  <c r="EC107" i="46"/>
  <c r="ED107" i="46"/>
  <c r="EE107" i="46"/>
  <c r="EF107" i="46"/>
  <c r="EG107" i="46"/>
  <c r="EH107" i="46"/>
  <c r="EI107" i="46"/>
  <c r="EJ107" i="46"/>
  <c r="EK107" i="46"/>
  <c r="EL107" i="46"/>
  <c r="EM107" i="46"/>
  <c r="EN107" i="46"/>
  <c r="EO107" i="46"/>
  <c r="EP107" i="46"/>
  <c r="EQ107" i="46"/>
  <c r="ER107" i="46"/>
  <c r="ES107" i="46"/>
  <c r="ET107" i="46"/>
  <c r="EU107" i="46"/>
  <c r="EV107" i="46"/>
  <c r="EW107" i="46"/>
  <c r="EX107" i="46"/>
  <c r="EY107" i="46"/>
  <c r="EZ107" i="46"/>
  <c r="FA107" i="46"/>
  <c r="FB107" i="46"/>
  <c r="FC107" i="46"/>
  <c r="FD107" i="46"/>
  <c r="FE107" i="46"/>
  <c r="FF107" i="46"/>
  <c r="FG107" i="46"/>
  <c r="FH107" i="46"/>
  <c r="FI107" i="46"/>
  <c r="FJ107" i="46"/>
  <c r="FK107" i="46"/>
  <c r="FL107" i="46"/>
  <c r="FM107" i="46"/>
  <c r="FN107" i="46"/>
  <c r="FO107" i="46"/>
  <c r="FP107" i="46"/>
  <c r="FQ107" i="46"/>
  <c r="FR107" i="46"/>
  <c r="FS107" i="46"/>
  <c r="FT107" i="46"/>
  <c r="FU107" i="46"/>
  <c r="FV107" i="46"/>
  <c r="FW107" i="46"/>
  <c r="FX107" i="46"/>
  <c r="FY107" i="46"/>
  <c r="FZ107" i="46"/>
  <c r="GA107" i="46"/>
  <c r="GB107" i="46"/>
  <c r="HE107" i="46"/>
  <c r="HF107" i="46"/>
  <c r="MC107" i="46"/>
  <c r="MD107" i="46"/>
  <c r="HG107" i="46"/>
  <c r="BH107" i="46"/>
  <c r="HH107" i="46"/>
  <c r="HI107" i="46"/>
  <c r="HJ107" i="46"/>
  <c r="GO106" i="46"/>
  <c r="BG106" i="46"/>
  <c r="BI106" i="46" s="1"/>
  <c r="BN106" i="46"/>
  <c r="BO106" i="46"/>
  <c r="BP106" i="46"/>
  <c r="BQ106" i="46"/>
  <c r="BR106" i="46"/>
  <c r="BS106" i="46"/>
  <c r="BT106" i="46"/>
  <c r="BU106" i="46"/>
  <c r="BV106" i="46"/>
  <c r="BW106" i="46"/>
  <c r="BX106" i="46"/>
  <c r="BY106" i="46"/>
  <c r="BZ106" i="46"/>
  <c r="CA106" i="46"/>
  <c r="CB106" i="46"/>
  <c r="CC106" i="46"/>
  <c r="CD106" i="46"/>
  <c r="CE106" i="46"/>
  <c r="CF106" i="46"/>
  <c r="CG106" i="46"/>
  <c r="CH106" i="46"/>
  <c r="CI106" i="46"/>
  <c r="CJ106" i="46"/>
  <c r="CK106" i="46"/>
  <c r="CL106" i="46"/>
  <c r="CM106" i="46"/>
  <c r="CN106" i="46"/>
  <c r="CO106" i="46"/>
  <c r="CP106" i="46"/>
  <c r="CQ106" i="46"/>
  <c r="CR106" i="46"/>
  <c r="CS106" i="46"/>
  <c r="CT106" i="46"/>
  <c r="CU106" i="46"/>
  <c r="CV106" i="46"/>
  <c r="CW106" i="46"/>
  <c r="CX106" i="46"/>
  <c r="CY106" i="46"/>
  <c r="CZ106" i="46"/>
  <c r="DA106" i="46"/>
  <c r="DB106" i="46"/>
  <c r="DC106" i="46"/>
  <c r="DD106" i="46"/>
  <c r="DE106" i="46"/>
  <c r="DF106" i="46"/>
  <c r="DG106" i="46"/>
  <c r="DH106" i="46"/>
  <c r="DI106" i="46"/>
  <c r="DJ106" i="46"/>
  <c r="DK106" i="46"/>
  <c r="DL106" i="46"/>
  <c r="DM106" i="46"/>
  <c r="DN106" i="46"/>
  <c r="DO106" i="46"/>
  <c r="DP106" i="46"/>
  <c r="DQ106" i="46"/>
  <c r="DR106" i="46"/>
  <c r="DS106" i="46"/>
  <c r="DT106" i="46"/>
  <c r="DU106" i="46"/>
  <c r="DV106" i="46"/>
  <c r="DW106" i="46"/>
  <c r="DX106" i="46"/>
  <c r="DY106" i="46"/>
  <c r="DZ106" i="46"/>
  <c r="EA106" i="46"/>
  <c r="EB106" i="46"/>
  <c r="EC106" i="46"/>
  <c r="ED106" i="46"/>
  <c r="EE106" i="46"/>
  <c r="EF106" i="46"/>
  <c r="EG106" i="46"/>
  <c r="EH106" i="46"/>
  <c r="EI106" i="46"/>
  <c r="EJ106" i="46"/>
  <c r="EK106" i="46"/>
  <c r="EL106" i="46"/>
  <c r="EM106" i="46"/>
  <c r="EN106" i="46"/>
  <c r="EO106" i="46"/>
  <c r="EP106" i="46"/>
  <c r="EQ106" i="46"/>
  <c r="ER106" i="46"/>
  <c r="ES106" i="46"/>
  <c r="ET106" i="46"/>
  <c r="EU106" i="46"/>
  <c r="EV106" i="46"/>
  <c r="EW106" i="46"/>
  <c r="EX106" i="46"/>
  <c r="EY106" i="46"/>
  <c r="EZ106" i="46"/>
  <c r="FA106" i="46"/>
  <c r="FB106" i="46"/>
  <c r="FC106" i="46"/>
  <c r="FD106" i="46"/>
  <c r="FE106" i="46"/>
  <c r="FF106" i="46"/>
  <c r="FG106" i="46"/>
  <c r="FH106" i="46"/>
  <c r="FI106" i="46"/>
  <c r="FJ106" i="46"/>
  <c r="FK106" i="46"/>
  <c r="FL106" i="46"/>
  <c r="FM106" i="46"/>
  <c r="FN106" i="46"/>
  <c r="FO106" i="46"/>
  <c r="FP106" i="46"/>
  <c r="FQ106" i="46"/>
  <c r="FR106" i="46"/>
  <c r="FS106" i="46"/>
  <c r="FT106" i="46"/>
  <c r="FU106" i="46"/>
  <c r="FV106" i="46"/>
  <c r="FW106" i="46"/>
  <c r="FX106" i="46"/>
  <c r="FY106" i="46"/>
  <c r="FZ106" i="46"/>
  <c r="GA106" i="46"/>
  <c r="GB106" i="46"/>
  <c r="HE106" i="46"/>
  <c r="HF106" i="46"/>
  <c r="MC106" i="46"/>
  <c r="MD106" i="46"/>
  <c r="HG106" i="46"/>
  <c r="BH106" i="46"/>
  <c r="HH106" i="46"/>
  <c r="HI106" i="46"/>
  <c r="HJ106" i="46"/>
  <c r="GO105" i="46"/>
  <c r="BG105" i="46"/>
  <c r="BI105" i="46" s="1"/>
  <c r="BN105" i="46"/>
  <c r="BO105" i="46"/>
  <c r="BP105" i="46"/>
  <c r="BQ105" i="46"/>
  <c r="BR105" i="46"/>
  <c r="BS105" i="46"/>
  <c r="BT105" i="46"/>
  <c r="BU105" i="46"/>
  <c r="BV105" i="46"/>
  <c r="BW105" i="46"/>
  <c r="BX105" i="46"/>
  <c r="BY105" i="46"/>
  <c r="BZ105" i="46"/>
  <c r="CA105" i="46"/>
  <c r="CB105" i="46"/>
  <c r="CC105" i="46"/>
  <c r="CD105" i="46"/>
  <c r="CE105" i="46"/>
  <c r="CF105" i="46"/>
  <c r="CG105" i="46"/>
  <c r="CH105" i="46"/>
  <c r="CI105" i="46"/>
  <c r="CJ105" i="46"/>
  <c r="CK105" i="46"/>
  <c r="CL105" i="46"/>
  <c r="CM105" i="46"/>
  <c r="CN105" i="46"/>
  <c r="CO105" i="46"/>
  <c r="CP105" i="46"/>
  <c r="CQ105" i="46"/>
  <c r="CR105" i="46"/>
  <c r="CS105" i="46"/>
  <c r="CT105" i="46"/>
  <c r="CU105" i="46"/>
  <c r="CV105" i="46"/>
  <c r="CW105" i="46"/>
  <c r="CX105" i="46"/>
  <c r="CY105" i="46"/>
  <c r="CZ105" i="46"/>
  <c r="DA105" i="46"/>
  <c r="DB105" i="46"/>
  <c r="DC105" i="46"/>
  <c r="DD105" i="46"/>
  <c r="DE105" i="46"/>
  <c r="DF105" i="46"/>
  <c r="DG105" i="46"/>
  <c r="DH105" i="46"/>
  <c r="DI105" i="46"/>
  <c r="DJ105" i="46"/>
  <c r="DK105" i="46"/>
  <c r="DL105" i="46"/>
  <c r="DM105" i="46"/>
  <c r="DN105" i="46"/>
  <c r="DO105" i="46"/>
  <c r="DP105" i="46"/>
  <c r="DQ105" i="46"/>
  <c r="DR105" i="46"/>
  <c r="DS105" i="46"/>
  <c r="DT105" i="46"/>
  <c r="DU105" i="46"/>
  <c r="DV105" i="46"/>
  <c r="DW105" i="46"/>
  <c r="DX105" i="46"/>
  <c r="DY105" i="46"/>
  <c r="DZ105" i="46"/>
  <c r="EA105" i="46"/>
  <c r="EB105" i="46"/>
  <c r="EC105" i="46"/>
  <c r="ED105" i="46"/>
  <c r="EE105" i="46"/>
  <c r="EF105" i="46"/>
  <c r="EG105" i="46"/>
  <c r="EH105" i="46"/>
  <c r="EI105" i="46"/>
  <c r="EJ105" i="46"/>
  <c r="EK105" i="46"/>
  <c r="EL105" i="46"/>
  <c r="EM105" i="46"/>
  <c r="EN105" i="46"/>
  <c r="EO105" i="46"/>
  <c r="EP105" i="46"/>
  <c r="EQ105" i="46"/>
  <c r="ER105" i="46"/>
  <c r="ES105" i="46"/>
  <c r="ET105" i="46"/>
  <c r="EU105" i="46"/>
  <c r="EV105" i="46"/>
  <c r="EW105" i="46"/>
  <c r="EX105" i="46"/>
  <c r="EY105" i="46"/>
  <c r="EZ105" i="46"/>
  <c r="FA105" i="46"/>
  <c r="FB105" i="46"/>
  <c r="FC105" i="46"/>
  <c r="FD105" i="46"/>
  <c r="FE105" i="46"/>
  <c r="FF105" i="46"/>
  <c r="FG105" i="46"/>
  <c r="FH105" i="46"/>
  <c r="FI105" i="46"/>
  <c r="FJ105" i="46"/>
  <c r="FK105" i="46"/>
  <c r="FL105" i="46"/>
  <c r="FM105" i="46"/>
  <c r="FN105" i="46"/>
  <c r="FO105" i="46"/>
  <c r="FP105" i="46"/>
  <c r="FQ105" i="46"/>
  <c r="FR105" i="46"/>
  <c r="FS105" i="46"/>
  <c r="FT105" i="46"/>
  <c r="FU105" i="46"/>
  <c r="FV105" i="46"/>
  <c r="FW105" i="46"/>
  <c r="FX105" i="46"/>
  <c r="FY105" i="46"/>
  <c r="FZ105" i="46"/>
  <c r="GA105" i="46"/>
  <c r="GB105" i="46"/>
  <c r="HE105" i="46"/>
  <c r="HF105" i="46"/>
  <c r="MC105" i="46"/>
  <c r="MD105" i="46"/>
  <c r="HG105" i="46"/>
  <c r="BH105" i="46"/>
  <c r="HH105" i="46"/>
  <c r="HI105" i="46"/>
  <c r="HJ105" i="46"/>
  <c r="GO104" i="46"/>
  <c r="BG104" i="46"/>
  <c r="BI104" i="46" s="1"/>
  <c r="BN104" i="46"/>
  <c r="BO104" i="46"/>
  <c r="BP104" i="46"/>
  <c r="BQ104" i="46"/>
  <c r="BR104" i="46"/>
  <c r="BS104" i="46"/>
  <c r="BT104" i="46"/>
  <c r="BU104" i="46"/>
  <c r="BV104" i="46"/>
  <c r="BW104" i="46"/>
  <c r="BX104" i="46"/>
  <c r="BY104" i="46"/>
  <c r="BZ104" i="46"/>
  <c r="CA104" i="46"/>
  <c r="CB104" i="46"/>
  <c r="CC104" i="46"/>
  <c r="CD104" i="46"/>
  <c r="CE104" i="46"/>
  <c r="CF104" i="46"/>
  <c r="CG104" i="46"/>
  <c r="CH104" i="46"/>
  <c r="CI104" i="46"/>
  <c r="CJ104" i="46"/>
  <c r="CK104" i="46"/>
  <c r="CL104" i="46"/>
  <c r="CM104" i="46"/>
  <c r="CN104" i="46"/>
  <c r="CO104" i="46"/>
  <c r="CP104" i="46"/>
  <c r="CQ104" i="46"/>
  <c r="CR104" i="46"/>
  <c r="CS104" i="46"/>
  <c r="CT104" i="46"/>
  <c r="CU104" i="46"/>
  <c r="CV104" i="46"/>
  <c r="CW104" i="46"/>
  <c r="CX104" i="46"/>
  <c r="CY104" i="46"/>
  <c r="CZ104" i="46"/>
  <c r="DA104" i="46"/>
  <c r="DB104" i="46"/>
  <c r="DC104" i="46"/>
  <c r="DD104" i="46"/>
  <c r="DE104" i="46"/>
  <c r="DF104" i="46"/>
  <c r="DG104" i="46"/>
  <c r="DH104" i="46"/>
  <c r="DI104" i="46"/>
  <c r="DJ104" i="46"/>
  <c r="DK104" i="46"/>
  <c r="DL104" i="46"/>
  <c r="DM104" i="46"/>
  <c r="DN104" i="46"/>
  <c r="DO104" i="46"/>
  <c r="DP104" i="46"/>
  <c r="DQ104" i="46"/>
  <c r="DR104" i="46"/>
  <c r="DS104" i="46"/>
  <c r="DT104" i="46"/>
  <c r="DU104" i="46"/>
  <c r="DV104" i="46"/>
  <c r="DW104" i="46"/>
  <c r="DX104" i="46"/>
  <c r="DY104" i="46"/>
  <c r="DZ104" i="46"/>
  <c r="EA104" i="46"/>
  <c r="EB104" i="46"/>
  <c r="EC104" i="46"/>
  <c r="ED104" i="46"/>
  <c r="EE104" i="46"/>
  <c r="EF104" i="46"/>
  <c r="EG104" i="46"/>
  <c r="EH104" i="46"/>
  <c r="EI104" i="46"/>
  <c r="EJ104" i="46"/>
  <c r="EK104" i="46"/>
  <c r="EL104" i="46"/>
  <c r="EM104" i="46"/>
  <c r="EN104" i="46"/>
  <c r="EO104" i="46"/>
  <c r="EP104" i="46"/>
  <c r="EQ104" i="46"/>
  <c r="ER104" i="46"/>
  <c r="ES104" i="46"/>
  <c r="ET104" i="46"/>
  <c r="EU104" i="46"/>
  <c r="EV104" i="46"/>
  <c r="EW104" i="46"/>
  <c r="EX104" i="46"/>
  <c r="EY104" i="46"/>
  <c r="EZ104" i="46"/>
  <c r="FA104" i="46"/>
  <c r="FB104" i="46"/>
  <c r="FC104" i="46"/>
  <c r="FD104" i="46"/>
  <c r="FE104" i="46"/>
  <c r="FF104" i="46"/>
  <c r="FG104" i="46"/>
  <c r="FH104" i="46"/>
  <c r="FI104" i="46"/>
  <c r="FJ104" i="46"/>
  <c r="FK104" i="46"/>
  <c r="FL104" i="46"/>
  <c r="FM104" i="46"/>
  <c r="FN104" i="46"/>
  <c r="FO104" i="46"/>
  <c r="FP104" i="46"/>
  <c r="FQ104" i="46"/>
  <c r="FR104" i="46"/>
  <c r="FS104" i="46"/>
  <c r="FT104" i="46"/>
  <c r="FU104" i="46"/>
  <c r="FV104" i="46"/>
  <c r="FW104" i="46"/>
  <c r="FX104" i="46"/>
  <c r="FY104" i="46"/>
  <c r="FZ104" i="46"/>
  <c r="GA104" i="46"/>
  <c r="GB104" i="46"/>
  <c r="HE104" i="46"/>
  <c r="HF104" i="46"/>
  <c r="MC104" i="46"/>
  <c r="MD104" i="46"/>
  <c r="HG104" i="46"/>
  <c r="BH104" i="46"/>
  <c r="HH104" i="46"/>
  <c r="HI104" i="46"/>
  <c r="HJ104" i="46"/>
  <c r="GO103" i="46"/>
  <c r="BG103" i="46"/>
  <c r="BI103" i="46" s="1"/>
  <c r="BN103" i="46"/>
  <c r="BO103" i="46"/>
  <c r="BP103" i="46"/>
  <c r="BQ103" i="46"/>
  <c r="BR103" i="46"/>
  <c r="BS103" i="46"/>
  <c r="BT103" i="46"/>
  <c r="BU103" i="46"/>
  <c r="BV103" i="46"/>
  <c r="BW103" i="46"/>
  <c r="BX103" i="46"/>
  <c r="BY103" i="46"/>
  <c r="BZ103" i="46"/>
  <c r="CA103" i="46"/>
  <c r="CB103" i="46"/>
  <c r="CC103" i="46"/>
  <c r="CD103" i="46"/>
  <c r="CE103" i="46"/>
  <c r="CF103" i="46"/>
  <c r="CG103" i="46"/>
  <c r="CH103" i="46"/>
  <c r="CI103" i="46"/>
  <c r="CJ103" i="46"/>
  <c r="CK103" i="46"/>
  <c r="CL103" i="46"/>
  <c r="CM103" i="46"/>
  <c r="CN103" i="46"/>
  <c r="CO103" i="46"/>
  <c r="CP103" i="46"/>
  <c r="CQ103" i="46"/>
  <c r="CR103" i="46"/>
  <c r="CS103" i="46"/>
  <c r="CT103" i="46"/>
  <c r="CU103" i="46"/>
  <c r="CV103" i="46"/>
  <c r="CW103" i="46"/>
  <c r="CX103" i="46"/>
  <c r="CY103" i="46"/>
  <c r="CZ103" i="46"/>
  <c r="DA103" i="46"/>
  <c r="DB103" i="46"/>
  <c r="DC103" i="46"/>
  <c r="DD103" i="46"/>
  <c r="DE103" i="46"/>
  <c r="DF103" i="46"/>
  <c r="DG103" i="46"/>
  <c r="DH103" i="46"/>
  <c r="DI103" i="46"/>
  <c r="DJ103" i="46"/>
  <c r="DK103" i="46"/>
  <c r="DL103" i="46"/>
  <c r="DM103" i="46"/>
  <c r="DN103" i="46"/>
  <c r="DO103" i="46"/>
  <c r="DP103" i="46"/>
  <c r="DQ103" i="46"/>
  <c r="DR103" i="46"/>
  <c r="DS103" i="46"/>
  <c r="DT103" i="46"/>
  <c r="DU103" i="46"/>
  <c r="DV103" i="46"/>
  <c r="DW103" i="46"/>
  <c r="DX103" i="46"/>
  <c r="DY103" i="46"/>
  <c r="DZ103" i="46"/>
  <c r="EA103" i="46"/>
  <c r="EB103" i="46"/>
  <c r="EC103" i="46"/>
  <c r="ED103" i="46"/>
  <c r="EE103" i="46"/>
  <c r="EF103" i="46"/>
  <c r="EG103" i="46"/>
  <c r="EH103" i="46"/>
  <c r="EI103" i="46"/>
  <c r="EJ103" i="46"/>
  <c r="EK103" i="46"/>
  <c r="EL103" i="46"/>
  <c r="EM103" i="46"/>
  <c r="EN103" i="46"/>
  <c r="EO103" i="46"/>
  <c r="EP103" i="46"/>
  <c r="EQ103" i="46"/>
  <c r="ER103" i="46"/>
  <c r="ES103" i="46"/>
  <c r="ET103" i="46"/>
  <c r="EU103" i="46"/>
  <c r="EV103" i="46"/>
  <c r="EW103" i="46"/>
  <c r="EX103" i="46"/>
  <c r="EY103" i="46"/>
  <c r="EZ103" i="46"/>
  <c r="FA103" i="46"/>
  <c r="FB103" i="46"/>
  <c r="FC103" i="46"/>
  <c r="FD103" i="46"/>
  <c r="FE103" i="46"/>
  <c r="FF103" i="46"/>
  <c r="FG103" i="46"/>
  <c r="FH103" i="46"/>
  <c r="FI103" i="46"/>
  <c r="FJ103" i="46"/>
  <c r="FK103" i="46"/>
  <c r="FL103" i="46"/>
  <c r="FM103" i="46"/>
  <c r="FN103" i="46"/>
  <c r="FO103" i="46"/>
  <c r="FP103" i="46"/>
  <c r="FQ103" i="46"/>
  <c r="FR103" i="46"/>
  <c r="FS103" i="46"/>
  <c r="FT103" i="46"/>
  <c r="FU103" i="46"/>
  <c r="FV103" i="46"/>
  <c r="FW103" i="46"/>
  <c r="FX103" i="46"/>
  <c r="FY103" i="46"/>
  <c r="FZ103" i="46"/>
  <c r="GA103" i="46"/>
  <c r="GB103" i="46"/>
  <c r="HE103" i="46"/>
  <c r="HF103" i="46"/>
  <c r="MC103" i="46"/>
  <c r="MD103" i="46"/>
  <c r="HG103" i="46"/>
  <c r="BH103" i="46"/>
  <c r="HH103" i="46"/>
  <c r="HI103" i="46"/>
  <c r="HJ103" i="46"/>
  <c r="GO102" i="46"/>
  <c r="BG102" i="46"/>
  <c r="BI102" i="46" s="1"/>
  <c r="BN102" i="46"/>
  <c r="BO102" i="46"/>
  <c r="BP102" i="46"/>
  <c r="BQ102" i="46"/>
  <c r="BR102" i="46"/>
  <c r="BS102" i="46"/>
  <c r="BT102" i="46"/>
  <c r="BU102" i="46"/>
  <c r="BV102" i="46"/>
  <c r="BW102" i="46"/>
  <c r="BX102" i="46"/>
  <c r="BY102" i="46"/>
  <c r="BZ102" i="46"/>
  <c r="CA102" i="46"/>
  <c r="CB102" i="46"/>
  <c r="CC102" i="46"/>
  <c r="CD102" i="46"/>
  <c r="CE102" i="46"/>
  <c r="CF102" i="46"/>
  <c r="CG102" i="46"/>
  <c r="CH102" i="46"/>
  <c r="CI102" i="46"/>
  <c r="CJ102" i="46"/>
  <c r="CK102" i="46"/>
  <c r="CL102" i="46"/>
  <c r="CM102" i="46"/>
  <c r="CN102" i="46"/>
  <c r="CO102" i="46"/>
  <c r="CP102" i="46"/>
  <c r="CQ102" i="46"/>
  <c r="CR102" i="46"/>
  <c r="CS102" i="46"/>
  <c r="CT102" i="46"/>
  <c r="CU102" i="46"/>
  <c r="CV102" i="46"/>
  <c r="CW102" i="46"/>
  <c r="CX102" i="46"/>
  <c r="CY102" i="46"/>
  <c r="CZ102" i="46"/>
  <c r="DA102" i="46"/>
  <c r="DB102" i="46"/>
  <c r="DC102" i="46"/>
  <c r="DD102" i="46"/>
  <c r="DE102" i="46"/>
  <c r="DF102" i="46"/>
  <c r="DG102" i="46"/>
  <c r="DH102" i="46"/>
  <c r="DI102" i="46"/>
  <c r="DJ102" i="46"/>
  <c r="DK102" i="46"/>
  <c r="DL102" i="46"/>
  <c r="DM102" i="46"/>
  <c r="DN102" i="46"/>
  <c r="DO102" i="46"/>
  <c r="DP102" i="46"/>
  <c r="DQ102" i="46"/>
  <c r="DR102" i="46"/>
  <c r="DS102" i="46"/>
  <c r="DT102" i="46"/>
  <c r="DU102" i="46"/>
  <c r="DV102" i="46"/>
  <c r="DW102" i="46"/>
  <c r="DX102" i="46"/>
  <c r="DY102" i="46"/>
  <c r="DZ102" i="46"/>
  <c r="EA102" i="46"/>
  <c r="EB102" i="46"/>
  <c r="EC102" i="46"/>
  <c r="ED102" i="46"/>
  <c r="EE102" i="46"/>
  <c r="EF102" i="46"/>
  <c r="EG102" i="46"/>
  <c r="EH102" i="46"/>
  <c r="EI102" i="46"/>
  <c r="EJ102" i="46"/>
  <c r="EK102" i="46"/>
  <c r="EL102" i="46"/>
  <c r="EM102" i="46"/>
  <c r="EN102" i="46"/>
  <c r="EO102" i="46"/>
  <c r="EP102" i="46"/>
  <c r="EQ102" i="46"/>
  <c r="ER102" i="46"/>
  <c r="ES102" i="46"/>
  <c r="ET102" i="46"/>
  <c r="EU102" i="46"/>
  <c r="EV102" i="46"/>
  <c r="EW102" i="46"/>
  <c r="EX102" i="46"/>
  <c r="EY102" i="46"/>
  <c r="EZ102" i="46"/>
  <c r="FA102" i="46"/>
  <c r="FB102" i="46"/>
  <c r="FC102" i="46"/>
  <c r="FD102" i="46"/>
  <c r="FE102" i="46"/>
  <c r="FF102" i="46"/>
  <c r="FG102" i="46"/>
  <c r="FH102" i="46"/>
  <c r="FI102" i="46"/>
  <c r="FJ102" i="46"/>
  <c r="FK102" i="46"/>
  <c r="FL102" i="46"/>
  <c r="FM102" i="46"/>
  <c r="FN102" i="46"/>
  <c r="FO102" i="46"/>
  <c r="FP102" i="46"/>
  <c r="FQ102" i="46"/>
  <c r="FR102" i="46"/>
  <c r="FS102" i="46"/>
  <c r="FT102" i="46"/>
  <c r="FU102" i="46"/>
  <c r="FV102" i="46"/>
  <c r="FW102" i="46"/>
  <c r="FX102" i="46"/>
  <c r="FY102" i="46"/>
  <c r="FZ102" i="46"/>
  <c r="GA102" i="46"/>
  <c r="GB102" i="46"/>
  <c r="HE102" i="46"/>
  <c r="HF102" i="46"/>
  <c r="MC102" i="46"/>
  <c r="MD102" i="46"/>
  <c r="HG102" i="46"/>
  <c r="BH102" i="46"/>
  <c r="HH102" i="46"/>
  <c r="HI102" i="46"/>
  <c r="HJ102" i="46"/>
  <c r="GO101" i="46"/>
  <c r="BG101" i="46"/>
  <c r="BI101" i="46" s="1"/>
  <c r="BN101" i="46"/>
  <c r="BO101" i="46"/>
  <c r="BP101" i="46"/>
  <c r="BQ101" i="46"/>
  <c r="BR101" i="46"/>
  <c r="BS101" i="46"/>
  <c r="BT101" i="46"/>
  <c r="BU101" i="46"/>
  <c r="BV101" i="46"/>
  <c r="BW101" i="46"/>
  <c r="BX101" i="46"/>
  <c r="BY101" i="46"/>
  <c r="BZ101" i="46"/>
  <c r="CA101" i="46"/>
  <c r="CB101" i="46"/>
  <c r="CC101" i="46"/>
  <c r="CD101" i="46"/>
  <c r="CE101" i="46"/>
  <c r="CF101" i="46"/>
  <c r="CG101" i="46"/>
  <c r="CH101" i="46"/>
  <c r="CI101" i="46"/>
  <c r="CJ101" i="46"/>
  <c r="CK101" i="46"/>
  <c r="CL101" i="46"/>
  <c r="CM101" i="46"/>
  <c r="CN101" i="46"/>
  <c r="CO101" i="46"/>
  <c r="CP101" i="46"/>
  <c r="CQ101" i="46"/>
  <c r="CR101" i="46"/>
  <c r="CS101" i="46"/>
  <c r="CT101" i="46"/>
  <c r="CU101" i="46"/>
  <c r="CV101" i="46"/>
  <c r="CW101" i="46"/>
  <c r="CX101" i="46"/>
  <c r="CY101" i="46"/>
  <c r="CZ101" i="46"/>
  <c r="DA101" i="46"/>
  <c r="DB101" i="46"/>
  <c r="DC101" i="46"/>
  <c r="DD101" i="46"/>
  <c r="DE101" i="46"/>
  <c r="DF101" i="46"/>
  <c r="DG101" i="46"/>
  <c r="DH101" i="46"/>
  <c r="DI101" i="46"/>
  <c r="DJ101" i="46"/>
  <c r="DK101" i="46"/>
  <c r="DL101" i="46"/>
  <c r="DM101" i="46"/>
  <c r="DN101" i="46"/>
  <c r="DO101" i="46"/>
  <c r="DP101" i="46"/>
  <c r="DQ101" i="46"/>
  <c r="DR101" i="46"/>
  <c r="DS101" i="46"/>
  <c r="DT101" i="46"/>
  <c r="DU101" i="46"/>
  <c r="DV101" i="46"/>
  <c r="DW101" i="46"/>
  <c r="DX101" i="46"/>
  <c r="DY101" i="46"/>
  <c r="DZ101" i="46"/>
  <c r="EA101" i="46"/>
  <c r="EB101" i="46"/>
  <c r="EC101" i="46"/>
  <c r="ED101" i="46"/>
  <c r="EE101" i="46"/>
  <c r="EF101" i="46"/>
  <c r="EG101" i="46"/>
  <c r="EH101" i="46"/>
  <c r="EI101" i="46"/>
  <c r="EJ101" i="46"/>
  <c r="EK101" i="46"/>
  <c r="EL101" i="46"/>
  <c r="EM101" i="46"/>
  <c r="EN101" i="46"/>
  <c r="EO101" i="46"/>
  <c r="EP101" i="46"/>
  <c r="EQ101" i="46"/>
  <c r="ER101" i="46"/>
  <c r="ES101" i="46"/>
  <c r="ET101" i="46"/>
  <c r="EU101" i="46"/>
  <c r="EV101" i="46"/>
  <c r="EW101" i="46"/>
  <c r="EX101" i="46"/>
  <c r="EY101" i="46"/>
  <c r="EZ101" i="46"/>
  <c r="FA101" i="46"/>
  <c r="FB101" i="46"/>
  <c r="FC101" i="46"/>
  <c r="FD101" i="46"/>
  <c r="FE101" i="46"/>
  <c r="FF101" i="46"/>
  <c r="FG101" i="46"/>
  <c r="FH101" i="46"/>
  <c r="FI101" i="46"/>
  <c r="FJ101" i="46"/>
  <c r="FK101" i="46"/>
  <c r="FL101" i="46"/>
  <c r="FM101" i="46"/>
  <c r="FN101" i="46"/>
  <c r="FO101" i="46"/>
  <c r="FP101" i="46"/>
  <c r="FQ101" i="46"/>
  <c r="FR101" i="46"/>
  <c r="FS101" i="46"/>
  <c r="FT101" i="46"/>
  <c r="FU101" i="46"/>
  <c r="FV101" i="46"/>
  <c r="FW101" i="46"/>
  <c r="FX101" i="46"/>
  <c r="FY101" i="46"/>
  <c r="FZ101" i="46"/>
  <c r="GA101" i="46"/>
  <c r="GB101" i="46"/>
  <c r="HE101" i="46"/>
  <c r="HF101" i="46"/>
  <c r="MC101" i="46"/>
  <c r="MD101" i="46"/>
  <c r="HG101" i="46"/>
  <c r="BH101" i="46"/>
  <c r="HH101" i="46"/>
  <c r="HI101" i="46"/>
  <c r="HJ101" i="46"/>
  <c r="GO100" i="46"/>
  <c r="BG100" i="46"/>
  <c r="BI100" i="46" s="1"/>
  <c r="BN100" i="46"/>
  <c r="BO100" i="46"/>
  <c r="BP100" i="46"/>
  <c r="BQ100" i="46"/>
  <c r="BR100" i="46"/>
  <c r="BS100" i="46"/>
  <c r="BT100" i="46"/>
  <c r="BU100" i="46"/>
  <c r="BV100" i="46"/>
  <c r="BW100" i="46"/>
  <c r="BX100" i="46"/>
  <c r="BY100" i="46"/>
  <c r="BZ100" i="46"/>
  <c r="CA100" i="46"/>
  <c r="CB100" i="46"/>
  <c r="CC100" i="46"/>
  <c r="CD100" i="46"/>
  <c r="CE100" i="46"/>
  <c r="CF100" i="46"/>
  <c r="CG100" i="46"/>
  <c r="CH100" i="46"/>
  <c r="CI100" i="46"/>
  <c r="CJ100" i="46"/>
  <c r="CK100" i="46"/>
  <c r="CL100" i="46"/>
  <c r="CM100" i="46"/>
  <c r="CN100" i="46"/>
  <c r="CO100" i="46"/>
  <c r="CP100" i="46"/>
  <c r="CQ100" i="46"/>
  <c r="CR100" i="46"/>
  <c r="CS100" i="46"/>
  <c r="CT100" i="46"/>
  <c r="CU100" i="46"/>
  <c r="CV100" i="46"/>
  <c r="CW100" i="46"/>
  <c r="CX100" i="46"/>
  <c r="CY100" i="46"/>
  <c r="CZ100" i="46"/>
  <c r="DA100" i="46"/>
  <c r="DB100" i="46"/>
  <c r="DC100" i="46"/>
  <c r="DD100" i="46"/>
  <c r="DE100" i="46"/>
  <c r="DF100" i="46"/>
  <c r="DG100" i="46"/>
  <c r="DH100" i="46"/>
  <c r="DI100" i="46"/>
  <c r="DJ100" i="46"/>
  <c r="DK100" i="46"/>
  <c r="DL100" i="46"/>
  <c r="DM100" i="46"/>
  <c r="DN100" i="46"/>
  <c r="DO100" i="46"/>
  <c r="DP100" i="46"/>
  <c r="DQ100" i="46"/>
  <c r="DR100" i="46"/>
  <c r="DS100" i="46"/>
  <c r="DT100" i="46"/>
  <c r="DU100" i="46"/>
  <c r="DV100" i="46"/>
  <c r="DW100" i="46"/>
  <c r="DX100" i="46"/>
  <c r="DY100" i="46"/>
  <c r="DZ100" i="46"/>
  <c r="EA100" i="46"/>
  <c r="EB100" i="46"/>
  <c r="EC100" i="46"/>
  <c r="ED100" i="46"/>
  <c r="EE100" i="46"/>
  <c r="EF100" i="46"/>
  <c r="EG100" i="46"/>
  <c r="EH100" i="46"/>
  <c r="EI100" i="46"/>
  <c r="EJ100" i="46"/>
  <c r="EK100" i="46"/>
  <c r="EL100" i="46"/>
  <c r="EM100" i="46"/>
  <c r="EN100" i="46"/>
  <c r="EO100" i="46"/>
  <c r="EP100" i="46"/>
  <c r="EQ100" i="46"/>
  <c r="ER100" i="46"/>
  <c r="ES100" i="46"/>
  <c r="ET100" i="46"/>
  <c r="EU100" i="46"/>
  <c r="EV100" i="46"/>
  <c r="EW100" i="46"/>
  <c r="EX100" i="46"/>
  <c r="EY100" i="46"/>
  <c r="EZ100" i="46"/>
  <c r="FA100" i="46"/>
  <c r="FB100" i="46"/>
  <c r="FC100" i="46"/>
  <c r="FD100" i="46"/>
  <c r="FE100" i="46"/>
  <c r="FF100" i="46"/>
  <c r="FG100" i="46"/>
  <c r="FH100" i="46"/>
  <c r="FI100" i="46"/>
  <c r="FJ100" i="46"/>
  <c r="FK100" i="46"/>
  <c r="FL100" i="46"/>
  <c r="FM100" i="46"/>
  <c r="FN100" i="46"/>
  <c r="FO100" i="46"/>
  <c r="FP100" i="46"/>
  <c r="FQ100" i="46"/>
  <c r="FR100" i="46"/>
  <c r="FS100" i="46"/>
  <c r="FT100" i="46"/>
  <c r="FU100" i="46"/>
  <c r="FV100" i="46"/>
  <c r="FW100" i="46"/>
  <c r="FX100" i="46"/>
  <c r="FY100" i="46"/>
  <c r="FZ100" i="46"/>
  <c r="GA100" i="46"/>
  <c r="GB100" i="46"/>
  <c r="HE100" i="46"/>
  <c r="HF100" i="46"/>
  <c r="MC100" i="46"/>
  <c r="MD100" i="46"/>
  <c r="HG100" i="46"/>
  <c r="BH100" i="46"/>
  <c r="HH100" i="46"/>
  <c r="HI100" i="46"/>
  <c r="HJ100" i="46"/>
  <c r="GO99" i="46"/>
  <c r="BG99" i="46"/>
  <c r="BI99" i="46" s="1"/>
  <c r="BN99" i="46"/>
  <c r="BO99" i="46"/>
  <c r="BP99" i="46"/>
  <c r="BQ99" i="46"/>
  <c r="BR99" i="46"/>
  <c r="BS99" i="46"/>
  <c r="BT99" i="46"/>
  <c r="BU99" i="46"/>
  <c r="BV99" i="46"/>
  <c r="BW99" i="46"/>
  <c r="BX99" i="46"/>
  <c r="BY99" i="46"/>
  <c r="BZ99" i="46"/>
  <c r="CA99" i="46"/>
  <c r="CB99" i="46"/>
  <c r="CC99" i="46"/>
  <c r="CD99" i="46"/>
  <c r="CE99" i="46"/>
  <c r="CF99" i="46"/>
  <c r="CG99" i="46"/>
  <c r="CH99" i="46"/>
  <c r="CI99" i="46"/>
  <c r="CJ99" i="46"/>
  <c r="CK99" i="46"/>
  <c r="CL99" i="46"/>
  <c r="CM99" i="46"/>
  <c r="CN99" i="46"/>
  <c r="CO99" i="46"/>
  <c r="CP99" i="46"/>
  <c r="CQ99" i="46"/>
  <c r="CR99" i="46"/>
  <c r="CS99" i="46"/>
  <c r="CT99" i="46"/>
  <c r="CU99" i="46"/>
  <c r="CV99" i="46"/>
  <c r="CW99" i="46"/>
  <c r="CX99" i="46"/>
  <c r="CY99" i="46"/>
  <c r="CZ99" i="46"/>
  <c r="DA99" i="46"/>
  <c r="DB99" i="46"/>
  <c r="DC99" i="46"/>
  <c r="DD99" i="46"/>
  <c r="DE99" i="46"/>
  <c r="DF99" i="46"/>
  <c r="DG99" i="46"/>
  <c r="DH99" i="46"/>
  <c r="DI99" i="46"/>
  <c r="DJ99" i="46"/>
  <c r="DK99" i="46"/>
  <c r="DL99" i="46"/>
  <c r="DM99" i="46"/>
  <c r="DN99" i="46"/>
  <c r="DO99" i="46"/>
  <c r="DP99" i="46"/>
  <c r="DQ99" i="46"/>
  <c r="DR99" i="46"/>
  <c r="DS99" i="46"/>
  <c r="DT99" i="46"/>
  <c r="DU99" i="46"/>
  <c r="DV99" i="46"/>
  <c r="DW99" i="46"/>
  <c r="DX99" i="46"/>
  <c r="DY99" i="46"/>
  <c r="DZ99" i="46"/>
  <c r="EA99" i="46"/>
  <c r="EB99" i="46"/>
  <c r="EC99" i="46"/>
  <c r="ED99" i="46"/>
  <c r="EE99" i="46"/>
  <c r="EF99" i="46"/>
  <c r="EG99" i="46"/>
  <c r="EH99" i="46"/>
  <c r="EI99" i="46"/>
  <c r="EJ99" i="46"/>
  <c r="EK99" i="46"/>
  <c r="EL99" i="46"/>
  <c r="EM99" i="46"/>
  <c r="EN99" i="46"/>
  <c r="EO99" i="46"/>
  <c r="EP99" i="46"/>
  <c r="EQ99" i="46"/>
  <c r="ER99" i="46"/>
  <c r="ES99" i="46"/>
  <c r="ET99" i="46"/>
  <c r="EU99" i="46"/>
  <c r="EV99" i="46"/>
  <c r="EW99" i="46"/>
  <c r="EX99" i="46"/>
  <c r="EY99" i="46"/>
  <c r="EZ99" i="46"/>
  <c r="FA99" i="46"/>
  <c r="FB99" i="46"/>
  <c r="FC99" i="46"/>
  <c r="FD99" i="46"/>
  <c r="FE99" i="46"/>
  <c r="FF99" i="46"/>
  <c r="FG99" i="46"/>
  <c r="FH99" i="46"/>
  <c r="FI99" i="46"/>
  <c r="FJ99" i="46"/>
  <c r="FK99" i="46"/>
  <c r="FL99" i="46"/>
  <c r="FM99" i="46"/>
  <c r="FN99" i="46"/>
  <c r="FO99" i="46"/>
  <c r="FP99" i="46"/>
  <c r="FQ99" i="46"/>
  <c r="FR99" i="46"/>
  <c r="FS99" i="46"/>
  <c r="FT99" i="46"/>
  <c r="FU99" i="46"/>
  <c r="FV99" i="46"/>
  <c r="FW99" i="46"/>
  <c r="FX99" i="46"/>
  <c r="FY99" i="46"/>
  <c r="FZ99" i="46"/>
  <c r="GA99" i="46"/>
  <c r="GB99" i="46"/>
  <c r="HE99" i="46"/>
  <c r="HF99" i="46"/>
  <c r="MC99" i="46"/>
  <c r="MD99" i="46"/>
  <c r="HG99" i="46"/>
  <c r="BH99" i="46"/>
  <c r="HH99" i="46"/>
  <c r="HI99" i="46"/>
  <c r="HJ99" i="46"/>
  <c r="GO98" i="46"/>
  <c r="BG98" i="46"/>
  <c r="BI98" i="46" s="1"/>
  <c r="BN98" i="46"/>
  <c r="BO98" i="46"/>
  <c r="BP98" i="46"/>
  <c r="BQ98" i="46"/>
  <c r="BR98" i="46"/>
  <c r="BS98" i="46"/>
  <c r="BT98" i="46"/>
  <c r="BU98" i="46"/>
  <c r="BV98" i="46"/>
  <c r="BW98" i="46"/>
  <c r="BX98" i="46"/>
  <c r="BY98" i="46"/>
  <c r="BZ98" i="46"/>
  <c r="CA98" i="46"/>
  <c r="CB98" i="46"/>
  <c r="CC98" i="46"/>
  <c r="CD98" i="46"/>
  <c r="CE98" i="46"/>
  <c r="CF98" i="46"/>
  <c r="CG98" i="46"/>
  <c r="CH98" i="46"/>
  <c r="CI98" i="46"/>
  <c r="CJ98" i="46"/>
  <c r="CK98" i="46"/>
  <c r="CL98" i="46"/>
  <c r="CM98" i="46"/>
  <c r="CN98" i="46"/>
  <c r="CO98" i="46"/>
  <c r="CP98" i="46"/>
  <c r="CQ98" i="46"/>
  <c r="CR98" i="46"/>
  <c r="CS98" i="46"/>
  <c r="CT98" i="46"/>
  <c r="CU98" i="46"/>
  <c r="CV98" i="46"/>
  <c r="CW98" i="46"/>
  <c r="CX98" i="46"/>
  <c r="CY98" i="46"/>
  <c r="CZ98" i="46"/>
  <c r="DA98" i="46"/>
  <c r="DB98" i="46"/>
  <c r="DC98" i="46"/>
  <c r="DD98" i="46"/>
  <c r="DE98" i="46"/>
  <c r="DF98" i="46"/>
  <c r="DG98" i="46"/>
  <c r="DH98" i="46"/>
  <c r="DI98" i="46"/>
  <c r="DJ98" i="46"/>
  <c r="DK98" i="46"/>
  <c r="DL98" i="46"/>
  <c r="DM98" i="46"/>
  <c r="DN98" i="46"/>
  <c r="DO98" i="46"/>
  <c r="DP98" i="46"/>
  <c r="DQ98" i="46"/>
  <c r="DR98" i="46"/>
  <c r="DS98" i="46"/>
  <c r="DT98" i="46"/>
  <c r="DU98" i="46"/>
  <c r="DV98" i="46"/>
  <c r="DW98" i="46"/>
  <c r="DX98" i="46"/>
  <c r="DY98" i="46"/>
  <c r="DZ98" i="46"/>
  <c r="EA98" i="46"/>
  <c r="EB98" i="46"/>
  <c r="EC98" i="46"/>
  <c r="ED98" i="46"/>
  <c r="EE98" i="46"/>
  <c r="EF98" i="46"/>
  <c r="EG98" i="46"/>
  <c r="EH98" i="46"/>
  <c r="EI98" i="46"/>
  <c r="EJ98" i="46"/>
  <c r="EK98" i="46"/>
  <c r="EL98" i="46"/>
  <c r="EM98" i="46"/>
  <c r="EN98" i="46"/>
  <c r="EO98" i="46"/>
  <c r="EP98" i="46"/>
  <c r="EQ98" i="46"/>
  <c r="ER98" i="46"/>
  <c r="ES98" i="46"/>
  <c r="ET98" i="46"/>
  <c r="EU98" i="46"/>
  <c r="EV98" i="46"/>
  <c r="EW98" i="46"/>
  <c r="EX98" i="46"/>
  <c r="EY98" i="46"/>
  <c r="EZ98" i="46"/>
  <c r="FA98" i="46"/>
  <c r="FB98" i="46"/>
  <c r="FC98" i="46"/>
  <c r="FD98" i="46"/>
  <c r="FE98" i="46"/>
  <c r="FF98" i="46"/>
  <c r="FG98" i="46"/>
  <c r="FH98" i="46"/>
  <c r="FI98" i="46"/>
  <c r="FJ98" i="46"/>
  <c r="FK98" i="46"/>
  <c r="FL98" i="46"/>
  <c r="FM98" i="46"/>
  <c r="FN98" i="46"/>
  <c r="FO98" i="46"/>
  <c r="FP98" i="46"/>
  <c r="FQ98" i="46"/>
  <c r="FR98" i="46"/>
  <c r="FS98" i="46"/>
  <c r="FT98" i="46"/>
  <c r="FU98" i="46"/>
  <c r="FV98" i="46"/>
  <c r="FW98" i="46"/>
  <c r="FX98" i="46"/>
  <c r="FY98" i="46"/>
  <c r="FZ98" i="46"/>
  <c r="GA98" i="46"/>
  <c r="GB98" i="46"/>
  <c r="HE98" i="46"/>
  <c r="HF98" i="46"/>
  <c r="MC98" i="46"/>
  <c r="MD98" i="46"/>
  <c r="HG98" i="46"/>
  <c r="BH98" i="46"/>
  <c r="HH98" i="46"/>
  <c r="HI98" i="46"/>
  <c r="HJ98" i="46"/>
  <c r="GO97" i="46"/>
  <c r="BG97" i="46"/>
  <c r="BI97" i="46" s="1"/>
  <c r="BN97" i="46"/>
  <c r="BO97" i="46"/>
  <c r="BP97" i="46"/>
  <c r="BQ97" i="46"/>
  <c r="BR97" i="46"/>
  <c r="BS97" i="46"/>
  <c r="BT97" i="46"/>
  <c r="BU97" i="46"/>
  <c r="BV97" i="46"/>
  <c r="BW97" i="46"/>
  <c r="BX97" i="46"/>
  <c r="BY97" i="46"/>
  <c r="BZ97" i="46"/>
  <c r="CA97" i="46"/>
  <c r="CB97" i="46"/>
  <c r="CC97" i="46"/>
  <c r="CD97" i="46"/>
  <c r="CE97" i="46"/>
  <c r="CF97" i="46"/>
  <c r="CG97" i="46"/>
  <c r="CH97" i="46"/>
  <c r="CI97" i="46"/>
  <c r="CJ97" i="46"/>
  <c r="CK97" i="46"/>
  <c r="CL97" i="46"/>
  <c r="CM97" i="46"/>
  <c r="CN97" i="46"/>
  <c r="CO97" i="46"/>
  <c r="CP97" i="46"/>
  <c r="CQ97" i="46"/>
  <c r="CR97" i="46"/>
  <c r="CS97" i="46"/>
  <c r="CT97" i="46"/>
  <c r="CU97" i="46"/>
  <c r="CV97" i="46"/>
  <c r="CW97" i="46"/>
  <c r="CX97" i="46"/>
  <c r="CY97" i="46"/>
  <c r="CZ97" i="46"/>
  <c r="DA97" i="46"/>
  <c r="DB97" i="46"/>
  <c r="DC97" i="46"/>
  <c r="DD97" i="46"/>
  <c r="DE97" i="46"/>
  <c r="DF97" i="46"/>
  <c r="DG97" i="46"/>
  <c r="DH97" i="46"/>
  <c r="DI97" i="46"/>
  <c r="DJ97" i="46"/>
  <c r="DK97" i="46"/>
  <c r="DL97" i="46"/>
  <c r="DM97" i="46"/>
  <c r="DN97" i="46"/>
  <c r="DO97" i="46"/>
  <c r="DP97" i="46"/>
  <c r="DQ97" i="46"/>
  <c r="DR97" i="46"/>
  <c r="DS97" i="46"/>
  <c r="DT97" i="46"/>
  <c r="DU97" i="46"/>
  <c r="DV97" i="46"/>
  <c r="DW97" i="46"/>
  <c r="DX97" i="46"/>
  <c r="DY97" i="46"/>
  <c r="DZ97" i="46"/>
  <c r="EA97" i="46"/>
  <c r="EB97" i="46"/>
  <c r="EC97" i="46"/>
  <c r="ED97" i="46"/>
  <c r="EE97" i="46"/>
  <c r="EF97" i="46"/>
  <c r="EG97" i="46"/>
  <c r="EH97" i="46"/>
  <c r="EI97" i="46"/>
  <c r="EJ97" i="46"/>
  <c r="EK97" i="46"/>
  <c r="EL97" i="46"/>
  <c r="EM97" i="46"/>
  <c r="EN97" i="46"/>
  <c r="EO97" i="46"/>
  <c r="EP97" i="46"/>
  <c r="EQ97" i="46"/>
  <c r="ER97" i="46"/>
  <c r="ES97" i="46"/>
  <c r="ET97" i="46"/>
  <c r="EU97" i="46"/>
  <c r="EV97" i="46"/>
  <c r="EW97" i="46"/>
  <c r="EX97" i="46"/>
  <c r="EY97" i="46"/>
  <c r="EZ97" i="46"/>
  <c r="FA97" i="46"/>
  <c r="FB97" i="46"/>
  <c r="FC97" i="46"/>
  <c r="FD97" i="46"/>
  <c r="FE97" i="46"/>
  <c r="FF97" i="46"/>
  <c r="FG97" i="46"/>
  <c r="FH97" i="46"/>
  <c r="FI97" i="46"/>
  <c r="FJ97" i="46"/>
  <c r="FK97" i="46"/>
  <c r="FL97" i="46"/>
  <c r="FM97" i="46"/>
  <c r="FN97" i="46"/>
  <c r="FO97" i="46"/>
  <c r="FP97" i="46"/>
  <c r="FQ97" i="46"/>
  <c r="FR97" i="46"/>
  <c r="FS97" i="46"/>
  <c r="FT97" i="46"/>
  <c r="FU97" i="46"/>
  <c r="FV97" i="46"/>
  <c r="FW97" i="46"/>
  <c r="FX97" i="46"/>
  <c r="FY97" i="46"/>
  <c r="FZ97" i="46"/>
  <c r="GA97" i="46"/>
  <c r="GB97" i="46"/>
  <c r="HE97" i="46"/>
  <c r="HF97" i="46"/>
  <c r="MC97" i="46"/>
  <c r="MD97" i="46"/>
  <c r="HG97" i="46"/>
  <c r="BH97" i="46"/>
  <c r="HH97" i="46"/>
  <c r="HI97" i="46"/>
  <c r="HJ97" i="46"/>
  <c r="GO96" i="46"/>
  <c r="BG96" i="46"/>
  <c r="BI96" i="46" s="1"/>
  <c r="BN96" i="46"/>
  <c r="BO96" i="46"/>
  <c r="BP96" i="46"/>
  <c r="BQ96" i="46"/>
  <c r="BR96" i="46"/>
  <c r="BS96" i="46"/>
  <c r="BT96" i="46"/>
  <c r="BU96" i="46"/>
  <c r="BV96" i="46"/>
  <c r="BW96" i="46"/>
  <c r="BX96" i="46"/>
  <c r="BY96" i="46"/>
  <c r="BZ96" i="46"/>
  <c r="CA96" i="46"/>
  <c r="CB96" i="46"/>
  <c r="CC96" i="46"/>
  <c r="CD96" i="46"/>
  <c r="CE96" i="46"/>
  <c r="CF96" i="46"/>
  <c r="CG96" i="46"/>
  <c r="CH96" i="46"/>
  <c r="CI96" i="46"/>
  <c r="CJ96" i="46"/>
  <c r="CK96" i="46"/>
  <c r="CL96" i="46"/>
  <c r="CM96" i="46"/>
  <c r="CN96" i="46"/>
  <c r="CO96" i="46"/>
  <c r="CP96" i="46"/>
  <c r="CQ96" i="46"/>
  <c r="CR96" i="46"/>
  <c r="CS96" i="46"/>
  <c r="CT96" i="46"/>
  <c r="CU96" i="46"/>
  <c r="CV96" i="46"/>
  <c r="CW96" i="46"/>
  <c r="CX96" i="46"/>
  <c r="CY96" i="46"/>
  <c r="CZ96" i="46"/>
  <c r="DA96" i="46"/>
  <c r="DB96" i="46"/>
  <c r="DC96" i="46"/>
  <c r="DD96" i="46"/>
  <c r="DE96" i="46"/>
  <c r="DF96" i="46"/>
  <c r="DG96" i="46"/>
  <c r="DH96" i="46"/>
  <c r="DI96" i="46"/>
  <c r="DJ96" i="46"/>
  <c r="DK96" i="46"/>
  <c r="DL96" i="46"/>
  <c r="DM96" i="46"/>
  <c r="DN96" i="46"/>
  <c r="DO96" i="46"/>
  <c r="DP96" i="46"/>
  <c r="DQ96" i="46"/>
  <c r="DR96" i="46"/>
  <c r="DS96" i="46"/>
  <c r="DT96" i="46"/>
  <c r="DU96" i="46"/>
  <c r="DV96" i="46"/>
  <c r="DW96" i="46"/>
  <c r="DX96" i="46"/>
  <c r="DY96" i="46"/>
  <c r="DZ96" i="46"/>
  <c r="EA96" i="46"/>
  <c r="EB96" i="46"/>
  <c r="EC96" i="46"/>
  <c r="ED96" i="46"/>
  <c r="EE96" i="46"/>
  <c r="EF96" i="46"/>
  <c r="EG96" i="46"/>
  <c r="EH96" i="46"/>
  <c r="EI96" i="46"/>
  <c r="EJ96" i="46"/>
  <c r="EK96" i="46"/>
  <c r="EL96" i="46"/>
  <c r="EM96" i="46"/>
  <c r="EN96" i="46"/>
  <c r="EO96" i="46"/>
  <c r="EP96" i="46"/>
  <c r="EQ96" i="46"/>
  <c r="ER96" i="46"/>
  <c r="ES96" i="46"/>
  <c r="ET96" i="46"/>
  <c r="EU96" i="46"/>
  <c r="EV96" i="46"/>
  <c r="EW96" i="46"/>
  <c r="EX96" i="46"/>
  <c r="EY96" i="46"/>
  <c r="EZ96" i="46"/>
  <c r="FA96" i="46"/>
  <c r="FB96" i="46"/>
  <c r="FC96" i="46"/>
  <c r="FD96" i="46"/>
  <c r="FE96" i="46"/>
  <c r="FF96" i="46"/>
  <c r="FG96" i="46"/>
  <c r="FH96" i="46"/>
  <c r="FI96" i="46"/>
  <c r="FJ96" i="46"/>
  <c r="FK96" i="46"/>
  <c r="FL96" i="46"/>
  <c r="FM96" i="46"/>
  <c r="FN96" i="46"/>
  <c r="FO96" i="46"/>
  <c r="FP96" i="46"/>
  <c r="FQ96" i="46"/>
  <c r="FR96" i="46"/>
  <c r="FS96" i="46"/>
  <c r="FT96" i="46"/>
  <c r="FU96" i="46"/>
  <c r="FV96" i="46"/>
  <c r="FW96" i="46"/>
  <c r="FX96" i="46"/>
  <c r="FY96" i="46"/>
  <c r="FZ96" i="46"/>
  <c r="GA96" i="46"/>
  <c r="GB96" i="46"/>
  <c r="HE96" i="46"/>
  <c r="HF96" i="46"/>
  <c r="MC96" i="46"/>
  <c r="MD96" i="46"/>
  <c r="HG96" i="46"/>
  <c r="BH96" i="46"/>
  <c r="HH96" i="46"/>
  <c r="HI96" i="46"/>
  <c r="HJ96" i="46"/>
  <c r="GO95" i="46"/>
  <c r="BG95" i="46"/>
  <c r="BI95" i="46" s="1"/>
  <c r="BN95" i="46"/>
  <c r="BO95" i="46"/>
  <c r="BP95" i="46"/>
  <c r="BQ95" i="46"/>
  <c r="BR95" i="46"/>
  <c r="BS95" i="46"/>
  <c r="BT95" i="46"/>
  <c r="BU95" i="46"/>
  <c r="BV95" i="46"/>
  <c r="BW95" i="46"/>
  <c r="BX95" i="46"/>
  <c r="BY95" i="46"/>
  <c r="BZ95" i="46"/>
  <c r="CA95" i="46"/>
  <c r="CB95" i="46"/>
  <c r="CC95" i="46"/>
  <c r="CD95" i="46"/>
  <c r="CE95" i="46"/>
  <c r="CF95" i="46"/>
  <c r="CG95" i="46"/>
  <c r="CH95" i="46"/>
  <c r="CI95" i="46"/>
  <c r="CJ95" i="46"/>
  <c r="CK95" i="46"/>
  <c r="CL95" i="46"/>
  <c r="CM95" i="46"/>
  <c r="CN95" i="46"/>
  <c r="CO95" i="46"/>
  <c r="CP95" i="46"/>
  <c r="CQ95" i="46"/>
  <c r="CR95" i="46"/>
  <c r="CS95" i="46"/>
  <c r="CT95" i="46"/>
  <c r="CU95" i="46"/>
  <c r="CV95" i="46"/>
  <c r="CW95" i="46"/>
  <c r="CX95" i="46"/>
  <c r="CY95" i="46"/>
  <c r="CZ95" i="46"/>
  <c r="DA95" i="46"/>
  <c r="DB95" i="46"/>
  <c r="DC95" i="46"/>
  <c r="DD95" i="46"/>
  <c r="DE95" i="46"/>
  <c r="DF95" i="46"/>
  <c r="DG95" i="46"/>
  <c r="DH95" i="46"/>
  <c r="DI95" i="46"/>
  <c r="DJ95" i="46"/>
  <c r="DK95" i="46"/>
  <c r="DL95" i="46"/>
  <c r="DM95" i="46"/>
  <c r="DN95" i="46"/>
  <c r="DO95" i="46"/>
  <c r="DP95" i="46"/>
  <c r="DQ95" i="46"/>
  <c r="DR95" i="46"/>
  <c r="DS95" i="46"/>
  <c r="DT95" i="46"/>
  <c r="DU95" i="46"/>
  <c r="DV95" i="46"/>
  <c r="DW95" i="46"/>
  <c r="DX95" i="46"/>
  <c r="DY95" i="46"/>
  <c r="DZ95" i="46"/>
  <c r="EA95" i="46"/>
  <c r="EB95" i="46"/>
  <c r="EC95" i="46"/>
  <c r="ED95" i="46"/>
  <c r="EE95" i="46"/>
  <c r="EF95" i="46"/>
  <c r="EG95" i="46"/>
  <c r="EH95" i="46"/>
  <c r="EI95" i="46"/>
  <c r="EJ95" i="46"/>
  <c r="EK95" i="46"/>
  <c r="EL95" i="46"/>
  <c r="EM95" i="46"/>
  <c r="EN95" i="46"/>
  <c r="EO95" i="46"/>
  <c r="EP95" i="46"/>
  <c r="EQ95" i="46"/>
  <c r="ER95" i="46"/>
  <c r="ES95" i="46"/>
  <c r="ET95" i="46"/>
  <c r="EU95" i="46"/>
  <c r="EV95" i="46"/>
  <c r="EW95" i="46"/>
  <c r="EX95" i="46"/>
  <c r="EY95" i="46"/>
  <c r="EZ95" i="46"/>
  <c r="FA95" i="46"/>
  <c r="FB95" i="46"/>
  <c r="FC95" i="46"/>
  <c r="FD95" i="46"/>
  <c r="FE95" i="46"/>
  <c r="FF95" i="46"/>
  <c r="FG95" i="46"/>
  <c r="FH95" i="46"/>
  <c r="FI95" i="46"/>
  <c r="FJ95" i="46"/>
  <c r="FK95" i="46"/>
  <c r="FL95" i="46"/>
  <c r="FM95" i="46"/>
  <c r="FN95" i="46"/>
  <c r="FO95" i="46"/>
  <c r="FP95" i="46"/>
  <c r="FQ95" i="46"/>
  <c r="FR95" i="46"/>
  <c r="FS95" i="46"/>
  <c r="FT95" i="46"/>
  <c r="FU95" i="46"/>
  <c r="FV95" i="46"/>
  <c r="FW95" i="46"/>
  <c r="FX95" i="46"/>
  <c r="FY95" i="46"/>
  <c r="FZ95" i="46"/>
  <c r="GA95" i="46"/>
  <c r="GB95" i="46"/>
  <c r="HE95" i="46"/>
  <c r="HF95" i="46"/>
  <c r="MC95" i="46"/>
  <c r="MD95" i="46"/>
  <c r="HG95" i="46"/>
  <c r="BH95" i="46"/>
  <c r="HH95" i="46"/>
  <c r="HI95" i="46"/>
  <c r="HJ95" i="46"/>
  <c r="GO94" i="46"/>
  <c r="BG94" i="46"/>
  <c r="BI94" i="46" s="1"/>
  <c r="BN94" i="46"/>
  <c r="BO94" i="46"/>
  <c r="BP94" i="46"/>
  <c r="BQ94" i="46"/>
  <c r="BR94" i="46"/>
  <c r="BS94" i="46"/>
  <c r="BT94" i="46"/>
  <c r="BU94" i="46"/>
  <c r="BV94" i="46"/>
  <c r="BW94" i="46"/>
  <c r="BX94" i="46"/>
  <c r="BY94" i="46"/>
  <c r="BZ94" i="46"/>
  <c r="CA94" i="46"/>
  <c r="CB94" i="46"/>
  <c r="CC94" i="46"/>
  <c r="CD94" i="46"/>
  <c r="CE94" i="46"/>
  <c r="CF94" i="46"/>
  <c r="CG94" i="46"/>
  <c r="CH94" i="46"/>
  <c r="CI94" i="46"/>
  <c r="CJ94" i="46"/>
  <c r="CK94" i="46"/>
  <c r="CL94" i="46"/>
  <c r="CM94" i="46"/>
  <c r="CN94" i="46"/>
  <c r="CO94" i="46"/>
  <c r="CP94" i="46"/>
  <c r="CQ94" i="46"/>
  <c r="CR94" i="46"/>
  <c r="CS94" i="46"/>
  <c r="CT94" i="46"/>
  <c r="CU94" i="46"/>
  <c r="CV94" i="46"/>
  <c r="CW94" i="46"/>
  <c r="CX94" i="46"/>
  <c r="CY94" i="46"/>
  <c r="CZ94" i="46"/>
  <c r="DA94" i="46"/>
  <c r="DB94" i="46"/>
  <c r="DC94" i="46"/>
  <c r="DD94" i="46"/>
  <c r="DE94" i="46"/>
  <c r="DF94" i="46"/>
  <c r="DG94" i="46"/>
  <c r="DH94" i="46"/>
  <c r="DI94" i="46"/>
  <c r="DJ94" i="46"/>
  <c r="DK94" i="46"/>
  <c r="DL94" i="46"/>
  <c r="DM94" i="46"/>
  <c r="DN94" i="46"/>
  <c r="DO94" i="46"/>
  <c r="DP94" i="46"/>
  <c r="DQ94" i="46"/>
  <c r="DR94" i="46"/>
  <c r="DS94" i="46"/>
  <c r="DT94" i="46"/>
  <c r="DU94" i="46"/>
  <c r="DV94" i="46"/>
  <c r="DW94" i="46"/>
  <c r="DX94" i="46"/>
  <c r="DY94" i="46"/>
  <c r="DZ94" i="46"/>
  <c r="EA94" i="46"/>
  <c r="EB94" i="46"/>
  <c r="EC94" i="46"/>
  <c r="ED94" i="46"/>
  <c r="EE94" i="46"/>
  <c r="EF94" i="46"/>
  <c r="EG94" i="46"/>
  <c r="EH94" i="46"/>
  <c r="EI94" i="46"/>
  <c r="EJ94" i="46"/>
  <c r="EK94" i="46"/>
  <c r="EL94" i="46"/>
  <c r="EM94" i="46"/>
  <c r="EN94" i="46"/>
  <c r="EO94" i="46"/>
  <c r="EP94" i="46"/>
  <c r="EQ94" i="46"/>
  <c r="ER94" i="46"/>
  <c r="ES94" i="46"/>
  <c r="ET94" i="46"/>
  <c r="EU94" i="46"/>
  <c r="EV94" i="46"/>
  <c r="EW94" i="46"/>
  <c r="EX94" i="46"/>
  <c r="EY94" i="46"/>
  <c r="EZ94" i="46"/>
  <c r="FA94" i="46"/>
  <c r="FB94" i="46"/>
  <c r="FC94" i="46"/>
  <c r="FD94" i="46"/>
  <c r="FE94" i="46"/>
  <c r="FF94" i="46"/>
  <c r="FG94" i="46"/>
  <c r="FH94" i="46"/>
  <c r="FI94" i="46"/>
  <c r="FJ94" i="46"/>
  <c r="FK94" i="46"/>
  <c r="FL94" i="46"/>
  <c r="FM94" i="46"/>
  <c r="FN94" i="46"/>
  <c r="FO94" i="46"/>
  <c r="FP94" i="46"/>
  <c r="FQ94" i="46"/>
  <c r="FR94" i="46"/>
  <c r="FS94" i="46"/>
  <c r="FT94" i="46"/>
  <c r="FU94" i="46"/>
  <c r="FV94" i="46"/>
  <c r="FW94" i="46"/>
  <c r="FX94" i="46"/>
  <c r="FY94" i="46"/>
  <c r="FZ94" i="46"/>
  <c r="GA94" i="46"/>
  <c r="GB94" i="46"/>
  <c r="HE94" i="46"/>
  <c r="HF94" i="46"/>
  <c r="MC94" i="46"/>
  <c r="MD94" i="46"/>
  <c r="HG94" i="46"/>
  <c r="BH94" i="46"/>
  <c r="HH94" i="46"/>
  <c r="HI94" i="46"/>
  <c r="HJ94" i="46"/>
  <c r="GO93" i="46"/>
  <c r="BG93" i="46"/>
  <c r="BI93" i="46" s="1"/>
  <c r="BN93" i="46"/>
  <c r="BO93" i="46"/>
  <c r="BP93" i="46"/>
  <c r="BQ93" i="46"/>
  <c r="BR93" i="46"/>
  <c r="BS93" i="46"/>
  <c r="BT93" i="46"/>
  <c r="BU93" i="46"/>
  <c r="BV93" i="46"/>
  <c r="BW93" i="46"/>
  <c r="BX93" i="46"/>
  <c r="BY93" i="46"/>
  <c r="BZ93" i="46"/>
  <c r="CA93" i="46"/>
  <c r="CB93" i="46"/>
  <c r="CC93" i="46"/>
  <c r="CD93" i="46"/>
  <c r="CE93" i="46"/>
  <c r="CF93" i="46"/>
  <c r="CG93" i="46"/>
  <c r="CH93" i="46"/>
  <c r="CI93" i="46"/>
  <c r="CJ93" i="46"/>
  <c r="CK93" i="46"/>
  <c r="CL93" i="46"/>
  <c r="CM93" i="46"/>
  <c r="CN93" i="46"/>
  <c r="CO93" i="46"/>
  <c r="CP93" i="46"/>
  <c r="CQ93" i="46"/>
  <c r="CR93" i="46"/>
  <c r="CS93" i="46"/>
  <c r="CT93" i="46"/>
  <c r="CU93" i="46"/>
  <c r="CV93" i="46"/>
  <c r="CW93" i="46"/>
  <c r="CX93" i="46"/>
  <c r="CY93" i="46"/>
  <c r="CZ93" i="46"/>
  <c r="DA93" i="46"/>
  <c r="DB93" i="46"/>
  <c r="DC93" i="46"/>
  <c r="DD93" i="46"/>
  <c r="DE93" i="46"/>
  <c r="DF93" i="46"/>
  <c r="DG93" i="46"/>
  <c r="DH93" i="46"/>
  <c r="DI93" i="46"/>
  <c r="DJ93" i="46"/>
  <c r="DK93" i="46"/>
  <c r="DL93" i="46"/>
  <c r="DM93" i="46"/>
  <c r="DN93" i="46"/>
  <c r="DO93" i="46"/>
  <c r="DP93" i="46"/>
  <c r="DQ93" i="46"/>
  <c r="DR93" i="46"/>
  <c r="DS93" i="46"/>
  <c r="DT93" i="46"/>
  <c r="DU93" i="46"/>
  <c r="DV93" i="46"/>
  <c r="DW93" i="46"/>
  <c r="DX93" i="46"/>
  <c r="DY93" i="46"/>
  <c r="DZ93" i="46"/>
  <c r="EA93" i="46"/>
  <c r="EB93" i="46"/>
  <c r="EC93" i="46"/>
  <c r="ED93" i="46"/>
  <c r="EE93" i="46"/>
  <c r="EF93" i="46"/>
  <c r="EG93" i="46"/>
  <c r="EH93" i="46"/>
  <c r="EI93" i="46"/>
  <c r="EJ93" i="46"/>
  <c r="EK93" i="46"/>
  <c r="EL93" i="46"/>
  <c r="EM93" i="46"/>
  <c r="EN93" i="46"/>
  <c r="EO93" i="46"/>
  <c r="EP93" i="46"/>
  <c r="EQ93" i="46"/>
  <c r="ER93" i="46"/>
  <c r="ES93" i="46"/>
  <c r="ET93" i="46"/>
  <c r="EU93" i="46"/>
  <c r="EV93" i="46"/>
  <c r="EW93" i="46"/>
  <c r="EX93" i="46"/>
  <c r="EY93" i="46"/>
  <c r="EZ93" i="46"/>
  <c r="FA93" i="46"/>
  <c r="FB93" i="46"/>
  <c r="FC93" i="46"/>
  <c r="FD93" i="46"/>
  <c r="FE93" i="46"/>
  <c r="FF93" i="46"/>
  <c r="FG93" i="46"/>
  <c r="FH93" i="46"/>
  <c r="FI93" i="46"/>
  <c r="FJ93" i="46"/>
  <c r="FK93" i="46"/>
  <c r="FL93" i="46"/>
  <c r="FM93" i="46"/>
  <c r="FN93" i="46"/>
  <c r="FO93" i="46"/>
  <c r="FP93" i="46"/>
  <c r="FQ93" i="46"/>
  <c r="FR93" i="46"/>
  <c r="FS93" i="46"/>
  <c r="FT93" i="46"/>
  <c r="FU93" i="46"/>
  <c r="FV93" i="46"/>
  <c r="FW93" i="46"/>
  <c r="FX93" i="46"/>
  <c r="FY93" i="46"/>
  <c r="FZ93" i="46"/>
  <c r="GA93" i="46"/>
  <c r="GB93" i="46"/>
  <c r="HE93" i="46"/>
  <c r="HF93" i="46"/>
  <c r="MC93" i="46"/>
  <c r="MD93" i="46"/>
  <c r="HG93" i="46"/>
  <c r="BH93" i="46"/>
  <c r="HH93" i="46"/>
  <c r="HI93" i="46"/>
  <c r="HJ93" i="46"/>
  <c r="GO92" i="46"/>
  <c r="BG92" i="46"/>
  <c r="BI92" i="46" s="1"/>
  <c r="BN92" i="46"/>
  <c r="BO92" i="46"/>
  <c r="BP92" i="46"/>
  <c r="BQ92" i="46"/>
  <c r="BR92" i="46"/>
  <c r="BS92" i="46"/>
  <c r="BT92" i="46"/>
  <c r="BU92" i="46"/>
  <c r="BV92" i="46"/>
  <c r="BW92" i="46"/>
  <c r="BX92" i="46"/>
  <c r="BY92" i="46"/>
  <c r="BZ92" i="46"/>
  <c r="CA92" i="46"/>
  <c r="CB92" i="46"/>
  <c r="CC92" i="46"/>
  <c r="CD92" i="46"/>
  <c r="CE92" i="46"/>
  <c r="CF92" i="46"/>
  <c r="CG92" i="46"/>
  <c r="CH92" i="46"/>
  <c r="CI92" i="46"/>
  <c r="CJ92" i="46"/>
  <c r="CK92" i="46"/>
  <c r="CL92" i="46"/>
  <c r="CM92" i="46"/>
  <c r="CN92" i="46"/>
  <c r="CO92" i="46"/>
  <c r="CP92" i="46"/>
  <c r="CQ92" i="46"/>
  <c r="CR92" i="46"/>
  <c r="CS92" i="46"/>
  <c r="CT92" i="46"/>
  <c r="CU92" i="46"/>
  <c r="CV92" i="46"/>
  <c r="CW92" i="46"/>
  <c r="CX92" i="46"/>
  <c r="CY92" i="46"/>
  <c r="CZ92" i="46"/>
  <c r="DA92" i="46"/>
  <c r="DB92" i="46"/>
  <c r="DC92" i="46"/>
  <c r="DD92" i="46"/>
  <c r="DE92" i="46"/>
  <c r="DF92" i="46"/>
  <c r="DG92" i="46"/>
  <c r="DH92" i="46"/>
  <c r="DI92" i="46"/>
  <c r="DJ92" i="46"/>
  <c r="DK92" i="46"/>
  <c r="DL92" i="46"/>
  <c r="DM92" i="46"/>
  <c r="DN92" i="46"/>
  <c r="DO92" i="46"/>
  <c r="DP92" i="46"/>
  <c r="DQ92" i="46"/>
  <c r="DR92" i="46"/>
  <c r="DS92" i="46"/>
  <c r="DT92" i="46"/>
  <c r="DU92" i="46"/>
  <c r="DV92" i="46"/>
  <c r="DW92" i="46"/>
  <c r="DX92" i="46"/>
  <c r="DY92" i="46"/>
  <c r="DZ92" i="46"/>
  <c r="EA92" i="46"/>
  <c r="EB92" i="46"/>
  <c r="EC92" i="46"/>
  <c r="ED92" i="46"/>
  <c r="EE92" i="46"/>
  <c r="EF92" i="46"/>
  <c r="EG92" i="46"/>
  <c r="EH92" i="46"/>
  <c r="EI92" i="46"/>
  <c r="EJ92" i="46"/>
  <c r="EK92" i="46"/>
  <c r="EL92" i="46"/>
  <c r="EM92" i="46"/>
  <c r="EN92" i="46"/>
  <c r="EO92" i="46"/>
  <c r="EP92" i="46"/>
  <c r="EQ92" i="46"/>
  <c r="ER92" i="46"/>
  <c r="ES92" i="46"/>
  <c r="ET92" i="46"/>
  <c r="EU92" i="46"/>
  <c r="EV92" i="46"/>
  <c r="EW92" i="46"/>
  <c r="EX92" i="46"/>
  <c r="EY92" i="46"/>
  <c r="EZ92" i="46"/>
  <c r="FA92" i="46"/>
  <c r="FB92" i="46"/>
  <c r="FC92" i="46"/>
  <c r="FD92" i="46"/>
  <c r="FE92" i="46"/>
  <c r="FF92" i="46"/>
  <c r="FG92" i="46"/>
  <c r="FH92" i="46"/>
  <c r="FI92" i="46"/>
  <c r="FJ92" i="46"/>
  <c r="FK92" i="46"/>
  <c r="FL92" i="46"/>
  <c r="FM92" i="46"/>
  <c r="FN92" i="46"/>
  <c r="FO92" i="46"/>
  <c r="FP92" i="46"/>
  <c r="FQ92" i="46"/>
  <c r="FR92" i="46"/>
  <c r="FS92" i="46"/>
  <c r="FT92" i="46"/>
  <c r="FU92" i="46"/>
  <c r="FV92" i="46"/>
  <c r="FW92" i="46"/>
  <c r="FX92" i="46"/>
  <c r="FY92" i="46"/>
  <c r="FZ92" i="46"/>
  <c r="GA92" i="46"/>
  <c r="GB92" i="46"/>
  <c r="HE92" i="46"/>
  <c r="HF92" i="46"/>
  <c r="MC92" i="46"/>
  <c r="MD92" i="46"/>
  <c r="HG92" i="46"/>
  <c r="BH92" i="46"/>
  <c r="HH92" i="46"/>
  <c r="HI92" i="46"/>
  <c r="HJ92" i="46"/>
  <c r="GO91" i="46"/>
  <c r="BG91" i="46"/>
  <c r="BI91" i="46" s="1"/>
  <c r="BN91" i="46"/>
  <c r="BO91" i="46"/>
  <c r="BP91" i="46"/>
  <c r="BQ91" i="46"/>
  <c r="BR91" i="46"/>
  <c r="BS91" i="46"/>
  <c r="BT91" i="46"/>
  <c r="BU91" i="46"/>
  <c r="BV91" i="46"/>
  <c r="BW91" i="46"/>
  <c r="BX91" i="46"/>
  <c r="BY91" i="46"/>
  <c r="BZ91" i="46"/>
  <c r="CA91" i="46"/>
  <c r="CB91" i="46"/>
  <c r="CC91" i="46"/>
  <c r="CD91" i="46"/>
  <c r="CE91" i="46"/>
  <c r="CF91" i="46"/>
  <c r="CG91" i="46"/>
  <c r="CH91" i="46"/>
  <c r="CI91" i="46"/>
  <c r="CJ91" i="46"/>
  <c r="CK91" i="46"/>
  <c r="CL91" i="46"/>
  <c r="CM91" i="46"/>
  <c r="CN91" i="46"/>
  <c r="CO91" i="46"/>
  <c r="CP91" i="46"/>
  <c r="CQ91" i="46"/>
  <c r="CR91" i="46"/>
  <c r="CS91" i="46"/>
  <c r="CT91" i="46"/>
  <c r="CU91" i="46"/>
  <c r="CV91" i="46"/>
  <c r="CW91" i="46"/>
  <c r="CX91" i="46"/>
  <c r="CY91" i="46"/>
  <c r="CZ91" i="46"/>
  <c r="DA91" i="46"/>
  <c r="DB91" i="46"/>
  <c r="DC91" i="46"/>
  <c r="DD91" i="46"/>
  <c r="DE91" i="46"/>
  <c r="DF91" i="46"/>
  <c r="DG91" i="46"/>
  <c r="DH91" i="46"/>
  <c r="DI91" i="46"/>
  <c r="DJ91" i="46"/>
  <c r="DK91" i="46"/>
  <c r="DL91" i="46"/>
  <c r="DM91" i="46"/>
  <c r="DN91" i="46"/>
  <c r="DO91" i="46"/>
  <c r="DP91" i="46"/>
  <c r="DQ91" i="46"/>
  <c r="DR91" i="46"/>
  <c r="DS91" i="46"/>
  <c r="DT91" i="46"/>
  <c r="DU91" i="46"/>
  <c r="DV91" i="46"/>
  <c r="DW91" i="46"/>
  <c r="DX91" i="46"/>
  <c r="DY91" i="46"/>
  <c r="DZ91" i="46"/>
  <c r="EA91" i="46"/>
  <c r="EB91" i="46"/>
  <c r="EC91" i="46"/>
  <c r="ED91" i="46"/>
  <c r="EE91" i="46"/>
  <c r="EF91" i="46"/>
  <c r="EG91" i="46"/>
  <c r="EH91" i="46"/>
  <c r="EI91" i="46"/>
  <c r="EJ91" i="46"/>
  <c r="EK91" i="46"/>
  <c r="EL91" i="46"/>
  <c r="EM91" i="46"/>
  <c r="EN91" i="46"/>
  <c r="EO91" i="46"/>
  <c r="EP91" i="46"/>
  <c r="EQ91" i="46"/>
  <c r="ER91" i="46"/>
  <c r="ES91" i="46"/>
  <c r="ET91" i="46"/>
  <c r="EU91" i="46"/>
  <c r="EV91" i="46"/>
  <c r="EW91" i="46"/>
  <c r="EX91" i="46"/>
  <c r="EY91" i="46"/>
  <c r="EZ91" i="46"/>
  <c r="FA91" i="46"/>
  <c r="FB91" i="46"/>
  <c r="FC91" i="46"/>
  <c r="FD91" i="46"/>
  <c r="FE91" i="46"/>
  <c r="FF91" i="46"/>
  <c r="FG91" i="46"/>
  <c r="FH91" i="46"/>
  <c r="FI91" i="46"/>
  <c r="FJ91" i="46"/>
  <c r="FK91" i="46"/>
  <c r="FL91" i="46"/>
  <c r="FM91" i="46"/>
  <c r="FN91" i="46"/>
  <c r="FO91" i="46"/>
  <c r="FP91" i="46"/>
  <c r="FQ91" i="46"/>
  <c r="FR91" i="46"/>
  <c r="FS91" i="46"/>
  <c r="FT91" i="46"/>
  <c r="FU91" i="46"/>
  <c r="FV91" i="46"/>
  <c r="FW91" i="46"/>
  <c r="FX91" i="46"/>
  <c r="FY91" i="46"/>
  <c r="FZ91" i="46"/>
  <c r="GA91" i="46"/>
  <c r="GB91" i="46"/>
  <c r="HE91" i="46"/>
  <c r="HF91" i="46"/>
  <c r="MC91" i="46"/>
  <c r="MD91" i="46"/>
  <c r="HG91" i="46"/>
  <c r="BH91" i="46"/>
  <c r="HH91" i="46"/>
  <c r="HI91" i="46"/>
  <c r="HJ91" i="46"/>
  <c r="GO90" i="46"/>
  <c r="BG90" i="46"/>
  <c r="BI90" i="46" s="1"/>
  <c r="BN90" i="46"/>
  <c r="BO90" i="46"/>
  <c r="BP90" i="46"/>
  <c r="BQ90" i="46"/>
  <c r="BR90" i="46"/>
  <c r="BS90" i="46"/>
  <c r="BT90" i="46"/>
  <c r="BU90" i="46"/>
  <c r="BV90" i="46"/>
  <c r="BW90" i="46"/>
  <c r="BX90" i="46"/>
  <c r="BY90" i="46"/>
  <c r="BZ90" i="46"/>
  <c r="CA90" i="46"/>
  <c r="CB90" i="46"/>
  <c r="CC90" i="46"/>
  <c r="CD90" i="46"/>
  <c r="CE90" i="46"/>
  <c r="CF90" i="46"/>
  <c r="CG90" i="46"/>
  <c r="CH90" i="46"/>
  <c r="CI90" i="46"/>
  <c r="CJ90" i="46"/>
  <c r="CK90" i="46"/>
  <c r="CL90" i="46"/>
  <c r="CM90" i="46"/>
  <c r="CN90" i="46"/>
  <c r="CO90" i="46"/>
  <c r="CP90" i="46"/>
  <c r="CQ90" i="46"/>
  <c r="CR90" i="46"/>
  <c r="CS90" i="46"/>
  <c r="CT90" i="46"/>
  <c r="CU90" i="46"/>
  <c r="CV90" i="46"/>
  <c r="CW90" i="46"/>
  <c r="CX90" i="46"/>
  <c r="CY90" i="46"/>
  <c r="CZ90" i="46"/>
  <c r="DA90" i="46"/>
  <c r="DB90" i="46"/>
  <c r="DC90" i="46"/>
  <c r="DD90" i="46"/>
  <c r="DE90" i="46"/>
  <c r="DF90" i="46"/>
  <c r="DG90" i="46"/>
  <c r="DH90" i="46"/>
  <c r="DI90" i="46"/>
  <c r="DJ90" i="46"/>
  <c r="DK90" i="46"/>
  <c r="DL90" i="46"/>
  <c r="DM90" i="46"/>
  <c r="DN90" i="46"/>
  <c r="DO90" i="46"/>
  <c r="DP90" i="46"/>
  <c r="DQ90" i="46"/>
  <c r="DR90" i="46"/>
  <c r="DS90" i="46"/>
  <c r="DT90" i="46"/>
  <c r="DU90" i="46"/>
  <c r="DV90" i="46"/>
  <c r="DW90" i="46"/>
  <c r="DX90" i="46"/>
  <c r="DY90" i="46"/>
  <c r="DZ90" i="46"/>
  <c r="EA90" i="46"/>
  <c r="EB90" i="46"/>
  <c r="EC90" i="46"/>
  <c r="ED90" i="46"/>
  <c r="EE90" i="46"/>
  <c r="EF90" i="46"/>
  <c r="EG90" i="46"/>
  <c r="EH90" i="46"/>
  <c r="EI90" i="46"/>
  <c r="EJ90" i="46"/>
  <c r="EK90" i="46"/>
  <c r="EL90" i="46"/>
  <c r="EM90" i="46"/>
  <c r="EN90" i="46"/>
  <c r="EO90" i="46"/>
  <c r="EP90" i="46"/>
  <c r="EQ90" i="46"/>
  <c r="ER90" i="46"/>
  <c r="ES90" i="46"/>
  <c r="ET90" i="46"/>
  <c r="EU90" i="46"/>
  <c r="EV90" i="46"/>
  <c r="EW90" i="46"/>
  <c r="EX90" i="46"/>
  <c r="EY90" i="46"/>
  <c r="EZ90" i="46"/>
  <c r="FA90" i="46"/>
  <c r="FB90" i="46"/>
  <c r="FC90" i="46"/>
  <c r="FD90" i="46"/>
  <c r="FE90" i="46"/>
  <c r="FF90" i="46"/>
  <c r="FG90" i="46"/>
  <c r="FH90" i="46"/>
  <c r="FI90" i="46"/>
  <c r="FJ90" i="46"/>
  <c r="FK90" i="46"/>
  <c r="FL90" i="46"/>
  <c r="FM90" i="46"/>
  <c r="FN90" i="46"/>
  <c r="FO90" i="46"/>
  <c r="FP90" i="46"/>
  <c r="FQ90" i="46"/>
  <c r="FR90" i="46"/>
  <c r="FS90" i="46"/>
  <c r="FT90" i="46"/>
  <c r="FU90" i="46"/>
  <c r="FV90" i="46"/>
  <c r="FW90" i="46"/>
  <c r="FX90" i="46"/>
  <c r="FY90" i="46"/>
  <c r="FZ90" i="46"/>
  <c r="GA90" i="46"/>
  <c r="GB90" i="46"/>
  <c r="HE90" i="46"/>
  <c r="HF90" i="46"/>
  <c r="MC90" i="46"/>
  <c r="MD90" i="46"/>
  <c r="HG90" i="46"/>
  <c r="BH90" i="46"/>
  <c r="HH90" i="46"/>
  <c r="HI90" i="46"/>
  <c r="HJ90" i="46"/>
  <c r="GO89" i="46"/>
  <c r="BG89" i="46"/>
  <c r="BI89" i="46" s="1"/>
  <c r="BN89" i="46"/>
  <c r="BO89" i="46"/>
  <c r="BP89" i="46"/>
  <c r="BQ89" i="46"/>
  <c r="BR89" i="46"/>
  <c r="BS89" i="46"/>
  <c r="BT89" i="46"/>
  <c r="BU89" i="46"/>
  <c r="BV89" i="46"/>
  <c r="BW89" i="46"/>
  <c r="BX89" i="46"/>
  <c r="BY89" i="46"/>
  <c r="BZ89" i="46"/>
  <c r="CA89" i="46"/>
  <c r="CB89" i="46"/>
  <c r="CC89" i="46"/>
  <c r="CD89" i="46"/>
  <c r="CE89" i="46"/>
  <c r="CF89" i="46"/>
  <c r="CG89" i="46"/>
  <c r="CH89" i="46"/>
  <c r="CI89" i="46"/>
  <c r="CJ89" i="46"/>
  <c r="CK89" i="46"/>
  <c r="CL89" i="46"/>
  <c r="CM89" i="46"/>
  <c r="CN89" i="46"/>
  <c r="CO89" i="46"/>
  <c r="CP89" i="46"/>
  <c r="CQ89" i="46"/>
  <c r="CR89" i="46"/>
  <c r="CS89" i="46"/>
  <c r="CT89" i="46"/>
  <c r="CU89" i="46"/>
  <c r="CV89" i="46"/>
  <c r="CW89" i="46"/>
  <c r="CX89" i="46"/>
  <c r="CY89" i="46"/>
  <c r="CZ89" i="46"/>
  <c r="DA89" i="46"/>
  <c r="DB89" i="46"/>
  <c r="DC89" i="46"/>
  <c r="DD89" i="46"/>
  <c r="DE89" i="46"/>
  <c r="DF89" i="46"/>
  <c r="DG89" i="46"/>
  <c r="DH89" i="46"/>
  <c r="DI89" i="46"/>
  <c r="DJ89" i="46"/>
  <c r="DK89" i="46"/>
  <c r="DL89" i="46"/>
  <c r="DM89" i="46"/>
  <c r="DN89" i="46"/>
  <c r="DO89" i="46"/>
  <c r="DP89" i="46"/>
  <c r="DQ89" i="46"/>
  <c r="DR89" i="46"/>
  <c r="DS89" i="46"/>
  <c r="DT89" i="46"/>
  <c r="DU89" i="46"/>
  <c r="DV89" i="46"/>
  <c r="DW89" i="46"/>
  <c r="DX89" i="46"/>
  <c r="DY89" i="46"/>
  <c r="DZ89" i="46"/>
  <c r="EA89" i="46"/>
  <c r="EB89" i="46"/>
  <c r="EC89" i="46"/>
  <c r="ED89" i="46"/>
  <c r="EE89" i="46"/>
  <c r="EF89" i="46"/>
  <c r="EG89" i="46"/>
  <c r="EH89" i="46"/>
  <c r="EI89" i="46"/>
  <c r="EJ89" i="46"/>
  <c r="EK89" i="46"/>
  <c r="EL89" i="46"/>
  <c r="EM89" i="46"/>
  <c r="EN89" i="46"/>
  <c r="EO89" i="46"/>
  <c r="EP89" i="46"/>
  <c r="EQ89" i="46"/>
  <c r="ER89" i="46"/>
  <c r="ES89" i="46"/>
  <c r="ET89" i="46"/>
  <c r="EU89" i="46"/>
  <c r="EV89" i="46"/>
  <c r="EW89" i="46"/>
  <c r="EX89" i="46"/>
  <c r="EY89" i="46"/>
  <c r="EZ89" i="46"/>
  <c r="FA89" i="46"/>
  <c r="FB89" i="46"/>
  <c r="FC89" i="46"/>
  <c r="FD89" i="46"/>
  <c r="FE89" i="46"/>
  <c r="FF89" i="46"/>
  <c r="FG89" i="46"/>
  <c r="FH89" i="46"/>
  <c r="FI89" i="46"/>
  <c r="FJ89" i="46"/>
  <c r="FK89" i="46"/>
  <c r="FL89" i="46"/>
  <c r="FM89" i="46"/>
  <c r="FN89" i="46"/>
  <c r="FO89" i="46"/>
  <c r="FP89" i="46"/>
  <c r="FQ89" i="46"/>
  <c r="FR89" i="46"/>
  <c r="FS89" i="46"/>
  <c r="FT89" i="46"/>
  <c r="FU89" i="46"/>
  <c r="FV89" i="46"/>
  <c r="FW89" i="46"/>
  <c r="FX89" i="46"/>
  <c r="FY89" i="46"/>
  <c r="FZ89" i="46"/>
  <c r="GA89" i="46"/>
  <c r="GB89" i="46"/>
  <c r="HE89" i="46"/>
  <c r="HF89" i="46"/>
  <c r="MC89" i="46"/>
  <c r="MD89" i="46"/>
  <c r="HG89" i="46"/>
  <c r="BH89" i="46"/>
  <c r="HH89" i="46"/>
  <c r="HI89" i="46"/>
  <c r="HJ89" i="46"/>
  <c r="GO88" i="46"/>
  <c r="BG88" i="46"/>
  <c r="BI88" i="46" s="1"/>
  <c r="BN88" i="46"/>
  <c r="BO88" i="46"/>
  <c r="BP88" i="46"/>
  <c r="BQ88" i="46"/>
  <c r="BR88" i="46"/>
  <c r="BS88" i="46"/>
  <c r="BT88" i="46"/>
  <c r="BU88" i="46"/>
  <c r="BV88" i="46"/>
  <c r="BW88" i="46"/>
  <c r="BX88" i="46"/>
  <c r="BY88" i="46"/>
  <c r="BZ88" i="46"/>
  <c r="CA88" i="46"/>
  <c r="CB88" i="46"/>
  <c r="CC88" i="46"/>
  <c r="CD88" i="46"/>
  <c r="CE88" i="46"/>
  <c r="CF88" i="46"/>
  <c r="CG88" i="46"/>
  <c r="CH88" i="46"/>
  <c r="CI88" i="46"/>
  <c r="CJ88" i="46"/>
  <c r="CK88" i="46"/>
  <c r="CL88" i="46"/>
  <c r="CM88" i="46"/>
  <c r="CN88" i="46"/>
  <c r="CO88" i="46"/>
  <c r="CP88" i="46"/>
  <c r="CQ88" i="46"/>
  <c r="CR88" i="46"/>
  <c r="CS88" i="46"/>
  <c r="CT88" i="46"/>
  <c r="CU88" i="46"/>
  <c r="CV88" i="46"/>
  <c r="CW88" i="46"/>
  <c r="CX88" i="46"/>
  <c r="CY88" i="46"/>
  <c r="CZ88" i="46"/>
  <c r="DA88" i="46"/>
  <c r="DB88" i="46"/>
  <c r="DC88" i="46"/>
  <c r="DD88" i="46"/>
  <c r="DE88" i="46"/>
  <c r="DF88" i="46"/>
  <c r="DG88" i="46"/>
  <c r="DH88" i="46"/>
  <c r="DI88" i="46"/>
  <c r="DJ88" i="46"/>
  <c r="DK88" i="46"/>
  <c r="DL88" i="46"/>
  <c r="DM88" i="46"/>
  <c r="DN88" i="46"/>
  <c r="DO88" i="46"/>
  <c r="DP88" i="46"/>
  <c r="DQ88" i="46"/>
  <c r="DR88" i="46"/>
  <c r="DS88" i="46"/>
  <c r="DT88" i="46"/>
  <c r="DU88" i="46"/>
  <c r="DV88" i="46"/>
  <c r="DW88" i="46"/>
  <c r="DX88" i="46"/>
  <c r="DY88" i="46"/>
  <c r="DZ88" i="46"/>
  <c r="EA88" i="46"/>
  <c r="EB88" i="46"/>
  <c r="EC88" i="46"/>
  <c r="ED88" i="46"/>
  <c r="EE88" i="46"/>
  <c r="EF88" i="46"/>
  <c r="EG88" i="46"/>
  <c r="EH88" i="46"/>
  <c r="EI88" i="46"/>
  <c r="EJ88" i="46"/>
  <c r="EK88" i="46"/>
  <c r="EL88" i="46"/>
  <c r="EM88" i="46"/>
  <c r="EN88" i="46"/>
  <c r="EO88" i="46"/>
  <c r="EP88" i="46"/>
  <c r="EQ88" i="46"/>
  <c r="ER88" i="46"/>
  <c r="ES88" i="46"/>
  <c r="ET88" i="46"/>
  <c r="EU88" i="46"/>
  <c r="EV88" i="46"/>
  <c r="EW88" i="46"/>
  <c r="EX88" i="46"/>
  <c r="EY88" i="46"/>
  <c r="EZ88" i="46"/>
  <c r="FA88" i="46"/>
  <c r="FB88" i="46"/>
  <c r="FC88" i="46"/>
  <c r="FD88" i="46"/>
  <c r="FE88" i="46"/>
  <c r="FF88" i="46"/>
  <c r="FG88" i="46"/>
  <c r="FH88" i="46"/>
  <c r="FI88" i="46"/>
  <c r="FJ88" i="46"/>
  <c r="FK88" i="46"/>
  <c r="FL88" i="46"/>
  <c r="FM88" i="46"/>
  <c r="FN88" i="46"/>
  <c r="FO88" i="46"/>
  <c r="FP88" i="46"/>
  <c r="FQ88" i="46"/>
  <c r="FR88" i="46"/>
  <c r="FS88" i="46"/>
  <c r="FT88" i="46"/>
  <c r="FU88" i="46"/>
  <c r="FV88" i="46"/>
  <c r="FW88" i="46"/>
  <c r="FX88" i="46"/>
  <c r="FY88" i="46"/>
  <c r="FZ88" i="46"/>
  <c r="GA88" i="46"/>
  <c r="GB88" i="46"/>
  <c r="HE88" i="46"/>
  <c r="HF88" i="46"/>
  <c r="MC88" i="46"/>
  <c r="MD88" i="46"/>
  <c r="HG88" i="46"/>
  <c r="BH88" i="46"/>
  <c r="HH88" i="46"/>
  <c r="HI88" i="46"/>
  <c r="HJ88" i="46"/>
  <c r="GO87" i="46"/>
  <c r="BG87" i="46"/>
  <c r="BI87" i="46" s="1"/>
  <c r="BN87" i="46"/>
  <c r="BO87" i="46"/>
  <c r="BP87" i="46"/>
  <c r="BQ87" i="46"/>
  <c r="BR87" i="46"/>
  <c r="BS87" i="46"/>
  <c r="BT87" i="46"/>
  <c r="BU87" i="46"/>
  <c r="BV87" i="46"/>
  <c r="BW87" i="46"/>
  <c r="BX87" i="46"/>
  <c r="BY87" i="46"/>
  <c r="BZ87" i="46"/>
  <c r="CA87" i="46"/>
  <c r="CB87" i="46"/>
  <c r="CC87" i="46"/>
  <c r="CD87" i="46"/>
  <c r="CE87" i="46"/>
  <c r="CF87" i="46"/>
  <c r="CG87" i="46"/>
  <c r="CH87" i="46"/>
  <c r="CI87" i="46"/>
  <c r="CJ87" i="46"/>
  <c r="CK87" i="46"/>
  <c r="CL87" i="46"/>
  <c r="CM87" i="46"/>
  <c r="CN87" i="46"/>
  <c r="CO87" i="46"/>
  <c r="CP87" i="46"/>
  <c r="CQ87" i="46"/>
  <c r="CR87" i="46"/>
  <c r="CS87" i="46"/>
  <c r="CT87" i="46"/>
  <c r="CU87" i="46"/>
  <c r="CV87" i="46"/>
  <c r="CW87" i="46"/>
  <c r="CX87" i="46"/>
  <c r="CY87" i="46"/>
  <c r="CZ87" i="46"/>
  <c r="DA87" i="46"/>
  <c r="DB87" i="46"/>
  <c r="DC87" i="46"/>
  <c r="DD87" i="46"/>
  <c r="DE87" i="46"/>
  <c r="DF87" i="46"/>
  <c r="DG87" i="46"/>
  <c r="DH87" i="46"/>
  <c r="DI87" i="46"/>
  <c r="DJ87" i="46"/>
  <c r="DK87" i="46"/>
  <c r="DL87" i="46"/>
  <c r="DM87" i="46"/>
  <c r="DN87" i="46"/>
  <c r="DO87" i="46"/>
  <c r="DP87" i="46"/>
  <c r="DQ87" i="46"/>
  <c r="DR87" i="46"/>
  <c r="DS87" i="46"/>
  <c r="DT87" i="46"/>
  <c r="DU87" i="46"/>
  <c r="DV87" i="46"/>
  <c r="DW87" i="46"/>
  <c r="DX87" i="46"/>
  <c r="DY87" i="46"/>
  <c r="DZ87" i="46"/>
  <c r="EA87" i="46"/>
  <c r="EB87" i="46"/>
  <c r="EC87" i="46"/>
  <c r="ED87" i="46"/>
  <c r="EE87" i="46"/>
  <c r="EF87" i="46"/>
  <c r="EG87" i="46"/>
  <c r="EH87" i="46"/>
  <c r="EI87" i="46"/>
  <c r="EJ87" i="46"/>
  <c r="EK87" i="46"/>
  <c r="EL87" i="46"/>
  <c r="EM87" i="46"/>
  <c r="EN87" i="46"/>
  <c r="EO87" i="46"/>
  <c r="EP87" i="46"/>
  <c r="EQ87" i="46"/>
  <c r="ER87" i="46"/>
  <c r="ES87" i="46"/>
  <c r="ET87" i="46"/>
  <c r="EU87" i="46"/>
  <c r="EV87" i="46"/>
  <c r="EW87" i="46"/>
  <c r="EX87" i="46"/>
  <c r="EY87" i="46"/>
  <c r="EZ87" i="46"/>
  <c r="FA87" i="46"/>
  <c r="FB87" i="46"/>
  <c r="FC87" i="46"/>
  <c r="FD87" i="46"/>
  <c r="FE87" i="46"/>
  <c r="FF87" i="46"/>
  <c r="FG87" i="46"/>
  <c r="FH87" i="46"/>
  <c r="FI87" i="46"/>
  <c r="FJ87" i="46"/>
  <c r="FK87" i="46"/>
  <c r="FL87" i="46"/>
  <c r="FM87" i="46"/>
  <c r="FN87" i="46"/>
  <c r="FO87" i="46"/>
  <c r="FP87" i="46"/>
  <c r="FQ87" i="46"/>
  <c r="FR87" i="46"/>
  <c r="FS87" i="46"/>
  <c r="FT87" i="46"/>
  <c r="FU87" i="46"/>
  <c r="FV87" i="46"/>
  <c r="FW87" i="46"/>
  <c r="FX87" i="46"/>
  <c r="FY87" i="46"/>
  <c r="FZ87" i="46"/>
  <c r="GA87" i="46"/>
  <c r="GB87" i="46"/>
  <c r="HE87" i="46"/>
  <c r="HF87" i="46"/>
  <c r="MC87" i="46"/>
  <c r="MD87" i="46"/>
  <c r="HG87" i="46"/>
  <c r="BH87" i="46"/>
  <c r="HH87" i="46"/>
  <c r="HI87" i="46"/>
  <c r="HJ87" i="46"/>
  <c r="GO86" i="46"/>
  <c r="BG86" i="46"/>
  <c r="BI86" i="46" s="1"/>
  <c r="BN86" i="46"/>
  <c r="BO86" i="46"/>
  <c r="BP86" i="46"/>
  <c r="BQ86" i="46"/>
  <c r="BR86" i="46"/>
  <c r="BS86" i="46"/>
  <c r="BT86" i="46"/>
  <c r="BU86" i="46"/>
  <c r="BV86" i="46"/>
  <c r="BW86" i="46"/>
  <c r="BX86" i="46"/>
  <c r="BY86" i="46"/>
  <c r="BZ86" i="46"/>
  <c r="CA86" i="46"/>
  <c r="CB86" i="46"/>
  <c r="CC86" i="46"/>
  <c r="CD86" i="46"/>
  <c r="CE86" i="46"/>
  <c r="CF86" i="46"/>
  <c r="CG86" i="46"/>
  <c r="CH86" i="46"/>
  <c r="CI86" i="46"/>
  <c r="CJ86" i="46"/>
  <c r="CK86" i="46"/>
  <c r="CL86" i="46"/>
  <c r="CM86" i="46"/>
  <c r="CN86" i="46"/>
  <c r="CO86" i="46"/>
  <c r="CP86" i="46"/>
  <c r="CQ86" i="46"/>
  <c r="CR86" i="46"/>
  <c r="CS86" i="46"/>
  <c r="CT86" i="46"/>
  <c r="CU86" i="46"/>
  <c r="CV86" i="46"/>
  <c r="CW86" i="46"/>
  <c r="CX86" i="46"/>
  <c r="CY86" i="46"/>
  <c r="CZ86" i="46"/>
  <c r="DA86" i="46"/>
  <c r="DB86" i="46"/>
  <c r="DC86" i="46"/>
  <c r="DD86" i="46"/>
  <c r="DE86" i="46"/>
  <c r="DF86" i="46"/>
  <c r="DG86" i="46"/>
  <c r="DH86" i="46"/>
  <c r="DI86" i="46"/>
  <c r="DJ86" i="46"/>
  <c r="DK86" i="46"/>
  <c r="DL86" i="46"/>
  <c r="DM86" i="46"/>
  <c r="DN86" i="46"/>
  <c r="DO86" i="46"/>
  <c r="DP86" i="46"/>
  <c r="DQ86" i="46"/>
  <c r="DR86" i="46"/>
  <c r="DS86" i="46"/>
  <c r="DT86" i="46"/>
  <c r="DU86" i="46"/>
  <c r="DV86" i="46"/>
  <c r="DW86" i="46"/>
  <c r="DX86" i="46"/>
  <c r="DY86" i="46"/>
  <c r="DZ86" i="46"/>
  <c r="EA86" i="46"/>
  <c r="EB86" i="46"/>
  <c r="EC86" i="46"/>
  <c r="ED86" i="46"/>
  <c r="EE86" i="46"/>
  <c r="EF86" i="46"/>
  <c r="EG86" i="46"/>
  <c r="EH86" i="46"/>
  <c r="EI86" i="46"/>
  <c r="EJ86" i="46"/>
  <c r="EK86" i="46"/>
  <c r="EL86" i="46"/>
  <c r="EM86" i="46"/>
  <c r="EN86" i="46"/>
  <c r="EO86" i="46"/>
  <c r="EP86" i="46"/>
  <c r="EQ86" i="46"/>
  <c r="ER86" i="46"/>
  <c r="ES86" i="46"/>
  <c r="ET86" i="46"/>
  <c r="EU86" i="46"/>
  <c r="EV86" i="46"/>
  <c r="EW86" i="46"/>
  <c r="EX86" i="46"/>
  <c r="EY86" i="46"/>
  <c r="EZ86" i="46"/>
  <c r="FA86" i="46"/>
  <c r="FB86" i="46"/>
  <c r="FC86" i="46"/>
  <c r="FD86" i="46"/>
  <c r="FE86" i="46"/>
  <c r="FF86" i="46"/>
  <c r="FG86" i="46"/>
  <c r="FH86" i="46"/>
  <c r="FI86" i="46"/>
  <c r="FJ86" i="46"/>
  <c r="FK86" i="46"/>
  <c r="FL86" i="46"/>
  <c r="FM86" i="46"/>
  <c r="FN86" i="46"/>
  <c r="FO86" i="46"/>
  <c r="FP86" i="46"/>
  <c r="FQ86" i="46"/>
  <c r="FR86" i="46"/>
  <c r="FS86" i="46"/>
  <c r="FT86" i="46"/>
  <c r="FU86" i="46"/>
  <c r="FV86" i="46"/>
  <c r="FW86" i="46"/>
  <c r="FX86" i="46"/>
  <c r="FY86" i="46"/>
  <c r="FZ86" i="46"/>
  <c r="GA86" i="46"/>
  <c r="GB86" i="46"/>
  <c r="HE86" i="46"/>
  <c r="HF86" i="46"/>
  <c r="MC86" i="46"/>
  <c r="MD86" i="46"/>
  <c r="HG86" i="46"/>
  <c r="BH86" i="46"/>
  <c r="HH86" i="46"/>
  <c r="HI86" i="46"/>
  <c r="HJ86" i="46"/>
  <c r="GO85" i="46"/>
  <c r="BG85" i="46"/>
  <c r="BI85" i="46" s="1"/>
  <c r="BN85" i="46"/>
  <c r="BO85" i="46"/>
  <c r="BP85" i="46"/>
  <c r="BQ85" i="46"/>
  <c r="BR85" i="46"/>
  <c r="BS85" i="46"/>
  <c r="BT85" i="46"/>
  <c r="BU85" i="46"/>
  <c r="BV85" i="46"/>
  <c r="BW85" i="46"/>
  <c r="BX85" i="46"/>
  <c r="BY85" i="46"/>
  <c r="BZ85" i="46"/>
  <c r="CA85" i="46"/>
  <c r="CB85" i="46"/>
  <c r="CC85" i="46"/>
  <c r="CD85" i="46"/>
  <c r="CE85" i="46"/>
  <c r="CF85" i="46"/>
  <c r="CG85" i="46"/>
  <c r="CH85" i="46"/>
  <c r="CI85" i="46"/>
  <c r="CJ85" i="46"/>
  <c r="CK85" i="46"/>
  <c r="CL85" i="46"/>
  <c r="CM85" i="46"/>
  <c r="CN85" i="46"/>
  <c r="CO85" i="46"/>
  <c r="CP85" i="46"/>
  <c r="CQ85" i="46"/>
  <c r="CR85" i="46"/>
  <c r="CS85" i="46"/>
  <c r="CT85" i="46"/>
  <c r="CU85" i="46"/>
  <c r="CV85" i="46"/>
  <c r="CW85" i="46"/>
  <c r="CX85" i="46"/>
  <c r="CY85" i="46"/>
  <c r="CZ85" i="46"/>
  <c r="DA85" i="46"/>
  <c r="DB85" i="46"/>
  <c r="DC85" i="46"/>
  <c r="DD85" i="46"/>
  <c r="DE85" i="46"/>
  <c r="DF85" i="46"/>
  <c r="DG85" i="46"/>
  <c r="DH85" i="46"/>
  <c r="DI85" i="46"/>
  <c r="DJ85" i="46"/>
  <c r="DK85" i="46"/>
  <c r="DL85" i="46"/>
  <c r="DM85" i="46"/>
  <c r="DN85" i="46"/>
  <c r="DO85" i="46"/>
  <c r="DP85" i="46"/>
  <c r="DQ85" i="46"/>
  <c r="DR85" i="46"/>
  <c r="DS85" i="46"/>
  <c r="DT85" i="46"/>
  <c r="DU85" i="46"/>
  <c r="DV85" i="46"/>
  <c r="DW85" i="46"/>
  <c r="DX85" i="46"/>
  <c r="DY85" i="46"/>
  <c r="DZ85" i="46"/>
  <c r="EA85" i="46"/>
  <c r="EB85" i="46"/>
  <c r="EC85" i="46"/>
  <c r="ED85" i="46"/>
  <c r="EE85" i="46"/>
  <c r="EF85" i="46"/>
  <c r="EG85" i="46"/>
  <c r="EH85" i="46"/>
  <c r="EI85" i="46"/>
  <c r="EJ85" i="46"/>
  <c r="EK85" i="46"/>
  <c r="EL85" i="46"/>
  <c r="EM85" i="46"/>
  <c r="EN85" i="46"/>
  <c r="EO85" i="46"/>
  <c r="EP85" i="46"/>
  <c r="EQ85" i="46"/>
  <c r="ER85" i="46"/>
  <c r="ES85" i="46"/>
  <c r="ET85" i="46"/>
  <c r="EU85" i="46"/>
  <c r="EV85" i="46"/>
  <c r="EW85" i="46"/>
  <c r="EX85" i="46"/>
  <c r="EY85" i="46"/>
  <c r="EZ85" i="46"/>
  <c r="FA85" i="46"/>
  <c r="FB85" i="46"/>
  <c r="FC85" i="46"/>
  <c r="FD85" i="46"/>
  <c r="FE85" i="46"/>
  <c r="FF85" i="46"/>
  <c r="FG85" i="46"/>
  <c r="FH85" i="46"/>
  <c r="FI85" i="46"/>
  <c r="FJ85" i="46"/>
  <c r="FK85" i="46"/>
  <c r="FL85" i="46"/>
  <c r="FM85" i="46"/>
  <c r="FN85" i="46"/>
  <c r="FO85" i="46"/>
  <c r="FP85" i="46"/>
  <c r="FQ85" i="46"/>
  <c r="FR85" i="46"/>
  <c r="FS85" i="46"/>
  <c r="FT85" i="46"/>
  <c r="FU85" i="46"/>
  <c r="FV85" i="46"/>
  <c r="FW85" i="46"/>
  <c r="FX85" i="46"/>
  <c r="FY85" i="46"/>
  <c r="FZ85" i="46"/>
  <c r="GA85" i="46"/>
  <c r="GB85" i="46"/>
  <c r="HE85" i="46"/>
  <c r="HF85" i="46"/>
  <c r="MC85" i="46"/>
  <c r="MD85" i="46"/>
  <c r="HG85" i="46"/>
  <c r="BH85" i="46"/>
  <c r="HH85" i="46"/>
  <c r="HI85" i="46"/>
  <c r="HJ85" i="46"/>
  <c r="GO84" i="46"/>
  <c r="BG84" i="46"/>
  <c r="BI84" i="46" s="1"/>
  <c r="BN84" i="46"/>
  <c r="BO84" i="46"/>
  <c r="BP84" i="46"/>
  <c r="BQ84" i="46"/>
  <c r="BR84" i="46"/>
  <c r="BS84" i="46"/>
  <c r="BT84" i="46"/>
  <c r="BU84" i="46"/>
  <c r="BV84" i="46"/>
  <c r="BW84" i="46"/>
  <c r="BX84" i="46"/>
  <c r="BY84" i="46"/>
  <c r="BZ84" i="46"/>
  <c r="CA84" i="46"/>
  <c r="CB84" i="46"/>
  <c r="CC84" i="46"/>
  <c r="CD84" i="46"/>
  <c r="CE84" i="46"/>
  <c r="CF84" i="46"/>
  <c r="CG84" i="46"/>
  <c r="CH84" i="46"/>
  <c r="CI84" i="46"/>
  <c r="CJ84" i="46"/>
  <c r="CK84" i="46"/>
  <c r="CL84" i="46"/>
  <c r="CM84" i="46"/>
  <c r="CN84" i="46"/>
  <c r="CO84" i="46"/>
  <c r="CP84" i="46"/>
  <c r="CQ84" i="46"/>
  <c r="CR84" i="46"/>
  <c r="CS84" i="46"/>
  <c r="CT84" i="46"/>
  <c r="CU84" i="46"/>
  <c r="CV84" i="46"/>
  <c r="CW84" i="46"/>
  <c r="CX84" i="46"/>
  <c r="CY84" i="46"/>
  <c r="CZ84" i="46"/>
  <c r="DA84" i="46"/>
  <c r="DB84" i="46"/>
  <c r="DC84" i="46"/>
  <c r="DD84" i="46"/>
  <c r="DE84" i="46"/>
  <c r="DF84" i="46"/>
  <c r="DG84" i="46"/>
  <c r="DH84" i="46"/>
  <c r="DI84" i="46"/>
  <c r="DJ84" i="46"/>
  <c r="DK84" i="46"/>
  <c r="DL84" i="46"/>
  <c r="DM84" i="46"/>
  <c r="DN84" i="46"/>
  <c r="DO84" i="46"/>
  <c r="DP84" i="46"/>
  <c r="DQ84" i="46"/>
  <c r="DR84" i="46"/>
  <c r="DS84" i="46"/>
  <c r="DT84" i="46"/>
  <c r="DU84" i="46"/>
  <c r="DV84" i="46"/>
  <c r="DW84" i="46"/>
  <c r="DX84" i="46"/>
  <c r="DY84" i="46"/>
  <c r="DZ84" i="46"/>
  <c r="EA84" i="46"/>
  <c r="EB84" i="46"/>
  <c r="EC84" i="46"/>
  <c r="ED84" i="46"/>
  <c r="EE84" i="46"/>
  <c r="EF84" i="46"/>
  <c r="EG84" i="46"/>
  <c r="EH84" i="46"/>
  <c r="EI84" i="46"/>
  <c r="EJ84" i="46"/>
  <c r="EK84" i="46"/>
  <c r="EL84" i="46"/>
  <c r="EM84" i="46"/>
  <c r="EN84" i="46"/>
  <c r="EO84" i="46"/>
  <c r="EP84" i="46"/>
  <c r="EQ84" i="46"/>
  <c r="ER84" i="46"/>
  <c r="ES84" i="46"/>
  <c r="ET84" i="46"/>
  <c r="EU84" i="46"/>
  <c r="EV84" i="46"/>
  <c r="EW84" i="46"/>
  <c r="EX84" i="46"/>
  <c r="EY84" i="46"/>
  <c r="EZ84" i="46"/>
  <c r="FA84" i="46"/>
  <c r="FB84" i="46"/>
  <c r="FC84" i="46"/>
  <c r="FD84" i="46"/>
  <c r="FE84" i="46"/>
  <c r="FF84" i="46"/>
  <c r="FG84" i="46"/>
  <c r="FH84" i="46"/>
  <c r="FI84" i="46"/>
  <c r="FJ84" i="46"/>
  <c r="FK84" i="46"/>
  <c r="FL84" i="46"/>
  <c r="FM84" i="46"/>
  <c r="FN84" i="46"/>
  <c r="FO84" i="46"/>
  <c r="FP84" i="46"/>
  <c r="FQ84" i="46"/>
  <c r="FR84" i="46"/>
  <c r="FS84" i="46"/>
  <c r="FT84" i="46"/>
  <c r="FU84" i="46"/>
  <c r="FV84" i="46"/>
  <c r="FW84" i="46"/>
  <c r="FX84" i="46"/>
  <c r="FY84" i="46"/>
  <c r="FZ84" i="46"/>
  <c r="GA84" i="46"/>
  <c r="GB84" i="46"/>
  <c r="HE84" i="46"/>
  <c r="HF84" i="46"/>
  <c r="MC84" i="46"/>
  <c r="MD84" i="46"/>
  <c r="HG84" i="46"/>
  <c r="BH84" i="46"/>
  <c r="HH84" i="46"/>
  <c r="HI84" i="46"/>
  <c r="HJ84" i="46"/>
  <c r="GO83" i="46"/>
  <c r="BG83" i="46"/>
  <c r="BI83" i="46" s="1"/>
  <c r="BN83" i="46"/>
  <c r="BO83" i="46"/>
  <c r="BP83" i="46"/>
  <c r="BQ83" i="46"/>
  <c r="BR83" i="46"/>
  <c r="BS83" i="46"/>
  <c r="BT83" i="46"/>
  <c r="BU83" i="46"/>
  <c r="BV83" i="46"/>
  <c r="BW83" i="46"/>
  <c r="BX83" i="46"/>
  <c r="BY83" i="46"/>
  <c r="BZ83" i="46"/>
  <c r="CA83" i="46"/>
  <c r="CB83" i="46"/>
  <c r="CC83" i="46"/>
  <c r="CD83" i="46"/>
  <c r="CE83" i="46"/>
  <c r="CF83" i="46"/>
  <c r="CG83" i="46"/>
  <c r="CH83" i="46"/>
  <c r="CI83" i="46"/>
  <c r="CJ83" i="46"/>
  <c r="CK83" i="46"/>
  <c r="CL83" i="46"/>
  <c r="CM83" i="46"/>
  <c r="CN83" i="46"/>
  <c r="CO83" i="46"/>
  <c r="CP83" i="46"/>
  <c r="CQ83" i="46"/>
  <c r="CR83" i="46"/>
  <c r="CS83" i="46"/>
  <c r="CT83" i="46"/>
  <c r="CU83" i="46"/>
  <c r="CV83" i="46"/>
  <c r="CW83" i="46"/>
  <c r="CX83" i="46"/>
  <c r="CY83" i="46"/>
  <c r="CZ83" i="46"/>
  <c r="DA83" i="46"/>
  <c r="DB83" i="46"/>
  <c r="DC83" i="46"/>
  <c r="DD83" i="46"/>
  <c r="DE83" i="46"/>
  <c r="DF83" i="46"/>
  <c r="DG83" i="46"/>
  <c r="DH83" i="46"/>
  <c r="DI83" i="46"/>
  <c r="DJ83" i="46"/>
  <c r="DK83" i="46"/>
  <c r="DL83" i="46"/>
  <c r="DM83" i="46"/>
  <c r="DN83" i="46"/>
  <c r="DO83" i="46"/>
  <c r="DP83" i="46"/>
  <c r="DQ83" i="46"/>
  <c r="DR83" i="46"/>
  <c r="DS83" i="46"/>
  <c r="DT83" i="46"/>
  <c r="DU83" i="46"/>
  <c r="DV83" i="46"/>
  <c r="DW83" i="46"/>
  <c r="DX83" i="46"/>
  <c r="DY83" i="46"/>
  <c r="DZ83" i="46"/>
  <c r="EA83" i="46"/>
  <c r="EB83" i="46"/>
  <c r="EC83" i="46"/>
  <c r="ED83" i="46"/>
  <c r="EE83" i="46"/>
  <c r="EF83" i="46"/>
  <c r="EG83" i="46"/>
  <c r="EH83" i="46"/>
  <c r="EI83" i="46"/>
  <c r="EJ83" i="46"/>
  <c r="EK83" i="46"/>
  <c r="EL83" i="46"/>
  <c r="EM83" i="46"/>
  <c r="EN83" i="46"/>
  <c r="EO83" i="46"/>
  <c r="EP83" i="46"/>
  <c r="EQ83" i="46"/>
  <c r="ER83" i="46"/>
  <c r="ES83" i="46"/>
  <c r="ET83" i="46"/>
  <c r="EU83" i="46"/>
  <c r="EV83" i="46"/>
  <c r="EW83" i="46"/>
  <c r="EX83" i="46"/>
  <c r="EY83" i="46"/>
  <c r="EZ83" i="46"/>
  <c r="FA83" i="46"/>
  <c r="FB83" i="46"/>
  <c r="FC83" i="46"/>
  <c r="FD83" i="46"/>
  <c r="FE83" i="46"/>
  <c r="FF83" i="46"/>
  <c r="FG83" i="46"/>
  <c r="FH83" i="46"/>
  <c r="FI83" i="46"/>
  <c r="FJ83" i="46"/>
  <c r="FK83" i="46"/>
  <c r="FL83" i="46"/>
  <c r="FM83" i="46"/>
  <c r="FN83" i="46"/>
  <c r="FO83" i="46"/>
  <c r="FP83" i="46"/>
  <c r="FQ83" i="46"/>
  <c r="FR83" i="46"/>
  <c r="FS83" i="46"/>
  <c r="FT83" i="46"/>
  <c r="FU83" i="46"/>
  <c r="FV83" i="46"/>
  <c r="FW83" i="46"/>
  <c r="FX83" i="46"/>
  <c r="FY83" i="46"/>
  <c r="FZ83" i="46"/>
  <c r="GA83" i="46"/>
  <c r="GB83" i="46"/>
  <c r="HE83" i="46"/>
  <c r="HF83" i="46"/>
  <c r="MC83" i="46"/>
  <c r="MD83" i="46"/>
  <c r="HG83" i="46"/>
  <c r="BH83" i="46"/>
  <c r="HH83" i="46"/>
  <c r="HI83" i="46"/>
  <c r="HJ83" i="46"/>
  <c r="GO82" i="46"/>
  <c r="BG82" i="46"/>
  <c r="BI82" i="46" s="1"/>
  <c r="BN82" i="46"/>
  <c r="BO82" i="46"/>
  <c r="BP82" i="46"/>
  <c r="BQ82" i="46"/>
  <c r="BR82" i="46"/>
  <c r="BS82" i="46"/>
  <c r="BT82" i="46"/>
  <c r="BU82" i="46"/>
  <c r="BV82" i="46"/>
  <c r="BW82" i="46"/>
  <c r="BX82" i="46"/>
  <c r="BY82" i="46"/>
  <c r="BZ82" i="46"/>
  <c r="CA82" i="46"/>
  <c r="CB82" i="46"/>
  <c r="CC82" i="46"/>
  <c r="CD82" i="46"/>
  <c r="CE82" i="46"/>
  <c r="CF82" i="46"/>
  <c r="CG82" i="46"/>
  <c r="CH82" i="46"/>
  <c r="CI82" i="46"/>
  <c r="CJ82" i="46"/>
  <c r="CK82" i="46"/>
  <c r="CL82" i="46"/>
  <c r="CM82" i="46"/>
  <c r="CN82" i="46"/>
  <c r="CO82" i="46"/>
  <c r="CP82" i="46"/>
  <c r="CQ82" i="46"/>
  <c r="CR82" i="46"/>
  <c r="CS82" i="46"/>
  <c r="CT82" i="46"/>
  <c r="CU82" i="46"/>
  <c r="CV82" i="46"/>
  <c r="CW82" i="46"/>
  <c r="CX82" i="46"/>
  <c r="CY82" i="46"/>
  <c r="CZ82" i="46"/>
  <c r="DA82" i="46"/>
  <c r="DB82" i="46"/>
  <c r="DC82" i="46"/>
  <c r="DD82" i="46"/>
  <c r="DE82" i="46"/>
  <c r="DF82" i="46"/>
  <c r="DG82" i="46"/>
  <c r="DH82" i="46"/>
  <c r="DI82" i="46"/>
  <c r="DJ82" i="46"/>
  <c r="DK82" i="46"/>
  <c r="DL82" i="46"/>
  <c r="DM82" i="46"/>
  <c r="DN82" i="46"/>
  <c r="DO82" i="46"/>
  <c r="DP82" i="46"/>
  <c r="DQ82" i="46"/>
  <c r="DR82" i="46"/>
  <c r="DS82" i="46"/>
  <c r="DT82" i="46"/>
  <c r="DU82" i="46"/>
  <c r="DV82" i="46"/>
  <c r="DW82" i="46"/>
  <c r="DX82" i="46"/>
  <c r="DY82" i="46"/>
  <c r="DZ82" i="46"/>
  <c r="EA82" i="46"/>
  <c r="EB82" i="46"/>
  <c r="EC82" i="46"/>
  <c r="ED82" i="46"/>
  <c r="EE82" i="46"/>
  <c r="EF82" i="46"/>
  <c r="EG82" i="46"/>
  <c r="EH82" i="46"/>
  <c r="EI82" i="46"/>
  <c r="EJ82" i="46"/>
  <c r="EK82" i="46"/>
  <c r="EL82" i="46"/>
  <c r="EM82" i="46"/>
  <c r="EN82" i="46"/>
  <c r="EO82" i="46"/>
  <c r="EP82" i="46"/>
  <c r="EQ82" i="46"/>
  <c r="ER82" i="46"/>
  <c r="ES82" i="46"/>
  <c r="ET82" i="46"/>
  <c r="EU82" i="46"/>
  <c r="EV82" i="46"/>
  <c r="EW82" i="46"/>
  <c r="EX82" i="46"/>
  <c r="EY82" i="46"/>
  <c r="EZ82" i="46"/>
  <c r="FA82" i="46"/>
  <c r="FB82" i="46"/>
  <c r="FC82" i="46"/>
  <c r="FD82" i="46"/>
  <c r="FE82" i="46"/>
  <c r="FF82" i="46"/>
  <c r="FG82" i="46"/>
  <c r="FH82" i="46"/>
  <c r="FI82" i="46"/>
  <c r="FJ82" i="46"/>
  <c r="FK82" i="46"/>
  <c r="FL82" i="46"/>
  <c r="FM82" i="46"/>
  <c r="FN82" i="46"/>
  <c r="FO82" i="46"/>
  <c r="FP82" i="46"/>
  <c r="FQ82" i="46"/>
  <c r="FR82" i="46"/>
  <c r="FS82" i="46"/>
  <c r="FT82" i="46"/>
  <c r="FU82" i="46"/>
  <c r="FV82" i="46"/>
  <c r="FW82" i="46"/>
  <c r="FX82" i="46"/>
  <c r="FY82" i="46"/>
  <c r="FZ82" i="46"/>
  <c r="GA82" i="46"/>
  <c r="GB82" i="46"/>
  <c r="HE82" i="46"/>
  <c r="HF82" i="46"/>
  <c r="MC82" i="46"/>
  <c r="MD82" i="46"/>
  <c r="HG82" i="46"/>
  <c r="BH82" i="46"/>
  <c r="HH82" i="46"/>
  <c r="HI82" i="46"/>
  <c r="HJ82" i="46"/>
  <c r="GO81" i="46"/>
  <c r="BG81" i="46"/>
  <c r="BI81" i="46" s="1"/>
  <c r="BN81" i="46"/>
  <c r="BO81" i="46"/>
  <c r="BP81" i="46"/>
  <c r="BQ81" i="46"/>
  <c r="BR81" i="46"/>
  <c r="BS81" i="46"/>
  <c r="BT81" i="46"/>
  <c r="BU81" i="46"/>
  <c r="BV81" i="46"/>
  <c r="BW81" i="46"/>
  <c r="BX81" i="46"/>
  <c r="BY81" i="46"/>
  <c r="BZ81" i="46"/>
  <c r="CA81" i="46"/>
  <c r="CB81" i="46"/>
  <c r="CC81" i="46"/>
  <c r="CD81" i="46"/>
  <c r="CE81" i="46"/>
  <c r="CF81" i="46"/>
  <c r="CG81" i="46"/>
  <c r="CH81" i="46"/>
  <c r="CI81" i="46"/>
  <c r="CJ81" i="46"/>
  <c r="CK81" i="46"/>
  <c r="CL81" i="46"/>
  <c r="CM81" i="46"/>
  <c r="CN81" i="46"/>
  <c r="CO81" i="46"/>
  <c r="CP81" i="46"/>
  <c r="CQ81" i="46"/>
  <c r="CR81" i="46"/>
  <c r="CS81" i="46"/>
  <c r="CT81" i="46"/>
  <c r="CU81" i="46"/>
  <c r="CV81" i="46"/>
  <c r="CW81" i="46"/>
  <c r="CX81" i="46"/>
  <c r="CY81" i="46"/>
  <c r="CZ81" i="46"/>
  <c r="DA81" i="46"/>
  <c r="DB81" i="46"/>
  <c r="DC81" i="46"/>
  <c r="DD81" i="46"/>
  <c r="DE81" i="46"/>
  <c r="DF81" i="46"/>
  <c r="DG81" i="46"/>
  <c r="DH81" i="46"/>
  <c r="DI81" i="46"/>
  <c r="DJ81" i="46"/>
  <c r="DK81" i="46"/>
  <c r="DL81" i="46"/>
  <c r="DM81" i="46"/>
  <c r="DN81" i="46"/>
  <c r="DO81" i="46"/>
  <c r="DP81" i="46"/>
  <c r="DQ81" i="46"/>
  <c r="DR81" i="46"/>
  <c r="DS81" i="46"/>
  <c r="DT81" i="46"/>
  <c r="DU81" i="46"/>
  <c r="DV81" i="46"/>
  <c r="DW81" i="46"/>
  <c r="DX81" i="46"/>
  <c r="DY81" i="46"/>
  <c r="DZ81" i="46"/>
  <c r="EA81" i="46"/>
  <c r="EB81" i="46"/>
  <c r="EC81" i="46"/>
  <c r="ED81" i="46"/>
  <c r="EE81" i="46"/>
  <c r="EF81" i="46"/>
  <c r="EG81" i="46"/>
  <c r="EH81" i="46"/>
  <c r="EI81" i="46"/>
  <c r="EJ81" i="46"/>
  <c r="EK81" i="46"/>
  <c r="EL81" i="46"/>
  <c r="EM81" i="46"/>
  <c r="EN81" i="46"/>
  <c r="EO81" i="46"/>
  <c r="EP81" i="46"/>
  <c r="EQ81" i="46"/>
  <c r="ER81" i="46"/>
  <c r="ES81" i="46"/>
  <c r="ET81" i="46"/>
  <c r="EU81" i="46"/>
  <c r="EV81" i="46"/>
  <c r="EW81" i="46"/>
  <c r="EX81" i="46"/>
  <c r="EY81" i="46"/>
  <c r="EZ81" i="46"/>
  <c r="FA81" i="46"/>
  <c r="FB81" i="46"/>
  <c r="FC81" i="46"/>
  <c r="FD81" i="46"/>
  <c r="FE81" i="46"/>
  <c r="FF81" i="46"/>
  <c r="FG81" i="46"/>
  <c r="FH81" i="46"/>
  <c r="FI81" i="46"/>
  <c r="FJ81" i="46"/>
  <c r="FK81" i="46"/>
  <c r="FL81" i="46"/>
  <c r="FM81" i="46"/>
  <c r="FN81" i="46"/>
  <c r="FO81" i="46"/>
  <c r="FP81" i="46"/>
  <c r="FQ81" i="46"/>
  <c r="FR81" i="46"/>
  <c r="FS81" i="46"/>
  <c r="FT81" i="46"/>
  <c r="FU81" i="46"/>
  <c r="FV81" i="46"/>
  <c r="FW81" i="46"/>
  <c r="FX81" i="46"/>
  <c r="FY81" i="46"/>
  <c r="FZ81" i="46"/>
  <c r="GA81" i="46"/>
  <c r="GB81" i="46"/>
  <c r="HE81" i="46"/>
  <c r="HF81" i="46"/>
  <c r="MC81" i="46"/>
  <c r="MD81" i="46"/>
  <c r="HG81" i="46"/>
  <c r="BH81" i="46"/>
  <c r="HH81" i="46"/>
  <c r="HI81" i="46"/>
  <c r="HJ81" i="46"/>
  <c r="GO80" i="46"/>
  <c r="BG80" i="46"/>
  <c r="BI80" i="46" s="1"/>
  <c r="BN80" i="46"/>
  <c r="BO80" i="46"/>
  <c r="BP80" i="46"/>
  <c r="BQ80" i="46"/>
  <c r="BR80" i="46"/>
  <c r="BS80" i="46"/>
  <c r="BT80" i="46"/>
  <c r="BU80" i="46"/>
  <c r="BV80" i="46"/>
  <c r="BW80" i="46"/>
  <c r="BX80" i="46"/>
  <c r="BY80" i="46"/>
  <c r="BZ80" i="46"/>
  <c r="CA80" i="46"/>
  <c r="CB80" i="46"/>
  <c r="CC80" i="46"/>
  <c r="CD80" i="46"/>
  <c r="CE80" i="46"/>
  <c r="CF80" i="46"/>
  <c r="CG80" i="46"/>
  <c r="CH80" i="46"/>
  <c r="CI80" i="46"/>
  <c r="CJ80" i="46"/>
  <c r="CK80" i="46"/>
  <c r="CL80" i="46"/>
  <c r="CM80" i="46"/>
  <c r="CN80" i="46"/>
  <c r="CO80" i="46"/>
  <c r="CP80" i="46"/>
  <c r="CQ80" i="46"/>
  <c r="CR80" i="46"/>
  <c r="CS80" i="46"/>
  <c r="CT80" i="46"/>
  <c r="CU80" i="46"/>
  <c r="CV80" i="46"/>
  <c r="CW80" i="46"/>
  <c r="CX80" i="46"/>
  <c r="CY80" i="46"/>
  <c r="CZ80" i="46"/>
  <c r="DA80" i="46"/>
  <c r="DB80" i="46"/>
  <c r="DC80" i="46"/>
  <c r="DD80" i="46"/>
  <c r="DE80" i="46"/>
  <c r="DF80" i="46"/>
  <c r="DG80" i="46"/>
  <c r="DH80" i="46"/>
  <c r="DI80" i="46"/>
  <c r="DJ80" i="46"/>
  <c r="DK80" i="46"/>
  <c r="DL80" i="46"/>
  <c r="DM80" i="46"/>
  <c r="DN80" i="46"/>
  <c r="DO80" i="46"/>
  <c r="DP80" i="46"/>
  <c r="DQ80" i="46"/>
  <c r="DR80" i="46"/>
  <c r="DS80" i="46"/>
  <c r="DT80" i="46"/>
  <c r="DU80" i="46"/>
  <c r="DV80" i="46"/>
  <c r="DW80" i="46"/>
  <c r="DX80" i="46"/>
  <c r="DY80" i="46"/>
  <c r="DZ80" i="46"/>
  <c r="EA80" i="46"/>
  <c r="EB80" i="46"/>
  <c r="EC80" i="46"/>
  <c r="ED80" i="46"/>
  <c r="EE80" i="46"/>
  <c r="EF80" i="46"/>
  <c r="EG80" i="46"/>
  <c r="EH80" i="46"/>
  <c r="EI80" i="46"/>
  <c r="EJ80" i="46"/>
  <c r="EK80" i="46"/>
  <c r="EL80" i="46"/>
  <c r="EM80" i="46"/>
  <c r="EN80" i="46"/>
  <c r="EO80" i="46"/>
  <c r="EP80" i="46"/>
  <c r="EQ80" i="46"/>
  <c r="ER80" i="46"/>
  <c r="ES80" i="46"/>
  <c r="ET80" i="46"/>
  <c r="EU80" i="46"/>
  <c r="EV80" i="46"/>
  <c r="EW80" i="46"/>
  <c r="EX80" i="46"/>
  <c r="EY80" i="46"/>
  <c r="EZ80" i="46"/>
  <c r="FA80" i="46"/>
  <c r="FB80" i="46"/>
  <c r="FC80" i="46"/>
  <c r="FD80" i="46"/>
  <c r="FE80" i="46"/>
  <c r="FF80" i="46"/>
  <c r="FG80" i="46"/>
  <c r="FH80" i="46"/>
  <c r="FI80" i="46"/>
  <c r="FJ80" i="46"/>
  <c r="FK80" i="46"/>
  <c r="FL80" i="46"/>
  <c r="FM80" i="46"/>
  <c r="FN80" i="46"/>
  <c r="FO80" i="46"/>
  <c r="FP80" i="46"/>
  <c r="FQ80" i="46"/>
  <c r="FR80" i="46"/>
  <c r="FS80" i="46"/>
  <c r="FT80" i="46"/>
  <c r="FU80" i="46"/>
  <c r="FV80" i="46"/>
  <c r="FW80" i="46"/>
  <c r="FX80" i="46"/>
  <c r="FY80" i="46"/>
  <c r="FZ80" i="46"/>
  <c r="GA80" i="46"/>
  <c r="GB80" i="46"/>
  <c r="HE80" i="46"/>
  <c r="HF80" i="46"/>
  <c r="MC80" i="46"/>
  <c r="MD80" i="46"/>
  <c r="HG80" i="46"/>
  <c r="BH80" i="46"/>
  <c r="HH80" i="46"/>
  <c r="HI80" i="46"/>
  <c r="HJ80" i="46"/>
  <c r="GO79" i="46"/>
  <c r="BG79" i="46"/>
  <c r="BI79" i="46" s="1"/>
  <c r="BN79" i="46"/>
  <c r="BO79" i="46"/>
  <c r="BP79" i="46"/>
  <c r="BQ79" i="46"/>
  <c r="BR79" i="46"/>
  <c r="BS79" i="46"/>
  <c r="BT79" i="46"/>
  <c r="BU79" i="46"/>
  <c r="BV79" i="46"/>
  <c r="BW79" i="46"/>
  <c r="BX79" i="46"/>
  <c r="BY79" i="46"/>
  <c r="BZ79" i="46"/>
  <c r="CA79" i="46"/>
  <c r="CB79" i="46"/>
  <c r="CC79" i="46"/>
  <c r="CD79" i="46"/>
  <c r="CE79" i="46"/>
  <c r="CF79" i="46"/>
  <c r="CG79" i="46"/>
  <c r="CH79" i="46"/>
  <c r="CI79" i="46"/>
  <c r="CJ79" i="46"/>
  <c r="CK79" i="46"/>
  <c r="CL79" i="46"/>
  <c r="CM79" i="46"/>
  <c r="CN79" i="46"/>
  <c r="CO79" i="46"/>
  <c r="CP79" i="46"/>
  <c r="CQ79" i="46"/>
  <c r="CR79" i="46"/>
  <c r="CS79" i="46"/>
  <c r="CT79" i="46"/>
  <c r="CU79" i="46"/>
  <c r="CV79" i="46"/>
  <c r="CW79" i="46"/>
  <c r="CX79" i="46"/>
  <c r="CY79" i="46"/>
  <c r="CZ79" i="46"/>
  <c r="DA79" i="46"/>
  <c r="DB79" i="46"/>
  <c r="DC79" i="46"/>
  <c r="DD79" i="46"/>
  <c r="DE79" i="46"/>
  <c r="DF79" i="46"/>
  <c r="DG79" i="46"/>
  <c r="DH79" i="46"/>
  <c r="DI79" i="46"/>
  <c r="DJ79" i="46"/>
  <c r="DK79" i="46"/>
  <c r="DL79" i="46"/>
  <c r="DM79" i="46"/>
  <c r="DN79" i="46"/>
  <c r="DO79" i="46"/>
  <c r="DP79" i="46"/>
  <c r="DQ79" i="46"/>
  <c r="DR79" i="46"/>
  <c r="DS79" i="46"/>
  <c r="DT79" i="46"/>
  <c r="DU79" i="46"/>
  <c r="DV79" i="46"/>
  <c r="DW79" i="46"/>
  <c r="DX79" i="46"/>
  <c r="DY79" i="46"/>
  <c r="DZ79" i="46"/>
  <c r="EA79" i="46"/>
  <c r="EB79" i="46"/>
  <c r="EC79" i="46"/>
  <c r="ED79" i="46"/>
  <c r="EE79" i="46"/>
  <c r="EF79" i="46"/>
  <c r="EG79" i="46"/>
  <c r="EH79" i="46"/>
  <c r="EI79" i="46"/>
  <c r="EJ79" i="46"/>
  <c r="EK79" i="46"/>
  <c r="EL79" i="46"/>
  <c r="EM79" i="46"/>
  <c r="EN79" i="46"/>
  <c r="EO79" i="46"/>
  <c r="EP79" i="46"/>
  <c r="EQ79" i="46"/>
  <c r="ER79" i="46"/>
  <c r="ES79" i="46"/>
  <c r="ET79" i="46"/>
  <c r="EU79" i="46"/>
  <c r="EV79" i="46"/>
  <c r="EW79" i="46"/>
  <c r="EX79" i="46"/>
  <c r="EY79" i="46"/>
  <c r="EZ79" i="46"/>
  <c r="FA79" i="46"/>
  <c r="FB79" i="46"/>
  <c r="FC79" i="46"/>
  <c r="FD79" i="46"/>
  <c r="FE79" i="46"/>
  <c r="FF79" i="46"/>
  <c r="FG79" i="46"/>
  <c r="FH79" i="46"/>
  <c r="FI79" i="46"/>
  <c r="FJ79" i="46"/>
  <c r="FK79" i="46"/>
  <c r="FL79" i="46"/>
  <c r="FM79" i="46"/>
  <c r="FN79" i="46"/>
  <c r="FO79" i="46"/>
  <c r="FP79" i="46"/>
  <c r="FQ79" i="46"/>
  <c r="FR79" i="46"/>
  <c r="FS79" i="46"/>
  <c r="FT79" i="46"/>
  <c r="FU79" i="46"/>
  <c r="FV79" i="46"/>
  <c r="FW79" i="46"/>
  <c r="FX79" i="46"/>
  <c r="FY79" i="46"/>
  <c r="FZ79" i="46"/>
  <c r="GA79" i="46"/>
  <c r="GB79" i="46"/>
  <c r="HE79" i="46"/>
  <c r="HF79" i="46"/>
  <c r="MC79" i="46"/>
  <c r="MD79" i="46"/>
  <c r="HG79" i="46"/>
  <c r="BH79" i="46"/>
  <c r="HH79" i="46"/>
  <c r="HI79" i="46"/>
  <c r="HJ79" i="46"/>
  <c r="GO78" i="46"/>
  <c r="BG78" i="46"/>
  <c r="BI78" i="46" s="1"/>
  <c r="BN78" i="46"/>
  <c r="BO78" i="46"/>
  <c r="BP78" i="46"/>
  <c r="BQ78" i="46"/>
  <c r="BR78" i="46"/>
  <c r="BS78" i="46"/>
  <c r="BT78" i="46"/>
  <c r="BU78" i="46"/>
  <c r="BV78" i="46"/>
  <c r="BW78" i="46"/>
  <c r="BX78" i="46"/>
  <c r="BY78" i="46"/>
  <c r="BZ78" i="46"/>
  <c r="CA78" i="46"/>
  <c r="CB78" i="46"/>
  <c r="CC78" i="46"/>
  <c r="CD78" i="46"/>
  <c r="CE78" i="46"/>
  <c r="CF78" i="46"/>
  <c r="CG78" i="46"/>
  <c r="CH78" i="46"/>
  <c r="CI78" i="46"/>
  <c r="CJ78" i="46"/>
  <c r="CK78" i="46"/>
  <c r="CL78" i="46"/>
  <c r="CM78" i="46"/>
  <c r="CN78" i="46"/>
  <c r="CO78" i="46"/>
  <c r="CP78" i="46"/>
  <c r="CQ78" i="46"/>
  <c r="CR78" i="46"/>
  <c r="CS78" i="46"/>
  <c r="CT78" i="46"/>
  <c r="CU78" i="46"/>
  <c r="CV78" i="46"/>
  <c r="CW78" i="46"/>
  <c r="CX78" i="46"/>
  <c r="CY78" i="46"/>
  <c r="CZ78" i="46"/>
  <c r="DA78" i="46"/>
  <c r="DB78" i="46"/>
  <c r="DC78" i="46"/>
  <c r="DD78" i="46"/>
  <c r="DE78" i="46"/>
  <c r="DF78" i="46"/>
  <c r="DG78" i="46"/>
  <c r="DH78" i="46"/>
  <c r="DI78" i="46"/>
  <c r="DJ78" i="46"/>
  <c r="DK78" i="46"/>
  <c r="DL78" i="46"/>
  <c r="DM78" i="46"/>
  <c r="DN78" i="46"/>
  <c r="DO78" i="46"/>
  <c r="DP78" i="46"/>
  <c r="DQ78" i="46"/>
  <c r="DR78" i="46"/>
  <c r="DS78" i="46"/>
  <c r="DT78" i="46"/>
  <c r="DU78" i="46"/>
  <c r="DV78" i="46"/>
  <c r="DW78" i="46"/>
  <c r="DX78" i="46"/>
  <c r="DY78" i="46"/>
  <c r="DZ78" i="46"/>
  <c r="EA78" i="46"/>
  <c r="EB78" i="46"/>
  <c r="EC78" i="46"/>
  <c r="ED78" i="46"/>
  <c r="EE78" i="46"/>
  <c r="EF78" i="46"/>
  <c r="EG78" i="46"/>
  <c r="EH78" i="46"/>
  <c r="EI78" i="46"/>
  <c r="EJ78" i="46"/>
  <c r="EK78" i="46"/>
  <c r="EL78" i="46"/>
  <c r="EM78" i="46"/>
  <c r="EN78" i="46"/>
  <c r="EO78" i="46"/>
  <c r="EP78" i="46"/>
  <c r="EQ78" i="46"/>
  <c r="ER78" i="46"/>
  <c r="ES78" i="46"/>
  <c r="ET78" i="46"/>
  <c r="EU78" i="46"/>
  <c r="EV78" i="46"/>
  <c r="EW78" i="46"/>
  <c r="EX78" i="46"/>
  <c r="EY78" i="46"/>
  <c r="EZ78" i="46"/>
  <c r="FA78" i="46"/>
  <c r="FB78" i="46"/>
  <c r="FC78" i="46"/>
  <c r="FD78" i="46"/>
  <c r="FE78" i="46"/>
  <c r="FF78" i="46"/>
  <c r="FG78" i="46"/>
  <c r="FH78" i="46"/>
  <c r="FI78" i="46"/>
  <c r="FJ78" i="46"/>
  <c r="FK78" i="46"/>
  <c r="FL78" i="46"/>
  <c r="FM78" i="46"/>
  <c r="FN78" i="46"/>
  <c r="FO78" i="46"/>
  <c r="FP78" i="46"/>
  <c r="FQ78" i="46"/>
  <c r="FR78" i="46"/>
  <c r="FS78" i="46"/>
  <c r="FT78" i="46"/>
  <c r="FU78" i="46"/>
  <c r="FV78" i="46"/>
  <c r="FW78" i="46"/>
  <c r="FX78" i="46"/>
  <c r="FY78" i="46"/>
  <c r="FZ78" i="46"/>
  <c r="GA78" i="46"/>
  <c r="GB78" i="46"/>
  <c r="HE78" i="46"/>
  <c r="HF78" i="46"/>
  <c r="MC78" i="46"/>
  <c r="MD78" i="46"/>
  <c r="HG78" i="46"/>
  <c r="BH78" i="46"/>
  <c r="HH78" i="46"/>
  <c r="HI78" i="46"/>
  <c r="HJ78" i="46"/>
  <c r="GO77" i="46"/>
  <c r="BG77" i="46"/>
  <c r="BI77" i="46" s="1"/>
  <c r="BN77" i="46"/>
  <c r="BO77" i="46"/>
  <c r="BP77" i="46"/>
  <c r="BQ77" i="46"/>
  <c r="BR77" i="46"/>
  <c r="BS77" i="46"/>
  <c r="BT77" i="46"/>
  <c r="BU77" i="46"/>
  <c r="BV77" i="46"/>
  <c r="BW77" i="46"/>
  <c r="BX77" i="46"/>
  <c r="BY77" i="46"/>
  <c r="BZ77" i="46"/>
  <c r="CA77" i="46"/>
  <c r="CB77" i="46"/>
  <c r="CC77" i="46"/>
  <c r="CD77" i="46"/>
  <c r="CE77" i="46"/>
  <c r="CF77" i="46"/>
  <c r="CG77" i="46"/>
  <c r="CH77" i="46"/>
  <c r="CI77" i="46"/>
  <c r="CJ77" i="46"/>
  <c r="CK77" i="46"/>
  <c r="CL77" i="46"/>
  <c r="CM77" i="46"/>
  <c r="CN77" i="46"/>
  <c r="CO77" i="46"/>
  <c r="CP77" i="46"/>
  <c r="CQ77" i="46"/>
  <c r="CR77" i="46"/>
  <c r="CS77" i="46"/>
  <c r="CT77" i="46"/>
  <c r="CU77" i="46"/>
  <c r="CV77" i="46"/>
  <c r="CW77" i="46"/>
  <c r="CX77" i="46"/>
  <c r="CY77" i="46"/>
  <c r="CZ77" i="46"/>
  <c r="DA77" i="46"/>
  <c r="DB77" i="46"/>
  <c r="DC77" i="46"/>
  <c r="DD77" i="46"/>
  <c r="DE77" i="46"/>
  <c r="DF77" i="46"/>
  <c r="DG77" i="46"/>
  <c r="DH77" i="46"/>
  <c r="DI77" i="46"/>
  <c r="DJ77" i="46"/>
  <c r="DK77" i="46"/>
  <c r="DL77" i="46"/>
  <c r="DM77" i="46"/>
  <c r="DN77" i="46"/>
  <c r="DO77" i="46"/>
  <c r="DP77" i="46"/>
  <c r="DQ77" i="46"/>
  <c r="DR77" i="46"/>
  <c r="DS77" i="46"/>
  <c r="DT77" i="46"/>
  <c r="DU77" i="46"/>
  <c r="DV77" i="46"/>
  <c r="DW77" i="46"/>
  <c r="DX77" i="46"/>
  <c r="DY77" i="46"/>
  <c r="DZ77" i="46"/>
  <c r="EA77" i="46"/>
  <c r="EB77" i="46"/>
  <c r="EC77" i="46"/>
  <c r="ED77" i="46"/>
  <c r="EE77" i="46"/>
  <c r="EF77" i="46"/>
  <c r="EG77" i="46"/>
  <c r="EH77" i="46"/>
  <c r="EI77" i="46"/>
  <c r="EJ77" i="46"/>
  <c r="EK77" i="46"/>
  <c r="EL77" i="46"/>
  <c r="EM77" i="46"/>
  <c r="EN77" i="46"/>
  <c r="EO77" i="46"/>
  <c r="EP77" i="46"/>
  <c r="EQ77" i="46"/>
  <c r="ER77" i="46"/>
  <c r="ES77" i="46"/>
  <c r="ET77" i="46"/>
  <c r="EU77" i="46"/>
  <c r="EV77" i="46"/>
  <c r="EW77" i="46"/>
  <c r="EX77" i="46"/>
  <c r="EY77" i="46"/>
  <c r="EZ77" i="46"/>
  <c r="FA77" i="46"/>
  <c r="FB77" i="46"/>
  <c r="FC77" i="46"/>
  <c r="FD77" i="46"/>
  <c r="FE77" i="46"/>
  <c r="FF77" i="46"/>
  <c r="FG77" i="46"/>
  <c r="FH77" i="46"/>
  <c r="FI77" i="46"/>
  <c r="FJ77" i="46"/>
  <c r="FK77" i="46"/>
  <c r="FL77" i="46"/>
  <c r="FM77" i="46"/>
  <c r="FN77" i="46"/>
  <c r="FO77" i="46"/>
  <c r="FP77" i="46"/>
  <c r="FQ77" i="46"/>
  <c r="FR77" i="46"/>
  <c r="FS77" i="46"/>
  <c r="FT77" i="46"/>
  <c r="FU77" i="46"/>
  <c r="FV77" i="46"/>
  <c r="FW77" i="46"/>
  <c r="FX77" i="46"/>
  <c r="FY77" i="46"/>
  <c r="FZ77" i="46"/>
  <c r="GA77" i="46"/>
  <c r="GB77" i="46"/>
  <c r="HE77" i="46"/>
  <c r="HF77" i="46"/>
  <c r="MC77" i="46"/>
  <c r="MD77" i="46"/>
  <c r="HG77" i="46"/>
  <c r="BH77" i="46"/>
  <c r="HH77" i="46"/>
  <c r="HI77" i="46"/>
  <c r="HJ77" i="46"/>
  <c r="GO76" i="46"/>
  <c r="BG76" i="46"/>
  <c r="BI76" i="46" s="1"/>
  <c r="BN76" i="46"/>
  <c r="BO76" i="46"/>
  <c r="BP76" i="46"/>
  <c r="BQ76" i="46"/>
  <c r="BR76" i="46"/>
  <c r="BS76" i="46"/>
  <c r="BT76" i="46"/>
  <c r="BU76" i="46"/>
  <c r="BV76" i="46"/>
  <c r="BW76" i="46"/>
  <c r="BX76" i="46"/>
  <c r="BY76" i="46"/>
  <c r="BZ76" i="46"/>
  <c r="CA76" i="46"/>
  <c r="CB76" i="46"/>
  <c r="CC76" i="46"/>
  <c r="CD76" i="46"/>
  <c r="CE76" i="46"/>
  <c r="CF76" i="46"/>
  <c r="CG76" i="46"/>
  <c r="CH76" i="46"/>
  <c r="CI76" i="46"/>
  <c r="CJ76" i="46"/>
  <c r="CK76" i="46"/>
  <c r="CL76" i="46"/>
  <c r="CM76" i="46"/>
  <c r="CN76" i="46"/>
  <c r="CO76" i="46"/>
  <c r="CP76" i="46"/>
  <c r="CQ76" i="46"/>
  <c r="CR76" i="46"/>
  <c r="CS76" i="46"/>
  <c r="CT76" i="46"/>
  <c r="CU76" i="46"/>
  <c r="CV76" i="46"/>
  <c r="CW76" i="46"/>
  <c r="CX76" i="46"/>
  <c r="CY76" i="46"/>
  <c r="CZ76" i="46"/>
  <c r="DA76" i="46"/>
  <c r="DB76" i="46"/>
  <c r="DC76" i="46"/>
  <c r="DD76" i="46"/>
  <c r="DE76" i="46"/>
  <c r="DF76" i="46"/>
  <c r="DG76" i="46"/>
  <c r="DH76" i="46"/>
  <c r="DI76" i="46"/>
  <c r="DJ76" i="46"/>
  <c r="DK76" i="46"/>
  <c r="DL76" i="46"/>
  <c r="DM76" i="46"/>
  <c r="DN76" i="46"/>
  <c r="DO76" i="46"/>
  <c r="DP76" i="46"/>
  <c r="DQ76" i="46"/>
  <c r="DR76" i="46"/>
  <c r="DS76" i="46"/>
  <c r="DT76" i="46"/>
  <c r="DU76" i="46"/>
  <c r="DV76" i="46"/>
  <c r="DW76" i="46"/>
  <c r="DX76" i="46"/>
  <c r="DY76" i="46"/>
  <c r="DZ76" i="46"/>
  <c r="EA76" i="46"/>
  <c r="EB76" i="46"/>
  <c r="EC76" i="46"/>
  <c r="ED76" i="46"/>
  <c r="EE76" i="46"/>
  <c r="EF76" i="46"/>
  <c r="EG76" i="46"/>
  <c r="EH76" i="46"/>
  <c r="EI76" i="46"/>
  <c r="EJ76" i="46"/>
  <c r="EK76" i="46"/>
  <c r="EL76" i="46"/>
  <c r="EM76" i="46"/>
  <c r="EN76" i="46"/>
  <c r="EO76" i="46"/>
  <c r="EP76" i="46"/>
  <c r="EQ76" i="46"/>
  <c r="ER76" i="46"/>
  <c r="ES76" i="46"/>
  <c r="ET76" i="46"/>
  <c r="EU76" i="46"/>
  <c r="EV76" i="46"/>
  <c r="EW76" i="46"/>
  <c r="EX76" i="46"/>
  <c r="EY76" i="46"/>
  <c r="EZ76" i="46"/>
  <c r="FA76" i="46"/>
  <c r="FB76" i="46"/>
  <c r="FC76" i="46"/>
  <c r="FD76" i="46"/>
  <c r="FE76" i="46"/>
  <c r="FF76" i="46"/>
  <c r="FG76" i="46"/>
  <c r="FH76" i="46"/>
  <c r="FI76" i="46"/>
  <c r="FJ76" i="46"/>
  <c r="FK76" i="46"/>
  <c r="FL76" i="46"/>
  <c r="FM76" i="46"/>
  <c r="FN76" i="46"/>
  <c r="FO76" i="46"/>
  <c r="FP76" i="46"/>
  <c r="FQ76" i="46"/>
  <c r="FR76" i="46"/>
  <c r="FS76" i="46"/>
  <c r="FT76" i="46"/>
  <c r="FU76" i="46"/>
  <c r="FV76" i="46"/>
  <c r="FW76" i="46"/>
  <c r="FX76" i="46"/>
  <c r="FY76" i="46"/>
  <c r="FZ76" i="46"/>
  <c r="GA76" i="46"/>
  <c r="GB76" i="46"/>
  <c r="HE76" i="46"/>
  <c r="HF76" i="46"/>
  <c r="MC76" i="46"/>
  <c r="MD76" i="46"/>
  <c r="HG76" i="46"/>
  <c r="BH76" i="46"/>
  <c r="HH76" i="46"/>
  <c r="HI76" i="46"/>
  <c r="HJ76" i="46"/>
  <c r="GO75" i="46"/>
  <c r="BG75" i="46"/>
  <c r="BI75" i="46" s="1"/>
  <c r="BN75" i="46"/>
  <c r="BO75" i="46"/>
  <c r="BP75" i="46"/>
  <c r="BQ75" i="46"/>
  <c r="BR75" i="46"/>
  <c r="BS75" i="46"/>
  <c r="BT75" i="46"/>
  <c r="BU75" i="46"/>
  <c r="BV75" i="46"/>
  <c r="BW75" i="46"/>
  <c r="BX75" i="46"/>
  <c r="BY75" i="46"/>
  <c r="BZ75" i="46"/>
  <c r="CA75" i="46"/>
  <c r="CB75" i="46"/>
  <c r="CC75" i="46"/>
  <c r="CD75" i="46"/>
  <c r="CE75" i="46"/>
  <c r="CF75" i="46"/>
  <c r="CG75" i="46"/>
  <c r="CH75" i="46"/>
  <c r="CI75" i="46"/>
  <c r="CJ75" i="46"/>
  <c r="CK75" i="46"/>
  <c r="CL75" i="46"/>
  <c r="CM75" i="46"/>
  <c r="CN75" i="46"/>
  <c r="CO75" i="46"/>
  <c r="CP75" i="46"/>
  <c r="CQ75" i="46"/>
  <c r="CR75" i="46"/>
  <c r="CS75" i="46"/>
  <c r="CT75" i="46"/>
  <c r="CU75" i="46"/>
  <c r="CV75" i="46"/>
  <c r="CW75" i="46"/>
  <c r="CX75" i="46"/>
  <c r="CY75" i="46"/>
  <c r="CZ75" i="46"/>
  <c r="DA75" i="46"/>
  <c r="DB75" i="46"/>
  <c r="DC75" i="46"/>
  <c r="DD75" i="46"/>
  <c r="DE75" i="46"/>
  <c r="DF75" i="46"/>
  <c r="DG75" i="46"/>
  <c r="DH75" i="46"/>
  <c r="DI75" i="46"/>
  <c r="DJ75" i="46"/>
  <c r="DK75" i="46"/>
  <c r="DL75" i="46"/>
  <c r="DM75" i="46"/>
  <c r="DN75" i="46"/>
  <c r="DO75" i="46"/>
  <c r="DP75" i="46"/>
  <c r="DQ75" i="46"/>
  <c r="DR75" i="46"/>
  <c r="DS75" i="46"/>
  <c r="DT75" i="46"/>
  <c r="DU75" i="46"/>
  <c r="DV75" i="46"/>
  <c r="DW75" i="46"/>
  <c r="DX75" i="46"/>
  <c r="DY75" i="46"/>
  <c r="DZ75" i="46"/>
  <c r="EA75" i="46"/>
  <c r="EB75" i="46"/>
  <c r="EC75" i="46"/>
  <c r="ED75" i="46"/>
  <c r="EE75" i="46"/>
  <c r="EF75" i="46"/>
  <c r="EG75" i="46"/>
  <c r="EH75" i="46"/>
  <c r="EI75" i="46"/>
  <c r="EJ75" i="46"/>
  <c r="EK75" i="46"/>
  <c r="EL75" i="46"/>
  <c r="EM75" i="46"/>
  <c r="EN75" i="46"/>
  <c r="EO75" i="46"/>
  <c r="EP75" i="46"/>
  <c r="EQ75" i="46"/>
  <c r="ER75" i="46"/>
  <c r="ES75" i="46"/>
  <c r="ET75" i="46"/>
  <c r="EU75" i="46"/>
  <c r="EV75" i="46"/>
  <c r="EW75" i="46"/>
  <c r="EX75" i="46"/>
  <c r="EY75" i="46"/>
  <c r="EZ75" i="46"/>
  <c r="FA75" i="46"/>
  <c r="FB75" i="46"/>
  <c r="FC75" i="46"/>
  <c r="FD75" i="46"/>
  <c r="FE75" i="46"/>
  <c r="FF75" i="46"/>
  <c r="FG75" i="46"/>
  <c r="FH75" i="46"/>
  <c r="FI75" i="46"/>
  <c r="FJ75" i="46"/>
  <c r="FK75" i="46"/>
  <c r="FL75" i="46"/>
  <c r="FM75" i="46"/>
  <c r="FN75" i="46"/>
  <c r="FO75" i="46"/>
  <c r="FP75" i="46"/>
  <c r="FQ75" i="46"/>
  <c r="FR75" i="46"/>
  <c r="FS75" i="46"/>
  <c r="FT75" i="46"/>
  <c r="FU75" i="46"/>
  <c r="FV75" i="46"/>
  <c r="FW75" i="46"/>
  <c r="FX75" i="46"/>
  <c r="FY75" i="46"/>
  <c r="FZ75" i="46"/>
  <c r="GA75" i="46"/>
  <c r="GB75" i="46"/>
  <c r="HE75" i="46"/>
  <c r="HF75" i="46"/>
  <c r="MC75" i="46"/>
  <c r="MD75" i="46"/>
  <c r="HG75" i="46"/>
  <c r="BH75" i="46"/>
  <c r="HH75" i="46"/>
  <c r="HI75" i="46"/>
  <c r="HJ75" i="46"/>
  <c r="GO74" i="46"/>
  <c r="BG74" i="46"/>
  <c r="BI74" i="46" s="1"/>
  <c r="BN74" i="46"/>
  <c r="BO74" i="46"/>
  <c r="BP74" i="46"/>
  <c r="BQ74" i="46"/>
  <c r="BR74" i="46"/>
  <c r="BS74" i="46"/>
  <c r="BT74" i="46"/>
  <c r="BU74" i="46"/>
  <c r="BV74" i="46"/>
  <c r="BW74" i="46"/>
  <c r="BX74" i="46"/>
  <c r="BY74" i="46"/>
  <c r="BZ74" i="46"/>
  <c r="CA74" i="46"/>
  <c r="CB74" i="46"/>
  <c r="CC74" i="46"/>
  <c r="CD74" i="46"/>
  <c r="CE74" i="46"/>
  <c r="CF74" i="46"/>
  <c r="CG74" i="46"/>
  <c r="CH74" i="46"/>
  <c r="CI74" i="46"/>
  <c r="CJ74" i="46"/>
  <c r="CK74" i="46"/>
  <c r="CL74" i="46"/>
  <c r="CM74" i="46"/>
  <c r="CN74" i="46"/>
  <c r="CO74" i="46"/>
  <c r="CP74" i="46"/>
  <c r="CQ74" i="46"/>
  <c r="CR74" i="46"/>
  <c r="CS74" i="46"/>
  <c r="CT74" i="46"/>
  <c r="CU74" i="46"/>
  <c r="CV74" i="46"/>
  <c r="CW74" i="46"/>
  <c r="CX74" i="46"/>
  <c r="CY74" i="46"/>
  <c r="CZ74" i="46"/>
  <c r="DA74" i="46"/>
  <c r="DB74" i="46"/>
  <c r="DC74" i="46"/>
  <c r="DD74" i="46"/>
  <c r="DE74" i="46"/>
  <c r="DF74" i="46"/>
  <c r="DG74" i="46"/>
  <c r="DH74" i="46"/>
  <c r="DI74" i="46"/>
  <c r="DJ74" i="46"/>
  <c r="DK74" i="46"/>
  <c r="DL74" i="46"/>
  <c r="DM74" i="46"/>
  <c r="DN74" i="46"/>
  <c r="DO74" i="46"/>
  <c r="DP74" i="46"/>
  <c r="DQ74" i="46"/>
  <c r="DR74" i="46"/>
  <c r="DS74" i="46"/>
  <c r="DT74" i="46"/>
  <c r="DU74" i="46"/>
  <c r="DV74" i="46"/>
  <c r="DW74" i="46"/>
  <c r="DX74" i="46"/>
  <c r="DY74" i="46"/>
  <c r="DZ74" i="46"/>
  <c r="EA74" i="46"/>
  <c r="EB74" i="46"/>
  <c r="EC74" i="46"/>
  <c r="ED74" i="46"/>
  <c r="EE74" i="46"/>
  <c r="EF74" i="46"/>
  <c r="EG74" i="46"/>
  <c r="EH74" i="46"/>
  <c r="EI74" i="46"/>
  <c r="EJ74" i="46"/>
  <c r="EK74" i="46"/>
  <c r="EL74" i="46"/>
  <c r="EM74" i="46"/>
  <c r="EN74" i="46"/>
  <c r="EO74" i="46"/>
  <c r="EP74" i="46"/>
  <c r="EQ74" i="46"/>
  <c r="ER74" i="46"/>
  <c r="ES74" i="46"/>
  <c r="ET74" i="46"/>
  <c r="EU74" i="46"/>
  <c r="EV74" i="46"/>
  <c r="EW74" i="46"/>
  <c r="EX74" i="46"/>
  <c r="EY74" i="46"/>
  <c r="EZ74" i="46"/>
  <c r="FA74" i="46"/>
  <c r="FB74" i="46"/>
  <c r="FC74" i="46"/>
  <c r="FD74" i="46"/>
  <c r="FE74" i="46"/>
  <c r="FF74" i="46"/>
  <c r="FG74" i="46"/>
  <c r="FH74" i="46"/>
  <c r="FI74" i="46"/>
  <c r="FJ74" i="46"/>
  <c r="FK74" i="46"/>
  <c r="FL74" i="46"/>
  <c r="FM74" i="46"/>
  <c r="FN74" i="46"/>
  <c r="FO74" i="46"/>
  <c r="FP74" i="46"/>
  <c r="FQ74" i="46"/>
  <c r="FR74" i="46"/>
  <c r="FS74" i="46"/>
  <c r="FT74" i="46"/>
  <c r="FU74" i="46"/>
  <c r="FV74" i="46"/>
  <c r="FW74" i="46"/>
  <c r="FX74" i="46"/>
  <c r="FY74" i="46"/>
  <c r="FZ74" i="46"/>
  <c r="GA74" i="46"/>
  <c r="GB74" i="46"/>
  <c r="HE74" i="46"/>
  <c r="HF74" i="46"/>
  <c r="MC74" i="46"/>
  <c r="MD74" i="46"/>
  <c r="HG74" i="46"/>
  <c r="BH74" i="46"/>
  <c r="HH74" i="46"/>
  <c r="HI74" i="46"/>
  <c r="HJ74" i="46"/>
  <c r="GO73" i="46"/>
  <c r="BG73" i="46"/>
  <c r="BI73" i="46" s="1"/>
  <c r="BN73" i="46"/>
  <c r="BO73" i="46"/>
  <c r="BP73" i="46"/>
  <c r="BQ73" i="46"/>
  <c r="BR73" i="46"/>
  <c r="BS73" i="46"/>
  <c r="BT73" i="46"/>
  <c r="BU73" i="46"/>
  <c r="BV73" i="46"/>
  <c r="BW73" i="46"/>
  <c r="BX73" i="46"/>
  <c r="BY73" i="46"/>
  <c r="BZ73" i="46"/>
  <c r="CA73" i="46"/>
  <c r="CB73" i="46"/>
  <c r="CC73" i="46"/>
  <c r="CD73" i="46"/>
  <c r="CE73" i="46"/>
  <c r="CF73" i="46"/>
  <c r="CG73" i="46"/>
  <c r="CH73" i="46"/>
  <c r="CI73" i="46"/>
  <c r="CJ73" i="46"/>
  <c r="CK73" i="46"/>
  <c r="CL73" i="46"/>
  <c r="CM73" i="46"/>
  <c r="CN73" i="46"/>
  <c r="CO73" i="46"/>
  <c r="CP73" i="46"/>
  <c r="CQ73" i="46"/>
  <c r="CR73" i="46"/>
  <c r="CS73" i="46"/>
  <c r="CT73" i="46"/>
  <c r="CU73" i="46"/>
  <c r="CV73" i="46"/>
  <c r="CW73" i="46"/>
  <c r="CX73" i="46"/>
  <c r="CY73" i="46"/>
  <c r="CZ73" i="46"/>
  <c r="DA73" i="46"/>
  <c r="DB73" i="46"/>
  <c r="DC73" i="46"/>
  <c r="DD73" i="46"/>
  <c r="DE73" i="46"/>
  <c r="DF73" i="46"/>
  <c r="DG73" i="46"/>
  <c r="DH73" i="46"/>
  <c r="DI73" i="46"/>
  <c r="DJ73" i="46"/>
  <c r="DK73" i="46"/>
  <c r="DL73" i="46"/>
  <c r="DM73" i="46"/>
  <c r="DN73" i="46"/>
  <c r="DO73" i="46"/>
  <c r="DP73" i="46"/>
  <c r="DQ73" i="46"/>
  <c r="DR73" i="46"/>
  <c r="DS73" i="46"/>
  <c r="DT73" i="46"/>
  <c r="DU73" i="46"/>
  <c r="DV73" i="46"/>
  <c r="DW73" i="46"/>
  <c r="DX73" i="46"/>
  <c r="DY73" i="46"/>
  <c r="DZ73" i="46"/>
  <c r="EA73" i="46"/>
  <c r="EB73" i="46"/>
  <c r="EC73" i="46"/>
  <c r="ED73" i="46"/>
  <c r="EE73" i="46"/>
  <c r="EF73" i="46"/>
  <c r="EG73" i="46"/>
  <c r="EH73" i="46"/>
  <c r="EI73" i="46"/>
  <c r="EJ73" i="46"/>
  <c r="EK73" i="46"/>
  <c r="EL73" i="46"/>
  <c r="EM73" i="46"/>
  <c r="EN73" i="46"/>
  <c r="EO73" i="46"/>
  <c r="EP73" i="46"/>
  <c r="EQ73" i="46"/>
  <c r="ER73" i="46"/>
  <c r="ES73" i="46"/>
  <c r="ET73" i="46"/>
  <c r="EU73" i="46"/>
  <c r="EV73" i="46"/>
  <c r="EW73" i="46"/>
  <c r="EX73" i="46"/>
  <c r="EY73" i="46"/>
  <c r="EZ73" i="46"/>
  <c r="FA73" i="46"/>
  <c r="FB73" i="46"/>
  <c r="FC73" i="46"/>
  <c r="FD73" i="46"/>
  <c r="FE73" i="46"/>
  <c r="FF73" i="46"/>
  <c r="FG73" i="46"/>
  <c r="FH73" i="46"/>
  <c r="FI73" i="46"/>
  <c r="FJ73" i="46"/>
  <c r="FK73" i="46"/>
  <c r="FL73" i="46"/>
  <c r="FM73" i="46"/>
  <c r="FN73" i="46"/>
  <c r="FO73" i="46"/>
  <c r="FP73" i="46"/>
  <c r="FQ73" i="46"/>
  <c r="FR73" i="46"/>
  <c r="FS73" i="46"/>
  <c r="FT73" i="46"/>
  <c r="FU73" i="46"/>
  <c r="FV73" i="46"/>
  <c r="FW73" i="46"/>
  <c r="FX73" i="46"/>
  <c r="FY73" i="46"/>
  <c r="FZ73" i="46"/>
  <c r="GA73" i="46"/>
  <c r="GB73" i="46"/>
  <c r="HE73" i="46"/>
  <c r="HF73" i="46"/>
  <c r="MC73" i="46"/>
  <c r="MD73" i="46"/>
  <c r="HG73" i="46"/>
  <c r="BH73" i="46"/>
  <c r="HH73" i="46"/>
  <c r="HI73" i="46"/>
  <c r="HJ73" i="46"/>
  <c r="GO72" i="46"/>
  <c r="BG72" i="46"/>
  <c r="BI72" i="46" s="1"/>
  <c r="BN72" i="46"/>
  <c r="BO72" i="46"/>
  <c r="BP72" i="46"/>
  <c r="BQ72" i="46"/>
  <c r="BR72" i="46"/>
  <c r="BS72" i="46"/>
  <c r="BT72" i="46"/>
  <c r="BU72" i="46"/>
  <c r="BV72" i="46"/>
  <c r="BW72" i="46"/>
  <c r="BX72" i="46"/>
  <c r="BY72" i="46"/>
  <c r="BZ72" i="46"/>
  <c r="CA72" i="46"/>
  <c r="CB72" i="46"/>
  <c r="CC72" i="46"/>
  <c r="CD72" i="46"/>
  <c r="CE72" i="46"/>
  <c r="CF72" i="46"/>
  <c r="CG72" i="46"/>
  <c r="CH72" i="46"/>
  <c r="CI72" i="46"/>
  <c r="CJ72" i="46"/>
  <c r="CK72" i="46"/>
  <c r="CL72" i="46"/>
  <c r="CM72" i="46"/>
  <c r="CN72" i="46"/>
  <c r="CO72" i="46"/>
  <c r="CP72" i="46"/>
  <c r="CQ72" i="46"/>
  <c r="CR72" i="46"/>
  <c r="CS72" i="46"/>
  <c r="CT72" i="46"/>
  <c r="CU72" i="46"/>
  <c r="CV72" i="46"/>
  <c r="CW72" i="46"/>
  <c r="CX72" i="46"/>
  <c r="CY72" i="46"/>
  <c r="CZ72" i="46"/>
  <c r="DA72" i="46"/>
  <c r="DB72" i="46"/>
  <c r="DC72" i="46"/>
  <c r="DD72" i="46"/>
  <c r="DE72" i="46"/>
  <c r="DF72" i="46"/>
  <c r="DG72" i="46"/>
  <c r="DH72" i="46"/>
  <c r="DI72" i="46"/>
  <c r="DJ72" i="46"/>
  <c r="DK72" i="46"/>
  <c r="DL72" i="46"/>
  <c r="DM72" i="46"/>
  <c r="DN72" i="46"/>
  <c r="DO72" i="46"/>
  <c r="DP72" i="46"/>
  <c r="DQ72" i="46"/>
  <c r="DR72" i="46"/>
  <c r="DS72" i="46"/>
  <c r="DT72" i="46"/>
  <c r="DU72" i="46"/>
  <c r="DV72" i="46"/>
  <c r="DW72" i="46"/>
  <c r="DX72" i="46"/>
  <c r="DY72" i="46"/>
  <c r="DZ72" i="46"/>
  <c r="EA72" i="46"/>
  <c r="EB72" i="46"/>
  <c r="EC72" i="46"/>
  <c r="ED72" i="46"/>
  <c r="EE72" i="46"/>
  <c r="EF72" i="46"/>
  <c r="EG72" i="46"/>
  <c r="EH72" i="46"/>
  <c r="EI72" i="46"/>
  <c r="EJ72" i="46"/>
  <c r="EK72" i="46"/>
  <c r="EL72" i="46"/>
  <c r="EM72" i="46"/>
  <c r="EN72" i="46"/>
  <c r="EO72" i="46"/>
  <c r="EP72" i="46"/>
  <c r="EQ72" i="46"/>
  <c r="ER72" i="46"/>
  <c r="ES72" i="46"/>
  <c r="ET72" i="46"/>
  <c r="EU72" i="46"/>
  <c r="EV72" i="46"/>
  <c r="EW72" i="46"/>
  <c r="EX72" i="46"/>
  <c r="EY72" i="46"/>
  <c r="EZ72" i="46"/>
  <c r="FA72" i="46"/>
  <c r="FB72" i="46"/>
  <c r="FC72" i="46"/>
  <c r="FD72" i="46"/>
  <c r="FE72" i="46"/>
  <c r="FF72" i="46"/>
  <c r="FG72" i="46"/>
  <c r="FH72" i="46"/>
  <c r="FI72" i="46"/>
  <c r="FJ72" i="46"/>
  <c r="FK72" i="46"/>
  <c r="FL72" i="46"/>
  <c r="FM72" i="46"/>
  <c r="FN72" i="46"/>
  <c r="FO72" i="46"/>
  <c r="FP72" i="46"/>
  <c r="FQ72" i="46"/>
  <c r="FR72" i="46"/>
  <c r="FS72" i="46"/>
  <c r="FT72" i="46"/>
  <c r="FU72" i="46"/>
  <c r="FV72" i="46"/>
  <c r="FW72" i="46"/>
  <c r="FX72" i="46"/>
  <c r="FY72" i="46"/>
  <c r="FZ72" i="46"/>
  <c r="GA72" i="46"/>
  <c r="GB72" i="46"/>
  <c r="HE72" i="46"/>
  <c r="HF72" i="46"/>
  <c r="MC72" i="46"/>
  <c r="MD72" i="46"/>
  <c r="HG72" i="46"/>
  <c r="BH72" i="46"/>
  <c r="HH72" i="46"/>
  <c r="HI72" i="46"/>
  <c r="HJ72" i="46"/>
  <c r="GO71" i="46"/>
  <c r="BG71" i="46"/>
  <c r="BI71" i="46" s="1"/>
  <c r="BN71" i="46"/>
  <c r="BO71" i="46"/>
  <c r="BP71" i="46"/>
  <c r="BQ71" i="46"/>
  <c r="BR71" i="46"/>
  <c r="BS71" i="46"/>
  <c r="BT71" i="46"/>
  <c r="BU71" i="46"/>
  <c r="BV71" i="46"/>
  <c r="BW71" i="46"/>
  <c r="BX71" i="46"/>
  <c r="BY71" i="46"/>
  <c r="BZ71" i="46"/>
  <c r="CA71" i="46"/>
  <c r="CB71" i="46"/>
  <c r="CC71" i="46"/>
  <c r="CD71" i="46"/>
  <c r="CE71" i="46"/>
  <c r="CF71" i="46"/>
  <c r="CG71" i="46"/>
  <c r="CH71" i="46"/>
  <c r="CI71" i="46"/>
  <c r="CJ71" i="46"/>
  <c r="CK71" i="46"/>
  <c r="CL71" i="46"/>
  <c r="CM71" i="46"/>
  <c r="CN71" i="46"/>
  <c r="CO71" i="46"/>
  <c r="CP71" i="46"/>
  <c r="CQ71" i="46"/>
  <c r="CR71" i="46"/>
  <c r="CS71" i="46"/>
  <c r="CT71" i="46"/>
  <c r="CU71" i="46"/>
  <c r="CV71" i="46"/>
  <c r="CW71" i="46"/>
  <c r="CX71" i="46"/>
  <c r="CY71" i="46"/>
  <c r="CZ71" i="46"/>
  <c r="DA71" i="46"/>
  <c r="DB71" i="46"/>
  <c r="DC71" i="46"/>
  <c r="DD71" i="46"/>
  <c r="DE71" i="46"/>
  <c r="DF71" i="46"/>
  <c r="DG71" i="46"/>
  <c r="DH71" i="46"/>
  <c r="DI71" i="46"/>
  <c r="DJ71" i="46"/>
  <c r="DK71" i="46"/>
  <c r="DL71" i="46"/>
  <c r="DM71" i="46"/>
  <c r="DN71" i="46"/>
  <c r="DO71" i="46"/>
  <c r="DP71" i="46"/>
  <c r="DQ71" i="46"/>
  <c r="DR71" i="46"/>
  <c r="DS71" i="46"/>
  <c r="DT71" i="46"/>
  <c r="DU71" i="46"/>
  <c r="DV71" i="46"/>
  <c r="DW71" i="46"/>
  <c r="DX71" i="46"/>
  <c r="DY71" i="46"/>
  <c r="DZ71" i="46"/>
  <c r="EA71" i="46"/>
  <c r="EB71" i="46"/>
  <c r="EC71" i="46"/>
  <c r="ED71" i="46"/>
  <c r="EE71" i="46"/>
  <c r="EF71" i="46"/>
  <c r="EG71" i="46"/>
  <c r="EH71" i="46"/>
  <c r="EI71" i="46"/>
  <c r="EJ71" i="46"/>
  <c r="EK71" i="46"/>
  <c r="EL71" i="46"/>
  <c r="EM71" i="46"/>
  <c r="EN71" i="46"/>
  <c r="EO71" i="46"/>
  <c r="EP71" i="46"/>
  <c r="EQ71" i="46"/>
  <c r="ER71" i="46"/>
  <c r="ES71" i="46"/>
  <c r="ET71" i="46"/>
  <c r="EU71" i="46"/>
  <c r="EV71" i="46"/>
  <c r="EW71" i="46"/>
  <c r="EX71" i="46"/>
  <c r="EY71" i="46"/>
  <c r="EZ71" i="46"/>
  <c r="FA71" i="46"/>
  <c r="FB71" i="46"/>
  <c r="FC71" i="46"/>
  <c r="FD71" i="46"/>
  <c r="FE71" i="46"/>
  <c r="FF71" i="46"/>
  <c r="FG71" i="46"/>
  <c r="FH71" i="46"/>
  <c r="FI71" i="46"/>
  <c r="FJ71" i="46"/>
  <c r="FK71" i="46"/>
  <c r="FL71" i="46"/>
  <c r="FM71" i="46"/>
  <c r="FN71" i="46"/>
  <c r="FO71" i="46"/>
  <c r="FP71" i="46"/>
  <c r="FQ71" i="46"/>
  <c r="FR71" i="46"/>
  <c r="FS71" i="46"/>
  <c r="FT71" i="46"/>
  <c r="FU71" i="46"/>
  <c r="FV71" i="46"/>
  <c r="FW71" i="46"/>
  <c r="FX71" i="46"/>
  <c r="FY71" i="46"/>
  <c r="FZ71" i="46"/>
  <c r="GA71" i="46"/>
  <c r="GB71" i="46"/>
  <c r="HE71" i="46"/>
  <c r="HF71" i="46"/>
  <c r="MC71" i="46"/>
  <c r="MD71" i="46"/>
  <c r="HG71" i="46"/>
  <c r="BH71" i="46"/>
  <c r="HH71" i="46"/>
  <c r="HI71" i="46"/>
  <c r="HJ71" i="46"/>
  <c r="GO70" i="46"/>
  <c r="BG70" i="46"/>
  <c r="BI70" i="46" s="1"/>
  <c r="BN70" i="46"/>
  <c r="BO70" i="46"/>
  <c r="BP70" i="46"/>
  <c r="BQ70" i="46"/>
  <c r="BR70" i="46"/>
  <c r="BS70" i="46"/>
  <c r="BT70" i="46"/>
  <c r="BU70" i="46"/>
  <c r="BV70" i="46"/>
  <c r="BW70" i="46"/>
  <c r="BX70" i="46"/>
  <c r="BY70" i="46"/>
  <c r="BZ70" i="46"/>
  <c r="CA70" i="46"/>
  <c r="CB70" i="46"/>
  <c r="CC70" i="46"/>
  <c r="CD70" i="46"/>
  <c r="CE70" i="46"/>
  <c r="CF70" i="46"/>
  <c r="CG70" i="46"/>
  <c r="CH70" i="46"/>
  <c r="CI70" i="46"/>
  <c r="CJ70" i="46"/>
  <c r="CK70" i="46"/>
  <c r="CL70" i="46"/>
  <c r="CM70" i="46"/>
  <c r="CN70" i="46"/>
  <c r="CO70" i="46"/>
  <c r="CP70" i="46"/>
  <c r="CQ70" i="46"/>
  <c r="CR70" i="46"/>
  <c r="CS70" i="46"/>
  <c r="CT70" i="46"/>
  <c r="CU70" i="46"/>
  <c r="CV70" i="46"/>
  <c r="CW70" i="46"/>
  <c r="CX70" i="46"/>
  <c r="CY70" i="46"/>
  <c r="CZ70" i="46"/>
  <c r="DA70" i="46"/>
  <c r="DB70" i="46"/>
  <c r="DC70" i="46"/>
  <c r="DD70" i="46"/>
  <c r="DE70" i="46"/>
  <c r="DF70" i="46"/>
  <c r="DG70" i="46"/>
  <c r="DH70" i="46"/>
  <c r="DI70" i="46"/>
  <c r="DJ70" i="46"/>
  <c r="DK70" i="46"/>
  <c r="DL70" i="46"/>
  <c r="DM70" i="46"/>
  <c r="DN70" i="46"/>
  <c r="DO70" i="46"/>
  <c r="DP70" i="46"/>
  <c r="DQ70" i="46"/>
  <c r="DR70" i="46"/>
  <c r="DS70" i="46"/>
  <c r="DT70" i="46"/>
  <c r="DU70" i="46"/>
  <c r="DV70" i="46"/>
  <c r="DW70" i="46"/>
  <c r="DX70" i="46"/>
  <c r="DY70" i="46"/>
  <c r="DZ70" i="46"/>
  <c r="EA70" i="46"/>
  <c r="EB70" i="46"/>
  <c r="EC70" i="46"/>
  <c r="ED70" i="46"/>
  <c r="EE70" i="46"/>
  <c r="EF70" i="46"/>
  <c r="EG70" i="46"/>
  <c r="EH70" i="46"/>
  <c r="EI70" i="46"/>
  <c r="EJ70" i="46"/>
  <c r="EK70" i="46"/>
  <c r="EL70" i="46"/>
  <c r="EM70" i="46"/>
  <c r="EN70" i="46"/>
  <c r="EO70" i="46"/>
  <c r="EP70" i="46"/>
  <c r="EQ70" i="46"/>
  <c r="ER70" i="46"/>
  <c r="ES70" i="46"/>
  <c r="ET70" i="46"/>
  <c r="EU70" i="46"/>
  <c r="EV70" i="46"/>
  <c r="EW70" i="46"/>
  <c r="EX70" i="46"/>
  <c r="EY70" i="46"/>
  <c r="EZ70" i="46"/>
  <c r="FA70" i="46"/>
  <c r="FB70" i="46"/>
  <c r="FC70" i="46"/>
  <c r="FD70" i="46"/>
  <c r="FE70" i="46"/>
  <c r="FF70" i="46"/>
  <c r="FG70" i="46"/>
  <c r="FH70" i="46"/>
  <c r="FI70" i="46"/>
  <c r="FJ70" i="46"/>
  <c r="FK70" i="46"/>
  <c r="FL70" i="46"/>
  <c r="FM70" i="46"/>
  <c r="FN70" i="46"/>
  <c r="FO70" i="46"/>
  <c r="FP70" i="46"/>
  <c r="FQ70" i="46"/>
  <c r="FR70" i="46"/>
  <c r="FS70" i="46"/>
  <c r="FT70" i="46"/>
  <c r="FU70" i="46"/>
  <c r="FV70" i="46"/>
  <c r="FW70" i="46"/>
  <c r="FX70" i="46"/>
  <c r="FY70" i="46"/>
  <c r="FZ70" i="46"/>
  <c r="GA70" i="46"/>
  <c r="GB70" i="46"/>
  <c r="HE70" i="46"/>
  <c r="HF70" i="46"/>
  <c r="MC70" i="46"/>
  <c r="MD70" i="46"/>
  <c r="HG70" i="46"/>
  <c r="BH70" i="46"/>
  <c r="HH70" i="46"/>
  <c r="HI70" i="46"/>
  <c r="HJ70" i="46"/>
  <c r="GO69" i="46"/>
  <c r="BG69" i="46"/>
  <c r="BI69" i="46" s="1"/>
  <c r="BN69" i="46"/>
  <c r="BO69" i="46"/>
  <c r="BP69" i="46"/>
  <c r="BQ69" i="46"/>
  <c r="BR69" i="46"/>
  <c r="BS69" i="46"/>
  <c r="BT69" i="46"/>
  <c r="BU69" i="46"/>
  <c r="BV69" i="46"/>
  <c r="BW69" i="46"/>
  <c r="BX69" i="46"/>
  <c r="BY69" i="46"/>
  <c r="BZ69" i="46"/>
  <c r="CA69" i="46"/>
  <c r="CB69" i="46"/>
  <c r="CC69" i="46"/>
  <c r="CD69" i="46"/>
  <c r="CE69" i="46"/>
  <c r="CF69" i="46"/>
  <c r="CG69" i="46"/>
  <c r="CH69" i="46"/>
  <c r="CI69" i="46"/>
  <c r="CJ69" i="46"/>
  <c r="CK69" i="46"/>
  <c r="CL69" i="46"/>
  <c r="CM69" i="46"/>
  <c r="CN69" i="46"/>
  <c r="CO69" i="46"/>
  <c r="CP69" i="46"/>
  <c r="CQ69" i="46"/>
  <c r="CR69" i="46"/>
  <c r="CS69" i="46"/>
  <c r="CT69" i="46"/>
  <c r="CU69" i="46"/>
  <c r="CV69" i="46"/>
  <c r="CW69" i="46"/>
  <c r="CX69" i="46"/>
  <c r="CY69" i="46"/>
  <c r="CZ69" i="46"/>
  <c r="DA69" i="46"/>
  <c r="DB69" i="46"/>
  <c r="DC69" i="46"/>
  <c r="DD69" i="46"/>
  <c r="DE69" i="46"/>
  <c r="DF69" i="46"/>
  <c r="DG69" i="46"/>
  <c r="DH69" i="46"/>
  <c r="DI69" i="46"/>
  <c r="DJ69" i="46"/>
  <c r="DK69" i="46"/>
  <c r="DL69" i="46"/>
  <c r="DM69" i="46"/>
  <c r="DN69" i="46"/>
  <c r="DO69" i="46"/>
  <c r="DP69" i="46"/>
  <c r="DQ69" i="46"/>
  <c r="DR69" i="46"/>
  <c r="DS69" i="46"/>
  <c r="DT69" i="46"/>
  <c r="DU69" i="46"/>
  <c r="DV69" i="46"/>
  <c r="DW69" i="46"/>
  <c r="DX69" i="46"/>
  <c r="DY69" i="46"/>
  <c r="DZ69" i="46"/>
  <c r="EA69" i="46"/>
  <c r="EB69" i="46"/>
  <c r="EC69" i="46"/>
  <c r="ED69" i="46"/>
  <c r="EE69" i="46"/>
  <c r="EF69" i="46"/>
  <c r="EG69" i="46"/>
  <c r="EH69" i="46"/>
  <c r="EI69" i="46"/>
  <c r="EJ69" i="46"/>
  <c r="EK69" i="46"/>
  <c r="EL69" i="46"/>
  <c r="EM69" i="46"/>
  <c r="EN69" i="46"/>
  <c r="EO69" i="46"/>
  <c r="EP69" i="46"/>
  <c r="EQ69" i="46"/>
  <c r="ER69" i="46"/>
  <c r="ES69" i="46"/>
  <c r="ET69" i="46"/>
  <c r="EU69" i="46"/>
  <c r="EV69" i="46"/>
  <c r="EW69" i="46"/>
  <c r="EX69" i="46"/>
  <c r="EY69" i="46"/>
  <c r="EZ69" i="46"/>
  <c r="FA69" i="46"/>
  <c r="FB69" i="46"/>
  <c r="FC69" i="46"/>
  <c r="FD69" i="46"/>
  <c r="FE69" i="46"/>
  <c r="FF69" i="46"/>
  <c r="FG69" i="46"/>
  <c r="FH69" i="46"/>
  <c r="FI69" i="46"/>
  <c r="FJ69" i="46"/>
  <c r="FK69" i="46"/>
  <c r="FL69" i="46"/>
  <c r="FM69" i="46"/>
  <c r="FN69" i="46"/>
  <c r="FO69" i="46"/>
  <c r="FP69" i="46"/>
  <c r="FQ69" i="46"/>
  <c r="FR69" i="46"/>
  <c r="FS69" i="46"/>
  <c r="FT69" i="46"/>
  <c r="FU69" i="46"/>
  <c r="FV69" i="46"/>
  <c r="FW69" i="46"/>
  <c r="FX69" i="46"/>
  <c r="FY69" i="46"/>
  <c r="FZ69" i="46"/>
  <c r="GA69" i="46"/>
  <c r="GB69" i="46"/>
  <c r="HE69" i="46"/>
  <c r="HF69" i="46"/>
  <c r="MC69" i="46"/>
  <c r="MD69" i="46"/>
  <c r="HG69" i="46"/>
  <c r="BH69" i="46"/>
  <c r="HH69" i="46"/>
  <c r="HI69" i="46"/>
  <c r="HJ69" i="46"/>
  <c r="GO68" i="46"/>
  <c r="BG68" i="46"/>
  <c r="BI68" i="46" s="1"/>
  <c r="BN68" i="46"/>
  <c r="BO68" i="46"/>
  <c r="BP68" i="46"/>
  <c r="BQ68" i="46"/>
  <c r="BR68" i="46"/>
  <c r="BS68" i="46"/>
  <c r="BT68" i="46"/>
  <c r="BU68" i="46"/>
  <c r="BV68" i="46"/>
  <c r="BW68" i="46"/>
  <c r="BX68" i="46"/>
  <c r="BY68" i="46"/>
  <c r="BZ68" i="46"/>
  <c r="CA68" i="46"/>
  <c r="CB68" i="46"/>
  <c r="CC68" i="46"/>
  <c r="CD68" i="46"/>
  <c r="CE68" i="46"/>
  <c r="CF68" i="46"/>
  <c r="CG68" i="46"/>
  <c r="CH68" i="46"/>
  <c r="CI68" i="46"/>
  <c r="CJ68" i="46"/>
  <c r="CK68" i="46"/>
  <c r="CL68" i="46"/>
  <c r="CM68" i="46"/>
  <c r="CN68" i="46"/>
  <c r="CO68" i="46"/>
  <c r="CP68" i="46"/>
  <c r="CQ68" i="46"/>
  <c r="CR68" i="46"/>
  <c r="CS68" i="46"/>
  <c r="CT68" i="46"/>
  <c r="CU68" i="46"/>
  <c r="CV68" i="46"/>
  <c r="CW68" i="46"/>
  <c r="CX68" i="46"/>
  <c r="CY68" i="46"/>
  <c r="CZ68" i="46"/>
  <c r="DA68" i="46"/>
  <c r="DB68" i="46"/>
  <c r="DC68" i="46"/>
  <c r="DD68" i="46"/>
  <c r="DE68" i="46"/>
  <c r="DF68" i="46"/>
  <c r="DG68" i="46"/>
  <c r="DH68" i="46"/>
  <c r="DI68" i="46"/>
  <c r="DJ68" i="46"/>
  <c r="DK68" i="46"/>
  <c r="DL68" i="46"/>
  <c r="DM68" i="46"/>
  <c r="DN68" i="46"/>
  <c r="DO68" i="46"/>
  <c r="DP68" i="46"/>
  <c r="DQ68" i="46"/>
  <c r="DR68" i="46"/>
  <c r="DS68" i="46"/>
  <c r="DT68" i="46"/>
  <c r="DU68" i="46"/>
  <c r="DV68" i="46"/>
  <c r="DW68" i="46"/>
  <c r="DX68" i="46"/>
  <c r="DY68" i="46"/>
  <c r="DZ68" i="46"/>
  <c r="EA68" i="46"/>
  <c r="EB68" i="46"/>
  <c r="EC68" i="46"/>
  <c r="ED68" i="46"/>
  <c r="EE68" i="46"/>
  <c r="EF68" i="46"/>
  <c r="EG68" i="46"/>
  <c r="EH68" i="46"/>
  <c r="EI68" i="46"/>
  <c r="EJ68" i="46"/>
  <c r="EK68" i="46"/>
  <c r="EL68" i="46"/>
  <c r="EM68" i="46"/>
  <c r="EN68" i="46"/>
  <c r="EO68" i="46"/>
  <c r="EP68" i="46"/>
  <c r="EQ68" i="46"/>
  <c r="ER68" i="46"/>
  <c r="ES68" i="46"/>
  <c r="ET68" i="46"/>
  <c r="EU68" i="46"/>
  <c r="EV68" i="46"/>
  <c r="EW68" i="46"/>
  <c r="EX68" i="46"/>
  <c r="EY68" i="46"/>
  <c r="EZ68" i="46"/>
  <c r="FA68" i="46"/>
  <c r="FB68" i="46"/>
  <c r="FC68" i="46"/>
  <c r="FD68" i="46"/>
  <c r="FE68" i="46"/>
  <c r="FF68" i="46"/>
  <c r="FG68" i="46"/>
  <c r="FH68" i="46"/>
  <c r="FI68" i="46"/>
  <c r="FJ68" i="46"/>
  <c r="FK68" i="46"/>
  <c r="FL68" i="46"/>
  <c r="FM68" i="46"/>
  <c r="FN68" i="46"/>
  <c r="FO68" i="46"/>
  <c r="FP68" i="46"/>
  <c r="FQ68" i="46"/>
  <c r="FR68" i="46"/>
  <c r="FS68" i="46"/>
  <c r="FT68" i="46"/>
  <c r="FU68" i="46"/>
  <c r="FV68" i="46"/>
  <c r="FW68" i="46"/>
  <c r="FX68" i="46"/>
  <c r="FY68" i="46"/>
  <c r="FZ68" i="46"/>
  <c r="GA68" i="46"/>
  <c r="GB68" i="46"/>
  <c r="HE68" i="46"/>
  <c r="HF68" i="46"/>
  <c r="MC68" i="46"/>
  <c r="MD68" i="46"/>
  <c r="HG68" i="46"/>
  <c r="BH68" i="46"/>
  <c r="HH68" i="46"/>
  <c r="HI68" i="46"/>
  <c r="HJ68" i="46"/>
  <c r="GO67" i="46"/>
  <c r="BG67" i="46"/>
  <c r="BI67" i="46" s="1"/>
  <c r="BN67" i="46"/>
  <c r="BO67" i="46"/>
  <c r="BP67" i="46"/>
  <c r="BQ67" i="46"/>
  <c r="BR67" i="46"/>
  <c r="BS67" i="46"/>
  <c r="BT67" i="46"/>
  <c r="BU67" i="46"/>
  <c r="BV67" i="46"/>
  <c r="BW67" i="46"/>
  <c r="BX67" i="46"/>
  <c r="BY67" i="46"/>
  <c r="BZ67" i="46"/>
  <c r="CA67" i="46"/>
  <c r="CB67" i="46"/>
  <c r="CC67" i="46"/>
  <c r="CD67" i="46"/>
  <c r="CE67" i="46"/>
  <c r="CF67" i="46"/>
  <c r="CG67" i="46"/>
  <c r="CH67" i="46"/>
  <c r="CI67" i="46"/>
  <c r="CJ67" i="46"/>
  <c r="CK67" i="46"/>
  <c r="CL67" i="46"/>
  <c r="CM67" i="46"/>
  <c r="CN67" i="46"/>
  <c r="CO67" i="46"/>
  <c r="CP67" i="46"/>
  <c r="CQ67" i="46"/>
  <c r="CR67" i="46"/>
  <c r="CS67" i="46"/>
  <c r="CT67" i="46"/>
  <c r="CU67" i="46"/>
  <c r="CV67" i="46"/>
  <c r="CW67" i="46"/>
  <c r="CX67" i="46"/>
  <c r="CY67" i="46"/>
  <c r="CZ67" i="46"/>
  <c r="DA67" i="46"/>
  <c r="DB67" i="46"/>
  <c r="DC67" i="46"/>
  <c r="DD67" i="46"/>
  <c r="DE67" i="46"/>
  <c r="DF67" i="46"/>
  <c r="DG67" i="46"/>
  <c r="DH67" i="46"/>
  <c r="DI67" i="46"/>
  <c r="DJ67" i="46"/>
  <c r="DK67" i="46"/>
  <c r="DL67" i="46"/>
  <c r="DM67" i="46"/>
  <c r="DN67" i="46"/>
  <c r="DO67" i="46"/>
  <c r="DP67" i="46"/>
  <c r="DQ67" i="46"/>
  <c r="DR67" i="46"/>
  <c r="DS67" i="46"/>
  <c r="DT67" i="46"/>
  <c r="DU67" i="46"/>
  <c r="DV67" i="46"/>
  <c r="DW67" i="46"/>
  <c r="DX67" i="46"/>
  <c r="DY67" i="46"/>
  <c r="DZ67" i="46"/>
  <c r="EA67" i="46"/>
  <c r="EB67" i="46"/>
  <c r="EC67" i="46"/>
  <c r="ED67" i="46"/>
  <c r="EE67" i="46"/>
  <c r="EF67" i="46"/>
  <c r="EG67" i="46"/>
  <c r="EH67" i="46"/>
  <c r="EI67" i="46"/>
  <c r="EJ67" i="46"/>
  <c r="EK67" i="46"/>
  <c r="EL67" i="46"/>
  <c r="EM67" i="46"/>
  <c r="EN67" i="46"/>
  <c r="EO67" i="46"/>
  <c r="EP67" i="46"/>
  <c r="EQ67" i="46"/>
  <c r="ER67" i="46"/>
  <c r="ES67" i="46"/>
  <c r="ET67" i="46"/>
  <c r="EU67" i="46"/>
  <c r="EV67" i="46"/>
  <c r="EW67" i="46"/>
  <c r="EX67" i="46"/>
  <c r="EY67" i="46"/>
  <c r="EZ67" i="46"/>
  <c r="FA67" i="46"/>
  <c r="FB67" i="46"/>
  <c r="FC67" i="46"/>
  <c r="FD67" i="46"/>
  <c r="FE67" i="46"/>
  <c r="FF67" i="46"/>
  <c r="FG67" i="46"/>
  <c r="FH67" i="46"/>
  <c r="FI67" i="46"/>
  <c r="FJ67" i="46"/>
  <c r="FK67" i="46"/>
  <c r="FL67" i="46"/>
  <c r="FM67" i="46"/>
  <c r="FN67" i="46"/>
  <c r="FO67" i="46"/>
  <c r="FP67" i="46"/>
  <c r="FQ67" i="46"/>
  <c r="FR67" i="46"/>
  <c r="FS67" i="46"/>
  <c r="FT67" i="46"/>
  <c r="FU67" i="46"/>
  <c r="FV67" i="46"/>
  <c r="FW67" i="46"/>
  <c r="FX67" i="46"/>
  <c r="FY67" i="46"/>
  <c r="FZ67" i="46"/>
  <c r="GA67" i="46"/>
  <c r="GB67" i="46"/>
  <c r="HE67" i="46"/>
  <c r="HF67" i="46"/>
  <c r="MC67" i="46"/>
  <c r="MD67" i="46"/>
  <c r="HG67" i="46"/>
  <c r="BH67" i="46"/>
  <c r="HH67" i="46"/>
  <c r="HI67" i="46"/>
  <c r="HJ67" i="46"/>
  <c r="GO66" i="46"/>
  <c r="BG66" i="46"/>
  <c r="BI66" i="46" s="1"/>
  <c r="BN66" i="46"/>
  <c r="BO66" i="46"/>
  <c r="BP66" i="46"/>
  <c r="BQ66" i="46"/>
  <c r="BR66" i="46"/>
  <c r="BS66" i="46"/>
  <c r="BT66" i="46"/>
  <c r="BU66" i="46"/>
  <c r="BV66" i="46"/>
  <c r="BW66" i="46"/>
  <c r="BX66" i="46"/>
  <c r="BY66" i="46"/>
  <c r="BZ66" i="46"/>
  <c r="CA66" i="46"/>
  <c r="CB66" i="46"/>
  <c r="CC66" i="46"/>
  <c r="CD66" i="46"/>
  <c r="CE66" i="46"/>
  <c r="CF66" i="46"/>
  <c r="CG66" i="46"/>
  <c r="CH66" i="46"/>
  <c r="CI66" i="46"/>
  <c r="CJ66" i="46"/>
  <c r="CK66" i="46"/>
  <c r="CL66" i="46"/>
  <c r="CM66" i="46"/>
  <c r="CN66" i="46"/>
  <c r="CO66" i="46"/>
  <c r="CP66" i="46"/>
  <c r="CQ66" i="46"/>
  <c r="CR66" i="46"/>
  <c r="CS66" i="46"/>
  <c r="CT66" i="46"/>
  <c r="CU66" i="46"/>
  <c r="CV66" i="46"/>
  <c r="CW66" i="46"/>
  <c r="CX66" i="46"/>
  <c r="CY66" i="46"/>
  <c r="CZ66" i="46"/>
  <c r="DA66" i="46"/>
  <c r="DB66" i="46"/>
  <c r="DC66" i="46"/>
  <c r="DD66" i="46"/>
  <c r="DE66" i="46"/>
  <c r="DF66" i="46"/>
  <c r="DG66" i="46"/>
  <c r="DH66" i="46"/>
  <c r="DI66" i="46"/>
  <c r="DJ66" i="46"/>
  <c r="DK66" i="46"/>
  <c r="DL66" i="46"/>
  <c r="DM66" i="46"/>
  <c r="DN66" i="46"/>
  <c r="DO66" i="46"/>
  <c r="DP66" i="46"/>
  <c r="DQ66" i="46"/>
  <c r="DR66" i="46"/>
  <c r="DS66" i="46"/>
  <c r="DT66" i="46"/>
  <c r="DU66" i="46"/>
  <c r="DV66" i="46"/>
  <c r="DW66" i="46"/>
  <c r="DX66" i="46"/>
  <c r="DY66" i="46"/>
  <c r="DZ66" i="46"/>
  <c r="EA66" i="46"/>
  <c r="EB66" i="46"/>
  <c r="EC66" i="46"/>
  <c r="ED66" i="46"/>
  <c r="EE66" i="46"/>
  <c r="EF66" i="46"/>
  <c r="EG66" i="46"/>
  <c r="EH66" i="46"/>
  <c r="EI66" i="46"/>
  <c r="EJ66" i="46"/>
  <c r="EK66" i="46"/>
  <c r="EL66" i="46"/>
  <c r="EM66" i="46"/>
  <c r="EN66" i="46"/>
  <c r="EO66" i="46"/>
  <c r="EP66" i="46"/>
  <c r="EQ66" i="46"/>
  <c r="ER66" i="46"/>
  <c r="ES66" i="46"/>
  <c r="ET66" i="46"/>
  <c r="EU66" i="46"/>
  <c r="EV66" i="46"/>
  <c r="EW66" i="46"/>
  <c r="EX66" i="46"/>
  <c r="EY66" i="46"/>
  <c r="EZ66" i="46"/>
  <c r="FA66" i="46"/>
  <c r="FB66" i="46"/>
  <c r="FC66" i="46"/>
  <c r="FD66" i="46"/>
  <c r="FE66" i="46"/>
  <c r="FF66" i="46"/>
  <c r="FG66" i="46"/>
  <c r="FH66" i="46"/>
  <c r="FI66" i="46"/>
  <c r="FJ66" i="46"/>
  <c r="FK66" i="46"/>
  <c r="FL66" i="46"/>
  <c r="FM66" i="46"/>
  <c r="FN66" i="46"/>
  <c r="FO66" i="46"/>
  <c r="FP66" i="46"/>
  <c r="FQ66" i="46"/>
  <c r="FR66" i="46"/>
  <c r="FS66" i="46"/>
  <c r="FT66" i="46"/>
  <c r="FU66" i="46"/>
  <c r="FV66" i="46"/>
  <c r="FW66" i="46"/>
  <c r="FX66" i="46"/>
  <c r="FY66" i="46"/>
  <c r="FZ66" i="46"/>
  <c r="GA66" i="46"/>
  <c r="GB66" i="46"/>
  <c r="HE66" i="46"/>
  <c r="HF66" i="46"/>
  <c r="MC66" i="46"/>
  <c r="MD66" i="46"/>
  <c r="HG66" i="46"/>
  <c r="BH66" i="46"/>
  <c r="HH66" i="46"/>
  <c r="HI66" i="46"/>
  <c r="HJ66" i="46"/>
  <c r="GO65" i="46"/>
  <c r="BG65" i="46"/>
  <c r="BI65" i="46" s="1"/>
  <c r="BN65" i="46"/>
  <c r="BO65" i="46"/>
  <c r="BP65" i="46"/>
  <c r="BQ65" i="46"/>
  <c r="BR65" i="46"/>
  <c r="BS65" i="46"/>
  <c r="BT65" i="46"/>
  <c r="BU65" i="46"/>
  <c r="BV65" i="46"/>
  <c r="BW65" i="46"/>
  <c r="BX65" i="46"/>
  <c r="BY65" i="46"/>
  <c r="BZ65" i="46"/>
  <c r="CA65" i="46"/>
  <c r="CB65" i="46"/>
  <c r="CC65" i="46"/>
  <c r="CD65" i="46"/>
  <c r="CE65" i="46"/>
  <c r="CF65" i="46"/>
  <c r="CG65" i="46"/>
  <c r="CH65" i="46"/>
  <c r="CI65" i="46"/>
  <c r="CJ65" i="46"/>
  <c r="CK65" i="46"/>
  <c r="CL65" i="46"/>
  <c r="CM65" i="46"/>
  <c r="CN65" i="46"/>
  <c r="CO65" i="46"/>
  <c r="CP65" i="46"/>
  <c r="CQ65" i="46"/>
  <c r="CR65" i="46"/>
  <c r="CS65" i="46"/>
  <c r="CT65" i="46"/>
  <c r="CU65" i="46"/>
  <c r="CV65" i="46"/>
  <c r="CW65" i="46"/>
  <c r="CX65" i="46"/>
  <c r="CY65" i="46"/>
  <c r="CZ65" i="46"/>
  <c r="DA65" i="46"/>
  <c r="DB65" i="46"/>
  <c r="DC65" i="46"/>
  <c r="DD65" i="46"/>
  <c r="DE65" i="46"/>
  <c r="DF65" i="46"/>
  <c r="DG65" i="46"/>
  <c r="DH65" i="46"/>
  <c r="DI65" i="46"/>
  <c r="DJ65" i="46"/>
  <c r="DK65" i="46"/>
  <c r="DL65" i="46"/>
  <c r="DM65" i="46"/>
  <c r="DN65" i="46"/>
  <c r="DO65" i="46"/>
  <c r="DP65" i="46"/>
  <c r="DQ65" i="46"/>
  <c r="DR65" i="46"/>
  <c r="DS65" i="46"/>
  <c r="DT65" i="46"/>
  <c r="DU65" i="46"/>
  <c r="DV65" i="46"/>
  <c r="DW65" i="46"/>
  <c r="DX65" i="46"/>
  <c r="DY65" i="46"/>
  <c r="DZ65" i="46"/>
  <c r="EA65" i="46"/>
  <c r="EB65" i="46"/>
  <c r="EC65" i="46"/>
  <c r="ED65" i="46"/>
  <c r="EE65" i="46"/>
  <c r="EF65" i="46"/>
  <c r="EG65" i="46"/>
  <c r="EH65" i="46"/>
  <c r="EI65" i="46"/>
  <c r="EJ65" i="46"/>
  <c r="EK65" i="46"/>
  <c r="EL65" i="46"/>
  <c r="EM65" i="46"/>
  <c r="EN65" i="46"/>
  <c r="EO65" i="46"/>
  <c r="EP65" i="46"/>
  <c r="EQ65" i="46"/>
  <c r="ER65" i="46"/>
  <c r="ES65" i="46"/>
  <c r="ET65" i="46"/>
  <c r="EU65" i="46"/>
  <c r="EV65" i="46"/>
  <c r="EW65" i="46"/>
  <c r="EX65" i="46"/>
  <c r="EY65" i="46"/>
  <c r="EZ65" i="46"/>
  <c r="FA65" i="46"/>
  <c r="FB65" i="46"/>
  <c r="FC65" i="46"/>
  <c r="FD65" i="46"/>
  <c r="FE65" i="46"/>
  <c r="FF65" i="46"/>
  <c r="FG65" i="46"/>
  <c r="FH65" i="46"/>
  <c r="FI65" i="46"/>
  <c r="FJ65" i="46"/>
  <c r="FK65" i="46"/>
  <c r="FL65" i="46"/>
  <c r="FM65" i="46"/>
  <c r="FN65" i="46"/>
  <c r="FO65" i="46"/>
  <c r="FP65" i="46"/>
  <c r="FQ65" i="46"/>
  <c r="FR65" i="46"/>
  <c r="FS65" i="46"/>
  <c r="FT65" i="46"/>
  <c r="FU65" i="46"/>
  <c r="FV65" i="46"/>
  <c r="FW65" i="46"/>
  <c r="FX65" i="46"/>
  <c r="FY65" i="46"/>
  <c r="FZ65" i="46"/>
  <c r="GA65" i="46"/>
  <c r="GB65" i="46"/>
  <c r="HE65" i="46"/>
  <c r="HF65" i="46"/>
  <c r="MC65" i="46"/>
  <c r="MD65" i="46"/>
  <c r="HG65" i="46"/>
  <c r="BH65" i="46"/>
  <c r="HH65" i="46"/>
  <c r="HI65" i="46"/>
  <c r="HJ65" i="46"/>
  <c r="GO64" i="46"/>
  <c r="BG64" i="46"/>
  <c r="BI64" i="46" s="1"/>
  <c r="BN64" i="46"/>
  <c r="BO64" i="46"/>
  <c r="BP64" i="46"/>
  <c r="BQ64" i="46"/>
  <c r="BR64" i="46"/>
  <c r="BS64" i="46"/>
  <c r="BT64" i="46"/>
  <c r="BU64" i="46"/>
  <c r="BV64" i="46"/>
  <c r="BW64" i="46"/>
  <c r="BX64" i="46"/>
  <c r="BY64" i="46"/>
  <c r="BZ64" i="46"/>
  <c r="CA64" i="46"/>
  <c r="CB64" i="46"/>
  <c r="CC64" i="46"/>
  <c r="CD64" i="46"/>
  <c r="CE64" i="46"/>
  <c r="CF64" i="46"/>
  <c r="CG64" i="46"/>
  <c r="CH64" i="46"/>
  <c r="CI64" i="46"/>
  <c r="CJ64" i="46"/>
  <c r="CK64" i="46"/>
  <c r="CL64" i="46"/>
  <c r="CM64" i="46"/>
  <c r="CN64" i="46"/>
  <c r="CO64" i="46"/>
  <c r="CP64" i="46"/>
  <c r="CQ64" i="46"/>
  <c r="CR64" i="46"/>
  <c r="CS64" i="46"/>
  <c r="CT64" i="46"/>
  <c r="CU64" i="46"/>
  <c r="CV64" i="46"/>
  <c r="CW64" i="46"/>
  <c r="CX64" i="46"/>
  <c r="CY64" i="46"/>
  <c r="CZ64" i="46"/>
  <c r="DA64" i="46"/>
  <c r="DB64" i="46"/>
  <c r="DC64" i="46"/>
  <c r="DD64" i="46"/>
  <c r="DE64" i="46"/>
  <c r="DF64" i="46"/>
  <c r="DG64" i="46"/>
  <c r="DH64" i="46"/>
  <c r="DI64" i="46"/>
  <c r="DJ64" i="46"/>
  <c r="DK64" i="46"/>
  <c r="DL64" i="46"/>
  <c r="DM64" i="46"/>
  <c r="DN64" i="46"/>
  <c r="DO64" i="46"/>
  <c r="DP64" i="46"/>
  <c r="DQ64" i="46"/>
  <c r="DR64" i="46"/>
  <c r="DS64" i="46"/>
  <c r="DT64" i="46"/>
  <c r="DU64" i="46"/>
  <c r="DV64" i="46"/>
  <c r="DW64" i="46"/>
  <c r="DX64" i="46"/>
  <c r="DY64" i="46"/>
  <c r="DZ64" i="46"/>
  <c r="EA64" i="46"/>
  <c r="EB64" i="46"/>
  <c r="EC64" i="46"/>
  <c r="ED64" i="46"/>
  <c r="EE64" i="46"/>
  <c r="EF64" i="46"/>
  <c r="EG64" i="46"/>
  <c r="EH64" i="46"/>
  <c r="EI64" i="46"/>
  <c r="EJ64" i="46"/>
  <c r="EK64" i="46"/>
  <c r="EL64" i="46"/>
  <c r="EM64" i="46"/>
  <c r="EN64" i="46"/>
  <c r="EO64" i="46"/>
  <c r="EP64" i="46"/>
  <c r="EQ64" i="46"/>
  <c r="ER64" i="46"/>
  <c r="ES64" i="46"/>
  <c r="ET64" i="46"/>
  <c r="EU64" i="46"/>
  <c r="EV64" i="46"/>
  <c r="EW64" i="46"/>
  <c r="EX64" i="46"/>
  <c r="EY64" i="46"/>
  <c r="EZ64" i="46"/>
  <c r="FA64" i="46"/>
  <c r="FB64" i="46"/>
  <c r="FC64" i="46"/>
  <c r="FD64" i="46"/>
  <c r="FE64" i="46"/>
  <c r="FF64" i="46"/>
  <c r="FG64" i="46"/>
  <c r="FH64" i="46"/>
  <c r="FI64" i="46"/>
  <c r="FJ64" i="46"/>
  <c r="FK64" i="46"/>
  <c r="FL64" i="46"/>
  <c r="FM64" i="46"/>
  <c r="FN64" i="46"/>
  <c r="FO64" i="46"/>
  <c r="FP64" i="46"/>
  <c r="FQ64" i="46"/>
  <c r="FR64" i="46"/>
  <c r="FS64" i="46"/>
  <c r="FT64" i="46"/>
  <c r="FU64" i="46"/>
  <c r="FV64" i="46"/>
  <c r="FW64" i="46"/>
  <c r="FX64" i="46"/>
  <c r="FY64" i="46"/>
  <c r="FZ64" i="46"/>
  <c r="GA64" i="46"/>
  <c r="GB64" i="46"/>
  <c r="HE64" i="46"/>
  <c r="HF64" i="46"/>
  <c r="MC64" i="46"/>
  <c r="MD64" i="46"/>
  <c r="HG64" i="46"/>
  <c r="BH64" i="46"/>
  <c r="HH64" i="46"/>
  <c r="HI64" i="46"/>
  <c r="HJ64" i="46"/>
  <c r="GO63" i="46"/>
  <c r="BG63" i="46"/>
  <c r="BI63" i="46" s="1"/>
  <c r="BN63" i="46"/>
  <c r="BO63" i="46"/>
  <c r="BP63" i="46"/>
  <c r="BQ63" i="46"/>
  <c r="BR63" i="46"/>
  <c r="BS63" i="46"/>
  <c r="BT63" i="46"/>
  <c r="BU63" i="46"/>
  <c r="BV63" i="46"/>
  <c r="BW63" i="46"/>
  <c r="BX63" i="46"/>
  <c r="BY63" i="46"/>
  <c r="BZ63" i="46"/>
  <c r="CA63" i="46"/>
  <c r="CB63" i="46"/>
  <c r="CC63" i="46"/>
  <c r="CD63" i="46"/>
  <c r="CE63" i="46"/>
  <c r="CF63" i="46"/>
  <c r="CG63" i="46"/>
  <c r="CH63" i="46"/>
  <c r="CI63" i="46"/>
  <c r="CJ63" i="46"/>
  <c r="CK63" i="46"/>
  <c r="CL63" i="46"/>
  <c r="CM63" i="46"/>
  <c r="CN63" i="46"/>
  <c r="CO63" i="46"/>
  <c r="CP63" i="46"/>
  <c r="CQ63" i="46"/>
  <c r="CR63" i="46"/>
  <c r="CS63" i="46"/>
  <c r="CT63" i="46"/>
  <c r="CU63" i="46"/>
  <c r="CV63" i="46"/>
  <c r="CW63" i="46"/>
  <c r="CX63" i="46"/>
  <c r="CY63" i="46"/>
  <c r="CZ63" i="46"/>
  <c r="DA63" i="46"/>
  <c r="DB63" i="46"/>
  <c r="DC63" i="46"/>
  <c r="DD63" i="46"/>
  <c r="DE63" i="46"/>
  <c r="DF63" i="46"/>
  <c r="DG63" i="46"/>
  <c r="DH63" i="46"/>
  <c r="DI63" i="46"/>
  <c r="DJ63" i="46"/>
  <c r="DK63" i="46"/>
  <c r="DL63" i="46"/>
  <c r="DM63" i="46"/>
  <c r="DN63" i="46"/>
  <c r="DO63" i="46"/>
  <c r="DP63" i="46"/>
  <c r="DQ63" i="46"/>
  <c r="DR63" i="46"/>
  <c r="DS63" i="46"/>
  <c r="DT63" i="46"/>
  <c r="DU63" i="46"/>
  <c r="DV63" i="46"/>
  <c r="DW63" i="46"/>
  <c r="DX63" i="46"/>
  <c r="DY63" i="46"/>
  <c r="DZ63" i="46"/>
  <c r="EA63" i="46"/>
  <c r="EB63" i="46"/>
  <c r="EC63" i="46"/>
  <c r="ED63" i="46"/>
  <c r="EE63" i="46"/>
  <c r="EF63" i="46"/>
  <c r="EG63" i="46"/>
  <c r="EH63" i="46"/>
  <c r="EI63" i="46"/>
  <c r="EJ63" i="46"/>
  <c r="EK63" i="46"/>
  <c r="EL63" i="46"/>
  <c r="EM63" i="46"/>
  <c r="EN63" i="46"/>
  <c r="EO63" i="46"/>
  <c r="EP63" i="46"/>
  <c r="EQ63" i="46"/>
  <c r="ER63" i="46"/>
  <c r="ES63" i="46"/>
  <c r="ET63" i="46"/>
  <c r="EU63" i="46"/>
  <c r="EV63" i="46"/>
  <c r="EW63" i="46"/>
  <c r="EX63" i="46"/>
  <c r="EY63" i="46"/>
  <c r="EZ63" i="46"/>
  <c r="FA63" i="46"/>
  <c r="FB63" i="46"/>
  <c r="FC63" i="46"/>
  <c r="FD63" i="46"/>
  <c r="FE63" i="46"/>
  <c r="FF63" i="46"/>
  <c r="FG63" i="46"/>
  <c r="FH63" i="46"/>
  <c r="FI63" i="46"/>
  <c r="FJ63" i="46"/>
  <c r="FK63" i="46"/>
  <c r="FL63" i="46"/>
  <c r="FM63" i="46"/>
  <c r="FN63" i="46"/>
  <c r="FO63" i="46"/>
  <c r="FP63" i="46"/>
  <c r="FQ63" i="46"/>
  <c r="FR63" i="46"/>
  <c r="FS63" i="46"/>
  <c r="FT63" i="46"/>
  <c r="FU63" i="46"/>
  <c r="FV63" i="46"/>
  <c r="FW63" i="46"/>
  <c r="FX63" i="46"/>
  <c r="FY63" i="46"/>
  <c r="FZ63" i="46"/>
  <c r="GA63" i="46"/>
  <c r="GB63" i="46"/>
  <c r="HE63" i="46"/>
  <c r="HF63" i="46"/>
  <c r="MC63" i="46"/>
  <c r="MD63" i="46"/>
  <c r="HG63" i="46"/>
  <c r="BH63" i="46"/>
  <c r="HH63" i="46"/>
  <c r="HI63" i="46"/>
  <c r="HJ63" i="46"/>
  <c r="GO62" i="46"/>
  <c r="BG62" i="46"/>
  <c r="BI62" i="46" s="1"/>
  <c r="BN62" i="46"/>
  <c r="BO62" i="46"/>
  <c r="BP62" i="46"/>
  <c r="BQ62" i="46"/>
  <c r="BR62" i="46"/>
  <c r="BS62" i="46"/>
  <c r="BT62" i="46"/>
  <c r="BU62" i="46"/>
  <c r="BV62" i="46"/>
  <c r="BW62" i="46"/>
  <c r="BX62" i="46"/>
  <c r="BY62" i="46"/>
  <c r="BZ62" i="46"/>
  <c r="CA62" i="46"/>
  <c r="CB62" i="46"/>
  <c r="CC62" i="46"/>
  <c r="CD62" i="46"/>
  <c r="CE62" i="46"/>
  <c r="CF62" i="46"/>
  <c r="CG62" i="46"/>
  <c r="CH62" i="46"/>
  <c r="CI62" i="46"/>
  <c r="CJ62" i="46"/>
  <c r="CK62" i="46"/>
  <c r="CL62" i="46"/>
  <c r="CM62" i="46"/>
  <c r="CN62" i="46"/>
  <c r="CO62" i="46"/>
  <c r="CP62" i="46"/>
  <c r="CQ62" i="46"/>
  <c r="CR62" i="46"/>
  <c r="CS62" i="46"/>
  <c r="CT62" i="46"/>
  <c r="CU62" i="46"/>
  <c r="CV62" i="46"/>
  <c r="CW62" i="46"/>
  <c r="CX62" i="46"/>
  <c r="CY62" i="46"/>
  <c r="CZ62" i="46"/>
  <c r="DA62" i="46"/>
  <c r="DB62" i="46"/>
  <c r="DC62" i="46"/>
  <c r="DD62" i="46"/>
  <c r="DE62" i="46"/>
  <c r="DF62" i="46"/>
  <c r="DG62" i="46"/>
  <c r="DH62" i="46"/>
  <c r="DI62" i="46"/>
  <c r="DJ62" i="46"/>
  <c r="DK62" i="46"/>
  <c r="DL62" i="46"/>
  <c r="DM62" i="46"/>
  <c r="DN62" i="46"/>
  <c r="DO62" i="46"/>
  <c r="DP62" i="46"/>
  <c r="DQ62" i="46"/>
  <c r="DR62" i="46"/>
  <c r="DS62" i="46"/>
  <c r="DT62" i="46"/>
  <c r="DU62" i="46"/>
  <c r="DV62" i="46"/>
  <c r="DW62" i="46"/>
  <c r="DX62" i="46"/>
  <c r="DY62" i="46"/>
  <c r="DZ62" i="46"/>
  <c r="EA62" i="46"/>
  <c r="EB62" i="46"/>
  <c r="EC62" i="46"/>
  <c r="ED62" i="46"/>
  <c r="EE62" i="46"/>
  <c r="EF62" i="46"/>
  <c r="EG62" i="46"/>
  <c r="EH62" i="46"/>
  <c r="EI62" i="46"/>
  <c r="EJ62" i="46"/>
  <c r="EK62" i="46"/>
  <c r="EL62" i="46"/>
  <c r="EM62" i="46"/>
  <c r="EN62" i="46"/>
  <c r="EO62" i="46"/>
  <c r="EP62" i="46"/>
  <c r="EQ62" i="46"/>
  <c r="ER62" i="46"/>
  <c r="ES62" i="46"/>
  <c r="ET62" i="46"/>
  <c r="EU62" i="46"/>
  <c r="EV62" i="46"/>
  <c r="EW62" i="46"/>
  <c r="EX62" i="46"/>
  <c r="EY62" i="46"/>
  <c r="EZ62" i="46"/>
  <c r="FA62" i="46"/>
  <c r="FB62" i="46"/>
  <c r="FC62" i="46"/>
  <c r="FD62" i="46"/>
  <c r="FE62" i="46"/>
  <c r="FF62" i="46"/>
  <c r="FG62" i="46"/>
  <c r="FH62" i="46"/>
  <c r="FI62" i="46"/>
  <c r="FJ62" i="46"/>
  <c r="FK62" i="46"/>
  <c r="FL62" i="46"/>
  <c r="FM62" i="46"/>
  <c r="FN62" i="46"/>
  <c r="FO62" i="46"/>
  <c r="FP62" i="46"/>
  <c r="FQ62" i="46"/>
  <c r="FR62" i="46"/>
  <c r="FS62" i="46"/>
  <c r="FT62" i="46"/>
  <c r="FU62" i="46"/>
  <c r="FV62" i="46"/>
  <c r="FW62" i="46"/>
  <c r="FX62" i="46"/>
  <c r="FY62" i="46"/>
  <c r="FZ62" i="46"/>
  <c r="GA62" i="46"/>
  <c r="GB62" i="46"/>
  <c r="HE62" i="46"/>
  <c r="HF62" i="46"/>
  <c r="MC62" i="46"/>
  <c r="MD62" i="46"/>
  <c r="HG62" i="46"/>
  <c r="BH62" i="46"/>
  <c r="HH62" i="46"/>
  <c r="HI62" i="46"/>
  <c r="HJ62" i="46"/>
  <c r="GO61" i="46"/>
  <c r="BG61" i="46"/>
  <c r="BI61" i="46" s="1"/>
  <c r="BN61" i="46"/>
  <c r="BO61" i="46"/>
  <c r="BP61" i="46"/>
  <c r="BQ61" i="46"/>
  <c r="BR61" i="46"/>
  <c r="BS61" i="46"/>
  <c r="BT61" i="46"/>
  <c r="BU61" i="46"/>
  <c r="BV61" i="46"/>
  <c r="BW61" i="46"/>
  <c r="BX61" i="46"/>
  <c r="BY61" i="46"/>
  <c r="BZ61" i="46"/>
  <c r="CA61" i="46"/>
  <c r="CB61" i="46"/>
  <c r="CC61" i="46"/>
  <c r="CD61" i="46"/>
  <c r="CE61" i="46"/>
  <c r="CF61" i="46"/>
  <c r="CG61" i="46"/>
  <c r="CH61" i="46"/>
  <c r="CI61" i="46"/>
  <c r="CJ61" i="46"/>
  <c r="CK61" i="46"/>
  <c r="CL61" i="46"/>
  <c r="CM61" i="46"/>
  <c r="CN61" i="46"/>
  <c r="CO61" i="46"/>
  <c r="CP61" i="46"/>
  <c r="CQ61" i="46"/>
  <c r="CR61" i="46"/>
  <c r="CS61" i="46"/>
  <c r="CT61" i="46"/>
  <c r="CU61" i="46"/>
  <c r="CV61" i="46"/>
  <c r="CW61" i="46"/>
  <c r="CX61" i="46"/>
  <c r="CY61" i="46"/>
  <c r="CZ61" i="46"/>
  <c r="DA61" i="46"/>
  <c r="DB61" i="46"/>
  <c r="DC61" i="46"/>
  <c r="DD61" i="46"/>
  <c r="DE61" i="46"/>
  <c r="DF61" i="46"/>
  <c r="DG61" i="46"/>
  <c r="DH61" i="46"/>
  <c r="DI61" i="46"/>
  <c r="DJ61" i="46"/>
  <c r="DK61" i="46"/>
  <c r="DL61" i="46"/>
  <c r="DM61" i="46"/>
  <c r="DN61" i="46"/>
  <c r="DO61" i="46"/>
  <c r="DP61" i="46"/>
  <c r="DQ61" i="46"/>
  <c r="DR61" i="46"/>
  <c r="DS61" i="46"/>
  <c r="DT61" i="46"/>
  <c r="DU61" i="46"/>
  <c r="DV61" i="46"/>
  <c r="DW61" i="46"/>
  <c r="DX61" i="46"/>
  <c r="DY61" i="46"/>
  <c r="DZ61" i="46"/>
  <c r="EA61" i="46"/>
  <c r="EB61" i="46"/>
  <c r="EC61" i="46"/>
  <c r="ED61" i="46"/>
  <c r="EE61" i="46"/>
  <c r="EF61" i="46"/>
  <c r="EG61" i="46"/>
  <c r="EH61" i="46"/>
  <c r="EI61" i="46"/>
  <c r="EJ61" i="46"/>
  <c r="EK61" i="46"/>
  <c r="EL61" i="46"/>
  <c r="EM61" i="46"/>
  <c r="EN61" i="46"/>
  <c r="EO61" i="46"/>
  <c r="EP61" i="46"/>
  <c r="EQ61" i="46"/>
  <c r="ER61" i="46"/>
  <c r="ES61" i="46"/>
  <c r="ET61" i="46"/>
  <c r="EU61" i="46"/>
  <c r="EV61" i="46"/>
  <c r="EW61" i="46"/>
  <c r="EX61" i="46"/>
  <c r="EY61" i="46"/>
  <c r="EZ61" i="46"/>
  <c r="FA61" i="46"/>
  <c r="FB61" i="46"/>
  <c r="FC61" i="46"/>
  <c r="FD61" i="46"/>
  <c r="FE61" i="46"/>
  <c r="FF61" i="46"/>
  <c r="FG61" i="46"/>
  <c r="FH61" i="46"/>
  <c r="FI61" i="46"/>
  <c r="FJ61" i="46"/>
  <c r="FK61" i="46"/>
  <c r="FL61" i="46"/>
  <c r="FM61" i="46"/>
  <c r="FN61" i="46"/>
  <c r="FO61" i="46"/>
  <c r="FP61" i="46"/>
  <c r="FQ61" i="46"/>
  <c r="FR61" i="46"/>
  <c r="FS61" i="46"/>
  <c r="FT61" i="46"/>
  <c r="FU61" i="46"/>
  <c r="FV61" i="46"/>
  <c r="FW61" i="46"/>
  <c r="FX61" i="46"/>
  <c r="FY61" i="46"/>
  <c r="FZ61" i="46"/>
  <c r="GA61" i="46"/>
  <c r="GB61" i="46"/>
  <c r="HE61" i="46"/>
  <c r="HF61" i="46"/>
  <c r="MC61" i="46"/>
  <c r="MD61" i="46"/>
  <c r="HG61" i="46"/>
  <c r="BH61" i="46"/>
  <c r="HH61" i="46"/>
  <c r="HI61" i="46"/>
  <c r="HJ61" i="46"/>
  <c r="GO60" i="46"/>
  <c r="BG60" i="46"/>
  <c r="BI60" i="46" s="1"/>
  <c r="BN60" i="46"/>
  <c r="BO60" i="46"/>
  <c r="BP60" i="46"/>
  <c r="BQ60" i="46"/>
  <c r="BR60" i="46"/>
  <c r="BS60" i="46"/>
  <c r="BT60" i="46"/>
  <c r="BU60" i="46"/>
  <c r="BV60" i="46"/>
  <c r="BW60" i="46"/>
  <c r="BX60" i="46"/>
  <c r="BY60" i="46"/>
  <c r="BZ60" i="46"/>
  <c r="CA60" i="46"/>
  <c r="CB60" i="46"/>
  <c r="CC60" i="46"/>
  <c r="CD60" i="46"/>
  <c r="CE60" i="46"/>
  <c r="CF60" i="46"/>
  <c r="CG60" i="46"/>
  <c r="CH60" i="46"/>
  <c r="CI60" i="46"/>
  <c r="CJ60" i="46"/>
  <c r="CK60" i="46"/>
  <c r="CL60" i="46"/>
  <c r="CM60" i="46"/>
  <c r="CN60" i="46"/>
  <c r="CO60" i="46"/>
  <c r="CP60" i="46"/>
  <c r="CQ60" i="46"/>
  <c r="CR60" i="46"/>
  <c r="CS60" i="46"/>
  <c r="CT60" i="46"/>
  <c r="CU60" i="46"/>
  <c r="CV60" i="46"/>
  <c r="CW60" i="46"/>
  <c r="CX60" i="46"/>
  <c r="CY60" i="46"/>
  <c r="CZ60" i="46"/>
  <c r="DA60" i="46"/>
  <c r="DB60" i="46"/>
  <c r="DC60" i="46"/>
  <c r="DD60" i="46"/>
  <c r="DE60" i="46"/>
  <c r="DF60" i="46"/>
  <c r="DG60" i="46"/>
  <c r="DH60" i="46"/>
  <c r="DI60" i="46"/>
  <c r="DJ60" i="46"/>
  <c r="DK60" i="46"/>
  <c r="DL60" i="46"/>
  <c r="DM60" i="46"/>
  <c r="DN60" i="46"/>
  <c r="DO60" i="46"/>
  <c r="DP60" i="46"/>
  <c r="DQ60" i="46"/>
  <c r="DR60" i="46"/>
  <c r="DS60" i="46"/>
  <c r="DT60" i="46"/>
  <c r="DU60" i="46"/>
  <c r="DV60" i="46"/>
  <c r="DW60" i="46"/>
  <c r="DX60" i="46"/>
  <c r="DY60" i="46"/>
  <c r="DZ60" i="46"/>
  <c r="EA60" i="46"/>
  <c r="EB60" i="46"/>
  <c r="EC60" i="46"/>
  <c r="ED60" i="46"/>
  <c r="EE60" i="46"/>
  <c r="EF60" i="46"/>
  <c r="EG60" i="46"/>
  <c r="EH60" i="46"/>
  <c r="EI60" i="46"/>
  <c r="EJ60" i="46"/>
  <c r="EK60" i="46"/>
  <c r="EL60" i="46"/>
  <c r="EM60" i="46"/>
  <c r="EN60" i="46"/>
  <c r="EO60" i="46"/>
  <c r="EP60" i="46"/>
  <c r="EQ60" i="46"/>
  <c r="ER60" i="46"/>
  <c r="ES60" i="46"/>
  <c r="ET60" i="46"/>
  <c r="EU60" i="46"/>
  <c r="EV60" i="46"/>
  <c r="EW60" i="46"/>
  <c r="EX60" i="46"/>
  <c r="EY60" i="46"/>
  <c r="EZ60" i="46"/>
  <c r="FA60" i="46"/>
  <c r="FB60" i="46"/>
  <c r="FC60" i="46"/>
  <c r="FD60" i="46"/>
  <c r="FE60" i="46"/>
  <c r="FF60" i="46"/>
  <c r="FG60" i="46"/>
  <c r="FH60" i="46"/>
  <c r="FI60" i="46"/>
  <c r="FJ60" i="46"/>
  <c r="FK60" i="46"/>
  <c r="FL60" i="46"/>
  <c r="FM60" i="46"/>
  <c r="FN60" i="46"/>
  <c r="FO60" i="46"/>
  <c r="FP60" i="46"/>
  <c r="FQ60" i="46"/>
  <c r="FR60" i="46"/>
  <c r="FS60" i="46"/>
  <c r="FT60" i="46"/>
  <c r="FU60" i="46"/>
  <c r="FV60" i="46"/>
  <c r="FW60" i="46"/>
  <c r="FX60" i="46"/>
  <c r="FY60" i="46"/>
  <c r="FZ60" i="46"/>
  <c r="GA60" i="46"/>
  <c r="GB60" i="46"/>
  <c r="HE60" i="46"/>
  <c r="HF60" i="46"/>
  <c r="MC60" i="46"/>
  <c r="MD60" i="46"/>
  <c r="HG60" i="46"/>
  <c r="BH60" i="46"/>
  <c r="HH60" i="46"/>
  <c r="HI60" i="46"/>
  <c r="HJ60" i="46"/>
  <c r="GO59" i="46"/>
  <c r="BG59" i="46"/>
  <c r="BI59" i="46" s="1"/>
  <c r="BN59" i="46"/>
  <c r="BO59" i="46"/>
  <c r="BP59" i="46"/>
  <c r="BQ59" i="46"/>
  <c r="BR59" i="46"/>
  <c r="BS59" i="46"/>
  <c r="BT59" i="46"/>
  <c r="BU59" i="46"/>
  <c r="BV59" i="46"/>
  <c r="BW59" i="46"/>
  <c r="BX59" i="46"/>
  <c r="BY59" i="46"/>
  <c r="BZ59" i="46"/>
  <c r="CA59" i="46"/>
  <c r="CB59" i="46"/>
  <c r="CC59" i="46"/>
  <c r="CD59" i="46"/>
  <c r="CE59" i="46"/>
  <c r="CF59" i="46"/>
  <c r="CG59" i="46"/>
  <c r="CH59" i="46"/>
  <c r="CI59" i="46"/>
  <c r="CJ59" i="46"/>
  <c r="CK59" i="46"/>
  <c r="CL59" i="46"/>
  <c r="CM59" i="46"/>
  <c r="CN59" i="46"/>
  <c r="CO59" i="46"/>
  <c r="CP59" i="46"/>
  <c r="CQ59" i="46"/>
  <c r="CR59" i="46"/>
  <c r="CS59" i="46"/>
  <c r="CT59" i="46"/>
  <c r="CU59" i="46"/>
  <c r="CV59" i="46"/>
  <c r="CW59" i="46"/>
  <c r="CX59" i="46"/>
  <c r="CY59" i="46"/>
  <c r="CZ59" i="46"/>
  <c r="DA59" i="46"/>
  <c r="DB59" i="46"/>
  <c r="DC59" i="46"/>
  <c r="DD59" i="46"/>
  <c r="DE59" i="46"/>
  <c r="DF59" i="46"/>
  <c r="DG59" i="46"/>
  <c r="DH59" i="46"/>
  <c r="DI59" i="46"/>
  <c r="DJ59" i="46"/>
  <c r="DK59" i="46"/>
  <c r="DL59" i="46"/>
  <c r="DM59" i="46"/>
  <c r="DN59" i="46"/>
  <c r="DO59" i="46"/>
  <c r="DP59" i="46"/>
  <c r="DQ59" i="46"/>
  <c r="DR59" i="46"/>
  <c r="DS59" i="46"/>
  <c r="DT59" i="46"/>
  <c r="DU59" i="46"/>
  <c r="DV59" i="46"/>
  <c r="DW59" i="46"/>
  <c r="DX59" i="46"/>
  <c r="DY59" i="46"/>
  <c r="DZ59" i="46"/>
  <c r="EA59" i="46"/>
  <c r="EB59" i="46"/>
  <c r="EC59" i="46"/>
  <c r="ED59" i="46"/>
  <c r="EE59" i="46"/>
  <c r="EF59" i="46"/>
  <c r="EG59" i="46"/>
  <c r="EH59" i="46"/>
  <c r="EI59" i="46"/>
  <c r="EJ59" i="46"/>
  <c r="EK59" i="46"/>
  <c r="EL59" i="46"/>
  <c r="EM59" i="46"/>
  <c r="EN59" i="46"/>
  <c r="EO59" i="46"/>
  <c r="EP59" i="46"/>
  <c r="EQ59" i="46"/>
  <c r="ER59" i="46"/>
  <c r="ES59" i="46"/>
  <c r="ET59" i="46"/>
  <c r="EU59" i="46"/>
  <c r="EV59" i="46"/>
  <c r="EW59" i="46"/>
  <c r="EX59" i="46"/>
  <c r="EY59" i="46"/>
  <c r="EZ59" i="46"/>
  <c r="FA59" i="46"/>
  <c r="FB59" i="46"/>
  <c r="FC59" i="46"/>
  <c r="FD59" i="46"/>
  <c r="FE59" i="46"/>
  <c r="FF59" i="46"/>
  <c r="FG59" i="46"/>
  <c r="FH59" i="46"/>
  <c r="FI59" i="46"/>
  <c r="FJ59" i="46"/>
  <c r="FK59" i="46"/>
  <c r="FL59" i="46"/>
  <c r="FM59" i="46"/>
  <c r="FN59" i="46"/>
  <c r="FO59" i="46"/>
  <c r="FP59" i="46"/>
  <c r="FQ59" i="46"/>
  <c r="FR59" i="46"/>
  <c r="FS59" i="46"/>
  <c r="FT59" i="46"/>
  <c r="FU59" i="46"/>
  <c r="FV59" i="46"/>
  <c r="FW59" i="46"/>
  <c r="FX59" i="46"/>
  <c r="FY59" i="46"/>
  <c r="FZ59" i="46"/>
  <c r="GA59" i="46"/>
  <c r="GB59" i="46"/>
  <c r="HE59" i="46"/>
  <c r="HF59" i="46"/>
  <c r="MC59" i="46"/>
  <c r="MD59" i="46"/>
  <c r="HG59" i="46"/>
  <c r="BH59" i="46"/>
  <c r="HH59" i="46"/>
  <c r="HI59" i="46"/>
  <c r="HJ59" i="46"/>
  <c r="GO58" i="46"/>
  <c r="BG58" i="46"/>
  <c r="BI58" i="46" s="1"/>
  <c r="BN58" i="46"/>
  <c r="BO58" i="46"/>
  <c r="BP58" i="46"/>
  <c r="BQ58" i="46"/>
  <c r="BR58" i="46"/>
  <c r="BS58" i="46"/>
  <c r="BT58" i="46"/>
  <c r="BU58" i="46"/>
  <c r="BV58" i="46"/>
  <c r="BW58" i="46"/>
  <c r="BX58" i="46"/>
  <c r="BY58" i="46"/>
  <c r="BZ58" i="46"/>
  <c r="CA58" i="46"/>
  <c r="CB58" i="46"/>
  <c r="CC58" i="46"/>
  <c r="CD58" i="46"/>
  <c r="CE58" i="46"/>
  <c r="CF58" i="46"/>
  <c r="CG58" i="46"/>
  <c r="CH58" i="46"/>
  <c r="CI58" i="46"/>
  <c r="CJ58" i="46"/>
  <c r="CK58" i="46"/>
  <c r="CL58" i="46"/>
  <c r="CM58" i="46"/>
  <c r="CN58" i="46"/>
  <c r="CO58" i="46"/>
  <c r="CP58" i="46"/>
  <c r="CQ58" i="46"/>
  <c r="CR58" i="46"/>
  <c r="CS58" i="46"/>
  <c r="CT58" i="46"/>
  <c r="CU58" i="46"/>
  <c r="CV58" i="46"/>
  <c r="CW58" i="46"/>
  <c r="CX58" i="46"/>
  <c r="CY58" i="46"/>
  <c r="CZ58" i="46"/>
  <c r="DA58" i="46"/>
  <c r="DB58" i="46"/>
  <c r="DC58" i="46"/>
  <c r="DD58" i="46"/>
  <c r="DE58" i="46"/>
  <c r="DF58" i="46"/>
  <c r="DG58" i="46"/>
  <c r="DH58" i="46"/>
  <c r="DI58" i="46"/>
  <c r="DJ58" i="46"/>
  <c r="DK58" i="46"/>
  <c r="DL58" i="46"/>
  <c r="DM58" i="46"/>
  <c r="DN58" i="46"/>
  <c r="DO58" i="46"/>
  <c r="DP58" i="46"/>
  <c r="DQ58" i="46"/>
  <c r="DR58" i="46"/>
  <c r="DS58" i="46"/>
  <c r="DT58" i="46"/>
  <c r="DU58" i="46"/>
  <c r="DV58" i="46"/>
  <c r="DW58" i="46"/>
  <c r="DX58" i="46"/>
  <c r="DY58" i="46"/>
  <c r="DZ58" i="46"/>
  <c r="EA58" i="46"/>
  <c r="EB58" i="46"/>
  <c r="EC58" i="46"/>
  <c r="ED58" i="46"/>
  <c r="EE58" i="46"/>
  <c r="EF58" i="46"/>
  <c r="EG58" i="46"/>
  <c r="EH58" i="46"/>
  <c r="EI58" i="46"/>
  <c r="EJ58" i="46"/>
  <c r="EK58" i="46"/>
  <c r="EL58" i="46"/>
  <c r="EM58" i="46"/>
  <c r="EN58" i="46"/>
  <c r="EO58" i="46"/>
  <c r="EP58" i="46"/>
  <c r="EQ58" i="46"/>
  <c r="ER58" i="46"/>
  <c r="ES58" i="46"/>
  <c r="ET58" i="46"/>
  <c r="EU58" i="46"/>
  <c r="EV58" i="46"/>
  <c r="EW58" i="46"/>
  <c r="EX58" i="46"/>
  <c r="EY58" i="46"/>
  <c r="EZ58" i="46"/>
  <c r="FA58" i="46"/>
  <c r="FB58" i="46"/>
  <c r="FC58" i="46"/>
  <c r="FD58" i="46"/>
  <c r="FE58" i="46"/>
  <c r="FF58" i="46"/>
  <c r="FG58" i="46"/>
  <c r="FH58" i="46"/>
  <c r="FI58" i="46"/>
  <c r="FJ58" i="46"/>
  <c r="FK58" i="46"/>
  <c r="FL58" i="46"/>
  <c r="FM58" i="46"/>
  <c r="FN58" i="46"/>
  <c r="FO58" i="46"/>
  <c r="FP58" i="46"/>
  <c r="FQ58" i="46"/>
  <c r="FR58" i="46"/>
  <c r="FS58" i="46"/>
  <c r="FT58" i="46"/>
  <c r="FU58" i="46"/>
  <c r="FV58" i="46"/>
  <c r="FW58" i="46"/>
  <c r="FX58" i="46"/>
  <c r="FY58" i="46"/>
  <c r="FZ58" i="46"/>
  <c r="GA58" i="46"/>
  <c r="GB58" i="46"/>
  <c r="HE58" i="46"/>
  <c r="HF58" i="46"/>
  <c r="MC58" i="46"/>
  <c r="MD58" i="46"/>
  <c r="HG58" i="46"/>
  <c r="BH58" i="46"/>
  <c r="HH58" i="46"/>
  <c r="HI58" i="46"/>
  <c r="HJ58" i="46"/>
  <c r="GO57" i="46"/>
  <c r="BG57" i="46"/>
  <c r="BI57" i="46" s="1"/>
  <c r="BN57" i="46"/>
  <c r="BO57" i="46"/>
  <c r="BP57" i="46"/>
  <c r="BQ57" i="46"/>
  <c r="BR57" i="46"/>
  <c r="BS57" i="46"/>
  <c r="BT57" i="46"/>
  <c r="BU57" i="46"/>
  <c r="BV57" i="46"/>
  <c r="BW57" i="46"/>
  <c r="BX57" i="46"/>
  <c r="BY57" i="46"/>
  <c r="BZ57" i="46"/>
  <c r="CA57" i="46"/>
  <c r="CB57" i="46"/>
  <c r="CC57" i="46"/>
  <c r="CD57" i="46"/>
  <c r="CE57" i="46"/>
  <c r="CF57" i="46"/>
  <c r="CG57" i="46"/>
  <c r="CH57" i="46"/>
  <c r="CI57" i="46"/>
  <c r="CJ57" i="46"/>
  <c r="CK57" i="46"/>
  <c r="CL57" i="46"/>
  <c r="CM57" i="46"/>
  <c r="CN57" i="46"/>
  <c r="CO57" i="46"/>
  <c r="CP57" i="46"/>
  <c r="CQ57" i="46"/>
  <c r="CR57" i="46"/>
  <c r="CS57" i="46"/>
  <c r="CT57" i="46"/>
  <c r="CU57" i="46"/>
  <c r="CV57" i="46"/>
  <c r="CW57" i="46"/>
  <c r="CX57" i="46"/>
  <c r="CY57" i="46"/>
  <c r="CZ57" i="46"/>
  <c r="DA57" i="46"/>
  <c r="DB57" i="46"/>
  <c r="DC57" i="46"/>
  <c r="DD57" i="46"/>
  <c r="DE57" i="46"/>
  <c r="DF57" i="46"/>
  <c r="DG57" i="46"/>
  <c r="DH57" i="46"/>
  <c r="DI57" i="46"/>
  <c r="DJ57" i="46"/>
  <c r="DK57" i="46"/>
  <c r="DL57" i="46"/>
  <c r="DM57" i="46"/>
  <c r="DN57" i="46"/>
  <c r="DO57" i="46"/>
  <c r="DP57" i="46"/>
  <c r="DQ57" i="46"/>
  <c r="DR57" i="46"/>
  <c r="DS57" i="46"/>
  <c r="DT57" i="46"/>
  <c r="DU57" i="46"/>
  <c r="DV57" i="46"/>
  <c r="DW57" i="46"/>
  <c r="DX57" i="46"/>
  <c r="DY57" i="46"/>
  <c r="DZ57" i="46"/>
  <c r="EA57" i="46"/>
  <c r="EB57" i="46"/>
  <c r="EC57" i="46"/>
  <c r="ED57" i="46"/>
  <c r="EE57" i="46"/>
  <c r="EF57" i="46"/>
  <c r="EG57" i="46"/>
  <c r="EH57" i="46"/>
  <c r="EI57" i="46"/>
  <c r="EJ57" i="46"/>
  <c r="EK57" i="46"/>
  <c r="EL57" i="46"/>
  <c r="EM57" i="46"/>
  <c r="EN57" i="46"/>
  <c r="EO57" i="46"/>
  <c r="EP57" i="46"/>
  <c r="EQ57" i="46"/>
  <c r="ER57" i="46"/>
  <c r="ES57" i="46"/>
  <c r="ET57" i="46"/>
  <c r="EU57" i="46"/>
  <c r="EV57" i="46"/>
  <c r="EW57" i="46"/>
  <c r="EX57" i="46"/>
  <c r="EY57" i="46"/>
  <c r="EZ57" i="46"/>
  <c r="FA57" i="46"/>
  <c r="FB57" i="46"/>
  <c r="FC57" i="46"/>
  <c r="FD57" i="46"/>
  <c r="FE57" i="46"/>
  <c r="FF57" i="46"/>
  <c r="FG57" i="46"/>
  <c r="FH57" i="46"/>
  <c r="FI57" i="46"/>
  <c r="FJ57" i="46"/>
  <c r="FK57" i="46"/>
  <c r="FL57" i="46"/>
  <c r="FM57" i="46"/>
  <c r="FN57" i="46"/>
  <c r="FO57" i="46"/>
  <c r="FP57" i="46"/>
  <c r="FQ57" i="46"/>
  <c r="FR57" i="46"/>
  <c r="FS57" i="46"/>
  <c r="FT57" i="46"/>
  <c r="FU57" i="46"/>
  <c r="FV57" i="46"/>
  <c r="FW57" i="46"/>
  <c r="FX57" i="46"/>
  <c r="FY57" i="46"/>
  <c r="FZ57" i="46"/>
  <c r="GA57" i="46"/>
  <c r="GB57" i="46"/>
  <c r="HE57" i="46"/>
  <c r="HF57" i="46"/>
  <c r="MC57" i="46"/>
  <c r="MD57" i="46"/>
  <c r="HG57" i="46"/>
  <c r="BH57" i="46"/>
  <c r="HH57" i="46"/>
  <c r="HI57" i="46"/>
  <c r="HJ57" i="46"/>
  <c r="GO56" i="46"/>
  <c r="BG56" i="46"/>
  <c r="BI56" i="46" s="1"/>
  <c r="BN56" i="46"/>
  <c r="BO56" i="46"/>
  <c r="BP56" i="46"/>
  <c r="BQ56" i="46"/>
  <c r="BR56" i="46"/>
  <c r="BS56" i="46"/>
  <c r="BT56" i="46"/>
  <c r="BU56" i="46"/>
  <c r="BV56" i="46"/>
  <c r="BW56" i="46"/>
  <c r="BX56" i="46"/>
  <c r="BY56" i="46"/>
  <c r="BZ56" i="46"/>
  <c r="CA56" i="46"/>
  <c r="CB56" i="46"/>
  <c r="CC56" i="46"/>
  <c r="CD56" i="46"/>
  <c r="CE56" i="46"/>
  <c r="CF56" i="46"/>
  <c r="CG56" i="46"/>
  <c r="CH56" i="46"/>
  <c r="CI56" i="46"/>
  <c r="CJ56" i="46"/>
  <c r="CK56" i="46"/>
  <c r="CL56" i="46"/>
  <c r="CM56" i="46"/>
  <c r="CN56" i="46"/>
  <c r="CO56" i="46"/>
  <c r="CP56" i="46"/>
  <c r="CQ56" i="46"/>
  <c r="CR56" i="46"/>
  <c r="CS56" i="46"/>
  <c r="CT56" i="46"/>
  <c r="CU56" i="46"/>
  <c r="CV56" i="46"/>
  <c r="CW56" i="46"/>
  <c r="CX56" i="46"/>
  <c r="CY56" i="46"/>
  <c r="CZ56" i="46"/>
  <c r="DA56" i="46"/>
  <c r="DB56" i="46"/>
  <c r="DC56" i="46"/>
  <c r="DD56" i="46"/>
  <c r="DE56" i="46"/>
  <c r="DF56" i="46"/>
  <c r="DG56" i="46"/>
  <c r="DH56" i="46"/>
  <c r="DI56" i="46"/>
  <c r="DJ56" i="46"/>
  <c r="DK56" i="46"/>
  <c r="DL56" i="46"/>
  <c r="DM56" i="46"/>
  <c r="DN56" i="46"/>
  <c r="DO56" i="46"/>
  <c r="DP56" i="46"/>
  <c r="DQ56" i="46"/>
  <c r="DR56" i="46"/>
  <c r="DS56" i="46"/>
  <c r="DT56" i="46"/>
  <c r="DU56" i="46"/>
  <c r="DV56" i="46"/>
  <c r="DW56" i="46"/>
  <c r="DX56" i="46"/>
  <c r="DY56" i="46"/>
  <c r="DZ56" i="46"/>
  <c r="EA56" i="46"/>
  <c r="EB56" i="46"/>
  <c r="EC56" i="46"/>
  <c r="ED56" i="46"/>
  <c r="EE56" i="46"/>
  <c r="EF56" i="46"/>
  <c r="EG56" i="46"/>
  <c r="EH56" i="46"/>
  <c r="EI56" i="46"/>
  <c r="EJ56" i="46"/>
  <c r="EK56" i="46"/>
  <c r="EL56" i="46"/>
  <c r="EM56" i="46"/>
  <c r="EN56" i="46"/>
  <c r="EO56" i="46"/>
  <c r="EP56" i="46"/>
  <c r="EQ56" i="46"/>
  <c r="ER56" i="46"/>
  <c r="ES56" i="46"/>
  <c r="ET56" i="46"/>
  <c r="EU56" i="46"/>
  <c r="EV56" i="46"/>
  <c r="EW56" i="46"/>
  <c r="EX56" i="46"/>
  <c r="EY56" i="46"/>
  <c r="EZ56" i="46"/>
  <c r="FA56" i="46"/>
  <c r="FB56" i="46"/>
  <c r="FC56" i="46"/>
  <c r="FD56" i="46"/>
  <c r="FE56" i="46"/>
  <c r="FF56" i="46"/>
  <c r="FG56" i="46"/>
  <c r="FH56" i="46"/>
  <c r="FI56" i="46"/>
  <c r="FJ56" i="46"/>
  <c r="FK56" i="46"/>
  <c r="FL56" i="46"/>
  <c r="FM56" i="46"/>
  <c r="FN56" i="46"/>
  <c r="FO56" i="46"/>
  <c r="FP56" i="46"/>
  <c r="FQ56" i="46"/>
  <c r="FR56" i="46"/>
  <c r="FS56" i="46"/>
  <c r="FT56" i="46"/>
  <c r="FU56" i="46"/>
  <c r="FV56" i="46"/>
  <c r="FW56" i="46"/>
  <c r="FX56" i="46"/>
  <c r="FY56" i="46"/>
  <c r="FZ56" i="46"/>
  <c r="GA56" i="46"/>
  <c r="GB56" i="46"/>
  <c r="HE56" i="46"/>
  <c r="HF56" i="46"/>
  <c r="MC56" i="46"/>
  <c r="MD56" i="46"/>
  <c r="HG56" i="46"/>
  <c r="BH56" i="46"/>
  <c r="HH56" i="46"/>
  <c r="HI56" i="46"/>
  <c r="HJ56" i="46"/>
  <c r="GO55" i="46"/>
  <c r="BG55" i="46"/>
  <c r="BI55" i="46" s="1"/>
  <c r="BN55" i="46"/>
  <c r="BO55" i="46"/>
  <c r="BP55" i="46"/>
  <c r="BQ55" i="46"/>
  <c r="BR55" i="46"/>
  <c r="BS55" i="46"/>
  <c r="BT55" i="46"/>
  <c r="BU55" i="46"/>
  <c r="BV55" i="46"/>
  <c r="BW55" i="46"/>
  <c r="BX55" i="46"/>
  <c r="BY55" i="46"/>
  <c r="BZ55" i="46"/>
  <c r="CA55" i="46"/>
  <c r="CB55" i="46"/>
  <c r="CC55" i="46"/>
  <c r="CD55" i="46"/>
  <c r="CE55" i="46"/>
  <c r="CF55" i="46"/>
  <c r="CG55" i="46"/>
  <c r="CH55" i="46"/>
  <c r="CI55" i="46"/>
  <c r="CJ55" i="46"/>
  <c r="CK55" i="46"/>
  <c r="CL55" i="46"/>
  <c r="CM55" i="46"/>
  <c r="CN55" i="46"/>
  <c r="CO55" i="46"/>
  <c r="CP55" i="46"/>
  <c r="CQ55" i="46"/>
  <c r="CR55" i="46"/>
  <c r="CS55" i="46"/>
  <c r="CT55" i="46"/>
  <c r="CU55" i="46"/>
  <c r="CV55" i="46"/>
  <c r="CW55" i="46"/>
  <c r="CX55" i="46"/>
  <c r="CY55" i="46"/>
  <c r="CZ55" i="46"/>
  <c r="DA55" i="46"/>
  <c r="DB55" i="46"/>
  <c r="DC55" i="46"/>
  <c r="DD55" i="46"/>
  <c r="DE55" i="46"/>
  <c r="DF55" i="46"/>
  <c r="DG55" i="46"/>
  <c r="DH55" i="46"/>
  <c r="DI55" i="46"/>
  <c r="DJ55" i="46"/>
  <c r="DK55" i="46"/>
  <c r="DL55" i="46"/>
  <c r="DM55" i="46"/>
  <c r="DN55" i="46"/>
  <c r="DO55" i="46"/>
  <c r="DP55" i="46"/>
  <c r="DQ55" i="46"/>
  <c r="DR55" i="46"/>
  <c r="DS55" i="46"/>
  <c r="DT55" i="46"/>
  <c r="DU55" i="46"/>
  <c r="DV55" i="46"/>
  <c r="DW55" i="46"/>
  <c r="DX55" i="46"/>
  <c r="DY55" i="46"/>
  <c r="DZ55" i="46"/>
  <c r="EA55" i="46"/>
  <c r="EB55" i="46"/>
  <c r="EC55" i="46"/>
  <c r="ED55" i="46"/>
  <c r="EE55" i="46"/>
  <c r="EF55" i="46"/>
  <c r="EG55" i="46"/>
  <c r="EH55" i="46"/>
  <c r="EI55" i="46"/>
  <c r="EJ55" i="46"/>
  <c r="EK55" i="46"/>
  <c r="EL55" i="46"/>
  <c r="EM55" i="46"/>
  <c r="EN55" i="46"/>
  <c r="EO55" i="46"/>
  <c r="EP55" i="46"/>
  <c r="EQ55" i="46"/>
  <c r="ER55" i="46"/>
  <c r="ES55" i="46"/>
  <c r="ET55" i="46"/>
  <c r="EU55" i="46"/>
  <c r="EV55" i="46"/>
  <c r="EW55" i="46"/>
  <c r="EX55" i="46"/>
  <c r="EY55" i="46"/>
  <c r="EZ55" i="46"/>
  <c r="FA55" i="46"/>
  <c r="FB55" i="46"/>
  <c r="FC55" i="46"/>
  <c r="FD55" i="46"/>
  <c r="FE55" i="46"/>
  <c r="FF55" i="46"/>
  <c r="FG55" i="46"/>
  <c r="FH55" i="46"/>
  <c r="FI55" i="46"/>
  <c r="FJ55" i="46"/>
  <c r="FK55" i="46"/>
  <c r="FL55" i="46"/>
  <c r="FM55" i="46"/>
  <c r="FN55" i="46"/>
  <c r="FO55" i="46"/>
  <c r="FP55" i="46"/>
  <c r="FQ55" i="46"/>
  <c r="FR55" i="46"/>
  <c r="FS55" i="46"/>
  <c r="FT55" i="46"/>
  <c r="FU55" i="46"/>
  <c r="FV55" i="46"/>
  <c r="FW55" i="46"/>
  <c r="FX55" i="46"/>
  <c r="FY55" i="46"/>
  <c r="FZ55" i="46"/>
  <c r="GA55" i="46"/>
  <c r="GB55" i="46"/>
  <c r="HE55" i="46"/>
  <c r="HF55" i="46"/>
  <c r="MC55" i="46"/>
  <c r="MD55" i="46"/>
  <c r="HG55" i="46"/>
  <c r="BH55" i="46"/>
  <c r="HH55" i="46"/>
  <c r="HI55" i="46"/>
  <c r="HJ55" i="46"/>
  <c r="GO54" i="46"/>
  <c r="BG54" i="46"/>
  <c r="BI54" i="46" s="1"/>
  <c r="BN54" i="46"/>
  <c r="BO54" i="46"/>
  <c r="BP54" i="46"/>
  <c r="BQ54" i="46"/>
  <c r="BR54" i="46"/>
  <c r="BS54" i="46"/>
  <c r="BT54" i="46"/>
  <c r="BU54" i="46"/>
  <c r="BV54" i="46"/>
  <c r="BW54" i="46"/>
  <c r="BX54" i="46"/>
  <c r="BY54" i="46"/>
  <c r="BZ54" i="46"/>
  <c r="CA54" i="46"/>
  <c r="CB54" i="46"/>
  <c r="CC54" i="46"/>
  <c r="CD54" i="46"/>
  <c r="CE54" i="46"/>
  <c r="CF54" i="46"/>
  <c r="CG54" i="46"/>
  <c r="CH54" i="46"/>
  <c r="CI54" i="46"/>
  <c r="CJ54" i="46"/>
  <c r="CK54" i="46"/>
  <c r="CL54" i="46"/>
  <c r="CM54" i="46"/>
  <c r="CN54" i="46"/>
  <c r="CO54" i="46"/>
  <c r="CP54" i="46"/>
  <c r="CQ54" i="46"/>
  <c r="CR54" i="46"/>
  <c r="CS54" i="46"/>
  <c r="CT54" i="46"/>
  <c r="CU54" i="46"/>
  <c r="CV54" i="46"/>
  <c r="CW54" i="46"/>
  <c r="CX54" i="46"/>
  <c r="CY54" i="46"/>
  <c r="CZ54" i="46"/>
  <c r="DA54" i="46"/>
  <c r="DB54" i="46"/>
  <c r="DC54" i="46"/>
  <c r="DD54" i="46"/>
  <c r="DE54" i="46"/>
  <c r="DF54" i="46"/>
  <c r="DG54" i="46"/>
  <c r="DH54" i="46"/>
  <c r="DI54" i="46"/>
  <c r="DJ54" i="46"/>
  <c r="DK54" i="46"/>
  <c r="DL54" i="46"/>
  <c r="DM54" i="46"/>
  <c r="DN54" i="46"/>
  <c r="DO54" i="46"/>
  <c r="DP54" i="46"/>
  <c r="DQ54" i="46"/>
  <c r="DR54" i="46"/>
  <c r="DS54" i="46"/>
  <c r="DT54" i="46"/>
  <c r="DU54" i="46"/>
  <c r="DV54" i="46"/>
  <c r="DW54" i="46"/>
  <c r="DX54" i="46"/>
  <c r="DY54" i="46"/>
  <c r="DZ54" i="46"/>
  <c r="EA54" i="46"/>
  <c r="EB54" i="46"/>
  <c r="EC54" i="46"/>
  <c r="ED54" i="46"/>
  <c r="EE54" i="46"/>
  <c r="EF54" i="46"/>
  <c r="EG54" i="46"/>
  <c r="EH54" i="46"/>
  <c r="EI54" i="46"/>
  <c r="EJ54" i="46"/>
  <c r="EK54" i="46"/>
  <c r="EL54" i="46"/>
  <c r="EM54" i="46"/>
  <c r="EN54" i="46"/>
  <c r="EO54" i="46"/>
  <c r="EP54" i="46"/>
  <c r="EQ54" i="46"/>
  <c r="ER54" i="46"/>
  <c r="ES54" i="46"/>
  <c r="ET54" i="46"/>
  <c r="EU54" i="46"/>
  <c r="EV54" i="46"/>
  <c r="EW54" i="46"/>
  <c r="EX54" i="46"/>
  <c r="EY54" i="46"/>
  <c r="EZ54" i="46"/>
  <c r="FA54" i="46"/>
  <c r="FB54" i="46"/>
  <c r="FC54" i="46"/>
  <c r="FD54" i="46"/>
  <c r="FE54" i="46"/>
  <c r="FF54" i="46"/>
  <c r="FG54" i="46"/>
  <c r="FH54" i="46"/>
  <c r="FI54" i="46"/>
  <c r="FJ54" i="46"/>
  <c r="FK54" i="46"/>
  <c r="FL54" i="46"/>
  <c r="FM54" i="46"/>
  <c r="FN54" i="46"/>
  <c r="FO54" i="46"/>
  <c r="FP54" i="46"/>
  <c r="FQ54" i="46"/>
  <c r="FR54" i="46"/>
  <c r="FS54" i="46"/>
  <c r="FT54" i="46"/>
  <c r="FU54" i="46"/>
  <c r="FV54" i="46"/>
  <c r="FW54" i="46"/>
  <c r="FX54" i="46"/>
  <c r="FY54" i="46"/>
  <c r="FZ54" i="46"/>
  <c r="GA54" i="46"/>
  <c r="GB54" i="46"/>
  <c r="HE54" i="46"/>
  <c r="HF54" i="46"/>
  <c r="MC54" i="46"/>
  <c r="MD54" i="46"/>
  <c r="HG54" i="46"/>
  <c r="BH54" i="46"/>
  <c r="HH54" i="46"/>
  <c r="HI54" i="46"/>
  <c r="HJ54" i="46"/>
  <c r="GO53" i="46"/>
  <c r="BG53" i="46"/>
  <c r="BI53" i="46" s="1"/>
  <c r="BN53" i="46"/>
  <c r="BO53" i="46"/>
  <c r="BP53" i="46"/>
  <c r="BQ53" i="46"/>
  <c r="BR53" i="46"/>
  <c r="BS53" i="46"/>
  <c r="BT53" i="46"/>
  <c r="BU53" i="46"/>
  <c r="BV53" i="46"/>
  <c r="BW53" i="46"/>
  <c r="BX53" i="46"/>
  <c r="BY53" i="46"/>
  <c r="BZ53" i="46"/>
  <c r="CA53" i="46"/>
  <c r="CB53" i="46"/>
  <c r="CC53" i="46"/>
  <c r="CD53" i="46"/>
  <c r="CE53" i="46"/>
  <c r="CF53" i="46"/>
  <c r="CG53" i="46"/>
  <c r="CH53" i="46"/>
  <c r="CI53" i="46"/>
  <c r="CJ53" i="46"/>
  <c r="CK53" i="46"/>
  <c r="CL53" i="46"/>
  <c r="CM53" i="46"/>
  <c r="CN53" i="46"/>
  <c r="CO53" i="46"/>
  <c r="CP53" i="46"/>
  <c r="CQ53" i="46"/>
  <c r="CR53" i="46"/>
  <c r="CS53" i="46"/>
  <c r="CT53" i="46"/>
  <c r="CU53" i="46"/>
  <c r="CV53" i="46"/>
  <c r="CW53" i="46"/>
  <c r="CX53" i="46"/>
  <c r="CY53" i="46"/>
  <c r="CZ53" i="46"/>
  <c r="DA53" i="46"/>
  <c r="DB53" i="46"/>
  <c r="DC53" i="46"/>
  <c r="DD53" i="46"/>
  <c r="DE53" i="46"/>
  <c r="DF53" i="46"/>
  <c r="DG53" i="46"/>
  <c r="DH53" i="46"/>
  <c r="DI53" i="46"/>
  <c r="DJ53" i="46"/>
  <c r="DK53" i="46"/>
  <c r="DL53" i="46"/>
  <c r="DM53" i="46"/>
  <c r="DN53" i="46"/>
  <c r="DO53" i="46"/>
  <c r="DP53" i="46"/>
  <c r="DQ53" i="46"/>
  <c r="DR53" i="46"/>
  <c r="DS53" i="46"/>
  <c r="DT53" i="46"/>
  <c r="DU53" i="46"/>
  <c r="DV53" i="46"/>
  <c r="DW53" i="46"/>
  <c r="DX53" i="46"/>
  <c r="DY53" i="46"/>
  <c r="DZ53" i="46"/>
  <c r="EA53" i="46"/>
  <c r="EB53" i="46"/>
  <c r="EC53" i="46"/>
  <c r="ED53" i="46"/>
  <c r="EE53" i="46"/>
  <c r="EF53" i="46"/>
  <c r="EG53" i="46"/>
  <c r="EH53" i="46"/>
  <c r="EI53" i="46"/>
  <c r="EJ53" i="46"/>
  <c r="EK53" i="46"/>
  <c r="EL53" i="46"/>
  <c r="EM53" i="46"/>
  <c r="EN53" i="46"/>
  <c r="EO53" i="46"/>
  <c r="EP53" i="46"/>
  <c r="EQ53" i="46"/>
  <c r="ER53" i="46"/>
  <c r="ES53" i="46"/>
  <c r="ET53" i="46"/>
  <c r="EU53" i="46"/>
  <c r="EV53" i="46"/>
  <c r="EW53" i="46"/>
  <c r="EX53" i="46"/>
  <c r="EY53" i="46"/>
  <c r="EZ53" i="46"/>
  <c r="FA53" i="46"/>
  <c r="FB53" i="46"/>
  <c r="FC53" i="46"/>
  <c r="FD53" i="46"/>
  <c r="FE53" i="46"/>
  <c r="FF53" i="46"/>
  <c r="FG53" i="46"/>
  <c r="FH53" i="46"/>
  <c r="FI53" i="46"/>
  <c r="FJ53" i="46"/>
  <c r="FK53" i="46"/>
  <c r="FL53" i="46"/>
  <c r="FM53" i="46"/>
  <c r="FN53" i="46"/>
  <c r="FO53" i="46"/>
  <c r="FP53" i="46"/>
  <c r="FQ53" i="46"/>
  <c r="FR53" i="46"/>
  <c r="FS53" i="46"/>
  <c r="FT53" i="46"/>
  <c r="FU53" i="46"/>
  <c r="FV53" i="46"/>
  <c r="FW53" i="46"/>
  <c r="FX53" i="46"/>
  <c r="FY53" i="46"/>
  <c r="FZ53" i="46"/>
  <c r="GA53" i="46"/>
  <c r="GB53" i="46"/>
  <c r="HE53" i="46"/>
  <c r="HF53" i="46"/>
  <c r="MC53" i="46"/>
  <c r="MD53" i="46"/>
  <c r="HG53" i="46"/>
  <c r="BH53" i="46"/>
  <c r="HH53" i="46"/>
  <c r="HI53" i="46"/>
  <c r="HJ53" i="46"/>
  <c r="GO52" i="46"/>
  <c r="BG52" i="46"/>
  <c r="BI52" i="46" s="1"/>
  <c r="BN52" i="46"/>
  <c r="BO52" i="46"/>
  <c r="BP52" i="46"/>
  <c r="BQ52" i="46"/>
  <c r="BR52" i="46"/>
  <c r="BS52" i="46"/>
  <c r="BT52" i="46"/>
  <c r="BU52" i="46"/>
  <c r="BV52" i="46"/>
  <c r="BW52" i="46"/>
  <c r="BX52" i="46"/>
  <c r="BY52" i="46"/>
  <c r="BZ52" i="46"/>
  <c r="CA52" i="46"/>
  <c r="CB52" i="46"/>
  <c r="CC52" i="46"/>
  <c r="CD52" i="46"/>
  <c r="CE52" i="46"/>
  <c r="CF52" i="46"/>
  <c r="CG52" i="46"/>
  <c r="CH52" i="46"/>
  <c r="CI52" i="46"/>
  <c r="CJ52" i="46"/>
  <c r="CK52" i="46"/>
  <c r="CL52" i="46"/>
  <c r="CM52" i="46"/>
  <c r="CN52" i="46"/>
  <c r="CO52" i="46"/>
  <c r="CP52" i="46"/>
  <c r="CQ52" i="46"/>
  <c r="CR52" i="46"/>
  <c r="CS52" i="46"/>
  <c r="CT52" i="46"/>
  <c r="CU52" i="46"/>
  <c r="CV52" i="46"/>
  <c r="CW52" i="46"/>
  <c r="CX52" i="46"/>
  <c r="CY52" i="46"/>
  <c r="CZ52" i="46"/>
  <c r="DA52" i="46"/>
  <c r="DB52" i="46"/>
  <c r="DC52" i="46"/>
  <c r="DD52" i="46"/>
  <c r="DE52" i="46"/>
  <c r="DF52" i="46"/>
  <c r="DG52" i="46"/>
  <c r="DH52" i="46"/>
  <c r="DI52" i="46"/>
  <c r="DJ52" i="46"/>
  <c r="DK52" i="46"/>
  <c r="DL52" i="46"/>
  <c r="DM52" i="46"/>
  <c r="DN52" i="46"/>
  <c r="DO52" i="46"/>
  <c r="DP52" i="46"/>
  <c r="DQ52" i="46"/>
  <c r="DR52" i="46"/>
  <c r="DS52" i="46"/>
  <c r="DT52" i="46"/>
  <c r="DU52" i="46"/>
  <c r="DV52" i="46"/>
  <c r="DW52" i="46"/>
  <c r="DX52" i="46"/>
  <c r="DY52" i="46"/>
  <c r="DZ52" i="46"/>
  <c r="EA52" i="46"/>
  <c r="EB52" i="46"/>
  <c r="EC52" i="46"/>
  <c r="ED52" i="46"/>
  <c r="EE52" i="46"/>
  <c r="EF52" i="46"/>
  <c r="EG52" i="46"/>
  <c r="EH52" i="46"/>
  <c r="EI52" i="46"/>
  <c r="EJ52" i="46"/>
  <c r="EK52" i="46"/>
  <c r="EL52" i="46"/>
  <c r="EM52" i="46"/>
  <c r="EN52" i="46"/>
  <c r="EO52" i="46"/>
  <c r="EP52" i="46"/>
  <c r="EQ52" i="46"/>
  <c r="ER52" i="46"/>
  <c r="ES52" i="46"/>
  <c r="ET52" i="46"/>
  <c r="EU52" i="46"/>
  <c r="EV52" i="46"/>
  <c r="EW52" i="46"/>
  <c r="EX52" i="46"/>
  <c r="EY52" i="46"/>
  <c r="EZ52" i="46"/>
  <c r="FA52" i="46"/>
  <c r="FB52" i="46"/>
  <c r="FC52" i="46"/>
  <c r="FD52" i="46"/>
  <c r="FE52" i="46"/>
  <c r="FF52" i="46"/>
  <c r="FG52" i="46"/>
  <c r="FH52" i="46"/>
  <c r="FI52" i="46"/>
  <c r="FJ52" i="46"/>
  <c r="FK52" i="46"/>
  <c r="FL52" i="46"/>
  <c r="FM52" i="46"/>
  <c r="FN52" i="46"/>
  <c r="FO52" i="46"/>
  <c r="FP52" i="46"/>
  <c r="FQ52" i="46"/>
  <c r="FR52" i="46"/>
  <c r="FS52" i="46"/>
  <c r="FT52" i="46"/>
  <c r="FU52" i="46"/>
  <c r="FV52" i="46"/>
  <c r="FW52" i="46"/>
  <c r="FX52" i="46"/>
  <c r="FY52" i="46"/>
  <c r="FZ52" i="46"/>
  <c r="GA52" i="46"/>
  <c r="GB52" i="46"/>
  <c r="HE52" i="46"/>
  <c r="HF52" i="46"/>
  <c r="MC52" i="46"/>
  <c r="MD52" i="46"/>
  <c r="HG52" i="46"/>
  <c r="BH52" i="46"/>
  <c r="HH52" i="46"/>
  <c r="HI52" i="46"/>
  <c r="HJ52" i="46"/>
  <c r="GO51" i="46"/>
  <c r="BG51" i="46"/>
  <c r="BI51" i="46" s="1"/>
  <c r="BN51" i="46"/>
  <c r="BO51" i="46"/>
  <c r="BP51" i="46"/>
  <c r="BQ51" i="46"/>
  <c r="BR51" i="46"/>
  <c r="BS51" i="46"/>
  <c r="BT51" i="46"/>
  <c r="BU51" i="46"/>
  <c r="BV51" i="46"/>
  <c r="BW51" i="46"/>
  <c r="BX51" i="46"/>
  <c r="BY51" i="46"/>
  <c r="BZ51" i="46"/>
  <c r="CA51" i="46"/>
  <c r="CB51" i="46"/>
  <c r="CC51" i="46"/>
  <c r="CD51" i="46"/>
  <c r="CE51" i="46"/>
  <c r="CF51" i="46"/>
  <c r="CG51" i="46"/>
  <c r="CH51" i="46"/>
  <c r="CI51" i="46"/>
  <c r="CJ51" i="46"/>
  <c r="CK51" i="46"/>
  <c r="CL51" i="46"/>
  <c r="CM51" i="46"/>
  <c r="CN51" i="46"/>
  <c r="CO51" i="46"/>
  <c r="CP51" i="46"/>
  <c r="CQ51" i="46"/>
  <c r="CR51" i="46"/>
  <c r="CS51" i="46"/>
  <c r="CT51" i="46"/>
  <c r="CU51" i="46"/>
  <c r="CV51" i="46"/>
  <c r="CW51" i="46"/>
  <c r="CX51" i="46"/>
  <c r="CY51" i="46"/>
  <c r="CZ51" i="46"/>
  <c r="DA51" i="46"/>
  <c r="DB51" i="46"/>
  <c r="DC51" i="46"/>
  <c r="DD51" i="46"/>
  <c r="DE51" i="46"/>
  <c r="DF51" i="46"/>
  <c r="DG51" i="46"/>
  <c r="DH51" i="46"/>
  <c r="DI51" i="46"/>
  <c r="DJ51" i="46"/>
  <c r="DK51" i="46"/>
  <c r="DL51" i="46"/>
  <c r="DM51" i="46"/>
  <c r="DN51" i="46"/>
  <c r="DO51" i="46"/>
  <c r="DP51" i="46"/>
  <c r="DQ51" i="46"/>
  <c r="DR51" i="46"/>
  <c r="DS51" i="46"/>
  <c r="DT51" i="46"/>
  <c r="DU51" i="46"/>
  <c r="DV51" i="46"/>
  <c r="DW51" i="46"/>
  <c r="DX51" i="46"/>
  <c r="DY51" i="46"/>
  <c r="DZ51" i="46"/>
  <c r="EA51" i="46"/>
  <c r="EB51" i="46"/>
  <c r="EC51" i="46"/>
  <c r="ED51" i="46"/>
  <c r="EE51" i="46"/>
  <c r="EF51" i="46"/>
  <c r="EG51" i="46"/>
  <c r="EH51" i="46"/>
  <c r="EI51" i="46"/>
  <c r="EJ51" i="46"/>
  <c r="EK51" i="46"/>
  <c r="EL51" i="46"/>
  <c r="EM51" i="46"/>
  <c r="EN51" i="46"/>
  <c r="EO51" i="46"/>
  <c r="EP51" i="46"/>
  <c r="EQ51" i="46"/>
  <c r="ER51" i="46"/>
  <c r="ES51" i="46"/>
  <c r="ET51" i="46"/>
  <c r="EU51" i="46"/>
  <c r="EV51" i="46"/>
  <c r="EW51" i="46"/>
  <c r="EX51" i="46"/>
  <c r="EY51" i="46"/>
  <c r="EZ51" i="46"/>
  <c r="FA51" i="46"/>
  <c r="FB51" i="46"/>
  <c r="FC51" i="46"/>
  <c r="FD51" i="46"/>
  <c r="FE51" i="46"/>
  <c r="FF51" i="46"/>
  <c r="FG51" i="46"/>
  <c r="FH51" i="46"/>
  <c r="FI51" i="46"/>
  <c r="FJ51" i="46"/>
  <c r="FK51" i="46"/>
  <c r="FL51" i="46"/>
  <c r="FM51" i="46"/>
  <c r="FN51" i="46"/>
  <c r="FO51" i="46"/>
  <c r="FP51" i="46"/>
  <c r="FQ51" i="46"/>
  <c r="FR51" i="46"/>
  <c r="FS51" i="46"/>
  <c r="FT51" i="46"/>
  <c r="FU51" i="46"/>
  <c r="FV51" i="46"/>
  <c r="FW51" i="46"/>
  <c r="FX51" i="46"/>
  <c r="FY51" i="46"/>
  <c r="FZ51" i="46"/>
  <c r="GA51" i="46"/>
  <c r="GB51" i="46"/>
  <c r="HE51" i="46"/>
  <c r="HF51" i="46"/>
  <c r="MC51" i="46"/>
  <c r="MD51" i="46"/>
  <c r="HG51" i="46"/>
  <c r="BH51" i="46"/>
  <c r="HH51" i="46"/>
  <c r="HI51" i="46"/>
  <c r="HJ51" i="46"/>
  <c r="GO50" i="46"/>
  <c r="BG50" i="46"/>
  <c r="BI50" i="46" s="1"/>
  <c r="BN50" i="46"/>
  <c r="BO50" i="46"/>
  <c r="BP50" i="46"/>
  <c r="BQ50" i="46"/>
  <c r="BR50" i="46"/>
  <c r="BS50" i="46"/>
  <c r="BT50" i="46"/>
  <c r="BU50" i="46"/>
  <c r="BV50" i="46"/>
  <c r="BW50" i="46"/>
  <c r="BX50" i="46"/>
  <c r="BY50" i="46"/>
  <c r="BZ50" i="46"/>
  <c r="CA50" i="46"/>
  <c r="CB50" i="46"/>
  <c r="CC50" i="46"/>
  <c r="CD50" i="46"/>
  <c r="CE50" i="46"/>
  <c r="CF50" i="46"/>
  <c r="CG50" i="46"/>
  <c r="CH50" i="46"/>
  <c r="CI50" i="46"/>
  <c r="CJ50" i="46"/>
  <c r="CK50" i="46"/>
  <c r="CL50" i="46"/>
  <c r="CM50" i="46"/>
  <c r="CN50" i="46"/>
  <c r="CO50" i="46"/>
  <c r="CP50" i="46"/>
  <c r="CQ50" i="46"/>
  <c r="CR50" i="46"/>
  <c r="CS50" i="46"/>
  <c r="CT50" i="46"/>
  <c r="CU50" i="46"/>
  <c r="CV50" i="46"/>
  <c r="CW50" i="46"/>
  <c r="CX50" i="46"/>
  <c r="CY50" i="46"/>
  <c r="CZ50" i="46"/>
  <c r="DA50" i="46"/>
  <c r="DB50" i="46"/>
  <c r="DC50" i="46"/>
  <c r="DD50" i="46"/>
  <c r="DE50" i="46"/>
  <c r="DF50" i="46"/>
  <c r="DG50" i="46"/>
  <c r="DH50" i="46"/>
  <c r="DI50" i="46"/>
  <c r="DJ50" i="46"/>
  <c r="DK50" i="46"/>
  <c r="DL50" i="46"/>
  <c r="DM50" i="46"/>
  <c r="DN50" i="46"/>
  <c r="DO50" i="46"/>
  <c r="DP50" i="46"/>
  <c r="DQ50" i="46"/>
  <c r="DR50" i="46"/>
  <c r="DS50" i="46"/>
  <c r="DT50" i="46"/>
  <c r="DU50" i="46"/>
  <c r="DV50" i="46"/>
  <c r="DW50" i="46"/>
  <c r="DX50" i="46"/>
  <c r="DY50" i="46"/>
  <c r="DZ50" i="46"/>
  <c r="EA50" i="46"/>
  <c r="EB50" i="46"/>
  <c r="EC50" i="46"/>
  <c r="ED50" i="46"/>
  <c r="EE50" i="46"/>
  <c r="EF50" i="46"/>
  <c r="EG50" i="46"/>
  <c r="EH50" i="46"/>
  <c r="EI50" i="46"/>
  <c r="EJ50" i="46"/>
  <c r="EK50" i="46"/>
  <c r="EL50" i="46"/>
  <c r="EM50" i="46"/>
  <c r="EN50" i="46"/>
  <c r="EO50" i="46"/>
  <c r="EP50" i="46"/>
  <c r="EQ50" i="46"/>
  <c r="ER50" i="46"/>
  <c r="ES50" i="46"/>
  <c r="ET50" i="46"/>
  <c r="EU50" i="46"/>
  <c r="EV50" i="46"/>
  <c r="EW50" i="46"/>
  <c r="EX50" i="46"/>
  <c r="EY50" i="46"/>
  <c r="EZ50" i="46"/>
  <c r="FA50" i="46"/>
  <c r="FB50" i="46"/>
  <c r="FC50" i="46"/>
  <c r="FD50" i="46"/>
  <c r="FE50" i="46"/>
  <c r="FF50" i="46"/>
  <c r="FG50" i="46"/>
  <c r="FH50" i="46"/>
  <c r="FI50" i="46"/>
  <c r="FJ50" i="46"/>
  <c r="FK50" i="46"/>
  <c r="FL50" i="46"/>
  <c r="FM50" i="46"/>
  <c r="FN50" i="46"/>
  <c r="FO50" i="46"/>
  <c r="FP50" i="46"/>
  <c r="FQ50" i="46"/>
  <c r="FR50" i="46"/>
  <c r="FS50" i="46"/>
  <c r="FT50" i="46"/>
  <c r="FU50" i="46"/>
  <c r="FV50" i="46"/>
  <c r="FW50" i="46"/>
  <c r="FX50" i="46"/>
  <c r="FY50" i="46"/>
  <c r="FZ50" i="46"/>
  <c r="GA50" i="46"/>
  <c r="GB50" i="46"/>
  <c r="HE50" i="46"/>
  <c r="HF50" i="46"/>
  <c r="MC50" i="46"/>
  <c r="MD50" i="46"/>
  <c r="HG50" i="46"/>
  <c r="BH50" i="46"/>
  <c r="HH50" i="46"/>
  <c r="HI50" i="46"/>
  <c r="HJ50" i="46"/>
  <c r="GO49" i="46"/>
  <c r="BG49" i="46"/>
  <c r="BI49" i="46" s="1"/>
  <c r="BN49" i="46"/>
  <c r="BO49" i="46"/>
  <c r="BP49" i="46"/>
  <c r="BQ49" i="46"/>
  <c r="BR49" i="46"/>
  <c r="BS49" i="46"/>
  <c r="BT49" i="46"/>
  <c r="BU49" i="46"/>
  <c r="BV49" i="46"/>
  <c r="BW49" i="46"/>
  <c r="BX49" i="46"/>
  <c r="BY49" i="46"/>
  <c r="BZ49" i="46"/>
  <c r="CA49" i="46"/>
  <c r="CB49" i="46"/>
  <c r="CC49" i="46"/>
  <c r="CD49" i="46"/>
  <c r="CE49" i="46"/>
  <c r="CF49" i="46"/>
  <c r="CG49" i="46"/>
  <c r="CH49" i="46"/>
  <c r="CI49" i="46"/>
  <c r="CJ49" i="46"/>
  <c r="CK49" i="46"/>
  <c r="CL49" i="46"/>
  <c r="CM49" i="46"/>
  <c r="CN49" i="46"/>
  <c r="CO49" i="46"/>
  <c r="CP49" i="46"/>
  <c r="CQ49" i="46"/>
  <c r="CR49" i="46"/>
  <c r="CS49" i="46"/>
  <c r="CT49" i="46"/>
  <c r="CU49" i="46"/>
  <c r="CV49" i="46"/>
  <c r="CW49" i="46"/>
  <c r="CX49" i="46"/>
  <c r="CY49" i="46"/>
  <c r="CZ49" i="46"/>
  <c r="DA49" i="46"/>
  <c r="DB49" i="46"/>
  <c r="DC49" i="46"/>
  <c r="DD49" i="46"/>
  <c r="DE49" i="46"/>
  <c r="DF49" i="46"/>
  <c r="DG49" i="46"/>
  <c r="DH49" i="46"/>
  <c r="DI49" i="46"/>
  <c r="DJ49" i="46"/>
  <c r="DK49" i="46"/>
  <c r="DL49" i="46"/>
  <c r="DM49" i="46"/>
  <c r="DN49" i="46"/>
  <c r="DO49" i="46"/>
  <c r="DP49" i="46"/>
  <c r="DQ49" i="46"/>
  <c r="DR49" i="46"/>
  <c r="DS49" i="46"/>
  <c r="DT49" i="46"/>
  <c r="DU49" i="46"/>
  <c r="DV49" i="46"/>
  <c r="DW49" i="46"/>
  <c r="DX49" i="46"/>
  <c r="DY49" i="46"/>
  <c r="DZ49" i="46"/>
  <c r="EA49" i="46"/>
  <c r="EB49" i="46"/>
  <c r="EC49" i="46"/>
  <c r="ED49" i="46"/>
  <c r="EE49" i="46"/>
  <c r="EF49" i="46"/>
  <c r="EG49" i="46"/>
  <c r="EH49" i="46"/>
  <c r="EI49" i="46"/>
  <c r="EJ49" i="46"/>
  <c r="EK49" i="46"/>
  <c r="EL49" i="46"/>
  <c r="EM49" i="46"/>
  <c r="EN49" i="46"/>
  <c r="EO49" i="46"/>
  <c r="EP49" i="46"/>
  <c r="EQ49" i="46"/>
  <c r="ER49" i="46"/>
  <c r="ES49" i="46"/>
  <c r="ET49" i="46"/>
  <c r="EU49" i="46"/>
  <c r="EV49" i="46"/>
  <c r="EW49" i="46"/>
  <c r="EX49" i="46"/>
  <c r="EY49" i="46"/>
  <c r="EZ49" i="46"/>
  <c r="FA49" i="46"/>
  <c r="FB49" i="46"/>
  <c r="FC49" i="46"/>
  <c r="FD49" i="46"/>
  <c r="FE49" i="46"/>
  <c r="FF49" i="46"/>
  <c r="FG49" i="46"/>
  <c r="FH49" i="46"/>
  <c r="FI49" i="46"/>
  <c r="FJ49" i="46"/>
  <c r="FK49" i="46"/>
  <c r="FL49" i="46"/>
  <c r="FM49" i="46"/>
  <c r="FN49" i="46"/>
  <c r="FO49" i="46"/>
  <c r="FP49" i="46"/>
  <c r="FQ49" i="46"/>
  <c r="FR49" i="46"/>
  <c r="FS49" i="46"/>
  <c r="FT49" i="46"/>
  <c r="FU49" i="46"/>
  <c r="FV49" i="46"/>
  <c r="FW49" i="46"/>
  <c r="FX49" i="46"/>
  <c r="FY49" i="46"/>
  <c r="FZ49" i="46"/>
  <c r="GA49" i="46"/>
  <c r="GB49" i="46"/>
  <c r="HE49" i="46"/>
  <c r="HF49" i="46"/>
  <c r="MC49" i="46"/>
  <c r="MD49" i="46"/>
  <c r="HG49" i="46"/>
  <c r="BH49" i="46"/>
  <c r="HH49" i="46"/>
  <c r="HI49" i="46"/>
  <c r="HJ49" i="46"/>
  <c r="GO48" i="46"/>
  <c r="BG48" i="46"/>
  <c r="BI48" i="46" s="1"/>
  <c r="BN48" i="46"/>
  <c r="BO48" i="46"/>
  <c r="BP48" i="46"/>
  <c r="BQ48" i="46"/>
  <c r="BR48" i="46"/>
  <c r="BS48" i="46"/>
  <c r="BT48" i="46"/>
  <c r="BU48" i="46"/>
  <c r="BV48" i="46"/>
  <c r="BW48" i="46"/>
  <c r="BX48" i="46"/>
  <c r="BY48" i="46"/>
  <c r="BZ48" i="46"/>
  <c r="CA48" i="46"/>
  <c r="CB48" i="46"/>
  <c r="CC48" i="46"/>
  <c r="CD48" i="46"/>
  <c r="CE48" i="46"/>
  <c r="CF48" i="46"/>
  <c r="CG48" i="46"/>
  <c r="CH48" i="46"/>
  <c r="CI48" i="46"/>
  <c r="CJ48" i="46"/>
  <c r="CK48" i="46"/>
  <c r="CL48" i="46"/>
  <c r="CM48" i="46"/>
  <c r="CN48" i="46"/>
  <c r="CO48" i="46"/>
  <c r="CP48" i="46"/>
  <c r="CQ48" i="46"/>
  <c r="CR48" i="46"/>
  <c r="CS48" i="46"/>
  <c r="CT48" i="46"/>
  <c r="CU48" i="46"/>
  <c r="CV48" i="46"/>
  <c r="CW48" i="46"/>
  <c r="CX48" i="46"/>
  <c r="CY48" i="46"/>
  <c r="CZ48" i="46"/>
  <c r="DA48" i="46"/>
  <c r="DB48" i="46"/>
  <c r="DC48" i="46"/>
  <c r="DD48" i="46"/>
  <c r="DE48" i="46"/>
  <c r="DF48" i="46"/>
  <c r="DG48" i="46"/>
  <c r="DH48" i="46"/>
  <c r="DI48" i="46"/>
  <c r="DJ48" i="46"/>
  <c r="DK48" i="46"/>
  <c r="DL48" i="46"/>
  <c r="DM48" i="46"/>
  <c r="DN48" i="46"/>
  <c r="DO48" i="46"/>
  <c r="DP48" i="46"/>
  <c r="DQ48" i="46"/>
  <c r="DR48" i="46"/>
  <c r="DS48" i="46"/>
  <c r="DT48" i="46"/>
  <c r="DU48" i="46"/>
  <c r="DV48" i="46"/>
  <c r="DW48" i="46"/>
  <c r="DX48" i="46"/>
  <c r="DY48" i="46"/>
  <c r="DZ48" i="46"/>
  <c r="EA48" i="46"/>
  <c r="EB48" i="46"/>
  <c r="EC48" i="46"/>
  <c r="ED48" i="46"/>
  <c r="EE48" i="46"/>
  <c r="EF48" i="46"/>
  <c r="EG48" i="46"/>
  <c r="EH48" i="46"/>
  <c r="EI48" i="46"/>
  <c r="EJ48" i="46"/>
  <c r="EK48" i="46"/>
  <c r="EL48" i="46"/>
  <c r="EM48" i="46"/>
  <c r="EN48" i="46"/>
  <c r="EO48" i="46"/>
  <c r="EP48" i="46"/>
  <c r="EQ48" i="46"/>
  <c r="ER48" i="46"/>
  <c r="ES48" i="46"/>
  <c r="ET48" i="46"/>
  <c r="EU48" i="46"/>
  <c r="EV48" i="46"/>
  <c r="EW48" i="46"/>
  <c r="EX48" i="46"/>
  <c r="EY48" i="46"/>
  <c r="EZ48" i="46"/>
  <c r="FA48" i="46"/>
  <c r="FB48" i="46"/>
  <c r="FC48" i="46"/>
  <c r="FD48" i="46"/>
  <c r="FE48" i="46"/>
  <c r="FF48" i="46"/>
  <c r="FG48" i="46"/>
  <c r="FH48" i="46"/>
  <c r="FI48" i="46"/>
  <c r="FJ48" i="46"/>
  <c r="FK48" i="46"/>
  <c r="FL48" i="46"/>
  <c r="FM48" i="46"/>
  <c r="FN48" i="46"/>
  <c r="FO48" i="46"/>
  <c r="FP48" i="46"/>
  <c r="FQ48" i="46"/>
  <c r="FR48" i="46"/>
  <c r="FS48" i="46"/>
  <c r="FT48" i="46"/>
  <c r="FU48" i="46"/>
  <c r="FV48" i="46"/>
  <c r="FW48" i="46"/>
  <c r="FX48" i="46"/>
  <c r="FY48" i="46"/>
  <c r="FZ48" i="46"/>
  <c r="GA48" i="46"/>
  <c r="GB48" i="46"/>
  <c r="HE48" i="46"/>
  <c r="HF48" i="46"/>
  <c r="MC48" i="46"/>
  <c r="MD48" i="46"/>
  <c r="HG48" i="46"/>
  <c r="BH48" i="46"/>
  <c r="HH48" i="46"/>
  <c r="HI48" i="46"/>
  <c r="HJ48" i="46"/>
  <c r="GO47" i="46"/>
  <c r="BG47" i="46"/>
  <c r="BI47" i="46" s="1"/>
  <c r="BN47" i="46"/>
  <c r="BO47" i="46"/>
  <c r="BP47" i="46"/>
  <c r="BQ47" i="46"/>
  <c r="BR47" i="46"/>
  <c r="BS47" i="46"/>
  <c r="BT47" i="46"/>
  <c r="BU47" i="46"/>
  <c r="BV47" i="46"/>
  <c r="BW47" i="46"/>
  <c r="BX47" i="46"/>
  <c r="BY47" i="46"/>
  <c r="BZ47" i="46"/>
  <c r="CA47" i="46"/>
  <c r="CB47" i="46"/>
  <c r="CC47" i="46"/>
  <c r="CD47" i="46"/>
  <c r="CE47" i="46"/>
  <c r="CF47" i="46"/>
  <c r="CG47" i="46"/>
  <c r="CH47" i="46"/>
  <c r="CI47" i="46"/>
  <c r="CJ47" i="46"/>
  <c r="CK47" i="46"/>
  <c r="CL47" i="46"/>
  <c r="CM47" i="46"/>
  <c r="CN47" i="46"/>
  <c r="CO47" i="46"/>
  <c r="CP47" i="46"/>
  <c r="CQ47" i="46"/>
  <c r="CR47" i="46"/>
  <c r="CS47" i="46"/>
  <c r="CT47" i="46"/>
  <c r="CU47" i="46"/>
  <c r="CV47" i="46"/>
  <c r="CW47" i="46"/>
  <c r="CX47" i="46"/>
  <c r="CY47" i="46"/>
  <c r="CZ47" i="46"/>
  <c r="DA47" i="46"/>
  <c r="DB47" i="46"/>
  <c r="DC47" i="46"/>
  <c r="DD47" i="46"/>
  <c r="DE47" i="46"/>
  <c r="DF47" i="46"/>
  <c r="DG47" i="46"/>
  <c r="DH47" i="46"/>
  <c r="DI47" i="46"/>
  <c r="DJ47" i="46"/>
  <c r="DK47" i="46"/>
  <c r="DL47" i="46"/>
  <c r="DM47" i="46"/>
  <c r="DN47" i="46"/>
  <c r="DO47" i="46"/>
  <c r="DP47" i="46"/>
  <c r="DQ47" i="46"/>
  <c r="DR47" i="46"/>
  <c r="DS47" i="46"/>
  <c r="DT47" i="46"/>
  <c r="DU47" i="46"/>
  <c r="DV47" i="46"/>
  <c r="DW47" i="46"/>
  <c r="DX47" i="46"/>
  <c r="DY47" i="46"/>
  <c r="DZ47" i="46"/>
  <c r="EA47" i="46"/>
  <c r="EB47" i="46"/>
  <c r="EC47" i="46"/>
  <c r="ED47" i="46"/>
  <c r="EE47" i="46"/>
  <c r="EF47" i="46"/>
  <c r="EG47" i="46"/>
  <c r="EH47" i="46"/>
  <c r="EI47" i="46"/>
  <c r="EJ47" i="46"/>
  <c r="EK47" i="46"/>
  <c r="EL47" i="46"/>
  <c r="EM47" i="46"/>
  <c r="EN47" i="46"/>
  <c r="EO47" i="46"/>
  <c r="EP47" i="46"/>
  <c r="EQ47" i="46"/>
  <c r="ER47" i="46"/>
  <c r="ES47" i="46"/>
  <c r="ET47" i="46"/>
  <c r="EU47" i="46"/>
  <c r="EV47" i="46"/>
  <c r="EW47" i="46"/>
  <c r="EX47" i="46"/>
  <c r="EY47" i="46"/>
  <c r="EZ47" i="46"/>
  <c r="FA47" i="46"/>
  <c r="FB47" i="46"/>
  <c r="FC47" i="46"/>
  <c r="FD47" i="46"/>
  <c r="FE47" i="46"/>
  <c r="FF47" i="46"/>
  <c r="FG47" i="46"/>
  <c r="FH47" i="46"/>
  <c r="FI47" i="46"/>
  <c r="FJ47" i="46"/>
  <c r="FK47" i="46"/>
  <c r="FL47" i="46"/>
  <c r="FM47" i="46"/>
  <c r="FN47" i="46"/>
  <c r="FO47" i="46"/>
  <c r="FP47" i="46"/>
  <c r="FQ47" i="46"/>
  <c r="FR47" i="46"/>
  <c r="FS47" i="46"/>
  <c r="FT47" i="46"/>
  <c r="FU47" i="46"/>
  <c r="FV47" i="46"/>
  <c r="FW47" i="46"/>
  <c r="FX47" i="46"/>
  <c r="FY47" i="46"/>
  <c r="FZ47" i="46"/>
  <c r="GA47" i="46"/>
  <c r="GB47" i="46"/>
  <c r="HE47" i="46"/>
  <c r="HF47" i="46"/>
  <c r="MC47" i="46"/>
  <c r="MD47" i="46"/>
  <c r="HG47" i="46"/>
  <c r="BH47" i="46"/>
  <c r="HH47" i="46"/>
  <c r="HI47" i="46"/>
  <c r="HJ47" i="46"/>
  <c r="GO46" i="46"/>
  <c r="BG46" i="46"/>
  <c r="BI46" i="46" s="1"/>
  <c r="BN46" i="46"/>
  <c r="BO46" i="46"/>
  <c r="BP46" i="46"/>
  <c r="BQ46" i="46"/>
  <c r="BR46" i="46"/>
  <c r="BS46" i="46"/>
  <c r="BT46" i="46"/>
  <c r="BU46" i="46"/>
  <c r="BV46" i="46"/>
  <c r="BW46" i="46"/>
  <c r="BX46" i="46"/>
  <c r="BY46" i="46"/>
  <c r="BZ46" i="46"/>
  <c r="CA46" i="46"/>
  <c r="CB46" i="46"/>
  <c r="CC46" i="46"/>
  <c r="CD46" i="46"/>
  <c r="CE46" i="46"/>
  <c r="CF46" i="46"/>
  <c r="CG46" i="46"/>
  <c r="CH46" i="46"/>
  <c r="CI46" i="46"/>
  <c r="CJ46" i="46"/>
  <c r="CK46" i="46"/>
  <c r="CL46" i="46"/>
  <c r="CM46" i="46"/>
  <c r="CN46" i="46"/>
  <c r="CO46" i="46"/>
  <c r="CP46" i="46"/>
  <c r="CQ46" i="46"/>
  <c r="CR46" i="46"/>
  <c r="CS46" i="46"/>
  <c r="CT46" i="46"/>
  <c r="CU46" i="46"/>
  <c r="CV46" i="46"/>
  <c r="CW46" i="46"/>
  <c r="CX46" i="46"/>
  <c r="CY46" i="46"/>
  <c r="CZ46" i="46"/>
  <c r="DA46" i="46"/>
  <c r="DB46" i="46"/>
  <c r="DC46" i="46"/>
  <c r="DD46" i="46"/>
  <c r="DE46" i="46"/>
  <c r="DF46" i="46"/>
  <c r="DG46" i="46"/>
  <c r="DH46" i="46"/>
  <c r="DI46" i="46"/>
  <c r="DJ46" i="46"/>
  <c r="DK46" i="46"/>
  <c r="DL46" i="46"/>
  <c r="DM46" i="46"/>
  <c r="DN46" i="46"/>
  <c r="DO46" i="46"/>
  <c r="DP46" i="46"/>
  <c r="DQ46" i="46"/>
  <c r="DR46" i="46"/>
  <c r="DS46" i="46"/>
  <c r="DT46" i="46"/>
  <c r="DU46" i="46"/>
  <c r="DV46" i="46"/>
  <c r="DW46" i="46"/>
  <c r="DX46" i="46"/>
  <c r="DY46" i="46"/>
  <c r="DZ46" i="46"/>
  <c r="EA46" i="46"/>
  <c r="EB46" i="46"/>
  <c r="EC46" i="46"/>
  <c r="ED46" i="46"/>
  <c r="EE46" i="46"/>
  <c r="EF46" i="46"/>
  <c r="EG46" i="46"/>
  <c r="EH46" i="46"/>
  <c r="EI46" i="46"/>
  <c r="EJ46" i="46"/>
  <c r="EK46" i="46"/>
  <c r="EL46" i="46"/>
  <c r="EM46" i="46"/>
  <c r="EN46" i="46"/>
  <c r="EO46" i="46"/>
  <c r="EP46" i="46"/>
  <c r="EQ46" i="46"/>
  <c r="ER46" i="46"/>
  <c r="ES46" i="46"/>
  <c r="ET46" i="46"/>
  <c r="EU46" i="46"/>
  <c r="EV46" i="46"/>
  <c r="EW46" i="46"/>
  <c r="EX46" i="46"/>
  <c r="EY46" i="46"/>
  <c r="EZ46" i="46"/>
  <c r="FA46" i="46"/>
  <c r="FB46" i="46"/>
  <c r="FC46" i="46"/>
  <c r="FD46" i="46"/>
  <c r="FE46" i="46"/>
  <c r="FF46" i="46"/>
  <c r="FG46" i="46"/>
  <c r="FH46" i="46"/>
  <c r="FI46" i="46"/>
  <c r="FJ46" i="46"/>
  <c r="FK46" i="46"/>
  <c r="FL46" i="46"/>
  <c r="FM46" i="46"/>
  <c r="FN46" i="46"/>
  <c r="FO46" i="46"/>
  <c r="FP46" i="46"/>
  <c r="FQ46" i="46"/>
  <c r="FR46" i="46"/>
  <c r="FS46" i="46"/>
  <c r="FT46" i="46"/>
  <c r="FU46" i="46"/>
  <c r="FV46" i="46"/>
  <c r="FW46" i="46"/>
  <c r="FX46" i="46"/>
  <c r="FY46" i="46"/>
  <c r="FZ46" i="46"/>
  <c r="GA46" i="46"/>
  <c r="GB46" i="46"/>
  <c r="HE46" i="46"/>
  <c r="HF46" i="46"/>
  <c r="MC46" i="46"/>
  <c r="MD46" i="46"/>
  <c r="HG46" i="46"/>
  <c r="BH46" i="46"/>
  <c r="HH46" i="46"/>
  <c r="HI46" i="46"/>
  <c r="HJ46" i="46"/>
  <c r="GO45" i="46"/>
  <c r="BG45" i="46"/>
  <c r="BI45" i="46" s="1"/>
  <c r="BN45" i="46"/>
  <c r="BO45" i="46"/>
  <c r="BP45" i="46"/>
  <c r="BQ45" i="46"/>
  <c r="BR45" i="46"/>
  <c r="BS45" i="46"/>
  <c r="BT45" i="46"/>
  <c r="BU45" i="46"/>
  <c r="BV45" i="46"/>
  <c r="BW45" i="46"/>
  <c r="BX45" i="46"/>
  <c r="BY45" i="46"/>
  <c r="BZ45" i="46"/>
  <c r="CA45" i="46"/>
  <c r="CB45" i="46"/>
  <c r="CC45" i="46"/>
  <c r="CD45" i="46"/>
  <c r="CE45" i="46"/>
  <c r="CF45" i="46"/>
  <c r="CG45" i="46"/>
  <c r="CH45" i="46"/>
  <c r="CI45" i="46"/>
  <c r="CJ45" i="46"/>
  <c r="CK45" i="46"/>
  <c r="CL45" i="46"/>
  <c r="CM45" i="46"/>
  <c r="CN45" i="46"/>
  <c r="CO45" i="46"/>
  <c r="CP45" i="46"/>
  <c r="CQ45" i="46"/>
  <c r="CR45" i="46"/>
  <c r="CS45" i="46"/>
  <c r="CT45" i="46"/>
  <c r="CU45" i="46"/>
  <c r="CV45" i="46"/>
  <c r="CW45" i="46"/>
  <c r="CX45" i="46"/>
  <c r="CY45" i="46"/>
  <c r="CZ45" i="46"/>
  <c r="DA45" i="46"/>
  <c r="DB45" i="46"/>
  <c r="DC45" i="46"/>
  <c r="DD45" i="46"/>
  <c r="DE45" i="46"/>
  <c r="DF45" i="46"/>
  <c r="DG45" i="46"/>
  <c r="DH45" i="46"/>
  <c r="DI45" i="46"/>
  <c r="DJ45" i="46"/>
  <c r="DK45" i="46"/>
  <c r="DL45" i="46"/>
  <c r="DM45" i="46"/>
  <c r="DN45" i="46"/>
  <c r="DO45" i="46"/>
  <c r="DP45" i="46"/>
  <c r="DQ45" i="46"/>
  <c r="DR45" i="46"/>
  <c r="DS45" i="46"/>
  <c r="DT45" i="46"/>
  <c r="DU45" i="46"/>
  <c r="DV45" i="46"/>
  <c r="DW45" i="46"/>
  <c r="DX45" i="46"/>
  <c r="DY45" i="46"/>
  <c r="DZ45" i="46"/>
  <c r="EA45" i="46"/>
  <c r="EB45" i="46"/>
  <c r="EC45" i="46"/>
  <c r="ED45" i="46"/>
  <c r="EE45" i="46"/>
  <c r="EF45" i="46"/>
  <c r="EG45" i="46"/>
  <c r="EH45" i="46"/>
  <c r="EI45" i="46"/>
  <c r="EJ45" i="46"/>
  <c r="EK45" i="46"/>
  <c r="EL45" i="46"/>
  <c r="EM45" i="46"/>
  <c r="EN45" i="46"/>
  <c r="EO45" i="46"/>
  <c r="EP45" i="46"/>
  <c r="EQ45" i="46"/>
  <c r="ER45" i="46"/>
  <c r="ES45" i="46"/>
  <c r="ET45" i="46"/>
  <c r="EU45" i="46"/>
  <c r="EV45" i="46"/>
  <c r="EW45" i="46"/>
  <c r="EX45" i="46"/>
  <c r="EY45" i="46"/>
  <c r="EZ45" i="46"/>
  <c r="FA45" i="46"/>
  <c r="FB45" i="46"/>
  <c r="FC45" i="46"/>
  <c r="FD45" i="46"/>
  <c r="FE45" i="46"/>
  <c r="FF45" i="46"/>
  <c r="FG45" i="46"/>
  <c r="FH45" i="46"/>
  <c r="FI45" i="46"/>
  <c r="FJ45" i="46"/>
  <c r="FK45" i="46"/>
  <c r="FL45" i="46"/>
  <c r="FM45" i="46"/>
  <c r="FN45" i="46"/>
  <c r="FO45" i="46"/>
  <c r="FP45" i="46"/>
  <c r="FQ45" i="46"/>
  <c r="FR45" i="46"/>
  <c r="FS45" i="46"/>
  <c r="FT45" i="46"/>
  <c r="FU45" i="46"/>
  <c r="FV45" i="46"/>
  <c r="FW45" i="46"/>
  <c r="FX45" i="46"/>
  <c r="FY45" i="46"/>
  <c r="FZ45" i="46"/>
  <c r="GA45" i="46"/>
  <c r="GB45" i="46"/>
  <c r="HE45" i="46"/>
  <c r="HF45" i="46"/>
  <c r="MC45" i="46"/>
  <c r="MD45" i="46"/>
  <c r="HG45" i="46"/>
  <c r="BH45" i="46"/>
  <c r="HH45" i="46"/>
  <c r="HI45" i="46"/>
  <c r="HJ45" i="46"/>
  <c r="GO44" i="46"/>
  <c r="BG44" i="46"/>
  <c r="BI44" i="46" s="1"/>
  <c r="BN44" i="46"/>
  <c r="BO44" i="46"/>
  <c r="BP44" i="46"/>
  <c r="BQ44" i="46"/>
  <c r="BR44" i="46"/>
  <c r="BS44" i="46"/>
  <c r="BT44" i="46"/>
  <c r="BU44" i="46"/>
  <c r="BV44" i="46"/>
  <c r="BW44" i="46"/>
  <c r="BX44" i="46"/>
  <c r="BY44" i="46"/>
  <c r="BZ44" i="46"/>
  <c r="CA44" i="46"/>
  <c r="CB44" i="46"/>
  <c r="CC44" i="46"/>
  <c r="CD44" i="46"/>
  <c r="CE44" i="46"/>
  <c r="CF44" i="46"/>
  <c r="CG44" i="46"/>
  <c r="CH44" i="46"/>
  <c r="CI44" i="46"/>
  <c r="CJ44" i="46"/>
  <c r="CK44" i="46"/>
  <c r="CL44" i="46"/>
  <c r="CM44" i="46"/>
  <c r="CN44" i="46"/>
  <c r="CO44" i="46"/>
  <c r="CP44" i="46"/>
  <c r="CQ44" i="46"/>
  <c r="CR44" i="46"/>
  <c r="CS44" i="46"/>
  <c r="CT44" i="46"/>
  <c r="CU44" i="46"/>
  <c r="CV44" i="46"/>
  <c r="CW44" i="46"/>
  <c r="CX44" i="46"/>
  <c r="CY44" i="46"/>
  <c r="CZ44" i="46"/>
  <c r="DA44" i="46"/>
  <c r="DB44" i="46"/>
  <c r="DC44" i="46"/>
  <c r="DD44" i="46"/>
  <c r="DE44" i="46"/>
  <c r="DF44" i="46"/>
  <c r="DG44" i="46"/>
  <c r="DH44" i="46"/>
  <c r="DI44" i="46"/>
  <c r="DJ44" i="46"/>
  <c r="DK44" i="46"/>
  <c r="DL44" i="46"/>
  <c r="DM44" i="46"/>
  <c r="DN44" i="46"/>
  <c r="DO44" i="46"/>
  <c r="DP44" i="46"/>
  <c r="DQ44" i="46"/>
  <c r="DR44" i="46"/>
  <c r="DS44" i="46"/>
  <c r="DT44" i="46"/>
  <c r="DU44" i="46"/>
  <c r="DV44" i="46"/>
  <c r="DW44" i="46"/>
  <c r="DX44" i="46"/>
  <c r="DY44" i="46"/>
  <c r="DZ44" i="46"/>
  <c r="EA44" i="46"/>
  <c r="EB44" i="46"/>
  <c r="EC44" i="46"/>
  <c r="ED44" i="46"/>
  <c r="EE44" i="46"/>
  <c r="EF44" i="46"/>
  <c r="EG44" i="46"/>
  <c r="EH44" i="46"/>
  <c r="EI44" i="46"/>
  <c r="EJ44" i="46"/>
  <c r="EK44" i="46"/>
  <c r="EL44" i="46"/>
  <c r="EM44" i="46"/>
  <c r="EN44" i="46"/>
  <c r="EO44" i="46"/>
  <c r="EP44" i="46"/>
  <c r="EQ44" i="46"/>
  <c r="ER44" i="46"/>
  <c r="ES44" i="46"/>
  <c r="ET44" i="46"/>
  <c r="EU44" i="46"/>
  <c r="EV44" i="46"/>
  <c r="EW44" i="46"/>
  <c r="EX44" i="46"/>
  <c r="EY44" i="46"/>
  <c r="EZ44" i="46"/>
  <c r="FA44" i="46"/>
  <c r="FB44" i="46"/>
  <c r="FC44" i="46"/>
  <c r="FD44" i="46"/>
  <c r="FE44" i="46"/>
  <c r="FF44" i="46"/>
  <c r="FG44" i="46"/>
  <c r="FH44" i="46"/>
  <c r="FI44" i="46"/>
  <c r="FJ44" i="46"/>
  <c r="FK44" i="46"/>
  <c r="FL44" i="46"/>
  <c r="FM44" i="46"/>
  <c r="FN44" i="46"/>
  <c r="FO44" i="46"/>
  <c r="FP44" i="46"/>
  <c r="FQ44" i="46"/>
  <c r="FR44" i="46"/>
  <c r="FS44" i="46"/>
  <c r="FT44" i="46"/>
  <c r="FU44" i="46"/>
  <c r="FV44" i="46"/>
  <c r="FW44" i="46"/>
  <c r="FX44" i="46"/>
  <c r="FY44" i="46"/>
  <c r="FZ44" i="46"/>
  <c r="GA44" i="46"/>
  <c r="GB44" i="46"/>
  <c r="HE44" i="46"/>
  <c r="HF44" i="46"/>
  <c r="MC44" i="46"/>
  <c r="MD44" i="46"/>
  <c r="HG44" i="46"/>
  <c r="BH44" i="46"/>
  <c r="HH44" i="46"/>
  <c r="HI44" i="46"/>
  <c r="HJ44" i="46"/>
  <c r="GO43" i="46"/>
  <c r="BG43" i="46"/>
  <c r="BI43" i="46" s="1"/>
  <c r="BN43" i="46"/>
  <c r="BO43" i="46"/>
  <c r="BP43" i="46"/>
  <c r="BQ43" i="46"/>
  <c r="BR43" i="46"/>
  <c r="BS43" i="46"/>
  <c r="BT43" i="46"/>
  <c r="BU43" i="46"/>
  <c r="BV43" i="46"/>
  <c r="BW43" i="46"/>
  <c r="BX43" i="46"/>
  <c r="BY43" i="46"/>
  <c r="BZ43" i="46"/>
  <c r="CA43" i="46"/>
  <c r="CB43" i="46"/>
  <c r="CC43" i="46"/>
  <c r="CD43" i="46"/>
  <c r="CE43" i="46"/>
  <c r="CF43" i="46"/>
  <c r="CG43" i="46"/>
  <c r="CH43" i="46"/>
  <c r="CI43" i="46"/>
  <c r="CJ43" i="46"/>
  <c r="CK43" i="46"/>
  <c r="CL43" i="46"/>
  <c r="CM43" i="46"/>
  <c r="CN43" i="46"/>
  <c r="CO43" i="46"/>
  <c r="CP43" i="46"/>
  <c r="CQ43" i="46"/>
  <c r="CR43" i="46"/>
  <c r="CS43" i="46"/>
  <c r="CT43" i="46"/>
  <c r="CU43" i="46"/>
  <c r="CV43" i="46"/>
  <c r="CW43" i="46"/>
  <c r="CX43" i="46"/>
  <c r="CY43" i="46"/>
  <c r="CZ43" i="46"/>
  <c r="DA43" i="46"/>
  <c r="DB43" i="46"/>
  <c r="DC43" i="46"/>
  <c r="DD43" i="46"/>
  <c r="DE43" i="46"/>
  <c r="DF43" i="46"/>
  <c r="DG43" i="46"/>
  <c r="DH43" i="46"/>
  <c r="DI43" i="46"/>
  <c r="DJ43" i="46"/>
  <c r="DK43" i="46"/>
  <c r="DL43" i="46"/>
  <c r="DM43" i="46"/>
  <c r="DN43" i="46"/>
  <c r="DO43" i="46"/>
  <c r="DP43" i="46"/>
  <c r="DQ43" i="46"/>
  <c r="DR43" i="46"/>
  <c r="DS43" i="46"/>
  <c r="DT43" i="46"/>
  <c r="DU43" i="46"/>
  <c r="DV43" i="46"/>
  <c r="DW43" i="46"/>
  <c r="DX43" i="46"/>
  <c r="DY43" i="46"/>
  <c r="DZ43" i="46"/>
  <c r="EA43" i="46"/>
  <c r="EB43" i="46"/>
  <c r="EC43" i="46"/>
  <c r="ED43" i="46"/>
  <c r="EE43" i="46"/>
  <c r="EF43" i="46"/>
  <c r="EG43" i="46"/>
  <c r="EH43" i="46"/>
  <c r="EI43" i="46"/>
  <c r="EJ43" i="46"/>
  <c r="EK43" i="46"/>
  <c r="EL43" i="46"/>
  <c r="EM43" i="46"/>
  <c r="EN43" i="46"/>
  <c r="EO43" i="46"/>
  <c r="EP43" i="46"/>
  <c r="EQ43" i="46"/>
  <c r="ER43" i="46"/>
  <c r="ES43" i="46"/>
  <c r="ET43" i="46"/>
  <c r="EU43" i="46"/>
  <c r="EV43" i="46"/>
  <c r="EW43" i="46"/>
  <c r="EX43" i="46"/>
  <c r="EY43" i="46"/>
  <c r="EZ43" i="46"/>
  <c r="FA43" i="46"/>
  <c r="FB43" i="46"/>
  <c r="FC43" i="46"/>
  <c r="FD43" i="46"/>
  <c r="FE43" i="46"/>
  <c r="FF43" i="46"/>
  <c r="FG43" i="46"/>
  <c r="FH43" i="46"/>
  <c r="FI43" i="46"/>
  <c r="FJ43" i="46"/>
  <c r="FK43" i="46"/>
  <c r="FL43" i="46"/>
  <c r="FM43" i="46"/>
  <c r="FN43" i="46"/>
  <c r="FO43" i="46"/>
  <c r="FP43" i="46"/>
  <c r="FQ43" i="46"/>
  <c r="FR43" i="46"/>
  <c r="FS43" i="46"/>
  <c r="FT43" i="46"/>
  <c r="FU43" i="46"/>
  <c r="FV43" i="46"/>
  <c r="FW43" i="46"/>
  <c r="FX43" i="46"/>
  <c r="FY43" i="46"/>
  <c r="FZ43" i="46"/>
  <c r="GA43" i="46"/>
  <c r="GB43" i="46"/>
  <c r="HE43" i="46"/>
  <c r="HF43" i="46"/>
  <c r="MC43" i="46"/>
  <c r="MD43" i="46"/>
  <c r="HG43" i="46"/>
  <c r="BH43" i="46"/>
  <c r="HH43" i="46"/>
  <c r="HI43" i="46"/>
  <c r="HJ43" i="46"/>
  <c r="GO42" i="46"/>
  <c r="BG42" i="46"/>
  <c r="BI42" i="46" s="1"/>
  <c r="BN42" i="46"/>
  <c r="BO42" i="46"/>
  <c r="BP42" i="46"/>
  <c r="BQ42" i="46"/>
  <c r="BR42" i="46"/>
  <c r="BS42" i="46"/>
  <c r="BT42" i="46"/>
  <c r="BU42" i="46"/>
  <c r="BV42" i="46"/>
  <c r="BW42" i="46"/>
  <c r="BX42" i="46"/>
  <c r="BY42" i="46"/>
  <c r="BZ42" i="46"/>
  <c r="CA42" i="46"/>
  <c r="CB42" i="46"/>
  <c r="CC42" i="46"/>
  <c r="CD42" i="46"/>
  <c r="CE42" i="46"/>
  <c r="CF42" i="46"/>
  <c r="CG42" i="46"/>
  <c r="CH42" i="46"/>
  <c r="CI42" i="46"/>
  <c r="CJ42" i="46"/>
  <c r="CK42" i="46"/>
  <c r="CL42" i="46"/>
  <c r="CM42" i="46"/>
  <c r="CN42" i="46"/>
  <c r="CO42" i="46"/>
  <c r="CP42" i="46"/>
  <c r="CQ42" i="46"/>
  <c r="CR42" i="46"/>
  <c r="CS42" i="46"/>
  <c r="CT42" i="46"/>
  <c r="CU42" i="46"/>
  <c r="CV42" i="46"/>
  <c r="CW42" i="46"/>
  <c r="CX42" i="46"/>
  <c r="CY42" i="46"/>
  <c r="CZ42" i="46"/>
  <c r="DA42" i="46"/>
  <c r="DB42" i="46"/>
  <c r="DC42" i="46"/>
  <c r="DD42" i="46"/>
  <c r="DE42" i="46"/>
  <c r="DF42" i="46"/>
  <c r="DG42" i="46"/>
  <c r="DH42" i="46"/>
  <c r="DI42" i="46"/>
  <c r="DJ42" i="46"/>
  <c r="DK42" i="46"/>
  <c r="DL42" i="46"/>
  <c r="DM42" i="46"/>
  <c r="DN42" i="46"/>
  <c r="DO42" i="46"/>
  <c r="DP42" i="46"/>
  <c r="DQ42" i="46"/>
  <c r="DR42" i="46"/>
  <c r="DS42" i="46"/>
  <c r="DT42" i="46"/>
  <c r="DU42" i="46"/>
  <c r="DV42" i="46"/>
  <c r="DW42" i="46"/>
  <c r="DX42" i="46"/>
  <c r="DY42" i="46"/>
  <c r="DZ42" i="46"/>
  <c r="EA42" i="46"/>
  <c r="EB42" i="46"/>
  <c r="EC42" i="46"/>
  <c r="ED42" i="46"/>
  <c r="EE42" i="46"/>
  <c r="EF42" i="46"/>
  <c r="EG42" i="46"/>
  <c r="EH42" i="46"/>
  <c r="EI42" i="46"/>
  <c r="EJ42" i="46"/>
  <c r="EK42" i="46"/>
  <c r="EL42" i="46"/>
  <c r="EM42" i="46"/>
  <c r="EN42" i="46"/>
  <c r="EO42" i="46"/>
  <c r="EP42" i="46"/>
  <c r="EQ42" i="46"/>
  <c r="ER42" i="46"/>
  <c r="ES42" i="46"/>
  <c r="ET42" i="46"/>
  <c r="EU42" i="46"/>
  <c r="EV42" i="46"/>
  <c r="EW42" i="46"/>
  <c r="EX42" i="46"/>
  <c r="EY42" i="46"/>
  <c r="EZ42" i="46"/>
  <c r="FA42" i="46"/>
  <c r="FB42" i="46"/>
  <c r="FC42" i="46"/>
  <c r="FD42" i="46"/>
  <c r="FE42" i="46"/>
  <c r="FF42" i="46"/>
  <c r="FG42" i="46"/>
  <c r="FH42" i="46"/>
  <c r="FI42" i="46"/>
  <c r="FJ42" i="46"/>
  <c r="FK42" i="46"/>
  <c r="FL42" i="46"/>
  <c r="FM42" i="46"/>
  <c r="FN42" i="46"/>
  <c r="FO42" i="46"/>
  <c r="FP42" i="46"/>
  <c r="FQ42" i="46"/>
  <c r="FR42" i="46"/>
  <c r="FS42" i="46"/>
  <c r="FT42" i="46"/>
  <c r="FU42" i="46"/>
  <c r="FV42" i="46"/>
  <c r="FW42" i="46"/>
  <c r="FX42" i="46"/>
  <c r="FY42" i="46"/>
  <c r="FZ42" i="46"/>
  <c r="GA42" i="46"/>
  <c r="GB42" i="46"/>
  <c r="HE42" i="46"/>
  <c r="HF42" i="46"/>
  <c r="MC42" i="46"/>
  <c r="MD42" i="46"/>
  <c r="HG42" i="46"/>
  <c r="BH42" i="46"/>
  <c r="HH42" i="46"/>
  <c r="HI42" i="46"/>
  <c r="HJ42" i="46"/>
  <c r="GO41" i="46"/>
  <c r="BG41" i="46"/>
  <c r="BI41" i="46" s="1"/>
  <c r="BN41" i="46"/>
  <c r="BO41" i="46"/>
  <c r="BP41" i="46"/>
  <c r="BQ41" i="46"/>
  <c r="BR41" i="46"/>
  <c r="BS41" i="46"/>
  <c r="BT41" i="46"/>
  <c r="BU41" i="46"/>
  <c r="BV41" i="46"/>
  <c r="BW41" i="46"/>
  <c r="BX41" i="46"/>
  <c r="BY41" i="46"/>
  <c r="BZ41" i="46"/>
  <c r="CA41" i="46"/>
  <c r="CB41" i="46"/>
  <c r="CC41" i="46"/>
  <c r="CD41" i="46"/>
  <c r="CE41" i="46"/>
  <c r="CF41" i="46"/>
  <c r="CG41" i="46"/>
  <c r="CH41" i="46"/>
  <c r="CI41" i="46"/>
  <c r="CJ41" i="46"/>
  <c r="CK41" i="46"/>
  <c r="CL41" i="46"/>
  <c r="CM41" i="46"/>
  <c r="CN41" i="46"/>
  <c r="CO41" i="46"/>
  <c r="CP41" i="46"/>
  <c r="CQ41" i="46"/>
  <c r="CR41" i="46"/>
  <c r="CS41" i="46"/>
  <c r="CT41" i="46"/>
  <c r="CU41" i="46"/>
  <c r="CV41" i="46"/>
  <c r="CW41" i="46"/>
  <c r="CX41" i="46"/>
  <c r="CY41" i="46"/>
  <c r="CZ41" i="46"/>
  <c r="DA41" i="46"/>
  <c r="DB41" i="46"/>
  <c r="DC41" i="46"/>
  <c r="DD41" i="46"/>
  <c r="DE41" i="46"/>
  <c r="DF41" i="46"/>
  <c r="DG41" i="46"/>
  <c r="DH41" i="46"/>
  <c r="DI41" i="46"/>
  <c r="DJ41" i="46"/>
  <c r="DK41" i="46"/>
  <c r="DL41" i="46"/>
  <c r="DM41" i="46"/>
  <c r="DN41" i="46"/>
  <c r="DO41" i="46"/>
  <c r="DP41" i="46"/>
  <c r="DQ41" i="46"/>
  <c r="DR41" i="46"/>
  <c r="DS41" i="46"/>
  <c r="DT41" i="46"/>
  <c r="DU41" i="46"/>
  <c r="DV41" i="46"/>
  <c r="DW41" i="46"/>
  <c r="DX41" i="46"/>
  <c r="DY41" i="46"/>
  <c r="DZ41" i="46"/>
  <c r="EA41" i="46"/>
  <c r="EB41" i="46"/>
  <c r="EC41" i="46"/>
  <c r="ED41" i="46"/>
  <c r="EE41" i="46"/>
  <c r="EF41" i="46"/>
  <c r="EG41" i="46"/>
  <c r="EH41" i="46"/>
  <c r="EI41" i="46"/>
  <c r="EJ41" i="46"/>
  <c r="EK41" i="46"/>
  <c r="EL41" i="46"/>
  <c r="EM41" i="46"/>
  <c r="EN41" i="46"/>
  <c r="EO41" i="46"/>
  <c r="EP41" i="46"/>
  <c r="EQ41" i="46"/>
  <c r="ER41" i="46"/>
  <c r="ES41" i="46"/>
  <c r="ET41" i="46"/>
  <c r="EU41" i="46"/>
  <c r="EV41" i="46"/>
  <c r="EW41" i="46"/>
  <c r="EX41" i="46"/>
  <c r="EY41" i="46"/>
  <c r="EZ41" i="46"/>
  <c r="FA41" i="46"/>
  <c r="FB41" i="46"/>
  <c r="FC41" i="46"/>
  <c r="FD41" i="46"/>
  <c r="FE41" i="46"/>
  <c r="FF41" i="46"/>
  <c r="FG41" i="46"/>
  <c r="FH41" i="46"/>
  <c r="FI41" i="46"/>
  <c r="FJ41" i="46"/>
  <c r="FK41" i="46"/>
  <c r="FL41" i="46"/>
  <c r="FM41" i="46"/>
  <c r="FN41" i="46"/>
  <c r="FO41" i="46"/>
  <c r="FP41" i="46"/>
  <c r="FQ41" i="46"/>
  <c r="FR41" i="46"/>
  <c r="FS41" i="46"/>
  <c r="FT41" i="46"/>
  <c r="FU41" i="46"/>
  <c r="FV41" i="46"/>
  <c r="FW41" i="46"/>
  <c r="FX41" i="46"/>
  <c r="FY41" i="46"/>
  <c r="FZ41" i="46"/>
  <c r="GA41" i="46"/>
  <c r="GB41" i="46"/>
  <c r="HE41" i="46"/>
  <c r="HF41" i="46"/>
  <c r="MC41" i="46"/>
  <c r="MD41" i="46"/>
  <c r="HG41" i="46"/>
  <c r="BH41" i="46"/>
  <c r="HH41" i="46"/>
  <c r="HI41" i="46"/>
  <c r="HJ41" i="46"/>
  <c r="GO40" i="46"/>
  <c r="BG40" i="46"/>
  <c r="BI40" i="46" s="1"/>
  <c r="BN40" i="46"/>
  <c r="BO40" i="46"/>
  <c r="BP40" i="46"/>
  <c r="BQ40" i="46"/>
  <c r="BR40" i="46"/>
  <c r="BS40" i="46"/>
  <c r="BT40" i="46"/>
  <c r="BU40" i="46"/>
  <c r="BV40" i="46"/>
  <c r="BW40" i="46"/>
  <c r="BX40" i="46"/>
  <c r="BY40" i="46"/>
  <c r="BZ40" i="46"/>
  <c r="CA40" i="46"/>
  <c r="CB40" i="46"/>
  <c r="CC40" i="46"/>
  <c r="CD40" i="46"/>
  <c r="CE40" i="46"/>
  <c r="CF40" i="46"/>
  <c r="CG40" i="46"/>
  <c r="CH40" i="46"/>
  <c r="CI40" i="46"/>
  <c r="CJ40" i="46"/>
  <c r="CK40" i="46"/>
  <c r="CL40" i="46"/>
  <c r="CM40" i="46"/>
  <c r="CN40" i="46"/>
  <c r="CO40" i="46"/>
  <c r="CP40" i="46"/>
  <c r="CQ40" i="46"/>
  <c r="CR40" i="46"/>
  <c r="CS40" i="46"/>
  <c r="CT40" i="46"/>
  <c r="CU40" i="46"/>
  <c r="CV40" i="46"/>
  <c r="CW40" i="46"/>
  <c r="CX40" i="46"/>
  <c r="CY40" i="46"/>
  <c r="CZ40" i="46"/>
  <c r="DA40" i="46"/>
  <c r="DB40" i="46"/>
  <c r="DC40" i="46"/>
  <c r="DD40" i="46"/>
  <c r="DE40" i="46"/>
  <c r="DF40" i="46"/>
  <c r="DG40" i="46"/>
  <c r="DH40" i="46"/>
  <c r="DI40" i="46"/>
  <c r="DJ40" i="46"/>
  <c r="DK40" i="46"/>
  <c r="DL40" i="46"/>
  <c r="DM40" i="46"/>
  <c r="DN40" i="46"/>
  <c r="DO40" i="46"/>
  <c r="DP40" i="46"/>
  <c r="DQ40" i="46"/>
  <c r="DR40" i="46"/>
  <c r="DS40" i="46"/>
  <c r="DT40" i="46"/>
  <c r="DU40" i="46"/>
  <c r="DV40" i="46"/>
  <c r="DW40" i="46"/>
  <c r="DX40" i="46"/>
  <c r="DY40" i="46"/>
  <c r="DZ40" i="46"/>
  <c r="EA40" i="46"/>
  <c r="EB40" i="46"/>
  <c r="EC40" i="46"/>
  <c r="ED40" i="46"/>
  <c r="EE40" i="46"/>
  <c r="EF40" i="46"/>
  <c r="EG40" i="46"/>
  <c r="EH40" i="46"/>
  <c r="EI40" i="46"/>
  <c r="EJ40" i="46"/>
  <c r="EK40" i="46"/>
  <c r="EL40" i="46"/>
  <c r="EM40" i="46"/>
  <c r="EN40" i="46"/>
  <c r="EO40" i="46"/>
  <c r="EP40" i="46"/>
  <c r="EQ40" i="46"/>
  <c r="ER40" i="46"/>
  <c r="ES40" i="46"/>
  <c r="ET40" i="46"/>
  <c r="EU40" i="46"/>
  <c r="EV40" i="46"/>
  <c r="EW40" i="46"/>
  <c r="EX40" i="46"/>
  <c r="EY40" i="46"/>
  <c r="EZ40" i="46"/>
  <c r="FA40" i="46"/>
  <c r="FB40" i="46"/>
  <c r="FC40" i="46"/>
  <c r="FD40" i="46"/>
  <c r="FE40" i="46"/>
  <c r="FF40" i="46"/>
  <c r="FG40" i="46"/>
  <c r="FH40" i="46"/>
  <c r="FI40" i="46"/>
  <c r="FJ40" i="46"/>
  <c r="FK40" i="46"/>
  <c r="FL40" i="46"/>
  <c r="FM40" i="46"/>
  <c r="FN40" i="46"/>
  <c r="FO40" i="46"/>
  <c r="FP40" i="46"/>
  <c r="FQ40" i="46"/>
  <c r="FR40" i="46"/>
  <c r="FS40" i="46"/>
  <c r="FT40" i="46"/>
  <c r="FU40" i="46"/>
  <c r="FV40" i="46"/>
  <c r="FW40" i="46"/>
  <c r="FX40" i="46"/>
  <c r="FY40" i="46"/>
  <c r="FZ40" i="46"/>
  <c r="GA40" i="46"/>
  <c r="GB40" i="46"/>
  <c r="HE40" i="46"/>
  <c r="HF40" i="46"/>
  <c r="MC40" i="46"/>
  <c r="MD40" i="46"/>
  <c r="HG40" i="46"/>
  <c r="BH40" i="46"/>
  <c r="HH40" i="46"/>
  <c r="HI40" i="46"/>
  <c r="HJ40" i="46"/>
  <c r="GO39" i="46"/>
  <c r="BG39" i="46"/>
  <c r="BI39" i="46" s="1"/>
  <c r="BN39" i="46"/>
  <c r="BO39" i="46"/>
  <c r="BP39" i="46"/>
  <c r="BQ39" i="46"/>
  <c r="BR39" i="46"/>
  <c r="BS39" i="46"/>
  <c r="BT39" i="46"/>
  <c r="BU39" i="46"/>
  <c r="BV39" i="46"/>
  <c r="BW39" i="46"/>
  <c r="BX39" i="46"/>
  <c r="BY39" i="46"/>
  <c r="BZ39" i="46"/>
  <c r="CA39" i="46"/>
  <c r="CB39" i="46"/>
  <c r="CC39" i="46"/>
  <c r="CD39" i="46"/>
  <c r="CE39" i="46"/>
  <c r="CF39" i="46"/>
  <c r="CG39" i="46"/>
  <c r="CH39" i="46"/>
  <c r="CI39" i="46"/>
  <c r="CJ39" i="46"/>
  <c r="CK39" i="46"/>
  <c r="CL39" i="46"/>
  <c r="CM39" i="46"/>
  <c r="CN39" i="46"/>
  <c r="CO39" i="46"/>
  <c r="CP39" i="46"/>
  <c r="CQ39" i="46"/>
  <c r="CR39" i="46"/>
  <c r="CS39" i="46"/>
  <c r="CT39" i="46"/>
  <c r="CU39" i="46"/>
  <c r="CV39" i="46"/>
  <c r="CW39" i="46"/>
  <c r="CX39" i="46"/>
  <c r="CY39" i="46"/>
  <c r="CZ39" i="46"/>
  <c r="DA39" i="46"/>
  <c r="DB39" i="46"/>
  <c r="DC39" i="46"/>
  <c r="DD39" i="46"/>
  <c r="DE39" i="46"/>
  <c r="DF39" i="46"/>
  <c r="DG39" i="46"/>
  <c r="DH39" i="46"/>
  <c r="DI39" i="46"/>
  <c r="DJ39" i="46"/>
  <c r="DK39" i="46"/>
  <c r="DL39" i="46"/>
  <c r="DM39" i="46"/>
  <c r="DN39" i="46"/>
  <c r="DO39" i="46"/>
  <c r="DP39" i="46"/>
  <c r="DQ39" i="46"/>
  <c r="DR39" i="46"/>
  <c r="DS39" i="46"/>
  <c r="DT39" i="46"/>
  <c r="DU39" i="46"/>
  <c r="DV39" i="46"/>
  <c r="DW39" i="46"/>
  <c r="DX39" i="46"/>
  <c r="DY39" i="46"/>
  <c r="DZ39" i="46"/>
  <c r="EA39" i="46"/>
  <c r="EB39" i="46"/>
  <c r="EC39" i="46"/>
  <c r="ED39" i="46"/>
  <c r="EE39" i="46"/>
  <c r="EF39" i="46"/>
  <c r="EG39" i="46"/>
  <c r="EH39" i="46"/>
  <c r="EI39" i="46"/>
  <c r="EJ39" i="46"/>
  <c r="EK39" i="46"/>
  <c r="EL39" i="46"/>
  <c r="EM39" i="46"/>
  <c r="EN39" i="46"/>
  <c r="EO39" i="46"/>
  <c r="EP39" i="46"/>
  <c r="EQ39" i="46"/>
  <c r="ER39" i="46"/>
  <c r="ES39" i="46"/>
  <c r="ET39" i="46"/>
  <c r="EU39" i="46"/>
  <c r="EV39" i="46"/>
  <c r="EW39" i="46"/>
  <c r="EX39" i="46"/>
  <c r="EY39" i="46"/>
  <c r="EZ39" i="46"/>
  <c r="FA39" i="46"/>
  <c r="FB39" i="46"/>
  <c r="FC39" i="46"/>
  <c r="FD39" i="46"/>
  <c r="FE39" i="46"/>
  <c r="FF39" i="46"/>
  <c r="FG39" i="46"/>
  <c r="FH39" i="46"/>
  <c r="FI39" i="46"/>
  <c r="FJ39" i="46"/>
  <c r="FK39" i="46"/>
  <c r="FL39" i="46"/>
  <c r="FM39" i="46"/>
  <c r="FN39" i="46"/>
  <c r="FO39" i="46"/>
  <c r="FP39" i="46"/>
  <c r="FQ39" i="46"/>
  <c r="FR39" i="46"/>
  <c r="FS39" i="46"/>
  <c r="FT39" i="46"/>
  <c r="FU39" i="46"/>
  <c r="FV39" i="46"/>
  <c r="FW39" i="46"/>
  <c r="FX39" i="46"/>
  <c r="FY39" i="46"/>
  <c r="FZ39" i="46"/>
  <c r="GA39" i="46"/>
  <c r="GB39" i="46"/>
  <c r="HE39" i="46"/>
  <c r="HF39" i="46"/>
  <c r="MC39" i="46"/>
  <c r="MD39" i="46"/>
  <c r="HG39" i="46"/>
  <c r="BH39" i="46"/>
  <c r="HH39" i="46"/>
  <c r="HI39" i="46"/>
  <c r="HJ39" i="46"/>
  <c r="GO38" i="46"/>
  <c r="BG38" i="46"/>
  <c r="BI38" i="46" s="1"/>
  <c r="BN38" i="46"/>
  <c r="BO38" i="46"/>
  <c r="BP38" i="46"/>
  <c r="BQ38" i="46"/>
  <c r="BR38" i="46"/>
  <c r="BS38" i="46"/>
  <c r="BT38" i="46"/>
  <c r="BU38" i="46"/>
  <c r="BV38" i="46"/>
  <c r="BW38" i="46"/>
  <c r="BX38" i="46"/>
  <c r="BY38" i="46"/>
  <c r="BZ38" i="46"/>
  <c r="CA38" i="46"/>
  <c r="CB38" i="46"/>
  <c r="CC38" i="46"/>
  <c r="CD38" i="46"/>
  <c r="CE38" i="46"/>
  <c r="CF38" i="46"/>
  <c r="CG38" i="46"/>
  <c r="CH38" i="46"/>
  <c r="CI38" i="46"/>
  <c r="CJ38" i="46"/>
  <c r="CK38" i="46"/>
  <c r="CL38" i="46"/>
  <c r="CM38" i="46"/>
  <c r="CN38" i="46"/>
  <c r="CO38" i="46"/>
  <c r="CP38" i="46"/>
  <c r="CQ38" i="46"/>
  <c r="CR38" i="46"/>
  <c r="CS38" i="46"/>
  <c r="CT38" i="46"/>
  <c r="CU38" i="46"/>
  <c r="CV38" i="46"/>
  <c r="CW38" i="46"/>
  <c r="CX38" i="46"/>
  <c r="CY38" i="46"/>
  <c r="CZ38" i="46"/>
  <c r="DA38" i="46"/>
  <c r="DB38" i="46"/>
  <c r="DC38" i="46"/>
  <c r="DD38" i="46"/>
  <c r="DE38" i="46"/>
  <c r="DF38" i="46"/>
  <c r="DG38" i="46"/>
  <c r="DH38" i="46"/>
  <c r="DI38" i="46"/>
  <c r="DJ38" i="46"/>
  <c r="DK38" i="46"/>
  <c r="DL38" i="46"/>
  <c r="DM38" i="46"/>
  <c r="DN38" i="46"/>
  <c r="DO38" i="46"/>
  <c r="DP38" i="46"/>
  <c r="DQ38" i="46"/>
  <c r="DR38" i="46"/>
  <c r="DS38" i="46"/>
  <c r="DT38" i="46"/>
  <c r="DU38" i="46"/>
  <c r="DV38" i="46"/>
  <c r="DW38" i="46"/>
  <c r="DX38" i="46"/>
  <c r="DY38" i="46"/>
  <c r="DZ38" i="46"/>
  <c r="EA38" i="46"/>
  <c r="EB38" i="46"/>
  <c r="EC38" i="46"/>
  <c r="ED38" i="46"/>
  <c r="EE38" i="46"/>
  <c r="EF38" i="46"/>
  <c r="EG38" i="46"/>
  <c r="EH38" i="46"/>
  <c r="EI38" i="46"/>
  <c r="EJ38" i="46"/>
  <c r="EK38" i="46"/>
  <c r="EL38" i="46"/>
  <c r="EM38" i="46"/>
  <c r="EN38" i="46"/>
  <c r="EO38" i="46"/>
  <c r="EP38" i="46"/>
  <c r="EQ38" i="46"/>
  <c r="ER38" i="46"/>
  <c r="ES38" i="46"/>
  <c r="ET38" i="46"/>
  <c r="EU38" i="46"/>
  <c r="EV38" i="46"/>
  <c r="EW38" i="46"/>
  <c r="EX38" i="46"/>
  <c r="EY38" i="46"/>
  <c r="EZ38" i="46"/>
  <c r="FA38" i="46"/>
  <c r="FB38" i="46"/>
  <c r="FC38" i="46"/>
  <c r="FD38" i="46"/>
  <c r="FE38" i="46"/>
  <c r="FF38" i="46"/>
  <c r="FG38" i="46"/>
  <c r="FH38" i="46"/>
  <c r="FI38" i="46"/>
  <c r="FJ38" i="46"/>
  <c r="FK38" i="46"/>
  <c r="FL38" i="46"/>
  <c r="FM38" i="46"/>
  <c r="FN38" i="46"/>
  <c r="FO38" i="46"/>
  <c r="FP38" i="46"/>
  <c r="FQ38" i="46"/>
  <c r="FR38" i="46"/>
  <c r="FS38" i="46"/>
  <c r="FT38" i="46"/>
  <c r="FU38" i="46"/>
  <c r="FV38" i="46"/>
  <c r="FW38" i="46"/>
  <c r="FX38" i="46"/>
  <c r="FY38" i="46"/>
  <c r="FZ38" i="46"/>
  <c r="GA38" i="46"/>
  <c r="GB38" i="46"/>
  <c r="HE38" i="46"/>
  <c r="HF38" i="46"/>
  <c r="MC38" i="46"/>
  <c r="MD38" i="46"/>
  <c r="HG38" i="46"/>
  <c r="BH38" i="46"/>
  <c r="HH38" i="46"/>
  <c r="HI38" i="46"/>
  <c r="HJ38" i="46"/>
  <c r="GO37" i="46"/>
  <c r="BG37" i="46"/>
  <c r="BI37" i="46" s="1"/>
  <c r="BN37" i="46"/>
  <c r="BO37" i="46"/>
  <c r="BP37" i="46"/>
  <c r="BQ37" i="46"/>
  <c r="BR37" i="46"/>
  <c r="BS37" i="46"/>
  <c r="BT37" i="46"/>
  <c r="BU37" i="46"/>
  <c r="BV37" i="46"/>
  <c r="BW37" i="46"/>
  <c r="BX37" i="46"/>
  <c r="BY37" i="46"/>
  <c r="BZ37" i="46"/>
  <c r="CA37" i="46"/>
  <c r="CB37" i="46"/>
  <c r="CC37" i="46"/>
  <c r="CD37" i="46"/>
  <c r="CE37" i="46"/>
  <c r="CF37" i="46"/>
  <c r="CG37" i="46"/>
  <c r="CH37" i="46"/>
  <c r="CI37" i="46"/>
  <c r="CJ37" i="46"/>
  <c r="CK37" i="46"/>
  <c r="CL37" i="46"/>
  <c r="CM37" i="46"/>
  <c r="CN37" i="46"/>
  <c r="CO37" i="46"/>
  <c r="CP37" i="46"/>
  <c r="CQ37" i="46"/>
  <c r="CR37" i="46"/>
  <c r="CS37" i="46"/>
  <c r="CT37" i="46"/>
  <c r="CU37" i="46"/>
  <c r="CV37" i="46"/>
  <c r="CW37" i="46"/>
  <c r="CX37" i="46"/>
  <c r="CY37" i="46"/>
  <c r="CZ37" i="46"/>
  <c r="DA37" i="46"/>
  <c r="DB37" i="46"/>
  <c r="DC37" i="46"/>
  <c r="DD37" i="46"/>
  <c r="DE37" i="46"/>
  <c r="DF37" i="46"/>
  <c r="DG37" i="46"/>
  <c r="DH37" i="46"/>
  <c r="DI37" i="46"/>
  <c r="DJ37" i="46"/>
  <c r="DK37" i="46"/>
  <c r="DL37" i="46"/>
  <c r="DM37" i="46"/>
  <c r="DN37" i="46"/>
  <c r="DO37" i="46"/>
  <c r="DP37" i="46"/>
  <c r="DQ37" i="46"/>
  <c r="DR37" i="46"/>
  <c r="DS37" i="46"/>
  <c r="DT37" i="46"/>
  <c r="DU37" i="46"/>
  <c r="DV37" i="46"/>
  <c r="DW37" i="46"/>
  <c r="DX37" i="46"/>
  <c r="DY37" i="46"/>
  <c r="DZ37" i="46"/>
  <c r="EA37" i="46"/>
  <c r="EB37" i="46"/>
  <c r="EC37" i="46"/>
  <c r="ED37" i="46"/>
  <c r="EE37" i="46"/>
  <c r="EF37" i="46"/>
  <c r="EG37" i="46"/>
  <c r="EH37" i="46"/>
  <c r="EI37" i="46"/>
  <c r="EJ37" i="46"/>
  <c r="EK37" i="46"/>
  <c r="EL37" i="46"/>
  <c r="EM37" i="46"/>
  <c r="EN37" i="46"/>
  <c r="EO37" i="46"/>
  <c r="EP37" i="46"/>
  <c r="EQ37" i="46"/>
  <c r="ER37" i="46"/>
  <c r="ES37" i="46"/>
  <c r="ET37" i="46"/>
  <c r="EU37" i="46"/>
  <c r="EV37" i="46"/>
  <c r="EW37" i="46"/>
  <c r="EX37" i="46"/>
  <c r="EY37" i="46"/>
  <c r="EZ37" i="46"/>
  <c r="FA37" i="46"/>
  <c r="FB37" i="46"/>
  <c r="FC37" i="46"/>
  <c r="FD37" i="46"/>
  <c r="FE37" i="46"/>
  <c r="FF37" i="46"/>
  <c r="FG37" i="46"/>
  <c r="FH37" i="46"/>
  <c r="FI37" i="46"/>
  <c r="FJ37" i="46"/>
  <c r="FK37" i="46"/>
  <c r="FL37" i="46"/>
  <c r="FM37" i="46"/>
  <c r="FN37" i="46"/>
  <c r="FO37" i="46"/>
  <c r="FP37" i="46"/>
  <c r="FQ37" i="46"/>
  <c r="FR37" i="46"/>
  <c r="FS37" i="46"/>
  <c r="FT37" i="46"/>
  <c r="FU37" i="46"/>
  <c r="FV37" i="46"/>
  <c r="FW37" i="46"/>
  <c r="FX37" i="46"/>
  <c r="FY37" i="46"/>
  <c r="FZ37" i="46"/>
  <c r="GA37" i="46"/>
  <c r="GB37" i="46"/>
  <c r="HE37" i="46"/>
  <c r="HF37" i="46"/>
  <c r="MC37" i="46"/>
  <c r="MD37" i="46"/>
  <c r="HG37" i="46"/>
  <c r="BH37" i="46"/>
  <c r="HH37" i="46"/>
  <c r="HI37" i="46"/>
  <c r="HJ37" i="46"/>
  <c r="GO36" i="46"/>
  <c r="BG36" i="46"/>
  <c r="BI36" i="46" s="1"/>
  <c r="BN36" i="46"/>
  <c r="BO36" i="46"/>
  <c r="BP36" i="46"/>
  <c r="BQ36" i="46"/>
  <c r="BR36" i="46"/>
  <c r="BS36" i="46"/>
  <c r="BT36" i="46"/>
  <c r="BU36" i="46"/>
  <c r="BV36" i="46"/>
  <c r="BW36" i="46"/>
  <c r="BX36" i="46"/>
  <c r="BY36" i="46"/>
  <c r="BZ36" i="46"/>
  <c r="CA36" i="46"/>
  <c r="CB36" i="46"/>
  <c r="CC36" i="46"/>
  <c r="CD36" i="46"/>
  <c r="CE36" i="46"/>
  <c r="CF36" i="46"/>
  <c r="CG36" i="46"/>
  <c r="CH36" i="46"/>
  <c r="CI36" i="46"/>
  <c r="CJ36" i="46"/>
  <c r="CK36" i="46"/>
  <c r="CL36" i="46"/>
  <c r="CM36" i="46"/>
  <c r="CN36" i="46"/>
  <c r="CO36" i="46"/>
  <c r="CP36" i="46"/>
  <c r="CQ36" i="46"/>
  <c r="CR36" i="46"/>
  <c r="CS36" i="46"/>
  <c r="CT36" i="46"/>
  <c r="CU36" i="46"/>
  <c r="CV36" i="46"/>
  <c r="CW36" i="46"/>
  <c r="CX36" i="46"/>
  <c r="CY36" i="46"/>
  <c r="CZ36" i="46"/>
  <c r="DA36" i="46"/>
  <c r="DB36" i="46"/>
  <c r="DC36" i="46"/>
  <c r="DD36" i="46"/>
  <c r="DE36" i="46"/>
  <c r="DF36" i="46"/>
  <c r="DG36" i="46"/>
  <c r="DH36" i="46"/>
  <c r="DI36" i="46"/>
  <c r="DJ36" i="46"/>
  <c r="DK36" i="46"/>
  <c r="DL36" i="46"/>
  <c r="DM36" i="46"/>
  <c r="DN36" i="46"/>
  <c r="DO36" i="46"/>
  <c r="DP36" i="46"/>
  <c r="DQ36" i="46"/>
  <c r="DR36" i="46"/>
  <c r="DS36" i="46"/>
  <c r="DT36" i="46"/>
  <c r="DU36" i="46"/>
  <c r="DV36" i="46"/>
  <c r="DW36" i="46"/>
  <c r="DX36" i="46"/>
  <c r="DY36" i="46"/>
  <c r="DZ36" i="46"/>
  <c r="EA36" i="46"/>
  <c r="EB36" i="46"/>
  <c r="EC36" i="46"/>
  <c r="ED36" i="46"/>
  <c r="EE36" i="46"/>
  <c r="EF36" i="46"/>
  <c r="EG36" i="46"/>
  <c r="EH36" i="46"/>
  <c r="EI36" i="46"/>
  <c r="EJ36" i="46"/>
  <c r="EK36" i="46"/>
  <c r="EL36" i="46"/>
  <c r="EM36" i="46"/>
  <c r="EN36" i="46"/>
  <c r="EO36" i="46"/>
  <c r="EP36" i="46"/>
  <c r="EQ36" i="46"/>
  <c r="ER36" i="46"/>
  <c r="ES36" i="46"/>
  <c r="ET36" i="46"/>
  <c r="EU36" i="46"/>
  <c r="EV36" i="46"/>
  <c r="EW36" i="46"/>
  <c r="EX36" i="46"/>
  <c r="EY36" i="46"/>
  <c r="EZ36" i="46"/>
  <c r="FA36" i="46"/>
  <c r="FB36" i="46"/>
  <c r="FC36" i="46"/>
  <c r="FD36" i="46"/>
  <c r="FE36" i="46"/>
  <c r="FF36" i="46"/>
  <c r="FG36" i="46"/>
  <c r="FH36" i="46"/>
  <c r="FI36" i="46"/>
  <c r="FJ36" i="46"/>
  <c r="FK36" i="46"/>
  <c r="FL36" i="46"/>
  <c r="FM36" i="46"/>
  <c r="FN36" i="46"/>
  <c r="FO36" i="46"/>
  <c r="FP36" i="46"/>
  <c r="FQ36" i="46"/>
  <c r="FR36" i="46"/>
  <c r="FS36" i="46"/>
  <c r="FT36" i="46"/>
  <c r="FU36" i="46"/>
  <c r="FV36" i="46"/>
  <c r="FW36" i="46"/>
  <c r="FX36" i="46"/>
  <c r="FY36" i="46"/>
  <c r="FZ36" i="46"/>
  <c r="GA36" i="46"/>
  <c r="GB36" i="46"/>
  <c r="HE36" i="46"/>
  <c r="HF36" i="46"/>
  <c r="MC36" i="46"/>
  <c r="MD36" i="46"/>
  <c r="HG36" i="46"/>
  <c r="BH36" i="46"/>
  <c r="HH36" i="46"/>
  <c r="HI36" i="46"/>
  <c r="HJ36" i="46"/>
  <c r="GO35" i="46"/>
  <c r="BG35" i="46"/>
  <c r="BI35" i="46" s="1"/>
  <c r="BN35" i="46"/>
  <c r="BO35" i="46"/>
  <c r="BP35" i="46"/>
  <c r="BQ35" i="46"/>
  <c r="BR35" i="46"/>
  <c r="BS35" i="46"/>
  <c r="BT35" i="46"/>
  <c r="BU35" i="46"/>
  <c r="BV35" i="46"/>
  <c r="BW35" i="46"/>
  <c r="BX35" i="46"/>
  <c r="BY35" i="46"/>
  <c r="BZ35" i="46"/>
  <c r="CA35" i="46"/>
  <c r="CB35" i="46"/>
  <c r="CC35" i="46"/>
  <c r="CD35" i="46"/>
  <c r="CE35" i="46"/>
  <c r="CF35" i="46"/>
  <c r="CG35" i="46"/>
  <c r="CH35" i="46"/>
  <c r="CI35" i="46"/>
  <c r="CJ35" i="46"/>
  <c r="CK35" i="46"/>
  <c r="CL35" i="46"/>
  <c r="CM35" i="46"/>
  <c r="CN35" i="46"/>
  <c r="CO35" i="46"/>
  <c r="CP35" i="46"/>
  <c r="CQ35" i="46"/>
  <c r="CR35" i="46"/>
  <c r="CS35" i="46"/>
  <c r="CT35" i="46"/>
  <c r="CU35" i="46"/>
  <c r="CV35" i="46"/>
  <c r="CW35" i="46"/>
  <c r="CX35" i="46"/>
  <c r="CY35" i="46"/>
  <c r="CZ35" i="46"/>
  <c r="DA35" i="46"/>
  <c r="DB35" i="46"/>
  <c r="DC35" i="46"/>
  <c r="DD35" i="46"/>
  <c r="DE35" i="46"/>
  <c r="DF35" i="46"/>
  <c r="DG35" i="46"/>
  <c r="DH35" i="46"/>
  <c r="DI35" i="46"/>
  <c r="DJ35" i="46"/>
  <c r="DK35" i="46"/>
  <c r="DL35" i="46"/>
  <c r="DM35" i="46"/>
  <c r="DN35" i="46"/>
  <c r="DO35" i="46"/>
  <c r="DP35" i="46"/>
  <c r="DQ35" i="46"/>
  <c r="DR35" i="46"/>
  <c r="DS35" i="46"/>
  <c r="DT35" i="46"/>
  <c r="DU35" i="46"/>
  <c r="DV35" i="46"/>
  <c r="DW35" i="46"/>
  <c r="DX35" i="46"/>
  <c r="DY35" i="46"/>
  <c r="DZ35" i="46"/>
  <c r="EA35" i="46"/>
  <c r="EB35" i="46"/>
  <c r="EC35" i="46"/>
  <c r="ED35" i="46"/>
  <c r="EE35" i="46"/>
  <c r="EF35" i="46"/>
  <c r="EG35" i="46"/>
  <c r="EH35" i="46"/>
  <c r="EI35" i="46"/>
  <c r="EJ35" i="46"/>
  <c r="EK35" i="46"/>
  <c r="EL35" i="46"/>
  <c r="EM35" i="46"/>
  <c r="EN35" i="46"/>
  <c r="EO35" i="46"/>
  <c r="EP35" i="46"/>
  <c r="EQ35" i="46"/>
  <c r="ER35" i="46"/>
  <c r="ES35" i="46"/>
  <c r="ET35" i="46"/>
  <c r="EU35" i="46"/>
  <c r="EV35" i="46"/>
  <c r="EW35" i="46"/>
  <c r="EX35" i="46"/>
  <c r="EY35" i="46"/>
  <c r="EZ35" i="46"/>
  <c r="FA35" i="46"/>
  <c r="FB35" i="46"/>
  <c r="FC35" i="46"/>
  <c r="FD35" i="46"/>
  <c r="FE35" i="46"/>
  <c r="FF35" i="46"/>
  <c r="FG35" i="46"/>
  <c r="FH35" i="46"/>
  <c r="FI35" i="46"/>
  <c r="FJ35" i="46"/>
  <c r="FK35" i="46"/>
  <c r="FL35" i="46"/>
  <c r="FM35" i="46"/>
  <c r="FN35" i="46"/>
  <c r="FO35" i="46"/>
  <c r="FP35" i="46"/>
  <c r="FQ35" i="46"/>
  <c r="FR35" i="46"/>
  <c r="FS35" i="46"/>
  <c r="FT35" i="46"/>
  <c r="FU35" i="46"/>
  <c r="FV35" i="46"/>
  <c r="FW35" i="46"/>
  <c r="FX35" i="46"/>
  <c r="FY35" i="46"/>
  <c r="FZ35" i="46"/>
  <c r="GA35" i="46"/>
  <c r="GB35" i="46"/>
  <c r="HE35" i="46"/>
  <c r="HF35" i="46"/>
  <c r="MC35" i="46"/>
  <c r="MD35" i="46"/>
  <c r="HG35" i="46"/>
  <c r="BH35" i="46"/>
  <c r="HH35" i="46"/>
  <c r="HI35" i="46"/>
  <c r="HJ35" i="46"/>
  <c r="GO34" i="46"/>
  <c r="BG34" i="46"/>
  <c r="BI34" i="46" s="1"/>
  <c r="BN34" i="46"/>
  <c r="BO34" i="46"/>
  <c r="BP34" i="46"/>
  <c r="BQ34" i="46"/>
  <c r="BR34" i="46"/>
  <c r="BS34" i="46"/>
  <c r="BT34" i="46"/>
  <c r="BU34" i="46"/>
  <c r="BV34" i="46"/>
  <c r="BW34" i="46"/>
  <c r="BX34" i="46"/>
  <c r="BY34" i="46"/>
  <c r="BZ34" i="46"/>
  <c r="CA34" i="46"/>
  <c r="CB34" i="46"/>
  <c r="CC34" i="46"/>
  <c r="CD34" i="46"/>
  <c r="CE34" i="46"/>
  <c r="CF34" i="46"/>
  <c r="CG34" i="46"/>
  <c r="CH34" i="46"/>
  <c r="CI34" i="46"/>
  <c r="CJ34" i="46"/>
  <c r="CK34" i="46"/>
  <c r="CL34" i="46"/>
  <c r="CM34" i="46"/>
  <c r="CN34" i="46"/>
  <c r="CO34" i="46"/>
  <c r="CP34" i="46"/>
  <c r="CQ34" i="46"/>
  <c r="CR34" i="46"/>
  <c r="CS34" i="46"/>
  <c r="CT34" i="46"/>
  <c r="CU34" i="46"/>
  <c r="CV34" i="46"/>
  <c r="CW34" i="46"/>
  <c r="CX34" i="46"/>
  <c r="CY34" i="46"/>
  <c r="CZ34" i="46"/>
  <c r="DA34" i="46"/>
  <c r="DB34" i="46"/>
  <c r="DC34" i="46"/>
  <c r="DD34" i="46"/>
  <c r="DE34" i="46"/>
  <c r="DF34" i="46"/>
  <c r="DG34" i="46"/>
  <c r="DH34" i="46"/>
  <c r="DI34" i="46"/>
  <c r="DJ34" i="46"/>
  <c r="DK34" i="46"/>
  <c r="DL34" i="46"/>
  <c r="DM34" i="46"/>
  <c r="DN34" i="46"/>
  <c r="DO34" i="46"/>
  <c r="DP34" i="46"/>
  <c r="DQ34" i="46"/>
  <c r="DR34" i="46"/>
  <c r="DS34" i="46"/>
  <c r="DT34" i="46"/>
  <c r="DU34" i="46"/>
  <c r="DV34" i="46"/>
  <c r="DW34" i="46"/>
  <c r="DX34" i="46"/>
  <c r="DY34" i="46"/>
  <c r="DZ34" i="46"/>
  <c r="EA34" i="46"/>
  <c r="EB34" i="46"/>
  <c r="EC34" i="46"/>
  <c r="ED34" i="46"/>
  <c r="EE34" i="46"/>
  <c r="EF34" i="46"/>
  <c r="EG34" i="46"/>
  <c r="EH34" i="46"/>
  <c r="EI34" i="46"/>
  <c r="EJ34" i="46"/>
  <c r="EK34" i="46"/>
  <c r="EL34" i="46"/>
  <c r="EM34" i="46"/>
  <c r="EN34" i="46"/>
  <c r="EO34" i="46"/>
  <c r="EP34" i="46"/>
  <c r="EQ34" i="46"/>
  <c r="ER34" i="46"/>
  <c r="ES34" i="46"/>
  <c r="ET34" i="46"/>
  <c r="EU34" i="46"/>
  <c r="EV34" i="46"/>
  <c r="EW34" i="46"/>
  <c r="EX34" i="46"/>
  <c r="EY34" i="46"/>
  <c r="EZ34" i="46"/>
  <c r="FA34" i="46"/>
  <c r="FB34" i="46"/>
  <c r="FC34" i="46"/>
  <c r="FD34" i="46"/>
  <c r="FE34" i="46"/>
  <c r="FF34" i="46"/>
  <c r="FG34" i="46"/>
  <c r="FH34" i="46"/>
  <c r="FI34" i="46"/>
  <c r="FJ34" i="46"/>
  <c r="FK34" i="46"/>
  <c r="FL34" i="46"/>
  <c r="FM34" i="46"/>
  <c r="FN34" i="46"/>
  <c r="FO34" i="46"/>
  <c r="FP34" i="46"/>
  <c r="FQ34" i="46"/>
  <c r="FR34" i="46"/>
  <c r="FS34" i="46"/>
  <c r="FT34" i="46"/>
  <c r="FU34" i="46"/>
  <c r="FV34" i="46"/>
  <c r="FW34" i="46"/>
  <c r="FX34" i="46"/>
  <c r="FY34" i="46"/>
  <c r="FZ34" i="46"/>
  <c r="GA34" i="46"/>
  <c r="GB34" i="46"/>
  <c r="HE34" i="46"/>
  <c r="HF34" i="46"/>
  <c r="MC34" i="46"/>
  <c r="MD34" i="46"/>
  <c r="HG34" i="46"/>
  <c r="BH34" i="46"/>
  <c r="HH34" i="46"/>
  <c r="HI34" i="46"/>
  <c r="HJ34" i="46"/>
  <c r="GO33" i="46"/>
  <c r="BG33" i="46"/>
  <c r="BI33" i="46" s="1"/>
  <c r="BN33" i="46"/>
  <c r="BO33" i="46"/>
  <c r="BP33" i="46"/>
  <c r="BQ33" i="46"/>
  <c r="BR33" i="46"/>
  <c r="BS33" i="46"/>
  <c r="BT33" i="46"/>
  <c r="BU33" i="46"/>
  <c r="BV33" i="46"/>
  <c r="BW33" i="46"/>
  <c r="BX33" i="46"/>
  <c r="BY33" i="46"/>
  <c r="BZ33" i="46"/>
  <c r="CA33" i="46"/>
  <c r="CB33" i="46"/>
  <c r="CC33" i="46"/>
  <c r="CD33" i="46"/>
  <c r="CE33" i="46"/>
  <c r="CF33" i="46"/>
  <c r="CG33" i="46"/>
  <c r="CH33" i="46"/>
  <c r="CI33" i="46"/>
  <c r="CJ33" i="46"/>
  <c r="CK33" i="46"/>
  <c r="CL33" i="46"/>
  <c r="CM33" i="46"/>
  <c r="CN33" i="46"/>
  <c r="CO33" i="46"/>
  <c r="CP33" i="46"/>
  <c r="CQ33" i="46"/>
  <c r="CR33" i="46"/>
  <c r="CS33" i="46"/>
  <c r="CT33" i="46"/>
  <c r="CU33" i="46"/>
  <c r="CV33" i="46"/>
  <c r="CW33" i="46"/>
  <c r="CX33" i="46"/>
  <c r="CY33" i="46"/>
  <c r="CZ33" i="46"/>
  <c r="DA33" i="46"/>
  <c r="DB33" i="46"/>
  <c r="DC33" i="46"/>
  <c r="DD33" i="46"/>
  <c r="DE33" i="46"/>
  <c r="DF33" i="46"/>
  <c r="DG33" i="46"/>
  <c r="DH33" i="46"/>
  <c r="DI33" i="46"/>
  <c r="DJ33" i="46"/>
  <c r="DK33" i="46"/>
  <c r="DL33" i="46"/>
  <c r="DM33" i="46"/>
  <c r="DN33" i="46"/>
  <c r="DO33" i="46"/>
  <c r="DP33" i="46"/>
  <c r="DQ33" i="46"/>
  <c r="DR33" i="46"/>
  <c r="DS33" i="46"/>
  <c r="DT33" i="46"/>
  <c r="DU33" i="46"/>
  <c r="DV33" i="46"/>
  <c r="DW33" i="46"/>
  <c r="DX33" i="46"/>
  <c r="DY33" i="46"/>
  <c r="DZ33" i="46"/>
  <c r="EA33" i="46"/>
  <c r="EB33" i="46"/>
  <c r="EC33" i="46"/>
  <c r="ED33" i="46"/>
  <c r="EE33" i="46"/>
  <c r="EF33" i="46"/>
  <c r="EG33" i="46"/>
  <c r="EH33" i="46"/>
  <c r="EI33" i="46"/>
  <c r="EJ33" i="46"/>
  <c r="EK33" i="46"/>
  <c r="EL33" i="46"/>
  <c r="EM33" i="46"/>
  <c r="EN33" i="46"/>
  <c r="EO33" i="46"/>
  <c r="EP33" i="46"/>
  <c r="EQ33" i="46"/>
  <c r="ER33" i="46"/>
  <c r="ES33" i="46"/>
  <c r="ET33" i="46"/>
  <c r="EU33" i="46"/>
  <c r="EV33" i="46"/>
  <c r="EW33" i="46"/>
  <c r="EX33" i="46"/>
  <c r="EY33" i="46"/>
  <c r="EZ33" i="46"/>
  <c r="FA33" i="46"/>
  <c r="FB33" i="46"/>
  <c r="FC33" i="46"/>
  <c r="FD33" i="46"/>
  <c r="FE33" i="46"/>
  <c r="FF33" i="46"/>
  <c r="FG33" i="46"/>
  <c r="FH33" i="46"/>
  <c r="FI33" i="46"/>
  <c r="FJ33" i="46"/>
  <c r="FK33" i="46"/>
  <c r="FL33" i="46"/>
  <c r="FM33" i="46"/>
  <c r="FN33" i="46"/>
  <c r="FO33" i="46"/>
  <c r="FP33" i="46"/>
  <c r="FQ33" i="46"/>
  <c r="FR33" i="46"/>
  <c r="FS33" i="46"/>
  <c r="FT33" i="46"/>
  <c r="FU33" i="46"/>
  <c r="FV33" i="46"/>
  <c r="FW33" i="46"/>
  <c r="FX33" i="46"/>
  <c r="FY33" i="46"/>
  <c r="FZ33" i="46"/>
  <c r="GA33" i="46"/>
  <c r="GB33" i="46"/>
  <c r="HE33" i="46"/>
  <c r="HF33" i="46"/>
  <c r="MC33" i="46"/>
  <c r="MD33" i="46"/>
  <c r="HG33" i="46"/>
  <c r="BH33" i="46"/>
  <c r="HH33" i="46"/>
  <c r="HI33" i="46"/>
  <c r="HJ33" i="46"/>
  <c r="GO32" i="46"/>
  <c r="BG32" i="46"/>
  <c r="BI32" i="46" s="1"/>
  <c r="BN32" i="46"/>
  <c r="BO32" i="46"/>
  <c r="BP32" i="46"/>
  <c r="BQ32" i="46"/>
  <c r="BR32" i="46"/>
  <c r="BS32" i="46"/>
  <c r="BT32" i="46"/>
  <c r="BU32" i="46"/>
  <c r="BV32" i="46"/>
  <c r="BW32" i="46"/>
  <c r="BX32" i="46"/>
  <c r="BY32" i="46"/>
  <c r="BZ32" i="46"/>
  <c r="CA32" i="46"/>
  <c r="CB32" i="46"/>
  <c r="CC32" i="46"/>
  <c r="CD32" i="46"/>
  <c r="CE32" i="46"/>
  <c r="CF32" i="46"/>
  <c r="CG32" i="46"/>
  <c r="CH32" i="46"/>
  <c r="CI32" i="46"/>
  <c r="CJ32" i="46"/>
  <c r="CK32" i="46"/>
  <c r="CL32" i="46"/>
  <c r="CM32" i="46"/>
  <c r="CN32" i="46"/>
  <c r="CO32" i="46"/>
  <c r="CP32" i="46"/>
  <c r="CQ32" i="46"/>
  <c r="CR32" i="46"/>
  <c r="CS32" i="46"/>
  <c r="CT32" i="46"/>
  <c r="CU32" i="46"/>
  <c r="CV32" i="46"/>
  <c r="CW32" i="46"/>
  <c r="CX32" i="46"/>
  <c r="CY32" i="46"/>
  <c r="CZ32" i="46"/>
  <c r="DA32" i="46"/>
  <c r="DB32" i="46"/>
  <c r="DC32" i="46"/>
  <c r="DD32" i="46"/>
  <c r="DE32" i="46"/>
  <c r="DF32" i="46"/>
  <c r="DG32" i="46"/>
  <c r="DH32" i="46"/>
  <c r="DI32" i="46"/>
  <c r="DJ32" i="46"/>
  <c r="DK32" i="46"/>
  <c r="DL32" i="46"/>
  <c r="DM32" i="46"/>
  <c r="DN32" i="46"/>
  <c r="DO32" i="46"/>
  <c r="DP32" i="46"/>
  <c r="DQ32" i="46"/>
  <c r="DR32" i="46"/>
  <c r="DS32" i="46"/>
  <c r="DT32" i="46"/>
  <c r="DU32" i="46"/>
  <c r="DV32" i="46"/>
  <c r="DW32" i="46"/>
  <c r="DX32" i="46"/>
  <c r="DY32" i="46"/>
  <c r="DZ32" i="46"/>
  <c r="EA32" i="46"/>
  <c r="EB32" i="46"/>
  <c r="EC32" i="46"/>
  <c r="ED32" i="46"/>
  <c r="EE32" i="46"/>
  <c r="EF32" i="46"/>
  <c r="EG32" i="46"/>
  <c r="EH32" i="46"/>
  <c r="EI32" i="46"/>
  <c r="EJ32" i="46"/>
  <c r="EK32" i="46"/>
  <c r="EL32" i="46"/>
  <c r="EM32" i="46"/>
  <c r="EN32" i="46"/>
  <c r="EO32" i="46"/>
  <c r="EP32" i="46"/>
  <c r="EQ32" i="46"/>
  <c r="ER32" i="46"/>
  <c r="ES32" i="46"/>
  <c r="ET32" i="46"/>
  <c r="EU32" i="46"/>
  <c r="EV32" i="46"/>
  <c r="EW32" i="46"/>
  <c r="EX32" i="46"/>
  <c r="EY32" i="46"/>
  <c r="EZ32" i="46"/>
  <c r="FA32" i="46"/>
  <c r="FB32" i="46"/>
  <c r="FC32" i="46"/>
  <c r="FD32" i="46"/>
  <c r="FE32" i="46"/>
  <c r="FF32" i="46"/>
  <c r="FG32" i="46"/>
  <c r="FH32" i="46"/>
  <c r="FI32" i="46"/>
  <c r="FJ32" i="46"/>
  <c r="FK32" i="46"/>
  <c r="FL32" i="46"/>
  <c r="FM32" i="46"/>
  <c r="FN32" i="46"/>
  <c r="FO32" i="46"/>
  <c r="FP32" i="46"/>
  <c r="FQ32" i="46"/>
  <c r="FR32" i="46"/>
  <c r="FS32" i="46"/>
  <c r="FT32" i="46"/>
  <c r="FU32" i="46"/>
  <c r="FV32" i="46"/>
  <c r="FW32" i="46"/>
  <c r="FX32" i="46"/>
  <c r="FY32" i="46"/>
  <c r="FZ32" i="46"/>
  <c r="GA32" i="46"/>
  <c r="GB32" i="46"/>
  <c r="HE32" i="46"/>
  <c r="HF32" i="46"/>
  <c r="MC32" i="46"/>
  <c r="MD32" i="46"/>
  <c r="HG32" i="46"/>
  <c r="BH32" i="46"/>
  <c r="HH32" i="46"/>
  <c r="HI32" i="46"/>
  <c r="HJ32" i="46"/>
  <c r="GO31" i="46"/>
  <c r="BG31" i="46"/>
  <c r="BI31" i="46" s="1"/>
  <c r="BN31" i="46"/>
  <c r="BO31" i="46"/>
  <c r="BP31" i="46"/>
  <c r="BQ31" i="46"/>
  <c r="BR31" i="46"/>
  <c r="BS31" i="46"/>
  <c r="BT31" i="46"/>
  <c r="BU31" i="46"/>
  <c r="BV31" i="46"/>
  <c r="BW31" i="46"/>
  <c r="BX31" i="46"/>
  <c r="BY31" i="46"/>
  <c r="BZ31" i="46"/>
  <c r="CA31" i="46"/>
  <c r="CB31" i="46"/>
  <c r="CC31" i="46"/>
  <c r="CD31" i="46"/>
  <c r="CE31" i="46"/>
  <c r="CF31" i="46"/>
  <c r="CG31" i="46"/>
  <c r="CH31" i="46"/>
  <c r="CI31" i="46"/>
  <c r="CJ31" i="46"/>
  <c r="CK31" i="46"/>
  <c r="CL31" i="46"/>
  <c r="CM31" i="46"/>
  <c r="CN31" i="46"/>
  <c r="CO31" i="46"/>
  <c r="CP31" i="46"/>
  <c r="CQ31" i="46"/>
  <c r="CR31" i="46"/>
  <c r="CS31" i="46"/>
  <c r="CT31" i="46"/>
  <c r="CU31" i="46"/>
  <c r="CV31" i="46"/>
  <c r="CW31" i="46"/>
  <c r="CX31" i="46"/>
  <c r="CY31" i="46"/>
  <c r="CZ31" i="46"/>
  <c r="DA31" i="46"/>
  <c r="DB31" i="46"/>
  <c r="DC31" i="46"/>
  <c r="DD31" i="46"/>
  <c r="DE31" i="46"/>
  <c r="DF31" i="46"/>
  <c r="DG31" i="46"/>
  <c r="DH31" i="46"/>
  <c r="DI31" i="46"/>
  <c r="DJ31" i="46"/>
  <c r="DK31" i="46"/>
  <c r="DL31" i="46"/>
  <c r="DM31" i="46"/>
  <c r="DN31" i="46"/>
  <c r="DO31" i="46"/>
  <c r="DP31" i="46"/>
  <c r="DQ31" i="46"/>
  <c r="DR31" i="46"/>
  <c r="DS31" i="46"/>
  <c r="DT31" i="46"/>
  <c r="DU31" i="46"/>
  <c r="DV31" i="46"/>
  <c r="DW31" i="46"/>
  <c r="DX31" i="46"/>
  <c r="DY31" i="46"/>
  <c r="DZ31" i="46"/>
  <c r="EA31" i="46"/>
  <c r="EB31" i="46"/>
  <c r="EC31" i="46"/>
  <c r="ED31" i="46"/>
  <c r="EE31" i="46"/>
  <c r="EF31" i="46"/>
  <c r="EG31" i="46"/>
  <c r="EH31" i="46"/>
  <c r="EI31" i="46"/>
  <c r="EJ31" i="46"/>
  <c r="EK31" i="46"/>
  <c r="EL31" i="46"/>
  <c r="EM31" i="46"/>
  <c r="EN31" i="46"/>
  <c r="EO31" i="46"/>
  <c r="EP31" i="46"/>
  <c r="EQ31" i="46"/>
  <c r="ER31" i="46"/>
  <c r="ES31" i="46"/>
  <c r="ET31" i="46"/>
  <c r="EU31" i="46"/>
  <c r="EV31" i="46"/>
  <c r="EW31" i="46"/>
  <c r="EX31" i="46"/>
  <c r="EY31" i="46"/>
  <c r="EZ31" i="46"/>
  <c r="FA31" i="46"/>
  <c r="FB31" i="46"/>
  <c r="FC31" i="46"/>
  <c r="FD31" i="46"/>
  <c r="FE31" i="46"/>
  <c r="FF31" i="46"/>
  <c r="FG31" i="46"/>
  <c r="FH31" i="46"/>
  <c r="FI31" i="46"/>
  <c r="FJ31" i="46"/>
  <c r="FK31" i="46"/>
  <c r="FL31" i="46"/>
  <c r="FM31" i="46"/>
  <c r="FN31" i="46"/>
  <c r="FO31" i="46"/>
  <c r="FP31" i="46"/>
  <c r="FQ31" i="46"/>
  <c r="FR31" i="46"/>
  <c r="FS31" i="46"/>
  <c r="FT31" i="46"/>
  <c r="FU31" i="46"/>
  <c r="FV31" i="46"/>
  <c r="FW31" i="46"/>
  <c r="FX31" i="46"/>
  <c r="FY31" i="46"/>
  <c r="FZ31" i="46"/>
  <c r="GA31" i="46"/>
  <c r="GB31" i="46"/>
  <c r="HE31" i="46"/>
  <c r="HF31" i="46"/>
  <c r="MC31" i="46"/>
  <c r="MD31" i="46"/>
  <c r="HG31" i="46"/>
  <c r="BH31" i="46"/>
  <c r="HH31" i="46"/>
  <c r="HI31" i="46"/>
  <c r="HJ31" i="46"/>
  <c r="GO30" i="46"/>
  <c r="BG30" i="46"/>
  <c r="BI30" i="46" s="1"/>
  <c r="BN30" i="46"/>
  <c r="BO30" i="46"/>
  <c r="BP30" i="46"/>
  <c r="BQ30" i="46"/>
  <c r="BR30" i="46"/>
  <c r="BS30" i="46"/>
  <c r="BT30" i="46"/>
  <c r="BU30" i="46"/>
  <c r="BV30" i="46"/>
  <c r="BW30" i="46"/>
  <c r="BX30" i="46"/>
  <c r="BY30" i="46"/>
  <c r="BZ30" i="46"/>
  <c r="CA30" i="46"/>
  <c r="CB30" i="46"/>
  <c r="CC30" i="46"/>
  <c r="CD30" i="46"/>
  <c r="CE30" i="46"/>
  <c r="CF30" i="46"/>
  <c r="CG30" i="46"/>
  <c r="CH30" i="46"/>
  <c r="CI30" i="46"/>
  <c r="CJ30" i="46"/>
  <c r="CK30" i="46"/>
  <c r="CL30" i="46"/>
  <c r="CM30" i="46"/>
  <c r="CN30" i="46"/>
  <c r="CO30" i="46"/>
  <c r="CP30" i="46"/>
  <c r="CQ30" i="46"/>
  <c r="CR30" i="46"/>
  <c r="CS30" i="46"/>
  <c r="CT30" i="46"/>
  <c r="CU30" i="46"/>
  <c r="CV30" i="46"/>
  <c r="CW30" i="46"/>
  <c r="CX30" i="46"/>
  <c r="CY30" i="46"/>
  <c r="CZ30" i="46"/>
  <c r="DA30" i="46"/>
  <c r="DB30" i="46"/>
  <c r="DC30" i="46"/>
  <c r="DD30" i="46"/>
  <c r="DE30" i="46"/>
  <c r="DF30" i="46"/>
  <c r="DG30" i="46"/>
  <c r="DH30" i="46"/>
  <c r="DI30" i="46"/>
  <c r="DJ30" i="46"/>
  <c r="DK30" i="46"/>
  <c r="DL30" i="46"/>
  <c r="DM30" i="46"/>
  <c r="DN30" i="46"/>
  <c r="DO30" i="46"/>
  <c r="DP30" i="46"/>
  <c r="DQ30" i="46"/>
  <c r="DR30" i="46"/>
  <c r="DS30" i="46"/>
  <c r="DT30" i="46"/>
  <c r="DU30" i="46"/>
  <c r="DV30" i="46"/>
  <c r="DW30" i="46"/>
  <c r="DX30" i="46"/>
  <c r="DY30" i="46"/>
  <c r="DZ30" i="46"/>
  <c r="EA30" i="46"/>
  <c r="EB30" i="46"/>
  <c r="EC30" i="46"/>
  <c r="ED30" i="46"/>
  <c r="EE30" i="46"/>
  <c r="EF30" i="46"/>
  <c r="EG30" i="46"/>
  <c r="EH30" i="46"/>
  <c r="EI30" i="46"/>
  <c r="EJ30" i="46"/>
  <c r="EK30" i="46"/>
  <c r="EL30" i="46"/>
  <c r="EM30" i="46"/>
  <c r="EN30" i="46"/>
  <c r="EO30" i="46"/>
  <c r="EP30" i="46"/>
  <c r="EQ30" i="46"/>
  <c r="ER30" i="46"/>
  <c r="ES30" i="46"/>
  <c r="ET30" i="46"/>
  <c r="EU30" i="46"/>
  <c r="EV30" i="46"/>
  <c r="EW30" i="46"/>
  <c r="EX30" i="46"/>
  <c r="EY30" i="46"/>
  <c r="EZ30" i="46"/>
  <c r="FA30" i="46"/>
  <c r="FB30" i="46"/>
  <c r="FC30" i="46"/>
  <c r="FD30" i="46"/>
  <c r="FE30" i="46"/>
  <c r="FF30" i="46"/>
  <c r="FG30" i="46"/>
  <c r="FH30" i="46"/>
  <c r="FI30" i="46"/>
  <c r="FJ30" i="46"/>
  <c r="FK30" i="46"/>
  <c r="FL30" i="46"/>
  <c r="FM30" i="46"/>
  <c r="FN30" i="46"/>
  <c r="FO30" i="46"/>
  <c r="FP30" i="46"/>
  <c r="FQ30" i="46"/>
  <c r="FR30" i="46"/>
  <c r="FS30" i="46"/>
  <c r="FT30" i="46"/>
  <c r="FU30" i="46"/>
  <c r="FV30" i="46"/>
  <c r="FW30" i="46"/>
  <c r="FX30" i="46"/>
  <c r="FY30" i="46"/>
  <c r="FZ30" i="46"/>
  <c r="GA30" i="46"/>
  <c r="GB30" i="46"/>
  <c r="HE30" i="46"/>
  <c r="HF30" i="46"/>
  <c r="MC30" i="46"/>
  <c r="MD30" i="46"/>
  <c r="HG30" i="46"/>
  <c r="BH30" i="46"/>
  <c r="HH30" i="46"/>
  <c r="HI30" i="46"/>
  <c r="HJ30" i="46"/>
  <c r="B63" i="74"/>
  <c r="D64" i="74"/>
  <c r="E66" i="74"/>
  <c r="B69" i="74"/>
  <c r="D66" i="74"/>
  <c r="E67" i="74"/>
  <c r="D69" i="74"/>
  <c r="C69" i="74"/>
  <c r="B62" i="74"/>
  <c r="C63" i="74"/>
  <c r="D63" i="74"/>
  <c r="C65" i="74"/>
  <c r="E65" i="74"/>
  <c r="B70" i="74"/>
  <c r="E64" i="74"/>
  <c r="F67" i="74"/>
  <c r="E61" i="74"/>
  <c r="C68" i="74"/>
  <c r="B65" i="74"/>
  <c r="C64" i="74"/>
  <c r="D65" i="74"/>
  <c r="B67" i="74"/>
  <c r="B64" i="74"/>
  <c r="D67" i="74"/>
  <c r="F66" i="74"/>
  <c r="B66" i="74"/>
  <c r="F61" i="74"/>
  <c r="F69" i="74"/>
  <c r="F68" i="74"/>
  <c r="F64" i="74"/>
  <c r="B68" i="74"/>
  <c r="D70" i="74"/>
  <c r="C62" i="74"/>
  <c r="F63" i="74"/>
  <c r="E63" i="74"/>
  <c r="C61" i="74"/>
  <c r="F62" i="74"/>
  <c r="E68" i="74"/>
  <c r="D61" i="74"/>
  <c r="C66" i="74"/>
  <c r="E69" i="74"/>
  <c r="F70" i="74"/>
  <c r="C70" i="74"/>
  <c r="D68" i="74"/>
  <c r="E62" i="74"/>
  <c r="F65" i="74"/>
  <c r="D62" i="74"/>
  <c r="E70" i="74"/>
  <c r="C67" i="74"/>
  <c r="B61" i="74"/>
  <c r="G61" i="74" s="1"/>
  <c r="HM10" i="46"/>
  <c r="HL30" i="46"/>
  <c r="HL31" i="46"/>
  <c r="HL32" i="46"/>
  <c r="HL33" i="46"/>
  <c r="HL34" i="46"/>
  <c r="HL35" i="46"/>
  <c r="HL36" i="46"/>
  <c r="HL37" i="46"/>
  <c r="HL38" i="46"/>
  <c r="HL39" i="46"/>
  <c r="HL40" i="46"/>
  <c r="HL41" i="46"/>
  <c r="HL42" i="46"/>
  <c r="HL43" i="46"/>
  <c r="HL44" i="46"/>
  <c r="HL45" i="46"/>
  <c r="HL46" i="46"/>
  <c r="HL47" i="46"/>
  <c r="HL48" i="46"/>
  <c r="HL49" i="46"/>
  <c r="HL50" i="46"/>
  <c r="HL51" i="46"/>
  <c r="HL52" i="46"/>
  <c r="HL53" i="46"/>
  <c r="HL54" i="46"/>
  <c r="HL55" i="46"/>
  <c r="HL56" i="46"/>
  <c r="HL57" i="46"/>
  <c r="HL58" i="46"/>
  <c r="HL59" i="46"/>
  <c r="HL60" i="46"/>
  <c r="HL61" i="46"/>
  <c r="HL62" i="46"/>
  <c r="HL63" i="46"/>
  <c r="HL64" i="46"/>
  <c r="HL65" i="46"/>
  <c r="HL66" i="46"/>
  <c r="HL67" i="46"/>
  <c r="HL68" i="46"/>
  <c r="HL69" i="46"/>
  <c r="HL70" i="46"/>
  <c r="HL71" i="46"/>
  <c r="HL72" i="46"/>
  <c r="HL73" i="46"/>
  <c r="HL74" i="46"/>
  <c r="HL75" i="46"/>
  <c r="HL76" i="46"/>
  <c r="HL77" i="46"/>
  <c r="HL78" i="46"/>
  <c r="HL79" i="46"/>
  <c r="HL80" i="46"/>
  <c r="HL81" i="46"/>
  <c r="HL82" i="46"/>
  <c r="HL83" i="46"/>
  <c r="HL84" i="46"/>
  <c r="HL85" i="46"/>
  <c r="HL86" i="46"/>
  <c r="HL87" i="46"/>
  <c r="HL88" i="46"/>
  <c r="HL89" i="46"/>
  <c r="HL90" i="46"/>
  <c r="HL91" i="46"/>
  <c r="HL92" i="46"/>
  <c r="HL93" i="46"/>
  <c r="HL94" i="46"/>
  <c r="HL95" i="46"/>
  <c r="HL96" i="46"/>
  <c r="HL97" i="46"/>
  <c r="HL98" i="46"/>
  <c r="HL99" i="46"/>
  <c r="HL100" i="46"/>
  <c r="HL101" i="46"/>
  <c r="HL102" i="46"/>
  <c r="HL103" i="46"/>
  <c r="HL104" i="46"/>
  <c r="HL105" i="46"/>
  <c r="HL106" i="46"/>
  <c r="HL107" i="46"/>
  <c r="HL108" i="46"/>
  <c r="HL109" i="46"/>
  <c r="HL110" i="46"/>
  <c r="HL111" i="46"/>
  <c r="HL112" i="46"/>
  <c r="HL113" i="46"/>
  <c r="HL114" i="46"/>
  <c r="HL115" i="46"/>
  <c r="HL116" i="46"/>
  <c r="HL117" i="46"/>
  <c r="HL118" i="46"/>
  <c r="HL119" i="46"/>
  <c r="HL120" i="46"/>
  <c r="HL121" i="46"/>
  <c r="HL122" i="46"/>
  <c r="HL123" i="46"/>
  <c r="HL124" i="46"/>
  <c r="HL125" i="46"/>
  <c r="HL126" i="46"/>
  <c r="HL127" i="46"/>
  <c r="HL128" i="46"/>
  <c r="HL129" i="46"/>
  <c r="HL130" i="46"/>
  <c r="HL131" i="46"/>
  <c r="HL132" i="46"/>
  <c r="HL133" i="46"/>
  <c r="HL134" i="46"/>
  <c r="HL135" i="46"/>
  <c r="HL136" i="46"/>
  <c r="HL137" i="46"/>
  <c r="HL138" i="46"/>
  <c r="HL139" i="46"/>
  <c r="HL140" i="46"/>
  <c r="HL141" i="46"/>
  <c r="HL142" i="46"/>
  <c r="HL143" i="46"/>
  <c r="HL144" i="46"/>
  <c r="HL145" i="46"/>
  <c r="HL146" i="46"/>
  <c r="HL147" i="46"/>
  <c r="HL148" i="46"/>
  <c r="HL149" i="46"/>
  <c r="HL150" i="46"/>
  <c r="HL151" i="46"/>
  <c r="HL152" i="46"/>
  <c r="HL153" i="46"/>
  <c r="HL154" i="46"/>
  <c r="HL155" i="46"/>
  <c r="HL156" i="46"/>
  <c r="HL157" i="46"/>
  <c r="HL158" i="46"/>
  <c r="HL159" i="46"/>
  <c r="HL160" i="46"/>
  <c r="HL161" i="46"/>
  <c r="HL162" i="46"/>
  <c r="HL163" i="46"/>
  <c r="HL164" i="46"/>
  <c r="HL165" i="46"/>
  <c r="HL166" i="46"/>
  <c r="HL167" i="46"/>
  <c r="HL168" i="46"/>
  <c r="HL169" i="46"/>
  <c r="HL170" i="46"/>
  <c r="HL171" i="46"/>
  <c r="HL172" i="46"/>
  <c r="HL173" i="46"/>
  <c r="HL174" i="46"/>
  <c r="HL175" i="46"/>
  <c r="HL176" i="46"/>
  <c r="HL177" i="46"/>
  <c r="HL178" i="46"/>
  <c r="HL179" i="46"/>
  <c r="HL180" i="46"/>
  <c r="HL181" i="46"/>
  <c r="HL182" i="46"/>
  <c r="HL183" i="46"/>
  <c r="HL184" i="46"/>
  <c r="HL185" i="46"/>
  <c r="HL186" i="46"/>
  <c r="HL187" i="46"/>
  <c r="HL188" i="46"/>
  <c r="HL189" i="46"/>
  <c r="HL190" i="46"/>
  <c r="HL191" i="46"/>
  <c r="HL192" i="46"/>
  <c r="HL193" i="46"/>
  <c r="HL194" i="46"/>
  <c r="HL195" i="46"/>
  <c r="HL196" i="46"/>
  <c r="HL197" i="46"/>
  <c r="HL198" i="46"/>
  <c r="HL199" i="46"/>
  <c r="HL200" i="46"/>
  <c r="HL201" i="46"/>
  <c r="HL202" i="46"/>
  <c r="HL203" i="46"/>
  <c r="HL204" i="46"/>
  <c r="HL205" i="46"/>
  <c r="HL206" i="46"/>
  <c r="HL207" i="46"/>
  <c r="HL208" i="46"/>
  <c r="HL209" i="46"/>
  <c r="HL210" i="46"/>
  <c r="HL211" i="46"/>
  <c r="HL212" i="46"/>
  <c r="HL213" i="46"/>
  <c r="HL214" i="46"/>
  <c r="HL215" i="46"/>
  <c r="HL216" i="46"/>
  <c r="HL217" i="46"/>
  <c r="HL218" i="46"/>
  <c r="HL219" i="46"/>
  <c r="HL220" i="46"/>
  <c r="HL221" i="46"/>
  <c r="HL222" i="46"/>
  <c r="HL223" i="46"/>
  <c r="HL224" i="46"/>
  <c r="HL225" i="46"/>
  <c r="HL226" i="46"/>
  <c r="HL227" i="46"/>
  <c r="HL228" i="46"/>
  <c r="HL229" i="46"/>
  <c r="HL230" i="46"/>
  <c r="HL231" i="46"/>
  <c r="HL232" i="46"/>
  <c r="HL233" i="46"/>
  <c r="HL234" i="46"/>
  <c r="HL235" i="46"/>
  <c r="HL236" i="46"/>
  <c r="HL237" i="46"/>
  <c r="HL238" i="46"/>
  <c r="HL239" i="46"/>
  <c r="HL240" i="46"/>
  <c r="HL241" i="46"/>
  <c r="HL242" i="46"/>
  <c r="HL243" i="46"/>
  <c r="HL244" i="46"/>
  <c r="HL245" i="46"/>
  <c r="HL246" i="46"/>
  <c r="HL247" i="46"/>
  <c r="HL248" i="46"/>
  <c r="HL249" i="46"/>
  <c r="HL250" i="46"/>
  <c r="HL251" i="46"/>
  <c r="HL252" i="46"/>
  <c r="HL253" i="46"/>
  <c r="HL254" i="46"/>
  <c r="HL255" i="46"/>
  <c r="HL256" i="46"/>
  <c r="HL257" i="46"/>
  <c r="HL258" i="46"/>
  <c r="HL259" i="46"/>
  <c r="HL260" i="46"/>
  <c r="HL261" i="46"/>
  <c r="HL262" i="46"/>
  <c r="HL263" i="46"/>
  <c r="HL264" i="46"/>
  <c r="HL265" i="46"/>
  <c r="HL266" i="46"/>
  <c r="HL267" i="46"/>
  <c r="HL268" i="46"/>
  <c r="HL269" i="46"/>
  <c r="HL270" i="46"/>
  <c r="HL271" i="46"/>
  <c r="HL272" i="46"/>
  <c r="HL273" i="46"/>
  <c r="HL274" i="46"/>
  <c r="HL275" i="46"/>
  <c r="HL276" i="46"/>
  <c r="HL277" i="46"/>
  <c r="HL278" i="46"/>
  <c r="HL279" i="46"/>
  <c r="HL280" i="46"/>
  <c r="HL281" i="46"/>
  <c r="HL282" i="46"/>
  <c r="HL283" i="46"/>
  <c r="HL284" i="46"/>
  <c r="HL285" i="46"/>
  <c r="HL286" i="46"/>
  <c r="HL287" i="46"/>
  <c r="HL288" i="46"/>
  <c r="HL290" i="46"/>
  <c r="N9" i="71"/>
  <c r="I55" i="71"/>
  <c r="L110" i="71"/>
  <c r="J110" i="71"/>
  <c r="G55" i="71"/>
  <c r="G110" i="71"/>
  <c r="J55" i="71"/>
  <c r="I110" i="71"/>
  <c r="F110" i="71"/>
  <c r="E55" i="71"/>
  <c r="E110" i="71"/>
  <c r="N60" i="71"/>
  <c r="N5" i="71"/>
  <c r="D55" i="71"/>
  <c r="F55" i="71"/>
  <c r="M110" i="71"/>
  <c r="H55" i="71"/>
  <c r="K55" i="71"/>
  <c r="M55" i="71"/>
  <c r="L55" i="71"/>
  <c r="H110" i="71"/>
  <c r="N7" i="71"/>
  <c r="N61" i="71"/>
  <c r="N6" i="71"/>
  <c r="N8" i="71"/>
  <c r="N63" i="71"/>
  <c r="T297" i="46"/>
  <c r="N253" i="77" s="1"/>
  <c r="O253" i="77"/>
  <c r="N6" i="45"/>
  <c r="I8" i="52"/>
  <c r="E8" i="52"/>
  <c r="H8" i="52" s="1"/>
  <c r="H7" i="52"/>
  <c r="GO25" i="46"/>
  <c r="HA17" i="46"/>
  <c r="GO17" i="46"/>
  <c r="GO23" i="46"/>
  <c r="C30" i="49"/>
  <c r="C31" i="49"/>
  <c r="D73" i="51" s="1"/>
  <c r="D71" i="51"/>
  <c r="GO29" i="46"/>
  <c r="I57" i="51"/>
  <c r="I60" i="51" s="1"/>
  <c r="I59" i="51"/>
  <c r="J56" i="51" s="1"/>
  <c r="HG29" i="46"/>
  <c r="HH29" i="46"/>
  <c r="BO29" i="46"/>
  <c r="HI29" i="46"/>
  <c r="MD29" i="46"/>
  <c r="HJ29" i="46"/>
  <c r="MC29" i="46"/>
  <c r="HK29" i="46"/>
  <c r="HE29" i="46"/>
  <c r="BN29" i="46"/>
  <c r="HF29" i="46"/>
  <c r="HL29" i="46"/>
  <c r="HM29" i="46"/>
  <c r="BH29" i="46"/>
  <c r="BG29" i="46"/>
  <c r="BI29" i="46" s="1"/>
  <c r="HA26" i="46"/>
  <c r="X60" i="51"/>
  <c r="X59" i="51"/>
  <c r="Y56" i="51" s="1"/>
  <c r="GL292" i="46"/>
  <c r="J22" i="49" s="1"/>
  <c r="K70" i="51" s="1"/>
  <c r="GL291" i="46"/>
  <c r="J23" i="49" s="1"/>
  <c r="GW291" i="46"/>
  <c r="I29" i="49" s="1"/>
  <c r="GW292" i="46"/>
  <c r="HG17" i="46"/>
  <c r="BO17" i="46"/>
  <c r="HJ17" i="46"/>
  <c r="HF17" i="46"/>
  <c r="HK17" i="46"/>
  <c r="HI17" i="46"/>
  <c r="HE17" i="46"/>
  <c r="HH17" i="46"/>
  <c r="BN17" i="46"/>
  <c r="HL17" i="46"/>
  <c r="HM17" i="46"/>
  <c r="BG17" i="46"/>
  <c r="BI17" i="46" s="1"/>
  <c r="BH17" i="46"/>
  <c r="GO289" i="46"/>
  <c r="HE27" i="46"/>
  <c r="HF27" i="46"/>
  <c r="BN27" i="46"/>
  <c r="HG27" i="46"/>
  <c r="HJ27" i="46"/>
  <c r="HH27" i="46"/>
  <c r="HK27" i="46"/>
  <c r="BO27" i="46"/>
  <c r="HI27" i="46"/>
  <c r="HL27" i="46"/>
  <c r="HM27" i="46"/>
  <c r="BG27" i="46"/>
  <c r="EW27" i="46" s="1"/>
  <c r="BH27" i="46"/>
  <c r="GI291" i="46"/>
  <c r="G23" i="49" s="1"/>
  <c r="GI292" i="46"/>
  <c r="G22" i="49" s="1"/>
  <c r="H70" i="51" s="1"/>
  <c r="GM291" i="46"/>
  <c r="K23" i="49" s="1"/>
  <c r="GM292" i="46"/>
  <c r="K22" i="49" s="1"/>
  <c r="L70" i="51" s="1"/>
  <c r="GS291" i="46"/>
  <c r="E29" i="49" s="1"/>
  <c r="GS292" i="46"/>
  <c r="GO20" i="46"/>
  <c r="BN289" i="46"/>
  <c r="HJ289" i="46"/>
  <c r="HG289" i="46"/>
  <c r="MD289" i="46"/>
  <c r="MC289" i="46"/>
  <c r="HH289" i="46"/>
  <c r="HE289" i="46"/>
  <c r="HF289" i="46"/>
  <c r="BO289" i="46"/>
  <c r="HK289" i="46"/>
  <c r="HI289" i="46"/>
  <c r="HL289" i="46"/>
  <c r="HM289" i="46"/>
  <c r="BG289" i="46"/>
  <c r="CQ289" i="46" s="1"/>
  <c r="BH289" i="46"/>
  <c r="BN16" i="46"/>
  <c r="BO16" i="46"/>
  <c r="HI16" i="46"/>
  <c r="HG16" i="46"/>
  <c r="HF16" i="46"/>
  <c r="HE16" i="46"/>
  <c r="HH16" i="46"/>
  <c r="HJ16" i="46"/>
  <c r="HK16" i="46"/>
  <c r="HL16" i="46"/>
  <c r="HM16" i="46"/>
  <c r="BG16" i="46"/>
  <c r="BH16" i="46"/>
  <c r="GO26" i="46"/>
  <c r="BN26" i="46"/>
  <c r="HG26" i="46"/>
  <c r="HI26" i="46"/>
  <c r="MC26" i="46"/>
  <c r="MD26" i="46"/>
  <c r="HK26" i="46"/>
  <c r="HF26" i="46"/>
  <c r="BO26" i="46"/>
  <c r="HJ26" i="46"/>
  <c r="HH26" i="46"/>
  <c r="HE26" i="46"/>
  <c r="HL26" i="46"/>
  <c r="HM26" i="46"/>
  <c r="BG26" i="46"/>
  <c r="DG26" i="46" s="1"/>
  <c r="BH26" i="46"/>
  <c r="GV291" i="46"/>
  <c r="H29" i="49" s="1"/>
  <c r="GV292" i="46"/>
  <c r="GU291" i="46"/>
  <c r="G29" i="49" s="1"/>
  <c r="GU292" i="46"/>
  <c r="HA19" i="46"/>
  <c r="HF24" i="46"/>
  <c r="HG24" i="46"/>
  <c r="HH24" i="46"/>
  <c r="BN24" i="46"/>
  <c r="HI24" i="46"/>
  <c r="HE24" i="46"/>
  <c r="HJ24" i="46"/>
  <c r="BO24" i="46"/>
  <c r="HK24" i="46"/>
  <c r="HL24" i="46"/>
  <c r="HM24" i="46"/>
  <c r="BH24" i="46"/>
  <c r="BG24" i="46"/>
  <c r="CU24" i="46" s="1"/>
  <c r="HE22" i="46"/>
  <c r="HG22" i="46"/>
  <c r="BO22" i="46"/>
  <c r="BN22" i="46"/>
  <c r="HI22" i="46"/>
  <c r="HF22" i="46"/>
  <c r="HJ22" i="46"/>
  <c r="HK22" i="46"/>
  <c r="HH22" i="46"/>
  <c r="HL22" i="46"/>
  <c r="HM22" i="46"/>
  <c r="BG22" i="46"/>
  <c r="BH22" i="46"/>
  <c r="HF21" i="46"/>
  <c r="HE21" i="46"/>
  <c r="HH21" i="46"/>
  <c r="BO21" i="46"/>
  <c r="HI21" i="46"/>
  <c r="HK21" i="46"/>
  <c r="BN21" i="46"/>
  <c r="HG21" i="46"/>
  <c r="HJ21" i="46"/>
  <c r="HL21" i="46"/>
  <c r="HM21" i="46"/>
  <c r="BG21" i="46"/>
  <c r="BH21" i="46"/>
  <c r="GO28" i="46"/>
  <c r="J8" i="52"/>
  <c r="D9" i="52"/>
  <c r="HA18" i="46"/>
  <c r="GF291" i="46"/>
  <c r="D23" i="49" s="1"/>
  <c r="GF292" i="46"/>
  <c r="D22" i="49" s="1"/>
  <c r="E70" i="51" s="1"/>
  <c r="GH292" i="46"/>
  <c r="F22" i="49" s="1"/>
  <c r="G70" i="51" s="1"/>
  <c r="GH291" i="46"/>
  <c r="F23" i="49" s="1"/>
  <c r="GN291" i="46"/>
  <c r="L23" i="49" s="1"/>
  <c r="GN292" i="46"/>
  <c r="L22" i="49" s="1"/>
  <c r="M70" i="51" s="1"/>
  <c r="BO57" i="51"/>
  <c r="BS57" i="51"/>
  <c r="BR57" i="51"/>
  <c r="BQ57" i="51"/>
  <c r="BW57" i="51"/>
  <c r="BT57" i="51"/>
  <c r="BU57" i="51"/>
  <c r="BX57" i="51"/>
  <c r="BY57" i="51"/>
  <c r="BV57" i="51"/>
  <c r="BP57" i="51"/>
  <c r="BZ57" i="51"/>
  <c r="HG20" i="46"/>
  <c r="HJ20" i="46"/>
  <c r="BO20" i="46"/>
  <c r="MC20" i="46"/>
  <c r="BN20" i="46"/>
  <c r="HK20" i="46"/>
  <c r="HF20" i="46"/>
  <c r="HI20" i="46"/>
  <c r="MD20" i="46"/>
  <c r="HH20" i="46"/>
  <c r="HE20" i="46"/>
  <c r="HL20" i="46"/>
  <c r="HM20" i="46"/>
  <c r="BH20" i="46"/>
  <c r="BG20" i="46"/>
  <c r="GO21" i="46"/>
  <c r="GG292" i="46"/>
  <c r="E22" i="49" s="1"/>
  <c r="F70" i="51" s="1"/>
  <c r="GG291" i="46"/>
  <c r="E23" i="49" s="1"/>
  <c r="HF25" i="46"/>
  <c r="BN25" i="46"/>
  <c r="BO25" i="46"/>
  <c r="HI25" i="46"/>
  <c r="HK25" i="46"/>
  <c r="HE25" i="46"/>
  <c r="HH25" i="46"/>
  <c r="HG25" i="46"/>
  <c r="HJ25" i="46"/>
  <c r="HL25" i="46"/>
  <c r="HM25" i="46"/>
  <c r="BG25" i="46"/>
  <c r="CB25" i="46" s="1"/>
  <c r="BH25" i="46"/>
  <c r="GO14" i="46"/>
  <c r="GE292" i="46"/>
  <c r="C22" i="49" s="1"/>
  <c r="D70" i="51" s="1"/>
  <c r="GE291" i="46"/>
  <c r="C23" i="49" s="1"/>
  <c r="HE14" i="46"/>
  <c r="HG14" i="46"/>
  <c r="HK14" i="46"/>
  <c r="HI14" i="46"/>
  <c r="BN14" i="46"/>
  <c r="HH14" i="46"/>
  <c r="HJ14" i="46"/>
  <c r="BO14" i="46"/>
  <c r="HF14" i="46"/>
  <c r="HL14" i="46"/>
  <c r="HM14" i="46"/>
  <c r="BH14" i="46"/>
  <c r="BG14" i="46"/>
  <c r="CI297" i="46"/>
  <c r="EF298" i="46"/>
  <c r="FG297" i="46"/>
  <c r="FL298" i="46"/>
  <c r="DH297" i="46"/>
  <c r="EM297" i="46"/>
  <c r="FT298" i="46"/>
  <c r="CZ298" i="46"/>
  <c r="EL298" i="46"/>
  <c r="FB297" i="46"/>
  <c r="EA297" i="46"/>
  <c r="FN297" i="46"/>
  <c r="CH298" i="46"/>
  <c r="DA297" i="46"/>
  <c r="CU297" i="46"/>
  <c r="DU298" i="46"/>
  <c r="DQ298" i="46"/>
  <c r="CW298" i="46"/>
  <c r="DY298" i="46"/>
  <c r="FD298" i="46"/>
  <c r="FZ298" i="46"/>
  <c r="BY297" i="46"/>
  <c r="CS297" i="46"/>
  <c r="DX297" i="46"/>
  <c r="FK298" i="46"/>
  <c r="CH297" i="46"/>
  <c r="CJ298" i="46"/>
  <c r="ED297" i="46"/>
  <c r="EN298" i="46"/>
  <c r="CE298" i="46"/>
  <c r="FE297" i="46"/>
  <c r="CP297" i="46"/>
  <c r="DQ297" i="46"/>
  <c r="EV298" i="46"/>
  <c r="FW297" i="46"/>
  <c r="BZ298" i="46"/>
  <c r="EI297" i="46"/>
  <c r="GB297" i="46"/>
  <c r="EM298" i="46"/>
  <c r="CG297" i="46"/>
  <c r="DI298" i="46"/>
  <c r="EJ297" i="46"/>
  <c r="CU298" i="46"/>
  <c r="EP298" i="46"/>
  <c r="DV297" i="46"/>
  <c r="CQ297" i="46"/>
  <c r="EE297" i="46"/>
  <c r="EZ298" i="46"/>
  <c r="CA297" i="46"/>
  <c r="CG298" i="46"/>
  <c r="DY297" i="46"/>
  <c r="FS298" i="46"/>
  <c r="EB298" i="46"/>
  <c r="EE298" i="46"/>
  <c r="CM297" i="46"/>
  <c r="FH298" i="46"/>
  <c r="CI298" i="46"/>
  <c r="CK297" i="46"/>
  <c r="FQ297" i="46"/>
  <c r="DB298" i="46"/>
  <c r="EH298" i="46"/>
  <c r="FM298" i="46"/>
  <c r="CL297" i="46"/>
  <c r="FT297" i="46"/>
  <c r="CJ297" i="46"/>
  <c r="DW298" i="46"/>
  <c r="EP297" i="46"/>
  <c r="GA297" i="46"/>
  <c r="CF298" i="46"/>
  <c r="DM298" i="46"/>
  <c r="EW298" i="46"/>
  <c r="EY297" i="46"/>
  <c r="FE298" i="46"/>
  <c r="FZ297" i="46"/>
  <c r="CB297" i="46"/>
  <c r="DM297" i="46"/>
  <c r="FF297" i="46"/>
  <c r="DE297" i="46"/>
  <c r="ET298" i="46"/>
  <c r="EB297" i="46"/>
  <c r="CV298" i="46"/>
  <c r="EC297" i="46"/>
  <c r="FJ297" i="46"/>
  <c r="CN298" i="46"/>
  <c r="CD298" i="46"/>
  <c r="CZ297" i="46"/>
  <c r="ED298" i="46"/>
  <c r="FO297" i="46"/>
  <c r="EU297" i="46"/>
  <c r="CF297" i="46"/>
  <c r="EG298" i="46"/>
  <c r="DP298" i="46"/>
  <c r="DZ297" i="46"/>
  <c r="FP298" i="46"/>
  <c r="DJ297" i="46"/>
  <c r="EC298" i="46"/>
  <c r="FI297" i="46"/>
  <c r="BT298" i="46"/>
  <c r="DB297" i="46"/>
  <c r="EG297" i="46"/>
  <c r="CT298" i="46"/>
  <c r="BM297" i="46"/>
  <c r="BM305" i="46" s="1"/>
  <c r="CY297" i="46"/>
  <c r="DX298" i="46"/>
  <c r="FJ298" i="46"/>
  <c r="BV298" i="46"/>
  <c r="CE297" i="46"/>
  <c r="DI297" i="46"/>
  <c r="EJ298" i="46"/>
  <c r="BT297" i="46"/>
  <c r="CO298" i="46"/>
  <c r="DS298" i="46"/>
  <c r="FQ298" i="46"/>
  <c r="DZ298" i="46"/>
  <c r="EF297" i="46"/>
  <c r="DF297" i="46"/>
  <c r="ET297" i="46"/>
  <c r="FN298" i="46"/>
  <c r="EA298" i="46"/>
  <c r="CM298" i="46"/>
  <c r="CX298" i="46"/>
  <c r="EO297" i="46"/>
  <c r="FV297" i="46"/>
  <c r="BN298" i="46"/>
  <c r="BN306" i="46" s="1"/>
  <c r="CS298" i="46"/>
  <c r="BW298" i="46"/>
  <c r="DL297" i="46"/>
  <c r="ES297" i="46"/>
  <c r="FY297" i="46"/>
  <c r="CX297" i="46"/>
  <c r="BW297" i="46"/>
  <c r="DC297" i="46"/>
  <c r="DR297" i="46"/>
  <c r="FH297" i="46"/>
  <c r="DE298" i="46"/>
  <c r="CL298" i="46"/>
  <c r="DP297" i="46"/>
  <c r="ES298" i="46"/>
  <c r="BV297" i="46"/>
  <c r="ER297" i="46"/>
  <c r="DA298" i="46"/>
  <c r="CR298" i="46"/>
  <c r="EQ298" i="46"/>
  <c r="BR297" i="46"/>
  <c r="DN298" i="46"/>
  <c r="EX298" i="46"/>
  <c r="BR298" i="46"/>
  <c r="DF298" i="46"/>
  <c r="EN297" i="46"/>
  <c r="ER298" i="46"/>
  <c r="CR297" i="46"/>
  <c r="DJ298" i="46"/>
  <c r="FD297" i="46"/>
  <c r="FP297" i="46"/>
  <c r="CA298" i="46"/>
  <c r="GB298" i="46"/>
  <c r="FC297" i="46"/>
  <c r="DH298" i="46"/>
  <c r="FY298" i="46"/>
  <c r="FI298" i="46"/>
  <c r="BX298" i="46"/>
  <c r="DO297" i="46"/>
  <c r="EQ297" i="46"/>
  <c r="FM297" i="46"/>
  <c r="BY298" i="46"/>
  <c r="DC298" i="46"/>
  <c r="EL297" i="46"/>
  <c r="EK298" i="46"/>
  <c r="BU298" i="46"/>
  <c r="CQ298" i="46"/>
  <c r="DN297" i="46"/>
  <c r="EY298" i="46"/>
  <c r="BX297" i="46"/>
  <c r="FO298" i="46"/>
  <c r="FA297" i="46"/>
  <c r="CV297" i="46"/>
  <c r="EW297" i="46"/>
  <c r="BQ297" i="46"/>
  <c r="DV298" i="46"/>
  <c r="FA298" i="46"/>
  <c r="BZ297" i="46"/>
  <c r="DG297" i="46"/>
  <c r="EI298" i="46"/>
  <c r="GA298" i="46"/>
  <c r="BQ298" i="46"/>
  <c r="CN297" i="46"/>
  <c r="DG298" i="46"/>
  <c r="EX297" i="46"/>
  <c r="FX298" i="46"/>
  <c r="CB298" i="46"/>
  <c r="EK297" i="46"/>
  <c r="FS297" i="46"/>
  <c r="FF298" i="46"/>
  <c r="CD297" i="46"/>
  <c r="DK298" i="46"/>
  <c r="EH297" i="46"/>
  <c r="EZ297" i="46"/>
  <c r="BU297" i="46"/>
  <c r="CT297" i="46"/>
  <c r="DS297" i="46"/>
  <c r="FK297" i="46"/>
  <c r="DT298" i="46"/>
  <c r="FW298" i="46"/>
  <c r="FL297" i="46"/>
  <c r="CO297" i="46"/>
  <c r="FC298" i="46"/>
  <c r="CC297" i="46"/>
  <c r="DO298" i="46"/>
  <c r="FG298" i="46"/>
  <c r="CC298" i="46"/>
  <c r="DL298" i="46"/>
  <c r="EV297" i="46"/>
  <c r="FV298" i="46"/>
  <c r="BM298" i="46"/>
  <c r="BM306" i="46" s="1"/>
  <c r="CW297" i="46"/>
  <c r="DK297" i="46"/>
  <c r="FB298" i="46"/>
  <c r="FX297" i="46"/>
  <c r="BN297" i="46"/>
  <c r="BN305" i="46" s="1"/>
  <c r="CP298" i="46"/>
  <c r="DU297" i="46"/>
  <c r="DW297" i="46"/>
  <c r="DT297" i="46"/>
  <c r="HA20" i="46"/>
  <c r="HA21" i="46"/>
  <c r="GO27" i="46"/>
  <c r="HA16" i="46"/>
  <c r="GR292" i="46"/>
  <c r="GR291" i="46"/>
  <c r="D29" i="49" s="1"/>
  <c r="GO19" i="46"/>
  <c r="HG19" i="46"/>
  <c r="HI19" i="46"/>
  <c r="BN19" i="46"/>
  <c r="HF19" i="46"/>
  <c r="HH19" i="46"/>
  <c r="HE19" i="46"/>
  <c r="HK19" i="46"/>
  <c r="HJ19" i="46"/>
  <c r="HL19" i="46"/>
  <c r="HM19" i="46"/>
  <c r="BG19" i="46"/>
  <c r="BO19" i="46" s="1"/>
  <c r="BH19" i="46"/>
  <c r="DD297" i="46" s="1"/>
  <c r="HA24" i="46"/>
  <c r="HA15" i="46"/>
  <c r="HF28" i="46"/>
  <c r="BO28" i="46"/>
  <c r="BN28" i="46"/>
  <c r="HG28" i="46"/>
  <c r="HK28" i="46"/>
  <c r="HE28" i="46"/>
  <c r="HJ28" i="46"/>
  <c r="HH28" i="46"/>
  <c r="HI28" i="46"/>
  <c r="HL28" i="46"/>
  <c r="HM28" i="46"/>
  <c r="BG28" i="46"/>
  <c r="BU28" i="46" s="1"/>
  <c r="BH28" i="46"/>
  <c r="FR297" i="46" s="1"/>
  <c r="HA23" i="46"/>
  <c r="GO16" i="46"/>
  <c r="GJ292" i="46"/>
  <c r="H22" i="49" s="1"/>
  <c r="I70" i="51" s="1"/>
  <c r="GJ291" i="46"/>
  <c r="H23" i="49" s="1"/>
  <c r="GK291" i="46"/>
  <c r="I23" i="49" s="1"/>
  <c r="GK292" i="46"/>
  <c r="I22" i="49" s="1"/>
  <c r="J70" i="51" s="1"/>
  <c r="GO24" i="46"/>
  <c r="HA22" i="46"/>
  <c r="GO22" i="46"/>
  <c r="GO15" i="46"/>
  <c r="HF15" i="46"/>
  <c r="HJ15" i="46"/>
  <c r="BO15" i="46"/>
  <c r="HG15" i="46"/>
  <c r="HH15" i="46"/>
  <c r="HE15" i="46"/>
  <c r="BN15" i="46"/>
  <c r="HI15" i="46"/>
  <c r="HK15" i="46"/>
  <c r="HL15" i="46"/>
  <c r="HM15" i="46"/>
  <c r="BG15" i="46"/>
  <c r="BI15" i="46" s="1"/>
  <c r="BS298" i="46" s="1"/>
  <c r="BH15" i="46"/>
  <c r="BS297" i="46" s="1"/>
  <c r="GO18" i="46"/>
  <c r="HG18" i="46"/>
  <c r="BO18" i="46"/>
  <c r="HJ18" i="46"/>
  <c r="HE18" i="46"/>
  <c r="HF18" i="46"/>
  <c r="BN18" i="46"/>
  <c r="HH18" i="46"/>
  <c r="HI18" i="46"/>
  <c r="HK18" i="46"/>
  <c r="HL18" i="46"/>
  <c r="HM18" i="46"/>
  <c r="BH18" i="46"/>
  <c r="FU297" i="46" s="1"/>
  <c r="BG18" i="46"/>
  <c r="HH23" i="46"/>
  <c r="HJ23" i="46"/>
  <c r="HF23" i="46"/>
  <c r="HE23" i="46"/>
  <c r="MC23" i="46"/>
  <c r="HI23" i="46"/>
  <c r="BN23" i="46"/>
  <c r="HK23" i="46"/>
  <c r="BO23" i="46"/>
  <c r="MD23" i="46"/>
  <c r="HG23" i="46"/>
  <c r="HL23" i="46"/>
  <c r="HM23" i="46"/>
  <c r="BH23" i="46"/>
  <c r="BG23" i="46"/>
  <c r="BI23" i="46" s="1"/>
  <c r="BO297" i="46"/>
  <c r="N10" i="45" l="1"/>
  <c r="N7" i="45"/>
  <c r="Y64" i="47"/>
  <c r="Y63" i="47"/>
  <c r="W69" i="47"/>
  <c r="X69" i="47" s="1"/>
  <c r="E21" i="59" s="1"/>
  <c r="E41" i="59" s="1"/>
  <c r="E61" i="59" s="1"/>
  <c r="Y62" i="47"/>
  <c r="Y65" i="47"/>
  <c r="Y60" i="47"/>
  <c r="Y66" i="47"/>
  <c r="Y61" i="47"/>
  <c r="Y68" i="47"/>
  <c r="Y67" i="47"/>
  <c r="X59" i="47"/>
  <c r="Y59" i="47"/>
  <c r="G68" i="74"/>
  <c r="G66" i="74"/>
  <c r="G64" i="74"/>
  <c r="G67" i="74"/>
  <c r="G65" i="74"/>
  <c r="G70" i="74"/>
  <c r="G62" i="74"/>
  <c r="G69" i="74"/>
  <c r="G63" i="74"/>
  <c r="BM365" i="46"/>
  <c r="BM366" i="46" s="1"/>
  <c r="BN363" i="46" s="1"/>
  <c r="BM367" i="46"/>
  <c r="BM369" i="46" s="1"/>
  <c r="HN10" i="46"/>
  <c r="HM30" i="46"/>
  <c r="HM31" i="46"/>
  <c r="HM32" i="46"/>
  <c r="HM33" i="46"/>
  <c r="HM34" i="46"/>
  <c r="HM35" i="46"/>
  <c r="HM36" i="46"/>
  <c r="HM37" i="46"/>
  <c r="HM38" i="46"/>
  <c r="HM39" i="46"/>
  <c r="HM40" i="46"/>
  <c r="HM41" i="46"/>
  <c r="HM42" i="46"/>
  <c r="HM43" i="46"/>
  <c r="HM44" i="46"/>
  <c r="HM45" i="46"/>
  <c r="HM46" i="46"/>
  <c r="HM47" i="46"/>
  <c r="HM48" i="46"/>
  <c r="HM49" i="46"/>
  <c r="HM50" i="46"/>
  <c r="HM51" i="46"/>
  <c r="HM52" i="46"/>
  <c r="HM53" i="46"/>
  <c r="HM54" i="46"/>
  <c r="HM55" i="46"/>
  <c r="HM56" i="46"/>
  <c r="HM57" i="46"/>
  <c r="HM58" i="46"/>
  <c r="HM59" i="46"/>
  <c r="HM60" i="46"/>
  <c r="HM61" i="46"/>
  <c r="HM62" i="46"/>
  <c r="HM63" i="46"/>
  <c r="HM64" i="46"/>
  <c r="HM65" i="46"/>
  <c r="HM66" i="46"/>
  <c r="HM67" i="46"/>
  <c r="HM68" i="46"/>
  <c r="HM69" i="46"/>
  <c r="HM70" i="46"/>
  <c r="HM71" i="46"/>
  <c r="HM72" i="46"/>
  <c r="HM73" i="46"/>
  <c r="HM74" i="46"/>
  <c r="HM75" i="46"/>
  <c r="HM76" i="46"/>
  <c r="HM77" i="46"/>
  <c r="HM78" i="46"/>
  <c r="HM79" i="46"/>
  <c r="HM80" i="46"/>
  <c r="HM81" i="46"/>
  <c r="HM82" i="46"/>
  <c r="HM83" i="46"/>
  <c r="HM84" i="46"/>
  <c r="HM85" i="46"/>
  <c r="HM86" i="46"/>
  <c r="HM87" i="46"/>
  <c r="HM88" i="46"/>
  <c r="HM89" i="46"/>
  <c r="HM90" i="46"/>
  <c r="HM91" i="46"/>
  <c r="HM92" i="46"/>
  <c r="HM93" i="46"/>
  <c r="HM94" i="46"/>
  <c r="HM95" i="46"/>
  <c r="HM96" i="46"/>
  <c r="HM97" i="46"/>
  <c r="HM98" i="46"/>
  <c r="HM99" i="46"/>
  <c r="HM100" i="46"/>
  <c r="HM101" i="46"/>
  <c r="HM102" i="46"/>
  <c r="HM103" i="46"/>
  <c r="HM104" i="46"/>
  <c r="HM105" i="46"/>
  <c r="HM106" i="46"/>
  <c r="HM107" i="46"/>
  <c r="HM108" i="46"/>
  <c r="HM109" i="46"/>
  <c r="HM110" i="46"/>
  <c r="HM111" i="46"/>
  <c r="HM112" i="46"/>
  <c r="HM113" i="46"/>
  <c r="HM114" i="46"/>
  <c r="HM115" i="46"/>
  <c r="HM116" i="46"/>
  <c r="HM117" i="46"/>
  <c r="HM118" i="46"/>
  <c r="HM119" i="46"/>
  <c r="HM120" i="46"/>
  <c r="HM121" i="46"/>
  <c r="HM122" i="46"/>
  <c r="HM123" i="46"/>
  <c r="HM124" i="46"/>
  <c r="HM125" i="46"/>
  <c r="HM126" i="46"/>
  <c r="HM127" i="46"/>
  <c r="HM128" i="46"/>
  <c r="HM129" i="46"/>
  <c r="HM130" i="46"/>
  <c r="HM131" i="46"/>
  <c r="HM132" i="46"/>
  <c r="HM133" i="46"/>
  <c r="HM134" i="46"/>
  <c r="HM135" i="46"/>
  <c r="HM136" i="46"/>
  <c r="HM137" i="46"/>
  <c r="HM138" i="46"/>
  <c r="HM139" i="46"/>
  <c r="HM140" i="46"/>
  <c r="HM141" i="46"/>
  <c r="HM142" i="46"/>
  <c r="HM143" i="46"/>
  <c r="HM144" i="46"/>
  <c r="HM145" i="46"/>
  <c r="HM146" i="46"/>
  <c r="HM147" i="46"/>
  <c r="HM148" i="46"/>
  <c r="HM149" i="46"/>
  <c r="HM150" i="46"/>
  <c r="HM151" i="46"/>
  <c r="HM152" i="46"/>
  <c r="HM153" i="46"/>
  <c r="HM154" i="46"/>
  <c r="HM155" i="46"/>
  <c r="HM156" i="46"/>
  <c r="HM157" i="46"/>
  <c r="HM158" i="46"/>
  <c r="HM159" i="46"/>
  <c r="HM160" i="46"/>
  <c r="HM161" i="46"/>
  <c r="HM162" i="46"/>
  <c r="HM163" i="46"/>
  <c r="HM164" i="46"/>
  <c r="HM165" i="46"/>
  <c r="HM166" i="46"/>
  <c r="HM167" i="46"/>
  <c r="HM168" i="46"/>
  <c r="HM169" i="46"/>
  <c r="HM170" i="46"/>
  <c r="HM171" i="46"/>
  <c r="HM172" i="46"/>
  <c r="HM173" i="46"/>
  <c r="HM174" i="46"/>
  <c r="HM175" i="46"/>
  <c r="HM176" i="46"/>
  <c r="HM177" i="46"/>
  <c r="HM178" i="46"/>
  <c r="HM179" i="46"/>
  <c r="HM180" i="46"/>
  <c r="HM181" i="46"/>
  <c r="HM182" i="46"/>
  <c r="HM183" i="46"/>
  <c r="HM184" i="46"/>
  <c r="HM185" i="46"/>
  <c r="HM186" i="46"/>
  <c r="HM187" i="46"/>
  <c r="HM188" i="46"/>
  <c r="HM189" i="46"/>
  <c r="HM190" i="46"/>
  <c r="HM191" i="46"/>
  <c r="HM192" i="46"/>
  <c r="HM193" i="46"/>
  <c r="HM194" i="46"/>
  <c r="HM195" i="46"/>
  <c r="HM196" i="46"/>
  <c r="HM197" i="46"/>
  <c r="HM198" i="46"/>
  <c r="HM199" i="46"/>
  <c r="HM200" i="46"/>
  <c r="HM201" i="46"/>
  <c r="HM202" i="46"/>
  <c r="HM203" i="46"/>
  <c r="HM204" i="46"/>
  <c r="HM205" i="46"/>
  <c r="HM206" i="46"/>
  <c r="HM207" i="46"/>
  <c r="HM208" i="46"/>
  <c r="HM209" i="46"/>
  <c r="HM210" i="46"/>
  <c r="HM211" i="46"/>
  <c r="HM212" i="46"/>
  <c r="HM213" i="46"/>
  <c r="HM214" i="46"/>
  <c r="HM215" i="46"/>
  <c r="HM216" i="46"/>
  <c r="HM217" i="46"/>
  <c r="HM218" i="46"/>
  <c r="HM219" i="46"/>
  <c r="HM220" i="46"/>
  <c r="HM221" i="46"/>
  <c r="HM222" i="46"/>
  <c r="HM223" i="46"/>
  <c r="HM224" i="46"/>
  <c r="HM225" i="46"/>
  <c r="HM226" i="46"/>
  <c r="HM227" i="46"/>
  <c r="HM228" i="46"/>
  <c r="HM229" i="46"/>
  <c r="HM230" i="46"/>
  <c r="HM231" i="46"/>
  <c r="HM232" i="46"/>
  <c r="HM233" i="46"/>
  <c r="HM234" i="46"/>
  <c r="HM235" i="46"/>
  <c r="HM236" i="46"/>
  <c r="HM237" i="46"/>
  <c r="HM238" i="46"/>
  <c r="HM239" i="46"/>
  <c r="HM240" i="46"/>
  <c r="HM241" i="46"/>
  <c r="HM242" i="46"/>
  <c r="HM243" i="46"/>
  <c r="HM244" i="46"/>
  <c r="HM245" i="46"/>
  <c r="HM246" i="46"/>
  <c r="HM247" i="46"/>
  <c r="HM248" i="46"/>
  <c r="HM249" i="46"/>
  <c r="HM250" i="46"/>
  <c r="HM251" i="46"/>
  <c r="HM252" i="46"/>
  <c r="HM253" i="46"/>
  <c r="HM254" i="46"/>
  <c r="HM255" i="46"/>
  <c r="HM256" i="46"/>
  <c r="HM257" i="46"/>
  <c r="HM258" i="46"/>
  <c r="HM259" i="46"/>
  <c r="HM260" i="46"/>
  <c r="HM261" i="46"/>
  <c r="HM262" i="46"/>
  <c r="HM263" i="46"/>
  <c r="HM264" i="46"/>
  <c r="HM265" i="46"/>
  <c r="HM266" i="46"/>
  <c r="HM267" i="46"/>
  <c r="HM268" i="46"/>
  <c r="HM269" i="46"/>
  <c r="HM270" i="46"/>
  <c r="HM271" i="46"/>
  <c r="HM272" i="46"/>
  <c r="HM273" i="46"/>
  <c r="HM274" i="46"/>
  <c r="HM275" i="46"/>
  <c r="HM276" i="46"/>
  <c r="HM277" i="46"/>
  <c r="HM278" i="46"/>
  <c r="HM279" i="46"/>
  <c r="HM280" i="46"/>
  <c r="HM281" i="46"/>
  <c r="HM282" i="46"/>
  <c r="HM283" i="46"/>
  <c r="HM284" i="46"/>
  <c r="HM285" i="46"/>
  <c r="HM286" i="46"/>
  <c r="HM287" i="46"/>
  <c r="HM288" i="46"/>
  <c r="HM290" i="46"/>
  <c r="I9" i="52"/>
  <c r="E9" i="52"/>
  <c r="BI18" i="46"/>
  <c r="FU298" i="46" s="1"/>
  <c r="CS18" i="46"/>
  <c r="EA18" i="46"/>
  <c r="FS18" i="46"/>
  <c r="BZ19" i="46"/>
  <c r="CE19" i="46"/>
  <c r="CL19" i="46"/>
  <c r="CR19" i="46"/>
  <c r="DD19" i="46"/>
  <c r="DV19" i="46"/>
  <c r="EB19" i="46"/>
  <c r="EF19" i="46"/>
  <c r="EV19" i="46"/>
  <c r="EW19" i="46"/>
  <c r="EL19" i="46"/>
  <c r="EH19" i="46"/>
  <c r="FK19" i="46"/>
  <c r="EZ19" i="46"/>
  <c r="FN19" i="46"/>
  <c r="BI14" i="46"/>
  <c r="EU298" i="46" s="1"/>
  <c r="BX14" i="46"/>
  <c r="CJ14" i="46"/>
  <c r="CD14" i="46"/>
  <c r="CF14" i="46"/>
  <c r="DF14" i="46"/>
  <c r="DK14" i="46"/>
  <c r="DO14" i="46"/>
  <c r="DT14" i="46"/>
  <c r="DP14" i="46"/>
  <c r="EB14" i="46"/>
  <c r="EH14" i="46"/>
  <c r="EV14" i="46"/>
  <c r="EG14" i="46"/>
  <c r="EO14" i="46"/>
  <c r="FH14" i="46"/>
  <c r="FN14" i="46"/>
  <c r="EY14" i="46"/>
  <c r="FQ14" i="46"/>
  <c r="FZ14" i="46"/>
  <c r="EF20" i="46"/>
  <c r="DT20" i="46"/>
  <c r="BI21" i="46"/>
  <c r="DR298" i="46" s="1"/>
  <c r="CY21" i="46"/>
  <c r="DC21" i="46"/>
  <c r="DV21" i="46"/>
  <c r="EQ21" i="46"/>
  <c r="FA21" i="46"/>
  <c r="EP21" i="46"/>
  <c r="FP21" i="46"/>
  <c r="CB22" i="46"/>
  <c r="BR22" i="46"/>
  <c r="BZ22" i="46"/>
  <c r="CM22" i="46"/>
  <c r="DK22" i="46"/>
  <c r="DP22" i="46"/>
  <c r="EQ22" i="46"/>
  <c r="EU22" i="46"/>
  <c r="EI22" i="46"/>
  <c r="FF22" i="46"/>
  <c r="FK22" i="46"/>
  <c r="BI16" i="46"/>
  <c r="CV16" i="46"/>
  <c r="DN16" i="46"/>
  <c r="FN16" i="46"/>
  <c r="K44" i="47"/>
  <c r="CS15" i="46"/>
  <c r="CI15" i="46"/>
  <c r="EX18" i="46"/>
  <c r="BX18" i="46"/>
  <c r="FY15" i="46"/>
  <c r="FB15" i="46"/>
  <c r="FJ15" i="46"/>
  <c r="FK15" i="46"/>
  <c r="CY15" i="46"/>
  <c r="CF15" i="46"/>
  <c r="BX15" i="46"/>
  <c r="FT18" i="46"/>
  <c r="DH18" i="46"/>
  <c r="FW15" i="46"/>
  <c r="FF15" i="46"/>
  <c r="EH15" i="46"/>
  <c r="DW15" i="46"/>
  <c r="DO15" i="46"/>
  <c r="CW15" i="46"/>
  <c r="EF15" i="46"/>
  <c r="CE15" i="46"/>
  <c r="FR15" i="46"/>
  <c r="EO15" i="46"/>
  <c r="DB15" i="46"/>
  <c r="FH15" i="46"/>
  <c r="BQ15" i="46"/>
  <c r="DU15" i="46"/>
  <c r="CO15" i="46"/>
  <c r="DC15" i="46"/>
  <c r="ER18" i="46"/>
  <c r="DC18" i="46"/>
  <c r="CJ15" i="46"/>
  <c r="BT15" i="46"/>
  <c r="FS15" i="46"/>
  <c r="EU15" i="46"/>
  <c r="CR15" i="46"/>
  <c r="BP15" i="46"/>
  <c r="FI18" i="46"/>
  <c r="EF18" i="46"/>
  <c r="FX15" i="46"/>
  <c r="FP15" i="46"/>
  <c r="ES15" i="46"/>
  <c r="EV15" i="46"/>
  <c r="CA15" i="46"/>
  <c r="FC19" i="46"/>
  <c r="FQ15" i="46"/>
  <c r="CP15" i="46"/>
  <c r="FY18" i="46"/>
  <c r="EY15" i="46"/>
  <c r="DV15" i="46"/>
  <c r="DE15" i="46"/>
  <c r="EZ18" i="46"/>
  <c r="GA15" i="46"/>
  <c r="EB15" i="46"/>
  <c r="EP15" i="46"/>
  <c r="EC15" i="46"/>
  <c r="DZ15" i="46"/>
  <c r="DL15" i="46"/>
  <c r="CT15" i="46"/>
  <c r="CH15" i="46"/>
  <c r="BI19" i="46"/>
  <c r="BR19" i="46"/>
  <c r="DK19" i="46"/>
  <c r="DM19" i="46"/>
  <c r="EO19" i="46"/>
  <c r="EN19" i="46"/>
  <c r="EY19" i="46"/>
  <c r="FQ19" i="46"/>
  <c r="GB19" i="46"/>
  <c r="BS19" i="46"/>
  <c r="BX19" i="46"/>
  <c r="CS19" i="46"/>
  <c r="EQ19" i="46"/>
  <c r="FA19" i="46"/>
  <c r="BT19" i="46"/>
  <c r="DX19" i="46"/>
  <c r="ER19" i="46"/>
  <c r="EK19" i="46"/>
  <c r="FL19" i="46"/>
  <c r="FX19" i="46"/>
  <c r="CO19" i="46"/>
  <c r="CU19" i="46"/>
  <c r="DU19" i="46"/>
  <c r="FZ19" i="46"/>
  <c r="FS19" i="46"/>
  <c r="FB19" i="46"/>
  <c r="FD19" i="46"/>
  <c r="CH19" i="46"/>
  <c r="DT21" i="46"/>
  <c r="CG21" i="46"/>
  <c r="CA21" i="46"/>
  <c r="CL25" i="46"/>
  <c r="FY21" i="46"/>
  <c r="FR21" i="46"/>
  <c r="EO21" i="46"/>
  <c r="EE21" i="46"/>
  <c r="FG14" i="46"/>
  <c r="EZ14" i="46"/>
  <c r="EP14" i="46"/>
  <c r="DV14" i="46"/>
  <c r="DJ14" i="46"/>
  <c r="CV14" i="46"/>
  <c r="CQ14" i="46"/>
  <c r="FY25" i="46"/>
  <c r="FZ21" i="46"/>
  <c r="EU21" i="46"/>
  <c r="EM21" i="46"/>
  <c r="DJ21" i="46"/>
  <c r="DL14" i="46"/>
  <c r="CU14" i="46"/>
  <c r="BT14" i="46"/>
  <c r="FS21" i="46"/>
  <c r="FH21" i="46"/>
  <c r="FE21" i="46"/>
  <c r="DF21" i="46"/>
  <c r="CL21" i="46"/>
  <c r="CC21" i="46"/>
  <c r="EY22" i="46"/>
  <c r="DX22" i="46"/>
  <c r="DE22" i="46"/>
  <c r="CP22" i="46"/>
  <c r="FU14" i="46"/>
  <c r="FK14" i="46"/>
  <c r="EX14" i="46"/>
  <c r="EC14" i="46"/>
  <c r="BS14" i="46"/>
  <c r="FT21" i="46"/>
  <c r="DE21" i="46"/>
  <c r="CS21" i="46"/>
  <c r="FZ22" i="46"/>
  <c r="FL22" i="46"/>
  <c r="DS22" i="46"/>
  <c r="FC14" i="46"/>
  <c r="EL14" i="46"/>
  <c r="DM14" i="46"/>
  <c r="DA14" i="46"/>
  <c r="BR14" i="46"/>
  <c r="ES21" i="46"/>
  <c r="DW21" i="46"/>
  <c r="EH22" i="46"/>
  <c r="CH22" i="46"/>
  <c r="EW17" i="46"/>
  <c r="BP17" i="46"/>
  <c r="EW23" i="46"/>
  <c r="FC25" i="46"/>
  <c r="DQ25" i="46"/>
  <c r="BW25" i="46"/>
  <c r="EK289" i="46"/>
  <c r="EI289" i="46"/>
  <c r="DM25" i="46"/>
  <c r="EM25" i="46"/>
  <c r="FI25" i="46"/>
  <c r="FP289" i="46"/>
  <c r="FC289" i="46"/>
  <c r="DR289" i="46"/>
  <c r="FQ29" i="46"/>
  <c r="FE29" i="46"/>
  <c r="GB289" i="46"/>
  <c r="FJ289" i="46"/>
  <c r="FH289" i="46"/>
  <c r="DI23" i="46"/>
  <c r="EO23" i="46"/>
  <c r="EP28" i="46"/>
  <c r="FK28" i="46"/>
  <c r="EQ25" i="46"/>
  <c r="EX25" i="46"/>
  <c r="CY25" i="46"/>
  <c r="EK25" i="46"/>
  <c r="ET25" i="46"/>
  <c r="CS25" i="46"/>
  <c r="FV26" i="46"/>
  <c r="GA26" i="46"/>
  <c r="CU27" i="46"/>
  <c r="FX289" i="46"/>
  <c r="EZ289" i="46"/>
  <c r="ET289" i="46"/>
  <c r="DT289" i="46"/>
  <c r="DM289" i="46"/>
  <c r="DT29" i="46"/>
  <c r="FT23" i="46"/>
  <c r="EV23" i="46"/>
  <c r="CX23" i="46"/>
  <c r="FO18" i="46"/>
  <c r="FM18" i="46"/>
  <c r="FK18" i="46"/>
  <c r="FH18" i="46"/>
  <c r="EU18" i="46"/>
  <c r="EV18" i="46"/>
  <c r="EB18" i="46"/>
  <c r="DX18" i="46"/>
  <c r="DN18" i="46"/>
  <c r="DD18" i="46"/>
  <c r="CX18" i="46"/>
  <c r="CN18" i="46"/>
  <c r="CG18" i="46"/>
  <c r="BW18" i="46"/>
  <c r="FQ23" i="46"/>
  <c r="FD23" i="46"/>
  <c r="DZ23" i="46"/>
  <c r="FL18" i="46"/>
  <c r="FJ18" i="46"/>
  <c r="FG18" i="46"/>
  <c r="ET18" i="46"/>
  <c r="DU18" i="46"/>
  <c r="DW18" i="46"/>
  <c r="DF18" i="46"/>
  <c r="CO18" i="46"/>
  <c r="BZ18" i="46"/>
  <c r="BQ18" i="46"/>
  <c r="EJ23" i="46"/>
  <c r="EU23" i="46"/>
  <c r="ED23" i="46"/>
  <c r="DH23" i="46"/>
  <c r="DJ23" i="46"/>
  <c r="CS23" i="46"/>
  <c r="CL23" i="46"/>
  <c r="BP23" i="46"/>
  <c r="GA18" i="46"/>
  <c r="GB18" i="46"/>
  <c r="FE18" i="46"/>
  <c r="FC18" i="46"/>
  <c r="ES18" i="46"/>
  <c r="DT18" i="46"/>
  <c r="DE18" i="46"/>
  <c r="DJ18" i="46"/>
  <c r="CY18" i="46"/>
  <c r="CP18" i="46"/>
  <c r="CK18" i="46"/>
  <c r="CI18" i="46"/>
  <c r="BY18" i="46"/>
  <c r="BS18" i="46"/>
  <c r="FT15" i="46"/>
  <c r="FZ15" i="46"/>
  <c r="FU15" i="46"/>
  <c r="EZ15" i="46"/>
  <c r="ER15" i="46"/>
  <c r="EM15" i="46"/>
  <c r="EK15" i="46"/>
  <c r="DY15" i="46"/>
  <c r="DQ15" i="46"/>
  <c r="DH15" i="46"/>
  <c r="CL15" i="46"/>
  <c r="CV15" i="46"/>
  <c r="CG15" i="46"/>
  <c r="BZ15" i="46"/>
  <c r="BW15" i="46"/>
  <c r="GA23" i="46"/>
  <c r="FO23" i="46"/>
  <c r="EZ23" i="46"/>
  <c r="EG23" i="46"/>
  <c r="EN23" i="46"/>
  <c r="DU23" i="46"/>
  <c r="DW23" i="46"/>
  <c r="CT23" i="46"/>
  <c r="BT23" i="46"/>
  <c r="FV18" i="46"/>
  <c r="FB18" i="46"/>
  <c r="EH18" i="46"/>
  <c r="EL18" i="46"/>
  <c r="ED18" i="46"/>
  <c r="DR18" i="46"/>
  <c r="DG18" i="46"/>
  <c r="DI18" i="46"/>
  <c r="CV18" i="46"/>
  <c r="CL18" i="46"/>
  <c r="CF18" i="46"/>
  <c r="CE18" i="46"/>
  <c r="BP18" i="46"/>
  <c r="GB15" i="46"/>
  <c r="FG15" i="46"/>
  <c r="FC15" i="46"/>
  <c r="EJ15" i="46"/>
  <c r="EQ15" i="46"/>
  <c r="EI15" i="46"/>
  <c r="DT15" i="46"/>
  <c r="CZ15" i="46"/>
  <c r="DK15" i="46"/>
  <c r="CN15" i="46"/>
  <c r="BY15" i="46"/>
  <c r="FX23" i="46"/>
  <c r="EF23" i="46"/>
  <c r="DV23" i="46"/>
  <c r="DF23" i="46"/>
  <c r="CI23" i="46"/>
  <c r="BW23" i="46"/>
  <c r="FW18" i="46"/>
  <c r="FZ18" i="46"/>
  <c r="EQ18" i="46"/>
  <c r="DZ18" i="46"/>
  <c r="DV18" i="46"/>
  <c r="DK18" i="46"/>
  <c r="DA18" i="46"/>
  <c r="CT18" i="46"/>
  <c r="CR18" i="46"/>
  <c r="CD18" i="46"/>
  <c r="CB18" i="46"/>
  <c r="BR18" i="46"/>
  <c r="GB23" i="46"/>
  <c r="FS23" i="46"/>
  <c r="FV23" i="46"/>
  <c r="FA23" i="46"/>
  <c r="EH23" i="46"/>
  <c r="DY23" i="46"/>
  <c r="EC23" i="46"/>
  <c r="EA23" i="46"/>
  <c r="CN23" i="46"/>
  <c r="CF23" i="46"/>
  <c r="FP18" i="46"/>
  <c r="FQ18" i="46"/>
  <c r="FR18" i="46"/>
  <c r="EY18" i="46"/>
  <c r="FA18" i="46"/>
  <c r="EM18" i="46"/>
  <c r="DB18" i="46"/>
  <c r="CU18" i="46"/>
  <c r="CM18" i="46"/>
  <c r="CJ18" i="46"/>
  <c r="BV18" i="46"/>
  <c r="FP23" i="46"/>
  <c r="FI23" i="46"/>
  <c r="EL23" i="46"/>
  <c r="DR23" i="46"/>
  <c r="DM23" i="46"/>
  <c r="CY23" i="46"/>
  <c r="BQ23" i="46"/>
  <c r="FN18" i="46"/>
  <c r="EN18" i="46"/>
  <c r="EW18" i="46"/>
  <c r="EK18" i="46"/>
  <c r="EI18" i="46"/>
  <c r="EJ18" i="46"/>
  <c r="EE18" i="46"/>
  <c r="DQ18" i="46"/>
  <c r="DS18" i="46"/>
  <c r="DO18" i="46"/>
  <c r="DL18" i="46"/>
  <c r="BT18" i="46"/>
  <c r="FO15" i="46"/>
  <c r="FI15" i="46"/>
  <c r="FD15" i="46"/>
  <c r="EA15" i="46"/>
  <c r="DX15" i="46"/>
  <c r="DM15" i="46"/>
  <c r="CM15" i="46"/>
  <c r="CK15" i="46"/>
  <c r="BS15" i="46"/>
  <c r="ET28" i="46"/>
  <c r="FW28" i="46"/>
  <c r="DK28" i="46"/>
  <c r="CA28" i="46"/>
  <c r="BX28" i="46"/>
  <c r="FS28" i="46"/>
  <c r="EL28" i="46"/>
  <c r="EV28" i="46"/>
  <c r="FE28" i="46"/>
  <c r="ER28" i="46"/>
  <c r="DA28" i="46"/>
  <c r="FP19" i="46"/>
  <c r="FU19" i="46"/>
  <c r="DY19" i="46"/>
  <c r="DR19" i="46"/>
  <c r="DP19" i="46"/>
  <c r="DJ19" i="46"/>
  <c r="CV19" i="46"/>
  <c r="CA19" i="46"/>
  <c r="FV19" i="46"/>
  <c r="FO19" i="46"/>
  <c r="FH19" i="46"/>
  <c r="ES19" i="46"/>
  <c r="DZ19" i="46"/>
  <c r="CT19" i="46"/>
  <c r="BY19" i="46"/>
  <c r="FI19" i="46"/>
  <c r="FG19" i="46"/>
  <c r="EG19" i="46"/>
  <c r="DF19" i="46"/>
  <c r="DA19" i="46"/>
  <c r="DB19" i="46"/>
  <c r="CI19" i="46"/>
  <c r="BV19" i="46"/>
  <c r="FP14" i="46"/>
  <c r="FS14" i="46"/>
  <c r="EF14" i="46"/>
  <c r="EK14" i="46"/>
  <c r="EJ14" i="46"/>
  <c r="DZ14" i="46"/>
  <c r="DU14" i="46"/>
  <c r="DN14" i="46"/>
  <c r="CY14" i="46"/>
  <c r="CP14" i="46"/>
  <c r="CK14" i="46"/>
  <c r="BW14" i="46"/>
  <c r="FN25" i="46"/>
  <c r="FE25" i="46"/>
  <c r="EW25" i="46"/>
  <c r="EC25" i="46"/>
  <c r="DU25" i="46"/>
  <c r="GA14" i="46"/>
  <c r="GB14" i="46"/>
  <c r="FF14" i="46"/>
  <c r="FL14" i="46"/>
  <c r="FB14" i="46"/>
  <c r="EE14" i="46"/>
  <c r="DW14" i="46"/>
  <c r="DC14" i="46"/>
  <c r="CR14" i="46"/>
  <c r="BU14" i="46"/>
  <c r="FJ25" i="46"/>
  <c r="FD25" i="46"/>
  <c r="EU25" i="46"/>
  <c r="DZ25" i="46"/>
  <c r="BT25" i="46"/>
  <c r="FV14" i="46"/>
  <c r="FT14" i="46"/>
  <c r="FM14" i="46"/>
  <c r="FI14" i="46"/>
  <c r="ER14" i="46"/>
  <c r="DR14" i="46"/>
  <c r="DQ14" i="46"/>
  <c r="DH14" i="46"/>
  <c r="CZ14" i="46"/>
  <c r="CN14" i="46"/>
  <c r="BY14" i="46"/>
  <c r="CC14" i="46"/>
  <c r="BP14" i="46"/>
  <c r="GA25" i="46"/>
  <c r="EO25" i="46"/>
  <c r="DY25" i="46"/>
  <c r="DS25" i="46"/>
  <c r="CZ25" i="46"/>
  <c r="FO14" i="46"/>
  <c r="FR14" i="46"/>
  <c r="FX14" i="46"/>
  <c r="FE14" i="46"/>
  <c r="EM14" i="46"/>
  <c r="DI14" i="46"/>
  <c r="CS14" i="46"/>
  <c r="CM14" i="46"/>
  <c r="CI14" i="46"/>
  <c r="CG14" i="46"/>
  <c r="CB14" i="46"/>
  <c r="BQ14" i="46"/>
  <c r="BV25" i="46"/>
  <c r="CM25" i="46"/>
  <c r="BU25" i="46"/>
  <c r="CK25" i="46"/>
  <c r="DA25" i="46"/>
  <c r="DE25" i="46"/>
  <c r="DI25" i="46"/>
  <c r="DW25" i="46"/>
  <c r="EE25" i="46"/>
  <c r="EY25" i="46"/>
  <c r="FV25" i="46"/>
  <c r="EJ25" i="46"/>
  <c r="EI25" i="46"/>
  <c r="CW25" i="46"/>
  <c r="CN25" i="46"/>
  <c r="FA14" i="46"/>
  <c r="FW14" i="46"/>
  <c r="ES14" i="46"/>
  <c r="EW14" i="46"/>
  <c r="FJ14" i="46"/>
  <c r="ET14" i="46"/>
  <c r="EI14" i="46"/>
  <c r="CW14" i="46"/>
  <c r="DD14" i="46"/>
  <c r="CX14" i="46"/>
  <c r="CL14" i="46"/>
  <c r="CE14" i="46"/>
  <c r="BZ14" i="46"/>
  <c r="FP25" i="46"/>
  <c r="FR25" i="46"/>
  <c r="FO25" i="46"/>
  <c r="FH25" i="46"/>
  <c r="DP25" i="46"/>
  <c r="CU25" i="46"/>
  <c r="CP25" i="46"/>
  <c r="CI25" i="46"/>
  <c r="BI20" i="46"/>
  <c r="CI20" i="46"/>
  <c r="DG20" i="46"/>
  <c r="EU20" i="46"/>
  <c r="FH20" i="46"/>
  <c r="FM20" i="46"/>
  <c r="CG20" i="46"/>
  <c r="CJ20" i="46"/>
  <c r="CS20" i="46"/>
  <c r="DA20" i="46"/>
  <c r="EI20" i="46"/>
  <c r="DF20" i="46"/>
  <c r="EV20" i="46"/>
  <c r="ET20" i="46"/>
  <c r="GA20" i="46"/>
  <c r="FU20" i="46"/>
  <c r="DQ20" i="46"/>
  <c r="BW20" i="46"/>
  <c r="FA20" i="46"/>
  <c r="FG20" i="46"/>
  <c r="CP20" i="46"/>
  <c r="BP20" i="46"/>
  <c r="DN20" i="46"/>
  <c r="CD20" i="46"/>
  <c r="EN20" i="46"/>
  <c r="FY20" i="46"/>
  <c r="DS20" i="46"/>
  <c r="EA20" i="46"/>
  <c r="CX20" i="46"/>
  <c r="BS20" i="46"/>
  <c r="DJ20" i="46"/>
  <c r="CA20" i="46"/>
  <c r="CW21" i="46"/>
  <c r="CK21" i="46"/>
  <c r="BY21" i="46"/>
  <c r="FL21" i="46"/>
  <c r="FM21" i="46"/>
  <c r="FK21" i="46"/>
  <c r="FD21" i="46"/>
  <c r="EX21" i="46"/>
  <c r="EN21" i="46"/>
  <c r="EC21" i="46"/>
  <c r="ED21" i="46"/>
  <c r="DA21" i="46"/>
  <c r="DD21" i="46"/>
  <c r="CX21" i="46"/>
  <c r="CP21" i="46"/>
  <c r="CE21" i="46"/>
  <c r="CJ21" i="46"/>
  <c r="BR21" i="46"/>
  <c r="GA21" i="46"/>
  <c r="FW21" i="46"/>
  <c r="FX21" i="46"/>
  <c r="FG21" i="46"/>
  <c r="EY21" i="46"/>
  <c r="EK21" i="46"/>
  <c r="DZ21" i="46"/>
  <c r="DO21" i="46"/>
  <c r="DK21" i="46"/>
  <c r="CZ21" i="46"/>
  <c r="CR21" i="46"/>
  <c r="CI21" i="46"/>
  <c r="BQ21" i="46"/>
  <c r="BW21" i="46"/>
  <c r="DT22" i="46"/>
  <c r="DM22" i="46"/>
  <c r="CU22" i="46"/>
  <c r="FV21" i="46"/>
  <c r="FO21" i="46"/>
  <c r="FC21" i="46"/>
  <c r="EV21" i="46"/>
  <c r="EL21" i="46"/>
  <c r="DX21" i="46"/>
  <c r="DG21" i="46"/>
  <c r="DI21" i="46"/>
  <c r="DB21" i="46"/>
  <c r="CN21" i="46"/>
  <c r="CD21" i="46"/>
  <c r="CB21" i="46"/>
  <c r="BT21" i="46"/>
  <c r="BI22" i="46"/>
  <c r="EO298" i="46" s="1"/>
  <c r="DJ22" i="46"/>
  <c r="EM22" i="46"/>
  <c r="BZ21" i="46"/>
  <c r="BU21" i="46"/>
  <c r="EW21" i="46"/>
  <c r="EZ21" i="46"/>
  <c r="FB21" i="46"/>
  <c r="FJ21" i="46"/>
  <c r="ET21" i="46"/>
  <c r="EG21" i="46"/>
  <c r="EH21" i="46"/>
  <c r="DS21" i="46"/>
  <c r="DR21" i="46"/>
  <c r="DN21" i="46"/>
  <c r="DM21" i="46"/>
  <c r="CQ21" i="46"/>
  <c r="CM21" i="46"/>
  <c r="CF21" i="46"/>
  <c r="BP21" i="46"/>
  <c r="GB21" i="46"/>
  <c r="FU21" i="46"/>
  <c r="FI21" i="46"/>
  <c r="EA21" i="46"/>
  <c r="ER21" i="46"/>
  <c r="EB21" i="46"/>
  <c r="DQ21" i="46"/>
  <c r="DL21" i="46"/>
  <c r="DH21" i="46"/>
  <c r="CO21" i="46"/>
  <c r="CU21" i="46"/>
  <c r="BV21" i="46"/>
  <c r="FE16" i="46"/>
  <c r="EH16" i="46"/>
  <c r="BZ16" i="46"/>
  <c r="BQ26" i="46"/>
  <c r="FA16" i="46"/>
  <c r="CX16" i="46"/>
  <c r="BU16" i="46"/>
  <c r="CK26" i="46"/>
  <c r="DZ16" i="46"/>
  <c r="CL16" i="46"/>
  <c r="DO26" i="46"/>
  <c r="FW16" i="46"/>
  <c r="BT16" i="46"/>
  <c r="EL26" i="46"/>
  <c r="FS16" i="46"/>
  <c r="DU16" i="46"/>
  <c r="CE16" i="46"/>
  <c r="DK16" i="46"/>
  <c r="FS289" i="46"/>
  <c r="EQ289" i="46"/>
  <c r="DU289" i="46"/>
  <c r="BX289" i="46"/>
  <c r="BU289" i="46"/>
  <c r="FI289" i="46"/>
  <c r="EF289" i="46"/>
  <c r="DP289" i="46"/>
  <c r="CE289" i="46"/>
  <c r="FR289" i="46"/>
  <c r="EM289" i="46"/>
  <c r="FA289" i="46"/>
  <c r="EP289" i="46"/>
  <c r="BI289" i="46"/>
  <c r="CJ289" i="46"/>
  <c r="CR289" i="46"/>
  <c r="DB289" i="46"/>
  <c r="DE289" i="46"/>
  <c r="ED289" i="46"/>
  <c r="BR289" i="46"/>
  <c r="CU289" i="46"/>
  <c r="DO289" i="46"/>
  <c r="DW289" i="46"/>
  <c r="CL27" i="46"/>
  <c r="CI27" i="46"/>
  <c r="DS27" i="46"/>
  <c r="BQ27" i="46"/>
  <c r="FF27" i="46"/>
  <c r="FI27" i="46"/>
  <c r="EG27" i="46"/>
  <c r="CD27" i="46"/>
  <c r="FP27" i="46"/>
  <c r="FR17" i="46"/>
  <c r="CM17" i="46"/>
  <c r="EL17" i="46"/>
  <c r="CW29" i="46"/>
  <c r="FB17" i="46"/>
  <c r="EA17" i="46"/>
  <c r="BZ17" i="46"/>
  <c r="DB29" i="46"/>
  <c r="BU17" i="46"/>
  <c r="DH17" i="46"/>
  <c r="DJ17" i="46"/>
  <c r="ES29" i="46"/>
  <c r="FX17" i="46"/>
  <c r="FK17" i="46"/>
  <c r="CB17" i="46"/>
  <c r="FU17" i="46"/>
  <c r="FE17" i="46"/>
  <c r="CQ17" i="46"/>
  <c r="CZ17" i="46"/>
  <c r="FY23" i="46"/>
  <c r="FW23" i="46"/>
  <c r="EE23" i="46"/>
  <c r="DQ23" i="46"/>
  <c r="DO23" i="46"/>
  <c r="CW23" i="46"/>
  <c r="DD23" i="46"/>
  <c r="CE23" i="46"/>
  <c r="BZ23" i="46"/>
  <c r="BY23" i="46"/>
  <c r="BS23" i="46"/>
  <c r="FU23" i="46"/>
  <c r="FK23" i="46"/>
  <c r="FN23" i="46"/>
  <c r="FB23" i="46"/>
  <c r="ER23" i="46"/>
  <c r="EI23" i="46"/>
  <c r="EB23" i="46"/>
  <c r="DT23" i="46"/>
  <c r="DB23" i="46"/>
  <c r="CR23" i="46"/>
  <c r="CP23" i="46"/>
  <c r="CQ23" i="46"/>
  <c r="CB23" i="46"/>
  <c r="FC23" i="46"/>
  <c r="FG23" i="46"/>
  <c r="EX23" i="46"/>
  <c r="FH23" i="46"/>
  <c r="EK23" i="46"/>
  <c r="EP23" i="46"/>
  <c r="DX23" i="46"/>
  <c r="DN23" i="46"/>
  <c r="DK23" i="46"/>
  <c r="CZ23" i="46"/>
  <c r="CJ23" i="46"/>
  <c r="BX23" i="46"/>
  <c r="BU23" i="46"/>
  <c r="FZ23" i="46"/>
  <c r="FR23" i="46"/>
  <c r="FJ23" i="46"/>
  <c r="FF23" i="46"/>
  <c r="FE23" i="46"/>
  <c r="ES23" i="46"/>
  <c r="ET23" i="46"/>
  <c r="DA23" i="46"/>
  <c r="DC23" i="46"/>
  <c r="DE23" i="46"/>
  <c r="CM23" i="46"/>
  <c r="CU23" i="46"/>
  <c r="CK23" i="46"/>
  <c r="CG23" i="46"/>
  <c r="CC23" i="46"/>
  <c r="CD23" i="46"/>
  <c r="BR23" i="46"/>
  <c r="GB28" i="46"/>
  <c r="EX28" i="46"/>
  <c r="EK28" i="46"/>
  <c r="DT28" i="46"/>
  <c r="DI28" i="46"/>
  <c r="FZ28" i="46"/>
  <c r="FP28" i="46"/>
  <c r="ED28" i="46"/>
  <c r="DV28" i="46"/>
  <c r="DR28" i="46"/>
  <c r="CR28" i="46"/>
  <c r="CY28" i="46"/>
  <c r="CS28" i="46"/>
  <c r="EH28" i="46"/>
  <c r="EM28" i="46"/>
  <c r="FI28" i="46"/>
  <c r="EG28" i="46"/>
  <c r="EO28" i="46"/>
  <c r="DS28" i="46"/>
  <c r="DM28" i="46"/>
  <c r="CX28" i="46"/>
  <c r="CC28" i="46"/>
  <c r="BT28" i="46"/>
  <c r="FG28" i="46"/>
  <c r="EC28" i="46"/>
  <c r="DE28" i="46"/>
  <c r="CZ28" i="46"/>
  <c r="DD28" i="46"/>
  <c r="CU28" i="46"/>
  <c r="CF28" i="46"/>
  <c r="BI28" i="46"/>
  <c r="FR298" i="46" s="1"/>
  <c r="BP28" i="46"/>
  <c r="BW28" i="46"/>
  <c r="CJ28" i="46"/>
  <c r="DY28" i="46"/>
  <c r="EJ28" i="46"/>
  <c r="FB28" i="46"/>
  <c r="FH28" i="46"/>
  <c r="FR28" i="46"/>
  <c r="FV28" i="46"/>
  <c r="FF28" i="46"/>
  <c r="EB28" i="46"/>
  <c r="DW28" i="46"/>
  <c r="DH28" i="46"/>
  <c r="DN28" i="46"/>
  <c r="DF28" i="46"/>
  <c r="CN28" i="46"/>
  <c r="BV28" i="46"/>
  <c r="EU28" i="46"/>
  <c r="EW28" i="46"/>
  <c r="DZ28" i="46"/>
  <c r="DC28" i="46"/>
  <c r="CQ28" i="46"/>
  <c r="CL28" i="46"/>
  <c r="CD28" i="46"/>
  <c r="BR28" i="46"/>
  <c r="FM25" i="46"/>
  <c r="FA25" i="46"/>
  <c r="EG25" i="46"/>
  <c r="DR25" i="46"/>
  <c r="DJ25" i="46"/>
  <c r="CJ25" i="46"/>
  <c r="CC25" i="46"/>
  <c r="BI25" i="46"/>
  <c r="CK298" i="46" s="1"/>
  <c r="BP25" i="46"/>
  <c r="BX25" i="46"/>
  <c r="CF25" i="46"/>
  <c r="CV25" i="46"/>
  <c r="DD25" i="46"/>
  <c r="DH25" i="46"/>
  <c r="CH25" i="46"/>
  <c r="CO25" i="46"/>
  <c r="CX25" i="46"/>
  <c r="DK25" i="46"/>
  <c r="FX25" i="46"/>
  <c r="FQ25" i="46"/>
  <c r="EZ25" i="46"/>
  <c r="FG25" i="46"/>
  <c r="EF25" i="46"/>
  <c r="EB25" i="46"/>
  <c r="DV25" i="46"/>
  <c r="DL25" i="46"/>
  <c r="DG25" i="46"/>
  <c r="BS25" i="46"/>
  <c r="GB25" i="46"/>
  <c r="FW25" i="46"/>
  <c r="FK25" i="46"/>
  <c r="ES25" i="46"/>
  <c r="FF25" i="46"/>
  <c r="EN25" i="46"/>
  <c r="DC25" i="46"/>
  <c r="BZ25" i="46"/>
  <c r="CD25" i="46"/>
  <c r="BY25" i="46"/>
  <c r="BQ25" i="46"/>
  <c r="EK24" i="46"/>
  <c r="EE24" i="46"/>
  <c r="DQ24" i="46"/>
  <c r="BI24" i="46"/>
  <c r="BR24" i="46"/>
  <c r="CL24" i="46"/>
  <c r="CR24" i="46"/>
  <c r="CZ24" i="46"/>
  <c r="DF24" i="46"/>
  <c r="DJ24" i="46"/>
  <c r="DS24" i="46"/>
  <c r="DW24" i="46"/>
  <c r="ES24" i="46"/>
  <c r="EP24" i="46"/>
  <c r="EZ24" i="46"/>
  <c r="FU24" i="46"/>
  <c r="BS24" i="46"/>
  <c r="CA24" i="46"/>
  <c r="CF24" i="46"/>
  <c r="DA24" i="46"/>
  <c r="DL24" i="46"/>
  <c r="DM24" i="46"/>
  <c r="EA24" i="46"/>
  <c r="EV24" i="46"/>
  <c r="FC24" i="46"/>
  <c r="FP24" i="46"/>
  <c r="FQ24" i="46"/>
  <c r="BT24" i="46"/>
  <c r="BX24" i="46"/>
  <c r="CH24" i="46"/>
  <c r="CN24" i="46"/>
  <c r="CX24" i="46"/>
  <c r="DB24" i="46"/>
  <c r="DE24" i="46"/>
  <c r="DK24" i="46"/>
  <c r="DP24" i="46"/>
  <c r="DZ24" i="46"/>
  <c r="EC24" i="46"/>
  <c r="DY24" i="46"/>
  <c r="EW24" i="46"/>
  <c r="EY24" i="46"/>
  <c r="FR24" i="46"/>
  <c r="BP24" i="46"/>
  <c r="BZ24" i="46"/>
  <c r="CC24" i="46"/>
  <c r="CM24" i="46"/>
  <c r="CO24" i="46"/>
  <c r="CV24" i="46"/>
  <c r="DC24" i="46"/>
  <c r="DI24" i="46"/>
  <c r="DO24" i="46"/>
  <c r="DX24" i="46"/>
  <c r="EI24" i="46"/>
  <c r="EO24" i="46"/>
  <c r="FE24" i="46"/>
  <c r="FH24" i="46"/>
  <c r="FT24" i="46"/>
  <c r="FO24" i="46"/>
  <c r="BV24" i="46"/>
  <c r="CE24" i="46"/>
  <c r="CI24" i="46"/>
  <c r="CQ24" i="46"/>
  <c r="DD24" i="46"/>
  <c r="DH24" i="46"/>
  <c r="DN24" i="46"/>
  <c r="DR24" i="46"/>
  <c r="DV24" i="46"/>
  <c r="EG24" i="46"/>
  <c r="EQ24" i="46"/>
  <c r="FI24" i="46"/>
  <c r="FM24" i="46"/>
  <c r="GB24" i="46"/>
  <c r="FV24" i="46"/>
  <c r="FZ24" i="46"/>
  <c r="CJ24" i="46"/>
  <c r="CP24" i="46"/>
  <c r="CW24" i="46"/>
  <c r="CT24" i="46"/>
  <c r="CY24" i="46"/>
  <c r="DG24" i="46"/>
  <c r="ED24" i="46"/>
  <c r="ER24" i="46"/>
  <c r="EU24" i="46"/>
  <c r="EM24" i="46"/>
  <c r="EX24" i="46"/>
  <c r="FA24" i="46"/>
  <c r="FX24" i="46"/>
  <c r="FL24" i="46"/>
  <c r="BW24" i="46"/>
  <c r="GA24" i="46"/>
  <c r="FN24" i="46"/>
  <c r="EF24" i="46"/>
  <c r="CB24" i="46"/>
  <c r="FG24" i="46"/>
  <c r="ET24" i="46"/>
  <c r="CD24" i="46"/>
  <c r="FW24" i="46"/>
  <c r="FY24" i="46"/>
  <c r="FJ24" i="46"/>
  <c r="DT24" i="46"/>
  <c r="FF24" i="46"/>
  <c r="BU24" i="46"/>
  <c r="FO22" i="46"/>
  <c r="FH22" i="46"/>
  <c r="FM22" i="46"/>
  <c r="FA22" i="46"/>
  <c r="EK22" i="46"/>
  <c r="EB22" i="46"/>
  <c r="ES22" i="46"/>
  <c r="DZ22" i="46"/>
  <c r="EE22" i="46"/>
  <c r="DU22" i="46"/>
  <c r="DN22" i="46"/>
  <c r="CT22" i="46"/>
  <c r="CQ22" i="46"/>
  <c r="BP22" i="46"/>
  <c r="FX22" i="46"/>
  <c r="FD22" i="46"/>
  <c r="FC22" i="46"/>
  <c r="FJ22" i="46"/>
  <c r="EJ22" i="46"/>
  <c r="ED22" i="46"/>
  <c r="DD22" i="46"/>
  <c r="CW22" i="46"/>
  <c r="CK22" i="46"/>
  <c r="CI22" i="46"/>
  <c r="BW22" i="46"/>
  <c r="BT22" i="46"/>
  <c r="FI22" i="46"/>
  <c r="FB22" i="46"/>
  <c r="EW22" i="46"/>
  <c r="ET22" i="46"/>
  <c r="DI22" i="46"/>
  <c r="CX22" i="46"/>
  <c r="CE22" i="46"/>
  <c r="CG22" i="46"/>
  <c r="CD22" i="46"/>
  <c r="BV22" i="46"/>
  <c r="FV22" i="46"/>
  <c r="FY22" i="46"/>
  <c r="FT22" i="46"/>
  <c r="GA22" i="46"/>
  <c r="EA22" i="46"/>
  <c r="EF22" i="46"/>
  <c r="DW22" i="46"/>
  <c r="DR22" i="46"/>
  <c r="DH22" i="46"/>
  <c r="DG22" i="46"/>
  <c r="CV22" i="46"/>
  <c r="CF22" i="46"/>
  <c r="BX22" i="46"/>
  <c r="BS22" i="46"/>
  <c r="FU22" i="46"/>
  <c r="FG22" i="46"/>
  <c r="EN22" i="46"/>
  <c r="DY22" i="46"/>
  <c r="EG22" i="46"/>
  <c r="DO22" i="46"/>
  <c r="DC22" i="46"/>
  <c r="DA22" i="46"/>
  <c r="CZ22" i="46"/>
  <c r="CR22" i="46"/>
  <c r="CC22" i="46"/>
  <c r="BU22" i="46"/>
  <c r="FW22" i="46"/>
  <c r="GB22" i="46"/>
  <c r="FQ22" i="46"/>
  <c r="FN22" i="46"/>
  <c r="EL22" i="46"/>
  <c r="EV22" i="46"/>
  <c r="ER22" i="46"/>
  <c r="DV22" i="46"/>
  <c r="CS22" i="46"/>
  <c r="CJ22" i="46"/>
  <c r="CL22" i="46"/>
  <c r="CA22" i="46"/>
  <c r="BQ22" i="46"/>
  <c r="FQ26" i="46"/>
  <c r="FO26" i="46"/>
  <c r="DA26" i="46"/>
  <c r="CJ26" i="46"/>
  <c r="FG26" i="46"/>
  <c r="EQ26" i="46"/>
  <c r="DJ26" i="46"/>
  <c r="CG26" i="46"/>
  <c r="FK26" i="46"/>
  <c r="CC26" i="46"/>
  <c r="DV26" i="46"/>
  <c r="FY289" i="46"/>
  <c r="FV289" i="46"/>
  <c r="FE289" i="46"/>
  <c r="EN289" i="46"/>
  <c r="EA289" i="46"/>
  <c r="DI289" i="46"/>
  <c r="DC289" i="46"/>
  <c r="CN289" i="46"/>
  <c r="CB289" i="46"/>
  <c r="CV289" i="46"/>
  <c r="CK289" i="46"/>
  <c r="CL289" i="46"/>
  <c r="CA289" i="46"/>
  <c r="BS289" i="46"/>
  <c r="FQ289" i="46"/>
  <c r="EU289" i="46"/>
  <c r="EB289" i="46"/>
  <c r="DN289" i="46"/>
  <c r="DK289" i="46"/>
  <c r="CO289" i="46"/>
  <c r="CF289" i="46"/>
  <c r="FN289" i="46"/>
  <c r="FD289" i="46"/>
  <c r="EX289" i="46"/>
  <c r="DZ289" i="46"/>
  <c r="DS289" i="46"/>
  <c r="DA289" i="46"/>
  <c r="BY289" i="46"/>
  <c r="BQ289" i="46"/>
  <c r="FM289" i="46"/>
  <c r="FL289" i="46"/>
  <c r="EO289" i="46"/>
  <c r="DX289" i="46"/>
  <c r="DL289" i="46"/>
  <c r="DD289" i="46"/>
  <c r="BP289" i="46"/>
  <c r="BI27" i="46"/>
  <c r="CY298" i="46" s="1"/>
  <c r="BT27" i="46"/>
  <c r="CK27" i="46"/>
  <c r="DK27" i="46"/>
  <c r="DM27" i="46"/>
  <c r="EA27" i="46"/>
  <c r="EI27" i="46"/>
  <c r="EN27" i="46"/>
  <c r="FC27" i="46"/>
  <c r="FZ27" i="46"/>
  <c r="BP27" i="46"/>
  <c r="CO27" i="46"/>
  <c r="CZ27" i="46"/>
  <c r="DL27" i="46"/>
  <c r="DF27" i="46"/>
  <c r="DG27" i="46"/>
  <c r="FM27" i="46"/>
  <c r="FU27" i="46"/>
  <c r="GB27" i="46"/>
  <c r="BS27" i="46"/>
  <c r="CC27" i="46"/>
  <c r="CF27" i="46"/>
  <c r="CP27" i="46"/>
  <c r="EF27" i="46"/>
  <c r="ER27" i="46"/>
  <c r="ED27" i="46"/>
  <c r="EZ27" i="46"/>
  <c r="FY27" i="46"/>
  <c r="FX27" i="46"/>
  <c r="EM27" i="46"/>
  <c r="CV27" i="46"/>
  <c r="FH27" i="46"/>
  <c r="DR27" i="46"/>
  <c r="DD27" i="46"/>
  <c r="FV29" i="46"/>
  <c r="DZ29" i="46"/>
  <c r="CD29" i="46"/>
  <c r="C32" i="49"/>
  <c r="D74" i="51" s="1"/>
  <c r="D72" i="51"/>
  <c r="DF29" i="46"/>
  <c r="BU29" i="46"/>
  <c r="FH29" i="46"/>
  <c r="EF29" i="46"/>
  <c r="FW29" i="46"/>
  <c r="EH29" i="46"/>
  <c r="EB29" i="46"/>
  <c r="DI29" i="46"/>
  <c r="CS29" i="46"/>
  <c r="CR29" i="46"/>
  <c r="I24" i="49"/>
  <c r="J66" i="51"/>
  <c r="I28" i="49"/>
  <c r="G66" i="51"/>
  <c r="F24" i="49"/>
  <c r="D24" i="49"/>
  <c r="E66" i="51"/>
  <c r="D28" i="49"/>
  <c r="I66" i="51"/>
  <c r="H28" i="49"/>
  <c r="H24" i="49"/>
  <c r="FU28" i="46"/>
  <c r="FX28" i="46"/>
  <c r="FC28" i="46"/>
  <c r="EY28" i="46"/>
  <c r="EI28" i="46"/>
  <c r="EE28" i="46"/>
  <c r="DO28" i="46"/>
  <c r="DQ28" i="46"/>
  <c r="DL28" i="46"/>
  <c r="CT28" i="46"/>
  <c r="CM28" i="46"/>
  <c r="CK28" i="46"/>
  <c r="CI28" i="46"/>
  <c r="BY28" i="46"/>
  <c r="BP297" i="46"/>
  <c r="FN15" i="46"/>
  <c r="EX15" i="46"/>
  <c r="FL15" i="46"/>
  <c r="EG15" i="46"/>
  <c r="EW15" i="46"/>
  <c r="EL15" i="46"/>
  <c r="ED15" i="46"/>
  <c r="DP15" i="46"/>
  <c r="DI15" i="46"/>
  <c r="DG15" i="46"/>
  <c r="CU15" i="46"/>
  <c r="CB15" i="46"/>
  <c r="BR15" i="46"/>
  <c r="FY28" i="46"/>
  <c r="FO28" i="46"/>
  <c r="FQ28" i="46"/>
  <c r="FN28" i="46"/>
  <c r="FJ28" i="46"/>
  <c r="FM28" i="46"/>
  <c r="ES28" i="46"/>
  <c r="EF28" i="46"/>
  <c r="DX28" i="46"/>
  <c r="DU28" i="46"/>
  <c r="DP28" i="46"/>
  <c r="DB28" i="46"/>
  <c r="CO28" i="46"/>
  <c r="CH28" i="46"/>
  <c r="BZ28" i="46"/>
  <c r="CE28" i="46"/>
  <c r="CG28" i="46"/>
  <c r="BS28" i="46"/>
  <c r="BN293" i="46"/>
  <c r="BN299" i="46"/>
  <c r="BN292" i="46"/>
  <c r="FM23" i="46"/>
  <c r="EY23" i="46"/>
  <c r="FL23" i="46"/>
  <c r="EM23" i="46"/>
  <c r="EQ23" i="46"/>
  <c r="DP23" i="46"/>
  <c r="DS23" i="46"/>
  <c r="DG23" i="46"/>
  <c r="DL23" i="46"/>
  <c r="CV23" i="46"/>
  <c r="CO23" i="46"/>
  <c r="CH23" i="46"/>
  <c r="CA23" i="46"/>
  <c r="BV23" i="46"/>
  <c r="FX18" i="46"/>
  <c r="FU18" i="46"/>
  <c r="FD18" i="46"/>
  <c r="FF18" i="46"/>
  <c r="EO18" i="46"/>
  <c r="EG18" i="46"/>
  <c r="EP18" i="46"/>
  <c r="EC18" i="46"/>
  <c r="DY18" i="46"/>
  <c r="DP18" i="46"/>
  <c r="CZ18" i="46"/>
  <c r="DM18" i="46"/>
  <c r="CW18" i="46"/>
  <c r="CQ18" i="46"/>
  <c r="CH18" i="46"/>
  <c r="CC18" i="46"/>
  <c r="CA18" i="46"/>
  <c r="BU18" i="46"/>
  <c r="FM15" i="46"/>
  <c r="FV15" i="46"/>
  <c r="FA15" i="46"/>
  <c r="FE15" i="46"/>
  <c r="ET15" i="46"/>
  <c r="EN15" i="46"/>
  <c r="EE15" i="46"/>
  <c r="DR15" i="46"/>
  <c r="DS15" i="46"/>
  <c r="DN15" i="46"/>
  <c r="DJ15" i="46"/>
  <c r="DF15" i="46"/>
  <c r="DA15" i="46"/>
  <c r="DD15" i="46"/>
  <c r="CX15" i="46"/>
  <c r="CQ15" i="46"/>
  <c r="CD15" i="46"/>
  <c r="CC15" i="46"/>
  <c r="BV15" i="46"/>
  <c r="BU15" i="46"/>
  <c r="GA28" i="46"/>
  <c r="FT28" i="46"/>
  <c r="EZ28" i="46"/>
  <c r="FL28" i="46"/>
  <c r="FD28" i="46"/>
  <c r="FA28" i="46"/>
  <c r="EQ28" i="46"/>
  <c r="EN28" i="46"/>
  <c r="EA28" i="46"/>
  <c r="DJ28" i="46"/>
  <c r="DG28" i="46"/>
  <c r="CW28" i="46"/>
  <c r="CV28" i="46"/>
  <c r="CP28" i="46"/>
  <c r="CB28" i="46"/>
  <c r="BQ28" i="46"/>
  <c r="E24" i="49"/>
  <c r="F66" i="51"/>
  <c r="E28" i="49"/>
  <c r="FN21" i="46"/>
  <c r="FQ21" i="46"/>
  <c r="FF21" i="46"/>
  <c r="EF21" i="46"/>
  <c r="EJ21" i="46"/>
  <c r="EI21" i="46"/>
  <c r="DY21" i="46"/>
  <c r="DP21" i="46"/>
  <c r="DU21" i="46"/>
  <c r="CT21" i="46"/>
  <c r="CV21" i="46"/>
  <c r="CH21" i="46"/>
  <c r="BX21" i="46"/>
  <c r="BS21" i="46"/>
  <c r="FS22" i="46"/>
  <c r="FR22" i="46"/>
  <c r="FP22" i="46"/>
  <c r="FE22" i="46"/>
  <c r="EZ22" i="46"/>
  <c r="EX22" i="46"/>
  <c r="EO22" i="46"/>
  <c r="EP22" i="46"/>
  <c r="EC22" i="46"/>
  <c r="DQ22" i="46"/>
  <c r="DL22" i="46"/>
  <c r="DF22" i="46"/>
  <c r="DB22" i="46"/>
  <c r="CY22" i="46"/>
  <c r="CN22" i="46"/>
  <c r="CO22" i="46"/>
  <c r="BY22" i="46"/>
  <c r="FS24" i="46"/>
  <c r="FK24" i="46"/>
  <c r="FD24" i="46"/>
  <c r="FB24" i="46"/>
  <c r="EJ24" i="46"/>
  <c r="EH24" i="46"/>
  <c r="EL24" i="46"/>
  <c r="EN24" i="46"/>
  <c r="EB24" i="46"/>
  <c r="DU24" i="46"/>
  <c r="CK24" i="46"/>
  <c r="CS24" i="46"/>
  <c r="CG24" i="46"/>
  <c r="BY24" i="46"/>
  <c r="BQ24" i="46"/>
  <c r="EG26" i="46"/>
  <c r="EA26" i="46"/>
  <c r="CE26" i="46"/>
  <c r="FN20" i="46"/>
  <c r="FS20" i="46"/>
  <c r="EJ20" i="46"/>
  <c r="FF20" i="46"/>
  <c r="EX20" i="46"/>
  <c r="EQ20" i="46"/>
  <c r="EP20" i="46"/>
  <c r="ED20" i="46"/>
  <c r="DV20" i="46"/>
  <c r="DM20" i="46"/>
  <c r="DE20" i="46"/>
  <c r="CL20" i="46"/>
  <c r="CM20" i="46"/>
  <c r="BR20" i="46"/>
  <c r="ET26" i="46"/>
  <c r="DX26" i="46"/>
  <c r="DL26" i="46"/>
  <c r="FU25" i="46"/>
  <c r="FT25" i="46"/>
  <c r="EL25" i="46"/>
  <c r="FL25" i="46"/>
  <c r="EP25" i="46"/>
  <c r="DX25" i="46"/>
  <c r="DF25" i="46"/>
  <c r="DB25" i="46"/>
  <c r="CQ25" i="46"/>
  <c r="CR25" i="46"/>
  <c r="CG25" i="46"/>
  <c r="CA25" i="46"/>
  <c r="FV20" i="46"/>
  <c r="FP20" i="46"/>
  <c r="ER20" i="46"/>
  <c r="FR20" i="46"/>
  <c r="EK20" i="46"/>
  <c r="EO20" i="46"/>
  <c r="EC20" i="46"/>
  <c r="EB20" i="46"/>
  <c r="DK20" i="46"/>
  <c r="CZ20" i="46"/>
  <c r="CV20" i="46"/>
  <c r="CO20" i="46"/>
  <c r="CE20" i="46"/>
  <c r="BX20" i="46"/>
  <c r="GA19" i="46"/>
  <c r="EX19" i="46"/>
  <c r="FT19" i="46"/>
  <c r="FE19" i="46"/>
  <c r="EI19" i="46"/>
  <c r="FF19" i="46"/>
  <c r="EE19" i="46"/>
  <c r="EA19" i="46"/>
  <c r="DS19" i="46"/>
  <c r="DW19" i="46"/>
  <c r="DH19" i="46"/>
  <c r="DL19" i="46"/>
  <c r="DE19" i="46"/>
  <c r="CQ19" i="46"/>
  <c r="CM19" i="46"/>
  <c r="CC19" i="46"/>
  <c r="CB19" i="46"/>
  <c r="BW19" i="46"/>
  <c r="GB20" i="46"/>
  <c r="FD20" i="46"/>
  <c r="FJ20" i="46"/>
  <c r="EM20" i="46"/>
  <c r="DZ20" i="46"/>
  <c r="DX20" i="46"/>
  <c r="DH20" i="46"/>
  <c r="DD20" i="46"/>
  <c r="CC20" i="46"/>
  <c r="BV20" i="46"/>
  <c r="G30" i="49"/>
  <c r="H71" i="51"/>
  <c r="BI26" i="46"/>
  <c r="BU26" i="46"/>
  <c r="BZ26" i="46"/>
  <c r="CD26" i="46"/>
  <c r="CO26" i="46"/>
  <c r="CU26" i="46"/>
  <c r="CP26" i="46"/>
  <c r="DB26" i="46"/>
  <c r="DU26" i="46"/>
  <c r="EE26" i="46"/>
  <c r="EM26" i="46"/>
  <c r="EU26" i="46"/>
  <c r="EZ26" i="46"/>
  <c r="FL26" i="46"/>
  <c r="FD26" i="46"/>
  <c r="FU26" i="46"/>
  <c r="BT26" i="46"/>
  <c r="CA26" i="46"/>
  <c r="CH26" i="46"/>
  <c r="CR26" i="46"/>
  <c r="CQ26" i="46"/>
  <c r="DK26" i="46"/>
  <c r="DN26" i="46"/>
  <c r="DZ26" i="46"/>
  <c r="EN26" i="46"/>
  <c r="FF26" i="46"/>
  <c r="FH26" i="46"/>
  <c r="FY26" i="46"/>
  <c r="FZ26" i="46"/>
  <c r="BS26" i="46"/>
  <c r="BX26" i="46"/>
  <c r="CM26" i="46"/>
  <c r="CT26" i="46"/>
  <c r="DE26" i="46"/>
  <c r="DH26" i="46"/>
  <c r="DP26" i="46"/>
  <c r="DY26" i="46"/>
  <c r="EV26" i="46"/>
  <c r="FN26" i="46"/>
  <c r="FX26" i="46"/>
  <c r="FS26" i="46"/>
  <c r="BV26" i="46"/>
  <c r="BP26" i="46"/>
  <c r="CF26" i="46"/>
  <c r="CN26" i="46"/>
  <c r="CV26" i="46"/>
  <c r="CX26" i="46"/>
  <c r="DF26" i="46"/>
  <c r="DI26" i="46"/>
  <c r="DM26" i="46"/>
  <c r="DT26" i="46"/>
  <c r="ED26" i="46"/>
  <c r="EI26" i="46"/>
  <c r="EJ26" i="46"/>
  <c r="EP26" i="46"/>
  <c r="EY26" i="46"/>
  <c r="ER26" i="46"/>
  <c r="FB26" i="46"/>
  <c r="FM26" i="46"/>
  <c r="FR26" i="46"/>
  <c r="FJ26" i="46"/>
  <c r="FT26" i="46"/>
  <c r="BW26" i="46"/>
  <c r="CY26" i="46"/>
  <c r="EO26" i="46"/>
  <c r="ES26" i="46"/>
  <c r="FA26" i="46"/>
  <c r="EX26" i="46"/>
  <c r="FC26" i="46"/>
  <c r="FW26" i="46"/>
  <c r="GB26" i="46"/>
  <c r="FI26" i="46"/>
  <c r="FE26" i="46"/>
  <c r="EH26" i="46"/>
  <c r="EK26" i="46"/>
  <c r="DS26" i="46"/>
  <c r="FR19" i="46"/>
  <c r="FM19" i="46"/>
  <c r="EP19" i="46"/>
  <c r="ED19" i="46"/>
  <c r="DT19" i="46"/>
  <c r="DG19" i="46"/>
  <c r="CZ19" i="46"/>
  <c r="CK19" i="46"/>
  <c r="CF19" i="46"/>
  <c r="FY14" i="46"/>
  <c r="EN14" i="46"/>
  <c r="FD14" i="46"/>
  <c r="EU14" i="46"/>
  <c r="EQ14" i="46"/>
  <c r="EA14" i="46"/>
  <c r="ED14" i="46"/>
  <c r="DY14" i="46"/>
  <c r="DX14" i="46"/>
  <c r="DS14" i="46"/>
  <c r="DG14" i="46"/>
  <c r="DB14" i="46"/>
  <c r="DE14" i="46"/>
  <c r="CT14" i="46"/>
  <c r="CO14" i="46"/>
  <c r="CH14" i="46"/>
  <c r="CA14" i="46"/>
  <c r="BV14" i="46"/>
  <c r="BO299" i="46"/>
  <c r="BO293" i="46"/>
  <c r="BO292" i="46"/>
  <c r="D66" i="51"/>
  <c r="C28" i="49"/>
  <c r="C25" i="49"/>
  <c r="D68" i="51" s="1"/>
  <c r="C24" i="49"/>
  <c r="FS25" i="46"/>
  <c r="FZ25" i="46"/>
  <c r="FB25" i="46"/>
  <c r="ER25" i="46"/>
  <c r="EV25" i="46"/>
  <c r="EH25" i="46"/>
  <c r="EA25" i="46"/>
  <c r="ED25" i="46"/>
  <c r="DT25" i="46"/>
  <c r="DO25" i="46"/>
  <c r="DN25" i="46"/>
  <c r="CT25" i="46"/>
  <c r="CE25" i="46"/>
  <c r="BR25" i="46"/>
  <c r="FX20" i="46"/>
  <c r="FQ20" i="46"/>
  <c r="FC20" i="46"/>
  <c r="FI20" i="46"/>
  <c r="EG20" i="46"/>
  <c r="DR20" i="46"/>
  <c r="DI20" i="46"/>
  <c r="CN20" i="46"/>
  <c r="CK20" i="46"/>
  <c r="CB20" i="46"/>
  <c r="BT20" i="46"/>
  <c r="EW26" i="46"/>
  <c r="EF26" i="46"/>
  <c r="DR26" i="46"/>
  <c r="DQ26" i="46"/>
  <c r="CZ26" i="46"/>
  <c r="CL26" i="46"/>
  <c r="BY26" i="46"/>
  <c r="FY19" i="46"/>
  <c r="FW19" i="46"/>
  <c r="FJ19" i="46"/>
  <c r="ET19" i="46"/>
  <c r="EM19" i="46"/>
  <c r="EJ19" i="46"/>
  <c r="EU19" i="46"/>
  <c r="EC19" i="46"/>
  <c r="DQ19" i="46"/>
  <c r="CY19" i="46"/>
  <c r="CX19" i="46"/>
  <c r="CJ19" i="46"/>
  <c r="CG19" i="46"/>
  <c r="BQ19" i="46"/>
  <c r="BU19" i="46"/>
  <c r="FT20" i="46"/>
  <c r="FW20" i="46"/>
  <c r="EZ20" i="46"/>
  <c r="EY20" i="46"/>
  <c r="FE20" i="46"/>
  <c r="EL20" i="46"/>
  <c r="DY20" i="46"/>
  <c r="DW20" i="46"/>
  <c r="DP20" i="46"/>
  <c r="DO20" i="46"/>
  <c r="DC20" i="46"/>
  <c r="CW20" i="46"/>
  <c r="CR20" i="46"/>
  <c r="CQ20" i="46"/>
  <c r="CH20" i="46"/>
  <c r="BZ20" i="46"/>
  <c r="D10" i="52"/>
  <c r="J9" i="52"/>
  <c r="FP26" i="46"/>
  <c r="EC26" i="46"/>
  <c r="DW26" i="46"/>
  <c r="DC26" i="46"/>
  <c r="CS26" i="46"/>
  <c r="CI26" i="46"/>
  <c r="CB26" i="46"/>
  <c r="DO19" i="46"/>
  <c r="DI19" i="46"/>
  <c r="DN19" i="46"/>
  <c r="DC19" i="46"/>
  <c r="CP19" i="46"/>
  <c r="CW19" i="46"/>
  <c r="CN19" i="46"/>
  <c r="CD19" i="46"/>
  <c r="BP19" i="46"/>
  <c r="D31" i="49"/>
  <c r="E73" i="51" s="1"/>
  <c r="D30" i="49"/>
  <c r="E71" i="51"/>
  <c r="GO291" i="46"/>
  <c r="FZ20" i="46"/>
  <c r="ES20" i="46"/>
  <c r="FO20" i="46"/>
  <c r="FB20" i="46"/>
  <c r="FK20" i="46"/>
  <c r="FL20" i="46"/>
  <c r="EH20" i="46"/>
  <c r="EW20" i="46"/>
  <c r="EE20" i="46"/>
  <c r="DU20" i="46"/>
  <c r="DL20" i="46"/>
  <c r="DB20" i="46"/>
  <c r="CY20" i="46"/>
  <c r="CT20" i="46"/>
  <c r="CU20" i="46"/>
  <c r="CF20" i="46"/>
  <c r="BY20" i="46"/>
  <c r="BU20" i="46"/>
  <c r="BQ20" i="46"/>
  <c r="L24" i="49"/>
  <c r="M66" i="51"/>
  <c r="EB26" i="46"/>
  <c r="DD26" i="46"/>
  <c r="CW26" i="46"/>
  <c r="BR26" i="46"/>
  <c r="FR16" i="46"/>
  <c r="FP16" i="46"/>
  <c r="EP16" i="46"/>
  <c r="FL16" i="46"/>
  <c r="FF16" i="46"/>
  <c r="EW16" i="46"/>
  <c r="DQ16" i="46"/>
  <c r="DO16" i="46"/>
  <c r="DB16" i="46"/>
  <c r="CU16" i="46"/>
  <c r="CP16" i="46"/>
  <c r="CN16" i="46"/>
  <c r="CD16" i="46"/>
  <c r="BY16" i="46"/>
  <c r="G24" i="49"/>
  <c r="G28" i="49"/>
  <c r="H66" i="51"/>
  <c r="FS27" i="46"/>
  <c r="FN27" i="46"/>
  <c r="EX27" i="46"/>
  <c r="FQ27" i="46"/>
  <c r="FB27" i="46"/>
  <c r="FK27" i="46"/>
  <c r="EK27" i="46"/>
  <c r="EV27" i="46"/>
  <c r="EO27" i="46"/>
  <c r="DZ27" i="46"/>
  <c r="DO27" i="46"/>
  <c r="CX27" i="46"/>
  <c r="CS27" i="46"/>
  <c r="CG27" i="46"/>
  <c r="CB27" i="46"/>
  <c r="BR27" i="46"/>
  <c r="FY17" i="46"/>
  <c r="GA17" i="46"/>
  <c r="FF17" i="46"/>
  <c r="FO17" i="46"/>
  <c r="EX17" i="46"/>
  <c r="EH17" i="46"/>
  <c r="ET17" i="46"/>
  <c r="EO17" i="46"/>
  <c r="EE17" i="46"/>
  <c r="DT17" i="46"/>
  <c r="DF17" i="46"/>
  <c r="CP17" i="46"/>
  <c r="CY17" i="46"/>
  <c r="CL17" i="46"/>
  <c r="CN17" i="46"/>
  <c r="CG17" i="46"/>
  <c r="CJ17" i="46"/>
  <c r="BX17" i="46"/>
  <c r="BV17" i="46"/>
  <c r="BS17" i="46"/>
  <c r="Y59" i="51"/>
  <c r="Z56" i="51" s="1"/>
  <c r="Y60" i="51"/>
  <c r="FS29" i="46"/>
  <c r="FM29" i="46"/>
  <c r="FG29" i="46"/>
  <c r="EI29" i="46"/>
  <c r="EU29" i="46"/>
  <c r="DN29" i="46"/>
  <c r="EA29" i="46"/>
  <c r="DS29" i="46"/>
  <c r="DJ29" i="46"/>
  <c r="CU29" i="46"/>
  <c r="CM29" i="46"/>
  <c r="CQ29" i="46"/>
  <c r="CF29" i="46"/>
  <c r="CA29" i="46"/>
  <c r="BV29" i="46"/>
  <c r="GB16" i="46"/>
  <c r="GA16" i="46"/>
  <c r="FG16" i="46"/>
  <c r="EL16" i="46"/>
  <c r="EM16" i="46"/>
  <c r="EV16" i="46"/>
  <c r="EB16" i="46"/>
  <c r="DV16" i="46"/>
  <c r="DT16" i="46"/>
  <c r="DI16" i="46"/>
  <c r="DH16" i="46"/>
  <c r="DF16" i="46"/>
  <c r="CS16" i="46"/>
  <c r="CB16" i="46"/>
  <c r="BV16" i="46"/>
  <c r="FZ289" i="46"/>
  <c r="FO289" i="46"/>
  <c r="EY289" i="46"/>
  <c r="FG289" i="46"/>
  <c r="EG289" i="46"/>
  <c r="EW289" i="46"/>
  <c r="ES289" i="46"/>
  <c r="EE289" i="46"/>
  <c r="DQ289" i="46"/>
  <c r="DV289" i="46"/>
  <c r="DJ289" i="46"/>
  <c r="DF289" i="46"/>
  <c r="CY289" i="46"/>
  <c r="CW289" i="46"/>
  <c r="BW289" i="46"/>
  <c r="FD27" i="46"/>
  <c r="FA27" i="46"/>
  <c r="EQ27" i="46"/>
  <c r="DN27" i="46"/>
  <c r="DB27" i="46"/>
  <c r="CN27" i="46"/>
  <c r="CH27" i="46"/>
  <c r="CE27" i="46"/>
  <c r="BU27" i="46"/>
  <c r="FQ17" i="46"/>
  <c r="FV17" i="46"/>
  <c r="FN17" i="46"/>
  <c r="FJ17" i="46"/>
  <c r="EU17" i="46"/>
  <c r="ES17" i="46"/>
  <c r="ER17" i="46"/>
  <c r="DZ17" i="46"/>
  <c r="DX17" i="46"/>
  <c r="DV17" i="46"/>
  <c r="DC17" i="46"/>
  <c r="DE17" i="46"/>
  <c r="CX17" i="46"/>
  <c r="CK17" i="46"/>
  <c r="CF17" i="46"/>
  <c r="EW29" i="46"/>
  <c r="FU29" i="46"/>
  <c r="GA29" i="46"/>
  <c r="FB29" i="46"/>
  <c r="EY29" i="46"/>
  <c r="ET29" i="46"/>
  <c r="EK29" i="46"/>
  <c r="ER29" i="46"/>
  <c r="EC29" i="46"/>
  <c r="DU29" i="46"/>
  <c r="DA29" i="46"/>
  <c r="CL29" i="46"/>
  <c r="BY29" i="46"/>
  <c r="H30" i="49"/>
  <c r="I71" i="51"/>
  <c r="FZ16" i="46"/>
  <c r="FM16" i="46"/>
  <c r="FI16" i="46"/>
  <c r="EG16" i="46"/>
  <c r="EQ16" i="46"/>
  <c r="EJ16" i="46"/>
  <c r="DR16" i="46"/>
  <c r="DM16" i="46"/>
  <c r="DC16" i="46"/>
  <c r="CW16" i="46"/>
  <c r="CR16" i="46"/>
  <c r="CJ16" i="46"/>
  <c r="BR16" i="46"/>
  <c r="FT17" i="46"/>
  <c r="FM17" i="46"/>
  <c r="EQ17" i="46"/>
  <c r="FD17" i="46"/>
  <c r="EJ17" i="46"/>
  <c r="DS17" i="46"/>
  <c r="DR17" i="46"/>
  <c r="DK17" i="46"/>
  <c r="CV17" i="46"/>
  <c r="CI17" i="46"/>
  <c r="CH17" i="46"/>
  <c r="BT17" i="46"/>
  <c r="I30" i="49"/>
  <c r="J71" i="51"/>
  <c r="FX29" i="46"/>
  <c r="FR29" i="46"/>
  <c r="FT29" i="46"/>
  <c r="FZ29" i="46"/>
  <c r="FJ29" i="46"/>
  <c r="FK29" i="46"/>
  <c r="EM29" i="46"/>
  <c r="EO29" i="46"/>
  <c r="EQ29" i="46"/>
  <c r="EJ29" i="46"/>
  <c r="DP29" i="46"/>
  <c r="CZ29" i="46"/>
  <c r="DE29" i="46"/>
  <c r="CN29" i="46"/>
  <c r="CB29" i="46"/>
  <c r="BT29" i="46"/>
  <c r="EI16" i="46"/>
  <c r="FY16" i="46"/>
  <c r="FC16" i="46"/>
  <c r="EZ16" i="46"/>
  <c r="FD16" i="46"/>
  <c r="ER16" i="46"/>
  <c r="EN16" i="46"/>
  <c r="DX16" i="46"/>
  <c r="DD16" i="46"/>
  <c r="DA16" i="46"/>
  <c r="CZ16" i="46"/>
  <c r="CQ16" i="46"/>
  <c r="BS16" i="46"/>
  <c r="FS17" i="46"/>
  <c r="FP17" i="46"/>
  <c r="EZ17" i="46"/>
  <c r="FC17" i="46"/>
  <c r="EI17" i="46"/>
  <c r="DP17" i="46"/>
  <c r="DG17" i="46"/>
  <c r="DB17" i="46"/>
  <c r="CS17" i="46"/>
  <c r="CU17" i="46"/>
  <c r="CO17" i="46"/>
  <c r="BY17" i="46"/>
  <c r="J24" i="49"/>
  <c r="J28" i="49"/>
  <c r="K66" i="51"/>
  <c r="FY29" i="46"/>
  <c r="FP29" i="46"/>
  <c r="EZ29" i="46"/>
  <c r="FI29" i="46"/>
  <c r="EP29" i="46"/>
  <c r="DQ29" i="46"/>
  <c r="DX29" i="46"/>
  <c r="DG29" i="46"/>
  <c r="DD29" i="46"/>
  <c r="CG29" i="46"/>
  <c r="CJ29" i="46"/>
  <c r="BZ29" i="46"/>
  <c r="BS29" i="46"/>
  <c r="FK16" i="46"/>
  <c r="FU16" i="46"/>
  <c r="FX16" i="46"/>
  <c r="EY16" i="46"/>
  <c r="EX16" i="46"/>
  <c r="ES16" i="46"/>
  <c r="EK16" i="46"/>
  <c r="ED16" i="46"/>
  <c r="DY16" i="46"/>
  <c r="DP16" i="46"/>
  <c r="DE16" i="46"/>
  <c r="CI16" i="46"/>
  <c r="CH16" i="46"/>
  <c r="BW16" i="46"/>
  <c r="BP16" i="46"/>
  <c r="FT289" i="46"/>
  <c r="GA289" i="46"/>
  <c r="FB289" i="46"/>
  <c r="FK289" i="46"/>
  <c r="EV289" i="46"/>
  <c r="EJ289" i="46"/>
  <c r="EC289" i="46"/>
  <c r="DY289" i="46"/>
  <c r="DG289" i="46"/>
  <c r="DH289" i="46"/>
  <c r="CZ289" i="46"/>
  <c r="CM289" i="46"/>
  <c r="CP289" i="46"/>
  <c r="CG289" i="46"/>
  <c r="CD289" i="46"/>
  <c r="CC289" i="46"/>
  <c r="BV289" i="46"/>
  <c r="E30" i="49"/>
  <c r="F71" i="51"/>
  <c r="FT27" i="46"/>
  <c r="FR27" i="46"/>
  <c r="FG27" i="46"/>
  <c r="EL27" i="46"/>
  <c r="EP27" i="46"/>
  <c r="EE27" i="46"/>
  <c r="EC27" i="46"/>
  <c r="DY27" i="46"/>
  <c r="DQ27" i="46"/>
  <c r="DV27" i="46"/>
  <c r="DJ27" i="46"/>
  <c r="DE27" i="46"/>
  <c r="DA27" i="46"/>
  <c r="CQ27" i="46"/>
  <c r="BX27" i="46"/>
  <c r="FZ17" i="46"/>
  <c r="FA17" i="46"/>
  <c r="FI17" i="46"/>
  <c r="EG17" i="46"/>
  <c r="DY17" i="46"/>
  <c r="DW17" i="46"/>
  <c r="DI17" i="46"/>
  <c r="DL17" i="46"/>
  <c r="DD17" i="46"/>
  <c r="CW17" i="46"/>
  <c r="CE17" i="46"/>
  <c r="BQ17" i="46"/>
  <c r="BW17" i="46"/>
  <c r="FN29" i="46"/>
  <c r="EN29" i="46"/>
  <c r="DY29" i="46"/>
  <c r="DM29" i="46"/>
  <c r="CP29" i="46"/>
  <c r="CO29" i="46"/>
  <c r="CE29" i="46"/>
  <c r="BQ29" i="46"/>
  <c r="J57" i="51"/>
  <c r="J59" i="51"/>
  <c r="K56" i="51" s="1"/>
  <c r="J60" i="51"/>
  <c r="FV16" i="46"/>
  <c r="EC16" i="46"/>
  <c r="EU16" i="46"/>
  <c r="ET16" i="46"/>
  <c r="EO16" i="46"/>
  <c r="EA16" i="46"/>
  <c r="DW16" i="46"/>
  <c r="DS16" i="46"/>
  <c r="DG16" i="46"/>
  <c r="CK16" i="46"/>
  <c r="CC16" i="46"/>
  <c r="CF16" i="46"/>
  <c r="FW27" i="46"/>
  <c r="FO27" i="46"/>
  <c r="EY27" i="46"/>
  <c r="EJ27" i="46"/>
  <c r="ES27" i="46"/>
  <c r="EH27" i="46"/>
  <c r="DX27" i="46"/>
  <c r="EB27" i="46"/>
  <c r="DW27" i="46"/>
  <c r="DU27" i="46"/>
  <c r="DI27" i="46"/>
  <c r="CY27" i="46"/>
  <c r="CT27" i="46"/>
  <c r="CR27" i="46"/>
  <c r="CM27" i="46"/>
  <c r="CA27" i="46"/>
  <c r="BY27" i="46"/>
  <c r="BV27" i="46"/>
  <c r="GB17" i="46"/>
  <c r="FW17" i="46"/>
  <c r="FH17" i="46"/>
  <c r="FL17" i="46"/>
  <c r="EP17" i="46"/>
  <c r="EV17" i="46"/>
  <c r="EF17" i="46"/>
  <c r="EB17" i="46"/>
  <c r="ED17" i="46"/>
  <c r="DQ17" i="46"/>
  <c r="DO17" i="46"/>
  <c r="DN17" i="46"/>
  <c r="CD17" i="46"/>
  <c r="CC17" i="46"/>
  <c r="FO29" i="46"/>
  <c r="GB29" i="46"/>
  <c r="FC29" i="46"/>
  <c r="EX29" i="46"/>
  <c r="FF29" i="46"/>
  <c r="EL29" i="46"/>
  <c r="ED29" i="46"/>
  <c r="DW29" i="46"/>
  <c r="DO29" i="46"/>
  <c r="DH29" i="46"/>
  <c r="DL29" i="46"/>
  <c r="CT29" i="46"/>
  <c r="CX29" i="46"/>
  <c r="CK29" i="46"/>
  <c r="CH29" i="46"/>
  <c r="CI29" i="46"/>
  <c r="BX29" i="46"/>
  <c r="BW29" i="46"/>
  <c r="FO16" i="46"/>
  <c r="FQ16" i="46"/>
  <c r="FT16" i="46"/>
  <c r="FB16" i="46"/>
  <c r="FJ16" i="46"/>
  <c r="FH16" i="46"/>
  <c r="EF16" i="46"/>
  <c r="EE16" i="46"/>
  <c r="DJ16" i="46"/>
  <c r="DL16" i="46"/>
  <c r="CY16" i="46"/>
  <c r="CT16" i="46"/>
  <c r="CO16" i="46"/>
  <c r="CM16" i="46"/>
  <c r="CG16" i="46"/>
  <c r="CA16" i="46"/>
  <c r="BX16" i="46"/>
  <c r="BQ16" i="46"/>
  <c r="FW289" i="46"/>
  <c r="FU289" i="46"/>
  <c r="ER289" i="46"/>
  <c r="FF289" i="46"/>
  <c r="EL289" i="46"/>
  <c r="EH289" i="46"/>
  <c r="CX289" i="46"/>
  <c r="CT289" i="46"/>
  <c r="CS289" i="46"/>
  <c r="CH289" i="46"/>
  <c r="CI289" i="46"/>
  <c r="BZ289" i="46"/>
  <c r="BT289" i="46"/>
  <c r="L66" i="51"/>
  <c r="K24" i="49"/>
  <c r="FV27" i="46"/>
  <c r="GA27" i="46"/>
  <c r="FE27" i="46"/>
  <c r="FJ27" i="46"/>
  <c r="FL27" i="46"/>
  <c r="EU27" i="46"/>
  <c r="ET27" i="46"/>
  <c r="DP27" i="46"/>
  <c r="DT27" i="46"/>
  <c r="DH27" i="46"/>
  <c r="DC27" i="46"/>
  <c r="CW27" i="46"/>
  <c r="CJ27" i="46"/>
  <c r="BZ27" i="46"/>
  <c r="BW27" i="46"/>
  <c r="EY17" i="46"/>
  <c r="FG17" i="46"/>
  <c r="EM17" i="46"/>
  <c r="EK17" i="46"/>
  <c r="EN17" i="46"/>
  <c r="DU17" i="46"/>
  <c r="EC17" i="46"/>
  <c r="DM17" i="46"/>
  <c r="DA17" i="46"/>
  <c r="CT17" i="46"/>
  <c r="CR17" i="46"/>
  <c r="CA17" i="46"/>
  <c r="BR17" i="46"/>
  <c r="FA29" i="46"/>
  <c r="FL29" i="46"/>
  <c r="FD29" i="46"/>
  <c r="EV29" i="46"/>
  <c r="EG29" i="46"/>
  <c r="EE29" i="46"/>
  <c r="DV29" i="46"/>
  <c r="DR29" i="46"/>
  <c r="DK29" i="46"/>
  <c r="CY29" i="46"/>
  <c r="DC29" i="46"/>
  <c r="CV29" i="46"/>
  <c r="CC29" i="46"/>
  <c r="BR29" i="46"/>
  <c r="BP29" i="46"/>
  <c r="CB57" i="51"/>
  <c r="CA57" i="51"/>
  <c r="CC57" i="51"/>
  <c r="CD57" i="51"/>
  <c r="CJ57" i="51"/>
  <c r="CK57" i="51"/>
  <c r="CE57" i="51"/>
  <c r="CH57" i="51"/>
  <c r="CF57" i="51"/>
  <c r="CI57" i="51"/>
  <c r="CG57" i="51"/>
  <c r="CL57" i="51"/>
  <c r="O10" i="45" l="1"/>
  <c r="N12" i="45"/>
  <c r="DD298" i="46"/>
  <c r="BO298" i="46"/>
  <c r="HN26" i="46"/>
  <c r="HN20" i="46"/>
  <c r="HN23" i="46"/>
  <c r="BN364" i="46"/>
  <c r="BN365" i="46"/>
  <c r="BN367" i="46" s="1"/>
  <c r="BN366" i="46"/>
  <c r="HO10" i="46"/>
  <c r="HN30" i="46"/>
  <c r="HN31" i="46"/>
  <c r="HN32" i="46"/>
  <c r="HN33" i="46"/>
  <c r="HN34" i="46"/>
  <c r="HN35" i="46"/>
  <c r="HN36" i="46"/>
  <c r="HN37" i="46"/>
  <c r="HN38" i="46"/>
  <c r="HN39" i="46"/>
  <c r="HN40" i="46"/>
  <c r="HN41" i="46"/>
  <c r="HN42" i="46"/>
  <c r="HN43" i="46"/>
  <c r="HN44" i="46"/>
  <c r="HN45" i="46"/>
  <c r="HN46" i="46"/>
  <c r="HN47" i="46"/>
  <c r="HN48" i="46"/>
  <c r="HN49" i="46"/>
  <c r="HN50" i="46"/>
  <c r="HN51" i="46"/>
  <c r="HN52" i="46"/>
  <c r="HN53" i="46"/>
  <c r="HN54" i="46"/>
  <c r="HN55" i="46"/>
  <c r="HN56" i="46"/>
  <c r="HN57" i="46"/>
  <c r="HN58" i="46"/>
  <c r="HN59" i="46"/>
  <c r="HN60" i="46"/>
  <c r="HN61" i="46"/>
  <c r="HN62" i="46"/>
  <c r="HN63" i="46"/>
  <c r="HN64" i="46"/>
  <c r="HN65" i="46"/>
  <c r="HN66" i="46"/>
  <c r="HN67" i="46"/>
  <c r="HN68" i="46"/>
  <c r="HN69" i="46"/>
  <c r="HN70" i="46"/>
  <c r="HN71" i="46"/>
  <c r="HN72" i="46"/>
  <c r="HN73" i="46"/>
  <c r="HN74" i="46"/>
  <c r="HN75" i="46"/>
  <c r="HN76" i="46"/>
  <c r="HN77" i="46"/>
  <c r="HN78" i="46"/>
  <c r="HN79" i="46"/>
  <c r="HN80" i="46"/>
  <c r="HN81" i="46"/>
  <c r="HN82" i="46"/>
  <c r="HN83" i="46"/>
  <c r="HN84" i="46"/>
  <c r="HN85" i="46"/>
  <c r="HN86" i="46"/>
  <c r="HN87" i="46"/>
  <c r="HN88" i="46"/>
  <c r="HN89" i="46"/>
  <c r="HN90" i="46"/>
  <c r="HN91" i="46"/>
  <c r="HN92" i="46"/>
  <c r="HN93" i="46"/>
  <c r="HN94" i="46"/>
  <c r="HN95" i="46"/>
  <c r="HN96" i="46"/>
  <c r="HN97" i="46"/>
  <c r="HN98" i="46"/>
  <c r="HN99" i="46"/>
  <c r="HN100" i="46"/>
  <c r="HN101" i="46"/>
  <c r="HN102" i="46"/>
  <c r="HN103" i="46"/>
  <c r="HN104" i="46"/>
  <c r="HN105" i="46"/>
  <c r="HN106" i="46"/>
  <c r="HN107" i="46"/>
  <c r="HN108" i="46"/>
  <c r="HN109" i="46"/>
  <c r="HN110" i="46"/>
  <c r="HN111" i="46"/>
  <c r="HN112" i="46"/>
  <c r="HN113" i="46"/>
  <c r="HN114" i="46"/>
  <c r="HN115" i="46"/>
  <c r="HN116" i="46"/>
  <c r="HN117" i="46"/>
  <c r="HN118" i="46"/>
  <c r="HN119" i="46"/>
  <c r="HN120" i="46"/>
  <c r="HN121" i="46"/>
  <c r="HN122" i="46"/>
  <c r="HN123" i="46"/>
  <c r="HN124" i="46"/>
  <c r="HN125" i="46"/>
  <c r="HN126" i="46"/>
  <c r="HN127" i="46"/>
  <c r="HN128" i="46"/>
  <c r="HN129" i="46"/>
  <c r="HN130" i="46"/>
  <c r="HN131" i="46"/>
  <c r="HN132" i="46"/>
  <c r="HN133" i="46"/>
  <c r="HN134" i="46"/>
  <c r="HN135" i="46"/>
  <c r="HN136" i="46"/>
  <c r="HN137" i="46"/>
  <c r="HN138" i="46"/>
  <c r="HN139" i="46"/>
  <c r="HN140" i="46"/>
  <c r="HN141" i="46"/>
  <c r="HN142" i="46"/>
  <c r="HN143" i="46"/>
  <c r="HN144" i="46"/>
  <c r="HN145" i="46"/>
  <c r="HN146" i="46"/>
  <c r="HN147" i="46"/>
  <c r="HN148" i="46"/>
  <c r="HN149" i="46"/>
  <c r="HN150" i="46"/>
  <c r="HN151" i="46"/>
  <c r="HN152" i="46"/>
  <c r="HN153" i="46"/>
  <c r="HN154" i="46"/>
  <c r="HN155" i="46"/>
  <c r="HN156" i="46"/>
  <c r="HN157" i="46"/>
  <c r="HN158" i="46"/>
  <c r="HN159" i="46"/>
  <c r="HN160" i="46"/>
  <c r="HN161" i="46"/>
  <c r="HN162" i="46"/>
  <c r="HN163" i="46"/>
  <c r="HN164" i="46"/>
  <c r="HN165" i="46"/>
  <c r="HN166" i="46"/>
  <c r="HN167" i="46"/>
  <c r="HN168" i="46"/>
  <c r="HN169" i="46"/>
  <c r="HN170" i="46"/>
  <c r="HN171" i="46"/>
  <c r="HN172" i="46"/>
  <c r="HN173" i="46"/>
  <c r="HN174" i="46"/>
  <c r="HN175" i="46"/>
  <c r="HN176" i="46"/>
  <c r="HN177" i="46"/>
  <c r="HN178" i="46"/>
  <c r="HN179" i="46"/>
  <c r="HN180" i="46"/>
  <c r="HN181" i="46"/>
  <c r="HN182" i="46"/>
  <c r="HN183" i="46"/>
  <c r="HN184" i="46"/>
  <c r="HN185" i="46"/>
  <c r="HN186" i="46"/>
  <c r="HN187" i="46"/>
  <c r="HN188" i="46"/>
  <c r="HN189" i="46"/>
  <c r="HN190" i="46"/>
  <c r="HN191" i="46"/>
  <c r="HN192" i="46"/>
  <c r="HN193" i="46"/>
  <c r="HN194" i="46"/>
  <c r="HN195" i="46"/>
  <c r="HN196" i="46"/>
  <c r="HN197" i="46"/>
  <c r="HN198" i="46"/>
  <c r="HN199" i="46"/>
  <c r="HN200" i="46"/>
  <c r="HN201" i="46"/>
  <c r="HN202" i="46"/>
  <c r="HN203" i="46"/>
  <c r="HN204" i="46"/>
  <c r="HN205" i="46"/>
  <c r="HN206" i="46"/>
  <c r="HN207" i="46"/>
  <c r="HN208" i="46"/>
  <c r="HN209" i="46"/>
  <c r="HN210" i="46"/>
  <c r="HN211" i="46"/>
  <c r="HN212" i="46"/>
  <c r="HN213" i="46"/>
  <c r="HN214" i="46"/>
  <c r="HN215" i="46"/>
  <c r="HN216" i="46"/>
  <c r="HN217" i="46"/>
  <c r="HN218" i="46"/>
  <c r="HN219" i="46"/>
  <c r="HN220" i="46"/>
  <c r="HN221" i="46"/>
  <c r="HN222" i="46"/>
  <c r="HN223" i="46"/>
  <c r="HN224" i="46"/>
  <c r="HN225" i="46"/>
  <c r="HN226" i="46"/>
  <c r="HN227" i="46"/>
  <c r="HN228" i="46"/>
  <c r="HN229" i="46"/>
  <c r="HN230" i="46"/>
  <c r="HN231" i="46"/>
  <c r="HN232" i="46"/>
  <c r="HN233" i="46"/>
  <c r="HN234" i="46"/>
  <c r="HN235" i="46"/>
  <c r="HN236" i="46"/>
  <c r="HN237" i="46"/>
  <c r="HN238" i="46"/>
  <c r="HN239" i="46"/>
  <c r="HN240" i="46"/>
  <c r="HN241" i="46"/>
  <c r="HN242" i="46"/>
  <c r="HN243" i="46"/>
  <c r="HN244" i="46"/>
  <c r="HN245" i="46"/>
  <c r="HN246" i="46"/>
  <c r="HN247" i="46"/>
  <c r="HN248" i="46"/>
  <c r="HN249" i="46"/>
  <c r="HN250" i="46"/>
  <c r="HN251" i="46"/>
  <c r="HN252" i="46"/>
  <c r="HN253" i="46"/>
  <c r="HN254" i="46"/>
  <c r="HN255" i="46"/>
  <c r="HN256" i="46"/>
  <c r="HN257" i="46"/>
  <c r="HN258" i="46"/>
  <c r="HN259" i="46"/>
  <c r="HN260" i="46"/>
  <c r="HN261" i="46"/>
  <c r="HN262" i="46"/>
  <c r="HN263" i="46"/>
  <c r="HN264" i="46"/>
  <c r="HN265" i="46"/>
  <c r="HN266" i="46"/>
  <c r="HN267" i="46"/>
  <c r="HN268" i="46"/>
  <c r="HN269" i="46"/>
  <c r="HN270" i="46"/>
  <c r="HN271" i="46"/>
  <c r="HN272" i="46"/>
  <c r="HN273" i="46"/>
  <c r="HN274" i="46"/>
  <c r="HN275" i="46"/>
  <c r="HN276" i="46"/>
  <c r="HN277" i="46"/>
  <c r="HN278" i="46"/>
  <c r="HN279" i="46"/>
  <c r="HN280" i="46"/>
  <c r="HN281" i="46"/>
  <c r="HN282" i="46"/>
  <c r="HN283" i="46"/>
  <c r="HN284" i="46"/>
  <c r="HN285" i="46"/>
  <c r="HN286" i="46"/>
  <c r="HN287" i="46"/>
  <c r="HN288" i="46"/>
  <c r="HN290" i="46"/>
  <c r="HN29" i="46"/>
  <c r="HN17" i="46"/>
  <c r="HN27" i="46"/>
  <c r="HN289" i="46"/>
  <c r="HN16" i="46"/>
  <c r="HN24" i="46"/>
  <c r="HN22" i="46"/>
  <c r="HN21" i="46"/>
  <c r="HN25" i="46"/>
  <c r="HN14" i="46"/>
  <c r="HN19" i="46"/>
  <c r="HN28" i="46"/>
  <c r="HN15" i="46"/>
  <c r="HN18" i="46"/>
  <c r="I10" i="52"/>
  <c r="E10" i="52"/>
  <c r="H10" i="52" s="1"/>
  <c r="H9" i="52"/>
  <c r="EC299" i="46"/>
  <c r="E31" i="49"/>
  <c r="F73" i="51" s="1"/>
  <c r="DQ293" i="46"/>
  <c r="FV293" i="46"/>
  <c r="EG292" i="46"/>
  <c r="CK299" i="46"/>
  <c r="CL303" i="46" s="1"/>
  <c r="CI293" i="46"/>
  <c r="DI299" i="46"/>
  <c r="DJ303" i="46" s="1"/>
  <c r="CC292" i="46"/>
  <c r="FU292" i="46"/>
  <c r="CJ293" i="46"/>
  <c r="EG293" i="46"/>
  <c r="EG294" i="46" s="1"/>
  <c r="DT293" i="46"/>
  <c r="GB292" i="46"/>
  <c r="BY299" i="46"/>
  <c r="FK293" i="46"/>
  <c r="BP298" i="46"/>
  <c r="EI299" i="46"/>
  <c r="EJ303" i="46" s="1"/>
  <c r="DP292" i="46"/>
  <c r="FU299" i="46"/>
  <c r="FV303" i="46" s="1"/>
  <c r="CV292" i="46"/>
  <c r="CR293" i="46"/>
  <c r="FI293" i="46"/>
  <c r="CX293" i="46"/>
  <c r="DV299" i="46"/>
  <c r="CD292" i="46"/>
  <c r="FF293" i="46"/>
  <c r="CY299" i="46"/>
  <c r="CZ303" i="46" s="1"/>
  <c r="FW293" i="46"/>
  <c r="FE292" i="46"/>
  <c r="CQ292" i="46"/>
  <c r="DP293" i="46"/>
  <c r="DP294" i="46" s="1"/>
  <c r="DD292" i="46"/>
  <c r="EY293" i="46"/>
  <c r="BQ292" i="46"/>
  <c r="DL293" i="46"/>
  <c r="FQ293" i="46"/>
  <c r="DW292" i="46"/>
  <c r="CE292" i="46"/>
  <c r="FK292" i="46"/>
  <c r="DK292" i="46"/>
  <c r="CW292" i="46"/>
  <c r="FM293" i="46"/>
  <c r="EB292" i="46"/>
  <c r="CN292" i="46"/>
  <c r="FL293" i="46"/>
  <c r="CN293" i="46"/>
  <c r="DW293" i="46"/>
  <c r="FJ299" i="46"/>
  <c r="FZ299" i="46"/>
  <c r="GA303" i="46" s="1"/>
  <c r="FS293" i="46"/>
  <c r="DA299" i="46"/>
  <c r="EE299" i="46"/>
  <c r="DT292" i="46"/>
  <c r="DT294" i="46" s="1"/>
  <c r="FT292" i="46"/>
  <c r="BX299" i="46"/>
  <c r="BY301" i="46" s="1"/>
  <c r="DJ292" i="46"/>
  <c r="FO299" i="46"/>
  <c r="FP303" i="46" s="1"/>
  <c r="FA293" i="46"/>
  <c r="ER293" i="46"/>
  <c r="DC292" i="46"/>
  <c r="FZ292" i="46"/>
  <c r="FN292" i="46"/>
  <c r="CB293" i="46"/>
  <c r="EV293" i="46"/>
  <c r="CP299" i="46"/>
  <c r="CQ303" i="46" s="1"/>
  <c r="EP299" i="46"/>
  <c r="EQ303" i="46" s="1"/>
  <c r="DF293" i="46"/>
  <c r="FE293" i="46"/>
  <c r="FF292" i="46"/>
  <c r="FX293" i="46"/>
  <c r="DU299" i="46"/>
  <c r="DV303" i="46" s="1"/>
  <c r="EE292" i="46"/>
  <c r="EO299" i="46"/>
  <c r="BP292" i="46"/>
  <c r="EK293" i="46"/>
  <c r="FS292" i="46"/>
  <c r="BS292" i="46"/>
  <c r="DM299" i="46"/>
  <c r="DN303" i="46" s="1"/>
  <c r="FF299" i="46"/>
  <c r="FG303" i="46" s="1"/>
  <c r="DV292" i="46"/>
  <c r="CS293" i="46"/>
  <c r="EM292" i="46"/>
  <c r="ET299" i="46"/>
  <c r="EU303" i="46" s="1"/>
  <c r="CL292" i="46"/>
  <c r="EH293" i="46"/>
  <c r="DD293" i="46"/>
  <c r="BR292" i="46"/>
  <c r="EV299" i="46"/>
  <c r="EW303" i="46" s="1"/>
  <c r="CU293" i="46"/>
  <c r="FP292" i="46"/>
  <c r="DQ292" i="46"/>
  <c r="DQ294" i="46" s="1"/>
  <c r="FB293" i="46"/>
  <c r="CG299" i="46"/>
  <c r="CH303" i="46" s="1"/>
  <c r="EF299" i="46"/>
  <c r="EF301" i="46" s="1"/>
  <c r="CF293" i="46"/>
  <c r="ET293" i="46"/>
  <c r="BW299" i="46"/>
  <c r="BX303" i="46" s="1"/>
  <c r="ES293" i="46"/>
  <c r="EZ299" i="46"/>
  <c r="BU292" i="46"/>
  <c r="DR299" i="46"/>
  <c r="DS303" i="46" s="1"/>
  <c r="DF292" i="46"/>
  <c r="EL299" i="46"/>
  <c r="EM303" i="46" s="1"/>
  <c r="FR292" i="46"/>
  <c r="FT293" i="46"/>
  <c r="FT294" i="46" s="1"/>
  <c r="FT296" i="46" s="1"/>
  <c r="CG292" i="46"/>
  <c r="BU293" i="46"/>
  <c r="FJ293" i="46"/>
  <c r="EY299" i="46"/>
  <c r="EZ303" i="46" s="1"/>
  <c r="GA293" i="46"/>
  <c r="DN292" i="46"/>
  <c r="CZ299" i="46"/>
  <c r="DA303" i="46" s="1"/>
  <c r="CM293" i="46"/>
  <c r="CY292" i="46"/>
  <c r="CM299" i="46"/>
  <c r="CN303" i="46" s="1"/>
  <c r="FH292" i="46"/>
  <c r="FW299" i="46"/>
  <c r="FX303" i="46" s="1"/>
  <c r="EX293" i="46"/>
  <c r="CZ292" i="46"/>
  <c r="FC292" i="46"/>
  <c r="BT292" i="46"/>
  <c r="EJ293" i="46"/>
  <c r="DZ293" i="46"/>
  <c r="DH292" i="46"/>
  <c r="FG299" i="46"/>
  <c r="DO299" i="46"/>
  <c r="DP303" i="46" s="1"/>
  <c r="BZ293" i="46"/>
  <c r="CJ292" i="46"/>
  <c r="BX293" i="46"/>
  <c r="BR293" i="46"/>
  <c r="EW299" i="46"/>
  <c r="EX303" i="46" s="1"/>
  <c r="CN294" i="46"/>
  <c r="FK303" i="46"/>
  <c r="EG303" i="46"/>
  <c r="FS294" i="46"/>
  <c r="FS296" i="46" s="1"/>
  <c r="CJ294" i="46"/>
  <c r="ED303" i="46"/>
  <c r="EF303" i="46"/>
  <c r="BZ303" i="46"/>
  <c r="DW303" i="46"/>
  <c r="DN293" i="46"/>
  <c r="CV293" i="46"/>
  <c r="CV294" i="46" s="1"/>
  <c r="BZ299" i="46"/>
  <c r="CL299" i="46"/>
  <c r="BQ293" i="46"/>
  <c r="BQ294" i="46" s="1"/>
  <c r="FO292" i="46"/>
  <c r="J67" i="51"/>
  <c r="CC293" i="46"/>
  <c r="CC294" i="46" s="1"/>
  <c r="DH299" i="46"/>
  <c r="E72" i="51"/>
  <c r="D32" i="49"/>
  <c r="E74" i="51" s="1"/>
  <c r="K67" i="51"/>
  <c r="CM292" i="46"/>
  <c r="DJ299" i="46"/>
  <c r="ET292" i="46"/>
  <c r="CS299" i="46"/>
  <c r="DF299" i="46"/>
  <c r="DW299" i="46"/>
  <c r="EM299" i="46"/>
  <c r="FS299" i="46"/>
  <c r="BO301" i="46"/>
  <c r="BP303" i="46"/>
  <c r="DG299" i="46"/>
  <c r="DG293" i="46"/>
  <c r="DG292" i="46"/>
  <c r="FD292" i="46"/>
  <c r="FD293" i="46"/>
  <c r="FD299" i="46"/>
  <c r="CJ299" i="46"/>
  <c r="DP299" i="46"/>
  <c r="EP292" i="46"/>
  <c r="FJ292" i="46"/>
  <c r="FW292" i="46"/>
  <c r="FQ299" i="46"/>
  <c r="FZ293" i="46"/>
  <c r="CD299" i="46"/>
  <c r="CZ293" i="46"/>
  <c r="FX299" i="46"/>
  <c r="BP299" i="46"/>
  <c r="CG293" i="46"/>
  <c r="CY293" i="46"/>
  <c r="CY294" i="46" s="1"/>
  <c r="EH292" i="46"/>
  <c r="EV292" i="46"/>
  <c r="FK299" i="46"/>
  <c r="BX292" i="46"/>
  <c r="DT299" i="46"/>
  <c r="BU299" i="46"/>
  <c r="DN299" i="46"/>
  <c r="CV299" i="46"/>
  <c r="BZ292" i="46"/>
  <c r="EI292" i="46"/>
  <c r="I67" i="51"/>
  <c r="E67" i="51"/>
  <c r="CI292" i="46"/>
  <c r="FO293" i="46"/>
  <c r="CC299" i="46"/>
  <c r="FI292" i="46"/>
  <c r="J10" i="52"/>
  <c r="D11" i="52"/>
  <c r="F72" i="51"/>
  <c r="J72" i="51"/>
  <c r="H67" i="51"/>
  <c r="BW293" i="46"/>
  <c r="DJ293" i="46"/>
  <c r="DJ294" i="46" s="1"/>
  <c r="EO292" i="46"/>
  <c r="CS292" i="46"/>
  <c r="DL299" i="46"/>
  <c r="EM293" i="46"/>
  <c r="EM294" i="46" s="1"/>
  <c r="FP293" i="46"/>
  <c r="FP294" i="46" s="1"/>
  <c r="FP296" i="46" s="1"/>
  <c r="BV299" i="46"/>
  <c r="BV292" i="46"/>
  <c r="BV293" i="46"/>
  <c r="DS293" i="46"/>
  <c r="DS292" i="46"/>
  <c r="DS299" i="46"/>
  <c r="EN299" i="46"/>
  <c r="EN292" i="46"/>
  <c r="EN293" i="46"/>
  <c r="CR292" i="46"/>
  <c r="EP293" i="46"/>
  <c r="EW292" i="46"/>
  <c r="FQ292" i="46"/>
  <c r="FG293" i="46"/>
  <c r="CD293" i="46"/>
  <c r="EB299" i="46"/>
  <c r="FX292" i="46"/>
  <c r="BP293" i="46"/>
  <c r="BP294" i="46" s="1"/>
  <c r="CU292" i="46"/>
  <c r="EH299" i="46"/>
  <c r="FB299" i="46"/>
  <c r="DM293" i="46"/>
  <c r="DC293" i="46"/>
  <c r="DC294" i="46" s="1"/>
  <c r="EJ292" i="46"/>
  <c r="EI293" i="46"/>
  <c r="CI299" i="46"/>
  <c r="FI299" i="46"/>
  <c r="FJ301" i="46" s="1"/>
  <c r="DR293" i="46"/>
  <c r="EU293" i="46"/>
  <c r="EU292" i="46"/>
  <c r="EU299" i="46"/>
  <c r="M67" i="51"/>
  <c r="BW292" i="46"/>
  <c r="CX299" i="46"/>
  <c r="EO293" i="46"/>
  <c r="GB293" i="46"/>
  <c r="BS299" i="46"/>
  <c r="DL292" i="46"/>
  <c r="EC293" i="46"/>
  <c r="FP299" i="46"/>
  <c r="C26" i="49"/>
  <c r="D69" i="51" s="1"/>
  <c r="D67" i="51"/>
  <c r="CA292" i="46"/>
  <c r="CA293" i="46"/>
  <c r="CA299" i="46"/>
  <c r="DX292" i="46"/>
  <c r="DX299" i="46"/>
  <c r="DX293" i="46"/>
  <c r="FY293" i="46"/>
  <c r="FY299" i="46"/>
  <c r="FY292" i="46"/>
  <c r="CR299" i="46"/>
  <c r="DZ292" i="46"/>
  <c r="EW293" i="46"/>
  <c r="EZ293" i="46"/>
  <c r="FG292" i="46"/>
  <c r="EB293" i="46"/>
  <c r="FA292" i="46"/>
  <c r="CU299" i="46"/>
  <c r="DO293" i="46"/>
  <c r="FB292" i="46"/>
  <c r="FM292" i="46"/>
  <c r="DM292" i="46"/>
  <c r="EX292" i="46"/>
  <c r="DC299" i="46"/>
  <c r="EJ299" i="46"/>
  <c r="EG299" i="46"/>
  <c r="CE293" i="46"/>
  <c r="CE294" i="46" s="1"/>
  <c r="G67" i="51"/>
  <c r="BY292" i="46"/>
  <c r="CQ57" i="51"/>
  <c r="CR57" i="51"/>
  <c r="CN57" i="51"/>
  <c r="CS57" i="51"/>
  <c r="CM57" i="51"/>
  <c r="CT57" i="51"/>
  <c r="CW57" i="51"/>
  <c r="CO57" i="51"/>
  <c r="CV57" i="51"/>
  <c r="CX57" i="51"/>
  <c r="CP57" i="51"/>
  <c r="CU57" i="51"/>
  <c r="CX292" i="46"/>
  <c r="DV293" i="46"/>
  <c r="DV294" i="46" s="1"/>
  <c r="GB299" i="46"/>
  <c r="BS293" i="46"/>
  <c r="CW293" i="46"/>
  <c r="EC292" i="46"/>
  <c r="FN299" i="46"/>
  <c r="CH299" i="46"/>
  <c r="CH292" i="46"/>
  <c r="CH293" i="46"/>
  <c r="DY299" i="46"/>
  <c r="DY292" i="46"/>
  <c r="DY293" i="46"/>
  <c r="BT293" i="46"/>
  <c r="DZ299" i="46"/>
  <c r="ER292" i="46"/>
  <c r="EZ292" i="46"/>
  <c r="FC299" i="46"/>
  <c r="CK293" i="46"/>
  <c r="FA299" i="46"/>
  <c r="CB299" i="46"/>
  <c r="DO292" i="46"/>
  <c r="EL293" i="46"/>
  <c r="FM299" i="46"/>
  <c r="EX299" i="46"/>
  <c r="BN294" i="46"/>
  <c r="CP292" i="46"/>
  <c r="CE299" i="46"/>
  <c r="FR293" i="46"/>
  <c r="FR294" i="46" s="1"/>
  <c r="FR296" i="46" s="1"/>
  <c r="BY293" i="46"/>
  <c r="FV292" i="46"/>
  <c r="CF292" i="46"/>
  <c r="EF293" i="46"/>
  <c r="CW299" i="46"/>
  <c r="DU293" i="46"/>
  <c r="FN293" i="46"/>
  <c r="FN294" i="46" s="1"/>
  <c r="FN296" i="46" s="1"/>
  <c r="GA292" i="46"/>
  <c r="CO293" i="46"/>
  <c r="CO292" i="46"/>
  <c r="CO299" i="46"/>
  <c r="ED292" i="46"/>
  <c r="ED293" i="46"/>
  <c r="ED299" i="46"/>
  <c r="H72" i="51"/>
  <c r="BT299" i="46"/>
  <c r="DI292" i="46"/>
  <c r="ER299" i="46"/>
  <c r="ES299" i="46"/>
  <c r="FC293" i="46"/>
  <c r="FC294" i="46" s="1"/>
  <c r="CK292" i="46"/>
  <c r="FE299" i="46"/>
  <c r="F67" i="51"/>
  <c r="CB292" i="46"/>
  <c r="DA292" i="46"/>
  <c r="EL292" i="46"/>
  <c r="FH293" i="46"/>
  <c r="FH294" i="46" s="1"/>
  <c r="FH296" i="46" s="1"/>
  <c r="DK299" i="46"/>
  <c r="BN301" i="46"/>
  <c r="BN304" i="46" s="1"/>
  <c r="BO303" i="46"/>
  <c r="FL299" i="46"/>
  <c r="CP293" i="46"/>
  <c r="EK292" i="46"/>
  <c r="CQ293" i="46"/>
  <c r="CQ294" i="46" s="1"/>
  <c r="FR299" i="46"/>
  <c r="FV299" i="46"/>
  <c r="L67" i="51"/>
  <c r="DB293" i="46"/>
  <c r="DB299" i="46"/>
  <c r="DB292" i="46"/>
  <c r="Z60" i="51"/>
  <c r="Z59" i="51"/>
  <c r="AA56" i="51" s="1"/>
  <c r="CF299" i="46"/>
  <c r="DD299" i="46"/>
  <c r="EF292" i="46"/>
  <c r="CN299" i="46"/>
  <c r="DU292" i="46"/>
  <c r="DR292" i="46"/>
  <c r="GA299" i="46"/>
  <c r="CT293" i="46"/>
  <c r="CT292" i="46"/>
  <c r="CT299" i="46"/>
  <c r="EA299" i="46"/>
  <c r="EA293" i="46"/>
  <c r="EA292" i="46"/>
  <c r="DI293" i="46"/>
  <c r="EE293" i="46"/>
  <c r="EE294" i="46" s="1"/>
  <c r="ES292" i="46"/>
  <c r="EY292" i="46"/>
  <c r="BR299" i="46"/>
  <c r="DA293" i="46"/>
  <c r="DQ299" i="46"/>
  <c r="FH299" i="46"/>
  <c r="FT299" i="46"/>
  <c r="DK293" i="46"/>
  <c r="DK294" i="46" s="1"/>
  <c r="FU293" i="46"/>
  <c r="FU294" i="46" s="1"/>
  <c r="FU296" i="46" s="1"/>
  <c r="FL292" i="46"/>
  <c r="EK299" i="46"/>
  <c r="CQ299" i="46"/>
  <c r="CL293" i="46"/>
  <c r="CL294" i="46" s="1"/>
  <c r="BQ299" i="46"/>
  <c r="DH293" i="46"/>
  <c r="DH294" i="46" s="1"/>
  <c r="K57" i="51"/>
  <c r="K60" i="51" s="1"/>
  <c r="K59" i="51"/>
  <c r="L56" i="51" s="1"/>
  <c r="I72" i="51"/>
  <c r="BO294" i="46"/>
  <c r="DE292" i="46"/>
  <c r="DE299" i="46"/>
  <c r="DE293" i="46"/>
  <c r="EQ292" i="46"/>
  <c r="EQ299" i="46"/>
  <c r="EQ293" i="46"/>
  <c r="D25" i="49"/>
  <c r="BH19" i="67" l="1"/>
  <c r="BH27" i="67"/>
  <c r="BH26" i="67"/>
  <c r="BH25" i="67"/>
  <c r="N17" i="45"/>
  <c r="BH24" i="67"/>
  <c r="BH22" i="67"/>
  <c r="BH23" i="67"/>
  <c r="BH29" i="67"/>
  <c r="BH28" i="67"/>
  <c r="BH20" i="67"/>
  <c r="BH21" i="67"/>
  <c r="HO26" i="46"/>
  <c r="HO20" i="46"/>
  <c r="HO23" i="46"/>
  <c r="HP10" i="46"/>
  <c r="HO30" i="46"/>
  <c r="HO31" i="46"/>
  <c r="HO32" i="46"/>
  <c r="HO33" i="46"/>
  <c r="HO34" i="46"/>
  <c r="HO35" i="46"/>
  <c r="HO36" i="46"/>
  <c r="HO37" i="46"/>
  <c r="HO38" i="46"/>
  <c r="HO39" i="46"/>
  <c r="HO40" i="46"/>
  <c r="HO41" i="46"/>
  <c r="HO42" i="46"/>
  <c r="HO43" i="46"/>
  <c r="HO44" i="46"/>
  <c r="HO45" i="46"/>
  <c r="HO46" i="46"/>
  <c r="HO47" i="46"/>
  <c r="HO48" i="46"/>
  <c r="HO49" i="46"/>
  <c r="HO50" i="46"/>
  <c r="HO51" i="46"/>
  <c r="HO52" i="46"/>
  <c r="HO53" i="46"/>
  <c r="HO54" i="46"/>
  <c r="HO55" i="46"/>
  <c r="HO56" i="46"/>
  <c r="HO57" i="46"/>
  <c r="HO58" i="46"/>
  <c r="HO59" i="46"/>
  <c r="HO60" i="46"/>
  <c r="HO61" i="46"/>
  <c r="HO62" i="46"/>
  <c r="HO63" i="46"/>
  <c r="HO64" i="46"/>
  <c r="HO65" i="46"/>
  <c r="HO66" i="46"/>
  <c r="HO67" i="46"/>
  <c r="HO68" i="46"/>
  <c r="HO69" i="46"/>
  <c r="HO70" i="46"/>
  <c r="HO71" i="46"/>
  <c r="HO72" i="46"/>
  <c r="HO73" i="46"/>
  <c r="HO74" i="46"/>
  <c r="HO75" i="46"/>
  <c r="HO76" i="46"/>
  <c r="HO77" i="46"/>
  <c r="HO78" i="46"/>
  <c r="HO79" i="46"/>
  <c r="HO80" i="46"/>
  <c r="HO81" i="46"/>
  <c r="HO82" i="46"/>
  <c r="HO83" i="46"/>
  <c r="HO84" i="46"/>
  <c r="HO85" i="46"/>
  <c r="HO86" i="46"/>
  <c r="HO87" i="46"/>
  <c r="HO88" i="46"/>
  <c r="HO89" i="46"/>
  <c r="HO90" i="46"/>
  <c r="HO91" i="46"/>
  <c r="HO92" i="46"/>
  <c r="HO93" i="46"/>
  <c r="HO94" i="46"/>
  <c r="HO95" i="46"/>
  <c r="HO96" i="46"/>
  <c r="HO97" i="46"/>
  <c r="HO98" i="46"/>
  <c r="HO99" i="46"/>
  <c r="HO100" i="46"/>
  <c r="HO101" i="46"/>
  <c r="HO102" i="46"/>
  <c r="HO103" i="46"/>
  <c r="HO104" i="46"/>
  <c r="HO105" i="46"/>
  <c r="HO106" i="46"/>
  <c r="HO107" i="46"/>
  <c r="HO108" i="46"/>
  <c r="HO109" i="46"/>
  <c r="HO110" i="46"/>
  <c r="HO111" i="46"/>
  <c r="HO112" i="46"/>
  <c r="HO113" i="46"/>
  <c r="HO114" i="46"/>
  <c r="HO115" i="46"/>
  <c r="HO116" i="46"/>
  <c r="HO117" i="46"/>
  <c r="HO118" i="46"/>
  <c r="HO119" i="46"/>
  <c r="HO120" i="46"/>
  <c r="HO121" i="46"/>
  <c r="HO122" i="46"/>
  <c r="HO123" i="46"/>
  <c r="HO124" i="46"/>
  <c r="HO125" i="46"/>
  <c r="HO126" i="46"/>
  <c r="HO127" i="46"/>
  <c r="HO128" i="46"/>
  <c r="HO129" i="46"/>
  <c r="HO130" i="46"/>
  <c r="HO131" i="46"/>
  <c r="HO132" i="46"/>
  <c r="HO133" i="46"/>
  <c r="HO134" i="46"/>
  <c r="HO135" i="46"/>
  <c r="HO136" i="46"/>
  <c r="HO137" i="46"/>
  <c r="HO138" i="46"/>
  <c r="HO139" i="46"/>
  <c r="HO140" i="46"/>
  <c r="HO141" i="46"/>
  <c r="HO142" i="46"/>
  <c r="HO143" i="46"/>
  <c r="HO144" i="46"/>
  <c r="HO145" i="46"/>
  <c r="HO146" i="46"/>
  <c r="HO147" i="46"/>
  <c r="HO148" i="46"/>
  <c r="HO149" i="46"/>
  <c r="HO150" i="46"/>
  <c r="HO151" i="46"/>
  <c r="HO152" i="46"/>
  <c r="HO153" i="46"/>
  <c r="HO154" i="46"/>
  <c r="HO155" i="46"/>
  <c r="HO156" i="46"/>
  <c r="HO157" i="46"/>
  <c r="HO158" i="46"/>
  <c r="HO159" i="46"/>
  <c r="HO160" i="46"/>
  <c r="HO161" i="46"/>
  <c r="HO162" i="46"/>
  <c r="HO163" i="46"/>
  <c r="HO164" i="46"/>
  <c r="HO165" i="46"/>
  <c r="HO166" i="46"/>
  <c r="HO167" i="46"/>
  <c r="HO168" i="46"/>
  <c r="HO169" i="46"/>
  <c r="HO170" i="46"/>
  <c r="HO171" i="46"/>
  <c r="HO172" i="46"/>
  <c r="HO173" i="46"/>
  <c r="HO174" i="46"/>
  <c r="HO175" i="46"/>
  <c r="HO176" i="46"/>
  <c r="HO177" i="46"/>
  <c r="HO178" i="46"/>
  <c r="HO179" i="46"/>
  <c r="HO180" i="46"/>
  <c r="HO181" i="46"/>
  <c r="HO182" i="46"/>
  <c r="HO183" i="46"/>
  <c r="HO184" i="46"/>
  <c r="HO185" i="46"/>
  <c r="HO186" i="46"/>
  <c r="HO187" i="46"/>
  <c r="HO188" i="46"/>
  <c r="HO189" i="46"/>
  <c r="HO190" i="46"/>
  <c r="HO191" i="46"/>
  <c r="HO192" i="46"/>
  <c r="HO193" i="46"/>
  <c r="HO194" i="46"/>
  <c r="HO195" i="46"/>
  <c r="HO196" i="46"/>
  <c r="HO197" i="46"/>
  <c r="HO198" i="46"/>
  <c r="HO199" i="46"/>
  <c r="HO200" i="46"/>
  <c r="HO201" i="46"/>
  <c r="HO202" i="46"/>
  <c r="HO203" i="46"/>
  <c r="HO204" i="46"/>
  <c r="HO205" i="46"/>
  <c r="HO206" i="46"/>
  <c r="HO207" i="46"/>
  <c r="HO208" i="46"/>
  <c r="HO209" i="46"/>
  <c r="HO210" i="46"/>
  <c r="HO211" i="46"/>
  <c r="HO212" i="46"/>
  <c r="HO213" i="46"/>
  <c r="HO214" i="46"/>
  <c r="HO215" i="46"/>
  <c r="HO216" i="46"/>
  <c r="HO217" i="46"/>
  <c r="HO218" i="46"/>
  <c r="HO219" i="46"/>
  <c r="HO220" i="46"/>
  <c r="HO221" i="46"/>
  <c r="HO222" i="46"/>
  <c r="HO223" i="46"/>
  <c r="HO224" i="46"/>
  <c r="HO225" i="46"/>
  <c r="HO226" i="46"/>
  <c r="HO227" i="46"/>
  <c r="HO228" i="46"/>
  <c r="HO229" i="46"/>
  <c r="HO230" i="46"/>
  <c r="HO231" i="46"/>
  <c r="HO232" i="46"/>
  <c r="HO233" i="46"/>
  <c r="HO234" i="46"/>
  <c r="HO235" i="46"/>
  <c r="HO236" i="46"/>
  <c r="HO237" i="46"/>
  <c r="HO238" i="46"/>
  <c r="HO239" i="46"/>
  <c r="HO240" i="46"/>
  <c r="HO241" i="46"/>
  <c r="HO242" i="46"/>
  <c r="HO243" i="46"/>
  <c r="HO244" i="46"/>
  <c r="HO245" i="46"/>
  <c r="HO246" i="46"/>
  <c r="HO247" i="46"/>
  <c r="HO248" i="46"/>
  <c r="HO249" i="46"/>
  <c r="HO250" i="46"/>
  <c r="HO251" i="46"/>
  <c r="HO252" i="46"/>
  <c r="HO253" i="46"/>
  <c r="HO254" i="46"/>
  <c r="HO255" i="46"/>
  <c r="HO256" i="46"/>
  <c r="HO257" i="46"/>
  <c r="HO258" i="46"/>
  <c r="HO259" i="46"/>
  <c r="HO260" i="46"/>
  <c r="HO261" i="46"/>
  <c r="HO262" i="46"/>
  <c r="HO263" i="46"/>
  <c r="HO264" i="46"/>
  <c r="HO265" i="46"/>
  <c r="HO266" i="46"/>
  <c r="HO267" i="46"/>
  <c r="HO268" i="46"/>
  <c r="HO269" i="46"/>
  <c r="HO270" i="46"/>
  <c r="HO271" i="46"/>
  <c r="HO272" i="46"/>
  <c r="HO273" i="46"/>
  <c r="HO274" i="46"/>
  <c r="HO275" i="46"/>
  <c r="HO276" i="46"/>
  <c r="HO277" i="46"/>
  <c r="HO278" i="46"/>
  <c r="HO279" i="46"/>
  <c r="HO280" i="46"/>
  <c r="HO281" i="46"/>
  <c r="HO282" i="46"/>
  <c r="HO283" i="46"/>
  <c r="HO284" i="46"/>
  <c r="HO285" i="46"/>
  <c r="HO286" i="46"/>
  <c r="HO287" i="46"/>
  <c r="HO288" i="46"/>
  <c r="HO290" i="46"/>
  <c r="HO29" i="46"/>
  <c r="HO17" i="46"/>
  <c r="HO27" i="46"/>
  <c r="HO289" i="46"/>
  <c r="HO16" i="46"/>
  <c r="HO24" i="46"/>
  <c r="HO22" i="46"/>
  <c r="HO21" i="46"/>
  <c r="HO25" i="46"/>
  <c r="HO14" i="46"/>
  <c r="HO19" i="46"/>
  <c r="HO28" i="46"/>
  <c r="HO15" i="46"/>
  <c r="HO18" i="46"/>
  <c r="BN369" i="46"/>
  <c r="BO363" i="46"/>
  <c r="MC17" i="46"/>
  <c r="MC27" i="46"/>
  <c r="MC16" i="46"/>
  <c r="MC24" i="46"/>
  <c r="MC22" i="46"/>
  <c r="MC21" i="46"/>
  <c r="MC25" i="46"/>
  <c r="MC14" i="46"/>
  <c r="MC19" i="46"/>
  <c r="MC28" i="46"/>
  <c r="MC15" i="46"/>
  <c r="MC18" i="46"/>
  <c r="MD17" i="46"/>
  <c r="MD27" i="46"/>
  <c r="MD16" i="46"/>
  <c r="MD24" i="46"/>
  <c r="MD22" i="46"/>
  <c r="MD21" i="46"/>
  <c r="MD25" i="46"/>
  <c r="MD14" i="46"/>
  <c r="MD28" i="46"/>
  <c r="MD15" i="46"/>
  <c r="MD18" i="46"/>
  <c r="BO296" i="46"/>
  <c r="DH296" i="46"/>
  <c r="CL296" i="46"/>
  <c r="DK296" i="46"/>
  <c r="EE296" i="46"/>
  <c r="CQ296" i="46"/>
  <c r="FC296" i="46"/>
  <c r="BN296" i="46"/>
  <c r="DV296" i="46"/>
  <c r="CE296" i="46"/>
  <c r="DC296" i="46"/>
  <c r="BP296" i="46"/>
  <c r="EM296" i="46"/>
  <c r="DJ296" i="46"/>
  <c r="CY296" i="46"/>
  <c r="CC296" i="46"/>
  <c r="BQ296" i="46"/>
  <c r="CV296" i="46"/>
  <c r="CJ296" i="46"/>
  <c r="CN296" i="46"/>
  <c r="DP296" i="46"/>
  <c r="EG296" i="46"/>
  <c r="I11" i="52"/>
  <c r="E11" i="52"/>
  <c r="FF294" i="46"/>
  <c r="CG294" i="46"/>
  <c r="E32" i="49"/>
  <c r="FK294" i="46"/>
  <c r="EB294" i="46"/>
  <c r="CY301" i="46"/>
  <c r="BU294" i="46"/>
  <c r="DR301" i="46"/>
  <c r="DW294" i="46"/>
  <c r="CZ301" i="46"/>
  <c r="DA301" i="46"/>
  <c r="DA304" i="46" s="1"/>
  <c r="FZ301" i="46"/>
  <c r="DO301" i="46"/>
  <c r="DB303" i="46"/>
  <c r="DT296" i="46"/>
  <c r="FE294" i="46"/>
  <c r="DD294" i="46"/>
  <c r="FZ294" i="46"/>
  <c r="DF294" i="46"/>
  <c r="DI301" i="46"/>
  <c r="EW301" i="46"/>
  <c r="EW304" i="46" s="1"/>
  <c r="EL301" i="46"/>
  <c r="BS294" i="46"/>
  <c r="EZ301" i="46"/>
  <c r="BY303" i="46"/>
  <c r="BY306" i="46" s="1"/>
  <c r="GB294" i="46"/>
  <c r="EP301" i="46"/>
  <c r="FG301" i="46"/>
  <c r="DJ308" i="46"/>
  <c r="BO323" i="46"/>
  <c r="P7" i="45" s="1"/>
  <c r="BO325" i="46"/>
  <c r="BS325" i="46" s="1"/>
  <c r="BR294" i="46"/>
  <c r="FA303" i="46"/>
  <c r="DQ296" i="46"/>
  <c r="FY308" i="46"/>
  <c r="DO308" i="46"/>
  <c r="CP301" i="46"/>
  <c r="CR308" i="46"/>
  <c r="DH308" i="46"/>
  <c r="GA308" i="46"/>
  <c r="CZ294" i="46"/>
  <c r="CW308" i="46"/>
  <c r="DV301" i="46"/>
  <c r="DV304" i="46" s="1"/>
  <c r="BX301" i="46"/>
  <c r="ER308" i="46"/>
  <c r="CM301" i="46"/>
  <c r="BO324" i="46"/>
  <c r="BS324" i="46" s="1"/>
  <c r="BT324" i="46" s="1"/>
  <c r="DB308" i="46"/>
  <c r="BX308" i="46"/>
  <c r="FN308" i="46"/>
  <c r="EP308" i="46"/>
  <c r="BT294" i="46"/>
  <c r="FQ308" i="46"/>
  <c r="CW294" i="46"/>
  <c r="DQ308" i="46"/>
  <c r="DN294" i="46"/>
  <c r="FH303" i="46"/>
  <c r="FH305" i="46" s="1"/>
  <c r="EP303" i="46"/>
  <c r="FV308" i="46"/>
  <c r="EG308" i="46"/>
  <c r="DU301" i="46"/>
  <c r="CD294" i="46"/>
  <c r="EO301" i="46"/>
  <c r="HH292" i="46"/>
  <c r="HG292" i="46"/>
  <c r="EE303" i="46"/>
  <c r="ED301" i="46"/>
  <c r="ED304" i="46" s="1"/>
  <c r="DL294" i="46"/>
  <c r="DW308" i="46"/>
  <c r="BX294" i="46"/>
  <c r="CI308" i="46"/>
  <c r="EQ294" i="46"/>
  <c r="FB308" i="46"/>
  <c r="ES294" i="46"/>
  <c r="FD308" i="46"/>
  <c r="BM330" i="46"/>
  <c r="AA60" i="51"/>
  <c r="AA59" i="51"/>
  <c r="AB56" i="51" s="1"/>
  <c r="FW303" i="46"/>
  <c r="FV301" i="46"/>
  <c r="FV304" i="46" s="1"/>
  <c r="CX303" i="46"/>
  <c r="CW301" i="46"/>
  <c r="BO326" i="46"/>
  <c r="BS326" i="46" s="1"/>
  <c r="CE301" i="46"/>
  <c r="CF303" i="46"/>
  <c r="FM301" i="46"/>
  <c r="FN303" i="46"/>
  <c r="ER294" i="46"/>
  <c r="FC308" i="46"/>
  <c r="CH301" i="46"/>
  <c r="CH304" i="46" s="1"/>
  <c r="CI303" i="46"/>
  <c r="DZ294" i="46"/>
  <c r="EK308" i="46"/>
  <c r="CA301" i="46"/>
  <c r="CB303" i="46"/>
  <c r="BS301" i="46"/>
  <c r="BT303" i="46"/>
  <c r="FF308" i="46"/>
  <c r="EU294" i="46"/>
  <c r="FX294" i="46"/>
  <c r="BW303" i="46"/>
  <c r="BV301" i="46"/>
  <c r="FI294" i="46"/>
  <c r="FT308" i="46"/>
  <c r="FK301" i="46"/>
  <c r="FK304" i="46" s="1"/>
  <c r="FL303" i="46"/>
  <c r="FY303" i="46"/>
  <c r="FX301" i="46"/>
  <c r="FX304" i="46" s="1"/>
  <c r="DP301" i="46"/>
  <c r="DP304" i="46" s="1"/>
  <c r="DQ303" i="46"/>
  <c r="BP305" i="46"/>
  <c r="DJ301" i="46"/>
  <c r="DJ304" i="46" s="1"/>
  <c r="DK303" i="46"/>
  <c r="BP306" i="46"/>
  <c r="ED305" i="46"/>
  <c r="ED306" i="46"/>
  <c r="CE308" i="46"/>
  <c r="CL305" i="46"/>
  <c r="CL306" i="46"/>
  <c r="ER303" i="46"/>
  <c r="EQ301" i="46"/>
  <c r="EQ304" i="46" s="1"/>
  <c r="EY294" i="46"/>
  <c r="FJ308" i="46"/>
  <c r="EP294" i="46"/>
  <c r="FA308" i="46"/>
  <c r="L57" i="51"/>
  <c r="GA301" i="46"/>
  <c r="GA304" i="46" s="1"/>
  <c r="GB303" i="46"/>
  <c r="BO304" i="46"/>
  <c r="BO305" i="46"/>
  <c r="BO306" i="46"/>
  <c r="ET303" i="46"/>
  <c r="ES301" i="46"/>
  <c r="BO330" i="46"/>
  <c r="BS330" i="46" s="1"/>
  <c r="ED294" i="46"/>
  <c r="EO308" i="46"/>
  <c r="CP294" i="46"/>
  <c r="DA308" i="46"/>
  <c r="DZ301" i="46"/>
  <c r="EA303" i="46"/>
  <c r="FO303" i="46"/>
  <c r="FN301" i="46"/>
  <c r="EH303" i="46"/>
  <c r="EG301" i="46"/>
  <c r="EG304" i="46" s="1"/>
  <c r="BO329" i="46"/>
  <c r="BS329" i="46" s="1"/>
  <c r="CV303" i="46"/>
  <c r="CU301" i="46"/>
  <c r="CR301" i="46"/>
  <c r="CS303" i="46"/>
  <c r="EU308" i="46"/>
  <c r="EJ294" i="46"/>
  <c r="EB301" i="46"/>
  <c r="EC303" i="46"/>
  <c r="EN294" i="46"/>
  <c r="EY308" i="46"/>
  <c r="CD303" i="46"/>
  <c r="CC301" i="46"/>
  <c r="EI294" i="46"/>
  <c r="ET308" i="46"/>
  <c r="EV294" i="46"/>
  <c r="FG308" i="46"/>
  <c r="CJ301" i="46"/>
  <c r="CK303" i="46"/>
  <c r="CM294" i="46"/>
  <c r="CX308" i="46"/>
  <c r="DG308" i="46"/>
  <c r="BO327" i="46"/>
  <c r="BS327" i="46" s="1"/>
  <c r="EC301" i="46"/>
  <c r="DP305" i="46"/>
  <c r="DP306" i="46"/>
  <c r="FX305" i="46"/>
  <c r="FX306" i="46"/>
  <c r="CK301" i="46"/>
  <c r="BM326" i="46"/>
  <c r="CT294" i="46"/>
  <c r="DE308" i="46"/>
  <c r="FT301" i="46"/>
  <c r="FU303" i="46"/>
  <c r="DR294" i="46"/>
  <c r="EC308" i="46"/>
  <c r="ES303" i="46"/>
  <c r="ER301" i="46"/>
  <c r="CP303" i="46"/>
  <c r="CO301" i="46"/>
  <c r="CF294" i="46"/>
  <c r="CQ308" i="46"/>
  <c r="BM323" i="46"/>
  <c r="DO294" i="46"/>
  <c r="DZ308" i="46"/>
  <c r="EC294" i="46"/>
  <c r="EN308" i="46"/>
  <c r="EK303" i="46"/>
  <c r="EJ301" i="46"/>
  <c r="EJ304" i="46" s="1"/>
  <c r="FA294" i="46"/>
  <c r="FL308" i="46"/>
  <c r="FY294" i="46"/>
  <c r="CA294" i="46"/>
  <c r="CL308" i="46"/>
  <c r="EN301" i="46"/>
  <c r="EO303" i="46"/>
  <c r="BZ294" i="46"/>
  <c r="CK308" i="46"/>
  <c r="EH294" i="46"/>
  <c r="ES308" i="46"/>
  <c r="CD301" i="46"/>
  <c r="CE303" i="46"/>
  <c r="FE303" i="46"/>
  <c r="FD301" i="46"/>
  <c r="FT303" i="46"/>
  <c r="FS301" i="46"/>
  <c r="CZ304" i="46"/>
  <c r="CZ305" i="46"/>
  <c r="CZ306" i="46"/>
  <c r="DJ305" i="46"/>
  <c r="DJ306" i="46"/>
  <c r="BW301" i="46"/>
  <c r="FW301" i="46"/>
  <c r="FK305" i="46"/>
  <c r="FK306" i="46"/>
  <c r="CB308" i="46"/>
  <c r="CG303" i="46"/>
  <c r="CF301" i="46"/>
  <c r="CB294" i="46"/>
  <c r="CM308" i="46"/>
  <c r="EV303" i="46"/>
  <c r="EU301" i="46"/>
  <c r="EU304" i="46" s="1"/>
  <c r="DE294" i="46"/>
  <c r="DP308" i="46"/>
  <c r="BR303" i="46"/>
  <c r="BQ301" i="46"/>
  <c r="FH301" i="46"/>
  <c r="FI303" i="46"/>
  <c r="EA294" i="46"/>
  <c r="EL308" i="46"/>
  <c r="DU294" i="46"/>
  <c r="EF308" i="46"/>
  <c r="BM328" i="46"/>
  <c r="DB294" i="46"/>
  <c r="DM308" i="46"/>
  <c r="FR301" i="46"/>
  <c r="FS303" i="46"/>
  <c r="DL303" i="46"/>
  <c r="DK301" i="46"/>
  <c r="DI294" i="46"/>
  <c r="DT308" i="46"/>
  <c r="BM327" i="46"/>
  <c r="CO294" i="46"/>
  <c r="CZ308" i="46"/>
  <c r="FV294" i="46"/>
  <c r="CC303" i="46"/>
  <c r="CC305" i="46" s="1"/>
  <c r="CB301" i="46"/>
  <c r="DD303" i="46"/>
  <c r="DC301" i="46"/>
  <c r="FY301" i="46"/>
  <c r="FZ303" i="46"/>
  <c r="CX301" i="46"/>
  <c r="CY303" i="46"/>
  <c r="FJ303" i="46"/>
  <c r="FI301" i="46"/>
  <c r="DS301" i="46"/>
  <c r="DS304" i="46" s="1"/>
  <c r="DT303" i="46"/>
  <c r="DM303" i="46"/>
  <c r="DL301" i="46"/>
  <c r="CW303" i="46"/>
  <c r="CV301" i="46"/>
  <c r="EN303" i="46"/>
  <c r="EM301" i="46"/>
  <c r="EM304" i="46" s="1"/>
  <c r="CO308" i="46"/>
  <c r="FU301" i="46"/>
  <c r="BZ305" i="46"/>
  <c r="BZ306" i="46"/>
  <c r="EF304" i="46"/>
  <c r="EF305" i="46"/>
  <c r="EF306" i="46"/>
  <c r="DY308" i="46"/>
  <c r="BX304" i="46"/>
  <c r="BX305" i="46"/>
  <c r="BX306" i="46"/>
  <c r="EV301" i="46"/>
  <c r="EU305" i="46"/>
  <c r="EU306" i="46"/>
  <c r="FG304" i="46"/>
  <c r="FG305" i="46"/>
  <c r="FG306" i="46"/>
  <c r="FO301" i="46"/>
  <c r="CY308" i="46"/>
  <c r="CP308" i="46"/>
  <c r="EZ294" i="46"/>
  <c r="FK308" i="46"/>
  <c r="CX294" i="46"/>
  <c r="DI308" i="46"/>
  <c r="CI301" i="46"/>
  <c r="CJ303" i="46"/>
  <c r="CR294" i="46"/>
  <c r="DC308" i="46"/>
  <c r="BV294" i="46"/>
  <c r="CG308" i="46"/>
  <c r="ET294" i="46"/>
  <c r="FE308" i="46"/>
  <c r="EJ305" i="46"/>
  <c r="EJ306" i="46"/>
  <c r="BM329" i="46"/>
  <c r="EZ305" i="46"/>
  <c r="EZ304" i="46"/>
  <c r="EZ306" i="46"/>
  <c r="CD308" i="46"/>
  <c r="EP305" i="46"/>
  <c r="EP306" i="46"/>
  <c r="GA305" i="46"/>
  <c r="GA306" i="46"/>
  <c r="HF292" i="46"/>
  <c r="DQ301" i="46"/>
  <c r="DR303" i="46"/>
  <c r="CN301" i="46"/>
  <c r="CN304" i="46" s="1"/>
  <c r="CO303" i="46"/>
  <c r="DB301" i="46"/>
  <c r="DB304" i="46" s="1"/>
  <c r="DC303" i="46"/>
  <c r="FF303" i="46"/>
  <c r="FE301" i="46"/>
  <c r="BO331" i="46"/>
  <c r="BS331" i="46" s="1"/>
  <c r="BU303" i="46"/>
  <c r="BT301" i="46"/>
  <c r="FB303" i="46"/>
  <c r="FA301" i="46"/>
  <c r="DY294" i="46"/>
  <c r="EJ308" i="46"/>
  <c r="FI308" i="46"/>
  <c r="EX294" i="46"/>
  <c r="BW294" i="46"/>
  <c r="CH308" i="46"/>
  <c r="FB301" i="46"/>
  <c r="FC303" i="46"/>
  <c r="GB308" i="46"/>
  <c r="FQ294" i="46"/>
  <c r="BM332" i="46"/>
  <c r="DS294" i="46"/>
  <c r="ED308" i="46"/>
  <c r="CS294" i="46"/>
  <c r="DD308" i="46"/>
  <c r="CI294" i="46"/>
  <c r="CT308" i="46"/>
  <c r="DO303" i="46"/>
  <c r="DN301" i="46"/>
  <c r="DN304" i="46" s="1"/>
  <c r="FR303" i="46"/>
  <c r="BO332" i="46"/>
  <c r="BS332" i="46" s="1"/>
  <c r="FQ301" i="46"/>
  <c r="FD294" i="46"/>
  <c r="FO308" i="46"/>
  <c r="DW301" i="46"/>
  <c r="DW304" i="46" s="1"/>
  <c r="DX303" i="46"/>
  <c r="FO294" i="46"/>
  <c r="FZ308" i="46"/>
  <c r="FV305" i="46"/>
  <c r="FV306" i="46"/>
  <c r="EE301" i="46"/>
  <c r="CF308" i="46"/>
  <c r="FS308" i="46"/>
  <c r="EM305" i="46"/>
  <c r="EM306" i="46"/>
  <c r="EW305" i="46"/>
  <c r="EW306" i="46"/>
  <c r="ET301" i="46"/>
  <c r="FF301" i="46"/>
  <c r="CA308" i="46"/>
  <c r="BO328" i="46"/>
  <c r="BS328" i="46" s="1"/>
  <c r="CH305" i="46"/>
  <c r="CH306" i="46"/>
  <c r="DU308" i="46"/>
  <c r="DS305" i="46"/>
  <c r="DS306" i="46"/>
  <c r="FL301" i="46"/>
  <c r="FM303" i="46"/>
  <c r="EY303" i="46"/>
  <c r="EX301" i="46"/>
  <c r="EX304" i="46" s="1"/>
  <c r="CH294" i="46"/>
  <c r="CS308" i="46"/>
  <c r="FB294" i="46"/>
  <c r="FM308" i="46"/>
  <c r="DX294" i="46"/>
  <c r="EI308" i="46"/>
  <c r="DH303" i="46"/>
  <c r="DG301" i="46"/>
  <c r="CA303" i="46"/>
  <c r="BZ301" i="46"/>
  <c r="BZ304" i="46" s="1"/>
  <c r="BT325" i="46"/>
  <c r="DN308" i="46"/>
  <c r="DF303" i="46"/>
  <c r="DE301" i="46"/>
  <c r="DC57" i="51"/>
  <c r="DB57" i="51"/>
  <c r="DD57" i="51"/>
  <c r="DE57" i="51"/>
  <c r="DI57" i="51"/>
  <c r="DF57" i="51"/>
  <c r="CY57" i="51"/>
  <c r="DA57" i="51"/>
  <c r="DG57" i="51"/>
  <c r="DH57" i="51"/>
  <c r="CZ57" i="51"/>
  <c r="DJ57" i="51"/>
  <c r="E68" i="51"/>
  <c r="E25" i="49"/>
  <c r="CR303" i="46"/>
  <c r="CQ301" i="46"/>
  <c r="EB303" i="46"/>
  <c r="EA301" i="46"/>
  <c r="EQ308" i="46"/>
  <c r="EF294" i="46"/>
  <c r="EK294" i="46"/>
  <c r="EV308" i="46"/>
  <c r="EL294" i="46"/>
  <c r="EW308" i="46"/>
  <c r="CV308" i="46"/>
  <c r="CK294" i="46"/>
  <c r="BM325" i="46"/>
  <c r="GA294" i="46"/>
  <c r="BY308" i="46"/>
  <c r="DZ303" i="46"/>
  <c r="DY301" i="46"/>
  <c r="GB301" i="46"/>
  <c r="BY294" i="46"/>
  <c r="CJ308" i="46"/>
  <c r="BM324" i="46"/>
  <c r="DM294" i="46"/>
  <c r="DX308" i="46"/>
  <c r="FG294" i="46"/>
  <c r="FR308" i="46"/>
  <c r="FQ303" i="46"/>
  <c r="FP301" i="46"/>
  <c r="EH301" i="46"/>
  <c r="EI303" i="46"/>
  <c r="EW294" i="46"/>
  <c r="FH308" i="46"/>
  <c r="EO294" i="46"/>
  <c r="EZ308" i="46"/>
  <c r="D26" i="49"/>
  <c r="BV303" i="46"/>
  <c r="BU301" i="46"/>
  <c r="BQ303" i="46"/>
  <c r="BP301" i="46"/>
  <c r="BP304" i="46" s="1"/>
  <c r="FW294" i="46"/>
  <c r="DG294" i="46"/>
  <c r="DR308" i="46"/>
  <c r="DF301" i="46"/>
  <c r="DG303" i="46"/>
  <c r="BM331" i="46"/>
  <c r="EA308" i="46"/>
  <c r="EE308" i="46"/>
  <c r="DA305" i="46"/>
  <c r="DA306" i="46"/>
  <c r="DB305" i="46"/>
  <c r="DB306" i="46"/>
  <c r="EX305" i="46"/>
  <c r="EX306" i="46"/>
  <c r="DS308" i="46"/>
  <c r="EB308" i="46"/>
  <c r="EX308" i="46"/>
  <c r="DN305" i="46"/>
  <c r="DN306" i="46"/>
  <c r="CG301" i="46"/>
  <c r="EG305" i="46"/>
  <c r="EG306" i="46"/>
  <c r="DV308" i="46"/>
  <c r="FL294" i="46"/>
  <c r="FW308" i="46"/>
  <c r="BZ308" i="46"/>
  <c r="EK301" i="46"/>
  <c r="EL303" i="46"/>
  <c r="BR301" i="46"/>
  <c r="BS303" i="46"/>
  <c r="CU303" i="46"/>
  <c r="CT301" i="46"/>
  <c r="DD301" i="46"/>
  <c r="DE303" i="46"/>
  <c r="DA294" i="46"/>
  <c r="DL308" i="46"/>
  <c r="MC292" i="46"/>
  <c r="HE292" i="46"/>
  <c r="FC301" i="46"/>
  <c r="FD303" i="46"/>
  <c r="FX308" i="46"/>
  <c r="FM294" i="46"/>
  <c r="DY303" i="46"/>
  <c r="DX301" i="46"/>
  <c r="CU294" i="46"/>
  <c r="DF308" i="46"/>
  <c r="J11" i="52"/>
  <c r="D12" i="52"/>
  <c r="DU303" i="46"/>
  <c r="DT301" i="46"/>
  <c r="FU308" i="46"/>
  <c r="FJ294" i="46"/>
  <c r="CT303" i="46"/>
  <c r="CS301" i="46"/>
  <c r="DH301" i="46"/>
  <c r="DI303" i="46"/>
  <c r="CM303" i="46"/>
  <c r="CL301" i="46"/>
  <c r="CL304" i="46" s="1"/>
  <c r="FP308" i="46"/>
  <c r="DW305" i="46"/>
  <c r="DW306" i="46"/>
  <c r="EI301" i="46"/>
  <c r="CN308" i="46"/>
  <c r="EY301" i="46"/>
  <c r="CU308" i="46"/>
  <c r="DK308" i="46"/>
  <c r="CN305" i="46"/>
  <c r="CN306" i="46"/>
  <c r="CC308" i="46"/>
  <c r="DM301" i="46"/>
  <c r="DV305" i="46"/>
  <c r="DV306" i="46"/>
  <c r="EQ305" i="46"/>
  <c r="EQ306" i="46"/>
  <c r="EM308" i="46"/>
  <c r="EH308" i="46"/>
  <c r="N30" i="45" l="1"/>
  <c r="N33" i="45" s="1"/>
  <c r="O33" i="45" s="1"/>
  <c r="MB8" i="46" s="1"/>
  <c r="N35" i="45"/>
  <c r="BH30" i="67"/>
  <c r="HP26" i="46"/>
  <c r="HP20" i="46"/>
  <c r="HP23" i="46"/>
  <c r="HQ10" i="46"/>
  <c r="HP30" i="46"/>
  <c r="HP31" i="46"/>
  <c r="HP32" i="46"/>
  <c r="HP33" i="46"/>
  <c r="HP34" i="46"/>
  <c r="HP35" i="46"/>
  <c r="HP36" i="46"/>
  <c r="HP37" i="46"/>
  <c r="HP38" i="46"/>
  <c r="HP39" i="46"/>
  <c r="HP40" i="46"/>
  <c r="HP41" i="46"/>
  <c r="HP42" i="46"/>
  <c r="HP43" i="46"/>
  <c r="HP44" i="46"/>
  <c r="HP45" i="46"/>
  <c r="HP46" i="46"/>
  <c r="HP47" i="46"/>
  <c r="HP48" i="46"/>
  <c r="HP49" i="46"/>
  <c r="HP50" i="46"/>
  <c r="HP51" i="46"/>
  <c r="HP52" i="46"/>
  <c r="HP53" i="46"/>
  <c r="HP54" i="46"/>
  <c r="HP55" i="46"/>
  <c r="HP56" i="46"/>
  <c r="HP57" i="46"/>
  <c r="HP58" i="46"/>
  <c r="HP59" i="46"/>
  <c r="HP60" i="46"/>
  <c r="HP61" i="46"/>
  <c r="HP62" i="46"/>
  <c r="HP63" i="46"/>
  <c r="HP64" i="46"/>
  <c r="HP65" i="46"/>
  <c r="HP66" i="46"/>
  <c r="HP67" i="46"/>
  <c r="HP68" i="46"/>
  <c r="HP69" i="46"/>
  <c r="HP70" i="46"/>
  <c r="HP71" i="46"/>
  <c r="HP72" i="46"/>
  <c r="HP73" i="46"/>
  <c r="HP74" i="46"/>
  <c r="HP75" i="46"/>
  <c r="HP76" i="46"/>
  <c r="HP77" i="46"/>
  <c r="HP78" i="46"/>
  <c r="HP79" i="46"/>
  <c r="HP80" i="46"/>
  <c r="HP81" i="46"/>
  <c r="HP82" i="46"/>
  <c r="HP83" i="46"/>
  <c r="HP84" i="46"/>
  <c r="HP85" i="46"/>
  <c r="HP86" i="46"/>
  <c r="HP87" i="46"/>
  <c r="HP88" i="46"/>
  <c r="HP89" i="46"/>
  <c r="HP90" i="46"/>
  <c r="HP91" i="46"/>
  <c r="HP92" i="46"/>
  <c r="HP93" i="46"/>
  <c r="HP94" i="46"/>
  <c r="HP95" i="46"/>
  <c r="HP96" i="46"/>
  <c r="HP97" i="46"/>
  <c r="HP98" i="46"/>
  <c r="HP99" i="46"/>
  <c r="HP100" i="46"/>
  <c r="HP101" i="46"/>
  <c r="HP102" i="46"/>
  <c r="HP103" i="46"/>
  <c r="HP104" i="46"/>
  <c r="HP105" i="46"/>
  <c r="HP106" i="46"/>
  <c r="HP107" i="46"/>
  <c r="HP108" i="46"/>
  <c r="HP109" i="46"/>
  <c r="HP110" i="46"/>
  <c r="HP111" i="46"/>
  <c r="HP112" i="46"/>
  <c r="HP113" i="46"/>
  <c r="HP114" i="46"/>
  <c r="HP115" i="46"/>
  <c r="HP116" i="46"/>
  <c r="HP117" i="46"/>
  <c r="HP118" i="46"/>
  <c r="HP119" i="46"/>
  <c r="HP120" i="46"/>
  <c r="HP121" i="46"/>
  <c r="HP122" i="46"/>
  <c r="HP123" i="46"/>
  <c r="HP124" i="46"/>
  <c r="HP125" i="46"/>
  <c r="HP126" i="46"/>
  <c r="HP127" i="46"/>
  <c r="HP128" i="46"/>
  <c r="HP129" i="46"/>
  <c r="HP130" i="46"/>
  <c r="HP131" i="46"/>
  <c r="HP132" i="46"/>
  <c r="HP133" i="46"/>
  <c r="HP134" i="46"/>
  <c r="HP135" i="46"/>
  <c r="HP136" i="46"/>
  <c r="HP137" i="46"/>
  <c r="HP138" i="46"/>
  <c r="HP139" i="46"/>
  <c r="HP140" i="46"/>
  <c r="HP141" i="46"/>
  <c r="HP142" i="46"/>
  <c r="HP143" i="46"/>
  <c r="HP144" i="46"/>
  <c r="HP145" i="46"/>
  <c r="HP146" i="46"/>
  <c r="HP147" i="46"/>
  <c r="HP148" i="46"/>
  <c r="HP149" i="46"/>
  <c r="HP150" i="46"/>
  <c r="HP151" i="46"/>
  <c r="HP152" i="46"/>
  <c r="HP153" i="46"/>
  <c r="HP154" i="46"/>
  <c r="HP155" i="46"/>
  <c r="HP156" i="46"/>
  <c r="HP157" i="46"/>
  <c r="HP158" i="46"/>
  <c r="HP159" i="46"/>
  <c r="HP160" i="46"/>
  <c r="HP161" i="46"/>
  <c r="HP162" i="46"/>
  <c r="HP163" i="46"/>
  <c r="HP164" i="46"/>
  <c r="HP165" i="46"/>
  <c r="HP166" i="46"/>
  <c r="HP167" i="46"/>
  <c r="HP168" i="46"/>
  <c r="HP169" i="46"/>
  <c r="HP170" i="46"/>
  <c r="HP171" i="46"/>
  <c r="HP172" i="46"/>
  <c r="HP173" i="46"/>
  <c r="HP174" i="46"/>
  <c r="HP175" i="46"/>
  <c r="HP176" i="46"/>
  <c r="HP177" i="46"/>
  <c r="HP178" i="46"/>
  <c r="HP179" i="46"/>
  <c r="HP180" i="46"/>
  <c r="HP181" i="46"/>
  <c r="HP182" i="46"/>
  <c r="HP183" i="46"/>
  <c r="HP184" i="46"/>
  <c r="HP185" i="46"/>
  <c r="HP186" i="46"/>
  <c r="HP187" i="46"/>
  <c r="HP188" i="46"/>
  <c r="HP189" i="46"/>
  <c r="HP190" i="46"/>
  <c r="HP191" i="46"/>
  <c r="HP192" i="46"/>
  <c r="HP193" i="46"/>
  <c r="HP194" i="46"/>
  <c r="HP195" i="46"/>
  <c r="HP196" i="46"/>
  <c r="HP197" i="46"/>
  <c r="HP198" i="46"/>
  <c r="HP199" i="46"/>
  <c r="HP200" i="46"/>
  <c r="HP201" i="46"/>
  <c r="HP202" i="46"/>
  <c r="HP203" i="46"/>
  <c r="HP204" i="46"/>
  <c r="HP205" i="46"/>
  <c r="HP206" i="46"/>
  <c r="HP207" i="46"/>
  <c r="HP208" i="46"/>
  <c r="HP209" i="46"/>
  <c r="HP210" i="46"/>
  <c r="HP211" i="46"/>
  <c r="HP212" i="46"/>
  <c r="HP213" i="46"/>
  <c r="HP214" i="46"/>
  <c r="HP215" i="46"/>
  <c r="HP216" i="46"/>
  <c r="HP217" i="46"/>
  <c r="HP218" i="46"/>
  <c r="HP219" i="46"/>
  <c r="HP220" i="46"/>
  <c r="HP221" i="46"/>
  <c r="HP222" i="46"/>
  <c r="HP223" i="46"/>
  <c r="HP224" i="46"/>
  <c r="HP225" i="46"/>
  <c r="HP226" i="46"/>
  <c r="HP227" i="46"/>
  <c r="HP228" i="46"/>
  <c r="HP229" i="46"/>
  <c r="HP230" i="46"/>
  <c r="HP231" i="46"/>
  <c r="HP232" i="46"/>
  <c r="HP233" i="46"/>
  <c r="HP234" i="46"/>
  <c r="HP235" i="46"/>
  <c r="HP236" i="46"/>
  <c r="HP237" i="46"/>
  <c r="HP238" i="46"/>
  <c r="HP239" i="46"/>
  <c r="HP240" i="46"/>
  <c r="HP241" i="46"/>
  <c r="HP242" i="46"/>
  <c r="HP243" i="46"/>
  <c r="HP244" i="46"/>
  <c r="HP245" i="46"/>
  <c r="HP246" i="46"/>
  <c r="HP247" i="46"/>
  <c r="HP248" i="46"/>
  <c r="HP249" i="46"/>
  <c r="HP250" i="46"/>
  <c r="HP251" i="46"/>
  <c r="HP252" i="46"/>
  <c r="HP253" i="46"/>
  <c r="HP254" i="46"/>
  <c r="HP255" i="46"/>
  <c r="HP256" i="46"/>
  <c r="HP257" i="46"/>
  <c r="HP258" i="46"/>
  <c r="HP259" i="46"/>
  <c r="HP260" i="46"/>
  <c r="HP261" i="46"/>
  <c r="HP262" i="46"/>
  <c r="HP263" i="46"/>
  <c r="HP264" i="46"/>
  <c r="HP265" i="46"/>
  <c r="HP266" i="46"/>
  <c r="HP267" i="46"/>
  <c r="HP268" i="46"/>
  <c r="HP269" i="46"/>
  <c r="HP270" i="46"/>
  <c r="HP271" i="46"/>
  <c r="HP272" i="46"/>
  <c r="HP273" i="46"/>
  <c r="HP274" i="46"/>
  <c r="HP275" i="46"/>
  <c r="HP276" i="46"/>
  <c r="HP277" i="46"/>
  <c r="HP278" i="46"/>
  <c r="HP279" i="46"/>
  <c r="HP280" i="46"/>
  <c r="HP281" i="46"/>
  <c r="HP282" i="46"/>
  <c r="HP283" i="46"/>
  <c r="HP284" i="46"/>
  <c r="HP285" i="46"/>
  <c r="HP286" i="46"/>
  <c r="HP287" i="46"/>
  <c r="HP288" i="46"/>
  <c r="HP290" i="46"/>
  <c r="HP29" i="46"/>
  <c r="HP17" i="46"/>
  <c r="HP27" i="46"/>
  <c r="HP289" i="46"/>
  <c r="HP16" i="46"/>
  <c r="HP24" i="46"/>
  <c r="HP22" i="46"/>
  <c r="HP21" i="46"/>
  <c r="HP25" i="46"/>
  <c r="HP14" i="46"/>
  <c r="HP19" i="46"/>
  <c r="HP28" i="46"/>
  <c r="HP15" i="46"/>
  <c r="HP18" i="46"/>
  <c r="FP304" i="46"/>
  <c r="FP305" i="46"/>
  <c r="FP306" i="46"/>
  <c r="CQ304" i="46"/>
  <c r="CQ305" i="46"/>
  <c r="CQ306" i="46"/>
  <c r="FA305" i="46"/>
  <c r="E81" i="51"/>
  <c r="BO364" i="46"/>
  <c r="BO365" i="46"/>
  <c r="BO367" i="46" s="1"/>
  <c r="BO366" i="46"/>
  <c r="BP363" i="46" s="1"/>
  <c r="FJ296" i="46"/>
  <c r="CU296" i="46"/>
  <c r="FM296" i="46"/>
  <c r="DA296" i="46"/>
  <c r="FL296" i="46"/>
  <c r="DG296" i="46"/>
  <c r="FW296" i="46"/>
  <c r="EO296" i="46"/>
  <c r="EW296" i="46"/>
  <c r="FG296" i="46"/>
  <c r="DM296" i="46"/>
  <c r="BY296" i="46"/>
  <c r="GA296" i="46"/>
  <c r="EL296" i="46"/>
  <c r="EK296" i="46"/>
  <c r="EF296" i="46"/>
  <c r="DX296" i="46"/>
  <c r="FB296" i="46"/>
  <c r="CH296" i="46"/>
  <c r="FO296" i="46"/>
  <c r="FD296" i="46"/>
  <c r="CI296" i="46"/>
  <c r="CS296" i="46"/>
  <c r="DS296" i="46"/>
  <c r="FQ296" i="46"/>
  <c r="BW296" i="46"/>
  <c r="EX296" i="46"/>
  <c r="DY296" i="46"/>
  <c r="ET296" i="46"/>
  <c r="BV296" i="46"/>
  <c r="CR296" i="46"/>
  <c r="EZ296" i="46"/>
  <c r="FV296" i="46"/>
  <c r="CO296" i="46"/>
  <c r="DI296" i="46"/>
  <c r="DB296" i="46"/>
  <c r="EA296" i="46"/>
  <c r="DE296" i="46"/>
  <c r="CB296" i="46"/>
  <c r="EH296" i="46"/>
  <c r="BZ296" i="46"/>
  <c r="CA296" i="46"/>
  <c r="FY296" i="46"/>
  <c r="FA296" i="46"/>
  <c r="EC296" i="46"/>
  <c r="DO296" i="46"/>
  <c r="CF296" i="46"/>
  <c r="DR296" i="46"/>
  <c r="CT296" i="46"/>
  <c r="CM296" i="46"/>
  <c r="EV296" i="46"/>
  <c r="EI296" i="46"/>
  <c r="EN296" i="46"/>
  <c r="EJ296" i="46"/>
  <c r="CP296" i="46"/>
  <c r="ED296" i="46"/>
  <c r="EP296" i="46"/>
  <c r="EY296" i="46"/>
  <c r="FI296" i="46"/>
  <c r="FX296" i="46"/>
  <c r="EU296" i="46"/>
  <c r="DZ296" i="46"/>
  <c r="ER296" i="46"/>
  <c r="EQ296" i="46"/>
  <c r="BX296" i="46"/>
  <c r="DL296" i="46"/>
  <c r="CD296" i="46"/>
  <c r="DN296" i="46"/>
  <c r="CW296" i="46"/>
  <c r="BT296" i="46"/>
  <c r="CZ296" i="46"/>
  <c r="BR296" i="46"/>
  <c r="BS323" i="46"/>
  <c r="GB296" i="46"/>
  <c r="BS296" i="46"/>
  <c r="HJ292" i="46" s="1"/>
  <c r="DF296" i="46"/>
  <c r="FZ296" i="46"/>
  <c r="DD296" i="46"/>
  <c r="FE296" i="46"/>
  <c r="DW296" i="46"/>
  <c r="BU296" i="46"/>
  <c r="EB296" i="46"/>
  <c r="FK296" i="46"/>
  <c r="CG296" i="46"/>
  <c r="FF296" i="46"/>
  <c r="I12" i="52"/>
  <c r="E12" i="52"/>
  <c r="H12" i="52" s="1"/>
  <c r="H11" i="52"/>
  <c r="L60" i="51"/>
  <c r="L59" i="51"/>
  <c r="M56" i="51" s="1"/>
  <c r="EP304" i="46"/>
  <c r="F74" i="51"/>
  <c r="BY305" i="46"/>
  <c r="BT331" i="46"/>
  <c r="BT326" i="46"/>
  <c r="BT328" i="46"/>
  <c r="BY304" i="46"/>
  <c r="FA306" i="46"/>
  <c r="FH306" i="46"/>
  <c r="FH304" i="46"/>
  <c r="FA304" i="46"/>
  <c r="BT327" i="46"/>
  <c r="BM314" i="46"/>
  <c r="CA330" i="46" a="1"/>
  <c r="CA330" i="46" s="1"/>
  <c r="CD330" i="46" s="1"/>
  <c r="CF330" i="46" s="1"/>
  <c r="BT332" i="46"/>
  <c r="CX296" i="46"/>
  <c r="BT330" i="46"/>
  <c r="HO292" i="46"/>
  <c r="HN292" i="46"/>
  <c r="DE305" i="46"/>
  <c r="DE304" i="46"/>
  <c r="DE306" i="46"/>
  <c r="HP292" i="46"/>
  <c r="CR305" i="46"/>
  <c r="CR304" i="46"/>
  <c r="CR306" i="46"/>
  <c r="CA304" i="46"/>
  <c r="CA305" i="46"/>
  <c r="CA306" i="46"/>
  <c r="BM319" i="46"/>
  <c r="DM305" i="46"/>
  <c r="DM304" i="46"/>
  <c r="DM306" i="46"/>
  <c r="BM317" i="46"/>
  <c r="CE304" i="46"/>
  <c r="CE305" i="46"/>
  <c r="CE306" i="46"/>
  <c r="EO304" i="46"/>
  <c r="EO305" i="46"/>
  <c r="EO306" i="46"/>
  <c r="DK305" i="46"/>
  <c r="DK304" i="46"/>
  <c r="DK306" i="46"/>
  <c r="FL305" i="46"/>
  <c r="FL304" i="46"/>
  <c r="FL306" i="46"/>
  <c r="CX305" i="46"/>
  <c r="CX304" i="46"/>
  <c r="CX306" i="46"/>
  <c r="BM318" i="46"/>
  <c r="CA328" i="46" a="1"/>
  <c r="CA328" i="46" s="1"/>
  <c r="CD328" i="46" s="1"/>
  <c r="CF328" i="46" s="1"/>
  <c r="CA329" i="46" a="1"/>
  <c r="CA329" i="46" s="1"/>
  <c r="CD329" i="46" s="1"/>
  <c r="CF329" i="46" s="1"/>
  <c r="FD305" i="46"/>
  <c r="FD304" i="46"/>
  <c r="FD306" i="46"/>
  <c r="BM313" i="46"/>
  <c r="F68" i="51"/>
  <c r="F25" i="49"/>
  <c r="DF305" i="46"/>
  <c r="DF304" i="46"/>
  <c r="DF306" i="46"/>
  <c r="BM320" i="46"/>
  <c r="BJ332" i="46" s="1"/>
  <c r="FF305" i="46"/>
  <c r="FF304" i="46"/>
  <c r="FF306" i="46"/>
  <c r="DT305" i="46"/>
  <c r="DT304" i="46"/>
  <c r="DT306" i="46"/>
  <c r="DL305" i="46"/>
  <c r="DL304" i="46"/>
  <c r="DL306" i="46"/>
  <c r="BM316" i="46"/>
  <c r="BR305" i="46"/>
  <c r="BR304" i="46"/>
  <c r="BR306" i="46"/>
  <c r="CP304" i="46"/>
  <c r="CP305" i="46"/>
  <c r="CP306" i="46"/>
  <c r="CK304" i="46"/>
  <c r="CK305" i="46"/>
  <c r="CK306" i="46"/>
  <c r="EH305" i="46"/>
  <c r="EH304" i="46"/>
  <c r="EH306" i="46"/>
  <c r="CA325" i="46" a="1"/>
  <c r="CA325" i="46" s="1"/>
  <c r="CD325" i="46" s="1"/>
  <c r="CF325" i="46" s="1"/>
  <c r="DH304" i="46"/>
  <c r="DH305" i="46"/>
  <c r="DH306" i="46"/>
  <c r="DC305" i="46"/>
  <c r="DC304" i="46"/>
  <c r="DC306" i="46"/>
  <c r="CJ305" i="46"/>
  <c r="CJ304" i="46"/>
  <c r="CJ306" i="46"/>
  <c r="DD304" i="46"/>
  <c r="DD305" i="46"/>
  <c r="DD306" i="46"/>
  <c r="FS304" i="46"/>
  <c r="FS305" i="46"/>
  <c r="FS306" i="46"/>
  <c r="DU296" i="46"/>
  <c r="CD304" i="46"/>
  <c r="CD305" i="46"/>
  <c r="CD306" i="46"/>
  <c r="FN305" i="46"/>
  <c r="FN304" i="46"/>
  <c r="FN306" i="46"/>
  <c r="FW305" i="46"/>
  <c r="FW304" i="46"/>
  <c r="FW306" i="46"/>
  <c r="CA324" i="46" a="1"/>
  <c r="CA324" i="46" s="1"/>
  <c r="CD324" i="46" s="1"/>
  <c r="CF324" i="46" s="1"/>
  <c r="CM304" i="46"/>
  <c r="CM305" i="46"/>
  <c r="CM306" i="46"/>
  <c r="CU305" i="46"/>
  <c r="CU304" i="46"/>
  <c r="CU306" i="46"/>
  <c r="DG304" i="46"/>
  <c r="DG305" i="46"/>
  <c r="DG306" i="46"/>
  <c r="BQ304" i="46"/>
  <c r="BQ305" i="46"/>
  <c r="BQ306" i="46"/>
  <c r="DZ305" i="46"/>
  <c r="DZ304" i="46"/>
  <c r="DZ306" i="46"/>
  <c r="CK296" i="46"/>
  <c r="FR304" i="46"/>
  <c r="FR305" i="46"/>
  <c r="FR306" i="46"/>
  <c r="FC304" i="46"/>
  <c r="FC305" i="46"/>
  <c r="FC306" i="46"/>
  <c r="FB304" i="46"/>
  <c r="FB305" i="46"/>
  <c r="FB306" i="46"/>
  <c r="CG304" i="46"/>
  <c r="CG305" i="46"/>
  <c r="CG306" i="46"/>
  <c r="EK304" i="46"/>
  <c r="EK305" i="46"/>
  <c r="EK306" i="46"/>
  <c r="ES305" i="46"/>
  <c r="ES304" i="46"/>
  <c r="ES306" i="46"/>
  <c r="CS305" i="46"/>
  <c r="CS304" i="46"/>
  <c r="CS306" i="46"/>
  <c r="GB304" i="46"/>
  <c r="GB305" i="46"/>
  <c r="GB306" i="46"/>
  <c r="AB59" i="51"/>
  <c r="AC56" i="51" s="1"/>
  <c r="AB60" i="51"/>
  <c r="CA327" i="46" a="1"/>
  <c r="CA327" i="46" s="1"/>
  <c r="CD327" i="46" s="1"/>
  <c r="CF327" i="46" s="1"/>
  <c r="DI304" i="46"/>
  <c r="DI305" i="46"/>
  <c r="DI306" i="46"/>
  <c r="DY305" i="46"/>
  <c r="DY304" i="46"/>
  <c r="DY306" i="46"/>
  <c r="BS305" i="46"/>
  <c r="BS304" i="46"/>
  <c r="BS306" i="46"/>
  <c r="DX304" i="46"/>
  <c r="DX305" i="46"/>
  <c r="DX306" i="46"/>
  <c r="BM311" i="46"/>
  <c r="CO305" i="46"/>
  <c r="CO304" i="46"/>
  <c r="CO306" i="46"/>
  <c r="EN305" i="46"/>
  <c r="EN304" i="46"/>
  <c r="EN306" i="46"/>
  <c r="FJ305" i="46"/>
  <c r="FJ304" i="46"/>
  <c r="FJ306" i="46"/>
  <c r="FO304" i="46"/>
  <c r="FO305" i="46"/>
  <c r="FO306" i="46"/>
  <c r="DQ304" i="46"/>
  <c r="DQ305" i="46"/>
  <c r="DQ306" i="46"/>
  <c r="BT304" i="46"/>
  <c r="BT305" i="46"/>
  <c r="BT306" i="46"/>
  <c r="CF305" i="46"/>
  <c r="CF304" i="46"/>
  <c r="CF306" i="46"/>
  <c r="CA332" i="46" a="1"/>
  <c r="CA332" i="46" s="1"/>
  <c r="CD332" i="46" s="1"/>
  <c r="CF332" i="46" s="1"/>
  <c r="DU304" i="46"/>
  <c r="DU305" i="46"/>
  <c r="DU306" i="46"/>
  <c r="BV304" i="46"/>
  <c r="BV305" i="46"/>
  <c r="BV306" i="46"/>
  <c r="EI305" i="46"/>
  <c r="EI304" i="46"/>
  <c r="EI306" i="46"/>
  <c r="EY304" i="46"/>
  <c r="EY305" i="46"/>
  <c r="EY306" i="46"/>
  <c r="DO304" i="46"/>
  <c r="DO305" i="46"/>
  <c r="DO306" i="46"/>
  <c r="HM292" i="46"/>
  <c r="CY305" i="46"/>
  <c r="CY304" i="46"/>
  <c r="CY306" i="46"/>
  <c r="FT304" i="46"/>
  <c r="FT305" i="46"/>
  <c r="FT306" i="46"/>
  <c r="EA305" i="46"/>
  <c r="EA304" i="46"/>
  <c r="EA306" i="46"/>
  <c r="DK57" i="51"/>
  <c r="DM57" i="51"/>
  <c r="DR57" i="51"/>
  <c r="DV57" i="51"/>
  <c r="DL57" i="51"/>
  <c r="DP57" i="51"/>
  <c r="DU57" i="51"/>
  <c r="DO57" i="51"/>
  <c r="DS57" i="51"/>
  <c r="DN57" i="51"/>
  <c r="DT57" i="51"/>
  <c r="DQ57" i="51"/>
  <c r="CI305" i="46"/>
  <c r="CI304" i="46"/>
  <c r="CI306" i="46"/>
  <c r="EE304" i="46"/>
  <c r="EE305" i="46"/>
  <c r="EE306" i="46"/>
  <c r="CA331" i="46" a="1"/>
  <c r="CA331" i="46" s="1"/>
  <c r="CD331" i="46" s="1"/>
  <c r="CF331" i="46" s="1"/>
  <c r="D13" i="52"/>
  <c r="J12" i="52"/>
  <c r="EL304" i="46"/>
  <c r="EL305" i="46"/>
  <c r="EL306" i="46"/>
  <c r="E69" i="51"/>
  <c r="E26" i="49"/>
  <c r="FQ304" i="46"/>
  <c r="FQ305" i="46"/>
  <c r="FQ306" i="46"/>
  <c r="EB305" i="46"/>
  <c r="EB304" i="46"/>
  <c r="EB306" i="46"/>
  <c r="FM304" i="46"/>
  <c r="FM305" i="46"/>
  <c r="FM306" i="46"/>
  <c r="BU304" i="46"/>
  <c r="BU305" i="46"/>
  <c r="BU306" i="46"/>
  <c r="DR305" i="46"/>
  <c r="DR304" i="46"/>
  <c r="DR306" i="46"/>
  <c r="CW304" i="46"/>
  <c r="CW305" i="46"/>
  <c r="CW306" i="46"/>
  <c r="CC304" i="46"/>
  <c r="CC306" i="46"/>
  <c r="FI305" i="46"/>
  <c r="FI304" i="46"/>
  <c r="FI306" i="46"/>
  <c r="EV305" i="46"/>
  <c r="EV304" i="46"/>
  <c r="EV306" i="46"/>
  <c r="EC304" i="46"/>
  <c r="EC305" i="46"/>
  <c r="EC306" i="46"/>
  <c r="CV304" i="46"/>
  <c r="CV305" i="46"/>
  <c r="CV306" i="46"/>
  <c r="M57" i="51"/>
  <c r="M60" i="51" s="1"/>
  <c r="M59" i="51"/>
  <c r="BW305" i="46"/>
  <c r="BW304" i="46"/>
  <c r="BW306" i="46"/>
  <c r="CB304" i="46"/>
  <c r="CB305" i="46"/>
  <c r="CB306" i="46"/>
  <c r="CA326" i="46" a="1"/>
  <c r="CA326" i="46" s="1"/>
  <c r="CD326" i="46" s="1"/>
  <c r="CF326" i="46" s="1"/>
  <c r="CT305" i="46"/>
  <c r="CT304" i="46"/>
  <c r="CT306" i="46"/>
  <c r="BM312" i="46"/>
  <c r="FZ304" i="46"/>
  <c r="FZ305" i="46"/>
  <c r="FZ306" i="46"/>
  <c r="BM315" i="46"/>
  <c r="FE304" i="46"/>
  <c r="FE305" i="46"/>
  <c r="FE306" i="46"/>
  <c r="FU305" i="46"/>
  <c r="FU304" i="46"/>
  <c r="FU306" i="46"/>
  <c r="BT329" i="46"/>
  <c r="ET305" i="46"/>
  <c r="ET304" i="46"/>
  <c r="ET306" i="46"/>
  <c r="ER305" i="46"/>
  <c r="ER304" i="46"/>
  <c r="ER306" i="46"/>
  <c r="FY304" i="46"/>
  <c r="FY305" i="46"/>
  <c r="FY306" i="46"/>
  <c r="ES296" i="46"/>
  <c r="N48" i="45" l="1"/>
  <c r="O35" i="45"/>
  <c r="N50" i="45"/>
  <c r="LW30" i="46"/>
  <c r="LW31" i="46"/>
  <c r="LW32" i="46"/>
  <c r="LW33" i="46"/>
  <c r="LW34" i="46"/>
  <c r="LW35" i="46"/>
  <c r="LW36" i="46"/>
  <c r="LW37" i="46"/>
  <c r="LW38" i="46"/>
  <c r="LW39" i="46"/>
  <c r="LW40" i="46"/>
  <c r="LW41" i="46"/>
  <c r="LW42" i="46"/>
  <c r="LW43" i="46"/>
  <c r="LW44" i="46"/>
  <c r="LW45" i="46"/>
  <c r="LW46" i="46"/>
  <c r="LW47" i="46"/>
  <c r="LW48" i="46"/>
  <c r="LW49" i="46"/>
  <c r="LW50" i="46"/>
  <c r="LW51" i="46"/>
  <c r="LW52" i="46"/>
  <c r="LW53" i="46"/>
  <c r="LW54" i="46"/>
  <c r="LW55" i="46"/>
  <c r="LW56" i="46"/>
  <c r="LW57" i="46"/>
  <c r="LW58" i="46"/>
  <c r="LW59" i="46"/>
  <c r="LW60" i="46"/>
  <c r="LW61" i="46"/>
  <c r="LW62" i="46"/>
  <c r="LW63" i="46"/>
  <c r="LW64" i="46"/>
  <c r="LW65" i="46"/>
  <c r="LW66" i="46"/>
  <c r="LW67" i="46"/>
  <c r="LW68" i="46"/>
  <c r="LW69" i="46"/>
  <c r="LW70" i="46"/>
  <c r="LW71" i="46"/>
  <c r="LW72" i="46"/>
  <c r="LW73" i="46"/>
  <c r="LW74" i="46"/>
  <c r="LW75" i="46"/>
  <c r="LW76" i="46"/>
  <c r="LW77" i="46"/>
  <c r="LW78" i="46"/>
  <c r="LW79" i="46"/>
  <c r="LW80" i="46"/>
  <c r="LW81" i="46"/>
  <c r="LW82" i="46"/>
  <c r="LW83" i="46"/>
  <c r="LW84" i="46"/>
  <c r="LW85" i="46"/>
  <c r="LW86" i="46"/>
  <c r="LW87" i="46"/>
  <c r="LW88" i="46"/>
  <c r="LW89" i="46"/>
  <c r="LW90" i="46"/>
  <c r="LW91" i="46"/>
  <c r="LW92" i="46"/>
  <c r="LW93" i="46"/>
  <c r="LW94" i="46"/>
  <c r="LW95" i="46"/>
  <c r="LW96" i="46"/>
  <c r="LW97" i="46"/>
  <c r="LW98" i="46"/>
  <c r="LW99" i="46"/>
  <c r="LW100" i="46"/>
  <c r="LW101" i="46"/>
  <c r="LW102" i="46"/>
  <c r="LW103" i="46"/>
  <c r="LW104" i="46"/>
  <c r="LW105" i="46"/>
  <c r="LW106" i="46"/>
  <c r="LW107" i="46"/>
  <c r="LW108" i="46"/>
  <c r="LW109" i="46"/>
  <c r="LW110" i="46"/>
  <c r="LW111" i="46"/>
  <c r="LW112" i="46"/>
  <c r="LW113" i="46"/>
  <c r="LW114" i="46"/>
  <c r="LW115" i="46"/>
  <c r="LW116" i="46"/>
  <c r="LW117" i="46"/>
  <c r="LW118" i="46"/>
  <c r="LW119" i="46"/>
  <c r="LW120" i="46"/>
  <c r="LW121" i="46"/>
  <c r="LW122" i="46"/>
  <c r="LW123" i="46"/>
  <c r="LW124" i="46"/>
  <c r="LW125" i="46"/>
  <c r="LW126" i="46"/>
  <c r="LW127" i="46"/>
  <c r="LW128" i="46"/>
  <c r="LW129" i="46"/>
  <c r="LW130" i="46"/>
  <c r="LW131" i="46"/>
  <c r="LW132" i="46"/>
  <c r="LW133" i="46"/>
  <c r="LW134" i="46"/>
  <c r="LW135" i="46"/>
  <c r="LW136" i="46"/>
  <c r="LW137" i="46"/>
  <c r="LW138" i="46"/>
  <c r="LW139" i="46"/>
  <c r="LW140" i="46"/>
  <c r="LW141" i="46"/>
  <c r="LW142" i="46"/>
  <c r="LW143" i="46"/>
  <c r="LW144" i="46"/>
  <c r="LW145" i="46"/>
  <c r="LW146" i="46"/>
  <c r="LW147" i="46"/>
  <c r="LW148" i="46"/>
  <c r="LW149" i="46"/>
  <c r="LW150" i="46"/>
  <c r="LW151" i="46"/>
  <c r="LW152" i="46"/>
  <c r="LW153" i="46"/>
  <c r="LW154" i="46"/>
  <c r="LW155" i="46"/>
  <c r="LW156" i="46"/>
  <c r="LW157" i="46"/>
  <c r="LW158" i="46"/>
  <c r="LW159" i="46"/>
  <c r="LW160" i="46"/>
  <c r="LW161" i="46"/>
  <c r="LW162" i="46"/>
  <c r="LW163" i="46"/>
  <c r="LW164" i="46"/>
  <c r="LW165" i="46"/>
  <c r="LW166" i="46"/>
  <c r="LW167" i="46"/>
  <c r="LW168" i="46"/>
  <c r="LW169" i="46"/>
  <c r="LW170" i="46"/>
  <c r="LW171" i="46"/>
  <c r="LW172" i="46"/>
  <c r="LW173" i="46"/>
  <c r="LW174" i="46"/>
  <c r="LW175" i="46"/>
  <c r="LW176" i="46"/>
  <c r="LW177" i="46"/>
  <c r="LW178" i="46"/>
  <c r="LW179" i="46"/>
  <c r="LW180" i="46"/>
  <c r="LW181" i="46"/>
  <c r="LW182" i="46"/>
  <c r="LW183" i="46"/>
  <c r="LW184" i="46"/>
  <c r="LW185" i="46"/>
  <c r="LW186" i="46"/>
  <c r="LW187" i="46"/>
  <c r="LW188" i="46"/>
  <c r="LW189" i="46"/>
  <c r="LW190" i="46"/>
  <c r="LW191" i="46"/>
  <c r="LW192" i="46"/>
  <c r="LW193" i="46"/>
  <c r="LW194" i="46"/>
  <c r="LW195" i="46"/>
  <c r="LW196" i="46"/>
  <c r="LW197" i="46"/>
  <c r="LW198" i="46"/>
  <c r="LW199" i="46"/>
  <c r="LW200" i="46"/>
  <c r="LW201" i="46"/>
  <c r="LW202" i="46"/>
  <c r="LW203" i="46"/>
  <c r="LW204" i="46"/>
  <c r="LW205" i="46"/>
  <c r="LW206" i="46"/>
  <c r="LW207" i="46"/>
  <c r="LW208" i="46"/>
  <c r="LW209" i="46"/>
  <c r="LW210" i="46"/>
  <c r="LW211" i="46"/>
  <c r="LW212" i="46"/>
  <c r="LW213" i="46"/>
  <c r="LW214" i="46"/>
  <c r="LW215" i="46"/>
  <c r="LW216" i="46"/>
  <c r="LW217" i="46"/>
  <c r="LW218" i="46"/>
  <c r="LW219" i="46"/>
  <c r="LW220" i="46"/>
  <c r="LW221" i="46"/>
  <c r="LW222" i="46"/>
  <c r="LW223" i="46"/>
  <c r="LW224" i="46"/>
  <c r="LW225" i="46"/>
  <c r="LW226" i="46"/>
  <c r="LW227" i="46"/>
  <c r="LW228" i="46"/>
  <c r="LW229" i="46"/>
  <c r="LW230" i="46"/>
  <c r="LW231" i="46"/>
  <c r="LW232" i="46"/>
  <c r="LW233" i="46"/>
  <c r="LW234" i="46"/>
  <c r="LW235" i="46"/>
  <c r="LW236" i="46"/>
  <c r="LW237" i="46"/>
  <c r="LW238" i="46"/>
  <c r="LW239" i="46"/>
  <c r="LW240" i="46"/>
  <c r="LW241" i="46"/>
  <c r="LW242" i="46"/>
  <c r="LW243" i="46"/>
  <c r="LW244" i="46"/>
  <c r="LW245" i="46"/>
  <c r="LW246" i="46"/>
  <c r="LW247" i="46"/>
  <c r="LW248" i="46"/>
  <c r="LW249" i="46"/>
  <c r="LW250" i="46"/>
  <c r="LW251" i="46"/>
  <c r="LW252" i="46"/>
  <c r="LW253" i="46"/>
  <c r="LW254" i="46"/>
  <c r="LW255" i="46"/>
  <c r="LW256" i="46"/>
  <c r="LW257" i="46"/>
  <c r="LW258" i="46"/>
  <c r="LW259" i="46"/>
  <c r="LW260" i="46"/>
  <c r="LW261" i="46"/>
  <c r="LW262" i="46"/>
  <c r="LW263" i="46"/>
  <c r="LW264" i="46"/>
  <c r="LW265" i="46"/>
  <c r="LW266" i="46"/>
  <c r="LW267" i="46"/>
  <c r="LW268" i="46"/>
  <c r="LW269" i="46"/>
  <c r="LW270" i="46"/>
  <c r="LW271" i="46"/>
  <c r="LW272" i="46"/>
  <c r="LW273" i="46"/>
  <c r="LW274" i="46"/>
  <c r="LW275" i="46"/>
  <c r="LW276" i="46"/>
  <c r="LW277" i="46"/>
  <c r="LW278" i="46"/>
  <c r="LW279" i="46"/>
  <c r="LW280" i="46"/>
  <c r="LW281" i="46"/>
  <c r="LW282" i="46"/>
  <c r="LW283" i="46"/>
  <c r="LW284" i="46"/>
  <c r="LW285" i="46"/>
  <c r="LW286" i="46"/>
  <c r="LW287" i="46"/>
  <c r="LW288" i="46"/>
  <c r="ME8" i="46"/>
  <c r="QK8" i="46"/>
  <c r="NW8" i="46"/>
  <c r="PX8" i="46"/>
  <c r="NV8" i="46"/>
  <c r="ON8" i="46"/>
  <c r="OU8" i="46"/>
  <c r="PJ8" i="46"/>
  <c r="OI8" i="46"/>
  <c r="QJ8" i="46"/>
  <c r="PH8" i="46"/>
  <c r="MO8" i="46"/>
  <c r="MM8" i="46"/>
  <c r="PC8" i="46"/>
  <c r="MY8" i="46"/>
  <c r="LW18" i="46"/>
  <c r="LW289" i="46"/>
  <c r="LW20" i="46"/>
  <c r="LW17" i="46"/>
  <c r="NT8" i="46"/>
  <c r="NF8" i="46"/>
  <c r="NB8" i="46"/>
  <c r="QL8" i="46"/>
  <c r="NG8" i="46"/>
  <c r="PI8" i="46"/>
  <c r="QF8" i="46"/>
  <c r="NS8" i="46"/>
  <c r="OT8" i="46"/>
  <c r="QO8" i="46"/>
  <c r="PE8" i="46"/>
  <c r="PR8" i="46"/>
  <c r="OR8" i="46"/>
  <c r="LW16" i="46"/>
  <c r="OC8" i="46"/>
  <c r="LW19" i="46"/>
  <c r="NX8" i="46"/>
  <c r="QE8" i="46"/>
  <c r="PU8" i="46"/>
  <c r="MH8" i="46"/>
  <c r="OO8" i="46"/>
  <c r="PY8" i="46"/>
  <c r="QI8" i="46"/>
  <c r="OB8" i="46"/>
  <c r="NC8" i="46"/>
  <c r="OQ8" i="46"/>
  <c r="MS8" i="46"/>
  <c r="OM8" i="46"/>
  <c r="OX8" i="46"/>
  <c r="PB8" i="46"/>
  <c r="OE8" i="46"/>
  <c r="NY8" i="46"/>
  <c r="LW21" i="46"/>
  <c r="LW27" i="46"/>
  <c r="MG8" i="46"/>
  <c r="LW29" i="46"/>
  <c r="ND8" i="46"/>
  <c r="MJ8" i="46"/>
  <c r="QA8" i="46"/>
  <c r="PM8" i="46"/>
  <c r="NE8" i="46"/>
  <c r="NR8" i="46"/>
  <c r="MV8" i="46"/>
  <c r="PK8" i="46"/>
  <c r="MD8" i="46"/>
  <c r="MN8" i="46"/>
  <c r="OF8" i="46"/>
  <c r="OW8" i="46"/>
  <c r="PN8" i="46"/>
  <c r="NU8" i="46"/>
  <c r="LW28" i="46"/>
  <c r="LW15" i="46"/>
  <c r="PZ8" i="46"/>
  <c r="OY8" i="46"/>
  <c r="NP8" i="46"/>
  <c r="MC8" i="46"/>
  <c r="NJ8" i="46"/>
  <c r="OK8" i="46"/>
  <c r="MX8" i="46"/>
  <c r="PD8" i="46"/>
  <c r="PG8" i="46"/>
  <c r="MT8" i="46"/>
  <c r="PQ8" i="46"/>
  <c r="OD8" i="46"/>
  <c r="PO8" i="46"/>
  <c r="OL8" i="46"/>
  <c r="OJ8" i="46"/>
  <c r="LW23" i="46"/>
  <c r="MQ8" i="46"/>
  <c r="PF8" i="46"/>
  <c r="MW8" i="46"/>
  <c r="OP8" i="46"/>
  <c r="OV8" i="46"/>
  <c r="PP8" i="46"/>
  <c r="MF8" i="46"/>
  <c r="NN8" i="46"/>
  <c r="MK8" i="46"/>
  <c r="PL8" i="46"/>
  <c r="QQ8" i="46"/>
  <c r="QD8" i="46"/>
  <c r="OH8" i="46"/>
  <c r="QB8" i="46"/>
  <c r="LW22" i="46"/>
  <c r="MU8" i="46"/>
  <c r="OA8" i="46"/>
  <c r="MZ8" i="46"/>
  <c r="OG8" i="46"/>
  <c r="QN8" i="46"/>
  <c r="PW8" i="46"/>
  <c r="LW26" i="46"/>
  <c r="ML8" i="46"/>
  <c r="MI8" i="46"/>
  <c r="LW14" i="46"/>
  <c r="LW24" i="46"/>
  <c r="NH8" i="46"/>
  <c r="NQ8" i="46"/>
  <c r="PT8" i="46"/>
  <c r="LW25" i="46"/>
  <c r="OS8" i="46"/>
  <c r="NZ8" i="46"/>
  <c r="QH8" i="46"/>
  <c r="MP8" i="46"/>
  <c r="OZ8" i="46"/>
  <c r="NK8" i="46"/>
  <c r="NI8" i="46"/>
  <c r="PS8" i="46"/>
  <c r="QP8" i="46"/>
  <c r="NO8" i="46"/>
  <c r="QG8" i="46"/>
  <c r="PA8" i="46"/>
  <c r="MR8" i="46"/>
  <c r="PV8" i="46"/>
  <c r="NM8" i="46"/>
  <c r="NL8" i="46"/>
  <c r="NA8" i="46"/>
  <c r="QM8" i="46"/>
  <c r="QC8" i="46"/>
  <c r="HQ26" i="46"/>
  <c r="HQ20" i="46"/>
  <c r="HQ23" i="46"/>
  <c r="BO369" i="46"/>
  <c r="HR10" i="46"/>
  <c r="HQ30" i="46"/>
  <c r="HQ31" i="46"/>
  <c r="HQ32" i="46"/>
  <c r="HQ33" i="46"/>
  <c r="HQ34" i="46"/>
  <c r="HQ35" i="46"/>
  <c r="HQ36" i="46"/>
  <c r="HQ37" i="46"/>
  <c r="HQ38" i="46"/>
  <c r="HQ39" i="46"/>
  <c r="HQ40" i="46"/>
  <c r="HQ41" i="46"/>
  <c r="HQ42" i="46"/>
  <c r="HQ43" i="46"/>
  <c r="HQ44" i="46"/>
  <c r="HQ45" i="46"/>
  <c r="HQ46" i="46"/>
  <c r="HQ47" i="46"/>
  <c r="HQ48" i="46"/>
  <c r="HQ49" i="46"/>
  <c r="HQ50" i="46"/>
  <c r="HQ51" i="46"/>
  <c r="HQ52" i="46"/>
  <c r="HQ53" i="46"/>
  <c r="HQ54" i="46"/>
  <c r="HQ55" i="46"/>
  <c r="HQ56" i="46"/>
  <c r="HQ57" i="46"/>
  <c r="HQ58" i="46"/>
  <c r="HQ59" i="46"/>
  <c r="HQ60" i="46"/>
  <c r="HQ61" i="46"/>
  <c r="HQ62" i="46"/>
  <c r="HQ63" i="46"/>
  <c r="HQ64" i="46"/>
  <c r="HQ65" i="46"/>
  <c r="HQ66" i="46"/>
  <c r="HQ67" i="46"/>
  <c r="HQ68" i="46"/>
  <c r="HQ69" i="46"/>
  <c r="HQ70" i="46"/>
  <c r="HQ71" i="46"/>
  <c r="HQ72" i="46"/>
  <c r="HQ73" i="46"/>
  <c r="HQ74" i="46"/>
  <c r="HQ75" i="46"/>
  <c r="HQ76" i="46"/>
  <c r="HQ77" i="46"/>
  <c r="HQ78" i="46"/>
  <c r="HQ79" i="46"/>
  <c r="HQ80" i="46"/>
  <c r="HQ81" i="46"/>
  <c r="HQ82" i="46"/>
  <c r="HQ83" i="46"/>
  <c r="HQ84" i="46"/>
  <c r="HQ85" i="46"/>
  <c r="HQ86" i="46"/>
  <c r="HQ87" i="46"/>
  <c r="HQ88" i="46"/>
  <c r="HQ89" i="46"/>
  <c r="HQ90" i="46"/>
  <c r="HQ91" i="46"/>
  <c r="HQ92" i="46"/>
  <c r="HQ93" i="46"/>
  <c r="HQ94" i="46"/>
  <c r="HQ95" i="46"/>
  <c r="HQ96" i="46"/>
  <c r="HQ97" i="46"/>
  <c r="HQ98" i="46"/>
  <c r="HQ99" i="46"/>
  <c r="HQ100" i="46"/>
  <c r="HQ101" i="46"/>
  <c r="HQ102" i="46"/>
  <c r="HQ103" i="46"/>
  <c r="HQ104" i="46"/>
  <c r="HQ105" i="46"/>
  <c r="HQ106" i="46"/>
  <c r="HQ107" i="46"/>
  <c r="HQ108" i="46"/>
  <c r="HQ109" i="46"/>
  <c r="HQ110" i="46"/>
  <c r="HQ111" i="46"/>
  <c r="HQ112" i="46"/>
  <c r="HQ113" i="46"/>
  <c r="HQ114" i="46"/>
  <c r="HQ115" i="46"/>
  <c r="HQ116" i="46"/>
  <c r="HQ117" i="46"/>
  <c r="HQ118" i="46"/>
  <c r="HQ119" i="46"/>
  <c r="HQ120" i="46"/>
  <c r="HQ121" i="46"/>
  <c r="HQ122" i="46"/>
  <c r="HQ123" i="46"/>
  <c r="HQ124" i="46"/>
  <c r="HQ125" i="46"/>
  <c r="HQ126" i="46"/>
  <c r="HQ127" i="46"/>
  <c r="HQ128" i="46"/>
  <c r="HQ129" i="46"/>
  <c r="HQ130" i="46"/>
  <c r="HQ131" i="46"/>
  <c r="HQ132" i="46"/>
  <c r="HQ133" i="46"/>
  <c r="HQ134" i="46"/>
  <c r="HQ135" i="46"/>
  <c r="HQ136" i="46"/>
  <c r="HQ137" i="46"/>
  <c r="HQ138" i="46"/>
  <c r="HQ139" i="46"/>
  <c r="HQ140" i="46"/>
  <c r="HQ141" i="46"/>
  <c r="HQ142" i="46"/>
  <c r="HQ143" i="46"/>
  <c r="HQ144" i="46"/>
  <c r="HQ145" i="46"/>
  <c r="HQ146" i="46"/>
  <c r="HQ147" i="46"/>
  <c r="HQ148" i="46"/>
  <c r="HQ149" i="46"/>
  <c r="HQ150" i="46"/>
  <c r="HQ151" i="46"/>
  <c r="HQ152" i="46"/>
  <c r="HQ153" i="46"/>
  <c r="HQ154" i="46"/>
  <c r="HQ155" i="46"/>
  <c r="HQ156" i="46"/>
  <c r="HQ157" i="46"/>
  <c r="HQ158" i="46"/>
  <c r="HQ159" i="46"/>
  <c r="HQ160" i="46"/>
  <c r="HQ161" i="46"/>
  <c r="HQ162" i="46"/>
  <c r="HQ163" i="46"/>
  <c r="HQ164" i="46"/>
  <c r="HQ165" i="46"/>
  <c r="HQ166" i="46"/>
  <c r="HQ167" i="46"/>
  <c r="HQ168" i="46"/>
  <c r="HQ169" i="46"/>
  <c r="HQ170" i="46"/>
  <c r="HQ171" i="46"/>
  <c r="HQ172" i="46"/>
  <c r="HQ173" i="46"/>
  <c r="HQ174" i="46"/>
  <c r="HQ175" i="46"/>
  <c r="HQ176" i="46"/>
  <c r="HQ177" i="46"/>
  <c r="HQ178" i="46"/>
  <c r="HQ179" i="46"/>
  <c r="HQ180" i="46"/>
  <c r="HQ181" i="46"/>
  <c r="HQ182" i="46"/>
  <c r="HQ183" i="46"/>
  <c r="HQ184" i="46"/>
  <c r="HQ185" i="46"/>
  <c r="HQ186" i="46"/>
  <c r="HQ187" i="46"/>
  <c r="HQ188" i="46"/>
  <c r="HQ189" i="46"/>
  <c r="HQ190" i="46"/>
  <c r="HQ191" i="46"/>
  <c r="HQ192" i="46"/>
  <c r="HQ193" i="46"/>
  <c r="HQ194" i="46"/>
  <c r="HQ195" i="46"/>
  <c r="HQ196" i="46"/>
  <c r="HQ197" i="46"/>
  <c r="HQ198" i="46"/>
  <c r="HQ199" i="46"/>
  <c r="HQ200" i="46"/>
  <c r="HQ201" i="46"/>
  <c r="HQ202" i="46"/>
  <c r="HQ203" i="46"/>
  <c r="HQ204" i="46"/>
  <c r="HQ205" i="46"/>
  <c r="HQ206" i="46"/>
  <c r="HQ207" i="46"/>
  <c r="HQ208" i="46"/>
  <c r="HQ209" i="46"/>
  <c r="HQ210" i="46"/>
  <c r="HQ211" i="46"/>
  <c r="HQ212" i="46"/>
  <c r="HQ213" i="46"/>
  <c r="HQ214" i="46"/>
  <c r="HQ215" i="46"/>
  <c r="HQ216" i="46"/>
  <c r="HQ217" i="46"/>
  <c r="HQ218" i="46"/>
  <c r="HQ219" i="46"/>
  <c r="HQ220" i="46"/>
  <c r="HQ221" i="46"/>
  <c r="HQ222" i="46"/>
  <c r="HQ223" i="46"/>
  <c r="HQ224" i="46"/>
  <c r="HQ225" i="46"/>
  <c r="HQ226" i="46"/>
  <c r="HQ227" i="46"/>
  <c r="HQ228" i="46"/>
  <c r="HQ229" i="46"/>
  <c r="HQ230" i="46"/>
  <c r="HQ231" i="46"/>
  <c r="HQ232" i="46"/>
  <c r="HQ233" i="46"/>
  <c r="HQ234" i="46"/>
  <c r="HQ235" i="46"/>
  <c r="HQ236" i="46"/>
  <c r="HQ237" i="46"/>
  <c r="HQ238" i="46"/>
  <c r="HQ239" i="46"/>
  <c r="HQ240" i="46"/>
  <c r="HQ241" i="46"/>
  <c r="HQ242" i="46"/>
  <c r="HQ243" i="46"/>
  <c r="HQ244" i="46"/>
  <c r="HQ245" i="46"/>
  <c r="HQ246" i="46"/>
  <c r="HQ247" i="46"/>
  <c r="HQ248" i="46"/>
  <c r="HQ249" i="46"/>
  <c r="HQ250" i="46"/>
  <c r="HQ251" i="46"/>
  <c r="HQ252" i="46"/>
  <c r="HQ253" i="46"/>
  <c r="HQ254" i="46"/>
  <c r="HQ255" i="46"/>
  <c r="HQ256" i="46"/>
  <c r="HQ257" i="46"/>
  <c r="HQ258" i="46"/>
  <c r="HQ259" i="46"/>
  <c r="HQ260" i="46"/>
  <c r="HQ261" i="46"/>
  <c r="HQ262" i="46"/>
  <c r="HQ263" i="46"/>
  <c r="HQ264" i="46"/>
  <c r="HQ265" i="46"/>
  <c r="HQ266" i="46"/>
  <c r="HQ267" i="46"/>
  <c r="HQ268" i="46"/>
  <c r="HQ269" i="46"/>
  <c r="HQ270" i="46"/>
  <c r="HQ271" i="46"/>
  <c r="HQ272" i="46"/>
  <c r="HQ273" i="46"/>
  <c r="HQ274" i="46"/>
  <c r="HQ275" i="46"/>
  <c r="HQ276" i="46"/>
  <c r="HQ277" i="46"/>
  <c r="HQ278" i="46"/>
  <c r="HQ279" i="46"/>
  <c r="HQ280" i="46"/>
  <c r="HQ281" i="46"/>
  <c r="HQ282" i="46"/>
  <c r="HQ283" i="46"/>
  <c r="HQ284" i="46"/>
  <c r="HQ285" i="46"/>
  <c r="HQ286" i="46"/>
  <c r="HQ287" i="46"/>
  <c r="HQ288" i="46"/>
  <c r="HQ290" i="46"/>
  <c r="HQ29" i="46"/>
  <c r="HQ17" i="46"/>
  <c r="HQ27" i="46"/>
  <c r="HQ289" i="46"/>
  <c r="HQ16" i="46"/>
  <c r="HQ24" i="46"/>
  <c r="HQ22" i="46"/>
  <c r="HQ21" i="46"/>
  <c r="HQ25" i="46"/>
  <c r="HQ14" i="46"/>
  <c r="HQ19" i="46"/>
  <c r="HQ28" i="46"/>
  <c r="HQ15" i="46"/>
  <c r="HQ18" i="46"/>
  <c r="BP364" i="46"/>
  <c r="BP365" i="46"/>
  <c r="BP367" i="46" s="1"/>
  <c r="BP366" i="46"/>
  <c r="BQ363" i="46" s="1"/>
  <c r="E82" i="51"/>
  <c r="BJ327" i="46"/>
  <c r="BN324" i="46"/>
  <c r="BJ323" i="46"/>
  <c r="P9" i="45"/>
  <c r="BJ328" i="46"/>
  <c r="BN325" i="46"/>
  <c r="BN330" i="46"/>
  <c r="BN329" i="46"/>
  <c r="BJ331" i="46"/>
  <c r="BN326" i="46"/>
  <c r="HL292" i="46"/>
  <c r="HI292" i="46"/>
  <c r="HK292" i="46"/>
  <c r="I13" i="52"/>
  <c r="E13" i="52"/>
  <c r="BN328" i="46"/>
  <c r="BJ326" i="46"/>
  <c r="BN332" i="46"/>
  <c r="BM353" i="46"/>
  <c r="BJ329" i="46"/>
  <c r="BN323" i="46"/>
  <c r="BM341" i="46"/>
  <c r="J34" i="51" s="1"/>
  <c r="BM336" i="46"/>
  <c r="BM349" i="46"/>
  <c r="BM348" i="46"/>
  <c r="BJ324" i="46"/>
  <c r="BJ330" i="46"/>
  <c r="BN327" i="46"/>
  <c r="BM347" i="46"/>
  <c r="P40" i="45" s="1"/>
  <c r="Q40" i="45" s="1"/>
  <c r="BM338" i="46"/>
  <c r="BM335" i="46"/>
  <c r="BM355" i="46"/>
  <c r="BM343" i="46"/>
  <c r="L34" i="51" s="1"/>
  <c r="BM350" i="46"/>
  <c r="AC60" i="51"/>
  <c r="AC59" i="51"/>
  <c r="AD56" i="51" s="1"/>
  <c r="BM342" i="46"/>
  <c r="BM356" i="46"/>
  <c r="BM352" i="46"/>
  <c r="BM337" i="46"/>
  <c r="F34" i="51" s="1"/>
  <c r="BM344" i="46"/>
  <c r="M34" i="51" s="1"/>
  <c r="J13" i="52"/>
  <c r="D14" i="52"/>
  <c r="BM340" i="46"/>
  <c r="I34" i="51" s="1"/>
  <c r="G68" i="51"/>
  <c r="G25" i="49"/>
  <c r="DW57" i="51"/>
  <c r="DY57" i="51"/>
  <c r="DX57" i="51"/>
  <c r="EA57" i="51"/>
  <c r="DZ57" i="51"/>
  <c r="EC57" i="51"/>
  <c r="EG57" i="51"/>
  <c r="EB57" i="51"/>
  <c r="EF57" i="51"/>
  <c r="ED57" i="51"/>
  <c r="EE57" i="51"/>
  <c r="EH57" i="51"/>
  <c r="F69" i="51"/>
  <c r="F26" i="49"/>
  <c r="BX323" i="46"/>
  <c r="BN331" i="46"/>
  <c r="BM351" i="46"/>
  <c r="HO308" i="46"/>
  <c r="BJ325" i="46"/>
  <c r="BM339" i="46"/>
  <c r="H34" i="51" s="1"/>
  <c r="BM354" i="46"/>
  <c r="HP308" i="46"/>
  <c r="H51" i="51" l="1"/>
  <c r="BT34" i="51"/>
  <c r="BT51" i="51" s="1"/>
  <c r="BY34" i="51"/>
  <c r="BY51" i="51" s="1"/>
  <c r="BP34" i="51"/>
  <c r="BP51" i="51" s="1"/>
  <c r="BV34" i="51"/>
  <c r="BV51" i="51" s="1"/>
  <c r="BX34" i="51"/>
  <c r="BX51" i="51" s="1"/>
  <c r="BU34" i="51"/>
  <c r="BU51" i="51" s="1"/>
  <c r="BW34" i="51"/>
  <c r="BW51" i="51" s="1"/>
  <c r="BO34" i="51"/>
  <c r="BO51" i="51" s="1"/>
  <c r="BR34" i="51"/>
  <c r="BR51" i="51" s="1"/>
  <c r="BZ34" i="51"/>
  <c r="BZ51" i="51" s="1"/>
  <c r="BQ34" i="51"/>
  <c r="BQ51" i="51" s="1"/>
  <c r="BS34" i="51"/>
  <c r="BS51" i="51" s="1"/>
  <c r="I51" i="51"/>
  <c r="CB34" i="51"/>
  <c r="CB51" i="51" s="1"/>
  <c r="CC34" i="51"/>
  <c r="CC51" i="51" s="1"/>
  <c r="CL34" i="51"/>
  <c r="CL51" i="51" s="1"/>
  <c r="CJ34" i="51"/>
  <c r="CJ51" i="51" s="1"/>
  <c r="CI34" i="51"/>
  <c r="CI51" i="51" s="1"/>
  <c r="CH34" i="51"/>
  <c r="CH51" i="51" s="1"/>
  <c r="CK34" i="51"/>
  <c r="CK51" i="51" s="1"/>
  <c r="CG34" i="51"/>
  <c r="CG51" i="51" s="1"/>
  <c r="CA34" i="51"/>
  <c r="CA51" i="51" s="1"/>
  <c r="CD34" i="51"/>
  <c r="CD51" i="51" s="1"/>
  <c r="CE34" i="51"/>
  <c r="CE51" i="51" s="1"/>
  <c r="CF34" i="51"/>
  <c r="CF51" i="51" s="1"/>
  <c r="M51" i="51"/>
  <c r="EB34" i="51"/>
  <c r="EB51" i="51" s="1"/>
  <c r="EG34" i="51"/>
  <c r="EG51" i="51" s="1"/>
  <c r="ED34" i="51"/>
  <c r="ED51" i="51" s="1"/>
  <c r="EE34" i="51"/>
  <c r="EE51" i="51" s="1"/>
  <c r="EA34" i="51"/>
  <c r="EA51" i="51" s="1"/>
  <c r="EF34" i="51"/>
  <c r="EF51" i="51" s="1"/>
  <c r="DW34" i="51"/>
  <c r="DW51" i="51" s="1"/>
  <c r="DZ34" i="51"/>
  <c r="DZ51" i="51" s="1"/>
  <c r="EH34" i="51"/>
  <c r="EH51" i="51" s="1"/>
  <c r="DX34" i="51"/>
  <c r="DX51" i="51" s="1"/>
  <c r="EC34" i="51"/>
  <c r="EC51" i="51" s="1"/>
  <c r="DY34" i="51"/>
  <c r="DY51" i="51" s="1"/>
  <c r="F51" i="51"/>
  <c r="AT34" i="51"/>
  <c r="AT51" i="51" s="1"/>
  <c r="AW34" i="51"/>
  <c r="AW51" i="51" s="1"/>
  <c r="AR34" i="51"/>
  <c r="AR51" i="51" s="1"/>
  <c r="AZ34" i="51"/>
  <c r="AZ51" i="51" s="1"/>
  <c r="BB34" i="51"/>
  <c r="BB51" i="51" s="1"/>
  <c r="AU34" i="51"/>
  <c r="AU51" i="51" s="1"/>
  <c r="AY34" i="51"/>
  <c r="AY51" i="51" s="1"/>
  <c r="BA34" i="51"/>
  <c r="BA51" i="51" s="1"/>
  <c r="AS34" i="51"/>
  <c r="AS51" i="51" s="1"/>
  <c r="AQ34" i="51"/>
  <c r="AQ51" i="51" s="1"/>
  <c r="AV34" i="51"/>
  <c r="AV51" i="51" s="1"/>
  <c r="AX34" i="51"/>
  <c r="AX51" i="51" s="1"/>
  <c r="L51" i="51"/>
  <c r="DM34" i="51"/>
  <c r="DM51" i="51" s="1"/>
  <c r="DQ34" i="51"/>
  <c r="DQ51" i="51" s="1"/>
  <c r="DV34" i="51"/>
  <c r="DV51" i="51" s="1"/>
  <c r="DN34" i="51"/>
  <c r="DN51" i="51" s="1"/>
  <c r="DK34" i="51"/>
  <c r="DK51" i="51" s="1"/>
  <c r="DO34" i="51"/>
  <c r="DO51" i="51" s="1"/>
  <c r="DS34" i="51"/>
  <c r="DS51" i="51" s="1"/>
  <c r="DU34" i="51"/>
  <c r="DU51" i="51" s="1"/>
  <c r="DP34" i="51"/>
  <c r="DP51" i="51" s="1"/>
  <c r="DT34" i="51"/>
  <c r="DT51" i="51" s="1"/>
  <c r="DL34" i="51"/>
  <c r="DL51" i="51" s="1"/>
  <c r="DR34" i="51"/>
  <c r="DR51" i="51" s="1"/>
  <c r="J51" i="51"/>
  <c r="CW34" i="51"/>
  <c r="CW51" i="51" s="1"/>
  <c r="CM34" i="51"/>
  <c r="CM51" i="51" s="1"/>
  <c r="CS34" i="51"/>
  <c r="CS51" i="51" s="1"/>
  <c r="CV34" i="51"/>
  <c r="CV51" i="51" s="1"/>
  <c r="CP34" i="51"/>
  <c r="CP51" i="51" s="1"/>
  <c r="CX34" i="51"/>
  <c r="CX51" i="51" s="1"/>
  <c r="CR34" i="51"/>
  <c r="CR51" i="51" s="1"/>
  <c r="CO34" i="51"/>
  <c r="CO51" i="51" s="1"/>
  <c r="CT34" i="51"/>
  <c r="CT51" i="51" s="1"/>
  <c r="CQ34" i="51"/>
  <c r="CQ51" i="51" s="1"/>
  <c r="CN34" i="51"/>
  <c r="CN51" i="51" s="1"/>
  <c r="CU34" i="51"/>
  <c r="CU51" i="51" s="1"/>
  <c r="LX30" i="46"/>
  <c r="LX31" i="46"/>
  <c r="LX32" i="46"/>
  <c r="LX33" i="46"/>
  <c r="LX34" i="46"/>
  <c r="LX35" i="46"/>
  <c r="LX36" i="46"/>
  <c r="LX37" i="46"/>
  <c r="LX38" i="46"/>
  <c r="LX39" i="46"/>
  <c r="LX40" i="46"/>
  <c r="LX41" i="46"/>
  <c r="LX42" i="46"/>
  <c r="LX43" i="46"/>
  <c r="LX44" i="46"/>
  <c r="LX45" i="46"/>
  <c r="LX46" i="46"/>
  <c r="LX47" i="46"/>
  <c r="LX48" i="46"/>
  <c r="LX49" i="46"/>
  <c r="LX50" i="46"/>
  <c r="LX51" i="46"/>
  <c r="LX52" i="46"/>
  <c r="LX53" i="46"/>
  <c r="LX54" i="46"/>
  <c r="LX55" i="46"/>
  <c r="LX56" i="46"/>
  <c r="LX57" i="46"/>
  <c r="LX58" i="46"/>
  <c r="LX59" i="46"/>
  <c r="LX60" i="46"/>
  <c r="LX61" i="46"/>
  <c r="LX62" i="46"/>
  <c r="LX63" i="46"/>
  <c r="LX64" i="46"/>
  <c r="LX65" i="46"/>
  <c r="LX66" i="46"/>
  <c r="LX67" i="46"/>
  <c r="LX68" i="46"/>
  <c r="LX69" i="46"/>
  <c r="LX70" i="46"/>
  <c r="LX71" i="46"/>
  <c r="LX72" i="46"/>
  <c r="LX73" i="46"/>
  <c r="LX74" i="46"/>
  <c r="LX75" i="46"/>
  <c r="LX76" i="46"/>
  <c r="LX77" i="46"/>
  <c r="LX78" i="46"/>
  <c r="LX79" i="46"/>
  <c r="LX80" i="46"/>
  <c r="LX81" i="46"/>
  <c r="LX82" i="46"/>
  <c r="LX83" i="46"/>
  <c r="LX84" i="46"/>
  <c r="LX85" i="46"/>
  <c r="LX86" i="46"/>
  <c r="LX87" i="46"/>
  <c r="LX88" i="46"/>
  <c r="LX89" i="46"/>
  <c r="LX90" i="46"/>
  <c r="LX91" i="46"/>
  <c r="LX92" i="46"/>
  <c r="LX93" i="46"/>
  <c r="LX94" i="46"/>
  <c r="LX95" i="46"/>
  <c r="LX96" i="46"/>
  <c r="LX97" i="46"/>
  <c r="LX98" i="46"/>
  <c r="LX99" i="46"/>
  <c r="LX100" i="46"/>
  <c r="LX101" i="46"/>
  <c r="LX102" i="46"/>
  <c r="LX103" i="46"/>
  <c r="LX104" i="46"/>
  <c r="LX105" i="46"/>
  <c r="LX106" i="46"/>
  <c r="LX107" i="46"/>
  <c r="LX108" i="46"/>
  <c r="LX109" i="46"/>
  <c r="LX110" i="46"/>
  <c r="LX111" i="46"/>
  <c r="LX112" i="46"/>
  <c r="LX113" i="46"/>
  <c r="LX114" i="46"/>
  <c r="LX115" i="46"/>
  <c r="LX116" i="46"/>
  <c r="LX117" i="46"/>
  <c r="LX118" i="46"/>
  <c r="LX119" i="46"/>
  <c r="LX120" i="46"/>
  <c r="LX121" i="46"/>
  <c r="LX122" i="46"/>
  <c r="LX123" i="46"/>
  <c r="LX124" i="46"/>
  <c r="LX125" i="46"/>
  <c r="LX126" i="46"/>
  <c r="LX127" i="46"/>
  <c r="LX128" i="46"/>
  <c r="LX129" i="46"/>
  <c r="LX130" i="46"/>
  <c r="LX131" i="46"/>
  <c r="LX132" i="46"/>
  <c r="LX133" i="46"/>
  <c r="LX134" i="46"/>
  <c r="LX135" i="46"/>
  <c r="LX136" i="46"/>
  <c r="LX137" i="46"/>
  <c r="LX138" i="46"/>
  <c r="LX139" i="46"/>
  <c r="LX140" i="46"/>
  <c r="LX141" i="46"/>
  <c r="LX142" i="46"/>
  <c r="LX143" i="46"/>
  <c r="LX144" i="46"/>
  <c r="LX145" i="46"/>
  <c r="LX146" i="46"/>
  <c r="LX147" i="46"/>
  <c r="LX148" i="46"/>
  <c r="LX149" i="46"/>
  <c r="LX150" i="46"/>
  <c r="LX151" i="46"/>
  <c r="LX152" i="46"/>
  <c r="LX153" i="46"/>
  <c r="LX154" i="46"/>
  <c r="LX155" i="46"/>
  <c r="LX156" i="46"/>
  <c r="LX157" i="46"/>
  <c r="LX158" i="46"/>
  <c r="LX159" i="46"/>
  <c r="LX160" i="46"/>
  <c r="LX161" i="46"/>
  <c r="LX162" i="46"/>
  <c r="LX163" i="46"/>
  <c r="LX164" i="46"/>
  <c r="LX165" i="46"/>
  <c r="LX166" i="46"/>
  <c r="LX167" i="46"/>
  <c r="LX168" i="46"/>
  <c r="LX169" i="46"/>
  <c r="LX170" i="46"/>
  <c r="LX171" i="46"/>
  <c r="LX172" i="46"/>
  <c r="LX173" i="46"/>
  <c r="LX174" i="46"/>
  <c r="LX175" i="46"/>
  <c r="LX176" i="46"/>
  <c r="LX177" i="46"/>
  <c r="LX178" i="46"/>
  <c r="LX179" i="46"/>
  <c r="LX180" i="46"/>
  <c r="LX181" i="46"/>
  <c r="LX182" i="46"/>
  <c r="LX183" i="46"/>
  <c r="LX184" i="46"/>
  <c r="LX185" i="46"/>
  <c r="LX186" i="46"/>
  <c r="LX187" i="46"/>
  <c r="LX188" i="46"/>
  <c r="LX189" i="46"/>
  <c r="LX190" i="46"/>
  <c r="LX191" i="46"/>
  <c r="LX192" i="46"/>
  <c r="LX193" i="46"/>
  <c r="LX194" i="46"/>
  <c r="LX195" i="46"/>
  <c r="LX196" i="46"/>
  <c r="LX197" i="46"/>
  <c r="LX198" i="46"/>
  <c r="LX199" i="46"/>
  <c r="LX200" i="46"/>
  <c r="LX201" i="46"/>
  <c r="LX202" i="46"/>
  <c r="LX203" i="46"/>
  <c r="LX204" i="46"/>
  <c r="LX205" i="46"/>
  <c r="LX206" i="46"/>
  <c r="LX207" i="46"/>
  <c r="LX208" i="46"/>
  <c r="LX209" i="46"/>
  <c r="LX210" i="46"/>
  <c r="LX211" i="46"/>
  <c r="LX212" i="46"/>
  <c r="LX213" i="46"/>
  <c r="LX214" i="46"/>
  <c r="LX215" i="46"/>
  <c r="LX216" i="46"/>
  <c r="LX217" i="46"/>
  <c r="LX218" i="46"/>
  <c r="LX219" i="46"/>
  <c r="LX220" i="46"/>
  <c r="LX221" i="46"/>
  <c r="LX222" i="46"/>
  <c r="LX223" i="46"/>
  <c r="LX224" i="46"/>
  <c r="LX225" i="46"/>
  <c r="LX226" i="46"/>
  <c r="LX227" i="46"/>
  <c r="LX228" i="46"/>
  <c r="LX229" i="46"/>
  <c r="LX230" i="46"/>
  <c r="LX231" i="46"/>
  <c r="LX232" i="46"/>
  <c r="LX233" i="46"/>
  <c r="LX234" i="46"/>
  <c r="LX235" i="46"/>
  <c r="LX236" i="46"/>
  <c r="LX237" i="46"/>
  <c r="LX238" i="46"/>
  <c r="LX239" i="46"/>
  <c r="LX240" i="46"/>
  <c r="LX241" i="46"/>
  <c r="LX242" i="46"/>
  <c r="LX243" i="46"/>
  <c r="LX244" i="46"/>
  <c r="LX245" i="46"/>
  <c r="LX246" i="46"/>
  <c r="LX247" i="46"/>
  <c r="LX248" i="46"/>
  <c r="LX249" i="46"/>
  <c r="LX250" i="46"/>
  <c r="LX251" i="46"/>
  <c r="LX252" i="46"/>
  <c r="LX253" i="46"/>
  <c r="LX254" i="46"/>
  <c r="LX255" i="46"/>
  <c r="LX256" i="46"/>
  <c r="LX257" i="46"/>
  <c r="LX258" i="46"/>
  <c r="LX259" i="46"/>
  <c r="LX260" i="46"/>
  <c r="LX261" i="46"/>
  <c r="LX262" i="46"/>
  <c r="LX263" i="46"/>
  <c r="LX264" i="46"/>
  <c r="LX265" i="46"/>
  <c r="LX266" i="46"/>
  <c r="LX267" i="46"/>
  <c r="LX268" i="46"/>
  <c r="LX269" i="46"/>
  <c r="LX270" i="46"/>
  <c r="LX271" i="46"/>
  <c r="LX272" i="46"/>
  <c r="LX273" i="46"/>
  <c r="LX274" i="46"/>
  <c r="LX275" i="46"/>
  <c r="LX276" i="46"/>
  <c r="LX277" i="46"/>
  <c r="LX278" i="46"/>
  <c r="LX279" i="46"/>
  <c r="LX280" i="46"/>
  <c r="LX281" i="46"/>
  <c r="LX282" i="46"/>
  <c r="LX283" i="46"/>
  <c r="LX284" i="46"/>
  <c r="LX285" i="46"/>
  <c r="LX286" i="46"/>
  <c r="LX287" i="46"/>
  <c r="LX288" i="46"/>
  <c r="LX14" i="46"/>
  <c r="LX20" i="46"/>
  <c r="LX17" i="46"/>
  <c r="MC6" i="46"/>
  <c r="LX28" i="46"/>
  <c r="LX21" i="46"/>
  <c r="LX18" i="46"/>
  <c r="LX25" i="46"/>
  <c r="LX23" i="46"/>
  <c r="LX19" i="46"/>
  <c r="LX24" i="46"/>
  <c r="LX16" i="46"/>
  <c r="LX26" i="46"/>
  <c r="LX289" i="46"/>
  <c r="LX29" i="46"/>
  <c r="LX27" i="46"/>
  <c r="LX22" i="46"/>
  <c r="LX15" i="46"/>
  <c r="LY30" i="46"/>
  <c r="LY31" i="46"/>
  <c r="LY32" i="46"/>
  <c r="LY33" i="46"/>
  <c r="LY34" i="46"/>
  <c r="LY35" i="46"/>
  <c r="LY36" i="46"/>
  <c r="LY37" i="46"/>
  <c r="LY38" i="46"/>
  <c r="LY39" i="46"/>
  <c r="LY40" i="46"/>
  <c r="LY41" i="46"/>
  <c r="LY42" i="46"/>
  <c r="LY43" i="46"/>
  <c r="LY44" i="46"/>
  <c r="LY45" i="46"/>
  <c r="LY46" i="46"/>
  <c r="LY47" i="46"/>
  <c r="LY48" i="46"/>
  <c r="LY49" i="46"/>
  <c r="LY50" i="46"/>
  <c r="LY51" i="46"/>
  <c r="LY52" i="46"/>
  <c r="LY53" i="46"/>
  <c r="LY54" i="46"/>
  <c r="LY55" i="46"/>
  <c r="LY56" i="46"/>
  <c r="LY57" i="46"/>
  <c r="LY58" i="46"/>
  <c r="LY59" i="46"/>
  <c r="LY60" i="46"/>
  <c r="LY61" i="46"/>
  <c r="LY62" i="46"/>
  <c r="LY63" i="46"/>
  <c r="LY64" i="46"/>
  <c r="LY65" i="46"/>
  <c r="LY66" i="46"/>
  <c r="LY67" i="46"/>
  <c r="LY68" i="46"/>
  <c r="LY69" i="46"/>
  <c r="LY70" i="46"/>
  <c r="LY71" i="46"/>
  <c r="LY72" i="46"/>
  <c r="LY73" i="46"/>
  <c r="LY74" i="46"/>
  <c r="LY75" i="46"/>
  <c r="LY76" i="46"/>
  <c r="LY77" i="46"/>
  <c r="LY78" i="46"/>
  <c r="LY79" i="46"/>
  <c r="LY80" i="46"/>
  <c r="LY81" i="46"/>
  <c r="LY82" i="46"/>
  <c r="LY83" i="46"/>
  <c r="LY84" i="46"/>
  <c r="LY85" i="46"/>
  <c r="LY86" i="46"/>
  <c r="LY87" i="46"/>
  <c r="LY88" i="46"/>
  <c r="LY89" i="46"/>
  <c r="LY90" i="46"/>
  <c r="LY91" i="46"/>
  <c r="LY92" i="46"/>
  <c r="LY93" i="46"/>
  <c r="LY94" i="46"/>
  <c r="LY95" i="46"/>
  <c r="LY96" i="46"/>
  <c r="LY97" i="46"/>
  <c r="LY98" i="46"/>
  <c r="LY99" i="46"/>
  <c r="LY100" i="46"/>
  <c r="LY101" i="46"/>
  <c r="LY102" i="46"/>
  <c r="LY103" i="46"/>
  <c r="LY104" i="46"/>
  <c r="LY105" i="46"/>
  <c r="LY106" i="46"/>
  <c r="LY107" i="46"/>
  <c r="LY108" i="46"/>
  <c r="LY109" i="46"/>
  <c r="LY110" i="46"/>
  <c r="LY111" i="46"/>
  <c r="LY112" i="46"/>
  <c r="LY113" i="46"/>
  <c r="LY114" i="46"/>
  <c r="LY115" i="46"/>
  <c r="LY116" i="46"/>
  <c r="LY117" i="46"/>
  <c r="LY118" i="46"/>
  <c r="LY119" i="46"/>
  <c r="LY120" i="46"/>
  <c r="LY121" i="46"/>
  <c r="LY122" i="46"/>
  <c r="LY123" i="46"/>
  <c r="LY124" i="46"/>
  <c r="LY125" i="46"/>
  <c r="LY126" i="46"/>
  <c r="LY127" i="46"/>
  <c r="LY128" i="46"/>
  <c r="LY129" i="46"/>
  <c r="LY130" i="46"/>
  <c r="LY131" i="46"/>
  <c r="LY132" i="46"/>
  <c r="LY133" i="46"/>
  <c r="LY134" i="46"/>
  <c r="LY135" i="46"/>
  <c r="LY136" i="46"/>
  <c r="LY137" i="46"/>
  <c r="LY138" i="46"/>
  <c r="LY139" i="46"/>
  <c r="LY140" i="46"/>
  <c r="LY141" i="46"/>
  <c r="LY142" i="46"/>
  <c r="LY143" i="46"/>
  <c r="LY144" i="46"/>
  <c r="LY145" i="46"/>
  <c r="LY146" i="46"/>
  <c r="LY147" i="46"/>
  <c r="LY148" i="46"/>
  <c r="LY149" i="46"/>
  <c r="LY150" i="46"/>
  <c r="LY151" i="46"/>
  <c r="LY152" i="46"/>
  <c r="LY153" i="46"/>
  <c r="LY154" i="46"/>
  <c r="LY155" i="46"/>
  <c r="LY156" i="46"/>
  <c r="LY157" i="46"/>
  <c r="LY158" i="46"/>
  <c r="LY159" i="46"/>
  <c r="LY160" i="46"/>
  <c r="LY161" i="46"/>
  <c r="LY162" i="46"/>
  <c r="LY163" i="46"/>
  <c r="LY164" i="46"/>
  <c r="LY165" i="46"/>
  <c r="LY166" i="46"/>
  <c r="LY167" i="46"/>
  <c r="LY168" i="46"/>
  <c r="LY169" i="46"/>
  <c r="LY170" i="46"/>
  <c r="LY171" i="46"/>
  <c r="LY172" i="46"/>
  <c r="LY173" i="46"/>
  <c r="LY174" i="46"/>
  <c r="LY175" i="46"/>
  <c r="LY176" i="46"/>
  <c r="LY177" i="46"/>
  <c r="LY178" i="46"/>
  <c r="LY179" i="46"/>
  <c r="LY180" i="46"/>
  <c r="LY181" i="46"/>
  <c r="LY182" i="46"/>
  <c r="LY183" i="46"/>
  <c r="LY184" i="46"/>
  <c r="LY185" i="46"/>
  <c r="LY186" i="46"/>
  <c r="LY187" i="46"/>
  <c r="LY188" i="46"/>
  <c r="LY189" i="46"/>
  <c r="LY190" i="46"/>
  <c r="LY191" i="46"/>
  <c r="LY192" i="46"/>
  <c r="LY193" i="46"/>
  <c r="LY194" i="46"/>
  <c r="LY195" i="46"/>
  <c r="LY196" i="46"/>
  <c r="LY197" i="46"/>
  <c r="LY198" i="46"/>
  <c r="LY199" i="46"/>
  <c r="LY200" i="46"/>
  <c r="LY201" i="46"/>
  <c r="LY202" i="46"/>
  <c r="LY203" i="46"/>
  <c r="LY204" i="46"/>
  <c r="LY205" i="46"/>
  <c r="LY206" i="46"/>
  <c r="LY207" i="46"/>
  <c r="LY208" i="46"/>
  <c r="LY209" i="46"/>
  <c r="LY210" i="46"/>
  <c r="LY211" i="46"/>
  <c r="LY212" i="46"/>
  <c r="LY213" i="46"/>
  <c r="LY214" i="46"/>
  <c r="LY215" i="46"/>
  <c r="LY216" i="46"/>
  <c r="LY217" i="46"/>
  <c r="LY218" i="46"/>
  <c r="LY219" i="46"/>
  <c r="LY220" i="46"/>
  <c r="LY221" i="46"/>
  <c r="LY222" i="46"/>
  <c r="LY223" i="46"/>
  <c r="LY224" i="46"/>
  <c r="LY225" i="46"/>
  <c r="LY226" i="46"/>
  <c r="LY227" i="46"/>
  <c r="LY228" i="46"/>
  <c r="LY229" i="46"/>
  <c r="LY230" i="46"/>
  <c r="LY231" i="46"/>
  <c r="LY232" i="46"/>
  <c r="LY233" i="46"/>
  <c r="LY234" i="46"/>
  <c r="LY235" i="46"/>
  <c r="LY236" i="46"/>
  <c r="LY237" i="46"/>
  <c r="LY238" i="46"/>
  <c r="LY239" i="46"/>
  <c r="LY240" i="46"/>
  <c r="LY241" i="46"/>
  <c r="LY242" i="46"/>
  <c r="LY243" i="46"/>
  <c r="LY244" i="46"/>
  <c r="LY245" i="46"/>
  <c r="LY246" i="46"/>
  <c r="LY247" i="46"/>
  <c r="LY248" i="46"/>
  <c r="LY249" i="46"/>
  <c r="LY250" i="46"/>
  <c r="LY251" i="46"/>
  <c r="LY252" i="46"/>
  <c r="LY253" i="46"/>
  <c r="LY254" i="46"/>
  <c r="LY255" i="46"/>
  <c r="LY256" i="46"/>
  <c r="LY257" i="46"/>
  <c r="LY258" i="46"/>
  <c r="LY259" i="46"/>
  <c r="LY260" i="46"/>
  <c r="LY261" i="46"/>
  <c r="LY262" i="46"/>
  <c r="LY263" i="46"/>
  <c r="LY264" i="46"/>
  <c r="LY265" i="46"/>
  <c r="LY266" i="46"/>
  <c r="LY267" i="46"/>
  <c r="LY268" i="46"/>
  <c r="LY269" i="46"/>
  <c r="LY270" i="46"/>
  <c r="LY271" i="46"/>
  <c r="LY272" i="46"/>
  <c r="LY273" i="46"/>
  <c r="LY274" i="46"/>
  <c r="LY275" i="46"/>
  <c r="LY276" i="46"/>
  <c r="LY277" i="46"/>
  <c r="LY278" i="46"/>
  <c r="LY279" i="46"/>
  <c r="LY280" i="46"/>
  <c r="LY281" i="46"/>
  <c r="LY282" i="46"/>
  <c r="LY283" i="46"/>
  <c r="LY284" i="46"/>
  <c r="LY285" i="46"/>
  <c r="LY286" i="46"/>
  <c r="LY287" i="46"/>
  <c r="LY288" i="46"/>
  <c r="LY18" i="46"/>
  <c r="LY23" i="46"/>
  <c r="LY27" i="46"/>
  <c r="LY25" i="46"/>
  <c r="LY14" i="46"/>
  <c r="LY20" i="46"/>
  <c r="LY16" i="46"/>
  <c r="LY17" i="46"/>
  <c r="LY26" i="46"/>
  <c r="LY24" i="46"/>
  <c r="LY22" i="46"/>
  <c r="LY29" i="46"/>
  <c r="LY21" i="46"/>
  <c r="LY19" i="46"/>
  <c r="LY28" i="46"/>
  <c r="LY15" i="46"/>
  <c r="LY289" i="46"/>
  <c r="LZ30" i="46"/>
  <c r="ME30" i="46"/>
  <c r="LZ31" i="46"/>
  <c r="ME31" i="46"/>
  <c r="LZ32" i="46"/>
  <c r="ME32" i="46"/>
  <c r="LZ33" i="46"/>
  <c r="ME33" i="46"/>
  <c r="LZ34" i="46"/>
  <c r="ME34" i="46"/>
  <c r="LZ35" i="46"/>
  <c r="ME35" i="46"/>
  <c r="LZ36" i="46"/>
  <c r="ME36" i="46"/>
  <c r="LZ37" i="46"/>
  <c r="ME37" i="46"/>
  <c r="LZ38" i="46"/>
  <c r="ME38" i="46"/>
  <c r="LZ39" i="46"/>
  <c r="ME39" i="46"/>
  <c r="LZ40" i="46"/>
  <c r="ME40" i="46"/>
  <c r="LZ41" i="46"/>
  <c r="ME41" i="46"/>
  <c r="LZ42" i="46"/>
  <c r="ME42" i="46"/>
  <c r="LZ43" i="46"/>
  <c r="ME43" i="46"/>
  <c r="LZ44" i="46"/>
  <c r="ME44" i="46"/>
  <c r="LZ45" i="46"/>
  <c r="ME45" i="46"/>
  <c r="LZ46" i="46"/>
  <c r="ME46" i="46"/>
  <c r="LZ47" i="46"/>
  <c r="ME47" i="46"/>
  <c r="LZ48" i="46"/>
  <c r="ME48" i="46"/>
  <c r="LZ49" i="46"/>
  <c r="ME49" i="46"/>
  <c r="LZ50" i="46"/>
  <c r="ME50" i="46"/>
  <c r="LZ51" i="46"/>
  <c r="ME51" i="46"/>
  <c r="LZ52" i="46"/>
  <c r="ME52" i="46"/>
  <c r="LZ53" i="46"/>
  <c r="ME53" i="46"/>
  <c r="LZ54" i="46"/>
  <c r="ME54" i="46"/>
  <c r="LZ55" i="46"/>
  <c r="ME55" i="46"/>
  <c r="LZ56" i="46"/>
  <c r="ME56" i="46"/>
  <c r="LZ57" i="46"/>
  <c r="ME57" i="46"/>
  <c r="LZ58" i="46"/>
  <c r="ME58" i="46"/>
  <c r="LZ59" i="46"/>
  <c r="ME59" i="46"/>
  <c r="LZ60" i="46"/>
  <c r="ME60" i="46"/>
  <c r="LZ61" i="46"/>
  <c r="ME61" i="46"/>
  <c r="LZ62" i="46"/>
  <c r="ME62" i="46"/>
  <c r="LZ63" i="46"/>
  <c r="ME63" i="46"/>
  <c r="LZ64" i="46"/>
  <c r="ME64" i="46"/>
  <c r="LZ65" i="46"/>
  <c r="ME65" i="46"/>
  <c r="LZ66" i="46"/>
  <c r="ME66" i="46"/>
  <c r="LZ67" i="46"/>
  <c r="ME67" i="46"/>
  <c r="LZ68" i="46"/>
  <c r="ME68" i="46"/>
  <c r="LZ69" i="46"/>
  <c r="ME69" i="46"/>
  <c r="LZ70" i="46"/>
  <c r="ME70" i="46"/>
  <c r="LZ71" i="46"/>
  <c r="ME71" i="46"/>
  <c r="LZ72" i="46"/>
  <c r="ME72" i="46"/>
  <c r="LZ73" i="46"/>
  <c r="ME73" i="46"/>
  <c r="LZ74" i="46"/>
  <c r="ME74" i="46"/>
  <c r="LZ75" i="46"/>
  <c r="ME75" i="46"/>
  <c r="LZ76" i="46"/>
  <c r="ME76" i="46"/>
  <c r="LZ77" i="46"/>
  <c r="ME77" i="46"/>
  <c r="LZ78" i="46"/>
  <c r="ME78" i="46"/>
  <c r="LZ79" i="46"/>
  <c r="ME79" i="46"/>
  <c r="LZ80" i="46"/>
  <c r="ME80" i="46"/>
  <c r="LZ81" i="46"/>
  <c r="ME81" i="46"/>
  <c r="LZ82" i="46"/>
  <c r="ME82" i="46"/>
  <c r="LZ83" i="46"/>
  <c r="ME83" i="46"/>
  <c r="LZ84" i="46"/>
  <c r="ME84" i="46"/>
  <c r="LZ85" i="46"/>
  <c r="ME85" i="46"/>
  <c r="LZ86" i="46"/>
  <c r="ME86" i="46"/>
  <c r="LZ87" i="46"/>
  <c r="ME87" i="46"/>
  <c r="LZ88" i="46"/>
  <c r="ME88" i="46"/>
  <c r="LZ89" i="46"/>
  <c r="ME89" i="46"/>
  <c r="LZ90" i="46"/>
  <c r="ME90" i="46"/>
  <c r="LZ91" i="46"/>
  <c r="ME91" i="46"/>
  <c r="LZ92" i="46"/>
  <c r="ME92" i="46"/>
  <c r="LZ93" i="46"/>
  <c r="ME93" i="46"/>
  <c r="LZ94" i="46"/>
  <c r="ME94" i="46"/>
  <c r="LZ95" i="46"/>
  <c r="ME95" i="46"/>
  <c r="LZ96" i="46"/>
  <c r="ME96" i="46"/>
  <c r="LZ97" i="46"/>
  <c r="ME97" i="46"/>
  <c r="LZ98" i="46"/>
  <c r="ME98" i="46"/>
  <c r="LZ99" i="46"/>
  <c r="ME99" i="46"/>
  <c r="LZ100" i="46"/>
  <c r="ME100" i="46"/>
  <c r="LZ101" i="46"/>
  <c r="ME101" i="46"/>
  <c r="LZ102" i="46"/>
  <c r="ME102" i="46"/>
  <c r="LZ103" i="46"/>
  <c r="ME103" i="46"/>
  <c r="LZ104" i="46"/>
  <c r="ME104" i="46"/>
  <c r="LZ105" i="46"/>
  <c r="ME105" i="46"/>
  <c r="LZ106" i="46"/>
  <c r="ME106" i="46"/>
  <c r="LZ107" i="46"/>
  <c r="ME107" i="46"/>
  <c r="LZ108" i="46"/>
  <c r="ME108" i="46"/>
  <c r="LZ109" i="46"/>
  <c r="ME109" i="46"/>
  <c r="LZ110" i="46"/>
  <c r="ME110" i="46"/>
  <c r="LZ111" i="46"/>
  <c r="ME111" i="46"/>
  <c r="LZ112" i="46"/>
  <c r="ME112" i="46"/>
  <c r="LZ113" i="46"/>
  <c r="ME113" i="46"/>
  <c r="LZ114" i="46"/>
  <c r="ME114" i="46"/>
  <c r="LZ115" i="46"/>
  <c r="ME115" i="46"/>
  <c r="LZ116" i="46"/>
  <c r="ME116" i="46"/>
  <c r="LZ117" i="46"/>
  <c r="ME117" i="46"/>
  <c r="LZ118" i="46"/>
  <c r="ME118" i="46"/>
  <c r="LZ119" i="46"/>
  <c r="ME119" i="46"/>
  <c r="LZ120" i="46"/>
  <c r="ME120" i="46"/>
  <c r="LZ121" i="46"/>
  <c r="ME121" i="46"/>
  <c r="LZ122" i="46"/>
  <c r="ME122" i="46"/>
  <c r="LZ123" i="46"/>
  <c r="ME123" i="46"/>
  <c r="LZ124" i="46"/>
  <c r="ME124" i="46"/>
  <c r="LZ125" i="46"/>
  <c r="ME125" i="46"/>
  <c r="LZ126" i="46"/>
  <c r="ME126" i="46"/>
  <c r="LZ127" i="46"/>
  <c r="ME127" i="46"/>
  <c r="LZ128" i="46"/>
  <c r="ME128" i="46"/>
  <c r="LZ129" i="46"/>
  <c r="ME129" i="46"/>
  <c r="LZ130" i="46"/>
  <c r="ME130" i="46"/>
  <c r="LZ131" i="46"/>
  <c r="ME131" i="46"/>
  <c r="LZ132" i="46"/>
  <c r="ME132" i="46"/>
  <c r="LZ133" i="46"/>
  <c r="ME133" i="46"/>
  <c r="LZ134" i="46"/>
  <c r="ME134" i="46"/>
  <c r="LZ135" i="46"/>
  <c r="ME135" i="46"/>
  <c r="LZ136" i="46"/>
  <c r="ME136" i="46"/>
  <c r="LZ137" i="46"/>
  <c r="ME137" i="46"/>
  <c r="LZ138" i="46"/>
  <c r="ME138" i="46"/>
  <c r="LZ139" i="46"/>
  <c r="ME139" i="46"/>
  <c r="LZ140" i="46"/>
  <c r="ME140" i="46"/>
  <c r="LZ141" i="46"/>
  <c r="ME141" i="46"/>
  <c r="LZ142" i="46"/>
  <c r="ME142" i="46"/>
  <c r="LZ143" i="46"/>
  <c r="ME143" i="46"/>
  <c r="LZ144" i="46"/>
  <c r="ME144" i="46"/>
  <c r="LZ145" i="46"/>
  <c r="ME145" i="46"/>
  <c r="LZ146" i="46"/>
  <c r="ME146" i="46"/>
  <c r="LZ147" i="46"/>
  <c r="ME147" i="46"/>
  <c r="LZ148" i="46"/>
  <c r="ME148" i="46"/>
  <c r="LZ149" i="46"/>
  <c r="ME149" i="46"/>
  <c r="LZ150" i="46"/>
  <c r="ME150" i="46"/>
  <c r="LZ151" i="46"/>
  <c r="ME151" i="46"/>
  <c r="LZ152" i="46"/>
  <c r="ME152" i="46"/>
  <c r="LZ153" i="46"/>
  <c r="ME153" i="46"/>
  <c r="LZ154" i="46"/>
  <c r="ME154" i="46"/>
  <c r="LZ155" i="46"/>
  <c r="ME155" i="46"/>
  <c r="LZ156" i="46"/>
  <c r="ME156" i="46"/>
  <c r="LZ157" i="46"/>
  <c r="ME157" i="46"/>
  <c r="LZ158" i="46"/>
  <c r="ME158" i="46"/>
  <c r="LZ159" i="46"/>
  <c r="ME159" i="46"/>
  <c r="LZ160" i="46"/>
  <c r="ME160" i="46"/>
  <c r="LZ161" i="46"/>
  <c r="ME161" i="46"/>
  <c r="LZ162" i="46"/>
  <c r="ME162" i="46"/>
  <c r="LZ163" i="46"/>
  <c r="ME163" i="46"/>
  <c r="LZ164" i="46"/>
  <c r="ME164" i="46"/>
  <c r="LZ165" i="46"/>
  <c r="ME165" i="46"/>
  <c r="LZ166" i="46"/>
  <c r="ME166" i="46"/>
  <c r="LZ167" i="46"/>
  <c r="ME167" i="46"/>
  <c r="LZ168" i="46"/>
  <c r="ME168" i="46"/>
  <c r="LZ169" i="46"/>
  <c r="ME169" i="46"/>
  <c r="LZ170" i="46"/>
  <c r="ME170" i="46"/>
  <c r="LZ171" i="46"/>
  <c r="ME171" i="46"/>
  <c r="LZ172" i="46"/>
  <c r="ME172" i="46"/>
  <c r="LZ173" i="46"/>
  <c r="ME173" i="46"/>
  <c r="LZ174" i="46"/>
  <c r="ME174" i="46"/>
  <c r="LZ175" i="46"/>
  <c r="ME175" i="46"/>
  <c r="LZ176" i="46"/>
  <c r="ME176" i="46"/>
  <c r="LZ177" i="46"/>
  <c r="ME177" i="46"/>
  <c r="LZ178" i="46"/>
  <c r="ME178" i="46"/>
  <c r="LZ179" i="46"/>
  <c r="ME179" i="46"/>
  <c r="LZ180" i="46"/>
  <c r="ME180" i="46"/>
  <c r="LZ181" i="46"/>
  <c r="ME181" i="46"/>
  <c r="LZ182" i="46"/>
  <c r="ME182" i="46"/>
  <c r="LZ183" i="46"/>
  <c r="ME183" i="46"/>
  <c r="LZ184" i="46"/>
  <c r="ME184" i="46"/>
  <c r="LZ185" i="46"/>
  <c r="ME185" i="46"/>
  <c r="LZ186" i="46"/>
  <c r="ME186" i="46"/>
  <c r="LZ187" i="46"/>
  <c r="ME187" i="46"/>
  <c r="LZ188" i="46"/>
  <c r="ME188" i="46"/>
  <c r="LZ189" i="46"/>
  <c r="ME189" i="46"/>
  <c r="LZ190" i="46"/>
  <c r="ME190" i="46"/>
  <c r="LZ191" i="46"/>
  <c r="ME191" i="46"/>
  <c r="LZ192" i="46"/>
  <c r="ME192" i="46"/>
  <c r="LZ193" i="46"/>
  <c r="ME193" i="46"/>
  <c r="LZ194" i="46"/>
  <c r="ME194" i="46"/>
  <c r="LZ195" i="46"/>
  <c r="ME195" i="46"/>
  <c r="LZ196" i="46"/>
  <c r="ME196" i="46"/>
  <c r="LZ197" i="46"/>
  <c r="ME197" i="46"/>
  <c r="LZ198" i="46"/>
  <c r="ME198" i="46"/>
  <c r="LZ199" i="46"/>
  <c r="ME199" i="46"/>
  <c r="LZ200" i="46"/>
  <c r="ME200" i="46"/>
  <c r="LZ201" i="46"/>
  <c r="ME201" i="46"/>
  <c r="LZ202" i="46"/>
  <c r="ME202" i="46"/>
  <c r="LZ203" i="46"/>
  <c r="ME203" i="46"/>
  <c r="LZ204" i="46"/>
  <c r="ME204" i="46"/>
  <c r="LZ205" i="46"/>
  <c r="ME205" i="46"/>
  <c r="LZ206" i="46"/>
  <c r="ME206" i="46"/>
  <c r="LZ207" i="46"/>
  <c r="ME207" i="46"/>
  <c r="LZ208" i="46"/>
  <c r="ME208" i="46"/>
  <c r="LZ209" i="46"/>
  <c r="ME209" i="46"/>
  <c r="LZ210" i="46"/>
  <c r="ME210" i="46"/>
  <c r="LZ211" i="46"/>
  <c r="ME211" i="46"/>
  <c r="LZ212" i="46"/>
  <c r="ME212" i="46"/>
  <c r="LZ213" i="46"/>
  <c r="ME213" i="46"/>
  <c r="LZ214" i="46"/>
  <c r="ME214" i="46"/>
  <c r="LZ215" i="46"/>
  <c r="ME215" i="46"/>
  <c r="LZ216" i="46"/>
  <c r="ME216" i="46"/>
  <c r="LZ217" i="46"/>
  <c r="ME217" i="46"/>
  <c r="LZ218" i="46"/>
  <c r="ME218" i="46"/>
  <c r="LZ219" i="46"/>
  <c r="ME219" i="46"/>
  <c r="LZ220" i="46"/>
  <c r="ME220" i="46"/>
  <c r="LZ221" i="46"/>
  <c r="ME221" i="46"/>
  <c r="LZ222" i="46"/>
  <c r="ME222" i="46"/>
  <c r="LZ223" i="46"/>
  <c r="ME223" i="46"/>
  <c r="LZ224" i="46"/>
  <c r="ME224" i="46"/>
  <c r="LZ225" i="46"/>
  <c r="ME225" i="46"/>
  <c r="LZ226" i="46"/>
  <c r="ME226" i="46"/>
  <c r="LZ227" i="46"/>
  <c r="ME227" i="46"/>
  <c r="LZ228" i="46"/>
  <c r="ME228" i="46"/>
  <c r="LZ229" i="46"/>
  <c r="ME229" i="46"/>
  <c r="LZ230" i="46"/>
  <c r="ME230" i="46"/>
  <c r="LZ231" i="46"/>
  <c r="ME231" i="46"/>
  <c r="LZ232" i="46"/>
  <c r="ME232" i="46"/>
  <c r="LZ233" i="46"/>
  <c r="ME233" i="46"/>
  <c r="LZ234" i="46"/>
  <c r="ME234" i="46"/>
  <c r="LZ235" i="46"/>
  <c r="ME235" i="46"/>
  <c r="LZ236" i="46"/>
  <c r="ME236" i="46"/>
  <c r="LZ237" i="46"/>
  <c r="ME237" i="46"/>
  <c r="LZ238" i="46"/>
  <c r="ME238" i="46"/>
  <c r="LZ239" i="46"/>
  <c r="ME239" i="46"/>
  <c r="LZ240" i="46"/>
  <c r="ME240" i="46"/>
  <c r="LZ241" i="46"/>
  <c r="ME241" i="46"/>
  <c r="LZ242" i="46"/>
  <c r="ME242" i="46"/>
  <c r="LZ243" i="46"/>
  <c r="ME243" i="46"/>
  <c r="LZ244" i="46"/>
  <c r="ME244" i="46"/>
  <c r="LZ245" i="46"/>
  <c r="ME245" i="46"/>
  <c r="LZ246" i="46"/>
  <c r="ME246" i="46"/>
  <c r="LZ247" i="46"/>
  <c r="ME247" i="46"/>
  <c r="LZ248" i="46"/>
  <c r="ME248" i="46"/>
  <c r="LZ249" i="46"/>
  <c r="ME249" i="46"/>
  <c r="LZ250" i="46"/>
  <c r="ME250" i="46"/>
  <c r="LZ251" i="46"/>
  <c r="ME251" i="46"/>
  <c r="LZ252" i="46"/>
  <c r="ME252" i="46"/>
  <c r="LZ253" i="46"/>
  <c r="ME253" i="46"/>
  <c r="LZ254" i="46"/>
  <c r="ME254" i="46"/>
  <c r="LZ255" i="46"/>
  <c r="ME255" i="46"/>
  <c r="LZ256" i="46"/>
  <c r="ME256" i="46"/>
  <c r="LZ257" i="46"/>
  <c r="ME257" i="46"/>
  <c r="LZ258" i="46"/>
  <c r="ME258" i="46"/>
  <c r="LZ259" i="46"/>
  <c r="ME259" i="46"/>
  <c r="LZ260" i="46"/>
  <c r="ME260" i="46"/>
  <c r="LZ261" i="46"/>
  <c r="ME261" i="46"/>
  <c r="LZ262" i="46"/>
  <c r="ME262" i="46"/>
  <c r="LZ263" i="46"/>
  <c r="ME263" i="46"/>
  <c r="LZ264" i="46"/>
  <c r="ME264" i="46"/>
  <c r="LZ265" i="46"/>
  <c r="ME265" i="46"/>
  <c r="LZ266" i="46"/>
  <c r="ME266" i="46"/>
  <c r="LZ267" i="46"/>
  <c r="ME267" i="46"/>
  <c r="LZ268" i="46"/>
  <c r="ME268" i="46"/>
  <c r="LZ269" i="46"/>
  <c r="ME269" i="46"/>
  <c r="LZ270" i="46"/>
  <c r="ME270" i="46"/>
  <c r="LZ271" i="46"/>
  <c r="ME271" i="46"/>
  <c r="LZ272" i="46"/>
  <c r="ME272" i="46"/>
  <c r="LZ273" i="46"/>
  <c r="ME273" i="46"/>
  <c r="LZ274" i="46"/>
  <c r="ME274" i="46"/>
  <c r="LZ275" i="46"/>
  <c r="ME275" i="46"/>
  <c r="LZ276" i="46"/>
  <c r="ME276" i="46"/>
  <c r="LZ277" i="46"/>
  <c r="ME277" i="46"/>
  <c r="LZ278" i="46"/>
  <c r="ME278" i="46"/>
  <c r="LZ279" i="46"/>
  <c r="ME279" i="46"/>
  <c r="LZ280" i="46"/>
  <c r="ME280" i="46"/>
  <c r="LZ281" i="46"/>
  <c r="ME281" i="46"/>
  <c r="LZ282" i="46"/>
  <c r="ME282" i="46"/>
  <c r="LZ283" i="46"/>
  <c r="ME283" i="46"/>
  <c r="LZ284" i="46"/>
  <c r="ME284" i="46"/>
  <c r="LZ285" i="46"/>
  <c r="ME285" i="46"/>
  <c r="LZ286" i="46"/>
  <c r="ME286" i="46"/>
  <c r="LZ287" i="46"/>
  <c r="ME287" i="46"/>
  <c r="LZ288" i="46"/>
  <c r="ME288" i="46"/>
  <c r="LZ29" i="46"/>
  <c r="LZ17" i="46"/>
  <c r="LZ27" i="46"/>
  <c r="LZ289" i="46"/>
  <c r="LZ16" i="46"/>
  <c r="ME16" i="46"/>
  <c r="LZ26" i="46"/>
  <c r="LZ24" i="46"/>
  <c r="LZ22" i="46"/>
  <c r="LZ21" i="46"/>
  <c r="LZ20" i="46"/>
  <c r="LZ25" i="46"/>
  <c r="LZ14" i="46"/>
  <c r="LZ19" i="46"/>
  <c r="LZ28" i="46"/>
  <c r="LZ15" i="46"/>
  <c r="LZ18" i="46"/>
  <c r="LZ23" i="46"/>
  <c r="ME28" i="46"/>
  <c r="ME24" i="46"/>
  <c r="ME26" i="46"/>
  <c r="ME15" i="46"/>
  <c r="ME23" i="46"/>
  <c r="ME19" i="46"/>
  <c r="ME14" i="46"/>
  <c r="ME21" i="46"/>
  <c r="ME289" i="46"/>
  <c r="ME18" i="46"/>
  <c r="ME20" i="46"/>
  <c r="ME22" i="46"/>
  <c r="ME25" i="46"/>
  <c r="ME27" i="46"/>
  <c r="ME29" i="46"/>
  <c r="ME17" i="46"/>
  <c r="HR26" i="46"/>
  <c r="HR20" i="46"/>
  <c r="HR23" i="46"/>
  <c r="BP369" i="46"/>
  <c r="HQ292" i="46"/>
  <c r="HS10" i="46"/>
  <c r="HR30" i="46"/>
  <c r="HR31" i="46"/>
  <c r="HR32" i="46"/>
  <c r="HR33" i="46"/>
  <c r="HR34" i="46"/>
  <c r="HR35" i="46"/>
  <c r="HR36" i="46"/>
  <c r="HR37" i="46"/>
  <c r="HR38" i="46"/>
  <c r="HR39" i="46"/>
  <c r="HR40" i="46"/>
  <c r="HR41" i="46"/>
  <c r="HR42" i="46"/>
  <c r="HR43" i="46"/>
  <c r="HR44" i="46"/>
  <c r="HR45" i="46"/>
  <c r="HR46" i="46"/>
  <c r="HR47" i="46"/>
  <c r="HR48" i="46"/>
  <c r="HR49" i="46"/>
  <c r="HR50" i="46"/>
  <c r="HR51" i="46"/>
  <c r="HR52" i="46"/>
  <c r="HR53" i="46"/>
  <c r="HR54" i="46"/>
  <c r="HR55" i="46"/>
  <c r="HR56" i="46"/>
  <c r="HR57" i="46"/>
  <c r="HR58" i="46"/>
  <c r="HR59" i="46"/>
  <c r="HR60" i="46"/>
  <c r="HR61" i="46"/>
  <c r="HR62" i="46"/>
  <c r="HR63" i="46"/>
  <c r="HR64" i="46"/>
  <c r="HR65" i="46"/>
  <c r="HR66" i="46"/>
  <c r="HR67" i="46"/>
  <c r="HR68" i="46"/>
  <c r="HR69" i="46"/>
  <c r="HR70" i="46"/>
  <c r="HR71" i="46"/>
  <c r="HR72" i="46"/>
  <c r="HR73" i="46"/>
  <c r="HR74" i="46"/>
  <c r="HR75" i="46"/>
  <c r="HR76" i="46"/>
  <c r="HR77" i="46"/>
  <c r="HR78" i="46"/>
  <c r="HR79" i="46"/>
  <c r="HR80" i="46"/>
  <c r="HR81" i="46"/>
  <c r="HR82" i="46"/>
  <c r="HR83" i="46"/>
  <c r="HR84" i="46"/>
  <c r="HR85" i="46"/>
  <c r="HR86" i="46"/>
  <c r="HR87" i="46"/>
  <c r="HR88" i="46"/>
  <c r="HR89" i="46"/>
  <c r="HR90" i="46"/>
  <c r="HR91" i="46"/>
  <c r="HR92" i="46"/>
  <c r="HR93" i="46"/>
  <c r="HR94" i="46"/>
  <c r="HR95" i="46"/>
  <c r="HR96" i="46"/>
  <c r="HR97" i="46"/>
  <c r="HR98" i="46"/>
  <c r="HR99" i="46"/>
  <c r="HR100" i="46"/>
  <c r="HR101" i="46"/>
  <c r="HR102" i="46"/>
  <c r="HR103" i="46"/>
  <c r="HR104" i="46"/>
  <c r="HR105" i="46"/>
  <c r="HR106" i="46"/>
  <c r="HR107" i="46"/>
  <c r="HR108" i="46"/>
  <c r="HR109" i="46"/>
  <c r="HR110" i="46"/>
  <c r="HR111" i="46"/>
  <c r="HR112" i="46"/>
  <c r="HR113" i="46"/>
  <c r="HR114" i="46"/>
  <c r="HR115" i="46"/>
  <c r="HR116" i="46"/>
  <c r="HR117" i="46"/>
  <c r="HR118" i="46"/>
  <c r="HR119" i="46"/>
  <c r="HR120" i="46"/>
  <c r="HR121" i="46"/>
  <c r="HR122" i="46"/>
  <c r="HR123" i="46"/>
  <c r="HR124" i="46"/>
  <c r="HR125" i="46"/>
  <c r="HR126" i="46"/>
  <c r="HR127" i="46"/>
  <c r="HR128" i="46"/>
  <c r="HR129" i="46"/>
  <c r="HR130" i="46"/>
  <c r="HR131" i="46"/>
  <c r="HR132" i="46"/>
  <c r="HR133" i="46"/>
  <c r="HR134" i="46"/>
  <c r="HR135" i="46"/>
  <c r="HR136" i="46"/>
  <c r="HR137" i="46"/>
  <c r="HR138" i="46"/>
  <c r="HR139" i="46"/>
  <c r="HR140" i="46"/>
  <c r="HR141" i="46"/>
  <c r="HR142" i="46"/>
  <c r="HR143" i="46"/>
  <c r="HR144" i="46"/>
  <c r="HR145" i="46"/>
  <c r="HR146" i="46"/>
  <c r="HR147" i="46"/>
  <c r="HR148" i="46"/>
  <c r="HR149" i="46"/>
  <c r="HR150" i="46"/>
  <c r="HR151" i="46"/>
  <c r="HR152" i="46"/>
  <c r="HR153" i="46"/>
  <c r="HR154" i="46"/>
  <c r="HR155" i="46"/>
  <c r="HR156" i="46"/>
  <c r="HR157" i="46"/>
  <c r="HR158" i="46"/>
  <c r="HR159" i="46"/>
  <c r="HR160" i="46"/>
  <c r="HR161" i="46"/>
  <c r="HR162" i="46"/>
  <c r="HR163" i="46"/>
  <c r="HR164" i="46"/>
  <c r="HR165" i="46"/>
  <c r="HR166" i="46"/>
  <c r="HR167" i="46"/>
  <c r="HR168" i="46"/>
  <c r="HR169" i="46"/>
  <c r="HR170" i="46"/>
  <c r="HR171" i="46"/>
  <c r="HR172" i="46"/>
  <c r="HR173" i="46"/>
  <c r="HR174" i="46"/>
  <c r="HR175" i="46"/>
  <c r="HR176" i="46"/>
  <c r="HR177" i="46"/>
  <c r="HR178" i="46"/>
  <c r="HR179" i="46"/>
  <c r="HR180" i="46"/>
  <c r="HR181" i="46"/>
  <c r="HR182" i="46"/>
  <c r="HR183" i="46"/>
  <c r="HR184" i="46"/>
  <c r="HR185" i="46"/>
  <c r="HR186" i="46"/>
  <c r="HR187" i="46"/>
  <c r="HR188" i="46"/>
  <c r="HR189" i="46"/>
  <c r="HR190" i="46"/>
  <c r="HR191" i="46"/>
  <c r="HR192" i="46"/>
  <c r="HR193" i="46"/>
  <c r="HR194" i="46"/>
  <c r="HR195" i="46"/>
  <c r="HR196" i="46"/>
  <c r="HR197" i="46"/>
  <c r="HR198" i="46"/>
  <c r="HR199" i="46"/>
  <c r="HR200" i="46"/>
  <c r="HR201" i="46"/>
  <c r="HR202" i="46"/>
  <c r="HR203" i="46"/>
  <c r="HR204" i="46"/>
  <c r="HR205" i="46"/>
  <c r="HR206" i="46"/>
  <c r="HR207" i="46"/>
  <c r="HR208" i="46"/>
  <c r="HR209" i="46"/>
  <c r="HR210" i="46"/>
  <c r="HR211" i="46"/>
  <c r="HR212" i="46"/>
  <c r="HR213" i="46"/>
  <c r="HR214" i="46"/>
  <c r="HR215" i="46"/>
  <c r="HR216" i="46"/>
  <c r="HR217" i="46"/>
  <c r="HR218" i="46"/>
  <c r="HR219" i="46"/>
  <c r="HR220" i="46"/>
  <c r="HR221" i="46"/>
  <c r="HR222" i="46"/>
  <c r="HR223" i="46"/>
  <c r="HR224" i="46"/>
  <c r="HR225" i="46"/>
  <c r="HR226" i="46"/>
  <c r="HR227" i="46"/>
  <c r="HR228" i="46"/>
  <c r="HR229" i="46"/>
  <c r="HR230" i="46"/>
  <c r="HR231" i="46"/>
  <c r="HR232" i="46"/>
  <c r="HR233" i="46"/>
  <c r="HR234" i="46"/>
  <c r="HR235" i="46"/>
  <c r="HR236" i="46"/>
  <c r="HR237" i="46"/>
  <c r="HR238" i="46"/>
  <c r="HR239" i="46"/>
  <c r="HR240" i="46"/>
  <c r="HR241" i="46"/>
  <c r="HR242" i="46"/>
  <c r="HR243" i="46"/>
  <c r="HR244" i="46"/>
  <c r="HR245" i="46"/>
  <c r="HR246" i="46"/>
  <c r="HR247" i="46"/>
  <c r="HR248" i="46"/>
  <c r="HR249" i="46"/>
  <c r="HR250" i="46"/>
  <c r="HR251" i="46"/>
  <c r="HR252" i="46"/>
  <c r="HR253" i="46"/>
  <c r="HR254" i="46"/>
  <c r="HR255" i="46"/>
  <c r="HR256" i="46"/>
  <c r="HR257" i="46"/>
  <c r="HR258" i="46"/>
  <c r="HR259" i="46"/>
  <c r="HR260" i="46"/>
  <c r="HR261" i="46"/>
  <c r="HR262" i="46"/>
  <c r="HR263" i="46"/>
  <c r="HR264" i="46"/>
  <c r="HR265" i="46"/>
  <c r="HR266" i="46"/>
  <c r="HR267" i="46"/>
  <c r="HR268" i="46"/>
  <c r="HR269" i="46"/>
  <c r="HR270" i="46"/>
  <c r="HR271" i="46"/>
  <c r="HR272" i="46"/>
  <c r="HR273" i="46"/>
  <c r="HR274" i="46"/>
  <c r="HR275" i="46"/>
  <c r="HR276" i="46"/>
  <c r="HR277" i="46"/>
  <c r="HR278" i="46"/>
  <c r="HR279" i="46"/>
  <c r="HR280" i="46"/>
  <c r="HR281" i="46"/>
  <c r="HR282" i="46"/>
  <c r="HR283" i="46"/>
  <c r="HR284" i="46"/>
  <c r="HR285" i="46"/>
  <c r="HR286" i="46"/>
  <c r="HR287" i="46"/>
  <c r="HR288" i="46"/>
  <c r="HR290" i="46"/>
  <c r="HR29" i="46"/>
  <c r="HR17" i="46"/>
  <c r="HR27" i="46"/>
  <c r="HR289" i="46"/>
  <c r="HR16" i="46"/>
  <c r="HR24" i="46"/>
  <c r="HR22" i="46"/>
  <c r="HR21" i="46"/>
  <c r="HR25" i="46"/>
  <c r="HR14" i="46"/>
  <c r="HR19" i="46"/>
  <c r="HR28" i="46"/>
  <c r="HR15" i="46"/>
  <c r="HR18" i="46"/>
  <c r="BQ364" i="46"/>
  <c r="BQ365" i="46"/>
  <c r="BQ367" i="46" s="1"/>
  <c r="BQ366" i="46"/>
  <c r="BR363" i="46" s="1"/>
  <c r="P22" i="51"/>
  <c r="T14" i="48"/>
  <c r="BW323" i="46"/>
  <c r="P15" i="45"/>
  <c r="K34" i="51"/>
  <c r="P39" i="45"/>
  <c r="D34" i="51"/>
  <c r="G34" i="51"/>
  <c r="E34" i="51"/>
  <c r="P10" i="45"/>
  <c r="Q10" i="45" s="1"/>
  <c r="K20" i="51"/>
  <c r="D22" i="51"/>
  <c r="T11" i="45"/>
  <c r="Q9" i="45"/>
  <c r="P12" i="45"/>
  <c r="P17" i="45" s="1"/>
  <c r="I14" i="52"/>
  <c r="E14" i="52"/>
  <c r="H13" i="52"/>
  <c r="D14" i="51"/>
  <c r="D51" i="51"/>
  <c r="N39" i="45"/>
  <c r="O39" i="45" s="1"/>
  <c r="N40" i="45"/>
  <c r="O40" i="45" s="1"/>
  <c r="AD60" i="51"/>
  <c r="AD59" i="51"/>
  <c r="AE56" i="51" s="1"/>
  <c r="D15" i="52"/>
  <c r="J14" i="52"/>
  <c r="G69" i="51"/>
  <c r="G26" i="49"/>
  <c r="H68" i="51"/>
  <c r="H25" i="49"/>
  <c r="P42" i="45"/>
  <c r="Q39" i="45"/>
  <c r="Q42" i="45" s="1"/>
  <c r="S22" i="51" l="1"/>
  <c r="U22" i="51"/>
  <c r="T22" i="51"/>
  <c r="V22" i="51"/>
  <c r="W22" i="51"/>
  <c r="AC22" i="51"/>
  <c r="AB22" i="51"/>
  <c r="AD22" i="51"/>
  <c r="Z22" i="51"/>
  <c r="X22" i="51"/>
  <c r="Y22" i="51"/>
  <c r="AA22" i="51"/>
  <c r="E51" i="51"/>
  <c r="AN34" i="51"/>
  <c r="AN51" i="51" s="1"/>
  <c r="AF34" i="51"/>
  <c r="AF51" i="51" s="1"/>
  <c r="AE34" i="51"/>
  <c r="AE51" i="51" s="1"/>
  <c r="AH34" i="51"/>
  <c r="AH51" i="51" s="1"/>
  <c r="AI34" i="51"/>
  <c r="AI51" i="51" s="1"/>
  <c r="AO34" i="51"/>
  <c r="AO51" i="51" s="1"/>
  <c r="AL34" i="51"/>
  <c r="AL51" i="51" s="1"/>
  <c r="AM34" i="51"/>
  <c r="AM51" i="51" s="1"/>
  <c r="AJ34" i="51"/>
  <c r="AJ51" i="51" s="1"/>
  <c r="AP34" i="51"/>
  <c r="AP51" i="51" s="1"/>
  <c r="AK34" i="51"/>
  <c r="AK51" i="51" s="1"/>
  <c r="AG34" i="51"/>
  <c r="AG51" i="51" s="1"/>
  <c r="G51" i="51"/>
  <c r="BH34" i="51"/>
  <c r="BH51" i="51" s="1"/>
  <c r="BG34" i="51"/>
  <c r="BG51" i="51" s="1"/>
  <c r="BF34" i="51"/>
  <c r="BF51" i="51" s="1"/>
  <c r="BC34" i="51"/>
  <c r="BC51" i="51" s="1"/>
  <c r="BE34" i="51"/>
  <c r="BE51" i="51" s="1"/>
  <c r="BM34" i="51"/>
  <c r="BM51" i="51" s="1"/>
  <c r="BJ34" i="51"/>
  <c r="BJ51" i="51" s="1"/>
  <c r="BI34" i="51"/>
  <c r="BI51" i="51" s="1"/>
  <c r="BN34" i="51"/>
  <c r="BN51" i="51" s="1"/>
  <c r="BL34" i="51"/>
  <c r="BL51" i="51" s="1"/>
  <c r="BD34" i="51"/>
  <c r="BD51" i="51" s="1"/>
  <c r="BK34" i="51"/>
  <c r="BK51" i="51" s="1"/>
  <c r="T34" i="51"/>
  <c r="T51" i="51" s="1"/>
  <c r="S34" i="51"/>
  <c r="S51" i="51" s="1"/>
  <c r="AD34" i="51"/>
  <c r="AD51" i="51" s="1"/>
  <c r="U34" i="51"/>
  <c r="U51" i="51" s="1"/>
  <c r="V34" i="51"/>
  <c r="V51" i="51" s="1"/>
  <c r="AC34" i="51"/>
  <c r="AC51" i="51" s="1"/>
  <c r="AA34" i="51"/>
  <c r="AA51" i="51" s="1"/>
  <c r="AB34" i="51"/>
  <c r="AB51" i="51" s="1"/>
  <c r="Z34" i="51"/>
  <c r="Z51" i="51" s="1"/>
  <c r="Y34" i="51"/>
  <c r="Y51" i="51" s="1"/>
  <c r="W34" i="51"/>
  <c r="W51" i="51" s="1"/>
  <c r="X34" i="51"/>
  <c r="X51" i="51" s="1"/>
  <c r="K51" i="51"/>
  <c r="DD34" i="51"/>
  <c r="DD51" i="51" s="1"/>
  <c r="DC34" i="51"/>
  <c r="DC51" i="51" s="1"/>
  <c r="DF34" i="51"/>
  <c r="DF51" i="51" s="1"/>
  <c r="DA34" i="51"/>
  <c r="DA51" i="51" s="1"/>
  <c r="DG34" i="51"/>
  <c r="DG51" i="51" s="1"/>
  <c r="CZ34" i="51"/>
  <c r="CZ51" i="51" s="1"/>
  <c r="DB34" i="51"/>
  <c r="DB51" i="51" s="1"/>
  <c r="DE34" i="51"/>
  <c r="DE51" i="51" s="1"/>
  <c r="CY34" i="51"/>
  <c r="CY51" i="51" s="1"/>
  <c r="DH34" i="51"/>
  <c r="DH51" i="51" s="1"/>
  <c r="DI34" i="51"/>
  <c r="DI51" i="51" s="1"/>
  <c r="DJ34" i="51"/>
  <c r="DJ51" i="51" s="1"/>
  <c r="ME292" i="46"/>
  <c r="QC23" i="46"/>
  <c r="QM23" i="46"/>
  <c r="NA23" i="46"/>
  <c r="NL23" i="46"/>
  <c r="NM23" i="46"/>
  <c r="PV23" i="46"/>
  <c r="MR23" i="46"/>
  <c r="PA23" i="46"/>
  <c r="QG23" i="46"/>
  <c r="NO23" i="46"/>
  <c r="QP23" i="46"/>
  <c r="PS23" i="46"/>
  <c r="NI23" i="46"/>
  <c r="NK23" i="46"/>
  <c r="OZ23" i="46"/>
  <c r="MP23" i="46"/>
  <c r="QH23" i="46"/>
  <c r="NZ23" i="46"/>
  <c r="OS23" i="46"/>
  <c r="PT23" i="46"/>
  <c r="NQ23" i="46"/>
  <c r="NH23" i="46"/>
  <c r="MI23" i="46"/>
  <c r="ML23" i="46"/>
  <c r="PW23" i="46"/>
  <c r="QN23" i="46"/>
  <c r="OG23" i="46"/>
  <c r="MZ23" i="46"/>
  <c r="OA23" i="46"/>
  <c r="MU23" i="46"/>
  <c r="QB23" i="46"/>
  <c r="OH23" i="46"/>
  <c r="QD23" i="46"/>
  <c r="QQ23" i="46"/>
  <c r="PL23" i="46"/>
  <c r="MK23" i="46"/>
  <c r="NN23" i="46"/>
  <c r="MF23" i="46"/>
  <c r="PP23" i="46"/>
  <c r="OV23" i="46"/>
  <c r="OP23" i="46"/>
  <c r="MW23" i="46"/>
  <c r="PF23" i="46"/>
  <c r="MQ23" i="46"/>
  <c r="OJ23" i="46"/>
  <c r="OL23" i="46"/>
  <c r="PO23" i="46"/>
  <c r="OD23" i="46"/>
  <c r="PQ23" i="46"/>
  <c r="MT23" i="46"/>
  <c r="PG23" i="46"/>
  <c r="PD23" i="46"/>
  <c r="MX23" i="46"/>
  <c r="OK23" i="46"/>
  <c r="NJ23" i="46"/>
  <c r="NP23" i="46"/>
  <c r="OY23" i="46"/>
  <c r="PZ23" i="46"/>
  <c r="NU23" i="46"/>
  <c r="PN23" i="46"/>
  <c r="OW23" i="46"/>
  <c r="OF23" i="46"/>
  <c r="MN23" i="46"/>
  <c r="PK23" i="46"/>
  <c r="MV23" i="46"/>
  <c r="NR23" i="46"/>
  <c r="NE23" i="46"/>
  <c r="PM23" i="46"/>
  <c r="QA23" i="46"/>
  <c r="MJ23" i="46"/>
  <c r="ND23" i="46"/>
  <c r="MG23" i="46"/>
  <c r="NY23" i="46"/>
  <c r="OE23" i="46"/>
  <c r="PB23" i="46"/>
  <c r="OX23" i="46"/>
  <c r="OM23" i="46"/>
  <c r="MS23" i="46"/>
  <c r="OQ23" i="46"/>
  <c r="NC23" i="46"/>
  <c r="OB23" i="46"/>
  <c r="QI23" i="46"/>
  <c r="PY23" i="46"/>
  <c r="OO23" i="46"/>
  <c r="MH23" i="46"/>
  <c r="PU23" i="46"/>
  <c r="QE23" i="46"/>
  <c r="NX23" i="46"/>
  <c r="OC23" i="46"/>
  <c r="OR23" i="46"/>
  <c r="PR23" i="46"/>
  <c r="PE23" i="46"/>
  <c r="QO23" i="46"/>
  <c r="OT23" i="46"/>
  <c r="NS23" i="46"/>
  <c r="QF23" i="46"/>
  <c r="PI23" i="46"/>
  <c r="NG23" i="46"/>
  <c r="QL23" i="46"/>
  <c r="NB23" i="46"/>
  <c r="NF23" i="46"/>
  <c r="NT23" i="46"/>
  <c r="MY23" i="46"/>
  <c r="PC23" i="46"/>
  <c r="MM23" i="46"/>
  <c r="MO23" i="46"/>
  <c r="PH23" i="46"/>
  <c r="QJ23" i="46"/>
  <c r="OI23" i="46"/>
  <c r="PJ23" i="46"/>
  <c r="OU23" i="46"/>
  <c r="ON23" i="46"/>
  <c r="NV23" i="46"/>
  <c r="PX23" i="46"/>
  <c r="NW23" i="46"/>
  <c r="QK23" i="46"/>
  <c r="QC18" i="46"/>
  <c r="QM18" i="46"/>
  <c r="NA18" i="46"/>
  <c r="NL18" i="46"/>
  <c r="NM18" i="46"/>
  <c r="PV18" i="46"/>
  <c r="MR18" i="46"/>
  <c r="PA18" i="46"/>
  <c r="QG18" i="46"/>
  <c r="NO18" i="46"/>
  <c r="QP18" i="46"/>
  <c r="PS18" i="46"/>
  <c r="NI18" i="46"/>
  <c r="NK18" i="46"/>
  <c r="OZ18" i="46"/>
  <c r="MP18" i="46"/>
  <c r="QH18" i="46"/>
  <c r="NZ18" i="46"/>
  <c r="OS18" i="46"/>
  <c r="PT18" i="46"/>
  <c r="NQ18" i="46"/>
  <c r="NH18" i="46"/>
  <c r="MI18" i="46"/>
  <c r="ML18" i="46"/>
  <c r="PW18" i="46"/>
  <c r="QN18" i="46"/>
  <c r="OG18" i="46"/>
  <c r="MZ18" i="46"/>
  <c r="OA18" i="46"/>
  <c r="MU18" i="46"/>
  <c r="QB18" i="46"/>
  <c r="OH18" i="46"/>
  <c r="QD18" i="46"/>
  <c r="QQ18" i="46"/>
  <c r="PL18" i="46"/>
  <c r="MK18" i="46"/>
  <c r="NN18" i="46"/>
  <c r="MF18" i="46"/>
  <c r="PP18" i="46"/>
  <c r="OV18" i="46"/>
  <c r="OP18" i="46"/>
  <c r="MW18" i="46"/>
  <c r="PF18" i="46"/>
  <c r="MQ18" i="46"/>
  <c r="OJ18" i="46"/>
  <c r="OL18" i="46"/>
  <c r="PO18" i="46"/>
  <c r="OD18" i="46"/>
  <c r="PQ18" i="46"/>
  <c r="MT18" i="46"/>
  <c r="PG18" i="46"/>
  <c r="PD18" i="46"/>
  <c r="MX18" i="46"/>
  <c r="OK18" i="46"/>
  <c r="NJ18" i="46"/>
  <c r="NP18" i="46"/>
  <c r="OY18" i="46"/>
  <c r="PZ18" i="46"/>
  <c r="NU18" i="46"/>
  <c r="PN18" i="46"/>
  <c r="OW18" i="46"/>
  <c r="OF18" i="46"/>
  <c r="MN18" i="46"/>
  <c r="PK18" i="46"/>
  <c r="MV18" i="46"/>
  <c r="NR18" i="46"/>
  <c r="NE18" i="46"/>
  <c r="PM18" i="46"/>
  <c r="QA18" i="46"/>
  <c r="MJ18" i="46"/>
  <c r="ND18" i="46"/>
  <c r="MG18" i="46"/>
  <c r="NY18" i="46"/>
  <c r="OE18" i="46"/>
  <c r="PB18" i="46"/>
  <c r="OX18" i="46"/>
  <c r="OM18" i="46"/>
  <c r="MS18" i="46"/>
  <c r="OQ18" i="46"/>
  <c r="NC18" i="46"/>
  <c r="OB18" i="46"/>
  <c r="QI18" i="46"/>
  <c r="PY18" i="46"/>
  <c r="OO18" i="46"/>
  <c r="MH18" i="46"/>
  <c r="PU18" i="46"/>
  <c r="QE18" i="46"/>
  <c r="NX18" i="46"/>
  <c r="OC18" i="46"/>
  <c r="OR18" i="46"/>
  <c r="PR18" i="46"/>
  <c r="PE18" i="46"/>
  <c r="QO18" i="46"/>
  <c r="OT18" i="46"/>
  <c r="NS18" i="46"/>
  <c r="QF18" i="46"/>
  <c r="PI18" i="46"/>
  <c r="NG18" i="46"/>
  <c r="QL18" i="46"/>
  <c r="NB18" i="46"/>
  <c r="NF18" i="46"/>
  <c r="NT18" i="46"/>
  <c r="MY18" i="46"/>
  <c r="PC18" i="46"/>
  <c r="MM18" i="46"/>
  <c r="MO18" i="46"/>
  <c r="PH18" i="46"/>
  <c r="QJ18" i="46"/>
  <c r="OI18" i="46"/>
  <c r="PJ18" i="46"/>
  <c r="OU18" i="46"/>
  <c r="ON18" i="46"/>
  <c r="NV18" i="46"/>
  <c r="PX18" i="46"/>
  <c r="NW18" i="46"/>
  <c r="QK18" i="46"/>
  <c r="QC15" i="46"/>
  <c r="QM15" i="46"/>
  <c r="NA15" i="46"/>
  <c r="NL15" i="46"/>
  <c r="NM15" i="46"/>
  <c r="PV15" i="46"/>
  <c r="MR15" i="46"/>
  <c r="PA15" i="46"/>
  <c r="QG15" i="46"/>
  <c r="NO15" i="46"/>
  <c r="QP15" i="46"/>
  <c r="PS15" i="46"/>
  <c r="NI15" i="46"/>
  <c r="NK15" i="46"/>
  <c r="OZ15" i="46"/>
  <c r="MP15" i="46"/>
  <c r="QH15" i="46"/>
  <c r="NZ15" i="46"/>
  <c r="OS15" i="46"/>
  <c r="PT15" i="46"/>
  <c r="NQ15" i="46"/>
  <c r="NH15" i="46"/>
  <c r="MI15" i="46"/>
  <c r="ML15" i="46"/>
  <c r="PW15" i="46"/>
  <c r="QN15" i="46"/>
  <c r="OG15" i="46"/>
  <c r="MZ15" i="46"/>
  <c r="OA15" i="46"/>
  <c r="MU15" i="46"/>
  <c r="QB15" i="46"/>
  <c r="OH15" i="46"/>
  <c r="QD15" i="46"/>
  <c r="QQ15" i="46"/>
  <c r="PL15" i="46"/>
  <c r="MK15" i="46"/>
  <c r="NN15" i="46"/>
  <c r="MF15" i="46"/>
  <c r="PP15" i="46"/>
  <c r="OV15" i="46"/>
  <c r="OP15" i="46"/>
  <c r="MW15" i="46"/>
  <c r="PF15" i="46"/>
  <c r="MQ15" i="46"/>
  <c r="OJ15" i="46"/>
  <c r="OL15" i="46"/>
  <c r="PO15" i="46"/>
  <c r="OD15" i="46"/>
  <c r="PQ15" i="46"/>
  <c r="MT15" i="46"/>
  <c r="PG15" i="46"/>
  <c r="PD15" i="46"/>
  <c r="MX15" i="46"/>
  <c r="OK15" i="46"/>
  <c r="NJ15" i="46"/>
  <c r="NP15" i="46"/>
  <c r="OY15" i="46"/>
  <c r="PZ15" i="46"/>
  <c r="NU15" i="46"/>
  <c r="PN15" i="46"/>
  <c r="OW15" i="46"/>
  <c r="OF15" i="46"/>
  <c r="MN15" i="46"/>
  <c r="PK15" i="46"/>
  <c r="MV15" i="46"/>
  <c r="NR15" i="46"/>
  <c r="NE15" i="46"/>
  <c r="PM15" i="46"/>
  <c r="QA15" i="46"/>
  <c r="MJ15" i="46"/>
  <c r="ND15" i="46"/>
  <c r="MG15" i="46"/>
  <c r="NY15" i="46"/>
  <c r="OE15" i="46"/>
  <c r="PB15" i="46"/>
  <c r="OX15" i="46"/>
  <c r="OM15" i="46"/>
  <c r="MS15" i="46"/>
  <c r="OQ15" i="46"/>
  <c r="NC15" i="46"/>
  <c r="OB15" i="46"/>
  <c r="QI15" i="46"/>
  <c r="PY15" i="46"/>
  <c r="OO15" i="46"/>
  <c r="MH15" i="46"/>
  <c r="PU15" i="46"/>
  <c r="QE15" i="46"/>
  <c r="NX15" i="46"/>
  <c r="OC15" i="46"/>
  <c r="OR15" i="46"/>
  <c r="PR15" i="46"/>
  <c r="PE15" i="46"/>
  <c r="QO15" i="46"/>
  <c r="OT15" i="46"/>
  <c r="NS15" i="46"/>
  <c r="QF15" i="46"/>
  <c r="PI15" i="46"/>
  <c r="NG15" i="46"/>
  <c r="QL15" i="46"/>
  <c r="NB15" i="46"/>
  <c r="NF15" i="46"/>
  <c r="NT15" i="46"/>
  <c r="MY15" i="46"/>
  <c r="PC15" i="46"/>
  <c r="MM15" i="46"/>
  <c r="MO15" i="46"/>
  <c r="PH15" i="46"/>
  <c r="QJ15" i="46"/>
  <c r="OI15" i="46"/>
  <c r="PJ15" i="46"/>
  <c r="OU15" i="46"/>
  <c r="ON15" i="46"/>
  <c r="NV15" i="46"/>
  <c r="PX15" i="46"/>
  <c r="NW15" i="46"/>
  <c r="QK15" i="46"/>
  <c r="QC28" i="46"/>
  <c r="QM28" i="46"/>
  <c r="NA28" i="46"/>
  <c r="NL28" i="46"/>
  <c r="NM28" i="46"/>
  <c r="PV28" i="46"/>
  <c r="MR28" i="46"/>
  <c r="PA28" i="46"/>
  <c r="QG28" i="46"/>
  <c r="NO28" i="46"/>
  <c r="QP28" i="46"/>
  <c r="PS28" i="46"/>
  <c r="NI28" i="46"/>
  <c r="NK28" i="46"/>
  <c r="OZ28" i="46"/>
  <c r="MP28" i="46"/>
  <c r="QH28" i="46"/>
  <c r="NZ28" i="46"/>
  <c r="OS28" i="46"/>
  <c r="PT28" i="46"/>
  <c r="NQ28" i="46"/>
  <c r="NH28" i="46"/>
  <c r="MI28" i="46"/>
  <c r="ML28" i="46"/>
  <c r="PW28" i="46"/>
  <c r="QN28" i="46"/>
  <c r="OG28" i="46"/>
  <c r="MZ28" i="46"/>
  <c r="OA28" i="46"/>
  <c r="MU28" i="46"/>
  <c r="QB28" i="46"/>
  <c r="OH28" i="46"/>
  <c r="QD28" i="46"/>
  <c r="QQ28" i="46"/>
  <c r="PL28" i="46"/>
  <c r="MK28" i="46"/>
  <c r="NN28" i="46"/>
  <c r="MF28" i="46"/>
  <c r="PP28" i="46"/>
  <c r="OV28" i="46"/>
  <c r="OP28" i="46"/>
  <c r="MW28" i="46"/>
  <c r="PF28" i="46"/>
  <c r="MQ28" i="46"/>
  <c r="OJ28" i="46"/>
  <c r="OL28" i="46"/>
  <c r="PO28" i="46"/>
  <c r="OD28" i="46"/>
  <c r="PQ28" i="46"/>
  <c r="MT28" i="46"/>
  <c r="PG28" i="46"/>
  <c r="PD28" i="46"/>
  <c r="MX28" i="46"/>
  <c r="OK28" i="46"/>
  <c r="NJ28" i="46"/>
  <c r="NP28" i="46"/>
  <c r="OY28" i="46"/>
  <c r="PZ28" i="46"/>
  <c r="NU28" i="46"/>
  <c r="PN28" i="46"/>
  <c r="OW28" i="46"/>
  <c r="OF28" i="46"/>
  <c r="MN28" i="46"/>
  <c r="PK28" i="46"/>
  <c r="MV28" i="46"/>
  <c r="NR28" i="46"/>
  <c r="NE28" i="46"/>
  <c r="PM28" i="46"/>
  <c r="QA28" i="46"/>
  <c r="MJ28" i="46"/>
  <c r="ND28" i="46"/>
  <c r="MG28" i="46"/>
  <c r="NY28" i="46"/>
  <c r="OE28" i="46"/>
  <c r="PB28" i="46"/>
  <c r="OX28" i="46"/>
  <c r="OM28" i="46"/>
  <c r="MS28" i="46"/>
  <c r="OQ28" i="46"/>
  <c r="NC28" i="46"/>
  <c r="OB28" i="46"/>
  <c r="QI28" i="46"/>
  <c r="PY28" i="46"/>
  <c r="OO28" i="46"/>
  <c r="MH28" i="46"/>
  <c r="PU28" i="46"/>
  <c r="QE28" i="46"/>
  <c r="NX28" i="46"/>
  <c r="OC28" i="46"/>
  <c r="OR28" i="46"/>
  <c r="PR28" i="46"/>
  <c r="PE28" i="46"/>
  <c r="QO28" i="46"/>
  <c r="OT28" i="46"/>
  <c r="NS28" i="46"/>
  <c r="QF28" i="46"/>
  <c r="PI28" i="46"/>
  <c r="NG28" i="46"/>
  <c r="QL28" i="46"/>
  <c r="NB28" i="46"/>
  <c r="NF28" i="46"/>
  <c r="NT28" i="46"/>
  <c r="MY28" i="46"/>
  <c r="PC28" i="46"/>
  <c r="MM28" i="46"/>
  <c r="MO28" i="46"/>
  <c r="PH28" i="46"/>
  <c r="QJ28" i="46"/>
  <c r="OI28" i="46"/>
  <c r="PJ28" i="46"/>
  <c r="OU28" i="46"/>
  <c r="ON28" i="46"/>
  <c r="NV28" i="46"/>
  <c r="PX28" i="46"/>
  <c r="NW28" i="46"/>
  <c r="QK28" i="46"/>
  <c r="MD19" i="46"/>
  <c r="MD292" i="46" s="1"/>
  <c r="QC19" i="46"/>
  <c r="QM19" i="46"/>
  <c r="NA19" i="46"/>
  <c r="NL19" i="46"/>
  <c r="NM19" i="46"/>
  <c r="PV19" i="46"/>
  <c r="MR19" i="46"/>
  <c r="PA19" i="46"/>
  <c r="QG19" i="46"/>
  <c r="NO19" i="46"/>
  <c r="QP19" i="46"/>
  <c r="PS19" i="46"/>
  <c r="NI19" i="46"/>
  <c r="NK19" i="46"/>
  <c r="OZ19" i="46"/>
  <c r="MP19" i="46"/>
  <c r="QH19" i="46"/>
  <c r="NZ19" i="46"/>
  <c r="OS19" i="46"/>
  <c r="PT19" i="46"/>
  <c r="NQ19" i="46"/>
  <c r="NH19" i="46"/>
  <c r="MI19" i="46"/>
  <c r="ML19" i="46"/>
  <c r="PW19" i="46"/>
  <c r="QN19" i="46"/>
  <c r="OG19" i="46"/>
  <c r="MZ19" i="46"/>
  <c r="OA19" i="46"/>
  <c r="MU19" i="46"/>
  <c r="QB19" i="46"/>
  <c r="OH19" i="46"/>
  <c r="QD19" i="46"/>
  <c r="QQ19" i="46"/>
  <c r="PL19" i="46"/>
  <c r="MK19" i="46"/>
  <c r="NN19" i="46"/>
  <c r="MF19" i="46"/>
  <c r="PP19" i="46"/>
  <c r="OV19" i="46"/>
  <c r="OP19" i="46"/>
  <c r="MW19" i="46"/>
  <c r="PF19" i="46"/>
  <c r="MQ19" i="46"/>
  <c r="OJ19" i="46"/>
  <c r="OL19" i="46"/>
  <c r="PO19" i="46"/>
  <c r="OD19" i="46"/>
  <c r="PQ19" i="46"/>
  <c r="MT19" i="46"/>
  <c r="PG19" i="46"/>
  <c r="PD19" i="46"/>
  <c r="MX19" i="46"/>
  <c r="OK19" i="46"/>
  <c r="NJ19" i="46"/>
  <c r="NP19" i="46"/>
  <c r="OY19" i="46"/>
  <c r="PZ19" i="46"/>
  <c r="NU19" i="46"/>
  <c r="PN19" i="46"/>
  <c r="OW19" i="46"/>
  <c r="OF19" i="46"/>
  <c r="MN19" i="46"/>
  <c r="PK19" i="46"/>
  <c r="MV19" i="46"/>
  <c r="NR19" i="46"/>
  <c r="NE19" i="46"/>
  <c r="PM19" i="46"/>
  <c r="QA19" i="46"/>
  <c r="MJ19" i="46"/>
  <c r="ND19" i="46"/>
  <c r="MG19" i="46"/>
  <c r="NY19" i="46"/>
  <c r="OE19" i="46"/>
  <c r="PB19" i="46"/>
  <c r="OX19" i="46"/>
  <c r="OM19" i="46"/>
  <c r="MS19" i="46"/>
  <c r="OQ19" i="46"/>
  <c r="NC19" i="46"/>
  <c r="OB19" i="46"/>
  <c r="QI19" i="46"/>
  <c r="PY19" i="46"/>
  <c r="OO19" i="46"/>
  <c r="MH19" i="46"/>
  <c r="PU19" i="46"/>
  <c r="QE19" i="46"/>
  <c r="NX19" i="46"/>
  <c r="OC19" i="46"/>
  <c r="OR19" i="46"/>
  <c r="PR19" i="46"/>
  <c r="PE19" i="46"/>
  <c r="QO19" i="46"/>
  <c r="OT19" i="46"/>
  <c r="NS19" i="46"/>
  <c r="QF19" i="46"/>
  <c r="PI19" i="46"/>
  <c r="NG19" i="46"/>
  <c r="QL19" i="46"/>
  <c r="NB19" i="46"/>
  <c r="NF19" i="46"/>
  <c r="NT19" i="46"/>
  <c r="MY19" i="46"/>
  <c r="PC19" i="46"/>
  <c r="MM19" i="46"/>
  <c r="MO19" i="46"/>
  <c r="PH19" i="46"/>
  <c r="QJ19" i="46"/>
  <c r="OI19" i="46"/>
  <c r="PJ19" i="46"/>
  <c r="OU19" i="46"/>
  <c r="ON19" i="46"/>
  <c r="NV19" i="46"/>
  <c r="PX19" i="46"/>
  <c r="NW19" i="46"/>
  <c r="QK19" i="46"/>
  <c r="QC14" i="46"/>
  <c r="QM14" i="46"/>
  <c r="NA14" i="46"/>
  <c r="NL14" i="46"/>
  <c r="NM14" i="46"/>
  <c r="PV14" i="46"/>
  <c r="MR14" i="46"/>
  <c r="PA14" i="46"/>
  <c r="QG14" i="46"/>
  <c r="NO14" i="46"/>
  <c r="QP14" i="46"/>
  <c r="PS14" i="46"/>
  <c r="NI14" i="46"/>
  <c r="NK14" i="46"/>
  <c r="OZ14" i="46"/>
  <c r="MP14" i="46"/>
  <c r="QH14" i="46"/>
  <c r="NZ14" i="46"/>
  <c r="OS14" i="46"/>
  <c r="PT14" i="46"/>
  <c r="NQ14" i="46"/>
  <c r="NH14" i="46"/>
  <c r="MI14" i="46"/>
  <c r="ML14" i="46"/>
  <c r="PW14" i="46"/>
  <c r="QN14" i="46"/>
  <c r="OG14" i="46"/>
  <c r="MZ14" i="46"/>
  <c r="OA14" i="46"/>
  <c r="MU14" i="46"/>
  <c r="QB14" i="46"/>
  <c r="OH14" i="46"/>
  <c r="QD14" i="46"/>
  <c r="QQ14" i="46"/>
  <c r="PL14" i="46"/>
  <c r="MK14" i="46"/>
  <c r="NN14" i="46"/>
  <c r="MF14" i="46"/>
  <c r="PP14" i="46"/>
  <c r="OV14" i="46"/>
  <c r="OP14" i="46"/>
  <c r="MW14" i="46"/>
  <c r="PF14" i="46"/>
  <c r="MQ14" i="46"/>
  <c r="OJ14" i="46"/>
  <c r="OL14" i="46"/>
  <c r="PO14" i="46"/>
  <c r="OD14" i="46"/>
  <c r="PQ14" i="46"/>
  <c r="MT14" i="46"/>
  <c r="PG14" i="46"/>
  <c r="PD14" i="46"/>
  <c r="MX14" i="46"/>
  <c r="OK14" i="46"/>
  <c r="NJ14" i="46"/>
  <c r="NP14" i="46"/>
  <c r="OY14" i="46"/>
  <c r="PZ14" i="46"/>
  <c r="NU14" i="46"/>
  <c r="PN14" i="46"/>
  <c r="OW14" i="46"/>
  <c r="OF14" i="46"/>
  <c r="MN14" i="46"/>
  <c r="PK14" i="46"/>
  <c r="MV14" i="46"/>
  <c r="NR14" i="46"/>
  <c r="NE14" i="46"/>
  <c r="PM14" i="46"/>
  <c r="QA14" i="46"/>
  <c r="MJ14" i="46"/>
  <c r="ND14" i="46"/>
  <c r="MG14" i="46"/>
  <c r="NY14" i="46"/>
  <c r="OE14" i="46"/>
  <c r="PB14" i="46"/>
  <c r="OX14" i="46"/>
  <c r="OM14" i="46"/>
  <c r="MS14" i="46"/>
  <c r="OQ14" i="46"/>
  <c r="NC14" i="46"/>
  <c r="OB14" i="46"/>
  <c r="QI14" i="46"/>
  <c r="PY14" i="46"/>
  <c r="OO14" i="46"/>
  <c r="MH14" i="46"/>
  <c r="PU14" i="46"/>
  <c r="QE14" i="46"/>
  <c r="NX14" i="46"/>
  <c r="OC14" i="46"/>
  <c r="OR14" i="46"/>
  <c r="PR14" i="46"/>
  <c r="PE14" i="46"/>
  <c r="QO14" i="46"/>
  <c r="OT14" i="46"/>
  <c r="NS14" i="46"/>
  <c r="QF14" i="46"/>
  <c r="PI14" i="46"/>
  <c r="NG14" i="46"/>
  <c r="QL14" i="46"/>
  <c r="NB14" i="46"/>
  <c r="NF14" i="46"/>
  <c r="NT14" i="46"/>
  <c r="MY14" i="46"/>
  <c r="PC14" i="46"/>
  <c r="MM14" i="46"/>
  <c r="MO14" i="46"/>
  <c r="PH14" i="46"/>
  <c r="QJ14" i="46"/>
  <c r="OI14" i="46"/>
  <c r="PJ14" i="46"/>
  <c r="OU14" i="46"/>
  <c r="ON14" i="46"/>
  <c r="NV14" i="46"/>
  <c r="PX14" i="46"/>
  <c r="NW14" i="46"/>
  <c r="QK14" i="46"/>
  <c r="QC25" i="46"/>
  <c r="QM25" i="46"/>
  <c r="NA25" i="46"/>
  <c r="NL25" i="46"/>
  <c r="NM25" i="46"/>
  <c r="PV25" i="46"/>
  <c r="MR25" i="46"/>
  <c r="PA25" i="46"/>
  <c r="QG25" i="46"/>
  <c r="NO25" i="46"/>
  <c r="QP25" i="46"/>
  <c r="PS25" i="46"/>
  <c r="NI25" i="46"/>
  <c r="NK25" i="46"/>
  <c r="OZ25" i="46"/>
  <c r="MP25" i="46"/>
  <c r="QH25" i="46"/>
  <c r="NZ25" i="46"/>
  <c r="OS25" i="46"/>
  <c r="PT25" i="46"/>
  <c r="NQ25" i="46"/>
  <c r="NH25" i="46"/>
  <c r="MI25" i="46"/>
  <c r="ML25" i="46"/>
  <c r="PW25" i="46"/>
  <c r="QN25" i="46"/>
  <c r="OG25" i="46"/>
  <c r="MZ25" i="46"/>
  <c r="OA25" i="46"/>
  <c r="MU25" i="46"/>
  <c r="QB25" i="46"/>
  <c r="OH25" i="46"/>
  <c r="QD25" i="46"/>
  <c r="QQ25" i="46"/>
  <c r="PL25" i="46"/>
  <c r="MK25" i="46"/>
  <c r="NN25" i="46"/>
  <c r="MF25" i="46"/>
  <c r="PP25" i="46"/>
  <c r="OV25" i="46"/>
  <c r="OP25" i="46"/>
  <c r="MW25" i="46"/>
  <c r="PF25" i="46"/>
  <c r="MQ25" i="46"/>
  <c r="OJ25" i="46"/>
  <c r="OL25" i="46"/>
  <c r="PO25" i="46"/>
  <c r="OD25" i="46"/>
  <c r="PQ25" i="46"/>
  <c r="MT25" i="46"/>
  <c r="PG25" i="46"/>
  <c r="PD25" i="46"/>
  <c r="MX25" i="46"/>
  <c r="OK25" i="46"/>
  <c r="NJ25" i="46"/>
  <c r="NP25" i="46"/>
  <c r="OY25" i="46"/>
  <c r="PZ25" i="46"/>
  <c r="NU25" i="46"/>
  <c r="PN25" i="46"/>
  <c r="OW25" i="46"/>
  <c r="OF25" i="46"/>
  <c r="MN25" i="46"/>
  <c r="PK25" i="46"/>
  <c r="MV25" i="46"/>
  <c r="NR25" i="46"/>
  <c r="NE25" i="46"/>
  <c r="PM25" i="46"/>
  <c r="QA25" i="46"/>
  <c r="MJ25" i="46"/>
  <c r="ND25" i="46"/>
  <c r="MG25" i="46"/>
  <c r="NY25" i="46"/>
  <c r="OE25" i="46"/>
  <c r="PB25" i="46"/>
  <c r="OX25" i="46"/>
  <c r="OM25" i="46"/>
  <c r="MS25" i="46"/>
  <c r="OQ25" i="46"/>
  <c r="NC25" i="46"/>
  <c r="OB25" i="46"/>
  <c r="QI25" i="46"/>
  <c r="PY25" i="46"/>
  <c r="OO25" i="46"/>
  <c r="MH25" i="46"/>
  <c r="PU25" i="46"/>
  <c r="QE25" i="46"/>
  <c r="NX25" i="46"/>
  <c r="OC25" i="46"/>
  <c r="OR25" i="46"/>
  <c r="PR25" i="46"/>
  <c r="PE25" i="46"/>
  <c r="QO25" i="46"/>
  <c r="OT25" i="46"/>
  <c r="NS25" i="46"/>
  <c r="QF25" i="46"/>
  <c r="PI25" i="46"/>
  <c r="NG25" i="46"/>
  <c r="QL25" i="46"/>
  <c r="NB25" i="46"/>
  <c r="NF25" i="46"/>
  <c r="NT25" i="46"/>
  <c r="MY25" i="46"/>
  <c r="PC25" i="46"/>
  <c r="MM25" i="46"/>
  <c r="MO25" i="46"/>
  <c r="PH25" i="46"/>
  <c r="QJ25" i="46"/>
  <c r="OI25" i="46"/>
  <c r="PJ25" i="46"/>
  <c r="OU25" i="46"/>
  <c r="ON25" i="46"/>
  <c r="NV25" i="46"/>
  <c r="PX25" i="46"/>
  <c r="NW25" i="46"/>
  <c r="QK25" i="46"/>
  <c r="QC20" i="46"/>
  <c r="QM20" i="46"/>
  <c r="NA20" i="46"/>
  <c r="NL20" i="46"/>
  <c r="NM20" i="46"/>
  <c r="PV20" i="46"/>
  <c r="MR20" i="46"/>
  <c r="PA20" i="46"/>
  <c r="QG20" i="46"/>
  <c r="NO20" i="46"/>
  <c r="QP20" i="46"/>
  <c r="PS20" i="46"/>
  <c r="NI20" i="46"/>
  <c r="NK20" i="46"/>
  <c r="OZ20" i="46"/>
  <c r="MP20" i="46"/>
  <c r="QH20" i="46"/>
  <c r="NZ20" i="46"/>
  <c r="OS20" i="46"/>
  <c r="PT20" i="46"/>
  <c r="NQ20" i="46"/>
  <c r="NH20" i="46"/>
  <c r="MI20" i="46"/>
  <c r="ML20" i="46"/>
  <c r="PW20" i="46"/>
  <c r="QN20" i="46"/>
  <c r="OG20" i="46"/>
  <c r="MZ20" i="46"/>
  <c r="OA20" i="46"/>
  <c r="MU20" i="46"/>
  <c r="QB20" i="46"/>
  <c r="OH20" i="46"/>
  <c r="QD20" i="46"/>
  <c r="QQ20" i="46"/>
  <c r="PL20" i="46"/>
  <c r="MK20" i="46"/>
  <c r="NN20" i="46"/>
  <c r="MF20" i="46"/>
  <c r="PP20" i="46"/>
  <c r="OV20" i="46"/>
  <c r="OP20" i="46"/>
  <c r="MW20" i="46"/>
  <c r="PF20" i="46"/>
  <c r="MQ20" i="46"/>
  <c r="OJ20" i="46"/>
  <c r="OL20" i="46"/>
  <c r="PO20" i="46"/>
  <c r="OD20" i="46"/>
  <c r="PQ20" i="46"/>
  <c r="MT20" i="46"/>
  <c r="PG20" i="46"/>
  <c r="PD20" i="46"/>
  <c r="MX20" i="46"/>
  <c r="OK20" i="46"/>
  <c r="NJ20" i="46"/>
  <c r="NP20" i="46"/>
  <c r="OY20" i="46"/>
  <c r="PZ20" i="46"/>
  <c r="NU20" i="46"/>
  <c r="PN20" i="46"/>
  <c r="OW20" i="46"/>
  <c r="OF20" i="46"/>
  <c r="MN20" i="46"/>
  <c r="PK20" i="46"/>
  <c r="MV20" i="46"/>
  <c r="NR20" i="46"/>
  <c r="NE20" i="46"/>
  <c r="PM20" i="46"/>
  <c r="QA20" i="46"/>
  <c r="MJ20" i="46"/>
  <c r="ND20" i="46"/>
  <c r="MG20" i="46"/>
  <c r="NY20" i="46"/>
  <c r="OE20" i="46"/>
  <c r="PB20" i="46"/>
  <c r="OX20" i="46"/>
  <c r="OM20" i="46"/>
  <c r="MS20" i="46"/>
  <c r="OQ20" i="46"/>
  <c r="NC20" i="46"/>
  <c r="OB20" i="46"/>
  <c r="QI20" i="46"/>
  <c r="PY20" i="46"/>
  <c r="OO20" i="46"/>
  <c r="MH20" i="46"/>
  <c r="PU20" i="46"/>
  <c r="QE20" i="46"/>
  <c r="NX20" i="46"/>
  <c r="OC20" i="46"/>
  <c r="OR20" i="46"/>
  <c r="PR20" i="46"/>
  <c r="PE20" i="46"/>
  <c r="QO20" i="46"/>
  <c r="OT20" i="46"/>
  <c r="NS20" i="46"/>
  <c r="QF20" i="46"/>
  <c r="PI20" i="46"/>
  <c r="NG20" i="46"/>
  <c r="QL20" i="46"/>
  <c r="NB20" i="46"/>
  <c r="NF20" i="46"/>
  <c r="NT20" i="46"/>
  <c r="MY20" i="46"/>
  <c r="PC20" i="46"/>
  <c r="MM20" i="46"/>
  <c r="MO20" i="46"/>
  <c r="PH20" i="46"/>
  <c r="QJ20" i="46"/>
  <c r="OI20" i="46"/>
  <c r="PJ20" i="46"/>
  <c r="OU20" i="46"/>
  <c r="ON20" i="46"/>
  <c r="NV20" i="46"/>
  <c r="PX20" i="46"/>
  <c r="NW20" i="46"/>
  <c r="QK20" i="46"/>
  <c r="QC21" i="46"/>
  <c r="QM21" i="46"/>
  <c r="NA21" i="46"/>
  <c r="NL21" i="46"/>
  <c r="NM21" i="46"/>
  <c r="PV21" i="46"/>
  <c r="MR21" i="46"/>
  <c r="PA21" i="46"/>
  <c r="QG21" i="46"/>
  <c r="NO21" i="46"/>
  <c r="QP21" i="46"/>
  <c r="PS21" i="46"/>
  <c r="NI21" i="46"/>
  <c r="NK21" i="46"/>
  <c r="OZ21" i="46"/>
  <c r="MP21" i="46"/>
  <c r="QH21" i="46"/>
  <c r="NZ21" i="46"/>
  <c r="OS21" i="46"/>
  <c r="PT21" i="46"/>
  <c r="NQ21" i="46"/>
  <c r="NH21" i="46"/>
  <c r="MI21" i="46"/>
  <c r="ML21" i="46"/>
  <c r="PW21" i="46"/>
  <c r="QN21" i="46"/>
  <c r="OG21" i="46"/>
  <c r="MZ21" i="46"/>
  <c r="OA21" i="46"/>
  <c r="MU21" i="46"/>
  <c r="QB21" i="46"/>
  <c r="OH21" i="46"/>
  <c r="QD21" i="46"/>
  <c r="QQ21" i="46"/>
  <c r="PL21" i="46"/>
  <c r="MK21" i="46"/>
  <c r="NN21" i="46"/>
  <c r="MF21" i="46"/>
  <c r="PP21" i="46"/>
  <c r="OV21" i="46"/>
  <c r="OP21" i="46"/>
  <c r="MW21" i="46"/>
  <c r="PF21" i="46"/>
  <c r="MQ21" i="46"/>
  <c r="OJ21" i="46"/>
  <c r="OL21" i="46"/>
  <c r="PO21" i="46"/>
  <c r="OD21" i="46"/>
  <c r="PQ21" i="46"/>
  <c r="MT21" i="46"/>
  <c r="PG21" i="46"/>
  <c r="PD21" i="46"/>
  <c r="MX21" i="46"/>
  <c r="OK21" i="46"/>
  <c r="NJ21" i="46"/>
  <c r="NP21" i="46"/>
  <c r="OY21" i="46"/>
  <c r="PZ21" i="46"/>
  <c r="NU21" i="46"/>
  <c r="PN21" i="46"/>
  <c r="OW21" i="46"/>
  <c r="OF21" i="46"/>
  <c r="MN21" i="46"/>
  <c r="PK21" i="46"/>
  <c r="MV21" i="46"/>
  <c r="NR21" i="46"/>
  <c r="NE21" i="46"/>
  <c r="PM21" i="46"/>
  <c r="QA21" i="46"/>
  <c r="MJ21" i="46"/>
  <c r="ND21" i="46"/>
  <c r="MG21" i="46"/>
  <c r="NY21" i="46"/>
  <c r="OE21" i="46"/>
  <c r="PB21" i="46"/>
  <c r="OX21" i="46"/>
  <c r="OM21" i="46"/>
  <c r="MS21" i="46"/>
  <c r="OQ21" i="46"/>
  <c r="NC21" i="46"/>
  <c r="OB21" i="46"/>
  <c r="QI21" i="46"/>
  <c r="PY21" i="46"/>
  <c r="OO21" i="46"/>
  <c r="MH21" i="46"/>
  <c r="PU21" i="46"/>
  <c r="QE21" i="46"/>
  <c r="NX21" i="46"/>
  <c r="OC21" i="46"/>
  <c r="OR21" i="46"/>
  <c r="PR21" i="46"/>
  <c r="PE21" i="46"/>
  <c r="QO21" i="46"/>
  <c r="OT21" i="46"/>
  <c r="NS21" i="46"/>
  <c r="QF21" i="46"/>
  <c r="PI21" i="46"/>
  <c r="NG21" i="46"/>
  <c r="QL21" i="46"/>
  <c r="NB21" i="46"/>
  <c r="NF21" i="46"/>
  <c r="NT21" i="46"/>
  <c r="MY21" i="46"/>
  <c r="PC21" i="46"/>
  <c r="MM21" i="46"/>
  <c r="MO21" i="46"/>
  <c r="PH21" i="46"/>
  <c r="QJ21" i="46"/>
  <c r="OI21" i="46"/>
  <c r="PJ21" i="46"/>
  <c r="OU21" i="46"/>
  <c r="ON21" i="46"/>
  <c r="NV21" i="46"/>
  <c r="PX21" i="46"/>
  <c r="NW21" i="46"/>
  <c r="QK21" i="46"/>
  <c r="QC22" i="46"/>
  <c r="QM22" i="46"/>
  <c r="NA22" i="46"/>
  <c r="NL22" i="46"/>
  <c r="NM22" i="46"/>
  <c r="PV22" i="46"/>
  <c r="MR22" i="46"/>
  <c r="PA22" i="46"/>
  <c r="QG22" i="46"/>
  <c r="NO22" i="46"/>
  <c r="QP22" i="46"/>
  <c r="PS22" i="46"/>
  <c r="NI22" i="46"/>
  <c r="NK22" i="46"/>
  <c r="OZ22" i="46"/>
  <c r="MP22" i="46"/>
  <c r="QH22" i="46"/>
  <c r="NZ22" i="46"/>
  <c r="OS22" i="46"/>
  <c r="PT22" i="46"/>
  <c r="NQ22" i="46"/>
  <c r="NH22" i="46"/>
  <c r="MI22" i="46"/>
  <c r="ML22" i="46"/>
  <c r="PW22" i="46"/>
  <c r="QN22" i="46"/>
  <c r="OG22" i="46"/>
  <c r="MZ22" i="46"/>
  <c r="OA22" i="46"/>
  <c r="MU22" i="46"/>
  <c r="QB22" i="46"/>
  <c r="OH22" i="46"/>
  <c r="QD22" i="46"/>
  <c r="QQ22" i="46"/>
  <c r="PL22" i="46"/>
  <c r="MK22" i="46"/>
  <c r="NN22" i="46"/>
  <c r="MF22" i="46"/>
  <c r="PP22" i="46"/>
  <c r="OV22" i="46"/>
  <c r="OP22" i="46"/>
  <c r="MW22" i="46"/>
  <c r="PF22" i="46"/>
  <c r="MQ22" i="46"/>
  <c r="OJ22" i="46"/>
  <c r="OL22" i="46"/>
  <c r="PO22" i="46"/>
  <c r="OD22" i="46"/>
  <c r="PQ22" i="46"/>
  <c r="MT22" i="46"/>
  <c r="PG22" i="46"/>
  <c r="PD22" i="46"/>
  <c r="MX22" i="46"/>
  <c r="OK22" i="46"/>
  <c r="NJ22" i="46"/>
  <c r="NP22" i="46"/>
  <c r="OY22" i="46"/>
  <c r="PZ22" i="46"/>
  <c r="NU22" i="46"/>
  <c r="PN22" i="46"/>
  <c r="OW22" i="46"/>
  <c r="OF22" i="46"/>
  <c r="MN22" i="46"/>
  <c r="PK22" i="46"/>
  <c r="MV22" i="46"/>
  <c r="NR22" i="46"/>
  <c r="NE22" i="46"/>
  <c r="PM22" i="46"/>
  <c r="QA22" i="46"/>
  <c r="MJ22" i="46"/>
  <c r="ND22" i="46"/>
  <c r="MG22" i="46"/>
  <c r="NY22" i="46"/>
  <c r="OE22" i="46"/>
  <c r="PB22" i="46"/>
  <c r="OX22" i="46"/>
  <c r="OM22" i="46"/>
  <c r="MS22" i="46"/>
  <c r="OQ22" i="46"/>
  <c r="NC22" i="46"/>
  <c r="OB22" i="46"/>
  <c r="QI22" i="46"/>
  <c r="PY22" i="46"/>
  <c r="OO22" i="46"/>
  <c r="MH22" i="46"/>
  <c r="PU22" i="46"/>
  <c r="QE22" i="46"/>
  <c r="NX22" i="46"/>
  <c r="OC22" i="46"/>
  <c r="OR22" i="46"/>
  <c r="PR22" i="46"/>
  <c r="PE22" i="46"/>
  <c r="QO22" i="46"/>
  <c r="OT22" i="46"/>
  <c r="NS22" i="46"/>
  <c r="QF22" i="46"/>
  <c r="PI22" i="46"/>
  <c r="NG22" i="46"/>
  <c r="QL22" i="46"/>
  <c r="NB22" i="46"/>
  <c r="NF22" i="46"/>
  <c r="NT22" i="46"/>
  <c r="MY22" i="46"/>
  <c r="PC22" i="46"/>
  <c r="MM22" i="46"/>
  <c r="MO22" i="46"/>
  <c r="PH22" i="46"/>
  <c r="QJ22" i="46"/>
  <c r="OI22" i="46"/>
  <c r="PJ22" i="46"/>
  <c r="OU22" i="46"/>
  <c r="ON22" i="46"/>
  <c r="NV22" i="46"/>
  <c r="PX22" i="46"/>
  <c r="NW22" i="46"/>
  <c r="QK22" i="46"/>
  <c r="QC24" i="46"/>
  <c r="QM24" i="46"/>
  <c r="NA24" i="46"/>
  <c r="NL24" i="46"/>
  <c r="NM24" i="46"/>
  <c r="PV24" i="46"/>
  <c r="MR24" i="46"/>
  <c r="PA24" i="46"/>
  <c r="QG24" i="46"/>
  <c r="NO24" i="46"/>
  <c r="QP24" i="46"/>
  <c r="PS24" i="46"/>
  <c r="NI24" i="46"/>
  <c r="NK24" i="46"/>
  <c r="OZ24" i="46"/>
  <c r="MP24" i="46"/>
  <c r="QH24" i="46"/>
  <c r="NZ24" i="46"/>
  <c r="OS24" i="46"/>
  <c r="PT24" i="46"/>
  <c r="NQ24" i="46"/>
  <c r="NH24" i="46"/>
  <c r="MI24" i="46"/>
  <c r="ML24" i="46"/>
  <c r="PW24" i="46"/>
  <c r="QN24" i="46"/>
  <c r="OG24" i="46"/>
  <c r="MZ24" i="46"/>
  <c r="OA24" i="46"/>
  <c r="MU24" i="46"/>
  <c r="QB24" i="46"/>
  <c r="OH24" i="46"/>
  <c r="QD24" i="46"/>
  <c r="QQ24" i="46"/>
  <c r="PL24" i="46"/>
  <c r="MK24" i="46"/>
  <c r="NN24" i="46"/>
  <c r="MF24" i="46"/>
  <c r="PP24" i="46"/>
  <c r="OV24" i="46"/>
  <c r="OP24" i="46"/>
  <c r="MW24" i="46"/>
  <c r="PF24" i="46"/>
  <c r="MQ24" i="46"/>
  <c r="OJ24" i="46"/>
  <c r="OL24" i="46"/>
  <c r="PO24" i="46"/>
  <c r="OD24" i="46"/>
  <c r="PQ24" i="46"/>
  <c r="MT24" i="46"/>
  <c r="PG24" i="46"/>
  <c r="PD24" i="46"/>
  <c r="MX24" i="46"/>
  <c r="OK24" i="46"/>
  <c r="NJ24" i="46"/>
  <c r="NP24" i="46"/>
  <c r="OY24" i="46"/>
  <c r="PZ24" i="46"/>
  <c r="NU24" i="46"/>
  <c r="PN24" i="46"/>
  <c r="OW24" i="46"/>
  <c r="OF24" i="46"/>
  <c r="MN24" i="46"/>
  <c r="PK24" i="46"/>
  <c r="MV24" i="46"/>
  <c r="NR24" i="46"/>
  <c r="NE24" i="46"/>
  <c r="PM24" i="46"/>
  <c r="QA24" i="46"/>
  <c r="MJ24" i="46"/>
  <c r="ND24" i="46"/>
  <c r="MG24" i="46"/>
  <c r="NY24" i="46"/>
  <c r="OE24" i="46"/>
  <c r="PB24" i="46"/>
  <c r="OX24" i="46"/>
  <c r="OM24" i="46"/>
  <c r="MS24" i="46"/>
  <c r="OQ24" i="46"/>
  <c r="NC24" i="46"/>
  <c r="OB24" i="46"/>
  <c r="QI24" i="46"/>
  <c r="PY24" i="46"/>
  <c r="OO24" i="46"/>
  <c r="MH24" i="46"/>
  <c r="PU24" i="46"/>
  <c r="QE24" i="46"/>
  <c r="NX24" i="46"/>
  <c r="OC24" i="46"/>
  <c r="OR24" i="46"/>
  <c r="PR24" i="46"/>
  <c r="PE24" i="46"/>
  <c r="QO24" i="46"/>
  <c r="OT24" i="46"/>
  <c r="NS24" i="46"/>
  <c r="QF24" i="46"/>
  <c r="PI24" i="46"/>
  <c r="NG24" i="46"/>
  <c r="QL24" i="46"/>
  <c r="NB24" i="46"/>
  <c r="NF24" i="46"/>
  <c r="NT24" i="46"/>
  <c r="MY24" i="46"/>
  <c r="PC24" i="46"/>
  <c r="MM24" i="46"/>
  <c r="MO24" i="46"/>
  <c r="PH24" i="46"/>
  <c r="QJ24" i="46"/>
  <c r="OI24" i="46"/>
  <c r="PJ24" i="46"/>
  <c r="OU24" i="46"/>
  <c r="ON24" i="46"/>
  <c r="NV24" i="46"/>
  <c r="PX24" i="46"/>
  <c r="NW24" i="46"/>
  <c r="QK24" i="46"/>
  <c r="QC26" i="46"/>
  <c r="QM26" i="46"/>
  <c r="NA26" i="46"/>
  <c r="NL26" i="46"/>
  <c r="NM26" i="46"/>
  <c r="PV26" i="46"/>
  <c r="MR26" i="46"/>
  <c r="PA26" i="46"/>
  <c r="QG26" i="46"/>
  <c r="NO26" i="46"/>
  <c r="QP26" i="46"/>
  <c r="PS26" i="46"/>
  <c r="NI26" i="46"/>
  <c r="NK26" i="46"/>
  <c r="OZ26" i="46"/>
  <c r="MP26" i="46"/>
  <c r="QH26" i="46"/>
  <c r="NZ26" i="46"/>
  <c r="OS26" i="46"/>
  <c r="PT26" i="46"/>
  <c r="NQ26" i="46"/>
  <c r="NH26" i="46"/>
  <c r="MI26" i="46"/>
  <c r="ML26" i="46"/>
  <c r="PW26" i="46"/>
  <c r="QN26" i="46"/>
  <c r="OG26" i="46"/>
  <c r="MZ26" i="46"/>
  <c r="OA26" i="46"/>
  <c r="MU26" i="46"/>
  <c r="QB26" i="46"/>
  <c r="OH26" i="46"/>
  <c r="QD26" i="46"/>
  <c r="QQ26" i="46"/>
  <c r="PL26" i="46"/>
  <c r="MK26" i="46"/>
  <c r="NN26" i="46"/>
  <c r="MF26" i="46"/>
  <c r="PP26" i="46"/>
  <c r="OV26" i="46"/>
  <c r="OP26" i="46"/>
  <c r="MW26" i="46"/>
  <c r="PF26" i="46"/>
  <c r="MQ26" i="46"/>
  <c r="OJ26" i="46"/>
  <c r="OL26" i="46"/>
  <c r="PO26" i="46"/>
  <c r="OD26" i="46"/>
  <c r="PQ26" i="46"/>
  <c r="MT26" i="46"/>
  <c r="PG26" i="46"/>
  <c r="PD26" i="46"/>
  <c r="MX26" i="46"/>
  <c r="OK26" i="46"/>
  <c r="NJ26" i="46"/>
  <c r="NP26" i="46"/>
  <c r="OY26" i="46"/>
  <c r="PZ26" i="46"/>
  <c r="NU26" i="46"/>
  <c r="PN26" i="46"/>
  <c r="OW26" i="46"/>
  <c r="OF26" i="46"/>
  <c r="MN26" i="46"/>
  <c r="PK26" i="46"/>
  <c r="MV26" i="46"/>
  <c r="NR26" i="46"/>
  <c r="NE26" i="46"/>
  <c r="PM26" i="46"/>
  <c r="QA26" i="46"/>
  <c r="MJ26" i="46"/>
  <c r="ND26" i="46"/>
  <c r="MG26" i="46"/>
  <c r="NY26" i="46"/>
  <c r="OE26" i="46"/>
  <c r="PB26" i="46"/>
  <c r="OX26" i="46"/>
  <c r="OM26" i="46"/>
  <c r="MS26" i="46"/>
  <c r="OQ26" i="46"/>
  <c r="NC26" i="46"/>
  <c r="OB26" i="46"/>
  <c r="QI26" i="46"/>
  <c r="PY26" i="46"/>
  <c r="OO26" i="46"/>
  <c r="MH26" i="46"/>
  <c r="PU26" i="46"/>
  <c r="QE26" i="46"/>
  <c r="NX26" i="46"/>
  <c r="OC26" i="46"/>
  <c r="OR26" i="46"/>
  <c r="PR26" i="46"/>
  <c r="PE26" i="46"/>
  <c r="QO26" i="46"/>
  <c r="OT26" i="46"/>
  <c r="NS26" i="46"/>
  <c r="QF26" i="46"/>
  <c r="PI26" i="46"/>
  <c r="NG26" i="46"/>
  <c r="QL26" i="46"/>
  <c r="NB26" i="46"/>
  <c r="NF26" i="46"/>
  <c r="NT26" i="46"/>
  <c r="MY26" i="46"/>
  <c r="PC26" i="46"/>
  <c r="MM26" i="46"/>
  <c r="MO26" i="46"/>
  <c r="PH26" i="46"/>
  <c r="QJ26" i="46"/>
  <c r="OI26" i="46"/>
  <c r="PJ26" i="46"/>
  <c r="OU26" i="46"/>
  <c r="ON26" i="46"/>
  <c r="NV26" i="46"/>
  <c r="PX26" i="46"/>
  <c r="NW26" i="46"/>
  <c r="QK26" i="46"/>
  <c r="QC16" i="46"/>
  <c r="QM16" i="46"/>
  <c r="NA16" i="46"/>
  <c r="NL16" i="46"/>
  <c r="NM16" i="46"/>
  <c r="PV16" i="46"/>
  <c r="MR16" i="46"/>
  <c r="PA16" i="46"/>
  <c r="QG16" i="46"/>
  <c r="NO16" i="46"/>
  <c r="QP16" i="46"/>
  <c r="PS16" i="46"/>
  <c r="NI16" i="46"/>
  <c r="NK16" i="46"/>
  <c r="OZ16" i="46"/>
  <c r="MP16" i="46"/>
  <c r="QH16" i="46"/>
  <c r="NZ16" i="46"/>
  <c r="OS16" i="46"/>
  <c r="PT16" i="46"/>
  <c r="NQ16" i="46"/>
  <c r="NH16" i="46"/>
  <c r="MI16" i="46"/>
  <c r="ML16" i="46"/>
  <c r="PW16" i="46"/>
  <c r="QN16" i="46"/>
  <c r="OG16" i="46"/>
  <c r="MZ16" i="46"/>
  <c r="OA16" i="46"/>
  <c r="MU16" i="46"/>
  <c r="QB16" i="46"/>
  <c r="OH16" i="46"/>
  <c r="QD16" i="46"/>
  <c r="QQ16" i="46"/>
  <c r="PL16" i="46"/>
  <c r="MK16" i="46"/>
  <c r="NN16" i="46"/>
  <c r="MF16" i="46"/>
  <c r="PP16" i="46"/>
  <c r="OV16" i="46"/>
  <c r="OP16" i="46"/>
  <c r="MW16" i="46"/>
  <c r="PF16" i="46"/>
  <c r="MQ16" i="46"/>
  <c r="OJ16" i="46"/>
  <c r="OL16" i="46"/>
  <c r="PO16" i="46"/>
  <c r="OD16" i="46"/>
  <c r="PQ16" i="46"/>
  <c r="MT16" i="46"/>
  <c r="PG16" i="46"/>
  <c r="PD16" i="46"/>
  <c r="MX16" i="46"/>
  <c r="OK16" i="46"/>
  <c r="NJ16" i="46"/>
  <c r="NP16" i="46"/>
  <c r="OY16" i="46"/>
  <c r="PZ16" i="46"/>
  <c r="NU16" i="46"/>
  <c r="PN16" i="46"/>
  <c r="OW16" i="46"/>
  <c r="OF16" i="46"/>
  <c r="MN16" i="46"/>
  <c r="PK16" i="46"/>
  <c r="MV16" i="46"/>
  <c r="NR16" i="46"/>
  <c r="NE16" i="46"/>
  <c r="PM16" i="46"/>
  <c r="QA16" i="46"/>
  <c r="MJ16" i="46"/>
  <c r="ND16" i="46"/>
  <c r="MG16" i="46"/>
  <c r="NY16" i="46"/>
  <c r="OE16" i="46"/>
  <c r="PB16" i="46"/>
  <c r="OX16" i="46"/>
  <c r="OM16" i="46"/>
  <c r="MS16" i="46"/>
  <c r="OQ16" i="46"/>
  <c r="NC16" i="46"/>
  <c r="OB16" i="46"/>
  <c r="QI16" i="46"/>
  <c r="PY16" i="46"/>
  <c r="OO16" i="46"/>
  <c r="MH16" i="46"/>
  <c r="PU16" i="46"/>
  <c r="QE16" i="46"/>
  <c r="NX16" i="46"/>
  <c r="OC16" i="46"/>
  <c r="OR16" i="46"/>
  <c r="PR16" i="46"/>
  <c r="PE16" i="46"/>
  <c r="QO16" i="46"/>
  <c r="OT16" i="46"/>
  <c r="NS16" i="46"/>
  <c r="QF16" i="46"/>
  <c r="PI16" i="46"/>
  <c r="NG16" i="46"/>
  <c r="QL16" i="46"/>
  <c r="NB16" i="46"/>
  <c r="NF16" i="46"/>
  <c r="NT16" i="46"/>
  <c r="MY16" i="46"/>
  <c r="PC16" i="46"/>
  <c r="MM16" i="46"/>
  <c r="MO16" i="46"/>
  <c r="PH16" i="46"/>
  <c r="QJ16" i="46"/>
  <c r="OI16" i="46"/>
  <c r="PJ16" i="46"/>
  <c r="OU16" i="46"/>
  <c r="ON16" i="46"/>
  <c r="NV16" i="46"/>
  <c r="PX16" i="46"/>
  <c r="NW16" i="46"/>
  <c r="QK16" i="46"/>
  <c r="QC289" i="46"/>
  <c r="QM289" i="46"/>
  <c r="NA289" i="46"/>
  <c r="NL289" i="46"/>
  <c r="NM289" i="46"/>
  <c r="PV289" i="46"/>
  <c r="MR289" i="46"/>
  <c r="PA289" i="46"/>
  <c r="QG289" i="46"/>
  <c r="NO289" i="46"/>
  <c r="QP289" i="46"/>
  <c r="PS289" i="46"/>
  <c r="NI289" i="46"/>
  <c r="NK289" i="46"/>
  <c r="OZ289" i="46"/>
  <c r="MP289" i="46"/>
  <c r="QH289" i="46"/>
  <c r="NZ289" i="46"/>
  <c r="OS289" i="46"/>
  <c r="PT289" i="46"/>
  <c r="NQ289" i="46"/>
  <c r="NH289" i="46"/>
  <c r="MI289" i="46"/>
  <c r="ML289" i="46"/>
  <c r="PW289" i="46"/>
  <c r="QN289" i="46"/>
  <c r="OG289" i="46"/>
  <c r="MZ289" i="46"/>
  <c r="OA289" i="46"/>
  <c r="MU289" i="46"/>
  <c r="QB289" i="46"/>
  <c r="OH289" i="46"/>
  <c r="QD289" i="46"/>
  <c r="QQ289" i="46"/>
  <c r="PL289" i="46"/>
  <c r="MK289" i="46"/>
  <c r="NN289" i="46"/>
  <c r="MF289" i="46"/>
  <c r="PP289" i="46"/>
  <c r="OV289" i="46"/>
  <c r="OP289" i="46"/>
  <c r="MW289" i="46"/>
  <c r="PF289" i="46"/>
  <c r="MQ289" i="46"/>
  <c r="OJ289" i="46"/>
  <c r="OL289" i="46"/>
  <c r="PO289" i="46"/>
  <c r="OD289" i="46"/>
  <c r="PQ289" i="46"/>
  <c r="MT289" i="46"/>
  <c r="PG289" i="46"/>
  <c r="PD289" i="46"/>
  <c r="MX289" i="46"/>
  <c r="OK289" i="46"/>
  <c r="NJ289" i="46"/>
  <c r="NP289" i="46"/>
  <c r="OY289" i="46"/>
  <c r="PZ289" i="46"/>
  <c r="NU289" i="46"/>
  <c r="PN289" i="46"/>
  <c r="OW289" i="46"/>
  <c r="OF289" i="46"/>
  <c r="MN289" i="46"/>
  <c r="PK289" i="46"/>
  <c r="MV289" i="46"/>
  <c r="NR289" i="46"/>
  <c r="NE289" i="46"/>
  <c r="PM289" i="46"/>
  <c r="QA289" i="46"/>
  <c r="MJ289" i="46"/>
  <c r="ND289" i="46"/>
  <c r="MG289" i="46"/>
  <c r="NY289" i="46"/>
  <c r="OE289" i="46"/>
  <c r="PB289" i="46"/>
  <c r="OX289" i="46"/>
  <c r="OM289" i="46"/>
  <c r="MS289" i="46"/>
  <c r="OQ289" i="46"/>
  <c r="NC289" i="46"/>
  <c r="OB289" i="46"/>
  <c r="QI289" i="46"/>
  <c r="PY289" i="46"/>
  <c r="OO289" i="46"/>
  <c r="MH289" i="46"/>
  <c r="PU289" i="46"/>
  <c r="QE289" i="46"/>
  <c r="NX289" i="46"/>
  <c r="OC289" i="46"/>
  <c r="OR289" i="46"/>
  <c r="PR289" i="46"/>
  <c r="PE289" i="46"/>
  <c r="QO289" i="46"/>
  <c r="OT289" i="46"/>
  <c r="NS289" i="46"/>
  <c r="QF289" i="46"/>
  <c r="PI289" i="46"/>
  <c r="NG289" i="46"/>
  <c r="QL289" i="46"/>
  <c r="NB289" i="46"/>
  <c r="NF289" i="46"/>
  <c r="NT289" i="46"/>
  <c r="MY289" i="46"/>
  <c r="PC289" i="46"/>
  <c r="MM289" i="46"/>
  <c r="MO289" i="46"/>
  <c r="PH289" i="46"/>
  <c r="QJ289" i="46"/>
  <c r="OI289" i="46"/>
  <c r="PJ289" i="46"/>
  <c r="OU289" i="46"/>
  <c r="ON289" i="46"/>
  <c r="NV289" i="46"/>
  <c r="PX289" i="46"/>
  <c r="NW289" i="46"/>
  <c r="QK289" i="46"/>
  <c r="QC27" i="46"/>
  <c r="QM27" i="46"/>
  <c r="NA27" i="46"/>
  <c r="NL27" i="46"/>
  <c r="NM27" i="46"/>
  <c r="PV27" i="46"/>
  <c r="MR27" i="46"/>
  <c r="PA27" i="46"/>
  <c r="QG27" i="46"/>
  <c r="NO27" i="46"/>
  <c r="QP27" i="46"/>
  <c r="PS27" i="46"/>
  <c r="NI27" i="46"/>
  <c r="NK27" i="46"/>
  <c r="OZ27" i="46"/>
  <c r="MP27" i="46"/>
  <c r="QH27" i="46"/>
  <c r="NZ27" i="46"/>
  <c r="OS27" i="46"/>
  <c r="PT27" i="46"/>
  <c r="NQ27" i="46"/>
  <c r="NH27" i="46"/>
  <c r="MI27" i="46"/>
  <c r="ML27" i="46"/>
  <c r="PW27" i="46"/>
  <c r="QN27" i="46"/>
  <c r="OG27" i="46"/>
  <c r="MZ27" i="46"/>
  <c r="OA27" i="46"/>
  <c r="MU27" i="46"/>
  <c r="QB27" i="46"/>
  <c r="OH27" i="46"/>
  <c r="QD27" i="46"/>
  <c r="QQ27" i="46"/>
  <c r="PL27" i="46"/>
  <c r="MK27" i="46"/>
  <c r="NN27" i="46"/>
  <c r="MF27" i="46"/>
  <c r="PP27" i="46"/>
  <c r="OV27" i="46"/>
  <c r="OP27" i="46"/>
  <c r="MW27" i="46"/>
  <c r="PF27" i="46"/>
  <c r="MQ27" i="46"/>
  <c r="OJ27" i="46"/>
  <c r="OL27" i="46"/>
  <c r="PO27" i="46"/>
  <c r="OD27" i="46"/>
  <c r="PQ27" i="46"/>
  <c r="MT27" i="46"/>
  <c r="PG27" i="46"/>
  <c r="PD27" i="46"/>
  <c r="MX27" i="46"/>
  <c r="OK27" i="46"/>
  <c r="NJ27" i="46"/>
  <c r="NP27" i="46"/>
  <c r="OY27" i="46"/>
  <c r="PZ27" i="46"/>
  <c r="NU27" i="46"/>
  <c r="PN27" i="46"/>
  <c r="OW27" i="46"/>
  <c r="OF27" i="46"/>
  <c r="MN27" i="46"/>
  <c r="PK27" i="46"/>
  <c r="MV27" i="46"/>
  <c r="NR27" i="46"/>
  <c r="NE27" i="46"/>
  <c r="PM27" i="46"/>
  <c r="QA27" i="46"/>
  <c r="MJ27" i="46"/>
  <c r="ND27" i="46"/>
  <c r="MG27" i="46"/>
  <c r="NY27" i="46"/>
  <c r="OE27" i="46"/>
  <c r="PB27" i="46"/>
  <c r="OX27" i="46"/>
  <c r="OM27" i="46"/>
  <c r="MS27" i="46"/>
  <c r="OQ27" i="46"/>
  <c r="NC27" i="46"/>
  <c r="OB27" i="46"/>
  <c r="QI27" i="46"/>
  <c r="PY27" i="46"/>
  <c r="OO27" i="46"/>
  <c r="MH27" i="46"/>
  <c r="PU27" i="46"/>
  <c r="QE27" i="46"/>
  <c r="NX27" i="46"/>
  <c r="OC27" i="46"/>
  <c r="OR27" i="46"/>
  <c r="PR27" i="46"/>
  <c r="PE27" i="46"/>
  <c r="QO27" i="46"/>
  <c r="OT27" i="46"/>
  <c r="NS27" i="46"/>
  <c r="QF27" i="46"/>
  <c r="PI27" i="46"/>
  <c r="NG27" i="46"/>
  <c r="QL27" i="46"/>
  <c r="NB27" i="46"/>
  <c r="NF27" i="46"/>
  <c r="NT27" i="46"/>
  <c r="MY27" i="46"/>
  <c r="PC27" i="46"/>
  <c r="MM27" i="46"/>
  <c r="MO27" i="46"/>
  <c r="PH27" i="46"/>
  <c r="QJ27" i="46"/>
  <c r="OI27" i="46"/>
  <c r="PJ27" i="46"/>
  <c r="OU27" i="46"/>
  <c r="ON27" i="46"/>
  <c r="NV27" i="46"/>
  <c r="PX27" i="46"/>
  <c r="NW27" i="46"/>
  <c r="QK27" i="46"/>
  <c r="QC17" i="46"/>
  <c r="QM17" i="46"/>
  <c r="NA17" i="46"/>
  <c r="NL17" i="46"/>
  <c r="NM17" i="46"/>
  <c r="PV17" i="46"/>
  <c r="MR17" i="46"/>
  <c r="PA17" i="46"/>
  <c r="QG17" i="46"/>
  <c r="NO17" i="46"/>
  <c r="QP17" i="46"/>
  <c r="PS17" i="46"/>
  <c r="NI17" i="46"/>
  <c r="NK17" i="46"/>
  <c r="OZ17" i="46"/>
  <c r="MP17" i="46"/>
  <c r="QH17" i="46"/>
  <c r="NZ17" i="46"/>
  <c r="OS17" i="46"/>
  <c r="PT17" i="46"/>
  <c r="NQ17" i="46"/>
  <c r="NH17" i="46"/>
  <c r="MI17" i="46"/>
  <c r="ML17" i="46"/>
  <c r="PW17" i="46"/>
  <c r="QN17" i="46"/>
  <c r="OG17" i="46"/>
  <c r="MZ17" i="46"/>
  <c r="OA17" i="46"/>
  <c r="MU17" i="46"/>
  <c r="QB17" i="46"/>
  <c r="OH17" i="46"/>
  <c r="QD17" i="46"/>
  <c r="QQ17" i="46"/>
  <c r="PL17" i="46"/>
  <c r="MK17" i="46"/>
  <c r="NN17" i="46"/>
  <c r="MF17" i="46"/>
  <c r="PP17" i="46"/>
  <c r="OV17" i="46"/>
  <c r="OP17" i="46"/>
  <c r="MW17" i="46"/>
  <c r="PF17" i="46"/>
  <c r="MQ17" i="46"/>
  <c r="OJ17" i="46"/>
  <c r="OL17" i="46"/>
  <c r="PO17" i="46"/>
  <c r="OD17" i="46"/>
  <c r="PQ17" i="46"/>
  <c r="MT17" i="46"/>
  <c r="PG17" i="46"/>
  <c r="PD17" i="46"/>
  <c r="MX17" i="46"/>
  <c r="OK17" i="46"/>
  <c r="NJ17" i="46"/>
  <c r="NP17" i="46"/>
  <c r="OY17" i="46"/>
  <c r="PZ17" i="46"/>
  <c r="NU17" i="46"/>
  <c r="PN17" i="46"/>
  <c r="OW17" i="46"/>
  <c r="OF17" i="46"/>
  <c r="MN17" i="46"/>
  <c r="PK17" i="46"/>
  <c r="MV17" i="46"/>
  <c r="NR17" i="46"/>
  <c r="NE17" i="46"/>
  <c r="PM17" i="46"/>
  <c r="QA17" i="46"/>
  <c r="MJ17" i="46"/>
  <c r="ND17" i="46"/>
  <c r="MG17" i="46"/>
  <c r="NY17" i="46"/>
  <c r="OE17" i="46"/>
  <c r="PB17" i="46"/>
  <c r="OX17" i="46"/>
  <c r="OM17" i="46"/>
  <c r="MS17" i="46"/>
  <c r="OQ17" i="46"/>
  <c r="NC17" i="46"/>
  <c r="OB17" i="46"/>
  <c r="QI17" i="46"/>
  <c r="PY17" i="46"/>
  <c r="OO17" i="46"/>
  <c r="MH17" i="46"/>
  <c r="PU17" i="46"/>
  <c r="QE17" i="46"/>
  <c r="NX17" i="46"/>
  <c r="OC17" i="46"/>
  <c r="OR17" i="46"/>
  <c r="PR17" i="46"/>
  <c r="PE17" i="46"/>
  <c r="QO17" i="46"/>
  <c r="OT17" i="46"/>
  <c r="NS17" i="46"/>
  <c r="QF17" i="46"/>
  <c r="PI17" i="46"/>
  <c r="NG17" i="46"/>
  <c r="QL17" i="46"/>
  <c r="NB17" i="46"/>
  <c r="NF17" i="46"/>
  <c r="NT17" i="46"/>
  <c r="MY17" i="46"/>
  <c r="PC17" i="46"/>
  <c r="MM17" i="46"/>
  <c r="MO17" i="46"/>
  <c r="PH17" i="46"/>
  <c r="QJ17" i="46"/>
  <c r="OI17" i="46"/>
  <c r="PJ17" i="46"/>
  <c r="OU17" i="46"/>
  <c r="ON17" i="46"/>
  <c r="NV17" i="46"/>
  <c r="PX17" i="46"/>
  <c r="NW17" i="46"/>
  <c r="QK17" i="46"/>
  <c r="QC29" i="46"/>
  <c r="QM29" i="46"/>
  <c r="NA29" i="46"/>
  <c r="NL29" i="46"/>
  <c r="NM29" i="46"/>
  <c r="PV29" i="46"/>
  <c r="MR29" i="46"/>
  <c r="PA29" i="46"/>
  <c r="QG29" i="46"/>
  <c r="NO29" i="46"/>
  <c r="QP29" i="46"/>
  <c r="PS29" i="46"/>
  <c r="NI29" i="46"/>
  <c r="NK29" i="46"/>
  <c r="OZ29" i="46"/>
  <c r="MP29" i="46"/>
  <c r="QH29" i="46"/>
  <c r="NZ29" i="46"/>
  <c r="OS29" i="46"/>
  <c r="PT29" i="46"/>
  <c r="NQ29" i="46"/>
  <c r="NH29" i="46"/>
  <c r="MI29" i="46"/>
  <c r="ML29" i="46"/>
  <c r="PW29" i="46"/>
  <c r="QN29" i="46"/>
  <c r="OG29" i="46"/>
  <c r="MZ29" i="46"/>
  <c r="OA29" i="46"/>
  <c r="MU29" i="46"/>
  <c r="QB29" i="46"/>
  <c r="OH29" i="46"/>
  <c r="QD29" i="46"/>
  <c r="QQ29" i="46"/>
  <c r="PL29" i="46"/>
  <c r="MK29" i="46"/>
  <c r="NN29" i="46"/>
  <c r="MF29" i="46"/>
  <c r="PP29" i="46"/>
  <c r="OV29" i="46"/>
  <c r="OP29" i="46"/>
  <c r="MW29" i="46"/>
  <c r="PF29" i="46"/>
  <c r="MQ29" i="46"/>
  <c r="OJ29" i="46"/>
  <c r="OL29" i="46"/>
  <c r="PO29" i="46"/>
  <c r="OD29" i="46"/>
  <c r="PQ29" i="46"/>
  <c r="MT29" i="46"/>
  <c r="PG29" i="46"/>
  <c r="PD29" i="46"/>
  <c r="MX29" i="46"/>
  <c r="OK29" i="46"/>
  <c r="NJ29" i="46"/>
  <c r="NP29" i="46"/>
  <c r="OY29" i="46"/>
  <c r="PZ29" i="46"/>
  <c r="NU29" i="46"/>
  <c r="PN29" i="46"/>
  <c r="OW29" i="46"/>
  <c r="OF29" i="46"/>
  <c r="MN29" i="46"/>
  <c r="PK29" i="46"/>
  <c r="MV29" i="46"/>
  <c r="NR29" i="46"/>
  <c r="NE29" i="46"/>
  <c r="PM29" i="46"/>
  <c r="QA29" i="46"/>
  <c r="MJ29" i="46"/>
  <c r="ND29" i="46"/>
  <c r="MG29" i="46"/>
  <c r="NY29" i="46"/>
  <c r="OE29" i="46"/>
  <c r="PB29" i="46"/>
  <c r="OX29" i="46"/>
  <c r="OM29" i="46"/>
  <c r="MS29" i="46"/>
  <c r="OQ29" i="46"/>
  <c r="NC29" i="46"/>
  <c r="OB29" i="46"/>
  <c r="QI29" i="46"/>
  <c r="PY29" i="46"/>
  <c r="OO29" i="46"/>
  <c r="MH29" i="46"/>
  <c r="PU29" i="46"/>
  <c r="QE29" i="46"/>
  <c r="NX29" i="46"/>
  <c r="OC29" i="46"/>
  <c r="OR29" i="46"/>
  <c r="PR29" i="46"/>
  <c r="PE29" i="46"/>
  <c r="QO29" i="46"/>
  <c r="OT29" i="46"/>
  <c r="NS29" i="46"/>
  <c r="QF29" i="46"/>
  <c r="PI29" i="46"/>
  <c r="NG29" i="46"/>
  <c r="QL29" i="46"/>
  <c r="NB29" i="46"/>
  <c r="NF29" i="46"/>
  <c r="NT29" i="46"/>
  <c r="MY29" i="46"/>
  <c r="PC29" i="46"/>
  <c r="MM29" i="46"/>
  <c r="MO29" i="46"/>
  <c r="PH29" i="46"/>
  <c r="QJ29" i="46"/>
  <c r="OI29" i="46"/>
  <c r="PJ29" i="46"/>
  <c r="OU29" i="46"/>
  <c r="ON29" i="46"/>
  <c r="NV29" i="46"/>
  <c r="PX29" i="46"/>
  <c r="NW29" i="46"/>
  <c r="QK29" i="46"/>
  <c r="QC288" i="46"/>
  <c r="QM288" i="46"/>
  <c r="NA288" i="46"/>
  <c r="NL288" i="46"/>
  <c r="NM288" i="46"/>
  <c r="PV288" i="46"/>
  <c r="MR288" i="46"/>
  <c r="PA288" i="46"/>
  <c r="QG288" i="46"/>
  <c r="NO288" i="46"/>
  <c r="QP288" i="46"/>
  <c r="PS288" i="46"/>
  <c r="NI288" i="46"/>
  <c r="NK288" i="46"/>
  <c r="OZ288" i="46"/>
  <c r="MP288" i="46"/>
  <c r="QH288" i="46"/>
  <c r="NZ288" i="46"/>
  <c r="OS288" i="46"/>
  <c r="PT288" i="46"/>
  <c r="NQ288" i="46"/>
  <c r="NH288" i="46"/>
  <c r="MI288" i="46"/>
  <c r="ML288" i="46"/>
  <c r="PW288" i="46"/>
  <c r="QN288" i="46"/>
  <c r="OG288" i="46"/>
  <c r="MZ288" i="46"/>
  <c r="OA288" i="46"/>
  <c r="MU288" i="46"/>
  <c r="QB288" i="46"/>
  <c r="OH288" i="46"/>
  <c r="QD288" i="46"/>
  <c r="QQ288" i="46"/>
  <c r="PL288" i="46"/>
  <c r="MK288" i="46"/>
  <c r="NN288" i="46"/>
  <c r="MF288" i="46"/>
  <c r="PP288" i="46"/>
  <c r="OV288" i="46"/>
  <c r="OP288" i="46"/>
  <c r="MW288" i="46"/>
  <c r="PF288" i="46"/>
  <c r="MQ288" i="46"/>
  <c r="OJ288" i="46"/>
  <c r="OL288" i="46"/>
  <c r="PO288" i="46"/>
  <c r="OD288" i="46"/>
  <c r="PQ288" i="46"/>
  <c r="MT288" i="46"/>
  <c r="PG288" i="46"/>
  <c r="PD288" i="46"/>
  <c r="MX288" i="46"/>
  <c r="OK288" i="46"/>
  <c r="NJ288" i="46"/>
  <c r="NP288" i="46"/>
  <c r="OY288" i="46"/>
  <c r="PZ288" i="46"/>
  <c r="NU288" i="46"/>
  <c r="PN288" i="46"/>
  <c r="OW288" i="46"/>
  <c r="OF288" i="46"/>
  <c r="MN288" i="46"/>
  <c r="PK288" i="46"/>
  <c r="MV288" i="46"/>
  <c r="NR288" i="46"/>
  <c r="NE288" i="46"/>
  <c r="PM288" i="46"/>
  <c r="QA288" i="46"/>
  <c r="MJ288" i="46"/>
  <c r="ND288" i="46"/>
  <c r="MG288" i="46"/>
  <c r="NY288" i="46"/>
  <c r="OE288" i="46"/>
  <c r="PB288" i="46"/>
  <c r="OX288" i="46"/>
  <c r="OM288" i="46"/>
  <c r="MS288" i="46"/>
  <c r="OQ288" i="46"/>
  <c r="NC288" i="46"/>
  <c r="OB288" i="46"/>
  <c r="QI288" i="46"/>
  <c r="PY288" i="46"/>
  <c r="OO288" i="46"/>
  <c r="MH288" i="46"/>
  <c r="PU288" i="46"/>
  <c r="QE288" i="46"/>
  <c r="NX288" i="46"/>
  <c r="OC288" i="46"/>
  <c r="OR288" i="46"/>
  <c r="PR288" i="46"/>
  <c r="PE288" i="46"/>
  <c r="QO288" i="46"/>
  <c r="OT288" i="46"/>
  <c r="NS288" i="46"/>
  <c r="QF288" i="46"/>
  <c r="PI288" i="46"/>
  <c r="NG288" i="46"/>
  <c r="QL288" i="46"/>
  <c r="NB288" i="46"/>
  <c r="NF288" i="46"/>
  <c r="NT288" i="46"/>
  <c r="MY288" i="46"/>
  <c r="PC288" i="46"/>
  <c r="MM288" i="46"/>
  <c r="MO288" i="46"/>
  <c r="PH288" i="46"/>
  <c r="QJ288" i="46"/>
  <c r="OI288" i="46"/>
  <c r="PJ288" i="46"/>
  <c r="OU288" i="46"/>
  <c r="ON288" i="46"/>
  <c r="NV288" i="46"/>
  <c r="PX288" i="46"/>
  <c r="NW288" i="46"/>
  <c r="QK288" i="46"/>
  <c r="QC287" i="46"/>
  <c r="QM287" i="46"/>
  <c r="NA287" i="46"/>
  <c r="NL287" i="46"/>
  <c r="NM287" i="46"/>
  <c r="PV287" i="46"/>
  <c r="MR287" i="46"/>
  <c r="PA287" i="46"/>
  <c r="QG287" i="46"/>
  <c r="NO287" i="46"/>
  <c r="QP287" i="46"/>
  <c r="PS287" i="46"/>
  <c r="NI287" i="46"/>
  <c r="NK287" i="46"/>
  <c r="OZ287" i="46"/>
  <c r="MP287" i="46"/>
  <c r="QH287" i="46"/>
  <c r="NZ287" i="46"/>
  <c r="OS287" i="46"/>
  <c r="PT287" i="46"/>
  <c r="NQ287" i="46"/>
  <c r="NH287" i="46"/>
  <c r="MI287" i="46"/>
  <c r="ML287" i="46"/>
  <c r="PW287" i="46"/>
  <c r="QN287" i="46"/>
  <c r="OG287" i="46"/>
  <c r="MZ287" i="46"/>
  <c r="OA287" i="46"/>
  <c r="MU287" i="46"/>
  <c r="QB287" i="46"/>
  <c r="OH287" i="46"/>
  <c r="QD287" i="46"/>
  <c r="QQ287" i="46"/>
  <c r="PL287" i="46"/>
  <c r="MK287" i="46"/>
  <c r="NN287" i="46"/>
  <c r="MF287" i="46"/>
  <c r="PP287" i="46"/>
  <c r="OV287" i="46"/>
  <c r="OP287" i="46"/>
  <c r="MW287" i="46"/>
  <c r="PF287" i="46"/>
  <c r="MQ287" i="46"/>
  <c r="OJ287" i="46"/>
  <c r="OL287" i="46"/>
  <c r="PO287" i="46"/>
  <c r="OD287" i="46"/>
  <c r="PQ287" i="46"/>
  <c r="MT287" i="46"/>
  <c r="PG287" i="46"/>
  <c r="PD287" i="46"/>
  <c r="MX287" i="46"/>
  <c r="OK287" i="46"/>
  <c r="NJ287" i="46"/>
  <c r="NP287" i="46"/>
  <c r="OY287" i="46"/>
  <c r="PZ287" i="46"/>
  <c r="NU287" i="46"/>
  <c r="PN287" i="46"/>
  <c r="OW287" i="46"/>
  <c r="OF287" i="46"/>
  <c r="MN287" i="46"/>
  <c r="PK287" i="46"/>
  <c r="MV287" i="46"/>
  <c r="NR287" i="46"/>
  <c r="NE287" i="46"/>
  <c r="PM287" i="46"/>
  <c r="QA287" i="46"/>
  <c r="MJ287" i="46"/>
  <c r="ND287" i="46"/>
  <c r="MG287" i="46"/>
  <c r="NY287" i="46"/>
  <c r="OE287" i="46"/>
  <c r="PB287" i="46"/>
  <c r="OX287" i="46"/>
  <c r="OM287" i="46"/>
  <c r="MS287" i="46"/>
  <c r="OQ287" i="46"/>
  <c r="NC287" i="46"/>
  <c r="OB287" i="46"/>
  <c r="QI287" i="46"/>
  <c r="PY287" i="46"/>
  <c r="OO287" i="46"/>
  <c r="MH287" i="46"/>
  <c r="PU287" i="46"/>
  <c r="QE287" i="46"/>
  <c r="NX287" i="46"/>
  <c r="OC287" i="46"/>
  <c r="OR287" i="46"/>
  <c r="PR287" i="46"/>
  <c r="PE287" i="46"/>
  <c r="QO287" i="46"/>
  <c r="OT287" i="46"/>
  <c r="NS287" i="46"/>
  <c r="QF287" i="46"/>
  <c r="PI287" i="46"/>
  <c r="NG287" i="46"/>
  <c r="QL287" i="46"/>
  <c r="NB287" i="46"/>
  <c r="NF287" i="46"/>
  <c r="NT287" i="46"/>
  <c r="MY287" i="46"/>
  <c r="PC287" i="46"/>
  <c r="MM287" i="46"/>
  <c r="MO287" i="46"/>
  <c r="PH287" i="46"/>
  <c r="QJ287" i="46"/>
  <c r="OI287" i="46"/>
  <c r="PJ287" i="46"/>
  <c r="OU287" i="46"/>
  <c r="ON287" i="46"/>
  <c r="NV287" i="46"/>
  <c r="PX287" i="46"/>
  <c r="NW287" i="46"/>
  <c r="QK287" i="46"/>
  <c r="QC286" i="46"/>
  <c r="QM286" i="46"/>
  <c r="NA286" i="46"/>
  <c r="NL286" i="46"/>
  <c r="NM286" i="46"/>
  <c r="PV286" i="46"/>
  <c r="MR286" i="46"/>
  <c r="PA286" i="46"/>
  <c r="QG286" i="46"/>
  <c r="NO286" i="46"/>
  <c r="QP286" i="46"/>
  <c r="PS286" i="46"/>
  <c r="NI286" i="46"/>
  <c r="NK286" i="46"/>
  <c r="OZ286" i="46"/>
  <c r="MP286" i="46"/>
  <c r="QH286" i="46"/>
  <c r="NZ286" i="46"/>
  <c r="OS286" i="46"/>
  <c r="PT286" i="46"/>
  <c r="NQ286" i="46"/>
  <c r="NH286" i="46"/>
  <c r="MI286" i="46"/>
  <c r="ML286" i="46"/>
  <c r="PW286" i="46"/>
  <c r="QN286" i="46"/>
  <c r="OG286" i="46"/>
  <c r="MZ286" i="46"/>
  <c r="OA286" i="46"/>
  <c r="MU286" i="46"/>
  <c r="QB286" i="46"/>
  <c r="OH286" i="46"/>
  <c r="QD286" i="46"/>
  <c r="QQ286" i="46"/>
  <c r="PL286" i="46"/>
  <c r="MK286" i="46"/>
  <c r="NN286" i="46"/>
  <c r="MF286" i="46"/>
  <c r="PP286" i="46"/>
  <c r="OV286" i="46"/>
  <c r="OP286" i="46"/>
  <c r="MW286" i="46"/>
  <c r="PF286" i="46"/>
  <c r="MQ286" i="46"/>
  <c r="OJ286" i="46"/>
  <c r="OL286" i="46"/>
  <c r="PO286" i="46"/>
  <c r="OD286" i="46"/>
  <c r="PQ286" i="46"/>
  <c r="MT286" i="46"/>
  <c r="PG286" i="46"/>
  <c r="PD286" i="46"/>
  <c r="MX286" i="46"/>
  <c r="OK286" i="46"/>
  <c r="NJ286" i="46"/>
  <c r="NP286" i="46"/>
  <c r="OY286" i="46"/>
  <c r="PZ286" i="46"/>
  <c r="NU286" i="46"/>
  <c r="PN286" i="46"/>
  <c r="OW286" i="46"/>
  <c r="OF286" i="46"/>
  <c r="MN286" i="46"/>
  <c r="PK286" i="46"/>
  <c r="MV286" i="46"/>
  <c r="NR286" i="46"/>
  <c r="NE286" i="46"/>
  <c r="PM286" i="46"/>
  <c r="QA286" i="46"/>
  <c r="MJ286" i="46"/>
  <c r="ND286" i="46"/>
  <c r="MG286" i="46"/>
  <c r="NY286" i="46"/>
  <c r="OE286" i="46"/>
  <c r="PB286" i="46"/>
  <c r="OX286" i="46"/>
  <c r="OM286" i="46"/>
  <c r="MS286" i="46"/>
  <c r="OQ286" i="46"/>
  <c r="NC286" i="46"/>
  <c r="OB286" i="46"/>
  <c r="QI286" i="46"/>
  <c r="PY286" i="46"/>
  <c r="OO286" i="46"/>
  <c r="MH286" i="46"/>
  <c r="PU286" i="46"/>
  <c r="QE286" i="46"/>
  <c r="NX286" i="46"/>
  <c r="OC286" i="46"/>
  <c r="OR286" i="46"/>
  <c r="PR286" i="46"/>
  <c r="PE286" i="46"/>
  <c r="QO286" i="46"/>
  <c r="OT286" i="46"/>
  <c r="NS286" i="46"/>
  <c r="QF286" i="46"/>
  <c r="PI286" i="46"/>
  <c r="NG286" i="46"/>
  <c r="QL286" i="46"/>
  <c r="NB286" i="46"/>
  <c r="NF286" i="46"/>
  <c r="NT286" i="46"/>
  <c r="MY286" i="46"/>
  <c r="PC286" i="46"/>
  <c r="MM286" i="46"/>
  <c r="MO286" i="46"/>
  <c r="PH286" i="46"/>
  <c r="QJ286" i="46"/>
  <c r="OI286" i="46"/>
  <c r="PJ286" i="46"/>
  <c r="OU286" i="46"/>
  <c r="ON286" i="46"/>
  <c r="NV286" i="46"/>
  <c r="PX286" i="46"/>
  <c r="NW286" i="46"/>
  <c r="QK286" i="46"/>
  <c r="QC285" i="46"/>
  <c r="QM285" i="46"/>
  <c r="NA285" i="46"/>
  <c r="NL285" i="46"/>
  <c r="NM285" i="46"/>
  <c r="PV285" i="46"/>
  <c r="MR285" i="46"/>
  <c r="PA285" i="46"/>
  <c r="QG285" i="46"/>
  <c r="NO285" i="46"/>
  <c r="QP285" i="46"/>
  <c r="PS285" i="46"/>
  <c r="NI285" i="46"/>
  <c r="NK285" i="46"/>
  <c r="OZ285" i="46"/>
  <c r="MP285" i="46"/>
  <c r="QH285" i="46"/>
  <c r="NZ285" i="46"/>
  <c r="OS285" i="46"/>
  <c r="PT285" i="46"/>
  <c r="NQ285" i="46"/>
  <c r="NH285" i="46"/>
  <c r="MI285" i="46"/>
  <c r="ML285" i="46"/>
  <c r="PW285" i="46"/>
  <c r="QN285" i="46"/>
  <c r="OG285" i="46"/>
  <c r="MZ285" i="46"/>
  <c r="OA285" i="46"/>
  <c r="MU285" i="46"/>
  <c r="QB285" i="46"/>
  <c r="OH285" i="46"/>
  <c r="QD285" i="46"/>
  <c r="QQ285" i="46"/>
  <c r="PL285" i="46"/>
  <c r="MK285" i="46"/>
  <c r="NN285" i="46"/>
  <c r="MF285" i="46"/>
  <c r="PP285" i="46"/>
  <c r="OV285" i="46"/>
  <c r="OP285" i="46"/>
  <c r="MW285" i="46"/>
  <c r="PF285" i="46"/>
  <c r="MQ285" i="46"/>
  <c r="OJ285" i="46"/>
  <c r="OL285" i="46"/>
  <c r="PO285" i="46"/>
  <c r="OD285" i="46"/>
  <c r="PQ285" i="46"/>
  <c r="MT285" i="46"/>
  <c r="PG285" i="46"/>
  <c r="PD285" i="46"/>
  <c r="MX285" i="46"/>
  <c r="OK285" i="46"/>
  <c r="NJ285" i="46"/>
  <c r="NP285" i="46"/>
  <c r="OY285" i="46"/>
  <c r="PZ285" i="46"/>
  <c r="NU285" i="46"/>
  <c r="PN285" i="46"/>
  <c r="OW285" i="46"/>
  <c r="OF285" i="46"/>
  <c r="MN285" i="46"/>
  <c r="PK285" i="46"/>
  <c r="MV285" i="46"/>
  <c r="NR285" i="46"/>
  <c r="NE285" i="46"/>
  <c r="PM285" i="46"/>
  <c r="QA285" i="46"/>
  <c r="MJ285" i="46"/>
  <c r="ND285" i="46"/>
  <c r="MG285" i="46"/>
  <c r="NY285" i="46"/>
  <c r="OE285" i="46"/>
  <c r="PB285" i="46"/>
  <c r="OX285" i="46"/>
  <c r="OM285" i="46"/>
  <c r="MS285" i="46"/>
  <c r="OQ285" i="46"/>
  <c r="NC285" i="46"/>
  <c r="OB285" i="46"/>
  <c r="QI285" i="46"/>
  <c r="PY285" i="46"/>
  <c r="OO285" i="46"/>
  <c r="MH285" i="46"/>
  <c r="PU285" i="46"/>
  <c r="QE285" i="46"/>
  <c r="NX285" i="46"/>
  <c r="OC285" i="46"/>
  <c r="OR285" i="46"/>
  <c r="PR285" i="46"/>
  <c r="PE285" i="46"/>
  <c r="QO285" i="46"/>
  <c r="OT285" i="46"/>
  <c r="NS285" i="46"/>
  <c r="QF285" i="46"/>
  <c r="PI285" i="46"/>
  <c r="NG285" i="46"/>
  <c r="QL285" i="46"/>
  <c r="NB285" i="46"/>
  <c r="NF285" i="46"/>
  <c r="NT285" i="46"/>
  <c r="MY285" i="46"/>
  <c r="PC285" i="46"/>
  <c r="MM285" i="46"/>
  <c r="MO285" i="46"/>
  <c r="PH285" i="46"/>
  <c r="QJ285" i="46"/>
  <c r="OI285" i="46"/>
  <c r="PJ285" i="46"/>
  <c r="OU285" i="46"/>
  <c r="ON285" i="46"/>
  <c r="NV285" i="46"/>
  <c r="PX285" i="46"/>
  <c r="NW285" i="46"/>
  <c r="QK285" i="46"/>
  <c r="QC284" i="46"/>
  <c r="QM284" i="46"/>
  <c r="NA284" i="46"/>
  <c r="NL284" i="46"/>
  <c r="NM284" i="46"/>
  <c r="PV284" i="46"/>
  <c r="MR284" i="46"/>
  <c r="PA284" i="46"/>
  <c r="QG284" i="46"/>
  <c r="NO284" i="46"/>
  <c r="QP284" i="46"/>
  <c r="PS284" i="46"/>
  <c r="NI284" i="46"/>
  <c r="NK284" i="46"/>
  <c r="OZ284" i="46"/>
  <c r="MP284" i="46"/>
  <c r="QH284" i="46"/>
  <c r="NZ284" i="46"/>
  <c r="OS284" i="46"/>
  <c r="PT284" i="46"/>
  <c r="NQ284" i="46"/>
  <c r="NH284" i="46"/>
  <c r="MI284" i="46"/>
  <c r="ML284" i="46"/>
  <c r="PW284" i="46"/>
  <c r="QN284" i="46"/>
  <c r="OG284" i="46"/>
  <c r="MZ284" i="46"/>
  <c r="OA284" i="46"/>
  <c r="MU284" i="46"/>
  <c r="QB284" i="46"/>
  <c r="OH284" i="46"/>
  <c r="QD284" i="46"/>
  <c r="QQ284" i="46"/>
  <c r="PL284" i="46"/>
  <c r="MK284" i="46"/>
  <c r="NN284" i="46"/>
  <c r="MF284" i="46"/>
  <c r="PP284" i="46"/>
  <c r="OV284" i="46"/>
  <c r="OP284" i="46"/>
  <c r="MW284" i="46"/>
  <c r="PF284" i="46"/>
  <c r="MQ284" i="46"/>
  <c r="OJ284" i="46"/>
  <c r="OL284" i="46"/>
  <c r="PO284" i="46"/>
  <c r="OD284" i="46"/>
  <c r="PQ284" i="46"/>
  <c r="MT284" i="46"/>
  <c r="PG284" i="46"/>
  <c r="PD284" i="46"/>
  <c r="MX284" i="46"/>
  <c r="OK284" i="46"/>
  <c r="NJ284" i="46"/>
  <c r="NP284" i="46"/>
  <c r="OY284" i="46"/>
  <c r="PZ284" i="46"/>
  <c r="NU284" i="46"/>
  <c r="PN284" i="46"/>
  <c r="OW284" i="46"/>
  <c r="OF284" i="46"/>
  <c r="MN284" i="46"/>
  <c r="PK284" i="46"/>
  <c r="MV284" i="46"/>
  <c r="NR284" i="46"/>
  <c r="NE284" i="46"/>
  <c r="PM284" i="46"/>
  <c r="QA284" i="46"/>
  <c r="MJ284" i="46"/>
  <c r="ND284" i="46"/>
  <c r="MG284" i="46"/>
  <c r="NY284" i="46"/>
  <c r="OE284" i="46"/>
  <c r="PB284" i="46"/>
  <c r="OX284" i="46"/>
  <c r="OM284" i="46"/>
  <c r="MS284" i="46"/>
  <c r="OQ284" i="46"/>
  <c r="NC284" i="46"/>
  <c r="OB284" i="46"/>
  <c r="QI284" i="46"/>
  <c r="PY284" i="46"/>
  <c r="OO284" i="46"/>
  <c r="MH284" i="46"/>
  <c r="PU284" i="46"/>
  <c r="QE284" i="46"/>
  <c r="NX284" i="46"/>
  <c r="OC284" i="46"/>
  <c r="OR284" i="46"/>
  <c r="PR284" i="46"/>
  <c r="PE284" i="46"/>
  <c r="QO284" i="46"/>
  <c r="OT284" i="46"/>
  <c r="NS284" i="46"/>
  <c r="QF284" i="46"/>
  <c r="PI284" i="46"/>
  <c r="NG284" i="46"/>
  <c r="QL284" i="46"/>
  <c r="NB284" i="46"/>
  <c r="NF284" i="46"/>
  <c r="NT284" i="46"/>
  <c r="MY284" i="46"/>
  <c r="PC284" i="46"/>
  <c r="MM284" i="46"/>
  <c r="MO284" i="46"/>
  <c r="PH284" i="46"/>
  <c r="QJ284" i="46"/>
  <c r="OI284" i="46"/>
  <c r="PJ284" i="46"/>
  <c r="OU284" i="46"/>
  <c r="ON284" i="46"/>
  <c r="NV284" i="46"/>
  <c r="PX284" i="46"/>
  <c r="NW284" i="46"/>
  <c r="QK284" i="46"/>
  <c r="QC283" i="46"/>
  <c r="QM283" i="46"/>
  <c r="NA283" i="46"/>
  <c r="NL283" i="46"/>
  <c r="NM283" i="46"/>
  <c r="PV283" i="46"/>
  <c r="MR283" i="46"/>
  <c r="PA283" i="46"/>
  <c r="QG283" i="46"/>
  <c r="NO283" i="46"/>
  <c r="QP283" i="46"/>
  <c r="PS283" i="46"/>
  <c r="NI283" i="46"/>
  <c r="NK283" i="46"/>
  <c r="OZ283" i="46"/>
  <c r="MP283" i="46"/>
  <c r="QH283" i="46"/>
  <c r="NZ283" i="46"/>
  <c r="OS283" i="46"/>
  <c r="PT283" i="46"/>
  <c r="NQ283" i="46"/>
  <c r="NH283" i="46"/>
  <c r="MI283" i="46"/>
  <c r="ML283" i="46"/>
  <c r="PW283" i="46"/>
  <c r="QN283" i="46"/>
  <c r="OG283" i="46"/>
  <c r="MZ283" i="46"/>
  <c r="OA283" i="46"/>
  <c r="MU283" i="46"/>
  <c r="QB283" i="46"/>
  <c r="OH283" i="46"/>
  <c r="QD283" i="46"/>
  <c r="QQ283" i="46"/>
  <c r="PL283" i="46"/>
  <c r="MK283" i="46"/>
  <c r="NN283" i="46"/>
  <c r="MF283" i="46"/>
  <c r="PP283" i="46"/>
  <c r="OV283" i="46"/>
  <c r="OP283" i="46"/>
  <c r="MW283" i="46"/>
  <c r="PF283" i="46"/>
  <c r="MQ283" i="46"/>
  <c r="OJ283" i="46"/>
  <c r="OL283" i="46"/>
  <c r="PO283" i="46"/>
  <c r="OD283" i="46"/>
  <c r="PQ283" i="46"/>
  <c r="MT283" i="46"/>
  <c r="PG283" i="46"/>
  <c r="PD283" i="46"/>
  <c r="MX283" i="46"/>
  <c r="OK283" i="46"/>
  <c r="NJ283" i="46"/>
  <c r="NP283" i="46"/>
  <c r="OY283" i="46"/>
  <c r="PZ283" i="46"/>
  <c r="NU283" i="46"/>
  <c r="PN283" i="46"/>
  <c r="OW283" i="46"/>
  <c r="OF283" i="46"/>
  <c r="MN283" i="46"/>
  <c r="PK283" i="46"/>
  <c r="MV283" i="46"/>
  <c r="NR283" i="46"/>
  <c r="NE283" i="46"/>
  <c r="PM283" i="46"/>
  <c r="QA283" i="46"/>
  <c r="MJ283" i="46"/>
  <c r="ND283" i="46"/>
  <c r="MG283" i="46"/>
  <c r="NY283" i="46"/>
  <c r="OE283" i="46"/>
  <c r="PB283" i="46"/>
  <c r="OX283" i="46"/>
  <c r="OM283" i="46"/>
  <c r="MS283" i="46"/>
  <c r="OQ283" i="46"/>
  <c r="NC283" i="46"/>
  <c r="OB283" i="46"/>
  <c r="QI283" i="46"/>
  <c r="PY283" i="46"/>
  <c r="OO283" i="46"/>
  <c r="MH283" i="46"/>
  <c r="PU283" i="46"/>
  <c r="QE283" i="46"/>
  <c r="NX283" i="46"/>
  <c r="OC283" i="46"/>
  <c r="OR283" i="46"/>
  <c r="PR283" i="46"/>
  <c r="PE283" i="46"/>
  <c r="QO283" i="46"/>
  <c r="OT283" i="46"/>
  <c r="NS283" i="46"/>
  <c r="QF283" i="46"/>
  <c r="PI283" i="46"/>
  <c r="NG283" i="46"/>
  <c r="QL283" i="46"/>
  <c r="NB283" i="46"/>
  <c r="NF283" i="46"/>
  <c r="NT283" i="46"/>
  <c r="MY283" i="46"/>
  <c r="PC283" i="46"/>
  <c r="MM283" i="46"/>
  <c r="MO283" i="46"/>
  <c r="PH283" i="46"/>
  <c r="QJ283" i="46"/>
  <c r="OI283" i="46"/>
  <c r="PJ283" i="46"/>
  <c r="OU283" i="46"/>
  <c r="ON283" i="46"/>
  <c r="NV283" i="46"/>
  <c r="PX283" i="46"/>
  <c r="NW283" i="46"/>
  <c r="QK283" i="46"/>
  <c r="QC282" i="46"/>
  <c r="QM282" i="46"/>
  <c r="NA282" i="46"/>
  <c r="NL282" i="46"/>
  <c r="NM282" i="46"/>
  <c r="PV282" i="46"/>
  <c r="MR282" i="46"/>
  <c r="PA282" i="46"/>
  <c r="QG282" i="46"/>
  <c r="NO282" i="46"/>
  <c r="QP282" i="46"/>
  <c r="PS282" i="46"/>
  <c r="NI282" i="46"/>
  <c r="NK282" i="46"/>
  <c r="OZ282" i="46"/>
  <c r="MP282" i="46"/>
  <c r="QH282" i="46"/>
  <c r="NZ282" i="46"/>
  <c r="OS282" i="46"/>
  <c r="PT282" i="46"/>
  <c r="NQ282" i="46"/>
  <c r="NH282" i="46"/>
  <c r="MI282" i="46"/>
  <c r="ML282" i="46"/>
  <c r="PW282" i="46"/>
  <c r="QN282" i="46"/>
  <c r="OG282" i="46"/>
  <c r="MZ282" i="46"/>
  <c r="OA282" i="46"/>
  <c r="MU282" i="46"/>
  <c r="QB282" i="46"/>
  <c r="OH282" i="46"/>
  <c r="QD282" i="46"/>
  <c r="QQ282" i="46"/>
  <c r="PL282" i="46"/>
  <c r="MK282" i="46"/>
  <c r="NN282" i="46"/>
  <c r="MF282" i="46"/>
  <c r="PP282" i="46"/>
  <c r="OV282" i="46"/>
  <c r="OP282" i="46"/>
  <c r="MW282" i="46"/>
  <c r="PF282" i="46"/>
  <c r="MQ282" i="46"/>
  <c r="OJ282" i="46"/>
  <c r="OL282" i="46"/>
  <c r="PO282" i="46"/>
  <c r="OD282" i="46"/>
  <c r="PQ282" i="46"/>
  <c r="MT282" i="46"/>
  <c r="PG282" i="46"/>
  <c r="PD282" i="46"/>
  <c r="MX282" i="46"/>
  <c r="OK282" i="46"/>
  <c r="NJ282" i="46"/>
  <c r="NP282" i="46"/>
  <c r="OY282" i="46"/>
  <c r="PZ282" i="46"/>
  <c r="NU282" i="46"/>
  <c r="PN282" i="46"/>
  <c r="OW282" i="46"/>
  <c r="OF282" i="46"/>
  <c r="MN282" i="46"/>
  <c r="PK282" i="46"/>
  <c r="MV282" i="46"/>
  <c r="NR282" i="46"/>
  <c r="NE282" i="46"/>
  <c r="PM282" i="46"/>
  <c r="QA282" i="46"/>
  <c r="MJ282" i="46"/>
  <c r="ND282" i="46"/>
  <c r="MG282" i="46"/>
  <c r="NY282" i="46"/>
  <c r="OE282" i="46"/>
  <c r="PB282" i="46"/>
  <c r="OX282" i="46"/>
  <c r="OM282" i="46"/>
  <c r="MS282" i="46"/>
  <c r="OQ282" i="46"/>
  <c r="NC282" i="46"/>
  <c r="OB282" i="46"/>
  <c r="QI282" i="46"/>
  <c r="PY282" i="46"/>
  <c r="OO282" i="46"/>
  <c r="MH282" i="46"/>
  <c r="PU282" i="46"/>
  <c r="QE282" i="46"/>
  <c r="NX282" i="46"/>
  <c r="OC282" i="46"/>
  <c r="OR282" i="46"/>
  <c r="PR282" i="46"/>
  <c r="PE282" i="46"/>
  <c r="QO282" i="46"/>
  <c r="OT282" i="46"/>
  <c r="NS282" i="46"/>
  <c r="QF282" i="46"/>
  <c r="PI282" i="46"/>
  <c r="NG282" i="46"/>
  <c r="QL282" i="46"/>
  <c r="NB282" i="46"/>
  <c r="NF282" i="46"/>
  <c r="NT282" i="46"/>
  <c r="MY282" i="46"/>
  <c r="PC282" i="46"/>
  <c r="MM282" i="46"/>
  <c r="MO282" i="46"/>
  <c r="PH282" i="46"/>
  <c r="QJ282" i="46"/>
  <c r="OI282" i="46"/>
  <c r="PJ282" i="46"/>
  <c r="OU282" i="46"/>
  <c r="ON282" i="46"/>
  <c r="NV282" i="46"/>
  <c r="PX282" i="46"/>
  <c r="NW282" i="46"/>
  <c r="QK282" i="46"/>
  <c r="QC281" i="46"/>
  <c r="QM281" i="46"/>
  <c r="NA281" i="46"/>
  <c r="NL281" i="46"/>
  <c r="NM281" i="46"/>
  <c r="PV281" i="46"/>
  <c r="MR281" i="46"/>
  <c r="PA281" i="46"/>
  <c r="QG281" i="46"/>
  <c r="NO281" i="46"/>
  <c r="QP281" i="46"/>
  <c r="PS281" i="46"/>
  <c r="NI281" i="46"/>
  <c r="NK281" i="46"/>
  <c r="OZ281" i="46"/>
  <c r="MP281" i="46"/>
  <c r="QH281" i="46"/>
  <c r="NZ281" i="46"/>
  <c r="OS281" i="46"/>
  <c r="PT281" i="46"/>
  <c r="NQ281" i="46"/>
  <c r="NH281" i="46"/>
  <c r="MI281" i="46"/>
  <c r="ML281" i="46"/>
  <c r="PW281" i="46"/>
  <c r="QN281" i="46"/>
  <c r="OG281" i="46"/>
  <c r="MZ281" i="46"/>
  <c r="OA281" i="46"/>
  <c r="MU281" i="46"/>
  <c r="QB281" i="46"/>
  <c r="OH281" i="46"/>
  <c r="QD281" i="46"/>
  <c r="QQ281" i="46"/>
  <c r="PL281" i="46"/>
  <c r="MK281" i="46"/>
  <c r="NN281" i="46"/>
  <c r="MF281" i="46"/>
  <c r="PP281" i="46"/>
  <c r="OV281" i="46"/>
  <c r="OP281" i="46"/>
  <c r="MW281" i="46"/>
  <c r="PF281" i="46"/>
  <c r="MQ281" i="46"/>
  <c r="OJ281" i="46"/>
  <c r="OL281" i="46"/>
  <c r="PO281" i="46"/>
  <c r="OD281" i="46"/>
  <c r="PQ281" i="46"/>
  <c r="MT281" i="46"/>
  <c r="PG281" i="46"/>
  <c r="PD281" i="46"/>
  <c r="MX281" i="46"/>
  <c r="OK281" i="46"/>
  <c r="NJ281" i="46"/>
  <c r="NP281" i="46"/>
  <c r="OY281" i="46"/>
  <c r="PZ281" i="46"/>
  <c r="NU281" i="46"/>
  <c r="PN281" i="46"/>
  <c r="OW281" i="46"/>
  <c r="OF281" i="46"/>
  <c r="MN281" i="46"/>
  <c r="PK281" i="46"/>
  <c r="MV281" i="46"/>
  <c r="NR281" i="46"/>
  <c r="NE281" i="46"/>
  <c r="PM281" i="46"/>
  <c r="QA281" i="46"/>
  <c r="MJ281" i="46"/>
  <c r="ND281" i="46"/>
  <c r="MG281" i="46"/>
  <c r="NY281" i="46"/>
  <c r="OE281" i="46"/>
  <c r="PB281" i="46"/>
  <c r="OX281" i="46"/>
  <c r="OM281" i="46"/>
  <c r="MS281" i="46"/>
  <c r="OQ281" i="46"/>
  <c r="NC281" i="46"/>
  <c r="OB281" i="46"/>
  <c r="QI281" i="46"/>
  <c r="PY281" i="46"/>
  <c r="OO281" i="46"/>
  <c r="MH281" i="46"/>
  <c r="PU281" i="46"/>
  <c r="QE281" i="46"/>
  <c r="NX281" i="46"/>
  <c r="OC281" i="46"/>
  <c r="OR281" i="46"/>
  <c r="PR281" i="46"/>
  <c r="PE281" i="46"/>
  <c r="QO281" i="46"/>
  <c r="OT281" i="46"/>
  <c r="NS281" i="46"/>
  <c r="QF281" i="46"/>
  <c r="PI281" i="46"/>
  <c r="NG281" i="46"/>
  <c r="QL281" i="46"/>
  <c r="NB281" i="46"/>
  <c r="NF281" i="46"/>
  <c r="NT281" i="46"/>
  <c r="MY281" i="46"/>
  <c r="PC281" i="46"/>
  <c r="MM281" i="46"/>
  <c r="MO281" i="46"/>
  <c r="PH281" i="46"/>
  <c r="QJ281" i="46"/>
  <c r="OI281" i="46"/>
  <c r="PJ281" i="46"/>
  <c r="OU281" i="46"/>
  <c r="ON281" i="46"/>
  <c r="NV281" i="46"/>
  <c r="PX281" i="46"/>
  <c r="NW281" i="46"/>
  <c r="QK281" i="46"/>
  <c r="QC280" i="46"/>
  <c r="QM280" i="46"/>
  <c r="NA280" i="46"/>
  <c r="NL280" i="46"/>
  <c r="NM280" i="46"/>
  <c r="PV280" i="46"/>
  <c r="MR280" i="46"/>
  <c r="PA280" i="46"/>
  <c r="QG280" i="46"/>
  <c r="NO280" i="46"/>
  <c r="QP280" i="46"/>
  <c r="PS280" i="46"/>
  <c r="NI280" i="46"/>
  <c r="NK280" i="46"/>
  <c r="OZ280" i="46"/>
  <c r="MP280" i="46"/>
  <c r="QH280" i="46"/>
  <c r="NZ280" i="46"/>
  <c r="OS280" i="46"/>
  <c r="PT280" i="46"/>
  <c r="NQ280" i="46"/>
  <c r="NH280" i="46"/>
  <c r="MI280" i="46"/>
  <c r="ML280" i="46"/>
  <c r="PW280" i="46"/>
  <c r="QN280" i="46"/>
  <c r="OG280" i="46"/>
  <c r="MZ280" i="46"/>
  <c r="OA280" i="46"/>
  <c r="MU280" i="46"/>
  <c r="QB280" i="46"/>
  <c r="OH280" i="46"/>
  <c r="QD280" i="46"/>
  <c r="QQ280" i="46"/>
  <c r="PL280" i="46"/>
  <c r="MK280" i="46"/>
  <c r="NN280" i="46"/>
  <c r="MF280" i="46"/>
  <c r="PP280" i="46"/>
  <c r="OV280" i="46"/>
  <c r="OP280" i="46"/>
  <c r="MW280" i="46"/>
  <c r="PF280" i="46"/>
  <c r="MQ280" i="46"/>
  <c r="OJ280" i="46"/>
  <c r="OL280" i="46"/>
  <c r="PO280" i="46"/>
  <c r="OD280" i="46"/>
  <c r="PQ280" i="46"/>
  <c r="MT280" i="46"/>
  <c r="PG280" i="46"/>
  <c r="PD280" i="46"/>
  <c r="MX280" i="46"/>
  <c r="OK280" i="46"/>
  <c r="NJ280" i="46"/>
  <c r="NP280" i="46"/>
  <c r="OY280" i="46"/>
  <c r="PZ280" i="46"/>
  <c r="NU280" i="46"/>
  <c r="PN280" i="46"/>
  <c r="OW280" i="46"/>
  <c r="OF280" i="46"/>
  <c r="MN280" i="46"/>
  <c r="PK280" i="46"/>
  <c r="MV280" i="46"/>
  <c r="NR280" i="46"/>
  <c r="NE280" i="46"/>
  <c r="PM280" i="46"/>
  <c r="QA280" i="46"/>
  <c r="MJ280" i="46"/>
  <c r="ND280" i="46"/>
  <c r="MG280" i="46"/>
  <c r="NY280" i="46"/>
  <c r="OE280" i="46"/>
  <c r="PB280" i="46"/>
  <c r="OX280" i="46"/>
  <c r="OM280" i="46"/>
  <c r="MS280" i="46"/>
  <c r="OQ280" i="46"/>
  <c r="NC280" i="46"/>
  <c r="OB280" i="46"/>
  <c r="QI280" i="46"/>
  <c r="PY280" i="46"/>
  <c r="OO280" i="46"/>
  <c r="MH280" i="46"/>
  <c r="PU280" i="46"/>
  <c r="QE280" i="46"/>
  <c r="NX280" i="46"/>
  <c r="OC280" i="46"/>
  <c r="OR280" i="46"/>
  <c r="PR280" i="46"/>
  <c r="PE280" i="46"/>
  <c r="QO280" i="46"/>
  <c r="OT280" i="46"/>
  <c r="NS280" i="46"/>
  <c r="QF280" i="46"/>
  <c r="PI280" i="46"/>
  <c r="NG280" i="46"/>
  <c r="QL280" i="46"/>
  <c r="NB280" i="46"/>
  <c r="NF280" i="46"/>
  <c r="NT280" i="46"/>
  <c r="MY280" i="46"/>
  <c r="PC280" i="46"/>
  <c r="MM280" i="46"/>
  <c r="MO280" i="46"/>
  <c r="PH280" i="46"/>
  <c r="QJ280" i="46"/>
  <c r="OI280" i="46"/>
  <c r="PJ280" i="46"/>
  <c r="OU280" i="46"/>
  <c r="ON280" i="46"/>
  <c r="NV280" i="46"/>
  <c r="PX280" i="46"/>
  <c r="NW280" i="46"/>
  <c r="QK280" i="46"/>
  <c r="QC279" i="46"/>
  <c r="QM279" i="46"/>
  <c r="NA279" i="46"/>
  <c r="NL279" i="46"/>
  <c r="NM279" i="46"/>
  <c r="PV279" i="46"/>
  <c r="MR279" i="46"/>
  <c r="PA279" i="46"/>
  <c r="QG279" i="46"/>
  <c r="NO279" i="46"/>
  <c r="QP279" i="46"/>
  <c r="PS279" i="46"/>
  <c r="NI279" i="46"/>
  <c r="NK279" i="46"/>
  <c r="OZ279" i="46"/>
  <c r="MP279" i="46"/>
  <c r="QH279" i="46"/>
  <c r="NZ279" i="46"/>
  <c r="OS279" i="46"/>
  <c r="PT279" i="46"/>
  <c r="NQ279" i="46"/>
  <c r="NH279" i="46"/>
  <c r="MI279" i="46"/>
  <c r="ML279" i="46"/>
  <c r="PW279" i="46"/>
  <c r="QN279" i="46"/>
  <c r="OG279" i="46"/>
  <c r="MZ279" i="46"/>
  <c r="OA279" i="46"/>
  <c r="MU279" i="46"/>
  <c r="QB279" i="46"/>
  <c r="OH279" i="46"/>
  <c r="QD279" i="46"/>
  <c r="QQ279" i="46"/>
  <c r="PL279" i="46"/>
  <c r="MK279" i="46"/>
  <c r="NN279" i="46"/>
  <c r="MF279" i="46"/>
  <c r="PP279" i="46"/>
  <c r="OV279" i="46"/>
  <c r="OP279" i="46"/>
  <c r="MW279" i="46"/>
  <c r="PF279" i="46"/>
  <c r="MQ279" i="46"/>
  <c r="OJ279" i="46"/>
  <c r="OL279" i="46"/>
  <c r="PO279" i="46"/>
  <c r="OD279" i="46"/>
  <c r="PQ279" i="46"/>
  <c r="MT279" i="46"/>
  <c r="PG279" i="46"/>
  <c r="PD279" i="46"/>
  <c r="MX279" i="46"/>
  <c r="OK279" i="46"/>
  <c r="NJ279" i="46"/>
  <c r="NP279" i="46"/>
  <c r="OY279" i="46"/>
  <c r="PZ279" i="46"/>
  <c r="NU279" i="46"/>
  <c r="PN279" i="46"/>
  <c r="OW279" i="46"/>
  <c r="OF279" i="46"/>
  <c r="MN279" i="46"/>
  <c r="PK279" i="46"/>
  <c r="MV279" i="46"/>
  <c r="NR279" i="46"/>
  <c r="NE279" i="46"/>
  <c r="PM279" i="46"/>
  <c r="QA279" i="46"/>
  <c r="MJ279" i="46"/>
  <c r="ND279" i="46"/>
  <c r="MG279" i="46"/>
  <c r="NY279" i="46"/>
  <c r="OE279" i="46"/>
  <c r="PB279" i="46"/>
  <c r="OX279" i="46"/>
  <c r="OM279" i="46"/>
  <c r="MS279" i="46"/>
  <c r="OQ279" i="46"/>
  <c r="NC279" i="46"/>
  <c r="OB279" i="46"/>
  <c r="QI279" i="46"/>
  <c r="PY279" i="46"/>
  <c r="OO279" i="46"/>
  <c r="MH279" i="46"/>
  <c r="PU279" i="46"/>
  <c r="QE279" i="46"/>
  <c r="NX279" i="46"/>
  <c r="OC279" i="46"/>
  <c r="OR279" i="46"/>
  <c r="PR279" i="46"/>
  <c r="PE279" i="46"/>
  <c r="QO279" i="46"/>
  <c r="OT279" i="46"/>
  <c r="NS279" i="46"/>
  <c r="QF279" i="46"/>
  <c r="PI279" i="46"/>
  <c r="NG279" i="46"/>
  <c r="QL279" i="46"/>
  <c r="NB279" i="46"/>
  <c r="NF279" i="46"/>
  <c r="NT279" i="46"/>
  <c r="MY279" i="46"/>
  <c r="PC279" i="46"/>
  <c r="MM279" i="46"/>
  <c r="MO279" i="46"/>
  <c r="PH279" i="46"/>
  <c r="QJ279" i="46"/>
  <c r="OI279" i="46"/>
  <c r="PJ279" i="46"/>
  <c r="OU279" i="46"/>
  <c r="ON279" i="46"/>
  <c r="NV279" i="46"/>
  <c r="PX279" i="46"/>
  <c r="NW279" i="46"/>
  <c r="QK279" i="46"/>
  <c r="QC278" i="46"/>
  <c r="QM278" i="46"/>
  <c r="NA278" i="46"/>
  <c r="NL278" i="46"/>
  <c r="NM278" i="46"/>
  <c r="PV278" i="46"/>
  <c r="MR278" i="46"/>
  <c r="PA278" i="46"/>
  <c r="QG278" i="46"/>
  <c r="NO278" i="46"/>
  <c r="QP278" i="46"/>
  <c r="PS278" i="46"/>
  <c r="NI278" i="46"/>
  <c r="NK278" i="46"/>
  <c r="OZ278" i="46"/>
  <c r="MP278" i="46"/>
  <c r="QH278" i="46"/>
  <c r="NZ278" i="46"/>
  <c r="OS278" i="46"/>
  <c r="PT278" i="46"/>
  <c r="NQ278" i="46"/>
  <c r="NH278" i="46"/>
  <c r="MI278" i="46"/>
  <c r="ML278" i="46"/>
  <c r="PW278" i="46"/>
  <c r="QN278" i="46"/>
  <c r="OG278" i="46"/>
  <c r="MZ278" i="46"/>
  <c r="OA278" i="46"/>
  <c r="MU278" i="46"/>
  <c r="QB278" i="46"/>
  <c r="OH278" i="46"/>
  <c r="QD278" i="46"/>
  <c r="QQ278" i="46"/>
  <c r="PL278" i="46"/>
  <c r="MK278" i="46"/>
  <c r="NN278" i="46"/>
  <c r="MF278" i="46"/>
  <c r="PP278" i="46"/>
  <c r="OV278" i="46"/>
  <c r="OP278" i="46"/>
  <c r="MW278" i="46"/>
  <c r="PF278" i="46"/>
  <c r="MQ278" i="46"/>
  <c r="OJ278" i="46"/>
  <c r="OL278" i="46"/>
  <c r="PO278" i="46"/>
  <c r="OD278" i="46"/>
  <c r="PQ278" i="46"/>
  <c r="MT278" i="46"/>
  <c r="PG278" i="46"/>
  <c r="PD278" i="46"/>
  <c r="MX278" i="46"/>
  <c r="OK278" i="46"/>
  <c r="NJ278" i="46"/>
  <c r="NP278" i="46"/>
  <c r="OY278" i="46"/>
  <c r="PZ278" i="46"/>
  <c r="NU278" i="46"/>
  <c r="PN278" i="46"/>
  <c r="OW278" i="46"/>
  <c r="OF278" i="46"/>
  <c r="MN278" i="46"/>
  <c r="PK278" i="46"/>
  <c r="MV278" i="46"/>
  <c r="NR278" i="46"/>
  <c r="NE278" i="46"/>
  <c r="PM278" i="46"/>
  <c r="QA278" i="46"/>
  <c r="MJ278" i="46"/>
  <c r="ND278" i="46"/>
  <c r="MG278" i="46"/>
  <c r="NY278" i="46"/>
  <c r="OE278" i="46"/>
  <c r="PB278" i="46"/>
  <c r="OX278" i="46"/>
  <c r="OM278" i="46"/>
  <c r="MS278" i="46"/>
  <c r="OQ278" i="46"/>
  <c r="NC278" i="46"/>
  <c r="OB278" i="46"/>
  <c r="QI278" i="46"/>
  <c r="PY278" i="46"/>
  <c r="OO278" i="46"/>
  <c r="MH278" i="46"/>
  <c r="PU278" i="46"/>
  <c r="QE278" i="46"/>
  <c r="NX278" i="46"/>
  <c r="OC278" i="46"/>
  <c r="OR278" i="46"/>
  <c r="PR278" i="46"/>
  <c r="PE278" i="46"/>
  <c r="QO278" i="46"/>
  <c r="OT278" i="46"/>
  <c r="NS278" i="46"/>
  <c r="QF278" i="46"/>
  <c r="PI278" i="46"/>
  <c r="NG278" i="46"/>
  <c r="QL278" i="46"/>
  <c r="NB278" i="46"/>
  <c r="NF278" i="46"/>
  <c r="NT278" i="46"/>
  <c r="MY278" i="46"/>
  <c r="PC278" i="46"/>
  <c r="MM278" i="46"/>
  <c r="MO278" i="46"/>
  <c r="PH278" i="46"/>
  <c r="QJ278" i="46"/>
  <c r="OI278" i="46"/>
  <c r="PJ278" i="46"/>
  <c r="OU278" i="46"/>
  <c r="ON278" i="46"/>
  <c r="NV278" i="46"/>
  <c r="PX278" i="46"/>
  <c r="NW278" i="46"/>
  <c r="QK278" i="46"/>
  <c r="QC277" i="46"/>
  <c r="QM277" i="46"/>
  <c r="NA277" i="46"/>
  <c r="NL277" i="46"/>
  <c r="NM277" i="46"/>
  <c r="PV277" i="46"/>
  <c r="MR277" i="46"/>
  <c r="PA277" i="46"/>
  <c r="QG277" i="46"/>
  <c r="NO277" i="46"/>
  <c r="QP277" i="46"/>
  <c r="PS277" i="46"/>
  <c r="NI277" i="46"/>
  <c r="NK277" i="46"/>
  <c r="OZ277" i="46"/>
  <c r="MP277" i="46"/>
  <c r="QH277" i="46"/>
  <c r="NZ277" i="46"/>
  <c r="OS277" i="46"/>
  <c r="PT277" i="46"/>
  <c r="NQ277" i="46"/>
  <c r="NH277" i="46"/>
  <c r="MI277" i="46"/>
  <c r="ML277" i="46"/>
  <c r="PW277" i="46"/>
  <c r="QN277" i="46"/>
  <c r="OG277" i="46"/>
  <c r="MZ277" i="46"/>
  <c r="OA277" i="46"/>
  <c r="MU277" i="46"/>
  <c r="QB277" i="46"/>
  <c r="OH277" i="46"/>
  <c r="QD277" i="46"/>
  <c r="QQ277" i="46"/>
  <c r="PL277" i="46"/>
  <c r="MK277" i="46"/>
  <c r="NN277" i="46"/>
  <c r="MF277" i="46"/>
  <c r="PP277" i="46"/>
  <c r="OV277" i="46"/>
  <c r="OP277" i="46"/>
  <c r="MW277" i="46"/>
  <c r="PF277" i="46"/>
  <c r="MQ277" i="46"/>
  <c r="OJ277" i="46"/>
  <c r="OL277" i="46"/>
  <c r="PO277" i="46"/>
  <c r="OD277" i="46"/>
  <c r="PQ277" i="46"/>
  <c r="MT277" i="46"/>
  <c r="PG277" i="46"/>
  <c r="PD277" i="46"/>
  <c r="MX277" i="46"/>
  <c r="OK277" i="46"/>
  <c r="NJ277" i="46"/>
  <c r="NP277" i="46"/>
  <c r="OY277" i="46"/>
  <c r="PZ277" i="46"/>
  <c r="NU277" i="46"/>
  <c r="PN277" i="46"/>
  <c r="OW277" i="46"/>
  <c r="OF277" i="46"/>
  <c r="MN277" i="46"/>
  <c r="PK277" i="46"/>
  <c r="MV277" i="46"/>
  <c r="NR277" i="46"/>
  <c r="NE277" i="46"/>
  <c r="PM277" i="46"/>
  <c r="QA277" i="46"/>
  <c r="MJ277" i="46"/>
  <c r="ND277" i="46"/>
  <c r="MG277" i="46"/>
  <c r="NY277" i="46"/>
  <c r="OE277" i="46"/>
  <c r="PB277" i="46"/>
  <c r="OX277" i="46"/>
  <c r="OM277" i="46"/>
  <c r="MS277" i="46"/>
  <c r="OQ277" i="46"/>
  <c r="NC277" i="46"/>
  <c r="OB277" i="46"/>
  <c r="QI277" i="46"/>
  <c r="PY277" i="46"/>
  <c r="OO277" i="46"/>
  <c r="MH277" i="46"/>
  <c r="PU277" i="46"/>
  <c r="QE277" i="46"/>
  <c r="NX277" i="46"/>
  <c r="OC277" i="46"/>
  <c r="OR277" i="46"/>
  <c r="PR277" i="46"/>
  <c r="PE277" i="46"/>
  <c r="QO277" i="46"/>
  <c r="OT277" i="46"/>
  <c r="NS277" i="46"/>
  <c r="QF277" i="46"/>
  <c r="PI277" i="46"/>
  <c r="NG277" i="46"/>
  <c r="QL277" i="46"/>
  <c r="NB277" i="46"/>
  <c r="NF277" i="46"/>
  <c r="NT277" i="46"/>
  <c r="MY277" i="46"/>
  <c r="PC277" i="46"/>
  <c r="MM277" i="46"/>
  <c r="MO277" i="46"/>
  <c r="PH277" i="46"/>
  <c r="QJ277" i="46"/>
  <c r="OI277" i="46"/>
  <c r="PJ277" i="46"/>
  <c r="OU277" i="46"/>
  <c r="ON277" i="46"/>
  <c r="NV277" i="46"/>
  <c r="PX277" i="46"/>
  <c r="NW277" i="46"/>
  <c r="QK277" i="46"/>
  <c r="QC276" i="46"/>
  <c r="QM276" i="46"/>
  <c r="NA276" i="46"/>
  <c r="NL276" i="46"/>
  <c r="NM276" i="46"/>
  <c r="PV276" i="46"/>
  <c r="MR276" i="46"/>
  <c r="PA276" i="46"/>
  <c r="QG276" i="46"/>
  <c r="NO276" i="46"/>
  <c r="QP276" i="46"/>
  <c r="PS276" i="46"/>
  <c r="NI276" i="46"/>
  <c r="NK276" i="46"/>
  <c r="OZ276" i="46"/>
  <c r="MP276" i="46"/>
  <c r="QH276" i="46"/>
  <c r="NZ276" i="46"/>
  <c r="OS276" i="46"/>
  <c r="PT276" i="46"/>
  <c r="NQ276" i="46"/>
  <c r="NH276" i="46"/>
  <c r="MI276" i="46"/>
  <c r="ML276" i="46"/>
  <c r="PW276" i="46"/>
  <c r="QN276" i="46"/>
  <c r="OG276" i="46"/>
  <c r="MZ276" i="46"/>
  <c r="OA276" i="46"/>
  <c r="MU276" i="46"/>
  <c r="QB276" i="46"/>
  <c r="OH276" i="46"/>
  <c r="QD276" i="46"/>
  <c r="QQ276" i="46"/>
  <c r="PL276" i="46"/>
  <c r="MK276" i="46"/>
  <c r="NN276" i="46"/>
  <c r="MF276" i="46"/>
  <c r="PP276" i="46"/>
  <c r="OV276" i="46"/>
  <c r="OP276" i="46"/>
  <c r="MW276" i="46"/>
  <c r="PF276" i="46"/>
  <c r="MQ276" i="46"/>
  <c r="OJ276" i="46"/>
  <c r="OL276" i="46"/>
  <c r="PO276" i="46"/>
  <c r="OD276" i="46"/>
  <c r="PQ276" i="46"/>
  <c r="MT276" i="46"/>
  <c r="PG276" i="46"/>
  <c r="PD276" i="46"/>
  <c r="MX276" i="46"/>
  <c r="OK276" i="46"/>
  <c r="NJ276" i="46"/>
  <c r="NP276" i="46"/>
  <c r="OY276" i="46"/>
  <c r="PZ276" i="46"/>
  <c r="NU276" i="46"/>
  <c r="PN276" i="46"/>
  <c r="OW276" i="46"/>
  <c r="OF276" i="46"/>
  <c r="MN276" i="46"/>
  <c r="PK276" i="46"/>
  <c r="MV276" i="46"/>
  <c r="NR276" i="46"/>
  <c r="NE276" i="46"/>
  <c r="PM276" i="46"/>
  <c r="QA276" i="46"/>
  <c r="MJ276" i="46"/>
  <c r="ND276" i="46"/>
  <c r="MG276" i="46"/>
  <c r="NY276" i="46"/>
  <c r="OE276" i="46"/>
  <c r="PB276" i="46"/>
  <c r="OX276" i="46"/>
  <c r="OM276" i="46"/>
  <c r="MS276" i="46"/>
  <c r="OQ276" i="46"/>
  <c r="NC276" i="46"/>
  <c r="OB276" i="46"/>
  <c r="QI276" i="46"/>
  <c r="PY276" i="46"/>
  <c r="OO276" i="46"/>
  <c r="MH276" i="46"/>
  <c r="PU276" i="46"/>
  <c r="QE276" i="46"/>
  <c r="NX276" i="46"/>
  <c r="OC276" i="46"/>
  <c r="OR276" i="46"/>
  <c r="PR276" i="46"/>
  <c r="PE276" i="46"/>
  <c r="QO276" i="46"/>
  <c r="OT276" i="46"/>
  <c r="NS276" i="46"/>
  <c r="QF276" i="46"/>
  <c r="PI276" i="46"/>
  <c r="NG276" i="46"/>
  <c r="QL276" i="46"/>
  <c r="NB276" i="46"/>
  <c r="NF276" i="46"/>
  <c r="NT276" i="46"/>
  <c r="MY276" i="46"/>
  <c r="PC276" i="46"/>
  <c r="MM276" i="46"/>
  <c r="MO276" i="46"/>
  <c r="PH276" i="46"/>
  <c r="QJ276" i="46"/>
  <c r="OI276" i="46"/>
  <c r="PJ276" i="46"/>
  <c r="OU276" i="46"/>
  <c r="ON276" i="46"/>
  <c r="NV276" i="46"/>
  <c r="PX276" i="46"/>
  <c r="NW276" i="46"/>
  <c r="QK276" i="46"/>
  <c r="QC275" i="46"/>
  <c r="QM275" i="46"/>
  <c r="NA275" i="46"/>
  <c r="NL275" i="46"/>
  <c r="NM275" i="46"/>
  <c r="PV275" i="46"/>
  <c r="MR275" i="46"/>
  <c r="PA275" i="46"/>
  <c r="QG275" i="46"/>
  <c r="NO275" i="46"/>
  <c r="QP275" i="46"/>
  <c r="PS275" i="46"/>
  <c r="NI275" i="46"/>
  <c r="NK275" i="46"/>
  <c r="OZ275" i="46"/>
  <c r="MP275" i="46"/>
  <c r="QH275" i="46"/>
  <c r="NZ275" i="46"/>
  <c r="OS275" i="46"/>
  <c r="PT275" i="46"/>
  <c r="NQ275" i="46"/>
  <c r="NH275" i="46"/>
  <c r="MI275" i="46"/>
  <c r="ML275" i="46"/>
  <c r="PW275" i="46"/>
  <c r="QN275" i="46"/>
  <c r="OG275" i="46"/>
  <c r="MZ275" i="46"/>
  <c r="OA275" i="46"/>
  <c r="MU275" i="46"/>
  <c r="QB275" i="46"/>
  <c r="OH275" i="46"/>
  <c r="QD275" i="46"/>
  <c r="QQ275" i="46"/>
  <c r="PL275" i="46"/>
  <c r="MK275" i="46"/>
  <c r="NN275" i="46"/>
  <c r="MF275" i="46"/>
  <c r="PP275" i="46"/>
  <c r="OV275" i="46"/>
  <c r="OP275" i="46"/>
  <c r="MW275" i="46"/>
  <c r="PF275" i="46"/>
  <c r="MQ275" i="46"/>
  <c r="OJ275" i="46"/>
  <c r="OL275" i="46"/>
  <c r="PO275" i="46"/>
  <c r="OD275" i="46"/>
  <c r="PQ275" i="46"/>
  <c r="MT275" i="46"/>
  <c r="PG275" i="46"/>
  <c r="PD275" i="46"/>
  <c r="MX275" i="46"/>
  <c r="OK275" i="46"/>
  <c r="NJ275" i="46"/>
  <c r="NP275" i="46"/>
  <c r="OY275" i="46"/>
  <c r="PZ275" i="46"/>
  <c r="NU275" i="46"/>
  <c r="PN275" i="46"/>
  <c r="OW275" i="46"/>
  <c r="OF275" i="46"/>
  <c r="MN275" i="46"/>
  <c r="PK275" i="46"/>
  <c r="MV275" i="46"/>
  <c r="NR275" i="46"/>
  <c r="NE275" i="46"/>
  <c r="PM275" i="46"/>
  <c r="QA275" i="46"/>
  <c r="MJ275" i="46"/>
  <c r="ND275" i="46"/>
  <c r="MG275" i="46"/>
  <c r="NY275" i="46"/>
  <c r="OE275" i="46"/>
  <c r="PB275" i="46"/>
  <c r="OX275" i="46"/>
  <c r="OM275" i="46"/>
  <c r="MS275" i="46"/>
  <c r="OQ275" i="46"/>
  <c r="NC275" i="46"/>
  <c r="OB275" i="46"/>
  <c r="QI275" i="46"/>
  <c r="PY275" i="46"/>
  <c r="OO275" i="46"/>
  <c r="MH275" i="46"/>
  <c r="PU275" i="46"/>
  <c r="QE275" i="46"/>
  <c r="NX275" i="46"/>
  <c r="OC275" i="46"/>
  <c r="OR275" i="46"/>
  <c r="PR275" i="46"/>
  <c r="PE275" i="46"/>
  <c r="QO275" i="46"/>
  <c r="OT275" i="46"/>
  <c r="NS275" i="46"/>
  <c r="QF275" i="46"/>
  <c r="PI275" i="46"/>
  <c r="NG275" i="46"/>
  <c r="QL275" i="46"/>
  <c r="NB275" i="46"/>
  <c r="NF275" i="46"/>
  <c r="NT275" i="46"/>
  <c r="MY275" i="46"/>
  <c r="PC275" i="46"/>
  <c r="MM275" i="46"/>
  <c r="MO275" i="46"/>
  <c r="PH275" i="46"/>
  <c r="QJ275" i="46"/>
  <c r="OI275" i="46"/>
  <c r="PJ275" i="46"/>
  <c r="OU275" i="46"/>
  <c r="ON275" i="46"/>
  <c r="NV275" i="46"/>
  <c r="PX275" i="46"/>
  <c r="NW275" i="46"/>
  <c r="QK275" i="46"/>
  <c r="QC274" i="46"/>
  <c r="QM274" i="46"/>
  <c r="NA274" i="46"/>
  <c r="NL274" i="46"/>
  <c r="NM274" i="46"/>
  <c r="PV274" i="46"/>
  <c r="MR274" i="46"/>
  <c r="PA274" i="46"/>
  <c r="QG274" i="46"/>
  <c r="NO274" i="46"/>
  <c r="QP274" i="46"/>
  <c r="PS274" i="46"/>
  <c r="NI274" i="46"/>
  <c r="NK274" i="46"/>
  <c r="OZ274" i="46"/>
  <c r="MP274" i="46"/>
  <c r="QH274" i="46"/>
  <c r="NZ274" i="46"/>
  <c r="OS274" i="46"/>
  <c r="PT274" i="46"/>
  <c r="NQ274" i="46"/>
  <c r="NH274" i="46"/>
  <c r="MI274" i="46"/>
  <c r="ML274" i="46"/>
  <c r="PW274" i="46"/>
  <c r="QN274" i="46"/>
  <c r="OG274" i="46"/>
  <c r="MZ274" i="46"/>
  <c r="OA274" i="46"/>
  <c r="MU274" i="46"/>
  <c r="QB274" i="46"/>
  <c r="OH274" i="46"/>
  <c r="QD274" i="46"/>
  <c r="QQ274" i="46"/>
  <c r="PL274" i="46"/>
  <c r="MK274" i="46"/>
  <c r="NN274" i="46"/>
  <c r="MF274" i="46"/>
  <c r="PP274" i="46"/>
  <c r="OV274" i="46"/>
  <c r="OP274" i="46"/>
  <c r="MW274" i="46"/>
  <c r="PF274" i="46"/>
  <c r="MQ274" i="46"/>
  <c r="OJ274" i="46"/>
  <c r="OL274" i="46"/>
  <c r="PO274" i="46"/>
  <c r="OD274" i="46"/>
  <c r="PQ274" i="46"/>
  <c r="MT274" i="46"/>
  <c r="PG274" i="46"/>
  <c r="PD274" i="46"/>
  <c r="MX274" i="46"/>
  <c r="OK274" i="46"/>
  <c r="NJ274" i="46"/>
  <c r="NP274" i="46"/>
  <c r="OY274" i="46"/>
  <c r="PZ274" i="46"/>
  <c r="NU274" i="46"/>
  <c r="PN274" i="46"/>
  <c r="OW274" i="46"/>
  <c r="OF274" i="46"/>
  <c r="MN274" i="46"/>
  <c r="PK274" i="46"/>
  <c r="MV274" i="46"/>
  <c r="NR274" i="46"/>
  <c r="NE274" i="46"/>
  <c r="PM274" i="46"/>
  <c r="QA274" i="46"/>
  <c r="MJ274" i="46"/>
  <c r="ND274" i="46"/>
  <c r="MG274" i="46"/>
  <c r="NY274" i="46"/>
  <c r="OE274" i="46"/>
  <c r="PB274" i="46"/>
  <c r="OX274" i="46"/>
  <c r="OM274" i="46"/>
  <c r="MS274" i="46"/>
  <c r="OQ274" i="46"/>
  <c r="NC274" i="46"/>
  <c r="OB274" i="46"/>
  <c r="QI274" i="46"/>
  <c r="PY274" i="46"/>
  <c r="OO274" i="46"/>
  <c r="MH274" i="46"/>
  <c r="PU274" i="46"/>
  <c r="QE274" i="46"/>
  <c r="NX274" i="46"/>
  <c r="OC274" i="46"/>
  <c r="OR274" i="46"/>
  <c r="PR274" i="46"/>
  <c r="PE274" i="46"/>
  <c r="QO274" i="46"/>
  <c r="OT274" i="46"/>
  <c r="NS274" i="46"/>
  <c r="QF274" i="46"/>
  <c r="PI274" i="46"/>
  <c r="NG274" i="46"/>
  <c r="QL274" i="46"/>
  <c r="NB274" i="46"/>
  <c r="NF274" i="46"/>
  <c r="NT274" i="46"/>
  <c r="MY274" i="46"/>
  <c r="PC274" i="46"/>
  <c r="MM274" i="46"/>
  <c r="MO274" i="46"/>
  <c r="PH274" i="46"/>
  <c r="QJ274" i="46"/>
  <c r="OI274" i="46"/>
  <c r="PJ274" i="46"/>
  <c r="OU274" i="46"/>
  <c r="ON274" i="46"/>
  <c r="NV274" i="46"/>
  <c r="PX274" i="46"/>
  <c r="NW274" i="46"/>
  <c r="QK274" i="46"/>
  <c r="QC273" i="46"/>
  <c r="QM273" i="46"/>
  <c r="NA273" i="46"/>
  <c r="NL273" i="46"/>
  <c r="NM273" i="46"/>
  <c r="PV273" i="46"/>
  <c r="MR273" i="46"/>
  <c r="PA273" i="46"/>
  <c r="QG273" i="46"/>
  <c r="NO273" i="46"/>
  <c r="QP273" i="46"/>
  <c r="PS273" i="46"/>
  <c r="NI273" i="46"/>
  <c r="NK273" i="46"/>
  <c r="OZ273" i="46"/>
  <c r="MP273" i="46"/>
  <c r="QH273" i="46"/>
  <c r="NZ273" i="46"/>
  <c r="OS273" i="46"/>
  <c r="PT273" i="46"/>
  <c r="NQ273" i="46"/>
  <c r="NH273" i="46"/>
  <c r="MI273" i="46"/>
  <c r="ML273" i="46"/>
  <c r="PW273" i="46"/>
  <c r="QN273" i="46"/>
  <c r="OG273" i="46"/>
  <c r="MZ273" i="46"/>
  <c r="OA273" i="46"/>
  <c r="MU273" i="46"/>
  <c r="QB273" i="46"/>
  <c r="OH273" i="46"/>
  <c r="QD273" i="46"/>
  <c r="QQ273" i="46"/>
  <c r="PL273" i="46"/>
  <c r="MK273" i="46"/>
  <c r="NN273" i="46"/>
  <c r="MF273" i="46"/>
  <c r="PP273" i="46"/>
  <c r="OV273" i="46"/>
  <c r="OP273" i="46"/>
  <c r="MW273" i="46"/>
  <c r="PF273" i="46"/>
  <c r="MQ273" i="46"/>
  <c r="OJ273" i="46"/>
  <c r="OL273" i="46"/>
  <c r="PO273" i="46"/>
  <c r="OD273" i="46"/>
  <c r="PQ273" i="46"/>
  <c r="MT273" i="46"/>
  <c r="PG273" i="46"/>
  <c r="PD273" i="46"/>
  <c r="MX273" i="46"/>
  <c r="OK273" i="46"/>
  <c r="NJ273" i="46"/>
  <c r="NP273" i="46"/>
  <c r="OY273" i="46"/>
  <c r="PZ273" i="46"/>
  <c r="NU273" i="46"/>
  <c r="PN273" i="46"/>
  <c r="OW273" i="46"/>
  <c r="OF273" i="46"/>
  <c r="MN273" i="46"/>
  <c r="PK273" i="46"/>
  <c r="MV273" i="46"/>
  <c r="NR273" i="46"/>
  <c r="NE273" i="46"/>
  <c r="PM273" i="46"/>
  <c r="QA273" i="46"/>
  <c r="MJ273" i="46"/>
  <c r="ND273" i="46"/>
  <c r="MG273" i="46"/>
  <c r="NY273" i="46"/>
  <c r="OE273" i="46"/>
  <c r="PB273" i="46"/>
  <c r="OX273" i="46"/>
  <c r="OM273" i="46"/>
  <c r="MS273" i="46"/>
  <c r="OQ273" i="46"/>
  <c r="NC273" i="46"/>
  <c r="OB273" i="46"/>
  <c r="QI273" i="46"/>
  <c r="PY273" i="46"/>
  <c r="OO273" i="46"/>
  <c r="MH273" i="46"/>
  <c r="PU273" i="46"/>
  <c r="QE273" i="46"/>
  <c r="NX273" i="46"/>
  <c r="OC273" i="46"/>
  <c r="OR273" i="46"/>
  <c r="PR273" i="46"/>
  <c r="PE273" i="46"/>
  <c r="QO273" i="46"/>
  <c r="OT273" i="46"/>
  <c r="NS273" i="46"/>
  <c r="QF273" i="46"/>
  <c r="PI273" i="46"/>
  <c r="NG273" i="46"/>
  <c r="QL273" i="46"/>
  <c r="NB273" i="46"/>
  <c r="NF273" i="46"/>
  <c r="NT273" i="46"/>
  <c r="MY273" i="46"/>
  <c r="PC273" i="46"/>
  <c r="MM273" i="46"/>
  <c r="MO273" i="46"/>
  <c r="PH273" i="46"/>
  <c r="QJ273" i="46"/>
  <c r="OI273" i="46"/>
  <c r="PJ273" i="46"/>
  <c r="OU273" i="46"/>
  <c r="ON273" i="46"/>
  <c r="NV273" i="46"/>
  <c r="PX273" i="46"/>
  <c r="NW273" i="46"/>
  <c r="QK273" i="46"/>
  <c r="QC272" i="46"/>
  <c r="QM272" i="46"/>
  <c r="NA272" i="46"/>
  <c r="NL272" i="46"/>
  <c r="NM272" i="46"/>
  <c r="PV272" i="46"/>
  <c r="MR272" i="46"/>
  <c r="PA272" i="46"/>
  <c r="QG272" i="46"/>
  <c r="NO272" i="46"/>
  <c r="QP272" i="46"/>
  <c r="PS272" i="46"/>
  <c r="NI272" i="46"/>
  <c r="NK272" i="46"/>
  <c r="OZ272" i="46"/>
  <c r="MP272" i="46"/>
  <c r="QH272" i="46"/>
  <c r="NZ272" i="46"/>
  <c r="OS272" i="46"/>
  <c r="PT272" i="46"/>
  <c r="NQ272" i="46"/>
  <c r="NH272" i="46"/>
  <c r="MI272" i="46"/>
  <c r="ML272" i="46"/>
  <c r="PW272" i="46"/>
  <c r="QN272" i="46"/>
  <c r="OG272" i="46"/>
  <c r="MZ272" i="46"/>
  <c r="OA272" i="46"/>
  <c r="MU272" i="46"/>
  <c r="QB272" i="46"/>
  <c r="OH272" i="46"/>
  <c r="QD272" i="46"/>
  <c r="QQ272" i="46"/>
  <c r="PL272" i="46"/>
  <c r="MK272" i="46"/>
  <c r="NN272" i="46"/>
  <c r="MF272" i="46"/>
  <c r="PP272" i="46"/>
  <c r="OV272" i="46"/>
  <c r="OP272" i="46"/>
  <c r="MW272" i="46"/>
  <c r="PF272" i="46"/>
  <c r="MQ272" i="46"/>
  <c r="OJ272" i="46"/>
  <c r="OL272" i="46"/>
  <c r="PO272" i="46"/>
  <c r="OD272" i="46"/>
  <c r="PQ272" i="46"/>
  <c r="MT272" i="46"/>
  <c r="PG272" i="46"/>
  <c r="PD272" i="46"/>
  <c r="MX272" i="46"/>
  <c r="OK272" i="46"/>
  <c r="NJ272" i="46"/>
  <c r="NP272" i="46"/>
  <c r="OY272" i="46"/>
  <c r="PZ272" i="46"/>
  <c r="NU272" i="46"/>
  <c r="PN272" i="46"/>
  <c r="OW272" i="46"/>
  <c r="OF272" i="46"/>
  <c r="MN272" i="46"/>
  <c r="PK272" i="46"/>
  <c r="MV272" i="46"/>
  <c r="NR272" i="46"/>
  <c r="NE272" i="46"/>
  <c r="PM272" i="46"/>
  <c r="QA272" i="46"/>
  <c r="MJ272" i="46"/>
  <c r="ND272" i="46"/>
  <c r="MG272" i="46"/>
  <c r="NY272" i="46"/>
  <c r="OE272" i="46"/>
  <c r="PB272" i="46"/>
  <c r="OX272" i="46"/>
  <c r="OM272" i="46"/>
  <c r="MS272" i="46"/>
  <c r="OQ272" i="46"/>
  <c r="NC272" i="46"/>
  <c r="OB272" i="46"/>
  <c r="QI272" i="46"/>
  <c r="PY272" i="46"/>
  <c r="OO272" i="46"/>
  <c r="MH272" i="46"/>
  <c r="PU272" i="46"/>
  <c r="QE272" i="46"/>
  <c r="NX272" i="46"/>
  <c r="OC272" i="46"/>
  <c r="OR272" i="46"/>
  <c r="PR272" i="46"/>
  <c r="PE272" i="46"/>
  <c r="QO272" i="46"/>
  <c r="OT272" i="46"/>
  <c r="NS272" i="46"/>
  <c r="QF272" i="46"/>
  <c r="PI272" i="46"/>
  <c r="NG272" i="46"/>
  <c r="QL272" i="46"/>
  <c r="NB272" i="46"/>
  <c r="NF272" i="46"/>
  <c r="NT272" i="46"/>
  <c r="MY272" i="46"/>
  <c r="PC272" i="46"/>
  <c r="MM272" i="46"/>
  <c r="MO272" i="46"/>
  <c r="PH272" i="46"/>
  <c r="QJ272" i="46"/>
  <c r="OI272" i="46"/>
  <c r="PJ272" i="46"/>
  <c r="OU272" i="46"/>
  <c r="ON272" i="46"/>
  <c r="NV272" i="46"/>
  <c r="PX272" i="46"/>
  <c r="NW272" i="46"/>
  <c r="QK272" i="46"/>
  <c r="QC271" i="46"/>
  <c r="QM271" i="46"/>
  <c r="NA271" i="46"/>
  <c r="NL271" i="46"/>
  <c r="NM271" i="46"/>
  <c r="PV271" i="46"/>
  <c r="MR271" i="46"/>
  <c r="PA271" i="46"/>
  <c r="QG271" i="46"/>
  <c r="NO271" i="46"/>
  <c r="QP271" i="46"/>
  <c r="PS271" i="46"/>
  <c r="NI271" i="46"/>
  <c r="NK271" i="46"/>
  <c r="OZ271" i="46"/>
  <c r="MP271" i="46"/>
  <c r="QH271" i="46"/>
  <c r="NZ271" i="46"/>
  <c r="OS271" i="46"/>
  <c r="PT271" i="46"/>
  <c r="NQ271" i="46"/>
  <c r="NH271" i="46"/>
  <c r="MI271" i="46"/>
  <c r="ML271" i="46"/>
  <c r="PW271" i="46"/>
  <c r="QN271" i="46"/>
  <c r="OG271" i="46"/>
  <c r="MZ271" i="46"/>
  <c r="OA271" i="46"/>
  <c r="MU271" i="46"/>
  <c r="QB271" i="46"/>
  <c r="OH271" i="46"/>
  <c r="QD271" i="46"/>
  <c r="QQ271" i="46"/>
  <c r="PL271" i="46"/>
  <c r="MK271" i="46"/>
  <c r="NN271" i="46"/>
  <c r="MF271" i="46"/>
  <c r="PP271" i="46"/>
  <c r="OV271" i="46"/>
  <c r="OP271" i="46"/>
  <c r="MW271" i="46"/>
  <c r="PF271" i="46"/>
  <c r="MQ271" i="46"/>
  <c r="OJ271" i="46"/>
  <c r="OL271" i="46"/>
  <c r="PO271" i="46"/>
  <c r="OD271" i="46"/>
  <c r="PQ271" i="46"/>
  <c r="MT271" i="46"/>
  <c r="PG271" i="46"/>
  <c r="PD271" i="46"/>
  <c r="MX271" i="46"/>
  <c r="OK271" i="46"/>
  <c r="NJ271" i="46"/>
  <c r="NP271" i="46"/>
  <c r="OY271" i="46"/>
  <c r="PZ271" i="46"/>
  <c r="NU271" i="46"/>
  <c r="PN271" i="46"/>
  <c r="OW271" i="46"/>
  <c r="OF271" i="46"/>
  <c r="MN271" i="46"/>
  <c r="PK271" i="46"/>
  <c r="MV271" i="46"/>
  <c r="NR271" i="46"/>
  <c r="NE271" i="46"/>
  <c r="PM271" i="46"/>
  <c r="QA271" i="46"/>
  <c r="MJ271" i="46"/>
  <c r="ND271" i="46"/>
  <c r="MG271" i="46"/>
  <c r="NY271" i="46"/>
  <c r="OE271" i="46"/>
  <c r="PB271" i="46"/>
  <c r="OX271" i="46"/>
  <c r="OM271" i="46"/>
  <c r="MS271" i="46"/>
  <c r="OQ271" i="46"/>
  <c r="NC271" i="46"/>
  <c r="OB271" i="46"/>
  <c r="QI271" i="46"/>
  <c r="PY271" i="46"/>
  <c r="OO271" i="46"/>
  <c r="MH271" i="46"/>
  <c r="PU271" i="46"/>
  <c r="QE271" i="46"/>
  <c r="NX271" i="46"/>
  <c r="OC271" i="46"/>
  <c r="OR271" i="46"/>
  <c r="PR271" i="46"/>
  <c r="PE271" i="46"/>
  <c r="QO271" i="46"/>
  <c r="OT271" i="46"/>
  <c r="NS271" i="46"/>
  <c r="QF271" i="46"/>
  <c r="PI271" i="46"/>
  <c r="NG271" i="46"/>
  <c r="QL271" i="46"/>
  <c r="NB271" i="46"/>
  <c r="NF271" i="46"/>
  <c r="NT271" i="46"/>
  <c r="MY271" i="46"/>
  <c r="PC271" i="46"/>
  <c r="MM271" i="46"/>
  <c r="MO271" i="46"/>
  <c r="PH271" i="46"/>
  <c r="QJ271" i="46"/>
  <c r="OI271" i="46"/>
  <c r="PJ271" i="46"/>
  <c r="OU271" i="46"/>
  <c r="ON271" i="46"/>
  <c r="NV271" i="46"/>
  <c r="PX271" i="46"/>
  <c r="NW271" i="46"/>
  <c r="QK271" i="46"/>
  <c r="QC270" i="46"/>
  <c r="QM270" i="46"/>
  <c r="NA270" i="46"/>
  <c r="NL270" i="46"/>
  <c r="NM270" i="46"/>
  <c r="PV270" i="46"/>
  <c r="MR270" i="46"/>
  <c r="PA270" i="46"/>
  <c r="QG270" i="46"/>
  <c r="NO270" i="46"/>
  <c r="QP270" i="46"/>
  <c r="PS270" i="46"/>
  <c r="NI270" i="46"/>
  <c r="NK270" i="46"/>
  <c r="OZ270" i="46"/>
  <c r="MP270" i="46"/>
  <c r="QH270" i="46"/>
  <c r="NZ270" i="46"/>
  <c r="OS270" i="46"/>
  <c r="PT270" i="46"/>
  <c r="NQ270" i="46"/>
  <c r="NH270" i="46"/>
  <c r="MI270" i="46"/>
  <c r="ML270" i="46"/>
  <c r="PW270" i="46"/>
  <c r="QN270" i="46"/>
  <c r="OG270" i="46"/>
  <c r="MZ270" i="46"/>
  <c r="OA270" i="46"/>
  <c r="MU270" i="46"/>
  <c r="QB270" i="46"/>
  <c r="OH270" i="46"/>
  <c r="QD270" i="46"/>
  <c r="QQ270" i="46"/>
  <c r="PL270" i="46"/>
  <c r="MK270" i="46"/>
  <c r="NN270" i="46"/>
  <c r="MF270" i="46"/>
  <c r="PP270" i="46"/>
  <c r="OV270" i="46"/>
  <c r="OP270" i="46"/>
  <c r="MW270" i="46"/>
  <c r="PF270" i="46"/>
  <c r="MQ270" i="46"/>
  <c r="OJ270" i="46"/>
  <c r="OL270" i="46"/>
  <c r="PO270" i="46"/>
  <c r="OD270" i="46"/>
  <c r="PQ270" i="46"/>
  <c r="MT270" i="46"/>
  <c r="PG270" i="46"/>
  <c r="PD270" i="46"/>
  <c r="MX270" i="46"/>
  <c r="OK270" i="46"/>
  <c r="NJ270" i="46"/>
  <c r="NP270" i="46"/>
  <c r="OY270" i="46"/>
  <c r="PZ270" i="46"/>
  <c r="NU270" i="46"/>
  <c r="PN270" i="46"/>
  <c r="OW270" i="46"/>
  <c r="OF270" i="46"/>
  <c r="MN270" i="46"/>
  <c r="PK270" i="46"/>
  <c r="MV270" i="46"/>
  <c r="NR270" i="46"/>
  <c r="NE270" i="46"/>
  <c r="PM270" i="46"/>
  <c r="QA270" i="46"/>
  <c r="MJ270" i="46"/>
  <c r="ND270" i="46"/>
  <c r="MG270" i="46"/>
  <c r="NY270" i="46"/>
  <c r="OE270" i="46"/>
  <c r="PB270" i="46"/>
  <c r="OX270" i="46"/>
  <c r="OM270" i="46"/>
  <c r="MS270" i="46"/>
  <c r="OQ270" i="46"/>
  <c r="NC270" i="46"/>
  <c r="OB270" i="46"/>
  <c r="QI270" i="46"/>
  <c r="PY270" i="46"/>
  <c r="OO270" i="46"/>
  <c r="MH270" i="46"/>
  <c r="PU270" i="46"/>
  <c r="QE270" i="46"/>
  <c r="NX270" i="46"/>
  <c r="OC270" i="46"/>
  <c r="OR270" i="46"/>
  <c r="PR270" i="46"/>
  <c r="PE270" i="46"/>
  <c r="QO270" i="46"/>
  <c r="OT270" i="46"/>
  <c r="NS270" i="46"/>
  <c r="QF270" i="46"/>
  <c r="PI270" i="46"/>
  <c r="NG270" i="46"/>
  <c r="QL270" i="46"/>
  <c r="NB270" i="46"/>
  <c r="NF270" i="46"/>
  <c r="NT270" i="46"/>
  <c r="MY270" i="46"/>
  <c r="PC270" i="46"/>
  <c r="MM270" i="46"/>
  <c r="MO270" i="46"/>
  <c r="PH270" i="46"/>
  <c r="QJ270" i="46"/>
  <c r="OI270" i="46"/>
  <c r="PJ270" i="46"/>
  <c r="OU270" i="46"/>
  <c r="ON270" i="46"/>
  <c r="NV270" i="46"/>
  <c r="PX270" i="46"/>
  <c r="NW270" i="46"/>
  <c r="QK270" i="46"/>
  <c r="QC269" i="46"/>
  <c r="QM269" i="46"/>
  <c r="NA269" i="46"/>
  <c r="NL269" i="46"/>
  <c r="NM269" i="46"/>
  <c r="PV269" i="46"/>
  <c r="MR269" i="46"/>
  <c r="PA269" i="46"/>
  <c r="QG269" i="46"/>
  <c r="NO269" i="46"/>
  <c r="QP269" i="46"/>
  <c r="PS269" i="46"/>
  <c r="NI269" i="46"/>
  <c r="NK269" i="46"/>
  <c r="OZ269" i="46"/>
  <c r="MP269" i="46"/>
  <c r="QH269" i="46"/>
  <c r="NZ269" i="46"/>
  <c r="OS269" i="46"/>
  <c r="PT269" i="46"/>
  <c r="NQ269" i="46"/>
  <c r="NH269" i="46"/>
  <c r="MI269" i="46"/>
  <c r="ML269" i="46"/>
  <c r="PW269" i="46"/>
  <c r="QN269" i="46"/>
  <c r="OG269" i="46"/>
  <c r="MZ269" i="46"/>
  <c r="OA269" i="46"/>
  <c r="MU269" i="46"/>
  <c r="QB269" i="46"/>
  <c r="OH269" i="46"/>
  <c r="QD269" i="46"/>
  <c r="QQ269" i="46"/>
  <c r="PL269" i="46"/>
  <c r="MK269" i="46"/>
  <c r="NN269" i="46"/>
  <c r="MF269" i="46"/>
  <c r="PP269" i="46"/>
  <c r="OV269" i="46"/>
  <c r="OP269" i="46"/>
  <c r="MW269" i="46"/>
  <c r="PF269" i="46"/>
  <c r="MQ269" i="46"/>
  <c r="OJ269" i="46"/>
  <c r="OL269" i="46"/>
  <c r="PO269" i="46"/>
  <c r="OD269" i="46"/>
  <c r="PQ269" i="46"/>
  <c r="MT269" i="46"/>
  <c r="PG269" i="46"/>
  <c r="PD269" i="46"/>
  <c r="MX269" i="46"/>
  <c r="OK269" i="46"/>
  <c r="NJ269" i="46"/>
  <c r="NP269" i="46"/>
  <c r="OY269" i="46"/>
  <c r="PZ269" i="46"/>
  <c r="NU269" i="46"/>
  <c r="PN269" i="46"/>
  <c r="OW269" i="46"/>
  <c r="OF269" i="46"/>
  <c r="MN269" i="46"/>
  <c r="PK269" i="46"/>
  <c r="MV269" i="46"/>
  <c r="NR269" i="46"/>
  <c r="NE269" i="46"/>
  <c r="PM269" i="46"/>
  <c r="QA269" i="46"/>
  <c r="MJ269" i="46"/>
  <c r="ND269" i="46"/>
  <c r="MG269" i="46"/>
  <c r="NY269" i="46"/>
  <c r="OE269" i="46"/>
  <c r="PB269" i="46"/>
  <c r="OX269" i="46"/>
  <c r="OM269" i="46"/>
  <c r="MS269" i="46"/>
  <c r="OQ269" i="46"/>
  <c r="NC269" i="46"/>
  <c r="OB269" i="46"/>
  <c r="QI269" i="46"/>
  <c r="PY269" i="46"/>
  <c r="OO269" i="46"/>
  <c r="MH269" i="46"/>
  <c r="PU269" i="46"/>
  <c r="QE269" i="46"/>
  <c r="NX269" i="46"/>
  <c r="OC269" i="46"/>
  <c r="OR269" i="46"/>
  <c r="PR269" i="46"/>
  <c r="PE269" i="46"/>
  <c r="QO269" i="46"/>
  <c r="OT269" i="46"/>
  <c r="NS269" i="46"/>
  <c r="QF269" i="46"/>
  <c r="PI269" i="46"/>
  <c r="NG269" i="46"/>
  <c r="QL269" i="46"/>
  <c r="NB269" i="46"/>
  <c r="NF269" i="46"/>
  <c r="NT269" i="46"/>
  <c r="MY269" i="46"/>
  <c r="PC269" i="46"/>
  <c r="MM269" i="46"/>
  <c r="MO269" i="46"/>
  <c r="PH269" i="46"/>
  <c r="QJ269" i="46"/>
  <c r="OI269" i="46"/>
  <c r="PJ269" i="46"/>
  <c r="OU269" i="46"/>
  <c r="ON269" i="46"/>
  <c r="NV269" i="46"/>
  <c r="PX269" i="46"/>
  <c r="NW269" i="46"/>
  <c r="QK269" i="46"/>
  <c r="QC268" i="46"/>
  <c r="QM268" i="46"/>
  <c r="NA268" i="46"/>
  <c r="NL268" i="46"/>
  <c r="NM268" i="46"/>
  <c r="PV268" i="46"/>
  <c r="MR268" i="46"/>
  <c r="PA268" i="46"/>
  <c r="QG268" i="46"/>
  <c r="NO268" i="46"/>
  <c r="QP268" i="46"/>
  <c r="PS268" i="46"/>
  <c r="NI268" i="46"/>
  <c r="NK268" i="46"/>
  <c r="OZ268" i="46"/>
  <c r="MP268" i="46"/>
  <c r="QH268" i="46"/>
  <c r="NZ268" i="46"/>
  <c r="OS268" i="46"/>
  <c r="PT268" i="46"/>
  <c r="NQ268" i="46"/>
  <c r="NH268" i="46"/>
  <c r="MI268" i="46"/>
  <c r="ML268" i="46"/>
  <c r="PW268" i="46"/>
  <c r="QN268" i="46"/>
  <c r="OG268" i="46"/>
  <c r="MZ268" i="46"/>
  <c r="OA268" i="46"/>
  <c r="MU268" i="46"/>
  <c r="QB268" i="46"/>
  <c r="OH268" i="46"/>
  <c r="QD268" i="46"/>
  <c r="QQ268" i="46"/>
  <c r="PL268" i="46"/>
  <c r="MK268" i="46"/>
  <c r="NN268" i="46"/>
  <c r="MF268" i="46"/>
  <c r="PP268" i="46"/>
  <c r="OV268" i="46"/>
  <c r="OP268" i="46"/>
  <c r="MW268" i="46"/>
  <c r="PF268" i="46"/>
  <c r="MQ268" i="46"/>
  <c r="OJ268" i="46"/>
  <c r="OL268" i="46"/>
  <c r="PO268" i="46"/>
  <c r="OD268" i="46"/>
  <c r="PQ268" i="46"/>
  <c r="MT268" i="46"/>
  <c r="PG268" i="46"/>
  <c r="PD268" i="46"/>
  <c r="MX268" i="46"/>
  <c r="OK268" i="46"/>
  <c r="NJ268" i="46"/>
  <c r="NP268" i="46"/>
  <c r="OY268" i="46"/>
  <c r="PZ268" i="46"/>
  <c r="NU268" i="46"/>
  <c r="PN268" i="46"/>
  <c r="OW268" i="46"/>
  <c r="OF268" i="46"/>
  <c r="MN268" i="46"/>
  <c r="PK268" i="46"/>
  <c r="MV268" i="46"/>
  <c r="NR268" i="46"/>
  <c r="NE268" i="46"/>
  <c r="PM268" i="46"/>
  <c r="QA268" i="46"/>
  <c r="MJ268" i="46"/>
  <c r="ND268" i="46"/>
  <c r="MG268" i="46"/>
  <c r="NY268" i="46"/>
  <c r="OE268" i="46"/>
  <c r="PB268" i="46"/>
  <c r="OX268" i="46"/>
  <c r="OM268" i="46"/>
  <c r="MS268" i="46"/>
  <c r="OQ268" i="46"/>
  <c r="NC268" i="46"/>
  <c r="OB268" i="46"/>
  <c r="QI268" i="46"/>
  <c r="PY268" i="46"/>
  <c r="OO268" i="46"/>
  <c r="MH268" i="46"/>
  <c r="PU268" i="46"/>
  <c r="QE268" i="46"/>
  <c r="NX268" i="46"/>
  <c r="OC268" i="46"/>
  <c r="OR268" i="46"/>
  <c r="PR268" i="46"/>
  <c r="PE268" i="46"/>
  <c r="QO268" i="46"/>
  <c r="OT268" i="46"/>
  <c r="NS268" i="46"/>
  <c r="QF268" i="46"/>
  <c r="PI268" i="46"/>
  <c r="NG268" i="46"/>
  <c r="QL268" i="46"/>
  <c r="NB268" i="46"/>
  <c r="NF268" i="46"/>
  <c r="NT268" i="46"/>
  <c r="MY268" i="46"/>
  <c r="PC268" i="46"/>
  <c r="MM268" i="46"/>
  <c r="MO268" i="46"/>
  <c r="PH268" i="46"/>
  <c r="QJ268" i="46"/>
  <c r="OI268" i="46"/>
  <c r="PJ268" i="46"/>
  <c r="OU268" i="46"/>
  <c r="ON268" i="46"/>
  <c r="NV268" i="46"/>
  <c r="PX268" i="46"/>
  <c r="NW268" i="46"/>
  <c r="QK268" i="46"/>
  <c r="QC267" i="46"/>
  <c r="QM267" i="46"/>
  <c r="NA267" i="46"/>
  <c r="NL267" i="46"/>
  <c r="NM267" i="46"/>
  <c r="PV267" i="46"/>
  <c r="MR267" i="46"/>
  <c r="PA267" i="46"/>
  <c r="QG267" i="46"/>
  <c r="NO267" i="46"/>
  <c r="QP267" i="46"/>
  <c r="PS267" i="46"/>
  <c r="NI267" i="46"/>
  <c r="NK267" i="46"/>
  <c r="OZ267" i="46"/>
  <c r="MP267" i="46"/>
  <c r="QH267" i="46"/>
  <c r="NZ267" i="46"/>
  <c r="OS267" i="46"/>
  <c r="PT267" i="46"/>
  <c r="NQ267" i="46"/>
  <c r="NH267" i="46"/>
  <c r="MI267" i="46"/>
  <c r="ML267" i="46"/>
  <c r="PW267" i="46"/>
  <c r="QN267" i="46"/>
  <c r="OG267" i="46"/>
  <c r="MZ267" i="46"/>
  <c r="OA267" i="46"/>
  <c r="MU267" i="46"/>
  <c r="QB267" i="46"/>
  <c r="OH267" i="46"/>
  <c r="QD267" i="46"/>
  <c r="QQ267" i="46"/>
  <c r="PL267" i="46"/>
  <c r="MK267" i="46"/>
  <c r="NN267" i="46"/>
  <c r="MF267" i="46"/>
  <c r="PP267" i="46"/>
  <c r="OV267" i="46"/>
  <c r="OP267" i="46"/>
  <c r="MW267" i="46"/>
  <c r="PF267" i="46"/>
  <c r="MQ267" i="46"/>
  <c r="OJ267" i="46"/>
  <c r="OL267" i="46"/>
  <c r="PO267" i="46"/>
  <c r="OD267" i="46"/>
  <c r="PQ267" i="46"/>
  <c r="MT267" i="46"/>
  <c r="PG267" i="46"/>
  <c r="PD267" i="46"/>
  <c r="MX267" i="46"/>
  <c r="OK267" i="46"/>
  <c r="NJ267" i="46"/>
  <c r="NP267" i="46"/>
  <c r="OY267" i="46"/>
  <c r="PZ267" i="46"/>
  <c r="NU267" i="46"/>
  <c r="PN267" i="46"/>
  <c r="OW267" i="46"/>
  <c r="OF267" i="46"/>
  <c r="MN267" i="46"/>
  <c r="PK267" i="46"/>
  <c r="MV267" i="46"/>
  <c r="NR267" i="46"/>
  <c r="NE267" i="46"/>
  <c r="PM267" i="46"/>
  <c r="QA267" i="46"/>
  <c r="MJ267" i="46"/>
  <c r="ND267" i="46"/>
  <c r="MG267" i="46"/>
  <c r="NY267" i="46"/>
  <c r="OE267" i="46"/>
  <c r="PB267" i="46"/>
  <c r="OX267" i="46"/>
  <c r="OM267" i="46"/>
  <c r="MS267" i="46"/>
  <c r="OQ267" i="46"/>
  <c r="NC267" i="46"/>
  <c r="OB267" i="46"/>
  <c r="QI267" i="46"/>
  <c r="PY267" i="46"/>
  <c r="OO267" i="46"/>
  <c r="MH267" i="46"/>
  <c r="PU267" i="46"/>
  <c r="QE267" i="46"/>
  <c r="NX267" i="46"/>
  <c r="OC267" i="46"/>
  <c r="OR267" i="46"/>
  <c r="PR267" i="46"/>
  <c r="PE267" i="46"/>
  <c r="QO267" i="46"/>
  <c r="OT267" i="46"/>
  <c r="NS267" i="46"/>
  <c r="QF267" i="46"/>
  <c r="PI267" i="46"/>
  <c r="NG267" i="46"/>
  <c r="QL267" i="46"/>
  <c r="NB267" i="46"/>
  <c r="NF267" i="46"/>
  <c r="NT267" i="46"/>
  <c r="MY267" i="46"/>
  <c r="PC267" i="46"/>
  <c r="MM267" i="46"/>
  <c r="MO267" i="46"/>
  <c r="PH267" i="46"/>
  <c r="QJ267" i="46"/>
  <c r="OI267" i="46"/>
  <c r="PJ267" i="46"/>
  <c r="OU267" i="46"/>
  <c r="ON267" i="46"/>
  <c r="NV267" i="46"/>
  <c r="PX267" i="46"/>
  <c r="NW267" i="46"/>
  <c r="QK267" i="46"/>
  <c r="QC266" i="46"/>
  <c r="QM266" i="46"/>
  <c r="NA266" i="46"/>
  <c r="NL266" i="46"/>
  <c r="NM266" i="46"/>
  <c r="PV266" i="46"/>
  <c r="MR266" i="46"/>
  <c r="PA266" i="46"/>
  <c r="QG266" i="46"/>
  <c r="NO266" i="46"/>
  <c r="QP266" i="46"/>
  <c r="PS266" i="46"/>
  <c r="NI266" i="46"/>
  <c r="NK266" i="46"/>
  <c r="OZ266" i="46"/>
  <c r="MP266" i="46"/>
  <c r="QH266" i="46"/>
  <c r="NZ266" i="46"/>
  <c r="OS266" i="46"/>
  <c r="PT266" i="46"/>
  <c r="NQ266" i="46"/>
  <c r="NH266" i="46"/>
  <c r="MI266" i="46"/>
  <c r="ML266" i="46"/>
  <c r="PW266" i="46"/>
  <c r="QN266" i="46"/>
  <c r="OG266" i="46"/>
  <c r="MZ266" i="46"/>
  <c r="OA266" i="46"/>
  <c r="MU266" i="46"/>
  <c r="QB266" i="46"/>
  <c r="OH266" i="46"/>
  <c r="QD266" i="46"/>
  <c r="QQ266" i="46"/>
  <c r="PL266" i="46"/>
  <c r="MK266" i="46"/>
  <c r="NN266" i="46"/>
  <c r="MF266" i="46"/>
  <c r="PP266" i="46"/>
  <c r="OV266" i="46"/>
  <c r="OP266" i="46"/>
  <c r="MW266" i="46"/>
  <c r="PF266" i="46"/>
  <c r="MQ266" i="46"/>
  <c r="OJ266" i="46"/>
  <c r="OL266" i="46"/>
  <c r="PO266" i="46"/>
  <c r="OD266" i="46"/>
  <c r="PQ266" i="46"/>
  <c r="MT266" i="46"/>
  <c r="PG266" i="46"/>
  <c r="PD266" i="46"/>
  <c r="MX266" i="46"/>
  <c r="OK266" i="46"/>
  <c r="NJ266" i="46"/>
  <c r="NP266" i="46"/>
  <c r="OY266" i="46"/>
  <c r="PZ266" i="46"/>
  <c r="NU266" i="46"/>
  <c r="PN266" i="46"/>
  <c r="OW266" i="46"/>
  <c r="OF266" i="46"/>
  <c r="MN266" i="46"/>
  <c r="PK266" i="46"/>
  <c r="MV266" i="46"/>
  <c r="NR266" i="46"/>
  <c r="NE266" i="46"/>
  <c r="PM266" i="46"/>
  <c r="QA266" i="46"/>
  <c r="MJ266" i="46"/>
  <c r="ND266" i="46"/>
  <c r="MG266" i="46"/>
  <c r="NY266" i="46"/>
  <c r="OE266" i="46"/>
  <c r="PB266" i="46"/>
  <c r="OX266" i="46"/>
  <c r="OM266" i="46"/>
  <c r="MS266" i="46"/>
  <c r="OQ266" i="46"/>
  <c r="NC266" i="46"/>
  <c r="OB266" i="46"/>
  <c r="QI266" i="46"/>
  <c r="PY266" i="46"/>
  <c r="OO266" i="46"/>
  <c r="MH266" i="46"/>
  <c r="PU266" i="46"/>
  <c r="QE266" i="46"/>
  <c r="NX266" i="46"/>
  <c r="OC266" i="46"/>
  <c r="OR266" i="46"/>
  <c r="PR266" i="46"/>
  <c r="PE266" i="46"/>
  <c r="QO266" i="46"/>
  <c r="OT266" i="46"/>
  <c r="NS266" i="46"/>
  <c r="QF266" i="46"/>
  <c r="PI266" i="46"/>
  <c r="NG266" i="46"/>
  <c r="QL266" i="46"/>
  <c r="NB266" i="46"/>
  <c r="NF266" i="46"/>
  <c r="NT266" i="46"/>
  <c r="MY266" i="46"/>
  <c r="PC266" i="46"/>
  <c r="MM266" i="46"/>
  <c r="MO266" i="46"/>
  <c r="PH266" i="46"/>
  <c r="QJ266" i="46"/>
  <c r="OI266" i="46"/>
  <c r="PJ266" i="46"/>
  <c r="OU266" i="46"/>
  <c r="ON266" i="46"/>
  <c r="NV266" i="46"/>
  <c r="PX266" i="46"/>
  <c r="NW266" i="46"/>
  <c r="QK266" i="46"/>
  <c r="QC265" i="46"/>
  <c r="QM265" i="46"/>
  <c r="NA265" i="46"/>
  <c r="NL265" i="46"/>
  <c r="NM265" i="46"/>
  <c r="PV265" i="46"/>
  <c r="MR265" i="46"/>
  <c r="PA265" i="46"/>
  <c r="QG265" i="46"/>
  <c r="NO265" i="46"/>
  <c r="QP265" i="46"/>
  <c r="PS265" i="46"/>
  <c r="NI265" i="46"/>
  <c r="NK265" i="46"/>
  <c r="OZ265" i="46"/>
  <c r="MP265" i="46"/>
  <c r="QH265" i="46"/>
  <c r="NZ265" i="46"/>
  <c r="OS265" i="46"/>
  <c r="PT265" i="46"/>
  <c r="NQ265" i="46"/>
  <c r="NH265" i="46"/>
  <c r="MI265" i="46"/>
  <c r="ML265" i="46"/>
  <c r="PW265" i="46"/>
  <c r="QN265" i="46"/>
  <c r="OG265" i="46"/>
  <c r="MZ265" i="46"/>
  <c r="OA265" i="46"/>
  <c r="MU265" i="46"/>
  <c r="QB265" i="46"/>
  <c r="OH265" i="46"/>
  <c r="QD265" i="46"/>
  <c r="QQ265" i="46"/>
  <c r="PL265" i="46"/>
  <c r="MK265" i="46"/>
  <c r="NN265" i="46"/>
  <c r="MF265" i="46"/>
  <c r="PP265" i="46"/>
  <c r="OV265" i="46"/>
  <c r="OP265" i="46"/>
  <c r="MW265" i="46"/>
  <c r="PF265" i="46"/>
  <c r="MQ265" i="46"/>
  <c r="OJ265" i="46"/>
  <c r="OL265" i="46"/>
  <c r="PO265" i="46"/>
  <c r="OD265" i="46"/>
  <c r="PQ265" i="46"/>
  <c r="MT265" i="46"/>
  <c r="PG265" i="46"/>
  <c r="PD265" i="46"/>
  <c r="MX265" i="46"/>
  <c r="OK265" i="46"/>
  <c r="NJ265" i="46"/>
  <c r="NP265" i="46"/>
  <c r="OY265" i="46"/>
  <c r="PZ265" i="46"/>
  <c r="NU265" i="46"/>
  <c r="PN265" i="46"/>
  <c r="OW265" i="46"/>
  <c r="OF265" i="46"/>
  <c r="MN265" i="46"/>
  <c r="PK265" i="46"/>
  <c r="MV265" i="46"/>
  <c r="NR265" i="46"/>
  <c r="NE265" i="46"/>
  <c r="PM265" i="46"/>
  <c r="QA265" i="46"/>
  <c r="MJ265" i="46"/>
  <c r="ND265" i="46"/>
  <c r="MG265" i="46"/>
  <c r="NY265" i="46"/>
  <c r="OE265" i="46"/>
  <c r="PB265" i="46"/>
  <c r="OX265" i="46"/>
  <c r="OM265" i="46"/>
  <c r="MS265" i="46"/>
  <c r="OQ265" i="46"/>
  <c r="NC265" i="46"/>
  <c r="OB265" i="46"/>
  <c r="QI265" i="46"/>
  <c r="PY265" i="46"/>
  <c r="OO265" i="46"/>
  <c r="MH265" i="46"/>
  <c r="PU265" i="46"/>
  <c r="QE265" i="46"/>
  <c r="NX265" i="46"/>
  <c r="OC265" i="46"/>
  <c r="OR265" i="46"/>
  <c r="PR265" i="46"/>
  <c r="PE265" i="46"/>
  <c r="QO265" i="46"/>
  <c r="OT265" i="46"/>
  <c r="NS265" i="46"/>
  <c r="QF265" i="46"/>
  <c r="PI265" i="46"/>
  <c r="NG265" i="46"/>
  <c r="QL265" i="46"/>
  <c r="NB265" i="46"/>
  <c r="NF265" i="46"/>
  <c r="NT265" i="46"/>
  <c r="MY265" i="46"/>
  <c r="PC265" i="46"/>
  <c r="MM265" i="46"/>
  <c r="MO265" i="46"/>
  <c r="PH265" i="46"/>
  <c r="QJ265" i="46"/>
  <c r="OI265" i="46"/>
  <c r="PJ265" i="46"/>
  <c r="OU265" i="46"/>
  <c r="ON265" i="46"/>
  <c r="NV265" i="46"/>
  <c r="PX265" i="46"/>
  <c r="NW265" i="46"/>
  <c r="QK265" i="46"/>
  <c r="QC264" i="46"/>
  <c r="QM264" i="46"/>
  <c r="NA264" i="46"/>
  <c r="NL264" i="46"/>
  <c r="NM264" i="46"/>
  <c r="PV264" i="46"/>
  <c r="MR264" i="46"/>
  <c r="PA264" i="46"/>
  <c r="QG264" i="46"/>
  <c r="NO264" i="46"/>
  <c r="QP264" i="46"/>
  <c r="PS264" i="46"/>
  <c r="NI264" i="46"/>
  <c r="NK264" i="46"/>
  <c r="OZ264" i="46"/>
  <c r="MP264" i="46"/>
  <c r="QH264" i="46"/>
  <c r="NZ264" i="46"/>
  <c r="OS264" i="46"/>
  <c r="PT264" i="46"/>
  <c r="NQ264" i="46"/>
  <c r="NH264" i="46"/>
  <c r="MI264" i="46"/>
  <c r="ML264" i="46"/>
  <c r="PW264" i="46"/>
  <c r="QN264" i="46"/>
  <c r="OG264" i="46"/>
  <c r="MZ264" i="46"/>
  <c r="OA264" i="46"/>
  <c r="MU264" i="46"/>
  <c r="QB264" i="46"/>
  <c r="OH264" i="46"/>
  <c r="QD264" i="46"/>
  <c r="QQ264" i="46"/>
  <c r="PL264" i="46"/>
  <c r="MK264" i="46"/>
  <c r="NN264" i="46"/>
  <c r="MF264" i="46"/>
  <c r="PP264" i="46"/>
  <c r="OV264" i="46"/>
  <c r="OP264" i="46"/>
  <c r="MW264" i="46"/>
  <c r="PF264" i="46"/>
  <c r="MQ264" i="46"/>
  <c r="OJ264" i="46"/>
  <c r="OL264" i="46"/>
  <c r="PO264" i="46"/>
  <c r="OD264" i="46"/>
  <c r="PQ264" i="46"/>
  <c r="MT264" i="46"/>
  <c r="PG264" i="46"/>
  <c r="PD264" i="46"/>
  <c r="MX264" i="46"/>
  <c r="OK264" i="46"/>
  <c r="NJ264" i="46"/>
  <c r="NP264" i="46"/>
  <c r="OY264" i="46"/>
  <c r="PZ264" i="46"/>
  <c r="NU264" i="46"/>
  <c r="PN264" i="46"/>
  <c r="OW264" i="46"/>
  <c r="OF264" i="46"/>
  <c r="MN264" i="46"/>
  <c r="PK264" i="46"/>
  <c r="MV264" i="46"/>
  <c r="NR264" i="46"/>
  <c r="NE264" i="46"/>
  <c r="PM264" i="46"/>
  <c r="QA264" i="46"/>
  <c r="MJ264" i="46"/>
  <c r="ND264" i="46"/>
  <c r="MG264" i="46"/>
  <c r="NY264" i="46"/>
  <c r="OE264" i="46"/>
  <c r="PB264" i="46"/>
  <c r="OX264" i="46"/>
  <c r="OM264" i="46"/>
  <c r="MS264" i="46"/>
  <c r="OQ264" i="46"/>
  <c r="NC264" i="46"/>
  <c r="OB264" i="46"/>
  <c r="QI264" i="46"/>
  <c r="PY264" i="46"/>
  <c r="OO264" i="46"/>
  <c r="MH264" i="46"/>
  <c r="PU264" i="46"/>
  <c r="QE264" i="46"/>
  <c r="NX264" i="46"/>
  <c r="OC264" i="46"/>
  <c r="OR264" i="46"/>
  <c r="PR264" i="46"/>
  <c r="PE264" i="46"/>
  <c r="QO264" i="46"/>
  <c r="OT264" i="46"/>
  <c r="NS264" i="46"/>
  <c r="QF264" i="46"/>
  <c r="PI264" i="46"/>
  <c r="NG264" i="46"/>
  <c r="QL264" i="46"/>
  <c r="NB264" i="46"/>
  <c r="NF264" i="46"/>
  <c r="NT264" i="46"/>
  <c r="MY264" i="46"/>
  <c r="PC264" i="46"/>
  <c r="MM264" i="46"/>
  <c r="MO264" i="46"/>
  <c r="PH264" i="46"/>
  <c r="QJ264" i="46"/>
  <c r="OI264" i="46"/>
  <c r="PJ264" i="46"/>
  <c r="OU264" i="46"/>
  <c r="ON264" i="46"/>
  <c r="NV264" i="46"/>
  <c r="PX264" i="46"/>
  <c r="NW264" i="46"/>
  <c r="QK264" i="46"/>
  <c r="QC263" i="46"/>
  <c r="QM263" i="46"/>
  <c r="NA263" i="46"/>
  <c r="NL263" i="46"/>
  <c r="NM263" i="46"/>
  <c r="PV263" i="46"/>
  <c r="MR263" i="46"/>
  <c r="PA263" i="46"/>
  <c r="QG263" i="46"/>
  <c r="NO263" i="46"/>
  <c r="QP263" i="46"/>
  <c r="PS263" i="46"/>
  <c r="NI263" i="46"/>
  <c r="NK263" i="46"/>
  <c r="OZ263" i="46"/>
  <c r="MP263" i="46"/>
  <c r="QH263" i="46"/>
  <c r="NZ263" i="46"/>
  <c r="OS263" i="46"/>
  <c r="PT263" i="46"/>
  <c r="NQ263" i="46"/>
  <c r="NH263" i="46"/>
  <c r="MI263" i="46"/>
  <c r="ML263" i="46"/>
  <c r="PW263" i="46"/>
  <c r="QN263" i="46"/>
  <c r="OG263" i="46"/>
  <c r="MZ263" i="46"/>
  <c r="OA263" i="46"/>
  <c r="MU263" i="46"/>
  <c r="QB263" i="46"/>
  <c r="OH263" i="46"/>
  <c r="QD263" i="46"/>
  <c r="QQ263" i="46"/>
  <c r="PL263" i="46"/>
  <c r="MK263" i="46"/>
  <c r="NN263" i="46"/>
  <c r="MF263" i="46"/>
  <c r="PP263" i="46"/>
  <c r="OV263" i="46"/>
  <c r="OP263" i="46"/>
  <c r="MW263" i="46"/>
  <c r="PF263" i="46"/>
  <c r="MQ263" i="46"/>
  <c r="OJ263" i="46"/>
  <c r="OL263" i="46"/>
  <c r="PO263" i="46"/>
  <c r="OD263" i="46"/>
  <c r="PQ263" i="46"/>
  <c r="MT263" i="46"/>
  <c r="PG263" i="46"/>
  <c r="PD263" i="46"/>
  <c r="MX263" i="46"/>
  <c r="OK263" i="46"/>
  <c r="NJ263" i="46"/>
  <c r="NP263" i="46"/>
  <c r="OY263" i="46"/>
  <c r="PZ263" i="46"/>
  <c r="NU263" i="46"/>
  <c r="PN263" i="46"/>
  <c r="OW263" i="46"/>
  <c r="OF263" i="46"/>
  <c r="MN263" i="46"/>
  <c r="PK263" i="46"/>
  <c r="MV263" i="46"/>
  <c r="NR263" i="46"/>
  <c r="NE263" i="46"/>
  <c r="PM263" i="46"/>
  <c r="QA263" i="46"/>
  <c r="MJ263" i="46"/>
  <c r="ND263" i="46"/>
  <c r="MG263" i="46"/>
  <c r="NY263" i="46"/>
  <c r="OE263" i="46"/>
  <c r="PB263" i="46"/>
  <c r="OX263" i="46"/>
  <c r="OM263" i="46"/>
  <c r="MS263" i="46"/>
  <c r="OQ263" i="46"/>
  <c r="NC263" i="46"/>
  <c r="OB263" i="46"/>
  <c r="QI263" i="46"/>
  <c r="PY263" i="46"/>
  <c r="OO263" i="46"/>
  <c r="MH263" i="46"/>
  <c r="PU263" i="46"/>
  <c r="QE263" i="46"/>
  <c r="NX263" i="46"/>
  <c r="OC263" i="46"/>
  <c r="OR263" i="46"/>
  <c r="PR263" i="46"/>
  <c r="PE263" i="46"/>
  <c r="QO263" i="46"/>
  <c r="OT263" i="46"/>
  <c r="NS263" i="46"/>
  <c r="QF263" i="46"/>
  <c r="PI263" i="46"/>
  <c r="NG263" i="46"/>
  <c r="QL263" i="46"/>
  <c r="NB263" i="46"/>
  <c r="NF263" i="46"/>
  <c r="NT263" i="46"/>
  <c r="MY263" i="46"/>
  <c r="PC263" i="46"/>
  <c r="MM263" i="46"/>
  <c r="MO263" i="46"/>
  <c r="PH263" i="46"/>
  <c r="QJ263" i="46"/>
  <c r="OI263" i="46"/>
  <c r="PJ263" i="46"/>
  <c r="OU263" i="46"/>
  <c r="ON263" i="46"/>
  <c r="NV263" i="46"/>
  <c r="PX263" i="46"/>
  <c r="NW263" i="46"/>
  <c r="QK263" i="46"/>
  <c r="QC262" i="46"/>
  <c r="QM262" i="46"/>
  <c r="NA262" i="46"/>
  <c r="NL262" i="46"/>
  <c r="NM262" i="46"/>
  <c r="PV262" i="46"/>
  <c r="MR262" i="46"/>
  <c r="PA262" i="46"/>
  <c r="QG262" i="46"/>
  <c r="NO262" i="46"/>
  <c r="QP262" i="46"/>
  <c r="PS262" i="46"/>
  <c r="NI262" i="46"/>
  <c r="NK262" i="46"/>
  <c r="OZ262" i="46"/>
  <c r="MP262" i="46"/>
  <c r="QH262" i="46"/>
  <c r="NZ262" i="46"/>
  <c r="OS262" i="46"/>
  <c r="PT262" i="46"/>
  <c r="NQ262" i="46"/>
  <c r="NH262" i="46"/>
  <c r="MI262" i="46"/>
  <c r="ML262" i="46"/>
  <c r="PW262" i="46"/>
  <c r="QN262" i="46"/>
  <c r="OG262" i="46"/>
  <c r="MZ262" i="46"/>
  <c r="OA262" i="46"/>
  <c r="MU262" i="46"/>
  <c r="QB262" i="46"/>
  <c r="OH262" i="46"/>
  <c r="QD262" i="46"/>
  <c r="QQ262" i="46"/>
  <c r="PL262" i="46"/>
  <c r="MK262" i="46"/>
  <c r="NN262" i="46"/>
  <c r="MF262" i="46"/>
  <c r="PP262" i="46"/>
  <c r="OV262" i="46"/>
  <c r="OP262" i="46"/>
  <c r="MW262" i="46"/>
  <c r="PF262" i="46"/>
  <c r="MQ262" i="46"/>
  <c r="OJ262" i="46"/>
  <c r="OL262" i="46"/>
  <c r="PO262" i="46"/>
  <c r="OD262" i="46"/>
  <c r="PQ262" i="46"/>
  <c r="MT262" i="46"/>
  <c r="PG262" i="46"/>
  <c r="PD262" i="46"/>
  <c r="MX262" i="46"/>
  <c r="OK262" i="46"/>
  <c r="NJ262" i="46"/>
  <c r="NP262" i="46"/>
  <c r="OY262" i="46"/>
  <c r="PZ262" i="46"/>
  <c r="NU262" i="46"/>
  <c r="PN262" i="46"/>
  <c r="OW262" i="46"/>
  <c r="OF262" i="46"/>
  <c r="MN262" i="46"/>
  <c r="PK262" i="46"/>
  <c r="MV262" i="46"/>
  <c r="NR262" i="46"/>
  <c r="NE262" i="46"/>
  <c r="PM262" i="46"/>
  <c r="QA262" i="46"/>
  <c r="MJ262" i="46"/>
  <c r="ND262" i="46"/>
  <c r="MG262" i="46"/>
  <c r="NY262" i="46"/>
  <c r="OE262" i="46"/>
  <c r="PB262" i="46"/>
  <c r="OX262" i="46"/>
  <c r="OM262" i="46"/>
  <c r="MS262" i="46"/>
  <c r="OQ262" i="46"/>
  <c r="NC262" i="46"/>
  <c r="OB262" i="46"/>
  <c r="QI262" i="46"/>
  <c r="PY262" i="46"/>
  <c r="OO262" i="46"/>
  <c r="MH262" i="46"/>
  <c r="PU262" i="46"/>
  <c r="QE262" i="46"/>
  <c r="NX262" i="46"/>
  <c r="OC262" i="46"/>
  <c r="OR262" i="46"/>
  <c r="PR262" i="46"/>
  <c r="PE262" i="46"/>
  <c r="QO262" i="46"/>
  <c r="OT262" i="46"/>
  <c r="NS262" i="46"/>
  <c r="QF262" i="46"/>
  <c r="PI262" i="46"/>
  <c r="NG262" i="46"/>
  <c r="QL262" i="46"/>
  <c r="NB262" i="46"/>
  <c r="NF262" i="46"/>
  <c r="NT262" i="46"/>
  <c r="MY262" i="46"/>
  <c r="PC262" i="46"/>
  <c r="MM262" i="46"/>
  <c r="MO262" i="46"/>
  <c r="PH262" i="46"/>
  <c r="QJ262" i="46"/>
  <c r="OI262" i="46"/>
  <c r="PJ262" i="46"/>
  <c r="OU262" i="46"/>
  <c r="ON262" i="46"/>
  <c r="NV262" i="46"/>
  <c r="PX262" i="46"/>
  <c r="NW262" i="46"/>
  <c r="QK262" i="46"/>
  <c r="QC261" i="46"/>
  <c r="QM261" i="46"/>
  <c r="NA261" i="46"/>
  <c r="NL261" i="46"/>
  <c r="NM261" i="46"/>
  <c r="PV261" i="46"/>
  <c r="MR261" i="46"/>
  <c r="PA261" i="46"/>
  <c r="QG261" i="46"/>
  <c r="NO261" i="46"/>
  <c r="QP261" i="46"/>
  <c r="PS261" i="46"/>
  <c r="NI261" i="46"/>
  <c r="NK261" i="46"/>
  <c r="OZ261" i="46"/>
  <c r="MP261" i="46"/>
  <c r="QH261" i="46"/>
  <c r="NZ261" i="46"/>
  <c r="OS261" i="46"/>
  <c r="PT261" i="46"/>
  <c r="NQ261" i="46"/>
  <c r="NH261" i="46"/>
  <c r="MI261" i="46"/>
  <c r="ML261" i="46"/>
  <c r="PW261" i="46"/>
  <c r="QN261" i="46"/>
  <c r="OG261" i="46"/>
  <c r="MZ261" i="46"/>
  <c r="OA261" i="46"/>
  <c r="MU261" i="46"/>
  <c r="QB261" i="46"/>
  <c r="OH261" i="46"/>
  <c r="QD261" i="46"/>
  <c r="QQ261" i="46"/>
  <c r="PL261" i="46"/>
  <c r="MK261" i="46"/>
  <c r="NN261" i="46"/>
  <c r="MF261" i="46"/>
  <c r="PP261" i="46"/>
  <c r="OV261" i="46"/>
  <c r="OP261" i="46"/>
  <c r="MW261" i="46"/>
  <c r="PF261" i="46"/>
  <c r="MQ261" i="46"/>
  <c r="OJ261" i="46"/>
  <c r="OL261" i="46"/>
  <c r="PO261" i="46"/>
  <c r="OD261" i="46"/>
  <c r="PQ261" i="46"/>
  <c r="MT261" i="46"/>
  <c r="PG261" i="46"/>
  <c r="PD261" i="46"/>
  <c r="MX261" i="46"/>
  <c r="OK261" i="46"/>
  <c r="NJ261" i="46"/>
  <c r="NP261" i="46"/>
  <c r="OY261" i="46"/>
  <c r="PZ261" i="46"/>
  <c r="NU261" i="46"/>
  <c r="PN261" i="46"/>
  <c r="OW261" i="46"/>
  <c r="OF261" i="46"/>
  <c r="MN261" i="46"/>
  <c r="PK261" i="46"/>
  <c r="MV261" i="46"/>
  <c r="NR261" i="46"/>
  <c r="NE261" i="46"/>
  <c r="PM261" i="46"/>
  <c r="QA261" i="46"/>
  <c r="MJ261" i="46"/>
  <c r="ND261" i="46"/>
  <c r="MG261" i="46"/>
  <c r="NY261" i="46"/>
  <c r="OE261" i="46"/>
  <c r="PB261" i="46"/>
  <c r="OX261" i="46"/>
  <c r="OM261" i="46"/>
  <c r="MS261" i="46"/>
  <c r="OQ261" i="46"/>
  <c r="NC261" i="46"/>
  <c r="OB261" i="46"/>
  <c r="QI261" i="46"/>
  <c r="PY261" i="46"/>
  <c r="OO261" i="46"/>
  <c r="MH261" i="46"/>
  <c r="PU261" i="46"/>
  <c r="QE261" i="46"/>
  <c r="NX261" i="46"/>
  <c r="OC261" i="46"/>
  <c r="OR261" i="46"/>
  <c r="PR261" i="46"/>
  <c r="PE261" i="46"/>
  <c r="QO261" i="46"/>
  <c r="OT261" i="46"/>
  <c r="NS261" i="46"/>
  <c r="QF261" i="46"/>
  <c r="PI261" i="46"/>
  <c r="NG261" i="46"/>
  <c r="QL261" i="46"/>
  <c r="NB261" i="46"/>
  <c r="NF261" i="46"/>
  <c r="NT261" i="46"/>
  <c r="MY261" i="46"/>
  <c r="PC261" i="46"/>
  <c r="MM261" i="46"/>
  <c r="MO261" i="46"/>
  <c r="PH261" i="46"/>
  <c r="QJ261" i="46"/>
  <c r="OI261" i="46"/>
  <c r="PJ261" i="46"/>
  <c r="OU261" i="46"/>
  <c r="ON261" i="46"/>
  <c r="NV261" i="46"/>
  <c r="PX261" i="46"/>
  <c r="NW261" i="46"/>
  <c r="QK261" i="46"/>
  <c r="QC260" i="46"/>
  <c r="QM260" i="46"/>
  <c r="NA260" i="46"/>
  <c r="NL260" i="46"/>
  <c r="NM260" i="46"/>
  <c r="PV260" i="46"/>
  <c r="MR260" i="46"/>
  <c r="PA260" i="46"/>
  <c r="QG260" i="46"/>
  <c r="NO260" i="46"/>
  <c r="QP260" i="46"/>
  <c r="PS260" i="46"/>
  <c r="NI260" i="46"/>
  <c r="NK260" i="46"/>
  <c r="OZ260" i="46"/>
  <c r="MP260" i="46"/>
  <c r="QH260" i="46"/>
  <c r="NZ260" i="46"/>
  <c r="OS260" i="46"/>
  <c r="PT260" i="46"/>
  <c r="NQ260" i="46"/>
  <c r="NH260" i="46"/>
  <c r="MI260" i="46"/>
  <c r="ML260" i="46"/>
  <c r="PW260" i="46"/>
  <c r="QN260" i="46"/>
  <c r="OG260" i="46"/>
  <c r="MZ260" i="46"/>
  <c r="OA260" i="46"/>
  <c r="MU260" i="46"/>
  <c r="QB260" i="46"/>
  <c r="OH260" i="46"/>
  <c r="QD260" i="46"/>
  <c r="QQ260" i="46"/>
  <c r="PL260" i="46"/>
  <c r="MK260" i="46"/>
  <c r="NN260" i="46"/>
  <c r="MF260" i="46"/>
  <c r="PP260" i="46"/>
  <c r="OV260" i="46"/>
  <c r="OP260" i="46"/>
  <c r="MW260" i="46"/>
  <c r="PF260" i="46"/>
  <c r="MQ260" i="46"/>
  <c r="OJ260" i="46"/>
  <c r="OL260" i="46"/>
  <c r="PO260" i="46"/>
  <c r="OD260" i="46"/>
  <c r="PQ260" i="46"/>
  <c r="MT260" i="46"/>
  <c r="PG260" i="46"/>
  <c r="PD260" i="46"/>
  <c r="MX260" i="46"/>
  <c r="OK260" i="46"/>
  <c r="NJ260" i="46"/>
  <c r="NP260" i="46"/>
  <c r="OY260" i="46"/>
  <c r="PZ260" i="46"/>
  <c r="NU260" i="46"/>
  <c r="PN260" i="46"/>
  <c r="OW260" i="46"/>
  <c r="OF260" i="46"/>
  <c r="MN260" i="46"/>
  <c r="PK260" i="46"/>
  <c r="MV260" i="46"/>
  <c r="NR260" i="46"/>
  <c r="NE260" i="46"/>
  <c r="PM260" i="46"/>
  <c r="QA260" i="46"/>
  <c r="MJ260" i="46"/>
  <c r="ND260" i="46"/>
  <c r="MG260" i="46"/>
  <c r="NY260" i="46"/>
  <c r="OE260" i="46"/>
  <c r="PB260" i="46"/>
  <c r="OX260" i="46"/>
  <c r="OM260" i="46"/>
  <c r="MS260" i="46"/>
  <c r="OQ260" i="46"/>
  <c r="NC260" i="46"/>
  <c r="OB260" i="46"/>
  <c r="QI260" i="46"/>
  <c r="PY260" i="46"/>
  <c r="OO260" i="46"/>
  <c r="MH260" i="46"/>
  <c r="PU260" i="46"/>
  <c r="QE260" i="46"/>
  <c r="NX260" i="46"/>
  <c r="OC260" i="46"/>
  <c r="OR260" i="46"/>
  <c r="PR260" i="46"/>
  <c r="PE260" i="46"/>
  <c r="QO260" i="46"/>
  <c r="OT260" i="46"/>
  <c r="NS260" i="46"/>
  <c r="QF260" i="46"/>
  <c r="PI260" i="46"/>
  <c r="NG260" i="46"/>
  <c r="QL260" i="46"/>
  <c r="NB260" i="46"/>
  <c r="NF260" i="46"/>
  <c r="NT260" i="46"/>
  <c r="MY260" i="46"/>
  <c r="PC260" i="46"/>
  <c r="MM260" i="46"/>
  <c r="MO260" i="46"/>
  <c r="PH260" i="46"/>
  <c r="QJ260" i="46"/>
  <c r="OI260" i="46"/>
  <c r="PJ260" i="46"/>
  <c r="OU260" i="46"/>
  <c r="ON260" i="46"/>
  <c r="NV260" i="46"/>
  <c r="PX260" i="46"/>
  <c r="NW260" i="46"/>
  <c r="QK260" i="46"/>
  <c r="QC259" i="46"/>
  <c r="QM259" i="46"/>
  <c r="NA259" i="46"/>
  <c r="NL259" i="46"/>
  <c r="NM259" i="46"/>
  <c r="PV259" i="46"/>
  <c r="MR259" i="46"/>
  <c r="PA259" i="46"/>
  <c r="QG259" i="46"/>
  <c r="NO259" i="46"/>
  <c r="QP259" i="46"/>
  <c r="PS259" i="46"/>
  <c r="NI259" i="46"/>
  <c r="NK259" i="46"/>
  <c r="OZ259" i="46"/>
  <c r="MP259" i="46"/>
  <c r="QH259" i="46"/>
  <c r="NZ259" i="46"/>
  <c r="OS259" i="46"/>
  <c r="PT259" i="46"/>
  <c r="NQ259" i="46"/>
  <c r="NH259" i="46"/>
  <c r="MI259" i="46"/>
  <c r="ML259" i="46"/>
  <c r="PW259" i="46"/>
  <c r="QN259" i="46"/>
  <c r="OG259" i="46"/>
  <c r="MZ259" i="46"/>
  <c r="OA259" i="46"/>
  <c r="MU259" i="46"/>
  <c r="QB259" i="46"/>
  <c r="OH259" i="46"/>
  <c r="QD259" i="46"/>
  <c r="QQ259" i="46"/>
  <c r="PL259" i="46"/>
  <c r="MK259" i="46"/>
  <c r="NN259" i="46"/>
  <c r="MF259" i="46"/>
  <c r="PP259" i="46"/>
  <c r="OV259" i="46"/>
  <c r="OP259" i="46"/>
  <c r="MW259" i="46"/>
  <c r="PF259" i="46"/>
  <c r="MQ259" i="46"/>
  <c r="OJ259" i="46"/>
  <c r="OL259" i="46"/>
  <c r="PO259" i="46"/>
  <c r="OD259" i="46"/>
  <c r="PQ259" i="46"/>
  <c r="MT259" i="46"/>
  <c r="PG259" i="46"/>
  <c r="PD259" i="46"/>
  <c r="MX259" i="46"/>
  <c r="OK259" i="46"/>
  <c r="NJ259" i="46"/>
  <c r="NP259" i="46"/>
  <c r="OY259" i="46"/>
  <c r="PZ259" i="46"/>
  <c r="NU259" i="46"/>
  <c r="PN259" i="46"/>
  <c r="OW259" i="46"/>
  <c r="OF259" i="46"/>
  <c r="MN259" i="46"/>
  <c r="PK259" i="46"/>
  <c r="MV259" i="46"/>
  <c r="NR259" i="46"/>
  <c r="NE259" i="46"/>
  <c r="PM259" i="46"/>
  <c r="QA259" i="46"/>
  <c r="MJ259" i="46"/>
  <c r="ND259" i="46"/>
  <c r="MG259" i="46"/>
  <c r="NY259" i="46"/>
  <c r="OE259" i="46"/>
  <c r="PB259" i="46"/>
  <c r="OX259" i="46"/>
  <c r="OM259" i="46"/>
  <c r="MS259" i="46"/>
  <c r="OQ259" i="46"/>
  <c r="NC259" i="46"/>
  <c r="OB259" i="46"/>
  <c r="QI259" i="46"/>
  <c r="PY259" i="46"/>
  <c r="OO259" i="46"/>
  <c r="MH259" i="46"/>
  <c r="PU259" i="46"/>
  <c r="QE259" i="46"/>
  <c r="NX259" i="46"/>
  <c r="OC259" i="46"/>
  <c r="OR259" i="46"/>
  <c r="PR259" i="46"/>
  <c r="PE259" i="46"/>
  <c r="QO259" i="46"/>
  <c r="OT259" i="46"/>
  <c r="NS259" i="46"/>
  <c r="QF259" i="46"/>
  <c r="PI259" i="46"/>
  <c r="NG259" i="46"/>
  <c r="QL259" i="46"/>
  <c r="NB259" i="46"/>
  <c r="NF259" i="46"/>
  <c r="NT259" i="46"/>
  <c r="MY259" i="46"/>
  <c r="PC259" i="46"/>
  <c r="MM259" i="46"/>
  <c r="MO259" i="46"/>
  <c r="PH259" i="46"/>
  <c r="QJ259" i="46"/>
  <c r="OI259" i="46"/>
  <c r="PJ259" i="46"/>
  <c r="OU259" i="46"/>
  <c r="ON259" i="46"/>
  <c r="NV259" i="46"/>
  <c r="PX259" i="46"/>
  <c r="NW259" i="46"/>
  <c r="QK259" i="46"/>
  <c r="QC258" i="46"/>
  <c r="QM258" i="46"/>
  <c r="NA258" i="46"/>
  <c r="NL258" i="46"/>
  <c r="NM258" i="46"/>
  <c r="PV258" i="46"/>
  <c r="MR258" i="46"/>
  <c r="PA258" i="46"/>
  <c r="QG258" i="46"/>
  <c r="NO258" i="46"/>
  <c r="QP258" i="46"/>
  <c r="PS258" i="46"/>
  <c r="NI258" i="46"/>
  <c r="NK258" i="46"/>
  <c r="OZ258" i="46"/>
  <c r="MP258" i="46"/>
  <c r="QH258" i="46"/>
  <c r="NZ258" i="46"/>
  <c r="OS258" i="46"/>
  <c r="PT258" i="46"/>
  <c r="NQ258" i="46"/>
  <c r="NH258" i="46"/>
  <c r="MI258" i="46"/>
  <c r="ML258" i="46"/>
  <c r="PW258" i="46"/>
  <c r="QN258" i="46"/>
  <c r="OG258" i="46"/>
  <c r="MZ258" i="46"/>
  <c r="OA258" i="46"/>
  <c r="MU258" i="46"/>
  <c r="QB258" i="46"/>
  <c r="OH258" i="46"/>
  <c r="QD258" i="46"/>
  <c r="QQ258" i="46"/>
  <c r="PL258" i="46"/>
  <c r="MK258" i="46"/>
  <c r="NN258" i="46"/>
  <c r="MF258" i="46"/>
  <c r="PP258" i="46"/>
  <c r="OV258" i="46"/>
  <c r="OP258" i="46"/>
  <c r="MW258" i="46"/>
  <c r="PF258" i="46"/>
  <c r="MQ258" i="46"/>
  <c r="OJ258" i="46"/>
  <c r="OL258" i="46"/>
  <c r="PO258" i="46"/>
  <c r="OD258" i="46"/>
  <c r="PQ258" i="46"/>
  <c r="MT258" i="46"/>
  <c r="PG258" i="46"/>
  <c r="PD258" i="46"/>
  <c r="MX258" i="46"/>
  <c r="OK258" i="46"/>
  <c r="NJ258" i="46"/>
  <c r="NP258" i="46"/>
  <c r="OY258" i="46"/>
  <c r="PZ258" i="46"/>
  <c r="NU258" i="46"/>
  <c r="PN258" i="46"/>
  <c r="OW258" i="46"/>
  <c r="OF258" i="46"/>
  <c r="MN258" i="46"/>
  <c r="PK258" i="46"/>
  <c r="MV258" i="46"/>
  <c r="NR258" i="46"/>
  <c r="NE258" i="46"/>
  <c r="PM258" i="46"/>
  <c r="QA258" i="46"/>
  <c r="MJ258" i="46"/>
  <c r="ND258" i="46"/>
  <c r="MG258" i="46"/>
  <c r="NY258" i="46"/>
  <c r="OE258" i="46"/>
  <c r="PB258" i="46"/>
  <c r="OX258" i="46"/>
  <c r="OM258" i="46"/>
  <c r="MS258" i="46"/>
  <c r="OQ258" i="46"/>
  <c r="NC258" i="46"/>
  <c r="OB258" i="46"/>
  <c r="QI258" i="46"/>
  <c r="PY258" i="46"/>
  <c r="OO258" i="46"/>
  <c r="MH258" i="46"/>
  <c r="PU258" i="46"/>
  <c r="QE258" i="46"/>
  <c r="NX258" i="46"/>
  <c r="OC258" i="46"/>
  <c r="OR258" i="46"/>
  <c r="PR258" i="46"/>
  <c r="PE258" i="46"/>
  <c r="QO258" i="46"/>
  <c r="OT258" i="46"/>
  <c r="NS258" i="46"/>
  <c r="QF258" i="46"/>
  <c r="PI258" i="46"/>
  <c r="NG258" i="46"/>
  <c r="QL258" i="46"/>
  <c r="NB258" i="46"/>
  <c r="NF258" i="46"/>
  <c r="NT258" i="46"/>
  <c r="MY258" i="46"/>
  <c r="PC258" i="46"/>
  <c r="MM258" i="46"/>
  <c r="MO258" i="46"/>
  <c r="PH258" i="46"/>
  <c r="QJ258" i="46"/>
  <c r="OI258" i="46"/>
  <c r="PJ258" i="46"/>
  <c r="OU258" i="46"/>
  <c r="ON258" i="46"/>
  <c r="NV258" i="46"/>
  <c r="PX258" i="46"/>
  <c r="NW258" i="46"/>
  <c r="QK258" i="46"/>
  <c r="QC257" i="46"/>
  <c r="QM257" i="46"/>
  <c r="NA257" i="46"/>
  <c r="NL257" i="46"/>
  <c r="NM257" i="46"/>
  <c r="PV257" i="46"/>
  <c r="MR257" i="46"/>
  <c r="PA257" i="46"/>
  <c r="QG257" i="46"/>
  <c r="NO257" i="46"/>
  <c r="QP257" i="46"/>
  <c r="PS257" i="46"/>
  <c r="NI257" i="46"/>
  <c r="NK257" i="46"/>
  <c r="OZ257" i="46"/>
  <c r="MP257" i="46"/>
  <c r="QH257" i="46"/>
  <c r="NZ257" i="46"/>
  <c r="OS257" i="46"/>
  <c r="PT257" i="46"/>
  <c r="NQ257" i="46"/>
  <c r="NH257" i="46"/>
  <c r="MI257" i="46"/>
  <c r="ML257" i="46"/>
  <c r="PW257" i="46"/>
  <c r="QN257" i="46"/>
  <c r="OG257" i="46"/>
  <c r="MZ257" i="46"/>
  <c r="OA257" i="46"/>
  <c r="MU257" i="46"/>
  <c r="QB257" i="46"/>
  <c r="OH257" i="46"/>
  <c r="QD257" i="46"/>
  <c r="QQ257" i="46"/>
  <c r="PL257" i="46"/>
  <c r="MK257" i="46"/>
  <c r="NN257" i="46"/>
  <c r="MF257" i="46"/>
  <c r="PP257" i="46"/>
  <c r="OV257" i="46"/>
  <c r="OP257" i="46"/>
  <c r="MW257" i="46"/>
  <c r="PF257" i="46"/>
  <c r="MQ257" i="46"/>
  <c r="OJ257" i="46"/>
  <c r="OL257" i="46"/>
  <c r="PO257" i="46"/>
  <c r="OD257" i="46"/>
  <c r="PQ257" i="46"/>
  <c r="MT257" i="46"/>
  <c r="PG257" i="46"/>
  <c r="PD257" i="46"/>
  <c r="MX257" i="46"/>
  <c r="OK257" i="46"/>
  <c r="NJ257" i="46"/>
  <c r="NP257" i="46"/>
  <c r="OY257" i="46"/>
  <c r="PZ257" i="46"/>
  <c r="NU257" i="46"/>
  <c r="PN257" i="46"/>
  <c r="OW257" i="46"/>
  <c r="OF257" i="46"/>
  <c r="MN257" i="46"/>
  <c r="PK257" i="46"/>
  <c r="MV257" i="46"/>
  <c r="NR257" i="46"/>
  <c r="NE257" i="46"/>
  <c r="PM257" i="46"/>
  <c r="QA257" i="46"/>
  <c r="MJ257" i="46"/>
  <c r="ND257" i="46"/>
  <c r="MG257" i="46"/>
  <c r="NY257" i="46"/>
  <c r="OE257" i="46"/>
  <c r="PB257" i="46"/>
  <c r="OX257" i="46"/>
  <c r="OM257" i="46"/>
  <c r="MS257" i="46"/>
  <c r="OQ257" i="46"/>
  <c r="NC257" i="46"/>
  <c r="OB257" i="46"/>
  <c r="QI257" i="46"/>
  <c r="PY257" i="46"/>
  <c r="OO257" i="46"/>
  <c r="MH257" i="46"/>
  <c r="PU257" i="46"/>
  <c r="QE257" i="46"/>
  <c r="NX257" i="46"/>
  <c r="OC257" i="46"/>
  <c r="OR257" i="46"/>
  <c r="PR257" i="46"/>
  <c r="PE257" i="46"/>
  <c r="QO257" i="46"/>
  <c r="OT257" i="46"/>
  <c r="NS257" i="46"/>
  <c r="QF257" i="46"/>
  <c r="PI257" i="46"/>
  <c r="NG257" i="46"/>
  <c r="QL257" i="46"/>
  <c r="NB257" i="46"/>
  <c r="NF257" i="46"/>
  <c r="NT257" i="46"/>
  <c r="MY257" i="46"/>
  <c r="PC257" i="46"/>
  <c r="MM257" i="46"/>
  <c r="MO257" i="46"/>
  <c r="PH257" i="46"/>
  <c r="QJ257" i="46"/>
  <c r="OI257" i="46"/>
  <c r="PJ257" i="46"/>
  <c r="OU257" i="46"/>
  <c r="ON257" i="46"/>
  <c r="NV257" i="46"/>
  <c r="PX257" i="46"/>
  <c r="NW257" i="46"/>
  <c r="QK257" i="46"/>
  <c r="QC256" i="46"/>
  <c r="QM256" i="46"/>
  <c r="NA256" i="46"/>
  <c r="NL256" i="46"/>
  <c r="NM256" i="46"/>
  <c r="PV256" i="46"/>
  <c r="MR256" i="46"/>
  <c r="PA256" i="46"/>
  <c r="QG256" i="46"/>
  <c r="NO256" i="46"/>
  <c r="QP256" i="46"/>
  <c r="PS256" i="46"/>
  <c r="NI256" i="46"/>
  <c r="NK256" i="46"/>
  <c r="OZ256" i="46"/>
  <c r="MP256" i="46"/>
  <c r="QH256" i="46"/>
  <c r="NZ256" i="46"/>
  <c r="OS256" i="46"/>
  <c r="PT256" i="46"/>
  <c r="NQ256" i="46"/>
  <c r="NH256" i="46"/>
  <c r="MI256" i="46"/>
  <c r="ML256" i="46"/>
  <c r="PW256" i="46"/>
  <c r="QN256" i="46"/>
  <c r="OG256" i="46"/>
  <c r="MZ256" i="46"/>
  <c r="OA256" i="46"/>
  <c r="MU256" i="46"/>
  <c r="QB256" i="46"/>
  <c r="OH256" i="46"/>
  <c r="QD256" i="46"/>
  <c r="QQ256" i="46"/>
  <c r="PL256" i="46"/>
  <c r="MK256" i="46"/>
  <c r="NN256" i="46"/>
  <c r="MF256" i="46"/>
  <c r="PP256" i="46"/>
  <c r="OV256" i="46"/>
  <c r="OP256" i="46"/>
  <c r="MW256" i="46"/>
  <c r="PF256" i="46"/>
  <c r="MQ256" i="46"/>
  <c r="OJ256" i="46"/>
  <c r="OL256" i="46"/>
  <c r="PO256" i="46"/>
  <c r="OD256" i="46"/>
  <c r="PQ256" i="46"/>
  <c r="MT256" i="46"/>
  <c r="PG256" i="46"/>
  <c r="PD256" i="46"/>
  <c r="MX256" i="46"/>
  <c r="OK256" i="46"/>
  <c r="NJ256" i="46"/>
  <c r="NP256" i="46"/>
  <c r="OY256" i="46"/>
  <c r="PZ256" i="46"/>
  <c r="NU256" i="46"/>
  <c r="PN256" i="46"/>
  <c r="OW256" i="46"/>
  <c r="OF256" i="46"/>
  <c r="MN256" i="46"/>
  <c r="PK256" i="46"/>
  <c r="MV256" i="46"/>
  <c r="NR256" i="46"/>
  <c r="NE256" i="46"/>
  <c r="PM256" i="46"/>
  <c r="QA256" i="46"/>
  <c r="MJ256" i="46"/>
  <c r="ND256" i="46"/>
  <c r="MG256" i="46"/>
  <c r="NY256" i="46"/>
  <c r="OE256" i="46"/>
  <c r="PB256" i="46"/>
  <c r="OX256" i="46"/>
  <c r="OM256" i="46"/>
  <c r="MS256" i="46"/>
  <c r="OQ256" i="46"/>
  <c r="NC256" i="46"/>
  <c r="OB256" i="46"/>
  <c r="QI256" i="46"/>
  <c r="PY256" i="46"/>
  <c r="OO256" i="46"/>
  <c r="MH256" i="46"/>
  <c r="PU256" i="46"/>
  <c r="QE256" i="46"/>
  <c r="NX256" i="46"/>
  <c r="OC256" i="46"/>
  <c r="OR256" i="46"/>
  <c r="PR256" i="46"/>
  <c r="PE256" i="46"/>
  <c r="QO256" i="46"/>
  <c r="OT256" i="46"/>
  <c r="NS256" i="46"/>
  <c r="QF256" i="46"/>
  <c r="PI256" i="46"/>
  <c r="NG256" i="46"/>
  <c r="QL256" i="46"/>
  <c r="NB256" i="46"/>
  <c r="NF256" i="46"/>
  <c r="NT256" i="46"/>
  <c r="MY256" i="46"/>
  <c r="PC256" i="46"/>
  <c r="MM256" i="46"/>
  <c r="MO256" i="46"/>
  <c r="PH256" i="46"/>
  <c r="QJ256" i="46"/>
  <c r="OI256" i="46"/>
  <c r="PJ256" i="46"/>
  <c r="OU256" i="46"/>
  <c r="ON256" i="46"/>
  <c r="NV256" i="46"/>
  <c r="PX256" i="46"/>
  <c r="NW256" i="46"/>
  <c r="QK256" i="46"/>
  <c r="QC255" i="46"/>
  <c r="QM255" i="46"/>
  <c r="NA255" i="46"/>
  <c r="NL255" i="46"/>
  <c r="NM255" i="46"/>
  <c r="PV255" i="46"/>
  <c r="MR255" i="46"/>
  <c r="PA255" i="46"/>
  <c r="QG255" i="46"/>
  <c r="NO255" i="46"/>
  <c r="QP255" i="46"/>
  <c r="PS255" i="46"/>
  <c r="NI255" i="46"/>
  <c r="NK255" i="46"/>
  <c r="OZ255" i="46"/>
  <c r="MP255" i="46"/>
  <c r="QH255" i="46"/>
  <c r="NZ255" i="46"/>
  <c r="OS255" i="46"/>
  <c r="PT255" i="46"/>
  <c r="NQ255" i="46"/>
  <c r="NH255" i="46"/>
  <c r="MI255" i="46"/>
  <c r="ML255" i="46"/>
  <c r="PW255" i="46"/>
  <c r="QN255" i="46"/>
  <c r="OG255" i="46"/>
  <c r="MZ255" i="46"/>
  <c r="OA255" i="46"/>
  <c r="MU255" i="46"/>
  <c r="QB255" i="46"/>
  <c r="OH255" i="46"/>
  <c r="QD255" i="46"/>
  <c r="QQ255" i="46"/>
  <c r="PL255" i="46"/>
  <c r="MK255" i="46"/>
  <c r="NN255" i="46"/>
  <c r="MF255" i="46"/>
  <c r="PP255" i="46"/>
  <c r="OV255" i="46"/>
  <c r="OP255" i="46"/>
  <c r="MW255" i="46"/>
  <c r="PF255" i="46"/>
  <c r="MQ255" i="46"/>
  <c r="OJ255" i="46"/>
  <c r="OL255" i="46"/>
  <c r="PO255" i="46"/>
  <c r="OD255" i="46"/>
  <c r="PQ255" i="46"/>
  <c r="MT255" i="46"/>
  <c r="PG255" i="46"/>
  <c r="PD255" i="46"/>
  <c r="MX255" i="46"/>
  <c r="OK255" i="46"/>
  <c r="NJ255" i="46"/>
  <c r="NP255" i="46"/>
  <c r="OY255" i="46"/>
  <c r="PZ255" i="46"/>
  <c r="NU255" i="46"/>
  <c r="PN255" i="46"/>
  <c r="OW255" i="46"/>
  <c r="OF255" i="46"/>
  <c r="MN255" i="46"/>
  <c r="PK255" i="46"/>
  <c r="MV255" i="46"/>
  <c r="NR255" i="46"/>
  <c r="NE255" i="46"/>
  <c r="PM255" i="46"/>
  <c r="QA255" i="46"/>
  <c r="MJ255" i="46"/>
  <c r="ND255" i="46"/>
  <c r="MG255" i="46"/>
  <c r="NY255" i="46"/>
  <c r="OE255" i="46"/>
  <c r="PB255" i="46"/>
  <c r="OX255" i="46"/>
  <c r="OM255" i="46"/>
  <c r="MS255" i="46"/>
  <c r="OQ255" i="46"/>
  <c r="NC255" i="46"/>
  <c r="OB255" i="46"/>
  <c r="QI255" i="46"/>
  <c r="PY255" i="46"/>
  <c r="OO255" i="46"/>
  <c r="MH255" i="46"/>
  <c r="PU255" i="46"/>
  <c r="QE255" i="46"/>
  <c r="NX255" i="46"/>
  <c r="OC255" i="46"/>
  <c r="OR255" i="46"/>
  <c r="PR255" i="46"/>
  <c r="PE255" i="46"/>
  <c r="QO255" i="46"/>
  <c r="OT255" i="46"/>
  <c r="NS255" i="46"/>
  <c r="QF255" i="46"/>
  <c r="PI255" i="46"/>
  <c r="NG255" i="46"/>
  <c r="QL255" i="46"/>
  <c r="NB255" i="46"/>
  <c r="NF255" i="46"/>
  <c r="NT255" i="46"/>
  <c r="MY255" i="46"/>
  <c r="PC255" i="46"/>
  <c r="MM255" i="46"/>
  <c r="MO255" i="46"/>
  <c r="PH255" i="46"/>
  <c r="QJ255" i="46"/>
  <c r="OI255" i="46"/>
  <c r="PJ255" i="46"/>
  <c r="OU255" i="46"/>
  <c r="ON255" i="46"/>
  <c r="NV255" i="46"/>
  <c r="PX255" i="46"/>
  <c r="NW255" i="46"/>
  <c r="QK255" i="46"/>
  <c r="QC254" i="46"/>
  <c r="QM254" i="46"/>
  <c r="NA254" i="46"/>
  <c r="NL254" i="46"/>
  <c r="NM254" i="46"/>
  <c r="PV254" i="46"/>
  <c r="MR254" i="46"/>
  <c r="PA254" i="46"/>
  <c r="QG254" i="46"/>
  <c r="NO254" i="46"/>
  <c r="QP254" i="46"/>
  <c r="PS254" i="46"/>
  <c r="NI254" i="46"/>
  <c r="NK254" i="46"/>
  <c r="OZ254" i="46"/>
  <c r="MP254" i="46"/>
  <c r="QH254" i="46"/>
  <c r="NZ254" i="46"/>
  <c r="OS254" i="46"/>
  <c r="PT254" i="46"/>
  <c r="NQ254" i="46"/>
  <c r="NH254" i="46"/>
  <c r="MI254" i="46"/>
  <c r="ML254" i="46"/>
  <c r="PW254" i="46"/>
  <c r="QN254" i="46"/>
  <c r="OG254" i="46"/>
  <c r="MZ254" i="46"/>
  <c r="OA254" i="46"/>
  <c r="MU254" i="46"/>
  <c r="QB254" i="46"/>
  <c r="OH254" i="46"/>
  <c r="QD254" i="46"/>
  <c r="QQ254" i="46"/>
  <c r="PL254" i="46"/>
  <c r="MK254" i="46"/>
  <c r="NN254" i="46"/>
  <c r="MF254" i="46"/>
  <c r="PP254" i="46"/>
  <c r="OV254" i="46"/>
  <c r="OP254" i="46"/>
  <c r="MW254" i="46"/>
  <c r="PF254" i="46"/>
  <c r="MQ254" i="46"/>
  <c r="OJ254" i="46"/>
  <c r="OL254" i="46"/>
  <c r="PO254" i="46"/>
  <c r="OD254" i="46"/>
  <c r="PQ254" i="46"/>
  <c r="MT254" i="46"/>
  <c r="PG254" i="46"/>
  <c r="PD254" i="46"/>
  <c r="MX254" i="46"/>
  <c r="OK254" i="46"/>
  <c r="NJ254" i="46"/>
  <c r="NP254" i="46"/>
  <c r="OY254" i="46"/>
  <c r="PZ254" i="46"/>
  <c r="NU254" i="46"/>
  <c r="PN254" i="46"/>
  <c r="OW254" i="46"/>
  <c r="OF254" i="46"/>
  <c r="MN254" i="46"/>
  <c r="PK254" i="46"/>
  <c r="MV254" i="46"/>
  <c r="NR254" i="46"/>
  <c r="NE254" i="46"/>
  <c r="PM254" i="46"/>
  <c r="QA254" i="46"/>
  <c r="MJ254" i="46"/>
  <c r="ND254" i="46"/>
  <c r="MG254" i="46"/>
  <c r="NY254" i="46"/>
  <c r="OE254" i="46"/>
  <c r="PB254" i="46"/>
  <c r="OX254" i="46"/>
  <c r="OM254" i="46"/>
  <c r="MS254" i="46"/>
  <c r="OQ254" i="46"/>
  <c r="NC254" i="46"/>
  <c r="OB254" i="46"/>
  <c r="QI254" i="46"/>
  <c r="PY254" i="46"/>
  <c r="OO254" i="46"/>
  <c r="MH254" i="46"/>
  <c r="PU254" i="46"/>
  <c r="QE254" i="46"/>
  <c r="NX254" i="46"/>
  <c r="OC254" i="46"/>
  <c r="OR254" i="46"/>
  <c r="PR254" i="46"/>
  <c r="PE254" i="46"/>
  <c r="QO254" i="46"/>
  <c r="OT254" i="46"/>
  <c r="NS254" i="46"/>
  <c r="QF254" i="46"/>
  <c r="PI254" i="46"/>
  <c r="NG254" i="46"/>
  <c r="QL254" i="46"/>
  <c r="NB254" i="46"/>
  <c r="NF254" i="46"/>
  <c r="NT254" i="46"/>
  <c r="MY254" i="46"/>
  <c r="PC254" i="46"/>
  <c r="MM254" i="46"/>
  <c r="MO254" i="46"/>
  <c r="PH254" i="46"/>
  <c r="QJ254" i="46"/>
  <c r="OI254" i="46"/>
  <c r="PJ254" i="46"/>
  <c r="OU254" i="46"/>
  <c r="ON254" i="46"/>
  <c r="NV254" i="46"/>
  <c r="PX254" i="46"/>
  <c r="NW254" i="46"/>
  <c r="QK254" i="46"/>
  <c r="QC253" i="46"/>
  <c r="QM253" i="46"/>
  <c r="NA253" i="46"/>
  <c r="NL253" i="46"/>
  <c r="NM253" i="46"/>
  <c r="PV253" i="46"/>
  <c r="MR253" i="46"/>
  <c r="PA253" i="46"/>
  <c r="QG253" i="46"/>
  <c r="NO253" i="46"/>
  <c r="QP253" i="46"/>
  <c r="PS253" i="46"/>
  <c r="NI253" i="46"/>
  <c r="NK253" i="46"/>
  <c r="OZ253" i="46"/>
  <c r="MP253" i="46"/>
  <c r="QH253" i="46"/>
  <c r="NZ253" i="46"/>
  <c r="OS253" i="46"/>
  <c r="PT253" i="46"/>
  <c r="NQ253" i="46"/>
  <c r="NH253" i="46"/>
  <c r="MI253" i="46"/>
  <c r="ML253" i="46"/>
  <c r="PW253" i="46"/>
  <c r="QN253" i="46"/>
  <c r="OG253" i="46"/>
  <c r="MZ253" i="46"/>
  <c r="OA253" i="46"/>
  <c r="MU253" i="46"/>
  <c r="QB253" i="46"/>
  <c r="OH253" i="46"/>
  <c r="QD253" i="46"/>
  <c r="QQ253" i="46"/>
  <c r="PL253" i="46"/>
  <c r="MK253" i="46"/>
  <c r="NN253" i="46"/>
  <c r="MF253" i="46"/>
  <c r="PP253" i="46"/>
  <c r="OV253" i="46"/>
  <c r="OP253" i="46"/>
  <c r="MW253" i="46"/>
  <c r="PF253" i="46"/>
  <c r="MQ253" i="46"/>
  <c r="OJ253" i="46"/>
  <c r="OL253" i="46"/>
  <c r="PO253" i="46"/>
  <c r="OD253" i="46"/>
  <c r="PQ253" i="46"/>
  <c r="MT253" i="46"/>
  <c r="PG253" i="46"/>
  <c r="PD253" i="46"/>
  <c r="MX253" i="46"/>
  <c r="OK253" i="46"/>
  <c r="NJ253" i="46"/>
  <c r="NP253" i="46"/>
  <c r="OY253" i="46"/>
  <c r="PZ253" i="46"/>
  <c r="NU253" i="46"/>
  <c r="PN253" i="46"/>
  <c r="OW253" i="46"/>
  <c r="OF253" i="46"/>
  <c r="MN253" i="46"/>
  <c r="PK253" i="46"/>
  <c r="MV253" i="46"/>
  <c r="NR253" i="46"/>
  <c r="NE253" i="46"/>
  <c r="PM253" i="46"/>
  <c r="QA253" i="46"/>
  <c r="MJ253" i="46"/>
  <c r="ND253" i="46"/>
  <c r="MG253" i="46"/>
  <c r="NY253" i="46"/>
  <c r="OE253" i="46"/>
  <c r="PB253" i="46"/>
  <c r="OX253" i="46"/>
  <c r="OM253" i="46"/>
  <c r="MS253" i="46"/>
  <c r="OQ253" i="46"/>
  <c r="NC253" i="46"/>
  <c r="OB253" i="46"/>
  <c r="QI253" i="46"/>
  <c r="PY253" i="46"/>
  <c r="OO253" i="46"/>
  <c r="MH253" i="46"/>
  <c r="PU253" i="46"/>
  <c r="QE253" i="46"/>
  <c r="NX253" i="46"/>
  <c r="OC253" i="46"/>
  <c r="OR253" i="46"/>
  <c r="PR253" i="46"/>
  <c r="PE253" i="46"/>
  <c r="QO253" i="46"/>
  <c r="OT253" i="46"/>
  <c r="NS253" i="46"/>
  <c r="QF253" i="46"/>
  <c r="PI253" i="46"/>
  <c r="NG253" i="46"/>
  <c r="QL253" i="46"/>
  <c r="NB253" i="46"/>
  <c r="NF253" i="46"/>
  <c r="NT253" i="46"/>
  <c r="MY253" i="46"/>
  <c r="PC253" i="46"/>
  <c r="MM253" i="46"/>
  <c r="MO253" i="46"/>
  <c r="PH253" i="46"/>
  <c r="QJ253" i="46"/>
  <c r="OI253" i="46"/>
  <c r="PJ253" i="46"/>
  <c r="OU253" i="46"/>
  <c r="ON253" i="46"/>
  <c r="NV253" i="46"/>
  <c r="PX253" i="46"/>
  <c r="NW253" i="46"/>
  <c r="QK253" i="46"/>
  <c r="QC252" i="46"/>
  <c r="QM252" i="46"/>
  <c r="NA252" i="46"/>
  <c r="NL252" i="46"/>
  <c r="NM252" i="46"/>
  <c r="PV252" i="46"/>
  <c r="MR252" i="46"/>
  <c r="PA252" i="46"/>
  <c r="QG252" i="46"/>
  <c r="NO252" i="46"/>
  <c r="QP252" i="46"/>
  <c r="PS252" i="46"/>
  <c r="NI252" i="46"/>
  <c r="NK252" i="46"/>
  <c r="OZ252" i="46"/>
  <c r="MP252" i="46"/>
  <c r="QH252" i="46"/>
  <c r="NZ252" i="46"/>
  <c r="OS252" i="46"/>
  <c r="PT252" i="46"/>
  <c r="NQ252" i="46"/>
  <c r="NH252" i="46"/>
  <c r="MI252" i="46"/>
  <c r="ML252" i="46"/>
  <c r="PW252" i="46"/>
  <c r="QN252" i="46"/>
  <c r="OG252" i="46"/>
  <c r="MZ252" i="46"/>
  <c r="OA252" i="46"/>
  <c r="MU252" i="46"/>
  <c r="QB252" i="46"/>
  <c r="OH252" i="46"/>
  <c r="QD252" i="46"/>
  <c r="QQ252" i="46"/>
  <c r="PL252" i="46"/>
  <c r="MK252" i="46"/>
  <c r="NN252" i="46"/>
  <c r="MF252" i="46"/>
  <c r="PP252" i="46"/>
  <c r="OV252" i="46"/>
  <c r="OP252" i="46"/>
  <c r="MW252" i="46"/>
  <c r="PF252" i="46"/>
  <c r="MQ252" i="46"/>
  <c r="OJ252" i="46"/>
  <c r="OL252" i="46"/>
  <c r="PO252" i="46"/>
  <c r="OD252" i="46"/>
  <c r="PQ252" i="46"/>
  <c r="MT252" i="46"/>
  <c r="PG252" i="46"/>
  <c r="PD252" i="46"/>
  <c r="MX252" i="46"/>
  <c r="OK252" i="46"/>
  <c r="NJ252" i="46"/>
  <c r="NP252" i="46"/>
  <c r="OY252" i="46"/>
  <c r="PZ252" i="46"/>
  <c r="NU252" i="46"/>
  <c r="PN252" i="46"/>
  <c r="OW252" i="46"/>
  <c r="OF252" i="46"/>
  <c r="MN252" i="46"/>
  <c r="PK252" i="46"/>
  <c r="MV252" i="46"/>
  <c r="NR252" i="46"/>
  <c r="NE252" i="46"/>
  <c r="PM252" i="46"/>
  <c r="QA252" i="46"/>
  <c r="MJ252" i="46"/>
  <c r="ND252" i="46"/>
  <c r="MG252" i="46"/>
  <c r="NY252" i="46"/>
  <c r="OE252" i="46"/>
  <c r="PB252" i="46"/>
  <c r="OX252" i="46"/>
  <c r="OM252" i="46"/>
  <c r="MS252" i="46"/>
  <c r="OQ252" i="46"/>
  <c r="NC252" i="46"/>
  <c r="OB252" i="46"/>
  <c r="QI252" i="46"/>
  <c r="PY252" i="46"/>
  <c r="OO252" i="46"/>
  <c r="MH252" i="46"/>
  <c r="PU252" i="46"/>
  <c r="QE252" i="46"/>
  <c r="NX252" i="46"/>
  <c r="OC252" i="46"/>
  <c r="OR252" i="46"/>
  <c r="PR252" i="46"/>
  <c r="PE252" i="46"/>
  <c r="QO252" i="46"/>
  <c r="OT252" i="46"/>
  <c r="NS252" i="46"/>
  <c r="QF252" i="46"/>
  <c r="PI252" i="46"/>
  <c r="NG252" i="46"/>
  <c r="QL252" i="46"/>
  <c r="NB252" i="46"/>
  <c r="NF252" i="46"/>
  <c r="NT252" i="46"/>
  <c r="MY252" i="46"/>
  <c r="PC252" i="46"/>
  <c r="MM252" i="46"/>
  <c r="MO252" i="46"/>
  <c r="PH252" i="46"/>
  <c r="QJ252" i="46"/>
  <c r="OI252" i="46"/>
  <c r="PJ252" i="46"/>
  <c r="OU252" i="46"/>
  <c r="ON252" i="46"/>
  <c r="NV252" i="46"/>
  <c r="PX252" i="46"/>
  <c r="NW252" i="46"/>
  <c r="QK252" i="46"/>
  <c r="QC251" i="46"/>
  <c r="QM251" i="46"/>
  <c r="NA251" i="46"/>
  <c r="NL251" i="46"/>
  <c r="NM251" i="46"/>
  <c r="PV251" i="46"/>
  <c r="MR251" i="46"/>
  <c r="PA251" i="46"/>
  <c r="QG251" i="46"/>
  <c r="NO251" i="46"/>
  <c r="QP251" i="46"/>
  <c r="PS251" i="46"/>
  <c r="NI251" i="46"/>
  <c r="NK251" i="46"/>
  <c r="OZ251" i="46"/>
  <c r="MP251" i="46"/>
  <c r="QH251" i="46"/>
  <c r="NZ251" i="46"/>
  <c r="OS251" i="46"/>
  <c r="PT251" i="46"/>
  <c r="NQ251" i="46"/>
  <c r="NH251" i="46"/>
  <c r="MI251" i="46"/>
  <c r="ML251" i="46"/>
  <c r="PW251" i="46"/>
  <c r="QN251" i="46"/>
  <c r="OG251" i="46"/>
  <c r="MZ251" i="46"/>
  <c r="OA251" i="46"/>
  <c r="MU251" i="46"/>
  <c r="QB251" i="46"/>
  <c r="OH251" i="46"/>
  <c r="QD251" i="46"/>
  <c r="QQ251" i="46"/>
  <c r="PL251" i="46"/>
  <c r="MK251" i="46"/>
  <c r="NN251" i="46"/>
  <c r="MF251" i="46"/>
  <c r="PP251" i="46"/>
  <c r="OV251" i="46"/>
  <c r="OP251" i="46"/>
  <c r="MW251" i="46"/>
  <c r="PF251" i="46"/>
  <c r="MQ251" i="46"/>
  <c r="OJ251" i="46"/>
  <c r="OL251" i="46"/>
  <c r="PO251" i="46"/>
  <c r="OD251" i="46"/>
  <c r="PQ251" i="46"/>
  <c r="MT251" i="46"/>
  <c r="PG251" i="46"/>
  <c r="PD251" i="46"/>
  <c r="MX251" i="46"/>
  <c r="OK251" i="46"/>
  <c r="NJ251" i="46"/>
  <c r="NP251" i="46"/>
  <c r="OY251" i="46"/>
  <c r="PZ251" i="46"/>
  <c r="NU251" i="46"/>
  <c r="PN251" i="46"/>
  <c r="OW251" i="46"/>
  <c r="OF251" i="46"/>
  <c r="MN251" i="46"/>
  <c r="PK251" i="46"/>
  <c r="MV251" i="46"/>
  <c r="NR251" i="46"/>
  <c r="NE251" i="46"/>
  <c r="PM251" i="46"/>
  <c r="QA251" i="46"/>
  <c r="MJ251" i="46"/>
  <c r="ND251" i="46"/>
  <c r="MG251" i="46"/>
  <c r="NY251" i="46"/>
  <c r="OE251" i="46"/>
  <c r="PB251" i="46"/>
  <c r="OX251" i="46"/>
  <c r="OM251" i="46"/>
  <c r="MS251" i="46"/>
  <c r="OQ251" i="46"/>
  <c r="NC251" i="46"/>
  <c r="OB251" i="46"/>
  <c r="QI251" i="46"/>
  <c r="PY251" i="46"/>
  <c r="OO251" i="46"/>
  <c r="MH251" i="46"/>
  <c r="PU251" i="46"/>
  <c r="QE251" i="46"/>
  <c r="NX251" i="46"/>
  <c r="OC251" i="46"/>
  <c r="OR251" i="46"/>
  <c r="PR251" i="46"/>
  <c r="PE251" i="46"/>
  <c r="QO251" i="46"/>
  <c r="OT251" i="46"/>
  <c r="NS251" i="46"/>
  <c r="QF251" i="46"/>
  <c r="PI251" i="46"/>
  <c r="NG251" i="46"/>
  <c r="QL251" i="46"/>
  <c r="NB251" i="46"/>
  <c r="NF251" i="46"/>
  <c r="NT251" i="46"/>
  <c r="MY251" i="46"/>
  <c r="PC251" i="46"/>
  <c r="MM251" i="46"/>
  <c r="MO251" i="46"/>
  <c r="PH251" i="46"/>
  <c r="QJ251" i="46"/>
  <c r="OI251" i="46"/>
  <c r="PJ251" i="46"/>
  <c r="OU251" i="46"/>
  <c r="ON251" i="46"/>
  <c r="NV251" i="46"/>
  <c r="PX251" i="46"/>
  <c r="NW251" i="46"/>
  <c r="QK251" i="46"/>
  <c r="QC250" i="46"/>
  <c r="QM250" i="46"/>
  <c r="NA250" i="46"/>
  <c r="NL250" i="46"/>
  <c r="NM250" i="46"/>
  <c r="PV250" i="46"/>
  <c r="MR250" i="46"/>
  <c r="PA250" i="46"/>
  <c r="QG250" i="46"/>
  <c r="NO250" i="46"/>
  <c r="QP250" i="46"/>
  <c r="PS250" i="46"/>
  <c r="NI250" i="46"/>
  <c r="NK250" i="46"/>
  <c r="OZ250" i="46"/>
  <c r="MP250" i="46"/>
  <c r="QH250" i="46"/>
  <c r="NZ250" i="46"/>
  <c r="OS250" i="46"/>
  <c r="PT250" i="46"/>
  <c r="NQ250" i="46"/>
  <c r="NH250" i="46"/>
  <c r="MI250" i="46"/>
  <c r="ML250" i="46"/>
  <c r="PW250" i="46"/>
  <c r="QN250" i="46"/>
  <c r="OG250" i="46"/>
  <c r="MZ250" i="46"/>
  <c r="OA250" i="46"/>
  <c r="MU250" i="46"/>
  <c r="QB250" i="46"/>
  <c r="OH250" i="46"/>
  <c r="QD250" i="46"/>
  <c r="QQ250" i="46"/>
  <c r="PL250" i="46"/>
  <c r="MK250" i="46"/>
  <c r="NN250" i="46"/>
  <c r="MF250" i="46"/>
  <c r="PP250" i="46"/>
  <c r="OV250" i="46"/>
  <c r="OP250" i="46"/>
  <c r="MW250" i="46"/>
  <c r="PF250" i="46"/>
  <c r="MQ250" i="46"/>
  <c r="OJ250" i="46"/>
  <c r="OL250" i="46"/>
  <c r="PO250" i="46"/>
  <c r="OD250" i="46"/>
  <c r="PQ250" i="46"/>
  <c r="MT250" i="46"/>
  <c r="PG250" i="46"/>
  <c r="PD250" i="46"/>
  <c r="MX250" i="46"/>
  <c r="OK250" i="46"/>
  <c r="NJ250" i="46"/>
  <c r="NP250" i="46"/>
  <c r="OY250" i="46"/>
  <c r="PZ250" i="46"/>
  <c r="NU250" i="46"/>
  <c r="PN250" i="46"/>
  <c r="OW250" i="46"/>
  <c r="OF250" i="46"/>
  <c r="MN250" i="46"/>
  <c r="PK250" i="46"/>
  <c r="MV250" i="46"/>
  <c r="NR250" i="46"/>
  <c r="NE250" i="46"/>
  <c r="PM250" i="46"/>
  <c r="QA250" i="46"/>
  <c r="MJ250" i="46"/>
  <c r="ND250" i="46"/>
  <c r="MG250" i="46"/>
  <c r="NY250" i="46"/>
  <c r="OE250" i="46"/>
  <c r="PB250" i="46"/>
  <c r="OX250" i="46"/>
  <c r="OM250" i="46"/>
  <c r="MS250" i="46"/>
  <c r="OQ250" i="46"/>
  <c r="NC250" i="46"/>
  <c r="OB250" i="46"/>
  <c r="QI250" i="46"/>
  <c r="PY250" i="46"/>
  <c r="OO250" i="46"/>
  <c r="MH250" i="46"/>
  <c r="PU250" i="46"/>
  <c r="QE250" i="46"/>
  <c r="NX250" i="46"/>
  <c r="OC250" i="46"/>
  <c r="OR250" i="46"/>
  <c r="PR250" i="46"/>
  <c r="PE250" i="46"/>
  <c r="QO250" i="46"/>
  <c r="OT250" i="46"/>
  <c r="NS250" i="46"/>
  <c r="QF250" i="46"/>
  <c r="PI250" i="46"/>
  <c r="NG250" i="46"/>
  <c r="QL250" i="46"/>
  <c r="NB250" i="46"/>
  <c r="NF250" i="46"/>
  <c r="NT250" i="46"/>
  <c r="MY250" i="46"/>
  <c r="PC250" i="46"/>
  <c r="MM250" i="46"/>
  <c r="MO250" i="46"/>
  <c r="PH250" i="46"/>
  <c r="QJ250" i="46"/>
  <c r="OI250" i="46"/>
  <c r="PJ250" i="46"/>
  <c r="OU250" i="46"/>
  <c r="ON250" i="46"/>
  <c r="NV250" i="46"/>
  <c r="PX250" i="46"/>
  <c r="NW250" i="46"/>
  <c r="QK250" i="46"/>
  <c r="QC249" i="46"/>
  <c r="QM249" i="46"/>
  <c r="NA249" i="46"/>
  <c r="NL249" i="46"/>
  <c r="NM249" i="46"/>
  <c r="PV249" i="46"/>
  <c r="MR249" i="46"/>
  <c r="PA249" i="46"/>
  <c r="QG249" i="46"/>
  <c r="NO249" i="46"/>
  <c r="QP249" i="46"/>
  <c r="PS249" i="46"/>
  <c r="NI249" i="46"/>
  <c r="NK249" i="46"/>
  <c r="OZ249" i="46"/>
  <c r="MP249" i="46"/>
  <c r="QH249" i="46"/>
  <c r="NZ249" i="46"/>
  <c r="OS249" i="46"/>
  <c r="PT249" i="46"/>
  <c r="NQ249" i="46"/>
  <c r="NH249" i="46"/>
  <c r="MI249" i="46"/>
  <c r="ML249" i="46"/>
  <c r="PW249" i="46"/>
  <c r="QN249" i="46"/>
  <c r="OG249" i="46"/>
  <c r="MZ249" i="46"/>
  <c r="OA249" i="46"/>
  <c r="MU249" i="46"/>
  <c r="QB249" i="46"/>
  <c r="OH249" i="46"/>
  <c r="QD249" i="46"/>
  <c r="QQ249" i="46"/>
  <c r="PL249" i="46"/>
  <c r="MK249" i="46"/>
  <c r="NN249" i="46"/>
  <c r="MF249" i="46"/>
  <c r="PP249" i="46"/>
  <c r="OV249" i="46"/>
  <c r="OP249" i="46"/>
  <c r="MW249" i="46"/>
  <c r="PF249" i="46"/>
  <c r="MQ249" i="46"/>
  <c r="OJ249" i="46"/>
  <c r="OL249" i="46"/>
  <c r="PO249" i="46"/>
  <c r="OD249" i="46"/>
  <c r="PQ249" i="46"/>
  <c r="MT249" i="46"/>
  <c r="PG249" i="46"/>
  <c r="PD249" i="46"/>
  <c r="MX249" i="46"/>
  <c r="OK249" i="46"/>
  <c r="NJ249" i="46"/>
  <c r="NP249" i="46"/>
  <c r="OY249" i="46"/>
  <c r="PZ249" i="46"/>
  <c r="NU249" i="46"/>
  <c r="PN249" i="46"/>
  <c r="OW249" i="46"/>
  <c r="OF249" i="46"/>
  <c r="MN249" i="46"/>
  <c r="PK249" i="46"/>
  <c r="MV249" i="46"/>
  <c r="NR249" i="46"/>
  <c r="NE249" i="46"/>
  <c r="PM249" i="46"/>
  <c r="QA249" i="46"/>
  <c r="MJ249" i="46"/>
  <c r="ND249" i="46"/>
  <c r="MG249" i="46"/>
  <c r="NY249" i="46"/>
  <c r="OE249" i="46"/>
  <c r="PB249" i="46"/>
  <c r="OX249" i="46"/>
  <c r="OM249" i="46"/>
  <c r="MS249" i="46"/>
  <c r="OQ249" i="46"/>
  <c r="NC249" i="46"/>
  <c r="OB249" i="46"/>
  <c r="QI249" i="46"/>
  <c r="PY249" i="46"/>
  <c r="OO249" i="46"/>
  <c r="MH249" i="46"/>
  <c r="PU249" i="46"/>
  <c r="QE249" i="46"/>
  <c r="NX249" i="46"/>
  <c r="OC249" i="46"/>
  <c r="OR249" i="46"/>
  <c r="PR249" i="46"/>
  <c r="PE249" i="46"/>
  <c r="QO249" i="46"/>
  <c r="OT249" i="46"/>
  <c r="NS249" i="46"/>
  <c r="QF249" i="46"/>
  <c r="PI249" i="46"/>
  <c r="NG249" i="46"/>
  <c r="QL249" i="46"/>
  <c r="NB249" i="46"/>
  <c r="NF249" i="46"/>
  <c r="NT249" i="46"/>
  <c r="MY249" i="46"/>
  <c r="PC249" i="46"/>
  <c r="MM249" i="46"/>
  <c r="MO249" i="46"/>
  <c r="PH249" i="46"/>
  <c r="QJ249" i="46"/>
  <c r="OI249" i="46"/>
  <c r="PJ249" i="46"/>
  <c r="OU249" i="46"/>
  <c r="ON249" i="46"/>
  <c r="NV249" i="46"/>
  <c r="PX249" i="46"/>
  <c r="NW249" i="46"/>
  <c r="QK249" i="46"/>
  <c r="QC248" i="46"/>
  <c r="QM248" i="46"/>
  <c r="NA248" i="46"/>
  <c r="NL248" i="46"/>
  <c r="NM248" i="46"/>
  <c r="PV248" i="46"/>
  <c r="MR248" i="46"/>
  <c r="PA248" i="46"/>
  <c r="QG248" i="46"/>
  <c r="NO248" i="46"/>
  <c r="QP248" i="46"/>
  <c r="PS248" i="46"/>
  <c r="NI248" i="46"/>
  <c r="NK248" i="46"/>
  <c r="OZ248" i="46"/>
  <c r="MP248" i="46"/>
  <c r="QH248" i="46"/>
  <c r="NZ248" i="46"/>
  <c r="OS248" i="46"/>
  <c r="PT248" i="46"/>
  <c r="NQ248" i="46"/>
  <c r="NH248" i="46"/>
  <c r="MI248" i="46"/>
  <c r="ML248" i="46"/>
  <c r="PW248" i="46"/>
  <c r="QN248" i="46"/>
  <c r="OG248" i="46"/>
  <c r="MZ248" i="46"/>
  <c r="OA248" i="46"/>
  <c r="MU248" i="46"/>
  <c r="QB248" i="46"/>
  <c r="OH248" i="46"/>
  <c r="QD248" i="46"/>
  <c r="QQ248" i="46"/>
  <c r="PL248" i="46"/>
  <c r="MK248" i="46"/>
  <c r="NN248" i="46"/>
  <c r="MF248" i="46"/>
  <c r="PP248" i="46"/>
  <c r="OV248" i="46"/>
  <c r="OP248" i="46"/>
  <c r="MW248" i="46"/>
  <c r="PF248" i="46"/>
  <c r="MQ248" i="46"/>
  <c r="OJ248" i="46"/>
  <c r="OL248" i="46"/>
  <c r="PO248" i="46"/>
  <c r="OD248" i="46"/>
  <c r="PQ248" i="46"/>
  <c r="MT248" i="46"/>
  <c r="PG248" i="46"/>
  <c r="PD248" i="46"/>
  <c r="MX248" i="46"/>
  <c r="OK248" i="46"/>
  <c r="NJ248" i="46"/>
  <c r="NP248" i="46"/>
  <c r="OY248" i="46"/>
  <c r="PZ248" i="46"/>
  <c r="NU248" i="46"/>
  <c r="PN248" i="46"/>
  <c r="OW248" i="46"/>
  <c r="OF248" i="46"/>
  <c r="MN248" i="46"/>
  <c r="PK248" i="46"/>
  <c r="MV248" i="46"/>
  <c r="NR248" i="46"/>
  <c r="NE248" i="46"/>
  <c r="PM248" i="46"/>
  <c r="QA248" i="46"/>
  <c r="MJ248" i="46"/>
  <c r="ND248" i="46"/>
  <c r="MG248" i="46"/>
  <c r="NY248" i="46"/>
  <c r="OE248" i="46"/>
  <c r="PB248" i="46"/>
  <c r="OX248" i="46"/>
  <c r="OM248" i="46"/>
  <c r="MS248" i="46"/>
  <c r="OQ248" i="46"/>
  <c r="NC248" i="46"/>
  <c r="OB248" i="46"/>
  <c r="QI248" i="46"/>
  <c r="PY248" i="46"/>
  <c r="OO248" i="46"/>
  <c r="MH248" i="46"/>
  <c r="PU248" i="46"/>
  <c r="QE248" i="46"/>
  <c r="NX248" i="46"/>
  <c r="OC248" i="46"/>
  <c r="OR248" i="46"/>
  <c r="PR248" i="46"/>
  <c r="PE248" i="46"/>
  <c r="QO248" i="46"/>
  <c r="OT248" i="46"/>
  <c r="NS248" i="46"/>
  <c r="QF248" i="46"/>
  <c r="PI248" i="46"/>
  <c r="NG248" i="46"/>
  <c r="QL248" i="46"/>
  <c r="NB248" i="46"/>
  <c r="NF248" i="46"/>
  <c r="NT248" i="46"/>
  <c r="MY248" i="46"/>
  <c r="PC248" i="46"/>
  <c r="MM248" i="46"/>
  <c r="MO248" i="46"/>
  <c r="PH248" i="46"/>
  <c r="QJ248" i="46"/>
  <c r="OI248" i="46"/>
  <c r="PJ248" i="46"/>
  <c r="OU248" i="46"/>
  <c r="ON248" i="46"/>
  <c r="NV248" i="46"/>
  <c r="PX248" i="46"/>
  <c r="NW248" i="46"/>
  <c r="QK248" i="46"/>
  <c r="QC247" i="46"/>
  <c r="QM247" i="46"/>
  <c r="NA247" i="46"/>
  <c r="NL247" i="46"/>
  <c r="NM247" i="46"/>
  <c r="PV247" i="46"/>
  <c r="MR247" i="46"/>
  <c r="PA247" i="46"/>
  <c r="QG247" i="46"/>
  <c r="NO247" i="46"/>
  <c r="QP247" i="46"/>
  <c r="PS247" i="46"/>
  <c r="NI247" i="46"/>
  <c r="NK247" i="46"/>
  <c r="OZ247" i="46"/>
  <c r="MP247" i="46"/>
  <c r="QH247" i="46"/>
  <c r="NZ247" i="46"/>
  <c r="OS247" i="46"/>
  <c r="PT247" i="46"/>
  <c r="NQ247" i="46"/>
  <c r="NH247" i="46"/>
  <c r="MI247" i="46"/>
  <c r="ML247" i="46"/>
  <c r="PW247" i="46"/>
  <c r="QN247" i="46"/>
  <c r="OG247" i="46"/>
  <c r="MZ247" i="46"/>
  <c r="OA247" i="46"/>
  <c r="MU247" i="46"/>
  <c r="QB247" i="46"/>
  <c r="OH247" i="46"/>
  <c r="QD247" i="46"/>
  <c r="QQ247" i="46"/>
  <c r="PL247" i="46"/>
  <c r="MK247" i="46"/>
  <c r="NN247" i="46"/>
  <c r="MF247" i="46"/>
  <c r="PP247" i="46"/>
  <c r="OV247" i="46"/>
  <c r="OP247" i="46"/>
  <c r="MW247" i="46"/>
  <c r="PF247" i="46"/>
  <c r="MQ247" i="46"/>
  <c r="OJ247" i="46"/>
  <c r="OL247" i="46"/>
  <c r="PO247" i="46"/>
  <c r="OD247" i="46"/>
  <c r="PQ247" i="46"/>
  <c r="MT247" i="46"/>
  <c r="PG247" i="46"/>
  <c r="PD247" i="46"/>
  <c r="MX247" i="46"/>
  <c r="OK247" i="46"/>
  <c r="NJ247" i="46"/>
  <c r="NP247" i="46"/>
  <c r="OY247" i="46"/>
  <c r="PZ247" i="46"/>
  <c r="NU247" i="46"/>
  <c r="PN247" i="46"/>
  <c r="OW247" i="46"/>
  <c r="OF247" i="46"/>
  <c r="MN247" i="46"/>
  <c r="PK247" i="46"/>
  <c r="MV247" i="46"/>
  <c r="NR247" i="46"/>
  <c r="NE247" i="46"/>
  <c r="PM247" i="46"/>
  <c r="QA247" i="46"/>
  <c r="MJ247" i="46"/>
  <c r="ND247" i="46"/>
  <c r="MG247" i="46"/>
  <c r="NY247" i="46"/>
  <c r="OE247" i="46"/>
  <c r="PB247" i="46"/>
  <c r="OX247" i="46"/>
  <c r="OM247" i="46"/>
  <c r="MS247" i="46"/>
  <c r="OQ247" i="46"/>
  <c r="NC247" i="46"/>
  <c r="OB247" i="46"/>
  <c r="QI247" i="46"/>
  <c r="PY247" i="46"/>
  <c r="OO247" i="46"/>
  <c r="MH247" i="46"/>
  <c r="PU247" i="46"/>
  <c r="QE247" i="46"/>
  <c r="NX247" i="46"/>
  <c r="OC247" i="46"/>
  <c r="OR247" i="46"/>
  <c r="PR247" i="46"/>
  <c r="PE247" i="46"/>
  <c r="QO247" i="46"/>
  <c r="OT247" i="46"/>
  <c r="NS247" i="46"/>
  <c r="QF247" i="46"/>
  <c r="PI247" i="46"/>
  <c r="NG247" i="46"/>
  <c r="QL247" i="46"/>
  <c r="NB247" i="46"/>
  <c r="NF247" i="46"/>
  <c r="NT247" i="46"/>
  <c r="MY247" i="46"/>
  <c r="PC247" i="46"/>
  <c r="MM247" i="46"/>
  <c r="MO247" i="46"/>
  <c r="PH247" i="46"/>
  <c r="QJ247" i="46"/>
  <c r="OI247" i="46"/>
  <c r="PJ247" i="46"/>
  <c r="OU247" i="46"/>
  <c r="ON247" i="46"/>
  <c r="NV247" i="46"/>
  <c r="PX247" i="46"/>
  <c r="NW247" i="46"/>
  <c r="QK247" i="46"/>
  <c r="QC246" i="46"/>
  <c r="QM246" i="46"/>
  <c r="NA246" i="46"/>
  <c r="NL246" i="46"/>
  <c r="NM246" i="46"/>
  <c r="PV246" i="46"/>
  <c r="MR246" i="46"/>
  <c r="PA246" i="46"/>
  <c r="QG246" i="46"/>
  <c r="NO246" i="46"/>
  <c r="QP246" i="46"/>
  <c r="PS246" i="46"/>
  <c r="NI246" i="46"/>
  <c r="NK246" i="46"/>
  <c r="OZ246" i="46"/>
  <c r="MP246" i="46"/>
  <c r="QH246" i="46"/>
  <c r="NZ246" i="46"/>
  <c r="OS246" i="46"/>
  <c r="PT246" i="46"/>
  <c r="NQ246" i="46"/>
  <c r="NH246" i="46"/>
  <c r="MI246" i="46"/>
  <c r="ML246" i="46"/>
  <c r="PW246" i="46"/>
  <c r="QN246" i="46"/>
  <c r="OG246" i="46"/>
  <c r="MZ246" i="46"/>
  <c r="OA246" i="46"/>
  <c r="MU246" i="46"/>
  <c r="QB246" i="46"/>
  <c r="OH246" i="46"/>
  <c r="QD246" i="46"/>
  <c r="QQ246" i="46"/>
  <c r="PL246" i="46"/>
  <c r="MK246" i="46"/>
  <c r="NN246" i="46"/>
  <c r="MF246" i="46"/>
  <c r="PP246" i="46"/>
  <c r="OV246" i="46"/>
  <c r="OP246" i="46"/>
  <c r="MW246" i="46"/>
  <c r="PF246" i="46"/>
  <c r="MQ246" i="46"/>
  <c r="OJ246" i="46"/>
  <c r="OL246" i="46"/>
  <c r="PO246" i="46"/>
  <c r="OD246" i="46"/>
  <c r="PQ246" i="46"/>
  <c r="MT246" i="46"/>
  <c r="PG246" i="46"/>
  <c r="PD246" i="46"/>
  <c r="MX246" i="46"/>
  <c r="OK246" i="46"/>
  <c r="NJ246" i="46"/>
  <c r="NP246" i="46"/>
  <c r="OY246" i="46"/>
  <c r="PZ246" i="46"/>
  <c r="NU246" i="46"/>
  <c r="PN246" i="46"/>
  <c r="OW246" i="46"/>
  <c r="OF246" i="46"/>
  <c r="MN246" i="46"/>
  <c r="PK246" i="46"/>
  <c r="MV246" i="46"/>
  <c r="NR246" i="46"/>
  <c r="NE246" i="46"/>
  <c r="PM246" i="46"/>
  <c r="QA246" i="46"/>
  <c r="MJ246" i="46"/>
  <c r="ND246" i="46"/>
  <c r="MG246" i="46"/>
  <c r="NY246" i="46"/>
  <c r="OE246" i="46"/>
  <c r="PB246" i="46"/>
  <c r="OX246" i="46"/>
  <c r="OM246" i="46"/>
  <c r="MS246" i="46"/>
  <c r="OQ246" i="46"/>
  <c r="NC246" i="46"/>
  <c r="OB246" i="46"/>
  <c r="QI246" i="46"/>
  <c r="PY246" i="46"/>
  <c r="OO246" i="46"/>
  <c r="MH246" i="46"/>
  <c r="PU246" i="46"/>
  <c r="QE246" i="46"/>
  <c r="NX246" i="46"/>
  <c r="OC246" i="46"/>
  <c r="OR246" i="46"/>
  <c r="PR246" i="46"/>
  <c r="PE246" i="46"/>
  <c r="QO246" i="46"/>
  <c r="OT246" i="46"/>
  <c r="NS246" i="46"/>
  <c r="QF246" i="46"/>
  <c r="PI246" i="46"/>
  <c r="NG246" i="46"/>
  <c r="QL246" i="46"/>
  <c r="NB246" i="46"/>
  <c r="NF246" i="46"/>
  <c r="NT246" i="46"/>
  <c r="MY246" i="46"/>
  <c r="PC246" i="46"/>
  <c r="MM246" i="46"/>
  <c r="MO246" i="46"/>
  <c r="PH246" i="46"/>
  <c r="QJ246" i="46"/>
  <c r="OI246" i="46"/>
  <c r="PJ246" i="46"/>
  <c r="OU246" i="46"/>
  <c r="ON246" i="46"/>
  <c r="NV246" i="46"/>
  <c r="PX246" i="46"/>
  <c r="NW246" i="46"/>
  <c r="QK246" i="46"/>
  <c r="QC245" i="46"/>
  <c r="QM245" i="46"/>
  <c r="NA245" i="46"/>
  <c r="NL245" i="46"/>
  <c r="NM245" i="46"/>
  <c r="PV245" i="46"/>
  <c r="MR245" i="46"/>
  <c r="PA245" i="46"/>
  <c r="QG245" i="46"/>
  <c r="NO245" i="46"/>
  <c r="QP245" i="46"/>
  <c r="PS245" i="46"/>
  <c r="NI245" i="46"/>
  <c r="NK245" i="46"/>
  <c r="OZ245" i="46"/>
  <c r="MP245" i="46"/>
  <c r="QH245" i="46"/>
  <c r="NZ245" i="46"/>
  <c r="OS245" i="46"/>
  <c r="PT245" i="46"/>
  <c r="NQ245" i="46"/>
  <c r="NH245" i="46"/>
  <c r="MI245" i="46"/>
  <c r="ML245" i="46"/>
  <c r="PW245" i="46"/>
  <c r="QN245" i="46"/>
  <c r="OG245" i="46"/>
  <c r="MZ245" i="46"/>
  <c r="OA245" i="46"/>
  <c r="MU245" i="46"/>
  <c r="QB245" i="46"/>
  <c r="OH245" i="46"/>
  <c r="QD245" i="46"/>
  <c r="QQ245" i="46"/>
  <c r="PL245" i="46"/>
  <c r="MK245" i="46"/>
  <c r="NN245" i="46"/>
  <c r="MF245" i="46"/>
  <c r="PP245" i="46"/>
  <c r="OV245" i="46"/>
  <c r="OP245" i="46"/>
  <c r="MW245" i="46"/>
  <c r="PF245" i="46"/>
  <c r="MQ245" i="46"/>
  <c r="OJ245" i="46"/>
  <c r="OL245" i="46"/>
  <c r="PO245" i="46"/>
  <c r="OD245" i="46"/>
  <c r="PQ245" i="46"/>
  <c r="MT245" i="46"/>
  <c r="PG245" i="46"/>
  <c r="PD245" i="46"/>
  <c r="MX245" i="46"/>
  <c r="OK245" i="46"/>
  <c r="NJ245" i="46"/>
  <c r="NP245" i="46"/>
  <c r="OY245" i="46"/>
  <c r="PZ245" i="46"/>
  <c r="NU245" i="46"/>
  <c r="PN245" i="46"/>
  <c r="OW245" i="46"/>
  <c r="OF245" i="46"/>
  <c r="MN245" i="46"/>
  <c r="PK245" i="46"/>
  <c r="MV245" i="46"/>
  <c r="NR245" i="46"/>
  <c r="NE245" i="46"/>
  <c r="PM245" i="46"/>
  <c r="QA245" i="46"/>
  <c r="MJ245" i="46"/>
  <c r="ND245" i="46"/>
  <c r="MG245" i="46"/>
  <c r="NY245" i="46"/>
  <c r="OE245" i="46"/>
  <c r="PB245" i="46"/>
  <c r="OX245" i="46"/>
  <c r="OM245" i="46"/>
  <c r="MS245" i="46"/>
  <c r="OQ245" i="46"/>
  <c r="NC245" i="46"/>
  <c r="OB245" i="46"/>
  <c r="QI245" i="46"/>
  <c r="PY245" i="46"/>
  <c r="OO245" i="46"/>
  <c r="MH245" i="46"/>
  <c r="PU245" i="46"/>
  <c r="QE245" i="46"/>
  <c r="NX245" i="46"/>
  <c r="OC245" i="46"/>
  <c r="OR245" i="46"/>
  <c r="PR245" i="46"/>
  <c r="PE245" i="46"/>
  <c r="QO245" i="46"/>
  <c r="OT245" i="46"/>
  <c r="NS245" i="46"/>
  <c r="QF245" i="46"/>
  <c r="PI245" i="46"/>
  <c r="NG245" i="46"/>
  <c r="QL245" i="46"/>
  <c r="NB245" i="46"/>
  <c r="NF245" i="46"/>
  <c r="NT245" i="46"/>
  <c r="MY245" i="46"/>
  <c r="PC245" i="46"/>
  <c r="MM245" i="46"/>
  <c r="MO245" i="46"/>
  <c r="PH245" i="46"/>
  <c r="QJ245" i="46"/>
  <c r="OI245" i="46"/>
  <c r="PJ245" i="46"/>
  <c r="OU245" i="46"/>
  <c r="ON245" i="46"/>
  <c r="NV245" i="46"/>
  <c r="PX245" i="46"/>
  <c r="NW245" i="46"/>
  <c r="QK245" i="46"/>
  <c r="QC244" i="46"/>
  <c r="QM244" i="46"/>
  <c r="NA244" i="46"/>
  <c r="NL244" i="46"/>
  <c r="NM244" i="46"/>
  <c r="PV244" i="46"/>
  <c r="MR244" i="46"/>
  <c r="PA244" i="46"/>
  <c r="QG244" i="46"/>
  <c r="NO244" i="46"/>
  <c r="QP244" i="46"/>
  <c r="PS244" i="46"/>
  <c r="NI244" i="46"/>
  <c r="NK244" i="46"/>
  <c r="OZ244" i="46"/>
  <c r="MP244" i="46"/>
  <c r="QH244" i="46"/>
  <c r="NZ244" i="46"/>
  <c r="OS244" i="46"/>
  <c r="PT244" i="46"/>
  <c r="NQ244" i="46"/>
  <c r="NH244" i="46"/>
  <c r="MI244" i="46"/>
  <c r="ML244" i="46"/>
  <c r="PW244" i="46"/>
  <c r="QN244" i="46"/>
  <c r="OG244" i="46"/>
  <c r="MZ244" i="46"/>
  <c r="OA244" i="46"/>
  <c r="MU244" i="46"/>
  <c r="QB244" i="46"/>
  <c r="OH244" i="46"/>
  <c r="QD244" i="46"/>
  <c r="QQ244" i="46"/>
  <c r="PL244" i="46"/>
  <c r="MK244" i="46"/>
  <c r="NN244" i="46"/>
  <c r="MF244" i="46"/>
  <c r="PP244" i="46"/>
  <c r="OV244" i="46"/>
  <c r="OP244" i="46"/>
  <c r="MW244" i="46"/>
  <c r="PF244" i="46"/>
  <c r="MQ244" i="46"/>
  <c r="OJ244" i="46"/>
  <c r="OL244" i="46"/>
  <c r="PO244" i="46"/>
  <c r="OD244" i="46"/>
  <c r="PQ244" i="46"/>
  <c r="MT244" i="46"/>
  <c r="PG244" i="46"/>
  <c r="PD244" i="46"/>
  <c r="MX244" i="46"/>
  <c r="OK244" i="46"/>
  <c r="NJ244" i="46"/>
  <c r="NP244" i="46"/>
  <c r="OY244" i="46"/>
  <c r="PZ244" i="46"/>
  <c r="NU244" i="46"/>
  <c r="PN244" i="46"/>
  <c r="OW244" i="46"/>
  <c r="OF244" i="46"/>
  <c r="MN244" i="46"/>
  <c r="PK244" i="46"/>
  <c r="MV244" i="46"/>
  <c r="NR244" i="46"/>
  <c r="NE244" i="46"/>
  <c r="PM244" i="46"/>
  <c r="QA244" i="46"/>
  <c r="MJ244" i="46"/>
  <c r="ND244" i="46"/>
  <c r="MG244" i="46"/>
  <c r="NY244" i="46"/>
  <c r="OE244" i="46"/>
  <c r="PB244" i="46"/>
  <c r="OX244" i="46"/>
  <c r="OM244" i="46"/>
  <c r="MS244" i="46"/>
  <c r="OQ244" i="46"/>
  <c r="NC244" i="46"/>
  <c r="OB244" i="46"/>
  <c r="QI244" i="46"/>
  <c r="PY244" i="46"/>
  <c r="OO244" i="46"/>
  <c r="MH244" i="46"/>
  <c r="PU244" i="46"/>
  <c r="QE244" i="46"/>
  <c r="NX244" i="46"/>
  <c r="OC244" i="46"/>
  <c r="OR244" i="46"/>
  <c r="PR244" i="46"/>
  <c r="PE244" i="46"/>
  <c r="QO244" i="46"/>
  <c r="OT244" i="46"/>
  <c r="NS244" i="46"/>
  <c r="QF244" i="46"/>
  <c r="PI244" i="46"/>
  <c r="NG244" i="46"/>
  <c r="QL244" i="46"/>
  <c r="NB244" i="46"/>
  <c r="NF244" i="46"/>
  <c r="NT244" i="46"/>
  <c r="MY244" i="46"/>
  <c r="PC244" i="46"/>
  <c r="MM244" i="46"/>
  <c r="MO244" i="46"/>
  <c r="PH244" i="46"/>
  <c r="QJ244" i="46"/>
  <c r="OI244" i="46"/>
  <c r="PJ244" i="46"/>
  <c r="OU244" i="46"/>
  <c r="ON244" i="46"/>
  <c r="NV244" i="46"/>
  <c r="PX244" i="46"/>
  <c r="NW244" i="46"/>
  <c r="QK244" i="46"/>
  <c r="QC243" i="46"/>
  <c r="QM243" i="46"/>
  <c r="NA243" i="46"/>
  <c r="NL243" i="46"/>
  <c r="NM243" i="46"/>
  <c r="PV243" i="46"/>
  <c r="MR243" i="46"/>
  <c r="PA243" i="46"/>
  <c r="QG243" i="46"/>
  <c r="NO243" i="46"/>
  <c r="QP243" i="46"/>
  <c r="PS243" i="46"/>
  <c r="NI243" i="46"/>
  <c r="NK243" i="46"/>
  <c r="OZ243" i="46"/>
  <c r="MP243" i="46"/>
  <c r="QH243" i="46"/>
  <c r="NZ243" i="46"/>
  <c r="OS243" i="46"/>
  <c r="PT243" i="46"/>
  <c r="NQ243" i="46"/>
  <c r="NH243" i="46"/>
  <c r="MI243" i="46"/>
  <c r="ML243" i="46"/>
  <c r="PW243" i="46"/>
  <c r="QN243" i="46"/>
  <c r="OG243" i="46"/>
  <c r="MZ243" i="46"/>
  <c r="OA243" i="46"/>
  <c r="MU243" i="46"/>
  <c r="QB243" i="46"/>
  <c r="OH243" i="46"/>
  <c r="QD243" i="46"/>
  <c r="QQ243" i="46"/>
  <c r="PL243" i="46"/>
  <c r="MK243" i="46"/>
  <c r="NN243" i="46"/>
  <c r="MF243" i="46"/>
  <c r="PP243" i="46"/>
  <c r="OV243" i="46"/>
  <c r="OP243" i="46"/>
  <c r="MW243" i="46"/>
  <c r="PF243" i="46"/>
  <c r="MQ243" i="46"/>
  <c r="OJ243" i="46"/>
  <c r="OL243" i="46"/>
  <c r="PO243" i="46"/>
  <c r="OD243" i="46"/>
  <c r="PQ243" i="46"/>
  <c r="MT243" i="46"/>
  <c r="PG243" i="46"/>
  <c r="PD243" i="46"/>
  <c r="MX243" i="46"/>
  <c r="OK243" i="46"/>
  <c r="NJ243" i="46"/>
  <c r="NP243" i="46"/>
  <c r="OY243" i="46"/>
  <c r="PZ243" i="46"/>
  <c r="NU243" i="46"/>
  <c r="PN243" i="46"/>
  <c r="OW243" i="46"/>
  <c r="OF243" i="46"/>
  <c r="MN243" i="46"/>
  <c r="PK243" i="46"/>
  <c r="MV243" i="46"/>
  <c r="NR243" i="46"/>
  <c r="NE243" i="46"/>
  <c r="PM243" i="46"/>
  <c r="QA243" i="46"/>
  <c r="MJ243" i="46"/>
  <c r="ND243" i="46"/>
  <c r="MG243" i="46"/>
  <c r="NY243" i="46"/>
  <c r="OE243" i="46"/>
  <c r="PB243" i="46"/>
  <c r="OX243" i="46"/>
  <c r="OM243" i="46"/>
  <c r="MS243" i="46"/>
  <c r="OQ243" i="46"/>
  <c r="NC243" i="46"/>
  <c r="OB243" i="46"/>
  <c r="QI243" i="46"/>
  <c r="PY243" i="46"/>
  <c r="OO243" i="46"/>
  <c r="MH243" i="46"/>
  <c r="PU243" i="46"/>
  <c r="QE243" i="46"/>
  <c r="NX243" i="46"/>
  <c r="OC243" i="46"/>
  <c r="OR243" i="46"/>
  <c r="PR243" i="46"/>
  <c r="PE243" i="46"/>
  <c r="QO243" i="46"/>
  <c r="OT243" i="46"/>
  <c r="NS243" i="46"/>
  <c r="QF243" i="46"/>
  <c r="PI243" i="46"/>
  <c r="NG243" i="46"/>
  <c r="QL243" i="46"/>
  <c r="NB243" i="46"/>
  <c r="NF243" i="46"/>
  <c r="NT243" i="46"/>
  <c r="MY243" i="46"/>
  <c r="PC243" i="46"/>
  <c r="MM243" i="46"/>
  <c r="MO243" i="46"/>
  <c r="PH243" i="46"/>
  <c r="QJ243" i="46"/>
  <c r="OI243" i="46"/>
  <c r="PJ243" i="46"/>
  <c r="OU243" i="46"/>
  <c r="ON243" i="46"/>
  <c r="NV243" i="46"/>
  <c r="PX243" i="46"/>
  <c r="NW243" i="46"/>
  <c r="QK243" i="46"/>
  <c r="QC242" i="46"/>
  <c r="QM242" i="46"/>
  <c r="NA242" i="46"/>
  <c r="NL242" i="46"/>
  <c r="NM242" i="46"/>
  <c r="PV242" i="46"/>
  <c r="MR242" i="46"/>
  <c r="PA242" i="46"/>
  <c r="QG242" i="46"/>
  <c r="NO242" i="46"/>
  <c r="QP242" i="46"/>
  <c r="PS242" i="46"/>
  <c r="NI242" i="46"/>
  <c r="NK242" i="46"/>
  <c r="OZ242" i="46"/>
  <c r="MP242" i="46"/>
  <c r="QH242" i="46"/>
  <c r="NZ242" i="46"/>
  <c r="OS242" i="46"/>
  <c r="PT242" i="46"/>
  <c r="NQ242" i="46"/>
  <c r="NH242" i="46"/>
  <c r="MI242" i="46"/>
  <c r="ML242" i="46"/>
  <c r="PW242" i="46"/>
  <c r="QN242" i="46"/>
  <c r="OG242" i="46"/>
  <c r="MZ242" i="46"/>
  <c r="OA242" i="46"/>
  <c r="MU242" i="46"/>
  <c r="QB242" i="46"/>
  <c r="OH242" i="46"/>
  <c r="QD242" i="46"/>
  <c r="QQ242" i="46"/>
  <c r="PL242" i="46"/>
  <c r="MK242" i="46"/>
  <c r="NN242" i="46"/>
  <c r="MF242" i="46"/>
  <c r="PP242" i="46"/>
  <c r="OV242" i="46"/>
  <c r="OP242" i="46"/>
  <c r="MW242" i="46"/>
  <c r="PF242" i="46"/>
  <c r="MQ242" i="46"/>
  <c r="OJ242" i="46"/>
  <c r="OL242" i="46"/>
  <c r="PO242" i="46"/>
  <c r="OD242" i="46"/>
  <c r="PQ242" i="46"/>
  <c r="MT242" i="46"/>
  <c r="PG242" i="46"/>
  <c r="PD242" i="46"/>
  <c r="MX242" i="46"/>
  <c r="OK242" i="46"/>
  <c r="NJ242" i="46"/>
  <c r="NP242" i="46"/>
  <c r="OY242" i="46"/>
  <c r="PZ242" i="46"/>
  <c r="NU242" i="46"/>
  <c r="PN242" i="46"/>
  <c r="OW242" i="46"/>
  <c r="OF242" i="46"/>
  <c r="MN242" i="46"/>
  <c r="PK242" i="46"/>
  <c r="MV242" i="46"/>
  <c r="NR242" i="46"/>
  <c r="NE242" i="46"/>
  <c r="PM242" i="46"/>
  <c r="QA242" i="46"/>
  <c r="MJ242" i="46"/>
  <c r="ND242" i="46"/>
  <c r="MG242" i="46"/>
  <c r="NY242" i="46"/>
  <c r="OE242" i="46"/>
  <c r="PB242" i="46"/>
  <c r="OX242" i="46"/>
  <c r="OM242" i="46"/>
  <c r="MS242" i="46"/>
  <c r="OQ242" i="46"/>
  <c r="NC242" i="46"/>
  <c r="OB242" i="46"/>
  <c r="QI242" i="46"/>
  <c r="PY242" i="46"/>
  <c r="OO242" i="46"/>
  <c r="MH242" i="46"/>
  <c r="PU242" i="46"/>
  <c r="QE242" i="46"/>
  <c r="NX242" i="46"/>
  <c r="OC242" i="46"/>
  <c r="OR242" i="46"/>
  <c r="PR242" i="46"/>
  <c r="PE242" i="46"/>
  <c r="QO242" i="46"/>
  <c r="OT242" i="46"/>
  <c r="NS242" i="46"/>
  <c r="QF242" i="46"/>
  <c r="PI242" i="46"/>
  <c r="NG242" i="46"/>
  <c r="QL242" i="46"/>
  <c r="NB242" i="46"/>
  <c r="NF242" i="46"/>
  <c r="NT242" i="46"/>
  <c r="MY242" i="46"/>
  <c r="PC242" i="46"/>
  <c r="MM242" i="46"/>
  <c r="MO242" i="46"/>
  <c r="PH242" i="46"/>
  <c r="QJ242" i="46"/>
  <c r="OI242" i="46"/>
  <c r="PJ242" i="46"/>
  <c r="OU242" i="46"/>
  <c r="ON242" i="46"/>
  <c r="NV242" i="46"/>
  <c r="PX242" i="46"/>
  <c r="NW242" i="46"/>
  <c r="QK242" i="46"/>
  <c r="QC241" i="46"/>
  <c r="QM241" i="46"/>
  <c r="NA241" i="46"/>
  <c r="NL241" i="46"/>
  <c r="NM241" i="46"/>
  <c r="PV241" i="46"/>
  <c r="MR241" i="46"/>
  <c r="PA241" i="46"/>
  <c r="QG241" i="46"/>
  <c r="NO241" i="46"/>
  <c r="QP241" i="46"/>
  <c r="PS241" i="46"/>
  <c r="NI241" i="46"/>
  <c r="NK241" i="46"/>
  <c r="OZ241" i="46"/>
  <c r="MP241" i="46"/>
  <c r="QH241" i="46"/>
  <c r="NZ241" i="46"/>
  <c r="OS241" i="46"/>
  <c r="PT241" i="46"/>
  <c r="NQ241" i="46"/>
  <c r="NH241" i="46"/>
  <c r="MI241" i="46"/>
  <c r="ML241" i="46"/>
  <c r="PW241" i="46"/>
  <c r="QN241" i="46"/>
  <c r="OG241" i="46"/>
  <c r="MZ241" i="46"/>
  <c r="OA241" i="46"/>
  <c r="MU241" i="46"/>
  <c r="QB241" i="46"/>
  <c r="OH241" i="46"/>
  <c r="QD241" i="46"/>
  <c r="QQ241" i="46"/>
  <c r="PL241" i="46"/>
  <c r="MK241" i="46"/>
  <c r="NN241" i="46"/>
  <c r="MF241" i="46"/>
  <c r="PP241" i="46"/>
  <c r="OV241" i="46"/>
  <c r="OP241" i="46"/>
  <c r="MW241" i="46"/>
  <c r="PF241" i="46"/>
  <c r="MQ241" i="46"/>
  <c r="OJ241" i="46"/>
  <c r="OL241" i="46"/>
  <c r="PO241" i="46"/>
  <c r="OD241" i="46"/>
  <c r="PQ241" i="46"/>
  <c r="MT241" i="46"/>
  <c r="PG241" i="46"/>
  <c r="PD241" i="46"/>
  <c r="MX241" i="46"/>
  <c r="OK241" i="46"/>
  <c r="NJ241" i="46"/>
  <c r="NP241" i="46"/>
  <c r="OY241" i="46"/>
  <c r="PZ241" i="46"/>
  <c r="NU241" i="46"/>
  <c r="PN241" i="46"/>
  <c r="OW241" i="46"/>
  <c r="OF241" i="46"/>
  <c r="MN241" i="46"/>
  <c r="PK241" i="46"/>
  <c r="MV241" i="46"/>
  <c r="NR241" i="46"/>
  <c r="NE241" i="46"/>
  <c r="PM241" i="46"/>
  <c r="QA241" i="46"/>
  <c r="MJ241" i="46"/>
  <c r="ND241" i="46"/>
  <c r="MG241" i="46"/>
  <c r="NY241" i="46"/>
  <c r="OE241" i="46"/>
  <c r="PB241" i="46"/>
  <c r="OX241" i="46"/>
  <c r="OM241" i="46"/>
  <c r="MS241" i="46"/>
  <c r="OQ241" i="46"/>
  <c r="NC241" i="46"/>
  <c r="OB241" i="46"/>
  <c r="QI241" i="46"/>
  <c r="PY241" i="46"/>
  <c r="OO241" i="46"/>
  <c r="MH241" i="46"/>
  <c r="PU241" i="46"/>
  <c r="QE241" i="46"/>
  <c r="NX241" i="46"/>
  <c r="OC241" i="46"/>
  <c r="OR241" i="46"/>
  <c r="PR241" i="46"/>
  <c r="PE241" i="46"/>
  <c r="QO241" i="46"/>
  <c r="OT241" i="46"/>
  <c r="NS241" i="46"/>
  <c r="QF241" i="46"/>
  <c r="PI241" i="46"/>
  <c r="NG241" i="46"/>
  <c r="QL241" i="46"/>
  <c r="NB241" i="46"/>
  <c r="NF241" i="46"/>
  <c r="NT241" i="46"/>
  <c r="MY241" i="46"/>
  <c r="PC241" i="46"/>
  <c r="MM241" i="46"/>
  <c r="MO241" i="46"/>
  <c r="PH241" i="46"/>
  <c r="QJ241" i="46"/>
  <c r="OI241" i="46"/>
  <c r="PJ241" i="46"/>
  <c r="OU241" i="46"/>
  <c r="ON241" i="46"/>
  <c r="NV241" i="46"/>
  <c r="PX241" i="46"/>
  <c r="NW241" i="46"/>
  <c r="QK241" i="46"/>
  <c r="QC240" i="46"/>
  <c r="QM240" i="46"/>
  <c r="NA240" i="46"/>
  <c r="NL240" i="46"/>
  <c r="NM240" i="46"/>
  <c r="PV240" i="46"/>
  <c r="MR240" i="46"/>
  <c r="PA240" i="46"/>
  <c r="QG240" i="46"/>
  <c r="NO240" i="46"/>
  <c r="QP240" i="46"/>
  <c r="PS240" i="46"/>
  <c r="NI240" i="46"/>
  <c r="NK240" i="46"/>
  <c r="OZ240" i="46"/>
  <c r="MP240" i="46"/>
  <c r="QH240" i="46"/>
  <c r="NZ240" i="46"/>
  <c r="OS240" i="46"/>
  <c r="PT240" i="46"/>
  <c r="NQ240" i="46"/>
  <c r="NH240" i="46"/>
  <c r="MI240" i="46"/>
  <c r="ML240" i="46"/>
  <c r="PW240" i="46"/>
  <c r="QN240" i="46"/>
  <c r="OG240" i="46"/>
  <c r="MZ240" i="46"/>
  <c r="OA240" i="46"/>
  <c r="MU240" i="46"/>
  <c r="QB240" i="46"/>
  <c r="OH240" i="46"/>
  <c r="QD240" i="46"/>
  <c r="QQ240" i="46"/>
  <c r="PL240" i="46"/>
  <c r="MK240" i="46"/>
  <c r="NN240" i="46"/>
  <c r="MF240" i="46"/>
  <c r="PP240" i="46"/>
  <c r="OV240" i="46"/>
  <c r="OP240" i="46"/>
  <c r="MW240" i="46"/>
  <c r="PF240" i="46"/>
  <c r="MQ240" i="46"/>
  <c r="OJ240" i="46"/>
  <c r="OL240" i="46"/>
  <c r="PO240" i="46"/>
  <c r="OD240" i="46"/>
  <c r="PQ240" i="46"/>
  <c r="MT240" i="46"/>
  <c r="PG240" i="46"/>
  <c r="PD240" i="46"/>
  <c r="MX240" i="46"/>
  <c r="OK240" i="46"/>
  <c r="NJ240" i="46"/>
  <c r="NP240" i="46"/>
  <c r="OY240" i="46"/>
  <c r="PZ240" i="46"/>
  <c r="NU240" i="46"/>
  <c r="PN240" i="46"/>
  <c r="OW240" i="46"/>
  <c r="OF240" i="46"/>
  <c r="MN240" i="46"/>
  <c r="PK240" i="46"/>
  <c r="MV240" i="46"/>
  <c r="NR240" i="46"/>
  <c r="NE240" i="46"/>
  <c r="PM240" i="46"/>
  <c r="QA240" i="46"/>
  <c r="MJ240" i="46"/>
  <c r="ND240" i="46"/>
  <c r="MG240" i="46"/>
  <c r="NY240" i="46"/>
  <c r="OE240" i="46"/>
  <c r="PB240" i="46"/>
  <c r="OX240" i="46"/>
  <c r="OM240" i="46"/>
  <c r="MS240" i="46"/>
  <c r="OQ240" i="46"/>
  <c r="NC240" i="46"/>
  <c r="OB240" i="46"/>
  <c r="QI240" i="46"/>
  <c r="PY240" i="46"/>
  <c r="OO240" i="46"/>
  <c r="MH240" i="46"/>
  <c r="PU240" i="46"/>
  <c r="QE240" i="46"/>
  <c r="NX240" i="46"/>
  <c r="OC240" i="46"/>
  <c r="OR240" i="46"/>
  <c r="PR240" i="46"/>
  <c r="PE240" i="46"/>
  <c r="QO240" i="46"/>
  <c r="OT240" i="46"/>
  <c r="NS240" i="46"/>
  <c r="QF240" i="46"/>
  <c r="PI240" i="46"/>
  <c r="NG240" i="46"/>
  <c r="QL240" i="46"/>
  <c r="NB240" i="46"/>
  <c r="NF240" i="46"/>
  <c r="NT240" i="46"/>
  <c r="MY240" i="46"/>
  <c r="PC240" i="46"/>
  <c r="MM240" i="46"/>
  <c r="MO240" i="46"/>
  <c r="PH240" i="46"/>
  <c r="QJ240" i="46"/>
  <c r="OI240" i="46"/>
  <c r="PJ240" i="46"/>
  <c r="OU240" i="46"/>
  <c r="ON240" i="46"/>
  <c r="NV240" i="46"/>
  <c r="PX240" i="46"/>
  <c r="NW240" i="46"/>
  <c r="QK240" i="46"/>
  <c r="QC239" i="46"/>
  <c r="QM239" i="46"/>
  <c r="NA239" i="46"/>
  <c r="NL239" i="46"/>
  <c r="NM239" i="46"/>
  <c r="PV239" i="46"/>
  <c r="MR239" i="46"/>
  <c r="PA239" i="46"/>
  <c r="QG239" i="46"/>
  <c r="NO239" i="46"/>
  <c r="QP239" i="46"/>
  <c r="PS239" i="46"/>
  <c r="NI239" i="46"/>
  <c r="NK239" i="46"/>
  <c r="OZ239" i="46"/>
  <c r="MP239" i="46"/>
  <c r="QH239" i="46"/>
  <c r="NZ239" i="46"/>
  <c r="OS239" i="46"/>
  <c r="PT239" i="46"/>
  <c r="NQ239" i="46"/>
  <c r="NH239" i="46"/>
  <c r="MI239" i="46"/>
  <c r="ML239" i="46"/>
  <c r="PW239" i="46"/>
  <c r="QN239" i="46"/>
  <c r="OG239" i="46"/>
  <c r="MZ239" i="46"/>
  <c r="OA239" i="46"/>
  <c r="MU239" i="46"/>
  <c r="QB239" i="46"/>
  <c r="OH239" i="46"/>
  <c r="QD239" i="46"/>
  <c r="QQ239" i="46"/>
  <c r="PL239" i="46"/>
  <c r="MK239" i="46"/>
  <c r="NN239" i="46"/>
  <c r="MF239" i="46"/>
  <c r="PP239" i="46"/>
  <c r="OV239" i="46"/>
  <c r="OP239" i="46"/>
  <c r="MW239" i="46"/>
  <c r="PF239" i="46"/>
  <c r="MQ239" i="46"/>
  <c r="OJ239" i="46"/>
  <c r="OL239" i="46"/>
  <c r="PO239" i="46"/>
  <c r="OD239" i="46"/>
  <c r="PQ239" i="46"/>
  <c r="MT239" i="46"/>
  <c r="PG239" i="46"/>
  <c r="PD239" i="46"/>
  <c r="MX239" i="46"/>
  <c r="OK239" i="46"/>
  <c r="NJ239" i="46"/>
  <c r="NP239" i="46"/>
  <c r="OY239" i="46"/>
  <c r="PZ239" i="46"/>
  <c r="NU239" i="46"/>
  <c r="PN239" i="46"/>
  <c r="OW239" i="46"/>
  <c r="OF239" i="46"/>
  <c r="MN239" i="46"/>
  <c r="PK239" i="46"/>
  <c r="MV239" i="46"/>
  <c r="NR239" i="46"/>
  <c r="NE239" i="46"/>
  <c r="PM239" i="46"/>
  <c r="QA239" i="46"/>
  <c r="MJ239" i="46"/>
  <c r="ND239" i="46"/>
  <c r="MG239" i="46"/>
  <c r="NY239" i="46"/>
  <c r="OE239" i="46"/>
  <c r="PB239" i="46"/>
  <c r="OX239" i="46"/>
  <c r="OM239" i="46"/>
  <c r="MS239" i="46"/>
  <c r="OQ239" i="46"/>
  <c r="NC239" i="46"/>
  <c r="OB239" i="46"/>
  <c r="QI239" i="46"/>
  <c r="PY239" i="46"/>
  <c r="OO239" i="46"/>
  <c r="MH239" i="46"/>
  <c r="PU239" i="46"/>
  <c r="QE239" i="46"/>
  <c r="NX239" i="46"/>
  <c r="OC239" i="46"/>
  <c r="OR239" i="46"/>
  <c r="PR239" i="46"/>
  <c r="PE239" i="46"/>
  <c r="QO239" i="46"/>
  <c r="OT239" i="46"/>
  <c r="NS239" i="46"/>
  <c r="QF239" i="46"/>
  <c r="PI239" i="46"/>
  <c r="NG239" i="46"/>
  <c r="QL239" i="46"/>
  <c r="NB239" i="46"/>
  <c r="NF239" i="46"/>
  <c r="NT239" i="46"/>
  <c r="MY239" i="46"/>
  <c r="PC239" i="46"/>
  <c r="MM239" i="46"/>
  <c r="MO239" i="46"/>
  <c r="PH239" i="46"/>
  <c r="QJ239" i="46"/>
  <c r="OI239" i="46"/>
  <c r="PJ239" i="46"/>
  <c r="OU239" i="46"/>
  <c r="ON239" i="46"/>
  <c r="NV239" i="46"/>
  <c r="PX239" i="46"/>
  <c r="NW239" i="46"/>
  <c r="QK239" i="46"/>
  <c r="QC238" i="46"/>
  <c r="QM238" i="46"/>
  <c r="NA238" i="46"/>
  <c r="NL238" i="46"/>
  <c r="NM238" i="46"/>
  <c r="PV238" i="46"/>
  <c r="MR238" i="46"/>
  <c r="PA238" i="46"/>
  <c r="QG238" i="46"/>
  <c r="NO238" i="46"/>
  <c r="QP238" i="46"/>
  <c r="PS238" i="46"/>
  <c r="NI238" i="46"/>
  <c r="NK238" i="46"/>
  <c r="OZ238" i="46"/>
  <c r="MP238" i="46"/>
  <c r="QH238" i="46"/>
  <c r="NZ238" i="46"/>
  <c r="OS238" i="46"/>
  <c r="PT238" i="46"/>
  <c r="NQ238" i="46"/>
  <c r="NH238" i="46"/>
  <c r="MI238" i="46"/>
  <c r="ML238" i="46"/>
  <c r="PW238" i="46"/>
  <c r="QN238" i="46"/>
  <c r="OG238" i="46"/>
  <c r="MZ238" i="46"/>
  <c r="OA238" i="46"/>
  <c r="MU238" i="46"/>
  <c r="QB238" i="46"/>
  <c r="OH238" i="46"/>
  <c r="QD238" i="46"/>
  <c r="QQ238" i="46"/>
  <c r="PL238" i="46"/>
  <c r="MK238" i="46"/>
  <c r="NN238" i="46"/>
  <c r="MF238" i="46"/>
  <c r="PP238" i="46"/>
  <c r="OV238" i="46"/>
  <c r="OP238" i="46"/>
  <c r="MW238" i="46"/>
  <c r="PF238" i="46"/>
  <c r="MQ238" i="46"/>
  <c r="OJ238" i="46"/>
  <c r="OL238" i="46"/>
  <c r="PO238" i="46"/>
  <c r="OD238" i="46"/>
  <c r="PQ238" i="46"/>
  <c r="MT238" i="46"/>
  <c r="PG238" i="46"/>
  <c r="PD238" i="46"/>
  <c r="MX238" i="46"/>
  <c r="OK238" i="46"/>
  <c r="NJ238" i="46"/>
  <c r="NP238" i="46"/>
  <c r="OY238" i="46"/>
  <c r="PZ238" i="46"/>
  <c r="NU238" i="46"/>
  <c r="PN238" i="46"/>
  <c r="OW238" i="46"/>
  <c r="OF238" i="46"/>
  <c r="MN238" i="46"/>
  <c r="PK238" i="46"/>
  <c r="MV238" i="46"/>
  <c r="NR238" i="46"/>
  <c r="NE238" i="46"/>
  <c r="PM238" i="46"/>
  <c r="QA238" i="46"/>
  <c r="MJ238" i="46"/>
  <c r="ND238" i="46"/>
  <c r="MG238" i="46"/>
  <c r="NY238" i="46"/>
  <c r="OE238" i="46"/>
  <c r="PB238" i="46"/>
  <c r="OX238" i="46"/>
  <c r="OM238" i="46"/>
  <c r="MS238" i="46"/>
  <c r="OQ238" i="46"/>
  <c r="NC238" i="46"/>
  <c r="OB238" i="46"/>
  <c r="QI238" i="46"/>
  <c r="PY238" i="46"/>
  <c r="OO238" i="46"/>
  <c r="MH238" i="46"/>
  <c r="PU238" i="46"/>
  <c r="QE238" i="46"/>
  <c r="NX238" i="46"/>
  <c r="OC238" i="46"/>
  <c r="OR238" i="46"/>
  <c r="PR238" i="46"/>
  <c r="PE238" i="46"/>
  <c r="QO238" i="46"/>
  <c r="OT238" i="46"/>
  <c r="NS238" i="46"/>
  <c r="QF238" i="46"/>
  <c r="PI238" i="46"/>
  <c r="NG238" i="46"/>
  <c r="QL238" i="46"/>
  <c r="NB238" i="46"/>
  <c r="NF238" i="46"/>
  <c r="NT238" i="46"/>
  <c r="MY238" i="46"/>
  <c r="PC238" i="46"/>
  <c r="MM238" i="46"/>
  <c r="MO238" i="46"/>
  <c r="PH238" i="46"/>
  <c r="QJ238" i="46"/>
  <c r="OI238" i="46"/>
  <c r="PJ238" i="46"/>
  <c r="OU238" i="46"/>
  <c r="ON238" i="46"/>
  <c r="NV238" i="46"/>
  <c r="PX238" i="46"/>
  <c r="NW238" i="46"/>
  <c r="QK238" i="46"/>
  <c r="QC237" i="46"/>
  <c r="QM237" i="46"/>
  <c r="NA237" i="46"/>
  <c r="NL237" i="46"/>
  <c r="NM237" i="46"/>
  <c r="PV237" i="46"/>
  <c r="MR237" i="46"/>
  <c r="PA237" i="46"/>
  <c r="QG237" i="46"/>
  <c r="NO237" i="46"/>
  <c r="QP237" i="46"/>
  <c r="PS237" i="46"/>
  <c r="NI237" i="46"/>
  <c r="NK237" i="46"/>
  <c r="OZ237" i="46"/>
  <c r="MP237" i="46"/>
  <c r="QH237" i="46"/>
  <c r="NZ237" i="46"/>
  <c r="OS237" i="46"/>
  <c r="PT237" i="46"/>
  <c r="NQ237" i="46"/>
  <c r="NH237" i="46"/>
  <c r="MI237" i="46"/>
  <c r="ML237" i="46"/>
  <c r="PW237" i="46"/>
  <c r="QN237" i="46"/>
  <c r="OG237" i="46"/>
  <c r="MZ237" i="46"/>
  <c r="OA237" i="46"/>
  <c r="MU237" i="46"/>
  <c r="QB237" i="46"/>
  <c r="OH237" i="46"/>
  <c r="QD237" i="46"/>
  <c r="QQ237" i="46"/>
  <c r="PL237" i="46"/>
  <c r="MK237" i="46"/>
  <c r="NN237" i="46"/>
  <c r="MF237" i="46"/>
  <c r="PP237" i="46"/>
  <c r="OV237" i="46"/>
  <c r="OP237" i="46"/>
  <c r="MW237" i="46"/>
  <c r="PF237" i="46"/>
  <c r="MQ237" i="46"/>
  <c r="OJ237" i="46"/>
  <c r="OL237" i="46"/>
  <c r="PO237" i="46"/>
  <c r="OD237" i="46"/>
  <c r="PQ237" i="46"/>
  <c r="MT237" i="46"/>
  <c r="PG237" i="46"/>
  <c r="PD237" i="46"/>
  <c r="MX237" i="46"/>
  <c r="OK237" i="46"/>
  <c r="NJ237" i="46"/>
  <c r="NP237" i="46"/>
  <c r="OY237" i="46"/>
  <c r="PZ237" i="46"/>
  <c r="NU237" i="46"/>
  <c r="PN237" i="46"/>
  <c r="OW237" i="46"/>
  <c r="OF237" i="46"/>
  <c r="MN237" i="46"/>
  <c r="PK237" i="46"/>
  <c r="MV237" i="46"/>
  <c r="NR237" i="46"/>
  <c r="NE237" i="46"/>
  <c r="PM237" i="46"/>
  <c r="QA237" i="46"/>
  <c r="MJ237" i="46"/>
  <c r="ND237" i="46"/>
  <c r="MG237" i="46"/>
  <c r="NY237" i="46"/>
  <c r="OE237" i="46"/>
  <c r="PB237" i="46"/>
  <c r="OX237" i="46"/>
  <c r="OM237" i="46"/>
  <c r="MS237" i="46"/>
  <c r="OQ237" i="46"/>
  <c r="NC237" i="46"/>
  <c r="OB237" i="46"/>
  <c r="QI237" i="46"/>
  <c r="PY237" i="46"/>
  <c r="OO237" i="46"/>
  <c r="MH237" i="46"/>
  <c r="PU237" i="46"/>
  <c r="QE237" i="46"/>
  <c r="NX237" i="46"/>
  <c r="OC237" i="46"/>
  <c r="OR237" i="46"/>
  <c r="PR237" i="46"/>
  <c r="PE237" i="46"/>
  <c r="QO237" i="46"/>
  <c r="OT237" i="46"/>
  <c r="NS237" i="46"/>
  <c r="QF237" i="46"/>
  <c r="PI237" i="46"/>
  <c r="NG237" i="46"/>
  <c r="QL237" i="46"/>
  <c r="NB237" i="46"/>
  <c r="NF237" i="46"/>
  <c r="NT237" i="46"/>
  <c r="MY237" i="46"/>
  <c r="PC237" i="46"/>
  <c r="MM237" i="46"/>
  <c r="MO237" i="46"/>
  <c r="PH237" i="46"/>
  <c r="QJ237" i="46"/>
  <c r="OI237" i="46"/>
  <c r="PJ237" i="46"/>
  <c r="OU237" i="46"/>
  <c r="ON237" i="46"/>
  <c r="NV237" i="46"/>
  <c r="PX237" i="46"/>
  <c r="NW237" i="46"/>
  <c r="QK237" i="46"/>
  <c r="QC236" i="46"/>
  <c r="QM236" i="46"/>
  <c r="NA236" i="46"/>
  <c r="NL236" i="46"/>
  <c r="NM236" i="46"/>
  <c r="PV236" i="46"/>
  <c r="MR236" i="46"/>
  <c r="PA236" i="46"/>
  <c r="QG236" i="46"/>
  <c r="NO236" i="46"/>
  <c r="QP236" i="46"/>
  <c r="PS236" i="46"/>
  <c r="NI236" i="46"/>
  <c r="NK236" i="46"/>
  <c r="OZ236" i="46"/>
  <c r="MP236" i="46"/>
  <c r="QH236" i="46"/>
  <c r="NZ236" i="46"/>
  <c r="OS236" i="46"/>
  <c r="PT236" i="46"/>
  <c r="NQ236" i="46"/>
  <c r="NH236" i="46"/>
  <c r="MI236" i="46"/>
  <c r="ML236" i="46"/>
  <c r="PW236" i="46"/>
  <c r="QN236" i="46"/>
  <c r="OG236" i="46"/>
  <c r="MZ236" i="46"/>
  <c r="OA236" i="46"/>
  <c r="MU236" i="46"/>
  <c r="QB236" i="46"/>
  <c r="OH236" i="46"/>
  <c r="QD236" i="46"/>
  <c r="QQ236" i="46"/>
  <c r="PL236" i="46"/>
  <c r="MK236" i="46"/>
  <c r="NN236" i="46"/>
  <c r="MF236" i="46"/>
  <c r="PP236" i="46"/>
  <c r="OV236" i="46"/>
  <c r="OP236" i="46"/>
  <c r="MW236" i="46"/>
  <c r="PF236" i="46"/>
  <c r="MQ236" i="46"/>
  <c r="OJ236" i="46"/>
  <c r="OL236" i="46"/>
  <c r="PO236" i="46"/>
  <c r="OD236" i="46"/>
  <c r="PQ236" i="46"/>
  <c r="MT236" i="46"/>
  <c r="PG236" i="46"/>
  <c r="PD236" i="46"/>
  <c r="MX236" i="46"/>
  <c r="OK236" i="46"/>
  <c r="NJ236" i="46"/>
  <c r="NP236" i="46"/>
  <c r="OY236" i="46"/>
  <c r="PZ236" i="46"/>
  <c r="NU236" i="46"/>
  <c r="PN236" i="46"/>
  <c r="OW236" i="46"/>
  <c r="OF236" i="46"/>
  <c r="MN236" i="46"/>
  <c r="PK236" i="46"/>
  <c r="MV236" i="46"/>
  <c r="NR236" i="46"/>
  <c r="NE236" i="46"/>
  <c r="PM236" i="46"/>
  <c r="QA236" i="46"/>
  <c r="MJ236" i="46"/>
  <c r="ND236" i="46"/>
  <c r="MG236" i="46"/>
  <c r="NY236" i="46"/>
  <c r="OE236" i="46"/>
  <c r="PB236" i="46"/>
  <c r="OX236" i="46"/>
  <c r="OM236" i="46"/>
  <c r="MS236" i="46"/>
  <c r="OQ236" i="46"/>
  <c r="NC236" i="46"/>
  <c r="OB236" i="46"/>
  <c r="QI236" i="46"/>
  <c r="PY236" i="46"/>
  <c r="OO236" i="46"/>
  <c r="MH236" i="46"/>
  <c r="PU236" i="46"/>
  <c r="QE236" i="46"/>
  <c r="NX236" i="46"/>
  <c r="OC236" i="46"/>
  <c r="OR236" i="46"/>
  <c r="PR236" i="46"/>
  <c r="PE236" i="46"/>
  <c r="QO236" i="46"/>
  <c r="OT236" i="46"/>
  <c r="NS236" i="46"/>
  <c r="QF236" i="46"/>
  <c r="PI236" i="46"/>
  <c r="NG236" i="46"/>
  <c r="QL236" i="46"/>
  <c r="NB236" i="46"/>
  <c r="NF236" i="46"/>
  <c r="NT236" i="46"/>
  <c r="MY236" i="46"/>
  <c r="PC236" i="46"/>
  <c r="MM236" i="46"/>
  <c r="MO236" i="46"/>
  <c r="PH236" i="46"/>
  <c r="QJ236" i="46"/>
  <c r="OI236" i="46"/>
  <c r="PJ236" i="46"/>
  <c r="OU236" i="46"/>
  <c r="ON236" i="46"/>
  <c r="NV236" i="46"/>
  <c r="PX236" i="46"/>
  <c r="NW236" i="46"/>
  <c r="QK236" i="46"/>
  <c r="QC235" i="46"/>
  <c r="QM235" i="46"/>
  <c r="NA235" i="46"/>
  <c r="NL235" i="46"/>
  <c r="NM235" i="46"/>
  <c r="PV235" i="46"/>
  <c r="MR235" i="46"/>
  <c r="PA235" i="46"/>
  <c r="QG235" i="46"/>
  <c r="NO235" i="46"/>
  <c r="QP235" i="46"/>
  <c r="PS235" i="46"/>
  <c r="NI235" i="46"/>
  <c r="NK235" i="46"/>
  <c r="OZ235" i="46"/>
  <c r="MP235" i="46"/>
  <c r="QH235" i="46"/>
  <c r="NZ235" i="46"/>
  <c r="OS235" i="46"/>
  <c r="PT235" i="46"/>
  <c r="NQ235" i="46"/>
  <c r="NH235" i="46"/>
  <c r="MI235" i="46"/>
  <c r="ML235" i="46"/>
  <c r="PW235" i="46"/>
  <c r="QN235" i="46"/>
  <c r="OG235" i="46"/>
  <c r="MZ235" i="46"/>
  <c r="OA235" i="46"/>
  <c r="MU235" i="46"/>
  <c r="QB235" i="46"/>
  <c r="OH235" i="46"/>
  <c r="QD235" i="46"/>
  <c r="QQ235" i="46"/>
  <c r="PL235" i="46"/>
  <c r="MK235" i="46"/>
  <c r="NN235" i="46"/>
  <c r="MF235" i="46"/>
  <c r="PP235" i="46"/>
  <c r="OV235" i="46"/>
  <c r="OP235" i="46"/>
  <c r="MW235" i="46"/>
  <c r="PF235" i="46"/>
  <c r="MQ235" i="46"/>
  <c r="OJ235" i="46"/>
  <c r="OL235" i="46"/>
  <c r="PO235" i="46"/>
  <c r="OD235" i="46"/>
  <c r="PQ235" i="46"/>
  <c r="MT235" i="46"/>
  <c r="PG235" i="46"/>
  <c r="PD235" i="46"/>
  <c r="MX235" i="46"/>
  <c r="OK235" i="46"/>
  <c r="NJ235" i="46"/>
  <c r="NP235" i="46"/>
  <c r="OY235" i="46"/>
  <c r="PZ235" i="46"/>
  <c r="NU235" i="46"/>
  <c r="PN235" i="46"/>
  <c r="OW235" i="46"/>
  <c r="OF235" i="46"/>
  <c r="MN235" i="46"/>
  <c r="PK235" i="46"/>
  <c r="MV235" i="46"/>
  <c r="NR235" i="46"/>
  <c r="NE235" i="46"/>
  <c r="PM235" i="46"/>
  <c r="QA235" i="46"/>
  <c r="MJ235" i="46"/>
  <c r="ND235" i="46"/>
  <c r="MG235" i="46"/>
  <c r="NY235" i="46"/>
  <c r="OE235" i="46"/>
  <c r="PB235" i="46"/>
  <c r="OX235" i="46"/>
  <c r="OM235" i="46"/>
  <c r="MS235" i="46"/>
  <c r="OQ235" i="46"/>
  <c r="NC235" i="46"/>
  <c r="OB235" i="46"/>
  <c r="QI235" i="46"/>
  <c r="PY235" i="46"/>
  <c r="OO235" i="46"/>
  <c r="MH235" i="46"/>
  <c r="PU235" i="46"/>
  <c r="QE235" i="46"/>
  <c r="NX235" i="46"/>
  <c r="OC235" i="46"/>
  <c r="OR235" i="46"/>
  <c r="PR235" i="46"/>
  <c r="PE235" i="46"/>
  <c r="QO235" i="46"/>
  <c r="OT235" i="46"/>
  <c r="NS235" i="46"/>
  <c r="QF235" i="46"/>
  <c r="PI235" i="46"/>
  <c r="NG235" i="46"/>
  <c r="QL235" i="46"/>
  <c r="NB235" i="46"/>
  <c r="NF235" i="46"/>
  <c r="NT235" i="46"/>
  <c r="MY235" i="46"/>
  <c r="PC235" i="46"/>
  <c r="MM235" i="46"/>
  <c r="MO235" i="46"/>
  <c r="PH235" i="46"/>
  <c r="QJ235" i="46"/>
  <c r="OI235" i="46"/>
  <c r="PJ235" i="46"/>
  <c r="OU235" i="46"/>
  <c r="ON235" i="46"/>
  <c r="NV235" i="46"/>
  <c r="PX235" i="46"/>
  <c r="NW235" i="46"/>
  <c r="QK235" i="46"/>
  <c r="QC234" i="46"/>
  <c r="QM234" i="46"/>
  <c r="NA234" i="46"/>
  <c r="NL234" i="46"/>
  <c r="NM234" i="46"/>
  <c r="PV234" i="46"/>
  <c r="MR234" i="46"/>
  <c r="PA234" i="46"/>
  <c r="QG234" i="46"/>
  <c r="NO234" i="46"/>
  <c r="QP234" i="46"/>
  <c r="PS234" i="46"/>
  <c r="NI234" i="46"/>
  <c r="NK234" i="46"/>
  <c r="OZ234" i="46"/>
  <c r="MP234" i="46"/>
  <c r="QH234" i="46"/>
  <c r="NZ234" i="46"/>
  <c r="OS234" i="46"/>
  <c r="PT234" i="46"/>
  <c r="NQ234" i="46"/>
  <c r="NH234" i="46"/>
  <c r="MI234" i="46"/>
  <c r="ML234" i="46"/>
  <c r="PW234" i="46"/>
  <c r="QN234" i="46"/>
  <c r="OG234" i="46"/>
  <c r="MZ234" i="46"/>
  <c r="OA234" i="46"/>
  <c r="MU234" i="46"/>
  <c r="QB234" i="46"/>
  <c r="OH234" i="46"/>
  <c r="QD234" i="46"/>
  <c r="QQ234" i="46"/>
  <c r="PL234" i="46"/>
  <c r="MK234" i="46"/>
  <c r="NN234" i="46"/>
  <c r="MF234" i="46"/>
  <c r="PP234" i="46"/>
  <c r="OV234" i="46"/>
  <c r="OP234" i="46"/>
  <c r="MW234" i="46"/>
  <c r="PF234" i="46"/>
  <c r="MQ234" i="46"/>
  <c r="OJ234" i="46"/>
  <c r="OL234" i="46"/>
  <c r="PO234" i="46"/>
  <c r="OD234" i="46"/>
  <c r="PQ234" i="46"/>
  <c r="MT234" i="46"/>
  <c r="PG234" i="46"/>
  <c r="PD234" i="46"/>
  <c r="MX234" i="46"/>
  <c r="OK234" i="46"/>
  <c r="NJ234" i="46"/>
  <c r="NP234" i="46"/>
  <c r="OY234" i="46"/>
  <c r="PZ234" i="46"/>
  <c r="NU234" i="46"/>
  <c r="PN234" i="46"/>
  <c r="OW234" i="46"/>
  <c r="OF234" i="46"/>
  <c r="MN234" i="46"/>
  <c r="PK234" i="46"/>
  <c r="MV234" i="46"/>
  <c r="NR234" i="46"/>
  <c r="NE234" i="46"/>
  <c r="PM234" i="46"/>
  <c r="QA234" i="46"/>
  <c r="MJ234" i="46"/>
  <c r="ND234" i="46"/>
  <c r="MG234" i="46"/>
  <c r="NY234" i="46"/>
  <c r="OE234" i="46"/>
  <c r="PB234" i="46"/>
  <c r="OX234" i="46"/>
  <c r="OM234" i="46"/>
  <c r="MS234" i="46"/>
  <c r="OQ234" i="46"/>
  <c r="NC234" i="46"/>
  <c r="OB234" i="46"/>
  <c r="QI234" i="46"/>
  <c r="PY234" i="46"/>
  <c r="OO234" i="46"/>
  <c r="MH234" i="46"/>
  <c r="PU234" i="46"/>
  <c r="QE234" i="46"/>
  <c r="NX234" i="46"/>
  <c r="OC234" i="46"/>
  <c r="OR234" i="46"/>
  <c r="PR234" i="46"/>
  <c r="PE234" i="46"/>
  <c r="QO234" i="46"/>
  <c r="OT234" i="46"/>
  <c r="NS234" i="46"/>
  <c r="QF234" i="46"/>
  <c r="PI234" i="46"/>
  <c r="NG234" i="46"/>
  <c r="QL234" i="46"/>
  <c r="NB234" i="46"/>
  <c r="NF234" i="46"/>
  <c r="NT234" i="46"/>
  <c r="MY234" i="46"/>
  <c r="PC234" i="46"/>
  <c r="MM234" i="46"/>
  <c r="MO234" i="46"/>
  <c r="PH234" i="46"/>
  <c r="QJ234" i="46"/>
  <c r="OI234" i="46"/>
  <c r="PJ234" i="46"/>
  <c r="OU234" i="46"/>
  <c r="ON234" i="46"/>
  <c r="NV234" i="46"/>
  <c r="PX234" i="46"/>
  <c r="NW234" i="46"/>
  <c r="QK234" i="46"/>
  <c r="QC233" i="46"/>
  <c r="QM233" i="46"/>
  <c r="NA233" i="46"/>
  <c r="NL233" i="46"/>
  <c r="NM233" i="46"/>
  <c r="PV233" i="46"/>
  <c r="MR233" i="46"/>
  <c r="PA233" i="46"/>
  <c r="QG233" i="46"/>
  <c r="NO233" i="46"/>
  <c r="QP233" i="46"/>
  <c r="PS233" i="46"/>
  <c r="NI233" i="46"/>
  <c r="NK233" i="46"/>
  <c r="OZ233" i="46"/>
  <c r="MP233" i="46"/>
  <c r="QH233" i="46"/>
  <c r="NZ233" i="46"/>
  <c r="OS233" i="46"/>
  <c r="PT233" i="46"/>
  <c r="NQ233" i="46"/>
  <c r="NH233" i="46"/>
  <c r="MI233" i="46"/>
  <c r="ML233" i="46"/>
  <c r="PW233" i="46"/>
  <c r="QN233" i="46"/>
  <c r="OG233" i="46"/>
  <c r="MZ233" i="46"/>
  <c r="OA233" i="46"/>
  <c r="MU233" i="46"/>
  <c r="QB233" i="46"/>
  <c r="OH233" i="46"/>
  <c r="QD233" i="46"/>
  <c r="QQ233" i="46"/>
  <c r="PL233" i="46"/>
  <c r="MK233" i="46"/>
  <c r="NN233" i="46"/>
  <c r="MF233" i="46"/>
  <c r="PP233" i="46"/>
  <c r="OV233" i="46"/>
  <c r="OP233" i="46"/>
  <c r="MW233" i="46"/>
  <c r="PF233" i="46"/>
  <c r="MQ233" i="46"/>
  <c r="OJ233" i="46"/>
  <c r="OL233" i="46"/>
  <c r="PO233" i="46"/>
  <c r="OD233" i="46"/>
  <c r="PQ233" i="46"/>
  <c r="MT233" i="46"/>
  <c r="PG233" i="46"/>
  <c r="PD233" i="46"/>
  <c r="MX233" i="46"/>
  <c r="OK233" i="46"/>
  <c r="NJ233" i="46"/>
  <c r="NP233" i="46"/>
  <c r="OY233" i="46"/>
  <c r="PZ233" i="46"/>
  <c r="NU233" i="46"/>
  <c r="PN233" i="46"/>
  <c r="OW233" i="46"/>
  <c r="OF233" i="46"/>
  <c r="MN233" i="46"/>
  <c r="PK233" i="46"/>
  <c r="MV233" i="46"/>
  <c r="NR233" i="46"/>
  <c r="NE233" i="46"/>
  <c r="PM233" i="46"/>
  <c r="QA233" i="46"/>
  <c r="MJ233" i="46"/>
  <c r="ND233" i="46"/>
  <c r="MG233" i="46"/>
  <c r="NY233" i="46"/>
  <c r="OE233" i="46"/>
  <c r="PB233" i="46"/>
  <c r="OX233" i="46"/>
  <c r="OM233" i="46"/>
  <c r="MS233" i="46"/>
  <c r="OQ233" i="46"/>
  <c r="NC233" i="46"/>
  <c r="OB233" i="46"/>
  <c r="QI233" i="46"/>
  <c r="PY233" i="46"/>
  <c r="OO233" i="46"/>
  <c r="MH233" i="46"/>
  <c r="PU233" i="46"/>
  <c r="QE233" i="46"/>
  <c r="NX233" i="46"/>
  <c r="OC233" i="46"/>
  <c r="OR233" i="46"/>
  <c r="PR233" i="46"/>
  <c r="PE233" i="46"/>
  <c r="QO233" i="46"/>
  <c r="OT233" i="46"/>
  <c r="NS233" i="46"/>
  <c r="QF233" i="46"/>
  <c r="PI233" i="46"/>
  <c r="NG233" i="46"/>
  <c r="QL233" i="46"/>
  <c r="NB233" i="46"/>
  <c r="NF233" i="46"/>
  <c r="NT233" i="46"/>
  <c r="MY233" i="46"/>
  <c r="PC233" i="46"/>
  <c r="MM233" i="46"/>
  <c r="MO233" i="46"/>
  <c r="PH233" i="46"/>
  <c r="QJ233" i="46"/>
  <c r="OI233" i="46"/>
  <c r="PJ233" i="46"/>
  <c r="OU233" i="46"/>
  <c r="ON233" i="46"/>
  <c r="NV233" i="46"/>
  <c r="PX233" i="46"/>
  <c r="NW233" i="46"/>
  <c r="QK233" i="46"/>
  <c r="QC232" i="46"/>
  <c r="QM232" i="46"/>
  <c r="NA232" i="46"/>
  <c r="NL232" i="46"/>
  <c r="NM232" i="46"/>
  <c r="PV232" i="46"/>
  <c r="MR232" i="46"/>
  <c r="PA232" i="46"/>
  <c r="QG232" i="46"/>
  <c r="NO232" i="46"/>
  <c r="QP232" i="46"/>
  <c r="PS232" i="46"/>
  <c r="NI232" i="46"/>
  <c r="NK232" i="46"/>
  <c r="OZ232" i="46"/>
  <c r="MP232" i="46"/>
  <c r="QH232" i="46"/>
  <c r="NZ232" i="46"/>
  <c r="OS232" i="46"/>
  <c r="PT232" i="46"/>
  <c r="NQ232" i="46"/>
  <c r="NH232" i="46"/>
  <c r="MI232" i="46"/>
  <c r="ML232" i="46"/>
  <c r="PW232" i="46"/>
  <c r="QN232" i="46"/>
  <c r="OG232" i="46"/>
  <c r="MZ232" i="46"/>
  <c r="OA232" i="46"/>
  <c r="MU232" i="46"/>
  <c r="QB232" i="46"/>
  <c r="OH232" i="46"/>
  <c r="QD232" i="46"/>
  <c r="QQ232" i="46"/>
  <c r="PL232" i="46"/>
  <c r="MK232" i="46"/>
  <c r="NN232" i="46"/>
  <c r="MF232" i="46"/>
  <c r="PP232" i="46"/>
  <c r="OV232" i="46"/>
  <c r="OP232" i="46"/>
  <c r="MW232" i="46"/>
  <c r="PF232" i="46"/>
  <c r="MQ232" i="46"/>
  <c r="OJ232" i="46"/>
  <c r="OL232" i="46"/>
  <c r="PO232" i="46"/>
  <c r="OD232" i="46"/>
  <c r="PQ232" i="46"/>
  <c r="MT232" i="46"/>
  <c r="PG232" i="46"/>
  <c r="PD232" i="46"/>
  <c r="MX232" i="46"/>
  <c r="OK232" i="46"/>
  <c r="NJ232" i="46"/>
  <c r="NP232" i="46"/>
  <c r="OY232" i="46"/>
  <c r="PZ232" i="46"/>
  <c r="NU232" i="46"/>
  <c r="PN232" i="46"/>
  <c r="OW232" i="46"/>
  <c r="OF232" i="46"/>
  <c r="MN232" i="46"/>
  <c r="PK232" i="46"/>
  <c r="MV232" i="46"/>
  <c r="NR232" i="46"/>
  <c r="NE232" i="46"/>
  <c r="PM232" i="46"/>
  <c r="QA232" i="46"/>
  <c r="MJ232" i="46"/>
  <c r="ND232" i="46"/>
  <c r="MG232" i="46"/>
  <c r="NY232" i="46"/>
  <c r="OE232" i="46"/>
  <c r="PB232" i="46"/>
  <c r="OX232" i="46"/>
  <c r="OM232" i="46"/>
  <c r="MS232" i="46"/>
  <c r="OQ232" i="46"/>
  <c r="NC232" i="46"/>
  <c r="OB232" i="46"/>
  <c r="QI232" i="46"/>
  <c r="PY232" i="46"/>
  <c r="OO232" i="46"/>
  <c r="MH232" i="46"/>
  <c r="PU232" i="46"/>
  <c r="QE232" i="46"/>
  <c r="NX232" i="46"/>
  <c r="OC232" i="46"/>
  <c r="OR232" i="46"/>
  <c r="PR232" i="46"/>
  <c r="PE232" i="46"/>
  <c r="QO232" i="46"/>
  <c r="OT232" i="46"/>
  <c r="NS232" i="46"/>
  <c r="QF232" i="46"/>
  <c r="PI232" i="46"/>
  <c r="NG232" i="46"/>
  <c r="QL232" i="46"/>
  <c r="NB232" i="46"/>
  <c r="NF232" i="46"/>
  <c r="NT232" i="46"/>
  <c r="MY232" i="46"/>
  <c r="PC232" i="46"/>
  <c r="MM232" i="46"/>
  <c r="MO232" i="46"/>
  <c r="PH232" i="46"/>
  <c r="QJ232" i="46"/>
  <c r="OI232" i="46"/>
  <c r="PJ232" i="46"/>
  <c r="OU232" i="46"/>
  <c r="ON232" i="46"/>
  <c r="NV232" i="46"/>
  <c r="PX232" i="46"/>
  <c r="NW232" i="46"/>
  <c r="QK232" i="46"/>
  <c r="QC231" i="46"/>
  <c r="QM231" i="46"/>
  <c r="NA231" i="46"/>
  <c r="NL231" i="46"/>
  <c r="NM231" i="46"/>
  <c r="PV231" i="46"/>
  <c r="MR231" i="46"/>
  <c r="PA231" i="46"/>
  <c r="QG231" i="46"/>
  <c r="NO231" i="46"/>
  <c r="QP231" i="46"/>
  <c r="PS231" i="46"/>
  <c r="NI231" i="46"/>
  <c r="NK231" i="46"/>
  <c r="OZ231" i="46"/>
  <c r="MP231" i="46"/>
  <c r="QH231" i="46"/>
  <c r="NZ231" i="46"/>
  <c r="OS231" i="46"/>
  <c r="PT231" i="46"/>
  <c r="NQ231" i="46"/>
  <c r="NH231" i="46"/>
  <c r="MI231" i="46"/>
  <c r="ML231" i="46"/>
  <c r="PW231" i="46"/>
  <c r="QN231" i="46"/>
  <c r="OG231" i="46"/>
  <c r="MZ231" i="46"/>
  <c r="OA231" i="46"/>
  <c r="MU231" i="46"/>
  <c r="QB231" i="46"/>
  <c r="OH231" i="46"/>
  <c r="QD231" i="46"/>
  <c r="QQ231" i="46"/>
  <c r="PL231" i="46"/>
  <c r="MK231" i="46"/>
  <c r="NN231" i="46"/>
  <c r="MF231" i="46"/>
  <c r="PP231" i="46"/>
  <c r="OV231" i="46"/>
  <c r="OP231" i="46"/>
  <c r="MW231" i="46"/>
  <c r="PF231" i="46"/>
  <c r="MQ231" i="46"/>
  <c r="OJ231" i="46"/>
  <c r="OL231" i="46"/>
  <c r="PO231" i="46"/>
  <c r="OD231" i="46"/>
  <c r="PQ231" i="46"/>
  <c r="MT231" i="46"/>
  <c r="PG231" i="46"/>
  <c r="PD231" i="46"/>
  <c r="MX231" i="46"/>
  <c r="OK231" i="46"/>
  <c r="NJ231" i="46"/>
  <c r="NP231" i="46"/>
  <c r="OY231" i="46"/>
  <c r="PZ231" i="46"/>
  <c r="NU231" i="46"/>
  <c r="PN231" i="46"/>
  <c r="OW231" i="46"/>
  <c r="OF231" i="46"/>
  <c r="MN231" i="46"/>
  <c r="PK231" i="46"/>
  <c r="MV231" i="46"/>
  <c r="NR231" i="46"/>
  <c r="NE231" i="46"/>
  <c r="PM231" i="46"/>
  <c r="QA231" i="46"/>
  <c r="MJ231" i="46"/>
  <c r="ND231" i="46"/>
  <c r="MG231" i="46"/>
  <c r="NY231" i="46"/>
  <c r="OE231" i="46"/>
  <c r="PB231" i="46"/>
  <c r="OX231" i="46"/>
  <c r="OM231" i="46"/>
  <c r="MS231" i="46"/>
  <c r="OQ231" i="46"/>
  <c r="NC231" i="46"/>
  <c r="OB231" i="46"/>
  <c r="QI231" i="46"/>
  <c r="PY231" i="46"/>
  <c r="OO231" i="46"/>
  <c r="MH231" i="46"/>
  <c r="PU231" i="46"/>
  <c r="QE231" i="46"/>
  <c r="NX231" i="46"/>
  <c r="OC231" i="46"/>
  <c r="OR231" i="46"/>
  <c r="PR231" i="46"/>
  <c r="PE231" i="46"/>
  <c r="QO231" i="46"/>
  <c r="OT231" i="46"/>
  <c r="NS231" i="46"/>
  <c r="QF231" i="46"/>
  <c r="PI231" i="46"/>
  <c r="NG231" i="46"/>
  <c r="QL231" i="46"/>
  <c r="NB231" i="46"/>
  <c r="NF231" i="46"/>
  <c r="NT231" i="46"/>
  <c r="MY231" i="46"/>
  <c r="PC231" i="46"/>
  <c r="MM231" i="46"/>
  <c r="MO231" i="46"/>
  <c r="PH231" i="46"/>
  <c r="QJ231" i="46"/>
  <c r="OI231" i="46"/>
  <c r="PJ231" i="46"/>
  <c r="OU231" i="46"/>
  <c r="ON231" i="46"/>
  <c r="NV231" i="46"/>
  <c r="PX231" i="46"/>
  <c r="NW231" i="46"/>
  <c r="QK231" i="46"/>
  <c r="QC230" i="46"/>
  <c r="QM230" i="46"/>
  <c r="NA230" i="46"/>
  <c r="NL230" i="46"/>
  <c r="NM230" i="46"/>
  <c r="PV230" i="46"/>
  <c r="MR230" i="46"/>
  <c r="PA230" i="46"/>
  <c r="QG230" i="46"/>
  <c r="NO230" i="46"/>
  <c r="QP230" i="46"/>
  <c r="PS230" i="46"/>
  <c r="NI230" i="46"/>
  <c r="NK230" i="46"/>
  <c r="OZ230" i="46"/>
  <c r="MP230" i="46"/>
  <c r="QH230" i="46"/>
  <c r="NZ230" i="46"/>
  <c r="OS230" i="46"/>
  <c r="PT230" i="46"/>
  <c r="NQ230" i="46"/>
  <c r="NH230" i="46"/>
  <c r="MI230" i="46"/>
  <c r="ML230" i="46"/>
  <c r="PW230" i="46"/>
  <c r="QN230" i="46"/>
  <c r="OG230" i="46"/>
  <c r="MZ230" i="46"/>
  <c r="OA230" i="46"/>
  <c r="MU230" i="46"/>
  <c r="QB230" i="46"/>
  <c r="OH230" i="46"/>
  <c r="QD230" i="46"/>
  <c r="QQ230" i="46"/>
  <c r="PL230" i="46"/>
  <c r="MK230" i="46"/>
  <c r="NN230" i="46"/>
  <c r="MF230" i="46"/>
  <c r="PP230" i="46"/>
  <c r="OV230" i="46"/>
  <c r="OP230" i="46"/>
  <c r="MW230" i="46"/>
  <c r="PF230" i="46"/>
  <c r="MQ230" i="46"/>
  <c r="OJ230" i="46"/>
  <c r="OL230" i="46"/>
  <c r="PO230" i="46"/>
  <c r="OD230" i="46"/>
  <c r="PQ230" i="46"/>
  <c r="MT230" i="46"/>
  <c r="PG230" i="46"/>
  <c r="PD230" i="46"/>
  <c r="MX230" i="46"/>
  <c r="OK230" i="46"/>
  <c r="NJ230" i="46"/>
  <c r="NP230" i="46"/>
  <c r="OY230" i="46"/>
  <c r="PZ230" i="46"/>
  <c r="NU230" i="46"/>
  <c r="PN230" i="46"/>
  <c r="OW230" i="46"/>
  <c r="OF230" i="46"/>
  <c r="MN230" i="46"/>
  <c r="PK230" i="46"/>
  <c r="MV230" i="46"/>
  <c r="NR230" i="46"/>
  <c r="NE230" i="46"/>
  <c r="PM230" i="46"/>
  <c r="QA230" i="46"/>
  <c r="MJ230" i="46"/>
  <c r="ND230" i="46"/>
  <c r="MG230" i="46"/>
  <c r="NY230" i="46"/>
  <c r="OE230" i="46"/>
  <c r="PB230" i="46"/>
  <c r="OX230" i="46"/>
  <c r="OM230" i="46"/>
  <c r="MS230" i="46"/>
  <c r="OQ230" i="46"/>
  <c r="NC230" i="46"/>
  <c r="OB230" i="46"/>
  <c r="QI230" i="46"/>
  <c r="PY230" i="46"/>
  <c r="OO230" i="46"/>
  <c r="MH230" i="46"/>
  <c r="PU230" i="46"/>
  <c r="QE230" i="46"/>
  <c r="NX230" i="46"/>
  <c r="OC230" i="46"/>
  <c r="OR230" i="46"/>
  <c r="PR230" i="46"/>
  <c r="PE230" i="46"/>
  <c r="QO230" i="46"/>
  <c r="OT230" i="46"/>
  <c r="NS230" i="46"/>
  <c r="QF230" i="46"/>
  <c r="PI230" i="46"/>
  <c r="NG230" i="46"/>
  <c r="QL230" i="46"/>
  <c r="NB230" i="46"/>
  <c r="NF230" i="46"/>
  <c r="NT230" i="46"/>
  <c r="MY230" i="46"/>
  <c r="PC230" i="46"/>
  <c r="MM230" i="46"/>
  <c r="MO230" i="46"/>
  <c r="PH230" i="46"/>
  <c r="QJ230" i="46"/>
  <c r="OI230" i="46"/>
  <c r="PJ230" i="46"/>
  <c r="OU230" i="46"/>
  <c r="ON230" i="46"/>
  <c r="NV230" i="46"/>
  <c r="PX230" i="46"/>
  <c r="NW230" i="46"/>
  <c r="QK230" i="46"/>
  <c r="QC229" i="46"/>
  <c r="QM229" i="46"/>
  <c r="NA229" i="46"/>
  <c r="NL229" i="46"/>
  <c r="NM229" i="46"/>
  <c r="PV229" i="46"/>
  <c r="MR229" i="46"/>
  <c r="PA229" i="46"/>
  <c r="QG229" i="46"/>
  <c r="NO229" i="46"/>
  <c r="QP229" i="46"/>
  <c r="PS229" i="46"/>
  <c r="NI229" i="46"/>
  <c r="NK229" i="46"/>
  <c r="OZ229" i="46"/>
  <c r="MP229" i="46"/>
  <c r="QH229" i="46"/>
  <c r="NZ229" i="46"/>
  <c r="OS229" i="46"/>
  <c r="PT229" i="46"/>
  <c r="NQ229" i="46"/>
  <c r="NH229" i="46"/>
  <c r="MI229" i="46"/>
  <c r="ML229" i="46"/>
  <c r="PW229" i="46"/>
  <c r="QN229" i="46"/>
  <c r="OG229" i="46"/>
  <c r="MZ229" i="46"/>
  <c r="OA229" i="46"/>
  <c r="MU229" i="46"/>
  <c r="QB229" i="46"/>
  <c r="OH229" i="46"/>
  <c r="QD229" i="46"/>
  <c r="QQ229" i="46"/>
  <c r="PL229" i="46"/>
  <c r="MK229" i="46"/>
  <c r="NN229" i="46"/>
  <c r="MF229" i="46"/>
  <c r="PP229" i="46"/>
  <c r="OV229" i="46"/>
  <c r="OP229" i="46"/>
  <c r="MW229" i="46"/>
  <c r="PF229" i="46"/>
  <c r="MQ229" i="46"/>
  <c r="OJ229" i="46"/>
  <c r="OL229" i="46"/>
  <c r="PO229" i="46"/>
  <c r="OD229" i="46"/>
  <c r="PQ229" i="46"/>
  <c r="MT229" i="46"/>
  <c r="PG229" i="46"/>
  <c r="PD229" i="46"/>
  <c r="MX229" i="46"/>
  <c r="OK229" i="46"/>
  <c r="NJ229" i="46"/>
  <c r="NP229" i="46"/>
  <c r="OY229" i="46"/>
  <c r="PZ229" i="46"/>
  <c r="NU229" i="46"/>
  <c r="PN229" i="46"/>
  <c r="OW229" i="46"/>
  <c r="OF229" i="46"/>
  <c r="MN229" i="46"/>
  <c r="PK229" i="46"/>
  <c r="MV229" i="46"/>
  <c r="NR229" i="46"/>
  <c r="NE229" i="46"/>
  <c r="PM229" i="46"/>
  <c r="QA229" i="46"/>
  <c r="MJ229" i="46"/>
  <c r="ND229" i="46"/>
  <c r="MG229" i="46"/>
  <c r="NY229" i="46"/>
  <c r="OE229" i="46"/>
  <c r="PB229" i="46"/>
  <c r="OX229" i="46"/>
  <c r="OM229" i="46"/>
  <c r="MS229" i="46"/>
  <c r="OQ229" i="46"/>
  <c r="NC229" i="46"/>
  <c r="OB229" i="46"/>
  <c r="QI229" i="46"/>
  <c r="PY229" i="46"/>
  <c r="OO229" i="46"/>
  <c r="MH229" i="46"/>
  <c r="PU229" i="46"/>
  <c r="QE229" i="46"/>
  <c r="NX229" i="46"/>
  <c r="OC229" i="46"/>
  <c r="OR229" i="46"/>
  <c r="PR229" i="46"/>
  <c r="PE229" i="46"/>
  <c r="QO229" i="46"/>
  <c r="OT229" i="46"/>
  <c r="NS229" i="46"/>
  <c r="QF229" i="46"/>
  <c r="PI229" i="46"/>
  <c r="NG229" i="46"/>
  <c r="QL229" i="46"/>
  <c r="NB229" i="46"/>
  <c r="NF229" i="46"/>
  <c r="NT229" i="46"/>
  <c r="MY229" i="46"/>
  <c r="PC229" i="46"/>
  <c r="MM229" i="46"/>
  <c r="MO229" i="46"/>
  <c r="PH229" i="46"/>
  <c r="QJ229" i="46"/>
  <c r="OI229" i="46"/>
  <c r="PJ229" i="46"/>
  <c r="OU229" i="46"/>
  <c r="ON229" i="46"/>
  <c r="NV229" i="46"/>
  <c r="PX229" i="46"/>
  <c r="NW229" i="46"/>
  <c r="QK229" i="46"/>
  <c r="QC228" i="46"/>
  <c r="QM228" i="46"/>
  <c r="NA228" i="46"/>
  <c r="NL228" i="46"/>
  <c r="NM228" i="46"/>
  <c r="PV228" i="46"/>
  <c r="MR228" i="46"/>
  <c r="PA228" i="46"/>
  <c r="QG228" i="46"/>
  <c r="NO228" i="46"/>
  <c r="QP228" i="46"/>
  <c r="PS228" i="46"/>
  <c r="NI228" i="46"/>
  <c r="NK228" i="46"/>
  <c r="OZ228" i="46"/>
  <c r="MP228" i="46"/>
  <c r="QH228" i="46"/>
  <c r="NZ228" i="46"/>
  <c r="OS228" i="46"/>
  <c r="PT228" i="46"/>
  <c r="NQ228" i="46"/>
  <c r="NH228" i="46"/>
  <c r="MI228" i="46"/>
  <c r="ML228" i="46"/>
  <c r="PW228" i="46"/>
  <c r="QN228" i="46"/>
  <c r="OG228" i="46"/>
  <c r="MZ228" i="46"/>
  <c r="OA228" i="46"/>
  <c r="MU228" i="46"/>
  <c r="QB228" i="46"/>
  <c r="OH228" i="46"/>
  <c r="QD228" i="46"/>
  <c r="QQ228" i="46"/>
  <c r="PL228" i="46"/>
  <c r="MK228" i="46"/>
  <c r="NN228" i="46"/>
  <c r="MF228" i="46"/>
  <c r="PP228" i="46"/>
  <c r="OV228" i="46"/>
  <c r="OP228" i="46"/>
  <c r="MW228" i="46"/>
  <c r="PF228" i="46"/>
  <c r="MQ228" i="46"/>
  <c r="OJ228" i="46"/>
  <c r="OL228" i="46"/>
  <c r="PO228" i="46"/>
  <c r="OD228" i="46"/>
  <c r="PQ228" i="46"/>
  <c r="MT228" i="46"/>
  <c r="PG228" i="46"/>
  <c r="PD228" i="46"/>
  <c r="MX228" i="46"/>
  <c r="OK228" i="46"/>
  <c r="NJ228" i="46"/>
  <c r="NP228" i="46"/>
  <c r="OY228" i="46"/>
  <c r="PZ228" i="46"/>
  <c r="NU228" i="46"/>
  <c r="PN228" i="46"/>
  <c r="OW228" i="46"/>
  <c r="OF228" i="46"/>
  <c r="MN228" i="46"/>
  <c r="PK228" i="46"/>
  <c r="MV228" i="46"/>
  <c r="NR228" i="46"/>
  <c r="NE228" i="46"/>
  <c r="PM228" i="46"/>
  <c r="QA228" i="46"/>
  <c r="MJ228" i="46"/>
  <c r="ND228" i="46"/>
  <c r="MG228" i="46"/>
  <c r="NY228" i="46"/>
  <c r="OE228" i="46"/>
  <c r="PB228" i="46"/>
  <c r="OX228" i="46"/>
  <c r="OM228" i="46"/>
  <c r="MS228" i="46"/>
  <c r="OQ228" i="46"/>
  <c r="NC228" i="46"/>
  <c r="OB228" i="46"/>
  <c r="QI228" i="46"/>
  <c r="PY228" i="46"/>
  <c r="OO228" i="46"/>
  <c r="MH228" i="46"/>
  <c r="PU228" i="46"/>
  <c r="QE228" i="46"/>
  <c r="NX228" i="46"/>
  <c r="OC228" i="46"/>
  <c r="OR228" i="46"/>
  <c r="PR228" i="46"/>
  <c r="PE228" i="46"/>
  <c r="QO228" i="46"/>
  <c r="OT228" i="46"/>
  <c r="NS228" i="46"/>
  <c r="QF228" i="46"/>
  <c r="PI228" i="46"/>
  <c r="NG228" i="46"/>
  <c r="QL228" i="46"/>
  <c r="NB228" i="46"/>
  <c r="NF228" i="46"/>
  <c r="NT228" i="46"/>
  <c r="MY228" i="46"/>
  <c r="PC228" i="46"/>
  <c r="MM228" i="46"/>
  <c r="MO228" i="46"/>
  <c r="PH228" i="46"/>
  <c r="QJ228" i="46"/>
  <c r="OI228" i="46"/>
  <c r="PJ228" i="46"/>
  <c r="OU228" i="46"/>
  <c r="ON228" i="46"/>
  <c r="NV228" i="46"/>
  <c r="PX228" i="46"/>
  <c r="NW228" i="46"/>
  <c r="QK228" i="46"/>
  <c r="QC227" i="46"/>
  <c r="QM227" i="46"/>
  <c r="NA227" i="46"/>
  <c r="NL227" i="46"/>
  <c r="NM227" i="46"/>
  <c r="PV227" i="46"/>
  <c r="MR227" i="46"/>
  <c r="PA227" i="46"/>
  <c r="QG227" i="46"/>
  <c r="NO227" i="46"/>
  <c r="QP227" i="46"/>
  <c r="PS227" i="46"/>
  <c r="NI227" i="46"/>
  <c r="NK227" i="46"/>
  <c r="OZ227" i="46"/>
  <c r="MP227" i="46"/>
  <c r="QH227" i="46"/>
  <c r="NZ227" i="46"/>
  <c r="OS227" i="46"/>
  <c r="PT227" i="46"/>
  <c r="NQ227" i="46"/>
  <c r="NH227" i="46"/>
  <c r="MI227" i="46"/>
  <c r="ML227" i="46"/>
  <c r="PW227" i="46"/>
  <c r="QN227" i="46"/>
  <c r="OG227" i="46"/>
  <c r="MZ227" i="46"/>
  <c r="OA227" i="46"/>
  <c r="MU227" i="46"/>
  <c r="QB227" i="46"/>
  <c r="OH227" i="46"/>
  <c r="QD227" i="46"/>
  <c r="QQ227" i="46"/>
  <c r="PL227" i="46"/>
  <c r="MK227" i="46"/>
  <c r="NN227" i="46"/>
  <c r="MF227" i="46"/>
  <c r="PP227" i="46"/>
  <c r="OV227" i="46"/>
  <c r="OP227" i="46"/>
  <c r="MW227" i="46"/>
  <c r="PF227" i="46"/>
  <c r="MQ227" i="46"/>
  <c r="OJ227" i="46"/>
  <c r="OL227" i="46"/>
  <c r="PO227" i="46"/>
  <c r="OD227" i="46"/>
  <c r="PQ227" i="46"/>
  <c r="MT227" i="46"/>
  <c r="PG227" i="46"/>
  <c r="PD227" i="46"/>
  <c r="MX227" i="46"/>
  <c r="OK227" i="46"/>
  <c r="NJ227" i="46"/>
  <c r="NP227" i="46"/>
  <c r="OY227" i="46"/>
  <c r="PZ227" i="46"/>
  <c r="NU227" i="46"/>
  <c r="PN227" i="46"/>
  <c r="OW227" i="46"/>
  <c r="OF227" i="46"/>
  <c r="MN227" i="46"/>
  <c r="PK227" i="46"/>
  <c r="MV227" i="46"/>
  <c r="NR227" i="46"/>
  <c r="NE227" i="46"/>
  <c r="PM227" i="46"/>
  <c r="QA227" i="46"/>
  <c r="MJ227" i="46"/>
  <c r="ND227" i="46"/>
  <c r="MG227" i="46"/>
  <c r="NY227" i="46"/>
  <c r="OE227" i="46"/>
  <c r="PB227" i="46"/>
  <c r="OX227" i="46"/>
  <c r="OM227" i="46"/>
  <c r="MS227" i="46"/>
  <c r="OQ227" i="46"/>
  <c r="NC227" i="46"/>
  <c r="OB227" i="46"/>
  <c r="QI227" i="46"/>
  <c r="PY227" i="46"/>
  <c r="OO227" i="46"/>
  <c r="MH227" i="46"/>
  <c r="PU227" i="46"/>
  <c r="QE227" i="46"/>
  <c r="NX227" i="46"/>
  <c r="OC227" i="46"/>
  <c r="OR227" i="46"/>
  <c r="PR227" i="46"/>
  <c r="PE227" i="46"/>
  <c r="QO227" i="46"/>
  <c r="OT227" i="46"/>
  <c r="NS227" i="46"/>
  <c r="QF227" i="46"/>
  <c r="PI227" i="46"/>
  <c r="NG227" i="46"/>
  <c r="QL227" i="46"/>
  <c r="NB227" i="46"/>
  <c r="NF227" i="46"/>
  <c r="NT227" i="46"/>
  <c r="MY227" i="46"/>
  <c r="PC227" i="46"/>
  <c r="MM227" i="46"/>
  <c r="MO227" i="46"/>
  <c r="PH227" i="46"/>
  <c r="QJ227" i="46"/>
  <c r="OI227" i="46"/>
  <c r="PJ227" i="46"/>
  <c r="OU227" i="46"/>
  <c r="ON227" i="46"/>
  <c r="NV227" i="46"/>
  <c r="PX227" i="46"/>
  <c r="NW227" i="46"/>
  <c r="QK227" i="46"/>
  <c r="QC226" i="46"/>
  <c r="QM226" i="46"/>
  <c r="NA226" i="46"/>
  <c r="NL226" i="46"/>
  <c r="NM226" i="46"/>
  <c r="PV226" i="46"/>
  <c r="MR226" i="46"/>
  <c r="PA226" i="46"/>
  <c r="QG226" i="46"/>
  <c r="NO226" i="46"/>
  <c r="QP226" i="46"/>
  <c r="PS226" i="46"/>
  <c r="NI226" i="46"/>
  <c r="NK226" i="46"/>
  <c r="OZ226" i="46"/>
  <c r="MP226" i="46"/>
  <c r="QH226" i="46"/>
  <c r="NZ226" i="46"/>
  <c r="OS226" i="46"/>
  <c r="PT226" i="46"/>
  <c r="NQ226" i="46"/>
  <c r="NH226" i="46"/>
  <c r="MI226" i="46"/>
  <c r="ML226" i="46"/>
  <c r="PW226" i="46"/>
  <c r="QN226" i="46"/>
  <c r="OG226" i="46"/>
  <c r="MZ226" i="46"/>
  <c r="OA226" i="46"/>
  <c r="MU226" i="46"/>
  <c r="QB226" i="46"/>
  <c r="OH226" i="46"/>
  <c r="QD226" i="46"/>
  <c r="QQ226" i="46"/>
  <c r="PL226" i="46"/>
  <c r="MK226" i="46"/>
  <c r="NN226" i="46"/>
  <c r="MF226" i="46"/>
  <c r="PP226" i="46"/>
  <c r="OV226" i="46"/>
  <c r="OP226" i="46"/>
  <c r="MW226" i="46"/>
  <c r="PF226" i="46"/>
  <c r="MQ226" i="46"/>
  <c r="OJ226" i="46"/>
  <c r="OL226" i="46"/>
  <c r="PO226" i="46"/>
  <c r="OD226" i="46"/>
  <c r="PQ226" i="46"/>
  <c r="MT226" i="46"/>
  <c r="PG226" i="46"/>
  <c r="PD226" i="46"/>
  <c r="MX226" i="46"/>
  <c r="OK226" i="46"/>
  <c r="NJ226" i="46"/>
  <c r="NP226" i="46"/>
  <c r="OY226" i="46"/>
  <c r="PZ226" i="46"/>
  <c r="NU226" i="46"/>
  <c r="PN226" i="46"/>
  <c r="OW226" i="46"/>
  <c r="OF226" i="46"/>
  <c r="MN226" i="46"/>
  <c r="PK226" i="46"/>
  <c r="MV226" i="46"/>
  <c r="NR226" i="46"/>
  <c r="NE226" i="46"/>
  <c r="PM226" i="46"/>
  <c r="QA226" i="46"/>
  <c r="MJ226" i="46"/>
  <c r="ND226" i="46"/>
  <c r="MG226" i="46"/>
  <c r="NY226" i="46"/>
  <c r="OE226" i="46"/>
  <c r="PB226" i="46"/>
  <c r="OX226" i="46"/>
  <c r="OM226" i="46"/>
  <c r="MS226" i="46"/>
  <c r="OQ226" i="46"/>
  <c r="NC226" i="46"/>
  <c r="OB226" i="46"/>
  <c r="QI226" i="46"/>
  <c r="PY226" i="46"/>
  <c r="OO226" i="46"/>
  <c r="MH226" i="46"/>
  <c r="PU226" i="46"/>
  <c r="QE226" i="46"/>
  <c r="NX226" i="46"/>
  <c r="OC226" i="46"/>
  <c r="OR226" i="46"/>
  <c r="PR226" i="46"/>
  <c r="PE226" i="46"/>
  <c r="QO226" i="46"/>
  <c r="OT226" i="46"/>
  <c r="NS226" i="46"/>
  <c r="QF226" i="46"/>
  <c r="PI226" i="46"/>
  <c r="NG226" i="46"/>
  <c r="QL226" i="46"/>
  <c r="NB226" i="46"/>
  <c r="NF226" i="46"/>
  <c r="NT226" i="46"/>
  <c r="MY226" i="46"/>
  <c r="PC226" i="46"/>
  <c r="MM226" i="46"/>
  <c r="MO226" i="46"/>
  <c r="PH226" i="46"/>
  <c r="QJ226" i="46"/>
  <c r="OI226" i="46"/>
  <c r="PJ226" i="46"/>
  <c r="OU226" i="46"/>
  <c r="ON226" i="46"/>
  <c r="NV226" i="46"/>
  <c r="PX226" i="46"/>
  <c r="NW226" i="46"/>
  <c r="QK226" i="46"/>
  <c r="QC225" i="46"/>
  <c r="QM225" i="46"/>
  <c r="NA225" i="46"/>
  <c r="NL225" i="46"/>
  <c r="NM225" i="46"/>
  <c r="PV225" i="46"/>
  <c r="MR225" i="46"/>
  <c r="PA225" i="46"/>
  <c r="QG225" i="46"/>
  <c r="NO225" i="46"/>
  <c r="QP225" i="46"/>
  <c r="PS225" i="46"/>
  <c r="NI225" i="46"/>
  <c r="NK225" i="46"/>
  <c r="OZ225" i="46"/>
  <c r="MP225" i="46"/>
  <c r="QH225" i="46"/>
  <c r="NZ225" i="46"/>
  <c r="OS225" i="46"/>
  <c r="PT225" i="46"/>
  <c r="NQ225" i="46"/>
  <c r="NH225" i="46"/>
  <c r="MI225" i="46"/>
  <c r="ML225" i="46"/>
  <c r="PW225" i="46"/>
  <c r="QN225" i="46"/>
  <c r="OG225" i="46"/>
  <c r="MZ225" i="46"/>
  <c r="OA225" i="46"/>
  <c r="MU225" i="46"/>
  <c r="QB225" i="46"/>
  <c r="OH225" i="46"/>
  <c r="QD225" i="46"/>
  <c r="QQ225" i="46"/>
  <c r="PL225" i="46"/>
  <c r="MK225" i="46"/>
  <c r="NN225" i="46"/>
  <c r="MF225" i="46"/>
  <c r="PP225" i="46"/>
  <c r="OV225" i="46"/>
  <c r="OP225" i="46"/>
  <c r="MW225" i="46"/>
  <c r="PF225" i="46"/>
  <c r="MQ225" i="46"/>
  <c r="OJ225" i="46"/>
  <c r="OL225" i="46"/>
  <c r="PO225" i="46"/>
  <c r="OD225" i="46"/>
  <c r="PQ225" i="46"/>
  <c r="MT225" i="46"/>
  <c r="PG225" i="46"/>
  <c r="PD225" i="46"/>
  <c r="MX225" i="46"/>
  <c r="OK225" i="46"/>
  <c r="NJ225" i="46"/>
  <c r="NP225" i="46"/>
  <c r="OY225" i="46"/>
  <c r="PZ225" i="46"/>
  <c r="NU225" i="46"/>
  <c r="PN225" i="46"/>
  <c r="OW225" i="46"/>
  <c r="OF225" i="46"/>
  <c r="MN225" i="46"/>
  <c r="PK225" i="46"/>
  <c r="MV225" i="46"/>
  <c r="NR225" i="46"/>
  <c r="NE225" i="46"/>
  <c r="PM225" i="46"/>
  <c r="QA225" i="46"/>
  <c r="MJ225" i="46"/>
  <c r="ND225" i="46"/>
  <c r="MG225" i="46"/>
  <c r="NY225" i="46"/>
  <c r="OE225" i="46"/>
  <c r="PB225" i="46"/>
  <c r="OX225" i="46"/>
  <c r="OM225" i="46"/>
  <c r="MS225" i="46"/>
  <c r="OQ225" i="46"/>
  <c r="NC225" i="46"/>
  <c r="OB225" i="46"/>
  <c r="QI225" i="46"/>
  <c r="PY225" i="46"/>
  <c r="OO225" i="46"/>
  <c r="MH225" i="46"/>
  <c r="PU225" i="46"/>
  <c r="QE225" i="46"/>
  <c r="NX225" i="46"/>
  <c r="OC225" i="46"/>
  <c r="OR225" i="46"/>
  <c r="PR225" i="46"/>
  <c r="PE225" i="46"/>
  <c r="QO225" i="46"/>
  <c r="OT225" i="46"/>
  <c r="NS225" i="46"/>
  <c r="QF225" i="46"/>
  <c r="PI225" i="46"/>
  <c r="NG225" i="46"/>
  <c r="QL225" i="46"/>
  <c r="NB225" i="46"/>
  <c r="NF225" i="46"/>
  <c r="NT225" i="46"/>
  <c r="MY225" i="46"/>
  <c r="PC225" i="46"/>
  <c r="MM225" i="46"/>
  <c r="MO225" i="46"/>
  <c r="PH225" i="46"/>
  <c r="QJ225" i="46"/>
  <c r="OI225" i="46"/>
  <c r="PJ225" i="46"/>
  <c r="OU225" i="46"/>
  <c r="ON225" i="46"/>
  <c r="NV225" i="46"/>
  <c r="PX225" i="46"/>
  <c r="NW225" i="46"/>
  <c r="QK225" i="46"/>
  <c r="QC224" i="46"/>
  <c r="QM224" i="46"/>
  <c r="NA224" i="46"/>
  <c r="NL224" i="46"/>
  <c r="NM224" i="46"/>
  <c r="PV224" i="46"/>
  <c r="MR224" i="46"/>
  <c r="PA224" i="46"/>
  <c r="QG224" i="46"/>
  <c r="NO224" i="46"/>
  <c r="QP224" i="46"/>
  <c r="PS224" i="46"/>
  <c r="NI224" i="46"/>
  <c r="NK224" i="46"/>
  <c r="OZ224" i="46"/>
  <c r="MP224" i="46"/>
  <c r="QH224" i="46"/>
  <c r="NZ224" i="46"/>
  <c r="OS224" i="46"/>
  <c r="PT224" i="46"/>
  <c r="NQ224" i="46"/>
  <c r="NH224" i="46"/>
  <c r="MI224" i="46"/>
  <c r="ML224" i="46"/>
  <c r="PW224" i="46"/>
  <c r="QN224" i="46"/>
  <c r="OG224" i="46"/>
  <c r="MZ224" i="46"/>
  <c r="OA224" i="46"/>
  <c r="MU224" i="46"/>
  <c r="QB224" i="46"/>
  <c r="OH224" i="46"/>
  <c r="QD224" i="46"/>
  <c r="QQ224" i="46"/>
  <c r="PL224" i="46"/>
  <c r="MK224" i="46"/>
  <c r="NN224" i="46"/>
  <c r="MF224" i="46"/>
  <c r="PP224" i="46"/>
  <c r="OV224" i="46"/>
  <c r="OP224" i="46"/>
  <c r="MW224" i="46"/>
  <c r="PF224" i="46"/>
  <c r="MQ224" i="46"/>
  <c r="OJ224" i="46"/>
  <c r="OL224" i="46"/>
  <c r="PO224" i="46"/>
  <c r="OD224" i="46"/>
  <c r="PQ224" i="46"/>
  <c r="MT224" i="46"/>
  <c r="PG224" i="46"/>
  <c r="PD224" i="46"/>
  <c r="MX224" i="46"/>
  <c r="OK224" i="46"/>
  <c r="NJ224" i="46"/>
  <c r="NP224" i="46"/>
  <c r="OY224" i="46"/>
  <c r="PZ224" i="46"/>
  <c r="NU224" i="46"/>
  <c r="PN224" i="46"/>
  <c r="OW224" i="46"/>
  <c r="OF224" i="46"/>
  <c r="MN224" i="46"/>
  <c r="PK224" i="46"/>
  <c r="MV224" i="46"/>
  <c r="NR224" i="46"/>
  <c r="NE224" i="46"/>
  <c r="PM224" i="46"/>
  <c r="QA224" i="46"/>
  <c r="MJ224" i="46"/>
  <c r="ND224" i="46"/>
  <c r="MG224" i="46"/>
  <c r="NY224" i="46"/>
  <c r="OE224" i="46"/>
  <c r="PB224" i="46"/>
  <c r="OX224" i="46"/>
  <c r="OM224" i="46"/>
  <c r="MS224" i="46"/>
  <c r="OQ224" i="46"/>
  <c r="NC224" i="46"/>
  <c r="OB224" i="46"/>
  <c r="QI224" i="46"/>
  <c r="PY224" i="46"/>
  <c r="OO224" i="46"/>
  <c r="MH224" i="46"/>
  <c r="PU224" i="46"/>
  <c r="QE224" i="46"/>
  <c r="NX224" i="46"/>
  <c r="OC224" i="46"/>
  <c r="OR224" i="46"/>
  <c r="PR224" i="46"/>
  <c r="PE224" i="46"/>
  <c r="QO224" i="46"/>
  <c r="OT224" i="46"/>
  <c r="NS224" i="46"/>
  <c r="QF224" i="46"/>
  <c r="PI224" i="46"/>
  <c r="NG224" i="46"/>
  <c r="QL224" i="46"/>
  <c r="NB224" i="46"/>
  <c r="NF224" i="46"/>
  <c r="NT224" i="46"/>
  <c r="MY224" i="46"/>
  <c r="PC224" i="46"/>
  <c r="MM224" i="46"/>
  <c r="MO224" i="46"/>
  <c r="PH224" i="46"/>
  <c r="QJ224" i="46"/>
  <c r="OI224" i="46"/>
  <c r="PJ224" i="46"/>
  <c r="OU224" i="46"/>
  <c r="ON224" i="46"/>
  <c r="NV224" i="46"/>
  <c r="PX224" i="46"/>
  <c r="NW224" i="46"/>
  <c r="QK224" i="46"/>
  <c r="QC223" i="46"/>
  <c r="QM223" i="46"/>
  <c r="NA223" i="46"/>
  <c r="NL223" i="46"/>
  <c r="NM223" i="46"/>
  <c r="PV223" i="46"/>
  <c r="MR223" i="46"/>
  <c r="PA223" i="46"/>
  <c r="QG223" i="46"/>
  <c r="NO223" i="46"/>
  <c r="QP223" i="46"/>
  <c r="PS223" i="46"/>
  <c r="NI223" i="46"/>
  <c r="NK223" i="46"/>
  <c r="OZ223" i="46"/>
  <c r="MP223" i="46"/>
  <c r="QH223" i="46"/>
  <c r="NZ223" i="46"/>
  <c r="OS223" i="46"/>
  <c r="PT223" i="46"/>
  <c r="NQ223" i="46"/>
  <c r="NH223" i="46"/>
  <c r="MI223" i="46"/>
  <c r="ML223" i="46"/>
  <c r="PW223" i="46"/>
  <c r="QN223" i="46"/>
  <c r="OG223" i="46"/>
  <c r="MZ223" i="46"/>
  <c r="OA223" i="46"/>
  <c r="MU223" i="46"/>
  <c r="QB223" i="46"/>
  <c r="OH223" i="46"/>
  <c r="QD223" i="46"/>
  <c r="QQ223" i="46"/>
  <c r="PL223" i="46"/>
  <c r="MK223" i="46"/>
  <c r="NN223" i="46"/>
  <c r="MF223" i="46"/>
  <c r="PP223" i="46"/>
  <c r="OV223" i="46"/>
  <c r="OP223" i="46"/>
  <c r="MW223" i="46"/>
  <c r="PF223" i="46"/>
  <c r="MQ223" i="46"/>
  <c r="OJ223" i="46"/>
  <c r="OL223" i="46"/>
  <c r="PO223" i="46"/>
  <c r="OD223" i="46"/>
  <c r="PQ223" i="46"/>
  <c r="MT223" i="46"/>
  <c r="PG223" i="46"/>
  <c r="PD223" i="46"/>
  <c r="MX223" i="46"/>
  <c r="OK223" i="46"/>
  <c r="NJ223" i="46"/>
  <c r="NP223" i="46"/>
  <c r="OY223" i="46"/>
  <c r="PZ223" i="46"/>
  <c r="NU223" i="46"/>
  <c r="PN223" i="46"/>
  <c r="OW223" i="46"/>
  <c r="OF223" i="46"/>
  <c r="MN223" i="46"/>
  <c r="PK223" i="46"/>
  <c r="MV223" i="46"/>
  <c r="NR223" i="46"/>
  <c r="NE223" i="46"/>
  <c r="PM223" i="46"/>
  <c r="QA223" i="46"/>
  <c r="MJ223" i="46"/>
  <c r="ND223" i="46"/>
  <c r="MG223" i="46"/>
  <c r="NY223" i="46"/>
  <c r="OE223" i="46"/>
  <c r="PB223" i="46"/>
  <c r="OX223" i="46"/>
  <c r="OM223" i="46"/>
  <c r="MS223" i="46"/>
  <c r="OQ223" i="46"/>
  <c r="NC223" i="46"/>
  <c r="OB223" i="46"/>
  <c r="QI223" i="46"/>
  <c r="PY223" i="46"/>
  <c r="OO223" i="46"/>
  <c r="MH223" i="46"/>
  <c r="PU223" i="46"/>
  <c r="QE223" i="46"/>
  <c r="NX223" i="46"/>
  <c r="OC223" i="46"/>
  <c r="OR223" i="46"/>
  <c r="PR223" i="46"/>
  <c r="PE223" i="46"/>
  <c r="QO223" i="46"/>
  <c r="OT223" i="46"/>
  <c r="NS223" i="46"/>
  <c r="QF223" i="46"/>
  <c r="PI223" i="46"/>
  <c r="NG223" i="46"/>
  <c r="QL223" i="46"/>
  <c r="NB223" i="46"/>
  <c r="NF223" i="46"/>
  <c r="NT223" i="46"/>
  <c r="MY223" i="46"/>
  <c r="PC223" i="46"/>
  <c r="MM223" i="46"/>
  <c r="MO223" i="46"/>
  <c r="PH223" i="46"/>
  <c r="QJ223" i="46"/>
  <c r="OI223" i="46"/>
  <c r="PJ223" i="46"/>
  <c r="OU223" i="46"/>
  <c r="ON223" i="46"/>
  <c r="NV223" i="46"/>
  <c r="PX223" i="46"/>
  <c r="NW223" i="46"/>
  <c r="QK223" i="46"/>
  <c r="QC222" i="46"/>
  <c r="QM222" i="46"/>
  <c r="NA222" i="46"/>
  <c r="NL222" i="46"/>
  <c r="NM222" i="46"/>
  <c r="PV222" i="46"/>
  <c r="MR222" i="46"/>
  <c r="PA222" i="46"/>
  <c r="QG222" i="46"/>
  <c r="NO222" i="46"/>
  <c r="QP222" i="46"/>
  <c r="PS222" i="46"/>
  <c r="NI222" i="46"/>
  <c r="NK222" i="46"/>
  <c r="OZ222" i="46"/>
  <c r="MP222" i="46"/>
  <c r="QH222" i="46"/>
  <c r="NZ222" i="46"/>
  <c r="OS222" i="46"/>
  <c r="PT222" i="46"/>
  <c r="NQ222" i="46"/>
  <c r="NH222" i="46"/>
  <c r="MI222" i="46"/>
  <c r="ML222" i="46"/>
  <c r="PW222" i="46"/>
  <c r="QN222" i="46"/>
  <c r="OG222" i="46"/>
  <c r="MZ222" i="46"/>
  <c r="OA222" i="46"/>
  <c r="MU222" i="46"/>
  <c r="QB222" i="46"/>
  <c r="OH222" i="46"/>
  <c r="QD222" i="46"/>
  <c r="QQ222" i="46"/>
  <c r="PL222" i="46"/>
  <c r="MK222" i="46"/>
  <c r="NN222" i="46"/>
  <c r="MF222" i="46"/>
  <c r="PP222" i="46"/>
  <c r="OV222" i="46"/>
  <c r="OP222" i="46"/>
  <c r="MW222" i="46"/>
  <c r="PF222" i="46"/>
  <c r="MQ222" i="46"/>
  <c r="OJ222" i="46"/>
  <c r="OL222" i="46"/>
  <c r="PO222" i="46"/>
  <c r="OD222" i="46"/>
  <c r="PQ222" i="46"/>
  <c r="MT222" i="46"/>
  <c r="PG222" i="46"/>
  <c r="PD222" i="46"/>
  <c r="MX222" i="46"/>
  <c r="OK222" i="46"/>
  <c r="NJ222" i="46"/>
  <c r="NP222" i="46"/>
  <c r="OY222" i="46"/>
  <c r="PZ222" i="46"/>
  <c r="NU222" i="46"/>
  <c r="PN222" i="46"/>
  <c r="OW222" i="46"/>
  <c r="OF222" i="46"/>
  <c r="MN222" i="46"/>
  <c r="PK222" i="46"/>
  <c r="MV222" i="46"/>
  <c r="NR222" i="46"/>
  <c r="NE222" i="46"/>
  <c r="PM222" i="46"/>
  <c r="QA222" i="46"/>
  <c r="MJ222" i="46"/>
  <c r="ND222" i="46"/>
  <c r="MG222" i="46"/>
  <c r="NY222" i="46"/>
  <c r="OE222" i="46"/>
  <c r="PB222" i="46"/>
  <c r="OX222" i="46"/>
  <c r="OM222" i="46"/>
  <c r="MS222" i="46"/>
  <c r="OQ222" i="46"/>
  <c r="NC222" i="46"/>
  <c r="OB222" i="46"/>
  <c r="QI222" i="46"/>
  <c r="PY222" i="46"/>
  <c r="OO222" i="46"/>
  <c r="MH222" i="46"/>
  <c r="PU222" i="46"/>
  <c r="QE222" i="46"/>
  <c r="NX222" i="46"/>
  <c r="OC222" i="46"/>
  <c r="OR222" i="46"/>
  <c r="PR222" i="46"/>
  <c r="PE222" i="46"/>
  <c r="QO222" i="46"/>
  <c r="OT222" i="46"/>
  <c r="NS222" i="46"/>
  <c r="QF222" i="46"/>
  <c r="PI222" i="46"/>
  <c r="NG222" i="46"/>
  <c r="QL222" i="46"/>
  <c r="NB222" i="46"/>
  <c r="NF222" i="46"/>
  <c r="NT222" i="46"/>
  <c r="MY222" i="46"/>
  <c r="PC222" i="46"/>
  <c r="MM222" i="46"/>
  <c r="MO222" i="46"/>
  <c r="PH222" i="46"/>
  <c r="QJ222" i="46"/>
  <c r="OI222" i="46"/>
  <c r="PJ222" i="46"/>
  <c r="OU222" i="46"/>
  <c r="ON222" i="46"/>
  <c r="NV222" i="46"/>
  <c r="PX222" i="46"/>
  <c r="NW222" i="46"/>
  <c r="QK222" i="46"/>
  <c r="QC221" i="46"/>
  <c r="QM221" i="46"/>
  <c r="NA221" i="46"/>
  <c r="NL221" i="46"/>
  <c r="NM221" i="46"/>
  <c r="PV221" i="46"/>
  <c r="MR221" i="46"/>
  <c r="PA221" i="46"/>
  <c r="QG221" i="46"/>
  <c r="NO221" i="46"/>
  <c r="QP221" i="46"/>
  <c r="PS221" i="46"/>
  <c r="NI221" i="46"/>
  <c r="NK221" i="46"/>
  <c r="OZ221" i="46"/>
  <c r="MP221" i="46"/>
  <c r="QH221" i="46"/>
  <c r="NZ221" i="46"/>
  <c r="OS221" i="46"/>
  <c r="PT221" i="46"/>
  <c r="NQ221" i="46"/>
  <c r="NH221" i="46"/>
  <c r="MI221" i="46"/>
  <c r="ML221" i="46"/>
  <c r="PW221" i="46"/>
  <c r="QN221" i="46"/>
  <c r="OG221" i="46"/>
  <c r="MZ221" i="46"/>
  <c r="OA221" i="46"/>
  <c r="MU221" i="46"/>
  <c r="QB221" i="46"/>
  <c r="OH221" i="46"/>
  <c r="QD221" i="46"/>
  <c r="QQ221" i="46"/>
  <c r="PL221" i="46"/>
  <c r="MK221" i="46"/>
  <c r="NN221" i="46"/>
  <c r="MF221" i="46"/>
  <c r="PP221" i="46"/>
  <c r="OV221" i="46"/>
  <c r="OP221" i="46"/>
  <c r="MW221" i="46"/>
  <c r="PF221" i="46"/>
  <c r="MQ221" i="46"/>
  <c r="OJ221" i="46"/>
  <c r="OL221" i="46"/>
  <c r="PO221" i="46"/>
  <c r="OD221" i="46"/>
  <c r="PQ221" i="46"/>
  <c r="MT221" i="46"/>
  <c r="PG221" i="46"/>
  <c r="PD221" i="46"/>
  <c r="MX221" i="46"/>
  <c r="OK221" i="46"/>
  <c r="NJ221" i="46"/>
  <c r="NP221" i="46"/>
  <c r="OY221" i="46"/>
  <c r="PZ221" i="46"/>
  <c r="NU221" i="46"/>
  <c r="PN221" i="46"/>
  <c r="OW221" i="46"/>
  <c r="OF221" i="46"/>
  <c r="MN221" i="46"/>
  <c r="PK221" i="46"/>
  <c r="MV221" i="46"/>
  <c r="NR221" i="46"/>
  <c r="NE221" i="46"/>
  <c r="PM221" i="46"/>
  <c r="QA221" i="46"/>
  <c r="MJ221" i="46"/>
  <c r="ND221" i="46"/>
  <c r="MG221" i="46"/>
  <c r="NY221" i="46"/>
  <c r="OE221" i="46"/>
  <c r="PB221" i="46"/>
  <c r="OX221" i="46"/>
  <c r="OM221" i="46"/>
  <c r="MS221" i="46"/>
  <c r="OQ221" i="46"/>
  <c r="NC221" i="46"/>
  <c r="OB221" i="46"/>
  <c r="QI221" i="46"/>
  <c r="PY221" i="46"/>
  <c r="OO221" i="46"/>
  <c r="MH221" i="46"/>
  <c r="PU221" i="46"/>
  <c r="QE221" i="46"/>
  <c r="NX221" i="46"/>
  <c r="OC221" i="46"/>
  <c r="OR221" i="46"/>
  <c r="PR221" i="46"/>
  <c r="PE221" i="46"/>
  <c r="QO221" i="46"/>
  <c r="OT221" i="46"/>
  <c r="NS221" i="46"/>
  <c r="QF221" i="46"/>
  <c r="PI221" i="46"/>
  <c r="NG221" i="46"/>
  <c r="QL221" i="46"/>
  <c r="NB221" i="46"/>
  <c r="NF221" i="46"/>
  <c r="NT221" i="46"/>
  <c r="MY221" i="46"/>
  <c r="PC221" i="46"/>
  <c r="MM221" i="46"/>
  <c r="MO221" i="46"/>
  <c r="PH221" i="46"/>
  <c r="QJ221" i="46"/>
  <c r="OI221" i="46"/>
  <c r="PJ221" i="46"/>
  <c r="OU221" i="46"/>
  <c r="ON221" i="46"/>
  <c r="NV221" i="46"/>
  <c r="PX221" i="46"/>
  <c r="NW221" i="46"/>
  <c r="QK221" i="46"/>
  <c r="QC220" i="46"/>
  <c r="QM220" i="46"/>
  <c r="NA220" i="46"/>
  <c r="NL220" i="46"/>
  <c r="NM220" i="46"/>
  <c r="PV220" i="46"/>
  <c r="MR220" i="46"/>
  <c r="PA220" i="46"/>
  <c r="QG220" i="46"/>
  <c r="NO220" i="46"/>
  <c r="QP220" i="46"/>
  <c r="PS220" i="46"/>
  <c r="NI220" i="46"/>
  <c r="NK220" i="46"/>
  <c r="OZ220" i="46"/>
  <c r="MP220" i="46"/>
  <c r="QH220" i="46"/>
  <c r="NZ220" i="46"/>
  <c r="OS220" i="46"/>
  <c r="PT220" i="46"/>
  <c r="NQ220" i="46"/>
  <c r="NH220" i="46"/>
  <c r="MI220" i="46"/>
  <c r="ML220" i="46"/>
  <c r="PW220" i="46"/>
  <c r="QN220" i="46"/>
  <c r="OG220" i="46"/>
  <c r="MZ220" i="46"/>
  <c r="OA220" i="46"/>
  <c r="MU220" i="46"/>
  <c r="QB220" i="46"/>
  <c r="OH220" i="46"/>
  <c r="QD220" i="46"/>
  <c r="QQ220" i="46"/>
  <c r="PL220" i="46"/>
  <c r="MK220" i="46"/>
  <c r="NN220" i="46"/>
  <c r="MF220" i="46"/>
  <c r="PP220" i="46"/>
  <c r="OV220" i="46"/>
  <c r="OP220" i="46"/>
  <c r="MW220" i="46"/>
  <c r="PF220" i="46"/>
  <c r="MQ220" i="46"/>
  <c r="OJ220" i="46"/>
  <c r="OL220" i="46"/>
  <c r="PO220" i="46"/>
  <c r="OD220" i="46"/>
  <c r="PQ220" i="46"/>
  <c r="MT220" i="46"/>
  <c r="PG220" i="46"/>
  <c r="PD220" i="46"/>
  <c r="MX220" i="46"/>
  <c r="OK220" i="46"/>
  <c r="NJ220" i="46"/>
  <c r="NP220" i="46"/>
  <c r="OY220" i="46"/>
  <c r="PZ220" i="46"/>
  <c r="NU220" i="46"/>
  <c r="PN220" i="46"/>
  <c r="OW220" i="46"/>
  <c r="OF220" i="46"/>
  <c r="MN220" i="46"/>
  <c r="PK220" i="46"/>
  <c r="MV220" i="46"/>
  <c r="NR220" i="46"/>
  <c r="NE220" i="46"/>
  <c r="PM220" i="46"/>
  <c r="QA220" i="46"/>
  <c r="MJ220" i="46"/>
  <c r="ND220" i="46"/>
  <c r="MG220" i="46"/>
  <c r="NY220" i="46"/>
  <c r="OE220" i="46"/>
  <c r="PB220" i="46"/>
  <c r="OX220" i="46"/>
  <c r="OM220" i="46"/>
  <c r="MS220" i="46"/>
  <c r="OQ220" i="46"/>
  <c r="NC220" i="46"/>
  <c r="OB220" i="46"/>
  <c r="QI220" i="46"/>
  <c r="PY220" i="46"/>
  <c r="OO220" i="46"/>
  <c r="MH220" i="46"/>
  <c r="PU220" i="46"/>
  <c r="QE220" i="46"/>
  <c r="NX220" i="46"/>
  <c r="OC220" i="46"/>
  <c r="OR220" i="46"/>
  <c r="PR220" i="46"/>
  <c r="PE220" i="46"/>
  <c r="QO220" i="46"/>
  <c r="OT220" i="46"/>
  <c r="NS220" i="46"/>
  <c r="QF220" i="46"/>
  <c r="PI220" i="46"/>
  <c r="NG220" i="46"/>
  <c r="QL220" i="46"/>
  <c r="NB220" i="46"/>
  <c r="NF220" i="46"/>
  <c r="NT220" i="46"/>
  <c r="MY220" i="46"/>
  <c r="PC220" i="46"/>
  <c r="MM220" i="46"/>
  <c r="MO220" i="46"/>
  <c r="PH220" i="46"/>
  <c r="QJ220" i="46"/>
  <c r="OI220" i="46"/>
  <c r="PJ220" i="46"/>
  <c r="OU220" i="46"/>
  <c r="ON220" i="46"/>
  <c r="NV220" i="46"/>
  <c r="PX220" i="46"/>
  <c r="NW220" i="46"/>
  <c r="QK220" i="46"/>
  <c r="QC219" i="46"/>
  <c r="QM219" i="46"/>
  <c r="NA219" i="46"/>
  <c r="NL219" i="46"/>
  <c r="NM219" i="46"/>
  <c r="PV219" i="46"/>
  <c r="MR219" i="46"/>
  <c r="PA219" i="46"/>
  <c r="QG219" i="46"/>
  <c r="NO219" i="46"/>
  <c r="QP219" i="46"/>
  <c r="PS219" i="46"/>
  <c r="NI219" i="46"/>
  <c r="NK219" i="46"/>
  <c r="OZ219" i="46"/>
  <c r="MP219" i="46"/>
  <c r="QH219" i="46"/>
  <c r="NZ219" i="46"/>
  <c r="OS219" i="46"/>
  <c r="PT219" i="46"/>
  <c r="NQ219" i="46"/>
  <c r="NH219" i="46"/>
  <c r="MI219" i="46"/>
  <c r="ML219" i="46"/>
  <c r="PW219" i="46"/>
  <c r="QN219" i="46"/>
  <c r="OG219" i="46"/>
  <c r="MZ219" i="46"/>
  <c r="OA219" i="46"/>
  <c r="MU219" i="46"/>
  <c r="QB219" i="46"/>
  <c r="OH219" i="46"/>
  <c r="QD219" i="46"/>
  <c r="QQ219" i="46"/>
  <c r="PL219" i="46"/>
  <c r="MK219" i="46"/>
  <c r="NN219" i="46"/>
  <c r="MF219" i="46"/>
  <c r="PP219" i="46"/>
  <c r="OV219" i="46"/>
  <c r="OP219" i="46"/>
  <c r="MW219" i="46"/>
  <c r="PF219" i="46"/>
  <c r="MQ219" i="46"/>
  <c r="OJ219" i="46"/>
  <c r="OL219" i="46"/>
  <c r="PO219" i="46"/>
  <c r="OD219" i="46"/>
  <c r="PQ219" i="46"/>
  <c r="MT219" i="46"/>
  <c r="PG219" i="46"/>
  <c r="PD219" i="46"/>
  <c r="MX219" i="46"/>
  <c r="OK219" i="46"/>
  <c r="NJ219" i="46"/>
  <c r="NP219" i="46"/>
  <c r="OY219" i="46"/>
  <c r="PZ219" i="46"/>
  <c r="NU219" i="46"/>
  <c r="PN219" i="46"/>
  <c r="OW219" i="46"/>
  <c r="OF219" i="46"/>
  <c r="MN219" i="46"/>
  <c r="PK219" i="46"/>
  <c r="MV219" i="46"/>
  <c r="NR219" i="46"/>
  <c r="NE219" i="46"/>
  <c r="PM219" i="46"/>
  <c r="QA219" i="46"/>
  <c r="MJ219" i="46"/>
  <c r="ND219" i="46"/>
  <c r="MG219" i="46"/>
  <c r="NY219" i="46"/>
  <c r="OE219" i="46"/>
  <c r="PB219" i="46"/>
  <c r="OX219" i="46"/>
  <c r="OM219" i="46"/>
  <c r="MS219" i="46"/>
  <c r="OQ219" i="46"/>
  <c r="NC219" i="46"/>
  <c r="OB219" i="46"/>
  <c r="QI219" i="46"/>
  <c r="PY219" i="46"/>
  <c r="OO219" i="46"/>
  <c r="MH219" i="46"/>
  <c r="PU219" i="46"/>
  <c r="QE219" i="46"/>
  <c r="NX219" i="46"/>
  <c r="OC219" i="46"/>
  <c r="OR219" i="46"/>
  <c r="PR219" i="46"/>
  <c r="PE219" i="46"/>
  <c r="QO219" i="46"/>
  <c r="OT219" i="46"/>
  <c r="NS219" i="46"/>
  <c r="QF219" i="46"/>
  <c r="PI219" i="46"/>
  <c r="NG219" i="46"/>
  <c r="QL219" i="46"/>
  <c r="NB219" i="46"/>
  <c r="NF219" i="46"/>
  <c r="NT219" i="46"/>
  <c r="MY219" i="46"/>
  <c r="PC219" i="46"/>
  <c r="MM219" i="46"/>
  <c r="MO219" i="46"/>
  <c r="PH219" i="46"/>
  <c r="QJ219" i="46"/>
  <c r="OI219" i="46"/>
  <c r="PJ219" i="46"/>
  <c r="OU219" i="46"/>
  <c r="ON219" i="46"/>
  <c r="NV219" i="46"/>
  <c r="PX219" i="46"/>
  <c r="NW219" i="46"/>
  <c r="QK219" i="46"/>
  <c r="QC218" i="46"/>
  <c r="QM218" i="46"/>
  <c r="NA218" i="46"/>
  <c r="NL218" i="46"/>
  <c r="NM218" i="46"/>
  <c r="PV218" i="46"/>
  <c r="MR218" i="46"/>
  <c r="PA218" i="46"/>
  <c r="QG218" i="46"/>
  <c r="NO218" i="46"/>
  <c r="QP218" i="46"/>
  <c r="PS218" i="46"/>
  <c r="NI218" i="46"/>
  <c r="NK218" i="46"/>
  <c r="OZ218" i="46"/>
  <c r="MP218" i="46"/>
  <c r="QH218" i="46"/>
  <c r="NZ218" i="46"/>
  <c r="OS218" i="46"/>
  <c r="PT218" i="46"/>
  <c r="NQ218" i="46"/>
  <c r="NH218" i="46"/>
  <c r="MI218" i="46"/>
  <c r="ML218" i="46"/>
  <c r="PW218" i="46"/>
  <c r="QN218" i="46"/>
  <c r="OG218" i="46"/>
  <c r="MZ218" i="46"/>
  <c r="OA218" i="46"/>
  <c r="MU218" i="46"/>
  <c r="QB218" i="46"/>
  <c r="OH218" i="46"/>
  <c r="QD218" i="46"/>
  <c r="QQ218" i="46"/>
  <c r="PL218" i="46"/>
  <c r="MK218" i="46"/>
  <c r="NN218" i="46"/>
  <c r="MF218" i="46"/>
  <c r="PP218" i="46"/>
  <c r="OV218" i="46"/>
  <c r="OP218" i="46"/>
  <c r="MW218" i="46"/>
  <c r="PF218" i="46"/>
  <c r="MQ218" i="46"/>
  <c r="OJ218" i="46"/>
  <c r="OL218" i="46"/>
  <c r="PO218" i="46"/>
  <c r="OD218" i="46"/>
  <c r="PQ218" i="46"/>
  <c r="MT218" i="46"/>
  <c r="PG218" i="46"/>
  <c r="PD218" i="46"/>
  <c r="MX218" i="46"/>
  <c r="OK218" i="46"/>
  <c r="NJ218" i="46"/>
  <c r="NP218" i="46"/>
  <c r="OY218" i="46"/>
  <c r="PZ218" i="46"/>
  <c r="NU218" i="46"/>
  <c r="PN218" i="46"/>
  <c r="OW218" i="46"/>
  <c r="OF218" i="46"/>
  <c r="MN218" i="46"/>
  <c r="PK218" i="46"/>
  <c r="MV218" i="46"/>
  <c r="NR218" i="46"/>
  <c r="NE218" i="46"/>
  <c r="PM218" i="46"/>
  <c r="QA218" i="46"/>
  <c r="MJ218" i="46"/>
  <c r="ND218" i="46"/>
  <c r="MG218" i="46"/>
  <c r="NY218" i="46"/>
  <c r="OE218" i="46"/>
  <c r="PB218" i="46"/>
  <c r="OX218" i="46"/>
  <c r="OM218" i="46"/>
  <c r="MS218" i="46"/>
  <c r="OQ218" i="46"/>
  <c r="NC218" i="46"/>
  <c r="OB218" i="46"/>
  <c r="QI218" i="46"/>
  <c r="PY218" i="46"/>
  <c r="OO218" i="46"/>
  <c r="MH218" i="46"/>
  <c r="PU218" i="46"/>
  <c r="QE218" i="46"/>
  <c r="NX218" i="46"/>
  <c r="OC218" i="46"/>
  <c r="OR218" i="46"/>
  <c r="PR218" i="46"/>
  <c r="PE218" i="46"/>
  <c r="QO218" i="46"/>
  <c r="OT218" i="46"/>
  <c r="NS218" i="46"/>
  <c r="QF218" i="46"/>
  <c r="PI218" i="46"/>
  <c r="NG218" i="46"/>
  <c r="QL218" i="46"/>
  <c r="NB218" i="46"/>
  <c r="NF218" i="46"/>
  <c r="NT218" i="46"/>
  <c r="MY218" i="46"/>
  <c r="PC218" i="46"/>
  <c r="MM218" i="46"/>
  <c r="MO218" i="46"/>
  <c r="PH218" i="46"/>
  <c r="QJ218" i="46"/>
  <c r="OI218" i="46"/>
  <c r="PJ218" i="46"/>
  <c r="OU218" i="46"/>
  <c r="ON218" i="46"/>
  <c r="NV218" i="46"/>
  <c r="PX218" i="46"/>
  <c r="NW218" i="46"/>
  <c r="QK218" i="46"/>
  <c r="QC217" i="46"/>
  <c r="QM217" i="46"/>
  <c r="NA217" i="46"/>
  <c r="NL217" i="46"/>
  <c r="NM217" i="46"/>
  <c r="PV217" i="46"/>
  <c r="MR217" i="46"/>
  <c r="PA217" i="46"/>
  <c r="QG217" i="46"/>
  <c r="NO217" i="46"/>
  <c r="QP217" i="46"/>
  <c r="PS217" i="46"/>
  <c r="NI217" i="46"/>
  <c r="NK217" i="46"/>
  <c r="OZ217" i="46"/>
  <c r="MP217" i="46"/>
  <c r="QH217" i="46"/>
  <c r="NZ217" i="46"/>
  <c r="OS217" i="46"/>
  <c r="PT217" i="46"/>
  <c r="NQ217" i="46"/>
  <c r="NH217" i="46"/>
  <c r="MI217" i="46"/>
  <c r="ML217" i="46"/>
  <c r="PW217" i="46"/>
  <c r="QN217" i="46"/>
  <c r="OG217" i="46"/>
  <c r="MZ217" i="46"/>
  <c r="OA217" i="46"/>
  <c r="MU217" i="46"/>
  <c r="QB217" i="46"/>
  <c r="OH217" i="46"/>
  <c r="QD217" i="46"/>
  <c r="QQ217" i="46"/>
  <c r="PL217" i="46"/>
  <c r="MK217" i="46"/>
  <c r="NN217" i="46"/>
  <c r="MF217" i="46"/>
  <c r="PP217" i="46"/>
  <c r="OV217" i="46"/>
  <c r="OP217" i="46"/>
  <c r="MW217" i="46"/>
  <c r="PF217" i="46"/>
  <c r="MQ217" i="46"/>
  <c r="OJ217" i="46"/>
  <c r="OL217" i="46"/>
  <c r="PO217" i="46"/>
  <c r="OD217" i="46"/>
  <c r="PQ217" i="46"/>
  <c r="MT217" i="46"/>
  <c r="PG217" i="46"/>
  <c r="PD217" i="46"/>
  <c r="MX217" i="46"/>
  <c r="OK217" i="46"/>
  <c r="NJ217" i="46"/>
  <c r="NP217" i="46"/>
  <c r="OY217" i="46"/>
  <c r="PZ217" i="46"/>
  <c r="NU217" i="46"/>
  <c r="PN217" i="46"/>
  <c r="OW217" i="46"/>
  <c r="OF217" i="46"/>
  <c r="MN217" i="46"/>
  <c r="PK217" i="46"/>
  <c r="MV217" i="46"/>
  <c r="NR217" i="46"/>
  <c r="NE217" i="46"/>
  <c r="PM217" i="46"/>
  <c r="QA217" i="46"/>
  <c r="MJ217" i="46"/>
  <c r="ND217" i="46"/>
  <c r="MG217" i="46"/>
  <c r="NY217" i="46"/>
  <c r="OE217" i="46"/>
  <c r="PB217" i="46"/>
  <c r="OX217" i="46"/>
  <c r="OM217" i="46"/>
  <c r="MS217" i="46"/>
  <c r="OQ217" i="46"/>
  <c r="NC217" i="46"/>
  <c r="OB217" i="46"/>
  <c r="QI217" i="46"/>
  <c r="PY217" i="46"/>
  <c r="OO217" i="46"/>
  <c r="MH217" i="46"/>
  <c r="PU217" i="46"/>
  <c r="QE217" i="46"/>
  <c r="NX217" i="46"/>
  <c r="OC217" i="46"/>
  <c r="OR217" i="46"/>
  <c r="PR217" i="46"/>
  <c r="PE217" i="46"/>
  <c r="QO217" i="46"/>
  <c r="OT217" i="46"/>
  <c r="NS217" i="46"/>
  <c r="QF217" i="46"/>
  <c r="PI217" i="46"/>
  <c r="NG217" i="46"/>
  <c r="QL217" i="46"/>
  <c r="NB217" i="46"/>
  <c r="NF217" i="46"/>
  <c r="NT217" i="46"/>
  <c r="MY217" i="46"/>
  <c r="PC217" i="46"/>
  <c r="MM217" i="46"/>
  <c r="MO217" i="46"/>
  <c r="PH217" i="46"/>
  <c r="QJ217" i="46"/>
  <c r="OI217" i="46"/>
  <c r="PJ217" i="46"/>
  <c r="OU217" i="46"/>
  <c r="ON217" i="46"/>
  <c r="NV217" i="46"/>
  <c r="PX217" i="46"/>
  <c r="NW217" i="46"/>
  <c r="QK217" i="46"/>
  <c r="QC216" i="46"/>
  <c r="QM216" i="46"/>
  <c r="NA216" i="46"/>
  <c r="NL216" i="46"/>
  <c r="NM216" i="46"/>
  <c r="PV216" i="46"/>
  <c r="MR216" i="46"/>
  <c r="PA216" i="46"/>
  <c r="QG216" i="46"/>
  <c r="NO216" i="46"/>
  <c r="QP216" i="46"/>
  <c r="PS216" i="46"/>
  <c r="NI216" i="46"/>
  <c r="NK216" i="46"/>
  <c r="OZ216" i="46"/>
  <c r="MP216" i="46"/>
  <c r="QH216" i="46"/>
  <c r="NZ216" i="46"/>
  <c r="OS216" i="46"/>
  <c r="PT216" i="46"/>
  <c r="NQ216" i="46"/>
  <c r="NH216" i="46"/>
  <c r="MI216" i="46"/>
  <c r="ML216" i="46"/>
  <c r="PW216" i="46"/>
  <c r="QN216" i="46"/>
  <c r="OG216" i="46"/>
  <c r="MZ216" i="46"/>
  <c r="OA216" i="46"/>
  <c r="MU216" i="46"/>
  <c r="QB216" i="46"/>
  <c r="OH216" i="46"/>
  <c r="QD216" i="46"/>
  <c r="QQ216" i="46"/>
  <c r="PL216" i="46"/>
  <c r="MK216" i="46"/>
  <c r="NN216" i="46"/>
  <c r="MF216" i="46"/>
  <c r="PP216" i="46"/>
  <c r="OV216" i="46"/>
  <c r="OP216" i="46"/>
  <c r="MW216" i="46"/>
  <c r="PF216" i="46"/>
  <c r="MQ216" i="46"/>
  <c r="OJ216" i="46"/>
  <c r="OL216" i="46"/>
  <c r="PO216" i="46"/>
  <c r="OD216" i="46"/>
  <c r="PQ216" i="46"/>
  <c r="MT216" i="46"/>
  <c r="PG216" i="46"/>
  <c r="PD216" i="46"/>
  <c r="MX216" i="46"/>
  <c r="OK216" i="46"/>
  <c r="NJ216" i="46"/>
  <c r="NP216" i="46"/>
  <c r="OY216" i="46"/>
  <c r="PZ216" i="46"/>
  <c r="NU216" i="46"/>
  <c r="PN216" i="46"/>
  <c r="OW216" i="46"/>
  <c r="OF216" i="46"/>
  <c r="MN216" i="46"/>
  <c r="PK216" i="46"/>
  <c r="MV216" i="46"/>
  <c r="NR216" i="46"/>
  <c r="NE216" i="46"/>
  <c r="PM216" i="46"/>
  <c r="QA216" i="46"/>
  <c r="MJ216" i="46"/>
  <c r="ND216" i="46"/>
  <c r="MG216" i="46"/>
  <c r="NY216" i="46"/>
  <c r="OE216" i="46"/>
  <c r="PB216" i="46"/>
  <c r="OX216" i="46"/>
  <c r="OM216" i="46"/>
  <c r="MS216" i="46"/>
  <c r="OQ216" i="46"/>
  <c r="NC216" i="46"/>
  <c r="OB216" i="46"/>
  <c r="QI216" i="46"/>
  <c r="PY216" i="46"/>
  <c r="OO216" i="46"/>
  <c r="MH216" i="46"/>
  <c r="PU216" i="46"/>
  <c r="QE216" i="46"/>
  <c r="NX216" i="46"/>
  <c r="OC216" i="46"/>
  <c r="OR216" i="46"/>
  <c r="PR216" i="46"/>
  <c r="PE216" i="46"/>
  <c r="QO216" i="46"/>
  <c r="OT216" i="46"/>
  <c r="NS216" i="46"/>
  <c r="QF216" i="46"/>
  <c r="PI216" i="46"/>
  <c r="NG216" i="46"/>
  <c r="QL216" i="46"/>
  <c r="NB216" i="46"/>
  <c r="NF216" i="46"/>
  <c r="NT216" i="46"/>
  <c r="MY216" i="46"/>
  <c r="PC216" i="46"/>
  <c r="MM216" i="46"/>
  <c r="MO216" i="46"/>
  <c r="PH216" i="46"/>
  <c r="QJ216" i="46"/>
  <c r="OI216" i="46"/>
  <c r="PJ216" i="46"/>
  <c r="OU216" i="46"/>
  <c r="ON216" i="46"/>
  <c r="NV216" i="46"/>
  <c r="PX216" i="46"/>
  <c r="NW216" i="46"/>
  <c r="QK216" i="46"/>
  <c r="QC215" i="46"/>
  <c r="QM215" i="46"/>
  <c r="NA215" i="46"/>
  <c r="NL215" i="46"/>
  <c r="NM215" i="46"/>
  <c r="PV215" i="46"/>
  <c r="MR215" i="46"/>
  <c r="PA215" i="46"/>
  <c r="QG215" i="46"/>
  <c r="NO215" i="46"/>
  <c r="QP215" i="46"/>
  <c r="PS215" i="46"/>
  <c r="NI215" i="46"/>
  <c r="NK215" i="46"/>
  <c r="OZ215" i="46"/>
  <c r="MP215" i="46"/>
  <c r="QH215" i="46"/>
  <c r="NZ215" i="46"/>
  <c r="OS215" i="46"/>
  <c r="PT215" i="46"/>
  <c r="NQ215" i="46"/>
  <c r="NH215" i="46"/>
  <c r="MI215" i="46"/>
  <c r="ML215" i="46"/>
  <c r="PW215" i="46"/>
  <c r="QN215" i="46"/>
  <c r="OG215" i="46"/>
  <c r="MZ215" i="46"/>
  <c r="OA215" i="46"/>
  <c r="MU215" i="46"/>
  <c r="QB215" i="46"/>
  <c r="OH215" i="46"/>
  <c r="QD215" i="46"/>
  <c r="QQ215" i="46"/>
  <c r="PL215" i="46"/>
  <c r="MK215" i="46"/>
  <c r="NN215" i="46"/>
  <c r="MF215" i="46"/>
  <c r="PP215" i="46"/>
  <c r="OV215" i="46"/>
  <c r="OP215" i="46"/>
  <c r="MW215" i="46"/>
  <c r="PF215" i="46"/>
  <c r="MQ215" i="46"/>
  <c r="OJ215" i="46"/>
  <c r="OL215" i="46"/>
  <c r="PO215" i="46"/>
  <c r="OD215" i="46"/>
  <c r="PQ215" i="46"/>
  <c r="MT215" i="46"/>
  <c r="PG215" i="46"/>
  <c r="PD215" i="46"/>
  <c r="MX215" i="46"/>
  <c r="OK215" i="46"/>
  <c r="NJ215" i="46"/>
  <c r="NP215" i="46"/>
  <c r="OY215" i="46"/>
  <c r="PZ215" i="46"/>
  <c r="NU215" i="46"/>
  <c r="PN215" i="46"/>
  <c r="OW215" i="46"/>
  <c r="OF215" i="46"/>
  <c r="MN215" i="46"/>
  <c r="PK215" i="46"/>
  <c r="MV215" i="46"/>
  <c r="NR215" i="46"/>
  <c r="NE215" i="46"/>
  <c r="PM215" i="46"/>
  <c r="QA215" i="46"/>
  <c r="MJ215" i="46"/>
  <c r="ND215" i="46"/>
  <c r="MG215" i="46"/>
  <c r="NY215" i="46"/>
  <c r="OE215" i="46"/>
  <c r="PB215" i="46"/>
  <c r="OX215" i="46"/>
  <c r="OM215" i="46"/>
  <c r="MS215" i="46"/>
  <c r="OQ215" i="46"/>
  <c r="NC215" i="46"/>
  <c r="OB215" i="46"/>
  <c r="QI215" i="46"/>
  <c r="PY215" i="46"/>
  <c r="OO215" i="46"/>
  <c r="MH215" i="46"/>
  <c r="PU215" i="46"/>
  <c r="QE215" i="46"/>
  <c r="NX215" i="46"/>
  <c r="OC215" i="46"/>
  <c r="OR215" i="46"/>
  <c r="PR215" i="46"/>
  <c r="PE215" i="46"/>
  <c r="QO215" i="46"/>
  <c r="OT215" i="46"/>
  <c r="NS215" i="46"/>
  <c r="QF215" i="46"/>
  <c r="PI215" i="46"/>
  <c r="NG215" i="46"/>
  <c r="QL215" i="46"/>
  <c r="NB215" i="46"/>
  <c r="NF215" i="46"/>
  <c r="NT215" i="46"/>
  <c r="MY215" i="46"/>
  <c r="PC215" i="46"/>
  <c r="MM215" i="46"/>
  <c r="MO215" i="46"/>
  <c r="PH215" i="46"/>
  <c r="QJ215" i="46"/>
  <c r="OI215" i="46"/>
  <c r="PJ215" i="46"/>
  <c r="OU215" i="46"/>
  <c r="ON215" i="46"/>
  <c r="NV215" i="46"/>
  <c r="PX215" i="46"/>
  <c r="NW215" i="46"/>
  <c r="QK215" i="46"/>
  <c r="QC214" i="46"/>
  <c r="QM214" i="46"/>
  <c r="NA214" i="46"/>
  <c r="NL214" i="46"/>
  <c r="NM214" i="46"/>
  <c r="PV214" i="46"/>
  <c r="MR214" i="46"/>
  <c r="PA214" i="46"/>
  <c r="QG214" i="46"/>
  <c r="NO214" i="46"/>
  <c r="QP214" i="46"/>
  <c r="PS214" i="46"/>
  <c r="NI214" i="46"/>
  <c r="NK214" i="46"/>
  <c r="OZ214" i="46"/>
  <c r="MP214" i="46"/>
  <c r="QH214" i="46"/>
  <c r="NZ214" i="46"/>
  <c r="OS214" i="46"/>
  <c r="PT214" i="46"/>
  <c r="NQ214" i="46"/>
  <c r="NH214" i="46"/>
  <c r="MI214" i="46"/>
  <c r="ML214" i="46"/>
  <c r="PW214" i="46"/>
  <c r="QN214" i="46"/>
  <c r="OG214" i="46"/>
  <c r="MZ214" i="46"/>
  <c r="OA214" i="46"/>
  <c r="MU214" i="46"/>
  <c r="QB214" i="46"/>
  <c r="OH214" i="46"/>
  <c r="QD214" i="46"/>
  <c r="QQ214" i="46"/>
  <c r="PL214" i="46"/>
  <c r="MK214" i="46"/>
  <c r="NN214" i="46"/>
  <c r="MF214" i="46"/>
  <c r="PP214" i="46"/>
  <c r="OV214" i="46"/>
  <c r="OP214" i="46"/>
  <c r="MW214" i="46"/>
  <c r="PF214" i="46"/>
  <c r="MQ214" i="46"/>
  <c r="OJ214" i="46"/>
  <c r="OL214" i="46"/>
  <c r="PO214" i="46"/>
  <c r="OD214" i="46"/>
  <c r="PQ214" i="46"/>
  <c r="MT214" i="46"/>
  <c r="PG214" i="46"/>
  <c r="PD214" i="46"/>
  <c r="MX214" i="46"/>
  <c r="OK214" i="46"/>
  <c r="NJ214" i="46"/>
  <c r="NP214" i="46"/>
  <c r="OY214" i="46"/>
  <c r="PZ214" i="46"/>
  <c r="NU214" i="46"/>
  <c r="PN214" i="46"/>
  <c r="OW214" i="46"/>
  <c r="OF214" i="46"/>
  <c r="MN214" i="46"/>
  <c r="PK214" i="46"/>
  <c r="MV214" i="46"/>
  <c r="NR214" i="46"/>
  <c r="NE214" i="46"/>
  <c r="PM214" i="46"/>
  <c r="QA214" i="46"/>
  <c r="MJ214" i="46"/>
  <c r="ND214" i="46"/>
  <c r="MG214" i="46"/>
  <c r="NY214" i="46"/>
  <c r="OE214" i="46"/>
  <c r="PB214" i="46"/>
  <c r="OX214" i="46"/>
  <c r="OM214" i="46"/>
  <c r="MS214" i="46"/>
  <c r="OQ214" i="46"/>
  <c r="NC214" i="46"/>
  <c r="OB214" i="46"/>
  <c r="QI214" i="46"/>
  <c r="PY214" i="46"/>
  <c r="OO214" i="46"/>
  <c r="MH214" i="46"/>
  <c r="PU214" i="46"/>
  <c r="QE214" i="46"/>
  <c r="NX214" i="46"/>
  <c r="OC214" i="46"/>
  <c r="OR214" i="46"/>
  <c r="PR214" i="46"/>
  <c r="PE214" i="46"/>
  <c r="QO214" i="46"/>
  <c r="OT214" i="46"/>
  <c r="NS214" i="46"/>
  <c r="QF214" i="46"/>
  <c r="PI214" i="46"/>
  <c r="NG214" i="46"/>
  <c r="QL214" i="46"/>
  <c r="NB214" i="46"/>
  <c r="NF214" i="46"/>
  <c r="NT214" i="46"/>
  <c r="MY214" i="46"/>
  <c r="PC214" i="46"/>
  <c r="MM214" i="46"/>
  <c r="MO214" i="46"/>
  <c r="PH214" i="46"/>
  <c r="QJ214" i="46"/>
  <c r="OI214" i="46"/>
  <c r="PJ214" i="46"/>
  <c r="OU214" i="46"/>
  <c r="ON214" i="46"/>
  <c r="NV214" i="46"/>
  <c r="PX214" i="46"/>
  <c r="NW214" i="46"/>
  <c r="QK214" i="46"/>
  <c r="QC213" i="46"/>
  <c r="QM213" i="46"/>
  <c r="NA213" i="46"/>
  <c r="NL213" i="46"/>
  <c r="NM213" i="46"/>
  <c r="PV213" i="46"/>
  <c r="MR213" i="46"/>
  <c r="PA213" i="46"/>
  <c r="QG213" i="46"/>
  <c r="NO213" i="46"/>
  <c r="QP213" i="46"/>
  <c r="PS213" i="46"/>
  <c r="NI213" i="46"/>
  <c r="NK213" i="46"/>
  <c r="OZ213" i="46"/>
  <c r="MP213" i="46"/>
  <c r="QH213" i="46"/>
  <c r="NZ213" i="46"/>
  <c r="OS213" i="46"/>
  <c r="PT213" i="46"/>
  <c r="NQ213" i="46"/>
  <c r="NH213" i="46"/>
  <c r="MI213" i="46"/>
  <c r="ML213" i="46"/>
  <c r="PW213" i="46"/>
  <c r="QN213" i="46"/>
  <c r="OG213" i="46"/>
  <c r="MZ213" i="46"/>
  <c r="OA213" i="46"/>
  <c r="MU213" i="46"/>
  <c r="QB213" i="46"/>
  <c r="OH213" i="46"/>
  <c r="QD213" i="46"/>
  <c r="QQ213" i="46"/>
  <c r="PL213" i="46"/>
  <c r="MK213" i="46"/>
  <c r="NN213" i="46"/>
  <c r="MF213" i="46"/>
  <c r="PP213" i="46"/>
  <c r="OV213" i="46"/>
  <c r="OP213" i="46"/>
  <c r="MW213" i="46"/>
  <c r="PF213" i="46"/>
  <c r="MQ213" i="46"/>
  <c r="OJ213" i="46"/>
  <c r="OL213" i="46"/>
  <c r="PO213" i="46"/>
  <c r="OD213" i="46"/>
  <c r="PQ213" i="46"/>
  <c r="MT213" i="46"/>
  <c r="PG213" i="46"/>
  <c r="PD213" i="46"/>
  <c r="MX213" i="46"/>
  <c r="OK213" i="46"/>
  <c r="NJ213" i="46"/>
  <c r="NP213" i="46"/>
  <c r="OY213" i="46"/>
  <c r="PZ213" i="46"/>
  <c r="NU213" i="46"/>
  <c r="PN213" i="46"/>
  <c r="OW213" i="46"/>
  <c r="OF213" i="46"/>
  <c r="MN213" i="46"/>
  <c r="PK213" i="46"/>
  <c r="MV213" i="46"/>
  <c r="NR213" i="46"/>
  <c r="NE213" i="46"/>
  <c r="PM213" i="46"/>
  <c r="QA213" i="46"/>
  <c r="MJ213" i="46"/>
  <c r="ND213" i="46"/>
  <c r="MG213" i="46"/>
  <c r="NY213" i="46"/>
  <c r="OE213" i="46"/>
  <c r="PB213" i="46"/>
  <c r="OX213" i="46"/>
  <c r="OM213" i="46"/>
  <c r="MS213" i="46"/>
  <c r="OQ213" i="46"/>
  <c r="NC213" i="46"/>
  <c r="OB213" i="46"/>
  <c r="QI213" i="46"/>
  <c r="PY213" i="46"/>
  <c r="OO213" i="46"/>
  <c r="MH213" i="46"/>
  <c r="PU213" i="46"/>
  <c r="QE213" i="46"/>
  <c r="NX213" i="46"/>
  <c r="OC213" i="46"/>
  <c r="OR213" i="46"/>
  <c r="PR213" i="46"/>
  <c r="PE213" i="46"/>
  <c r="QO213" i="46"/>
  <c r="OT213" i="46"/>
  <c r="NS213" i="46"/>
  <c r="QF213" i="46"/>
  <c r="PI213" i="46"/>
  <c r="NG213" i="46"/>
  <c r="QL213" i="46"/>
  <c r="NB213" i="46"/>
  <c r="NF213" i="46"/>
  <c r="NT213" i="46"/>
  <c r="MY213" i="46"/>
  <c r="PC213" i="46"/>
  <c r="MM213" i="46"/>
  <c r="MO213" i="46"/>
  <c r="PH213" i="46"/>
  <c r="QJ213" i="46"/>
  <c r="OI213" i="46"/>
  <c r="PJ213" i="46"/>
  <c r="OU213" i="46"/>
  <c r="ON213" i="46"/>
  <c r="NV213" i="46"/>
  <c r="PX213" i="46"/>
  <c r="NW213" i="46"/>
  <c r="QK213" i="46"/>
  <c r="QC212" i="46"/>
  <c r="QM212" i="46"/>
  <c r="NA212" i="46"/>
  <c r="NL212" i="46"/>
  <c r="NM212" i="46"/>
  <c r="PV212" i="46"/>
  <c r="MR212" i="46"/>
  <c r="PA212" i="46"/>
  <c r="QG212" i="46"/>
  <c r="NO212" i="46"/>
  <c r="QP212" i="46"/>
  <c r="PS212" i="46"/>
  <c r="NI212" i="46"/>
  <c r="NK212" i="46"/>
  <c r="OZ212" i="46"/>
  <c r="MP212" i="46"/>
  <c r="QH212" i="46"/>
  <c r="NZ212" i="46"/>
  <c r="OS212" i="46"/>
  <c r="PT212" i="46"/>
  <c r="NQ212" i="46"/>
  <c r="NH212" i="46"/>
  <c r="MI212" i="46"/>
  <c r="ML212" i="46"/>
  <c r="PW212" i="46"/>
  <c r="QN212" i="46"/>
  <c r="OG212" i="46"/>
  <c r="MZ212" i="46"/>
  <c r="OA212" i="46"/>
  <c r="MU212" i="46"/>
  <c r="QB212" i="46"/>
  <c r="OH212" i="46"/>
  <c r="QD212" i="46"/>
  <c r="QQ212" i="46"/>
  <c r="PL212" i="46"/>
  <c r="MK212" i="46"/>
  <c r="NN212" i="46"/>
  <c r="MF212" i="46"/>
  <c r="PP212" i="46"/>
  <c r="OV212" i="46"/>
  <c r="OP212" i="46"/>
  <c r="MW212" i="46"/>
  <c r="PF212" i="46"/>
  <c r="MQ212" i="46"/>
  <c r="OJ212" i="46"/>
  <c r="OL212" i="46"/>
  <c r="PO212" i="46"/>
  <c r="OD212" i="46"/>
  <c r="PQ212" i="46"/>
  <c r="MT212" i="46"/>
  <c r="PG212" i="46"/>
  <c r="PD212" i="46"/>
  <c r="MX212" i="46"/>
  <c r="OK212" i="46"/>
  <c r="NJ212" i="46"/>
  <c r="NP212" i="46"/>
  <c r="OY212" i="46"/>
  <c r="PZ212" i="46"/>
  <c r="NU212" i="46"/>
  <c r="PN212" i="46"/>
  <c r="OW212" i="46"/>
  <c r="OF212" i="46"/>
  <c r="MN212" i="46"/>
  <c r="PK212" i="46"/>
  <c r="MV212" i="46"/>
  <c r="NR212" i="46"/>
  <c r="NE212" i="46"/>
  <c r="PM212" i="46"/>
  <c r="QA212" i="46"/>
  <c r="MJ212" i="46"/>
  <c r="ND212" i="46"/>
  <c r="MG212" i="46"/>
  <c r="NY212" i="46"/>
  <c r="OE212" i="46"/>
  <c r="PB212" i="46"/>
  <c r="OX212" i="46"/>
  <c r="OM212" i="46"/>
  <c r="MS212" i="46"/>
  <c r="OQ212" i="46"/>
  <c r="NC212" i="46"/>
  <c r="OB212" i="46"/>
  <c r="QI212" i="46"/>
  <c r="PY212" i="46"/>
  <c r="OO212" i="46"/>
  <c r="MH212" i="46"/>
  <c r="PU212" i="46"/>
  <c r="QE212" i="46"/>
  <c r="NX212" i="46"/>
  <c r="OC212" i="46"/>
  <c r="OR212" i="46"/>
  <c r="PR212" i="46"/>
  <c r="PE212" i="46"/>
  <c r="QO212" i="46"/>
  <c r="OT212" i="46"/>
  <c r="NS212" i="46"/>
  <c r="QF212" i="46"/>
  <c r="PI212" i="46"/>
  <c r="NG212" i="46"/>
  <c r="QL212" i="46"/>
  <c r="NB212" i="46"/>
  <c r="NF212" i="46"/>
  <c r="NT212" i="46"/>
  <c r="MY212" i="46"/>
  <c r="PC212" i="46"/>
  <c r="MM212" i="46"/>
  <c r="MO212" i="46"/>
  <c r="PH212" i="46"/>
  <c r="QJ212" i="46"/>
  <c r="OI212" i="46"/>
  <c r="PJ212" i="46"/>
  <c r="OU212" i="46"/>
  <c r="ON212" i="46"/>
  <c r="NV212" i="46"/>
  <c r="PX212" i="46"/>
  <c r="NW212" i="46"/>
  <c r="QK212" i="46"/>
  <c r="QC211" i="46"/>
  <c r="QM211" i="46"/>
  <c r="NA211" i="46"/>
  <c r="NL211" i="46"/>
  <c r="NM211" i="46"/>
  <c r="PV211" i="46"/>
  <c r="MR211" i="46"/>
  <c r="PA211" i="46"/>
  <c r="QG211" i="46"/>
  <c r="NO211" i="46"/>
  <c r="QP211" i="46"/>
  <c r="PS211" i="46"/>
  <c r="NI211" i="46"/>
  <c r="NK211" i="46"/>
  <c r="OZ211" i="46"/>
  <c r="MP211" i="46"/>
  <c r="QH211" i="46"/>
  <c r="NZ211" i="46"/>
  <c r="OS211" i="46"/>
  <c r="PT211" i="46"/>
  <c r="NQ211" i="46"/>
  <c r="NH211" i="46"/>
  <c r="MI211" i="46"/>
  <c r="ML211" i="46"/>
  <c r="PW211" i="46"/>
  <c r="QN211" i="46"/>
  <c r="OG211" i="46"/>
  <c r="MZ211" i="46"/>
  <c r="OA211" i="46"/>
  <c r="MU211" i="46"/>
  <c r="QB211" i="46"/>
  <c r="OH211" i="46"/>
  <c r="QD211" i="46"/>
  <c r="QQ211" i="46"/>
  <c r="PL211" i="46"/>
  <c r="MK211" i="46"/>
  <c r="NN211" i="46"/>
  <c r="MF211" i="46"/>
  <c r="PP211" i="46"/>
  <c r="OV211" i="46"/>
  <c r="OP211" i="46"/>
  <c r="MW211" i="46"/>
  <c r="PF211" i="46"/>
  <c r="MQ211" i="46"/>
  <c r="OJ211" i="46"/>
  <c r="OL211" i="46"/>
  <c r="PO211" i="46"/>
  <c r="OD211" i="46"/>
  <c r="PQ211" i="46"/>
  <c r="MT211" i="46"/>
  <c r="PG211" i="46"/>
  <c r="PD211" i="46"/>
  <c r="MX211" i="46"/>
  <c r="OK211" i="46"/>
  <c r="NJ211" i="46"/>
  <c r="NP211" i="46"/>
  <c r="OY211" i="46"/>
  <c r="PZ211" i="46"/>
  <c r="NU211" i="46"/>
  <c r="PN211" i="46"/>
  <c r="OW211" i="46"/>
  <c r="OF211" i="46"/>
  <c r="MN211" i="46"/>
  <c r="PK211" i="46"/>
  <c r="MV211" i="46"/>
  <c r="NR211" i="46"/>
  <c r="NE211" i="46"/>
  <c r="PM211" i="46"/>
  <c r="QA211" i="46"/>
  <c r="MJ211" i="46"/>
  <c r="ND211" i="46"/>
  <c r="MG211" i="46"/>
  <c r="NY211" i="46"/>
  <c r="OE211" i="46"/>
  <c r="PB211" i="46"/>
  <c r="OX211" i="46"/>
  <c r="OM211" i="46"/>
  <c r="MS211" i="46"/>
  <c r="OQ211" i="46"/>
  <c r="NC211" i="46"/>
  <c r="OB211" i="46"/>
  <c r="QI211" i="46"/>
  <c r="PY211" i="46"/>
  <c r="OO211" i="46"/>
  <c r="MH211" i="46"/>
  <c r="PU211" i="46"/>
  <c r="QE211" i="46"/>
  <c r="NX211" i="46"/>
  <c r="OC211" i="46"/>
  <c r="OR211" i="46"/>
  <c r="PR211" i="46"/>
  <c r="PE211" i="46"/>
  <c r="QO211" i="46"/>
  <c r="OT211" i="46"/>
  <c r="NS211" i="46"/>
  <c r="QF211" i="46"/>
  <c r="PI211" i="46"/>
  <c r="NG211" i="46"/>
  <c r="QL211" i="46"/>
  <c r="NB211" i="46"/>
  <c r="NF211" i="46"/>
  <c r="NT211" i="46"/>
  <c r="MY211" i="46"/>
  <c r="PC211" i="46"/>
  <c r="MM211" i="46"/>
  <c r="MO211" i="46"/>
  <c r="PH211" i="46"/>
  <c r="QJ211" i="46"/>
  <c r="OI211" i="46"/>
  <c r="PJ211" i="46"/>
  <c r="OU211" i="46"/>
  <c r="ON211" i="46"/>
  <c r="NV211" i="46"/>
  <c r="PX211" i="46"/>
  <c r="NW211" i="46"/>
  <c r="QK211" i="46"/>
  <c r="QC210" i="46"/>
  <c r="QM210" i="46"/>
  <c r="NA210" i="46"/>
  <c r="NL210" i="46"/>
  <c r="NM210" i="46"/>
  <c r="PV210" i="46"/>
  <c r="MR210" i="46"/>
  <c r="PA210" i="46"/>
  <c r="QG210" i="46"/>
  <c r="NO210" i="46"/>
  <c r="QP210" i="46"/>
  <c r="PS210" i="46"/>
  <c r="NI210" i="46"/>
  <c r="NK210" i="46"/>
  <c r="OZ210" i="46"/>
  <c r="MP210" i="46"/>
  <c r="QH210" i="46"/>
  <c r="NZ210" i="46"/>
  <c r="OS210" i="46"/>
  <c r="PT210" i="46"/>
  <c r="NQ210" i="46"/>
  <c r="NH210" i="46"/>
  <c r="MI210" i="46"/>
  <c r="ML210" i="46"/>
  <c r="PW210" i="46"/>
  <c r="QN210" i="46"/>
  <c r="OG210" i="46"/>
  <c r="MZ210" i="46"/>
  <c r="OA210" i="46"/>
  <c r="MU210" i="46"/>
  <c r="QB210" i="46"/>
  <c r="OH210" i="46"/>
  <c r="QD210" i="46"/>
  <c r="QQ210" i="46"/>
  <c r="PL210" i="46"/>
  <c r="MK210" i="46"/>
  <c r="NN210" i="46"/>
  <c r="MF210" i="46"/>
  <c r="PP210" i="46"/>
  <c r="OV210" i="46"/>
  <c r="OP210" i="46"/>
  <c r="MW210" i="46"/>
  <c r="PF210" i="46"/>
  <c r="MQ210" i="46"/>
  <c r="OJ210" i="46"/>
  <c r="OL210" i="46"/>
  <c r="PO210" i="46"/>
  <c r="OD210" i="46"/>
  <c r="PQ210" i="46"/>
  <c r="MT210" i="46"/>
  <c r="PG210" i="46"/>
  <c r="PD210" i="46"/>
  <c r="MX210" i="46"/>
  <c r="OK210" i="46"/>
  <c r="NJ210" i="46"/>
  <c r="NP210" i="46"/>
  <c r="OY210" i="46"/>
  <c r="PZ210" i="46"/>
  <c r="NU210" i="46"/>
  <c r="PN210" i="46"/>
  <c r="OW210" i="46"/>
  <c r="OF210" i="46"/>
  <c r="MN210" i="46"/>
  <c r="PK210" i="46"/>
  <c r="MV210" i="46"/>
  <c r="NR210" i="46"/>
  <c r="NE210" i="46"/>
  <c r="PM210" i="46"/>
  <c r="QA210" i="46"/>
  <c r="MJ210" i="46"/>
  <c r="ND210" i="46"/>
  <c r="MG210" i="46"/>
  <c r="NY210" i="46"/>
  <c r="OE210" i="46"/>
  <c r="PB210" i="46"/>
  <c r="OX210" i="46"/>
  <c r="OM210" i="46"/>
  <c r="MS210" i="46"/>
  <c r="OQ210" i="46"/>
  <c r="NC210" i="46"/>
  <c r="OB210" i="46"/>
  <c r="QI210" i="46"/>
  <c r="PY210" i="46"/>
  <c r="OO210" i="46"/>
  <c r="MH210" i="46"/>
  <c r="PU210" i="46"/>
  <c r="QE210" i="46"/>
  <c r="NX210" i="46"/>
  <c r="OC210" i="46"/>
  <c r="OR210" i="46"/>
  <c r="PR210" i="46"/>
  <c r="PE210" i="46"/>
  <c r="QO210" i="46"/>
  <c r="OT210" i="46"/>
  <c r="NS210" i="46"/>
  <c r="QF210" i="46"/>
  <c r="PI210" i="46"/>
  <c r="NG210" i="46"/>
  <c r="QL210" i="46"/>
  <c r="NB210" i="46"/>
  <c r="NF210" i="46"/>
  <c r="NT210" i="46"/>
  <c r="MY210" i="46"/>
  <c r="PC210" i="46"/>
  <c r="MM210" i="46"/>
  <c r="MO210" i="46"/>
  <c r="PH210" i="46"/>
  <c r="QJ210" i="46"/>
  <c r="OI210" i="46"/>
  <c r="PJ210" i="46"/>
  <c r="OU210" i="46"/>
  <c r="ON210" i="46"/>
  <c r="NV210" i="46"/>
  <c r="PX210" i="46"/>
  <c r="NW210" i="46"/>
  <c r="QK210" i="46"/>
  <c r="QC209" i="46"/>
  <c r="QM209" i="46"/>
  <c r="NA209" i="46"/>
  <c r="NL209" i="46"/>
  <c r="NM209" i="46"/>
  <c r="PV209" i="46"/>
  <c r="MR209" i="46"/>
  <c r="PA209" i="46"/>
  <c r="QG209" i="46"/>
  <c r="NO209" i="46"/>
  <c r="QP209" i="46"/>
  <c r="PS209" i="46"/>
  <c r="NI209" i="46"/>
  <c r="NK209" i="46"/>
  <c r="OZ209" i="46"/>
  <c r="MP209" i="46"/>
  <c r="QH209" i="46"/>
  <c r="NZ209" i="46"/>
  <c r="OS209" i="46"/>
  <c r="PT209" i="46"/>
  <c r="NQ209" i="46"/>
  <c r="NH209" i="46"/>
  <c r="MI209" i="46"/>
  <c r="ML209" i="46"/>
  <c r="PW209" i="46"/>
  <c r="QN209" i="46"/>
  <c r="OG209" i="46"/>
  <c r="MZ209" i="46"/>
  <c r="OA209" i="46"/>
  <c r="MU209" i="46"/>
  <c r="QB209" i="46"/>
  <c r="OH209" i="46"/>
  <c r="QD209" i="46"/>
  <c r="QQ209" i="46"/>
  <c r="PL209" i="46"/>
  <c r="MK209" i="46"/>
  <c r="NN209" i="46"/>
  <c r="MF209" i="46"/>
  <c r="PP209" i="46"/>
  <c r="OV209" i="46"/>
  <c r="OP209" i="46"/>
  <c r="MW209" i="46"/>
  <c r="PF209" i="46"/>
  <c r="MQ209" i="46"/>
  <c r="OJ209" i="46"/>
  <c r="OL209" i="46"/>
  <c r="PO209" i="46"/>
  <c r="OD209" i="46"/>
  <c r="PQ209" i="46"/>
  <c r="MT209" i="46"/>
  <c r="PG209" i="46"/>
  <c r="PD209" i="46"/>
  <c r="MX209" i="46"/>
  <c r="OK209" i="46"/>
  <c r="NJ209" i="46"/>
  <c r="NP209" i="46"/>
  <c r="OY209" i="46"/>
  <c r="PZ209" i="46"/>
  <c r="NU209" i="46"/>
  <c r="PN209" i="46"/>
  <c r="OW209" i="46"/>
  <c r="OF209" i="46"/>
  <c r="MN209" i="46"/>
  <c r="PK209" i="46"/>
  <c r="MV209" i="46"/>
  <c r="NR209" i="46"/>
  <c r="NE209" i="46"/>
  <c r="PM209" i="46"/>
  <c r="QA209" i="46"/>
  <c r="MJ209" i="46"/>
  <c r="ND209" i="46"/>
  <c r="MG209" i="46"/>
  <c r="NY209" i="46"/>
  <c r="OE209" i="46"/>
  <c r="PB209" i="46"/>
  <c r="OX209" i="46"/>
  <c r="OM209" i="46"/>
  <c r="MS209" i="46"/>
  <c r="OQ209" i="46"/>
  <c r="NC209" i="46"/>
  <c r="OB209" i="46"/>
  <c r="QI209" i="46"/>
  <c r="PY209" i="46"/>
  <c r="OO209" i="46"/>
  <c r="MH209" i="46"/>
  <c r="PU209" i="46"/>
  <c r="QE209" i="46"/>
  <c r="NX209" i="46"/>
  <c r="OC209" i="46"/>
  <c r="OR209" i="46"/>
  <c r="PR209" i="46"/>
  <c r="PE209" i="46"/>
  <c r="QO209" i="46"/>
  <c r="OT209" i="46"/>
  <c r="NS209" i="46"/>
  <c r="QF209" i="46"/>
  <c r="PI209" i="46"/>
  <c r="NG209" i="46"/>
  <c r="QL209" i="46"/>
  <c r="NB209" i="46"/>
  <c r="NF209" i="46"/>
  <c r="NT209" i="46"/>
  <c r="MY209" i="46"/>
  <c r="PC209" i="46"/>
  <c r="MM209" i="46"/>
  <c r="MO209" i="46"/>
  <c r="PH209" i="46"/>
  <c r="QJ209" i="46"/>
  <c r="OI209" i="46"/>
  <c r="PJ209" i="46"/>
  <c r="OU209" i="46"/>
  <c r="ON209" i="46"/>
  <c r="NV209" i="46"/>
  <c r="PX209" i="46"/>
  <c r="NW209" i="46"/>
  <c r="QK209" i="46"/>
  <c r="QC208" i="46"/>
  <c r="QM208" i="46"/>
  <c r="NA208" i="46"/>
  <c r="NL208" i="46"/>
  <c r="NM208" i="46"/>
  <c r="PV208" i="46"/>
  <c r="MR208" i="46"/>
  <c r="PA208" i="46"/>
  <c r="QG208" i="46"/>
  <c r="NO208" i="46"/>
  <c r="QP208" i="46"/>
  <c r="PS208" i="46"/>
  <c r="NI208" i="46"/>
  <c r="NK208" i="46"/>
  <c r="OZ208" i="46"/>
  <c r="MP208" i="46"/>
  <c r="QH208" i="46"/>
  <c r="NZ208" i="46"/>
  <c r="OS208" i="46"/>
  <c r="PT208" i="46"/>
  <c r="NQ208" i="46"/>
  <c r="NH208" i="46"/>
  <c r="MI208" i="46"/>
  <c r="ML208" i="46"/>
  <c r="PW208" i="46"/>
  <c r="QN208" i="46"/>
  <c r="OG208" i="46"/>
  <c r="MZ208" i="46"/>
  <c r="OA208" i="46"/>
  <c r="MU208" i="46"/>
  <c r="QB208" i="46"/>
  <c r="OH208" i="46"/>
  <c r="QD208" i="46"/>
  <c r="QQ208" i="46"/>
  <c r="PL208" i="46"/>
  <c r="MK208" i="46"/>
  <c r="NN208" i="46"/>
  <c r="MF208" i="46"/>
  <c r="PP208" i="46"/>
  <c r="OV208" i="46"/>
  <c r="OP208" i="46"/>
  <c r="MW208" i="46"/>
  <c r="PF208" i="46"/>
  <c r="MQ208" i="46"/>
  <c r="OJ208" i="46"/>
  <c r="OL208" i="46"/>
  <c r="PO208" i="46"/>
  <c r="OD208" i="46"/>
  <c r="PQ208" i="46"/>
  <c r="MT208" i="46"/>
  <c r="PG208" i="46"/>
  <c r="PD208" i="46"/>
  <c r="MX208" i="46"/>
  <c r="OK208" i="46"/>
  <c r="NJ208" i="46"/>
  <c r="NP208" i="46"/>
  <c r="OY208" i="46"/>
  <c r="PZ208" i="46"/>
  <c r="NU208" i="46"/>
  <c r="PN208" i="46"/>
  <c r="OW208" i="46"/>
  <c r="OF208" i="46"/>
  <c r="MN208" i="46"/>
  <c r="PK208" i="46"/>
  <c r="MV208" i="46"/>
  <c r="NR208" i="46"/>
  <c r="NE208" i="46"/>
  <c r="PM208" i="46"/>
  <c r="QA208" i="46"/>
  <c r="MJ208" i="46"/>
  <c r="ND208" i="46"/>
  <c r="MG208" i="46"/>
  <c r="NY208" i="46"/>
  <c r="OE208" i="46"/>
  <c r="PB208" i="46"/>
  <c r="OX208" i="46"/>
  <c r="OM208" i="46"/>
  <c r="MS208" i="46"/>
  <c r="OQ208" i="46"/>
  <c r="NC208" i="46"/>
  <c r="OB208" i="46"/>
  <c r="QI208" i="46"/>
  <c r="PY208" i="46"/>
  <c r="OO208" i="46"/>
  <c r="MH208" i="46"/>
  <c r="PU208" i="46"/>
  <c r="QE208" i="46"/>
  <c r="NX208" i="46"/>
  <c r="OC208" i="46"/>
  <c r="OR208" i="46"/>
  <c r="PR208" i="46"/>
  <c r="PE208" i="46"/>
  <c r="QO208" i="46"/>
  <c r="OT208" i="46"/>
  <c r="NS208" i="46"/>
  <c r="QF208" i="46"/>
  <c r="PI208" i="46"/>
  <c r="NG208" i="46"/>
  <c r="QL208" i="46"/>
  <c r="NB208" i="46"/>
  <c r="NF208" i="46"/>
  <c r="NT208" i="46"/>
  <c r="MY208" i="46"/>
  <c r="PC208" i="46"/>
  <c r="MM208" i="46"/>
  <c r="MO208" i="46"/>
  <c r="PH208" i="46"/>
  <c r="QJ208" i="46"/>
  <c r="OI208" i="46"/>
  <c r="PJ208" i="46"/>
  <c r="OU208" i="46"/>
  <c r="ON208" i="46"/>
  <c r="NV208" i="46"/>
  <c r="PX208" i="46"/>
  <c r="NW208" i="46"/>
  <c r="QK208" i="46"/>
  <c r="QC207" i="46"/>
  <c r="QM207" i="46"/>
  <c r="NA207" i="46"/>
  <c r="NL207" i="46"/>
  <c r="NM207" i="46"/>
  <c r="PV207" i="46"/>
  <c r="MR207" i="46"/>
  <c r="PA207" i="46"/>
  <c r="QG207" i="46"/>
  <c r="NO207" i="46"/>
  <c r="QP207" i="46"/>
  <c r="PS207" i="46"/>
  <c r="NI207" i="46"/>
  <c r="NK207" i="46"/>
  <c r="OZ207" i="46"/>
  <c r="MP207" i="46"/>
  <c r="QH207" i="46"/>
  <c r="NZ207" i="46"/>
  <c r="OS207" i="46"/>
  <c r="PT207" i="46"/>
  <c r="NQ207" i="46"/>
  <c r="NH207" i="46"/>
  <c r="MI207" i="46"/>
  <c r="ML207" i="46"/>
  <c r="PW207" i="46"/>
  <c r="QN207" i="46"/>
  <c r="OG207" i="46"/>
  <c r="MZ207" i="46"/>
  <c r="OA207" i="46"/>
  <c r="MU207" i="46"/>
  <c r="QB207" i="46"/>
  <c r="OH207" i="46"/>
  <c r="QD207" i="46"/>
  <c r="QQ207" i="46"/>
  <c r="PL207" i="46"/>
  <c r="MK207" i="46"/>
  <c r="NN207" i="46"/>
  <c r="MF207" i="46"/>
  <c r="PP207" i="46"/>
  <c r="OV207" i="46"/>
  <c r="OP207" i="46"/>
  <c r="MW207" i="46"/>
  <c r="PF207" i="46"/>
  <c r="MQ207" i="46"/>
  <c r="OJ207" i="46"/>
  <c r="OL207" i="46"/>
  <c r="PO207" i="46"/>
  <c r="OD207" i="46"/>
  <c r="PQ207" i="46"/>
  <c r="MT207" i="46"/>
  <c r="PG207" i="46"/>
  <c r="PD207" i="46"/>
  <c r="MX207" i="46"/>
  <c r="OK207" i="46"/>
  <c r="NJ207" i="46"/>
  <c r="NP207" i="46"/>
  <c r="OY207" i="46"/>
  <c r="PZ207" i="46"/>
  <c r="NU207" i="46"/>
  <c r="PN207" i="46"/>
  <c r="OW207" i="46"/>
  <c r="OF207" i="46"/>
  <c r="MN207" i="46"/>
  <c r="PK207" i="46"/>
  <c r="MV207" i="46"/>
  <c r="NR207" i="46"/>
  <c r="NE207" i="46"/>
  <c r="PM207" i="46"/>
  <c r="QA207" i="46"/>
  <c r="MJ207" i="46"/>
  <c r="ND207" i="46"/>
  <c r="MG207" i="46"/>
  <c r="NY207" i="46"/>
  <c r="OE207" i="46"/>
  <c r="PB207" i="46"/>
  <c r="OX207" i="46"/>
  <c r="OM207" i="46"/>
  <c r="MS207" i="46"/>
  <c r="OQ207" i="46"/>
  <c r="NC207" i="46"/>
  <c r="OB207" i="46"/>
  <c r="QI207" i="46"/>
  <c r="PY207" i="46"/>
  <c r="OO207" i="46"/>
  <c r="MH207" i="46"/>
  <c r="PU207" i="46"/>
  <c r="QE207" i="46"/>
  <c r="NX207" i="46"/>
  <c r="OC207" i="46"/>
  <c r="OR207" i="46"/>
  <c r="PR207" i="46"/>
  <c r="PE207" i="46"/>
  <c r="QO207" i="46"/>
  <c r="OT207" i="46"/>
  <c r="NS207" i="46"/>
  <c r="QF207" i="46"/>
  <c r="PI207" i="46"/>
  <c r="NG207" i="46"/>
  <c r="QL207" i="46"/>
  <c r="NB207" i="46"/>
  <c r="NF207" i="46"/>
  <c r="NT207" i="46"/>
  <c r="MY207" i="46"/>
  <c r="PC207" i="46"/>
  <c r="MM207" i="46"/>
  <c r="MO207" i="46"/>
  <c r="PH207" i="46"/>
  <c r="QJ207" i="46"/>
  <c r="OI207" i="46"/>
  <c r="PJ207" i="46"/>
  <c r="OU207" i="46"/>
  <c r="ON207" i="46"/>
  <c r="NV207" i="46"/>
  <c r="PX207" i="46"/>
  <c r="NW207" i="46"/>
  <c r="QK207" i="46"/>
  <c r="QC206" i="46"/>
  <c r="QM206" i="46"/>
  <c r="NA206" i="46"/>
  <c r="NL206" i="46"/>
  <c r="NM206" i="46"/>
  <c r="PV206" i="46"/>
  <c r="MR206" i="46"/>
  <c r="PA206" i="46"/>
  <c r="QG206" i="46"/>
  <c r="NO206" i="46"/>
  <c r="QP206" i="46"/>
  <c r="PS206" i="46"/>
  <c r="NI206" i="46"/>
  <c r="NK206" i="46"/>
  <c r="OZ206" i="46"/>
  <c r="MP206" i="46"/>
  <c r="QH206" i="46"/>
  <c r="NZ206" i="46"/>
  <c r="OS206" i="46"/>
  <c r="PT206" i="46"/>
  <c r="NQ206" i="46"/>
  <c r="NH206" i="46"/>
  <c r="MI206" i="46"/>
  <c r="ML206" i="46"/>
  <c r="PW206" i="46"/>
  <c r="QN206" i="46"/>
  <c r="OG206" i="46"/>
  <c r="MZ206" i="46"/>
  <c r="OA206" i="46"/>
  <c r="MU206" i="46"/>
  <c r="QB206" i="46"/>
  <c r="OH206" i="46"/>
  <c r="QD206" i="46"/>
  <c r="QQ206" i="46"/>
  <c r="PL206" i="46"/>
  <c r="MK206" i="46"/>
  <c r="NN206" i="46"/>
  <c r="MF206" i="46"/>
  <c r="PP206" i="46"/>
  <c r="OV206" i="46"/>
  <c r="OP206" i="46"/>
  <c r="MW206" i="46"/>
  <c r="PF206" i="46"/>
  <c r="MQ206" i="46"/>
  <c r="OJ206" i="46"/>
  <c r="OL206" i="46"/>
  <c r="PO206" i="46"/>
  <c r="OD206" i="46"/>
  <c r="PQ206" i="46"/>
  <c r="MT206" i="46"/>
  <c r="PG206" i="46"/>
  <c r="PD206" i="46"/>
  <c r="MX206" i="46"/>
  <c r="OK206" i="46"/>
  <c r="NJ206" i="46"/>
  <c r="NP206" i="46"/>
  <c r="OY206" i="46"/>
  <c r="PZ206" i="46"/>
  <c r="NU206" i="46"/>
  <c r="PN206" i="46"/>
  <c r="OW206" i="46"/>
  <c r="OF206" i="46"/>
  <c r="MN206" i="46"/>
  <c r="PK206" i="46"/>
  <c r="MV206" i="46"/>
  <c r="NR206" i="46"/>
  <c r="NE206" i="46"/>
  <c r="PM206" i="46"/>
  <c r="QA206" i="46"/>
  <c r="MJ206" i="46"/>
  <c r="ND206" i="46"/>
  <c r="MG206" i="46"/>
  <c r="NY206" i="46"/>
  <c r="OE206" i="46"/>
  <c r="PB206" i="46"/>
  <c r="OX206" i="46"/>
  <c r="OM206" i="46"/>
  <c r="MS206" i="46"/>
  <c r="OQ206" i="46"/>
  <c r="NC206" i="46"/>
  <c r="OB206" i="46"/>
  <c r="QI206" i="46"/>
  <c r="PY206" i="46"/>
  <c r="OO206" i="46"/>
  <c r="MH206" i="46"/>
  <c r="PU206" i="46"/>
  <c r="QE206" i="46"/>
  <c r="NX206" i="46"/>
  <c r="OC206" i="46"/>
  <c r="OR206" i="46"/>
  <c r="PR206" i="46"/>
  <c r="PE206" i="46"/>
  <c r="QO206" i="46"/>
  <c r="OT206" i="46"/>
  <c r="NS206" i="46"/>
  <c r="QF206" i="46"/>
  <c r="PI206" i="46"/>
  <c r="NG206" i="46"/>
  <c r="QL206" i="46"/>
  <c r="NB206" i="46"/>
  <c r="NF206" i="46"/>
  <c r="NT206" i="46"/>
  <c r="MY206" i="46"/>
  <c r="PC206" i="46"/>
  <c r="MM206" i="46"/>
  <c r="MO206" i="46"/>
  <c r="PH206" i="46"/>
  <c r="QJ206" i="46"/>
  <c r="OI206" i="46"/>
  <c r="PJ206" i="46"/>
  <c r="OU206" i="46"/>
  <c r="ON206" i="46"/>
  <c r="NV206" i="46"/>
  <c r="PX206" i="46"/>
  <c r="NW206" i="46"/>
  <c r="QK206" i="46"/>
  <c r="QC205" i="46"/>
  <c r="QM205" i="46"/>
  <c r="NA205" i="46"/>
  <c r="NL205" i="46"/>
  <c r="NM205" i="46"/>
  <c r="PV205" i="46"/>
  <c r="MR205" i="46"/>
  <c r="PA205" i="46"/>
  <c r="QG205" i="46"/>
  <c r="NO205" i="46"/>
  <c r="QP205" i="46"/>
  <c r="PS205" i="46"/>
  <c r="NI205" i="46"/>
  <c r="NK205" i="46"/>
  <c r="OZ205" i="46"/>
  <c r="MP205" i="46"/>
  <c r="QH205" i="46"/>
  <c r="NZ205" i="46"/>
  <c r="OS205" i="46"/>
  <c r="PT205" i="46"/>
  <c r="NQ205" i="46"/>
  <c r="NH205" i="46"/>
  <c r="MI205" i="46"/>
  <c r="ML205" i="46"/>
  <c r="PW205" i="46"/>
  <c r="QN205" i="46"/>
  <c r="OG205" i="46"/>
  <c r="MZ205" i="46"/>
  <c r="OA205" i="46"/>
  <c r="MU205" i="46"/>
  <c r="QB205" i="46"/>
  <c r="OH205" i="46"/>
  <c r="QD205" i="46"/>
  <c r="QQ205" i="46"/>
  <c r="PL205" i="46"/>
  <c r="MK205" i="46"/>
  <c r="NN205" i="46"/>
  <c r="MF205" i="46"/>
  <c r="PP205" i="46"/>
  <c r="OV205" i="46"/>
  <c r="OP205" i="46"/>
  <c r="MW205" i="46"/>
  <c r="PF205" i="46"/>
  <c r="MQ205" i="46"/>
  <c r="OJ205" i="46"/>
  <c r="OL205" i="46"/>
  <c r="PO205" i="46"/>
  <c r="OD205" i="46"/>
  <c r="PQ205" i="46"/>
  <c r="MT205" i="46"/>
  <c r="PG205" i="46"/>
  <c r="PD205" i="46"/>
  <c r="MX205" i="46"/>
  <c r="OK205" i="46"/>
  <c r="NJ205" i="46"/>
  <c r="NP205" i="46"/>
  <c r="OY205" i="46"/>
  <c r="PZ205" i="46"/>
  <c r="NU205" i="46"/>
  <c r="PN205" i="46"/>
  <c r="OW205" i="46"/>
  <c r="OF205" i="46"/>
  <c r="MN205" i="46"/>
  <c r="PK205" i="46"/>
  <c r="MV205" i="46"/>
  <c r="NR205" i="46"/>
  <c r="NE205" i="46"/>
  <c r="PM205" i="46"/>
  <c r="QA205" i="46"/>
  <c r="MJ205" i="46"/>
  <c r="ND205" i="46"/>
  <c r="MG205" i="46"/>
  <c r="NY205" i="46"/>
  <c r="OE205" i="46"/>
  <c r="PB205" i="46"/>
  <c r="OX205" i="46"/>
  <c r="OM205" i="46"/>
  <c r="MS205" i="46"/>
  <c r="OQ205" i="46"/>
  <c r="NC205" i="46"/>
  <c r="OB205" i="46"/>
  <c r="QI205" i="46"/>
  <c r="PY205" i="46"/>
  <c r="OO205" i="46"/>
  <c r="MH205" i="46"/>
  <c r="PU205" i="46"/>
  <c r="QE205" i="46"/>
  <c r="NX205" i="46"/>
  <c r="OC205" i="46"/>
  <c r="OR205" i="46"/>
  <c r="PR205" i="46"/>
  <c r="PE205" i="46"/>
  <c r="QO205" i="46"/>
  <c r="OT205" i="46"/>
  <c r="NS205" i="46"/>
  <c r="QF205" i="46"/>
  <c r="PI205" i="46"/>
  <c r="NG205" i="46"/>
  <c r="QL205" i="46"/>
  <c r="NB205" i="46"/>
  <c r="NF205" i="46"/>
  <c r="NT205" i="46"/>
  <c r="MY205" i="46"/>
  <c r="PC205" i="46"/>
  <c r="MM205" i="46"/>
  <c r="MO205" i="46"/>
  <c r="PH205" i="46"/>
  <c r="QJ205" i="46"/>
  <c r="OI205" i="46"/>
  <c r="PJ205" i="46"/>
  <c r="OU205" i="46"/>
  <c r="ON205" i="46"/>
  <c r="NV205" i="46"/>
  <c r="PX205" i="46"/>
  <c r="NW205" i="46"/>
  <c r="QK205" i="46"/>
  <c r="QC204" i="46"/>
  <c r="QM204" i="46"/>
  <c r="NA204" i="46"/>
  <c r="NL204" i="46"/>
  <c r="NM204" i="46"/>
  <c r="PV204" i="46"/>
  <c r="MR204" i="46"/>
  <c r="PA204" i="46"/>
  <c r="QG204" i="46"/>
  <c r="NO204" i="46"/>
  <c r="QP204" i="46"/>
  <c r="PS204" i="46"/>
  <c r="NI204" i="46"/>
  <c r="NK204" i="46"/>
  <c r="OZ204" i="46"/>
  <c r="MP204" i="46"/>
  <c r="QH204" i="46"/>
  <c r="NZ204" i="46"/>
  <c r="OS204" i="46"/>
  <c r="PT204" i="46"/>
  <c r="NQ204" i="46"/>
  <c r="NH204" i="46"/>
  <c r="MI204" i="46"/>
  <c r="ML204" i="46"/>
  <c r="PW204" i="46"/>
  <c r="QN204" i="46"/>
  <c r="OG204" i="46"/>
  <c r="MZ204" i="46"/>
  <c r="OA204" i="46"/>
  <c r="MU204" i="46"/>
  <c r="QB204" i="46"/>
  <c r="OH204" i="46"/>
  <c r="QD204" i="46"/>
  <c r="QQ204" i="46"/>
  <c r="PL204" i="46"/>
  <c r="MK204" i="46"/>
  <c r="NN204" i="46"/>
  <c r="MF204" i="46"/>
  <c r="PP204" i="46"/>
  <c r="OV204" i="46"/>
  <c r="OP204" i="46"/>
  <c r="MW204" i="46"/>
  <c r="PF204" i="46"/>
  <c r="MQ204" i="46"/>
  <c r="OJ204" i="46"/>
  <c r="OL204" i="46"/>
  <c r="PO204" i="46"/>
  <c r="OD204" i="46"/>
  <c r="PQ204" i="46"/>
  <c r="MT204" i="46"/>
  <c r="PG204" i="46"/>
  <c r="PD204" i="46"/>
  <c r="MX204" i="46"/>
  <c r="OK204" i="46"/>
  <c r="NJ204" i="46"/>
  <c r="NP204" i="46"/>
  <c r="OY204" i="46"/>
  <c r="PZ204" i="46"/>
  <c r="NU204" i="46"/>
  <c r="PN204" i="46"/>
  <c r="OW204" i="46"/>
  <c r="OF204" i="46"/>
  <c r="MN204" i="46"/>
  <c r="PK204" i="46"/>
  <c r="MV204" i="46"/>
  <c r="NR204" i="46"/>
  <c r="NE204" i="46"/>
  <c r="PM204" i="46"/>
  <c r="QA204" i="46"/>
  <c r="MJ204" i="46"/>
  <c r="ND204" i="46"/>
  <c r="MG204" i="46"/>
  <c r="NY204" i="46"/>
  <c r="OE204" i="46"/>
  <c r="PB204" i="46"/>
  <c r="OX204" i="46"/>
  <c r="OM204" i="46"/>
  <c r="MS204" i="46"/>
  <c r="OQ204" i="46"/>
  <c r="NC204" i="46"/>
  <c r="OB204" i="46"/>
  <c r="QI204" i="46"/>
  <c r="PY204" i="46"/>
  <c r="OO204" i="46"/>
  <c r="MH204" i="46"/>
  <c r="PU204" i="46"/>
  <c r="QE204" i="46"/>
  <c r="NX204" i="46"/>
  <c r="OC204" i="46"/>
  <c r="OR204" i="46"/>
  <c r="PR204" i="46"/>
  <c r="PE204" i="46"/>
  <c r="QO204" i="46"/>
  <c r="OT204" i="46"/>
  <c r="NS204" i="46"/>
  <c r="QF204" i="46"/>
  <c r="PI204" i="46"/>
  <c r="NG204" i="46"/>
  <c r="QL204" i="46"/>
  <c r="NB204" i="46"/>
  <c r="NF204" i="46"/>
  <c r="NT204" i="46"/>
  <c r="MY204" i="46"/>
  <c r="PC204" i="46"/>
  <c r="MM204" i="46"/>
  <c r="MO204" i="46"/>
  <c r="PH204" i="46"/>
  <c r="QJ204" i="46"/>
  <c r="OI204" i="46"/>
  <c r="PJ204" i="46"/>
  <c r="OU204" i="46"/>
  <c r="ON204" i="46"/>
  <c r="NV204" i="46"/>
  <c r="PX204" i="46"/>
  <c r="NW204" i="46"/>
  <c r="QK204" i="46"/>
  <c r="QC203" i="46"/>
  <c r="QM203" i="46"/>
  <c r="NA203" i="46"/>
  <c r="NL203" i="46"/>
  <c r="NM203" i="46"/>
  <c r="PV203" i="46"/>
  <c r="MR203" i="46"/>
  <c r="PA203" i="46"/>
  <c r="QG203" i="46"/>
  <c r="NO203" i="46"/>
  <c r="QP203" i="46"/>
  <c r="PS203" i="46"/>
  <c r="NI203" i="46"/>
  <c r="NK203" i="46"/>
  <c r="OZ203" i="46"/>
  <c r="MP203" i="46"/>
  <c r="QH203" i="46"/>
  <c r="NZ203" i="46"/>
  <c r="OS203" i="46"/>
  <c r="PT203" i="46"/>
  <c r="NQ203" i="46"/>
  <c r="NH203" i="46"/>
  <c r="MI203" i="46"/>
  <c r="ML203" i="46"/>
  <c r="PW203" i="46"/>
  <c r="QN203" i="46"/>
  <c r="OG203" i="46"/>
  <c r="MZ203" i="46"/>
  <c r="OA203" i="46"/>
  <c r="MU203" i="46"/>
  <c r="QB203" i="46"/>
  <c r="OH203" i="46"/>
  <c r="QD203" i="46"/>
  <c r="QQ203" i="46"/>
  <c r="PL203" i="46"/>
  <c r="MK203" i="46"/>
  <c r="NN203" i="46"/>
  <c r="MF203" i="46"/>
  <c r="PP203" i="46"/>
  <c r="OV203" i="46"/>
  <c r="OP203" i="46"/>
  <c r="MW203" i="46"/>
  <c r="PF203" i="46"/>
  <c r="MQ203" i="46"/>
  <c r="OJ203" i="46"/>
  <c r="OL203" i="46"/>
  <c r="PO203" i="46"/>
  <c r="OD203" i="46"/>
  <c r="PQ203" i="46"/>
  <c r="MT203" i="46"/>
  <c r="PG203" i="46"/>
  <c r="PD203" i="46"/>
  <c r="MX203" i="46"/>
  <c r="OK203" i="46"/>
  <c r="NJ203" i="46"/>
  <c r="NP203" i="46"/>
  <c r="OY203" i="46"/>
  <c r="PZ203" i="46"/>
  <c r="NU203" i="46"/>
  <c r="PN203" i="46"/>
  <c r="OW203" i="46"/>
  <c r="OF203" i="46"/>
  <c r="MN203" i="46"/>
  <c r="PK203" i="46"/>
  <c r="MV203" i="46"/>
  <c r="NR203" i="46"/>
  <c r="NE203" i="46"/>
  <c r="PM203" i="46"/>
  <c r="QA203" i="46"/>
  <c r="MJ203" i="46"/>
  <c r="ND203" i="46"/>
  <c r="MG203" i="46"/>
  <c r="NY203" i="46"/>
  <c r="OE203" i="46"/>
  <c r="PB203" i="46"/>
  <c r="OX203" i="46"/>
  <c r="OM203" i="46"/>
  <c r="MS203" i="46"/>
  <c r="OQ203" i="46"/>
  <c r="NC203" i="46"/>
  <c r="OB203" i="46"/>
  <c r="QI203" i="46"/>
  <c r="PY203" i="46"/>
  <c r="OO203" i="46"/>
  <c r="MH203" i="46"/>
  <c r="PU203" i="46"/>
  <c r="QE203" i="46"/>
  <c r="NX203" i="46"/>
  <c r="OC203" i="46"/>
  <c r="OR203" i="46"/>
  <c r="PR203" i="46"/>
  <c r="PE203" i="46"/>
  <c r="QO203" i="46"/>
  <c r="OT203" i="46"/>
  <c r="NS203" i="46"/>
  <c r="QF203" i="46"/>
  <c r="PI203" i="46"/>
  <c r="NG203" i="46"/>
  <c r="QL203" i="46"/>
  <c r="NB203" i="46"/>
  <c r="NF203" i="46"/>
  <c r="NT203" i="46"/>
  <c r="MY203" i="46"/>
  <c r="PC203" i="46"/>
  <c r="MM203" i="46"/>
  <c r="MO203" i="46"/>
  <c r="PH203" i="46"/>
  <c r="QJ203" i="46"/>
  <c r="OI203" i="46"/>
  <c r="PJ203" i="46"/>
  <c r="OU203" i="46"/>
  <c r="ON203" i="46"/>
  <c r="NV203" i="46"/>
  <c r="PX203" i="46"/>
  <c r="NW203" i="46"/>
  <c r="QK203" i="46"/>
  <c r="QC202" i="46"/>
  <c r="QM202" i="46"/>
  <c r="NA202" i="46"/>
  <c r="NL202" i="46"/>
  <c r="NM202" i="46"/>
  <c r="PV202" i="46"/>
  <c r="MR202" i="46"/>
  <c r="PA202" i="46"/>
  <c r="QG202" i="46"/>
  <c r="NO202" i="46"/>
  <c r="QP202" i="46"/>
  <c r="PS202" i="46"/>
  <c r="NI202" i="46"/>
  <c r="NK202" i="46"/>
  <c r="OZ202" i="46"/>
  <c r="MP202" i="46"/>
  <c r="QH202" i="46"/>
  <c r="NZ202" i="46"/>
  <c r="OS202" i="46"/>
  <c r="PT202" i="46"/>
  <c r="NQ202" i="46"/>
  <c r="NH202" i="46"/>
  <c r="MI202" i="46"/>
  <c r="ML202" i="46"/>
  <c r="PW202" i="46"/>
  <c r="QN202" i="46"/>
  <c r="OG202" i="46"/>
  <c r="MZ202" i="46"/>
  <c r="OA202" i="46"/>
  <c r="MU202" i="46"/>
  <c r="QB202" i="46"/>
  <c r="OH202" i="46"/>
  <c r="QD202" i="46"/>
  <c r="QQ202" i="46"/>
  <c r="PL202" i="46"/>
  <c r="MK202" i="46"/>
  <c r="NN202" i="46"/>
  <c r="MF202" i="46"/>
  <c r="PP202" i="46"/>
  <c r="OV202" i="46"/>
  <c r="OP202" i="46"/>
  <c r="MW202" i="46"/>
  <c r="PF202" i="46"/>
  <c r="MQ202" i="46"/>
  <c r="OJ202" i="46"/>
  <c r="OL202" i="46"/>
  <c r="PO202" i="46"/>
  <c r="OD202" i="46"/>
  <c r="PQ202" i="46"/>
  <c r="MT202" i="46"/>
  <c r="PG202" i="46"/>
  <c r="PD202" i="46"/>
  <c r="MX202" i="46"/>
  <c r="OK202" i="46"/>
  <c r="NJ202" i="46"/>
  <c r="NP202" i="46"/>
  <c r="OY202" i="46"/>
  <c r="PZ202" i="46"/>
  <c r="NU202" i="46"/>
  <c r="PN202" i="46"/>
  <c r="OW202" i="46"/>
  <c r="OF202" i="46"/>
  <c r="MN202" i="46"/>
  <c r="PK202" i="46"/>
  <c r="MV202" i="46"/>
  <c r="NR202" i="46"/>
  <c r="NE202" i="46"/>
  <c r="PM202" i="46"/>
  <c r="QA202" i="46"/>
  <c r="MJ202" i="46"/>
  <c r="ND202" i="46"/>
  <c r="MG202" i="46"/>
  <c r="NY202" i="46"/>
  <c r="OE202" i="46"/>
  <c r="PB202" i="46"/>
  <c r="OX202" i="46"/>
  <c r="OM202" i="46"/>
  <c r="MS202" i="46"/>
  <c r="OQ202" i="46"/>
  <c r="NC202" i="46"/>
  <c r="OB202" i="46"/>
  <c r="QI202" i="46"/>
  <c r="PY202" i="46"/>
  <c r="OO202" i="46"/>
  <c r="MH202" i="46"/>
  <c r="PU202" i="46"/>
  <c r="QE202" i="46"/>
  <c r="NX202" i="46"/>
  <c r="OC202" i="46"/>
  <c r="OR202" i="46"/>
  <c r="PR202" i="46"/>
  <c r="PE202" i="46"/>
  <c r="QO202" i="46"/>
  <c r="OT202" i="46"/>
  <c r="NS202" i="46"/>
  <c r="QF202" i="46"/>
  <c r="PI202" i="46"/>
  <c r="NG202" i="46"/>
  <c r="QL202" i="46"/>
  <c r="NB202" i="46"/>
  <c r="NF202" i="46"/>
  <c r="NT202" i="46"/>
  <c r="MY202" i="46"/>
  <c r="PC202" i="46"/>
  <c r="MM202" i="46"/>
  <c r="MO202" i="46"/>
  <c r="PH202" i="46"/>
  <c r="QJ202" i="46"/>
  <c r="OI202" i="46"/>
  <c r="PJ202" i="46"/>
  <c r="OU202" i="46"/>
  <c r="ON202" i="46"/>
  <c r="NV202" i="46"/>
  <c r="PX202" i="46"/>
  <c r="NW202" i="46"/>
  <c r="QK202" i="46"/>
  <c r="QC201" i="46"/>
  <c r="QM201" i="46"/>
  <c r="NA201" i="46"/>
  <c r="NL201" i="46"/>
  <c r="NM201" i="46"/>
  <c r="PV201" i="46"/>
  <c r="MR201" i="46"/>
  <c r="PA201" i="46"/>
  <c r="QG201" i="46"/>
  <c r="NO201" i="46"/>
  <c r="QP201" i="46"/>
  <c r="PS201" i="46"/>
  <c r="NI201" i="46"/>
  <c r="NK201" i="46"/>
  <c r="OZ201" i="46"/>
  <c r="MP201" i="46"/>
  <c r="QH201" i="46"/>
  <c r="NZ201" i="46"/>
  <c r="OS201" i="46"/>
  <c r="PT201" i="46"/>
  <c r="NQ201" i="46"/>
  <c r="NH201" i="46"/>
  <c r="MI201" i="46"/>
  <c r="ML201" i="46"/>
  <c r="PW201" i="46"/>
  <c r="QN201" i="46"/>
  <c r="OG201" i="46"/>
  <c r="MZ201" i="46"/>
  <c r="OA201" i="46"/>
  <c r="MU201" i="46"/>
  <c r="QB201" i="46"/>
  <c r="OH201" i="46"/>
  <c r="QD201" i="46"/>
  <c r="QQ201" i="46"/>
  <c r="PL201" i="46"/>
  <c r="MK201" i="46"/>
  <c r="NN201" i="46"/>
  <c r="MF201" i="46"/>
  <c r="PP201" i="46"/>
  <c r="OV201" i="46"/>
  <c r="OP201" i="46"/>
  <c r="MW201" i="46"/>
  <c r="PF201" i="46"/>
  <c r="MQ201" i="46"/>
  <c r="OJ201" i="46"/>
  <c r="OL201" i="46"/>
  <c r="PO201" i="46"/>
  <c r="OD201" i="46"/>
  <c r="PQ201" i="46"/>
  <c r="MT201" i="46"/>
  <c r="PG201" i="46"/>
  <c r="PD201" i="46"/>
  <c r="MX201" i="46"/>
  <c r="OK201" i="46"/>
  <c r="NJ201" i="46"/>
  <c r="NP201" i="46"/>
  <c r="OY201" i="46"/>
  <c r="PZ201" i="46"/>
  <c r="NU201" i="46"/>
  <c r="PN201" i="46"/>
  <c r="OW201" i="46"/>
  <c r="OF201" i="46"/>
  <c r="MN201" i="46"/>
  <c r="PK201" i="46"/>
  <c r="MV201" i="46"/>
  <c r="NR201" i="46"/>
  <c r="NE201" i="46"/>
  <c r="PM201" i="46"/>
  <c r="QA201" i="46"/>
  <c r="MJ201" i="46"/>
  <c r="ND201" i="46"/>
  <c r="MG201" i="46"/>
  <c r="NY201" i="46"/>
  <c r="OE201" i="46"/>
  <c r="PB201" i="46"/>
  <c r="OX201" i="46"/>
  <c r="OM201" i="46"/>
  <c r="MS201" i="46"/>
  <c r="OQ201" i="46"/>
  <c r="NC201" i="46"/>
  <c r="OB201" i="46"/>
  <c r="QI201" i="46"/>
  <c r="PY201" i="46"/>
  <c r="OO201" i="46"/>
  <c r="MH201" i="46"/>
  <c r="PU201" i="46"/>
  <c r="QE201" i="46"/>
  <c r="NX201" i="46"/>
  <c r="OC201" i="46"/>
  <c r="OR201" i="46"/>
  <c r="PR201" i="46"/>
  <c r="PE201" i="46"/>
  <c r="QO201" i="46"/>
  <c r="OT201" i="46"/>
  <c r="NS201" i="46"/>
  <c r="QF201" i="46"/>
  <c r="PI201" i="46"/>
  <c r="NG201" i="46"/>
  <c r="QL201" i="46"/>
  <c r="NB201" i="46"/>
  <c r="NF201" i="46"/>
  <c r="NT201" i="46"/>
  <c r="MY201" i="46"/>
  <c r="PC201" i="46"/>
  <c r="MM201" i="46"/>
  <c r="MO201" i="46"/>
  <c r="PH201" i="46"/>
  <c r="QJ201" i="46"/>
  <c r="OI201" i="46"/>
  <c r="PJ201" i="46"/>
  <c r="OU201" i="46"/>
  <c r="ON201" i="46"/>
  <c r="NV201" i="46"/>
  <c r="PX201" i="46"/>
  <c r="NW201" i="46"/>
  <c r="QK201" i="46"/>
  <c r="QC200" i="46"/>
  <c r="QM200" i="46"/>
  <c r="NA200" i="46"/>
  <c r="NL200" i="46"/>
  <c r="NM200" i="46"/>
  <c r="PV200" i="46"/>
  <c r="MR200" i="46"/>
  <c r="PA200" i="46"/>
  <c r="QG200" i="46"/>
  <c r="NO200" i="46"/>
  <c r="QP200" i="46"/>
  <c r="PS200" i="46"/>
  <c r="NI200" i="46"/>
  <c r="NK200" i="46"/>
  <c r="OZ200" i="46"/>
  <c r="MP200" i="46"/>
  <c r="QH200" i="46"/>
  <c r="NZ200" i="46"/>
  <c r="OS200" i="46"/>
  <c r="PT200" i="46"/>
  <c r="NQ200" i="46"/>
  <c r="NH200" i="46"/>
  <c r="MI200" i="46"/>
  <c r="ML200" i="46"/>
  <c r="PW200" i="46"/>
  <c r="QN200" i="46"/>
  <c r="OG200" i="46"/>
  <c r="MZ200" i="46"/>
  <c r="OA200" i="46"/>
  <c r="MU200" i="46"/>
  <c r="QB200" i="46"/>
  <c r="OH200" i="46"/>
  <c r="QD200" i="46"/>
  <c r="QQ200" i="46"/>
  <c r="PL200" i="46"/>
  <c r="MK200" i="46"/>
  <c r="NN200" i="46"/>
  <c r="MF200" i="46"/>
  <c r="PP200" i="46"/>
  <c r="OV200" i="46"/>
  <c r="OP200" i="46"/>
  <c r="MW200" i="46"/>
  <c r="PF200" i="46"/>
  <c r="MQ200" i="46"/>
  <c r="OJ200" i="46"/>
  <c r="OL200" i="46"/>
  <c r="PO200" i="46"/>
  <c r="OD200" i="46"/>
  <c r="PQ200" i="46"/>
  <c r="MT200" i="46"/>
  <c r="PG200" i="46"/>
  <c r="PD200" i="46"/>
  <c r="MX200" i="46"/>
  <c r="OK200" i="46"/>
  <c r="NJ200" i="46"/>
  <c r="NP200" i="46"/>
  <c r="OY200" i="46"/>
  <c r="PZ200" i="46"/>
  <c r="NU200" i="46"/>
  <c r="PN200" i="46"/>
  <c r="OW200" i="46"/>
  <c r="OF200" i="46"/>
  <c r="MN200" i="46"/>
  <c r="PK200" i="46"/>
  <c r="MV200" i="46"/>
  <c r="NR200" i="46"/>
  <c r="NE200" i="46"/>
  <c r="PM200" i="46"/>
  <c r="QA200" i="46"/>
  <c r="MJ200" i="46"/>
  <c r="ND200" i="46"/>
  <c r="MG200" i="46"/>
  <c r="NY200" i="46"/>
  <c r="OE200" i="46"/>
  <c r="PB200" i="46"/>
  <c r="OX200" i="46"/>
  <c r="OM200" i="46"/>
  <c r="MS200" i="46"/>
  <c r="OQ200" i="46"/>
  <c r="NC200" i="46"/>
  <c r="OB200" i="46"/>
  <c r="QI200" i="46"/>
  <c r="PY200" i="46"/>
  <c r="OO200" i="46"/>
  <c r="MH200" i="46"/>
  <c r="PU200" i="46"/>
  <c r="QE200" i="46"/>
  <c r="NX200" i="46"/>
  <c r="OC200" i="46"/>
  <c r="OR200" i="46"/>
  <c r="PR200" i="46"/>
  <c r="PE200" i="46"/>
  <c r="QO200" i="46"/>
  <c r="OT200" i="46"/>
  <c r="NS200" i="46"/>
  <c r="QF200" i="46"/>
  <c r="PI200" i="46"/>
  <c r="NG200" i="46"/>
  <c r="QL200" i="46"/>
  <c r="NB200" i="46"/>
  <c r="NF200" i="46"/>
  <c r="NT200" i="46"/>
  <c r="MY200" i="46"/>
  <c r="PC200" i="46"/>
  <c r="MM200" i="46"/>
  <c r="MO200" i="46"/>
  <c r="PH200" i="46"/>
  <c r="QJ200" i="46"/>
  <c r="OI200" i="46"/>
  <c r="PJ200" i="46"/>
  <c r="OU200" i="46"/>
  <c r="ON200" i="46"/>
  <c r="NV200" i="46"/>
  <c r="PX200" i="46"/>
  <c r="NW200" i="46"/>
  <c r="QK200" i="46"/>
  <c r="QC199" i="46"/>
  <c r="QM199" i="46"/>
  <c r="NA199" i="46"/>
  <c r="NL199" i="46"/>
  <c r="NM199" i="46"/>
  <c r="PV199" i="46"/>
  <c r="MR199" i="46"/>
  <c r="PA199" i="46"/>
  <c r="QG199" i="46"/>
  <c r="NO199" i="46"/>
  <c r="QP199" i="46"/>
  <c r="PS199" i="46"/>
  <c r="NI199" i="46"/>
  <c r="NK199" i="46"/>
  <c r="OZ199" i="46"/>
  <c r="MP199" i="46"/>
  <c r="QH199" i="46"/>
  <c r="NZ199" i="46"/>
  <c r="OS199" i="46"/>
  <c r="PT199" i="46"/>
  <c r="NQ199" i="46"/>
  <c r="NH199" i="46"/>
  <c r="MI199" i="46"/>
  <c r="ML199" i="46"/>
  <c r="PW199" i="46"/>
  <c r="QN199" i="46"/>
  <c r="OG199" i="46"/>
  <c r="MZ199" i="46"/>
  <c r="OA199" i="46"/>
  <c r="MU199" i="46"/>
  <c r="QB199" i="46"/>
  <c r="OH199" i="46"/>
  <c r="QD199" i="46"/>
  <c r="QQ199" i="46"/>
  <c r="PL199" i="46"/>
  <c r="MK199" i="46"/>
  <c r="NN199" i="46"/>
  <c r="MF199" i="46"/>
  <c r="PP199" i="46"/>
  <c r="OV199" i="46"/>
  <c r="OP199" i="46"/>
  <c r="MW199" i="46"/>
  <c r="PF199" i="46"/>
  <c r="MQ199" i="46"/>
  <c r="OJ199" i="46"/>
  <c r="OL199" i="46"/>
  <c r="PO199" i="46"/>
  <c r="OD199" i="46"/>
  <c r="PQ199" i="46"/>
  <c r="MT199" i="46"/>
  <c r="PG199" i="46"/>
  <c r="PD199" i="46"/>
  <c r="MX199" i="46"/>
  <c r="OK199" i="46"/>
  <c r="NJ199" i="46"/>
  <c r="NP199" i="46"/>
  <c r="OY199" i="46"/>
  <c r="PZ199" i="46"/>
  <c r="NU199" i="46"/>
  <c r="PN199" i="46"/>
  <c r="OW199" i="46"/>
  <c r="OF199" i="46"/>
  <c r="MN199" i="46"/>
  <c r="PK199" i="46"/>
  <c r="MV199" i="46"/>
  <c r="NR199" i="46"/>
  <c r="NE199" i="46"/>
  <c r="PM199" i="46"/>
  <c r="QA199" i="46"/>
  <c r="MJ199" i="46"/>
  <c r="ND199" i="46"/>
  <c r="MG199" i="46"/>
  <c r="NY199" i="46"/>
  <c r="OE199" i="46"/>
  <c r="PB199" i="46"/>
  <c r="OX199" i="46"/>
  <c r="OM199" i="46"/>
  <c r="MS199" i="46"/>
  <c r="OQ199" i="46"/>
  <c r="NC199" i="46"/>
  <c r="OB199" i="46"/>
  <c r="QI199" i="46"/>
  <c r="PY199" i="46"/>
  <c r="OO199" i="46"/>
  <c r="MH199" i="46"/>
  <c r="PU199" i="46"/>
  <c r="QE199" i="46"/>
  <c r="NX199" i="46"/>
  <c r="OC199" i="46"/>
  <c r="OR199" i="46"/>
  <c r="PR199" i="46"/>
  <c r="PE199" i="46"/>
  <c r="QO199" i="46"/>
  <c r="OT199" i="46"/>
  <c r="NS199" i="46"/>
  <c r="QF199" i="46"/>
  <c r="PI199" i="46"/>
  <c r="NG199" i="46"/>
  <c r="QL199" i="46"/>
  <c r="NB199" i="46"/>
  <c r="NF199" i="46"/>
  <c r="NT199" i="46"/>
  <c r="MY199" i="46"/>
  <c r="PC199" i="46"/>
  <c r="MM199" i="46"/>
  <c r="MO199" i="46"/>
  <c r="PH199" i="46"/>
  <c r="QJ199" i="46"/>
  <c r="OI199" i="46"/>
  <c r="PJ199" i="46"/>
  <c r="OU199" i="46"/>
  <c r="ON199" i="46"/>
  <c r="NV199" i="46"/>
  <c r="PX199" i="46"/>
  <c r="NW199" i="46"/>
  <c r="QK199" i="46"/>
  <c r="QC198" i="46"/>
  <c r="QM198" i="46"/>
  <c r="NA198" i="46"/>
  <c r="NL198" i="46"/>
  <c r="NM198" i="46"/>
  <c r="PV198" i="46"/>
  <c r="MR198" i="46"/>
  <c r="PA198" i="46"/>
  <c r="QG198" i="46"/>
  <c r="NO198" i="46"/>
  <c r="QP198" i="46"/>
  <c r="PS198" i="46"/>
  <c r="NI198" i="46"/>
  <c r="NK198" i="46"/>
  <c r="OZ198" i="46"/>
  <c r="MP198" i="46"/>
  <c r="QH198" i="46"/>
  <c r="NZ198" i="46"/>
  <c r="OS198" i="46"/>
  <c r="PT198" i="46"/>
  <c r="NQ198" i="46"/>
  <c r="NH198" i="46"/>
  <c r="MI198" i="46"/>
  <c r="ML198" i="46"/>
  <c r="PW198" i="46"/>
  <c r="QN198" i="46"/>
  <c r="OG198" i="46"/>
  <c r="MZ198" i="46"/>
  <c r="OA198" i="46"/>
  <c r="MU198" i="46"/>
  <c r="QB198" i="46"/>
  <c r="OH198" i="46"/>
  <c r="QD198" i="46"/>
  <c r="QQ198" i="46"/>
  <c r="PL198" i="46"/>
  <c r="MK198" i="46"/>
  <c r="NN198" i="46"/>
  <c r="MF198" i="46"/>
  <c r="PP198" i="46"/>
  <c r="OV198" i="46"/>
  <c r="OP198" i="46"/>
  <c r="MW198" i="46"/>
  <c r="PF198" i="46"/>
  <c r="MQ198" i="46"/>
  <c r="OJ198" i="46"/>
  <c r="OL198" i="46"/>
  <c r="PO198" i="46"/>
  <c r="OD198" i="46"/>
  <c r="PQ198" i="46"/>
  <c r="MT198" i="46"/>
  <c r="PG198" i="46"/>
  <c r="PD198" i="46"/>
  <c r="MX198" i="46"/>
  <c r="OK198" i="46"/>
  <c r="NJ198" i="46"/>
  <c r="NP198" i="46"/>
  <c r="OY198" i="46"/>
  <c r="PZ198" i="46"/>
  <c r="NU198" i="46"/>
  <c r="PN198" i="46"/>
  <c r="OW198" i="46"/>
  <c r="OF198" i="46"/>
  <c r="MN198" i="46"/>
  <c r="PK198" i="46"/>
  <c r="MV198" i="46"/>
  <c r="NR198" i="46"/>
  <c r="NE198" i="46"/>
  <c r="PM198" i="46"/>
  <c r="QA198" i="46"/>
  <c r="MJ198" i="46"/>
  <c r="ND198" i="46"/>
  <c r="MG198" i="46"/>
  <c r="NY198" i="46"/>
  <c r="OE198" i="46"/>
  <c r="PB198" i="46"/>
  <c r="OX198" i="46"/>
  <c r="OM198" i="46"/>
  <c r="MS198" i="46"/>
  <c r="OQ198" i="46"/>
  <c r="NC198" i="46"/>
  <c r="OB198" i="46"/>
  <c r="QI198" i="46"/>
  <c r="PY198" i="46"/>
  <c r="OO198" i="46"/>
  <c r="MH198" i="46"/>
  <c r="PU198" i="46"/>
  <c r="QE198" i="46"/>
  <c r="NX198" i="46"/>
  <c r="OC198" i="46"/>
  <c r="OR198" i="46"/>
  <c r="PR198" i="46"/>
  <c r="PE198" i="46"/>
  <c r="QO198" i="46"/>
  <c r="OT198" i="46"/>
  <c r="NS198" i="46"/>
  <c r="QF198" i="46"/>
  <c r="PI198" i="46"/>
  <c r="NG198" i="46"/>
  <c r="QL198" i="46"/>
  <c r="NB198" i="46"/>
  <c r="NF198" i="46"/>
  <c r="NT198" i="46"/>
  <c r="MY198" i="46"/>
  <c r="PC198" i="46"/>
  <c r="MM198" i="46"/>
  <c r="MO198" i="46"/>
  <c r="PH198" i="46"/>
  <c r="QJ198" i="46"/>
  <c r="OI198" i="46"/>
  <c r="PJ198" i="46"/>
  <c r="OU198" i="46"/>
  <c r="ON198" i="46"/>
  <c r="NV198" i="46"/>
  <c r="PX198" i="46"/>
  <c r="NW198" i="46"/>
  <c r="QK198" i="46"/>
  <c r="QC197" i="46"/>
  <c r="QM197" i="46"/>
  <c r="NA197" i="46"/>
  <c r="NL197" i="46"/>
  <c r="NM197" i="46"/>
  <c r="PV197" i="46"/>
  <c r="MR197" i="46"/>
  <c r="PA197" i="46"/>
  <c r="QG197" i="46"/>
  <c r="NO197" i="46"/>
  <c r="QP197" i="46"/>
  <c r="PS197" i="46"/>
  <c r="NI197" i="46"/>
  <c r="NK197" i="46"/>
  <c r="OZ197" i="46"/>
  <c r="MP197" i="46"/>
  <c r="QH197" i="46"/>
  <c r="NZ197" i="46"/>
  <c r="OS197" i="46"/>
  <c r="PT197" i="46"/>
  <c r="NQ197" i="46"/>
  <c r="NH197" i="46"/>
  <c r="MI197" i="46"/>
  <c r="ML197" i="46"/>
  <c r="PW197" i="46"/>
  <c r="QN197" i="46"/>
  <c r="OG197" i="46"/>
  <c r="MZ197" i="46"/>
  <c r="OA197" i="46"/>
  <c r="MU197" i="46"/>
  <c r="QB197" i="46"/>
  <c r="OH197" i="46"/>
  <c r="QD197" i="46"/>
  <c r="QQ197" i="46"/>
  <c r="PL197" i="46"/>
  <c r="MK197" i="46"/>
  <c r="NN197" i="46"/>
  <c r="MF197" i="46"/>
  <c r="PP197" i="46"/>
  <c r="OV197" i="46"/>
  <c r="OP197" i="46"/>
  <c r="MW197" i="46"/>
  <c r="PF197" i="46"/>
  <c r="MQ197" i="46"/>
  <c r="OJ197" i="46"/>
  <c r="OL197" i="46"/>
  <c r="PO197" i="46"/>
  <c r="OD197" i="46"/>
  <c r="PQ197" i="46"/>
  <c r="MT197" i="46"/>
  <c r="PG197" i="46"/>
  <c r="PD197" i="46"/>
  <c r="MX197" i="46"/>
  <c r="OK197" i="46"/>
  <c r="NJ197" i="46"/>
  <c r="NP197" i="46"/>
  <c r="OY197" i="46"/>
  <c r="PZ197" i="46"/>
  <c r="NU197" i="46"/>
  <c r="PN197" i="46"/>
  <c r="OW197" i="46"/>
  <c r="OF197" i="46"/>
  <c r="MN197" i="46"/>
  <c r="PK197" i="46"/>
  <c r="MV197" i="46"/>
  <c r="NR197" i="46"/>
  <c r="NE197" i="46"/>
  <c r="PM197" i="46"/>
  <c r="QA197" i="46"/>
  <c r="MJ197" i="46"/>
  <c r="ND197" i="46"/>
  <c r="MG197" i="46"/>
  <c r="NY197" i="46"/>
  <c r="OE197" i="46"/>
  <c r="PB197" i="46"/>
  <c r="OX197" i="46"/>
  <c r="OM197" i="46"/>
  <c r="MS197" i="46"/>
  <c r="OQ197" i="46"/>
  <c r="NC197" i="46"/>
  <c r="OB197" i="46"/>
  <c r="QI197" i="46"/>
  <c r="PY197" i="46"/>
  <c r="OO197" i="46"/>
  <c r="MH197" i="46"/>
  <c r="PU197" i="46"/>
  <c r="QE197" i="46"/>
  <c r="NX197" i="46"/>
  <c r="OC197" i="46"/>
  <c r="OR197" i="46"/>
  <c r="PR197" i="46"/>
  <c r="PE197" i="46"/>
  <c r="QO197" i="46"/>
  <c r="OT197" i="46"/>
  <c r="NS197" i="46"/>
  <c r="QF197" i="46"/>
  <c r="PI197" i="46"/>
  <c r="NG197" i="46"/>
  <c r="QL197" i="46"/>
  <c r="NB197" i="46"/>
  <c r="NF197" i="46"/>
  <c r="NT197" i="46"/>
  <c r="MY197" i="46"/>
  <c r="PC197" i="46"/>
  <c r="MM197" i="46"/>
  <c r="MO197" i="46"/>
  <c r="PH197" i="46"/>
  <c r="QJ197" i="46"/>
  <c r="OI197" i="46"/>
  <c r="PJ197" i="46"/>
  <c r="OU197" i="46"/>
  <c r="ON197" i="46"/>
  <c r="NV197" i="46"/>
  <c r="PX197" i="46"/>
  <c r="NW197" i="46"/>
  <c r="QK197" i="46"/>
  <c r="QC196" i="46"/>
  <c r="QM196" i="46"/>
  <c r="NA196" i="46"/>
  <c r="NL196" i="46"/>
  <c r="NM196" i="46"/>
  <c r="PV196" i="46"/>
  <c r="MR196" i="46"/>
  <c r="PA196" i="46"/>
  <c r="QG196" i="46"/>
  <c r="NO196" i="46"/>
  <c r="QP196" i="46"/>
  <c r="PS196" i="46"/>
  <c r="NI196" i="46"/>
  <c r="NK196" i="46"/>
  <c r="OZ196" i="46"/>
  <c r="MP196" i="46"/>
  <c r="QH196" i="46"/>
  <c r="NZ196" i="46"/>
  <c r="OS196" i="46"/>
  <c r="PT196" i="46"/>
  <c r="NQ196" i="46"/>
  <c r="NH196" i="46"/>
  <c r="MI196" i="46"/>
  <c r="ML196" i="46"/>
  <c r="PW196" i="46"/>
  <c r="QN196" i="46"/>
  <c r="OG196" i="46"/>
  <c r="MZ196" i="46"/>
  <c r="OA196" i="46"/>
  <c r="MU196" i="46"/>
  <c r="QB196" i="46"/>
  <c r="OH196" i="46"/>
  <c r="QD196" i="46"/>
  <c r="QQ196" i="46"/>
  <c r="PL196" i="46"/>
  <c r="MK196" i="46"/>
  <c r="NN196" i="46"/>
  <c r="MF196" i="46"/>
  <c r="PP196" i="46"/>
  <c r="OV196" i="46"/>
  <c r="OP196" i="46"/>
  <c r="MW196" i="46"/>
  <c r="PF196" i="46"/>
  <c r="MQ196" i="46"/>
  <c r="OJ196" i="46"/>
  <c r="OL196" i="46"/>
  <c r="PO196" i="46"/>
  <c r="OD196" i="46"/>
  <c r="PQ196" i="46"/>
  <c r="MT196" i="46"/>
  <c r="PG196" i="46"/>
  <c r="PD196" i="46"/>
  <c r="MX196" i="46"/>
  <c r="OK196" i="46"/>
  <c r="NJ196" i="46"/>
  <c r="NP196" i="46"/>
  <c r="OY196" i="46"/>
  <c r="PZ196" i="46"/>
  <c r="NU196" i="46"/>
  <c r="PN196" i="46"/>
  <c r="OW196" i="46"/>
  <c r="OF196" i="46"/>
  <c r="MN196" i="46"/>
  <c r="PK196" i="46"/>
  <c r="MV196" i="46"/>
  <c r="NR196" i="46"/>
  <c r="NE196" i="46"/>
  <c r="PM196" i="46"/>
  <c r="QA196" i="46"/>
  <c r="MJ196" i="46"/>
  <c r="ND196" i="46"/>
  <c r="MG196" i="46"/>
  <c r="NY196" i="46"/>
  <c r="OE196" i="46"/>
  <c r="PB196" i="46"/>
  <c r="OX196" i="46"/>
  <c r="OM196" i="46"/>
  <c r="MS196" i="46"/>
  <c r="OQ196" i="46"/>
  <c r="NC196" i="46"/>
  <c r="OB196" i="46"/>
  <c r="QI196" i="46"/>
  <c r="PY196" i="46"/>
  <c r="OO196" i="46"/>
  <c r="MH196" i="46"/>
  <c r="PU196" i="46"/>
  <c r="QE196" i="46"/>
  <c r="NX196" i="46"/>
  <c r="OC196" i="46"/>
  <c r="OR196" i="46"/>
  <c r="PR196" i="46"/>
  <c r="PE196" i="46"/>
  <c r="QO196" i="46"/>
  <c r="OT196" i="46"/>
  <c r="NS196" i="46"/>
  <c r="QF196" i="46"/>
  <c r="PI196" i="46"/>
  <c r="NG196" i="46"/>
  <c r="QL196" i="46"/>
  <c r="NB196" i="46"/>
  <c r="NF196" i="46"/>
  <c r="NT196" i="46"/>
  <c r="MY196" i="46"/>
  <c r="PC196" i="46"/>
  <c r="MM196" i="46"/>
  <c r="MO196" i="46"/>
  <c r="PH196" i="46"/>
  <c r="QJ196" i="46"/>
  <c r="OI196" i="46"/>
  <c r="PJ196" i="46"/>
  <c r="OU196" i="46"/>
  <c r="ON196" i="46"/>
  <c r="NV196" i="46"/>
  <c r="PX196" i="46"/>
  <c r="NW196" i="46"/>
  <c r="QK196" i="46"/>
  <c r="QC195" i="46"/>
  <c r="QM195" i="46"/>
  <c r="NA195" i="46"/>
  <c r="NL195" i="46"/>
  <c r="NM195" i="46"/>
  <c r="PV195" i="46"/>
  <c r="MR195" i="46"/>
  <c r="PA195" i="46"/>
  <c r="QG195" i="46"/>
  <c r="NO195" i="46"/>
  <c r="QP195" i="46"/>
  <c r="PS195" i="46"/>
  <c r="NI195" i="46"/>
  <c r="NK195" i="46"/>
  <c r="OZ195" i="46"/>
  <c r="MP195" i="46"/>
  <c r="QH195" i="46"/>
  <c r="NZ195" i="46"/>
  <c r="OS195" i="46"/>
  <c r="PT195" i="46"/>
  <c r="NQ195" i="46"/>
  <c r="NH195" i="46"/>
  <c r="MI195" i="46"/>
  <c r="ML195" i="46"/>
  <c r="PW195" i="46"/>
  <c r="QN195" i="46"/>
  <c r="OG195" i="46"/>
  <c r="MZ195" i="46"/>
  <c r="OA195" i="46"/>
  <c r="MU195" i="46"/>
  <c r="QB195" i="46"/>
  <c r="OH195" i="46"/>
  <c r="QD195" i="46"/>
  <c r="QQ195" i="46"/>
  <c r="PL195" i="46"/>
  <c r="MK195" i="46"/>
  <c r="NN195" i="46"/>
  <c r="MF195" i="46"/>
  <c r="PP195" i="46"/>
  <c r="OV195" i="46"/>
  <c r="OP195" i="46"/>
  <c r="MW195" i="46"/>
  <c r="PF195" i="46"/>
  <c r="MQ195" i="46"/>
  <c r="OJ195" i="46"/>
  <c r="OL195" i="46"/>
  <c r="PO195" i="46"/>
  <c r="OD195" i="46"/>
  <c r="PQ195" i="46"/>
  <c r="MT195" i="46"/>
  <c r="PG195" i="46"/>
  <c r="PD195" i="46"/>
  <c r="MX195" i="46"/>
  <c r="OK195" i="46"/>
  <c r="NJ195" i="46"/>
  <c r="NP195" i="46"/>
  <c r="OY195" i="46"/>
  <c r="PZ195" i="46"/>
  <c r="NU195" i="46"/>
  <c r="PN195" i="46"/>
  <c r="OW195" i="46"/>
  <c r="OF195" i="46"/>
  <c r="MN195" i="46"/>
  <c r="PK195" i="46"/>
  <c r="MV195" i="46"/>
  <c r="NR195" i="46"/>
  <c r="NE195" i="46"/>
  <c r="PM195" i="46"/>
  <c r="QA195" i="46"/>
  <c r="MJ195" i="46"/>
  <c r="ND195" i="46"/>
  <c r="MG195" i="46"/>
  <c r="NY195" i="46"/>
  <c r="OE195" i="46"/>
  <c r="PB195" i="46"/>
  <c r="OX195" i="46"/>
  <c r="OM195" i="46"/>
  <c r="MS195" i="46"/>
  <c r="OQ195" i="46"/>
  <c r="NC195" i="46"/>
  <c r="OB195" i="46"/>
  <c r="QI195" i="46"/>
  <c r="PY195" i="46"/>
  <c r="OO195" i="46"/>
  <c r="MH195" i="46"/>
  <c r="PU195" i="46"/>
  <c r="QE195" i="46"/>
  <c r="NX195" i="46"/>
  <c r="OC195" i="46"/>
  <c r="OR195" i="46"/>
  <c r="PR195" i="46"/>
  <c r="PE195" i="46"/>
  <c r="QO195" i="46"/>
  <c r="OT195" i="46"/>
  <c r="NS195" i="46"/>
  <c r="QF195" i="46"/>
  <c r="PI195" i="46"/>
  <c r="NG195" i="46"/>
  <c r="QL195" i="46"/>
  <c r="NB195" i="46"/>
  <c r="NF195" i="46"/>
  <c r="NT195" i="46"/>
  <c r="MY195" i="46"/>
  <c r="PC195" i="46"/>
  <c r="MM195" i="46"/>
  <c r="MO195" i="46"/>
  <c r="PH195" i="46"/>
  <c r="QJ195" i="46"/>
  <c r="OI195" i="46"/>
  <c r="PJ195" i="46"/>
  <c r="OU195" i="46"/>
  <c r="ON195" i="46"/>
  <c r="NV195" i="46"/>
  <c r="PX195" i="46"/>
  <c r="NW195" i="46"/>
  <c r="QK195" i="46"/>
  <c r="QC194" i="46"/>
  <c r="QM194" i="46"/>
  <c r="NA194" i="46"/>
  <c r="NL194" i="46"/>
  <c r="NM194" i="46"/>
  <c r="PV194" i="46"/>
  <c r="MR194" i="46"/>
  <c r="PA194" i="46"/>
  <c r="QG194" i="46"/>
  <c r="NO194" i="46"/>
  <c r="QP194" i="46"/>
  <c r="PS194" i="46"/>
  <c r="NI194" i="46"/>
  <c r="NK194" i="46"/>
  <c r="OZ194" i="46"/>
  <c r="MP194" i="46"/>
  <c r="QH194" i="46"/>
  <c r="NZ194" i="46"/>
  <c r="OS194" i="46"/>
  <c r="PT194" i="46"/>
  <c r="NQ194" i="46"/>
  <c r="NH194" i="46"/>
  <c r="MI194" i="46"/>
  <c r="ML194" i="46"/>
  <c r="PW194" i="46"/>
  <c r="QN194" i="46"/>
  <c r="OG194" i="46"/>
  <c r="MZ194" i="46"/>
  <c r="OA194" i="46"/>
  <c r="MU194" i="46"/>
  <c r="QB194" i="46"/>
  <c r="OH194" i="46"/>
  <c r="QD194" i="46"/>
  <c r="QQ194" i="46"/>
  <c r="PL194" i="46"/>
  <c r="MK194" i="46"/>
  <c r="NN194" i="46"/>
  <c r="MF194" i="46"/>
  <c r="PP194" i="46"/>
  <c r="OV194" i="46"/>
  <c r="OP194" i="46"/>
  <c r="MW194" i="46"/>
  <c r="PF194" i="46"/>
  <c r="MQ194" i="46"/>
  <c r="OJ194" i="46"/>
  <c r="OL194" i="46"/>
  <c r="PO194" i="46"/>
  <c r="OD194" i="46"/>
  <c r="PQ194" i="46"/>
  <c r="MT194" i="46"/>
  <c r="PG194" i="46"/>
  <c r="PD194" i="46"/>
  <c r="MX194" i="46"/>
  <c r="OK194" i="46"/>
  <c r="NJ194" i="46"/>
  <c r="NP194" i="46"/>
  <c r="OY194" i="46"/>
  <c r="PZ194" i="46"/>
  <c r="NU194" i="46"/>
  <c r="PN194" i="46"/>
  <c r="OW194" i="46"/>
  <c r="OF194" i="46"/>
  <c r="MN194" i="46"/>
  <c r="PK194" i="46"/>
  <c r="MV194" i="46"/>
  <c r="NR194" i="46"/>
  <c r="NE194" i="46"/>
  <c r="PM194" i="46"/>
  <c r="QA194" i="46"/>
  <c r="MJ194" i="46"/>
  <c r="ND194" i="46"/>
  <c r="MG194" i="46"/>
  <c r="NY194" i="46"/>
  <c r="OE194" i="46"/>
  <c r="PB194" i="46"/>
  <c r="OX194" i="46"/>
  <c r="OM194" i="46"/>
  <c r="MS194" i="46"/>
  <c r="OQ194" i="46"/>
  <c r="NC194" i="46"/>
  <c r="OB194" i="46"/>
  <c r="QI194" i="46"/>
  <c r="PY194" i="46"/>
  <c r="OO194" i="46"/>
  <c r="MH194" i="46"/>
  <c r="PU194" i="46"/>
  <c r="QE194" i="46"/>
  <c r="NX194" i="46"/>
  <c r="OC194" i="46"/>
  <c r="OR194" i="46"/>
  <c r="PR194" i="46"/>
  <c r="PE194" i="46"/>
  <c r="QO194" i="46"/>
  <c r="OT194" i="46"/>
  <c r="NS194" i="46"/>
  <c r="QF194" i="46"/>
  <c r="PI194" i="46"/>
  <c r="NG194" i="46"/>
  <c r="QL194" i="46"/>
  <c r="NB194" i="46"/>
  <c r="NF194" i="46"/>
  <c r="NT194" i="46"/>
  <c r="MY194" i="46"/>
  <c r="PC194" i="46"/>
  <c r="MM194" i="46"/>
  <c r="MO194" i="46"/>
  <c r="PH194" i="46"/>
  <c r="QJ194" i="46"/>
  <c r="OI194" i="46"/>
  <c r="PJ194" i="46"/>
  <c r="OU194" i="46"/>
  <c r="ON194" i="46"/>
  <c r="NV194" i="46"/>
  <c r="PX194" i="46"/>
  <c r="NW194" i="46"/>
  <c r="QK194" i="46"/>
  <c r="QC193" i="46"/>
  <c r="QM193" i="46"/>
  <c r="NA193" i="46"/>
  <c r="NL193" i="46"/>
  <c r="NM193" i="46"/>
  <c r="PV193" i="46"/>
  <c r="MR193" i="46"/>
  <c r="PA193" i="46"/>
  <c r="QG193" i="46"/>
  <c r="NO193" i="46"/>
  <c r="QP193" i="46"/>
  <c r="PS193" i="46"/>
  <c r="NI193" i="46"/>
  <c r="NK193" i="46"/>
  <c r="OZ193" i="46"/>
  <c r="MP193" i="46"/>
  <c r="QH193" i="46"/>
  <c r="NZ193" i="46"/>
  <c r="OS193" i="46"/>
  <c r="PT193" i="46"/>
  <c r="NQ193" i="46"/>
  <c r="NH193" i="46"/>
  <c r="MI193" i="46"/>
  <c r="ML193" i="46"/>
  <c r="PW193" i="46"/>
  <c r="QN193" i="46"/>
  <c r="OG193" i="46"/>
  <c r="MZ193" i="46"/>
  <c r="OA193" i="46"/>
  <c r="MU193" i="46"/>
  <c r="QB193" i="46"/>
  <c r="OH193" i="46"/>
  <c r="QD193" i="46"/>
  <c r="QQ193" i="46"/>
  <c r="PL193" i="46"/>
  <c r="MK193" i="46"/>
  <c r="NN193" i="46"/>
  <c r="MF193" i="46"/>
  <c r="PP193" i="46"/>
  <c r="OV193" i="46"/>
  <c r="OP193" i="46"/>
  <c r="MW193" i="46"/>
  <c r="PF193" i="46"/>
  <c r="MQ193" i="46"/>
  <c r="OJ193" i="46"/>
  <c r="OL193" i="46"/>
  <c r="PO193" i="46"/>
  <c r="OD193" i="46"/>
  <c r="PQ193" i="46"/>
  <c r="MT193" i="46"/>
  <c r="PG193" i="46"/>
  <c r="PD193" i="46"/>
  <c r="MX193" i="46"/>
  <c r="OK193" i="46"/>
  <c r="NJ193" i="46"/>
  <c r="NP193" i="46"/>
  <c r="OY193" i="46"/>
  <c r="PZ193" i="46"/>
  <c r="NU193" i="46"/>
  <c r="PN193" i="46"/>
  <c r="OW193" i="46"/>
  <c r="OF193" i="46"/>
  <c r="MN193" i="46"/>
  <c r="PK193" i="46"/>
  <c r="MV193" i="46"/>
  <c r="NR193" i="46"/>
  <c r="NE193" i="46"/>
  <c r="PM193" i="46"/>
  <c r="QA193" i="46"/>
  <c r="MJ193" i="46"/>
  <c r="ND193" i="46"/>
  <c r="MG193" i="46"/>
  <c r="NY193" i="46"/>
  <c r="OE193" i="46"/>
  <c r="PB193" i="46"/>
  <c r="OX193" i="46"/>
  <c r="OM193" i="46"/>
  <c r="MS193" i="46"/>
  <c r="OQ193" i="46"/>
  <c r="NC193" i="46"/>
  <c r="OB193" i="46"/>
  <c r="QI193" i="46"/>
  <c r="PY193" i="46"/>
  <c r="OO193" i="46"/>
  <c r="MH193" i="46"/>
  <c r="PU193" i="46"/>
  <c r="QE193" i="46"/>
  <c r="NX193" i="46"/>
  <c r="OC193" i="46"/>
  <c r="OR193" i="46"/>
  <c r="PR193" i="46"/>
  <c r="PE193" i="46"/>
  <c r="QO193" i="46"/>
  <c r="OT193" i="46"/>
  <c r="NS193" i="46"/>
  <c r="QF193" i="46"/>
  <c r="PI193" i="46"/>
  <c r="NG193" i="46"/>
  <c r="QL193" i="46"/>
  <c r="NB193" i="46"/>
  <c r="NF193" i="46"/>
  <c r="NT193" i="46"/>
  <c r="MY193" i="46"/>
  <c r="PC193" i="46"/>
  <c r="MM193" i="46"/>
  <c r="MO193" i="46"/>
  <c r="PH193" i="46"/>
  <c r="QJ193" i="46"/>
  <c r="OI193" i="46"/>
  <c r="PJ193" i="46"/>
  <c r="OU193" i="46"/>
  <c r="ON193" i="46"/>
  <c r="NV193" i="46"/>
  <c r="PX193" i="46"/>
  <c r="NW193" i="46"/>
  <c r="QK193" i="46"/>
  <c r="QC192" i="46"/>
  <c r="QM192" i="46"/>
  <c r="NA192" i="46"/>
  <c r="NL192" i="46"/>
  <c r="NM192" i="46"/>
  <c r="PV192" i="46"/>
  <c r="MR192" i="46"/>
  <c r="PA192" i="46"/>
  <c r="QG192" i="46"/>
  <c r="NO192" i="46"/>
  <c r="QP192" i="46"/>
  <c r="PS192" i="46"/>
  <c r="NI192" i="46"/>
  <c r="NK192" i="46"/>
  <c r="OZ192" i="46"/>
  <c r="MP192" i="46"/>
  <c r="QH192" i="46"/>
  <c r="NZ192" i="46"/>
  <c r="OS192" i="46"/>
  <c r="PT192" i="46"/>
  <c r="NQ192" i="46"/>
  <c r="NH192" i="46"/>
  <c r="MI192" i="46"/>
  <c r="ML192" i="46"/>
  <c r="PW192" i="46"/>
  <c r="QN192" i="46"/>
  <c r="OG192" i="46"/>
  <c r="MZ192" i="46"/>
  <c r="OA192" i="46"/>
  <c r="MU192" i="46"/>
  <c r="QB192" i="46"/>
  <c r="OH192" i="46"/>
  <c r="QD192" i="46"/>
  <c r="QQ192" i="46"/>
  <c r="PL192" i="46"/>
  <c r="MK192" i="46"/>
  <c r="NN192" i="46"/>
  <c r="MF192" i="46"/>
  <c r="PP192" i="46"/>
  <c r="OV192" i="46"/>
  <c r="OP192" i="46"/>
  <c r="MW192" i="46"/>
  <c r="PF192" i="46"/>
  <c r="MQ192" i="46"/>
  <c r="OJ192" i="46"/>
  <c r="OL192" i="46"/>
  <c r="PO192" i="46"/>
  <c r="OD192" i="46"/>
  <c r="PQ192" i="46"/>
  <c r="MT192" i="46"/>
  <c r="PG192" i="46"/>
  <c r="PD192" i="46"/>
  <c r="MX192" i="46"/>
  <c r="OK192" i="46"/>
  <c r="NJ192" i="46"/>
  <c r="NP192" i="46"/>
  <c r="OY192" i="46"/>
  <c r="PZ192" i="46"/>
  <c r="NU192" i="46"/>
  <c r="PN192" i="46"/>
  <c r="OW192" i="46"/>
  <c r="OF192" i="46"/>
  <c r="MN192" i="46"/>
  <c r="PK192" i="46"/>
  <c r="MV192" i="46"/>
  <c r="NR192" i="46"/>
  <c r="NE192" i="46"/>
  <c r="PM192" i="46"/>
  <c r="QA192" i="46"/>
  <c r="MJ192" i="46"/>
  <c r="ND192" i="46"/>
  <c r="MG192" i="46"/>
  <c r="NY192" i="46"/>
  <c r="OE192" i="46"/>
  <c r="PB192" i="46"/>
  <c r="OX192" i="46"/>
  <c r="OM192" i="46"/>
  <c r="MS192" i="46"/>
  <c r="OQ192" i="46"/>
  <c r="NC192" i="46"/>
  <c r="OB192" i="46"/>
  <c r="QI192" i="46"/>
  <c r="PY192" i="46"/>
  <c r="OO192" i="46"/>
  <c r="MH192" i="46"/>
  <c r="PU192" i="46"/>
  <c r="QE192" i="46"/>
  <c r="NX192" i="46"/>
  <c r="OC192" i="46"/>
  <c r="OR192" i="46"/>
  <c r="PR192" i="46"/>
  <c r="PE192" i="46"/>
  <c r="QO192" i="46"/>
  <c r="OT192" i="46"/>
  <c r="NS192" i="46"/>
  <c r="QF192" i="46"/>
  <c r="PI192" i="46"/>
  <c r="NG192" i="46"/>
  <c r="QL192" i="46"/>
  <c r="NB192" i="46"/>
  <c r="NF192" i="46"/>
  <c r="NT192" i="46"/>
  <c r="MY192" i="46"/>
  <c r="PC192" i="46"/>
  <c r="MM192" i="46"/>
  <c r="MO192" i="46"/>
  <c r="PH192" i="46"/>
  <c r="QJ192" i="46"/>
  <c r="OI192" i="46"/>
  <c r="PJ192" i="46"/>
  <c r="OU192" i="46"/>
  <c r="ON192" i="46"/>
  <c r="NV192" i="46"/>
  <c r="PX192" i="46"/>
  <c r="NW192" i="46"/>
  <c r="QK192" i="46"/>
  <c r="QC191" i="46"/>
  <c r="QM191" i="46"/>
  <c r="NA191" i="46"/>
  <c r="NL191" i="46"/>
  <c r="NM191" i="46"/>
  <c r="PV191" i="46"/>
  <c r="MR191" i="46"/>
  <c r="PA191" i="46"/>
  <c r="QG191" i="46"/>
  <c r="NO191" i="46"/>
  <c r="QP191" i="46"/>
  <c r="PS191" i="46"/>
  <c r="NI191" i="46"/>
  <c r="NK191" i="46"/>
  <c r="OZ191" i="46"/>
  <c r="MP191" i="46"/>
  <c r="QH191" i="46"/>
  <c r="NZ191" i="46"/>
  <c r="OS191" i="46"/>
  <c r="PT191" i="46"/>
  <c r="NQ191" i="46"/>
  <c r="NH191" i="46"/>
  <c r="MI191" i="46"/>
  <c r="ML191" i="46"/>
  <c r="PW191" i="46"/>
  <c r="QN191" i="46"/>
  <c r="OG191" i="46"/>
  <c r="MZ191" i="46"/>
  <c r="OA191" i="46"/>
  <c r="MU191" i="46"/>
  <c r="QB191" i="46"/>
  <c r="OH191" i="46"/>
  <c r="QD191" i="46"/>
  <c r="QQ191" i="46"/>
  <c r="PL191" i="46"/>
  <c r="MK191" i="46"/>
  <c r="NN191" i="46"/>
  <c r="MF191" i="46"/>
  <c r="PP191" i="46"/>
  <c r="OV191" i="46"/>
  <c r="OP191" i="46"/>
  <c r="MW191" i="46"/>
  <c r="PF191" i="46"/>
  <c r="MQ191" i="46"/>
  <c r="OJ191" i="46"/>
  <c r="OL191" i="46"/>
  <c r="PO191" i="46"/>
  <c r="OD191" i="46"/>
  <c r="PQ191" i="46"/>
  <c r="MT191" i="46"/>
  <c r="PG191" i="46"/>
  <c r="PD191" i="46"/>
  <c r="MX191" i="46"/>
  <c r="OK191" i="46"/>
  <c r="NJ191" i="46"/>
  <c r="NP191" i="46"/>
  <c r="OY191" i="46"/>
  <c r="PZ191" i="46"/>
  <c r="NU191" i="46"/>
  <c r="PN191" i="46"/>
  <c r="OW191" i="46"/>
  <c r="OF191" i="46"/>
  <c r="MN191" i="46"/>
  <c r="PK191" i="46"/>
  <c r="MV191" i="46"/>
  <c r="NR191" i="46"/>
  <c r="NE191" i="46"/>
  <c r="PM191" i="46"/>
  <c r="QA191" i="46"/>
  <c r="MJ191" i="46"/>
  <c r="ND191" i="46"/>
  <c r="MG191" i="46"/>
  <c r="NY191" i="46"/>
  <c r="OE191" i="46"/>
  <c r="PB191" i="46"/>
  <c r="OX191" i="46"/>
  <c r="OM191" i="46"/>
  <c r="MS191" i="46"/>
  <c r="OQ191" i="46"/>
  <c r="NC191" i="46"/>
  <c r="OB191" i="46"/>
  <c r="QI191" i="46"/>
  <c r="PY191" i="46"/>
  <c r="OO191" i="46"/>
  <c r="MH191" i="46"/>
  <c r="PU191" i="46"/>
  <c r="QE191" i="46"/>
  <c r="NX191" i="46"/>
  <c r="OC191" i="46"/>
  <c r="OR191" i="46"/>
  <c r="PR191" i="46"/>
  <c r="PE191" i="46"/>
  <c r="QO191" i="46"/>
  <c r="OT191" i="46"/>
  <c r="NS191" i="46"/>
  <c r="QF191" i="46"/>
  <c r="PI191" i="46"/>
  <c r="NG191" i="46"/>
  <c r="QL191" i="46"/>
  <c r="NB191" i="46"/>
  <c r="NF191" i="46"/>
  <c r="NT191" i="46"/>
  <c r="MY191" i="46"/>
  <c r="PC191" i="46"/>
  <c r="MM191" i="46"/>
  <c r="MO191" i="46"/>
  <c r="PH191" i="46"/>
  <c r="QJ191" i="46"/>
  <c r="OI191" i="46"/>
  <c r="PJ191" i="46"/>
  <c r="OU191" i="46"/>
  <c r="ON191" i="46"/>
  <c r="NV191" i="46"/>
  <c r="PX191" i="46"/>
  <c r="NW191" i="46"/>
  <c r="QK191" i="46"/>
  <c r="QC190" i="46"/>
  <c r="QM190" i="46"/>
  <c r="NA190" i="46"/>
  <c r="NL190" i="46"/>
  <c r="NM190" i="46"/>
  <c r="PV190" i="46"/>
  <c r="MR190" i="46"/>
  <c r="PA190" i="46"/>
  <c r="QG190" i="46"/>
  <c r="NO190" i="46"/>
  <c r="QP190" i="46"/>
  <c r="PS190" i="46"/>
  <c r="NI190" i="46"/>
  <c r="NK190" i="46"/>
  <c r="OZ190" i="46"/>
  <c r="MP190" i="46"/>
  <c r="QH190" i="46"/>
  <c r="NZ190" i="46"/>
  <c r="OS190" i="46"/>
  <c r="PT190" i="46"/>
  <c r="NQ190" i="46"/>
  <c r="NH190" i="46"/>
  <c r="MI190" i="46"/>
  <c r="ML190" i="46"/>
  <c r="PW190" i="46"/>
  <c r="QN190" i="46"/>
  <c r="OG190" i="46"/>
  <c r="MZ190" i="46"/>
  <c r="OA190" i="46"/>
  <c r="MU190" i="46"/>
  <c r="QB190" i="46"/>
  <c r="OH190" i="46"/>
  <c r="QD190" i="46"/>
  <c r="QQ190" i="46"/>
  <c r="PL190" i="46"/>
  <c r="MK190" i="46"/>
  <c r="NN190" i="46"/>
  <c r="MF190" i="46"/>
  <c r="PP190" i="46"/>
  <c r="OV190" i="46"/>
  <c r="OP190" i="46"/>
  <c r="MW190" i="46"/>
  <c r="PF190" i="46"/>
  <c r="MQ190" i="46"/>
  <c r="OJ190" i="46"/>
  <c r="OL190" i="46"/>
  <c r="PO190" i="46"/>
  <c r="OD190" i="46"/>
  <c r="PQ190" i="46"/>
  <c r="MT190" i="46"/>
  <c r="PG190" i="46"/>
  <c r="PD190" i="46"/>
  <c r="MX190" i="46"/>
  <c r="OK190" i="46"/>
  <c r="NJ190" i="46"/>
  <c r="NP190" i="46"/>
  <c r="OY190" i="46"/>
  <c r="PZ190" i="46"/>
  <c r="NU190" i="46"/>
  <c r="PN190" i="46"/>
  <c r="OW190" i="46"/>
  <c r="OF190" i="46"/>
  <c r="MN190" i="46"/>
  <c r="PK190" i="46"/>
  <c r="MV190" i="46"/>
  <c r="NR190" i="46"/>
  <c r="NE190" i="46"/>
  <c r="PM190" i="46"/>
  <c r="QA190" i="46"/>
  <c r="MJ190" i="46"/>
  <c r="ND190" i="46"/>
  <c r="MG190" i="46"/>
  <c r="NY190" i="46"/>
  <c r="OE190" i="46"/>
  <c r="PB190" i="46"/>
  <c r="OX190" i="46"/>
  <c r="OM190" i="46"/>
  <c r="MS190" i="46"/>
  <c r="OQ190" i="46"/>
  <c r="NC190" i="46"/>
  <c r="OB190" i="46"/>
  <c r="QI190" i="46"/>
  <c r="PY190" i="46"/>
  <c r="OO190" i="46"/>
  <c r="MH190" i="46"/>
  <c r="PU190" i="46"/>
  <c r="QE190" i="46"/>
  <c r="NX190" i="46"/>
  <c r="OC190" i="46"/>
  <c r="OR190" i="46"/>
  <c r="PR190" i="46"/>
  <c r="PE190" i="46"/>
  <c r="QO190" i="46"/>
  <c r="OT190" i="46"/>
  <c r="NS190" i="46"/>
  <c r="QF190" i="46"/>
  <c r="PI190" i="46"/>
  <c r="NG190" i="46"/>
  <c r="QL190" i="46"/>
  <c r="NB190" i="46"/>
  <c r="NF190" i="46"/>
  <c r="NT190" i="46"/>
  <c r="MY190" i="46"/>
  <c r="PC190" i="46"/>
  <c r="MM190" i="46"/>
  <c r="MO190" i="46"/>
  <c r="PH190" i="46"/>
  <c r="QJ190" i="46"/>
  <c r="OI190" i="46"/>
  <c r="PJ190" i="46"/>
  <c r="OU190" i="46"/>
  <c r="ON190" i="46"/>
  <c r="NV190" i="46"/>
  <c r="PX190" i="46"/>
  <c r="NW190" i="46"/>
  <c r="QK190" i="46"/>
  <c r="QC189" i="46"/>
  <c r="QM189" i="46"/>
  <c r="NA189" i="46"/>
  <c r="NL189" i="46"/>
  <c r="NM189" i="46"/>
  <c r="PV189" i="46"/>
  <c r="MR189" i="46"/>
  <c r="PA189" i="46"/>
  <c r="QG189" i="46"/>
  <c r="NO189" i="46"/>
  <c r="QP189" i="46"/>
  <c r="PS189" i="46"/>
  <c r="NI189" i="46"/>
  <c r="NK189" i="46"/>
  <c r="OZ189" i="46"/>
  <c r="MP189" i="46"/>
  <c r="QH189" i="46"/>
  <c r="NZ189" i="46"/>
  <c r="OS189" i="46"/>
  <c r="PT189" i="46"/>
  <c r="NQ189" i="46"/>
  <c r="NH189" i="46"/>
  <c r="MI189" i="46"/>
  <c r="ML189" i="46"/>
  <c r="PW189" i="46"/>
  <c r="QN189" i="46"/>
  <c r="OG189" i="46"/>
  <c r="MZ189" i="46"/>
  <c r="OA189" i="46"/>
  <c r="MU189" i="46"/>
  <c r="QB189" i="46"/>
  <c r="OH189" i="46"/>
  <c r="QD189" i="46"/>
  <c r="QQ189" i="46"/>
  <c r="PL189" i="46"/>
  <c r="MK189" i="46"/>
  <c r="NN189" i="46"/>
  <c r="MF189" i="46"/>
  <c r="PP189" i="46"/>
  <c r="OV189" i="46"/>
  <c r="OP189" i="46"/>
  <c r="MW189" i="46"/>
  <c r="PF189" i="46"/>
  <c r="MQ189" i="46"/>
  <c r="OJ189" i="46"/>
  <c r="OL189" i="46"/>
  <c r="PO189" i="46"/>
  <c r="OD189" i="46"/>
  <c r="PQ189" i="46"/>
  <c r="MT189" i="46"/>
  <c r="PG189" i="46"/>
  <c r="PD189" i="46"/>
  <c r="MX189" i="46"/>
  <c r="OK189" i="46"/>
  <c r="NJ189" i="46"/>
  <c r="NP189" i="46"/>
  <c r="OY189" i="46"/>
  <c r="PZ189" i="46"/>
  <c r="NU189" i="46"/>
  <c r="PN189" i="46"/>
  <c r="OW189" i="46"/>
  <c r="OF189" i="46"/>
  <c r="MN189" i="46"/>
  <c r="PK189" i="46"/>
  <c r="MV189" i="46"/>
  <c r="NR189" i="46"/>
  <c r="NE189" i="46"/>
  <c r="PM189" i="46"/>
  <c r="QA189" i="46"/>
  <c r="MJ189" i="46"/>
  <c r="ND189" i="46"/>
  <c r="MG189" i="46"/>
  <c r="NY189" i="46"/>
  <c r="OE189" i="46"/>
  <c r="PB189" i="46"/>
  <c r="OX189" i="46"/>
  <c r="OM189" i="46"/>
  <c r="MS189" i="46"/>
  <c r="OQ189" i="46"/>
  <c r="NC189" i="46"/>
  <c r="OB189" i="46"/>
  <c r="QI189" i="46"/>
  <c r="PY189" i="46"/>
  <c r="OO189" i="46"/>
  <c r="MH189" i="46"/>
  <c r="PU189" i="46"/>
  <c r="QE189" i="46"/>
  <c r="NX189" i="46"/>
  <c r="OC189" i="46"/>
  <c r="OR189" i="46"/>
  <c r="PR189" i="46"/>
  <c r="PE189" i="46"/>
  <c r="QO189" i="46"/>
  <c r="OT189" i="46"/>
  <c r="NS189" i="46"/>
  <c r="QF189" i="46"/>
  <c r="PI189" i="46"/>
  <c r="NG189" i="46"/>
  <c r="QL189" i="46"/>
  <c r="NB189" i="46"/>
  <c r="NF189" i="46"/>
  <c r="NT189" i="46"/>
  <c r="MY189" i="46"/>
  <c r="PC189" i="46"/>
  <c r="MM189" i="46"/>
  <c r="MO189" i="46"/>
  <c r="PH189" i="46"/>
  <c r="QJ189" i="46"/>
  <c r="OI189" i="46"/>
  <c r="PJ189" i="46"/>
  <c r="OU189" i="46"/>
  <c r="ON189" i="46"/>
  <c r="NV189" i="46"/>
  <c r="PX189" i="46"/>
  <c r="NW189" i="46"/>
  <c r="QK189" i="46"/>
  <c r="QC188" i="46"/>
  <c r="QM188" i="46"/>
  <c r="NA188" i="46"/>
  <c r="NL188" i="46"/>
  <c r="NM188" i="46"/>
  <c r="PV188" i="46"/>
  <c r="MR188" i="46"/>
  <c r="PA188" i="46"/>
  <c r="QG188" i="46"/>
  <c r="NO188" i="46"/>
  <c r="QP188" i="46"/>
  <c r="PS188" i="46"/>
  <c r="NI188" i="46"/>
  <c r="NK188" i="46"/>
  <c r="OZ188" i="46"/>
  <c r="MP188" i="46"/>
  <c r="QH188" i="46"/>
  <c r="NZ188" i="46"/>
  <c r="OS188" i="46"/>
  <c r="PT188" i="46"/>
  <c r="NQ188" i="46"/>
  <c r="NH188" i="46"/>
  <c r="MI188" i="46"/>
  <c r="ML188" i="46"/>
  <c r="PW188" i="46"/>
  <c r="QN188" i="46"/>
  <c r="OG188" i="46"/>
  <c r="MZ188" i="46"/>
  <c r="OA188" i="46"/>
  <c r="MU188" i="46"/>
  <c r="QB188" i="46"/>
  <c r="OH188" i="46"/>
  <c r="QD188" i="46"/>
  <c r="QQ188" i="46"/>
  <c r="PL188" i="46"/>
  <c r="MK188" i="46"/>
  <c r="NN188" i="46"/>
  <c r="MF188" i="46"/>
  <c r="PP188" i="46"/>
  <c r="OV188" i="46"/>
  <c r="OP188" i="46"/>
  <c r="MW188" i="46"/>
  <c r="PF188" i="46"/>
  <c r="MQ188" i="46"/>
  <c r="OJ188" i="46"/>
  <c r="OL188" i="46"/>
  <c r="PO188" i="46"/>
  <c r="OD188" i="46"/>
  <c r="PQ188" i="46"/>
  <c r="MT188" i="46"/>
  <c r="PG188" i="46"/>
  <c r="PD188" i="46"/>
  <c r="MX188" i="46"/>
  <c r="OK188" i="46"/>
  <c r="NJ188" i="46"/>
  <c r="NP188" i="46"/>
  <c r="OY188" i="46"/>
  <c r="PZ188" i="46"/>
  <c r="NU188" i="46"/>
  <c r="PN188" i="46"/>
  <c r="OW188" i="46"/>
  <c r="OF188" i="46"/>
  <c r="MN188" i="46"/>
  <c r="PK188" i="46"/>
  <c r="MV188" i="46"/>
  <c r="NR188" i="46"/>
  <c r="NE188" i="46"/>
  <c r="PM188" i="46"/>
  <c r="QA188" i="46"/>
  <c r="MJ188" i="46"/>
  <c r="ND188" i="46"/>
  <c r="MG188" i="46"/>
  <c r="NY188" i="46"/>
  <c r="OE188" i="46"/>
  <c r="PB188" i="46"/>
  <c r="OX188" i="46"/>
  <c r="OM188" i="46"/>
  <c r="MS188" i="46"/>
  <c r="OQ188" i="46"/>
  <c r="NC188" i="46"/>
  <c r="OB188" i="46"/>
  <c r="QI188" i="46"/>
  <c r="PY188" i="46"/>
  <c r="OO188" i="46"/>
  <c r="MH188" i="46"/>
  <c r="PU188" i="46"/>
  <c r="QE188" i="46"/>
  <c r="NX188" i="46"/>
  <c r="OC188" i="46"/>
  <c r="OR188" i="46"/>
  <c r="PR188" i="46"/>
  <c r="PE188" i="46"/>
  <c r="QO188" i="46"/>
  <c r="OT188" i="46"/>
  <c r="NS188" i="46"/>
  <c r="QF188" i="46"/>
  <c r="PI188" i="46"/>
  <c r="NG188" i="46"/>
  <c r="QL188" i="46"/>
  <c r="NB188" i="46"/>
  <c r="NF188" i="46"/>
  <c r="NT188" i="46"/>
  <c r="MY188" i="46"/>
  <c r="PC188" i="46"/>
  <c r="MM188" i="46"/>
  <c r="MO188" i="46"/>
  <c r="PH188" i="46"/>
  <c r="QJ188" i="46"/>
  <c r="OI188" i="46"/>
  <c r="PJ188" i="46"/>
  <c r="OU188" i="46"/>
  <c r="ON188" i="46"/>
  <c r="NV188" i="46"/>
  <c r="PX188" i="46"/>
  <c r="NW188" i="46"/>
  <c r="QK188" i="46"/>
  <c r="QC187" i="46"/>
  <c r="QM187" i="46"/>
  <c r="NA187" i="46"/>
  <c r="NL187" i="46"/>
  <c r="NM187" i="46"/>
  <c r="PV187" i="46"/>
  <c r="MR187" i="46"/>
  <c r="PA187" i="46"/>
  <c r="QG187" i="46"/>
  <c r="NO187" i="46"/>
  <c r="QP187" i="46"/>
  <c r="PS187" i="46"/>
  <c r="NI187" i="46"/>
  <c r="NK187" i="46"/>
  <c r="OZ187" i="46"/>
  <c r="MP187" i="46"/>
  <c r="QH187" i="46"/>
  <c r="NZ187" i="46"/>
  <c r="OS187" i="46"/>
  <c r="PT187" i="46"/>
  <c r="NQ187" i="46"/>
  <c r="NH187" i="46"/>
  <c r="MI187" i="46"/>
  <c r="ML187" i="46"/>
  <c r="PW187" i="46"/>
  <c r="QN187" i="46"/>
  <c r="OG187" i="46"/>
  <c r="MZ187" i="46"/>
  <c r="OA187" i="46"/>
  <c r="MU187" i="46"/>
  <c r="QB187" i="46"/>
  <c r="OH187" i="46"/>
  <c r="QD187" i="46"/>
  <c r="QQ187" i="46"/>
  <c r="PL187" i="46"/>
  <c r="MK187" i="46"/>
  <c r="NN187" i="46"/>
  <c r="MF187" i="46"/>
  <c r="PP187" i="46"/>
  <c r="OV187" i="46"/>
  <c r="OP187" i="46"/>
  <c r="MW187" i="46"/>
  <c r="PF187" i="46"/>
  <c r="MQ187" i="46"/>
  <c r="OJ187" i="46"/>
  <c r="OL187" i="46"/>
  <c r="PO187" i="46"/>
  <c r="OD187" i="46"/>
  <c r="PQ187" i="46"/>
  <c r="MT187" i="46"/>
  <c r="PG187" i="46"/>
  <c r="PD187" i="46"/>
  <c r="MX187" i="46"/>
  <c r="OK187" i="46"/>
  <c r="NJ187" i="46"/>
  <c r="NP187" i="46"/>
  <c r="OY187" i="46"/>
  <c r="PZ187" i="46"/>
  <c r="NU187" i="46"/>
  <c r="PN187" i="46"/>
  <c r="OW187" i="46"/>
  <c r="OF187" i="46"/>
  <c r="MN187" i="46"/>
  <c r="PK187" i="46"/>
  <c r="MV187" i="46"/>
  <c r="NR187" i="46"/>
  <c r="NE187" i="46"/>
  <c r="PM187" i="46"/>
  <c r="QA187" i="46"/>
  <c r="MJ187" i="46"/>
  <c r="ND187" i="46"/>
  <c r="MG187" i="46"/>
  <c r="NY187" i="46"/>
  <c r="OE187" i="46"/>
  <c r="PB187" i="46"/>
  <c r="OX187" i="46"/>
  <c r="OM187" i="46"/>
  <c r="MS187" i="46"/>
  <c r="OQ187" i="46"/>
  <c r="NC187" i="46"/>
  <c r="OB187" i="46"/>
  <c r="QI187" i="46"/>
  <c r="PY187" i="46"/>
  <c r="OO187" i="46"/>
  <c r="MH187" i="46"/>
  <c r="PU187" i="46"/>
  <c r="QE187" i="46"/>
  <c r="NX187" i="46"/>
  <c r="OC187" i="46"/>
  <c r="OR187" i="46"/>
  <c r="PR187" i="46"/>
  <c r="PE187" i="46"/>
  <c r="QO187" i="46"/>
  <c r="OT187" i="46"/>
  <c r="NS187" i="46"/>
  <c r="QF187" i="46"/>
  <c r="PI187" i="46"/>
  <c r="NG187" i="46"/>
  <c r="QL187" i="46"/>
  <c r="NB187" i="46"/>
  <c r="NF187" i="46"/>
  <c r="NT187" i="46"/>
  <c r="MY187" i="46"/>
  <c r="PC187" i="46"/>
  <c r="MM187" i="46"/>
  <c r="MO187" i="46"/>
  <c r="PH187" i="46"/>
  <c r="QJ187" i="46"/>
  <c r="OI187" i="46"/>
  <c r="PJ187" i="46"/>
  <c r="OU187" i="46"/>
  <c r="ON187" i="46"/>
  <c r="NV187" i="46"/>
  <c r="PX187" i="46"/>
  <c r="NW187" i="46"/>
  <c r="QK187" i="46"/>
  <c r="QC186" i="46"/>
  <c r="QM186" i="46"/>
  <c r="NA186" i="46"/>
  <c r="NL186" i="46"/>
  <c r="NM186" i="46"/>
  <c r="PV186" i="46"/>
  <c r="MR186" i="46"/>
  <c r="PA186" i="46"/>
  <c r="QG186" i="46"/>
  <c r="NO186" i="46"/>
  <c r="QP186" i="46"/>
  <c r="PS186" i="46"/>
  <c r="NI186" i="46"/>
  <c r="NK186" i="46"/>
  <c r="OZ186" i="46"/>
  <c r="MP186" i="46"/>
  <c r="QH186" i="46"/>
  <c r="NZ186" i="46"/>
  <c r="OS186" i="46"/>
  <c r="PT186" i="46"/>
  <c r="NQ186" i="46"/>
  <c r="NH186" i="46"/>
  <c r="MI186" i="46"/>
  <c r="ML186" i="46"/>
  <c r="PW186" i="46"/>
  <c r="QN186" i="46"/>
  <c r="OG186" i="46"/>
  <c r="MZ186" i="46"/>
  <c r="OA186" i="46"/>
  <c r="MU186" i="46"/>
  <c r="QB186" i="46"/>
  <c r="OH186" i="46"/>
  <c r="QD186" i="46"/>
  <c r="QQ186" i="46"/>
  <c r="PL186" i="46"/>
  <c r="MK186" i="46"/>
  <c r="NN186" i="46"/>
  <c r="MF186" i="46"/>
  <c r="PP186" i="46"/>
  <c r="OV186" i="46"/>
  <c r="OP186" i="46"/>
  <c r="MW186" i="46"/>
  <c r="PF186" i="46"/>
  <c r="MQ186" i="46"/>
  <c r="OJ186" i="46"/>
  <c r="OL186" i="46"/>
  <c r="PO186" i="46"/>
  <c r="OD186" i="46"/>
  <c r="PQ186" i="46"/>
  <c r="MT186" i="46"/>
  <c r="PG186" i="46"/>
  <c r="PD186" i="46"/>
  <c r="MX186" i="46"/>
  <c r="OK186" i="46"/>
  <c r="NJ186" i="46"/>
  <c r="NP186" i="46"/>
  <c r="OY186" i="46"/>
  <c r="PZ186" i="46"/>
  <c r="NU186" i="46"/>
  <c r="PN186" i="46"/>
  <c r="OW186" i="46"/>
  <c r="OF186" i="46"/>
  <c r="MN186" i="46"/>
  <c r="PK186" i="46"/>
  <c r="MV186" i="46"/>
  <c r="NR186" i="46"/>
  <c r="NE186" i="46"/>
  <c r="PM186" i="46"/>
  <c r="QA186" i="46"/>
  <c r="MJ186" i="46"/>
  <c r="ND186" i="46"/>
  <c r="MG186" i="46"/>
  <c r="NY186" i="46"/>
  <c r="OE186" i="46"/>
  <c r="PB186" i="46"/>
  <c r="OX186" i="46"/>
  <c r="OM186" i="46"/>
  <c r="MS186" i="46"/>
  <c r="OQ186" i="46"/>
  <c r="NC186" i="46"/>
  <c r="OB186" i="46"/>
  <c r="QI186" i="46"/>
  <c r="PY186" i="46"/>
  <c r="OO186" i="46"/>
  <c r="MH186" i="46"/>
  <c r="PU186" i="46"/>
  <c r="QE186" i="46"/>
  <c r="NX186" i="46"/>
  <c r="OC186" i="46"/>
  <c r="OR186" i="46"/>
  <c r="PR186" i="46"/>
  <c r="PE186" i="46"/>
  <c r="QO186" i="46"/>
  <c r="OT186" i="46"/>
  <c r="NS186" i="46"/>
  <c r="QF186" i="46"/>
  <c r="PI186" i="46"/>
  <c r="NG186" i="46"/>
  <c r="QL186" i="46"/>
  <c r="NB186" i="46"/>
  <c r="NF186" i="46"/>
  <c r="NT186" i="46"/>
  <c r="MY186" i="46"/>
  <c r="PC186" i="46"/>
  <c r="MM186" i="46"/>
  <c r="MO186" i="46"/>
  <c r="PH186" i="46"/>
  <c r="QJ186" i="46"/>
  <c r="OI186" i="46"/>
  <c r="PJ186" i="46"/>
  <c r="OU186" i="46"/>
  <c r="ON186" i="46"/>
  <c r="NV186" i="46"/>
  <c r="PX186" i="46"/>
  <c r="NW186" i="46"/>
  <c r="QK186" i="46"/>
  <c r="QC185" i="46"/>
  <c r="QM185" i="46"/>
  <c r="NA185" i="46"/>
  <c r="NL185" i="46"/>
  <c r="NM185" i="46"/>
  <c r="PV185" i="46"/>
  <c r="MR185" i="46"/>
  <c r="PA185" i="46"/>
  <c r="QG185" i="46"/>
  <c r="NO185" i="46"/>
  <c r="QP185" i="46"/>
  <c r="PS185" i="46"/>
  <c r="NI185" i="46"/>
  <c r="NK185" i="46"/>
  <c r="OZ185" i="46"/>
  <c r="MP185" i="46"/>
  <c r="QH185" i="46"/>
  <c r="NZ185" i="46"/>
  <c r="OS185" i="46"/>
  <c r="PT185" i="46"/>
  <c r="NQ185" i="46"/>
  <c r="NH185" i="46"/>
  <c r="MI185" i="46"/>
  <c r="ML185" i="46"/>
  <c r="PW185" i="46"/>
  <c r="QN185" i="46"/>
  <c r="OG185" i="46"/>
  <c r="MZ185" i="46"/>
  <c r="OA185" i="46"/>
  <c r="MU185" i="46"/>
  <c r="QB185" i="46"/>
  <c r="OH185" i="46"/>
  <c r="QD185" i="46"/>
  <c r="QQ185" i="46"/>
  <c r="PL185" i="46"/>
  <c r="MK185" i="46"/>
  <c r="NN185" i="46"/>
  <c r="MF185" i="46"/>
  <c r="PP185" i="46"/>
  <c r="OV185" i="46"/>
  <c r="OP185" i="46"/>
  <c r="MW185" i="46"/>
  <c r="PF185" i="46"/>
  <c r="MQ185" i="46"/>
  <c r="OJ185" i="46"/>
  <c r="OL185" i="46"/>
  <c r="PO185" i="46"/>
  <c r="OD185" i="46"/>
  <c r="PQ185" i="46"/>
  <c r="MT185" i="46"/>
  <c r="PG185" i="46"/>
  <c r="PD185" i="46"/>
  <c r="MX185" i="46"/>
  <c r="OK185" i="46"/>
  <c r="NJ185" i="46"/>
  <c r="NP185" i="46"/>
  <c r="OY185" i="46"/>
  <c r="PZ185" i="46"/>
  <c r="NU185" i="46"/>
  <c r="PN185" i="46"/>
  <c r="OW185" i="46"/>
  <c r="OF185" i="46"/>
  <c r="MN185" i="46"/>
  <c r="PK185" i="46"/>
  <c r="MV185" i="46"/>
  <c r="NR185" i="46"/>
  <c r="NE185" i="46"/>
  <c r="PM185" i="46"/>
  <c r="QA185" i="46"/>
  <c r="MJ185" i="46"/>
  <c r="ND185" i="46"/>
  <c r="MG185" i="46"/>
  <c r="NY185" i="46"/>
  <c r="OE185" i="46"/>
  <c r="PB185" i="46"/>
  <c r="OX185" i="46"/>
  <c r="OM185" i="46"/>
  <c r="MS185" i="46"/>
  <c r="OQ185" i="46"/>
  <c r="NC185" i="46"/>
  <c r="OB185" i="46"/>
  <c r="QI185" i="46"/>
  <c r="PY185" i="46"/>
  <c r="OO185" i="46"/>
  <c r="MH185" i="46"/>
  <c r="PU185" i="46"/>
  <c r="QE185" i="46"/>
  <c r="NX185" i="46"/>
  <c r="OC185" i="46"/>
  <c r="OR185" i="46"/>
  <c r="PR185" i="46"/>
  <c r="PE185" i="46"/>
  <c r="QO185" i="46"/>
  <c r="OT185" i="46"/>
  <c r="NS185" i="46"/>
  <c r="QF185" i="46"/>
  <c r="PI185" i="46"/>
  <c r="NG185" i="46"/>
  <c r="QL185" i="46"/>
  <c r="NB185" i="46"/>
  <c r="NF185" i="46"/>
  <c r="NT185" i="46"/>
  <c r="MY185" i="46"/>
  <c r="PC185" i="46"/>
  <c r="MM185" i="46"/>
  <c r="MO185" i="46"/>
  <c r="PH185" i="46"/>
  <c r="QJ185" i="46"/>
  <c r="OI185" i="46"/>
  <c r="PJ185" i="46"/>
  <c r="OU185" i="46"/>
  <c r="ON185" i="46"/>
  <c r="NV185" i="46"/>
  <c r="PX185" i="46"/>
  <c r="NW185" i="46"/>
  <c r="QK185" i="46"/>
  <c r="QC184" i="46"/>
  <c r="QM184" i="46"/>
  <c r="NA184" i="46"/>
  <c r="NL184" i="46"/>
  <c r="NM184" i="46"/>
  <c r="PV184" i="46"/>
  <c r="MR184" i="46"/>
  <c r="PA184" i="46"/>
  <c r="QG184" i="46"/>
  <c r="NO184" i="46"/>
  <c r="QP184" i="46"/>
  <c r="PS184" i="46"/>
  <c r="NI184" i="46"/>
  <c r="NK184" i="46"/>
  <c r="OZ184" i="46"/>
  <c r="MP184" i="46"/>
  <c r="QH184" i="46"/>
  <c r="NZ184" i="46"/>
  <c r="OS184" i="46"/>
  <c r="PT184" i="46"/>
  <c r="NQ184" i="46"/>
  <c r="NH184" i="46"/>
  <c r="MI184" i="46"/>
  <c r="ML184" i="46"/>
  <c r="PW184" i="46"/>
  <c r="QN184" i="46"/>
  <c r="OG184" i="46"/>
  <c r="MZ184" i="46"/>
  <c r="OA184" i="46"/>
  <c r="MU184" i="46"/>
  <c r="QB184" i="46"/>
  <c r="OH184" i="46"/>
  <c r="QD184" i="46"/>
  <c r="QQ184" i="46"/>
  <c r="PL184" i="46"/>
  <c r="MK184" i="46"/>
  <c r="NN184" i="46"/>
  <c r="MF184" i="46"/>
  <c r="PP184" i="46"/>
  <c r="OV184" i="46"/>
  <c r="OP184" i="46"/>
  <c r="MW184" i="46"/>
  <c r="PF184" i="46"/>
  <c r="MQ184" i="46"/>
  <c r="OJ184" i="46"/>
  <c r="OL184" i="46"/>
  <c r="PO184" i="46"/>
  <c r="OD184" i="46"/>
  <c r="PQ184" i="46"/>
  <c r="MT184" i="46"/>
  <c r="PG184" i="46"/>
  <c r="PD184" i="46"/>
  <c r="MX184" i="46"/>
  <c r="OK184" i="46"/>
  <c r="NJ184" i="46"/>
  <c r="NP184" i="46"/>
  <c r="OY184" i="46"/>
  <c r="PZ184" i="46"/>
  <c r="NU184" i="46"/>
  <c r="PN184" i="46"/>
  <c r="OW184" i="46"/>
  <c r="OF184" i="46"/>
  <c r="MN184" i="46"/>
  <c r="PK184" i="46"/>
  <c r="MV184" i="46"/>
  <c r="NR184" i="46"/>
  <c r="NE184" i="46"/>
  <c r="PM184" i="46"/>
  <c r="QA184" i="46"/>
  <c r="MJ184" i="46"/>
  <c r="ND184" i="46"/>
  <c r="MG184" i="46"/>
  <c r="NY184" i="46"/>
  <c r="OE184" i="46"/>
  <c r="PB184" i="46"/>
  <c r="OX184" i="46"/>
  <c r="OM184" i="46"/>
  <c r="MS184" i="46"/>
  <c r="OQ184" i="46"/>
  <c r="NC184" i="46"/>
  <c r="OB184" i="46"/>
  <c r="QI184" i="46"/>
  <c r="PY184" i="46"/>
  <c r="OO184" i="46"/>
  <c r="MH184" i="46"/>
  <c r="PU184" i="46"/>
  <c r="QE184" i="46"/>
  <c r="NX184" i="46"/>
  <c r="OC184" i="46"/>
  <c r="OR184" i="46"/>
  <c r="PR184" i="46"/>
  <c r="PE184" i="46"/>
  <c r="QO184" i="46"/>
  <c r="OT184" i="46"/>
  <c r="NS184" i="46"/>
  <c r="QF184" i="46"/>
  <c r="PI184" i="46"/>
  <c r="NG184" i="46"/>
  <c r="QL184" i="46"/>
  <c r="NB184" i="46"/>
  <c r="NF184" i="46"/>
  <c r="NT184" i="46"/>
  <c r="MY184" i="46"/>
  <c r="PC184" i="46"/>
  <c r="MM184" i="46"/>
  <c r="MO184" i="46"/>
  <c r="PH184" i="46"/>
  <c r="QJ184" i="46"/>
  <c r="OI184" i="46"/>
  <c r="PJ184" i="46"/>
  <c r="OU184" i="46"/>
  <c r="ON184" i="46"/>
  <c r="NV184" i="46"/>
  <c r="PX184" i="46"/>
  <c r="NW184" i="46"/>
  <c r="QK184" i="46"/>
  <c r="QC183" i="46"/>
  <c r="QM183" i="46"/>
  <c r="NA183" i="46"/>
  <c r="NL183" i="46"/>
  <c r="NM183" i="46"/>
  <c r="PV183" i="46"/>
  <c r="MR183" i="46"/>
  <c r="PA183" i="46"/>
  <c r="QG183" i="46"/>
  <c r="NO183" i="46"/>
  <c r="QP183" i="46"/>
  <c r="PS183" i="46"/>
  <c r="NI183" i="46"/>
  <c r="NK183" i="46"/>
  <c r="OZ183" i="46"/>
  <c r="MP183" i="46"/>
  <c r="QH183" i="46"/>
  <c r="NZ183" i="46"/>
  <c r="OS183" i="46"/>
  <c r="PT183" i="46"/>
  <c r="NQ183" i="46"/>
  <c r="NH183" i="46"/>
  <c r="MI183" i="46"/>
  <c r="ML183" i="46"/>
  <c r="PW183" i="46"/>
  <c r="QN183" i="46"/>
  <c r="OG183" i="46"/>
  <c r="MZ183" i="46"/>
  <c r="OA183" i="46"/>
  <c r="MU183" i="46"/>
  <c r="QB183" i="46"/>
  <c r="OH183" i="46"/>
  <c r="QD183" i="46"/>
  <c r="QQ183" i="46"/>
  <c r="PL183" i="46"/>
  <c r="MK183" i="46"/>
  <c r="NN183" i="46"/>
  <c r="MF183" i="46"/>
  <c r="PP183" i="46"/>
  <c r="OV183" i="46"/>
  <c r="OP183" i="46"/>
  <c r="MW183" i="46"/>
  <c r="PF183" i="46"/>
  <c r="MQ183" i="46"/>
  <c r="OJ183" i="46"/>
  <c r="OL183" i="46"/>
  <c r="PO183" i="46"/>
  <c r="OD183" i="46"/>
  <c r="PQ183" i="46"/>
  <c r="MT183" i="46"/>
  <c r="PG183" i="46"/>
  <c r="PD183" i="46"/>
  <c r="MX183" i="46"/>
  <c r="OK183" i="46"/>
  <c r="NJ183" i="46"/>
  <c r="NP183" i="46"/>
  <c r="OY183" i="46"/>
  <c r="PZ183" i="46"/>
  <c r="NU183" i="46"/>
  <c r="PN183" i="46"/>
  <c r="OW183" i="46"/>
  <c r="OF183" i="46"/>
  <c r="MN183" i="46"/>
  <c r="PK183" i="46"/>
  <c r="MV183" i="46"/>
  <c r="NR183" i="46"/>
  <c r="NE183" i="46"/>
  <c r="PM183" i="46"/>
  <c r="QA183" i="46"/>
  <c r="MJ183" i="46"/>
  <c r="ND183" i="46"/>
  <c r="MG183" i="46"/>
  <c r="NY183" i="46"/>
  <c r="OE183" i="46"/>
  <c r="PB183" i="46"/>
  <c r="OX183" i="46"/>
  <c r="OM183" i="46"/>
  <c r="MS183" i="46"/>
  <c r="OQ183" i="46"/>
  <c r="NC183" i="46"/>
  <c r="OB183" i="46"/>
  <c r="QI183" i="46"/>
  <c r="PY183" i="46"/>
  <c r="OO183" i="46"/>
  <c r="MH183" i="46"/>
  <c r="PU183" i="46"/>
  <c r="QE183" i="46"/>
  <c r="NX183" i="46"/>
  <c r="OC183" i="46"/>
  <c r="OR183" i="46"/>
  <c r="PR183" i="46"/>
  <c r="PE183" i="46"/>
  <c r="QO183" i="46"/>
  <c r="OT183" i="46"/>
  <c r="NS183" i="46"/>
  <c r="QF183" i="46"/>
  <c r="PI183" i="46"/>
  <c r="NG183" i="46"/>
  <c r="QL183" i="46"/>
  <c r="NB183" i="46"/>
  <c r="NF183" i="46"/>
  <c r="NT183" i="46"/>
  <c r="MY183" i="46"/>
  <c r="PC183" i="46"/>
  <c r="MM183" i="46"/>
  <c r="MO183" i="46"/>
  <c r="PH183" i="46"/>
  <c r="QJ183" i="46"/>
  <c r="OI183" i="46"/>
  <c r="PJ183" i="46"/>
  <c r="OU183" i="46"/>
  <c r="ON183" i="46"/>
  <c r="NV183" i="46"/>
  <c r="PX183" i="46"/>
  <c r="NW183" i="46"/>
  <c r="QK183" i="46"/>
  <c r="QC182" i="46"/>
  <c r="QM182" i="46"/>
  <c r="NA182" i="46"/>
  <c r="NL182" i="46"/>
  <c r="NM182" i="46"/>
  <c r="PV182" i="46"/>
  <c r="MR182" i="46"/>
  <c r="PA182" i="46"/>
  <c r="QG182" i="46"/>
  <c r="NO182" i="46"/>
  <c r="QP182" i="46"/>
  <c r="PS182" i="46"/>
  <c r="NI182" i="46"/>
  <c r="NK182" i="46"/>
  <c r="OZ182" i="46"/>
  <c r="MP182" i="46"/>
  <c r="QH182" i="46"/>
  <c r="NZ182" i="46"/>
  <c r="OS182" i="46"/>
  <c r="PT182" i="46"/>
  <c r="NQ182" i="46"/>
  <c r="NH182" i="46"/>
  <c r="MI182" i="46"/>
  <c r="ML182" i="46"/>
  <c r="PW182" i="46"/>
  <c r="QN182" i="46"/>
  <c r="OG182" i="46"/>
  <c r="MZ182" i="46"/>
  <c r="OA182" i="46"/>
  <c r="MU182" i="46"/>
  <c r="QB182" i="46"/>
  <c r="OH182" i="46"/>
  <c r="QD182" i="46"/>
  <c r="QQ182" i="46"/>
  <c r="PL182" i="46"/>
  <c r="MK182" i="46"/>
  <c r="NN182" i="46"/>
  <c r="MF182" i="46"/>
  <c r="PP182" i="46"/>
  <c r="OV182" i="46"/>
  <c r="OP182" i="46"/>
  <c r="MW182" i="46"/>
  <c r="PF182" i="46"/>
  <c r="MQ182" i="46"/>
  <c r="OJ182" i="46"/>
  <c r="OL182" i="46"/>
  <c r="PO182" i="46"/>
  <c r="OD182" i="46"/>
  <c r="PQ182" i="46"/>
  <c r="MT182" i="46"/>
  <c r="PG182" i="46"/>
  <c r="PD182" i="46"/>
  <c r="MX182" i="46"/>
  <c r="OK182" i="46"/>
  <c r="NJ182" i="46"/>
  <c r="NP182" i="46"/>
  <c r="OY182" i="46"/>
  <c r="PZ182" i="46"/>
  <c r="NU182" i="46"/>
  <c r="PN182" i="46"/>
  <c r="OW182" i="46"/>
  <c r="OF182" i="46"/>
  <c r="MN182" i="46"/>
  <c r="PK182" i="46"/>
  <c r="MV182" i="46"/>
  <c r="NR182" i="46"/>
  <c r="NE182" i="46"/>
  <c r="PM182" i="46"/>
  <c r="QA182" i="46"/>
  <c r="MJ182" i="46"/>
  <c r="ND182" i="46"/>
  <c r="MG182" i="46"/>
  <c r="NY182" i="46"/>
  <c r="OE182" i="46"/>
  <c r="PB182" i="46"/>
  <c r="OX182" i="46"/>
  <c r="OM182" i="46"/>
  <c r="MS182" i="46"/>
  <c r="OQ182" i="46"/>
  <c r="NC182" i="46"/>
  <c r="OB182" i="46"/>
  <c r="QI182" i="46"/>
  <c r="PY182" i="46"/>
  <c r="OO182" i="46"/>
  <c r="MH182" i="46"/>
  <c r="PU182" i="46"/>
  <c r="QE182" i="46"/>
  <c r="NX182" i="46"/>
  <c r="OC182" i="46"/>
  <c r="OR182" i="46"/>
  <c r="PR182" i="46"/>
  <c r="PE182" i="46"/>
  <c r="QO182" i="46"/>
  <c r="OT182" i="46"/>
  <c r="NS182" i="46"/>
  <c r="QF182" i="46"/>
  <c r="PI182" i="46"/>
  <c r="NG182" i="46"/>
  <c r="QL182" i="46"/>
  <c r="NB182" i="46"/>
  <c r="NF182" i="46"/>
  <c r="NT182" i="46"/>
  <c r="MY182" i="46"/>
  <c r="PC182" i="46"/>
  <c r="MM182" i="46"/>
  <c r="MO182" i="46"/>
  <c r="PH182" i="46"/>
  <c r="QJ182" i="46"/>
  <c r="OI182" i="46"/>
  <c r="PJ182" i="46"/>
  <c r="OU182" i="46"/>
  <c r="ON182" i="46"/>
  <c r="NV182" i="46"/>
  <c r="PX182" i="46"/>
  <c r="NW182" i="46"/>
  <c r="QK182" i="46"/>
  <c r="QC181" i="46"/>
  <c r="QM181" i="46"/>
  <c r="NA181" i="46"/>
  <c r="NL181" i="46"/>
  <c r="NM181" i="46"/>
  <c r="PV181" i="46"/>
  <c r="MR181" i="46"/>
  <c r="PA181" i="46"/>
  <c r="QG181" i="46"/>
  <c r="NO181" i="46"/>
  <c r="QP181" i="46"/>
  <c r="PS181" i="46"/>
  <c r="NI181" i="46"/>
  <c r="NK181" i="46"/>
  <c r="OZ181" i="46"/>
  <c r="MP181" i="46"/>
  <c r="QH181" i="46"/>
  <c r="NZ181" i="46"/>
  <c r="OS181" i="46"/>
  <c r="PT181" i="46"/>
  <c r="NQ181" i="46"/>
  <c r="NH181" i="46"/>
  <c r="MI181" i="46"/>
  <c r="ML181" i="46"/>
  <c r="PW181" i="46"/>
  <c r="QN181" i="46"/>
  <c r="OG181" i="46"/>
  <c r="MZ181" i="46"/>
  <c r="OA181" i="46"/>
  <c r="MU181" i="46"/>
  <c r="QB181" i="46"/>
  <c r="OH181" i="46"/>
  <c r="QD181" i="46"/>
  <c r="QQ181" i="46"/>
  <c r="PL181" i="46"/>
  <c r="MK181" i="46"/>
  <c r="NN181" i="46"/>
  <c r="MF181" i="46"/>
  <c r="PP181" i="46"/>
  <c r="OV181" i="46"/>
  <c r="OP181" i="46"/>
  <c r="MW181" i="46"/>
  <c r="PF181" i="46"/>
  <c r="MQ181" i="46"/>
  <c r="OJ181" i="46"/>
  <c r="OL181" i="46"/>
  <c r="PO181" i="46"/>
  <c r="OD181" i="46"/>
  <c r="PQ181" i="46"/>
  <c r="MT181" i="46"/>
  <c r="PG181" i="46"/>
  <c r="PD181" i="46"/>
  <c r="MX181" i="46"/>
  <c r="OK181" i="46"/>
  <c r="NJ181" i="46"/>
  <c r="NP181" i="46"/>
  <c r="OY181" i="46"/>
  <c r="PZ181" i="46"/>
  <c r="NU181" i="46"/>
  <c r="PN181" i="46"/>
  <c r="OW181" i="46"/>
  <c r="OF181" i="46"/>
  <c r="MN181" i="46"/>
  <c r="PK181" i="46"/>
  <c r="MV181" i="46"/>
  <c r="NR181" i="46"/>
  <c r="NE181" i="46"/>
  <c r="PM181" i="46"/>
  <c r="QA181" i="46"/>
  <c r="MJ181" i="46"/>
  <c r="ND181" i="46"/>
  <c r="MG181" i="46"/>
  <c r="NY181" i="46"/>
  <c r="OE181" i="46"/>
  <c r="PB181" i="46"/>
  <c r="OX181" i="46"/>
  <c r="OM181" i="46"/>
  <c r="MS181" i="46"/>
  <c r="OQ181" i="46"/>
  <c r="NC181" i="46"/>
  <c r="OB181" i="46"/>
  <c r="QI181" i="46"/>
  <c r="PY181" i="46"/>
  <c r="OO181" i="46"/>
  <c r="MH181" i="46"/>
  <c r="PU181" i="46"/>
  <c r="QE181" i="46"/>
  <c r="NX181" i="46"/>
  <c r="OC181" i="46"/>
  <c r="OR181" i="46"/>
  <c r="PR181" i="46"/>
  <c r="PE181" i="46"/>
  <c r="QO181" i="46"/>
  <c r="OT181" i="46"/>
  <c r="NS181" i="46"/>
  <c r="QF181" i="46"/>
  <c r="PI181" i="46"/>
  <c r="NG181" i="46"/>
  <c r="QL181" i="46"/>
  <c r="NB181" i="46"/>
  <c r="NF181" i="46"/>
  <c r="NT181" i="46"/>
  <c r="MY181" i="46"/>
  <c r="PC181" i="46"/>
  <c r="MM181" i="46"/>
  <c r="MO181" i="46"/>
  <c r="PH181" i="46"/>
  <c r="QJ181" i="46"/>
  <c r="OI181" i="46"/>
  <c r="PJ181" i="46"/>
  <c r="OU181" i="46"/>
  <c r="ON181" i="46"/>
  <c r="NV181" i="46"/>
  <c r="PX181" i="46"/>
  <c r="NW181" i="46"/>
  <c r="QK181" i="46"/>
  <c r="QC180" i="46"/>
  <c r="QM180" i="46"/>
  <c r="NA180" i="46"/>
  <c r="NL180" i="46"/>
  <c r="NM180" i="46"/>
  <c r="PV180" i="46"/>
  <c r="MR180" i="46"/>
  <c r="PA180" i="46"/>
  <c r="QG180" i="46"/>
  <c r="NO180" i="46"/>
  <c r="QP180" i="46"/>
  <c r="PS180" i="46"/>
  <c r="NI180" i="46"/>
  <c r="NK180" i="46"/>
  <c r="OZ180" i="46"/>
  <c r="MP180" i="46"/>
  <c r="QH180" i="46"/>
  <c r="NZ180" i="46"/>
  <c r="OS180" i="46"/>
  <c r="PT180" i="46"/>
  <c r="NQ180" i="46"/>
  <c r="NH180" i="46"/>
  <c r="MI180" i="46"/>
  <c r="ML180" i="46"/>
  <c r="PW180" i="46"/>
  <c r="QN180" i="46"/>
  <c r="OG180" i="46"/>
  <c r="MZ180" i="46"/>
  <c r="OA180" i="46"/>
  <c r="MU180" i="46"/>
  <c r="QB180" i="46"/>
  <c r="OH180" i="46"/>
  <c r="QD180" i="46"/>
  <c r="QQ180" i="46"/>
  <c r="PL180" i="46"/>
  <c r="MK180" i="46"/>
  <c r="NN180" i="46"/>
  <c r="MF180" i="46"/>
  <c r="PP180" i="46"/>
  <c r="OV180" i="46"/>
  <c r="OP180" i="46"/>
  <c r="MW180" i="46"/>
  <c r="PF180" i="46"/>
  <c r="MQ180" i="46"/>
  <c r="OJ180" i="46"/>
  <c r="OL180" i="46"/>
  <c r="PO180" i="46"/>
  <c r="OD180" i="46"/>
  <c r="PQ180" i="46"/>
  <c r="MT180" i="46"/>
  <c r="PG180" i="46"/>
  <c r="PD180" i="46"/>
  <c r="MX180" i="46"/>
  <c r="OK180" i="46"/>
  <c r="NJ180" i="46"/>
  <c r="NP180" i="46"/>
  <c r="OY180" i="46"/>
  <c r="PZ180" i="46"/>
  <c r="NU180" i="46"/>
  <c r="PN180" i="46"/>
  <c r="OW180" i="46"/>
  <c r="OF180" i="46"/>
  <c r="MN180" i="46"/>
  <c r="PK180" i="46"/>
  <c r="MV180" i="46"/>
  <c r="NR180" i="46"/>
  <c r="NE180" i="46"/>
  <c r="PM180" i="46"/>
  <c r="QA180" i="46"/>
  <c r="MJ180" i="46"/>
  <c r="ND180" i="46"/>
  <c r="MG180" i="46"/>
  <c r="NY180" i="46"/>
  <c r="OE180" i="46"/>
  <c r="PB180" i="46"/>
  <c r="OX180" i="46"/>
  <c r="OM180" i="46"/>
  <c r="MS180" i="46"/>
  <c r="OQ180" i="46"/>
  <c r="NC180" i="46"/>
  <c r="OB180" i="46"/>
  <c r="QI180" i="46"/>
  <c r="PY180" i="46"/>
  <c r="OO180" i="46"/>
  <c r="MH180" i="46"/>
  <c r="PU180" i="46"/>
  <c r="QE180" i="46"/>
  <c r="NX180" i="46"/>
  <c r="OC180" i="46"/>
  <c r="OR180" i="46"/>
  <c r="PR180" i="46"/>
  <c r="PE180" i="46"/>
  <c r="QO180" i="46"/>
  <c r="OT180" i="46"/>
  <c r="NS180" i="46"/>
  <c r="QF180" i="46"/>
  <c r="PI180" i="46"/>
  <c r="NG180" i="46"/>
  <c r="QL180" i="46"/>
  <c r="NB180" i="46"/>
  <c r="NF180" i="46"/>
  <c r="NT180" i="46"/>
  <c r="MY180" i="46"/>
  <c r="PC180" i="46"/>
  <c r="MM180" i="46"/>
  <c r="MO180" i="46"/>
  <c r="PH180" i="46"/>
  <c r="QJ180" i="46"/>
  <c r="OI180" i="46"/>
  <c r="PJ180" i="46"/>
  <c r="OU180" i="46"/>
  <c r="ON180" i="46"/>
  <c r="NV180" i="46"/>
  <c r="PX180" i="46"/>
  <c r="NW180" i="46"/>
  <c r="QK180" i="46"/>
  <c r="QC179" i="46"/>
  <c r="QM179" i="46"/>
  <c r="NA179" i="46"/>
  <c r="NL179" i="46"/>
  <c r="NM179" i="46"/>
  <c r="PV179" i="46"/>
  <c r="MR179" i="46"/>
  <c r="PA179" i="46"/>
  <c r="QG179" i="46"/>
  <c r="NO179" i="46"/>
  <c r="QP179" i="46"/>
  <c r="PS179" i="46"/>
  <c r="NI179" i="46"/>
  <c r="NK179" i="46"/>
  <c r="OZ179" i="46"/>
  <c r="MP179" i="46"/>
  <c r="QH179" i="46"/>
  <c r="NZ179" i="46"/>
  <c r="OS179" i="46"/>
  <c r="PT179" i="46"/>
  <c r="NQ179" i="46"/>
  <c r="NH179" i="46"/>
  <c r="MI179" i="46"/>
  <c r="ML179" i="46"/>
  <c r="PW179" i="46"/>
  <c r="QN179" i="46"/>
  <c r="OG179" i="46"/>
  <c r="MZ179" i="46"/>
  <c r="OA179" i="46"/>
  <c r="MU179" i="46"/>
  <c r="QB179" i="46"/>
  <c r="OH179" i="46"/>
  <c r="QD179" i="46"/>
  <c r="QQ179" i="46"/>
  <c r="PL179" i="46"/>
  <c r="MK179" i="46"/>
  <c r="NN179" i="46"/>
  <c r="MF179" i="46"/>
  <c r="PP179" i="46"/>
  <c r="OV179" i="46"/>
  <c r="OP179" i="46"/>
  <c r="MW179" i="46"/>
  <c r="PF179" i="46"/>
  <c r="MQ179" i="46"/>
  <c r="OJ179" i="46"/>
  <c r="OL179" i="46"/>
  <c r="PO179" i="46"/>
  <c r="OD179" i="46"/>
  <c r="PQ179" i="46"/>
  <c r="MT179" i="46"/>
  <c r="PG179" i="46"/>
  <c r="PD179" i="46"/>
  <c r="MX179" i="46"/>
  <c r="OK179" i="46"/>
  <c r="NJ179" i="46"/>
  <c r="NP179" i="46"/>
  <c r="OY179" i="46"/>
  <c r="PZ179" i="46"/>
  <c r="NU179" i="46"/>
  <c r="PN179" i="46"/>
  <c r="OW179" i="46"/>
  <c r="OF179" i="46"/>
  <c r="MN179" i="46"/>
  <c r="PK179" i="46"/>
  <c r="MV179" i="46"/>
  <c r="NR179" i="46"/>
  <c r="NE179" i="46"/>
  <c r="PM179" i="46"/>
  <c r="QA179" i="46"/>
  <c r="MJ179" i="46"/>
  <c r="ND179" i="46"/>
  <c r="MG179" i="46"/>
  <c r="NY179" i="46"/>
  <c r="OE179" i="46"/>
  <c r="PB179" i="46"/>
  <c r="OX179" i="46"/>
  <c r="OM179" i="46"/>
  <c r="MS179" i="46"/>
  <c r="OQ179" i="46"/>
  <c r="NC179" i="46"/>
  <c r="OB179" i="46"/>
  <c r="QI179" i="46"/>
  <c r="PY179" i="46"/>
  <c r="OO179" i="46"/>
  <c r="MH179" i="46"/>
  <c r="PU179" i="46"/>
  <c r="QE179" i="46"/>
  <c r="NX179" i="46"/>
  <c r="OC179" i="46"/>
  <c r="OR179" i="46"/>
  <c r="PR179" i="46"/>
  <c r="PE179" i="46"/>
  <c r="QO179" i="46"/>
  <c r="OT179" i="46"/>
  <c r="NS179" i="46"/>
  <c r="QF179" i="46"/>
  <c r="PI179" i="46"/>
  <c r="NG179" i="46"/>
  <c r="QL179" i="46"/>
  <c r="NB179" i="46"/>
  <c r="NF179" i="46"/>
  <c r="NT179" i="46"/>
  <c r="MY179" i="46"/>
  <c r="PC179" i="46"/>
  <c r="MM179" i="46"/>
  <c r="MO179" i="46"/>
  <c r="PH179" i="46"/>
  <c r="QJ179" i="46"/>
  <c r="OI179" i="46"/>
  <c r="PJ179" i="46"/>
  <c r="OU179" i="46"/>
  <c r="ON179" i="46"/>
  <c r="NV179" i="46"/>
  <c r="PX179" i="46"/>
  <c r="NW179" i="46"/>
  <c r="QK179" i="46"/>
  <c r="QC178" i="46"/>
  <c r="QM178" i="46"/>
  <c r="NA178" i="46"/>
  <c r="NL178" i="46"/>
  <c r="NM178" i="46"/>
  <c r="PV178" i="46"/>
  <c r="MR178" i="46"/>
  <c r="PA178" i="46"/>
  <c r="QG178" i="46"/>
  <c r="NO178" i="46"/>
  <c r="QP178" i="46"/>
  <c r="PS178" i="46"/>
  <c r="NI178" i="46"/>
  <c r="NK178" i="46"/>
  <c r="OZ178" i="46"/>
  <c r="MP178" i="46"/>
  <c r="QH178" i="46"/>
  <c r="NZ178" i="46"/>
  <c r="OS178" i="46"/>
  <c r="PT178" i="46"/>
  <c r="NQ178" i="46"/>
  <c r="NH178" i="46"/>
  <c r="MI178" i="46"/>
  <c r="ML178" i="46"/>
  <c r="PW178" i="46"/>
  <c r="QN178" i="46"/>
  <c r="OG178" i="46"/>
  <c r="MZ178" i="46"/>
  <c r="OA178" i="46"/>
  <c r="MU178" i="46"/>
  <c r="QB178" i="46"/>
  <c r="OH178" i="46"/>
  <c r="QD178" i="46"/>
  <c r="QQ178" i="46"/>
  <c r="PL178" i="46"/>
  <c r="MK178" i="46"/>
  <c r="NN178" i="46"/>
  <c r="MF178" i="46"/>
  <c r="PP178" i="46"/>
  <c r="OV178" i="46"/>
  <c r="OP178" i="46"/>
  <c r="MW178" i="46"/>
  <c r="PF178" i="46"/>
  <c r="MQ178" i="46"/>
  <c r="OJ178" i="46"/>
  <c r="OL178" i="46"/>
  <c r="PO178" i="46"/>
  <c r="OD178" i="46"/>
  <c r="PQ178" i="46"/>
  <c r="MT178" i="46"/>
  <c r="PG178" i="46"/>
  <c r="PD178" i="46"/>
  <c r="MX178" i="46"/>
  <c r="OK178" i="46"/>
  <c r="NJ178" i="46"/>
  <c r="NP178" i="46"/>
  <c r="OY178" i="46"/>
  <c r="PZ178" i="46"/>
  <c r="NU178" i="46"/>
  <c r="PN178" i="46"/>
  <c r="OW178" i="46"/>
  <c r="OF178" i="46"/>
  <c r="MN178" i="46"/>
  <c r="PK178" i="46"/>
  <c r="MV178" i="46"/>
  <c r="NR178" i="46"/>
  <c r="NE178" i="46"/>
  <c r="PM178" i="46"/>
  <c r="QA178" i="46"/>
  <c r="MJ178" i="46"/>
  <c r="ND178" i="46"/>
  <c r="MG178" i="46"/>
  <c r="NY178" i="46"/>
  <c r="OE178" i="46"/>
  <c r="PB178" i="46"/>
  <c r="OX178" i="46"/>
  <c r="OM178" i="46"/>
  <c r="MS178" i="46"/>
  <c r="OQ178" i="46"/>
  <c r="NC178" i="46"/>
  <c r="OB178" i="46"/>
  <c r="QI178" i="46"/>
  <c r="PY178" i="46"/>
  <c r="OO178" i="46"/>
  <c r="MH178" i="46"/>
  <c r="PU178" i="46"/>
  <c r="QE178" i="46"/>
  <c r="NX178" i="46"/>
  <c r="OC178" i="46"/>
  <c r="OR178" i="46"/>
  <c r="PR178" i="46"/>
  <c r="PE178" i="46"/>
  <c r="QO178" i="46"/>
  <c r="OT178" i="46"/>
  <c r="NS178" i="46"/>
  <c r="QF178" i="46"/>
  <c r="PI178" i="46"/>
  <c r="NG178" i="46"/>
  <c r="QL178" i="46"/>
  <c r="NB178" i="46"/>
  <c r="NF178" i="46"/>
  <c r="NT178" i="46"/>
  <c r="MY178" i="46"/>
  <c r="PC178" i="46"/>
  <c r="MM178" i="46"/>
  <c r="MO178" i="46"/>
  <c r="PH178" i="46"/>
  <c r="QJ178" i="46"/>
  <c r="OI178" i="46"/>
  <c r="PJ178" i="46"/>
  <c r="OU178" i="46"/>
  <c r="ON178" i="46"/>
  <c r="NV178" i="46"/>
  <c r="PX178" i="46"/>
  <c r="NW178" i="46"/>
  <c r="QK178" i="46"/>
  <c r="QC177" i="46"/>
  <c r="QM177" i="46"/>
  <c r="NA177" i="46"/>
  <c r="NL177" i="46"/>
  <c r="NM177" i="46"/>
  <c r="PV177" i="46"/>
  <c r="MR177" i="46"/>
  <c r="PA177" i="46"/>
  <c r="QG177" i="46"/>
  <c r="NO177" i="46"/>
  <c r="QP177" i="46"/>
  <c r="PS177" i="46"/>
  <c r="NI177" i="46"/>
  <c r="NK177" i="46"/>
  <c r="OZ177" i="46"/>
  <c r="MP177" i="46"/>
  <c r="QH177" i="46"/>
  <c r="NZ177" i="46"/>
  <c r="OS177" i="46"/>
  <c r="PT177" i="46"/>
  <c r="NQ177" i="46"/>
  <c r="NH177" i="46"/>
  <c r="MI177" i="46"/>
  <c r="ML177" i="46"/>
  <c r="PW177" i="46"/>
  <c r="QN177" i="46"/>
  <c r="OG177" i="46"/>
  <c r="MZ177" i="46"/>
  <c r="OA177" i="46"/>
  <c r="MU177" i="46"/>
  <c r="QB177" i="46"/>
  <c r="OH177" i="46"/>
  <c r="QD177" i="46"/>
  <c r="QQ177" i="46"/>
  <c r="PL177" i="46"/>
  <c r="MK177" i="46"/>
  <c r="NN177" i="46"/>
  <c r="MF177" i="46"/>
  <c r="PP177" i="46"/>
  <c r="OV177" i="46"/>
  <c r="OP177" i="46"/>
  <c r="MW177" i="46"/>
  <c r="PF177" i="46"/>
  <c r="MQ177" i="46"/>
  <c r="OJ177" i="46"/>
  <c r="OL177" i="46"/>
  <c r="PO177" i="46"/>
  <c r="OD177" i="46"/>
  <c r="PQ177" i="46"/>
  <c r="MT177" i="46"/>
  <c r="PG177" i="46"/>
  <c r="PD177" i="46"/>
  <c r="MX177" i="46"/>
  <c r="OK177" i="46"/>
  <c r="NJ177" i="46"/>
  <c r="NP177" i="46"/>
  <c r="OY177" i="46"/>
  <c r="PZ177" i="46"/>
  <c r="NU177" i="46"/>
  <c r="PN177" i="46"/>
  <c r="OW177" i="46"/>
  <c r="OF177" i="46"/>
  <c r="MN177" i="46"/>
  <c r="PK177" i="46"/>
  <c r="MV177" i="46"/>
  <c r="NR177" i="46"/>
  <c r="NE177" i="46"/>
  <c r="PM177" i="46"/>
  <c r="QA177" i="46"/>
  <c r="MJ177" i="46"/>
  <c r="ND177" i="46"/>
  <c r="MG177" i="46"/>
  <c r="NY177" i="46"/>
  <c r="OE177" i="46"/>
  <c r="PB177" i="46"/>
  <c r="OX177" i="46"/>
  <c r="OM177" i="46"/>
  <c r="MS177" i="46"/>
  <c r="OQ177" i="46"/>
  <c r="NC177" i="46"/>
  <c r="OB177" i="46"/>
  <c r="QI177" i="46"/>
  <c r="PY177" i="46"/>
  <c r="OO177" i="46"/>
  <c r="MH177" i="46"/>
  <c r="PU177" i="46"/>
  <c r="QE177" i="46"/>
  <c r="NX177" i="46"/>
  <c r="OC177" i="46"/>
  <c r="OR177" i="46"/>
  <c r="PR177" i="46"/>
  <c r="PE177" i="46"/>
  <c r="QO177" i="46"/>
  <c r="OT177" i="46"/>
  <c r="NS177" i="46"/>
  <c r="QF177" i="46"/>
  <c r="PI177" i="46"/>
  <c r="NG177" i="46"/>
  <c r="QL177" i="46"/>
  <c r="NB177" i="46"/>
  <c r="NF177" i="46"/>
  <c r="NT177" i="46"/>
  <c r="MY177" i="46"/>
  <c r="PC177" i="46"/>
  <c r="MM177" i="46"/>
  <c r="MO177" i="46"/>
  <c r="PH177" i="46"/>
  <c r="QJ177" i="46"/>
  <c r="OI177" i="46"/>
  <c r="PJ177" i="46"/>
  <c r="OU177" i="46"/>
  <c r="ON177" i="46"/>
  <c r="NV177" i="46"/>
  <c r="PX177" i="46"/>
  <c r="NW177" i="46"/>
  <c r="QK177" i="46"/>
  <c r="QC176" i="46"/>
  <c r="QM176" i="46"/>
  <c r="NA176" i="46"/>
  <c r="NL176" i="46"/>
  <c r="NM176" i="46"/>
  <c r="PV176" i="46"/>
  <c r="MR176" i="46"/>
  <c r="PA176" i="46"/>
  <c r="QG176" i="46"/>
  <c r="NO176" i="46"/>
  <c r="QP176" i="46"/>
  <c r="PS176" i="46"/>
  <c r="NI176" i="46"/>
  <c r="NK176" i="46"/>
  <c r="OZ176" i="46"/>
  <c r="MP176" i="46"/>
  <c r="QH176" i="46"/>
  <c r="NZ176" i="46"/>
  <c r="OS176" i="46"/>
  <c r="PT176" i="46"/>
  <c r="NQ176" i="46"/>
  <c r="NH176" i="46"/>
  <c r="MI176" i="46"/>
  <c r="ML176" i="46"/>
  <c r="PW176" i="46"/>
  <c r="QN176" i="46"/>
  <c r="OG176" i="46"/>
  <c r="MZ176" i="46"/>
  <c r="OA176" i="46"/>
  <c r="MU176" i="46"/>
  <c r="QB176" i="46"/>
  <c r="OH176" i="46"/>
  <c r="QD176" i="46"/>
  <c r="QQ176" i="46"/>
  <c r="PL176" i="46"/>
  <c r="MK176" i="46"/>
  <c r="NN176" i="46"/>
  <c r="MF176" i="46"/>
  <c r="PP176" i="46"/>
  <c r="OV176" i="46"/>
  <c r="OP176" i="46"/>
  <c r="MW176" i="46"/>
  <c r="PF176" i="46"/>
  <c r="MQ176" i="46"/>
  <c r="OJ176" i="46"/>
  <c r="OL176" i="46"/>
  <c r="PO176" i="46"/>
  <c r="OD176" i="46"/>
  <c r="PQ176" i="46"/>
  <c r="MT176" i="46"/>
  <c r="PG176" i="46"/>
  <c r="PD176" i="46"/>
  <c r="MX176" i="46"/>
  <c r="OK176" i="46"/>
  <c r="NJ176" i="46"/>
  <c r="NP176" i="46"/>
  <c r="OY176" i="46"/>
  <c r="PZ176" i="46"/>
  <c r="NU176" i="46"/>
  <c r="PN176" i="46"/>
  <c r="OW176" i="46"/>
  <c r="OF176" i="46"/>
  <c r="MN176" i="46"/>
  <c r="PK176" i="46"/>
  <c r="MV176" i="46"/>
  <c r="NR176" i="46"/>
  <c r="NE176" i="46"/>
  <c r="PM176" i="46"/>
  <c r="QA176" i="46"/>
  <c r="MJ176" i="46"/>
  <c r="ND176" i="46"/>
  <c r="MG176" i="46"/>
  <c r="NY176" i="46"/>
  <c r="OE176" i="46"/>
  <c r="PB176" i="46"/>
  <c r="OX176" i="46"/>
  <c r="OM176" i="46"/>
  <c r="MS176" i="46"/>
  <c r="OQ176" i="46"/>
  <c r="NC176" i="46"/>
  <c r="OB176" i="46"/>
  <c r="QI176" i="46"/>
  <c r="PY176" i="46"/>
  <c r="OO176" i="46"/>
  <c r="MH176" i="46"/>
  <c r="PU176" i="46"/>
  <c r="QE176" i="46"/>
  <c r="NX176" i="46"/>
  <c r="OC176" i="46"/>
  <c r="OR176" i="46"/>
  <c r="PR176" i="46"/>
  <c r="PE176" i="46"/>
  <c r="QO176" i="46"/>
  <c r="OT176" i="46"/>
  <c r="NS176" i="46"/>
  <c r="QF176" i="46"/>
  <c r="PI176" i="46"/>
  <c r="NG176" i="46"/>
  <c r="QL176" i="46"/>
  <c r="NB176" i="46"/>
  <c r="NF176" i="46"/>
  <c r="NT176" i="46"/>
  <c r="MY176" i="46"/>
  <c r="PC176" i="46"/>
  <c r="MM176" i="46"/>
  <c r="MO176" i="46"/>
  <c r="PH176" i="46"/>
  <c r="QJ176" i="46"/>
  <c r="OI176" i="46"/>
  <c r="PJ176" i="46"/>
  <c r="OU176" i="46"/>
  <c r="ON176" i="46"/>
  <c r="NV176" i="46"/>
  <c r="PX176" i="46"/>
  <c r="NW176" i="46"/>
  <c r="QK176" i="46"/>
  <c r="QC175" i="46"/>
  <c r="QM175" i="46"/>
  <c r="NA175" i="46"/>
  <c r="NL175" i="46"/>
  <c r="NM175" i="46"/>
  <c r="PV175" i="46"/>
  <c r="MR175" i="46"/>
  <c r="PA175" i="46"/>
  <c r="QG175" i="46"/>
  <c r="NO175" i="46"/>
  <c r="QP175" i="46"/>
  <c r="PS175" i="46"/>
  <c r="NI175" i="46"/>
  <c r="NK175" i="46"/>
  <c r="OZ175" i="46"/>
  <c r="MP175" i="46"/>
  <c r="QH175" i="46"/>
  <c r="NZ175" i="46"/>
  <c r="OS175" i="46"/>
  <c r="PT175" i="46"/>
  <c r="NQ175" i="46"/>
  <c r="NH175" i="46"/>
  <c r="MI175" i="46"/>
  <c r="ML175" i="46"/>
  <c r="PW175" i="46"/>
  <c r="QN175" i="46"/>
  <c r="OG175" i="46"/>
  <c r="MZ175" i="46"/>
  <c r="OA175" i="46"/>
  <c r="MU175" i="46"/>
  <c r="QB175" i="46"/>
  <c r="OH175" i="46"/>
  <c r="QD175" i="46"/>
  <c r="QQ175" i="46"/>
  <c r="PL175" i="46"/>
  <c r="MK175" i="46"/>
  <c r="NN175" i="46"/>
  <c r="MF175" i="46"/>
  <c r="PP175" i="46"/>
  <c r="OV175" i="46"/>
  <c r="OP175" i="46"/>
  <c r="MW175" i="46"/>
  <c r="PF175" i="46"/>
  <c r="MQ175" i="46"/>
  <c r="OJ175" i="46"/>
  <c r="OL175" i="46"/>
  <c r="PO175" i="46"/>
  <c r="OD175" i="46"/>
  <c r="PQ175" i="46"/>
  <c r="MT175" i="46"/>
  <c r="PG175" i="46"/>
  <c r="PD175" i="46"/>
  <c r="MX175" i="46"/>
  <c r="OK175" i="46"/>
  <c r="NJ175" i="46"/>
  <c r="NP175" i="46"/>
  <c r="OY175" i="46"/>
  <c r="PZ175" i="46"/>
  <c r="NU175" i="46"/>
  <c r="PN175" i="46"/>
  <c r="OW175" i="46"/>
  <c r="OF175" i="46"/>
  <c r="MN175" i="46"/>
  <c r="PK175" i="46"/>
  <c r="MV175" i="46"/>
  <c r="NR175" i="46"/>
  <c r="NE175" i="46"/>
  <c r="PM175" i="46"/>
  <c r="QA175" i="46"/>
  <c r="MJ175" i="46"/>
  <c r="ND175" i="46"/>
  <c r="MG175" i="46"/>
  <c r="NY175" i="46"/>
  <c r="OE175" i="46"/>
  <c r="PB175" i="46"/>
  <c r="OX175" i="46"/>
  <c r="OM175" i="46"/>
  <c r="MS175" i="46"/>
  <c r="OQ175" i="46"/>
  <c r="NC175" i="46"/>
  <c r="OB175" i="46"/>
  <c r="QI175" i="46"/>
  <c r="PY175" i="46"/>
  <c r="OO175" i="46"/>
  <c r="MH175" i="46"/>
  <c r="PU175" i="46"/>
  <c r="QE175" i="46"/>
  <c r="NX175" i="46"/>
  <c r="OC175" i="46"/>
  <c r="OR175" i="46"/>
  <c r="PR175" i="46"/>
  <c r="PE175" i="46"/>
  <c r="QO175" i="46"/>
  <c r="OT175" i="46"/>
  <c r="NS175" i="46"/>
  <c r="QF175" i="46"/>
  <c r="PI175" i="46"/>
  <c r="NG175" i="46"/>
  <c r="QL175" i="46"/>
  <c r="NB175" i="46"/>
  <c r="NF175" i="46"/>
  <c r="NT175" i="46"/>
  <c r="MY175" i="46"/>
  <c r="PC175" i="46"/>
  <c r="MM175" i="46"/>
  <c r="MO175" i="46"/>
  <c r="PH175" i="46"/>
  <c r="QJ175" i="46"/>
  <c r="OI175" i="46"/>
  <c r="PJ175" i="46"/>
  <c r="OU175" i="46"/>
  <c r="ON175" i="46"/>
  <c r="NV175" i="46"/>
  <c r="PX175" i="46"/>
  <c r="NW175" i="46"/>
  <c r="QK175" i="46"/>
  <c r="QC174" i="46"/>
  <c r="QM174" i="46"/>
  <c r="NA174" i="46"/>
  <c r="NL174" i="46"/>
  <c r="NM174" i="46"/>
  <c r="PV174" i="46"/>
  <c r="MR174" i="46"/>
  <c r="PA174" i="46"/>
  <c r="QG174" i="46"/>
  <c r="NO174" i="46"/>
  <c r="QP174" i="46"/>
  <c r="PS174" i="46"/>
  <c r="NI174" i="46"/>
  <c r="NK174" i="46"/>
  <c r="OZ174" i="46"/>
  <c r="MP174" i="46"/>
  <c r="QH174" i="46"/>
  <c r="NZ174" i="46"/>
  <c r="OS174" i="46"/>
  <c r="PT174" i="46"/>
  <c r="NQ174" i="46"/>
  <c r="NH174" i="46"/>
  <c r="MI174" i="46"/>
  <c r="ML174" i="46"/>
  <c r="PW174" i="46"/>
  <c r="QN174" i="46"/>
  <c r="OG174" i="46"/>
  <c r="MZ174" i="46"/>
  <c r="OA174" i="46"/>
  <c r="MU174" i="46"/>
  <c r="QB174" i="46"/>
  <c r="OH174" i="46"/>
  <c r="QD174" i="46"/>
  <c r="QQ174" i="46"/>
  <c r="PL174" i="46"/>
  <c r="MK174" i="46"/>
  <c r="NN174" i="46"/>
  <c r="MF174" i="46"/>
  <c r="PP174" i="46"/>
  <c r="OV174" i="46"/>
  <c r="OP174" i="46"/>
  <c r="MW174" i="46"/>
  <c r="PF174" i="46"/>
  <c r="MQ174" i="46"/>
  <c r="OJ174" i="46"/>
  <c r="OL174" i="46"/>
  <c r="PO174" i="46"/>
  <c r="OD174" i="46"/>
  <c r="PQ174" i="46"/>
  <c r="MT174" i="46"/>
  <c r="PG174" i="46"/>
  <c r="PD174" i="46"/>
  <c r="MX174" i="46"/>
  <c r="OK174" i="46"/>
  <c r="NJ174" i="46"/>
  <c r="NP174" i="46"/>
  <c r="OY174" i="46"/>
  <c r="PZ174" i="46"/>
  <c r="NU174" i="46"/>
  <c r="PN174" i="46"/>
  <c r="OW174" i="46"/>
  <c r="OF174" i="46"/>
  <c r="MN174" i="46"/>
  <c r="PK174" i="46"/>
  <c r="MV174" i="46"/>
  <c r="NR174" i="46"/>
  <c r="NE174" i="46"/>
  <c r="PM174" i="46"/>
  <c r="QA174" i="46"/>
  <c r="MJ174" i="46"/>
  <c r="ND174" i="46"/>
  <c r="MG174" i="46"/>
  <c r="NY174" i="46"/>
  <c r="OE174" i="46"/>
  <c r="PB174" i="46"/>
  <c r="OX174" i="46"/>
  <c r="OM174" i="46"/>
  <c r="MS174" i="46"/>
  <c r="OQ174" i="46"/>
  <c r="NC174" i="46"/>
  <c r="OB174" i="46"/>
  <c r="QI174" i="46"/>
  <c r="PY174" i="46"/>
  <c r="OO174" i="46"/>
  <c r="MH174" i="46"/>
  <c r="PU174" i="46"/>
  <c r="QE174" i="46"/>
  <c r="NX174" i="46"/>
  <c r="OC174" i="46"/>
  <c r="OR174" i="46"/>
  <c r="PR174" i="46"/>
  <c r="PE174" i="46"/>
  <c r="QO174" i="46"/>
  <c r="OT174" i="46"/>
  <c r="NS174" i="46"/>
  <c r="QF174" i="46"/>
  <c r="PI174" i="46"/>
  <c r="NG174" i="46"/>
  <c r="QL174" i="46"/>
  <c r="NB174" i="46"/>
  <c r="NF174" i="46"/>
  <c r="NT174" i="46"/>
  <c r="MY174" i="46"/>
  <c r="PC174" i="46"/>
  <c r="MM174" i="46"/>
  <c r="MO174" i="46"/>
  <c r="PH174" i="46"/>
  <c r="QJ174" i="46"/>
  <c r="OI174" i="46"/>
  <c r="PJ174" i="46"/>
  <c r="OU174" i="46"/>
  <c r="ON174" i="46"/>
  <c r="NV174" i="46"/>
  <c r="PX174" i="46"/>
  <c r="NW174" i="46"/>
  <c r="QK174" i="46"/>
  <c r="QC173" i="46"/>
  <c r="QM173" i="46"/>
  <c r="NA173" i="46"/>
  <c r="NL173" i="46"/>
  <c r="NM173" i="46"/>
  <c r="PV173" i="46"/>
  <c r="MR173" i="46"/>
  <c r="PA173" i="46"/>
  <c r="QG173" i="46"/>
  <c r="NO173" i="46"/>
  <c r="QP173" i="46"/>
  <c r="PS173" i="46"/>
  <c r="NI173" i="46"/>
  <c r="NK173" i="46"/>
  <c r="OZ173" i="46"/>
  <c r="MP173" i="46"/>
  <c r="QH173" i="46"/>
  <c r="NZ173" i="46"/>
  <c r="OS173" i="46"/>
  <c r="PT173" i="46"/>
  <c r="NQ173" i="46"/>
  <c r="NH173" i="46"/>
  <c r="MI173" i="46"/>
  <c r="ML173" i="46"/>
  <c r="PW173" i="46"/>
  <c r="QN173" i="46"/>
  <c r="OG173" i="46"/>
  <c r="MZ173" i="46"/>
  <c r="OA173" i="46"/>
  <c r="MU173" i="46"/>
  <c r="QB173" i="46"/>
  <c r="OH173" i="46"/>
  <c r="QD173" i="46"/>
  <c r="QQ173" i="46"/>
  <c r="PL173" i="46"/>
  <c r="MK173" i="46"/>
  <c r="NN173" i="46"/>
  <c r="MF173" i="46"/>
  <c r="PP173" i="46"/>
  <c r="OV173" i="46"/>
  <c r="OP173" i="46"/>
  <c r="MW173" i="46"/>
  <c r="PF173" i="46"/>
  <c r="MQ173" i="46"/>
  <c r="OJ173" i="46"/>
  <c r="OL173" i="46"/>
  <c r="PO173" i="46"/>
  <c r="OD173" i="46"/>
  <c r="PQ173" i="46"/>
  <c r="MT173" i="46"/>
  <c r="PG173" i="46"/>
  <c r="PD173" i="46"/>
  <c r="MX173" i="46"/>
  <c r="OK173" i="46"/>
  <c r="NJ173" i="46"/>
  <c r="NP173" i="46"/>
  <c r="OY173" i="46"/>
  <c r="PZ173" i="46"/>
  <c r="NU173" i="46"/>
  <c r="PN173" i="46"/>
  <c r="OW173" i="46"/>
  <c r="OF173" i="46"/>
  <c r="MN173" i="46"/>
  <c r="PK173" i="46"/>
  <c r="MV173" i="46"/>
  <c r="NR173" i="46"/>
  <c r="NE173" i="46"/>
  <c r="PM173" i="46"/>
  <c r="QA173" i="46"/>
  <c r="MJ173" i="46"/>
  <c r="ND173" i="46"/>
  <c r="MG173" i="46"/>
  <c r="NY173" i="46"/>
  <c r="OE173" i="46"/>
  <c r="PB173" i="46"/>
  <c r="OX173" i="46"/>
  <c r="OM173" i="46"/>
  <c r="MS173" i="46"/>
  <c r="OQ173" i="46"/>
  <c r="NC173" i="46"/>
  <c r="OB173" i="46"/>
  <c r="QI173" i="46"/>
  <c r="PY173" i="46"/>
  <c r="OO173" i="46"/>
  <c r="MH173" i="46"/>
  <c r="PU173" i="46"/>
  <c r="QE173" i="46"/>
  <c r="NX173" i="46"/>
  <c r="OC173" i="46"/>
  <c r="OR173" i="46"/>
  <c r="PR173" i="46"/>
  <c r="PE173" i="46"/>
  <c r="QO173" i="46"/>
  <c r="OT173" i="46"/>
  <c r="NS173" i="46"/>
  <c r="QF173" i="46"/>
  <c r="PI173" i="46"/>
  <c r="NG173" i="46"/>
  <c r="QL173" i="46"/>
  <c r="NB173" i="46"/>
  <c r="NF173" i="46"/>
  <c r="NT173" i="46"/>
  <c r="MY173" i="46"/>
  <c r="PC173" i="46"/>
  <c r="MM173" i="46"/>
  <c r="MO173" i="46"/>
  <c r="PH173" i="46"/>
  <c r="QJ173" i="46"/>
  <c r="OI173" i="46"/>
  <c r="PJ173" i="46"/>
  <c r="OU173" i="46"/>
  <c r="ON173" i="46"/>
  <c r="NV173" i="46"/>
  <c r="PX173" i="46"/>
  <c r="NW173" i="46"/>
  <c r="QK173" i="46"/>
  <c r="QC172" i="46"/>
  <c r="QM172" i="46"/>
  <c r="NA172" i="46"/>
  <c r="NL172" i="46"/>
  <c r="NM172" i="46"/>
  <c r="PV172" i="46"/>
  <c r="MR172" i="46"/>
  <c r="PA172" i="46"/>
  <c r="QG172" i="46"/>
  <c r="NO172" i="46"/>
  <c r="QP172" i="46"/>
  <c r="PS172" i="46"/>
  <c r="NI172" i="46"/>
  <c r="NK172" i="46"/>
  <c r="OZ172" i="46"/>
  <c r="MP172" i="46"/>
  <c r="QH172" i="46"/>
  <c r="NZ172" i="46"/>
  <c r="OS172" i="46"/>
  <c r="PT172" i="46"/>
  <c r="NQ172" i="46"/>
  <c r="NH172" i="46"/>
  <c r="MI172" i="46"/>
  <c r="ML172" i="46"/>
  <c r="PW172" i="46"/>
  <c r="QN172" i="46"/>
  <c r="OG172" i="46"/>
  <c r="MZ172" i="46"/>
  <c r="OA172" i="46"/>
  <c r="MU172" i="46"/>
  <c r="QB172" i="46"/>
  <c r="OH172" i="46"/>
  <c r="QD172" i="46"/>
  <c r="QQ172" i="46"/>
  <c r="PL172" i="46"/>
  <c r="MK172" i="46"/>
  <c r="NN172" i="46"/>
  <c r="MF172" i="46"/>
  <c r="PP172" i="46"/>
  <c r="OV172" i="46"/>
  <c r="OP172" i="46"/>
  <c r="MW172" i="46"/>
  <c r="PF172" i="46"/>
  <c r="MQ172" i="46"/>
  <c r="OJ172" i="46"/>
  <c r="OL172" i="46"/>
  <c r="PO172" i="46"/>
  <c r="OD172" i="46"/>
  <c r="PQ172" i="46"/>
  <c r="MT172" i="46"/>
  <c r="PG172" i="46"/>
  <c r="PD172" i="46"/>
  <c r="MX172" i="46"/>
  <c r="OK172" i="46"/>
  <c r="NJ172" i="46"/>
  <c r="NP172" i="46"/>
  <c r="OY172" i="46"/>
  <c r="PZ172" i="46"/>
  <c r="NU172" i="46"/>
  <c r="PN172" i="46"/>
  <c r="OW172" i="46"/>
  <c r="OF172" i="46"/>
  <c r="MN172" i="46"/>
  <c r="PK172" i="46"/>
  <c r="MV172" i="46"/>
  <c r="NR172" i="46"/>
  <c r="NE172" i="46"/>
  <c r="PM172" i="46"/>
  <c r="QA172" i="46"/>
  <c r="MJ172" i="46"/>
  <c r="ND172" i="46"/>
  <c r="MG172" i="46"/>
  <c r="NY172" i="46"/>
  <c r="OE172" i="46"/>
  <c r="PB172" i="46"/>
  <c r="OX172" i="46"/>
  <c r="OM172" i="46"/>
  <c r="MS172" i="46"/>
  <c r="OQ172" i="46"/>
  <c r="NC172" i="46"/>
  <c r="OB172" i="46"/>
  <c r="QI172" i="46"/>
  <c r="PY172" i="46"/>
  <c r="OO172" i="46"/>
  <c r="MH172" i="46"/>
  <c r="PU172" i="46"/>
  <c r="QE172" i="46"/>
  <c r="NX172" i="46"/>
  <c r="OC172" i="46"/>
  <c r="OR172" i="46"/>
  <c r="PR172" i="46"/>
  <c r="PE172" i="46"/>
  <c r="QO172" i="46"/>
  <c r="OT172" i="46"/>
  <c r="NS172" i="46"/>
  <c r="QF172" i="46"/>
  <c r="PI172" i="46"/>
  <c r="NG172" i="46"/>
  <c r="QL172" i="46"/>
  <c r="NB172" i="46"/>
  <c r="NF172" i="46"/>
  <c r="NT172" i="46"/>
  <c r="MY172" i="46"/>
  <c r="PC172" i="46"/>
  <c r="MM172" i="46"/>
  <c r="MO172" i="46"/>
  <c r="PH172" i="46"/>
  <c r="QJ172" i="46"/>
  <c r="OI172" i="46"/>
  <c r="PJ172" i="46"/>
  <c r="OU172" i="46"/>
  <c r="ON172" i="46"/>
  <c r="NV172" i="46"/>
  <c r="PX172" i="46"/>
  <c r="NW172" i="46"/>
  <c r="QK172" i="46"/>
  <c r="QC171" i="46"/>
  <c r="QM171" i="46"/>
  <c r="NA171" i="46"/>
  <c r="NL171" i="46"/>
  <c r="NM171" i="46"/>
  <c r="PV171" i="46"/>
  <c r="MR171" i="46"/>
  <c r="PA171" i="46"/>
  <c r="QG171" i="46"/>
  <c r="NO171" i="46"/>
  <c r="QP171" i="46"/>
  <c r="PS171" i="46"/>
  <c r="NI171" i="46"/>
  <c r="NK171" i="46"/>
  <c r="OZ171" i="46"/>
  <c r="MP171" i="46"/>
  <c r="QH171" i="46"/>
  <c r="NZ171" i="46"/>
  <c r="OS171" i="46"/>
  <c r="PT171" i="46"/>
  <c r="NQ171" i="46"/>
  <c r="NH171" i="46"/>
  <c r="MI171" i="46"/>
  <c r="ML171" i="46"/>
  <c r="PW171" i="46"/>
  <c r="QN171" i="46"/>
  <c r="OG171" i="46"/>
  <c r="MZ171" i="46"/>
  <c r="OA171" i="46"/>
  <c r="MU171" i="46"/>
  <c r="QB171" i="46"/>
  <c r="OH171" i="46"/>
  <c r="QD171" i="46"/>
  <c r="QQ171" i="46"/>
  <c r="PL171" i="46"/>
  <c r="MK171" i="46"/>
  <c r="NN171" i="46"/>
  <c r="MF171" i="46"/>
  <c r="PP171" i="46"/>
  <c r="OV171" i="46"/>
  <c r="OP171" i="46"/>
  <c r="MW171" i="46"/>
  <c r="PF171" i="46"/>
  <c r="MQ171" i="46"/>
  <c r="OJ171" i="46"/>
  <c r="OL171" i="46"/>
  <c r="PO171" i="46"/>
  <c r="OD171" i="46"/>
  <c r="PQ171" i="46"/>
  <c r="MT171" i="46"/>
  <c r="PG171" i="46"/>
  <c r="PD171" i="46"/>
  <c r="MX171" i="46"/>
  <c r="OK171" i="46"/>
  <c r="NJ171" i="46"/>
  <c r="NP171" i="46"/>
  <c r="OY171" i="46"/>
  <c r="PZ171" i="46"/>
  <c r="NU171" i="46"/>
  <c r="PN171" i="46"/>
  <c r="OW171" i="46"/>
  <c r="OF171" i="46"/>
  <c r="MN171" i="46"/>
  <c r="PK171" i="46"/>
  <c r="MV171" i="46"/>
  <c r="NR171" i="46"/>
  <c r="NE171" i="46"/>
  <c r="PM171" i="46"/>
  <c r="QA171" i="46"/>
  <c r="MJ171" i="46"/>
  <c r="ND171" i="46"/>
  <c r="MG171" i="46"/>
  <c r="NY171" i="46"/>
  <c r="OE171" i="46"/>
  <c r="PB171" i="46"/>
  <c r="OX171" i="46"/>
  <c r="OM171" i="46"/>
  <c r="MS171" i="46"/>
  <c r="OQ171" i="46"/>
  <c r="NC171" i="46"/>
  <c r="OB171" i="46"/>
  <c r="QI171" i="46"/>
  <c r="PY171" i="46"/>
  <c r="OO171" i="46"/>
  <c r="MH171" i="46"/>
  <c r="PU171" i="46"/>
  <c r="QE171" i="46"/>
  <c r="NX171" i="46"/>
  <c r="OC171" i="46"/>
  <c r="OR171" i="46"/>
  <c r="PR171" i="46"/>
  <c r="PE171" i="46"/>
  <c r="QO171" i="46"/>
  <c r="OT171" i="46"/>
  <c r="NS171" i="46"/>
  <c r="QF171" i="46"/>
  <c r="PI171" i="46"/>
  <c r="NG171" i="46"/>
  <c r="QL171" i="46"/>
  <c r="NB171" i="46"/>
  <c r="NF171" i="46"/>
  <c r="NT171" i="46"/>
  <c r="MY171" i="46"/>
  <c r="PC171" i="46"/>
  <c r="MM171" i="46"/>
  <c r="MO171" i="46"/>
  <c r="PH171" i="46"/>
  <c r="QJ171" i="46"/>
  <c r="OI171" i="46"/>
  <c r="PJ171" i="46"/>
  <c r="OU171" i="46"/>
  <c r="ON171" i="46"/>
  <c r="NV171" i="46"/>
  <c r="PX171" i="46"/>
  <c r="NW171" i="46"/>
  <c r="QK171" i="46"/>
  <c r="QC170" i="46"/>
  <c r="QM170" i="46"/>
  <c r="NA170" i="46"/>
  <c r="NL170" i="46"/>
  <c r="NM170" i="46"/>
  <c r="PV170" i="46"/>
  <c r="MR170" i="46"/>
  <c r="PA170" i="46"/>
  <c r="QG170" i="46"/>
  <c r="NO170" i="46"/>
  <c r="QP170" i="46"/>
  <c r="PS170" i="46"/>
  <c r="NI170" i="46"/>
  <c r="NK170" i="46"/>
  <c r="OZ170" i="46"/>
  <c r="MP170" i="46"/>
  <c r="QH170" i="46"/>
  <c r="NZ170" i="46"/>
  <c r="OS170" i="46"/>
  <c r="PT170" i="46"/>
  <c r="NQ170" i="46"/>
  <c r="NH170" i="46"/>
  <c r="MI170" i="46"/>
  <c r="ML170" i="46"/>
  <c r="PW170" i="46"/>
  <c r="QN170" i="46"/>
  <c r="OG170" i="46"/>
  <c r="MZ170" i="46"/>
  <c r="OA170" i="46"/>
  <c r="MU170" i="46"/>
  <c r="QB170" i="46"/>
  <c r="OH170" i="46"/>
  <c r="QD170" i="46"/>
  <c r="QQ170" i="46"/>
  <c r="PL170" i="46"/>
  <c r="MK170" i="46"/>
  <c r="NN170" i="46"/>
  <c r="MF170" i="46"/>
  <c r="PP170" i="46"/>
  <c r="OV170" i="46"/>
  <c r="OP170" i="46"/>
  <c r="MW170" i="46"/>
  <c r="PF170" i="46"/>
  <c r="MQ170" i="46"/>
  <c r="OJ170" i="46"/>
  <c r="OL170" i="46"/>
  <c r="PO170" i="46"/>
  <c r="OD170" i="46"/>
  <c r="PQ170" i="46"/>
  <c r="MT170" i="46"/>
  <c r="PG170" i="46"/>
  <c r="PD170" i="46"/>
  <c r="MX170" i="46"/>
  <c r="OK170" i="46"/>
  <c r="NJ170" i="46"/>
  <c r="NP170" i="46"/>
  <c r="OY170" i="46"/>
  <c r="PZ170" i="46"/>
  <c r="NU170" i="46"/>
  <c r="PN170" i="46"/>
  <c r="OW170" i="46"/>
  <c r="OF170" i="46"/>
  <c r="MN170" i="46"/>
  <c r="PK170" i="46"/>
  <c r="MV170" i="46"/>
  <c r="NR170" i="46"/>
  <c r="NE170" i="46"/>
  <c r="PM170" i="46"/>
  <c r="QA170" i="46"/>
  <c r="MJ170" i="46"/>
  <c r="ND170" i="46"/>
  <c r="MG170" i="46"/>
  <c r="NY170" i="46"/>
  <c r="OE170" i="46"/>
  <c r="PB170" i="46"/>
  <c r="OX170" i="46"/>
  <c r="OM170" i="46"/>
  <c r="MS170" i="46"/>
  <c r="OQ170" i="46"/>
  <c r="NC170" i="46"/>
  <c r="OB170" i="46"/>
  <c r="QI170" i="46"/>
  <c r="PY170" i="46"/>
  <c r="OO170" i="46"/>
  <c r="MH170" i="46"/>
  <c r="PU170" i="46"/>
  <c r="QE170" i="46"/>
  <c r="NX170" i="46"/>
  <c r="OC170" i="46"/>
  <c r="OR170" i="46"/>
  <c r="PR170" i="46"/>
  <c r="PE170" i="46"/>
  <c r="QO170" i="46"/>
  <c r="OT170" i="46"/>
  <c r="NS170" i="46"/>
  <c r="QF170" i="46"/>
  <c r="PI170" i="46"/>
  <c r="NG170" i="46"/>
  <c r="QL170" i="46"/>
  <c r="NB170" i="46"/>
  <c r="NF170" i="46"/>
  <c r="NT170" i="46"/>
  <c r="MY170" i="46"/>
  <c r="PC170" i="46"/>
  <c r="MM170" i="46"/>
  <c r="MO170" i="46"/>
  <c r="PH170" i="46"/>
  <c r="QJ170" i="46"/>
  <c r="OI170" i="46"/>
  <c r="PJ170" i="46"/>
  <c r="OU170" i="46"/>
  <c r="ON170" i="46"/>
  <c r="NV170" i="46"/>
  <c r="PX170" i="46"/>
  <c r="NW170" i="46"/>
  <c r="QK170" i="46"/>
  <c r="QC169" i="46"/>
  <c r="QM169" i="46"/>
  <c r="NA169" i="46"/>
  <c r="NL169" i="46"/>
  <c r="NM169" i="46"/>
  <c r="PV169" i="46"/>
  <c r="MR169" i="46"/>
  <c r="PA169" i="46"/>
  <c r="QG169" i="46"/>
  <c r="NO169" i="46"/>
  <c r="QP169" i="46"/>
  <c r="PS169" i="46"/>
  <c r="NI169" i="46"/>
  <c r="NK169" i="46"/>
  <c r="OZ169" i="46"/>
  <c r="MP169" i="46"/>
  <c r="QH169" i="46"/>
  <c r="NZ169" i="46"/>
  <c r="OS169" i="46"/>
  <c r="PT169" i="46"/>
  <c r="NQ169" i="46"/>
  <c r="NH169" i="46"/>
  <c r="MI169" i="46"/>
  <c r="ML169" i="46"/>
  <c r="PW169" i="46"/>
  <c r="QN169" i="46"/>
  <c r="OG169" i="46"/>
  <c r="MZ169" i="46"/>
  <c r="OA169" i="46"/>
  <c r="MU169" i="46"/>
  <c r="QB169" i="46"/>
  <c r="OH169" i="46"/>
  <c r="QD169" i="46"/>
  <c r="QQ169" i="46"/>
  <c r="PL169" i="46"/>
  <c r="MK169" i="46"/>
  <c r="NN169" i="46"/>
  <c r="MF169" i="46"/>
  <c r="PP169" i="46"/>
  <c r="OV169" i="46"/>
  <c r="OP169" i="46"/>
  <c r="MW169" i="46"/>
  <c r="PF169" i="46"/>
  <c r="MQ169" i="46"/>
  <c r="OJ169" i="46"/>
  <c r="OL169" i="46"/>
  <c r="PO169" i="46"/>
  <c r="OD169" i="46"/>
  <c r="PQ169" i="46"/>
  <c r="MT169" i="46"/>
  <c r="PG169" i="46"/>
  <c r="PD169" i="46"/>
  <c r="MX169" i="46"/>
  <c r="OK169" i="46"/>
  <c r="NJ169" i="46"/>
  <c r="NP169" i="46"/>
  <c r="OY169" i="46"/>
  <c r="PZ169" i="46"/>
  <c r="NU169" i="46"/>
  <c r="PN169" i="46"/>
  <c r="OW169" i="46"/>
  <c r="OF169" i="46"/>
  <c r="MN169" i="46"/>
  <c r="PK169" i="46"/>
  <c r="MV169" i="46"/>
  <c r="NR169" i="46"/>
  <c r="NE169" i="46"/>
  <c r="PM169" i="46"/>
  <c r="QA169" i="46"/>
  <c r="MJ169" i="46"/>
  <c r="ND169" i="46"/>
  <c r="MG169" i="46"/>
  <c r="NY169" i="46"/>
  <c r="OE169" i="46"/>
  <c r="PB169" i="46"/>
  <c r="OX169" i="46"/>
  <c r="OM169" i="46"/>
  <c r="MS169" i="46"/>
  <c r="OQ169" i="46"/>
  <c r="NC169" i="46"/>
  <c r="OB169" i="46"/>
  <c r="QI169" i="46"/>
  <c r="PY169" i="46"/>
  <c r="OO169" i="46"/>
  <c r="MH169" i="46"/>
  <c r="PU169" i="46"/>
  <c r="QE169" i="46"/>
  <c r="NX169" i="46"/>
  <c r="OC169" i="46"/>
  <c r="OR169" i="46"/>
  <c r="PR169" i="46"/>
  <c r="PE169" i="46"/>
  <c r="QO169" i="46"/>
  <c r="OT169" i="46"/>
  <c r="NS169" i="46"/>
  <c r="QF169" i="46"/>
  <c r="PI169" i="46"/>
  <c r="NG169" i="46"/>
  <c r="QL169" i="46"/>
  <c r="NB169" i="46"/>
  <c r="NF169" i="46"/>
  <c r="NT169" i="46"/>
  <c r="MY169" i="46"/>
  <c r="PC169" i="46"/>
  <c r="MM169" i="46"/>
  <c r="MO169" i="46"/>
  <c r="PH169" i="46"/>
  <c r="QJ169" i="46"/>
  <c r="OI169" i="46"/>
  <c r="PJ169" i="46"/>
  <c r="OU169" i="46"/>
  <c r="ON169" i="46"/>
  <c r="NV169" i="46"/>
  <c r="PX169" i="46"/>
  <c r="NW169" i="46"/>
  <c r="QK169" i="46"/>
  <c r="QC168" i="46"/>
  <c r="QM168" i="46"/>
  <c r="NA168" i="46"/>
  <c r="NL168" i="46"/>
  <c r="NM168" i="46"/>
  <c r="PV168" i="46"/>
  <c r="MR168" i="46"/>
  <c r="PA168" i="46"/>
  <c r="QG168" i="46"/>
  <c r="NO168" i="46"/>
  <c r="QP168" i="46"/>
  <c r="PS168" i="46"/>
  <c r="NI168" i="46"/>
  <c r="NK168" i="46"/>
  <c r="OZ168" i="46"/>
  <c r="MP168" i="46"/>
  <c r="QH168" i="46"/>
  <c r="NZ168" i="46"/>
  <c r="OS168" i="46"/>
  <c r="PT168" i="46"/>
  <c r="NQ168" i="46"/>
  <c r="NH168" i="46"/>
  <c r="MI168" i="46"/>
  <c r="ML168" i="46"/>
  <c r="PW168" i="46"/>
  <c r="QN168" i="46"/>
  <c r="OG168" i="46"/>
  <c r="MZ168" i="46"/>
  <c r="OA168" i="46"/>
  <c r="MU168" i="46"/>
  <c r="QB168" i="46"/>
  <c r="OH168" i="46"/>
  <c r="QD168" i="46"/>
  <c r="QQ168" i="46"/>
  <c r="PL168" i="46"/>
  <c r="MK168" i="46"/>
  <c r="NN168" i="46"/>
  <c r="MF168" i="46"/>
  <c r="PP168" i="46"/>
  <c r="OV168" i="46"/>
  <c r="OP168" i="46"/>
  <c r="MW168" i="46"/>
  <c r="PF168" i="46"/>
  <c r="MQ168" i="46"/>
  <c r="OJ168" i="46"/>
  <c r="OL168" i="46"/>
  <c r="PO168" i="46"/>
  <c r="OD168" i="46"/>
  <c r="PQ168" i="46"/>
  <c r="MT168" i="46"/>
  <c r="PG168" i="46"/>
  <c r="PD168" i="46"/>
  <c r="MX168" i="46"/>
  <c r="OK168" i="46"/>
  <c r="NJ168" i="46"/>
  <c r="NP168" i="46"/>
  <c r="OY168" i="46"/>
  <c r="PZ168" i="46"/>
  <c r="NU168" i="46"/>
  <c r="PN168" i="46"/>
  <c r="OW168" i="46"/>
  <c r="OF168" i="46"/>
  <c r="MN168" i="46"/>
  <c r="PK168" i="46"/>
  <c r="MV168" i="46"/>
  <c r="NR168" i="46"/>
  <c r="NE168" i="46"/>
  <c r="PM168" i="46"/>
  <c r="QA168" i="46"/>
  <c r="MJ168" i="46"/>
  <c r="ND168" i="46"/>
  <c r="MG168" i="46"/>
  <c r="NY168" i="46"/>
  <c r="OE168" i="46"/>
  <c r="PB168" i="46"/>
  <c r="OX168" i="46"/>
  <c r="OM168" i="46"/>
  <c r="MS168" i="46"/>
  <c r="OQ168" i="46"/>
  <c r="NC168" i="46"/>
  <c r="OB168" i="46"/>
  <c r="QI168" i="46"/>
  <c r="PY168" i="46"/>
  <c r="OO168" i="46"/>
  <c r="MH168" i="46"/>
  <c r="PU168" i="46"/>
  <c r="QE168" i="46"/>
  <c r="NX168" i="46"/>
  <c r="OC168" i="46"/>
  <c r="OR168" i="46"/>
  <c r="PR168" i="46"/>
  <c r="PE168" i="46"/>
  <c r="QO168" i="46"/>
  <c r="OT168" i="46"/>
  <c r="NS168" i="46"/>
  <c r="QF168" i="46"/>
  <c r="PI168" i="46"/>
  <c r="NG168" i="46"/>
  <c r="QL168" i="46"/>
  <c r="NB168" i="46"/>
  <c r="NF168" i="46"/>
  <c r="NT168" i="46"/>
  <c r="MY168" i="46"/>
  <c r="PC168" i="46"/>
  <c r="MM168" i="46"/>
  <c r="MO168" i="46"/>
  <c r="PH168" i="46"/>
  <c r="QJ168" i="46"/>
  <c r="OI168" i="46"/>
  <c r="PJ168" i="46"/>
  <c r="OU168" i="46"/>
  <c r="ON168" i="46"/>
  <c r="NV168" i="46"/>
  <c r="PX168" i="46"/>
  <c r="NW168" i="46"/>
  <c r="QK168" i="46"/>
  <c r="QC167" i="46"/>
  <c r="QM167" i="46"/>
  <c r="NA167" i="46"/>
  <c r="NL167" i="46"/>
  <c r="NM167" i="46"/>
  <c r="PV167" i="46"/>
  <c r="MR167" i="46"/>
  <c r="PA167" i="46"/>
  <c r="QG167" i="46"/>
  <c r="NO167" i="46"/>
  <c r="QP167" i="46"/>
  <c r="PS167" i="46"/>
  <c r="NI167" i="46"/>
  <c r="NK167" i="46"/>
  <c r="OZ167" i="46"/>
  <c r="MP167" i="46"/>
  <c r="QH167" i="46"/>
  <c r="NZ167" i="46"/>
  <c r="OS167" i="46"/>
  <c r="PT167" i="46"/>
  <c r="NQ167" i="46"/>
  <c r="NH167" i="46"/>
  <c r="MI167" i="46"/>
  <c r="ML167" i="46"/>
  <c r="PW167" i="46"/>
  <c r="QN167" i="46"/>
  <c r="OG167" i="46"/>
  <c r="MZ167" i="46"/>
  <c r="OA167" i="46"/>
  <c r="MU167" i="46"/>
  <c r="QB167" i="46"/>
  <c r="OH167" i="46"/>
  <c r="QD167" i="46"/>
  <c r="QQ167" i="46"/>
  <c r="PL167" i="46"/>
  <c r="MK167" i="46"/>
  <c r="NN167" i="46"/>
  <c r="MF167" i="46"/>
  <c r="PP167" i="46"/>
  <c r="OV167" i="46"/>
  <c r="OP167" i="46"/>
  <c r="MW167" i="46"/>
  <c r="PF167" i="46"/>
  <c r="MQ167" i="46"/>
  <c r="OJ167" i="46"/>
  <c r="OL167" i="46"/>
  <c r="PO167" i="46"/>
  <c r="OD167" i="46"/>
  <c r="PQ167" i="46"/>
  <c r="MT167" i="46"/>
  <c r="PG167" i="46"/>
  <c r="PD167" i="46"/>
  <c r="MX167" i="46"/>
  <c r="OK167" i="46"/>
  <c r="NJ167" i="46"/>
  <c r="NP167" i="46"/>
  <c r="OY167" i="46"/>
  <c r="PZ167" i="46"/>
  <c r="NU167" i="46"/>
  <c r="PN167" i="46"/>
  <c r="OW167" i="46"/>
  <c r="OF167" i="46"/>
  <c r="MN167" i="46"/>
  <c r="PK167" i="46"/>
  <c r="MV167" i="46"/>
  <c r="NR167" i="46"/>
  <c r="NE167" i="46"/>
  <c r="PM167" i="46"/>
  <c r="QA167" i="46"/>
  <c r="MJ167" i="46"/>
  <c r="ND167" i="46"/>
  <c r="MG167" i="46"/>
  <c r="NY167" i="46"/>
  <c r="OE167" i="46"/>
  <c r="PB167" i="46"/>
  <c r="OX167" i="46"/>
  <c r="OM167" i="46"/>
  <c r="MS167" i="46"/>
  <c r="OQ167" i="46"/>
  <c r="NC167" i="46"/>
  <c r="OB167" i="46"/>
  <c r="QI167" i="46"/>
  <c r="PY167" i="46"/>
  <c r="OO167" i="46"/>
  <c r="MH167" i="46"/>
  <c r="PU167" i="46"/>
  <c r="QE167" i="46"/>
  <c r="NX167" i="46"/>
  <c r="OC167" i="46"/>
  <c r="OR167" i="46"/>
  <c r="PR167" i="46"/>
  <c r="PE167" i="46"/>
  <c r="QO167" i="46"/>
  <c r="OT167" i="46"/>
  <c r="NS167" i="46"/>
  <c r="QF167" i="46"/>
  <c r="PI167" i="46"/>
  <c r="NG167" i="46"/>
  <c r="QL167" i="46"/>
  <c r="NB167" i="46"/>
  <c r="NF167" i="46"/>
  <c r="NT167" i="46"/>
  <c r="MY167" i="46"/>
  <c r="PC167" i="46"/>
  <c r="MM167" i="46"/>
  <c r="MO167" i="46"/>
  <c r="PH167" i="46"/>
  <c r="QJ167" i="46"/>
  <c r="OI167" i="46"/>
  <c r="PJ167" i="46"/>
  <c r="OU167" i="46"/>
  <c r="ON167" i="46"/>
  <c r="NV167" i="46"/>
  <c r="PX167" i="46"/>
  <c r="NW167" i="46"/>
  <c r="QK167" i="46"/>
  <c r="QC166" i="46"/>
  <c r="QM166" i="46"/>
  <c r="NA166" i="46"/>
  <c r="NL166" i="46"/>
  <c r="NM166" i="46"/>
  <c r="PV166" i="46"/>
  <c r="MR166" i="46"/>
  <c r="PA166" i="46"/>
  <c r="QG166" i="46"/>
  <c r="NO166" i="46"/>
  <c r="QP166" i="46"/>
  <c r="PS166" i="46"/>
  <c r="NI166" i="46"/>
  <c r="NK166" i="46"/>
  <c r="OZ166" i="46"/>
  <c r="MP166" i="46"/>
  <c r="QH166" i="46"/>
  <c r="NZ166" i="46"/>
  <c r="OS166" i="46"/>
  <c r="PT166" i="46"/>
  <c r="NQ166" i="46"/>
  <c r="NH166" i="46"/>
  <c r="MI166" i="46"/>
  <c r="ML166" i="46"/>
  <c r="PW166" i="46"/>
  <c r="QN166" i="46"/>
  <c r="OG166" i="46"/>
  <c r="MZ166" i="46"/>
  <c r="OA166" i="46"/>
  <c r="MU166" i="46"/>
  <c r="QB166" i="46"/>
  <c r="OH166" i="46"/>
  <c r="QD166" i="46"/>
  <c r="QQ166" i="46"/>
  <c r="PL166" i="46"/>
  <c r="MK166" i="46"/>
  <c r="NN166" i="46"/>
  <c r="MF166" i="46"/>
  <c r="PP166" i="46"/>
  <c r="OV166" i="46"/>
  <c r="OP166" i="46"/>
  <c r="MW166" i="46"/>
  <c r="PF166" i="46"/>
  <c r="MQ166" i="46"/>
  <c r="OJ166" i="46"/>
  <c r="OL166" i="46"/>
  <c r="PO166" i="46"/>
  <c r="OD166" i="46"/>
  <c r="PQ166" i="46"/>
  <c r="MT166" i="46"/>
  <c r="PG166" i="46"/>
  <c r="PD166" i="46"/>
  <c r="MX166" i="46"/>
  <c r="OK166" i="46"/>
  <c r="NJ166" i="46"/>
  <c r="NP166" i="46"/>
  <c r="OY166" i="46"/>
  <c r="PZ166" i="46"/>
  <c r="NU166" i="46"/>
  <c r="PN166" i="46"/>
  <c r="OW166" i="46"/>
  <c r="OF166" i="46"/>
  <c r="MN166" i="46"/>
  <c r="PK166" i="46"/>
  <c r="MV166" i="46"/>
  <c r="NR166" i="46"/>
  <c r="NE166" i="46"/>
  <c r="PM166" i="46"/>
  <c r="QA166" i="46"/>
  <c r="MJ166" i="46"/>
  <c r="ND166" i="46"/>
  <c r="MG166" i="46"/>
  <c r="NY166" i="46"/>
  <c r="OE166" i="46"/>
  <c r="PB166" i="46"/>
  <c r="OX166" i="46"/>
  <c r="OM166" i="46"/>
  <c r="MS166" i="46"/>
  <c r="OQ166" i="46"/>
  <c r="NC166" i="46"/>
  <c r="OB166" i="46"/>
  <c r="QI166" i="46"/>
  <c r="PY166" i="46"/>
  <c r="OO166" i="46"/>
  <c r="MH166" i="46"/>
  <c r="PU166" i="46"/>
  <c r="QE166" i="46"/>
  <c r="NX166" i="46"/>
  <c r="OC166" i="46"/>
  <c r="OR166" i="46"/>
  <c r="PR166" i="46"/>
  <c r="PE166" i="46"/>
  <c r="QO166" i="46"/>
  <c r="OT166" i="46"/>
  <c r="NS166" i="46"/>
  <c r="QF166" i="46"/>
  <c r="PI166" i="46"/>
  <c r="NG166" i="46"/>
  <c r="QL166" i="46"/>
  <c r="NB166" i="46"/>
  <c r="NF166" i="46"/>
  <c r="NT166" i="46"/>
  <c r="MY166" i="46"/>
  <c r="PC166" i="46"/>
  <c r="MM166" i="46"/>
  <c r="MO166" i="46"/>
  <c r="PH166" i="46"/>
  <c r="QJ166" i="46"/>
  <c r="OI166" i="46"/>
  <c r="PJ166" i="46"/>
  <c r="OU166" i="46"/>
  <c r="ON166" i="46"/>
  <c r="NV166" i="46"/>
  <c r="PX166" i="46"/>
  <c r="NW166" i="46"/>
  <c r="QK166" i="46"/>
  <c r="QC165" i="46"/>
  <c r="QM165" i="46"/>
  <c r="NA165" i="46"/>
  <c r="NL165" i="46"/>
  <c r="NM165" i="46"/>
  <c r="PV165" i="46"/>
  <c r="MR165" i="46"/>
  <c r="PA165" i="46"/>
  <c r="QG165" i="46"/>
  <c r="NO165" i="46"/>
  <c r="QP165" i="46"/>
  <c r="PS165" i="46"/>
  <c r="NI165" i="46"/>
  <c r="NK165" i="46"/>
  <c r="OZ165" i="46"/>
  <c r="MP165" i="46"/>
  <c r="QH165" i="46"/>
  <c r="NZ165" i="46"/>
  <c r="OS165" i="46"/>
  <c r="PT165" i="46"/>
  <c r="NQ165" i="46"/>
  <c r="NH165" i="46"/>
  <c r="MI165" i="46"/>
  <c r="ML165" i="46"/>
  <c r="PW165" i="46"/>
  <c r="QN165" i="46"/>
  <c r="OG165" i="46"/>
  <c r="MZ165" i="46"/>
  <c r="OA165" i="46"/>
  <c r="MU165" i="46"/>
  <c r="QB165" i="46"/>
  <c r="OH165" i="46"/>
  <c r="QD165" i="46"/>
  <c r="QQ165" i="46"/>
  <c r="PL165" i="46"/>
  <c r="MK165" i="46"/>
  <c r="NN165" i="46"/>
  <c r="MF165" i="46"/>
  <c r="PP165" i="46"/>
  <c r="OV165" i="46"/>
  <c r="OP165" i="46"/>
  <c r="MW165" i="46"/>
  <c r="PF165" i="46"/>
  <c r="MQ165" i="46"/>
  <c r="OJ165" i="46"/>
  <c r="OL165" i="46"/>
  <c r="PO165" i="46"/>
  <c r="OD165" i="46"/>
  <c r="PQ165" i="46"/>
  <c r="MT165" i="46"/>
  <c r="PG165" i="46"/>
  <c r="PD165" i="46"/>
  <c r="MX165" i="46"/>
  <c r="OK165" i="46"/>
  <c r="NJ165" i="46"/>
  <c r="NP165" i="46"/>
  <c r="OY165" i="46"/>
  <c r="PZ165" i="46"/>
  <c r="NU165" i="46"/>
  <c r="PN165" i="46"/>
  <c r="OW165" i="46"/>
  <c r="OF165" i="46"/>
  <c r="MN165" i="46"/>
  <c r="PK165" i="46"/>
  <c r="MV165" i="46"/>
  <c r="NR165" i="46"/>
  <c r="NE165" i="46"/>
  <c r="PM165" i="46"/>
  <c r="QA165" i="46"/>
  <c r="MJ165" i="46"/>
  <c r="ND165" i="46"/>
  <c r="MG165" i="46"/>
  <c r="NY165" i="46"/>
  <c r="OE165" i="46"/>
  <c r="PB165" i="46"/>
  <c r="OX165" i="46"/>
  <c r="OM165" i="46"/>
  <c r="MS165" i="46"/>
  <c r="OQ165" i="46"/>
  <c r="NC165" i="46"/>
  <c r="OB165" i="46"/>
  <c r="QI165" i="46"/>
  <c r="PY165" i="46"/>
  <c r="OO165" i="46"/>
  <c r="MH165" i="46"/>
  <c r="PU165" i="46"/>
  <c r="QE165" i="46"/>
  <c r="NX165" i="46"/>
  <c r="OC165" i="46"/>
  <c r="OR165" i="46"/>
  <c r="PR165" i="46"/>
  <c r="PE165" i="46"/>
  <c r="QO165" i="46"/>
  <c r="OT165" i="46"/>
  <c r="NS165" i="46"/>
  <c r="QF165" i="46"/>
  <c r="PI165" i="46"/>
  <c r="NG165" i="46"/>
  <c r="QL165" i="46"/>
  <c r="NB165" i="46"/>
  <c r="NF165" i="46"/>
  <c r="NT165" i="46"/>
  <c r="MY165" i="46"/>
  <c r="PC165" i="46"/>
  <c r="MM165" i="46"/>
  <c r="MO165" i="46"/>
  <c r="PH165" i="46"/>
  <c r="QJ165" i="46"/>
  <c r="OI165" i="46"/>
  <c r="PJ165" i="46"/>
  <c r="OU165" i="46"/>
  <c r="ON165" i="46"/>
  <c r="NV165" i="46"/>
  <c r="PX165" i="46"/>
  <c r="NW165" i="46"/>
  <c r="QK165" i="46"/>
  <c r="QC164" i="46"/>
  <c r="QM164" i="46"/>
  <c r="NA164" i="46"/>
  <c r="NL164" i="46"/>
  <c r="NM164" i="46"/>
  <c r="PV164" i="46"/>
  <c r="MR164" i="46"/>
  <c r="PA164" i="46"/>
  <c r="QG164" i="46"/>
  <c r="NO164" i="46"/>
  <c r="QP164" i="46"/>
  <c r="PS164" i="46"/>
  <c r="NI164" i="46"/>
  <c r="NK164" i="46"/>
  <c r="OZ164" i="46"/>
  <c r="MP164" i="46"/>
  <c r="QH164" i="46"/>
  <c r="NZ164" i="46"/>
  <c r="OS164" i="46"/>
  <c r="PT164" i="46"/>
  <c r="NQ164" i="46"/>
  <c r="NH164" i="46"/>
  <c r="MI164" i="46"/>
  <c r="ML164" i="46"/>
  <c r="PW164" i="46"/>
  <c r="QN164" i="46"/>
  <c r="OG164" i="46"/>
  <c r="MZ164" i="46"/>
  <c r="OA164" i="46"/>
  <c r="MU164" i="46"/>
  <c r="QB164" i="46"/>
  <c r="OH164" i="46"/>
  <c r="QD164" i="46"/>
  <c r="QQ164" i="46"/>
  <c r="PL164" i="46"/>
  <c r="MK164" i="46"/>
  <c r="NN164" i="46"/>
  <c r="MF164" i="46"/>
  <c r="PP164" i="46"/>
  <c r="OV164" i="46"/>
  <c r="OP164" i="46"/>
  <c r="MW164" i="46"/>
  <c r="PF164" i="46"/>
  <c r="MQ164" i="46"/>
  <c r="OJ164" i="46"/>
  <c r="OL164" i="46"/>
  <c r="PO164" i="46"/>
  <c r="OD164" i="46"/>
  <c r="PQ164" i="46"/>
  <c r="MT164" i="46"/>
  <c r="PG164" i="46"/>
  <c r="PD164" i="46"/>
  <c r="MX164" i="46"/>
  <c r="OK164" i="46"/>
  <c r="NJ164" i="46"/>
  <c r="NP164" i="46"/>
  <c r="OY164" i="46"/>
  <c r="PZ164" i="46"/>
  <c r="NU164" i="46"/>
  <c r="PN164" i="46"/>
  <c r="OW164" i="46"/>
  <c r="OF164" i="46"/>
  <c r="MN164" i="46"/>
  <c r="PK164" i="46"/>
  <c r="MV164" i="46"/>
  <c r="NR164" i="46"/>
  <c r="NE164" i="46"/>
  <c r="PM164" i="46"/>
  <c r="QA164" i="46"/>
  <c r="MJ164" i="46"/>
  <c r="ND164" i="46"/>
  <c r="MG164" i="46"/>
  <c r="NY164" i="46"/>
  <c r="OE164" i="46"/>
  <c r="PB164" i="46"/>
  <c r="OX164" i="46"/>
  <c r="OM164" i="46"/>
  <c r="MS164" i="46"/>
  <c r="OQ164" i="46"/>
  <c r="NC164" i="46"/>
  <c r="OB164" i="46"/>
  <c r="QI164" i="46"/>
  <c r="PY164" i="46"/>
  <c r="OO164" i="46"/>
  <c r="MH164" i="46"/>
  <c r="PU164" i="46"/>
  <c r="QE164" i="46"/>
  <c r="NX164" i="46"/>
  <c r="OC164" i="46"/>
  <c r="OR164" i="46"/>
  <c r="PR164" i="46"/>
  <c r="PE164" i="46"/>
  <c r="QO164" i="46"/>
  <c r="OT164" i="46"/>
  <c r="NS164" i="46"/>
  <c r="QF164" i="46"/>
  <c r="PI164" i="46"/>
  <c r="NG164" i="46"/>
  <c r="QL164" i="46"/>
  <c r="NB164" i="46"/>
  <c r="NF164" i="46"/>
  <c r="NT164" i="46"/>
  <c r="MY164" i="46"/>
  <c r="PC164" i="46"/>
  <c r="MM164" i="46"/>
  <c r="MO164" i="46"/>
  <c r="PH164" i="46"/>
  <c r="QJ164" i="46"/>
  <c r="OI164" i="46"/>
  <c r="PJ164" i="46"/>
  <c r="OU164" i="46"/>
  <c r="ON164" i="46"/>
  <c r="NV164" i="46"/>
  <c r="PX164" i="46"/>
  <c r="NW164" i="46"/>
  <c r="QK164" i="46"/>
  <c r="QC163" i="46"/>
  <c r="QM163" i="46"/>
  <c r="NA163" i="46"/>
  <c r="NL163" i="46"/>
  <c r="NM163" i="46"/>
  <c r="PV163" i="46"/>
  <c r="MR163" i="46"/>
  <c r="PA163" i="46"/>
  <c r="QG163" i="46"/>
  <c r="NO163" i="46"/>
  <c r="QP163" i="46"/>
  <c r="PS163" i="46"/>
  <c r="NI163" i="46"/>
  <c r="NK163" i="46"/>
  <c r="OZ163" i="46"/>
  <c r="MP163" i="46"/>
  <c r="QH163" i="46"/>
  <c r="NZ163" i="46"/>
  <c r="OS163" i="46"/>
  <c r="PT163" i="46"/>
  <c r="NQ163" i="46"/>
  <c r="NH163" i="46"/>
  <c r="MI163" i="46"/>
  <c r="ML163" i="46"/>
  <c r="PW163" i="46"/>
  <c r="QN163" i="46"/>
  <c r="OG163" i="46"/>
  <c r="MZ163" i="46"/>
  <c r="OA163" i="46"/>
  <c r="MU163" i="46"/>
  <c r="QB163" i="46"/>
  <c r="OH163" i="46"/>
  <c r="QD163" i="46"/>
  <c r="QQ163" i="46"/>
  <c r="PL163" i="46"/>
  <c r="MK163" i="46"/>
  <c r="NN163" i="46"/>
  <c r="MF163" i="46"/>
  <c r="PP163" i="46"/>
  <c r="OV163" i="46"/>
  <c r="OP163" i="46"/>
  <c r="MW163" i="46"/>
  <c r="PF163" i="46"/>
  <c r="MQ163" i="46"/>
  <c r="OJ163" i="46"/>
  <c r="OL163" i="46"/>
  <c r="PO163" i="46"/>
  <c r="OD163" i="46"/>
  <c r="PQ163" i="46"/>
  <c r="MT163" i="46"/>
  <c r="PG163" i="46"/>
  <c r="PD163" i="46"/>
  <c r="MX163" i="46"/>
  <c r="OK163" i="46"/>
  <c r="NJ163" i="46"/>
  <c r="NP163" i="46"/>
  <c r="OY163" i="46"/>
  <c r="PZ163" i="46"/>
  <c r="NU163" i="46"/>
  <c r="PN163" i="46"/>
  <c r="OW163" i="46"/>
  <c r="OF163" i="46"/>
  <c r="MN163" i="46"/>
  <c r="PK163" i="46"/>
  <c r="MV163" i="46"/>
  <c r="NR163" i="46"/>
  <c r="NE163" i="46"/>
  <c r="PM163" i="46"/>
  <c r="QA163" i="46"/>
  <c r="MJ163" i="46"/>
  <c r="ND163" i="46"/>
  <c r="MG163" i="46"/>
  <c r="NY163" i="46"/>
  <c r="OE163" i="46"/>
  <c r="PB163" i="46"/>
  <c r="OX163" i="46"/>
  <c r="OM163" i="46"/>
  <c r="MS163" i="46"/>
  <c r="OQ163" i="46"/>
  <c r="NC163" i="46"/>
  <c r="OB163" i="46"/>
  <c r="QI163" i="46"/>
  <c r="PY163" i="46"/>
  <c r="OO163" i="46"/>
  <c r="MH163" i="46"/>
  <c r="PU163" i="46"/>
  <c r="QE163" i="46"/>
  <c r="NX163" i="46"/>
  <c r="OC163" i="46"/>
  <c r="OR163" i="46"/>
  <c r="PR163" i="46"/>
  <c r="PE163" i="46"/>
  <c r="QO163" i="46"/>
  <c r="OT163" i="46"/>
  <c r="NS163" i="46"/>
  <c r="QF163" i="46"/>
  <c r="PI163" i="46"/>
  <c r="NG163" i="46"/>
  <c r="QL163" i="46"/>
  <c r="NB163" i="46"/>
  <c r="NF163" i="46"/>
  <c r="NT163" i="46"/>
  <c r="MY163" i="46"/>
  <c r="PC163" i="46"/>
  <c r="MM163" i="46"/>
  <c r="MO163" i="46"/>
  <c r="PH163" i="46"/>
  <c r="QJ163" i="46"/>
  <c r="OI163" i="46"/>
  <c r="PJ163" i="46"/>
  <c r="OU163" i="46"/>
  <c r="ON163" i="46"/>
  <c r="NV163" i="46"/>
  <c r="PX163" i="46"/>
  <c r="NW163" i="46"/>
  <c r="QK163" i="46"/>
  <c r="QC162" i="46"/>
  <c r="QM162" i="46"/>
  <c r="NA162" i="46"/>
  <c r="NL162" i="46"/>
  <c r="NM162" i="46"/>
  <c r="PV162" i="46"/>
  <c r="MR162" i="46"/>
  <c r="PA162" i="46"/>
  <c r="QG162" i="46"/>
  <c r="NO162" i="46"/>
  <c r="QP162" i="46"/>
  <c r="PS162" i="46"/>
  <c r="NI162" i="46"/>
  <c r="NK162" i="46"/>
  <c r="OZ162" i="46"/>
  <c r="MP162" i="46"/>
  <c r="QH162" i="46"/>
  <c r="NZ162" i="46"/>
  <c r="OS162" i="46"/>
  <c r="PT162" i="46"/>
  <c r="NQ162" i="46"/>
  <c r="NH162" i="46"/>
  <c r="MI162" i="46"/>
  <c r="ML162" i="46"/>
  <c r="PW162" i="46"/>
  <c r="QN162" i="46"/>
  <c r="OG162" i="46"/>
  <c r="MZ162" i="46"/>
  <c r="OA162" i="46"/>
  <c r="MU162" i="46"/>
  <c r="QB162" i="46"/>
  <c r="OH162" i="46"/>
  <c r="QD162" i="46"/>
  <c r="QQ162" i="46"/>
  <c r="PL162" i="46"/>
  <c r="MK162" i="46"/>
  <c r="NN162" i="46"/>
  <c r="MF162" i="46"/>
  <c r="PP162" i="46"/>
  <c r="OV162" i="46"/>
  <c r="OP162" i="46"/>
  <c r="MW162" i="46"/>
  <c r="PF162" i="46"/>
  <c r="MQ162" i="46"/>
  <c r="OJ162" i="46"/>
  <c r="OL162" i="46"/>
  <c r="PO162" i="46"/>
  <c r="OD162" i="46"/>
  <c r="PQ162" i="46"/>
  <c r="MT162" i="46"/>
  <c r="PG162" i="46"/>
  <c r="PD162" i="46"/>
  <c r="MX162" i="46"/>
  <c r="OK162" i="46"/>
  <c r="NJ162" i="46"/>
  <c r="NP162" i="46"/>
  <c r="OY162" i="46"/>
  <c r="PZ162" i="46"/>
  <c r="NU162" i="46"/>
  <c r="PN162" i="46"/>
  <c r="OW162" i="46"/>
  <c r="OF162" i="46"/>
  <c r="MN162" i="46"/>
  <c r="PK162" i="46"/>
  <c r="MV162" i="46"/>
  <c r="NR162" i="46"/>
  <c r="NE162" i="46"/>
  <c r="PM162" i="46"/>
  <c r="QA162" i="46"/>
  <c r="MJ162" i="46"/>
  <c r="ND162" i="46"/>
  <c r="MG162" i="46"/>
  <c r="NY162" i="46"/>
  <c r="OE162" i="46"/>
  <c r="PB162" i="46"/>
  <c r="OX162" i="46"/>
  <c r="OM162" i="46"/>
  <c r="MS162" i="46"/>
  <c r="OQ162" i="46"/>
  <c r="NC162" i="46"/>
  <c r="OB162" i="46"/>
  <c r="QI162" i="46"/>
  <c r="PY162" i="46"/>
  <c r="OO162" i="46"/>
  <c r="MH162" i="46"/>
  <c r="PU162" i="46"/>
  <c r="QE162" i="46"/>
  <c r="NX162" i="46"/>
  <c r="OC162" i="46"/>
  <c r="OR162" i="46"/>
  <c r="PR162" i="46"/>
  <c r="PE162" i="46"/>
  <c r="QO162" i="46"/>
  <c r="OT162" i="46"/>
  <c r="NS162" i="46"/>
  <c r="QF162" i="46"/>
  <c r="PI162" i="46"/>
  <c r="NG162" i="46"/>
  <c r="QL162" i="46"/>
  <c r="NB162" i="46"/>
  <c r="NF162" i="46"/>
  <c r="NT162" i="46"/>
  <c r="MY162" i="46"/>
  <c r="PC162" i="46"/>
  <c r="MM162" i="46"/>
  <c r="MO162" i="46"/>
  <c r="PH162" i="46"/>
  <c r="QJ162" i="46"/>
  <c r="OI162" i="46"/>
  <c r="PJ162" i="46"/>
  <c r="OU162" i="46"/>
  <c r="ON162" i="46"/>
  <c r="NV162" i="46"/>
  <c r="PX162" i="46"/>
  <c r="NW162" i="46"/>
  <c r="QK162" i="46"/>
  <c r="QC161" i="46"/>
  <c r="QM161" i="46"/>
  <c r="NA161" i="46"/>
  <c r="NL161" i="46"/>
  <c r="NM161" i="46"/>
  <c r="PV161" i="46"/>
  <c r="MR161" i="46"/>
  <c r="PA161" i="46"/>
  <c r="QG161" i="46"/>
  <c r="NO161" i="46"/>
  <c r="QP161" i="46"/>
  <c r="PS161" i="46"/>
  <c r="NI161" i="46"/>
  <c r="NK161" i="46"/>
  <c r="OZ161" i="46"/>
  <c r="MP161" i="46"/>
  <c r="QH161" i="46"/>
  <c r="NZ161" i="46"/>
  <c r="OS161" i="46"/>
  <c r="PT161" i="46"/>
  <c r="NQ161" i="46"/>
  <c r="NH161" i="46"/>
  <c r="MI161" i="46"/>
  <c r="ML161" i="46"/>
  <c r="PW161" i="46"/>
  <c r="QN161" i="46"/>
  <c r="OG161" i="46"/>
  <c r="MZ161" i="46"/>
  <c r="OA161" i="46"/>
  <c r="MU161" i="46"/>
  <c r="QB161" i="46"/>
  <c r="OH161" i="46"/>
  <c r="QD161" i="46"/>
  <c r="QQ161" i="46"/>
  <c r="PL161" i="46"/>
  <c r="MK161" i="46"/>
  <c r="NN161" i="46"/>
  <c r="MF161" i="46"/>
  <c r="PP161" i="46"/>
  <c r="OV161" i="46"/>
  <c r="OP161" i="46"/>
  <c r="MW161" i="46"/>
  <c r="PF161" i="46"/>
  <c r="MQ161" i="46"/>
  <c r="OJ161" i="46"/>
  <c r="OL161" i="46"/>
  <c r="PO161" i="46"/>
  <c r="OD161" i="46"/>
  <c r="PQ161" i="46"/>
  <c r="MT161" i="46"/>
  <c r="PG161" i="46"/>
  <c r="PD161" i="46"/>
  <c r="MX161" i="46"/>
  <c r="OK161" i="46"/>
  <c r="NJ161" i="46"/>
  <c r="NP161" i="46"/>
  <c r="OY161" i="46"/>
  <c r="PZ161" i="46"/>
  <c r="NU161" i="46"/>
  <c r="PN161" i="46"/>
  <c r="OW161" i="46"/>
  <c r="OF161" i="46"/>
  <c r="MN161" i="46"/>
  <c r="PK161" i="46"/>
  <c r="MV161" i="46"/>
  <c r="NR161" i="46"/>
  <c r="NE161" i="46"/>
  <c r="PM161" i="46"/>
  <c r="QA161" i="46"/>
  <c r="MJ161" i="46"/>
  <c r="ND161" i="46"/>
  <c r="MG161" i="46"/>
  <c r="NY161" i="46"/>
  <c r="OE161" i="46"/>
  <c r="PB161" i="46"/>
  <c r="OX161" i="46"/>
  <c r="OM161" i="46"/>
  <c r="MS161" i="46"/>
  <c r="OQ161" i="46"/>
  <c r="NC161" i="46"/>
  <c r="OB161" i="46"/>
  <c r="QI161" i="46"/>
  <c r="PY161" i="46"/>
  <c r="OO161" i="46"/>
  <c r="MH161" i="46"/>
  <c r="PU161" i="46"/>
  <c r="QE161" i="46"/>
  <c r="NX161" i="46"/>
  <c r="OC161" i="46"/>
  <c r="OR161" i="46"/>
  <c r="PR161" i="46"/>
  <c r="PE161" i="46"/>
  <c r="QO161" i="46"/>
  <c r="OT161" i="46"/>
  <c r="NS161" i="46"/>
  <c r="QF161" i="46"/>
  <c r="PI161" i="46"/>
  <c r="NG161" i="46"/>
  <c r="QL161" i="46"/>
  <c r="NB161" i="46"/>
  <c r="NF161" i="46"/>
  <c r="NT161" i="46"/>
  <c r="MY161" i="46"/>
  <c r="PC161" i="46"/>
  <c r="MM161" i="46"/>
  <c r="MO161" i="46"/>
  <c r="PH161" i="46"/>
  <c r="QJ161" i="46"/>
  <c r="OI161" i="46"/>
  <c r="PJ161" i="46"/>
  <c r="OU161" i="46"/>
  <c r="ON161" i="46"/>
  <c r="NV161" i="46"/>
  <c r="PX161" i="46"/>
  <c r="NW161" i="46"/>
  <c r="QK161" i="46"/>
  <c r="QC160" i="46"/>
  <c r="QM160" i="46"/>
  <c r="NA160" i="46"/>
  <c r="NL160" i="46"/>
  <c r="NM160" i="46"/>
  <c r="PV160" i="46"/>
  <c r="MR160" i="46"/>
  <c r="PA160" i="46"/>
  <c r="QG160" i="46"/>
  <c r="NO160" i="46"/>
  <c r="QP160" i="46"/>
  <c r="PS160" i="46"/>
  <c r="NI160" i="46"/>
  <c r="NK160" i="46"/>
  <c r="OZ160" i="46"/>
  <c r="MP160" i="46"/>
  <c r="QH160" i="46"/>
  <c r="NZ160" i="46"/>
  <c r="OS160" i="46"/>
  <c r="PT160" i="46"/>
  <c r="NQ160" i="46"/>
  <c r="NH160" i="46"/>
  <c r="MI160" i="46"/>
  <c r="ML160" i="46"/>
  <c r="PW160" i="46"/>
  <c r="QN160" i="46"/>
  <c r="OG160" i="46"/>
  <c r="MZ160" i="46"/>
  <c r="OA160" i="46"/>
  <c r="MU160" i="46"/>
  <c r="QB160" i="46"/>
  <c r="OH160" i="46"/>
  <c r="QD160" i="46"/>
  <c r="QQ160" i="46"/>
  <c r="PL160" i="46"/>
  <c r="MK160" i="46"/>
  <c r="NN160" i="46"/>
  <c r="MF160" i="46"/>
  <c r="PP160" i="46"/>
  <c r="OV160" i="46"/>
  <c r="OP160" i="46"/>
  <c r="MW160" i="46"/>
  <c r="PF160" i="46"/>
  <c r="MQ160" i="46"/>
  <c r="OJ160" i="46"/>
  <c r="OL160" i="46"/>
  <c r="PO160" i="46"/>
  <c r="OD160" i="46"/>
  <c r="PQ160" i="46"/>
  <c r="MT160" i="46"/>
  <c r="PG160" i="46"/>
  <c r="PD160" i="46"/>
  <c r="MX160" i="46"/>
  <c r="OK160" i="46"/>
  <c r="NJ160" i="46"/>
  <c r="NP160" i="46"/>
  <c r="OY160" i="46"/>
  <c r="PZ160" i="46"/>
  <c r="NU160" i="46"/>
  <c r="PN160" i="46"/>
  <c r="OW160" i="46"/>
  <c r="OF160" i="46"/>
  <c r="MN160" i="46"/>
  <c r="PK160" i="46"/>
  <c r="MV160" i="46"/>
  <c r="NR160" i="46"/>
  <c r="NE160" i="46"/>
  <c r="PM160" i="46"/>
  <c r="QA160" i="46"/>
  <c r="MJ160" i="46"/>
  <c r="ND160" i="46"/>
  <c r="MG160" i="46"/>
  <c r="NY160" i="46"/>
  <c r="OE160" i="46"/>
  <c r="PB160" i="46"/>
  <c r="OX160" i="46"/>
  <c r="OM160" i="46"/>
  <c r="MS160" i="46"/>
  <c r="OQ160" i="46"/>
  <c r="NC160" i="46"/>
  <c r="OB160" i="46"/>
  <c r="QI160" i="46"/>
  <c r="PY160" i="46"/>
  <c r="OO160" i="46"/>
  <c r="MH160" i="46"/>
  <c r="PU160" i="46"/>
  <c r="QE160" i="46"/>
  <c r="NX160" i="46"/>
  <c r="OC160" i="46"/>
  <c r="OR160" i="46"/>
  <c r="PR160" i="46"/>
  <c r="PE160" i="46"/>
  <c r="QO160" i="46"/>
  <c r="OT160" i="46"/>
  <c r="NS160" i="46"/>
  <c r="QF160" i="46"/>
  <c r="PI160" i="46"/>
  <c r="NG160" i="46"/>
  <c r="QL160" i="46"/>
  <c r="NB160" i="46"/>
  <c r="NF160" i="46"/>
  <c r="NT160" i="46"/>
  <c r="MY160" i="46"/>
  <c r="PC160" i="46"/>
  <c r="MM160" i="46"/>
  <c r="MO160" i="46"/>
  <c r="PH160" i="46"/>
  <c r="QJ160" i="46"/>
  <c r="OI160" i="46"/>
  <c r="PJ160" i="46"/>
  <c r="OU160" i="46"/>
  <c r="ON160" i="46"/>
  <c r="NV160" i="46"/>
  <c r="PX160" i="46"/>
  <c r="NW160" i="46"/>
  <c r="QK160" i="46"/>
  <c r="QC159" i="46"/>
  <c r="QM159" i="46"/>
  <c r="NA159" i="46"/>
  <c r="NL159" i="46"/>
  <c r="NM159" i="46"/>
  <c r="PV159" i="46"/>
  <c r="MR159" i="46"/>
  <c r="PA159" i="46"/>
  <c r="QG159" i="46"/>
  <c r="NO159" i="46"/>
  <c r="QP159" i="46"/>
  <c r="PS159" i="46"/>
  <c r="NI159" i="46"/>
  <c r="NK159" i="46"/>
  <c r="OZ159" i="46"/>
  <c r="MP159" i="46"/>
  <c r="QH159" i="46"/>
  <c r="NZ159" i="46"/>
  <c r="OS159" i="46"/>
  <c r="PT159" i="46"/>
  <c r="NQ159" i="46"/>
  <c r="NH159" i="46"/>
  <c r="MI159" i="46"/>
  <c r="ML159" i="46"/>
  <c r="PW159" i="46"/>
  <c r="QN159" i="46"/>
  <c r="OG159" i="46"/>
  <c r="MZ159" i="46"/>
  <c r="OA159" i="46"/>
  <c r="MU159" i="46"/>
  <c r="QB159" i="46"/>
  <c r="OH159" i="46"/>
  <c r="QD159" i="46"/>
  <c r="QQ159" i="46"/>
  <c r="PL159" i="46"/>
  <c r="MK159" i="46"/>
  <c r="NN159" i="46"/>
  <c r="MF159" i="46"/>
  <c r="PP159" i="46"/>
  <c r="OV159" i="46"/>
  <c r="OP159" i="46"/>
  <c r="MW159" i="46"/>
  <c r="PF159" i="46"/>
  <c r="MQ159" i="46"/>
  <c r="OJ159" i="46"/>
  <c r="OL159" i="46"/>
  <c r="PO159" i="46"/>
  <c r="OD159" i="46"/>
  <c r="PQ159" i="46"/>
  <c r="MT159" i="46"/>
  <c r="PG159" i="46"/>
  <c r="PD159" i="46"/>
  <c r="MX159" i="46"/>
  <c r="OK159" i="46"/>
  <c r="NJ159" i="46"/>
  <c r="NP159" i="46"/>
  <c r="OY159" i="46"/>
  <c r="PZ159" i="46"/>
  <c r="NU159" i="46"/>
  <c r="PN159" i="46"/>
  <c r="OW159" i="46"/>
  <c r="OF159" i="46"/>
  <c r="MN159" i="46"/>
  <c r="PK159" i="46"/>
  <c r="MV159" i="46"/>
  <c r="NR159" i="46"/>
  <c r="NE159" i="46"/>
  <c r="PM159" i="46"/>
  <c r="QA159" i="46"/>
  <c r="MJ159" i="46"/>
  <c r="ND159" i="46"/>
  <c r="MG159" i="46"/>
  <c r="NY159" i="46"/>
  <c r="OE159" i="46"/>
  <c r="PB159" i="46"/>
  <c r="OX159" i="46"/>
  <c r="OM159" i="46"/>
  <c r="MS159" i="46"/>
  <c r="OQ159" i="46"/>
  <c r="NC159" i="46"/>
  <c r="OB159" i="46"/>
  <c r="QI159" i="46"/>
  <c r="PY159" i="46"/>
  <c r="OO159" i="46"/>
  <c r="MH159" i="46"/>
  <c r="PU159" i="46"/>
  <c r="QE159" i="46"/>
  <c r="NX159" i="46"/>
  <c r="OC159" i="46"/>
  <c r="OR159" i="46"/>
  <c r="PR159" i="46"/>
  <c r="PE159" i="46"/>
  <c r="QO159" i="46"/>
  <c r="OT159" i="46"/>
  <c r="NS159" i="46"/>
  <c r="QF159" i="46"/>
  <c r="PI159" i="46"/>
  <c r="NG159" i="46"/>
  <c r="QL159" i="46"/>
  <c r="NB159" i="46"/>
  <c r="NF159" i="46"/>
  <c r="NT159" i="46"/>
  <c r="MY159" i="46"/>
  <c r="PC159" i="46"/>
  <c r="MM159" i="46"/>
  <c r="MO159" i="46"/>
  <c r="PH159" i="46"/>
  <c r="QJ159" i="46"/>
  <c r="OI159" i="46"/>
  <c r="PJ159" i="46"/>
  <c r="OU159" i="46"/>
  <c r="ON159" i="46"/>
  <c r="NV159" i="46"/>
  <c r="PX159" i="46"/>
  <c r="NW159" i="46"/>
  <c r="QK159" i="46"/>
  <c r="QC158" i="46"/>
  <c r="QM158" i="46"/>
  <c r="NA158" i="46"/>
  <c r="NL158" i="46"/>
  <c r="NM158" i="46"/>
  <c r="PV158" i="46"/>
  <c r="MR158" i="46"/>
  <c r="PA158" i="46"/>
  <c r="QG158" i="46"/>
  <c r="NO158" i="46"/>
  <c r="QP158" i="46"/>
  <c r="PS158" i="46"/>
  <c r="NI158" i="46"/>
  <c r="NK158" i="46"/>
  <c r="OZ158" i="46"/>
  <c r="MP158" i="46"/>
  <c r="QH158" i="46"/>
  <c r="NZ158" i="46"/>
  <c r="OS158" i="46"/>
  <c r="PT158" i="46"/>
  <c r="NQ158" i="46"/>
  <c r="NH158" i="46"/>
  <c r="MI158" i="46"/>
  <c r="ML158" i="46"/>
  <c r="PW158" i="46"/>
  <c r="QN158" i="46"/>
  <c r="OG158" i="46"/>
  <c r="MZ158" i="46"/>
  <c r="OA158" i="46"/>
  <c r="MU158" i="46"/>
  <c r="QB158" i="46"/>
  <c r="OH158" i="46"/>
  <c r="QD158" i="46"/>
  <c r="QQ158" i="46"/>
  <c r="PL158" i="46"/>
  <c r="MK158" i="46"/>
  <c r="NN158" i="46"/>
  <c r="MF158" i="46"/>
  <c r="PP158" i="46"/>
  <c r="OV158" i="46"/>
  <c r="OP158" i="46"/>
  <c r="MW158" i="46"/>
  <c r="PF158" i="46"/>
  <c r="MQ158" i="46"/>
  <c r="OJ158" i="46"/>
  <c r="OL158" i="46"/>
  <c r="PO158" i="46"/>
  <c r="OD158" i="46"/>
  <c r="PQ158" i="46"/>
  <c r="MT158" i="46"/>
  <c r="PG158" i="46"/>
  <c r="PD158" i="46"/>
  <c r="MX158" i="46"/>
  <c r="OK158" i="46"/>
  <c r="NJ158" i="46"/>
  <c r="NP158" i="46"/>
  <c r="OY158" i="46"/>
  <c r="PZ158" i="46"/>
  <c r="NU158" i="46"/>
  <c r="PN158" i="46"/>
  <c r="OW158" i="46"/>
  <c r="OF158" i="46"/>
  <c r="MN158" i="46"/>
  <c r="PK158" i="46"/>
  <c r="MV158" i="46"/>
  <c r="NR158" i="46"/>
  <c r="NE158" i="46"/>
  <c r="PM158" i="46"/>
  <c r="QA158" i="46"/>
  <c r="MJ158" i="46"/>
  <c r="ND158" i="46"/>
  <c r="MG158" i="46"/>
  <c r="NY158" i="46"/>
  <c r="OE158" i="46"/>
  <c r="PB158" i="46"/>
  <c r="OX158" i="46"/>
  <c r="OM158" i="46"/>
  <c r="MS158" i="46"/>
  <c r="OQ158" i="46"/>
  <c r="NC158" i="46"/>
  <c r="OB158" i="46"/>
  <c r="QI158" i="46"/>
  <c r="PY158" i="46"/>
  <c r="OO158" i="46"/>
  <c r="MH158" i="46"/>
  <c r="PU158" i="46"/>
  <c r="QE158" i="46"/>
  <c r="NX158" i="46"/>
  <c r="OC158" i="46"/>
  <c r="OR158" i="46"/>
  <c r="PR158" i="46"/>
  <c r="PE158" i="46"/>
  <c r="QO158" i="46"/>
  <c r="OT158" i="46"/>
  <c r="NS158" i="46"/>
  <c r="QF158" i="46"/>
  <c r="PI158" i="46"/>
  <c r="NG158" i="46"/>
  <c r="QL158" i="46"/>
  <c r="NB158" i="46"/>
  <c r="NF158" i="46"/>
  <c r="NT158" i="46"/>
  <c r="MY158" i="46"/>
  <c r="PC158" i="46"/>
  <c r="MM158" i="46"/>
  <c r="MO158" i="46"/>
  <c r="PH158" i="46"/>
  <c r="QJ158" i="46"/>
  <c r="OI158" i="46"/>
  <c r="PJ158" i="46"/>
  <c r="OU158" i="46"/>
  <c r="ON158" i="46"/>
  <c r="NV158" i="46"/>
  <c r="PX158" i="46"/>
  <c r="NW158" i="46"/>
  <c r="QK158" i="46"/>
  <c r="QC157" i="46"/>
  <c r="QM157" i="46"/>
  <c r="NA157" i="46"/>
  <c r="NL157" i="46"/>
  <c r="NM157" i="46"/>
  <c r="PV157" i="46"/>
  <c r="MR157" i="46"/>
  <c r="PA157" i="46"/>
  <c r="QG157" i="46"/>
  <c r="NO157" i="46"/>
  <c r="QP157" i="46"/>
  <c r="PS157" i="46"/>
  <c r="NI157" i="46"/>
  <c r="NK157" i="46"/>
  <c r="OZ157" i="46"/>
  <c r="MP157" i="46"/>
  <c r="QH157" i="46"/>
  <c r="NZ157" i="46"/>
  <c r="OS157" i="46"/>
  <c r="PT157" i="46"/>
  <c r="NQ157" i="46"/>
  <c r="NH157" i="46"/>
  <c r="MI157" i="46"/>
  <c r="ML157" i="46"/>
  <c r="PW157" i="46"/>
  <c r="QN157" i="46"/>
  <c r="OG157" i="46"/>
  <c r="MZ157" i="46"/>
  <c r="OA157" i="46"/>
  <c r="MU157" i="46"/>
  <c r="QB157" i="46"/>
  <c r="OH157" i="46"/>
  <c r="QD157" i="46"/>
  <c r="QQ157" i="46"/>
  <c r="PL157" i="46"/>
  <c r="MK157" i="46"/>
  <c r="NN157" i="46"/>
  <c r="MF157" i="46"/>
  <c r="PP157" i="46"/>
  <c r="OV157" i="46"/>
  <c r="OP157" i="46"/>
  <c r="MW157" i="46"/>
  <c r="PF157" i="46"/>
  <c r="MQ157" i="46"/>
  <c r="OJ157" i="46"/>
  <c r="OL157" i="46"/>
  <c r="PO157" i="46"/>
  <c r="OD157" i="46"/>
  <c r="PQ157" i="46"/>
  <c r="MT157" i="46"/>
  <c r="PG157" i="46"/>
  <c r="PD157" i="46"/>
  <c r="MX157" i="46"/>
  <c r="OK157" i="46"/>
  <c r="NJ157" i="46"/>
  <c r="NP157" i="46"/>
  <c r="OY157" i="46"/>
  <c r="PZ157" i="46"/>
  <c r="NU157" i="46"/>
  <c r="PN157" i="46"/>
  <c r="OW157" i="46"/>
  <c r="OF157" i="46"/>
  <c r="MN157" i="46"/>
  <c r="PK157" i="46"/>
  <c r="MV157" i="46"/>
  <c r="NR157" i="46"/>
  <c r="NE157" i="46"/>
  <c r="PM157" i="46"/>
  <c r="QA157" i="46"/>
  <c r="MJ157" i="46"/>
  <c r="ND157" i="46"/>
  <c r="MG157" i="46"/>
  <c r="NY157" i="46"/>
  <c r="OE157" i="46"/>
  <c r="PB157" i="46"/>
  <c r="OX157" i="46"/>
  <c r="OM157" i="46"/>
  <c r="MS157" i="46"/>
  <c r="OQ157" i="46"/>
  <c r="NC157" i="46"/>
  <c r="OB157" i="46"/>
  <c r="QI157" i="46"/>
  <c r="PY157" i="46"/>
  <c r="OO157" i="46"/>
  <c r="MH157" i="46"/>
  <c r="PU157" i="46"/>
  <c r="QE157" i="46"/>
  <c r="NX157" i="46"/>
  <c r="OC157" i="46"/>
  <c r="OR157" i="46"/>
  <c r="PR157" i="46"/>
  <c r="PE157" i="46"/>
  <c r="QO157" i="46"/>
  <c r="OT157" i="46"/>
  <c r="NS157" i="46"/>
  <c r="QF157" i="46"/>
  <c r="PI157" i="46"/>
  <c r="NG157" i="46"/>
  <c r="QL157" i="46"/>
  <c r="NB157" i="46"/>
  <c r="NF157" i="46"/>
  <c r="NT157" i="46"/>
  <c r="MY157" i="46"/>
  <c r="PC157" i="46"/>
  <c r="MM157" i="46"/>
  <c r="MO157" i="46"/>
  <c r="PH157" i="46"/>
  <c r="QJ157" i="46"/>
  <c r="OI157" i="46"/>
  <c r="PJ157" i="46"/>
  <c r="OU157" i="46"/>
  <c r="ON157" i="46"/>
  <c r="NV157" i="46"/>
  <c r="PX157" i="46"/>
  <c r="NW157" i="46"/>
  <c r="QK157" i="46"/>
  <c r="QC156" i="46"/>
  <c r="QM156" i="46"/>
  <c r="NA156" i="46"/>
  <c r="NL156" i="46"/>
  <c r="NM156" i="46"/>
  <c r="PV156" i="46"/>
  <c r="MR156" i="46"/>
  <c r="PA156" i="46"/>
  <c r="QG156" i="46"/>
  <c r="NO156" i="46"/>
  <c r="QP156" i="46"/>
  <c r="PS156" i="46"/>
  <c r="NI156" i="46"/>
  <c r="NK156" i="46"/>
  <c r="OZ156" i="46"/>
  <c r="MP156" i="46"/>
  <c r="QH156" i="46"/>
  <c r="NZ156" i="46"/>
  <c r="OS156" i="46"/>
  <c r="PT156" i="46"/>
  <c r="NQ156" i="46"/>
  <c r="NH156" i="46"/>
  <c r="MI156" i="46"/>
  <c r="ML156" i="46"/>
  <c r="PW156" i="46"/>
  <c r="QN156" i="46"/>
  <c r="OG156" i="46"/>
  <c r="MZ156" i="46"/>
  <c r="OA156" i="46"/>
  <c r="MU156" i="46"/>
  <c r="QB156" i="46"/>
  <c r="OH156" i="46"/>
  <c r="QD156" i="46"/>
  <c r="QQ156" i="46"/>
  <c r="PL156" i="46"/>
  <c r="MK156" i="46"/>
  <c r="NN156" i="46"/>
  <c r="MF156" i="46"/>
  <c r="PP156" i="46"/>
  <c r="OV156" i="46"/>
  <c r="OP156" i="46"/>
  <c r="MW156" i="46"/>
  <c r="PF156" i="46"/>
  <c r="MQ156" i="46"/>
  <c r="OJ156" i="46"/>
  <c r="OL156" i="46"/>
  <c r="PO156" i="46"/>
  <c r="OD156" i="46"/>
  <c r="PQ156" i="46"/>
  <c r="MT156" i="46"/>
  <c r="PG156" i="46"/>
  <c r="PD156" i="46"/>
  <c r="MX156" i="46"/>
  <c r="OK156" i="46"/>
  <c r="NJ156" i="46"/>
  <c r="NP156" i="46"/>
  <c r="OY156" i="46"/>
  <c r="PZ156" i="46"/>
  <c r="NU156" i="46"/>
  <c r="PN156" i="46"/>
  <c r="OW156" i="46"/>
  <c r="OF156" i="46"/>
  <c r="MN156" i="46"/>
  <c r="PK156" i="46"/>
  <c r="MV156" i="46"/>
  <c r="NR156" i="46"/>
  <c r="NE156" i="46"/>
  <c r="PM156" i="46"/>
  <c r="QA156" i="46"/>
  <c r="MJ156" i="46"/>
  <c r="ND156" i="46"/>
  <c r="MG156" i="46"/>
  <c r="NY156" i="46"/>
  <c r="OE156" i="46"/>
  <c r="PB156" i="46"/>
  <c r="OX156" i="46"/>
  <c r="OM156" i="46"/>
  <c r="MS156" i="46"/>
  <c r="OQ156" i="46"/>
  <c r="NC156" i="46"/>
  <c r="OB156" i="46"/>
  <c r="QI156" i="46"/>
  <c r="PY156" i="46"/>
  <c r="OO156" i="46"/>
  <c r="MH156" i="46"/>
  <c r="PU156" i="46"/>
  <c r="QE156" i="46"/>
  <c r="NX156" i="46"/>
  <c r="OC156" i="46"/>
  <c r="OR156" i="46"/>
  <c r="PR156" i="46"/>
  <c r="PE156" i="46"/>
  <c r="QO156" i="46"/>
  <c r="OT156" i="46"/>
  <c r="NS156" i="46"/>
  <c r="QF156" i="46"/>
  <c r="PI156" i="46"/>
  <c r="NG156" i="46"/>
  <c r="QL156" i="46"/>
  <c r="NB156" i="46"/>
  <c r="NF156" i="46"/>
  <c r="NT156" i="46"/>
  <c r="MY156" i="46"/>
  <c r="PC156" i="46"/>
  <c r="MM156" i="46"/>
  <c r="MO156" i="46"/>
  <c r="PH156" i="46"/>
  <c r="QJ156" i="46"/>
  <c r="OI156" i="46"/>
  <c r="PJ156" i="46"/>
  <c r="OU156" i="46"/>
  <c r="ON156" i="46"/>
  <c r="NV156" i="46"/>
  <c r="PX156" i="46"/>
  <c r="NW156" i="46"/>
  <c r="QK156" i="46"/>
  <c r="QC155" i="46"/>
  <c r="QM155" i="46"/>
  <c r="NA155" i="46"/>
  <c r="NL155" i="46"/>
  <c r="NM155" i="46"/>
  <c r="PV155" i="46"/>
  <c r="MR155" i="46"/>
  <c r="PA155" i="46"/>
  <c r="QG155" i="46"/>
  <c r="NO155" i="46"/>
  <c r="QP155" i="46"/>
  <c r="PS155" i="46"/>
  <c r="NI155" i="46"/>
  <c r="NK155" i="46"/>
  <c r="OZ155" i="46"/>
  <c r="MP155" i="46"/>
  <c r="QH155" i="46"/>
  <c r="NZ155" i="46"/>
  <c r="OS155" i="46"/>
  <c r="PT155" i="46"/>
  <c r="NQ155" i="46"/>
  <c r="NH155" i="46"/>
  <c r="MI155" i="46"/>
  <c r="ML155" i="46"/>
  <c r="PW155" i="46"/>
  <c r="QN155" i="46"/>
  <c r="OG155" i="46"/>
  <c r="MZ155" i="46"/>
  <c r="OA155" i="46"/>
  <c r="MU155" i="46"/>
  <c r="QB155" i="46"/>
  <c r="OH155" i="46"/>
  <c r="QD155" i="46"/>
  <c r="QQ155" i="46"/>
  <c r="PL155" i="46"/>
  <c r="MK155" i="46"/>
  <c r="NN155" i="46"/>
  <c r="MF155" i="46"/>
  <c r="PP155" i="46"/>
  <c r="OV155" i="46"/>
  <c r="OP155" i="46"/>
  <c r="MW155" i="46"/>
  <c r="PF155" i="46"/>
  <c r="MQ155" i="46"/>
  <c r="OJ155" i="46"/>
  <c r="OL155" i="46"/>
  <c r="PO155" i="46"/>
  <c r="OD155" i="46"/>
  <c r="PQ155" i="46"/>
  <c r="MT155" i="46"/>
  <c r="PG155" i="46"/>
  <c r="PD155" i="46"/>
  <c r="MX155" i="46"/>
  <c r="OK155" i="46"/>
  <c r="NJ155" i="46"/>
  <c r="NP155" i="46"/>
  <c r="OY155" i="46"/>
  <c r="PZ155" i="46"/>
  <c r="NU155" i="46"/>
  <c r="PN155" i="46"/>
  <c r="OW155" i="46"/>
  <c r="OF155" i="46"/>
  <c r="MN155" i="46"/>
  <c r="PK155" i="46"/>
  <c r="MV155" i="46"/>
  <c r="NR155" i="46"/>
  <c r="NE155" i="46"/>
  <c r="PM155" i="46"/>
  <c r="QA155" i="46"/>
  <c r="MJ155" i="46"/>
  <c r="ND155" i="46"/>
  <c r="MG155" i="46"/>
  <c r="NY155" i="46"/>
  <c r="OE155" i="46"/>
  <c r="PB155" i="46"/>
  <c r="OX155" i="46"/>
  <c r="OM155" i="46"/>
  <c r="MS155" i="46"/>
  <c r="OQ155" i="46"/>
  <c r="NC155" i="46"/>
  <c r="OB155" i="46"/>
  <c r="QI155" i="46"/>
  <c r="PY155" i="46"/>
  <c r="OO155" i="46"/>
  <c r="MH155" i="46"/>
  <c r="PU155" i="46"/>
  <c r="QE155" i="46"/>
  <c r="NX155" i="46"/>
  <c r="OC155" i="46"/>
  <c r="OR155" i="46"/>
  <c r="PR155" i="46"/>
  <c r="PE155" i="46"/>
  <c r="QO155" i="46"/>
  <c r="OT155" i="46"/>
  <c r="NS155" i="46"/>
  <c r="QF155" i="46"/>
  <c r="PI155" i="46"/>
  <c r="NG155" i="46"/>
  <c r="QL155" i="46"/>
  <c r="NB155" i="46"/>
  <c r="NF155" i="46"/>
  <c r="NT155" i="46"/>
  <c r="MY155" i="46"/>
  <c r="PC155" i="46"/>
  <c r="MM155" i="46"/>
  <c r="MO155" i="46"/>
  <c r="PH155" i="46"/>
  <c r="QJ155" i="46"/>
  <c r="OI155" i="46"/>
  <c r="PJ155" i="46"/>
  <c r="OU155" i="46"/>
  <c r="ON155" i="46"/>
  <c r="NV155" i="46"/>
  <c r="PX155" i="46"/>
  <c r="NW155" i="46"/>
  <c r="QK155" i="46"/>
  <c r="QC154" i="46"/>
  <c r="QM154" i="46"/>
  <c r="NA154" i="46"/>
  <c r="NL154" i="46"/>
  <c r="NM154" i="46"/>
  <c r="PV154" i="46"/>
  <c r="MR154" i="46"/>
  <c r="PA154" i="46"/>
  <c r="QG154" i="46"/>
  <c r="NO154" i="46"/>
  <c r="QP154" i="46"/>
  <c r="PS154" i="46"/>
  <c r="NI154" i="46"/>
  <c r="NK154" i="46"/>
  <c r="OZ154" i="46"/>
  <c r="MP154" i="46"/>
  <c r="QH154" i="46"/>
  <c r="NZ154" i="46"/>
  <c r="OS154" i="46"/>
  <c r="PT154" i="46"/>
  <c r="NQ154" i="46"/>
  <c r="NH154" i="46"/>
  <c r="MI154" i="46"/>
  <c r="ML154" i="46"/>
  <c r="PW154" i="46"/>
  <c r="QN154" i="46"/>
  <c r="OG154" i="46"/>
  <c r="MZ154" i="46"/>
  <c r="OA154" i="46"/>
  <c r="MU154" i="46"/>
  <c r="QB154" i="46"/>
  <c r="OH154" i="46"/>
  <c r="QD154" i="46"/>
  <c r="QQ154" i="46"/>
  <c r="PL154" i="46"/>
  <c r="MK154" i="46"/>
  <c r="NN154" i="46"/>
  <c r="MF154" i="46"/>
  <c r="PP154" i="46"/>
  <c r="OV154" i="46"/>
  <c r="OP154" i="46"/>
  <c r="MW154" i="46"/>
  <c r="PF154" i="46"/>
  <c r="MQ154" i="46"/>
  <c r="OJ154" i="46"/>
  <c r="OL154" i="46"/>
  <c r="PO154" i="46"/>
  <c r="OD154" i="46"/>
  <c r="PQ154" i="46"/>
  <c r="MT154" i="46"/>
  <c r="PG154" i="46"/>
  <c r="PD154" i="46"/>
  <c r="MX154" i="46"/>
  <c r="OK154" i="46"/>
  <c r="NJ154" i="46"/>
  <c r="NP154" i="46"/>
  <c r="OY154" i="46"/>
  <c r="PZ154" i="46"/>
  <c r="NU154" i="46"/>
  <c r="PN154" i="46"/>
  <c r="OW154" i="46"/>
  <c r="OF154" i="46"/>
  <c r="MN154" i="46"/>
  <c r="PK154" i="46"/>
  <c r="MV154" i="46"/>
  <c r="NR154" i="46"/>
  <c r="NE154" i="46"/>
  <c r="PM154" i="46"/>
  <c r="QA154" i="46"/>
  <c r="MJ154" i="46"/>
  <c r="ND154" i="46"/>
  <c r="MG154" i="46"/>
  <c r="NY154" i="46"/>
  <c r="OE154" i="46"/>
  <c r="PB154" i="46"/>
  <c r="OX154" i="46"/>
  <c r="OM154" i="46"/>
  <c r="MS154" i="46"/>
  <c r="OQ154" i="46"/>
  <c r="NC154" i="46"/>
  <c r="OB154" i="46"/>
  <c r="QI154" i="46"/>
  <c r="PY154" i="46"/>
  <c r="OO154" i="46"/>
  <c r="MH154" i="46"/>
  <c r="PU154" i="46"/>
  <c r="QE154" i="46"/>
  <c r="NX154" i="46"/>
  <c r="OC154" i="46"/>
  <c r="OR154" i="46"/>
  <c r="PR154" i="46"/>
  <c r="PE154" i="46"/>
  <c r="QO154" i="46"/>
  <c r="OT154" i="46"/>
  <c r="NS154" i="46"/>
  <c r="QF154" i="46"/>
  <c r="PI154" i="46"/>
  <c r="NG154" i="46"/>
  <c r="QL154" i="46"/>
  <c r="NB154" i="46"/>
  <c r="NF154" i="46"/>
  <c r="NT154" i="46"/>
  <c r="MY154" i="46"/>
  <c r="PC154" i="46"/>
  <c r="MM154" i="46"/>
  <c r="MO154" i="46"/>
  <c r="PH154" i="46"/>
  <c r="QJ154" i="46"/>
  <c r="OI154" i="46"/>
  <c r="PJ154" i="46"/>
  <c r="OU154" i="46"/>
  <c r="ON154" i="46"/>
  <c r="NV154" i="46"/>
  <c r="PX154" i="46"/>
  <c r="NW154" i="46"/>
  <c r="QK154" i="46"/>
  <c r="QC153" i="46"/>
  <c r="QM153" i="46"/>
  <c r="NA153" i="46"/>
  <c r="NL153" i="46"/>
  <c r="NM153" i="46"/>
  <c r="PV153" i="46"/>
  <c r="MR153" i="46"/>
  <c r="PA153" i="46"/>
  <c r="QG153" i="46"/>
  <c r="NO153" i="46"/>
  <c r="QP153" i="46"/>
  <c r="PS153" i="46"/>
  <c r="NI153" i="46"/>
  <c r="NK153" i="46"/>
  <c r="OZ153" i="46"/>
  <c r="MP153" i="46"/>
  <c r="QH153" i="46"/>
  <c r="NZ153" i="46"/>
  <c r="OS153" i="46"/>
  <c r="PT153" i="46"/>
  <c r="NQ153" i="46"/>
  <c r="NH153" i="46"/>
  <c r="MI153" i="46"/>
  <c r="ML153" i="46"/>
  <c r="PW153" i="46"/>
  <c r="QN153" i="46"/>
  <c r="OG153" i="46"/>
  <c r="MZ153" i="46"/>
  <c r="OA153" i="46"/>
  <c r="MU153" i="46"/>
  <c r="QB153" i="46"/>
  <c r="OH153" i="46"/>
  <c r="QD153" i="46"/>
  <c r="QQ153" i="46"/>
  <c r="PL153" i="46"/>
  <c r="MK153" i="46"/>
  <c r="NN153" i="46"/>
  <c r="MF153" i="46"/>
  <c r="PP153" i="46"/>
  <c r="OV153" i="46"/>
  <c r="OP153" i="46"/>
  <c r="MW153" i="46"/>
  <c r="PF153" i="46"/>
  <c r="MQ153" i="46"/>
  <c r="OJ153" i="46"/>
  <c r="OL153" i="46"/>
  <c r="PO153" i="46"/>
  <c r="OD153" i="46"/>
  <c r="PQ153" i="46"/>
  <c r="MT153" i="46"/>
  <c r="PG153" i="46"/>
  <c r="PD153" i="46"/>
  <c r="MX153" i="46"/>
  <c r="OK153" i="46"/>
  <c r="NJ153" i="46"/>
  <c r="NP153" i="46"/>
  <c r="OY153" i="46"/>
  <c r="PZ153" i="46"/>
  <c r="NU153" i="46"/>
  <c r="PN153" i="46"/>
  <c r="OW153" i="46"/>
  <c r="OF153" i="46"/>
  <c r="MN153" i="46"/>
  <c r="PK153" i="46"/>
  <c r="MV153" i="46"/>
  <c r="NR153" i="46"/>
  <c r="NE153" i="46"/>
  <c r="PM153" i="46"/>
  <c r="QA153" i="46"/>
  <c r="MJ153" i="46"/>
  <c r="ND153" i="46"/>
  <c r="MG153" i="46"/>
  <c r="NY153" i="46"/>
  <c r="OE153" i="46"/>
  <c r="PB153" i="46"/>
  <c r="OX153" i="46"/>
  <c r="OM153" i="46"/>
  <c r="MS153" i="46"/>
  <c r="OQ153" i="46"/>
  <c r="NC153" i="46"/>
  <c r="OB153" i="46"/>
  <c r="QI153" i="46"/>
  <c r="PY153" i="46"/>
  <c r="OO153" i="46"/>
  <c r="MH153" i="46"/>
  <c r="PU153" i="46"/>
  <c r="QE153" i="46"/>
  <c r="NX153" i="46"/>
  <c r="OC153" i="46"/>
  <c r="OR153" i="46"/>
  <c r="PR153" i="46"/>
  <c r="PE153" i="46"/>
  <c r="QO153" i="46"/>
  <c r="OT153" i="46"/>
  <c r="NS153" i="46"/>
  <c r="QF153" i="46"/>
  <c r="PI153" i="46"/>
  <c r="NG153" i="46"/>
  <c r="QL153" i="46"/>
  <c r="NB153" i="46"/>
  <c r="NF153" i="46"/>
  <c r="NT153" i="46"/>
  <c r="MY153" i="46"/>
  <c r="PC153" i="46"/>
  <c r="MM153" i="46"/>
  <c r="MO153" i="46"/>
  <c r="PH153" i="46"/>
  <c r="QJ153" i="46"/>
  <c r="OI153" i="46"/>
  <c r="PJ153" i="46"/>
  <c r="OU153" i="46"/>
  <c r="ON153" i="46"/>
  <c r="NV153" i="46"/>
  <c r="PX153" i="46"/>
  <c r="NW153" i="46"/>
  <c r="QK153" i="46"/>
  <c r="QC152" i="46"/>
  <c r="QM152" i="46"/>
  <c r="NA152" i="46"/>
  <c r="NL152" i="46"/>
  <c r="NM152" i="46"/>
  <c r="PV152" i="46"/>
  <c r="MR152" i="46"/>
  <c r="PA152" i="46"/>
  <c r="QG152" i="46"/>
  <c r="NO152" i="46"/>
  <c r="QP152" i="46"/>
  <c r="PS152" i="46"/>
  <c r="NI152" i="46"/>
  <c r="NK152" i="46"/>
  <c r="OZ152" i="46"/>
  <c r="MP152" i="46"/>
  <c r="QH152" i="46"/>
  <c r="NZ152" i="46"/>
  <c r="OS152" i="46"/>
  <c r="PT152" i="46"/>
  <c r="NQ152" i="46"/>
  <c r="NH152" i="46"/>
  <c r="MI152" i="46"/>
  <c r="ML152" i="46"/>
  <c r="PW152" i="46"/>
  <c r="QN152" i="46"/>
  <c r="OG152" i="46"/>
  <c r="MZ152" i="46"/>
  <c r="OA152" i="46"/>
  <c r="MU152" i="46"/>
  <c r="QB152" i="46"/>
  <c r="OH152" i="46"/>
  <c r="QD152" i="46"/>
  <c r="QQ152" i="46"/>
  <c r="PL152" i="46"/>
  <c r="MK152" i="46"/>
  <c r="NN152" i="46"/>
  <c r="MF152" i="46"/>
  <c r="PP152" i="46"/>
  <c r="OV152" i="46"/>
  <c r="OP152" i="46"/>
  <c r="MW152" i="46"/>
  <c r="PF152" i="46"/>
  <c r="MQ152" i="46"/>
  <c r="OJ152" i="46"/>
  <c r="OL152" i="46"/>
  <c r="PO152" i="46"/>
  <c r="OD152" i="46"/>
  <c r="PQ152" i="46"/>
  <c r="MT152" i="46"/>
  <c r="PG152" i="46"/>
  <c r="PD152" i="46"/>
  <c r="MX152" i="46"/>
  <c r="OK152" i="46"/>
  <c r="NJ152" i="46"/>
  <c r="NP152" i="46"/>
  <c r="OY152" i="46"/>
  <c r="PZ152" i="46"/>
  <c r="NU152" i="46"/>
  <c r="PN152" i="46"/>
  <c r="OW152" i="46"/>
  <c r="OF152" i="46"/>
  <c r="MN152" i="46"/>
  <c r="PK152" i="46"/>
  <c r="MV152" i="46"/>
  <c r="NR152" i="46"/>
  <c r="NE152" i="46"/>
  <c r="PM152" i="46"/>
  <c r="QA152" i="46"/>
  <c r="MJ152" i="46"/>
  <c r="ND152" i="46"/>
  <c r="MG152" i="46"/>
  <c r="NY152" i="46"/>
  <c r="OE152" i="46"/>
  <c r="PB152" i="46"/>
  <c r="OX152" i="46"/>
  <c r="OM152" i="46"/>
  <c r="MS152" i="46"/>
  <c r="OQ152" i="46"/>
  <c r="NC152" i="46"/>
  <c r="OB152" i="46"/>
  <c r="QI152" i="46"/>
  <c r="PY152" i="46"/>
  <c r="OO152" i="46"/>
  <c r="MH152" i="46"/>
  <c r="PU152" i="46"/>
  <c r="QE152" i="46"/>
  <c r="NX152" i="46"/>
  <c r="OC152" i="46"/>
  <c r="OR152" i="46"/>
  <c r="PR152" i="46"/>
  <c r="PE152" i="46"/>
  <c r="QO152" i="46"/>
  <c r="OT152" i="46"/>
  <c r="NS152" i="46"/>
  <c r="QF152" i="46"/>
  <c r="PI152" i="46"/>
  <c r="NG152" i="46"/>
  <c r="QL152" i="46"/>
  <c r="NB152" i="46"/>
  <c r="NF152" i="46"/>
  <c r="NT152" i="46"/>
  <c r="MY152" i="46"/>
  <c r="PC152" i="46"/>
  <c r="MM152" i="46"/>
  <c r="MO152" i="46"/>
  <c r="PH152" i="46"/>
  <c r="QJ152" i="46"/>
  <c r="OI152" i="46"/>
  <c r="PJ152" i="46"/>
  <c r="OU152" i="46"/>
  <c r="ON152" i="46"/>
  <c r="NV152" i="46"/>
  <c r="PX152" i="46"/>
  <c r="NW152" i="46"/>
  <c r="QK152" i="46"/>
  <c r="QC151" i="46"/>
  <c r="QM151" i="46"/>
  <c r="NA151" i="46"/>
  <c r="NL151" i="46"/>
  <c r="NM151" i="46"/>
  <c r="PV151" i="46"/>
  <c r="MR151" i="46"/>
  <c r="PA151" i="46"/>
  <c r="QG151" i="46"/>
  <c r="NO151" i="46"/>
  <c r="QP151" i="46"/>
  <c r="PS151" i="46"/>
  <c r="NI151" i="46"/>
  <c r="NK151" i="46"/>
  <c r="OZ151" i="46"/>
  <c r="MP151" i="46"/>
  <c r="QH151" i="46"/>
  <c r="NZ151" i="46"/>
  <c r="OS151" i="46"/>
  <c r="PT151" i="46"/>
  <c r="NQ151" i="46"/>
  <c r="NH151" i="46"/>
  <c r="MI151" i="46"/>
  <c r="ML151" i="46"/>
  <c r="PW151" i="46"/>
  <c r="QN151" i="46"/>
  <c r="OG151" i="46"/>
  <c r="MZ151" i="46"/>
  <c r="OA151" i="46"/>
  <c r="MU151" i="46"/>
  <c r="QB151" i="46"/>
  <c r="OH151" i="46"/>
  <c r="QD151" i="46"/>
  <c r="QQ151" i="46"/>
  <c r="PL151" i="46"/>
  <c r="MK151" i="46"/>
  <c r="NN151" i="46"/>
  <c r="MF151" i="46"/>
  <c r="PP151" i="46"/>
  <c r="OV151" i="46"/>
  <c r="OP151" i="46"/>
  <c r="MW151" i="46"/>
  <c r="PF151" i="46"/>
  <c r="MQ151" i="46"/>
  <c r="OJ151" i="46"/>
  <c r="OL151" i="46"/>
  <c r="PO151" i="46"/>
  <c r="OD151" i="46"/>
  <c r="PQ151" i="46"/>
  <c r="MT151" i="46"/>
  <c r="PG151" i="46"/>
  <c r="PD151" i="46"/>
  <c r="MX151" i="46"/>
  <c r="OK151" i="46"/>
  <c r="NJ151" i="46"/>
  <c r="NP151" i="46"/>
  <c r="OY151" i="46"/>
  <c r="PZ151" i="46"/>
  <c r="NU151" i="46"/>
  <c r="PN151" i="46"/>
  <c r="OW151" i="46"/>
  <c r="OF151" i="46"/>
  <c r="MN151" i="46"/>
  <c r="PK151" i="46"/>
  <c r="MV151" i="46"/>
  <c r="NR151" i="46"/>
  <c r="NE151" i="46"/>
  <c r="PM151" i="46"/>
  <c r="QA151" i="46"/>
  <c r="MJ151" i="46"/>
  <c r="ND151" i="46"/>
  <c r="MG151" i="46"/>
  <c r="NY151" i="46"/>
  <c r="OE151" i="46"/>
  <c r="PB151" i="46"/>
  <c r="OX151" i="46"/>
  <c r="OM151" i="46"/>
  <c r="MS151" i="46"/>
  <c r="OQ151" i="46"/>
  <c r="NC151" i="46"/>
  <c r="OB151" i="46"/>
  <c r="QI151" i="46"/>
  <c r="PY151" i="46"/>
  <c r="OO151" i="46"/>
  <c r="MH151" i="46"/>
  <c r="PU151" i="46"/>
  <c r="QE151" i="46"/>
  <c r="NX151" i="46"/>
  <c r="OC151" i="46"/>
  <c r="OR151" i="46"/>
  <c r="PR151" i="46"/>
  <c r="PE151" i="46"/>
  <c r="QO151" i="46"/>
  <c r="OT151" i="46"/>
  <c r="NS151" i="46"/>
  <c r="QF151" i="46"/>
  <c r="PI151" i="46"/>
  <c r="NG151" i="46"/>
  <c r="QL151" i="46"/>
  <c r="NB151" i="46"/>
  <c r="NF151" i="46"/>
  <c r="NT151" i="46"/>
  <c r="MY151" i="46"/>
  <c r="PC151" i="46"/>
  <c r="MM151" i="46"/>
  <c r="MO151" i="46"/>
  <c r="PH151" i="46"/>
  <c r="QJ151" i="46"/>
  <c r="OI151" i="46"/>
  <c r="PJ151" i="46"/>
  <c r="OU151" i="46"/>
  <c r="ON151" i="46"/>
  <c r="NV151" i="46"/>
  <c r="PX151" i="46"/>
  <c r="NW151" i="46"/>
  <c r="QK151" i="46"/>
  <c r="QC150" i="46"/>
  <c r="QM150" i="46"/>
  <c r="NA150" i="46"/>
  <c r="NL150" i="46"/>
  <c r="NM150" i="46"/>
  <c r="PV150" i="46"/>
  <c r="MR150" i="46"/>
  <c r="PA150" i="46"/>
  <c r="QG150" i="46"/>
  <c r="NO150" i="46"/>
  <c r="QP150" i="46"/>
  <c r="PS150" i="46"/>
  <c r="NI150" i="46"/>
  <c r="NK150" i="46"/>
  <c r="OZ150" i="46"/>
  <c r="MP150" i="46"/>
  <c r="QH150" i="46"/>
  <c r="NZ150" i="46"/>
  <c r="OS150" i="46"/>
  <c r="PT150" i="46"/>
  <c r="NQ150" i="46"/>
  <c r="NH150" i="46"/>
  <c r="MI150" i="46"/>
  <c r="ML150" i="46"/>
  <c r="PW150" i="46"/>
  <c r="QN150" i="46"/>
  <c r="OG150" i="46"/>
  <c r="MZ150" i="46"/>
  <c r="OA150" i="46"/>
  <c r="MU150" i="46"/>
  <c r="QB150" i="46"/>
  <c r="OH150" i="46"/>
  <c r="QD150" i="46"/>
  <c r="QQ150" i="46"/>
  <c r="PL150" i="46"/>
  <c r="MK150" i="46"/>
  <c r="NN150" i="46"/>
  <c r="MF150" i="46"/>
  <c r="PP150" i="46"/>
  <c r="OV150" i="46"/>
  <c r="OP150" i="46"/>
  <c r="MW150" i="46"/>
  <c r="PF150" i="46"/>
  <c r="MQ150" i="46"/>
  <c r="OJ150" i="46"/>
  <c r="OL150" i="46"/>
  <c r="PO150" i="46"/>
  <c r="OD150" i="46"/>
  <c r="PQ150" i="46"/>
  <c r="MT150" i="46"/>
  <c r="PG150" i="46"/>
  <c r="PD150" i="46"/>
  <c r="MX150" i="46"/>
  <c r="OK150" i="46"/>
  <c r="NJ150" i="46"/>
  <c r="NP150" i="46"/>
  <c r="OY150" i="46"/>
  <c r="PZ150" i="46"/>
  <c r="NU150" i="46"/>
  <c r="PN150" i="46"/>
  <c r="OW150" i="46"/>
  <c r="OF150" i="46"/>
  <c r="MN150" i="46"/>
  <c r="PK150" i="46"/>
  <c r="MV150" i="46"/>
  <c r="NR150" i="46"/>
  <c r="NE150" i="46"/>
  <c r="PM150" i="46"/>
  <c r="QA150" i="46"/>
  <c r="MJ150" i="46"/>
  <c r="ND150" i="46"/>
  <c r="MG150" i="46"/>
  <c r="NY150" i="46"/>
  <c r="OE150" i="46"/>
  <c r="PB150" i="46"/>
  <c r="OX150" i="46"/>
  <c r="OM150" i="46"/>
  <c r="MS150" i="46"/>
  <c r="OQ150" i="46"/>
  <c r="NC150" i="46"/>
  <c r="OB150" i="46"/>
  <c r="QI150" i="46"/>
  <c r="PY150" i="46"/>
  <c r="OO150" i="46"/>
  <c r="MH150" i="46"/>
  <c r="PU150" i="46"/>
  <c r="QE150" i="46"/>
  <c r="NX150" i="46"/>
  <c r="OC150" i="46"/>
  <c r="OR150" i="46"/>
  <c r="PR150" i="46"/>
  <c r="PE150" i="46"/>
  <c r="QO150" i="46"/>
  <c r="OT150" i="46"/>
  <c r="NS150" i="46"/>
  <c r="QF150" i="46"/>
  <c r="PI150" i="46"/>
  <c r="NG150" i="46"/>
  <c r="QL150" i="46"/>
  <c r="NB150" i="46"/>
  <c r="NF150" i="46"/>
  <c r="NT150" i="46"/>
  <c r="MY150" i="46"/>
  <c r="PC150" i="46"/>
  <c r="MM150" i="46"/>
  <c r="MO150" i="46"/>
  <c r="PH150" i="46"/>
  <c r="QJ150" i="46"/>
  <c r="OI150" i="46"/>
  <c r="PJ150" i="46"/>
  <c r="OU150" i="46"/>
  <c r="ON150" i="46"/>
  <c r="NV150" i="46"/>
  <c r="PX150" i="46"/>
  <c r="NW150" i="46"/>
  <c r="QK150" i="46"/>
  <c r="QC149" i="46"/>
  <c r="QM149" i="46"/>
  <c r="NA149" i="46"/>
  <c r="NL149" i="46"/>
  <c r="NM149" i="46"/>
  <c r="PV149" i="46"/>
  <c r="MR149" i="46"/>
  <c r="PA149" i="46"/>
  <c r="QG149" i="46"/>
  <c r="NO149" i="46"/>
  <c r="QP149" i="46"/>
  <c r="PS149" i="46"/>
  <c r="NI149" i="46"/>
  <c r="NK149" i="46"/>
  <c r="OZ149" i="46"/>
  <c r="MP149" i="46"/>
  <c r="QH149" i="46"/>
  <c r="NZ149" i="46"/>
  <c r="OS149" i="46"/>
  <c r="PT149" i="46"/>
  <c r="NQ149" i="46"/>
  <c r="NH149" i="46"/>
  <c r="MI149" i="46"/>
  <c r="ML149" i="46"/>
  <c r="PW149" i="46"/>
  <c r="QN149" i="46"/>
  <c r="OG149" i="46"/>
  <c r="MZ149" i="46"/>
  <c r="OA149" i="46"/>
  <c r="MU149" i="46"/>
  <c r="QB149" i="46"/>
  <c r="OH149" i="46"/>
  <c r="QD149" i="46"/>
  <c r="QQ149" i="46"/>
  <c r="PL149" i="46"/>
  <c r="MK149" i="46"/>
  <c r="NN149" i="46"/>
  <c r="MF149" i="46"/>
  <c r="PP149" i="46"/>
  <c r="OV149" i="46"/>
  <c r="OP149" i="46"/>
  <c r="MW149" i="46"/>
  <c r="PF149" i="46"/>
  <c r="MQ149" i="46"/>
  <c r="OJ149" i="46"/>
  <c r="OL149" i="46"/>
  <c r="PO149" i="46"/>
  <c r="OD149" i="46"/>
  <c r="PQ149" i="46"/>
  <c r="MT149" i="46"/>
  <c r="PG149" i="46"/>
  <c r="PD149" i="46"/>
  <c r="MX149" i="46"/>
  <c r="OK149" i="46"/>
  <c r="NJ149" i="46"/>
  <c r="NP149" i="46"/>
  <c r="OY149" i="46"/>
  <c r="PZ149" i="46"/>
  <c r="NU149" i="46"/>
  <c r="PN149" i="46"/>
  <c r="OW149" i="46"/>
  <c r="OF149" i="46"/>
  <c r="MN149" i="46"/>
  <c r="PK149" i="46"/>
  <c r="MV149" i="46"/>
  <c r="NR149" i="46"/>
  <c r="NE149" i="46"/>
  <c r="PM149" i="46"/>
  <c r="QA149" i="46"/>
  <c r="MJ149" i="46"/>
  <c r="ND149" i="46"/>
  <c r="MG149" i="46"/>
  <c r="NY149" i="46"/>
  <c r="OE149" i="46"/>
  <c r="PB149" i="46"/>
  <c r="OX149" i="46"/>
  <c r="OM149" i="46"/>
  <c r="MS149" i="46"/>
  <c r="OQ149" i="46"/>
  <c r="NC149" i="46"/>
  <c r="OB149" i="46"/>
  <c r="QI149" i="46"/>
  <c r="PY149" i="46"/>
  <c r="OO149" i="46"/>
  <c r="MH149" i="46"/>
  <c r="PU149" i="46"/>
  <c r="QE149" i="46"/>
  <c r="NX149" i="46"/>
  <c r="OC149" i="46"/>
  <c r="OR149" i="46"/>
  <c r="PR149" i="46"/>
  <c r="PE149" i="46"/>
  <c r="QO149" i="46"/>
  <c r="OT149" i="46"/>
  <c r="NS149" i="46"/>
  <c r="QF149" i="46"/>
  <c r="PI149" i="46"/>
  <c r="NG149" i="46"/>
  <c r="QL149" i="46"/>
  <c r="NB149" i="46"/>
  <c r="NF149" i="46"/>
  <c r="NT149" i="46"/>
  <c r="MY149" i="46"/>
  <c r="PC149" i="46"/>
  <c r="MM149" i="46"/>
  <c r="MO149" i="46"/>
  <c r="PH149" i="46"/>
  <c r="QJ149" i="46"/>
  <c r="OI149" i="46"/>
  <c r="PJ149" i="46"/>
  <c r="OU149" i="46"/>
  <c r="ON149" i="46"/>
  <c r="NV149" i="46"/>
  <c r="PX149" i="46"/>
  <c r="NW149" i="46"/>
  <c r="QK149" i="46"/>
  <c r="QC148" i="46"/>
  <c r="QM148" i="46"/>
  <c r="NA148" i="46"/>
  <c r="NL148" i="46"/>
  <c r="NM148" i="46"/>
  <c r="PV148" i="46"/>
  <c r="MR148" i="46"/>
  <c r="PA148" i="46"/>
  <c r="QG148" i="46"/>
  <c r="NO148" i="46"/>
  <c r="QP148" i="46"/>
  <c r="PS148" i="46"/>
  <c r="NI148" i="46"/>
  <c r="NK148" i="46"/>
  <c r="OZ148" i="46"/>
  <c r="MP148" i="46"/>
  <c r="QH148" i="46"/>
  <c r="NZ148" i="46"/>
  <c r="OS148" i="46"/>
  <c r="PT148" i="46"/>
  <c r="NQ148" i="46"/>
  <c r="NH148" i="46"/>
  <c r="MI148" i="46"/>
  <c r="ML148" i="46"/>
  <c r="PW148" i="46"/>
  <c r="QN148" i="46"/>
  <c r="OG148" i="46"/>
  <c r="MZ148" i="46"/>
  <c r="OA148" i="46"/>
  <c r="MU148" i="46"/>
  <c r="QB148" i="46"/>
  <c r="OH148" i="46"/>
  <c r="QD148" i="46"/>
  <c r="QQ148" i="46"/>
  <c r="PL148" i="46"/>
  <c r="MK148" i="46"/>
  <c r="NN148" i="46"/>
  <c r="MF148" i="46"/>
  <c r="PP148" i="46"/>
  <c r="OV148" i="46"/>
  <c r="OP148" i="46"/>
  <c r="MW148" i="46"/>
  <c r="PF148" i="46"/>
  <c r="MQ148" i="46"/>
  <c r="OJ148" i="46"/>
  <c r="OL148" i="46"/>
  <c r="PO148" i="46"/>
  <c r="OD148" i="46"/>
  <c r="PQ148" i="46"/>
  <c r="MT148" i="46"/>
  <c r="PG148" i="46"/>
  <c r="PD148" i="46"/>
  <c r="MX148" i="46"/>
  <c r="OK148" i="46"/>
  <c r="NJ148" i="46"/>
  <c r="NP148" i="46"/>
  <c r="OY148" i="46"/>
  <c r="PZ148" i="46"/>
  <c r="NU148" i="46"/>
  <c r="PN148" i="46"/>
  <c r="OW148" i="46"/>
  <c r="OF148" i="46"/>
  <c r="MN148" i="46"/>
  <c r="PK148" i="46"/>
  <c r="MV148" i="46"/>
  <c r="NR148" i="46"/>
  <c r="NE148" i="46"/>
  <c r="PM148" i="46"/>
  <c r="QA148" i="46"/>
  <c r="MJ148" i="46"/>
  <c r="ND148" i="46"/>
  <c r="MG148" i="46"/>
  <c r="NY148" i="46"/>
  <c r="OE148" i="46"/>
  <c r="PB148" i="46"/>
  <c r="OX148" i="46"/>
  <c r="OM148" i="46"/>
  <c r="MS148" i="46"/>
  <c r="OQ148" i="46"/>
  <c r="NC148" i="46"/>
  <c r="OB148" i="46"/>
  <c r="QI148" i="46"/>
  <c r="PY148" i="46"/>
  <c r="OO148" i="46"/>
  <c r="MH148" i="46"/>
  <c r="PU148" i="46"/>
  <c r="QE148" i="46"/>
  <c r="NX148" i="46"/>
  <c r="OC148" i="46"/>
  <c r="OR148" i="46"/>
  <c r="PR148" i="46"/>
  <c r="PE148" i="46"/>
  <c r="QO148" i="46"/>
  <c r="OT148" i="46"/>
  <c r="NS148" i="46"/>
  <c r="QF148" i="46"/>
  <c r="PI148" i="46"/>
  <c r="NG148" i="46"/>
  <c r="QL148" i="46"/>
  <c r="NB148" i="46"/>
  <c r="NF148" i="46"/>
  <c r="NT148" i="46"/>
  <c r="MY148" i="46"/>
  <c r="PC148" i="46"/>
  <c r="MM148" i="46"/>
  <c r="MO148" i="46"/>
  <c r="PH148" i="46"/>
  <c r="QJ148" i="46"/>
  <c r="OI148" i="46"/>
  <c r="PJ148" i="46"/>
  <c r="OU148" i="46"/>
  <c r="ON148" i="46"/>
  <c r="NV148" i="46"/>
  <c r="PX148" i="46"/>
  <c r="NW148" i="46"/>
  <c r="QK148" i="46"/>
  <c r="QC147" i="46"/>
  <c r="QM147" i="46"/>
  <c r="NA147" i="46"/>
  <c r="NL147" i="46"/>
  <c r="NM147" i="46"/>
  <c r="PV147" i="46"/>
  <c r="MR147" i="46"/>
  <c r="PA147" i="46"/>
  <c r="QG147" i="46"/>
  <c r="NO147" i="46"/>
  <c r="QP147" i="46"/>
  <c r="PS147" i="46"/>
  <c r="NI147" i="46"/>
  <c r="NK147" i="46"/>
  <c r="OZ147" i="46"/>
  <c r="MP147" i="46"/>
  <c r="QH147" i="46"/>
  <c r="NZ147" i="46"/>
  <c r="OS147" i="46"/>
  <c r="PT147" i="46"/>
  <c r="NQ147" i="46"/>
  <c r="NH147" i="46"/>
  <c r="MI147" i="46"/>
  <c r="ML147" i="46"/>
  <c r="PW147" i="46"/>
  <c r="QN147" i="46"/>
  <c r="OG147" i="46"/>
  <c r="MZ147" i="46"/>
  <c r="OA147" i="46"/>
  <c r="MU147" i="46"/>
  <c r="QB147" i="46"/>
  <c r="OH147" i="46"/>
  <c r="QD147" i="46"/>
  <c r="QQ147" i="46"/>
  <c r="PL147" i="46"/>
  <c r="MK147" i="46"/>
  <c r="NN147" i="46"/>
  <c r="MF147" i="46"/>
  <c r="PP147" i="46"/>
  <c r="OV147" i="46"/>
  <c r="OP147" i="46"/>
  <c r="MW147" i="46"/>
  <c r="PF147" i="46"/>
  <c r="MQ147" i="46"/>
  <c r="OJ147" i="46"/>
  <c r="OL147" i="46"/>
  <c r="PO147" i="46"/>
  <c r="OD147" i="46"/>
  <c r="PQ147" i="46"/>
  <c r="MT147" i="46"/>
  <c r="PG147" i="46"/>
  <c r="PD147" i="46"/>
  <c r="MX147" i="46"/>
  <c r="OK147" i="46"/>
  <c r="NJ147" i="46"/>
  <c r="NP147" i="46"/>
  <c r="OY147" i="46"/>
  <c r="PZ147" i="46"/>
  <c r="NU147" i="46"/>
  <c r="PN147" i="46"/>
  <c r="OW147" i="46"/>
  <c r="OF147" i="46"/>
  <c r="MN147" i="46"/>
  <c r="PK147" i="46"/>
  <c r="MV147" i="46"/>
  <c r="NR147" i="46"/>
  <c r="NE147" i="46"/>
  <c r="PM147" i="46"/>
  <c r="QA147" i="46"/>
  <c r="MJ147" i="46"/>
  <c r="ND147" i="46"/>
  <c r="MG147" i="46"/>
  <c r="NY147" i="46"/>
  <c r="OE147" i="46"/>
  <c r="PB147" i="46"/>
  <c r="OX147" i="46"/>
  <c r="OM147" i="46"/>
  <c r="MS147" i="46"/>
  <c r="OQ147" i="46"/>
  <c r="NC147" i="46"/>
  <c r="OB147" i="46"/>
  <c r="QI147" i="46"/>
  <c r="PY147" i="46"/>
  <c r="OO147" i="46"/>
  <c r="MH147" i="46"/>
  <c r="PU147" i="46"/>
  <c r="QE147" i="46"/>
  <c r="NX147" i="46"/>
  <c r="OC147" i="46"/>
  <c r="OR147" i="46"/>
  <c r="PR147" i="46"/>
  <c r="PE147" i="46"/>
  <c r="QO147" i="46"/>
  <c r="OT147" i="46"/>
  <c r="NS147" i="46"/>
  <c r="QF147" i="46"/>
  <c r="PI147" i="46"/>
  <c r="NG147" i="46"/>
  <c r="QL147" i="46"/>
  <c r="NB147" i="46"/>
  <c r="NF147" i="46"/>
  <c r="NT147" i="46"/>
  <c r="MY147" i="46"/>
  <c r="PC147" i="46"/>
  <c r="MM147" i="46"/>
  <c r="MO147" i="46"/>
  <c r="PH147" i="46"/>
  <c r="QJ147" i="46"/>
  <c r="OI147" i="46"/>
  <c r="PJ147" i="46"/>
  <c r="OU147" i="46"/>
  <c r="ON147" i="46"/>
  <c r="NV147" i="46"/>
  <c r="PX147" i="46"/>
  <c r="NW147" i="46"/>
  <c r="QK147" i="46"/>
  <c r="QC146" i="46"/>
  <c r="QM146" i="46"/>
  <c r="NA146" i="46"/>
  <c r="NL146" i="46"/>
  <c r="NM146" i="46"/>
  <c r="PV146" i="46"/>
  <c r="MR146" i="46"/>
  <c r="PA146" i="46"/>
  <c r="QG146" i="46"/>
  <c r="NO146" i="46"/>
  <c r="QP146" i="46"/>
  <c r="PS146" i="46"/>
  <c r="NI146" i="46"/>
  <c r="NK146" i="46"/>
  <c r="OZ146" i="46"/>
  <c r="MP146" i="46"/>
  <c r="QH146" i="46"/>
  <c r="NZ146" i="46"/>
  <c r="OS146" i="46"/>
  <c r="PT146" i="46"/>
  <c r="NQ146" i="46"/>
  <c r="NH146" i="46"/>
  <c r="MI146" i="46"/>
  <c r="ML146" i="46"/>
  <c r="PW146" i="46"/>
  <c r="QN146" i="46"/>
  <c r="OG146" i="46"/>
  <c r="MZ146" i="46"/>
  <c r="OA146" i="46"/>
  <c r="MU146" i="46"/>
  <c r="QB146" i="46"/>
  <c r="OH146" i="46"/>
  <c r="QD146" i="46"/>
  <c r="QQ146" i="46"/>
  <c r="PL146" i="46"/>
  <c r="MK146" i="46"/>
  <c r="NN146" i="46"/>
  <c r="MF146" i="46"/>
  <c r="PP146" i="46"/>
  <c r="OV146" i="46"/>
  <c r="OP146" i="46"/>
  <c r="MW146" i="46"/>
  <c r="PF146" i="46"/>
  <c r="MQ146" i="46"/>
  <c r="OJ146" i="46"/>
  <c r="OL146" i="46"/>
  <c r="PO146" i="46"/>
  <c r="OD146" i="46"/>
  <c r="PQ146" i="46"/>
  <c r="MT146" i="46"/>
  <c r="PG146" i="46"/>
  <c r="PD146" i="46"/>
  <c r="MX146" i="46"/>
  <c r="OK146" i="46"/>
  <c r="NJ146" i="46"/>
  <c r="NP146" i="46"/>
  <c r="OY146" i="46"/>
  <c r="PZ146" i="46"/>
  <c r="NU146" i="46"/>
  <c r="PN146" i="46"/>
  <c r="OW146" i="46"/>
  <c r="OF146" i="46"/>
  <c r="MN146" i="46"/>
  <c r="PK146" i="46"/>
  <c r="MV146" i="46"/>
  <c r="NR146" i="46"/>
  <c r="NE146" i="46"/>
  <c r="PM146" i="46"/>
  <c r="QA146" i="46"/>
  <c r="MJ146" i="46"/>
  <c r="ND146" i="46"/>
  <c r="MG146" i="46"/>
  <c r="NY146" i="46"/>
  <c r="OE146" i="46"/>
  <c r="PB146" i="46"/>
  <c r="OX146" i="46"/>
  <c r="OM146" i="46"/>
  <c r="MS146" i="46"/>
  <c r="OQ146" i="46"/>
  <c r="NC146" i="46"/>
  <c r="OB146" i="46"/>
  <c r="QI146" i="46"/>
  <c r="PY146" i="46"/>
  <c r="OO146" i="46"/>
  <c r="MH146" i="46"/>
  <c r="PU146" i="46"/>
  <c r="QE146" i="46"/>
  <c r="NX146" i="46"/>
  <c r="OC146" i="46"/>
  <c r="OR146" i="46"/>
  <c r="PR146" i="46"/>
  <c r="PE146" i="46"/>
  <c r="QO146" i="46"/>
  <c r="OT146" i="46"/>
  <c r="NS146" i="46"/>
  <c r="QF146" i="46"/>
  <c r="PI146" i="46"/>
  <c r="NG146" i="46"/>
  <c r="QL146" i="46"/>
  <c r="NB146" i="46"/>
  <c r="NF146" i="46"/>
  <c r="NT146" i="46"/>
  <c r="MY146" i="46"/>
  <c r="PC146" i="46"/>
  <c r="MM146" i="46"/>
  <c r="MO146" i="46"/>
  <c r="PH146" i="46"/>
  <c r="QJ146" i="46"/>
  <c r="OI146" i="46"/>
  <c r="PJ146" i="46"/>
  <c r="OU146" i="46"/>
  <c r="ON146" i="46"/>
  <c r="NV146" i="46"/>
  <c r="PX146" i="46"/>
  <c r="NW146" i="46"/>
  <c r="QK146" i="46"/>
  <c r="QC145" i="46"/>
  <c r="QM145" i="46"/>
  <c r="NA145" i="46"/>
  <c r="NL145" i="46"/>
  <c r="NM145" i="46"/>
  <c r="PV145" i="46"/>
  <c r="MR145" i="46"/>
  <c r="PA145" i="46"/>
  <c r="QG145" i="46"/>
  <c r="NO145" i="46"/>
  <c r="QP145" i="46"/>
  <c r="PS145" i="46"/>
  <c r="NI145" i="46"/>
  <c r="NK145" i="46"/>
  <c r="OZ145" i="46"/>
  <c r="MP145" i="46"/>
  <c r="QH145" i="46"/>
  <c r="NZ145" i="46"/>
  <c r="OS145" i="46"/>
  <c r="PT145" i="46"/>
  <c r="NQ145" i="46"/>
  <c r="NH145" i="46"/>
  <c r="MI145" i="46"/>
  <c r="ML145" i="46"/>
  <c r="PW145" i="46"/>
  <c r="QN145" i="46"/>
  <c r="OG145" i="46"/>
  <c r="MZ145" i="46"/>
  <c r="OA145" i="46"/>
  <c r="MU145" i="46"/>
  <c r="QB145" i="46"/>
  <c r="OH145" i="46"/>
  <c r="QD145" i="46"/>
  <c r="QQ145" i="46"/>
  <c r="PL145" i="46"/>
  <c r="MK145" i="46"/>
  <c r="NN145" i="46"/>
  <c r="MF145" i="46"/>
  <c r="PP145" i="46"/>
  <c r="OV145" i="46"/>
  <c r="OP145" i="46"/>
  <c r="MW145" i="46"/>
  <c r="PF145" i="46"/>
  <c r="MQ145" i="46"/>
  <c r="OJ145" i="46"/>
  <c r="OL145" i="46"/>
  <c r="PO145" i="46"/>
  <c r="OD145" i="46"/>
  <c r="PQ145" i="46"/>
  <c r="MT145" i="46"/>
  <c r="PG145" i="46"/>
  <c r="PD145" i="46"/>
  <c r="MX145" i="46"/>
  <c r="OK145" i="46"/>
  <c r="NJ145" i="46"/>
  <c r="NP145" i="46"/>
  <c r="OY145" i="46"/>
  <c r="PZ145" i="46"/>
  <c r="NU145" i="46"/>
  <c r="PN145" i="46"/>
  <c r="OW145" i="46"/>
  <c r="OF145" i="46"/>
  <c r="MN145" i="46"/>
  <c r="PK145" i="46"/>
  <c r="MV145" i="46"/>
  <c r="NR145" i="46"/>
  <c r="NE145" i="46"/>
  <c r="PM145" i="46"/>
  <c r="QA145" i="46"/>
  <c r="MJ145" i="46"/>
  <c r="ND145" i="46"/>
  <c r="MG145" i="46"/>
  <c r="NY145" i="46"/>
  <c r="OE145" i="46"/>
  <c r="PB145" i="46"/>
  <c r="OX145" i="46"/>
  <c r="OM145" i="46"/>
  <c r="MS145" i="46"/>
  <c r="OQ145" i="46"/>
  <c r="NC145" i="46"/>
  <c r="OB145" i="46"/>
  <c r="QI145" i="46"/>
  <c r="PY145" i="46"/>
  <c r="OO145" i="46"/>
  <c r="MH145" i="46"/>
  <c r="PU145" i="46"/>
  <c r="QE145" i="46"/>
  <c r="NX145" i="46"/>
  <c r="OC145" i="46"/>
  <c r="OR145" i="46"/>
  <c r="PR145" i="46"/>
  <c r="PE145" i="46"/>
  <c r="QO145" i="46"/>
  <c r="OT145" i="46"/>
  <c r="NS145" i="46"/>
  <c r="QF145" i="46"/>
  <c r="PI145" i="46"/>
  <c r="NG145" i="46"/>
  <c r="QL145" i="46"/>
  <c r="NB145" i="46"/>
  <c r="NF145" i="46"/>
  <c r="NT145" i="46"/>
  <c r="MY145" i="46"/>
  <c r="PC145" i="46"/>
  <c r="MM145" i="46"/>
  <c r="MO145" i="46"/>
  <c r="PH145" i="46"/>
  <c r="QJ145" i="46"/>
  <c r="OI145" i="46"/>
  <c r="PJ145" i="46"/>
  <c r="OU145" i="46"/>
  <c r="ON145" i="46"/>
  <c r="NV145" i="46"/>
  <c r="PX145" i="46"/>
  <c r="NW145" i="46"/>
  <c r="QK145" i="46"/>
  <c r="QC144" i="46"/>
  <c r="QM144" i="46"/>
  <c r="NA144" i="46"/>
  <c r="NL144" i="46"/>
  <c r="NM144" i="46"/>
  <c r="PV144" i="46"/>
  <c r="MR144" i="46"/>
  <c r="PA144" i="46"/>
  <c r="QG144" i="46"/>
  <c r="NO144" i="46"/>
  <c r="QP144" i="46"/>
  <c r="PS144" i="46"/>
  <c r="NI144" i="46"/>
  <c r="NK144" i="46"/>
  <c r="OZ144" i="46"/>
  <c r="MP144" i="46"/>
  <c r="QH144" i="46"/>
  <c r="NZ144" i="46"/>
  <c r="OS144" i="46"/>
  <c r="PT144" i="46"/>
  <c r="NQ144" i="46"/>
  <c r="NH144" i="46"/>
  <c r="MI144" i="46"/>
  <c r="ML144" i="46"/>
  <c r="PW144" i="46"/>
  <c r="QN144" i="46"/>
  <c r="OG144" i="46"/>
  <c r="MZ144" i="46"/>
  <c r="OA144" i="46"/>
  <c r="MU144" i="46"/>
  <c r="QB144" i="46"/>
  <c r="OH144" i="46"/>
  <c r="QD144" i="46"/>
  <c r="QQ144" i="46"/>
  <c r="PL144" i="46"/>
  <c r="MK144" i="46"/>
  <c r="NN144" i="46"/>
  <c r="MF144" i="46"/>
  <c r="PP144" i="46"/>
  <c r="OV144" i="46"/>
  <c r="OP144" i="46"/>
  <c r="MW144" i="46"/>
  <c r="PF144" i="46"/>
  <c r="MQ144" i="46"/>
  <c r="OJ144" i="46"/>
  <c r="OL144" i="46"/>
  <c r="PO144" i="46"/>
  <c r="OD144" i="46"/>
  <c r="PQ144" i="46"/>
  <c r="MT144" i="46"/>
  <c r="PG144" i="46"/>
  <c r="PD144" i="46"/>
  <c r="MX144" i="46"/>
  <c r="OK144" i="46"/>
  <c r="NJ144" i="46"/>
  <c r="NP144" i="46"/>
  <c r="OY144" i="46"/>
  <c r="PZ144" i="46"/>
  <c r="NU144" i="46"/>
  <c r="PN144" i="46"/>
  <c r="OW144" i="46"/>
  <c r="OF144" i="46"/>
  <c r="MN144" i="46"/>
  <c r="PK144" i="46"/>
  <c r="MV144" i="46"/>
  <c r="NR144" i="46"/>
  <c r="NE144" i="46"/>
  <c r="PM144" i="46"/>
  <c r="QA144" i="46"/>
  <c r="MJ144" i="46"/>
  <c r="ND144" i="46"/>
  <c r="MG144" i="46"/>
  <c r="NY144" i="46"/>
  <c r="OE144" i="46"/>
  <c r="PB144" i="46"/>
  <c r="OX144" i="46"/>
  <c r="OM144" i="46"/>
  <c r="MS144" i="46"/>
  <c r="OQ144" i="46"/>
  <c r="NC144" i="46"/>
  <c r="OB144" i="46"/>
  <c r="QI144" i="46"/>
  <c r="PY144" i="46"/>
  <c r="OO144" i="46"/>
  <c r="MH144" i="46"/>
  <c r="PU144" i="46"/>
  <c r="QE144" i="46"/>
  <c r="NX144" i="46"/>
  <c r="OC144" i="46"/>
  <c r="OR144" i="46"/>
  <c r="PR144" i="46"/>
  <c r="PE144" i="46"/>
  <c r="QO144" i="46"/>
  <c r="OT144" i="46"/>
  <c r="NS144" i="46"/>
  <c r="QF144" i="46"/>
  <c r="PI144" i="46"/>
  <c r="NG144" i="46"/>
  <c r="QL144" i="46"/>
  <c r="NB144" i="46"/>
  <c r="NF144" i="46"/>
  <c r="NT144" i="46"/>
  <c r="MY144" i="46"/>
  <c r="PC144" i="46"/>
  <c r="MM144" i="46"/>
  <c r="MO144" i="46"/>
  <c r="PH144" i="46"/>
  <c r="QJ144" i="46"/>
  <c r="OI144" i="46"/>
  <c r="PJ144" i="46"/>
  <c r="OU144" i="46"/>
  <c r="ON144" i="46"/>
  <c r="NV144" i="46"/>
  <c r="PX144" i="46"/>
  <c r="NW144" i="46"/>
  <c r="QK144" i="46"/>
  <c r="QC143" i="46"/>
  <c r="QM143" i="46"/>
  <c r="NA143" i="46"/>
  <c r="NL143" i="46"/>
  <c r="NM143" i="46"/>
  <c r="PV143" i="46"/>
  <c r="MR143" i="46"/>
  <c r="PA143" i="46"/>
  <c r="QG143" i="46"/>
  <c r="NO143" i="46"/>
  <c r="QP143" i="46"/>
  <c r="PS143" i="46"/>
  <c r="NI143" i="46"/>
  <c r="NK143" i="46"/>
  <c r="OZ143" i="46"/>
  <c r="MP143" i="46"/>
  <c r="QH143" i="46"/>
  <c r="NZ143" i="46"/>
  <c r="OS143" i="46"/>
  <c r="PT143" i="46"/>
  <c r="NQ143" i="46"/>
  <c r="NH143" i="46"/>
  <c r="MI143" i="46"/>
  <c r="ML143" i="46"/>
  <c r="PW143" i="46"/>
  <c r="QN143" i="46"/>
  <c r="OG143" i="46"/>
  <c r="MZ143" i="46"/>
  <c r="OA143" i="46"/>
  <c r="MU143" i="46"/>
  <c r="QB143" i="46"/>
  <c r="OH143" i="46"/>
  <c r="QD143" i="46"/>
  <c r="QQ143" i="46"/>
  <c r="PL143" i="46"/>
  <c r="MK143" i="46"/>
  <c r="NN143" i="46"/>
  <c r="MF143" i="46"/>
  <c r="PP143" i="46"/>
  <c r="OV143" i="46"/>
  <c r="OP143" i="46"/>
  <c r="MW143" i="46"/>
  <c r="PF143" i="46"/>
  <c r="MQ143" i="46"/>
  <c r="OJ143" i="46"/>
  <c r="OL143" i="46"/>
  <c r="PO143" i="46"/>
  <c r="OD143" i="46"/>
  <c r="PQ143" i="46"/>
  <c r="MT143" i="46"/>
  <c r="PG143" i="46"/>
  <c r="PD143" i="46"/>
  <c r="MX143" i="46"/>
  <c r="OK143" i="46"/>
  <c r="NJ143" i="46"/>
  <c r="NP143" i="46"/>
  <c r="OY143" i="46"/>
  <c r="PZ143" i="46"/>
  <c r="NU143" i="46"/>
  <c r="PN143" i="46"/>
  <c r="OW143" i="46"/>
  <c r="OF143" i="46"/>
  <c r="MN143" i="46"/>
  <c r="PK143" i="46"/>
  <c r="MV143" i="46"/>
  <c r="NR143" i="46"/>
  <c r="NE143" i="46"/>
  <c r="PM143" i="46"/>
  <c r="QA143" i="46"/>
  <c r="MJ143" i="46"/>
  <c r="ND143" i="46"/>
  <c r="MG143" i="46"/>
  <c r="NY143" i="46"/>
  <c r="OE143" i="46"/>
  <c r="PB143" i="46"/>
  <c r="OX143" i="46"/>
  <c r="OM143" i="46"/>
  <c r="MS143" i="46"/>
  <c r="OQ143" i="46"/>
  <c r="NC143" i="46"/>
  <c r="OB143" i="46"/>
  <c r="QI143" i="46"/>
  <c r="PY143" i="46"/>
  <c r="OO143" i="46"/>
  <c r="MH143" i="46"/>
  <c r="PU143" i="46"/>
  <c r="QE143" i="46"/>
  <c r="NX143" i="46"/>
  <c r="OC143" i="46"/>
  <c r="OR143" i="46"/>
  <c r="PR143" i="46"/>
  <c r="PE143" i="46"/>
  <c r="QO143" i="46"/>
  <c r="OT143" i="46"/>
  <c r="NS143" i="46"/>
  <c r="QF143" i="46"/>
  <c r="PI143" i="46"/>
  <c r="NG143" i="46"/>
  <c r="QL143" i="46"/>
  <c r="NB143" i="46"/>
  <c r="NF143" i="46"/>
  <c r="NT143" i="46"/>
  <c r="MY143" i="46"/>
  <c r="PC143" i="46"/>
  <c r="MM143" i="46"/>
  <c r="MO143" i="46"/>
  <c r="PH143" i="46"/>
  <c r="QJ143" i="46"/>
  <c r="OI143" i="46"/>
  <c r="PJ143" i="46"/>
  <c r="OU143" i="46"/>
  <c r="ON143" i="46"/>
  <c r="NV143" i="46"/>
  <c r="PX143" i="46"/>
  <c r="NW143" i="46"/>
  <c r="QK143" i="46"/>
  <c r="QC142" i="46"/>
  <c r="QM142" i="46"/>
  <c r="NA142" i="46"/>
  <c r="NL142" i="46"/>
  <c r="NM142" i="46"/>
  <c r="PV142" i="46"/>
  <c r="MR142" i="46"/>
  <c r="PA142" i="46"/>
  <c r="QG142" i="46"/>
  <c r="NO142" i="46"/>
  <c r="QP142" i="46"/>
  <c r="PS142" i="46"/>
  <c r="NI142" i="46"/>
  <c r="NK142" i="46"/>
  <c r="OZ142" i="46"/>
  <c r="MP142" i="46"/>
  <c r="QH142" i="46"/>
  <c r="NZ142" i="46"/>
  <c r="OS142" i="46"/>
  <c r="PT142" i="46"/>
  <c r="NQ142" i="46"/>
  <c r="NH142" i="46"/>
  <c r="MI142" i="46"/>
  <c r="ML142" i="46"/>
  <c r="PW142" i="46"/>
  <c r="QN142" i="46"/>
  <c r="OG142" i="46"/>
  <c r="MZ142" i="46"/>
  <c r="OA142" i="46"/>
  <c r="MU142" i="46"/>
  <c r="QB142" i="46"/>
  <c r="OH142" i="46"/>
  <c r="QD142" i="46"/>
  <c r="QQ142" i="46"/>
  <c r="PL142" i="46"/>
  <c r="MK142" i="46"/>
  <c r="NN142" i="46"/>
  <c r="MF142" i="46"/>
  <c r="PP142" i="46"/>
  <c r="OV142" i="46"/>
  <c r="OP142" i="46"/>
  <c r="MW142" i="46"/>
  <c r="PF142" i="46"/>
  <c r="MQ142" i="46"/>
  <c r="OJ142" i="46"/>
  <c r="OL142" i="46"/>
  <c r="PO142" i="46"/>
  <c r="OD142" i="46"/>
  <c r="PQ142" i="46"/>
  <c r="MT142" i="46"/>
  <c r="PG142" i="46"/>
  <c r="PD142" i="46"/>
  <c r="MX142" i="46"/>
  <c r="OK142" i="46"/>
  <c r="NJ142" i="46"/>
  <c r="NP142" i="46"/>
  <c r="OY142" i="46"/>
  <c r="PZ142" i="46"/>
  <c r="NU142" i="46"/>
  <c r="PN142" i="46"/>
  <c r="OW142" i="46"/>
  <c r="OF142" i="46"/>
  <c r="MN142" i="46"/>
  <c r="PK142" i="46"/>
  <c r="MV142" i="46"/>
  <c r="NR142" i="46"/>
  <c r="NE142" i="46"/>
  <c r="PM142" i="46"/>
  <c r="QA142" i="46"/>
  <c r="MJ142" i="46"/>
  <c r="ND142" i="46"/>
  <c r="MG142" i="46"/>
  <c r="NY142" i="46"/>
  <c r="OE142" i="46"/>
  <c r="PB142" i="46"/>
  <c r="OX142" i="46"/>
  <c r="OM142" i="46"/>
  <c r="MS142" i="46"/>
  <c r="OQ142" i="46"/>
  <c r="NC142" i="46"/>
  <c r="OB142" i="46"/>
  <c r="QI142" i="46"/>
  <c r="PY142" i="46"/>
  <c r="OO142" i="46"/>
  <c r="MH142" i="46"/>
  <c r="PU142" i="46"/>
  <c r="QE142" i="46"/>
  <c r="NX142" i="46"/>
  <c r="OC142" i="46"/>
  <c r="OR142" i="46"/>
  <c r="PR142" i="46"/>
  <c r="PE142" i="46"/>
  <c r="QO142" i="46"/>
  <c r="OT142" i="46"/>
  <c r="NS142" i="46"/>
  <c r="QF142" i="46"/>
  <c r="PI142" i="46"/>
  <c r="NG142" i="46"/>
  <c r="QL142" i="46"/>
  <c r="NB142" i="46"/>
  <c r="NF142" i="46"/>
  <c r="NT142" i="46"/>
  <c r="MY142" i="46"/>
  <c r="PC142" i="46"/>
  <c r="MM142" i="46"/>
  <c r="MO142" i="46"/>
  <c r="PH142" i="46"/>
  <c r="QJ142" i="46"/>
  <c r="OI142" i="46"/>
  <c r="PJ142" i="46"/>
  <c r="OU142" i="46"/>
  <c r="ON142" i="46"/>
  <c r="NV142" i="46"/>
  <c r="PX142" i="46"/>
  <c r="NW142" i="46"/>
  <c r="QK142" i="46"/>
  <c r="QC141" i="46"/>
  <c r="QM141" i="46"/>
  <c r="NA141" i="46"/>
  <c r="NL141" i="46"/>
  <c r="NM141" i="46"/>
  <c r="PV141" i="46"/>
  <c r="MR141" i="46"/>
  <c r="PA141" i="46"/>
  <c r="QG141" i="46"/>
  <c r="NO141" i="46"/>
  <c r="QP141" i="46"/>
  <c r="PS141" i="46"/>
  <c r="NI141" i="46"/>
  <c r="NK141" i="46"/>
  <c r="OZ141" i="46"/>
  <c r="MP141" i="46"/>
  <c r="QH141" i="46"/>
  <c r="NZ141" i="46"/>
  <c r="OS141" i="46"/>
  <c r="PT141" i="46"/>
  <c r="NQ141" i="46"/>
  <c r="NH141" i="46"/>
  <c r="MI141" i="46"/>
  <c r="ML141" i="46"/>
  <c r="PW141" i="46"/>
  <c r="QN141" i="46"/>
  <c r="OG141" i="46"/>
  <c r="MZ141" i="46"/>
  <c r="OA141" i="46"/>
  <c r="MU141" i="46"/>
  <c r="QB141" i="46"/>
  <c r="OH141" i="46"/>
  <c r="QD141" i="46"/>
  <c r="QQ141" i="46"/>
  <c r="PL141" i="46"/>
  <c r="MK141" i="46"/>
  <c r="NN141" i="46"/>
  <c r="MF141" i="46"/>
  <c r="PP141" i="46"/>
  <c r="OV141" i="46"/>
  <c r="OP141" i="46"/>
  <c r="MW141" i="46"/>
  <c r="PF141" i="46"/>
  <c r="MQ141" i="46"/>
  <c r="OJ141" i="46"/>
  <c r="OL141" i="46"/>
  <c r="PO141" i="46"/>
  <c r="OD141" i="46"/>
  <c r="PQ141" i="46"/>
  <c r="MT141" i="46"/>
  <c r="PG141" i="46"/>
  <c r="PD141" i="46"/>
  <c r="MX141" i="46"/>
  <c r="OK141" i="46"/>
  <c r="NJ141" i="46"/>
  <c r="NP141" i="46"/>
  <c r="OY141" i="46"/>
  <c r="PZ141" i="46"/>
  <c r="NU141" i="46"/>
  <c r="PN141" i="46"/>
  <c r="OW141" i="46"/>
  <c r="OF141" i="46"/>
  <c r="MN141" i="46"/>
  <c r="PK141" i="46"/>
  <c r="MV141" i="46"/>
  <c r="NR141" i="46"/>
  <c r="NE141" i="46"/>
  <c r="PM141" i="46"/>
  <c r="QA141" i="46"/>
  <c r="MJ141" i="46"/>
  <c r="ND141" i="46"/>
  <c r="MG141" i="46"/>
  <c r="NY141" i="46"/>
  <c r="OE141" i="46"/>
  <c r="PB141" i="46"/>
  <c r="OX141" i="46"/>
  <c r="OM141" i="46"/>
  <c r="MS141" i="46"/>
  <c r="OQ141" i="46"/>
  <c r="NC141" i="46"/>
  <c r="OB141" i="46"/>
  <c r="QI141" i="46"/>
  <c r="PY141" i="46"/>
  <c r="OO141" i="46"/>
  <c r="MH141" i="46"/>
  <c r="PU141" i="46"/>
  <c r="QE141" i="46"/>
  <c r="NX141" i="46"/>
  <c r="OC141" i="46"/>
  <c r="OR141" i="46"/>
  <c r="PR141" i="46"/>
  <c r="PE141" i="46"/>
  <c r="QO141" i="46"/>
  <c r="OT141" i="46"/>
  <c r="NS141" i="46"/>
  <c r="QF141" i="46"/>
  <c r="PI141" i="46"/>
  <c r="NG141" i="46"/>
  <c r="QL141" i="46"/>
  <c r="NB141" i="46"/>
  <c r="NF141" i="46"/>
  <c r="NT141" i="46"/>
  <c r="MY141" i="46"/>
  <c r="PC141" i="46"/>
  <c r="MM141" i="46"/>
  <c r="MO141" i="46"/>
  <c r="PH141" i="46"/>
  <c r="QJ141" i="46"/>
  <c r="OI141" i="46"/>
  <c r="PJ141" i="46"/>
  <c r="OU141" i="46"/>
  <c r="ON141" i="46"/>
  <c r="NV141" i="46"/>
  <c r="PX141" i="46"/>
  <c r="NW141" i="46"/>
  <c r="QK141" i="46"/>
  <c r="QC140" i="46"/>
  <c r="QM140" i="46"/>
  <c r="NA140" i="46"/>
  <c r="NL140" i="46"/>
  <c r="NM140" i="46"/>
  <c r="PV140" i="46"/>
  <c r="MR140" i="46"/>
  <c r="PA140" i="46"/>
  <c r="QG140" i="46"/>
  <c r="NO140" i="46"/>
  <c r="QP140" i="46"/>
  <c r="PS140" i="46"/>
  <c r="NI140" i="46"/>
  <c r="NK140" i="46"/>
  <c r="OZ140" i="46"/>
  <c r="MP140" i="46"/>
  <c r="QH140" i="46"/>
  <c r="NZ140" i="46"/>
  <c r="OS140" i="46"/>
  <c r="PT140" i="46"/>
  <c r="NQ140" i="46"/>
  <c r="NH140" i="46"/>
  <c r="MI140" i="46"/>
  <c r="ML140" i="46"/>
  <c r="PW140" i="46"/>
  <c r="QN140" i="46"/>
  <c r="OG140" i="46"/>
  <c r="MZ140" i="46"/>
  <c r="OA140" i="46"/>
  <c r="MU140" i="46"/>
  <c r="QB140" i="46"/>
  <c r="OH140" i="46"/>
  <c r="QD140" i="46"/>
  <c r="QQ140" i="46"/>
  <c r="PL140" i="46"/>
  <c r="MK140" i="46"/>
  <c r="NN140" i="46"/>
  <c r="MF140" i="46"/>
  <c r="PP140" i="46"/>
  <c r="OV140" i="46"/>
  <c r="OP140" i="46"/>
  <c r="MW140" i="46"/>
  <c r="PF140" i="46"/>
  <c r="MQ140" i="46"/>
  <c r="OJ140" i="46"/>
  <c r="OL140" i="46"/>
  <c r="PO140" i="46"/>
  <c r="OD140" i="46"/>
  <c r="PQ140" i="46"/>
  <c r="MT140" i="46"/>
  <c r="PG140" i="46"/>
  <c r="PD140" i="46"/>
  <c r="MX140" i="46"/>
  <c r="OK140" i="46"/>
  <c r="NJ140" i="46"/>
  <c r="NP140" i="46"/>
  <c r="OY140" i="46"/>
  <c r="PZ140" i="46"/>
  <c r="NU140" i="46"/>
  <c r="PN140" i="46"/>
  <c r="OW140" i="46"/>
  <c r="OF140" i="46"/>
  <c r="MN140" i="46"/>
  <c r="PK140" i="46"/>
  <c r="MV140" i="46"/>
  <c r="NR140" i="46"/>
  <c r="NE140" i="46"/>
  <c r="PM140" i="46"/>
  <c r="QA140" i="46"/>
  <c r="MJ140" i="46"/>
  <c r="ND140" i="46"/>
  <c r="MG140" i="46"/>
  <c r="NY140" i="46"/>
  <c r="OE140" i="46"/>
  <c r="PB140" i="46"/>
  <c r="OX140" i="46"/>
  <c r="OM140" i="46"/>
  <c r="MS140" i="46"/>
  <c r="OQ140" i="46"/>
  <c r="NC140" i="46"/>
  <c r="OB140" i="46"/>
  <c r="QI140" i="46"/>
  <c r="PY140" i="46"/>
  <c r="OO140" i="46"/>
  <c r="MH140" i="46"/>
  <c r="PU140" i="46"/>
  <c r="QE140" i="46"/>
  <c r="NX140" i="46"/>
  <c r="OC140" i="46"/>
  <c r="OR140" i="46"/>
  <c r="PR140" i="46"/>
  <c r="PE140" i="46"/>
  <c r="QO140" i="46"/>
  <c r="OT140" i="46"/>
  <c r="NS140" i="46"/>
  <c r="QF140" i="46"/>
  <c r="PI140" i="46"/>
  <c r="NG140" i="46"/>
  <c r="QL140" i="46"/>
  <c r="NB140" i="46"/>
  <c r="NF140" i="46"/>
  <c r="NT140" i="46"/>
  <c r="MY140" i="46"/>
  <c r="PC140" i="46"/>
  <c r="MM140" i="46"/>
  <c r="MO140" i="46"/>
  <c r="PH140" i="46"/>
  <c r="QJ140" i="46"/>
  <c r="OI140" i="46"/>
  <c r="PJ140" i="46"/>
  <c r="OU140" i="46"/>
  <c r="ON140" i="46"/>
  <c r="NV140" i="46"/>
  <c r="PX140" i="46"/>
  <c r="NW140" i="46"/>
  <c r="QK140" i="46"/>
  <c r="QC139" i="46"/>
  <c r="QM139" i="46"/>
  <c r="NA139" i="46"/>
  <c r="NL139" i="46"/>
  <c r="NM139" i="46"/>
  <c r="PV139" i="46"/>
  <c r="MR139" i="46"/>
  <c r="PA139" i="46"/>
  <c r="QG139" i="46"/>
  <c r="NO139" i="46"/>
  <c r="QP139" i="46"/>
  <c r="PS139" i="46"/>
  <c r="NI139" i="46"/>
  <c r="NK139" i="46"/>
  <c r="OZ139" i="46"/>
  <c r="MP139" i="46"/>
  <c r="QH139" i="46"/>
  <c r="NZ139" i="46"/>
  <c r="OS139" i="46"/>
  <c r="PT139" i="46"/>
  <c r="NQ139" i="46"/>
  <c r="NH139" i="46"/>
  <c r="MI139" i="46"/>
  <c r="ML139" i="46"/>
  <c r="PW139" i="46"/>
  <c r="QN139" i="46"/>
  <c r="OG139" i="46"/>
  <c r="MZ139" i="46"/>
  <c r="OA139" i="46"/>
  <c r="MU139" i="46"/>
  <c r="QB139" i="46"/>
  <c r="OH139" i="46"/>
  <c r="QD139" i="46"/>
  <c r="QQ139" i="46"/>
  <c r="PL139" i="46"/>
  <c r="MK139" i="46"/>
  <c r="NN139" i="46"/>
  <c r="MF139" i="46"/>
  <c r="PP139" i="46"/>
  <c r="OV139" i="46"/>
  <c r="OP139" i="46"/>
  <c r="MW139" i="46"/>
  <c r="PF139" i="46"/>
  <c r="MQ139" i="46"/>
  <c r="OJ139" i="46"/>
  <c r="OL139" i="46"/>
  <c r="PO139" i="46"/>
  <c r="OD139" i="46"/>
  <c r="PQ139" i="46"/>
  <c r="MT139" i="46"/>
  <c r="PG139" i="46"/>
  <c r="PD139" i="46"/>
  <c r="MX139" i="46"/>
  <c r="OK139" i="46"/>
  <c r="NJ139" i="46"/>
  <c r="NP139" i="46"/>
  <c r="OY139" i="46"/>
  <c r="PZ139" i="46"/>
  <c r="NU139" i="46"/>
  <c r="PN139" i="46"/>
  <c r="OW139" i="46"/>
  <c r="OF139" i="46"/>
  <c r="MN139" i="46"/>
  <c r="PK139" i="46"/>
  <c r="MV139" i="46"/>
  <c r="NR139" i="46"/>
  <c r="NE139" i="46"/>
  <c r="PM139" i="46"/>
  <c r="QA139" i="46"/>
  <c r="MJ139" i="46"/>
  <c r="ND139" i="46"/>
  <c r="MG139" i="46"/>
  <c r="NY139" i="46"/>
  <c r="OE139" i="46"/>
  <c r="PB139" i="46"/>
  <c r="OX139" i="46"/>
  <c r="OM139" i="46"/>
  <c r="MS139" i="46"/>
  <c r="OQ139" i="46"/>
  <c r="NC139" i="46"/>
  <c r="OB139" i="46"/>
  <c r="QI139" i="46"/>
  <c r="PY139" i="46"/>
  <c r="OO139" i="46"/>
  <c r="MH139" i="46"/>
  <c r="PU139" i="46"/>
  <c r="QE139" i="46"/>
  <c r="NX139" i="46"/>
  <c r="OC139" i="46"/>
  <c r="OR139" i="46"/>
  <c r="PR139" i="46"/>
  <c r="PE139" i="46"/>
  <c r="QO139" i="46"/>
  <c r="OT139" i="46"/>
  <c r="NS139" i="46"/>
  <c r="QF139" i="46"/>
  <c r="PI139" i="46"/>
  <c r="NG139" i="46"/>
  <c r="QL139" i="46"/>
  <c r="NB139" i="46"/>
  <c r="NF139" i="46"/>
  <c r="NT139" i="46"/>
  <c r="MY139" i="46"/>
  <c r="PC139" i="46"/>
  <c r="MM139" i="46"/>
  <c r="MO139" i="46"/>
  <c r="PH139" i="46"/>
  <c r="QJ139" i="46"/>
  <c r="OI139" i="46"/>
  <c r="PJ139" i="46"/>
  <c r="OU139" i="46"/>
  <c r="ON139" i="46"/>
  <c r="NV139" i="46"/>
  <c r="PX139" i="46"/>
  <c r="NW139" i="46"/>
  <c r="QK139" i="46"/>
  <c r="QC138" i="46"/>
  <c r="QM138" i="46"/>
  <c r="NA138" i="46"/>
  <c r="NL138" i="46"/>
  <c r="NM138" i="46"/>
  <c r="PV138" i="46"/>
  <c r="MR138" i="46"/>
  <c r="PA138" i="46"/>
  <c r="QG138" i="46"/>
  <c r="NO138" i="46"/>
  <c r="QP138" i="46"/>
  <c r="PS138" i="46"/>
  <c r="NI138" i="46"/>
  <c r="NK138" i="46"/>
  <c r="OZ138" i="46"/>
  <c r="MP138" i="46"/>
  <c r="QH138" i="46"/>
  <c r="NZ138" i="46"/>
  <c r="OS138" i="46"/>
  <c r="PT138" i="46"/>
  <c r="NQ138" i="46"/>
  <c r="NH138" i="46"/>
  <c r="MI138" i="46"/>
  <c r="ML138" i="46"/>
  <c r="PW138" i="46"/>
  <c r="QN138" i="46"/>
  <c r="OG138" i="46"/>
  <c r="MZ138" i="46"/>
  <c r="OA138" i="46"/>
  <c r="MU138" i="46"/>
  <c r="QB138" i="46"/>
  <c r="OH138" i="46"/>
  <c r="QD138" i="46"/>
  <c r="QQ138" i="46"/>
  <c r="PL138" i="46"/>
  <c r="MK138" i="46"/>
  <c r="NN138" i="46"/>
  <c r="MF138" i="46"/>
  <c r="PP138" i="46"/>
  <c r="OV138" i="46"/>
  <c r="OP138" i="46"/>
  <c r="MW138" i="46"/>
  <c r="PF138" i="46"/>
  <c r="MQ138" i="46"/>
  <c r="OJ138" i="46"/>
  <c r="OL138" i="46"/>
  <c r="PO138" i="46"/>
  <c r="OD138" i="46"/>
  <c r="PQ138" i="46"/>
  <c r="MT138" i="46"/>
  <c r="PG138" i="46"/>
  <c r="PD138" i="46"/>
  <c r="MX138" i="46"/>
  <c r="OK138" i="46"/>
  <c r="NJ138" i="46"/>
  <c r="NP138" i="46"/>
  <c r="OY138" i="46"/>
  <c r="PZ138" i="46"/>
  <c r="NU138" i="46"/>
  <c r="PN138" i="46"/>
  <c r="OW138" i="46"/>
  <c r="OF138" i="46"/>
  <c r="MN138" i="46"/>
  <c r="PK138" i="46"/>
  <c r="MV138" i="46"/>
  <c r="NR138" i="46"/>
  <c r="NE138" i="46"/>
  <c r="PM138" i="46"/>
  <c r="QA138" i="46"/>
  <c r="MJ138" i="46"/>
  <c r="ND138" i="46"/>
  <c r="MG138" i="46"/>
  <c r="NY138" i="46"/>
  <c r="OE138" i="46"/>
  <c r="PB138" i="46"/>
  <c r="OX138" i="46"/>
  <c r="OM138" i="46"/>
  <c r="MS138" i="46"/>
  <c r="OQ138" i="46"/>
  <c r="NC138" i="46"/>
  <c r="OB138" i="46"/>
  <c r="QI138" i="46"/>
  <c r="PY138" i="46"/>
  <c r="OO138" i="46"/>
  <c r="MH138" i="46"/>
  <c r="PU138" i="46"/>
  <c r="QE138" i="46"/>
  <c r="NX138" i="46"/>
  <c r="OC138" i="46"/>
  <c r="OR138" i="46"/>
  <c r="PR138" i="46"/>
  <c r="PE138" i="46"/>
  <c r="QO138" i="46"/>
  <c r="OT138" i="46"/>
  <c r="NS138" i="46"/>
  <c r="QF138" i="46"/>
  <c r="PI138" i="46"/>
  <c r="NG138" i="46"/>
  <c r="QL138" i="46"/>
  <c r="NB138" i="46"/>
  <c r="NF138" i="46"/>
  <c r="NT138" i="46"/>
  <c r="MY138" i="46"/>
  <c r="PC138" i="46"/>
  <c r="MM138" i="46"/>
  <c r="MO138" i="46"/>
  <c r="PH138" i="46"/>
  <c r="QJ138" i="46"/>
  <c r="OI138" i="46"/>
  <c r="PJ138" i="46"/>
  <c r="OU138" i="46"/>
  <c r="ON138" i="46"/>
  <c r="NV138" i="46"/>
  <c r="PX138" i="46"/>
  <c r="NW138" i="46"/>
  <c r="QK138" i="46"/>
  <c r="QC137" i="46"/>
  <c r="QM137" i="46"/>
  <c r="NA137" i="46"/>
  <c r="NL137" i="46"/>
  <c r="NM137" i="46"/>
  <c r="PV137" i="46"/>
  <c r="MR137" i="46"/>
  <c r="PA137" i="46"/>
  <c r="QG137" i="46"/>
  <c r="NO137" i="46"/>
  <c r="QP137" i="46"/>
  <c r="PS137" i="46"/>
  <c r="NI137" i="46"/>
  <c r="NK137" i="46"/>
  <c r="OZ137" i="46"/>
  <c r="MP137" i="46"/>
  <c r="QH137" i="46"/>
  <c r="NZ137" i="46"/>
  <c r="OS137" i="46"/>
  <c r="PT137" i="46"/>
  <c r="NQ137" i="46"/>
  <c r="NH137" i="46"/>
  <c r="MI137" i="46"/>
  <c r="ML137" i="46"/>
  <c r="PW137" i="46"/>
  <c r="QN137" i="46"/>
  <c r="OG137" i="46"/>
  <c r="MZ137" i="46"/>
  <c r="OA137" i="46"/>
  <c r="MU137" i="46"/>
  <c r="QB137" i="46"/>
  <c r="OH137" i="46"/>
  <c r="QD137" i="46"/>
  <c r="QQ137" i="46"/>
  <c r="PL137" i="46"/>
  <c r="MK137" i="46"/>
  <c r="NN137" i="46"/>
  <c r="MF137" i="46"/>
  <c r="PP137" i="46"/>
  <c r="OV137" i="46"/>
  <c r="OP137" i="46"/>
  <c r="MW137" i="46"/>
  <c r="PF137" i="46"/>
  <c r="MQ137" i="46"/>
  <c r="OJ137" i="46"/>
  <c r="OL137" i="46"/>
  <c r="PO137" i="46"/>
  <c r="OD137" i="46"/>
  <c r="PQ137" i="46"/>
  <c r="MT137" i="46"/>
  <c r="PG137" i="46"/>
  <c r="PD137" i="46"/>
  <c r="MX137" i="46"/>
  <c r="OK137" i="46"/>
  <c r="NJ137" i="46"/>
  <c r="NP137" i="46"/>
  <c r="OY137" i="46"/>
  <c r="PZ137" i="46"/>
  <c r="NU137" i="46"/>
  <c r="PN137" i="46"/>
  <c r="OW137" i="46"/>
  <c r="OF137" i="46"/>
  <c r="MN137" i="46"/>
  <c r="PK137" i="46"/>
  <c r="MV137" i="46"/>
  <c r="NR137" i="46"/>
  <c r="NE137" i="46"/>
  <c r="PM137" i="46"/>
  <c r="QA137" i="46"/>
  <c r="MJ137" i="46"/>
  <c r="ND137" i="46"/>
  <c r="MG137" i="46"/>
  <c r="NY137" i="46"/>
  <c r="OE137" i="46"/>
  <c r="PB137" i="46"/>
  <c r="OX137" i="46"/>
  <c r="OM137" i="46"/>
  <c r="MS137" i="46"/>
  <c r="OQ137" i="46"/>
  <c r="NC137" i="46"/>
  <c r="OB137" i="46"/>
  <c r="QI137" i="46"/>
  <c r="PY137" i="46"/>
  <c r="OO137" i="46"/>
  <c r="MH137" i="46"/>
  <c r="PU137" i="46"/>
  <c r="QE137" i="46"/>
  <c r="NX137" i="46"/>
  <c r="OC137" i="46"/>
  <c r="OR137" i="46"/>
  <c r="PR137" i="46"/>
  <c r="PE137" i="46"/>
  <c r="QO137" i="46"/>
  <c r="OT137" i="46"/>
  <c r="NS137" i="46"/>
  <c r="QF137" i="46"/>
  <c r="PI137" i="46"/>
  <c r="NG137" i="46"/>
  <c r="QL137" i="46"/>
  <c r="NB137" i="46"/>
  <c r="NF137" i="46"/>
  <c r="NT137" i="46"/>
  <c r="MY137" i="46"/>
  <c r="PC137" i="46"/>
  <c r="MM137" i="46"/>
  <c r="MO137" i="46"/>
  <c r="PH137" i="46"/>
  <c r="QJ137" i="46"/>
  <c r="OI137" i="46"/>
  <c r="PJ137" i="46"/>
  <c r="OU137" i="46"/>
  <c r="ON137" i="46"/>
  <c r="NV137" i="46"/>
  <c r="PX137" i="46"/>
  <c r="NW137" i="46"/>
  <c r="QK137" i="46"/>
  <c r="QC136" i="46"/>
  <c r="QM136" i="46"/>
  <c r="NA136" i="46"/>
  <c r="NL136" i="46"/>
  <c r="NM136" i="46"/>
  <c r="PV136" i="46"/>
  <c r="MR136" i="46"/>
  <c r="PA136" i="46"/>
  <c r="QG136" i="46"/>
  <c r="NO136" i="46"/>
  <c r="QP136" i="46"/>
  <c r="PS136" i="46"/>
  <c r="NI136" i="46"/>
  <c r="NK136" i="46"/>
  <c r="OZ136" i="46"/>
  <c r="MP136" i="46"/>
  <c r="QH136" i="46"/>
  <c r="NZ136" i="46"/>
  <c r="OS136" i="46"/>
  <c r="PT136" i="46"/>
  <c r="NQ136" i="46"/>
  <c r="NH136" i="46"/>
  <c r="MI136" i="46"/>
  <c r="ML136" i="46"/>
  <c r="PW136" i="46"/>
  <c r="QN136" i="46"/>
  <c r="OG136" i="46"/>
  <c r="MZ136" i="46"/>
  <c r="OA136" i="46"/>
  <c r="MU136" i="46"/>
  <c r="QB136" i="46"/>
  <c r="OH136" i="46"/>
  <c r="QD136" i="46"/>
  <c r="QQ136" i="46"/>
  <c r="PL136" i="46"/>
  <c r="MK136" i="46"/>
  <c r="NN136" i="46"/>
  <c r="MF136" i="46"/>
  <c r="PP136" i="46"/>
  <c r="OV136" i="46"/>
  <c r="OP136" i="46"/>
  <c r="MW136" i="46"/>
  <c r="PF136" i="46"/>
  <c r="MQ136" i="46"/>
  <c r="OJ136" i="46"/>
  <c r="OL136" i="46"/>
  <c r="PO136" i="46"/>
  <c r="OD136" i="46"/>
  <c r="PQ136" i="46"/>
  <c r="MT136" i="46"/>
  <c r="PG136" i="46"/>
  <c r="PD136" i="46"/>
  <c r="MX136" i="46"/>
  <c r="OK136" i="46"/>
  <c r="NJ136" i="46"/>
  <c r="NP136" i="46"/>
  <c r="OY136" i="46"/>
  <c r="PZ136" i="46"/>
  <c r="NU136" i="46"/>
  <c r="PN136" i="46"/>
  <c r="OW136" i="46"/>
  <c r="OF136" i="46"/>
  <c r="MN136" i="46"/>
  <c r="PK136" i="46"/>
  <c r="MV136" i="46"/>
  <c r="NR136" i="46"/>
  <c r="NE136" i="46"/>
  <c r="PM136" i="46"/>
  <c r="QA136" i="46"/>
  <c r="MJ136" i="46"/>
  <c r="ND136" i="46"/>
  <c r="MG136" i="46"/>
  <c r="NY136" i="46"/>
  <c r="OE136" i="46"/>
  <c r="PB136" i="46"/>
  <c r="OX136" i="46"/>
  <c r="OM136" i="46"/>
  <c r="MS136" i="46"/>
  <c r="OQ136" i="46"/>
  <c r="NC136" i="46"/>
  <c r="OB136" i="46"/>
  <c r="QI136" i="46"/>
  <c r="PY136" i="46"/>
  <c r="OO136" i="46"/>
  <c r="MH136" i="46"/>
  <c r="PU136" i="46"/>
  <c r="QE136" i="46"/>
  <c r="NX136" i="46"/>
  <c r="OC136" i="46"/>
  <c r="OR136" i="46"/>
  <c r="PR136" i="46"/>
  <c r="PE136" i="46"/>
  <c r="QO136" i="46"/>
  <c r="OT136" i="46"/>
  <c r="NS136" i="46"/>
  <c r="QF136" i="46"/>
  <c r="PI136" i="46"/>
  <c r="NG136" i="46"/>
  <c r="QL136" i="46"/>
  <c r="NB136" i="46"/>
  <c r="NF136" i="46"/>
  <c r="NT136" i="46"/>
  <c r="MY136" i="46"/>
  <c r="PC136" i="46"/>
  <c r="MM136" i="46"/>
  <c r="MO136" i="46"/>
  <c r="PH136" i="46"/>
  <c r="QJ136" i="46"/>
  <c r="OI136" i="46"/>
  <c r="PJ136" i="46"/>
  <c r="OU136" i="46"/>
  <c r="ON136" i="46"/>
  <c r="NV136" i="46"/>
  <c r="PX136" i="46"/>
  <c r="NW136" i="46"/>
  <c r="QK136" i="46"/>
  <c r="QC135" i="46"/>
  <c r="QM135" i="46"/>
  <c r="NA135" i="46"/>
  <c r="NL135" i="46"/>
  <c r="NM135" i="46"/>
  <c r="PV135" i="46"/>
  <c r="MR135" i="46"/>
  <c r="PA135" i="46"/>
  <c r="QG135" i="46"/>
  <c r="NO135" i="46"/>
  <c r="QP135" i="46"/>
  <c r="PS135" i="46"/>
  <c r="NI135" i="46"/>
  <c r="NK135" i="46"/>
  <c r="OZ135" i="46"/>
  <c r="MP135" i="46"/>
  <c r="QH135" i="46"/>
  <c r="NZ135" i="46"/>
  <c r="OS135" i="46"/>
  <c r="PT135" i="46"/>
  <c r="NQ135" i="46"/>
  <c r="NH135" i="46"/>
  <c r="MI135" i="46"/>
  <c r="ML135" i="46"/>
  <c r="PW135" i="46"/>
  <c r="QN135" i="46"/>
  <c r="OG135" i="46"/>
  <c r="MZ135" i="46"/>
  <c r="OA135" i="46"/>
  <c r="MU135" i="46"/>
  <c r="QB135" i="46"/>
  <c r="OH135" i="46"/>
  <c r="QD135" i="46"/>
  <c r="QQ135" i="46"/>
  <c r="PL135" i="46"/>
  <c r="MK135" i="46"/>
  <c r="NN135" i="46"/>
  <c r="MF135" i="46"/>
  <c r="PP135" i="46"/>
  <c r="OV135" i="46"/>
  <c r="OP135" i="46"/>
  <c r="MW135" i="46"/>
  <c r="PF135" i="46"/>
  <c r="MQ135" i="46"/>
  <c r="OJ135" i="46"/>
  <c r="OL135" i="46"/>
  <c r="PO135" i="46"/>
  <c r="OD135" i="46"/>
  <c r="PQ135" i="46"/>
  <c r="MT135" i="46"/>
  <c r="PG135" i="46"/>
  <c r="PD135" i="46"/>
  <c r="MX135" i="46"/>
  <c r="OK135" i="46"/>
  <c r="NJ135" i="46"/>
  <c r="NP135" i="46"/>
  <c r="OY135" i="46"/>
  <c r="PZ135" i="46"/>
  <c r="NU135" i="46"/>
  <c r="PN135" i="46"/>
  <c r="OW135" i="46"/>
  <c r="OF135" i="46"/>
  <c r="MN135" i="46"/>
  <c r="PK135" i="46"/>
  <c r="MV135" i="46"/>
  <c r="NR135" i="46"/>
  <c r="NE135" i="46"/>
  <c r="PM135" i="46"/>
  <c r="QA135" i="46"/>
  <c r="MJ135" i="46"/>
  <c r="ND135" i="46"/>
  <c r="MG135" i="46"/>
  <c r="NY135" i="46"/>
  <c r="OE135" i="46"/>
  <c r="PB135" i="46"/>
  <c r="OX135" i="46"/>
  <c r="OM135" i="46"/>
  <c r="MS135" i="46"/>
  <c r="OQ135" i="46"/>
  <c r="NC135" i="46"/>
  <c r="OB135" i="46"/>
  <c r="QI135" i="46"/>
  <c r="PY135" i="46"/>
  <c r="OO135" i="46"/>
  <c r="MH135" i="46"/>
  <c r="PU135" i="46"/>
  <c r="QE135" i="46"/>
  <c r="NX135" i="46"/>
  <c r="OC135" i="46"/>
  <c r="OR135" i="46"/>
  <c r="PR135" i="46"/>
  <c r="PE135" i="46"/>
  <c r="QO135" i="46"/>
  <c r="OT135" i="46"/>
  <c r="NS135" i="46"/>
  <c r="QF135" i="46"/>
  <c r="PI135" i="46"/>
  <c r="NG135" i="46"/>
  <c r="QL135" i="46"/>
  <c r="NB135" i="46"/>
  <c r="NF135" i="46"/>
  <c r="NT135" i="46"/>
  <c r="MY135" i="46"/>
  <c r="PC135" i="46"/>
  <c r="MM135" i="46"/>
  <c r="MO135" i="46"/>
  <c r="PH135" i="46"/>
  <c r="QJ135" i="46"/>
  <c r="OI135" i="46"/>
  <c r="PJ135" i="46"/>
  <c r="OU135" i="46"/>
  <c r="ON135" i="46"/>
  <c r="NV135" i="46"/>
  <c r="PX135" i="46"/>
  <c r="NW135" i="46"/>
  <c r="QK135" i="46"/>
  <c r="QC134" i="46"/>
  <c r="QM134" i="46"/>
  <c r="NA134" i="46"/>
  <c r="NL134" i="46"/>
  <c r="NM134" i="46"/>
  <c r="PV134" i="46"/>
  <c r="MR134" i="46"/>
  <c r="PA134" i="46"/>
  <c r="QG134" i="46"/>
  <c r="NO134" i="46"/>
  <c r="QP134" i="46"/>
  <c r="PS134" i="46"/>
  <c r="NI134" i="46"/>
  <c r="NK134" i="46"/>
  <c r="OZ134" i="46"/>
  <c r="MP134" i="46"/>
  <c r="QH134" i="46"/>
  <c r="NZ134" i="46"/>
  <c r="OS134" i="46"/>
  <c r="PT134" i="46"/>
  <c r="NQ134" i="46"/>
  <c r="NH134" i="46"/>
  <c r="MI134" i="46"/>
  <c r="ML134" i="46"/>
  <c r="PW134" i="46"/>
  <c r="QN134" i="46"/>
  <c r="OG134" i="46"/>
  <c r="MZ134" i="46"/>
  <c r="OA134" i="46"/>
  <c r="MU134" i="46"/>
  <c r="QB134" i="46"/>
  <c r="OH134" i="46"/>
  <c r="QD134" i="46"/>
  <c r="QQ134" i="46"/>
  <c r="PL134" i="46"/>
  <c r="MK134" i="46"/>
  <c r="NN134" i="46"/>
  <c r="MF134" i="46"/>
  <c r="PP134" i="46"/>
  <c r="OV134" i="46"/>
  <c r="OP134" i="46"/>
  <c r="MW134" i="46"/>
  <c r="PF134" i="46"/>
  <c r="MQ134" i="46"/>
  <c r="OJ134" i="46"/>
  <c r="OL134" i="46"/>
  <c r="PO134" i="46"/>
  <c r="OD134" i="46"/>
  <c r="PQ134" i="46"/>
  <c r="MT134" i="46"/>
  <c r="PG134" i="46"/>
  <c r="PD134" i="46"/>
  <c r="MX134" i="46"/>
  <c r="OK134" i="46"/>
  <c r="NJ134" i="46"/>
  <c r="NP134" i="46"/>
  <c r="OY134" i="46"/>
  <c r="PZ134" i="46"/>
  <c r="NU134" i="46"/>
  <c r="PN134" i="46"/>
  <c r="OW134" i="46"/>
  <c r="OF134" i="46"/>
  <c r="MN134" i="46"/>
  <c r="PK134" i="46"/>
  <c r="MV134" i="46"/>
  <c r="NR134" i="46"/>
  <c r="NE134" i="46"/>
  <c r="PM134" i="46"/>
  <c r="QA134" i="46"/>
  <c r="MJ134" i="46"/>
  <c r="ND134" i="46"/>
  <c r="MG134" i="46"/>
  <c r="NY134" i="46"/>
  <c r="OE134" i="46"/>
  <c r="PB134" i="46"/>
  <c r="OX134" i="46"/>
  <c r="OM134" i="46"/>
  <c r="MS134" i="46"/>
  <c r="OQ134" i="46"/>
  <c r="NC134" i="46"/>
  <c r="OB134" i="46"/>
  <c r="QI134" i="46"/>
  <c r="PY134" i="46"/>
  <c r="OO134" i="46"/>
  <c r="MH134" i="46"/>
  <c r="PU134" i="46"/>
  <c r="QE134" i="46"/>
  <c r="NX134" i="46"/>
  <c r="OC134" i="46"/>
  <c r="OR134" i="46"/>
  <c r="PR134" i="46"/>
  <c r="PE134" i="46"/>
  <c r="QO134" i="46"/>
  <c r="OT134" i="46"/>
  <c r="NS134" i="46"/>
  <c r="QF134" i="46"/>
  <c r="PI134" i="46"/>
  <c r="NG134" i="46"/>
  <c r="QL134" i="46"/>
  <c r="NB134" i="46"/>
  <c r="NF134" i="46"/>
  <c r="NT134" i="46"/>
  <c r="MY134" i="46"/>
  <c r="PC134" i="46"/>
  <c r="MM134" i="46"/>
  <c r="MO134" i="46"/>
  <c r="PH134" i="46"/>
  <c r="QJ134" i="46"/>
  <c r="OI134" i="46"/>
  <c r="PJ134" i="46"/>
  <c r="OU134" i="46"/>
  <c r="ON134" i="46"/>
  <c r="NV134" i="46"/>
  <c r="PX134" i="46"/>
  <c r="NW134" i="46"/>
  <c r="QK134" i="46"/>
  <c r="QC133" i="46"/>
  <c r="QM133" i="46"/>
  <c r="NA133" i="46"/>
  <c r="NL133" i="46"/>
  <c r="NM133" i="46"/>
  <c r="PV133" i="46"/>
  <c r="MR133" i="46"/>
  <c r="PA133" i="46"/>
  <c r="QG133" i="46"/>
  <c r="NO133" i="46"/>
  <c r="QP133" i="46"/>
  <c r="PS133" i="46"/>
  <c r="NI133" i="46"/>
  <c r="NK133" i="46"/>
  <c r="OZ133" i="46"/>
  <c r="MP133" i="46"/>
  <c r="QH133" i="46"/>
  <c r="NZ133" i="46"/>
  <c r="OS133" i="46"/>
  <c r="PT133" i="46"/>
  <c r="NQ133" i="46"/>
  <c r="NH133" i="46"/>
  <c r="MI133" i="46"/>
  <c r="ML133" i="46"/>
  <c r="PW133" i="46"/>
  <c r="QN133" i="46"/>
  <c r="OG133" i="46"/>
  <c r="MZ133" i="46"/>
  <c r="OA133" i="46"/>
  <c r="MU133" i="46"/>
  <c r="QB133" i="46"/>
  <c r="OH133" i="46"/>
  <c r="QD133" i="46"/>
  <c r="QQ133" i="46"/>
  <c r="PL133" i="46"/>
  <c r="MK133" i="46"/>
  <c r="NN133" i="46"/>
  <c r="MF133" i="46"/>
  <c r="PP133" i="46"/>
  <c r="OV133" i="46"/>
  <c r="OP133" i="46"/>
  <c r="MW133" i="46"/>
  <c r="PF133" i="46"/>
  <c r="MQ133" i="46"/>
  <c r="OJ133" i="46"/>
  <c r="OL133" i="46"/>
  <c r="PO133" i="46"/>
  <c r="OD133" i="46"/>
  <c r="PQ133" i="46"/>
  <c r="MT133" i="46"/>
  <c r="PG133" i="46"/>
  <c r="PD133" i="46"/>
  <c r="MX133" i="46"/>
  <c r="OK133" i="46"/>
  <c r="NJ133" i="46"/>
  <c r="NP133" i="46"/>
  <c r="OY133" i="46"/>
  <c r="PZ133" i="46"/>
  <c r="NU133" i="46"/>
  <c r="PN133" i="46"/>
  <c r="OW133" i="46"/>
  <c r="OF133" i="46"/>
  <c r="MN133" i="46"/>
  <c r="PK133" i="46"/>
  <c r="MV133" i="46"/>
  <c r="NR133" i="46"/>
  <c r="NE133" i="46"/>
  <c r="PM133" i="46"/>
  <c r="QA133" i="46"/>
  <c r="MJ133" i="46"/>
  <c r="ND133" i="46"/>
  <c r="MG133" i="46"/>
  <c r="NY133" i="46"/>
  <c r="OE133" i="46"/>
  <c r="PB133" i="46"/>
  <c r="OX133" i="46"/>
  <c r="OM133" i="46"/>
  <c r="MS133" i="46"/>
  <c r="OQ133" i="46"/>
  <c r="NC133" i="46"/>
  <c r="OB133" i="46"/>
  <c r="QI133" i="46"/>
  <c r="PY133" i="46"/>
  <c r="OO133" i="46"/>
  <c r="MH133" i="46"/>
  <c r="PU133" i="46"/>
  <c r="QE133" i="46"/>
  <c r="NX133" i="46"/>
  <c r="OC133" i="46"/>
  <c r="OR133" i="46"/>
  <c r="PR133" i="46"/>
  <c r="PE133" i="46"/>
  <c r="QO133" i="46"/>
  <c r="OT133" i="46"/>
  <c r="NS133" i="46"/>
  <c r="QF133" i="46"/>
  <c r="PI133" i="46"/>
  <c r="NG133" i="46"/>
  <c r="QL133" i="46"/>
  <c r="NB133" i="46"/>
  <c r="NF133" i="46"/>
  <c r="NT133" i="46"/>
  <c r="MY133" i="46"/>
  <c r="PC133" i="46"/>
  <c r="MM133" i="46"/>
  <c r="MO133" i="46"/>
  <c r="PH133" i="46"/>
  <c r="QJ133" i="46"/>
  <c r="OI133" i="46"/>
  <c r="PJ133" i="46"/>
  <c r="OU133" i="46"/>
  <c r="ON133" i="46"/>
  <c r="NV133" i="46"/>
  <c r="PX133" i="46"/>
  <c r="NW133" i="46"/>
  <c r="QK133" i="46"/>
  <c r="QC132" i="46"/>
  <c r="QM132" i="46"/>
  <c r="NA132" i="46"/>
  <c r="NL132" i="46"/>
  <c r="NM132" i="46"/>
  <c r="PV132" i="46"/>
  <c r="MR132" i="46"/>
  <c r="PA132" i="46"/>
  <c r="QG132" i="46"/>
  <c r="NO132" i="46"/>
  <c r="QP132" i="46"/>
  <c r="PS132" i="46"/>
  <c r="NI132" i="46"/>
  <c r="NK132" i="46"/>
  <c r="OZ132" i="46"/>
  <c r="MP132" i="46"/>
  <c r="QH132" i="46"/>
  <c r="NZ132" i="46"/>
  <c r="OS132" i="46"/>
  <c r="PT132" i="46"/>
  <c r="NQ132" i="46"/>
  <c r="NH132" i="46"/>
  <c r="MI132" i="46"/>
  <c r="ML132" i="46"/>
  <c r="PW132" i="46"/>
  <c r="QN132" i="46"/>
  <c r="OG132" i="46"/>
  <c r="MZ132" i="46"/>
  <c r="OA132" i="46"/>
  <c r="MU132" i="46"/>
  <c r="QB132" i="46"/>
  <c r="OH132" i="46"/>
  <c r="QD132" i="46"/>
  <c r="QQ132" i="46"/>
  <c r="PL132" i="46"/>
  <c r="MK132" i="46"/>
  <c r="NN132" i="46"/>
  <c r="MF132" i="46"/>
  <c r="PP132" i="46"/>
  <c r="OV132" i="46"/>
  <c r="OP132" i="46"/>
  <c r="MW132" i="46"/>
  <c r="PF132" i="46"/>
  <c r="MQ132" i="46"/>
  <c r="OJ132" i="46"/>
  <c r="OL132" i="46"/>
  <c r="PO132" i="46"/>
  <c r="OD132" i="46"/>
  <c r="PQ132" i="46"/>
  <c r="MT132" i="46"/>
  <c r="PG132" i="46"/>
  <c r="PD132" i="46"/>
  <c r="MX132" i="46"/>
  <c r="OK132" i="46"/>
  <c r="NJ132" i="46"/>
  <c r="NP132" i="46"/>
  <c r="OY132" i="46"/>
  <c r="PZ132" i="46"/>
  <c r="NU132" i="46"/>
  <c r="PN132" i="46"/>
  <c r="OW132" i="46"/>
  <c r="OF132" i="46"/>
  <c r="MN132" i="46"/>
  <c r="PK132" i="46"/>
  <c r="MV132" i="46"/>
  <c r="NR132" i="46"/>
  <c r="NE132" i="46"/>
  <c r="PM132" i="46"/>
  <c r="QA132" i="46"/>
  <c r="MJ132" i="46"/>
  <c r="ND132" i="46"/>
  <c r="MG132" i="46"/>
  <c r="NY132" i="46"/>
  <c r="OE132" i="46"/>
  <c r="PB132" i="46"/>
  <c r="OX132" i="46"/>
  <c r="OM132" i="46"/>
  <c r="MS132" i="46"/>
  <c r="OQ132" i="46"/>
  <c r="NC132" i="46"/>
  <c r="OB132" i="46"/>
  <c r="QI132" i="46"/>
  <c r="PY132" i="46"/>
  <c r="OO132" i="46"/>
  <c r="MH132" i="46"/>
  <c r="PU132" i="46"/>
  <c r="QE132" i="46"/>
  <c r="NX132" i="46"/>
  <c r="OC132" i="46"/>
  <c r="OR132" i="46"/>
  <c r="PR132" i="46"/>
  <c r="PE132" i="46"/>
  <c r="QO132" i="46"/>
  <c r="OT132" i="46"/>
  <c r="NS132" i="46"/>
  <c r="QF132" i="46"/>
  <c r="PI132" i="46"/>
  <c r="NG132" i="46"/>
  <c r="QL132" i="46"/>
  <c r="NB132" i="46"/>
  <c r="NF132" i="46"/>
  <c r="NT132" i="46"/>
  <c r="MY132" i="46"/>
  <c r="PC132" i="46"/>
  <c r="MM132" i="46"/>
  <c r="MO132" i="46"/>
  <c r="PH132" i="46"/>
  <c r="QJ132" i="46"/>
  <c r="OI132" i="46"/>
  <c r="PJ132" i="46"/>
  <c r="OU132" i="46"/>
  <c r="ON132" i="46"/>
  <c r="NV132" i="46"/>
  <c r="PX132" i="46"/>
  <c r="NW132" i="46"/>
  <c r="QK132" i="46"/>
  <c r="QC131" i="46"/>
  <c r="QM131" i="46"/>
  <c r="NA131" i="46"/>
  <c r="NL131" i="46"/>
  <c r="NM131" i="46"/>
  <c r="PV131" i="46"/>
  <c r="MR131" i="46"/>
  <c r="PA131" i="46"/>
  <c r="QG131" i="46"/>
  <c r="NO131" i="46"/>
  <c r="QP131" i="46"/>
  <c r="PS131" i="46"/>
  <c r="NI131" i="46"/>
  <c r="NK131" i="46"/>
  <c r="OZ131" i="46"/>
  <c r="MP131" i="46"/>
  <c r="QH131" i="46"/>
  <c r="NZ131" i="46"/>
  <c r="OS131" i="46"/>
  <c r="PT131" i="46"/>
  <c r="NQ131" i="46"/>
  <c r="NH131" i="46"/>
  <c r="MI131" i="46"/>
  <c r="ML131" i="46"/>
  <c r="PW131" i="46"/>
  <c r="QN131" i="46"/>
  <c r="OG131" i="46"/>
  <c r="MZ131" i="46"/>
  <c r="OA131" i="46"/>
  <c r="MU131" i="46"/>
  <c r="QB131" i="46"/>
  <c r="OH131" i="46"/>
  <c r="QD131" i="46"/>
  <c r="QQ131" i="46"/>
  <c r="PL131" i="46"/>
  <c r="MK131" i="46"/>
  <c r="NN131" i="46"/>
  <c r="MF131" i="46"/>
  <c r="PP131" i="46"/>
  <c r="OV131" i="46"/>
  <c r="OP131" i="46"/>
  <c r="MW131" i="46"/>
  <c r="PF131" i="46"/>
  <c r="MQ131" i="46"/>
  <c r="OJ131" i="46"/>
  <c r="OL131" i="46"/>
  <c r="PO131" i="46"/>
  <c r="OD131" i="46"/>
  <c r="PQ131" i="46"/>
  <c r="MT131" i="46"/>
  <c r="PG131" i="46"/>
  <c r="PD131" i="46"/>
  <c r="MX131" i="46"/>
  <c r="OK131" i="46"/>
  <c r="NJ131" i="46"/>
  <c r="NP131" i="46"/>
  <c r="OY131" i="46"/>
  <c r="PZ131" i="46"/>
  <c r="NU131" i="46"/>
  <c r="PN131" i="46"/>
  <c r="OW131" i="46"/>
  <c r="OF131" i="46"/>
  <c r="MN131" i="46"/>
  <c r="PK131" i="46"/>
  <c r="MV131" i="46"/>
  <c r="NR131" i="46"/>
  <c r="NE131" i="46"/>
  <c r="PM131" i="46"/>
  <c r="QA131" i="46"/>
  <c r="MJ131" i="46"/>
  <c r="ND131" i="46"/>
  <c r="MG131" i="46"/>
  <c r="NY131" i="46"/>
  <c r="OE131" i="46"/>
  <c r="PB131" i="46"/>
  <c r="OX131" i="46"/>
  <c r="OM131" i="46"/>
  <c r="MS131" i="46"/>
  <c r="OQ131" i="46"/>
  <c r="NC131" i="46"/>
  <c r="OB131" i="46"/>
  <c r="QI131" i="46"/>
  <c r="PY131" i="46"/>
  <c r="OO131" i="46"/>
  <c r="MH131" i="46"/>
  <c r="PU131" i="46"/>
  <c r="QE131" i="46"/>
  <c r="NX131" i="46"/>
  <c r="OC131" i="46"/>
  <c r="OR131" i="46"/>
  <c r="PR131" i="46"/>
  <c r="PE131" i="46"/>
  <c r="QO131" i="46"/>
  <c r="OT131" i="46"/>
  <c r="NS131" i="46"/>
  <c r="QF131" i="46"/>
  <c r="PI131" i="46"/>
  <c r="NG131" i="46"/>
  <c r="QL131" i="46"/>
  <c r="NB131" i="46"/>
  <c r="NF131" i="46"/>
  <c r="NT131" i="46"/>
  <c r="MY131" i="46"/>
  <c r="PC131" i="46"/>
  <c r="MM131" i="46"/>
  <c r="MO131" i="46"/>
  <c r="PH131" i="46"/>
  <c r="QJ131" i="46"/>
  <c r="OI131" i="46"/>
  <c r="PJ131" i="46"/>
  <c r="OU131" i="46"/>
  <c r="ON131" i="46"/>
  <c r="NV131" i="46"/>
  <c r="PX131" i="46"/>
  <c r="NW131" i="46"/>
  <c r="QK131" i="46"/>
  <c r="QC130" i="46"/>
  <c r="QM130" i="46"/>
  <c r="NA130" i="46"/>
  <c r="NL130" i="46"/>
  <c r="NM130" i="46"/>
  <c r="PV130" i="46"/>
  <c r="MR130" i="46"/>
  <c r="PA130" i="46"/>
  <c r="QG130" i="46"/>
  <c r="NO130" i="46"/>
  <c r="QP130" i="46"/>
  <c r="PS130" i="46"/>
  <c r="NI130" i="46"/>
  <c r="NK130" i="46"/>
  <c r="OZ130" i="46"/>
  <c r="MP130" i="46"/>
  <c r="QH130" i="46"/>
  <c r="NZ130" i="46"/>
  <c r="OS130" i="46"/>
  <c r="PT130" i="46"/>
  <c r="NQ130" i="46"/>
  <c r="NH130" i="46"/>
  <c r="MI130" i="46"/>
  <c r="ML130" i="46"/>
  <c r="PW130" i="46"/>
  <c r="QN130" i="46"/>
  <c r="OG130" i="46"/>
  <c r="MZ130" i="46"/>
  <c r="OA130" i="46"/>
  <c r="MU130" i="46"/>
  <c r="QB130" i="46"/>
  <c r="OH130" i="46"/>
  <c r="QD130" i="46"/>
  <c r="QQ130" i="46"/>
  <c r="PL130" i="46"/>
  <c r="MK130" i="46"/>
  <c r="NN130" i="46"/>
  <c r="MF130" i="46"/>
  <c r="PP130" i="46"/>
  <c r="OV130" i="46"/>
  <c r="OP130" i="46"/>
  <c r="MW130" i="46"/>
  <c r="PF130" i="46"/>
  <c r="MQ130" i="46"/>
  <c r="OJ130" i="46"/>
  <c r="OL130" i="46"/>
  <c r="PO130" i="46"/>
  <c r="OD130" i="46"/>
  <c r="PQ130" i="46"/>
  <c r="MT130" i="46"/>
  <c r="PG130" i="46"/>
  <c r="PD130" i="46"/>
  <c r="MX130" i="46"/>
  <c r="OK130" i="46"/>
  <c r="NJ130" i="46"/>
  <c r="NP130" i="46"/>
  <c r="OY130" i="46"/>
  <c r="PZ130" i="46"/>
  <c r="NU130" i="46"/>
  <c r="PN130" i="46"/>
  <c r="OW130" i="46"/>
  <c r="OF130" i="46"/>
  <c r="MN130" i="46"/>
  <c r="PK130" i="46"/>
  <c r="MV130" i="46"/>
  <c r="NR130" i="46"/>
  <c r="NE130" i="46"/>
  <c r="PM130" i="46"/>
  <c r="QA130" i="46"/>
  <c r="MJ130" i="46"/>
  <c r="ND130" i="46"/>
  <c r="MG130" i="46"/>
  <c r="NY130" i="46"/>
  <c r="OE130" i="46"/>
  <c r="PB130" i="46"/>
  <c r="OX130" i="46"/>
  <c r="OM130" i="46"/>
  <c r="MS130" i="46"/>
  <c r="OQ130" i="46"/>
  <c r="NC130" i="46"/>
  <c r="OB130" i="46"/>
  <c r="QI130" i="46"/>
  <c r="PY130" i="46"/>
  <c r="OO130" i="46"/>
  <c r="MH130" i="46"/>
  <c r="PU130" i="46"/>
  <c r="QE130" i="46"/>
  <c r="NX130" i="46"/>
  <c r="OC130" i="46"/>
  <c r="OR130" i="46"/>
  <c r="PR130" i="46"/>
  <c r="PE130" i="46"/>
  <c r="QO130" i="46"/>
  <c r="OT130" i="46"/>
  <c r="NS130" i="46"/>
  <c r="QF130" i="46"/>
  <c r="PI130" i="46"/>
  <c r="NG130" i="46"/>
  <c r="QL130" i="46"/>
  <c r="NB130" i="46"/>
  <c r="NF130" i="46"/>
  <c r="NT130" i="46"/>
  <c r="MY130" i="46"/>
  <c r="PC130" i="46"/>
  <c r="MM130" i="46"/>
  <c r="MO130" i="46"/>
  <c r="PH130" i="46"/>
  <c r="QJ130" i="46"/>
  <c r="OI130" i="46"/>
  <c r="PJ130" i="46"/>
  <c r="OU130" i="46"/>
  <c r="ON130" i="46"/>
  <c r="NV130" i="46"/>
  <c r="PX130" i="46"/>
  <c r="NW130" i="46"/>
  <c r="QK130" i="46"/>
  <c r="QC129" i="46"/>
  <c r="QM129" i="46"/>
  <c r="NA129" i="46"/>
  <c r="NL129" i="46"/>
  <c r="NM129" i="46"/>
  <c r="PV129" i="46"/>
  <c r="MR129" i="46"/>
  <c r="PA129" i="46"/>
  <c r="QG129" i="46"/>
  <c r="NO129" i="46"/>
  <c r="QP129" i="46"/>
  <c r="PS129" i="46"/>
  <c r="NI129" i="46"/>
  <c r="NK129" i="46"/>
  <c r="OZ129" i="46"/>
  <c r="MP129" i="46"/>
  <c r="QH129" i="46"/>
  <c r="NZ129" i="46"/>
  <c r="OS129" i="46"/>
  <c r="PT129" i="46"/>
  <c r="NQ129" i="46"/>
  <c r="NH129" i="46"/>
  <c r="MI129" i="46"/>
  <c r="ML129" i="46"/>
  <c r="PW129" i="46"/>
  <c r="QN129" i="46"/>
  <c r="OG129" i="46"/>
  <c r="MZ129" i="46"/>
  <c r="OA129" i="46"/>
  <c r="MU129" i="46"/>
  <c r="QB129" i="46"/>
  <c r="OH129" i="46"/>
  <c r="QD129" i="46"/>
  <c r="QQ129" i="46"/>
  <c r="PL129" i="46"/>
  <c r="MK129" i="46"/>
  <c r="NN129" i="46"/>
  <c r="MF129" i="46"/>
  <c r="PP129" i="46"/>
  <c r="OV129" i="46"/>
  <c r="OP129" i="46"/>
  <c r="MW129" i="46"/>
  <c r="PF129" i="46"/>
  <c r="MQ129" i="46"/>
  <c r="OJ129" i="46"/>
  <c r="OL129" i="46"/>
  <c r="PO129" i="46"/>
  <c r="OD129" i="46"/>
  <c r="PQ129" i="46"/>
  <c r="MT129" i="46"/>
  <c r="PG129" i="46"/>
  <c r="PD129" i="46"/>
  <c r="MX129" i="46"/>
  <c r="OK129" i="46"/>
  <c r="NJ129" i="46"/>
  <c r="NP129" i="46"/>
  <c r="OY129" i="46"/>
  <c r="PZ129" i="46"/>
  <c r="NU129" i="46"/>
  <c r="PN129" i="46"/>
  <c r="OW129" i="46"/>
  <c r="OF129" i="46"/>
  <c r="MN129" i="46"/>
  <c r="PK129" i="46"/>
  <c r="MV129" i="46"/>
  <c r="NR129" i="46"/>
  <c r="NE129" i="46"/>
  <c r="PM129" i="46"/>
  <c r="QA129" i="46"/>
  <c r="MJ129" i="46"/>
  <c r="ND129" i="46"/>
  <c r="MG129" i="46"/>
  <c r="NY129" i="46"/>
  <c r="OE129" i="46"/>
  <c r="PB129" i="46"/>
  <c r="OX129" i="46"/>
  <c r="OM129" i="46"/>
  <c r="MS129" i="46"/>
  <c r="OQ129" i="46"/>
  <c r="NC129" i="46"/>
  <c r="OB129" i="46"/>
  <c r="QI129" i="46"/>
  <c r="PY129" i="46"/>
  <c r="OO129" i="46"/>
  <c r="MH129" i="46"/>
  <c r="PU129" i="46"/>
  <c r="QE129" i="46"/>
  <c r="NX129" i="46"/>
  <c r="OC129" i="46"/>
  <c r="OR129" i="46"/>
  <c r="PR129" i="46"/>
  <c r="PE129" i="46"/>
  <c r="QO129" i="46"/>
  <c r="OT129" i="46"/>
  <c r="NS129" i="46"/>
  <c r="QF129" i="46"/>
  <c r="PI129" i="46"/>
  <c r="NG129" i="46"/>
  <c r="QL129" i="46"/>
  <c r="NB129" i="46"/>
  <c r="NF129" i="46"/>
  <c r="NT129" i="46"/>
  <c r="MY129" i="46"/>
  <c r="PC129" i="46"/>
  <c r="MM129" i="46"/>
  <c r="MO129" i="46"/>
  <c r="PH129" i="46"/>
  <c r="QJ129" i="46"/>
  <c r="OI129" i="46"/>
  <c r="PJ129" i="46"/>
  <c r="OU129" i="46"/>
  <c r="ON129" i="46"/>
  <c r="NV129" i="46"/>
  <c r="PX129" i="46"/>
  <c r="NW129" i="46"/>
  <c r="QK129" i="46"/>
  <c r="QC128" i="46"/>
  <c r="QM128" i="46"/>
  <c r="NA128" i="46"/>
  <c r="NL128" i="46"/>
  <c r="NM128" i="46"/>
  <c r="PV128" i="46"/>
  <c r="MR128" i="46"/>
  <c r="PA128" i="46"/>
  <c r="QG128" i="46"/>
  <c r="NO128" i="46"/>
  <c r="QP128" i="46"/>
  <c r="PS128" i="46"/>
  <c r="NI128" i="46"/>
  <c r="NK128" i="46"/>
  <c r="OZ128" i="46"/>
  <c r="MP128" i="46"/>
  <c r="QH128" i="46"/>
  <c r="NZ128" i="46"/>
  <c r="OS128" i="46"/>
  <c r="PT128" i="46"/>
  <c r="NQ128" i="46"/>
  <c r="NH128" i="46"/>
  <c r="MI128" i="46"/>
  <c r="ML128" i="46"/>
  <c r="PW128" i="46"/>
  <c r="QN128" i="46"/>
  <c r="OG128" i="46"/>
  <c r="MZ128" i="46"/>
  <c r="OA128" i="46"/>
  <c r="MU128" i="46"/>
  <c r="QB128" i="46"/>
  <c r="OH128" i="46"/>
  <c r="QD128" i="46"/>
  <c r="QQ128" i="46"/>
  <c r="PL128" i="46"/>
  <c r="MK128" i="46"/>
  <c r="NN128" i="46"/>
  <c r="MF128" i="46"/>
  <c r="PP128" i="46"/>
  <c r="OV128" i="46"/>
  <c r="OP128" i="46"/>
  <c r="MW128" i="46"/>
  <c r="PF128" i="46"/>
  <c r="MQ128" i="46"/>
  <c r="OJ128" i="46"/>
  <c r="OL128" i="46"/>
  <c r="PO128" i="46"/>
  <c r="OD128" i="46"/>
  <c r="PQ128" i="46"/>
  <c r="MT128" i="46"/>
  <c r="PG128" i="46"/>
  <c r="PD128" i="46"/>
  <c r="MX128" i="46"/>
  <c r="OK128" i="46"/>
  <c r="NJ128" i="46"/>
  <c r="NP128" i="46"/>
  <c r="OY128" i="46"/>
  <c r="PZ128" i="46"/>
  <c r="NU128" i="46"/>
  <c r="PN128" i="46"/>
  <c r="OW128" i="46"/>
  <c r="OF128" i="46"/>
  <c r="MN128" i="46"/>
  <c r="PK128" i="46"/>
  <c r="MV128" i="46"/>
  <c r="NR128" i="46"/>
  <c r="NE128" i="46"/>
  <c r="PM128" i="46"/>
  <c r="QA128" i="46"/>
  <c r="MJ128" i="46"/>
  <c r="ND128" i="46"/>
  <c r="MG128" i="46"/>
  <c r="NY128" i="46"/>
  <c r="OE128" i="46"/>
  <c r="PB128" i="46"/>
  <c r="OX128" i="46"/>
  <c r="OM128" i="46"/>
  <c r="MS128" i="46"/>
  <c r="OQ128" i="46"/>
  <c r="NC128" i="46"/>
  <c r="OB128" i="46"/>
  <c r="QI128" i="46"/>
  <c r="PY128" i="46"/>
  <c r="OO128" i="46"/>
  <c r="MH128" i="46"/>
  <c r="PU128" i="46"/>
  <c r="QE128" i="46"/>
  <c r="NX128" i="46"/>
  <c r="OC128" i="46"/>
  <c r="OR128" i="46"/>
  <c r="PR128" i="46"/>
  <c r="PE128" i="46"/>
  <c r="QO128" i="46"/>
  <c r="OT128" i="46"/>
  <c r="NS128" i="46"/>
  <c r="QF128" i="46"/>
  <c r="PI128" i="46"/>
  <c r="NG128" i="46"/>
  <c r="QL128" i="46"/>
  <c r="NB128" i="46"/>
  <c r="NF128" i="46"/>
  <c r="NT128" i="46"/>
  <c r="MY128" i="46"/>
  <c r="PC128" i="46"/>
  <c r="MM128" i="46"/>
  <c r="MO128" i="46"/>
  <c r="PH128" i="46"/>
  <c r="QJ128" i="46"/>
  <c r="OI128" i="46"/>
  <c r="PJ128" i="46"/>
  <c r="OU128" i="46"/>
  <c r="ON128" i="46"/>
  <c r="NV128" i="46"/>
  <c r="PX128" i="46"/>
  <c r="NW128" i="46"/>
  <c r="QK128" i="46"/>
  <c r="QC127" i="46"/>
  <c r="QM127" i="46"/>
  <c r="NA127" i="46"/>
  <c r="NL127" i="46"/>
  <c r="NM127" i="46"/>
  <c r="PV127" i="46"/>
  <c r="MR127" i="46"/>
  <c r="PA127" i="46"/>
  <c r="QG127" i="46"/>
  <c r="NO127" i="46"/>
  <c r="QP127" i="46"/>
  <c r="PS127" i="46"/>
  <c r="NI127" i="46"/>
  <c r="NK127" i="46"/>
  <c r="OZ127" i="46"/>
  <c r="MP127" i="46"/>
  <c r="QH127" i="46"/>
  <c r="NZ127" i="46"/>
  <c r="OS127" i="46"/>
  <c r="PT127" i="46"/>
  <c r="NQ127" i="46"/>
  <c r="NH127" i="46"/>
  <c r="MI127" i="46"/>
  <c r="ML127" i="46"/>
  <c r="PW127" i="46"/>
  <c r="QN127" i="46"/>
  <c r="OG127" i="46"/>
  <c r="MZ127" i="46"/>
  <c r="OA127" i="46"/>
  <c r="MU127" i="46"/>
  <c r="QB127" i="46"/>
  <c r="OH127" i="46"/>
  <c r="QD127" i="46"/>
  <c r="QQ127" i="46"/>
  <c r="PL127" i="46"/>
  <c r="MK127" i="46"/>
  <c r="NN127" i="46"/>
  <c r="MF127" i="46"/>
  <c r="PP127" i="46"/>
  <c r="OV127" i="46"/>
  <c r="OP127" i="46"/>
  <c r="MW127" i="46"/>
  <c r="PF127" i="46"/>
  <c r="MQ127" i="46"/>
  <c r="OJ127" i="46"/>
  <c r="OL127" i="46"/>
  <c r="PO127" i="46"/>
  <c r="OD127" i="46"/>
  <c r="PQ127" i="46"/>
  <c r="MT127" i="46"/>
  <c r="PG127" i="46"/>
  <c r="PD127" i="46"/>
  <c r="MX127" i="46"/>
  <c r="OK127" i="46"/>
  <c r="NJ127" i="46"/>
  <c r="NP127" i="46"/>
  <c r="OY127" i="46"/>
  <c r="PZ127" i="46"/>
  <c r="NU127" i="46"/>
  <c r="PN127" i="46"/>
  <c r="OW127" i="46"/>
  <c r="OF127" i="46"/>
  <c r="MN127" i="46"/>
  <c r="PK127" i="46"/>
  <c r="MV127" i="46"/>
  <c r="NR127" i="46"/>
  <c r="NE127" i="46"/>
  <c r="PM127" i="46"/>
  <c r="QA127" i="46"/>
  <c r="MJ127" i="46"/>
  <c r="ND127" i="46"/>
  <c r="MG127" i="46"/>
  <c r="NY127" i="46"/>
  <c r="OE127" i="46"/>
  <c r="PB127" i="46"/>
  <c r="OX127" i="46"/>
  <c r="OM127" i="46"/>
  <c r="MS127" i="46"/>
  <c r="OQ127" i="46"/>
  <c r="NC127" i="46"/>
  <c r="OB127" i="46"/>
  <c r="QI127" i="46"/>
  <c r="PY127" i="46"/>
  <c r="OO127" i="46"/>
  <c r="MH127" i="46"/>
  <c r="PU127" i="46"/>
  <c r="QE127" i="46"/>
  <c r="NX127" i="46"/>
  <c r="OC127" i="46"/>
  <c r="OR127" i="46"/>
  <c r="PR127" i="46"/>
  <c r="PE127" i="46"/>
  <c r="QO127" i="46"/>
  <c r="OT127" i="46"/>
  <c r="NS127" i="46"/>
  <c r="QF127" i="46"/>
  <c r="PI127" i="46"/>
  <c r="NG127" i="46"/>
  <c r="QL127" i="46"/>
  <c r="NB127" i="46"/>
  <c r="NF127" i="46"/>
  <c r="NT127" i="46"/>
  <c r="MY127" i="46"/>
  <c r="PC127" i="46"/>
  <c r="MM127" i="46"/>
  <c r="MO127" i="46"/>
  <c r="PH127" i="46"/>
  <c r="QJ127" i="46"/>
  <c r="OI127" i="46"/>
  <c r="PJ127" i="46"/>
  <c r="OU127" i="46"/>
  <c r="ON127" i="46"/>
  <c r="NV127" i="46"/>
  <c r="PX127" i="46"/>
  <c r="NW127" i="46"/>
  <c r="QK127" i="46"/>
  <c r="QC126" i="46"/>
  <c r="QM126" i="46"/>
  <c r="NA126" i="46"/>
  <c r="NL126" i="46"/>
  <c r="NM126" i="46"/>
  <c r="PV126" i="46"/>
  <c r="MR126" i="46"/>
  <c r="PA126" i="46"/>
  <c r="QG126" i="46"/>
  <c r="NO126" i="46"/>
  <c r="QP126" i="46"/>
  <c r="PS126" i="46"/>
  <c r="NI126" i="46"/>
  <c r="NK126" i="46"/>
  <c r="OZ126" i="46"/>
  <c r="MP126" i="46"/>
  <c r="QH126" i="46"/>
  <c r="NZ126" i="46"/>
  <c r="OS126" i="46"/>
  <c r="PT126" i="46"/>
  <c r="NQ126" i="46"/>
  <c r="NH126" i="46"/>
  <c r="MI126" i="46"/>
  <c r="ML126" i="46"/>
  <c r="PW126" i="46"/>
  <c r="QN126" i="46"/>
  <c r="OG126" i="46"/>
  <c r="MZ126" i="46"/>
  <c r="OA126" i="46"/>
  <c r="MU126" i="46"/>
  <c r="QB126" i="46"/>
  <c r="OH126" i="46"/>
  <c r="QD126" i="46"/>
  <c r="QQ126" i="46"/>
  <c r="PL126" i="46"/>
  <c r="MK126" i="46"/>
  <c r="NN126" i="46"/>
  <c r="MF126" i="46"/>
  <c r="PP126" i="46"/>
  <c r="OV126" i="46"/>
  <c r="OP126" i="46"/>
  <c r="MW126" i="46"/>
  <c r="PF126" i="46"/>
  <c r="MQ126" i="46"/>
  <c r="OJ126" i="46"/>
  <c r="OL126" i="46"/>
  <c r="PO126" i="46"/>
  <c r="OD126" i="46"/>
  <c r="PQ126" i="46"/>
  <c r="MT126" i="46"/>
  <c r="PG126" i="46"/>
  <c r="PD126" i="46"/>
  <c r="MX126" i="46"/>
  <c r="OK126" i="46"/>
  <c r="NJ126" i="46"/>
  <c r="NP126" i="46"/>
  <c r="OY126" i="46"/>
  <c r="PZ126" i="46"/>
  <c r="NU126" i="46"/>
  <c r="PN126" i="46"/>
  <c r="OW126" i="46"/>
  <c r="OF126" i="46"/>
  <c r="MN126" i="46"/>
  <c r="PK126" i="46"/>
  <c r="MV126" i="46"/>
  <c r="NR126" i="46"/>
  <c r="NE126" i="46"/>
  <c r="PM126" i="46"/>
  <c r="QA126" i="46"/>
  <c r="MJ126" i="46"/>
  <c r="ND126" i="46"/>
  <c r="MG126" i="46"/>
  <c r="NY126" i="46"/>
  <c r="OE126" i="46"/>
  <c r="PB126" i="46"/>
  <c r="OX126" i="46"/>
  <c r="OM126" i="46"/>
  <c r="MS126" i="46"/>
  <c r="OQ126" i="46"/>
  <c r="NC126" i="46"/>
  <c r="OB126" i="46"/>
  <c r="QI126" i="46"/>
  <c r="PY126" i="46"/>
  <c r="OO126" i="46"/>
  <c r="MH126" i="46"/>
  <c r="PU126" i="46"/>
  <c r="QE126" i="46"/>
  <c r="NX126" i="46"/>
  <c r="OC126" i="46"/>
  <c r="OR126" i="46"/>
  <c r="PR126" i="46"/>
  <c r="PE126" i="46"/>
  <c r="QO126" i="46"/>
  <c r="OT126" i="46"/>
  <c r="NS126" i="46"/>
  <c r="QF126" i="46"/>
  <c r="PI126" i="46"/>
  <c r="NG126" i="46"/>
  <c r="QL126" i="46"/>
  <c r="NB126" i="46"/>
  <c r="NF126" i="46"/>
  <c r="NT126" i="46"/>
  <c r="MY126" i="46"/>
  <c r="PC126" i="46"/>
  <c r="MM126" i="46"/>
  <c r="MO126" i="46"/>
  <c r="PH126" i="46"/>
  <c r="QJ126" i="46"/>
  <c r="OI126" i="46"/>
  <c r="PJ126" i="46"/>
  <c r="OU126" i="46"/>
  <c r="ON126" i="46"/>
  <c r="NV126" i="46"/>
  <c r="PX126" i="46"/>
  <c r="NW126" i="46"/>
  <c r="QK126" i="46"/>
  <c r="QC125" i="46"/>
  <c r="QM125" i="46"/>
  <c r="NA125" i="46"/>
  <c r="NL125" i="46"/>
  <c r="NM125" i="46"/>
  <c r="PV125" i="46"/>
  <c r="MR125" i="46"/>
  <c r="PA125" i="46"/>
  <c r="QG125" i="46"/>
  <c r="NO125" i="46"/>
  <c r="QP125" i="46"/>
  <c r="PS125" i="46"/>
  <c r="NI125" i="46"/>
  <c r="NK125" i="46"/>
  <c r="OZ125" i="46"/>
  <c r="MP125" i="46"/>
  <c r="QH125" i="46"/>
  <c r="NZ125" i="46"/>
  <c r="OS125" i="46"/>
  <c r="PT125" i="46"/>
  <c r="NQ125" i="46"/>
  <c r="NH125" i="46"/>
  <c r="MI125" i="46"/>
  <c r="ML125" i="46"/>
  <c r="PW125" i="46"/>
  <c r="QN125" i="46"/>
  <c r="OG125" i="46"/>
  <c r="MZ125" i="46"/>
  <c r="OA125" i="46"/>
  <c r="MU125" i="46"/>
  <c r="QB125" i="46"/>
  <c r="OH125" i="46"/>
  <c r="QD125" i="46"/>
  <c r="QQ125" i="46"/>
  <c r="PL125" i="46"/>
  <c r="MK125" i="46"/>
  <c r="NN125" i="46"/>
  <c r="MF125" i="46"/>
  <c r="PP125" i="46"/>
  <c r="OV125" i="46"/>
  <c r="OP125" i="46"/>
  <c r="MW125" i="46"/>
  <c r="PF125" i="46"/>
  <c r="MQ125" i="46"/>
  <c r="OJ125" i="46"/>
  <c r="OL125" i="46"/>
  <c r="PO125" i="46"/>
  <c r="OD125" i="46"/>
  <c r="PQ125" i="46"/>
  <c r="MT125" i="46"/>
  <c r="PG125" i="46"/>
  <c r="PD125" i="46"/>
  <c r="MX125" i="46"/>
  <c r="OK125" i="46"/>
  <c r="NJ125" i="46"/>
  <c r="NP125" i="46"/>
  <c r="OY125" i="46"/>
  <c r="PZ125" i="46"/>
  <c r="NU125" i="46"/>
  <c r="PN125" i="46"/>
  <c r="OW125" i="46"/>
  <c r="OF125" i="46"/>
  <c r="MN125" i="46"/>
  <c r="PK125" i="46"/>
  <c r="MV125" i="46"/>
  <c r="NR125" i="46"/>
  <c r="NE125" i="46"/>
  <c r="PM125" i="46"/>
  <c r="QA125" i="46"/>
  <c r="MJ125" i="46"/>
  <c r="ND125" i="46"/>
  <c r="MG125" i="46"/>
  <c r="NY125" i="46"/>
  <c r="OE125" i="46"/>
  <c r="PB125" i="46"/>
  <c r="OX125" i="46"/>
  <c r="OM125" i="46"/>
  <c r="MS125" i="46"/>
  <c r="OQ125" i="46"/>
  <c r="NC125" i="46"/>
  <c r="OB125" i="46"/>
  <c r="QI125" i="46"/>
  <c r="PY125" i="46"/>
  <c r="OO125" i="46"/>
  <c r="MH125" i="46"/>
  <c r="PU125" i="46"/>
  <c r="QE125" i="46"/>
  <c r="NX125" i="46"/>
  <c r="OC125" i="46"/>
  <c r="OR125" i="46"/>
  <c r="PR125" i="46"/>
  <c r="PE125" i="46"/>
  <c r="QO125" i="46"/>
  <c r="OT125" i="46"/>
  <c r="NS125" i="46"/>
  <c r="QF125" i="46"/>
  <c r="PI125" i="46"/>
  <c r="NG125" i="46"/>
  <c r="QL125" i="46"/>
  <c r="NB125" i="46"/>
  <c r="NF125" i="46"/>
  <c r="NT125" i="46"/>
  <c r="MY125" i="46"/>
  <c r="PC125" i="46"/>
  <c r="MM125" i="46"/>
  <c r="MO125" i="46"/>
  <c r="PH125" i="46"/>
  <c r="QJ125" i="46"/>
  <c r="OI125" i="46"/>
  <c r="PJ125" i="46"/>
  <c r="OU125" i="46"/>
  <c r="ON125" i="46"/>
  <c r="NV125" i="46"/>
  <c r="PX125" i="46"/>
  <c r="NW125" i="46"/>
  <c r="QK125" i="46"/>
  <c r="QC124" i="46"/>
  <c r="QM124" i="46"/>
  <c r="NA124" i="46"/>
  <c r="NL124" i="46"/>
  <c r="NM124" i="46"/>
  <c r="PV124" i="46"/>
  <c r="MR124" i="46"/>
  <c r="PA124" i="46"/>
  <c r="QG124" i="46"/>
  <c r="NO124" i="46"/>
  <c r="QP124" i="46"/>
  <c r="PS124" i="46"/>
  <c r="NI124" i="46"/>
  <c r="NK124" i="46"/>
  <c r="OZ124" i="46"/>
  <c r="MP124" i="46"/>
  <c r="QH124" i="46"/>
  <c r="NZ124" i="46"/>
  <c r="OS124" i="46"/>
  <c r="PT124" i="46"/>
  <c r="NQ124" i="46"/>
  <c r="NH124" i="46"/>
  <c r="MI124" i="46"/>
  <c r="ML124" i="46"/>
  <c r="PW124" i="46"/>
  <c r="QN124" i="46"/>
  <c r="OG124" i="46"/>
  <c r="MZ124" i="46"/>
  <c r="OA124" i="46"/>
  <c r="MU124" i="46"/>
  <c r="QB124" i="46"/>
  <c r="OH124" i="46"/>
  <c r="QD124" i="46"/>
  <c r="QQ124" i="46"/>
  <c r="PL124" i="46"/>
  <c r="MK124" i="46"/>
  <c r="NN124" i="46"/>
  <c r="MF124" i="46"/>
  <c r="PP124" i="46"/>
  <c r="OV124" i="46"/>
  <c r="OP124" i="46"/>
  <c r="MW124" i="46"/>
  <c r="PF124" i="46"/>
  <c r="MQ124" i="46"/>
  <c r="OJ124" i="46"/>
  <c r="OL124" i="46"/>
  <c r="PO124" i="46"/>
  <c r="OD124" i="46"/>
  <c r="PQ124" i="46"/>
  <c r="MT124" i="46"/>
  <c r="PG124" i="46"/>
  <c r="PD124" i="46"/>
  <c r="MX124" i="46"/>
  <c r="OK124" i="46"/>
  <c r="NJ124" i="46"/>
  <c r="NP124" i="46"/>
  <c r="OY124" i="46"/>
  <c r="PZ124" i="46"/>
  <c r="NU124" i="46"/>
  <c r="PN124" i="46"/>
  <c r="OW124" i="46"/>
  <c r="OF124" i="46"/>
  <c r="MN124" i="46"/>
  <c r="PK124" i="46"/>
  <c r="MV124" i="46"/>
  <c r="NR124" i="46"/>
  <c r="NE124" i="46"/>
  <c r="PM124" i="46"/>
  <c r="QA124" i="46"/>
  <c r="MJ124" i="46"/>
  <c r="ND124" i="46"/>
  <c r="MG124" i="46"/>
  <c r="NY124" i="46"/>
  <c r="OE124" i="46"/>
  <c r="PB124" i="46"/>
  <c r="OX124" i="46"/>
  <c r="OM124" i="46"/>
  <c r="MS124" i="46"/>
  <c r="OQ124" i="46"/>
  <c r="NC124" i="46"/>
  <c r="OB124" i="46"/>
  <c r="QI124" i="46"/>
  <c r="PY124" i="46"/>
  <c r="OO124" i="46"/>
  <c r="MH124" i="46"/>
  <c r="PU124" i="46"/>
  <c r="QE124" i="46"/>
  <c r="NX124" i="46"/>
  <c r="OC124" i="46"/>
  <c r="OR124" i="46"/>
  <c r="PR124" i="46"/>
  <c r="PE124" i="46"/>
  <c r="QO124" i="46"/>
  <c r="OT124" i="46"/>
  <c r="NS124" i="46"/>
  <c r="QF124" i="46"/>
  <c r="PI124" i="46"/>
  <c r="NG124" i="46"/>
  <c r="QL124" i="46"/>
  <c r="NB124" i="46"/>
  <c r="NF124" i="46"/>
  <c r="NT124" i="46"/>
  <c r="MY124" i="46"/>
  <c r="PC124" i="46"/>
  <c r="MM124" i="46"/>
  <c r="MO124" i="46"/>
  <c r="PH124" i="46"/>
  <c r="QJ124" i="46"/>
  <c r="OI124" i="46"/>
  <c r="PJ124" i="46"/>
  <c r="OU124" i="46"/>
  <c r="ON124" i="46"/>
  <c r="NV124" i="46"/>
  <c r="PX124" i="46"/>
  <c r="NW124" i="46"/>
  <c r="QK124" i="46"/>
  <c r="QC123" i="46"/>
  <c r="QM123" i="46"/>
  <c r="NA123" i="46"/>
  <c r="NL123" i="46"/>
  <c r="NM123" i="46"/>
  <c r="PV123" i="46"/>
  <c r="MR123" i="46"/>
  <c r="PA123" i="46"/>
  <c r="QG123" i="46"/>
  <c r="NO123" i="46"/>
  <c r="QP123" i="46"/>
  <c r="PS123" i="46"/>
  <c r="NI123" i="46"/>
  <c r="NK123" i="46"/>
  <c r="OZ123" i="46"/>
  <c r="MP123" i="46"/>
  <c r="QH123" i="46"/>
  <c r="NZ123" i="46"/>
  <c r="OS123" i="46"/>
  <c r="PT123" i="46"/>
  <c r="NQ123" i="46"/>
  <c r="NH123" i="46"/>
  <c r="MI123" i="46"/>
  <c r="ML123" i="46"/>
  <c r="PW123" i="46"/>
  <c r="QN123" i="46"/>
  <c r="OG123" i="46"/>
  <c r="MZ123" i="46"/>
  <c r="OA123" i="46"/>
  <c r="MU123" i="46"/>
  <c r="QB123" i="46"/>
  <c r="OH123" i="46"/>
  <c r="QD123" i="46"/>
  <c r="QQ123" i="46"/>
  <c r="PL123" i="46"/>
  <c r="MK123" i="46"/>
  <c r="NN123" i="46"/>
  <c r="MF123" i="46"/>
  <c r="PP123" i="46"/>
  <c r="OV123" i="46"/>
  <c r="OP123" i="46"/>
  <c r="MW123" i="46"/>
  <c r="PF123" i="46"/>
  <c r="MQ123" i="46"/>
  <c r="OJ123" i="46"/>
  <c r="OL123" i="46"/>
  <c r="PO123" i="46"/>
  <c r="OD123" i="46"/>
  <c r="PQ123" i="46"/>
  <c r="MT123" i="46"/>
  <c r="PG123" i="46"/>
  <c r="PD123" i="46"/>
  <c r="MX123" i="46"/>
  <c r="OK123" i="46"/>
  <c r="NJ123" i="46"/>
  <c r="NP123" i="46"/>
  <c r="OY123" i="46"/>
  <c r="PZ123" i="46"/>
  <c r="NU123" i="46"/>
  <c r="PN123" i="46"/>
  <c r="OW123" i="46"/>
  <c r="OF123" i="46"/>
  <c r="MN123" i="46"/>
  <c r="PK123" i="46"/>
  <c r="MV123" i="46"/>
  <c r="NR123" i="46"/>
  <c r="NE123" i="46"/>
  <c r="PM123" i="46"/>
  <c r="QA123" i="46"/>
  <c r="MJ123" i="46"/>
  <c r="ND123" i="46"/>
  <c r="MG123" i="46"/>
  <c r="NY123" i="46"/>
  <c r="OE123" i="46"/>
  <c r="PB123" i="46"/>
  <c r="OX123" i="46"/>
  <c r="OM123" i="46"/>
  <c r="MS123" i="46"/>
  <c r="OQ123" i="46"/>
  <c r="NC123" i="46"/>
  <c r="OB123" i="46"/>
  <c r="QI123" i="46"/>
  <c r="PY123" i="46"/>
  <c r="OO123" i="46"/>
  <c r="MH123" i="46"/>
  <c r="PU123" i="46"/>
  <c r="QE123" i="46"/>
  <c r="NX123" i="46"/>
  <c r="OC123" i="46"/>
  <c r="OR123" i="46"/>
  <c r="PR123" i="46"/>
  <c r="PE123" i="46"/>
  <c r="QO123" i="46"/>
  <c r="OT123" i="46"/>
  <c r="NS123" i="46"/>
  <c r="QF123" i="46"/>
  <c r="PI123" i="46"/>
  <c r="NG123" i="46"/>
  <c r="QL123" i="46"/>
  <c r="NB123" i="46"/>
  <c r="NF123" i="46"/>
  <c r="NT123" i="46"/>
  <c r="MY123" i="46"/>
  <c r="PC123" i="46"/>
  <c r="MM123" i="46"/>
  <c r="MO123" i="46"/>
  <c r="PH123" i="46"/>
  <c r="QJ123" i="46"/>
  <c r="OI123" i="46"/>
  <c r="PJ123" i="46"/>
  <c r="OU123" i="46"/>
  <c r="ON123" i="46"/>
  <c r="NV123" i="46"/>
  <c r="PX123" i="46"/>
  <c r="NW123" i="46"/>
  <c r="QK123" i="46"/>
  <c r="QC122" i="46"/>
  <c r="QM122" i="46"/>
  <c r="NA122" i="46"/>
  <c r="NL122" i="46"/>
  <c r="NM122" i="46"/>
  <c r="PV122" i="46"/>
  <c r="MR122" i="46"/>
  <c r="PA122" i="46"/>
  <c r="QG122" i="46"/>
  <c r="NO122" i="46"/>
  <c r="QP122" i="46"/>
  <c r="PS122" i="46"/>
  <c r="NI122" i="46"/>
  <c r="NK122" i="46"/>
  <c r="OZ122" i="46"/>
  <c r="MP122" i="46"/>
  <c r="QH122" i="46"/>
  <c r="NZ122" i="46"/>
  <c r="OS122" i="46"/>
  <c r="PT122" i="46"/>
  <c r="NQ122" i="46"/>
  <c r="NH122" i="46"/>
  <c r="MI122" i="46"/>
  <c r="ML122" i="46"/>
  <c r="PW122" i="46"/>
  <c r="QN122" i="46"/>
  <c r="OG122" i="46"/>
  <c r="MZ122" i="46"/>
  <c r="OA122" i="46"/>
  <c r="MU122" i="46"/>
  <c r="QB122" i="46"/>
  <c r="OH122" i="46"/>
  <c r="QD122" i="46"/>
  <c r="QQ122" i="46"/>
  <c r="PL122" i="46"/>
  <c r="MK122" i="46"/>
  <c r="NN122" i="46"/>
  <c r="MF122" i="46"/>
  <c r="PP122" i="46"/>
  <c r="OV122" i="46"/>
  <c r="OP122" i="46"/>
  <c r="MW122" i="46"/>
  <c r="PF122" i="46"/>
  <c r="MQ122" i="46"/>
  <c r="OJ122" i="46"/>
  <c r="OL122" i="46"/>
  <c r="PO122" i="46"/>
  <c r="OD122" i="46"/>
  <c r="PQ122" i="46"/>
  <c r="MT122" i="46"/>
  <c r="PG122" i="46"/>
  <c r="PD122" i="46"/>
  <c r="MX122" i="46"/>
  <c r="OK122" i="46"/>
  <c r="NJ122" i="46"/>
  <c r="NP122" i="46"/>
  <c r="OY122" i="46"/>
  <c r="PZ122" i="46"/>
  <c r="NU122" i="46"/>
  <c r="PN122" i="46"/>
  <c r="OW122" i="46"/>
  <c r="OF122" i="46"/>
  <c r="MN122" i="46"/>
  <c r="PK122" i="46"/>
  <c r="MV122" i="46"/>
  <c r="NR122" i="46"/>
  <c r="NE122" i="46"/>
  <c r="PM122" i="46"/>
  <c r="QA122" i="46"/>
  <c r="MJ122" i="46"/>
  <c r="ND122" i="46"/>
  <c r="MG122" i="46"/>
  <c r="NY122" i="46"/>
  <c r="OE122" i="46"/>
  <c r="PB122" i="46"/>
  <c r="OX122" i="46"/>
  <c r="OM122" i="46"/>
  <c r="MS122" i="46"/>
  <c r="OQ122" i="46"/>
  <c r="NC122" i="46"/>
  <c r="OB122" i="46"/>
  <c r="QI122" i="46"/>
  <c r="PY122" i="46"/>
  <c r="OO122" i="46"/>
  <c r="MH122" i="46"/>
  <c r="PU122" i="46"/>
  <c r="QE122" i="46"/>
  <c r="NX122" i="46"/>
  <c r="OC122" i="46"/>
  <c r="OR122" i="46"/>
  <c r="PR122" i="46"/>
  <c r="PE122" i="46"/>
  <c r="QO122" i="46"/>
  <c r="OT122" i="46"/>
  <c r="NS122" i="46"/>
  <c r="QF122" i="46"/>
  <c r="PI122" i="46"/>
  <c r="NG122" i="46"/>
  <c r="QL122" i="46"/>
  <c r="NB122" i="46"/>
  <c r="NF122" i="46"/>
  <c r="NT122" i="46"/>
  <c r="MY122" i="46"/>
  <c r="PC122" i="46"/>
  <c r="MM122" i="46"/>
  <c r="MO122" i="46"/>
  <c r="PH122" i="46"/>
  <c r="QJ122" i="46"/>
  <c r="OI122" i="46"/>
  <c r="PJ122" i="46"/>
  <c r="OU122" i="46"/>
  <c r="ON122" i="46"/>
  <c r="NV122" i="46"/>
  <c r="PX122" i="46"/>
  <c r="NW122" i="46"/>
  <c r="QK122" i="46"/>
  <c r="QC121" i="46"/>
  <c r="QM121" i="46"/>
  <c r="NA121" i="46"/>
  <c r="NL121" i="46"/>
  <c r="NM121" i="46"/>
  <c r="PV121" i="46"/>
  <c r="MR121" i="46"/>
  <c r="PA121" i="46"/>
  <c r="QG121" i="46"/>
  <c r="NO121" i="46"/>
  <c r="QP121" i="46"/>
  <c r="PS121" i="46"/>
  <c r="NI121" i="46"/>
  <c r="NK121" i="46"/>
  <c r="OZ121" i="46"/>
  <c r="MP121" i="46"/>
  <c r="QH121" i="46"/>
  <c r="NZ121" i="46"/>
  <c r="OS121" i="46"/>
  <c r="PT121" i="46"/>
  <c r="NQ121" i="46"/>
  <c r="NH121" i="46"/>
  <c r="MI121" i="46"/>
  <c r="ML121" i="46"/>
  <c r="PW121" i="46"/>
  <c r="QN121" i="46"/>
  <c r="OG121" i="46"/>
  <c r="MZ121" i="46"/>
  <c r="OA121" i="46"/>
  <c r="MU121" i="46"/>
  <c r="QB121" i="46"/>
  <c r="OH121" i="46"/>
  <c r="QD121" i="46"/>
  <c r="QQ121" i="46"/>
  <c r="PL121" i="46"/>
  <c r="MK121" i="46"/>
  <c r="NN121" i="46"/>
  <c r="MF121" i="46"/>
  <c r="PP121" i="46"/>
  <c r="OV121" i="46"/>
  <c r="OP121" i="46"/>
  <c r="MW121" i="46"/>
  <c r="PF121" i="46"/>
  <c r="MQ121" i="46"/>
  <c r="OJ121" i="46"/>
  <c r="OL121" i="46"/>
  <c r="PO121" i="46"/>
  <c r="OD121" i="46"/>
  <c r="PQ121" i="46"/>
  <c r="MT121" i="46"/>
  <c r="PG121" i="46"/>
  <c r="PD121" i="46"/>
  <c r="MX121" i="46"/>
  <c r="OK121" i="46"/>
  <c r="NJ121" i="46"/>
  <c r="NP121" i="46"/>
  <c r="OY121" i="46"/>
  <c r="PZ121" i="46"/>
  <c r="NU121" i="46"/>
  <c r="PN121" i="46"/>
  <c r="OW121" i="46"/>
  <c r="OF121" i="46"/>
  <c r="MN121" i="46"/>
  <c r="PK121" i="46"/>
  <c r="MV121" i="46"/>
  <c r="NR121" i="46"/>
  <c r="NE121" i="46"/>
  <c r="PM121" i="46"/>
  <c r="QA121" i="46"/>
  <c r="MJ121" i="46"/>
  <c r="ND121" i="46"/>
  <c r="MG121" i="46"/>
  <c r="NY121" i="46"/>
  <c r="OE121" i="46"/>
  <c r="PB121" i="46"/>
  <c r="OX121" i="46"/>
  <c r="OM121" i="46"/>
  <c r="MS121" i="46"/>
  <c r="OQ121" i="46"/>
  <c r="NC121" i="46"/>
  <c r="OB121" i="46"/>
  <c r="QI121" i="46"/>
  <c r="PY121" i="46"/>
  <c r="OO121" i="46"/>
  <c r="MH121" i="46"/>
  <c r="PU121" i="46"/>
  <c r="QE121" i="46"/>
  <c r="NX121" i="46"/>
  <c r="OC121" i="46"/>
  <c r="OR121" i="46"/>
  <c r="PR121" i="46"/>
  <c r="PE121" i="46"/>
  <c r="QO121" i="46"/>
  <c r="OT121" i="46"/>
  <c r="NS121" i="46"/>
  <c r="QF121" i="46"/>
  <c r="PI121" i="46"/>
  <c r="NG121" i="46"/>
  <c r="QL121" i="46"/>
  <c r="NB121" i="46"/>
  <c r="NF121" i="46"/>
  <c r="NT121" i="46"/>
  <c r="MY121" i="46"/>
  <c r="PC121" i="46"/>
  <c r="MM121" i="46"/>
  <c r="MO121" i="46"/>
  <c r="PH121" i="46"/>
  <c r="QJ121" i="46"/>
  <c r="OI121" i="46"/>
  <c r="PJ121" i="46"/>
  <c r="OU121" i="46"/>
  <c r="ON121" i="46"/>
  <c r="NV121" i="46"/>
  <c r="PX121" i="46"/>
  <c r="NW121" i="46"/>
  <c r="QK121" i="46"/>
  <c r="QC120" i="46"/>
  <c r="QM120" i="46"/>
  <c r="NA120" i="46"/>
  <c r="NL120" i="46"/>
  <c r="NM120" i="46"/>
  <c r="PV120" i="46"/>
  <c r="MR120" i="46"/>
  <c r="PA120" i="46"/>
  <c r="QG120" i="46"/>
  <c r="NO120" i="46"/>
  <c r="QP120" i="46"/>
  <c r="PS120" i="46"/>
  <c r="NI120" i="46"/>
  <c r="NK120" i="46"/>
  <c r="OZ120" i="46"/>
  <c r="MP120" i="46"/>
  <c r="QH120" i="46"/>
  <c r="NZ120" i="46"/>
  <c r="OS120" i="46"/>
  <c r="PT120" i="46"/>
  <c r="NQ120" i="46"/>
  <c r="NH120" i="46"/>
  <c r="MI120" i="46"/>
  <c r="ML120" i="46"/>
  <c r="PW120" i="46"/>
  <c r="QN120" i="46"/>
  <c r="OG120" i="46"/>
  <c r="MZ120" i="46"/>
  <c r="OA120" i="46"/>
  <c r="MU120" i="46"/>
  <c r="QB120" i="46"/>
  <c r="OH120" i="46"/>
  <c r="QD120" i="46"/>
  <c r="QQ120" i="46"/>
  <c r="PL120" i="46"/>
  <c r="MK120" i="46"/>
  <c r="NN120" i="46"/>
  <c r="MF120" i="46"/>
  <c r="PP120" i="46"/>
  <c r="OV120" i="46"/>
  <c r="OP120" i="46"/>
  <c r="MW120" i="46"/>
  <c r="PF120" i="46"/>
  <c r="MQ120" i="46"/>
  <c r="OJ120" i="46"/>
  <c r="OL120" i="46"/>
  <c r="PO120" i="46"/>
  <c r="OD120" i="46"/>
  <c r="PQ120" i="46"/>
  <c r="MT120" i="46"/>
  <c r="PG120" i="46"/>
  <c r="PD120" i="46"/>
  <c r="MX120" i="46"/>
  <c r="OK120" i="46"/>
  <c r="NJ120" i="46"/>
  <c r="NP120" i="46"/>
  <c r="OY120" i="46"/>
  <c r="PZ120" i="46"/>
  <c r="NU120" i="46"/>
  <c r="PN120" i="46"/>
  <c r="OW120" i="46"/>
  <c r="OF120" i="46"/>
  <c r="MN120" i="46"/>
  <c r="PK120" i="46"/>
  <c r="MV120" i="46"/>
  <c r="NR120" i="46"/>
  <c r="NE120" i="46"/>
  <c r="PM120" i="46"/>
  <c r="QA120" i="46"/>
  <c r="MJ120" i="46"/>
  <c r="ND120" i="46"/>
  <c r="MG120" i="46"/>
  <c r="NY120" i="46"/>
  <c r="OE120" i="46"/>
  <c r="PB120" i="46"/>
  <c r="OX120" i="46"/>
  <c r="OM120" i="46"/>
  <c r="MS120" i="46"/>
  <c r="OQ120" i="46"/>
  <c r="NC120" i="46"/>
  <c r="OB120" i="46"/>
  <c r="QI120" i="46"/>
  <c r="PY120" i="46"/>
  <c r="OO120" i="46"/>
  <c r="MH120" i="46"/>
  <c r="PU120" i="46"/>
  <c r="QE120" i="46"/>
  <c r="NX120" i="46"/>
  <c r="OC120" i="46"/>
  <c r="OR120" i="46"/>
  <c r="PR120" i="46"/>
  <c r="PE120" i="46"/>
  <c r="QO120" i="46"/>
  <c r="OT120" i="46"/>
  <c r="NS120" i="46"/>
  <c r="QF120" i="46"/>
  <c r="PI120" i="46"/>
  <c r="NG120" i="46"/>
  <c r="QL120" i="46"/>
  <c r="NB120" i="46"/>
  <c r="NF120" i="46"/>
  <c r="NT120" i="46"/>
  <c r="MY120" i="46"/>
  <c r="PC120" i="46"/>
  <c r="MM120" i="46"/>
  <c r="MO120" i="46"/>
  <c r="PH120" i="46"/>
  <c r="QJ120" i="46"/>
  <c r="OI120" i="46"/>
  <c r="PJ120" i="46"/>
  <c r="OU120" i="46"/>
  <c r="ON120" i="46"/>
  <c r="NV120" i="46"/>
  <c r="PX120" i="46"/>
  <c r="NW120" i="46"/>
  <c r="QK120" i="46"/>
  <c r="QC119" i="46"/>
  <c r="QM119" i="46"/>
  <c r="NA119" i="46"/>
  <c r="NL119" i="46"/>
  <c r="NM119" i="46"/>
  <c r="PV119" i="46"/>
  <c r="MR119" i="46"/>
  <c r="PA119" i="46"/>
  <c r="QG119" i="46"/>
  <c r="NO119" i="46"/>
  <c r="QP119" i="46"/>
  <c r="PS119" i="46"/>
  <c r="NI119" i="46"/>
  <c r="NK119" i="46"/>
  <c r="OZ119" i="46"/>
  <c r="MP119" i="46"/>
  <c r="QH119" i="46"/>
  <c r="NZ119" i="46"/>
  <c r="OS119" i="46"/>
  <c r="PT119" i="46"/>
  <c r="NQ119" i="46"/>
  <c r="NH119" i="46"/>
  <c r="MI119" i="46"/>
  <c r="ML119" i="46"/>
  <c r="PW119" i="46"/>
  <c r="QN119" i="46"/>
  <c r="OG119" i="46"/>
  <c r="MZ119" i="46"/>
  <c r="OA119" i="46"/>
  <c r="MU119" i="46"/>
  <c r="QB119" i="46"/>
  <c r="OH119" i="46"/>
  <c r="QD119" i="46"/>
  <c r="QQ119" i="46"/>
  <c r="PL119" i="46"/>
  <c r="MK119" i="46"/>
  <c r="NN119" i="46"/>
  <c r="MF119" i="46"/>
  <c r="PP119" i="46"/>
  <c r="OV119" i="46"/>
  <c r="OP119" i="46"/>
  <c r="MW119" i="46"/>
  <c r="PF119" i="46"/>
  <c r="MQ119" i="46"/>
  <c r="OJ119" i="46"/>
  <c r="OL119" i="46"/>
  <c r="PO119" i="46"/>
  <c r="OD119" i="46"/>
  <c r="PQ119" i="46"/>
  <c r="MT119" i="46"/>
  <c r="PG119" i="46"/>
  <c r="PD119" i="46"/>
  <c r="MX119" i="46"/>
  <c r="OK119" i="46"/>
  <c r="NJ119" i="46"/>
  <c r="NP119" i="46"/>
  <c r="OY119" i="46"/>
  <c r="PZ119" i="46"/>
  <c r="NU119" i="46"/>
  <c r="PN119" i="46"/>
  <c r="OW119" i="46"/>
  <c r="OF119" i="46"/>
  <c r="MN119" i="46"/>
  <c r="PK119" i="46"/>
  <c r="MV119" i="46"/>
  <c r="NR119" i="46"/>
  <c r="NE119" i="46"/>
  <c r="PM119" i="46"/>
  <c r="QA119" i="46"/>
  <c r="MJ119" i="46"/>
  <c r="ND119" i="46"/>
  <c r="MG119" i="46"/>
  <c r="NY119" i="46"/>
  <c r="OE119" i="46"/>
  <c r="PB119" i="46"/>
  <c r="OX119" i="46"/>
  <c r="OM119" i="46"/>
  <c r="MS119" i="46"/>
  <c r="OQ119" i="46"/>
  <c r="NC119" i="46"/>
  <c r="OB119" i="46"/>
  <c r="QI119" i="46"/>
  <c r="PY119" i="46"/>
  <c r="OO119" i="46"/>
  <c r="MH119" i="46"/>
  <c r="PU119" i="46"/>
  <c r="QE119" i="46"/>
  <c r="NX119" i="46"/>
  <c r="OC119" i="46"/>
  <c r="OR119" i="46"/>
  <c r="PR119" i="46"/>
  <c r="PE119" i="46"/>
  <c r="QO119" i="46"/>
  <c r="OT119" i="46"/>
  <c r="NS119" i="46"/>
  <c r="QF119" i="46"/>
  <c r="PI119" i="46"/>
  <c r="NG119" i="46"/>
  <c r="QL119" i="46"/>
  <c r="NB119" i="46"/>
  <c r="NF119" i="46"/>
  <c r="NT119" i="46"/>
  <c r="MY119" i="46"/>
  <c r="PC119" i="46"/>
  <c r="MM119" i="46"/>
  <c r="MO119" i="46"/>
  <c r="PH119" i="46"/>
  <c r="QJ119" i="46"/>
  <c r="OI119" i="46"/>
  <c r="PJ119" i="46"/>
  <c r="OU119" i="46"/>
  <c r="ON119" i="46"/>
  <c r="NV119" i="46"/>
  <c r="PX119" i="46"/>
  <c r="NW119" i="46"/>
  <c r="QK119" i="46"/>
  <c r="QC118" i="46"/>
  <c r="QM118" i="46"/>
  <c r="NA118" i="46"/>
  <c r="NL118" i="46"/>
  <c r="NM118" i="46"/>
  <c r="PV118" i="46"/>
  <c r="MR118" i="46"/>
  <c r="PA118" i="46"/>
  <c r="QG118" i="46"/>
  <c r="NO118" i="46"/>
  <c r="QP118" i="46"/>
  <c r="PS118" i="46"/>
  <c r="NI118" i="46"/>
  <c r="NK118" i="46"/>
  <c r="OZ118" i="46"/>
  <c r="MP118" i="46"/>
  <c r="QH118" i="46"/>
  <c r="NZ118" i="46"/>
  <c r="OS118" i="46"/>
  <c r="PT118" i="46"/>
  <c r="NQ118" i="46"/>
  <c r="NH118" i="46"/>
  <c r="MI118" i="46"/>
  <c r="ML118" i="46"/>
  <c r="PW118" i="46"/>
  <c r="QN118" i="46"/>
  <c r="OG118" i="46"/>
  <c r="MZ118" i="46"/>
  <c r="OA118" i="46"/>
  <c r="MU118" i="46"/>
  <c r="QB118" i="46"/>
  <c r="OH118" i="46"/>
  <c r="QD118" i="46"/>
  <c r="QQ118" i="46"/>
  <c r="PL118" i="46"/>
  <c r="MK118" i="46"/>
  <c r="NN118" i="46"/>
  <c r="MF118" i="46"/>
  <c r="PP118" i="46"/>
  <c r="OV118" i="46"/>
  <c r="OP118" i="46"/>
  <c r="MW118" i="46"/>
  <c r="PF118" i="46"/>
  <c r="MQ118" i="46"/>
  <c r="OJ118" i="46"/>
  <c r="OL118" i="46"/>
  <c r="PO118" i="46"/>
  <c r="OD118" i="46"/>
  <c r="PQ118" i="46"/>
  <c r="MT118" i="46"/>
  <c r="PG118" i="46"/>
  <c r="PD118" i="46"/>
  <c r="MX118" i="46"/>
  <c r="OK118" i="46"/>
  <c r="NJ118" i="46"/>
  <c r="NP118" i="46"/>
  <c r="OY118" i="46"/>
  <c r="PZ118" i="46"/>
  <c r="NU118" i="46"/>
  <c r="PN118" i="46"/>
  <c r="OW118" i="46"/>
  <c r="OF118" i="46"/>
  <c r="MN118" i="46"/>
  <c r="PK118" i="46"/>
  <c r="MV118" i="46"/>
  <c r="NR118" i="46"/>
  <c r="NE118" i="46"/>
  <c r="PM118" i="46"/>
  <c r="QA118" i="46"/>
  <c r="MJ118" i="46"/>
  <c r="ND118" i="46"/>
  <c r="MG118" i="46"/>
  <c r="NY118" i="46"/>
  <c r="OE118" i="46"/>
  <c r="PB118" i="46"/>
  <c r="OX118" i="46"/>
  <c r="OM118" i="46"/>
  <c r="MS118" i="46"/>
  <c r="OQ118" i="46"/>
  <c r="NC118" i="46"/>
  <c r="OB118" i="46"/>
  <c r="QI118" i="46"/>
  <c r="PY118" i="46"/>
  <c r="OO118" i="46"/>
  <c r="MH118" i="46"/>
  <c r="PU118" i="46"/>
  <c r="QE118" i="46"/>
  <c r="NX118" i="46"/>
  <c r="OC118" i="46"/>
  <c r="OR118" i="46"/>
  <c r="PR118" i="46"/>
  <c r="PE118" i="46"/>
  <c r="QO118" i="46"/>
  <c r="OT118" i="46"/>
  <c r="NS118" i="46"/>
  <c r="QF118" i="46"/>
  <c r="PI118" i="46"/>
  <c r="NG118" i="46"/>
  <c r="QL118" i="46"/>
  <c r="NB118" i="46"/>
  <c r="NF118" i="46"/>
  <c r="NT118" i="46"/>
  <c r="MY118" i="46"/>
  <c r="PC118" i="46"/>
  <c r="MM118" i="46"/>
  <c r="MO118" i="46"/>
  <c r="PH118" i="46"/>
  <c r="QJ118" i="46"/>
  <c r="OI118" i="46"/>
  <c r="PJ118" i="46"/>
  <c r="OU118" i="46"/>
  <c r="ON118" i="46"/>
  <c r="NV118" i="46"/>
  <c r="PX118" i="46"/>
  <c r="NW118" i="46"/>
  <c r="QK118" i="46"/>
  <c r="QC117" i="46"/>
  <c r="QM117" i="46"/>
  <c r="NA117" i="46"/>
  <c r="NL117" i="46"/>
  <c r="NM117" i="46"/>
  <c r="PV117" i="46"/>
  <c r="MR117" i="46"/>
  <c r="PA117" i="46"/>
  <c r="QG117" i="46"/>
  <c r="NO117" i="46"/>
  <c r="QP117" i="46"/>
  <c r="PS117" i="46"/>
  <c r="NI117" i="46"/>
  <c r="NK117" i="46"/>
  <c r="OZ117" i="46"/>
  <c r="MP117" i="46"/>
  <c r="QH117" i="46"/>
  <c r="NZ117" i="46"/>
  <c r="OS117" i="46"/>
  <c r="PT117" i="46"/>
  <c r="NQ117" i="46"/>
  <c r="NH117" i="46"/>
  <c r="MI117" i="46"/>
  <c r="ML117" i="46"/>
  <c r="PW117" i="46"/>
  <c r="QN117" i="46"/>
  <c r="OG117" i="46"/>
  <c r="MZ117" i="46"/>
  <c r="OA117" i="46"/>
  <c r="MU117" i="46"/>
  <c r="QB117" i="46"/>
  <c r="OH117" i="46"/>
  <c r="QD117" i="46"/>
  <c r="QQ117" i="46"/>
  <c r="PL117" i="46"/>
  <c r="MK117" i="46"/>
  <c r="NN117" i="46"/>
  <c r="MF117" i="46"/>
  <c r="PP117" i="46"/>
  <c r="OV117" i="46"/>
  <c r="OP117" i="46"/>
  <c r="MW117" i="46"/>
  <c r="PF117" i="46"/>
  <c r="MQ117" i="46"/>
  <c r="OJ117" i="46"/>
  <c r="OL117" i="46"/>
  <c r="PO117" i="46"/>
  <c r="OD117" i="46"/>
  <c r="PQ117" i="46"/>
  <c r="MT117" i="46"/>
  <c r="PG117" i="46"/>
  <c r="PD117" i="46"/>
  <c r="MX117" i="46"/>
  <c r="OK117" i="46"/>
  <c r="NJ117" i="46"/>
  <c r="NP117" i="46"/>
  <c r="OY117" i="46"/>
  <c r="PZ117" i="46"/>
  <c r="NU117" i="46"/>
  <c r="PN117" i="46"/>
  <c r="OW117" i="46"/>
  <c r="OF117" i="46"/>
  <c r="MN117" i="46"/>
  <c r="PK117" i="46"/>
  <c r="MV117" i="46"/>
  <c r="NR117" i="46"/>
  <c r="NE117" i="46"/>
  <c r="PM117" i="46"/>
  <c r="QA117" i="46"/>
  <c r="MJ117" i="46"/>
  <c r="ND117" i="46"/>
  <c r="MG117" i="46"/>
  <c r="NY117" i="46"/>
  <c r="OE117" i="46"/>
  <c r="PB117" i="46"/>
  <c r="OX117" i="46"/>
  <c r="OM117" i="46"/>
  <c r="MS117" i="46"/>
  <c r="OQ117" i="46"/>
  <c r="NC117" i="46"/>
  <c r="OB117" i="46"/>
  <c r="QI117" i="46"/>
  <c r="PY117" i="46"/>
  <c r="OO117" i="46"/>
  <c r="MH117" i="46"/>
  <c r="PU117" i="46"/>
  <c r="QE117" i="46"/>
  <c r="NX117" i="46"/>
  <c r="OC117" i="46"/>
  <c r="OR117" i="46"/>
  <c r="PR117" i="46"/>
  <c r="PE117" i="46"/>
  <c r="QO117" i="46"/>
  <c r="OT117" i="46"/>
  <c r="NS117" i="46"/>
  <c r="QF117" i="46"/>
  <c r="PI117" i="46"/>
  <c r="NG117" i="46"/>
  <c r="QL117" i="46"/>
  <c r="NB117" i="46"/>
  <c r="NF117" i="46"/>
  <c r="NT117" i="46"/>
  <c r="MY117" i="46"/>
  <c r="PC117" i="46"/>
  <c r="MM117" i="46"/>
  <c r="MO117" i="46"/>
  <c r="PH117" i="46"/>
  <c r="QJ117" i="46"/>
  <c r="OI117" i="46"/>
  <c r="PJ117" i="46"/>
  <c r="OU117" i="46"/>
  <c r="ON117" i="46"/>
  <c r="NV117" i="46"/>
  <c r="PX117" i="46"/>
  <c r="NW117" i="46"/>
  <c r="QK117" i="46"/>
  <c r="QC116" i="46"/>
  <c r="QM116" i="46"/>
  <c r="NA116" i="46"/>
  <c r="NL116" i="46"/>
  <c r="NM116" i="46"/>
  <c r="PV116" i="46"/>
  <c r="MR116" i="46"/>
  <c r="PA116" i="46"/>
  <c r="QG116" i="46"/>
  <c r="NO116" i="46"/>
  <c r="QP116" i="46"/>
  <c r="PS116" i="46"/>
  <c r="NI116" i="46"/>
  <c r="NK116" i="46"/>
  <c r="OZ116" i="46"/>
  <c r="MP116" i="46"/>
  <c r="QH116" i="46"/>
  <c r="NZ116" i="46"/>
  <c r="OS116" i="46"/>
  <c r="PT116" i="46"/>
  <c r="NQ116" i="46"/>
  <c r="NH116" i="46"/>
  <c r="MI116" i="46"/>
  <c r="ML116" i="46"/>
  <c r="PW116" i="46"/>
  <c r="QN116" i="46"/>
  <c r="OG116" i="46"/>
  <c r="MZ116" i="46"/>
  <c r="OA116" i="46"/>
  <c r="MU116" i="46"/>
  <c r="QB116" i="46"/>
  <c r="OH116" i="46"/>
  <c r="QD116" i="46"/>
  <c r="QQ116" i="46"/>
  <c r="PL116" i="46"/>
  <c r="MK116" i="46"/>
  <c r="NN116" i="46"/>
  <c r="MF116" i="46"/>
  <c r="PP116" i="46"/>
  <c r="OV116" i="46"/>
  <c r="OP116" i="46"/>
  <c r="MW116" i="46"/>
  <c r="PF116" i="46"/>
  <c r="MQ116" i="46"/>
  <c r="OJ116" i="46"/>
  <c r="OL116" i="46"/>
  <c r="PO116" i="46"/>
  <c r="OD116" i="46"/>
  <c r="PQ116" i="46"/>
  <c r="MT116" i="46"/>
  <c r="PG116" i="46"/>
  <c r="PD116" i="46"/>
  <c r="MX116" i="46"/>
  <c r="OK116" i="46"/>
  <c r="NJ116" i="46"/>
  <c r="NP116" i="46"/>
  <c r="OY116" i="46"/>
  <c r="PZ116" i="46"/>
  <c r="NU116" i="46"/>
  <c r="PN116" i="46"/>
  <c r="OW116" i="46"/>
  <c r="OF116" i="46"/>
  <c r="MN116" i="46"/>
  <c r="PK116" i="46"/>
  <c r="MV116" i="46"/>
  <c r="NR116" i="46"/>
  <c r="NE116" i="46"/>
  <c r="PM116" i="46"/>
  <c r="QA116" i="46"/>
  <c r="MJ116" i="46"/>
  <c r="ND116" i="46"/>
  <c r="MG116" i="46"/>
  <c r="NY116" i="46"/>
  <c r="OE116" i="46"/>
  <c r="PB116" i="46"/>
  <c r="OX116" i="46"/>
  <c r="OM116" i="46"/>
  <c r="MS116" i="46"/>
  <c r="OQ116" i="46"/>
  <c r="NC116" i="46"/>
  <c r="OB116" i="46"/>
  <c r="QI116" i="46"/>
  <c r="PY116" i="46"/>
  <c r="OO116" i="46"/>
  <c r="MH116" i="46"/>
  <c r="PU116" i="46"/>
  <c r="QE116" i="46"/>
  <c r="NX116" i="46"/>
  <c r="OC116" i="46"/>
  <c r="OR116" i="46"/>
  <c r="PR116" i="46"/>
  <c r="PE116" i="46"/>
  <c r="QO116" i="46"/>
  <c r="OT116" i="46"/>
  <c r="NS116" i="46"/>
  <c r="QF116" i="46"/>
  <c r="PI116" i="46"/>
  <c r="NG116" i="46"/>
  <c r="QL116" i="46"/>
  <c r="NB116" i="46"/>
  <c r="NF116" i="46"/>
  <c r="NT116" i="46"/>
  <c r="MY116" i="46"/>
  <c r="PC116" i="46"/>
  <c r="MM116" i="46"/>
  <c r="MO116" i="46"/>
  <c r="PH116" i="46"/>
  <c r="QJ116" i="46"/>
  <c r="OI116" i="46"/>
  <c r="PJ116" i="46"/>
  <c r="OU116" i="46"/>
  <c r="ON116" i="46"/>
  <c r="NV116" i="46"/>
  <c r="PX116" i="46"/>
  <c r="NW116" i="46"/>
  <c r="QK116" i="46"/>
  <c r="QC115" i="46"/>
  <c r="QM115" i="46"/>
  <c r="NA115" i="46"/>
  <c r="NL115" i="46"/>
  <c r="NM115" i="46"/>
  <c r="PV115" i="46"/>
  <c r="MR115" i="46"/>
  <c r="PA115" i="46"/>
  <c r="QG115" i="46"/>
  <c r="NO115" i="46"/>
  <c r="QP115" i="46"/>
  <c r="PS115" i="46"/>
  <c r="NI115" i="46"/>
  <c r="NK115" i="46"/>
  <c r="OZ115" i="46"/>
  <c r="MP115" i="46"/>
  <c r="QH115" i="46"/>
  <c r="NZ115" i="46"/>
  <c r="OS115" i="46"/>
  <c r="PT115" i="46"/>
  <c r="NQ115" i="46"/>
  <c r="NH115" i="46"/>
  <c r="MI115" i="46"/>
  <c r="ML115" i="46"/>
  <c r="PW115" i="46"/>
  <c r="QN115" i="46"/>
  <c r="OG115" i="46"/>
  <c r="MZ115" i="46"/>
  <c r="OA115" i="46"/>
  <c r="MU115" i="46"/>
  <c r="QB115" i="46"/>
  <c r="OH115" i="46"/>
  <c r="QD115" i="46"/>
  <c r="QQ115" i="46"/>
  <c r="PL115" i="46"/>
  <c r="MK115" i="46"/>
  <c r="NN115" i="46"/>
  <c r="MF115" i="46"/>
  <c r="PP115" i="46"/>
  <c r="OV115" i="46"/>
  <c r="OP115" i="46"/>
  <c r="MW115" i="46"/>
  <c r="PF115" i="46"/>
  <c r="MQ115" i="46"/>
  <c r="OJ115" i="46"/>
  <c r="OL115" i="46"/>
  <c r="PO115" i="46"/>
  <c r="OD115" i="46"/>
  <c r="PQ115" i="46"/>
  <c r="MT115" i="46"/>
  <c r="PG115" i="46"/>
  <c r="PD115" i="46"/>
  <c r="MX115" i="46"/>
  <c r="OK115" i="46"/>
  <c r="NJ115" i="46"/>
  <c r="NP115" i="46"/>
  <c r="OY115" i="46"/>
  <c r="PZ115" i="46"/>
  <c r="NU115" i="46"/>
  <c r="PN115" i="46"/>
  <c r="OW115" i="46"/>
  <c r="OF115" i="46"/>
  <c r="MN115" i="46"/>
  <c r="PK115" i="46"/>
  <c r="MV115" i="46"/>
  <c r="NR115" i="46"/>
  <c r="NE115" i="46"/>
  <c r="PM115" i="46"/>
  <c r="QA115" i="46"/>
  <c r="MJ115" i="46"/>
  <c r="ND115" i="46"/>
  <c r="MG115" i="46"/>
  <c r="NY115" i="46"/>
  <c r="OE115" i="46"/>
  <c r="PB115" i="46"/>
  <c r="OX115" i="46"/>
  <c r="OM115" i="46"/>
  <c r="MS115" i="46"/>
  <c r="OQ115" i="46"/>
  <c r="NC115" i="46"/>
  <c r="OB115" i="46"/>
  <c r="QI115" i="46"/>
  <c r="PY115" i="46"/>
  <c r="OO115" i="46"/>
  <c r="MH115" i="46"/>
  <c r="PU115" i="46"/>
  <c r="QE115" i="46"/>
  <c r="NX115" i="46"/>
  <c r="OC115" i="46"/>
  <c r="OR115" i="46"/>
  <c r="PR115" i="46"/>
  <c r="PE115" i="46"/>
  <c r="QO115" i="46"/>
  <c r="OT115" i="46"/>
  <c r="NS115" i="46"/>
  <c r="QF115" i="46"/>
  <c r="PI115" i="46"/>
  <c r="NG115" i="46"/>
  <c r="QL115" i="46"/>
  <c r="NB115" i="46"/>
  <c r="NF115" i="46"/>
  <c r="NT115" i="46"/>
  <c r="MY115" i="46"/>
  <c r="PC115" i="46"/>
  <c r="MM115" i="46"/>
  <c r="MO115" i="46"/>
  <c r="PH115" i="46"/>
  <c r="QJ115" i="46"/>
  <c r="OI115" i="46"/>
  <c r="PJ115" i="46"/>
  <c r="OU115" i="46"/>
  <c r="ON115" i="46"/>
  <c r="NV115" i="46"/>
  <c r="PX115" i="46"/>
  <c r="NW115" i="46"/>
  <c r="QK115" i="46"/>
  <c r="QC114" i="46"/>
  <c r="QM114" i="46"/>
  <c r="NA114" i="46"/>
  <c r="NL114" i="46"/>
  <c r="NM114" i="46"/>
  <c r="PV114" i="46"/>
  <c r="MR114" i="46"/>
  <c r="PA114" i="46"/>
  <c r="QG114" i="46"/>
  <c r="NO114" i="46"/>
  <c r="QP114" i="46"/>
  <c r="PS114" i="46"/>
  <c r="NI114" i="46"/>
  <c r="NK114" i="46"/>
  <c r="OZ114" i="46"/>
  <c r="MP114" i="46"/>
  <c r="QH114" i="46"/>
  <c r="NZ114" i="46"/>
  <c r="OS114" i="46"/>
  <c r="PT114" i="46"/>
  <c r="NQ114" i="46"/>
  <c r="NH114" i="46"/>
  <c r="MI114" i="46"/>
  <c r="ML114" i="46"/>
  <c r="PW114" i="46"/>
  <c r="QN114" i="46"/>
  <c r="OG114" i="46"/>
  <c r="MZ114" i="46"/>
  <c r="OA114" i="46"/>
  <c r="MU114" i="46"/>
  <c r="QB114" i="46"/>
  <c r="OH114" i="46"/>
  <c r="QD114" i="46"/>
  <c r="QQ114" i="46"/>
  <c r="PL114" i="46"/>
  <c r="MK114" i="46"/>
  <c r="NN114" i="46"/>
  <c r="MF114" i="46"/>
  <c r="PP114" i="46"/>
  <c r="OV114" i="46"/>
  <c r="OP114" i="46"/>
  <c r="MW114" i="46"/>
  <c r="PF114" i="46"/>
  <c r="MQ114" i="46"/>
  <c r="OJ114" i="46"/>
  <c r="OL114" i="46"/>
  <c r="PO114" i="46"/>
  <c r="OD114" i="46"/>
  <c r="PQ114" i="46"/>
  <c r="MT114" i="46"/>
  <c r="PG114" i="46"/>
  <c r="PD114" i="46"/>
  <c r="MX114" i="46"/>
  <c r="OK114" i="46"/>
  <c r="NJ114" i="46"/>
  <c r="NP114" i="46"/>
  <c r="OY114" i="46"/>
  <c r="PZ114" i="46"/>
  <c r="NU114" i="46"/>
  <c r="PN114" i="46"/>
  <c r="OW114" i="46"/>
  <c r="OF114" i="46"/>
  <c r="MN114" i="46"/>
  <c r="PK114" i="46"/>
  <c r="MV114" i="46"/>
  <c r="NR114" i="46"/>
  <c r="NE114" i="46"/>
  <c r="PM114" i="46"/>
  <c r="QA114" i="46"/>
  <c r="MJ114" i="46"/>
  <c r="ND114" i="46"/>
  <c r="MG114" i="46"/>
  <c r="NY114" i="46"/>
  <c r="OE114" i="46"/>
  <c r="PB114" i="46"/>
  <c r="OX114" i="46"/>
  <c r="OM114" i="46"/>
  <c r="MS114" i="46"/>
  <c r="OQ114" i="46"/>
  <c r="NC114" i="46"/>
  <c r="OB114" i="46"/>
  <c r="QI114" i="46"/>
  <c r="PY114" i="46"/>
  <c r="OO114" i="46"/>
  <c r="MH114" i="46"/>
  <c r="PU114" i="46"/>
  <c r="QE114" i="46"/>
  <c r="NX114" i="46"/>
  <c r="OC114" i="46"/>
  <c r="OR114" i="46"/>
  <c r="PR114" i="46"/>
  <c r="PE114" i="46"/>
  <c r="QO114" i="46"/>
  <c r="OT114" i="46"/>
  <c r="NS114" i="46"/>
  <c r="QF114" i="46"/>
  <c r="PI114" i="46"/>
  <c r="NG114" i="46"/>
  <c r="QL114" i="46"/>
  <c r="NB114" i="46"/>
  <c r="NF114" i="46"/>
  <c r="NT114" i="46"/>
  <c r="MY114" i="46"/>
  <c r="PC114" i="46"/>
  <c r="MM114" i="46"/>
  <c r="MO114" i="46"/>
  <c r="PH114" i="46"/>
  <c r="QJ114" i="46"/>
  <c r="OI114" i="46"/>
  <c r="PJ114" i="46"/>
  <c r="OU114" i="46"/>
  <c r="ON114" i="46"/>
  <c r="NV114" i="46"/>
  <c r="PX114" i="46"/>
  <c r="NW114" i="46"/>
  <c r="QK114" i="46"/>
  <c r="QC113" i="46"/>
  <c r="QM113" i="46"/>
  <c r="NA113" i="46"/>
  <c r="NL113" i="46"/>
  <c r="NM113" i="46"/>
  <c r="PV113" i="46"/>
  <c r="MR113" i="46"/>
  <c r="PA113" i="46"/>
  <c r="QG113" i="46"/>
  <c r="NO113" i="46"/>
  <c r="QP113" i="46"/>
  <c r="PS113" i="46"/>
  <c r="NI113" i="46"/>
  <c r="NK113" i="46"/>
  <c r="OZ113" i="46"/>
  <c r="MP113" i="46"/>
  <c r="QH113" i="46"/>
  <c r="NZ113" i="46"/>
  <c r="OS113" i="46"/>
  <c r="PT113" i="46"/>
  <c r="NQ113" i="46"/>
  <c r="NH113" i="46"/>
  <c r="MI113" i="46"/>
  <c r="ML113" i="46"/>
  <c r="PW113" i="46"/>
  <c r="QN113" i="46"/>
  <c r="OG113" i="46"/>
  <c r="MZ113" i="46"/>
  <c r="OA113" i="46"/>
  <c r="MU113" i="46"/>
  <c r="QB113" i="46"/>
  <c r="OH113" i="46"/>
  <c r="QD113" i="46"/>
  <c r="QQ113" i="46"/>
  <c r="PL113" i="46"/>
  <c r="MK113" i="46"/>
  <c r="NN113" i="46"/>
  <c r="MF113" i="46"/>
  <c r="PP113" i="46"/>
  <c r="OV113" i="46"/>
  <c r="OP113" i="46"/>
  <c r="MW113" i="46"/>
  <c r="PF113" i="46"/>
  <c r="MQ113" i="46"/>
  <c r="OJ113" i="46"/>
  <c r="OL113" i="46"/>
  <c r="PO113" i="46"/>
  <c r="OD113" i="46"/>
  <c r="PQ113" i="46"/>
  <c r="MT113" i="46"/>
  <c r="PG113" i="46"/>
  <c r="PD113" i="46"/>
  <c r="MX113" i="46"/>
  <c r="OK113" i="46"/>
  <c r="NJ113" i="46"/>
  <c r="NP113" i="46"/>
  <c r="OY113" i="46"/>
  <c r="PZ113" i="46"/>
  <c r="NU113" i="46"/>
  <c r="PN113" i="46"/>
  <c r="OW113" i="46"/>
  <c r="OF113" i="46"/>
  <c r="MN113" i="46"/>
  <c r="PK113" i="46"/>
  <c r="MV113" i="46"/>
  <c r="NR113" i="46"/>
  <c r="NE113" i="46"/>
  <c r="PM113" i="46"/>
  <c r="QA113" i="46"/>
  <c r="MJ113" i="46"/>
  <c r="ND113" i="46"/>
  <c r="MG113" i="46"/>
  <c r="NY113" i="46"/>
  <c r="OE113" i="46"/>
  <c r="PB113" i="46"/>
  <c r="OX113" i="46"/>
  <c r="OM113" i="46"/>
  <c r="MS113" i="46"/>
  <c r="OQ113" i="46"/>
  <c r="NC113" i="46"/>
  <c r="OB113" i="46"/>
  <c r="QI113" i="46"/>
  <c r="PY113" i="46"/>
  <c r="OO113" i="46"/>
  <c r="MH113" i="46"/>
  <c r="PU113" i="46"/>
  <c r="QE113" i="46"/>
  <c r="NX113" i="46"/>
  <c r="OC113" i="46"/>
  <c r="OR113" i="46"/>
  <c r="PR113" i="46"/>
  <c r="PE113" i="46"/>
  <c r="QO113" i="46"/>
  <c r="OT113" i="46"/>
  <c r="NS113" i="46"/>
  <c r="QF113" i="46"/>
  <c r="PI113" i="46"/>
  <c r="NG113" i="46"/>
  <c r="QL113" i="46"/>
  <c r="NB113" i="46"/>
  <c r="NF113" i="46"/>
  <c r="NT113" i="46"/>
  <c r="MY113" i="46"/>
  <c r="PC113" i="46"/>
  <c r="MM113" i="46"/>
  <c r="MO113" i="46"/>
  <c r="PH113" i="46"/>
  <c r="QJ113" i="46"/>
  <c r="OI113" i="46"/>
  <c r="PJ113" i="46"/>
  <c r="OU113" i="46"/>
  <c r="ON113" i="46"/>
  <c r="NV113" i="46"/>
  <c r="PX113" i="46"/>
  <c r="NW113" i="46"/>
  <c r="QK113" i="46"/>
  <c r="QC112" i="46"/>
  <c r="QM112" i="46"/>
  <c r="NA112" i="46"/>
  <c r="NL112" i="46"/>
  <c r="NM112" i="46"/>
  <c r="PV112" i="46"/>
  <c r="MR112" i="46"/>
  <c r="PA112" i="46"/>
  <c r="QG112" i="46"/>
  <c r="NO112" i="46"/>
  <c r="QP112" i="46"/>
  <c r="PS112" i="46"/>
  <c r="NI112" i="46"/>
  <c r="NK112" i="46"/>
  <c r="OZ112" i="46"/>
  <c r="MP112" i="46"/>
  <c r="QH112" i="46"/>
  <c r="NZ112" i="46"/>
  <c r="OS112" i="46"/>
  <c r="PT112" i="46"/>
  <c r="NQ112" i="46"/>
  <c r="NH112" i="46"/>
  <c r="MI112" i="46"/>
  <c r="ML112" i="46"/>
  <c r="PW112" i="46"/>
  <c r="QN112" i="46"/>
  <c r="OG112" i="46"/>
  <c r="MZ112" i="46"/>
  <c r="OA112" i="46"/>
  <c r="MU112" i="46"/>
  <c r="QB112" i="46"/>
  <c r="OH112" i="46"/>
  <c r="QD112" i="46"/>
  <c r="QQ112" i="46"/>
  <c r="PL112" i="46"/>
  <c r="MK112" i="46"/>
  <c r="NN112" i="46"/>
  <c r="MF112" i="46"/>
  <c r="PP112" i="46"/>
  <c r="OV112" i="46"/>
  <c r="OP112" i="46"/>
  <c r="MW112" i="46"/>
  <c r="PF112" i="46"/>
  <c r="MQ112" i="46"/>
  <c r="OJ112" i="46"/>
  <c r="OL112" i="46"/>
  <c r="PO112" i="46"/>
  <c r="OD112" i="46"/>
  <c r="PQ112" i="46"/>
  <c r="MT112" i="46"/>
  <c r="PG112" i="46"/>
  <c r="PD112" i="46"/>
  <c r="MX112" i="46"/>
  <c r="OK112" i="46"/>
  <c r="NJ112" i="46"/>
  <c r="NP112" i="46"/>
  <c r="OY112" i="46"/>
  <c r="PZ112" i="46"/>
  <c r="NU112" i="46"/>
  <c r="PN112" i="46"/>
  <c r="OW112" i="46"/>
  <c r="OF112" i="46"/>
  <c r="MN112" i="46"/>
  <c r="PK112" i="46"/>
  <c r="MV112" i="46"/>
  <c r="NR112" i="46"/>
  <c r="NE112" i="46"/>
  <c r="PM112" i="46"/>
  <c r="QA112" i="46"/>
  <c r="MJ112" i="46"/>
  <c r="ND112" i="46"/>
  <c r="MG112" i="46"/>
  <c r="NY112" i="46"/>
  <c r="OE112" i="46"/>
  <c r="PB112" i="46"/>
  <c r="OX112" i="46"/>
  <c r="OM112" i="46"/>
  <c r="MS112" i="46"/>
  <c r="OQ112" i="46"/>
  <c r="NC112" i="46"/>
  <c r="OB112" i="46"/>
  <c r="QI112" i="46"/>
  <c r="PY112" i="46"/>
  <c r="OO112" i="46"/>
  <c r="MH112" i="46"/>
  <c r="PU112" i="46"/>
  <c r="QE112" i="46"/>
  <c r="NX112" i="46"/>
  <c r="OC112" i="46"/>
  <c r="OR112" i="46"/>
  <c r="PR112" i="46"/>
  <c r="PE112" i="46"/>
  <c r="QO112" i="46"/>
  <c r="OT112" i="46"/>
  <c r="NS112" i="46"/>
  <c r="QF112" i="46"/>
  <c r="PI112" i="46"/>
  <c r="NG112" i="46"/>
  <c r="QL112" i="46"/>
  <c r="NB112" i="46"/>
  <c r="NF112" i="46"/>
  <c r="NT112" i="46"/>
  <c r="MY112" i="46"/>
  <c r="PC112" i="46"/>
  <c r="MM112" i="46"/>
  <c r="MO112" i="46"/>
  <c r="PH112" i="46"/>
  <c r="QJ112" i="46"/>
  <c r="OI112" i="46"/>
  <c r="PJ112" i="46"/>
  <c r="OU112" i="46"/>
  <c r="ON112" i="46"/>
  <c r="NV112" i="46"/>
  <c r="PX112" i="46"/>
  <c r="NW112" i="46"/>
  <c r="QK112" i="46"/>
  <c r="QC111" i="46"/>
  <c r="QM111" i="46"/>
  <c r="NA111" i="46"/>
  <c r="NL111" i="46"/>
  <c r="NM111" i="46"/>
  <c r="PV111" i="46"/>
  <c r="MR111" i="46"/>
  <c r="PA111" i="46"/>
  <c r="QG111" i="46"/>
  <c r="NO111" i="46"/>
  <c r="QP111" i="46"/>
  <c r="PS111" i="46"/>
  <c r="NI111" i="46"/>
  <c r="NK111" i="46"/>
  <c r="OZ111" i="46"/>
  <c r="MP111" i="46"/>
  <c r="QH111" i="46"/>
  <c r="NZ111" i="46"/>
  <c r="OS111" i="46"/>
  <c r="PT111" i="46"/>
  <c r="NQ111" i="46"/>
  <c r="NH111" i="46"/>
  <c r="MI111" i="46"/>
  <c r="ML111" i="46"/>
  <c r="PW111" i="46"/>
  <c r="QN111" i="46"/>
  <c r="OG111" i="46"/>
  <c r="MZ111" i="46"/>
  <c r="OA111" i="46"/>
  <c r="MU111" i="46"/>
  <c r="QB111" i="46"/>
  <c r="OH111" i="46"/>
  <c r="QD111" i="46"/>
  <c r="QQ111" i="46"/>
  <c r="PL111" i="46"/>
  <c r="MK111" i="46"/>
  <c r="NN111" i="46"/>
  <c r="MF111" i="46"/>
  <c r="PP111" i="46"/>
  <c r="OV111" i="46"/>
  <c r="OP111" i="46"/>
  <c r="MW111" i="46"/>
  <c r="PF111" i="46"/>
  <c r="MQ111" i="46"/>
  <c r="OJ111" i="46"/>
  <c r="OL111" i="46"/>
  <c r="PO111" i="46"/>
  <c r="OD111" i="46"/>
  <c r="PQ111" i="46"/>
  <c r="MT111" i="46"/>
  <c r="PG111" i="46"/>
  <c r="PD111" i="46"/>
  <c r="MX111" i="46"/>
  <c r="OK111" i="46"/>
  <c r="NJ111" i="46"/>
  <c r="NP111" i="46"/>
  <c r="OY111" i="46"/>
  <c r="PZ111" i="46"/>
  <c r="NU111" i="46"/>
  <c r="PN111" i="46"/>
  <c r="OW111" i="46"/>
  <c r="OF111" i="46"/>
  <c r="MN111" i="46"/>
  <c r="PK111" i="46"/>
  <c r="MV111" i="46"/>
  <c r="NR111" i="46"/>
  <c r="NE111" i="46"/>
  <c r="PM111" i="46"/>
  <c r="QA111" i="46"/>
  <c r="MJ111" i="46"/>
  <c r="ND111" i="46"/>
  <c r="MG111" i="46"/>
  <c r="NY111" i="46"/>
  <c r="OE111" i="46"/>
  <c r="PB111" i="46"/>
  <c r="OX111" i="46"/>
  <c r="OM111" i="46"/>
  <c r="MS111" i="46"/>
  <c r="OQ111" i="46"/>
  <c r="NC111" i="46"/>
  <c r="OB111" i="46"/>
  <c r="QI111" i="46"/>
  <c r="PY111" i="46"/>
  <c r="OO111" i="46"/>
  <c r="MH111" i="46"/>
  <c r="PU111" i="46"/>
  <c r="QE111" i="46"/>
  <c r="NX111" i="46"/>
  <c r="OC111" i="46"/>
  <c r="OR111" i="46"/>
  <c r="PR111" i="46"/>
  <c r="PE111" i="46"/>
  <c r="QO111" i="46"/>
  <c r="OT111" i="46"/>
  <c r="NS111" i="46"/>
  <c r="QF111" i="46"/>
  <c r="PI111" i="46"/>
  <c r="NG111" i="46"/>
  <c r="QL111" i="46"/>
  <c r="NB111" i="46"/>
  <c r="NF111" i="46"/>
  <c r="NT111" i="46"/>
  <c r="MY111" i="46"/>
  <c r="PC111" i="46"/>
  <c r="MM111" i="46"/>
  <c r="MO111" i="46"/>
  <c r="PH111" i="46"/>
  <c r="QJ111" i="46"/>
  <c r="OI111" i="46"/>
  <c r="PJ111" i="46"/>
  <c r="OU111" i="46"/>
  <c r="ON111" i="46"/>
  <c r="NV111" i="46"/>
  <c r="PX111" i="46"/>
  <c r="NW111" i="46"/>
  <c r="QK111" i="46"/>
  <c r="QC110" i="46"/>
  <c r="QM110" i="46"/>
  <c r="NA110" i="46"/>
  <c r="NL110" i="46"/>
  <c r="NM110" i="46"/>
  <c r="PV110" i="46"/>
  <c r="MR110" i="46"/>
  <c r="PA110" i="46"/>
  <c r="QG110" i="46"/>
  <c r="NO110" i="46"/>
  <c r="QP110" i="46"/>
  <c r="PS110" i="46"/>
  <c r="NI110" i="46"/>
  <c r="NK110" i="46"/>
  <c r="OZ110" i="46"/>
  <c r="MP110" i="46"/>
  <c r="QH110" i="46"/>
  <c r="NZ110" i="46"/>
  <c r="OS110" i="46"/>
  <c r="PT110" i="46"/>
  <c r="NQ110" i="46"/>
  <c r="NH110" i="46"/>
  <c r="MI110" i="46"/>
  <c r="ML110" i="46"/>
  <c r="PW110" i="46"/>
  <c r="QN110" i="46"/>
  <c r="OG110" i="46"/>
  <c r="MZ110" i="46"/>
  <c r="OA110" i="46"/>
  <c r="MU110" i="46"/>
  <c r="QB110" i="46"/>
  <c r="OH110" i="46"/>
  <c r="QD110" i="46"/>
  <c r="QQ110" i="46"/>
  <c r="PL110" i="46"/>
  <c r="MK110" i="46"/>
  <c r="NN110" i="46"/>
  <c r="MF110" i="46"/>
  <c r="PP110" i="46"/>
  <c r="OV110" i="46"/>
  <c r="OP110" i="46"/>
  <c r="MW110" i="46"/>
  <c r="PF110" i="46"/>
  <c r="MQ110" i="46"/>
  <c r="OJ110" i="46"/>
  <c r="OL110" i="46"/>
  <c r="PO110" i="46"/>
  <c r="OD110" i="46"/>
  <c r="PQ110" i="46"/>
  <c r="MT110" i="46"/>
  <c r="PG110" i="46"/>
  <c r="PD110" i="46"/>
  <c r="MX110" i="46"/>
  <c r="OK110" i="46"/>
  <c r="NJ110" i="46"/>
  <c r="NP110" i="46"/>
  <c r="OY110" i="46"/>
  <c r="PZ110" i="46"/>
  <c r="NU110" i="46"/>
  <c r="PN110" i="46"/>
  <c r="OW110" i="46"/>
  <c r="OF110" i="46"/>
  <c r="MN110" i="46"/>
  <c r="PK110" i="46"/>
  <c r="MV110" i="46"/>
  <c r="NR110" i="46"/>
  <c r="NE110" i="46"/>
  <c r="PM110" i="46"/>
  <c r="QA110" i="46"/>
  <c r="MJ110" i="46"/>
  <c r="ND110" i="46"/>
  <c r="MG110" i="46"/>
  <c r="NY110" i="46"/>
  <c r="OE110" i="46"/>
  <c r="PB110" i="46"/>
  <c r="OX110" i="46"/>
  <c r="OM110" i="46"/>
  <c r="MS110" i="46"/>
  <c r="OQ110" i="46"/>
  <c r="NC110" i="46"/>
  <c r="OB110" i="46"/>
  <c r="QI110" i="46"/>
  <c r="PY110" i="46"/>
  <c r="OO110" i="46"/>
  <c r="MH110" i="46"/>
  <c r="PU110" i="46"/>
  <c r="QE110" i="46"/>
  <c r="NX110" i="46"/>
  <c r="OC110" i="46"/>
  <c r="OR110" i="46"/>
  <c r="PR110" i="46"/>
  <c r="PE110" i="46"/>
  <c r="QO110" i="46"/>
  <c r="OT110" i="46"/>
  <c r="NS110" i="46"/>
  <c r="QF110" i="46"/>
  <c r="PI110" i="46"/>
  <c r="NG110" i="46"/>
  <c r="QL110" i="46"/>
  <c r="NB110" i="46"/>
  <c r="NF110" i="46"/>
  <c r="NT110" i="46"/>
  <c r="MY110" i="46"/>
  <c r="PC110" i="46"/>
  <c r="MM110" i="46"/>
  <c r="MO110" i="46"/>
  <c r="PH110" i="46"/>
  <c r="QJ110" i="46"/>
  <c r="OI110" i="46"/>
  <c r="PJ110" i="46"/>
  <c r="OU110" i="46"/>
  <c r="ON110" i="46"/>
  <c r="NV110" i="46"/>
  <c r="PX110" i="46"/>
  <c r="NW110" i="46"/>
  <c r="QK110" i="46"/>
  <c r="QC109" i="46"/>
  <c r="QM109" i="46"/>
  <c r="NA109" i="46"/>
  <c r="NL109" i="46"/>
  <c r="NM109" i="46"/>
  <c r="PV109" i="46"/>
  <c r="MR109" i="46"/>
  <c r="PA109" i="46"/>
  <c r="QG109" i="46"/>
  <c r="NO109" i="46"/>
  <c r="QP109" i="46"/>
  <c r="PS109" i="46"/>
  <c r="NI109" i="46"/>
  <c r="NK109" i="46"/>
  <c r="OZ109" i="46"/>
  <c r="MP109" i="46"/>
  <c r="QH109" i="46"/>
  <c r="NZ109" i="46"/>
  <c r="OS109" i="46"/>
  <c r="PT109" i="46"/>
  <c r="NQ109" i="46"/>
  <c r="NH109" i="46"/>
  <c r="MI109" i="46"/>
  <c r="ML109" i="46"/>
  <c r="PW109" i="46"/>
  <c r="QN109" i="46"/>
  <c r="OG109" i="46"/>
  <c r="MZ109" i="46"/>
  <c r="OA109" i="46"/>
  <c r="MU109" i="46"/>
  <c r="QB109" i="46"/>
  <c r="OH109" i="46"/>
  <c r="QD109" i="46"/>
  <c r="QQ109" i="46"/>
  <c r="PL109" i="46"/>
  <c r="MK109" i="46"/>
  <c r="NN109" i="46"/>
  <c r="MF109" i="46"/>
  <c r="PP109" i="46"/>
  <c r="OV109" i="46"/>
  <c r="OP109" i="46"/>
  <c r="MW109" i="46"/>
  <c r="PF109" i="46"/>
  <c r="MQ109" i="46"/>
  <c r="OJ109" i="46"/>
  <c r="OL109" i="46"/>
  <c r="PO109" i="46"/>
  <c r="OD109" i="46"/>
  <c r="PQ109" i="46"/>
  <c r="MT109" i="46"/>
  <c r="PG109" i="46"/>
  <c r="PD109" i="46"/>
  <c r="MX109" i="46"/>
  <c r="OK109" i="46"/>
  <c r="NJ109" i="46"/>
  <c r="NP109" i="46"/>
  <c r="OY109" i="46"/>
  <c r="PZ109" i="46"/>
  <c r="NU109" i="46"/>
  <c r="PN109" i="46"/>
  <c r="OW109" i="46"/>
  <c r="OF109" i="46"/>
  <c r="MN109" i="46"/>
  <c r="PK109" i="46"/>
  <c r="MV109" i="46"/>
  <c r="NR109" i="46"/>
  <c r="NE109" i="46"/>
  <c r="PM109" i="46"/>
  <c r="QA109" i="46"/>
  <c r="MJ109" i="46"/>
  <c r="ND109" i="46"/>
  <c r="MG109" i="46"/>
  <c r="NY109" i="46"/>
  <c r="OE109" i="46"/>
  <c r="PB109" i="46"/>
  <c r="OX109" i="46"/>
  <c r="OM109" i="46"/>
  <c r="MS109" i="46"/>
  <c r="OQ109" i="46"/>
  <c r="NC109" i="46"/>
  <c r="OB109" i="46"/>
  <c r="QI109" i="46"/>
  <c r="PY109" i="46"/>
  <c r="OO109" i="46"/>
  <c r="MH109" i="46"/>
  <c r="PU109" i="46"/>
  <c r="QE109" i="46"/>
  <c r="NX109" i="46"/>
  <c r="OC109" i="46"/>
  <c r="OR109" i="46"/>
  <c r="PR109" i="46"/>
  <c r="PE109" i="46"/>
  <c r="QO109" i="46"/>
  <c r="OT109" i="46"/>
  <c r="NS109" i="46"/>
  <c r="QF109" i="46"/>
  <c r="PI109" i="46"/>
  <c r="NG109" i="46"/>
  <c r="QL109" i="46"/>
  <c r="NB109" i="46"/>
  <c r="NF109" i="46"/>
  <c r="NT109" i="46"/>
  <c r="MY109" i="46"/>
  <c r="PC109" i="46"/>
  <c r="MM109" i="46"/>
  <c r="MO109" i="46"/>
  <c r="PH109" i="46"/>
  <c r="QJ109" i="46"/>
  <c r="OI109" i="46"/>
  <c r="PJ109" i="46"/>
  <c r="OU109" i="46"/>
  <c r="ON109" i="46"/>
  <c r="NV109" i="46"/>
  <c r="PX109" i="46"/>
  <c r="NW109" i="46"/>
  <c r="QK109" i="46"/>
  <c r="QC108" i="46"/>
  <c r="QM108" i="46"/>
  <c r="NA108" i="46"/>
  <c r="NL108" i="46"/>
  <c r="NM108" i="46"/>
  <c r="PV108" i="46"/>
  <c r="MR108" i="46"/>
  <c r="PA108" i="46"/>
  <c r="QG108" i="46"/>
  <c r="NO108" i="46"/>
  <c r="QP108" i="46"/>
  <c r="PS108" i="46"/>
  <c r="NI108" i="46"/>
  <c r="NK108" i="46"/>
  <c r="OZ108" i="46"/>
  <c r="MP108" i="46"/>
  <c r="QH108" i="46"/>
  <c r="NZ108" i="46"/>
  <c r="OS108" i="46"/>
  <c r="PT108" i="46"/>
  <c r="NQ108" i="46"/>
  <c r="NH108" i="46"/>
  <c r="MI108" i="46"/>
  <c r="ML108" i="46"/>
  <c r="PW108" i="46"/>
  <c r="QN108" i="46"/>
  <c r="OG108" i="46"/>
  <c r="MZ108" i="46"/>
  <c r="OA108" i="46"/>
  <c r="MU108" i="46"/>
  <c r="QB108" i="46"/>
  <c r="OH108" i="46"/>
  <c r="QD108" i="46"/>
  <c r="QQ108" i="46"/>
  <c r="PL108" i="46"/>
  <c r="MK108" i="46"/>
  <c r="NN108" i="46"/>
  <c r="MF108" i="46"/>
  <c r="PP108" i="46"/>
  <c r="OV108" i="46"/>
  <c r="OP108" i="46"/>
  <c r="MW108" i="46"/>
  <c r="PF108" i="46"/>
  <c r="MQ108" i="46"/>
  <c r="OJ108" i="46"/>
  <c r="OL108" i="46"/>
  <c r="PO108" i="46"/>
  <c r="OD108" i="46"/>
  <c r="PQ108" i="46"/>
  <c r="MT108" i="46"/>
  <c r="PG108" i="46"/>
  <c r="PD108" i="46"/>
  <c r="MX108" i="46"/>
  <c r="OK108" i="46"/>
  <c r="NJ108" i="46"/>
  <c r="NP108" i="46"/>
  <c r="OY108" i="46"/>
  <c r="PZ108" i="46"/>
  <c r="NU108" i="46"/>
  <c r="PN108" i="46"/>
  <c r="OW108" i="46"/>
  <c r="OF108" i="46"/>
  <c r="MN108" i="46"/>
  <c r="PK108" i="46"/>
  <c r="MV108" i="46"/>
  <c r="NR108" i="46"/>
  <c r="NE108" i="46"/>
  <c r="PM108" i="46"/>
  <c r="QA108" i="46"/>
  <c r="MJ108" i="46"/>
  <c r="ND108" i="46"/>
  <c r="MG108" i="46"/>
  <c r="NY108" i="46"/>
  <c r="OE108" i="46"/>
  <c r="PB108" i="46"/>
  <c r="OX108" i="46"/>
  <c r="OM108" i="46"/>
  <c r="MS108" i="46"/>
  <c r="OQ108" i="46"/>
  <c r="NC108" i="46"/>
  <c r="OB108" i="46"/>
  <c r="QI108" i="46"/>
  <c r="PY108" i="46"/>
  <c r="OO108" i="46"/>
  <c r="MH108" i="46"/>
  <c r="PU108" i="46"/>
  <c r="QE108" i="46"/>
  <c r="NX108" i="46"/>
  <c r="OC108" i="46"/>
  <c r="OR108" i="46"/>
  <c r="PR108" i="46"/>
  <c r="PE108" i="46"/>
  <c r="QO108" i="46"/>
  <c r="OT108" i="46"/>
  <c r="NS108" i="46"/>
  <c r="QF108" i="46"/>
  <c r="PI108" i="46"/>
  <c r="NG108" i="46"/>
  <c r="QL108" i="46"/>
  <c r="NB108" i="46"/>
  <c r="NF108" i="46"/>
  <c r="NT108" i="46"/>
  <c r="MY108" i="46"/>
  <c r="PC108" i="46"/>
  <c r="MM108" i="46"/>
  <c r="MO108" i="46"/>
  <c r="PH108" i="46"/>
  <c r="QJ108" i="46"/>
  <c r="OI108" i="46"/>
  <c r="PJ108" i="46"/>
  <c r="OU108" i="46"/>
  <c r="ON108" i="46"/>
  <c r="NV108" i="46"/>
  <c r="PX108" i="46"/>
  <c r="NW108" i="46"/>
  <c r="QK108" i="46"/>
  <c r="QC107" i="46"/>
  <c r="QM107" i="46"/>
  <c r="NA107" i="46"/>
  <c r="NL107" i="46"/>
  <c r="NM107" i="46"/>
  <c r="PV107" i="46"/>
  <c r="MR107" i="46"/>
  <c r="PA107" i="46"/>
  <c r="QG107" i="46"/>
  <c r="NO107" i="46"/>
  <c r="QP107" i="46"/>
  <c r="PS107" i="46"/>
  <c r="NI107" i="46"/>
  <c r="NK107" i="46"/>
  <c r="OZ107" i="46"/>
  <c r="MP107" i="46"/>
  <c r="QH107" i="46"/>
  <c r="NZ107" i="46"/>
  <c r="OS107" i="46"/>
  <c r="PT107" i="46"/>
  <c r="NQ107" i="46"/>
  <c r="NH107" i="46"/>
  <c r="MI107" i="46"/>
  <c r="ML107" i="46"/>
  <c r="PW107" i="46"/>
  <c r="QN107" i="46"/>
  <c r="OG107" i="46"/>
  <c r="MZ107" i="46"/>
  <c r="OA107" i="46"/>
  <c r="MU107" i="46"/>
  <c r="QB107" i="46"/>
  <c r="OH107" i="46"/>
  <c r="QD107" i="46"/>
  <c r="QQ107" i="46"/>
  <c r="PL107" i="46"/>
  <c r="MK107" i="46"/>
  <c r="NN107" i="46"/>
  <c r="MF107" i="46"/>
  <c r="PP107" i="46"/>
  <c r="OV107" i="46"/>
  <c r="OP107" i="46"/>
  <c r="MW107" i="46"/>
  <c r="PF107" i="46"/>
  <c r="MQ107" i="46"/>
  <c r="OJ107" i="46"/>
  <c r="OL107" i="46"/>
  <c r="PO107" i="46"/>
  <c r="OD107" i="46"/>
  <c r="PQ107" i="46"/>
  <c r="MT107" i="46"/>
  <c r="PG107" i="46"/>
  <c r="PD107" i="46"/>
  <c r="MX107" i="46"/>
  <c r="OK107" i="46"/>
  <c r="NJ107" i="46"/>
  <c r="NP107" i="46"/>
  <c r="OY107" i="46"/>
  <c r="PZ107" i="46"/>
  <c r="NU107" i="46"/>
  <c r="PN107" i="46"/>
  <c r="OW107" i="46"/>
  <c r="OF107" i="46"/>
  <c r="MN107" i="46"/>
  <c r="PK107" i="46"/>
  <c r="MV107" i="46"/>
  <c r="NR107" i="46"/>
  <c r="NE107" i="46"/>
  <c r="PM107" i="46"/>
  <c r="QA107" i="46"/>
  <c r="MJ107" i="46"/>
  <c r="ND107" i="46"/>
  <c r="MG107" i="46"/>
  <c r="NY107" i="46"/>
  <c r="OE107" i="46"/>
  <c r="PB107" i="46"/>
  <c r="OX107" i="46"/>
  <c r="OM107" i="46"/>
  <c r="MS107" i="46"/>
  <c r="OQ107" i="46"/>
  <c r="NC107" i="46"/>
  <c r="OB107" i="46"/>
  <c r="QI107" i="46"/>
  <c r="PY107" i="46"/>
  <c r="OO107" i="46"/>
  <c r="MH107" i="46"/>
  <c r="PU107" i="46"/>
  <c r="QE107" i="46"/>
  <c r="NX107" i="46"/>
  <c r="OC107" i="46"/>
  <c r="OR107" i="46"/>
  <c r="PR107" i="46"/>
  <c r="PE107" i="46"/>
  <c r="QO107" i="46"/>
  <c r="OT107" i="46"/>
  <c r="NS107" i="46"/>
  <c r="QF107" i="46"/>
  <c r="PI107" i="46"/>
  <c r="NG107" i="46"/>
  <c r="QL107" i="46"/>
  <c r="NB107" i="46"/>
  <c r="NF107" i="46"/>
  <c r="NT107" i="46"/>
  <c r="MY107" i="46"/>
  <c r="PC107" i="46"/>
  <c r="MM107" i="46"/>
  <c r="MO107" i="46"/>
  <c r="PH107" i="46"/>
  <c r="QJ107" i="46"/>
  <c r="OI107" i="46"/>
  <c r="PJ107" i="46"/>
  <c r="OU107" i="46"/>
  <c r="ON107" i="46"/>
  <c r="NV107" i="46"/>
  <c r="PX107" i="46"/>
  <c r="NW107" i="46"/>
  <c r="QK107" i="46"/>
  <c r="QC106" i="46"/>
  <c r="QM106" i="46"/>
  <c r="NA106" i="46"/>
  <c r="NL106" i="46"/>
  <c r="NM106" i="46"/>
  <c r="PV106" i="46"/>
  <c r="MR106" i="46"/>
  <c r="PA106" i="46"/>
  <c r="QG106" i="46"/>
  <c r="NO106" i="46"/>
  <c r="QP106" i="46"/>
  <c r="PS106" i="46"/>
  <c r="NI106" i="46"/>
  <c r="NK106" i="46"/>
  <c r="OZ106" i="46"/>
  <c r="MP106" i="46"/>
  <c r="QH106" i="46"/>
  <c r="NZ106" i="46"/>
  <c r="OS106" i="46"/>
  <c r="PT106" i="46"/>
  <c r="NQ106" i="46"/>
  <c r="NH106" i="46"/>
  <c r="MI106" i="46"/>
  <c r="ML106" i="46"/>
  <c r="PW106" i="46"/>
  <c r="QN106" i="46"/>
  <c r="OG106" i="46"/>
  <c r="MZ106" i="46"/>
  <c r="OA106" i="46"/>
  <c r="MU106" i="46"/>
  <c r="QB106" i="46"/>
  <c r="OH106" i="46"/>
  <c r="QD106" i="46"/>
  <c r="QQ106" i="46"/>
  <c r="PL106" i="46"/>
  <c r="MK106" i="46"/>
  <c r="NN106" i="46"/>
  <c r="MF106" i="46"/>
  <c r="PP106" i="46"/>
  <c r="OV106" i="46"/>
  <c r="OP106" i="46"/>
  <c r="MW106" i="46"/>
  <c r="PF106" i="46"/>
  <c r="MQ106" i="46"/>
  <c r="OJ106" i="46"/>
  <c r="OL106" i="46"/>
  <c r="PO106" i="46"/>
  <c r="OD106" i="46"/>
  <c r="PQ106" i="46"/>
  <c r="MT106" i="46"/>
  <c r="PG106" i="46"/>
  <c r="PD106" i="46"/>
  <c r="MX106" i="46"/>
  <c r="OK106" i="46"/>
  <c r="NJ106" i="46"/>
  <c r="NP106" i="46"/>
  <c r="OY106" i="46"/>
  <c r="PZ106" i="46"/>
  <c r="NU106" i="46"/>
  <c r="PN106" i="46"/>
  <c r="OW106" i="46"/>
  <c r="OF106" i="46"/>
  <c r="MN106" i="46"/>
  <c r="PK106" i="46"/>
  <c r="MV106" i="46"/>
  <c r="NR106" i="46"/>
  <c r="NE106" i="46"/>
  <c r="PM106" i="46"/>
  <c r="QA106" i="46"/>
  <c r="MJ106" i="46"/>
  <c r="ND106" i="46"/>
  <c r="MG106" i="46"/>
  <c r="NY106" i="46"/>
  <c r="OE106" i="46"/>
  <c r="PB106" i="46"/>
  <c r="OX106" i="46"/>
  <c r="OM106" i="46"/>
  <c r="MS106" i="46"/>
  <c r="OQ106" i="46"/>
  <c r="NC106" i="46"/>
  <c r="OB106" i="46"/>
  <c r="QI106" i="46"/>
  <c r="PY106" i="46"/>
  <c r="OO106" i="46"/>
  <c r="MH106" i="46"/>
  <c r="PU106" i="46"/>
  <c r="QE106" i="46"/>
  <c r="NX106" i="46"/>
  <c r="OC106" i="46"/>
  <c r="OR106" i="46"/>
  <c r="PR106" i="46"/>
  <c r="PE106" i="46"/>
  <c r="QO106" i="46"/>
  <c r="OT106" i="46"/>
  <c r="NS106" i="46"/>
  <c r="QF106" i="46"/>
  <c r="PI106" i="46"/>
  <c r="NG106" i="46"/>
  <c r="QL106" i="46"/>
  <c r="NB106" i="46"/>
  <c r="NF106" i="46"/>
  <c r="NT106" i="46"/>
  <c r="MY106" i="46"/>
  <c r="PC106" i="46"/>
  <c r="MM106" i="46"/>
  <c r="MO106" i="46"/>
  <c r="PH106" i="46"/>
  <c r="QJ106" i="46"/>
  <c r="OI106" i="46"/>
  <c r="PJ106" i="46"/>
  <c r="OU106" i="46"/>
  <c r="ON106" i="46"/>
  <c r="NV106" i="46"/>
  <c r="PX106" i="46"/>
  <c r="NW106" i="46"/>
  <c r="QK106" i="46"/>
  <c r="QC105" i="46"/>
  <c r="QM105" i="46"/>
  <c r="NA105" i="46"/>
  <c r="NL105" i="46"/>
  <c r="NM105" i="46"/>
  <c r="PV105" i="46"/>
  <c r="MR105" i="46"/>
  <c r="PA105" i="46"/>
  <c r="QG105" i="46"/>
  <c r="NO105" i="46"/>
  <c r="QP105" i="46"/>
  <c r="PS105" i="46"/>
  <c r="NI105" i="46"/>
  <c r="NK105" i="46"/>
  <c r="OZ105" i="46"/>
  <c r="MP105" i="46"/>
  <c r="QH105" i="46"/>
  <c r="NZ105" i="46"/>
  <c r="OS105" i="46"/>
  <c r="PT105" i="46"/>
  <c r="NQ105" i="46"/>
  <c r="NH105" i="46"/>
  <c r="MI105" i="46"/>
  <c r="ML105" i="46"/>
  <c r="PW105" i="46"/>
  <c r="QN105" i="46"/>
  <c r="OG105" i="46"/>
  <c r="MZ105" i="46"/>
  <c r="OA105" i="46"/>
  <c r="MU105" i="46"/>
  <c r="QB105" i="46"/>
  <c r="OH105" i="46"/>
  <c r="QD105" i="46"/>
  <c r="QQ105" i="46"/>
  <c r="PL105" i="46"/>
  <c r="MK105" i="46"/>
  <c r="NN105" i="46"/>
  <c r="MF105" i="46"/>
  <c r="PP105" i="46"/>
  <c r="OV105" i="46"/>
  <c r="OP105" i="46"/>
  <c r="MW105" i="46"/>
  <c r="PF105" i="46"/>
  <c r="MQ105" i="46"/>
  <c r="OJ105" i="46"/>
  <c r="OL105" i="46"/>
  <c r="PO105" i="46"/>
  <c r="OD105" i="46"/>
  <c r="PQ105" i="46"/>
  <c r="MT105" i="46"/>
  <c r="PG105" i="46"/>
  <c r="PD105" i="46"/>
  <c r="MX105" i="46"/>
  <c r="OK105" i="46"/>
  <c r="NJ105" i="46"/>
  <c r="NP105" i="46"/>
  <c r="OY105" i="46"/>
  <c r="PZ105" i="46"/>
  <c r="NU105" i="46"/>
  <c r="PN105" i="46"/>
  <c r="OW105" i="46"/>
  <c r="OF105" i="46"/>
  <c r="MN105" i="46"/>
  <c r="PK105" i="46"/>
  <c r="MV105" i="46"/>
  <c r="NR105" i="46"/>
  <c r="NE105" i="46"/>
  <c r="PM105" i="46"/>
  <c r="QA105" i="46"/>
  <c r="MJ105" i="46"/>
  <c r="ND105" i="46"/>
  <c r="MG105" i="46"/>
  <c r="NY105" i="46"/>
  <c r="OE105" i="46"/>
  <c r="PB105" i="46"/>
  <c r="OX105" i="46"/>
  <c r="OM105" i="46"/>
  <c r="MS105" i="46"/>
  <c r="OQ105" i="46"/>
  <c r="NC105" i="46"/>
  <c r="OB105" i="46"/>
  <c r="QI105" i="46"/>
  <c r="PY105" i="46"/>
  <c r="OO105" i="46"/>
  <c r="MH105" i="46"/>
  <c r="PU105" i="46"/>
  <c r="QE105" i="46"/>
  <c r="NX105" i="46"/>
  <c r="OC105" i="46"/>
  <c r="OR105" i="46"/>
  <c r="PR105" i="46"/>
  <c r="PE105" i="46"/>
  <c r="QO105" i="46"/>
  <c r="OT105" i="46"/>
  <c r="NS105" i="46"/>
  <c r="QF105" i="46"/>
  <c r="PI105" i="46"/>
  <c r="NG105" i="46"/>
  <c r="QL105" i="46"/>
  <c r="NB105" i="46"/>
  <c r="NF105" i="46"/>
  <c r="NT105" i="46"/>
  <c r="MY105" i="46"/>
  <c r="PC105" i="46"/>
  <c r="MM105" i="46"/>
  <c r="MO105" i="46"/>
  <c r="PH105" i="46"/>
  <c r="QJ105" i="46"/>
  <c r="OI105" i="46"/>
  <c r="PJ105" i="46"/>
  <c r="OU105" i="46"/>
  <c r="ON105" i="46"/>
  <c r="NV105" i="46"/>
  <c r="PX105" i="46"/>
  <c r="NW105" i="46"/>
  <c r="QK105" i="46"/>
  <c r="QC104" i="46"/>
  <c r="QM104" i="46"/>
  <c r="NA104" i="46"/>
  <c r="NL104" i="46"/>
  <c r="NM104" i="46"/>
  <c r="PV104" i="46"/>
  <c r="MR104" i="46"/>
  <c r="PA104" i="46"/>
  <c r="QG104" i="46"/>
  <c r="NO104" i="46"/>
  <c r="QP104" i="46"/>
  <c r="PS104" i="46"/>
  <c r="NI104" i="46"/>
  <c r="NK104" i="46"/>
  <c r="OZ104" i="46"/>
  <c r="MP104" i="46"/>
  <c r="QH104" i="46"/>
  <c r="NZ104" i="46"/>
  <c r="OS104" i="46"/>
  <c r="PT104" i="46"/>
  <c r="NQ104" i="46"/>
  <c r="NH104" i="46"/>
  <c r="MI104" i="46"/>
  <c r="ML104" i="46"/>
  <c r="PW104" i="46"/>
  <c r="QN104" i="46"/>
  <c r="OG104" i="46"/>
  <c r="MZ104" i="46"/>
  <c r="OA104" i="46"/>
  <c r="MU104" i="46"/>
  <c r="QB104" i="46"/>
  <c r="OH104" i="46"/>
  <c r="QD104" i="46"/>
  <c r="QQ104" i="46"/>
  <c r="PL104" i="46"/>
  <c r="MK104" i="46"/>
  <c r="NN104" i="46"/>
  <c r="MF104" i="46"/>
  <c r="PP104" i="46"/>
  <c r="OV104" i="46"/>
  <c r="OP104" i="46"/>
  <c r="MW104" i="46"/>
  <c r="PF104" i="46"/>
  <c r="MQ104" i="46"/>
  <c r="OJ104" i="46"/>
  <c r="OL104" i="46"/>
  <c r="PO104" i="46"/>
  <c r="OD104" i="46"/>
  <c r="PQ104" i="46"/>
  <c r="MT104" i="46"/>
  <c r="PG104" i="46"/>
  <c r="PD104" i="46"/>
  <c r="MX104" i="46"/>
  <c r="OK104" i="46"/>
  <c r="NJ104" i="46"/>
  <c r="NP104" i="46"/>
  <c r="OY104" i="46"/>
  <c r="PZ104" i="46"/>
  <c r="NU104" i="46"/>
  <c r="PN104" i="46"/>
  <c r="OW104" i="46"/>
  <c r="OF104" i="46"/>
  <c r="MN104" i="46"/>
  <c r="PK104" i="46"/>
  <c r="MV104" i="46"/>
  <c r="NR104" i="46"/>
  <c r="NE104" i="46"/>
  <c r="PM104" i="46"/>
  <c r="QA104" i="46"/>
  <c r="MJ104" i="46"/>
  <c r="ND104" i="46"/>
  <c r="MG104" i="46"/>
  <c r="NY104" i="46"/>
  <c r="OE104" i="46"/>
  <c r="PB104" i="46"/>
  <c r="OX104" i="46"/>
  <c r="OM104" i="46"/>
  <c r="MS104" i="46"/>
  <c r="OQ104" i="46"/>
  <c r="NC104" i="46"/>
  <c r="OB104" i="46"/>
  <c r="QI104" i="46"/>
  <c r="PY104" i="46"/>
  <c r="OO104" i="46"/>
  <c r="MH104" i="46"/>
  <c r="PU104" i="46"/>
  <c r="QE104" i="46"/>
  <c r="NX104" i="46"/>
  <c r="OC104" i="46"/>
  <c r="OR104" i="46"/>
  <c r="PR104" i="46"/>
  <c r="PE104" i="46"/>
  <c r="QO104" i="46"/>
  <c r="OT104" i="46"/>
  <c r="NS104" i="46"/>
  <c r="QF104" i="46"/>
  <c r="PI104" i="46"/>
  <c r="NG104" i="46"/>
  <c r="QL104" i="46"/>
  <c r="NB104" i="46"/>
  <c r="NF104" i="46"/>
  <c r="NT104" i="46"/>
  <c r="MY104" i="46"/>
  <c r="PC104" i="46"/>
  <c r="MM104" i="46"/>
  <c r="MO104" i="46"/>
  <c r="PH104" i="46"/>
  <c r="QJ104" i="46"/>
  <c r="OI104" i="46"/>
  <c r="PJ104" i="46"/>
  <c r="OU104" i="46"/>
  <c r="ON104" i="46"/>
  <c r="NV104" i="46"/>
  <c r="PX104" i="46"/>
  <c r="NW104" i="46"/>
  <c r="QK104" i="46"/>
  <c r="QC103" i="46"/>
  <c r="QM103" i="46"/>
  <c r="NA103" i="46"/>
  <c r="NL103" i="46"/>
  <c r="NM103" i="46"/>
  <c r="PV103" i="46"/>
  <c r="MR103" i="46"/>
  <c r="PA103" i="46"/>
  <c r="QG103" i="46"/>
  <c r="NO103" i="46"/>
  <c r="QP103" i="46"/>
  <c r="PS103" i="46"/>
  <c r="NI103" i="46"/>
  <c r="NK103" i="46"/>
  <c r="OZ103" i="46"/>
  <c r="MP103" i="46"/>
  <c r="QH103" i="46"/>
  <c r="NZ103" i="46"/>
  <c r="OS103" i="46"/>
  <c r="PT103" i="46"/>
  <c r="NQ103" i="46"/>
  <c r="NH103" i="46"/>
  <c r="MI103" i="46"/>
  <c r="ML103" i="46"/>
  <c r="PW103" i="46"/>
  <c r="QN103" i="46"/>
  <c r="OG103" i="46"/>
  <c r="MZ103" i="46"/>
  <c r="OA103" i="46"/>
  <c r="MU103" i="46"/>
  <c r="QB103" i="46"/>
  <c r="OH103" i="46"/>
  <c r="QD103" i="46"/>
  <c r="QQ103" i="46"/>
  <c r="PL103" i="46"/>
  <c r="MK103" i="46"/>
  <c r="NN103" i="46"/>
  <c r="MF103" i="46"/>
  <c r="PP103" i="46"/>
  <c r="OV103" i="46"/>
  <c r="OP103" i="46"/>
  <c r="MW103" i="46"/>
  <c r="PF103" i="46"/>
  <c r="MQ103" i="46"/>
  <c r="OJ103" i="46"/>
  <c r="OL103" i="46"/>
  <c r="PO103" i="46"/>
  <c r="OD103" i="46"/>
  <c r="PQ103" i="46"/>
  <c r="MT103" i="46"/>
  <c r="PG103" i="46"/>
  <c r="PD103" i="46"/>
  <c r="MX103" i="46"/>
  <c r="OK103" i="46"/>
  <c r="NJ103" i="46"/>
  <c r="NP103" i="46"/>
  <c r="OY103" i="46"/>
  <c r="PZ103" i="46"/>
  <c r="NU103" i="46"/>
  <c r="PN103" i="46"/>
  <c r="OW103" i="46"/>
  <c r="OF103" i="46"/>
  <c r="MN103" i="46"/>
  <c r="PK103" i="46"/>
  <c r="MV103" i="46"/>
  <c r="NR103" i="46"/>
  <c r="NE103" i="46"/>
  <c r="PM103" i="46"/>
  <c r="QA103" i="46"/>
  <c r="MJ103" i="46"/>
  <c r="ND103" i="46"/>
  <c r="MG103" i="46"/>
  <c r="NY103" i="46"/>
  <c r="OE103" i="46"/>
  <c r="PB103" i="46"/>
  <c r="OX103" i="46"/>
  <c r="OM103" i="46"/>
  <c r="MS103" i="46"/>
  <c r="OQ103" i="46"/>
  <c r="NC103" i="46"/>
  <c r="OB103" i="46"/>
  <c r="QI103" i="46"/>
  <c r="PY103" i="46"/>
  <c r="OO103" i="46"/>
  <c r="MH103" i="46"/>
  <c r="PU103" i="46"/>
  <c r="QE103" i="46"/>
  <c r="NX103" i="46"/>
  <c r="OC103" i="46"/>
  <c r="OR103" i="46"/>
  <c r="PR103" i="46"/>
  <c r="PE103" i="46"/>
  <c r="QO103" i="46"/>
  <c r="OT103" i="46"/>
  <c r="NS103" i="46"/>
  <c r="QF103" i="46"/>
  <c r="PI103" i="46"/>
  <c r="NG103" i="46"/>
  <c r="QL103" i="46"/>
  <c r="NB103" i="46"/>
  <c r="NF103" i="46"/>
  <c r="NT103" i="46"/>
  <c r="MY103" i="46"/>
  <c r="PC103" i="46"/>
  <c r="MM103" i="46"/>
  <c r="MO103" i="46"/>
  <c r="PH103" i="46"/>
  <c r="QJ103" i="46"/>
  <c r="OI103" i="46"/>
  <c r="PJ103" i="46"/>
  <c r="OU103" i="46"/>
  <c r="ON103" i="46"/>
  <c r="NV103" i="46"/>
  <c r="PX103" i="46"/>
  <c r="NW103" i="46"/>
  <c r="QK103" i="46"/>
  <c r="QC102" i="46"/>
  <c r="QM102" i="46"/>
  <c r="NA102" i="46"/>
  <c r="NL102" i="46"/>
  <c r="NM102" i="46"/>
  <c r="PV102" i="46"/>
  <c r="MR102" i="46"/>
  <c r="PA102" i="46"/>
  <c r="QG102" i="46"/>
  <c r="NO102" i="46"/>
  <c r="QP102" i="46"/>
  <c r="PS102" i="46"/>
  <c r="NI102" i="46"/>
  <c r="NK102" i="46"/>
  <c r="OZ102" i="46"/>
  <c r="MP102" i="46"/>
  <c r="QH102" i="46"/>
  <c r="NZ102" i="46"/>
  <c r="OS102" i="46"/>
  <c r="PT102" i="46"/>
  <c r="NQ102" i="46"/>
  <c r="NH102" i="46"/>
  <c r="MI102" i="46"/>
  <c r="ML102" i="46"/>
  <c r="PW102" i="46"/>
  <c r="QN102" i="46"/>
  <c r="OG102" i="46"/>
  <c r="MZ102" i="46"/>
  <c r="OA102" i="46"/>
  <c r="MU102" i="46"/>
  <c r="QB102" i="46"/>
  <c r="OH102" i="46"/>
  <c r="QD102" i="46"/>
  <c r="QQ102" i="46"/>
  <c r="PL102" i="46"/>
  <c r="MK102" i="46"/>
  <c r="NN102" i="46"/>
  <c r="MF102" i="46"/>
  <c r="PP102" i="46"/>
  <c r="OV102" i="46"/>
  <c r="OP102" i="46"/>
  <c r="MW102" i="46"/>
  <c r="PF102" i="46"/>
  <c r="MQ102" i="46"/>
  <c r="OJ102" i="46"/>
  <c r="OL102" i="46"/>
  <c r="PO102" i="46"/>
  <c r="OD102" i="46"/>
  <c r="PQ102" i="46"/>
  <c r="MT102" i="46"/>
  <c r="PG102" i="46"/>
  <c r="PD102" i="46"/>
  <c r="MX102" i="46"/>
  <c r="OK102" i="46"/>
  <c r="NJ102" i="46"/>
  <c r="NP102" i="46"/>
  <c r="OY102" i="46"/>
  <c r="PZ102" i="46"/>
  <c r="NU102" i="46"/>
  <c r="PN102" i="46"/>
  <c r="OW102" i="46"/>
  <c r="OF102" i="46"/>
  <c r="MN102" i="46"/>
  <c r="PK102" i="46"/>
  <c r="MV102" i="46"/>
  <c r="NR102" i="46"/>
  <c r="NE102" i="46"/>
  <c r="PM102" i="46"/>
  <c r="QA102" i="46"/>
  <c r="MJ102" i="46"/>
  <c r="ND102" i="46"/>
  <c r="MG102" i="46"/>
  <c r="NY102" i="46"/>
  <c r="OE102" i="46"/>
  <c r="PB102" i="46"/>
  <c r="OX102" i="46"/>
  <c r="OM102" i="46"/>
  <c r="MS102" i="46"/>
  <c r="OQ102" i="46"/>
  <c r="NC102" i="46"/>
  <c r="OB102" i="46"/>
  <c r="QI102" i="46"/>
  <c r="PY102" i="46"/>
  <c r="OO102" i="46"/>
  <c r="MH102" i="46"/>
  <c r="PU102" i="46"/>
  <c r="QE102" i="46"/>
  <c r="NX102" i="46"/>
  <c r="OC102" i="46"/>
  <c r="OR102" i="46"/>
  <c r="PR102" i="46"/>
  <c r="PE102" i="46"/>
  <c r="QO102" i="46"/>
  <c r="OT102" i="46"/>
  <c r="NS102" i="46"/>
  <c r="QF102" i="46"/>
  <c r="PI102" i="46"/>
  <c r="NG102" i="46"/>
  <c r="QL102" i="46"/>
  <c r="NB102" i="46"/>
  <c r="NF102" i="46"/>
  <c r="NT102" i="46"/>
  <c r="MY102" i="46"/>
  <c r="PC102" i="46"/>
  <c r="MM102" i="46"/>
  <c r="MO102" i="46"/>
  <c r="PH102" i="46"/>
  <c r="QJ102" i="46"/>
  <c r="OI102" i="46"/>
  <c r="PJ102" i="46"/>
  <c r="OU102" i="46"/>
  <c r="ON102" i="46"/>
  <c r="NV102" i="46"/>
  <c r="PX102" i="46"/>
  <c r="NW102" i="46"/>
  <c r="QK102" i="46"/>
  <c r="QC101" i="46"/>
  <c r="QM101" i="46"/>
  <c r="NA101" i="46"/>
  <c r="NL101" i="46"/>
  <c r="NM101" i="46"/>
  <c r="PV101" i="46"/>
  <c r="MR101" i="46"/>
  <c r="PA101" i="46"/>
  <c r="QG101" i="46"/>
  <c r="NO101" i="46"/>
  <c r="QP101" i="46"/>
  <c r="PS101" i="46"/>
  <c r="NI101" i="46"/>
  <c r="NK101" i="46"/>
  <c r="OZ101" i="46"/>
  <c r="MP101" i="46"/>
  <c r="QH101" i="46"/>
  <c r="NZ101" i="46"/>
  <c r="OS101" i="46"/>
  <c r="PT101" i="46"/>
  <c r="NQ101" i="46"/>
  <c r="NH101" i="46"/>
  <c r="MI101" i="46"/>
  <c r="ML101" i="46"/>
  <c r="PW101" i="46"/>
  <c r="QN101" i="46"/>
  <c r="OG101" i="46"/>
  <c r="MZ101" i="46"/>
  <c r="OA101" i="46"/>
  <c r="MU101" i="46"/>
  <c r="QB101" i="46"/>
  <c r="OH101" i="46"/>
  <c r="QD101" i="46"/>
  <c r="QQ101" i="46"/>
  <c r="PL101" i="46"/>
  <c r="MK101" i="46"/>
  <c r="NN101" i="46"/>
  <c r="MF101" i="46"/>
  <c r="PP101" i="46"/>
  <c r="OV101" i="46"/>
  <c r="OP101" i="46"/>
  <c r="MW101" i="46"/>
  <c r="PF101" i="46"/>
  <c r="MQ101" i="46"/>
  <c r="OJ101" i="46"/>
  <c r="OL101" i="46"/>
  <c r="PO101" i="46"/>
  <c r="OD101" i="46"/>
  <c r="PQ101" i="46"/>
  <c r="MT101" i="46"/>
  <c r="PG101" i="46"/>
  <c r="PD101" i="46"/>
  <c r="MX101" i="46"/>
  <c r="OK101" i="46"/>
  <c r="NJ101" i="46"/>
  <c r="NP101" i="46"/>
  <c r="OY101" i="46"/>
  <c r="PZ101" i="46"/>
  <c r="NU101" i="46"/>
  <c r="PN101" i="46"/>
  <c r="OW101" i="46"/>
  <c r="OF101" i="46"/>
  <c r="MN101" i="46"/>
  <c r="PK101" i="46"/>
  <c r="MV101" i="46"/>
  <c r="NR101" i="46"/>
  <c r="NE101" i="46"/>
  <c r="PM101" i="46"/>
  <c r="QA101" i="46"/>
  <c r="MJ101" i="46"/>
  <c r="ND101" i="46"/>
  <c r="MG101" i="46"/>
  <c r="NY101" i="46"/>
  <c r="OE101" i="46"/>
  <c r="PB101" i="46"/>
  <c r="OX101" i="46"/>
  <c r="OM101" i="46"/>
  <c r="MS101" i="46"/>
  <c r="OQ101" i="46"/>
  <c r="NC101" i="46"/>
  <c r="OB101" i="46"/>
  <c r="QI101" i="46"/>
  <c r="PY101" i="46"/>
  <c r="OO101" i="46"/>
  <c r="MH101" i="46"/>
  <c r="PU101" i="46"/>
  <c r="QE101" i="46"/>
  <c r="NX101" i="46"/>
  <c r="OC101" i="46"/>
  <c r="OR101" i="46"/>
  <c r="PR101" i="46"/>
  <c r="PE101" i="46"/>
  <c r="QO101" i="46"/>
  <c r="OT101" i="46"/>
  <c r="NS101" i="46"/>
  <c r="QF101" i="46"/>
  <c r="PI101" i="46"/>
  <c r="NG101" i="46"/>
  <c r="QL101" i="46"/>
  <c r="NB101" i="46"/>
  <c r="NF101" i="46"/>
  <c r="NT101" i="46"/>
  <c r="MY101" i="46"/>
  <c r="PC101" i="46"/>
  <c r="MM101" i="46"/>
  <c r="MO101" i="46"/>
  <c r="PH101" i="46"/>
  <c r="QJ101" i="46"/>
  <c r="OI101" i="46"/>
  <c r="PJ101" i="46"/>
  <c r="OU101" i="46"/>
  <c r="ON101" i="46"/>
  <c r="NV101" i="46"/>
  <c r="PX101" i="46"/>
  <c r="NW101" i="46"/>
  <c r="QK101" i="46"/>
  <c r="QC100" i="46"/>
  <c r="QM100" i="46"/>
  <c r="NA100" i="46"/>
  <c r="NL100" i="46"/>
  <c r="NM100" i="46"/>
  <c r="PV100" i="46"/>
  <c r="MR100" i="46"/>
  <c r="PA100" i="46"/>
  <c r="QG100" i="46"/>
  <c r="NO100" i="46"/>
  <c r="QP100" i="46"/>
  <c r="PS100" i="46"/>
  <c r="NI100" i="46"/>
  <c r="NK100" i="46"/>
  <c r="OZ100" i="46"/>
  <c r="MP100" i="46"/>
  <c r="QH100" i="46"/>
  <c r="NZ100" i="46"/>
  <c r="OS100" i="46"/>
  <c r="PT100" i="46"/>
  <c r="NQ100" i="46"/>
  <c r="NH100" i="46"/>
  <c r="MI100" i="46"/>
  <c r="ML100" i="46"/>
  <c r="PW100" i="46"/>
  <c r="QN100" i="46"/>
  <c r="OG100" i="46"/>
  <c r="MZ100" i="46"/>
  <c r="OA100" i="46"/>
  <c r="MU100" i="46"/>
  <c r="QB100" i="46"/>
  <c r="OH100" i="46"/>
  <c r="QD100" i="46"/>
  <c r="QQ100" i="46"/>
  <c r="PL100" i="46"/>
  <c r="MK100" i="46"/>
  <c r="NN100" i="46"/>
  <c r="MF100" i="46"/>
  <c r="PP100" i="46"/>
  <c r="OV100" i="46"/>
  <c r="OP100" i="46"/>
  <c r="MW100" i="46"/>
  <c r="PF100" i="46"/>
  <c r="MQ100" i="46"/>
  <c r="OJ100" i="46"/>
  <c r="OL100" i="46"/>
  <c r="PO100" i="46"/>
  <c r="OD100" i="46"/>
  <c r="PQ100" i="46"/>
  <c r="MT100" i="46"/>
  <c r="PG100" i="46"/>
  <c r="PD100" i="46"/>
  <c r="MX100" i="46"/>
  <c r="OK100" i="46"/>
  <c r="NJ100" i="46"/>
  <c r="NP100" i="46"/>
  <c r="OY100" i="46"/>
  <c r="PZ100" i="46"/>
  <c r="NU100" i="46"/>
  <c r="PN100" i="46"/>
  <c r="OW100" i="46"/>
  <c r="OF100" i="46"/>
  <c r="MN100" i="46"/>
  <c r="PK100" i="46"/>
  <c r="MV100" i="46"/>
  <c r="NR100" i="46"/>
  <c r="NE100" i="46"/>
  <c r="PM100" i="46"/>
  <c r="QA100" i="46"/>
  <c r="MJ100" i="46"/>
  <c r="ND100" i="46"/>
  <c r="MG100" i="46"/>
  <c r="NY100" i="46"/>
  <c r="OE100" i="46"/>
  <c r="PB100" i="46"/>
  <c r="OX100" i="46"/>
  <c r="OM100" i="46"/>
  <c r="MS100" i="46"/>
  <c r="OQ100" i="46"/>
  <c r="NC100" i="46"/>
  <c r="OB100" i="46"/>
  <c r="QI100" i="46"/>
  <c r="PY100" i="46"/>
  <c r="OO100" i="46"/>
  <c r="MH100" i="46"/>
  <c r="PU100" i="46"/>
  <c r="QE100" i="46"/>
  <c r="NX100" i="46"/>
  <c r="OC100" i="46"/>
  <c r="OR100" i="46"/>
  <c r="PR100" i="46"/>
  <c r="PE100" i="46"/>
  <c r="QO100" i="46"/>
  <c r="OT100" i="46"/>
  <c r="NS100" i="46"/>
  <c r="QF100" i="46"/>
  <c r="PI100" i="46"/>
  <c r="NG100" i="46"/>
  <c r="QL100" i="46"/>
  <c r="NB100" i="46"/>
  <c r="NF100" i="46"/>
  <c r="NT100" i="46"/>
  <c r="MY100" i="46"/>
  <c r="PC100" i="46"/>
  <c r="MM100" i="46"/>
  <c r="MO100" i="46"/>
  <c r="PH100" i="46"/>
  <c r="QJ100" i="46"/>
  <c r="OI100" i="46"/>
  <c r="PJ100" i="46"/>
  <c r="OU100" i="46"/>
  <c r="ON100" i="46"/>
  <c r="NV100" i="46"/>
  <c r="PX100" i="46"/>
  <c r="NW100" i="46"/>
  <c r="QK100" i="46"/>
  <c r="QC99" i="46"/>
  <c r="QM99" i="46"/>
  <c r="NA99" i="46"/>
  <c r="NL99" i="46"/>
  <c r="NM99" i="46"/>
  <c r="PV99" i="46"/>
  <c r="MR99" i="46"/>
  <c r="PA99" i="46"/>
  <c r="QG99" i="46"/>
  <c r="NO99" i="46"/>
  <c r="QP99" i="46"/>
  <c r="PS99" i="46"/>
  <c r="NI99" i="46"/>
  <c r="NK99" i="46"/>
  <c r="OZ99" i="46"/>
  <c r="MP99" i="46"/>
  <c r="QH99" i="46"/>
  <c r="NZ99" i="46"/>
  <c r="OS99" i="46"/>
  <c r="PT99" i="46"/>
  <c r="NQ99" i="46"/>
  <c r="NH99" i="46"/>
  <c r="MI99" i="46"/>
  <c r="ML99" i="46"/>
  <c r="PW99" i="46"/>
  <c r="QN99" i="46"/>
  <c r="OG99" i="46"/>
  <c r="MZ99" i="46"/>
  <c r="OA99" i="46"/>
  <c r="MU99" i="46"/>
  <c r="QB99" i="46"/>
  <c r="OH99" i="46"/>
  <c r="QD99" i="46"/>
  <c r="QQ99" i="46"/>
  <c r="PL99" i="46"/>
  <c r="MK99" i="46"/>
  <c r="NN99" i="46"/>
  <c r="MF99" i="46"/>
  <c r="PP99" i="46"/>
  <c r="OV99" i="46"/>
  <c r="OP99" i="46"/>
  <c r="MW99" i="46"/>
  <c r="PF99" i="46"/>
  <c r="MQ99" i="46"/>
  <c r="OJ99" i="46"/>
  <c r="OL99" i="46"/>
  <c r="PO99" i="46"/>
  <c r="OD99" i="46"/>
  <c r="PQ99" i="46"/>
  <c r="MT99" i="46"/>
  <c r="PG99" i="46"/>
  <c r="PD99" i="46"/>
  <c r="MX99" i="46"/>
  <c r="OK99" i="46"/>
  <c r="NJ99" i="46"/>
  <c r="NP99" i="46"/>
  <c r="OY99" i="46"/>
  <c r="PZ99" i="46"/>
  <c r="NU99" i="46"/>
  <c r="PN99" i="46"/>
  <c r="OW99" i="46"/>
  <c r="OF99" i="46"/>
  <c r="MN99" i="46"/>
  <c r="PK99" i="46"/>
  <c r="MV99" i="46"/>
  <c r="NR99" i="46"/>
  <c r="NE99" i="46"/>
  <c r="PM99" i="46"/>
  <c r="QA99" i="46"/>
  <c r="MJ99" i="46"/>
  <c r="ND99" i="46"/>
  <c r="MG99" i="46"/>
  <c r="NY99" i="46"/>
  <c r="OE99" i="46"/>
  <c r="PB99" i="46"/>
  <c r="OX99" i="46"/>
  <c r="OM99" i="46"/>
  <c r="MS99" i="46"/>
  <c r="OQ99" i="46"/>
  <c r="NC99" i="46"/>
  <c r="OB99" i="46"/>
  <c r="QI99" i="46"/>
  <c r="PY99" i="46"/>
  <c r="OO99" i="46"/>
  <c r="MH99" i="46"/>
  <c r="PU99" i="46"/>
  <c r="QE99" i="46"/>
  <c r="NX99" i="46"/>
  <c r="OC99" i="46"/>
  <c r="OR99" i="46"/>
  <c r="PR99" i="46"/>
  <c r="PE99" i="46"/>
  <c r="QO99" i="46"/>
  <c r="OT99" i="46"/>
  <c r="NS99" i="46"/>
  <c r="QF99" i="46"/>
  <c r="PI99" i="46"/>
  <c r="NG99" i="46"/>
  <c r="QL99" i="46"/>
  <c r="NB99" i="46"/>
  <c r="NF99" i="46"/>
  <c r="NT99" i="46"/>
  <c r="MY99" i="46"/>
  <c r="PC99" i="46"/>
  <c r="MM99" i="46"/>
  <c r="MO99" i="46"/>
  <c r="PH99" i="46"/>
  <c r="QJ99" i="46"/>
  <c r="OI99" i="46"/>
  <c r="PJ99" i="46"/>
  <c r="OU99" i="46"/>
  <c r="ON99" i="46"/>
  <c r="NV99" i="46"/>
  <c r="PX99" i="46"/>
  <c r="NW99" i="46"/>
  <c r="QK99" i="46"/>
  <c r="QC98" i="46"/>
  <c r="QM98" i="46"/>
  <c r="NA98" i="46"/>
  <c r="NL98" i="46"/>
  <c r="NM98" i="46"/>
  <c r="PV98" i="46"/>
  <c r="MR98" i="46"/>
  <c r="PA98" i="46"/>
  <c r="QG98" i="46"/>
  <c r="NO98" i="46"/>
  <c r="QP98" i="46"/>
  <c r="PS98" i="46"/>
  <c r="NI98" i="46"/>
  <c r="NK98" i="46"/>
  <c r="OZ98" i="46"/>
  <c r="MP98" i="46"/>
  <c r="QH98" i="46"/>
  <c r="NZ98" i="46"/>
  <c r="OS98" i="46"/>
  <c r="PT98" i="46"/>
  <c r="NQ98" i="46"/>
  <c r="NH98" i="46"/>
  <c r="MI98" i="46"/>
  <c r="ML98" i="46"/>
  <c r="PW98" i="46"/>
  <c r="QN98" i="46"/>
  <c r="OG98" i="46"/>
  <c r="MZ98" i="46"/>
  <c r="OA98" i="46"/>
  <c r="MU98" i="46"/>
  <c r="QB98" i="46"/>
  <c r="OH98" i="46"/>
  <c r="QD98" i="46"/>
  <c r="QQ98" i="46"/>
  <c r="PL98" i="46"/>
  <c r="MK98" i="46"/>
  <c r="NN98" i="46"/>
  <c r="MF98" i="46"/>
  <c r="PP98" i="46"/>
  <c r="OV98" i="46"/>
  <c r="OP98" i="46"/>
  <c r="MW98" i="46"/>
  <c r="PF98" i="46"/>
  <c r="MQ98" i="46"/>
  <c r="OJ98" i="46"/>
  <c r="OL98" i="46"/>
  <c r="PO98" i="46"/>
  <c r="OD98" i="46"/>
  <c r="PQ98" i="46"/>
  <c r="MT98" i="46"/>
  <c r="PG98" i="46"/>
  <c r="PD98" i="46"/>
  <c r="MX98" i="46"/>
  <c r="OK98" i="46"/>
  <c r="NJ98" i="46"/>
  <c r="NP98" i="46"/>
  <c r="OY98" i="46"/>
  <c r="PZ98" i="46"/>
  <c r="NU98" i="46"/>
  <c r="PN98" i="46"/>
  <c r="OW98" i="46"/>
  <c r="OF98" i="46"/>
  <c r="MN98" i="46"/>
  <c r="PK98" i="46"/>
  <c r="MV98" i="46"/>
  <c r="NR98" i="46"/>
  <c r="NE98" i="46"/>
  <c r="PM98" i="46"/>
  <c r="QA98" i="46"/>
  <c r="MJ98" i="46"/>
  <c r="ND98" i="46"/>
  <c r="MG98" i="46"/>
  <c r="NY98" i="46"/>
  <c r="OE98" i="46"/>
  <c r="PB98" i="46"/>
  <c r="OX98" i="46"/>
  <c r="OM98" i="46"/>
  <c r="MS98" i="46"/>
  <c r="OQ98" i="46"/>
  <c r="NC98" i="46"/>
  <c r="OB98" i="46"/>
  <c r="QI98" i="46"/>
  <c r="PY98" i="46"/>
  <c r="OO98" i="46"/>
  <c r="MH98" i="46"/>
  <c r="PU98" i="46"/>
  <c r="QE98" i="46"/>
  <c r="NX98" i="46"/>
  <c r="OC98" i="46"/>
  <c r="OR98" i="46"/>
  <c r="PR98" i="46"/>
  <c r="PE98" i="46"/>
  <c r="QO98" i="46"/>
  <c r="OT98" i="46"/>
  <c r="NS98" i="46"/>
  <c r="QF98" i="46"/>
  <c r="PI98" i="46"/>
  <c r="NG98" i="46"/>
  <c r="QL98" i="46"/>
  <c r="NB98" i="46"/>
  <c r="NF98" i="46"/>
  <c r="NT98" i="46"/>
  <c r="MY98" i="46"/>
  <c r="PC98" i="46"/>
  <c r="MM98" i="46"/>
  <c r="MO98" i="46"/>
  <c r="PH98" i="46"/>
  <c r="QJ98" i="46"/>
  <c r="OI98" i="46"/>
  <c r="PJ98" i="46"/>
  <c r="OU98" i="46"/>
  <c r="ON98" i="46"/>
  <c r="NV98" i="46"/>
  <c r="PX98" i="46"/>
  <c r="NW98" i="46"/>
  <c r="QK98" i="46"/>
  <c r="QC97" i="46"/>
  <c r="QM97" i="46"/>
  <c r="NA97" i="46"/>
  <c r="NL97" i="46"/>
  <c r="NM97" i="46"/>
  <c r="PV97" i="46"/>
  <c r="MR97" i="46"/>
  <c r="PA97" i="46"/>
  <c r="QG97" i="46"/>
  <c r="NO97" i="46"/>
  <c r="QP97" i="46"/>
  <c r="PS97" i="46"/>
  <c r="NI97" i="46"/>
  <c r="NK97" i="46"/>
  <c r="OZ97" i="46"/>
  <c r="MP97" i="46"/>
  <c r="QH97" i="46"/>
  <c r="NZ97" i="46"/>
  <c r="OS97" i="46"/>
  <c r="PT97" i="46"/>
  <c r="NQ97" i="46"/>
  <c r="NH97" i="46"/>
  <c r="MI97" i="46"/>
  <c r="ML97" i="46"/>
  <c r="PW97" i="46"/>
  <c r="QN97" i="46"/>
  <c r="OG97" i="46"/>
  <c r="MZ97" i="46"/>
  <c r="OA97" i="46"/>
  <c r="MU97" i="46"/>
  <c r="QB97" i="46"/>
  <c r="OH97" i="46"/>
  <c r="QD97" i="46"/>
  <c r="QQ97" i="46"/>
  <c r="PL97" i="46"/>
  <c r="MK97" i="46"/>
  <c r="NN97" i="46"/>
  <c r="MF97" i="46"/>
  <c r="PP97" i="46"/>
  <c r="OV97" i="46"/>
  <c r="OP97" i="46"/>
  <c r="MW97" i="46"/>
  <c r="PF97" i="46"/>
  <c r="MQ97" i="46"/>
  <c r="OJ97" i="46"/>
  <c r="OL97" i="46"/>
  <c r="PO97" i="46"/>
  <c r="OD97" i="46"/>
  <c r="PQ97" i="46"/>
  <c r="MT97" i="46"/>
  <c r="PG97" i="46"/>
  <c r="PD97" i="46"/>
  <c r="MX97" i="46"/>
  <c r="OK97" i="46"/>
  <c r="NJ97" i="46"/>
  <c r="NP97" i="46"/>
  <c r="OY97" i="46"/>
  <c r="PZ97" i="46"/>
  <c r="NU97" i="46"/>
  <c r="PN97" i="46"/>
  <c r="OW97" i="46"/>
  <c r="OF97" i="46"/>
  <c r="MN97" i="46"/>
  <c r="PK97" i="46"/>
  <c r="MV97" i="46"/>
  <c r="NR97" i="46"/>
  <c r="NE97" i="46"/>
  <c r="PM97" i="46"/>
  <c r="QA97" i="46"/>
  <c r="MJ97" i="46"/>
  <c r="ND97" i="46"/>
  <c r="MG97" i="46"/>
  <c r="NY97" i="46"/>
  <c r="OE97" i="46"/>
  <c r="PB97" i="46"/>
  <c r="OX97" i="46"/>
  <c r="OM97" i="46"/>
  <c r="MS97" i="46"/>
  <c r="OQ97" i="46"/>
  <c r="NC97" i="46"/>
  <c r="OB97" i="46"/>
  <c r="QI97" i="46"/>
  <c r="PY97" i="46"/>
  <c r="OO97" i="46"/>
  <c r="MH97" i="46"/>
  <c r="PU97" i="46"/>
  <c r="QE97" i="46"/>
  <c r="NX97" i="46"/>
  <c r="OC97" i="46"/>
  <c r="OR97" i="46"/>
  <c r="PR97" i="46"/>
  <c r="PE97" i="46"/>
  <c r="QO97" i="46"/>
  <c r="OT97" i="46"/>
  <c r="NS97" i="46"/>
  <c r="QF97" i="46"/>
  <c r="PI97" i="46"/>
  <c r="NG97" i="46"/>
  <c r="QL97" i="46"/>
  <c r="NB97" i="46"/>
  <c r="NF97" i="46"/>
  <c r="NT97" i="46"/>
  <c r="MY97" i="46"/>
  <c r="PC97" i="46"/>
  <c r="MM97" i="46"/>
  <c r="MO97" i="46"/>
  <c r="PH97" i="46"/>
  <c r="QJ97" i="46"/>
  <c r="OI97" i="46"/>
  <c r="PJ97" i="46"/>
  <c r="OU97" i="46"/>
  <c r="ON97" i="46"/>
  <c r="NV97" i="46"/>
  <c r="PX97" i="46"/>
  <c r="NW97" i="46"/>
  <c r="QK97" i="46"/>
  <c r="QC96" i="46"/>
  <c r="QM96" i="46"/>
  <c r="NA96" i="46"/>
  <c r="NL96" i="46"/>
  <c r="NM96" i="46"/>
  <c r="PV96" i="46"/>
  <c r="MR96" i="46"/>
  <c r="PA96" i="46"/>
  <c r="QG96" i="46"/>
  <c r="NO96" i="46"/>
  <c r="QP96" i="46"/>
  <c r="PS96" i="46"/>
  <c r="NI96" i="46"/>
  <c r="NK96" i="46"/>
  <c r="OZ96" i="46"/>
  <c r="MP96" i="46"/>
  <c r="QH96" i="46"/>
  <c r="NZ96" i="46"/>
  <c r="OS96" i="46"/>
  <c r="PT96" i="46"/>
  <c r="NQ96" i="46"/>
  <c r="NH96" i="46"/>
  <c r="MI96" i="46"/>
  <c r="ML96" i="46"/>
  <c r="PW96" i="46"/>
  <c r="QN96" i="46"/>
  <c r="OG96" i="46"/>
  <c r="MZ96" i="46"/>
  <c r="OA96" i="46"/>
  <c r="MU96" i="46"/>
  <c r="QB96" i="46"/>
  <c r="OH96" i="46"/>
  <c r="QD96" i="46"/>
  <c r="QQ96" i="46"/>
  <c r="PL96" i="46"/>
  <c r="MK96" i="46"/>
  <c r="NN96" i="46"/>
  <c r="MF96" i="46"/>
  <c r="PP96" i="46"/>
  <c r="OV96" i="46"/>
  <c r="OP96" i="46"/>
  <c r="MW96" i="46"/>
  <c r="PF96" i="46"/>
  <c r="MQ96" i="46"/>
  <c r="OJ96" i="46"/>
  <c r="OL96" i="46"/>
  <c r="PO96" i="46"/>
  <c r="OD96" i="46"/>
  <c r="PQ96" i="46"/>
  <c r="MT96" i="46"/>
  <c r="PG96" i="46"/>
  <c r="PD96" i="46"/>
  <c r="MX96" i="46"/>
  <c r="OK96" i="46"/>
  <c r="NJ96" i="46"/>
  <c r="NP96" i="46"/>
  <c r="OY96" i="46"/>
  <c r="PZ96" i="46"/>
  <c r="NU96" i="46"/>
  <c r="PN96" i="46"/>
  <c r="OW96" i="46"/>
  <c r="OF96" i="46"/>
  <c r="MN96" i="46"/>
  <c r="PK96" i="46"/>
  <c r="MV96" i="46"/>
  <c r="NR96" i="46"/>
  <c r="NE96" i="46"/>
  <c r="PM96" i="46"/>
  <c r="QA96" i="46"/>
  <c r="MJ96" i="46"/>
  <c r="ND96" i="46"/>
  <c r="MG96" i="46"/>
  <c r="NY96" i="46"/>
  <c r="OE96" i="46"/>
  <c r="PB96" i="46"/>
  <c r="OX96" i="46"/>
  <c r="OM96" i="46"/>
  <c r="MS96" i="46"/>
  <c r="OQ96" i="46"/>
  <c r="NC96" i="46"/>
  <c r="OB96" i="46"/>
  <c r="QI96" i="46"/>
  <c r="PY96" i="46"/>
  <c r="OO96" i="46"/>
  <c r="MH96" i="46"/>
  <c r="PU96" i="46"/>
  <c r="QE96" i="46"/>
  <c r="NX96" i="46"/>
  <c r="OC96" i="46"/>
  <c r="OR96" i="46"/>
  <c r="PR96" i="46"/>
  <c r="PE96" i="46"/>
  <c r="QO96" i="46"/>
  <c r="OT96" i="46"/>
  <c r="NS96" i="46"/>
  <c r="QF96" i="46"/>
  <c r="PI96" i="46"/>
  <c r="NG96" i="46"/>
  <c r="QL96" i="46"/>
  <c r="NB96" i="46"/>
  <c r="NF96" i="46"/>
  <c r="NT96" i="46"/>
  <c r="MY96" i="46"/>
  <c r="PC96" i="46"/>
  <c r="MM96" i="46"/>
  <c r="MO96" i="46"/>
  <c r="PH96" i="46"/>
  <c r="QJ96" i="46"/>
  <c r="OI96" i="46"/>
  <c r="PJ96" i="46"/>
  <c r="OU96" i="46"/>
  <c r="ON96" i="46"/>
  <c r="NV96" i="46"/>
  <c r="PX96" i="46"/>
  <c r="NW96" i="46"/>
  <c r="QK96" i="46"/>
  <c r="QC95" i="46"/>
  <c r="QM95" i="46"/>
  <c r="NA95" i="46"/>
  <c r="NL95" i="46"/>
  <c r="NM95" i="46"/>
  <c r="PV95" i="46"/>
  <c r="MR95" i="46"/>
  <c r="PA95" i="46"/>
  <c r="QG95" i="46"/>
  <c r="NO95" i="46"/>
  <c r="QP95" i="46"/>
  <c r="PS95" i="46"/>
  <c r="NI95" i="46"/>
  <c r="NK95" i="46"/>
  <c r="OZ95" i="46"/>
  <c r="MP95" i="46"/>
  <c r="QH95" i="46"/>
  <c r="NZ95" i="46"/>
  <c r="OS95" i="46"/>
  <c r="PT95" i="46"/>
  <c r="NQ95" i="46"/>
  <c r="NH95" i="46"/>
  <c r="MI95" i="46"/>
  <c r="ML95" i="46"/>
  <c r="PW95" i="46"/>
  <c r="QN95" i="46"/>
  <c r="OG95" i="46"/>
  <c r="MZ95" i="46"/>
  <c r="OA95" i="46"/>
  <c r="MU95" i="46"/>
  <c r="QB95" i="46"/>
  <c r="OH95" i="46"/>
  <c r="QD95" i="46"/>
  <c r="QQ95" i="46"/>
  <c r="PL95" i="46"/>
  <c r="MK95" i="46"/>
  <c r="NN95" i="46"/>
  <c r="MF95" i="46"/>
  <c r="PP95" i="46"/>
  <c r="OV95" i="46"/>
  <c r="OP95" i="46"/>
  <c r="MW95" i="46"/>
  <c r="PF95" i="46"/>
  <c r="MQ95" i="46"/>
  <c r="OJ95" i="46"/>
  <c r="OL95" i="46"/>
  <c r="PO95" i="46"/>
  <c r="OD95" i="46"/>
  <c r="PQ95" i="46"/>
  <c r="MT95" i="46"/>
  <c r="PG95" i="46"/>
  <c r="PD95" i="46"/>
  <c r="MX95" i="46"/>
  <c r="OK95" i="46"/>
  <c r="NJ95" i="46"/>
  <c r="NP95" i="46"/>
  <c r="OY95" i="46"/>
  <c r="PZ95" i="46"/>
  <c r="NU95" i="46"/>
  <c r="PN95" i="46"/>
  <c r="OW95" i="46"/>
  <c r="OF95" i="46"/>
  <c r="MN95" i="46"/>
  <c r="PK95" i="46"/>
  <c r="MV95" i="46"/>
  <c r="NR95" i="46"/>
  <c r="NE95" i="46"/>
  <c r="PM95" i="46"/>
  <c r="QA95" i="46"/>
  <c r="MJ95" i="46"/>
  <c r="ND95" i="46"/>
  <c r="MG95" i="46"/>
  <c r="NY95" i="46"/>
  <c r="OE95" i="46"/>
  <c r="PB95" i="46"/>
  <c r="OX95" i="46"/>
  <c r="OM95" i="46"/>
  <c r="MS95" i="46"/>
  <c r="OQ95" i="46"/>
  <c r="NC95" i="46"/>
  <c r="OB95" i="46"/>
  <c r="QI95" i="46"/>
  <c r="PY95" i="46"/>
  <c r="OO95" i="46"/>
  <c r="MH95" i="46"/>
  <c r="PU95" i="46"/>
  <c r="QE95" i="46"/>
  <c r="NX95" i="46"/>
  <c r="OC95" i="46"/>
  <c r="OR95" i="46"/>
  <c r="PR95" i="46"/>
  <c r="PE95" i="46"/>
  <c r="QO95" i="46"/>
  <c r="OT95" i="46"/>
  <c r="NS95" i="46"/>
  <c r="QF95" i="46"/>
  <c r="PI95" i="46"/>
  <c r="NG95" i="46"/>
  <c r="QL95" i="46"/>
  <c r="NB95" i="46"/>
  <c r="NF95" i="46"/>
  <c r="NT95" i="46"/>
  <c r="MY95" i="46"/>
  <c r="PC95" i="46"/>
  <c r="MM95" i="46"/>
  <c r="MO95" i="46"/>
  <c r="PH95" i="46"/>
  <c r="QJ95" i="46"/>
  <c r="OI95" i="46"/>
  <c r="PJ95" i="46"/>
  <c r="OU95" i="46"/>
  <c r="ON95" i="46"/>
  <c r="NV95" i="46"/>
  <c r="PX95" i="46"/>
  <c r="NW95" i="46"/>
  <c r="QK95" i="46"/>
  <c r="QC94" i="46"/>
  <c r="QM94" i="46"/>
  <c r="NA94" i="46"/>
  <c r="NL94" i="46"/>
  <c r="NM94" i="46"/>
  <c r="PV94" i="46"/>
  <c r="MR94" i="46"/>
  <c r="PA94" i="46"/>
  <c r="QG94" i="46"/>
  <c r="NO94" i="46"/>
  <c r="QP94" i="46"/>
  <c r="PS94" i="46"/>
  <c r="NI94" i="46"/>
  <c r="NK94" i="46"/>
  <c r="OZ94" i="46"/>
  <c r="MP94" i="46"/>
  <c r="QH94" i="46"/>
  <c r="NZ94" i="46"/>
  <c r="OS94" i="46"/>
  <c r="PT94" i="46"/>
  <c r="NQ94" i="46"/>
  <c r="NH94" i="46"/>
  <c r="MI94" i="46"/>
  <c r="ML94" i="46"/>
  <c r="PW94" i="46"/>
  <c r="QN94" i="46"/>
  <c r="OG94" i="46"/>
  <c r="MZ94" i="46"/>
  <c r="OA94" i="46"/>
  <c r="MU94" i="46"/>
  <c r="QB94" i="46"/>
  <c r="OH94" i="46"/>
  <c r="QD94" i="46"/>
  <c r="QQ94" i="46"/>
  <c r="PL94" i="46"/>
  <c r="MK94" i="46"/>
  <c r="NN94" i="46"/>
  <c r="MF94" i="46"/>
  <c r="PP94" i="46"/>
  <c r="OV94" i="46"/>
  <c r="OP94" i="46"/>
  <c r="MW94" i="46"/>
  <c r="PF94" i="46"/>
  <c r="MQ94" i="46"/>
  <c r="OJ94" i="46"/>
  <c r="OL94" i="46"/>
  <c r="PO94" i="46"/>
  <c r="OD94" i="46"/>
  <c r="PQ94" i="46"/>
  <c r="MT94" i="46"/>
  <c r="PG94" i="46"/>
  <c r="PD94" i="46"/>
  <c r="MX94" i="46"/>
  <c r="OK94" i="46"/>
  <c r="NJ94" i="46"/>
  <c r="NP94" i="46"/>
  <c r="OY94" i="46"/>
  <c r="PZ94" i="46"/>
  <c r="NU94" i="46"/>
  <c r="PN94" i="46"/>
  <c r="OW94" i="46"/>
  <c r="OF94" i="46"/>
  <c r="MN94" i="46"/>
  <c r="PK94" i="46"/>
  <c r="MV94" i="46"/>
  <c r="NR94" i="46"/>
  <c r="NE94" i="46"/>
  <c r="PM94" i="46"/>
  <c r="QA94" i="46"/>
  <c r="MJ94" i="46"/>
  <c r="ND94" i="46"/>
  <c r="MG94" i="46"/>
  <c r="NY94" i="46"/>
  <c r="OE94" i="46"/>
  <c r="PB94" i="46"/>
  <c r="OX94" i="46"/>
  <c r="OM94" i="46"/>
  <c r="MS94" i="46"/>
  <c r="OQ94" i="46"/>
  <c r="NC94" i="46"/>
  <c r="OB94" i="46"/>
  <c r="QI94" i="46"/>
  <c r="PY94" i="46"/>
  <c r="OO94" i="46"/>
  <c r="MH94" i="46"/>
  <c r="PU94" i="46"/>
  <c r="QE94" i="46"/>
  <c r="NX94" i="46"/>
  <c r="OC94" i="46"/>
  <c r="OR94" i="46"/>
  <c r="PR94" i="46"/>
  <c r="PE94" i="46"/>
  <c r="QO94" i="46"/>
  <c r="OT94" i="46"/>
  <c r="NS94" i="46"/>
  <c r="QF94" i="46"/>
  <c r="PI94" i="46"/>
  <c r="NG94" i="46"/>
  <c r="QL94" i="46"/>
  <c r="NB94" i="46"/>
  <c r="NF94" i="46"/>
  <c r="NT94" i="46"/>
  <c r="MY94" i="46"/>
  <c r="PC94" i="46"/>
  <c r="MM94" i="46"/>
  <c r="MO94" i="46"/>
  <c r="PH94" i="46"/>
  <c r="QJ94" i="46"/>
  <c r="OI94" i="46"/>
  <c r="PJ94" i="46"/>
  <c r="OU94" i="46"/>
  <c r="ON94" i="46"/>
  <c r="NV94" i="46"/>
  <c r="PX94" i="46"/>
  <c r="NW94" i="46"/>
  <c r="QK94" i="46"/>
  <c r="QC93" i="46"/>
  <c r="QM93" i="46"/>
  <c r="NA93" i="46"/>
  <c r="NL93" i="46"/>
  <c r="NM93" i="46"/>
  <c r="PV93" i="46"/>
  <c r="MR93" i="46"/>
  <c r="PA93" i="46"/>
  <c r="QG93" i="46"/>
  <c r="NO93" i="46"/>
  <c r="QP93" i="46"/>
  <c r="PS93" i="46"/>
  <c r="NI93" i="46"/>
  <c r="NK93" i="46"/>
  <c r="OZ93" i="46"/>
  <c r="MP93" i="46"/>
  <c r="QH93" i="46"/>
  <c r="NZ93" i="46"/>
  <c r="OS93" i="46"/>
  <c r="PT93" i="46"/>
  <c r="NQ93" i="46"/>
  <c r="NH93" i="46"/>
  <c r="MI93" i="46"/>
  <c r="ML93" i="46"/>
  <c r="PW93" i="46"/>
  <c r="QN93" i="46"/>
  <c r="OG93" i="46"/>
  <c r="MZ93" i="46"/>
  <c r="OA93" i="46"/>
  <c r="MU93" i="46"/>
  <c r="QB93" i="46"/>
  <c r="OH93" i="46"/>
  <c r="QD93" i="46"/>
  <c r="QQ93" i="46"/>
  <c r="PL93" i="46"/>
  <c r="MK93" i="46"/>
  <c r="NN93" i="46"/>
  <c r="MF93" i="46"/>
  <c r="PP93" i="46"/>
  <c r="OV93" i="46"/>
  <c r="OP93" i="46"/>
  <c r="MW93" i="46"/>
  <c r="PF93" i="46"/>
  <c r="MQ93" i="46"/>
  <c r="OJ93" i="46"/>
  <c r="OL93" i="46"/>
  <c r="PO93" i="46"/>
  <c r="OD93" i="46"/>
  <c r="PQ93" i="46"/>
  <c r="MT93" i="46"/>
  <c r="PG93" i="46"/>
  <c r="PD93" i="46"/>
  <c r="MX93" i="46"/>
  <c r="OK93" i="46"/>
  <c r="NJ93" i="46"/>
  <c r="NP93" i="46"/>
  <c r="OY93" i="46"/>
  <c r="PZ93" i="46"/>
  <c r="NU93" i="46"/>
  <c r="PN93" i="46"/>
  <c r="OW93" i="46"/>
  <c r="OF93" i="46"/>
  <c r="MN93" i="46"/>
  <c r="PK93" i="46"/>
  <c r="MV93" i="46"/>
  <c r="NR93" i="46"/>
  <c r="NE93" i="46"/>
  <c r="PM93" i="46"/>
  <c r="QA93" i="46"/>
  <c r="MJ93" i="46"/>
  <c r="ND93" i="46"/>
  <c r="MG93" i="46"/>
  <c r="NY93" i="46"/>
  <c r="OE93" i="46"/>
  <c r="PB93" i="46"/>
  <c r="OX93" i="46"/>
  <c r="OM93" i="46"/>
  <c r="MS93" i="46"/>
  <c r="OQ93" i="46"/>
  <c r="NC93" i="46"/>
  <c r="OB93" i="46"/>
  <c r="QI93" i="46"/>
  <c r="PY93" i="46"/>
  <c r="OO93" i="46"/>
  <c r="MH93" i="46"/>
  <c r="PU93" i="46"/>
  <c r="QE93" i="46"/>
  <c r="NX93" i="46"/>
  <c r="OC93" i="46"/>
  <c r="OR93" i="46"/>
  <c r="PR93" i="46"/>
  <c r="PE93" i="46"/>
  <c r="QO93" i="46"/>
  <c r="OT93" i="46"/>
  <c r="NS93" i="46"/>
  <c r="QF93" i="46"/>
  <c r="PI93" i="46"/>
  <c r="NG93" i="46"/>
  <c r="QL93" i="46"/>
  <c r="NB93" i="46"/>
  <c r="NF93" i="46"/>
  <c r="NT93" i="46"/>
  <c r="MY93" i="46"/>
  <c r="PC93" i="46"/>
  <c r="MM93" i="46"/>
  <c r="MO93" i="46"/>
  <c r="PH93" i="46"/>
  <c r="QJ93" i="46"/>
  <c r="OI93" i="46"/>
  <c r="PJ93" i="46"/>
  <c r="OU93" i="46"/>
  <c r="ON93" i="46"/>
  <c r="NV93" i="46"/>
  <c r="PX93" i="46"/>
  <c r="NW93" i="46"/>
  <c r="QK93" i="46"/>
  <c r="QC92" i="46"/>
  <c r="QM92" i="46"/>
  <c r="NA92" i="46"/>
  <c r="NL92" i="46"/>
  <c r="NM92" i="46"/>
  <c r="PV92" i="46"/>
  <c r="MR92" i="46"/>
  <c r="PA92" i="46"/>
  <c r="QG92" i="46"/>
  <c r="NO92" i="46"/>
  <c r="QP92" i="46"/>
  <c r="PS92" i="46"/>
  <c r="NI92" i="46"/>
  <c r="NK92" i="46"/>
  <c r="OZ92" i="46"/>
  <c r="MP92" i="46"/>
  <c r="QH92" i="46"/>
  <c r="NZ92" i="46"/>
  <c r="OS92" i="46"/>
  <c r="PT92" i="46"/>
  <c r="NQ92" i="46"/>
  <c r="NH92" i="46"/>
  <c r="MI92" i="46"/>
  <c r="ML92" i="46"/>
  <c r="PW92" i="46"/>
  <c r="QN92" i="46"/>
  <c r="OG92" i="46"/>
  <c r="MZ92" i="46"/>
  <c r="OA92" i="46"/>
  <c r="MU92" i="46"/>
  <c r="QB92" i="46"/>
  <c r="OH92" i="46"/>
  <c r="QD92" i="46"/>
  <c r="QQ92" i="46"/>
  <c r="PL92" i="46"/>
  <c r="MK92" i="46"/>
  <c r="NN92" i="46"/>
  <c r="MF92" i="46"/>
  <c r="PP92" i="46"/>
  <c r="OV92" i="46"/>
  <c r="OP92" i="46"/>
  <c r="MW92" i="46"/>
  <c r="PF92" i="46"/>
  <c r="MQ92" i="46"/>
  <c r="OJ92" i="46"/>
  <c r="OL92" i="46"/>
  <c r="PO92" i="46"/>
  <c r="OD92" i="46"/>
  <c r="PQ92" i="46"/>
  <c r="MT92" i="46"/>
  <c r="PG92" i="46"/>
  <c r="PD92" i="46"/>
  <c r="MX92" i="46"/>
  <c r="OK92" i="46"/>
  <c r="NJ92" i="46"/>
  <c r="NP92" i="46"/>
  <c r="OY92" i="46"/>
  <c r="PZ92" i="46"/>
  <c r="NU92" i="46"/>
  <c r="PN92" i="46"/>
  <c r="OW92" i="46"/>
  <c r="OF92" i="46"/>
  <c r="MN92" i="46"/>
  <c r="PK92" i="46"/>
  <c r="MV92" i="46"/>
  <c r="NR92" i="46"/>
  <c r="NE92" i="46"/>
  <c r="PM92" i="46"/>
  <c r="QA92" i="46"/>
  <c r="MJ92" i="46"/>
  <c r="ND92" i="46"/>
  <c r="MG92" i="46"/>
  <c r="NY92" i="46"/>
  <c r="OE92" i="46"/>
  <c r="PB92" i="46"/>
  <c r="OX92" i="46"/>
  <c r="OM92" i="46"/>
  <c r="MS92" i="46"/>
  <c r="OQ92" i="46"/>
  <c r="NC92" i="46"/>
  <c r="OB92" i="46"/>
  <c r="QI92" i="46"/>
  <c r="PY92" i="46"/>
  <c r="OO92" i="46"/>
  <c r="MH92" i="46"/>
  <c r="PU92" i="46"/>
  <c r="QE92" i="46"/>
  <c r="NX92" i="46"/>
  <c r="OC92" i="46"/>
  <c r="OR92" i="46"/>
  <c r="PR92" i="46"/>
  <c r="PE92" i="46"/>
  <c r="QO92" i="46"/>
  <c r="OT92" i="46"/>
  <c r="NS92" i="46"/>
  <c r="QF92" i="46"/>
  <c r="PI92" i="46"/>
  <c r="NG92" i="46"/>
  <c r="QL92" i="46"/>
  <c r="NB92" i="46"/>
  <c r="NF92" i="46"/>
  <c r="NT92" i="46"/>
  <c r="MY92" i="46"/>
  <c r="PC92" i="46"/>
  <c r="MM92" i="46"/>
  <c r="MO92" i="46"/>
  <c r="PH92" i="46"/>
  <c r="QJ92" i="46"/>
  <c r="OI92" i="46"/>
  <c r="PJ92" i="46"/>
  <c r="OU92" i="46"/>
  <c r="ON92" i="46"/>
  <c r="NV92" i="46"/>
  <c r="PX92" i="46"/>
  <c r="NW92" i="46"/>
  <c r="QK92" i="46"/>
  <c r="QC91" i="46"/>
  <c r="QM91" i="46"/>
  <c r="NA91" i="46"/>
  <c r="NL91" i="46"/>
  <c r="NM91" i="46"/>
  <c r="PV91" i="46"/>
  <c r="MR91" i="46"/>
  <c r="PA91" i="46"/>
  <c r="QG91" i="46"/>
  <c r="NO91" i="46"/>
  <c r="QP91" i="46"/>
  <c r="PS91" i="46"/>
  <c r="NI91" i="46"/>
  <c r="NK91" i="46"/>
  <c r="OZ91" i="46"/>
  <c r="MP91" i="46"/>
  <c r="QH91" i="46"/>
  <c r="NZ91" i="46"/>
  <c r="OS91" i="46"/>
  <c r="PT91" i="46"/>
  <c r="NQ91" i="46"/>
  <c r="NH91" i="46"/>
  <c r="MI91" i="46"/>
  <c r="ML91" i="46"/>
  <c r="PW91" i="46"/>
  <c r="QN91" i="46"/>
  <c r="OG91" i="46"/>
  <c r="MZ91" i="46"/>
  <c r="OA91" i="46"/>
  <c r="MU91" i="46"/>
  <c r="QB91" i="46"/>
  <c r="OH91" i="46"/>
  <c r="QD91" i="46"/>
  <c r="QQ91" i="46"/>
  <c r="PL91" i="46"/>
  <c r="MK91" i="46"/>
  <c r="NN91" i="46"/>
  <c r="MF91" i="46"/>
  <c r="PP91" i="46"/>
  <c r="OV91" i="46"/>
  <c r="OP91" i="46"/>
  <c r="MW91" i="46"/>
  <c r="PF91" i="46"/>
  <c r="MQ91" i="46"/>
  <c r="OJ91" i="46"/>
  <c r="OL91" i="46"/>
  <c r="PO91" i="46"/>
  <c r="OD91" i="46"/>
  <c r="PQ91" i="46"/>
  <c r="MT91" i="46"/>
  <c r="PG91" i="46"/>
  <c r="PD91" i="46"/>
  <c r="MX91" i="46"/>
  <c r="OK91" i="46"/>
  <c r="NJ91" i="46"/>
  <c r="NP91" i="46"/>
  <c r="OY91" i="46"/>
  <c r="PZ91" i="46"/>
  <c r="NU91" i="46"/>
  <c r="PN91" i="46"/>
  <c r="OW91" i="46"/>
  <c r="OF91" i="46"/>
  <c r="MN91" i="46"/>
  <c r="PK91" i="46"/>
  <c r="MV91" i="46"/>
  <c r="NR91" i="46"/>
  <c r="NE91" i="46"/>
  <c r="PM91" i="46"/>
  <c r="QA91" i="46"/>
  <c r="MJ91" i="46"/>
  <c r="ND91" i="46"/>
  <c r="MG91" i="46"/>
  <c r="NY91" i="46"/>
  <c r="OE91" i="46"/>
  <c r="PB91" i="46"/>
  <c r="OX91" i="46"/>
  <c r="OM91" i="46"/>
  <c r="MS91" i="46"/>
  <c r="OQ91" i="46"/>
  <c r="NC91" i="46"/>
  <c r="OB91" i="46"/>
  <c r="QI91" i="46"/>
  <c r="PY91" i="46"/>
  <c r="OO91" i="46"/>
  <c r="MH91" i="46"/>
  <c r="PU91" i="46"/>
  <c r="QE91" i="46"/>
  <c r="NX91" i="46"/>
  <c r="OC91" i="46"/>
  <c r="OR91" i="46"/>
  <c r="PR91" i="46"/>
  <c r="PE91" i="46"/>
  <c r="QO91" i="46"/>
  <c r="OT91" i="46"/>
  <c r="NS91" i="46"/>
  <c r="QF91" i="46"/>
  <c r="PI91" i="46"/>
  <c r="NG91" i="46"/>
  <c r="QL91" i="46"/>
  <c r="NB91" i="46"/>
  <c r="NF91" i="46"/>
  <c r="NT91" i="46"/>
  <c r="MY91" i="46"/>
  <c r="PC91" i="46"/>
  <c r="MM91" i="46"/>
  <c r="MO91" i="46"/>
  <c r="PH91" i="46"/>
  <c r="QJ91" i="46"/>
  <c r="OI91" i="46"/>
  <c r="PJ91" i="46"/>
  <c r="OU91" i="46"/>
  <c r="ON91" i="46"/>
  <c r="NV91" i="46"/>
  <c r="PX91" i="46"/>
  <c r="NW91" i="46"/>
  <c r="QK91" i="46"/>
  <c r="QC90" i="46"/>
  <c r="QM90" i="46"/>
  <c r="NA90" i="46"/>
  <c r="NL90" i="46"/>
  <c r="NM90" i="46"/>
  <c r="PV90" i="46"/>
  <c r="MR90" i="46"/>
  <c r="PA90" i="46"/>
  <c r="QG90" i="46"/>
  <c r="NO90" i="46"/>
  <c r="QP90" i="46"/>
  <c r="PS90" i="46"/>
  <c r="NI90" i="46"/>
  <c r="NK90" i="46"/>
  <c r="OZ90" i="46"/>
  <c r="MP90" i="46"/>
  <c r="QH90" i="46"/>
  <c r="NZ90" i="46"/>
  <c r="OS90" i="46"/>
  <c r="PT90" i="46"/>
  <c r="NQ90" i="46"/>
  <c r="NH90" i="46"/>
  <c r="MI90" i="46"/>
  <c r="ML90" i="46"/>
  <c r="PW90" i="46"/>
  <c r="QN90" i="46"/>
  <c r="OG90" i="46"/>
  <c r="MZ90" i="46"/>
  <c r="OA90" i="46"/>
  <c r="MU90" i="46"/>
  <c r="QB90" i="46"/>
  <c r="OH90" i="46"/>
  <c r="QD90" i="46"/>
  <c r="QQ90" i="46"/>
  <c r="PL90" i="46"/>
  <c r="MK90" i="46"/>
  <c r="NN90" i="46"/>
  <c r="MF90" i="46"/>
  <c r="PP90" i="46"/>
  <c r="OV90" i="46"/>
  <c r="OP90" i="46"/>
  <c r="MW90" i="46"/>
  <c r="PF90" i="46"/>
  <c r="MQ90" i="46"/>
  <c r="OJ90" i="46"/>
  <c r="OL90" i="46"/>
  <c r="PO90" i="46"/>
  <c r="OD90" i="46"/>
  <c r="PQ90" i="46"/>
  <c r="MT90" i="46"/>
  <c r="PG90" i="46"/>
  <c r="PD90" i="46"/>
  <c r="MX90" i="46"/>
  <c r="OK90" i="46"/>
  <c r="NJ90" i="46"/>
  <c r="NP90" i="46"/>
  <c r="OY90" i="46"/>
  <c r="PZ90" i="46"/>
  <c r="NU90" i="46"/>
  <c r="PN90" i="46"/>
  <c r="OW90" i="46"/>
  <c r="OF90" i="46"/>
  <c r="MN90" i="46"/>
  <c r="PK90" i="46"/>
  <c r="MV90" i="46"/>
  <c r="NR90" i="46"/>
  <c r="NE90" i="46"/>
  <c r="PM90" i="46"/>
  <c r="QA90" i="46"/>
  <c r="MJ90" i="46"/>
  <c r="ND90" i="46"/>
  <c r="MG90" i="46"/>
  <c r="NY90" i="46"/>
  <c r="OE90" i="46"/>
  <c r="PB90" i="46"/>
  <c r="OX90" i="46"/>
  <c r="OM90" i="46"/>
  <c r="MS90" i="46"/>
  <c r="OQ90" i="46"/>
  <c r="NC90" i="46"/>
  <c r="OB90" i="46"/>
  <c r="QI90" i="46"/>
  <c r="PY90" i="46"/>
  <c r="OO90" i="46"/>
  <c r="MH90" i="46"/>
  <c r="PU90" i="46"/>
  <c r="QE90" i="46"/>
  <c r="NX90" i="46"/>
  <c r="OC90" i="46"/>
  <c r="OR90" i="46"/>
  <c r="PR90" i="46"/>
  <c r="PE90" i="46"/>
  <c r="QO90" i="46"/>
  <c r="OT90" i="46"/>
  <c r="NS90" i="46"/>
  <c r="QF90" i="46"/>
  <c r="PI90" i="46"/>
  <c r="NG90" i="46"/>
  <c r="QL90" i="46"/>
  <c r="NB90" i="46"/>
  <c r="NF90" i="46"/>
  <c r="NT90" i="46"/>
  <c r="MY90" i="46"/>
  <c r="PC90" i="46"/>
  <c r="MM90" i="46"/>
  <c r="MO90" i="46"/>
  <c r="PH90" i="46"/>
  <c r="QJ90" i="46"/>
  <c r="OI90" i="46"/>
  <c r="PJ90" i="46"/>
  <c r="OU90" i="46"/>
  <c r="ON90" i="46"/>
  <c r="NV90" i="46"/>
  <c r="PX90" i="46"/>
  <c r="NW90" i="46"/>
  <c r="QK90" i="46"/>
  <c r="QC89" i="46"/>
  <c r="QM89" i="46"/>
  <c r="NA89" i="46"/>
  <c r="NL89" i="46"/>
  <c r="NM89" i="46"/>
  <c r="PV89" i="46"/>
  <c r="MR89" i="46"/>
  <c r="PA89" i="46"/>
  <c r="QG89" i="46"/>
  <c r="NO89" i="46"/>
  <c r="QP89" i="46"/>
  <c r="PS89" i="46"/>
  <c r="NI89" i="46"/>
  <c r="NK89" i="46"/>
  <c r="OZ89" i="46"/>
  <c r="MP89" i="46"/>
  <c r="QH89" i="46"/>
  <c r="NZ89" i="46"/>
  <c r="OS89" i="46"/>
  <c r="PT89" i="46"/>
  <c r="NQ89" i="46"/>
  <c r="NH89" i="46"/>
  <c r="MI89" i="46"/>
  <c r="ML89" i="46"/>
  <c r="PW89" i="46"/>
  <c r="QN89" i="46"/>
  <c r="OG89" i="46"/>
  <c r="MZ89" i="46"/>
  <c r="OA89" i="46"/>
  <c r="MU89" i="46"/>
  <c r="QB89" i="46"/>
  <c r="OH89" i="46"/>
  <c r="QD89" i="46"/>
  <c r="QQ89" i="46"/>
  <c r="PL89" i="46"/>
  <c r="MK89" i="46"/>
  <c r="NN89" i="46"/>
  <c r="MF89" i="46"/>
  <c r="PP89" i="46"/>
  <c r="OV89" i="46"/>
  <c r="OP89" i="46"/>
  <c r="MW89" i="46"/>
  <c r="PF89" i="46"/>
  <c r="MQ89" i="46"/>
  <c r="OJ89" i="46"/>
  <c r="OL89" i="46"/>
  <c r="PO89" i="46"/>
  <c r="OD89" i="46"/>
  <c r="PQ89" i="46"/>
  <c r="MT89" i="46"/>
  <c r="PG89" i="46"/>
  <c r="PD89" i="46"/>
  <c r="MX89" i="46"/>
  <c r="OK89" i="46"/>
  <c r="NJ89" i="46"/>
  <c r="NP89" i="46"/>
  <c r="OY89" i="46"/>
  <c r="PZ89" i="46"/>
  <c r="NU89" i="46"/>
  <c r="PN89" i="46"/>
  <c r="OW89" i="46"/>
  <c r="OF89" i="46"/>
  <c r="MN89" i="46"/>
  <c r="PK89" i="46"/>
  <c r="MV89" i="46"/>
  <c r="NR89" i="46"/>
  <c r="NE89" i="46"/>
  <c r="PM89" i="46"/>
  <c r="QA89" i="46"/>
  <c r="MJ89" i="46"/>
  <c r="ND89" i="46"/>
  <c r="MG89" i="46"/>
  <c r="NY89" i="46"/>
  <c r="OE89" i="46"/>
  <c r="PB89" i="46"/>
  <c r="OX89" i="46"/>
  <c r="OM89" i="46"/>
  <c r="MS89" i="46"/>
  <c r="OQ89" i="46"/>
  <c r="NC89" i="46"/>
  <c r="OB89" i="46"/>
  <c r="QI89" i="46"/>
  <c r="PY89" i="46"/>
  <c r="OO89" i="46"/>
  <c r="MH89" i="46"/>
  <c r="PU89" i="46"/>
  <c r="QE89" i="46"/>
  <c r="NX89" i="46"/>
  <c r="OC89" i="46"/>
  <c r="OR89" i="46"/>
  <c r="PR89" i="46"/>
  <c r="PE89" i="46"/>
  <c r="QO89" i="46"/>
  <c r="OT89" i="46"/>
  <c r="NS89" i="46"/>
  <c r="QF89" i="46"/>
  <c r="PI89" i="46"/>
  <c r="NG89" i="46"/>
  <c r="QL89" i="46"/>
  <c r="NB89" i="46"/>
  <c r="NF89" i="46"/>
  <c r="NT89" i="46"/>
  <c r="MY89" i="46"/>
  <c r="PC89" i="46"/>
  <c r="MM89" i="46"/>
  <c r="MO89" i="46"/>
  <c r="PH89" i="46"/>
  <c r="QJ89" i="46"/>
  <c r="OI89" i="46"/>
  <c r="PJ89" i="46"/>
  <c r="OU89" i="46"/>
  <c r="ON89" i="46"/>
  <c r="NV89" i="46"/>
  <c r="PX89" i="46"/>
  <c r="NW89" i="46"/>
  <c r="QK89" i="46"/>
  <c r="QC88" i="46"/>
  <c r="QM88" i="46"/>
  <c r="NA88" i="46"/>
  <c r="NL88" i="46"/>
  <c r="NM88" i="46"/>
  <c r="PV88" i="46"/>
  <c r="MR88" i="46"/>
  <c r="PA88" i="46"/>
  <c r="QG88" i="46"/>
  <c r="NO88" i="46"/>
  <c r="QP88" i="46"/>
  <c r="PS88" i="46"/>
  <c r="NI88" i="46"/>
  <c r="NK88" i="46"/>
  <c r="OZ88" i="46"/>
  <c r="MP88" i="46"/>
  <c r="QH88" i="46"/>
  <c r="NZ88" i="46"/>
  <c r="OS88" i="46"/>
  <c r="PT88" i="46"/>
  <c r="NQ88" i="46"/>
  <c r="NH88" i="46"/>
  <c r="MI88" i="46"/>
  <c r="ML88" i="46"/>
  <c r="PW88" i="46"/>
  <c r="QN88" i="46"/>
  <c r="OG88" i="46"/>
  <c r="MZ88" i="46"/>
  <c r="OA88" i="46"/>
  <c r="MU88" i="46"/>
  <c r="QB88" i="46"/>
  <c r="OH88" i="46"/>
  <c r="QD88" i="46"/>
  <c r="QQ88" i="46"/>
  <c r="PL88" i="46"/>
  <c r="MK88" i="46"/>
  <c r="NN88" i="46"/>
  <c r="MF88" i="46"/>
  <c r="PP88" i="46"/>
  <c r="OV88" i="46"/>
  <c r="OP88" i="46"/>
  <c r="MW88" i="46"/>
  <c r="PF88" i="46"/>
  <c r="MQ88" i="46"/>
  <c r="OJ88" i="46"/>
  <c r="OL88" i="46"/>
  <c r="PO88" i="46"/>
  <c r="OD88" i="46"/>
  <c r="PQ88" i="46"/>
  <c r="MT88" i="46"/>
  <c r="PG88" i="46"/>
  <c r="PD88" i="46"/>
  <c r="MX88" i="46"/>
  <c r="OK88" i="46"/>
  <c r="NJ88" i="46"/>
  <c r="NP88" i="46"/>
  <c r="OY88" i="46"/>
  <c r="PZ88" i="46"/>
  <c r="NU88" i="46"/>
  <c r="PN88" i="46"/>
  <c r="OW88" i="46"/>
  <c r="OF88" i="46"/>
  <c r="MN88" i="46"/>
  <c r="PK88" i="46"/>
  <c r="MV88" i="46"/>
  <c r="NR88" i="46"/>
  <c r="NE88" i="46"/>
  <c r="PM88" i="46"/>
  <c r="QA88" i="46"/>
  <c r="MJ88" i="46"/>
  <c r="ND88" i="46"/>
  <c r="MG88" i="46"/>
  <c r="NY88" i="46"/>
  <c r="OE88" i="46"/>
  <c r="PB88" i="46"/>
  <c r="OX88" i="46"/>
  <c r="OM88" i="46"/>
  <c r="MS88" i="46"/>
  <c r="OQ88" i="46"/>
  <c r="NC88" i="46"/>
  <c r="OB88" i="46"/>
  <c r="QI88" i="46"/>
  <c r="PY88" i="46"/>
  <c r="OO88" i="46"/>
  <c r="MH88" i="46"/>
  <c r="PU88" i="46"/>
  <c r="QE88" i="46"/>
  <c r="NX88" i="46"/>
  <c r="OC88" i="46"/>
  <c r="OR88" i="46"/>
  <c r="PR88" i="46"/>
  <c r="PE88" i="46"/>
  <c r="QO88" i="46"/>
  <c r="OT88" i="46"/>
  <c r="NS88" i="46"/>
  <c r="QF88" i="46"/>
  <c r="PI88" i="46"/>
  <c r="NG88" i="46"/>
  <c r="QL88" i="46"/>
  <c r="NB88" i="46"/>
  <c r="NF88" i="46"/>
  <c r="NT88" i="46"/>
  <c r="MY88" i="46"/>
  <c r="PC88" i="46"/>
  <c r="MM88" i="46"/>
  <c r="MO88" i="46"/>
  <c r="PH88" i="46"/>
  <c r="QJ88" i="46"/>
  <c r="OI88" i="46"/>
  <c r="PJ88" i="46"/>
  <c r="OU88" i="46"/>
  <c r="ON88" i="46"/>
  <c r="NV88" i="46"/>
  <c r="PX88" i="46"/>
  <c r="NW88" i="46"/>
  <c r="QK88" i="46"/>
  <c r="QC87" i="46"/>
  <c r="QM87" i="46"/>
  <c r="NA87" i="46"/>
  <c r="NL87" i="46"/>
  <c r="NM87" i="46"/>
  <c r="PV87" i="46"/>
  <c r="MR87" i="46"/>
  <c r="PA87" i="46"/>
  <c r="QG87" i="46"/>
  <c r="NO87" i="46"/>
  <c r="QP87" i="46"/>
  <c r="PS87" i="46"/>
  <c r="NI87" i="46"/>
  <c r="NK87" i="46"/>
  <c r="OZ87" i="46"/>
  <c r="MP87" i="46"/>
  <c r="QH87" i="46"/>
  <c r="NZ87" i="46"/>
  <c r="OS87" i="46"/>
  <c r="PT87" i="46"/>
  <c r="NQ87" i="46"/>
  <c r="NH87" i="46"/>
  <c r="MI87" i="46"/>
  <c r="ML87" i="46"/>
  <c r="PW87" i="46"/>
  <c r="QN87" i="46"/>
  <c r="OG87" i="46"/>
  <c r="MZ87" i="46"/>
  <c r="OA87" i="46"/>
  <c r="MU87" i="46"/>
  <c r="QB87" i="46"/>
  <c r="OH87" i="46"/>
  <c r="QD87" i="46"/>
  <c r="QQ87" i="46"/>
  <c r="PL87" i="46"/>
  <c r="MK87" i="46"/>
  <c r="NN87" i="46"/>
  <c r="MF87" i="46"/>
  <c r="PP87" i="46"/>
  <c r="OV87" i="46"/>
  <c r="OP87" i="46"/>
  <c r="MW87" i="46"/>
  <c r="PF87" i="46"/>
  <c r="MQ87" i="46"/>
  <c r="OJ87" i="46"/>
  <c r="OL87" i="46"/>
  <c r="PO87" i="46"/>
  <c r="OD87" i="46"/>
  <c r="PQ87" i="46"/>
  <c r="MT87" i="46"/>
  <c r="PG87" i="46"/>
  <c r="PD87" i="46"/>
  <c r="MX87" i="46"/>
  <c r="OK87" i="46"/>
  <c r="NJ87" i="46"/>
  <c r="NP87" i="46"/>
  <c r="OY87" i="46"/>
  <c r="PZ87" i="46"/>
  <c r="NU87" i="46"/>
  <c r="PN87" i="46"/>
  <c r="OW87" i="46"/>
  <c r="OF87" i="46"/>
  <c r="MN87" i="46"/>
  <c r="PK87" i="46"/>
  <c r="MV87" i="46"/>
  <c r="NR87" i="46"/>
  <c r="NE87" i="46"/>
  <c r="PM87" i="46"/>
  <c r="QA87" i="46"/>
  <c r="MJ87" i="46"/>
  <c r="ND87" i="46"/>
  <c r="MG87" i="46"/>
  <c r="NY87" i="46"/>
  <c r="OE87" i="46"/>
  <c r="PB87" i="46"/>
  <c r="OX87" i="46"/>
  <c r="OM87" i="46"/>
  <c r="MS87" i="46"/>
  <c r="OQ87" i="46"/>
  <c r="NC87" i="46"/>
  <c r="OB87" i="46"/>
  <c r="QI87" i="46"/>
  <c r="PY87" i="46"/>
  <c r="OO87" i="46"/>
  <c r="MH87" i="46"/>
  <c r="PU87" i="46"/>
  <c r="QE87" i="46"/>
  <c r="NX87" i="46"/>
  <c r="OC87" i="46"/>
  <c r="OR87" i="46"/>
  <c r="PR87" i="46"/>
  <c r="PE87" i="46"/>
  <c r="QO87" i="46"/>
  <c r="OT87" i="46"/>
  <c r="NS87" i="46"/>
  <c r="QF87" i="46"/>
  <c r="PI87" i="46"/>
  <c r="NG87" i="46"/>
  <c r="QL87" i="46"/>
  <c r="NB87" i="46"/>
  <c r="NF87" i="46"/>
  <c r="NT87" i="46"/>
  <c r="MY87" i="46"/>
  <c r="PC87" i="46"/>
  <c r="MM87" i="46"/>
  <c r="MO87" i="46"/>
  <c r="PH87" i="46"/>
  <c r="QJ87" i="46"/>
  <c r="OI87" i="46"/>
  <c r="PJ87" i="46"/>
  <c r="OU87" i="46"/>
  <c r="ON87" i="46"/>
  <c r="NV87" i="46"/>
  <c r="PX87" i="46"/>
  <c r="NW87" i="46"/>
  <c r="QK87" i="46"/>
  <c r="QC86" i="46"/>
  <c r="QM86" i="46"/>
  <c r="NA86" i="46"/>
  <c r="NL86" i="46"/>
  <c r="NM86" i="46"/>
  <c r="PV86" i="46"/>
  <c r="MR86" i="46"/>
  <c r="PA86" i="46"/>
  <c r="QG86" i="46"/>
  <c r="NO86" i="46"/>
  <c r="QP86" i="46"/>
  <c r="PS86" i="46"/>
  <c r="NI86" i="46"/>
  <c r="NK86" i="46"/>
  <c r="OZ86" i="46"/>
  <c r="MP86" i="46"/>
  <c r="QH86" i="46"/>
  <c r="NZ86" i="46"/>
  <c r="OS86" i="46"/>
  <c r="PT86" i="46"/>
  <c r="NQ86" i="46"/>
  <c r="NH86" i="46"/>
  <c r="MI86" i="46"/>
  <c r="ML86" i="46"/>
  <c r="PW86" i="46"/>
  <c r="QN86" i="46"/>
  <c r="OG86" i="46"/>
  <c r="MZ86" i="46"/>
  <c r="OA86" i="46"/>
  <c r="MU86" i="46"/>
  <c r="QB86" i="46"/>
  <c r="OH86" i="46"/>
  <c r="QD86" i="46"/>
  <c r="QQ86" i="46"/>
  <c r="PL86" i="46"/>
  <c r="MK86" i="46"/>
  <c r="NN86" i="46"/>
  <c r="MF86" i="46"/>
  <c r="PP86" i="46"/>
  <c r="OV86" i="46"/>
  <c r="OP86" i="46"/>
  <c r="MW86" i="46"/>
  <c r="PF86" i="46"/>
  <c r="MQ86" i="46"/>
  <c r="OJ86" i="46"/>
  <c r="OL86" i="46"/>
  <c r="PO86" i="46"/>
  <c r="OD86" i="46"/>
  <c r="PQ86" i="46"/>
  <c r="MT86" i="46"/>
  <c r="PG86" i="46"/>
  <c r="PD86" i="46"/>
  <c r="MX86" i="46"/>
  <c r="OK86" i="46"/>
  <c r="NJ86" i="46"/>
  <c r="NP86" i="46"/>
  <c r="OY86" i="46"/>
  <c r="PZ86" i="46"/>
  <c r="NU86" i="46"/>
  <c r="PN86" i="46"/>
  <c r="OW86" i="46"/>
  <c r="OF86" i="46"/>
  <c r="MN86" i="46"/>
  <c r="PK86" i="46"/>
  <c r="MV86" i="46"/>
  <c r="NR86" i="46"/>
  <c r="NE86" i="46"/>
  <c r="PM86" i="46"/>
  <c r="QA86" i="46"/>
  <c r="MJ86" i="46"/>
  <c r="ND86" i="46"/>
  <c r="MG86" i="46"/>
  <c r="NY86" i="46"/>
  <c r="OE86" i="46"/>
  <c r="PB86" i="46"/>
  <c r="OX86" i="46"/>
  <c r="OM86" i="46"/>
  <c r="MS86" i="46"/>
  <c r="OQ86" i="46"/>
  <c r="NC86" i="46"/>
  <c r="OB86" i="46"/>
  <c r="QI86" i="46"/>
  <c r="PY86" i="46"/>
  <c r="OO86" i="46"/>
  <c r="MH86" i="46"/>
  <c r="PU86" i="46"/>
  <c r="QE86" i="46"/>
  <c r="NX86" i="46"/>
  <c r="OC86" i="46"/>
  <c r="OR86" i="46"/>
  <c r="PR86" i="46"/>
  <c r="PE86" i="46"/>
  <c r="QO86" i="46"/>
  <c r="OT86" i="46"/>
  <c r="NS86" i="46"/>
  <c r="QF86" i="46"/>
  <c r="PI86" i="46"/>
  <c r="NG86" i="46"/>
  <c r="QL86" i="46"/>
  <c r="NB86" i="46"/>
  <c r="NF86" i="46"/>
  <c r="NT86" i="46"/>
  <c r="MY86" i="46"/>
  <c r="PC86" i="46"/>
  <c r="MM86" i="46"/>
  <c r="MO86" i="46"/>
  <c r="PH86" i="46"/>
  <c r="QJ86" i="46"/>
  <c r="OI86" i="46"/>
  <c r="PJ86" i="46"/>
  <c r="OU86" i="46"/>
  <c r="ON86" i="46"/>
  <c r="NV86" i="46"/>
  <c r="PX86" i="46"/>
  <c r="NW86" i="46"/>
  <c r="QK86" i="46"/>
  <c r="QC85" i="46"/>
  <c r="QM85" i="46"/>
  <c r="NA85" i="46"/>
  <c r="NL85" i="46"/>
  <c r="NM85" i="46"/>
  <c r="PV85" i="46"/>
  <c r="MR85" i="46"/>
  <c r="PA85" i="46"/>
  <c r="QG85" i="46"/>
  <c r="NO85" i="46"/>
  <c r="QP85" i="46"/>
  <c r="PS85" i="46"/>
  <c r="NI85" i="46"/>
  <c r="NK85" i="46"/>
  <c r="OZ85" i="46"/>
  <c r="MP85" i="46"/>
  <c r="QH85" i="46"/>
  <c r="NZ85" i="46"/>
  <c r="OS85" i="46"/>
  <c r="PT85" i="46"/>
  <c r="NQ85" i="46"/>
  <c r="NH85" i="46"/>
  <c r="MI85" i="46"/>
  <c r="ML85" i="46"/>
  <c r="PW85" i="46"/>
  <c r="QN85" i="46"/>
  <c r="OG85" i="46"/>
  <c r="MZ85" i="46"/>
  <c r="OA85" i="46"/>
  <c r="MU85" i="46"/>
  <c r="QB85" i="46"/>
  <c r="OH85" i="46"/>
  <c r="QD85" i="46"/>
  <c r="QQ85" i="46"/>
  <c r="PL85" i="46"/>
  <c r="MK85" i="46"/>
  <c r="NN85" i="46"/>
  <c r="MF85" i="46"/>
  <c r="PP85" i="46"/>
  <c r="OV85" i="46"/>
  <c r="OP85" i="46"/>
  <c r="MW85" i="46"/>
  <c r="PF85" i="46"/>
  <c r="MQ85" i="46"/>
  <c r="OJ85" i="46"/>
  <c r="OL85" i="46"/>
  <c r="PO85" i="46"/>
  <c r="OD85" i="46"/>
  <c r="PQ85" i="46"/>
  <c r="MT85" i="46"/>
  <c r="PG85" i="46"/>
  <c r="PD85" i="46"/>
  <c r="MX85" i="46"/>
  <c r="OK85" i="46"/>
  <c r="NJ85" i="46"/>
  <c r="NP85" i="46"/>
  <c r="OY85" i="46"/>
  <c r="PZ85" i="46"/>
  <c r="NU85" i="46"/>
  <c r="PN85" i="46"/>
  <c r="OW85" i="46"/>
  <c r="OF85" i="46"/>
  <c r="MN85" i="46"/>
  <c r="PK85" i="46"/>
  <c r="MV85" i="46"/>
  <c r="NR85" i="46"/>
  <c r="NE85" i="46"/>
  <c r="PM85" i="46"/>
  <c r="QA85" i="46"/>
  <c r="MJ85" i="46"/>
  <c r="ND85" i="46"/>
  <c r="MG85" i="46"/>
  <c r="NY85" i="46"/>
  <c r="OE85" i="46"/>
  <c r="PB85" i="46"/>
  <c r="OX85" i="46"/>
  <c r="OM85" i="46"/>
  <c r="MS85" i="46"/>
  <c r="OQ85" i="46"/>
  <c r="NC85" i="46"/>
  <c r="OB85" i="46"/>
  <c r="QI85" i="46"/>
  <c r="PY85" i="46"/>
  <c r="OO85" i="46"/>
  <c r="MH85" i="46"/>
  <c r="PU85" i="46"/>
  <c r="QE85" i="46"/>
  <c r="NX85" i="46"/>
  <c r="OC85" i="46"/>
  <c r="OR85" i="46"/>
  <c r="PR85" i="46"/>
  <c r="PE85" i="46"/>
  <c r="QO85" i="46"/>
  <c r="OT85" i="46"/>
  <c r="NS85" i="46"/>
  <c r="QF85" i="46"/>
  <c r="PI85" i="46"/>
  <c r="NG85" i="46"/>
  <c r="QL85" i="46"/>
  <c r="NB85" i="46"/>
  <c r="NF85" i="46"/>
  <c r="NT85" i="46"/>
  <c r="MY85" i="46"/>
  <c r="PC85" i="46"/>
  <c r="MM85" i="46"/>
  <c r="MO85" i="46"/>
  <c r="PH85" i="46"/>
  <c r="QJ85" i="46"/>
  <c r="OI85" i="46"/>
  <c r="PJ85" i="46"/>
  <c r="OU85" i="46"/>
  <c r="ON85" i="46"/>
  <c r="NV85" i="46"/>
  <c r="PX85" i="46"/>
  <c r="NW85" i="46"/>
  <c r="QK85" i="46"/>
  <c r="QC84" i="46"/>
  <c r="QM84" i="46"/>
  <c r="NA84" i="46"/>
  <c r="NL84" i="46"/>
  <c r="NM84" i="46"/>
  <c r="PV84" i="46"/>
  <c r="MR84" i="46"/>
  <c r="PA84" i="46"/>
  <c r="QG84" i="46"/>
  <c r="NO84" i="46"/>
  <c r="QP84" i="46"/>
  <c r="PS84" i="46"/>
  <c r="NI84" i="46"/>
  <c r="NK84" i="46"/>
  <c r="OZ84" i="46"/>
  <c r="MP84" i="46"/>
  <c r="QH84" i="46"/>
  <c r="NZ84" i="46"/>
  <c r="OS84" i="46"/>
  <c r="PT84" i="46"/>
  <c r="NQ84" i="46"/>
  <c r="NH84" i="46"/>
  <c r="MI84" i="46"/>
  <c r="ML84" i="46"/>
  <c r="PW84" i="46"/>
  <c r="QN84" i="46"/>
  <c r="OG84" i="46"/>
  <c r="MZ84" i="46"/>
  <c r="OA84" i="46"/>
  <c r="MU84" i="46"/>
  <c r="QB84" i="46"/>
  <c r="OH84" i="46"/>
  <c r="QD84" i="46"/>
  <c r="QQ84" i="46"/>
  <c r="PL84" i="46"/>
  <c r="MK84" i="46"/>
  <c r="NN84" i="46"/>
  <c r="MF84" i="46"/>
  <c r="PP84" i="46"/>
  <c r="OV84" i="46"/>
  <c r="OP84" i="46"/>
  <c r="MW84" i="46"/>
  <c r="PF84" i="46"/>
  <c r="MQ84" i="46"/>
  <c r="OJ84" i="46"/>
  <c r="OL84" i="46"/>
  <c r="PO84" i="46"/>
  <c r="OD84" i="46"/>
  <c r="PQ84" i="46"/>
  <c r="MT84" i="46"/>
  <c r="PG84" i="46"/>
  <c r="PD84" i="46"/>
  <c r="MX84" i="46"/>
  <c r="OK84" i="46"/>
  <c r="NJ84" i="46"/>
  <c r="NP84" i="46"/>
  <c r="OY84" i="46"/>
  <c r="PZ84" i="46"/>
  <c r="NU84" i="46"/>
  <c r="PN84" i="46"/>
  <c r="OW84" i="46"/>
  <c r="OF84" i="46"/>
  <c r="MN84" i="46"/>
  <c r="PK84" i="46"/>
  <c r="MV84" i="46"/>
  <c r="NR84" i="46"/>
  <c r="NE84" i="46"/>
  <c r="PM84" i="46"/>
  <c r="QA84" i="46"/>
  <c r="MJ84" i="46"/>
  <c r="ND84" i="46"/>
  <c r="MG84" i="46"/>
  <c r="NY84" i="46"/>
  <c r="OE84" i="46"/>
  <c r="PB84" i="46"/>
  <c r="OX84" i="46"/>
  <c r="OM84" i="46"/>
  <c r="MS84" i="46"/>
  <c r="OQ84" i="46"/>
  <c r="NC84" i="46"/>
  <c r="OB84" i="46"/>
  <c r="QI84" i="46"/>
  <c r="PY84" i="46"/>
  <c r="OO84" i="46"/>
  <c r="MH84" i="46"/>
  <c r="PU84" i="46"/>
  <c r="QE84" i="46"/>
  <c r="NX84" i="46"/>
  <c r="OC84" i="46"/>
  <c r="OR84" i="46"/>
  <c r="PR84" i="46"/>
  <c r="PE84" i="46"/>
  <c r="QO84" i="46"/>
  <c r="OT84" i="46"/>
  <c r="NS84" i="46"/>
  <c r="QF84" i="46"/>
  <c r="PI84" i="46"/>
  <c r="NG84" i="46"/>
  <c r="QL84" i="46"/>
  <c r="NB84" i="46"/>
  <c r="NF84" i="46"/>
  <c r="NT84" i="46"/>
  <c r="MY84" i="46"/>
  <c r="PC84" i="46"/>
  <c r="MM84" i="46"/>
  <c r="MO84" i="46"/>
  <c r="PH84" i="46"/>
  <c r="QJ84" i="46"/>
  <c r="OI84" i="46"/>
  <c r="PJ84" i="46"/>
  <c r="OU84" i="46"/>
  <c r="ON84" i="46"/>
  <c r="NV84" i="46"/>
  <c r="PX84" i="46"/>
  <c r="NW84" i="46"/>
  <c r="QK84" i="46"/>
  <c r="QC83" i="46"/>
  <c r="QM83" i="46"/>
  <c r="NA83" i="46"/>
  <c r="NL83" i="46"/>
  <c r="NM83" i="46"/>
  <c r="PV83" i="46"/>
  <c r="MR83" i="46"/>
  <c r="PA83" i="46"/>
  <c r="QG83" i="46"/>
  <c r="NO83" i="46"/>
  <c r="QP83" i="46"/>
  <c r="PS83" i="46"/>
  <c r="NI83" i="46"/>
  <c r="NK83" i="46"/>
  <c r="OZ83" i="46"/>
  <c r="MP83" i="46"/>
  <c r="QH83" i="46"/>
  <c r="NZ83" i="46"/>
  <c r="OS83" i="46"/>
  <c r="PT83" i="46"/>
  <c r="NQ83" i="46"/>
  <c r="NH83" i="46"/>
  <c r="MI83" i="46"/>
  <c r="ML83" i="46"/>
  <c r="PW83" i="46"/>
  <c r="QN83" i="46"/>
  <c r="OG83" i="46"/>
  <c r="MZ83" i="46"/>
  <c r="OA83" i="46"/>
  <c r="MU83" i="46"/>
  <c r="QB83" i="46"/>
  <c r="OH83" i="46"/>
  <c r="QD83" i="46"/>
  <c r="QQ83" i="46"/>
  <c r="PL83" i="46"/>
  <c r="MK83" i="46"/>
  <c r="NN83" i="46"/>
  <c r="MF83" i="46"/>
  <c r="PP83" i="46"/>
  <c r="OV83" i="46"/>
  <c r="OP83" i="46"/>
  <c r="MW83" i="46"/>
  <c r="PF83" i="46"/>
  <c r="MQ83" i="46"/>
  <c r="OJ83" i="46"/>
  <c r="OL83" i="46"/>
  <c r="PO83" i="46"/>
  <c r="OD83" i="46"/>
  <c r="PQ83" i="46"/>
  <c r="MT83" i="46"/>
  <c r="PG83" i="46"/>
  <c r="PD83" i="46"/>
  <c r="MX83" i="46"/>
  <c r="OK83" i="46"/>
  <c r="NJ83" i="46"/>
  <c r="NP83" i="46"/>
  <c r="OY83" i="46"/>
  <c r="PZ83" i="46"/>
  <c r="NU83" i="46"/>
  <c r="PN83" i="46"/>
  <c r="OW83" i="46"/>
  <c r="OF83" i="46"/>
  <c r="MN83" i="46"/>
  <c r="PK83" i="46"/>
  <c r="MV83" i="46"/>
  <c r="NR83" i="46"/>
  <c r="NE83" i="46"/>
  <c r="PM83" i="46"/>
  <c r="QA83" i="46"/>
  <c r="MJ83" i="46"/>
  <c r="ND83" i="46"/>
  <c r="MG83" i="46"/>
  <c r="NY83" i="46"/>
  <c r="OE83" i="46"/>
  <c r="PB83" i="46"/>
  <c r="OX83" i="46"/>
  <c r="OM83" i="46"/>
  <c r="MS83" i="46"/>
  <c r="OQ83" i="46"/>
  <c r="NC83" i="46"/>
  <c r="OB83" i="46"/>
  <c r="QI83" i="46"/>
  <c r="PY83" i="46"/>
  <c r="OO83" i="46"/>
  <c r="MH83" i="46"/>
  <c r="PU83" i="46"/>
  <c r="QE83" i="46"/>
  <c r="NX83" i="46"/>
  <c r="OC83" i="46"/>
  <c r="OR83" i="46"/>
  <c r="PR83" i="46"/>
  <c r="PE83" i="46"/>
  <c r="QO83" i="46"/>
  <c r="OT83" i="46"/>
  <c r="NS83" i="46"/>
  <c r="QF83" i="46"/>
  <c r="PI83" i="46"/>
  <c r="NG83" i="46"/>
  <c r="QL83" i="46"/>
  <c r="NB83" i="46"/>
  <c r="NF83" i="46"/>
  <c r="NT83" i="46"/>
  <c r="MY83" i="46"/>
  <c r="PC83" i="46"/>
  <c r="MM83" i="46"/>
  <c r="MO83" i="46"/>
  <c r="PH83" i="46"/>
  <c r="QJ83" i="46"/>
  <c r="OI83" i="46"/>
  <c r="PJ83" i="46"/>
  <c r="OU83" i="46"/>
  <c r="ON83" i="46"/>
  <c r="NV83" i="46"/>
  <c r="PX83" i="46"/>
  <c r="NW83" i="46"/>
  <c r="QK83" i="46"/>
  <c r="QC82" i="46"/>
  <c r="QM82" i="46"/>
  <c r="NA82" i="46"/>
  <c r="NL82" i="46"/>
  <c r="NM82" i="46"/>
  <c r="PV82" i="46"/>
  <c r="MR82" i="46"/>
  <c r="PA82" i="46"/>
  <c r="QG82" i="46"/>
  <c r="NO82" i="46"/>
  <c r="QP82" i="46"/>
  <c r="PS82" i="46"/>
  <c r="NI82" i="46"/>
  <c r="NK82" i="46"/>
  <c r="OZ82" i="46"/>
  <c r="MP82" i="46"/>
  <c r="QH82" i="46"/>
  <c r="NZ82" i="46"/>
  <c r="OS82" i="46"/>
  <c r="PT82" i="46"/>
  <c r="NQ82" i="46"/>
  <c r="NH82" i="46"/>
  <c r="MI82" i="46"/>
  <c r="ML82" i="46"/>
  <c r="PW82" i="46"/>
  <c r="QN82" i="46"/>
  <c r="OG82" i="46"/>
  <c r="MZ82" i="46"/>
  <c r="OA82" i="46"/>
  <c r="MU82" i="46"/>
  <c r="QB82" i="46"/>
  <c r="OH82" i="46"/>
  <c r="QD82" i="46"/>
  <c r="QQ82" i="46"/>
  <c r="PL82" i="46"/>
  <c r="MK82" i="46"/>
  <c r="NN82" i="46"/>
  <c r="MF82" i="46"/>
  <c r="PP82" i="46"/>
  <c r="OV82" i="46"/>
  <c r="OP82" i="46"/>
  <c r="MW82" i="46"/>
  <c r="PF82" i="46"/>
  <c r="MQ82" i="46"/>
  <c r="OJ82" i="46"/>
  <c r="OL82" i="46"/>
  <c r="PO82" i="46"/>
  <c r="OD82" i="46"/>
  <c r="PQ82" i="46"/>
  <c r="MT82" i="46"/>
  <c r="PG82" i="46"/>
  <c r="PD82" i="46"/>
  <c r="MX82" i="46"/>
  <c r="OK82" i="46"/>
  <c r="NJ82" i="46"/>
  <c r="NP82" i="46"/>
  <c r="OY82" i="46"/>
  <c r="PZ82" i="46"/>
  <c r="NU82" i="46"/>
  <c r="PN82" i="46"/>
  <c r="OW82" i="46"/>
  <c r="OF82" i="46"/>
  <c r="MN82" i="46"/>
  <c r="PK82" i="46"/>
  <c r="MV82" i="46"/>
  <c r="NR82" i="46"/>
  <c r="NE82" i="46"/>
  <c r="PM82" i="46"/>
  <c r="QA82" i="46"/>
  <c r="MJ82" i="46"/>
  <c r="ND82" i="46"/>
  <c r="MG82" i="46"/>
  <c r="NY82" i="46"/>
  <c r="OE82" i="46"/>
  <c r="PB82" i="46"/>
  <c r="OX82" i="46"/>
  <c r="OM82" i="46"/>
  <c r="MS82" i="46"/>
  <c r="OQ82" i="46"/>
  <c r="NC82" i="46"/>
  <c r="OB82" i="46"/>
  <c r="QI82" i="46"/>
  <c r="PY82" i="46"/>
  <c r="OO82" i="46"/>
  <c r="MH82" i="46"/>
  <c r="PU82" i="46"/>
  <c r="QE82" i="46"/>
  <c r="NX82" i="46"/>
  <c r="OC82" i="46"/>
  <c r="OR82" i="46"/>
  <c r="PR82" i="46"/>
  <c r="PE82" i="46"/>
  <c r="QO82" i="46"/>
  <c r="OT82" i="46"/>
  <c r="NS82" i="46"/>
  <c r="QF82" i="46"/>
  <c r="PI82" i="46"/>
  <c r="NG82" i="46"/>
  <c r="QL82" i="46"/>
  <c r="NB82" i="46"/>
  <c r="NF82" i="46"/>
  <c r="NT82" i="46"/>
  <c r="MY82" i="46"/>
  <c r="PC82" i="46"/>
  <c r="MM82" i="46"/>
  <c r="MO82" i="46"/>
  <c r="PH82" i="46"/>
  <c r="QJ82" i="46"/>
  <c r="OI82" i="46"/>
  <c r="PJ82" i="46"/>
  <c r="OU82" i="46"/>
  <c r="ON82" i="46"/>
  <c r="NV82" i="46"/>
  <c r="PX82" i="46"/>
  <c r="NW82" i="46"/>
  <c r="QK82" i="46"/>
  <c r="QC81" i="46"/>
  <c r="QM81" i="46"/>
  <c r="NA81" i="46"/>
  <c r="NL81" i="46"/>
  <c r="NM81" i="46"/>
  <c r="PV81" i="46"/>
  <c r="MR81" i="46"/>
  <c r="PA81" i="46"/>
  <c r="QG81" i="46"/>
  <c r="NO81" i="46"/>
  <c r="QP81" i="46"/>
  <c r="PS81" i="46"/>
  <c r="NI81" i="46"/>
  <c r="NK81" i="46"/>
  <c r="OZ81" i="46"/>
  <c r="MP81" i="46"/>
  <c r="QH81" i="46"/>
  <c r="NZ81" i="46"/>
  <c r="OS81" i="46"/>
  <c r="PT81" i="46"/>
  <c r="NQ81" i="46"/>
  <c r="NH81" i="46"/>
  <c r="MI81" i="46"/>
  <c r="ML81" i="46"/>
  <c r="PW81" i="46"/>
  <c r="QN81" i="46"/>
  <c r="OG81" i="46"/>
  <c r="MZ81" i="46"/>
  <c r="OA81" i="46"/>
  <c r="MU81" i="46"/>
  <c r="QB81" i="46"/>
  <c r="OH81" i="46"/>
  <c r="QD81" i="46"/>
  <c r="QQ81" i="46"/>
  <c r="PL81" i="46"/>
  <c r="MK81" i="46"/>
  <c r="NN81" i="46"/>
  <c r="MF81" i="46"/>
  <c r="PP81" i="46"/>
  <c r="OV81" i="46"/>
  <c r="OP81" i="46"/>
  <c r="MW81" i="46"/>
  <c r="PF81" i="46"/>
  <c r="MQ81" i="46"/>
  <c r="OJ81" i="46"/>
  <c r="OL81" i="46"/>
  <c r="PO81" i="46"/>
  <c r="OD81" i="46"/>
  <c r="PQ81" i="46"/>
  <c r="MT81" i="46"/>
  <c r="PG81" i="46"/>
  <c r="PD81" i="46"/>
  <c r="MX81" i="46"/>
  <c r="OK81" i="46"/>
  <c r="NJ81" i="46"/>
  <c r="NP81" i="46"/>
  <c r="OY81" i="46"/>
  <c r="PZ81" i="46"/>
  <c r="NU81" i="46"/>
  <c r="PN81" i="46"/>
  <c r="OW81" i="46"/>
  <c r="OF81" i="46"/>
  <c r="MN81" i="46"/>
  <c r="PK81" i="46"/>
  <c r="MV81" i="46"/>
  <c r="NR81" i="46"/>
  <c r="NE81" i="46"/>
  <c r="PM81" i="46"/>
  <c r="QA81" i="46"/>
  <c r="MJ81" i="46"/>
  <c r="ND81" i="46"/>
  <c r="MG81" i="46"/>
  <c r="NY81" i="46"/>
  <c r="OE81" i="46"/>
  <c r="PB81" i="46"/>
  <c r="OX81" i="46"/>
  <c r="OM81" i="46"/>
  <c r="MS81" i="46"/>
  <c r="OQ81" i="46"/>
  <c r="NC81" i="46"/>
  <c r="OB81" i="46"/>
  <c r="QI81" i="46"/>
  <c r="PY81" i="46"/>
  <c r="OO81" i="46"/>
  <c r="MH81" i="46"/>
  <c r="PU81" i="46"/>
  <c r="QE81" i="46"/>
  <c r="NX81" i="46"/>
  <c r="OC81" i="46"/>
  <c r="OR81" i="46"/>
  <c r="PR81" i="46"/>
  <c r="PE81" i="46"/>
  <c r="QO81" i="46"/>
  <c r="OT81" i="46"/>
  <c r="NS81" i="46"/>
  <c r="QF81" i="46"/>
  <c r="PI81" i="46"/>
  <c r="NG81" i="46"/>
  <c r="QL81" i="46"/>
  <c r="NB81" i="46"/>
  <c r="NF81" i="46"/>
  <c r="NT81" i="46"/>
  <c r="MY81" i="46"/>
  <c r="PC81" i="46"/>
  <c r="MM81" i="46"/>
  <c r="MO81" i="46"/>
  <c r="PH81" i="46"/>
  <c r="QJ81" i="46"/>
  <c r="OI81" i="46"/>
  <c r="PJ81" i="46"/>
  <c r="OU81" i="46"/>
  <c r="ON81" i="46"/>
  <c r="NV81" i="46"/>
  <c r="PX81" i="46"/>
  <c r="NW81" i="46"/>
  <c r="QK81" i="46"/>
  <c r="QC80" i="46"/>
  <c r="QM80" i="46"/>
  <c r="NA80" i="46"/>
  <c r="NL80" i="46"/>
  <c r="NM80" i="46"/>
  <c r="PV80" i="46"/>
  <c r="MR80" i="46"/>
  <c r="PA80" i="46"/>
  <c r="QG80" i="46"/>
  <c r="NO80" i="46"/>
  <c r="QP80" i="46"/>
  <c r="PS80" i="46"/>
  <c r="NI80" i="46"/>
  <c r="NK80" i="46"/>
  <c r="OZ80" i="46"/>
  <c r="MP80" i="46"/>
  <c r="QH80" i="46"/>
  <c r="NZ80" i="46"/>
  <c r="OS80" i="46"/>
  <c r="PT80" i="46"/>
  <c r="NQ80" i="46"/>
  <c r="NH80" i="46"/>
  <c r="MI80" i="46"/>
  <c r="ML80" i="46"/>
  <c r="PW80" i="46"/>
  <c r="QN80" i="46"/>
  <c r="OG80" i="46"/>
  <c r="MZ80" i="46"/>
  <c r="OA80" i="46"/>
  <c r="MU80" i="46"/>
  <c r="QB80" i="46"/>
  <c r="OH80" i="46"/>
  <c r="QD80" i="46"/>
  <c r="QQ80" i="46"/>
  <c r="PL80" i="46"/>
  <c r="MK80" i="46"/>
  <c r="NN80" i="46"/>
  <c r="MF80" i="46"/>
  <c r="PP80" i="46"/>
  <c r="OV80" i="46"/>
  <c r="OP80" i="46"/>
  <c r="MW80" i="46"/>
  <c r="PF80" i="46"/>
  <c r="MQ80" i="46"/>
  <c r="OJ80" i="46"/>
  <c r="OL80" i="46"/>
  <c r="PO80" i="46"/>
  <c r="OD80" i="46"/>
  <c r="PQ80" i="46"/>
  <c r="MT80" i="46"/>
  <c r="PG80" i="46"/>
  <c r="PD80" i="46"/>
  <c r="MX80" i="46"/>
  <c r="OK80" i="46"/>
  <c r="NJ80" i="46"/>
  <c r="NP80" i="46"/>
  <c r="OY80" i="46"/>
  <c r="PZ80" i="46"/>
  <c r="NU80" i="46"/>
  <c r="PN80" i="46"/>
  <c r="OW80" i="46"/>
  <c r="OF80" i="46"/>
  <c r="MN80" i="46"/>
  <c r="PK80" i="46"/>
  <c r="MV80" i="46"/>
  <c r="NR80" i="46"/>
  <c r="NE80" i="46"/>
  <c r="PM80" i="46"/>
  <c r="QA80" i="46"/>
  <c r="MJ80" i="46"/>
  <c r="ND80" i="46"/>
  <c r="MG80" i="46"/>
  <c r="NY80" i="46"/>
  <c r="OE80" i="46"/>
  <c r="PB80" i="46"/>
  <c r="OX80" i="46"/>
  <c r="OM80" i="46"/>
  <c r="MS80" i="46"/>
  <c r="OQ80" i="46"/>
  <c r="NC80" i="46"/>
  <c r="OB80" i="46"/>
  <c r="QI80" i="46"/>
  <c r="PY80" i="46"/>
  <c r="OO80" i="46"/>
  <c r="MH80" i="46"/>
  <c r="PU80" i="46"/>
  <c r="QE80" i="46"/>
  <c r="NX80" i="46"/>
  <c r="OC80" i="46"/>
  <c r="OR80" i="46"/>
  <c r="PR80" i="46"/>
  <c r="PE80" i="46"/>
  <c r="QO80" i="46"/>
  <c r="OT80" i="46"/>
  <c r="NS80" i="46"/>
  <c r="QF80" i="46"/>
  <c r="PI80" i="46"/>
  <c r="NG80" i="46"/>
  <c r="QL80" i="46"/>
  <c r="NB80" i="46"/>
  <c r="NF80" i="46"/>
  <c r="NT80" i="46"/>
  <c r="MY80" i="46"/>
  <c r="PC80" i="46"/>
  <c r="MM80" i="46"/>
  <c r="MO80" i="46"/>
  <c r="PH80" i="46"/>
  <c r="QJ80" i="46"/>
  <c r="OI80" i="46"/>
  <c r="PJ80" i="46"/>
  <c r="OU80" i="46"/>
  <c r="ON80" i="46"/>
  <c r="NV80" i="46"/>
  <c r="PX80" i="46"/>
  <c r="NW80" i="46"/>
  <c r="QK80" i="46"/>
  <c r="QC79" i="46"/>
  <c r="QM79" i="46"/>
  <c r="NA79" i="46"/>
  <c r="NL79" i="46"/>
  <c r="NM79" i="46"/>
  <c r="PV79" i="46"/>
  <c r="MR79" i="46"/>
  <c r="PA79" i="46"/>
  <c r="QG79" i="46"/>
  <c r="NO79" i="46"/>
  <c r="QP79" i="46"/>
  <c r="PS79" i="46"/>
  <c r="NI79" i="46"/>
  <c r="NK79" i="46"/>
  <c r="OZ79" i="46"/>
  <c r="MP79" i="46"/>
  <c r="QH79" i="46"/>
  <c r="NZ79" i="46"/>
  <c r="OS79" i="46"/>
  <c r="PT79" i="46"/>
  <c r="NQ79" i="46"/>
  <c r="NH79" i="46"/>
  <c r="MI79" i="46"/>
  <c r="ML79" i="46"/>
  <c r="PW79" i="46"/>
  <c r="QN79" i="46"/>
  <c r="OG79" i="46"/>
  <c r="MZ79" i="46"/>
  <c r="OA79" i="46"/>
  <c r="MU79" i="46"/>
  <c r="QB79" i="46"/>
  <c r="OH79" i="46"/>
  <c r="QD79" i="46"/>
  <c r="QQ79" i="46"/>
  <c r="PL79" i="46"/>
  <c r="MK79" i="46"/>
  <c r="NN79" i="46"/>
  <c r="MF79" i="46"/>
  <c r="PP79" i="46"/>
  <c r="OV79" i="46"/>
  <c r="OP79" i="46"/>
  <c r="MW79" i="46"/>
  <c r="PF79" i="46"/>
  <c r="MQ79" i="46"/>
  <c r="OJ79" i="46"/>
  <c r="OL79" i="46"/>
  <c r="PO79" i="46"/>
  <c r="OD79" i="46"/>
  <c r="PQ79" i="46"/>
  <c r="MT79" i="46"/>
  <c r="PG79" i="46"/>
  <c r="PD79" i="46"/>
  <c r="MX79" i="46"/>
  <c r="OK79" i="46"/>
  <c r="NJ79" i="46"/>
  <c r="NP79" i="46"/>
  <c r="OY79" i="46"/>
  <c r="PZ79" i="46"/>
  <c r="NU79" i="46"/>
  <c r="PN79" i="46"/>
  <c r="OW79" i="46"/>
  <c r="OF79" i="46"/>
  <c r="MN79" i="46"/>
  <c r="PK79" i="46"/>
  <c r="MV79" i="46"/>
  <c r="NR79" i="46"/>
  <c r="NE79" i="46"/>
  <c r="PM79" i="46"/>
  <c r="QA79" i="46"/>
  <c r="MJ79" i="46"/>
  <c r="ND79" i="46"/>
  <c r="MG79" i="46"/>
  <c r="NY79" i="46"/>
  <c r="OE79" i="46"/>
  <c r="PB79" i="46"/>
  <c r="OX79" i="46"/>
  <c r="OM79" i="46"/>
  <c r="MS79" i="46"/>
  <c r="OQ79" i="46"/>
  <c r="NC79" i="46"/>
  <c r="OB79" i="46"/>
  <c r="QI79" i="46"/>
  <c r="PY79" i="46"/>
  <c r="OO79" i="46"/>
  <c r="MH79" i="46"/>
  <c r="PU79" i="46"/>
  <c r="QE79" i="46"/>
  <c r="NX79" i="46"/>
  <c r="OC79" i="46"/>
  <c r="OR79" i="46"/>
  <c r="PR79" i="46"/>
  <c r="PE79" i="46"/>
  <c r="QO79" i="46"/>
  <c r="OT79" i="46"/>
  <c r="NS79" i="46"/>
  <c r="QF79" i="46"/>
  <c r="PI79" i="46"/>
  <c r="NG79" i="46"/>
  <c r="QL79" i="46"/>
  <c r="NB79" i="46"/>
  <c r="NF79" i="46"/>
  <c r="NT79" i="46"/>
  <c r="MY79" i="46"/>
  <c r="PC79" i="46"/>
  <c r="MM79" i="46"/>
  <c r="MO79" i="46"/>
  <c r="PH79" i="46"/>
  <c r="QJ79" i="46"/>
  <c r="OI79" i="46"/>
  <c r="PJ79" i="46"/>
  <c r="OU79" i="46"/>
  <c r="ON79" i="46"/>
  <c r="NV79" i="46"/>
  <c r="PX79" i="46"/>
  <c r="NW79" i="46"/>
  <c r="QK79" i="46"/>
  <c r="QC78" i="46"/>
  <c r="QM78" i="46"/>
  <c r="NA78" i="46"/>
  <c r="NL78" i="46"/>
  <c r="NM78" i="46"/>
  <c r="PV78" i="46"/>
  <c r="MR78" i="46"/>
  <c r="PA78" i="46"/>
  <c r="QG78" i="46"/>
  <c r="NO78" i="46"/>
  <c r="QP78" i="46"/>
  <c r="PS78" i="46"/>
  <c r="NI78" i="46"/>
  <c r="NK78" i="46"/>
  <c r="OZ78" i="46"/>
  <c r="MP78" i="46"/>
  <c r="QH78" i="46"/>
  <c r="NZ78" i="46"/>
  <c r="OS78" i="46"/>
  <c r="PT78" i="46"/>
  <c r="NQ78" i="46"/>
  <c r="NH78" i="46"/>
  <c r="MI78" i="46"/>
  <c r="ML78" i="46"/>
  <c r="PW78" i="46"/>
  <c r="QN78" i="46"/>
  <c r="OG78" i="46"/>
  <c r="MZ78" i="46"/>
  <c r="OA78" i="46"/>
  <c r="MU78" i="46"/>
  <c r="QB78" i="46"/>
  <c r="OH78" i="46"/>
  <c r="QD78" i="46"/>
  <c r="QQ78" i="46"/>
  <c r="PL78" i="46"/>
  <c r="MK78" i="46"/>
  <c r="NN78" i="46"/>
  <c r="MF78" i="46"/>
  <c r="PP78" i="46"/>
  <c r="OV78" i="46"/>
  <c r="OP78" i="46"/>
  <c r="MW78" i="46"/>
  <c r="PF78" i="46"/>
  <c r="MQ78" i="46"/>
  <c r="OJ78" i="46"/>
  <c r="OL78" i="46"/>
  <c r="PO78" i="46"/>
  <c r="OD78" i="46"/>
  <c r="PQ78" i="46"/>
  <c r="MT78" i="46"/>
  <c r="PG78" i="46"/>
  <c r="PD78" i="46"/>
  <c r="MX78" i="46"/>
  <c r="OK78" i="46"/>
  <c r="NJ78" i="46"/>
  <c r="NP78" i="46"/>
  <c r="OY78" i="46"/>
  <c r="PZ78" i="46"/>
  <c r="NU78" i="46"/>
  <c r="PN78" i="46"/>
  <c r="OW78" i="46"/>
  <c r="OF78" i="46"/>
  <c r="MN78" i="46"/>
  <c r="PK78" i="46"/>
  <c r="MV78" i="46"/>
  <c r="NR78" i="46"/>
  <c r="NE78" i="46"/>
  <c r="PM78" i="46"/>
  <c r="QA78" i="46"/>
  <c r="MJ78" i="46"/>
  <c r="ND78" i="46"/>
  <c r="MG78" i="46"/>
  <c r="NY78" i="46"/>
  <c r="OE78" i="46"/>
  <c r="PB78" i="46"/>
  <c r="OX78" i="46"/>
  <c r="OM78" i="46"/>
  <c r="MS78" i="46"/>
  <c r="OQ78" i="46"/>
  <c r="NC78" i="46"/>
  <c r="OB78" i="46"/>
  <c r="QI78" i="46"/>
  <c r="PY78" i="46"/>
  <c r="OO78" i="46"/>
  <c r="MH78" i="46"/>
  <c r="PU78" i="46"/>
  <c r="QE78" i="46"/>
  <c r="NX78" i="46"/>
  <c r="OC78" i="46"/>
  <c r="OR78" i="46"/>
  <c r="PR78" i="46"/>
  <c r="PE78" i="46"/>
  <c r="QO78" i="46"/>
  <c r="OT78" i="46"/>
  <c r="NS78" i="46"/>
  <c r="QF78" i="46"/>
  <c r="PI78" i="46"/>
  <c r="NG78" i="46"/>
  <c r="QL78" i="46"/>
  <c r="NB78" i="46"/>
  <c r="NF78" i="46"/>
  <c r="NT78" i="46"/>
  <c r="MY78" i="46"/>
  <c r="PC78" i="46"/>
  <c r="MM78" i="46"/>
  <c r="MO78" i="46"/>
  <c r="PH78" i="46"/>
  <c r="QJ78" i="46"/>
  <c r="OI78" i="46"/>
  <c r="PJ78" i="46"/>
  <c r="OU78" i="46"/>
  <c r="ON78" i="46"/>
  <c r="NV78" i="46"/>
  <c r="PX78" i="46"/>
  <c r="NW78" i="46"/>
  <c r="QK78" i="46"/>
  <c r="QC77" i="46"/>
  <c r="QM77" i="46"/>
  <c r="NA77" i="46"/>
  <c r="NL77" i="46"/>
  <c r="NM77" i="46"/>
  <c r="PV77" i="46"/>
  <c r="MR77" i="46"/>
  <c r="PA77" i="46"/>
  <c r="QG77" i="46"/>
  <c r="NO77" i="46"/>
  <c r="QP77" i="46"/>
  <c r="PS77" i="46"/>
  <c r="NI77" i="46"/>
  <c r="NK77" i="46"/>
  <c r="OZ77" i="46"/>
  <c r="MP77" i="46"/>
  <c r="QH77" i="46"/>
  <c r="NZ77" i="46"/>
  <c r="OS77" i="46"/>
  <c r="PT77" i="46"/>
  <c r="NQ77" i="46"/>
  <c r="NH77" i="46"/>
  <c r="MI77" i="46"/>
  <c r="ML77" i="46"/>
  <c r="PW77" i="46"/>
  <c r="QN77" i="46"/>
  <c r="OG77" i="46"/>
  <c r="MZ77" i="46"/>
  <c r="OA77" i="46"/>
  <c r="MU77" i="46"/>
  <c r="QB77" i="46"/>
  <c r="OH77" i="46"/>
  <c r="QD77" i="46"/>
  <c r="QQ77" i="46"/>
  <c r="PL77" i="46"/>
  <c r="MK77" i="46"/>
  <c r="NN77" i="46"/>
  <c r="MF77" i="46"/>
  <c r="PP77" i="46"/>
  <c r="OV77" i="46"/>
  <c r="OP77" i="46"/>
  <c r="MW77" i="46"/>
  <c r="PF77" i="46"/>
  <c r="MQ77" i="46"/>
  <c r="OJ77" i="46"/>
  <c r="OL77" i="46"/>
  <c r="PO77" i="46"/>
  <c r="OD77" i="46"/>
  <c r="PQ77" i="46"/>
  <c r="MT77" i="46"/>
  <c r="PG77" i="46"/>
  <c r="PD77" i="46"/>
  <c r="MX77" i="46"/>
  <c r="OK77" i="46"/>
  <c r="NJ77" i="46"/>
  <c r="NP77" i="46"/>
  <c r="OY77" i="46"/>
  <c r="PZ77" i="46"/>
  <c r="NU77" i="46"/>
  <c r="PN77" i="46"/>
  <c r="OW77" i="46"/>
  <c r="OF77" i="46"/>
  <c r="MN77" i="46"/>
  <c r="PK77" i="46"/>
  <c r="MV77" i="46"/>
  <c r="NR77" i="46"/>
  <c r="NE77" i="46"/>
  <c r="PM77" i="46"/>
  <c r="QA77" i="46"/>
  <c r="MJ77" i="46"/>
  <c r="ND77" i="46"/>
  <c r="MG77" i="46"/>
  <c r="NY77" i="46"/>
  <c r="OE77" i="46"/>
  <c r="PB77" i="46"/>
  <c r="OX77" i="46"/>
  <c r="OM77" i="46"/>
  <c r="MS77" i="46"/>
  <c r="OQ77" i="46"/>
  <c r="NC77" i="46"/>
  <c r="OB77" i="46"/>
  <c r="QI77" i="46"/>
  <c r="PY77" i="46"/>
  <c r="OO77" i="46"/>
  <c r="MH77" i="46"/>
  <c r="PU77" i="46"/>
  <c r="QE77" i="46"/>
  <c r="NX77" i="46"/>
  <c r="OC77" i="46"/>
  <c r="OR77" i="46"/>
  <c r="PR77" i="46"/>
  <c r="PE77" i="46"/>
  <c r="QO77" i="46"/>
  <c r="OT77" i="46"/>
  <c r="NS77" i="46"/>
  <c r="QF77" i="46"/>
  <c r="PI77" i="46"/>
  <c r="NG77" i="46"/>
  <c r="QL77" i="46"/>
  <c r="NB77" i="46"/>
  <c r="NF77" i="46"/>
  <c r="NT77" i="46"/>
  <c r="MY77" i="46"/>
  <c r="PC77" i="46"/>
  <c r="MM77" i="46"/>
  <c r="MO77" i="46"/>
  <c r="PH77" i="46"/>
  <c r="QJ77" i="46"/>
  <c r="OI77" i="46"/>
  <c r="PJ77" i="46"/>
  <c r="OU77" i="46"/>
  <c r="ON77" i="46"/>
  <c r="NV77" i="46"/>
  <c r="PX77" i="46"/>
  <c r="NW77" i="46"/>
  <c r="QK77" i="46"/>
  <c r="QC76" i="46"/>
  <c r="QM76" i="46"/>
  <c r="NA76" i="46"/>
  <c r="NL76" i="46"/>
  <c r="NM76" i="46"/>
  <c r="PV76" i="46"/>
  <c r="MR76" i="46"/>
  <c r="PA76" i="46"/>
  <c r="QG76" i="46"/>
  <c r="NO76" i="46"/>
  <c r="QP76" i="46"/>
  <c r="PS76" i="46"/>
  <c r="NI76" i="46"/>
  <c r="NK76" i="46"/>
  <c r="OZ76" i="46"/>
  <c r="MP76" i="46"/>
  <c r="QH76" i="46"/>
  <c r="NZ76" i="46"/>
  <c r="OS76" i="46"/>
  <c r="PT76" i="46"/>
  <c r="NQ76" i="46"/>
  <c r="NH76" i="46"/>
  <c r="MI76" i="46"/>
  <c r="ML76" i="46"/>
  <c r="PW76" i="46"/>
  <c r="QN76" i="46"/>
  <c r="OG76" i="46"/>
  <c r="MZ76" i="46"/>
  <c r="OA76" i="46"/>
  <c r="MU76" i="46"/>
  <c r="QB76" i="46"/>
  <c r="OH76" i="46"/>
  <c r="QD76" i="46"/>
  <c r="QQ76" i="46"/>
  <c r="PL76" i="46"/>
  <c r="MK76" i="46"/>
  <c r="NN76" i="46"/>
  <c r="MF76" i="46"/>
  <c r="PP76" i="46"/>
  <c r="OV76" i="46"/>
  <c r="OP76" i="46"/>
  <c r="MW76" i="46"/>
  <c r="PF76" i="46"/>
  <c r="MQ76" i="46"/>
  <c r="OJ76" i="46"/>
  <c r="OL76" i="46"/>
  <c r="PO76" i="46"/>
  <c r="OD76" i="46"/>
  <c r="PQ76" i="46"/>
  <c r="MT76" i="46"/>
  <c r="PG76" i="46"/>
  <c r="PD76" i="46"/>
  <c r="MX76" i="46"/>
  <c r="OK76" i="46"/>
  <c r="NJ76" i="46"/>
  <c r="NP76" i="46"/>
  <c r="OY76" i="46"/>
  <c r="PZ76" i="46"/>
  <c r="NU76" i="46"/>
  <c r="PN76" i="46"/>
  <c r="OW76" i="46"/>
  <c r="OF76" i="46"/>
  <c r="MN76" i="46"/>
  <c r="PK76" i="46"/>
  <c r="MV76" i="46"/>
  <c r="NR76" i="46"/>
  <c r="NE76" i="46"/>
  <c r="PM76" i="46"/>
  <c r="QA76" i="46"/>
  <c r="MJ76" i="46"/>
  <c r="ND76" i="46"/>
  <c r="MG76" i="46"/>
  <c r="NY76" i="46"/>
  <c r="OE76" i="46"/>
  <c r="PB76" i="46"/>
  <c r="OX76" i="46"/>
  <c r="OM76" i="46"/>
  <c r="MS76" i="46"/>
  <c r="OQ76" i="46"/>
  <c r="NC76" i="46"/>
  <c r="OB76" i="46"/>
  <c r="QI76" i="46"/>
  <c r="PY76" i="46"/>
  <c r="OO76" i="46"/>
  <c r="MH76" i="46"/>
  <c r="PU76" i="46"/>
  <c r="QE76" i="46"/>
  <c r="NX76" i="46"/>
  <c r="OC76" i="46"/>
  <c r="OR76" i="46"/>
  <c r="PR76" i="46"/>
  <c r="PE76" i="46"/>
  <c r="QO76" i="46"/>
  <c r="OT76" i="46"/>
  <c r="NS76" i="46"/>
  <c r="QF76" i="46"/>
  <c r="PI76" i="46"/>
  <c r="NG76" i="46"/>
  <c r="QL76" i="46"/>
  <c r="NB76" i="46"/>
  <c r="NF76" i="46"/>
  <c r="NT76" i="46"/>
  <c r="MY76" i="46"/>
  <c r="PC76" i="46"/>
  <c r="MM76" i="46"/>
  <c r="MO76" i="46"/>
  <c r="PH76" i="46"/>
  <c r="QJ76" i="46"/>
  <c r="OI76" i="46"/>
  <c r="PJ76" i="46"/>
  <c r="OU76" i="46"/>
  <c r="ON76" i="46"/>
  <c r="NV76" i="46"/>
  <c r="PX76" i="46"/>
  <c r="NW76" i="46"/>
  <c r="QK76" i="46"/>
  <c r="QC75" i="46"/>
  <c r="QM75" i="46"/>
  <c r="NA75" i="46"/>
  <c r="NL75" i="46"/>
  <c r="NM75" i="46"/>
  <c r="PV75" i="46"/>
  <c r="MR75" i="46"/>
  <c r="PA75" i="46"/>
  <c r="QG75" i="46"/>
  <c r="NO75" i="46"/>
  <c r="QP75" i="46"/>
  <c r="PS75" i="46"/>
  <c r="NI75" i="46"/>
  <c r="NK75" i="46"/>
  <c r="OZ75" i="46"/>
  <c r="MP75" i="46"/>
  <c r="QH75" i="46"/>
  <c r="NZ75" i="46"/>
  <c r="OS75" i="46"/>
  <c r="PT75" i="46"/>
  <c r="NQ75" i="46"/>
  <c r="NH75" i="46"/>
  <c r="MI75" i="46"/>
  <c r="ML75" i="46"/>
  <c r="PW75" i="46"/>
  <c r="QN75" i="46"/>
  <c r="OG75" i="46"/>
  <c r="MZ75" i="46"/>
  <c r="OA75" i="46"/>
  <c r="MU75" i="46"/>
  <c r="QB75" i="46"/>
  <c r="OH75" i="46"/>
  <c r="QD75" i="46"/>
  <c r="QQ75" i="46"/>
  <c r="PL75" i="46"/>
  <c r="MK75" i="46"/>
  <c r="NN75" i="46"/>
  <c r="MF75" i="46"/>
  <c r="PP75" i="46"/>
  <c r="OV75" i="46"/>
  <c r="OP75" i="46"/>
  <c r="MW75" i="46"/>
  <c r="PF75" i="46"/>
  <c r="MQ75" i="46"/>
  <c r="OJ75" i="46"/>
  <c r="OL75" i="46"/>
  <c r="PO75" i="46"/>
  <c r="OD75" i="46"/>
  <c r="PQ75" i="46"/>
  <c r="MT75" i="46"/>
  <c r="PG75" i="46"/>
  <c r="PD75" i="46"/>
  <c r="MX75" i="46"/>
  <c r="OK75" i="46"/>
  <c r="NJ75" i="46"/>
  <c r="NP75" i="46"/>
  <c r="OY75" i="46"/>
  <c r="PZ75" i="46"/>
  <c r="NU75" i="46"/>
  <c r="PN75" i="46"/>
  <c r="OW75" i="46"/>
  <c r="OF75" i="46"/>
  <c r="MN75" i="46"/>
  <c r="PK75" i="46"/>
  <c r="MV75" i="46"/>
  <c r="NR75" i="46"/>
  <c r="NE75" i="46"/>
  <c r="PM75" i="46"/>
  <c r="QA75" i="46"/>
  <c r="MJ75" i="46"/>
  <c r="ND75" i="46"/>
  <c r="MG75" i="46"/>
  <c r="NY75" i="46"/>
  <c r="OE75" i="46"/>
  <c r="PB75" i="46"/>
  <c r="OX75" i="46"/>
  <c r="OM75" i="46"/>
  <c r="MS75" i="46"/>
  <c r="OQ75" i="46"/>
  <c r="NC75" i="46"/>
  <c r="OB75" i="46"/>
  <c r="QI75" i="46"/>
  <c r="PY75" i="46"/>
  <c r="OO75" i="46"/>
  <c r="MH75" i="46"/>
  <c r="PU75" i="46"/>
  <c r="QE75" i="46"/>
  <c r="NX75" i="46"/>
  <c r="OC75" i="46"/>
  <c r="OR75" i="46"/>
  <c r="PR75" i="46"/>
  <c r="PE75" i="46"/>
  <c r="QO75" i="46"/>
  <c r="OT75" i="46"/>
  <c r="NS75" i="46"/>
  <c r="QF75" i="46"/>
  <c r="PI75" i="46"/>
  <c r="NG75" i="46"/>
  <c r="QL75" i="46"/>
  <c r="NB75" i="46"/>
  <c r="NF75" i="46"/>
  <c r="NT75" i="46"/>
  <c r="MY75" i="46"/>
  <c r="PC75" i="46"/>
  <c r="MM75" i="46"/>
  <c r="MO75" i="46"/>
  <c r="PH75" i="46"/>
  <c r="QJ75" i="46"/>
  <c r="OI75" i="46"/>
  <c r="PJ75" i="46"/>
  <c r="OU75" i="46"/>
  <c r="ON75" i="46"/>
  <c r="NV75" i="46"/>
  <c r="PX75" i="46"/>
  <c r="NW75" i="46"/>
  <c r="QK75" i="46"/>
  <c r="QC74" i="46"/>
  <c r="QM74" i="46"/>
  <c r="NA74" i="46"/>
  <c r="NL74" i="46"/>
  <c r="NM74" i="46"/>
  <c r="PV74" i="46"/>
  <c r="MR74" i="46"/>
  <c r="PA74" i="46"/>
  <c r="QG74" i="46"/>
  <c r="NO74" i="46"/>
  <c r="QP74" i="46"/>
  <c r="PS74" i="46"/>
  <c r="NI74" i="46"/>
  <c r="NK74" i="46"/>
  <c r="OZ74" i="46"/>
  <c r="MP74" i="46"/>
  <c r="QH74" i="46"/>
  <c r="NZ74" i="46"/>
  <c r="OS74" i="46"/>
  <c r="PT74" i="46"/>
  <c r="NQ74" i="46"/>
  <c r="NH74" i="46"/>
  <c r="MI74" i="46"/>
  <c r="ML74" i="46"/>
  <c r="PW74" i="46"/>
  <c r="QN74" i="46"/>
  <c r="OG74" i="46"/>
  <c r="MZ74" i="46"/>
  <c r="OA74" i="46"/>
  <c r="MU74" i="46"/>
  <c r="QB74" i="46"/>
  <c r="OH74" i="46"/>
  <c r="QD74" i="46"/>
  <c r="QQ74" i="46"/>
  <c r="PL74" i="46"/>
  <c r="MK74" i="46"/>
  <c r="NN74" i="46"/>
  <c r="MF74" i="46"/>
  <c r="PP74" i="46"/>
  <c r="OV74" i="46"/>
  <c r="OP74" i="46"/>
  <c r="MW74" i="46"/>
  <c r="PF74" i="46"/>
  <c r="MQ74" i="46"/>
  <c r="OJ74" i="46"/>
  <c r="OL74" i="46"/>
  <c r="PO74" i="46"/>
  <c r="OD74" i="46"/>
  <c r="PQ74" i="46"/>
  <c r="MT74" i="46"/>
  <c r="PG74" i="46"/>
  <c r="PD74" i="46"/>
  <c r="MX74" i="46"/>
  <c r="OK74" i="46"/>
  <c r="NJ74" i="46"/>
  <c r="NP74" i="46"/>
  <c r="OY74" i="46"/>
  <c r="PZ74" i="46"/>
  <c r="NU74" i="46"/>
  <c r="PN74" i="46"/>
  <c r="OW74" i="46"/>
  <c r="OF74" i="46"/>
  <c r="MN74" i="46"/>
  <c r="PK74" i="46"/>
  <c r="MV74" i="46"/>
  <c r="NR74" i="46"/>
  <c r="NE74" i="46"/>
  <c r="PM74" i="46"/>
  <c r="QA74" i="46"/>
  <c r="MJ74" i="46"/>
  <c r="ND74" i="46"/>
  <c r="MG74" i="46"/>
  <c r="NY74" i="46"/>
  <c r="OE74" i="46"/>
  <c r="PB74" i="46"/>
  <c r="OX74" i="46"/>
  <c r="OM74" i="46"/>
  <c r="MS74" i="46"/>
  <c r="OQ74" i="46"/>
  <c r="NC74" i="46"/>
  <c r="OB74" i="46"/>
  <c r="QI74" i="46"/>
  <c r="PY74" i="46"/>
  <c r="OO74" i="46"/>
  <c r="MH74" i="46"/>
  <c r="PU74" i="46"/>
  <c r="QE74" i="46"/>
  <c r="NX74" i="46"/>
  <c r="OC74" i="46"/>
  <c r="OR74" i="46"/>
  <c r="PR74" i="46"/>
  <c r="PE74" i="46"/>
  <c r="QO74" i="46"/>
  <c r="OT74" i="46"/>
  <c r="NS74" i="46"/>
  <c r="QF74" i="46"/>
  <c r="PI74" i="46"/>
  <c r="NG74" i="46"/>
  <c r="QL74" i="46"/>
  <c r="NB74" i="46"/>
  <c r="NF74" i="46"/>
  <c r="NT74" i="46"/>
  <c r="MY74" i="46"/>
  <c r="PC74" i="46"/>
  <c r="MM74" i="46"/>
  <c r="MO74" i="46"/>
  <c r="PH74" i="46"/>
  <c r="QJ74" i="46"/>
  <c r="OI74" i="46"/>
  <c r="PJ74" i="46"/>
  <c r="OU74" i="46"/>
  <c r="ON74" i="46"/>
  <c r="NV74" i="46"/>
  <c r="PX74" i="46"/>
  <c r="NW74" i="46"/>
  <c r="QK74" i="46"/>
  <c r="QC73" i="46"/>
  <c r="QM73" i="46"/>
  <c r="NA73" i="46"/>
  <c r="NL73" i="46"/>
  <c r="NM73" i="46"/>
  <c r="PV73" i="46"/>
  <c r="MR73" i="46"/>
  <c r="PA73" i="46"/>
  <c r="QG73" i="46"/>
  <c r="NO73" i="46"/>
  <c r="QP73" i="46"/>
  <c r="PS73" i="46"/>
  <c r="NI73" i="46"/>
  <c r="NK73" i="46"/>
  <c r="OZ73" i="46"/>
  <c r="MP73" i="46"/>
  <c r="QH73" i="46"/>
  <c r="NZ73" i="46"/>
  <c r="OS73" i="46"/>
  <c r="PT73" i="46"/>
  <c r="NQ73" i="46"/>
  <c r="NH73" i="46"/>
  <c r="MI73" i="46"/>
  <c r="ML73" i="46"/>
  <c r="PW73" i="46"/>
  <c r="QN73" i="46"/>
  <c r="OG73" i="46"/>
  <c r="MZ73" i="46"/>
  <c r="OA73" i="46"/>
  <c r="MU73" i="46"/>
  <c r="QB73" i="46"/>
  <c r="OH73" i="46"/>
  <c r="QD73" i="46"/>
  <c r="QQ73" i="46"/>
  <c r="PL73" i="46"/>
  <c r="MK73" i="46"/>
  <c r="NN73" i="46"/>
  <c r="MF73" i="46"/>
  <c r="PP73" i="46"/>
  <c r="OV73" i="46"/>
  <c r="OP73" i="46"/>
  <c r="MW73" i="46"/>
  <c r="PF73" i="46"/>
  <c r="MQ73" i="46"/>
  <c r="OJ73" i="46"/>
  <c r="OL73" i="46"/>
  <c r="PO73" i="46"/>
  <c r="OD73" i="46"/>
  <c r="PQ73" i="46"/>
  <c r="MT73" i="46"/>
  <c r="PG73" i="46"/>
  <c r="PD73" i="46"/>
  <c r="MX73" i="46"/>
  <c r="OK73" i="46"/>
  <c r="NJ73" i="46"/>
  <c r="NP73" i="46"/>
  <c r="OY73" i="46"/>
  <c r="PZ73" i="46"/>
  <c r="NU73" i="46"/>
  <c r="PN73" i="46"/>
  <c r="OW73" i="46"/>
  <c r="OF73" i="46"/>
  <c r="MN73" i="46"/>
  <c r="PK73" i="46"/>
  <c r="MV73" i="46"/>
  <c r="NR73" i="46"/>
  <c r="NE73" i="46"/>
  <c r="PM73" i="46"/>
  <c r="QA73" i="46"/>
  <c r="MJ73" i="46"/>
  <c r="ND73" i="46"/>
  <c r="MG73" i="46"/>
  <c r="NY73" i="46"/>
  <c r="OE73" i="46"/>
  <c r="PB73" i="46"/>
  <c r="OX73" i="46"/>
  <c r="OM73" i="46"/>
  <c r="MS73" i="46"/>
  <c r="OQ73" i="46"/>
  <c r="NC73" i="46"/>
  <c r="OB73" i="46"/>
  <c r="QI73" i="46"/>
  <c r="PY73" i="46"/>
  <c r="OO73" i="46"/>
  <c r="MH73" i="46"/>
  <c r="PU73" i="46"/>
  <c r="QE73" i="46"/>
  <c r="NX73" i="46"/>
  <c r="OC73" i="46"/>
  <c r="OR73" i="46"/>
  <c r="PR73" i="46"/>
  <c r="PE73" i="46"/>
  <c r="QO73" i="46"/>
  <c r="OT73" i="46"/>
  <c r="NS73" i="46"/>
  <c r="QF73" i="46"/>
  <c r="PI73" i="46"/>
  <c r="NG73" i="46"/>
  <c r="QL73" i="46"/>
  <c r="NB73" i="46"/>
  <c r="NF73" i="46"/>
  <c r="NT73" i="46"/>
  <c r="MY73" i="46"/>
  <c r="PC73" i="46"/>
  <c r="MM73" i="46"/>
  <c r="MO73" i="46"/>
  <c r="PH73" i="46"/>
  <c r="QJ73" i="46"/>
  <c r="OI73" i="46"/>
  <c r="PJ73" i="46"/>
  <c r="OU73" i="46"/>
  <c r="ON73" i="46"/>
  <c r="NV73" i="46"/>
  <c r="PX73" i="46"/>
  <c r="NW73" i="46"/>
  <c r="QK73" i="46"/>
  <c r="QC72" i="46"/>
  <c r="QM72" i="46"/>
  <c r="NA72" i="46"/>
  <c r="NL72" i="46"/>
  <c r="NM72" i="46"/>
  <c r="PV72" i="46"/>
  <c r="MR72" i="46"/>
  <c r="PA72" i="46"/>
  <c r="QG72" i="46"/>
  <c r="NO72" i="46"/>
  <c r="QP72" i="46"/>
  <c r="PS72" i="46"/>
  <c r="NI72" i="46"/>
  <c r="NK72" i="46"/>
  <c r="OZ72" i="46"/>
  <c r="MP72" i="46"/>
  <c r="QH72" i="46"/>
  <c r="NZ72" i="46"/>
  <c r="OS72" i="46"/>
  <c r="PT72" i="46"/>
  <c r="NQ72" i="46"/>
  <c r="NH72" i="46"/>
  <c r="MI72" i="46"/>
  <c r="ML72" i="46"/>
  <c r="PW72" i="46"/>
  <c r="QN72" i="46"/>
  <c r="OG72" i="46"/>
  <c r="MZ72" i="46"/>
  <c r="OA72" i="46"/>
  <c r="MU72" i="46"/>
  <c r="QB72" i="46"/>
  <c r="OH72" i="46"/>
  <c r="QD72" i="46"/>
  <c r="QQ72" i="46"/>
  <c r="PL72" i="46"/>
  <c r="MK72" i="46"/>
  <c r="NN72" i="46"/>
  <c r="MF72" i="46"/>
  <c r="PP72" i="46"/>
  <c r="OV72" i="46"/>
  <c r="OP72" i="46"/>
  <c r="MW72" i="46"/>
  <c r="PF72" i="46"/>
  <c r="MQ72" i="46"/>
  <c r="OJ72" i="46"/>
  <c r="OL72" i="46"/>
  <c r="PO72" i="46"/>
  <c r="OD72" i="46"/>
  <c r="PQ72" i="46"/>
  <c r="MT72" i="46"/>
  <c r="PG72" i="46"/>
  <c r="PD72" i="46"/>
  <c r="MX72" i="46"/>
  <c r="OK72" i="46"/>
  <c r="NJ72" i="46"/>
  <c r="NP72" i="46"/>
  <c r="OY72" i="46"/>
  <c r="PZ72" i="46"/>
  <c r="NU72" i="46"/>
  <c r="PN72" i="46"/>
  <c r="OW72" i="46"/>
  <c r="OF72" i="46"/>
  <c r="MN72" i="46"/>
  <c r="PK72" i="46"/>
  <c r="MV72" i="46"/>
  <c r="NR72" i="46"/>
  <c r="NE72" i="46"/>
  <c r="PM72" i="46"/>
  <c r="QA72" i="46"/>
  <c r="MJ72" i="46"/>
  <c r="ND72" i="46"/>
  <c r="MG72" i="46"/>
  <c r="NY72" i="46"/>
  <c r="OE72" i="46"/>
  <c r="PB72" i="46"/>
  <c r="OX72" i="46"/>
  <c r="OM72" i="46"/>
  <c r="MS72" i="46"/>
  <c r="OQ72" i="46"/>
  <c r="NC72" i="46"/>
  <c r="OB72" i="46"/>
  <c r="QI72" i="46"/>
  <c r="PY72" i="46"/>
  <c r="OO72" i="46"/>
  <c r="MH72" i="46"/>
  <c r="PU72" i="46"/>
  <c r="QE72" i="46"/>
  <c r="NX72" i="46"/>
  <c r="OC72" i="46"/>
  <c r="OR72" i="46"/>
  <c r="PR72" i="46"/>
  <c r="PE72" i="46"/>
  <c r="QO72" i="46"/>
  <c r="OT72" i="46"/>
  <c r="NS72" i="46"/>
  <c r="QF72" i="46"/>
  <c r="PI72" i="46"/>
  <c r="NG72" i="46"/>
  <c r="QL72" i="46"/>
  <c r="NB72" i="46"/>
  <c r="NF72" i="46"/>
  <c r="NT72" i="46"/>
  <c r="MY72" i="46"/>
  <c r="PC72" i="46"/>
  <c r="MM72" i="46"/>
  <c r="MO72" i="46"/>
  <c r="PH72" i="46"/>
  <c r="QJ72" i="46"/>
  <c r="OI72" i="46"/>
  <c r="PJ72" i="46"/>
  <c r="OU72" i="46"/>
  <c r="ON72" i="46"/>
  <c r="NV72" i="46"/>
  <c r="PX72" i="46"/>
  <c r="NW72" i="46"/>
  <c r="QK72" i="46"/>
  <c r="QC71" i="46"/>
  <c r="QM71" i="46"/>
  <c r="NA71" i="46"/>
  <c r="NL71" i="46"/>
  <c r="NM71" i="46"/>
  <c r="PV71" i="46"/>
  <c r="MR71" i="46"/>
  <c r="PA71" i="46"/>
  <c r="QG71" i="46"/>
  <c r="NO71" i="46"/>
  <c r="QP71" i="46"/>
  <c r="PS71" i="46"/>
  <c r="NI71" i="46"/>
  <c r="NK71" i="46"/>
  <c r="OZ71" i="46"/>
  <c r="MP71" i="46"/>
  <c r="QH71" i="46"/>
  <c r="NZ71" i="46"/>
  <c r="OS71" i="46"/>
  <c r="PT71" i="46"/>
  <c r="NQ71" i="46"/>
  <c r="NH71" i="46"/>
  <c r="MI71" i="46"/>
  <c r="ML71" i="46"/>
  <c r="PW71" i="46"/>
  <c r="QN71" i="46"/>
  <c r="OG71" i="46"/>
  <c r="MZ71" i="46"/>
  <c r="OA71" i="46"/>
  <c r="MU71" i="46"/>
  <c r="QB71" i="46"/>
  <c r="OH71" i="46"/>
  <c r="QD71" i="46"/>
  <c r="QQ71" i="46"/>
  <c r="PL71" i="46"/>
  <c r="MK71" i="46"/>
  <c r="NN71" i="46"/>
  <c r="MF71" i="46"/>
  <c r="PP71" i="46"/>
  <c r="OV71" i="46"/>
  <c r="OP71" i="46"/>
  <c r="MW71" i="46"/>
  <c r="PF71" i="46"/>
  <c r="MQ71" i="46"/>
  <c r="OJ71" i="46"/>
  <c r="OL71" i="46"/>
  <c r="PO71" i="46"/>
  <c r="OD71" i="46"/>
  <c r="PQ71" i="46"/>
  <c r="MT71" i="46"/>
  <c r="PG71" i="46"/>
  <c r="PD71" i="46"/>
  <c r="MX71" i="46"/>
  <c r="OK71" i="46"/>
  <c r="NJ71" i="46"/>
  <c r="NP71" i="46"/>
  <c r="OY71" i="46"/>
  <c r="PZ71" i="46"/>
  <c r="NU71" i="46"/>
  <c r="PN71" i="46"/>
  <c r="OW71" i="46"/>
  <c r="OF71" i="46"/>
  <c r="MN71" i="46"/>
  <c r="PK71" i="46"/>
  <c r="MV71" i="46"/>
  <c r="NR71" i="46"/>
  <c r="NE71" i="46"/>
  <c r="PM71" i="46"/>
  <c r="QA71" i="46"/>
  <c r="MJ71" i="46"/>
  <c r="ND71" i="46"/>
  <c r="MG71" i="46"/>
  <c r="NY71" i="46"/>
  <c r="OE71" i="46"/>
  <c r="PB71" i="46"/>
  <c r="OX71" i="46"/>
  <c r="OM71" i="46"/>
  <c r="MS71" i="46"/>
  <c r="OQ71" i="46"/>
  <c r="NC71" i="46"/>
  <c r="OB71" i="46"/>
  <c r="QI71" i="46"/>
  <c r="PY71" i="46"/>
  <c r="OO71" i="46"/>
  <c r="MH71" i="46"/>
  <c r="PU71" i="46"/>
  <c r="QE71" i="46"/>
  <c r="NX71" i="46"/>
  <c r="OC71" i="46"/>
  <c r="OR71" i="46"/>
  <c r="PR71" i="46"/>
  <c r="PE71" i="46"/>
  <c r="QO71" i="46"/>
  <c r="OT71" i="46"/>
  <c r="NS71" i="46"/>
  <c r="QF71" i="46"/>
  <c r="PI71" i="46"/>
  <c r="NG71" i="46"/>
  <c r="QL71" i="46"/>
  <c r="NB71" i="46"/>
  <c r="NF71" i="46"/>
  <c r="NT71" i="46"/>
  <c r="MY71" i="46"/>
  <c r="PC71" i="46"/>
  <c r="MM71" i="46"/>
  <c r="MO71" i="46"/>
  <c r="PH71" i="46"/>
  <c r="QJ71" i="46"/>
  <c r="OI71" i="46"/>
  <c r="PJ71" i="46"/>
  <c r="OU71" i="46"/>
  <c r="ON71" i="46"/>
  <c r="NV71" i="46"/>
  <c r="PX71" i="46"/>
  <c r="NW71" i="46"/>
  <c r="QK71" i="46"/>
  <c r="QC70" i="46"/>
  <c r="QM70" i="46"/>
  <c r="NA70" i="46"/>
  <c r="NL70" i="46"/>
  <c r="NM70" i="46"/>
  <c r="PV70" i="46"/>
  <c r="MR70" i="46"/>
  <c r="PA70" i="46"/>
  <c r="QG70" i="46"/>
  <c r="NO70" i="46"/>
  <c r="QP70" i="46"/>
  <c r="PS70" i="46"/>
  <c r="NI70" i="46"/>
  <c r="NK70" i="46"/>
  <c r="OZ70" i="46"/>
  <c r="MP70" i="46"/>
  <c r="QH70" i="46"/>
  <c r="NZ70" i="46"/>
  <c r="OS70" i="46"/>
  <c r="PT70" i="46"/>
  <c r="NQ70" i="46"/>
  <c r="NH70" i="46"/>
  <c r="MI70" i="46"/>
  <c r="ML70" i="46"/>
  <c r="PW70" i="46"/>
  <c r="QN70" i="46"/>
  <c r="OG70" i="46"/>
  <c r="MZ70" i="46"/>
  <c r="OA70" i="46"/>
  <c r="MU70" i="46"/>
  <c r="QB70" i="46"/>
  <c r="OH70" i="46"/>
  <c r="QD70" i="46"/>
  <c r="QQ70" i="46"/>
  <c r="PL70" i="46"/>
  <c r="MK70" i="46"/>
  <c r="NN70" i="46"/>
  <c r="MF70" i="46"/>
  <c r="PP70" i="46"/>
  <c r="OV70" i="46"/>
  <c r="OP70" i="46"/>
  <c r="MW70" i="46"/>
  <c r="PF70" i="46"/>
  <c r="MQ70" i="46"/>
  <c r="OJ70" i="46"/>
  <c r="OL70" i="46"/>
  <c r="PO70" i="46"/>
  <c r="OD70" i="46"/>
  <c r="PQ70" i="46"/>
  <c r="MT70" i="46"/>
  <c r="PG70" i="46"/>
  <c r="PD70" i="46"/>
  <c r="MX70" i="46"/>
  <c r="OK70" i="46"/>
  <c r="NJ70" i="46"/>
  <c r="NP70" i="46"/>
  <c r="OY70" i="46"/>
  <c r="PZ70" i="46"/>
  <c r="NU70" i="46"/>
  <c r="PN70" i="46"/>
  <c r="OW70" i="46"/>
  <c r="OF70" i="46"/>
  <c r="MN70" i="46"/>
  <c r="PK70" i="46"/>
  <c r="MV70" i="46"/>
  <c r="NR70" i="46"/>
  <c r="NE70" i="46"/>
  <c r="PM70" i="46"/>
  <c r="QA70" i="46"/>
  <c r="MJ70" i="46"/>
  <c r="ND70" i="46"/>
  <c r="MG70" i="46"/>
  <c r="NY70" i="46"/>
  <c r="OE70" i="46"/>
  <c r="PB70" i="46"/>
  <c r="OX70" i="46"/>
  <c r="OM70" i="46"/>
  <c r="MS70" i="46"/>
  <c r="OQ70" i="46"/>
  <c r="NC70" i="46"/>
  <c r="OB70" i="46"/>
  <c r="QI70" i="46"/>
  <c r="PY70" i="46"/>
  <c r="OO70" i="46"/>
  <c r="MH70" i="46"/>
  <c r="PU70" i="46"/>
  <c r="QE70" i="46"/>
  <c r="NX70" i="46"/>
  <c r="OC70" i="46"/>
  <c r="OR70" i="46"/>
  <c r="PR70" i="46"/>
  <c r="PE70" i="46"/>
  <c r="QO70" i="46"/>
  <c r="OT70" i="46"/>
  <c r="NS70" i="46"/>
  <c r="QF70" i="46"/>
  <c r="PI70" i="46"/>
  <c r="NG70" i="46"/>
  <c r="QL70" i="46"/>
  <c r="NB70" i="46"/>
  <c r="NF70" i="46"/>
  <c r="NT70" i="46"/>
  <c r="MY70" i="46"/>
  <c r="PC70" i="46"/>
  <c r="MM70" i="46"/>
  <c r="MO70" i="46"/>
  <c r="PH70" i="46"/>
  <c r="QJ70" i="46"/>
  <c r="OI70" i="46"/>
  <c r="PJ70" i="46"/>
  <c r="OU70" i="46"/>
  <c r="ON70" i="46"/>
  <c r="NV70" i="46"/>
  <c r="PX70" i="46"/>
  <c r="NW70" i="46"/>
  <c r="QK70" i="46"/>
  <c r="QC69" i="46"/>
  <c r="QM69" i="46"/>
  <c r="NA69" i="46"/>
  <c r="NL69" i="46"/>
  <c r="NM69" i="46"/>
  <c r="PV69" i="46"/>
  <c r="MR69" i="46"/>
  <c r="PA69" i="46"/>
  <c r="QG69" i="46"/>
  <c r="NO69" i="46"/>
  <c r="QP69" i="46"/>
  <c r="PS69" i="46"/>
  <c r="NI69" i="46"/>
  <c r="NK69" i="46"/>
  <c r="OZ69" i="46"/>
  <c r="MP69" i="46"/>
  <c r="QH69" i="46"/>
  <c r="NZ69" i="46"/>
  <c r="OS69" i="46"/>
  <c r="PT69" i="46"/>
  <c r="NQ69" i="46"/>
  <c r="NH69" i="46"/>
  <c r="MI69" i="46"/>
  <c r="ML69" i="46"/>
  <c r="PW69" i="46"/>
  <c r="QN69" i="46"/>
  <c r="OG69" i="46"/>
  <c r="MZ69" i="46"/>
  <c r="OA69" i="46"/>
  <c r="MU69" i="46"/>
  <c r="QB69" i="46"/>
  <c r="OH69" i="46"/>
  <c r="QD69" i="46"/>
  <c r="QQ69" i="46"/>
  <c r="PL69" i="46"/>
  <c r="MK69" i="46"/>
  <c r="NN69" i="46"/>
  <c r="MF69" i="46"/>
  <c r="PP69" i="46"/>
  <c r="OV69" i="46"/>
  <c r="OP69" i="46"/>
  <c r="MW69" i="46"/>
  <c r="PF69" i="46"/>
  <c r="MQ69" i="46"/>
  <c r="OJ69" i="46"/>
  <c r="OL69" i="46"/>
  <c r="PO69" i="46"/>
  <c r="OD69" i="46"/>
  <c r="PQ69" i="46"/>
  <c r="MT69" i="46"/>
  <c r="PG69" i="46"/>
  <c r="PD69" i="46"/>
  <c r="MX69" i="46"/>
  <c r="OK69" i="46"/>
  <c r="NJ69" i="46"/>
  <c r="NP69" i="46"/>
  <c r="OY69" i="46"/>
  <c r="PZ69" i="46"/>
  <c r="NU69" i="46"/>
  <c r="PN69" i="46"/>
  <c r="OW69" i="46"/>
  <c r="OF69" i="46"/>
  <c r="MN69" i="46"/>
  <c r="PK69" i="46"/>
  <c r="MV69" i="46"/>
  <c r="NR69" i="46"/>
  <c r="NE69" i="46"/>
  <c r="PM69" i="46"/>
  <c r="QA69" i="46"/>
  <c r="MJ69" i="46"/>
  <c r="ND69" i="46"/>
  <c r="MG69" i="46"/>
  <c r="NY69" i="46"/>
  <c r="OE69" i="46"/>
  <c r="PB69" i="46"/>
  <c r="OX69" i="46"/>
  <c r="OM69" i="46"/>
  <c r="MS69" i="46"/>
  <c r="OQ69" i="46"/>
  <c r="NC69" i="46"/>
  <c r="OB69" i="46"/>
  <c r="QI69" i="46"/>
  <c r="PY69" i="46"/>
  <c r="OO69" i="46"/>
  <c r="MH69" i="46"/>
  <c r="PU69" i="46"/>
  <c r="QE69" i="46"/>
  <c r="NX69" i="46"/>
  <c r="OC69" i="46"/>
  <c r="OR69" i="46"/>
  <c r="PR69" i="46"/>
  <c r="PE69" i="46"/>
  <c r="QO69" i="46"/>
  <c r="OT69" i="46"/>
  <c r="NS69" i="46"/>
  <c r="QF69" i="46"/>
  <c r="PI69" i="46"/>
  <c r="NG69" i="46"/>
  <c r="QL69" i="46"/>
  <c r="NB69" i="46"/>
  <c r="NF69" i="46"/>
  <c r="NT69" i="46"/>
  <c r="MY69" i="46"/>
  <c r="PC69" i="46"/>
  <c r="MM69" i="46"/>
  <c r="MO69" i="46"/>
  <c r="PH69" i="46"/>
  <c r="QJ69" i="46"/>
  <c r="OI69" i="46"/>
  <c r="PJ69" i="46"/>
  <c r="OU69" i="46"/>
  <c r="ON69" i="46"/>
  <c r="NV69" i="46"/>
  <c r="PX69" i="46"/>
  <c r="NW69" i="46"/>
  <c r="QK69" i="46"/>
  <c r="QC68" i="46"/>
  <c r="QM68" i="46"/>
  <c r="NA68" i="46"/>
  <c r="NL68" i="46"/>
  <c r="NM68" i="46"/>
  <c r="PV68" i="46"/>
  <c r="MR68" i="46"/>
  <c r="PA68" i="46"/>
  <c r="QG68" i="46"/>
  <c r="NO68" i="46"/>
  <c r="QP68" i="46"/>
  <c r="PS68" i="46"/>
  <c r="NI68" i="46"/>
  <c r="NK68" i="46"/>
  <c r="OZ68" i="46"/>
  <c r="MP68" i="46"/>
  <c r="QH68" i="46"/>
  <c r="NZ68" i="46"/>
  <c r="OS68" i="46"/>
  <c r="PT68" i="46"/>
  <c r="NQ68" i="46"/>
  <c r="NH68" i="46"/>
  <c r="MI68" i="46"/>
  <c r="ML68" i="46"/>
  <c r="PW68" i="46"/>
  <c r="QN68" i="46"/>
  <c r="OG68" i="46"/>
  <c r="MZ68" i="46"/>
  <c r="OA68" i="46"/>
  <c r="MU68" i="46"/>
  <c r="QB68" i="46"/>
  <c r="OH68" i="46"/>
  <c r="QD68" i="46"/>
  <c r="QQ68" i="46"/>
  <c r="PL68" i="46"/>
  <c r="MK68" i="46"/>
  <c r="NN68" i="46"/>
  <c r="MF68" i="46"/>
  <c r="PP68" i="46"/>
  <c r="OV68" i="46"/>
  <c r="OP68" i="46"/>
  <c r="MW68" i="46"/>
  <c r="PF68" i="46"/>
  <c r="MQ68" i="46"/>
  <c r="OJ68" i="46"/>
  <c r="OL68" i="46"/>
  <c r="PO68" i="46"/>
  <c r="OD68" i="46"/>
  <c r="PQ68" i="46"/>
  <c r="MT68" i="46"/>
  <c r="PG68" i="46"/>
  <c r="PD68" i="46"/>
  <c r="MX68" i="46"/>
  <c r="OK68" i="46"/>
  <c r="NJ68" i="46"/>
  <c r="NP68" i="46"/>
  <c r="OY68" i="46"/>
  <c r="PZ68" i="46"/>
  <c r="NU68" i="46"/>
  <c r="PN68" i="46"/>
  <c r="OW68" i="46"/>
  <c r="OF68" i="46"/>
  <c r="MN68" i="46"/>
  <c r="PK68" i="46"/>
  <c r="MV68" i="46"/>
  <c r="NR68" i="46"/>
  <c r="NE68" i="46"/>
  <c r="PM68" i="46"/>
  <c r="QA68" i="46"/>
  <c r="MJ68" i="46"/>
  <c r="ND68" i="46"/>
  <c r="MG68" i="46"/>
  <c r="NY68" i="46"/>
  <c r="OE68" i="46"/>
  <c r="PB68" i="46"/>
  <c r="OX68" i="46"/>
  <c r="OM68" i="46"/>
  <c r="MS68" i="46"/>
  <c r="OQ68" i="46"/>
  <c r="NC68" i="46"/>
  <c r="OB68" i="46"/>
  <c r="QI68" i="46"/>
  <c r="PY68" i="46"/>
  <c r="OO68" i="46"/>
  <c r="MH68" i="46"/>
  <c r="PU68" i="46"/>
  <c r="QE68" i="46"/>
  <c r="NX68" i="46"/>
  <c r="OC68" i="46"/>
  <c r="OR68" i="46"/>
  <c r="PR68" i="46"/>
  <c r="PE68" i="46"/>
  <c r="QO68" i="46"/>
  <c r="OT68" i="46"/>
  <c r="NS68" i="46"/>
  <c r="QF68" i="46"/>
  <c r="PI68" i="46"/>
  <c r="NG68" i="46"/>
  <c r="QL68" i="46"/>
  <c r="NB68" i="46"/>
  <c r="NF68" i="46"/>
  <c r="NT68" i="46"/>
  <c r="MY68" i="46"/>
  <c r="PC68" i="46"/>
  <c r="MM68" i="46"/>
  <c r="MO68" i="46"/>
  <c r="PH68" i="46"/>
  <c r="QJ68" i="46"/>
  <c r="OI68" i="46"/>
  <c r="PJ68" i="46"/>
  <c r="OU68" i="46"/>
  <c r="ON68" i="46"/>
  <c r="NV68" i="46"/>
  <c r="PX68" i="46"/>
  <c r="NW68" i="46"/>
  <c r="QK68" i="46"/>
  <c r="QC67" i="46"/>
  <c r="QM67" i="46"/>
  <c r="NA67" i="46"/>
  <c r="NL67" i="46"/>
  <c r="NM67" i="46"/>
  <c r="PV67" i="46"/>
  <c r="MR67" i="46"/>
  <c r="PA67" i="46"/>
  <c r="QG67" i="46"/>
  <c r="NO67" i="46"/>
  <c r="QP67" i="46"/>
  <c r="PS67" i="46"/>
  <c r="NI67" i="46"/>
  <c r="NK67" i="46"/>
  <c r="OZ67" i="46"/>
  <c r="MP67" i="46"/>
  <c r="QH67" i="46"/>
  <c r="NZ67" i="46"/>
  <c r="OS67" i="46"/>
  <c r="PT67" i="46"/>
  <c r="NQ67" i="46"/>
  <c r="NH67" i="46"/>
  <c r="MI67" i="46"/>
  <c r="ML67" i="46"/>
  <c r="PW67" i="46"/>
  <c r="QN67" i="46"/>
  <c r="OG67" i="46"/>
  <c r="MZ67" i="46"/>
  <c r="OA67" i="46"/>
  <c r="MU67" i="46"/>
  <c r="QB67" i="46"/>
  <c r="OH67" i="46"/>
  <c r="QD67" i="46"/>
  <c r="QQ67" i="46"/>
  <c r="PL67" i="46"/>
  <c r="MK67" i="46"/>
  <c r="NN67" i="46"/>
  <c r="MF67" i="46"/>
  <c r="PP67" i="46"/>
  <c r="OV67" i="46"/>
  <c r="OP67" i="46"/>
  <c r="MW67" i="46"/>
  <c r="PF67" i="46"/>
  <c r="MQ67" i="46"/>
  <c r="OJ67" i="46"/>
  <c r="OL67" i="46"/>
  <c r="PO67" i="46"/>
  <c r="OD67" i="46"/>
  <c r="PQ67" i="46"/>
  <c r="MT67" i="46"/>
  <c r="PG67" i="46"/>
  <c r="PD67" i="46"/>
  <c r="MX67" i="46"/>
  <c r="OK67" i="46"/>
  <c r="NJ67" i="46"/>
  <c r="NP67" i="46"/>
  <c r="OY67" i="46"/>
  <c r="PZ67" i="46"/>
  <c r="NU67" i="46"/>
  <c r="PN67" i="46"/>
  <c r="OW67" i="46"/>
  <c r="OF67" i="46"/>
  <c r="MN67" i="46"/>
  <c r="PK67" i="46"/>
  <c r="MV67" i="46"/>
  <c r="NR67" i="46"/>
  <c r="NE67" i="46"/>
  <c r="PM67" i="46"/>
  <c r="QA67" i="46"/>
  <c r="MJ67" i="46"/>
  <c r="ND67" i="46"/>
  <c r="MG67" i="46"/>
  <c r="NY67" i="46"/>
  <c r="OE67" i="46"/>
  <c r="PB67" i="46"/>
  <c r="OX67" i="46"/>
  <c r="OM67" i="46"/>
  <c r="MS67" i="46"/>
  <c r="OQ67" i="46"/>
  <c r="NC67" i="46"/>
  <c r="OB67" i="46"/>
  <c r="QI67" i="46"/>
  <c r="PY67" i="46"/>
  <c r="OO67" i="46"/>
  <c r="MH67" i="46"/>
  <c r="PU67" i="46"/>
  <c r="QE67" i="46"/>
  <c r="NX67" i="46"/>
  <c r="OC67" i="46"/>
  <c r="OR67" i="46"/>
  <c r="PR67" i="46"/>
  <c r="PE67" i="46"/>
  <c r="QO67" i="46"/>
  <c r="OT67" i="46"/>
  <c r="NS67" i="46"/>
  <c r="QF67" i="46"/>
  <c r="PI67" i="46"/>
  <c r="NG67" i="46"/>
  <c r="QL67" i="46"/>
  <c r="NB67" i="46"/>
  <c r="NF67" i="46"/>
  <c r="NT67" i="46"/>
  <c r="MY67" i="46"/>
  <c r="PC67" i="46"/>
  <c r="MM67" i="46"/>
  <c r="MO67" i="46"/>
  <c r="PH67" i="46"/>
  <c r="QJ67" i="46"/>
  <c r="OI67" i="46"/>
  <c r="PJ67" i="46"/>
  <c r="OU67" i="46"/>
  <c r="ON67" i="46"/>
  <c r="NV67" i="46"/>
  <c r="PX67" i="46"/>
  <c r="NW67" i="46"/>
  <c r="QK67" i="46"/>
  <c r="QC66" i="46"/>
  <c r="QM66" i="46"/>
  <c r="NA66" i="46"/>
  <c r="NL66" i="46"/>
  <c r="NM66" i="46"/>
  <c r="PV66" i="46"/>
  <c r="MR66" i="46"/>
  <c r="PA66" i="46"/>
  <c r="QG66" i="46"/>
  <c r="NO66" i="46"/>
  <c r="QP66" i="46"/>
  <c r="PS66" i="46"/>
  <c r="NI66" i="46"/>
  <c r="NK66" i="46"/>
  <c r="OZ66" i="46"/>
  <c r="MP66" i="46"/>
  <c r="QH66" i="46"/>
  <c r="NZ66" i="46"/>
  <c r="OS66" i="46"/>
  <c r="PT66" i="46"/>
  <c r="NQ66" i="46"/>
  <c r="NH66" i="46"/>
  <c r="MI66" i="46"/>
  <c r="ML66" i="46"/>
  <c r="PW66" i="46"/>
  <c r="QN66" i="46"/>
  <c r="OG66" i="46"/>
  <c r="MZ66" i="46"/>
  <c r="OA66" i="46"/>
  <c r="MU66" i="46"/>
  <c r="QB66" i="46"/>
  <c r="OH66" i="46"/>
  <c r="QD66" i="46"/>
  <c r="QQ66" i="46"/>
  <c r="PL66" i="46"/>
  <c r="MK66" i="46"/>
  <c r="NN66" i="46"/>
  <c r="MF66" i="46"/>
  <c r="PP66" i="46"/>
  <c r="OV66" i="46"/>
  <c r="OP66" i="46"/>
  <c r="MW66" i="46"/>
  <c r="PF66" i="46"/>
  <c r="MQ66" i="46"/>
  <c r="OJ66" i="46"/>
  <c r="OL66" i="46"/>
  <c r="PO66" i="46"/>
  <c r="OD66" i="46"/>
  <c r="PQ66" i="46"/>
  <c r="MT66" i="46"/>
  <c r="PG66" i="46"/>
  <c r="PD66" i="46"/>
  <c r="MX66" i="46"/>
  <c r="OK66" i="46"/>
  <c r="NJ66" i="46"/>
  <c r="NP66" i="46"/>
  <c r="OY66" i="46"/>
  <c r="PZ66" i="46"/>
  <c r="NU66" i="46"/>
  <c r="PN66" i="46"/>
  <c r="OW66" i="46"/>
  <c r="OF66" i="46"/>
  <c r="MN66" i="46"/>
  <c r="PK66" i="46"/>
  <c r="MV66" i="46"/>
  <c r="NR66" i="46"/>
  <c r="NE66" i="46"/>
  <c r="PM66" i="46"/>
  <c r="QA66" i="46"/>
  <c r="MJ66" i="46"/>
  <c r="ND66" i="46"/>
  <c r="MG66" i="46"/>
  <c r="NY66" i="46"/>
  <c r="OE66" i="46"/>
  <c r="PB66" i="46"/>
  <c r="OX66" i="46"/>
  <c r="OM66" i="46"/>
  <c r="MS66" i="46"/>
  <c r="OQ66" i="46"/>
  <c r="NC66" i="46"/>
  <c r="OB66" i="46"/>
  <c r="QI66" i="46"/>
  <c r="PY66" i="46"/>
  <c r="OO66" i="46"/>
  <c r="MH66" i="46"/>
  <c r="PU66" i="46"/>
  <c r="QE66" i="46"/>
  <c r="NX66" i="46"/>
  <c r="OC66" i="46"/>
  <c r="OR66" i="46"/>
  <c r="PR66" i="46"/>
  <c r="PE66" i="46"/>
  <c r="QO66" i="46"/>
  <c r="OT66" i="46"/>
  <c r="NS66" i="46"/>
  <c r="QF66" i="46"/>
  <c r="PI66" i="46"/>
  <c r="NG66" i="46"/>
  <c r="QL66" i="46"/>
  <c r="NB66" i="46"/>
  <c r="NF66" i="46"/>
  <c r="NT66" i="46"/>
  <c r="MY66" i="46"/>
  <c r="PC66" i="46"/>
  <c r="MM66" i="46"/>
  <c r="MO66" i="46"/>
  <c r="PH66" i="46"/>
  <c r="QJ66" i="46"/>
  <c r="OI66" i="46"/>
  <c r="PJ66" i="46"/>
  <c r="OU66" i="46"/>
  <c r="ON66" i="46"/>
  <c r="NV66" i="46"/>
  <c r="PX66" i="46"/>
  <c r="NW66" i="46"/>
  <c r="QK66" i="46"/>
  <c r="QC65" i="46"/>
  <c r="QM65" i="46"/>
  <c r="NA65" i="46"/>
  <c r="NL65" i="46"/>
  <c r="NM65" i="46"/>
  <c r="PV65" i="46"/>
  <c r="MR65" i="46"/>
  <c r="PA65" i="46"/>
  <c r="QG65" i="46"/>
  <c r="NO65" i="46"/>
  <c r="QP65" i="46"/>
  <c r="PS65" i="46"/>
  <c r="NI65" i="46"/>
  <c r="NK65" i="46"/>
  <c r="OZ65" i="46"/>
  <c r="MP65" i="46"/>
  <c r="QH65" i="46"/>
  <c r="NZ65" i="46"/>
  <c r="OS65" i="46"/>
  <c r="PT65" i="46"/>
  <c r="NQ65" i="46"/>
  <c r="NH65" i="46"/>
  <c r="MI65" i="46"/>
  <c r="ML65" i="46"/>
  <c r="PW65" i="46"/>
  <c r="QN65" i="46"/>
  <c r="OG65" i="46"/>
  <c r="MZ65" i="46"/>
  <c r="OA65" i="46"/>
  <c r="MU65" i="46"/>
  <c r="QB65" i="46"/>
  <c r="OH65" i="46"/>
  <c r="QD65" i="46"/>
  <c r="QQ65" i="46"/>
  <c r="PL65" i="46"/>
  <c r="MK65" i="46"/>
  <c r="NN65" i="46"/>
  <c r="MF65" i="46"/>
  <c r="PP65" i="46"/>
  <c r="OV65" i="46"/>
  <c r="OP65" i="46"/>
  <c r="MW65" i="46"/>
  <c r="PF65" i="46"/>
  <c r="MQ65" i="46"/>
  <c r="OJ65" i="46"/>
  <c r="OL65" i="46"/>
  <c r="PO65" i="46"/>
  <c r="OD65" i="46"/>
  <c r="PQ65" i="46"/>
  <c r="MT65" i="46"/>
  <c r="PG65" i="46"/>
  <c r="PD65" i="46"/>
  <c r="MX65" i="46"/>
  <c r="OK65" i="46"/>
  <c r="NJ65" i="46"/>
  <c r="NP65" i="46"/>
  <c r="OY65" i="46"/>
  <c r="PZ65" i="46"/>
  <c r="NU65" i="46"/>
  <c r="PN65" i="46"/>
  <c r="OW65" i="46"/>
  <c r="OF65" i="46"/>
  <c r="MN65" i="46"/>
  <c r="PK65" i="46"/>
  <c r="MV65" i="46"/>
  <c r="NR65" i="46"/>
  <c r="NE65" i="46"/>
  <c r="PM65" i="46"/>
  <c r="QA65" i="46"/>
  <c r="MJ65" i="46"/>
  <c r="ND65" i="46"/>
  <c r="MG65" i="46"/>
  <c r="NY65" i="46"/>
  <c r="OE65" i="46"/>
  <c r="PB65" i="46"/>
  <c r="OX65" i="46"/>
  <c r="OM65" i="46"/>
  <c r="MS65" i="46"/>
  <c r="OQ65" i="46"/>
  <c r="NC65" i="46"/>
  <c r="OB65" i="46"/>
  <c r="QI65" i="46"/>
  <c r="PY65" i="46"/>
  <c r="OO65" i="46"/>
  <c r="MH65" i="46"/>
  <c r="PU65" i="46"/>
  <c r="QE65" i="46"/>
  <c r="NX65" i="46"/>
  <c r="OC65" i="46"/>
  <c r="OR65" i="46"/>
  <c r="PR65" i="46"/>
  <c r="PE65" i="46"/>
  <c r="QO65" i="46"/>
  <c r="OT65" i="46"/>
  <c r="NS65" i="46"/>
  <c r="QF65" i="46"/>
  <c r="PI65" i="46"/>
  <c r="NG65" i="46"/>
  <c r="QL65" i="46"/>
  <c r="NB65" i="46"/>
  <c r="NF65" i="46"/>
  <c r="NT65" i="46"/>
  <c r="MY65" i="46"/>
  <c r="PC65" i="46"/>
  <c r="MM65" i="46"/>
  <c r="MO65" i="46"/>
  <c r="PH65" i="46"/>
  <c r="QJ65" i="46"/>
  <c r="OI65" i="46"/>
  <c r="PJ65" i="46"/>
  <c r="OU65" i="46"/>
  <c r="ON65" i="46"/>
  <c r="NV65" i="46"/>
  <c r="PX65" i="46"/>
  <c r="NW65" i="46"/>
  <c r="QK65" i="46"/>
  <c r="QC64" i="46"/>
  <c r="QM64" i="46"/>
  <c r="NA64" i="46"/>
  <c r="NL64" i="46"/>
  <c r="NM64" i="46"/>
  <c r="PV64" i="46"/>
  <c r="MR64" i="46"/>
  <c r="PA64" i="46"/>
  <c r="QG64" i="46"/>
  <c r="NO64" i="46"/>
  <c r="QP64" i="46"/>
  <c r="PS64" i="46"/>
  <c r="NI64" i="46"/>
  <c r="NK64" i="46"/>
  <c r="OZ64" i="46"/>
  <c r="MP64" i="46"/>
  <c r="QH64" i="46"/>
  <c r="NZ64" i="46"/>
  <c r="OS64" i="46"/>
  <c r="PT64" i="46"/>
  <c r="NQ64" i="46"/>
  <c r="NH64" i="46"/>
  <c r="MI64" i="46"/>
  <c r="ML64" i="46"/>
  <c r="PW64" i="46"/>
  <c r="QN64" i="46"/>
  <c r="OG64" i="46"/>
  <c r="MZ64" i="46"/>
  <c r="OA64" i="46"/>
  <c r="MU64" i="46"/>
  <c r="QB64" i="46"/>
  <c r="OH64" i="46"/>
  <c r="QD64" i="46"/>
  <c r="QQ64" i="46"/>
  <c r="PL64" i="46"/>
  <c r="MK64" i="46"/>
  <c r="NN64" i="46"/>
  <c r="MF64" i="46"/>
  <c r="PP64" i="46"/>
  <c r="OV64" i="46"/>
  <c r="OP64" i="46"/>
  <c r="MW64" i="46"/>
  <c r="PF64" i="46"/>
  <c r="MQ64" i="46"/>
  <c r="OJ64" i="46"/>
  <c r="OL64" i="46"/>
  <c r="PO64" i="46"/>
  <c r="OD64" i="46"/>
  <c r="PQ64" i="46"/>
  <c r="MT64" i="46"/>
  <c r="PG64" i="46"/>
  <c r="PD64" i="46"/>
  <c r="MX64" i="46"/>
  <c r="OK64" i="46"/>
  <c r="NJ64" i="46"/>
  <c r="NP64" i="46"/>
  <c r="OY64" i="46"/>
  <c r="PZ64" i="46"/>
  <c r="NU64" i="46"/>
  <c r="PN64" i="46"/>
  <c r="OW64" i="46"/>
  <c r="OF64" i="46"/>
  <c r="MN64" i="46"/>
  <c r="PK64" i="46"/>
  <c r="MV64" i="46"/>
  <c r="NR64" i="46"/>
  <c r="NE64" i="46"/>
  <c r="PM64" i="46"/>
  <c r="QA64" i="46"/>
  <c r="MJ64" i="46"/>
  <c r="ND64" i="46"/>
  <c r="MG64" i="46"/>
  <c r="NY64" i="46"/>
  <c r="OE64" i="46"/>
  <c r="PB64" i="46"/>
  <c r="OX64" i="46"/>
  <c r="OM64" i="46"/>
  <c r="MS64" i="46"/>
  <c r="OQ64" i="46"/>
  <c r="NC64" i="46"/>
  <c r="OB64" i="46"/>
  <c r="QI64" i="46"/>
  <c r="PY64" i="46"/>
  <c r="OO64" i="46"/>
  <c r="MH64" i="46"/>
  <c r="PU64" i="46"/>
  <c r="QE64" i="46"/>
  <c r="NX64" i="46"/>
  <c r="OC64" i="46"/>
  <c r="OR64" i="46"/>
  <c r="PR64" i="46"/>
  <c r="PE64" i="46"/>
  <c r="QO64" i="46"/>
  <c r="OT64" i="46"/>
  <c r="NS64" i="46"/>
  <c r="QF64" i="46"/>
  <c r="PI64" i="46"/>
  <c r="NG64" i="46"/>
  <c r="QL64" i="46"/>
  <c r="NB64" i="46"/>
  <c r="NF64" i="46"/>
  <c r="NT64" i="46"/>
  <c r="MY64" i="46"/>
  <c r="PC64" i="46"/>
  <c r="MM64" i="46"/>
  <c r="MO64" i="46"/>
  <c r="PH64" i="46"/>
  <c r="QJ64" i="46"/>
  <c r="OI64" i="46"/>
  <c r="PJ64" i="46"/>
  <c r="OU64" i="46"/>
  <c r="ON64" i="46"/>
  <c r="NV64" i="46"/>
  <c r="PX64" i="46"/>
  <c r="NW64" i="46"/>
  <c r="QK64" i="46"/>
  <c r="QC63" i="46"/>
  <c r="QM63" i="46"/>
  <c r="NA63" i="46"/>
  <c r="NL63" i="46"/>
  <c r="NM63" i="46"/>
  <c r="PV63" i="46"/>
  <c r="MR63" i="46"/>
  <c r="PA63" i="46"/>
  <c r="QG63" i="46"/>
  <c r="NO63" i="46"/>
  <c r="QP63" i="46"/>
  <c r="PS63" i="46"/>
  <c r="NI63" i="46"/>
  <c r="NK63" i="46"/>
  <c r="OZ63" i="46"/>
  <c r="MP63" i="46"/>
  <c r="QH63" i="46"/>
  <c r="NZ63" i="46"/>
  <c r="OS63" i="46"/>
  <c r="PT63" i="46"/>
  <c r="NQ63" i="46"/>
  <c r="NH63" i="46"/>
  <c r="MI63" i="46"/>
  <c r="ML63" i="46"/>
  <c r="PW63" i="46"/>
  <c r="QN63" i="46"/>
  <c r="OG63" i="46"/>
  <c r="MZ63" i="46"/>
  <c r="OA63" i="46"/>
  <c r="MU63" i="46"/>
  <c r="QB63" i="46"/>
  <c r="OH63" i="46"/>
  <c r="QD63" i="46"/>
  <c r="QQ63" i="46"/>
  <c r="PL63" i="46"/>
  <c r="MK63" i="46"/>
  <c r="NN63" i="46"/>
  <c r="MF63" i="46"/>
  <c r="PP63" i="46"/>
  <c r="OV63" i="46"/>
  <c r="OP63" i="46"/>
  <c r="MW63" i="46"/>
  <c r="PF63" i="46"/>
  <c r="MQ63" i="46"/>
  <c r="OJ63" i="46"/>
  <c r="OL63" i="46"/>
  <c r="PO63" i="46"/>
  <c r="OD63" i="46"/>
  <c r="PQ63" i="46"/>
  <c r="MT63" i="46"/>
  <c r="PG63" i="46"/>
  <c r="PD63" i="46"/>
  <c r="MX63" i="46"/>
  <c r="OK63" i="46"/>
  <c r="NJ63" i="46"/>
  <c r="NP63" i="46"/>
  <c r="OY63" i="46"/>
  <c r="PZ63" i="46"/>
  <c r="NU63" i="46"/>
  <c r="PN63" i="46"/>
  <c r="OW63" i="46"/>
  <c r="OF63" i="46"/>
  <c r="MN63" i="46"/>
  <c r="PK63" i="46"/>
  <c r="MV63" i="46"/>
  <c r="NR63" i="46"/>
  <c r="NE63" i="46"/>
  <c r="PM63" i="46"/>
  <c r="QA63" i="46"/>
  <c r="MJ63" i="46"/>
  <c r="ND63" i="46"/>
  <c r="MG63" i="46"/>
  <c r="NY63" i="46"/>
  <c r="OE63" i="46"/>
  <c r="PB63" i="46"/>
  <c r="OX63" i="46"/>
  <c r="OM63" i="46"/>
  <c r="MS63" i="46"/>
  <c r="OQ63" i="46"/>
  <c r="NC63" i="46"/>
  <c r="OB63" i="46"/>
  <c r="QI63" i="46"/>
  <c r="PY63" i="46"/>
  <c r="OO63" i="46"/>
  <c r="MH63" i="46"/>
  <c r="PU63" i="46"/>
  <c r="QE63" i="46"/>
  <c r="NX63" i="46"/>
  <c r="OC63" i="46"/>
  <c r="OR63" i="46"/>
  <c r="PR63" i="46"/>
  <c r="PE63" i="46"/>
  <c r="QO63" i="46"/>
  <c r="OT63" i="46"/>
  <c r="NS63" i="46"/>
  <c r="QF63" i="46"/>
  <c r="PI63" i="46"/>
  <c r="NG63" i="46"/>
  <c r="QL63" i="46"/>
  <c r="NB63" i="46"/>
  <c r="NF63" i="46"/>
  <c r="NT63" i="46"/>
  <c r="MY63" i="46"/>
  <c r="PC63" i="46"/>
  <c r="MM63" i="46"/>
  <c r="MO63" i="46"/>
  <c r="PH63" i="46"/>
  <c r="QJ63" i="46"/>
  <c r="OI63" i="46"/>
  <c r="PJ63" i="46"/>
  <c r="OU63" i="46"/>
  <c r="ON63" i="46"/>
  <c r="NV63" i="46"/>
  <c r="PX63" i="46"/>
  <c r="NW63" i="46"/>
  <c r="QK63" i="46"/>
  <c r="QC62" i="46"/>
  <c r="QM62" i="46"/>
  <c r="NA62" i="46"/>
  <c r="NL62" i="46"/>
  <c r="NM62" i="46"/>
  <c r="PV62" i="46"/>
  <c r="MR62" i="46"/>
  <c r="PA62" i="46"/>
  <c r="QG62" i="46"/>
  <c r="NO62" i="46"/>
  <c r="QP62" i="46"/>
  <c r="PS62" i="46"/>
  <c r="NI62" i="46"/>
  <c r="NK62" i="46"/>
  <c r="OZ62" i="46"/>
  <c r="MP62" i="46"/>
  <c r="QH62" i="46"/>
  <c r="NZ62" i="46"/>
  <c r="OS62" i="46"/>
  <c r="PT62" i="46"/>
  <c r="NQ62" i="46"/>
  <c r="NH62" i="46"/>
  <c r="MI62" i="46"/>
  <c r="ML62" i="46"/>
  <c r="PW62" i="46"/>
  <c r="QN62" i="46"/>
  <c r="OG62" i="46"/>
  <c r="MZ62" i="46"/>
  <c r="OA62" i="46"/>
  <c r="MU62" i="46"/>
  <c r="QB62" i="46"/>
  <c r="OH62" i="46"/>
  <c r="QD62" i="46"/>
  <c r="QQ62" i="46"/>
  <c r="PL62" i="46"/>
  <c r="MK62" i="46"/>
  <c r="NN62" i="46"/>
  <c r="MF62" i="46"/>
  <c r="PP62" i="46"/>
  <c r="OV62" i="46"/>
  <c r="OP62" i="46"/>
  <c r="MW62" i="46"/>
  <c r="PF62" i="46"/>
  <c r="MQ62" i="46"/>
  <c r="OJ62" i="46"/>
  <c r="OL62" i="46"/>
  <c r="PO62" i="46"/>
  <c r="OD62" i="46"/>
  <c r="PQ62" i="46"/>
  <c r="MT62" i="46"/>
  <c r="PG62" i="46"/>
  <c r="PD62" i="46"/>
  <c r="MX62" i="46"/>
  <c r="OK62" i="46"/>
  <c r="NJ62" i="46"/>
  <c r="NP62" i="46"/>
  <c r="OY62" i="46"/>
  <c r="PZ62" i="46"/>
  <c r="NU62" i="46"/>
  <c r="PN62" i="46"/>
  <c r="OW62" i="46"/>
  <c r="OF62" i="46"/>
  <c r="MN62" i="46"/>
  <c r="PK62" i="46"/>
  <c r="MV62" i="46"/>
  <c r="NR62" i="46"/>
  <c r="NE62" i="46"/>
  <c r="PM62" i="46"/>
  <c r="QA62" i="46"/>
  <c r="MJ62" i="46"/>
  <c r="ND62" i="46"/>
  <c r="MG62" i="46"/>
  <c r="NY62" i="46"/>
  <c r="OE62" i="46"/>
  <c r="PB62" i="46"/>
  <c r="OX62" i="46"/>
  <c r="OM62" i="46"/>
  <c r="MS62" i="46"/>
  <c r="OQ62" i="46"/>
  <c r="NC62" i="46"/>
  <c r="OB62" i="46"/>
  <c r="QI62" i="46"/>
  <c r="PY62" i="46"/>
  <c r="OO62" i="46"/>
  <c r="MH62" i="46"/>
  <c r="PU62" i="46"/>
  <c r="QE62" i="46"/>
  <c r="NX62" i="46"/>
  <c r="OC62" i="46"/>
  <c r="OR62" i="46"/>
  <c r="PR62" i="46"/>
  <c r="PE62" i="46"/>
  <c r="QO62" i="46"/>
  <c r="OT62" i="46"/>
  <c r="NS62" i="46"/>
  <c r="QF62" i="46"/>
  <c r="PI62" i="46"/>
  <c r="NG62" i="46"/>
  <c r="QL62" i="46"/>
  <c r="NB62" i="46"/>
  <c r="NF62" i="46"/>
  <c r="NT62" i="46"/>
  <c r="MY62" i="46"/>
  <c r="PC62" i="46"/>
  <c r="MM62" i="46"/>
  <c r="MO62" i="46"/>
  <c r="PH62" i="46"/>
  <c r="QJ62" i="46"/>
  <c r="OI62" i="46"/>
  <c r="PJ62" i="46"/>
  <c r="OU62" i="46"/>
  <c r="ON62" i="46"/>
  <c r="NV62" i="46"/>
  <c r="PX62" i="46"/>
  <c r="NW62" i="46"/>
  <c r="QK62" i="46"/>
  <c r="QC61" i="46"/>
  <c r="QM61" i="46"/>
  <c r="NA61" i="46"/>
  <c r="NL61" i="46"/>
  <c r="NM61" i="46"/>
  <c r="PV61" i="46"/>
  <c r="MR61" i="46"/>
  <c r="PA61" i="46"/>
  <c r="QG61" i="46"/>
  <c r="NO61" i="46"/>
  <c r="QP61" i="46"/>
  <c r="PS61" i="46"/>
  <c r="NI61" i="46"/>
  <c r="NK61" i="46"/>
  <c r="OZ61" i="46"/>
  <c r="MP61" i="46"/>
  <c r="QH61" i="46"/>
  <c r="NZ61" i="46"/>
  <c r="OS61" i="46"/>
  <c r="PT61" i="46"/>
  <c r="NQ61" i="46"/>
  <c r="NH61" i="46"/>
  <c r="MI61" i="46"/>
  <c r="ML61" i="46"/>
  <c r="PW61" i="46"/>
  <c r="QN61" i="46"/>
  <c r="OG61" i="46"/>
  <c r="MZ61" i="46"/>
  <c r="OA61" i="46"/>
  <c r="MU61" i="46"/>
  <c r="QB61" i="46"/>
  <c r="OH61" i="46"/>
  <c r="QD61" i="46"/>
  <c r="QQ61" i="46"/>
  <c r="PL61" i="46"/>
  <c r="MK61" i="46"/>
  <c r="NN61" i="46"/>
  <c r="MF61" i="46"/>
  <c r="PP61" i="46"/>
  <c r="OV61" i="46"/>
  <c r="OP61" i="46"/>
  <c r="MW61" i="46"/>
  <c r="PF61" i="46"/>
  <c r="MQ61" i="46"/>
  <c r="OJ61" i="46"/>
  <c r="OL61" i="46"/>
  <c r="PO61" i="46"/>
  <c r="OD61" i="46"/>
  <c r="PQ61" i="46"/>
  <c r="MT61" i="46"/>
  <c r="PG61" i="46"/>
  <c r="PD61" i="46"/>
  <c r="MX61" i="46"/>
  <c r="OK61" i="46"/>
  <c r="NJ61" i="46"/>
  <c r="NP61" i="46"/>
  <c r="OY61" i="46"/>
  <c r="PZ61" i="46"/>
  <c r="NU61" i="46"/>
  <c r="PN61" i="46"/>
  <c r="OW61" i="46"/>
  <c r="OF61" i="46"/>
  <c r="MN61" i="46"/>
  <c r="PK61" i="46"/>
  <c r="MV61" i="46"/>
  <c r="NR61" i="46"/>
  <c r="NE61" i="46"/>
  <c r="PM61" i="46"/>
  <c r="QA61" i="46"/>
  <c r="MJ61" i="46"/>
  <c r="ND61" i="46"/>
  <c r="MG61" i="46"/>
  <c r="NY61" i="46"/>
  <c r="OE61" i="46"/>
  <c r="PB61" i="46"/>
  <c r="OX61" i="46"/>
  <c r="OM61" i="46"/>
  <c r="MS61" i="46"/>
  <c r="OQ61" i="46"/>
  <c r="NC61" i="46"/>
  <c r="OB61" i="46"/>
  <c r="QI61" i="46"/>
  <c r="PY61" i="46"/>
  <c r="OO61" i="46"/>
  <c r="MH61" i="46"/>
  <c r="PU61" i="46"/>
  <c r="QE61" i="46"/>
  <c r="NX61" i="46"/>
  <c r="OC61" i="46"/>
  <c r="OR61" i="46"/>
  <c r="PR61" i="46"/>
  <c r="PE61" i="46"/>
  <c r="QO61" i="46"/>
  <c r="OT61" i="46"/>
  <c r="NS61" i="46"/>
  <c r="QF61" i="46"/>
  <c r="PI61" i="46"/>
  <c r="NG61" i="46"/>
  <c r="QL61" i="46"/>
  <c r="NB61" i="46"/>
  <c r="NF61" i="46"/>
  <c r="NT61" i="46"/>
  <c r="MY61" i="46"/>
  <c r="PC61" i="46"/>
  <c r="MM61" i="46"/>
  <c r="MO61" i="46"/>
  <c r="PH61" i="46"/>
  <c r="QJ61" i="46"/>
  <c r="OI61" i="46"/>
  <c r="PJ61" i="46"/>
  <c r="OU61" i="46"/>
  <c r="ON61" i="46"/>
  <c r="NV61" i="46"/>
  <c r="PX61" i="46"/>
  <c r="NW61" i="46"/>
  <c r="QK61" i="46"/>
  <c r="QC60" i="46"/>
  <c r="QM60" i="46"/>
  <c r="NA60" i="46"/>
  <c r="NL60" i="46"/>
  <c r="NM60" i="46"/>
  <c r="PV60" i="46"/>
  <c r="MR60" i="46"/>
  <c r="PA60" i="46"/>
  <c r="QG60" i="46"/>
  <c r="NO60" i="46"/>
  <c r="QP60" i="46"/>
  <c r="PS60" i="46"/>
  <c r="NI60" i="46"/>
  <c r="NK60" i="46"/>
  <c r="OZ60" i="46"/>
  <c r="MP60" i="46"/>
  <c r="QH60" i="46"/>
  <c r="NZ60" i="46"/>
  <c r="OS60" i="46"/>
  <c r="PT60" i="46"/>
  <c r="NQ60" i="46"/>
  <c r="NH60" i="46"/>
  <c r="MI60" i="46"/>
  <c r="ML60" i="46"/>
  <c r="PW60" i="46"/>
  <c r="QN60" i="46"/>
  <c r="OG60" i="46"/>
  <c r="MZ60" i="46"/>
  <c r="OA60" i="46"/>
  <c r="MU60" i="46"/>
  <c r="QB60" i="46"/>
  <c r="OH60" i="46"/>
  <c r="QD60" i="46"/>
  <c r="QQ60" i="46"/>
  <c r="PL60" i="46"/>
  <c r="MK60" i="46"/>
  <c r="NN60" i="46"/>
  <c r="MF60" i="46"/>
  <c r="PP60" i="46"/>
  <c r="OV60" i="46"/>
  <c r="OP60" i="46"/>
  <c r="MW60" i="46"/>
  <c r="PF60" i="46"/>
  <c r="MQ60" i="46"/>
  <c r="OJ60" i="46"/>
  <c r="OL60" i="46"/>
  <c r="PO60" i="46"/>
  <c r="OD60" i="46"/>
  <c r="PQ60" i="46"/>
  <c r="MT60" i="46"/>
  <c r="PG60" i="46"/>
  <c r="PD60" i="46"/>
  <c r="MX60" i="46"/>
  <c r="OK60" i="46"/>
  <c r="NJ60" i="46"/>
  <c r="NP60" i="46"/>
  <c r="OY60" i="46"/>
  <c r="PZ60" i="46"/>
  <c r="NU60" i="46"/>
  <c r="PN60" i="46"/>
  <c r="OW60" i="46"/>
  <c r="OF60" i="46"/>
  <c r="MN60" i="46"/>
  <c r="PK60" i="46"/>
  <c r="MV60" i="46"/>
  <c r="NR60" i="46"/>
  <c r="NE60" i="46"/>
  <c r="PM60" i="46"/>
  <c r="QA60" i="46"/>
  <c r="MJ60" i="46"/>
  <c r="ND60" i="46"/>
  <c r="MG60" i="46"/>
  <c r="NY60" i="46"/>
  <c r="OE60" i="46"/>
  <c r="PB60" i="46"/>
  <c r="OX60" i="46"/>
  <c r="OM60" i="46"/>
  <c r="MS60" i="46"/>
  <c r="OQ60" i="46"/>
  <c r="NC60" i="46"/>
  <c r="OB60" i="46"/>
  <c r="QI60" i="46"/>
  <c r="PY60" i="46"/>
  <c r="OO60" i="46"/>
  <c r="MH60" i="46"/>
  <c r="PU60" i="46"/>
  <c r="QE60" i="46"/>
  <c r="NX60" i="46"/>
  <c r="OC60" i="46"/>
  <c r="OR60" i="46"/>
  <c r="PR60" i="46"/>
  <c r="PE60" i="46"/>
  <c r="QO60" i="46"/>
  <c r="OT60" i="46"/>
  <c r="NS60" i="46"/>
  <c r="QF60" i="46"/>
  <c r="PI60" i="46"/>
  <c r="NG60" i="46"/>
  <c r="QL60" i="46"/>
  <c r="NB60" i="46"/>
  <c r="NF60" i="46"/>
  <c r="NT60" i="46"/>
  <c r="MY60" i="46"/>
  <c r="PC60" i="46"/>
  <c r="MM60" i="46"/>
  <c r="MO60" i="46"/>
  <c r="PH60" i="46"/>
  <c r="QJ60" i="46"/>
  <c r="OI60" i="46"/>
  <c r="PJ60" i="46"/>
  <c r="OU60" i="46"/>
  <c r="ON60" i="46"/>
  <c r="NV60" i="46"/>
  <c r="PX60" i="46"/>
  <c r="NW60" i="46"/>
  <c r="QK60" i="46"/>
  <c r="QC59" i="46"/>
  <c r="QM59" i="46"/>
  <c r="NA59" i="46"/>
  <c r="NL59" i="46"/>
  <c r="NM59" i="46"/>
  <c r="PV59" i="46"/>
  <c r="MR59" i="46"/>
  <c r="PA59" i="46"/>
  <c r="QG59" i="46"/>
  <c r="NO59" i="46"/>
  <c r="QP59" i="46"/>
  <c r="PS59" i="46"/>
  <c r="NI59" i="46"/>
  <c r="NK59" i="46"/>
  <c r="OZ59" i="46"/>
  <c r="MP59" i="46"/>
  <c r="QH59" i="46"/>
  <c r="NZ59" i="46"/>
  <c r="OS59" i="46"/>
  <c r="PT59" i="46"/>
  <c r="NQ59" i="46"/>
  <c r="NH59" i="46"/>
  <c r="MI59" i="46"/>
  <c r="ML59" i="46"/>
  <c r="PW59" i="46"/>
  <c r="QN59" i="46"/>
  <c r="OG59" i="46"/>
  <c r="MZ59" i="46"/>
  <c r="OA59" i="46"/>
  <c r="MU59" i="46"/>
  <c r="QB59" i="46"/>
  <c r="OH59" i="46"/>
  <c r="QD59" i="46"/>
  <c r="QQ59" i="46"/>
  <c r="PL59" i="46"/>
  <c r="MK59" i="46"/>
  <c r="NN59" i="46"/>
  <c r="MF59" i="46"/>
  <c r="PP59" i="46"/>
  <c r="OV59" i="46"/>
  <c r="OP59" i="46"/>
  <c r="MW59" i="46"/>
  <c r="PF59" i="46"/>
  <c r="MQ59" i="46"/>
  <c r="OJ59" i="46"/>
  <c r="OL59" i="46"/>
  <c r="PO59" i="46"/>
  <c r="OD59" i="46"/>
  <c r="PQ59" i="46"/>
  <c r="MT59" i="46"/>
  <c r="PG59" i="46"/>
  <c r="PD59" i="46"/>
  <c r="MX59" i="46"/>
  <c r="OK59" i="46"/>
  <c r="NJ59" i="46"/>
  <c r="NP59" i="46"/>
  <c r="OY59" i="46"/>
  <c r="PZ59" i="46"/>
  <c r="NU59" i="46"/>
  <c r="PN59" i="46"/>
  <c r="OW59" i="46"/>
  <c r="OF59" i="46"/>
  <c r="MN59" i="46"/>
  <c r="PK59" i="46"/>
  <c r="MV59" i="46"/>
  <c r="NR59" i="46"/>
  <c r="NE59" i="46"/>
  <c r="PM59" i="46"/>
  <c r="QA59" i="46"/>
  <c r="MJ59" i="46"/>
  <c r="ND59" i="46"/>
  <c r="MG59" i="46"/>
  <c r="NY59" i="46"/>
  <c r="OE59" i="46"/>
  <c r="PB59" i="46"/>
  <c r="OX59" i="46"/>
  <c r="OM59" i="46"/>
  <c r="MS59" i="46"/>
  <c r="OQ59" i="46"/>
  <c r="NC59" i="46"/>
  <c r="OB59" i="46"/>
  <c r="QI59" i="46"/>
  <c r="PY59" i="46"/>
  <c r="OO59" i="46"/>
  <c r="MH59" i="46"/>
  <c r="PU59" i="46"/>
  <c r="QE59" i="46"/>
  <c r="NX59" i="46"/>
  <c r="OC59" i="46"/>
  <c r="OR59" i="46"/>
  <c r="PR59" i="46"/>
  <c r="PE59" i="46"/>
  <c r="QO59" i="46"/>
  <c r="OT59" i="46"/>
  <c r="NS59" i="46"/>
  <c r="QF59" i="46"/>
  <c r="PI59" i="46"/>
  <c r="NG59" i="46"/>
  <c r="QL59" i="46"/>
  <c r="NB59" i="46"/>
  <c r="NF59" i="46"/>
  <c r="NT59" i="46"/>
  <c r="MY59" i="46"/>
  <c r="PC59" i="46"/>
  <c r="MM59" i="46"/>
  <c r="MO59" i="46"/>
  <c r="PH59" i="46"/>
  <c r="QJ59" i="46"/>
  <c r="OI59" i="46"/>
  <c r="PJ59" i="46"/>
  <c r="OU59" i="46"/>
  <c r="ON59" i="46"/>
  <c r="NV59" i="46"/>
  <c r="PX59" i="46"/>
  <c r="NW59" i="46"/>
  <c r="QK59" i="46"/>
  <c r="QC58" i="46"/>
  <c r="QM58" i="46"/>
  <c r="NA58" i="46"/>
  <c r="NL58" i="46"/>
  <c r="NM58" i="46"/>
  <c r="PV58" i="46"/>
  <c r="MR58" i="46"/>
  <c r="PA58" i="46"/>
  <c r="QG58" i="46"/>
  <c r="NO58" i="46"/>
  <c r="QP58" i="46"/>
  <c r="PS58" i="46"/>
  <c r="NI58" i="46"/>
  <c r="NK58" i="46"/>
  <c r="OZ58" i="46"/>
  <c r="MP58" i="46"/>
  <c r="QH58" i="46"/>
  <c r="NZ58" i="46"/>
  <c r="OS58" i="46"/>
  <c r="PT58" i="46"/>
  <c r="NQ58" i="46"/>
  <c r="NH58" i="46"/>
  <c r="MI58" i="46"/>
  <c r="ML58" i="46"/>
  <c r="PW58" i="46"/>
  <c r="QN58" i="46"/>
  <c r="OG58" i="46"/>
  <c r="MZ58" i="46"/>
  <c r="OA58" i="46"/>
  <c r="MU58" i="46"/>
  <c r="QB58" i="46"/>
  <c r="OH58" i="46"/>
  <c r="QD58" i="46"/>
  <c r="QQ58" i="46"/>
  <c r="PL58" i="46"/>
  <c r="MK58" i="46"/>
  <c r="NN58" i="46"/>
  <c r="MF58" i="46"/>
  <c r="PP58" i="46"/>
  <c r="OV58" i="46"/>
  <c r="OP58" i="46"/>
  <c r="MW58" i="46"/>
  <c r="PF58" i="46"/>
  <c r="MQ58" i="46"/>
  <c r="OJ58" i="46"/>
  <c r="OL58" i="46"/>
  <c r="PO58" i="46"/>
  <c r="OD58" i="46"/>
  <c r="PQ58" i="46"/>
  <c r="MT58" i="46"/>
  <c r="PG58" i="46"/>
  <c r="PD58" i="46"/>
  <c r="MX58" i="46"/>
  <c r="OK58" i="46"/>
  <c r="NJ58" i="46"/>
  <c r="NP58" i="46"/>
  <c r="OY58" i="46"/>
  <c r="PZ58" i="46"/>
  <c r="NU58" i="46"/>
  <c r="PN58" i="46"/>
  <c r="OW58" i="46"/>
  <c r="OF58" i="46"/>
  <c r="MN58" i="46"/>
  <c r="PK58" i="46"/>
  <c r="MV58" i="46"/>
  <c r="NR58" i="46"/>
  <c r="NE58" i="46"/>
  <c r="PM58" i="46"/>
  <c r="QA58" i="46"/>
  <c r="MJ58" i="46"/>
  <c r="ND58" i="46"/>
  <c r="MG58" i="46"/>
  <c r="NY58" i="46"/>
  <c r="OE58" i="46"/>
  <c r="PB58" i="46"/>
  <c r="OX58" i="46"/>
  <c r="OM58" i="46"/>
  <c r="MS58" i="46"/>
  <c r="OQ58" i="46"/>
  <c r="NC58" i="46"/>
  <c r="OB58" i="46"/>
  <c r="QI58" i="46"/>
  <c r="PY58" i="46"/>
  <c r="OO58" i="46"/>
  <c r="MH58" i="46"/>
  <c r="PU58" i="46"/>
  <c r="QE58" i="46"/>
  <c r="NX58" i="46"/>
  <c r="OC58" i="46"/>
  <c r="OR58" i="46"/>
  <c r="PR58" i="46"/>
  <c r="PE58" i="46"/>
  <c r="QO58" i="46"/>
  <c r="OT58" i="46"/>
  <c r="NS58" i="46"/>
  <c r="QF58" i="46"/>
  <c r="PI58" i="46"/>
  <c r="NG58" i="46"/>
  <c r="QL58" i="46"/>
  <c r="NB58" i="46"/>
  <c r="NF58" i="46"/>
  <c r="NT58" i="46"/>
  <c r="MY58" i="46"/>
  <c r="PC58" i="46"/>
  <c r="MM58" i="46"/>
  <c r="MO58" i="46"/>
  <c r="PH58" i="46"/>
  <c r="QJ58" i="46"/>
  <c r="OI58" i="46"/>
  <c r="PJ58" i="46"/>
  <c r="OU58" i="46"/>
  <c r="ON58" i="46"/>
  <c r="NV58" i="46"/>
  <c r="PX58" i="46"/>
  <c r="NW58" i="46"/>
  <c r="QK58" i="46"/>
  <c r="QC57" i="46"/>
  <c r="QM57" i="46"/>
  <c r="NA57" i="46"/>
  <c r="NL57" i="46"/>
  <c r="NM57" i="46"/>
  <c r="PV57" i="46"/>
  <c r="MR57" i="46"/>
  <c r="PA57" i="46"/>
  <c r="QG57" i="46"/>
  <c r="NO57" i="46"/>
  <c r="QP57" i="46"/>
  <c r="PS57" i="46"/>
  <c r="NI57" i="46"/>
  <c r="NK57" i="46"/>
  <c r="OZ57" i="46"/>
  <c r="MP57" i="46"/>
  <c r="QH57" i="46"/>
  <c r="NZ57" i="46"/>
  <c r="OS57" i="46"/>
  <c r="PT57" i="46"/>
  <c r="NQ57" i="46"/>
  <c r="NH57" i="46"/>
  <c r="MI57" i="46"/>
  <c r="ML57" i="46"/>
  <c r="PW57" i="46"/>
  <c r="QN57" i="46"/>
  <c r="OG57" i="46"/>
  <c r="MZ57" i="46"/>
  <c r="OA57" i="46"/>
  <c r="MU57" i="46"/>
  <c r="QB57" i="46"/>
  <c r="OH57" i="46"/>
  <c r="QD57" i="46"/>
  <c r="QQ57" i="46"/>
  <c r="PL57" i="46"/>
  <c r="MK57" i="46"/>
  <c r="NN57" i="46"/>
  <c r="MF57" i="46"/>
  <c r="PP57" i="46"/>
  <c r="OV57" i="46"/>
  <c r="OP57" i="46"/>
  <c r="MW57" i="46"/>
  <c r="PF57" i="46"/>
  <c r="MQ57" i="46"/>
  <c r="OJ57" i="46"/>
  <c r="OL57" i="46"/>
  <c r="PO57" i="46"/>
  <c r="OD57" i="46"/>
  <c r="PQ57" i="46"/>
  <c r="MT57" i="46"/>
  <c r="PG57" i="46"/>
  <c r="PD57" i="46"/>
  <c r="MX57" i="46"/>
  <c r="OK57" i="46"/>
  <c r="NJ57" i="46"/>
  <c r="NP57" i="46"/>
  <c r="OY57" i="46"/>
  <c r="PZ57" i="46"/>
  <c r="NU57" i="46"/>
  <c r="PN57" i="46"/>
  <c r="OW57" i="46"/>
  <c r="OF57" i="46"/>
  <c r="MN57" i="46"/>
  <c r="PK57" i="46"/>
  <c r="MV57" i="46"/>
  <c r="NR57" i="46"/>
  <c r="NE57" i="46"/>
  <c r="PM57" i="46"/>
  <c r="QA57" i="46"/>
  <c r="MJ57" i="46"/>
  <c r="ND57" i="46"/>
  <c r="MG57" i="46"/>
  <c r="NY57" i="46"/>
  <c r="OE57" i="46"/>
  <c r="PB57" i="46"/>
  <c r="OX57" i="46"/>
  <c r="OM57" i="46"/>
  <c r="MS57" i="46"/>
  <c r="OQ57" i="46"/>
  <c r="NC57" i="46"/>
  <c r="OB57" i="46"/>
  <c r="QI57" i="46"/>
  <c r="PY57" i="46"/>
  <c r="OO57" i="46"/>
  <c r="MH57" i="46"/>
  <c r="PU57" i="46"/>
  <c r="QE57" i="46"/>
  <c r="NX57" i="46"/>
  <c r="OC57" i="46"/>
  <c r="OR57" i="46"/>
  <c r="PR57" i="46"/>
  <c r="PE57" i="46"/>
  <c r="QO57" i="46"/>
  <c r="OT57" i="46"/>
  <c r="NS57" i="46"/>
  <c r="QF57" i="46"/>
  <c r="PI57" i="46"/>
  <c r="NG57" i="46"/>
  <c r="QL57" i="46"/>
  <c r="NB57" i="46"/>
  <c r="NF57" i="46"/>
  <c r="NT57" i="46"/>
  <c r="MY57" i="46"/>
  <c r="PC57" i="46"/>
  <c r="MM57" i="46"/>
  <c r="MO57" i="46"/>
  <c r="PH57" i="46"/>
  <c r="QJ57" i="46"/>
  <c r="OI57" i="46"/>
  <c r="PJ57" i="46"/>
  <c r="OU57" i="46"/>
  <c r="ON57" i="46"/>
  <c r="NV57" i="46"/>
  <c r="PX57" i="46"/>
  <c r="NW57" i="46"/>
  <c r="QK57" i="46"/>
  <c r="QC56" i="46"/>
  <c r="QM56" i="46"/>
  <c r="NA56" i="46"/>
  <c r="NL56" i="46"/>
  <c r="NM56" i="46"/>
  <c r="PV56" i="46"/>
  <c r="MR56" i="46"/>
  <c r="PA56" i="46"/>
  <c r="QG56" i="46"/>
  <c r="NO56" i="46"/>
  <c r="QP56" i="46"/>
  <c r="PS56" i="46"/>
  <c r="NI56" i="46"/>
  <c r="NK56" i="46"/>
  <c r="OZ56" i="46"/>
  <c r="MP56" i="46"/>
  <c r="QH56" i="46"/>
  <c r="NZ56" i="46"/>
  <c r="OS56" i="46"/>
  <c r="PT56" i="46"/>
  <c r="NQ56" i="46"/>
  <c r="NH56" i="46"/>
  <c r="MI56" i="46"/>
  <c r="ML56" i="46"/>
  <c r="PW56" i="46"/>
  <c r="QN56" i="46"/>
  <c r="OG56" i="46"/>
  <c r="MZ56" i="46"/>
  <c r="OA56" i="46"/>
  <c r="MU56" i="46"/>
  <c r="QB56" i="46"/>
  <c r="OH56" i="46"/>
  <c r="QD56" i="46"/>
  <c r="QQ56" i="46"/>
  <c r="PL56" i="46"/>
  <c r="MK56" i="46"/>
  <c r="NN56" i="46"/>
  <c r="MF56" i="46"/>
  <c r="PP56" i="46"/>
  <c r="OV56" i="46"/>
  <c r="OP56" i="46"/>
  <c r="MW56" i="46"/>
  <c r="PF56" i="46"/>
  <c r="MQ56" i="46"/>
  <c r="OJ56" i="46"/>
  <c r="OL56" i="46"/>
  <c r="PO56" i="46"/>
  <c r="OD56" i="46"/>
  <c r="PQ56" i="46"/>
  <c r="MT56" i="46"/>
  <c r="PG56" i="46"/>
  <c r="PD56" i="46"/>
  <c r="MX56" i="46"/>
  <c r="OK56" i="46"/>
  <c r="NJ56" i="46"/>
  <c r="NP56" i="46"/>
  <c r="OY56" i="46"/>
  <c r="PZ56" i="46"/>
  <c r="NU56" i="46"/>
  <c r="PN56" i="46"/>
  <c r="OW56" i="46"/>
  <c r="OF56" i="46"/>
  <c r="MN56" i="46"/>
  <c r="PK56" i="46"/>
  <c r="MV56" i="46"/>
  <c r="NR56" i="46"/>
  <c r="NE56" i="46"/>
  <c r="PM56" i="46"/>
  <c r="QA56" i="46"/>
  <c r="MJ56" i="46"/>
  <c r="ND56" i="46"/>
  <c r="MG56" i="46"/>
  <c r="NY56" i="46"/>
  <c r="OE56" i="46"/>
  <c r="PB56" i="46"/>
  <c r="OX56" i="46"/>
  <c r="OM56" i="46"/>
  <c r="MS56" i="46"/>
  <c r="OQ56" i="46"/>
  <c r="NC56" i="46"/>
  <c r="OB56" i="46"/>
  <c r="QI56" i="46"/>
  <c r="PY56" i="46"/>
  <c r="OO56" i="46"/>
  <c r="MH56" i="46"/>
  <c r="PU56" i="46"/>
  <c r="QE56" i="46"/>
  <c r="NX56" i="46"/>
  <c r="OC56" i="46"/>
  <c r="OR56" i="46"/>
  <c r="PR56" i="46"/>
  <c r="PE56" i="46"/>
  <c r="QO56" i="46"/>
  <c r="OT56" i="46"/>
  <c r="NS56" i="46"/>
  <c r="QF56" i="46"/>
  <c r="PI56" i="46"/>
  <c r="NG56" i="46"/>
  <c r="QL56" i="46"/>
  <c r="NB56" i="46"/>
  <c r="NF56" i="46"/>
  <c r="NT56" i="46"/>
  <c r="MY56" i="46"/>
  <c r="PC56" i="46"/>
  <c r="MM56" i="46"/>
  <c r="MO56" i="46"/>
  <c r="PH56" i="46"/>
  <c r="QJ56" i="46"/>
  <c r="OI56" i="46"/>
  <c r="PJ56" i="46"/>
  <c r="OU56" i="46"/>
  <c r="ON56" i="46"/>
  <c r="NV56" i="46"/>
  <c r="PX56" i="46"/>
  <c r="NW56" i="46"/>
  <c r="QK56" i="46"/>
  <c r="QC55" i="46"/>
  <c r="QM55" i="46"/>
  <c r="NA55" i="46"/>
  <c r="NL55" i="46"/>
  <c r="NM55" i="46"/>
  <c r="PV55" i="46"/>
  <c r="MR55" i="46"/>
  <c r="PA55" i="46"/>
  <c r="QG55" i="46"/>
  <c r="NO55" i="46"/>
  <c r="QP55" i="46"/>
  <c r="PS55" i="46"/>
  <c r="NI55" i="46"/>
  <c r="NK55" i="46"/>
  <c r="OZ55" i="46"/>
  <c r="MP55" i="46"/>
  <c r="QH55" i="46"/>
  <c r="NZ55" i="46"/>
  <c r="OS55" i="46"/>
  <c r="PT55" i="46"/>
  <c r="NQ55" i="46"/>
  <c r="NH55" i="46"/>
  <c r="MI55" i="46"/>
  <c r="ML55" i="46"/>
  <c r="PW55" i="46"/>
  <c r="QN55" i="46"/>
  <c r="OG55" i="46"/>
  <c r="MZ55" i="46"/>
  <c r="OA55" i="46"/>
  <c r="MU55" i="46"/>
  <c r="QB55" i="46"/>
  <c r="OH55" i="46"/>
  <c r="QD55" i="46"/>
  <c r="QQ55" i="46"/>
  <c r="PL55" i="46"/>
  <c r="MK55" i="46"/>
  <c r="NN55" i="46"/>
  <c r="MF55" i="46"/>
  <c r="PP55" i="46"/>
  <c r="OV55" i="46"/>
  <c r="OP55" i="46"/>
  <c r="MW55" i="46"/>
  <c r="PF55" i="46"/>
  <c r="MQ55" i="46"/>
  <c r="OJ55" i="46"/>
  <c r="OL55" i="46"/>
  <c r="PO55" i="46"/>
  <c r="OD55" i="46"/>
  <c r="PQ55" i="46"/>
  <c r="MT55" i="46"/>
  <c r="PG55" i="46"/>
  <c r="PD55" i="46"/>
  <c r="MX55" i="46"/>
  <c r="OK55" i="46"/>
  <c r="NJ55" i="46"/>
  <c r="NP55" i="46"/>
  <c r="OY55" i="46"/>
  <c r="PZ55" i="46"/>
  <c r="NU55" i="46"/>
  <c r="PN55" i="46"/>
  <c r="OW55" i="46"/>
  <c r="OF55" i="46"/>
  <c r="MN55" i="46"/>
  <c r="PK55" i="46"/>
  <c r="MV55" i="46"/>
  <c r="NR55" i="46"/>
  <c r="NE55" i="46"/>
  <c r="PM55" i="46"/>
  <c r="QA55" i="46"/>
  <c r="MJ55" i="46"/>
  <c r="ND55" i="46"/>
  <c r="MG55" i="46"/>
  <c r="NY55" i="46"/>
  <c r="OE55" i="46"/>
  <c r="PB55" i="46"/>
  <c r="OX55" i="46"/>
  <c r="OM55" i="46"/>
  <c r="MS55" i="46"/>
  <c r="OQ55" i="46"/>
  <c r="NC55" i="46"/>
  <c r="OB55" i="46"/>
  <c r="QI55" i="46"/>
  <c r="PY55" i="46"/>
  <c r="OO55" i="46"/>
  <c r="MH55" i="46"/>
  <c r="PU55" i="46"/>
  <c r="QE55" i="46"/>
  <c r="NX55" i="46"/>
  <c r="OC55" i="46"/>
  <c r="OR55" i="46"/>
  <c r="PR55" i="46"/>
  <c r="PE55" i="46"/>
  <c r="QO55" i="46"/>
  <c r="OT55" i="46"/>
  <c r="NS55" i="46"/>
  <c r="QF55" i="46"/>
  <c r="PI55" i="46"/>
  <c r="NG55" i="46"/>
  <c r="QL55" i="46"/>
  <c r="NB55" i="46"/>
  <c r="NF55" i="46"/>
  <c r="NT55" i="46"/>
  <c r="MY55" i="46"/>
  <c r="PC55" i="46"/>
  <c r="MM55" i="46"/>
  <c r="MO55" i="46"/>
  <c r="PH55" i="46"/>
  <c r="QJ55" i="46"/>
  <c r="OI55" i="46"/>
  <c r="PJ55" i="46"/>
  <c r="OU55" i="46"/>
  <c r="ON55" i="46"/>
  <c r="NV55" i="46"/>
  <c r="PX55" i="46"/>
  <c r="NW55" i="46"/>
  <c r="QK55" i="46"/>
  <c r="QC54" i="46"/>
  <c r="QM54" i="46"/>
  <c r="NA54" i="46"/>
  <c r="NL54" i="46"/>
  <c r="NM54" i="46"/>
  <c r="PV54" i="46"/>
  <c r="MR54" i="46"/>
  <c r="PA54" i="46"/>
  <c r="QG54" i="46"/>
  <c r="NO54" i="46"/>
  <c r="QP54" i="46"/>
  <c r="PS54" i="46"/>
  <c r="NI54" i="46"/>
  <c r="NK54" i="46"/>
  <c r="OZ54" i="46"/>
  <c r="MP54" i="46"/>
  <c r="QH54" i="46"/>
  <c r="NZ54" i="46"/>
  <c r="OS54" i="46"/>
  <c r="PT54" i="46"/>
  <c r="NQ54" i="46"/>
  <c r="NH54" i="46"/>
  <c r="MI54" i="46"/>
  <c r="ML54" i="46"/>
  <c r="PW54" i="46"/>
  <c r="QN54" i="46"/>
  <c r="OG54" i="46"/>
  <c r="MZ54" i="46"/>
  <c r="OA54" i="46"/>
  <c r="MU54" i="46"/>
  <c r="QB54" i="46"/>
  <c r="OH54" i="46"/>
  <c r="QD54" i="46"/>
  <c r="QQ54" i="46"/>
  <c r="PL54" i="46"/>
  <c r="MK54" i="46"/>
  <c r="NN54" i="46"/>
  <c r="MF54" i="46"/>
  <c r="PP54" i="46"/>
  <c r="OV54" i="46"/>
  <c r="OP54" i="46"/>
  <c r="MW54" i="46"/>
  <c r="PF54" i="46"/>
  <c r="MQ54" i="46"/>
  <c r="OJ54" i="46"/>
  <c r="OL54" i="46"/>
  <c r="PO54" i="46"/>
  <c r="OD54" i="46"/>
  <c r="PQ54" i="46"/>
  <c r="MT54" i="46"/>
  <c r="PG54" i="46"/>
  <c r="PD54" i="46"/>
  <c r="MX54" i="46"/>
  <c r="OK54" i="46"/>
  <c r="NJ54" i="46"/>
  <c r="NP54" i="46"/>
  <c r="OY54" i="46"/>
  <c r="PZ54" i="46"/>
  <c r="NU54" i="46"/>
  <c r="PN54" i="46"/>
  <c r="OW54" i="46"/>
  <c r="OF54" i="46"/>
  <c r="MN54" i="46"/>
  <c r="PK54" i="46"/>
  <c r="MV54" i="46"/>
  <c r="NR54" i="46"/>
  <c r="NE54" i="46"/>
  <c r="PM54" i="46"/>
  <c r="QA54" i="46"/>
  <c r="MJ54" i="46"/>
  <c r="ND54" i="46"/>
  <c r="MG54" i="46"/>
  <c r="NY54" i="46"/>
  <c r="OE54" i="46"/>
  <c r="PB54" i="46"/>
  <c r="OX54" i="46"/>
  <c r="OM54" i="46"/>
  <c r="MS54" i="46"/>
  <c r="OQ54" i="46"/>
  <c r="NC54" i="46"/>
  <c r="OB54" i="46"/>
  <c r="QI54" i="46"/>
  <c r="PY54" i="46"/>
  <c r="OO54" i="46"/>
  <c r="MH54" i="46"/>
  <c r="PU54" i="46"/>
  <c r="QE54" i="46"/>
  <c r="NX54" i="46"/>
  <c r="OC54" i="46"/>
  <c r="OR54" i="46"/>
  <c r="PR54" i="46"/>
  <c r="PE54" i="46"/>
  <c r="QO54" i="46"/>
  <c r="OT54" i="46"/>
  <c r="NS54" i="46"/>
  <c r="QF54" i="46"/>
  <c r="PI54" i="46"/>
  <c r="NG54" i="46"/>
  <c r="QL54" i="46"/>
  <c r="NB54" i="46"/>
  <c r="NF54" i="46"/>
  <c r="NT54" i="46"/>
  <c r="MY54" i="46"/>
  <c r="PC54" i="46"/>
  <c r="MM54" i="46"/>
  <c r="MO54" i="46"/>
  <c r="PH54" i="46"/>
  <c r="QJ54" i="46"/>
  <c r="OI54" i="46"/>
  <c r="PJ54" i="46"/>
  <c r="OU54" i="46"/>
  <c r="ON54" i="46"/>
  <c r="NV54" i="46"/>
  <c r="PX54" i="46"/>
  <c r="NW54" i="46"/>
  <c r="QK54" i="46"/>
  <c r="QC53" i="46"/>
  <c r="QM53" i="46"/>
  <c r="NA53" i="46"/>
  <c r="NL53" i="46"/>
  <c r="NM53" i="46"/>
  <c r="PV53" i="46"/>
  <c r="MR53" i="46"/>
  <c r="PA53" i="46"/>
  <c r="QG53" i="46"/>
  <c r="NO53" i="46"/>
  <c r="QP53" i="46"/>
  <c r="PS53" i="46"/>
  <c r="NI53" i="46"/>
  <c r="NK53" i="46"/>
  <c r="OZ53" i="46"/>
  <c r="MP53" i="46"/>
  <c r="QH53" i="46"/>
  <c r="NZ53" i="46"/>
  <c r="OS53" i="46"/>
  <c r="PT53" i="46"/>
  <c r="NQ53" i="46"/>
  <c r="NH53" i="46"/>
  <c r="MI53" i="46"/>
  <c r="ML53" i="46"/>
  <c r="PW53" i="46"/>
  <c r="QN53" i="46"/>
  <c r="OG53" i="46"/>
  <c r="MZ53" i="46"/>
  <c r="OA53" i="46"/>
  <c r="MU53" i="46"/>
  <c r="QB53" i="46"/>
  <c r="OH53" i="46"/>
  <c r="QD53" i="46"/>
  <c r="QQ53" i="46"/>
  <c r="PL53" i="46"/>
  <c r="MK53" i="46"/>
  <c r="NN53" i="46"/>
  <c r="MF53" i="46"/>
  <c r="PP53" i="46"/>
  <c r="OV53" i="46"/>
  <c r="OP53" i="46"/>
  <c r="MW53" i="46"/>
  <c r="PF53" i="46"/>
  <c r="MQ53" i="46"/>
  <c r="OJ53" i="46"/>
  <c r="OL53" i="46"/>
  <c r="PO53" i="46"/>
  <c r="OD53" i="46"/>
  <c r="PQ53" i="46"/>
  <c r="MT53" i="46"/>
  <c r="PG53" i="46"/>
  <c r="PD53" i="46"/>
  <c r="MX53" i="46"/>
  <c r="OK53" i="46"/>
  <c r="NJ53" i="46"/>
  <c r="NP53" i="46"/>
  <c r="OY53" i="46"/>
  <c r="PZ53" i="46"/>
  <c r="NU53" i="46"/>
  <c r="PN53" i="46"/>
  <c r="OW53" i="46"/>
  <c r="OF53" i="46"/>
  <c r="MN53" i="46"/>
  <c r="PK53" i="46"/>
  <c r="MV53" i="46"/>
  <c r="NR53" i="46"/>
  <c r="NE53" i="46"/>
  <c r="PM53" i="46"/>
  <c r="QA53" i="46"/>
  <c r="MJ53" i="46"/>
  <c r="ND53" i="46"/>
  <c r="MG53" i="46"/>
  <c r="NY53" i="46"/>
  <c r="OE53" i="46"/>
  <c r="PB53" i="46"/>
  <c r="OX53" i="46"/>
  <c r="OM53" i="46"/>
  <c r="MS53" i="46"/>
  <c r="OQ53" i="46"/>
  <c r="NC53" i="46"/>
  <c r="OB53" i="46"/>
  <c r="QI53" i="46"/>
  <c r="PY53" i="46"/>
  <c r="OO53" i="46"/>
  <c r="MH53" i="46"/>
  <c r="PU53" i="46"/>
  <c r="QE53" i="46"/>
  <c r="NX53" i="46"/>
  <c r="OC53" i="46"/>
  <c r="OR53" i="46"/>
  <c r="PR53" i="46"/>
  <c r="PE53" i="46"/>
  <c r="QO53" i="46"/>
  <c r="OT53" i="46"/>
  <c r="NS53" i="46"/>
  <c r="QF53" i="46"/>
  <c r="PI53" i="46"/>
  <c r="NG53" i="46"/>
  <c r="QL53" i="46"/>
  <c r="NB53" i="46"/>
  <c r="NF53" i="46"/>
  <c r="NT53" i="46"/>
  <c r="MY53" i="46"/>
  <c r="PC53" i="46"/>
  <c r="MM53" i="46"/>
  <c r="MO53" i="46"/>
  <c r="PH53" i="46"/>
  <c r="QJ53" i="46"/>
  <c r="OI53" i="46"/>
  <c r="PJ53" i="46"/>
  <c r="OU53" i="46"/>
  <c r="ON53" i="46"/>
  <c r="NV53" i="46"/>
  <c r="PX53" i="46"/>
  <c r="NW53" i="46"/>
  <c r="QK53" i="46"/>
  <c r="QC52" i="46"/>
  <c r="QM52" i="46"/>
  <c r="NA52" i="46"/>
  <c r="NL52" i="46"/>
  <c r="NM52" i="46"/>
  <c r="PV52" i="46"/>
  <c r="MR52" i="46"/>
  <c r="PA52" i="46"/>
  <c r="QG52" i="46"/>
  <c r="NO52" i="46"/>
  <c r="QP52" i="46"/>
  <c r="PS52" i="46"/>
  <c r="NI52" i="46"/>
  <c r="NK52" i="46"/>
  <c r="OZ52" i="46"/>
  <c r="MP52" i="46"/>
  <c r="QH52" i="46"/>
  <c r="NZ52" i="46"/>
  <c r="OS52" i="46"/>
  <c r="PT52" i="46"/>
  <c r="NQ52" i="46"/>
  <c r="NH52" i="46"/>
  <c r="MI52" i="46"/>
  <c r="ML52" i="46"/>
  <c r="PW52" i="46"/>
  <c r="QN52" i="46"/>
  <c r="OG52" i="46"/>
  <c r="MZ52" i="46"/>
  <c r="OA52" i="46"/>
  <c r="MU52" i="46"/>
  <c r="QB52" i="46"/>
  <c r="OH52" i="46"/>
  <c r="QD52" i="46"/>
  <c r="QQ52" i="46"/>
  <c r="PL52" i="46"/>
  <c r="MK52" i="46"/>
  <c r="NN52" i="46"/>
  <c r="MF52" i="46"/>
  <c r="PP52" i="46"/>
  <c r="OV52" i="46"/>
  <c r="OP52" i="46"/>
  <c r="MW52" i="46"/>
  <c r="PF52" i="46"/>
  <c r="MQ52" i="46"/>
  <c r="OJ52" i="46"/>
  <c r="OL52" i="46"/>
  <c r="PO52" i="46"/>
  <c r="OD52" i="46"/>
  <c r="PQ52" i="46"/>
  <c r="MT52" i="46"/>
  <c r="PG52" i="46"/>
  <c r="PD52" i="46"/>
  <c r="MX52" i="46"/>
  <c r="OK52" i="46"/>
  <c r="NJ52" i="46"/>
  <c r="NP52" i="46"/>
  <c r="OY52" i="46"/>
  <c r="PZ52" i="46"/>
  <c r="NU52" i="46"/>
  <c r="PN52" i="46"/>
  <c r="OW52" i="46"/>
  <c r="OF52" i="46"/>
  <c r="MN52" i="46"/>
  <c r="PK52" i="46"/>
  <c r="MV52" i="46"/>
  <c r="NR52" i="46"/>
  <c r="NE52" i="46"/>
  <c r="PM52" i="46"/>
  <c r="QA52" i="46"/>
  <c r="MJ52" i="46"/>
  <c r="ND52" i="46"/>
  <c r="MG52" i="46"/>
  <c r="NY52" i="46"/>
  <c r="OE52" i="46"/>
  <c r="PB52" i="46"/>
  <c r="OX52" i="46"/>
  <c r="OM52" i="46"/>
  <c r="MS52" i="46"/>
  <c r="OQ52" i="46"/>
  <c r="NC52" i="46"/>
  <c r="OB52" i="46"/>
  <c r="QI52" i="46"/>
  <c r="PY52" i="46"/>
  <c r="OO52" i="46"/>
  <c r="MH52" i="46"/>
  <c r="PU52" i="46"/>
  <c r="QE52" i="46"/>
  <c r="NX52" i="46"/>
  <c r="OC52" i="46"/>
  <c r="OR52" i="46"/>
  <c r="PR52" i="46"/>
  <c r="PE52" i="46"/>
  <c r="QO52" i="46"/>
  <c r="OT52" i="46"/>
  <c r="NS52" i="46"/>
  <c r="QF52" i="46"/>
  <c r="PI52" i="46"/>
  <c r="NG52" i="46"/>
  <c r="QL52" i="46"/>
  <c r="NB52" i="46"/>
  <c r="NF52" i="46"/>
  <c r="NT52" i="46"/>
  <c r="MY52" i="46"/>
  <c r="PC52" i="46"/>
  <c r="MM52" i="46"/>
  <c r="MO52" i="46"/>
  <c r="PH52" i="46"/>
  <c r="QJ52" i="46"/>
  <c r="OI52" i="46"/>
  <c r="PJ52" i="46"/>
  <c r="OU52" i="46"/>
  <c r="ON52" i="46"/>
  <c r="NV52" i="46"/>
  <c r="PX52" i="46"/>
  <c r="NW52" i="46"/>
  <c r="QK52" i="46"/>
  <c r="QC51" i="46"/>
  <c r="QM51" i="46"/>
  <c r="NA51" i="46"/>
  <c r="NL51" i="46"/>
  <c r="NM51" i="46"/>
  <c r="PV51" i="46"/>
  <c r="MR51" i="46"/>
  <c r="PA51" i="46"/>
  <c r="QG51" i="46"/>
  <c r="NO51" i="46"/>
  <c r="QP51" i="46"/>
  <c r="PS51" i="46"/>
  <c r="NI51" i="46"/>
  <c r="NK51" i="46"/>
  <c r="OZ51" i="46"/>
  <c r="MP51" i="46"/>
  <c r="QH51" i="46"/>
  <c r="NZ51" i="46"/>
  <c r="OS51" i="46"/>
  <c r="PT51" i="46"/>
  <c r="NQ51" i="46"/>
  <c r="NH51" i="46"/>
  <c r="MI51" i="46"/>
  <c r="ML51" i="46"/>
  <c r="PW51" i="46"/>
  <c r="QN51" i="46"/>
  <c r="OG51" i="46"/>
  <c r="MZ51" i="46"/>
  <c r="OA51" i="46"/>
  <c r="MU51" i="46"/>
  <c r="QB51" i="46"/>
  <c r="OH51" i="46"/>
  <c r="QD51" i="46"/>
  <c r="QQ51" i="46"/>
  <c r="PL51" i="46"/>
  <c r="MK51" i="46"/>
  <c r="NN51" i="46"/>
  <c r="MF51" i="46"/>
  <c r="PP51" i="46"/>
  <c r="OV51" i="46"/>
  <c r="OP51" i="46"/>
  <c r="MW51" i="46"/>
  <c r="PF51" i="46"/>
  <c r="MQ51" i="46"/>
  <c r="OJ51" i="46"/>
  <c r="OL51" i="46"/>
  <c r="PO51" i="46"/>
  <c r="OD51" i="46"/>
  <c r="PQ51" i="46"/>
  <c r="MT51" i="46"/>
  <c r="PG51" i="46"/>
  <c r="PD51" i="46"/>
  <c r="MX51" i="46"/>
  <c r="OK51" i="46"/>
  <c r="NJ51" i="46"/>
  <c r="NP51" i="46"/>
  <c r="OY51" i="46"/>
  <c r="PZ51" i="46"/>
  <c r="NU51" i="46"/>
  <c r="PN51" i="46"/>
  <c r="OW51" i="46"/>
  <c r="OF51" i="46"/>
  <c r="MN51" i="46"/>
  <c r="PK51" i="46"/>
  <c r="MV51" i="46"/>
  <c r="NR51" i="46"/>
  <c r="NE51" i="46"/>
  <c r="PM51" i="46"/>
  <c r="QA51" i="46"/>
  <c r="MJ51" i="46"/>
  <c r="ND51" i="46"/>
  <c r="MG51" i="46"/>
  <c r="NY51" i="46"/>
  <c r="OE51" i="46"/>
  <c r="PB51" i="46"/>
  <c r="OX51" i="46"/>
  <c r="OM51" i="46"/>
  <c r="MS51" i="46"/>
  <c r="OQ51" i="46"/>
  <c r="NC51" i="46"/>
  <c r="OB51" i="46"/>
  <c r="QI51" i="46"/>
  <c r="PY51" i="46"/>
  <c r="OO51" i="46"/>
  <c r="MH51" i="46"/>
  <c r="PU51" i="46"/>
  <c r="QE51" i="46"/>
  <c r="NX51" i="46"/>
  <c r="OC51" i="46"/>
  <c r="OR51" i="46"/>
  <c r="PR51" i="46"/>
  <c r="PE51" i="46"/>
  <c r="QO51" i="46"/>
  <c r="OT51" i="46"/>
  <c r="NS51" i="46"/>
  <c r="QF51" i="46"/>
  <c r="PI51" i="46"/>
  <c r="NG51" i="46"/>
  <c r="QL51" i="46"/>
  <c r="NB51" i="46"/>
  <c r="NF51" i="46"/>
  <c r="NT51" i="46"/>
  <c r="MY51" i="46"/>
  <c r="PC51" i="46"/>
  <c r="MM51" i="46"/>
  <c r="MO51" i="46"/>
  <c r="PH51" i="46"/>
  <c r="QJ51" i="46"/>
  <c r="OI51" i="46"/>
  <c r="PJ51" i="46"/>
  <c r="OU51" i="46"/>
  <c r="ON51" i="46"/>
  <c r="NV51" i="46"/>
  <c r="PX51" i="46"/>
  <c r="NW51" i="46"/>
  <c r="QK51" i="46"/>
  <c r="QC50" i="46"/>
  <c r="QM50" i="46"/>
  <c r="NA50" i="46"/>
  <c r="NL50" i="46"/>
  <c r="NM50" i="46"/>
  <c r="PV50" i="46"/>
  <c r="MR50" i="46"/>
  <c r="PA50" i="46"/>
  <c r="QG50" i="46"/>
  <c r="NO50" i="46"/>
  <c r="QP50" i="46"/>
  <c r="PS50" i="46"/>
  <c r="NI50" i="46"/>
  <c r="NK50" i="46"/>
  <c r="OZ50" i="46"/>
  <c r="MP50" i="46"/>
  <c r="QH50" i="46"/>
  <c r="NZ50" i="46"/>
  <c r="OS50" i="46"/>
  <c r="PT50" i="46"/>
  <c r="NQ50" i="46"/>
  <c r="NH50" i="46"/>
  <c r="MI50" i="46"/>
  <c r="ML50" i="46"/>
  <c r="PW50" i="46"/>
  <c r="QN50" i="46"/>
  <c r="OG50" i="46"/>
  <c r="MZ50" i="46"/>
  <c r="OA50" i="46"/>
  <c r="MU50" i="46"/>
  <c r="QB50" i="46"/>
  <c r="OH50" i="46"/>
  <c r="QD50" i="46"/>
  <c r="QQ50" i="46"/>
  <c r="PL50" i="46"/>
  <c r="MK50" i="46"/>
  <c r="NN50" i="46"/>
  <c r="MF50" i="46"/>
  <c r="PP50" i="46"/>
  <c r="OV50" i="46"/>
  <c r="OP50" i="46"/>
  <c r="MW50" i="46"/>
  <c r="PF50" i="46"/>
  <c r="MQ50" i="46"/>
  <c r="OJ50" i="46"/>
  <c r="OL50" i="46"/>
  <c r="PO50" i="46"/>
  <c r="OD50" i="46"/>
  <c r="PQ50" i="46"/>
  <c r="MT50" i="46"/>
  <c r="PG50" i="46"/>
  <c r="PD50" i="46"/>
  <c r="MX50" i="46"/>
  <c r="OK50" i="46"/>
  <c r="NJ50" i="46"/>
  <c r="NP50" i="46"/>
  <c r="OY50" i="46"/>
  <c r="PZ50" i="46"/>
  <c r="NU50" i="46"/>
  <c r="PN50" i="46"/>
  <c r="OW50" i="46"/>
  <c r="OF50" i="46"/>
  <c r="MN50" i="46"/>
  <c r="PK50" i="46"/>
  <c r="MV50" i="46"/>
  <c r="NR50" i="46"/>
  <c r="NE50" i="46"/>
  <c r="PM50" i="46"/>
  <c r="QA50" i="46"/>
  <c r="MJ50" i="46"/>
  <c r="ND50" i="46"/>
  <c r="MG50" i="46"/>
  <c r="NY50" i="46"/>
  <c r="OE50" i="46"/>
  <c r="PB50" i="46"/>
  <c r="OX50" i="46"/>
  <c r="OM50" i="46"/>
  <c r="MS50" i="46"/>
  <c r="OQ50" i="46"/>
  <c r="NC50" i="46"/>
  <c r="OB50" i="46"/>
  <c r="QI50" i="46"/>
  <c r="PY50" i="46"/>
  <c r="OO50" i="46"/>
  <c r="MH50" i="46"/>
  <c r="PU50" i="46"/>
  <c r="QE50" i="46"/>
  <c r="NX50" i="46"/>
  <c r="OC50" i="46"/>
  <c r="OR50" i="46"/>
  <c r="PR50" i="46"/>
  <c r="PE50" i="46"/>
  <c r="QO50" i="46"/>
  <c r="OT50" i="46"/>
  <c r="NS50" i="46"/>
  <c r="QF50" i="46"/>
  <c r="PI50" i="46"/>
  <c r="NG50" i="46"/>
  <c r="QL50" i="46"/>
  <c r="NB50" i="46"/>
  <c r="NF50" i="46"/>
  <c r="NT50" i="46"/>
  <c r="MY50" i="46"/>
  <c r="PC50" i="46"/>
  <c r="MM50" i="46"/>
  <c r="MO50" i="46"/>
  <c r="PH50" i="46"/>
  <c r="QJ50" i="46"/>
  <c r="OI50" i="46"/>
  <c r="PJ50" i="46"/>
  <c r="OU50" i="46"/>
  <c r="ON50" i="46"/>
  <c r="NV50" i="46"/>
  <c r="PX50" i="46"/>
  <c r="NW50" i="46"/>
  <c r="QK50" i="46"/>
  <c r="QC49" i="46"/>
  <c r="QM49" i="46"/>
  <c r="NA49" i="46"/>
  <c r="NL49" i="46"/>
  <c r="NM49" i="46"/>
  <c r="PV49" i="46"/>
  <c r="MR49" i="46"/>
  <c r="PA49" i="46"/>
  <c r="QG49" i="46"/>
  <c r="NO49" i="46"/>
  <c r="QP49" i="46"/>
  <c r="PS49" i="46"/>
  <c r="NI49" i="46"/>
  <c r="NK49" i="46"/>
  <c r="OZ49" i="46"/>
  <c r="MP49" i="46"/>
  <c r="QH49" i="46"/>
  <c r="NZ49" i="46"/>
  <c r="OS49" i="46"/>
  <c r="PT49" i="46"/>
  <c r="NQ49" i="46"/>
  <c r="NH49" i="46"/>
  <c r="MI49" i="46"/>
  <c r="ML49" i="46"/>
  <c r="PW49" i="46"/>
  <c r="QN49" i="46"/>
  <c r="OG49" i="46"/>
  <c r="MZ49" i="46"/>
  <c r="OA49" i="46"/>
  <c r="MU49" i="46"/>
  <c r="QB49" i="46"/>
  <c r="OH49" i="46"/>
  <c r="QD49" i="46"/>
  <c r="QQ49" i="46"/>
  <c r="PL49" i="46"/>
  <c r="MK49" i="46"/>
  <c r="NN49" i="46"/>
  <c r="MF49" i="46"/>
  <c r="PP49" i="46"/>
  <c r="OV49" i="46"/>
  <c r="OP49" i="46"/>
  <c r="MW49" i="46"/>
  <c r="PF49" i="46"/>
  <c r="MQ49" i="46"/>
  <c r="OJ49" i="46"/>
  <c r="OL49" i="46"/>
  <c r="PO49" i="46"/>
  <c r="OD49" i="46"/>
  <c r="PQ49" i="46"/>
  <c r="MT49" i="46"/>
  <c r="PG49" i="46"/>
  <c r="PD49" i="46"/>
  <c r="MX49" i="46"/>
  <c r="OK49" i="46"/>
  <c r="NJ49" i="46"/>
  <c r="NP49" i="46"/>
  <c r="OY49" i="46"/>
  <c r="PZ49" i="46"/>
  <c r="NU49" i="46"/>
  <c r="PN49" i="46"/>
  <c r="OW49" i="46"/>
  <c r="OF49" i="46"/>
  <c r="MN49" i="46"/>
  <c r="PK49" i="46"/>
  <c r="MV49" i="46"/>
  <c r="NR49" i="46"/>
  <c r="NE49" i="46"/>
  <c r="PM49" i="46"/>
  <c r="QA49" i="46"/>
  <c r="MJ49" i="46"/>
  <c r="ND49" i="46"/>
  <c r="MG49" i="46"/>
  <c r="NY49" i="46"/>
  <c r="OE49" i="46"/>
  <c r="PB49" i="46"/>
  <c r="OX49" i="46"/>
  <c r="OM49" i="46"/>
  <c r="MS49" i="46"/>
  <c r="OQ49" i="46"/>
  <c r="NC49" i="46"/>
  <c r="OB49" i="46"/>
  <c r="QI49" i="46"/>
  <c r="PY49" i="46"/>
  <c r="OO49" i="46"/>
  <c r="MH49" i="46"/>
  <c r="PU49" i="46"/>
  <c r="QE49" i="46"/>
  <c r="NX49" i="46"/>
  <c r="OC49" i="46"/>
  <c r="OR49" i="46"/>
  <c r="PR49" i="46"/>
  <c r="PE49" i="46"/>
  <c r="QO49" i="46"/>
  <c r="OT49" i="46"/>
  <c r="NS49" i="46"/>
  <c r="QF49" i="46"/>
  <c r="PI49" i="46"/>
  <c r="NG49" i="46"/>
  <c r="QL49" i="46"/>
  <c r="NB49" i="46"/>
  <c r="NF49" i="46"/>
  <c r="NT49" i="46"/>
  <c r="MY49" i="46"/>
  <c r="PC49" i="46"/>
  <c r="MM49" i="46"/>
  <c r="MO49" i="46"/>
  <c r="PH49" i="46"/>
  <c r="QJ49" i="46"/>
  <c r="OI49" i="46"/>
  <c r="PJ49" i="46"/>
  <c r="OU49" i="46"/>
  <c r="ON49" i="46"/>
  <c r="NV49" i="46"/>
  <c r="PX49" i="46"/>
  <c r="NW49" i="46"/>
  <c r="QK49" i="46"/>
  <c r="QC48" i="46"/>
  <c r="QM48" i="46"/>
  <c r="NA48" i="46"/>
  <c r="NL48" i="46"/>
  <c r="NM48" i="46"/>
  <c r="PV48" i="46"/>
  <c r="MR48" i="46"/>
  <c r="PA48" i="46"/>
  <c r="QG48" i="46"/>
  <c r="NO48" i="46"/>
  <c r="QP48" i="46"/>
  <c r="PS48" i="46"/>
  <c r="NI48" i="46"/>
  <c r="NK48" i="46"/>
  <c r="OZ48" i="46"/>
  <c r="MP48" i="46"/>
  <c r="QH48" i="46"/>
  <c r="NZ48" i="46"/>
  <c r="OS48" i="46"/>
  <c r="PT48" i="46"/>
  <c r="NQ48" i="46"/>
  <c r="NH48" i="46"/>
  <c r="MI48" i="46"/>
  <c r="ML48" i="46"/>
  <c r="PW48" i="46"/>
  <c r="QN48" i="46"/>
  <c r="OG48" i="46"/>
  <c r="MZ48" i="46"/>
  <c r="OA48" i="46"/>
  <c r="MU48" i="46"/>
  <c r="QB48" i="46"/>
  <c r="OH48" i="46"/>
  <c r="QD48" i="46"/>
  <c r="QQ48" i="46"/>
  <c r="PL48" i="46"/>
  <c r="MK48" i="46"/>
  <c r="NN48" i="46"/>
  <c r="MF48" i="46"/>
  <c r="PP48" i="46"/>
  <c r="OV48" i="46"/>
  <c r="OP48" i="46"/>
  <c r="MW48" i="46"/>
  <c r="PF48" i="46"/>
  <c r="MQ48" i="46"/>
  <c r="OJ48" i="46"/>
  <c r="OL48" i="46"/>
  <c r="PO48" i="46"/>
  <c r="OD48" i="46"/>
  <c r="PQ48" i="46"/>
  <c r="MT48" i="46"/>
  <c r="PG48" i="46"/>
  <c r="PD48" i="46"/>
  <c r="MX48" i="46"/>
  <c r="OK48" i="46"/>
  <c r="NJ48" i="46"/>
  <c r="NP48" i="46"/>
  <c r="OY48" i="46"/>
  <c r="PZ48" i="46"/>
  <c r="NU48" i="46"/>
  <c r="PN48" i="46"/>
  <c r="OW48" i="46"/>
  <c r="OF48" i="46"/>
  <c r="MN48" i="46"/>
  <c r="PK48" i="46"/>
  <c r="MV48" i="46"/>
  <c r="NR48" i="46"/>
  <c r="NE48" i="46"/>
  <c r="PM48" i="46"/>
  <c r="QA48" i="46"/>
  <c r="MJ48" i="46"/>
  <c r="ND48" i="46"/>
  <c r="MG48" i="46"/>
  <c r="NY48" i="46"/>
  <c r="OE48" i="46"/>
  <c r="PB48" i="46"/>
  <c r="OX48" i="46"/>
  <c r="OM48" i="46"/>
  <c r="MS48" i="46"/>
  <c r="OQ48" i="46"/>
  <c r="NC48" i="46"/>
  <c r="OB48" i="46"/>
  <c r="QI48" i="46"/>
  <c r="PY48" i="46"/>
  <c r="OO48" i="46"/>
  <c r="MH48" i="46"/>
  <c r="PU48" i="46"/>
  <c r="QE48" i="46"/>
  <c r="NX48" i="46"/>
  <c r="OC48" i="46"/>
  <c r="OR48" i="46"/>
  <c r="PR48" i="46"/>
  <c r="PE48" i="46"/>
  <c r="QO48" i="46"/>
  <c r="OT48" i="46"/>
  <c r="NS48" i="46"/>
  <c r="QF48" i="46"/>
  <c r="PI48" i="46"/>
  <c r="NG48" i="46"/>
  <c r="QL48" i="46"/>
  <c r="NB48" i="46"/>
  <c r="NF48" i="46"/>
  <c r="NT48" i="46"/>
  <c r="MY48" i="46"/>
  <c r="PC48" i="46"/>
  <c r="MM48" i="46"/>
  <c r="MO48" i="46"/>
  <c r="PH48" i="46"/>
  <c r="QJ48" i="46"/>
  <c r="OI48" i="46"/>
  <c r="PJ48" i="46"/>
  <c r="OU48" i="46"/>
  <c r="ON48" i="46"/>
  <c r="NV48" i="46"/>
  <c r="PX48" i="46"/>
  <c r="NW48" i="46"/>
  <c r="QK48" i="46"/>
  <c r="QC47" i="46"/>
  <c r="QM47" i="46"/>
  <c r="NA47" i="46"/>
  <c r="NL47" i="46"/>
  <c r="NM47" i="46"/>
  <c r="PV47" i="46"/>
  <c r="MR47" i="46"/>
  <c r="PA47" i="46"/>
  <c r="QG47" i="46"/>
  <c r="NO47" i="46"/>
  <c r="QP47" i="46"/>
  <c r="PS47" i="46"/>
  <c r="NI47" i="46"/>
  <c r="NK47" i="46"/>
  <c r="OZ47" i="46"/>
  <c r="MP47" i="46"/>
  <c r="QH47" i="46"/>
  <c r="NZ47" i="46"/>
  <c r="OS47" i="46"/>
  <c r="PT47" i="46"/>
  <c r="NQ47" i="46"/>
  <c r="NH47" i="46"/>
  <c r="MI47" i="46"/>
  <c r="ML47" i="46"/>
  <c r="PW47" i="46"/>
  <c r="QN47" i="46"/>
  <c r="OG47" i="46"/>
  <c r="MZ47" i="46"/>
  <c r="OA47" i="46"/>
  <c r="MU47" i="46"/>
  <c r="QB47" i="46"/>
  <c r="OH47" i="46"/>
  <c r="QD47" i="46"/>
  <c r="QQ47" i="46"/>
  <c r="PL47" i="46"/>
  <c r="MK47" i="46"/>
  <c r="NN47" i="46"/>
  <c r="MF47" i="46"/>
  <c r="PP47" i="46"/>
  <c r="OV47" i="46"/>
  <c r="OP47" i="46"/>
  <c r="MW47" i="46"/>
  <c r="PF47" i="46"/>
  <c r="MQ47" i="46"/>
  <c r="OJ47" i="46"/>
  <c r="OL47" i="46"/>
  <c r="PO47" i="46"/>
  <c r="OD47" i="46"/>
  <c r="PQ47" i="46"/>
  <c r="MT47" i="46"/>
  <c r="PG47" i="46"/>
  <c r="PD47" i="46"/>
  <c r="MX47" i="46"/>
  <c r="OK47" i="46"/>
  <c r="NJ47" i="46"/>
  <c r="NP47" i="46"/>
  <c r="OY47" i="46"/>
  <c r="PZ47" i="46"/>
  <c r="NU47" i="46"/>
  <c r="PN47" i="46"/>
  <c r="OW47" i="46"/>
  <c r="OF47" i="46"/>
  <c r="MN47" i="46"/>
  <c r="PK47" i="46"/>
  <c r="MV47" i="46"/>
  <c r="NR47" i="46"/>
  <c r="NE47" i="46"/>
  <c r="PM47" i="46"/>
  <c r="QA47" i="46"/>
  <c r="MJ47" i="46"/>
  <c r="ND47" i="46"/>
  <c r="MG47" i="46"/>
  <c r="NY47" i="46"/>
  <c r="OE47" i="46"/>
  <c r="PB47" i="46"/>
  <c r="OX47" i="46"/>
  <c r="OM47" i="46"/>
  <c r="MS47" i="46"/>
  <c r="OQ47" i="46"/>
  <c r="NC47" i="46"/>
  <c r="OB47" i="46"/>
  <c r="QI47" i="46"/>
  <c r="PY47" i="46"/>
  <c r="OO47" i="46"/>
  <c r="MH47" i="46"/>
  <c r="PU47" i="46"/>
  <c r="QE47" i="46"/>
  <c r="NX47" i="46"/>
  <c r="OC47" i="46"/>
  <c r="OR47" i="46"/>
  <c r="PR47" i="46"/>
  <c r="PE47" i="46"/>
  <c r="QO47" i="46"/>
  <c r="OT47" i="46"/>
  <c r="NS47" i="46"/>
  <c r="QF47" i="46"/>
  <c r="PI47" i="46"/>
  <c r="NG47" i="46"/>
  <c r="QL47" i="46"/>
  <c r="NB47" i="46"/>
  <c r="NF47" i="46"/>
  <c r="NT47" i="46"/>
  <c r="MY47" i="46"/>
  <c r="PC47" i="46"/>
  <c r="MM47" i="46"/>
  <c r="MO47" i="46"/>
  <c r="PH47" i="46"/>
  <c r="QJ47" i="46"/>
  <c r="OI47" i="46"/>
  <c r="PJ47" i="46"/>
  <c r="OU47" i="46"/>
  <c r="ON47" i="46"/>
  <c r="NV47" i="46"/>
  <c r="PX47" i="46"/>
  <c r="NW47" i="46"/>
  <c r="QK47" i="46"/>
  <c r="QC46" i="46"/>
  <c r="QM46" i="46"/>
  <c r="NA46" i="46"/>
  <c r="NL46" i="46"/>
  <c r="NM46" i="46"/>
  <c r="PV46" i="46"/>
  <c r="MR46" i="46"/>
  <c r="PA46" i="46"/>
  <c r="QG46" i="46"/>
  <c r="NO46" i="46"/>
  <c r="QP46" i="46"/>
  <c r="PS46" i="46"/>
  <c r="NI46" i="46"/>
  <c r="NK46" i="46"/>
  <c r="OZ46" i="46"/>
  <c r="MP46" i="46"/>
  <c r="QH46" i="46"/>
  <c r="NZ46" i="46"/>
  <c r="OS46" i="46"/>
  <c r="PT46" i="46"/>
  <c r="NQ46" i="46"/>
  <c r="NH46" i="46"/>
  <c r="MI46" i="46"/>
  <c r="ML46" i="46"/>
  <c r="PW46" i="46"/>
  <c r="QN46" i="46"/>
  <c r="OG46" i="46"/>
  <c r="MZ46" i="46"/>
  <c r="OA46" i="46"/>
  <c r="MU46" i="46"/>
  <c r="QB46" i="46"/>
  <c r="OH46" i="46"/>
  <c r="QD46" i="46"/>
  <c r="QQ46" i="46"/>
  <c r="PL46" i="46"/>
  <c r="MK46" i="46"/>
  <c r="NN46" i="46"/>
  <c r="MF46" i="46"/>
  <c r="PP46" i="46"/>
  <c r="OV46" i="46"/>
  <c r="OP46" i="46"/>
  <c r="MW46" i="46"/>
  <c r="PF46" i="46"/>
  <c r="MQ46" i="46"/>
  <c r="OJ46" i="46"/>
  <c r="OL46" i="46"/>
  <c r="PO46" i="46"/>
  <c r="OD46" i="46"/>
  <c r="PQ46" i="46"/>
  <c r="MT46" i="46"/>
  <c r="PG46" i="46"/>
  <c r="PD46" i="46"/>
  <c r="MX46" i="46"/>
  <c r="OK46" i="46"/>
  <c r="NJ46" i="46"/>
  <c r="NP46" i="46"/>
  <c r="OY46" i="46"/>
  <c r="PZ46" i="46"/>
  <c r="NU46" i="46"/>
  <c r="PN46" i="46"/>
  <c r="OW46" i="46"/>
  <c r="OF46" i="46"/>
  <c r="MN46" i="46"/>
  <c r="PK46" i="46"/>
  <c r="MV46" i="46"/>
  <c r="NR46" i="46"/>
  <c r="NE46" i="46"/>
  <c r="PM46" i="46"/>
  <c r="QA46" i="46"/>
  <c r="MJ46" i="46"/>
  <c r="ND46" i="46"/>
  <c r="MG46" i="46"/>
  <c r="NY46" i="46"/>
  <c r="OE46" i="46"/>
  <c r="PB46" i="46"/>
  <c r="OX46" i="46"/>
  <c r="OM46" i="46"/>
  <c r="MS46" i="46"/>
  <c r="OQ46" i="46"/>
  <c r="NC46" i="46"/>
  <c r="OB46" i="46"/>
  <c r="QI46" i="46"/>
  <c r="PY46" i="46"/>
  <c r="OO46" i="46"/>
  <c r="MH46" i="46"/>
  <c r="PU46" i="46"/>
  <c r="QE46" i="46"/>
  <c r="NX46" i="46"/>
  <c r="OC46" i="46"/>
  <c r="OR46" i="46"/>
  <c r="PR46" i="46"/>
  <c r="PE46" i="46"/>
  <c r="QO46" i="46"/>
  <c r="OT46" i="46"/>
  <c r="NS46" i="46"/>
  <c r="QF46" i="46"/>
  <c r="PI46" i="46"/>
  <c r="NG46" i="46"/>
  <c r="QL46" i="46"/>
  <c r="NB46" i="46"/>
  <c r="NF46" i="46"/>
  <c r="NT46" i="46"/>
  <c r="MY46" i="46"/>
  <c r="PC46" i="46"/>
  <c r="MM46" i="46"/>
  <c r="MO46" i="46"/>
  <c r="PH46" i="46"/>
  <c r="QJ46" i="46"/>
  <c r="OI46" i="46"/>
  <c r="PJ46" i="46"/>
  <c r="OU46" i="46"/>
  <c r="ON46" i="46"/>
  <c r="NV46" i="46"/>
  <c r="PX46" i="46"/>
  <c r="NW46" i="46"/>
  <c r="QK46" i="46"/>
  <c r="QC45" i="46"/>
  <c r="QM45" i="46"/>
  <c r="NA45" i="46"/>
  <c r="NL45" i="46"/>
  <c r="NM45" i="46"/>
  <c r="PV45" i="46"/>
  <c r="MR45" i="46"/>
  <c r="PA45" i="46"/>
  <c r="QG45" i="46"/>
  <c r="NO45" i="46"/>
  <c r="QP45" i="46"/>
  <c r="PS45" i="46"/>
  <c r="NI45" i="46"/>
  <c r="NK45" i="46"/>
  <c r="OZ45" i="46"/>
  <c r="MP45" i="46"/>
  <c r="QH45" i="46"/>
  <c r="NZ45" i="46"/>
  <c r="OS45" i="46"/>
  <c r="PT45" i="46"/>
  <c r="NQ45" i="46"/>
  <c r="NH45" i="46"/>
  <c r="MI45" i="46"/>
  <c r="ML45" i="46"/>
  <c r="PW45" i="46"/>
  <c r="QN45" i="46"/>
  <c r="OG45" i="46"/>
  <c r="MZ45" i="46"/>
  <c r="OA45" i="46"/>
  <c r="MU45" i="46"/>
  <c r="QB45" i="46"/>
  <c r="OH45" i="46"/>
  <c r="QD45" i="46"/>
  <c r="QQ45" i="46"/>
  <c r="PL45" i="46"/>
  <c r="MK45" i="46"/>
  <c r="NN45" i="46"/>
  <c r="MF45" i="46"/>
  <c r="PP45" i="46"/>
  <c r="OV45" i="46"/>
  <c r="OP45" i="46"/>
  <c r="MW45" i="46"/>
  <c r="PF45" i="46"/>
  <c r="MQ45" i="46"/>
  <c r="OJ45" i="46"/>
  <c r="OL45" i="46"/>
  <c r="PO45" i="46"/>
  <c r="OD45" i="46"/>
  <c r="PQ45" i="46"/>
  <c r="MT45" i="46"/>
  <c r="PG45" i="46"/>
  <c r="PD45" i="46"/>
  <c r="MX45" i="46"/>
  <c r="OK45" i="46"/>
  <c r="NJ45" i="46"/>
  <c r="NP45" i="46"/>
  <c r="OY45" i="46"/>
  <c r="PZ45" i="46"/>
  <c r="NU45" i="46"/>
  <c r="PN45" i="46"/>
  <c r="OW45" i="46"/>
  <c r="OF45" i="46"/>
  <c r="MN45" i="46"/>
  <c r="PK45" i="46"/>
  <c r="MV45" i="46"/>
  <c r="NR45" i="46"/>
  <c r="NE45" i="46"/>
  <c r="PM45" i="46"/>
  <c r="QA45" i="46"/>
  <c r="MJ45" i="46"/>
  <c r="ND45" i="46"/>
  <c r="MG45" i="46"/>
  <c r="NY45" i="46"/>
  <c r="OE45" i="46"/>
  <c r="PB45" i="46"/>
  <c r="OX45" i="46"/>
  <c r="OM45" i="46"/>
  <c r="MS45" i="46"/>
  <c r="OQ45" i="46"/>
  <c r="NC45" i="46"/>
  <c r="OB45" i="46"/>
  <c r="QI45" i="46"/>
  <c r="PY45" i="46"/>
  <c r="OO45" i="46"/>
  <c r="MH45" i="46"/>
  <c r="PU45" i="46"/>
  <c r="QE45" i="46"/>
  <c r="NX45" i="46"/>
  <c r="OC45" i="46"/>
  <c r="OR45" i="46"/>
  <c r="PR45" i="46"/>
  <c r="PE45" i="46"/>
  <c r="QO45" i="46"/>
  <c r="OT45" i="46"/>
  <c r="NS45" i="46"/>
  <c r="QF45" i="46"/>
  <c r="PI45" i="46"/>
  <c r="NG45" i="46"/>
  <c r="QL45" i="46"/>
  <c r="NB45" i="46"/>
  <c r="NF45" i="46"/>
  <c r="NT45" i="46"/>
  <c r="MY45" i="46"/>
  <c r="PC45" i="46"/>
  <c r="MM45" i="46"/>
  <c r="MO45" i="46"/>
  <c r="PH45" i="46"/>
  <c r="QJ45" i="46"/>
  <c r="OI45" i="46"/>
  <c r="PJ45" i="46"/>
  <c r="OU45" i="46"/>
  <c r="ON45" i="46"/>
  <c r="NV45" i="46"/>
  <c r="PX45" i="46"/>
  <c r="NW45" i="46"/>
  <c r="QK45" i="46"/>
  <c r="QC44" i="46"/>
  <c r="QM44" i="46"/>
  <c r="NA44" i="46"/>
  <c r="NL44" i="46"/>
  <c r="NM44" i="46"/>
  <c r="PV44" i="46"/>
  <c r="MR44" i="46"/>
  <c r="PA44" i="46"/>
  <c r="QG44" i="46"/>
  <c r="NO44" i="46"/>
  <c r="QP44" i="46"/>
  <c r="PS44" i="46"/>
  <c r="NI44" i="46"/>
  <c r="NK44" i="46"/>
  <c r="OZ44" i="46"/>
  <c r="MP44" i="46"/>
  <c r="QH44" i="46"/>
  <c r="NZ44" i="46"/>
  <c r="OS44" i="46"/>
  <c r="PT44" i="46"/>
  <c r="NQ44" i="46"/>
  <c r="NH44" i="46"/>
  <c r="MI44" i="46"/>
  <c r="ML44" i="46"/>
  <c r="PW44" i="46"/>
  <c r="QN44" i="46"/>
  <c r="OG44" i="46"/>
  <c r="MZ44" i="46"/>
  <c r="OA44" i="46"/>
  <c r="MU44" i="46"/>
  <c r="QB44" i="46"/>
  <c r="OH44" i="46"/>
  <c r="QD44" i="46"/>
  <c r="QQ44" i="46"/>
  <c r="PL44" i="46"/>
  <c r="MK44" i="46"/>
  <c r="NN44" i="46"/>
  <c r="MF44" i="46"/>
  <c r="PP44" i="46"/>
  <c r="OV44" i="46"/>
  <c r="OP44" i="46"/>
  <c r="MW44" i="46"/>
  <c r="PF44" i="46"/>
  <c r="MQ44" i="46"/>
  <c r="OJ44" i="46"/>
  <c r="OL44" i="46"/>
  <c r="PO44" i="46"/>
  <c r="OD44" i="46"/>
  <c r="PQ44" i="46"/>
  <c r="MT44" i="46"/>
  <c r="PG44" i="46"/>
  <c r="PD44" i="46"/>
  <c r="MX44" i="46"/>
  <c r="OK44" i="46"/>
  <c r="NJ44" i="46"/>
  <c r="NP44" i="46"/>
  <c r="OY44" i="46"/>
  <c r="PZ44" i="46"/>
  <c r="NU44" i="46"/>
  <c r="PN44" i="46"/>
  <c r="OW44" i="46"/>
  <c r="OF44" i="46"/>
  <c r="MN44" i="46"/>
  <c r="PK44" i="46"/>
  <c r="MV44" i="46"/>
  <c r="NR44" i="46"/>
  <c r="NE44" i="46"/>
  <c r="PM44" i="46"/>
  <c r="QA44" i="46"/>
  <c r="MJ44" i="46"/>
  <c r="ND44" i="46"/>
  <c r="MG44" i="46"/>
  <c r="NY44" i="46"/>
  <c r="OE44" i="46"/>
  <c r="PB44" i="46"/>
  <c r="OX44" i="46"/>
  <c r="OM44" i="46"/>
  <c r="MS44" i="46"/>
  <c r="OQ44" i="46"/>
  <c r="NC44" i="46"/>
  <c r="OB44" i="46"/>
  <c r="QI44" i="46"/>
  <c r="PY44" i="46"/>
  <c r="OO44" i="46"/>
  <c r="MH44" i="46"/>
  <c r="PU44" i="46"/>
  <c r="QE44" i="46"/>
  <c r="NX44" i="46"/>
  <c r="OC44" i="46"/>
  <c r="OR44" i="46"/>
  <c r="PR44" i="46"/>
  <c r="PE44" i="46"/>
  <c r="QO44" i="46"/>
  <c r="OT44" i="46"/>
  <c r="NS44" i="46"/>
  <c r="QF44" i="46"/>
  <c r="PI44" i="46"/>
  <c r="NG44" i="46"/>
  <c r="QL44" i="46"/>
  <c r="NB44" i="46"/>
  <c r="NF44" i="46"/>
  <c r="NT44" i="46"/>
  <c r="MY44" i="46"/>
  <c r="PC44" i="46"/>
  <c r="MM44" i="46"/>
  <c r="MO44" i="46"/>
  <c r="PH44" i="46"/>
  <c r="QJ44" i="46"/>
  <c r="OI44" i="46"/>
  <c r="PJ44" i="46"/>
  <c r="OU44" i="46"/>
  <c r="ON44" i="46"/>
  <c r="NV44" i="46"/>
  <c r="PX44" i="46"/>
  <c r="NW44" i="46"/>
  <c r="QK44" i="46"/>
  <c r="QC43" i="46"/>
  <c r="QM43" i="46"/>
  <c r="NA43" i="46"/>
  <c r="NL43" i="46"/>
  <c r="NM43" i="46"/>
  <c r="PV43" i="46"/>
  <c r="MR43" i="46"/>
  <c r="PA43" i="46"/>
  <c r="QG43" i="46"/>
  <c r="NO43" i="46"/>
  <c r="QP43" i="46"/>
  <c r="PS43" i="46"/>
  <c r="NI43" i="46"/>
  <c r="NK43" i="46"/>
  <c r="OZ43" i="46"/>
  <c r="MP43" i="46"/>
  <c r="QH43" i="46"/>
  <c r="NZ43" i="46"/>
  <c r="OS43" i="46"/>
  <c r="PT43" i="46"/>
  <c r="NQ43" i="46"/>
  <c r="NH43" i="46"/>
  <c r="MI43" i="46"/>
  <c r="ML43" i="46"/>
  <c r="PW43" i="46"/>
  <c r="QN43" i="46"/>
  <c r="OG43" i="46"/>
  <c r="MZ43" i="46"/>
  <c r="OA43" i="46"/>
  <c r="MU43" i="46"/>
  <c r="QB43" i="46"/>
  <c r="OH43" i="46"/>
  <c r="QD43" i="46"/>
  <c r="QQ43" i="46"/>
  <c r="PL43" i="46"/>
  <c r="MK43" i="46"/>
  <c r="NN43" i="46"/>
  <c r="MF43" i="46"/>
  <c r="PP43" i="46"/>
  <c r="OV43" i="46"/>
  <c r="OP43" i="46"/>
  <c r="MW43" i="46"/>
  <c r="PF43" i="46"/>
  <c r="MQ43" i="46"/>
  <c r="OJ43" i="46"/>
  <c r="OL43" i="46"/>
  <c r="PO43" i="46"/>
  <c r="OD43" i="46"/>
  <c r="PQ43" i="46"/>
  <c r="MT43" i="46"/>
  <c r="PG43" i="46"/>
  <c r="PD43" i="46"/>
  <c r="MX43" i="46"/>
  <c r="OK43" i="46"/>
  <c r="NJ43" i="46"/>
  <c r="NP43" i="46"/>
  <c r="OY43" i="46"/>
  <c r="PZ43" i="46"/>
  <c r="NU43" i="46"/>
  <c r="PN43" i="46"/>
  <c r="OW43" i="46"/>
  <c r="OF43" i="46"/>
  <c r="MN43" i="46"/>
  <c r="PK43" i="46"/>
  <c r="MV43" i="46"/>
  <c r="NR43" i="46"/>
  <c r="NE43" i="46"/>
  <c r="PM43" i="46"/>
  <c r="QA43" i="46"/>
  <c r="MJ43" i="46"/>
  <c r="ND43" i="46"/>
  <c r="MG43" i="46"/>
  <c r="NY43" i="46"/>
  <c r="OE43" i="46"/>
  <c r="PB43" i="46"/>
  <c r="OX43" i="46"/>
  <c r="OM43" i="46"/>
  <c r="MS43" i="46"/>
  <c r="OQ43" i="46"/>
  <c r="NC43" i="46"/>
  <c r="OB43" i="46"/>
  <c r="QI43" i="46"/>
  <c r="PY43" i="46"/>
  <c r="OO43" i="46"/>
  <c r="MH43" i="46"/>
  <c r="PU43" i="46"/>
  <c r="QE43" i="46"/>
  <c r="NX43" i="46"/>
  <c r="OC43" i="46"/>
  <c r="OR43" i="46"/>
  <c r="PR43" i="46"/>
  <c r="PE43" i="46"/>
  <c r="QO43" i="46"/>
  <c r="OT43" i="46"/>
  <c r="NS43" i="46"/>
  <c r="QF43" i="46"/>
  <c r="PI43" i="46"/>
  <c r="NG43" i="46"/>
  <c r="QL43" i="46"/>
  <c r="NB43" i="46"/>
  <c r="NF43" i="46"/>
  <c r="NT43" i="46"/>
  <c r="MY43" i="46"/>
  <c r="PC43" i="46"/>
  <c r="MM43" i="46"/>
  <c r="MO43" i="46"/>
  <c r="PH43" i="46"/>
  <c r="QJ43" i="46"/>
  <c r="OI43" i="46"/>
  <c r="PJ43" i="46"/>
  <c r="OU43" i="46"/>
  <c r="ON43" i="46"/>
  <c r="NV43" i="46"/>
  <c r="PX43" i="46"/>
  <c r="NW43" i="46"/>
  <c r="QK43" i="46"/>
  <c r="QC42" i="46"/>
  <c r="QM42" i="46"/>
  <c r="NA42" i="46"/>
  <c r="NL42" i="46"/>
  <c r="NM42" i="46"/>
  <c r="PV42" i="46"/>
  <c r="MR42" i="46"/>
  <c r="PA42" i="46"/>
  <c r="QG42" i="46"/>
  <c r="NO42" i="46"/>
  <c r="QP42" i="46"/>
  <c r="PS42" i="46"/>
  <c r="NI42" i="46"/>
  <c r="NK42" i="46"/>
  <c r="OZ42" i="46"/>
  <c r="MP42" i="46"/>
  <c r="QH42" i="46"/>
  <c r="NZ42" i="46"/>
  <c r="OS42" i="46"/>
  <c r="PT42" i="46"/>
  <c r="NQ42" i="46"/>
  <c r="NH42" i="46"/>
  <c r="MI42" i="46"/>
  <c r="ML42" i="46"/>
  <c r="PW42" i="46"/>
  <c r="QN42" i="46"/>
  <c r="OG42" i="46"/>
  <c r="MZ42" i="46"/>
  <c r="OA42" i="46"/>
  <c r="MU42" i="46"/>
  <c r="QB42" i="46"/>
  <c r="OH42" i="46"/>
  <c r="QD42" i="46"/>
  <c r="QQ42" i="46"/>
  <c r="PL42" i="46"/>
  <c r="MK42" i="46"/>
  <c r="NN42" i="46"/>
  <c r="MF42" i="46"/>
  <c r="PP42" i="46"/>
  <c r="OV42" i="46"/>
  <c r="OP42" i="46"/>
  <c r="MW42" i="46"/>
  <c r="PF42" i="46"/>
  <c r="MQ42" i="46"/>
  <c r="OJ42" i="46"/>
  <c r="OL42" i="46"/>
  <c r="PO42" i="46"/>
  <c r="OD42" i="46"/>
  <c r="PQ42" i="46"/>
  <c r="MT42" i="46"/>
  <c r="PG42" i="46"/>
  <c r="PD42" i="46"/>
  <c r="MX42" i="46"/>
  <c r="OK42" i="46"/>
  <c r="NJ42" i="46"/>
  <c r="NP42" i="46"/>
  <c r="OY42" i="46"/>
  <c r="PZ42" i="46"/>
  <c r="NU42" i="46"/>
  <c r="PN42" i="46"/>
  <c r="OW42" i="46"/>
  <c r="OF42" i="46"/>
  <c r="MN42" i="46"/>
  <c r="PK42" i="46"/>
  <c r="MV42" i="46"/>
  <c r="NR42" i="46"/>
  <c r="NE42" i="46"/>
  <c r="PM42" i="46"/>
  <c r="QA42" i="46"/>
  <c r="MJ42" i="46"/>
  <c r="ND42" i="46"/>
  <c r="MG42" i="46"/>
  <c r="NY42" i="46"/>
  <c r="OE42" i="46"/>
  <c r="PB42" i="46"/>
  <c r="OX42" i="46"/>
  <c r="OM42" i="46"/>
  <c r="MS42" i="46"/>
  <c r="OQ42" i="46"/>
  <c r="NC42" i="46"/>
  <c r="OB42" i="46"/>
  <c r="QI42" i="46"/>
  <c r="PY42" i="46"/>
  <c r="OO42" i="46"/>
  <c r="MH42" i="46"/>
  <c r="PU42" i="46"/>
  <c r="QE42" i="46"/>
  <c r="NX42" i="46"/>
  <c r="OC42" i="46"/>
  <c r="OR42" i="46"/>
  <c r="PR42" i="46"/>
  <c r="PE42" i="46"/>
  <c r="QO42" i="46"/>
  <c r="OT42" i="46"/>
  <c r="NS42" i="46"/>
  <c r="QF42" i="46"/>
  <c r="PI42" i="46"/>
  <c r="NG42" i="46"/>
  <c r="QL42" i="46"/>
  <c r="NB42" i="46"/>
  <c r="NF42" i="46"/>
  <c r="NT42" i="46"/>
  <c r="MY42" i="46"/>
  <c r="PC42" i="46"/>
  <c r="MM42" i="46"/>
  <c r="MO42" i="46"/>
  <c r="PH42" i="46"/>
  <c r="QJ42" i="46"/>
  <c r="OI42" i="46"/>
  <c r="PJ42" i="46"/>
  <c r="OU42" i="46"/>
  <c r="ON42" i="46"/>
  <c r="NV42" i="46"/>
  <c r="PX42" i="46"/>
  <c r="NW42" i="46"/>
  <c r="QK42" i="46"/>
  <c r="QC41" i="46"/>
  <c r="QM41" i="46"/>
  <c r="NA41" i="46"/>
  <c r="NL41" i="46"/>
  <c r="NM41" i="46"/>
  <c r="PV41" i="46"/>
  <c r="MR41" i="46"/>
  <c r="PA41" i="46"/>
  <c r="QG41" i="46"/>
  <c r="NO41" i="46"/>
  <c r="QP41" i="46"/>
  <c r="PS41" i="46"/>
  <c r="NI41" i="46"/>
  <c r="NK41" i="46"/>
  <c r="OZ41" i="46"/>
  <c r="MP41" i="46"/>
  <c r="QH41" i="46"/>
  <c r="NZ41" i="46"/>
  <c r="OS41" i="46"/>
  <c r="PT41" i="46"/>
  <c r="NQ41" i="46"/>
  <c r="NH41" i="46"/>
  <c r="MI41" i="46"/>
  <c r="ML41" i="46"/>
  <c r="PW41" i="46"/>
  <c r="QN41" i="46"/>
  <c r="OG41" i="46"/>
  <c r="MZ41" i="46"/>
  <c r="OA41" i="46"/>
  <c r="MU41" i="46"/>
  <c r="QB41" i="46"/>
  <c r="OH41" i="46"/>
  <c r="QD41" i="46"/>
  <c r="QQ41" i="46"/>
  <c r="PL41" i="46"/>
  <c r="MK41" i="46"/>
  <c r="NN41" i="46"/>
  <c r="MF41" i="46"/>
  <c r="PP41" i="46"/>
  <c r="OV41" i="46"/>
  <c r="OP41" i="46"/>
  <c r="MW41" i="46"/>
  <c r="PF41" i="46"/>
  <c r="MQ41" i="46"/>
  <c r="OJ41" i="46"/>
  <c r="OL41" i="46"/>
  <c r="PO41" i="46"/>
  <c r="OD41" i="46"/>
  <c r="PQ41" i="46"/>
  <c r="MT41" i="46"/>
  <c r="PG41" i="46"/>
  <c r="PD41" i="46"/>
  <c r="MX41" i="46"/>
  <c r="OK41" i="46"/>
  <c r="NJ41" i="46"/>
  <c r="NP41" i="46"/>
  <c r="OY41" i="46"/>
  <c r="PZ41" i="46"/>
  <c r="NU41" i="46"/>
  <c r="PN41" i="46"/>
  <c r="OW41" i="46"/>
  <c r="OF41" i="46"/>
  <c r="MN41" i="46"/>
  <c r="PK41" i="46"/>
  <c r="MV41" i="46"/>
  <c r="NR41" i="46"/>
  <c r="NE41" i="46"/>
  <c r="PM41" i="46"/>
  <c r="QA41" i="46"/>
  <c r="MJ41" i="46"/>
  <c r="ND41" i="46"/>
  <c r="MG41" i="46"/>
  <c r="NY41" i="46"/>
  <c r="OE41" i="46"/>
  <c r="PB41" i="46"/>
  <c r="OX41" i="46"/>
  <c r="OM41" i="46"/>
  <c r="MS41" i="46"/>
  <c r="OQ41" i="46"/>
  <c r="NC41" i="46"/>
  <c r="OB41" i="46"/>
  <c r="QI41" i="46"/>
  <c r="PY41" i="46"/>
  <c r="OO41" i="46"/>
  <c r="MH41" i="46"/>
  <c r="PU41" i="46"/>
  <c r="QE41" i="46"/>
  <c r="NX41" i="46"/>
  <c r="OC41" i="46"/>
  <c r="OR41" i="46"/>
  <c r="PR41" i="46"/>
  <c r="PE41" i="46"/>
  <c r="QO41" i="46"/>
  <c r="OT41" i="46"/>
  <c r="NS41" i="46"/>
  <c r="QF41" i="46"/>
  <c r="PI41" i="46"/>
  <c r="NG41" i="46"/>
  <c r="QL41" i="46"/>
  <c r="NB41" i="46"/>
  <c r="NF41" i="46"/>
  <c r="NT41" i="46"/>
  <c r="MY41" i="46"/>
  <c r="PC41" i="46"/>
  <c r="MM41" i="46"/>
  <c r="MO41" i="46"/>
  <c r="PH41" i="46"/>
  <c r="QJ41" i="46"/>
  <c r="OI41" i="46"/>
  <c r="PJ41" i="46"/>
  <c r="OU41" i="46"/>
  <c r="ON41" i="46"/>
  <c r="NV41" i="46"/>
  <c r="PX41" i="46"/>
  <c r="NW41" i="46"/>
  <c r="QK41" i="46"/>
  <c r="QC40" i="46"/>
  <c r="QM40" i="46"/>
  <c r="NA40" i="46"/>
  <c r="NL40" i="46"/>
  <c r="NM40" i="46"/>
  <c r="PV40" i="46"/>
  <c r="MR40" i="46"/>
  <c r="PA40" i="46"/>
  <c r="QG40" i="46"/>
  <c r="NO40" i="46"/>
  <c r="QP40" i="46"/>
  <c r="PS40" i="46"/>
  <c r="NI40" i="46"/>
  <c r="NK40" i="46"/>
  <c r="OZ40" i="46"/>
  <c r="MP40" i="46"/>
  <c r="QH40" i="46"/>
  <c r="NZ40" i="46"/>
  <c r="OS40" i="46"/>
  <c r="PT40" i="46"/>
  <c r="NQ40" i="46"/>
  <c r="NH40" i="46"/>
  <c r="MI40" i="46"/>
  <c r="ML40" i="46"/>
  <c r="PW40" i="46"/>
  <c r="QN40" i="46"/>
  <c r="OG40" i="46"/>
  <c r="MZ40" i="46"/>
  <c r="OA40" i="46"/>
  <c r="MU40" i="46"/>
  <c r="QB40" i="46"/>
  <c r="OH40" i="46"/>
  <c r="QD40" i="46"/>
  <c r="QQ40" i="46"/>
  <c r="PL40" i="46"/>
  <c r="MK40" i="46"/>
  <c r="NN40" i="46"/>
  <c r="MF40" i="46"/>
  <c r="PP40" i="46"/>
  <c r="OV40" i="46"/>
  <c r="OP40" i="46"/>
  <c r="MW40" i="46"/>
  <c r="PF40" i="46"/>
  <c r="MQ40" i="46"/>
  <c r="OJ40" i="46"/>
  <c r="OL40" i="46"/>
  <c r="PO40" i="46"/>
  <c r="OD40" i="46"/>
  <c r="PQ40" i="46"/>
  <c r="MT40" i="46"/>
  <c r="PG40" i="46"/>
  <c r="PD40" i="46"/>
  <c r="MX40" i="46"/>
  <c r="OK40" i="46"/>
  <c r="NJ40" i="46"/>
  <c r="NP40" i="46"/>
  <c r="OY40" i="46"/>
  <c r="PZ40" i="46"/>
  <c r="NU40" i="46"/>
  <c r="PN40" i="46"/>
  <c r="OW40" i="46"/>
  <c r="OF40" i="46"/>
  <c r="MN40" i="46"/>
  <c r="PK40" i="46"/>
  <c r="MV40" i="46"/>
  <c r="NR40" i="46"/>
  <c r="NE40" i="46"/>
  <c r="PM40" i="46"/>
  <c r="QA40" i="46"/>
  <c r="MJ40" i="46"/>
  <c r="ND40" i="46"/>
  <c r="MG40" i="46"/>
  <c r="NY40" i="46"/>
  <c r="OE40" i="46"/>
  <c r="PB40" i="46"/>
  <c r="OX40" i="46"/>
  <c r="OM40" i="46"/>
  <c r="MS40" i="46"/>
  <c r="OQ40" i="46"/>
  <c r="NC40" i="46"/>
  <c r="OB40" i="46"/>
  <c r="QI40" i="46"/>
  <c r="PY40" i="46"/>
  <c r="OO40" i="46"/>
  <c r="MH40" i="46"/>
  <c r="PU40" i="46"/>
  <c r="QE40" i="46"/>
  <c r="NX40" i="46"/>
  <c r="OC40" i="46"/>
  <c r="OR40" i="46"/>
  <c r="PR40" i="46"/>
  <c r="PE40" i="46"/>
  <c r="QO40" i="46"/>
  <c r="OT40" i="46"/>
  <c r="NS40" i="46"/>
  <c r="QF40" i="46"/>
  <c r="PI40" i="46"/>
  <c r="NG40" i="46"/>
  <c r="QL40" i="46"/>
  <c r="NB40" i="46"/>
  <c r="NF40" i="46"/>
  <c r="NT40" i="46"/>
  <c r="MY40" i="46"/>
  <c r="PC40" i="46"/>
  <c r="MM40" i="46"/>
  <c r="MO40" i="46"/>
  <c r="PH40" i="46"/>
  <c r="QJ40" i="46"/>
  <c r="OI40" i="46"/>
  <c r="PJ40" i="46"/>
  <c r="OU40" i="46"/>
  <c r="ON40" i="46"/>
  <c r="NV40" i="46"/>
  <c r="PX40" i="46"/>
  <c r="NW40" i="46"/>
  <c r="QK40" i="46"/>
  <c r="QC39" i="46"/>
  <c r="QM39" i="46"/>
  <c r="NA39" i="46"/>
  <c r="NL39" i="46"/>
  <c r="NM39" i="46"/>
  <c r="PV39" i="46"/>
  <c r="MR39" i="46"/>
  <c r="PA39" i="46"/>
  <c r="QG39" i="46"/>
  <c r="NO39" i="46"/>
  <c r="QP39" i="46"/>
  <c r="PS39" i="46"/>
  <c r="NI39" i="46"/>
  <c r="NK39" i="46"/>
  <c r="OZ39" i="46"/>
  <c r="MP39" i="46"/>
  <c r="QH39" i="46"/>
  <c r="NZ39" i="46"/>
  <c r="OS39" i="46"/>
  <c r="PT39" i="46"/>
  <c r="NQ39" i="46"/>
  <c r="NH39" i="46"/>
  <c r="MI39" i="46"/>
  <c r="ML39" i="46"/>
  <c r="PW39" i="46"/>
  <c r="QN39" i="46"/>
  <c r="OG39" i="46"/>
  <c r="MZ39" i="46"/>
  <c r="OA39" i="46"/>
  <c r="MU39" i="46"/>
  <c r="QB39" i="46"/>
  <c r="OH39" i="46"/>
  <c r="QD39" i="46"/>
  <c r="QQ39" i="46"/>
  <c r="PL39" i="46"/>
  <c r="MK39" i="46"/>
  <c r="NN39" i="46"/>
  <c r="MF39" i="46"/>
  <c r="PP39" i="46"/>
  <c r="OV39" i="46"/>
  <c r="OP39" i="46"/>
  <c r="MW39" i="46"/>
  <c r="PF39" i="46"/>
  <c r="MQ39" i="46"/>
  <c r="OJ39" i="46"/>
  <c r="OL39" i="46"/>
  <c r="PO39" i="46"/>
  <c r="OD39" i="46"/>
  <c r="PQ39" i="46"/>
  <c r="MT39" i="46"/>
  <c r="PG39" i="46"/>
  <c r="PD39" i="46"/>
  <c r="MX39" i="46"/>
  <c r="OK39" i="46"/>
  <c r="NJ39" i="46"/>
  <c r="NP39" i="46"/>
  <c r="OY39" i="46"/>
  <c r="PZ39" i="46"/>
  <c r="NU39" i="46"/>
  <c r="PN39" i="46"/>
  <c r="OW39" i="46"/>
  <c r="OF39" i="46"/>
  <c r="MN39" i="46"/>
  <c r="PK39" i="46"/>
  <c r="MV39" i="46"/>
  <c r="NR39" i="46"/>
  <c r="NE39" i="46"/>
  <c r="PM39" i="46"/>
  <c r="QA39" i="46"/>
  <c r="MJ39" i="46"/>
  <c r="ND39" i="46"/>
  <c r="MG39" i="46"/>
  <c r="NY39" i="46"/>
  <c r="OE39" i="46"/>
  <c r="PB39" i="46"/>
  <c r="OX39" i="46"/>
  <c r="OM39" i="46"/>
  <c r="MS39" i="46"/>
  <c r="OQ39" i="46"/>
  <c r="NC39" i="46"/>
  <c r="OB39" i="46"/>
  <c r="QI39" i="46"/>
  <c r="PY39" i="46"/>
  <c r="OO39" i="46"/>
  <c r="MH39" i="46"/>
  <c r="PU39" i="46"/>
  <c r="QE39" i="46"/>
  <c r="NX39" i="46"/>
  <c r="OC39" i="46"/>
  <c r="OR39" i="46"/>
  <c r="PR39" i="46"/>
  <c r="PE39" i="46"/>
  <c r="QO39" i="46"/>
  <c r="OT39" i="46"/>
  <c r="NS39" i="46"/>
  <c r="QF39" i="46"/>
  <c r="PI39" i="46"/>
  <c r="NG39" i="46"/>
  <c r="QL39" i="46"/>
  <c r="NB39" i="46"/>
  <c r="NF39" i="46"/>
  <c r="NT39" i="46"/>
  <c r="MY39" i="46"/>
  <c r="PC39" i="46"/>
  <c r="MM39" i="46"/>
  <c r="MO39" i="46"/>
  <c r="PH39" i="46"/>
  <c r="QJ39" i="46"/>
  <c r="OI39" i="46"/>
  <c r="PJ39" i="46"/>
  <c r="OU39" i="46"/>
  <c r="ON39" i="46"/>
  <c r="NV39" i="46"/>
  <c r="PX39" i="46"/>
  <c r="NW39" i="46"/>
  <c r="QK39" i="46"/>
  <c r="QC38" i="46"/>
  <c r="QM38" i="46"/>
  <c r="NA38" i="46"/>
  <c r="NL38" i="46"/>
  <c r="NM38" i="46"/>
  <c r="PV38" i="46"/>
  <c r="MR38" i="46"/>
  <c r="PA38" i="46"/>
  <c r="QG38" i="46"/>
  <c r="NO38" i="46"/>
  <c r="QP38" i="46"/>
  <c r="PS38" i="46"/>
  <c r="NI38" i="46"/>
  <c r="NK38" i="46"/>
  <c r="OZ38" i="46"/>
  <c r="MP38" i="46"/>
  <c r="QH38" i="46"/>
  <c r="NZ38" i="46"/>
  <c r="OS38" i="46"/>
  <c r="PT38" i="46"/>
  <c r="NQ38" i="46"/>
  <c r="NH38" i="46"/>
  <c r="MI38" i="46"/>
  <c r="ML38" i="46"/>
  <c r="PW38" i="46"/>
  <c r="QN38" i="46"/>
  <c r="OG38" i="46"/>
  <c r="MZ38" i="46"/>
  <c r="OA38" i="46"/>
  <c r="MU38" i="46"/>
  <c r="QB38" i="46"/>
  <c r="OH38" i="46"/>
  <c r="QD38" i="46"/>
  <c r="QQ38" i="46"/>
  <c r="PL38" i="46"/>
  <c r="MK38" i="46"/>
  <c r="NN38" i="46"/>
  <c r="MF38" i="46"/>
  <c r="PP38" i="46"/>
  <c r="OV38" i="46"/>
  <c r="OP38" i="46"/>
  <c r="MW38" i="46"/>
  <c r="PF38" i="46"/>
  <c r="MQ38" i="46"/>
  <c r="OJ38" i="46"/>
  <c r="OL38" i="46"/>
  <c r="PO38" i="46"/>
  <c r="OD38" i="46"/>
  <c r="PQ38" i="46"/>
  <c r="MT38" i="46"/>
  <c r="PG38" i="46"/>
  <c r="PD38" i="46"/>
  <c r="MX38" i="46"/>
  <c r="OK38" i="46"/>
  <c r="NJ38" i="46"/>
  <c r="NP38" i="46"/>
  <c r="OY38" i="46"/>
  <c r="PZ38" i="46"/>
  <c r="NU38" i="46"/>
  <c r="PN38" i="46"/>
  <c r="OW38" i="46"/>
  <c r="OF38" i="46"/>
  <c r="MN38" i="46"/>
  <c r="PK38" i="46"/>
  <c r="MV38" i="46"/>
  <c r="NR38" i="46"/>
  <c r="NE38" i="46"/>
  <c r="PM38" i="46"/>
  <c r="QA38" i="46"/>
  <c r="MJ38" i="46"/>
  <c r="ND38" i="46"/>
  <c r="MG38" i="46"/>
  <c r="NY38" i="46"/>
  <c r="OE38" i="46"/>
  <c r="PB38" i="46"/>
  <c r="OX38" i="46"/>
  <c r="OM38" i="46"/>
  <c r="MS38" i="46"/>
  <c r="OQ38" i="46"/>
  <c r="NC38" i="46"/>
  <c r="OB38" i="46"/>
  <c r="QI38" i="46"/>
  <c r="PY38" i="46"/>
  <c r="OO38" i="46"/>
  <c r="MH38" i="46"/>
  <c r="PU38" i="46"/>
  <c r="QE38" i="46"/>
  <c r="NX38" i="46"/>
  <c r="OC38" i="46"/>
  <c r="OR38" i="46"/>
  <c r="PR38" i="46"/>
  <c r="PE38" i="46"/>
  <c r="QO38" i="46"/>
  <c r="OT38" i="46"/>
  <c r="NS38" i="46"/>
  <c r="QF38" i="46"/>
  <c r="PI38" i="46"/>
  <c r="NG38" i="46"/>
  <c r="QL38" i="46"/>
  <c r="NB38" i="46"/>
  <c r="NF38" i="46"/>
  <c r="NT38" i="46"/>
  <c r="MY38" i="46"/>
  <c r="PC38" i="46"/>
  <c r="MM38" i="46"/>
  <c r="MO38" i="46"/>
  <c r="PH38" i="46"/>
  <c r="QJ38" i="46"/>
  <c r="OI38" i="46"/>
  <c r="PJ38" i="46"/>
  <c r="OU38" i="46"/>
  <c r="ON38" i="46"/>
  <c r="NV38" i="46"/>
  <c r="PX38" i="46"/>
  <c r="NW38" i="46"/>
  <c r="QK38" i="46"/>
  <c r="QC37" i="46"/>
  <c r="QM37" i="46"/>
  <c r="NA37" i="46"/>
  <c r="NL37" i="46"/>
  <c r="NM37" i="46"/>
  <c r="PV37" i="46"/>
  <c r="MR37" i="46"/>
  <c r="PA37" i="46"/>
  <c r="QG37" i="46"/>
  <c r="NO37" i="46"/>
  <c r="QP37" i="46"/>
  <c r="PS37" i="46"/>
  <c r="NI37" i="46"/>
  <c r="NK37" i="46"/>
  <c r="OZ37" i="46"/>
  <c r="MP37" i="46"/>
  <c r="QH37" i="46"/>
  <c r="NZ37" i="46"/>
  <c r="OS37" i="46"/>
  <c r="PT37" i="46"/>
  <c r="NQ37" i="46"/>
  <c r="NH37" i="46"/>
  <c r="MI37" i="46"/>
  <c r="ML37" i="46"/>
  <c r="PW37" i="46"/>
  <c r="QN37" i="46"/>
  <c r="OG37" i="46"/>
  <c r="MZ37" i="46"/>
  <c r="OA37" i="46"/>
  <c r="MU37" i="46"/>
  <c r="QB37" i="46"/>
  <c r="OH37" i="46"/>
  <c r="QD37" i="46"/>
  <c r="QQ37" i="46"/>
  <c r="PL37" i="46"/>
  <c r="MK37" i="46"/>
  <c r="NN37" i="46"/>
  <c r="MF37" i="46"/>
  <c r="PP37" i="46"/>
  <c r="OV37" i="46"/>
  <c r="OP37" i="46"/>
  <c r="MW37" i="46"/>
  <c r="PF37" i="46"/>
  <c r="MQ37" i="46"/>
  <c r="OJ37" i="46"/>
  <c r="OL37" i="46"/>
  <c r="PO37" i="46"/>
  <c r="OD37" i="46"/>
  <c r="PQ37" i="46"/>
  <c r="MT37" i="46"/>
  <c r="PG37" i="46"/>
  <c r="PD37" i="46"/>
  <c r="MX37" i="46"/>
  <c r="OK37" i="46"/>
  <c r="NJ37" i="46"/>
  <c r="NP37" i="46"/>
  <c r="OY37" i="46"/>
  <c r="PZ37" i="46"/>
  <c r="NU37" i="46"/>
  <c r="PN37" i="46"/>
  <c r="OW37" i="46"/>
  <c r="OF37" i="46"/>
  <c r="MN37" i="46"/>
  <c r="PK37" i="46"/>
  <c r="MV37" i="46"/>
  <c r="NR37" i="46"/>
  <c r="NE37" i="46"/>
  <c r="PM37" i="46"/>
  <c r="QA37" i="46"/>
  <c r="MJ37" i="46"/>
  <c r="ND37" i="46"/>
  <c r="MG37" i="46"/>
  <c r="NY37" i="46"/>
  <c r="OE37" i="46"/>
  <c r="PB37" i="46"/>
  <c r="OX37" i="46"/>
  <c r="OM37" i="46"/>
  <c r="MS37" i="46"/>
  <c r="OQ37" i="46"/>
  <c r="NC37" i="46"/>
  <c r="OB37" i="46"/>
  <c r="QI37" i="46"/>
  <c r="PY37" i="46"/>
  <c r="OO37" i="46"/>
  <c r="MH37" i="46"/>
  <c r="PU37" i="46"/>
  <c r="QE37" i="46"/>
  <c r="NX37" i="46"/>
  <c r="OC37" i="46"/>
  <c r="OR37" i="46"/>
  <c r="PR37" i="46"/>
  <c r="PE37" i="46"/>
  <c r="QO37" i="46"/>
  <c r="OT37" i="46"/>
  <c r="NS37" i="46"/>
  <c r="QF37" i="46"/>
  <c r="PI37" i="46"/>
  <c r="NG37" i="46"/>
  <c r="QL37" i="46"/>
  <c r="NB37" i="46"/>
  <c r="NF37" i="46"/>
  <c r="NT37" i="46"/>
  <c r="MY37" i="46"/>
  <c r="PC37" i="46"/>
  <c r="MM37" i="46"/>
  <c r="MO37" i="46"/>
  <c r="PH37" i="46"/>
  <c r="QJ37" i="46"/>
  <c r="OI37" i="46"/>
  <c r="PJ37" i="46"/>
  <c r="OU37" i="46"/>
  <c r="ON37" i="46"/>
  <c r="NV37" i="46"/>
  <c r="PX37" i="46"/>
  <c r="NW37" i="46"/>
  <c r="QK37" i="46"/>
  <c r="QC36" i="46"/>
  <c r="QM36" i="46"/>
  <c r="NA36" i="46"/>
  <c r="NL36" i="46"/>
  <c r="NM36" i="46"/>
  <c r="PV36" i="46"/>
  <c r="MR36" i="46"/>
  <c r="PA36" i="46"/>
  <c r="QG36" i="46"/>
  <c r="NO36" i="46"/>
  <c r="QP36" i="46"/>
  <c r="PS36" i="46"/>
  <c r="NI36" i="46"/>
  <c r="NK36" i="46"/>
  <c r="OZ36" i="46"/>
  <c r="MP36" i="46"/>
  <c r="QH36" i="46"/>
  <c r="NZ36" i="46"/>
  <c r="OS36" i="46"/>
  <c r="PT36" i="46"/>
  <c r="NQ36" i="46"/>
  <c r="NH36" i="46"/>
  <c r="MI36" i="46"/>
  <c r="ML36" i="46"/>
  <c r="PW36" i="46"/>
  <c r="QN36" i="46"/>
  <c r="OG36" i="46"/>
  <c r="MZ36" i="46"/>
  <c r="OA36" i="46"/>
  <c r="MU36" i="46"/>
  <c r="QB36" i="46"/>
  <c r="OH36" i="46"/>
  <c r="QD36" i="46"/>
  <c r="QQ36" i="46"/>
  <c r="PL36" i="46"/>
  <c r="MK36" i="46"/>
  <c r="NN36" i="46"/>
  <c r="MF36" i="46"/>
  <c r="PP36" i="46"/>
  <c r="OV36" i="46"/>
  <c r="OP36" i="46"/>
  <c r="MW36" i="46"/>
  <c r="PF36" i="46"/>
  <c r="MQ36" i="46"/>
  <c r="OJ36" i="46"/>
  <c r="OL36" i="46"/>
  <c r="PO36" i="46"/>
  <c r="OD36" i="46"/>
  <c r="PQ36" i="46"/>
  <c r="MT36" i="46"/>
  <c r="PG36" i="46"/>
  <c r="PD36" i="46"/>
  <c r="MX36" i="46"/>
  <c r="OK36" i="46"/>
  <c r="NJ36" i="46"/>
  <c r="NP36" i="46"/>
  <c r="OY36" i="46"/>
  <c r="PZ36" i="46"/>
  <c r="NU36" i="46"/>
  <c r="PN36" i="46"/>
  <c r="OW36" i="46"/>
  <c r="OF36" i="46"/>
  <c r="MN36" i="46"/>
  <c r="PK36" i="46"/>
  <c r="MV36" i="46"/>
  <c r="NR36" i="46"/>
  <c r="NE36" i="46"/>
  <c r="PM36" i="46"/>
  <c r="QA36" i="46"/>
  <c r="MJ36" i="46"/>
  <c r="ND36" i="46"/>
  <c r="MG36" i="46"/>
  <c r="NY36" i="46"/>
  <c r="OE36" i="46"/>
  <c r="PB36" i="46"/>
  <c r="OX36" i="46"/>
  <c r="OM36" i="46"/>
  <c r="MS36" i="46"/>
  <c r="OQ36" i="46"/>
  <c r="NC36" i="46"/>
  <c r="OB36" i="46"/>
  <c r="QI36" i="46"/>
  <c r="PY36" i="46"/>
  <c r="OO36" i="46"/>
  <c r="MH36" i="46"/>
  <c r="PU36" i="46"/>
  <c r="QE36" i="46"/>
  <c r="NX36" i="46"/>
  <c r="OC36" i="46"/>
  <c r="OR36" i="46"/>
  <c r="PR36" i="46"/>
  <c r="PE36" i="46"/>
  <c r="QO36" i="46"/>
  <c r="OT36" i="46"/>
  <c r="NS36" i="46"/>
  <c r="QF36" i="46"/>
  <c r="PI36" i="46"/>
  <c r="NG36" i="46"/>
  <c r="QL36" i="46"/>
  <c r="NB36" i="46"/>
  <c r="NF36" i="46"/>
  <c r="NT36" i="46"/>
  <c r="MY36" i="46"/>
  <c r="PC36" i="46"/>
  <c r="MM36" i="46"/>
  <c r="MO36" i="46"/>
  <c r="PH36" i="46"/>
  <c r="QJ36" i="46"/>
  <c r="OI36" i="46"/>
  <c r="PJ36" i="46"/>
  <c r="OU36" i="46"/>
  <c r="ON36" i="46"/>
  <c r="NV36" i="46"/>
  <c r="PX36" i="46"/>
  <c r="NW36" i="46"/>
  <c r="QK36" i="46"/>
  <c r="QC35" i="46"/>
  <c r="QM35" i="46"/>
  <c r="NA35" i="46"/>
  <c r="NL35" i="46"/>
  <c r="NM35" i="46"/>
  <c r="PV35" i="46"/>
  <c r="MR35" i="46"/>
  <c r="PA35" i="46"/>
  <c r="QG35" i="46"/>
  <c r="NO35" i="46"/>
  <c r="QP35" i="46"/>
  <c r="PS35" i="46"/>
  <c r="NI35" i="46"/>
  <c r="NK35" i="46"/>
  <c r="OZ35" i="46"/>
  <c r="MP35" i="46"/>
  <c r="QH35" i="46"/>
  <c r="NZ35" i="46"/>
  <c r="OS35" i="46"/>
  <c r="PT35" i="46"/>
  <c r="NQ35" i="46"/>
  <c r="NH35" i="46"/>
  <c r="MI35" i="46"/>
  <c r="ML35" i="46"/>
  <c r="PW35" i="46"/>
  <c r="QN35" i="46"/>
  <c r="OG35" i="46"/>
  <c r="MZ35" i="46"/>
  <c r="OA35" i="46"/>
  <c r="MU35" i="46"/>
  <c r="QB35" i="46"/>
  <c r="OH35" i="46"/>
  <c r="QD35" i="46"/>
  <c r="QQ35" i="46"/>
  <c r="PL35" i="46"/>
  <c r="MK35" i="46"/>
  <c r="NN35" i="46"/>
  <c r="MF35" i="46"/>
  <c r="PP35" i="46"/>
  <c r="OV35" i="46"/>
  <c r="OP35" i="46"/>
  <c r="MW35" i="46"/>
  <c r="PF35" i="46"/>
  <c r="MQ35" i="46"/>
  <c r="OJ35" i="46"/>
  <c r="OL35" i="46"/>
  <c r="PO35" i="46"/>
  <c r="OD35" i="46"/>
  <c r="PQ35" i="46"/>
  <c r="MT35" i="46"/>
  <c r="PG35" i="46"/>
  <c r="PD35" i="46"/>
  <c r="MX35" i="46"/>
  <c r="OK35" i="46"/>
  <c r="NJ35" i="46"/>
  <c r="NP35" i="46"/>
  <c r="OY35" i="46"/>
  <c r="PZ35" i="46"/>
  <c r="NU35" i="46"/>
  <c r="PN35" i="46"/>
  <c r="OW35" i="46"/>
  <c r="OF35" i="46"/>
  <c r="MN35" i="46"/>
  <c r="PK35" i="46"/>
  <c r="MV35" i="46"/>
  <c r="NR35" i="46"/>
  <c r="NE35" i="46"/>
  <c r="PM35" i="46"/>
  <c r="QA35" i="46"/>
  <c r="MJ35" i="46"/>
  <c r="ND35" i="46"/>
  <c r="MG35" i="46"/>
  <c r="NY35" i="46"/>
  <c r="OE35" i="46"/>
  <c r="PB35" i="46"/>
  <c r="OX35" i="46"/>
  <c r="OM35" i="46"/>
  <c r="MS35" i="46"/>
  <c r="OQ35" i="46"/>
  <c r="NC35" i="46"/>
  <c r="OB35" i="46"/>
  <c r="QI35" i="46"/>
  <c r="PY35" i="46"/>
  <c r="OO35" i="46"/>
  <c r="MH35" i="46"/>
  <c r="PU35" i="46"/>
  <c r="QE35" i="46"/>
  <c r="NX35" i="46"/>
  <c r="OC35" i="46"/>
  <c r="OR35" i="46"/>
  <c r="PR35" i="46"/>
  <c r="PE35" i="46"/>
  <c r="QO35" i="46"/>
  <c r="OT35" i="46"/>
  <c r="NS35" i="46"/>
  <c r="QF35" i="46"/>
  <c r="PI35" i="46"/>
  <c r="NG35" i="46"/>
  <c r="QL35" i="46"/>
  <c r="NB35" i="46"/>
  <c r="NF35" i="46"/>
  <c r="NT35" i="46"/>
  <c r="MY35" i="46"/>
  <c r="PC35" i="46"/>
  <c r="MM35" i="46"/>
  <c r="MO35" i="46"/>
  <c r="PH35" i="46"/>
  <c r="QJ35" i="46"/>
  <c r="OI35" i="46"/>
  <c r="PJ35" i="46"/>
  <c r="OU35" i="46"/>
  <c r="ON35" i="46"/>
  <c r="NV35" i="46"/>
  <c r="PX35" i="46"/>
  <c r="NW35" i="46"/>
  <c r="QK35" i="46"/>
  <c r="QC34" i="46"/>
  <c r="QM34" i="46"/>
  <c r="NA34" i="46"/>
  <c r="NL34" i="46"/>
  <c r="NM34" i="46"/>
  <c r="PV34" i="46"/>
  <c r="MR34" i="46"/>
  <c r="PA34" i="46"/>
  <c r="QG34" i="46"/>
  <c r="NO34" i="46"/>
  <c r="QP34" i="46"/>
  <c r="PS34" i="46"/>
  <c r="NI34" i="46"/>
  <c r="NK34" i="46"/>
  <c r="OZ34" i="46"/>
  <c r="MP34" i="46"/>
  <c r="QH34" i="46"/>
  <c r="NZ34" i="46"/>
  <c r="OS34" i="46"/>
  <c r="PT34" i="46"/>
  <c r="NQ34" i="46"/>
  <c r="NH34" i="46"/>
  <c r="MI34" i="46"/>
  <c r="ML34" i="46"/>
  <c r="PW34" i="46"/>
  <c r="QN34" i="46"/>
  <c r="OG34" i="46"/>
  <c r="MZ34" i="46"/>
  <c r="OA34" i="46"/>
  <c r="MU34" i="46"/>
  <c r="QB34" i="46"/>
  <c r="OH34" i="46"/>
  <c r="QD34" i="46"/>
  <c r="QQ34" i="46"/>
  <c r="PL34" i="46"/>
  <c r="MK34" i="46"/>
  <c r="NN34" i="46"/>
  <c r="MF34" i="46"/>
  <c r="PP34" i="46"/>
  <c r="OV34" i="46"/>
  <c r="OP34" i="46"/>
  <c r="MW34" i="46"/>
  <c r="PF34" i="46"/>
  <c r="MQ34" i="46"/>
  <c r="OJ34" i="46"/>
  <c r="OL34" i="46"/>
  <c r="PO34" i="46"/>
  <c r="OD34" i="46"/>
  <c r="PQ34" i="46"/>
  <c r="MT34" i="46"/>
  <c r="PG34" i="46"/>
  <c r="PD34" i="46"/>
  <c r="MX34" i="46"/>
  <c r="OK34" i="46"/>
  <c r="NJ34" i="46"/>
  <c r="NP34" i="46"/>
  <c r="OY34" i="46"/>
  <c r="PZ34" i="46"/>
  <c r="NU34" i="46"/>
  <c r="PN34" i="46"/>
  <c r="OW34" i="46"/>
  <c r="OF34" i="46"/>
  <c r="MN34" i="46"/>
  <c r="PK34" i="46"/>
  <c r="MV34" i="46"/>
  <c r="NR34" i="46"/>
  <c r="NE34" i="46"/>
  <c r="PM34" i="46"/>
  <c r="QA34" i="46"/>
  <c r="MJ34" i="46"/>
  <c r="ND34" i="46"/>
  <c r="MG34" i="46"/>
  <c r="NY34" i="46"/>
  <c r="OE34" i="46"/>
  <c r="PB34" i="46"/>
  <c r="OX34" i="46"/>
  <c r="OM34" i="46"/>
  <c r="MS34" i="46"/>
  <c r="OQ34" i="46"/>
  <c r="NC34" i="46"/>
  <c r="OB34" i="46"/>
  <c r="QI34" i="46"/>
  <c r="PY34" i="46"/>
  <c r="OO34" i="46"/>
  <c r="MH34" i="46"/>
  <c r="PU34" i="46"/>
  <c r="QE34" i="46"/>
  <c r="NX34" i="46"/>
  <c r="OC34" i="46"/>
  <c r="OR34" i="46"/>
  <c r="PR34" i="46"/>
  <c r="PE34" i="46"/>
  <c r="QO34" i="46"/>
  <c r="OT34" i="46"/>
  <c r="NS34" i="46"/>
  <c r="QF34" i="46"/>
  <c r="PI34" i="46"/>
  <c r="NG34" i="46"/>
  <c r="QL34" i="46"/>
  <c r="NB34" i="46"/>
  <c r="NF34" i="46"/>
  <c r="NT34" i="46"/>
  <c r="MY34" i="46"/>
  <c r="PC34" i="46"/>
  <c r="MM34" i="46"/>
  <c r="MO34" i="46"/>
  <c r="PH34" i="46"/>
  <c r="QJ34" i="46"/>
  <c r="OI34" i="46"/>
  <c r="PJ34" i="46"/>
  <c r="OU34" i="46"/>
  <c r="ON34" i="46"/>
  <c r="NV34" i="46"/>
  <c r="PX34" i="46"/>
  <c r="NW34" i="46"/>
  <c r="QK34" i="46"/>
  <c r="QC33" i="46"/>
  <c r="QM33" i="46"/>
  <c r="NA33" i="46"/>
  <c r="NL33" i="46"/>
  <c r="NM33" i="46"/>
  <c r="PV33" i="46"/>
  <c r="MR33" i="46"/>
  <c r="PA33" i="46"/>
  <c r="QG33" i="46"/>
  <c r="NO33" i="46"/>
  <c r="QP33" i="46"/>
  <c r="PS33" i="46"/>
  <c r="NI33" i="46"/>
  <c r="NK33" i="46"/>
  <c r="OZ33" i="46"/>
  <c r="MP33" i="46"/>
  <c r="QH33" i="46"/>
  <c r="NZ33" i="46"/>
  <c r="OS33" i="46"/>
  <c r="PT33" i="46"/>
  <c r="NQ33" i="46"/>
  <c r="NH33" i="46"/>
  <c r="MI33" i="46"/>
  <c r="ML33" i="46"/>
  <c r="PW33" i="46"/>
  <c r="QN33" i="46"/>
  <c r="OG33" i="46"/>
  <c r="MZ33" i="46"/>
  <c r="OA33" i="46"/>
  <c r="MU33" i="46"/>
  <c r="QB33" i="46"/>
  <c r="OH33" i="46"/>
  <c r="QD33" i="46"/>
  <c r="QQ33" i="46"/>
  <c r="PL33" i="46"/>
  <c r="MK33" i="46"/>
  <c r="NN33" i="46"/>
  <c r="MF33" i="46"/>
  <c r="PP33" i="46"/>
  <c r="OV33" i="46"/>
  <c r="OP33" i="46"/>
  <c r="MW33" i="46"/>
  <c r="PF33" i="46"/>
  <c r="MQ33" i="46"/>
  <c r="OJ33" i="46"/>
  <c r="OL33" i="46"/>
  <c r="PO33" i="46"/>
  <c r="OD33" i="46"/>
  <c r="PQ33" i="46"/>
  <c r="MT33" i="46"/>
  <c r="PG33" i="46"/>
  <c r="PD33" i="46"/>
  <c r="MX33" i="46"/>
  <c r="OK33" i="46"/>
  <c r="NJ33" i="46"/>
  <c r="NP33" i="46"/>
  <c r="OY33" i="46"/>
  <c r="PZ33" i="46"/>
  <c r="NU33" i="46"/>
  <c r="PN33" i="46"/>
  <c r="OW33" i="46"/>
  <c r="OF33" i="46"/>
  <c r="MN33" i="46"/>
  <c r="PK33" i="46"/>
  <c r="MV33" i="46"/>
  <c r="NR33" i="46"/>
  <c r="NE33" i="46"/>
  <c r="PM33" i="46"/>
  <c r="QA33" i="46"/>
  <c r="MJ33" i="46"/>
  <c r="ND33" i="46"/>
  <c r="MG33" i="46"/>
  <c r="NY33" i="46"/>
  <c r="OE33" i="46"/>
  <c r="PB33" i="46"/>
  <c r="OX33" i="46"/>
  <c r="OM33" i="46"/>
  <c r="MS33" i="46"/>
  <c r="OQ33" i="46"/>
  <c r="NC33" i="46"/>
  <c r="OB33" i="46"/>
  <c r="QI33" i="46"/>
  <c r="PY33" i="46"/>
  <c r="OO33" i="46"/>
  <c r="MH33" i="46"/>
  <c r="PU33" i="46"/>
  <c r="QE33" i="46"/>
  <c r="NX33" i="46"/>
  <c r="OC33" i="46"/>
  <c r="OR33" i="46"/>
  <c r="PR33" i="46"/>
  <c r="PE33" i="46"/>
  <c r="QO33" i="46"/>
  <c r="OT33" i="46"/>
  <c r="NS33" i="46"/>
  <c r="QF33" i="46"/>
  <c r="PI33" i="46"/>
  <c r="NG33" i="46"/>
  <c r="QL33" i="46"/>
  <c r="NB33" i="46"/>
  <c r="NF33" i="46"/>
  <c r="NT33" i="46"/>
  <c r="MY33" i="46"/>
  <c r="PC33" i="46"/>
  <c r="MM33" i="46"/>
  <c r="MO33" i="46"/>
  <c r="PH33" i="46"/>
  <c r="QJ33" i="46"/>
  <c r="OI33" i="46"/>
  <c r="PJ33" i="46"/>
  <c r="OU33" i="46"/>
  <c r="ON33" i="46"/>
  <c r="NV33" i="46"/>
  <c r="PX33" i="46"/>
  <c r="NW33" i="46"/>
  <c r="QK33" i="46"/>
  <c r="QC32" i="46"/>
  <c r="QM32" i="46"/>
  <c r="NA32" i="46"/>
  <c r="NL32" i="46"/>
  <c r="NM32" i="46"/>
  <c r="PV32" i="46"/>
  <c r="MR32" i="46"/>
  <c r="PA32" i="46"/>
  <c r="QG32" i="46"/>
  <c r="NO32" i="46"/>
  <c r="QP32" i="46"/>
  <c r="PS32" i="46"/>
  <c r="NI32" i="46"/>
  <c r="NK32" i="46"/>
  <c r="OZ32" i="46"/>
  <c r="MP32" i="46"/>
  <c r="QH32" i="46"/>
  <c r="NZ32" i="46"/>
  <c r="OS32" i="46"/>
  <c r="PT32" i="46"/>
  <c r="NQ32" i="46"/>
  <c r="NH32" i="46"/>
  <c r="MI32" i="46"/>
  <c r="ML32" i="46"/>
  <c r="PW32" i="46"/>
  <c r="QN32" i="46"/>
  <c r="OG32" i="46"/>
  <c r="MZ32" i="46"/>
  <c r="OA32" i="46"/>
  <c r="MU32" i="46"/>
  <c r="QB32" i="46"/>
  <c r="OH32" i="46"/>
  <c r="QD32" i="46"/>
  <c r="QQ32" i="46"/>
  <c r="PL32" i="46"/>
  <c r="MK32" i="46"/>
  <c r="NN32" i="46"/>
  <c r="MF32" i="46"/>
  <c r="PP32" i="46"/>
  <c r="OV32" i="46"/>
  <c r="OP32" i="46"/>
  <c r="MW32" i="46"/>
  <c r="PF32" i="46"/>
  <c r="MQ32" i="46"/>
  <c r="OJ32" i="46"/>
  <c r="OL32" i="46"/>
  <c r="PO32" i="46"/>
  <c r="OD32" i="46"/>
  <c r="PQ32" i="46"/>
  <c r="MT32" i="46"/>
  <c r="PG32" i="46"/>
  <c r="PD32" i="46"/>
  <c r="MX32" i="46"/>
  <c r="OK32" i="46"/>
  <c r="NJ32" i="46"/>
  <c r="NP32" i="46"/>
  <c r="OY32" i="46"/>
  <c r="PZ32" i="46"/>
  <c r="NU32" i="46"/>
  <c r="PN32" i="46"/>
  <c r="OW32" i="46"/>
  <c r="OF32" i="46"/>
  <c r="MN32" i="46"/>
  <c r="PK32" i="46"/>
  <c r="MV32" i="46"/>
  <c r="NR32" i="46"/>
  <c r="NE32" i="46"/>
  <c r="PM32" i="46"/>
  <c r="QA32" i="46"/>
  <c r="MJ32" i="46"/>
  <c r="ND32" i="46"/>
  <c r="MG32" i="46"/>
  <c r="NY32" i="46"/>
  <c r="OE32" i="46"/>
  <c r="PB32" i="46"/>
  <c r="OX32" i="46"/>
  <c r="OM32" i="46"/>
  <c r="MS32" i="46"/>
  <c r="OQ32" i="46"/>
  <c r="NC32" i="46"/>
  <c r="OB32" i="46"/>
  <c r="QI32" i="46"/>
  <c r="PY32" i="46"/>
  <c r="OO32" i="46"/>
  <c r="MH32" i="46"/>
  <c r="PU32" i="46"/>
  <c r="QE32" i="46"/>
  <c r="NX32" i="46"/>
  <c r="OC32" i="46"/>
  <c r="OR32" i="46"/>
  <c r="PR32" i="46"/>
  <c r="PE32" i="46"/>
  <c r="QO32" i="46"/>
  <c r="OT32" i="46"/>
  <c r="NS32" i="46"/>
  <c r="QF32" i="46"/>
  <c r="PI32" i="46"/>
  <c r="NG32" i="46"/>
  <c r="QL32" i="46"/>
  <c r="NB32" i="46"/>
  <c r="NF32" i="46"/>
  <c r="NT32" i="46"/>
  <c r="MY32" i="46"/>
  <c r="PC32" i="46"/>
  <c r="MM32" i="46"/>
  <c r="MO32" i="46"/>
  <c r="PH32" i="46"/>
  <c r="QJ32" i="46"/>
  <c r="OI32" i="46"/>
  <c r="PJ32" i="46"/>
  <c r="OU32" i="46"/>
  <c r="ON32" i="46"/>
  <c r="NV32" i="46"/>
  <c r="PX32" i="46"/>
  <c r="NW32" i="46"/>
  <c r="QK32" i="46"/>
  <c r="QC31" i="46"/>
  <c r="QM31" i="46"/>
  <c r="NA31" i="46"/>
  <c r="NL31" i="46"/>
  <c r="NM31" i="46"/>
  <c r="PV31" i="46"/>
  <c r="MR31" i="46"/>
  <c r="PA31" i="46"/>
  <c r="QG31" i="46"/>
  <c r="NO31" i="46"/>
  <c r="QP31" i="46"/>
  <c r="PS31" i="46"/>
  <c r="NI31" i="46"/>
  <c r="NK31" i="46"/>
  <c r="OZ31" i="46"/>
  <c r="MP31" i="46"/>
  <c r="QH31" i="46"/>
  <c r="NZ31" i="46"/>
  <c r="OS31" i="46"/>
  <c r="PT31" i="46"/>
  <c r="NQ31" i="46"/>
  <c r="NH31" i="46"/>
  <c r="MI31" i="46"/>
  <c r="ML31" i="46"/>
  <c r="PW31" i="46"/>
  <c r="QN31" i="46"/>
  <c r="OG31" i="46"/>
  <c r="MZ31" i="46"/>
  <c r="OA31" i="46"/>
  <c r="MU31" i="46"/>
  <c r="QB31" i="46"/>
  <c r="OH31" i="46"/>
  <c r="QD31" i="46"/>
  <c r="QQ31" i="46"/>
  <c r="PL31" i="46"/>
  <c r="MK31" i="46"/>
  <c r="NN31" i="46"/>
  <c r="MF31" i="46"/>
  <c r="PP31" i="46"/>
  <c r="OV31" i="46"/>
  <c r="OP31" i="46"/>
  <c r="MW31" i="46"/>
  <c r="PF31" i="46"/>
  <c r="MQ31" i="46"/>
  <c r="OJ31" i="46"/>
  <c r="OL31" i="46"/>
  <c r="PO31" i="46"/>
  <c r="OD31" i="46"/>
  <c r="PQ31" i="46"/>
  <c r="MT31" i="46"/>
  <c r="PG31" i="46"/>
  <c r="PD31" i="46"/>
  <c r="MX31" i="46"/>
  <c r="OK31" i="46"/>
  <c r="NJ31" i="46"/>
  <c r="NP31" i="46"/>
  <c r="OY31" i="46"/>
  <c r="PZ31" i="46"/>
  <c r="NU31" i="46"/>
  <c r="PN31" i="46"/>
  <c r="OW31" i="46"/>
  <c r="OF31" i="46"/>
  <c r="MN31" i="46"/>
  <c r="PK31" i="46"/>
  <c r="MV31" i="46"/>
  <c r="NR31" i="46"/>
  <c r="NE31" i="46"/>
  <c r="PM31" i="46"/>
  <c r="QA31" i="46"/>
  <c r="MJ31" i="46"/>
  <c r="ND31" i="46"/>
  <c r="MG31" i="46"/>
  <c r="NY31" i="46"/>
  <c r="OE31" i="46"/>
  <c r="PB31" i="46"/>
  <c r="OX31" i="46"/>
  <c r="OM31" i="46"/>
  <c r="MS31" i="46"/>
  <c r="OQ31" i="46"/>
  <c r="NC31" i="46"/>
  <c r="OB31" i="46"/>
  <c r="QI31" i="46"/>
  <c r="PY31" i="46"/>
  <c r="OO31" i="46"/>
  <c r="MH31" i="46"/>
  <c r="PU31" i="46"/>
  <c r="QE31" i="46"/>
  <c r="NX31" i="46"/>
  <c r="OC31" i="46"/>
  <c r="OR31" i="46"/>
  <c r="PR31" i="46"/>
  <c r="PE31" i="46"/>
  <c r="QO31" i="46"/>
  <c r="OT31" i="46"/>
  <c r="NS31" i="46"/>
  <c r="QF31" i="46"/>
  <c r="PI31" i="46"/>
  <c r="NG31" i="46"/>
  <c r="QL31" i="46"/>
  <c r="NB31" i="46"/>
  <c r="NF31" i="46"/>
  <c r="NT31" i="46"/>
  <c r="MY31" i="46"/>
  <c r="PC31" i="46"/>
  <c r="MM31" i="46"/>
  <c r="MO31" i="46"/>
  <c r="PH31" i="46"/>
  <c r="QJ31" i="46"/>
  <c r="OI31" i="46"/>
  <c r="PJ31" i="46"/>
  <c r="OU31" i="46"/>
  <c r="ON31" i="46"/>
  <c r="NV31" i="46"/>
  <c r="PX31" i="46"/>
  <c r="NW31" i="46"/>
  <c r="QK31" i="46"/>
  <c r="QC30" i="46"/>
  <c r="QM30" i="46"/>
  <c r="NA30" i="46"/>
  <c r="NL30" i="46"/>
  <c r="NM30" i="46"/>
  <c r="PV30" i="46"/>
  <c r="MR30" i="46"/>
  <c r="PA30" i="46"/>
  <c r="QG30" i="46"/>
  <c r="NO30" i="46"/>
  <c r="QP30" i="46"/>
  <c r="PS30" i="46"/>
  <c r="NI30" i="46"/>
  <c r="NK30" i="46"/>
  <c r="OZ30" i="46"/>
  <c r="MP30" i="46"/>
  <c r="QH30" i="46"/>
  <c r="NZ30" i="46"/>
  <c r="OS30" i="46"/>
  <c r="PT30" i="46"/>
  <c r="NQ30" i="46"/>
  <c r="NH30" i="46"/>
  <c r="MI30" i="46"/>
  <c r="ML30" i="46"/>
  <c r="PW30" i="46"/>
  <c r="QN30" i="46"/>
  <c r="OG30" i="46"/>
  <c r="MZ30" i="46"/>
  <c r="OA30" i="46"/>
  <c r="MU30" i="46"/>
  <c r="QB30" i="46"/>
  <c r="OH30" i="46"/>
  <c r="QD30" i="46"/>
  <c r="QQ30" i="46"/>
  <c r="PL30" i="46"/>
  <c r="MK30" i="46"/>
  <c r="NN30" i="46"/>
  <c r="MF30" i="46"/>
  <c r="PP30" i="46"/>
  <c r="OV30" i="46"/>
  <c r="OP30" i="46"/>
  <c r="MW30" i="46"/>
  <c r="PF30" i="46"/>
  <c r="MQ30" i="46"/>
  <c r="OJ30" i="46"/>
  <c r="OL30" i="46"/>
  <c r="PO30" i="46"/>
  <c r="OD30" i="46"/>
  <c r="PQ30" i="46"/>
  <c r="MT30" i="46"/>
  <c r="PG30" i="46"/>
  <c r="PD30" i="46"/>
  <c r="MX30" i="46"/>
  <c r="OK30" i="46"/>
  <c r="NJ30" i="46"/>
  <c r="NP30" i="46"/>
  <c r="OY30" i="46"/>
  <c r="PZ30" i="46"/>
  <c r="NU30" i="46"/>
  <c r="PN30" i="46"/>
  <c r="OW30" i="46"/>
  <c r="OF30" i="46"/>
  <c r="MN30" i="46"/>
  <c r="PK30" i="46"/>
  <c r="MV30" i="46"/>
  <c r="NR30" i="46"/>
  <c r="NE30" i="46"/>
  <c r="PM30" i="46"/>
  <c r="QA30" i="46"/>
  <c r="MJ30" i="46"/>
  <c r="ND30" i="46"/>
  <c r="MG30" i="46"/>
  <c r="NY30" i="46"/>
  <c r="OE30" i="46"/>
  <c r="PB30" i="46"/>
  <c r="OX30" i="46"/>
  <c r="OM30" i="46"/>
  <c r="MS30" i="46"/>
  <c r="OQ30" i="46"/>
  <c r="NC30" i="46"/>
  <c r="OB30" i="46"/>
  <c r="QI30" i="46"/>
  <c r="PY30" i="46"/>
  <c r="OO30" i="46"/>
  <c r="MH30" i="46"/>
  <c r="PU30" i="46"/>
  <c r="QE30" i="46"/>
  <c r="NX30" i="46"/>
  <c r="OC30" i="46"/>
  <c r="OR30" i="46"/>
  <c r="PR30" i="46"/>
  <c r="PE30" i="46"/>
  <c r="QO30" i="46"/>
  <c r="OT30" i="46"/>
  <c r="NS30" i="46"/>
  <c r="QF30" i="46"/>
  <c r="PI30" i="46"/>
  <c r="NG30" i="46"/>
  <c r="QL30" i="46"/>
  <c r="NB30" i="46"/>
  <c r="NF30" i="46"/>
  <c r="NT30" i="46"/>
  <c r="MY30" i="46"/>
  <c r="PC30" i="46"/>
  <c r="MM30" i="46"/>
  <c r="MO30" i="46"/>
  <c r="PH30" i="46"/>
  <c r="QJ30" i="46"/>
  <c r="OI30" i="46"/>
  <c r="PJ30" i="46"/>
  <c r="OU30" i="46"/>
  <c r="ON30" i="46"/>
  <c r="NV30" i="46"/>
  <c r="PX30" i="46"/>
  <c r="NW30" i="46"/>
  <c r="QK30" i="46"/>
  <c r="HS26" i="46"/>
  <c r="HS20" i="46"/>
  <c r="HS23" i="46"/>
  <c r="D38" i="51"/>
  <c r="BQ369" i="46"/>
  <c r="HR292" i="46"/>
  <c r="HT10" i="46"/>
  <c r="HS30" i="46"/>
  <c r="HS31" i="46"/>
  <c r="HS32" i="46"/>
  <c r="HS33" i="46"/>
  <c r="HS34" i="46"/>
  <c r="HS35" i="46"/>
  <c r="HS36" i="46"/>
  <c r="HS37" i="46"/>
  <c r="HS38" i="46"/>
  <c r="HS39" i="46"/>
  <c r="HS40" i="46"/>
  <c r="HS41" i="46"/>
  <c r="HS42" i="46"/>
  <c r="HS43" i="46"/>
  <c r="HS44" i="46"/>
  <c r="HS45" i="46"/>
  <c r="HS46" i="46"/>
  <c r="HS47" i="46"/>
  <c r="HS48" i="46"/>
  <c r="HS49" i="46"/>
  <c r="HS50" i="46"/>
  <c r="HS51" i="46"/>
  <c r="HS52" i="46"/>
  <c r="HS53" i="46"/>
  <c r="HS54" i="46"/>
  <c r="HS55" i="46"/>
  <c r="HS56" i="46"/>
  <c r="HS57" i="46"/>
  <c r="HS58" i="46"/>
  <c r="HS59" i="46"/>
  <c r="HS60" i="46"/>
  <c r="HS61" i="46"/>
  <c r="HS62" i="46"/>
  <c r="HS63" i="46"/>
  <c r="HS64" i="46"/>
  <c r="HS65" i="46"/>
  <c r="HS66" i="46"/>
  <c r="HS67" i="46"/>
  <c r="HS68" i="46"/>
  <c r="HS69" i="46"/>
  <c r="HS70" i="46"/>
  <c r="HS71" i="46"/>
  <c r="HS72" i="46"/>
  <c r="HS73" i="46"/>
  <c r="HS74" i="46"/>
  <c r="HS75" i="46"/>
  <c r="HS76" i="46"/>
  <c r="HS77" i="46"/>
  <c r="HS78" i="46"/>
  <c r="HS79" i="46"/>
  <c r="HS80" i="46"/>
  <c r="HS81" i="46"/>
  <c r="HS82" i="46"/>
  <c r="HS83" i="46"/>
  <c r="HS84" i="46"/>
  <c r="HS85" i="46"/>
  <c r="HS86" i="46"/>
  <c r="HS87" i="46"/>
  <c r="HS88" i="46"/>
  <c r="HS89" i="46"/>
  <c r="HS90" i="46"/>
  <c r="HS91" i="46"/>
  <c r="HS92" i="46"/>
  <c r="HS93" i="46"/>
  <c r="HS94" i="46"/>
  <c r="HS95" i="46"/>
  <c r="HS96" i="46"/>
  <c r="HS97" i="46"/>
  <c r="HS98" i="46"/>
  <c r="HS99" i="46"/>
  <c r="HS100" i="46"/>
  <c r="HS101" i="46"/>
  <c r="HS102" i="46"/>
  <c r="HS103" i="46"/>
  <c r="HS104" i="46"/>
  <c r="HS105" i="46"/>
  <c r="HS106" i="46"/>
  <c r="HS107" i="46"/>
  <c r="HS108" i="46"/>
  <c r="HS109" i="46"/>
  <c r="HS110" i="46"/>
  <c r="HS111" i="46"/>
  <c r="HS112" i="46"/>
  <c r="HS113" i="46"/>
  <c r="HS114" i="46"/>
  <c r="HS115" i="46"/>
  <c r="HS116" i="46"/>
  <c r="HS117" i="46"/>
  <c r="HS118" i="46"/>
  <c r="HS119" i="46"/>
  <c r="HS120" i="46"/>
  <c r="HS121" i="46"/>
  <c r="HS122" i="46"/>
  <c r="HS123" i="46"/>
  <c r="HS124" i="46"/>
  <c r="HS125" i="46"/>
  <c r="HS126" i="46"/>
  <c r="HS127" i="46"/>
  <c r="HS128" i="46"/>
  <c r="HS129" i="46"/>
  <c r="HS130" i="46"/>
  <c r="HS131" i="46"/>
  <c r="HS132" i="46"/>
  <c r="HS133" i="46"/>
  <c r="HS134" i="46"/>
  <c r="HS135" i="46"/>
  <c r="HS136" i="46"/>
  <c r="HS137" i="46"/>
  <c r="HS138" i="46"/>
  <c r="HS139" i="46"/>
  <c r="HS140" i="46"/>
  <c r="HS141" i="46"/>
  <c r="HS142" i="46"/>
  <c r="HS143" i="46"/>
  <c r="HS144" i="46"/>
  <c r="HS145" i="46"/>
  <c r="HS146" i="46"/>
  <c r="HS147" i="46"/>
  <c r="HS148" i="46"/>
  <c r="HS149" i="46"/>
  <c r="HS150" i="46"/>
  <c r="HS151" i="46"/>
  <c r="HS152" i="46"/>
  <c r="HS153" i="46"/>
  <c r="HS154" i="46"/>
  <c r="HS155" i="46"/>
  <c r="HS156" i="46"/>
  <c r="HS157" i="46"/>
  <c r="HS158" i="46"/>
  <c r="HS159" i="46"/>
  <c r="HS160" i="46"/>
  <c r="HS161" i="46"/>
  <c r="HS162" i="46"/>
  <c r="HS163" i="46"/>
  <c r="HS164" i="46"/>
  <c r="HS165" i="46"/>
  <c r="HS166" i="46"/>
  <c r="HS167" i="46"/>
  <c r="HS168" i="46"/>
  <c r="HS169" i="46"/>
  <c r="HS170" i="46"/>
  <c r="HS171" i="46"/>
  <c r="HS172" i="46"/>
  <c r="HS173" i="46"/>
  <c r="HS174" i="46"/>
  <c r="HS175" i="46"/>
  <c r="HS176" i="46"/>
  <c r="HS177" i="46"/>
  <c r="HS178" i="46"/>
  <c r="HS179" i="46"/>
  <c r="HS180" i="46"/>
  <c r="HS181" i="46"/>
  <c r="HS182" i="46"/>
  <c r="HS183" i="46"/>
  <c r="HS184" i="46"/>
  <c r="HS185" i="46"/>
  <c r="HS186" i="46"/>
  <c r="HS187" i="46"/>
  <c r="HS188" i="46"/>
  <c r="HS189" i="46"/>
  <c r="HS190" i="46"/>
  <c r="HS191" i="46"/>
  <c r="HS192" i="46"/>
  <c r="HS193" i="46"/>
  <c r="HS194" i="46"/>
  <c r="HS195" i="46"/>
  <c r="HS196" i="46"/>
  <c r="HS197" i="46"/>
  <c r="HS198" i="46"/>
  <c r="HS199" i="46"/>
  <c r="HS200" i="46"/>
  <c r="HS201" i="46"/>
  <c r="HS202" i="46"/>
  <c r="HS203" i="46"/>
  <c r="HS204" i="46"/>
  <c r="HS205" i="46"/>
  <c r="HS206" i="46"/>
  <c r="HS207" i="46"/>
  <c r="HS208" i="46"/>
  <c r="HS209" i="46"/>
  <c r="HS210" i="46"/>
  <c r="HS211" i="46"/>
  <c r="HS212" i="46"/>
  <c r="HS213" i="46"/>
  <c r="HS214" i="46"/>
  <c r="HS215" i="46"/>
  <c r="HS216" i="46"/>
  <c r="HS217" i="46"/>
  <c r="HS218" i="46"/>
  <c r="HS219" i="46"/>
  <c r="HS220" i="46"/>
  <c r="HS221" i="46"/>
  <c r="HS222" i="46"/>
  <c r="HS223" i="46"/>
  <c r="HS224" i="46"/>
  <c r="HS225" i="46"/>
  <c r="HS226" i="46"/>
  <c r="HS227" i="46"/>
  <c r="HS228" i="46"/>
  <c r="HS229" i="46"/>
  <c r="HS230" i="46"/>
  <c r="HS231" i="46"/>
  <c r="HS232" i="46"/>
  <c r="HS233" i="46"/>
  <c r="HS234" i="46"/>
  <c r="HS235" i="46"/>
  <c r="HS236" i="46"/>
  <c r="HS237" i="46"/>
  <c r="HS238" i="46"/>
  <c r="HS239" i="46"/>
  <c r="HS240" i="46"/>
  <c r="HS241" i="46"/>
  <c r="HS242" i="46"/>
  <c r="HS243" i="46"/>
  <c r="HS244" i="46"/>
  <c r="HS245" i="46"/>
  <c r="HS246" i="46"/>
  <c r="HS247" i="46"/>
  <c r="HS248" i="46"/>
  <c r="HS249" i="46"/>
  <c r="HS250" i="46"/>
  <c r="HS251" i="46"/>
  <c r="HS252" i="46"/>
  <c r="HS253" i="46"/>
  <c r="HS254" i="46"/>
  <c r="HS255" i="46"/>
  <c r="HS256" i="46"/>
  <c r="HS257" i="46"/>
  <c r="HS258" i="46"/>
  <c r="HS259" i="46"/>
  <c r="HS260" i="46"/>
  <c r="HS261" i="46"/>
  <c r="HS262" i="46"/>
  <c r="HS263" i="46"/>
  <c r="HS264" i="46"/>
  <c r="HS265" i="46"/>
  <c r="HS266" i="46"/>
  <c r="HS267" i="46"/>
  <c r="HS268" i="46"/>
  <c r="HS269" i="46"/>
  <c r="HS270" i="46"/>
  <c r="HS271" i="46"/>
  <c r="HS272" i="46"/>
  <c r="HS273" i="46"/>
  <c r="HS274" i="46"/>
  <c r="HS275" i="46"/>
  <c r="HS276" i="46"/>
  <c r="HS277" i="46"/>
  <c r="HS278" i="46"/>
  <c r="HS279" i="46"/>
  <c r="HS280" i="46"/>
  <c r="HS281" i="46"/>
  <c r="HS282" i="46"/>
  <c r="HS283" i="46"/>
  <c r="HS284" i="46"/>
  <c r="HS285" i="46"/>
  <c r="HS286" i="46"/>
  <c r="HS287" i="46"/>
  <c r="HS288" i="46"/>
  <c r="HS290" i="46"/>
  <c r="HS29" i="46"/>
  <c r="HS17" i="46"/>
  <c r="HS27" i="46"/>
  <c r="HS289" i="46"/>
  <c r="HS16" i="46"/>
  <c r="HS24" i="46"/>
  <c r="HS22" i="46"/>
  <c r="HS21" i="46"/>
  <c r="HS25" i="46"/>
  <c r="HS14" i="46"/>
  <c r="HS19" i="46"/>
  <c r="HS28" i="46"/>
  <c r="HS15" i="46"/>
  <c r="HS18" i="46"/>
  <c r="HQ308" i="46"/>
  <c r="HR308" i="46"/>
  <c r="BR364" i="46"/>
  <c r="BR365" i="46"/>
  <c r="BR367" i="46" s="1"/>
  <c r="BR366" i="46"/>
  <c r="BS363" i="46" s="1"/>
  <c r="H45" i="47"/>
  <c r="P30" i="45"/>
  <c r="P33" i="45" s="1"/>
  <c r="B10" i="69"/>
  <c r="P35" i="45"/>
  <c r="D23" i="51"/>
  <c r="E23" i="51" s="1"/>
  <c r="F23" i="51" s="1"/>
  <c r="D21" i="51"/>
  <c r="Q22" i="51"/>
  <c r="I20" i="51"/>
  <c r="J20" i="51"/>
  <c r="G20" i="51"/>
  <c r="Q12" i="45"/>
  <c r="D50" i="51"/>
  <c r="D32" i="51"/>
  <c r="D25" i="51"/>
  <c r="Q15" i="45"/>
  <c r="D40" i="51"/>
  <c r="C40" i="51"/>
  <c r="O42" i="45"/>
  <c r="I15" i="52"/>
  <c r="E15" i="52"/>
  <c r="H15" i="52" s="1"/>
  <c r="C39" i="51"/>
  <c r="C41" i="51"/>
  <c r="H14" i="52"/>
  <c r="C15" i="69"/>
  <c r="C16" i="69" s="1"/>
  <c r="D15" i="69"/>
  <c r="D16" i="69" s="1"/>
  <c r="E15" i="69"/>
  <c r="E16" i="69" s="1"/>
  <c r="F15" i="69"/>
  <c r="F16" i="69" s="1"/>
  <c r="N42" i="45"/>
  <c r="N44" i="45" s="1"/>
  <c r="I68" i="51"/>
  <c r="I25" i="49"/>
  <c r="H69" i="51"/>
  <c r="H26" i="49"/>
  <c r="AE59" i="51"/>
  <c r="AF56" i="51" s="1"/>
  <c r="AE60" i="51"/>
  <c r="J15" i="52"/>
  <c r="D16" i="52"/>
  <c r="N49" i="45"/>
  <c r="O44" i="45"/>
  <c r="N47" i="45"/>
  <c r="S25" i="51" l="1"/>
  <c r="U25" i="51"/>
  <c r="V25" i="51"/>
  <c r="W25" i="51"/>
  <c r="T25" i="51"/>
  <c r="AB25" i="51"/>
  <c r="AC25" i="51"/>
  <c r="AD25" i="51"/>
  <c r="Y25" i="51"/>
  <c r="Z25" i="51"/>
  <c r="AA25" i="51"/>
  <c r="X25" i="51"/>
  <c r="QK292" i="46"/>
  <c r="NW292" i="46"/>
  <c r="PX292" i="46"/>
  <c r="NV292" i="46"/>
  <c r="ON292" i="46"/>
  <c r="OU292" i="46"/>
  <c r="PJ292" i="46"/>
  <c r="OI292" i="46"/>
  <c r="QJ292" i="46"/>
  <c r="PH292" i="46"/>
  <c r="MO292" i="46"/>
  <c r="MM292" i="46"/>
  <c r="PC292" i="46"/>
  <c r="MY292" i="46"/>
  <c r="NT292" i="46"/>
  <c r="NF292" i="46"/>
  <c r="NB292" i="46"/>
  <c r="QL292" i="46"/>
  <c r="NG292" i="46"/>
  <c r="PI292" i="46"/>
  <c r="QF292" i="46"/>
  <c r="NS292" i="46"/>
  <c r="OT292" i="46"/>
  <c r="QO292" i="46"/>
  <c r="PE292" i="46"/>
  <c r="PR292" i="46"/>
  <c r="OR292" i="46"/>
  <c r="OC292" i="46"/>
  <c r="NX292" i="46"/>
  <c r="QE292" i="46"/>
  <c r="PU292" i="46"/>
  <c r="MH292" i="46"/>
  <c r="OO292" i="46"/>
  <c r="PY292" i="46"/>
  <c r="QI292" i="46"/>
  <c r="OB292" i="46"/>
  <c r="NC292" i="46"/>
  <c r="OQ292" i="46"/>
  <c r="MS292" i="46"/>
  <c r="OM292" i="46"/>
  <c r="OX292" i="46"/>
  <c r="PB292" i="46"/>
  <c r="OE292" i="46"/>
  <c r="NY292" i="46"/>
  <c r="MG292" i="46"/>
  <c r="ND292" i="46"/>
  <c r="MJ292" i="46"/>
  <c r="QA292" i="46"/>
  <c r="PM292" i="46"/>
  <c r="NE292" i="46"/>
  <c r="NR292" i="46"/>
  <c r="MV292" i="46"/>
  <c r="PK292" i="46"/>
  <c r="MN292" i="46"/>
  <c r="OF292" i="46"/>
  <c r="OW292" i="46"/>
  <c r="PN292" i="46"/>
  <c r="NU292" i="46"/>
  <c r="PZ292" i="46"/>
  <c r="OY292" i="46"/>
  <c r="NP292" i="46"/>
  <c r="NJ292" i="46"/>
  <c r="OK292" i="46"/>
  <c r="MX292" i="46"/>
  <c r="PD292" i="46"/>
  <c r="PG292" i="46"/>
  <c r="MT292" i="46"/>
  <c r="PQ292" i="46"/>
  <c r="OD292" i="46"/>
  <c r="PO292" i="46"/>
  <c r="OL292" i="46"/>
  <c r="OJ292" i="46"/>
  <c r="MQ292" i="46"/>
  <c r="PF292" i="46"/>
  <c r="MW292" i="46"/>
  <c r="OP292" i="46"/>
  <c r="OV292" i="46"/>
  <c r="PP292" i="46"/>
  <c r="MF292" i="46"/>
  <c r="NN292" i="46"/>
  <c r="MK292" i="46"/>
  <c r="PL292" i="46"/>
  <c r="QQ292" i="46"/>
  <c r="QD292" i="46"/>
  <c r="OH292" i="46"/>
  <c r="QB292" i="46"/>
  <c r="MU292" i="46"/>
  <c r="OA292" i="46"/>
  <c r="MZ292" i="46"/>
  <c r="OG292" i="46"/>
  <c r="QN292" i="46"/>
  <c r="PW292" i="46"/>
  <c r="ML292" i="46"/>
  <c r="MI292" i="46"/>
  <c r="NH292" i="46"/>
  <c r="NQ292" i="46"/>
  <c r="PT292" i="46"/>
  <c r="OS292" i="46"/>
  <c r="NZ292" i="46"/>
  <c r="QH292" i="46"/>
  <c r="MP292" i="46"/>
  <c r="OZ292" i="46"/>
  <c r="NK292" i="46"/>
  <c r="NI292" i="46"/>
  <c r="PS292" i="46"/>
  <c r="QP292" i="46"/>
  <c r="NO292" i="46"/>
  <c r="QG292" i="46"/>
  <c r="PA292" i="46"/>
  <c r="MR292" i="46"/>
  <c r="PV292" i="46"/>
  <c r="NM292" i="46"/>
  <c r="NL292" i="46"/>
  <c r="NA292" i="46"/>
  <c r="QM292" i="46"/>
  <c r="QC292" i="46"/>
  <c r="HT26" i="46"/>
  <c r="HT20" i="46"/>
  <c r="HT23" i="46"/>
  <c r="BR369" i="46"/>
  <c r="HS292" i="46"/>
  <c r="HU10" i="46"/>
  <c r="HT30" i="46"/>
  <c r="HT31" i="46"/>
  <c r="HT32" i="46"/>
  <c r="HT33" i="46"/>
  <c r="HT34" i="46"/>
  <c r="HT35" i="46"/>
  <c r="HT36" i="46"/>
  <c r="HT37" i="46"/>
  <c r="HT38" i="46"/>
  <c r="HT39" i="46"/>
  <c r="HT40" i="46"/>
  <c r="HT41" i="46"/>
  <c r="HT42" i="46"/>
  <c r="HT43" i="46"/>
  <c r="HT44" i="46"/>
  <c r="HT45" i="46"/>
  <c r="HT46" i="46"/>
  <c r="HT47" i="46"/>
  <c r="HT48" i="46"/>
  <c r="HT49" i="46"/>
  <c r="HT50" i="46"/>
  <c r="HT51" i="46"/>
  <c r="HT52" i="46"/>
  <c r="HT53" i="46"/>
  <c r="HT54" i="46"/>
  <c r="HT55" i="46"/>
  <c r="HT56" i="46"/>
  <c r="HT57" i="46"/>
  <c r="HT58" i="46"/>
  <c r="HT59" i="46"/>
  <c r="HT60" i="46"/>
  <c r="HT61" i="46"/>
  <c r="HT62" i="46"/>
  <c r="HT63" i="46"/>
  <c r="HT64" i="46"/>
  <c r="HT65" i="46"/>
  <c r="HT66" i="46"/>
  <c r="HT67" i="46"/>
  <c r="HT68" i="46"/>
  <c r="HT69" i="46"/>
  <c r="HT70" i="46"/>
  <c r="HT71" i="46"/>
  <c r="HT72" i="46"/>
  <c r="HT73" i="46"/>
  <c r="HT74" i="46"/>
  <c r="HT75" i="46"/>
  <c r="HT76" i="46"/>
  <c r="HT77" i="46"/>
  <c r="HT78" i="46"/>
  <c r="HT79" i="46"/>
  <c r="HT80" i="46"/>
  <c r="HT81" i="46"/>
  <c r="HT82" i="46"/>
  <c r="HT83" i="46"/>
  <c r="HT84" i="46"/>
  <c r="HT85" i="46"/>
  <c r="HT86" i="46"/>
  <c r="HT87" i="46"/>
  <c r="HT88" i="46"/>
  <c r="HT89" i="46"/>
  <c r="HT90" i="46"/>
  <c r="HT91" i="46"/>
  <c r="HT92" i="46"/>
  <c r="HT93" i="46"/>
  <c r="HT94" i="46"/>
  <c r="HT95" i="46"/>
  <c r="HT96" i="46"/>
  <c r="HT97" i="46"/>
  <c r="HT98" i="46"/>
  <c r="HT99" i="46"/>
  <c r="HT100" i="46"/>
  <c r="HT101" i="46"/>
  <c r="HT102" i="46"/>
  <c r="HT103" i="46"/>
  <c r="HT104" i="46"/>
  <c r="HT105" i="46"/>
  <c r="HT106" i="46"/>
  <c r="HT107" i="46"/>
  <c r="HT108" i="46"/>
  <c r="HT109" i="46"/>
  <c r="HT110" i="46"/>
  <c r="HT111" i="46"/>
  <c r="HT112" i="46"/>
  <c r="HT113" i="46"/>
  <c r="HT114" i="46"/>
  <c r="HT115" i="46"/>
  <c r="HT116" i="46"/>
  <c r="HT117" i="46"/>
  <c r="HT118" i="46"/>
  <c r="HT119" i="46"/>
  <c r="HT120" i="46"/>
  <c r="HT121" i="46"/>
  <c r="HT122" i="46"/>
  <c r="HT123" i="46"/>
  <c r="HT124" i="46"/>
  <c r="HT125" i="46"/>
  <c r="HT126" i="46"/>
  <c r="HT127" i="46"/>
  <c r="HT128" i="46"/>
  <c r="HT129" i="46"/>
  <c r="HT130" i="46"/>
  <c r="HT131" i="46"/>
  <c r="HT132" i="46"/>
  <c r="HT133" i="46"/>
  <c r="HT134" i="46"/>
  <c r="HT135" i="46"/>
  <c r="HT136" i="46"/>
  <c r="HT137" i="46"/>
  <c r="HT138" i="46"/>
  <c r="HT139" i="46"/>
  <c r="HT140" i="46"/>
  <c r="HT141" i="46"/>
  <c r="HT142" i="46"/>
  <c r="HT143" i="46"/>
  <c r="HT144" i="46"/>
  <c r="HT145" i="46"/>
  <c r="HT146" i="46"/>
  <c r="HT147" i="46"/>
  <c r="HT148" i="46"/>
  <c r="HT149" i="46"/>
  <c r="HT150" i="46"/>
  <c r="HT151" i="46"/>
  <c r="HT152" i="46"/>
  <c r="HT153" i="46"/>
  <c r="HT154" i="46"/>
  <c r="HT155" i="46"/>
  <c r="HT156" i="46"/>
  <c r="HT157" i="46"/>
  <c r="HT158" i="46"/>
  <c r="HT159" i="46"/>
  <c r="HT160" i="46"/>
  <c r="HT161" i="46"/>
  <c r="HT162" i="46"/>
  <c r="HT163" i="46"/>
  <c r="HT164" i="46"/>
  <c r="HT165" i="46"/>
  <c r="HT166" i="46"/>
  <c r="HT167" i="46"/>
  <c r="HT168" i="46"/>
  <c r="HT169" i="46"/>
  <c r="HT170" i="46"/>
  <c r="HT171" i="46"/>
  <c r="HT172" i="46"/>
  <c r="HT173" i="46"/>
  <c r="HT174" i="46"/>
  <c r="HT175" i="46"/>
  <c r="HT176" i="46"/>
  <c r="HT177" i="46"/>
  <c r="HT178" i="46"/>
  <c r="HT179" i="46"/>
  <c r="HT180" i="46"/>
  <c r="HT181" i="46"/>
  <c r="HT182" i="46"/>
  <c r="HT183" i="46"/>
  <c r="HT184" i="46"/>
  <c r="HT185" i="46"/>
  <c r="HT186" i="46"/>
  <c r="HT187" i="46"/>
  <c r="HT188" i="46"/>
  <c r="HT189" i="46"/>
  <c r="HT190" i="46"/>
  <c r="HT191" i="46"/>
  <c r="HT192" i="46"/>
  <c r="HT193" i="46"/>
  <c r="HT194" i="46"/>
  <c r="HT195" i="46"/>
  <c r="HT196" i="46"/>
  <c r="HT197" i="46"/>
  <c r="HT198" i="46"/>
  <c r="HT199" i="46"/>
  <c r="HT200" i="46"/>
  <c r="HT201" i="46"/>
  <c r="HT202" i="46"/>
  <c r="HT203" i="46"/>
  <c r="HT204" i="46"/>
  <c r="HT205" i="46"/>
  <c r="HT206" i="46"/>
  <c r="HT207" i="46"/>
  <c r="HT208" i="46"/>
  <c r="HT209" i="46"/>
  <c r="HT210" i="46"/>
  <c r="HT211" i="46"/>
  <c r="HT212" i="46"/>
  <c r="HT213" i="46"/>
  <c r="HT214" i="46"/>
  <c r="HT215" i="46"/>
  <c r="HT216" i="46"/>
  <c r="HT217" i="46"/>
  <c r="HT218" i="46"/>
  <c r="HT219" i="46"/>
  <c r="HT220" i="46"/>
  <c r="HT221" i="46"/>
  <c r="HT222" i="46"/>
  <c r="HT223" i="46"/>
  <c r="HT224" i="46"/>
  <c r="HT225" i="46"/>
  <c r="HT226" i="46"/>
  <c r="HT227" i="46"/>
  <c r="HT228" i="46"/>
  <c r="HT229" i="46"/>
  <c r="HT230" i="46"/>
  <c r="HT231" i="46"/>
  <c r="HT232" i="46"/>
  <c r="HT233" i="46"/>
  <c r="HT234" i="46"/>
  <c r="HT235" i="46"/>
  <c r="HT236" i="46"/>
  <c r="HT237" i="46"/>
  <c r="HT238" i="46"/>
  <c r="HT239" i="46"/>
  <c r="HT240" i="46"/>
  <c r="HT241" i="46"/>
  <c r="HT242" i="46"/>
  <c r="HT243" i="46"/>
  <c r="HT244" i="46"/>
  <c r="HT245" i="46"/>
  <c r="HT246" i="46"/>
  <c r="HT247" i="46"/>
  <c r="HT248" i="46"/>
  <c r="HT249" i="46"/>
  <c r="HT250" i="46"/>
  <c r="HT251" i="46"/>
  <c r="HT252" i="46"/>
  <c r="HT253" i="46"/>
  <c r="HT254" i="46"/>
  <c r="HT255" i="46"/>
  <c r="HT256" i="46"/>
  <c r="HT257" i="46"/>
  <c r="HT258" i="46"/>
  <c r="HT259" i="46"/>
  <c r="HT260" i="46"/>
  <c r="HT261" i="46"/>
  <c r="HT262" i="46"/>
  <c r="HT263" i="46"/>
  <c r="HT264" i="46"/>
  <c r="HT265" i="46"/>
  <c r="HT266" i="46"/>
  <c r="HT267" i="46"/>
  <c r="HT268" i="46"/>
  <c r="HT269" i="46"/>
  <c r="HT270" i="46"/>
  <c r="HT271" i="46"/>
  <c r="HT272" i="46"/>
  <c r="HT273" i="46"/>
  <c r="HT274" i="46"/>
  <c r="HT275" i="46"/>
  <c r="HT276" i="46"/>
  <c r="HT277" i="46"/>
  <c r="HT278" i="46"/>
  <c r="HT279" i="46"/>
  <c r="HT280" i="46"/>
  <c r="HT281" i="46"/>
  <c r="HT282" i="46"/>
  <c r="HT283" i="46"/>
  <c r="HT284" i="46"/>
  <c r="HT285" i="46"/>
  <c r="HT286" i="46"/>
  <c r="HT287" i="46"/>
  <c r="HT288" i="46"/>
  <c r="HT290" i="46"/>
  <c r="HT29" i="46"/>
  <c r="HT17" i="46"/>
  <c r="HT27" i="46"/>
  <c r="HT289" i="46"/>
  <c r="HT16" i="46"/>
  <c r="HT24" i="46"/>
  <c r="HT22" i="46"/>
  <c r="HT21" i="46"/>
  <c r="HT25" i="46"/>
  <c r="HT14" i="46"/>
  <c r="HT19" i="46"/>
  <c r="HT28" i="46"/>
  <c r="HT15" i="46"/>
  <c r="HT18" i="46"/>
  <c r="BS364" i="46"/>
  <c r="BS365" i="46"/>
  <c r="BS367" i="46" s="1"/>
  <c r="BS366" i="46"/>
  <c r="BT363" i="46" s="1"/>
  <c r="Q17" i="45"/>
  <c r="Q25" i="51"/>
  <c r="D26" i="51"/>
  <c r="Z32" i="51"/>
  <c r="V32" i="51"/>
  <c r="T32" i="51"/>
  <c r="S32" i="51"/>
  <c r="U32" i="51"/>
  <c r="AC32" i="51"/>
  <c r="AA32" i="51"/>
  <c r="AB32" i="51"/>
  <c r="AD32" i="51"/>
  <c r="Y32" i="51"/>
  <c r="X32" i="51"/>
  <c r="W32" i="51"/>
  <c r="U50" i="51"/>
  <c r="AA50" i="51"/>
  <c r="T50" i="51"/>
  <c r="AD50" i="51"/>
  <c r="S50" i="51"/>
  <c r="V50" i="51"/>
  <c r="W50" i="51"/>
  <c r="Z50" i="51"/>
  <c r="AB50" i="51"/>
  <c r="Y50" i="51"/>
  <c r="X50" i="51"/>
  <c r="AC50" i="51"/>
  <c r="D63" i="51"/>
  <c r="D52" i="51"/>
  <c r="E49" i="51" s="1"/>
  <c r="D53" i="51"/>
  <c r="H7" i="72"/>
  <c r="B36" i="69"/>
  <c r="D20" i="51"/>
  <c r="O12" i="61"/>
  <c r="P12" i="61" s="1"/>
  <c r="B24" i="69"/>
  <c r="C24" i="69" s="1"/>
  <c r="D24" i="69" s="1"/>
  <c r="E24" i="69" s="1"/>
  <c r="F24" i="69" s="1"/>
  <c r="H6" i="72"/>
  <c r="Q35" i="45"/>
  <c r="B11" i="69"/>
  <c r="P48" i="45"/>
  <c r="P50" i="45"/>
  <c r="P44" i="45"/>
  <c r="D10" i="69"/>
  <c r="C10" i="69"/>
  <c r="E10" i="69"/>
  <c r="Q33" i="45"/>
  <c r="H46" i="47"/>
  <c r="I46" i="47" s="1"/>
  <c r="D30" i="51"/>
  <c r="I45" i="47"/>
  <c r="H47" i="47"/>
  <c r="G23" i="51"/>
  <c r="I16" i="52"/>
  <c r="E16" i="52"/>
  <c r="I69" i="51"/>
  <c r="I26" i="49"/>
  <c r="J16" i="52"/>
  <c r="D17" i="52"/>
  <c r="J68" i="51"/>
  <c r="J25" i="49"/>
  <c r="AF59" i="51"/>
  <c r="AG56" i="51" s="1"/>
  <c r="AF60" i="51"/>
  <c r="HU26" i="46" l="1"/>
  <c r="HU20" i="46"/>
  <c r="HU23" i="46"/>
  <c r="BS369" i="46"/>
  <c r="HT292" i="46"/>
  <c r="HV10" i="46"/>
  <c r="HU30" i="46"/>
  <c r="HU31" i="46"/>
  <c r="HU32" i="46"/>
  <c r="HU33" i="46"/>
  <c r="HU34" i="46"/>
  <c r="HU35" i="46"/>
  <c r="HU36" i="46"/>
  <c r="HU37" i="46"/>
  <c r="HU38" i="46"/>
  <c r="HU39" i="46"/>
  <c r="HU40" i="46"/>
  <c r="HU41" i="46"/>
  <c r="HU42" i="46"/>
  <c r="HU43" i="46"/>
  <c r="HU44" i="46"/>
  <c r="HU45" i="46"/>
  <c r="HU46" i="46"/>
  <c r="HU47" i="46"/>
  <c r="HU48" i="46"/>
  <c r="HU49" i="46"/>
  <c r="HU50" i="46"/>
  <c r="HU51" i="46"/>
  <c r="HU52" i="46"/>
  <c r="HU53" i="46"/>
  <c r="HU54" i="46"/>
  <c r="HU55" i="46"/>
  <c r="HU56" i="46"/>
  <c r="HU57" i="46"/>
  <c r="HU58" i="46"/>
  <c r="HU59" i="46"/>
  <c r="HU60" i="46"/>
  <c r="HU61" i="46"/>
  <c r="HU62" i="46"/>
  <c r="HU63" i="46"/>
  <c r="HU64" i="46"/>
  <c r="HU65" i="46"/>
  <c r="HU66" i="46"/>
  <c r="HU67" i="46"/>
  <c r="HU68" i="46"/>
  <c r="HU69" i="46"/>
  <c r="HU70" i="46"/>
  <c r="HU71" i="46"/>
  <c r="HU72" i="46"/>
  <c r="HU73" i="46"/>
  <c r="HU74" i="46"/>
  <c r="HU75" i="46"/>
  <c r="HU76" i="46"/>
  <c r="HU77" i="46"/>
  <c r="HU78" i="46"/>
  <c r="HU79" i="46"/>
  <c r="HU80" i="46"/>
  <c r="HU81" i="46"/>
  <c r="HU82" i="46"/>
  <c r="HU83" i="46"/>
  <c r="HU84" i="46"/>
  <c r="HU85" i="46"/>
  <c r="HU86" i="46"/>
  <c r="HU87" i="46"/>
  <c r="HU88" i="46"/>
  <c r="HU89" i="46"/>
  <c r="HU90" i="46"/>
  <c r="HU91" i="46"/>
  <c r="HU92" i="46"/>
  <c r="HU93" i="46"/>
  <c r="HU94" i="46"/>
  <c r="HU95" i="46"/>
  <c r="HU96" i="46"/>
  <c r="HU97" i="46"/>
  <c r="HU98" i="46"/>
  <c r="HU99" i="46"/>
  <c r="HU100" i="46"/>
  <c r="HU101" i="46"/>
  <c r="HU102" i="46"/>
  <c r="HU103" i="46"/>
  <c r="HU104" i="46"/>
  <c r="HU105" i="46"/>
  <c r="HU106" i="46"/>
  <c r="HU107" i="46"/>
  <c r="HU108" i="46"/>
  <c r="HU109" i="46"/>
  <c r="HU110" i="46"/>
  <c r="HU111" i="46"/>
  <c r="HU112" i="46"/>
  <c r="HU113" i="46"/>
  <c r="HU114" i="46"/>
  <c r="HU115" i="46"/>
  <c r="HU116" i="46"/>
  <c r="HU117" i="46"/>
  <c r="HU118" i="46"/>
  <c r="HU119" i="46"/>
  <c r="HU120" i="46"/>
  <c r="HU121" i="46"/>
  <c r="HU122" i="46"/>
  <c r="HU123" i="46"/>
  <c r="HU124" i="46"/>
  <c r="HU125" i="46"/>
  <c r="HU126" i="46"/>
  <c r="HU127" i="46"/>
  <c r="HU128" i="46"/>
  <c r="HU129" i="46"/>
  <c r="HU130" i="46"/>
  <c r="HU131" i="46"/>
  <c r="HU132" i="46"/>
  <c r="HU133" i="46"/>
  <c r="HU134" i="46"/>
  <c r="HU135" i="46"/>
  <c r="HU136" i="46"/>
  <c r="HU137" i="46"/>
  <c r="HU138" i="46"/>
  <c r="HU139" i="46"/>
  <c r="HU140" i="46"/>
  <c r="HU141" i="46"/>
  <c r="HU142" i="46"/>
  <c r="HU143" i="46"/>
  <c r="HU144" i="46"/>
  <c r="HU145" i="46"/>
  <c r="HU146" i="46"/>
  <c r="HU147" i="46"/>
  <c r="HU148" i="46"/>
  <c r="HU149" i="46"/>
  <c r="HU150" i="46"/>
  <c r="HU151" i="46"/>
  <c r="HU152" i="46"/>
  <c r="HU153" i="46"/>
  <c r="HU154" i="46"/>
  <c r="HU155" i="46"/>
  <c r="HU156" i="46"/>
  <c r="HU157" i="46"/>
  <c r="HU158" i="46"/>
  <c r="HU159" i="46"/>
  <c r="HU160" i="46"/>
  <c r="HU161" i="46"/>
  <c r="HU162" i="46"/>
  <c r="HU163" i="46"/>
  <c r="HU164" i="46"/>
  <c r="HU165" i="46"/>
  <c r="HU166" i="46"/>
  <c r="HU167" i="46"/>
  <c r="HU168" i="46"/>
  <c r="HU169" i="46"/>
  <c r="HU170" i="46"/>
  <c r="HU171" i="46"/>
  <c r="HU172" i="46"/>
  <c r="HU173" i="46"/>
  <c r="HU174" i="46"/>
  <c r="HU175" i="46"/>
  <c r="HU176" i="46"/>
  <c r="HU177" i="46"/>
  <c r="HU178" i="46"/>
  <c r="HU179" i="46"/>
  <c r="HU180" i="46"/>
  <c r="HU181" i="46"/>
  <c r="HU182" i="46"/>
  <c r="HU183" i="46"/>
  <c r="HU184" i="46"/>
  <c r="HU185" i="46"/>
  <c r="HU186" i="46"/>
  <c r="HU187" i="46"/>
  <c r="HU188" i="46"/>
  <c r="HU189" i="46"/>
  <c r="HU190" i="46"/>
  <c r="HU191" i="46"/>
  <c r="HU192" i="46"/>
  <c r="HU193" i="46"/>
  <c r="HU194" i="46"/>
  <c r="HU195" i="46"/>
  <c r="HU196" i="46"/>
  <c r="HU197" i="46"/>
  <c r="HU198" i="46"/>
  <c r="HU199" i="46"/>
  <c r="HU200" i="46"/>
  <c r="HU201" i="46"/>
  <c r="HU202" i="46"/>
  <c r="HU203" i="46"/>
  <c r="HU204" i="46"/>
  <c r="HU205" i="46"/>
  <c r="HU206" i="46"/>
  <c r="HU207" i="46"/>
  <c r="HU208" i="46"/>
  <c r="HU209" i="46"/>
  <c r="HU210" i="46"/>
  <c r="HU211" i="46"/>
  <c r="HU212" i="46"/>
  <c r="HU213" i="46"/>
  <c r="HU214" i="46"/>
  <c r="HU215" i="46"/>
  <c r="HU216" i="46"/>
  <c r="HU217" i="46"/>
  <c r="HU218" i="46"/>
  <c r="HU219" i="46"/>
  <c r="HU220" i="46"/>
  <c r="HU221" i="46"/>
  <c r="HU222" i="46"/>
  <c r="HU223" i="46"/>
  <c r="HU224" i="46"/>
  <c r="HU225" i="46"/>
  <c r="HU226" i="46"/>
  <c r="HU227" i="46"/>
  <c r="HU228" i="46"/>
  <c r="HU229" i="46"/>
  <c r="HU230" i="46"/>
  <c r="HU231" i="46"/>
  <c r="HU232" i="46"/>
  <c r="HU233" i="46"/>
  <c r="HU234" i="46"/>
  <c r="HU235" i="46"/>
  <c r="HU236" i="46"/>
  <c r="HU237" i="46"/>
  <c r="HU238" i="46"/>
  <c r="HU239" i="46"/>
  <c r="HU240" i="46"/>
  <c r="HU241" i="46"/>
  <c r="HU242" i="46"/>
  <c r="HU243" i="46"/>
  <c r="HU244" i="46"/>
  <c r="HU245" i="46"/>
  <c r="HU246" i="46"/>
  <c r="HU247" i="46"/>
  <c r="HU248" i="46"/>
  <c r="HU249" i="46"/>
  <c r="HU250" i="46"/>
  <c r="HU251" i="46"/>
  <c r="HU252" i="46"/>
  <c r="HU253" i="46"/>
  <c r="HU254" i="46"/>
  <c r="HU255" i="46"/>
  <c r="HU256" i="46"/>
  <c r="HU257" i="46"/>
  <c r="HU258" i="46"/>
  <c r="HU259" i="46"/>
  <c r="HU260" i="46"/>
  <c r="HU261" i="46"/>
  <c r="HU262" i="46"/>
  <c r="HU263" i="46"/>
  <c r="HU264" i="46"/>
  <c r="HU265" i="46"/>
  <c r="HU266" i="46"/>
  <c r="HU267" i="46"/>
  <c r="HU268" i="46"/>
  <c r="HU269" i="46"/>
  <c r="HU270" i="46"/>
  <c r="HU271" i="46"/>
  <c r="HU272" i="46"/>
  <c r="HU273" i="46"/>
  <c r="HU274" i="46"/>
  <c r="HU275" i="46"/>
  <c r="HU276" i="46"/>
  <c r="HU277" i="46"/>
  <c r="HU278" i="46"/>
  <c r="HU279" i="46"/>
  <c r="HU280" i="46"/>
  <c r="HU281" i="46"/>
  <c r="HU282" i="46"/>
  <c r="HU283" i="46"/>
  <c r="HU284" i="46"/>
  <c r="HU285" i="46"/>
  <c r="HU286" i="46"/>
  <c r="HU287" i="46"/>
  <c r="HU288" i="46"/>
  <c r="HU290" i="46"/>
  <c r="HU29" i="46"/>
  <c r="HU17" i="46"/>
  <c r="HU27" i="46"/>
  <c r="HU289" i="46"/>
  <c r="HU16" i="46"/>
  <c r="HU24" i="46"/>
  <c r="HU22" i="46"/>
  <c r="HU21" i="46"/>
  <c r="HU25" i="46"/>
  <c r="HU14" i="46"/>
  <c r="HU19" i="46"/>
  <c r="HU28" i="46"/>
  <c r="HU15" i="46"/>
  <c r="HU18" i="46"/>
  <c r="HS308" i="46"/>
  <c r="HT308" i="46"/>
  <c r="BT364" i="46"/>
  <c r="BT365" i="46"/>
  <c r="BT367" i="46" s="1"/>
  <c r="BT366" i="46"/>
  <c r="BU363" i="46" s="1"/>
  <c r="H23" i="51"/>
  <c r="I23" i="51" s="1"/>
  <c r="J23" i="51" s="1"/>
  <c r="K23" i="51" s="1"/>
  <c r="L23" i="51" s="1"/>
  <c r="J3" i="48"/>
  <c r="H55" i="47"/>
  <c r="I7" i="48"/>
  <c r="H53" i="47"/>
  <c r="I47" i="47"/>
  <c r="H52" i="47"/>
  <c r="I52" i="47" s="1"/>
  <c r="Y30" i="51"/>
  <c r="Z30" i="51"/>
  <c r="AC30" i="51"/>
  <c r="T30" i="51"/>
  <c r="E85" i="51"/>
  <c r="E30" i="51"/>
  <c r="AD30" i="51"/>
  <c r="Q30" i="51"/>
  <c r="Q41" i="51" s="1"/>
  <c r="X30" i="51"/>
  <c r="D29" i="51"/>
  <c r="AB30" i="51"/>
  <c r="V30" i="51"/>
  <c r="AA30" i="51"/>
  <c r="S30" i="51"/>
  <c r="W30" i="51"/>
  <c r="U30" i="51"/>
  <c r="I4" i="48"/>
  <c r="J4" i="48" s="1"/>
  <c r="D9" i="48" s="1"/>
  <c r="B341" i="46"/>
  <c r="C39" i="49" s="1"/>
  <c r="E341" i="46"/>
  <c r="F39" i="49" s="1"/>
  <c r="K341" i="46"/>
  <c r="L39" i="49" s="1"/>
  <c r="D341" i="46"/>
  <c r="E39" i="49" s="1"/>
  <c r="D338" i="46"/>
  <c r="E36" i="49" s="1"/>
  <c r="G338" i="46"/>
  <c r="H36" i="49" s="1"/>
  <c r="B338" i="46"/>
  <c r="C36" i="49" s="1"/>
  <c r="J338" i="46"/>
  <c r="K36" i="49" s="1"/>
  <c r="E338" i="46"/>
  <c r="F36" i="49" s="1"/>
  <c r="F338" i="46"/>
  <c r="G36" i="49" s="1"/>
  <c r="H338" i="46"/>
  <c r="I36" i="49" s="1"/>
  <c r="K338" i="46"/>
  <c r="L36" i="49" s="1"/>
  <c r="I338" i="46"/>
  <c r="J36" i="49" s="1"/>
  <c r="L338" i="46"/>
  <c r="C338" i="46"/>
  <c r="D36" i="49" s="1"/>
  <c r="H341" i="46"/>
  <c r="I39" i="49" s="1"/>
  <c r="G339" i="46"/>
  <c r="H37" i="49" s="1"/>
  <c r="D339" i="46"/>
  <c r="E37" i="49" s="1"/>
  <c r="C339" i="46"/>
  <c r="D37" i="49" s="1"/>
  <c r="J339" i="46"/>
  <c r="K37" i="49" s="1"/>
  <c r="H339" i="46"/>
  <c r="I37" i="49" s="1"/>
  <c r="K339" i="46"/>
  <c r="L37" i="49" s="1"/>
  <c r="B339" i="46"/>
  <c r="C37" i="49" s="1"/>
  <c r="L339" i="46"/>
  <c r="F339" i="46"/>
  <c r="G37" i="49" s="1"/>
  <c r="I339" i="46"/>
  <c r="J37" i="49" s="1"/>
  <c r="E339" i="46"/>
  <c r="F37" i="49" s="1"/>
  <c r="J341" i="46"/>
  <c r="K39" i="49" s="1"/>
  <c r="C341" i="46"/>
  <c r="D39" i="49" s="1"/>
  <c r="J340" i="46"/>
  <c r="K38" i="49" s="1"/>
  <c r="H340" i="46"/>
  <c r="I38" i="49" s="1"/>
  <c r="I340" i="46"/>
  <c r="J38" i="49" s="1"/>
  <c r="G340" i="46"/>
  <c r="H38" i="49" s="1"/>
  <c r="F340" i="46"/>
  <c r="G38" i="49" s="1"/>
  <c r="C340" i="46"/>
  <c r="D38" i="49" s="1"/>
  <c r="D340" i="46"/>
  <c r="E38" i="49" s="1"/>
  <c r="L340" i="46"/>
  <c r="E340" i="46"/>
  <c r="F38" i="49" s="1"/>
  <c r="B340" i="46"/>
  <c r="C38" i="49" s="1"/>
  <c r="K340" i="46"/>
  <c r="L38" i="49" s="1"/>
  <c r="G341" i="46"/>
  <c r="H39" i="49" s="1"/>
  <c r="L341" i="46"/>
  <c r="F341" i="46"/>
  <c r="G39" i="49" s="1"/>
  <c r="I341" i="46"/>
  <c r="J39" i="49" s="1"/>
  <c r="E337" i="46"/>
  <c r="F35" i="49" s="1"/>
  <c r="F337" i="46"/>
  <c r="G35" i="49" s="1"/>
  <c r="H337" i="46"/>
  <c r="I35" i="49" s="1"/>
  <c r="G337" i="46"/>
  <c r="H35" i="49" s="1"/>
  <c r="L337" i="46"/>
  <c r="I337" i="46"/>
  <c r="J35" i="49" s="1"/>
  <c r="D337" i="46"/>
  <c r="E35" i="49" s="1"/>
  <c r="B337" i="46"/>
  <c r="C35" i="49" s="1"/>
  <c r="K337" i="46"/>
  <c r="L35" i="49" s="1"/>
  <c r="J337" i="46"/>
  <c r="K35" i="49" s="1"/>
  <c r="C337" i="46"/>
  <c r="D35" i="49" s="1"/>
  <c r="E11" i="69"/>
  <c r="C11" i="69"/>
  <c r="F10" i="69"/>
  <c r="D11" i="69"/>
  <c r="B12" i="69"/>
  <c r="B14" i="69" s="1"/>
  <c r="P47" i="45"/>
  <c r="P49" i="45"/>
  <c r="Q44" i="45"/>
  <c r="B13" i="69"/>
  <c r="B17" i="69"/>
  <c r="B18" i="69" s="1"/>
  <c r="B20" i="69" s="1"/>
  <c r="M23" i="51"/>
  <c r="F36" i="69"/>
  <c r="E36" i="69"/>
  <c r="D36" i="69"/>
  <c r="C36" i="69"/>
  <c r="B37" i="69"/>
  <c r="E20" i="51"/>
  <c r="E21" i="51" s="1"/>
  <c r="F20" i="51"/>
  <c r="E50" i="51"/>
  <c r="E32" i="51"/>
  <c r="S52" i="51"/>
  <c r="T49" i="51" s="1"/>
  <c r="S53" i="51"/>
  <c r="D31" i="51"/>
  <c r="Z26" i="51"/>
  <c r="U26" i="51"/>
  <c r="AB26" i="51"/>
  <c r="W26" i="51"/>
  <c r="Y26" i="51"/>
  <c r="X26" i="51"/>
  <c r="AD26" i="51"/>
  <c r="AA26" i="51"/>
  <c r="V26" i="51"/>
  <c r="AC26" i="51"/>
  <c r="S26" i="51"/>
  <c r="T26" i="51"/>
  <c r="I17" i="52"/>
  <c r="E17" i="52"/>
  <c r="H17" i="52" s="1"/>
  <c r="H16" i="52"/>
  <c r="AG60" i="51"/>
  <c r="AG59" i="51"/>
  <c r="AH56" i="51" s="1"/>
  <c r="J69" i="51"/>
  <c r="J26" i="49"/>
  <c r="K68" i="51"/>
  <c r="K25" i="49"/>
  <c r="J17" i="52"/>
  <c r="D18" i="52"/>
  <c r="E22" i="51" l="1"/>
  <c r="F21" i="51"/>
  <c r="HV26" i="46"/>
  <c r="HV20" i="46"/>
  <c r="HV23" i="46"/>
  <c r="BT369" i="46"/>
  <c r="HU292" i="46"/>
  <c r="HW10" i="46"/>
  <c r="HV30" i="46"/>
  <c r="HV31" i="46"/>
  <c r="HV32" i="46"/>
  <c r="HV33" i="46"/>
  <c r="HV34" i="46"/>
  <c r="HV35" i="46"/>
  <c r="HV36" i="46"/>
  <c r="HV37" i="46"/>
  <c r="HV38" i="46"/>
  <c r="HV39" i="46"/>
  <c r="HV40" i="46"/>
  <c r="HV41" i="46"/>
  <c r="HV42" i="46"/>
  <c r="HV43" i="46"/>
  <c r="HV44" i="46"/>
  <c r="HV45" i="46"/>
  <c r="HV46" i="46"/>
  <c r="HV47" i="46"/>
  <c r="HV48" i="46"/>
  <c r="HV49" i="46"/>
  <c r="HV50" i="46"/>
  <c r="HV51" i="46"/>
  <c r="HV52" i="46"/>
  <c r="HV53" i="46"/>
  <c r="HV54" i="46"/>
  <c r="HV55" i="46"/>
  <c r="HV56" i="46"/>
  <c r="HV57" i="46"/>
  <c r="HV58" i="46"/>
  <c r="HV59" i="46"/>
  <c r="HV60" i="46"/>
  <c r="HV61" i="46"/>
  <c r="HV62" i="46"/>
  <c r="HV63" i="46"/>
  <c r="HV64" i="46"/>
  <c r="HV65" i="46"/>
  <c r="HV66" i="46"/>
  <c r="HV67" i="46"/>
  <c r="HV68" i="46"/>
  <c r="HV69" i="46"/>
  <c r="HV70" i="46"/>
  <c r="HV71" i="46"/>
  <c r="HV72" i="46"/>
  <c r="HV73" i="46"/>
  <c r="HV74" i="46"/>
  <c r="HV75" i="46"/>
  <c r="HV76" i="46"/>
  <c r="HV77" i="46"/>
  <c r="HV78" i="46"/>
  <c r="HV79" i="46"/>
  <c r="HV80" i="46"/>
  <c r="HV81" i="46"/>
  <c r="HV82" i="46"/>
  <c r="HV83" i="46"/>
  <c r="HV84" i="46"/>
  <c r="HV85" i="46"/>
  <c r="HV86" i="46"/>
  <c r="HV87" i="46"/>
  <c r="HV88" i="46"/>
  <c r="HV89" i="46"/>
  <c r="HV90" i="46"/>
  <c r="HV91" i="46"/>
  <c r="HV92" i="46"/>
  <c r="HV93" i="46"/>
  <c r="HV94" i="46"/>
  <c r="HV95" i="46"/>
  <c r="HV96" i="46"/>
  <c r="HV97" i="46"/>
  <c r="HV98" i="46"/>
  <c r="HV99" i="46"/>
  <c r="HV100" i="46"/>
  <c r="HV101" i="46"/>
  <c r="HV102" i="46"/>
  <c r="HV103" i="46"/>
  <c r="HV104" i="46"/>
  <c r="HV105" i="46"/>
  <c r="HV106" i="46"/>
  <c r="HV107" i="46"/>
  <c r="HV108" i="46"/>
  <c r="HV109" i="46"/>
  <c r="HV110" i="46"/>
  <c r="HV111" i="46"/>
  <c r="HV112" i="46"/>
  <c r="HV113" i="46"/>
  <c r="HV114" i="46"/>
  <c r="HV115" i="46"/>
  <c r="HV116" i="46"/>
  <c r="HV117" i="46"/>
  <c r="HV118" i="46"/>
  <c r="HV119" i="46"/>
  <c r="HV120" i="46"/>
  <c r="HV121" i="46"/>
  <c r="HV122" i="46"/>
  <c r="HV123" i="46"/>
  <c r="HV124" i="46"/>
  <c r="HV125" i="46"/>
  <c r="HV126" i="46"/>
  <c r="HV127" i="46"/>
  <c r="HV128" i="46"/>
  <c r="HV129" i="46"/>
  <c r="HV130" i="46"/>
  <c r="HV131" i="46"/>
  <c r="HV132" i="46"/>
  <c r="HV133" i="46"/>
  <c r="HV134" i="46"/>
  <c r="HV135" i="46"/>
  <c r="HV136" i="46"/>
  <c r="HV137" i="46"/>
  <c r="HV138" i="46"/>
  <c r="HV139" i="46"/>
  <c r="HV140" i="46"/>
  <c r="HV141" i="46"/>
  <c r="HV142" i="46"/>
  <c r="HV143" i="46"/>
  <c r="HV144" i="46"/>
  <c r="HV145" i="46"/>
  <c r="HV146" i="46"/>
  <c r="HV147" i="46"/>
  <c r="HV148" i="46"/>
  <c r="HV149" i="46"/>
  <c r="HV150" i="46"/>
  <c r="HV151" i="46"/>
  <c r="HV152" i="46"/>
  <c r="HV153" i="46"/>
  <c r="HV154" i="46"/>
  <c r="HV155" i="46"/>
  <c r="HV156" i="46"/>
  <c r="HV157" i="46"/>
  <c r="HV158" i="46"/>
  <c r="HV159" i="46"/>
  <c r="HV160" i="46"/>
  <c r="HV161" i="46"/>
  <c r="HV162" i="46"/>
  <c r="HV163" i="46"/>
  <c r="HV164" i="46"/>
  <c r="HV165" i="46"/>
  <c r="HV166" i="46"/>
  <c r="HV167" i="46"/>
  <c r="HV168" i="46"/>
  <c r="HV169" i="46"/>
  <c r="HV170" i="46"/>
  <c r="HV171" i="46"/>
  <c r="HV172" i="46"/>
  <c r="HV173" i="46"/>
  <c r="HV174" i="46"/>
  <c r="HV175" i="46"/>
  <c r="HV176" i="46"/>
  <c r="HV177" i="46"/>
  <c r="HV178" i="46"/>
  <c r="HV179" i="46"/>
  <c r="HV180" i="46"/>
  <c r="HV181" i="46"/>
  <c r="HV182" i="46"/>
  <c r="HV183" i="46"/>
  <c r="HV184" i="46"/>
  <c r="HV185" i="46"/>
  <c r="HV186" i="46"/>
  <c r="HV187" i="46"/>
  <c r="HV188" i="46"/>
  <c r="HV189" i="46"/>
  <c r="HV190" i="46"/>
  <c r="HV191" i="46"/>
  <c r="HV192" i="46"/>
  <c r="HV193" i="46"/>
  <c r="HV194" i="46"/>
  <c r="HV195" i="46"/>
  <c r="HV196" i="46"/>
  <c r="HV197" i="46"/>
  <c r="HV198" i="46"/>
  <c r="HV199" i="46"/>
  <c r="HV200" i="46"/>
  <c r="HV201" i="46"/>
  <c r="HV202" i="46"/>
  <c r="HV203" i="46"/>
  <c r="HV204" i="46"/>
  <c r="HV205" i="46"/>
  <c r="HV206" i="46"/>
  <c r="HV207" i="46"/>
  <c r="HV208" i="46"/>
  <c r="HV209" i="46"/>
  <c r="HV210" i="46"/>
  <c r="HV211" i="46"/>
  <c r="HV212" i="46"/>
  <c r="HV213" i="46"/>
  <c r="HV214" i="46"/>
  <c r="HV215" i="46"/>
  <c r="HV216" i="46"/>
  <c r="HV217" i="46"/>
  <c r="HV218" i="46"/>
  <c r="HV219" i="46"/>
  <c r="HV220" i="46"/>
  <c r="HV221" i="46"/>
  <c r="HV222" i="46"/>
  <c r="HV223" i="46"/>
  <c r="HV224" i="46"/>
  <c r="HV225" i="46"/>
  <c r="HV226" i="46"/>
  <c r="HV227" i="46"/>
  <c r="HV228" i="46"/>
  <c r="HV229" i="46"/>
  <c r="HV230" i="46"/>
  <c r="HV231" i="46"/>
  <c r="HV232" i="46"/>
  <c r="HV233" i="46"/>
  <c r="HV234" i="46"/>
  <c r="HV235" i="46"/>
  <c r="HV236" i="46"/>
  <c r="HV237" i="46"/>
  <c r="HV238" i="46"/>
  <c r="HV239" i="46"/>
  <c r="HV240" i="46"/>
  <c r="HV241" i="46"/>
  <c r="HV242" i="46"/>
  <c r="HV243" i="46"/>
  <c r="HV244" i="46"/>
  <c r="HV245" i="46"/>
  <c r="HV246" i="46"/>
  <c r="HV247" i="46"/>
  <c r="HV248" i="46"/>
  <c r="HV249" i="46"/>
  <c r="HV250" i="46"/>
  <c r="HV251" i="46"/>
  <c r="HV252" i="46"/>
  <c r="HV253" i="46"/>
  <c r="HV254" i="46"/>
  <c r="HV255" i="46"/>
  <c r="HV256" i="46"/>
  <c r="HV257" i="46"/>
  <c r="HV258" i="46"/>
  <c r="HV259" i="46"/>
  <c r="HV260" i="46"/>
  <c r="HV261" i="46"/>
  <c r="HV262" i="46"/>
  <c r="HV263" i="46"/>
  <c r="HV264" i="46"/>
  <c r="HV265" i="46"/>
  <c r="HV266" i="46"/>
  <c r="HV267" i="46"/>
  <c r="HV268" i="46"/>
  <c r="HV269" i="46"/>
  <c r="HV270" i="46"/>
  <c r="HV271" i="46"/>
  <c r="HV272" i="46"/>
  <c r="HV273" i="46"/>
  <c r="HV274" i="46"/>
  <c r="HV275" i="46"/>
  <c r="HV276" i="46"/>
  <c r="HV277" i="46"/>
  <c r="HV278" i="46"/>
  <c r="HV279" i="46"/>
  <c r="HV280" i="46"/>
  <c r="HV281" i="46"/>
  <c r="HV282" i="46"/>
  <c r="HV283" i="46"/>
  <c r="HV284" i="46"/>
  <c r="HV285" i="46"/>
  <c r="HV286" i="46"/>
  <c r="HV287" i="46"/>
  <c r="HV288" i="46"/>
  <c r="HV290" i="46"/>
  <c r="HV29" i="46"/>
  <c r="HV17" i="46"/>
  <c r="HV27" i="46"/>
  <c r="HV289" i="46"/>
  <c r="HV16" i="46"/>
  <c r="HV24" i="46"/>
  <c r="HV22" i="46"/>
  <c r="HV21" i="46"/>
  <c r="HV25" i="46"/>
  <c r="HV14" i="46"/>
  <c r="HV19" i="46"/>
  <c r="HV28" i="46"/>
  <c r="HV15" i="46"/>
  <c r="HV18" i="46"/>
  <c r="BU364" i="46"/>
  <c r="BU365" i="46"/>
  <c r="BU367" i="46" s="1"/>
  <c r="BU366" i="46"/>
  <c r="BV363" i="46" s="1"/>
  <c r="P23" i="51"/>
  <c r="T31" i="51"/>
  <c r="T23" i="51"/>
  <c r="S23" i="51"/>
  <c r="S31" i="51"/>
  <c r="S36" i="51" s="1"/>
  <c r="AC23" i="51"/>
  <c r="AC31" i="51"/>
  <c r="V31" i="51"/>
  <c r="V23" i="51"/>
  <c r="AA23" i="51"/>
  <c r="AA31" i="51"/>
  <c r="AD31" i="51"/>
  <c r="AD23" i="51"/>
  <c r="X31" i="51"/>
  <c r="X23" i="51"/>
  <c r="Y31" i="51"/>
  <c r="Y23" i="51"/>
  <c r="W23" i="51"/>
  <c r="W31" i="51"/>
  <c r="AB23" i="51"/>
  <c r="AB31" i="51"/>
  <c r="U31" i="51"/>
  <c r="U23" i="51"/>
  <c r="Z31" i="51"/>
  <c r="Z23" i="51"/>
  <c r="B25" i="69"/>
  <c r="D45" i="51"/>
  <c r="D46" i="51" s="1"/>
  <c r="D43" i="51"/>
  <c r="D39" i="51"/>
  <c r="D36" i="51"/>
  <c r="T53" i="51"/>
  <c r="T52" i="51"/>
  <c r="U49" i="51" s="1"/>
  <c r="AL32" i="51"/>
  <c r="AM32" i="51"/>
  <c r="AF32" i="51"/>
  <c r="AE32" i="51"/>
  <c r="AN32" i="51"/>
  <c r="AG32" i="51"/>
  <c r="AO32" i="51"/>
  <c r="AH32" i="51"/>
  <c r="AP32" i="51"/>
  <c r="AI32" i="51"/>
  <c r="AJ32" i="51"/>
  <c r="AK32" i="51"/>
  <c r="E53" i="51"/>
  <c r="E52" i="51"/>
  <c r="F49" i="51" s="1"/>
  <c r="AE50" i="51"/>
  <c r="AM50" i="51"/>
  <c r="AH50" i="51"/>
  <c r="AK50" i="51"/>
  <c r="AO50" i="51"/>
  <c r="AG50" i="51"/>
  <c r="AJ50" i="51"/>
  <c r="AF50" i="51"/>
  <c r="AP50" i="51"/>
  <c r="AN50" i="51"/>
  <c r="AL50" i="51"/>
  <c r="AI50" i="51"/>
  <c r="E63" i="51"/>
  <c r="B39" i="69"/>
  <c r="B49" i="69"/>
  <c r="B41" i="69"/>
  <c r="B38" i="69"/>
  <c r="B40" i="69" s="1"/>
  <c r="B52" i="69" s="1"/>
  <c r="D13" i="69"/>
  <c r="D17" i="69"/>
  <c r="D18" i="69" s="1"/>
  <c r="D20" i="69" s="1"/>
  <c r="D12" i="69"/>
  <c r="D14" i="69" s="1"/>
  <c r="J16" i="48" s="1"/>
  <c r="C13" i="69"/>
  <c r="F11" i="69"/>
  <c r="C17" i="69"/>
  <c r="C18" i="69" s="1"/>
  <c r="C20" i="69" s="1"/>
  <c r="C12" i="69"/>
  <c r="C14" i="69" s="1"/>
  <c r="I16" i="48" s="1"/>
  <c r="E17" i="69"/>
  <c r="E18" i="69" s="1"/>
  <c r="E20" i="69" s="1"/>
  <c r="E13" i="69"/>
  <c r="E12" i="69"/>
  <c r="E14" i="69" s="1"/>
  <c r="BU323" i="46"/>
  <c r="BU322" i="46" s="1"/>
  <c r="D28" i="51"/>
  <c r="F30" i="51"/>
  <c r="AO30" i="51"/>
  <c r="AG30" i="51"/>
  <c r="AE30" i="51"/>
  <c r="AL30" i="51"/>
  <c r="AF30" i="51"/>
  <c r="AI30" i="51"/>
  <c r="AJ30" i="51"/>
  <c r="AH30" i="51"/>
  <c r="AM30" i="51"/>
  <c r="AP30" i="51"/>
  <c r="AN30" i="51"/>
  <c r="AK30" i="51"/>
  <c r="E29" i="51"/>
  <c r="BU324" i="46" s="1"/>
  <c r="J9" i="48"/>
  <c r="D7" i="48"/>
  <c r="J7" i="48"/>
  <c r="F41" i="47"/>
  <c r="O12" i="60"/>
  <c r="K41" i="47"/>
  <c r="D8" i="48"/>
  <c r="P12" i="75"/>
  <c r="I18" i="52"/>
  <c r="E18" i="52"/>
  <c r="K69" i="51"/>
  <c r="K26" i="49"/>
  <c r="AH59" i="51"/>
  <c r="AI56" i="51" s="1"/>
  <c r="AH60" i="51"/>
  <c r="L68" i="51"/>
  <c r="L25" i="49"/>
  <c r="M68" i="51" s="1"/>
  <c r="D19" i="52"/>
  <c r="J18" i="52"/>
  <c r="D42" i="51" l="1"/>
  <c r="D37" i="51"/>
  <c r="H50" i="47"/>
  <c r="F22" i="51"/>
  <c r="G21" i="51"/>
  <c r="AK22" i="51"/>
  <c r="AI22" i="51"/>
  <c r="AP22" i="51"/>
  <c r="AE22" i="51"/>
  <c r="AN22" i="51"/>
  <c r="AO22" i="51"/>
  <c r="AH22" i="51"/>
  <c r="AF22" i="51"/>
  <c r="AG22" i="51"/>
  <c r="AL22" i="51"/>
  <c r="AJ22" i="51"/>
  <c r="AM22" i="51"/>
  <c r="HW26" i="46"/>
  <c r="HW20" i="46"/>
  <c r="HW23" i="46"/>
  <c r="BU369" i="46"/>
  <c r="HV292" i="46"/>
  <c r="HX10" i="46"/>
  <c r="HW30" i="46"/>
  <c r="HW31" i="46"/>
  <c r="HW32" i="46"/>
  <c r="HW33" i="46"/>
  <c r="HW34" i="46"/>
  <c r="HW35" i="46"/>
  <c r="HW36" i="46"/>
  <c r="HW37" i="46"/>
  <c r="HW38" i="46"/>
  <c r="HW39" i="46"/>
  <c r="HW40" i="46"/>
  <c r="HW41" i="46"/>
  <c r="HW42" i="46"/>
  <c r="HW43" i="46"/>
  <c r="HW44" i="46"/>
  <c r="HW45" i="46"/>
  <c r="HW46" i="46"/>
  <c r="HW47" i="46"/>
  <c r="HW48" i="46"/>
  <c r="HW49" i="46"/>
  <c r="HW50" i="46"/>
  <c r="HW51" i="46"/>
  <c r="HW52" i="46"/>
  <c r="HW53" i="46"/>
  <c r="HW54" i="46"/>
  <c r="HW55" i="46"/>
  <c r="HW56" i="46"/>
  <c r="HW57" i="46"/>
  <c r="HW58" i="46"/>
  <c r="HW59" i="46"/>
  <c r="HW60" i="46"/>
  <c r="HW61" i="46"/>
  <c r="HW62" i="46"/>
  <c r="HW63" i="46"/>
  <c r="HW64" i="46"/>
  <c r="HW65" i="46"/>
  <c r="HW66" i="46"/>
  <c r="HW67" i="46"/>
  <c r="HW68" i="46"/>
  <c r="HW69" i="46"/>
  <c r="HW70" i="46"/>
  <c r="HW71" i="46"/>
  <c r="HW72" i="46"/>
  <c r="HW73" i="46"/>
  <c r="HW74" i="46"/>
  <c r="HW75" i="46"/>
  <c r="HW76" i="46"/>
  <c r="HW77" i="46"/>
  <c r="HW78" i="46"/>
  <c r="HW79" i="46"/>
  <c r="HW80" i="46"/>
  <c r="HW81" i="46"/>
  <c r="HW82" i="46"/>
  <c r="HW83" i="46"/>
  <c r="HW84" i="46"/>
  <c r="HW85" i="46"/>
  <c r="HW86" i="46"/>
  <c r="HW87" i="46"/>
  <c r="HW88" i="46"/>
  <c r="HW89" i="46"/>
  <c r="HW90" i="46"/>
  <c r="HW91" i="46"/>
  <c r="HW92" i="46"/>
  <c r="HW93" i="46"/>
  <c r="HW94" i="46"/>
  <c r="HW95" i="46"/>
  <c r="HW96" i="46"/>
  <c r="HW97" i="46"/>
  <c r="HW98" i="46"/>
  <c r="HW99" i="46"/>
  <c r="HW100" i="46"/>
  <c r="HW101" i="46"/>
  <c r="HW102" i="46"/>
  <c r="HW103" i="46"/>
  <c r="HW104" i="46"/>
  <c r="HW105" i="46"/>
  <c r="HW106" i="46"/>
  <c r="HW107" i="46"/>
  <c r="HW108" i="46"/>
  <c r="HW109" i="46"/>
  <c r="HW110" i="46"/>
  <c r="HW111" i="46"/>
  <c r="HW112" i="46"/>
  <c r="HW113" i="46"/>
  <c r="HW114" i="46"/>
  <c r="HW115" i="46"/>
  <c r="HW116" i="46"/>
  <c r="HW117" i="46"/>
  <c r="HW118" i="46"/>
  <c r="HW119" i="46"/>
  <c r="HW120" i="46"/>
  <c r="HW121" i="46"/>
  <c r="HW122" i="46"/>
  <c r="HW123" i="46"/>
  <c r="HW124" i="46"/>
  <c r="HW125" i="46"/>
  <c r="HW126" i="46"/>
  <c r="HW127" i="46"/>
  <c r="HW128" i="46"/>
  <c r="HW129" i="46"/>
  <c r="HW130" i="46"/>
  <c r="HW131" i="46"/>
  <c r="HW132" i="46"/>
  <c r="HW133" i="46"/>
  <c r="HW134" i="46"/>
  <c r="HW135" i="46"/>
  <c r="HW136" i="46"/>
  <c r="HW137" i="46"/>
  <c r="HW138" i="46"/>
  <c r="HW139" i="46"/>
  <c r="HW140" i="46"/>
  <c r="HW141" i="46"/>
  <c r="HW142" i="46"/>
  <c r="HW143" i="46"/>
  <c r="HW144" i="46"/>
  <c r="HW145" i="46"/>
  <c r="HW146" i="46"/>
  <c r="HW147" i="46"/>
  <c r="HW148" i="46"/>
  <c r="HW149" i="46"/>
  <c r="HW150" i="46"/>
  <c r="HW151" i="46"/>
  <c r="HW152" i="46"/>
  <c r="HW153" i="46"/>
  <c r="HW154" i="46"/>
  <c r="HW155" i="46"/>
  <c r="HW156" i="46"/>
  <c r="HW157" i="46"/>
  <c r="HW158" i="46"/>
  <c r="HW159" i="46"/>
  <c r="HW160" i="46"/>
  <c r="HW161" i="46"/>
  <c r="HW162" i="46"/>
  <c r="HW163" i="46"/>
  <c r="HW164" i="46"/>
  <c r="HW165" i="46"/>
  <c r="HW166" i="46"/>
  <c r="HW167" i="46"/>
  <c r="HW168" i="46"/>
  <c r="HW169" i="46"/>
  <c r="HW170" i="46"/>
  <c r="HW171" i="46"/>
  <c r="HW172" i="46"/>
  <c r="HW173" i="46"/>
  <c r="HW174" i="46"/>
  <c r="HW175" i="46"/>
  <c r="HW176" i="46"/>
  <c r="HW177" i="46"/>
  <c r="HW178" i="46"/>
  <c r="HW179" i="46"/>
  <c r="HW180" i="46"/>
  <c r="HW181" i="46"/>
  <c r="HW182" i="46"/>
  <c r="HW183" i="46"/>
  <c r="HW184" i="46"/>
  <c r="HW185" i="46"/>
  <c r="HW186" i="46"/>
  <c r="HW187" i="46"/>
  <c r="HW188" i="46"/>
  <c r="HW189" i="46"/>
  <c r="HW190" i="46"/>
  <c r="HW191" i="46"/>
  <c r="HW192" i="46"/>
  <c r="HW193" i="46"/>
  <c r="HW194" i="46"/>
  <c r="HW195" i="46"/>
  <c r="HW196" i="46"/>
  <c r="HW197" i="46"/>
  <c r="HW198" i="46"/>
  <c r="HW199" i="46"/>
  <c r="HW200" i="46"/>
  <c r="HW201" i="46"/>
  <c r="HW202" i="46"/>
  <c r="HW203" i="46"/>
  <c r="HW204" i="46"/>
  <c r="HW205" i="46"/>
  <c r="HW206" i="46"/>
  <c r="HW207" i="46"/>
  <c r="HW208" i="46"/>
  <c r="HW209" i="46"/>
  <c r="HW210" i="46"/>
  <c r="HW211" i="46"/>
  <c r="HW212" i="46"/>
  <c r="HW213" i="46"/>
  <c r="HW214" i="46"/>
  <c r="HW215" i="46"/>
  <c r="HW216" i="46"/>
  <c r="HW217" i="46"/>
  <c r="HW218" i="46"/>
  <c r="HW219" i="46"/>
  <c r="HW220" i="46"/>
  <c r="HW221" i="46"/>
  <c r="HW222" i="46"/>
  <c r="HW223" i="46"/>
  <c r="HW224" i="46"/>
  <c r="HW225" i="46"/>
  <c r="HW226" i="46"/>
  <c r="HW227" i="46"/>
  <c r="HW228" i="46"/>
  <c r="HW229" i="46"/>
  <c r="HW230" i="46"/>
  <c r="HW231" i="46"/>
  <c r="HW232" i="46"/>
  <c r="HW233" i="46"/>
  <c r="HW234" i="46"/>
  <c r="HW235" i="46"/>
  <c r="HW236" i="46"/>
  <c r="HW237" i="46"/>
  <c r="HW238" i="46"/>
  <c r="HW239" i="46"/>
  <c r="HW240" i="46"/>
  <c r="HW241" i="46"/>
  <c r="HW242" i="46"/>
  <c r="HW243" i="46"/>
  <c r="HW244" i="46"/>
  <c r="HW245" i="46"/>
  <c r="HW246" i="46"/>
  <c r="HW247" i="46"/>
  <c r="HW248" i="46"/>
  <c r="HW249" i="46"/>
  <c r="HW250" i="46"/>
  <c r="HW251" i="46"/>
  <c r="HW252" i="46"/>
  <c r="HW253" i="46"/>
  <c r="HW254" i="46"/>
  <c r="HW255" i="46"/>
  <c r="HW256" i="46"/>
  <c r="HW257" i="46"/>
  <c r="HW258" i="46"/>
  <c r="HW259" i="46"/>
  <c r="HW260" i="46"/>
  <c r="HW261" i="46"/>
  <c r="HW262" i="46"/>
  <c r="HW263" i="46"/>
  <c r="HW264" i="46"/>
  <c r="HW265" i="46"/>
  <c r="HW266" i="46"/>
  <c r="HW267" i="46"/>
  <c r="HW268" i="46"/>
  <c r="HW269" i="46"/>
  <c r="HW270" i="46"/>
  <c r="HW271" i="46"/>
  <c r="HW272" i="46"/>
  <c r="HW273" i="46"/>
  <c r="HW274" i="46"/>
  <c r="HW275" i="46"/>
  <c r="HW276" i="46"/>
  <c r="HW277" i="46"/>
  <c r="HW278" i="46"/>
  <c r="HW279" i="46"/>
  <c r="HW280" i="46"/>
  <c r="HW281" i="46"/>
  <c r="HW282" i="46"/>
  <c r="HW283" i="46"/>
  <c r="HW284" i="46"/>
  <c r="HW285" i="46"/>
  <c r="HW286" i="46"/>
  <c r="HW287" i="46"/>
  <c r="HW288" i="46"/>
  <c r="HW290" i="46"/>
  <c r="HW29" i="46"/>
  <c r="HW17" i="46"/>
  <c r="HW27" i="46"/>
  <c r="HW289" i="46"/>
  <c r="HW16" i="46"/>
  <c r="HW24" i="46"/>
  <c r="HW22" i="46"/>
  <c r="HW21" i="46"/>
  <c r="HW25" i="46"/>
  <c r="HW14" i="46"/>
  <c r="HW19" i="46"/>
  <c r="HW28" i="46"/>
  <c r="HW15" i="46"/>
  <c r="HW18" i="46"/>
  <c r="HU308" i="46"/>
  <c r="HV308" i="46"/>
  <c r="BV364" i="46"/>
  <c r="BV365" i="46"/>
  <c r="BV367" i="46" s="1"/>
  <c r="BV366" i="46"/>
  <c r="BW363" i="46" s="1"/>
  <c r="BQ324" i="46"/>
  <c r="BV324" i="46"/>
  <c r="H5" i="72"/>
  <c r="H9" i="72" s="1"/>
  <c r="Q12" i="60"/>
  <c r="AY30" i="51"/>
  <c r="AW30" i="51"/>
  <c r="AQ30" i="51"/>
  <c r="AX30" i="51"/>
  <c r="AS30" i="51"/>
  <c r="BB30" i="51"/>
  <c r="AV30" i="51"/>
  <c r="BA30" i="51"/>
  <c r="AR30" i="51"/>
  <c r="F29" i="51"/>
  <c r="BU325" i="46" s="1"/>
  <c r="AT30" i="51"/>
  <c r="G30" i="51"/>
  <c r="AU30" i="51"/>
  <c r="AZ30" i="51"/>
  <c r="F13" i="69"/>
  <c r="F17" i="69"/>
  <c r="F18" i="69" s="1"/>
  <c r="F20" i="69" s="1"/>
  <c r="F12" i="69"/>
  <c r="F14" i="69" s="1"/>
  <c r="B42" i="69"/>
  <c r="B53" i="69"/>
  <c r="C49" i="69"/>
  <c r="B51" i="69"/>
  <c r="F32" i="51"/>
  <c r="F50" i="51"/>
  <c r="F52" i="51"/>
  <c r="U52" i="51"/>
  <c r="V49" i="51" s="1"/>
  <c r="U53" i="51"/>
  <c r="D41" i="51"/>
  <c r="B50" i="69"/>
  <c r="D62" i="51"/>
  <c r="D64" i="51" s="1"/>
  <c r="B27" i="69"/>
  <c r="B26" i="69"/>
  <c r="B28" i="69" s="1"/>
  <c r="B29" i="69"/>
  <c r="B30" i="69" s="1"/>
  <c r="B32" i="69" s="1"/>
  <c r="U36" i="51"/>
  <c r="T36" i="51"/>
  <c r="I19" i="52"/>
  <c r="E19" i="52"/>
  <c r="H19" i="52" s="1"/>
  <c r="H18" i="52"/>
  <c r="D20" i="52"/>
  <c r="J19" i="52"/>
  <c r="AI59" i="51"/>
  <c r="AJ56" i="51" s="1"/>
  <c r="AI60" i="51"/>
  <c r="L69" i="51"/>
  <c r="L26" i="49"/>
  <c r="M69" i="51" s="1"/>
  <c r="G22" i="51" l="1"/>
  <c r="AR22" i="51"/>
  <c r="AW22" i="51"/>
  <c r="BB22" i="51"/>
  <c r="AT22" i="51"/>
  <c r="AQ22" i="51"/>
  <c r="BA22" i="51"/>
  <c r="AY22" i="51"/>
  <c r="AX22" i="51"/>
  <c r="AU22" i="51"/>
  <c r="AZ22" i="51"/>
  <c r="AS22" i="51"/>
  <c r="AV22" i="51"/>
  <c r="I50" i="47"/>
  <c r="H51" i="47"/>
  <c r="H54" i="47"/>
  <c r="H49" i="47"/>
  <c r="I49" i="47" s="1"/>
  <c r="HX26" i="46"/>
  <c r="HX20" i="46"/>
  <c r="HX23" i="46"/>
  <c r="BV369" i="46"/>
  <c r="HW292" i="46"/>
  <c r="HY10" i="46"/>
  <c r="HX30" i="46"/>
  <c r="HX31" i="46"/>
  <c r="HX32" i="46"/>
  <c r="HX33" i="46"/>
  <c r="HX34" i="46"/>
  <c r="HX35" i="46"/>
  <c r="HX36" i="46"/>
  <c r="HX37" i="46"/>
  <c r="HX38" i="46"/>
  <c r="HX39" i="46"/>
  <c r="HX40" i="46"/>
  <c r="HX41" i="46"/>
  <c r="HX42" i="46"/>
  <c r="HX43" i="46"/>
  <c r="HX44" i="46"/>
  <c r="HX45" i="46"/>
  <c r="HX46" i="46"/>
  <c r="HX47" i="46"/>
  <c r="HX48" i="46"/>
  <c r="HX49" i="46"/>
  <c r="HX50" i="46"/>
  <c r="HX51" i="46"/>
  <c r="HX52" i="46"/>
  <c r="HX53" i="46"/>
  <c r="HX54" i="46"/>
  <c r="HX55" i="46"/>
  <c r="HX56" i="46"/>
  <c r="HX57" i="46"/>
  <c r="HX58" i="46"/>
  <c r="HX59" i="46"/>
  <c r="HX60" i="46"/>
  <c r="HX61" i="46"/>
  <c r="HX62" i="46"/>
  <c r="HX63" i="46"/>
  <c r="HX64" i="46"/>
  <c r="HX65" i="46"/>
  <c r="HX66" i="46"/>
  <c r="HX67" i="46"/>
  <c r="HX68" i="46"/>
  <c r="HX69" i="46"/>
  <c r="HX70" i="46"/>
  <c r="HX71" i="46"/>
  <c r="HX72" i="46"/>
  <c r="HX73" i="46"/>
  <c r="HX74" i="46"/>
  <c r="HX75" i="46"/>
  <c r="HX76" i="46"/>
  <c r="HX77" i="46"/>
  <c r="HX78" i="46"/>
  <c r="HX79" i="46"/>
  <c r="HX80" i="46"/>
  <c r="HX81" i="46"/>
  <c r="HX82" i="46"/>
  <c r="HX83" i="46"/>
  <c r="HX84" i="46"/>
  <c r="HX85" i="46"/>
  <c r="HX86" i="46"/>
  <c r="HX87" i="46"/>
  <c r="HX88" i="46"/>
  <c r="HX89" i="46"/>
  <c r="HX90" i="46"/>
  <c r="HX91" i="46"/>
  <c r="HX92" i="46"/>
  <c r="HX93" i="46"/>
  <c r="HX94" i="46"/>
  <c r="HX95" i="46"/>
  <c r="HX96" i="46"/>
  <c r="HX97" i="46"/>
  <c r="HX98" i="46"/>
  <c r="HX99" i="46"/>
  <c r="HX100" i="46"/>
  <c r="HX101" i="46"/>
  <c r="HX102" i="46"/>
  <c r="HX103" i="46"/>
  <c r="HX104" i="46"/>
  <c r="HX105" i="46"/>
  <c r="HX106" i="46"/>
  <c r="HX107" i="46"/>
  <c r="HX108" i="46"/>
  <c r="HX109" i="46"/>
  <c r="HX110" i="46"/>
  <c r="HX111" i="46"/>
  <c r="HX112" i="46"/>
  <c r="HX113" i="46"/>
  <c r="HX114" i="46"/>
  <c r="HX115" i="46"/>
  <c r="HX116" i="46"/>
  <c r="HX117" i="46"/>
  <c r="HX118" i="46"/>
  <c r="HX119" i="46"/>
  <c r="HX120" i="46"/>
  <c r="HX121" i="46"/>
  <c r="HX122" i="46"/>
  <c r="HX123" i="46"/>
  <c r="HX124" i="46"/>
  <c r="HX125" i="46"/>
  <c r="HX126" i="46"/>
  <c r="HX127" i="46"/>
  <c r="HX128" i="46"/>
  <c r="HX129" i="46"/>
  <c r="HX130" i="46"/>
  <c r="HX131" i="46"/>
  <c r="HX132" i="46"/>
  <c r="HX133" i="46"/>
  <c r="HX134" i="46"/>
  <c r="HX135" i="46"/>
  <c r="HX136" i="46"/>
  <c r="HX137" i="46"/>
  <c r="HX138" i="46"/>
  <c r="HX139" i="46"/>
  <c r="HX140" i="46"/>
  <c r="HX141" i="46"/>
  <c r="HX142" i="46"/>
  <c r="HX143" i="46"/>
  <c r="HX144" i="46"/>
  <c r="HX145" i="46"/>
  <c r="HX146" i="46"/>
  <c r="HX147" i="46"/>
  <c r="HX148" i="46"/>
  <c r="HX149" i="46"/>
  <c r="HX150" i="46"/>
  <c r="HX151" i="46"/>
  <c r="HX152" i="46"/>
  <c r="HX153" i="46"/>
  <c r="HX154" i="46"/>
  <c r="HX155" i="46"/>
  <c r="HX156" i="46"/>
  <c r="HX157" i="46"/>
  <c r="HX158" i="46"/>
  <c r="HX159" i="46"/>
  <c r="HX160" i="46"/>
  <c r="HX161" i="46"/>
  <c r="HX162" i="46"/>
  <c r="HX163" i="46"/>
  <c r="HX164" i="46"/>
  <c r="HX165" i="46"/>
  <c r="HX166" i="46"/>
  <c r="HX167" i="46"/>
  <c r="HX168" i="46"/>
  <c r="HX169" i="46"/>
  <c r="HX170" i="46"/>
  <c r="HX171" i="46"/>
  <c r="HX172" i="46"/>
  <c r="HX173" i="46"/>
  <c r="HX174" i="46"/>
  <c r="HX175" i="46"/>
  <c r="HX176" i="46"/>
  <c r="HX177" i="46"/>
  <c r="HX178" i="46"/>
  <c r="HX179" i="46"/>
  <c r="HX180" i="46"/>
  <c r="HX181" i="46"/>
  <c r="HX182" i="46"/>
  <c r="HX183" i="46"/>
  <c r="HX184" i="46"/>
  <c r="HX185" i="46"/>
  <c r="HX186" i="46"/>
  <c r="HX187" i="46"/>
  <c r="HX188" i="46"/>
  <c r="HX189" i="46"/>
  <c r="HX190" i="46"/>
  <c r="HX191" i="46"/>
  <c r="HX192" i="46"/>
  <c r="HX193" i="46"/>
  <c r="HX194" i="46"/>
  <c r="HX195" i="46"/>
  <c r="HX196" i="46"/>
  <c r="HX197" i="46"/>
  <c r="HX198" i="46"/>
  <c r="HX199" i="46"/>
  <c r="HX200" i="46"/>
  <c r="HX201" i="46"/>
  <c r="HX202" i="46"/>
  <c r="HX203" i="46"/>
  <c r="HX204" i="46"/>
  <c r="HX205" i="46"/>
  <c r="HX206" i="46"/>
  <c r="HX207" i="46"/>
  <c r="HX208" i="46"/>
  <c r="HX209" i="46"/>
  <c r="HX210" i="46"/>
  <c r="HX211" i="46"/>
  <c r="HX212" i="46"/>
  <c r="HX213" i="46"/>
  <c r="HX214" i="46"/>
  <c r="HX215" i="46"/>
  <c r="HX216" i="46"/>
  <c r="HX217" i="46"/>
  <c r="HX218" i="46"/>
  <c r="HX219" i="46"/>
  <c r="HX220" i="46"/>
  <c r="HX221" i="46"/>
  <c r="HX222" i="46"/>
  <c r="HX223" i="46"/>
  <c r="HX224" i="46"/>
  <c r="HX225" i="46"/>
  <c r="HX226" i="46"/>
  <c r="HX227" i="46"/>
  <c r="HX228" i="46"/>
  <c r="HX229" i="46"/>
  <c r="HX230" i="46"/>
  <c r="HX231" i="46"/>
  <c r="HX232" i="46"/>
  <c r="HX233" i="46"/>
  <c r="HX234" i="46"/>
  <c r="HX235" i="46"/>
  <c r="HX236" i="46"/>
  <c r="HX237" i="46"/>
  <c r="HX238" i="46"/>
  <c r="HX239" i="46"/>
  <c r="HX240" i="46"/>
  <c r="HX241" i="46"/>
  <c r="HX242" i="46"/>
  <c r="HX243" i="46"/>
  <c r="HX244" i="46"/>
  <c r="HX245" i="46"/>
  <c r="HX246" i="46"/>
  <c r="HX247" i="46"/>
  <c r="HX248" i="46"/>
  <c r="HX249" i="46"/>
  <c r="HX250" i="46"/>
  <c r="HX251" i="46"/>
  <c r="HX252" i="46"/>
  <c r="HX253" i="46"/>
  <c r="HX254" i="46"/>
  <c r="HX255" i="46"/>
  <c r="HX256" i="46"/>
  <c r="HX257" i="46"/>
  <c r="HX258" i="46"/>
  <c r="HX259" i="46"/>
  <c r="HX260" i="46"/>
  <c r="HX261" i="46"/>
  <c r="HX262" i="46"/>
  <c r="HX263" i="46"/>
  <c r="HX264" i="46"/>
  <c r="HX265" i="46"/>
  <c r="HX266" i="46"/>
  <c r="HX267" i="46"/>
  <c r="HX268" i="46"/>
  <c r="HX269" i="46"/>
  <c r="HX270" i="46"/>
  <c r="HX271" i="46"/>
  <c r="HX272" i="46"/>
  <c r="HX273" i="46"/>
  <c r="HX274" i="46"/>
  <c r="HX275" i="46"/>
  <c r="HX276" i="46"/>
  <c r="HX277" i="46"/>
  <c r="HX278" i="46"/>
  <c r="HX279" i="46"/>
  <c r="HX280" i="46"/>
  <c r="HX281" i="46"/>
  <c r="HX282" i="46"/>
  <c r="HX283" i="46"/>
  <c r="HX284" i="46"/>
  <c r="HX285" i="46"/>
  <c r="HX286" i="46"/>
  <c r="HX287" i="46"/>
  <c r="HX288" i="46"/>
  <c r="HX290" i="46"/>
  <c r="HX29" i="46"/>
  <c r="HX17" i="46"/>
  <c r="HX27" i="46"/>
  <c r="HX289" i="46"/>
  <c r="HX16" i="46"/>
  <c r="HX24" i="46"/>
  <c r="HX22" i="46"/>
  <c r="HX21" i="46"/>
  <c r="HX25" i="46"/>
  <c r="HX14" i="46"/>
  <c r="HX19" i="46"/>
  <c r="HX28" i="46"/>
  <c r="HX15" i="46"/>
  <c r="HX18" i="46"/>
  <c r="BW364" i="46"/>
  <c r="BW365" i="46"/>
  <c r="BW367" i="46" s="1"/>
  <c r="BW366" i="46"/>
  <c r="BX363" i="46" s="1"/>
  <c r="G49" i="51"/>
  <c r="BQ325" i="46"/>
  <c r="BV325" i="46"/>
  <c r="CH324" i="46"/>
  <c r="V53" i="51"/>
  <c r="V36" i="51" s="1"/>
  <c r="V52" i="51"/>
  <c r="W49" i="51" s="1"/>
  <c r="G32" i="51"/>
  <c r="G50" i="51"/>
  <c r="F53" i="51"/>
  <c r="BA50" i="51"/>
  <c r="AU50" i="51"/>
  <c r="AQ50" i="51"/>
  <c r="AV50" i="51"/>
  <c r="AW50" i="51"/>
  <c r="AX50" i="51"/>
  <c r="AR50" i="51"/>
  <c r="AY50" i="51"/>
  <c r="BB50" i="51"/>
  <c r="AZ50" i="51"/>
  <c r="AS50" i="51"/>
  <c r="AT50" i="51"/>
  <c r="F63" i="51"/>
  <c r="AS32" i="51"/>
  <c r="BB32" i="51"/>
  <c r="AV32" i="51"/>
  <c r="AQ32" i="51"/>
  <c r="AU32" i="51"/>
  <c r="AZ32" i="51"/>
  <c r="AX32" i="51"/>
  <c r="BA32" i="51"/>
  <c r="AY32" i="51"/>
  <c r="AT32" i="51"/>
  <c r="AW32" i="51"/>
  <c r="AR32" i="51"/>
  <c r="C51" i="69"/>
  <c r="C53" i="69"/>
  <c r="C54" i="69" s="1"/>
  <c r="C56" i="69" s="1"/>
  <c r="D49" i="69"/>
  <c r="C50" i="69"/>
  <c r="C52" i="69" s="1"/>
  <c r="B54" i="69"/>
  <c r="B44" i="69"/>
  <c r="B56" i="69" s="1"/>
  <c r="H30" i="51"/>
  <c r="BF30" i="51"/>
  <c r="BE30" i="51"/>
  <c r="BH30" i="51"/>
  <c r="BI30" i="51"/>
  <c r="BJ30" i="51"/>
  <c r="BL30" i="51"/>
  <c r="G29" i="51"/>
  <c r="BU326" i="46" s="1"/>
  <c r="BD30" i="51"/>
  <c r="BC30" i="51"/>
  <c r="BM30" i="51"/>
  <c r="BG30" i="51"/>
  <c r="BK30" i="51"/>
  <c r="BN30" i="51"/>
  <c r="I20" i="52"/>
  <c r="E20" i="52"/>
  <c r="AJ59" i="51"/>
  <c r="AK56" i="51" s="1"/>
  <c r="AJ60" i="51"/>
  <c r="J20" i="52"/>
  <c r="D21" i="52"/>
  <c r="BN22" i="51" l="1"/>
  <c r="BI22" i="51"/>
  <c r="BE22" i="51"/>
  <c r="BD22" i="51"/>
  <c r="BG22" i="51"/>
  <c r="BM22" i="51"/>
  <c r="BH22" i="51"/>
  <c r="BK22" i="51"/>
  <c r="BC22" i="51"/>
  <c r="BF22" i="51"/>
  <c r="BL22" i="51"/>
  <c r="BJ22" i="51"/>
  <c r="HY26" i="46"/>
  <c r="HY20" i="46"/>
  <c r="HY23" i="46"/>
  <c r="BW369" i="46"/>
  <c r="HX292" i="46"/>
  <c r="HZ10" i="46"/>
  <c r="HY30" i="46"/>
  <c r="HY31" i="46"/>
  <c r="HY32" i="46"/>
  <c r="HY33" i="46"/>
  <c r="HY34" i="46"/>
  <c r="HY35" i="46"/>
  <c r="HY36" i="46"/>
  <c r="HY37" i="46"/>
  <c r="HY38" i="46"/>
  <c r="HY39" i="46"/>
  <c r="HY40" i="46"/>
  <c r="HY41" i="46"/>
  <c r="HY42" i="46"/>
  <c r="HY43" i="46"/>
  <c r="HY44" i="46"/>
  <c r="HY45" i="46"/>
  <c r="HY46" i="46"/>
  <c r="HY47" i="46"/>
  <c r="HY48" i="46"/>
  <c r="HY49" i="46"/>
  <c r="HY50" i="46"/>
  <c r="HY51" i="46"/>
  <c r="HY52" i="46"/>
  <c r="HY53" i="46"/>
  <c r="HY54" i="46"/>
  <c r="HY55" i="46"/>
  <c r="HY56" i="46"/>
  <c r="HY57" i="46"/>
  <c r="HY58" i="46"/>
  <c r="HY59" i="46"/>
  <c r="HY60" i="46"/>
  <c r="HY61" i="46"/>
  <c r="HY62" i="46"/>
  <c r="HY63" i="46"/>
  <c r="HY64" i="46"/>
  <c r="HY65" i="46"/>
  <c r="HY66" i="46"/>
  <c r="HY67" i="46"/>
  <c r="HY68" i="46"/>
  <c r="HY69" i="46"/>
  <c r="HY70" i="46"/>
  <c r="HY71" i="46"/>
  <c r="HY72" i="46"/>
  <c r="HY73" i="46"/>
  <c r="HY74" i="46"/>
  <c r="HY75" i="46"/>
  <c r="HY76" i="46"/>
  <c r="HY77" i="46"/>
  <c r="HY78" i="46"/>
  <c r="HY79" i="46"/>
  <c r="HY80" i="46"/>
  <c r="HY81" i="46"/>
  <c r="HY82" i="46"/>
  <c r="HY83" i="46"/>
  <c r="HY84" i="46"/>
  <c r="HY85" i="46"/>
  <c r="HY86" i="46"/>
  <c r="HY87" i="46"/>
  <c r="HY88" i="46"/>
  <c r="HY89" i="46"/>
  <c r="HY90" i="46"/>
  <c r="HY91" i="46"/>
  <c r="HY92" i="46"/>
  <c r="HY93" i="46"/>
  <c r="HY94" i="46"/>
  <c r="HY95" i="46"/>
  <c r="HY96" i="46"/>
  <c r="HY97" i="46"/>
  <c r="HY98" i="46"/>
  <c r="HY99" i="46"/>
  <c r="HY100" i="46"/>
  <c r="HY101" i="46"/>
  <c r="HY102" i="46"/>
  <c r="HY103" i="46"/>
  <c r="HY104" i="46"/>
  <c r="HY105" i="46"/>
  <c r="HY106" i="46"/>
  <c r="HY107" i="46"/>
  <c r="HY108" i="46"/>
  <c r="HY109" i="46"/>
  <c r="HY110" i="46"/>
  <c r="HY111" i="46"/>
  <c r="HY112" i="46"/>
  <c r="HY113" i="46"/>
  <c r="HY114" i="46"/>
  <c r="HY115" i="46"/>
  <c r="HY116" i="46"/>
  <c r="HY117" i="46"/>
  <c r="HY118" i="46"/>
  <c r="HY119" i="46"/>
  <c r="HY120" i="46"/>
  <c r="HY121" i="46"/>
  <c r="HY122" i="46"/>
  <c r="HY123" i="46"/>
  <c r="HY124" i="46"/>
  <c r="HY125" i="46"/>
  <c r="HY126" i="46"/>
  <c r="HY127" i="46"/>
  <c r="HY128" i="46"/>
  <c r="HY129" i="46"/>
  <c r="HY130" i="46"/>
  <c r="HY131" i="46"/>
  <c r="HY132" i="46"/>
  <c r="HY133" i="46"/>
  <c r="HY134" i="46"/>
  <c r="HY135" i="46"/>
  <c r="HY136" i="46"/>
  <c r="HY137" i="46"/>
  <c r="HY138" i="46"/>
  <c r="HY139" i="46"/>
  <c r="HY140" i="46"/>
  <c r="HY141" i="46"/>
  <c r="HY142" i="46"/>
  <c r="HY143" i="46"/>
  <c r="HY144" i="46"/>
  <c r="HY145" i="46"/>
  <c r="HY146" i="46"/>
  <c r="HY147" i="46"/>
  <c r="HY148" i="46"/>
  <c r="HY149" i="46"/>
  <c r="HY150" i="46"/>
  <c r="HY151" i="46"/>
  <c r="HY152" i="46"/>
  <c r="HY153" i="46"/>
  <c r="HY154" i="46"/>
  <c r="HY155" i="46"/>
  <c r="HY156" i="46"/>
  <c r="HY157" i="46"/>
  <c r="HY158" i="46"/>
  <c r="HY159" i="46"/>
  <c r="HY160" i="46"/>
  <c r="HY161" i="46"/>
  <c r="HY162" i="46"/>
  <c r="HY163" i="46"/>
  <c r="HY164" i="46"/>
  <c r="HY165" i="46"/>
  <c r="HY166" i="46"/>
  <c r="HY167" i="46"/>
  <c r="HY168" i="46"/>
  <c r="HY169" i="46"/>
  <c r="HY170" i="46"/>
  <c r="HY171" i="46"/>
  <c r="HY172" i="46"/>
  <c r="HY173" i="46"/>
  <c r="HY174" i="46"/>
  <c r="HY175" i="46"/>
  <c r="HY176" i="46"/>
  <c r="HY177" i="46"/>
  <c r="HY178" i="46"/>
  <c r="HY179" i="46"/>
  <c r="HY180" i="46"/>
  <c r="HY181" i="46"/>
  <c r="HY182" i="46"/>
  <c r="HY183" i="46"/>
  <c r="HY184" i="46"/>
  <c r="HY185" i="46"/>
  <c r="HY186" i="46"/>
  <c r="HY187" i="46"/>
  <c r="HY188" i="46"/>
  <c r="HY189" i="46"/>
  <c r="HY190" i="46"/>
  <c r="HY191" i="46"/>
  <c r="HY192" i="46"/>
  <c r="HY193" i="46"/>
  <c r="HY194" i="46"/>
  <c r="HY195" i="46"/>
  <c r="HY196" i="46"/>
  <c r="HY197" i="46"/>
  <c r="HY198" i="46"/>
  <c r="HY199" i="46"/>
  <c r="HY200" i="46"/>
  <c r="HY201" i="46"/>
  <c r="HY202" i="46"/>
  <c r="HY203" i="46"/>
  <c r="HY204" i="46"/>
  <c r="HY205" i="46"/>
  <c r="HY206" i="46"/>
  <c r="HY207" i="46"/>
  <c r="HY208" i="46"/>
  <c r="HY209" i="46"/>
  <c r="HY210" i="46"/>
  <c r="HY211" i="46"/>
  <c r="HY212" i="46"/>
  <c r="HY213" i="46"/>
  <c r="HY214" i="46"/>
  <c r="HY215" i="46"/>
  <c r="HY216" i="46"/>
  <c r="HY217" i="46"/>
  <c r="HY218" i="46"/>
  <c r="HY219" i="46"/>
  <c r="HY220" i="46"/>
  <c r="HY221" i="46"/>
  <c r="HY222" i="46"/>
  <c r="HY223" i="46"/>
  <c r="HY224" i="46"/>
  <c r="HY225" i="46"/>
  <c r="HY226" i="46"/>
  <c r="HY227" i="46"/>
  <c r="HY228" i="46"/>
  <c r="HY229" i="46"/>
  <c r="HY230" i="46"/>
  <c r="HY231" i="46"/>
  <c r="HY232" i="46"/>
  <c r="HY233" i="46"/>
  <c r="HY234" i="46"/>
  <c r="HY235" i="46"/>
  <c r="HY236" i="46"/>
  <c r="HY237" i="46"/>
  <c r="HY238" i="46"/>
  <c r="HY239" i="46"/>
  <c r="HY240" i="46"/>
  <c r="HY241" i="46"/>
  <c r="HY242" i="46"/>
  <c r="HY243" i="46"/>
  <c r="HY244" i="46"/>
  <c r="HY245" i="46"/>
  <c r="HY246" i="46"/>
  <c r="HY247" i="46"/>
  <c r="HY248" i="46"/>
  <c r="HY249" i="46"/>
  <c r="HY250" i="46"/>
  <c r="HY251" i="46"/>
  <c r="HY252" i="46"/>
  <c r="HY253" i="46"/>
  <c r="HY254" i="46"/>
  <c r="HY255" i="46"/>
  <c r="HY256" i="46"/>
  <c r="HY257" i="46"/>
  <c r="HY258" i="46"/>
  <c r="HY259" i="46"/>
  <c r="HY260" i="46"/>
  <c r="HY261" i="46"/>
  <c r="HY262" i="46"/>
  <c r="HY263" i="46"/>
  <c r="HY264" i="46"/>
  <c r="HY265" i="46"/>
  <c r="HY266" i="46"/>
  <c r="HY267" i="46"/>
  <c r="HY268" i="46"/>
  <c r="HY269" i="46"/>
  <c r="HY270" i="46"/>
  <c r="HY271" i="46"/>
  <c r="HY272" i="46"/>
  <c r="HY273" i="46"/>
  <c r="HY274" i="46"/>
  <c r="HY275" i="46"/>
  <c r="HY276" i="46"/>
  <c r="HY277" i="46"/>
  <c r="HY278" i="46"/>
  <c r="HY279" i="46"/>
  <c r="HY280" i="46"/>
  <c r="HY281" i="46"/>
  <c r="HY282" i="46"/>
  <c r="HY283" i="46"/>
  <c r="HY284" i="46"/>
  <c r="HY285" i="46"/>
  <c r="HY286" i="46"/>
  <c r="HY287" i="46"/>
  <c r="HY288" i="46"/>
  <c r="HY290" i="46"/>
  <c r="HY29" i="46"/>
  <c r="HY17" i="46"/>
  <c r="HY27" i="46"/>
  <c r="HY289" i="46"/>
  <c r="HY16" i="46"/>
  <c r="HY24" i="46"/>
  <c r="HY22" i="46"/>
  <c r="HY21" i="46"/>
  <c r="HY25" i="46"/>
  <c r="HY14" i="46"/>
  <c r="HY19" i="46"/>
  <c r="HY28" i="46"/>
  <c r="HY15" i="46"/>
  <c r="HY18" i="46"/>
  <c r="HX308" i="46"/>
  <c r="HW308" i="46"/>
  <c r="BX364" i="46"/>
  <c r="BX365" i="46"/>
  <c r="BX367" i="46" s="1"/>
  <c r="BX366" i="46"/>
  <c r="BY363" i="46" s="1"/>
  <c r="BQ326" i="46"/>
  <c r="BV326" i="46"/>
  <c r="CH325" i="46"/>
  <c r="P30" i="51"/>
  <c r="T10" i="48"/>
  <c r="BO30" i="51"/>
  <c r="BU30" i="51"/>
  <c r="BT30" i="51"/>
  <c r="I30" i="51"/>
  <c r="BV30" i="51"/>
  <c r="BR30" i="51"/>
  <c r="BQ30" i="51"/>
  <c r="BX30" i="51"/>
  <c r="BY30" i="51"/>
  <c r="BW30" i="51"/>
  <c r="BZ30" i="51"/>
  <c r="BP30" i="51"/>
  <c r="H29" i="51"/>
  <c r="BU327" i="46" s="1"/>
  <c r="BS30" i="51"/>
  <c r="E49" i="69"/>
  <c r="D51" i="69"/>
  <c r="D53" i="69"/>
  <c r="D54" i="69" s="1"/>
  <c r="D56" i="69" s="1"/>
  <c r="D50" i="69"/>
  <c r="D52" i="69" s="1"/>
  <c r="G53" i="51"/>
  <c r="BK50" i="51"/>
  <c r="BL50" i="51"/>
  <c r="BE50" i="51"/>
  <c r="BH50" i="51"/>
  <c r="BC50" i="51"/>
  <c r="BG50" i="51"/>
  <c r="BD50" i="51"/>
  <c r="BM50" i="51"/>
  <c r="BN50" i="51"/>
  <c r="BF50" i="51"/>
  <c r="BJ50" i="51"/>
  <c r="BI50" i="51"/>
  <c r="G63" i="51"/>
  <c r="G52" i="51"/>
  <c r="H49" i="51" s="1"/>
  <c r="BC32" i="51"/>
  <c r="BK32" i="51"/>
  <c r="BD32" i="51"/>
  <c r="BL32" i="51"/>
  <c r="BE32" i="51"/>
  <c r="BM32" i="51"/>
  <c r="BF32" i="51"/>
  <c r="BN32" i="51"/>
  <c r="BG32" i="51"/>
  <c r="BH32" i="51"/>
  <c r="BI32" i="51"/>
  <c r="BJ32" i="51"/>
  <c r="W52" i="51"/>
  <c r="X49" i="51" s="1"/>
  <c r="W53" i="51"/>
  <c r="W36" i="51" s="1"/>
  <c r="I21" i="52"/>
  <c r="E21" i="52"/>
  <c r="H21" i="52" s="1"/>
  <c r="H20" i="52"/>
  <c r="J21" i="52"/>
  <c r="D22" i="52"/>
  <c r="AK60" i="51"/>
  <c r="AK59" i="51"/>
  <c r="AL56" i="51" s="1"/>
  <c r="HZ25" i="46" l="1"/>
  <c r="HZ26" i="46"/>
  <c r="HZ20" i="46"/>
  <c r="HZ23" i="46"/>
  <c r="BX369" i="46"/>
  <c r="HY292" i="46"/>
  <c r="IA10" i="46"/>
  <c r="HZ30" i="46"/>
  <c r="HZ31" i="46"/>
  <c r="HZ32" i="46"/>
  <c r="HZ33" i="46"/>
  <c r="HZ34" i="46"/>
  <c r="HZ35" i="46"/>
  <c r="HZ36" i="46"/>
  <c r="HZ37" i="46"/>
  <c r="HZ38" i="46"/>
  <c r="HZ39" i="46"/>
  <c r="HZ40" i="46"/>
  <c r="HZ41" i="46"/>
  <c r="HZ42" i="46"/>
  <c r="HZ43" i="46"/>
  <c r="HZ44" i="46"/>
  <c r="HZ45" i="46"/>
  <c r="HZ46" i="46"/>
  <c r="HZ47" i="46"/>
  <c r="HZ48" i="46"/>
  <c r="HZ49" i="46"/>
  <c r="HZ50" i="46"/>
  <c r="HZ51" i="46"/>
  <c r="HZ52" i="46"/>
  <c r="HZ53" i="46"/>
  <c r="HZ54" i="46"/>
  <c r="HZ55" i="46"/>
  <c r="HZ56" i="46"/>
  <c r="HZ57" i="46"/>
  <c r="HZ58" i="46"/>
  <c r="HZ59" i="46"/>
  <c r="HZ60" i="46"/>
  <c r="HZ61" i="46"/>
  <c r="HZ62" i="46"/>
  <c r="HZ63" i="46"/>
  <c r="HZ64" i="46"/>
  <c r="HZ65" i="46"/>
  <c r="HZ66" i="46"/>
  <c r="HZ67" i="46"/>
  <c r="HZ68" i="46"/>
  <c r="HZ69" i="46"/>
  <c r="HZ70" i="46"/>
  <c r="HZ71" i="46"/>
  <c r="HZ72" i="46"/>
  <c r="HZ73" i="46"/>
  <c r="HZ74" i="46"/>
  <c r="HZ75" i="46"/>
  <c r="HZ76" i="46"/>
  <c r="HZ77" i="46"/>
  <c r="HZ78" i="46"/>
  <c r="HZ79" i="46"/>
  <c r="HZ80" i="46"/>
  <c r="HZ81" i="46"/>
  <c r="HZ82" i="46"/>
  <c r="HZ83" i="46"/>
  <c r="HZ84" i="46"/>
  <c r="HZ85" i="46"/>
  <c r="HZ86" i="46"/>
  <c r="HZ87" i="46"/>
  <c r="HZ88" i="46"/>
  <c r="HZ89" i="46"/>
  <c r="HZ90" i="46"/>
  <c r="HZ91" i="46"/>
  <c r="HZ92" i="46"/>
  <c r="HZ93" i="46"/>
  <c r="HZ94" i="46"/>
  <c r="HZ95" i="46"/>
  <c r="HZ96" i="46"/>
  <c r="HZ97" i="46"/>
  <c r="HZ98" i="46"/>
  <c r="HZ99" i="46"/>
  <c r="HZ100" i="46"/>
  <c r="HZ101" i="46"/>
  <c r="HZ102" i="46"/>
  <c r="HZ103" i="46"/>
  <c r="HZ104" i="46"/>
  <c r="HZ105" i="46"/>
  <c r="HZ106" i="46"/>
  <c r="HZ107" i="46"/>
  <c r="HZ108" i="46"/>
  <c r="HZ109" i="46"/>
  <c r="HZ110" i="46"/>
  <c r="HZ111" i="46"/>
  <c r="HZ112" i="46"/>
  <c r="HZ113" i="46"/>
  <c r="HZ114" i="46"/>
  <c r="HZ115" i="46"/>
  <c r="HZ116" i="46"/>
  <c r="HZ117" i="46"/>
  <c r="HZ118" i="46"/>
  <c r="HZ119" i="46"/>
  <c r="HZ120" i="46"/>
  <c r="HZ121" i="46"/>
  <c r="HZ122" i="46"/>
  <c r="HZ123" i="46"/>
  <c r="HZ124" i="46"/>
  <c r="HZ125" i="46"/>
  <c r="HZ126" i="46"/>
  <c r="HZ127" i="46"/>
  <c r="HZ128" i="46"/>
  <c r="HZ129" i="46"/>
  <c r="HZ130" i="46"/>
  <c r="HZ131" i="46"/>
  <c r="HZ132" i="46"/>
  <c r="HZ133" i="46"/>
  <c r="HZ134" i="46"/>
  <c r="HZ135" i="46"/>
  <c r="HZ136" i="46"/>
  <c r="HZ137" i="46"/>
  <c r="HZ138" i="46"/>
  <c r="HZ139" i="46"/>
  <c r="HZ140" i="46"/>
  <c r="HZ141" i="46"/>
  <c r="HZ142" i="46"/>
  <c r="HZ143" i="46"/>
  <c r="HZ144" i="46"/>
  <c r="HZ145" i="46"/>
  <c r="HZ146" i="46"/>
  <c r="HZ147" i="46"/>
  <c r="HZ148" i="46"/>
  <c r="HZ149" i="46"/>
  <c r="HZ150" i="46"/>
  <c r="HZ151" i="46"/>
  <c r="HZ152" i="46"/>
  <c r="HZ153" i="46"/>
  <c r="HZ154" i="46"/>
  <c r="HZ155" i="46"/>
  <c r="HZ156" i="46"/>
  <c r="HZ157" i="46"/>
  <c r="HZ158" i="46"/>
  <c r="HZ159" i="46"/>
  <c r="HZ160" i="46"/>
  <c r="HZ161" i="46"/>
  <c r="HZ162" i="46"/>
  <c r="HZ163" i="46"/>
  <c r="HZ164" i="46"/>
  <c r="HZ165" i="46"/>
  <c r="HZ166" i="46"/>
  <c r="HZ167" i="46"/>
  <c r="HZ168" i="46"/>
  <c r="HZ169" i="46"/>
  <c r="HZ170" i="46"/>
  <c r="HZ171" i="46"/>
  <c r="HZ172" i="46"/>
  <c r="HZ173" i="46"/>
  <c r="HZ174" i="46"/>
  <c r="HZ175" i="46"/>
  <c r="HZ176" i="46"/>
  <c r="HZ177" i="46"/>
  <c r="HZ178" i="46"/>
  <c r="HZ179" i="46"/>
  <c r="HZ180" i="46"/>
  <c r="HZ181" i="46"/>
  <c r="HZ182" i="46"/>
  <c r="HZ183" i="46"/>
  <c r="HZ184" i="46"/>
  <c r="HZ185" i="46"/>
  <c r="HZ186" i="46"/>
  <c r="HZ187" i="46"/>
  <c r="HZ188" i="46"/>
  <c r="HZ189" i="46"/>
  <c r="HZ190" i="46"/>
  <c r="HZ191" i="46"/>
  <c r="HZ192" i="46"/>
  <c r="HZ193" i="46"/>
  <c r="HZ194" i="46"/>
  <c r="HZ195" i="46"/>
  <c r="HZ196" i="46"/>
  <c r="HZ197" i="46"/>
  <c r="HZ198" i="46"/>
  <c r="HZ199" i="46"/>
  <c r="HZ200" i="46"/>
  <c r="HZ201" i="46"/>
  <c r="HZ202" i="46"/>
  <c r="HZ203" i="46"/>
  <c r="HZ204" i="46"/>
  <c r="HZ205" i="46"/>
  <c r="HZ206" i="46"/>
  <c r="HZ207" i="46"/>
  <c r="HZ208" i="46"/>
  <c r="HZ209" i="46"/>
  <c r="HZ210" i="46"/>
  <c r="HZ211" i="46"/>
  <c r="HZ212" i="46"/>
  <c r="HZ213" i="46"/>
  <c r="HZ214" i="46"/>
  <c r="HZ215" i="46"/>
  <c r="HZ216" i="46"/>
  <c r="HZ217" i="46"/>
  <c r="HZ218" i="46"/>
  <c r="HZ219" i="46"/>
  <c r="HZ220" i="46"/>
  <c r="HZ221" i="46"/>
  <c r="HZ222" i="46"/>
  <c r="HZ223" i="46"/>
  <c r="HZ224" i="46"/>
  <c r="HZ225" i="46"/>
  <c r="HZ226" i="46"/>
  <c r="HZ227" i="46"/>
  <c r="HZ228" i="46"/>
  <c r="HZ229" i="46"/>
  <c r="HZ230" i="46"/>
  <c r="HZ231" i="46"/>
  <c r="HZ232" i="46"/>
  <c r="HZ233" i="46"/>
  <c r="HZ234" i="46"/>
  <c r="HZ235" i="46"/>
  <c r="HZ236" i="46"/>
  <c r="HZ237" i="46"/>
  <c r="HZ238" i="46"/>
  <c r="HZ239" i="46"/>
  <c r="HZ240" i="46"/>
  <c r="HZ241" i="46"/>
  <c r="HZ242" i="46"/>
  <c r="HZ243" i="46"/>
  <c r="HZ244" i="46"/>
  <c r="HZ245" i="46"/>
  <c r="HZ246" i="46"/>
  <c r="HZ247" i="46"/>
  <c r="HZ248" i="46"/>
  <c r="HZ249" i="46"/>
  <c r="HZ250" i="46"/>
  <c r="HZ251" i="46"/>
  <c r="HZ252" i="46"/>
  <c r="HZ253" i="46"/>
  <c r="HZ254" i="46"/>
  <c r="HZ255" i="46"/>
  <c r="HZ256" i="46"/>
  <c r="HZ257" i="46"/>
  <c r="HZ258" i="46"/>
  <c r="HZ259" i="46"/>
  <c r="HZ260" i="46"/>
  <c r="HZ261" i="46"/>
  <c r="HZ262" i="46"/>
  <c r="HZ263" i="46"/>
  <c r="HZ264" i="46"/>
  <c r="HZ265" i="46"/>
  <c r="HZ266" i="46"/>
  <c r="HZ267" i="46"/>
  <c r="HZ268" i="46"/>
  <c r="HZ269" i="46"/>
  <c r="HZ270" i="46"/>
  <c r="HZ271" i="46"/>
  <c r="HZ272" i="46"/>
  <c r="HZ273" i="46"/>
  <c r="HZ274" i="46"/>
  <c r="HZ275" i="46"/>
  <c r="HZ276" i="46"/>
  <c r="HZ277" i="46"/>
  <c r="HZ278" i="46"/>
  <c r="HZ279" i="46"/>
  <c r="HZ280" i="46"/>
  <c r="HZ281" i="46"/>
  <c r="HZ282" i="46"/>
  <c r="HZ283" i="46"/>
  <c r="HZ284" i="46"/>
  <c r="HZ285" i="46"/>
  <c r="HZ286" i="46"/>
  <c r="HZ287" i="46"/>
  <c r="HZ288" i="46"/>
  <c r="HZ290" i="46"/>
  <c r="HZ29" i="46"/>
  <c r="HZ17" i="46"/>
  <c r="HZ27" i="46"/>
  <c r="HZ289" i="46"/>
  <c r="HZ16" i="46"/>
  <c r="HZ24" i="46"/>
  <c r="HZ22" i="46"/>
  <c r="HZ21" i="46"/>
  <c r="HZ14" i="46"/>
  <c r="HZ19" i="46"/>
  <c r="HZ28" i="46"/>
  <c r="HZ15" i="46"/>
  <c r="HZ18" i="46"/>
  <c r="BY364" i="46"/>
  <c r="BY365" i="46"/>
  <c r="BY367" i="46" s="1"/>
  <c r="BY366" i="46"/>
  <c r="BZ363" i="46" s="1"/>
  <c r="BQ327" i="46"/>
  <c r="BV327" i="46"/>
  <c r="CH326" i="46"/>
  <c r="X53" i="51"/>
  <c r="X36" i="51" s="1"/>
  <c r="X52" i="51"/>
  <c r="Y49" i="51" s="1"/>
  <c r="H50" i="51"/>
  <c r="H32" i="51"/>
  <c r="F49" i="69"/>
  <c r="E53" i="69"/>
  <c r="E54" i="69" s="1"/>
  <c r="E56" i="69" s="1"/>
  <c r="E51" i="69"/>
  <c r="E50" i="69"/>
  <c r="E52" i="69" s="1"/>
  <c r="CE30" i="51"/>
  <c r="CF30" i="51"/>
  <c r="CH30" i="51"/>
  <c r="CB30" i="51"/>
  <c r="CD30" i="51"/>
  <c r="CG30" i="51"/>
  <c r="CJ30" i="51"/>
  <c r="CK30" i="51"/>
  <c r="CA30" i="51"/>
  <c r="J30" i="51"/>
  <c r="CL30" i="51"/>
  <c r="I29" i="51"/>
  <c r="BU328" i="46" s="1"/>
  <c r="CC30" i="51"/>
  <c r="CI30" i="51"/>
  <c r="I22" i="52"/>
  <c r="E22" i="52"/>
  <c r="D23" i="52"/>
  <c r="J22" i="52"/>
  <c r="AL60" i="51"/>
  <c r="AL59" i="51"/>
  <c r="AM56" i="51" s="1"/>
  <c r="IA25" i="46" l="1"/>
  <c r="IA26" i="46"/>
  <c r="IA20" i="46"/>
  <c r="IA23" i="46"/>
  <c r="BY369" i="46"/>
  <c r="HZ292" i="46"/>
  <c r="IB10" i="46"/>
  <c r="IA30" i="46"/>
  <c r="IA31" i="46"/>
  <c r="IA32" i="46"/>
  <c r="IA33" i="46"/>
  <c r="IA34" i="46"/>
  <c r="IA35" i="46"/>
  <c r="IA36" i="46"/>
  <c r="IA37" i="46"/>
  <c r="IA38" i="46"/>
  <c r="IA39" i="46"/>
  <c r="IA40" i="46"/>
  <c r="IA41" i="46"/>
  <c r="IA42" i="46"/>
  <c r="IA43" i="46"/>
  <c r="IA44" i="46"/>
  <c r="IA45" i="46"/>
  <c r="IA46" i="46"/>
  <c r="IA47" i="46"/>
  <c r="IA48" i="46"/>
  <c r="IA49" i="46"/>
  <c r="IA50" i="46"/>
  <c r="IA51" i="46"/>
  <c r="IA52" i="46"/>
  <c r="IA53" i="46"/>
  <c r="IA54" i="46"/>
  <c r="IA55" i="46"/>
  <c r="IA56" i="46"/>
  <c r="IA57" i="46"/>
  <c r="IA58" i="46"/>
  <c r="IA59" i="46"/>
  <c r="IA60" i="46"/>
  <c r="IA61" i="46"/>
  <c r="IA62" i="46"/>
  <c r="IA63" i="46"/>
  <c r="IA64" i="46"/>
  <c r="IA65" i="46"/>
  <c r="IA66" i="46"/>
  <c r="IA67" i="46"/>
  <c r="IA68" i="46"/>
  <c r="IA69" i="46"/>
  <c r="IA70" i="46"/>
  <c r="IA71" i="46"/>
  <c r="IA72" i="46"/>
  <c r="IA73" i="46"/>
  <c r="IA74" i="46"/>
  <c r="IA75" i="46"/>
  <c r="IA76" i="46"/>
  <c r="IA77" i="46"/>
  <c r="IA78" i="46"/>
  <c r="IA79" i="46"/>
  <c r="IA80" i="46"/>
  <c r="IA81" i="46"/>
  <c r="IA82" i="46"/>
  <c r="IA83" i="46"/>
  <c r="IA84" i="46"/>
  <c r="IA85" i="46"/>
  <c r="IA86" i="46"/>
  <c r="IA87" i="46"/>
  <c r="IA88" i="46"/>
  <c r="IA89" i="46"/>
  <c r="IA90" i="46"/>
  <c r="IA91" i="46"/>
  <c r="IA92" i="46"/>
  <c r="IA93" i="46"/>
  <c r="IA94" i="46"/>
  <c r="IA95" i="46"/>
  <c r="IA96" i="46"/>
  <c r="IA97" i="46"/>
  <c r="IA98" i="46"/>
  <c r="IA99" i="46"/>
  <c r="IA100" i="46"/>
  <c r="IA101" i="46"/>
  <c r="IA102" i="46"/>
  <c r="IA103" i="46"/>
  <c r="IA104" i="46"/>
  <c r="IA105" i="46"/>
  <c r="IA106" i="46"/>
  <c r="IA107" i="46"/>
  <c r="IA108" i="46"/>
  <c r="IA109" i="46"/>
  <c r="IA110" i="46"/>
  <c r="IA111" i="46"/>
  <c r="IA112" i="46"/>
  <c r="IA113" i="46"/>
  <c r="IA114" i="46"/>
  <c r="IA115" i="46"/>
  <c r="IA116" i="46"/>
  <c r="IA117" i="46"/>
  <c r="IA118" i="46"/>
  <c r="IA119" i="46"/>
  <c r="IA120" i="46"/>
  <c r="IA121" i="46"/>
  <c r="IA122" i="46"/>
  <c r="IA123" i="46"/>
  <c r="IA124" i="46"/>
  <c r="IA125" i="46"/>
  <c r="IA126" i="46"/>
  <c r="IA127" i="46"/>
  <c r="IA128" i="46"/>
  <c r="IA129" i="46"/>
  <c r="IA130" i="46"/>
  <c r="IA131" i="46"/>
  <c r="IA132" i="46"/>
  <c r="IA133" i="46"/>
  <c r="IA134" i="46"/>
  <c r="IA135" i="46"/>
  <c r="IA136" i="46"/>
  <c r="IA137" i="46"/>
  <c r="IA138" i="46"/>
  <c r="IA139" i="46"/>
  <c r="IA140" i="46"/>
  <c r="IA141" i="46"/>
  <c r="IA142" i="46"/>
  <c r="IA143" i="46"/>
  <c r="IA144" i="46"/>
  <c r="IA145" i="46"/>
  <c r="IA146" i="46"/>
  <c r="IA147" i="46"/>
  <c r="IA148" i="46"/>
  <c r="IA149" i="46"/>
  <c r="IA150" i="46"/>
  <c r="IA151" i="46"/>
  <c r="IA152" i="46"/>
  <c r="IA153" i="46"/>
  <c r="IA154" i="46"/>
  <c r="IA155" i="46"/>
  <c r="IA156" i="46"/>
  <c r="IA157" i="46"/>
  <c r="IA158" i="46"/>
  <c r="IA159" i="46"/>
  <c r="IA160" i="46"/>
  <c r="IA161" i="46"/>
  <c r="IA162" i="46"/>
  <c r="IA163" i="46"/>
  <c r="IA164" i="46"/>
  <c r="IA165" i="46"/>
  <c r="IA166" i="46"/>
  <c r="IA167" i="46"/>
  <c r="IA168" i="46"/>
  <c r="IA169" i="46"/>
  <c r="IA170" i="46"/>
  <c r="IA171" i="46"/>
  <c r="IA172" i="46"/>
  <c r="IA173" i="46"/>
  <c r="IA174" i="46"/>
  <c r="IA175" i="46"/>
  <c r="IA176" i="46"/>
  <c r="IA177" i="46"/>
  <c r="IA178" i="46"/>
  <c r="IA179" i="46"/>
  <c r="IA180" i="46"/>
  <c r="IA181" i="46"/>
  <c r="IA182" i="46"/>
  <c r="IA183" i="46"/>
  <c r="IA184" i="46"/>
  <c r="IA185" i="46"/>
  <c r="IA186" i="46"/>
  <c r="IA187" i="46"/>
  <c r="IA188" i="46"/>
  <c r="IA189" i="46"/>
  <c r="IA190" i="46"/>
  <c r="IA191" i="46"/>
  <c r="IA192" i="46"/>
  <c r="IA193" i="46"/>
  <c r="IA194" i="46"/>
  <c r="IA195" i="46"/>
  <c r="IA196" i="46"/>
  <c r="IA197" i="46"/>
  <c r="IA198" i="46"/>
  <c r="IA199" i="46"/>
  <c r="IA200" i="46"/>
  <c r="IA201" i="46"/>
  <c r="IA202" i="46"/>
  <c r="IA203" i="46"/>
  <c r="IA204" i="46"/>
  <c r="IA205" i="46"/>
  <c r="IA206" i="46"/>
  <c r="IA207" i="46"/>
  <c r="IA208" i="46"/>
  <c r="IA209" i="46"/>
  <c r="IA210" i="46"/>
  <c r="IA211" i="46"/>
  <c r="IA212" i="46"/>
  <c r="IA213" i="46"/>
  <c r="IA214" i="46"/>
  <c r="IA215" i="46"/>
  <c r="IA216" i="46"/>
  <c r="IA217" i="46"/>
  <c r="IA218" i="46"/>
  <c r="IA219" i="46"/>
  <c r="IA220" i="46"/>
  <c r="IA221" i="46"/>
  <c r="IA222" i="46"/>
  <c r="IA223" i="46"/>
  <c r="IA224" i="46"/>
  <c r="IA225" i="46"/>
  <c r="IA226" i="46"/>
  <c r="IA227" i="46"/>
  <c r="IA228" i="46"/>
  <c r="IA229" i="46"/>
  <c r="IA230" i="46"/>
  <c r="IA231" i="46"/>
  <c r="IA232" i="46"/>
  <c r="IA233" i="46"/>
  <c r="IA234" i="46"/>
  <c r="IA235" i="46"/>
  <c r="IA236" i="46"/>
  <c r="IA237" i="46"/>
  <c r="IA238" i="46"/>
  <c r="IA239" i="46"/>
  <c r="IA240" i="46"/>
  <c r="IA241" i="46"/>
  <c r="IA242" i="46"/>
  <c r="IA243" i="46"/>
  <c r="IA244" i="46"/>
  <c r="IA245" i="46"/>
  <c r="IA246" i="46"/>
  <c r="IA247" i="46"/>
  <c r="IA248" i="46"/>
  <c r="IA249" i="46"/>
  <c r="IA250" i="46"/>
  <c r="IA251" i="46"/>
  <c r="IA252" i="46"/>
  <c r="IA253" i="46"/>
  <c r="IA254" i="46"/>
  <c r="IA255" i="46"/>
  <c r="IA256" i="46"/>
  <c r="IA257" i="46"/>
  <c r="IA258" i="46"/>
  <c r="IA259" i="46"/>
  <c r="IA260" i="46"/>
  <c r="IA261" i="46"/>
  <c r="IA262" i="46"/>
  <c r="IA263" i="46"/>
  <c r="IA264" i="46"/>
  <c r="IA265" i="46"/>
  <c r="IA266" i="46"/>
  <c r="IA267" i="46"/>
  <c r="IA268" i="46"/>
  <c r="IA269" i="46"/>
  <c r="IA270" i="46"/>
  <c r="IA271" i="46"/>
  <c r="IA272" i="46"/>
  <c r="IA273" i="46"/>
  <c r="IA274" i="46"/>
  <c r="IA275" i="46"/>
  <c r="IA276" i="46"/>
  <c r="IA277" i="46"/>
  <c r="IA278" i="46"/>
  <c r="IA279" i="46"/>
  <c r="IA280" i="46"/>
  <c r="IA281" i="46"/>
  <c r="IA282" i="46"/>
  <c r="IA283" i="46"/>
  <c r="IA284" i="46"/>
  <c r="IA285" i="46"/>
  <c r="IA286" i="46"/>
  <c r="IA287" i="46"/>
  <c r="IA288" i="46"/>
  <c r="IA290" i="46"/>
  <c r="IA29" i="46"/>
  <c r="IA17" i="46"/>
  <c r="IA27" i="46"/>
  <c r="IA289" i="46"/>
  <c r="IA16" i="46"/>
  <c r="IA24" i="46"/>
  <c r="IA22" i="46"/>
  <c r="IA21" i="46"/>
  <c r="IA14" i="46"/>
  <c r="IA19" i="46"/>
  <c r="IA28" i="46"/>
  <c r="IA15" i="46"/>
  <c r="IA18" i="46"/>
  <c r="HY308" i="46"/>
  <c r="HZ308" i="46"/>
  <c r="BZ364" i="46"/>
  <c r="BZ365" i="46"/>
  <c r="BZ367" i="46" s="1"/>
  <c r="BZ366" i="46"/>
  <c r="CA363" i="46" s="1"/>
  <c r="BQ328" i="46"/>
  <c r="BV328" i="46"/>
  <c r="CH327" i="46"/>
  <c r="T11" i="48"/>
  <c r="J46" i="47"/>
  <c r="CP30" i="51"/>
  <c r="CU30" i="51"/>
  <c r="CS30" i="51"/>
  <c r="CX30" i="51"/>
  <c r="CW30" i="51"/>
  <c r="J29" i="51"/>
  <c r="BU329" i="46" s="1"/>
  <c r="CR30" i="51"/>
  <c r="CV30" i="51"/>
  <c r="CM30" i="51"/>
  <c r="CN30" i="51"/>
  <c r="CQ30" i="51"/>
  <c r="K30" i="51"/>
  <c r="CO30" i="51"/>
  <c r="CT30" i="51"/>
  <c r="F51" i="69"/>
  <c r="F53" i="69"/>
  <c r="F54" i="69" s="1"/>
  <c r="F56" i="69" s="1"/>
  <c r="F50" i="69"/>
  <c r="F52" i="69" s="1"/>
  <c r="BY32" i="51"/>
  <c r="BV32" i="51"/>
  <c r="BR32" i="51"/>
  <c r="BO32" i="51"/>
  <c r="BS32" i="51"/>
  <c r="BW32" i="51"/>
  <c r="BT32" i="51"/>
  <c r="BZ32" i="51"/>
  <c r="BU32" i="51"/>
  <c r="BP32" i="51"/>
  <c r="BX32" i="51"/>
  <c r="BQ32" i="51"/>
  <c r="BU50" i="51"/>
  <c r="BS50" i="51"/>
  <c r="BV50" i="51"/>
  <c r="BQ50" i="51"/>
  <c r="BO50" i="51"/>
  <c r="BY50" i="51"/>
  <c r="BW50" i="51"/>
  <c r="BR50" i="51"/>
  <c r="BP50" i="51"/>
  <c r="BX50" i="51"/>
  <c r="BT50" i="51"/>
  <c r="BZ50" i="51"/>
  <c r="H63" i="51"/>
  <c r="H53" i="51"/>
  <c r="H52" i="51"/>
  <c r="I49" i="51" s="1"/>
  <c r="Y52" i="51"/>
  <c r="Z49" i="51" s="1"/>
  <c r="Y53" i="51"/>
  <c r="Y36" i="51" s="1"/>
  <c r="I23" i="52"/>
  <c r="E23" i="52"/>
  <c r="H23" i="52" s="1"/>
  <c r="H22" i="52"/>
  <c r="AM59" i="51"/>
  <c r="AN56" i="51" s="1"/>
  <c r="AM60" i="51"/>
  <c r="D24" i="52"/>
  <c r="J23" i="52"/>
  <c r="IB25" i="46" l="1"/>
  <c r="IB26" i="46"/>
  <c r="IB20" i="46"/>
  <c r="IB23" i="46"/>
  <c r="BZ369" i="46"/>
  <c r="IA292" i="46"/>
  <c r="IC10" i="46"/>
  <c r="IB30" i="46"/>
  <c r="IB31" i="46"/>
  <c r="IB32" i="46"/>
  <c r="IB33" i="46"/>
  <c r="IB34" i="46"/>
  <c r="IB35" i="46"/>
  <c r="IB36" i="46"/>
  <c r="IB37" i="46"/>
  <c r="IB38" i="46"/>
  <c r="IB39" i="46"/>
  <c r="IB40" i="46"/>
  <c r="IB41" i="46"/>
  <c r="IB42" i="46"/>
  <c r="IB43" i="46"/>
  <c r="IB44" i="46"/>
  <c r="IB45" i="46"/>
  <c r="IB46" i="46"/>
  <c r="IB47" i="46"/>
  <c r="IB48" i="46"/>
  <c r="IB49" i="46"/>
  <c r="IB50" i="46"/>
  <c r="IB51" i="46"/>
  <c r="IB52" i="46"/>
  <c r="IB53" i="46"/>
  <c r="IB54" i="46"/>
  <c r="IB55" i="46"/>
  <c r="IB56" i="46"/>
  <c r="IB57" i="46"/>
  <c r="IB58" i="46"/>
  <c r="IB59" i="46"/>
  <c r="IB60" i="46"/>
  <c r="IB61" i="46"/>
  <c r="IB62" i="46"/>
  <c r="IB63" i="46"/>
  <c r="IB64" i="46"/>
  <c r="IB65" i="46"/>
  <c r="IB66" i="46"/>
  <c r="IB67" i="46"/>
  <c r="IB68" i="46"/>
  <c r="IB69" i="46"/>
  <c r="IB70" i="46"/>
  <c r="IB71" i="46"/>
  <c r="IB72" i="46"/>
  <c r="IB73" i="46"/>
  <c r="IB74" i="46"/>
  <c r="IB75" i="46"/>
  <c r="IB76" i="46"/>
  <c r="IB77" i="46"/>
  <c r="IB78" i="46"/>
  <c r="IB79" i="46"/>
  <c r="IB80" i="46"/>
  <c r="IB81" i="46"/>
  <c r="IB82" i="46"/>
  <c r="IB83" i="46"/>
  <c r="IB84" i="46"/>
  <c r="IB85" i="46"/>
  <c r="IB86" i="46"/>
  <c r="IB87" i="46"/>
  <c r="IB88" i="46"/>
  <c r="IB89" i="46"/>
  <c r="IB90" i="46"/>
  <c r="IB91" i="46"/>
  <c r="IB92" i="46"/>
  <c r="IB93" i="46"/>
  <c r="IB94" i="46"/>
  <c r="IB95" i="46"/>
  <c r="IB96" i="46"/>
  <c r="IB97" i="46"/>
  <c r="IB98" i="46"/>
  <c r="IB99" i="46"/>
  <c r="IB100" i="46"/>
  <c r="IB101" i="46"/>
  <c r="IB102" i="46"/>
  <c r="IB103" i="46"/>
  <c r="IB104" i="46"/>
  <c r="IB105" i="46"/>
  <c r="IB106" i="46"/>
  <c r="IB107" i="46"/>
  <c r="IB108" i="46"/>
  <c r="IB109" i="46"/>
  <c r="IB110" i="46"/>
  <c r="IB111" i="46"/>
  <c r="IB112" i="46"/>
  <c r="IB113" i="46"/>
  <c r="IB114" i="46"/>
  <c r="IB115" i="46"/>
  <c r="IB116" i="46"/>
  <c r="IB117" i="46"/>
  <c r="IB118" i="46"/>
  <c r="IB119" i="46"/>
  <c r="IB120" i="46"/>
  <c r="IB121" i="46"/>
  <c r="IB122" i="46"/>
  <c r="IB123" i="46"/>
  <c r="IB124" i="46"/>
  <c r="IB125" i="46"/>
  <c r="IB126" i="46"/>
  <c r="IB127" i="46"/>
  <c r="IB128" i="46"/>
  <c r="IB129" i="46"/>
  <c r="IB130" i="46"/>
  <c r="IB131" i="46"/>
  <c r="IB132" i="46"/>
  <c r="IB133" i="46"/>
  <c r="IB134" i="46"/>
  <c r="IB135" i="46"/>
  <c r="IB136" i="46"/>
  <c r="IB137" i="46"/>
  <c r="IB138" i="46"/>
  <c r="IB139" i="46"/>
  <c r="IB140" i="46"/>
  <c r="IB141" i="46"/>
  <c r="IB142" i="46"/>
  <c r="IB143" i="46"/>
  <c r="IB144" i="46"/>
  <c r="IB145" i="46"/>
  <c r="IB146" i="46"/>
  <c r="IB147" i="46"/>
  <c r="IB148" i="46"/>
  <c r="IB149" i="46"/>
  <c r="IB150" i="46"/>
  <c r="IB151" i="46"/>
  <c r="IB152" i="46"/>
  <c r="IB153" i="46"/>
  <c r="IB154" i="46"/>
  <c r="IB155" i="46"/>
  <c r="IB156" i="46"/>
  <c r="IB157" i="46"/>
  <c r="IB158" i="46"/>
  <c r="IB159" i="46"/>
  <c r="IB160" i="46"/>
  <c r="IB161" i="46"/>
  <c r="IB162" i="46"/>
  <c r="IB163" i="46"/>
  <c r="IB164" i="46"/>
  <c r="IB165" i="46"/>
  <c r="IB166" i="46"/>
  <c r="IB167" i="46"/>
  <c r="IB168" i="46"/>
  <c r="IB169" i="46"/>
  <c r="IB170" i="46"/>
  <c r="IB171" i="46"/>
  <c r="IB172" i="46"/>
  <c r="IB173" i="46"/>
  <c r="IB174" i="46"/>
  <c r="IB175" i="46"/>
  <c r="IB176" i="46"/>
  <c r="IB177" i="46"/>
  <c r="IB178" i="46"/>
  <c r="IB179" i="46"/>
  <c r="IB180" i="46"/>
  <c r="IB181" i="46"/>
  <c r="IB182" i="46"/>
  <c r="IB183" i="46"/>
  <c r="IB184" i="46"/>
  <c r="IB185" i="46"/>
  <c r="IB186" i="46"/>
  <c r="IB187" i="46"/>
  <c r="IB188" i="46"/>
  <c r="IB189" i="46"/>
  <c r="IB190" i="46"/>
  <c r="IB191" i="46"/>
  <c r="IB192" i="46"/>
  <c r="IB193" i="46"/>
  <c r="IB194" i="46"/>
  <c r="IB195" i="46"/>
  <c r="IB196" i="46"/>
  <c r="IB197" i="46"/>
  <c r="IB198" i="46"/>
  <c r="IB199" i="46"/>
  <c r="IB200" i="46"/>
  <c r="IB201" i="46"/>
  <c r="IB202" i="46"/>
  <c r="IB203" i="46"/>
  <c r="IB204" i="46"/>
  <c r="IB205" i="46"/>
  <c r="IB206" i="46"/>
  <c r="IB207" i="46"/>
  <c r="IB208" i="46"/>
  <c r="IB209" i="46"/>
  <c r="IB210" i="46"/>
  <c r="IB211" i="46"/>
  <c r="IB212" i="46"/>
  <c r="IB213" i="46"/>
  <c r="IB214" i="46"/>
  <c r="IB215" i="46"/>
  <c r="IB216" i="46"/>
  <c r="IB217" i="46"/>
  <c r="IB218" i="46"/>
  <c r="IB219" i="46"/>
  <c r="IB220" i="46"/>
  <c r="IB221" i="46"/>
  <c r="IB222" i="46"/>
  <c r="IB223" i="46"/>
  <c r="IB224" i="46"/>
  <c r="IB225" i="46"/>
  <c r="IB226" i="46"/>
  <c r="IB227" i="46"/>
  <c r="IB228" i="46"/>
  <c r="IB229" i="46"/>
  <c r="IB230" i="46"/>
  <c r="IB231" i="46"/>
  <c r="IB232" i="46"/>
  <c r="IB233" i="46"/>
  <c r="IB234" i="46"/>
  <c r="IB235" i="46"/>
  <c r="IB236" i="46"/>
  <c r="IB237" i="46"/>
  <c r="IB238" i="46"/>
  <c r="IB239" i="46"/>
  <c r="IB240" i="46"/>
  <c r="IB241" i="46"/>
  <c r="IB242" i="46"/>
  <c r="IB243" i="46"/>
  <c r="IB244" i="46"/>
  <c r="IB245" i="46"/>
  <c r="IB246" i="46"/>
  <c r="IB247" i="46"/>
  <c r="IB248" i="46"/>
  <c r="IB249" i="46"/>
  <c r="IB250" i="46"/>
  <c r="IB251" i="46"/>
  <c r="IB252" i="46"/>
  <c r="IB253" i="46"/>
  <c r="IB254" i="46"/>
  <c r="IB255" i="46"/>
  <c r="IB256" i="46"/>
  <c r="IB257" i="46"/>
  <c r="IB258" i="46"/>
  <c r="IB259" i="46"/>
  <c r="IB260" i="46"/>
  <c r="IB261" i="46"/>
  <c r="IB262" i="46"/>
  <c r="IB263" i="46"/>
  <c r="IB264" i="46"/>
  <c r="IB265" i="46"/>
  <c r="IB266" i="46"/>
  <c r="IB267" i="46"/>
  <c r="IB268" i="46"/>
  <c r="IB269" i="46"/>
  <c r="IB270" i="46"/>
  <c r="IB271" i="46"/>
  <c r="IB272" i="46"/>
  <c r="IB273" i="46"/>
  <c r="IB274" i="46"/>
  <c r="IB275" i="46"/>
  <c r="IB276" i="46"/>
  <c r="IB277" i="46"/>
  <c r="IB278" i="46"/>
  <c r="IB279" i="46"/>
  <c r="IB280" i="46"/>
  <c r="IB281" i="46"/>
  <c r="IB282" i="46"/>
  <c r="IB283" i="46"/>
  <c r="IB284" i="46"/>
  <c r="IB285" i="46"/>
  <c r="IB286" i="46"/>
  <c r="IB287" i="46"/>
  <c r="IB288" i="46"/>
  <c r="IB290" i="46"/>
  <c r="IB29" i="46"/>
  <c r="IB17" i="46"/>
  <c r="IB27" i="46"/>
  <c r="IB289" i="46"/>
  <c r="IB16" i="46"/>
  <c r="IB24" i="46"/>
  <c r="IB22" i="46"/>
  <c r="IB21" i="46"/>
  <c r="IB14" i="46"/>
  <c r="IB19" i="46"/>
  <c r="IB28" i="46"/>
  <c r="IB15" i="46"/>
  <c r="IB18" i="46"/>
  <c r="CA364" i="46"/>
  <c r="CA365" i="46"/>
  <c r="CA367" i="46" s="1"/>
  <c r="CA366" i="46"/>
  <c r="CB363" i="46" s="1"/>
  <c r="BQ329" i="46"/>
  <c r="BV329" i="46"/>
  <c r="CH328" i="46"/>
  <c r="Z53" i="51"/>
  <c r="Z36" i="51" s="1"/>
  <c r="Z52" i="51"/>
  <c r="AA49" i="51" s="1"/>
  <c r="I50" i="51"/>
  <c r="I32" i="51"/>
  <c r="DG30" i="51"/>
  <c r="DD30" i="51"/>
  <c r="CZ30" i="51"/>
  <c r="DA30" i="51"/>
  <c r="DH30" i="51"/>
  <c r="DE30" i="51"/>
  <c r="DC30" i="51"/>
  <c r="DI30" i="51"/>
  <c r="L30" i="51"/>
  <c r="DB30" i="51"/>
  <c r="DF30" i="51"/>
  <c r="DJ30" i="51"/>
  <c r="K29" i="51"/>
  <c r="BU330" i="46" s="1"/>
  <c r="CY30" i="51"/>
  <c r="K46" i="47"/>
  <c r="I24" i="52"/>
  <c r="E24" i="52"/>
  <c r="AN60" i="51"/>
  <c r="AN59" i="51"/>
  <c r="AO56" i="51" s="1"/>
  <c r="D25" i="52"/>
  <c r="J24" i="52"/>
  <c r="IC25" i="46" l="1"/>
  <c r="IC26" i="46"/>
  <c r="IC20" i="46"/>
  <c r="IC23" i="46"/>
  <c r="CA369" i="46"/>
  <c r="IB292" i="46"/>
  <c r="ID10" i="46"/>
  <c r="IC30" i="46"/>
  <c r="IC31" i="46"/>
  <c r="IC32" i="46"/>
  <c r="IC33" i="46"/>
  <c r="IC34" i="46"/>
  <c r="IC35" i="46"/>
  <c r="IC36" i="46"/>
  <c r="IC37" i="46"/>
  <c r="IC38" i="46"/>
  <c r="IC39" i="46"/>
  <c r="IC40" i="46"/>
  <c r="IC41" i="46"/>
  <c r="IC42" i="46"/>
  <c r="IC43" i="46"/>
  <c r="IC44" i="46"/>
  <c r="IC45" i="46"/>
  <c r="IC46" i="46"/>
  <c r="IC47" i="46"/>
  <c r="IC48" i="46"/>
  <c r="IC49" i="46"/>
  <c r="IC50" i="46"/>
  <c r="IC51" i="46"/>
  <c r="IC52" i="46"/>
  <c r="IC53" i="46"/>
  <c r="IC54" i="46"/>
  <c r="IC55" i="46"/>
  <c r="IC56" i="46"/>
  <c r="IC57" i="46"/>
  <c r="IC58" i="46"/>
  <c r="IC59" i="46"/>
  <c r="IC60" i="46"/>
  <c r="IC61" i="46"/>
  <c r="IC62" i="46"/>
  <c r="IC63" i="46"/>
  <c r="IC64" i="46"/>
  <c r="IC65" i="46"/>
  <c r="IC66" i="46"/>
  <c r="IC67" i="46"/>
  <c r="IC68" i="46"/>
  <c r="IC69" i="46"/>
  <c r="IC70" i="46"/>
  <c r="IC71" i="46"/>
  <c r="IC72" i="46"/>
  <c r="IC73" i="46"/>
  <c r="IC74" i="46"/>
  <c r="IC75" i="46"/>
  <c r="IC76" i="46"/>
  <c r="IC77" i="46"/>
  <c r="IC78" i="46"/>
  <c r="IC79" i="46"/>
  <c r="IC80" i="46"/>
  <c r="IC81" i="46"/>
  <c r="IC82" i="46"/>
  <c r="IC83" i="46"/>
  <c r="IC84" i="46"/>
  <c r="IC85" i="46"/>
  <c r="IC86" i="46"/>
  <c r="IC87" i="46"/>
  <c r="IC88" i="46"/>
  <c r="IC89" i="46"/>
  <c r="IC90" i="46"/>
  <c r="IC91" i="46"/>
  <c r="IC92" i="46"/>
  <c r="IC93" i="46"/>
  <c r="IC94" i="46"/>
  <c r="IC95" i="46"/>
  <c r="IC96" i="46"/>
  <c r="IC97" i="46"/>
  <c r="IC98" i="46"/>
  <c r="IC99" i="46"/>
  <c r="IC100" i="46"/>
  <c r="IC101" i="46"/>
  <c r="IC102" i="46"/>
  <c r="IC103" i="46"/>
  <c r="IC104" i="46"/>
  <c r="IC105" i="46"/>
  <c r="IC106" i="46"/>
  <c r="IC107" i="46"/>
  <c r="IC108" i="46"/>
  <c r="IC109" i="46"/>
  <c r="IC110" i="46"/>
  <c r="IC111" i="46"/>
  <c r="IC112" i="46"/>
  <c r="IC113" i="46"/>
  <c r="IC114" i="46"/>
  <c r="IC115" i="46"/>
  <c r="IC116" i="46"/>
  <c r="IC117" i="46"/>
  <c r="IC118" i="46"/>
  <c r="IC119" i="46"/>
  <c r="IC120" i="46"/>
  <c r="IC121" i="46"/>
  <c r="IC122" i="46"/>
  <c r="IC123" i="46"/>
  <c r="IC124" i="46"/>
  <c r="IC125" i="46"/>
  <c r="IC126" i="46"/>
  <c r="IC127" i="46"/>
  <c r="IC128" i="46"/>
  <c r="IC129" i="46"/>
  <c r="IC130" i="46"/>
  <c r="IC131" i="46"/>
  <c r="IC132" i="46"/>
  <c r="IC133" i="46"/>
  <c r="IC134" i="46"/>
  <c r="IC135" i="46"/>
  <c r="IC136" i="46"/>
  <c r="IC137" i="46"/>
  <c r="IC138" i="46"/>
  <c r="IC139" i="46"/>
  <c r="IC140" i="46"/>
  <c r="IC141" i="46"/>
  <c r="IC142" i="46"/>
  <c r="IC143" i="46"/>
  <c r="IC144" i="46"/>
  <c r="IC145" i="46"/>
  <c r="IC146" i="46"/>
  <c r="IC147" i="46"/>
  <c r="IC148" i="46"/>
  <c r="IC149" i="46"/>
  <c r="IC150" i="46"/>
  <c r="IC151" i="46"/>
  <c r="IC152" i="46"/>
  <c r="IC153" i="46"/>
  <c r="IC154" i="46"/>
  <c r="IC155" i="46"/>
  <c r="IC156" i="46"/>
  <c r="IC157" i="46"/>
  <c r="IC158" i="46"/>
  <c r="IC159" i="46"/>
  <c r="IC160" i="46"/>
  <c r="IC161" i="46"/>
  <c r="IC162" i="46"/>
  <c r="IC163" i="46"/>
  <c r="IC164" i="46"/>
  <c r="IC165" i="46"/>
  <c r="IC166" i="46"/>
  <c r="IC167" i="46"/>
  <c r="IC168" i="46"/>
  <c r="IC169" i="46"/>
  <c r="IC170" i="46"/>
  <c r="IC171" i="46"/>
  <c r="IC172" i="46"/>
  <c r="IC173" i="46"/>
  <c r="IC174" i="46"/>
  <c r="IC175" i="46"/>
  <c r="IC176" i="46"/>
  <c r="IC177" i="46"/>
  <c r="IC178" i="46"/>
  <c r="IC179" i="46"/>
  <c r="IC180" i="46"/>
  <c r="IC181" i="46"/>
  <c r="IC182" i="46"/>
  <c r="IC183" i="46"/>
  <c r="IC184" i="46"/>
  <c r="IC185" i="46"/>
  <c r="IC186" i="46"/>
  <c r="IC187" i="46"/>
  <c r="IC188" i="46"/>
  <c r="IC189" i="46"/>
  <c r="IC190" i="46"/>
  <c r="IC191" i="46"/>
  <c r="IC192" i="46"/>
  <c r="IC193" i="46"/>
  <c r="IC194" i="46"/>
  <c r="IC195" i="46"/>
  <c r="IC196" i="46"/>
  <c r="IC197" i="46"/>
  <c r="IC198" i="46"/>
  <c r="IC199" i="46"/>
  <c r="IC200" i="46"/>
  <c r="IC201" i="46"/>
  <c r="IC202" i="46"/>
  <c r="IC203" i="46"/>
  <c r="IC204" i="46"/>
  <c r="IC205" i="46"/>
  <c r="IC206" i="46"/>
  <c r="IC207" i="46"/>
  <c r="IC208" i="46"/>
  <c r="IC209" i="46"/>
  <c r="IC210" i="46"/>
  <c r="IC211" i="46"/>
  <c r="IC212" i="46"/>
  <c r="IC213" i="46"/>
  <c r="IC214" i="46"/>
  <c r="IC215" i="46"/>
  <c r="IC216" i="46"/>
  <c r="IC217" i="46"/>
  <c r="IC218" i="46"/>
  <c r="IC219" i="46"/>
  <c r="IC220" i="46"/>
  <c r="IC221" i="46"/>
  <c r="IC222" i="46"/>
  <c r="IC223" i="46"/>
  <c r="IC224" i="46"/>
  <c r="IC225" i="46"/>
  <c r="IC226" i="46"/>
  <c r="IC227" i="46"/>
  <c r="IC228" i="46"/>
  <c r="IC229" i="46"/>
  <c r="IC230" i="46"/>
  <c r="IC231" i="46"/>
  <c r="IC232" i="46"/>
  <c r="IC233" i="46"/>
  <c r="IC234" i="46"/>
  <c r="IC235" i="46"/>
  <c r="IC236" i="46"/>
  <c r="IC237" i="46"/>
  <c r="IC238" i="46"/>
  <c r="IC239" i="46"/>
  <c r="IC240" i="46"/>
  <c r="IC241" i="46"/>
  <c r="IC242" i="46"/>
  <c r="IC243" i="46"/>
  <c r="IC244" i="46"/>
  <c r="IC245" i="46"/>
  <c r="IC246" i="46"/>
  <c r="IC247" i="46"/>
  <c r="IC248" i="46"/>
  <c r="IC249" i="46"/>
  <c r="IC250" i="46"/>
  <c r="IC251" i="46"/>
  <c r="IC252" i="46"/>
  <c r="IC253" i="46"/>
  <c r="IC254" i="46"/>
  <c r="IC255" i="46"/>
  <c r="IC256" i="46"/>
  <c r="IC257" i="46"/>
  <c r="IC258" i="46"/>
  <c r="IC259" i="46"/>
  <c r="IC260" i="46"/>
  <c r="IC261" i="46"/>
  <c r="IC262" i="46"/>
  <c r="IC263" i="46"/>
  <c r="IC264" i="46"/>
  <c r="IC265" i="46"/>
  <c r="IC266" i="46"/>
  <c r="IC267" i="46"/>
  <c r="IC268" i="46"/>
  <c r="IC269" i="46"/>
  <c r="IC270" i="46"/>
  <c r="IC271" i="46"/>
  <c r="IC272" i="46"/>
  <c r="IC273" i="46"/>
  <c r="IC274" i="46"/>
  <c r="IC275" i="46"/>
  <c r="IC276" i="46"/>
  <c r="IC277" i="46"/>
  <c r="IC278" i="46"/>
  <c r="IC279" i="46"/>
  <c r="IC280" i="46"/>
  <c r="IC281" i="46"/>
  <c r="IC282" i="46"/>
  <c r="IC283" i="46"/>
  <c r="IC284" i="46"/>
  <c r="IC285" i="46"/>
  <c r="IC286" i="46"/>
  <c r="IC287" i="46"/>
  <c r="IC288" i="46"/>
  <c r="IC290" i="46"/>
  <c r="IC29" i="46"/>
  <c r="IC17" i="46"/>
  <c r="IC27" i="46"/>
  <c r="IC289" i="46"/>
  <c r="IC16" i="46"/>
  <c r="IC24" i="46"/>
  <c r="IC22" i="46"/>
  <c r="IC21" i="46"/>
  <c r="IC14" i="46"/>
  <c r="IC19" i="46"/>
  <c r="IC28" i="46"/>
  <c r="IC15" i="46"/>
  <c r="IC18" i="46"/>
  <c r="IA308" i="46"/>
  <c r="BX324" i="46"/>
  <c r="BW324" i="46" s="1"/>
  <c r="E25" i="51" s="1"/>
  <c r="CB364" i="46"/>
  <c r="CB365" i="46"/>
  <c r="CB367" i="46" s="1"/>
  <c r="CB366" i="46"/>
  <c r="CC363" i="46" s="1"/>
  <c r="BQ330" i="46"/>
  <c r="BV330" i="46"/>
  <c r="CH329" i="46"/>
  <c r="DN30" i="51"/>
  <c r="DL30" i="51"/>
  <c r="DM30" i="51"/>
  <c r="DP30" i="51"/>
  <c r="DR30" i="51"/>
  <c r="DT30" i="51"/>
  <c r="DK30" i="51"/>
  <c r="L29" i="51"/>
  <c r="BU331" i="46" s="1"/>
  <c r="DU30" i="51"/>
  <c r="M30" i="51"/>
  <c r="DQ30" i="51"/>
  <c r="DS30" i="51"/>
  <c r="DV30" i="51"/>
  <c r="DO30" i="51"/>
  <c r="CI32" i="51"/>
  <c r="CA32" i="51"/>
  <c r="CK32" i="51"/>
  <c r="CE32" i="51"/>
  <c r="CG32" i="51"/>
  <c r="CB32" i="51"/>
  <c r="CD32" i="51"/>
  <c r="CL32" i="51"/>
  <c r="CH32" i="51"/>
  <c r="CF32" i="51"/>
  <c r="CJ32" i="51"/>
  <c r="CC32" i="51"/>
  <c r="I53" i="51"/>
  <c r="CI50" i="51"/>
  <c r="CE50" i="51"/>
  <c r="CD50" i="51"/>
  <c r="CB50" i="51"/>
  <c r="CF50" i="51"/>
  <c r="CH50" i="51"/>
  <c r="CC50" i="51"/>
  <c r="CA50" i="51"/>
  <c r="CK50" i="51"/>
  <c r="CJ50" i="51"/>
  <c r="CG50" i="51"/>
  <c r="CL50" i="51"/>
  <c r="I63" i="51"/>
  <c r="I52" i="51"/>
  <c r="J49" i="51" s="1"/>
  <c r="AA53" i="51"/>
  <c r="AA36" i="51" s="1"/>
  <c r="AA52" i="51"/>
  <c r="AB49" i="51" s="1"/>
  <c r="I25" i="52"/>
  <c r="E25" i="52"/>
  <c r="H25" i="52" s="1"/>
  <c r="H24" i="52"/>
  <c r="E14" i="51"/>
  <c r="AO59" i="51"/>
  <c r="AP56" i="51" s="1"/>
  <c r="AO60" i="51"/>
  <c r="J25" i="52"/>
  <c r="D26" i="52"/>
  <c r="E26" i="51" l="1"/>
  <c r="AE25" i="51"/>
  <c r="AF25" i="51"/>
  <c r="AG25" i="51"/>
  <c r="AH25" i="51"/>
  <c r="AI25" i="51"/>
  <c r="AJ25" i="51"/>
  <c r="AK25" i="51"/>
  <c r="AL25" i="51"/>
  <c r="AM25" i="51"/>
  <c r="AN25" i="51"/>
  <c r="AO25" i="51"/>
  <c r="AP25" i="51"/>
  <c r="ID25" i="46"/>
  <c r="ID26" i="46"/>
  <c r="ID20" i="46"/>
  <c r="ID23" i="46"/>
  <c r="E38" i="51"/>
  <c r="E40" i="51" s="1"/>
  <c r="CB369" i="46"/>
  <c r="AN26" i="51"/>
  <c r="AF26" i="51"/>
  <c r="AK26" i="51"/>
  <c r="AP26" i="51"/>
  <c r="AH26" i="51"/>
  <c r="AE26" i="51"/>
  <c r="AO26" i="51"/>
  <c r="AL26" i="51"/>
  <c r="AJ26" i="51"/>
  <c r="AG26" i="51"/>
  <c r="AM26" i="51"/>
  <c r="AI26" i="51"/>
  <c r="E31" i="51"/>
  <c r="IC292" i="46"/>
  <c r="IE10" i="46"/>
  <c r="ID30" i="46"/>
  <c r="ID31" i="46"/>
  <c r="ID32" i="46"/>
  <c r="ID33" i="46"/>
  <c r="ID34" i="46"/>
  <c r="ID35" i="46"/>
  <c r="ID36" i="46"/>
  <c r="ID37" i="46"/>
  <c r="ID38" i="46"/>
  <c r="ID39" i="46"/>
  <c r="ID40" i="46"/>
  <c r="ID41" i="46"/>
  <c r="ID42" i="46"/>
  <c r="ID43" i="46"/>
  <c r="ID44" i="46"/>
  <c r="ID45" i="46"/>
  <c r="ID46" i="46"/>
  <c r="ID47" i="46"/>
  <c r="ID48" i="46"/>
  <c r="ID49" i="46"/>
  <c r="ID50" i="46"/>
  <c r="ID51" i="46"/>
  <c r="ID52" i="46"/>
  <c r="ID53" i="46"/>
  <c r="ID54" i="46"/>
  <c r="ID55" i="46"/>
  <c r="ID56" i="46"/>
  <c r="ID57" i="46"/>
  <c r="ID58" i="46"/>
  <c r="ID59" i="46"/>
  <c r="ID60" i="46"/>
  <c r="ID61" i="46"/>
  <c r="ID62" i="46"/>
  <c r="ID63" i="46"/>
  <c r="ID64" i="46"/>
  <c r="ID65" i="46"/>
  <c r="ID66" i="46"/>
  <c r="ID67" i="46"/>
  <c r="ID68" i="46"/>
  <c r="ID69" i="46"/>
  <c r="ID70" i="46"/>
  <c r="ID71" i="46"/>
  <c r="ID72" i="46"/>
  <c r="ID73" i="46"/>
  <c r="ID74" i="46"/>
  <c r="ID75" i="46"/>
  <c r="ID76" i="46"/>
  <c r="ID77" i="46"/>
  <c r="ID78" i="46"/>
  <c r="ID79" i="46"/>
  <c r="ID80" i="46"/>
  <c r="ID81" i="46"/>
  <c r="ID82" i="46"/>
  <c r="ID83" i="46"/>
  <c r="ID84" i="46"/>
  <c r="ID85" i="46"/>
  <c r="ID86" i="46"/>
  <c r="ID87" i="46"/>
  <c r="ID88" i="46"/>
  <c r="ID89" i="46"/>
  <c r="ID90" i="46"/>
  <c r="ID91" i="46"/>
  <c r="ID92" i="46"/>
  <c r="ID93" i="46"/>
  <c r="ID94" i="46"/>
  <c r="ID95" i="46"/>
  <c r="ID96" i="46"/>
  <c r="ID97" i="46"/>
  <c r="ID98" i="46"/>
  <c r="ID99" i="46"/>
  <c r="ID100" i="46"/>
  <c r="ID101" i="46"/>
  <c r="ID102" i="46"/>
  <c r="ID103" i="46"/>
  <c r="ID104" i="46"/>
  <c r="ID105" i="46"/>
  <c r="ID106" i="46"/>
  <c r="ID107" i="46"/>
  <c r="ID108" i="46"/>
  <c r="ID109" i="46"/>
  <c r="ID110" i="46"/>
  <c r="ID111" i="46"/>
  <c r="ID112" i="46"/>
  <c r="ID113" i="46"/>
  <c r="ID114" i="46"/>
  <c r="ID115" i="46"/>
  <c r="ID116" i="46"/>
  <c r="ID117" i="46"/>
  <c r="ID118" i="46"/>
  <c r="ID119" i="46"/>
  <c r="ID120" i="46"/>
  <c r="ID121" i="46"/>
  <c r="ID122" i="46"/>
  <c r="ID123" i="46"/>
  <c r="ID124" i="46"/>
  <c r="ID125" i="46"/>
  <c r="ID126" i="46"/>
  <c r="ID127" i="46"/>
  <c r="ID128" i="46"/>
  <c r="ID129" i="46"/>
  <c r="ID130" i="46"/>
  <c r="ID131" i="46"/>
  <c r="ID132" i="46"/>
  <c r="ID133" i="46"/>
  <c r="ID134" i="46"/>
  <c r="ID135" i="46"/>
  <c r="ID136" i="46"/>
  <c r="ID137" i="46"/>
  <c r="ID138" i="46"/>
  <c r="ID139" i="46"/>
  <c r="ID140" i="46"/>
  <c r="ID141" i="46"/>
  <c r="ID142" i="46"/>
  <c r="ID143" i="46"/>
  <c r="ID144" i="46"/>
  <c r="ID145" i="46"/>
  <c r="ID146" i="46"/>
  <c r="ID147" i="46"/>
  <c r="ID148" i="46"/>
  <c r="ID149" i="46"/>
  <c r="ID150" i="46"/>
  <c r="ID151" i="46"/>
  <c r="ID152" i="46"/>
  <c r="ID153" i="46"/>
  <c r="ID154" i="46"/>
  <c r="ID155" i="46"/>
  <c r="ID156" i="46"/>
  <c r="ID157" i="46"/>
  <c r="ID158" i="46"/>
  <c r="ID159" i="46"/>
  <c r="ID160" i="46"/>
  <c r="ID161" i="46"/>
  <c r="ID162" i="46"/>
  <c r="ID163" i="46"/>
  <c r="ID164" i="46"/>
  <c r="ID165" i="46"/>
  <c r="ID166" i="46"/>
  <c r="ID167" i="46"/>
  <c r="ID168" i="46"/>
  <c r="ID169" i="46"/>
  <c r="ID170" i="46"/>
  <c r="ID171" i="46"/>
  <c r="ID172" i="46"/>
  <c r="ID173" i="46"/>
  <c r="ID174" i="46"/>
  <c r="ID175" i="46"/>
  <c r="ID176" i="46"/>
  <c r="ID177" i="46"/>
  <c r="ID178" i="46"/>
  <c r="ID179" i="46"/>
  <c r="ID180" i="46"/>
  <c r="ID181" i="46"/>
  <c r="ID182" i="46"/>
  <c r="ID183" i="46"/>
  <c r="ID184" i="46"/>
  <c r="ID185" i="46"/>
  <c r="ID186" i="46"/>
  <c r="ID187" i="46"/>
  <c r="ID188" i="46"/>
  <c r="ID189" i="46"/>
  <c r="ID190" i="46"/>
  <c r="ID191" i="46"/>
  <c r="ID192" i="46"/>
  <c r="ID193" i="46"/>
  <c r="ID194" i="46"/>
  <c r="ID195" i="46"/>
  <c r="ID196" i="46"/>
  <c r="ID197" i="46"/>
  <c r="ID198" i="46"/>
  <c r="ID199" i="46"/>
  <c r="ID200" i="46"/>
  <c r="ID201" i="46"/>
  <c r="ID202" i="46"/>
  <c r="ID203" i="46"/>
  <c r="ID204" i="46"/>
  <c r="ID205" i="46"/>
  <c r="ID206" i="46"/>
  <c r="ID207" i="46"/>
  <c r="ID208" i="46"/>
  <c r="ID209" i="46"/>
  <c r="ID210" i="46"/>
  <c r="ID211" i="46"/>
  <c r="ID212" i="46"/>
  <c r="ID213" i="46"/>
  <c r="ID214" i="46"/>
  <c r="ID215" i="46"/>
  <c r="ID216" i="46"/>
  <c r="ID217" i="46"/>
  <c r="ID218" i="46"/>
  <c r="ID219" i="46"/>
  <c r="ID220" i="46"/>
  <c r="ID221" i="46"/>
  <c r="ID222" i="46"/>
  <c r="ID223" i="46"/>
  <c r="ID224" i="46"/>
  <c r="ID225" i="46"/>
  <c r="ID226" i="46"/>
  <c r="ID227" i="46"/>
  <c r="ID228" i="46"/>
  <c r="ID229" i="46"/>
  <c r="ID230" i="46"/>
  <c r="ID231" i="46"/>
  <c r="ID232" i="46"/>
  <c r="ID233" i="46"/>
  <c r="ID234" i="46"/>
  <c r="ID235" i="46"/>
  <c r="ID236" i="46"/>
  <c r="ID237" i="46"/>
  <c r="ID238" i="46"/>
  <c r="ID239" i="46"/>
  <c r="ID240" i="46"/>
  <c r="ID241" i="46"/>
  <c r="ID242" i="46"/>
  <c r="ID243" i="46"/>
  <c r="ID244" i="46"/>
  <c r="ID245" i="46"/>
  <c r="ID246" i="46"/>
  <c r="ID247" i="46"/>
  <c r="ID248" i="46"/>
  <c r="ID249" i="46"/>
  <c r="ID250" i="46"/>
  <c r="ID251" i="46"/>
  <c r="ID252" i="46"/>
  <c r="ID253" i="46"/>
  <c r="ID254" i="46"/>
  <c r="ID255" i="46"/>
  <c r="ID256" i="46"/>
  <c r="ID257" i="46"/>
  <c r="ID258" i="46"/>
  <c r="ID259" i="46"/>
  <c r="ID260" i="46"/>
  <c r="ID261" i="46"/>
  <c r="ID262" i="46"/>
  <c r="ID263" i="46"/>
  <c r="ID264" i="46"/>
  <c r="ID265" i="46"/>
  <c r="ID266" i="46"/>
  <c r="ID267" i="46"/>
  <c r="ID268" i="46"/>
  <c r="ID269" i="46"/>
  <c r="ID270" i="46"/>
  <c r="ID271" i="46"/>
  <c r="ID272" i="46"/>
  <c r="ID273" i="46"/>
  <c r="ID274" i="46"/>
  <c r="ID275" i="46"/>
  <c r="ID276" i="46"/>
  <c r="ID277" i="46"/>
  <c r="ID278" i="46"/>
  <c r="ID279" i="46"/>
  <c r="ID280" i="46"/>
  <c r="ID281" i="46"/>
  <c r="ID282" i="46"/>
  <c r="ID283" i="46"/>
  <c r="ID284" i="46"/>
  <c r="ID285" i="46"/>
  <c r="ID286" i="46"/>
  <c r="ID287" i="46"/>
  <c r="ID288" i="46"/>
  <c r="ID290" i="46"/>
  <c r="ID29" i="46"/>
  <c r="ID17" i="46"/>
  <c r="ID27" i="46"/>
  <c r="ID289" i="46"/>
  <c r="ID16" i="46"/>
  <c r="ID24" i="46"/>
  <c r="ID22" i="46"/>
  <c r="ID21" i="46"/>
  <c r="ID14" i="46"/>
  <c r="ID19" i="46"/>
  <c r="ID28" i="46"/>
  <c r="ID15" i="46"/>
  <c r="ID18" i="46"/>
  <c r="IB308" i="46"/>
  <c r="IC308" i="46"/>
  <c r="CC364" i="46"/>
  <c r="CC365" i="46"/>
  <c r="CC367" i="46" s="1"/>
  <c r="CC366" i="46"/>
  <c r="CD363" i="46" s="1"/>
  <c r="BQ331" i="46"/>
  <c r="BV331" i="46"/>
  <c r="CH330" i="46"/>
  <c r="AB53" i="51"/>
  <c r="AB36" i="51" s="1"/>
  <c r="AB52" i="51"/>
  <c r="AC49" i="51" s="1"/>
  <c r="J32" i="51"/>
  <c r="J50" i="51"/>
  <c r="M29" i="51"/>
  <c r="BU332" i="46" s="1"/>
  <c r="EG30" i="51"/>
  <c r="EH30" i="51"/>
  <c r="DZ30" i="51"/>
  <c r="DW30" i="51"/>
  <c r="DY30" i="51"/>
  <c r="DX30" i="51"/>
  <c r="EA30" i="51"/>
  <c r="EC30" i="51"/>
  <c r="EE30" i="51"/>
  <c r="EF30" i="51"/>
  <c r="EB30" i="51"/>
  <c r="ED30" i="51"/>
  <c r="I26" i="52"/>
  <c r="E26" i="52"/>
  <c r="E39" i="51"/>
  <c r="AP60" i="51"/>
  <c r="AP59" i="51"/>
  <c r="AQ56" i="51" s="1"/>
  <c r="J26" i="52"/>
  <c r="D27" i="52"/>
  <c r="IE25" i="46" l="1"/>
  <c r="IE26" i="46"/>
  <c r="IE20" i="46"/>
  <c r="IE23" i="46"/>
  <c r="CC369" i="46"/>
  <c r="ID292" i="46"/>
  <c r="IF10" i="46"/>
  <c r="IE30" i="46"/>
  <c r="IE31" i="46"/>
  <c r="IE32" i="46"/>
  <c r="IE33" i="46"/>
  <c r="IE34" i="46"/>
  <c r="IE35" i="46"/>
  <c r="IE36" i="46"/>
  <c r="IE37" i="46"/>
  <c r="IE38" i="46"/>
  <c r="IE39" i="46"/>
  <c r="IE40" i="46"/>
  <c r="IE41" i="46"/>
  <c r="IE42" i="46"/>
  <c r="IE43" i="46"/>
  <c r="IE44" i="46"/>
  <c r="IE45" i="46"/>
  <c r="IE46" i="46"/>
  <c r="IE47" i="46"/>
  <c r="IE48" i="46"/>
  <c r="IE49" i="46"/>
  <c r="IE50" i="46"/>
  <c r="IE51" i="46"/>
  <c r="IE52" i="46"/>
  <c r="IE53" i="46"/>
  <c r="IE54" i="46"/>
  <c r="IE55" i="46"/>
  <c r="IE56" i="46"/>
  <c r="IE57" i="46"/>
  <c r="IE58" i="46"/>
  <c r="IE59" i="46"/>
  <c r="IE60" i="46"/>
  <c r="IE61" i="46"/>
  <c r="IE62" i="46"/>
  <c r="IE63" i="46"/>
  <c r="IE64" i="46"/>
  <c r="IE65" i="46"/>
  <c r="IE66" i="46"/>
  <c r="IE67" i="46"/>
  <c r="IE68" i="46"/>
  <c r="IE69" i="46"/>
  <c r="IE70" i="46"/>
  <c r="IE71" i="46"/>
  <c r="IE72" i="46"/>
  <c r="IE73" i="46"/>
  <c r="IE74" i="46"/>
  <c r="IE75" i="46"/>
  <c r="IE76" i="46"/>
  <c r="IE77" i="46"/>
  <c r="IE78" i="46"/>
  <c r="IE79" i="46"/>
  <c r="IE80" i="46"/>
  <c r="IE81" i="46"/>
  <c r="IE82" i="46"/>
  <c r="IE83" i="46"/>
  <c r="IE84" i="46"/>
  <c r="IE85" i="46"/>
  <c r="IE86" i="46"/>
  <c r="IE87" i="46"/>
  <c r="IE88" i="46"/>
  <c r="IE89" i="46"/>
  <c r="IE90" i="46"/>
  <c r="IE91" i="46"/>
  <c r="IE92" i="46"/>
  <c r="IE93" i="46"/>
  <c r="IE94" i="46"/>
  <c r="IE95" i="46"/>
  <c r="IE96" i="46"/>
  <c r="IE97" i="46"/>
  <c r="IE98" i="46"/>
  <c r="IE99" i="46"/>
  <c r="IE100" i="46"/>
  <c r="IE101" i="46"/>
  <c r="IE102" i="46"/>
  <c r="IE103" i="46"/>
  <c r="IE104" i="46"/>
  <c r="IE105" i="46"/>
  <c r="IE106" i="46"/>
  <c r="IE107" i="46"/>
  <c r="IE108" i="46"/>
  <c r="IE109" i="46"/>
  <c r="IE110" i="46"/>
  <c r="IE111" i="46"/>
  <c r="IE112" i="46"/>
  <c r="IE113" i="46"/>
  <c r="IE114" i="46"/>
  <c r="IE115" i="46"/>
  <c r="IE116" i="46"/>
  <c r="IE117" i="46"/>
  <c r="IE118" i="46"/>
  <c r="IE119" i="46"/>
  <c r="IE120" i="46"/>
  <c r="IE121" i="46"/>
  <c r="IE122" i="46"/>
  <c r="IE123" i="46"/>
  <c r="IE124" i="46"/>
  <c r="IE125" i="46"/>
  <c r="IE126" i="46"/>
  <c r="IE127" i="46"/>
  <c r="IE128" i="46"/>
  <c r="IE129" i="46"/>
  <c r="IE130" i="46"/>
  <c r="IE131" i="46"/>
  <c r="IE132" i="46"/>
  <c r="IE133" i="46"/>
  <c r="IE134" i="46"/>
  <c r="IE135" i="46"/>
  <c r="IE136" i="46"/>
  <c r="IE137" i="46"/>
  <c r="IE138" i="46"/>
  <c r="IE139" i="46"/>
  <c r="IE140" i="46"/>
  <c r="IE141" i="46"/>
  <c r="IE142" i="46"/>
  <c r="IE143" i="46"/>
  <c r="IE144" i="46"/>
  <c r="IE145" i="46"/>
  <c r="IE146" i="46"/>
  <c r="IE147" i="46"/>
  <c r="IE148" i="46"/>
  <c r="IE149" i="46"/>
  <c r="IE150" i="46"/>
  <c r="IE151" i="46"/>
  <c r="IE152" i="46"/>
  <c r="IE153" i="46"/>
  <c r="IE154" i="46"/>
  <c r="IE155" i="46"/>
  <c r="IE156" i="46"/>
  <c r="IE157" i="46"/>
  <c r="IE158" i="46"/>
  <c r="IE159" i="46"/>
  <c r="IE160" i="46"/>
  <c r="IE161" i="46"/>
  <c r="IE162" i="46"/>
  <c r="IE163" i="46"/>
  <c r="IE164" i="46"/>
  <c r="IE165" i="46"/>
  <c r="IE166" i="46"/>
  <c r="IE167" i="46"/>
  <c r="IE168" i="46"/>
  <c r="IE169" i="46"/>
  <c r="IE170" i="46"/>
  <c r="IE171" i="46"/>
  <c r="IE172" i="46"/>
  <c r="IE173" i="46"/>
  <c r="IE174" i="46"/>
  <c r="IE175" i="46"/>
  <c r="IE176" i="46"/>
  <c r="IE177" i="46"/>
  <c r="IE178" i="46"/>
  <c r="IE179" i="46"/>
  <c r="IE180" i="46"/>
  <c r="IE181" i="46"/>
  <c r="IE182" i="46"/>
  <c r="IE183" i="46"/>
  <c r="IE184" i="46"/>
  <c r="IE185" i="46"/>
  <c r="IE186" i="46"/>
  <c r="IE187" i="46"/>
  <c r="IE188" i="46"/>
  <c r="IE189" i="46"/>
  <c r="IE190" i="46"/>
  <c r="IE191" i="46"/>
  <c r="IE192" i="46"/>
  <c r="IE193" i="46"/>
  <c r="IE194" i="46"/>
  <c r="IE195" i="46"/>
  <c r="IE196" i="46"/>
  <c r="IE197" i="46"/>
  <c r="IE198" i="46"/>
  <c r="IE199" i="46"/>
  <c r="IE200" i="46"/>
  <c r="IE201" i="46"/>
  <c r="IE202" i="46"/>
  <c r="IE203" i="46"/>
  <c r="IE204" i="46"/>
  <c r="IE205" i="46"/>
  <c r="IE206" i="46"/>
  <c r="IE207" i="46"/>
  <c r="IE208" i="46"/>
  <c r="IE209" i="46"/>
  <c r="IE210" i="46"/>
  <c r="IE211" i="46"/>
  <c r="IE212" i="46"/>
  <c r="IE213" i="46"/>
  <c r="IE214" i="46"/>
  <c r="IE215" i="46"/>
  <c r="IE216" i="46"/>
  <c r="IE217" i="46"/>
  <c r="IE218" i="46"/>
  <c r="IE219" i="46"/>
  <c r="IE220" i="46"/>
  <c r="IE221" i="46"/>
  <c r="IE222" i="46"/>
  <c r="IE223" i="46"/>
  <c r="IE224" i="46"/>
  <c r="IE225" i="46"/>
  <c r="IE226" i="46"/>
  <c r="IE227" i="46"/>
  <c r="IE228" i="46"/>
  <c r="IE229" i="46"/>
  <c r="IE230" i="46"/>
  <c r="IE231" i="46"/>
  <c r="IE232" i="46"/>
  <c r="IE233" i="46"/>
  <c r="IE234" i="46"/>
  <c r="IE235" i="46"/>
  <c r="IE236" i="46"/>
  <c r="IE237" i="46"/>
  <c r="IE238" i="46"/>
  <c r="IE239" i="46"/>
  <c r="IE240" i="46"/>
  <c r="IE241" i="46"/>
  <c r="IE242" i="46"/>
  <c r="IE243" i="46"/>
  <c r="IE244" i="46"/>
  <c r="IE245" i="46"/>
  <c r="IE246" i="46"/>
  <c r="IE247" i="46"/>
  <c r="IE248" i="46"/>
  <c r="IE249" i="46"/>
  <c r="IE250" i="46"/>
  <c r="IE251" i="46"/>
  <c r="IE252" i="46"/>
  <c r="IE253" i="46"/>
  <c r="IE254" i="46"/>
  <c r="IE255" i="46"/>
  <c r="IE256" i="46"/>
  <c r="IE257" i="46"/>
  <c r="IE258" i="46"/>
  <c r="IE259" i="46"/>
  <c r="IE260" i="46"/>
  <c r="IE261" i="46"/>
  <c r="IE262" i="46"/>
  <c r="IE263" i="46"/>
  <c r="IE264" i="46"/>
  <c r="IE265" i="46"/>
  <c r="IE266" i="46"/>
  <c r="IE267" i="46"/>
  <c r="IE268" i="46"/>
  <c r="IE269" i="46"/>
  <c r="IE270" i="46"/>
  <c r="IE271" i="46"/>
  <c r="IE272" i="46"/>
  <c r="IE273" i="46"/>
  <c r="IE274" i="46"/>
  <c r="IE275" i="46"/>
  <c r="IE276" i="46"/>
  <c r="IE277" i="46"/>
  <c r="IE278" i="46"/>
  <c r="IE279" i="46"/>
  <c r="IE280" i="46"/>
  <c r="IE281" i="46"/>
  <c r="IE282" i="46"/>
  <c r="IE283" i="46"/>
  <c r="IE284" i="46"/>
  <c r="IE285" i="46"/>
  <c r="IE286" i="46"/>
  <c r="IE287" i="46"/>
  <c r="IE288" i="46"/>
  <c r="IE290" i="46"/>
  <c r="IE29" i="46"/>
  <c r="IE17" i="46"/>
  <c r="IE27" i="46"/>
  <c r="IE289" i="46"/>
  <c r="IE16" i="46"/>
  <c r="IE24" i="46"/>
  <c r="IE22" i="46"/>
  <c r="IE21" i="46"/>
  <c r="IE14" i="46"/>
  <c r="IE19" i="46"/>
  <c r="IE28" i="46"/>
  <c r="IE15" i="46"/>
  <c r="IE18" i="46"/>
  <c r="ID308" i="46"/>
  <c r="E43" i="51"/>
  <c r="E45" i="51"/>
  <c r="E46" i="51" s="1"/>
  <c r="E36" i="51"/>
  <c r="E37" i="51" s="1"/>
  <c r="AI23" i="51"/>
  <c r="AI31" i="51"/>
  <c r="AM23" i="51"/>
  <c r="AM31" i="51"/>
  <c r="AG23" i="51"/>
  <c r="AG31" i="51"/>
  <c r="AJ23" i="51"/>
  <c r="AJ31" i="51"/>
  <c r="AL23" i="51"/>
  <c r="AL31" i="51"/>
  <c r="AO23" i="51"/>
  <c r="AO31" i="51"/>
  <c r="AE23" i="51"/>
  <c r="AE31" i="51"/>
  <c r="AH23" i="51"/>
  <c r="AH31" i="51"/>
  <c r="AP23" i="51"/>
  <c r="AP31" i="51"/>
  <c r="AK23" i="51"/>
  <c r="AK31" i="51"/>
  <c r="AF23" i="51"/>
  <c r="AF31" i="51"/>
  <c r="AN23" i="51"/>
  <c r="AN31" i="51"/>
  <c r="CD364" i="46"/>
  <c r="CD365" i="46"/>
  <c r="CD367" i="46" s="1"/>
  <c r="CD366" i="46"/>
  <c r="CE363" i="46" s="1"/>
  <c r="BQ332" i="46"/>
  <c r="BV332" i="46"/>
  <c r="CH331" i="46"/>
  <c r="J53" i="51"/>
  <c r="CR50" i="51"/>
  <c r="CT50" i="51"/>
  <c r="CN50" i="51"/>
  <c r="CX50" i="51"/>
  <c r="CS50" i="51"/>
  <c r="CO50" i="51"/>
  <c r="CM50" i="51"/>
  <c r="CP50" i="51"/>
  <c r="CQ50" i="51"/>
  <c r="CU50" i="51"/>
  <c r="CW50" i="51"/>
  <c r="CV50" i="51"/>
  <c r="J63" i="51"/>
  <c r="J52" i="51"/>
  <c r="K49" i="51" s="1"/>
  <c r="CW32" i="51"/>
  <c r="CX32" i="51"/>
  <c r="CS32" i="51"/>
  <c r="CV32" i="51"/>
  <c r="CN32" i="51"/>
  <c r="CR32" i="51"/>
  <c r="CU32" i="51"/>
  <c r="CO32" i="51"/>
  <c r="CQ32" i="51"/>
  <c r="CM32" i="51"/>
  <c r="CT32" i="51"/>
  <c r="CP32" i="51"/>
  <c r="AC52" i="51"/>
  <c r="AD49" i="51" s="1"/>
  <c r="AC53" i="51"/>
  <c r="AC36" i="51" s="1"/>
  <c r="I27" i="52"/>
  <c r="E27" i="52"/>
  <c r="H27" i="52" s="1"/>
  <c r="H26" i="52"/>
  <c r="D28" i="52"/>
  <c r="J27" i="52"/>
  <c r="AQ60" i="51"/>
  <c r="AQ59" i="51"/>
  <c r="AR56" i="51" s="1"/>
  <c r="IF25" i="46" l="1"/>
  <c r="IF26" i="46"/>
  <c r="IF20" i="46"/>
  <c r="IF23" i="46"/>
  <c r="CD369" i="46"/>
  <c r="E42" i="51"/>
  <c r="E62" i="51"/>
  <c r="E64" i="51" s="1"/>
  <c r="E41" i="51"/>
  <c r="IE292" i="46"/>
  <c r="IG10" i="46"/>
  <c r="IF30" i="46"/>
  <c r="IF31" i="46"/>
  <c r="IF32" i="46"/>
  <c r="IF33" i="46"/>
  <c r="IF34" i="46"/>
  <c r="IF35" i="46"/>
  <c r="IF36" i="46"/>
  <c r="IF37" i="46"/>
  <c r="IF38" i="46"/>
  <c r="IF39" i="46"/>
  <c r="IF40" i="46"/>
  <c r="IF41" i="46"/>
  <c r="IF42" i="46"/>
  <c r="IF43" i="46"/>
  <c r="IF44" i="46"/>
  <c r="IF45" i="46"/>
  <c r="IF46" i="46"/>
  <c r="IF47" i="46"/>
  <c r="IF48" i="46"/>
  <c r="IF49" i="46"/>
  <c r="IF50" i="46"/>
  <c r="IF51" i="46"/>
  <c r="IF52" i="46"/>
  <c r="IF53" i="46"/>
  <c r="IF54" i="46"/>
  <c r="IF55" i="46"/>
  <c r="IF56" i="46"/>
  <c r="IF57" i="46"/>
  <c r="IF58" i="46"/>
  <c r="IF59" i="46"/>
  <c r="IF60" i="46"/>
  <c r="IF61" i="46"/>
  <c r="IF62" i="46"/>
  <c r="IF63" i="46"/>
  <c r="IF64" i="46"/>
  <c r="IF65" i="46"/>
  <c r="IF66" i="46"/>
  <c r="IF67" i="46"/>
  <c r="IF68" i="46"/>
  <c r="IF69" i="46"/>
  <c r="IF70" i="46"/>
  <c r="IF71" i="46"/>
  <c r="IF72" i="46"/>
  <c r="IF73" i="46"/>
  <c r="IF74" i="46"/>
  <c r="IF75" i="46"/>
  <c r="IF76" i="46"/>
  <c r="IF77" i="46"/>
  <c r="IF78" i="46"/>
  <c r="IF79" i="46"/>
  <c r="IF80" i="46"/>
  <c r="IF81" i="46"/>
  <c r="IF82" i="46"/>
  <c r="IF83" i="46"/>
  <c r="IF84" i="46"/>
  <c r="IF85" i="46"/>
  <c r="IF86" i="46"/>
  <c r="IF87" i="46"/>
  <c r="IF88" i="46"/>
  <c r="IF89" i="46"/>
  <c r="IF90" i="46"/>
  <c r="IF91" i="46"/>
  <c r="IF92" i="46"/>
  <c r="IF93" i="46"/>
  <c r="IF94" i="46"/>
  <c r="IF95" i="46"/>
  <c r="IF96" i="46"/>
  <c r="IF97" i="46"/>
  <c r="IF98" i="46"/>
  <c r="IF99" i="46"/>
  <c r="IF100" i="46"/>
  <c r="IF101" i="46"/>
  <c r="IF102" i="46"/>
  <c r="IF103" i="46"/>
  <c r="IF104" i="46"/>
  <c r="IF105" i="46"/>
  <c r="IF106" i="46"/>
  <c r="IF107" i="46"/>
  <c r="IF108" i="46"/>
  <c r="IF109" i="46"/>
  <c r="IF110" i="46"/>
  <c r="IF111" i="46"/>
  <c r="IF112" i="46"/>
  <c r="IF113" i="46"/>
  <c r="IF114" i="46"/>
  <c r="IF115" i="46"/>
  <c r="IF116" i="46"/>
  <c r="IF117" i="46"/>
  <c r="IF118" i="46"/>
  <c r="IF119" i="46"/>
  <c r="IF120" i="46"/>
  <c r="IF121" i="46"/>
  <c r="IF122" i="46"/>
  <c r="IF123" i="46"/>
  <c r="IF124" i="46"/>
  <c r="IF125" i="46"/>
  <c r="IF126" i="46"/>
  <c r="IF127" i="46"/>
  <c r="IF128" i="46"/>
  <c r="IF129" i="46"/>
  <c r="IF130" i="46"/>
  <c r="IF131" i="46"/>
  <c r="IF132" i="46"/>
  <c r="IF133" i="46"/>
  <c r="IF134" i="46"/>
  <c r="IF135" i="46"/>
  <c r="IF136" i="46"/>
  <c r="IF137" i="46"/>
  <c r="IF138" i="46"/>
  <c r="IF139" i="46"/>
  <c r="IF140" i="46"/>
  <c r="IF141" i="46"/>
  <c r="IF142" i="46"/>
  <c r="IF143" i="46"/>
  <c r="IF144" i="46"/>
  <c r="IF145" i="46"/>
  <c r="IF146" i="46"/>
  <c r="IF147" i="46"/>
  <c r="IF148" i="46"/>
  <c r="IF149" i="46"/>
  <c r="IF150" i="46"/>
  <c r="IF151" i="46"/>
  <c r="IF152" i="46"/>
  <c r="IF153" i="46"/>
  <c r="IF154" i="46"/>
  <c r="IF155" i="46"/>
  <c r="IF156" i="46"/>
  <c r="IF157" i="46"/>
  <c r="IF158" i="46"/>
  <c r="IF159" i="46"/>
  <c r="IF160" i="46"/>
  <c r="IF161" i="46"/>
  <c r="IF162" i="46"/>
  <c r="IF163" i="46"/>
  <c r="IF164" i="46"/>
  <c r="IF165" i="46"/>
  <c r="IF166" i="46"/>
  <c r="IF167" i="46"/>
  <c r="IF168" i="46"/>
  <c r="IF169" i="46"/>
  <c r="IF170" i="46"/>
  <c r="IF171" i="46"/>
  <c r="IF172" i="46"/>
  <c r="IF173" i="46"/>
  <c r="IF174" i="46"/>
  <c r="IF175" i="46"/>
  <c r="IF176" i="46"/>
  <c r="IF177" i="46"/>
  <c r="IF178" i="46"/>
  <c r="IF179" i="46"/>
  <c r="IF180" i="46"/>
  <c r="IF181" i="46"/>
  <c r="IF182" i="46"/>
  <c r="IF183" i="46"/>
  <c r="IF184" i="46"/>
  <c r="IF185" i="46"/>
  <c r="IF186" i="46"/>
  <c r="IF187" i="46"/>
  <c r="IF188" i="46"/>
  <c r="IF189" i="46"/>
  <c r="IF190" i="46"/>
  <c r="IF191" i="46"/>
  <c r="IF192" i="46"/>
  <c r="IF193" i="46"/>
  <c r="IF194" i="46"/>
  <c r="IF195" i="46"/>
  <c r="IF196" i="46"/>
  <c r="IF197" i="46"/>
  <c r="IF198" i="46"/>
  <c r="IF199" i="46"/>
  <c r="IF200" i="46"/>
  <c r="IF201" i="46"/>
  <c r="IF202" i="46"/>
  <c r="IF203" i="46"/>
  <c r="IF204" i="46"/>
  <c r="IF205" i="46"/>
  <c r="IF206" i="46"/>
  <c r="IF207" i="46"/>
  <c r="IF208" i="46"/>
  <c r="IF209" i="46"/>
  <c r="IF210" i="46"/>
  <c r="IF211" i="46"/>
  <c r="IF212" i="46"/>
  <c r="IF213" i="46"/>
  <c r="IF214" i="46"/>
  <c r="IF215" i="46"/>
  <c r="IF216" i="46"/>
  <c r="IF217" i="46"/>
  <c r="IF218" i="46"/>
  <c r="IF219" i="46"/>
  <c r="IF220" i="46"/>
  <c r="IF221" i="46"/>
  <c r="IF222" i="46"/>
  <c r="IF223" i="46"/>
  <c r="IF224" i="46"/>
  <c r="IF225" i="46"/>
  <c r="IF226" i="46"/>
  <c r="IF227" i="46"/>
  <c r="IF228" i="46"/>
  <c r="IF229" i="46"/>
  <c r="IF230" i="46"/>
  <c r="IF231" i="46"/>
  <c r="IF232" i="46"/>
  <c r="IF233" i="46"/>
  <c r="IF234" i="46"/>
  <c r="IF235" i="46"/>
  <c r="IF236" i="46"/>
  <c r="IF237" i="46"/>
  <c r="IF238" i="46"/>
  <c r="IF239" i="46"/>
  <c r="IF240" i="46"/>
  <c r="IF241" i="46"/>
  <c r="IF242" i="46"/>
  <c r="IF243" i="46"/>
  <c r="IF244" i="46"/>
  <c r="IF245" i="46"/>
  <c r="IF246" i="46"/>
  <c r="IF247" i="46"/>
  <c r="IF248" i="46"/>
  <c r="IF249" i="46"/>
  <c r="IF250" i="46"/>
  <c r="IF251" i="46"/>
  <c r="IF252" i="46"/>
  <c r="IF253" i="46"/>
  <c r="IF254" i="46"/>
  <c r="IF255" i="46"/>
  <c r="IF256" i="46"/>
  <c r="IF257" i="46"/>
  <c r="IF258" i="46"/>
  <c r="IF259" i="46"/>
  <c r="IF260" i="46"/>
  <c r="IF261" i="46"/>
  <c r="IF262" i="46"/>
  <c r="IF263" i="46"/>
  <c r="IF264" i="46"/>
  <c r="IF265" i="46"/>
  <c r="IF266" i="46"/>
  <c r="IF267" i="46"/>
  <c r="IF268" i="46"/>
  <c r="IF269" i="46"/>
  <c r="IF270" i="46"/>
  <c r="IF271" i="46"/>
  <c r="IF272" i="46"/>
  <c r="IF273" i="46"/>
  <c r="IF274" i="46"/>
  <c r="IF275" i="46"/>
  <c r="IF276" i="46"/>
  <c r="IF277" i="46"/>
  <c r="IF278" i="46"/>
  <c r="IF279" i="46"/>
  <c r="IF280" i="46"/>
  <c r="IF281" i="46"/>
  <c r="IF282" i="46"/>
  <c r="IF283" i="46"/>
  <c r="IF284" i="46"/>
  <c r="IF285" i="46"/>
  <c r="IF286" i="46"/>
  <c r="IF287" i="46"/>
  <c r="IF288" i="46"/>
  <c r="IF290" i="46"/>
  <c r="IF29" i="46"/>
  <c r="IF17" i="46"/>
  <c r="IF27" i="46"/>
  <c r="IF289" i="46"/>
  <c r="IF16" i="46"/>
  <c r="IF24" i="46"/>
  <c r="IF22" i="46"/>
  <c r="IF21" i="46"/>
  <c r="IF14" i="46"/>
  <c r="IF19" i="46"/>
  <c r="IF28" i="46"/>
  <c r="IF15" i="46"/>
  <c r="IF18" i="46"/>
  <c r="IE308" i="46"/>
  <c r="CE364" i="46"/>
  <c r="CE365" i="46"/>
  <c r="CE367" i="46" s="1"/>
  <c r="CE366" i="46"/>
  <c r="CF363" i="46" s="1"/>
  <c r="CH332" i="46"/>
  <c r="AD52" i="51"/>
  <c r="AE49" i="51" s="1"/>
  <c r="AD53" i="51"/>
  <c r="AD36" i="51" s="1"/>
  <c r="K50" i="51"/>
  <c r="K32" i="51"/>
  <c r="I28" i="52"/>
  <c r="E28" i="52"/>
  <c r="AR59" i="51"/>
  <c r="AS56" i="51" s="1"/>
  <c r="AR60" i="51"/>
  <c r="J28" i="52"/>
  <c r="D29" i="52"/>
  <c r="IG25" i="46" l="1"/>
  <c r="IG26" i="46"/>
  <c r="IG20" i="46"/>
  <c r="IG23" i="46"/>
  <c r="CE369" i="46"/>
  <c r="IF292" i="46"/>
  <c r="IH10" i="46"/>
  <c r="IG30" i="46"/>
  <c r="IG31" i="46"/>
  <c r="IG32" i="46"/>
  <c r="IG33" i="46"/>
  <c r="IG34" i="46"/>
  <c r="IG35" i="46"/>
  <c r="IG36" i="46"/>
  <c r="IG37" i="46"/>
  <c r="IG38" i="46"/>
  <c r="IG39" i="46"/>
  <c r="IG40" i="46"/>
  <c r="IG41" i="46"/>
  <c r="IG42" i="46"/>
  <c r="IG43" i="46"/>
  <c r="IG44" i="46"/>
  <c r="IG45" i="46"/>
  <c r="IG46" i="46"/>
  <c r="IG47" i="46"/>
  <c r="IG48" i="46"/>
  <c r="IG49" i="46"/>
  <c r="IG50" i="46"/>
  <c r="IG51" i="46"/>
  <c r="IG52" i="46"/>
  <c r="IG53" i="46"/>
  <c r="IG54" i="46"/>
  <c r="IG55" i="46"/>
  <c r="IG56" i="46"/>
  <c r="IG57" i="46"/>
  <c r="IG58" i="46"/>
  <c r="IG59" i="46"/>
  <c r="IG60" i="46"/>
  <c r="IG61" i="46"/>
  <c r="IG62" i="46"/>
  <c r="IG63" i="46"/>
  <c r="IG64" i="46"/>
  <c r="IG65" i="46"/>
  <c r="IG66" i="46"/>
  <c r="IG67" i="46"/>
  <c r="IG68" i="46"/>
  <c r="IG69" i="46"/>
  <c r="IG70" i="46"/>
  <c r="IG71" i="46"/>
  <c r="IG72" i="46"/>
  <c r="IG73" i="46"/>
  <c r="IG74" i="46"/>
  <c r="IG75" i="46"/>
  <c r="IG76" i="46"/>
  <c r="IG77" i="46"/>
  <c r="IG78" i="46"/>
  <c r="IG79" i="46"/>
  <c r="IG80" i="46"/>
  <c r="IG81" i="46"/>
  <c r="IG82" i="46"/>
  <c r="IG83" i="46"/>
  <c r="IG84" i="46"/>
  <c r="IG85" i="46"/>
  <c r="IG86" i="46"/>
  <c r="IG87" i="46"/>
  <c r="IG88" i="46"/>
  <c r="IG89" i="46"/>
  <c r="IG90" i="46"/>
  <c r="IG91" i="46"/>
  <c r="IG92" i="46"/>
  <c r="IG93" i="46"/>
  <c r="IG94" i="46"/>
  <c r="IG95" i="46"/>
  <c r="IG96" i="46"/>
  <c r="IG97" i="46"/>
  <c r="IG98" i="46"/>
  <c r="IG99" i="46"/>
  <c r="IG100" i="46"/>
  <c r="IG101" i="46"/>
  <c r="IG102" i="46"/>
  <c r="IG103" i="46"/>
  <c r="IG104" i="46"/>
  <c r="IG105" i="46"/>
  <c r="IG106" i="46"/>
  <c r="IG107" i="46"/>
  <c r="IG108" i="46"/>
  <c r="IG109" i="46"/>
  <c r="IG110" i="46"/>
  <c r="IG111" i="46"/>
  <c r="IG112" i="46"/>
  <c r="IG113" i="46"/>
  <c r="IG114" i="46"/>
  <c r="IG115" i="46"/>
  <c r="IG116" i="46"/>
  <c r="IG117" i="46"/>
  <c r="IG118" i="46"/>
  <c r="IG119" i="46"/>
  <c r="IG120" i="46"/>
  <c r="IG121" i="46"/>
  <c r="IG122" i="46"/>
  <c r="IG123" i="46"/>
  <c r="IG124" i="46"/>
  <c r="IG125" i="46"/>
  <c r="IG126" i="46"/>
  <c r="IG127" i="46"/>
  <c r="IG128" i="46"/>
  <c r="IG129" i="46"/>
  <c r="IG130" i="46"/>
  <c r="IG131" i="46"/>
  <c r="IG132" i="46"/>
  <c r="IG133" i="46"/>
  <c r="IG134" i="46"/>
  <c r="IG135" i="46"/>
  <c r="IG136" i="46"/>
  <c r="IG137" i="46"/>
  <c r="IG138" i="46"/>
  <c r="IG139" i="46"/>
  <c r="IG140" i="46"/>
  <c r="IG141" i="46"/>
  <c r="IG142" i="46"/>
  <c r="IG143" i="46"/>
  <c r="IG144" i="46"/>
  <c r="IG145" i="46"/>
  <c r="IG146" i="46"/>
  <c r="IG147" i="46"/>
  <c r="IG148" i="46"/>
  <c r="IG149" i="46"/>
  <c r="IG150" i="46"/>
  <c r="IG151" i="46"/>
  <c r="IG152" i="46"/>
  <c r="IG153" i="46"/>
  <c r="IG154" i="46"/>
  <c r="IG155" i="46"/>
  <c r="IG156" i="46"/>
  <c r="IG157" i="46"/>
  <c r="IG158" i="46"/>
  <c r="IG159" i="46"/>
  <c r="IG160" i="46"/>
  <c r="IG161" i="46"/>
  <c r="IG162" i="46"/>
  <c r="IG163" i="46"/>
  <c r="IG164" i="46"/>
  <c r="IG165" i="46"/>
  <c r="IG166" i="46"/>
  <c r="IG167" i="46"/>
  <c r="IG168" i="46"/>
  <c r="IG169" i="46"/>
  <c r="IG170" i="46"/>
  <c r="IG171" i="46"/>
  <c r="IG172" i="46"/>
  <c r="IG173" i="46"/>
  <c r="IG174" i="46"/>
  <c r="IG175" i="46"/>
  <c r="IG176" i="46"/>
  <c r="IG177" i="46"/>
  <c r="IG178" i="46"/>
  <c r="IG179" i="46"/>
  <c r="IG180" i="46"/>
  <c r="IG181" i="46"/>
  <c r="IG182" i="46"/>
  <c r="IG183" i="46"/>
  <c r="IG184" i="46"/>
  <c r="IG185" i="46"/>
  <c r="IG186" i="46"/>
  <c r="IG187" i="46"/>
  <c r="IG188" i="46"/>
  <c r="IG189" i="46"/>
  <c r="IG190" i="46"/>
  <c r="IG191" i="46"/>
  <c r="IG192" i="46"/>
  <c r="IG193" i="46"/>
  <c r="IG194" i="46"/>
  <c r="IG195" i="46"/>
  <c r="IG196" i="46"/>
  <c r="IG197" i="46"/>
  <c r="IG198" i="46"/>
  <c r="IG199" i="46"/>
  <c r="IG200" i="46"/>
  <c r="IG201" i="46"/>
  <c r="IG202" i="46"/>
  <c r="IG203" i="46"/>
  <c r="IG204" i="46"/>
  <c r="IG205" i="46"/>
  <c r="IG206" i="46"/>
  <c r="IG207" i="46"/>
  <c r="IG208" i="46"/>
  <c r="IG209" i="46"/>
  <c r="IG210" i="46"/>
  <c r="IG211" i="46"/>
  <c r="IG212" i="46"/>
  <c r="IG213" i="46"/>
  <c r="IG214" i="46"/>
  <c r="IG215" i="46"/>
  <c r="IG216" i="46"/>
  <c r="IG217" i="46"/>
  <c r="IG218" i="46"/>
  <c r="IG219" i="46"/>
  <c r="IG220" i="46"/>
  <c r="IG221" i="46"/>
  <c r="IG222" i="46"/>
  <c r="IG223" i="46"/>
  <c r="IG224" i="46"/>
  <c r="IG225" i="46"/>
  <c r="IG226" i="46"/>
  <c r="IG227" i="46"/>
  <c r="IG228" i="46"/>
  <c r="IG229" i="46"/>
  <c r="IG230" i="46"/>
  <c r="IG231" i="46"/>
  <c r="IG232" i="46"/>
  <c r="IG233" i="46"/>
  <c r="IG234" i="46"/>
  <c r="IG235" i="46"/>
  <c r="IG236" i="46"/>
  <c r="IG237" i="46"/>
  <c r="IG238" i="46"/>
  <c r="IG239" i="46"/>
  <c r="IG240" i="46"/>
  <c r="IG241" i="46"/>
  <c r="IG242" i="46"/>
  <c r="IG243" i="46"/>
  <c r="IG244" i="46"/>
  <c r="IG245" i="46"/>
  <c r="IG246" i="46"/>
  <c r="IG247" i="46"/>
  <c r="IG248" i="46"/>
  <c r="IG249" i="46"/>
  <c r="IG250" i="46"/>
  <c r="IG251" i="46"/>
  <c r="IG252" i="46"/>
  <c r="IG253" i="46"/>
  <c r="IG254" i="46"/>
  <c r="IG255" i="46"/>
  <c r="IG256" i="46"/>
  <c r="IG257" i="46"/>
  <c r="IG258" i="46"/>
  <c r="IG259" i="46"/>
  <c r="IG260" i="46"/>
  <c r="IG261" i="46"/>
  <c r="IG262" i="46"/>
  <c r="IG263" i="46"/>
  <c r="IG264" i="46"/>
  <c r="IG265" i="46"/>
  <c r="IG266" i="46"/>
  <c r="IG267" i="46"/>
  <c r="IG268" i="46"/>
  <c r="IG269" i="46"/>
  <c r="IG270" i="46"/>
  <c r="IG271" i="46"/>
  <c r="IG272" i="46"/>
  <c r="IG273" i="46"/>
  <c r="IG274" i="46"/>
  <c r="IG275" i="46"/>
  <c r="IG276" i="46"/>
  <c r="IG277" i="46"/>
  <c r="IG278" i="46"/>
  <c r="IG279" i="46"/>
  <c r="IG280" i="46"/>
  <c r="IG281" i="46"/>
  <c r="IG282" i="46"/>
  <c r="IG283" i="46"/>
  <c r="IG284" i="46"/>
  <c r="IG285" i="46"/>
  <c r="IG286" i="46"/>
  <c r="IG287" i="46"/>
  <c r="IG288" i="46"/>
  <c r="IG290" i="46"/>
  <c r="IG29" i="46"/>
  <c r="IG17" i="46"/>
  <c r="IG27" i="46"/>
  <c r="IG289" i="46"/>
  <c r="IG16" i="46"/>
  <c r="IG24" i="46"/>
  <c r="IG22" i="46"/>
  <c r="IG21" i="46"/>
  <c r="IG14" i="46"/>
  <c r="IG19" i="46"/>
  <c r="IG28" i="46"/>
  <c r="IG15" i="46"/>
  <c r="IG18" i="46"/>
  <c r="IF308" i="46"/>
  <c r="CF364" i="46"/>
  <c r="CF365" i="46"/>
  <c r="CF367" i="46" s="1"/>
  <c r="CF366" i="46"/>
  <c r="CG363" i="46" s="1"/>
  <c r="DI32" i="51"/>
  <c r="DF32" i="51"/>
  <c r="DB32" i="51"/>
  <c r="DE32" i="51"/>
  <c r="DJ32" i="51"/>
  <c r="CZ32" i="51"/>
  <c r="DC32" i="51"/>
  <c r="DD32" i="51"/>
  <c r="DG32" i="51"/>
  <c r="CY32" i="51"/>
  <c r="DH32" i="51"/>
  <c r="DA32" i="51"/>
  <c r="K52" i="51"/>
  <c r="L49" i="51" s="1"/>
  <c r="DG50" i="51"/>
  <c r="CY50" i="51"/>
  <c r="DF50" i="51"/>
  <c r="DE50" i="51"/>
  <c r="DB50" i="51"/>
  <c r="DI50" i="51"/>
  <c r="DA50" i="51"/>
  <c r="DC50" i="51"/>
  <c r="DD50" i="51"/>
  <c r="CZ50" i="51"/>
  <c r="DJ50" i="51"/>
  <c r="DH50" i="51"/>
  <c r="K63" i="51"/>
  <c r="K53" i="51"/>
  <c r="AE52" i="51"/>
  <c r="AF49" i="51" s="1"/>
  <c r="AE53" i="51"/>
  <c r="AE36" i="51" s="1"/>
  <c r="I29" i="52"/>
  <c r="E29" i="52"/>
  <c r="H29" i="52" s="1"/>
  <c r="H28" i="52"/>
  <c r="AS59" i="51"/>
  <c r="AT56" i="51" s="1"/>
  <c r="AS60" i="51"/>
  <c r="J29" i="52"/>
  <c r="D30" i="52"/>
  <c r="IH26" i="46" l="1"/>
  <c r="IH20" i="46"/>
  <c r="IH23" i="46"/>
  <c r="CF369" i="46"/>
  <c r="IG292" i="46"/>
  <c r="II10" i="46"/>
  <c r="IH30" i="46"/>
  <c r="IH31" i="46"/>
  <c r="IH32" i="46"/>
  <c r="IH33" i="46"/>
  <c r="IH34" i="46"/>
  <c r="IH35" i="46"/>
  <c r="IH36" i="46"/>
  <c r="IH37" i="46"/>
  <c r="IH38" i="46"/>
  <c r="IH39" i="46"/>
  <c r="IH40" i="46"/>
  <c r="IH41" i="46"/>
  <c r="IH42" i="46"/>
  <c r="IH43" i="46"/>
  <c r="IH44" i="46"/>
  <c r="IH45" i="46"/>
  <c r="IH46" i="46"/>
  <c r="IH47" i="46"/>
  <c r="IH48" i="46"/>
  <c r="IH49" i="46"/>
  <c r="IH50" i="46"/>
  <c r="IH51" i="46"/>
  <c r="IH52" i="46"/>
  <c r="IH53" i="46"/>
  <c r="IH54" i="46"/>
  <c r="IH55" i="46"/>
  <c r="IH56" i="46"/>
  <c r="IH57" i="46"/>
  <c r="IH58" i="46"/>
  <c r="IH59" i="46"/>
  <c r="IH60" i="46"/>
  <c r="IH61" i="46"/>
  <c r="IH62" i="46"/>
  <c r="IH63" i="46"/>
  <c r="IH64" i="46"/>
  <c r="IH65" i="46"/>
  <c r="IH66" i="46"/>
  <c r="IH67" i="46"/>
  <c r="IH68" i="46"/>
  <c r="IH69" i="46"/>
  <c r="IH70" i="46"/>
  <c r="IH71" i="46"/>
  <c r="IH72" i="46"/>
  <c r="IH73" i="46"/>
  <c r="IH74" i="46"/>
  <c r="IH75" i="46"/>
  <c r="IH76" i="46"/>
  <c r="IH77" i="46"/>
  <c r="IH78" i="46"/>
  <c r="IH79" i="46"/>
  <c r="IH80" i="46"/>
  <c r="IH81" i="46"/>
  <c r="IH82" i="46"/>
  <c r="IH83" i="46"/>
  <c r="IH84" i="46"/>
  <c r="IH85" i="46"/>
  <c r="IH86" i="46"/>
  <c r="IH87" i="46"/>
  <c r="IH88" i="46"/>
  <c r="IH89" i="46"/>
  <c r="IH90" i="46"/>
  <c r="IH91" i="46"/>
  <c r="IH92" i="46"/>
  <c r="IH93" i="46"/>
  <c r="IH94" i="46"/>
  <c r="IH95" i="46"/>
  <c r="IH96" i="46"/>
  <c r="IH97" i="46"/>
  <c r="IH98" i="46"/>
  <c r="IH99" i="46"/>
  <c r="IH100" i="46"/>
  <c r="IH101" i="46"/>
  <c r="IH102" i="46"/>
  <c r="IH103" i="46"/>
  <c r="IH104" i="46"/>
  <c r="IH105" i="46"/>
  <c r="IH106" i="46"/>
  <c r="IH107" i="46"/>
  <c r="IH108" i="46"/>
  <c r="IH109" i="46"/>
  <c r="IH110" i="46"/>
  <c r="IH111" i="46"/>
  <c r="IH112" i="46"/>
  <c r="IH113" i="46"/>
  <c r="IH114" i="46"/>
  <c r="IH115" i="46"/>
  <c r="IH116" i="46"/>
  <c r="IH117" i="46"/>
  <c r="IH118" i="46"/>
  <c r="IH119" i="46"/>
  <c r="IH120" i="46"/>
  <c r="IH121" i="46"/>
  <c r="IH122" i="46"/>
  <c r="IH123" i="46"/>
  <c r="IH124" i="46"/>
  <c r="IH125" i="46"/>
  <c r="IH126" i="46"/>
  <c r="IH127" i="46"/>
  <c r="IH128" i="46"/>
  <c r="IH129" i="46"/>
  <c r="IH130" i="46"/>
  <c r="IH131" i="46"/>
  <c r="IH132" i="46"/>
  <c r="IH133" i="46"/>
  <c r="IH134" i="46"/>
  <c r="IH135" i="46"/>
  <c r="IH136" i="46"/>
  <c r="IH137" i="46"/>
  <c r="IH138" i="46"/>
  <c r="IH139" i="46"/>
  <c r="IH140" i="46"/>
  <c r="IH141" i="46"/>
  <c r="IH142" i="46"/>
  <c r="IH143" i="46"/>
  <c r="IH144" i="46"/>
  <c r="IH145" i="46"/>
  <c r="IH146" i="46"/>
  <c r="IH147" i="46"/>
  <c r="IH148" i="46"/>
  <c r="IH149" i="46"/>
  <c r="IH150" i="46"/>
  <c r="IH151" i="46"/>
  <c r="IH152" i="46"/>
  <c r="IH153" i="46"/>
  <c r="IH154" i="46"/>
  <c r="IH155" i="46"/>
  <c r="IH156" i="46"/>
  <c r="IH157" i="46"/>
  <c r="IH158" i="46"/>
  <c r="IH159" i="46"/>
  <c r="IH160" i="46"/>
  <c r="IH161" i="46"/>
  <c r="IH162" i="46"/>
  <c r="IH163" i="46"/>
  <c r="IH164" i="46"/>
  <c r="IH165" i="46"/>
  <c r="IH166" i="46"/>
  <c r="IH167" i="46"/>
  <c r="IH168" i="46"/>
  <c r="IH169" i="46"/>
  <c r="IH170" i="46"/>
  <c r="IH171" i="46"/>
  <c r="IH172" i="46"/>
  <c r="IH173" i="46"/>
  <c r="IH174" i="46"/>
  <c r="IH175" i="46"/>
  <c r="IH176" i="46"/>
  <c r="IH177" i="46"/>
  <c r="IH178" i="46"/>
  <c r="IH179" i="46"/>
  <c r="IH180" i="46"/>
  <c r="IH181" i="46"/>
  <c r="IH182" i="46"/>
  <c r="IH183" i="46"/>
  <c r="IH184" i="46"/>
  <c r="IH185" i="46"/>
  <c r="IH186" i="46"/>
  <c r="IH187" i="46"/>
  <c r="IH188" i="46"/>
  <c r="IH189" i="46"/>
  <c r="IH190" i="46"/>
  <c r="IH191" i="46"/>
  <c r="IH192" i="46"/>
  <c r="IH193" i="46"/>
  <c r="IH194" i="46"/>
  <c r="IH195" i="46"/>
  <c r="IH196" i="46"/>
  <c r="IH197" i="46"/>
  <c r="IH198" i="46"/>
  <c r="IH199" i="46"/>
  <c r="IH200" i="46"/>
  <c r="IH201" i="46"/>
  <c r="IH202" i="46"/>
  <c r="IH203" i="46"/>
  <c r="IH204" i="46"/>
  <c r="IH205" i="46"/>
  <c r="IH206" i="46"/>
  <c r="IH207" i="46"/>
  <c r="IH208" i="46"/>
  <c r="IH209" i="46"/>
  <c r="IH210" i="46"/>
  <c r="IH211" i="46"/>
  <c r="IH212" i="46"/>
  <c r="IH213" i="46"/>
  <c r="IH214" i="46"/>
  <c r="IH215" i="46"/>
  <c r="IH216" i="46"/>
  <c r="IH217" i="46"/>
  <c r="IH218" i="46"/>
  <c r="IH219" i="46"/>
  <c r="IH220" i="46"/>
  <c r="IH221" i="46"/>
  <c r="IH222" i="46"/>
  <c r="IH223" i="46"/>
  <c r="IH224" i="46"/>
  <c r="IH225" i="46"/>
  <c r="IH226" i="46"/>
  <c r="IH227" i="46"/>
  <c r="IH228" i="46"/>
  <c r="IH229" i="46"/>
  <c r="IH230" i="46"/>
  <c r="IH231" i="46"/>
  <c r="IH232" i="46"/>
  <c r="IH233" i="46"/>
  <c r="IH234" i="46"/>
  <c r="IH235" i="46"/>
  <c r="IH236" i="46"/>
  <c r="IH237" i="46"/>
  <c r="IH238" i="46"/>
  <c r="IH239" i="46"/>
  <c r="IH240" i="46"/>
  <c r="IH241" i="46"/>
  <c r="IH242" i="46"/>
  <c r="IH243" i="46"/>
  <c r="IH244" i="46"/>
  <c r="IH245" i="46"/>
  <c r="IH246" i="46"/>
  <c r="IH247" i="46"/>
  <c r="IH248" i="46"/>
  <c r="IH249" i="46"/>
  <c r="IH250" i="46"/>
  <c r="IH251" i="46"/>
  <c r="IH252" i="46"/>
  <c r="IH253" i="46"/>
  <c r="IH254" i="46"/>
  <c r="IH255" i="46"/>
  <c r="IH256" i="46"/>
  <c r="IH257" i="46"/>
  <c r="IH258" i="46"/>
  <c r="IH259" i="46"/>
  <c r="IH260" i="46"/>
  <c r="IH261" i="46"/>
  <c r="IH262" i="46"/>
  <c r="IH263" i="46"/>
  <c r="IH264" i="46"/>
  <c r="IH265" i="46"/>
  <c r="IH266" i="46"/>
  <c r="IH267" i="46"/>
  <c r="IH268" i="46"/>
  <c r="IH269" i="46"/>
  <c r="IH270" i="46"/>
  <c r="IH271" i="46"/>
  <c r="IH272" i="46"/>
  <c r="IH273" i="46"/>
  <c r="IH274" i="46"/>
  <c r="IH275" i="46"/>
  <c r="IH276" i="46"/>
  <c r="IH277" i="46"/>
  <c r="IH278" i="46"/>
  <c r="IH279" i="46"/>
  <c r="IH280" i="46"/>
  <c r="IH281" i="46"/>
  <c r="IH282" i="46"/>
  <c r="IH283" i="46"/>
  <c r="IH284" i="46"/>
  <c r="IH285" i="46"/>
  <c r="IH286" i="46"/>
  <c r="IH287" i="46"/>
  <c r="IH288" i="46"/>
  <c r="IH290" i="46"/>
  <c r="IH29" i="46"/>
  <c r="IH17" i="46"/>
  <c r="IH27" i="46"/>
  <c r="IH289" i="46"/>
  <c r="IH16" i="46"/>
  <c r="IH24" i="46"/>
  <c r="IH22" i="46"/>
  <c r="IH21" i="46"/>
  <c r="IH25" i="46"/>
  <c r="IH14" i="46"/>
  <c r="IH19" i="46"/>
  <c r="IH28" i="46"/>
  <c r="IH15" i="46"/>
  <c r="IH18" i="46"/>
  <c r="IG308" i="46"/>
  <c r="CG364" i="46"/>
  <c r="CG365" i="46"/>
  <c r="CG367" i="46" s="1"/>
  <c r="CG366" i="46"/>
  <c r="CH363" i="46" s="1"/>
  <c r="AF53" i="51"/>
  <c r="AF36" i="51" s="1"/>
  <c r="AF52" i="51"/>
  <c r="AG49" i="51" s="1"/>
  <c r="L50" i="51"/>
  <c r="L32" i="51"/>
  <c r="L53" i="51"/>
  <c r="L52" i="51"/>
  <c r="M49" i="51" s="1"/>
  <c r="I30" i="52"/>
  <c r="E30" i="52"/>
  <c r="AT60" i="51"/>
  <c r="AT59" i="51"/>
  <c r="AU56" i="51" s="1"/>
  <c r="J30" i="52"/>
  <c r="D31" i="52"/>
  <c r="II26" i="46" l="1"/>
  <c r="II20" i="46"/>
  <c r="II23" i="46"/>
  <c r="CG369" i="46"/>
  <c r="IH292" i="46"/>
  <c r="IJ10" i="46"/>
  <c r="II30" i="46"/>
  <c r="II31" i="46"/>
  <c r="II32" i="46"/>
  <c r="II33" i="46"/>
  <c r="II34" i="46"/>
  <c r="II35" i="46"/>
  <c r="II36" i="46"/>
  <c r="II37" i="46"/>
  <c r="II38" i="46"/>
  <c r="II39" i="46"/>
  <c r="II40" i="46"/>
  <c r="II41" i="46"/>
  <c r="II42" i="46"/>
  <c r="II43" i="46"/>
  <c r="II44" i="46"/>
  <c r="II45" i="46"/>
  <c r="II46" i="46"/>
  <c r="II47" i="46"/>
  <c r="II48" i="46"/>
  <c r="II49" i="46"/>
  <c r="II50" i="46"/>
  <c r="II51" i="46"/>
  <c r="II52" i="46"/>
  <c r="II53" i="46"/>
  <c r="II54" i="46"/>
  <c r="II55" i="46"/>
  <c r="II56" i="46"/>
  <c r="II57" i="46"/>
  <c r="II58" i="46"/>
  <c r="II59" i="46"/>
  <c r="II60" i="46"/>
  <c r="II61" i="46"/>
  <c r="II62" i="46"/>
  <c r="II63" i="46"/>
  <c r="II64" i="46"/>
  <c r="II65" i="46"/>
  <c r="II66" i="46"/>
  <c r="II67" i="46"/>
  <c r="II68" i="46"/>
  <c r="II69" i="46"/>
  <c r="II70" i="46"/>
  <c r="II71" i="46"/>
  <c r="II72" i="46"/>
  <c r="II73" i="46"/>
  <c r="II74" i="46"/>
  <c r="II75" i="46"/>
  <c r="II76" i="46"/>
  <c r="II77" i="46"/>
  <c r="II78" i="46"/>
  <c r="II79" i="46"/>
  <c r="II80" i="46"/>
  <c r="II81" i="46"/>
  <c r="II82" i="46"/>
  <c r="II83" i="46"/>
  <c r="II84" i="46"/>
  <c r="II85" i="46"/>
  <c r="II86" i="46"/>
  <c r="II87" i="46"/>
  <c r="II88" i="46"/>
  <c r="II89" i="46"/>
  <c r="II90" i="46"/>
  <c r="II91" i="46"/>
  <c r="II92" i="46"/>
  <c r="II93" i="46"/>
  <c r="II94" i="46"/>
  <c r="II95" i="46"/>
  <c r="II96" i="46"/>
  <c r="II97" i="46"/>
  <c r="II98" i="46"/>
  <c r="II99" i="46"/>
  <c r="II100" i="46"/>
  <c r="II101" i="46"/>
  <c r="II102" i="46"/>
  <c r="II103" i="46"/>
  <c r="II104" i="46"/>
  <c r="II105" i="46"/>
  <c r="II106" i="46"/>
  <c r="II107" i="46"/>
  <c r="II108" i="46"/>
  <c r="II109" i="46"/>
  <c r="II110" i="46"/>
  <c r="II111" i="46"/>
  <c r="II112" i="46"/>
  <c r="II113" i="46"/>
  <c r="II114" i="46"/>
  <c r="II115" i="46"/>
  <c r="II116" i="46"/>
  <c r="II117" i="46"/>
  <c r="II118" i="46"/>
  <c r="II119" i="46"/>
  <c r="II120" i="46"/>
  <c r="II121" i="46"/>
  <c r="II122" i="46"/>
  <c r="II123" i="46"/>
  <c r="II124" i="46"/>
  <c r="II125" i="46"/>
  <c r="II126" i="46"/>
  <c r="II127" i="46"/>
  <c r="II128" i="46"/>
  <c r="II129" i="46"/>
  <c r="II130" i="46"/>
  <c r="II131" i="46"/>
  <c r="II132" i="46"/>
  <c r="II133" i="46"/>
  <c r="II134" i="46"/>
  <c r="II135" i="46"/>
  <c r="II136" i="46"/>
  <c r="II137" i="46"/>
  <c r="II138" i="46"/>
  <c r="II139" i="46"/>
  <c r="II140" i="46"/>
  <c r="II141" i="46"/>
  <c r="II142" i="46"/>
  <c r="II143" i="46"/>
  <c r="II144" i="46"/>
  <c r="II145" i="46"/>
  <c r="II146" i="46"/>
  <c r="II147" i="46"/>
  <c r="II148" i="46"/>
  <c r="II149" i="46"/>
  <c r="II150" i="46"/>
  <c r="II151" i="46"/>
  <c r="II152" i="46"/>
  <c r="II153" i="46"/>
  <c r="II154" i="46"/>
  <c r="II155" i="46"/>
  <c r="II156" i="46"/>
  <c r="II157" i="46"/>
  <c r="II158" i="46"/>
  <c r="II159" i="46"/>
  <c r="II160" i="46"/>
  <c r="II161" i="46"/>
  <c r="II162" i="46"/>
  <c r="II163" i="46"/>
  <c r="II164" i="46"/>
  <c r="II165" i="46"/>
  <c r="II166" i="46"/>
  <c r="II167" i="46"/>
  <c r="II168" i="46"/>
  <c r="II169" i="46"/>
  <c r="II170" i="46"/>
  <c r="II171" i="46"/>
  <c r="II172" i="46"/>
  <c r="II173" i="46"/>
  <c r="II174" i="46"/>
  <c r="II175" i="46"/>
  <c r="II176" i="46"/>
  <c r="II177" i="46"/>
  <c r="II178" i="46"/>
  <c r="II179" i="46"/>
  <c r="II180" i="46"/>
  <c r="II181" i="46"/>
  <c r="II182" i="46"/>
  <c r="II183" i="46"/>
  <c r="II184" i="46"/>
  <c r="II185" i="46"/>
  <c r="II186" i="46"/>
  <c r="II187" i="46"/>
  <c r="II188" i="46"/>
  <c r="II189" i="46"/>
  <c r="II190" i="46"/>
  <c r="II191" i="46"/>
  <c r="II192" i="46"/>
  <c r="II193" i="46"/>
  <c r="II194" i="46"/>
  <c r="II195" i="46"/>
  <c r="II196" i="46"/>
  <c r="II197" i="46"/>
  <c r="II198" i="46"/>
  <c r="II199" i="46"/>
  <c r="II200" i="46"/>
  <c r="II201" i="46"/>
  <c r="II202" i="46"/>
  <c r="II203" i="46"/>
  <c r="II204" i="46"/>
  <c r="II205" i="46"/>
  <c r="II206" i="46"/>
  <c r="II207" i="46"/>
  <c r="II208" i="46"/>
  <c r="II209" i="46"/>
  <c r="II210" i="46"/>
  <c r="II211" i="46"/>
  <c r="II212" i="46"/>
  <c r="II213" i="46"/>
  <c r="II214" i="46"/>
  <c r="II215" i="46"/>
  <c r="II216" i="46"/>
  <c r="II217" i="46"/>
  <c r="II218" i="46"/>
  <c r="II219" i="46"/>
  <c r="II220" i="46"/>
  <c r="II221" i="46"/>
  <c r="II222" i="46"/>
  <c r="II223" i="46"/>
  <c r="II224" i="46"/>
  <c r="II225" i="46"/>
  <c r="II226" i="46"/>
  <c r="II227" i="46"/>
  <c r="II228" i="46"/>
  <c r="II229" i="46"/>
  <c r="II230" i="46"/>
  <c r="II231" i="46"/>
  <c r="II232" i="46"/>
  <c r="II233" i="46"/>
  <c r="II234" i="46"/>
  <c r="II235" i="46"/>
  <c r="II236" i="46"/>
  <c r="II237" i="46"/>
  <c r="II238" i="46"/>
  <c r="II239" i="46"/>
  <c r="II240" i="46"/>
  <c r="II241" i="46"/>
  <c r="II242" i="46"/>
  <c r="II243" i="46"/>
  <c r="II244" i="46"/>
  <c r="II245" i="46"/>
  <c r="II246" i="46"/>
  <c r="II247" i="46"/>
  <c r="II248" i="46"/>
  <c r="II249" i="46"/>
  <c r="II250" i="46"/>
  <c r="II251" i="46"/>
  <c r="II252" i="46"/>
  <c r="II253" i="46"/>
  <c r="II254" i="46"/>
  <c r="II255" i="46"/>
  <c r="II256" i="46"/>
  <c r="II257" i="46"/>
  <c r="II258" i="46"/>
  <c r="II259" i="46"/>
  <c r="II260" i="46"/>
  <c r="II261" i="46"/>
  <c r="II262" i="46"/>
  <c r="II263" i="46"/>
  <c r="II264" i="46"/>
  <c r="II265" i="46"/>
  <c r="II266" i="46"/>
  <c r="II267" i="46"/>
  <c r="II268" i="46"/>
  <c r="II269" i="46"/>
  <c r="II270" i="46"/>
  <c r="II271" i="46"/>
  <c r="II272" i="46"/>
  <c r="II273" i="46"/>
  <c r="II274" i="46"/>
  <c r="II275" i="46"/>
  <c r="II276" i="46"/>
  <c r="II277" i="46"/>
  <c r="II278" i="46"/>
  <c r="II279" i="46"/>
  <c r="II280" i="46"/>
  <c r="II281" i="46"/>
  <c r="II282" i="46"/>
  <c r="II283" i="46"/>
  <c r="II284" i="46"/>
  <c r="II285" i="46"/>
  <c r="II286" i="46"/>
  <c r="II287" i="46"/>
  <c r="II288" i="46"/>
  <c r="II290" i="46"/>
  <c r="II29" i="46"/>
  <c r="II17" i="46"/>
  <c r="II27" i="46"/>
  <c r="II289" i="46"/>
  <c r="II16" i="46"/>
  <c r="II24" i="46"/>
  <c r="II22" i="46"/>
  <c r="II21" i="46"/>
  <c r="II25" i="46"/>
  <c r="II14" i="46"/>
  <c r="II19" i="46"/>
  <c r="II28" i="46"/>
  <c r="II15" i="46"/>
  <c r="II18" i="46"/>
  <c r="IH308" i="46"/>
  <c r="CH364" i="46"/>
  <c r="CH365" i="46"/>
  <c r="CH367" i="46" s="1"/>
  <c r="CH366" i="46"/>
  <c r="CI363" i="46" s="1"/>
  <c r="M32" i="51"/>
  <c r="M50" i="51"/>
  <c r="DM32" i="51"/>
  <c r="DO32" i="51"/>
  <c r="DR32" i="51"/>
  <c r="DK32" i="51"/>
  <c r="DS32" i="51"/>
  <c r="DU32" i="51"/>
  <c r="DP32" i="51"/>
  <c r="DL32" i="51"/>
  <c r="DQ32" i="51"/>
  <c r="DN32" i="51"/>
  <c r="DV32" i="51"/>
  <c r="DT32" i="51"/>
  <c r="DO50" i="51"/>
  <c r="DU50" i="51"/>
  <c r="DS50" i="51"/>
  <c r="DK50" i="51"/>
  <c r="DT50" i="51"/>
  <c r="DQ50" i="51"/>
  <c r="DR50" i="51"/>
  <c r="DV50" i="51"/>
  <c r="DN50" i="51"/>
  <c r="DM50" i="51"/>
  <c r="DL50" i="51"/>
  <c r="DP50" i="51"/>
  <c r="L63" i="51"/>
  <c r="AG52" i="51"/>
  <c r="AH49" i="51" s="1"/>
  <c r="AG53" i="51"/>
  <c r="AG36" i="51" s="1"/>
  <c r="I31" i="52"/>
  <c r="E31" i="52"/>
  <c r="H31" i="52" s="1"/>
  <c r="H30" i="52"/>
  <c r="J31" i="52"/>
  <c r="D32" i="52"/>
  <c r="AU59" i="51"/>
  <c r="AV56" i="51" s="1"/>
  <c r="AU60" i="51"/>
  <c r="IJ26" i="46" l="1"/>
  <c r="IJ20" i="46"/>
  <c r="IJ23" i="46"/>
  <c r="CH369" i="46"/>
  <c r="II292" i="46"/>
  <c r="IK10" i="46"/>
  <c r="IJ30" i="46"/>
  <c r="IJ31" i="46"/>
  <c r="IJ32" i="46"/>
  <c r="IJ33" i="46"/>
  <c r="IJ34" i="46"/>
  <c r="IJ35" i="46"/>
  <c r="IJ36" i="46"/>
  <c r="IJ37" i="46"/>
  <c r="IJ38" i="46"/>
  <c r="IJ39" i="46"/>
  <c r="IJ40" i="46"/>
  <c r="IJ41" i="46"/>
  <c r="IJ42" i="46"/>
  <c r="IJ43" i="46"/>
  <c r="IJ44" i="46"/>
  <c r="IJ45" i="46"/>
  <c r="IJ46" i="46"/>
  <c r="IJ47" i="46"/>
  <c r="IJ48" i="46"/>
  <c r="IJ49" i="46"/>
  <c r="IJ50" i="46"/>
  <c r="IJ51" i="46"/>
  <c r="IJ52" i="46"/>
  <c r="IJ53" i="46"/>
  <c r="IJ54" i="46"/>
  <c r="IJ55" i="46"/>
  <c r="IJ56" i="46"/>
  <c r="IJ57" i="46"/>
  <c r="IJ58" i="46"/>
  <c r="IJ59" i="46"/>
  <c r="IJ60" i="46"/>
  <c r="IJ61" i="46"/>
  <c r="IJ62" i="46"/>
  <c r="IJ63" i="46"/>
  <c r="IJ64" i="46"/>
  <c r="IJ65" i="46"/>
  <c r="IJ66" i="46"/>
  <c r="IJ67" i="46"/>
  <c r="IJ68" i="46"/>
  <c r="IJ69" i="46"/>
  <c r="IJ70" i="46"/>
  <c r="IJ71" i="46"/>
  <c r="IJ72" i="46"/>
  <c r="IJ73" i="46"/>
  <c r="IJ74" i="46"/>
  <c r="IJ75" i="46"/>
  <c r="IJ76" i="46"/>
  <c r="IJ77" i="46"/>
  <c r="IJ78" i="46"/>
  <c r="IJ79" i="46"/>
  <c r="IJ80" i="46"/>
  <c r="IJ81" i="46"/>
  <c r="IJ82" i="46"/>
  <c r="IJ83" i="46"/>
  <c r="IJ84" i="46"/>
  <c r="IJ85" i="46"/>
  <c r="IJ86" i="46"/>
  <c r="IJ87" i="46"/>
  <c r="IJ88" i="46"/>
  <c r="IJ89" i="46"/>
  <c r="IJ90" i="46"/>
  <c r="IJ91" i="46"/>
  <c r="IJ92" i="46"/>
  <c r="IJ93" i="46"/>
  <c r="IJ94" i="46"/>
  <c r="IJ95" i="46"/>
  <c r="IJ96" i="46"/>
  <c r="IJ97" i="46"/>
  <c r="IJ98" i="46"/>
  <c r="IJ99" i="46"/>
  <c r="IJ100" i="46"/>
  <c r="IJ101" i="46"/>
  <c r="IJ102" i="46"/>
  <c r="IJ103" i="46"/>
  <c r="IJ104" i="46"/>
  <c r="IJ105" i="46"/>
  <c r="IJ106" i="46"/>
  <c r="IJ107" i="46"/>
  <c r="IJ108" i="46"/>
  <c r="IJ109" i="46"/>
  <c r="IJ110" i="46"/>
  <c r="IJ111" i="46"/>
  <c r="IJ112" i="46"/>
  <c r="IJ113" i="46"/>
  <c r="IJ114" i="46"/>
  <c r="IJ115" i="46"/>
  <c r="IJ116" i="46"/>
  <c r="IJ117" i="46"/>
  <c r="IJ118" i="46"/>
  <c r="IJ119" i="46"/>
  <c r="IJ120" i="46"/>
  <c r="IJ121" i="46"/>
  <c r="IJ122" i="46"/>
  <c r="IJ123" i="46"/>
  <c r="IJ124" i="46"/>
  <c r="IJ125" i="46"/>
  <c r="IJ126" i="46"/>
  <c r="IJ127" i="46"/>
  <c r="IJ128" i="46"/>
  <c r="IJ129" i="46"/>
  <c r="IJ130" i="46"/>
  <c r="IJ131" i="46"/>
  <c r="IJ132" i="46"/>
  <c r="IJ133" i="46"/>
  <c r="IJ134" i="46"/>
  <c r="IJ135" i="46"/>
  <c r="IJ136" i="46"/>
  <c r="IJ137" i="46"/>
  <c r="IJ138" i="46"/>
  <c r="IJ139" i="46"/>
  <c r="IJ140" i="46"/>
  <c r="IJ141" i="46"/>
  <c r="IJ142" i="46"/>
  <c r="IJ143" i="46"/>
  <c r="IJ144" i="46"/>
  <c r="IJ145" i="46"/>
  <c r="IJ146" i="46"/>
  <c r="IJ147" i="46"/>
  <c r="IJ148" i="46"/>
  <c r="IJ149" i="46"/>
  <c r="IJ150" i="46"/>
  <c r="IJ151" i="46"/>
  <c r="IJ152" i="46"/>
  <c r="IJ153" i="46"/>
  <c r="IJ154" i="46"/>
  <c r="IJ155" i="46"/>
  <c r="IJ156" i="46"/>
  <c r="IJ157" i="46"/>
  <c r="IJ158" i="46"/>
  <c r="IJ159" i="46"/>
  <c r="IJ160" i="46"/>
  <c r="IJ161" i="46"/>
  <c r="IJ162" i="46"/>
  <c r="IJ163" i="46"/>
  <c r="IJ164" i="46"/>
  <c r="IJ165" i="46"/>
  <c r="IJ166" i="46"/>
  <c r="IJ167" i="46"/>
  <c r="IJ168" i="46"/>
  <c r="IJ169" i="46"/>
  <c r="IJ170" i="46"/>
  <c r="IJ171" i="46"/>
  <c r="IJ172" i="46"/>
  <c r="IJ173" i="46"/>
  <c r="IJ174" i="46"/>
  <c r="IJ175" i="46"/>
  <c r="IJ176" i="46"/>
  <c r="IJ177" i="46"/>
  <c r="IJ178" i="46"/>
  <c r="IJ179" i="46"/>
  <c r="IJ180" i="46"/>
  <c r="IJ181" i="46"/>
  <c r="IJ182" i="46"/>
  <c r="IJ183" i="46"/>
  <c r="IJ184" i="46"/>
  <c r="IJ185" i="46"/>
  <c r="IJ186" i="46"/>
  <c r="IJ187" i="46"/>
  <c r="IJ188" i="46"/>
  <c r="IJ189" i="46"/>
  <c r="IJ190" i="46"/>
  <c r="IJ191" i="46"/>
  <c r="IJ192" i="46"/>
  <c r="IJ193" i="46"/>
  <c r="IJ194" i="46"/>
  <c r="IJ195" i="46"/>
  <c r="IJ196" i="46"/>
  <c r="IJ197" i="46"/>
  <c r="IJ198" i="46"/>
  <c r="IJ199" i="46"/>
  <c r="IJ200" i="46"/>
  <c r="IJ201" i="46"/>
  <c r="IJ202" i="46"/>
  <c r="IJ203" i="46"/>
  <c r="IJ204" i="46"/>
  <c r="IJ205" i="46"/>
  <c r="IJ206" i="46"/>
  <c r="IJ207" i="46"/>
  <c r="IJ208" i="46"/>
  <c r="IJ209" i="46"/>
  <c r="IJ210" i="46"/>
  <c r="IJ211" i="46"/>
  <c r="IJ212" i="46"/>
  <c r="IJ213" i="46"/>
  <c r="IJ214" i="46"/>
  <c r="IJ215" i="46"/>
  <c r="IJ216" i="46"/>
  <c r="IJ217" i="46"/>
  <c r="IJ218" i="46"/>
  <c r="IJ219" i="46"/>
  <c r="IJ220" i="46"/>
  <c r="IJ221" i="46"/>
  <c r="IJ222" i="46"/>
  <c r="IJ223" i="46"/>
  <c r="IJ224" i="46"/>
  <c r="IJ225" i="46"/>
  <c r="IJ226" i="46"/>
  <c r="IJ227" i="46"/>
  <c r="IJ228" i="46"/>
  <c r="IJ229" i="46"/>
  <c r="IJ230" i="46"/>
  <c r="IJ231" i="46"/>
  <c r="IJ232" i="46"/>
  <c r="IJ233" i="46"/>
  <c r="IJ234" i="46"/>
  <c r="IJ235" i="46"/>
  <c r="IJ236" i="46"/>
  <c r="IJ237" i="46"/>
  <c r="IJ238" i="46"/>
  <c r="IJ239" i="46"/>
  <c r="IJ240" i="46"/>
  <c r="IJ241" i="46"/>
  <c r="IJ242" i="46"/>
  <c r="IJ243" i="46"/>
  <c r="IJ244" i="46"/>
  <c r="IJ245" i="46"/>
  <c r="IJ246" i="46"/>
  <c r="IJ247" i="46"/>
  <c r="IJ248" i="46"/>
  <c r="IJ249" i="46"/>
  <c r="IJ250" i="46"/>
  <c r="IJ251" i="46"/>
  <c r="IJ252" i="46"/>
  <c r="IJ253" i="46"/>
  <c r="IJ254" i="46"/>
  <c r="IJ255" i="46"/>
  <c r="IJ256" i="46"/>
  <c r="IJ257" i="46"/>
  <c r="IJ258" i="46"/>
  <c r="IJ259" i="46"/>
  <c r="IJ260" i="46"/>
  <c r="IJ261" i="46"/>
  <c r="IJ262" i="46"/>
  <c r="IJ263" i="46"/>
  <c r="IJ264" i="46"/>
  <c r="IJ265" i="46"/>
  <c r="IJ266" i="46"/>
  <c r="IJ267" i="46"/>
  <c r="IJ268" i="46"/>
  <c r="IJ269" i="46"/>
  <c r="IJ270" i="46"/>
  <c r="IJ271" i="46"/>
  <c r="IJ272" i="46"/>
  <c r="IJ273" i="46"/>
  <c r="IJ274" i="46"/>
  <c r="IJ275" i="46"/>
  <c r="IJ276" i="46"/>
  <c r="IJ277" i="46"/>
  <c r="IJ278" i="46"/>
  <c r="IJ279" i="46"/>
  <c r="IJ280" i="46"/>
  <c r="IJ281" i="46"/>
  <c r="IJ282" i="46"/>
  <c r="IJ283" i="46"/>
  <c r="IJ284" i="46"/>
  <c r="IJ285" i="46"/>
  <c r="IJ286" i="46"/>
  <c r="IJ287" i="46"/>
  <c r="IJ288" i="46"/>
  <c r="IJ290" i="46"/>
  <c r="IJ29" i="46"/>
  <c r="IJ17" i="46"/>
  <c r="IJ27" i="46"/>
  <c r="IJ289" i="46"/>
  <c r="IJ16" i="46"/>
  <c r="IJ24" i="46"/>
  <c r="IJ22" i="46"/>
  <c r="IJ21" i="46"/>
  <c r="IJ25" i="46"/>
  <c r="IJ14" i="46"/>
  <c r="IJ19" i="46"/>
  <c r="IJ28" i="46"/>
  <c r="IJ15" i="46"/>
  <c r="IJ18" i="46"/>
  <c r="II308" i="46"/>
  <c r="CI364" i="46"/>
  <c r="CI365" i="46"/>
  <c r="CI367" i="46" s="1"/>
  <c r="CI366" i="46"/>
  <c r="CJ363" i="46" s="1"/>
  <c r="AH52" i="51"/>
  <c r="AI49" i="51" s="1"/>
  <c r="AH53" i="51"/>
  <c r="AH36" i="51" s="1"/>
  <c r="M53" i="51"/>
  <c r="DW50" i="51"/>
  <c r="EA50" i="51"/>
  <c r="EF50" i="51"/>
  <c r="DY50" i="51"/>
  <c r="EB50" i="51"/>
  <c r="EE50" i="51"/>
  <c r="EC50" i="51"/>
  <c r="DX50" i="51"/>
  <c r="EH50" i="51"/>
  <c r="DZ50" i="51"/>
  <c r="ED50" i="51"/>
  <c r="EG50" i="51"/>
  <c r="M63" i="51"/>
  <c r="M52" i="51"/>
  <c r="EE32" i="51"/>
  <c r="EF32" i="51"/>
  <c r="EB32" i="51"/>
  <c r="EC32" i="51"/>
  <c r="ED32" i="51"/>
  <c r="DX32" i="51"/>
  <c r="DZ32" i="51"/>
  <c r="DY32" i="51"/>
  <c r="EG32" i="51"/>
  <c r="EH32" i="51"/>
  <c r="EA32" i="51"/>
  <c r="DW32" i="51"/>
  <c r="I32" i="52"/>
  <c r="E32" i="52"/>
  <c r="AV60" i="51"/>
  <c r="AV59" i="51"/>
  <c r="AW56" i="51" s="1"/>
  <c r="J32" i="52"/>
  <c r="D33" i="52"/>
  <c r="IK26" i="46" l="1"/>
  <c r="IK20" i="46"/>
  <c r="IK23" i="46"/>
  <c r="CI369" i="46"/>
  <c r="IJ292" i="46"/>
  <c r="IL10" i="46"/>
  <c r="IK30" i="46"/>
  <c r="IK31" i="46"/>
  <c r="IK32" i="46"/>
  <c r="IK33" i="46"/>
  <c r="IK34" i="46"/>
  <c r="IK35" i="46"/>
  <c r="IK36" i="46"/>
  <c r="IK37" i="46"/>
  <c r="IK38" i="46"/>
  <c r="IK39" i="46"/>
  <c r="IK40" i="46"/>
  <c r="IK41" i="46"/>
  <c r="IK42" i="46"/>
  <c r="IK43" i="46"/>
  <c r="IK44" i="46"/>
  <c r="IK45" i="46"/>
  <c r="IK46" i="46"/>
  <c r="IK47" i="46"/>
  <c r="IK48" i="46"/>
  <c r="IK49" i="46"/>
  <c r="IK50" i="46"/>
  <c r="IK51" i="46"/>
  <c r="IK52" i="46"/>
  <c r="IK53" i="46"/>
  <c r="IK54" i="46"/>
  <c r="IK55" i="46"/>
  <c r="IK56" i="46"/>
  <c r="IK57" i="46"/>
  <c r="IK58" i="46"/>
  <c r="IK59" i="46"/>
  <c r="IK60" i="46"/>
  <c r="IK61" i="46"/>
  <c r="IK62" i="46"/>
  <c r="IK63" i="46"/>
  <c r="IK64" i="46"/>
  <c r="IK65" i="46"/>
  <c r="IK66" i="46"/>
  <c r="IK67" i="46"/>
  <c r="IK68" i="46"/>
  <c r="IK69" i="46"/>
  <c r="IK70" i="46"/>
  <c r="IK71" i="46"/>
  <c r="IK72" i="46"/>
  <c r="IK73" i="46"/>
  <c r="IK74" i="46"/>
  <c r="IK75" i="46"/>
  <c r="IK76" i="46"/>
  <c r="IK77" i="46"/>
  <c r="IK78" i="46"/>
  <c r="IK79" i="46"/>
  <c r="IK80" i="46"/>
  <c r="IK81" i="46"/>
  <c r="IK82" i="46"/>
  <c r="IK83" i="46"/>
  <c r="IK84" i="46"/>
  <c r="IK85" i="46"/>
  <c r="IK86" i="46"/>
  <c r="IK87" i="46"/>
  <c r="IK88" i="46"/>
  <c r="IK89" i="46"/>
  <c r="IK90" i="46"/>
  <c r="IK91" i="46"/>
  <c r="IK92" i="46"/>
  <c r="IK93" i="46"/>
  <c r="IK94" i="46"/>
  <c r="IK95" i="46"/>
  <c r="IK96" i="46"/>
  <c r="IK97" i="46"/>
  <c r="IK98" i="46"/>
  <c r="IK99" i="46"/>
  <c r="IK100" i="46"/>
  <c r="IK101" i="46"/>
  <c r="IK102" i="46"/>
  <c r="IK103" i="46"/>
  <c r="IK104" i="46"/>
  <c r="IK105" i="46"/>
  <c r="IK106" i="46"/>
  <c r="IK107" i="46"/>
  <c r="IK108" i="46"/>
  <c r="IK109" i="46"/>
  <c r="IK110" i="46"/>
  <c r="IK111" i="46"/>
  <c r="IK112" i="46"/>
  <c r="IK113" i="46"/>
  <c r="IK114" i="46"/>
  <c r="IK115" i="46"/>
  <c r="IK116" i="46"/>
  <c r="IK117" i="46"/>
  <c r="IK118" i="46"/>
  <c r="IK119" i="46"/>
  <c r="IK120" i="46"/>
  <c r="IK121" i="46"/>
  <c r="IK122" i="46"/>
  <c r="IK123" i="46"/>
  <c r="IK124" i="46"/>
  <c r="IK125" i="46"/>
  <c r="IK126" i="46"/>
  <c r="IK127" i="46"/>
  <c r="IK128" i="46"/>
  <c r="IK129" i="46"/>
  <c r="IK130" i="46"/>
  <c r="IK131" i="46"/>
  <c r="IK132" i="46"/>
  <c r="IK133" i="46"/>
  <c r="IK134" i="46"/>
  <c r="IK135" i="46"/>
  <c r="IK136" i="46"/>
  <c r="IK137" i="46"/>
  <c r="IK138" i="46"/>
  <c r="IK139" i="46"/>
  <c r="IK140" i="46"/>
  <c r="IK141" i="46"/>
  <c r="IK142" i="46"/>
  <c r="IK143" i="46"/>
  <c r="IK144" i="46"/>
  <c r="IK145" i="46"/>
  <c r="IK146" i="46"/>
  <c r="IK147" i="46"/>
  <c r="IK148" i="46"/>
  <c r="IK149" i="46"/>
  <c r="IK150" i="46"/>
  <c r="IK151" i="46"/>
  <c r="IK152" i="46"/>
  <c r="IK153" i="46"/>
  <c r="IK154" i="46"/>
  <c r="IK155" i="46"/>
  <c r="IK156" i="46"/>
  <c r="IK157" i="46"/>
  <c r="IK158" i="46"/>
  <c r="IK159" i="46"/>
  <c r="IK160" i="46"/>
  <c r="IK161" i="46"/>
  <c r="IK162" i="46"/>
  <c r="IK163" i="46"/>
  <c r="IK164" i="46"/>
  <c r="IK165" i="46"/>
  <c r="IK166" i="46"/>
  <c r="IK167" i="46"/>
  <c r="IK168" i="46"/>
  <c r="IK169" i="46"/>
  <c r="IK170" i="46"/>
  <c r="IK171" i="46"/>
  <c r="IK172" i="46"/>
  <c r="IK173" i="46"/>
  <c r="IK174" i="46"/>
  <c r="IK175" i="46"/>
  <c r="IK176" i="46"/>
  <c r="IK177" i="46"/>
  <c r="IK178" i="46"/>
  <c r="IK179" i="46"/>
  <c r="IK180" i="46"/>
  <c r="IK181" i="46"/>
  <c r="IK182" i="46"/>
  <c r="IK183" i="46"/>
  <c r="IK184" i="46"/>
  <c r="IK185" i="46"/>
  <c r="IK186" i="46"/>
  <c r="IK187" i="46"/>
  <c r="IK188" i="46"/>
  <c r="IK189" i="46"/>
  <c r="IK190" i="46"/>
  <c r="IK191" i="46"/>
  <c r="IK192" i="46"/>
  <c r="IK193" i="46"/>
  <c r="IK194" i="46"/>
  <c r="IK195" i="46"/>
  <c r="IK196" i="46"/>
  <c r="IK197" i="46"/>
  <c r="IK198" i="46"/>
  <c r="IK199" i="46"/>
  <c r="IK200" i="46"/>
  <c r="IK201" i="46"/>
  <c r="IK202" i="46"/>
  <c r="IK203" i="46"/>
  <c r="IK204" i="46"/>
  <c r="IK205" i="46"/>
  <c r="IK206" i="46"/>
  <c r="IK207" i="46"/>
  <c r="IK208" i="46"/>
  <c r="IK209" i="46"/>
  <c r="IK210" i="46"/>
  <c r="IK211" i="46"/>
  <c r="IK212" i="46"/>
  <c r="IK213" i="46"/>
  <c r="IK214" i="46"/>
  <c r="IK215" i="46"/>
  <c r="IK216" i="46"/>
  <c r="IK217" i="46"/>
  <c r="IK218" i="46"/>
  <c r="IK219" i="46"/>
  <c r="IK220" i="46"/>
  <c r="IK221" i="46"/>
  <c r="IK222" i="46"/>
  <c r="IK223" i="46"/>
  <c r="IK224" i="46"/>
  <c r="IK225" i="46"/>
  <c r="IK226" i="46"/>
  <c r="IK227" i="46"/>
  <c r="IK228" i="46"/>
  <c r="IK229" i="46"/>
  <c r="IK230" i="46"/>
  <c r="IK231" i="46"/>
  <c r="IK232" i="46"/>
  <c r="IK233" i="46"/>
  <c r="IK234" i="46"/>
  <c r="IK235" i="46"/>
  <c r="IK236" i="46"/>
  <c r="IK237" i="46"/>
  <c r="IK238" i="46"/>
  <c r="IK239" i="46"/>
  <c r="IK240" i="46"/>
  <c r="IK241" i="46"/>
  <c r="IK242" i="46"/>
  <c r="IK243" i="46"/>
  <c r="IK244" i="46"/>
  <c r="IK245" i="46"/>
  <c r="IK246" i="46"/>
  <c r="IK247" i="46"/>
  <c r="IK248" i="46"/>
  <c r="IK249" i="46"/>
  <c r="IK250" i="46"/>
  <c r="IK251" i="46"/>
  <c r="IK252" i="46"/>
  <c r="IK253" i="46"/>
  <c r="IK254" i="46"/>
  <c r="IK255" i="46"/>
  <c r="IK256" i="46"/>
  <c r="IK257" i="46"/>
  <c r="IK258" i="46"/>
  <c r="IK259" i="46"/>
  <c r="IK260" i="46"/>
  <c r="IK261" i="46"/>
  <c r="IK262" i="46"/>
  <c r="IK263" i="46"/>
  <c r="IK264" i="46"/>
  <c r="IK265" i="46"/>
  <c r="IK266" i="46"/>
  <c r="IK267" i="46"/>
  <c r="IK268" i="46"/>
  <c r="IK269" i="46"/>
  <c r="IK270" i="46"/>
  <c r="IK271" i="46"/>
  <c r="IK272" i="46"/>
  <c r="IK273" i="46"/>
  <c r="IK274" i="46"/>
  <c r="IK275" i="46"/>
  <c r="IK276" i="46"/>
  <c r="IK277" i="46"/>
  <c r="IK278" i="46"/>
  <c r="IK279" i="46"/>
  <c r="IK280" i="46"/>
  <c r="IK281" i="46"/>
  <c r="IK282" i="46"/>
  <c r="IK283" i="46"/>
  <c r="IK284" i="46"/>
  <c r="IK285" i="46"/>
  <c r="IK286" i="46"/>
  <c r="IK287" i="46"/>
  <c r="IK288" i="46"/>
  <c r="IK290" i="46"/>
  <c r="IK29" i="46"/>
  <c r="IK17" i="46"/>
  <c r="IK27" i="46"/>
  <c r="IK289" i="46"/>
  <c r="IK16" i="46"/>
  <c r="IK24" i="46"/>
  <c r="IK22" i="46"/>
  <c r="IK21" i="46"/>
  <c r="IK25" i="46"/>
  <c r="IK14" i="46"/>
  <c r="IK19" i="46"/>
  <c r="IK28" i="46"/>
  <c r="IK15" i="46"/>
  <c r="IK18" i="46"/>
  <c r="IJ308" i="46"/>
  <c r="CJ364" i="46"/>
  <c r="CJ365" i="46"/>
  <c r="CJ367" i="46" s="1"/>
  <c r="CJ366" i="46"/>
  <c r="CK363" i="46" s="1"/>
  <c r="AI52" i="51"/>
  <c r="AJ49" i="51" s="1"/>
  <c r="AI53" i="51"/>
  <c r="AI36" i="51" s="1"/>
  <c r="I33" i="52"/>
  <c r="E33" i="52"/>
  <c r="H33" i="52" s="1"/>
  <c r="H32" i="52"/>
  <c r="D34" i="52"/>
  <c r="J33" i="52"/>
  <c r="AW59" i="51"/>
  <c r="AX56" i="51" s="1"/>
  <c r="AW60" i="51"/>
  <c r="IL26" i="46" l="1"/>
  <c r="IL20" i="46"/>
  <c r="IL23" i="46"/>
  <c r="CJ369" i="46"/>
  <c r="IK292" i="46"/>
  <c r="IM10" i="46"/>
  <c r="IL30" i="46"/>
  <c r="IL31" i="46"/>
  <c r="IL32" i="46"/>
  <c r="IL33" i="46"/>
  <c r="IL34" i="46"/>
  <c r="IL35" i="46"/>
  <c r="IL36" i="46"/>
  <c r="IL37" i="46"/>
  <c r="IL38" i="46"/>
  <c r="IL39" i="46"/>
  <c r="IL40" i="46"/>
  <c r="IL41" i="46"/>
  <c r="IL42" i="46"/>
  <c r="IL43" i="46"/>
  <c r="IL44" i="46"/>
  <c r="IL45" i="46"/>
  <c r="IL46" i="46"/>
  <c r="IL47" i="46"/>
  <c r="IL48" i="46"/>
  <c r="IL49" i="46"/>
  <c r="IL50" i="46"/>
  <c r="IL51" i="46"/>
  <c r="IL52" i="46"/>
  <c r="IL53" i="46"/>
  <c r="IL54" i="46"/>
  <c r="IL55" i="46"/>
  <c r="IL56" i="46"/>
  <c r="IL57" i="46"/>
  <c r="IL58" i="46"/>
  <c r="IL59" i="46"/>
  <c r="IL60" i="46"/>
  <c r="IL61" i="46"/>
  <c r="IL62" i="46"/>
  <c r="IL63" i="46"/>
  <c r="IL64" i="46"/>
  <c r="IL65" i="46"/>
  <c r="IL66" i="46"/>
  <c r="IL67" i="46"/>
  <c r="IL68" i="46"/>
  <c r="IL69" i="46"/>
  <c r="IL70" i="46"/>
  <c r="IL71" i="46"/>
  <c r="IL72" i="46"/>
  <c r="IL73" i="46"/>
  <c r="IL74" i="46"/>
  <c r="IL75" i="46"/>
  <c r="IL76" i="46"/>
  <c r="IL77" i="46"/>
  <c r="IL78" i="46"/>
  <c r="IL79" i="46"/>
  <c r="IL80" i="46"/>
  <c r="IL81" i="46"/>
  <c r="IL82" i="46"/>
  <c r="IL83" i="46"/>
  <c r="IL84" i="46"/>
  <c r="IL85" i="46"/>
  <c r="IL86" i="46"/>
  <c r="IL87" i="46"/>
  <c r="IL88" i="46"/>
  <c r="IL89" i="46"/>
  <c r="IL90" i="46"/>
  <c r="IL91" i="46"/>
  <c r="IL92" i="46"/>
  <c r="IL93" i="46"/>
  <c r="IL94" i="46"/>
  <c r="IL95" i="46"/>
  <c r="IL96" i="46"/>
  <c r="IL97" i="46"/>
  <c r="IL98" i="46"/>
  <c r="IL99" i="46"/>
  <c r="IL100" i="46"/>
  <c r="IL101" i="46"/>
  <c r="IL102" i="46"/>
  <c r="IL103" i="46"/>
  <c r="IL104" i="46"/>
  <c r="IL105" i="46"/>
  <c r="IL106" i="46"/>
  <c r="IL107" i="46"/>
  <c r="IL108" i="46"/>
  <c r="IL109" i="46"/>
  <c r="IL110" i="46"/>
  <c r="IL111" i="46"/>
  <c r="IL112" i="46"/>
  <c r="IL113" i="46"/>
  <c r="IL114" i="46"/>
  <c r="IL115" i="46"/>
  <c r="IL116" i="46"/>
  <c r="IL117" i="46"/>
  <c r="IL118" i="46"/>
  <c r="IL119" i="46"/>
  <c r="IL120" i="46"/>
  <c r="IL121" i="46"/>
  <c r="IL122" i="46"/>
  <c r="IL123" i="46"/>
  <c r="IL124" i="46"/>
  <c r="IL125" i="46"/>
  <c r="IL126" i="46"/>
  <c r="IL127" i="46"/>
  <c r="IL128" i="46"/>
  <c r="IL129" i="46"/>
  <c r="IL130" i="46"/>
  <c r="IL131" i="46"/>
  <c r="IL132" i="46"/>
  <c r="IL133" i="46"/>
  <c r="IL134" i="46"/>
  <c r="IL135" i="46"/>
  <c r="IL136" i="46"/>
  <c r="IL137" i="46"/>
  <c r="IL138" i="46"/>
  <c r="IL139" i="46"/>
  <c r="IL140" i="46"/>
  <c r="IL141" i="46"/>
  <c r="IL142" i="46"/>
  <c r="IL143" i="46"/>
  <c r="IL144" i="46"/>
  <c r="IL145" i="46"/>
  <c r="IL146" i="46"/>
  <c r="IL147" i="46"/>
  <c r="IL148" i="46"/>
  <c r="IL149" i="46"/>
  <c r="IL150" i="46"/>
  <c r="IL151" i="46"/>
  <c r="IL152" i="46"/>
  <c r="IL153" i="46"/>
  <c r="IL154" i="46"/>
  <c r="IL155" i="46"/>
  <c r="IL156" i="46"/>
  <c r="IL157" i="46"/>
  <c r="IL158" i="46"/>
  <c r="IL159" i="46"/>
  <c r="IL160" i="46"/>
  <c r="IL161" i="46"/>
  <c r="IL162" i="46"/>
  <c r="IL163" i="46"/>
  <c r="IL164" i="46"/>
  <c r="IL165" i="46"/>
  <c r="IL166" i="46"/>
  <c r="IL167" i="46"/>
  <c r="IL168" i="46"/>
  <c r="IL169" i="46"/>
  <c r="IL170" i="46"/>
  <c r="IL171" i="46"/>
  <c r="IL172" i="46"/>
  <c r="IL173" i="46"/>
  <c r="IL174" i="46"/>
  <c r="IL175" i="46"/>
  <c r="IL176" i="46"/>
  <c r="IL177" i="46"/>
  <c r="IL178" i="46"/>
  <c r="IL179" i="46"/>
  <c r="IL180" i="46"/>
  <c r="IL181" i="46"/>
  <c r="IL182" i="46"/>
  <c r="IL183" i="46"/>
  <c r="IL184" i="46"/>
  <c r="IL185" i="46"/>
  <c r="IL186" i="46"/>
  <c r="IL187" i="46"/>
  <c r="IL188" i="46"/>
  <c r="IL189" i="46"/>
  <c r="IL190" i="46"/>
  <c r="IL191" i="46"/>
  <c r="IL192" i="46"/>
  <c r="IL193" i="46"/>
  <c r="IL194" i="46"/>
  <c r="IL195" i="46"/>
  <c r="IL196" i="46"/>
  <c r="IL197" i="46"/>
  <c r="IL198" i="46"/>
  <c r="IL199" i="46"/>
  <c r="IL200" i="46"/>
  <c r="IL201" i="46"/>
  <c r="IL202" i="46"/>
  <c r="IL203" i="46"/>
  <c r="IL204" i="46"/>
  <c r="IL205" i="46"/>
  <c r="IL206" i="46"/>
  <c r="IL207" i="46"/>
  <c r="IL208" i="46"/>
  <c r="IL209" i="46"/>
  <c r="IL210" i="46"/>
  <c r="IL211" i="46"/>
  <c r="IL212" i="46"/>
  <c r="IL213" i="46"/>
  <c r="IL214" i="46"/>
  <c r="IL215" i="46"/>
  <c r="IL216" i="46"/>
  <c r="IL217" i="46"/>
  <c r="IL218" i="46"/>
  <c r="IL219" i="46"/>
  <c r="IL220" i="46"/>
  <c r="IL221" i="46"/>
  <c r="IL222" i="46"/>
  <c r="IL223" i="46"/>
  <c r="IL224" i="46"/>
  <c r="IL225" i="46"/>
  <c r="IL226" i="46"/>
  <c r="IL227" i="46"/>
  <c r="IL228" i="46"/>
  <c r="IL229" i="46"/>
  <c r="IL230" i="46"/>
  <c r="IL231" i="46"/>
  <c r="IL232" i="46"/>
  <c r="IL233" i="46"/>
  <c r="IL234" i="46"/>
  <c r="IL235" i="46"/>
  <c r="IL236" i="46"/>
  <c r="IL237" i="46"/>
  <c r="IL238" i="46"/>
  <c r="IL239" i="46"/>
  <c r="IL240" i="46"/>
  <c r="IL241" i="46"/>
  <c r="IL242" i="46"/>
  <c r="IL243" i="46"/>
  <c r="IL244" i="46"/>
  <c r="IL245" i="46"/>
  <c r="IL246" i="46"/>
  <c r="IL247" i="46"/>
  <c r="IL248" i="46"/>
  <c r="IL249" i="46"/>
  <c r="IL250" i="46"/>
  <c r="IL251" i="46"/>
  <c r="IL252" i="46"/>
  <c r="IL253" i="46"/>
  <c r="IL254" i="46"/>
  <c r="IL255" i="46"/>
  <c r="IL256" i="46"/>
  <c r="IL257" i="46"/>
  <c r="IL258" i="46"/>
  <c r="IL259" i="46"/>
  <c r="IL260" i="46"/>
  <c r="IL261" i="46"/>
  <c r="IL262" i="46"/>
  <c r="IL263" i="46"/>
  <c r="IL264" i="46"/>
  <c r="IL265" i="46"/>
  <c r="IL266" i="46"/>
  <c r="IL267" i="46"/>
  <c r="IL268" i="46"/>
  <c r="IL269" i="46"/>
  <c r="IL270" i="46"/>
  <c r="IL271" i="46"/>
  <c r="IL272" i="46"/>
  <c r="IL273" i="46"/>
  <c r="IL274" i="46"/>
  <c r="IL275" i="46"/>
  <c r="IL276" i="46"/>
  <c r="IL277" i="46"/>
  <c r="IL278" i="46"/>
  <c r="IL279" i="46"/>
  <c r="IL280" i="46"/>
  <c r="IL281" i="46"/>
  <c r="IL282" i="46"/>
  <c r="IL283" i="46"/>
  <c r="IL284" i="46"/>
  <c r="IL285" i="46"/>
  <c r="IL286" i="46"/>
  <c r="IL287" i="46"/>
  <c r="IL288" i="46"/>
  <c r="IL290" i="46"/>
  <c r="IL29" i="46"/>
  <c r="IL17" i="46"/>
  <c r="IL27" i="46"/>
  <c r="IL289" i="46"/>
  <c r="IL16" i="46"/>
  <c r="IL24" i="46"/>
  <c r="IL22" i="46"/>
  <c r="IL21" i="46"/>
  <c r="IL25" i="46"/>
  <c r="IL14" i="46"/>
  <c r="IL19" i="46"/>
  <c r="IL28" i="46"/>
  <c r="IL15" i="46"/>
  <c r="IL18" i="46"/>
  <c r="IK308" i="46"/>
  <c r="CK364" i="46"/>
  <c r="CK365" i="46"/>
  <c r="CK367" i="46" s="1"/>
  <c r="CK366" i="46"/>
  <c r="CL363" i="46" s="1"/>
  <c r="AJ52" i="51"/>
  <c r="AK49" i="51" s="1"/>
  <c r="AJ53" i="51"/>
  <c r="AJ36" i="51" s="1"/>
  <c r="I34" i="52"/>
  <c r="E34" i="52"/>
  <c r="AX60" i="51"/>
  <c r="AX59" i="51"/>
  <c r="AY56" i="51" s="1"/>
  <c r="J34" i="52"/>
  <c r="D35" i="52"/>
  <c r="IM26" i="46" l="1"/>
  <c r="IM20" i="46"/>
  <c r="IM23" i="46"/>
  <c r="CK369" i="46"/>
  <c r="IL292" i="46"/>
  <c r="IN10" i="46"/>
  <c r="IM30" i="46"/>
  <c r="IM31" i="46"/>
  <c r="IM32" i="46"/>
  <c r="IM33" i="46"/>
  <c r="IM34" i="46"/>
  <c r="IM35" i="46"/>
  <c r="IM36" i="46"/>
  <c r="IM37" i="46"/>
  <c r="IM38" i="46"/>
  <c r="IM39" i="46"/>
  <c r="IM40" i="46"/>
  <c r="IM41" i="46"/>
  <c r="IM42" i="46"/>
  <c r="IM43" i="46"/>
  <c r="IM44" i="46"/>
  <c r="IM45" i="46"/>
  <c r="IM46" i="46"/>
  <c r="IM47" i="46"/>
  <c r="IM48" i="46"/>
  <c r="IM49" i="46"/>
  <c r="IM50" i="46"/>
  <c r="IM51" i="46"/>
  <c r="IM52" i="46"/>
  <c r="IM53" i="46"/>
  <c r="IM54" i="46"/>
  <c r="IM55" i="46"/>
  <c r="IM56" i="46"/>
  <c r="IM57" i="46"/>
  <c r="IM58" i="46"/>
  <c r="IM59" i="46"/>
  <c r="IM60" i="46"/>
  <c r="IM61" i="46"/>
  <c r="IM62" i="46"/>
  <c r="IM63" i="46"/>
  <c r="IM64" i="46"/>
  <c r="IM65" i="46"/>
  <c r="IM66" i="46"/>
  <c r="IM67" i="46"/>
  <c r="IM68" i="46"/>
  <c r="IM69" i="46"/>
  <c r="IM70" i="46"/>
  <c r="IM71" i="46"/>
  <c r="IM72" i="46"/>
  <c r="IM73" i="46"/>
  <c r="IM74" i="46"/>
  <c r="IM75" i="46"/>
  <c r="IM76" i="46"/>
  <c r="IM77" i="46"/>
  <c r="IM78" i="46"/>
  <c r="IM79" i="46"/>
  <c r="IM80" i="46"/>
  <c r="IM81" i="46"/>
  <c r="IM82" i="46"/>
  <c r="IM83" i="46"/>
  <c r="IM84" i="46"/>
  <c r="IM85" i="46"/>
  <c r="IM86" i="46"/>
  <c r="IM87" i="46"/>
  <c r="IM88" i="46"/>
  <c r="IM89" i="46"/>
  <c r="IM90" i="46"/>
  <c r="IM91" i="46"/>
  <c r="IM92" i="46"/>
  <c r="IM93" i="46"/>
  <c r="IM94" i="46"/>
  <c r="IM95" i="46"/>
  <c r="IM96" i="46"/>
  <c r="IM97" i="46"/>
  <c r="IM98" i="46"/>
  <c r="IM99" i="46"/>
  <c r="IM100" i="46"/>
  <c r="IM101" i="46"/>
  <c r="IM102" i="46"/>
  <c r="IM103" i="46"/>
  <c r="IM104" i="46"/>
  <c r="IM105" i="46"/>
  <c r="IM106" i="46"/>
  <c r="IM107" i="46"/>
  <c r="IM108" i="46"/>
  <c r="IM109" i="46"/>
  <c r="IM110" i="46"/>
  <c r="IM111" i="46"/>
  <c r="IM112" i="46"/>
  <c r="IM113" i="46"/>
  <c r="IM114" i="46"/>
  <c r="IM115" i="46"/>
  <c r="IM116" i="46"/>
  <c r="IM117" i="46"/>
  <c r="IM118" i="46"/>
  <c r="IM119" i="46"/>
  <c r="IM120" i="46"/>
  <c r="IM121" i="46"/>
  <c r="IM122" i="46"/>
  <c r="IM123" i="46"/>
  <c r="IM124" i="46"/>
  <c r="IM125" i="46"/>
  <c r="IM126" i="46"/>
  <c r="IM127" i="46"/>
  <c r="IM128" i="46"/>
  <c r="IM129" i="46"/>
  <c r="IM130" i="46"/>
  <c r="IM131" i="46"/>
  <c r="IM132" i="46"/>
  <c r="IM133" i="46"/>
  <c r="IM134" i="46"/>
  <c r="IM135" i="46"/>
  <c r="IM136" i="46"/>
  <c r="IM137" i="46"/>
  <c r="IM138" i="46"/>
  <c r="IM139" i="46"/>
  <c r="IM140" i="46"/>
  <c r="IM141" i="46"/>
  <c r="IM142" i="46"/>
  <c r="IM143" i="46"/>
  <c r="IM144" i="46"/>
  <c r="IM145" i="46"/>
  <c r="IM146" i="46"/>
  <c r="IM147" i="46"/>
  <c r="IM148" i="46"/>
  <c r="IM149" i="46"/>
  <c r="IM150" i="46"/>
  <c r="IM151" i="46"/>
  <c r="IM152" i="46"/>
  <c r="IM153" i="46"/>
  <c r="IM154" i="46"/>
  <c r="IM155" i="46"/>
  <c r="IM156" i="46"/>
  <c r="IM157" i="46"/>
  <c r="IM158" i="46"/>
  <c r="IM159" i="46"/>
  <c r="IM160" i="46"/>
  <c r="IM161" i="46"/>
  <c r="IM162" i="46"/>
  <c r="IM163" i="46"/>
  <c r="IM164" i="46"/>
  <c r="IM165" i="46"/>
  <c r="IM166" i="46"/>
  <c r="IM167" i="46"/>
  <c r="IM168" i="46"/>
  <c r="IM169" i="46"/>
  <c r="IM170" i="46"/>
  <c r="IM171" i="46"/>
  <c r="IM172" i="46"/>
  <c r="IM173" i="46"/>
  <c r="IM174" i="46"/>
  <c r="IM175" i="46"/>
  <c r="IM176" i="46"/>
  <c r="IM177" i="46"/>
  <c r="IM178" i="46"/>
  <c r="IM179" i="46"/>
  <c r="IM180" i="46"/>
  <c r="IM181" i="46"/>
  <c r="IM182" i="46"/>
  <c r="IM183" i="46"/>
  <c r="IM184" i="46"/>
  <c r="IM185" i="46"/>
  <c r="IM186" i="46"/>
  <c r="IM187" i="46"/>
  <c r="IM188" i="46"/>
  <c r="IM189" i="46"/>
  <c r="IM190" i="46"/>
  <c r="IM191" i="46"/>
  <c r="IM192" i="46"/>
  <c r="IM193" i="46"/>
  <c r="IM194" i="46"/>
  <c r="IM195" i="46"/>
  <c r="IM196" i="46"/>
  <c r="IM197" i="46"/>
  <c r="IM198" i="46"/>
  <c r="IM199" i="46"/>
  <c r="IM200" i="46"/>
  <c r="IM201" i="46"/>
  <c r="IM202" i="46"/>
  <c r="IM203" i="46"/>
  <c r="IM204" i="46"/>
  <c r="IM205" i="46"/>
  <c r="IM206" i="46"/>
  <c r="IM207" i="46"/>
  <c r="IM208" i="46"/>
  <c r="IM209" i="46"/>
  <c r="IM210" i="46"/>
  <c r="IM211" i="46"/>
  <c r="IM212" i="46"/>
  <c r="IM213" i="46"/>
  <c r="IM214" i="46"/>
  <c r="IM215" i="46"/>
  <c r="IM216" i="46"/>
  <c r="IM217" i="46"/>
  <c r="IM218" i="46"/>
  <c r="IM219" i="46"/>
  <c r="IM220" i="46"/>
  <c r="IM221" i="46"/>
  <c r="IM222" i="46"/>
  <c r="IM223" i="46"/>
  <c r="IM224" i="46"/>
  <c r="IM225" i="46"/>
  <c r="IM226" i="46"/>
  <c r="IM227" i="46"/>
  <c r="IM228" i="46"/>
  <c r="IM229" i="46"/>
  <c r="IM230" i="46"/>
  <c r="IM231" i="46"/>
  <c r="IM232" i="46"/>
  <c r="IM233" i="46"/>
  <c r="IM234" i="46"/>
  <c r="IM235" i="46"/>
  <c r="IM236" i="46"/>
  <c r="IM237" i="46"/>
  <c r="IM238" i="46"/>
  <c r="IM239" i="46"/>
  <c r="IM240" i="46"/>
  <c r="IM241" i="46"/>
  <c r="IM242" i="46"/>
  <c r="IM243" i="46"/>
  <c r="IM244" i="46"/>
  <c r="IM245" i="46"/>
  <c r="IM246" i="46"/>
  <c r="IM247" i="46"/>
  <c r="IM248" i="46"/>
  <c r="IM249" i="46"/>
  <c r="IM250" i="46"/>
  <c r="IM251" i="46"/>
  <c r="IM252" i="46"/>
  <c r="IM253" i="46"/>
  <c r="IM254" i="46"/>
  <c r="IM255" i="46"/>
  <c r="IM256" i="46"/>
  <c r="IM257" i="46"/>
  <c r="IM258" i="46"/>
  <c r="IM259" i="46"/>
  <c r="IM260" i="46"/>
  <c r="IM261" i="46"/>
  <c r="IM262" i="46"/>
  <c r="IM263" i="46"/>
  <c r="IM264" i="46"/>
  <c r="IM265" i="46"/>
  <c r="IM266" i="46"/>
  <c r="IM267" i="46"/>
  <c r="IM268" i="46"/>
  <c r="IM269" i="46"/>
  <c r="IM270" i="46"/>
  <c r="IM271" i="46"/>
  <c r="IM272" i="46"/>
  <c r="IM273" i="46"/>
  <c r="IM274" i="46"/>
  <c r="IM275" i="46"/>
  <c r="IM276" i="46"/>
  <c r="IM277" i="46"/>
  <c r="IM278" i="46"/>
  <c r="IM279" i="46"/>
  <c r="IM280" i="46"/>
  <c r="IM281" i="46"/>
  <c r="IM282" i="46"/>
  <c r="IM283" i="46"/>
  <c r="IM284" i="46"/>
  <c r="IM285" i="46"/>
  <c r="IM286" i="46"/>
  <c r="IM287" i="46"/>
  <c r="IM288" i="46"/>
  <c r="IM290" i="46"/>
  <c r="IM29" i="46"/>
  <c r="IM17" i="46"/>
  <c r="IM27" i="46"/>
  <c r="GT27" i="46" s="1"/>
  <c r="IM289" i="46"/>
  <c r="IM16" i="46"/>
  <c r="IM24" i="46"/>
  <c r="IM22" i="46"/>
  <c r="IM21" i="46"/>
  <c r="IM25" i="46"/>
  <c r="IM14" i="46"/>
  <c r="IM19" i="46"/>
  <c r="IM28" i="46"/>
  <c r="IM15" i="46"/>
  <c r="IM18" i="46"/>
  <c r="IL308" i="46"/>
  <c r="CL364" i="46"/>
  <c r="CL365" i="46"/>
  <c r="CL367" i="46" s="1"/>
  <c r="CL366" i="46"/>
  <c r="CM363" i="46" s="1"/>
  <c r="AK52" i="51"/>
  <c r="AL49" i="51" s="1"/>
  <c r="AK53" i="51"/>
  <c r="AK36" i="51" s="1"/>
  <c r="I35" i="52"/>
  <c r="E35" i="52"/>
  <c r="H35" i="52" s="1"/>
  <c r="H34" i="52"/>
  <c r="D36" i="52"/>
  <c r="J35" i="52"/>
  <c r="AY60" i="51"/>
  <c r="AY59" i="51"/>
  <c r="AZ56" i="51" s="1"/>
  <c r="IN27" i="46" l="1"/>
  <c r="IN26" i="46"/>
  <c r="IN20" i="46"/>
  <c r="IN23" i="46"/>
  <c r="CL369" i="46"/>
  <c r="IM292" i="46"/>
  <c r="GT292" i="46"/>
  <c r="GT291" i="46"/>
  <c r="F29" i="49" s="1"/>
  <c r="IO10" i="46"/>
  <c r="IN30" i="46"/>
  <c r="IN31" i="46"/>
  <c r="IN32" i="46"/>
  <c r="IN33" i="46"/>
  <c r="IN34" i="46"/>
  <c r="IN35" i="46"/>
  <c r="IN36" i="46"/>
  <c r="IN37" i="46"/>
  <c r="IN38" i="46"/>
  <c r="IN39" i="46"/>
  <c r="IN40" i="46"/>
  <c r="IN41" i="46"/>
  <c r="IN42" i="46"/>
  <c r="IN43" i="46"/>
  <c r="IN44" i="46"/>
  <c r="IN45" i="46"/>
  <c r="IN46" i="46"/>
  <c r="IN47" i="46"/>
  <c r="IN48" i="46"/>
  <c r="IN49" i="46"/>
  <c r="IN50" i="46"/>
  <c r="IN51" i="46"/>
  <c r="IN52" i="46"/>
  <c r="IN53" i="46"/>
  <c r="IN54" i="46"/>
  <c r="IN55" i="46"/>
  <c r="IN56" i="46"/>
  <c r="IN57" i="46"/>
  <c r="IN58" i="46"/>
  <c r="IN59" i="46"/>
  <c r="IN60" i="46"/>
  <c r="IN61" i="46"/>
  <c r="IN62" i="46"/>
  <c r="IN63" i="46"/>
  <c r="IN64" i="46"/>
  <c r="IN65" i="46"/>
  <c r="IN66" i="46"/>
  <c r="IN67" i="46"/>
  <c r="IN68" i="46"/>
  <c r="IN69" i="46"/>
  <c r="IN70" i="46"/>
  <c r="IN71" i="46"/>
  <c r="IN72" i="46"/>
  <c r="IN73" i="46"/>
  <c r="IN74" i="46"/>
  <c r="IN75" i="46"/>
  <c r="IN76" i="46"/>
  <c r="IN77" i="46"/>
  <c r="IN78" i="46"/>
  <c r="IN79" i="46"/>
  <c r="IN80" i="46"/>
  <c r="IN81" i="46"/>
  <c r="IN82" i="46"/>
  <c r="IN83" i="46"/>
  <c r="IN84" i="46"/>
  <c r="IN85" i="46"/>
  <c r="IN86" i="46"/>
  <c r="IN87" i="46"/>
  <c r="IN88" i="46"/>
  <c r="IN89" i="46"/>
  <c r="IN90" i="46"/>
  <c r="IN91" i="46"/>
  <c r="IN92" i="46"/>
  <c r="IN93" i="46"/>
  <c r="IN94" i="46"/>
  <c r="IN95" i="46"/>
  <c r="IN96" i="46"/>
  <c r="IN97" i="46"/>
  <c r="IN98" i="46"/>
  <c r="IN99" i="46"/>
  <c r="IN100" i="46"/>
  <c r="IN101" i="46"/>
  <c r="IN102" i="46"/>
  <c r="IN103" i="46"/>
  <c r="IN104" i="46"/>
  <c r="IN105" i="46"/>
  <c r="IN106" i="46"/>
  <c r="IN107" i="46"/>
  <c r="IN108" i="46"/>
  <c r="IN109" i="46"/>
  <c r="IN110" i="46"/>
  <c r="IN111" i="46"/>
  <c r="IN112" i="46"/>
  <c r="IN113" i="46"/>
  <c r="IN114" i="46"/>
  <c r="IN115" i="46"/>
  <c r="IN116" i="46"/>
  <c r="IN117" i="46"/>
  <c r="IN118" i="46"/>
  <c r="IN119" i="46"/>
  <c r="IN120" i="46"/>
  <c r="IN121" i="46"/>
  <c r="IN122" i="46"/>
  <c r="IN123" i="46"/>
  <c r="IN124" i="46"/>
  <c r="IN125" i="46"/>
  <c r="IN126" i="46"/>
  <c r="IN127" i="46"/>
  <c r="IN128" i="46"/>
  <c r="IN129" i="46"/>
  <c r="IN130" i="46"/>
  <c r="IN131" i="46"/>
  <c r="IN132" i="46"/>
  <c r="IN133" i="46"/>
  <c r="IN134" i="46"/>
  <c r="IN135" i="46"/>
  <c r="IN136" i="46"/>
  <c r="IN137" i="46"/>
  <c r="IN138" i="46"/>
  <c r="IN139" i="46"/>
  <c r="IN140" i="46"/>
  <c r="IN141" i="46"/>
  <c r="IN142" i="46"/>
  <c r="IN143" i="46"/>
  <c r="IN144" i="46"/>
  <c r="IN145" i="46"/>
  <c r="IN146" i="46"/>
  <c r="IN147" i="46"/>
  <c r="IN148" i="46"/>
  <c r="IN149" i="46"/>
  <c r="IN150" i="46"/>
  <c r="IN151" i="46"/>
  <c r="IN152" i="46"/>
  <c r="IN153" i="46"/>
  <c r="IN154" i="46"/>
  <c r="IN155" i="46"/>
  <c r="IN156" i="46"/>
  <c r="IN157" i="46"/>
  <c r="IN158" i="46"/>
  <c r="IN159" i="46"/>
  <c r="IN160" i="46"/>
  <c r="IN161" i="46"/>
  <c r="IN162" i="46"/>
  <c r="IN163" i="46"/>
  <c r="IN164" i="46"/>
  <c r="IN165" i="46"/>
  <c r="IN166" i="46"/>
  <c r="IN167" i="46"/>
  <c r="IN168" i="46"/>
  <c r="IN169" i="46"/>
  <c r="IN170" i="46"/>
  <c r="IN171" i="46"/>
  <c r="IN172" i="46"/>
  <c r="IN173" i="46"/>
  <c r="IN174" i="46"/>
  <c r="IN175" i="46"/>
  <c r="IN176" i="46"/>
  <c r="IN177" i="46"/>
  <c r="IN178" i="46"/>
  <c r="IN179" i="46"/>
  <c r="IN180" i="46"/>
  <c r="IN181" i="46"/>
  <c r="IN182" i="46"/>
  <c r="IN183" i="46"/>
  <c r="IN184" i="46"/>
  <c r="IN185" i="46"/>
  <c r="IN186" i="46"/>
  <c r="IN187" i="46"/>
  <c r="IN188" i="46"/>
  <c r="IN189" i="46"/>
  <c r="IN190" i="46"/>
  <c r="IN191" i="46"/>
  <c r="IN192" i="46"/>
  <c r="IN193" i="46"/>
  <c r="IN194" i="46"/>
  <c r="IN195" i="46"/>
  <c r="IN196" i="46"/>
  <c r="IN197" i="46"/>
  <c r="IN198" i="46"/>
  <c r="IN199" i="46"/>
  <c r="IN200" i="46"/>
  <c r="IN201" i="46"/>
  <c r="IN202" i="46"/>
  <c r="IN203" i="46"/>
  <c r="IN204" i="46"/>
  <c r="IN205" i="46"/>
  <c r="IN206" i="46"/>
  <c r="IN207" i="46"/>
  <c r="IN208" i="46"/>
  <c r="IN209" i="46"/>
  <c r="IN210" i="46"/>
  <c r="IN211" i="46"/>
  <c r="IN212" i="46"/>
  <c r="IN213" i="46"/>
  <c r="IN214" i="46"/>
  <c r="IN215" i="46"/>
  <c r="IN216" i="46"/>
  <c r="IN217" i="46"/>
  <c r="IN218" i="46"/>
  <c r="IN219" i="46"/>
  <c r="IN220" i="46"/>
  <c r="IN221" i="46"/>
  <c r="IN222" i="46"/>
  <c r="IN223" i="46"/>
  <c r="IN224" i="46"/>
  <c r="IN225" i="46"/>
  <c r="IN226" i="46"/>
  <c r="IN227" i="46"/>
  <c r="IN228" i="46"/>
  <c r="IN229" i="46"/>
  <c r="IN230" i="46"/>
  <c r="IN231" i="46"/>
  <c r="IN232" i="46"/>
  <c r="IN233" i="46"/>
  <c r="IN234" i="46"/>
  <c r="IN235" i="46"/>
  <c r="IN236" i="46"/>
  <c r="IN237" i="46"/>
  <c r="IN238" i="46"/>
  <c r="IN239" i="46"/>
  <c r="IN240" i="46"/>
  <c r="IN241" i="46"/>
  <c r="IN242" i="46"/>
  <c r="IN243" i="46"/>
  <c r="IN244" i="46"/>
  <c r="IN245" i="46"/>
  <c r="IN246" i="46"/>
  <c r="IN247" i="46"/>
  <c r="IN248" i="46"/>
  <c r="IN249" i="46"/>
  <c r="IN250" i="46"/>
  <c r="IN251" i="46"/>
  <c r="IN252" i="46"/>
  <c r="IN253" i="46"/>
  <c r="IN254" i="46"/>
  <c r="IN255" i="46"/>
  <c r="IN256" i="46"/>
  <c r="IN257" i="46"/>
  <c r="IN258" i="46"/>
  <c r="IN259" i="46"/>
  <c r="IN260" i="46"/>
  <c r="IN261" i="46"/>
  <c r="IN262" i="46"/>
  <c r="IN263" i="46"/>
  <c r="IN264" i="46"/>
  <c r="IN265" i="46"/>
  <c r="IN266" i="46"/>
  <c r="IN267" i="46"/>
  <c r="IN268" i="46"/>
  <c r="IN269" i="46"/>
  <c r="IN270" i="46"/>
  <c r="IN271" i="46"/>
  <c r="IN272" i="46"/>
  <c r="IN273" i="46"/>
  <c r="IN274" i="46"/>
  <c r="IN275" i="46"/>
  <c r="IN276" i="46"/>
  <c r="IN277" i="46"/>
  <c r="IN278" i="46"/>
  <c r="IN279" i="46"/>
  <c r="IN280" i="46"/>
  <c r="IN281" i="46"/>
  <c r="IN282" i="46"/>
  <c r="IN283" i="46"/>
  <c r="IN284" i="46"/>
  <c r="IN285" i="46"/>
  <c r="IN286" i="46"/>
  <c r="IN287" i="46"/>
  <c r="IN288" i="46"/>
  <c r="IN290" i="46"/>
  <c r="IN29" i="46"/>
  <c r="IN17" i="46"/>
  <c r="IN289" i="46"/>
  <c r="IN16" i="46"/>
  <c r="IN24" i="46"/>
  <c r="IN22" i="46"/>
  <c r="IN21" i="46"/>
  <c r="IN25" i="46"/>
  <c r="IN14" i="46"/>
  <c r="IN19" i="46"/>
  <c r="IN28" i="46"/>
  <c r="IN15" i="46"/>
  <c r="IN18" i="46"/>
  <c r="IM308" i="46"/>
  <c r="BX325" i="46"/>
  <c r="BW325" i="46" s="1"/>
  <c r="F25" i="51" s="1"/>
  <c r="CM364" i="46"/>
  <c r="CM365" i="46"/>
  <c r="CM367" i="46" s="1"/>
  <c r="CM366" i="46"/>
  <c r="CN363" i="46" s="1"/>
  <c r="AL52" i="51"/>
  <c r="AM49" i="51" s="1"/>
  <c r="AL53" i="51"/>
  <c r="AL36" i="51" s="1"/>
  <c r="I36" i="52"/>
  <c r="E36" i="52"/>
  <c r="AZ60" i="51"/>
  <c r="AZ59" i="51"/>
  <c r="BA56" i="51" s="1"/>
  <c r="D37" i="52"/>
  <c r="J36" i="52"/>
  <c r="F26" i="51" l="1"/>
  <c r="AQ25" i="51"/>
  <c r="AR25" i="51"/>
  <c r="AS25" i="51"/>
  <c r="AT25" i="51"/>
  <c r="AU25" i="51"/>
  <c r="AV25" i="51"/>
  <c r="AW25" i="51"/>
  <c r="AX25" i="51"/>
  <c r="AY25" i="51"/>
  <c r="AZ25" i="51"/>
  <c r="BA25" i="51"/>
  <c r="IO27" i="46"/>
  <c r="IO26" i="46"/>
  <c r="IO20" i="46"/>
  <c r="IO23" i="46"/>
  <c r="CM369" i="46"/>
  <c r="AR26" i="51"/>
  <c r="AW26" i="51"/>
  <c r="AT26" i="51"/>
  <c r="AX26" i="51"/>
  <c r="AZ26" i="51"/>
  <c r="BA26" i="51"/>
  <c r="AQ26" i="51"/>
  <c r="AS26" i="51"/>
  <c r="AU26" i="51"/>
  <c r="BB26" i="51"/>
  <c r="AY26" i="51"/>
  <c r="AV26" i="51"/>
  <c r="F31" i="51"/>
  <c r="IN292" i="46"/>
  <c r="IP10" i="46"/>
  <c r="IO30" i="46"/>
  <c r="IO31" i="46"/>
  <c r="IO32" i="46"/>
  <c r="IO33" i="46"/>
  <c r="IO34" i="46"/>
  <c r="IO35" i="46"/>
  <c r="IO36" i="46"/>
  <c r="IO37" i="46"/>
  <c r="IO38" i="46"/>
  <c r="IO39" i="46"/>
  <c r="IO40" i="46"/>
  <c r="IO41" i="46"/>
  <c r="IO42" i="46"/>
  <c r="IO43" i="46"/>
  <c r="IO44" i="46"/>
  <c r="IO45" i="46"/>
  <c r="IO46" i="46"/>
  <c r="IO47" i="46"/>
  <c r="IO48" i="46"/>
  <c r="IO49" i="46"/>
  <c r="IO50" i="46"/>
  <c r="IO51" i="46"/>
  <c r="IO52" i="46"/>
  <c r="IO53" i="46"/>
  <c r="IO54" i="46"/>
  <c r="IO55" i="46"/>
  <c r="IO56" i="46"/>
  <c r="IO57" i="46"/>
  <c r="IO58" i="46"/>
  <c r="IO59" i="46"/>
  <c r="IO60" i="46"/>
  <c r="IO61" i="46"/>
  <c r="IO62" i="46"/>
  <c r="IO63" i="46"/>
  <c r="IO64" i="46"/>
  <c r="IO65" i="46"/>
  <c r="IO66" i="46"/>
  <c r="IO67" i="46"/>
  <c r="IO68" i="46"/>
  <c r="IO69" i="46"/>
  <c r="IO70" i="46"/>
  <c r="IO71" i="46"/>
  <c r="IO72" i="46"/>
  <c r="IO73" i="46"/>
  <c r="IO74" i="46"/>
  <c r="IO75" i="46"/>
  <c r="IO76" i="46"/>
  <c r="IO77" i="46"/>
  <c r="IO78" i="46"/>
  <c r="IO79" i="46"/>
  <c r="IO80" i="46"/>
  <c r="IO81" i="46"/>
  <c r="IO82" i="46"/>
  <c r="IO83" i="46"/>
  <c r="IO84" i="46"/>
  <c r="IO85" i="46"/>
  <c r="IO86" i="46"/>
  <c r="IO87" i="46"/>
  <c r="IO88" i="46"/>
  <c r="IO89" i="46"/>
  <c r="IO90" i="46"/>
  <c r="IO91" i="46"/>
  <c r="IO92" i="46"/>
  <c r="IO93" i="46"/>
  <c r="IO94" i="46"/>
  <c r="IO95" i="46"/>
  <c r="IO96" i="46"/>
  <c r="IO97" i="46"/>
  <c r="IO98" i="46"/>
  <c r="IO99" i="46"/>
  <c r="IO100" i="46"/>
  <c r="IO101" i="46"/>
  <c r="IO102" i="46"/>
  <c r="IO103" i="46"/>
  <c r="IO104" i="46"/>
  <c r="IO105" i="46"/>
  <c r="IO106" i="46"/>
  <c r="IO107" i="46"/>
  <c r="IO108" i="46"/>
  <c r="IO109" i="46"/>
  <c r="IO110" i="46"/>
  <c r="IO111" i="46"/>
  <c r="IO112" i="46"/>
  <c r="IO113" i="46"/>
  <c r="IO114" i="46"/>
  <c r="IO115" i="46"/>
  <c r="IO116" i="46"/>
  <c r="IO117" i="46"/>
  <c r="IO118" i="46"/>
  <c r="IO119" i="46"/>
  <c r="IO120" i="46"/>
  <c r="IO121" i="46"/>
  <c r="IO122" i="46"/>
  <c r="IO123" i="46"/>
  <c r="IO124" i="46"/>
  <c r="IO125" i="46"/>
  <c r="IO126" i="46"/>
  <c r="IO127" i="46"/>
  <c r="IO128" i="46"/>
  <c r="IO129" i="46"/>
  <c r="IO130" i="46"/>
  <c r="IO131" i="46"/>
  <c r="IO132" i="46"/>
  <c r="IO133" i="46"/>
  <c r="IO134" i="46"/>
  <c r="IO135" i="46"/>
  <c r="IO136" i="46"/>
  <c r="IO137" i="46"/>
  <c r="IO138" i="46"/>
  <c r="IO139" i="46"/>
  <c r="IO140" i="46"/>
  <c r="IO141" i="46"/>
  <c r="IO142" i="46"/>
  <c r="IO143" i="46"/>
  <c r="IO144" i="46"/>
  <c r="IO145" i="46"/>
  <c r="IO146" i="46"/>
  <c r="IO147" i="46"/>
  <c r="IO148" i="46"/>
  <c r="IO149" i="46"/>
  <c r="IO150" i="46"/>
  <c r="IO151" i="46"/>
  <c r="IO152" i="46"/>
  <c r="IO153" i="46"/>
  <c r="IO154" i="46"/>
  <c r="IO155" i="46"/>
  <c r="IO156" i="46"/>
  <c r="IO157" i="46"/>
  <c r="IO158" i="46"/>
  <c r="IO159" i="46"/>
  <c r="IO160" i="46"/>
  <c r="IO161" i="46"/>
  <c r="IO162" i="46"/>
  <c r="IO163" i="46"/>
  <c r="IO164" i="46"/>
  <c r="IO165" i="46"/>
  <c r="IO166" i="46"/>
  <c r="IO167" i="46"/>
  <c r="IO168" i="46"/>
  <c r="IO169" i="46"/>
  <c r="IO170" i="46"/>
  <c r="IO171" i="46"/>
  <c r="IO172" i="46"/>
  <c r="IO173" i="46"/>
  <c r="IO174" i="46"/>
  <c r="IO175" i="46"/>
  <c r="IO176" i="46"/>
  <c r="IO177" i="46"/>
  <c r="IO178" i="46"/>
  <c r="IO179" i="46"/>
  <c r="IO180" i="46"/>
  <c r="IO181" i="46"/>
  <c r="IO182" i="46"/>
  <c r="IO183" i="46"/>
  <c r="IO184" i="46"/>
  <c r="IO185" i="46"/>
  <c r="IO186" i="46"/>
  <c r="IO187" i="46"/>
  <c r="IO188" i="46"/>
  <c r="IO189" i="46"/>
  <c r="IO190" i="46"/>
  <c r="IO191" i="46"/>
  <c r="IO192" i="46"/>
  <c r="IO193" i="46"/>
  <c r="IO194" i="46"/>
  <c r="IO195" i="46"/>
  <c r="IO196" i="46"/>
  <c r="IO197" i="46"/>
  <c r="IO198" i="46"/>
  <c r="IO199" i="46"/>
  <c r="IO200" i="46"/>
  <c r="IO201" i="46"/>
  <c r="IO202" i="46"/>
  <c r="IO203" i="46"/>
  <c r="IO204" i="46"/>
  <c r="IO205" i="46"/>
  <c r="IO206" i="46"/>
  <c r="IO207" i="46"/>
  <c r="IO208" i="46"/>
  <c r="IO209" i="46"/>
  <c r="IO210" i="46"/>
  <c r="IO211" i="46"/>
  <c r="IO212" i="46"/>
  <c r="IO213" i="46"/>
  <c r="IO214" i="46"/>
  <c r="IO215" i="46"/>
  <c r="IO216" i="46"/>
  <c r="IO217" i="46"/>
  <c r="IO218" i="46"/>
  <c r="IO219" i="46"/>
  <c r="IO220" i="46"/>
  <c r="IO221" i="46"/>
  <c r="IO222" i="46"/>
  <c r="IO223" i="46"/>
  <c r="IO224" i="46"/>
  <c r="IO225" i="46"/>
  <c r="IO226" i="46"/>
  <c r="IO227" i="46"/>
  <c r="IO228" i="46"/>
  <c r="IO229" i="46"/>
  <c r="IO230" i="46"/>
  <c r="IO231" i="46"/>
  <c r="IO232" i="46"/>
  <c r="IO233" i="46"/>
  <c r="IO234" i="46"/>
  <c r="IO235" i="46"/>
  <c r="IO236" i="46"/>
  <c r="IO237" i="46"/>
  <c r="IO238" i="46"/>
  <c r="IO239" i="46"/>
  <c r="IO240" i="46"/>
  <c r="IO241" i="46"/>
  <c r="IO242" i="46"/>
  <c r="IO243" i="46"/>
  <c r="IO244" i="46"/>
  <c r="IO245" i="46"/>
  <c r="IO246" i="46"/>
  <c r="IO247" i="46"/>
  <c r="IO248" i="46"/>
  <c r="IO249" i="46"/>
  <c r="IO250" i="46"/>
  <c r="IO251" i="46"/>
  <c r="IO252" i="46"/>
  <c r="IO253" i="46"/>
  <c r="IO254" i="46"/>
  <c r="IO255" i="46"/>
  <c r="IO256" i="46"/>
  <c r="IO257" i="46"/>
  <c r="IO258" i="46"/>
  <c r="IO259" i="46"/>
  <c r="IO260" i="46"/>
  <c r="IO261" i="46"/>
  <c r="IO262" i="46"/>
  <c r="IO263" i="46"/>
  <c r="IO264" i="46"/>
  <c r="IO265" i="46"/>
  <c r="IO266" i="46"/>
  <c r="IO267" i="46"/>
  <c r="IO268" i="46"/>
  <c r="IO269" i="46"/>
  <c r="IO270" i="46"/>
  <c r="IO271" i="46"/>
  <c r="IO272" i="46"/>
  <c r="IO273" i="46"/>
  <c r="IO274" i="46"/>
  <c r="IO275" i="46"/>
  <c r="IO276" i="46"/>
  <c r="IO277" i="46"/>
  <c r="IO278" i="46"/>
  <c r="IO279" i="46"/>
  <c r="IO280" i="46"/>
  <c r="IO281" i="46"/>
  <c r="IO282" i="46"/>
  <c r="IO283" i="46"/>
  <c r="IO284" i="46"/>
  <c r="IO285" i="46"/>
  <c r="IO286" i="46"/>
  <c r="IO287" i="46"/>
  <c r="IO288" i="46"/>
  <c r="IO290" i="46"/>
  <c r="IO29" i="46"/>
  <c r="IO17" i="46"/>
  <c r="IO289" i="46"/>
  <c r="IO16" i="46"/>
  <c r="IO24" i="46"/>
  <c r="IO22" i="46"/>
  <c r="IO21" i="46"/>
  <c r="IO25" i="46"/>
  <c r="IO14" i="46"/>
  <c r="IO19" i="46"/>
  <c r="IO28" i="46"/>
  <c r="IO15" i="46"/>
  <c r="IO18" i="46"/>
  <c r="F28" i="49"/>
  <c r="F30" i="49"/>
  <c r="G71" i="51"/>
  <c r="F31" i="49"/>
  <c r="BB25" i="51"/>
  <c r="IN308" i="46"/>
  <c r="CN364" i="46"/>
  <c r="CN365" i="46"/>
  <c r="CN367" i="46" s="1"/>
  <c r="CN366" i="46"/>
  <c r="CO363" i="46" s="1"/>
  <c r="AM52" i="51"/>
  <c r="AN49" i="51" s="1"/>
  <c r="AM53" i="51"/>
  <c r="AM36" i="51" s="1"/>
  <c r="I37" i="52"/>
  <c r="E37" i="52"/>
  <c r="H37" i="52" s="1"/>
  <c r="H36" i="52"/>
  <c r="F14" i="51"/>
  <c r="D38" i="52"/>
  <c r="J37" i="52"/>
  <c r="BA60" i="51"/>
  <c r="BA59" i="51"/>
  <c r="BB56" i="51" s="1"/>
  <c r="IP27" i="46" l="1"/>
  <c r="IP26" i="46"/>
  <c r="IP20" i="46"/>
  <c r="IP23" i="46"/>
  <c r="F38" i="51"/>
  <c r="F40" i="51" s="1"/>
  <c r="CN369" i="46"/>
  <c r="G73" i="51"/>
  <c r="G31" i="49"/>
  <c r="G72" i="51"/>
  <c r="F32" i="49"/>
  <c r="IO292" i="46"/>
  <c r="IQ10" i="46"/>
  <c r="IP30" i="46"/>
  <c r="IP31" i="46"/>
  <c r="IP32" i="46"/>
  <c r="IP33" i="46"/>
  <c r="IP34" i="46"/>
  <c r="IP35" i="46"/>
  <c r="IP36" i="46"/>
  <c r="IP37" i="46"/>
  <c r="IP38" i="46"/>
  <c r="IP39" i="46"/>
  <c r="IP40" i="46"/>
  <c r="IP41" i="46"/>
  <c r="IP42" i="46"/>
  <c r="IP43" i="46"/>
  <c r="IP44" i="46"/>
  <c r="IP45" i="46"/>
  <c r="IP46" i="46"/>
  <c r="IP47" i="46"/>
  <c r="IP48" i="46"/>
  <c r="IP49" i="46"/>
  <c r="IP50" i="46"/>
  <c r="IP51" i="46"/>
  <c r="IP52" i="46"/>
  <c r="IP53" i="46"/>
  <c r="IP54" i="46"/>
  <c r="IP55" i="46"/>
  <c r="IP56" i="46"/>
  <c r="IP57" i="46"/>
  <c r="IP58" i="46"/>
  <c r="IP59" i="46"/>
  <c r="IP60" i="46"/>
  <c r="IP61" i="46"/>
  <c r="IP62" i="46"/>
  <c r="IP63" i="46"/>
  <c r="IP64" i="46"/>
  <c r="IP65" i="46"/>
  <c r="IP66" i="46"/>
  <c r="IP67" i="46"/>
  <c r="IP68" i="46"/>
  <c r="IP69" i="46"/>
  <c r="IP70" i="46"/>
  <c r="IP71" i="46"/>
  <c r="IP72" i="46"/>
  <c r="IP73" i="46"/>
  <c r="IP74" i="46"/>
  <c r="IP75" i="46"/>
  <c r="IP76" i="46"/>
  <c r="IP77" i="46"/>
  <c r="IP78" i="46"/>
  <c r="IP79" i="46"/>
  <c r="IP80" i="46"/>
  <c r="IP81" i="46"/>
  <c r="IP82" i="46"/>
  <c r="IP83" i="46"/>
  <c r="IP84" i="46"/>
  <c r="IP85" i="46"/>
  <c r="IP86" i="46"/>
  <c r="IP87" i="46"/>
  <c r="IP88" i="46"/>
  <c r="IP89" i="46"/>
  <c r="IP90" i="46"/>
  <c r="IP91" i="46"/>
  <c r="IP92" i="46"/>
  <c r="IP93" i="46"/>
  <c r="IP94" i="46"/>
  <c r="IP95" i="46"/>
  <c r="IP96" i="46"/>
  <c r="IP97" i="46"/>
  <c r="IP98" i="46"/>
  <c r="IP99" i="46"/>
  <c r="IP100" i="46"/>
  <c r="IP101" i="46"/>
  <c r="IP102" i="46"/>
  <c r="IP103" i="46"/>
  <c r="IP104" i="46"/>
  <c r="IP105" i="46"/>
  <c r="IP106" i="46"/>
  <c r="IP107" i="46"/>
  <c r="IP108" i="46"/>
  <c r="IP109" i="46"/>
  <c r="IP110" i="46"/>
  <c r="IP111" i="46"/>
  <c r="IP112" i="46"/>
  <c r="IP113" i="46"/>
  <c r="IP114" i="46"/>
  <c r="IP115" i="46"/>
  <c r="IP116" i="46"/>
  <c r="IP117" i="46"/>
  <c r="IP118" i="46"/>
  <c r="IP119" i="46"/>
  <c r="IP120" i="46"/>
  <c r="IP121" i="46"/>
  <c r="IP122" i="46"/>
  <c r="IP123" i="46"/>
  <c r="IP124" i="46"/>
  <c r="IP125" i="46"/>
  <c r="IP126" i="46"/>
  <c r="IP127" i="46"/>
  <c r="IP128" i="46"/>
  <c r="IP129" i="46"/>
  <c r="IP130" i="46"/>
  <c r="IP131" i="46"/>
  <c r="IP132" i="46"/>
  <c r="IP133" i="46"/>
  <c r="IP134" i="46"/>
  <c r="IP135" i="46"/>
  <c r="IP136" i="46"/>
  <c r="IP137" i="46"/>
  <c r="IP138" i="46"/>
  <c r="IP139" i="46"/>
  <c r="IP140" i="46"/>
  <c r="IP141" i="46"/>
  <c r="IP142" i="46"/>
  <c r="IP143" i="46"/>
  <c r="IP144" i="46"/>
  <c r="IP145" i="46"/>
  <c r="IP146" i="46"/>
  <c r="IP147" i="46"/>
  <c r="IP148" i="46"/>
  <c r="IP149" i="46"/>
  <c r="IP150" i="46"/>
  <c r="IP151" i="46"/>
  <c r="IP152" i="46"/>
  <c r="IP153" i="46"/>
  <c r="IP154" i="46"/>
  <c r="IP155" i="46"/>
  <c r="IP156" i="46"/>
  <c r="IP157" i="46"/>
  <c r="IP158" i="46"/>
  <c r="IP159" i="46"/>
  <c r="IP160" i="46"/>
  <c r="IP161" i="46"/>
  <c r="IP162" i="46"/>
  <c r="IP163" i="46"/>
  <c r="IP164" i="46"/>
  <c r="IP165" i="46"/>
  <c r="IP166" i="46"/>
  <c r="IP167" i="46"/>
  <c r="IP168" i="46"/>
  <c r="IP169" i="46"/>
  <c r="IP170" i="46"/>
  <c r="IP171" i="46"/>
  <c r="IP172" i="46"/>
  <c r="IP173" i="46"/>
  <c r="IP174" i="46"/>
  <c r="IP175" i="46"/>
  <c r="IP176" i="46"/>
  <c r="IP177" i="46"/>
  <c r="IP178" i="46"/>
  <c r="IP179" i="46"/>
  <c r="IP180" i="46"/>
  <c r="IP181" i="46"/>
  <c r="IP182" i="46"/>
  <c r="IP183" i="46"/>
  <c r="IP184" i="46"/>
  <c r="IP185" i="46"/>
  <c r="IP186" i="46"/>
  <c r="IP187" i="46"/>
  <c r="IP188" i="46"/>
  <c r="IP189" i="46"/>
  <c r="IP190" i="46"/>
  <c r="IP191" i="46"/>
  <c r="IP192" i="46"/>
  <c r="IP193" i="46"/>
  <c r="IP194" i="46"/>
  <c r="IP195" i="46"/>
  <c r="IP196" i="46"/>
  <c r="IP197" i="46"/>
  <c r="IP198" i="46"/>
  <c r="IP199" i="46"/>
  <c r="IP200" i="46"/>
  <c r="IP201" i="46"/>
  <c r="IP202" i="46"/>
  <c r="IP203" i="46"/>
  <c r="IP204" i="46"/>
  <c r="IP205" i="46"/>
  <c r="IP206" i="46"/>
  <c r="IP207" i="46"/>
  <c r="IP208" i="46"/>
  <c r="IP209" i="46"/>
  <c r="IP210" i="46"/>
  <c r="IP211" i="46"/>
  <c r="IP212" i="46"/>
  <c r="IP213" i="46"/>
  <c r="IP214" i="46"/>
  <c r="IP215" i="46"/>
  <c r="IP216" i="46"/>
  <c r="IP217" i="46"/>
  <c r="IP218" i="46"/>
  <c r="IP219" i="46"/>
  <c r="IP220" i="46"/>
  <c r="IP221" i="46"/>
  <c r="IP222" i="46"/>
  <c r="IP223" i="46"/>
  <c r="IP224" i="46"/>
  <c r="IP225" i="46"/>
  <c r="IP226" i="46"/>
  <c r="IP227" i="46"/>
  <c r="IP228" i="46"/>
  <c r="IP229" i="46"/>
  <c r="IP230" i="46"/>
  <c r="IP231" i="46"/>
  <c r="IP232" i="46"/>
  <c r="IP233" i="46"/>
  <c r="IP234" i="46"/>
  <c r="IP235" i="46"/>
  <c r="IP236" i="46"/>
  <c r="IP237" i="46"/>
  <c r="IP238" i="46"/>
  <c r="IP239" i="46"/>
  <c r="IP240" i="46"/>
  <c r="IP241" i="46"/>
  <c r="IP242" i="46"/>
  <c r="IP243" i="46"/>
  <c r="IP244" i="46"/>
  <c r="IP245" i="46"/>
  <c r="IP246" i="46"/>
  <c r="IP247" i="46"/>
  <c r="IP248" i="46"/>
  <c r="IP249" i="46"/>
  <c r="IP250" i="46"/>
  <c r="IP251" i="46"/>
  <c r="IP252" i="46"/>
  <c r="IP253" i="46"/>
  <c r="IP254" i="46"/>
  <c r="IP255" i="46"/>
  <c r="IP256" i="46"/>
  <c r="IP257" i="46"/>
  <c r="IP258" i="46"/>
  <c r="IP259" i="46"/>
  <c r="IP260" i="46"/>
  <c r="IP261" i="46"/>
  <c r="IP262" i="46"/>
  <c r="IP263" i="46"/>
  <c r="IP264" i="46"/>
  <c r="IP265" i="46"/>
  <c r="IP266" i="46"/>
  <c r="IP267" i="46"/>
  <c r="IP268" i="46"/>
  <c r="IP269" i="46"/>
  <c r="IP270" i="46"/>
  <c r="IP271" i="46"/>
  <c r="IP272" i="46"/>
  <c r="IP273" i="46"/>
  <c r="IP274" i="46"/>
  <c r="IP275" i="46"/>
  <c r="IP276" i="46"/>
  <c r="IP277" i="46"/>
  <c r="IP278" i="46"/>
  <c r="IP279" i="46"/>
  <c r="IP280" i="46"/>
  <c r="IP281" i="46"/>
  <c r="IP282" i="46"/>
  <c r="IP283" i="46"/>
  <c r="IP284" i="46"/>
  <c r="IP285" i="46"/>
  <c r="IP286" i="46"/>
  <c r="IP287" i="46"/>
  <c r="IP288" i="46"/>
  <c r="IP290" i="46"/>
  <c r="IP29" i="46"/>
  <c r="IP17" i="46"/>
  <c r="IP289" i="46"/>
  <c r="IP16" i="46"/>
  <c r="IP24" i="46"/>
  <c r="IP22" i="46"/>
  <c r="IP21" i="46"/>
  <c r="IP25" i="46"/>
  <c r="IP14" i="46"/>
  <c r="IP19" i="46"/>
  <c r="IP28" i="46"/>
  <c r="IP15" i="46"/>
  <c r="IP18" i="46"/>
  <c r="IO308" i="46"/>
  <c r="F45" i="51"/>
  <c r="F46" i="51" s="1"/>
  <c r="F43" i="51"/>
  <c r="F36" i="51"/>
  <c r="AV23" i="51"/>
  <c r="AV31" i="51"/>
  <c r="AY23" i="51"/>
  <c r="AY31" i="51"/>
  <c r="BB23" i="51"/>
  <c r="BB31" i="51"/>
  <c r="AU23" i="51"/>
  <c r="AU31" i="51"/>
  <c r="AS23" i="51"/>
  <c r="AS31" i="51"/>
  <c r="AQ23" i="51"/>
  <c r="AQ31" i="51"/>
  <c r="BA23" i="51"/>
  <c r="BA31" i="51"/>
  <c r="AZ23" i="51"/>
  <c r="AZ31" i="51"/>
  <c r="AX23" i="51"/>
  <c r="AX31" i="51"/>
  <c r="AT23" i="51"/>
  <c r="AT31" i="51"/>
  <c r="AW23" i="51"/>
  <c r="AW31" i="51"/>
  <c r="AR23" i="51"/>
  <c r="AR31" i="51"/>
  <c r="CO364" i="46"/>
  <c r="CO365" i="46"/>
  <c r="CO367" i="46" s="1"/>
  <c r="CO366" i="46"/>
  <c r="CP363" i="46" s="1"/>
  <c r="AN52" i="51"/>
  <c r="AO49" i="51" s="1"/>
  <c r="AN53" i="51"/>
  <c r="AN36" i="51" s="1"/>
  <c r="I38" i="52"/>
  <c r="E38" i="52"/>
  <c r="F39" i="51"/>
  <c r="F62" i="51"/>
  <c r="F41" i="51"/>
  <c r="BB59" i="51"/>
  <c r="BC56" i="51" s="1"/>
  <c r="BB60" i="51"/>
  <c r="J38" i="52"/>
  <c r="D39" i="52"/>
  <c r="F42" i="51" l="1"/>
  <c r="F37" i="51"/>
  <c r="IQ27" i="46"/>
  <c r="IQ26" i="46"/>
  <c r="IQ20" i="46"/>
  <c r="IQ23" i="46"/>
  <c r="CO369" i="46"/>
  <c r="IP292" i="46"/>
  <c r="IR10" i="46"/>
  <c r="IQ30" i="46"/>
  <c r="IQ31" i="46"/>
  <c r="IQ32" i="46"/>
  <c r="IQ33" i="46"/>
  <c r="IQ34" i="46"/>
  <c r="IQ35" i="46"/>
  <c r="IQ36" i="46"/>
  <c r="IQ37" i="46"/>
  <c r="IQ38" i="46"/>
  <c r="IQ39" i="46"/>
  <c r="IQ40" i="46"/>
  <c r="IQ41" i="46"/>
  <c r="IQ42" i="46"/>
  <c r="IQ43" i="46"/>
  <c r="IQ44" i="46"/>
  <c r="IQ45" i="46"/>
  <c r="IQ46" i="46"/>
  <c r="IQ47" i="46"/>
  <c r="IQ48" i="46"/>
  <c r="IQ49" i="46"/>
  <c r="IQ50" i="46"/>
  <c r="IQ51" i="46"/>
  <c r="IQ52" i="46"/>
  <c r="IQ53" i="46"/>
  <c r="IQ54" i="46"/>
  <c r="IQ55" i="46"/>
  <c r="IQ56" i="46"/>
  <c r="IQ57" i="46"/>
  <c r="IQ58" i="46"/>
  <c r="IQ59" i="46"/>
  <c r="IQ60" i="46"/>
  <c r="IQ61" i="46"/>
  <c r="IQ62" i="46"/>
  <c r="IQ63" i="46"/>
  <c r="IQ64" i="46"/>
  <c r="IQ65" i="46"/>
  <c r="IQ66" i="46"/>
  <c r="IQ67" i="46"/>
  <c r="IQ68" i="46"/>
  <c r="IQ69" i="46"/>
  <c r="IQ70" i="46"/>
  <c r="IQ71" i="46"/>
  <c r="IQ72" i="46"/>
  <c r="IQ73" i="46"/>
  <c r="IQ74" i="46"/>
  <c r="IQ75" i="46"/>
  <c r="IQ76" i="46"/>
  <c r="IQ77" i="46"/>
  <c r="IQ78" i="46"/>
  <c r="IQ79" i="46"/>
  <c r="IQ80" i="46"/>
  <c r="IQ81" i="46"/>
  <c r="IQ82" i="46"/>
  <c r="IQ83" i="46"/>
  <c r="IQ84" i="46"/>
  <c r="IQ85" i="46"/>
  <c r="IQ86" i="46"/>
  <c r="IQ87" i="46"/>
  <c r="IQ88" i="46"/>
  <c r="IQ89" i="46"/>
  <c r="IQ90" i="46"/>
  <c r="IQ91" i="46"/>
  <c r="IQ92" i="46"/>
  <c r="IQ93" i="46"/>
  <c r="IQ94" i="46"/>
  <c r="IQ95" i="46"/>
  <c r="IQ96" i="46"/>
  <c r="IQ97" i="46"/>
  <c r="IQ98" i="46"/>
  <c r="IQ99" i="46"/>
  <c r="IQ100" i="46"/>
  <c r="IQ101" i="46"/>
  <c r="IQ102" i="46"/>
  <c r="IQ103" i="46"/>
  <c r="IQ104" i="46"/>
  <c r="IQ105" i="46"/>
  <c r="IQ106" i="46"/>
  <c r="IQ107" i="46"/>
  <c r="IQ108" i="46"/>
  <c r="IQ109" i="46"/>
  <c r="IQ110" i="46"/>
  <c r="IQ111" i="46"/>
  <c r="IQ112" i="46"/>
  <c r="IQ113" i="46"/>
  <c r="IQ114" i="46"/>
  <c r="IQ115" i="46"/>
  <c r="IQ116" i="46"/>
  <c r="IQ117" i="46"/>
  <c r="IQ118" i="46"/>
  <c r="IQ119" i="46"/>
  <c r="IQ120" i="46"/>
  <c r="IQ121" i="46"/>
  <c r="IQ122" i="46"/>
  <c r="IQ123" i="46"/>
  <c r="IQ124" i="46"/>
  <c r="IQ125" i="46"/>
  <c r="IQ126" i="46"/>
  <c r="IQ127" i="46"/>
  <c r="IQ128" i="46"/>
  <c r="IQ129" i="46"/>
  <c r="IQ130" i="46"/>
  <c r="IQ131" i="46"/>
  <c r="IQ132" i="46"/>
  <c r="IQ133" i="46"/>
  <c r="IQ134" i="46"/>
  <c r="IQ135" i="46"/>
  <c r="IQ136" i="46"/>
  <c r="IQ137" i="46"/>
  <c r="IQ138" i="46"/>
  <c r="IQ139" i="46"/>
  <c r="IQ140" i="46"/>
  <c r="IQ141" i="46"/>
  <c r="IQ142" i="46"/>
  <c r="IQ143" i="46"/>
  <c r="IQ144" i="46"/>
  <c r="IQ145" i="46"/>
  <c r="IQ146" i="46"/>
  <c r="IQ147" i="46"/>
  <c r="IQ148" i="46"/>
  <c r="IQ149" i="46"/>
  <c r="IQ150" i="46"/>
  <c r="IQ151" i="46"/>
  <c r="IQ152" i="46"/>
  <c r="IQ153" i="46"/>
  <c r="IQ154" i="46"/>
  <c r="IQ155" i="46"/>
  <c r="IQ156" i="46"/>
  <c r="IQ157" i="46"/>
  <c r="IQ158" i="46"/>
  <c r="IQ159" i="46"/>
  <c r="IQ160" i="46"/>
  <c r="IQ161" i="46"/>
  <c r="IQ162" i="46"/>
  <c r="IQ163" i="46"/>
  <c r="IQ164" i="46"/>
  <c r="IQ165" i="46"/>
  <c r="IQ166" i="46"/>
  <c r="IQ167" i="46"/>
  <c r="IQ168" i="46"/>
  <c r="IQ169" i="46"/>
  <c r="IQ170" i="46"/>
  <c r="IQ171" i="46"/>
  <c r="IQ172" i="46"/>
  <c r="IQ173" i="46"/>
  <c r="IQ174" i="46"/>
  <c r="IQ175" i="46"/>
  <c r="IQ176" i="46"/>
  <c r="IQ177" i="46"/>
  <c r="IQ178" i="46"/>
  <c r="IQ179" i="46"/>
  <c r="IQ180" i="46"/>
  <c r="IQ181" i="46"/>
  <c r="IQ182" i="46"/>
  <c r="IQ183" i="46"/>
  <c r="IQ184" i="46"/>
  <c r="IQ185" i="46"/>
  <c r="IQ186" i="46"/>
  <c r="IQ187" i="46"/>
  <c r="IQ188" i="46"/>
  <c r="IQ189" i="46"/>
  <c r="IQ190" i="46"/>
  <c r="IQ191" i="46"/>
  <c r="IQ192" i="46"/>
  <c r="IQ193" i="46"/>
  <c r="IQ194" i="46"/>
  <c r="IQ195" i="46"/>
  <c r="IQ196" i="46"/>
  <c r="IQ197" i="46"/>
  <c r="IQ198" i="46"/>
  <c r="IQ199" i="46"/>
  <c r="IQ200" i="46"/>
  <c r="IQ201" i="46"/>
  <c r="IQ202" i="46"/>
  <c r="IQ203" i="46"/>
  <c r="IQ204" i="46"/>
  <c r="IQ205" i="46"/>
  <c r="IQ206" i="46"/>
  <c r="IQ207" i="46"/>
  <c r="IQ208" i="46"/>
  <c r="IQ209" i="46"/>
  <c r="IQ210" i="46"/>
  <c r="IQ211" i="46"/>
  <c r="IQ212" i="46"/>
  <c r="IQ213" i="46"/>
  <c r="IQ214" i="46"/>
  <c r="IQ215" i="46"/>
  <c r="IQ216" i="46"/>
  <c r="IQ217" i="46"/>
  <c r="IQ218" i="46"/>
  <c r="IQ219" i="46"/>
  <c r="IQ220" i="46"/>
  <c r="IQ221" i="46"/>
  <c r="IQ222" i="46"/>
  <c r="IQ223" i="46"/>
  <c r="IQ224" i="46"/>
  <c r="IQ225" i="46"/>
  <c r="IQ226" i="46"/>
  <c r="IQ227" i="46"/>
  <c r="IQ228" i="46"/>
  <c r="IQ229" i="46"/>
  <c r="IQ230" i="46"/>
  <c r="IQ231" i="46"/>
  <c r="IQ232" i="46"/>
  <c r="IQ233" i="46"/>
  <c r="IQ234" i="46"/>
  <c r="IQ235" i="46"/>
  <c r="IQ236" i="46"/>
  <c r="IQ237" i="46"/>
  <c r="IQ238" i="46"/>
  <c r="IQ239" i="46"/>
  <c r="IQ240" i="46"/>
  <c r="IQ241" i="46"/>
  <c r="IQ242" i="46"/>
  <c r="IQ243" i="46"/>
  <c r="IQ244" i="46"/>
  <c r="IQ245" i="46"/>
  <c r="IQ246" i="46"/>
  <c r="IQ247" i="46"/>
  <c r="IQ248" i="46"/>
  <c r="IQ249" i="46"/>
  <c r="IQ250" i="46"/>
  <c r="IQ251" i="46"/>
  <c r="IQ252" i="46"/>
  <c r="IQ253" i="46"/>
  <c r="IQ254" i="46"/>
  <c r="IQ255" i="46"/>
  <c r="IQ256" i="46"/>
  <c r="IQ257" i="46"/>
  <c r="IQ258" i="46"/>
  <c r="IQ259" i="46"/>
  <c r="IQ260" i="46"/>
  <c r="IQ261" i="46"/>
  <c r="IQ262" i="46"/>
  <c r="IQ263" i="46"/>
  <c r="IQ264" i="46"/>
  <c r="IQ265" i="46"/>
  <c r="IQ266" i="46"/>
  <c r="IQ267" i="46"/>
  <c r="IQ268" i="46"/>
  <c r="IQ269" i="46"/>
  <c r="IQ270" i="46"/>
  <c r="IQ271" i="46"/>
  <c r="IQ272" i="46"/>
  <c r="IQ273" i="46"/>
  <c r="IQ274" i="46"/>
  <c r="IQ275" i="46"/>
  <c r="IQ276" i="46"/>
  <c r="IQ277" i="46"/>
  <c r="IQ278" i="46"/>
  <c r="IQ279" i="46"/>
  <c r="IQ280" i="46"/>
  <c r="IQ281" i="46"/>
  <c r="IQ282" i="46"/>
  <c r="IQ283" i="46"/>
  <c r="IQ284" i="46"/>
  <c r="IQ285" i="46"/>
  <c r="IQ286" i="46"/>
  <c r="IQ287" i="46"/>
  <c r="IQ288" i="46"/>
  <c r="IQ290" i="46"/>
  <c r="IQ29" i="46"/>
  <c r="IQ17" i="46"/>
  <c r="IQ289" i="46"/>
  <c r="IQ16" i="46"/>
  <c r="IQ24" i="46"/>
  <c r="IQ22" i="46"/>
  <c r="IQ21" i="46"/>
  <c r="IQ25" i="46"/>
  <c r="IQ14" i="46"/>
  <c r="IQ19" i="46"/>
  <c r="IQ28" i="46"/>
  <c r="IQ15" i="46"/>
  <c r="IQ18" i="46"/>
  <c r="IP308" i="46"/>
  <c r="G74" i="51"/>
  <c r="G32" i="49"/>
  <c r="H73" i="51"/>
  <c r="H31" i="49"/>
  <c r="CP364" i="46"/>
  <c r="CP365" i="46"/>
  <c r="CP367" i="46" s="1"/>
  <c r="CP366" i="46"/>
  <c r="CQ363" i="46" s="1"/>
  <c r="AO52" i="51"/>
  <c r="AP49" i="51" s="1"/>
  <c r="AO53" i="51"/>
  <c r="AO36" i="51" s="1"/>
  <c r="I39" i="52"/>
  <c r="E39" i="52"/>
  <c r="H39" i="52" s="1"/>
  <c r="F64" i="51"/>
  <c r="H38" i="52"/>
  <c r="D40" i="52"/>
  <c r="J39" i="52"/>
  <c r="BC60" i="51"/>
  <c r="BC59" i="51"/>
  <c r="BD56" i="51" s="1"/>
  <c r="IR27" i="46" l="1"/>
  <c r="IR26" i="46"/>
  <c r="IR20" i="46"/>
  <c r="IR23" i="46"/>
  <c r="CP369" i="46"/>
  <c r="I73" i="51"/>
  <c r="I31" i="49"/>
  <c r="J73" i="51" s="1"/>
  <c r="H74" i="51"/>
  <c r="H32" i="49"/>
  <c r="IQ292" i="46"/>
  <c r="IS10" i="46"/>
  <c r="IR30" i="46"/>
  <c r="IR31" i="46"/>
  <c r="IR32" i="46"/>
  <c r="IR33" i="46"/>
  <c r="IR34" i="46"/>
  <c r="IR35" i="46"/>
  <c r="IR36" i="46"/>
  <c r="IR37" i="46"/>
  <c r="IR38" i="46"/>
  <c r="IR39" i="46"/>
  <c r="IR40" i="46"/>
  <c r="IR41" i="46"/>
  <c r="IR42" i="46"/>
  <c r="IR43" i="46"/>
  <c r="IR44" i="46"/>
  <c r="IR45" i="46"/>
  <c r="IR46" i="46"/>
  <c r="IR47" i="46"/>
  <c r="IR48" i="46"/>
  <c r="IR49" i="46"/>
  <c r="IR50" i="46"/>
  <c r="IR51" i="46"/>
  <c r="IR52" i="46"/>
  <c r="IR53" i="46"/>
  <c r="IR54" i="46"/>
  <c r="IR55" i="46"/>
  <c r="IR56" i="46"/>
  <c r="IR57" i="46"/>
  <c r="IR58" i="46"/>
  <c r="IR59" i="46"/>
  <c r="IR60" i="46"/>
  <c r="IR61" i="46"/>
  <c r="IR62" i="46"/>
  <c r="IR63" i="46"/>
  <c r="IR64" i="46"/>
  <c r="IR65" i="46"/>
  <c r="IR66" i="46"/>
  <c r="IR67" i="46"/>
  <c r="IR68" i="46"/>
  <c r="IR69" i="46"/>
  <c r="IR70" i="46"/>
  <c r="IR71" i="46"/>
  <c r="IR72" i="46"/>
  <c r="IR73" i="46"/>
  <c r="IR74" i="46"/>
  <c r="IR75" i="46"/>
  <c r="IR76" i="46"/>
  <c r="IR77" i="46"/>
  <c r="IR78" i="46"/>
  <c r="IR79" i="46"/>
  <c r="IR80" i="46"/>
  <c r="IR81" i="46"/>
  <c r="IR82" i="46"/>
  <c r="IR83" i="46"/>
  <c r="IR84" i="46"/>
  <c r="IR85" i="46"/>
  <c r="IR86" i="46"/>
  <c r="IR87" i="46"/>
  <c r="IR88" i="46"/>
  <c r="IR89" i="46"/>
  <c r="IR90" i="46"/>
  <c r="IR91" i="46"/>
  <c r="IR92" i="46"/>
  <c r="IR93" i="46"/>
  <c r="IR94" i="46"/>
  <c r="IR95" i="46"/>
  <c r="IR96" i="46"/>
  <c r="IR97" i="46"/>
  <c r="IR98" i="46"/>
  <c r="IR99" i="46"/>
  <c r="IR100" i="46"/>
  <c r="IR101" i="46"/>
  <c r="IR102" i="46"/>
  <c r="IR103" i="46"/>
  <c r="IR104" i="46"/>
  <c r="IR105" i="46"/>
  <c r="IR106" i="46"/>
  <c r="IR107" i="46"/>
  <c r="IR108" i="46"/>
  <c r="IR109" i="46"/>
  <c r="IR110" i="46"/>
  <c r="IR111" i="46"/>
  <c r="IR112" i="46"/>
  <c r="IR113" i="46"/>
  <c r="IR114" i="46"/>
  <c r="IR115" i="46"/>
  <c r="IR116" i="46"/>
  <c r="IR117" i="46"/>
  <c r="IR118" i="46"/>
  <c r="IR119" i="46"/>
  <c r="IR120" i="46"/>
  <c r="IR121" i="46"/>
  <c r="IR122" i="46"/>
  <c r="IR123" i="46"/>
  <c r="IR124" i="46"/>
  <c r="IR125" i="46"/>
  <c r="IR126" i="46"/>
  <c r="IR127" i="46"/>
  <c r="IR128" i="46"/>
  <c r="IR129" i="46"/>
  <c r="IR130" i="46"/>
  <c r="IR131" i="46"/>
  <c r="IR132" i="46"/>
  <c r="IR133" i="46"/>
  <c r="IR134" i="46"/>
  <c r="IR135" i="46"/>
  <c r="IR136" i="46"/>
  <c r="IR137" i="46"/>
  <c r="IR138" i="46"/>
  <c r="IR139" i="46"/>
  <c r="IR140" i="46"/>
  <c r="IR141" i="46"/>
  <c r="IR142" i="46"/>
  <c r="IR143" i="46"/>
  <c r="IR144" i="46"/>
  <c r="IR145" i="46"/>
  <c r="IR146" i="46"/>
  <c r="IR147" i="46"/>
  <c r="IR148" i="46"/>
  <c r="IR149" i="46"/>
  <c r="IR150" i="46"/>
  <c r="IR151" i="46"/>
  <c r="IR152" i="46"/>
  <c r="IR153" i="46"/>
  <c r="IR154" i="46"/>
  <c r="IR155" i="46"/>
  <c r="IR156" i="46"/>
  <c r="IR157" i="46"/>
  <c r="IR158" i="46"/>
  <c r="IR159" i="46"/>
  <c r="IR160" i="46"/>
  <c r="IR161" i="46"/>
  <c r="IR162" i="46"/>
  <c r="IR163" i="46"/>
  <c r="IR164" i="46"/>
  <c r="IR165" i="46"/>
  <c r="IR166" i="46"/>
  <c r="IR167" i="46"/>
  <c r="IR168" i="46"/>
  <c r="IR169" i="46"/>
  <c r="IR170" i="46"/>
  <c r="IR171" i="46"/>
  <c r="IR172" i="46"/>
  <c r="IR173" i="46"/>
  <c r="IR174" i="46"/>
  <c r="IR175" i="46"/>
  <c r="IR176" i="46"/>
  <c r="IR177" i="46"/>
  <c r="IR178" i="46"/>
  <c r="IR179" i="46"/>
  <c r="IR180" i="46"/>
  <c r="IR181" i="46"/>
  <c r="IR182" i="46"/>
  <c r="IR183" i="46"/>
  <c r="IR184" i="46"/>
  <c r="IR185" i="46"/>
  <c r="IR186" i="46"/>
  <c r="IR187" i="46"/>
  <c r="IR188" i="46"/>
  <c r="IR189" i="46"/>
  <c r="IR190" i="46"/>
  <c r="IR191" i="46"/>
  <c r="IR192" i="46"/>
  <c r="IR193" i="46"/>
  <c r="IR194" i="46"/>
  <c r="IR195" i="46"/>
  <c r="IR196" i="46"/>
  <c r="IR197" i="46"/>
  <c r="IR198" i="46"/>
  <c r="IR199" i="46"/>
  <c r="IR200" i="46"/>
  <c r="IR201" i="46"/>
  <c r="IR202" i="46"/>
  <c r="IR203" i="46"/>
  <c r="IR204" i="46"/>
  <c r="IR205" i="46"/>
  <c r="IR206" i="46"/>
  <c r="IR207" i="46"/>
  <c r="IR208" i="46"/>
  <c r="IR209" i="46"/>
  <c r="IR210" i="46"/>
  <c r="IR211" i="46"/>
  <c r="IR212" i="46"/>
  <c r="IR213" i="46"/>
  <c r="IR214" i="46"/>
  <c r="IR215" i="46"/>
  <c r="IR216" i="46"/>
  <c r="IR217" i="46"/>
  <c r="IR218" i="46"/>
  <c r="IR219" i="46"/>
  <c r="IR220" i="46"/>
  <c r="IR221" i="46"/>
  <c r="IR222" i="46"/>
  <c r="IR223" i="46"/>
  <c r="IR224" i="46"/>
  <c r="IR225" i="46"/>
  <c r="IR226" i="46"/>
  <c r="IR227" i="46"/>
  <c r="IR228" i="46"/>
  <c r="IR229" i="46"/>
  <c r="IR230" i="46"/>
  <c r="IR231" i="46"/>
  <c r="IR232" i="46"/>
  <c r="IR233" i="46"/>
  <c r="IR234" i="46"/>
  <c r="IR235" i="46"/>
  <c r="IR236" i="46"/>
  <c r="IR237" i="46"/>
  <c r="IR238" i="46"/>
  <c r="IR239" i="46"/>
  <c r="IR240" i="46"/>
  <c r="IR241" i="46"/>
  <c r="IR242" i="46"/>
  <c r="IR243" i="46"/>
  <c r="IR244" i="46"/>
  <c r="IR245" i="46"/>
  <c r="IR246" i="46"/>
  <c r="IR247" i="46"/>
  <c r="IR248" i="46"/>
  <c r="IR249" i="46"/>
  <c r="IR250" i="46"/>
  <c r="IR251" i="46"/>
  <c r="IR252" i="46"/>
  <c r="IR253" i="46"/>
  <c r="IR254" i="46"/>
  <c r="IR255" i="46"/>
  <c r="IR256" i="46"/>
  <c r="IR257" i="46"/>
  <c r="IR258" i="46"/>
  <c r="IR259" i="46"/>
  <c r="IR260" i="46"/>
  <c r="IR261" i="46"/>
  <c r="IR262" i="46"/>
  <c r="IR263" i="46"/>
  <c r="IR264" i="46"/>
  <c r="IR265" i="46"/>
  <c r="IR266" i="46"/>
  <c r="IR267" i="46"/>
  <c r="IR268" i="46"/>
  <c r="IR269" i="46"/>
  <c r="IR270" i="46"/>
  <c r="IR271" i="46"/>
  <c r="IR272" i="46"/>
  <c r="IR273" i="46"/>
  <c r="IR274" i="46"/>
  <c r="IR275" i="46"/>
  <c r="IR276" i="46"/>
  <c r="IR277" i="46"/>
  <c r="IR278" i="46"/>
  <c r="IR279" i="46"/>
  <c r="IR280" i="46"/>
  <c r="IR281" i="46"/>
  <c r="IR282" i="46"/>
  <c r="IR283" i="46"/>
  <c r="IR284" i="46"/>
  <c r="IR285" i="46"/>
  <c r="IR286" i="46"/>
  <c r="IR287" i="46"/>
  <c r="IR288" i="46"/>
  <c r="IR290" i="46"/>
  <c r="IR29" i="46"/>
  <c r="IR17" i="46"/>
  <c r="IR289" i="46"/>
  <c r="IR16" i="46"/>
  <c r="IR24" i="46"/>
  <c r="IR22" i="46"/>
  <c r="IR21" i="46"/>
  <c r="IR25" i="46"/>
  <c r="IR14" i="46"/>
  <c r="IR19" i="46"/>
  <c r="IR28" i="46"/>
  <c r="IR15" i="46"/>
  <c r="IR18" i="46"/>
  <c r="IQ308" i="46"/>
  <c r="CQ364" i="46"/>
  <c r="CQ365" i="46"/>
  <c r="CQ367" i="46" s="1"/>
  <c r="CQ366" i="46"/>
  <c r="CR363" i="46" s="1"/>
  <c r="AP52" i="51"/>
  <c r="AQ49" i="51" s="1"/>
  <c r="AP53" i="51"/>
  <c r="AP36" i="51" s="1"/>
  <c r="I40" i="52"/>
  <c r="E40" i="52"/>
  <c r="BD60" i="51"/>
  <c r="BD59" i="51"/>
  <c r="BE56" i="51" s="1"/>
  <c r="D41" i="52"/>
  <c r="J40" i="52"/>
  <c r="IS19" i="46" l="1"/>
  <c r="IS26" i="46"/>
  <c r="IS20" i="46"/>
  <c r="IS23" i="46"/>
  <c r="CQ369" i="46"/>
  <c r="IR292" i="46"/>
  <c r="IT10" i="46"/>
  <c r="IS30" i="46"/>
  <c r="IS31" i="46"/>
  <c r="IS32" i="46"/>
  <c r="IS33" i="46"/>
  <c r="IS34" i="46"/>
  <c r="IS35" i="46"/>
  <c r="IS36" i="46"/>
  <c r="IS37" i="46"/>
  <c r="IS38" i="46"/>
  <c r="IS39" i="46"/>
  <c r="IS40" i="46"/>
  <c r="IS41" i="46"/>
  <c r="IS42" i="46"/>
  <c r="IS43" i="46"/>
  <c r="IS44" i="46"/>
  <c r="IS45" i="46"/>
  <c r="IS46" i="46"/>
  <c r="IS47" i="46"/>
  <c r="IS48" i="46"/>
  <c r="IS49" i="46"/>
  <c r="IS50" i="46"/>
  <c r="IS51" i="46"/>
  <c r="IS52" i="46"/>
  <c r="IS53" i="46"/>
  <c r="IS54" i="46"/>
  <c r="IS55" i="46"/>
  <c r="IS56" i="46"/>
  <c r="IS57" i="46"/>
  <c r="IS58" i="46"/>
  <c r="IS59" i="46"/>
  <c r="IS60" i="46"/>
  <c r="IS61" i="46"/>
  <c r="IS62" i="46"/>
  <c r="IS63" i="46"/>
  <c r="IS64" i="46"/>
  <c r="IS65" i="46"/>
  <c r="IS66" i="46"/>
  <c r="IS67" i="46"/>
  <c r="IS68" i="46"/>
  <c r="IS69" i="46"/>
  <c r="IS70" i="46"/>
  <c r="IS71" i="46"/>
  <c r="IS72" i="46"/>
  <c r="IS73" i="46"/>
  <c r="IS74" i="46"/>
  <c r="IS75" i="46"/>
  <c r="IS76" i="46"/>
  <c r="IS77" i="46"/>
  <c r="IS78" i="46"/>
  <c r="IS79" i="46"/>
  <c r="IS80" i="46"/>
  <c r="IS81" i="46"/>
  <c r="IS82" i="46"/>
  <c r="IS83" i="46"/>
  <c r="IS84" i="46"/>
  <c r="IS85" i="46"/>
  <c r="IS86" i="46"/>
  <c r="IS87" i="46"/>
  <c r="IS88" i="46"/>
  <c r="IS89" i="46"/>
  <c r="IS90" i="46"/>
  <c r="IS91" i="46"/>
  <c r="IS92" i="46"/>
  <c r="IS93" i="46"/>
  <c r="IS94" i="46"/>
  <c r="IS95" i="46"/>
  <c r="IS96" i="46"/>
  <c r="IS97" i="46"/>
  <c r="IS98" i="46"/>
  <c r="IS99" i="46"/>
  <c r="IS100" i="46"/>
  <c r="IS101" i="46"/>
  <c r="IS102" i="46"/>
  <c r="IS103" i="46"/>
  <c r="IS104" i="46"/>
  <c r="IS105" i="46"/>
  <c r="IS106" i="46"/>
  <c r="IS107" i="46"/>
  <c r="IS108" i="46"/>
  <c r="IS109" i="46"/>
  <c r="IS110" i="46"/>
  <c r="IS111" i="46"/>
  <c r="IS112" i="46"/>
  <c r="IS113" i="46"/>
  <c r="IS114" i="46"/>
  <c r="IS115" i="46"/>
  <c r="IS116" i="46"/>
  <c r="IS117" i="46"/>
  <c r="IS118" i="46"/>
  <c r="IS119" i="46"/>
  <c r="IS120" i="46"/>
  <c r="IS121" i="46"/>
  <c r="IS122" i="46"/>
  <c r="IS123" i="46"/>
  <c r="IS124" i="46"/>
  <c r="IS125" i="46"/>
  <c r="IS126" i="46"/>
  <c r="IS127" i="46"/>
  <c r="IS128" i="46"/>
  <c r="IS129" i="46"/>
  <c r="IS130" i="46"/>
  <c r="IS131" i="46"/>
  <c r="IS132" i="46"/>
  <c r="IS133" i="46"/>
  <c r="IS134" i="46"/>
  <c r="IS135" i="46"/>
  <c r="IS136" i="46"/>
  <c r="IS137" i="46"/>
  <c r="IS138" i="46"/>
  <c r="IS139" i="46"/>
  <c r="IS140" i="46"/>
  <c r="IS141" i="46"/>
  <c r="IS142" i="46"/>
  <c r="IS143" i="46"/>
  <c r="IS144" i="46"/>
  <c r="IS145" i="46"/>
  <c r="IS146" i="46"/>
  <c r="IS147" i="46"/>
  <c r="IS148" i="46"/>
  <c r="IS149" i="46"/>
  <c r="IS150" i="46"/>
  <c r="IS151" i="46"/>
  <c r="IS152" i="46"/>
  <c r="IS153" i="46"/>
  <c r="IS154" i="46"/>
  <c r="IS155" i="46"/>
  <c r="IS156" i="46"/>
  <c r="IS157" i="46"/>
  <c r="IS158" i="46"/>
  <c r="IS159" i="46"/>
  <c r="IS160" i="46"/>
  <c r="IS161" i="46"/>
  <c r="IS162" i="46"/>
  <c r="IS163" i="46"/>
  <c r="IS164" i="46"/>
  <c r="IS165" i="46"/>
  <c r="IS166" i="46"/>
  <c r="IS167" i="46"/>
  <c r="IS168" i="46"/>
  <c r="IS169" i="46"/>
  <c r="IS170" i="46"/>
  <c r="IS171" i="46"/>
  <c r="IS172" i="46"/>
  <c r="IS173" i="46"/>
  <c r="IS174" i="46"/>
  <c r="IS175" i="46"/>
  <c r="IS176" i="46"/>
  <c r="IS177" i="46"/>
  <c r="IS178" i="46"/>
  <c r="IS179" i="46"/>
  <c r="IS180" i="46"/>
  <c r="IS181" i="46"/>
  <c r="IS182" i="46"/>
  <c r="IS183" i="46"/>
  <c r="IS184" i="46"/>
  <c r="IS185" i="46"/>
  <c r="IS186" i="46"/>
  <c r="IS187" i="46"/>
  <c r="IS188" i="46"/>
  <c r="IS189" i="46"/>
  <c r="IS190" i="46"/>
  <c r="IS191" i="46"/>
  <c r="IS192" i="46"/>
  <c r="IS193" i="46"/>
  <c r="IS194" i="46"/>
  <c r="IS195" i="46"/>
  <c r="IS196" i="46"/>
  <c r="IS197" i="46"/>
  <c r="IS198" i="46"/>
  <c r="IS199" i="46"/>
  <c r="IS200" i="46"/>
  <c r="IS201" i="46"/>
  <c r="IS202" i="46"/>
  <c r="IS203" i="46"/>
  <c r="IS204" i="46"/>
  <c r="IS205" i="46"/>
  <c r="IS206" i="46"/>
  <c r="IS207" i="46"/>
  <c r="IS208" i="46"/>
  <c r="IS209" i="46"/>
  <c r="IS210" i="46"/>
  <c r="IS211" i="46"/>
  <c r="IS212" i="46"/>
  <c r="IS213" i="46"/>
  <c r="IS214" i="46"/>
  <c r="IS215" i="46"/>
  <c r="IS216" i="46"/>
  <c r="IS217" i="46"/>
  <c r="IS218" i="46"/>
  <c r="IS219" i="46"/>
  <c r="IS220" i="46"/>
  <c r="IS221" i="46"/>
  <c r="IS222" i="46"/>
  <c r="IS223" i="46"/>
  <c r="IS224" i="46"/>
  <c r="IS225" i="46"/>
  <c r="IS226" i="46"/>
  <c r="IS227" i="46"/>
  <c r="IS228" i="46"/>
  <c r="IS229" i="46"/>
  <c r="IS230" i="46"/>
  <c r="IS231" i="46"/>
  <c r="IS232" i="46"/>
  <c r="IS233" i="46"/>
  <c r="IS234" i="46"/>
  <c r="IS235" i="46"/>
  <c r="IS236" i="46"/>
  <c r="IS237" i="46"/>
  <c r="IS238" i="46"/>
  <c r="IS239" i="46"/>
  <c r="IS240" i="46"/>
  <c r="IS241" i="46"/>
  <c r="IS242" i="46"/>
  <c r="IS243" i="46"/>
  <c r="IS244" i="46"/>
  <c r="IS245" i="46"/>
  <c r="IS246" i="46"/>
  <c r="IS247" i="46"/>
  <c r="IS248" i="46"/>
  <c r="IS249" i="46"/>
  <c r="IS250" i="46"/>
  <c r="IS251" i="46"/>
  <c r="IS252" i="46"/>
  <c r="IS253" i="46"/>
  <c r="IS254" i="46"/>
  <c r="IS255" i="46"/>
  <c r="IS256" i="46"/>
  <c r="IS257" i="46"/>
  <c r="IS258" i="46"/>
  <c r="IS259" i="46"/>
  <c r="IS260" i="46"/>
  <c r="IS261" i="46"/>
  <c r="IS262" i="46"/>
  <c r="IS263" i="46"/>
  <c r="IS264" i="46"/>
  <c r="IS265" i="46"/>
  <c r="IS266" i="46"/>
  <c r="IS267" i="46"/>
  <c r="IS268" i="46"/>
  <c r="IS269" i="46"/>
  <c r="IS270" i="46"/>
  <c r="IS271" i="46"/>
  <c r="IS272" i="46"/>
  <c r="IS273" i="46"/>
  <c r="IS274" i="46"/>
  <c r="IS275" i="46"/>
  <c r="IS276" i="46"/>
  <c r="IS277" i="46"/>
  <c r="IS278" i="46"/>
  <c r="IS279" i="46"/>
  <c r="IS280" i="46"/>
  <c r="IS281" i="46"/>
  <c r="IS282" i="46"/>
  <c r="IS283" i="46"/>
  <c r="IS284" i="46"/>
  <c r="IS285" i="46"/>
  <c r="IS286" i="46"/>
  <c r="IS287" i="46"/>
  <c r="IS288" i="46"/>
  <c r="IS290" i="46"/>
  <c r="IS29" i="46"/>
  <c r="IS17" i="46"/>
  <c r="IS27" i="46"/>
  <c r="IS289" i="46"/>
  <c r="IS16" i="46"/>
  <c r="IS24" i="46"/>
  <c r="IS22" i="46"/>
  <c r="IS21" i="46"/>
  <c r="IS25" i="46"/>
  <c r="IS14" i="46"/>
  <c r="IS28" i="46"/>
  <c r="IS15" i="46"/>
  <c r="IS18" i="46"/>
  <c r="IR308" i="46"/>
  <c r="I32" i="49"/>
  <c r="J74" i="51" s="1"/>
  <c r="I74" i="51"/>
  <c r="CR364" i="46"/>
  <c r="CR365" i="46"/>
  <c r="CR367" i="46" s="1"/>
  <c r="CR366" i="46"/>
  <c r="CS363" i="46" s="1"/>
  <c r="AQ52" i="51"/>
  <c r="AR49" i="51" s="1"/>
  <c r="AQ53" i="51"/>
  <c r="AQ36" i="51" s="1"/>
  <c r="I41" i="52"/>
  <c r="E41" i="52"/>
  <c r="H41" i="52" s="1"/>
  <c r="H40" i="52"/>
  <c r="D42" i="52"/>
  <c r="J41" i="52"/>
  <c r="BE59" i="51"/>
  <c r="BF56" i="51" s="1"/>
  <c r="BE60" i="51"/>
  <c r="IT19" i="46" l="1"/>
  <c r="IT26" i="46"/>
  <c r="IT20" i="46"/>
  <c r="IT23" i="46"/>
  <c r="CR369" i="46"/>
  <c r="IS292" i="46"/>
  <c r="IU10" i="46"/>
  <c r="IT30" i="46"/>
  <c r="IT31" i="46"/>
  <c r="IT32" i="46"/>
  <c r="IT33" i="46"/>
  <c r="IT34" i="46"/>
  <c r="IT35" i="46"/>
  <c r="IT36" i="46"/>
  <c r="IT37" i="46"/>
  <c r="IT38" i="46"/>
  <c r="IT39" i="46"/>
  <c r="IT40" i="46"/>
  <c r="IT41" i="46"/>
  <c r="IT42" i="46"/>
  <c r="IT43" i="46"/>
  <c r="IT44" i="46"/>
  <c r="IT45" i="46"/>
  <c r="IT46" i="46"/>
  <c r="IT47" i="46"/>
  <c r="IT48" i="46"/>
  <c r="IT49" i="46"/>
  <c r="IT50" i="46"/>
  <c r="IT51" i="46"/>
  <c r="IT52" i="46"/>
  <c r="IT53" i="46"/>
  <c r="IT54" i="46"/>
  <c r="IT55" i="46"/>
  <c r="IT56" i="46"/>
  <c r="IT57" i="46"/>
  <c r="IT58" i="46"/>
  <c r="IT59" i="46"/>
  <c r="IT60" i="46"/>
  <c r="IT61" i="46"/>
  <c r="IT62" i="46"/>
  <c r="IT63" i="46"/>
  <c r="IT64" i="46"/>
  <c r="IT65" i="46"/>
  <c r="IT66" i="46"/>
  <c r="IT67" i="46"/>
  <c r="IT68" i="46"/>
  <c r="IT69" i="46"/>
  <c r="IT70" i="46"/>
  <c r="IT71" i="46"/>
  <c r="IT72" i="46"/>
  <c r="IT73" i="46"/>
  <c r="IT74" i="46"/>
  <c r="IT75" i="46"/>
  <c r="IT76" i="46"/>
  <c r="IT77" i="46"/>
  <c r="IT78" i="46"/>
  <c r="IT79" i="46"/>
  <c r="IT80" i="46"/>
  <c r="IT81" i="46"/>
  <c r="IT82" i="46"/>
  <c r="IT83" i="46"/>
  <c r="IT84" i="46"/>
  <c r="IT85" i="46"/>
  <c r="IT86" i="46"/>
  <c r="IT87" i="46"/>
  <c r="IT88" i="46"/>
  <c r="IT89" i="46"/>
  <c r="IT90" i="46"/>
  <c r="IT91" i="46"/>
  <c r="IT92" i="46"/>
  <c r="IT93" i="46"/>
  <c r="IT94" i="46"/>
  <c r="IT95" i="46"/>
  <c r="IT96" i="46"/>
  <c r="IT97" i="46"/>
  <c r="IT98" i="46"/>
  <c r="IT99" i="46"/>
  <c r="IT100" i="46"/>
  <c r="IT101" i="46"/>
  <c r="IT102" i="46"/>
  <c r="IT103" i="46"/>
  <c r="IT104" i="46"/>
  <c r="IT105" i="46"/>
  <c r="IT106" i="46"/>
  <c r="IT107" i="46"/>
  <c r="IT108" i="46"/>
  <c r="IT109" i="46"/>
  <c r="IT110" i="46"/>
  <c r="IT111" i="46"/>
  <c r="IT112" i="46"/>
  <c r="IT113" i="46"/>
  <c r="IT114" i="46"/>
  <c r="IT115" i="46"/>
  <c r="IT116" i="46"/>
  <c r="IT117" i="46"/>
  <c r="IT118" i="46"/>
  <c r="IT119" i="46"/>
  <c r="IT120" i="46"/>
  <c r="IT121" i="46"/>
  <c r="IT122" i="46"/>
  <c r="IT123" i="46"/>
  <c r="IT124" i="46"/>
  <c r="IT125" i="46"/>
  <c r="IT126" i="46"/>
  <c r="IT127" i="46"/>
  <c r="IT128" i="46"/>
  <c r="IT129" i="46"/>
  <c r="IT130" i="46"/>
  <c r="IT131" i="46"/>
  <c r="IT132" i="46"/>
  <c r="IT133" i="46"/>
  <c r="IT134" i="46"/>
  <c r="IT135" i="46"/>
  <c r="IT136" i="46"/>
  <c r="IT137" i="46"/>
  <c r="IT138" i="46"/>
  <c r="IT139" i="46"/>
  <c r="IT140" i="46"/>
  <c r="IT141" i="46"/>
  <c r="IT142" i="46"/>
  <c r="IT143" i="46"/>
  <c r="IT144" i="46"/>
  <c r="IT145" i="46"/>
  <c r="IT146" i="46"/>
  <c r="IT147" i="46"/>
  <c r="IT148" i="46"/>
  <c r="IT149" i="46"/>
  <c r="IT150" i="46"/>
  <c r="IT151" i="46"/>
  <c r="IT152" i="46"/>
  <c r="IT153" i="46"/>
  <c r="IT154" i="46"/>
  <c r="IT155" i="46"/>
  <c r="IT156" i="46"/>
  <c r="IT157" i="46"/>
  <c r="IT158" i="46"/>
  <c r="IT159" i="46"/>
  <c r="IT160" i="46"/>
  <c r="IT161" i="46"/>
  <c r="IT162" i="46"/>
  <c r="IT163" i="46"/>
  <c r="IT164" i="46"/>
  <c r="IT165" i="46"/>
  <c r="IT166" i="46"/>
  <c r="IT167" i="46"/>
  <c r="IT168" i="46"/>
  <c r="IT169" i="46"/>
  <c r="IT170" i="46"/>
  <c r="IT171" i="46"/>
  <c r="IT172" i="46"/>
  <c r="IT173" i="46"/>
  <c r="IT174" i="46"/>
  <c r="IT175" i="46"/>
  <c r="IT176" i="46"/>
  <c r="IT177" i="46"/>
  <c r="IT178" i="46"/>
  <c r="IT179" i="46"/>
  <c r="IT180" i="46"/>
  <c r="IT181" i="46"/>
  <c r="IT182" i="46"/>
  <c r="IT183" i="46"/>
  <c r="IT184" i="46"/>
  <c r="IT185" i="46"/>
  <c r="IT186" i="46"/>
  <c r="IT187" i="46"/>
  <c r="IT188" i="46"/>
  <c r="IT189" i="46"/>
  <c r="IT190" i="46"/>
  <c r="IT191" i="46"/>
  <c r="IT192" i="46"/>
  <c r="IT193" i="46"/>
  <c r="IT194" i="46"/>
  <c r="IT195" i="46"/>
  <c r="IT196" i="46"/>
  <c r="IT197" i="46"/>
  <c r="IT198" i="46"/>
  <c r="IT199" i="46"/>
  <c r="IT200" i="46"/>
  <c r="IT201" i="46"/>
  <c r="IT202" i="46"/>
  <c r="IT203" i="46"/>
  <c r="IT204" i="46"/>
  <c r="IT205" i="46"/>
  <c r="IT206" i="46"/>
  <c r="IT207" i="46"/>
  <c r="IT208" i="46"/>
  <c r="IT209" i="46"/>
  <c r="IT210" i="46"/>
  <c r="IT211" i="46"/>
  <c r="IT212" i="46"/>
  <c r="IT213" i="46"/>
  <c r="IT214" i="46"/>
  <c r="IT215" i="46"/>
  <c r="IT216" i="46"/>
  <c r="IT217" i="46"/>
  <c r="IT218" i="46"/>
  <c r="IT219" i="46"/>
  <c r="IT220" i="46"/>
  <c r="IT221" i="46"/>
  <c r="IT222" i="46"/>
  <c r="IT223" i="46"/>
  <c r="IT224" i="46"/>
  <c r="IT225" i="46"/>
  <c r="IT226" i="46"/>
  <c r="IT227" i="46"/>
  <c r="IT228" i="46"/>
  <c r="IT229" i="46"/>
  <c r="IT230" i="46"/>
  <c r="IT231" i="46"/>
  <c r="IT232" i="46"/>
  <c r="IT233" i="46"/>
  <c r="IT234" i="46"/>
  <c r="IT235" i="46"/>
  <c r="IT236" i="46"/>
  <c r="IT237" i="46"/>
  <c r="IT238" i="46"/>
  <c r="IT239" i="46"/>
  <c r="IT240" i="46"/>
  <c r="IT241" i="46"/>
  <c r="IT242" i="46"/>
  <c r="IT243" i="46"/>
  <c r="IT244" i="46"/>
  <c r="IT245" i="46"/>
  <c r="IT246" i="46"/>
  <c r="IT247" i="46"/>
  <c r="IT248" i="46"/>
  <c r="IT249" i="46"/>
  <c r="IT250" i="46"/>
  <c r="IT251" i="46"/>
  <c r="IT252" i="46"/>
  <c r="IT253" i="46"/>
  <c r="IT254" i="46"/>
  <c r="IT255" i="46"/>
  <c r="IT256" i="46"/>
  <c r="IT257" i="46"/>
  <c r="IT258" i="46"/>
  <c r="IT259" i="46"/>
  <c r="IT260" i="46"/>
  <c r="IT261" i="46"/>
  <c r="IT262" i="46"/>
  <c r="IT263" i="46"/>
  <c r="IT264" i="46"/>
  <c r="IT265" i="46"/>
  <c r="IT266" i="46"/>
  <c r="IT267" i="46"/>
  <c r="IT268" i="46"/>
  <c r="IT269" i="46"/>
  <c r="IT270" i="46"/>
  <c r="IT271" i="46"/>
  <c r="IT272" i="46"/>
  <c r="IT273" i="46"/>
  <c r="IT274" i="46"/>
  <c r="IT275" i="46"/>
  <c r="IT276" i="46"/>
  <c r="IT277" i="46"/>
  <c r="IT278" i="46"/>
  <c r="IT279" i="46"/>
  <c r="IT280" i="46"/>
  <c r="IT281" i="46"/>
  <c r="IT282" i="46"/>
  <c r="IT283" i="46"/>
  <c r="IT284" i="46"/>
  <c r="IT285" i="46"/>
  <c r="IT286" i="46"/>
  <c r="IT287" i="46"/>
  <c r="IT288" i="46"/>
  <c r="IT290" i="46"/>
  <c r="IT29" i="46"/>
  <c r="IT17" i="46"/>
  <c r="IT27" i="46"/>
  <c r="IT289" i="46"/>
  <c r="IT16" i="46"/>
  <c r="IT24" i="46"/>
  <c r="IT22" i="46"/>
  <c r="IT21" i="46"/>
  <c r="IT25" i="46"/>
  <c r="IT14" i="46"/>
  <c r="IT28" i="46"/>
  <c r="IT15" i="46"/>
  <c r="IT18" i="46"/>
  <c r="IS308" i="46"/>
  <c r="CS364" i="46"/>
  <c r="CS365" i="46"/>
  <c r="CS367" i="46" s="1"/>
  <c r="CS366" i="46"/>
  <c r="CT363" i="46" s="1"/>
  <c r="AR52" i="51"/>
  <c r="AS49" i="51" s="1"/>
  <c r="AR53" i="51"/>
  <c r="AR36" i="51" s="1"/>
  <c r="I42" i="52"/>
  <c r="E42" i="52"/>
  <c r="BF60" i="51"/>
  <c r="BF59" i="51"/>
  <c r="BG56" i="51" s="1"/>
  <c r="J42" i="52"/>
  <c r="D43" i="52"/>
  <c r="IU19" i="46" l="1"/>
  <c r="IU26" i="46"/>
  <c r="IU20" i="46"/>
  <c r="IU23" i="46"/>
  <c r="CS369" i="46"/>
  <c r="IT292" i="46"/>
  <c r="IV10" i="46"/>
  <c r="IU30" i="46"/>
  <c r="IU31" i="46"/>
  <c r="IU32" i="46"/>
  <c r="IU33" i="46"/>
  <c r="IU34" i="46"/>
  <c r="IU35" i="46"/>
  <c r="IU36" i="46"/>
  <c r="IU37" i="46"/>
  <c r="IU38" i="46"/>
  <c r="IU39" i="46"/>
  <c r="IU40" i="46"/>
  <c r="IU41" i="46"/>
  <c r="IU42" i="46"/>
  <c r="IU43" i="46"/>
  <c r="IU44" i="46"/>
  <c r="IU45" i="46"/>
  <c r="IU46" i="46"/>
  <c r="IU47" i="46"/>
  <c r="IU48" i="46"/>
  <c r="IU49" i="46"/>
  <c r="IU50" i="46"/>
  <c r="IU51" i="46"/>
  <c r="IU52" i="46"/>
  <c r="IU53" i="46"/>
  <c r="IU54" i="46"/>
  <c r="IU55" i="46"/>
  <c r="IU56" i="46"/>
  <c r="IU57" i="46"/>
  <c r="IU58" i="46"/>
  <c r="IU59" i="46"/>
  <c r="IU60" i="46"/>
  <c r="IU61" i="46"/>
  <c r="IU62" i="46"/>
  <c r="IU63" i="46"/>
  <c r="IU64" i="46"/>
  <c r="IU65" i="46"/>
  <c r="IU66" i="46"/>
  <c r="IU67" i="46"/>
  <c r="IU68" i="46"/>
  <c r="IU69" i="46"/>
  <c r="IU70" i="46"/>
  <c r="IU71" i="46"/>
  <c r="IU72" i="46"/>
  <c r="IU73" i="46"/>
  <c r="IU74" i="46"/>
  <c r="IU75" i="46"/>
  <c r="IU76" i="46"/>
  <c r="IU77" i="46"/>
  <c r="IU78" i="46"/>
  <c r="IU79" i="46"/>
  <c r="IU80" i="46"/>
  <c r="IU81" i="46"/>
  <c r="IU82" i="46"/>
  <c r="IU83" i="46"/>
  <c r="IU84" i="46"/>
  <c r="IU85" i="46"/>
  <c r="IU86" i="46"/>
  <c r="IU87" i="46"/>
  <c r="IU88" i="46"/>
  <c r="IU89" i="46"/>
  <c r="IU90" i="46"/>
  <c r="IU91" i="46"/>
  <c r="IU92" i="46"/>
  <c r="IU93" i="46"/>
  <c r="IU94" i="46"/>
  <c r="IU95" i="46"/>
  <c r="IU96" i="46"/>
  <c r="IU97" i="46"/>
  <c r="IU98" i="46"/>
  <c r="IU99" i="46"/>
  <c r="IU100" i="46"/>
  <c r="IU101" i="46"/>
  <c r="IU102" i="46"/>
  <c r="IU103" i="46"/>
  <c r="IU104" i="46"/>
  <c r="IU105" i="46"/>
  <c r="IU106" i="46"/>
  <c r="IU107" i="46"/>
  <c r="IU108" i="46"/>
  <c r="IU109" i="46"/>
  <c r="IU110" i="46"/>
  <c r="IU111" i="46"/>
  <c r="IU112" i="46"/>
  <c r="IU113" i="46"/>
  <c r="IU114" i="46"/>
  <c r="IU115" i="46"/>
  <c r="IU116" i="46"/>
  <c r="IU117" i="46"/>
  <c r="IU118" i="46"/>
  <c r="IU119" i="46"/>
  <c r="IU120" i="46"/>
  <c r="IU121" i="46"/>
  <c r="IU122" i="46"/>
  <c r="IU123" i="46"/>
  <c r="IU124" i="46"/>
  <c r="IU125" i="46"/>
  <c r="IU126" i="46"/>
  <c r="IU127" i="46"/>
  <c r="IU128" i="46"/>
  <c r="IU129" i="46"/>
  <c r="IU130" i="46"/>
  <c r="IU131" i="46"/>
  <c r="IU132" i="46"/>
  <c r="IU133" i="46"/>
  <c r="IU134" i="46"/>
  <c r="IU135" i="46"/>
  <c r="IU136" i="46"/>
  <c r="IU137" i="46"/>
  <c r="IU138" i="46"/>
  <c r="IU139" i="46"/>
  <c r="IU140" i="46"/>
  <c r="IU141" i="46"/>
  <c r="IU142" i="46"/>
  <c r="IU143" i="46"/>
  <c r="IU144" i="46"/>
  <c r="IU145" i="46"/>
  <c r="IU146" i="46"/>
  <c r="IU147" i="46"/>
  <c r="IU148" i="46"/>
  <c r="IU149" i="46"/>
  <c r="IU150" i="46"/>
  <c r="IU151" i="46"/>
  <c r="IU152" i="46"/>
  <c r="IU153" i="46"/>
  <c r="IU154" i="46"/>
  <c r="IU155" i="46"/>
  <c r="IU156" i="46"/>
  <c r="IU157" i="46"/>
  <c r="IU158" i="46"/>
  <c r="IU159" i="46"/>
  <c r="IU160" i="46"/>
  <c r="IU161" i="46"/>
  <c r="IU162" i="46"/>
  <c r="IU163" i="46"/>
  <c r="IU164" i="46"/>
  <c r="IU165" i="46"/>
  <c r="IU166" i="46"/>
  <c r="IU167" i="46"/>
  <c r="IU168" i="46"/>
  <c r="IU169" i="46"/>
  <c r="IU170" i="46"/>
  <c r="IU171" i="46"/>
  <c r="IU172" i="46"/>
  <c r="IU173" i="46"/>
  <c r="IU174" i="46"/>
  <c r="IU175" i="46"/>
  <c r="IU176" i="46"/>
  <c r="IU177" i="46"/>
  <c r="IU178" i="46"/>
  <c r="IU179" i="46"/>
  <c r="IU180" i="46"/>
  <c r="IU181" i="46"/>
  <c r="IU182" i="46"/>
  <c r="IU183" i="46"/>
  <c r="IU184" i="46"/>
  <c r="IU185" i="46"/>
  <c r="IU186" i="46"/>
  <c r="IU187" i="46"/>
  <c r="IU188" i="46"/>
  <c r="IU189" i="46"/>
  <c r="IU190" i="46"/>
  <c r="IU191" i="46"/>
  <c r="IU192" i="46"/>
  <c r="IU193" i="46"/>
  <c r="IU194" i="46"/>
  <c r="IU195" i="46"/>
  <c r="IU196" i="46"/>
  <c r="IU197" i="46"/>
  <c r="IU198" i="46"/>
  <c r="IU199" i="46"/>
  <c r="IU200" i="46"/>
  <c r="IU201" i="46"/>
  <c r="IU202" i="46"/>
  <c r="IU203" i="46"/>
  <c r="IU204" i="46"/>
  <c r="IU205" i="46"/>
  <c r="IU206" i="46"/>
  <c r="IU207" i="46"/>
  <c r="IU208" i="46"/>
  <c r="IU209" i="46"/>
  <c r="IU210" i="46"/>
  <c r="IU211" i="46"/>
  <c r="IU212" i="46"/>
  <c r="IU213" i="46"/>
  <c r="IU214" i="46"/>
  <c r="IU215" i="46"/>
  <c r="IU216" i="46"/>
  <c r="IU217" i="46"/>
  <c r="IU218" i="46"/>
  <c r="IU219" i="46"/>
  <c r="IU220" i="46"/>
  <c r="IU221" i="46"/>
  <c r="IU222" i="46"/>
  <c r="IU223" i="46"/>
  <c r="IU224" i="46"/>
  <c r="IU225" i="46"/>
  <c r="IU226" i="46"/>
  <c r="IU227" i="46"/>
  <c r="IU228" i="46"/>
  <c r="IU229" i="46"/>
  <c r="IU230" i="46"/>
  <c r="IU231" i="46"/>
  <c r="IU232" i="46"/>
  <c r="IU233" i="46"/>
  <c r="IU234" i="46"/>
  <c r="IU235" i="46"/>
  <c r="IU236" i="46"/>
  <c r="IU237" i="46"/>
  <c r="IU238" i="46"/>
  <c r="IU239" i="46"/>
  <c r="IU240" i="46"/>
  <c r="IU241" i="46"/>
  <c r="IU242" i="46"/>
  <c r="IU243" i="46"/>
  <c r="IU244" i="46"/>
  <c r="IU245" i="46"/>
  <c r="IU246" i="46"/>
  <c r="IU247" i="46"/>
  <c r="IU248" i="46"/>
  <c r="IU249" i="46"/>
  <c r="IU250" i="46"/>
  <c r="IU251" i="46"/>
  <c r="IU252" i="46"/>
  <c r="IU253" i="46"/>
  <c r="IU254" i="46"/>
  <c r="IU255" i="46"/>
  <c r="IU256" i="46"/>
  <c r="IU257" i="46"/>
  <c r="IU258" i="46"/>
  <c r="IU259" i="46"/>
  <c r="IU260" i="46"/>
  <c r="IU261" i="46"/>
  <c r="IU262" i="46"/>
  <c r="IU263" i="46"/>
  <c r="IU264" i="46"/>
  <c r="IU265" i="46"/>
  <c r="IU266" i="46"/>
  <c r="IU267" i="46"/>
  <c r="IU268" i="46"/>
  <c r="IU269" i="46"/>
  <c r="IU270" i="46"/>
  <c r="IU271" i="46"/>
  <c r="IU272" i="46"/>
  <c r="IU273" i="46"/>
  <c r="IU274" i="46"/>
  <c r="IU275" i="46"/>
  <c r="IU276" i="46"/>
  <c r="IU277" i="46"/>
  <c r="IU278" i="46"/>
  <c r="IU279" i="46"/>
  <c r="IU280" i="46"/>
  <c r="IU281" i="46"/>
  <c r="IU282" i="46"/>
  <c r="IU283" i="46"/>
  <c r="IU284" i="46"/>
  <c r="IU285" i="46"/>
  <c r="IU286" i="46"/>
  <c r="IU287" i="46"/>
  <c r="IU288" i="46"/>
  <c r="IU290" i="46"/>
  <c r="IU29" i="46"/>
  <c r="IU17" i="46"/>
  <c r="IU27" i="46"/>
  <c r="IU289" i="46"/>
  <c r="IU16" i="46"/>
  <c r="IU24" i="46"/>
  <c r="IU22" i="46"/>
  <c r="IU21" i="46"/>
  <c r="IU25" i="46"/>
  <c r="IU14" i="46"/>
  <c r="IU28" i="46"/>
  <c r="IU15" i="46"/>
  <c r="IU18" i="46"/>
  <c r="IT308" i="46"/>
  <c r="CT364" i="46"/>
  <c r="CT365" i="46"/>
  <c r="CT367" i="46" s="1"/>
  <c r="CT366" i="46"/>
  <c r="CU363" i="46" s="1"/>
  <c r="AS52" i="51"/>
  <c r="AT49" i="51" s="1"/>
  <c r="AS53" i="51"/>
  <c r="AS36" i="51" s="1"/>
  <c r="I43" i="52"/>
  <c r="E43" i="52"/>
  <c r="H43" i="52" s="1"/>
  <c r="H42" i="52"/>
  <c r="J43" i="52"/>
  <c r="D44" i="52"/>
  <c r="BG59" i="51"/>
  <c r="BH56" i="51" s="1"/>
  <c r="BG60" i="51"/>
  <c r="IV19" i="46" l="1"/>
  <c r="IV26" i="46"/>
  <c r="IV20" i="46"/>
  <c r="IV23" i="46"/>
  <c r="CT369" i="46"/>
  <c r="IU292" i="46"/>
  <c r="IW10" i="46"/>
  <c r="IV30" i="46"/>
  <c r="IV31" i="46"/>
  <c r="IV32" i="46"/>
  <c r="IV33" i="46"/>
  <c r="IV34" i="46"/>
  <c r="IV35" i="46"/>
  <c r="IV36" i="46"/>
  <c r="IV37" i="46"/>
  <c r="IV38" i="46"/>
  <c r="IV39" i="46"/>
  <c r="IV40" i="46"/>
  <c r="IV41" i="46"/>
  <c r="IV42" i="46"/>
  <c r="IV43" i="46"/>
  <c r="IV44" i="46"/>
  <c r="IV45" i="46"/>
  <c r="IV46" i="46"/>
  <c r="IV47" i="46"/>
  <c r="IV48" i="46"/>
  <c r="IV49" i="46"/>
  <c r="IV50" i="46"/>
  <c r="IV51" i="46"/>
  <c r="IV52" i="46"/>
  <c r="IV53" i="46"/>
  <c r="IV54" i="46"/>
  <c r="IV55" i="46"/>
  <c r="IV56" i="46"/>
  <c r="IV57" i="46"/>
  <c r="IV58" i="46"/>
  <c r="IV59" i="46"/>
  <c r="IV60" i="46"/>
  <c r="IV61" i="46"/>
  <c r="IV62" i="46"/>
  <c r="IV63" i="46"/>
  <c r="IV64" i="46"/>
  <c r="IV65" i="46"/>
  <c r="IV66" i="46"/>
  <c r="IV67" i="46"/>
  <c r="IV68" i="46"/>
  <c r="IV69" i="46"/>
  <c r="IV70" i="46"/>
  <c r="IV71" i="46"/>
  <c r="IV72" i="46"/>
  <c r="IV73" i="46"/>
  <c r="IV74" i="46"/>
  <c r="IV75" i="46"/>
  <c r="IV76" i="46"/>
  <c r="IV77" i="46"/>
  <c r="IV78" i="46"/>
  <c r="IV79" i="46"/>
  <c r="IV80" i="46"/>
  <c r="IV81" i="46"/>
  <c r="IV82" i="46"/>
  <c r="IV83" i="46"/>
  <c r="IV84" i="46"/>
  <c r="IV85" i="46"/>
  <c r="IV86" i="46"/>
  <c r="IV87" i="46"/>
  <c r="IV88" i="46"/>
  <c r="IV89" i="46"/>
  <c r="IV90" i="46"/>
  <c r="IV91" i="46"/>
  <c r="IV92" i="46"/>
  <c r="IV93" i="46"/>
  <c r="IV94" i="46"/>
  <c r="IV95" i="46"/>
  <c r="IV96" i="46"/>
  <c r="IV97" i="46"/>
  <c r="IV98" i="46"/>
  <c r="IV99" i="46"/>
  <c r="IV100" i="46"/>
  <c r="IV101" i="46"/>
  <c r="IV102" i="46"/>
  <c r="IV103" i="46"/>
  <c r="IV104" i="46"/>
  <c r="IV105" i="46"/>
  <c r="IV106" i="46"/>
  <c r="IV107" i="46"/>
  <c r="IV108" i="46"/>
  <c r="IV109" i="46"/>
  <c r="IV110" i="46"/>
  <c r="IV111" i="46"/>
  <c r="IV112" i="46"/>
  <c r="IV113" i="46"/>
  <c r="IV114" i="46"/>
  <c r="IV115" i="46"/>
  <c r="IV116" i="46"/>
  <c r="IV117" i="46"/>
  <c r="IV118" i="46"/>
  <c r="IV119" i="46"/>
  <c r="IV120" i="46"/>
  <c r="IV121" i="46"/>
  <c r="IV122" i="46"/>
  <c r="IV123" i="46"/>
  <c r="IV124" i="46"/>
  <c r="IV125" i="46"/>
  <c r="IV126" i="46"/>
  <c r="IV127" i="46"/>
  <c r="IV128" i="46"/>
  <c r="IV129" i="46"/>
  <c r="IV130" i="46"/>
  <c r="IV131" i="46"/>
  <c r="IV132" i="46"/>
  <c r="IV133" i="46"/>
  <c r="IV134" i="46"/>
  <c r="IV135" i="46"/>
  <c r="IV136" i="46"/>
  <c r="IV137" i="46"/>
  <c r="IV138" i="46"/>
  <c r="IV139" i="46"/>
  <c r="IV140" i="46"/>
  <c r="IV141" i="46"/>
  <c r="IV142" i="46"/>
  <c r="IV143" i="46"/>
  <c r="IV144" i="46"/>
  <c r="IV145" i="46"/>
  <c r="IV146" i="46"/>
  <c r="IV147" i="46"/>
  <c r="IV148" i="46"/>
  <c r="IV149" i="46"/>
  <c r="IV150" i="46"/>
  <c r="IV151" i="46"/>
  <c r="IV152" i="46"/>
  <c r="IV153" i="46"/>
  <c r="IV154" i="46"/>
  <c r="IV155" i="46"/>
  <c r="IV156" i="46"/>
  <c r="IV157" i="46"/>
  <c r="IV158" i="46"/>
  <c r="IV159" i="46"/>
  <c r="IV160" i="46"/>
  <c r="IV161" i="46"/>
  <c r="IV162" i="46"/>
  <c r="IV163" i="46"/>
  <c r="IV164" i="46"/>
  <c r="IV165" i="46"/>
  <c r="IV166" i="46"/>
  <c r="IV167" i="46"/>
  <c r="IV168" i="46"/>
  <c r="IV169" i="46"/>
  <c r="IV170" i="46"/>
  <c r="IV171" i="46"/>
  <c r="IV172" i="46"/>
  <c r="IV173" i="46"/>
  <c r="IV174" i="46"/>
  <c r="IV175" i="46"/>
  <c r="IV176" i="46"/>
  <c r="IV177" i="46"/>
  <c r="IV178" i="46"/>
  <c r="IV179" i="46"/>
  <c r="IV180" i="46"/>
  <c r="IV181" i="46"/>
  <c r="IV182" i="46"/>
  <c r="IV183" i="46"/>
  <c r="IV184" i="46"/>
  <c r="IV185" i="46"/>
  <c r="IV186" i="46"/>
  <c r="IV187" i="46"/>
  <c r="IV188" i="46"/>
  <c r="IV189" i="46"/>
  <c r="IV190" i="46"/>
  <c r="IV191" i="46"/>
  <c r="IV192" i="46"/>
  <c r="IV193" i="46"/>
  <c r="IV194" i="46"/>
  <c r="IV195" i="46"/>
  <c r="IV196" i="46"/>
  <c r="IV197" i="46"/>
  <c r="IV198" i="46"/>
  <c r="IV199" i="46"/>
  <c r="IV200" i="46"/>
  <c r="IV201" i="46"/>
  <c r="IV202" i="46"/>
  <c r="IV203" i="46"/>
  <c r="IV204" i="46"/>
  <c r="IV205" i="46"/>
  <c r="IV206" i="46"/>
  <c r="IV207" i="46"/>
  <c r="IV208" i="46"/>
  <c r="IV209" i="46"/>
  <c r="IV210" i="46"/>
  <c r="IV211" i="46"/>
  <c r="IV212" i="46"/>
  <c r="IV213" i="46"/>
  <c r="IV214" i="46"/>
  <c r="IV215" i="46"/>
  <c r="IV216" i="46"/>
  <c r="IV217" i="46"/>
  <c r="IV218" i="46"/>
  <c r="IV219" i="46"/>
  <c r="IV220" i="46"/>
  <c r="IV221" i="46"/>
  <c r="IV222" i="46"/>
  <c r="IV223" i="46"/>
  <c r="IV224" i="46"/>
  <c r="IV225" i="46"/>
  <c r="IV226" i="46"/>
  <c r="IV227" i="46"/>
  <c r="IV228" i="46"/>
  <c r="IV229" i="46"/>
  <c r="IV230" i="46"/>
  <c r="IV231" i="46"/>
  <c r="IV232" i="46"/>
  <c r="IV233" i="46"/>
  <c r="IV234" i="46"/>
  <c r="IV235" i="46"/>
  <c r="IV236" i="46"/>
  <c r="IV237" i="46"/>
  <c r="IV238" i="46"/>
  <c r="IV239" i="46"/>
  <c r="IV240" i="46"/>
  <c r="IV241" i="46"/>
  <c r="IV242" i="46"/>
  <c r="IV243" i="46"/>
  <c r="IV244" i="46"/>
  <c r="IV245" i="46"/>
  <c r="IV246" i="46"/>
  <c r="IV247" i="46"/>
  <c r="IV248" i="46"/>
  <c r="IV249" i="46"/>
  <c r="IV250" i="46"/>
  <c r="IV251" i="46"/>
  <c r="IV252" i="46"/>
  <c r="IV253" i="46"/>
  <c r="IV254" i="46"/>
  <c r="IV255" i="46"/>
  <c r="IV256" i="46"/>
  <c r="IV257" i="46"/>
  <c r="IV258" i="46"/>
  <c r="IV259" i="46"/>
  <c r="IV260" i="46"/>
  <c r="IV261" i="46"/>
  <c r="IV262" i="46"/>
  <c r="IV263" i="46"/>
  <c r="IV264" i="46"/>
  <c r="IV265" i="46"/>
  <c r="IV266" i="46"/>
  <c r="IV267" i="46"/>
  <c r="IV268" i="46"/>
  <c r="IV269" i="46"/>
  <c r="IV270" i="46"/>
  <c r="IV271" i="46"/>
  <c r="IV272" i="46"/>
  <c r="IV273" i="46"/>
  <c r="IV274" i="46"/>
  <c r="IV275" i="46"/>
  <c r="IV276" i="46"/>
  <c r="IV277" i="46"/>
  <c r="IV278" i="46"/>
  <c r="IV279" i="46"/>
  <c r="IV280" i="46"/>
  <c r="IV281" i="46"/>
  <c r="IV282" i="46"/>
  <c r="IV283" i="46"/>
  <c r="IV284" i="46"/>
  <c r="IV285" i="46"/>
  <c r="IV286" i="46"/>
  <c r="IV287" i="46"/>
  <c r="IV288" i="46"/>
  <c r="IV290" i="46"/>
  <c r="IV29" i="46"/>
  <c r="IV17" i="46"/>
  <c r="IV27" i="46"/>
  <c r="IV289" i="46"/>
  <c r="IV16" i="46"/>
  <c r="IV24" i="46"/>
  <c r="IV22" i="46"/>
  <c r="IV21" i="46"/>
  <c r="IV25" i="46"/>
  <c r="IV14" i="46"/>
  <c r="IV28" i="46"/>
  <c r="IV15" i="46"/>
  <c r="IV18" i="46"/>
  <c r="IU308" i="46"/>
  <c r="CU364" i="46"/>
  <c r="CU365" i="46"/>
  <c r="CU367" i="46" s="1"/>
  <c r="CU366" i="46"/>
  <c r="CV363" i="46" s="1"/>
  <c r="AT52" i="51"/>
  <c r="AU49" i="51" s="1"/>
  <c r="AT53" i="51"/>
  <c r="AT36" i="51" s="1"/>
  <c r="I44" i="52"/>
  <c r="E44" i="52"/>
  <c r="BH60" i="51"/>
  <c r="BH59" i="51"/>
  <c r="BI56" i="51" s="1"/>
  <c r="J44" i="52"/>
  <c r="D45" i="52"/>
  <c r="IW19" i="46" l="1"/>
  <c r="IW26" i="46"/>
  <c r="IW20" i="46"/>
  <c r="IW23" i="46"/>
  <c r="IV292" i="46"/>
  <c r="IX10" i="46"/>
  <c r="IW30" i="46"/>
  <c r="IW31" i="46"/>
  <c r="IW32" i="46"/>
  <c r="IW33" i="46"/>
  <c r="IW34" i="46"/>
  <c r="IW35" i="46"/>
  <c r="IW36" i="46"/>
  <c r="IW37" i="46"/>
  <c r="IW38" i="46"/>
  <c r="IW39" i="46"/>
  <c r="IW40" i="46"/>
  <c r="IW41" i="46"/>
  <c r="IW42" i="46"/>
  <c r="IW43" i="46"/>
  <c r="IW44" i="46"/>
  <c r="IW45" i="46"/>
  <c r="IW46" i="46"/>
  <c r="IW47" i="46"/>
  <c r="IW48" i="46"/>
  <c r="IW49" i="46"/>
  <c r="IW50" i="46"/>
  <c r="IW51" i="46"/>
  <c r="IW52" i="46"/>
  <c r="IW53" i="46"/>
  <c r="IW54" i="46"/>
  <c r="IW55" i="46"/>
  <c r="IW56" i="46"/>
  <c r="IW57" i="46"/>
  <c r="IW58" i="46"/>
  <c r="IW59" i="46"/>
  <c r="IW60" i="46"/>
  <c r="IW61" i="46"/>
  <c r="IW62" i="46"/>
  <c r="IW63" i="46"/>
  <c r="IW64" i="46"/>
  <c r="IW65" i="46"/>
  <c r="IW66" i="46"/>
  <c r="IW67" i="46"/>
  <c r="IW68" i="46"/>
  <c r="IW69" i="46"/>
  <c r="IW70" i="46"/>
  <c r="IW71" i="46"/>
  <c r="IW72" i="46"/>
  <c r="IW73" i="46"/>
  <c r="IW74" i="46"/>
  <c r="IW75" i="46"/>
  <c r="IW76" i="46"/>
  <c r="IW77" i="46"/>
  <c r="IW78" i="46"/>
  <c r="IW79" i="46"/>
  <c r="IW80" i="46"/>
  <c r="IW81" i="46"/>
  <c r="IW82" i="46"/>
  <c r="IW83" i="46"/>
  <c r="IW84" i="46"/>
  <c r="IW85" i="46"/>
  <c r="IW86" i="46"/>
  <c r="IW87" i="46"/>
  <c r="IW88" i="46"/>
  <c r="IW89" i="46"/>
  <c r="IW90" i="46"/>
  <c r="IW91" i="46"/>
  <c r="IW92" i="46"/>
  <c r="IW93" i="46"/>
  <c r="IW94" i="46"/>
  <c r="IW95" i="46"/>
  <c r="IW96" i="46"/>
  <c r="IW97" i="46"/>
  <c r="IW98" i="46"/>
  <c r="IW99" i="46"/>
  <c r="IW100" i="46"/>
  <c r="IW101" i="46"/>
  <c r="IW102" i="46"/>
  <c r="IW103" i="46"/>
  <c r="IW104" i="46"/>
  <c r="IW105" i="46"/>
  <c r="IW106" i="46"/>
  <c r="IW107" i="46"/>
  <c r="IW108" i="46"/>
  <c r="IW109" i="46"/>
  <c r="IW110" i="46"/>
  <c r="IW111" i="46"/>
  <c r="IW112" i="46"/>
  <c r="IW113" i="46"/>
  <c r="IW114" i="46"/>
  <c r="IW115" i="46"/>
  <c r="IW116" i="46"/>
  <c r="IW117" i="46"/>
  <c r="IW118" i="46"/>
  <c r="IW119" i="46"/>
  <c r="IW120" i="46"/>
  <c r="IW121" i="46"/>
  <c r="IW122" i="46"/>
  <c r="IW123" i="46"/>
  <c r="IW124" i="46"/>
  <c r="IW125" i="46"/>
  <c r="IW126" i="46"/>
  <c r="IW127" i="46"/>
  <c r="IW128" i="46"/>
  <c r="IW129" i="46"/>
  <c r="IW130" i="46"/>
  <c r="IW131" i="46"/>
  <c r="IW132" i="46"/>
  <c r="IW133" i="46"/>
  <c r="IW134" i="46"/>
  <c r="IW135" i="46"/>
  <c r="IW136" i="46"/>
  <c r="IW137" i="46"/>
  <c r="IW138" i="46"/>
  <c r="IW139" i="46"/>
  <c r="IW140" i="46"/>
  <c r="IW141" i="46"/>
  <c r="IW142" i="46"/>
  <c r="IW143" i="46"/>
  <c r="IW144" i="46"/>
  <c r="IW145" i="46"/>
  <c r="IW146" i="46"/>
  <c r="IW147" i="46"/>
  <c r="IW148" i="46"/>
  <c r="IW149" i="46"/>
  <c r="IW150" i="46"/>
  <c r="IW151" i="46"/>
  <c r="IW152" i="46"/>
  <c r="IW153" i="46"/>
  <c r="IW154" i="46"/>
  <c r="IW155" i="46"/>
  <c r="IW156" i="46"/>
  <c r="IW157" i="46"/>
  <c r="IW158" i="46"/>
  <c r="IW159" i="46"/>
  <c r="IW160" i="46"/>
  <c r="IW161" i="46"/>
  <c r="IW162" i="46"/>
  <c r="IW163" i="46"/>
  <c r="IW164" i="46"/>
  <c r="IW165" i="46"/>
  <c r="IW166" i="46"/>
  <c r="IW167" i="46"/>
  <c r="IW168" i="46"/>
  <c r="IW169" i="46"/>
  <c r="IW170" i="46"/>
  <c r="IW171" i="46"/>
  <c r="IW172" i="46"/>
  <c r="IW173" i="46"/>
  <c r="IW174" i="46"/>
  <c r="IW175" i="46"/>
  <c r="IW176" i="46"/>
  <c r="IW177" i="46"/>
  <c r="IW178" i="46"/>
  <c r="IW179" i="46"/>
  <c r="IW180" i="46"/>
  <c r="IW181" i="46"/>
  <c r="IW182" i="46"/>
  <c r="IW183" i="46"/>
  <c r="IW184" i="46"/>
  <c r="IW185" i="46"/>
  <c r="IW186" i="46"/>
  <c r="IW187" i="46"/>
  <c r="IW188" i="46"/>
  <c r="IW189" i="46"/>
  <c r="IW190" i="46"/>
  <c r="IW191" i="46"/>
  <c r="IW192" i="46"/>
  <c r="IW193" i="46"/>
  <c r="IW194" i="46"/>
  <c r="IW195" i="46"/>
  <c r="IW196" i="46"/>
  <c r="IW197" i="46"/>
  <c r="IW198" i="46"/>
  <c r="IW199" i="46"/>
  <c r="IW200" i="46"/>
  <c r="IW201" i="46"/>
  <c r="IW202" i="46"/>
  <c r="IW203" i="46"/>
  <c r="IW204" i="46"/>
  <c r="IW205" i="46"/>
  <c r="IW206" i="46"/>
  <c r="IW207" i="46"/>
  <c r="IW208" i="46"/>
  <c r="IW209" i="46"/>
  <c r="IW210" i="46"/>
  <c r="IW211" i="46"/>
  <c r="IW212" i="46"/>
  <c r="IW213" i="46"/>
  <c r="IW214" i="46"/>
  <c r="IW215" i="46"/>
  <c r="IW216" i="46"/>
  <c r="IW217" i="46"/>
  <c r="IW218" i="46"/>
  <c r="IW219" i="46"/>
  <c r="IW220" i="46"/>
  <c r="IW221" i="46"/>
  <c r="IW222" i="46"/>
  <c r="IW223" i="46"/>
  <c r="IW224" i="46"/>
  <c r="IW225" i="46"/>
  <c r="IW226" i="46"/>
  <c r="IW227" i="46"/>
  <c r="IW228" i="46"/>
  <c r="IW229" i="46"/>
  <c r="IW230" i="46"/>
  <c r="IW231" i="46"/>
  <c r="IW232" i="46"/>
  <c r="IW233" i="46"/>
  <c r="IW234" i="46"/>
  <c r="IW235" i="46"/>
  <c r="IW236" i="46"/>
  <c r="IW237" i="46"/>
  <c r="IW238" i="46"/>
  <c r="IW239" i="46"/>
  <c r="IW240" i="46"/>
  <c r="IW241" i="46"/>
  <c r="IW242" i="46"/>
  <c r="IW243" i="46"/>
  <c r="IW244" i="46"/>
  <c r="IW245" i="46"/>
  <c r="IW246" i="46"/>
  <c r="IW247" i="46"/>
  <c r="IW248" i="46"/>
  <c r="IW249" i="46"/>
  <c r="IW250" i="46"/>
  <c r="IW251" i="46"/>
  <c r="IW252" i="46"/>
  <c r="IW253" i="46"/>
  <c r="IW254" i="46"/>
  <c r="IW255" i="46"/>
  <c r="IW256" i="46"/>
  <c r="IW257" i="46"/>
  <c r="IW258" i="46"/>
  <c r="IW259" i="46"/>
  <c r="IW260" i="46"/>
  <c r="IW261" i="46"/>
  <c r="IW262" i="46"/>
  <c r="IW263" i="46"/>
  <c r="IW264" i="46"/>
  <c r="IW265" i="46"/>
  <c r="IW266" i="46"/>
  <c r="IW267" i="46"/>
  <c r="IW268" i="46"/>
  <c r="IW269" i="46"/>
  <c r="IW270" i="46"/>
  <c r="IW271" i="46"/>
  <c r="IW272" i="46"/>
  <c r="IW273" i="46"/>
  <c r="IW274" i="46"/>
  <c r="IW275" i="46"/>
  <c r="IW276" i="46"/>
  <c r="IW277" i="46"/>
  <c r="IW278" i="46"/>
  <c r="IW279" i="46"/>
  <c r="IW280" i="46"/>
  <c r="IW281" i="46"/>
  <c r="IW282" i="46"/>
  <c r="IW283" i="46"/>
  <c r="IW284" i="46"/>
  <c r="IW285" i="46"/>
  <c r="IW286" i="46"/>
  <c r="IW287" i="46"/>
  <c r="IW288" i="46"/>
  <c r="IW290" i="46"/>
  <c r="IW29" i="46"/>
  <c r="IW17" i="46"/>
  <c r="IW27" i="46"/>
  <c r="IW289" i="46"/>
  <c r="IW16" i="46"/>
  <c r="IW24" i="46"/>
  <c r="IW22" i="46"/>
  <c r="IW21" i="46"/>
  <c r="IW25" i="46"/>
  <c r="IW14" i="46"/>
  <c r="IW28" i="46"/>
  <c r="IW15" i="46"/>
  <c r="IW18" i="46"/>
  <c r="IV308" i="46"/>
  <c r="CV364" i="46"/>
  <c r="CV365" i="46"/>
  <c r="CV367" i="46" s="1"/>
  <c r="CV366" i="46"/>
  <c r="CW363" i="46" s="1"/>
  <c r="CU369" i="46"/>
  <c r="AU52" i="51"/>
  <c r="AV49" i="51" s="1"/>
  <c r="AU53" i="51"/>
  <c r="AU36" i="51" s="1"/>
  <c r="I45" i="52"/>
  <c r="E45" i="52"/>
  <c r="H45" i="52" s="1"/>
  <c r="H44" i="52"/>
  <c r="D46" i="52"/>
  <c r="J45" i="52"/>
  <c r="BI59" i="51"/>
  <c r="BJ56" i="51" s="1"/>
  <c r="BI60" i="51"/>
  <c r="IX19" i="46" l="1"/>
  <c r="IX26" i="46"/>
  <c r="IX20" i="46"/>
  <c r="IX23" i="46"/>
  <c r="CV369" i="46"/>
  <c r="IW292" i="46"/>
  <c r="IY10" i="46"/>
  <c r="IX30" i="46"/>
  <c r="IX31" i="46"/>
  <c r="IX32" i="46"/>
  <c r="IX33" i="46"/>
  <c r="IX34" i="46"/>
  <c r="IX35" i="46"/>
  <c r="IX36" i="46"/>
  <c r="IX37" i="46"/>
  <c r="IX38" i="46"/>
  <c r="IX39" i="46"/>
  <c r="IX40" i="46"/>
  <c r="IX41" i="46"/>
  <c r="IX42" i="46"/>
  <c r="IX43" i="46"/>
  <c r="IX44" i="46"/>
  <c r="IX45" i="46"/>
  <c r="IX46" i="46"/>
  <c r="IX47" i="46"/>
  <c r="IX48" i="46"/>
  <c r="IX49" i="46"/>
  <c r="IX50" i="46"/>
  <c r="IX51" i="46"/>
  <c r="IX52" i="46"/>
  <c r="IX53" i="46"/>
  <c r="IX54" i="46"/>
  <c r="IX55" i="46"/>
  <c r="IX56" i="46"/>
  <c r="IX57" i="46"/>
  <c r="IX58" i="46"/>
  <c r="IX59" i="46"/>
  <c r="IX60" i="46"/>
  <c r="IX61" i="46"/>
  <c r="IX62" i="46"/>
  <c r="IX63" i="46"/>
  <c r="IX64" i="46"/>
  <c r="IX65" i="46"/>
  <c r="IX66" i="46"/>
  <c r="IX67" i="46"/>
  <c r="IX68" i="46"/>
  <c r="IX69" i="46"/>
  <c r="IX70" i="46"/>
  <c r="IX71" i="46"/>
  <c r="IX72" i="46"/>
  <c r="IX73" i="46"/>
  <c r="IX74" i="46"/>
  <c r="IX75" i="46"/>
  <c r="IX76" i="46"/>
  <c r="IX77" i="46"/>
  <c r="IX78" i="46"/>
  <c r="IX79" i="46"/>
  <c r="IX80" i="46"/>
  <c r="IX81" i="46"/>
  <c r="IX82" i="46"/>
  <c r="IX83" i="46"/>
  <c r="IX84" i="46"/>
  <c r="IX85" i="46"/>
  <c r="IX86" i="46"/>
  <c r="IX87" i="46"/>
  <c r="IX88" i="46"/>
  <c r="IX89" i="46"/>
  <c r="IX90" i="46"/>
  <c r="IX91" i="46"/>
  <c r="IX92" i="46"/>
  <c r="IX93" i="46"/>
  <c r="IX94" i="46"/>
  <c r="IX95" i="46"/>
  <c r="IX96" i="46"/>
  <c r="IX97" i="46"/>
  <c r="IX98" i="46"/>
  <c r="IX99" i="46"/>
  <c r="IX100" i="46"/>
  <c r="IX101" i="46"/>
  <c r="IX102" i="46"/>
  <c r="IX103" i="46"/>
  <c r="IX104" i="46"/>
  <c r="IX105" i="46"/>
  <c r="IX106" i="46"/>
  <c r="IX107" i="46"/>
  <c r="IX108" i="46"/>
  <c r="IX109" i="46"/>
  <c r="IX110" i="46"/>
  <c r="IX111" i="46"/>
  <c r="IX112" i="46"/>
  <c r="IX113" i="46"/>
  <c r="IX114" i="46"/>
  <c r="IX115" i="46"/>
  <c r="IX116" i="46"/>
  <c r="IX117" i="46"/>
  <c r="IX118" i="46"/>
  <c r="IX119" i="46"/>
  <c r="IX120" i="46"/>
  <c r="IX121" i="46"/>
  <c r="IX122" i="46"/>
  <c r="IX123" i="46"/>
  <c r="IX124" i="46"/>
  <c r="IX125" i="46"/>
  <c r="IX126" i="46"/>
  <c r="IX127" i="46"/>
  <c r="IX128" i="46"/>
  <c r="IX129" i="46"/>
  <c r="IX130" i="46"/>
  <c r="IX131" i="46"/>
  <c r="IX132" i="46"/>
  <c r="IX133" i="46"/>
  <c r="IX134" i="46"/>
  <c r="IX135" i="46"/>
  <c r="IX136" i="46"/>
  <c r="IX137" i="46"/>
  <c r="IX138" i="46"/>
  <c r="IX139" i="46"/>
  <c r="IX140" i="46"/>
  <c r="IX141" i="46"/>
  <c r="IX142" i="46"/>
  <c r="IX143" i="46"/>
  <c r="IX144" i="46"/>
  <c r="IX145" i="46"/>
  <c r="IX146" i="46"/>
  <c r="IX147" i="46"/>
  <c r="IX148" i="46"/>
  <c r="IX149" i="46"/>
  <c r="IX150" i="46"/>
  <c r="IX151" i="46"/>
  <c r="IX152" i="46"/>
  <c r="IX153" i="46"/>
  <c r="IX154" i="46"/>
  <c r="IX155" i="46"/>
  <c r="IX156" i="46"/>
  <c r="IX157" i="46"/>
  <c r="IX158" i="46"/>
  <c r="IX159" i="46"/>
  <c r="IX160" i="46"/>
  <c r="IX161" i="46"/>
  <c r="IX162" i="46"/>
  <c r="IX163" i="46"/>
  <c r="IX164" i="46"/>
  <c r="IX165" i="46"/>
  <c r="IX166" i="46"/>
  <c r="IX167" i="46"/>
  <c r="IX168" i="46"/>
  <c r="IX169" i="46"/>
  <c r="IX170" i="46"/>
  <c r="IX171" i="46"/>
  <c r="IX172" i="46"/>
  <c r="IX173" i="46"/>
  <c r="IX174" i="46"/>
  <c r="IX175" i="46"/>
  <c r="IX176" i="46"/>
  <c r="IX177" i="46"/>
  <c r="IX178" i="46"/>
  <c r="IX179" i="46"/>
  <c r="IX180" i="46"/>
  <c r="IX181" i="46"/>
  <c r="IX182" i="46"/>
  <c r="IX183" i="46"/>
  <c r="IX184" i="46"/>
  <c r="IX185" i="46"/>
  <c r="IX186" i="46"/>
  <c r="IX187" i="46"/>
  <c r="IX188" i="46"/>
  <c r="IX189" i="46"/>
  <c r="IX190" i="46"/>
  <c r="IX191" i="46"/>
  <c r="IX192" i="46"/>
  <c r="IX193" i="46"/>
  <c r="IX194" i="46"/>
  <c r="IX195" i="46"/>
  <c r="IX196" i="46"/>
  <c r="IX197" i="46"/>
  <c r="IX198" i="46"/>
  <c r="IX199" i="46"/>
  <c r="IX200" i="46"/>
  <c r="IX201" i="46"/>
  <c r="IX202" i="46"/>
  <c r="IX203" i="46"/>
  <c r="IX204" i="46"/>
  <c r="IX205" i="46"/>
  <c r="IX206" i="46"/>
  <c r="IX207" i="46"/>
  <c r="IX208" i="46"/>
  <c r="IX209" i="46"/>
  <c r="IX210" i="46"/>
  <c r="IX211" i="46"/>
  <c r="IX212" i="46"/>
  <c r="IX213" i="46"/>
  <c r="IX214" i="46"/>
  <c r="IX215" i="46"/>
  <c r="IX216" i="46"/>
  <c r="IX217" i="46"/>
  <c r="IX218" i="46"/>
  <c r="IX219" i="46"/>
  <c r="IX220" i="46"/>
  <c r="IX221" i="46"/>
  <c r="IX222" i="46"/>
  <c r="IX223" i="46"/>
  <c r="IX224" i="46"/>
  <c r="IX225" i="46"/>
  <c r="IX226" i="46"/>
  <c r="IX227" i="46"/>
  <c r="IX228" i="46"/>
  <c r="IX229" i="46"/>
  <c r="IX230" i="46"/>
  <c r="IX231" i="46"/>
  <c r="IX232" i="46"/>
  <c r="IX233" i="46"/>
  <c r="IX234" i="46"/>
  <c r="IX235" i="46"/>
  <c r="IX236" i="46"/>
  <c r="IX237" i="46"/>
  <c r="IX238" i="46"/>
  <c r="IX239" i="46"/>
  <c r="IX240" i="46"/>
  <c r="IX241" i="46"/>
  <c r="IX242" i="46"/>
  <c r="IX243" i="46"/>
  <c r="IX244" i="46"/>
  <c r="IX245" i="46"/>
  <c r="IX246" i="46"/>
  <c r="IX247" i="46"/>
  <c r="IX248" i="46"/>
  <c r="IX249" i="46"/>
  <c r="IX250" i="46"/>
  <c r="IX251" i="46"/>
  <c r="IX252" i="46"/>
  <c r="IX253" i="46"/>
  <c r="IX254" i="46"/>
  <c r="IX255" i="46"/>
  <c r="IX256" i="46"/>
  <c r="IX257" i="46"/>
  <c r="IX258" i="46"/>
  <c r="IX259" i="46"/>
  <c r="IX260" i="46"/>
  <c r="IX261" i="46"/>
  <c r="IX262" i="46"/>
  <c r="IX263" i="46"/>
  <c r="IX264" i="46"/>
  <c r="IX265" i="46"/>
  <c r="IX266" i="46"/>
  <c r="IX267" i="46"/>
  <c r="IX268" i="46"/>
  <c r="IX269" i="46"/>
  <c r="IX270" i="46"/>
  <c r="IX271" i="46"/>
  <c r="IX272" i="46"/>
  <c r="IX273" i="46"/>
  <c r="IX274" i="46"/>
  <c r="IX275" i="46"/>
  <c r="IX276" i="46"/>
  <c r="IX277" i="46"/>
  <c r="IX278" i="46"/>
  <c r="IX279" i="46"/>
  <c r="IX280" i="46"/>
  <c r="IX281" i="46"/>
  <c r="IX282" i="46"/>
  <c r="IX283" i="46"/>
  <c r="IX284" i="46"/>
  <c r="IX285" i="46"/>
  <c r="IX286" i="46"/>
  <c r="IX287" i="46"/>
  <c r="IX288" i="46"/>
  <c r="IX290" i="46"/>
  <c r="IX29" i="46"/>
  <c r="IX17" i="46"/>
  <c r="IX27" i="46"/>
  <c r="IX289" i="46"/>
  <c r="IX16" i="46"/>
  <c r="IX24" i="46"/>
  <c r="IX22" i="46"/>
  <c r="IX21" i="46"/>
  <c r="IX25" i="46"/>
  <c r="IX14" i="46"/>
  <c r="IX28" i="46"/>
  <c r="IX15" i="46"/>
  <c r="IX18" i="46"/>
  <c r="IW308" i="46"/>
  <c r="CW364" i="46"/>
  <c r="CW365" i="46"/>
  <c r="CW367" i="46" s="1"/>
  <c r="CW366" i="46"/>
  <c r="CX363" i="46" s="1"/>
  <c r="AV52" i="51"/>
  <c r="AW49" i="51" s="1"/>
  <c r="AV53" i="51"/>
  <c r="AV36" i="51" s="1"/>
  <c r="I46" i="52"/>
  <c r="E46" i="52"/>
  <c r="BJ60" i="51"/>
  <c r="BJ59" i="51"/>
  <c r="BK56" i="51" s="1"/>
  <c r="J46" i="52"/>
  <c r="D47" i="52"/>
  <c r="IY19" i="46" l="1"/>
  <c r="IY26" i="46"/>
  <c r="IY20" i="46"/>
  <c r="IY23" i="46"/>
  <c r="IX292" i="46"/>
  <c r="IZ10" i="46"/>
  <c r="IY30" i="46"/>
  <c r="IY31" i="46"/>
  <c r="IY32" i="46"/>
  <c r="IY33" i="46"/>
  <c r="IY34" i="46"/>
  <c r="IY35" i="46"/>
  <c r="IY36" i="46"/>
  <c r="IY37" i="46"/>
  <c r="IY38" i="46"/>
  <c r="IY39" i="46"/>
  <c r="IY40" i="46"/>
  <c r="IY41" i="46"/>
  <c r="IY42" i="46"/>
  <c r="IY43" i="46"/>
  <c r="IY44" i="46"/>
  <c r="IY45" i="46"/>
  <c r="IY46" i="46"/>
  <c r="IY47" i="46"/>
  <c r="IY48" i="46"/>
  <c r="IY49" i="46"/>
  <c r="IY50" i="46"/>
  <c r="IY51" i="46"/>
  <c r="IY52" i="46"/>
  <c r="IY53" i="46"/>
  <c r="IY54" i="46"/>
  <c r="IY55" i="46"/>
  <c r="IY56" i="46"/>
  <c r="IY57" i="46"/>
  <c r="IY58" i="46"/>
  <c r="IY59" i="46"/>
  <c r="IY60" i="46"/>
  <c r="IY61" i="46"/>
  <c r="IY62" i="46"/>
  <c r="IY63" i="46"/>
  <c r="IY64" i="46"/>
  <c r="IY65" i="46"/>
  <c r="IY66" i="46"/>
  <c r="IY67" i="46"/>
  <c r="IY68" i="46"/>
  <c r="IY69" i="46"/>
  <c r="IY70" i="46"/>
  <c r="IY71" i="46"/>
  <c r="IY72" i="46"/>
  <c r="IY73" i="46"/>
  <c r="IY74" i="46"/>
  <c r="IY75" i="46"/>
  <c r="IY76" i="46"/>
  <c r="IY77" i="46"/>
  <c r="IY78" i="46"/>
  <c r="IY79" i="46"/>
  <c r="IY80" i="46"/>
  <c r="IY81" i="46"/>
  <c r="IY82" i="46"/>
  <c r="IY83" i="46"/>
  <c r="IY84" i="46"/>
  <c r="IY85" i="46"/>
  <c r="IY86" i="46"/>
  <c r="IY87" i="46"/>
  <c r="IY88" i="46"/>
  <c r="IY89" i="46"/>
  <c r="IY90" i="46"/>
  <c r="IY91" i="46"/>
  <c r="IY92" i="46"/>
  <c r="IY93" i="46"/>
  <c r="IY94" i="46"/>
  <c r="IY95" i="46"/>
  <c r="IY96" i="46"/>
  <c r="IY97" i="46"/>
  <c r="IY98" i="46"/>
  <c r="IY99" i="46"/>
  <c r="IY100" i="46"/>
  <c r="IY101" i="46"/>
  <c r="IY102" i="46"/>
  <c r="IY103" i="46"/>
  <c r="IY104" i="46"/>
  <c r="IY105" i="46"/>
  <c r="IY106" i="46"/>
  <c r="IY107" i="46"/>
  <c r="IY108" i="46"/>
  <c r="IY109" i="46"/>
  <c r="IY110" i="46"/>
  <c r="IY111" i="46"/>
  <c r="IY112" i="46"/>
  <c r="IY113" i="46"/>
  <c r="IY114" i="46"/>
  <c r="IY115" i="46"/>
  <c r="IY116" i="46"/>
  <c r="IY117" i="46"/>
  <c r="IY118" i="46"/>
  <c r="IY119" i="46"/>
  <c r="IY120" i="46"/>
  <c r="IY121" i="46"/>
  <c r="IY122" i="46"/>
  <c r="IY123" i="46"/>
  <c r="IY124" i="46"/>
  <c r="IY125" i="46"/>
  <c r="IY126" i="46"/>
  <c r="IY127" i="46"/>
  <c r="IY128" i="46"/>
  <c r="IY129" i="46"/>
  <c r="IY130" i="46"/>
  <c r="IY131" i="46"/>
  <c r="IY132" i="46"/>
  <c r="IY133" i="46"/>
  <c r="IY134" i="46"/>
  <c r="IY135" i="46"/>
  <c r="IY136" i="46"/>
  <c r="IY137" i="46"/>
  <c r="IY138" i="46"/>
  <c r="IY139" i="46"/>
  <c r="IY140" i="46"/>
  <c r="IY141" i="46"/>
  <c r="IY142" i="46"/>
  <c r="IY143" i="46"/>
  <c r="IY144" i="46"/>
  <c r="IY145" i="46"/>
  <c r="IY146" i="46"/>
  <c r="IY147" i="46"/>
  <c r="IY148" i="46"/>
  <c r="IY149" i="46"/>
  <c r="IY150" i="46"/>
  <c r="IY151" i="46"/>
  <c r="IY152" i="46"/>
  <c r="IY153" i="46"/>
  <c r="IY154" i="46"/>
  <c r="IY155" i="46"/>
  <c r="IY156" i="46"/>
  <c r="IY157" i="46"/>
  <c r="IY158" i="46"/>
  <c r="IY159" i="46"/>
  <c r="IY160" i="46"/>
  <c r="IY161" i="46"/>
  <c r="IY162" i="46"/>
  <c r="IY163" i="46"/>
  <c r="IY164" i="46"/>
  <c r="IY165" i="46"/>
  <c r="IY166" i="46"/>
  <c r="IY167" i="46"/>
  <c r="IY168" i="46"/>
  <c r="IY169" i="46"/>
  <c r="IY170" i="46"/>
  <c r="IY171" i="46"/>
  <c r="IY172" i="46"/>
  <c r="IY173" i="46"/>
  <c r="IY174" i="46"/>
  <c r="IY175" i="46"/>
  <c r="IY176" i="46"/>
  <c r="IY177" i="46"/>
  <c r="IY178" i="46"/>
  <c r="IY179" i="46"/>
  <c r="IY180" i="46"/>
  <c r="IY181" i="46"/>
  <c r="IY182" i="46"/>
  <c r="IY183" i="46"/>
  <c r="IY184" i="46"/>
  <c r="IY185" i="46"/>
  <c r="IY186" i="46"/>
  <c r="IY187" i="46"/>
  <c r="IY188" i="46"/>
  <c r="IY189" i="46"/>
  <c r="IY190" i="46"/>
  <c r="IY191" i="46"/>
  <c r="IY192" i="46"/>
  <c r="IY193" i="46"/>
  <c r="IY194" i="46"/>
  <c r="IY195" i="46"/>
  <c r="IY196" i="46"/>
  <c r="IY197" i="46"/>
  <c r="IY198" i="46"/>
  <c r="IY199" i="46"/>
  <c r="IY200" i="46"/>
  <c r="IY201" i="46"/>
  <c r="IY202" i="46"/>
  <c r="IY203" i="46"/>
  <c r="IY204" i="46"/>
  <c r="IY205" i="46"/>
  <c r="IY206" i="46"/>
  <c r="IY207" i="46"/>
  <c r="IY208" i="46"/>
  <c r="IY209" i="46"/>
  <c r="IY210" i="46"/>
  <c r="IY211" i="46"/>
  <c r="IY212" i="46"/>
  <c r="IY213" i="46"/>
  <c r="IY214" i="46"/>
  <c r="IY215" i="46"/>
  <c r="IY216" i="46"/>
  <c r="IY217" i="46"/>
  <c r="IY218" i="46"/>
  <c r="IY219" i="46"/>
  <c r="IY220" i="46"/>
  <c r="IY221" i="46"/>
  <c r="IY222" i="46"/>
  <c r="IY223" i="46"/>
  <c r="IY224" i="46"/>
  <c r="IY225" i="46"/>
  <c r="IY226" i="46"/>
  <c r="IY227" i="46"/>
  <c r="IY228" i="46"/>
  <c r="IY229" i="46"/>
  <c r="IY230" i="46"/>
  <c r="IY231" i="46"/>
  <c r="IY232" i="46"/>
  <c r="IY233" i="46"/>
  <c r="IY234" i="46"/>
  <c r="IY235" i="46"/>
  <c r="IY236" i="46"/>
  <c r="IY237" i="46"/>
  <c r="IY238" i="46"/>
  <c r="IY239" i="46"/>
  <c r="IY240" i="46"/>
  <c r="IY241" i="46"/>
  <c r="IY242" i="46"/>
  <c r="IY243" i="46"/>
  <c r="IY244" i="46"/>
  <c r="IY245" i="46"/>
  <c r="IY246" i="46"/>
  <c r="IY247" i="46"/>
  <c r="IY248" i="46"/>
  <c r="IY249" i="46"/>
  <c r="IY250" i="46"/>
  <c r="IY251" i="46"/>
  <c r="IY252" i="46"/>
  <c r="IY253" i="46"/>
  <c r="IY254" i="46"/>
  <c r="IY255" i="46"/>
  <c r="IY256" i="46"/>
  <c r="IY257" i="46"/>
  <c r="IY258" i="46"/>
  <c r="IY259" i="46"/>
  <c r="IY260" i="46"/>
  <c r="IY261" i="46"/>
  <c r="IY262" i="46"/>
  <c r="IY263" i="46"/>
  <c r="IY264" i="46"/>
  <c r="IY265" i="46"/>
  <c r="IY266" i="46"/>
  <c r="IY267" i="46"/>
  <c r="IY268" i="46"/>
  <c r="IY269" i="46"/>
  <c r="IY270" i="46"/>
  <c r="IY271" i="46"/>
  <c r="IY272" i="46"/>
  <c r="IY273" i="46"/>
  <c r="IY274" i="46"/>
  <c r="IY275" i="46"/>
  <c r="IY276" i="46"/>
  <c r="IY277" i="46"/>
  <c r="IY278" i="46"/>
  <c r="IY279" i="46"/>
  <c r="IY280" i="46"/>
  <c r="IY281" i="46"/>
  <c r="IY282" i="46"/>
  <c r="IY283" i="46"/>
  <c r="IY284" i="46"/>
  <c r="IY285" i="46"/>
  <c r="IY286" i="46"/>
  <c r="IY287" i="46"/>
  <c r="IY288" i="46"/>
  <c r="IY290" i="46"/>
  <c r="IY29" i="46"/>
  <c r="IY17" i="46"/>
  <c r="IY27" i="46"/>
  <c r="IY289" i="46"/>
  <c r="IY16" i="46"/>
  <c r="IY24" i="46"/>
  <c r="IY22" i="46"/>
  <c r="IY21" i="46"/>
  <c r="IY25" i="46"/>
  <c r="IY14" i="46"/>
  <c r="IY28" i="46"/>
  <c r="IY15" i="46"/>
  <c r="IY18" i="46"/>
  <c r="IX308" i="46"/>
  <c r="CX364" i="46"/>
  <c r="CX365" i="46"/>
  <c r="CX367" i="46" s="1"/>
  <c r="CX366" i="46"/>
  <c r="CY363" i="46" s="1"/>
  <c r="CW369" i="46"/>
  <c r="AW52" i="51"/>
  <c r="AX49" i="51" s="1"/>
  <c r="AW53" i="51"/>
  <c r="AW36" i="51" s="1"/>
  <c r="I47" i="52"/>
  <c r="E47" i="52"/>
  <c r="H47" i="52" s="1"/>
  <c r="H46" i="52"/>
  <c r="D48" i="52"/>
  <c r="J47" i="52"/>
  <c r="BK60" i="51"/>
  <c r="BK59" i="51"/>
  <c r="BL56" i="51" s="1"/>
  <c r="IZ19" i="46" l="1"/>
  <c r="IZ26" i="46"/>
  <c r="IZ20" i="46"/>
  <c r="IZ23" i="46"/>
  <c r="CX369" i="46"/>
  <c r="IY292" i="46"/>
  <c r="JA10" i="46"/>
  <c r="IZ30" i="46"/>
  <c r="IZ31" i="46"/>
  <c r="IZ32" i="46"/>
  <c r="IZ33" i="46"/>
  <c r="IZ34" i="46"/>
  <c r="IZ35" i="46"/>
  <c r="IZ36" i="46"/>
  <c r="IZ37" i="46"/>
  <c r="IZ38" i="46"/>
  <c r="IZ39" i="46"/>
  <c r="IZ40" i="46"/>
  <c r="IZ41" i="46"/>
  <c r="IZ42" i="46"/>
  <c r="IZ43" i="46"/>
  <c r="IZ44" i="46"/>
  <c r="IZ45" i="46"/>
  <c r="IZ46" i="46"/>
  <c r="IZ47" i="46"/>
  <c r="IZ48" i="46"/>
  <c r="IZ49" i="46"/>
  <c r="IZ50" i="46"/>
  <c r="IZ51" i="46"/>
  <c r="IZ52" i="46"/>
  <c r="IZ53" i="46"/>
  <c r="IZ54" i="46"/>
  <c r="IZ55" i="46"/>
  <c r="IZ56" i="46"/>
  <c r="IZ57" i="46"/>
  <c r="IZ58" i="46"/>
  <c r="IZ59" i="46"/>
  <c r="IZ60" i="46"/>
  <c r="IZ61" i="46"/>
  <c r="IZ62" i="46"/>
  <c r="IZ63" i="46"/>
  <c r="IZ64" i="46"/>
  <c r="IZ65" i="46"/>
  <c r="IZ66" i="46"/>
  <c r="IZ67" i="46"/>
  <c r="IZ68" i="46"/>
  <c r="IZ69" i="46"/>
  <c r="IZ70" i="46"/>
  <c r="IZ71" i="46"/>
  <c r="IZ72" i="46"/>
  <c r="IZ73" i="46"/>
  <c r="IZ74" i="46"/>
  <c r="IZ75" i="46"/>
  <c r="IZ76" i="46"/>
  <c r="IZ77" i="46"/>
  <c r="IZ78" i="46"/>
  <c r="IZ79" i="46"/>
  <c r="IZ80" i="46"/>
  <c r="IZ81" i="46"/>
  <c r="IZ82" i="46"/>
  <c r="IZ83" i="46"/>
  <c r="IZ84" i="46"/>
  <c r="IZ85" i="46"/>
  <c r="IZ86" i="46"/>
  <c r="IZ87" i="46"/>
  <c r="IZ88" i="46"/>
  <c r="IZ89" i="46"/>
  <c r="IZ90" i="46"/>
  <c r="IZ91" i="46"/>
  <c r="IZ92" i="46"/>
  <c r="IZ93" i="46"/>
  <c r="IZ94" i="46"/>
  <c r="IZ95" i="46"/>
  <c r="IZ96" i="46"/>
  <c r="IZ97" i="46"/>
  <c r="IZ98" i="46"/>
  <c r="IZ99" i="46"/>
  <c r="IZ100" i="46"/>
  <c r="IZ101" i="46"/>
  <c r="IZ102" i="46"/>
  <c r="IZ103" i="46"/>
  <c r="IZ104" i="46"/>
  <c r="IZ105" i="46"/>
  <c r="IZ106" i="46"/>
  <c r="IZ107" i="46"/>
  <c r="IZ108" i="46"/>
  <c r="IZ109" i="46"/>
  <c r="IZ110" i="46"/>
  <c r="IZ111" i="46"/>
  <c r="IZ112" i="46"/>
  <c r="IZ113" i="46"/>
  <c r="IZ114" i="46"/>
  <c r="IZ115" i="46"/>
  <c r="IZ116" i="46"/>
  <c r="IZ117" i="46"/>
  <c r="IZ118" i="46"/>
  <c r="IZ119" i="46"/>
  <c r="IZ120" i="46"/>
  <c r="IZ121" i="46"/>
  <c r="IZ122" i="46"/>
  <c r="IZ123" i="46"/>
  <c r="IZ124" i="46"/>
  <c r="IZ125" i="46"/>
  <c r="IZ126" i="46"/>
  <c r="IZ127" i="46"/>
  <c r="IZ128" i="46"/>
  <c r="IZ129" i="46"/>
  <c r="IZ130" i="46"/>
  <c r="IZ131" i="46"/>
  <c r="IZ132" i="46"/>
  <c r="IZ133" i="46"/>
  <c r="IZ134" i="46"/>
  <c r="IZ135" i="46"/>
  <c r="IZ136" i="46"/>
  <c r="IZ137" i="46"/>
  <c r="IZ138" i="46"/>
  <c r="IZ139" i="46"/>
  <c r="IZ140" i="46"/>
  <c r="IZ141" i="46"/>
  <c r="IZ142" i="46"/>
  <c r="IZ143" i="46"/>
  <c r="IZ144" i="46"/>
  <c r="IZ145" i="46"/>
  <c r="IZ146" i="46"/>
  <c r="IZ147" i="46"/>
  <c r="IZ148" i="46"/>
  <c r="IZ149" i="46"/>
  <c r="IZ150" i="46"/>
  <c r="IZ151" i="46"/>
  <c r="IZ152" i="46"/>
  <c r="IZ153" i="46"/>
  <c r="IZ154" i="46"/>
  <c r="IZ155" i="46"/>
  <c r="IZ156" i="46"/>
  <c r="IZ157" i="46"/>
  <c r="IZ158" i="46"/>
  <c r="IZ159" i="46"/>
  <c r="IZ160" i="46"/>
  <c r="IZ161" i="46"/>
  <c r="IZ162" i="46"/>
  <c r="IZ163" i="46"/>
  <c r="IZ164" i="46"/>
  <c r="IZ165" i="46"/>
  <c r="IZ166" i="46"/>
  <c r="IZ167" i="46"/>
  <c r="IZ168" i="46"/>
  <c r="IZ169" i="46"/>
  <c r="IZ170" i="46"/>
  <c r="IZ171" i="46"/>
  <c r="IZ172" i="46"/>
  <c r="IZ173" i="46"/>
  <c r="IZ174" i="46"/>
  <c r="IZ175" i="46"/>
  <c r="IZ176" i="46"/>
  <c r="IZ177" i="46"/>
  <c r="IZ178" i="46"/>
  <c r="IZ179" i="46"/>
  <c r="IZ180" i="46"/>
  <c r="IZ181" i="46"/>
  <c r="IZ182" i="46"/>
  <c r="IZ183" i="46"/>
  <c r="IZ184" i="46"/>
  <c r="IZ185" i="46"/>
  <c r="IZ186" i="46"/>
  <c r="IZ187" i="46"/>
  <c r="IZ188" i="46"/>
  <c r="IZ189" i="46"/>
  <c r="IZ190" i="46"/>
  <c r="IZ191" i="46"/>
  <c r="IZ192" i="46"/>
  <c r="IZ193" i="46"/>
  <c r="IZ194" i="46"/>
  <c r="IZ195" i="46"/>
  <c r="IZ196" i="46"/>
  <c r="IZ197" i="46"/>
  <c r="IZ198" i="46"/>
  <c r="IZ199" i="46"/>
  <c r="IZ200" i="46"/>
  <c r="IZ201" i="46"/>
  <c r="IZ202" i="46"/>
  <c r="IZ203" i="46"/>
  <c r="IZ204" i="46"/>
  <c r="IZ205" i="46"/>
  <c r="IZ206" i="46"/>
  <c r="IZ207" i="46"/>
  <c r="IZ208" i="46"/>
  <c r="IZ209" i="46"/>
  <c r="IZ210" i="46"/>
  <c r="IZ211" i="46"/>
  <c r="IZ212" i="46"/>
  <c r="IZ213" i="46"/>
  <c r="IZ214" i="46"/>
  <c r="IZ215" i="46"/>
  <c r="IZ216" i="46"/>
  <c r="IZ217" i="46"/>
  <c r="IZ218" i="46"/>
  <c r="IZ219" i="46"/>
  <c r="IZ220" i="46"/>
  <c r="IZ221" i="46"/>
  <c r="IZ222" i="46"/>
  <c r="IZ223" i="46"/>
  <c r="IZ224" i="46"/>
  <c r="IZ225" i="46"/>
  <c r="IZ226" i="46"/>
  <c r="IZ227" i="46"/>
  <c r="IZ228" i="46"/>
  <c r="IZ229" i="46"/>
  <c r="IZ230" i="46"/>
  <c r="IZ231" i="46"/>
  <c r="IZ232" i="46"/>
  <c r="IZ233" i="46"/>
  <c r="IZ234" i="46"/>
  <c r="IZ235" i="46"/>
  <c r="IZ236" i="46"/>
  <c r="IZ237" i="46"/>
  <c r="IZ238" i="46"/>
  <c r="IZ239" i="46"/>
  <c r="IZ240" i="46"/>
  <c r="IZ241" i="46"/>
  <c r="IZ242" i="46"/>
  <c r="IZ243" i="46"/>
  <c r="IZ244" i="46"/>
  <c r="IZ245" i="46"/>
  <c r="IZ246" i="46"/>
  <c r="IZ247" i="46"/>
  <c r="IZ248" i="46"/>
  <c r="IZ249" i="46"/>
  <c r="IZ250" i="46"/>
  <c r="IZ251" i="46"/>
  <c r="IZ252" i="46"/>
  <c r="IZ253" i="46"/>
  <c r="IZ254" i="46"/>
  <c r="IZ255" i="46"/>
  <c r="IZ256" i="46"/>
  <c r="IZ257" i="46"/>
  <c r="IZ258" i="46"/>
  <c r="IZ259" i="46"/>
  <c r="IZ260" i="46"/>
  <c r="IZ261" i="46"/>
  <c r="IZ262" i="46"/>
  <c r="IZ263" i="46"/>
  <c r="IZ264" i="46"/>
  <c r="IZ265" i="46"/>
  <c r="IZ266" i="46"/>
  <c r="IZ267" i="46"/>
  <c r="IZ268" i="46"/>
  <c r="IZ269" i="46"/>
  <c r="IZ270" i="46"/>
  <c r="IZ271" i="46"/>
  <c r="IZ272" i="46"/>
  <c r="IZ273" i="46"/>
  <c r="IZ274" i="46"/>
  <c r="IZ275" i="46"/>
  <c r="IZ276" i="46"/>
  <c r="IZ277" i="46"/>
  <c r="IZ278" i="46"/>
  <c r="IZ279" i="46"/>
  <c r="IZ280" i="46"/>
  <c r="IZ281" i="46"/>
  <c r="IZ282" i="46"/>
  <c r="IZ283" i="46"/>
  <c r="IZ284" i="46"/>
  <c r="IZ285" i="46"/>
  <c r="IZ286" i="46"/>
  <c r="IZ287" i="46"/>
  <c r="IZ288" i="46"/>
  <c r="IZ290" i="46"/>
  <c r="IZ29" i="46"/>
  <c r="IZ17" i="46"/>
  <c r="IZ27" i="46"/>
  <c r="IZ289" i="46"/>
  <c r="IZ16" i="46"/>
  <c r="IZ24" i="46"/>
  <c r="IZ22" i="46"/>
  <c r="IZ21" i="46"/>
  <c r="IZ25" i="46"/>
  <c r="IZ14" i="46"/>
  <c r="IZ28" i="46"/>
  <c r="IZ15" i="46"/>
  <c r="IZ18" i="46"/>
  <c r="IY308" i="46"/>
  <c r="BX326" i="46"/>
  <c r="BW326" i="46" s="1"/>
  <c r="G25" i="51" s="1"/>
  <c r="CY364" i="46"/>
  <c r="CY365" i="46"/>
  <c r="CY367" i="46" s="1"/>
  <c r="CY366" i="46"/>
  <c r="CZ363" i="46" s="1"/>
  <c r="AX52" i="51"/>
  <c r="AY49" i="51" s="1"/>
  <c r="AX53" i="51"/>
  <c r="AX36" i="51" s="1"/>
  <c r="I48" i="52"/>
  <c r="E48" i="52"/>
  <c r="BL60" i="51"/>
  <c r="BL59" i="51"/>
  <c r="BM56" i="51" s="1"/>
  <c r="J48" i="52"/>
  <c r="D49" i="52"/>
  <c r="G26" i="51" l="1"/>
  <c r="BC25" i="51"/>
  <c r="BD25" i="51"/>
  <c r="BE25" i="51"/>
  <c r="BF25" i="51"/>
  <c r="BG25" i="51"/>
  <c r="BH25" i="51"/>
  <c r="BI25" i="51"/>
  <c r="BJ25" i="51"/>
  <c r="BK25" i="51"/>
  <c r="BL25" i="51"/>
  <c r="BM25" i="51"/>
  <c r="JA17" i="46"/>
  <c r="JA26" i="46"/>
  <c r="JA20" i="46"/>
  <c r="JA23" i="46"/>
  <c r="BM26" i="51"/>
  <c r="BL26" i="51"/>
  <c r="BF26" i="51"/>
  <c r="BK26" i="51"/>
  <c r="BD26" i="51"/>
  <c r="BI26" i="51"/>
  <c r="BG26" i="51"/>
  <c r="BH26" i="51"/>
  <c r="BJ26" i="51"/>
  <c r="BN26" i="51"/>
  <c r="BC26" i="51"/>
  <c r="BE26" i="51"/>
  <c r="G31" i="51"/>
  <c r="IZ292" i="46"/>
  <c r="JB10" i="46"/>
  <c r="JA30" i="46"/>
  <c r="JA31" i="46"/>
  <c r="JA32" i="46"/>
  <c r="JA33" i="46"/>
  <c r="JA34" i="46"/>
  <c r="JA35" i="46"/>
  <c r="JA36" i="46"/>
  <c r="JA37" i="46"/>
  <c r="JA38" i="46"/>
  <c r="JA39" i="46"/>
  <c r="JA40" i="46"/>
  <c r="JA41" i="46"/>
  <c r="JA42" i="46"/>
  <c r="JA43" i="46"/>
  <c r="JA44" i="46"/>
  <c r="JA45" i="46"/>
  <c r="JA46" i="46"/>
  <c r="JA47" i="46"/>
  <c r="JA48" i="46"/>
  <c r="JA49" i="46"/>
  <c r="JA50" i="46"/>
  <c r="JA51" i="46"/>
  <c r="JA52" i="46"/>
  <c r="JA53" i="46"/>
  <c r="JA54" i="46"/>
  <c r="JA55" i="46"/>
  <c r="JA56" i="46"/>
  <c r="JA57" i="46"/>
  <c r="JA58" i="46"/>
  <c r="JA59" i="46"/>
  <c r="JA60" i="46"/>
  <c r="JA61" i="46"/>
  <c r="JA62" i="46"/>
  <c r="JA63" i="46"/>
  <c r="JA64" i="46"/>
  <c r="JA65" i="46"/>
  <c r="JA66" i="46"/>
  <c r="JA67" i="46"/>
  <c r="JA68" i="46"/>
  <c r="JA69" i="46"/>
  <c r="JA70" i="46"/>
  <c r="JA71" i="46"/>
  <c r="JA72" i="46"/>
  <c r="JA73" i="46"/>
  <c r="JA74" i="46"/>
  <c r="JA75" i="46"/>
  <c r="JA76" i="46"/>
  <c r="JA77" i="46"/>
  <c r="JA78" i="46"/>
  <c r="JA79" i="46"/>
  <c r="JA80" i="46"/>
  <c r="JA81" i="46"/>
  <c r="JA82" i="46"/>
  <c r="JA83" i="46"/>
  <c r="JA84" i="46"/>
  <c r="JA85" i="46"/>
  <c r="JA86" i="46"/>
  <c r="JA87" i="46"/>
  <c r="JA88" i="46"/>
  <c r="JA89" i="46"/>
  <c r="JA90" i="46"/>
  <c r="JA91" i="46"/>
  <c r="JA92" i="46"/>
  <c r="JA93" i="46"/>
  <c r="JA94" i="46"/>
  <c r="JA95" i="46"/>
  <c r="JA96" i="46"/>
  <c r="JA97" i="46"/>
  <c r="JA98" i="46"/>
  <c r="JA99" i="46"/>
  <c r="JA100" i="46"/>
  <c r="JA101" i="46"/>
  <c r="JA102" i="46"/>
  <c r="JA103" i="46"/>
  <c r="JA104" i="46"/>
  <c r="JA105" i="46"/>
  <c r="JA106" i="46"/>
  <c r="JA107" i="46"/>
  <c r="JA108" i="46"/>
  <c r="JA109" i="46"/>
  <c r="JA110" i="46"/>
  <c r="JA111" i="46"/>
  <c r="JA112" i="46"/>
  <c r="JA113" i="46"/>
  <c r="JA114" i="46"/>
  <c r="JA115" i="46"/>
  <c r="JA116" i="46"/>
  <c r="JA117" i="46"/>
  <c r="JA118" i="46"/>
  <c r="JA119" i="46"/>
  <c r="JA120" i="46"/>
  <c r="JA121" i="46"/>
  <c r="JA122" i="46"/>
  <c r="JA123" i="46"/>
  <c r="JA124" i="46"/>
  <c r="JA125" i="46"/>
  <c r="JA126" i="46"/>
  <c r="JA127" i="46"/>
  <c r="JA128" i="46"/>
  <c r="JA129" i="46"/>
  <c r="JA130" i="46"/>
  <c r="JA131" i="46"/>
  <c r="JA132" i="46"/>
  <c r="JA133" i="46"/>
  <c r="JA134" i="46"/>
  <c r="JA135" i="46"/>
  <c r="JA136" i="46"/>
  <c r="JA137" i="46"/>
  <c r="JA138" i="46"/>
  <c r="JA139" i="46"/>
  <c r="JA140" i="46"/>
  <c r="JA141" i="46"/>
  <c r="JA142" i="46"/>
  <c r="JA143" i="46"/>
  <c r="JA144" i="46"/>
  <c r="JA145" i="46"/>
  <c r="JA146" i="46"/>
  <c r="JA147" i="46"/>
  <c r="JA148" i="46"/>
  <c r="JA149" i="46"/>
  <c r="JA150" i="46"/>
  <c r="JA151" i="46"/>
  <c r="JA152" i="46"/>
  <c r="JA153" i="46"/>
  <c r="JA154" i="46"/>
  <c r="JA155" i="46"/>
  <c r="JA156" i="46"/>
  <c r="JA157" i="46"/>
  <c r="JA158" i="46"/>
  <c r="JA159" i="46"/>
  <c r="JA160" i="46"/>
  <c r="JA161" i="46"/>
  <c r="JA162" i="46"/>
  <c r="JA163" i="46"/>
  <c r="JA164" i="46"/>
  <c r="JA165" i="46"/>
  <c r="JA166" i="46"/>
  <c r="JA167" i="46"/>
  <c r="JA168" i="46"/>
  <c r="JA169" i="46"/>
  <c r="JA170" i="46"/>
  <c r="JA171" i="46"/>
  <c r="JA172" i="46"/>
  <c r="JA173" i="46"/>
  <c r="JA174" i="46"/>
  <c r="JA175" i="46"/>
  <c r="JA176" i="46"/>
  <c r="JA177" i="46"/>
  <c r="JA178" i="46"/>
  <c r="JA179" i="46"/>
  <c r="JA180" i="46"/>
  <c r="JA181" i="46"/>
  <c r="JA182" i="46"/>
  <c r="JA183" i="46"/>
  <c r="JA184" i="46"/>
  <c r="JA185" i="46"/>
  <c r="JA186" i="46"/>
  <c r="JA187" i="46"/>
  <c r="JA188" i="46"/>
  <c r="JA189" i="46"/>
  <c r="JA190" i="46"/>
  <c r="JA191" i="46"/>
  <c r="JA192" i="46"/>
  <c r="JA193" i="46"/>
  <c r="JA194" i="46"/>
  <c r="JA195" i="46"/>
  <c r="JA196" i="46"/>
  <c r="JA197" i="46"/>
  <c r="JA198" i="46"/>
  <c r="JA199" i="46"/>
  <c r="JA200" i="46"/>
  <c r="JA201" i="46"/>
  <c r="JA202" i="46"/>
  <c r="JA203" i="46"/>
  <c r="JA204" i="46"/>
  <c r="JA205" i="46"/>
  <c r="JA206" i="46"/>
  <c r="JA207" i="46"/>
  <c r="JA208" i="46"/>
  <c r="JA209" i="46"/>
  <c r="JA210" i="46"/>
  <c r="JA211" i="46"/>
  <c r="JA212" i="46"/>
  <c r="JA213" i="46"/>
  <c r="JA214" i="46"/>
  <c r="JA215" i="46"/>
  <c r="JA216" i="46"/>
  <c r="JA217" i="46"/>
  <c r="JA218" i="46"/>
  <c r="JA219" i="46"/>
  <c r="JA220" i="46"/>
  <c r="JA221" i="46"/>
  <c r="JA222" i="46"/>
  <c r="JA223" i="46"/>
  <c r="JA224" i="46"/>
  <c r="JA225" i="46"/>
  <c r="JA226" i="46"/>
  <c r="JA227" i="46"/>
  <c r="JA228" i="46"/>
  <c r="JA229" i="46"/>
  <c r="JA230" i="46"/>
  <c r="JA231" i="46"/>
  <c r="JA232" i="46"/>
  <c r="JA233" i="46"/>
  <c r="JA234" i="46"/>
  <c r="JA235" i="46"/>
  <c r="JA236" i="46"/>
  <c r="JA237" i="46"/>
  <c r="JA238" i="46"/>
  <c r="JA239" i="46"/>
  <c r="JA240" i="46"/>
  <c r="JA241" i="46"/>
  <c r="JA242" i="46"/>
  <c r="JA243" i="46"/>
  <c r="JA244" i="46"/>
  <c r="JA245" i="46"/>
  <c r="JA246" i="46"/>
  <c r="JA247" i="46"/>
  <c r="JA248" i="46"/>
  <c r="JA249" i="46"/>
  <c r="JA250" i="46"/>
  <c r="JA251" i="46"/>
  <c r="JA252" i="46"/>
  <c r="JA253" i="46"/>
  <c r="JA254" i="46"/>
  <c r="JA255" i="46"/>
  <c r="JA256" i="46"/>
  <c r="JA257" i="46"/>
  <c r="JA258" i="46"/>
  <c r="JA259" i="46"/>
  <c r="JA260" i="46"/>
  <c r="JA261" i="46"/>
  <c r="JA262" i="46"/>
  <c r="JA263" i="46"/>
  <c r="JA264" i="46"/>
  <c r="JA265" i="46"/>
  <c r="JA266" i="46"/>
  <c r="JA267" i="46"/>
  <c r="JA268" i="46"/>
  <c r="JA269" i="46"/>
  <c r="JA270" i="46"/>
  <c r="JA271" i="46"/>
  <c r="JA272" i="46"/>
  <c r="JA273" i="46"/>
  <c r="JA274" i="46"/>
  <c r="JA275" i="46"/>
  <c r="JA276" i="46"/>
  <c r="JA277" i="46"/>
  <c r="JA278" i="46"/>
  <c r="JA279" i="46"/>
  <c r="JA280" i="46"/>
  <c r="JA281" i="46"/>
  <c r="JA282" i="46"/>
  <c r="JA283" i="46"/>
  <c r="JA284" i="46"/>
  <c r="JA285" i="46"/>
  <c r="JA286" i="46"/>
  <c r="JA287" i="46"/>
  <c r="JA288" i="46"/>
  <c r="JA290" i="46"/>
  <c r="JA29" i="46"/>
  <c r="JA27" i="46"/>
  <c r="JA289" i="46"/>
  <c r="JA16" i="46"/>
  <c r="JA24" i="46"/>
  <c r="JA22" i="46"/>
  <c r="JA21" i="46"/>
  <c r="JA25" i="46"/>
  <c r="JA14" i="46"/>
  <c r="JA19" i="46"/>
  <c r="JA28" i="46"/>
  <c r="JA15" i="46"/>
  <c r="JA18" i="46"/>
  <c r="BN25" i="51"/>
  <c r="IZ308" i="46"/>
  <c r="CZ364" i="46"/>
  <c r="CZ365" i="46"/>
  <c r="CZ367" i="46" s="1"/>
  <c r="CZ366" i="46"/>
  <c r="DA363" i="46" s="1"/>
  <c r="CY369" i="46"/>
  <c r="AY52" i="51"/>
  <c r="AZ49" i="51" s="1"/>
  <c r="AY53" i="51"/>
  <c r="AY36" i="51" s="1"/>
  <c r="I49" i="52"/>
  <c r="E49" i="52"/>
  <c r="H49" i="52" s="1"/>
  <c r="H48" i="52"/>
  <c r="G14" i="51"/>
  <c r="D50" i="52"/>
  <c r="J49" i="52"/>
  <c r="BM59" i="51"/>
  <c r="BN56" i="51" s="1"/>
  <c r="BM60" i="51"/>
  <c r="JB17" i="46" l="1"/>
  <c r="JB26" i="46"/>
  <c r="JB20" i="46"/>
  <c r="JB23" i="46"/>
  <c r="G38" i="51"/>
  <c r="G40" i="51" s="1"/>
  <c r="CZ369" i="46"/>
  <c r="JA292" i="46"/>
  <c r="JC10" i="46"/>
  <c r="JB30" i="46"/>
  <c r="JB31" i="46"/>
  <c r="JB32" i="46"/>
  <c r="JB33" i="46"/>
  <c r="JB34" i="46"/>
  <c r="JB35" i="46"/>
  <c r="JB36" i="46"/>
  <c r="JB37" i="46"/>
  <c r="JB38" i="46"/>
  <c r="JB39" i="46"/>
  <c r="JB40" i="46"/>
  <c r="JB41" i="46"/>
  <c r="JB42" i="46"/>
  <c r="JB43" i="46"/>
  <c r="JB44" i="46"/>
  <c r="JB45" i="46"/>
  <c r="JB46" i="46"/>
  <c r="JB47" i="46"/>
  <c r="JB48" i="46"/>
  <c r="JB49" i="46"/>
  <c r="JB50" i="46"/>
  <c r="JB51" i="46"/>
  <c r="JB52" i="46"/>
  <c r="JB53" i="46"/>
  <c r="JB54" i="46"/>
  <c r="JB55" i="46"/>
  <c r="JB56" i="46"/>
  <c r="JB57" i="46"/>
  <c r="JB58" i="46"/>
  <c r="JB59" i="46"/>
  <c r="JB60" i="46"/>
  <c r="JB61" i="46"/>
  <c r="JB62" i="46"/>
  <c r="JB63" i="46"/>
  <c r="JB64" i="46"/>
  <c r="JB65" i="46"/>
  <c r="JB66" i="46"/>
  <c r="JB67" i="46"/>
  <c r="JB68" i="46"/>
  <c r="JB69" i="46"/>
  <c r="JB70" i="46"/>
  <c r="JB71" i="46"/>
  <c r="JB72" i="46"/>
  <c r="JB73" i="46"/>
  <c r="JB74" i="46"/>
  <c r="JB75" i="46"/>
  <c r="JB76" i="46"/>
  <c r="JB77" i="46"/>
  <c r="JB78" i="46"/>
  <c r="JB79" i="46"/>
  <c r="JB80" i="46"/>
  <c r="JB81" i="46"/>
  <c r="JB82" i="46"/>
  <c r="JB83" i="46"/>
  <c r="JB84" i="46"/>
  <c r="JB85" i="46"/>
  <c r="JB86" i="46"/>
  <c r="JB87" i="46"/>
  <c r="JB88" i="46"/>
  <c r="JB89" i="46"/>
  <c r="JB90" i="46"/>
  <c r="JB91" i="46"/>
  <c r="JB92" i="46"/>
  <c r="JB93" i="46"/>
  <c r="JB94" i="46"/>
  <c r="JB95" i="46"/>
  <c r="JB96" i="46"/>
  <c r="JB97" i="46"/>
  <c r="JB98" i="46"/>
  <c r="JB99" i="46"/>
  <c r="JB100" i="46"/>
  <c r="JB101" i="46"/>
  <c r="JB102" i="46"/>
  <c r="JB103" i="46"/>
  <c r="JB104" i="46"/>
  <c r="JB105" i="46"/>
  <c r="JB106" i="46"/>
  <c r="JB107" i="46"/>
  <c r="JB108" i="46"/>
  <c r="JB109" i="46"/>
  <c r="JB110" i="46"/>
  <c r="JB111" i="46"/>
  <c r="JB112" i="46"/>
  <c r="JB113" i="46"/>
  <c r="JB114" i="46"/>
  <c r="JB115" i="46"/>
  <c r="JB116" i="46"/>
  <c r="JB117" i="46"/>
  <c r="JB118" i="46"/>
  <c r="JB119" i="46"/>
  <c r="JB120" i="46"/>
  <c r="JB121" i="46"/>
  <c r="JB122" i="46"/>
  <c r="JB123" i="46"/>
  <c r="JB124" i="46"/>
  <c r="JB125" i="46"/>
  <c r="JB126" i="46"/>
  <c r="JB127" i="46"/>
  <c r="JB128" i="46"/>
  <c r="JB129" i="46"/>
  <c r="JB130" i="46"/>
  <c r="JB131" i="46"/>
  <c r="JB132" i="46"/>
  <c r="JB133" i="46"/>
  <c r="JB134" i="46"/>
  <c r="JB135" i="46"/>
  <c r="JB136" i="46"/>
  <c r="JB137" i="46"/>
  <c r="JB138" i="46"/>
  <c r="JB139" i="46"/>
  <c r="JB140" i="46"/>
  <c r="JB141" i="46"/>
  <c r="JB142" i="46"/>
  <c r="JB143" i="46"/>
  <c r="JB144" i="46"/>
  <c r="JB145" i="46"/>
  <c r="JB146" i="46"/>
  <c r="JB147" i="46"/>
  <c r="JB148" i="46"/>
  <c r="JB149" i="46"/>
  <c r="JB150" i="46"/>
  <c r="JB151" i="46"/>
  <c r="JB152" i="46"/>
  <c r="JB153" i="46"/>
  <c r="JB154" i="46"/>
  <c r="JB155" i="46"/>
  <c r="JB156" i="46"/>
  <c r="JB157" i="46"/>
  <c r="JB158" i="46"/>
  <c r="JB159" i="46"/>
  <c r="JB160" i="46"/>
  <c r="JB161" i="46"/>
  <c r="JB162" i="46"/>
  <c r="JB163" i="46"/>
  <c r="JB164" i="46"/>
  <c r="JB165" i="46"/>
  <c r="JB166" i="46"/>
  <c r="JB167" i="46"/>
  <c r="JB168" i="46"/>
  <c r="JB169" i="46"/>
  <c r="JB170" i="46"/>
  <c r="JB171" i="46"/>
  <c r="JB172" i="46"/>
  <c r="JB173" i="46"/>
  <c r="JB174" i="46"/>
  <c r="JB175" i="46"/>
  <c r="JB176" i="46"/>
  <c r="JB177" i="46"/>
  <c r="JB178" i="46"/>
  <c r="JB179" i="46"/>
  <c r="JB180" i="46"/>
  <c r="JB181" i="46"/>
  <c r="JB182" i="46"/>
  <c r="JB183" i="46"/>
  <c r="JB184" i="46"/>
  <c r="JB185" i="46"/>
  <c r="JB186" i="46"/>
  <c r="JB187" i="46"/>
  <c r="JB188" i="46"/>
  <c r="JB189" i="46"/>
  <c r="JB190" i="46"/>
  <c r="JB191" i="46"/>
  <c r="JB192" i="46"/>
  <c r="JB193" i="46"/>
  <c r="JB194" i="46"/>
  <c r="JB195" i="46"/>
  <c r="JB196" i="46"/>
  <c r="JB197" i="46"/>
  <c r="JB198" i="46"/>
  <c r="JB199" i="46"/>
  <c r="JB200" i="46"/>
  <c r="JB201" i="46"/>
  <c r="JB202" i="46"/>
  <c r="JB203" i="46"/>
  <c r="JB204" i="46"/>
  <c r="JB205" i="46"/>
  <c r="JB206" i="46"/>
  <c r="JB207" i="46"/>
  <c r="JB208" i="46"/>
  <c r="JB209" i="46"/>
  <c r="JB210" i="46"/>
  <c r="JB211" i="46"/>
  <c r="JB212" i="46"/>
  <c r="JB213" i="46"/>
  <c r="JB214" i="46"/>
  <c r="JB215" i="46"/>
  <c r="JB216" i="46"/>
  <c r="JB217" i="46"/>
  <c r="JB218" i="46"/>
  <c r="JB219" i="46"/>
  <c r="JB220" i="46"/>
  <c r="JB221" i="46"/>
  <c r="JB222" i="46"/>
  <c r="JB223" i="46"/>
  <c r="JB224" i="46"/>
  <c r="JB225" i="46"/>
  <c r="JB226" i="46"/>
  <c r="JB227" i="46"/>
  <c r="JB228" i="46"/>
  <c r="JB229" i="46"/>
  <c r="JB230" i="46"/>
  <c r="JB231" i="46"/>
  <c r="JB232" i="46"/>
  <c r="JB233" i="46"/>
  <c r="JB234" i="46"/>
  <c r="JB235" i="46"/>
  <c r="JB236" i="46"/>
  <c r="JB237" i="46"/>
  <c r="JB238" i="46"/>
  <c r="JB239" i="46"/>
  <c r="JB240" i="46"/>
  <c r="JB241" i="46"/>
  <c r="JB242" i="46"/>
  <c r="JB243" i="46"/>
  <c r="JB244" i="46"/>
  <c r="JB245" i="46"/>
  <c r="JB246" i="46"/>
  <c r="JB247" i="46"/>
  <c r="JB248" i="46"/>
  <c r="JB249" i="46"/>
  <c r="JB250" i="46"/>
  <c r="JB251" i="46"/>
  <c r="JB252" i="46"/>
  <c r="JB253" i="46"/>
  <c r="JB254" i="46"/>
  <c r="JB255" i="46"/>
  <c r="JB256" i="46"/>
  <c r="JB257" i="46"/>
  <c r="JB258" i="46"/>
  <c r="JB259" i="46"/>
  <c r="JB260" i="46"/>
  <c r="JB261" i="46"/>
  <c r="JB262" i="46"/>
  <c r="JB263" i="46"/>
  <c r="JB264" i="46"/>
  <c r="JB265" i="46"/>
  <c r="JB266" i="46"/>
  <c r="JB267" i="46"/>
  <c r="JB268" i="46"/>
  <c r="JB269" i="46"/>
  <c r="JB270" i="46"/>
  <c r="JB271" i="46"/>
  <c r="JB272" i="46"/>
  <c r="JB273" i="46"/>
  <c r="JB274" i="46"/>
  <c r="JB275" i="46"/>
  <c r="JB276" i="46"/>
  <c r="JB277" i="46"/>
  <c r="JB278" i="46"/>
  <c r="JB279" i="46"/>
  <c r="JB280" i="46"/>
  <c r="JB281" i="46"/>
  <c r="JB282" i="46"/>
  <c r="JB283" i="46"/>
  <c r="JB284" i="46"/>
  <c r="JB285" i="46"/>
  <c r="JB286" i="46"/>
  <c r="JB287" i="46"/>
  <c r="JB288" i="46"/>
  <c r="JB290" i="46"/>
  <c r="JB29" i="46"/>
  <c r="JB27" i="46"/>
  <c r="JB289" i="46"/>
  <c r="JB16" i="46"/>
  <c r="JB24" i="46"/>
  <c r="JB22" i="46"/>
  <c r="JB21" i="46"/>
  <c r="JB25" i="46"/>
  <c r="JB14" i="46"/>
  <c r="JB19" i="46"/>
  <c r="JB28" i="46"/>
  <c r="JB15" i="46"/>
  <c r="JB18" i="46"/>
  <c r="JA308" i="46"/>
  <c r="G45" i="51"/>
  <c r="G46" i="51" s="1"/>
  <c r="G43" i="51"/>
  <c r="G36" i="51"/>
  <c r="BE23" i="51"/>
  <c r="BE31" i="51"/>
  <c r="BC23" i="51"/>
  <c r="BC31" i="51"/>
  <c r="BN23" i="51"/>
  <c r="BN31" i="51"/>
  <c r="BJ23" i="51"/>
  <c r="BJ31" i="51"/>
  <c r="BH23" i="51"/>
  <c r="BH31" i="51"/>
  <c r="BG23" i="51"/>
  <c r="BG31" i="51"/>
  <c r="BI23" i="51"/>
  <c r="BI31" i="51"/>
  <c r="BD23" i="51"/>
  <c r="BD31" i="51"/>
  <c r="BK23" i="51"/>
  <c r="BK31" i="51"/>
  <c r="BF23" i="51"/>
  <c r="BF31" i="51"/>
  <c r="BL23" i="51"/>
  <c r="BL31" i="51"/>
  <c r="BM23" i="51"/>
  <c r="BM31" i="51"/>
  <c r="DA364" i="46"/>
  <c r="DA365" i="46"/>
  <c r="DA367" i="46" s="1"/>
  <c r="DA366" i="46"/>
  <c r="H77" i="51" s="1" a="1"/>
  <c r="H77" i="51" s="1"/>
  <c r="AZ52" i="51"/>
  <c r="BA49" i="51" s="1"/>
  <c r="AZ53" i="51"/>
  <c r="AZ36" i="51" s="1"/>
  <c r="I50" i="52"/>
  <c r="E50" i="52"/>
  <c r="G39" i="51"/>
  <c r="G62" i="51"/>
  <c r="G41" i="51"/>
  <c r="BN59" i="51"/>
  <c r="BO56" i="51" s="1"/>
  <c r="BN60" i="51"/>
  <c r="J50" i="52"/>
  <c r="D51" i="52"/>
  <c r="G42" i="51" l="1"/>
  <c r="G37" i="51"/>
  <c r="JC17" i="46"/>
  <c r="JC26" i="46"/>
  <c r="JC20" i="46"/>
  <c r="JC23" i="46"/>
  <c r="JB292" i="46"/>
  <c r="JD10" i="46"/>
  <c r="JC30" i="46"/>
  <c r="JC31" i="46"/>
  <c r="JC32" i="46"/>
  <c r="JC33" i="46"/>
  <c r="JC34" i="46"/>
  <c r="JC35" i="46"/>
  <c r="JC36" i="46"/>
  <c r="JC37" i="46"/>
  <c r="JC38" i="46"/>
  <c r="JC39" i="46"/>
  <c r="JC40" i="46"/>
  <c r="JC41" i="46"/>
  <c r="JC42" i="46"/>
  <c r="JC43" i="46"/>
  <c r="JC44" i="46"/>
  <c r="JC45" i="46"/>
  <c r="JC46" i="46"/>
  <c r="JC47" i="46"/>
  <c r="JC48" i="46"/>
  <c r="JC49" i="46"/>
  <c r="JC50" i="46"/>
  <c r="JC51" i="46"/>
  <c r="JC52" i="46"/>
  <c r="JC53" i="46"/>
  <c r="JC54" i="46"/>
  <c r="JC55" i="46"/>
  <c r="JC56" i="46"/>
  <c r="JC57" i="46"/>
  <c r="JC58" i="46"/>
  <c r="JC59" i="46"/>
  <c r="JC60" i="46"/>
  <c r="JC61" i="46"/>
  <c r="JC62" i="46"/>
  <c r="JC63" i="46"/>
  <c r="JC64" i="46"/>
  <c r="JC65" i="46"/>
  <c r="JC66" i="46"/>
  <c r="JC67" i="46"/>
  <c r="JC68" i="46"/>
  <c r="JC69" i="46"/>
  <c r="JC70" i="46"/>
  <c r="JC71" i="46"/>
  <c r="JC72" i="46"/>
  <c r="JC73" i="46"/>
  <c r="JC74" i="46"/>
  <c r="JC75" i="46"/>
  <c r="JC76" i="46"/>
  <c r="JC77" i="46"/>
  <c r="JC78" i="46"/>
  <c r="JC79" i="46"/>
  <c r="JC80" i="46"/>
  <c r="JC81" i="46"/>
  <c r="JC82" i="46"/>
  <c r="JC83" i="46"/>
  <c r="JC84" i="46"/>
  <c r="JC85" i="46"/>
  <c r="JC86" i="46"/>
  <c r="JC87" i="46"/>
  <c r="JC88" i="46"/>
  <c r="JC89" i="46"/>
  <c r="JC90" i="46"/>
  <c r="JC91" i="46"/>
  <c r="JC92" i="46"/>
  <c r="JC93" i="46"/>
  <c r="JC94" i="46"/>
  <c r="JC95" i="46"/>
  <c r="JC96" i="46"/>
  <c r="JC97" i="46"/>
  <c r="JC98" i="46"/>
  <c r="JC99" i="46"/>
  <c r="JC100" i="46"/>
  <c r="JC101" i="46"/>
  <c r="JC102" i="46"/>
  <c r="JC103" i="46"/>
  <c r="JC104" i="46"/>
  <c r="JC105" i="46"/>
  <c r="JC106" i="46"/>
  <c r="JC107" i="46"/>
  <c r="JC108" i="46"/>
  <c r="JC109" i="46"/>
  <c r="JC110" i="46"/>
  <c r="JC111" i="46"/>
  <c r="JC112" i="46"/>
  <c r="JC113" i="46"/>
  <c r="JC114" i="46"/>
  <c r="JC115" i="46"/>
  <c r="JC116" i="46"/>
  <c r="JC117" i="46"/>
  <c r="JC118" i="46"/>
  <c r="JC119" i="46"/>
  <c r="JC120" i="46"/>
  <c r="JC121" i="46"/>
  <c r="JC122" i="46"/>
  <c r="JC123" i="46"/>
  <c r="JC124" i="46"/>
  <c r="JC125" i="46"/>
  <c r="JC126" i="46"/>
  <c r="JC127" i="46"/>
  <c r="JC128" i="46"/>
  <c r="JC129" i="46"/>
  <c r="JC130" i="46"/>
  <c r="JC131" i="46"/>
  <c r="JC132" i="46"/>
  <c r="JC133" i="46"/>
  <c r="JC134" i="46"/>
  <c r="JC135" i="46"/>
  <c r="JC136" i="46"/>
  <c r="JC137" i="46"/>
  <c r="JC138" i="46"/>
  <c r="JC139" i="46"/>
  <c r="JC140" i="46"/>
  <c r="JC141" i="46"/>
  <c r="JC142" i="46"/>
  <c r="JC143" i="46"/>
  <c r="JC144" i="46"/>
  <c r="JC145" i="46"/>
  <c r="JC146" i="46"/>
  <c r="JC147" i="46"/>
  <c r="JC148" i="46"/>
  <c r="JC149" i="46"/>
  <c r="JC150" i="46"/>
  <c r="JC151" i="46"/>
  <c r="JC152" i="46"/>
  <c r="JC153" i="46"/>
  <c r="JC154" i="46"/>
  <c r="JC155" i="46"/>
  <c r="JC156" i="46"/>
  <c r="JC157" i="46"/>
  <c r="JC158" i="46"/>
  <c r="JC159" i="46"/>
  <c r="JC160" i="46"/>
  <c r="JC161" i="46"/>
  <c r="JC162" i="46"/>
  <c r="JC163" i="46"/>
  <c r="JC164" i="46"/>
  <c r="JC165" i="46"/>
  <c r="JC166" i="46"/>
  <c r="JC167" i="46"/>
  <c r="JC168" i="46"/>
  <c r="JC169" i="46"/>
  <c r="JC170" i="46"/>
  <c r="JC171" i="46"/>
  <c r="JC172" i="46"/>
  <c r="JC173" i="46"/>
  <c r="JC174" i="46"/>
  <c r="JC175" i="46"/>
  <c r="JC176" i="46"/>
  <c r="JC177" i="46"/>
  <c r="JC178" i="46"/>
  <c r="JC179" i="46"/>
  <c r="JC180" i="46"/>
  <c r="JC181" i="46"/>
  <c r="JC182" i="46"/>
  <c r="JC183" i="46"/>
  <c r="JC184" i="46"/>
  <c r="JC185" i="46"/>
  <c r="JC186" i="46"/>
  <c r="JC187" i="46"/>
  <c r="JC188" i="46"/>
  <c r="JC189" i="46"/>
  <c r="JC190" i="46"/>
  <c r="JC191" i="46"/>
  <c r="JC192" i="46"/>
  <c r="JC193" i="46"/>
  <c r="JC194" i="46"/>
  <c r="JC195" i="46"/>
  <c r="JC196" i="46"/>
  <c r="JC197" i="46"/>
  <c r="JC198" i="46"/>
  <c r="JC199" i="46"/>
  <c r="JC200" i="46"/>
  <c r="JC201" i="46"/>
  <c r="JC202" i="46"/>
  <c r="JC203" i="46"/>
  <c r="JC204" i="46"/>
  <c r="JC205" i="46"/>
  <c r="JC206" i="46"/>
  <c r="JC207" i="46"/>
  <c r="JC208" i="46"/>
  <c r="JC209" i="46"/>
  <c r="JC210" i="46"/>
  <c r="JC211" i="46"/>
  <c r="JC212" i="46"/>
  <c r="JC213" i="46"/>
  <c r="JC214" i="46"/>
  <c r="JC215" i="46"/>
  <c r="JC216" i="46"/>
  <c r="JC217" i="46"/>
  <c r="JC218" i="46"/>
  <c r="JC219" i="46"/>
  <c r="JC220" i="46"/>
  <c r="JC221" i="46"/>
  <c r="JC222" i="46"/>
  <c r="JC223" i="46"/>
  <c r="JC224" i="46"/>
  <c r="JC225" i="46"/>
  <c r="JC226" i="46"/>
  <c r="JC227" i="46"/>
  <c r="JC228" i="46"/>
  <c r="JC229" i="46"/>
  <c r="JC230" i="46"/>
  <c r="JC231" i="46"/>
  <c r="JC232" i="46"/>
  <c r="JC233" i="46"/>
  <c r="JC234" i="46"/>
  <c r="JC235" i="46"/>
  <c r="JC236" i="46"/>
  <c r="JC237" i="46"/>
  <c r="JC238" i="46"/>
  <c r="JC239" i="46"/>
  <c r="JC240" i="46"/>
  <c r="JC241" i="46"/>
  <c r="JC242" i="46"/>
  <c r="JC243" i="46"/>
  <c r="JC244" i="46"/>
  <c r="JC245" i="46"/>
  <c r="JC246" i="46"/>
  <c r="JC247" i="46"/>
  <c r="JC248" i="46"/>
  <c r="JC249" i="46"/>
  <c r="JC250" i="46"/>
  <c r="JC251" i="46"/>
  <c r="JC252" i="46"/>
  <c r="JC253" i="46"/>
  <c r="JC254" i="46"/>
  <c r="JC255" i="46"/>
  <c r="JC256" i="46"/>
  <c r="JC257" i="46"/>
  <c r="JC258" i="46"/>
  <c r="JC259" i="46"/>
  <c r="JC260" i="46"/>
  <c r="JC261" i="46"/>
  <c r="JC262" i="46"/>
  <c r="JC263" i="46"/>
  <c r="JC264" i="46"/>
  <c r="JC265" i="46"/>
  <c r="JC266" i="46"/>
  <c r="JC267" i="46"/>
  <c r="JC268" i="46"/>
  <c r="JC269" i="46"/>
  <c r="JC270" i="46"/>
  <c r="JC271" i="46"/>
  <c r="JC272" i="46"/>
  <c r="JC273" i="46"/>
  <c r="JC274" i="46"/>
  <c r="JC275" i="46"/>
  <c r="JC276" i="46"/>
  <c r="JC277" i="46"/>
  <c r="JC278" i="46"/>
  <c r="JC279" i="46"/>
  <c r="JC280" i="46"/>
  <c r="JC281" i="46"/>
  <c r="JC282" i="46"/>
  <c r="JC283" i="46"/>
  <c r="JC284" i="46"/>
  <c r="JC285" i="46"/>
  <c r="JC286" i="46"/>
  <c r="JC287" i="46"/>
  <c r="JC288" i="46"/>
  <c r="JC290" i="46"/>
  <c r="JC29" i="46"/>
  <c r="JC27" i="46"/>
  <c r="JC289" i="46"/>
  <c r="JC16" i="46"/>
  <c r="JC24" i="46"/>
  <c r="JC22" i="46"/>
  <c r="JC21" i="46"/>
  <c r="JC25" i="46"/>
  <c r="JC14" i="46"/>
  <c r="JC19" i="46"/>
  <c r="JC28" i="46"/>
  <c r="JC15" i="46"/>
  <c r="JC18" i="46"/>
  <c r="JB308" i="46"/>
  <c r="DB363" i="46"/>
  <c r="DA369" i="46"/>
  <c r="BA52" i="51"/>
  <c r="BB49" i="51" s="1"/>
  <c r="BA53" i="51"/>
  <c r="BA36" i="51" s="1"/>
  <c r="I51" i="52"/>
  <c r="E51" i="52"/>
  <c r="H51" i="52" s="1"/>
  <c r="G64" i="51"/>
  <c r="H50" i="52"/>
  <c r="D52" i="52"/>
  <c r="J51" i="52"/>
  <c r="BO59" i="51"/>
  <c r="BP56" i="51" s="1"/>
  <c r="BO60" i="51"/>
  <c r="JD17" i="46" l="1"/>
  <c r="JD26" i="46"/>
  <c r="JD20" i="46"/>
  <c r="JD23" i="46"/>
  <c r="JC292" i="46"/>
  <c r="JE10" i="46"/>
  <c r="JD30" i="46"/>
  <c r="JD31" i="46"/>
  <c r="JD32" i="46"/>
  <c r="JD33" i="46"/>
  <c r="JD34" i="46"/>
  <c r="JD35" i="46"/>
  <c r="JD36" i="46"/>
  <c r="JD37" i="46"/>
  <c r="JD38" i="46"/>
  <c r="JD39" i="46"/>
  <c r="JD40" i="46"/>
  <c r="JD41" i="46"/>
  <c r="JD42" i="46"/>
  <c r="JD43" i="46"/>
  <c r="JD44" i="46"/>
  <c r="JD45" i="46"/>
  <c r="JD46" i="46"/>
  <c r="JD47" i="46"/>
  <c r="JD48" i="46"/>
  <c r="JD49" i="46"/>
  <c r="JD50" i="46"/>
  <c r="JD51" i="46"/>
  <c r="JD52" i="46"/>
  <c r="JD53" i="46"/>
  <c r="JD54" i="46"/>
  <c r="JD55" i="46"/>
  <c r="JD56" i="46"/>
  <c r="JD57" i="46"/>
  <c r="JD58" i="46"/>
  <c r="JD59" i="46"/>
  <c r="JD60" i="46"/>
  <c r="JD61" i="46"/>
  <c r="JD62" i="46"/>
  <c r="JD63" i="46"/>
  <c r="JD64" i="46"/>
  <c r="JD65" i="46"/>
  <c r="JD66" i="46"/>
  <c r="JD67" i="46"/>
  <c r="JD68" i="46"/>
  <c r="JD69" i="46"/>
  <c r="JD70" i="46"/>
  <c r="JD71" i="46"/>
  <c r="JD72" i="46"/>
  <c r="JD73" i="46"/>
  <c r="JD74" i="46"/>
  <c r="JD75" i="46"/>
  <c r="JD76" i="46"/>
  <c r="JD77" i="46"/>
  <c r="JD78" i="46"/>
  <c r="JD79" i="46"/>
  <c r="JD80" i="46"/>
  <c r="JD81" i="46"/>
  <c r="JD82" i="46"/>
  <c r="JD83" i="46"/>
  <c r="JD84" i="46"/>
  <c r="JD85" i="46"/>
  <c r="JD86" i="46"/>
  <c r="JD87" i="46"/>
  <c r="JD88" i="46"/>
  <c r="JD89" i="46"/>
  <c r="JD90" i="46"/>
  <c r="JD91" i="46"/>
  <c r="JD92" i="46"/>
  <c r="JD93" i="46"/>
  <c r="JD94" i="46"/>
  <c r="JD95" i="46"/>
  <c r="JD96" i="46"/>
  <c r="JD97" i="46"/>
  <c r="JD98" i="46"/>
  <c r="JD99" i="46"/>
  <c r="JD100" i="46"/>
  <c r="JD101" i="46"/>
  <c r="JD102" i="46"/>
  <c r="JD103" i="46"/>
  <c r="JD104" i="46"/>
  <c r="JD105" i="46"/>
  <c r="JD106" i="46"/>
  <c r="JD107" i="46"/>
  <c r="JD108" i="46"/>
  <c r="JD109" i="46"/>
  <c r="JD110" i="46"/>
  <c r="JD111" i="46"/>
  <c r="JD112" i="46"/>
  <c r="JD113" i="46"/>
  <c r="JD114" i="46"/>
  <c r="JD115" i="46"/>
  <c r="JD116" i="46"/>
  <c r="JD117" i="46"/>
  <c r="JD118" i="46"/>
  <c r="JD119" i="46"/>
  <c r="JD120" i="46"/>
  <c r="JD121" i="46"/>
  <c r="JD122" i="46"/>
  <c r="JD123" i="46"/>
  <c r="JD124" i="46"/>
  <c r="JD125" i="46"/>
  <c r="JD126" i="46"/>
  <c r="JD127" i="46"/>
  <c r="JD128" i="46"/>
  <c r="JD129" i="46"/>
  <c r="JD130" i="46"/>
  <c r="JD131" i="46"/>
  <c r="JD132" i="46"/>
  <c r="JD133" i="46"/>
  <c r="JD134" i="46"/>
  <c r="JD135" i="46"/>
  <c r="JD136" i="46"/>
  <c r="JD137" i="46"/>
  <c r="JD138" i="46"/>
  <c r="JD139" i="46"/>
  <c r="JD140" i="46"/>
  <c r="JD141" i="46"/>
  <c r="JD142" i="46"/>
  <c r="JD143" i="46"/>
  <c r="JD144" i="46"/>
  <c r="JD145" i="46"/>
  <c r="JD146" i="46"/>
  <c r="JD147" i="46"/>
  <c r="JD148" i="46"/>
  <c r="JD149" i="46"/>
  <c r="JD150" i="46"/>
  <c r="JD151" i="46"/>
  <c r="JD152" i="46"/>
  <c r="JD153" i="46"/>
  <c r="JD154" i="46"/>
  <c r="JD155" i="46"/>
  <c r="JD156" i="46"/>
  <c r="JD157" i="46"/>
  <c r="JD158" i="46"/>
  <c r="JD159" i="46"/>
  <c r="JD160" i="46"/>
  <c r="JD161" i="46"/>
  <c r="JD162" i="46"/>
  <c r="JD163" i="46"/>
  <c r="JD164" i="46"/>
  <c r="JD165" i="46"/>
  <c r="JD166" i="46"/>
  <c r="JD167" i="46"/>
  <c r="JD168" i="46"/>
  <c r="JD169" i="46"/>
  <c r="JD170" i="46"/>
  <c r="JD171" i="46"/>
  <c r="JD172" i="46"/>
  <c r="JD173" i="46"/>
  <c r="JD174" i="46"/>
  <c r="JD175" i="46"/>
  <c r="JD176" i="46"/>
  <c r="JD177" i="46"/>
  <c r="JD178" i="46"/>
  <c r="JD179" i="46"/>
  <c r="JD180" i="46"/>
  <c r="JD181" i="46"/>
  <c r="JD182" i="46"/>
  <c r="JD183" i="46"/>
  <c r="JD184" i="46"/>
  <c r="JD185" i="46"/>
  <c r="JD186" i="46"/>
  <c r="JD187" i="46"/>
  <c r="JD188" i="46"/>
  <c r="JD189" i="46"/>
  <c r="JD190" i="46"/>
  <c r="JD191" i="46"/>
  <c r="JD192" i="46"/>
  <c r="JD193" i="46"/>
  <c r="JD194" i="46"/>
  <c r="JD195" i="46"/>
  <c r="JD196" i="46"/>
  <c r="JD197" i="46"/>
  <c r="JD198" i="46"/>
  <c r="JD199" i="46"/>
  <c r="JD200" i="46"/>
  <c r="JD201" i="46"/>
  <c r="JD202" i="46"/>
  <c r="JD203" i="46"/>
  <c r="JD204" i="46"/>
  <c r="JD205" i="46"/>
  <c r="JD206" i="46"/>
  <c r="JD207" i="46"/>
  <c r="JD208" i="46"/>
  <c r="JD209" i="46"/>
  <c r="JD210" i="46"/>
  <c r="JD211" i="46"/>
  <c r="JD212" i="46"/>
  <c r="JD213" i="46"/>
  <c r="JD214" i="46"/>
  <c r="JD215" i="46"/>
  <c r="JD216" i="46"/>
  <c r="JD217" i="46"/>
  <c r="JD218" i="46"/>
  <c r="JD219" i="46"/>
  <c r="JD220" i="46"/>
  <c r="JD221" i="46"/>
  <c r="JD222" i="46"/>
  <c r="JD223" i="46"/>
  <c r="JD224" i="46"/>
  <c r="JD225" i="46"/>
  <c r="JD226" i="46"/>
  <c r="JD227" i="46"/>
  <c r="JD228" i="46"/>
  <c r="JD229" i="46"/>
  <c r="JD230" i="46"/>
  <c r="JD231" i="46"/>
  <c r="JD232" i="46"/>
  <c r="JD233" i="46"/>
  <c r="JD234" i="46"/>
  <c r="JD235" i="46"/>
  <c r="JD236" i="46"/>
  <c r="JD237" i="46"/>
  <c r="JD238" i="46"/>
  <c r="JD239" i="46"/>
  <c r="JD240" i="46"/>
  <c r="JD241" i="46"/>
  <c r="JD242" i="46"/>
  <c r="JD243" i="46"/>
  <c r="JD244" i="46"/>
  <c r="JD245" i="46"/>
  <c r="JD246" i="46"/>
  <c r="JD247" i="46"/>
  <c r="JD248" i="46"/>
  <c r="JD249" i="46"/>
  <c r="JD250" i="46"/>
  <c r="JD251" i="46"/>
  <c r="JD252" i="46"/>
  <c r="JD253" i="46"/>
  <c r="JD254" i="46"/>
  <c r="JD255" i="46"/>
  <c r="JD256" i="46"/>
  <c r="JD257" i="46"/>
  <c r="JD258" i="46"/>
  <c r="JD259" i="46"/>
  <c r="JD260" i="46"/>
  <c r="JD261" i="46"/>
  <c r="JD262" i="46"/>
  <c r="JD263" i="46"/>
  <c r="JD264" i="46"/>
  <c r="JD265" i="46"/>
  <c r="JD266" i="46"/>
  <c r="JD267" i="46"/>
  <c r="JD268" i="46"/>
  <c r="JD269" i="46"/>
  <c r="JD270" i="46"/>
  <c r="JD271" i="46"/>
  <c r="JD272" i="46"/>
  <c r="JD273" i="46"/>
  <c r="JD274" i="46"/>
  <c r="JD275" i="46"/>
  <c r="JD276" i="46"/>
  <c r="JD277" i="46"/>
  <c r="JD278" i="46"/>
  <c r="JD279" i="46"/>
  <c r="JD280" i="46"/>
  <c r="JD281" i="46"/>
  <c r="JD282" i="46"/>
  <c r="JD283" i="46"/>
  <c r="JD284" i="46"/>
  <c r="JD285" i="46"/>
  <c r="JD286" i="46"/>
  <c r="JD287" i="46"/>
  <c r="JD288" i="46"/>
  <c r="JD290" i="46"/>
  <c r="JD29" i="46"/>
  <c r="JD27" i="46"/>
  <c r="JD289" i="46"/>
  <c r="JD16" i="46"/>
  <c r="JD24" i="46"/>
  <c r="JD22" i="46"/>
  <c r="JD21" i="46"/>
  <c r="JD25" i="46"/>
  <c r="JD14" i="46"/>
  <c r="JD19" i="46"/>
  <c r="JD28" i="46"/>
  <c r="JD15" i="46"/>
  <c r="JD18" i="46"/>
  <c r="JC308" i="46"/>
  <c r="DB364" i="46"/>
  <c r="DB365" i="46"/>
  <c r="DB367" i="46" s="1"/>
  <c r="DB366" i="46"/>
  <c r="DC363" i="46" s="1"/>
  <c r="BB52" i="51"/>
  <c r="BC49" i="51" s="1"/>
  <c r="BB53" i="51"/>
  <c r="BB36" i="51" s="1"/>
  <c r="I52" i="52"/>
  <c r="E52" i="52"/>
  <c r="BP59" i="51"/>
  <c r="BQ56" i="51" s="1"/>
  <c r="BP60" i="51"/>
  <c r="J52" i="52"/>
  <c r="D53" i="52"/>
  <c r="JE17" i="46" l="1"/>
  <c r="JE26" i="46"/>
  <c r="JE20" i="46"/>
  <c r="JE23" i="46"/>
  <c r="DB369" i="46"/>
  <c r="JD292" i="46"/>
  <c r="JF10" i="46"/>
  <c r="JE30" i="46"/>
  <c r="JE31" i="46"/>
  <c r="JE32" i="46"/>
  <c r="JE33" i="46"/>
  <c r="JE34" i="46"/>
  <c r="JE35" i="46"/>
  <c r="JE36" i="46"/>
  <c r="JE37" i="46"/>
  <c r="JE38" i="46"/>
  <c r="JE39" i="46"/>
  <c r="JE40" i="46"/>
  <c r="JE41" i="46"/>
  <c r="JE42" i="46"/>
  <c r="JE43" i="46"/>
  <c r="JE44" i="46"/>
  <c r="JE45" i="46"/>
  <c r="JE46" i="46"/>
  <c r="JE47" i="46"/>
  <c r="JE48" i="46"/>
  <c r="JE49" i="46"/>
  <c r="JE50" i="46"/>
  <c r="JE51" i="46"/>
  <c r="JE52" i="46"/>
  <c r="JE53" i="46"/>
  <c r="JE54" i="46"/>
  <c r="JE55" i="46"/>
  <c r="JE56" i="46"/>
  <c r="JE57" i="46"/>
  <c r="JE58" i="46"/>
  <c r="JE59" i="46"/>
  <c r="JE60" i="46"/>
  <c r="JE61" i="46"/>
  <c r="JE62" i="46"/>
  <c r="JE63" i="46"/>
  <c r="JE64" i="46"/>
  <c r="JE65" i="46"/>
  <c r="JE66" i="46"/>
  <c r="JE67" i="46"/>
  <c r="JE68" i="46"/>
  <c r="JE69" i="46"/>
  <c r="JE70" i="46"/>
  <c r="JE71" i="46"/>
  <c r="JE72" i="46"/>
  <c r="JE73" i="46"/>
  <c r="JE74" i="46"/>
  <c r="JE75" i="46"/>
  <c r="JE76" i="46"/>
  <c r="JE77" i="46"/>
  <c r="JE78" i="46"/>
  <c r="JE79" i="46"/>
  <c r="JE80" i="46"/>
  <c r="JE81" i="46"/>
  <c r="JE82" i="46"/>
  <c r="JE83" i="46"/>
  <c r="JE84" i="46"/>
  <c r="JE85" i="46"/>
  <c r="JE86" i="46"/>
  <c r="JE87" i="46"/>
  <c r="JE88" i="46"/>
  <c r="JE89" i="46"/>
  <c r="JE90" i="46"/>
  <c r="JE91" i="46"/>
  <c r="JE92" i="46"/>
  <c r="JE93" i="46"/>
  <c r="JE94" i="46"/>
  <c r="JE95" i="46"/>
  <c r="JE96" i="46"/>
  <c r="JE97" i="46"/>
  <c r="JE98" i="46"/>
  <c r="JE99" i="46"/>
  <c r="JE100" i="46"/>
  <c r="JE101" i="46"/>
  <c r="JE102" i="46"/>
  <c r="JE103" i="46"/>
  <c r="JE104" i="46"/>
  <c r="JE105" i="46"/>
  <c r="JE106" i="46"/>
  <c r="JE107" i="46"/>
  <c r="JE108" i="46"/>
  <c r="JE109" i="46"/>
  <c r="JE110" i="46"/>
  <c r="JE111" i="46"/>
  <c r="JE112" i="46"/>
  <c r="JE113" i="46"/>
  <c r="JE114" i="46"/>
  <c r="JE115" i="46"/>
  <c r="JE116" i="46"/>
  <c r="JE117" i="46"/>
  <c r="JE118" i="46"/>
  <c r="JE119" i="46"/>
  <c r="JE120" i="46"/>
  <c r="JE121" i="46"/>
  <c r="JE122" i="46"/>
  <c r="JE123" i="46"/>
  <c r="JE124" i="46"/>
  <c r="JE125" i="46"/>
  <c r="JE126" i="46"/>
  <c r="JE127" i="46"/>
  <c r="JE128" i="46"/>
  <c r="JE129" i="46"/>
  <c r="JE130" i="46"/>
  <c r="JE131" i="46"/>
  <c r="JE132" i="46"/>
  <c r="JE133" i="46"/>
  <c r="JE134" i="46"/>
  <c r="JE135" i="46"/>
  <c r="JE136" i="46"/>
  <c r="JE137" i="46"/>
  <c r="JE138" i="46"/>
  <c r="JE139" i="46"/>
  <c r="JE140" i="46"/>
  <c r="JE141" i="46"/>
  <c r="JE142" i="46"/>
  <c r="JE143" i="46"/>
  <c r="JE144" i="46"/>
  <c r="JE145" i="46"/>
  <c r="JE146" i="46"/>
  <c r="JE147" i="46"/>
  <c r="JE148" i="46"/>
  <c r="JE149" i="46"/>
  <c r="JE150" i="46"/>
  <c r="JE151" i="46"/>
  <c r="JE152" i="46"/>
  <c r="JE153" i="46"/>
  <c r="JE154" i="46"/>
  <c r="JE155" i="46"/>
  <c r="JE156" i="46"/>
  <c r="JE157" i="46"/>
  <c r="JE158" i="46"/>
  <c r="JE159" i="46"/>
  <c r="JE160" i="46"/>
  <c r="JE161" i="46"/>
  <c r="JE162" i="46"/>
  <c r="JE163" i="46"/>
  <c r="JE164" i="46"/>
  <c r="JE165" i="46"/>
  <c r="JE166" i="46"/>
  <c r="JE167" i="46"/>
  <c r="JE168" i="46"/>
  <c r="JE169" i="46"/>
  <c r="JE170" i="46"/>
  <c r="JE171" i="46"/>
  <c r="JE172" i="46"/>
  <c r="JE173" i="46"/>
  <c r="JE174" i="46"/>
  <c r="JE175" i="46"/>
  <c r="JE176" i="46"/>
  <c r="JE177" i="46"/>
  <c r="JE178" i="46"/>
  <c r="JE179" i="46"/>
  <c r="JE180" i="46"/>
  <c r="JE181" i="46"/>
  <c r="JE182" i="46"/>
  <c r="JE183" i="46"/>
  <c r="JE184" i="46"/>
  <c r="JE185" i="46"/>
  <c r="JE186" i="46"/>
  <c r="JE187" i="46"/>
  <c r="JE188" i="46"/>
  <c r="JE189" i="46"/>
  <c r="JE190" i="46"/>
  <c r="JE191" i="46"/>
  <c r="JE192" i="46"/>
  <c r="JE193" i="46"/>
  <c r="JE194" i="46"/>
  <c r="JE195" i="46"/>
  <c r="JE196" i="46"/>
  <c r="JE197" i="46"/>
  <c r="JE198" i="46"/>
  <c r="JE199" i="46"/>
  <c r="JE200" i="46"/>
  <c r="JE201" i="46"/>
  <c r="JE202" i="46"/>
  <c r="JE203" i="46"/>
  <c r="JE204" i="46"/>
  <c r="JE205" i="46"/>
  <c r="JE206" i="46"/>
  <c r="JE207" i="46"/>
  <c r="JE208" i="46"/>
  <c r="JE209" i="46"/>
  <c r="JE210" i="46"/>
  <c r="JE211" i="46"/>
  <c r="JE212" i="46"/>
  <c r="JE213" i="46"/>
  <c r="JE214" i="46"/>
  <c r="JE215" i="46"/>
  <c r="JE216" i="46"/>
  <c r="JE217" i="46"/>
  <c r="JE218" i="46"/>
  <c r="JE219" i="46"/>
  <c r="JE220" i="46"/>
  <c r="JE221" i="46"/>
  <c r="JE222" i="46"/>
  <c r="JE223" i="46"/>
  <c r="JE224" i="46"/>
  <c r="JE225" i="46"/>
  <c r="JE226" i="46"/>
  <c r="JE227" i="46"/>
  <c r="JE228" i="46"/>
  <c r="JE229" i="46"/>
  <c r="JE230" i="46"/>
  <c r="JE231" i="46"/>
  <c r="JE232" i="46"/>
  <c r="JE233" i="46"/>
  <c r="JE234" i="46"/>
  <c r="JE235" i="46"/>
  <c r="JE236" i="46"/>
  <c r="JE237" i="46"/>
  <c r="JE238" i="46"/>
  <c r="JE239" i="46"/>
  <c r="JE240" i="46"/>
  <c r="JE241" i="46"/>
  <c r="JE242" i="46"/>
  <c r="JE243" i="46"/>
  <c r="JE244" i="46"/>
  <c r="JE245" i="46"/>
  <c r="JE246" i="46"/>
  <c r="JE247" i="46"/>
  <c r="JE248" i="46"/>
  <c r="JE249" i="46"/>
  <c r="JE250" i="46"/>
  <c r="JE251" i="46"/>
  <c r="JE252" i="46"/>
  <c r="JE253" i="46"/>
  <c r="JE254" i="46"/>
  <c r="JE255" i="46"/>
  <c r="JE256" i="46"/>
  <c r="JE257" i="46"/>
  <c r="JE258" i="46"/>
  <c r="JE259" i="46"/>
  <c r="JE260" i="46"/>
  <c r="JE261" i="46"/>
  <c r="JE262" i="46"/>
  <c r="JE263" i="46"/>
  <c r="JE264" i="46"/>
  <c r="JE265" i="46"/>
  <c r="JE266" i="46"/>
  <c r="JE267" i="46"/>
  <c r="JE268" i="46"/>
  <c r="JE269" i="46"/>
  <c r="JE270" i="46"/>
  <c r="JE271" i="46"/>
  <c r="JE272" i="46"/>
  <c r="JE273" i="46"/>
  <c r="JE274" i="46"/>
  <c r="JE275" i="46"/>
  <c r="JE276" i="46"/>
  <c r="JE277" i="46"/>
  <c r="JE278" i="46"/>
  <c r="JE279" i="46"/>
  <c r="JE280" i="46"/>
  <c r="JE281" i="46"/>
  <c r="JE282" i="46"/>
  <c r="JE283" i="46"/>
  <c r="JE284" i="46"/>
  <c r="JE285" i="46"/>
  <c r="JE286" i="46"/>
  <c r="JE287" i="46"/>
  <c r="JE288" i="46"/>
  <c r="JE290" i="46"/>
  <c r="JE29" i="46"/>
  <c r="JE27" i="46"/>
  <c r="JE289" i="46"/>
  <c r="JE16" i="46"/>
  <c r="JE24" i="46"/>
  <c r="JE22" i="46"/>
  <c r="JE21" i="46"/>
  <c r="JE25" i="46"/>
  <c r="JE14" i="46"/>
  <c r="JE19" i="46"/>
  <c r="JE28" i="46"/>
  <c r="JE15" i="46"/>
  <c r="JE18" i="46"/>
  <c r="JD308" i="46"/>
  <c r="DC364" i="46"/>
  <c r="DC365" i="46"/>
  <c r="DC367" i="46" s="1"/>
  <c r="DC366" i="46"/>
  <c r="DD363" i="46" s="1"/>
  <c r="BC52" i="51"/>
  <c r="BD49" i="51" s="1"/>
  <c r="BC53" i="51"/>
  <c r="BC36" i="51" s="1"/>
  <c r="I53" i="52"/>
  <c r="E53" i="52"/>
  <c r="H53" i="52" s="1"/>
  <c r="H52" i="52"/>
  <c r="D54" i="52"/>
  <c r="J53" i="52"/>
  <c r="BQ59" i="51"/>
  <c r="BR56" i="51" s="1"/>
  <c r="BQ60" i="51"/>
  <c r="JF17" i="46" l="1"/>
  <c r="JF26" i="46"/>
  <c r="JF20" i="46"/>
  <c r="JF23" i="46"/>
  <c r="DC369" i="46"/>
  <c r="JE292" i="46"/>
  <c r="JG10" i="46"/>
  <c r="JF30" i="46"/>
  <c r="JF31" i="46"/>
  <c r="JF32" i="46"/>
  <c r="JF33" i="46"/>
  <c r="JF34" i="46"/>
  <c r="JF35" i="46"/>
  <c r="JF36" i="46"/>
  <c r="JF37" i="46"/>
  <c r="JF38" i="46"/>
  <c r="JF39" i="46"/>
  <c r="JF40" i="46"/>
  <c r="JF41" i="46"/>
  <c r="JF42" i="46"/>
  <c r="JF43" i="46"/>
  <c r="JF44" i="46"/>
  <c r="JF45" i="46"/>
  <c r="JF46" i="46"/>
  <c r="JF47" i="46"/>
  <c r="JF48" i="46"/>
  <c r="JF49" i="46"/>
  <c r="JF50" i="46"/>
  <c r="JF51" i="46"/>
  <c r="JF52" i="46"/>
  <c r="JF53" i="46"/>
  <c r="JF54" i="46"/>
  <c r="JF55" i="46"/>
  <c r="JF56" i="46"/>
  <c r="JF57" i="46"/>
  <c r="JF58" i="46"/>
  <c r="JF59" i="46"/>
  <c r="JF60" i="46"/>
  <c r="JF61" i="46"/>
  <c r="JF62" i="46"/>
  <c r="JF63" i="46"/>
  <c r="JF64" i="46"/>
  <c r="JF65" i="46"/>
  <c r="JF66" i="46"/>
  <c r="JF67" i="46"/>
  <c r="JF68" i="46"/>
  <c r="JF69" i="46"/>
  <c r="JF70" i="46"/>
  <c r="JF71" i="46"/>
  <c r="JF72" i="46"/>
  <c r="JF73" i="46"/>
  <c r="JF74" i="46"/>
  <c r="JF75" i="46"/>
  <c r="JF76" i="46"/>
  <c r="JF77" i="46"/>
  <c r="JF78" i="46"/>
  <c r="JF79" i="46"/>
  <c r="JF80" i="46"/>
  <c r="JF81" i="46"/>
  <c r="JF82" i="46"/>
  <c r="JF83" i="46"/>
  <c r="JF84" i="46"/>
  <c r="JF85" i="46"/>
  <c r="JF86" i="46"/>
  <c r="JF87" i="46"/>
  <c r="JF88" i="46"/>
  <c r="JF89" i="46"/>
  <c r="JF90" i="46"/>
  <c r="JF91" i="46"/>
  <c r="JF92" i="46"/>
  <c r="JF93" i="46"/>
  <c r="JF94" i="46"/>
  <c r="JF95" i="46"/>
  <c r="JF96" i="46"/>
  <c r="JF97" i="46"/>
  <c r="JF98" i="46"/>
  <c r="JF99" i="46"/>
  <c r="JF100" i="46"/>
  <c r="JF101" i="46"/>
  <c r="JF102" i="46"/>
  <c r="JF103" i="46"/>
  <c r="JF104" i="46"/>
  <c r="JF105" i="46"/>
  <c r="JF106" i="46"/>
  <c r="JF107" i="46"/>
  <c r="JF108" i="46"/>
  <c r="JF109" i="46"/>
  <c r="JF110" i="46"/>
  <c r="JF111" i="46"/>
  <c r="JF112" i="46"/>
  <c r="JF113" i="46"/>
  <c r="JF114" i="46"/>
  <c r="JF115" i="46"/>
  <c r="JF116" i="46"/>
  <c r="JF117" i="46"/>
  <c r="JF118" i="46"/>
  <c r="JF119" i="46"/>
  <c r="JF120" i="46"/>
  <c r="JF121" i="46"/>
  <c r="JF122" i="46"/>
  <c r="JF123" i="46"/>
  <c r="JF124" i="46"/>
  <c r="JF125" i="46"/>
  <c r="JF126" i="46"/>
  <c r="JF127" i="46"/>
  <c r="JF128" i="46"/>
  <c r="JF129" i="46"/>
  <c r="JF130" i="46"/>
  <c r="JF131" i="46"/>
  <c r="JF132" i="46"/>
  <c r="JF133" i="46"/>
  <c r="JF134" i="46"/>
  <c r="JF135" i="46"/>
  <c r="JF136" i="46"/>
  <c r="JF137" i="46"/>
  <c r="JF138" i="46"/>
  <c r="JF139" i="46"/>
  <c r="JF140" i="46"/>
  <c r="JF141" i="46"/>
  <c r="JF142" i="46"/>
  <c r="JF143" i="46"/>
  <c r="JF144" i="46"/>
  <c r="JF145" i="46"/>
  <c r="JF146" i="46"/>
  <c r="JF147" i="46"/>
  <c r="JF148" i="46"/>
  <c r="JF149" i="46"/>
  <c r="JF150" i="46"/>
  <c r="JF151" i="46"/>
  <c r="JF152" i="46"/>
  <c r="JF153" i="46"/>
  <c r="JF154" i="46"/>
  <c r="JF155" i="46"/>
  <c r="JF156" i="46"/>
  <c r="JF157" i="46"/>
  <c r="JF158" i="46"/>
  <c r="JF159" i="46"/>
  <c r="JF160" i="46"/>
  <c r="JF161" i="46"/>
  <c r="JF162" i="46"/>
  <c r="JF163" i="46"/>
  <c r="JF164" i="46"/>
  <c r="JF165" i="46"/>
  <c r="JF166" i="46"/>
  <c r="JF167" i="46"/>
  <c r="JF168" i="46"/>
  <c r="JF169" i="46"/>
  <c r="JF170" i="46"/>
  <c r="JF171" i="46"/>
  <c r="JF172" i="46"/>
  <c r="JF173" i="46"/>
  <c r="JF174" i="46"/>
  <c r="JF175" i="46"/>
  <c r="JF176" i="46"/>
  <c r="JF177" i="46"/>
  <c r="JF178" i="46"/>
  <c r="JF179" i="46"/>
  <c r="JF180" i="46"/>
  <c r="JF181" i="46"/>
  <c r="JF182" i="46"/>
  <c r="JF183" i="46"/>
  <c r="JF184" i="46"/>
  <c r="JF185" i="46"/>
  <c r="JF186" i="46"/>
  <c r="JF187" i="46"/>
  <c r="JF188" i="46"/>
  <c r="JF189" i="46"/>
  <c r="JF190" i="46"/>
  <c r="JF191" i="46"/>
  <c r="JF192" i="46"/>
  <c r="JF193" i="46"/>
  <c r="JF194" i="46"/>
  <c r="JF195" i="46"/>
  <c r="JF196" i="46"/>
  <c r="JF197" i="46"/>
  <c r="JF198" i="46"/>
  <c r="JF199" i="46"/>
  <c r="JF200" i="46"/>
  <c r="JF201" i="46"/>
  <c r="JF202" i="46"/>
  <c r="JF203" i="46"/>
  <c r="JF204" i="46"/>
  <c r="JF205" i="46"/>
  <c r="JF206" i="46"/>
  <c r="JF207" i="46"/>
  <c r="JF208" i="46"/>
  <c r="JF209" i="46"/>
  <c r="JF210" i="46"/>
  <c r="JF211" i="46"/>
  <c r="JF212" i="46"/>
  <c r="JF213" i="46"/>
  <c r="JF214" i="46"/>
  <c r="JF215" i="46"/>
  <c r="JF216" i="46"/>
  <c r="JF217" i="46"/>
  <c r="JF218" i="46"/>
  <c r="JF219" i="46"/>
  <c r="JF220" i="46"/>
  <c r="JF221" i="46"/>
  <c r="JF222" i="46"/>
  <c r="JF223" i="46"/>
  <c r="JF224" i="46"/>
  <c r="JF225" i="46"/>
  <c r="JF226" i="46"/>
  <c r="JF227" i="46"/>
  <c r="JF228" i="46"/>
  <c r="JF229" i="46"/>
  <c r="JF230" i="46"/>
  <c r="JF231" i="46"/>
  <c r="JF232" i="46"/>
  <c r="JF233" i="46"/>
  <c r="JF234" i="46"/>
  <c r="JF235" i="46"/>
  <c r="JF236" i="46"/>
  <c r="JF237" i="46"/>
  <c r="JF238" i="46"/>
  <c r="JF239" i="46"/>
  <c r="JF240" i="46"/>
  <c r="JF241" i="46"/>
  <c r="JF242" i="46"/>
  <c r="JF243" i="46"/>
  <c r="JF244" i="46"/>
  <c r="JF245" i="46"/>
  <c r="JF246" i="46"/>
  <c r="JF247" i="46"/>
  <c r="JF248" i="46"/>
  <c r="JF249" i="46"/>
  <c r="JF250" i="46"/>
  <c r="JF251" i="46"/>
  <c r="JF252" i="46"/>
  <c r="JF253" i="46"/>
  <c r="JF254" i="46"/>
  <c r="JF255" i="46"/>
  <c r="JF256" i="46"/>
  <c r="JF257" i="46"/>
  <c r="JF258" i="46"/>
  <c r="JF259" i="46"/>
  <c r="JF260" i="46"/>
  <c r="JF261" i="46"/>
  <c r="JF262" i="46"/>
  <c r="JF263" i="46"/>
  <c r="JF264" i="46"/>
  <c r="JF265" i="46"/>
  <c r="JF266" i="46"/>
  <c r="JF267" i="46"/>
  <c r="JF268" i="46"/>
  <c r="JF269" i="46"/>
  <c r="JF270" i="46"/>
  <c r="JF271" i="46"/>
  <c r="JF272" i="46"/>
  <c r="JF273" i="46"/>
  <c r="JF274" i="46"/>
  <c r="JF275" i="46"/>
  <c r="JF276" i="46"/>
  <c r="JF277" i="46"/>
  <c r="JF278" i="46"/>
  <c r="JF279" i="46"/>
  <c r="JF280" i="46"/>
  <c r="JF281" i="46"/>
  <c r="JF282" i="46"/>
  <c r="JF283" i="46"/>
  <c r="JF284" i="46"/>
  <c r="JF285" i="46"/>
  <c r="JF286" i="46"/>
  <c r="JF287" i="46"/>
  <c r="JF288" i="46"/>
  <c r="JF290" i="46"/>
  <c r="JF29" i="46"/>
  <c r="JF27" i="46"/>
  <c r="JF289" i="46"/>
  <c r="JF16" i="46"/>
  <c r="JF24" i="46"/>
  <c r="JF22" i="46"/>
  <c r="JF21" i="46"/>
  <c r="JF25" i="46"/>
  <c r="JF14" i="46"/>
  <c r="JF19" i="46"/>
  <c r="JF28" i="46"/>
  <c r="JF15" i="46"/>
  <c r="JF18" i="46"/>
  <c r="JE308" i="46"/>
  <c r="DD364" i="46"/>
  <c r="DD365" i="46"/>
  <c r="DD367" i="46" s="1"/>
  <c r="DD366" i="46"/>
  <c r="DE363" i="46" s="1"/>
  <c r="BD53" i="51"/>
  <c r="BD36" i="51" s="1"/>
  <c r="BD52" i="51"/>
  <c r="BE49" i="51" s="1"/>
  <c r="I54" i="52"/>
  <c r="E54" i="52"/>
  <c r="BR59" i="51"/>
  <c r="BS56" i="51" s="1"/>
  <c r="BR60" i="51"/>
  <c r="J54" i="52"/>
  <c r="D55" i="52"/>
  <c r="JG26" i="46" l="1"/>
  <c r="JG20" i="46"/>
  <c r="JG23" i="46"/>
  <c r="DD369" i="46"/>
  <c r="JG17" i="46"/>
  <c r="JG21" i="46"/>
  <c r="JF292" i="46"/>
  <c r="JH10" i="46"/>
  <c r="JG30" i="46"/>
  <c r="JG31" i="46"/>
  <c r="JG32" i="46"/>
  <c r="JG33" i="46"/>
  <c r="JG34" i="46"/>
  <c r="JG35" i="46"/>
  <c r="JG36" i="46"/>
  <c r="JG37" i="46"/>
  <c r="JG38" i="46"/>
  <c r="JG39" i="46"/>
  <c r="JG40" i="46"/>
  <c r="JG41" i="46"/>
  <c r="JG42" i="46"/>
  <c r="JG43" i="46"/>
  <c r="JG44" i="46"/>
  <c r="JG45" i="46"/>
  <c r="JG46" i="46"/>
  <c r="JG47" i="46"/>
  <c r="JG48" i="46"/>
  <c r="JG49" i="46"/>
  <c r="JG50" i="46"/>
  <c r="JG51" i="46"/>
  <c r="JG52" i="46"/>
  <c r="JG53" i="46"/>
  <c r="JG54" i="46"/>
  <c r="JG55" i="46"/>
  <c r="JG56" i="46"/>
  <c r="JG57" i="46"/>
  <c r="JG58" i="46"/>
  <c r="JG59" i="46"/>
  <c r="JG60" i="46"/>
  <c r="JG61" i="46"/>
  <c r="JG62" i="46"/>
  <c r="JG63" i="46"/>
  <c r="JG64" i="46"/>
  <c r="JG65" i="46"/>
  <c r="JG66" i="46"/>
  <c r="JG67" i="46"/>
  <c r="JG68" i="46"/>
  <c r="JG69" i="46"/>
  <c r="JG70" i="46"/>
  <c r="JG71" i="46"/>
  <c r="JG72" i="46"/>
  <c r="JG73" i="46"/>
  <c r="JG74" i="46"/>
  <c r="JG75" i="46"/>
  <c r="JG76" i="46"/>
  <c r="JG77" i="46"/>
  <c r="JG78" i="46"/>
  <c r="JG79" i="46"/>
  <c r="JG80" i="46"/>
  <c r="JG81" i="46"/>
  <c r="JG82" i="46"/>
  <c r="JG83" i="46"/>
  <c r="JG84" i="46"/>
  <c r="JG85" i="46"/>
  <c r="JG86" i="46"/>
  <c r="JG87" i="46"/>
  <c r="JG88" i="46"/>
  <c r="JG89" i="46"/>
  <c r="JG90" i="46"/>
  <c r="JG91" i="46"/>
  <c r="JG92" i="46"/>
  <c r="JG93" i="46"/>
  <c r="JG94" i="46"/>
  <c r="JG95" i="46"/>
  <c r="JG96" i="46"/>
  <c r="JG97" i="46"/>
  <c r="JG98" i="46"/>
  <c r="JG99" i="46"/>
  <c r="JG100" i="46"/>
  <c r="JG101" i="46"/>
  <c r="JG102" i="46"/>
  <c r="JG103" i="46"/>
  <c r="JG104" i="46"/>
  <c r="JG105" i="46"/>
  <c r="JG106" i="46"/>
  <c r="JG107" i="46"/>
  <c r="JG108" i="46"/>
  <c r="JG109" i="46"/>
  <c r="JG110" i="46"/>
  <c r="JG111" i="46"/>
  <c r="JG112" i="46"/>
  <c r="JG113" i="46"/>
  <c r="JG114" i="46"/>
  <c r="JG115" i="46"/>
  <c r="JG116" i="46"/>
  <c r="JG117" i="46"/>
  <c r="JG118" i="46"/>
  <c r="JG119" i="46"/>
  <c r="JG120" i="46"/>
  <c r="JG121" i="46"/>
  <c r="JG122" i="46"/>
  <c r="JG123" i="46"/>
  <c r="JG124" i="46"/>
  <c r="JG125" i="46"/>
  <c r="JG126" i="46"/>
  <c r="JG127" i="46"/>
  <c r="JG128" i="46"/>
  <c r="JG129" i="46"/>
  <c r="JG130" i="46"/>
  <c r="JG131" i="46"/>
  <c r="JG132" i="46"/>
  <c r="JG133" i="46"/>
  <c r="JG134" i="46"/>
  <c r="JG135" i="46"/>
  <c r="JG136" i="46"/>
  <c r="JG137" i="46"/>
  <c r="JG138" i="46"/>
  <c r="JG139" i="46"/>
  <c r="JG140" i="46"/>
  <c r="JG141" i="46"/>
  <c r="JG142" i="46"/>
  <c r="JG143" i="46"/>
  <c r="JG144" i="46"/>
  <c r="JG145" i="46"/>
  <c r="JG146" i="46"/>
  <c r="JG147" i="46"/>
  <c r="JG148" i="46"/>
  <c r="JG149" i="46"/>
  <c r="JG150" i="46"/>
  <c r="JG151" i="46"/>
  <c r="JG152" i="46"/>
  <c r="JG153" i="46"/>
  <c r="JG154" i="46"/>
  <c r="JG155" i="46"/>
  <c r="JG156" i="46"/>
  <c r="JG157" i="46"/>
  <c r="JG158" i="46"/>
  <c r="JG159" i="46"/>
  <c r="JG160" i="46"/>
  <c r="JG161" i="46"/>
  <c r="JG162" i="46"/>
  <c r="JG163" i="46"/>
  <c r="JG164" i="46"/>
  <c r="JG165" i="46"/>
  <c r="JG166" i="46"/>
  <c r="JG167" i="46"/>
  <c r="JG168" i="46"/>
  <c r="JG169" i="46"/>
  <c r="JG170" i="46"/>
  <c r="JG171" i="46"/>
  <c r="JG172" i="46"/>
  <c r="JG173" i="46"/>
  <c r="JG174" i="46"/>
  <c r="JG175" i="46"/>
  <c r="JG176" i="46"/>
  <c r="JG177" i="46"/>
  <c r="JG178" i="46"/>
  <c r="JG179" i="46"/>
  <c r="JG180" i="46"/>
  <c r="JG181" i="46"/>
  <c r="JG182" i="46"/>
  <c r="JG183" i="46"/>
  <c r="JG184" i="46"/>
  <c r="JG185" i="46"/>
  <c r="JG186" i="46"/>
  <c r="JG187" i="46"/>
  <c r="JG188" i="46"/>
  <c r="JG189" i="46"/>
  <c r="JG190" i="46"/>
  <c r="JG191" i="46"/>
  <c r="JG192" i="46"/>
  <c r="JG193" i="46"/>
  <c r="JG194" i="46"/>
  <c r="JG195" i="46"/>
  <c r="JG196" i="46"/>
  <c r="JG197" i="46"/>
  <c r="JG198" i="46"/>
  <c r="JG199" i="46"/>
  <c r="JG200" i="46"/>
  <c r="JG201" i="46"/>
  <c r="JG202" i="46"/>
  <c r="JG203" i="46"/>
  <c r="JG204" i="46"/>
  <c r="JG205" i="46"/>
  <c r="JG206" i="46"/>
  <c r="JG207" i="46"/>
  <c r="JG208" i="46"/>
  <c r="JG209" i="46"/>
  <c r="JG210" i="46"/>
  <c r="JG211" i="46"/>
  <c r="JG212" i="46"/>
  <c r="JG213" i="46"/>
  <c r="JG214" i="46"/>
  <c r="JG215" i="46"/>
  <c r="JG216" i="46"/>
  <c r="JG217" i="46"/>
  <c r="JG218" i="46"/>
  <c r="JG219" i="46"/>
  <c r="JG220" i="46"/>
  <c r="JG221" i="46"/>
  <c r="JG222" i="46"/>
  <c r="JG223" i="46"/>
  <c r="JG224" i="46"/>
  <c r="JG225" i="46"/>
  <c r="JG226" i="46"/>
  <c r="JG227" i="46"/>
  <c r="JG228" i="46"/>
  <c r="JG229" i="46"/>
  <c r="JG230" i="46"/>
  <c r="JG231" i="46"/>
  <c r="JG232" i="46"/>
  <c r="JG233" i="46"/>
  <c r="JG234" i="46"/>
  <c r="JG235" i="46"/>
  <c r="JG236" i="46"/>
  <c r="JG237" i="46"/>
  <c r="JG238" i="46"/>
  <c r="JG239" i="46"/>
  <c r="JG240" i="46"/>
  <c r="JG241" i="46"/>
  <c r="JG242" i="46"/>
  <c r="JG243" i="46"/>
  <c r="JG244" i="46"/>
  <c r="JG245" i="46"/>
  <c r="JG246" i="46"/>
  <c r="JG247" i="46"/>
  <c r="JG248" i="46"/>
  <c r="JG249" i="46"/>
  <c r="JG250" i="46"/>
  <c r="JG251" i="46"/>
  <c r="JG252" i="46"/>
  <c r="JG253" i="46"/>
  <c r="JG254" i="46"/>
  <c r="JG255" i="46"/>
  <c r="JG256" i="46"/>
  <c r="JG257" i="46"/>
  <c r="JG258" i="46"/>
  <c r="JG259" i="46"/>
  <c r="JG260" i="46"/>
  <c r="JG261" i="46"/>
  <c r="JG262" i="46"/>
  <c r="JG263" i="46"/>
  <c r="JG264" i="46"/>
  <c r="JG265" i="46"/>
  <c r="JG266" i="46"/>
  <c r="JG267" i="46"/>
  <c r="JG268" i="46"/>
  <c r="JG269" i="46"/>
  <c r="JG270" i="46"/>
  <c r="JG271" i="46"/>
  <c r="JG272" i="46"/>
  <c r="JG273" i="46"/>
  <c r="JG274" i="46"/>
  <c r="JG275" i="46"/>
  <c r="JG276" i="46"/>
  <c r="JG277" i="46"/>
  <c r="JG278" i="46"/>
  <c r="JG279" i="46"/>
  <c r="JG280" i="46"/>
  <c r="JG281" i="46"/>
  <c r="JG282" i="46"/>
  <c r="JG283" i="46"/>
  <c r="JG284" i="46"/>
  <c r="JG285" i="46"/>
  <c r="JG286" i="46"/>
  <c r="JG287" i="46"/>
  <c r="JG288" i="46"/>
  <c r="JG290" i="46"/>
  <c r="JG29" i="46"/>
  <c r="JG27" i="46"/>
  <c r="JG289" i="46"/>
  <c r="JG16" i="46"/>
  <c r="JG24" i="46"/>
  <c r="JG22" i="46"/>
  <c r="JG25" i="46"/>
  <c r="JG14" i="46"/>
  <c r="JG19" i="46"/>
  <c r="JG28" i="46"/>
  <c r="JG15" i="46"/>
  <c r="JG18" i="46"/>
  <c r="JF308" i="46"/>
  <c r="DE364" i="46"/>
  <c r="DE365" i="46"/>
  <c r="DE367" i="46" s="1"/>
  <c r="DE366" i="46"/>
  <c r="DF363" i="46" s="1"/>
  <c r="BE52" i="51"/>
  <c r="BF49" i="51" s="1"/>
  <c r="BE53" i="51"/>
  <c r="BE36" i="51" s="1"/>
  <c r="I55" i="52"/>
  <c r="E55" i="52"/>
  <c r="H55" i="52" s="1"/>
  <c r="H54" i="52"/>
  <c r="J55" i="52"/>
  <c r="D56" i="52"/>
  <c r="BS60" i="51"/>
  <c r="BS59" i="51"/>
  <c r="BT56" i="51" s="1"/>
  <c r="JH26" i="46" l="1"/>
  <c r="JH20" i="46"/>
  <c r="JH23" i="46"/>
  <c r="DE369" i="46"/>
  <c r="JH17" i="46"/>
  <c r="JH21" i="46"/>
  <c r="JG292" i="46"/>
  <c r="JI10" i="46"/>
  <c r="JH30" i="46"/>
  <c r="JH31" i="46"/>
  <c r="JH32" i="46"/>
  <c r="JH33" i="46"/>
  <c r="JH34" i="46"/>
  <c r="JH35" i="46"/>
  <c r="JH36" i="46"/>
  <c r="JH37" i="46"/>
  <c r="JH38" i="46"/>
  <c r="JH39" i="46"/>
  <c r="JH40" i="46"/>
  <c r="JH41" i="46"/>
  <c r="JH42" i="46"/>
  <c r="JH43" i="46"/>
  <c r="JH44" i="46"/>
  <c r="JH45" i="46"/>
  <c r="JH46" i="46"/>
  <c r="JH47" i="46"/>
  <c r="JH48" i="46"/>
  <c r="JH49" i="46"/>
  <c r="JH50" i="46"/>
  <c r="JH51" i="46"/>
  <c r="JH52" i="46"/>
  <c r="JH53" i="46"/>
  <c r="JH54" i="46"/>
  <c r="JH55" i="46"/>
  <c r="JH56" i="46"/>
  <c r="JH57" i="46"/>
  <c r="JH58" i="46"/>
  <c r="JH59" i="46"/>
  <c r="JH60" i="46"/>
  <c r="JH61" i="46"/>
  <c r="JH62" i="46"/>
  <c r="JH63" i="46"/>
  <c r="JH64" i="46"/>
  <c r="JH65" i="46"/>
  <c r="JH66" i="46"/>
  <c r="JH67" i="46"/>
  <c r="JH68" i="46"/>
  <c r="JH69" i="46"/>
  <c r="JH70" i="46"/>
  <c r="JH71" i="46"/>
  <c r="JH72" i="46"/>
  <c r="JH73" i="46"/>
  <c r="JH74" i="46"/>
  <c r="JH75" i="46"/>
  <c r="JH76" i="46"/>
  <c r="JH77" i="46"/>
  <c r="JH78" i="46"/>
  <c r="JH79" i="46"/>
  <c r="JH80" i="46"/>
  <c r="JH81" i="46"/>
  <c r="JH82" i="46"/>
  <c r="JH83" i="46"/>
  <c r="JH84" i="46"/>
  <c r="JH85" i="46"/>
  <c r="JH86" i="46"/>
  <c r="JH87" i="46"/>
  <c r="JH88" i="46"/>
  <c r="JH89" i="46"/>
  <c r="JH90" i="46"/>
  <c r="JH91" i="46"/>
  <c r="JH92" i="46"/>
  <c r="JH93" i="46"/>
  <c r="JH94" i="46"/>
  <c r="JH95" i="46"/>
  <c r="JH96" i="46"/>
  <c r="JH97" i="46"/>
  <c r="JH98" i="46"/>
  <c r="JH99" i="46"/>
  <c r="JH100" i="46"/>
  <c r="JH101" i="46"/>
  <c r="JH102" i="46"/>
  <c r="JH103" i="46"/>
  <c r="JH104" i="46"/>
  <c r="JH105" i="46"/>
  <c r="JH106" i="46"/>
  <c r="JH107" i="46"/>
  <c r="JH108" i="46"/>
  <c r="JH109" i="46"/>
  <c r="JH110" i="46"/>
  <c r="JH111" i="46"/>
  <c r="JH112" i="46"/>
  <c r="JH113" i="46"/>
  <c r="JH114" i="46"/>
  <c r="JH115" i="46"/>
  <c r="JH116" i="46"/>
  <c r="JH117" i="46"/>
  <c r="JH118" i="46"/>
  <c r="JH119" i="46"/>
  <c r="JH120" i="46"/>
  <c r="JH121" i="46"/>
  <c r="JH122" i="46"/>
  <c r="JH123" i="46"/>
  <c r="JH124" i="46"/>
  <c r="JH125" i="46"/>
  <c r="JH126" i="46"/>
  <c r="JH127" i="46"/>
  <c r="JH128" i="46"/>
  <c r="JH129" i="46"/>
  <c r="JH130" i="46"/>
  <c r="JH131" i="46"/>
  <c r="JH132" i="46"/>
  <c r="JH133" i="46"/>
  <c r="JH134" i="46"/>
  <c r="JH135" i="46"/>
  <c r="JH136" i="46"/>
  <c r="JH137" i="46"/>
  <c r="JH138" i="46"/>
  <c r="JH139" i="46"/>
  <c r="JH140" i="46"/>
  <c r="JH141" i="46"/>
  <c r="JH142" i="46"/>
  <c r="JH143" i="46"/>
  <c r="JH144" i="46"/>
  <c r="JH145" i="46"/>
  <c r="JH146" i="46"/>
  <c r="JH147" i="46"/>
  <c r="JH148" i="46"/>
  <c r="JH149" i="46"/>
  <c r="JH150" i="46"/>
  <c r="JH151" i="46"/>
  <c r="JH152" i="46"/>
  <c r="JH153" i="46"/>
  <c r="JH154" i="46"/>
  <c r="JH155" i="46"/>
  <c r="JH156" i="46"/>
  <c r="JH157" i="46"/>
  <c r="JH158" i="46"/>
  <c r="JH159" i="46"/>
  <c r="JH160" i="46"/>
  <c r="JH161" i="46"/>
  <c r="JH162" i="46"/>
  <c r="JH163" i="46"/>
  <c r="JH164" i="46"/>
  <c r="JH165" i="46"/>
  <c r="JH166" i="46"/>
  <c r="JH167" i="46"/>
  <c r="JH168" i="46"/>
  <c r="JH169" i="46"/>
  <c r="JH170" i="46"/>
  <c r="JH171" i="46"/>
  <c r="JH172" i="46"/>
  <c r="JH173" i="46"/>
  <c r="JH174" i="46"/>
  <c r="JH175" i="46"/>
  <c r="JH176" i="46"/>
  <c r="JH177" i="46"/>
  <c r="JH178" i="46"/>
  <c r="JH179" i="46"/>
  <c r="JH180" i="46"/>
  <c r="JH181" i="46"/>
  <c r="JH182" i="46"/>
  <c r="JH183" i="46"/>
  <c r="JH184" i="46"/>
  <c r="JH185" i="46"/>
  <c r="JH186" i="46"/>
  <c r="JH187" i="46"/>
  <c r="JH188" i="46"/>
  <c r="JH189" i="46"/>
  <c r="JH190" i="46"/>
  <c r="JH191" i="46"/>
  <c r="JH192" i="46"/>
  <c r="JH193" i="46"/>
  <c r="JH194" i="46"/>
  <c r="JH195" i="46"/>
  <c r="JH196" i="46"/>
  <c r="JH197" i="46"/>
  <c r="JH198" i="46"/>
  <c r="JH199" i="46"/>
  <c r="JH200" i="46"/>
  <c r="JH201" i="46"/>
  <c r="JH202" i="46"/>
  <c r="JH203" i="46"/>
  <c r="JH204" i="46"/>
  <c r="JH205" i="46"/>
  <c r="JH206" i="46"/>
  <c r="JH207" i="46"/>
  <c r="JH208" i="46"/>
  <c r="JH209" i="46"/>
  <c r="JH210" i="46"/>
  <c r="JH211" i="46"/>
  <c r="JH212" i="46"/>
  <c r="JH213" i="46"/>
  <c r="JH214" i="46"/>
  <c r="JH215" i="46"/>
  <c r="JH216" i="46"/>
  <c r="JH217" i="46"/>
  <c r="JH218" i="46"/>
  <c r="JH219" i="46"/>
  <c r="JH220" i="46"/>
  <c r="JH221" i="46"/>
  <c r="JH222" i="46"/>
  <c r="JH223" i="46"/>
  <c r="JH224" i="46"/>
  <c r="JH225" i="46"/>
  <c r="JH226" i="46"/>
  <c r="JH227" i="46"/>
  <c r="JH228" i="46"/>
  <c r="JH229" i="46"/>
  <c r="JH230" i="46"/>
  <c r="JH231" i="46"/>
  <c r="JH232" i="46"/>
  <c r="JH233" i="46"/>
  <c r="JH234" i="46"/>
  <c r="JH235" i="46"/>
  <c r="JH236" i="46"/>
  <c r="JH237" i="46"/>
  <c r="JH238" i="46"/>
  <c r="JH239" i="46"/>
  <c r="JH240" i="46"/>
  <c r="JH241" i="46"/>
  <c r="JH242" i="46"/>
  <c r="JH243" i="46"/>
  <c r="JH244" i="46"/>
  <c r="JH245" i="46"/>
  <c r="JH246" i="46"/>
  <c r="JH247" i="46"/>
  <c r="JH248" i="46"/>
  <c r="JH249" i="46"/>
  <c r="JH250" i="46"/>
  <c r="JH251" i="46"/>
  <c r="JH252" i="46"/>
  <c r="JH253" i="46"/>
  <c r="JH254" i="46"/>
  <c r="JH255" i="46"/>
  <c r="JH256" i="46"/>
  <c r="JH257" i="46"/>
  <c r="JH258" i="46"/>
  <c r="JH259" i="46"/>
  <c r="JH260" i="46"/>
  <c r="JH261" i="46"/>
  <c r="JH262" i="46"/>
  <c r="JH263" i="46"/>
  <c r="JH264" i="46"/>
  <c r="JH265" i="46"/>
  <c r="JH266" i="46"/>
  <c r="JH267" i="46"/>
  <c r="JH268" i="46"/>
  <c r="JH269" i="46"/>
  <c r="JH270" i="46"/>
  <c r="JH271" i="46"/>
  <c r="JH272" i="46"/>
  <c r="JH273" i="46"/>
  <c r="JH274" i="46"/>
  <c r="JH275" i="46"/>
  <c r="JH276" i="46"/>
  <c r="JH277" i="46"/>
  <c r="JH278" i="46"/>
  <c r="JH279" i="46"/>
  <c r="JH280" i="46"/>
  <c r="JH281" i="46"/>
  <c r="JH282" i="46"/>
  <c r="JH283" i="46"/>
  <c r="JH284" i="46"/>
  <c r="JH285" i="46"/>
  <c r="JH286" i="46"/>
  <c r="JH287" i="46"/>
  <c r="JH288" i="46"/>
  <c r="JH290" i="46"/>
  <c r="JH29" i="46"/>
  <c r="JH27" i="46"/>
  <c r="JH289" i="46"/>
  <c r="JH16" i="46"/>
  <c r="JH24" i="46"/>
  <c r="JH22" i="46"/>
  <c r="JH25" i="46"/>
  <c r="JH14" i="46"/>
  <c r="JH19" i="46"/>
  <c r="JH28" i="46"/>
  <c r="JH15" i="46"/>
  <c r="JH18" i="46"/>
  <c r="JG308" i="46"/>
  <c r="DF364" i="46"/>
  <c r="DF365" i="46"/>
  <c r="DF367" i="46" s="1"/>
  <c r="DF366" i="46"/>
  <c r="DG363" i="46" s="1"/>
  <c r="BF52" i="51"/>
  <c r="BG49" i="51" s="1"/>
  <c r="BF53" i="51"/>
  <c r="BF36" i="51" s="1"/>
  <c r="I56" i="52"/>
  <c r="E56" i="52"/>
  <c r="BT59" i="51"/>
  <c r="BU56" i="51" s="1"/>
  <c r="BT60" i="51"/>
  <c r="J56" i="52"/>
  <c r="D57" i="52"/>
  <c r="JI21" i="46" l="1"/>
  <c r="JI26" i="46"/>
  <c r="JI20" i="46"/>
  <c r="JI23" i="46"/>
  <c r="DF369" i="46"/>
  <c r="JH292" i="46"/>
  <c r="JJ10" i="46"/>
  <c r="JI30" i="46"/>
  <c r="JI31" i="46"/>
  <c r="JI32" i="46"/>
  <c r="JI33" i="46"/>
  <c r="JI34" i="46"/>
  <c r="JI35" i="46"/>
  <c r="JI36" i="46"/>
  <c r="JI37" i="46"/>
  <c r="JI38" i="46"/>
  <c r="JI39" i="46"/>
  <c r="JI40" i="46"/>
  <c r="JI41" i="46"/>
  <c r="JI42" i="46"/>
  <c r="JI43" i="46"/>
  <c r="JI44" i="46"/>
  <c r="JI45" i="46"/>
  <c r="JI46" i="46"/>
  <c r="JI47" i="46"/>
  <c r="JI48" i="46"/>
  <c r="JI49" i="46"/>
  <c r="JI50" i="46"/>
  <c r="JI51" i="46"/>
  <c r="JI52" i="46"/>
  <c r="JI53" i="46"/>
  <c r="JI54" i="46"/>
  <c r="JI55" i="46"/>
  <c r="JI56" i="46"/>
  <c r="JI57" i="46"/>
  <c r="JI58" i="46"/>
  <c r="JI59" i="46"/>
  <c r="JI60" i="46"/>
  <c r="JI61" i="46"/>
  <c r="JI62" i="46"/>
  <c r="JI63" i="46"/>
  <c r="JI64" i="46"/>
  <c r="JI65" i="46"/>
  <c r="JI66" i="46"/>
  <c r="JI67" i="46"/>
  <c r="JI68" i="46"/>
  <c r="JI69" i="46"/>
  <c r="JI70" i="46"/>
  <c r="JI71" i="46"/>
  <c r="JI72" i="46"/>
  <c r="JI73" i="46"/>
  <c r="JI74" i="46"/>
  <c r="JI75" i="46"/>
  <c r="JI76" i="46"/>
  <c r="JI77" i="46"/>
  <c r="JI78" i="46"/>
  <c r="JI79" i="46"/>
  <c r="JI80" i="46"/>
  <c r="JI81" i="46"/>
  <c r="JI82" i="46"/>
  <c r="JI83" i="46"/>
  <c r="JI84" i="46"/>
  <c r="JI85" i="46"/>
  <c r="JI86" i="46"/>
  <c r="JI87" i="46"/>
  <c r="JI88" i="46"/>
  <c r="JI89" i="46"/>
  <c r="JI90" i="46"/>
  <c r="JI91" i="46"/>
  <c r="JI92" i="46"/>
  <c r="JI93" i="46"/>
  <c r="JI94" i="46"/>
  <c r="JI95" i="46"/>
  <c r="JI96" i="46"/>
  <c r="JI97" i="46"/>
  <c r="JI98" i="46"/>
  <c r="JI99" i="46"/>
  <c r="JI100" i="46"/>
  <c r="JI101" i="46"/>
  <c r="JI102" i="46"/>
  <c r="JI103" i="46"/>
  <c r="JI104" i="46"/>
  <c r="JI105" i="46"/>
  <c r="JI106" i="46"/>
  <c r="JI107" i="46"/>
  <c r="JI108" i="46"/>
  <c r="JI109" i="46"/>
  <c r="JI110" i="46"/>
  <c r="JI111" i="46"/>
  <c r="JI112" i="46"/>
  <c r="JI113" i="46"/>
  <c r="JI114" i="46"/>
  <c r="JI115" i="46"/>
  <c r="JI116" i="46"/>
  <c r="JI117" i="46"/>
  <c r="JI118" i="46"/>
  <c r="JI119" i="46"/>
  <c r="JI120" i="46"/>
  <c r="JI121" i="46"/>
  <c r="JI122" i="46"/>
  <c r="JI123" i="46"/>
  <c r="JI124" i="46"/>
  <c r="JI125" i="46"/>
  <c r="JI126" i="46"/>
  <c r="JI127" i="46"/>
  <c r="JI128" i="46"/>
  <c r="JI129" i="46"/>
  <c r="JI130" i="46"/>
  <c r="JI131" i="46"/>
  <c r="JI132" i="46"/>
  <c r="JI133" i="46"/>
  <c r="JI134" i="46"/>
  <c r="JI135" i="46"/>
  <c r="JI136" i="46"/>
  <c r="JI137" i="46"/>
  <c r="JI138" i="46"/>
  <c r="JI139" i="46"/>
  <c r="JI140" i="46"/>
  <c r="JI141" i="46"/>
  <c r="JI142" i="46"/>
  <c r="JI143" i="46"/>
  <c r="JI144" i="46"/>
  <c r="JI145" i="46"/>
  <c r="JI146" i="46"/>
  <c r="JI147" i="46"/>
  <c r="JI148" i="46"/>
  <c r="JI149" i="46"/>
  <c r="JI150" i="46"/>
  <c r="JI151" i="46"/>
  <c r="JI152" i="46"/>
  <c r="JI153" i="46"/>
  <c r="JI154" i="46"/>
  <c r="JI155" i="46"/>
  <c r="JI156" i="46"/>
  <c r="JI157" i="46"/>
  <c r="JI158" i="46"/>
  <c r="JI159" i="46"/>
  <c r="JI160" i="46"/>
  <c r="JI161" i="46"/>
  <c r="JI162" i="46"/>
  <c r="JI163" i="46"/>
  <c r="JI164" i="46"/>
  <c r="JI165" i="46"/>
  <c r="JI166" i="46"/>
  <c r="JI167" i="46"/>
  <c r="JI168" i="46"/>
  <c r="JI169" i="46"/>
  <c r="JI170" i="46"/>
  <c r="JI171" i="46"/>
  <c r="JI172" i="46"/>
  <c r="JI173" i="46"/>
  <c r="JI174" i="46"/>
  <c r="JI175" i="46"/>
  <c r="JI176" i="46"/>
  <c r="JI177" i="46"/>
  <c r="JI178" i="46"/>
  <c r="JI179" i="46"/>
  <c r="JI180" i="46"/>
  <c r="JI181" i="46"/>
  <c r="JI182" i="46"/>
  <c r="JI183" i="46"/>
  <c r="JI184" i="46"/>
  <c r="JI185" i="46"/>
  <c r="JI186" i="46"/>
  <c r="JI187" i="46"/>
  <c r="JI188" i="46"/>
  <c r="JI189" i="46"/>
  <c r="JI190" i="46"/>
  <c r="JI191" i="46"/>
  <c r="JI192" i="46"/>
  <c r="JI193" i="46"/>
  <c r="JI194" i="46"/>
  <c r="JI195" i="46"/>
  <c r="JI196" i="46"/>
  <c r="JI197" i="46"/>
  <c r="JI198" i="46"/>
  <c r="JI199" i="46"/>
  <c r="JI200" i="46"/>
  <c r="JI201" i="46"/>
  <c r="JI202" i="46"/>
  <c r="JI203" i="46"/>
  <c r="JI204" i="46"/>
  <c r="JI205" i="46"/>
  <c r="JI206" i="46"/>
  <c r="JI207" i="46"/>
  <c r="JI208" i="46"/>
  <c r="JI209" i="46"/>
  <c r="JI210" i="46"/>
  <c r="JI211" i="46"/>
  <c r="JI212" i="46"/>
  <c r="JI213" i="46"/>
  <c r="JI214" i="46"/>
  <c r="JI215" i="46"/>
  <c r="JI216" i="46"/>
  <c r="JI217" i="46"/>
  <c r="JI218" i="46"/>
  <c r="JI219" i="46"/>
  <c r="JI220" i="46"/>
  <c r="JI221" i="46"/>
  <c r="JI222" i="46"/>
  <c r="JI223" i="46"/>
  <c r="JI224" i="46"/>
  <c r="JI225" i="46"/>
  <c r="JI226" i="46"/>
  <c r="JI227" i="46"/>
  <c r="JI228" i="46"/>
  <c r="JI229" i="46"/>
  <c r="JI230" i="46"/>
  <c r="JI231" i="46"/>
  <c r="JI232" i="46"/>
  <c r="JI233" i="46"/>
  <c r="JI234" i="46"/>
  <c r="JI235" i="46"/>
  <c r="JI236" i="46"/>
  <c r="JI237" i="46"/>
  <c r="JI238" i="46"/>
  <c r="JI239" i="46"/>
  <c r="JI240" i="46"/>
  <c r="JI241" i="46"/>
  <c r="JI242" i="46"/>
  <c r="JI243" i="46"/>
  <c r="JI244" i="46"/>
  <c r="JI245" i="46"/>
  <c r="JI246" i="46"/>
  <c r="JI247" i="46"/>
  <c r="JI248" i="46"/>
  <c r="JI249" i="46"/>
  <c r="JI250" i="46"/>
  <c r="JI251" i="46"/>
  <c r="JI252" i="46"/>
  <c r="JI253" i="46"/>
  <c r="JI254" i="46"/>
  <c r="JI255" i="46"/>
  <c r="JI256" i="46"/>
  <c r="JI257" i="46"/>
  <c r="JI258" i="46"/>
  <c r="JI259" i="46"/>
  <c r="JI260" i="46"/>
  <c r="JI261" i="46"/>
  <c r="JI262" i="46"/>
  <c r="JI263" i="46"/>
  <c r="JI264" i="46"/>
  <c r="JI265" i="46"/>
  <c r="JI266" i="46"/>
  <c r="JI267" i="46"/>
  <c r="JI268" i="46"/>
  <c r="JI269" i="46"/>
  <c r="JI270" i="46"/>
  <c r="JI271" i="46"/>
  <c r="JI272" i="46"/>
  <c r="JI273" i="46"/>
  <c r="JI274" i="46"/>
  <c r="JI275" i="46"/>
  <c r="JI276" i="46"/>
  <c r="JI277" i="46"/>
  <c r="JI278" i="46"/>
  <c r="JI279" i="46"/>
  <c r="JI280" i="46"/>
  <c r="JI281" i="46"/>
  <c r="JI282" i="46"/>
  <c r="JI283" i="46"/>
  <c r="JI284" i="46"/>
  <c r="JI285" i="46"/>
  <c r="JI286" i="46"/>
  <c r="JI287" i="46"/>
  <c r="JI288" i="46"/>
  <c r="JI290" i="46"/>
  <c r="JI29" i="46"/>
  <c r="JI17" i="46"/>
  <c r="JI27" i="46"/>
  <c r="JI289" i="46"/>
  <c r="JI16" i="46"/>
  <c r="JI24" i="46"/>
  <c r="JI22" i="46"/>
  <c r="JI25" i="46"/>
  <c r="JI14" i="46"/>
  <c r="JI19" i="46"/>
  <c r="JI28" i="46"/>
  <c r="JI15" i="46"/>
  <c r="JI18" i="46"/>
  <c r="JH308" i="46"/>
  <c r="DG364" i="46"/>
  <c r="DG365" i="46"/>
  <c r="DG367" i="46" s="1"/>
  <c r="DG366" i="46"/>
  <c r="DH363" i="46" s="1"/>
  <c r="BG52" i="51"/>
  <c r="BH49" i="51" s="1"/>
  <c r="BG53" i="51"/>
  <c r="BG36" i="51" s="1"/>
  <c r="I57" i="52"/>
  <c r="E57" i="52"/>
  <c r="H57" i="52" s="1"/>
  <c r="H56" i="52"/>
  <c r="J57" i="52"/>
  <c r="D58" i="52"/>
  <c r="BU59" i="51"/>
  <c r="BV56" i="51" s="1"/>
  <c r="BU60" i="51"/>
  <c r="JJ21" i="46" l="1"/>
  <c r="JJ26" i="46"/>
  <c r="JJ20" i="46"/>
  <c r="JJ23" i="46"/>
  <c r="DG369" i="46"/>
  <c r="JI292" i="46"/>
  <c r="JK10" i="46"/>
  <c r="JJ30" i="46"/>
  <c r="JJ31" i="46"/>
  <c r="JJ32" i="46"/>
  <c r="JJ33" i="46"/>
  <c r="JJ34" i="46"/>
  <c r="JJ35" i="46"/>
  <c r="JJ36" i="46"/>
  <c r="JJ37" i="46"/>
  <c r="JJ38" i="46"/>
  <c r="JJ39" i="46"/>
  <c r="JJ40" i="46"/>
  <c r="JJ41" i="46"/>
  <c r="JJ42" i="46"/>
  <c r="JJ43" i="46"/>
  <c r="JJ44" i="46"/>
  <c r="JJ45" i="46"/>
  <c r="JJ46" i="46"/>
  <c r="JJ47" i="46"/>
  <c r="JJ48" i="46"/>
  <c r="JJ49" i="46"/>
  <c r="JJ50" i="46"/>
  <c r="JJ51" i="46"/>
  <c r="JJ52" i="46"/>
  <c r="JJ53" i="46"/>
  <c r="JJ54" i="46"/>
  <c r="JJ55" i="46"/>
  <c r="JJ56" i="46"/>
  <c r="JJ57" i="46"/>
  <c r="JJ58" i="46"/>
  <c r="JJ59" i="46"/>
  <c r="JJ60" i="46"/>
  <c r="JJ61" i="46"/>
  <c r="JJ62" i="46"/>
  <c r="JJ63" i="46"/>
  <c r="JJ64" i="46"/>
  <c r="JJ65" i="46"/>
  <c r="JJ66" i="46"/>
  <c r="JJ67" i="46"/>
  <c r="JJ68" i="46"/>
  <c r="JJ69" i="46"/>
  <c r="JJ70" i="46"/>
  <c r="JJ71" i="46"/>
  <c r="JJ72" i="46"/>
  <c r="JJ73" i="46"/>
  <c r="JJ74" i="46"/>
  <c r="JJ75" i="46"/>
  <c r="JJ76" i="46"/>
  <c r="JJ77" i="46"/>
  <c r="JJ78" i="46"/>
  <c r="JJ79" i="46"/>
  <c r="JJ80" i="46"/>
  <c r="JJ81" i="46"/>
  <c r="JJ82" i="46"/>
  <c r="JJ83" i="46"/>
  <c r="JJ84" i="46"/>
  <c r="JJ85" i="46"/>
  <c r="JJ86" i="46"/>
  <c r="JJ87" i="46"/>
  <c r="JJ88" i="46"/>
  <c r="JJ89" i="46"/>
  <c r="JJ90" i="46"/>
  <c r="JJ91" i="46"/>
  <c r="JJ92" i="46"/>
  <c r="JJ93" i="46"/>
  <c r="JJ94" i="46"/>
  <c r="JJ95" i="46"/>
  <c r="JJ96" i="46"/>
  <c r="JJ97" i="46"/>
  <c r="JJ98" i="46"/>
  <c r="JJ99" i="46"/>
  <c r="JJ100" i="46"/>
  <c r="JJ101" i="46"/>
  <c r="JJ102" i="46"/>
  <c r="JJ103" i="46"/>
  <c r="JJ104" i="46"/>
  <c r="JJ105" i="46"/>
  <c r="JJ106" i="46"/>
  <c r="JJ107" i="46"/>
  <c r="JJ108" i="46"/>
  <c r="JJ109" i="46"/>
  <c r="JJ110" i="46"/>
  <c r="JJ111" i="46"/>
  <c r="JJ112" i="46"/>
  <c r="JJ113" i="46"/>
  <c r="JJ114" i="46"/>
  <c r="JJ115" i="46"/>
  <c r="JJ116" i="46"/>
  <c r="JJ117" i="46"/>
  <c r="JJ118" i="46"/>
  <c r="JJ119" i="46"/>
  <c r="JJ120" i="46"/>
  <c r="JJ121" i="46"/>
  <c r="JJ122" i="46"/>
  <c r="JJ123" i="46"/>
  <c r="JJ124" i="46"/>
  <c r="JJ125" i="46"/>
  <c r="JJ126" i="46"/>
  <c r="JJ127" i="46"/>
  <c r="JJ128" i="46"/>
  <c r="JJ129" i="46"/>
  <c r="JJ130" i="46"/>
  <c r="JJ131" i="46"/>
  <c r="JJ132" i="46"/>
  <c r="JJ133" i="46"/>
  <c r="JJ134" i="46"/>
  <c r="JJ135" i="46"/>
  <c r="JJ136" i="46"/>
  <c r="JJ137" i="46"/>
  <c r="JJ138" i="46"/>
  <c r="JJ139" i="46"/>
  <c r="JJ140" i="46"/>
  <c r="JJ141" i="46"/>
  <c r="JJ142" i="46"/>
  <c r="JJ143" i="46"/>
  <c r="JJ144" i="46"/>
  <c r="JJ145" i="46"/>
  <c r="JJ146" i="46"/>
  <c r="JJ147" i="46"/>
  <c r="JJ148" i="46"/>
  <c r="JJ149" i="46"/>
  <c r="JJ150" i="46"/>
  <c r="JJ151" i="46"/>
  <c r="JJ152" i="46"/>
  <c r="JJ153" i="46"/>
  <c r="JJ154" i="46"/>
  <c r="JJ155" i="46"/>
  <c r="JJ156" i="46"/>
  <c r="JJ157" i="46"/>
  <c r="JJ158" i="46"/>
  <c r="JJ159" i="46"/>
  <c r="JJ160" i="46"/>
  <c r="JJ161" i="46"/>
  <c r="JJ162" i="46"/>
  <c r="JJ163" i="46"/>
  <c r="JJ164" i="46"/>
  <c r="JJ165" i="46"/>
  <c r="JJ166" i="46"/>
  <c r="JJ167" i="46"/>
  <c r="JJ168" i="46"/>
  <c r="JJ169" i="46"/>
  <c r="JJ170" i="46"/>
  <c r="JJ171" i="46"/>
  <c r="JJ172" i="46"/>
  <c r="JJ173" i="46"/>
  <c r="JJ174" i="46"/>
  <c r="JJ175" i="46"/>
  <c r="JJ176" i="46"/>
  <c r="JJ177" i="46"/>
  <c r="JJ178" i="46"/>
  <c r="JJ179" i="46"/>
  <c r="JJ180" i="46"/>
  <c r="JJ181" i="46"/>
  <c r="JJ182" i="46"/>
  <c r="JJ183" i="46"/>
  <c r="JJ184" i="46"/>
  <c r="JJ185" i="46"/>
  <c r="JJ186" i="46"/>
  <c r="JJ187" i="46"/>
  <c r="JJ188" i="46"/>
  <c r="JJ189" i="46"/>
  <c r="JJ190" i="46"/>
  <c r="JJ191" i="46"/>
  <c r="JJ192" i="46"/>
  <c r="JJ193" i="46"/>
  <c r="JJ194" i="46"/>
  <c r="JJ195" i="46"/>
  <c r="JJ196" i="46"/>
  <c r="JJ197" i="46"/>
  <c r="JJ198" i="46"/>
  <c r="JJ199" i="46"/>
  <c r="JJ200" i="46"/>
  <c r="JJ201" i="46"/>
  <c r="JJ202" i="46"/>
  <c r="JJ203" i="46"/>
  <c r="JJ204" i="46"/>
  <c r="JJ205" i="46"/>
  <c r="JJ206" i="46"/>
  <c r="JJ207" i="46"/>
  <c r="JJ208" i="46"/>
  <c r="JJ209" i="46"/>
  <c r="JJ210" i="46"/>
  <c r="JJ211" i="46"/>
  <c r="JJ212" i="46"/>
  <c r="JJ213" i="46"/>
  <c r="JJ214" i="46"/>
  <c r="JJ215" i="46"/>
  <c r="JJ216" i="46"/>
  <c r="JJ217" i="46"/>
  <c r="JJ218" i="46"/>
  <c r="JJ219" i="46"/>
  <c r="JJ220" i="46"/>
  <c r="JJ221" i="46"/>
  <c r="JJ222" i="46"/>
  <c r="JJ223" i="46"/>
  <c r="JJ224" i="46"/>
  <c r="JJ225" i="46"/>
  <c r="JJ226" i="46"/>
  <c r="JJ227" i="46"/>
  <c r="JJ228" i="46"/>
  <c r="JJ229" i="46"/>
  <c r="JJ230" i="46"/>
  <c r="JJ231" i="46"/>
  <c r="JJ232" i="46"/>
  <c r="JJ233" i="46"/>
  <c r="JJ234" i="46"/>
  <c r="JJ235" i="46"/>
  <c r="JJ236" i="46"/>
  <c r="JJ237" i="46"/>
  <c r="JJ238" i="46"/>
  <c r="JJ239" i="46"/>
  <c r="JJ240" i="46"/>
  <c r="JJ241" i="46"/>
  <c r="JJ242" i="46"/>
  <c r="JJ243" i="46"/>
  <c r="JJ244" i="46"/>
  <c r="JJ245" i="46"/>
  <c r="JJ246" i="46"/>
  <c r="JJ247" i="46"/>
  <c r="JJ248" i="46"/>
  <c r="JJ249" i="46"/>
  <c r="JJ250" i="46"/>
  <c r="JJ251" i="46"/>
  <c r="JJ252" i="46"/>
  <c r="JJ253" i="46"/>
  <c r="JJ254" i="46"/>
  <c r="JJ255" i="46"/>
  <c r="JJ256" i="46"/>
  <c r="JJ257" i="46"/>
  <c r="JJ258" i="46"/>
  <c r="JJ259" i="46"/>
  <c r="JJ260" i="46"/>
  <c r="JJ261" i="46"/>
  <c r="JJ262" i="46"/>
  <c r="JJ263" i="46"/>
  <c r="JJ264" i="46"/>
  <c r="JJ265" i="46"/>
  <c r="JJ266" i="46"/>
  <c r="JJ267" i="46"/>
  <c r="JJ268" i="46"/>
  <c r="JJ269" i="46"/>
  <c r="JJ270" i="46"/>
  <c r="JJ271" i="46"/>
  <c r="JJ272" i="46"/>
  <c r="JJ273" i="46"/>
  <c r="JJ274" i="46"/>
  <c r="JJ275" i="46"/>
  <c r="JJ276" i="46"/>
  <c r="JJ277" i="46"/>
  <c r="JJ278" i="46"/>
  <c r="JJ279" i="46"/>
  <c r="JJ280" i="46"/>
  <c r="JJ281" i="46"/>
  <c r="JJ282" i="46"/>
  <c r="JJ283" i="46"/>
  <c r="JJ284" i="46"/>
  <c r="JJ285" i="46"/>
  <c r="JJ286" i="46"/>
  <c r="JJ287" i="46"/>
  <c r="JJ288" i="46"/>
  <c r="JJ290" i="46"/>
  <c r="JJ29" i="46"/>
  <c r="JJ17" i="46"/>
  <c r="JJ27" i="46"/>
  <c r="JJ289" i="46"/>
  <c r="JJ16" i="46"/>
  <c r="JJ24" i="46"/>
  <c r="JJ22" i="46"/>
  <c r="JJ25" i="46"/>
  <c r="JJ14" i="46"/>
  <c r="JJ19" i="46"/>
  <c r="JJ28" i="46"/>
  <c r="JJ15" i="46"/>
  <c r="JJ18" i="46"/>
  <c r="JI308" i="46"/>
  <c r="DH364" i="46"/>
  <c r="DH365" i="46"/>
  <c r="DH367" i="46" s="1"/>
  <c r="DH366" i="46"/>
  <c r="DI363" i="46" s="1"/>
  <c r="BH52" i="51"/>
  <c r="BI49" i="51" s="1"/>
  <c r="BH53" i="51"/>
  <c r="BH36" i="51" s="1"/>
  <c r="I58" i="52"/>
  <c r="E58" i="52"/>
  <c r="BV59" i="51"/>
  <c r="BW56" i="51" s="1"/>
  <c r="BV60" i="51"/>
  <c r="D59" i="52"/>
  <c r="J58" i="52"/>
  <c r="JK21" i="46" l="1"/>
  <c r="JK26" i="46"/>
  <c r="JK20" i="46"/>
  <c r="JK23" i="46"/>
  <c r="DH369" i="46"/>
  <c r="JJ292" i="46"/>
  <c r="JL10" i="46"/>
  <c r="JK30" i="46"/>
  <c r="JK31" i="46"/>
  <c r="JK32" i="46"/>
  <c r="JK33" i="46"/>
  <c r="JK34" i="46"/>
  <c r="JK35" i="46"/>
  <c r="JK36" i="46"/>
  <c r="JK37" i="46"/>
  <c r="JK38" i="46"/>
  <c r="JK39" i="46"/>
  <c r="JK40" i="46"/>
  <c r="JK41" i="46"/>
  <c r="JK42" i="46"/>
  <c r="JK43" i="46"/>
  <c r="JK44" i="46"/>
  <c r="JK45" i="46"/>
  <c r="JK46" i="46"/>
  <c r="JK47" i="46"/>
  <c r="JK48" i="46"/>
  <c r="JK49" i="46"/>
  <c r="JK50" i="46"/>
  <c r="JK51" i="46"/>
  <c r="JK52" i="46"/>
  <c r="JK53" i="46"/>
  <c r="JK54" i="46"/>
  <c r="JK55" i="46"/>
  <c r="JK56" i="46"/>
  <c r="JK57" i="46"/>
  <c r="JK58" i="46"/>
  <c r="JK59" i="46"/>
  <c r="JK60" i="46"/>
  <c r="JK61" i="46"/>
  <c r="JK62" i="46"/>
  <c r="JK63" i="46"/>
  <c r="JK64" i="46"/>
  <c r="JK65" i="46"/>
  <c r="JK66" i="46"/>
  <c r="JK67" i="46"/>
  <c r="JK68" i="46"/>
  <c r="JK69" i="46"/>
  <c r="JK70" i="46"/>
  <c r="JK71" i="46"/>
  <c r="JK72" i="46"/>
  <c r="JK73" i="46"/>
  <c r="JK74" i="46"/>
  <c r="JK75" i="46"/>
  <c r="JK76" i="46"/>
  <c r="JK77" i="46"/>
  <c r="JK78" i="46"/>
  <c r="JK79" i="46"/>
  <c r="JK80" i="46"/>
  <c r="JK81" i="46"/>
  <c r="JK82" i="46"/>
  <c r="JK83" i="46"/>
  <c r="JK84" i="46"/>
  <c r="JK85" i="46"/>
  <c r="JK86" i="46"/>
  <c r="JK87" i="46"/>
  <c r="JK88" i="46"/>
  <c r="JK89" i="46"/>
  <c r="JK90" i="46"/>
  <c r="JK91" i="46"/>
  <c r="JK92" i="46"/>
  <c r="JK93" i="46"/>
  <c r="JK94" i="46"/>
  <c r="JK95" i="46"/>
  <c r="JK96" i="46"/>
  <c r="JK97" i="46"/>
  <c r="JK98" i="46"/>
  <c r="JK99" i="46"/>
  <c r="JK100" i="46"/>
  <c r="JK101" i="46"/>
  <c r="JK102" i="46"/>
  <c r="JK103" i="46"/>
  <c r="JK104" i="46"/>
  <c r="JK105" i="46"/>
  <c r="JK106" i="46"/>
  <c r="JK107" i="46"/>
  <c r="JK108" i="46"/>
  <c r="JK109" i="46"/>
  <c r="JK110" i="46"/>
  <c r="JK111" i="46"/>
  <c r="JK112" i="46"/>
  <c r="JK113" i="46"/>
  <c r="JK114" i="46"/>
  <c r="JK115" i="46"/>
  <c r="JK116" i="46"/>
  <c r="JK117" i="46"/>
  <c r="JK118" i="46"/>
  <c r="JK119" i="46"/>
  <c r="JK120" i="46"/>
  <c r="JK121" i="46"/>
  <c r="JK122" i="46"/>
  <c r="JK123" i="46"/>
  <c r="JK124" i="46"/>
  <c r="JK125" i="46"/>
  <c r="JK126" i="46"/>
  <c r="JK127" i="46"/>
  <c r="JK128" i="46"/>
  <c r="JK129" i="46"/>
  <c r="JK130" i="46"/>
  <c r="JK131" i="46"/>
  <c r="JK132" i="46"/>
  <c r="JK133" i="46"/>
  <c r="JK134" i="46"/>
  <c r="JK135" i="46"/>
  <c r="JK136" i="46"/>
  <c r="JK137" i="46"/>
  <c r="JK138" i="46"/>
  <c r="JK139" i="46"/>
  <c r="JK140" i="46"/>
  <c r="JK141" i="46"/>
  <c r="JK142" i="46"/>
  <c r="JK143" i="46"/>
  <c r="JK144" i="46"/>
  <c r="JK145" i="46"/>
  <c r="JK146" i="46"/>
  <c r="JK147" i="46"/>
  <c r="JK148" i="46"/>
  <c r="JK149" i="46"/>
  <c r="JK150" i="46"/>
  <c r="JK151" i="46"/>
  <c r="JK152" i="46"/>
  <c r="JK153" i="46"/>
  <c r="JK154" i="46"/>
  <c r="JK155" i="46"/>
  <c r="JK156" i="46"/>
  <c r="JK157" i="46"/>
  <c r="JK158" i="46"/>
  <c r="JK159" i="46"/>
  <c r="JK160" i="46"/>
  <c r="JK161" i="46"/>
  <c r="JK162" i="46"/>
  <c r="JK163" i="46"/>
  <c r="JK164" i="46"/>
  <c r="JK165" i="46"/>
  <c r="JK166" i="46"/>
  <c r="JK167" i="46"/>
  <c r="JK168" i="46"/>
  <c r="JK169" i="46"/>
  <c r="JK170" i="46"/>
  <c r="JK171" i="46"/>
  <c r="JK172" i="46"/>
  <c r="JK173" i="46"/>
  <c r="JK174" i="46"/>
  <c r="JK175" i="46"/>
  <c r="JK176" i="46"/>
  <c r="JK177" i="46"/>
  <c r="JK178" i="46"/>
  <c r="JK179" i="46"/>
  <c r="JK180" i="46"/>
  <c r="JK181" i="46"/>
  <c r="JK182" i="46"/>
  <c r="JK183" i="46"/>
  <c r="JK184" i="46"/>
  <c r="JK185" i="46"/>
  <c r="JK186" i="46"/>
  <c r="JK187" i="46"/>
  <c r="JK188" i="46"/>
  <c r="JK189" i="46"/>
  <c r="JK190" i="46"/>
  <c r="JK191" i="46"/>
  <c r="JK192" i="46"/>
  <c r="JK193" i="46"/>
  <c r="JK194" i="46"/>
  <c r="JK195" i="46"/>
  <c r="JK196" i="46"/>
  <c r="JK197" i="46"/>
  <c r="JK198" i="46"/>
  <c r="JK199" i="46"/>
  <c r="JK200" i="46"/>
  <c r="JK201" i="46"/>
  <c r="JK202" i="46"/>
  <c r="JK203" i="46"/>
  <c r="JK204" i="46"/>
  <c r="JK205" i="46"/>
  <c r="JK206" i="46"/>
  <c r="JK207" i="46"/>
  <c r="JK208" i="46"/>
  <c r="JK209" i="46"/>
  <c r="JK210" i="46"/>
  <c r="JK211" i="46"/>
  <c r="JK212" i="46"/>
  <c r="JK213" i="46"/>
  <c r="JK214" i="46"/>
  <c r="JK215" i="46"/>
  <c r="JK216" i="46"/>
  <c r="JK217" i="46"/>
  <c r="JK218" i="46"/>
  <c r="JK219" i="46"/>
  <c r="JK220" i="46"/>
  <c r="JK221" i="46"/>
  <c r="JK222" i="46"/>
  <c r="JK223" i="46"/>
  <c r="JK224" i="46"/>
  <c r="JK225" i="46"/>
  <c r="JK226" i="46"/>
  <c r="JK227" i="46"/>
  <c r="JK228" i="46"/>
  <c r="JK229" i="46"/>
  <c r="JK230" i="46"/>
  <c r="JK231" i="46"/>
  <c r="JK232" i="46"/>
  <c r="JK233" i="46"/>
  <c r="JK234" i="46"/>
  <c r="JK235" i="46"/>
  <c r="JK236" i="46"/>
  <c r="JK237" i="46"/>
  <c r="JK238" i="46"/>
  <c r="JK239" i="46"/>
  <c r="JK240" i="46"/>
  <c r="JK241" i="46"/>
  <c r="JK242" i="46"/>
  <c r="JK243" i="46"/>
  <c r="JK244" i="46"/>
  <c r="JK245" i="46"/>
  <c r="JK246" i="46"/>
  <c r="JK247" i="46"/>
  <c r="JK248" i="46"/>
  <c r="JK249" i="46"/>
  <c r="JK250" i="46"/>
  <c r="JK251" i="46"/>
  <c r="JK252" i="46"/>
  <c r="JK253" i="46"/>
  <c r="JK254" i="46"/>
  <c r="JK255" i="46"/>
  <c r="JK256" i="46"/>
  <c r="JK257" i="46"/>
  <c r="JK258" i="46"/>
  <c r="JK259" i="46"/>
  <c r="JK260" i="46"/>
  <c r="JK261" i="46"/>
  <c r="JK262" i="46"/>
  <c r="JK263" i="46"/>
  <c r="JK264" i="46"/>
  <c r="JK265" i="46"/>
  <c r="JK266" i="46"/>
  <c r="JK267" i="46"/>
  <c r="JK268" i="46"/>
  <c r="JK269" i="46"/>
  <c r="JK270" i="46"/>
  <c r="JK271" i="46"/>
  <c r="JK272" i="46"/>
  <c r="JK273" i="46"/>
  <c r="JK274" i="46"/>
  <c r="JK275" i="46"/>
  <c r="JK276" i="46"/>
  <c r="JK277" i="46"/>
  <c r="JK278" i="46"/>
  <c r="JK279" i="46"/>
  <c r="JK280" i="46"/>
  <c r="JK281" i="46"/>
  <c r="JK282" i="46"/>
  <c r="JK283" i="46"/>
  <c r="JK284" i="46"/>
  <c r="JK285" i="46"/>
  <c r="JK286" i="46"/>
  <c r="JK287" i="46"/>
  <c r="JK288" i="46"/>
  <c r="JK290" i="46"/>
  <c r="JK29" i="46"/>
  <c r="JK17" i="46"/>
  <c r="JK27" i="46"/>
  <c r="JK289" i="46"/>
  <c r="JK16" i="46"/>
  <c r="JK24" i="46"/>
  <c r="JK22" i="46"/>
  <c r="JK25" i="46"/>
  <c r="JK14" i="46"/>
  <c r="JK19" i="46"/>
  <c r="JK28" i="46"/>
  <c r="JK15" i="46"/>
  <c r="JK18" i="46"/>
  <c r="JJ308" i="46"/>
  <c r="DI364" i="46"/>
  <c r="DI365" i="46"/>
  <c r="DI367" i="46" s="1"/>
  <c r="DI366" i="46"/>
  <c r="DJ363" i="46" s="1"/>
  <c r="BI52" i="51"/>
  <c r="BJ49" i="51" s="1"/>
  <c r="BI53" i="51"/>
  <c r="BI36" i="51" s="1"/>
  <c r="I59" i="52"/>
  <c r="E59" i="52"/>
  <c r="H59" i="52" s="1"/>
  <c r="H58" i="52"/>
  <c r="J59" i="52"/>
  <c r="D60" i="52"/>
  <c r="BW59" i="51"/>
  <c r="BX56" i="51" s="1"/>
  <c r="BW60" i="51"/>
  <c r="JL21" i="46" l="1"/>
  <c r="JL26" i="46"/>
  <c r="JL20" i="46"/>
  <c r="JL23" i="46"/>
  <c r="DI369" i="46"/>
  <c r="JK292" i="46"/>
  <c r="JM10" i="46"/>
  <c r="JL30" i="46"/>
  <c r="JL31" i="46"/>
  <c r="JL32" i="46"/>
  <c r="JL33" i="46"/>
  <c r="JL34" i="46"/>
  <c r="JL35" i="46"/>
  <c r="JL36" i="46"/>
  <c r="JL37" i="46"/>
  <c r="JL38" i="46"/>
  <c r="JL39" i="46"/>
  <c r="JL40" i="46"/>
  <c r="JL41" i="46"/>
  <c r="JL42" i="46"/>
  <c r="JL43" i="46"/>
  <c r="JL44" i="46"/>
  <c r="JL45" i="46"/>
  <c r="JL46" i="46"/>
  <c r="JL47" i="46"/>
  <c r="JL48" i="46"/>
  <c r="JL49" i="46"/>
  <c r="JL50" i="46"/>
  <c r="JL51" i="46"/>
  <c r="JL52" i="46"/>
  <c r="JL53" i="46"/>
  <c r="JL54" i="46"/>
  <c r="JL55" i="46"/>
  <c r="JL56" i="46"/>
  <c r="JL57" i="46"/>
  <c r="JL58" i="46"/>
  <c r="JL59" i="46"/>
  <c r="JL60" i="46"/>
  <c r="JL61" i="46"/>
  <c r="JL62" i="46"/>
  <c r="JL63" i="46"/>
  <c r="JL64" i="46"/>
  <c r="JL65" i="46"/>
  <c r="JL66" i="46"/>
  <c r="JL67" i="46"/>
  <c r="JL68" i="46"/>
  <c r="JL69" i="46"/>
  <c r="JL70" i="46"/>
  <c r="JL71" i="46"/>
  <c r="JL72" i="46"/>
  <c r="JL73" i="46"/>
  <c r="JL74" i="46"/>
  <c r="JL75" i="46"/>
  <c r="JL76" i="46"/>
  <c r="JL77" i="46"/>
  <c r="JL78" i="46"/>
  <c r="JL79" i="46"/>
  <c r="JL80" i="46"/>
  <c r="JL81" i="46"/>
  <c r="JL82" i="46"/>
  <c r="JL83" i="46"/>
  <c r="JL84" i="46"/>
  <c r="JL85" i="46"/>
  <c r="JL86" i="46"/>
  <c r="JL87" i="46"/>
  <c r="JL88" i="46"/>
  <c r="JL89" i="46"/>
  <c r="JL90" i="46"/>
  <c r="JL91" i="46"/>
  <c r="JL92" i="46"/>
  <c r="JL93" i="46"/>
  <c r="JL94" i="46"/>
  <c r="JL95" i="46"/>
  <c r="JL96" i="46"/>
  <c r="JL97" i="46"/>
  <c r="JL98" i="46"/>
  <c r="JL99" i="46"/>
  <c r="JL100" i="46"/>
  <c r="JL101" i="46"/>
  <c r="JL102" i="46"/>
  <c r="JL103" i="46"/>
  <c r="JL104" i="46"/>
  <c r="JL105" i="46"/>
  <c r="JL106" i="46"/>
  <c r="JL107" i="46"/>
  <c r="JL108" i="46"/>
  <c r="JL109" i="46"/>
  <c r="JL110" i="46"/>
  <c r="JL111" i="46"/>
  <c r="JL112" i="46"/>
  <c r="JL113" i="46"/>
  <c r="JL114" i="46"/>
  <c r="JL115" i="46"/>
  <c r="JL116" i="46"/>
  <c r="JL117" i="46"/>
  <c r="JL118" i="46"/>
  <c r="JL119" i="46"/>
  <c r="JL120" i="46"/>
  <c r="JL121" i="46"/>
  <c r="JL122" i="46"/>
  <c r="JL123" i="46"/>
  <c r="JL124" i="46"/>
  <c r="JL125" i="46"/>
  <c r="JL126" i="46"/>
  <c r="JL127" i="46"/>
  <c r="JL128" i="46"/>
  <c r="JL129" i="46"/>
  <c r="JL130" i="46"/>
  <c r="JL131" i="46"/>
  <c r="JL132" i="46"/>
  <c r="JL133" i="46"/>
  <c r="JL134" i="46"/>
  <c r="JL135" i="46"/>
  <c r="JL136" i="46"/>
  <c r="JL137" i="46"/>
  <c r="JL138" i="46"/>
  <c r="JL139" i="46"/>
  <c r="JL140" i="46"/>
  <c r="JL141" i="46"/>
  <c r="JL142" i="46"/>
  <c r="JL143" i="46"/>
  <c r="JL144" i="46"/>
  <c r="JL145" i="46"/>
  <c r="JL146" i="46"/>
  <c r="JL147" i="46"/>
  <c r="JL148" i="46"/>
  <c r="JL149" i="46"/>
  <c r="JL150" i="46"/>
  <c r="JL151" i="46"/>
  <c r="JL152" i="46"/>
  <c r="JL153" i="46"/>
  <c r="JL154" i="46"/>
  <c r="JL155" i="46"/>
  <c r="JL156" i="46"/>
  <c r="JL157" i="46"/>
  <c r="JL158" i="46"/>
  <c r="JL159" i="46"/>
  <c r="JL160" i="46"/>
  <c r="JL161" i="46"/>
  <c r="JL162" i="46"/>
  <c r="JL163" i="46"/>
  <c r="JL164" i="46"/>
  <c r="JL165" i="46"/>
  <c r="JL166" i="46"/>
  <c r="JL167" i="46"/>
  <c r="JL168" i="46"/>
  <c r="JL169" i="46"/>
  <c r="JL170" i="46"/>
  <c r="JL171" i="46"/>
  <c r="JL172" i="46"/>
  <c r="JL173" i="46"/>
  <c r="JL174" i="46"/>
  <c r="JL175" i="46"/>
  <c r="JL176" i="46"/>
  <c r="JL177" i="46"/>
  <c r="JL178" i="46"/>
  <c r="JL179" i="46"/>
  <c r="JL180" i="46"/>
  <c r="JL181" i="46"/>
  <c r="JL182" i="46"/>
  <c r="JL183" i="46"/>
  <c r="JL184" i="46"/>
  <c r="JL185" i="46"/>
  <c r="JL186" i="46"/>
  <c r="JL187" i="46"/>
  <c r="JL188" i="46"/>
  <c r="JL189" i="46"/>
  <c r="JL190" i="46"/>
  <c r="JL191" i="46"/>
  <c r="JL192" i="46"/>
  <c r="JL193" i="46"/>
  <c r="JL194" i="46"/>
  <c r="JL195" i="46"/>
  <c r="JL196" i="46"/>
  <c r="JL197" i="46"/>
  <c r="JL198" i="46"/>
  <c r="JL199" i="46"/>
  <c r="JL200" i="46"/>
  <c r="JL201" i="46"/>
  <c r="JL202" i="46"/>
  <c r="JL203" i="46"/>
  <c r="JL204" i="46"/>
  <c r="JL205" i="46"/>
  <c r="JL206" i="46"/>
  <c r="JL207" i="46"/>
  <c r="JL208" i="46"/>
  <c r="JL209" i="46"/>
  <c r="JL210" i="46"/>
  <c r="JL211" i="46"/>
  <c r="JL212" i="46"/>
  <c r="JL213" i="46"/>
  <c r="JL214" i="46"/>
  <c r="JL215" i="46"/>
  <c r="JL216" i="46"/>
  <c r="JL217" i="46"/>
  <c r="JL218" i="46"/>
  <c r="JL219" i="46"/>
  <c r="JL220" i="46"/>
  <c r="JL221" i="46"/>
  <c r="JL222" i="46"/>
  <c r="JL223" i="46"/>
  <c r="JL224" i="46"/>
  <c r="JL225" i="46"/>
  <c r="JL226" i="46"/>
  <c r="JL227" i="46"/>
  <c r="JL228" i="46"/>
  <c r="JL229" i="46"/>
  <c r="JL230" i="46"/>
  <c r="JL231" i="46"/>
  <c r="JL232" i="46"/>
  <c r="JL233" i="46"/>
  <c r="JL234" i="46"/>
  <c r="JL235" i="46"/>
  <c r="JL236" i="46"/>
  <c r="JL237" i="46"/>
  <c r="JL238" i="46"/>
  <c r="JL239" i="46"/>
  <c r="JL240" i="46"/>
  <c r="JL241" i="46"/>
  <c r="JL242" i="46"/>
  <c r="JL243" i="46"/>
  <c r="JL244" i="46"/>
  <c r="JL245" i="46"/>
  <c r="JL246" i="46"/>
  <c r="JL247" i="46"/>
  <c r="JL248" i="46"/>
  <c r="JL249" i="46"/>
  <c r="JL250" i="46"/>
  <c r="JL251" i="46"/>
  <c r="JL252" i="46"/>
  <c r="JL253" i="46"/>
  <c r="JL254" i="46"/>
  <c r="JL255" i="46"/>
  <c r="JL256" i="46"/>
  <c r="JL257" i="46"/>
  <c r="JL258" i="46"/>
  <c r="JL259" i="46"/>
  <c r="JL260" i="46"/>
  <c r="JL261" i="46"/>
  <c r="JL262" i="46"/>
  <c r="JL263" i="46"/>
  <c r="JL264" i="46"/>
  <c r="JL265" i="46"/>
  <c r="JL266" i="46"/>
  <c r="JL267" i="46"/>
  <c r="JL268" i="46"/>
  <c r="JL269" i="46"/>
  <c r="JL270" i="46"/>
  <c r="JL271" i="46"/>
  <c r="JL272" i="46"/>
  <c r="JL273" i="46"/>
  <c r="JL274" i="46"/>
  <c r="JL275" i="46"/>
  <c r="JL276" i="46"/>
  <c r="JL277" i="46"/>
  <c r="JL278" i="46"/>
  <c r="JL279" i="46"/>
  <c r="JL280" i="46"/>
  <c r="JL281" i="46"/>
  <c r="JL282" i="46"/>
  <c r="JL283" i="46"/>
  <c r="JL284" i="46"/>
  <c r="JL285" i="46"/>
  <c r="JL286" i="46"/>
  <c r="JL287" i="46"/>
  <c r="JL288" i="46"/>
  <c r="JL290" i="46"/>
  <c r="JL29" i="46"/>
  <c r="JL17" i="46"/>
  <c r="JL27" i="46"/>
  <c r="JL289" i="46"/>
  <c r="JL16" i="46"/>
  <c r="JL24" i="46"/>
  <c r="JL22" i="46"/>
  <c r="JL25" i="46"/>
  <c r="JL14" i="46"/>
  <c r="JL19" i="46"/>
  <c r="JL28" i="46"/>
  <c r="JL15" i="46"/>
  <c r="JL18" i="46"/>
  <c r="JK308" i="46"/>
  <c r="BX327" i="46"/>
  <c r="BW327" i="46" s="1"/>
  <c r="H25" i="51" s="1"/>
  <c r="DJ364" i="46"/>
  <c r="DJ365" i="46"/>
  <c r="DJ367" i="46" s="1"/>
  <c r="DJ366" i="46"/>
  <c r="DK363" i="46" s="1"/>
  <c r="BJ52" i="51"/>
  <c r="BK49" i="51" s="1"/>
  <c r="BJ53" i="51"/>
  <c r="BJ36" i="51" s="1"/>
  <c r="I60" i="52"/>
  <c r="E60" i="52"/>
  <c r="BX59" i="51"/>
  <c r="BY56" i="51" s="1"/>
  <c r="BX60" i="51"/>
  <c r="J60" i="52"/>
  <c r="D61" i="52"/>
  <c r="E61" i="52" s="1"/>
  <c r="H61" i="52" s="1"/>
  <c r="BO25" i="51" l="1"/>
  <c r="BP25" i="51"/>
  <c r="BQ25" i="51"/>
  <c r="BR25" i="51"/>
  <c r="BS25" i="51"/>
  <c r="BT25" i="51"/>
  <c r="BU25" i="51"/>
  <c r="BV25" i="51"/>
  <c r="BW25" i="51"/>
  <c r="BX25" i="51"/>
  <c r="BY25" i="51"/>
  <c r="JM21" i="46"/>
  <c r="JM26" i="46"/>
  <c r="JM20" i="46"/>
  <c r="JM23" i="46"/>
  <c r="DJ369" i="46"/>
  <c r="T12" i="48"/>
  <c r="P25" i="51"/>
  <c r="P41" i="51" s="1"/>
  <c r="E9" i="48" s="1"/>
  <c r="Q9" i="48"/>
  <c r="JL292" i="46"/>
  <c r="JN10" i="46"/>
  <c r="JM30" i="46"/>
  <c r="JM31" i="46"/>
  <c r="JM32" i="46"/>
  <c r="JM33" i="46"/>
  <c r="JM34" i="46"/>
  <c r="JM35" i="46"/>
  <c r="JM36" i="46"/>
  <c r="JM37" i="46"/>
  <c r="JM38" i="46"/>
  <c r="JM39" i="46"/>
  <c r="JM40" i="46"/>
  <c r="JM41" i="46"/>
  <c r="JM42" i="46"/>
  <c r="JM43" i="46"/>
  <c r="JM44" i="46"/>
  <c r="JM45" i="46"/>
  <c r="JM46" i="46"/>
  <c r="JM47" i="46"/>
  <c r="JM48" i="46"/>
  <c r="JM49" i="46"/>
  <c r="JM50" i="46"/>
  <c r="JM51" i="46"/>
  <c r="JM52" i="46"/>
  <c r="JM53" i="46"/>
  <c r="JM54" i="46"/>
  <c r="JM55" i="46"/>
  <c r="JM56" i="46"/>
  <c r="JM57" i="46"/>
  <c r="JM58" i="46"/>
  <c r="JM59" i="46"/>
  <c r="JM60" i="46"/>
  <c r="JM61" i="46"/>
  <c r="JM62" i="46"/>
  <c r="JM63" i="46"/>
  <c r="JM64" i="46"/>
  <c r="JM65" i="46"/>
  <c r="JM66" i="46"/>
  <c r="JM67" i="46"/>
  <c r="JM68" i="46"/>
  <c r="JM69" i="46"/>
  <c r="JM70" i="46"/>
  <c r="JM71" i="46"/>
  <c r="JM72" i="46"/>
  <c r="JM73" i="46"/>
  <c r="JM74" i="46"/>
  <c r="JM75" i="46"/>
  <c r="JM76" i="46"/>
  <c r="JM77" i="46"/>
  <c r="JM78" i="46"/>
  <c r="JM79" i="46"/>
  <c r="JM80" i="46"/>
  <c r="JM81" i="46"/>
  <c r="JM82" i="46"/>
  <c r="JM83" i="46"/>
  <c r="JM84" i="46"/>
  <c r="JM85" i="46"/>
  <c r="JM86" i="46"/>
  <c r="JM87" i="46"/>
  <c r="JM88" i="46"/>
  <c r="JM89" i="46"/>
  <c r="JM90" i="46"/>
  <c r="JM91" i="46"/>
  <c r="JM92" i="46"/>
  <c r="JM93" i="46"/>
  <c r="JM94" i="46"/>
  <c r="JM95" i="46"/>
  <c r="JM96" i="46"/>
  <c r="JM97" i="46"/>
  <c r="JM98" i="46"/>
  <c r="JM99" i="46"/>
  <c r="JM100" i="46"/>
  <c r="JM101" i="46"/>
  <c r="JM102" i="46"/>
  <c r="JM103" i="46"/>
  <c r="JM104" i="46"/>
  <c r="JM105" i="46"/>
  <c r="JM106" i="46"/>
  <c r="JM107" i="46"/>
  <c r="JM108" i="46"/>
  <c r="JM109" i="46"/>
  <c r="JM110" i="46"/>
  <c r="JM111" i="46"/>
  <c r="JM112" i="46"/>
  <c r="JM113" i="46"/>
  <c r="JM114" i="46"/>
  <c r="JM115" i="46"/>
  <c r="JM116" i="46"/>
  <c r="JM117" i="46"/>
  <c r="JM118" i="46"/>
  <c r="JM119" i="46"/>
  <c r="JM120" i="46"/>
  <c r="JM121" i="46"/>
  <c r="JM122" i="46"/>
  <c r="JM123" i="46"/>
  <c r="JM124" i="46"/>
  <c r="JM125" i="46"/>
  <c r="JM126" i="46"/>
  <c r="JM127" i="46"/>
  <c r="JM128" i="46"/>
  <c r="JM129" i="46"/>
  <c r="JM130" i="46"/>
  <c r="JM131" i="46"/>
  <c r="JM132" i="46"/>
  <c r="JM133" i="46"/>
  <c r="JM134" i="46"/>
  <c r="JM135" i="46"/>
  <c r="JM136" i="46"/>
  <c r="JM137" i="46"/>
  <c r="JM138" i="46"/>
  <c r="JM139" i="46"/>
  <c r="JM140" i="46"/>
  <c r="JM141" i="46"/>
  <c r="JM142" i="46"/>
  <c r="JM143" i="46"/>
  <c r="JM144" i="46"/>
  <c r="JM145" i="46"/>
  <c r="JM146" i="46"/>
  <c r="JM147" i="46"/>
  <c r="JM148" i="46"/>
  <c r="JM149" i="46"/>
  <c r="JM150" i="46"/>
  <c r="JM151" i="46"/>
  <c r="JM152" i="46"/>
  <c r="JM153" i="46"/>
  <c r="JM154" i="46"/>
  <c r="JM155" i="46"/>
  <c r="JM156" i="46"/>
  <c r="JM157" i="46"/>
  <c r="JM158" i="46"/>
  <c r="JM159" i="46"/>
  <c r="JM160" i="46"/>
  <c r="JM161" i="46"/>
  <c r="JM162" i="46"/>
  <c r="JM163" i="46"/>
  <c r="JM164" i="46"/>
  <c r="JM165" i="46"/>
  <c r="JM166" i="46"/>
  <c r="JM167" i="46"/>
  <c r="JM168" i="46"/>
  <c r="JM169" i="46"/>
  <c r="JM170" i="46"/>
  <c r="JM171" i="46"/>
  <c r="JM172" i="46"/>
  <c r="JM173" i="46"/>
  <c r="JM174" i="46"/>
  <c r="JM175" i="46"/>
  <c r="JM176" i="46"/>
  <c r="JM177" i="46"/>
  <c r="JM178" i="46"/>
  <c r="JM179" i="46"/>
  <c r="JM180" i="46"/>
  <c r="JM181" i="46"/>
  <c r="JM182" i="46"/>
  <c r="JM183" i="46"/>
  <c r="JM184" i="46"/>
  <c r="JM185" i="46"/>
  <c r="JM186" i="46"/>
  <c r="JM187" i="46"/>
  <c r="JM188" i="46"/>
  <c r="JM189" i="46"/>
  <c r="JM190" i="46"/>
  <c r="JM191" i="46"/>
  <c r="JM192" i="46"/>
  <c r="JM193" i="46"/>
  <c r="JM194" i="46"/>
  <c r="JM195" i="46"/>
  <c r="JM196" i="46"/>
  <c r="JM197" i="46"/>
  <c r="JM198" i="46"/>
  <c r="JM199" i="46"/>
  <c r="JM200" i="46"/>
  <c r="JM201" i="46"/>
  <c r="JM202" i="46"/>
  <c r="JM203" i="46"/>
  <c r="JM204" i="46"/>
  <c r="JM205" i="46"/>
  <c r="JM206" i="46"/>
  <c r="JM207" i="46"/>
  <c r="JM208" i="46"/>
  <c r="JM209" i="46"/>
  <c r="JM210" i="46"/>
  <c r="JM211" i="46"/>
  <c r="JM212" i="46"/>
  <c r="JM213" i="46"/>
  <c r="JM214" i="46"/>
  <c r="JM215" i="46"/>
  <c r="JM216" i="46"/>
  <c r="JM217" i="46"/>
  <c r="JM218" i="46"/>
  <c r="JM219" i="46"/>
  <c r="JM220" i="46"/>
  <c r="JM221" i="46"/>
  <c r="JM222" i="46"/>
  <c r="JM223" i="46"/>
  <c r="JM224" i="46"/>
  <c r="JM225" i="46"/>
  <c r="JM226" i="46"/>
  <c r="JM227" i="46"/>
  <c r="JM228" i="46"/>
  <c r="JM229" i="46"/>
  <c r="JM230" i="46"/>
  <c r="JM231" i="46"/>
  <c r="JM232" i="46"/>
  <c r="JM233" i="46"/>
  <c r="JM234" i="46"/>
  <c r="JM235" i="46"/>
  <c r="JM236" i="46"/>
  <c r="JM237" i="46"/>
  <c r="JM238" i="46"/>
  <c r="JM239" i="46"/>
  <c r="JM240" i="46"/>
  <c r="JM241" i="46"/>
  <c r="JM242" i="46"/>
  <c r="JM243" i="46"/>
  <c r="JM244" i="46"/>
  <c r="JM245" i="46"/>
  <c r="JM246" i="46"/>
  <c r="JM247" i="46"/>
  <c r="JM248" i="46"/>
  <c r="JM249" i="46"/>
  <c r="JM250" i="46"/>
  <c r="JM251" i="46"/>
  <c r="JM252" i="46"/>
  <c r="JM253" i="46"/>
  <c r="JM254" i="46"/>
  <c r="JM255" i="46"/>
  <c r="JM256" i="46"/>
  <c r="JM257" i="46"/>
  <c r="JM258" i="46"/>
  <c r="JM259" i="46"/>
  <c r="JM260" i="46"/>
  <c r="JM261" i="46"/>
  <c r="JM262" i="46"/>
  <c r="JM263" i="46"/>
  <c r="JM264" i="46"/>
  <c r="JM265" i="46"/>
  <c r="JM266" i="46"/>
  <c r="JM267" i="46"/>
  <c r="JM268" i="46"/>
  <c r="JM269" i="46"/>
  <c r="JM270" i="46"/>
  <c r="JM271" i="46"/>
  <c r="JM272" i="46"/>
  <c r="JM273" i="46"/>
  <c r="JM274" i="46"/>
  <c r="JM275" i="46"/>
  <c r="JM276" i="46"/>
  <c r="JM277" i="46"/>
  <c r="JM278" i="46"/>
  <c r="JM279" i="46"/>
  <c r="JM280" i="46"/>
  <c r="JM281" i="46"/>
  <c r="JM282" i="46"/>
  <c r="JM283" i="46"/>
  <c r="JM284" i="46"/>
  <c r="JM285" i="46"/>
  <c r="JM286" i="46"/>
  <c r="JM287" i="46"/>
  <c r="JM288" i="46"/>
  <c r="JM290" i="46"/>
  <c r="JM29" i="46"/>
  <c r="JM17" i="46"/>
  <c r="JM27" i="46"/>
  <c r="JM289" i="46"/>
  <c r="JM16" i="46"/>
  <c r="JM24" i="46"/>
  <c r="JM22" i="46"/>
  <c r="JM25" i="46"/>
  <c r="JM14" i="46"/>
  <c r="JM19" i="46"/>
  <c r="JM28" i="46"/>
  <c r="JM15" i="46"/>
  <c r="JM18" i="46"/>
  <c r="BZ25" i="51"/>
  <c r="JL308" i="46"/>
  <c r="DK364" i="46"/>
  <c r="DK365" i="46"/>
  <c r="DK367" i="46" s="1"/>
  <c r="DK366" i="46"/>
  <c r="DL363" i="46" s="1"/>
  <c r="BK52" i="51"/>
  <c r="BL49" i="51" s="1"/>
  <c r="BK53" i="51"/>
  <c r="BK36" i="51" s="1"/>
  <c r="H60" i="52"/>
  <c r="H14" i="51"/>
  <c r="G61" i="52"/>
  <c r="BY60" i="51"/>
  <c r="BY59" i="51"/>
  <c r="BZ56" i="51" s="1"/>
  <c r="JN21" i="46" l="1"/>
  <c r="JN26" i="46"/>
  <c r="JN20" i="46"/>
  <c r="JN23" i="46"/>
  <c r="H38" i="51"/>
  <c r="H40" i="51" s="1"/>
  <c r="E90" i="51"/>
  <c r="DK369" i="46"/>
  <c r="JM292" i="46"/>
  <c r="JO10" i="46"/>
  <c r="JN30" i="46"/>
  <c r="JN31" i="46"/>
  <c r="JN32" i="46"/>
  <c r="JN33" i="46"/>
  <c r="JN34" i="46"/>
  <c r="JN35" i="46"/>
  <c r="JN36" i="46"/>
  <c r="JN37" i="46"/>
  <c r="JN38" i="46"/>
  <c r="JN39" i="46"/>
  <c r="JN40" i="46"/>
  <c r="JN41" i="46"/>
  <c r="JN42" i="46"/>
  <c r="JN43" i="46"/>
  <c r="JN44" i="46"/>
  <c r="JN45" i="46"/>
  <c r="JN46" i="46"/>
  <c r="JN47" i="46"/>
  <c r="JN48" i="46"/>
  <c r="JN49" i="46"/>
  <c r="JN50" i="46"/>
  <c r="JN51" i="46"/>
  <c r="JN52" i="46"/>
  <c r="JN53" i="46"/>
  <c r="JN54" i="46"/>
  <c r="JN55" i="46"/>
  <c r="JN56" i="46"/>
  <c r="JN57" i="46"/>
  <c r="JN58" i="46"/>
  <c r="JN59" i="46"/>
  <c r="JN60" i="46"/>
  <c r="JN61" i="46"/>
  <c r="JN62" i="46"/>
  <c r="JN63" i="46"/>
  <c r="JN64" i="46"/>
  <c r="JN65" i="46"/>
  <c r="JN66" i="46"/>
  <c r="JN67" i="46"/>
  <c r="JN68" i="46"/>
  <c r="JN69" i="46"/>
  <c r="JN70" i="46"/>
  <c r="JN71" i="46"/>
  <c r="JN72" i="46"/>
  <c r="JN73" i="46"/>
  <c r="JN74" i="46"/>
  <c r="JN75" i="46"/>
  <c r="JN76" i="46"/>
  <c r="JN77" i="46"/>
  <c r="JN78" i="46"/>
  <c r="JN79" i="46"/>
  <c r="JN80" i="46"/>
  <c r="JN81" i="46"/>
  <c r="JN82" i="46"/>
  <c r="JN83" i="46"/>
  <c r="JN84" i="46"/>
  <c r="JN85" i="46"/>
  <c r="JN86" i="46"/>
  <c r="JN87" i="46"/>
  <c r="JN88" i="46"/>
  <c r="JN89" i="46"/>
  <c r="JN90" i="46"/>
  <c r="JN91" i="46"/>
  <c r="JN92" i="46"/>
  <c r="JN93" i="46"/>
  <c r="JN94" i="46"/>
  <c r="JN95" i="46"/>
  <c r="JN96" i="46"/>
  <c r="JN97" i="46"/>
  <c r="JN98" i="46"/>
  <c r="JN99" i="46"/>
  <c r="JN100" i="46"/>
  <c r="JN101" i="46"/>
  <c r="JN102" i="46"/>
  <c r="JN103" i="46"/>
  <c r="JN104" i="46"/>
  <c r="JN105" i="46"/>
  <c r="JN106" i="46"/>
  <c r="JN107" i="46"/>
  <c r="JN108" i="46"/>
  <c r="JN109" i="46"/>
  <c r="JN110" i="46"/>
  <c r="JN111" i="46"/>
  <c r="JN112" i="46"/>
  <c r="JN113" i="46"/>
  <c r="JN114" i="46"/>
  <c r="JN115" i="46"/>
  <c r="JN116" i="46"/>
  <c r="JN117" i="46"/>
  <c r="JN118" i="46"/>
  <c r="JN119" i="46"/>
  <c r="JN120" i="46"/>
  <c r="JN121" i="46"/>
  <c r="JN122" i="46"/>
  <c r="JN123" i="46"/>
  <c r="JN124" i="46"/>
  <c r="JN125" i="46"/>
  <c r="JN126" i="46"/>
  <c r="JN127" i="46"/>
  <c r="JN128" i="46"/>
  <c r="JN129" i="46"/>
  <c r="JN130" i="46"/>
  <c r="JN131" i="46"/>
  <c r="JN132" i="46"/>
  <c r="JN133" i="46"/>
  <c r="JN134" i="46"/>
  <c r="JN135" i="46"/>
  <c r="JN136" i="46"/>
  <c r="JN137" i="46"/>
  <c r="JN138" i="46"/>
  <c r="JN139" i="46"/>
  <c r="JN140" i="46"/>
  <c r="JN141" i="46"/>
  <c r="JN142" i="46"/>
  <c r="JN143" i="46"/>
  <c r="JN144" i="46"/>
  <c r="JN145" i="46"/>
  <c r="JN146" i="46"/>
  <c r="JN147" i="46"/>
  <c r="JN148" i="46"/>
  <c r="JN149" i="46"/>
  <c r="JN150" i="46"/>
  <c r="JN151" i="46"/>
  <c r="JN152" i="46"/>
  <c r="JN153" i="46"/>
  <c r="JN154" i="46"/>
  <c r="JN155" i="46"/>
  <c r="JN156" i="46"/>
  <c r="JN157" i="46"/>
  <c r="JN158" i="46"/>
  <c r="JN159" i="46"/>
  <c r="JN160" i="46"/>
  <c r="JN161" i="46"/>
  <c r="JN162" i="46"/>
  <c r="JN163" i="46"/>
  <c r="JN164" i="46"/>
  <c r="JN165" i="46"/>
  <c r="JN166" i="46"/>
  <c r="JN167" i="46"/>
  <c r="JN168" i="46"/>
  <c r="JN169" i="46"/>
  <c r="JN170" i="46"/>
  <c r="JN171" i="46"/>
  <c r="JN172" i="46"/>
  <c r="JN173" i="46"/>
  <c r="JN174" i="46"/>
  <c r="JN175" i="46"/>
  <c r="JN176" i="46"/>
  <c r="JN177" i="46"/>
  <c r="JN178" i="46"/>
  <c r="JN179" i="46"/>
  <c r="JN180" i="46"/>
  <c r="JN181" i="46"/>
  <c r="JN182" i="46"/>
  <c r="JN183" i="46"/>
  <c r="JN184" i="46"/>
  <c r="JN185" i="46"/>
  <c r="JN186" i="46"/>
  <c r="JN187" i="46"/>
  <c r="JN188" i="46"/>
  <c r="JN189" i="46"/>
  <c r="JN190" i="46"/>
  <c r="JN191" i="46"/>
  <c r="JN192" i="46"/>
  <c r="JN193" i="46"/>
  <c r="JN194" i="46"/>
  <c r="JN195" i="46"/>
  <c r="JN196" i="46"/>
  <c r="JN197" i="46"/>
  <c r="JN198" i="46"/>
  <c r="JN199" i="46"/>
  <c r="JN200" i="46"/>
  <c r="JN201" i="46"/>
  <c r="JN202" i="46"/>
  <c r="JN203" i="46"/>
  <c r="JN204" i="46"/>
  <c r="JN205" i="46"/>
  <c r="JN206" i="46"/>
  <c r="JN207" i="46"/>
  <c r="JN208" i="46"/>
  <c r="JN209" i="46"/>
  <c r="JN210" i="46"/>
  <c r="JN211" i="46"/>
  <c r="JN212" i="46"/>
  <c r="JN213" i="46"/>
  <c r="JN214" i="46"/>
  <c r="JN215" i="46"/>
  <c r="JN216" i="46"/>
  <c r="JN217" i="46"/>
  <c r="JN218" i="46"/>
  <c r="JN219" i="46"/>
  <c r="JN220" i="46"/>
  <c r="JN221" i="46"/>
  <c r="JN222" i="46"/>
  <c r="JN223" i="46"/>
  <c r="JN224" i="46"/>
  <c r="JN225" i="46"/>
  <c r="JN226" i="46"/>
  <c r="JN227" i="46"/>
  <c r="JN228" i="46"/>
  <c r="JN229" i="46"/>
  <c r="JN230" i="46"/>
  <c r="JN231" i="46"/>
  <c r="JN232" i="46"/>
  <c r="JN233" i="46"/>
  <c r="JN234" i="46"/>
  <c r="JN235" i="46"/>
  <c r="JN236" i="46"/>
  <c r="JN237" i="46"/>
  <c r="JN238" i="46"/>
  <c r="JN239" i="46"/>
  <c r="JN240" i="46"/>
  <c r="JN241" i="46"/>
  <c r="JN242" i="46"/>
  <c r="JN243" i="46"/>
  <c r="JN244" i="46"/>
  <c r="JN245" i="46"/>
  <c r="JN246" i="46"/>
  <c r="JN247" i="46"/>
  <c r="JN248" i="46"/>
  <c r="JN249" i="46"/>
  <c r="JN250" i="46"/>
  <c r="JN251" i="46"/>
  <c r="JN252" i="46"/>
  <c r="JN253" i="46"/>
  <c r="JN254" i="46"/>
  <c r="JN255" i="46"/>
  <c r="JN256" i="46"/>
  <c r="JN257" i="46"/>
  <c r="JN258" i="46"/>
  <c r="JN259" i="46"/>
  <c r="JN260" i="46"/>
  <c r="JN261" i="46"/>
  <c r="JN262" i="46"/>
  <c r="JN263" i="46"/>
  <c r="JN264" i="46"/>
  <c r="JN265" i="46"/>
  <c r="JN266" i="46"/>
  <c r="JN267" i="46"/>
  <c r="JN268" i="46"/>
  <c r="JN269" i="46"/>
  <c r="JN270" i="46"/>
  <c r="JN271" i="46"/>
  <c r="JN272" i="46"/>
  <c r="JN273" i="46"/>
  <c r="JN274" i="46"/>
  <c r="JN275" i="46"/>
  <c r="JN276" i="46"/>
  <c r="JN277" i="46"/>
  <c r="JN278" i="46"/>
  <c r="JN279" i="46"/>
  <c r="JN280" i="46"/>
  <c r="JN281" i="46"/>
  <c r="JN282" i="46"/>
  <c r="JN283" i="46"/>
  <c r="JN284" i="46"/>
  <c r="JN285" i="46"/>
  <c r="JN286" i="46"/>
  <c r="JN287" i="46"/>
  <c r="JN288" i="46"/>
  <c r="JN290" i="46"/>
  <c r="JN29" i="46"/>
  <c r="JN17" i="46"/>
  <c r="JN27" i="46"/>
  <c r="JN289" i="46"/>
  <c r="JN16" i="46"/>
  <c r="JN24" i="46"/>
  <c r="JN22" i="46"/>
  <c r="JN25" i="46"/>
  <c r="JN14" i="46"/>
  <c r="JN19" i="46"/>
  <c r="JN28" i="46"/>
  <c r="JN15" i="46"/>
  <c r="JN18" i="46"/>
  <c r="JM308" i="46"/>
  <c r="DL364" i="46"/>
  <c r="DL365" i="46"/>
  <c r="DL367" i="46" s="1"/>
  <c r="DL366" i="46"/>
  <c r="DM363" i="46" s="1"/>
  <c r="BL53" i="51"/>
  <c r="BL36" i="51" s="1"/>
  <c r="BL52" i="51"/>
  <c r="BM49" i="51" s="1"/>
  <c r="D21" i="47"/>
  <c r="H15" i="51"/>
  <c r="H16" i="51" s="1"/>
  <c r="I61" i="52"/>
  <c r="BZ60" i="51"/>
  <c r="BZ59" i="51"/>
  <c r="CA56" i="51" s="1"/>
  <c r="JO26" i="46" l="1"/>
  <c r="JO20" i="46"/>
  <c r="JO23" i="46"/>
  <c r="DL369" i="46"/>
  <c r="D63" i="69"/>
  <c r="JN292" i="46"/>
  <c r="JP10" i="46"/>
  <c r="JO30" i="46"/>
  <c r="JO31" i="46"/>
  <c r="JO32" i="46"/>
  <c r="JO33" i="46"/>
  <c r="JO34" i="46"/>
  <c r="JO35" i="46"/>
  <c r="JO36" i="46"/>
  <c r="JO37" i="46"/>
  <c r="JO38" i="46"/>
  <c r="JO39" i="46"/>
  <c r="JO40" i="46"/>
  <c r="JO41" i="46"/>
  <c r="JO42" i="46"/>
  <c r="JO43" i="46"/>
  <c r="JO44" i="46"/>
  <c r="JO45" i="46"/>
  <c r="JO46" i="46"/>
  <c r="JO47" i="46"/>
  <c r="JO48" i="46"/>
  <c r="JO49" i="46"/>
  <c r="JO50" i="46"/>
  <c r="JO51" i="46"/>
  <c r="JO52" i="46"/>
  <c r="JO53" i="46"/>
  <c r="JO54" i="46"/>
  <c r="JO55" i="46"/>
  <c r="JO56" i="46"/>
  <c r="JO57" i="46"/>
  <c r="JO58" i="46"/>
  <c r="JO59" i="46"/>
  <c r="JO60" i="46"/>
  <c r="JO61" i="46"/>
  <c r="JO62" i="46"/>
  <c r="JO63" i="46"/>
  <c r="JO64" i="46"/>
  <c r="JO65" i="46"/>
  <c r="JO66" i="46"/>
  <c r="JO67" i="46"/>
  <c r="JO68" i="46"/>
  <c r="JO69" i="46"/>
  <c r="JO70" i="46"/>
  <c r="JO71" i="46"/>
  <c r="JO72" i="46"/>
  <c r="JO73" i="46"/>
  <c r="JO74" i="46"/>
  <c r="JO75" i="46"/>
  <c r="JO76" i="46"/>
  <c r="JO77" i="46"/>
  <c r="JO78" i="46"/>
  <c r="JO79" i="46"/>
  <c r="JO80" i="46"/>
  <c r="JO81" i="46"/>
  <c r="JO82" i="46"/>
  <c r="JO83" i="46"/>
  <c r="JO84" i="46"/>
  <c r="JO85" i="46"/>
  <c r="JO86" i="46"/>
  <c r="JO87" i="46"/>
  <c r="JO88" i="46"/>
  <c r="JO89" i="46"/>
  <c r="JO90" i="46"/>
  <c r="JO91" i="46"/>
  <c r="JO92" i="46"/>
  <c r="JO93" i="46"/>
  <c r="JO94" i="46"/>
  <c r="JO95" i="46"/>
  <c r="JO96" i="46"/>
  <c r="JO97" i="46"/>
  <c r="JO98" i="46"/>
  <c r="JO99" i="46"/>
  <c r="JO100" i="46"/>
  <c r="JO101" i="46"/>
  <c r="JO102" i="46"/>
  <c r="JO103" i="46"/>
  <c r="JO104" i="46"/>
  <c r="JO105" i="46"/>
  <c r="JO106" i="46"/>
  <c r="JO107" i="46"/>
  <c r="JO108" i="46"/>
  <c r="JO109" i="46"/>
  <c r="JO110" i="46"/>
  <c r="JO111" i="46"/>
  <c r="JO112" i="46"/>
  <c r="JO113" i="46"/>
  <c r="JO114" i="46"/>
  <c r="JO115" i="46"/>
  <c r="JO116" i="46"/>
  <c r="JO117" i="46"/>
  <c r="JO118" i="46"/>
  <c r="JO119" i="46"/>
  <c r="JO120" i="46"/>
  <c r="JO121" i="46"/>
  <c r="JO122" i="46"/>
  <c r="JO123" i="46"/>
  <c r="JO124" i="46"/>
  <c r="JO125" i="46"/>
  <c r="JO126" i="46"/>
  <c r="JO127" i="46"/>
  <c r="JO128" i="46"/>
  <c r="JO129" i="46"/>
  <c r="JO130" i="46"/>
  <c r="JO131" i="46"/>
  <c r="JO132" i="46"/>
  <c r="JO133" i="46"/>
  <c r="JO134" i="46"/>
  <c r="JO135" i="46"/>
  <c r="JO136" i="46"/>
  <c r="JO137" i="46"/>
  <c r="JO138" i="46"/>
  <c r="JO139" i="46"/>
  <c r="JO140" i="46"/>
  <c r="JO141" i="46"/>
  <c r="JO142" i="46"/>
  <c r="JO143" i="46"/>
  <c r="JO144" i="46"/>
  <c r="JO145" i="46"/>
  <c r="JO146" i="46"/>
  <c r="JO147" i="46"/>
  <c r="JO148" i="46"/>
  <c r="JO149" i="46"/>
  <c r="JO150" i="46"/>
  <c r="JO151" i="46"/>
  <c r="JO152" i="46"/>
  <c r="JO153" i="46"/>
  <c r="JO154" i="46"/>
  <c r="JO155" i="46"/>
  <c r="JO156" i="46"/>
  <c r="JO157" i="46"/>
  <c r="JO158" i="46"/>
  <c r="JO159" i="46"/>
  <c r="JO160" i="46"/>
  <c r="JO161" i="46"/>
  <c r="JO162" i="46"/>
  <c r="JO163" i="46"/>
  <c r="JO164" i="46"/>
  <c r="JO165" i="46"/>
  <c r="JO166" i="46"/>
  <c r="JO167" i="46"/>
  <c r="JO168" i="46"/>
  <c r="JO169" i="46"/>
  <c r="JO170" i="46"/>
  <c r="JO171" i="46"/>
  <c r="JO172" i="46"/>
  <c r="JO173" i="46"/>
  <c r="JO174" i="46"/>
  <c r="JO175" i="46"/>
  <c r="JO176" i="46"/>
  <c r="JO177" i="46"/>
  <c r="JO178" i="46"/>
  <c r="JO179" i="46"/>
  <c r="JO180" i="46"/>
  <c r="JO181" i="46"/>
  <c r="JO182" i="46"/>
  <c r="JO183" i="46"/>
  <c r="JO184" i="46"/>
  <c r="JO185" i="46"/>
  <c r="JO186" i="46"/>
  <c r="JO187" i="46"/>
  <c r="JO188" i="46"/>
  <c r="JO189" i="46"/>
  <c r="JO190" i="46"/>
  <c r="JO191" i="46"/>
  <c r="JO192" i="46"/>
  <c r="JO193" i="46"/>
  <c r="JO194" i="46"/>
  <c r="JO195" i="46"/>
  <c r="JO196" i="46"/>
  <c r="JO197" i="46"/>
  <c r="JO198" i="46"/>
  <c r="JO199" i="46"/>
  <c r="JO200" i="46"/>
  <c r="JO201" i="46"/>
  <c r="JO202" i="46"/>
  <c r="JO203" i="46"/>
  <c r="JO204" i="46"/>
  <c r="JO205" i="46"/>
  <c r="JO206" i="46"/>
  <c r="JO207" i="46"/>
  <c r="JO208" i="46"/>
  <c r="JO209" i="46"/>
  <c r="JO210" i="46"/>
  <c r="JO211" i="46"/>
  <c r="JO212" i="46"/>
  <c r="JO213" i="46"/>
  <c r="JO214" i="46"/>
  <c r="JO215" i="46"/>
  <c r="JO216" i="46"/>
  <c r="JO217" i="46"/>
  <c r="JO218" i="46"/>
  <c r="JO219" i="46"/>
  <c r="JO220" i="46"/>
  <c r="JO221" i="46"/>
  <c r="JO222" i="46"/>
  <c r="JO223" i="46"/>
  <c r="JO224" i="46"/>
  <c r="JO225" i="46"/>
  <c r="JO226" i="46"/>
  <c r="JO227" i="46"/>
  <c r="JO228" i="46"/>
  <c r="JO229" i="46"/>
  <c r="JO230" i="46"/>
  <c r="JO231" i="46"/>
  <c r="JO232" i="46"/>
  <c r="JO233" i="46"/>
  <c r="JO234" i="46"/>
  <c r="JO235" i="46"/>
  <c r="JO236" i="46"/>
  <c r="JO237" i="46"/>
  <c r="JO238" i="46"/>
  <c r="JO239" i="46"/>
  <c r="JO240" i="46"/>
  <c r="JO241" i="46"/>
  <c r="JO242" i="46"/>
  <c r="JO243" i="46"/>
  <c r="JO244" i="46"/>
  <c r="JO245" i="46"/>
  <c r="JO246" i="46"/>
  <c r="JO247" i="46"/>
  <c r="JO248" i="46"/>
  <c r="JO249" i="46"/>
  <c r="JO250" i="46"/>
  <c r="JO251" i="46"/>
  <c r="JO252" i="46"/>
  <c r="JO253" i="46"/>
  <c r="JO254" i="46"/>
  <c r="JO255" i="46"/>
  <c r="JO256" i="46"/>
  <c r="JO257" i="46"/>
  <c r="JO258" i="46"/>
  <c r="JO259" i="46"/>
  <c r="JO260" i="46"/>
  <c r="JO261" i="46"/>
  <c r="JO262" i="46"/>
  <c r="JO263" i="46"/>
  <c r="JO264" i="46"/>
  <c r="JO265" i="46"/>
  <c r="JO266" i="46"/>
  <c r="JO267" i="46"/>
  <c r="JO268" i="46"/>
  <c r="JO269" i="46"/>
  <c r="JO270" i="46"/>
  <c r="JO271" i="46"/>
  <c r="JO272" i="46"/>
  <c r="JO273" i="46"/>
  <c r="JO274" i="46"/>
  <c r="JO275" i="46"/>
  <c r="JO276" i="46"/>
  <c r="JO277" i="46"/>
  <c r="JO278" i="46"/>
  <c r="JO279" i="46"/>
  <c r="JO280" i="46"/>
  <c r="JO281" i="46"/>
  <c r="JO282" i="46"/>
  <c r="JO283" i="46"/>
  <c r="JO284" i="46"/>
  <c r="JO285" i="46"/>
  <c r="JO286" i="46"/>
  <c r="JO287" i="46"/>
  <c r="JO288" i="46"/>
  <c r="JO290" i="46"/>
  <c r="JO29" i="46"/>
  <c r="JO17" i="46"/>
  <c r="JO27" i="46"/>
  <c r="JO289" i="46"/>
  <c r="JO16" i="46"/>
  <c r="JO24" i="46"/>
  <c r="JO22" i="46"/>
  <c r="JO21" i="46"/>
  <c r="JO25" i="46"/>
  <c r="JO14" i="46"/>
  <c r="JO19" i="46"/>
  <c r="JO28" i="46"/>
  <c r="JO15" i="46"/>
  <c r="JO18" i="46"/>
  <c r="JN308" i="46"/>
  <c r="DM364" i="46"/>
  <c r="DM365" i="46"/>
  <c r="DM367" i="46" s="1"/>
  <c r="DM366" i="46"/>
  <c r="DN363" i="46" s="1"/>
  <c r="BM52" i="51"/>
  <c r="BN49" i="51" s="1"/>
  <c r="BM53" i="51"/>
  <c r="BM36" i="51" s="1"/>
  <c r="D62" i="52"/>
  <c r="I62" i="52" s="1"/>
  <c r="J61" i="52"/>
  <c r="H46" i="51"/>
  <c r="H17" i="51"/>
  <c r="G20" i="49" s="1"/>
  <c r="I16" i="51"/>
  <c r="E5" i="48"/>
  <c r="E6" i="48" s="1"/>
  <c r="E22" i="47"/>
  <c r="E21" i="47"/>
  <c r="D64" i="69"/>
  <c r="J13" i="48"/>
  <c r="CA59" i="51"/>
  <c r="CB56" i="51" s="1"/>
  <c r="CA60" i="51"/>
  <c r="JP26" i="46" l="1"/>
  <c r="JP20" i="46"/>
  <c r="JP23" i="46"/>
  <c r="DM369" i="46"/>
  <c r="JO292" i="46"/>
  <c r="JQ10" i="46"/>
  <c r="JP30" i="46"/>
  <c r="JP31" i="46"/>
  <c r="JP32" i="46"/>
  <c r="JP33" i="46"/>
  <c r="JP34" i="46"/>
  <c r="JP35" i="46"/>
  <c r="JP36" i="46"/>
  <c r="JP37" i="46"/>
  <c r="JP38" i="46"/>
  <c r="JP39" i="46"/>
  <c r="JP40" i="46"/>
  <c r="JP41" i="46"/>
  <c r="JP42" i="46"/>
  <c r="JP43" i="46"/>
  <c r="JP44" i="46"/>
  <c r="JP45" i="46"/>
  <c r="JP46" i="46"/>
  <c r="JP47" i="46"/>
  <c r="JP48" i="46"/>
  <c r="JP49" i="46"/>
  <c r="JP50" i="46"/>
  <c r="JP51" i="46"/>
  <c r="JP52" i="46"/>
  <c r="JP53" i="46"/>
  <c r="JP54" i="46"/>
  <c r="JP55" i="46"/>
  <c r="JP56" i="46"/>
  <c r="JP57" i="46"/>
  <c r="JP58" i="46"/>
  <c r="JP59" i="46"/>
  <c r="JP60" i="46"/>
  <c r="JP61" i="46"/>
  <c r="JP62" i="46"/>
  <c r="JP63" i="46"/>
  <c r="JP64" i="46"/>
  <c r="JP65" i="46"/>
  <c r="JP66" i="46"/>
  <c r="JP67" i="46"/>
  <c r="JP68" i="46"/>
  <c r="JP69" i="46"/>
  <c r="JP70" i="46"/>
  <c r="JP71" i="46"/>
  <c r="JP72" i="46"/>
  <c r="JP73" i="46"/>
  <c r="JP74" i="46"/>
  <c r="JP75" i="46"/>
  <c r="JP76" i="46"/>
  <c r="JP77" i="46"/>
  <c r="JP78" i="46"/>
  <c r="JP79" i="46"/>
  <c r="JP80" i="46"/>
  <c r="JP81" i="46"/>
  <c r="JP82" i="46"/>
  <c r="JP83" i="46"/>
  <c r="JP84" i="46"/>
  <c r="JP85" i="46"/>
  <c r="JP86" i="46"/>
  <c r="JP87" i="46"/>
  <c r="JP88" i="46"/>
  <c r="JP89" i="46"/>
  <c r="JP90" i="46"/>
  <c r="JP91" i="46"/>
  <c r="JP92" i="46"/>
  <c r="JP93" i="46"/>
  <c r="JP94" i="46"/>
  <c r="JP95" i="46"/>
  <c r="JP96" i="46"/>
  <c r="JP97" i="46"/>
  <c r="JP98" i="46"/>
  <c r="JP99" i="46"/>
  <c r="JP100" i="46"/>
  <c r="JP101" i="46"/>
  <c r="JP102" i="46"/>
  <c r="JP103" i="46"/>
  <c r="JP104" i="46"/>
  <c r="JP105" i="46"/>
  <c r="JP106" i="46"/>
  <c r="JP107" i="46"/>
  <c r="JP108" i="46"/>
  <c r="JP109" i="46"/>
  <c r="JP110" i="46"/>
  <c r="JP111" i="46"/>
  <c r="JP112" i="46"/>
  <c r="JP113" i="46"/>
  <c r="JP114" i="46"/>
  <c r="JP115" i="46"/>
  <c r="JP116" i="46"/>
  <c r="JP117" i="46"/>
  <c r="JP118" i="46"/>
  <c r="JP119" i="46"/>
  <c r="JP120" i="46"/>
  <c r="JP121" i="46"/>
  <c r="JP122" i="46"/>
  <c r="JP123" i="46"/>
  <c r="JP124" i="46"/>
  <c r="JP125" i="46"/>
  <c r="JP126" i="46"/>
  <c r="JP127" i="46"/>
  <c r="JP128" i="46"/>
  <c r="JP129" i="46"/>
  <c r="JP130" i="46"/>
  <c r="JP131" i="46"/>
  <c r="JP132" i="46"/>
  <c r="JP133" i="46"/>
  <c r="JP134" i="46"/>
  <c r="JP135" i="46"/>
  <c r="JP136" i="46"/>
  <c r="JP137" i="46"/>
  <c r="JP138" i="46"/>
  <c r="JP139" i="46"/>
  <c r="JP140" i="46"/>
  <c r="JP141" i="46"/>
  <c r="JP142" i="46"/>
  <c r="JP143" i="46"/>
  <c r="JP144" i="46"/>
  <c r="JP145" i="46"/>
  <c r="JP146" i="46"/>
  <c r="JP147" i="46"/>
  <c r="JP148" i="46"/>
  <c r="JP149" i="46"/>
  <c r="JP150" i="46"/>
  <c r="JP151" i="46"/>
  <c r="JP152" i="46"/>
  <c r="JP153" i="46"/>
  <c r="JP154" i="46"/>
  <c r="JP155" i="46"/>
  <c r="JP156" i="46"/>
  <c r="JP157" i="46"/>
  <c r="JP158" i="46"/>
  <c r="JP159" i="46"/>
  <c r="JP160" i="46"/>
  <c r="JP161" i="46"/>
  <c r="JP162" i="46"/>
  <c r="JP163" i="46"/>
  <c r="JP164" i="46"/>
  <c r="JP165" i="46"/>
  <c r="JP166" i="46"/>
  <c r="JP167" i="46"/>
  <c r="JP168" i="46"/>
  <c r="JP169" i="46"/>
  <c r="JP170" i="46"/>
  <c r="JP171" i="46"/>
  <c r="JP172" i="46"/>
  <c r="JP173" i="46"/>
  <c r="JP174" i="46"/>
  <c r="JP175" i="46"/>
  <c r="JP176" i="46"/>
  <c r="JP177" i="46"/>
  <c r="JP178" i="46"/>
  <c r="JP179" i="46"/>
  <c r="JP180" i="46"/>
  <c r="JP181" i="46"/>
  <c r="JP182" i="46"/>
  <c r="JP183" i="46"/>
  <c r="JP184" i="46"/>
  <c r="JP185" i="46"/>
  <c r="JP186" i="46"/>
  <c r="JP187" i="46"/>
  <c r="JP188" i="46"/>
  <c r="JP189" i="46"/>
  <c r="JP190" i="46"/>
  <c r="JP191" i="46"/>
  <c r="JP192" i="46"/>
  <c r="JP193" i="46"/>
  <c r="JP194" i="46"/>
  <c r="JP195" i="46"/>
  <c r="JP196" i="46"/>
  <c r="JP197" i="46"/>
  <c r="JP198" i="46"/>
  <c r="JP199" i="46"/>
  <c r="JP200" i="46"/>
  <c r="JP201" i="46"/>
  <c r="JP202" i="46"/>
  <c r="JP203" i="46"/>
  <c r="JP204" i="46"/>
  <c r="JP205" i="46"/>
  <c r="JP206" i="46"/>
  <c r="JP207" i="46"/>
  <c r="JP208" i="46"/>
  <c r="JP209" i="46"/>
  <c r="JP210" i="46"/>
  <c r="JP211" i="46"/>
  <c r="JP212" i="46"/>
  <c r="JP213" i="46"/>
  <c r="JP214" i="46"/>
  <c r="JP215" i="46"/>
  <c r="JP216" i="46"/>
  <c r="JP217" i="46"/>
  <c r="JP218" i="46"/>
  <c r="JP219" i="46"/>
  <c r="JP220" i="46"/>
  <c r="JP221" i="46"/>
  <c r="JP222" i="46"/>
  <c r="JP223" i="46"/>
  <c r="JP224" i="46"/>
  <c r="JP225" i="46"/>
  <c r="JP226" i="46"/>
  <c r="JP227" i="46"/>
  <c r="JP228" i="46"/>
  <c r="JP229" i="46"/>
  <c r="JP230" i="46"/>
  <c r="JP231" i="46"/>
  <c r="JP232" i="46"/>
  <c r="JP233" i="46"/>
  <c r="JP234" i="46"/>
  <c r="JP235" i="46"/>
  <c r="JP236" i="46"/>
  <c r="JP237" i="46"/>
  <c r="JP238" i="46"/>
  <c r="JP239" i="46"/>
  <c r="JP240" i="46"/>
  <c r="JP241" i="46"/>
  <c r="JP242" i="46"/>
  <c r="JP243" i="46"/>
  <c r="JP244" i="46"/>
  <c r="JP245" i="46"/>
  <c r="JP246" i="46"/>
  <c r="JP247" i="46"/>
  <c r="JP248" i="46"/>
  <c r="JP249" i="46"/>
  <c r="JP250" i="46"/>
  <c r="JP251" i="46"/>
  <c r="JP252" i="46"/>
  <c r="JP253" i="46"/>
  <c r="JP254" i="46"/>
  <c r="JP255" i="46"/>
  <c r="JP256" i="46"/>
  <c r="JP257" i="46"/>
  <c r="JP258" i="46"/>
  <c r="JP259" i="46"/>
  <c r="JP260" i="46"/>
  <c r="JP261" i="46"/>
  <c r="JP262" i="46"/>
  <c r="JP263" i="46"/>
  <c r="JP264" i="46"/>
  <c r="JP265" i="46"/>
  <c r="JP266" i="46"/>
  <c r="JP267" i="46"/>
  <c r="JP268" i="46"/>
  <c r="JP269" i="46"/>
  <c r="JP270" i="46"/>
  <c r="JP271" i="46"/>
  <c r="JP272" i="46"/>
  <c r="JP273" i="46"/>
  <c r="JP274" i="46"/>
  <c r="JP275" i="46"/>
  <c r="JP276" i="46"/>
  <c r="JP277" i="46"/>
  <c r="JP278" i="46"/>
  <c r="JP279" i="46"/>
  <c r="JP280" i="46"/>
  <c r="JP281" i="46"/>
  <c r="JP282" i="46"/>
  <c r="JP283" i="46"/>
  <c r="JP284" i="46"/>
  <c r="JP285" i="46"/>
  <c r="JP286" i="46"/>
  <c r="JP287" i="46"/>
  <c r="JP288" i="46"/>
  <c r="JP290" i="46"/>
  <c r="JP29" i="46"/>
  <c r="JP17" i="46"/>
  <c r="JP27" i="46"/>
  <c r="JP289" i="46"/>
  <c r="JP16" i="46"/>
  <c r="JP24" i="46"/>
  <c r="JP22" i="46"/>
  <c r="JP21" i="46"/>
  <c r="JP25" i="46"/>
  <c r="JP14" i="46"/>
  <c r="JP19" i="46"/>
  <c r="JP28" i="46"/>
  <c r="JP15" i="46"/>
  <c r="JP18" i="46"/>
  <c r="JO308" i="46"/>
  <c r="H42" i="51"/>
  <c r="D16" i="48" s="1"/>
  <c r="E16" i="48" s="1"/>
  <c r="C16" i="48" s="1"/>
  <c r="E63" i="69"/>
  <c r="C63" i="69"/>
  <c r="D66" i="69"/>
  <c r="E11" i="48" s="1"/>
  <c r="E12" i="48" s="1"/>
  <c r="DN364" i="46"/>
  <c r="DN365" i="46"/>
  <c r="DN367" i="46" s="1"/>
  <c r="DN366" i="46"/>
  <c r="DO363" i="46" s="1"/>
  <c r="BN52" i="51"/>
  <c r="BO49" i="51" s="1"/>
  <c r="BN53" i="51"/>
  <c r="BN36" i="51" s="1"/>
  <c r="E64" i="69"/>
  <c r="C64" i="69"/>
  <c r="D67" i="69"/>
  <c r="I17" i="51"/>
  <c r="H20" i="49" s="1"/>
  <c r="J16" i="51"/>
  <c r="J62" i="52"/>
  <c r="D63" i="52"/>
  <c r="I63" i="52" s="1"/>
  <c r="CB59" i="51"/>
  <c r="CC56" i="51" s="1"/>
  <c r="CB60" i="51"/>
  <c r="JQ26" i="46" l="1"/>
  <c r="JQ20" i="46"/>
  <c r="JQ23" i="46"/>
  <c r="DN369" i="46"/>
  <c r="C66" i="69"/>
  <c r="B63" i="69"/>
  <c r="B66" i="69" s="1"/>
  <c r="F63" i="69"/>
  <c r="F66" i="69" s="1"/>
  <c r="E66" i="69"/>
  <c r="H64" i="51"/>
  <c r="A37" i="47" s="1"/>
  <c r="C36" i="47"/>
  <c r="JP292" i="46"/>
  <c r="JR10" i="46"/>
  <c r="JQ30" i="46"/>
  <c r="JQ31" i="46"/>
  <c r="JQ32" i="46"/>
  <c r="JQ33" i="46"/>
  <c r="JQ34" i="46"/>
  <c r="JQ35" i="46"/>
  <c r="JQ36" i="46"/>
  <c r="JQ37" i="46"/>
  <c r="JQ38" i="46"/>
  <c r="JQ39" i="46"/>
  <c r="JQ40" i="46"/>
  <c r="JQ41" i="46"/>
  <c r="JQ42" i="46"/>
  <c r="JQ43" i="46"/>
  <c r="JQ44" i="46"/>
  <c r="JQ45" i="46"/>
  <c r="JQ46" i="46"/>
  <c r="JQ47" i="46"/>
  <c r="JQ48" i="46"/>
  <c r="JQ49" i="46"/>
  <c r="JQ50" i="46"/>
  <c r="JQ51" i="46"/>
  <c r="JQ52" i="46"/>
  <c r="JQ53" i="46"/>
  <c r="JQ54" i="46"/>
  <c r="JQ55" i="46"/>
  <c r="JQ56" i="46"/>
  <c r="JQ57" i="46"/>
  <c r="JQ58" i="46"/>
  <c r="JQ59" i="46"/>
  <c r="JQ60" i="46"/>
  <c r="JQ61" i="46"/>
  <c r="JQ62" i="46"/>
  <c r="JQ63" i="46"/>
  <c r="JQ64" i="46"/>
  <c r="JQ65" i="46"/>
  <c r="JQ66" i="46"/>
  <c r="JQ67" i="46"/>
  <c r="JQ68" i="46"/>
  <c r="JQ69" i="46"/>
  <c r="JQ70" i="46"/>
  <c r="JQ71" i="46"/>
  <c r="JQ72" i="46"/>
  <c r="JQ73" i="46"/>
  <c r="JQ74" i="46"/>
  <c r="JQ75" i="46"/>
  <c r="JQ76" i="46"/>
  <c r="JQ77" i="46"/>
  <c r="JQ78" i="46"/>
  <c r="JQ79" i="46"/>
  <c r="JQ80" i="46"/>
  <c r="JQ81" i="46"/>
  <c r="JQ82" i="46"/>
  <c r="JQ83" i="46"/>
  <c r="JQ84" i="46"/>
  <c r="JQ85" i="46"/>
  <c r="JQ86" i="46"/>
  <c r="JQ87" i="46"/>
  <c r="JQ88" i="46"/>
  <c r="JQ89" i="46"/>
  <c r="JQ90" i="46"/>
  <c r="JQ91" i="46"/>
  <c r="JQ92" i="46"/>
  <c r="JQ93" i="46"/>
  <c r="JQ94" i="46"/>
  <c r="JQ95" i="46"/>
  <c r="JQ96" i="46"/>
  <c r="JQ97" i="46"/>
  <c r="JQ98" i="46"/>
  <c r="JQ99" i="46"/>
  <c r="JQ100" i="46"/>
  <c r="JQ101" i="46"/>
  <c r="JQ102" i="46"/>
  <c r="JQ103" i="46"/>
  <c r="JQ104" i="46"/>
  <c r="JQ105" i="46"/>
  <c r="JQ106" i="46"/>
  <c r="JQ107" i="46"/>
  <c r="JQ108" i="46"/>
  <c r="JQ109" i="46"/>
  <c r="JQ110" i="46"/>
  <c r="JQ111" i="46"/>
  <c r="JQ112" i="46"/>
  <c r="JQ113" i="46"/>
  <c r="JQ114" i="46"/>
  <c r="JQ115" i="46"/>
  <c r="JQ116" i="46"/>
  <c r="JQ117" i="46"/>
  <c r="JQ118" i="46"/>
  <c r="JQ119" i="46"/>
  <c r="JQ120" i="46"/>
  <c r="JQ121" i="46"/>
  <c r="JQ122" i="46"/>
  <c r="JQ123" i="46"/>
  <c r="JQ124" i="46"/>
  <c r="JQ125" i="46"/>
  <c r="JQ126" i="46"/>
  <c r="JQ127" i="46"/>
  <c r="JQ128" i="46"/>
  <c r="JQ129" i="46"/>
  <c r="JQ130" i="46"/>
  <c r="JQ131" i="46"/>
  <c r="JQ132" i="46"/>
  <c r="JQ133" i="46"/>
  <c r="JQ134" i="46"/>
  <c r="JQ135" i="46"/>
  <c r="JQ136" i="46"/>
  <c r="JQ137" i="46"/>
  <c r="JQ138" i="46"/>
  <c r="JQ139" i="46"/>
  <c r="JQ140" i="46"/>
  <c r="JQ141" i="46"/>
  <c r="JQ142" i="46"/>
  <c r="JQ143" i="46"/>
  <c r="JQ144" i="46"/>
  <c r="JQ145" i="46"/>
  <c r="JQ146" i="46"/>
  <c r="JQ147" i="46"/>
  <c r="JQ148" i="46"/>
  <c r="JQ149" i="46"/>
  <c r="JQ150" i="46"/>
  <c r="JQ151" i="46"/>
  <c r="JQ152" i="46"/>
  <c r="JQ153" i="46"/>
  <c r="JQ154" i="46"/>
  <c r="JQ155" i="46"/>
  <c r="JQ156" i="46"/>
  <c r="JQ157" i="46"/>
  <c r="JQ158" i="46"/>
  <c r="JQ159" i="46"/>
  <c r="JQ160" i="46"/>
  <c r="JQ161" i="46"/>
  <c r="JQ162" i="46"/>
  <c r="JQ163" i="46"/>
  <c r="JQ164" i="46"/>
  <c r="JQ165" i="46"/>
  <c r="JQ166" i="46"/>
  <c r="JQ167" i="46"/>
  <c r="JQ168" i="46"/>
  <c r="JQ169" i="46"/>
  <c r="JQ170" i="46"/>
  <c r="JQ171" i="46"/>
  <c r="JQ172" i="46"/>
  <c r="JQ173" i="46"/>
  <c r="JQ174" i="46"/>
  <c r="JQ175" i="46"/>
  <c r="JQ176" i="46"/>
  <c r="JQ177" i="46"/>
  <c r="JQ178" i="46"/>
  <c r="JQ179" i="46"/>
  <c r="JQ180" i="46"/>
  <c r="JQ181" i="46"/>
  <c r="JQ182" i="46"/>
  <c r="JQ183" i="46"/>
  <c r="JQ184" i="46"/>
  <c r="JQ185" i="46"/>
  <c r="JQ186" i="46"/>
  <c r="JQ187" i="46"/>
  <c r="JQ188" i="46"/>
  <c r="JQ189" i="46"/>
  <c r="JQ190" i="46"/>
  <c r="JQ191" i="46"/>
  <c r="JQ192" i="46"/>
  <c r="JQ193" i="46"/>
  <c r="JQ194" i="46"/>
  <c r="JQ195" i="46"/>
  <c r="JQ196" i="46"/>
  <c r="JQ197" i="46"/>
  <c r="JQ198" i="46"/>
  <c r="JQ199" i="46"/>
  <c r="JQ200" i="46"/>
  <c r="JQ201" i="46"/>
  <c r="JQ202" i="46"/>
  <c r="JQ203" i="46"/>
  <c r="JQ204" i="46"/>
  <c r="JQ205" i="46"/>
  <c r="JQ206" i="46"/>
  <c r="JQ207" i="46"/>
  <c r="JQ208" i="46"/>
  <c r="JQ209" i="46"/>
  <c r="JQ210" i="46"/>
  <c r="JQ211" i="46"/>
  <c r="JQ212" i="46"/>
  <c r="JQ213" i="46"/>
  <c r="JQ214" i="46"/>
  <c r="JQ215" i="46"/>
  <c r="JQ216" i="46"/>
  <c r="JQ217" i="46"/>
  <c r="JQ218" i="46"/>
  <c r="JQ219" i="46"/>
  <c r="JQ220" i="46"/>
  <c r="JQ221" i="46"/>
  <c r="JQ222" i="46"/>
  <c r="JQ223" i="46"/>
  <c r="JQ224" i="46"/>
  <c r="JQ225" i="46"/>
  <c r="JQ226" i="46"/>
  <c r="JQ227" i="46"/>
  <c r="JQ228" i="46"/>
  <c r="JQ229" i="46"/>
  <c r="JQ230" i="46"/>
  <c r="JQ231" i="46"/>
  <c r="JQ232" i="46"/>
  <c r="JQ233" i="46"/>
  <c r="JQ234" i="46"/>
  <c r="JQ235" i="46"/>
  <c r="JQ236" i="46"/>
  <c r="JQ237" i="46"/>
  <c r="JQ238" i="46"/>
  <c r="JQ239" i="46"/>
  <c r="JQ240" i="46"/>
  <c r="JQ241" i="46"/>
  <c r="JQ242" i="46"/>
  <c r="JQ243" i="46"/>
  <c r="JQ244" i="46"/>
  <c r="JQ245" i="46"/>
  <c r="JQ246" i="46"/>
  <c r="JQ247" i="46"/>
  <c r="JQ248" i="46"/>
  <c r="JQ249" i="46"/>
  <c r="JQ250" i="46"/>
  <c r="JQ251" i="46"/>
  <c r="JQ252" i="46"/>
  <c r="JQ253" i="46"/>
  <c r="JQ254" i="46"/>
  <c r="JQ255" i="46"/>
  <c r="JQ256" i="46"/>
  <c r="JQ257" i="46"/>
  <c r="JQ258" i="46"/>
  <c r="JQ259" i="46"/>
  <c r="JQ260" i="46"/>
  <c r="JQ261" i="46"/>
  <c r="JQ262" i="46"/>
  <c r="JQ263" i="46"/>
  <c r="JQ264" i="46"/>
  <c r="JQ265" i="46"/>
  <c r="JQ266" i="46"/>
  <c r="JQ267" i="46"/>
  <c r="JQ268" i="46"/>
  <c r="JQ269" i="46"/>
  <c r="JQ270" i="46"/>
  <c r="JQ271" i="46"/>
  <c r="JQ272" i="46"/>
  <c r="JQ273" i="46"/>
  <c r="JQ274" i="46"/>
  <c r="JQ275" i="46"/>
  <c r="JQ276" i="46"/>
  <c r="JQ277" i="46"/>
  <c r="JQ278" i="46"/>
  <c r="JQ279" i="46"/>
  <c r="JQ280" i="46"/>
  <c r="JQ281" i="46"/>
  <c r="JQ282" i="46"/>
  <c r="JQ283" i="46"/>
  <c r="JQ284" i="46"/>
  <c r="JQ285" i="46"/>
  <c r="JQ286" i="46"/>
  <c r="JQ287" i="46"/>
  <c r="JQ288" i="46"/>
  <c r="JQ290" i="46"/>
  <c r="JQ29" i="46"/>
  <c r="JQ17" i="46"/>
  <c r="JQ27" i="46"/>
  <c r="JQ289" i="46"/>
  <c r="JQ16" i="46"/>
  <c r="JQ24" i="46"/>
  <c r="JQ22" i="46"/>
  <c r="JQ21" i="46"/>
  <c r="JQ25" i="46"/>
  <c r="JQ14" i="46"/>
  <c r="JQ19" i="46"/>
  <c r="JQ28" i="46"/>
  <c r="JQ15" i="46"/>
  <c r="JQ18" i="46"/>
  <c r="JP308" i="46"/>
  <c r="DO364" i="46"/>
  <c r="DO365" i="46"/>
  <c r="DO367" i="46" s="1"/>
  <c r="DO366" i="46"/>
  <c r="DP363" i="46" s="1"/>
  <c r="BO53" i="51"/>
  <c r="BO52" i="51"/>
  <c r="BP49" i="51" s="1"/>
  <c r="D64" i="52"/>
  <c r="I64" i="52" s="1"/>
  <c r="J63" i="52"/>
  <c r="J17" i="51"/>
  <c r="I20" i="49" s="1"/>
  <c r="K16" i="51"/>
  <c r="B64" i="69"/>
  <c r="B67" i="69" s="1"/>
  <c r="C67" i="69"/>
  <c r="F64" i="69"/>
  <c r="F67" i="69" s="1"/>
  <c r="E67" i="69"/>
  <c r="CC60" i="51"/>
  <c r="CC59" i="51"/>
  <c r="CD56" i="51" s="1"/>
  <c r="JR26" i="46" l="1"/>
  <c r="JR20" i="46"/>
  <c r="JR23" i="46"/>
  <c r="DO369" i="46"/>
  <c r="JQ292" i="46"/>
  <c r="JS10" i="46"/>
  <c r="JR30" i="46"/>
  <c r="JR31" i="46"/>
  <c r="JR32" i="46"/>
  <c r="JR33" i="46"/>
  <c r="JR34" i="46"/>
  <c r="JR35" i="46"/>
  <c r="JR36" i="46"/>
  <c r="JR37" i="46"/>
  <c r="JR38" i="46"/>
  <c r="JR39" i="46"/>
  <c r="JR40" i="46"/>
  <c r="JR41" i="46"/>
  <c r="JR42" i="46"/>
  <c r="JR43" i="46"/>
  <c r="JR44" i="46"/>
  <c r="JR45" i="46"/>
  <c r="JR46" i="46"/>
  <c r="JR47" i="46"/>
  <c r="JR48" i="46"/>
  <c r="JR49" i="46"/>
  <c r="JR50" i="46"/>
  <c r="JR51" i="46"/>
  <c r="JR52" i="46"/>
  <c r="JR53" i="46"/>
  <c r="JR54" i="46"/>
  <c r="JR55" i="46"/>
  <c r="JR56" i="46"/>
  <c r="JR57" i="46"/>
  <c r="JR58" i="46"/>
  <c r="JR59" i="46"/>
  <c r="JR60" i="46"/>
  <c r="JR61" i="46"/>
  <c r="JR62" i="46"/>
  <c r="JR63" i="46"/>
  <c r="JR64" i="46"/>
  <c r="JR65" i="46"/>
  <c r="JR66" i="46"/>
  <c r="JR67" i="46"/>
  <c r="JR68" i="46"/>
  <c r="JR69" i="46"/>
  <c r="JR70" i="46"/>
  <c r="JR71" i="46"/>
  <c r="JR72" i="46"/>
  <c r="JR73" i="46"/>
  <c r="JR74" i="46"/>
  <c r="JR75" i="46"/>
  <c r="JR76" i="46"/>
  <c r="JR77" i="46"/>
  <c r="JR78" i="46"/>
  <c r="JR79" i="46"/>
  <c r="JR80" i="46"/>
  <c r="JR81" i="46"/>
  <c r="JR82" i="46"/>
  <c r="JR83" i="46"/>
  <c r="JR84" i="46"/>
  <c r="JR85" i="46"/>
  <c r="JR86" i="46"/>
  <c r="JR87" i="46"/>
  <c r="JR88" i="46"/>
  <c r="JR89" i="46"/>
  <c r="JR90" i="46"/>
  <c r="JR91" i="46"/>
  <c r="JR92" i="46"/>
  <c r="JR93" i="46"/>
  <c r="JR94" i="46"/>
  <c r="JR95" i="46"/>
  <c r="JR96" i="46"/>
  <c r="JR97" i="46"/>
  <c r="JR98" i="46"/>
  <c r="JR99" i="46"/>
  <c r="JR100" i="46"/>
  <c r="JR101" i="46"/>
  <c r="JR102" i="46"/>
  <c r="JR103" i="46"/>
  <c r="JR104" i="46"/>
  <c r="JR105" i="46"/>
  <c r="JR106" i="46"/>
  <c r="JR107" i="46"/>
  <c r="JR108" i="46"/>
  <c r="JR109" i="46"/>
  <c r="JR110" i="46"/>
  <c r="JR111" i="46"/>
  <c r="JR112" i="46"/>
  <c r="JR113" i="46"/>
  <c r="JR114" i="46"/>
  <c r="JR115" i="46"/>
  <c r="JR116" i="46"/>
  <c r="JR117" i="46"/>
  <c r="JR118" i="46"/>
  <c r="JR119" i="46"/>
  <c r="JR120" i="46"/>
  <c r="JR121" i="46"/>
  <c r="JR122" i="46"/>
  <c r="JR123" i="46"/>
  <c r="JR124" i="46"/>
  <c r="JR125" i="46"/>
  <c r="JR126" i="46"/>
  <c r="JR127" i="46"/>
  <c r="JR128" i="46"/>
  <c r="JR129" i="46"/>
  <c r="JR130" i="46"/>
  <c r="JR131" i="46"/>
  <c r="JR132" i="46"/>
  <c r="JR133" i="46"/>
  <c r="JR134" i="46"/>
  <c r="JR135" i="46"/>
  <c r="JR136" i="46"/>
  <c r="JR137" i="46"/>
  <c r="JR138" i="46"/>
  <c r="JR139" i="46"/>
  <c r="JR140" i="46"/>
  <c r="JR141" i="46"/>
  <c r="JR142" i="46"/>
  <c r="JR143" i="46"/>
  <c r="JR144" i="46"/>
  <c r="JR145" i="46"/>
  <c r="JR146" i="46"/>
  <c r="JR147" i="46"/>
  <c r="JR148" i="46"/>
  <c r="JR149" i="46"/>
  <c r="JR150" i="46"/>
  <c r="JR151" i="46"/>
  <c r="JR152" i="46"/>
  <c r="JR153" i="46"/>
  <c r="JR154" i="46"/>
  <c r="JR155" i="46"/>
  <c r="JR156" i="46"/>
  <c r="JR157" i="46"/>
  <c r="JR158" i="46"/>
  <c r="JR159" i="46"/>
  <c r="JR160" i="46"/>
  <c r="JR161" i="46"/>
  <c r="JR162" i="46"/>
  <c r="JR163" i="46"/>
  <c r="JR164" i="46"/>
  <c r="JR165" i="46"/>
  <c r="JR166" i="46"/>
  <c r="JR167" i="46"/>
  <c r="JR168" i="46"/>
  <c r="JR169" i="46"/>
  <c r="JR170" i="46"/>
  <c r="JR171" i="46"/>
  <c r="JR172" i="46"/>
  <c r="JR173" i="46"/>
  <c r="JR174" i="46"/>
  <c r="JR175" i="46"/>
  <c r="JR176" i="46"/>
  <c r="JR177" i="46"/>
  <c r="JR178" i="46"/>
  <c r="JR179" i="46"/>
  <c r="JR180" i="46"/>
  <c r="JR181" i="46"/>
  <c r="JR182" i="46"/>
  <c r="JR183" i="46"/>
  <c r="JR184" i="46"/>
  <c r="JR185" i="46"/>
  <c r="JR186" i="46"/>
  <c r="JR187" i="46"/>
  <c r="JR188" i="46"/>
  <c r="JR189" i="46"/>
  <c r="JR190" i="46"/>
  <c r="JR191" i="46"/>
  <c r="JR192" i="46"/>
  <c r="JR193" i="46"/>
  <c r="JR194" i="46"/>
  <c r="JR195" i="46"/>
  <c r="JR196" i="46"/>
  <c r="JR197" i="46"/>
  <c r="JR198" i="46"/>
  <c r="JR199" i="46"/>
  <c r="JR200" i="46"/>
  <c r="JR201" i="46"/>
  <c r="JR202" i="46"/>
  <c r="JR203" i="46"/>
  <c r="JR204" i="46"/>
  <c r="JR205" i="46"/>
  <c r="JR206" i="46"/>
  <c r="JR207" i="46"/>
  <c r="JR208" i="46"/>
  <c r="JR209" i="46"/>
  <c r="JR210" i="46"/>
  <c r="JR211" i="46"/>
  <c r="JR212" i="46"/>
  <c r="JR213" i="46"/>
  <c r="JR214" i="46"/>
  <c r="JR215" i="46"/>
  <c r="JR216" i="46"/>
  <c r="JR217" i="46"/>
  <c r="JR218" i="46"/>
  <c r="JR219" i="46"/>
  <c r="JR220" i="46"/>
  <c r="JR221" i="46"/>
  <c r="JR222" i="46"/>
  <c r="JR223" i="46"/>
  <c r="JR224" i="46"/>
  <c r="JR225" i="46"/>
  <c r="JR226" i="46"/>
  <c r="JR227" i="46"/>
  <c r="JR228" i="46"/>
  <c r="JR229" i="46"/>
  <c r="JR230" i="46"/>
  <c r="JR231" i="46"/>
  <c r="JR232" i="46"/>
  <c r="JR233" i="46"/>
  <c r="JR234" i="46"/>
  <c r="JR235" i="46"/>
  <c r="JR236" i="46"/>
  <c r="JR237" i="46"/>
  <c r="JR238" i="46"/>
  <c r="JR239" i="46"/>
  <c r="JR240" i="46"/>
  <c r="JR241" i="46"/>
  <c r="JR242" i="46"/>
  <c r="JR243" i="46"/>
  <c r="JR244" i="46"/>
  <c r="JR245" i="46"/>
  <c r="JR246" i="46"/>
  <c r="JR247" i="46"/>
  <c r="JR248" i="46"/>
  <c r="JR249" i="46"/>
  <c r="JR250" i="46"/>
  <c r="JR251" i="46"/>
  <c r="JR252" i="46"/>
  <c r="JR253" i="46"/>
  <c r="JR254" i="46"/>
  <c r="JR255" i="46"/>
  <c r="JR256" i="46"/>
  <c r="JR257" i="46"/>
  <c r="JR258" i="46"/>
  <c r="JR259" i="46"/>
  <c r="JR260" i="46"/>
  <c r="JR261" i="46"/>
  <c r="JR262" i="46"/>
  <c r="JR263" i="46"/>
  <c r="JR264" i="46"/>
  <c r="JR265" i="46"/>
  <c r="JR266" i="46"/>
  <c r="JR267" i="46"/>
  <c r="JR268" i="46"/>
  <c r="JR269" i="46"/>
  <c r="JR270" i="46"/>
  <c r="JR271" i="46"/>
  <c r="JR272" i="46"/>
  <c r="JR273" i="46"/>
  <c r="JR274" i="46"/>
  <c r="JR275" i="46"/>
  <c r="JR276" i="46"/>
  <c r="JR277" i="46"/>
  <c r="JR278" i="46"/>
  <c r="JR279" i="46"/>
  <c r="JR280" i="46"/>
  <c r="JR281" i="46"/>
  <c r="JR282" i="46"/>
  <c r="JR283" i="46"/>
  <c r="JR284" i="46"/>
  <c r="JR285" i="46"/>
  <c r="JR286" i="46"/>
  <c r="JR287" i="46"/>
  <c r="JR288" i="46"/>
  <c r="JR290" i="46"/>
  <c r="JR29" i="46"/>
  <c r="JR17" i="46"/>
  <c r="JR27" i="46"/>
  <c r="JR289" i="46"/>
  <c r="JR16" i="46"/>
  <c r="JR24" i="46"/>
  <c r="JR22" i="46"/>
  <c r="JR21" i="46"/>
  <c r="JR25" i="46"/>
  <c r="JR14" i="46"/>
  <c r="JR19" i="46"/>
  <c r="JR28" i="46"/>
  <c r="JR15" i="46"/>
  <c r="JR18" i="46"/>
  <c r="JQ308" i="46"/>
  <c r="DP364" i="46"/>
  <c r="DP365" i="46"/>
  <c r="DP367" i="46" s="1"/>
  <c r="DP366" i="46"/>
  <c r="DQ363" i="46" s="1"/>
  <c r="BP52" i="51"/>
  <c r="BQ49" i="51" s="1"/>
  <c r="BP53" i="51"/>
  <c r="K17" i="51"/>
  <c r="J20" i="49" s="1"/>
  <c r="L16" i="51"/>
  <c r="J64" i="52"/>
  <c r="D65" i="52"/>
  <c r="I65" i="52" s="1"/>
  <c r="CD59" i="51"/>
  <c r="CE56" i="51" s="1"/>
  <c r="CD60" i="51"/>
  <c r="JS26" i="46" l="1"/>
  <c r="JS20" i="46"/>
  <c r="JS23" i="46"/>
  <c r="DP369" i="46"/>
  <c r="JR292" i="46"/>
  <c r="JT10" i="46"/>
  <c r="JS30" i="46"/>
  <c r="JS31" i="46"/>
  <c r="JS32" i="46"/>
  <c r="JS33" i="46"/>
  <c r="JS34" i="46"/>
  <c r="JS35" i="46"/>
  <c r="JS36" i="46"/>
  <c r="JS37" i="46"/>
  <c r="JS38" i="46"/>
  <c r="JS39" i="46"/>
  <c r="JS40" i="46"/>
  <c r="JS41" i="46"/>
  <c r="JS42" i="46"/>
  <c r="JS43" i="46"/>
  <c r="JS44" i="46"/>
  <c r="JS45" i="46"/>
  <c r="JS46" i="46"/>
  <c r="JS47" i="46"/>
  <c r="JS48" i="46"/>
  <c r="JS49" i="46"/>
  <c r="JS50" i="46"/>
  <c r="JS51" i="46"/>
  <c r="JS52" i="46"/>
  <c r="JS53" i="46"/>
  <c r="JS54" i="46"/>
  <c r="JS55" i="46"/>
  <c r="JS56" i="46"/>
  <c r="JS57" i="46"/>
  <c r="JS58" i="46"/>
  <c r="JS59" i="46"/>
  <c r="JS60" i="46"/>
  <c r="JS61" i="46"/>
  <c r="JS62" i="46"/>
  <c r="JS63" i="46"/>
  <c r="JS64" i="46"/>
  <c r="JS65" i="46"/>
  <c r="JS66" i="46"/>
  <c r="JS67" i="46"/>
  <c r="JS68" i="46"/>
  <c r="JS69" i="46"/>
  <c r="JS70" i="46"/>
  <c r="JS71" i="46"/>
  <c r="JS72" i="46"/>
  <c r="JS73" i="46"/>
  <c r="JS74" i="46"/>
  <c r="JS75" i="46"/>
  <c r="JS76" i="46"/>
  <c r="JS77" i="46"/>
  <c r="JS78" i="46"/>
  <c r="JS79" i="46"/>
  <c r="JS80" i="46"/>
  <c r="JS81" i="46"/>
  <c r="JS82" i="46"/>
  <c r="JS83" i="46"/>
  <c r="JS84" i="46"/>
  <c r="JS85" i="46"/>
  <c r="JS86" i="46"/>
  <c r="JS87" i="46"/>
  <c r="JS88" i="46"/>
  <c r="JS89" i="46"/>
  <c r="JS90" i="46"/>
  <c r="JS91" i="46"/>
  <c r="JS92" i="46"/>
  <c r="JS93" i="46"/>
  <c r="JS94" i="46"/>
  <c r="JS95" i="46"/>
  <c r="JS96" i="46"/>
  <c r="JS97" i="46"/>
  <c r="JS98" i="46"/>
  <c r="JS99" i="46"/>
  <c r="JS100" i="46"/>
  <c r="JS101" i="46"/>
  <c r="JS102" i="46"/>
  <c r="JS103" i="46"/>
  <c r="JS104" i="46"/>
  <c r="JS105" i="46"/>
  <c r="JS106" i="46"/>
  <c r="JS107" i="46"/>
  <c r="JS108" i="46"/>
  <c r="JS109" i="46"/>
  <c r="JS110" i="46"/>
  <c r="JS111" i="46"/>
  <c r="JS112" i="46"/>
  <c r="JS113" i="46"/>
  <c r="JS114" i="46"/>
  <c r="JS115" i="46"/>
  <c r="JS116" i="46"/>
  <c r="JS117" i="46"/>
  <c r="JS118" i="46"/>
  <c r="JS119" i="46"/>
  <c r="JS120" i="46"/>
  <c r="JS121" i="46"/>
  <c r="JS122" i="46"/>
  <c r="JS123" i="46"/>
  <c r="JS124" i="46"/>
  <c r="JS125" i="46"/>
  <c r="JS126" i="46"/>
  <c r="JS127" i="46"/>
  <c r="JS128" i="46"/>
  <c r="JS129" i="46"/>
  <c r="JS130" i="46"/>
  <c r="JS131" i="46"/>
  <c r="JS132" i="46"/>
  <c r="JS133" i="46"/>
  <c r="JS134" i="46"/>
  <c r="JS135" i="46"/>
  <c r="JS136" i="46"/>
  <c r="JS137" i="46"/>
  <c r="JS138" i="46"/>
  <c r="JS139" i="46"/>
  <c r="JS140" i="46"/>
  <c r="JS141" i="46"/>
  <c r="JS142" i="46"/>
  <c r="JS143" i="46"/>
  <c r="JS144" i="46"/>
  <c r="JS145" i="46"/>
  <c r="JS146" i="46"/>
  <c r="JS147" i="46"/>
  <c r="JS148" i="46"/>
  <c r="JS149" i="46"/>
  <c r="JS150" i="46"/>
  <c r="JS151" i="46"/>
  <c r="JS152" i="46"/>
  <c r="JS153" i="46"/>
  <c r="JS154" i="46"/>
  <c r="JS155" i="46"/>
  <c r="JS156" i="46"/>
  <c r="JS157" i="46"/>
  <c r="JS158" i="46"/>
  <c r="JS159" i="46"/>
  <c r="JS160" i="46"/>
  <c r="JS161" i="46"/>
  <c r="JS162" i="46"/>
  <c r="JS163" i="46"/>
  <c r="JS164" i="46"/>
  <c r="JS165" i="46"/>
  <c r="JS166" i="46"/>
  <c r="JS167" i="46"/>
  <c r="JS168" i="46"/>
  <c r="JS169" i="46"/>
  <c r="JS170" i="46"/>
  <c r="JS171" i="46"/>
  <c r="JS172" i="46"/>
  <c r="JS173" i="46"/>
  <c r="JS174" i="46"/>
  <c r="JS175" i="46"/>
  <c r="JS176" i="46"/>
  <c r="JS177" i="46"/>
  <c r="JS178" i="46"/>
  <c r="JS179" i="46"/>
  <c r="JS180" i="46"/>
  <c r="JS181" i="46"/>
  <c r="JS182" i="46"/>
  <c r="JS183" i="46"/>
  <c r="JS184" i="46"/>
  <c r="JS185" i="46"/>
  <c r="JS186" i="46"/>
  <c r="JS187" i="46"/>
  <c r="JS188" i="46"/>
  <c r="JS189" i="46"/>
  <c r="JS190" i="46"/>
  <c r="JS191" i="46"/>
  <c r="JS192" i="46"/>
  <c r="JS193" i="46"/>
  <c r="JS194" i="46"/>
  <c r="JS195" i="46"/>
  <c r="JS196" i="46"/>
  <c r="JS197" i="46"/>
  <c r="JS198" i="46"/>
  <c r="JS199" i="46"/>
  <c r="JS200" i="46"/>
  <c r="JS201" i="46"/>
  <c r="JS202" i="46"/>
  <c r="JS203" i="46"/>
  <c r="JS204" i="46"/>
  <c r="JS205" i="46"/>
  <c r="JS206" i="46"/>
  <c r="JS207" i="46"/>
  <c r="JS208" i="46"/>
  <c r="JS209" i="46"/>
  <c r="JS210" i="46"/>
  <c r="JS211" i="46"/>
  <c r="JS212" i="46"/>
  <c r="JS213" i="46"/>
  <c r="JS214" i="46"/>
  <c r="JS215" i="46"/>
  <c r="JS216" i="46"/>
  <c r="JS217" i="46"/>
  <c r="JS218" i="46"/>
  <c r="JS219" i="46"/>
  <c r="JS220" i="46"/>
  <c r="JS221" i="46"/>
  <c r="JS222" i="46"/>
  <c r="JS223" i="46"/>
  <c r="JS224" i="46"/>
  <c r="JS225" i="46"/>
  <c r="JS226" i="46"/>
  <c r="JS227" i="46"/>
  <c r="JS228" i="46"/>
  <c r="JS229" i="46"/>
  <c r="JS230" i="46"/>
  <c r="JS231" i="46"/>
  <c r="JS232" i="46"/>
  <c r="JS233" i="46"/>
  <c r="JS234" i="46"/>
  <c r="JS235" i="46"/>
  <c r="JS236" i="46"/>
  <c r="JS237" i="46"/>
  <c r="JS238" i="46"/>
  <c r="JS239" i="46"/>
  <c r="JS240" i="46"/>
  <c r="JS241" i="46"/>
  <c r="JS242" i="46"/>
  <c r="JS243" i="46"/>
  <c r="JS244" i="46"/>
  <c r="JS245" i="46"/>
  <c r="JS246" i="46"/>
  <c r="JS247" i="46"/>
  <c r="JS248" i="46"/>
  <c r="JS249" i="46"/>
  <c r="JS250" i="46"/>
  <c r="JS251" i="46"/>
  <c r="JS252" i="46"/>
  <c r="JS253" i="46"/>
  <c r="JS254" i="46"/>
  <c r="JS255" i="46"/>
  <c r="JS256" i="46"/>
  <c r="JS257" i="46"/>
  <c r="JS258" i="46"/>
  <c r="JS259" i="46"/>
  <c r="JS260" i="46"/>
  <c r="JS261" i="46"/>
  <c r="JS262" i="46"/>
  <c r="JS263" i="46"/>
  <c r="JS264" i="46"/>
  <c r="JS265" i="46"/>
  <c r="JS266" i="46"/>
  <c r="JS267" i="46"/>
  <c r="JS268" i="46"/>
  <c r="JS269" i="46"/>
  <c r="JS270" i="46"/>
  <c r="JS271" i="46"/>
  <c r="JS272" i="46"/>
  <c r="JS273" i="46"/>
  <c r="JS274" i="46"/>
  <c r="JS275" i="46"/>
  <c r="JS276" i="46"/>
  <c r="JS277" i="46"/>
  <c r="JS278" i="46"/>
  <c r="JS279" i="46"/>
  <c r="JS280" i="46"/>
  <c r="JS281" i="46"/>
  <c r="JS282" i="46"/>
  <c r="JS283" i="46"/>
  <c r="JS284" i="46"/>
  <c r="JS285" i="46"/>
  <c r="JS286" i="46"/>
  <c r="JS287" i="46"/>
  <c r="JS288" i="46"/>
  <c r="JS290" i="46"/>
  <c r="JS29" i="46"/>
  <c r="JS17" i="46"/>
  <c r="JS27" i="46"/>
  <c r="JS289" i="46"/>
  <c r="JS16" i="46"/>
  <c r="JS24" i="46"/>
  <c r="JS22" i="46"/>
  <c r="JS21" i="46"/>
  <c r="JS25" i="46"/>
  <c r="JS14" i="46"/>
  <c r="JS19" i="46"/>
  <c r="JS28" i="46"/>
  <c r="JS15" i="46"/>
  <c r="JS18" i="46"/>
  <c r="JR308" i="46"/>
  <c r="DQ364" i="46"/>
  <c r="DQ365" i="46"/>
  <c r="DQ367" i="46" s="1"/>
  <c r="DQ366" i="46"/>
  <c r="DR363" i="46" s="1"/>
  <c r="BQ52" i="51"/>
  <c r="BR49" i="51" s="1"/>
  <c r="BQ53" i="51"/>
  <c r="J65" i="52"/>
  <c r="D66" i="52"/>
  <c r="I66" i="52" s="1"/>
  <c r="L17" i="51"/>
  <c r="K20" i="49" s="1"/>
  <c r="M16" i="51"/>
  <c r="CE60" i="51"/>
  <c r="CE59" i="51"/>
  <c r="CF56" i="51" s="1"/>
  <c r="JT26" i="46" l="1"/>
  <c r="JT20" i="46"/>
  <c r="JT23" i="46"/>
  <c r="DQ369" i="46"/>
  <c r="JS292" i="46"/>
  <c r="JU10" i="46"/>
  <c r="JT30" i="46"/>
  <c r="JT31" i="46"/>
  <c r="JT32" i="46"/>
  <c r="JT33" i="46"/>
  <c r="JT34" i="46"/>
  <c r="JT35" i="46"/>
  <c r="JT36" i="46"/>
  <c r="JT37" i="46"/>
  <c r="JT38" i="46"/>
  <c r="JT39" i="46"/>
  <c r="JT40" i="46"/>
  <c r="JT41" i="46"/>
  <c r="JT42" i="46"/>
  <c r="JT43" i="46"/>
  <c r="JT44" i="46"/>
  <c r="JT45" i="46"/>
  <c r="JT46" i="46"/>
  <c r="JT47" i="46"/>
  <c r="JT48" i="46"/>
  <c r="JT49" i="46"/>
  <c r="JT50" i="46"/>
  <c r="JT51" i="46"/>
  <c r="JT52" i="46"/>
  <c r="JT53" i="46"/>
  <c r="JT54" i="46"/>
  <c r="JT55" i="46"/>
  <c r="JT56" i="46"/>
  <c r="JT57" i="46"/>
  <c r="JT58" i="46"/>
  <c r="JT59" i="46"/>
  <c r="JT60" i="46"/>
  <c r="JT61" i="46"/>
  <c r="JT62" i="46"/>
  <c r="JT63" i="46"/>
  <c r="JT64" i="46"/>
  <c r="JT65" i="46"/>
  <c r="JT66" i="46"/>
  <c r="JT67" i="46"/>
  <c r="JT68" i="46"/>
  <c r="JT69" i="46"/>
  <c r="JT70" i="46"/>
  <c r="JT71" i="46"/>
  <c r="JT72" i="46"/>
  <c r="JT73" i="46"/>
  <c r="JT74" i="46"/>
  <c r="JT75" i="46"/>
  <c r="JT76" i="46"/>
  <c r="JT77" i="46"/>
  <c r="JT78" i="46"/>
  <c r="JT79" i="46"/>
  <c r="JT80" i="46"/>
  <c r="JT81" i="46"/>
  <c r="JT82" i="46"/>
  <c r="JT83" i="46"/>
  <c r="JT84" i="46"/>
  <c r="JT85" i="46"/>
  <c r="JT86" i="46"/>
  <c r="JT87" i="46"/>
  <c r="JT88" i="46"/>
  <c r="JT89" i="46"/>
  <c r="JT90" i="46"/>
  <c r="JT91" i="46"/>
  <c r="JT92" i="46"/>
  <c r="JT93" i="46"/>
  <c r="JT94" i="46"/>
  <c r="JT95" i="46"/>
  <c r="JT96" i="46"/>
  <c r="JT97" i="46"/>
  <c r="JT98" i="46"/>
  <c r="JT99" i="46"/>
  <c r="JT100" i="46"/>
  <c r="JT101" i="46"/>
  <c r="JT102" i="46"/>
  <c r="JT103" i="46"/>
  <c r="JT104" i="46"/>
  <c r="JT105" i="46"/>
  <c r="JT106" i="46"/>
  <c r="JT107" i="46"/>
  <c r="JT108" i="46"/>
  <c r="JT109" i="46"/>
  <c r="JT110" i="46"/>
  <c r="JT111" i="46"/>
  <c r="JT112" i="46"/>
  <c r="JT113" i="46"/>
  <c r="JT114" i="46"/>
  <c r="JT115" i="46"/>
  <c r="JT116" i="46"/>
  <c r="JT117" i="46"/>
  <c r="JT118" i="46"/>
  <c r="JT119" i="46"/>
  <c r="JT120" i="46"/>
  <c r="JT121" i="46"/>
  <c r="JT122" i="46"/>
  <c r="JT123" i="46"/>
  <c r="JT124" i="46"/>
  <c r="JT125" i="46"/>
  <c r="JT126" i="46"/>
  <c r="JT127" i="46"/>
  <c r="JT128" i="46"/>
  <c r="JT129" i="46"/>
  <c r="JT130" i="46"/>
  <c r="JT131" i="46"/>
  <c r="JT132" i="46"/>
  <c r="JT133" i="46"/>
  <c r="JT134" i="46"/>
  <c r="JT135" i="46"/>
  <c r="JT136" i="46"/>
  <c r="JT137" i="46"/>
  <c r="JT138" i="46"/>
  <c r="JT139" i="46"/>
  <c r="JT140" i="46"/>
  <c r="JT141" i="46"/>
  <c r="JT142" i="46"/>
  <c r="JT143" i="46"/>
  <c r="JT144" i="46"/>
  <c r="JT145" i="46"/>
  <c r="JT146" i="46"/>
  <c r="JT147" i="46"/>
  <c r="JT148" i="46"/>
  <c r="JT149" i="46"/>
  <c r="JT150" i="46"/>
  <c r="JT151" i="46"/>
  <c r="JT152" i="46"/>
  <c r="JT153" i="46"/>
  <c r="JT154" i="46"/>
  <c r="JT155" i="46"/>
  <c r="JT156" i="46"/>
  <c r="JT157" i="46"/>
  <c r="JT158" i="46"/>
  <c r="JT159" i="46"/>
  <c r="JT160" i="46"/>
  <c r="JT161" i="46"/>
  <c r="JT162" i="46"/>
  <c r="JT163" i="46"/>
  <c r="JT164" i="46"/>
  <c r="JT165" i="46"/>
  <c r="JT166" i="46"/>
  <c r="JT167" i="46"/>
  <c r="JT168" i="46"/>
  <c r="JT169" i="46"/>
  <c r="JT170" i="46"/>
  <c r="JT171" i="46"/>
  <c r="JT172" i="46"/>
  <c r="JT173" i="46"/>
  <c r="JT174" i="46"/>
  <c r="JT175" i="46"/>
  <c r="JT176" i="46"/>
  <c r="JT177" i="46"/>
  <c r="JT178" i="46"/>
  <c r="JT179" i="46"/>
  <c r="JT180" i="46"/>
  <c r="JT181" i="46"/>
  <c r="JT182" i="46"/>
  <c r="JT183" i="46"/>
  <c r="JT184" i="46"/>
  <c r="JT185" i="46"/>
  <c r="JT186" i="46"/>
  <c r="JT187" i="46"/>
  <c r="JT188" i="46"/>
  <c r="JT189" i="46"/>
  <c r="JT190" i="46"/>
  <c r="JT191" i="46"/>
  <c r="JT192" i="46"/>
  <c r="JT193" i="46"/>
  <c r="JT194" i="46"/>
  <c r="JT195" i="46"/>
  <c r="JT196" i="46"/>
  <c r="JT197" i="46"/>
  <c r="JT198" i="46"/>
  <c r="JT199" i="46"/>
  <c r="JT200" i="46"/>
  <c r="JT201" i="46"/>
  <c r="JT202" i="46"/>
  <c r="JT203" i="46"/>
  <c r="JT204" i="46"/>
  <c r="JT205" i="46"/>
  <c r="JT206" i="46"/>
  <c r="JT207" i="46"/>
  <c r="JT208" i="46"/>
  <c r="JT209" i="46"/>
  <c r="JT210" i="46"/>
  <c r="JT211" i="46"/>
  <c r="JT212" i="46"/>
  <c r="JT213" i="46"/>
  <c r="JT214" i="46"/>
  <c r="JT215" i="46"/>
  <c r="JT216" i="46"/>
  <c r="JT217" i="46"/>
  <c r="JT218" i="46"/>
  <c r="JT219" i="46"/>
  <c r="JT220" i="46"/>
  <c r="JT221" i="46"/>
  <c r="JT222" i="46"/>
  <c r="JT223" i="46"/>
  <c r="JT224" i="46"/>
  <c r="JT225" i="46"/>
  <c r="JT226" i="46"/>
  <c r="JT227" i="46"/>
  <c r="JT228" i="46"/>
  <c r="JT229" i="46"/>
  <c r="JT230" i="46"/>
  <c r="JT231" i="46"/>
  <c r="JT232" i="46"/>
  <c r="JT233" i="46"/>
  <c r="JT234" i="46"/>
  <c r="JT235" i="46"/>
  <c r="JT236" i="46"/>
  <c r="JT237" i="46"/>
  <c r="JT238" i="46"/>
  <c r="JT239" i="46"/>
  <c r="JT240" i="46"/>
  <c r="JT241" i="46"/>
  <c r="JT242" i="46"/>
  <c r="JT243" i="46"/>
  <c r="JT244" i="46"/>
  <c r="JT245" i="46"/>
  <c r="JT246" i="46"/>
  <c r="JT247" i="46"/>
  <c r="JT248" i="46"/>
  <c r="JT249" i="46"/>
  <c r="JT250" i="46"/>
  <c r="JT251" i="46"/>
  <c r="JT252" i="46"/>
  <c r="JT253" i="46"/>
  <c r="JT254" i="46"/>
  <c r="JT255" i="46"/>
  <c r="JT256" i="46"/>
  <c r="JT257" i="46"/>
  <c r="JT258" i="46"/>
  <c r="JT259" i="46"/>
  <c r="JT260" i="46"/>
  <c r="JT261" i="46"/>
  <c r="JT262" i="46"/>
  <c r="JT263" i="46"/>
  <c r="JT264" i="46"/>
  <c r="JT265" i="46"/>
  <c r="JT266" i="46"/>
  <c r="JT267" i="46"/>
  <c r="JT268" i="46"/>
  <c r="JT269" i="46"/>
  <c r="JT270" i="46"/>
  <c r="JT271" i="46"/>
  <c r="JT272" i="46"/>
  <c r="JT273" i="46"/>
  <c r="JT274" i="46"/>
  <c r="JT275" i="46"/>
  <c r="JT276" i="46"/>
  <c r="JT277" i="46"/>
  <c r="JT278" i="46"/>
  <c r="JT279" i="46"/>
  <c r="JT280" i="46"/>
  <c r="JT281" i="46"/>
  <c r="JT282" i="46"/>
  <c r="JT283" i="46"/>
  <c r="JT284" i="46"/>
  <c r="JT285" i="46"/>
  <c r="JT286" i="46"/>
  <c r="JT287" i="46"/>
  <c r="JT288" i="46"/>
  <c r="JT290" i="46"/>
  <c r="JT29" i="46"/>
  <c r="JT17" i="46"/>
  <c r="JT27" i="46"/>
  <c r="JT289" i="46"/>
  <c r="JT16" i="46"/>
  <c r="JT24" i="46"/>
  <c r="JT22" i="46"/>
  <c r="JT21" i="46"/>
  <c r="JT25" i="46"/>
  <c r="JT14" i="46"/>
  <c r="JT19" i="46"/>
  <c r="JT28" i="46"/>
  <c r="JT15" i="46"/>
  <c r="JT18" i="46"/>
  <c r="JS308" i="46"/>
  <c r="DR364" i="46"/>
  <c r="DR365" i="46"/>
  <c r="DR367" i="46" s="1"/>
  <c r="DR366" i="46"/>
  <c r="DS363" i="46" s="1"/>
  <c r="BR52" i="51"/>
  <c r="BS49" i="51" s="1"/>
  <c r="BR53" i="51"/>
  <c r="M17" i="51"/>
  <c r="L20" i="49" s="1"/>
  <c r="J66" i="52"/>
  <c r="D67" i="52"/>
  <c r="I67" i="52" s="1"/>
  <c r="CF59" i="51"/>
  <c r="CG56" i="51" s="1"/>
  <c r="CF60" i="51"/>
  <c r="JU26" i="46" l="1"/>
  <c r="JU20" i="46"/>
  <c r="JU23" i="46"/>
  <c r="DR369" i="46"/>
  <c r="JT292" i="46"/>
  <c r="JV10" i="46"/>
  <c r="JU30" i="46"/>
  <c r="JU31" i="46"/>
  <c r="JU32" i="46"/>
  <c r="JU33" i="46"/>
  <c r="JU34" i="46"/>
  <c r="JU35" i="46"/>
  <c r="JU36" i="46"/>
  <c r="JU37" i="46"/>
  <c r="JU38" i="46"/>
  <c r="JU39" i="46"/>
  <c r="JU40" i="46"/>
  <c r="JU41" i="46"/>
  <c r="JU42" i="46"/>
  <c r="JU43" i="46"/>
  <c r="JU44" i="46"/>
  <c r="JU45" i="46"/>
  <c r="JU46" i="46"/>
  <c r="JU47" i="46"/>
  <c r="JU48" i="46"/>
  <c r="JU49" i="46"/>
  <c r="JU50" i="46"/>
  <c r="JU51" i="46"/>
  <c r="JU52" i="46"/>
  <c r="JU53" i="46"/>
  <c r="JU54" i="46"/>
  <c r="JU55" i="46"/>
  <c r="JU56" i="46"/>
  <c r="JU57" i="46"/>
  <c r="JU58" i="46"/>
  <c r="JU59" i="46"/>
  <c r="JU60" i="46"/>
  <c r="JU61" i="46"/>
  <c r="JU62" i="46"/>
  <c r="JU63" i="46"/>
  <c r="JU64" i="46"/>
  <c r="JU65" i="46"/>
  <c r="JU66" i="46"/>
  <c r="JU67" i="46"/>
  <c r="JU68" i="46"/>
  <c r="JU69" i="46"/>
  <c r="JU70" i="46"/>
  <c r="JU71" i="46"/>
  <c r="JU72" i="46"/>
  <c r="JU73" i="46"/>
  <c r="JU74" i="46"/>
  <c r="JU75" i="46"/>
  <c r="JU76" i="46"/>
  <c r="JU77" i="46"/>
  <c r="JU78" i="46"/>
  <c r="JU79" i="46"/>
  <c r="JU80" i="46"/>
  <c r="JU81" i="46"/>
  <c r="JU82" i="46"/>
  <c r="JU83" i="46"/>
  <c r="JU84" i="46"/>
  <c r="JU85" i="46"/>
  <c r="JU86" i="46"/>
  <c r="JU87" i="46"/>
  <c r="JU88" i="46"/>
  <c r="JU89" i="46"/>
  <c r="JU90" i="46"/>
  <c r="JU91" i="46"/>
  <c r="JU92" i="46"/>
  <c r="JU93" i="46"/>
  <c r="JU94" i="46"/>
  <c r="JU95" i="46"/>
  <c r="JU96" i="46"/>
  <c r="JU97" i="46"/>
  <c r="JU98" i="46"/>
  <c r="JU99" i="46"/>
  <c r="JU100" i="46"/>
  <c r="JU101" i="46"/>
  <c r="JU102" i="46"/>
  <c r="JU103" i="46"/>
  <c r="JU104" i="46"/>
  <c r="JU105" i="46"/>
  <c r="JU106" i="46"/>
  <c r="JU107" i="46"/>
  <c r="JU108" i="46"/>
  <c r="JU109" i="46"/>
  <c r="JU110" i="46"/>
  <c r="JU111" i="46"/>
  <c r="JU112" i="46"/>
  <c r="JU113" i="46"/>
  <c r="JU114" i="46"/>
  <c r="JU115" i="46"/>
  <c r="JU116" i="46"/>
  <c r="JU117" i="46"/>
  <c r="JU118" i="46"/>
  <c r="JU119" i="46"/>
  <c r="JU120" i="46"/>
  <c r="JU121" i="46"/>
  <c r="JU122" i="46"/>
  <c r="JU123" i="46"/>
  <c r="JU124" i="46"/>
  <c r="JU125" i="46"/>
  <c r="JU126" i="46"/>
  <c r="JU127" i="46"/>
  <c r="JU128" i="46"/>
  <c r="JU129" i="46"/>
  <c r="JU130" i="46"/>
  <c r="JU131" i="46"/>
  <c r="JU132" i="46"/>
  <c r="JU133" i="46"/>
  <c r="JU134" i="46"/>
  <c r="JU135" i="46"/>
  <c r="JU136" i="46"/>
  <c r="JU137" i="46"/>
  <c r="JU138" i="46"/>
  <c r="JU139" i="46"/>
  <c r="JU140" i="46"/>
  <c r="JU141" i="46"/>
  <c r="JU142" i="46"/>
  <c r="JU143" i="46"/>
  <c r="JU144" i="46"/>
  <c r="JU145" i="46"/>
  <c r="JU146" i="46"/>
  <c r="JU147" i="46"/>
  <c r="JU148" i="46"/>
  <c r="JU149" i="46"/>
  <c r="JU150" i="46"/>
  <c r="JU151" i="46"/>
  <c r="JU152" i="46"/>
  <c r="JU153" i="46"/>
  <c r="JU154" i="46"/>
  <c r="JU155" i="46"/>
  <c r="JU156" i="46"/>
  <c r="JU157" i="46"/>
  <c r="JU158" i="46"/>
  <c r="JU159" i="46"/>
  <c r="JU160" i="46"/>
  <c r="JU161" i="46"/>
  <c r="JU162" i="46"/>
  <c r="JU163" i="46"/>
  <c r="JU164" i="46"/>
  <c r="JU165" i="46"/>
  <c r="JU166" i="46"/>
  <c r="JU167" i="46"/>
  <c r="JU168" i="46"/>
  <c r="JU169" i="46"/>
  <c r="JU170" i="46"/>
  <c r="JU171" i="46"/>
  <c r="JU172" i="46"/>
  <c r="JU173" i="46"/>
  <c r="JU174" i="46"/>
  <c r="JU175" i="46"/>
  <c r="JU176" i="46"/>
  <c r="JU177" i="46"/>
  <c r="JU178" i="46"/>
  <c r="JU179" i="46"/>
  <c r="JU180" i="46"/>
  <c r="JU181" i="46"/>
  <c r="JU182" i="46"/>
  <c r="JU183" i="46"/>
  <c r="JU184" i="46"/>
  <c r="JU185" i="46"/>
  <c r="JU186" i="46"/>
  <c r="JU187" i="46"/>
  <c r="JU188" i="46"/>
  <c r="JU189" i="46"/>
  <c r="JU190" i="46"/>
  <c r="JU191" i="46"/>
  <c r="JU192" i="46"/>
  <c r="JU193" i="46"/>
  <c r="JU194" i="46"/>
  <c r="JU195" i="46"/>
  <c r="JU196" i="46"/>
  <c r="JU197" i="46"/>
  <c r="JU198" i="46"/>
  <c r="JU199" i="46"/>
  <c r="JU200" i="46"/>
  <c r="JU201" i="46"/>
  <c r="JU202" i="46"/>
  <c r="JU203" i="46"/>
  <c r="JU204" i="46"/>
  <c r="JU205" i="46"/>
  <c r="JU206" i="46"/>
  <c r="JU207" i="46"/>
  <c r="JU208" i="46"/>
  <c r="JU209" i="46"/>
  <c r="JU210" i="46"/>
  <c r="JU211" i="46"/>
  <c r="JU212" i="46"/>
  <c r="JU213" i="46"/>
  <c r="JU214" i="46"/>
  <c r="JU215" i="46"/>
  <c r="JU216" i="46"/>
  <c r="JU217" i="46"/>
  <c r="JU218" i="46"/>
  <c r="JU219" i="46"/>
  <c r="JU220" i="46"/>
  <c r="JU221" i="46"/>
  <c r="JU222" i="46"/>
  <c r="JU223" i="46"/>
  <c r="JU224" i="46"/>
  <c r="JU225" i="46"/>
  <c r="JU226" i="46"/>
  <c r="JU227" i="46"/>
  <c r="JU228" i="46"/>
  <c r="JU229" i="46"/>
  <c r="JU230" i="46"/>
  <c r="JU231" i="46"/>
  <c r="JU232" i="46"/>
  <c r="JU233" i="46"/>
  <c r="JU234" i="46"/>
  <c r="JU235" i="46"/>
  <c r="JU236" i="46"/>
  <c r="JU237" i="46"/>
  <c r="JU238" i="46"/>
  <c r="JU239" i="46"/>
  <c r="JU240" i="46"/>
  <c r="JU241" i="46"/>
  <c r="JU242" i="46"/>
  <c r="JU243" i="46"/>
  <c r="JU244" i="46"/>
  <c r="JU245" i="46"/>
  <c r="JU246" i="46"/>
  <c r="JU247" i="46"/>
  <c r="JU248" i="46"/>
  <c r="JU249" i="46"/>
  <c r="JU250" i="46"/>
  <c r="JU251" i="46"/>
  <c r="JU252" i="46"/>
  <c r="JU253" i="46"/>
  <c r="JU254" i="46"/>
  <c r="JU255" i="46"/>
  <c r="JU256" i="46"/>
  <c r="JU257" i="46"/>
  <c r="JU258" i="46"/>
  <c r="JU259" i="46"/>
  <c r="JU260" i="46"/>
  <c r="JU261" i="46"/>
  <c r="JU262" i="46"/>
  <c r="JU263" i="46"/>
  <c r="JU264" i="46"/>
  <c r="JU265" i="46"/>
  <c r="JU266" i="46"/>
  <c r="JU267" i="46"/>
  <c r="JU268" i="46"/>
  <c r="JU269" i="46"/>
  <c r="JU270" i="46"/>
  <c r="JU271" i="46"/>
  <c r="JU272" i="46"/>
  <c r="JU273" i="46"/>
  <c r="JU274" i="46"/>
  <c r="JU275" i="46"/>
  <c r="JU276" i="46"/>
  <c r="JU277" i="46"/>
  <c r="JU278" i="46"/>
  <c r="JU279" i="46"/>
  <c r="JU280" i="46"/>
  <c r="JU281" i="46"/>
  <c r="JU282" i="46"/>
  <c r="JU283" i="46"/>
  <c r="JU284" i="46"/>
  <c r="JU285" i="46"/>
  <c r="JU286" i="46"/>
  <c r="JU287" i="46"/>
  <c r="JU288" i="46"/>
  <c r="JU290" i="46"/>
  <c r="JU29" i="46"/>
  <c r="JU17" i="46"/>
  <c r="JU27" i="46"/>
  <c r="JU289" i="46"/>
  <c r="JU16" i="46"/>
  <c r="JU24" i="46"/>
  <c r="JU22" i="46"/>
  <c r="JU21" i="46"/>
  <c r="JU25" i="46"/>
  <c r="JU14" i="46"/>
  <c r="JU19" i="46"/>
  <c r="JU28" i="46"/>
  <c r="JU15" i="46"/>
  <c r="JU18" i="46"/>
  <c r="JT308" i="46"/>
  <c r="DS364" i="46"/>
  <c r="DS365" i="46"/>
  <c r="DS367" i="46" s="1"/>
  <c r="DS366" i="46"/>
  <c r="DT363" i="46" s="1"/>
  <c r="BS52" i="51"/>
  <c r="BT49" i="51" s="1"/>
  <c r="BS53" i="51"/>
  <c r="J67" i="52"/>
  <c r="D68" i="52"/>
  <c r="I68" i="52" s="1"/>
  <c r="CG59" i="51"/>
  <c r="CH56" i="51" s="1"/>
  <c r="CG60" i="51"/>
  <c r="JV26" i="46" l="1"/>
  <c r="JV20" i="46"/>
  <c r="JV23" i="46"/>
  <c r="DS369" i="46"/>
  <c r="JU292" i="46"/>
  <c r="JW10" i="46"/>
  <c r="JV30" i="46"/>
  <c r="JV31" i="46"/>
  <c r="JV32" i="46"/>
  <c r="JV33" i="46"/>
  <c r="JV34" i="46"/>
  <c r="JV35" i="46"/>
  <c r="JV36" i="46"/>
  <c r="JV37" i="46"/>
  <c r="JV38" i="46"/>
  <c r="JV39" i="46"/>
  <c r="JV40" i="46"/>
  <c r="JV41" i="46"/>
  <c r="JV42" i="46"/>
  <c r="JV43" i="46"/>
  <c r="JV44" i="46"/>
  <c r="JV45" i="46"/>
  <c r="JV46" i="46"/>
  <c r="JV47" i="46"/>
  <c r="JV48" i="46"/>
  <c r="JV49" i="46"/>
  <c r="JV50" i="46"/>
  <c r="JV51" i="46"/>
  <c r="JV52" i="46"/>
  <c r="JV53" i="46"/>
  <c r="JV54" i="46"/>
  <c r="JV55" i="46"/>
  <c r="JV56" i="46"/>
  <c r="JV57" i="46"/>
  <c r="JV58" i="46"/>
  <c r="JV59" i="46"/>
  <c r="JV60" i="46"/>
  <c r="JV61" i="46"/>
  <c r="JV62" i="46"/>
  <c r="JV63" i="46"/>
  <c r="JV64" i="46"/>
  <c r="JV65" i="46"/>
  <c r="JV66" i="46"/>
  <c r="JV67" i="46"/>
  <c r="JV68" i="46"/>
  <c r="JV69" i="46"/>
  <c r="JV70" i="46"/>
  <c r="JV71" i="46"/>
  <c r="JV72" i="46"/>
  <c r="JV73" i="46"/>
  <c r="JV74" i="46"/>
  <c r="JV75" i="46"/>
  <c r="JV76" i="46"/>
  <c r="JV77" i="46"/>
  <c r="JV78" i="46"/>
  <c r="JV79" i="46"/>
  <c r="JV80" i="46"/>
  <c r="JV81" i="46"/>
  <c r="JV82" i="46"/>
  <c r="JV83" i="46"/>
  <c r="JV84" i="46"/>
  <c r="JV85" i="46"/>
  <c r="JV86" i="46"/>
  <c r="JV87" i="46"/>
  <c r="JV88" i="46"/>
  <c r="JV89" i="46"/>
  <c r="JV90" i="46"/>
  <c r="JV91" i="46"/>
  <c r="JV92" i="46"/>
  <c r="JV93" i="46"/>
  <c r="JV94" i="46"/>
  <c r="JV95" i="46"/>
  <c r="JV96" i="46"/>
  <c r="JV97" i="46"/>
  <c r="JV98" i="46"/>
  <c r="JV99" i="46"/>
  <c r="JV100" i="46"/>
  <c r="JV101" i="46"/>
  <c r="JV102" i="46"/>
  <c r="JV103" i="46"/>
  <c r="JV104" i="46"/>
  <c r="JV105" i="46"/>
  <c r="JV106" i="46"/>
  <c r="JV107" i="46"/>
  <c r="JV108" i="46"/>
  <c r="JV109" i="46"/>
  <c r="JV110" i="46"/>
  <c r="JV111" i="46"/>
  <c r="JV112" i="46"/>
  <c r="JV113" i="46"/>
  <c r="JV114" i="46"/>
  <c r="JV115" i="46"/>
  <c r="JV116" i="46"/>
  <c r="JV117" i="46"/>
  <c r="JV118" i="46"/>
  <c r="JV119" i="46"/>
  <c r="JV120" i="46"/>
  <c r="JV121" i="46"/>
  <c r="JV122" i="46"/>
  <c r="JV123" i="46"/>
  <c r="JV124" i="46"/>
  <c r="JV125" i="46"/>
  <c r="JV126" i="46"/>
  <c r="JV127" i="46"/>
  <c r="JV128" i="46"/>
  <c r="JV129" i="46"/>
  <c r="JV130" i="46"/>
  <c r="JV131" i="46"/>
  <c r="JV132" i="46"/>
  <c r="JV133" i="46"/>
  <c r="JV134" i="46"/>
  <c r="JV135" i="46"/>
  <c r="JV136" i="46"/>
  <c r="JV137" i="46"/>
  <c r="JV138" i="46"/>
  <c r="JV139" i="46"/>
  <c r="JV140" i="46"/>
  <c r="JV141" i="46"/>
  <c r="JV142" i="46"/>
  <c r="JV143" i="46"/>
  <c r="JV144" i="46"/>
  <c r="JV145" i="46"/>
  <c r="JV146" i="46"/>
  <c r="JV147" i="46"/>
  <c r="JV148" i="46"/>
  <c r="JV149" i="46"/>
  <c r="JV150" i="46"/>
  <c r="JV151" i="46"/>
  <c r="JV152" i="46"/>
  <c r="JV153" i="46"/>
  <c r="JV154" i="46"/>
  <c r="JV155" i="46"/>
  <c r="JV156" i="46"/>
  <c r="JV157" i="46"/>
  <c r="JV158" i="46"/>
  <c r="JV159" i="46"/>
  <c r="JV160" i="46"/>
  <c r="JV161" i="46"/>
  <c r="JV162" i="46"/>
  <c r="JV163" i="46"/>
  <c r="JV164" i="46"/>
  <c r="JV165" i="46"/>
  <c r="JV166" i="46"/>
  <c r="JV167" i="46"/>
  <c r="JV168" i="46"/>
  <c r="JV169" i="46"/>
  <c r="JV170" i="46"/>
  <c r="JV171" i="46"/>
  <c r="JV172" i="46"/>
  <c r="JV173" i="46"/>
  <c r="JV174" i="46"/>
  <c r="JV175" i="46"/>
  <c r="JV176" i="46"/>
  <c r="JV177" i="46"/>
  <c r="JV178" i="46"/>
  <c r="JV179" i="46"/>
  <c r="JV180" i="46"/>
  <c r="JV181" i="46"/>
  <c r="JV182" i="46"/>
  <c r="JV183" i="46"/>
  <c r="JV184" i="46"/>
  <c r="JV185" i="46"/>
  <c r="JV186" i="46"/>
  <c r="JV187" i="46"/>
  <c r="JV188" i="46"/>
  <c r="JV189" i="46"/>
  <c r="JV190" i="46"/>
  <c r="JV191" i="46"/>
  <c r="JV192" i="46"/>
  <c r="JV193" i="46"/>
  <c r="JV194" i="46"/>
  <c r="JV195" i="46"/>
  <c r="JV196" i="46"/>
  <c r="JV197" i="46"/>
  <c r="JV198" i="46"/>
  <c r="JV199" i="46"/>
  <c r="JV200" i="46"/>
  <c r="JV201" i="46"/>
  <c r="JV202" i="46"/>
  <c r="JV203" i="46"/>
  <c r="JV204" i="46"/>
  <c r="JV205" i="46"/>
  <c r="JV206" i="46"/>
  <c r="JV207" i="46"/>
  <c r="JV208" i="46"/>
  <c r="JV209" i="46"/>
  <c r="JV210" i="46"/>
  <c r="JV211" i="46"/>
  <c r="JV212" i="46"/>
  <c r="JV213" i="46"/>
  <c r="JV214" i="46"/>
  <c r="JV215" i="46"/>
  <c r="JV216" i="46"/>
  <c r="JV217" i="46"/>
  <c r="JV218" i="46"/>
  <c r="JV219" i="46"/>
  <c r="JV220" i="46"/>
  <c r="JV221" i="46"/>
  <c r="JV222" i="46"/>
  <c r="JV223" i="46"/>
  <c r="JV224" i="46"/>
  <c r="JV225" i="46"/>
  <c r="JV226" i="46"/>
  <c r="JV227" i="46"/>
  <c r="JV228" i="46"/>
  <c r="JV229" i="46"/>
  <c r="JV230" i="46"/>
  <c r="JV231" i="46"/>
  <c r="JV232" i="46"/>
  <c r="JV233" i="46"/>
  <c r="JV234" i="46"/>
  <c r="JV235" i="46"/>
  <c r="JV236" i="46"/>
  <c r="JV237" i="46"/>
  <c r="JV238" i="46"/>
  <c r="JV239" i="46"/>
  <c r="JV240" i="46"/>
  <c r="JV241" i="46"/>
  <c r="JV242" i="46"/>
  <c r="JV243" i="46"/>
  <c r="JV244" i="46"/>
  <c r="JV245" i="46"/>
  <c r="JV246" i="46"/>
  <c r="JV247" i="46"/>
  <c r="JV248" i="46"/>
  <c r="JV249" i="46"/>
  <c r="JV250" i="46"/>
  <c r="JV251" i="46"/>
  <c r="JV252" i="46"/>
  <c r="JV253" i="46"/>
  <c r="JV254" i="46"/>
  <c r="JV255" i="46"/>
  <c r="JV256" i="46"/>
  <c r="JV257" i="46"/>
  <c r="JV258" i="46"/>
  <c r="JV259" i="46"/>
  <c r="JV260" i="46"/>
  <c r="JV261" i="46"/>
  <c r="JV262" i="46"/>
  <c r="JV263" i="46"/>
  <c r="JV264" i="46"/>
  <c r="JV265" i="46"/>
  <c r="JV266" i="46"/>
  <c r="JV267" i="46"/>
  <c r="JV268" i="46"/>
  <c r="JV269" i="46"/>
  <c r="JV270" i="46"/>
  <c r="JV271" i="46"/>
  <c r="JV272" i="46"/>
  <c r="JV273" i="46"/>
  <c r="JV274" i="46"/>
  <c r="JV275" i="46"/>
  <c r="JV276" i="46"/>
  <c r="JV277" i="46"/>
  <c r="JV278" i="46"/>
  <c r="JV279" i="46"/>
  <c r="JV280" i="46"/>
  <c r="JV281" i="46"/>
  <c r="JV282" i="46"/>
  <c r="JV283" i="46"/>
  <c r="JV284" i="46"/>
  <c r="JV285" i="46"/>
  <c r="JV286" i="46"/>
  <c r="JV287" i="46"/>
  <c r="JV288" i="46"/>
  <c r="JV290" i="46"/>
  <c r="JV29" i="46"/>
  <c r="JV17" i="46"/>
  <c r="JV27" i="46"/>
  <c r="JV289" i="46"/>
  <c r="JV16" i="46"/>
  <c r="JV24" i="46"/>
  <c r="JV22" i="46"/>
  <c r="JV21" i="46"/>
  <c r="JV25" i="46"/>
  <c r="JV14" i="46"/>
  <c r="JV19" i="46"/>
  <c r="JV28" i="46"/>
  <c r="JV15" i="46"/>
  <c r="JV18" i="46"/>
  <c r="JU308" i="46"/>
  <c r="DT364" i="46"/>
  <c r="DT365" i="46"/>
  <c r="DT367" i="46" s="1"/>
  <c r="DT366" i="46"/>
  <c r="DU363" i="46" s="1"/>
  <c r="BT52" i="51"/>
  <c r="BU49" i="51" s="1"/>
  <c r="BT53" i="51"/>
  <c r="J68" i="52"/>
  <c r="D69" i="52"/>
  <c r="I69" i="52" s="1"/>
  <c r="CH59" i="51"/>
  <c r="CI56" i="51" s="1"/>
  <c r="CH60" i="51"/>
  <c r="JW26" i="46" l="1"/>
  <c r="JW20" i="46"/>
  <c r="JW23" i="46"/>
  <c r="DT369" i="46"/>
  <c r="JV292" i="46"/>
  <c r="JX10" i="46"/>
  <c r="JW30" i="46"/>
  <c r="JW31" i="46"/>
  <c r="JW32" i="46"/>
  <c r="JW33" i="46"/>
  <c r="JW34" i="46"/>
  <c r="JW35" i="46"/>
  <c r="JW36" i="46"/>
  <c r="JW37" i="46"/>
  <c r="JW38" i="46"/>
  <c r="JW39" i="46"/>
  <c r="JW40" i="46"/>
  <c r="JW41" i="46"/>
  <c r="JW42" i="46"/>
  <c r="JW43" i="46"/>
  <c r="JW44" i="46"/>
  <c r="JW45" i="46"/>
  <c r="JW46" i="46"/>
  <c r="JW47" i="46"/>
  <c r="JW48" i="46"/>
  <c r="JW49" i="46"/>
  <c r="JW50" i="46"/>
  <c r="JW51" i="46"/>
  <c r="JW52" i="46"/>
  <c r="JW53" i="46"/>
  <c r="JW54" i="46"/>
  <c r="JW55" i="46"/>
  <c r="JW56" i="46"/>
  <c r="JW57" i="46"/>
  <c r="JW58" i="46"/>
  <c r="JW59" i="46"/>
  <c r="JW60" i="46"/>
  <c r="JW61" i="46"/>
  <c r="JW62" i="46"/>
  <c r="JW63" i="46"/>
  <c r="JW64" i="46"/>
  <c r="JW65" i="46"/>
  <c r="JW66" i="46"/>
  <c r="JW67" i="46"/>
  <c r="JW68" i="46"/>
  <c r="JW69" i="46"/>
  <c r="JW70" i="46"/>
  <c r="JW71" i="46"/>
  <c r="JW72" i="46"/>
  <c r="JW73" i="46"/>
  <c r="JW74" i="46"/>
  <c r="JW75" i="46"/>
  <c r="JW76" i="46"/>
  <c r="JW77" i="46"/>
  <c r="JW78" i="46"/>
  <c r="JW79" i="46"/>
  <c r="JW80" i="46"/>
  <c r="JW81" i="46"/>
  <c r="JW82" i="46"/>
  <c r="JW83" i="46"/>
  <c r="JW84" i="46"/>
  <c r="JW85" i="46"/>
  <c r="JW86" i="46"/>
  <c r="JW87" i="46"/>
  <c r="JW88" i="46"/>
  <c r="JW89" i="46"/>
  <c r="JW90" i="46"/>
  <c r="JW91" i="46"/>
  <c r="JW92" i="46"/>
  <c r="JW93" i="46"/>
  <c r="JW94" i="46"/>
  <c r="JW95" i="46"/>
  <c r="JW96" i="46"/>
  <c r="JW97" i="46"/>
  <c r="JW98" i="46"/>
  <c r="JW99" i="46"/>
  <c r="JW100" i="46"/>
  <c r="JW101" i="46"/>
  <c r="JW102" i="46"/>
  <c r="JW103" i="46"/>
  <c r="JW104" i="46"/>
  <c r="JW105" i="46"/>
  <c r="JW106" i="46"/>
  <c r="JW107" i="46"/>
  <c r="JW108" i="46"/>
  <c r="JW109" i="46"/>
  <c r="JW110" i="46"/>
  <c r="JW111" i="46"/>
  <c r="JW112" i="46"/>
  <c r="JW113" i="46"/>
  <c r="JW114" i="46"/>
  <c r="JW115" i="46"/>
  <c r="JW116" i="46"/>
  <c r="JW117" i="46"/>
  <c r="JW118" i="46"/>
  <c r="JW119" i="46"/>
  <c r="JW120" i="46"/>
  <c r="JW121" i="46"/>
  <c r="JW122" i="46"/>
  <c r="JW123" i="46"/>
  <c r="JW124" i="46"/>
  <c r="JW125" i="46"/>
  <c r="JW126" i="46"/>
  <c r="JW127" i="46"/>
  <c r="JW128" i="46"/>
  <c r="JW129" i="46"/>
  <c r="JW130" i="46"/>
  <c r="JW131" i="46"/>
  <c r="JW132" i="46"/>
  <c r="JW133" i="46"/>
  <c r="JW134" i="46"/>
  <c r="JW135" i="46"/>
  <c r="JW136" i="46"/>
  <c r="JW137" i="46"/>
  <c r="JW138" i="46"/>
  <c r="JW139" i="46"/>
  <c r="JW140" i="46"/>
  <c r="JW141" i="46"/>
  <c r="JW142" i="46"/>
  <c r="JW143" i="46"/>
  <c r="JW144" i="46"/>
  <c r="JW145" i="46"/>
  <c r="JW146" i="46"/>
  <c r="JW147" i="46"/>
  <c r="JW148" i="46"/>
  <c r="JW149" i="46"/>
  <c r="JW150" i="46"/>
  <c r="JW151" i="46"/>
  <c r="JW152" i="46"/>
  <c r="JW153" i="46"/>
  <c r="JW154" i="46"/>
  <c r="JW155" i="46"/>
  <c r="JW156" i="46"/>
  <c r="JW157" i="46"/>
  <c r="JW158" i="46"/>
  <c r="JW159" i="46"/>
  <c r="JW160" i="46"/>
  <c r="JW161" i="46"/>
  <c r="JW162" i="46"/>
  <c r="JW163" i="46"/>
  <c r="JW164" i="46"/>
  <c r="JW165" i="46"/>
  <c r="JW166" i="46"/>
  <c r="JW167" i="46"/>
  <c r="JW168" i="46"/>
  <c r="JW169" i="46"/>
  <c r="JW170" i="46"/>
  <c r="JW171" i="46"/>
  <c r="JW172" i="46"/>
  <c r="JW173" i="46"/>
  <c r="JW174" i="46"/>
  <c r="JW175" i="46"/>
  <c r="JW176" i="46"/>
  <c r="JW177" i="46"/>
  <c r="JW178" i="46"/>
  <c r="JW179" i="46"/>
  <c r="JW180" i="46"/>
  <c r="JW181" i="46"/>
  <c r="JW182" i="46"/>
  <c r="JW183" i="46"/>
  <c r="JW184" i="46"/>
  <c r="JW185" i="46"/>
  <c r="JW186" i="46"/>
  <c r="JW187" i="46"/>
  <c r="JW188" i="46"/>
  <c r="JW189" i="46"/>
  <c r="JW190" i="46"/>
  <c r="JW191" i="46"/>
  <c r="JW192" i="46"/>
  <c r="JW193" i="46"/>
  <c r="JW194" i="46"/>
  <c r="JW195" i="46"/>
  <c r="JW196" i="46"/>
  <c r="JW197" i="46"/>
  <c r="JW198" i="46"/>
  <c r="JW199" i="46"/>
  <c r="JW200" i="46"/>
  <c r="JW201" i="46"/>
  <c r="JW202" i="46"/>
  <c r="JW203" i="46"/>
  <c r="JW204" i="46"/>
  <c r="JW205" i="46"/>
  <c r="JW206" i="46"/>
  <c r="JW207" i="46"/>
  <c r="JW208" i="46"/>
  <c r="JW209" i="46"/>
  <c r="JW210" i="46"/>
  <c r="JW211" i="46"/>
  <c r="JW212" i="46"/>
  <c r="JW213" i="46"/>
  <c r="JW214" i="46"/>
  <c r="JW215" i="46"/>
  <c r="JW216" i="46"/>
  <c r="JW217" i="46"/>
  <c r="JW218" i="46"/>
  <c r="JW219" i="46"/>
  <c r="JW220" i="46"/>
  <c r="JW221" i="46"/>
  <c r="JW222" i="46"/>
  <c r="JW223" i="46"/>
  <c r="JW224" i="46"/>
  <c r="JW225" i="46"/>
  <c r="JW226" i="46"/>
  <c r="JW227" i="46"/>
  <c r="JW228" i="46"/>
  <c r="JW229" i="46"/>
  <c r="JW230" i="46"/>
  <c r="JW231" i="46"/>
  <c r="JW232" i="46"/>
  <c r="JW233" i="46"/>
  <c r="JW234" i="46"/>
  <c r="JW235" i="46"/>
  <c r="JW236" i="46"/>
  <c r="JW237" i="46"/>
  <c r="JW238" i="46"/>
  <c r="JW239" i="46"/>
  <c r="JW240" i="46"/>
  <c r="JW241" i="46"/>
  <c r="JW242" i="46"/>
  <c r="JW243" i="46"/>
  <c r="JW244" i="46"/>
  <c r="JW245" i="46"/>
  <c r="JW246" i="46"/>
  <c r="JW247" i="46"/>
  <c r="JW248" i="46"/>
  <c r="JW249" i="46"/>
  <c r="JW250" i="46"/>
  <c r="JW251" i="46"/>
  <c r="JW252" i="46"/>
  <c r="JW253" i="46"/>
  <c r="JW254" i="46"/>
  <c r="JW255" i="46"/>
  <c r="JW256" i="46"/>
  <c r="JW257" i="46"/>
  <c r="JW258" i="46"/>
  <c r="JW259" i="46"/>
  <c r="JW260" i="46"/>
  <c r="JW261" i="46"/>
  <c r="JW262" i="46"/>
  <c r="JW263" i="46"/>
  <c r="JW264" i="46"/>
  <c r="JW265" i="46"/>
  <c r="JW266" i="46"/>
  <c r="JW267" i="46"/>
  <c r="JW268" i="46"/>
  <c r="JW269" i="46"/>
  <c r="JW270" i="46"/>
  <c r="JW271" i="46"/>
  <c r="JW272" i="46"/>
  <c r="JW273" i="46"/>
  <c r="JW274" i="46"/>
  <c r="JW275" i="46"/>
  <c r="JW276" i="46"/>
  <c r="JW277" i="46"/>
  <c r="JW278" i="46"/>
  <c r="JW279" i="46"/>
  <c r="JW280" i="46"/>
  <c r="JW281" i="46"/>
  <c r="JW282" i="46"/>
  <c r="JW283" i="46"/>
  <c r="JW284" i="46"/>
  <c r="JW285" i="46"/>
  <c r="JW286" i="46"/>
  <c r="JW287" i="46"/>
  <c r="JW288" i="46"/>
  <c r="JW290" i="46"/>
  <c r="JW29" i="46"/>
  <c r="JW17" i="46"/>
  <c r="JW27" i="46"/>
  <c r="JW289" i="46"/>
  <c r="JW16" i="46"/>
  <c r="JW24" i="46"/>
  <c r="JW22" i="46"/>
  <c r="JW21" i="46"/>
  <c r="JW25" i="46"/>
  <c r="JW14" i="46"/>
  <c r="JW19" i="46"/>
  <c r="JW28" i="46"/>
  <c r="JW15" i="46"/>
  <c r="JW18" i="46"/>
  <c r="JV308" i="46"/>
  <c r="DU364" i="46"/>
  <c r="DU365" i="46"/>
  <c r="DU367" i="46" s="1"/>
  <c r="DU366" i="46"/>
  <c r="DV363" i="46" s="1"/>
  <c r="BU52" i="51"/>
  <c r="BV49" i="51" s="1"/>
  <c r="BU53" i="51"/>
  <c r="D70" i="52"/>
  <c r="I70" i="52" s="1"/>
  <c r="J69" i="52"/>
  <c r="CI59" i="51"/>
  <c r="CJ56" i="51" s="1"/>
  <c r="CI60" i="51"/>
  <c r="JX26" i="46" l="1"/>
  <c r="JX20" i="46"/>
  <c r="JX23" i="46"/>
  <c r="DU369" i="46"/>
  <c r="JW292" i="46"/>
  <c r="JY10" i="46"/>
  <c r="JX30" i="46"/>
  <c r="JX31" i="46"/>
  <c r="JX32" i="46"/>
  <c r="JX33" i="46"/>
  <c r="JX34" i="46"/>
  <c r="JX35" i="46"/>
  <c r="JX36" i="46"/>
  <c r="JX37" i="46"/>
  <c r="JX38" i="46"/>
  <c r="JX39" i="46"/>
  <c r="JX40" i="46"/>
  <c r="JX41" i="46"/>
  <c r="JX42" i="46"/>
  <c r="JX43" i="46"/>
  <c r="JX44" i="46"/>
  <c r="JX45" i="46"/>
  <c r="JX46" i="46"/>
  <c r="JX47" i="46"/>
  <c r="JX48" i="46"/>
  <c r="JX49" i="46"/>
  <c r="JX50" i="46"/>
  <c r="JX51" i="46"/>
  <c r="JX52" i="46"/>
  <c r="JX53" i="46"/>
  <c r="JX54" i="46"/>
  <c r="JX55" i="46"/>
  <c r="JX56" i="46"/>
  <c r="JX57" i="46"/>
  <c r="JX58" i="46"/>
  <c r="JX59" i="46"/>
  <c r="JX60" i="46"/>
  <c r="JX61" i="46"/>
  <c r="JX62" i="46"/>
  <c r="JX63" i="46"/>
  <c r="JX64" i="46"/>
  <c r="JX65" i="46"/>
  <c r="JX66" i="46"/>
  <c r="JX67" i="46"/>
  <c r="JX68" i="46"/>
  <c r="JX69" i="46"/>
  <c r="JX70" i="46"/>
  <c r="JX71" i="46"/>
  <c r="JX72" i="46"/>
  <c r="JX73" i="46"/>
  <c r="JX74" i="46"/>
  <c r="JX75" i="46"/>
  <c r="JX76" i="46"/>
  <c r="JX77" i="46"/>
  <c r="JX78" i="46"/>
  <c r="JX79" i="46"/>
  <c r="JX80" i="46"/>
  <c r="JX81" i="46"/>
  <c r="JX82" i="46"/>
  <c r="JX83" i="46"/>
  <c r="JX84" i="46"/>
  <c r="JX85" i="46"/>
  <c r="JX86" i="46"/>
  <c r="JX87" i="46"/>
  <c r="JX88" i="46"/>
  <c r="JX89" i="46"/>
  <c r="JX90" i="46"/>
  <c r="JX91" i="46"/>
  <c r="JX92" i="46"/>
  <c r="JX93" i="46"/>
  <c r="JX94" i="46"/>
  <c r="JX95" i="46"/>
  <c r="JX96" i="46"/>
  <c r="JX97" i="46"/>
  <c r="JX98" i="46"/>
  <c r="JX99" i="46"/>
  <c r="JX100" i="46"/>
  <c r="JX101" i="46"/>
  <c r="JX102" i="46"/>
  <c r="JX103" i="46"/>
  <c r="JX104" i="46"/>
  <c r="JX105" i="46"/>
  <c r="JX106" i="46"/>
  <c r="JX107" i="46"/>
  <c r="JX108" i="46"/>
  <c r="JX109" i="46"/>
  <c r="JX110" i="46"/>
  <c r="JX111" i="46"/>
  <c r="JX112" i="46"/>
  <c r="JX113" i="46"/>
  <c r="JX114" i="46"/>
  <c r="JX115" i="46"/>
  <c r="JX116" i="46"/>
  <c r="JX117" i="46"/>
  <c r="JX118" i="46"/>
  <c r="JX119" i="46"/>
  <c r="JX120" i="46"/>
  <c r="JX121" i="46"/>
  <c r="JX122" i="46"/>
  <c r="JX123" i="46"/>
  <c r="JX124" i="46"/>
  <c r="JX125" i="46"/>
  <c r="JX126" i="46"/>
  <c r="JX127" i="46"/>
  <c r="JX128" i="46"/>
  <c r="JX129" i="46"/>
  <c r="JX130" i="46"/>
  <c r="JX131" i="46"/>
  <c r="JX132" i="46"/>
  <c r="JX133" i="46"/>
  <c r="JX134" i="46"/>
  <c r="JX135" i="46"/>
  <c r="JX136" i="46"/>
  <c r="JX137" i="46"/>
  <c r="JX138" i="46"/>
  <c r="JX139" i="46"/>
  <c r="JX140" i="46"/>
  <c r="JX141" i="46"/>
  <c r="JX142" i="46"/>
  <c r="JX143" i="46"/>
  <c r="JX144" i="46"/>
  <c r="JX145" i="46"/>
  <c r="JX146" i="46"/>
  <c r="JX147" i="46"/>
  <c r="JX148" i="46"/>
  <c r="JX149" i="46"/>
  <c r="JX150" i="46"/>
  <c r="JX151" i="46"/>
  <c r="JX152" i="46"/>
  <c r="JX153" i="46"/>
  <c r="JX154" i="46"/>
  <c r="JX155" i="46"/>
  <c r="JX156" i="46"/>
  <c r="JX157" i="46"/>
  <c r="JX158" i="46"/>
  <c r="JX159" i="46"/>
  <c r="JX160" i="46"/>
  <c r="JX161" i="46"/>
  <c r="JX162" i="46"/>
  <c r="JX163" i="46"/>
  <c r="JX164" i="46"/>
  <c r="JX165" i="46"/>
  <c r="JX166" i="46"/>
  <c r="JX167" i="46"/>
  <c r="JX168" i="46"/>
  <c r="JX169" i="46"/>
  <c r="JX170" i="46"/>
  <c r="JX171" i="46"/>
  <c r="JX172" i="46"/>
  <c r="JX173" i="46"/>
  <c r="JX174" i="46"/>
  <c r="JX175" i="46"/>
  <c r="JX176" i="46"/>
  <c r="JX177" i="46"/>
  <c r="JX178" i="46"/>
  <c r="JX179" i="46"/>
  <c r="JX180" i="46"/>
  <c r="JX181" i="46"/>
  <c r="JX182" i="46"/>
  <c r="JX183" i="46"/>
  <c r="JX184" i="46"/>
  <c r="JX185" i="46"/>
  <c r="JX186" i="46"/>
  <c r="JX187" i="46"/>
  <c r="JX188" i="46"/>
  <c r="JX189" i="46"/>
  <c r="JX190" i="46"/>
  <c r="JX191" i="46"/>
  <c r="JX192" i="46"/>
  <c r="JX193" i="46"/>
  <c r="JX194" i="46"/>
  <c r="JX195" i="46"/>
  <c r="JX196" i="46"/>
  <c r="JX197" i="46"/>
  <c r="JX198" i="46"/>
  <c r="JX199" i="46"/>
  <c r="JX200" i="46"/>
  <c r="JX201" i="46"/>
  <c r="JX202" i="46"/>
  <c r="JX203" i="46"/>
  <c r="JX204" i="46"/>
  <c r="JX205" i="46"/>
  <c r="JX206" i="46"/>
  <c r="JX207" i="46"/>
  <c r="JX208" i="46"/>
  <c r="JX209" i="46"/>
  <c r="JX210" i="46"/>
  <c r="JX211" i="46"/>
  <c r="JX212" i="46"/>
  <c r="JX213" i="46"/>
  <c r="JX214" i="46"/>
  <c r="JX215" i="46"/>
  <c r="JX216" i="46"/>
  <c r="JX217" i="46"/>
  <c r="JX218" i="46"/>
  <c r="JX219" i="46"/>
  <c r="JX220" i="46"/>
  <c r="JX221" i="46"/>
  <c r="JX222" i="46"/>
  <c r="JX223" i="46"/>
  <c r="JX224" i="46"/>
  <c r="JX225" i="46"/>
  <c r="JX226" i="46"/>
  <c r="JX227" i="46"/>
  <c r="JX228" i="46"/>
  <c r="JX229" i="46"/>
  <c r="JX230" i="46"/>
  <c r="JX231" i="46"/>
  <c r="JX232" i="46"/>
  <c r="JX233" i="46"/>
  <c r="JX234" i="46"/>
  <c r="JX235" i="46"/>
  <c r="JX236" i="46"/>
  <c r="JX237" i="46"/>
  <c r="JX238" i="46"/>
  <c r="JX239" i="46"/>
  <c r="JX240" i="46"/>
  <c r="JX241" i="46"/>
  <c r="JX242" i="46"/>
  <c r="JX243" i="46"/>
  <c r="JX244" i="46"/>
  <c r="JX245" i="46"/>
  <c r="JX246" i="46"/>
  <c r="JX247" i="46"/>
  <c r="JX248" i="46"/>
  <c r="JX249" i="46"/>
  <c r="JX250" i="46"/>
  <c r="JX251" i="46"/>
  <c r="JX252" i="46"/>
  <c r="JX253" i="46"/>
  <c r="JX254" i="46"/>
  <c r="JX255" i="46"/>
  <c r="JX256" i="46"/>
  <c r="JX257" i="46"/>
  <c r="JX258" i="46"/>
  <c r="JX259" i="46"/>
  <c r="JX260" i="46"/>
  <c r="JX261" i="46"/>
  <c r="JX262" i="46"/>
  <c r="JX263" i="46"/>
  <c r="JX264" i="46"/>
  <c r="JX265" i="46"/>
  <c r="JX266" i="46"/>
  <c r="JX267" i="46"/>
  <c r="JX268" i="46"/>
  <c r="JX269" i="46"/>
  <c r="JX270" i="46"/>
  <c r="JX271" i="46"/>
  <c r="JX272" i="46"/>
  <c r="JX273" i="46"/>
  <c r="JX274" i="46"/>
  <c r="JX275" i="46"/>
  <c r="JX276" i="46"/>
  <c r="JX277" i="46"/>
  <c r="JX278" i="46"/>
  <c r="JX279" i="46"/>
  <c r="JX280" i="46"/>
  <c r="JX281" i="46"/>
  <c r="JX282" i="46"/>
  <c r="JX283" i="46"/>
  <c r="JX284" i="46"/>
  <c r="JX285" i="46"/>
  <c r="JX286" i="46"/>
  <c r="JX287" i="46"/>
  <c r="JX288" i="46"/>
  <c r="JX290" i="46"/>
  <c r="JX29" i="46"/>
  <c r="JX17" i="46"/>
  <c r="JX27" i="46"/>
  <c r="JX289" i="46"/>
  <c r="JX16" i="46"/>
  <c r="JX24" i="46"/>
  <c r="JX22" i="46"/>
  <c r="JX21" i="46"/>
  <c r="JX25" i="46"/>
  <c r="JX14" i="46"/>
  <c r="JX19" i="46"/>
  <c r="JX28" i="46"/>
  <c r="JX15" i="46"/>
  <c r="JX18" i="46"/>
  <c r="JW308" i="46"/>
  <c r="BX328" i="46"/>
  <c r="BW328" i="46" s="1"/>
  <c r="I25" i="51" s="1"/>
  <c r="DV364" i="46"/>
  <c r="DV365" i="46"/>
  <c r="DV367" i="46" s="1"/>
  <c r="DV366" i="46"/>
  <c r="DW363" i="46" s="1"/>
  <c r="BV52" i="51"/>
  <c r="BW49" i="51" s="1"/>
  <c r="BV53" i="51"/>
  <c r="J70" i="52"/>
  <c r="D71" i="52"/>
  <c r="I71" i="52" s="1"/>
  <c r="CJ59" i="51"/>
  <c r="CK56" i="51" s="1"/>
  <c r="CJ60" i="51"/>
  <c r="CA25" i="51" l="1"/>
  <c r="CB25" i="51"/>
  <c r="CC25" i="51"/>
  <c r="CD25" i="51"/>
  <c r="CE25" i="51"/>
  <c r="CF25" i="51"/>
  <c r="CG25" i="51"/>
  <c r="CH25" i="51"/>
  <c r="CI25" i="51"/>
  <c r="CJ25" i="51"/>
  <c r="CK25" i="51"/>
  <c r="JY26" i="46"/>
  <c r="JY20" i="46"/>
  <c r="JY23" i="46"/>
  <c r="DV369" i="46"/>
  <c r="JX292" i="46"/>
  <c r="JZ10" i="46"/>
  <c r="JY30" i="46"/>
  <c r="JY31" i="46"/>
  <c r="JY32" i="46"/>
  <c r="JY33" i="46"/>
  <c r="JY34" i="46"/>
  <c r="JY35" i="46"/>
  <c r="JY36" i="46"/>
  <c r="JY37" i="46"/>
  <c r="JY38" i="46"/>
  <c r="JY39" i="46"/>
  <c r="JY40" i="46"/>
  <c r="JY41" i="46"/>
  <c r="JY42" i="46"/>
  <c r="JY43" i="46"/>
  <c r="JY44" i="46"/>
  <c r="JY45" i="46"/>
  <c r="JY46" i="46"/>
  <c r="JY47" i="46"/>
  <c r="JY48" i="46"/>
  <c r="JY49" i="46"/>
  <c r="JY50" i="46"/>
  <c r="JY51" i="46"/>
  <c r="JY52" i="46"/>
  <c r="JY53" i="46"/>
  <c r="JY54" i="46"/>
  <c r="JY55" i="46"/>
  <c r="JY56" i="46"/>
  <c r="JY57" i="46"/>
  <c r="JY58" i="46"/>
  <c r="JY59" i="46"/>
  <c r="JY60" i="46"/>
  <c r="JY61" i="46"/>
  <c r="JY62" i="46"/>
  <c r="JY63" i="46"/>
  <c r="JY64" i="46"/>
  <c r="JY65" i="46"/>
  <c r="JY66" i="46"/>
  <c r="JY67" i="46"/>
  <c r="JY68" i="46"/>
  <c r="JY69" i="46"/>
  <c r="JY70" i="46"/>
  <c r="JY71" i="46"/>
  <c r="JY72" i="46"/>
  <c r="JY73" i="46"/>
  <c r="JY74" i="46"/>
  <c r="JY75" i="46"/>
  <c r="JY76" i="46"/>
  <c r="JY77" i="46"/>
  <c r="JY78" i="46"/>
  <c r="JY79" i="46"/>
  <c r="JY80" i="46"/>
  <c r="JY81" i="46"/>
  <c r="JY82" i="46"/>
  <c r="JY83" i="46"/>
  <c r="JY84" i="46"/>
  <c r="JY85" i="46"/>
  <c r="JY86" i="46"/>
  <c r="JY87" i="46"/>
  <c r="JY88" i="46"/>
  <c r="JY89" i="46"/>
  <c r="JY90" i="46"/>
  <c r="JY91" i="46"/>
  <c r="JY92" i="46"/>
  <c r="JY93" i="46"/>
  <c r="JY94" i="46"/>
  <c r="JY95" i="46"/>
  <c r="JY96" i="46"/>
  <c r="JY97" i="46"/>
  <c r="JY98" i="46"/>
  <c r="JY99" i="46"/>
  <c r="JY100" i="46"/>
  <c r="JY101" i="46"/>
  <c r="JY102" i="46"/>
  <c r="JY103" i="46"/>
  <c r="JY104" i="46"/>
  <c r="JY105" i="46"/>
  <c r="JY106" i="46"/>
  <c r="JY107" i="46"/>
  <c r="JY108" i="46"/>
  <c r="JY109" i="46"/>
  <c r="JY110" i="46"/>
  <c r="JY111" i="46"/>
  <c r="JY112" i="46"/>
  <c r="JY113" i="46"/>
  <c r="JY114" i="46"/>
  <c r="JY115" i="46"/>
  <c r="JY116" i="46"/>
  <c r="JY117" i="46"/>
  <c r="JY118" i="46"/>
  <c r="JY119" i="46"/>
  <c r="JY120" i="46"/>
  <c r="JY121" i="46"/>
  <c r="JY122" i="46"/>
  <c r="JY123" i="46"/>
  <c r="JY124" i="46"/>
  <c r="JY125" i="46"/>
  <c r="JY126" i="46"/>
  <c r="JY127" i="46"/>
  <c r="JY128" i="46"/>
  <c r="JY129" i="46"/>
  <c r="JY130" i="46"/>
  <c r="JY131" i="46"/>
  <c r="JY132" i="46"/>
  <c r="JY133" i="46"/>
  <c r="JY134" i="46"/>
  <c r="JY135" i="46"/>
  <c r="JY136" i="46"/>
  <c r="JY137" i="46"/>
  <c r="JY138" i="46"/>
  <c r="JY139" i="46"/>
  <c r="JY140" i="46"/>
  <c r="JY141" i="46"/>
  <c r="JY142" i="46"/>
  <c r="JY143" i="46"/>
  <c r="JY144" i="46"/>
  <c r="JY145" i="46"/>
  <c r="JY146" i="46"/>
  <c r="JY147" i="46"/>
  <c r="JY148" i="46"/>
  <c r="JY149" i="46"/>
  <c r="JY150" i="46"/>
  <c r="JY151" i="46"/>
  <c r="JY152" i="46"/>
  <c r="JY153" i="46"/>
  <c r="JY154" i="46"/>
  <c r="JY155" i="46"/>
  <c r="JY156" i="46"/>
  <c r="JY157" i="46"/>
  <c r="JY158" i="46"/>
  <c r="JY159" i="46"/>
  <c r="JY160" i="46"/>
  <c r="JY161" i="46"/>
  <c r="JY162" i="46"/>
  <c r="JY163" i="46"/>
  <c r="JY164" i="46"/>
  <c r="JY165" i="46"/>
  <c r="JY166" i="46"/>
  <c r="JY167" i="46"/>
  <c r="JY168" i="46"/>
  <c r="JY169" i="46"/>
  <c r="JY170" i="46"/>
  <c r="JY171" i="46"/>
  <c r="JY172" i="46"/>
  <c r="JY173" i="46"/>
  <c r="JY174" i="46"/>
  <c r="JY175" i="46"/>
  <c r="JY176" i="46"/>
  <c r="JY177" i="46"/>
  <c r="JY178" i="46"/>
  <c r="JY179" i="46"/>
  <c r="JY180" i="46"/>
  <c r="JY181" i="46"/>
  <c r="JY182" i="46"/>
  <c r="JY183" i="46"/>
  <c r="JY184" i="46"/>
  <c r="JY185" i="46"/>
  <c r="JY186" i="46"/>
  <c r="JY187" i="46"/>
  <c r="JY188" i="46"/>
  <c r="JY189" i="46"/>
  <c r="JY190" i="46"/>
  <c r="JY191" i="46"/>
  <c r="JY192" i="46"/>
  <c r="JY193" i="46"/>
  <c r="JY194" i="46"/>
  <c r="JY195" i="46"/>
  <c r="JY196" i="46"/>
  <c r="JY197" i="46"/>
  <c r="JY198" i="46"/>
  <c r="JY199" i="46"/>
  <c r="JY200" i="46"/>
  <c r="JY201" i="46"/>
  <c r="JY202" i="46"/>
  <c r="JY203" i="46"/>
  <c r="JY204" i="46"/>
  <c r="JY205" i="46"/>
  <c r="JY206" i="46"/>
  <c r="JY207" i="46"/>
  <c r="JY208" i="46"/>
  <c r="JY209" i="46"/>
  <c r="JY210" i="46"/>
  <c r="JY211" i="46"/>
  <c r="JY212" i="46"/>
  <c r="JY213" i="46"/>
  <c r="JY214" i="46"/>
  <c r="JY215" i="46"/>
  <c r="JY216" i="46"/>
  <c r="JY217" i="46"/>
  <c r="JY218" i="46"/>
  <c r="JY219" i="46"/>
  <c r="JY220" i="46"/>
  <c r="JY221" i="46"/>
  <c r="JY222" i="46"/>
  <c r="JY223" i="46"/>
  <c r="JY224" i="46"/>
  <c r="JY225" i="46"/>
  <c r="JY226" i="46"/>
  <c r="JY227" i="46"/>
  <c r="JY228" i="46"/>
  <c r="JY229" i="46"/>
  <c r="JY230" i="46"/>
  <c r="JY231" i="46"/>
  <c r="JY232" i="46"/>
  <c r="JY233" i="46"/>
  <c r="JY234" i="46"/>
  <c r="JY235" i="46"/>
  <c r="JY236" i="46"/>
  <c r="JY237" i="46"/>
  <c r="JY238" i="46"/>
  <c r="JY239" i="46"/>
  <c r="JY240" i="46"/>
  <c r="JY241" i="46"/>
  <c r="JY242" i="46"/>
  <c r="JY243" i="46"/>
  <c r="JY244" i="46"/>
  <c r="JY245" i="46"/>
  <c r="JY246" i="46"/>
  <c r="JY247" i="46"/>
  <c r="JY248" i="46"/>
  <c r="JY249" i="46"/>
  <c r="JY250" i="46"/>
  <c r="JY251" i="46"/>
  <c r="JY252" i="46"/>
  <c r="JY253" i="46"/>
  <c r="JY254" i="46"/>
  <c r="JY255" i="46"/>
  <c r="JY256" i="46"/>
  <c r="JY257" i="46"/>
  <c r="JY258" i="46"/>
  <c r="JY259" i="46"/>
  <c r="JY260" i="46"/>
  <c r="JY261" i="46"/>
  <c r="JY262" i="46"/>
  <c r="JY263" i="46"/>
  <c r="JY264" i="46"/>
  <c r="JY265" i="46"/>
  <c r="JY266" i="46"/>
  <c r="JY267" i="46"/>
  <c r="JY268" i="46"/>
  <c r="JY269" i="46"/>
  <c r="JY270" i="46"/>
  <c r="JY271" i="46"/>
  <c r="JY272" i="46"/>
  <c r="JY273" i="46"/>
  <c r="JY274" i="46"/>
  <c r="JY275" i="46"/>
  <c r="JY276" i="46"/>
  <c r="JY277" i="46"/>
  <c r="JY278" i="46"/>
  <c r="JY279" i="46"/>
  <c r="JY280" i="46"/>
  <c r="JY281" i="46"/>
  <c r="JY282" i="46"/>
  <c r="JY283" i="46"/>
  <c r="JY284" i="46"/>
  <c r="JY285" i="46"/>
  <c r="JY286" i="46"/>
  <c r="JY287" i="46"/>
  <c r="JY288" i="46"/>
  <c r="JY290" i="46"/>
  <c r="JY29" i="46"/>
  <c r="JY17" i="46"/>
  <c r="JY27" i="46"/>
  <c r="JY289" i="46"/>
  <c r="JY16" i="46"/>
  <c r="JY24" i="46"/>
  <c r="JY22" i="46"/>
  <c r="JY21" i="46"/>
  <c r="JY25" i="46"/>
  <c r="JY14" i="46"/>
  <c r="JY19" i="46"/>
  <c r="JY28" i="46"/>
  <c r="JY15" i="46"/>
  <c r="JY18" i="46"/>
  <c r="CL25" i="51"/>
  <c r="JX308" i="46"/>
  <c r="DW364" i="46"/>
  <c r="DW365" i="46"/>
  <c r="DW367" i="46" s="1"/>
  <c r="DW366" i="46"/>
  <c r="DX363" i="46" s="1"/>
  <c r="BW53" i="51"/>
  <c r="BW52" i="51"/>
  <c r="BX49" i="51" s="1"/>
  <c r="J71" i="52"/>
  <c r="D72" i="52"/>
  <c r="I72" i="52" s="1"/>
  <c r="CK59" i="51"/>
  <c r="CL56" i="51" s="1"/>
  <c r="CK60" i="51"/>
  <c r="JZ26" i="46" l="1"/>
  <c r="JZ20" i="46"/>
  <c r="JZ23" i="46"/>
  <c r="DW369" i="46"/>
  <c r="JY292" i="46"/>
  <c r="KA10" i="46"/>
  <c r="JZ30" i="46"/>
  <c r="JZ31" i="46"/>
  <c r="JZ32" i="46"/>
  <c r="JZ33" i="46"/>
  <c r="JZ34" i="46"/>
  <c r="JZ35" i="46"/>
  <c r="JZ36" i="46"/>
  <c r="JZ37" i="46"/>
  <c r="JZ38" i="46"/>
  <c r="JZ39" i="46"/>
  <c r="JZ40" i="46"/>
  <c r="JZ41" i="46"/>
  <c r="JZ42" i="46"/>
  <c r="JZ43" i="46"/>
  <c r="JZ44" i="46"/>
  <c r="JZ45" i="46"/>
  <c r="JZ46" i="46"/>
  <c r="JZ47" i="46"/>
  <c r="JZ48" i="46"/>
  <c r="JZ49" i="46"/>
  <c r="JZ50" i="46"/>
  <c r="JZ51" i="46"/>
  <c r="JZ52" i="46"/>
  <c r="JZ53" i="46"/>
  <c r="JZ54" i="46"/>
  <c r="JZ55" i="46"/>
  <c r="JZ56" i="46"/>
  <c r="JZ57" i="46"/>
  <c r="JZ58" i="46"/>
  <c r="JZ59" i="46"/>
  <c r="JZ60" i="46"/>
  <c r="JZ61" i="46"/>
  <c r="JZ62" i="46"/>
  <c r="JZ63" i="46"/>
  <c r="JZ64" i="46"/>
  <c r="JZ65" i="46"/>
  <c r="JZ66" i="46"/>
  <c r="JZ67" i="46"/>
  <c r="JZ68" i="46"/>
  <c r="JZ69" i="46"/>
  <c r="JZ70" i="46"/>
  <c r="JZ71" i="46"/>
  <c r="JZ72" i="46"/>
  <c r="JZ73" i="46"/>
  <c r="JZ74" i="46"/>
  <c r="JZ75" i="46"/>
  <c r="JZ76" i="46"/>
  <c r="JZ77" i="46"/>
  <c r="JZ78" i="46"/>
  <c r="JZ79" i="46"/>
  <c r="JZ80" i="46"/>
  <c r="JZ81" i="46"/>
  <c r="JZ82" i="46"/>
  <c r="JZ83" i="46"/>
  <c r="JZ84" i="46"/>
  <c r="JZ85" i="46"/>
  <c r="JZ86" i="46"/>
  <c r="JZ87" i="46"/>
  <c r="JZ88" i="46"/>
  <c r="JZ89" i="46"/>
  <c r="JZ90" i="46"/>
  <c r="JZ91" i="46"/>
  <c r="JZ92" i="46"/>
  <c r="JZ93" i="46"/>
  <c r="JZ94" i="46"/>
  <c r="JZ95" i="46"/>
  <c r="JZ96" i="46"/>
  <c r="JZ97" i="46"/>
  <c r="JZ98" i="46"/>
  <c r="JZ99" i="46"/>
  <c r="JZ100" i="46"/>
  <c r="JZ101" i="46"/>
  <c r="JZ102" i="46"/>
  <c r="JZ103" i="46"/>
  <c r="JZ104" i="46"/>
  <c r="JZ105" i="46"/>
  <c r="JZ106" i="46"/>
  <c r="JZ107" i="46"/>
  <c r="JZ108" i="46"/>
  <c r="JZ109" i="46"/>
  <c r="JZ110" i="46"/>
  <c r="JZ111" i="46"/>
  <c r="JZ112" i="46"/>
  <c r="JZ113" i="46"/>
  <c r="JZ114" i="46"/>
  <c r="JZ115" i="46"/>
  <c r="JZ116" i="46"/>
  <c r="JZ117" i="46"/>
  <c r="JZ118" i="46"/>
  <c r="JZ119" i="46"/>
  <c r="JZ120" i="46"/>
  <c r="JZ121" i="46"/>
  <c r="JZ122" i="46"/>
  <c r="JZ123" i="46"/>
  <c r="JZ124" i="46"/>
  <c r="JZ125" i="46"/>
  <c r="JZ126" i="46"/>
  <c r="JZ127" i="46"/>
  <c r="JZ128" i="46"/>
  <c r="JZ129" i="46"/>
  <c r="JZ130" i="46"/>
  <c r="JZ131" i="46"/>
  <c r="JZ132" i="46"/>
  <c r="JZ133" i="46"/>
  <c r="JZ134" i="46"/>
  <c r="JZ135" i="46"/>
  <c r="JZ136" i="46"/>
  <c r="JZ137" i="46"/>
  <c r="JZ138" i="46"/>
  <c r="JZ139" i="46"/>
  <c r="JZ140" i="46"/>
  <c r="JZ141" i="46"/>
  <c r="JZ142" i="46"/>
  <c r="JZ143" i="46"/>
  <c r="JZ144" i="46"/>
  <c r="JZ145" i="46"/>
  <c r="JZ146" i="46"/>
  <c r="JZ147" i="46"/>
  <c r="JZ148" i="46"/>
  <c r="JZ149" i="46"/>
  <c r="JZ150" i="46"/>
  <c r="JZ151" i="46"/>
  <c r="JZ152" i="46"/>
  <c r="JZ153" i="46"/>
  <c r="JZ154" i="46"/>
  <c r="JZ155" i="46"/>
  <c r="JZ156" i="46"/>
  <c r="JZ157" i="46"/>
  <c r="JZ158" i="46"/>
  <c r="JZ159" i="46"/>
  <c r="JZ160" i="46"/>
  <c r="JZ161" i="46"/>
  <c r="JZ162" i="46"/>
  <c r="JZ163" i="46"/>
  <c r="JZ164" i="46"/>
  <c r="JZ165" i="46"/>
  <c r="JZ166" i="46"/>
  <c r="JZ167" i="46"/>
  <c r="JZ168" i="46"/>
  <c r="JZ169" i="46"/>
  <c r="JZ170" i="46"/>
  <c r="JZ171" i="46"/>
  <c r="JZ172" i="46"/>
  <c r="JZ173" i="46"/>
  <c r="JZ174" i="46"/>
  <c r="JZ175" i="46"/>
  <c r="JZ176" i="46"/>
  <c r="JZ177" i="46"/>
  <c r="JZ178" i="46"/>
  <c r="JZ179" i="46"/>
  <c r="JZ180" i="46"/>
  <c r="JZ181" i="46"/>
  <c r="JZ182" i="46"/>
  <c r="JZ183" i="46"/>
  <c r="JZ184" i="46"/>
  <c r="JZ185" i="46"/>
  <c r="JZ186" i="46"/>
  <c r="JZ187" i="46"/>
  <c r="JZ188" i="46"/>
  <c r="JZ189" i="46"/>
  <c r="JZ190" i="46"/>
  <c r="JZ191" i="46"/>
  <c r="JZ192" i="46"/>
  <c r="JZ193" i="46"/>
  <c r="JZ194" i="46"/>
  <c r="JZ195" i="46"/>
  <c r="JZ196" i="46"/>
  <c r="JZ197" i="46"/>
  <c r="JZ198" i="46"/>
  <c r="JZ199" i="46"/>
  <c r="JZ200" i="46"/>
  <c r="JZ201" i="46"/>
  <c r="JZ202" i="46"/>
  <c r="JZ203" i="46"/>
  <c r="JZ204" i="46"/>
  <c r="JZ205" i="46"/>
  <c r="JZ206" i="46"/>
  <c r="JZ207" i="46"/>
  <c r="JZ208" i="46"/>
  <c r="JZ209" i="46"/>
  <c r="JZ210" i="46"/>
  <c r="JZ211" i="46"/>
  <c r="JZ212" i="46"/>
  <c r="JZ213" i="46"/>
  <c r="JZ214" i="46"/>
  <c r="JZ215" i="46"/>
  <c r="JZ216" i="46"/>
  <c r="JZ217" i="46"/>
  <c r="JZ218" i="46"/>
  <c r="JZ219" i="46"/>
  <c r="JZ220" i="46"/>
  <c r="JZ221" i="46"/>
  <c r="JZ222" i="46"/>
  <c r="JZ223" i="46"/>
  <c r="JZ224" i="46"/>
  <c r="JZ225" i="46"/>
  <c r="JZ226" i="46"/>
  <c r="JZ227" i="46"/>
  <c r="JZ228" i="46"/>
  <c r="JZ229" i="46"/>
  <c r="JZ230" i="46"/>
  <c r="JZ231" i="46"/>
  <c r="JZ232" i="46"/>
  <c r="JZ233" i="46"/>
  <c r="JZ234" i="46"/>
  <c r="JZ235" i="46"/>
  <c r="JZ236" i="46"/>
  <c r="JZ237" i="46"/>
  <c r="JZ238" i="46"/>
  <c r="JZ239" i="46"/>
  <c r="JZ240" i="46"/>
  <c r="JZ241" i="46"/>
  <c r="JZ242" i="46"/>
  <c r="JZ243" i="46"/>
  <c r="JZ244" i="46"/>
  <c r="JZ245" i="46"/>
  <c r="JZ246" i="46"/>
  <c r="JZ247" i="46"/>
  <c r="JZ248" i="46"/>
  <c r="JZ249" i="46"/>
  <c r="JZ250" i="46"/>
  <c r="JZ251" i="46"/>
  <c r="JZ252" i="46"/>
  <c r="JZ253" i="46"/>
  <c r="JZ254" i="46"/>
  <c r="JZ255" i="46"/>
  <c r="JZ256" i="46"/>
  <c r="JZ257" i="46"/>
  <c r="JZ258" i="46"/>
  <c r="JZ259" i="46"/>
  <c r="JZ260" i="46"/>
  <c r="JZ261" i="46"/>
  <c r="JZ262" i="46"/>
  <c r="JZ263" i="46"/>
  <c r="JZ264" i="46"/>
  <c r="JZ265" i="46"/>
  <c r="JZ266" i="46"/>
  <c r="JZ267" i="46"/>
  <c r="JZ268" i="46"/>
  <c r="JZ269" i="46"/>
  <c r="JZ270" i="46"/>
  <c r="JZ271" i="46"/>
  <c r="JZ272" i="46"/>
  <c r="JZ273" i="46"/>
  <c r="JZ274" i="46"/>
  <c r="JZ275" i="46"/>
  <c r="JZ276" i="46"/>
  <c r="JZ277" i="46"/>
  <c r="JZ278" i="46"/>
  <c r="JZ279" i="46"/>
  <c r="JZ280" i="46"/>
  <c r="JZ281" i="46"/>
  <c r="JZ282" i="46"/>
  <c r="JZ283" i="46"/>
  <c r="JZ284" i="46"/>
  <c r="JZ285" i="46"/>
  <c r="JZ286" i="46"/>
  <c r="JZ287" i="46"/>
  <c r="JZ288" i="46"/>
  <c r="JZ290" i="46"/>
  <c r="JZ29" i="46"/>
  <c r="JZ17" i="46"/>
  <c r="JZ27" i="46"/>
  <c r="JZ289" i="46"/>
  <c r="JZ16" i="46"/>
  <c r="JZ24" i="46"/>
  <c r="JZ22" i="46"/>
  <c r="JZ21" i="46"/>
  <c r="JZ25" i="46"/>
  <c r="JZ14" i="46"/>
  <c r="JZ19" i="46"/>
  <c r="JZ28" i="46"/>
  <c r="JZ15" i="46"/>
  <c r="JZ18" i="46"/>
  <c r="JY308" i="46"/>
  <c r="DX364" i="46"/>
  <c r="DX365" i="46"/>
  <c r="DX367" i="46" s="1"/>
  <c r="DX366" i="46"/>
  <c r="DY363" i="46" s="1"/>
  <c r="BX52" i="51"/>
  <c r="BY49" i="51" s="1"/>
  <c r="BX53" i="51"/>
  <c r="J72" i="52"/>
  <c r="D73" i="52"/>
  <c r="I73" i="52" s="1"/>
  <c r="CL59" i="51"/>
  <c r="CM56" i="51" s="1"/>
  <c r="CL60" i="51"/>
  <c r="KA26" i="46" l="1"/>
  <c r="KA20" i="46"/>
  <c r="KA23" i="46"/>
  <c r="DX369" i="46"/>
  <c r="JZ292" i="46"/>
  <c r="KB10" i="46"/>
  <c r="KA30" i="46"/>
  <c r="KA31" i="46"/>
  <c r="KA32" i="46"/>
  <c r="KA33" i="46"/>
  <c r="KA34" i="46"/>
  <c r="KA35" i="46"/>
  <c r="KA36" i="46"/>
  <c r="KA37" i="46"/>
  <c r="KA38" i="46"/>
  <c r="KA39" i="46"/>
  <c r="KA40" i="46"/>
  <c r="KA41" i="46"/>
  <c r="KA42" i="46"/>
  <c r="KA43" i="46"/>
  <c r="KA44" i="46"/>
  <c r="KA45" i="46"/>
  <c r="KA46" i="46"/>
  <c r="KA47" i="46"/>
  <c r="KA48" i="46"/>
  <c r="KA49" i="46"/>
  <c r="KA50" i="46"/>
  <c r="KA51" i="46"/>
  <c r="KA52" i="46"/>
  <c r="KA53" i="46"/>
  <c r="KA54" i="46"/>
  <c r="KA55" i="46"/>
  <c r="KA56" i="46"/>
  <c r="KA57" i="46"/>
  <c r="KA58" i="46"/>
  <c r="KA59" i="46"/>
  <c r="KA60" i="46"/>
  <c r="KA61" i="46"/>
  <c r="KA62" i="46"/>
  <c r="KA63" i="46"/>
  <c r="KA64" i="46"/>
  <c r="KA65" i="46"/>
  <c r="KA66" i="46"/>
  <c r="KA67" i="46"/>
  <c r="KA68" i="46"/>
  <c r="KA69" i="46"/>
  <c r="KA70" i="46"/>
  <c r="KA71" i="46"/>
  <c r="KA72" i="46"/>
  <c r="KA73" i="46"/>
  <c r="KA74" i="46"/>
  <c r="KA75" i="46"/>
  <c r="KA76" i="46"/>
  <c r="KA77" i="46"/>
  <c r="KA78" i="46"/>
  <c r="KA79" i="46"/>
  <c r="KA80" i="46"/>
  <c r="KA81" i="46"/>
  <c r="KA82" i="46"/>
  <c r="KA83" i="46"/>
  <c r="KA84" i="46"/>
  <c r="KA85" i="46"/>
  <c r="KA86" i="46"/>
  <c r="KA87" i="46"/>
  <c r="KA88" i="46"/>
  <c r="KA89" i="46"/>
  <c r="KA90" i="46"/>
  <c r="KA91" i="46"/>
  <c r="KA92" i="46"/>
  <c r="KA93" i="46"/>
  <c r="KA94" i="46"/>
  <c r="KA95" i="46"/>
  <c r="KA96" i="46"/>
  <c r="KA97" i="46"/>
  <c r="KA98" i="46"/>
  <c r="KA99" i="46"/>
  <c r="KA100" i="46"/>
  <c r="KA101" i="46"/>
  <c r="KA102" i="46"/>
  <c r="KA103" i="46"/>
  <c r="KA104" i="46"/>
  <c r="KA105" i="46"/>
  <c r="KA106" i="46"/>
  <c r="KA107" i="46"/>
  <c r="KA108" i="46"/>
  <c r="KA109" i="46"/>
  <c r="KA110" i="46"/>
  <c r="KA111" i="46"/>
  <c r="KA112" i="46"/>
  <c r="KA113" i="46"/>
  <c r="KA114" i="46"/>
  <c r="KA115" i="46"/>
  <c r="KA116" i="46"/>
  <c r="KA117" i="46"/>
  <c r="KA118" i="46"/>
  <c r="KA119" i="46"/>
  <c r="KA120" i="46"/>
  <c r="KA121" i="46"/>
  <c r="KA122" i="46"/>
  <c r="KA123" i="46"/>
  <c r="KA124" i="46"/>
  <c r="KA125" i="46"/>
  <c r="KA126" i="46"/>
  <c r="KA127" i="46"/>
  <c r="KA128" i="46"/>
  <c r="KA129" i="46"/>
  <c r="KA130" i="46"/>
  <c r="KA131" i="46"/>
  <c r="KA132" i="46"/>
  <c r="KA133" i="46"/>
  <c r="KA134" i="46"/>
  <c r="KA135" i="46"/>
  <c r="KA136" i="46"/>
  <c r="KA137" i="46"/>
  <c r="KA138" i="46"/>
  <c r="KA139" i="46"/>
  <c r="KA140" i="46"/>
  <c r="KA141" i="46"/>
  <c r="KA142" i="46"/>
  <c r="KA143" i="46"/>
  <c r="KA144" i="46"/>
  <c r="KA145" i="46"/>
  <c r="KA146" i="46"/>
  <c r="KA147" i="46"/>
  <c r="KA148" i="46"/>
  <c r="KA149" i="46"/>
  <c r="KA150" i="46"/>
  <c r="KA151" i="46"/>
  <c r="KA152" i="46"/>
  <c r="KA153" i="46"/>
  <c r="KA154" i="46"/>
  <c r="KA155" i="46"/>
  <c r="KA156" i="46"/>
  <c r="KA157" i="46"/>
  <c r="KA158" i="46"/>
  <c r="KA159" i="46"/>
  <c r="KA160" i="46"/>
  <c r="KA161" i="46"/>
  <c r="KA162" i="46"/>
  <c r="KA163" i="46"/>
  <c r="KA164" i="46"/>
  <c r="KA165" i="46"/>
  <c r="KA166" i="46"/>
  <c r="KA167" i="46"/>
  <c r="KA168" i="46"/>
  <c r="KA169" i="46"/>
  <c r="KA170" i="46"/>
  <c r="KA171" i="46"/>
  <c r="KA172" i="46"/>
  <c r="KA173" i="46"/>
  <c r="KA174" i="46"/>
  <c r="KA175" i="46"/>
  <c r="KA176" i="46"/>
  <c r="KA177" i="46"/>
  <c r="KA178" i="46"/>
  <c r="KA179" i="46"/>
  <c r="KA180" i="46"/>
  <c r="KA181" i="46"/>
  <c r="KA182" i="46"/>
  <c r="KA183" i="46"/>
  <c r="KA184" i="46"/>
  <c r="KA185" i="46"/>
  <c r="KA186" i="46"/>
  <c r="KA187" i="46"/>
  <c r="KA188" i="46"/>
  <c r="KA189" i="46"/>
  <c r="KA190" i="46"/>
  <c r="KA191" i="46"/>
  <c r="KA192" i="46"/>
  <c r="KA193" i="46"/>
  <c r="KA194" i="46"/>
  <c r="KA195" i="46"/>
  <c r="KA196" i="46"/>
  <c r="KA197" i="46"/>
  <c r="KA198" i="46"/>
  <c r="KA199" i="46"/>
  <c r="KA200" i="46"/>
  <c r="KA201" i="46"/>
  <c r="KA202" i="46"/>
  <c r="KA203" i="46"/>
  <c r="KA204" i="46"/>
  <c r="KA205" i="46"/>
  <c r="KA206" i="46"/>
  <c r="KA207" i="46"/>
  <c r="KA208" i="46"/>
  <c r="KA209" i="46"/>
  <c r="KA210" i="46"/>
  <c r="KA211" i="46"/>
  <c r="KA212" i="46"/>
  <c r="KA213" i="46"/>
  <c r="KA214" i="46"/>
  <c r="KA215" i="46"/>
  <c r="KA216" i="46"/>
  <c r="KA217" i="46"/>
  <c r="KA218" i="46"/>
  <c r="KA219" i="46"/>
  <c r="KA220" i="46"/>
  <c r="KA221" i="46"/>
  <c r="KA222" i="46"/>
  <c r="KA223" i="46"/>
  <c r="KA224" i="46"/>
  <c r="KA225" i="46"/>
  <c r="KA226" i="46"/>
  <c r="KA227" i="46"/>
  <c r="KA228" i="46"/>
  <c r="KA229" i="46"/>
  <c r="KA230" i="46"/>
  <c r="KA231" i="46"/>
  <c r="KA232" i="46"/>
  <c r="KA233" i="46"/>
  <c r="KA234" i="46"/>
  <c r="KA235" i="46"/>
  <c r="KA236" i="46"/>
  <c r="KA237" i="46"/>
  <c r="KA238" i="46"/>
  <c r="KA239" i="46"/>
  <c r="KA240" i="46"/>
  <c r="KA241" i="46"/>
  <c r="KA242" i="46"/>
  <c r="KA243" i="46"/>
  <c r="KA244" i="46"/>
  <c r="KA245" i="46"/>
  <c r="KA246" i="46"/>
  <c r="KA247" i="46"/>
  <c r="KA248" i="46"/>
  <c r="KA249" i="46"/>
  <c r="KA250" i="46"/>
  <c r="KA251" i="46"/>
  <c r="KA252" i="46"/>
  <c r="KA253" i="46"/>
  <c r="KA254" i="46"/>
  <c r="KA255" i="46"/>
  <c r="KA256" i="46"/>
  <c r="KA257" i="46"/>
  <c r="KA258" i="46"/>
  <c r="KA259" i="46"/>
  <c r="KA260" i="46"/>
  <c r="KA261" i="46"/>
  <c r="KA262" i="46"/>
  <c r="KA263" i="46"/>
  <c r="KA264" i="46"/>
  <c r="KA265" i="46"/>
  <c r="KA266" i="46"/>
  <c r="KA267" i="46"/>
  <c r="KA268" i="46"/>
  <c r="KA269" i="46"/>
  <c r="KA270" i="46"/>
  <c r="KA271" i="46"/>
  <c r="KA272" i="46"/>
  <c r="KA273" i="46"/>
  <c r="KA274" i="46"/>
  <c r="KA275" i="46"/>
  <c r="KA276" i="46"/>
  <c r="KA277" i="46"/>
  <c r="KA278" i="46"/>
  <c r="KA279" i="46"/>
  <c r="KA280" i="46"/>
  <c r="KA281" i="46"/>
  <c r="KA282" i="46"/>
  <c r="KA283" i="46"/>
  <c r="KA284" i="46"/>
  <c r="KA285" i="46"/>
  <c r="KA286" i="46"/>
  <c r="KA287" i="46"/>
  <c r="KA288" i="46"/>
  <c r="KA290" i="46"/>
  <c r="KA29" i="46"/>
  <c r="KA17" i="46"/>
  <c r="KA27" i="46"/>
  <c r="KA289" i="46"/>
  <c r="KA16" i="46"/>
  <c r="KA24" i="46"/>
  <c r="KA22" i="46"/>
  <c r="KA21" i="46"/>
  <c r="KA25" i="46"/>
  <c r="KA14" i="46"/>
  <c r="KA19" i="46"/>
  <c r="KA28" i="46"/>
  <c r="KA15" i="46"/>
  <c r="KA18" i="46"/>
  <c r="JZ308" i="46"/>
  <c r="DY364" i="46"/>
  <c r="DY365" i="46"/>
  <c r="DY367" i="46" s="1"/>
  <c r="DY366" i="46"/>
  <c r="DZ363" i="46" s="1"/>
  <c r="BY52" i="51"/>
  <c r="BZ49" i="51" s="1"/>
  <c r="BY53" i="51"/>
  <c r="J73" i="52"/>
  <c r="D74" i="52"/>
  <c r="I74" i="52" s="1"/>
  <c r="CM59" i="51"/>
  <c r="CN56" i="51" s="1"/>
  <c r="CM60" i="51"/>
  <c r="KB26" i="46" l="1"/>
  <c r="KB20" i="46"/>
  <c r="KB23" i="46"/>
  <c r="DY369" i="46"/>
  <c r="KA292" i="46"/>
  <c r="KC10" i="46"/>
  <c r="KB30" i="46"/>
  <c r="KB31" i="46"/>
  <c r="KB32" i="46"/>
  <c r="KB33" i="46"/>
  <c r="KB34" i="46"/>
  <c r="KB35" i="46"/>
  <c r="KB36" i="46"/>
  <c r="KB37" i="46"/>
  <c r="KB38" i="46"/>
  <c r="KB39" i="46"/>
  <c r="KB40" i="46"/>
  <c r="KB41" i="46"/>
  <c r="KB42" i="46"/>
  <c r="KB43" i="46"/>
  <c r="KB44" i="46"/>
  <c r="KB45" i="46"/>
  <c r="KB46" i="46"/>
  <c r="KB47" i="46"/>
  <c r="KB48" i="46"/>
  <c r="KB49" i="46"/>
  <c r="KB50" i="46"/>
  <c r="KB51" i="46"/>
  <c r="KB52" i="46"/>
  <c r="KB53" i="46"/>
  <c r="KB54" i="46"/>
  <c r="KB55" i="46"/>
  <c r="KB56" i="46"/>
  <c r="KB57" i="46"/>
  <c r="KB58" i="46"/>
  <c r="KB59" i="46"/>
  <c r="KB60" i="46"/>
  <c r="KB61" i="46"/>
  <c r="KB62" i="46"/>
  <c r="KB63" i="46"/>
  <c r="KB64" i="46"/>
  <c r="KB65" i="46"/>
  <c r="KB66" i="46"/>
  <c r="KB67" i="46"/>
  <c r="KB68" i="46"/>
  <c r="KB69" i="46"/>
  <c r="KB70" i="46"/>
  <c r="KB71" i="46"/>
  <c r="KB72" i="46"/>
  <c r="KB73" i="46"/>
  <c r="KB74" i="46"/>
  <c r="KB75" i="46"/>
  <c r="KB76" i="46"/>
  <c r="KB77" i="46"/>
  <c r="KB78" i="46"/>
  <c r="KB79" i="46"/>
  <c r="KB80" i="46"/>
  <c r="KB81" i="46"/>
  <c r="KB82" i="46"/>
  <c r="KB83" i="46"/>
  <c r="KB84" i="46"/>
  <c r="KB85" i="46"/>
  <c r="KB86" i="46"/>
  <c r="KB87" i="46"/>
  <c r="KB88" i="46"/>
  <c r="KB89" i="46"/>
  <c r="KB90" i="46"/>
  <c r="KB91" i="46"/>
  <c r="KB92" i="46"/>
  <c r="KB93" i="46"/>
  <c r="KB94" i="46"/>
  <c r="KB95" i="46"/>
  <c r="KB96" i="46"/>
  <c r="KB97" i="46"/>
  <c r="KB98" i="46"/>
  <c r="KB99" i="46"/>
  <c r="KB100" i="46"/>
  <c r="KB101" i="46"/>
  <c r="KB102" i="46"/>
  <c r="KB103" i="46"/>
  <c r="KB104" i="46"/>
  <c r="KB105" i="46"/>
  <c r="KB106" i="46"/>
  <c r="KB107" i="46"/>
  <c r="KB108" i="46"/>
  <c r="KB109" i="46"/>
  <c r="KB110" i="46"/>
  <c r="KB111" i="46"/>
  <c r="KB112" i="46"/>
  <c r="KB113" i="46"/>
  <c r="KB114" i="46"/>
  <c r="KB115" i="46"/>
  <c r="KB116" i="46"/>
  <c r="KB117" i="46"/>
  <c r="KB118" i="46"/>
  <c r="KB119" i="46"/>
  <c r="KB120" i="46"/>
  <c r="KB121" i="46"/>
  <c r="KB122" i="46"/>
  <c r="KB123" i="46"/>
  <c r="KB124" i="46"/>
  <c r="KB125" i="46"/>
  <c r="KB126" i="46"/>
  <c r="KB127" i="46"/>
  <c r="KB128" i="46"/>
  <c r="KB129" i="46"/>
  <c r="KB130" i="46"/>
  <c r="KB131" i="46"/>
  <c r="KB132" i="46"/>
  <c r="KB133" i="46"/>
  <c r="KB134" i="46"/>
  <c r="KB135" i="46"/>
  <c r="KB136" i="46"/>
  <c r="KB137" i="46"/>
  <c r="KB138" i="46"/>
  <c r="KB139" i="46"/>
  <c r="KB140" i="46"/>
  <c r="KB141" i="46"/>
  <c r="KB142" i="46"/>
  <c r="KB143" i="46"/>
  <c r="KB144" i="46"/>
  <c r="KB145" i="46"/>
  <c r="KB146" i="46"/>
  <c r="KB147" i="46"/>
  <c r="KB148" i="46"/>
  <c r="KB149" i="46"/>
  <c r="KB150" i="46"/>
  <c r="KB151" i="46"/>
  <c r="KB152" i="46"/>
  <c r="KB153" i="46"/>
  <c r="KB154" i="46"/>
  <c r="KB155" i="46"/>
  <c r="KB156" i="46"/>
  <c r="KB157" i="46"/>
  <c r="KB158" i="46"/>
  <c r="KB159" i="46"/>
  <c r="KB160" i="46"/>
  <c r="KB161" i="46"/>
  <c r="KB162" i="46"/>
  <c r="KB163" i="46"/>
  <c r="KB164" i="46"/>
  <c r="KB165" i="46"/>
  <c r="KB166" i="46"/>
  <c r="KB167" i="46"/>
  <c r="KB168" i="46"/>
  <c r="KB169" i="46"/>
  <c r="KB170" i="46"/>
  <c r="KB171" i="46"/>
  <c r="KB172" i="46"/>
  <c r="KB173" i="46"/>
  <c r="KB174" i="46"/>
  <c r="KB175" i="46"/>
  <c r="KB176" i="46"/>
  <c r="KB177" i="46"/>
  <c r="KB178" i="46"/>
  <c r="KB179" i="46"/>
  <c r="KB180" i="46"/>
  <c r="KB181" i="46"/>
  <c r="KB182" i="46"/>
  <c r="KB183" i="46"/>
  <c r="KB184" i="46"/>
  <c r="KB185" i="46"/>
  <c r="KB186" i="46"/>
  <c r="KB187" i="46"/>
  <c r="KB188" i="46"/>
  <c r="KB189" i="46"/>
  <c r="KB190" i="46"/>
  <c r="KB191" i="46"/>
  <c r="KB192" i="46"/>
  <c r="KB193" i="46"/>
  <c r="KB194" i="46"/>
  <c r="KB195" i="46"/>
  <c r="KB196" i="46"/>
  <c r="KB197" i="46"/>
  <c r="KB198" i="46"/>
  <c r="KB199" i="46"/>
  <c r="KB200" i="46"/>
  <c r="KB201" i="46"/>
  <c r="KB202" i="46"/>
  <c r="KB203" i="46"/>
  <c r="KB204" i="46"/>
  <c r="KB205" i="46"/>
  <c r="KB206" i="46"/>
  <c r="KB207" i="46"/>
  <c r="KB208" i="46"/>
  <c r="KB209" i="46"/>
  <c r="KB210" i="46"/>
  <c r="KB211" i="46"/>
  <c r="KB212" i="46"/>
  <c r="KB213" i="46"/>
  <c r="KB214" i="46"/>
  <c r="KB215" i="46"/>
  <c r="KB216" i="46"/>
  <c r="KB217" i="46"/>
  <c r="KB218" i="46"/>
  <c r="KB219" i="46"/>
  <c r="KB220" i="46"/>
  <c r="KB221" i="46"/>
  <c r="KB222" i="46"/>
  <c r="KB223" i="46"/>
  <c r="KB224" i="46"/>
  <c r="KB225" i="46"/>
  <c r="KB226" i="46"/>
  <c r="KB227" i="46"/>
  <c r="KB228" i="46"/>
  <c r="KB229" i="46"/>
  <c r="KB230" i="46"/>
  <c r="KB231" i="46"/>
  <c r="KB232" i="46"/>
  <c r="KB233" i="46"/>
  <c r="KB234" i="46"/>
  <c r="KB235" i="46"/>
  <c r="KB236" i="46"/>
  <c r="KB237" i="46"/>
  <c r="KB238" i="46"/>
  <c r="KB239" i="46"/>
  <c r="KB240" i="46"/>
  <c r="KB241" i="46"/>
  <c r="KB242" i="46"/>
  <c r="KB243" i="46"/>
  <c r="KB244" i="46"/>
  <c r="KB245" i="46"/>
  <c r="KB246" i="46"/>
  <c r="KB247" i="46"/>
  <c r="KB248" i="46"/>
  <c r="KB249" i="46"/>
  <c r="KB250" i="46"/>
  <c r="KB251" i="46"/>
  <c r="KB252" i="46"/>
  <c r="KB253" i="46"/>
  <c r="KB254" i="46"/>
  <c r="KB255" i="46"/>
  <c r="KB256" i="46"/>
  <c r="KB257" i="46"/>
  <c r="KB258" i="46"/>
  <c r="KB259" i="46"/>
  <c r="KB260" i="46"/>
  <c r="KB261" i="46"/>
  <c r="KB262" i="46"/>
  <c r="KB263" i="46"/>
  <c r="KB264" i="46"/>
  <c r="KB265" i="46"/>
  <c r="KB266" i="46"/>
  <c r="KB267" i="46"/>
  <c r="KB268" i="46"/>
  <c r="KB269" i="46"/>
  <c r="KB270" i="46"/>
  <c r="KB271" i="46"/>
  <c r="KB272" i="46"/>
  <c r="KB273" i="46"/>
  <c r="KB274" i="46"/>
  <c r="KB275" i="46"/>
  <c r="KB276" i="46"/>
  <c r="KB277" i="46"/>
  <c r="KB278" i="46"/>
  <c r="KB279" i="46"/>
  <c r="KB280" i="46"/>
  <c r="KB281" i="46"/>
  <c r="KB282" i="46"/>
  <c r="KB283" i="46"/>
  <c r="KB284" i="46"/>
  <c r="KB285" i="46"/>
  <c r="KB286" i="46"/>
  <c r="KB287" i="46"/>
  <c r="KB288" i="46"/>
  <c r="KB290" i="46"/>
  <c r="KB29" i="46"/>
  <c r="KB17" i="46"/>
  <c r="KB27" i="46"/>
  <c r="KB289" i="46"/>
  <c r="KB16" i="46"/>
  <c r="KB24" i="46"/>
  <c r="KB22" i="46"/>
  <c r="KB21" i="46"/>
  <c r="KB25" i="46"/>
  <c r="KB14" i="46"/>
  <c r="KB19" i="46"/>
  <c r="KB28" i="46"/>
  <c r="KB15" i="46"/>
  <c r="KB18" i="46"/>
  <c r="KA308" i="46"/>
  <c r="DZ364" i="46"/>
  <c r="DZ365" i="46"/>
  <c r="DZ367" i="46" s="1"/>
  <c r="DZ366" i="46"/>
  <c r="EA363" i="46" s="1"/>
  <c r="BZ52" i="51"/>
  <c r="CA49" i="51" s="1"/>
  <c r="BZ53" i="51"/>
  <c r="J74" i="52"/>
  <c r="D75" i="52"/>
  <c r="I75" i="52" s="1"/>
  <c r="CN60" i="51"/>
  <c r="CN59" i="51"/>
  <c r="CO56" i="51" s="1"/>
  <c r="KC26" i="46" l="1"/>
  <c r="KC20" i="46"/>
  <c r="KC23" i="46"/>
  <c r="DZ369" i="46"/>
  <c r="KB292" i="46"/>
  <c r="KD10" i="46"/>
  <c r="KC30" i="46"/>
  <c r="KC31" i="46"/>
  <c r="KC32" i="46"/>
  <c r="KC33" i="46"/>
  <c r="KC34" i="46"/>
  <c r="KC35" i="46"/>
  <c r="KC36" i="46"/>
  <c r="KC37" i="46"/>
  <c r="KC38" i="46"/>
  <c r="KC39" i="46"/>
  <c r="KC40" i="46"/>
  <c r="KC41" i="46"/>
  <c r="KC42" i="46"/>
  <c r="KC43" i="46"/>
  <c r="KC44" i="46"/>
  <c r="KC45" i="46"/>
  <c r="KC46" i="46"/>
  <c r="KC47" i="46"/>
  <c r="KC48" i="46"/>
  <c r="KC49" i="46"/>
  <c r="KC50" i="46"/>
  <c r="KC51" i="46"/>
  <c r="KC52" i="46"/>
  <c r="KC53" i="46"/>
  <c r="KC54" i="46"/>
  <c r="KC55" i="46"/>
  <c r="KC56" i="46"/>
  <c r="KC57" i="46"/>
  <c r="KC58" i="46"/>
  <c r="KC59" i="46"/>
  <c r="KC60" i="46"/>
  <c r="KC61" i="46"/>
  <c r="KC62" i="46"/>
  <c r="KC63" i="46"/>
  <c r="KC64" i="46"/>
  <c r="KC65" i="46"/>
  <c r="KC66" i="46"/>
  <c r="KC67" i="46"/>
  <c r="KC68" i="46"/>
  <c r="KC69" i="46"/>
  <c r="KC70" i="46"/>
  <c r="KC71" i="46"/>
  <c r="KC72" i="46"/>
  <c r="KC73" i="46"/>
  <c r="KC74" i="46"/>
  <c r="KC75" i="46"/>
  <c r="KC76" i="46"/>
  <c r="KC77" i="46"/>
  <c r="KC78" i="46"/>
  <c r="KC79" i="46"/>
  <c r="KC80" i="46"/>
  <c r="KC81" i="46"/>
  <c r="KC82" i="46"/>
  <c r="KC83" i="46"/>
  <c r="KC84" i="46"/>
  <c r="KC85" i="46"/>
  <c r="KC86" i="46"/>
  <c r="KC87" i="46"/>
  <c r="KC88" i="46"/>
  <c r="KC89" i="46"/>
  <c r="KC90" i="46"/>
  <c r="KC91" i="46"/>
  <c r="KC92" i="46"/>
  <c r="KC93" i="46"/>
  <c r="KC94" i="46"/>
  <c r="KC95" i="46"/>
  <c r="KC96" i="46"/>
  <c r="KC97" i="46"/>
  <c r="KC98" i="46"/>
  <c r="KC99" i="46"/>
  <c r="KC100" i="46"/>
  <c r="KC101" i="46"/>
  <c r="KC102" i="46"/>
  <c r="KC103" i="46"/>
  <c r="KC104" i="46"/>
  <c r="KC105" i="46"/>
  <c r="KC106" i="46"/>
  <c r="KC107" i="46"/>
  <c r="KC108" i="46"/>
  <c r="KC109" i="46"/>
  <c r="KC110" i="46"/>
  <c r="KC111" i="46"/>
  <c r="KC112" i="46"/>
  <c r="KC113" i="46"/>
  <c r="KC114" i="46"/>
  <c r="KC115" i="46"/>
  <c r="KC116" i="46"/>
  <c r="KC117" i="46"/>
  <c r="KC118" i="46"/>
  <c r="KC119" i="46"/>
  <c r="KC120" i="46"/>
  <c r="KC121" i="46"/>
  <c r="KC122" i="46"/>
  <c r="KC123" i="46"/>
  <c r="KC124" i="46"/>
  <c r="KC125" i="46"/>
  <c r="KC126" i="46"/>
  <c r="KC127" i="46"/>
  <c r="KC128" i="46"/>
  <c r="KC129" i="46"/>
  <c r="KC130" i="46"/>
  <c r="KC131" i="46"/>
  <c r="KC132" i="46"/>
  <c r="KC133" i="46"/>
  <c r="KC134" i="46"/>
  <c r="KC135" i="46"/>
  <c r="KC136" i="46"/>
  <c r="KC137" i="46"/>
  <c r="KC138" i="46"/>
  <c r="KC139" i="46"/>
  <c r="KC140" i="46"/>
  <c r="KC141" i="46"/>
  <c r="KC142" i="46"/>
  <c r="KC143" i="46"/>
  <c r="KC144" i="46"/>
  <c r="KC145" i="46"/>
  <c r="KC146" i="46"/>
  <c r="KC147" i="46"/>
  <c r="KC148" i="46"/>
  <c r="KC149" i="46"/>
  <c r="KC150" i="46"/>
  <c r="KC151" i="46"/>
  <c r="KC152" i="46"/>
  <c r="KC153" i="46"/>
  <c r="KC154" i="46"/>
  <c r="KC155" i="46"/>
  <c r="KC156" i="46"/>
  <c r="KC157" i="46"/>
  <c r="KC158" i="46"/>
  <c r="KC159" i="46"/>
  <c r="KC160" i="46"/>
  <c r="KC161" i="46"/>
  <c r="KC162" i="46"/>
  <c r="KC163" i="46"/>
  <c r="KC164" i="46"/>
  <c r="KC165" i="46"/>
  <c r="KC166" i="46"/>
  <c r="KC167" i="46"/>
  <c r="KC168" i="46"/>
  <c r="KC169" i="46"/>
  <c r="KC170" i="46"/>
  <c r="KC171" i="46"/>
  <c r="KC172" i="46"/>
  <c r="KC173" i="46"/>
  <c r="KC174" i="46"/>
  <c r="KC175" i="46"/>
  <c r="KC176" i="46"/>
  <c r="KC177" i="46"/>
  <c r="KC178" i="46"/>
  <c r="KC179" i="46"/>
  <c r="KC180" i="46"/>
  <c r="KC181" i="46"/>
  <c r="KC182" i="46"/>
  <c r="KC183" i="46"/>
  <c r="KC184" i="46"/>
  <c r="KC185" i="46"/>
  <c r="KC186" i="46"/>
  <c r="KC187" i="46"/>
  <c r="KC188" i="46"/>
  <c r="KC189" i="46"/>
  <c r="KC190" i="46"/>
  <c r="KC191" i="46"/>
  <c r="KC192" i="46"/>
  <c r="KC193" i="46"/>
  <c r="KC194" i="46"/>
  <c r="KC195" i="46"/>
  <c r="KC196" i="46"/>
  <c r="KC197" i="46"/>
  <c r="KC198" i="46"/>
  <c r="KC199" i="46"/>
  <c r="KC200" i="46"/>
  <c r="KC201" i="46"/>
  <c r="KC202" i="46"/>
  <c r="KC203" i="46"/>
  <c r="KC204" i="46"/>
  <c r="KC205" i="46"/>
  <c r="KC206" i="46"/>
  <c r="KC207" i="46"/>
  <c r="KC208" i="46"/>
  <c r="KC209" i="46"/>
  <c r="KC210" i="46"/>
  <c r="KC211" i="46"/>
  <c r="KC212" i="46"/>
  <c r="KC213" i="46"/>
  <c r="KC214" i="46"/>
  <c r="KC215" i="46"/>
  <c r="KC216" i="46"/>
  <c r="KC217" i="46"/>
  <c r="KC218" i="46"/>
  <c r="KC219" i="46"/>
  <c r="KC220" i="46"/>
  <c r="KC221" i="46"/>
  <c r="KC222" i="46"/>
  <c r="KC223" i="46"/>
  <c r="KC224" i="46"/>
  <c r="KC225" i="46"/>
  <c r="KC226" i="46"/>
  <c r="KC227" i="46"/>
  <c r="KC228" i="46"/>
  <c r="KC229" i="46"/>
  <c r="KC230" i="46"/>
  <c r="KC231" i="46"/>
  <c r="KC232" i="46"/>
  <c r="KC233" i="46"/>
  <c r="KC234" i="46"/>
  <c r="KC235" i="46"/>
  <c r="KC236" i="46"/>
  <c r="KC237" i="46"/>
  <c r="KC238" i="46"/>
  <c r="KC239" i="46"/>
  <c r="KC240" i="46"/>
  <c r="KC241" i="46"/>
  <c r="KC242" i="46"/>
  <c r="KC243" i="46"/>
  <c r="KC244" i="46"/>
  <c r="KC245" i="46"/>
  <c r="KC246" i="46"/>
  <c r="KC247" i="46"/>
  <c r="KC248" i="46"/>
  <c r="KC249" i="46"/>
  <c r="KC250" i="46"/>
  <c r="KC251" i="46"/>
  <c r="KC252" i="46"/>
  <c r="KC253" i="46"/>
  <c r="KC254" i="46"/>
  <c r="KC255" i="46"/>
  <c r="KC256" i="46"/>
  <c r="KC257" i="46"/>
  <c r="KC258" i="46"/>
  <c r="KC259" i="46"/>
  <c r="KC260" i="46"/>
  <c r="KC261" i="46"/>
  <c r="KC262" i="46"/>
  <c r="KC263" i="46"/>
  <c r="KC264" i="46"/>
  <c r="KC265" i="46"/>
  <c r="KC266" i="46"/>
  <c r="KC267" i="46"/>
  <c r="KC268" i="46"/>
  <c r="KC269" i="46"/>
  <c r="KC270" i="46"/>
  <c r="KC271" i="46"/>
  <c r="KC272" i="46"/>
  <c r="KC273" i="46"/>
  <c r="KC274" i="46"/>
  <c r="KC275" i="46"/>
  <c r="KC276" i="46"/>
  <c r="KC277" i="46"/>
  <c r="KC278" i="46"/>
  <c r="KC279" i="46"/>
  <c r="KC280" i="46"/>
  <c r="KC281" i="46"/>
  <c r="KC282" i="46"/>
  <c r="KC283" i="46"/>
  <c r="KC284" i="46"/>
  <c r="KC285" i="46"/>
  <c r="KC286" i="46"/>
  <c r="KC287" i="46"/>
  <c r="KC288" i="46"/>
  <c r="KC290" i="46"/>
  <c r="KC29" i="46"/>
  <c r="KC17" i="46"/>
  <c r="KC27" i="46"/>
  <c r="KC289" i="46"/>
  <c r="KC16" i="46"/>
  <c r="KC24" i="46"/>
  <c r="KC22" i="46"/>
  <c r="KC21" i="46"/>
  <c r="KC25" i="46"/>
  <c r="KC14" i="46"/>
  <c r="KC19" i="46"/>
  <c r="KC28" i="46"/>
  <c r="KC15" i="46"/>
  <c r="KC18" i="46"/>
  <c r="KB308" i="46"/>
  <c r="EA364" i="46"/>
  <c r="EA365" i="46"/>
  <c r="EA367" i="46" s="1"/>
  <c r="EA366" i="46"/>
  <c r="EB363" i="46" s="1"/>
  <c r="CA53" i="51"/>
  <c r="CA52" i="51"/>
  <c r="CB49" i="51" s="1"/>
  <c r="J75" i="52"/>
  <c r="D76" i="52"/>
  <c r="I76" i="52" s="1"/>
  <c r="CO60" i="51"/>
  <c r="CO59" i="51"/>
  <c r="CP56" i="51" s="1"/>
  <c r="KD22" i="46" l="1"/>
  <c r="KD26" i="46"/>
  <c r="KD20" i="46"/>
  <c r="KD23" i="46"/>
  <c r="EA369" i="46"/>
  <c r="KC292" i="46"/>
  <c r="KE10" i="46"/>
  <c r="KD30" i="46"/>
  <c r="KD31" i="46"/>
  <c r="KD32" i="46"/>
  <c r="KD33" i="46"/>
  <c r="KD34" i="46"/>
  <c r="KD35" i="46"/>
  <c r="KD36" i="46"/>
  <c r="KD37" i="46"/>
  <c r="KD38" i="46"/>
  <c r="KD39" i="46"/>
  <c r="KD40" i="46"/>
  <c r="KD41" i="46"/>
  <c r="KD42" i="46"/>
  <c r="KD43" i="46"/>
  <c r="KD44" i="46"/>
  <c r="KD45" i="46"/>
  <c r="KD46" i="46"/>
  <c r="KD47" i="46"/>
  <c r="KD48" i="46"/>
  <c r="KD49" i="46"/>
  <c r="KD50" i="46"/>
  <c r="KD51" i="46"/>
  <c r="KD52" i="46"/>
  <c r="KD53" i="46"/>
  <c r="KD54" i="46"/>
  <c r="KD55" i="46"/>
  <c r="KD56" i="46"/>
  <c r="KD57" i="46"/>
  <c r="KD58" i="46"/>
  <c r="KD59" i="46"/>
  <c r="KD60" i="46"/>
  <c r="KD61" i="46"/>
  <c r="KD62" i="46"/>
  <c r="KD63" i="46"/>
  <c r="KD64" i="46"/>
  <c r="KD65" i="46"/>
  <c r="KD66" i="46"/>
  <c r="KD67" i="46"/>
  <c r="KD68" i="46"/>
  <c r="KD69" i="46"/>
  <c r="KD70" i="46"/>
  <c r="KD71" i="46"/>
  <c r="KD72" i="46"/>
  <c r="KD73" i="46"/>
  <c r="KD74" i="46"/>
  <c r="KD75" i="46"/>
  <c r="KD76" i="46"/>
  <c r="KD77" i="46"/>
  <c r="KD78" i="46"/>
  <c r="KD79" i="46"/>
  <c r="KD80" i="46"/>
  <c r="KD81" i="46"/>
  <c r="KD82" i="46"/>
  <c r="KD83" i="46"/>
  <c r="KD84" i="46"/>
  <c r="KD85" i="46"/>
  <c r="KD86" i="46"/>
  <c r="KD87" i="46"/>
  <c r="KD88" i="46"/>
  <c r="KD89" i="46"/>
  <c r="KD90" i="46"/>
  <c r="KD91" i="46"/>
  <c r="KD92" i="46"/>
  <c r="KD93" i="46"/>
  <c r="KD94" i="46"/>
  <c r="KD95" i="46"/>
  <c r="KD96" i="46"/>
  <c r="KD97" i="46"/>
  <c r="KD98" i="46"/>
  <c r="KD99" i="46"/>
  <c r="KD100" i="46"/>
  <c r="KD101" i="46"/>
  <c r="KD102" i="46"/>
  <c r="KD103" i="46"/>
  <c r="KD104" i="46"/>
  <c r="KD105" i="46"/>
  <c r="KD106" i="46"/>
  <c r="KD107" i="46"/>
  <c r="KD108" i="46"/>
  <c r="KD109" i="46"/>
  <c r="KD110" i="46"/>
  <c r="KD111" i="46"/>
  <c r="KD112" i="46"/>
  <c r="KD113" i="46"/>
  <c r="KD114" i="46"/>
  <c r="KD115" i="46"/>
  <c r="KD116" i="46"/>
  <c r="KD117" i="46"/>
  <c r="KD118" i="46"/>
  <c r="KD119" i="46"/>
  <c r="KD120" i="46"/>
  <c r="KD121" i="46"/>
  <c r="KD122" i="46"/>
  <c r="KD123" i="46"/>
  <c r="KD124" i="46"/>
  <c r="KD125" i="46"/>
  <c r="KD126" i="46"/>
  <c r="KD127" i="46"/>
  <c r="KD128" i="46"/>
  <c r="KD129" i="46"/>
  <c r="KD130" i="46"/>
  <c r="KD131" i="46"/>
  <c r="KD132" i="46"/>
  <c r="KD133" i="46"/>
  <c r="KD134" i="46"/>
  <c r="KD135" i="46"/>
  <c r="KD136" i="46"/>
  <c r="KD137" i="46"/>
  <c r="KD138" i="46"/>
  <c r="KD139" i="46"/>
  <c r="KD140" i="46"/>
  <c r="KD141" i="46"/>
  <c r="KD142" i="46"/>
  <c r="KD143" i="46"/>
  <c r="KD144" i="46"/>
  <c r="KD145" i="46"/>
  <c r="KD146" i="46"/>
  <c r="KD147" i="46"/>
  <c r="KD148" i="46"/>
  <c r="KD149" i="46"/>
  <c r="KD150" i="46"/>
  <c r="KD151" i="46"/>
  <c r="KD152" i="46"/>
  <c r="KD153" i="46"/>
  <c r="KD154" i="46"/>
  <c r="KD155" i="46"/>
  <c r="KD156" i="46"/>
  <c r="KD157" i="46"/>
  <c r="KD158" i="46"/>
  <c r="KD159" i="46"/>
  <c r="KD160" i="46"/>
  <c r="KD161" i="46"/>
  <c r="KD162" i="46"/>
  <c r="KD163" i="46"/>
  <c r="KD164" i="46"/>
  <c r="KD165" i="46"/>
  <c r="KD166" i="46"/>
  <c r="KD167" i="46"/>
  <c r="KD168" i="46"/>
  <c r="KD169" i="46"/>
  <c r="KD170" i="46"/>
  <c r="KD171" i="46"/>
  <c r="KD172" i="46"/>
  <c r="KD173" i="46"/>
  <c r="KD174" i="46"/>
  <c r="KD175" i="46"/>
  <c r="KD176" i="46"/>
  <c r="KD177" i="46"/>
  <c r="KD178" i="46"/>
  <c r="KD179" i="46"/>
  <c r="KD180" i="46"/>
  <c r="KD181" i="46"/>
  <c r="KD182" i="46"/>
  <c r="KD183" i="46"/>
  <c r="KD184" i="46"/>
  <c r="KD185" i="46"/>
  <c r="KD186" i="46"/>
  <c r="KD187" i="46"/>
  <c r="KD188" i="46"/>
  <c r="KD189" i="46"/>
  <c r="KD190" i="46"/>
  <c r="KD191" i="46"/>
  <c r="KD192" i="46"/>
  <c r="KD193" i="46"/>
  <c r="KD194" i="46"/>
  <c r="KD195" i="46"/>
  <c r="KD196" i="46"/>
  <c r="KD197" i="46"/>
  <c r="KD198" i="46"/>
  <c r="KD199" i="46"/>
  <c r="KD200" i="46"/>
  <c r="KD201" i="46"/>
  <c r="KD202" i="46"/>
  <c r="KD203" i="46"/>
  <c r="KD204" i="46"/>
  <c r="KD205" i="46"/>
  <c r="KD206" i="46"/>
  <c r="KD207" i="46"/>
  <c r="KD208" i="46"/>
  <c r="KD209" i="46"/>
  <c r="KD210" i="46"/>
  <c r="KD211" i="46"/>
  <c r="KD212" i="46"/>
  <c r="KD213" i="46"/>
  <c r="KD214" i="46"/>
  <c r="KD215" i="46"/>
  <c r="KD216" i="46"/>
  <c r="KD217" i="46"/>
  <c r="KD218" i="46"/>
  <c r="KD219" i="46"/>
  <c r="KD220" i="46"/>
  <c r="KD221" i="46"/>
  <c r="KD222" i="46"/>
  <c r="KD223" i="46"/>
  <c r="KD224" i="46"/>
  <c r="KD225" i="46"/>
  <c r="KD226" i="46"/>
  <c r="KD227" i="46"/>
  <c r="KD228" i="46"/>
  <c r="KD229" i="46"/>
  <c r="KD230" i="46"/>
  <c r="KD231" i="46"/>
  <c r="KD232" i="46"/>
  <c r="KD233" i="46"/>
  <c r="KD234" i="46"/>
  <c r="KD235" i="46"/>
  <c r="KD236" i="46"/>
  <c r="KD237" i="46"/>
  <c r="KD238" i="46"/>
  <c r="KD239" i="46"/>
  <c r="KD240" i="46"/>
  <c r="KD241" i="46"/>
  <c r="KD242" i="46"/>
  <c r="KD243" i="46"/>
  <c r="KD244" i="46"/>
  <c r="KD245" i="46"/>
  <c r="KD246" i="46"/>
  <c r="KD247" i="46"/>
  <c r="KD248" i="46"/>
  <c r="KD249" i="46"/>
  <c r="KD250" i="46"/>
  <c r="KD251" i="46"/>
  <c r="KD252" i="46"/>
  <c r="KD253" i="46"/>
  <c r="KD254" i="46"/>
  <c r="KD255" i="46"/>
  <c r="KD256" i="46"/>
  <c r="KD257" i="46"/>
  <c r="KD258" i="46"/>
  <c r="KD259" i="46"/>
  <c r="KD260" i="46"/>
  <c r="KD261" i="46"/>
  <c r="KD262" i="46"/>
  <c r="KD263" i="46"/>
  <c r="KD264" i="46"/>
  <c r="KD265" i="46"/>
  <c r="KD266" i="46"/>
  <c r="KD267" i="46"/>
  <c r="KD268" i="46"/>
  <c r="KD269" i="46"/>
  <c r="KD270" i="46"/>
  <c r="KD271" i="46"/>
  <c r="KD272" i="46"/>
  <c r="KD273" i="46"/>
  <c r="KD274" i="46"/>
  <c r="KD275" i="46"/>
  <c r="KD276" i="46"/>
  <c r="KD277" i="46"/>
  <c r="KD278" i="46"/>
  <c r="KD279" i="46"/>
  <c r="KD280" i="46"/>
  <c r="KD281" i="46"/>
  <c r="KD282" i="46"/>
  <c r="KD283" i="46"/>
  <c r="KD284" i="46"/>
  <c r="KD285" i="46"/>
  <c r="KD286" i="46"/>
  <c r="KD287" i="46"/>
  <c r="KD288" i="46"/>
  <c r="KD290" i="46"/>
  <c r="KD29" i="46"/>
  <c r="KD17" i="46"/>
  <c r="KD27" i="46"/>
  <c r="KD289" i="46"/>
  <c r="KD16" i="46"/>
  <c r="KD24" i="46"/>
  <c r="KD21" i="46"/>
  <c r="KD25" i="46"/>
  <c r="KD14" i="46"/>
  <c r="KD19" i="46"/>
  <c r="KD28" i="46"/>
  <c r="KD15" i="46"/>
  <c r="KD18" i="46"/>
  <c r="KC308" i="46"/>
  <c r="EB364" i="46"/>
  <c r="EB365" i="46"/>
  <c r="EB367" i="46" s="1"/>
  <c r="EB366" i="46"/>
  <c r="EC363" i="46" s="1"/>
  <c r="CB53" i="51"/>
  <c r="CB52" i="51"/>
  <c r="CC49" i="51" s="1"/>
  <c r="J76" i="52"/>
  <c r="D77" i="52"/>
  <c r="I77" i="52" s="1"/>
  <c r="CP60" i="51"/>
  <c r="CP59" i="51"/>
  <c r="CQ56" i="51" s="1"/>
  <c r="KE22" i="46" l="1"/>
  <c r="KE26" i="46"/>
  <c r="KE20" i="46"/>
  <c r="KE23" i="46"/>
  <c r="EB369" i="46"/>
  <c r="KD292" i="46"/>
  <c r="KF10" i="46"/>
  <c r="KE30" i="46"/>
  <c r="KE31" i="46"/>
  <c r="KE32" i="46"/>
  <c r="KE33" i="46"/>
  <c r="KE34" i="46"/>
  <c r="KE35" i="46"/>
  <c r="KE36" i="46"/>
  <c r="KE37" i="46"/>
  <c r="KE38" i="46"/>
  <c r="KE39" i="46"/>
  <c r="KE40" i="46"/>
  <c r="KE41" i="46"/>
  <c r="KE42" i="46"/>
  <c r="KE43" i="46"/>
  <c r="KE44" i="46"/>
  <c r="KE45" i="46"/>
  <c r="KE46" i="46"/>
  <c r="KE47" i="46"/>
  <c r="KE48" i="46"/>
  <c r="KE49" i="46"/>
  <c r="KE50" i="46"/>
  <c r="KE51" i="46"/>
  <c r="KE52" i="46"/>
  <c r="KE53" i="46"/>
  <c r="KE54" i="46"/>
  <c r="KE55" i="46"/>
  <c r="KE56" i="46"/>
  <c r="KE57" i="46"/>
  <c r="KE58" i="46"/>
  <c r="KE59" i="46"/>
  <c r="KE60" i="46"/>
  <c r="KE61" i="46"/>
  <c r="KE62" i="46"/>
  <c r="KE63" i="46"/>
  <c r="KE64" i="46"/>
  <c r="KE65" i="46"/>
  <c r="KE66" i="46"/>
  <c r="KE67" i="46"/>
  <c r="KE68" i="46"/>
  <c r="KE69" i="46"/>
  <c r="KE70" i="46"/>
  <c r="KE71" i="46"/>
  <c r="KE72" i="46"/>
  <c r="KE73" i="46"/>
  <c r="KE74" i="46"/>
  <c r="KE75" i="46"/>
  <c r="KE76" i="46"/>
  <c r="KE77" i="46"/>
  <c r="KE78" i="46"/>
  <c r="KE79" i="46"/>
  <c r="KE80" i="46"/>
  <c r="KE81" i="46"/>
  <c r="KE82" i="46"/>
  <c r="KE83" i="46"/>
  <c r="KE84" i="46"/>
  <c r="KE85" i="46"/>
  <c r="KE86" i="46"/>
  <c r="KE87" i="46"/>
  <c r="KE88" i="46"/>
  <c r="KE89" i="46"/>
  <c r="KE90" i="46"/>
  <c r="KE91" i="46"/>
  <c r="KE92" i="46"/>
  <c r="KE93" i="46"/>
  <c r="KE94" i="46"/>
  <c r="KE95" i="46"/>
  <c r="KE96" i="46"/>
  <c r="KE97" i="46"/>
  <c r="KE98" i="46"/>
  <c r="KE99" i="46"/>
  <c r="KE100" i="46"/>
  <c r="KE101" i="46"/>
  <c r="KE102" i="46"/>
  <c r="KE103" i="46"/>
  <c r="KE104" i="46"/>
  <c r="KE105" i="46"/>
  <c r="KE106" i="46"/>
  <c r="KE107" i="46"/>
  <c r="KE108" i="46"/>
  <c r="KE109" i="46"/>
  <c r="KE110" i="46"/>
  <c r="KE111" i="46"/>
  <c r="KE112" i="46"/>
  <c r="KE113" i="46"/>
  <c r="KE114" i="46"/>
  <c r="KE115" i="46"/>
  <c r="KE116" i="46"/>
  <c r="KE117" i="46"/>
  <c r="KE118" i="46"/>
  <c r="KE119" i="46"/>
  <c r="KE120" i="46"/>
  <c r="KE121" i="46"/>
  <c r="KE122" i="46"/>
  <c r="KE123" i="46"/>
  <c r="KE124" i="46"/>
  <c r="KE125" i="46"/>
  <c r="KE126" i="46"/>
  <c r="KE127" i="46"/>
  <c r="KE128" i="46"/>
  <c r="KE129" i="46"/>
  <c r="KE130" i="46"/>
  <c r="KE131" i="46"/>
  <c r="KE132" i="46"/>
  <c r="KE133" i="46"/>
  <c r="KE134" i="46"/>
  <c r="KE135" i="46"/>
  <c r="KE136" i="46"/>
  <c r="KE137" i="46"/>
  <c r="KE138" i="46"/>
  <c r="KE139" i="46"/>
  <c r="KE140" i="46"/>
  <c r="KE141" i="46"/>
  <c r="KE142" i="46"/>
  <c r="KE143" i="46"/>
  <c r="KE144" i="46"/>
  <c r="KE145" i="46"/>
  <c r="KE146" i="46"/>
  <c r="KE147" i="46"/>
  <c r="KE148" i="46"/>
  <c r="KE149" i="46"/>
  <c r="KE150" i="46"/>
  <c r="KE151" i="46"/>
  <c r="KE152" i="46"/>
  <c r="KE153" i="46"/>
  <c r="KE154" i="46"/>
  <c r="KE155" i="46"/>
  <c r="KE156" i="46"/>
  <c r="KE157" i="46"/>
  <c r="KE158" i="46"/>
  <c r="KE159" i="46"/>
  <c r="KE160" i="46"/>
  <c r="KE161" i="46"/>
  <c r="KE162" i="46"/>
  <c r="KE163" i="46"/>
  <c r="KE164" i="46"/>
  <c r="KE165" i="46"/>
  <c r="KE166" i="46"/>
  <c r="KE167" i="46"/>
  <c r="KE168" i="46"/>
  <c r="KE169" i="46"/>
  <c r="KE170" i="46"/>
  <c r="KE171" i="46"/>
  <c r="KE172" i="46"/>
  <c r="KE173" i="46"/>
  <c r="KE174" i="46"/>
  <c r="KE175" i="46"/>
  <c r="KE176" i="46"/>
  <c r="KE177" i="46"/>
  <c r="KE178" i="46"/>
  <c r="KE179" i="46"/>
  <c r="KE180" i="46"/>
  <c r="KE181" i="46"/>
  <c r="KE182" i="46"/>
  <c r="KE183" i="46"/>
  <c r="KE184" i="46"/>
  <c r="KE185" i="46"/>
  <c r="KE186" i="46"/>
  <c r="KE187" i="46"/>
  <c r="KE188" i="46"/>
  <c r="KE189" i="46"/>
  <c r="KE190" i="46"/>
  <c r="KE191" i="46"/>
  <c r="KE192" i="46"/>
  <c r="KE193" i="46"/>
  <c r="KE194" i="46"/>
  <c r="KE195" i="46"/>
  <c r="KE196" i="46"/>
  <c r="KE197" i="46"/>
  <c r="KE198" i="46"/>
  <c r="KE199" i="46"/>
  <c r="KE200" i="46"/>
  <c r="KE201" i="46"/>
  <c r="KE202" i="46"/>
  <c r="KE203" i="46"/>
  <c r="KE204" i="46"/>
  <c r="KE205" i="46"/>
  <c r="KE206" i="46"/>
  <c r="KE207" i="46"/>
  <c r="KE208" i="46"/>
  <c r="KE209" i="46"/>
  <c r="KE210" i="46"/>
  <c r="KE211" i="46"/>
  <c r="KE212" i="46"/>
  <c r="KE213" i="46"/>
  <c r="KE214" i="46"/>
  <c r="KE215" i="46"/>
  <c r="KE216" i="46"/>
  <c r="KE217" i="46"/>
  <c r="KE218" i="46"/>
  <c r="KE219" i="46"/>
  <c r="KE220" i="46"/>
  <c r="KE221" i="46"/>
  <c r="KE222" i="46"/>
  <c r="KE223" i="46"/>
  <c r="KE224" i="46"/>
  <c r="KE225" i="46"/>
  <c r="KE226" i="46"/>
  <c r="KE227" i="46"/>
  <c r="KE228" i="46"/>
  <c r="KE229" i="46"/>
  <c r="KE230" i="46"/>
  <c r="KE231" i="46"/>
  <c r="KE232" i="46"/>
  <c r="KE233" i="46"/>
  <c r="KE234" i="46"/>
  <c r="KE235" i="46"/>
  <c r="KE236" i="46"/>
  <c r="KE237" i="46"/>
  <c r="KE238" i="46"/>
  <c r="KE239" i="46"/>
  <c r="KE240" i="46"/>
  <c r="KE241" i="46"/>
  <c r="KE242" i="46"/>
  <c r="KE243" i="46"/>
  <c r="KE244" i="46"/>
  <c r="KE245" i="46"/>
  <c r="KE246" i="46"/>
  <c r="KE247" i="46"/>
  <c r="KE248" i="46"/>
  <c r="KE249" i="46"/>
  <c r="KE250" i="46"/>
  <c r="KE251" i="46"/>
  <c r="KE252" i="46"/>
  <c r="KE253" i="46"/>
  <c r="KE254" i="46"/>
  <c r="KE255" i="46"/>
  <c r="KE256" i="46"/>
  <c r="KE257" i="46"/>
  <c r="KE258" i="46"/>
  <c r="KE259" i="46"/>
  <c r="KE260" i="46"/>
  <c r="KE261" i="46"/>
  <c r="KE262" i="46"/>
  <c r="KE263" i="46"/>
  <c r="KE264" i="46"/>
  <c r="KE265" i="46"/>
  <c r="KE266" i="46"/>
  <c r="KE267" i="46"/>
  <c r="KE268" i="46"/>
  <c r="KE269" i="46"/>
  <c r="KE270" i="46"/>
  <c r="KE271" i="46"/>
  <c r="KE272" i="46"/>
  <c r="KE273" i="46"/>
  <c r="KE274" i="46"/>
  <c r="KE275" i="46"/>
  <c r="KE276" i="46"/>
  <c r="KE277" i="46"/>
  <c r="KE278" i="46"/>
  <c r="KE279" i="46"/>
  <c r="KE280" i="46"/>
  <c r="KE281" i="46"/>
  <c r="KE282" i="46"/>
  <c r="KE283" i="46"/>
  <c r="KE284" i="46"/>
  <c r="KE285" i="46"/>
  <c r="KE286" i="46"/>
  <c r="KE287" i="46"/>
  <c r="KE288" i="46"/>
  <c r="KE290" i="46"/>
  <c r="KE29" i="46"/>
  <c r="KE17" i="46"/>
  <c r="KE27" i="46"/>
  <c r="KE289" i="46"/>
  <c r="KE16" i="46"/>
  <c r="KE24" i="46"/>
  <c r="KE21" i="46"/>
  <c r="KE25" i="46"/>
  <c r="KE14" i="46"/>
  <c r="KE19" i="46"/>
  <c r="KE28" i="46"/>
  <c r="KE15" i="46"/>
  <c r="KE18" i="46"/>
  <c r="KD308" i="46"/>
  <c r="EC364" i="46"/>
  <c r="EC365" i="46"/>
  <c r="EC367" i="46" s="1"/>
  <c r="EC366" i="46"/>
  <c r="ED363" i="46" s="1"/>
  <c r="CC52" i="51"/>
  <c r="CD49" i="51" s="1"/>
  <c r="CC53" i="51"/>
  <c r="J77" i="52"/>
  <c r="D78" i="52"/>
  <c r="I78" i="52" s="1"/>
  <c r="CQ59" i="51"/>
  <c r="CR56" i="51" s="1"/>
  <c r="CQ60" i="51"/>
  <c r="KF22" i="46" l="1"/>
  <c r="KF26" i="46"/>
  <c r="KF20" i="46"/>
  <c r="KF23" i="46"/>
  <c r="EC369" i="46"/>
  <c r="KE292" i="46"/>
  <c r="KG10" i="46"/>
  <c r="KF30" i="46"/>
  <c r="KF31" i="46"/>
  <c r="KF32" i="46"/>
  <c r="KF33" i="46"/>
  <c r="KF34" i="46"/>
  <c r="KF35" i="46"/>
  <c r="KF36" i="46"/>
  <c r="KF37" i="46"/>
  <c r="KF38" i="46"/>
  <c r="KF39" i="46"/>
  <c r="KF40" i="46"/>
  <c r="KF41" i="46"/>
  <c r="KF42" i="46"/>
  <c r="KF43" i="46"/>
  <c r="KF44" i="46"/>
  <c r="KF45" i="46"/>
  <c r="KF46" i="46"/>
  <c r="KF47" i="46"/>
  <c r="KF48" i="46"/>
  <c r="KF49" i="46"/>
  <c r="KF50" i="46"/>
  <c r="KF51" i="46"/>
  <c r="KF52" i="46"/>
  <c r="KF53" i="46"/>
  <c r="KF54" i="46"/>
  <c r="KF55" i="46"/>
  <c r="KF56" i="46"/>
  <c r="KF57" i="46"/>
  <c r="KF58" i="46"/>
  <c r="KF59" i="46"/>
  <c r="KF60" i="46"/>
  <c r="KF61" i="46"/>
  <c r="KF62" i="46"/>
  <c r="KF63" i="46"/>
  <c r="KF64" i="46"/>
  <c r="KF65" i="46"/>
  <c r="KF66" i="46"/>
  <c r="KF67" i="46"/>
  <c r="KF68" i="46"/>
  <c r="KF69" i="46"/>
  <c r="KF70" i="46"/>
  <c r="KF71" i="46"/>
  <c r="KF72" i="46"/>
  <c r="KF73" i="46"/>
  <c r="KF74" i="46"/>
  <c r="KF75" i="46"/>
  <c r="KF76" i="46"/>
  <c r="KF77" i="46"/>
  <c r="KF78" i="46"/>
  <c r="KF79" i="46"/>
  <c r="KF80" i="46"/>
  <c r="KF81" i="46"/>
  <c r="KF82" i="46"/>
  <c r="KF83" i="46"/>
  <c r="KF84" i="46"/>
  <c r="KF85" i="46"/>
  <c r="KF86" i="46"/>
  <c r="KF87" i="46"/>
  <c r="KF88" i="46"/>
  <c r="KF89" i="46"/>
  <c r="KF90" i="46"/>
  <c r="KF91" i="46"/>
  <c r="KF92" i="46"/>
  <c r="KF93" i="46"/>
  <c r="KF94" i="46"/>
  <c r="KF95" i="46"/>
  <c r="KF96" i="46"/>
  <c r="KF97" i="46"/>
  <c r="KF98" i="46"/>
  <c r="KF99" i="46"/>
  <c r="KF100" i="46"/>
  <c r="KF101" i="46"/>
  <c r="KF102" i="46"/>
  <c r="KF103" i="46"/>
  <c r="KF104" i="46"/>
  <c r="KF105" i="46"/>
  <c r="KF106" i="46"/>
  <c r="KF107" i="46"/>
  <c r="KF108" i="46"/>
  <c r="KF109" i="46"/>
  <c r="KF110" i="46"/>
  <c r="KF111" i="46"/>
  <c r="KF112" i="46"/>
  <c r="KF113" i="46"/>
  <c r="KF114" i="46"/>
  <c r="KF115" i="46"/>
  <c r="KF116" i="46"/>
  <c r="KF117" i="46"/>
  <c r="KF118" i="46"/>
  <c r="KF119" i="46"/>
  <c r="KF120" i="46"/>
  <c r="KF121" i="46"/>
  <c r="KF122" i="46"/>
  <c r="KF123" i="46"/>
  <c r="KF124" i="46"/>
  <c r="KF125" i="46"/>
  <c r="KF126" i="46"/>
  <c r="KF127" i="46"/>
  <c r="KF128" i="46"/>
  <c r="KF129" i="46"/>
  <c r="KF130" i="46"/>
  <c r="KF131" i="46"/>
  <c r="KF132" i="46"/>
  <c r="KF133" i="46"/>
  <c r="KF134" i="46"/>
  <c r="KF135" i="46"/>
  <c r="KF136" i="46"/>
  <c r="KF137" i="46"/>
  <c r="KF138" i="46"/>
  <c r="KF139" i="46"/>
  <c r="KF140" i="46"/>
  <c r="KF141" i="46"/>
  <c r="KF142" i="46"/>
  <c r="KF143" i="46"/>
  <c r="KF144" i="46"/>
  <c r="KF145" i="46"/>
  <c r="KF146" i="46"/>
  <c r="KF147" i="46"/>
  <c r="KF148" i="46"/>
  <c r="KF149" i="46"/>
  <c r="KF150" i="46"/>
  <c r="KF151" i="46"/>
  <c r="KF152" i="46"/>
  <c r="KF153" i="46"/>
  <c r="KF154" i="46"/>
  <c r="KF155" i="46"/>
  <c r="KF156" i="46"/>
  <c r="KF157" i="46"/>
  <c r="KF158" i="46"/>
  <c r="KF159" i="46"/>
  <c r="KF160" i="46"/>
  <c r="KF161" i="46"/>
  <c r="KF162" i="46"/>
  <c r="KF163" i="46"/>
  <c r="KF164" i="46"/>
  <c r="KF165" i="46"/>
  <c r="KF166" i="46"/>
  <c r="KF167" i="46"/>
  <c r="KF168" i="46"/>
  <c r="KF169" i="46"/>
  <c r="KF170" i="46"/>
  <c r="KF171" i="46"/>
  <c r="KF172" i="46"/>
  <c r="KF173" i="46"/>
  <c r="KF174" i="46"/>
  <c r="KF175" i="46"/>
  <c r="KF176" i="46"/>
  <c r="KF177" i="46"/>
  <c r="KF178" i="46"/>
  <c r="KF179" i="46"/>
  <c r="KF180" i="46"/>
  <c r="KF181" i="46"/>
  <c r="KF182" i="46"/>
  <c r="KF183" i="46"/>
  <c r="KF184" i="46"/>
  <c r="KF185" i="46"/>
  <c r="KF186" i="46"/>
  <c r="KF187" i="46"/>
  <c r="KF188" i="46"/>
  <c r="KF189" i="46"/>
  <c r="KF190" i="46"/>
  <c r="KF191" i="46"/>
  <c r="KF192" i="46"/>
  <c r="KF193" i="46"/>
  <c r="KF194" i="46"/>
  <c r="KF195" i="46"/>
  <c r="KF196" i="46"/>
  <c r="KF197" i="46"/>
  <c r="KF198" i="46"/>
  <c r="KF199" i="46"/>
  <c r="KF200" i="46"/>
  <c r="KF201" i="46"/>
  <c r="KF202" i="46"/>
  <c r="KF203" i="46"/>
  <c r="KF204" i="46"/>
  <c r="KF205" i="46"/>
  <c r="KF206" i="46"/>
  <c r="KF207" i="46"/>
  <c r="KF208" i="46"/>
  <c r="KF209" i="46"/>
  <c r="KF210" i="46"/>
  <c r="KF211" i="46"/>
  <c r="KF212" i="46"/>
  <c r="KF213" i="46"/>
  <c r="KF214" i="46"/>
  <c r="KF215" i="46"/>
  <c r="KF216" i="46"/>
  <c r="KF217" i="46"/>
  <c r="KF218" i="46"/>
  <c r="KF219" i="46"/>
  <c r="KF220" i="46"/>
  <c r="KF221" i="46"/>
  <c r="KF222" i="46"/>
  <c r="KF223" i="46"/>
  <c r="KF224" i="46"/>
  <c r="KF225" i="46"/>
  <c r="KF226" i="46"/>
  <c r="KF227" i="46"/>
  <c r="KF228" i="46"/>
  <c r="KF229" i="46"/>
  <c r="KF230" i="46"/>
  <c r="KF231" i="46"/>
  <c r="KF232" i="46"/>
  <c r="KF233" i="46"/>
  <c r="KF234" i="46"/>
  <c r="KF235" i="46"/>
  <c r="KF236" i="46"/>
  <c r="KF237" i="46"/>
  <c r="KF238" i="46"/>
  <c r="KF239" i="46"/>
  <c r="KF240" i="46"/>
  <c r="KF241" i="46"/>
  <c r="KF242" i="46"/>
  <c r="KF243" i="46"/>
  <c r="KF244" i="46"/>
  <c r="KF245" i="46"/>
  <c r="KF246" i="46"/>
  <c r="KF247" i="46"/>
  <c r="KF248" i="46"/>
  <c r="KF249" i="46"/>
  <c r="KF250" i="46"/>
  <c r="KF251" i="46"/>
  <c r="KF252" i="46"/>
  <c r="KF253" i="46"/>
  <c r="KF254" i="46"/>
  <c r="KF255" i="46"/>
  <c r="KF256" i="46"/>
  <c r="KF257" i="46"/>
  <c r="KF258" i="46"/>
  <c r="KF259" i="46"/>
  <c r="KF260" i="46"/>
  <c r="KF261" i="46"/>
  <c r="KF262" i="46"/>
  <c r="KF263" i="46"/>
  <c r="KF264" i="46"/>
  <c r="KF265" i="46"/>
  <c r="KF266" i="46"/>
  <c r="KF267" i="46"/>
  <c r="KF268" i="46"/>
  <c r="KF269" i="46"/>
  <c r="KF270" i="46"/>
  <c r="KF271" i="46"/>
  <c r="KF272" i="46"/>
  <c r="KF273" i="46"/>
  <c r="KF274" i="46"/>
  <c r="KF275" i="46"/>
  <c r="KF276" i="46"/>
  <c r="KF277" i="46"/>
  <c r="KF278" i="46"/>
  <c r="KF279" i="46"/>
  <c r="KF280" i="46"/>
  <c r="KF281" i="46"/>
  <c r="KF282" i="46"/>
  <c r="KF283" i="46"/>
  <c r="KF284" i="46"/>
  <c r="KF285" i="46"/>
  <c r="KF286" i="46"/>
  <c r="KF287" i="46"/>
  <c r="KF288" i="46"/>
  <c r="KF290" i="46"/>
  <c r="KF29" i="46"/>
  <c r="KF17" i="46"/>
  <c r="KF27" i="46"/>
  <c r="KF289" i="46"/>
  <c r="KF16" i="46"/>
  <c r="KF24" i="46"/>
  <c r="KF21" i="46"/>
  <c r="KF25" i="46"/>
  <c r="KF14" i="46"/>
  <c r="KF19" i="46"/>
  <c r="KF28" i="46"/>
  <c r="KF15" i="46"/>
  <c r="KF18" i="46"/>
  <c r="KE308" i="46"/>
  <c r="ED364" i="46"/>
  <c r="ED365" i="46"/>
  <c r="ED367" i="46" s="1"/>
  <c r="ED366" i="46"/>
  <c r="EE363" i="46" s="1"/>
  <c r="CD52" i="51"/>
  <c r="CE49" i="51" s="1"/>
  <c r="CD53" i="51"/>
  <c r="J78" i="52"/>
  <c r="D79" i="52"/>
  <c r="I79" i="52" s="1"/>
  <c r="CR59" i="51"/>
  <c r="CS56" i="51" s="1"/>
  <c r="CR60" i="51"/>
  <c r="KG22" i="46" l="1"/>
  <c r="KG26" i="46"/>
  <c r="KG20" i="46"/>
  <c r="KG23" i="46"/>
  <c r="ED369" i="46"/>
  <c r="KF292" i="46"/>
  <c r="KH10" i="46"/>
  <c r="KG30" i="46"/>
  <c r="KG31" i="46"/>
  <c r="KG32" i="46"/>
  <c r="KG33" i="46"/>
  <c r="KG34" i="46"/>
  <c r="KG35" i="46"/>
  <c r="KG36" i="46"/>
  <c r="KG37" i="46"/>
  <c r="KG38" i="46"/>
  <c r="KG39" i="46"/>
  <c r="KG40" i="46"/>
  <c r="KG41" i="46"/>
  <c r="KG42" i="46"/>
  <c r="KG43" i="46"/>
  <c r="KG44" i="46"/>
  <c r="KG45" i="46"/>
  <c r="KG46" i="46"/>
  <c r="KG47" i="46"/>
  <c r="KG48" i="46"/>
  <c r="KG49" i="46"/>
  <c r="KG50" i="46"/>
  <c r="KG51" i="46"/>
  <c r="KG52" i="46"/>
  <c r="KG53" i="46"/>
  <c r="KG54" i="46"/>
  <c r="KG55" i="46"/>
  <c r="KG56" i="46"/>
  <c r="KG57" i="46"/>
  <c r="KG58" i="46"/>
  <c r="KG59" i="46"/>
  <c r="KG60" i="46"/>
  <c r="KG61" i="46"/>
  <c r="KG62" i="46"/>
  <c r="KG63" i="46"/>
  <c r="KG64" i="46"/>
  <c r="KG65" i="46"/>
  <c r="KG66" i="46"/>
  <c r="KG67" i="46"/>
  <c r="KG68" i="46"/>
  <c r="KG69" i="46"/>
  <c r="KG70" i="46"/>
  <c r="KG71" i="46"/>
  <c r="KG72" i="46"/>
  <c r="KG73" i="46"/>
  <c r="KG74" i="46"/>
  <c r="KG75" i="46"/>
  <c r="KG76" i="46"/>
  <c r="KG77" i="46"/>
  <c r="KG78" i="46"/>
  <c r="KG79" i="46"/>
  <c r="KG80" i="46"/>
  <c r="KG81" i="46"/>
  <c r="KG82" i="46"/>
  <c r="KG83" i="46"/>
  <c r="KG84" i="46"/>
  <c r="KG85" i="46"/>
  <c r="KG86" i="46"/>
  <c r="KG87" i="46"/>
  <c r="KG88" i="46"/>
  <c r="KG89" i="46"/>
  <c r="KG90" i="46"/>
  <c r="KG91" i="46"/>
  <c r="KG92" i="46"/>
  <c r="KG93" i="46"/>
  <c r="KG94" i="46"/>
  <c r="KG95" i="46"/>
  <c r="KG96" i="46"/>
  <c r="KG97" i="46"/>
  <c r="KG98" i="46"/>
  <c r="KG99" i="46"/>
  <c r="KG100" i="46"/>
  <c r="KG101" i="46"/>
  <c r="KG102" i="46"/>
  <c r="KG103" i="46"/>
  <c r="KG104" i="46"/>
  <c r="KG105" i="46"/>
  <c r="KG106" i="46"/>
  <c r="KG107" i="46"/>
  <c r="KG108" i="46"/>
  <c r="KG109" i="46"/>
  <c r="KG110" i="46"/>
  <c r="KG111" i="46"/>
  <c r="KG112" i="46"/>
  <c r="KG113" i="46"/>
  <c r="KG114" i="46"/>
  <c r="KG115" i="46"/>
  <c r="KG116" i="46"/>
  <c r="KG117" i="46"/>
  <c r="KG118" i="46"/>
  <c r="KG119" i="46"/>
  <c r="KG120" i="46"/>
  <c r="KG121" i="46"/>
  <c r="KG122" i="46"/>
  <c r="KG123" i="46"/>
  <c r="KG124" i="46"/>
  <c r="KG125" i="46"/>
  <c r="KG126" i="46"/>
  <c r="KG127" i="46"/>
  <c r="KG128" i="46"/>
  <c r="KG129" i="46"/>
  <c r="KG130" i="46"/>
  <c r="KG131" i="46"/>
  <c r="KG132" i="46"/>
  <c r="KG133" i="46"/>
  <c r="KG134" i="46"/>
  <c r="KG135" i="46"/>
  <c r="KG136" i="46"/>
  <c r="KG137" i="46"/>
  <c r="KG138" i="46"/>
  <c r="KG139" i="46"/>
  <c r="KG140" i="46"/>
  <c r="KG141" i="46"/>
  <c r="KG142" i="46"/>
  <c r="KG143" i="46"/>
  <c r="KG144" i="46"/>
  <c r="KG145" i="46"/>
  <c r="KG146" i="46"/>
  <c r="KG147" i="46"/>
  <c r="KG148" i="46"/>
  <c r="KG149" i="46"/>
  <c r="KG150" i="46"/>
  <c r="KG151" i="46"/>
  <c r="KG152" i="46"/>
  <c r="KG153" i="46"/>
  <c r="KG154" i="46"/>
  <c r="KG155" i="46"/>
  <c r="KG156" i="46"/>
  <c r="KG157" i="46"/>
  <c r="KG158" i="46"/>
  <c r="KG159" i="46"/>
  <c r="KG160" i="46"/>
  <c r="KG161" i="46"/>
  <c r="KG162" i="46"/>
  <c r="KG163" i="46"/>
  <c r="KG164" i="46"/>
  <c r="KG165" i="46"/>
  <c r="KG166" i="46"/>
  <c r="KG167" i="46"/>
  <c r="KG168" i="46"/>
  <c r="KG169" i="46"/>
  <c r="KG170" i="46"/>
  <c r="KG171" i="46"/>
  <c r="KG172" i="46"/>
  <c r="KG173" i="46"/>
  <c r="KG174" i="46"/>
  <c r="KG175" i="46"/>
  <c r="KG176" i="46"/>
  <c r="KG177" i="46"/>
  <c r="KG178" i="46"/>
  <c r="KG179" i="46"/>
  <c r="KG180" i="46"/>
  <c r="KG181" i="46"/>
  <c r="KG182" i="46"/>
  <c r="KG183" i="46"/>
  <c r="KG184" i="46"/>
  <c r="KG185" i="46"/>
  <c r="KG186" i="46"/>
  <c r="KG187" i="46"/>
  <c r="KG188" i="46"/>
  <c r="KG189" i="46"/>
  <c r="KG190" i="46"/>
  <c r="KG191" i="46"/>
  <c r="KG192" i="46"/>
  <c r="KG193" i="46"/>
  <c r="KG194" i="46"/>
  <c r="KG195" i="46"/>
  <c r="KG196" i="46"/>
  <c r="KG197" i="46"/>
  <c r="KG198" i="46"/>
  <c r="KG199" i="46"/>
  <c r="KG200" i="46"/>
  <c r="KG201" i="46"/>
  <c r="KG202" i="46"/>
  <c r="KG203" i="46"/>
  <c r="KG204" i="46"/>
  <c r="KG205" i="46"/>
  <c r="KG206" i="46"/>
  <c r="KG207" i="46"/>
  <c r="KG208" i="46"/>
  <c r="KG209" i="46"/>
  <c r="KG210" i="46"/>
  <c r="KG211" i="46"/>
  <c r="KG212" i="46"/>
  <c r="KG213" i="46"/>
  <c r="KG214" i="46"/>
  <c r="KG215" i="46"/>
  <c r="KG216" i="46"/>
  <c r="KG217" i="46"/>
  <c r="KG218" i="46"/>
  <c r="KG219" i="46"/>
  <c r="KG220" i="46"/>
  <c r="KG221" i="46"/>
  <c r="KG222" i="46"/>
  <c r="KG223" i="46"/>
  <c r="KG224" i="46"/>
  <c r="KG225" i="46"/>
  <c r="KG226" i="46"/>
  <c r="KG227" i="46"/>
  <c r="KG228" i="46"/>
  <c r="KG229" i="46"/>
  <c r="KG230" i="46"/>
  <c r="KG231" i="46"/>
  <c r="KG232" i="46"/>
  <c r="KG233" i="46"/>
  <c r="KG234" i="46"/>
  <c r="KG235" i="46"/>
  <c r="KG236" i="46"/>
  <c r="KG237" i="46"/>
  <c r="KG238" i="46"/>
  <c r="KG239" i="46"/>
  <c r="KG240" i="46"/>
  <c r="KG241" i="46"/>
  <c r="KG242" i="46"/>
  <c r="KG243" i="46"/>
  <c r="KG244" i="46"/>
  <c r="KG245" i="46"/>
  <c r="KG246" i="46"/>
  <c r="KG247" i="46"/>
  <c r="KG248" i="46"/>
  <c r="KG249" i="46"/>
  <c r="KG250" i="46"/>
  <c r="KG251" i="46"/>
  <c r="KG252" i="46"/>
  <c r="KG253" i="46"/>
  <c r="KG254" i="46"/>
  <c r="KG255" i="46"/>
  <c r="KG256" i="46"/>
  <c r="KG257" i="46"/>
  <c r="KG258" i="46"/>
  <c r="KG259" i="46"/>
  <c r="KG260" i="46"/>
  <c r="KG261" i="46"/>
  <c r="KG262" i="46"/>
  <c r="KG263" i="46"/>
  <c r="KG264" i="46"/>
  <c r="KG265" i="46"/>
  <c r="KG266" i="46"/>
  <c r="KG267" i="46"/>
  <c r="KG268" i="46"/>
  <c r="KG269" i="46"/>
  <c r="KG270" i="46"/>
  <c r="KG271" i="46"/>
  <c r="KG272" i="46"/>
  <c r="KG273" i="46"/>
  <c r="KG274" i="46"/>
  <c r="KG275" i="46"/>
  <c r="KG276" i="46"/>
  <c r="KG277" i="46"/>
  <c r="KG278" i="46"/>
  <c r="KG279" i="46"/>
  <c r="KG280" i="46"/>
  <c r="KG281" i="46"/>
  <c r="KG282" i="46"/>
  <c r="KG283" i="46"/>
  <c r="KG284" i="46"/>
  <c r="KG285" i="46"/>
  <c r="KG286" i="46"/>
  <c r="KG287" i="46"/>
  <c r="KG288" i="46"/>
  <c r="KG290" i="46"/>
  <c r="KG29" i="46"/>
  <c r="KG17" i="46"/>
  <c r="KG27" i="46"/>
  <c r="KG289" i="46"/>
  <c r="KG16" i="46"/>
  <c r="KG24" i="46"/>
  <c r="KG21" i="46"/>
  <c r="KG25" i="46"/>
  <c r="KG14" i="46"/>
  <c r="KG19" i="46"/>
  <c r="KG28" i="46"/>
  <c r="KG15" i="46"/>
  <c r="KG18" i="46"/>
  <c r="KF308" i="46"/>
  <c r="EE364" i="46"/>
  <c r="EE365" i="46"/>
  <c r="EE367" i="46" s="1"/>
  <c r="EE366" i="46"/>
  <c r="EF363" i="46" s="1"/>
  <c r="CE53" i="51"/>
  <c r="CE52" i="51"/>
  <c r="CF49" i="51" s="1"/>
  <c r="D80" i="52"/>
  <c r="I80" i="52" s="1"/>
  <c r="J79" i="52"/>
  <c r="CS59" i="51"/>
  <c r="CT56" i="51" s="1"/>
  <c r="CS60" i="51"/>
  <c r="KH22" i="46" l="1"/>
  <c r="KH26" i="46"/>
  <c r="KH20" i="46"/>
  <c r="KH23" i="46"/>
  <c r="EE369" i="46"/>
  <c r="KG292" i="46"/>
  <c r="KI10" i="46"/>
  <c r="KH30" i="46"/>
  <c r="KH31" i="46"/>
  <c r="KH32" i="46"/>
  <c r="KH33" i="46"/>
  <c r="KH34" i="46"/>
  <c r="KH35" i="46"/>
  <c r="KH36" i="46"/>
  <c r="KH37" i="46"/>
  <c r="KH38" i="46"/>
  <c r="KH39" i="46"/>
  <c r="KH40" i="46"/>
  <c r="KH41" i="46"/>
  <c r="KH42" i="46"/>
  <c r="KH43" i="46"/>
  <c r="KH44" i="46"/>
  <c r="KH45" i="46"/>
  <c r="KH46" i="46"/>
  <c r="KH47" i="46"/>
  <c r="KH48" i="46"/>
  <c r="KH49" i="46"/>
  <c r="KH50" i="46"/>
  <c r="KH51" i="46"/>
  <c r="KH52" i="46"/>
  <c r="KH53" i="46"/>
  <c r="KH54" i="46"/>
  <c r="KH55" i="46"/>
  <c r="KH56" i="46"/>
  <c r="KH57" i="46"/>
  <c r="KH58" i="46"/>
  <c r="KH59" i="46"/>
  <c r="KH60" i="46"/>
  <c r="KH61" i="46"/>
  <c r="KH62" i="46"/>
  <c r="KH63" i="46"/>
  <c r="KH64" i="46"/>
  <c r="KH65" i="46"/>
  <c r="KH66" i="46"/>
  <c r="KH67" i="46"/>
  <c r="KH68" i="46"/>
  <c r="KH69" i="46"/>
  <c r="KH70" i="46"/>
  <c r="KH71" i="46"/>
  <c r="KH72" i="46"/>
  <c r="KH73" i="46"/>
  <c r="KH74" i="46"/>
  <c r="KH75" i="46"/>
  <c r="KH76" i="46"/>
  <c r="KH77" i="46"/>
  <c r="KH78" i="46"/>
  <c r="KH79" i="46"/>
  <c r="KH80" i="46"/>
  <c r="KH81" i="46"/>
  <c r="KH82" i="46"/>
  <c r="KH83" i="46"/>
  <c r="KH84" i="46"/>
  <c r="KH85" i="46"/>
  <c r="KH86" i="46"/>
  <c r="KH87" i="46"/>
  <c r="KH88" i="46"/>
  <c r="KH89" i="46"/>
  <c r="KH90" i="46"/>
  <c r="KH91" i="46"/>
  <c r="KH92" i="46"/>
  <c r="KH93" i="46"/>
  <c r="KH94" i="46"/>
  <c r="KH95" i="46"/>
  <c r="KH96" i="46"/>
  <c r="KH97" i="46"/>
  <c r="KH98" i="46"/>
  <c r="KH99" i="46"/>
  <c r="KH100" i="46"/>
  <c r="KH101" i="46"/>
  <c r="KH102" i="46"/>
  <c r="KH103" i="46"/>
  <c r="KH104" i="46"/>
  <c r="KH105" i="46"/>
  <c r="KH106" i="46"/>
  <c r="KH107" i="46"/>
  <c r="KH108" i="46"/>
  <c r="KH109" i="46"/>
  <c r="KH110" i="46"/>
  <c r="KH111" i="46"/>
  <c r="KH112" i="46"/>
  <c r="KH113" i="46"/>
  <c r="KH114" i="46"/>
  <c r="KH115" i="46"/>
  <c r="KH116" i="46"/>
  <c r="KH117" i="46"/>
  <c r="KH118" i="46"/>
  <c r="KH119" i="46"/>
  <c r="KH120" i="46"/>
  <c r="KH121" i="46"/>
  <c r="KH122" i="46"/>
  <c r="KH123" i="46"/>
  <c r="KH124" i="46"/>
  <c r="KH125" i="46"/>
  <c r="KH126" i="46"/>
  <c r="KH127" i="46"/>
  <c r="KH128" i="46"/>
  <c r="KH129" i="46"/>
  <c r="KH130" i="46"/>
  <c r="KH131" i="46"/>
  <c r="KH132" i="46"/>
  <c r="KH133" i="46"/>
  <c r="KH134" i="46"/>
  <c r="KH135" i="46"/>
  <c r="KH136" i="46"/>
  <c r="KH137" i="46"/>
  <c r="KH138" i="46"/>
  <c r="KH139" i="46"/>
  <c r="KH140" i="46"/>
  <c r="KH141" i="46"/>
  <c r="KH142" i="46"/>
  <c r="KH143" i="46"/>
  <c r="KH144" i="46"/>
  <c r="KH145" i="46"/>
  <c r="KH146" i="46"/>
  <c r="KH147" i="46"/>
  <c r="KH148" i="46"/>
  <c r="KH149" i="46"/>
  <c r="KH150" i="46"/>
  <c r="KH151" i="46"/>
  <c r="KH152" i="46"/>
  <c r="KH153" i="46"/>
  <c r="KH154" i="46"/>
  <c r="KH155" i="46"/>
  <c r="KH156" i="46"/>
  <c r="KH157" i="46"/>
  <c r="KH158" i="46"/>
  <c r="KH159" i="46"/>
  <c r="KH160" i="46"/>
  <c r="KH161" i="46"/>
  <c r="KH162" i="46"/>
  <c r="KH163" i="46"/>
  <c r="KH164" i="46"/>
  <c r="KH165" i="46"/>
  <c r="KH166" i="46"/>
  <c r="KH167" i="46"/>
  <c r="KH168" i="46"/>
  <c r="KH169" i="46"/>
  <c r="KH170" i="46"/>
  <c r="KH171" i="46"/>
  <c r="KH172" i="46"/>
  <c r="KH173" i="46"/>
  <c r="KH174" i="46"/>
  <c r="KH175" i="46"/>
  <c r="KH176" i="46"/>
  <c r="KH177" i="46"/>
  <c r="KH178" i="46"/>
  <c r="KH179" i="46"/>
  <c r="KH180" i="46"/>
  <c r="KH181" i="46"/>
  <c r="KH182" i="46"/>
  <c r="KH183" i="46"/>
  <c r="KH184" i="46"/>
  <c r="KH185" i="46"/>
  <c r="KH186" i="46"/>
  <c r="KH187" i="46"/>
  <c r="KH188" i="46"/>
  <c r="KH189" i="46"/>
  <c r="KH190" i="46"/>
  <c r="KH191" i="46"/>
  <c r="KH192" i="46"/>
  <c r="KH193" i="46"/>
  <c r="KH194" i="46"/>
  <c r="KH195" i="46"/>
  <c r="KH196" i="46"/>
  <c r="KH197" i="46"/>
  <c r="KH198" i="46"/>
  <c r="KH199" i="46"/>
  <c r="KH200" i="46"/>
  <c r="KH201" i="46"/>
  <c r="KH202" i="46"/>
  <c r="KH203" i="46"/>
  <c r="KH204" i="46"/>
  <c r="KH205" i="46"/>
  <c r="KH206" i="46"/>
  <c r="KH207" i="46"/>
  <c r="KH208" i="46"/>
  <c r="KH209" i="46"/>
  <c r="KH210" i="46"/>
  <c r="KH211" i="46"/>
  <c r="KH212" i="46"/>
  <c r="KH213" i="46"/>
  <c r="KH214" i="46"/>
  <c r="KH215" i="46"/>
  <c r="KH216" i="46"/>
  <c r="KH217" i="46"/>
  <c r="KH218" i="46"/>
  <c r="KH219" i="46"/>
  <c r="KH220" i="46"/>
  <c r="KH221" i="46"/>
  <c r="KH222" i="46"/>
  <c r="KH223" i="46"/>
  <c r="KH224" i="46"/>
  <c r="KH225" i="46"/>
  <c r="KH226" i="46"/>
  <c r="KH227" i="46"/>
  <c r="KH228" i="46"/>
  <c r="KH229" i="46"/>
  <c r="KH230" i="46"/>
  <c r="KH231" i="46"/>
  <c r="KH232" i="46"/>
  <c r="KH233" i="46"/>
  <c r="KH234" i="46"/>
  <c r="KH235" i="46"/>
  <c r="KH236" i="46"/>
  <c r="KH237" i="46"/>
  <c r="KH238" i="46"/>
  <c r="KH239" i="46"/>
  <c r="KH240" i="46"/>
  <c r="KH241" i="46"/>
  <c r="KH242" i="46"/>
  <c r="KH243" i="46"/>
  <c r="KH244" i="46"/>
  <c r="KH245" i="46"/>
  <c r="KH246" i="46"/>
  <c r="KH247" i="46"/>
  <c r="KH248" i="46"/>
  <c r="KH249" i="46"/>
  <c r="KH250" i="46"/>
  <c r="KH251" i="46"/>
  <c r="KH252" i="46"/>
  <c r="KH253" i="46"/>
  <c r="KH254" i="46"/>
  <c r="KH255" i="46"/>
  <c r="KH256" i="46"/>
  <c r="KH257" i="46"/>
  <c r="KH258" i="46"/>
  <c r="KH259" i="46"/>
  <c r="KH260" i="46"/>
  <c r="KH261" i="46"/>
  <c r="KH262" i="46"/>
  <c r="KH263" i="46"/>
  <c r="KH264" i="46"/>
  <c r="KH265" i="46"/>
  <c r="KH266" i="46"/>
  <c r="KH267" i="46"/>
  <c r="KH268" i="46"/>
  <c r="KH269" i="46"/>
  <c r="KH270" i="46"/>
  <c r="KH271" i="46"/>
  <c r="KH272" i="46"/>
  <c r="KH273" i="46"/>
  <c r="KH274" i="46"/>
  <c r="KH275" i="46"/>
  <c r="KH276" i="46"/>
  <c r="KH277" i="46"/>
  <c r="KH278" i="46"/>
  <c r="KH279" i="46"/>
  <c r="KH280" i="46"/>
  <c r="KH281" i="46"/>
  <c r="KH282" i="46"/>
  <c r="KH283" i="46"/>
  <c r="KH284" i="46"/>
  <c r="KH285" i="46"/>
  <c r="KH286" i="46"/>
  <c r="KH287" i="46"/>
  <c r="KH288" i="46"/>
  <c r="KH290" i="46"/>
  <c r="KH29" i="46"/>
  <c r="KH17" i="46"/>
  <c r="KH27" i="46"/>
  <c r="KH289" i="46"/>
  <c r="KH16" i="46"/>
  <c r="KH24" i="46"/>
  <c r="KH21" i="46"/>
  <c r="KH25" i="46"/>
  <c r="KH14" i="46"/>
  <c r="KH19" i="46"/>
  <c r="KH28" i="46"/>
  <c r="KH15" i="46"/>
  <c r="KH18" i="46"/>
  <c r="KG308" i="46"/>
  <c r="EF364" i="46"/>
  <c r="EF365" i="46"/>
  <c r="EF367" i="46" s="1"/>
  <c r="EF366" i="46"/>
  <c r="EG363" i="46" s="1"/>
  <c r="CF52" i="51"/>
  <c r="CG49" i="51" s="1"/>
  <c r="CF53" i="51"/>
  <c r="D81" i="52"/>
  <c r="I81" i="52" s="1"/>
  <c r="J80" i="52"/>
  <c r="CT60" i="51"/>
  <c r="CT59" i="51"/>
  <c r="CU56" i="51" s="1"/>
  <c r="KI26" i="46" l="1"/>
  <c r="KI20" i="46"/>
  <c r="KI23" i="46"/>
  <c r="EF369" i="46"/>
  <c r="KH292" i="46"/>
  <c r="KJ10" i="46"/>
  <c r="KI30" i="46"/>
  <c r="KI31" i="46"/>
  <c r="KI32" i="46"/>
  <c r="KI33" i="46"/>
  <c r="KI34" i="46"/>
  <c r="KI35" i="46"/>
  <c r="KI36" i="46"/>
  <c r="KI37" i="46"/>
  <c r="KI38" i="46"/>
  <c r="KI39" i="46"/>
  <c r="KI40" i="46"/>
  <c r="KI41" i="46"/>
  <c r="KI42" i="46"/>
  <c r="KI43" i="46"/>
  <c r="KI44" i="46"/>
  <c r="KI45" i="46"/>
  <c r="KI46" i="46"/>
  <c r="KI47" i="46"/>
  <c r="KI48" i="46"/>
  <c r="KI49" i="46"/>
  <c r="KI50" i="46"/>
  <c r="KI51" i="46"/>
  <c r="KI52" i="46"/>
  <c r="KI53" i="46"/>
  <c r="KI54" i="46"/>
  <c r="KI55" i="46"/>
  <c r="KI56" i="46"/>
  <c r="KI57" i="46"/>
  <c r="KI58" i="46"/>
  <c r="KI59" i="46"/>
  <c r="KI60" i="46"/>
  <c r="KI61" i="46"/>
  <c r="KI62" i="46"/>
  <c r="KI63" i="46"/>
  <c r="KI64" i="46"/>
  <c r="KI65" i="46"/>
  <c r="KI66" i="46"/>
  <c r="KI67" i="46"/>
  <c r="KI68" i="46"/>
  <c r="KI69" i="46"/>
  <c r="KI70" i="46"/>
  <c r="KI71" i="46"/>
  <c r="KI72" i="46"/>
  <c r="KI73" i="46"/>
  <c r="KI74" i="46"/>
  <c r="KI75" i="46"/>
  <c r="KI76" i="46"/>
  <c r="KI77" i="46"/>
  <c r="KI78" i="46"/>
  <c r="KI79" i="46"/>
  <c r="KI80" i="46"/>
  <c r="KI81" i="46"/>
  <c r="KI82" i="46"/>
  <c r="KI83" i="46"/>
  <c r="KI84" i="46"/>
  <c r="KI85" i="46"/>
  <c r="KI86" i="46"/>
  <c r="KI87" i="46"/>
  <c r="KI88" i="46"/>
  <c r="KI89" i="46"/>
  <c r="KI90" i="46"/>
  <c r="KI91" i="46"/>
  <c r="KI92" i="46"/>
  <c r="KI93" i="46"/>
  <c r="KI94" i="46"/>
  <c r="KI95" i="46"/>
  <c r="KI96" i="46"/>
  <c r="KI97" i="46"/>
  <c r="KI98" i="46"/>
  <c r="KI99" i="46"/>
  <c r="KI100" i="46"/>
  <c r="KI101" i="46"/>
  <c r="KI102" i="46"/>
  <c r="KI103" i="46"/>
  <c r="KI104" i="46"/>
  <c r="KI105" i="46"/>
  <c r="KI106" i="46"/>
  <c r="KI107" i="46"/>
  <c r="KI108" i="46"/>
  <c r="KI109" i="46"/>
  <c r="KI110" i="46"/>
  <c r="KI111" i="46"/>
  <c r="KI112" i="46"/>
  <c r="KI113" i="46"/>
  <c r="KI114" i="46"/>
  <c r="KI115" i="46"/>
  <c r="KI116" i="46"/>
  <c r="KI117" i="46"/>
  <c r="KI118" i="46"/>
  <c r="KI119" i="46"/>
  <c r="KI120" i="46"/>
  <c r="KI121" i="46"/>
  <c r="KI122" i="46"/>
  <c r="KI123" i="46"/>
  <c r="KI124" i="46"/>
  <c r="KI125" i="46"/>
  <c r="KI126" i="46"/>
  <c r="KI127" i="46"/>
  <c r="KI128" i="46"/>
  <c r="KI129" i="46"/>
  <c r="KI130" i="46"/>
  <c r="KI131" i="46"/>
  <c r="KI132" i="46"/>
  <c r="KI133" i="46"/>
  <c r="KI134" i="46"/>
  <c r="KI135" i="46"/>
  <c r="KI136" i="46"/>
  <c r="KI137" i="46"/>
  <c r="KI138" i="46"/>
  <c r="KI139" i="46"/>
  <c r="KI140" i="46"/>
  <c r="KI141" i="46"/>
  <c r="KI142" i="46"/>
  <c r="KI143" i="46"/>
  <c r="KI144" i="46"/>
  <c r="KI145" i="46"/>
  <c r="KI146" i="46"/>
  <c r="KI147" i="46"/>
  <c r="KI148" i="46"/>
  <c r="KI149" i="46"/>
  <c r="KI150" i="46"/>
  <c r="KI151" i="46"/>
  <c r="KI152" i="46"/>
  <c r="KI153" i="46"/>
  <c r="KI154" i="46"/>
  <c r="KI155" i="46"/>
  <c r="KI156" i="46"/>
  <c r="KI157" i="46"/>
  <c r="KI158" i="46"/>
  <c r="KI159" i="46"/>
  <c r="KI160" i="46"/>
  <c r="KI161" i="46"/>
  <c r="KI162" i="46"/>
  <c r="KI163" i="46"/>
  <c r="KI164" i="46"/>
  <c r="KI165" i="46"/>
  <c r="KI166" i="46"/>
  <c r="KI167" i="46"/>
  <c r="KI168" i="46"/>
  <c r="KI169" i="46"/>
  <c r="KI170" i="46"/>
  <c r="KI171" i="46"/>
  <c r="KI172" i="46"/>
  <c r="KI173" i="46"/>
  <c r="KI174" i="46"/>
  <c r="KI175" i="46"/>
  <c r="KI176" i="46"/>
  <c r="KI177" i="46"/>
  <c r="KI178" i="46"/>
  <c r="KI179" i="46"/>
  <c r="KI180" i="46"/>
  <c r="KI181" i="46"/>
  <c r="KI182" i="46"/>
  <c r="KI183" i="46"/>
  <c r="KI184" i="46"/>
  <c r="KI185" i="46"/>
  <c r="KI186" i="46"/>
  <c r="KI187" i="46"/>
  <c r="KI188" i="46"/>
  <c r="KI189" i="46"/>
  <c r="KI190" i="46"/>
  <c r="KI191" i="46"/>
  <c r="KI192" i="46"/>
  <c r="KI193" i="46"/>
  <c r="KI194" i="46"/>
  <c r="KI195" i="46"/>
  <c r="KI196" i="46"/>
  <c r="KI197" i="46"/>
  <c r="KI198" i="46"/>
  <c r="KI199" i="46"/>
  <c r="KI200" i="46"/>
  <c r="KI201" i="46"/>
  <c r="KI202" i="46"/>
  <c r="KI203" i="46"/>
  <c r="KI204" i="46"/>
  <c r="KI205" i="46"/>
  <c r="KI206" i="46"/>
  <c r="KI207" i="46"/>
  <c r="KI208" i="46"/>
  <c r="KI209" i="46"/>
  <c r="KI210" i="46"/>
  <c r="KI211" i="46"/>
  <c r="KI212" i="46"/>
  <c r="KI213" i="46"/>
  <c r="KI214" i="46"/>
  <c r="KI215" i="46"/>
  <c r="KI216" i="46"/>
  <c r="KI217" i="46"/>
  <c r="KI218" i="46"/>
  <c r="KI219" i="46"/>
  <c r="KI220" i="46"/>
  <c r="KI221" i="46"/>
  <c r="KI222" i="46"/>
  <c r="KI223" i="46"/>
  <c r="KI224" i="46"/>
  <c r="KI225" i="46"/>
  <c r="KI226" i="46"/>
  <c r="KI227" i="46"/>
  <c r="KI228" i="46"/>
  <c r="KI229" i="46"/>
  <c r="KI230" i="46"/>
  <c r="KI231" i="46"/>
  <c r="KI232" i="46"/>
  <c r="KI233" i="46"/>
  <c r="KI234" i="46"/>
  <c r="KI235" i="46"/>
  <c r="KI236" i="46"/>
  <c r="KI237" i="46"/>
  <c r="KI238" i="46"/>
  <c r="KI239" i="46"/>
  <c r="KI240" i="46"/>
  <c r="KI241" i="46"/>
  <c r="KI242" i="46"/>
  <c r="KI243" i="46"/>
  <c r="KI244" i="46"/>
  <c r="KI245" i="46"/>
  <c r="KI246" i="46"/>
  <c r="KI247" i="46"/>
  <c r="KI248" i="46"/>
  <c r="KI249" i="46"/>
  <c r="KI250" i="46"/>
  <c r="KI251" i="46"/>
  <c r="KI252" i="46"/>
  <c r="KI253" i="46"/>
  <c r="KI254" i="46"/>
  <c r="KI255" i="46"/>
  <c r="KI256" i="46"/>
  <c r="KI257" i="46"/>
  <c r="KI258" i="46"/>
  <c r="KI259" i="46"/>
  <c r="KI260" i="46"/>
  <c r="KI261" i="46"/>
  <c r="KI262" i="46"/>
  <c r="KI263" i="46"/>
  <c r="KI264" i="46"/>
  <c r="KI265" i="46"/>
  <c r="KI266" i="46"/>
  <c r="KI267" i="46"/>
  <c r="KI268" i="46"/>
  <c r="KI269" i="46"/>
  <c r="KI270" i="46"/>
  <c r="KI271" i="46"/>
  <c r="KI272" i="46"/>
  <c r="KI273" i="46"/>
  <c r="KI274" i="46"/>
  <c r="KI275" i="46"/>
  <c r="KI276" i="46"/>
  <c r="KI277" i="46"/>
  <c r="KI278" i="46"/>
  <c r="KI279" i="46"/>
  <c r="KI280" i="46"/>
  <c r="KI281" i="46"/>
  <c r="KI282" i="46"/>
  <c r="KI283" i="46"/>
  <c r="KI284" i="46"/>
  <c r="KI285" i="46"/>
  <c r="KI286" i="46"/>
  <c r="KI287" i="46"/>
  <c r="KI288" i="46"/>
  <c r="KI290" i="46"/>
  <c r="KI29" i="46"/>
  <c r="KI17" i="46"/>
  <c r="KI27" i="46"/>
  <c r="KI289" i="46"/>
  <c r="KI16" i="46"/>
  <c r="KI24" i="46"/>
  <c r="KI22" i="46"/>
  <c r="KI21" i="46"/>
  <c r="KI25" i="46"/>
  <c r="KI14" i="46"/>
  <c r="KI19" i="46"/>
  <c r="KI28" i="46"/>
  <c r="KI15" i="46"/>
  <c r="KI18" i="46"/>
  <c r="KH308" i="46"/>
  <c r="EG364" i="46"/>
  <c r="EG365" i="46"/>
  <c r="EG367" i="46" s="1"/>
  <c r="EG366" i="46"/>
  <c r="EH363" i="46" s="1"/>
  <c r="CG52" i="51"/>
  <c r="CH49" i="51" s="1"/>
  <c r="CG53" i="51"/>
  <c r="D82" i="52"/>
  <c r="I82" i="52" s="1"/>
  <c r="J81" i="52"/>
  <c r="CU59" i="51"/>
  <c r="CV56" i="51" s="1"/>
  <c r="CU60" i="51"/>
  <c r="KJ14" i="46" l="1"/>
  <c r="KJ26" i="46"/>
  <c r="KJ20" i="46"/>
  <c r="KJ23" i="46"/>
  <c r="EG369" i="46"/>
  <c r="GX14" i="46"/>
  <c r="KI292" i="46"/>
  <c r="KK10" i="46"/>
  <c r="KJ30" i="46"/>
  <c r="KJ31" i="46"/>
  <c r="KJ32" i="46"/>
  <c r="KJ33" i="46"/>
  <c r="KJ34" i="46"/>
  <c r="KJ35" i="46"/>
  <c r="KJ36" i="46"/>
  <c r="KJ37" i="46"/>
  <c r="KJ38" i="46"/>
  <c r="KJ39" i="46"/>
  <c r="KJ40" i="46"/>
  <c r="KJ41" i="46"/>
  <c r="KJ42" i="46"/>
  <c r="KJ43" i="46"/>
  <c r="KJ44" i="46"/>
  <c r="KJ45" i="46"/>
  <c r="KJ46" i="46"/>
  <c r="KJ47" i="46"/>
  <c r="KJ48" i="46"/>
  <c r="KJ49" i="46"/>
  <c r="KJ50" i="46"/>
  <c r="KJ51" i="46"/>
  <c r="KJ52" i="46"/>
  <c r="KJ53" i="46"/>
  <c r="KJ54" i="46"/>
  <c r="KJ55" i="46"/>
  <c r="KJ56" i="46"/>
  <c r="KJ57" i="46"/>
  <c r="KJ58" i="46"/>
  <c r="KJ59" i="46"/>
  <c r="KJ60" i="46"/>
  <c r="KJ61" i="46"/>
  <c r="KJ62" i="46"/>
  <c r="KJ63" i="46"/>
  <c r="KJ64" i="46"/>
  <c r="KJ65" i="46"/>
  <c r="KJ66" i="46"/>
  <c r="KJ67" i="46"/>
  <c r="KJ68" i="46"/>
  <c r="KJ69" i="46"/>
  <c r="KJ70" i="46"/>
  <c r="KJ71" i="46"/>
  <c r="KJ72" i="46"/>
  <c r="KJ73" i="46"/>
  <c r="KJ74" i="46"/>
  <c r="KJ75" i="46"/>
  <c r="KJ76" i="46"/>
  <c r="KJ77" i="46"/>
  <c r="KJ78" i="46"/>
  <c r="KJ79" i="46"/>
  <c r="KJ80" i="46"/>
  <c r="KJ81" i="46"/>
  <c r="KJ82" i="46"/>
  <c r="KJ83" i="46"/>
  <c r="KJ84" i="46"/>
  <c r="KJ85" i="46"/>
  <c r="KJ86" i="46"/>
  <c r="KJ87" i="46"/>
  <c r="KJ88" i="46"/>
  <c r="KJ89" i="46"/>
  <c r="KJ90" i="46"/>
  <c r="KJ91" i="46"/>
  <c r="KJ92" i="46"/>
  <c r="KJ93" i="46"/>
  <c r="KJ94" i="46"/>
  <c r="KJ95" i="46"/>
  <c r="KJ96" i="46"/>
  <c r="KJ97" i="46"/>
  <c r="KJ98" i="46"/>
  <c r="KJ99" i="46"/>
  <c r="KJ100" i="46"/>
  <c r="KJ101" i="46"/>
  <c r="KJ102" i="46"/>
  <c r="KJ103" i="46"/>
  <c r="KJ104" i="46"/>
  <c r="KJ105" i="46"/>
  <c r="KJ106" i="46"/>
  <c r="KJ107" i="46"/>
  <c r="KJ108" i="46"/>
  <c r="KJ109" i="46"/>
  <c r="KJ110" i="46"/>
  <c r="KJ111" i="46"/>
  <c r="KJ112" i="46"/>
  <c r="KJ113" i="46"/>
  <c r="KJ114" i="46"/>
  <c r="KJ115" i="46"/>
  <c r="KJ116" i="46"/>
  <c r="KJ117" i="46"/>
  <c r="KJ118" i="46"/>
  <c r="KJ119" i="46"/>
  <c r="KJ120" i="46"/>
  <c r="KJ121" i="46"/>
  <c r="KJ122" i="46"/>
  <c r="KJ123" i="46"/>
  <c r="KJ124" i="46"/>
  <c r="KJ125" i="46"/>
  <c r="KJ126" i="46"/>
  <c r="KJ127" i="46"/>
  <c r="KJ128" i="46"/>
  <c r="KJ129" i="46"/>
  <c r="KJ130" i="46"/>
  <c r="KJ131" i="46"/>
  <c r="KJ132" i="46"/>
  <c r="KJ133" i="46"/>
  <c r="KJ134" i="46"/>
  <c r="KJ135" i="46"/>
  <c r="KJ136" i="46"/>
  <c r="KJ137" i="46"/>
  <c r="KJ138" i="46"/>
  <c r="KJ139" i="46"/>
  <c r="KJ140" i="46"/>
  <c r="KJ141" i="46"/>
  <c r="KJ142" i="46"/>
  <c r="KJ143" i="46"/>
  <c r="KJ144" i="46"/>
  <c r="KJ145" i="46"/>
  <c r="KJ146" i="46"/>
  <c r="KJ147" i="46"/>
  <c r="KJ148" i="46"/>
  <c r="KJ149" i="46"/>
  <c r="KJ150" i="46"/>
  <c r="KJ151" i="46"/>
  <c r="KJ152" i="46"/>
  <c r="KJ153" i="46"/>
  <c r="KJ154" i="46"/>
  <c r="KJ155" i="46"/>
  <c r="KJ156" i="46"/>
  <c r="KJ157" i="46"/>
  <c r="KJ158" i="46"/>
  <c r="KJ159" i="46"/>
  <c r="KJ160" i="46"/>
  <c r="KJ161" i="46"/>
  <c r="KJ162" i="46"/>
  <c r="KJ163" i="46"/>
  <c r="KJ164" i="46"/>
  <c r="KJ165" i="46"/>
  <c r="KJ166" i="46"/>
  <c r="KJ167" i="46"/>
  <c r="KJ168" i="46"/>
  <c r="KJ169" i="46"/>
  <c r="KJ170" i="46"/>
  <c r="KJ171" i="46"/>
  <c r="KJ172" i="46"/>
  <c r="KJ173" i="46"/>
  <c r="KJ174" i="46"/>
  <c r="KJ175" i="46"/>
  <c r="KJ176" i="46"/>
  <c r="KJ177" i="46"/>
  <c r="KJ178" i="46"/>
  <c r="KJ179" i="46"/>
  <c r="KJ180" i="46"/>
  <c r="KJ181" i="46"/>
  <c r="KJ182" i="46"/>
  <c r="KJ183" i="46"/>
  <c r="KJ184" i="46"/>
  <c r="KJ185" i="46"/>
  <c r="KJ186" i="46"/>
  <c r="KJ187" i="46"/>
  <c r="KJ188" i="46"/>
  <c r="KJ189" i="46"/>
  <c r="KJ190" i="46"/>
  <c r="KJ191" i="46"/>
  <c r="KJ192" i="46"/>
  <c r="KJ193" i="46"/>
  <c r="KJ194" i="46"/>
  <c r="KJ195" i="46"/>
  <c r="KJ196" i="46"/>
  <c r="KJ197" i="46"/>
  <c r="KJ198" i="46"/>
  <c r="KJ199" i="46"/>
  <c r="KJ200" i="46"/>
  <c r="KJ201" i="46"/>
  <c r="KJ202" i="46"/>
  <c r="KJ203" i="46"/>
  <c r="KJ204" i="46"/>
  <c r="KJ205" i="46"/>
  <c r="KJ206" i="46"/>
  <c r="KJ207" i="46"/>
  <c r="KJ208" i="46"/>
  <c r="KJ209" i="46"/>
  <c r="KJ210" i="46"/>
  <c r="KJ211" i="46"/>
  <c r="KJ212" i="46"/>
  <c r="KJ213" i="46"/>
  <c r="KJ214" i="46"/>
  <c r="KJ215" i="46"/>
  <c r="KJ216" i="46"/>
  <c r="KJ217" i="46"/>
  <c r="KJ218" i="46"/>
  <c r="KJ219" i="46"/>
  <c r="KJ220" i="46"/>
  <c r="KJ221" i="46"/>
  <c r="KJ222" i="46"/>
  <c r="KJ223" i="46"/>
  <c r="KJ224" i="46"/>
  <c r="KJ225" i="46"/>
  <c r="KJ226" i="46"/>
  <c r="KJ227" i="46"/>
  <c r="KJ228" i="46"/>
  <c r="KJ229" i="46"/>
  <c r="KJ230" i="46"/>
  <c r="KJ231" i="46"/>
  <c r="KJ232" i="46"/>
  <c r="KJ233" i="46"/>
  <c r="KJ234" i="46"/>
  <c r="KJ235" i="46"/>
  <c r="KJ236" i="46"/>
  <c r="KJ237" i="46"/>
  <c r="KJ238" i="46"/>
  <c r="KJ239" i="46"/>
  <c r="KJ240" i="46"/>
  <c r="KJ241" i="46"/>
  <c r="KJ242" i="46"/>
  <c r="KJ243" i="46"/>
  <c r="KJ244" i="46"/>
  <c r="KJ245" i="46"/>
  <c r="KJ246" i="46"/>
  <c r="KJ247" i="46"/>
  <c r="KJ248" i="46"/>
  <c r="KJ249" i="46"/>
  <c r="KJ250" i="46"/>
  <c r="KJ251" i="46"/>
  <c r="KJ252" i="46"/>
  <c r="KJ253" i="46"/>
  <c r="KJ254" i="46"/>
  <c r="KJ255" i="46"/>
  <c r="KJ256" i="46"/>
  <c r="KJ257" i="46"/>
  <c r="KJ258" i="46"/>
  <c r="KJ259" i="46"/>
  <c r="KJ260" i="46"/>
  <c r="KJ261" i="46"/>
  <c r="KJ262" i="46"/>
  <c r="KJ263" i="46"/>
  <c r="KJ264" i="46"/>
  <c r="KJ265" i="46"/>
  <c r="KJ266" i="46"/>
  <c r="KJ267" i="46"/>
  <c r="KJ268" i="46"/>
  <c r="KJ269" i="46"/>
  <c r="KJ270" i="46"/>
  <c r="KJ271" i="46"/>
  <c r="KJ272" i="46"/>
  <c r="KJ273" i="46"/>
  <c r="KJ274" i="46"/>
  <c r="KJ275" i="46"/>
  <c r="KJ276" i="46"/>
  <c r="KJ277" i="46"/>
  <c r="KJ278" i="46"/>
  <c r="KJ279" i="46"/>
  <c r="KJ280" i="46"/>
  <c r="KJ281" i="46"/>
  <c r="KJ282" i="46"/>
  <c r="KJ283" i="46"/>
  <c r="KJ284" i="46"/>
  <c r="KJ285" i="46"/>
  <c r="KJ286" i="46"/>
  <c r="KJ287" i="46"/>
  <c r="KJ288" i="46"/>
  <c r="KJ290" i="46"/>
  <c r="KJ29" i="46"/>
  <c r="KJ17" i="46"/>
  <c r="KJ27" i="46"/>
  <c r="KJ289" i="46"/>
  <c r="KJ16" i="46"/>
  <c r="KJ24" i="46"/>
  <c r="KJ22" i="46"/>
  <c r="KJ21" i="46"/>
  <c r="KJ25" i="46"/>
  <c r="KJ19" i="46"/>
  <c r="KJ28" i="46"/>
  <c r="KJ15" i="46"/>
  <c r="KJ18" i="46"/>
  <c r="KI308" i="46"/>
  <c r="BX329" i="46"/>
  <c r="BW329" i="46" s="1"/>
  <c r="J25" i="51" s="1"/>
  <c r="EH364" i="46"/>
  <c r="EH365" i="46"/>
  <c r="EH367" i="46" s="1"/>
  <c r="EH366" i="46"/>
  <c r="EI363" i="46" s="1"/>
  <c r="CH53" i="51"/>
  <c r="CH52" i="51"/>
  <c r="CI49" i="51" s="1"/>
  <c r="J82" i="52"/>
  <c r="D83" i="52"/>
  <c r="I83" i="52" s="1"/>
  <c r="CV60" i="51"/>
  <c r="CV59" i="51"/>
  <c r="CW56" i="51" s="1"/>
  <c r="CM25" i="51" l="1"/>
  <c r="CN25" i="51"/>
  <c r="CO25" i="51"/>
  <c r="CP25" i="51"/>
  <c r="CQ25" i="51"/>
  <c r="CR25" i="51"/>
  <c r="CS25" i="51"/>
  <c r="CT25" i="51"/>
  <c r="CU25" i="51"/>
  <c r="CV25" i="51"/>
  <c r="CW25" i="51"/>
  <c r="KK14" i="46"/>
  <c r="KK26" i="46"/>
  <c r="KK20" i="46"/>
  <c r="KK23" i="46"/>
  <c r="EH369" i="46"/>
  <c r="KJ292" i="46"/>
  <c r="KL10" i="46"/>
  <c r="KK30" i="46"/>
  <c r="KK31" i="46"/>
  <c r="KK32" i="46"/>
  <c r="KK33" i="46"/>
  <c r="KK34" i="46"/>
  <c r="KK35" i="46"/>
  <c r="KK36" i="46"/>
  <c r="KK37" i="46"/>
  <c r="KK38" i="46"/>
  <c r="KK39" i="46"/>
  <c r="KK40" i="46"/>
  <c r="KK41" i="46"/>
  <c r="KK42" i="46"/>
  <c r="KK43" i="46"/>
  <c r="KK44" i="46"/>
  <c r="KK45" i="46"/>
  <c r="KK46" i="46"/>
  <c r="KK47" i="46"/>
  <c r="KK48" i="46"/>
  <c r="KK49" i="46"/>
  <c r="KK50" i="46"/>
  <c r="KK51" i="46"/>
  <c r="KK52" i="46"/>
  <c r="KK53" i="46"/>
  <c r="KK54" i="46"/>
  <c r="KK55" i="46"/>
  <c r="KK56" i="46"/>
  <c r="KK57" i="46"/>
  <c r="KK58" i="46"/>
  <c r="KK59" i="46"/>
  <c r="KK60" i="46"/>
  <c r="KK61" i="46"/>
  <c r="KK62" i="46"/>
  <c r="KK63" i="46"/>
  <c r="KK64" i="46"/>
  <c r="KK65" i="46"/>
  <c r="KK66" i="46"/>
  <c r="KK67" i="46"/>
  <c r="KK68" i="46"/>
  <c r="KK69" i="46"/>
  <c r="KK70" i="46"/>
  <c r="KK71" i="46"/>
  <c r="KK72" i="46"/>
  <c r="KK73" i="46"/>
  <c r="KK74" i="46"/>
  <c r="KK75" i="46"/>
  <c r="KK76" i="46"/>
  <c r="KK77" i="46"/>
  <c r="KK78" i="46"/>
  <c r="KK79" i="46"/>
  <c r="KK80" i="46"/>
  <c r="KK81" i="46"/>
  <c r="KK82" i="46"/>
  <c r="KK83" i="46"/>
  <c r="KK84" i="46"/>
  <c r="KK85" i="46"/>
  <c r="KK86" i="46"/>
  <c r="KK87" i="46"/>
  <c r="KK88" i="46"/>
  <c r="KK89" i="46"/>
  <c r="KK90" i="46"/>
  <c r="KK91" i="46"/>
  <c r="KK92" i="46"/>
  <c r="KK93" i="46"/>
  <c r="KK94" i="46"/>
  <c r="KK95" i="46"/>
  <c r="KK96" i="46"/>
  <c r="KK97" i="46"/>
  <c r="KK98" i="46"/>
  <c r="KK99" i="46"/>
  <c r="KK100" i="46"/>
  <c r="KK101" i="46"/>
  <c r="KK102" i="46"/>
  <c r="KK103" i="46"/>
  <c r="KK104" i="46"/>
  <c r="KK105" i="46"/>
  <c r="KK106" i="46"/>
  <c r="KK107" i="46"/>
  <c r="KK108" i="46"/>
  <c r="KK109" i="46"/>
  <c r="KK110" i="46"/>
  <c r="KK111" i="46"/>
  <c r="KK112" i="46"/>
  <c r="KK113" i="46"/>
  <c r="KK114" i="46"/>
  <c r="KK115" i="46"/>
  <c r="KK116" i="46"/>
  <c r="KK117" i="46"/>
  <c r="KK118" i="46"/>
  <c r="KK119" i="46"/>
  <c r="KK120" i="46"/>
  <c r="KK121" i="46"/>
  <c r="KK122" i="46"/>
  <c r="KK123" i="46"/>
  <c r="KK124" i="46"/>
  <c r="KK125" i="46"/>
  <c r="KK126" i="46"/>
  <c r="KK127" i="46"/>
  <c r="KK128" i="46"/>
  <c r="KK129" i="46"/>
  <c r="KK130" i="46"/>
  <c r="KK131" i="46"/>
  <c r="KK132" i="46"/>
  <c r="KK133" i="46"/>
  <c r="KK134" i="46"/>
  <c r="KK135" i="46"/>
  <c r="KK136" i="46"/>
  <c r="KK137" i="46"/>
  <c r="KK138" i="46"/>
  <c r="KK139" i="46"/>
  <c r="KK140" i="46"/>
  <c r="KK141" i="46"/>
  <c r="KK142" i="46"/>
  <c r="KK143" i="46"/>
  <c r="KK144" i="46"/>
  <c r="KK145" i="46"/>
  <c r="KK146" i="46"/>
  <c r="KK147" i="46"/>
  <c r="KK148" i="46"/>
  <c r="KK149" i="46"/>
  <c r="KK150" i="46"/>
  <c r="KK151" i="46"/>
  <c r="KK152" i="46"/>
  <c r="KK153" i="46"/>
  <c r="KK154" i="46"/>
  <c r="KK155" i="46"/>
  <c r="KK156" i="46"/>
  <c r="KK157" i="46"/>
  <c r="KK158" i="46"/>
  <c r="KK159" i="46"/>
  <c r="KK160" i="46"/>
  <c r="KK161" i="46"/>
  <c r="KK162" i="46"/>
  <c r="KK163" i="46"/>
  <c r="KK164" i="46"/>
  <c r="KK165" i="46"/>
  <c r="KK166" i="46"/>
  <c r="KK167" i="46"/>
  <c r="KK168" i="46"/>
  <c r="KK169" i="46"/>
  <c r="KK170" i="46"/>
  <c r="KK171" i="46"/>
  <c r="KK172" i="46"/>
  <c r="KK173" i="46"/>
  <c r="KK174" i="46"/>
  <c r="KK175" i="46"/>
  <c r="KK176" i="46"/>
  <c r="KK177" i="46"/>
  <c r="KK178" i="46"/>
  <c r="KK179" i="46"/>
  <c r="KK180" i="46"/>
  <c r="KK181" i="46"/>
  <c r="KK182" i="46"/>
  <c r="KK183" i="46"/>
  <c r="KK184" i="46"/>
  <c r="KK185" i="46"/>
  <c r="KK186" i="46"/>
  <c r="KK187" i="46"/>
  <c r="KK188" i="46"/>
  <c r="KK189" i="46"/>
  <c r="KK190" i="46"/>
  <c r="KK191" i="46"/>
  <c r="KK192" i="46"/>
  <c r="KK193" i="46"/>
  <c r="KK194" i="46"/>
  <c r="KK195" i="46"/>
  <c r="KK196" i="46"/>
  <c r="KK197" i="46"/>
  <c r="KK198" i="46"/>
  <c r="KK199" i="46"/>
  <c r="KK200" i="46"/>
  <c r="KK201" i="46"/>
  <c r="KK202" i="46"/>
  <c r="KK203" i="46"/>
  <c r="KK204" i="46"/>
  <c r="KK205" i="46"/>
  <c r="KK206" i="46"/>
  <c r="KK207" i="46"/>
  <c r="KK208" i="46"/>
  <c r="KK209" i="46"/>
  <c r="KK210" i="46"/>
  <c r="KK211" i="46"/>
  <c r="KK212" i="46"/>
  <c r="KK213" i="46"/>
  <c r="KK214" i="46"/>
  <c r="KK215" i="46"/>
  <c r="KK216" i="46"/>
  <c r="KK217" i="46"/>
  <c r="KK218" i="46"/>
  <c r="KK219" i="46"/>
  <c r="KK220" i="46"/>
  <c r="KK221" i="46"/>
  <c r="KK222" i="46"/>
  <c r="KK223" i="46"/>
  <c r="KK224" i="46"/>
  <c r="KK225" i="46"/>
  <c r="KK226" i="46"/>
  <c r="KK227" i="46"/>
  <c r="KK228" i="46"/>
  <c r="KK229" i="46"/>
  <c r="KK230" i="46"/>
  <c r="KK231" i="46"/>
  <c r="KK232" i="46"/>
  <c r="KK233" i="46"/>
  <c r="KK234" i="46"/>
  <c r="KK235" i="46"/>
  <c r="KK236" i="46"/>
  <c r="KK237" i="46"/>
  <c r="KK238" i="46"/>
  <c r="KK239" i="46"/>
  <c r="KK240" i="46"/>
  <c r="KK241" i="46"/>
  <c r="KK242" i="46"/>
  <c r="KK243" i="46"/>
  <c r="KK244" i="46"/>
  <c r="KK245" i="46"/>
  <c r="KK246" i="46"/>
  <c r="KK247" i="46"/>
  <c r="KK248" i="46"/>
  <c r="KK249" i="46"/>
  <c r="KK250" i="46"/>
  <c r="KK251" i="46"/>
  <c r="KK252" i="46"/>
  <c r="KK253" i="46"/>
  <c r="KK254" i="46"/>
  <c r="KK255" i="46"/>
  <c r="KK256" i="46"/>
  <c r="KK257" i="46"/>
  <c r="KK258" i="46"/>
  <c r="KK259" i="46"/>
  <c r="KK260" i="46"/>
  <c r="KK261" i="46"/>
  <c r="KK262" i="46"/>
  <c r="KK263" i="46"/>
  <c r="KK264" i="46"/>
  <c r="KK265" i="46"/>
  <c r="KK266" i="46"/>
  <c r="KK267" i="46"/>
  <c r="KK268" i="46"/>
  <c r="KK269" i="46"/>
  <c r="KK270" i="46"/>
  <c r="KK271" i="46"/>
  <c r="KK272" i="46"/>
  <c r="KK273" i="46"/>
  <c r="KK274" i="46"/>
  <c r="KK275" i="46"/>
  <c r="KK276" i="46"/>
  <c r="KK277" i="46"/>
  <c r="KK278" i="46"/>
  <c r="KK279" i="46"/>
  <c r="KK280" i="46"/>
  <c r="KK281" i="46"/>
  <c r="KK282" i="46"/>
  <c r="KK283" i="46"/>
  <c r="KK284" i="46"/>
  <c r="KK285" i="46"/>
  <c r="KK286" i="46"/>
  <c r="KK287" i="46"/>
  <c r="KK288" i="46"/>
  <c r="KK290" i="46"/>
  <c r="KK29" i="46"/>
  <c r="KK17" i="46"/>
  <c r="KK27" i="46"/>
  <c r="KK289" i="46"/>
  <c r="KK16" i="46"/>
  <c r="KK24" i="46"/>
  <c r="KK22" i="46"/>
  <c r="KK21" i="46"/>
  <c r="KK25" i="46"/>
  <c r="KK19" i="46"/>
  <c r="KK28" i="46"/>
  <c r="KK15" i="46"/>
  <c r="KK18" i="46"/>
  <c r="CX25" i="51"/>
  <c r="KJ308" i="46"/>
  <c r="K64" i="71"/>
  <c r="HA14" i="46"/>
  <c r="EI364" i="46"/>
  <c r="EI365" i="46"/>
  <c r="EI367" i="46" s="1"/>
  <c r="EI366" i="46"/>
  <c r="EJ363" i="46" s="1"/>
  <c r="CI52" i="51"/>
  <c r="CJ49" i="51" s="1"/>
  <c r="CI53" i="51"/>
  <c r="J83" i="52"/>
  <c r="D84" i="52"/>
  <c r="I84" i="52" s="1"/>
  <c r="CW60" i="51"/>
  <c r="CW59" i="51"/>
  <c r="CX56" i="51" s="1"/>
  <c r="KL14" i="46" l="1"/>
  <c r="KL26" i="46"/>
  <c r="KL20" i="46"/>
  <c r="KL23" i="46"/>
  <c r="EI369" i="46"/>
  <c r="N64" i="71"/>
  <c r="K110" i="71"/>
  <c r="KK292" i="46"/>
  <c r="KM10" i="46"/>
  <c r="KL30" i="46"/>
  <c r="KL31" i="46"/>
  <c r="KL32" i="46"/>
  <c r="KL33" i="46"/>
  <c r="KL34" i="46"/>
  <c r="KL35" i="46"/>
  <c r="KL36" i="46"/>
  <c r="KL37" i="46"/>
  <c r="KL38" i="46"/>
  <c r="KL39" i="46"/>
  <c r="KL40" i="46"/>
  <c r="KL41" i="46"/>
  <c r="KL42" i="46"/>
  <c r="KL43" i="46"/>
  <c r="KL44" i="46"/>
  <c r="KL45" i="46"/>
  <c r="KL46" i="46"/>
  <c r="KL47" i="46"/>
  <c r="KL48" i="46"/>
  <c r="KL49" i="46"/>
  <c r="KL50" i="46"/>
  <c r="KL51" i="46"/>
  <c r="KL52" i="46"/>
  <c r="KL53" i="46"/>
  <c r="KL54" i="46"/>
  <c r="KL55" i="46"/>
  <c r="KL56" i="46"/>
  <c r="KL57" i="46"/>
  <c r="KL58" i="46"/>
  <c r="KL59" i="46"/>
  <c r="KL60" i="46"/>
  <c r="KL61" i="46"/>
  <c r="KL62" i="46"/>
  <c r="KL63" i="46"/>
  <c r="KL64" i="46"/>
  <c r="KL65" i="46"/>
  <c r="KL66" i="46"/>
  <c r="KL67" i="46"/>
  <c r="KL68" i="46"/>
  <c r="KL69" i="46"/>
  <c r="KL70" i="46"/>
  <c r="KL71" i="46"/>
  <c r="KL72" i="46"/>
  <c r="KL73" i="46"/>
  <c r="KL74" i="46"/>
  <c r="KL75" i="46"/>
  <c r="KL76" i="46"/>
  <c r="KL77" i="46"/>
  <c r="KL78" i="46"/>
  <c r="KL79" i="46"/>
  <c r="KL80" i="46"/>
  <c r="KL81" i="46"/>
  <c r="KL82" i="46"/>
  <c r="KL83" i="46"/>
  <c r="KL84" i="46"/>
  <c r="KL85" i="46"/>
  <c r="KL86" i="46"/>
  <c r="KL87" i="46"/>
  <c r="KL88" i="46"/>
  <c r="KL89" i="46"/>
  <c r="KL90" i="46"/>
  <c r="KL91" i="46"/>
  <c r="KL92" i="46"/>
  <c r="KL93" i="46"/>
  <c r="KL94" i="46"/>
  <c r="KL95" i="46"/>
  <c r="KL96" i="46"/>
  <c r="KL97" i="46"/>
  <c r="KL98" i="46"/>
  <c r="KL99" i="46"/>
  <c r="KL100" i="46"/>
  <c r="KL101" i="46"/>
  <c r="KL102" i="46"/>
  <c r="KL103" i="46"/>
  <c r="KL104" i="46"/>
  <c r="KL105" i="46"/>
  <c r="KL106" i="46"/>
  <c r="KL107" i="46"/>
  <c r="KL108" i="46"/>
  <c r="KL109" i="46"/>
  <c r="KL110" i="46"/>
  <c r="KL111" i="46"/>
  <c r="KL112" i="46"/>
  <c r="KL113" i="46"/>
  <c r="KL114" i="46"/>
  <c r="KL115" i="46"/>
  <c r="KL116" i="46"/>
  <c r="KL117" i="46"/>
  <c r="KL118" i="46"/>
  <c r="KL119" i="46"/>
  <c r="KL120" i="46"/>
  <c r="KL121" i="46"/>
  <c r="KL122" i="46"/>
  <c r="KL123" i="46"/>
  <c r="KL124" i="46"/>
  <c r="KL125" i="46"/>
  <c r="KL126" i="46"/>
  <c r="KL127" i="46"/>
  <c r="KL128" i="46"/>
  <c r="KL129" i="46"/>
  <c r="KL130" i="46"/>
  <c r="KL131" i="46"/>
  <c r="KL132" i="46"/>
  <c r="KL133" i="46"/>
  <c r="KL134" i="46"/>
  <c r="KL135" i="46"/>
  <c r="KL136" i="46"/>
  <c r="KL137" i="46"/>
  <c r="KL138" i="46"/>
  <c r="KL139" i="46"/>
  <c r="KL140" i="46"/>
  <c r="KL141" i="46"/>
  <c r="KL142" i="46"/>
  <c r="KL143" i="46"/>
  <c r="KL144" i="46"/>
  <c r="KL145" i="46"/>
  <c r="KL146" i="46"/>
  <c r="KL147" i="46"/>
  <c r="KL148" i="46"/>
  <c r="KL149" i="46"/>
  <c r="KL150" i="46"/>
  <c r="KL151" i="46"/>
  <c r="KL152" i="46"/>
  <c r="KL153" i="46"/>
  <c r="KL154" i="46"/>
  <c r="KL155" i="46"/>
  <c r="KL156" i="46"/>
  <c r="KL157" i="46"/>
  <c r="KL158" i="46"/>
  <c r="KL159" i="46"/>
  <c r="KL160" i="46"/>
  <c r="KL161" i="46"/>
  <c r="KL162" i="46"/>
  <c r="KL163" i="46"/>
  <c r="KL164" i="46"/>
  <c r="KL165" i="46"/>
  <c r="KL166" i="46"/>
  <c r="KL167" i="46"/>
  <c r="KL168" i="46"/>
  <c r="KL169" i="46"/>
  <c r="KL170" i="46"/>
  <c r="KL171" i="46"/>
  <c r="KL172" i="46"/>
  <c r="KL173" i="46"/>
  <c r="KL174" i="46"/>
  <c r="KL175" i="46"/>
  <c r="KL176" i="46"/>
  <c r="KL177" i="46"/>
  <c r="KL178" i="46"/>
  <c r="KL179" i="46"/>
  <c r="KL180" i="46"/>
  <c r="KL181" i="46"/>
  <c r="KL182" i="46"/>
  <c r="KL183" i="46"/>
  <c r="KL184" i="46"/>
  <c r="KL185" i="46"/>
  <c r="KL186" i="46"/>
  <c r="KL187" i="46"/>
  <c r="KL188" i="46"/>
  <c r="KL189" i="46"/>
  <c r="KL190" i="46"/>
  <c r="KL191" i="46"/>
  <c r="KL192" i="46"/>
  <c r="KL193" i="46"/>
  <c r="KL194" i="46"/>
  <c r="KL195" i="46"/>
  <c r="KL196" i="46"/>
  <c r="KL197" i="46"/>
  <c r="KL198" i="46"/>
  <c r="KL199" i="46"/>
  <c r="KL200" i="46"/>
  <c r="KL201" i="46"/>
  <c r="KL202" i="46"/>
  <c r="KL203" i="46"/>
  <c r="KL204" i="46"/>
  <c r="KL205" i="46"/>
  <c r="KL206" i="46"/>
  <c r="KL207" i="46"/>
  <c r="KL208" i="46"/>
  <c r="KL209" i="46"/>
  <c r="KL210" i="46"/>
  <c r="KL211" i="46"/>
  <c r="KL212" i="46"/>
  <c r="KL213" i="46"/>
  <c r="KL214" i="46"/>
  <c r="KL215" i="46"/>
  <c r="KL216" i="46"/>
  <c r="KL217" i="46"/>
  <c r="KL218" i="46"/>
  <c r="KL219" i="46"/>
  <c r="KL220" i="46"/>
  <c r="KL221" i="46"/>
  <c r="KL222" i="46"/>
  <c r="KL223" i="46"/>
  <c r="KL224" i="46"/>
  <c r="KL225" i="46"/>
  <c r="KL226" i="46"/>
  <c r="KL227" i="46"/>
  <c r="KL228" i="46"/>
  <c r="KL229" i="46"/>
  <c r="KL230" i="46"/>
  <c r="KL231" i="46"/>
  <c r="KL232" i="46"/>
  <c r="KL233" i="46"/>
  <c r="KL234" i="46"/>
  <c r="KL235" i="46"/>
  <c r="KL236" i="46"/>
  <c r="KL237" i="46"/>
  <c r="KL238" i="46"/>
  <c r="KL239" i="46"/>
  <c r="KL240" i="46"/>
  <c r="KL241" i="46"/>
  <c r="KL242" i="46"/>
  <c r="KL243" i="46"/>
  <c r="KL244" i="46"/>
  <c r="KL245" i="46"/>
  <c r="KL246" i="46"/>
  <c r="KL247" i="46"/>
  <c r="KL248" i="46"/>
  <c r="KL249" i="46"/>
  <c r="KL250" i="46"/>
  <c r="KL251" i="46"/>
  <c r="KL252" i="46"/>
  <c r="KL253" i="46"/>
  <c r="KL254" i="46"/>
  <c r="KL255" i="46"/>
  <c r="KL256" i="46"/>
  <c r="KL257" i="46"/>
  <c r="KL258" i="46"/>
  <c r="KL259" i="46"/>
  <c r="KL260" i="46"/>
  <c r="KL261" i="46"/>
  <c r="KL262" i="46"/>
  <c r="KL263" i="46"/>
  <c r="KL264" i="46"/>
  <c r="KL265" i="46"/>
  <c r="KL266" i="46"/>
  <c r="KL267" i="46"/>
  <c r="KL268" i="46"/>
  <c r="KL269" i="46"/>
  <c r="KL270" i="46"/>
  <c r="KL271" i="46"/>
  <c r="KL272" i="46"/>
  <c r="KL273" i="46"/>
  <c r="KL274" i="46"/>
  <c r="KL275" i="46"/>
  <c r="KL276" i="46"/>
  <c r="KL277" i="46"/>
  <c r="KL278" i="46"/>
  <c r="KL279" i="46"/>
  <c r="KL280" i="46"/>
  <c r="KL281" i="46"/>
  <c r="KL282" i="46"/>
  <c r="KL283" i="46"/>
  <c r="KL284" i="46"/>
  <c r="KL285" i="46"/>
  <c r="KL286" i="46"/>
  <c r="KL287" i="46"/>
  <c r="KL288" i="46"/>
  <c r="KL290" i="46"/>
  <c r="KL29" i="46"/>
  <c r="KL17" i="46"/>
  <c r="KL27" i="46"/>
  <c r="KL289" i="46"/>
  <c r="KL16" i="46"/>
  <c r="KL24" i="46"/>
  <c r="KL22" i="46"/>
  <c r="KL21" i="46"/>
  <c r="KL25" i="46"/>
  <c r="KL19" i="46"/>
  <c r="KL28" i="46"/>
  <c r="KL15" i="46"/>
  <c r="KL18" i="46"/>
  <c r="KK308" i="46"/>
  <c r="EJ364" i="46"/>
  <c r="EJ365" i="46"/>
  <c r="EJ367" i="46" s="1"/>
  <c r="EJ366" i="46"/>
  <c r="EK363" i="46" s="1"/>
  <c r="CJ53" i="51"/>
  <c r="CJ52" i="51"/>
  <c r="CK49" i="51" s="1"/>
  <c r="D85" i="52"/>
  <c r="I85" i="52" s="1"/>
  <c r="J84" i="52"/>
  <c r="CX59" i="51"/>
  <c r="CY56" i="51" s="1"/>
  <c r="CX60" i="51"/>
  <c r="KM14" i="46" l="1"/>
  <c r="KM26" i="46"/>
  <c r="KM20" i="46"/>
  <c r="KM23" i="46"/>
  <c r="EJ369" i="46"/>
  <c r="KL292" i="46"/>
  <c r="KN10" i="46"/>
  <c r="KM30" i="46"/>
  <c r="KM31" i="46"/>
  <c r="KM32" i="46"/>
  <c r="KM33" i="46"/>
  <c r="KM34" i="46"/>
  <c r="KM35" i="46"/>
  <c r="KM36" i="46"/>
  <c r="KM37" i="46"/>
  <c r="KM38" i="46"/>
  <c r="KM39" i="46"/>
  <c r="KM40" i="46"/>
  <c r="KM41" i="46"/>
  <c r="KM42" i="46"/>
  <c r="KM43" i="46"/>
  <c r="KM44" i="46"/>
  <c r="KM45" i="46"/>
  <c r="KM46" i="46"/>
  <c r="KM47" i="46"/>
  <c r="KM48" i="46"/>
  <c r="KM49" i="46"/>
  <c r="KM50" i="46"/>
  <c r="KM51" i="46"/>
  <c r="KM52" i="46"/>
  <c r="KM53" i="46"/>
  <c r="KM54" i="46"/>
  <c r="KM55" i="46"/>
  <c r="KM56" i="46"/>
  <c r="KM57" i="46"/>
  <c r="KM58" i="46"/>
  <c r="KM59" i="46"/>
  <c r="KM60" i="46"/>
  <c r="KM61" i="46"/>
  <c r="KM62" i="46"/>
  <c r="KM63" i="46"/>
  <c r="KM64" i="46"/>
  <c r="KM65" i="46"/>
  <c r="KM66" i="46"/>
  <c r="KM67" i="46"/>
  <c r="KM68" i="46"/>
  <c r="KM69" i="46"/>
  <c r="KM70" i="46"/>
  <c r="KM71" i="46"/>
  <c r="KM72" i="46"/>
  <c r="KM73" i="46"/>
  <c r="KM74" i="46"/>
  <c r="KM75" i="46"/>
  <c r="KM76" i="46"/>
  <c r="KM77" i="46"/>
  <c r="KM78" i="46"/>
  <c r="KM79" i="46"/>
  <c r="KM80" i="46"/>
  <c r="KM81" i="46"/>
  <c r="KM82" i="46"/>
  <c r="KM83" i="46"/>
  <c r="KM84" i="46"/>
  <c r="KM85" i="46"/>
  <c r="KM86" i="46"/>
  <c r="KM87" i="46"/>
  <c r="KM88" i="46"/>
  <c r="KM89" i="46"/>
  <c r="KM90" i="46"/>
  <c r="KM91" i="46"/>
  <c r="KM92" i="46"/>
  <c r="KM93" i="46"/>
  <c r="KM94" i="46"/>
  <c r="KM95" i="46"/>
  <c r="KM96" i="46"/>
  <c r="KM97" i="46"/>
  <c r="KM98" i="46"/>
  <c r="KM99" i="46"/>
  <c r="KM100" i="46"/>
  <c r="KM101" i="46"/>
  <c r="KM102" i="46"/>
  <c r="KM103" i="46"/>
  <c r="KM104" i="46"/>
  <c r="KM105" i="46"/>
  <c r="KM106" i="46"/>
  <c r="KM107" i="46"/>
  <c r="KM108" i="46"/>
  <c r="KM109" i="46"/>
  <c r="KM110" i="46"/>
  <c r="KM111" i="46"/>
  <c r="KM112" i="46"/>
  <c r="KM113" i="46"/>
  <c r="KM114" i="46"/>
  <c r="KM115" i="46"/>
  <c r="KM116" i="46"/>
  <c r="KM117" i="46"/>
  <c r="KM118" i="46"/>
  <c r="KM119" i="46"/>
  <c r="KM120" i="46"/>
  <c r="KM121" i="46"/>
  <c r="KM122" i="46"/>
  <c r="KM123" i="46"/>
  <c r="KM124" i="46"/>
  <c r="KM125" i="46"/>
  <c r="KM126" i="46"/>
  <c r="KM127" i="46"/>
  <c r="KM128" i="46"/>
  <c r="KM129" i="46"/>
  <c r="KM130" i="46"/>
  <c r="KM131" i="46"/>
  <c r="KM132" i="46"/>
  <c r="KM133" i="46"/>
  <c r="KM134" i="46"/>
  <c r="KM135" i="46"/>
  <c r="KM136" i="46"/>
  <c r="KM137" i="46"/>
  <c r="KM138" i="46"/>
  <c r="KM139" i="46"/>
  <c r="KM140" i="46"/>
  <c r="KM141" i="46"/>
  <c r="KM142" i="46"/>
  <c r="KM143" i="46"/>
  <c r="KM144" i="46"/>
  <c r="KM145" i="46"/>
  <c r="KM146" i="46"/>
  <c r="KM147" i="46"/>
  <c r="KM148" i="46"/>
  <c r="KM149" i="46"/>
  <c r="KM150" i="46"/>
  <c r="KM151" i="46"/>
  <c r="KM152" i="46"/>
  <c r="KM153" i="46"/>
  <c r="KM154" i="46"/>
  <c r="KM155" i="46"/>
  <c r="KM156" i="46"/>
  <c r="KM157" i="46"/>
  <c r="KM158" i="46"/>
  <c r="KM159" i="46"/>
  <c r="KM160" i="46"/>
  <c r="KM161" i="46"/>
  <c r="KM162" i="46"/>
  <c r="KM163" i="46"/>
  <c r="KM164" i="46"/>
  <c r="KM165" i="46"/>
  <c r="KM166" i="46"/>
  <c r="KM167" i="46"/>
  <c r="KM168" i="46"/>
  <c r="KM169" i="46"/>
  <c r="KM170" i="46"/>
  <c r="KM171" i="46"/>
  <c r="KM172" i="46"/>
  <c r="KM173" i="46"/>
  <c r="KM174" i="46"/>
  <c r="KM175" i="46"/>
  <c r="KM176" i="46"/>
  <c r="KM177" i="46"/>
  <c r="KM178" i="46"/>
  <c r="KM179" i="46"/>
  <c r="KM180" i="46"/>
  <c r="KM181" i="46"/>
  <c r="KM182" i="46"/>
  <c r="KM183" i="46"/>
  <c r="KM184" i="46"/>
  <c r="KM185" i="46"/>
  <c r="KM186" i="46"/>
  <c r="KM187" i="46"/>
  <c r="KM188" i="46"/>
  <c r="KM189" i="46"/>
  <c r="KM190" i="46"/>
  <c r="KM191" i="46"/>
  <c r="KM192" i="46"/>
  <c r="KM193" i="46"/>
  <c r="KM194" i="46"/>
  <c r="KM195" i="46"/>
  <c r="KM196" i="46"/>
  <c r="KM197" i="46"/>
  <c r="KM198" i="46"/>
  <c r="KM199" i="46"/>
  <c r="KM200" i="46"/>
  <c r="KM201" i="46"/>
  <c r="KM202" i="46"/>
  <c r="KM203" i="46"/>
  <c r="KM204" i="46"/>
  <c r="KM205" i="46"/>
  <c r="KM206" i="46"/>
  <c r="KM207" i="46"/>
  <c r="KM208" i="46"/>
  <c r="KM209" i="46"/>
  <c r="KM210" i="46"/>
  <c r="KM211" i="46"/>
  <c r="KM212" i="46"/>
  <c r="KM213" i="46"/>
  <c r="KM214" i="46"/>
  <c r="KM215" i="46"/>
  <c r="KM216" i="46"/>
  <c r="KM217" i="46"/>
  <c r="KM218" i="46"/>
  <c r="KM219" i="46"/>
  <c r="KM220" i="46"/>
  <c r="KM221" i="46"/>
  <c r="KM222" i="46"/>
  <c r="KM223" i="46"/>
  <c r="KM224" i="46"/>
  <c r="KM225" i="46"/>
  <c r="KM226" i="46"/>
  <c r="KM227" i="46"/>
  <c r="KM228" i="46"/>
  <c r="KM229" i="46"/>
  <c r="KM230" i="46"/>
  <c r="KM231" i="46"/>
  <c r="KM232" i="46"/>
  <c r="KM233" i="46"/>
  <c r="KM234" i="46"/>
  <c r="KM235" i="46"/>
  <c r="KM236" i="46"/>
  <c r="KM237" i="46"/>
  <c r="KM238" i="46"/>
  <c r="KM239" i="46"/>
  <c r="KM240" i="46"/>
  <c r="KM241" i="46"/>
  <c r="KM242" i="46"/>
  <c r="KM243" i="46"/>
  <c r="KM244" i="46"/>
  <c r="KM245" i="46"/>
  <c r="KM246" i="46"/>
  <c r="KM247" i="46"/>
  <c r="KM248" i="46"/>
  <c r="KM249" i="46"/>
  <c r="KM250" i="46"/>
  <c r="KM251" i="46"/>
  <c r="KM252" i="46"/>
  <c r="KM253" i="46"/>
  <c r="KM254" i="46"/>
  <c r="KM255" i="46"/>
  <c r="KM256" i="46"/>
  <c r="KM257" i="46"/>
  <c r="KM258" i="46"/>
  <c r="KM259" i="46"/>
  <c r="KM260" i="46"/>
  <c r="KM261" i="46"/>
  <c r="KM262" i="46"/>
  <c r="KM263" i="46"/>
  <c r="KM264" i="46"/>
  <c r="KM265" i="46"/>
  <c r="KM266" i="46"/>
  <c r="KM267" i="46"/>
  <c r="KM268" i="46"/>
  <c r="KM269" i="46"/>
  <c r="KM270" i="46"/>
  <c r="KM271" i="46"/>
  <c r="KM272" i="46"/>
  <c r="KM273" i="46"/>
  <c r="KM274" i="46"/>
  <c r="KM275" i="46"/>
  <c r="KM276" i="46"/>
  <c r="KM277" i="46"/>
  <c r="KM278" i="46"/>
  <c r="KM279" i="46"/>
  <c r="KM280" i="46"/>
  <c r="KM281" i="46"/>
  <c r="KM282" i="46"/>
  <c r="KM283" i="46"/>
  <c r="KM284" i="46"/>
  <c r="KM285" i="46"/>
  <c r="KM286" i="46"/>
  <c r="KM287" i="46"/>
  <c r="KM288" i="46"/>
  <c r="KM290" i="46"/>
  <c r="KM29" i="46"/>
  <c r="KM17" i="46"/>
  <c r="KM27" i="46"/>
  <c r="KM289" i="46"/>
  <c r="KM16" i="46"/>
  <c r="KM24" i="46"/>
  <c r="KM22" i="46"/>
  <c r="KM21" i="46"/>
  <c r="KM25" i="46"/>
  <c r="KM19" i="46"/>
  <c r="KM28" i="46"/>
  <c r="KM15" i="46"/>
  <c r="KM18" i="46"/>
  <c r="KL308" i="46"/>
  <c r="EK364" i="46"/>
  <c r="EK365" i="46"/>
  <c r="EK367" i="46" s="1"/>
  <c r="EK366" i="46"/>
  <c r="EL363" i="46" s="1"/>
  <c r="CK52" i="51"/>
  <c r="CL49" i="51" s="1"/>
  <c r="CK53" i="51"/>
  <c r="D86" i="52"/>
  <c r="I86" i="52" s="1"/>
  <c r="J85" i="52"/>
  <c r="CY60" i="51"/>
  <c r="CY59" i="51"/>
  <c r="CZ56" i="51" s="1"/>
  <c r="KN14" i="46" l="1"/>
  <c r="KN26" i="46"/>
  <c r="KN20" i="46"/>
  <c r="KN23" i="46"/>
  <c r="EK369" i="46"/>
  <c r="KM292" i="46"/>
  <c r="KO10" i="46"/>
  <c r="KN30" i="46"/>
  <c r="KN31" i="46"/>
  <c r="KN32" i="46"/>
  <c r="KN33" i="46"/>
  <c r="KN34" i="46"/>
  <c r="KN35" i="46"/>
  <c r="KN36" i="46"/>
  <c r="KN37" i="46"/>
  <c r="KN38" i="46"/>
  <c r="KN39" i="46"/>
  <c r="KN40" i="46"/>
  <c r="KN41" i="46"/>
  <c r="KN42" i="46"/>
  <c r="KN43" i="46"/>
  <c r="KN44" i="46"/>
  <c r="KN45" i="46"/>
  <c r="KN46" i="46"/>
  <c r="KN47" i="46"/>
  <c r="KN48" i="46"/>
  <c r="KN49" i="46"/>
  <c r="KN50" i="46"/>
  <c r="KN51" i="46"/>
  <c r="KN52" i="46"/>
  <c r="KN53" i="46"/>
  <c r="KN54" i="46"/>
  <c r="KN55" i="46"/>
  <c r="KN56" i="46"/>
  <c r="KN57" i="46"/>
  <c r="KN58" i="46"/>
  <c r="KN59" i="46"/>
  <c r="KN60" i="46"/>
  <c r="KN61" i="46"/>
  <c r="KN62" i="46"/>
  <c r="KN63" i="46"/>
  <c r="KN64" i="46"/>
  <c r="KN65" i="46"/>
  <c r="KN66" i="46"/>
  <c r="KN67" i="46"/>
  <c r="KN68" i="46"/>
  <c r="KN69" i="46"/>
  <c r="KN70" i="46"/>
  <c r="KN71" i="46"/>
  <c r="KN72" i="46"/>
  <c r="KN73" i="46"/>
  <c r="KN74" i="46"/>
  <c r="KN75" i="46"/>
  <c r="KN76" i="46"/>
  <c r="KN77" i="46"/>
  <c r="KN78" i="46"/>
  <c r="KN79" i="46"/>
  <c r="KN80" i="46"/>
  <c r="KN81" i="46"/>
  <c r="KN82" i="46"/>
  <c r="KN83" i="46"/>
  <c r="KN84" i="46"/>
  <c r="KN85" i="46"/>
  <c r="KN86" i="46"/>
  <c r="KN87" i="46"/>
  <c r="KN88" i="46"/>
  <c r="KN89" i="46"/>
  <c r="KN90" i="46"/>
  <c r="KN91" i="46"/>
  <c r="KN92" i="46"/>
  <c r="KN93" i="46"/>
  <c r="KN94" i="46"/>
  <c r="KN95" i="46"/>
  <c r="KN96" i="46"/>
  <c r="KN97" i="46"/>
  <c r="KN98" i="46"/>
  <c r="KN99" i="46"/>
  <c r="KN100" i="46"/>
  <c r="KN101" i="46"/>
  <c r="KN102" i="46"/>
  <c r="KN103" i="46"/>
  <c r="KN104" i="46"/>
  <c r="KN105" i="46"/>
  <c r="KN106" i="46"/>
  <c r="KN107" i="46"/>
  <c r="KN108" i="46"/>
  <c r="KN109" i="46"/>
  <c r="KN110" i="46"/>
  <c r="KN111" i="46"/>
  <c r="KN112" i="46"/>
  <c r="KN113" i="46"/>
  <c r="KN114" i="46"/>
  <c r="KN115" i="46"/>
  <c r="KN116" i="46"/>
  <c r="KN117" i="46"/>
  <c r="KN118" i="46"/>
  <c r="KN119" i="46"/>
  <c r="KN120" i="46"/>
  <c r="KN121" i="46"/>
  <c r="KN122" i="46"/>
  <c r="KN123" i="46"/>
  <c r="KN124" i="46"/>
  <c r="KN125" i="46"/>
  <c r="KN126" i="46"/>
  <c r="KN127" i="46"/>
  <c r="KN128" i="46"/>
  <c r="KN129" i="46"/>
  <c r="KN130" i="46"/>
  <c r="KN131" i="46"/>
  <c r="KN132" i="46"/>
  <c r="KN133" i="46"/>
  <c r="KN134" i="46"/>
  <c r="KN135" i="46"/>
  <c r="KN136" i="46"/>
  <c r="KN137" i="46"/>
  <c r="KN138" i="46"/>
  <c r="KN139" i="46"/>
  <c r="KN140" i="46"/>
  <c r="KN141" i="46"/>
  <c r="KN142" i="46"/>
  <c r="KN143" i="46"/>
  <c r="KN144" i="46"/>
  <c r="KN145" i="46"/>
  <c r="KN146" i="46"/>
  <c r="KN147" i="46"/>
  <c r="KN148" i="46"/>
  <c r="KN149" i="46"/>
  <c r="KN150" i="46"/>
  <c r="KN151" i="46"/>
  <c r="KN152" i="46"/>
  <c r="KN153" i="46"/>
  <c r="KN154" i="46"/>
  <c r="KN155" i="46"/>
  <c r="KN156" i="46"/>
  <c r="KN157" i="46"/>
  <c r="KN158" i="46"/>
  <c r="KN159" i="46"/>
  <c r="KN160" i="46"/>
  <c r="KN161" i="46"/>
  <c r="KN162" i="46"/>
  <c r="KN163" i="46"/>
  <c r="KN164" i="46"/>
  <c r="KN165" i="46"/>
  <c r="KN166" i="46"/>
  <c r="KN167" i="46"/>
  <c r="KN168" i="46"/>
  <c r="KN169" i="46"/>
  <c r="KN170" i="46"/>
  <c r="KN171" i="46"/>
  <c r="KN172" i="46"/>
  <c r="KN173" i="46"/>
  <c r="KN174" i="46"/>
  <c r="KN175" i="46"/>
  <c r="KN176" i="46"/>
  <c r="KN177" i="46"/>
  <c r="KN178" i="46"/>
  <c r="KN179" i="46"/>
  <c r="KN180" i="46"/>
  <c r="KN181" i="46"/>
  <c r="KN182" i="46"/>
  <c r="KN183" i="46"/>
  <c r="KN184" i="46"/>
  <c r="KN185" i="46"/>
  <c r="KN186" i="46"/>
  <c r="KN187" i="46"/>
  <c r="KN188" i="46"/>
  <c r="KN189" i="46"/>
  <c r="KN190" i="46"/>
  <c r="KN191" i="46"/>
  <c r="KN192" i="46"/>
  <c r="KN193" i="46"/>
  <c r="KN194" i="46"/>
  <c r="KN195" i="46"/>
  <c r="KN196" i="46"/>
  <c r="KN197" i="46"/>
  <c r="KN198" i="46"/>
  <c r="KN199" i="46"/>
  <c r="KN200" i="46"/>
  <c r="KN201" i="46"/>
  <c r="KN202" i="46"/>
  <c r="KN203" i="46"/>
  <c r="KN204" i="46"/>
  <c r="KN205" i="46"/>
  <c r="KN206" i="46"/>
  <c r="KN207" i="46"/>
  <c r="KN208" i="46"/>
  <c r="KN209" i="46"/>
  <c r="KN210" i="46"/>
  <c r="KN211" i="46"/>
  <c r="KN212" i="46"/>
  <c r="KN213" i="46"/>
  <c r="KN214" i="46"/>
  <c r="KN215" i="46"/>
  <c r="KN216" i="46"/>
  <c r="KN217" i="46"/>
  <c r="KN218" i="46"/>
  <c r="KN219" i="46"/>
  <c r="KN220" i="46"/>
  <c r="KN221" i="46"/>
  <c r="KN222" i="46"/>
  <c r="KN223" i="46"/>
  <c r="KN224" i="46"/>
  <c r="KN225" i="46"/>
  <c r="KN226" i="46"/>
  <c r="KN227" i="46"/>
  <c r="KN228" i="46"/>
  <c r="KN229" i="46"/>
  <c r="KN230" i="46"/>
  <c r="KN231" i="46"/>
  <c r="KN232" i="46"/>
  <c r="KN233" i="46"/>
  <c r="KN234" i="46"/>
  <c r="KN235" i="46"/>
  <c r="KN236" i="46"/>
  <c r="KN237" i="46"/>
  <c r="KN238" i="46"/>
  <c r="KN239" i="46"/>
  <c r="KN240" i="46"/>
  <c r="KN241" i="46"/>
  <c r="KN242" i="46"/>
  <c r="KN243" i="46"/>
  <c r="KN244" i="46"/>
  <c r="KN245" i="46"/>
  <c r="KN246" i="46"/>
  <c r="KN247" i="46"/>
  <c r="KN248" i="46"/>
  <c r="KN249" i="46"/>
  <c r="KN250" i="46"/>
  <c r="KN251" i="46"/>
  <c r="KN252" i="46"/>
  <c r="KN253" i="46"/>
  <c r="KN254" i="46"/>
  <c r="KN255" i="46"/>
  <c r="KN256" i="46"/>
  <c r="KN257" i="46"/>
  <c r="KN258" i="46"/>
  <c r="KN259" i="46"/>
  <c r="KN260" i="46"/>
  <c r="KN261" i="46"/>
  <c r="KN262" i="46"/>
  <c r="KN263" i="46"/>
  <c r="KN264" i="46"/>
  <c r="KN265" i="46"/>
  <c r="KN266" i="46"/>
  <c r="KN267" i="46"/>
  <c r="KN268" i="46"/>
  <c r="KN269" i="46"/>
  <c r="KN270" i="46"/>
  <c r="KN271" i="46"/>
  <c r="KN272" i="46"/>
  <c r="KN273" i="46"/>
  <c r="KN274" i="46"/>
  <c r="KN275" i="46"/>
  <c r="KN276" i="46"/>
  <c r="KN277" i="46"/>
  <c r="KN278" i="46"/>
  <c r="KN279" i="46"/>
  <c r="KN280" i="46"/>
  <c r="KN281" i="46"/>
  <c r="KN282" i="46"/>
  <c r="KN283" i="46"/>
  <c r="KN284" i="46"/>
  <c r="KN285" i="46"/>
  <c r="KN286" i="46"/>
  <c r="KN287" i="46"/>
  <c r="KN288" i="46"/>
  <c r="KN290" i="46"/>
  <c r="KN29" i="46"/>
  <c r="KN17" i="46"/>
  <c r="KN27" i="46"/>
  <c r="KN289" i="46"/>
  <c r="KN16" i="46"/>
  <c r="KN24" i="46"/>
  <c r="KN22" i="46"/>
  <c r="KN21" i="46"/>
  <c r="KN25" i="46"/>
  <c r="KN19" i="46"/>
  <c r="KN28" i="46"/>
  <c r="KN15" i="46"/>
  <c r="KN18" i="46"/>
  <c r="KM308" i="46"/>
  <c r="EL364" i="46"/>
  <c r="EL365" i="46"/>
  <c r="EL367" i="46" s="1"/>
  <c r="EL366" i="46"/>
  <c r="EM363" i="46" s="1"/>
  <c r="CL53" i="51"/>
  <c r="CL52" i="51"/>
  <c r="CM49" i="51" s="1"/>
  <c r="D87" i="52"/>
  <c r="I87" i="52" s="1"/>
  <c r="J86" i="52"/>
  <c r="CZ60" i="51"/>
  <c r="CZ59" i="51"/>
  <c r="DA56" i="51" s="1"/>
  <c r="KO14" i="46" l="1"/>
  <c r="KO26" i="46"/>
  <c r="KO20" i="46"/>
  <c r="KO23" i="46"/>
  <c r="EL369" i="46"/>
  <c r="KN292" i="46"/>
  <c r="KP10" i="46"/>
  <c r="KO30" i="46"/>
  <c r="KO31" i="46"/>
  <c r="KO32" i="46"/>
  <c r="KO33" i="46"/>
  <c r="KO34" i="46"/>
  <c r="KO35" i="46"/>
  <c r="KO36" i="46"/>
  <c r="KO37" i="46"/>
  <c r="KO38" i="46"/>
  <c r="KO39" i="46"/>
  <c r="KO40" i="46"/>
  <c r="KO41" i="46"/>
  <c r="KO42" i="46"/>
  <c r="KO43" i="46"/>
  <c r="KO44" i="46"/>
  <c r="KO45" i="46"/>
  <c r="KO46" i="46"/>
  <c r="KO47" i="46"/>
  <c r="KO48" i="46"/>
  <c r="KO49" i="46"/>
  <c r="KO50" i="46"/>
  <c r="KO51" i="46"/>
  <c r="KO52" i="46"/>
  <c r="KO53" i="46"/>
  <c r="KO54" i="46"/>
  <c r="KO55" i="46"/>
  <c r="KO56" i="46"/>
  <c r="KO57" i="46"/>
  <c r="KO58" i="46"/>
  <c r="KO59" i="46"/>
  <c r="KO60" i="46"/>
  <c r="KO61" i="46"/>
  <c r="KO62" i="46"/>
  <c r="KO63" i="46"/>
  <c r="KO64" i="46"/>
  <c r="KO65" i="46"/>
  <c r="KO66" i="46"/>
  <c r="KO67" i="46"/>
  <c r="KO68" i="46"/>
  <c r="KO69" i="46"/>
  <c r="KO70" i="46"/>
  <c r="KO71" i="46"/>
  <c r="KO72" i="46"/>
  <c r="KO73" i="46"/>
  <c r="KO74" i="46"/>
  <c r="KO75" i="46"/>
  <c r="KO76" i="46"/>
  <c r="KO77" i="46"/>
  <c r="KO78" i="46"/>
  <c r="KO79" i="46"/>
  <c r="KO80" i="46"/>
  <c r="KO81" i="46"/>
  <c r="KO82" i="46"/>
  <c r="KO83" i="46"/>
  <c r="KO84" i="46"/>
  <c r="KO85" i="46"/>
  <c r="KO86" i="46"/>
  <c r="KO87" i="46"/>
  <c r="KO88" i="46"/>
  <c r="KO89" i="46"/>
  <c r="KO90" i="46"/>
  <c r="KO91" i="46"/>
  <c r="KO92" i="46"/>
  <c r="KO93" i="46"/>
  <c r="KO94" i="46"/>
  <c r="KO95" i="46"/>
  <c r="KO96" i="46"/>
  <c r="KO97" i="46"/>
  <c r="KO98" i="46"/>
  <c r="KO99" i="46"/>
  <c r="KO100" i="46"/>
  <c r="KO101" i="46"/>
  <c r="KO102" i="46"/>
  <c r="KO103" i="46"/>
  <c r="KO104" i="46"/>
  <c r="KO105" i="46"/>
  <c r="KO106" i="46"/>
  <c r="KO107" i="46"/>
  <c r="KO108" i="46"/>
  <c r="KO109" i="46"/>
  <c r="KO110" i="46"/>
  <c r="KO111" i="46"/>
  <c r="KO112" i="46"/>
  <c r="KO113" i="46"/>
  <c r="KO114" i="46"/>
  <c r="KO115" i="46"/>
  <c r="KO116" i="46"/>
  <c r="KO117" i="46"/>
  <c r="KO118" i="46"/>
  <c r="KO119" i="46"/>
  <c r="KO120" i="46"/>
  <c r="KO121" i="46"/>
  <c r="KO122" i="46"/>
  <c r="KO123" i="46"/>
  <c r="KO124" i="46"/>
  <c r="KO125" i="46"/>
  <c r="KO126" i="46"/>
  <c r="KO127" i="46"/>
  <c r="KO128" i="46"/>
  <c r="KO129" i="46"/>
  <c r="KO130" i="46"/>
  <c r="KO131" i="46"/>
  <c r="KO132" i="46"/>
  <c r="KO133" i="46"/>
  <c r="KO134" i="46"/>
  <c r="KO135" i="46"/>
  <c r="KO136" i="46"/>
  <c r="KO137" i="46"/>
  <c r="KO138" i="46"/>
  <c r="KO139" i="46"/>
  <c r="KO140" i="46"/>
  <c r="KO141" i="46"/>
  <c r="KO142" i="46"/>
  <c r="KO143" i="46"/>
  <c r="KO144" i="46"/>
  <c r="KO145" i="46"/>
  <c r="KO146" i="46"/>
  <c r="KO147" i="46"/>
  <c r="KO148" i="46"/>
  <c r="KO149" i="46"/>
  <c r="KO150" i="46"/>
  <c r="KO151" i="46"/>
  <c r="KO152" i="46"/>
  <c r="KO153" i="46"/>
  <c r="KO154" i="46"/>
  <c r="KO155" i="46"/>
  <c r="KO156" i="46"/>
  <c r="KO157" i="46"/>
  <c r="KO158" i="46"/>
  <c r="KO159" i="46"/>
  <c r="KO160" i="46"/>
  <c r="KO161" i="46"/>
  <c r="KO162" i="46"/>
  <c r="KO163" i="46"/>
  <c r="KO164" i="46"/>
  <c r="KO165" i="46"/>
  <c r="KO166" i="46"/>
  <c r="KO167" i="46"/>
  <c r="KO168" i="46"/>
  <c r="KO169" i="46"/>
  <c r="KO170" i="46"/>
  <c r="KO171" i="46"/>
  <c r="KO172" i="46"/>
  <c r="KO173" i="46"/>
  <c r="KO174" i="46"/>
  <c r="KO175" i="46"/>
  <c r="KO176" i="46"/>
  <c r="KO177" i="46"/>
  <c r="KO178" i="46"/>
  <c r="KO179" i="46"/>
  <c r="KO180" i="46"/>
  <c r="KO181" i="46"/>
  <c r="KO182" i="46"/>
  <c r="KO183" i="46"/>
  <c r="KO184" i="46"/>
  <c r="KO185" i="46"/>
  <c r="KO186" i="46"/>
  <c r="KO187" i="46"/>
  <c r="KO188" i="46"/>
  <c r="KO189" i="46"/>
  <c r="KO190" i="46"/>
  <c r="KO191" i="46"/>
  <c r="KO192" i="46"/>
  <c r="KO193" i="46"/>
  <c r="KO194" i="46"/>
  <c r="KO195" i="46"/>
  <c r="KO196" i="46"/>
  <c r="KO197" i="46"/>
  <c r="KO198" i="46"/>
  <c r="KO199" i="46"/>
  <c r="KO200" i="46"/>
  <c r="KO201" i="46"/>
  <c r="KO202" i="46"/>
  <c r="KO203" i="46"/>
  <c r="KO204" i="46"/>
  <c r="KO205" i="46"/>
  <c r="KO206" i="46"/>
  <c r="KO207" i="46"/>
  <c r="KO208" i="46"/>
  <c r="KO209" i="46"/>
  <c r="KO210" i="46"/>
  <c r="KO211" i="46"/>
  <c r="KO212" i="46"/>
  <c r="KO213" i="46"/>
  <c r="KO214" i="46"/>
  <c r="KO215" i="46"/>
  <c r="KO216" i="46"/>
  <c r="KO217" i="46"/>
  <c r="KO218" i="46"/>
  <c r="KO219" i="46"/>
  <c r="KO220" i="46"/>
  <c r="KO221" i="46"/>
  <c r="KO222" i="46"/>
  <c r="KO223" i="46"/>
  <c r="KO224" i="46"/>
  <c r="KO225" i="46"/>
  <c r="KO226" i="46"/>
  <c r="KO227" i="46"/>
  <c r="KO228" i="46"/>
  <c r="KO229" i="46"/>
  <c r="KO230" i="46"/>
  <c r="KO231" i="46"/>
  <c r="KO232" i="46"/>
  <c r="KO233" i="46"/>
  <c r="KO234" i="46"/>
  <c r="KO235" i="46"/>
  <c r="KO236" i="46"/>
  <c r="KO237" i="46"/>
  <c r="KO238" i="46"/>
  <c r="KO239" i="46"/>
  <c r="KO240" i="46"/>
  <c r="KO241" i="46"/>
  <c r="KO242" i="46"/>
  <c r="KO243" i="46"/>
  <c r="KO244" i="46"/>
  <c r="KO245" i="46"/>
  <c r="KO246" i="46"/>
  <c r="KO247" i="46"/>
  <c r="KO248" i="46"/>
  <c r="KO249" i="46"/>
  <c r="KO250" i="46"/>
  <c r="KO251" i="46"/>
  <c r="KO252" i="46"/>
  <c r="KO253" i="46"/>
  <c r="KO254" i="46"/>
  <c r="KO255" i="46"/>
  <c r="KO256" i="46"/>
  <c r="KO257" i="46"/>
  <c r="KO258" i="46"/>
  <c r="KO259" i="46"/>
  <c r="KO260" i="46"/>
  <c r="KO261" i="46"/>
  <c r="KO262" i="46"/>
  <c r="KO263" i="46"/>
  <c r="KO264" i="46"/>
  <c r="KO265" i="46"/>
  <c r="KO266" i="46"/>
  <c r="KO267" i="46"/>
  <c r="KO268" i="46"/>
  <c r="KO269" i="46"/>
  <c r="KO270" i="46"/>
  <c r="KO271" i="46"/>
  <c r="KO272" i="46"/>
  <c r="KO273" i="46"/>
  <c r="KO274" i="46"/>
  <c r="KO275" i="46"/>
  <c r="KO276" i="46"/>
  <c r="KO277" i="46"/>
  <c r="KO278" i="46"/>
  <c r="KO279" i="46"/>
  <c r="KO280" i="46"/>
  <c r="KO281" i="46"/>
  <c r="KO282" i="46"/>
  <c r="KO283" i="46"/>
  <c r="KO284" i="46"/>
  <c r="KO285" i="46"/>
  <c r="KO286" i="46"/>
  <c r="KO287" i="46"/>
  <c r="KO288" i="46"/>
  <c r="KO290" i="46"/>
  <c r="KO29" i="46"/>
  <c r="KO17" i="46"/>
  <c r="KO27" i="46"/>
  <c r="KO289" i="46"/>
  <c r="KO16" i="46"/>
  <c r="KO24" i="46"/>
  <c r="KO22" i="46"/>
  <c r="KO21" i="46"/>
  <c r="KO25" i="46"/>
  <c r="KO19" i="46"/>
  <c r="KO28" i="46"/>
  <c r="KO15" i="46"/>
  <c r="KO18" i="46"/>
  <c r="KN308" i="46"/>
  <c r="EM364" i="46"/>
  <c r="EM365" i="46"/>
  <c r="EM367" i="46" s="1"/>
  <c r="EM366" i="46"/>
  <c r="EN363" i="46" s="1"/>
  <c r="CM52" i="51"/>
  <c r="CN49" i="51" s="1"/>
  <c r="CM53" i="51"/>
  <c r="D88" i="52"/>
  <c r="I88" i="52" s="1"/>
  <c r="J87" i="52"/>
  <c r="DA59" i="51"/>
  <c r="DB56" i="51" s="1"/>
  <c r="DA60" i="51"/>
  <c r="KP14" i="46" l="1"/>
  <c r="KP26" i="46"/>
  <c r="KP20" i="46"/>
  <c r="KP23" i="46"/>
  <c r="EM369" i="46"/>
  <c r="KO292" i="46"/>
  <c r="KQ10" i="46"/>
  <c r="KP30" i="46"/>
  <c r="KP31" i="46"/>
  <c r="KP32" i="46"/>
  <c r="KP33" i="46"/>
  <c r="KP34" i="46"/>
  <c r="KP35" i="46"/>
  <c r="KP36" i="46"/>
  <c r="KP37" i="46"/>
  <c r="KP38" i="46"/>
  <c r="KP39" i="46"/>
  <c r="KP40" i="46"/>
  <c r="KP41" i="46"/>
  <c r="KP42" i="46"/>
  <c r="KP43" i="46"/>
  <c r="KP44" i="46"/>
  <c r="KP45" i="46"/>
  <c r="KP46" i="46"/>
  <c r="KP47" i="46"/>
  <c r="KP48" i="46"/>
  <c r="KP49" i="46"/>
  <c r="KP50" i="46"/>
  <c r="KP51" i="46"/>
  <c r="KP52" i="46"/>
  <c r="KP53" i="46"/>
  <c r="KP54" i="46"/>
  <c r="KP55" i="46"/>
  <c r="KP56" i="46"/>
  <c r="KP57" i="46"/>
  <c r="KP58" i="46"/>
  <c r="KP59" i="46"/>
  <c r="KP60" i="46"/>
  <c r="KP61" i="46"/>
  <c r="KP62" i="46"/>
  <c r="KP63" i="46"/>
  <c r="KP64" i="46"/>
  <c r="KP65" i="46"/>
  <c r="KP66" i="46"/>
  <c r="KP67" i="46"/>
  <c r="KP68" i="46"/>
  <c r="KP69" i="46"/>
  <c r="KP70" i="46"/>
  <c r="KP71" i="46"/>
  <c r="KP72" i="46"/>
  <c r="KP73" i="46"/>
  <c r="KP74" i="46"/>
  <c r="KP75" i="46"/>
  <c r="KP76" i="46"/>
  <c r="KP77" i="46"/>
  <c r="KP78" i="46"/>
  <c r="KP79" i="46"/>
  <c r="KP80" i="46"/>
  <c r="KP81" i="46"/>
  <c r="KP82" i="46"/>
  <c r="KP83" i="46"/>
  <c r="KP84" i="46"/>
  <c r="KP85" i="46"/>
  <c r="KP86" i="46"/>
  <c r="KP87" i="46"/>
  <c r="KP88" i="46"/>
  <c r="KP89" i="46"/>
  <c r="KP90" i="46"/>
  <c r="KP91" i="46"/>
  <c r="KP92" i="46"/>
  <c r="KP93" i="46"/>
  <c r="KP94" i="46"/>
  <c r="KP95" i="46"/>
  <c r="KP96" i="46"/>
  <c r="KP97" i="46"/>
  <c r="KP98" i="46"/>
  <c r="KP99" i="46"/>
  <c r="KP100" i="46"/>
  <c r="KP101" i="46"/>
  <c r="KP102" i="46"/>
  <c r="KP103" i="46"/>
  <c r="KP104" i="46"/>
  <c r="KP105" i="46"/>
  <c r="KP106" i="46"/>
  <c r="KP107" i="46"/>
  <c r="KP108" i="46"/>
  <c r="KP109" i="46"/>
  <c r="KP110" i="46"/>
  <c r="KP111" i="46"/>
  <c r="KP112" i="46"/>
  <c r="KP113" i="46"/>
  <c r="KP114" i="46"/>
  <c r="KP115" i="46"/>
  <c r="KP116" i="46"/>
  <c r="KP117" i="46"/>
  <c r="KP118" i="46"/>
  <c r="KP119" i="46"/>
  <c r="KP120" i="46"/>
  <c r="KP121" i="46"/>
  <c r="KP122" i="46"/>
  <c r="KP123" i="46"/>
  <c r="KP124" i="46"/>
  <c r="KP125" i="46"/>
  <c r="KP126" i="46"/>
  <c r="KP127" i="46"/>
  <c r="KP128" i="46"/>
  <c r="KP129" i="46"/>
  <c r="KP130" i="46"/>
  <c r="KP131" i="46"/>
  <c r="KP132" i="46"/>
  <c r="KP133" i="46"/>
  <c r="KP134" i="46"/>
  <c r="KP135" i="46"/>
  <c r="KP136" i="46"/>
  <c r="KP137" i="46"/>
  <c r="KP138" i="46"/>
  <c r="KP139" i="46"/>
  <c r="KP140" i="46"/>
  <c r="KP141" i="46"/>
  <c r="KP142" i="46"/>
  <c r="KP143" i="46"/>
  <c r="KP144" i="46"/>
  <c r="KP145" i="46"/>
  <c r="KP146" i="46"/>
  <c r="KP147" i="46"/>
  <c r="KP148" i="46"/>
  <c r="KP149" i="46"/>
  <c r="KP150" i="46"/>
  <c r="KP151" i="46"/>
  <c r="KP152" i="46"/>
  <c r="KP153" i="46"/>
  <c r="KP154" i="46"/>
  <c r="KP155" i="46"/>
  <c r="KP156" i="46"/>
  <c r="KP157" i="46"/>
  <c r="KP158" i="46"/>
  <c r="KP159" i="46"/>
  <c r="KP160" i="46"/>
  <c r="KP161" i="46"/>
  <c r="KP162" i="46"/>
  <c r="KP163" i="46"/>
  <c r="KP164" i="46"/>
  <c r="KP165" i="46"/>
  <c r="KP166" i="46"/>
  <c r="KP167" i="46"/>
  <c r="KP168" i="46"/>
  <c r="KP169" i="46"/>
  <c r="KP170" i="46"/>
  <c r="KP171" i="46"/>
  <c r="KP172" i="46"/>
  <c r="KP173" i="46"/>
  <c r="KP174" i="46"/>
  <c r="KP175" i="46"/>
  <c r="KP176" i="46"/>
  <c r="KP177" i="46"/>
  <c r="KP178" i="46"/>
  <c r="KP179" i="46"/>
  <c r="KP180" i="46"/>
  <c r="KP181" i="46"/>
  <c r="KP182" i="46"/>
  <c r="KP183" i="46"/>
  <c r="KP184" i="46"/>
  <c r="KP185" i="46"/>
  <c r="KP186" i="46"/>
  <c r="KP187" i="46"/>
  <c r="KP188" i="46"/>
  <c r="KP189" i="46"/>
  <c r="KP190" i="46"/>
  <c r="KP191" i="46"/>
  <c r="KP192" i="46"/>
  <c r="KP193" i="46"/>
  <c r="KP194" i="46"/>
  <c r="KP195" i="46"/>
  <c r="KP196" i="46"/>
  <c r="KP197" i="46"/>
  <c r="KP198" i="46"/>
  <c r="KP199" i="46"/>
  <c r="KP200" i="46"/>
  <c r="KP201" i="46"/>
  <c r="KP202" i="46"/>
  <c r="KP203" i="46"/>
  <c r="KP204" i="46"/>
  <c r="KP205" i="46"/>
  <c r="KP206" i="46"/>
  <c r="KP207" i="46"/>
  <c r="KP208" i="46"/>
  <c r="KP209" i="46"/>
  <c r="KP210" i="46"/>
  <c r="KP211" i="46"/>
  <c r="KP212" i="46"/>
  <c r="KP213" i="46"/>
  <c r="KP214" i="46"/>
  <c r="KP215" i="46"/>
  <c r="KP216" i="46"/>
  <c r="KP217" i="46"/>
  <c r="KP218" i="46"/>
  <c r="KP219" i="46"/>
  <c r="KP220" i="46"/>
  <c r="KP221" i="46"/>
  <c r="KP222" i="46"/>
  <c r="KP223" i="46"/>
  <c r="KP224" i="46"/>
  <c r="KP225" i="46"/>
  <c r="KP226" i="46"/>
  <c r="KP227" i="46"/>
  <c r="KP228" i="46"/>
  <c r="KP229" i="46"/>
  <c r="KP230" i="46"/>
  <c r="KP231" i="46"/>
  <c r="KP232" i="46"/>
  <c r="KP233" i="46"/>
  <c r="KP234" i="46"/>
  <c r="KP235" i="46"/>
  <c r="KP236" i="46"/>
  <c r="KP237" i="46"/>
  <c r="KP238" i="46"/>
  <c r="KP239" i="46"/>
  <c r="KP240" i="46"/>
  <c r="KP241" i="46"/>
  <c r="KP242" i="46"/>
  <c r="KP243" i="46"/>
  <c r="KP244" i="46"/>
  <c r="KP245" i="46"/>
  <c r="KP246" i="46"/>
  <c r="KP247" i="46"/>
  <c r="KP248" i="46"/>
  <c r="KP249" i="46"/>
  <c r="KP250" i="46"/>
  <c r="KP251" i="46"/>
  <c r="KP252" i="46"/>
  <c r="KP253" i="46"/>
  <c r="KP254" i="46"/>
  <c r="KP255" i="46"/>
  <c r="KP256" i="46"/>
  <c r="KP257" i="46"/>
  <c r="KP258" i="46"/>
  <c r="KP259" i="46"/>
  <c r="KP260" i="46"/>
  <c r="KP261" i="46"/>
  <c r="KP262" i="46"/>
  <c r="KP263" i="46"/>
  <c r="KP264" i="46"/>
  <c r="KP265" i="46"/>
  <c r="KP266" i="46"/>
  <c r="KP267" i="46"/>
  <c r="KP268" i="46"/>
  <c r="KP269" i="46"/>
  <c r="KP270" i="46"/>
  <c r="KP271" i="46"/>
  <c r="KP272" i="46"/>
  <c r="KP273" i="46"/>
  <c r="KP274" i="46"/>
  <c r="KP275" i="46"/>
  <c r="KP276" i="46"/>
  <c r="KP277" i="46"/>
  <c r="KP278" i="46"/>
  <c r="KP279" i="46"/>
  <c r="KP280" i="46"/>
  <c r="KP281" i="46"/>
  <c r="KP282" i="46"/>
  <c r="KP283" i="46"/>
  <c r="KP284" i="46"/>
  <c r="KP285" i="46"/>
  <c r="KP286" i="46"/>
  <c r="KP287" i="46"/>
  <c r="KP288" i="46"/>
  <c r="KP290" i="46"/>
  <c r="KP29" i="46"/>
  <c r="KP17" i="46"/>
  <c r="KP27" i="46"/>
  <c r="KP289" i="46"/>
  <c r="KP16" i="46"/>
  <c r="KP24" i="46"/>
  <c r="KP22" i="46"/>
  <c r="KP21" i="46"/>
  <c r="KP25" i="46"/>
  <c r="KP19" i="46"/>
  <c r="KP28" i="46"/>
  <c r="KP15" i="46"/>
  <c r="KP18" i="46"/>
  <c r="KO308" i="46"/>
  <c r="EN364" i="46"/>
  <c r="EN365" i="46"/>
  <c r="EN367" i="46" s="1"/>
  <c r="EN366" i="46"/>
  <c r="EO363" i="46" s="1"/>
  <c r="CN53" i="51"/>
  <c r="CN52" i="51"/>
  <c r="CO49" i="51" s="1"/>
  <c r="J88" i="52"/>
  <c r="D89" i="52"/>
  <c r="I89" i="52" s="1"/>
  <c r="DB60" i="51"/>
  <c r="DB59" i="51"/>
  <c r="DC56" i="51" s="1"/>
  <c r="KQ14" i="46" l="1"/>
  <c r="KQ26" i="46"/>
  <c r="KQ20" i="46"/>
  <c r="KQ23" i="46"/>
  <c r="EN369" i="46"/>
  <c r="KP292" i="46"/>
  <c r="KR10" i="46"/>
  <c r="KQ30" i="46"/>
  <c r="KQ31" i="46"/>
  <c r="KQ32" i="46"/>
  <c r="KQ33" i="46"/>
  <c r="KQ34" i="46"/>
  <c r="KQ35" i="46"/>
  <c r="KQ36" i="46"/>
  <c r="KQ37" i="46"/>
  <c r="KQ38" i="46"/>
  <c r="KQ39" i="46"/>
  <c r="KQ40" i="46"/>
  <c r="KQ41" i="46"/>
  <c r="KQ42" i="46"/>
  <c r="KQ43" i="46"/>
  <c r="KQ44" i="46"/>
  <c r="KQ45" i="46"/>
  <c r="KQ46" i="46"/>
  <c r="KQ47" i="46"/>
  <c r="KQ48" i="46"/>
  <c r="KQ49" i="46"/>
  <c r="KQ50" i="46"/>
  <c r="KQ51" i="46"/>
  <c r="KQ52" i="46"/>
  <c r="KQ53" i="46"/>
  <c r="KQ54" i="46"/>
  <c r="KQ55" i="46"/>
  <c r="KQ56" i="46"/>
  <c r="KQ57" i="46"/>
  <c r="KQ58" i="46"/>
  <c r="KQ59" i="46"/>
  <c r="KQ60" i="46"/>
  <c r="KQ61" i="46"/>
  <c r="KQ62" i="46"/>
  <c r="KQ63" i="46"/>
  <c r="KQ64" i="46"/>
  <c r="KQ65" i="46"/>
  <c r="KQ66" i="46"/>
  <c r="KQ67" i="46"/>
  <c r="KQ68" i="46"/>
  <c r="KQ69" i="46"/>
  <c r="KQ70" i="46"/>
  <c r="KQ71" i="46"/>
  <c r="KQ72" i="46"/>
  <c r="KQ73" i="46"/>
  <c r="KQ74" i="46"/>
  <c r="KQ75" i="46"/>
  <c r="KQ76" i="46"/>
  <c r="KQ77" i="46"/>
  <c r="KQ78" i="46"/>
  <c r="KQ79" i="46"/>
  <c r="KQ80" i="46"/>
  <c r="KQ81" i="46"/>
  <c r="KQ82" i="46"/>
  <c r="KQ83" i="46"/>
  <c r="KQ84" i="46"/>
  <c r="KQ85" i="46"/>
  <c r="KQ86" i="46"/>
  <c r="KQ87" i="46"/>
  <c r="KQ88" i="46"/>
  <c r="KQ89" i="46"/>
  <c r="KQ90" i="46"/>
  <c r="KQ91" i="46"/>
  <c r="KQ92" i="46"/>
  <c r="KQ93" i="46"/>
  <c r="KQ94" i="46"/>
  <c r="KQ95" i="46"/>
  <c r="KQ96" i="46"/>
  <c r="KQ97" i="46"/>
  <c r="KQ98" i="46"/>
  <c r="KQ99" i="46"/>
  <c r="KQ100" i="46"/>
  <c r="KQ101" i="46"/>
  <c r="KQ102" i="46"/>
  <c r="KQ103" i="46"/>
  <c r="KQ104" i="46"/>
  <c r="KQ105" i="46"/>
  <c r="KQ106" i="46"/>
  <c r="KQ107" i="46"/>
  <c r="KQ108" i="46"/>
  <c r="KQ109" i="46"/>
  <c r="KQ110" i="46"/>
  <c r="KQ111" i="46"/>
  <c r="KQ112" i="46"/>
  <c r="KQ113" i="46"/>
  <c r="KQ114" i="46"/>
  <c r="KQ115" i="46"/>
  <c r="KQ116" i="46"/>
  <c r="KQ117" i="46"/>
  <c r="KQ118" i="46"/>
  <c r="KQ119" i="46"/>
  <c r="KQ120" i="46"/>
  <c r="KQ121" i="46"/>
  <c r="KQ122" i="46"/>
  <c r="KQ123" i="46"/>
  <c r="KQ124" i="46"/>
  <c r="KQ125" i="46"/>
  <c r="KQ126" i="46"/>
  <c r="KQ127" i="46"/>
  <c r="KQ128" i="46"/>
  <c r="KQ129" i="46"/>
  <c r="KQ130" i="46"/>
  <c r="KQ131" i="46"/>
  <c r="KQ132" i="46"/>
  <c r="KQ133" i="46"/>
  <c r="KQ134" i="46"/>
  <c r="KQ135" i="46"/>
  <c r="KQ136" i="46"/>
  <c r="KQ137" i="46"/>
  <c r="KQ138" i="46"/>
  <c r="KQ139" i="46"/>
  <c r="KQ140" i="46"/>
  <c r="KQ141" i="46"/>
  <c r="KQ142" i="46"/>
  <c r="KQ143" i="46"/>
  <c r="KQ144" i="46"/>
  <c r="KQ145" i="46"/>
  <c r="KQ146" i="46"/>
  <c r="KQ147" i="46"/>
  <c r="KQ148" i="46"/>
  <c r="KQ149" i="46"/>
  <c r="KQ150" i="46"/>
  <c r="KQ151" i="46"/>
  <c r="KQ152" i="46"/>
  <c r="KQ153" i="46"/>
  <c r="KQ154" i="46"/>
  <c r="KQ155" i="46"/>
  <c r="KQ156" i="46"/>
  <c r="KQ157" i="46"/>
  <c r="KQ158" i="46"/>
  <c r="KQ159" i="46"/>
  <c r="KQ160" i="46"/>
  <c r="KQ161" i="46"/>
  <c r="KQ162" i="46"/>
  <c r="KQ163" i="46"/>
  <c r="KQ164" i="46"/>
  <c r="KQ165" i="46"/>
  <c r="KQ166" i="46"/>
  <c r="KQ167" i="46"/>
  <c r="KQ168" i="46"/>
  <c r="KQ169" i="46"/>
  <c r="KQ170" i="46"/>
  <c r="KQ171" i="46"/>
  <c r="KQ172" i="46"/>
  <c r="KQ173" i="46"/>
  <c r="KQ174" i="46"/>
  <c r="KQ175" i="46"/>
  <c r="KQ176" i="46"/>
  <c r="KQ177" i="46"/>
  <c r="KQ178" i="46"/>
  <c r="KQ179" i="46"/>
  <c r="KQ180" i="46"/>
  <c r="KQ181" i="46"/>
  <c r="KQ182" i="46"/>
  <c r="KQ183" i="46"/>
  <c r="KQ184" i="46"/>
  <c r="KQ185" i="46"/>
  <c r="KQ186" i="46"/>
  <c r="KQ187" i="46"/>
  <c r="KQ188" i="46"/>
  <c r="KQ189" i="46"/>
  <c r="KQ190" i="46"/>
  <c r="KQ191" i="46"/>
  <c r="KQ192" i="46"/>
  <c r="KQ193" i="46"/>
  <c r="KQ194" i="46"/>
  <c r="KQ195" i="46"/>
  <c r="KQ196" i="46"/>
  <c r="KQ197" i="46"/>
  <c r="KQ198" i="46"/>
  <c r="KQ199" i="46"/>
  <c r="KQ200" i="46"/>
  <c r="KQ201" i="46"/>
  <c r="KQ202" i="46"/>
  <c r="KQ203" i="46"/>
  <c r="KQ204" i="46"/>
  <c r="KQ205" i="46"/>
  <c r="KQ206" i="46"/>
  <c r="KQ207" i="46"/>
  <c r="KQ208" i="46"/>
  <c r="KQ209" i="46"/>
  <c r="KQ210" i="46"/>
  <c r="KQ211" i="46"/>
  <c r="KQ212" i="46"/>
  <c r="KQ213" i="46"/>
  <c r="KQ214" i="46"/>
  <c r="KQ215" i="46"/>
  <c r="KQ216" i="46"/>
  <c r="KQ217" i="46"/>
  <c r="KQ218" i="46"/>
  <c r="KQ219" i="46"/>
  <c r="KQ220" i="46"/>
  <c r="KQ221" i="46"/>
  <c r="KQ222" i="46"/>
  <c r="KQ223" i="46"/>
  <c r="KQ224" i="46"/>
  <c r="KQ225" i="46"/>
  <c r="KQ226" i="46"/>
  <c r="KQ227" i="46"/>
  <c r="KQ228" i="46"/>
  <c r="KQ229" i="46"/>
  <c r="KQ230" i="46"/>
  <c r="KQ231" i="46"/>
  <c r="KQ232" i="46"/>
  <c r="KQ233" i="46"/>
  <c r="KQ234" i="46"/>
  <c r="KQ235" i="46"/>
  <c r="KQ236" i="46"/>
  <c r="KQ237" i="46"/>
  <c r="KQ238" i="46"/>
  <c r="KQ239" i="46"/>
  <c r="KQ240" i="46"/>
  <c r="KQ241" i="46"/>
  <c r="KQ242" i="46"/>
  <c r="KQ243" i="46"/>
  <c r="KQ244" i="46"/>
  <c r="KQ245" i="46"/>
  <c r="KQ246" i="46"/>
  <c r="KQ247" i="46"/>
  <c r="KQ248" i="46"/>
  <c r="KQ249" i="46"/>
  <c r="KQ250" i="46"/>
  <c r="KQ251" i="46"/>
  <c r="KQ252" i="46"/>
  <c r="KQ253" i="46"/>
  <c r="KQ254" i="46"/>
  <c r="KQ255" i="46"/>
  <c r="KQ256" i="46"/>
  <c r="KQ257" i="46"/>
  <c r="KQ258" i="46"/>
  <c r="KQ259" i="46"/>
  <c r="KQ260" i="46"/>
  <c r="KQ261" i="46"/>
  <c r="KQ262" i="46"/>
  <c r="KQ263" i="46"/>
  <c r="KQ264" i="46"/>
  <c r="KQ265" i="46"/>
  <c r="KQ266" i="46"/>
  <c r="KQ267" i="46"/>
  <c r="KQ268" i="46"/>
  <c r="KQ269" i="46"/>
  <c r="KQ270" i="46"/>
  <c r="KQ271" i="46"/>
  <c r="KQ272" i="46"/>
  <c r="KQ273" i="46"/>
  <c r="KQ274" i="46"/>
  <c r="KQ275" i="46"/>
  <c r="KQ276" i="46"/>
  <c r="KQ277" i="46"/>
  <c r="KQ278" i="46"/>
  <c r="KQ279" i="46"/>
  <c r="KQ280" i="46"/>
  <c r="KQ281" i="46"/>
  <c r="KQ282" i="46"/>
  <c r="KQ283" i="46"/>
  <c r="KQ284" i="46"/>
  <c r="KQ285" i="46"/>
  <c r="KQ286" i="46"/>
  <c r="KQ287" i="46"/>
  <c r="KQ288" i="46"/>
  <c r="KQ290" i="46"/>
  <c r="KQ29" i="46"/>
  <c r="KQ17" i="46"/>
  <c r="KQ27" i="46"/>
  <c r="KQ289" i="46"/>
  <c r="KQ16" i="46"/>
  <c r="KQ24" i="46"/>
  <c r="KQ22" i="46"/>
  <c r="KQ21" i="46"/>
  <c r="KQ25" i="46"/>
  <c r="KQ19" i="46"/>
  <c r="KQ28" i="46"/>
  <c r="KQ15" i="46"/>
  <c r="KQ18" i="46"/>
  <c r="KP308" i="46"/>
  <c r="EO364" i="46"/>
  <c r="EO365" i="46"/>
  <c r="EO367" i="46" s="1"/>
  <c r="EO366" i="46"/>
  <c r="EP363" i="46" s="1"/>
  <c r="CO52" i="51"/>
  <c r="CP49" i="51" s="1"/>
  <c r="CO53" i="51"/>
  <c r="D90" i="52"/>
  <c r="I90" i="52" s="1"/>
  <c r="J89" i="52"/>
  <c r="DC59" i="51"/>
  <c r="DD56" i="51" s="1"/>
  <c r="DC60" i="51"/>
  <c r="KR26" i="46" l="1"/>
  <c r="KR20" i="46"/>
  <c r="KR23" i="46"/>
  <c r="EO369" i="46"/>
  <c r="KQ292" i="46"/>
  <c r="KS10" i="46"/>
  <c r="KR30" i="46"/>
  <c r="GX30" i="46" s="1"/>
  <c r="HA30" i="46" s="1"/>
  <c r="KR31" i="46"/>
  <c r="GX31" i="46" s="1"/>
  <c r="HA31" i="46" s="1"/>
  <c r="KR32" i="46"/>
  <c r="GX32" i="46" s="1"/>
  <c r="HA32" i="46" s="1"/>
  <c r="KR33" i="46"/>
  <c r="GX33" i="46" s="1"/>
  <c r="HA33" i="46" s="1"/>
  <c r="KR34" i="46"/>
  <c r="GX34" i="46" s="1"/>
  <c r="HA34" i="46" s="1"/>
  <c r="KR35" i="46"/>
  <c r="GX35" i="46" s="1"/>
  <c r="HA35" i="46" s="1"/>
  <c r="KR36" i="46"/>
  <c r="GX36" i="46" s="1"/>
  <c r="HA36" i="46" s="1"/>
  <c r="KR37" i="46"/>
  <c r="GX37" i="46" s="1"/>
  <c r="HA37" i="46" s="1"/>
  <c r="KR38" i="46"/>
  <c r="GX38" i="46" s="1"/>
  <c r="HA38" i="46" s="1"/>
  <c r="KR39" i="46"/>
  <c r="GX39" i="46" s="1"/>
  <c r="HA39" i="46" s="1"/>
  <c r="KR40" i="46"/>
  <c r="GX40" i="46" s="1"/>
  <c r="HA40" i="46" s="1"/>
  <c r="KR41" i="46"/>
  <c r="GX41" i="46" s="1"/>
  <c r="HA41" i="46" s="1"/>
  <c r="KR42" i="46"/>
  <c r="GX42" i="46" s="1"/>
  <c r="HA42" i="46" s="1"/>
  <c r="KR43" i="46"/>
  <c r="GX43" i="46" s="1"/>
  <c r="HA43" i="46" s="1"/>
  <c r="KR44" i="46"/>
  <c r="GX44" i="46" s="1"/>
  <c r="HA44" i="46" s="1"/>
  <c r="KR45" i="46"/>
  <c r="GX45" i="46" s="1"/>
  <c r="HA45" i="46" s="1"/>
  <c r="KR46" i="46"/>
  <c r="GX46" i="46" s="1"/>
  <c r="HA46" i="46" s="1"/>
  <c r="KR47" i="46"/>
  <c r="GX47" i="46" s="1"/>
  <c r="HA47" i="46" s="1"/>
  <c r="KR48" i="46"/>
  <c r="GX48" i="46" s="1"/>
  <c r="HA48" i="46" s="1"/>
  <c r="KR49" i="46"/>
  <c r="GX49" i="46" s="1"/>
  <c r="HA49" i="46" s="1"/>
  <c r="KR50" i="46"/>
  <c r="GX50" i="46" s="1"/>
  <c r="HA50" i="46" s="1"/>
  <c r="KR51" i="46"/>
  <c r="GX51" i="46" s="1"/>
  <c r="HA51" i="46" s="1"/>
  <c r="KR52" i="46"/>
  <c r="GX52" i="46" s="1"/>
  <c r="HA52" i="46" s="1"/>
  <c r="KR53" i="46"/>
  <c r="GX53" i="46" s="1"/>
  <c r="HA53" i="46" s="1"/>
  <c r="KR54" i="46"/>
  <c r="GX54" i="46" s="1"/>
  <c r="HA54" i="46" s="1"/>
  <c r="KR55" i="46"/>
  <c r="GX55" i="46" s="1"/>
  <c r="HA55" i="46" s="1"/>
  <c r="KR56" i="46"/>
  <c r="GX56" i="46" s="1"/>
  <c r="HA56" i="46" s="1"/>
  <c r="KR57" i="46"/>
  <c r="GX57" i="46" s="1"/>
  <c r="HA57" i="46" s="1"/>
  <c r="KR58" i="46"/>
  <c r="GX58" i="46" s="1"/>
  <c r="HA58" i="46" s="1"/>
  <c r="KR59" i="46"/>
  <c r="GX59" i="46" s="1"/>
  <c r="HA59" i="46" s="1"/>
  <c r="KR60" i="46"/>
  <c r="GX60" i="46" s="1"/>
  <c r="HA60" i="46" s="1"/>
  <c r="KR61" i="46"/>
  <c r="GX61" i="46" s="1"/>
  <c r="HA61" i="46" s="1"/>
  <c r="KR62" i="46"/>
  <c r="GX62" i="46" s="1"/>
  <c r="HA62" i="46" s="1"/>
  <c r="KR63" i="46"/>
  <c r="GX63" i="46" s="1"/>
  <c r="HA63" i="46" s="1"/>
  <c r="KR64" i="46"/>
  <c r="GX64" i="46" s="1"/>
  <c r="HA64" i="46" s="1"/>
  <c r="KR65" i="46"/>
  <c r="GX65" i="46" s="1"/>
  <c r="HA65" i="46" s="1"/>
  <c r="KR66" i="46"/>
  <c r="GX66" i="46" s="1"/>
  <c r="HA66" i="46" s="1"/>
  <c r="KR67" i="46"/>
  <c r="GX67" i="46" s="1"/>
  <c r="HA67" i="46" s="1"/>
  <c r="KR68" i="46"/>
  <c r="GX68" i="46" s="1"/>
  <c r="HA68" i="46" s="1"/>
  <c r="KR69" i="46"/>
  <c r="GX69" i="46" s="1"/>
  <c r="HA69" i="46" s="1"/>
  <c r="KR70" i="46"/>
  <c r="GX70" i="46" s="1"/>
  <c r="HA70" i="46" s="1"/>
  <c r="KR71" i="46"/>
  <c r="GX71" i="46" s="1"/>
  <c r="HA71" i="46" s="1"/>
  <c r="KR72" i="46"/>
  <c r="GX72" i="46" s="1"/>
  <c r="HA72" i="46" s="1"/>
  <c r="KR73" i="46"/>
  <c r="GX73" i="46" s="1"/>
  <c r="HA73" i="46" s="1"/>
  <c r="KR74" i="46"/>
  <c r="GX74" i="46" s="1"/>
  <c r="HA74" i="46" s="1"/>
  <c r="KR75" i="46"/>
  <c r="GX75" i="46" s="1"/>
  <c r="HA75" i="46" s="1"/>
  <c r="KR76" i="46"/>
  <c r="GX76" i="46" s="1"/>
  <c r="HA76" i="46" s="1"/>
  <c r="KR77" i="46"/>
  <c r="GX77" i="46" s="1"/>
  <c r="HA77" i="46" s="1"/>
  <c r="KR78" i="46"/>
  <c r="GX78" i="46" s="1"/>
  <c r="HA78" i="46" s="1"/>
  <c r="KR79" i="46"/>
  <c r="GX79" i="46" s="1"/>
  <c r="HA79" i="46" s="1"/>
  <c r="KR80" i="46"/>
  <c r="GX80" i="46" s="1"/>
  <c r="HA80" i="46" s="1"/>
  <c r="KR81" i="46"/>
  <c r="GX81" i="46" s="1"/>
  <c r="HA81" i="46" s="1"/>
  <c r="KR82" i="46"/>
  <c r="GX82" i="46" s="1"/>
  <c r="HA82" i="46" s="1"/>
  <c r="KR83" i="46"/>
  <c r="GX83" i="46" s="1"/>
  <c r="HA83" i="46" s="1"/>
  <c r="KR84" i="46"/>
  <c r="GX84" i="46" s="1"/>
  <c r="HA84" i="46" s="1"/>
  <c r="KR85" i="46"/>
  <c r="GX85" i="46" s="1"/>
  <c r="HA85" i="46" s="1"/>
  <c r="KR86" i="46"/>
  <c r="GX86" i="46" s="1"/>
  <c r="HA86" i="46" s="1"/>
  <c r="KR87" i="46"/>
  <c r="GX87" i="46" s="1"/>
  <c r="HA87" i="46" s="1"/>
  <c r="KR88" i="46"/>
  <c r="GX88" i="46" s="1"/>
  <c r="HA88" i="46" s="1"/>
  <c r="KR89" i="46"/>
  <c r="GX89" i="46" s="1"/>
  <c r="HA89" i="46" s="1"/>
  <c r="KR90" i="46"/>
  <c r="GX90" i="46" s="1"/>
  <c r="HA90" i="46" s="1"/>
  <c r="KR91" i="46"/>
  <c r="GX91" i="46" s="1"/>
  <c r="HA91" i="46" s="1"/>
  <c r="KR92" i="46"/>
  <c r="GX92" i="46" s="1"/>
  <c r="HA92" i="46" s="1"/>
  <c r="KR93" i="46"/>
  <c r="GX93" i="46" s="1"/>
  <c r="HA93" i="46" s="1"/>
  <c r="KR94" i="46"/>
  <c r="GX94" i="46" s="1"/>
  <c r="HA94" i="46" s="1"/>
  <c r="KR95" i="46"/>
  <c r="GX95" i="46" s="1"/>
  <c r="HA95" i="46" s="1"/>
  <c r="KR96" i="46"/>
  <c r="GX96" i="46" s="1"/>
  <c r="HA96" i="46" s="1"/>
  <c r="KR97" i="46"/>
  <c r="GX97" i="46" s="1"/>
  <c r="HA97" i="46" s="1"/>
  <c r="KR98" i="46"/>
  <c r="GX98" i="46" s="1"/>
  <c r="HA98" i="46" s="1"/>
  <c r="KR99" i="46"/>
  <c r="GX99" i="46" s="1"/>
  <c r="HA99" i="46" s="1"/>
  <c r="KR100" i="46"/>
  <c r="GX100" i="46" s="1"/>
  <c r="HA100" i="46" s="1"/>
  <c r="KR101" i="46"/>
  <c r="GX101" i="46" s="1"/>
  <c r="HA101" i="46" s="1"/>
  <c r="KR102" i="46"/>
  <c r="GX102" i="46" s="1"/>
  <c r="HA102" i="46" s="1"/>
  <c r="KR103" i="46"/>
  <c r="GX103" i="46" s="1"/>
  <c r="HA103" i="46" s="1"/>
  <c r="KR104" i="46"/>
  <c r="GX104" i="46" s="1"/>
  <c r="HA104" i="46" s="1"/>
  <c r="KR105" i="46"/>
  <c r="GX105" i="46" s="1"/>
  <c r="HA105" i="46" s="1"/>
  <c r="KR106" i="46"/>
  <c r="GX106" i="46" s="1"/>
  <c r="HA106" i="46" s="1"/>
  <c r="KR107" i="46"/>
  <c r="GX107" i="46" s="1"/>
  <c r="HA107" i="46" s="1"/>
  <c r="KR108" i="46"/>
  <c r="GX108" i="46" s="1"/>
  <c r="HA108" i="46" s="1"/>
  <c r="KR109" i="46"/>
  <c r="GX109" i="46" s="1"/>
  <c r="HA109" i="46" s="1"/>
  <c r="KR110" i="46"/>
  <c r="GX110" i="46" s="1"/>
  <c r="HA110" i="46" s="1"/>
  <c r="KR111" i="46"/>
  <c r="GX111" i="46" s="1"/>
  <c r="HA111" i="46" s="1"/>
  <c r="KR112" i="46"/>
  <c r="GX112" i="46" s="1"/>
  <c r="HA112" i="46" s="1"/>
  <c r="KR113" i="46"/>
  <c r="GX113" i="46" s="1"/>
  <c r="HA113" i="46" s="1"/>
  <c r="KR114" i="46"/>
  <c r="GX114" i="46" s="1"/>
  <c r="HA114" i="46" s="1"/>
  <c r="KR115" i="46"/>
  <c r="GX115" i="46" s="1"/>
  <c r="HA115" i="46" s="1"/>
  <c r="KR116" i="46"/>
  <c r="GX116" i="46" s="1"/>
  <c r="HA116" i="46" s="1"/>
  <c r="KR117" i="46"/>
  <c r="GX117" i="46" s="1"/>
  <c r="HA117" i="46" s="1"/>
  <c r="KR118" i="46"/>
  <c r="GX118" i="46" s="1"/>
  <c r="HA118" i="46" s="1"/>
  <c r="KR119" i="46"/>
  <c r="GX119" i="46" s="1"/>
  <c r="HA119" i="46" s="1"/>
  <c r="KR120" i="46"/>
  <c r="GX120" i="46" s="1"/>
  <c r="HA120" i="46" s="1"/>
  <c r="KR121" i="46"/>
  <c r="GX121" i="46" s="1"/>
  <c r="HA121" i="46" s="1"/>
  <c r="KR122" i="46"/>
  <c r="GX122" i="46" s="1"/>
  <c r="HA122" i="46" s="1"/>
  <c r="KR123" i="46"/>
  <c r="GX123" i="46" s="1"/>
  <c r="HA123" i="46" s="1"/>
  <c r="KR124" i="46"/>
  <c r="GX124" i="46" s="1"/>
  <c r="HA124" i="46" s="1"/>
  <c r="KR125" i="46"/>
  <c r="GX125" i="46" s="1"/>
  <c r="HA125" i="46" s="1"/>
  <c r="KR126" i="46"/>
  <c r="GX126" i="46" s="1"/>
  <c r="HA126" i="46" s="1"/>
  <c r="KR127" i="46"/>
  <c r="GX127" i="46" s="1"/>
  <c r="HA127" i="46" s="1"/>
  <c r="KR128" i="46"/>
  <c r="GX128" i="46" s="1"/>
  <c r="HA128" i="46" s="1"/>
  <c r="KR129" i="46"/>
  <c r="GX129" i="46" s="1"/>
  <c r="HA129" i="46" s="1"/>
  <c r="KR130" i="46"/>
  <c r="GX130" i="46" s="1"/>
  <c r="HA130" i="46" s="1"/>
  <c r="KR131" i="46"/>
  <c r="GX131" i="46" s="1"/>
  <c r="HA131" i="46" s="1"/>
  <c r="KR132" i="46"/>
  <c r="GX132" i="46" s="1"/>
  <c r="HA132" i="46" s="1"/>
  <c r="KR133" i="46"/>
  <c r="GX133" i="46" s="1"/>
  <c r="HA133" i="46" s="1"/>
  <c r="KR134" i="46"/>
  <c r="GX134" i="46" s="1"/>
  <c r="HA134" i="46" s="1"/>
  <c r="KR135" i="46"/>
  <c r="GX135" i="46" s="1"/>
  <c r="HA135" i="46" s="1"/>
  <c r="KR136" i="46"/>
  <c r="GX136" i="46" s="1"/>
  <c r="HA136" i="46" s="1"/>
  <c r="KR137" i="46"/>
  <c r="GX137" i="46" s="1"/>
  <c r="HA137" i="46" s="1"/>
  <c r="KR138" i="46"/>
  <c r="GX138" i="46" s="1"/>
  <c r="HA138" i="46" s="1"/>
  <c r="KR139" i="46"/>
  <c r="GX139" i="46" s="1"/>
  <c r="HA139" i="46" s="1"/>
  <c r="KR140" i="46"/>
  <c r="GX140" i="46" s="1"/>
  <c r="HA140" i="46" s="1"/>
  <c r="KR141" i="46"/>
  <c r="GX141" i="46" s="1"/>
  <c r="HA141" i="46" s="1"/>
  <c r="KR142" i="46"/>
  <c r="GX142" i="46" s="1"/>
  <c r="HA142" i="46" s="1"/>
  <c r="KR143" i="46"/>
  <c r="GX143" i="46" s="1"/>
  <c r="HA143" i="46" s="1"/>
  <c r="KR144" i="46"/>
  <c r="GX144" i="46" s="1"/>
  <c r="HA144" i="46" s="1"/>
  <c r="KR145" i="46"/>
  <c r="GX145" i="46" s="1"/>
  <c r="HA145" i="46" s="1"/>
  <c r="KR146" i="46"/>
  <c r="GX146" i="46" s="1"/>
  <c r="HA146" i="46" s="1"/>
  <c r="KR147" i="46"/>
  <c r="GX147" i="46" s="1"/>
  <c r="HA147" i="46" s="1"/>
  <c r="KR148" i="46"/>
  <c r="GX148" i="46" s="1"/>
  <c r="HA148" i="46" s="1"/>
  <c r="KR149" i="46"/>
  <c r="GX149" i="46" s="1"/>
  <c r="HA149" i="46" s="1"/>
  <c r="KR150" i="46"/>
  <c r="GX150" i="46" s="1"/>
  <c r="HA150" i="46" s="1"/>
  <c r="KR151" i="46"/>
  <c r="GX151" i="46" s="1"/>
  <c r="HA151" i="46" s="1"/>
  <c r="KR152" i="46"/>
  <c r="GX152" i="46" s="1"/>
  <c r="HA152" i="46" s="1"/>
  <c r="KR153" i="46"/>
  <c r="GX153" i="46" s="1"/>
  <c r="HA153" i="46" s="1"/>
  <c r="KR154" i="46"/>
  <c r="GX154" i="46" s="1"/>
  <c r="HA154" i="46" s="1"/>
  <c r="KR155" i="46"/>
  <c r="GX155" i="46" s="1"/>
  <c r="HA155" i="46" s="1"/>
  <c r="KR156" i="46"/>
  <c r="GX156" i="46" s="1"/>
  <c r="HA156" i="46" s="1"/>
  <c r="KR157" i="46"/>
  <c r="GX157" i="46" s="1"/>
  <c r="HA157" i="46" s="1"/>
  <c r="KR158" i="46"/>
  <c r="GX158" i="46" s="1"/>
  <c r="HA158" i="46" s="1"/>
  <c r="KR159" i="46"/>
  <c r="GX159" i="46" s="1"/>
  <c r="HA159" i="46" s="1"/>
  <c r="KR160" i="46"/>
  <c r="GX160" i="46" s="1"/>
  <c r="HA160" i="46" s="1"/>
  <c r="KR161" i="46"/>
  <c r="GX161" i="46" s="1"/>
  <c r="HA161" i="46" s="1"/>
  <c r="KR162" i="46"/>
  <c r="GX162" i="46" s="1"/>
  <c r="HA162" i="46" s="1"/>
  <c r="KR163" i="46"/>
  <c r="GX163" i="46" s="1"/>
  <c r="HA163" i="46" s="1"/>
  <c r="KR164" i="46"/>
  <c r="GX164" i="46" s="1"/>
  <c r="HA164" i="46" s="1"/>
  <c r="KR165" i="46"/>
  <c r="GX165" i="46" s="1"/>
  <c r="HA165" i="46" s="1"/>
  <c r="KR166" i="46"/>
  <c r="GX166" i="46" s="1"/>
  <c r="HA166" i="46" s="1"/>
  <c r="KR167" i="46"/>
  <c r="GX167" i="46" s="1"/>
  <c r="HA167" i="46" s="1"/>
  <c r="KR168" i="46"/>
  <c r="GX168" i="46" s="1"/>
  <c r="HA168" i="46" s="1"/>
  <c r="KR169" i="46"/>
  <c r="GX169" i="46" s="1"/>
  <c r="HA169" i="46" s="1"/>
  <c r="KR170" i="46"/>
  <c r="GX170" i="46" s="1"/>
  <c r="HA170" i="46" s="1"/>
  <c r="KR171" i="46"/>
  <c r="GX171" i="46" s="1"/>
  <c r="HA171" i="46" s="1"/>
  <c r="KR172" i="46"/>
  <c r="GX172" i="46" s="1"/>
  <c r="HA172" i="46" s="1"/>
  <c r="KR173" i="46"/>
  <c r="GX173" i="46" s="1"/>
  <c r="HA173" i="46" s="1"/>
  <c r="KR174" i="46"/>
  <c r="GX174" i="46" s="1"/>
  <c r="HA174" i="46" s="1"/>
  <c r="KR175" i="46"/>
  <c r="GX175" i="46" s="1"/>
  <c r="HA175" i="46" s="1"/>
  <c r="KR176" i="46"/>
  <c r="GX176" i="46" s="1"/>
  <c r="HA176" i="46" s="1"/>
  <c r="KR177" i="46"/>
  <c r="GX177" i="46" s="1"/>
  <c r="HA177" i="46" s="1"/>
  <c r="KR178" i="46"/>
  <c r="GX178" i="46" s="1"/>
  <c r="HA178" i="46" s="1"/>
  <c r="KR179" i="46"/>
  <c r="GX179" i="46" s="1"/>
  <c r="HA179" i="46" s="1"/>
  <c r="KR180" i="46"/>
  <c r="GX180" i="46" s="1"/>
  <c r="HA180" i="46" s="1"/>
  <c r="KR181" i="46"/>
  <c r="GX181" i="46" s="1"/>
  <c r="HA181" i="46" s="1"/>
  <c r="KR182" i="46"/>
  <c r="GX182" i="46" s="1"/>
  <c r="HA182" i="46" s="1"/>
  <c r="KR183" i="46"/>
  <c r="GX183" i="46" s="1"/>
  <c r="HA183" i="46" s="1"/>
  <c r="KR184" i="46"/>
  <c r="GX184" i="46" s="1"/>
  <c r="HA184" i="46" s="1"/>
  <c r="KR185" i="46"/>
  <c r="GX185" i="46" s="1"/>
  <c r="HA185" i="46" s="1"/>
  <c r="KR186" i="46"/>
  <c r="GX186" i="46" s="1"/>
  <c r="HA186" i="46" s="1"/>
  <c r="KR187" i="46"/>
  <c r="GX187" i="46" s="1"/>
  <c r="HA187" i="46" s="1"/>
  <c r="KR188" i="46"/>
  <c r="GX188" i="46" s="1"/>
  <c r="HA188" i="46" s="1"/>
  <c r="KR189" i="46"/>
  <c r="GX189" i="46" s="1"/>
  <c r="HA189" i="46" s="1"/>
  <c r="KR190" i="46"/>
  <c r="GX190" i="46" s="1"/>
  <c r="HA190" i="46" s="1"/>
  <c r="KR191" i="46"/>
  <c r="GX191" i="46" s="1"/>
  <c r="HA191" i="46" s="1"/>
  <c r="KR192" i="46"/>
  <c r="GX192" i="46" s="1"/>
  <c r="HA192" i="46" s="1"/>
  <c r="KR193" i="46"/>
  <c r="GX193" i="46" s="1"/>
  <c r="HA193" i="46" s="1"/>
  <c r="KR194" i="46"/>
  <c r="GX194" i="46" s="1"/>
  <c r="HA194" i="46" s="1"/>
  <c r="KR195" i="46"/>
  <c r="GX195" i="46" s="1"/>
  <c r="HA195" i="46" s="1"/>
  <c r="KR196" i="46"/>
  <c r="GX196" i="46" s="1"/>
  <c r="HA196" i="46" s="1"/>
  <c r="KR197" i="46"/>
  <c r="GX197" i="46" s="1"/>
  <c r="HA197" i="46" s="1"/>
  <c r="KR198" i="46"/>
  <c r="GX198" i="46" s="1"/>
  <c r="HA198" i="46" s="1"/>
  <c r="KR199" i="46"/>
  <c r="GX199" i="46" s="1"/>
  <c r="HA199" i="46" s="1"/>
  <c r="KR200" i="46"/>
  <c r="GX200" i="46" s="1"/>
  <c r="HA200" i="46" s="1"/>
  <c r="KR201" i="46"/>
  <c r="GX201" i="46" s="1"/>
  <c r="HA201" i="46" s="1"/>
  <c r="KR202" i="46"/>
  <c r="GX202" i="46" s="1"/>
  <c r="HA202" i="46" s="1"/>
  <c r="KR203" i="46"/>
  <c r="GX203" i="46" s="1"/>
  <c r="HA203" i="46" s="1"/>
  <c r="KR204" i="46"/>
  <c r="GX204" i="46" s="1"/>
  <c r="HA204" i="46" s="1"/>
  <c r="KR205" i="46"/>
  <c r="GX205" i="46" s="1"/>
  <c r="HA205" i="46" s="1"/>
  <c r="KR206" i="46"/>
  <c r="GX206" i="46" s="1"/>
  <c r="HA206" i="46" s="1"/>
  <c r="KR207" i="46"/>
  <c r="GX207" i="46" s="1"/>
  <c r="HA207" i="46" s="1"/>
  <c r="KR208" i="46"/>
  <c r="GX208" i="46" s="1"/>
  <c r="HA208" i="46" s="1"/>
  <c r="KR209" i="46"/>
  <c r="GX209" i="46" s="1"/>
  <c r="HA209" i="46" s="1"/>
  <c r="KR210" i="46"/>
  <c r="GX210" i="46" s="1"/>
  <c r="HA210" i="46" s="1"/>
  <c r="KR211" i="46"/>
  <c r="GX211" i="46" s="1"/>
  <c r="HA211" i="46" s="1"/>
  <c r="KR212" i="46"/>
  <c r="GX212" i="46" s="1"/>
  <c r="HA212" i="46" s="1"/>
  <c r="KR213" i="46"/>
  <c r="GX213" i="46" s="1"/>
  <c r="HA213" i="46" s="1"/>
  <c r="KR214" i="46"/>
  <c r="GX214" i="46" s="1"/>
  <c r="HA214" i="46" s="1"/>
  <c r="KR215" i="46"/>
  <c r="GX215" i="46" s="1"/>
  <c r="HA215" i="46" s="1"/>
  <c r="KR216" i="46"/>
  <c r="GX216" i="46" s="1"/>
  <c r="HA216" i="46" s="1"/>
  <c r="KR217" i="46"/>
  <c r="GX217" i="46" s="1"/>
  <c r="HA217" i="46" s="1"/>
  <c r="KR218" i="46"/>
  <c r="GX218" i="46" s="1"/>
  <c r="HA218" i="46" s="1"/>
  <c r="KR219" i="46"/>
  <c r="GX219" i="46" s="1"/>
  <c r="HA219" i="46" s="1"/>
  <c r="KR220" i="46"/>
  <c r="GX220" i="46" s="1"/>
  <c r="HA220" i="46" s="1"/>
  <c r="KR221" i="46"/>
  <c r="GX221" i="46" s="1"/>
  <c r="HA221" i="46" s="1"/>
  <c r="KR222" i="46"/>
  <c r="GX222" i="46" s="1"/>
  <c r="HA222" i="46" s="1"/>
  <c r="KR223" i="46"/>
  <c r="GX223" i="46" s="1"/>
  <c r="HA223" i="46" s="1"/>
  <c r="KR224" i="46"/>
  <c r="GX224" i="46" s="1"/>
  <c r="HA224" i="46" s="1"/>
  <c r="KR225" i="46"/>
  <c r="GX225" i="46" s="1"/>
  <c r="HA225" i="46" s="1"/>
  <c r="KR226" i="46"/>
  <c r="GX226" i="46" s="1"/>
  <c r="HA226" i="46" s="1"/>
  <c r="KR227" i="46"/>
  <c r="GX227" i="46" s="1"/>
  <c r="HA227" i="46" s="1"/>
  <c r="KR228" i="46"/>
  <c r="GX228" i="46" s="1"/>
  <c r="HA228" i="46" s="1"/>
  <c r="KR229" i="46"/>
  <c r="GX229" i="46" s="1"/>
  <c r="HA229" i="46" s="1"/>
  <c r="KR230" i="46"/>
  <c r="GX230" i="46" s="1"/>
  <c r="HA230" i="46" s="1"/>
  <c r="KR231" i="46"/>
  <c r="GX231" i="46" s="1"/>
  <c r="HA231" i="46" s="1"/>
  <c r="KR232" i="46"/>
  <c r="GX232" i="46" s="1"/>
  <c r="HA232" i="46" s="1"/>
  <c r="KR233" i="46"/>
  <c r="GX233" i="46" s="1"/>
  <c r="HA233" i="46" s="1"/>
  <c r="KR234" i="46"/>
  <c r="GX234" i="46" s="1"/>
  <c r="HA234" i="46" s="1"/>
  <c r="KR235" i="46"/>
  <c r="GX235" i="46" s="1"/>
  <c r="HA235" i="46" s="1"/>
  <c r="KR236" i="46"/>
  <c r="GX236" i="46" s="1"/>
  <c r="HA236" i="46" s="1"/>
  <c r="KR237" i="46"/>
  <c r="GX237" i="46" s="1"/>
  <c r="HA237" i="46" s="1"/>
  <c r="KR238" i="46"/>
  <c r="GX238" i="46" s="1"/>
  <c r="HA238" i="46" s="1"/>
  <c r="KR239" i="46"/>
  <c r="GX239" i="46" s="1"/>
  <c r="HA239" i="46" s="1"/>
  <c r="KR240" i="46"/>
  <c r="GX240" i="46" s="1"/>
  <c r="HA240" i="46" s="1"/>
  <c r="KR241" i="46"/>
  <c r="GX241" i="46" s="1"/>
  <c r="HA241" i="46" s="1"/>
  <c r="KR242" i="46"/>
  <c r="GX242" i="46" s="1"/>
  <c r="HA242" i="46" s="1"/>
  <c r="KR243" i="46"/>
  <c r="GX243" i="46" s="1"/>
  <c r="HA243" i="46" s="1"/>
  <c r="KR244" i="46"/>
  <c r="GX244" i="46" s="1"/>
  <c r="HA244" i="46" s="1"/>
  <c r="KR245" i="46"/>
  <c r="GX245" i="46" s="1"/>
  <c r="HA245" i="46" s="1"/>
  <c r="KR246" i="46"/>
  <c r="GX246" i="46" s="1"/>
  <c r="HA246" i="46" s="1"/>
  <c r="KR247" i="46"/>
  <c r="GX247" i="46" s="1"/>
  <c r="HA247" i="46" s="1"/>
  <c r="KR248" i="46"/>
  <c r="GX248" i="46" s="1"/>
  <c r="HA248" i="46" s="1"/>
  <c r="KR249" i="46"/>
  <c r="GX249" i="46" s="1"/>
  <c r="HA249" i="46" s="1"/>
  <c r="KR250" i="46"/>
  <c r="GX250" i="46" s="1"/>
  <c r="HA250" i="46" s="1"/>
  <c r="KR251" i="46"/>
  <c r="GX251" i="46" s="1"/>
  <c r="HA251" i="46" s="1"/>
  <c r="KR252" i="46"/>
  <c r="GX252" i="46" s="1"/>
  <c r="HA252" i="46" s="1"/>
  <c r="KR253" i="46"/>
  <c r="GX253" i="46" s="1"/>
  <c r="HA253" i="46" s="1"/>
  <c r="KR254" i="46"/>
  <c r="GX254" i="46" s="1"/>
  <c r="HA254" i="46" s="1"/>
  <c r="KR255" i="46"/>
  <c r="GX255" i="46" s="1"/>
  <c r="HA255" i="46" s="1"/>
  <c r="KR256" i="46"/>
  <c r="GX256" i="46" s="1"/>
  <c r="HA256" i="46" s="1"/>
  <c r="KR257" i="46"/>
  <c r="GX257" i="46" s="1"/>
  <c r="HA257" i="46" s="1"/>
  <c r="KR258" i="46"/>
  <c r="GX258" i="46" s="1"/>
  <c r="HA258" i="46" s="1"/>
  <c r="KR259" i="46"/>
  <c r="GX259" i="46" s="1"/>
  <c r="HA259" i="46" s="1"/>
  <c r="KR260" i="46"/>
  <c r="GX260" i="46" s="1"/>
  <c r="HA260" i="46" s="1"/>
  <c r="KR261" i="46"/>
  <c r="GX261" i="46" s="1"/>
  <c r="HA261" i="46" s="1"/>
  <c r="KR262" i="46"/>
  <c r="GX262" i="46" s="1"/>
  <c r="HA262" i="46" s="1"/>
  <c r="KR263" i="46"/>
  <c r="GX263" i="46" s="1"/>
  <c r="HA263" i="46" s="1"/>
  <c r="KR264" i="46"/>
  <c r="GX264" i="46" s="1"/>
  <c r="HA264" i="46" s="1"/>
  <c r="KR265" i="46"/>
  <c r="GX265" i="46" s="1"/>
  <c r="HA265" i="46" s="1"/>
  <c r="KR266" i="46"/>
  <c r="GX266" i="46" s="1"/>
  <c r="HA266" i="46" s="1"/>
  <c r="KR267" i="46"/>
  <c r="GX267" i="46" s="1"/>
  <c r="HA267" i="46" s="1"/>
  <c r="KR268" i="46"/>
  <c r="GX268" i="46" s="1"/>
  <c r="HA268" i="46" s="1"/>
  <c r="KR269" i="46"/>
  <c r="GX269" i="46" s="1"/>
  <c r="HA269" i="46" s="1"/>
  <c r="KR270" i="46"/>
  <c r="GX270" i="46" s="1"/>
  <c r="HA270" i="46" s="1"/>
  <c r="KR271" i="46"/>
  <c r="GX271" i="46" s="1"/>
  <c r="HA271" i="46" s="1"/>
  <c r="KR272" i="46"/>
  <c r="GX272" i="46" s="1"/>
  <c r="HA272" i="46" s="1"/>
  <c r="KR273" i="46"/>
  <c r="GX273" i="46" s="1"/>
  <c r="HA273" i="46" s="1"/>
  <c r="KR274" i="46"/>
  <c r="GX274" i="46" s="1"/>
  <c r="HA274" i="46" s="1"/>
  <c r="KR275" i="46"/>
  <c r="GX275" i="46" s="1"/>
  <c r="HA275" i="46" s="1"/>
  <c r="KR276" i="46"/>
  <c r="GX276" i="46" s="1"/>
  <c r="HA276" i="46" s="1"/>
  <c r="KR277" i="46"/>
  <c r="GX277" i="46" s="1"/>
  <c r="HA277" i="46" s="1"/>
  <c r="KR278" i="46"/>
  <c r="GX278" i="46" s="1"/>
  <c r="HA278" i="46" s="1"/>
  <c r="KR279" i="46"/>
  <c r="GX279" i="46" s="1"/>
  <c r="HA279" i="46" s="1"/>
  <c r="KR280" i="46"/>
  <c r="GX280" i="46" s="1"/>
  <c r="HA280" i="46" s="1"/>
  <c r="KR281" i="46"/>
  <c r="GX281" i="46" s="1"/>
  <c r="HA281" i="46" s="1"/>
  <c r="KR282" i="46"/>
  <c r="GX282" i="46" s="1"/>
  <c r="HA282" i="46" s="1"/>
  <c r="KR283" i="46"/>
  <c r="GX283" i="46" s="1"/>
  <c r="HA283" i="46" s="1"/>
  <c r="KR284" i="46"/>
  <c r="GX284" i="46" s="1"/>
  <c r="HA284" i="46" s="1"/>
  <c r="KR285" i="46"/>
  <c r="GX285" i="46" s="1"/>
  <c r="HA285" i="46" s="1"/>
  <c r="KR286" i="46"/>
  <c r="GX286" i="46" s="1"/>
  <c r="HA286" i="46" s="1"/>
  <c r="KR287" i="46"/>
  <c r="GX287" i="46" s="1"/>
  <c r="HA287" i="46" s="1"/>
  <c r="KR288" i="46"/>
  <c r="GX288" i="46" s="1"/>
  <c r="HA288" i="46" s="1"/>
  <c r="KR290" i="46"/>
  <c r="KR29" i="46"/>
  <c r="GX29" i="46" s="1"/>
  <c r="KR17" i="46"/>
  <c r="KR27" i="46"/>
  <c r="KR289" i="46"/>
  <c r="GX289" i="46" s="1"/>
  <c r="HA289" i="46" s="1"/>
  <c r="KR16" i="46"/>
  <c r="KR24" i="46"/>
  <c r="KR22" i="46"/>
  <c r="KR21" i="46"/>
  <c r="KR25" i="46"/>
  <c r="KR14" i="46"/>
  <c r="KR19" i="46"/>
  <c r="KR28" i="46"/>
  <c r="KR15" i="46"/>
  <c r="KR18" i="46"/>
  <c r="KQ308" i="46"/>
  <c r="EP364" i="46"/>
  <c r="EP365" i="46"/>
  <c r="EP367" i="46" s="1"/>
  <c r="EP366" i="46"/>
  <c r="EQ363" i="46" s="1"/>
  <c r="CP52" i="51"/>
  <c r="CQ49" i="51" s="1"/>
  <c r="CP53" i="51"/>
  <c r="D91" i="52"/>
  <c r="I91" i="52" s="1"/>
  <c r="J90" i="52"/>
  <c r="DD59" i="51"/>
  <c r="DE56" i="51" s="1"/>
  <c r="DD60" i="51"/>
  <c r="KS26" i="46" l="1"/>
  <c r="KS20" i="46"/>
  <c r="KS23" i="46"/>
  <c r="HA29" i="46"/>
  <c r="GX292" i="46"/>
  <c r="GX291" i="46"/>
  <c r="J29" i="49" s="1"/>
  <c r="EP369" i="46"/>
  <c r="KR292" i="46"/>
  <c r="KT10" i="46"/>
  <c r="KS30" i="46"/>
  <c r="KS31" i="46"/>
  <c r="KS32" i="46"/>
  <c r="KS33" i="46"/>
  <c r="KS34" i="46"/>
  <c r="KS35" i="46"/>
  <c r="KS36" i="46"/>
  <c r="KS37" i="46"/>
  <c r="KS38" i="46"/>
  <c r="KS39" i="46"/>
  <c r="KS40" i="46"/>
  <c r="KS41" i="46"/>
  <c r="KS42" i="46"/>
  <c r="KS43" i="46"/>
  <c r="KS44" i="46"/>
  <c r="KS45" i="46"/>
  <c r="KS46" i="46"/>
  <c r="KS47" i="46"/>
  <c r="KS48" i="46"/>
  <c r="KS49" i="46"/>
  <c r="KS50" i="46"/>
  <c r="KS51" i="46"/>
  <c r="KS52" i="46"/>
  <c r="KS53" i="46"/>
  <c r="KS54" i="46"/>
  <c r="KS55" i="46"/>
  <c r="KS56" i="46"/>
  <c r="KS57" i="46"/>
  <c r="KS58" i="46"/>
  <c r="KS59" i="46"/>
  <c r="KS60" i="46"/>
  <c r="KS61" i="46"/>
  <c r="KS62" i="46"/>
  <c r="KS63" i="46"/>
  <c r="KS64" i="46"/>
  <c r="KS65" i="46"/>
  <c r="KS66" i="46"/>
  <c r="KS67" i="46"/>
  <c r="KS68" i="46"/>
  <c r="KS69" i="46"/>
  <c r="KS70" i="46"/>
  <c r="KS71" i="46"/>
  <c r="KS72" i="46"/>
  <c r="KS73" i="46"/>
  <c r="KS74" i="46"/>
  <c r="KS75" i="46"/>
  <c r="KS76" i="46"/>
  <c r="KS77" i="46"/>
  <c r="KS78" i="46"/>
  <c r="KS79" i="46"/>
  <c r="KS80" i="46"/>
  <c r="KS81" i="46"/>
  <c r="KS82" i="46"/>
  <c r="KS83" i="46"/>
  <c r="KS84" i="46"/>
  <c r="KS85" i="46"/>
  <c r="KS86" i="46"/>
  <c r="KS87" i="46"/>
  <c r="KS88" i="46"/>
  <c r="KS89" i="46"/>
  <c r="KS90" i="46"/>
  <c r="KS91" i="46"/>
  <c r="KS92" i="46"/>
  <c r="KS93" i="46"/>
  <c r="KS94" i="46"/>
  <c r="KS95" i="46"/>
  <c r="KS96" i="46"/>
  <c r="KS97" i="46"/>
  <c r="KS98" i="46"/>
  <c r="KS99" i="46"/>
  <c r="KS100" i="46"/>
  <c r="KS101" i="46"/>
  <c r="KS102" i="46"/>
  <c r="KS103" i="46"/>
  <c r="KS104" i="46"/>
  <c r="KS105" i="46"/>
  <c r="KS106" i="46"/>
  <c r="KS107" i="46"/>
  <c r="KS108" i="46"/>
  <c r="KS109" i="46"/>
  <c r="KS110" i="46"/>
  <c r="KS111" i="46"/>
  <c r="KS112" i="46"/>
  <c r="KS113" i="46"/>
  <c r="KS114" i="46"/>
  <c r="KS115" i="46"/>
  <c r="KS116" i="46"/>
  <c r="KS117" i="46"/>
  <c r="KS118" i="46"/>
  <c r="KS119" i="46"/>
  <c r="KS120" i="46"/>
  <c r="KS121" i="46"/>
  <c r="KS122" i="46"/>
  <c r="KS123" i="46"/>
  <c r="KS124" i="46"/>
  <c r="KS125" i="46"/>
  <c r="KS126" i="46"/>
  <c r="KS127" i="46"/>
  <c r="KS128" i="46"/>
  <c r="KS129" i="46"/>
  <c r="KS130" i="46"/>
  <c r="KS131" i="46"/>
  <c r="KS132" i="46"/>
  <c r="KS133" i="46"/>
  <c r="KS134" i="46"/>
  <c r="KS135" i="46"/>
  <c r="KS136" i="46"/>
  <c r="KS137" i="46"/>
  <c r="KS138" i="46"/>
  <c r="KS139" i="46"/>
  <c r="KS140" i="46"/>
  <c r="KS141" i="46"/>
  <c r="KS142" i="46"/>
  <c r="KS143" i="46"/>
  <c r="KS144" i="46"/>
  <c r="KS145" i="46"/>
  <c r="KS146" i="46"/>
  <c r="KS147" i="46"/>
  <c r="KS148" i="46"/>
  <c r="KS149" i="46"/>
  <c r="KS150" i="46"/>
  <c r="KS151" i="46"/>
  <c r="KS152" i="46"/>
  <c r="KS153" i="46"/>
  <c r="KS154" i="46"/>
  <c r="KS155" i="46"/>
  <c r="KS156" i="46"/>
  <c r="KS157" i="46"/>
  <c r="KS158" i="46"/>
  <c r="KS159" i="46"/>
  <c r="KS160" i="46"/>
  <c r="KS161" i="46"/>
  <c r="KS162" i="46"/>
  <c r="KS163" i="46"/>
  <c r="KS164" i="46"/>
  <c r="KS165" i="46"/>
  <c r="KS166" i="46"/>
  <c r="KS167" i="46"/>
  <c r="KS168" i="46"/>
  <c r="KS169" i="46"/>
  <c r="KS170" i="46"/>
  <c r="KS171" i="46"/>
  <c r="KS172" i="46"/>
  <c r="KS173" i="46"/>
  <c r="KS174" i="46"/>
  <c r="KS175" i="46"/>
  <c r="KS176" i="46"/>
  <c r="KS177" i="46"/>
  <c r="KS178" i="46"/>
  <c r="KS179" i="46"/>
  <c r="KS180" i="46"/>
  <c r="KS181" i="46"/>
  <c r="KS182" i="46"/>
  <c r="KS183" i="46"/>
  <c r="KS184" i="46"/>
  <c r="KS185" i="46"/>
  <c r="KS186" i="46"/>
  <c r="KS187" i="46"/>
  <c r="KS188" i="46"/>
  <c r="KS189" i="46"/>
  <c r="KS190" i="46"/>
  <c r="KS191" i="46"/>
  <c r="KS192" i="46"/>
  <c r="KS193" i="46"/>
  <c r="KS194" i="46"/>
  <c r="KS195" i="46"/>
  <c r="KS196" i="46"/>
  <c r="KS197" i="46"/>
  <c r="KS198" i="46"/>
  <c r="KS199" i="46"/>
  <c r="KS200" i="46"/>
  <c r="KS201" i="46"/>
  <c r="KS202" i="46"/>
  <c r="KS203" i="46"/>
  <c r="KS204" i="46"/>
  <c r="KS205" i="46"/>
  <c r="KS206" i="46"/>
  <c r="KS207" i="46"/>
  <c r="KS208" i="46"/>
  <c r="KS209" i="46"/>
  <c r="KS210" i="46"/>
  <c r="KS211" i="46"/>
  <c r="KS212" i="46"/>
  <c r="KS213" i="46"/>
  <c r="KS214" i="46"/>
  <c r="KS215" i="46"/>
  <c r="KS216" i="46"/>
  <c r="KS217" i="46"/>
  <c r="KS218" i="46"/>
  <c r="KS219" i="46"/>
  <c r="KS220" i="46"/>
  <c r="KS221" i="46"/>
  <c r="KS222" i="46"/>
  <c r="KS223" i="46"/>
  <c r="KS224" i="46"/>
  <c r="KS225" i="46"/>
  <c r="KS226" i="46"/>
  <c r="KS227" i="46"/>
  <c r="KS228" i="46"/>
  <c r="KS229" i="46"/>
  <c r="KS230" i="46"/>
  <c r="KS231" i="46"/>
  <c r="KS232" i="46"/>
  <c r="KS233" i="46"/>
  <c r="KS234" i="46"/>
  <c r="KS235" i="46"/>
  <c r="KS236" i="46"/>
  <c r="KS237" i="46"/>
  <c r="KS238" i="46"/>
  <c r="KS239" i="46"/>
  <c r="KS240" i="46"/>
  <c r="KS241" i="46"/>
  <c r="KS242" i="46"/>
  <c r="KS243" i="46"/>
  <c r="KS244" i="46"/>
  <c r="KS245" i="46"/>
  <c r="KS246" i="46"/>
  <c r="KS247" i="46"/>
  <c r="KS248" i="46"/>
  <c r="KS249" i="46"/>
  <c r="KS250" i="46"/>
  <c r="KS251" i="46"/>
  <c r="KS252" i="46"/>
  <c r="KS253" i="46"/>
  <c r="KS254" i="46"/>
  <c r="KS255" i="46"/>
  <c r="KS256" i="46"/>
  <c r="KS257" i="46"/>
  <c r="KS258" i="46"/>
  <c r="KS259" i="46"/>
  <c r="KS260" i="46"/>
  <c r="KS261" i="46"/>
  <c r="KS262" i="46"/>
  <c r="KS263" i="46"/>
  <c r="KS264" i="46"/>
  <c r="KS265" i="46"/>
  <c r="KS266" i="46"/>
  <c r="KS267" i="46"/>
  <c r="KS268" i="46"/>
  <c r="KS269" i="46"/>
  <c r="KS270" i="46"/>
  <c r="KS271" i="46"/>
  <c r="KS272" i="46"/>
  <c r="KS273" i="46"/>
  <c r="KS274" i="46"/>
  <c r="KS275" i="46"/>
  <c r="KS276" i="46"/>
  <c r="KS277" i="46"/>
  <c r="KS278" i="46"/>
  <c r="KS279" i="46"/>
  <c r="KS280" i="46"/>
  <c r="KS281" i="46"/>
  <c r="KS282" i="46"/>
  <c r="KS283" i="46"/>
  <c r="KS284" i="46"/>
  <c r="KS285" i="46"/>
  <c r="KS286" i="46"/>
  <c r="KS287" i="46"/>
  <c r="KS288" i="46"/>
  <c r="KS290" i="46"/>
  <c r="KS29" i="46"/>
  <c r="KS17" i="46"/>
  <c r="KS27" i="46"/>
  <c r="KS289" i="46"/>
  <c r="KS16" i="46"/>
  <c r="KS24" i="46"/>
  <c r="KS22" i="46"/>
  <c r="KS21" i="46"/>
  <c r="KS25" i="46"/>
  <c r="KS14" i="46"/>
  <c r="KS19" i="46"/>
  <c r="KS28" i="46"/>
  <c r="KS15" i="46"/>
  <c r="KS18" i="46"/>
  <c r="KR308" i="46"/>
  <c r="EQ364" i="46"/>
  <c r="EQ365" i="46"/>
  <c r="EQ367" i="46" s="1"/>
  <c r="EQ366" i="46"/>
  <c r="ER363" i="46" s="1"/>
  <c r="CQ52" i="51"/>
  <c r="CR49" i="51" s="1"/>
  <c r="CQ53" i="51"/>
  <c r="D92" i="52"/>
  <c r="I92" i="52" s="1"/>
  <c r="J91" i="52"/>
  <c r="DE60" i="51"/>
  <c r="DE59" i="51"/>
  <c r="DF56" i="51" s="1"/>
  <c r="KT26" i="46" l="1"/>
  <c r="KT20" i="46"/>
  <c r="KT23" i="46"/>
  <c r="J30" i="49"/>
  <c r="K71" i="51"/>
  <c r="J31" i="49"/>
  <c r="K73" i="51" s="1"/>
  <c r="EQ369" i="46"/>
  <c r="KS292" i="46"/>
  <c r="KU10" i="46"/>
  <c r="KT30" i="46"/>
  <c r="KT31" i="46"/>
  <c r="KT32" i="46"/>
  <c r="KT33" i="46"/>
  <c r="KT34" i="46"/>
  <c r="KT35" i="46"/>
  <c r="KT36" i="46"/>
  <c r="KT37" i="46"/>
  <c r="KT38" i="46"/>
  <c r="KT39" i="46"/>
  <c r="KT40" i="46"/>
  <c r="KT41" i="46"/>
  <c r="KT42" i="46"/>
  <c r="KT43" i="46"/>
  <c r="KT44" i="46"/>
  <c r="KT45" i="46"/>
  <c r="KT46" i="46"/>
  <c r="KT47" i="46"/>
  <c r="KT48" i="46"/>
  <c r="KT49" i="46"/>
  <c r="KT50" i="46"/>
  <c r="KT51" i="46"/>
  <c r="KT52" i="46"/>
  <c r="KT53" i="46"/>
  <c r="KT54" i="46"/>
  <c r="KT55" i="46"/>
  <c r="KT56" i="46"/>
  <c r="KT57" i="46"/>
  <c r="KT58" i="46"/>
  <c r="KT59" i="46"/>
  <c r="KT60" i="46"/>
  <c r="KT61" i="46"/>
  <c r="KT62" i="46"/>
  <c r="KT63" i="46"/>
  <c r="KT64" i="46"/>
  <c r="KT65" i="46"/>
  <c r="KT66" i="46"/>
  <c r="KT67" i="46"/>
  <c r="KT68" i="46"/>
  <c r="KT69" i="46"/>
  <c r="KT70" i="46"/>
  <c r="KT71" i="46"/>
  <c r="KT72" i="46"/>
  <c r="KT73" i="46"/>
  <c r="KT74" i="46"/>
  <c r="KT75" i="46"/>
  <c r="KT76" i="46"/>
  <c r="KT77" i="46"/>
  <c r="KT78" i="46"/>
  <c r="KT79" i="46"/>
  <c r="KT80" i="46"/>
  <c r="KT81" i="46"/>
  <c r="KT82" i="46"/>
  <c r="KT83" i="46"/>
  <c r="KT84" i="46"/>
  <c r="KT85" i="46"/>
  <c r="KT86" i="46"/>
  <c r="KT87" i="46"/>
  <c r="KT88" i="46"/>
  <c r="KT89" i="46"/>
  <c r="KT90" i="46"/>
  <c r="KT91" i="46"/>
  <c r="KT92" i="46"/>
  <c r="KT93" i="46"/>
  <c r="KT94" i="46"/>
  <c r="KT95" i="46"/>
  <c r="KT96" i="46"/>
  <c r="KT97" i="46"/>
  <c r="KT98" i="46"/>
  <c r="KT99" i="46"/>
  <c r="KT100" i="46"/>
  <c r="KT101" i="46"/>
  <c r="KT102" i="46"/>
  <c r="KT103" i="46"/>
  <c r="KT104" i="46"/>
  <c r="KT105" i="46"/>
  <c r="KT106" i="46"/>
  <c r="KT107" i="46"/>
  <c r="KT108" i="46"/>
  <c r="KT109" i="46"/>
  <c r="KT110" i="46"/>
  <c r="KT111" i="46"/>
  <c r="KT112" i="46"/>
  <c r="KT113" i="46"/>
  <c r="KT114" i="46"/>
  <c r="KT115" i="46"/>
  <c r="KT116" i="46"/>
  <c r="KT117" i="46"/>
  <c r="KT118" i="46"/>
  <c r="KT119" i="46"/>
  <c r="KT120" i="46"/>
  <c r="KT121" i="46"/>
  <c r="KT122" i="46"/>
  <c r="KT123" i="46"/>
  <c r="KT124" i="46"/>
  <c r="KT125" i="46"/>
  <c r="KT126" i="46"/>
  <c r="KT127" i="46"/>
  <c r="KT128" i="46"/>
  <c r="KT129" i="46"/>
  <c r="KT130" i="46"/>
  <c r="KT131" i="46"/>
  <c r="KT132" i="46"/>
  <c r="KT133" i="46"/>
  <c r="KT134" i="46"/>
  <c r="KT135" i="46"/>
  <c r="KT136" i="46"/>
  <c r="KT137" i="46"/>
  <c r="KT138" i="46"/>
  <c r="KT139" i="46"/>
  <c r="KT140" i="46"/>
  <c r="KT141" i="46"/>
  <c r="KT142" i="46"/>
  <c r="KT143" i="46"/>
  <c r="KT144" i="46"/>
  <c r="KT145" i="46"/>
  <c r="KT146" i="46"/>
  <c r="KT147" i="46"/>
  <c r="KT148" i="46"/>
  <c r="KT149" i="46"/>
  <c r="KT150" i="46"/>
  <c r="KT151" i="46"/>
  <c r="KT152" i="46"/>
  <c r="KT153" i="46"/>
  <c r="KT154" i="46"/>
  <c r="KT155" i="46"/>
  <c r="KT156" i="46"/>
  <c r="KT157" i="46"/>
  <c r="KT158" i="46"/>
  <c r="KT159" i="46"/>
  <c r="KT160" i="46"/>
  <c r="KT161" i="46"/>
  <c r="KT162" i="46"/>
  <c r="KT163" i="46"/>
  <c r="KT164" i="46"/>
  <c r="KT165" i="46"/>
  <c r="KT166" i="46"/>
  <c r="KT167" i="46"/>
  <c r="KT168" i="46"/>
  <c r="KT169" i="46"/>
  <c r="KT170" i="46"/>
  <c r="KT171" i="46"/>
  <c r="KT172" i="46"/>
  <c r="KT173" i="46"/>
  <c r="KT174" i="46"/>
  <c r="KT175" i="46"/>
  <c r="KT176" i="46"/>
  <c r="KT177" i="46"/>
  <c r="KT178" i="46"/>
  <c r="KT179" i="46"/>
  <c r="KT180" i="46"/>
  <c r="KT181" i="46"/>
  <c r="KT182" i="46"/>
  <c r="KT183" i="46"/>
  <c r="KT184" i="46"/>
  <c r="KT185" i="46"/>
  <c r="KT186" i="46"/>
  <c r="KT187" i="46"/>
  <c r="KT188" i="46"/>
  <c r="KT189" i="46"/>
  <c r="KT190" i="46"/>
  <c r="KT191" i="46"/>
  <c r="KT192" i="46"/>
  <c r="KT193" i="46"/>
  <c r="KT194" i="46"/>
  <c r="KT195" i="46"/>
  <c r="KT196" i="46"/>
  <c r="KT197" i="46"/>
  <c r="KT198" i="46"/>
  <c r="KT199" i="46"/>
  <c r="KT200" i="46"/>
  <c r="KT201" i="46"/>
  <c r="KT202" i="46"/>
  <c r="KT203" i="46"/>
  <c r="KT204" i="46"/>
  <c r="KT205" i="46"/>
  <c r="KT206" i="46"/>
  <c r="KT207" i="46"/>
  <c r="KT208" i="46"/>
  <c r="KT209" i="46"/>
  <c r="KT210" i="46"/>
  <c r="KT211" i="46"/>
  <c r="KT212" i="46"/>
  <c r="KT213" i="46"/>
  <c r="KT214" i="46"/>
  <c r="KT215" i="46"/>
  <c r="KT216" i="46"/>
  <c r="KT217" i="46"/>
  <c r="KT218" i="46"/>
  <c r="KT219" i="46"/>
  <c r="KT220" i="46"/>
  <c r="KT221" i="46"/>
  <c r="KT222" i="46"/>
  <c r="KT223" i="46"/>
  <c r="KT224" i="46"/>
  <c r="KT225" i="46"/>
  <c r="KT226" i="46"/>
  <c r="KT227" i="46"/>
  <c r="KT228" i="46"/>
  <c r="KT229" i="46"/>
  <c r="KT230" i="46"/>
  <c r="KT231" i="46"/>
  <c r="KT232" i="46"/>
  <c r="KT233" i="46"/>
  <c r="KT234" i="46"/>
  <c r="KT235" i="46"/>
  <c r="KT236" i="46"/>
  <c r="KT237" i="46"/>
  <c r="KT238" i="46"/>
  <c r="KT239" i="46"/>
  <c r="KT240" i="46"/>
  <c r="KT241" i="46"/>
  <c r="KT242" i="46"/>
  <c r="KT243" i="46"/>
  <c r="KT244" i="46"/>
  <c r="KT245" i="46"/>
  <c r="KT246" i="46"/>
  <c r="KT247" i="46"/>
  <c r="KT248" i="46"/>
  <c r="KT249" i="46"/>
  <c r="KT250" i="46"/>
  <c r="KT251" i="46"/>
  <c r="KT252" i="46"/>
  <c r="KT253" i="46"/>
  <c r="KT254" i="46"/>
  <c r="KT255" i="46"/>
  <c r="KT256" i="46"/>
  <c r="KT257" i="46"/>
  <c r="KT258" i="46"/>
  <c r="KT259" i="46"/>
  <c r="KT260" i="46"/>
  <c r="KT261" i="46"/>
  <c r="KT262" i="46"/>
  <c r="KT263" i="46"/>
  <c r="KT264" i="46"/>
  <c r="KT265" i="46"/>
  <c r="KT266" i="46"/>
  <c r="KT267" i="46"/>
  <c r="KT268" i="46"/>
  <c r="KT269" i="46"/>
  <c r="KT270" i="46"/>
  <c r="KT271" i="46"/>
  <c r="KT272" i="46"/>
  <c r="KT273" i="46"/>
  <c r="KT274" i="46"/>
  <c r="KT275" i="46"/>
  <c r="KT276" i="46"/>
  <c r="KT277" i="46"/>
  <c r="KT278" i="46"/>
  <c r="KT279" i="46"/>
  <c r="KT280" i="46"/>
  <c r="KT281" i="46"/>
  <c r="KT282" i="46"/>
  <c r="KT283" i="46"/>
  <c r="KT284" i="46"/>
  <c r="KT285" i="46"/>
  <c r="KT286" i="46"/>
  <c r="KT287" i="46"/>
  <c r="KT288" i="46"/>
  <c r="KT290" i="46"/>
  <c r="KT29" i="46"/>
  <c r="KT17" i="46"/>
  <c r="KT27" i="46"/>
  <c r="KT289" i="46"/>
  <c r="KT16" i="46"/>
  <c r="KT24" i="46"/>
  <c r="KT22" i="46"/>
  <c r="KT21" i="46"/>
  <c r="KT25" i="46"/>
  <c r="KT14" i="46"/>
  <c r="KT19" i="46"/>
  <c r="KT28" i="46"/>
  <c r="KT15" i="46"/>
  <c r="KT18" i="46"/>
  <c r="KS308" i="46"/>
  <c r="ER364" i="46"/>
  <c r="ER365" i="46"/>
  <c r="ER367" i="46" s="1"/>
  <c r="ER366" i="46"/>
  <c r="ES363" i="46" s="1"/>
  <c r="CR53" i="51"/>
  <c r="CR52" i="51"/>
  <c r="CS49" i="51" s="1"/>
  <c r="D93" i="52"/>
  <c r="I93" i="52" s="1"/>
  <c r="J92" i="52"/>
  <c r="DF59" i="51"/>
  <c r="DG56" i="51" s="1"/>
  <c r="DF60" i="51"/>
  <c r="KU26" i="46" l="1"/>
  <c r="KU20" i="46"/>
  <c r="KU23" i="46"/>
  <c r="K72" i="51"/>
  <c r="J32" i="49"/>
  <c r="K74" i="51" s="1"/>
  <c r="ER369" i="46"/>
  <c r="KT292" i="46"/>
  <c r="KV10" i="46"/>
  <c r="KU30" i="46"/>
  <c r="KU31" i="46"/>
  <c r="KU32" i="46"/>
  <c r="KU33" i="46"/>
  <c r="KU34" i="46"/>
  <c r="KU35" i="46"/>
  <c r="KU36" i="46"/>
  <c r="KU37" i="46"/>
  <c r="KU38" i="46"/>
  <c r="KU39" i="46"/>
  <c r="KU40" i="46"/>
  <c r="KU41" i="46"/>
  <c r="KU42" i="46"/>
  <c r="KU43" i="46"/>
  <c r="KU44" i="46"/>
  <c r="KU45" i="46"/>
  <c r="KU46" i="46"/>
  <c r="KU47" i="46"/>
  <c r="KU48" i="46"/>
  <c r="KU49" i="46"/>
  <c r="KU50" i="46"/>
  <c r="KU51" i="46"/>
  <c r="KU52" i="46"/>
  <c r="KU53" i="46"/>
  <c r="KU54" i="46"/>
  <c r="KU55" i="46"/>
  <c r="KU56" i="46"/>
  <c r="KU57" i="46"/>
  <c r="KU58" i="46"/>
  <c r="KU59" i="46"/>
  <c r="KU60" i="46"/>
  <c r="KU61" i="46"/>
  <c r="KU62" i="46"/>
  <c r="KU63" i="46"/>
  <c r="KU64" i="46"/>
  <c r="KU65" i="46"/>
  <c r="KU66" i="46"/>
  <c r="KU67" i="46"/>
  <c r="KU68" i="46"/>
  <c r="KU69" i="46"/>
  <c r="KU70" i="46"/>
  <c r="KU71" i="46"/>
  <c r="KU72" i="46"/>
  <c r="KU73" i="46"/>
  <c r="KU74" i="46"/>
  <c r="KU75" i="46"/>
  <c r="KU76" i="46"/>
  <c r="KU77" i="46"/>
  <c r="KU78" i="46"/>
  <c r="KU79" i="46"/>
  <c r="KU80" i="46"/>
  <c r="KU81" i="46"/>
  <c r="KU82" i="46"/>
  <c r="KU83" i="46"/>
  <c r="KU84" i="46"/>
  <c r="KU85" i="46"/>
  <c r="KU86" i="46"/>
  <c r="KU87" i="46"/>
  <c r="KU88" i="46"/>
  <c r="KU89" i="46"/>
  <c r="KU90" i="46"/>
  <c r="KU91" i="46"/>
  <c r="KU92" i="46"/>
  <c r="KU93" i="46"/>
  <c r="KU94" i="46"/>
  <c r="KU95" i="46"/>
  <c r="KU96" i="46"/>
  <c r="KU97" i="46"/>
  <c r="KU98" i="46"/>
  <c r="KU99" i="46"/>
  <c r="KU100" i="46"/>
  <c r="KU101" i="46"/>
  <c r="KU102" i="46"/>
  <c r="KU103" i="46"/>
  <c r="KU104" i="46"/>
  <c r="KU105" i="46"/>
  <c r="KU106" i="46"/>
  <c r="KU107" i="46"/>
  <c r="KU108" i="46"/>
  <c r="KU109" i="46"/>
  <c r="KU110" i="46"/>
  <c r="KU111" i="46"/>
  <c r="KU112" i="46"/>
  <c r="KU113" i="46"/>
  <c r="KU114" i="46"/>
  <c r="KU115" i="46"/>
  <c r="KU116" i="46"/>
  <c r="KU117" i="46"/>
  <c r="KU118" i="46"/>
  <c r="KU119" i="46"/>
  <c r="KU120" i="46"/>
  <c r="KU121" i="46"/>
  <c r="KU122" i="46"/>
  <c r="KU123" i="46"/>
  <c r="KU124" i="46"/>
  <c r="KU125" i="46"/>
  <c r="KU126" i="46"/>
  <c r="KU127" i="46"/>
  <c r="KU128" i="46"/>
  <c r="KU129" i="46"/>
  <c r="KU130" i="46"/>
  <c r="KU131" i="46"/>
  <c r="KU132" i="46"/>
  <c r="KU133" i="46"/>
  <c r="KU134" i="46"/>
  <c r="KU135" i="46"/>
  <c r="KU136" i="46"/>
  <c r="KU137" i="46"/>
  <c r="KU138" i="46"/>
  <c r="KU139" i="46"/>
  <c r="KU140" i="46"/>
  <c r="KU141" i="46"/>
  <c r="KU142" i="46"/>
  <c r="KU143" i="46"/>
  <c r="KU144" i="46"/>
  <c r="KU145" i="46"/>
  <c r="KU146" i="46"/>
  <c r="KU147" i="46"/>
  <c r="KU148" i="46"/>
  <c r="KU149" i="46"/>
  <c r="KU150" i="46"/>
  <c r="KU151" i="46"/>
  <c r="KU152" i="46"/>
  <c r="KU153" i="46"/>
  <c r="KU154" i="46"/>
  <c r="KU155" i="46"/>
  <c r="KU156" i="46"/>
  <c r="KU157" i="46"/>
  <c r="KU158" i="46"/>
  <c r="KU159" i="46"/>
  <c r="KU160" i="46"/>
  <c r="KU161" i="46"/>
  <c r="KU162" i="46"/>
  <c r="KU163" i="46"/>
  <c r="KU164" i="46"/>
  <c r="KU165" i="46"/>
  <c r="KU166" i="46"/>
  <c r="KU167" i="46"/>
  <c r="KU168" i="46"/>
  <c r="KU169" i="46"/>
  <c r="KU170" i="46"/>
  <c r="KU171" i="46"/>
  <c r="KU172" i="46"/>
  <c r="KU173" i="46"/>
  <c r="KU174" i="46"/>
  <c r="KU175" i="46"/>
  <c r="KU176" i="46"/>
  <c r="KU177" i="46"/>
  <c r="KU178" i="46"/>
  <c r="KU179" i="46"/>
  <c r="KU180" i="46"/>
  <c r="KU181" i="46"/>
  <c r="KU182" i="46"/>
  <c r="KU183" i="46"/>
  <c r="KU184" i="46"/>
  <c r="KU185" i="46"/>
  <c r="KU186" i="46"/>
  <c r="KU187" i="46"/>
  <c r="KU188" i="46"/>
  <c r="KU189" i="46"/>
  <c r="KU190" i="46"/>
  <c r="KU191" i="46"/>
  <c r="KU192" i="46"/>
  <c r="KU193" i="46"/>
  <c r="KU194" i="46"/>
  <c r="KU195" i="46"/>
  <c r="KU196" i="46"/>
  <c r="KU197" i="46"/>
  <c r="KU198" i="46"/>
  <c r="KU199" i="46"/>
  <c r="KU200" i="46"/>
  <c r="KU201" i="46"/>
  <c r="KU202" i="46"/>
  <c r="KU203" i="46"/>
  <c r="KU204" i="46"/>
  <c r="KU205" i="46"/>
  <c r="KU206" i="46"/>
  <c r="KU207" i="46"/>
  <c r="KU208" i="46"/>
  <c r="KU209" i="46"/>
  <c r="KU210" i="46"/>
  <c r="KU211" i="46"/>
  <c r="KU212" i="46"/>
  <c r="KU213" i="46"/>
  <c r="KU214" i="46"/>
  <c r="KU215" i="46"/>
  <c r="KU216" i="46"/>
  <c r="KU217" i="46"/>
  <c r="KU218" i="46"/>
  <c r="KU219" i="46"/>
  <c r="KU220" i="46"/>
  <c r="KU221" i="46"/>
  <c r="KU222" i="46"/>
  <c r="KU223" i="46"/>
  <c r="KU224" i="46"/>
  <c r="KU225" i="46"/>
  <c r="KU226" i="46"/>
  <c r="KU227" i="46"/>
  <c r="KU228" i="46"/>
  <c r="KU229" i="46"/>
  <c r="KU230" i="46"/>
  <c r="KU231" i="46"/>
  <c r="KU232" i="46"/>
  <c r="KU233" i="46"/>
  <c r="KU234" i="46"/>
  <c r="KU235" i="46"/>
  <c r="KU236" i="46"/>
  <c r="KU237" i="46"/>
  <c r="KU238" i="46"/>
  <c r="KU239" i="46"/>
  <c r="KU240" i="46"/>
  <c r="KU241" i="46"/>
  <c r="KU242" i="46"/>
  <c r="KU243" i="46"/>
  <c r="KU244" i="46"/>
  <c r="KU245" i="46"/>
  <c r="KU246" i="46"/>
  <c r="KU247" i="46"/>
  <c r="KU248" i="46"/>
  <c r="KU249" i="46"/>
  <c r="KU250" i="46"/>
  <c r="KU251" i="46"/>
  <c r="KU252" i="46"/>
  <c r="KU253" i="46"/>
  <c r="KU254" i="46"/>
  <c r="KU255" i="46"/>
  <c r="KU256" i="46"/>
  <c r="KU257" i="46"/>
  <c r="KU258" i="46"/>
  <c r="KU259" i="46"/>
  <c r="KU260" i="46"/>
  <c r="KU261" i="46"/>
  <c r="KU262" i="46"/>
  <c r="KU263" i="46"/>
  <c r="KU264" i="46"/>
  <c r="KU265" i="46"/>
  <c r="KU266" i="46"/>
  <c r="KU267" i="46"/>
  <c r="KU268" i="46"/>
  <c r="KU269" i="46"/>
  <c r="KU270" i="46"/>
  <c r="KU271" i="46"/>
  <c r="KU272" i="46"/>
  <c r="KU273" i="46"/>
  <c r="KU274" i="46"/>
  <c r="KU275" i="46"/>
  <c r="KU276" i="46"/>
  <c r="KU277" i="46"/>
  <c r="KU278" i="46"/>
  <c r="KU279" i="46"/>
  <c r="KU280" i="46"/>
  <c r="KU281" i="46"/>
  <c r="KU282" i="46"/>
  <c r="KU283" i="46"/>
  <c r="KU284" i="46"/>
  <c r="KU285" i="46"/>
  <c r="KU286" i="46"/>
  <c r="KU287" i="46"/>
  <c r="KU288" i="46"/>
  <c r="KU290" i="46"/>
  <c r="KU29" i="46"/>
  <c r="KU17" i="46"/>
  <c r="KU27" i="46"/>
  <c r="KU289" i="46"/>
  <c r="KU16" i="46"/>
  <c r="KU24" i="46"/>
  <c r="KU22" i="46"/>
  <c r="KU21" i="46"/>
  <c r="KU25" i="46"/>
  <c r="KU14" i="46"/>
  <c r="KU19" i="46"/>
  <c r="KU28" i="46"/>
  <c r="KU15" i="46"/>
  <c r="KU18" i="46"/>
  <c r="KT308" i="46"/>
  <c r="ES364" i="46"/>
  <c r="ES365" i="46"/>
  <c r="ES367" i="46" s="1"/>
  <c r="ES366" i="46"/>
  <c r="ET363" i="46" s="1"/>
  <c r="CS52" i="51"/>
  <c r="CT49" i="51" s="1"/>
  <c r="CS53" i="51"/>
  <c r="J93" i="52"/>
  <c r="D94" i="52"/>
  <c r="I94" i="52" s="1"/>
  <c r="DG59" i="51"/>
  <c r="DH56" i="51" s="1"/>
  <c r="DG60" i="51"/>
  <c r="KV26" i="46" l="1"/>
  <c r="KV20" i="46"/>
  <c r="KV23" i="46"/>
  <c r="ES369" i="46"/>
  <c r="KU292" i="46"/>
  <c r="KW10" i="46"/>
  <c r="KV30" i="46"/>
  <c r="KV31" i="46"/>
  <c r="KV32" i="46"/>
  <c r="KV33" i="46"/>
  <c r="KV34" i="46"/>
  <c r="KV35" i="46"/>
  <c r="KV36" i="46"/>
  <c r="KV37" i="46"/>
  <c r="KV38" i="46"/>
  <c r="KV39" i="46"/>
  <c r="KV40" i="46"/>
  <c r="KV41" i="46"/>
  <c r="KV42" i="46"/>
  <c r="KV43" i="46"/>
  <c r="KV44" i="46"/>
  <c r="KV45" i="46"/>
  <c r="KV46" i="46"/>
  <c r="KV47" i="46"/>
  <c r="KV48" i="46"/>
  <c r="KV49" i="46"/>
  <c r="KV50" i="46"/>
  <c r="KV51" i="46"/>
  <c r="KV52" i="46"/>
  <c r="KV53" i="46"/>
  <c r="KV54" i="46"/>
  <c r="KV55" i="46"/>
  <c r="KV56" i="46"/>
  <c r="KV57" i="46"/>
  <c r="KV58" i="46"/>
  <c r="KV59" i="46"/>
  <c r="KV60" i="46"/>
  <c r="KV61" i="46"/>
  <c r="KV62" i="46"/>
  <c r="KV63" i="46"/>
  <c r="KV64" i="46"/>
  <c r="KV65" i="46"/>
  <c r="KV66" i="46"/>
  <c r="KV67" i="46"/>
  <c r="KV68" i="46"/>
  <c r="KV69" i="46"/>
  <c r="KV70" i="46"/>
  <c r="KV71" i="46"/>
  <c r="KV72" i="46"/>
  <c r="KV73" i="46"/>
  <c r="KV74" i="46"/>
  <c r="KV75" i="46"/>
  <c r="KV76" i="46"/>
  <c r="KV77" i="46"/>
  <c r="KV78" i="46"/>
  <c r="KV79" i="46"/>
  <c r="KV80" i="46"/>
  <c r="KV81" i="46"/>
  <c r="KV82" i="46"/>
  <c r="KV83" i="46"/>
  <c r="KV84" i="46"/>
  <c r="KV85" i="46"/>
  <c r="KV86" i="46"/>
  <c r="KV87" i="46"/>
  <c r="KV88" i="46"/>
  <c r="KV89" i="46"/>
  <c r="KV90" i="46"/>
  <c r="KV91" i="46"/>
  <c r="KV92" i="46"/>
  <c r="KV93" i="46"/>
  <c r="KV94" i="46"/>
  <c r="KV95" i="46"/>
  <c r="KV96" i="46"/>
  <c r="KV97" i="46"/>
  <c r="KV98" i="46"/>
  <c r="KV99" i="46"/>
  <c r="KV100" i="46"/>
  <c r="KV101" i="46"/>
  <c r="KV102" i="46"/>
  <c r="KV103" i="46"/>
  <c r="KV104" i="46"/>
  <c r="KV105" i="46"/>
  <c r="KV106" i="46"/>
  <c r="KV107" i="46"/>
  <c r="KV108" i="46"/>
  <c r="KV109" i="46"/>
  <c r="KV110" i="46"/>
  <c r="KV111" i="46"/>
  <c r="KV112" i="46"/>
  <c r="KV113" i="46"/>
  <c r="KV114" i="46"/>
  <c r="KV115" i="46"/>
  <c r="KV116" i="46"/>
  <c r="KV117" i="46"/>
  <c r="KV118" i="46"/>
  <c r="KV119" i="46"/>
  <c r="KV120" i="46"/>
  <c r="KV121" i="46"/>
  <c r="KV122" i="46"/>
  <c r="KV123" i="46"/>
  <c r="KV124" i="46"/>
  <c r="KV125" i="46"/>
  <c r="KV126" i="46"/>
  <c r="KV127" i="46"/>
  <c r="KV128" i="46"/>
  <c r="KV129" i="46"/>
  <c r="KV130" i="46"/>
  <c r="KV131" i="46"/>
  <c r="KV132" i="46"/>
  <c r="KV133" i="46"/>
  <c r="KV134" i="46"/>
  <c r="KV135" i="46"/>
  <c r="KV136" i="46"/>
  <c r="KV137" i="46"/>
  <c r="KV138" i="46"/>
  <c r="KV139" i="46"/>
  <c r="KV140" i="46"/>
  <c r="KV141" i="46"/>
  <c r="KV142" i="46"/>
  <c r="KV143" i="46"/>
  <c r="KV144" i="46"/>
  <c r="KV145" i="46"/>
  <c r="KV146" i="46"/>
  <c r="KV147" i="46"/>
  <c r="KV148" i="46"/>
  <c r="KV149" i="46"/>
  <c r="KV150" i="46"/>
  <c r="KV151" i="46"/>
  <c r="KV152" i="46"/>
  <c r="KV153" i="46"/>
  <c r="KV154" i="46"/>
  <c r="KV155" i="46"/>
  <c r="KV156" i="46"/>
  <c r="KV157" i="46"/>
  <c r="KV158" i="46"/>
  <c r="KV159" i="46"/>
  <c r="KV160" i="46"/>
  <c r="KV161" i="46"/>
  <c r="KV162" i="46"/>
  <c r="KV163" i="46"/>
  <c r="KV164" i="46"/>
  <c r="KV165" i="46"/>
  <c r="KV166" i="46"/>
  <c r="KV167" i="46"/>
  <c r="KV168" i="46"/>
  <c r="KV169" i="46"/>
  <c r="KV170" i="46"/>
  <c r="KV171" i="46"/>
  <c r="KV172" i="46"/>
  <c r="KV173" i="46"/>
  <c r="KV174" i="46"/>
  <c r="KV175" i="46"/>
  <c r="KV176" i="46"/>
  <c r="KV177" i="46"/>
  <c r="KV178" i="46"/>
  <c r="KV179" i="46"/>
  <c r="KV180" i="46"/>
  <c r="KV181" i="46"/>
  <c r="KV182" i="46"/>
  <c r="KV183" i="46"/>
  <c r="KV184" i="46"/>
  <c r="KV185" i="46"/>
  <c r="KV186" i="46"/>
  <c r="KV187" i="46"/>
  <c r="KV188" i="46"/>
  <c r="KV189" i="46"/>
  <c r="KV190" i="46"/>
  <c r="KV191" i="46"/>
  <c r="KV192" i="46"/>
  <c r="KV193" i="46"/>
  <c r="KV194" i="46"/>
  <c r="KV195" i="46"/>
  <c r="KV196" i="46"/>
  <c r="KV197" i="46"/>
  <c r="KV198" i="46"/>
  <c r="KV199" i="46"/>
  <c r="KV200" i="46"/>
  <c r="KV201" i="46"/>
  <c r="KV202" i="46"/>
  <c r="KV203" i="46"/>
  <c r="KV204" i="46"/>
  <c r="KV205" i="46"/>
  <c r="KV206" i="46"/>
  <c r="KV207" i="46"/>
  <c r="KV208" i="46"/>
  <c r="KV209" i="46"/>
  <c r="KV210" i="46"/>
  <c r="KV211" i="46"/>
  <c r="KV212" i="46"/>
  <c r="KV213" i="46"/>
  <c r="KV214" i="46"/>
  <c r="KV215" i="46"/>
  <c r="KV216" i="46"/>
  <c r="KV217" i="46"/>
  <c r="KV218" i="46"/>
  <c r="KV219" i="46"/>
  <c r="KV220" i="46"/>
  <c r="KV221" i="46"/>
  <c r="KV222" i="46"/>
  <c r="KV223" i="46"/>
  <c r="KV224" i="46"/>
  <c r="KV225" i="46"/>
  <c r="KV226" i="46"/>
  <c r="KV227" i="46"/>
  <c r="KV228" i="46"/>
  <c r="KV229" i="46"/>
  <c r="KV230" i="46"/>
  <c r="KV231" i="46"/>
  <c r="KV232" i="46"/>
  <c r="KV233" i="46"/>
  <c r="KV234" i="46"/>
  <c r="KV235" i="46"/>
  <c r="KV236" i="46"/>
  <c r="KV237" i="46"/>
  <c r="KV238" i="46"/>
  <c r="KV239" i="46"/>
  <c r="KV240" i="46"/>
  <c r="KV241" i="46"/>
  <c r="KV242" i="46"/>
  <c r="KV243" i="46"/>
  <c r="KV244" i="46"/>
  <c r="KV245" i="46"/>
  <c r="KV246" i="46"/>
  <c r="KV247" i="46"/>
  <c r="KV248" i="46"/>
  <c r="KV249" i="46"/>
  <c r="KV250" i="46"/>
  <c r="KV251" i="46"/>
  <c r="KV252" i="46"/>
  <c r="KV253" i="46"/>
  <c r="KV254" i="46"/>
  <c r="KV255" i="46"/>
  <c r="KV256" i="46"/>
  <c r="KV257" i="46"/>
  <c r="KV258" i="46"/>
  <c r="KV259" i="46"/>
  <c r="KV260" i="46"/>
  <c r="KV261" i="46"/>
  <c r="KV262" i="46"/>
  <c r="KV263" i="46"/>
  <c r="KV264" i="46"/>
  <c r="KV265" i="46"/>
  <c r="KV266" i="46"/>
  <c r="KV267" i="46"/>
  <c r="KV268" i="46"/>
  <c r="KV269" i="46"/>
  <c r="KV270" i="46"/>
  <c r="KV271" i="46"/>
  <c r="KV272" i="46"/>
  <c r="KV273" i="46"/>
  <c r="KV274" i="46"/>
  <c r="KV275" i="46"/>
  <c r="KV276" i="46"/>
  <c r="KV277" i="46"/>
  <c r="KV278" i="46"/>
  <c r="KV279" i="46"/>
  <c r="KV280" i="46"/>
  <c r="KV281" i="46"/>
  <c r="KV282" i="46"/>
  <c r="KV283" i="46"/>
  <c r="KV284" i="46"/>
  <c r="KV285" i="46"/>
  <c r="KV286" i="46"/>
  <c r="KV287" i="46"/>
  <c r="KV288" i="46"/>
  <c r="KV290" i="46"/>
  <c r="KV29" i="46"/>
  <c r="KV17" i="46"/>
  <c r="KV27" i="46"/>
  <c r="KV289" i="46"/>
  <c r="KV16" i="46"/>
  <c r="KV24" i="46"/>
  <c r="KV22" i="46"/>
  <c r="KV21" i="46"/>
  <c r="KV25" i="46"/>
  <c r="KV14" i="46"/>
  <c r="KV19" i="46"/>
  <c r="KV28" i="46"/>
  <c r="KV15" i="46"/>
  <c r="KV18" i="46"/>
  <c r="KU308" i="46"/>
  <c r="BX330" i="46"/>
  <c r="BW330" i="46" s="1"/>
  <c r="K25" i="51" s="1"/>
  <c r="ET364" i="46"/>
  <c r="ET365" i="46"/>
  <c r="ET367" i="46" s="1"/>
  <c r="ET366" i="46"/>
  <c r="EU363" i="46" s="1"/>
  <c r="CT52" i="51"/>
  <c r="CU49" i="51" s="1"/>
  <c r="CT53" i="51"/>
  <c r="J94" i="52"/>
  <c r="D95" i="52"/>
  <c r="I95" i="52" s="1"/>
  <c r="DH59" i="51"/>
  <c r="DI56" i="51" s="1"/>
  <c r="DH60" i="51"/>
  <c r="CY25" i="51" l="1"/>
  <c r="CZ25" i="51"/>
  <c r="DA25" i="51"/>
  <c r="DB25" i="51"/>
  <c r="DC25" i="51"/>
  <c r="DD25" i="51"/>
  <c r="DE25" i="51"/>
  <c r="DF25" i="51"/>
  <c r="DG25" i="51"/>
  <c r="DH25" i="51"/>
  <c r="DI25" i="51"/>
  <c r="KW26" i="46"/>
  <c r="KW20" i="46"/>
  <c r="KW23" i="46"/>
  <c r="ET369" i="46"/>
  <c r="KV292" i="46"/>
  <c r="KX10" i="46"/>
  <c r="KW30" i="46"/>
  <c r="KW31" i="46"/>
  <c r="KW32" i="46"/>
  <c r="KW33" i="46"/>
  <c r="KW34" i="46"/>
  <c r="KW35" i="46"/>
  <c r="KW36" i="46"/>
  <c r="KW37" i="46"/>
  <c r="KW38" i="46"/>
  <c r="KW39" i="46"/>
  <c r="KW40" i="46"/>
  <c r="KW41" i="46"/>
  <c r="KW42" i="46"/>
  <c r="KW43" i="46"/>
  <c r="KW44" i="46"/>
  <c r="KW45" i="46"/>
  <c r="KW46" i="46"/>
  <c r="KW47" i="46"/>
  <c r="KW48" i="46"/>
  <c r="KW49" i="46"/>
  <c r="KW50" i="46"/>
  <c r="KW51" i="46"/>
  <c r="KW52" i="46"/>
  <c r="KW53" i="46"/>
  <c r="KW54" i="46"/>
  <c r="KW55" i="46"/>
  <c r="KW56" i="46"/>
  <c r="KW57" i="46"/>
  <c r="KW58" i="46"/>
  <c r="KW59" i="46"/>
  <c r="KW60" i="46"/>
  <c r="KW61" i="46"/>
  <c r="KW62" i="46"/>
  <c r="KW63" i="46"/>
  <c r="KW64" i="46"/>
  <c r="KW65" i="46"/>
  <c r="KW66" i="46"/>
  <c r="KW67" i="46"/>
  <c r="KW68" i="46"/>
  <c r="KW69" i="46"/>
  <c r="KW70" i="46"/>
  <c r="KW71" i="46"/>
  <c r="KW72" i="46"/>
  <c r="KW73" i="46"/>
  <c r="KW74" i="46"/>
  <c r="KW75" i="46"/>
  <c r="KW76" i="46"/>
  <c r="KW77" i="46"/>
  <c r="KW78" i="46"/>
  <c r="KW79" i="46"/>
  <c r="KW80" i="46"/>
  <c r="KW81" i="46"/>
  <c r="KW82" i="46"/>
  <c r="KW83" i="46"/>
  <c r="KW84" i="46"/>
  <c r="KW85" i="46"/>
  <c r="KW86" i="46"/>
  <c r="KW87" i="46"/>
  <c r="KW88" i="46"/>
  <c r="KW89" i="46"/>
  <c r="KW90" i="46"/>
  <c r="KW91" i="46"/>
  <c r="KW92" i="46"/>
  <c r="KW93" i="46"/>
  <c r="KW94" i="46"/>
  <c r="KW95" i="46"/>
  <c r="KW96" i="46"/>
  <c r="KW97" i="46"/>
  <c r="KW98" i="46"/>
  <c r="KW99" i="46"/>
  <c r="KW100" i="46"/>
  <c r="KW101" i="46"/>
  <c r="KW102" i="46"/>
  <c r="KW103" i="46"/>
  <c r="KW104" i="46"/>
  <c r="KW105" i="46"/>
  <c r="KW106" i="46"/>
  <c r="KW107" i="46"/>
  <c r="KW108" i="46"/>
  <c r="KW109" i="46"/>
  <c r="KW110" i="46"/>
  <c r="KW111" i="46"/>
  <c r="KW112" i="46"/>
  <c r="KW113" i="46"/>
  <c r="KW114" i="46"/>
  <c r="KW115" i="46"/>
  <c r="KW116" i="46"/>
  <c r="KW117" i="46"/>
  <c r="KW118" i="46"/>
  <c r="KW119" i="46"/>
  <c r="KW120" i="46"/>
  <c r="KW121" i="46"/>
  <c r="KW122" i="46"/>
  <c r="KW123" i="46"/>
  <c r="KW124" i="46"/>
  <c r="KW125" i="46"/>
  <c r="KW126" i="46"/>
  <c r="KW127" i="46"/>
  <c r="KW128" i="46"/>
  <c r="KW129" i="46"/>
  <c r="KW130" i="46"/>
  <c r="KW131" i="46"/>
  <c r="KW132" i="46"/>
  <c r="KW133" i="46"/>
  <c r="KW134" i="46"/>
  <c r="KW135" i="46"/>
  <c r="KW136" i="46"/>
  <c r="KW137" i="46"/>
  <c r="KW138" i="46"/>
  <c r="KW139" i="46"/>
  <c r="KW140" i="46"/>
  <c r="KW141" i="46"/>
  <c r="KW142" i="46"/>
  <c r="KW143" i="46"/>
  <c r="KW144" i="46"/>
  <c r="KW145" i="46"/>
  <c r="KW146" i="46"/>
  <c r="KW147" i="46"/>
  <c r="KW148" i="46"/>
  <c r="KW149" i="46"/>
  <c r="KW150" i="46"/>
  <c r="KW151" i="46"/>
  <c r="KW152" i="46"/>
  <c r="KW153" i="46"/>
  <c r="KW154" i="46"/>
  <c r="KW155" i="46"/>
  <c r="KW156" i="46"/>
  <c r="KW157" i="46"/>
  <c r="KW158" i="46"/>
  <c r="KW159" i="46"/>
  <c r="KW160" i="46"/>
  <c r="KW161" i="46"/>
  <c r="KW162" i="46"/>
  <c r="KW163" i="46"/>
  <c r="KW164" i="46"/>
  <c r="KW165" i="46"/>
  <c r="KW166" i="46"/>
  <c r="KW167" i="46"/>
  <c r="KW168" i="46"/>
  <c r="KW169" i="46"/>
  <c r="KW170" i="46"/>
  <c r="KW171" i="46"/>
  <c r="KW172" i="46"/>
  <c r="KW173" i="46"/>
  <c r="KW174" i="46"/>
  <c r="KW175" i="46"/>
  <c r="KW176" i="46"/>
  <c r="KW177" i="46"/>
  <c r="KW178" i="46"/>
  <c r="KW179" i="46"/>
  <c r="KW180" i="46"/>
  <c r="KW181" i="46"/>
  <c r="KW182" i="46"/>
  <c r="KW183" i="46"/>
  <c r="KW184" i="46"/>
  <c r="KW185" i="46"/>
  <c r="KW186" i="46"/>
  <c r="KW187" i="46"/>
  <c r="KW188" i="46"/>
  <c r="KW189" i="46"/>
  <c r="KW190" i="46"/>
  <c r="KW191" i="46"/>
  <c r="KW192" i="46"/>
  <c r="KW193" i="46"/>
  <c r="KW194" i="46"/>
  <c r="KW195" i="46"/>
  <c r="KW196" i="46"/>
  <c r="KW197" i="46"/>
  <c r="KW198" i="46"/>
  <c r="KW199" i="46"/>
  <c r="KW200" i="46"/>
  <c r="KW201" i="46"/>
  <c r="KW202" i="46"/>
  <c r="KW203" i="46"/>
  <c r="KW204" i="46"/>
  <c r="KW205" i="46"/>
  <c r="KW206" i="46"/>
  <c r="KW207" i="46"/>
  <c r="KW208" i="46"/>
  <c r="KW209" i="46"/>
  <c r="KW210" i="46"/>
  <c r="KW211" i="46"/>
  <c r="KW212" i="46"/>
  <c r="KW213" i="46"/>
  <c r="KW214" i="46"/>
  <c r="KW215" i="46"/>
  <c r="KW216" i="46"/>
  <c r="KW217" i="46"/>
  <c r="KW218" i="46"/>
  <c r="KW219" i="46"/>
  <c r="KW220" i="46"/>
  <c r="KW221" i="46"/>
  <c r="KW222" i="46"/>
  <c r="KW223" i="46"/>
  <c r="KW224" i="46"/>
  <c r="KW225" i="46"/>
  <c r="KW226" i="46"/>
  <c r="KW227" i="46"/>
  <c r="KW228" i="46"/>
  <c r="KW229" i="46"/>
  <c r="KW230" i="46"/>
  <c r="KW231" i="46"/>
  <c r="KW232" i="46"/>
  <c r="KW233" i="46"/>
  <c r="KW234" i="46"/>
  <c r="KW235" i="46"/>
  <c r="KW236" i="46"/>
  <c r="KW237" i="46"/>
  <c r="KW238" i="46"/>
  <c r="KW239" i="46"/>
  <c r="KW240" i="46"/>
  <c r="KW241" i="46"/>
  <c r="KW242" i="46"/>
  <c r="KW243" i="46"/>
  <c r="KW244" i="46"/>
  <c r="KW245" i="46"/>
  <c r="KW246" i="46"/>
  <c r="KW247" i="46"/>
  <c r="KW248" i="46"/>
  <c r="KW249" i="46"/>
  <c r="KW250" i="46"/>
  <c r="KW251" i="46"/>
  <c r="KW252" i="46"/>
  <c r="KW253" i="46"/>
  <c r="KW254" i="46"/>
  <c r="KW255" i="46"/>
  <c r="KW256" i="46"/>
  <c r="KW257" i="46"/>
  <c r="KW258" i="46"/>
  <c r="KW259" i="46"/>
  <c r="KW260" i="46"/>
  <c r="KW261" i="46"/>
  <c r="KW262" i="46"/>
  <c r="KW263" i="46"/>
  <c r="KW264" i="46"/>
  <c r="KW265" i="46"/>
  <c r="KW266" i="46"/>
  <c r="KW267" i="46"/>
  <c r="KW268" i="46"/>
  <c r="KW269" i="46"/>
  <c r="KW270" i="46"/>
  <c r="KW271" i="46"/>
  <c r="KW272" i="46"/>
  <c r="KW273" i="46"/>
  <c r="KW274" i="46"/>
  <c r="KW275" i="46"/>
  <c r="KW276" i="46"/>
  <c r="KW277" i="46"/>
  <c r="KW278" i="46"/>
  <c r="KW279" i="46"/>
  <c r="KW280" i="46"/>
  <c r="KW281" i="46"/>
  <c r="KW282" i="46"/>
  <c r="KW283" i="46"/>
  <c r="KW284" i="46"/>
  <c r="KW285" i="46"/>
  <c r="KW286" i="46"/>
  <c r="KW287" i="46"/>
  <c r="KW288" i="46"/>
  <c r="KW290" i="46"/>
  <c r="KW29" i="46"/>
  <c r="KW17" i="46"/>
  <c r="KW27" i="46"/>
  <c r="KW289" i="46"/>
  <c r="KW16" i="46"/>
  <c r="KW24" i="46"/>
  <c r="KW22" i="46"/>
  <c r="KW21" i="46"/>
  <c r="KW25" i="46"/>
  <c r="KW14" i="46"/>
  <c r="KW19" i="46"/>
  <c r="KW28" i="46"/>
  <c r="KW15" i="46"/>
  <c r="KW18" i="46"/>
  <c r="DJ25" i="51"/>
  <c r="KV308" i="46"/>
  <c r="EU364" i="46"/>
  <c r="EU365" i="46"/>
  <c r="EU367" i="46" s="1"/>
  <c r="EU366" i="46"/>
  <c r="EV363" i="46" s="1"/>
  <c r="CU52" i="51"/>
  <c r="CV49" i="51" s="1"/>
  <c r="CU53" i="51"/>
  <c r="D96" i="52"/>
  <c r="I96" i="52" s="1"/>
  <c r="J95" i="52"/>
  <c r="DI59" i="51"/>
  <c r="DJ56" i="51" s="1"/>
  <c r="DI60" i="51"/>
  <c r="KX26" i="46" l="1"/>
  <c r="KX20" i="46"/>
  <c r="KX23" i="46"/>
  <c r="EU369" i="46"/>
  <c r="KW292" i="46"/>
  <c r="KY10" i="46"/>
  <c r="KX30" i="46"/>
  <c r="KX31" i="46"/>
  <c r="KX32" i="46"/>
  <c r="KX33" i="46"/>
  <c r="KX34" i="46"/>
  <c r="KX35" i="46"/>
  <c r="KX36" i="46"/>
  <c r="KX37" i="46"/>
  <c r="KX38" i="46"/>
  <c r="KX39" i="46"/>
  <c r="KX40" i="46"/>
  <c r="KX41" i="46"/>
  <c r="KX42" i="46"/>
  <c r="KX43" i="46"/>
  <c r="KX44" i="46"/>
  <c r="KX45" i="46"/>
  <c r="KX46" i="46"/>
  <c r="KX47" i="46"/>
  <c r="KX48" i="46"/>
  <c r="KX49" i="46"/>
  <c r="KX50" i="46"/>
  <c r="KX51" i="46"/>
  <c r="KX52" i="46"/>
  <c r="KX53" i="46"/>
  <c r="KX54" i="46"/>
  <c r="KX55" i="46"/>
  <c r="KX56" i="46"/>
  <c r="KX57" i="46"/>
  <c r="KX58" i="46"/>
  <c r="KX59" i="46"/>
  <c r="KX60" i="46"/>
  <c r="KX61" i="46"/>
  <c r="KX62" i="46"/>
  <c r="KX63" i="46"/>
  <c r="KX64" i="46"/>
  <c r="KX65" i="46"/>
  <c r="KX66" i="46"/>
  <c r="KX67" i="46"/>
  <c r="KX68" i="46"/>
  <c r="KX69" i="46"/>
  <c r="KX70" i="46"/>
  <c r="KX71" i="46"/>
  <c r="KX72" i="46"/>
  <c r="KX73" i="46"/>
  <c r="KX74" i="46"/>
  <c r="KX75" i="46"/>
  <c r="KX76" i="46"/>
  <c r="KX77" i="46"/>
  <c r="KX78" i="46"/>
  <c r="KX79" i="46"/>
  <c r="KX80" i="46"/>
  <c r="KX81" i="46"/>
  <c r="KX82" i="46"/>
  <c r="KX83" i="46"/>
  <c r="KX84" i="46"/>
  <c r="KX85" i="46"/>
  <c r="KX86" i="46"/>
  <c r="KX87" i="46"/>
  <c r="KX88" i="46"/>
  <c r="KX89" i="46"/>
  <c r="KX90" i="46"/>
  <c r="KX91" i="46"/>
  <c r="KX92" i="46"/>
  <c r="KX93" i="46"/>
  <c r="KX94" i="46"/>
  <c r="KX95" i="46"/>
  <c r="KX96" i="46"/>
  <c r="KX97" i="46"/>
  <c r="KX98" i="46"/>
  <c r="KX99" i="46"/>
  <c r="KX100" i="46"/>
  <c r="KX101" i="46"/>
  <c r="KX102" i="46"/>
  <c r="KX103" i="46"/>
  <c r="KX104" i="46"/>
  <c r="KX105" i="46"/>
  <c r="KX106" i="46"/>
  <c r="KX107" i="46"/>
  <c r="KX108" i="46"/>
  <c r="KX109" i="46"/>
  <c r="KX110" i="46"/>
  <c r="KX111" i="46"/>
  <c r="KX112" i="46"/>
  <c r="KX113" i="46"/>
  <c r="KX114" i="46"/>
  <c r="KX115" i="46"/>
  <c r="KX116" i="46"/>
  <c r="KX117" i="46"/>
  <c r="KX118" i="46"/>
  <c r="KX119" i="46"/>
  <c r="KX120" i="46"/>
  <c r="KX121" i="46"/>
  <c r="KX122" i="46"/>
  <c r="KX123" i="46"/>
  <c r="KX124" i="46"/>
  <c r="KX125" i="46"/>
  <c r="KX126" i="46"/>
  <c r="KX127" i="46"/>
  <c r="KX128" i="46"/>
  <c r="KX129" i="46"/>
  <c r="KX130" i="46"/>
  <c r="KX131" i="46"/>
  <c r="KX132" i="46"/>
  <c r="KX133" i="46"/>
  <c r="KX134" i="46"/>
  <c r="KX135" i="46"/>
  <c r="KX136" i="46"/>
  <c r="KX137" i="46"/>
  <c r="KX138" i="46"/>
  <c r="KX139" i="46"/>
  <c r="KX140" i="46"/>
  <c r="KX141" i="46"/>
  <c r="KX142" i="46"/>
  <c r="KX143" i="46"/>
  <c r="KX144" i="46"/>
  <c r="KX145" i="46"/>
  <c r="KX146" i="46"/>
  <c r="KX147" i="46"/>
  <c r="KX148" i="46"/>
  <c r="KX149" i="46"/>
  <c r="KX150" i="46"/>
  <c r="KX151" i="46"/>
  <c r="KX152" i="46"/>
  <c r="KX153" i="46"/>
  <c r="KX154" i="46"/>
  <c r="KX155" i="46"/>
  <c r="KX156" i="46"/>
  <c r="KX157" i="46"/>
  <c r="KX158" i="46"/>
  <c r="KX159" i="46"/>
  <c r="KX160" i="46"/>
  <c r="KX161" i="46"/>
  <c r="KX162" i="46"/>
  <c r="KX163" i="46"/>
  <c r="KX164" i="46"/>
  <c r="KX165" i="46"/>
  <c r="KX166" i="46"/>
  <c r="KX167" i="46"/>
  <c r="KX168" i="46"/>
  <c r="KX169" i="46"/>
  <c r="KX170" i="46"/>
  <c r="KX171" i="46"/>
  <c r="KX172" i="46"/>
  <c r="KX173" i="46"/>
  <c r="KX174" i="46"/>
  <c r="KX175" i="46"/>
  <c r="KX176" i="46"/>
  <c r="KX177" i="46"/>
  <c r="KX178" i="46"/>
  <c r="KX179" i="46"/>
  <c r="KX180" i="46"/>
  <c r="KX181" i="46"/>
  <c r="KX182" i="46"/>
  <c r="KX183" i="46"/>
  <c r="KX184" i="46"/>
  <c r="KX185" i="46"/>
  <c r="KX186" i="46"/>
  <c r="KX187" i="46"/>
  <c r="KX188" i="46"/>
  <c r="KX189" i="46"/>
  <c r="KX190" i="46"/>
  <c r="KX191" i="46"/>
  <c r="KX192" i="46"/>
  <c r="KX193" i="46"/>
  <c r="KX194" i="46"/>
  <c r="KX195" i="46"/>
  <c r="KX196" i="46"/>
  <c r="KX197" i="46"/>
  <c r="KX198" i="46"/>
  <c r="KX199" i="46"/>
  <c r="KX200" i="46"/>
  <c r="KX201" i="46"/>
  <c r="KX202" i="46"/>
  <c r="KX203" i="46"/>
  <c r="KX204" i="46"/>
  <c r="KX205" i="46"/>
  <c r="KX206" i="46"/>
  <c r="KX207" i="46"/>
  <c r="KX208" i="46"/>
  <c r="KX209" i="46"/>
  <c r="KX210" i="46"/>
  <c r="KX211" i="46"/>
  <c r="KX212" i="46"/>
  <c r="KX213" i="46"/>
  <c r="KX214" i="46"/>
  <c r="KX215" i="46"/>
  <c r="KX216" i="46"/>
  <c r="KX217" i="46"/>
  <c r="KX218" i="46"/>
  <c r="KX219" i="46"/>
  <c r="KX220" i="46"/>
  <c r="KX221" i="46"/>
  <c r="KX222" i="46"/>
  <c r="KX223" i="46"/>
  <c r="KX224" i="46"/>
  <c r="KX225" i="46"/>
  <c r="KX226" i="46"/>
  <c r="KX227" i="46"/>
  <c r="KX228" i="46"/>
  <c r="KX229" i="46"/>
  <c r="KX230" i="46"/>
  <c r="KX231" i="46"/>
  <c r="KX232" i="46"/>
  <c r="KX233" i="46"/>
  <c r="KX234" i="46"/>
  <c r="KX235" i="46"/>
  <c r="KX236" i="46"/>
  <c r="KX237" i="46"/>
  <c r="KX238" i="46"/>
  <c r="KX239" i="46"/>
  <c r="KX240" i="46"/>
  <c r="KX241" i="46"/>
  <c r="KX242" i="46"/>
  <c r="KX243" i="46"/>
  <c r="KX244" i="46"/>
  <c r="KX245" i="46"/>
  <c r="KX246" i="46"/>
  <c r="KX247" i="46"/>
  <c r="KX248" i="46"/>
  <c r="KX249" i="46"/>
  <c r="KX250" i="46"/>
  <c r="KX251" i="46"/>
  <c r="KX252" i="46"/>
  <c r="KX253" i="46"/>
  <c r="KX254" i="46"/>
  <c r="KX255" i="46"/>
  <c r="KX256" i="46"/>
  <c r="KX257" i="46"/>
  <c r="KX258" i="46"/>
  <c r="KX259" i="46"/>
  <c r="KX260" i="46"/>
  <c r="KX261" i="46"/>
  <c r="KX262" i="46"/>
  <c r="KX263" i="46"/>
  <c r="KX264" i="46"/>
  <c r="KX265" i="46"/>
  <c r="KX266" i="46"/>
  <c r="KX267" i="46"/>
  <c r="KX268" i="46"/>
  <c r="KX269" i="46"/>
  <c r="KX270" i="46"/>
  <c r="KX271" i="46"/>
  <c r="KX272" i="46"/>
  <c r="KX273" i="46"/>
  <c r="KX274" i="46"/>
  <c r="KX275" i="46"/>
  <c r="KX276" i="46"/>
  <c r="KX277" i="46"/>
  <c r="KX278" i="46"/>
  <c r="KX279" i="46"/>
  <c r="KX280" i="46"/>
  <c r="KX281" i="46"/>
  <c r="KX282" i="46"/>
  <c r="KX283" i="46"/>
  <c r="KX284" i="46"/>
  <c r="KX285" i="46"/>
  <c r="KX286" i="46"/>
  <c r="KX287" i="46"/>
  <c r="KX288" i="46"/>
  <c r="KX290" i="46"/>
  <c r="KX29" i="46"/>
  <c r="KX17" i="46"/>
  <c r="KX27" i="46"/>
  <c r="KX289" i="46"/>
  <c r="KX16" i="46"/>
  <c r="KX24" i="46"/>
  <c r="KX22" i="46"/>
  <c r="KX21" i="46"/>
  <c r="KX25" i="46"/>
  <c r="KX14" i="46"/>
  <c r="KX19" i="46"/>
  <c r="KX28" i="46"/>
  <c r="KX15" i="46"/>
  <c r="KX18" i="46"/>
  <c r="KW308" i="46"/>
  <c r="EV364" i="46"/>
  <c r="EV365" i="46"/>
  <c r="EV367" i="46" s="1"/>
  <c r="EV366" i="46"/>
  <c r="EW363" i="46" s="1"/>
  <c r="CV53" i="51"/>
  <c r="CV52" i="51"/>
  <c r="CW49" i="51" s="1"/>
  <c r="J96" i="52"/>
  <c r="D97" i="52"/>
  <c r="I97" i="52" s="1"/>
  <c r="DJ60" i="51"/>
  <c r="DJ59" i="51"/>
  <c r="DK56" i="51" s="1"/>
  <c r="KY26" i="46" l="1"/>
  <c r="KY20" i="46"/>
  <c r="KY23" i="46"/>
  <c r="EV369" i="46"/>
  <c r="KX292" i="46"/>
  <c r="KZ10" i="46"/>
  <c r="KY30" i="46"/>
  <c r="KY31" i="46"/>
  <c r="KY32" i="46"/>
  <c r="KY33" i="46"/>
  <c r="KY34" i="46"/>
  <c r="KY35" i="46"/>
  <c r="KY36" i="46"/>
  <c r="KY37" i="46"/>
  <c r="KY38" i="46"/>
  <c r="KY39" i="46"/>
  <c r="KY40" i="46"/>
  <c r="KY41" i="46"/>
  <c r="KY42" i="46"/>
  <c r="KY43" i="46"/>
  <c r="KY44" i="46"/>
  <c r="KY45" i="46"/>
  <c r="KY46" i="46"/>
  <c r="KY47" i="46"/>
  <c r="KY48" i="46"/>
  <c r="KY49" i="46"/>
  <c r="KY50" i="46"/>
  <c r="KY51" i="46"/>
  <c r="KY52" i="46"/>
  <c r="KY53" i="46"/>
  <c r="KY54" i="46"/>
  <c r="KY55" i="46"/>
  <c r="KY56" i="46"/>
  <c r="KY57" i="46"/>
  <c r="KY58" i="46"/>
  <c r="KY59" i="46"/>
  <c r="KY60" i="46"/>
  <c r="KY61" i="46"/>
  <c r="KY62" i="46"/>
  <c r="KY63" i="46"/>
  <c r="KY64" i="46"/>
  <c r="KY65" i="46"/>
  <c r="KY66" i="46"/>
  <c r="KY67" i="46"/>
  <c r="KY68" i="46"/>
  <c r="KY69" i="46"/>
  <c r="KY70" i="46"/>
  <c r="KY71" i="46"/>
  <c r="KY72" i="46"/>
  <c r="KY73" i="46"/>
  <c r="KY74" i="46"/>
  <c r="KY75" i="46"/>
  <c r="KY76" i="46"/>
  <c r="KY77" i="46"/>
  <c r="KY78" i="46"/>
  <c r="KY79" i="46"/>
  <c r="KY80" i="46"/>
  <c r="KY81" i="46"/>
  <c r="KY82" i="46"/>
  <c r="KY83" i="46"/>
  <c r="KY84" i="46"/>
  <c r="KY85" i="46"/>
  <c r="KY86" i="46"/>
  <c r="KY87" i="46"/>
  <c r="KY88" i="46"/>
  <c r="KY89" i="46"/>
  <c r="KY90" i="46"/>
  <c r="KY91" i="46"/>
  <c r="KY92" i="46"/>
  <c r="KY93" i="46"/>
  <c r="KY94" i="46"/>
  <c r="KY95" i="46"/>
  <c r="KY96" i="46"/>
  <c r="KY97" i="46"/>
  <c r="KY98" i="46"/>
  <c r="KY99" i="46"/>
  <c r="KY100" i="46"/>
  <c r="KY101" i="46"/>
  <c r="KY102" i="46"/>
  <c r="KY103" i="46"/>
  <c r="KY104" i="46"/>
  <c r="KY105" i="46"/>
  <c r="KY106" i="46"/>
  <c r="KY107" i="46"/>
  <c r="KY108" i="46"/>
  <c r="KY109" i="46"/>
  <c r="KY110" i="46"/>
  <c r="KY111" i="46"/>
  <c r="KY112" i="46"/>
  <c r="KY113" i="46"/>
  <c r="KY114" i="46"/>
  <c r="KY115" i="46"/>
  <c r="KY116" i="46"/>
  <c r="KY117" i="46"/>
  <c r="KY118" i="46"/>
  <c r="KY119" i="46"/>
  <c r="KY120" i="46"/>
  <c r="KY121" i="46"/>
  <c r="KY122" i="46"/>
  <c r="KY123" i="46"/>
  <c r="KY124" i="46"/>
  <c r="KY125" i="46"/>
  <c r="KY126" i="46"/>
  <c r="KY127" i="46"/>
  <c r="KY128" i="46"/>
  <c r="KY129" i="46"/>
  <c r="KY130" i="46"/>
  <c r="KY131" i="46"/>
  <c r="KY132" i="46"/>
  <c r="KY133" i="46"/>
  <c r="KY134" i="46"/>
  <c r="KY135" i="46"/>
  <c r="KY136" i="46"/>
  <c r="KY137" i="46"/>
  <c r="KY138" i="46"/>
  <c r="KY139" i="46"/>
  <c r="KY140" i="46"/>
  <c r="KY141" i="46"/>
  <c r="KY142" i="46"/>
  <c r="KY143" i="46"/>
  <c r="KY144" i="46"/>
  <c r="KY145" i="46"/>
  <c r="KY146" i="46"/>
  <c r="KY147" i="46"/>
  <c r="KY148" i="46"/>
  <c r="KY149" i="46"/>
  <c r="KY150" i="46"/>
  <c r="KY151" i="46"/>
  <c r="KY152" i="46"/>
  <c r="KY153" i="46"/>
  <c r="KY154" i="46"/>
  <c r="KY155" i="46"/>
  <c r="KY156" i="46"/>
  <c r="KY157" i="46"/>
  <c r="KY158" i="46"/>
  <c r="KY159" i="46"/>
  <c r="KY160" i="46"/>
  <c r="KY161" i="46"/>
  <c r="KY162" i="46"/>
  <c r="KY163" i="46"/>
  <c r="KY164" i="46"/>
  <c r="KY165" i="46"/>
  <c r="KY166" i="46"/>
  <c r="KY167" i="46"/>
  <c r="KY168" i="46"/>
  <c r="KY169" i="46"/>
  <c r="KY170" i="46"/>
  <c r="KY171" i="46"/>
  <c r="KY172" i="46"/>
  <c r="KY173" i="46"/>
  <c r="KY174" i="46"/>
  <c r="KY175" i="46"/>
  <c r="KY176" i="46"/>
  <c r="KY177" i="46"/>
  <c r="KY178" i="46"/>
  <c r="KY179" i="46"/>
  <c r="KY180" i="46"/>
  <c r="KY181" i="46"/>
  <c r="KY182" i="46"/>
  <c r="KY183" i="46"/>
  <c r="KY184" i="46"/>
  <c r="KY185" i="46"/>
  <c r="KY186" i="46"/>
  <c r="KY187" i="46"/>
  <c r="KY188" i="46"/>
  <c r="KY189" i="46"/>
  <c r="KY190" i="46"/>
  <c r="KY191" i="46"/>
  <c r="KY192" i="46"/>
  <c r="KY193" i="46"/>
  <c r="KY194" i="46"/>
  <c r="KY195" i="46"/>
  <c r="KY196" i="46"/>
  <c r="KY197" i="46"/>
  <c r="KY198" i="46"/>
  <c r="KY199" i="46"/>
  <c r="KY200" i="46"/>
  <c r="KY201" i="46"/>
  <c r="KY202" i="46"/>
  <c r="KY203" i="46"/>
  <c r="KY204" i="46"/>
  <c r="KY205" i="46"/>
  <c r="KY206" i="46"/>
  <c r="KY207" i="46"/>
  <c r="KY208" i="46"/>
  <c r="KY209" i="46"/>
  <c r="KY210" i="46"/>
  <c r="KY211" i="46"/>
  <c r="KY212" i="46"/>
  <c r="KY213" i="46"/>
  <c r="KY214" i="46"/>
  <c r="KY215" i="46"/>
  <c r="KY216" i="46"/>
  <c r="KY217" i="46"/>
  <c r="KY218" i="46"/>
  <c r="KY219" i="46"/>
  <c r="KY220" i="46"/>
  <c r="KY221" i="46"/>
  <c r="KY222" i="46"/>
  <c r="KY223" i="46"/>
  <c r="KY224" i="46"/>
  <c r="KY225" i="46"/>
  <c r="KY226" i="46"/>
  <c r="KY227" i="46"/>
  <c r="KY228" i="46"/>
  <c r="KY229" i="46"/>
  <c r="KY230" i="46"/>
  <c r="KY231" i="46"/>
  <c r="KY232" i="46"/>
  <c r="KY233" i="46"/>
  <c r="KY234" i="46"/>
  <c r="KY235" i="46"/>
  <c r="KY236" i="46"/>
  <c r="KY237" i="46"/>
  <c r="KY238" i="46"/>
  <c r="KY239" i="46"/>
  <c r="KY240" i="46"/>
  <c r="KY241" i="46"/>
  <c r="KY242" i="46"/>
  <c r="KY243" i="46"/>
  <c r="KY244" i="46"/>
  <c r="KY245" i="46"/>
  <c r="KY246" i="46"/>
  <c r="KY247" i="46"/>
  <c r="KY248" i="46"/>
  <c r="KY249" i="46"/>
  <c r="KY250" i="46"/>
  <c r="KY251" i="46"/>
  <c r="KY252" i="46"/>
  <c r="KY253" i="46"/>
  <c r="KY254" i="46"/>
  <c r="KY255" i="46"/>
  <c r="KY256" i="46"/>
  <c r="KY257" i="46"/>
  <c r="KY258" i="46"/>
  <c r="KY259" i="46"/>
  <c r="KY260" i="46"/>
  <c r="KY261" i="46"/>
  <c r="KY262" i="46"/>
  <c r="KY263" i="46"/>
  <c r="KY264" i="46"/>
  <c r="KY265" i="46"/>
  <c r="KY266" i="46"/>
  <c r="KY267" i="46"/>
  <c r="KY268" i="46"/>
  <c r="KY269" i="46"/>
  <c r="KY270" i="46"/>
  <c r="KY271" i="46"/>
  <c r="KY272" i="46"/>
  <c r="KY273" i="46"/>
  <c r="KY274" i="46"/>
  <c r="KY275" i="46"/>
  <c r="KY276" i="46"/>
  <c r="KY277" i="46"/>
  <c r="KY278" i="46"/>
  <c r="KY279" i="46"/>
  <c r="KY280" i="46"/>
  <c r="KY281" i="46"/>
  <c r="KY282" i="46"/>
  <c r="KY283" i="46"/>
  <c r="KY284" i="46"/>
  <c r="KY285" i="46"/>
  <c r="KY286" i="46"/>
  <c r="KY287" i="46"/>
  <c r="KY288" i="46"/>
  <c r="KY290" i="46"/>
  <c r="KY29" i="46"/>
  <c r="KY17" i="46"/>
  <c r="KY27" i="46"/>
  <c r="KY289" i="46"/>
  <c r="KY16" i="46"/>
  <c r="KY24" i="46"/>
  <c r="KY22" i="46"/>
  <c r="KY21" i="46"/>
  <c r="KY25" i="46"/>
  <c r="KY14" i="46"/>
  <c r="KY19" i="46"/>
  <c r="KY28" i="46"/>
  <c r="KY15" i="46"/>
  <c r="KY18" i="46"/>
  <c r="KX308" i="46"/>
  <c r="EW364" i="46"/>
  <c r="EW365" i="46"/>
  <c r="EW367" i="46" s="1"/>
  <c r="EW366" i="46"/>
  <c r="EX363" i="46" s="1"/>
  <c r="CW52" i="51"/>
  <c r="CX49" i="51" s="1"/>
  <c r="CW53" i="51"/>
  <c r="J97" i="52"/>
  <c r="D98" i="52"/>
  <c r="I98" i="52" s="1"/>
  <c r="DK60" i="51"/>
  <c r="DK59" i="51"/>
  <c r="DL56" i="51" s="1"/>
  <c r="KZ26" i="46" l="1"/>
  <c r="KZ20" i="46"/>
  <c r="KZ23" i="46"/>
  <c r="EW369" i="46"/>
  <c r="KY292" i="46"/>
  <c r="LA10" i="46"/>
  <c r="KZ30" i="46"/>
  <c r="KZ31" i="46"/>
  <c r="KZ32" i="46"/>
  <c r="KZ33" i="46"/>
  <c r="KZ34" i="46"/>
  <c r="KZ35" i="46"/>
  <c r="KZ36" i="46"/>
  <c r="KZ37" i="46"/>
  <c r="KZ38" i="46"/>
  <c r="KZ39" i="46"/>
  <c r="KZ40" i="46"/>
  <c r="KZ41" i="46"/>
  <c r="KZ42" i="46"/>
  <c r="KZ43" i="46"/>
  <c r="KZ44" i="46"/>
  <c r="KZ45" i="46"/>
  <c r="KZ46" i="46"/>
  <c r="KZ47" i="46"/>
  <c r="KZ48" i="46"/>
  <c r="KZ49" i="46"/>
  <c r="KZ50" i="46"/>
  <c r="KZ51" i="46"/>
  <c r="KZ52" i="46"/>
  <c r="KZ53" i="46"/>
  <c r="KZ54" i="46"/>
  <c r="KZ55" i="46"/>
  <c r="KZ56" i="46"/>
  <c r="KZ57" i="46"/>
  <c r="KZ58" i="46"/>
  <c r="KZ59" i="46"/>
  <c r="KZ60" i="46"/>
  <c r="KZ61" i="46"/>
  <c r="KZ62" i="46"/>
  <c r="KZ63" i="46"/>
  <c r="KZ64" i="46"/>
  <c r="KZ65" i="46"/>
  <c r="KZ66" i="46"/>
  <c r="KZ67" i="46"/>
  <c r="KZ68" i="46"/>
  <c r="KZ69" i="46"/>
  <c r="KZ70" i="46"/>
  <c r="KZ71" i="46"/>
  <c r="KZ72" i="46"/>
  <c r="KZ73" i="46"/>
  <c r="KZ74" i="46"/>
  <c r="KZ75" i="46"/>
  <c r="KZ76" i="46"/>
  <c r="KZ77" i="46"/>
  <c r="KZ78" i="46"/>
  <c r="KZ79" i="46"/>
  <c r="KZ80" i="46"/>
  <c r="KZ81" i="46"/>
  <c r="KZ82" i="46"/>
  <c r="KZ83" i="46"/>
  <c r="KZ84" i="46"/>
  <c r="KZ85" i="46"/>
  <c r="KZ86" i="46"/>
  <c r="KZ87" i="46"/>
  <c r="KZ88" i="46"/>
  <c r="KZ89" i="46"/>
  <c r="KZ90" i="46"/>
  <c r="KZ91" i="46"/>
  <c r="KZ92" i="46"/>
  <c r="KZ93" i="46"/>
  <c r="KZ94" i="46"/>
  <c r="KZ95" i="46"/>
  <c r="KZ96" i="46"/>
  <c r="KZ97" i="46"/>
  <c r="KZ98" i="46"/>
  <c r="KZ99" i="46"/>
  <c r="KZ100" i="46"/>
  <c r="KZ101" i="46"/>
  <c r="KZ102" i="46"/>
  <c r="KZ103" i="46"/>
  <c r="KZ104" i="46"/>
  <c r="KZ105" i="46"/>
  <c r="KZ106" i="46"/>
  <c r="KZ107" i="46"/>
  <c r="KZ108" i="46"/>
  <c r="KZ109" i="46"/>
  <c r="KZ110" i="46"/>
  <c r="KZ111" i="46"/>
  <c r="KZ112" i="46"/>
  <c r="KZ113" i="46"/>
  <c r="KZ114" i="46"/>
  <c r="KZ115" i="46"/>
  <c r="KZ116" i="46"/>
  <c r="KZ117" i="46"/>
  <c r="KZ118" i="46"/>
  <c r="KZ119" i="46"/>
  <c r="KZ120" i="46"/>
  <c r="KZ121" i="46"/>
  <c r="KZ122" i="46"/>
  <c r="KZ123" i="46"/>
  <c r="KZ124" i="46"/>
  <c r="KZ125" i="46"/>
  <c r="KZ126" i="46"/>
  <c r="KZ127" i="46"/>
  <c r="KZ128" i="46"/>
  <c r="KZ129" i="46"/>
  <c r="KZ130" i="46"/>
  <c r="KZ131" i="46"/>
  <c r="KZ132" i="46"/>
  <c r="KZ133" i="46"/>
  <c r="KZ134" i="46"/>
  <c r="KZ135" i="46"/>
  <c r="KZ136" i="46"/>
  <c r="KZ137" i="46"/>
  <c r="KZ138" i="46"/>
  <c r="KZ139" i="46"/>
  <c r="KZ140" i="46"/>
  <c r="KZ141" i="46"/>
  <c r="KZ142" i="46"/>
  <c r="KZ143" i="46"/>
  <c r="KZ144" i="46"/>
  <c r="KZ145" i="46"/>
  <c r="KZ146" i="46"/>
  <c r="KZ147" i="46"/>
  <c r="KZ148" i="46"/>
  <c r="KZ149" i="46"/>
  <c r="KZ150" i="46"/>
  <c r="KZ151" i="46"/>
  <c r="KZ152" i="46"/>
  <c r="KZ153" i="46"/>
  <c r="KZ154" i="46"/>
  <c r="KZ155" i="46"/>
  <c r="KZ156" i="46"/>
  <c r="KZ157" i="46"/>
  <c r="KZ158" i="46"/>
  <c r="KZ159" i="46"/>
  <c r="KZ160" i="46"/>
  <c r="KZ161" i="46"/>
  <c r="KZ162" i="46"/>
  <c r="KZ163" i="46"/>
  <c r="KZ164" i="46"/>
  <c r="KZ165" i="46"/>
  <c r="KZ166" i="46"/>
  <c r="KZ167" i="46"/>
  <c r="KZ168" i="46"/>
  <c r="KZ169" i="46"/>
  <c r="KZ170" i="46"/>
  <c r="KZ171" i="46"/>
  <c r="KZ172" i="46"/>
  <c r="KZ173" i="46"/>
  <c r="KZ174" i="46"/>
  <c r="KZ175" i="46"/>
  <c r="KZ176" i="46"/>
  <c r="KZ177" i="46"/>
  <c r="KZ178" i="46"/>
  <c r="KZ179" i="46"/>
  <c r="KZ180" i="46"/>
  <c r="KZ181" i="46"/>
  <c r="KZ182" i="46"/>
  <c r="KZ183" i="46"/>
  <c r="KZ184" i="46"/>
  <c r="KZ185" i="46"/>
  <c r="KZ186" i="46"/>
  <c r="KZ187" i="46"/>
  <c r="KZ188" i="46"/>
  <c r="KZ189" i="46"/>
  <c r="KZ190" i="46"/>
  <c r="KZ191" i="46"/>
  <c r="KZ192" i="46"/>
  <c r="KZ193" i="46"/>
  <c r="KZ194" i="46"/>
  <c r="KZ195" i="46"/>
  <c r="KZ196" i="46"/>
  <c r="KZ197" i="46"/>
  <c r="KZ198" i="46"/>
  <c r="KZ199" i="46"/>
  <c r="KZ200" i="46"/>
  <c r="KZ201" i="46"/>
  <c r="KZ202" i="46"/>
  <c r="KZ203" i="46"/>
  <c r="KZ204" i="46"/>
  <c r="KZ205" i="46"/>
  <c r="KZ206" i="46"/>
  <c r="KZ207" i="46"/>
  <c r="KZ208" i="46"/>
  <c r="KZ209" i="46"/>
  <c r="KZ210" i="46"/>
  <c r="KZ211" i="46"/>
  <c r="KZ212" i="46"/>
  <c r="KZ213" i="46"/>
  <c r="KZ214" i="46"/>
  <c r="KZ215" i="46"/>
  <c r="KZ216" i="46"/>
  <c r="KZ217" i="46"/>
  <c r="KZ218" i="46"/>
  <c r="KZ219" i="46"/>
  <c r="KZ220" i="46"/>
  <c r="KZ221" i="46"/>
  <c r="KZ222" i="46"/>
  <c r="KZ223" i="46"/>
  <c r="KZ224" i="46"/>
  <c r="KZ225" i="46"/>
  <c r="KZ226" i="46"/>
  <c r="KZ227" i="46"/>
  <c r="KZ228" i="46"/>
  <c r="KZ229" i="46"/>
  <c r="KZ230" i="46"/>
  <c r="KZ231" i="46"/>
  <c r="KZ232" i="46"/>
  <c r="KZ233" i="46"/>
  <c r="KZ234" i="46"/>
  <c r="KZ235" i="46"/>
  <c r="KZ236" i="46"/>
  <c r="KZ237" i="46"/>
  <c r="KZ238" i="46"/>
  <c r="KZ239" i="46"/>
  <c r="KZ240" i="46"/>
  <c r="KZ241" i="46"/>
  <c r="KZ242" i="46"/>
  <c r="KZ243" i="46"/>
  <c r="KZ244" i="46"/>
  <c r="KZ245" i="46"/>
  <c r="KZ246" i="46"/>
  <c r="KZ247" i="46"/>
  <c r="KZ248" i="46"/>
  <c r="KZ249" i="46"/>
  <c r="KZ250" i="46"/>
  <c r="KZ251" i="46"/>
  <c r="KZ252" i="46"/>
  <c r="KZ253" i="46"/>
  <c r="KZ254" i="46"/>
  <c r="KZ255" i="46"/>
  <c r="KZ256" i="46"/>
  <c r="KZ257" i="46"/>
  <c r="KZ258" i="46"/>
  <c r="KZ259" i="46"/>
  <c r="KZ260" i="46"/>
  <c r="KZ261" i="46"/>
  <c r="KZ262" i="46"/>
  <c r="KZ263" i="46"/>
  <c r="KZ264" i="46"/>
  <c r="KZ265" i="46"/>
  <c r="KZ266" i="46"/>
  <c r="KZ267" i="46"/>
  <c r="KZ268" i="46"/>
  <c r="KZ269" i="46"/>
  <c r="KZ270" i="46"/>
  <c r="KZ271" i="46"/>
  <c r="KZ272" i="46"/>
  <c r="KZ273" i="46"/>
  <c r="KZ274" i="46"/>
  <c r="KZ275" i="46"/>
  <c r="KZ276" i="46"/>
  <c r="KZ277" i="46"/>
  <c r="KZ278" i="46"/>
  <c r="KZ279" i="46"/>
  <c r="KZ280" i="46"/>
  <c r="KZ281" i="46"/>
  <c r="KZ282" i="46"/>
  <c r="KZ283" i="46"/>
  <c r="KZ284" i="46"/>
  <c r="KZ285" i="46"/>
  <c r="KZ286" i="46"/>
  <c r="KZ287" i="46"/>
  <c r="KZ288" i="46"/>
  <c r="KZ290" i="46"/>
  <c r="KZ29" i="46"/>
  <c r="KZ17" i="46"/>
  <c r="KZ27" i="46"/>
  <c r="GY27" i="46" s="1"/>
  <c r="HA27" i="46" s="1"/>
  <c r="KZ289" i="46"/>
  <c r="KZ16" i="46"/>
  <c r="KZ24" i="46"/>
  <c r="KZ22" i="46"/>
  <c r="KZ21" i="46"/>
  <c r="KZ25" i="46"/>
  <c r="KZ14" i="46"/>
  <c r="KZ19" i="46"/>
  <c r="KZ28" i="46"/>
  <c r="KZ15" i="46"/>
  <c r="KZ18" i="46"/>
  <c r="KY308" i="46"/>
  <c r="EX364" i="46"/>
  <c r="EX365" i="46"/>
  <c r="EX367" i="46" s="1"/>
  <c r="EX366" i="46"/>
  <c r="EY363" i="46" s="1"/>
  <c r="CX52" i="51"/>
  <c r="CY49" i="51" s="1"/>
  <c r="CX53" i="51"/>
  <c r="D99" i="52"/>
  <c r="I99" i="52" s="1"/>
  <c r="J98" i="52"/>
  <c r="DL59" i="51"/>
  <c r="DM56" i="51" s="1"/>
  <c r="DL60" i="51"/>
  <c r="LA27" i="46" l="1"/>
  <c r="LA26" i="46"/>
  <c r="LA20" i="46"/>
  <c r="LA23" i="46"/>
  <c r="EX369" i="46"/>
  <c r="KZ292" i="46"/>
  <c r="LB10" i="46"/>
  <c r="LA30" i="46"/>
  <c r="LA31" i="46"/>
  <c r="LA32" i="46"/>
  <c r="LA33" i="46"/>
  <c r="LA34" i="46"/>
  <c r="LA35" i="46"/>
  <c r="LA36" i="46"/>
  <c r="LA37" i="46"/>
  <c r="LA38" i="46"/>
  <c r="LA39" i="46"/>
  <c r="LA40" i="46"/>
  <c r="LA41" i="46"/>
  <c r="LA42" i="46"/>
  <c r="LA43" i="46"/>
  <c r="LA44" i="46"/>
  <c r="LA45" i="46"/>
  <c r="LA46" i="46"/>
  <c r="LA47" i="46"/>
  <c r="LA48" i="46"/>
  <c r="LA49" i="46"/>
  <c r="LA50" i="46"/>
  <c r="LA51" i="46"/>
  <c r="LA52" i="46"/>
  <c r="LA53" i="46"/>
  <c r="LA54" i="46"/>
  <c r="LA55" i="46"/>
  <c r="LA56" i="46"/>
  <c r="LA57" i="46"/>
  <c r="LA58" i="46"/>
  <c r="LA59" i="46"/>
  <c r="LA60" i="46"/>
  <c r="LA61" i="46"/>
  <c r="LA62" i="46"/>
  <c r="LA63" i="46"/>
  <c r="LA64" i="46"/>
  <c r="LA65" i="46"/>
  <c r="LA66" i="46"/>
  <c r="LA67" i="46"/>
  <c r="LA68" i="46"/>
  <c r="LA69" i="46"/>
  <c r="LA70" i="46"/>
  <c r="LA71" i="46"/>
  <c r="LA72" i="46"/>
  <c r="LA73" i="46"/>
  <c r="LA74" i="46"/>
  <c r="LA75" i="46"/>
  <c r="LA76" i="46"/>
  <c r="LA77" i="46"/>
  <c r="LA78" i="46"/>
  <c r="LA79" i="46"/>
  <c r="LA80" i="46"/>
  <c r="LA81" i="46"/>
  <c r="LA82" i="46"/>
  <c r="LA83" i="46"/>
  <c r="LA84" i="46"/>
  <c r="LA85" i="46"/>
  <c r="LA86" i="46"/>
  <c r="LA87" i="46"/>
  <c r="LA88" i="46"/>
  <c r="LA89" i="46"/>
  <c r="LA90" i="46"/>
  <c r="LA91" i="46"/>
  <c r="LA92" i="46"/>
  <c r="LA93" i="46"/>
  <c r="LA94" i="46"/>
  <c r="LA95" i="46"/>
  <c r="LA96" i="46"/>
  <c r="LA97" i="46"/>
  <c r="LA98" i="46"/>
  <c r="LA99" i="46"/>
  <c r="LA100" i="46"/>
  <c r="LA101" i="46"/>
  <c r="LA102" i="46"/>
  <c r="LA103" i="46"/>
  <c r="LA104" i="46"/>
  <c r="LA105" i="46"/>
  <c r="LA106" i="46"/>
  <c r="LA107" i="46"/>
  <c r="LA108" i="46"/>
  <c r="LA109" i="46"/>
  <c r="LA110" i="46"/>
  <c r="LA111" i="46"/>
  <c r="LA112" i="46"/>
  <c r="LA113" i="46"/>
  <c r="LA114" i="46"/>
  <c r="LA115" i="46"/>
  <c r="LA116" i="46"/>
  <c r="LA117" i="46"/>
  <c r="LA118" i="46"/>
  <c r="LA119" i="46"/>
  <c r="LA120" i="46"/>
  <c r="LA121" i="46"/>
  <c r="LA122" i="46"/>
  <c r="LA123" i="46"/>
  <c r="LA124" i="46"/>
  <c r="LA125" i="46"/>
  <c r="LA126" i="46"/>
  <c r="LA127" i="46"/>
  <c r="LA128" i="46"/>
  <c r="LA129" i="46"/>
  <c r="LA130" i="46"/>
  <c r="LA131" i="46"/>
  <c r="LA132" i="46"/>
  <c r="LA133" i="46"/>
  <c r="LA134" i="46"/>
  <c r="LA135" i="46"/>
  <c r="LA136" i="46"/>
  <c r="LA137" i="46"/>
  <c r="LA138" i="46"/>
  <c r="LA139" i="46"/>
  <c r="LA140" i="46"/>
  <c r="LA141" i="46"/>
  <c r="LA142" i="46"/>
  <c r="LA143" i="46"/>
  <c r="LA144" i="46"/>
  <c r="LA145" i="46"/>
  <c r="LA146" i="46"/>
  <c r="LA147" i="46"/>
  <c r="LA148" i="46"/>
  <c r="LA149" i="46"/>
  <c r="LA150" i="46"/>
  <c r="LA151" i="46"/>
  <c r="LA152" i="46"/>
  <c r="LA153" i="46"/>
  <c r="LA154" i="46"/>
  <c r="LA155" i="46"/>
  <c r="LA156" i="46"/>
  <c r="LA157" i="46"/>
  <c r="LA158" i="46"/>
  <c r="LA159" i="46"/>
  <c r="LA160" i="46"/>
  <c r="LA161" i="46"/>
  <c r="LA162" i="46"/>
  <c r="LA163" i="46"/>
  <c r="LA164" i="46"/>
  <c r="LA165" i="46"/>
  <c r="LA166" i="46"/>
  <c r="LA167" i="46"/>
  <c r="LA168" i="46"/>
  <c r="LA169" i="46"/>
  <c r="LA170" i="46"/>
  <c r="LA171" i="46"/>
  <c r="LA172" i="46"/>
  <c r="LA173" i="46"/>
  <c r="LA174" i="46"/>
  <c r="LA175" i="46"/>
  <c r="LA176" i="46"/>
  <c r="LA177" i="46"/>
  <c r="LA178" i="46"/>
  <c r="LA179" i="46"/>
  <c r="LA180" i="46"/>
  <c r="LA181" i="46"/>
  <c r="LA182" i="46"/>
  <c r="LA183" i="46"/>
  <c r="LA184" i="46"/>
  <c r="LA185" i="46"/>
  <c r="LA186" i="46"/>
  <c r="LA187" i="46"/>
  <c r="LA188" i="46"/>
  <c r="LA189" i="46"/>
  <c r="LA190" i="46"/>
  <c r="LA191" i="46"/>
  <c r="LA192" i="46"/>
  <c r="LA193" i="46"/>
  <c r="LA194" i="46"/>
  <c r="LA195" i="46"/>
  <c r="LA196" i="46"/>
  <c r="LA197" i="46"/>
  <c r="LA198" i="46"/>
  <c r="LA199" i="46"/>
  <c r="LA200" i="46"/>
  <c r="LA201" i="46"/>
  <c r="LA202" i="46"/>
  <c r="LA203" i="46"/>
  <c r="LA204" i="46"/>
  <c r="LA205" i="46"/>
  <c r="LA206" i="46"/>
  <c r="LA207" i="46"/>
  <c r="LA208" i="46"/>
  <c r="LA209" i="46"/>
  <c r="LA210" i="46"/>
  <c r="LA211" i="46"/>
  <c r="LA212" i="46"/>
  <c r="LA213" i="46"/>
  <c r="LA214" i="46"/>
  <c r="LA215" i="46"/>
  <c r="LA216" i="46"/>
  <c r="LA217" i="46"/>
  <c r="LA218" i="46"/>
  <c r="LA219" i="46"/>
  <c r="LA220" i="46"/>
  <c r="LA221" i="46"/>
  <c r="LA222" i="46"/>
  <c r="LA223" i="46"/>
  <c r="LA224" i="46"/>
  <c r="LA225" i="46"/>
  <c r="LA226" i="46"/>
  <c r="LA227" i="46"/>
  <c r="LA228" i="46"/>
  <c r="LA229" i="46"/>
  <c r="LA230" i="46"/>
  <c r="LA231" i="46"/>
  <c r="LA232" i="46"/>
  <c r="LA233" i="46"/>
  <c r="LA234" i="46"/>
  <c r="LA235" i="46"/>
  <c r="LA236" i="46"/>
  <c r="LA237" i="46"/>
  <c r="LA238" i="46"/>
  <c r="LA239" i="46"/>
  <c r="LA240" i="46"/>
  <c r="LA241" i="46"/>
  <c r="LA242" i="46"/>
  <c r="LA243" i="46"/>
  <c r="LA244" i="46"/>
  <c r="LA245" i="46"/>
  <c r="LA246" i="46"/>
  <c r="LA247" i="46"/>
  <c r="LA248" i="46"/>
  <c r="LA249" i="46"/>
  <c r="LA250" i="46"/>
  <c r="LA251" i="46"/>
  <c r="LA252" i="46"/>
  <c r="LA253" i="46"/>
  <c r="LA254" i="46"/>
  <c r="LA255" i="46"/>
  <c r="LA256" i="46"/>
  <c r="LA257" i="46"/>
  <c r="LA258" i="46"/>
  <c r="LA259" i="46"/>
  <c r="LA260" i="46"/>
  <c r="LA261" i="46"/>
  <c r="LA262" i="46"/>
  <c r="LA263" i="46"/>
  <c r="LA264" i="46"/>
  <c r="LA265" i="46"/>
  <c r="LA266" i="46"/>
  <c r="LA267" i="46"/>
  <c r="LA268" i="46"/>
  <c r="LA269" i="46"/>
  <c r="LA270" i="46"/>
  <c r="LA271" i="46"/>
  <c r="LA272" i="46"/>
  <c r="LA273" i="46"/>
  <c r="LA274" i="46"/>
  <c r="LA275" i="46"/>
  <c r="LA276" i="46"/>
  <c r="LA277" i="46"/>
  <c r="LA278" i="46"/>
  <c r="LA279" i="46"/>
  <c r="LA280" i="46"/>
  <c r="LA281" i="46"/>
  <c r="LA282" i="46"/>
  <c r="LA283" i="46"/>
  <c r="LA284" i="46"/>
  <c r="LA285" i="46"/>
  <c r="LA286" i="46"/>
  <c r="LA287" i="46"/>
  <c r="LA288" i="46"/>
  <c r="LA290" i="46"/>
  <c r="LA29" i="46"/>
  <c r="LA17" i="46"/>
  <c r="LA289" i="46"/>
  <c r="LA16" i="46"/>
  <c r="LA24" i="46"/>
  <c r="LA22" i="46"/>
  <c r="LA21" i="46"/>
  <c r="LA25" i="46"/>
  <c r="LA14" i="46"/>
  <c r="LA19" i="46"/>
  <c r="LA28" i="46"/>
  <c r="LA15" i="46"/>
  <c r="LA18" i="46"/>
  <c r="KZ308" i="46"/>
  <c r="EY364" i="46"/>
  <c r="EY365" i="46"/>
  <c r="EY367" i="46" s="1"/>
  <c r="EY366" i="46"/>
  <c r="EZ363" i="46" s="1"/>
  <c r="CY52" i="51"/>
  <c r="CZ49" i="51" s="1"/>
  <c r="CY53" i="51"/>
  <c r="J99" i="52"/>
  <c r="D100" i="52"/>
  <c r="I100" i="52" s="1"/>
  <c r="DM59" i="51"/>
  <c r="DN56" i="51" s="1"/>
  <c r="DM60" i="51"/>
  <c r="LB27" i="46" l="1"/>
  <c r="LB26" i="46"/>
  <c r="LB20" i="46"/>
  <c r="LB23" i="46"/>
  <c r="EY369" i="46"/>
  <c r="LA292" i="46"/>
  <c r="LC10" i="46"/>
  <c r="LB30" i="46"/>
  <c r="LB31" i="46"/>
  <c r="LB32" i="46"/>
  <c r="LB33" i="46"/>
  <c r="LB34" i="46"/>
  <c r="LB35" i="46"/>
  <c r="LB36" i="46"/>
  <c r="LB37" i="46"/>
  <c r="LB38" i="46"/>
  <c r="LB39" i="46"/>
  <c r="LB40" i="46"/>
  <c r="LB41" i="46"/>
  <c r="LB42" i="46"/>
  <c r="LB43" i="46"/>
  <c r="LB44" i="46"/>
  <c r="LB45" i="46"/>
  <c r="LB46" i="46"/>
  <c r="LB47" i="46"/>
  <c r="LB48" i="46"/>
  <c r="LB49" i="46"/>
  <c r="LB50" i="46"/>
  <c r="LB51" i="46"/>
  <c r="LB52" i="46"/>
  <c r="LB53" i="46"/>
  <c r="LB54" i="46"/>
  <c r="LB55" i="46"/>
  <c r="LB56" i="46"/>
  <c r="LB57" i="46"/>
  <c r="LB58" i="46"/>
  <c r="LB59" i="46"/>
  <c r="LB60" i="46"/>
  <c r="LB61" i="46"/>
  <c r="LB62" i="46"/>
  <c r="LB63" i="46"/>
  <c r="LB64" i="46"/>
  <c r="LB65" i="46"/>
  <c r="LB66" i="46"/>
  <c r="LB67" i="46"/>
  <c r="LB68" i="46"/>
  <c r="LB69" i="46"/>
  <c r="LB70" i="46"/>
  <c r="LB71" i="46"/>
  <c r="LB72" i="46"/>
  <c r="LB73" i="46"/>
  <c r="LB74" i="46"/>
  <c r="LB75" i="46"/>
  <c r="LB76" i="46"/>
  <c r="LB77" i="46"/>
  <c r="LB78" i="46"/>
  <c r="LB79" i="46"/>
  <c r="LB80" i="46"/>
  <c r="LB81" i="46"/>
  <c r="LB82" i="46"/>
  <c r="LB83" i="46"/>
  <c r="LB84" i="46"/>
  <c r="LB85" i="46"/>
  <c r="LB86" i="46"/>
  <c r="LB87" i="46"/>
  <c r="LB88" i="46"/>
  <c r="LB89" i="46"/>
  <c r="LB90" i="46"/>
  <c r="LB91" i="46"/>
  <c r="LB92" i="46"/>
  <c r="LB93" i="46"/>
  <c r="LB94" i="46"/>
  <c r="LB95" i="46"/>
  <c r="LB96" i="46"/>
  <c r="LB97" i="46"/>
  <c r="LB98" i="46"/>
  <c r="LB99" i="46"/>
  <c r="LB100" i="46"/>
  <c r="LB101" i="46"/>
  <c r="LB102" i="46"/>
  <c r="LB103" i="46"/>
  <c r="LB104" i="46"/>
  <c r="LB105" i="46"/>
  <c r="LB106" i="46"/>
  <c r="LB107" i="46"/>
  <c r="LB108" i="46"/>
  <c r="LB109" i="46"/>
  <c r="LB110" i="46"/>
  <c r="LB111" i="46"/>
  <c r="LB112" i="46"/>
  <c r="LB113" i="46"/>
  <c r="LB114" i="46"/>
  <c r="LB115" i="46"/>
  <c r="LB116" i="46"/>
  <c r="LB117" i="46"/>
  <c r="LB118" i="46"/>
  <c r="LB119" i="46"/>
  <c r="LB120" i="46"/>
  <c r="LB121" i="46"/>
  <c r="LB122" i="46"/>
  <c r="LB123" i="46"/>
  <c r="LB124" i="46"/>
  <c r="LB125" i="46"/>
  <c r="LB126" i="46"/>
  <c r="LB127" i="46"/>
  <c r="LB128" i="46"/>
  <c r="LB129" i="46"/>
  <c r="LB130" i="46"/>
  <c r="LB131" i="46"/>
  <c r="LB132" i="46"/>
  <c r="LB133" i="46"/>
  <c r="LB134" i="46"/>
  <c r="LB135" i="46"/>
  <c r="LB136" i="46"/>
  <c r="LB137" i="46"/>
  <c r="LB138" i="46"/>
  <c r="LB139" i="46"/>
  <c r="LB140" i="46"/>
  <c r="LB141" i="46"/>
  <c r="LB142" i="46"/>
  <c r="LB143" i="46"/>
  <c r="LB144" i="46"/>
  <c r="LB145" i="46"/>
  <c r="LB146" i="46"/>
  <c r="LB147" i="46"/>
  <c r="LB148" i="46"/>
  <c r="LB149" i="46"/>
  <c r="LB150" i="46"/>
  <c r="LB151" i="46"/>
  <c r="LB152" i="46"/>
  <c r="LB153" i="46"/>
  <c r="LB154" i="46"/>
  <c r="LB155" i="46"/>
  <c r="LB156" i="46"/>
  <c r="LB157" i="46"/>
  <c r="LB158" i="46"/>
  <c r="LB159" i="46"/>
  <c r="LB160" i="46"/>
  <c r="LB161" i="46"/>
  <c r="LB162" i="46"/>
  <c r="LB163" i="46"/>
  <c r="LB164" i="46"/>
  <c r="LB165" i="46"/>
  <c r="LB166" i="46"/>
  <c r="LB167" i="46"/>
  <c r="LB168" i="46"/>
  <c r="LB169" i="46"/>
  <c r="LB170" i="46"/>
  <c r="LB171" i="46"/>
  <c r="LB172" i="46"/>
  <c r="LB173" i="46"/>
  <c r="LB174" i="46"/>
  <c r="LB175" i="46"/>
  <c r="LB176" i="46"/>
  <c r="LB177" i="46"/>
  <c r="LB178" i="46"/>
  <c r="LB179" i="46"/>
  <c r="LB180" i="46"/>
  <c r="LB181" i="46"/>
  <c r="LB182" i="46"/>
  <c r="LB183" i="46"/>
  <c r="LB184" i="46"/>
  <c r="LB185" i="46"/>
  <c r="LB186" i="46"/>
  <c r="LB187" i="46"/>
  <c r="LB188" i="46"/>
  <c r="LB189" i="46"/>
  <c r="LB190" i="46"/>
  <c r="LB191" i="46"/>
  <c r="LB192" i="46"/>
  <c r="LB193" i="46"/>
  <c r="LB194" i="46"/>
  <c r="LB195" i="46"/>
  <c r="LB196" i="46"/>
  <c r="LB197" i="46"/>
  <c r="LB198" i="46"/>
  <c r="LB199" i="46"/>
  <c r="LB200" i="46"/>
  <c r="LB201" i="46"/>
  <c r="LB202" i="46"/>
  <c r="LB203" i="46"/>
  <c r="LB204" i="46"/>
  <c r="LB205" i="46"/>
  <c r="LB206" i="46"/>
  <c r="LB207" i="46"/>
  <c r="LB208" i="46"/>
  <c r="LB209" i="46"/>
  <c r="LB210" i="46"/>
  <c r="LB211" i="46"/>
  <c r="LB212" i="46"/>
  <c r="LB213" i="46"/>
  <c r="LB214" i="46"/>
  <c r="LB215" i="46"/>
  <c r="LB216" i="46"/>
  <c r="LB217" i="46"/>
  <c r="LB218" i="46"/>
  <c r="LB219" i="46"/>
  <c r="LB220" i="46"/>
  <c r="LB221" i="46"/>
  <c r="LB222" i="46"/>
  <c r="LB223" i="46"/>
  <c r="LB224" i="46"/>
  <c r="LB225" i="46"/>
  <c r="LB226" i="46"/>
  <c r="LB227" i="46"/>
  <c r="LB228" i="46"/>
  <c r="LB229" i="46"/>
  <c r="LB230" i="46"/>
  <c r="LB231" i="46"/>
  <c r="LB232" i="46"/>
  <c r="LB233" i="46"/>
  <c r="LB234" i="46"/>
  <c r="LB235" i="46"/>
  <c r="LB236" i="46"/>
  <c r="LB237" i="46"/>
  <c r="LB238" i="46"/>
  <c r="LB239" i="46"/>
  <c r="LB240" i="46"/>
  <c r="LB241" i="46"/>
  <c r="LB242" i="46"/>
  <c r="LB243" i="46"/>
  <c r="LB244" i="46"/>
  <c r="LB245" i="46"/>
  <c r="LB246" i="46"/>
  <c r="LB247" i="46"/>
  <c r="LB248" i="46"/>
  <c r="LB249" i="46"/>
  <c r="LB250" i="46"/>
  <c r="LB251" i="46"/>
  <c r="LB252" i="46"/>
  <c r="LB253" i="46"/>
  <c r="LB254" i="46"/>
  <c r="LB255" i="46"/>
  <c r="LB256" i="46"/>
  <c r="LB257" i="46"/>
  <c r="LB258" i="46"/>
  <c r="LB259" i="46"/>
  <c r="LB260" i="46"/>
  <c r="LB261" i="46"/>
  <c r="LB262" i="46"/>
  <c r="LB263" i="46"/>
  <c r="LB264" i="46"/>
  <c r="LB265" i="46"/>
  <c r="LB266" i="46"/>
  <c r="LB267" i="46"/>
  <c r="LB268" i="46"/>
  <c r="LB269" i="46"/>
  <c r="LB270" i="46"/>
  <c r="LB271" i="46"/>
  <c r="LB272" i="46"/>
  <c r="LB273" i="46"/>
  <c r="LB274" i="46"/>
  <c r="LB275" i="46"/>
  <c r="LB276" i="46"/>
  <c r="LB277" i="46"/>
  <c r="LB278" i="46"/>
  <c r="LB279" i="46"/>
  <c r="LB280" i="46"/>
  <c r="LB281" i="46"/>
  <c r="LB282" i="46"/>
  <c r="LB283" i="46"/>
  <c r="LB284" i="46"/>
  <c r="LB285" i="46"/>
  <c r="LB286" i="46"/>
  <c r="LB287" i="46"/>
  <c r="LB288" i="46"/>
  <c r="LB290" i="46"/>
  <c r="LB29" i="46"/>
  <c r="LB17" i="46"/>
  <c r="LB289" i="46"/>
  <c r="LB16" i="46"/>
  <c r="LB24" i="46"/>
  <c r="LB22" i="46"/>
  <c r="LB21" i="46"/>
  <c r="LB25" i="46"/>
  <c r="LB14" i="46"/>
  <c r="LB19" i="46"/>
  <c r="LB28" i="46"/>
  <c r="LB15" i="46"/>
  <c r="LB18" i="46"/>
  <c r="LA308" i="46"/>
  <c r="EZ364" i="46"/>
  <c r="EZ365" i="46"/>
  <c r="EZ367" i="46" s="1"/>
  <c r="EZ366" i="46"/>
  <c r="FA363" i="46" s="1"/>
  <c r="CZ52" i="51"/>
  <c r="DA49" i="51" s="1"/>
  <c r="CZ53" i="51"/>
  <c r="J100" i="52"/>
  <c r="D101" i="52"/>
  <c r="I101" i="52" s="1"/>
  <c r="DN59" i="51"/>
  <c r="DO56" i="51" s="1"/>
  <c r="DN60" i="51"/>
  <c r="LC27" i="46" l="1"/>
  <c r="LC26" i="46"/>
  <c r="LC20" i="46"/>
  <c r="LC23" i="46"/>
  <c r="EZ369" i="46"/>
  <c r="LB292" i="46"/>
  <c r="LD10" i="46"/>
  <c r="LC30" i="46"/>
  <c r="LC31" i="46"/>
  <c r="LC32" i="46"/>
  <c r="LC33" i="46"/>
  <c r="LC34" i="46"/>
  <c r="LC35" i="46"/>
  <c r="LC36" i="46"/>
  <c r="LC37" i="46"/>
  <c r="LC38" i="46"/>
  <c r="LC39" i="46"/>
  <c r="LC40" i="46"/>
  <c r="LC41" i="46"/>
  <c r="LC42" i="46"/>
  <c r="LC43" i="46"/>
  <c r="LC44" i="46"/>
  <c r="LC45" i="46"/>
  <c r="LC46" i="46"/>
  <c r="LC47" i="46"/>
  <c r="LC48" i="46"/>
  <c r="LC49" i="46"/>
  <c r="LC50" i="46"/>
  <c r="LC51" i="46"/>
  <c r="LC52" i="46"/>
  <c r="LC53" i="46"/>
  <c r="LC54" i="46"/>
  <c r="LC55" i="46"/>
  <c r="LC56" i="46"/>
  <c r="LC57" i="46"/>
  <c r="LC58" i="46"/>
  <c r="LC59" i="46"/>
  <c r="LC60" i="46"/>
  <c r="LC61" i="46"/>
  <c r="LC62" i="46"/>
  <c r="LC63" i="46"/>
  <c r="LC64" i="46"/>
  <c r="LC65" i="46"/>
  <c r="LC66" i="46"/>
  <c r="LC67" i="46"/>
  <c r="LC68" i="46"/>
  <c r="LC69" i="46"/>
  <c r="LC70" i="46"/>
  <c r="LC71" i="46"/>
  <c r="LC72" i="46"/>
  <c r="LC73" i="46"/>
  <c r="LC74" i="46"/>
  <c r="LC75" i="46"/>
  <c r="LC76" i="46"/>
  <c r="LC77" i="46"/>
  <c r="LC78" i="46"/>
  <c r="LC79" i="46"/>
  <c r="LC80" i="46"/>
  <c r="LC81" i="46"/>
  <c r="LC82" i="46"/>
  <c r="LC83" i="46"/>
  <c r="LC84" i="46"/>
  <c r="LC85" i="46"/>
  <c r="LC86" i="46"/>
  <c r="LC87" i="46"/>
  <c r="LC88" i="46"/>
  <c r="LC89" i="46"/>
  <c r="LC90" i="46"/>
  <c r="LC91" i="46"/>
  <c r="LC92" i="46"/>
  <c r="LC93" i="46"/>
  <c r="LC94" i="46"/>
  <c r="LC95" i="46"/>
  <c r="LC96" i="46"/>
  <c r="LC97" i="46"/>
  <c r="LC98" i="46"/>
  <c r="LC99" i="46"/>
  <c r="LC100" i="46"/>
  <c r="LC101" i="46"/>
  <c r="LC102" i="46"/>
  <c r="LC103" i="46"/>
  <c r="LC104" i="46"/>
  <c r="LC105" i="46"/>
  <c r="LC106" i="46"/>
  <c r="LC107" i="46"/>
  <c r="LC108" i="46"/>
  <c r="LC109" i="46"/>
  <c r="LC110" i="46"/>
  <c r="LC111" i="46"/>
  <c r="LC112" i="46"/>
  <c r="LC113" i="46"/>
  <c r="LC114" i="46"/>
  <c r="LC115" i="46"/>
  <c r="LC116" i="46"/>
  <c r="LC117" i="46"/>
  <c r="LC118" i="46"/>
  <c r="LC119" i="46"/>
  <c r="LC120" i="46"/>
  <c r="LC121" i="46"/>
  <c r="LC122" i="46"/>
  <c r="LC123" i="46"/>
  <c r="LC124" i="46"/>
  <c r="LC125" i="46"/>
  <c r="LC126" i="46"/>
  <c r="LC127" i="46"/>
  <c r="LC128" i="46"/>
  <c r="LC129" i="46"/>
  <c r="LC130" i="46"/>
  <c r="LC131" i="46"/>
  <c r="LC132" i="46"/>
  <c r="LC133" i="46"/>
  <c r="LC134" i="46"/>
  <c r="LC135" i="46"/>
  <c r="LC136" i="46"/>
  <c r="LC137" i="46"/>
  <c r="LC138" i="46"/>
  <c r="LC139" i="46"/>
  <c r="LC140" i="46"/>
  <c r="LC141" i="46"/>
  <c r="LC142" i="46"/>
  <c r="LC143" i="46"/>
  <c r="LC144" i="46"/>
  <c r="LC145" i="46"/>
  <c r="LC146" i="46"/>
  <c r="LC147" i="46"/>
  <c r="LC148" i="46"/>
  <c r="LC149" i="46"/>
  <c r="LC150" i="46"/>
  <c r="LC151" i="46"/>
  <c r="LC152" i="46"/>
  <c r="LC153" i="46"/>
  <c r="LC154" i="46"/>
  <c r="LC155" i="46"/>
  <c r="LC156" i="46"/>
  <c r="LC157" i="46"/>
  <c r="LC158" i="46"/>
  <c r="LC159" i="46"/>
  <c r="LC160" i="46"/>
  <c r="LC161" i="46"/>
  <c r="LC162" i="46"/>
  <c r="LC163" i="46"/>
  <c r="LC164" i="46"/>
  <c r="LC165" i="46"/>
  <c r="LC166" i="46"/>
  <c r="LC167" i="46"/>
  <c r="LC168" i="46"/>
  <c r="LC169" i="46"/>
  <c r="LC170" i="46"/>
  <c r="LC171" i="46"/>
  <c r="LC172" i="46"/>
  <c r="LC173" i="46"/>
  <c r="LC174" i="46"/>
  <c r="LC175" i="46"/>
  <c r="LC176" i="46"/>
  <c r="LC177" i="46"/>
  <c r="LC178" i="46"/>
  <c r="LC179" i="46"/>
  <c r="LC180" i="46"/>
  <c r="LC181" i="46"/>
  <c r="LC182" i="46"/>
  <c r="LC183" i="46"/>
  <c r="LC184" i="46"/>
  <c r="LC185" i="46"/>
  <c r="LC186" i="46"/>
  <c r="LC187" i="46"/>
  <c r="LC188" i="46"/>
  <c r="LC189" i="46"/>
  <c r="LC190" i="46"/>
  <c r="LC191" i="46"/>
  <c r="LC192" i="46"/>
  <c r="LC193" i="46"/>
  <c r="LC194" i="46"/>
  <c r="LC195" i="46"/>
  <c r="LC196" i="46"/>
  <c r="LC197" i="46"/>
  <c r="LC198" i="46"/>
  <c r="LC199" i="46"/>
  <c r="LC200" i="46"/>
  <c r="LC201" i="46"/>
  <c r="LC202" i="46"/>
  <c r="LC203" i="46"/>
  <c r="LC204" i="46"/>
  <c r="LC205" i="46"/>
  <c r="LC206" i="46"/>
  <c r="LC207" i="46"/>
  <c r="LC208" i="46"/>
  <c r="LC209" i="46"/>
  <c r="LC210" i="46"/>
  <c r="LC211" i="46"/>
  <c r="LC212" i="46"/>
  <c r="LC213" i="46"/>
  <c r="LC214" i="46"/>
  <c r="LC215" i="46"/>
  <c r="LC216" i="46"/>
  <c r="LC217" i="46"/>
  <c r="LC218" i="46"/>
  <c r="LC219" i="46"/>
  <c r="LC220" i="46"/>
  <c r="LC221" i="46"/>
  <c r="LC222" i="46"/>
  <c r="LC223" i="46"/>
  <c r="LC224" i="46"/>
  <c r="LC225" i="46"/>
  <c r="LC226" i="46"/>
  <c r="LC227" i="46"/>
  <c r="LC228" i="46"/>
  <c r="LC229" i="46"/>
  <c r="LC230" i="46"/>
  <c r="LC231" i="46"/>
  <c r="LC232" i="46"/>
  <c r="LC233" i="46"/>
  <c r="LC234" i="46"/>
  <c r="LC235" i="46"/>
  <c r="LC236" i="46"/>
  <c r="LC237" i="46"/>
  <c r="LC238" i="46"/>
  <c r="LC239" i="46"/>
  <c r="LC240" i="46"/>
  <c r="LC241" i="46"/>
  <c r="LC242" i="46"/>
  <c r="LC243" i="46"/>
  <c r="LC244" i="46"/>
  <c r="LC245" i="46"/>
  <c r="LC246" i="46"/>
  <c r="LC247" i="46"/>
  <c r="LC248" i="46"/>
  <c r="LC249" i="46"/>
  <c r="LC250" i="46"/>
  <c r="LC251" i="46"/>
  <c r="LC252" i="46"/>
  <c r="LC253" i="46"/>
  <c r="LC254" i="46"/>
  <c r="LC255" i="46"/>
  <c r="LC256" i="46"/>
  <c r="LC257" i="46"/>
  <c r="LC258" i="46"/>
  <c r="LC259" i="46"/>
  <c r="LC260" i="46"/>
  <c r="LC261" i="46"/>
  <c r="LC262" i="46"/>
  <c r="LC263" i="46"/>
  <c r="LC264" i="46"/>
  <c r="LC265" i="46"/>
  <c r="LC266" i="46"/>
  <c r="LC267" i="46"/>
  <c r="LC268" i="46"/>
  <c r="LC269" i="46"/>
  <c r="LC270" i="46"/>
  <c r="LC271" i="46"/>
  <c r="LC272" i="46"/>
  <c r="LC273" i="46"/>
  <c r="LC274" i="46"/>
  <c r="LC275" i="46"/>
  <c r="LC276" i="46"/>
  <c r="LC277" i="46"/>
  <c r="LC278" i="46"/>
  <c r="LC279" i="46"/>
  <c r="LC280" i="46"/>
  <c r="LC281" i="46"/>
  <c r="LC282" i="46"/>
  <c r="LC283" i="46"/>
  <c r="LC284" i="46"/>
  <c r="LC285" i="46"/>
  <c r="LC286" i="46"/>
  <c r="LC287" i="46"/>
  <c r="LC288" i="46"/>
  <c r="LC290" i="46"/>
  <c r="LC29" i="46"/>
  <c r="LC17" i="46"/>
  <c r="LC289" i="46"/>
  <c r="LC16" i="46"/>
  <c r="LC24" i="46"/>
  <c r="LC22" i="46"/>
  <c r="LC21" i="46"/>
  <c r="LC25" i="46"/>
  <c r="LC14" i="46"/>
  <c r="LC19" i="46"/>
  <c r="LC28" i="46"/>
  <c r="LC15" i="46"/>
  <c r="LC18" i="46"/>
  <c r="LB308" i="46"/>
  <c r="FA364" i="46"/>
  <c r="FA365" i="46"/>
  <c r="FA367" i="46" s="1"/>
  <c r="FA366" i="46"/>
  <c r="FB363" i="46" s="1"/>
  <c r="DA52" i="51"/>
  <c r="DB49" i="51" s="1"/>
  <c r="DA53" i="51"/>
  <c r="J101" i="52"/>
  <c r="D102" i="52"/>
  <c r="I102" i="52" s="1"/>
  <c r="DO60" i="51"/>
  <c r="DO59" i="51"/>
  <c r="DP56" i="51" s="1"/>
  <c r="LD27" i="46" l="1"/>
  <c r="LD26" i="46"/>
  <c r="LD20" i="46"/>
  <c r="LD23" i="46"/>
  <c r="FA369" i="46"/>
  <c r="LC292" i="46"/>
  <c r="LE10" i="46"/>
  <c r="LD30" i="46"/>
  <c r="LD31" i="46"/>
  <c r="LD32" i="46"/>
  <c r="LD33" i="46"/>
  <c r="LD34" i="46"/>
  <c r="LD35" i="46"/>
  <c r="LD36" i="46"/>
  <c r="LD37" i="46"/>
  <c r="LD38" i="46"/>
  <c r="LD39" i="46"/>
  <c r="LD40" i="46"/>
  <c r="LD41" i="46"/>
  <c r="LD42" i="46"/>
  <c r="LD43" i="46"/>
  <c r="LD44" i="46"/>
  <c r="LD45" i="46"/>
  <c r="LD46" i="46"/>
  <c r="LD47" i="46"/>
  <c r="LD48" i="46"/>
  <c r="LD49" i="46"/>
  <c r="LD50" i="46"/>
  <c r="LD51" i="46"/>
  <c r="LD52" i="46"/>
  <c r="LD53" i="46"/>
  <c r="LD54" i="46"/>
  <c r="LD55" i="46"/>
  <c r="LD56" i="46"/>
  <c r="LD57" i="46"/>
  <c r="LD58" i="46"/>
  <c r="LD59" i="46"/>
  <c r="LD60" i="46"/>
  <c r="LD61" i="46"/>
  <c r="LD62" i="46"/>
  <c r="LD63" i="46"/>
  <c r="LD64" i="46"/>
  <c r="LD65" i="46"/>
  <c r="LD66" i="46"/>
  <c r="LD67" i="46"/>
  <c r="LD68" i="46"/>
  <c r="LD69" i="46"/>
  <c r="LD70" i="46"/>
  <c r="LD71" i="46"/>
  <c r="LD72" i="46"/>
  <c r="LD73" i="46"/>
  <c r="LD74" i="46"/>
  <c r="LD75" i="46"/>
  <c r="LD76" i="46"/>
  <c r="LD77" i="46"/>
  <c r="LD78" i="46"/>
  <c r="LD79" i="46"/>
  <c r="LD80" i="46"/>
  <c r="LD81" i="46"/>
  <c r="LD82" i="46"/>
  <c r="LD83" i="46"/>
  <c r="LD84" i="46"/>
  <c r="LD85" i="46"/>
  <c r="LD86" i="46"/>
  <c r="LD87" i="46"/>
  <c r="LD88" i="46"/>
  <c r="LD89" i="46"/>
  <c r="LD90" i="46"/>
  <c r="LD91" i="46"/>
  <c r="LD92" i="46"/>
  <c r="LD93" i="46"/>
  <c r="LD94" i="46"/>
  <c r="LD95" i="46"/>
  <c r="LD96" i="46"/>
  <c r="LD97" i="46"/>
  <c r="LD98" i="46"/>
  <c r="LD99" i="46"/>
  <c r="LD100" i="46"/>
  <c r="LD101" i="46"/>
  <c r="LD102" i="46"/>
  <c r="LD103" i="46"/>
  <c r="LD104" i="46"/>
  <c r="LD105" i="46"/>
  <c r="LD106" i="46"/>
  <c r="LD107" i="46"/>
  <c r="LD108" i="46"/>
  <c r="LD109" i="46"/>
  <c r="LD110" i="46"/>
  <c r="LD111" i="46"/>
  <c r="LD112" i="46"/>
  <c r="LD113" i="46"/>
  <c r="LD114" i="46"/>
  <c r="LD115" i="46"/>
  <c r="LD116" i="46"/>
  <c r="LD117" i="46"/>
  <c r="LD118" i="46"/>
  <c r="LD119" i="46"/>
  <c r="LD120" i="46"/>
  <c r="LD121" i="46"/>
  <c r="LD122" i="46"/>
  <c r="LD123" i="46"/>
  <c r="LD124" i="46"/>
  <c r="LD125" i="46"/>
  <c r="LD126" i="46"/>
  <c r="LD127" i="46"/>
  <c r="LD128" i="46"/>
  <c r="LD129" i="46"/>
  <c r="LD130" i="46"/>
  <c r="LD131" i="46"/>
  <c r="LD132" i="46"/>
  <c r="LD133" i="46"/>
  <c r="LD134" i="46"/>
  <c r="LD135" i="46"/>
  <c r="LD136" i="46"/>
  <c r="LD137" i="46"/>
  <c r="LD138" i="46"/>
  <c r="LD139" i="46"/>
  <c r="LD140" i="46"/>
  <c r="LD141" i="46"/>
  <c r="LD142" i="46"/>
  <c r="LD143" i="46"/>
  <c r="LD144" i="46"/>
  <c r="LD145" i="46"/>
  <c r="LD146" i="46"/>
  <c r="LD147" i="46"/>
  <c r="LD148" i="46"/>
  <c r="LD149" i="46"/>
  <c r="LD150" i="46"/>
  <c r="LD151" i="46"/>
  <c r="LD152" i="46"/>
  <c r="LD153" i="46"/>
  <c r="LD154" i="46"/>
  <c r="LD155" i="46"/>
  <c r="LD156" i="46"/>
  <c r="LD157" i="46"/>
  <c r="LD158" i="46"/>
  <c r="LD159" i="46"/>
  <c r="LD160" i="46"/>
  <c r="LD161" i="46"/>
  <c r="LD162" i="46"/>
  <c r="LD163" i="46"/>
  <c r="LD164" i="46"/>
  <c r="LD165" i="46"/>
  <c r="LD166" i="46"/>
  <c r="LD167" i="46"/>
  <c r="LD168" i="46"/>
  <c r="LD169" i="46"/>
  <c r="LD170" i="46"/>
  <c r="LD171" i="46"/>
  <c r="LD172" i="46"/>
  <c r="LD173" i="46"/>
  <c r="LD174" i="46"/>
  <c r="LD175" i="46"/>
  <c r="LD176" i="46"/>
  <c r="LD177" i="46"/>
  <c r="LD178" i="46"/>
  <c r="LD179" i="46"/>
  <c r="LD180" i="46"/>
  <c r="LD181" i="46"/>
  <c r="LD182" i="46"/>
  <c r="LD183" i="46"/>
  <c r="LD184" i="46"/>
  <c r="LD185" i="46"/>
  <c r="LD186" i="46"/>
  <c r="LD187" i="46"/>
  <c r="LD188" i="46"/>
  <c r="LD189" i="46"/>
  <c r="LD190" i="46"/>
  <c r="LD191" i="46"/>
  <c r="LD192" i="46"/>
  <c r="LD193" i="46"/>
  <c r="LD194" i="46"/>
  <c r="LD195" i="46"/>
  <c r="LD196" i="46"/>
  <c r="LD197" i="46"/>
  <c r="LD198" i="46"/>
  <c r="LD199" i="46"/>
  <c r="LD200" i="46"/>
  <c r="LD201" i="46"/>
  <c r="LD202" i="46"/>
  <c r="LD203" i="46"/>
  <c r="LD204" i="46"/>
  <c r="LD205" i="46"/>
  <c r="LD206" i="46"/>
  <c r="LD207" i="46"/>
  <c r="LD208" i="46"/>
  <c r="LD209" i="46"/>
  <c r="LD210" i="46"/>
  <c r="LD211" i="46"/>
  <c r="LD212" i="46"/>
  <c r="LD213" i="46"/>
  <c r="LD214" i="46"/>
  <c r="LD215" i="46"/>
  <c r="LD216" i="46"/>
  <c r="LD217" i="46"/>
  <c r="LD218" i="46"/>
  <c r="LD219" i="46"/>
  <c r="LD220" i="46"/>
  <c r="LD221" i="46"/>
  <c r="LD222" i="46"/>
  <c r="LD223" i="46"/>
  <c r="LD224" i="46"/>
  <c r="LD225" i="46"/>
  <c r="LD226" i="46"/>
  <c r="LD227" i="46"/>
  <c r="LD228" i="46"/>
  <c r="LD229" i="46"/>
  <c r="LD230" i="46"/>
  <c r="LD231" i="46"/>
  <c r="LD232" i="46"/>
  <c r="LD233" i="46"/>
  <c r="LD234" i="46"/>
  <c r="LD235" i="46"/>
  <c r="LD236" i="46"/>
  <c r="LD237" i="46"/>
  <c r="LD238" i="46"/>
  <c r="LD239" i="46"/>
  <c r="LD240" i="46"/>
  <c r="LD241" i="46"/>
  <c r="LD242" i="46"/>
  <c r="LD243" i="46"/>
  <c r="LD244" i="46"/>
  <c r="LD245" i="46"/>
  <c r="LD246" i="46"/>
  <c r="LD247" i="46"/>
  <c r="LD248" i="46"/>
  <c r="LD249" i="46"/>
  <c r="LD250" i="46"/>
  <c r="LD251" i="46"/>
  <c r="LD252" i="46"/>
  <c r="LD253" i="46"/>
  <c r="LD254" i="46"/>
  <c r="LD255" i="46"/>
  <c r="LD256" i="46"/>
  <c r="LD257" i="46"/>
  <c r="LD258" i="46"/>
  <c r="LD259" i="46"/>
  <c r="LD260" i="46"/>
  <c r="LD261" i="46"/>
  <c r="LD262" i="46"/>
  <c r="LD263" i="46"/>
  <c r="LD264" i="46"/>
  <c r="LD265" i="46"/>
  <c r="LD266" i="46"/>
  <c r="LD267" i="46"/>
  <c r="LD268" i="46"/>
  <c r="LD269" i="46"/>
  <c r="LD270" i="46"/>
  <c r="LD271" i="46"/>
  <c r="LD272" i="46"/>
  <c r="LD273" i="46"/>
  <c r="LD274" i="46"/>
  <c r="LD275" i="46"/>
  <c r="LD276" i="46"/>
  <c r="LD277" i="46"/>
  <c r="LD278" i="46"/>
  <c r="LD279" i="46"/>
  <c r="LD280" i="46"/>
  <c r="LD281" i="46"/>
  <c r="LD282" i="46"/>
  <c r="LD283" i="46"/>
  <c r="LD284" i="46"/>
  <c r="LD285" i="46"/>
  <c r="LD286" i="46"/>
  <c r="LD287" i="46"/>
  <c r="LD288" i="46"/>
  <c r="LD290" i="46"/>
  <c r="LD29" i="46"/>
  <c r="LD17" i="46"/>
  <c r="LD289" i="46"/>
  <c r="LD16" i="46"/>
  <c r="LD24" i="46"/>
  <c r="LD22" i="46"/>
  <c r="LD21" i="46"/>
  <c r="LD25" i="46"/>
  <c r="LD14" i="46"/>
  <c r="LD19" i="46"/>
  <c r="LD28" i="46"/>
  <c r="LD15" i="46"/>
  <c r="LD18" i="46"/>
  <c r="LC308" i="46"/>
  <c r="FB364" i="46"/>
  <c r="FB365" i="46"/>
  <c r="FB367" i="46" s="1"/>
  <c r="FB366" i="46"/>
  <c r="FC363" i="46" s="1"/>
  <c r="DB52" i="51"/>
  <c r="DC49" i="51" s="1"/>
  <c r="DB53" i="51"/>
  <c r="J102" i="52"/>
  <c r="D103" i="52"/>
  <c r="I103" i="52" s="1"/>
  <c r="DP59" i="51"/>
  <c r="DQ56" i="51" s="1"/>
  <c r="DP60" i="51"/>
  <c r="LE27" i="46" l="1"/>
  <c r="LE26" i="46"/>
  <c r="LE20" i="46"/>
  <c r="LE23" i="46"/>
  <c r="FB369" i="46"/>
  <c r="LD292" i="46"/>
  <c r="LF10" i="46"/>
  <c r="LE30" i="46"/>
  <c r="LE31" i="46"/>
  <c r="LE32" i="46"/>
  <c r="LE33" i="46"/>
  <c r="LE34" i="46"/>
  <c r="LE35" i="46"/>
  <c r="LE36" i="46"/>
  <c r="LE37" i="46"/>
  <c r="LE38" i="46"/>
  <c r="LE39" i="46"/>
  <c r="LE40" i="46"/>
  <c r="LE41" i="46"/>
  <c r="LE42" i="46"/>
  <c r="LE43" i="46"/>
  <c r="LE44" i="46"/>
  <c r="LE45" i="46"/>
  <c r="LE46" i="46"/>
  <c r="LE47" i="46"/>
  <c r="LE48" i="46"/>
  <c r="LE49" i="46"/>
  <c r="LE50" i="46"/>
  <c r="LE51" i="46"/>
  <c r="LE52" i="46"/>
  <c r="LE53" i="46"/>
  <c r="LE54" i="46"/>
  <c r="LE55" i="46"/>
  <c r="LE56" i="46"/>
  <c r="LE57" i="46"/>
  <c r="LE58" i="46"/>
  <c r="LE59" i="46"/>
  <c r="LE60" i="46"/>
  <c r="LE61" i="46"/>
  <c r="LE62" i="46"/>
  <c r="LE63" i="46"/>
  <c r="LE64" i="46"/>
  <c r="LE65" i="46"/>
  <c r="LE66" i="46"/>
  <c r="LE67" i="46"/>
  <c r="LE68" i="46"/>
  <c r="LE69" i="46"/>
  <c r="LE70" i="46"/>
  <c r="LE71" i="46"/>
  <c r="LE72" i="46"/>
  <c r="LE73" i="46"/>
  <c r="LE74" i="46"/>
  <c r="LE75" i="46"/>
  <c r="LE76" i="46"/>
  <c r="LE77" i="46"/>
  <c r="LE78" i="46"/>
  <c r="LE79" i="46"/>
  <c r="LE80" i="46"/>
  <c r="LE81" i="46"/>
  <c r="LE82" i="46"/>
  <c r="LE83" i="46"/>
  <c r="LE84" i="46"/>
  <c r="LE85" i="46"/>
  <c r="LE86" i="46"/>
  <c r="LE87" i="46"/>
  <c r="LE88" i="46"/>
  <c r="LE89" i="46"/>
  <c r="LE90" i="46"/>
  <c r="LE91" i="46"/>
  <c r="LE92" i="46"/>
  <c r="LE93" i="46"/>
  <c r="LE94" i="46"/>
  <c r="LE95" i="46"/>
  <c r="LE96" i="46"/>
  <c r="LE97" i="46"/>
  <c r="LE98" i="46"/>
  <c r="LE99" i="46"/>
  <c r="LE100" i="46"/>
  <c r="LE101" i="46"/>
  <c r="LE102" i="46"/>
  <c r="LE103" i="46"/>
  <c r="LE104" i="46"/>
  <c r="LE105" i="46"/>
  <c r="LE106" i="46"/>
  <c r="LE107" i="46"/>
  <c r="LE108" i="46"/>
  <c r="LE109" i="46"/>
  <c r="LE110" i="46"/>
  <c r="LE111" i="46"/>
  <c r="LE112" i="46"/>
  <c r="LE113" i="46"/>
  <c r="LE114" i="46"/>
  <c r="LE115" i="46"/>
  <c r="LE116" i="46"/>
  <c r="LE117" i="46"/>
  <c r="LE118" i="46"/>
  <c r="LE119" i="46"/>
  <c r="LE120" i="46"/>
  <c r="LE121" i="46"/>
  <c r="LE122" i="46"/>
  <c r="LE123" i="46"/>
  <c r="LE124" i="46"/>
  <c r="LE125" i="46"/>
  <c r="LE126" i="46"/>
  <c r="LE127" i="46"/>
  <c r="LE128" i="46"/>
  <c r="LE129" i="46"/>
  <c r="LE130" i="46"/>
  <c r="LE131" i="46"/>
  <c r="LE132" i="46"/>
  <c r="LE133" i="46"/>
  <c r="LE134" i="46"/>
  <c r="LE135" i="46"/>
  <c r="LE136" i="46"/>
  <c r="LE137" i="46"/>
  <c r="LE138" i="46"/>
  <c r="LE139" i="46"/>
  <c r="LE140" i="46"/>
  <c r="LE141" i="46"/>
  <c r="LE142" i="46"/>
  <c r="LE143" i="46"/>
  <c r="LE144" i="46"/>
  <c r="LE145" i="46"/>
  <c r="LE146" i="46"/>
  <c r="LE147" i="46"/>
  <c r="LE148" i="46"/>
  <c r="LE149" i="46"/>
  <c r="LE150" i="46"/>
  <c r="LE151" i="46"/>
  <c r="LE152" i="46"/>
  <c r="LE153" i="46"/>
  <c r="LE154" i="46"/>
  <c r="LE155" i="46"/>
  <c r="LE156" i="46"/>
  <c r="LE157" i="46"/>
  <c r="LE158" i="46"/>
  <c r="LE159" i="46"/>
  <c r="LE160" i="46"/>
  <c r="LE161" i="46"/>
  <c r="LE162" i="46"/>
  <c r="LE163" i="46"/>
  <c r="LE164" i="46"/>
  <c r="LE165" i="46"/>
  <c r="LE166" i="46"/>
  <c r="LE167" i="46"/>
  <c r="LE168" i="46"/>
  <c r="LE169" i="46"/>
  <c r="LE170" i="46"/>
  <c r="LE171" i="46"/>
  <c r="LE172" i="46"/>
  <c r="LE173" i="46"/>
  <c r="LE174" i="46"/>
  <c r="LE175" i="46"/>
  <c r="LE176" i="46"/>
  <c r="LE177" i="46"/>
  <c r="LE178" i="46"/>
  <c r="LE179" i="46"/>
  <c r="LE180" i="46"/>
  <c r="LE181" i="46"/>
  <c r="LE182" i="46"/>
  <c r="LE183" i="46"/>
  <c r="LE184" i="46"/>
  <c r="LE185" i="46"/>
  <c r="LE186" i="46"/>
  <c r="LE187" i="46"/>
  <c r="LE188" i="46"/>
  <c r="LE189" i="46"/>
  <c r="LE190" i="46"/>
  <c r="LE191" i="46"/>
  <c r="LE192" i="46"/>
  <c r="LE193" i="46"/>
  <c r="LE194" i="46"/>
  <c r="LE195" i="46"/>
  <c r="LE196" i="46"/>
  <c r="LE197" i="46"/>
  <c r="LE198" i="46"/>
  <c r="LE199" i="46"/>
  <c r="LE200" i="46"/>
  <c r="LE201" i="46"/>
  <c r="LE202" i="46"/>
  <c r="LE203" i="46"/>
  <c r="LE204" i="46"/>
  <c r="LE205" i="46"/>
  <c r="LE206" i="46"/>
  <c r="LE207" i="46"/>
  <c r="LE208" i="46"/>
  <c r="LE209" i="46"/>
  <c r="LE210" i="46"/>
  <c r="LE211" i="46"/>
  <c r="LE212" i="46"/>
  <c r="LE213" i="46"/>
  <c r="LE214" i="46"/>
  <c r="LE215" i="46"/>
  <c r="LE216" i="46"/>
  <c r="LE217" i="46"/>
  <c r="LE218" i="46"/>
  <c r="LE219" i="46"/>
  <c r="LE220" i="46"/>
  <c r="LE221" i="46"/>
  <c r="LE222" i="46"/>
  <c r="LE223" i="46"/>
  <c r="LE224" i="46"/>
  <c r="LE225" i="46"/>
  <c r="LE226" i="46"/>
  <c r="LE227" i="46"/>
  <c r="LE228" i="46"/>
  <c r="LE229" i="46"/>
  <c r="LE230" i="46"/>
  <c r="LE231" i="46"/>
  <c r="LE232" i="46"/>
  <c r="LE233" i="46"/>
  <c r="LE234" i="46"/>
  <c r="LE235" i="46"/>
  <c r="LE236" i="46"/>
  <c r="LE237" i="46"/>
  <c r="LE238" i="46"/>
  <c r="LE239" i="46"/>
  <c r="LE240" i="46"/>
  <c r="LE241" i="46"/>
  <c r="LE242" i="46"/>
  <c r="LE243" i="46"/>
  <c r="LE244" i="46"/>
  <c r="LE245" i="46"/>
  <c r="LE246" i="46"/>
  <c r="LE247" i="46"/>
  <c r="LE248" i="46"/>
  <c r="LE249" i="46"/>
  <c r="LE250" i="46"/>
  <c r="LE251" i="46"/>
  <c r="LE252" i="46"/>
  <c r="LE253" i="46"/>
  <c r="LE254" i="46"/>
  <c r="LE255" i="46"/>
  <c r="LE256" i="46"/>
  <c r="LE257" i="46"/>
  <c r="LE258" i="46"/>
  <c r="LE259" i="46"/>
  <c r="LE260" i="46"/>
  <c r="LE261" i="46"/>
  <c r="LE262" i="46"/>
  <c r="LE263" i="46"/>
  <c r="LE264" i="46"/>
  <c r="LE265" i="46"/>
  <c r="LE266" i="46"/>
  <c r="LE267" i="46"/>
  <c r="LE268" i="46"/>
  <c r="LE269" i="46"/>
  <c r="LE270" i="46"/>
  <c r="LE271" i="46"/>
  <c r="LE272" i="46"/>
  <c r="LE273" i="46"/>
  <c r="LE274" i="46"/>
  <c r="LE275" i="46"/>
  <c r="LE276" i="46"/>
  <c r="LE277" i="46"/>
  <c r="LE278" i="46"/>
  <c r="LE279" i="46"/>
  <c r="LE280" i="46"/>
  <c r="LE281" i="46"/>
  <c r="LE282" i="46"/>
  <c r="LE283" i="46"/>
  <c r="LE284" i="46"/>
  <c r="LE285" i="46"/>
  <c r="LE286" i="46"/>
  <c r="LE287" i="46"/>
  <c r="LE288" i="46"/>
  <c r="LE290" i="46"/>
  <c r="LE29" i="46"/>
  <c r="LE17" i="46"/>
  <c r="LE289" i="46"/>
  <c r="LE16" i="46"/>
  <c r="LE24" i="46"/>
  <c r="LE22" i="46"/>
  <c r="LE21" i="46"/>
  <c r="LE25" i="46"/>
  <c r="GY25" i="46" s="1"/>
  <c r="LE14" i="46"/>
  <c r="LE19" i="46"/>
  <c r="LE28" i="46"/>
  <c r="LE15" i="46"/>
  <c r="LE18" i="46"/>
  <c r="LD308" i="46"/>
  <c r="FC364" i="46"/>
  <c r="FC365" i="46"/>
  <c r="FC367" i="46" s="1"/>
  <c r="FC366" i="46"/>
  <c r="FD363" i="46" s="1"/>
  <c r="DC52" i="51"/>
  <c r="DD49" i="51" s="1"/>
  <c r="DC53" i="51"/>
  <c r="D104" i="52"/>
  <c r="I104" i="52" s="1"/>
  <c r="J103" i="52"/>
  <c r="DQ59" i="51"/>
  <c r="DR56" i="51" s="1"/>
  <c r="DQ60" i="51"/>
  <c r="LF27" i="46" l="1"/>
  <c r="LF26" i="46"/>
  <c r="LF20" i="46"/>
  <c r="LF23" i="46"/>
  <c r="FC369" i="46"/>
  <c r="LE292" i="46"/>
  <c r="GY291" i="46"/>
  <c r="K29" i="49" s="1"/>
  <c r="GY292" i="46"/>
  <c r="LG10" i="46"/>
  <c r="LF30" i="46"/>
  <c r="LF31" i="46"/>
  <c r="LF32" i="46"/>
  <c r="LF33" i="46"/>
  <c r="LF34" i="46"/>
  <c r="LF35" i="46"/>
  <c r="LF36" i="46"/>
  <c r="LF37" i="46"/>
  <c r="LF38" i="46"/>
  <c r="LF39" i="46"/>
  <c r="LF40" i="46"/>
  <c r="LF41" i="46"/>
  <c r="LF42" i="46"/>
  <c r="LF43" i="46"/>
  <c r="LF44" i="46"/>
  <c r="LF45" i="46"/>
  <c r="LF46" i="46"/>
  <c r="LF47" i="46"/>
  <c r="LF48" i="46"/>
  <c r="LF49" i="46"/>
  <c r="LF50" i="46"/>
  <c r="LF51" i="46"/>
  <c r="LF52" i="46"/>
  <c r="LF53" i="46"/>
  <c r="LF54" i="46"/>
  <c r="LF55" i="46"/>
  <c r="LF56" i="46"/>
  <c r="LF57" i="46"/>
  <c r="LF58" i="46"/>
  <c r="LF59" i="46"/>
  <c r="LF60" i="46"/>
  <c r="LF61" i="46"/>
  <c r="LF62" i="46"/>
  <c r="LF63" i="46"/>
  <c r="LF64" i="46"/>
  <c r="LF65" i="46"/>
  <c r="LF66" i="46"/>
  <c r="LF67" i="46"/>
  <c r="LF68" i="46"/>
  <c r="LF69" i="46"/>
  <c r="LF70" i="46"/>
  <c r="LF71" i="46"/>
  <c r="LF72" i="46"/>
  <c r="LF73" i="46"/>
  <c r="LF74" i="46"/>
  <c r="LF75" i="46"/>
  <c r="LF76" i="46"/>
  <c r="LF77" i="46"/>
  <c r="LF78" i="46"/>
  <c r="LF79" i="46"/>
  <c r="LF80" i="46"/>
  <c r="LF81" i="46"/>
  <c r="LF82" i="46"/>
  <c r="LF83" i="46"/>
  <c r="LF84" i="46"/>
  <c r="LF85" i="46"/>
  <c r="LF86" i="46"/>
  <c r="LF87" i="46"/>
  <c r="LF88" i="46"/>
  <c r="LF89" i="46"/>
  <c r="LF90" i="46"/>
  <c r="LF91" i="46"/>
  <c r="LF92" i="46"/>
  <c r="LF93" i="46"/>
  <c r="LF94" i="46"/>
  <c r="LF95" i="46"/>
  <c r="LF96" i="46"/>
  <c r="LF97" i="46"/>
  <c r="LF98" i="46"/>
  <c r="LF99" i="46"/>
  <c r="LF100" i="46"/>
  <c r="LF101" i="46"/>
  <c r="LF102" i="46"/>
  <c r="LF103" i="46"/>
  <c r="LF104" i="46"/>
  <c r="LF105" i="46"/>
  <c r="LF106" i="46"/>
  <c r="LF107" i="46"/>
  <c r="LF108" i="46"/>
  <c r="LF109" i="46"/>
  <c r="LF110" i="46"/>
  <c r="LF111" i="46"/>
  <c r="LF112" i="46"/>
  <c r="LF113" i="46"/>
  <c r="LF114" i="46"/>
  <c r="LF115" i="46"/>
  <c r="LF116" i="46"/>
  <c r="LF117" i="46"/>
  <c r="LF118" i="46"/>
  <c r="LF119" i="46"/>
  <c r="LF120" i="46"/>
  <c r="LF121" i="46"/>
  <c r="LF122" i="46"/>
  <c r="LF123" i="46"/>
  <c r="LF124" i="46"/>
  <c r="LF125" i="46"/>
  <c r="LF126" i="46"/>
  <c r="LF127" i="46"/>
  <c r="LF128" i="46"/>
  <c r="LF129" i="46"/>
  <c r="LF130" i="46"/>
  <c r="LF131" i="46"/>
  <c r="LF132" i="46"/>
  <c r="LF133" i="46"/>
  <c r="LF134" i="46"/>
  <c r="LF135" i="46"/>
  <c r="LF136" i="46"/>
  <c r="LF137" i="46"/>
  <c r="LF138" i="46"/>
  <c r="LF139" i="46"/>
  <c r="LF140" i="46"/>
  <c r="LF141" i="46"/>
  <c r="LF142" i="46"/>
  <c r="LF143" i="46"/>
  <c r="LF144" i="46"/>
  <c r="LF145" i="46"/>
  <c r="LF146" i="46"/>
  <c r="LF147" i="46"/>
  <c r="LF148" i="46"/>
  <c r="LF149" i="46"/>
  <c r="LF150" i="46"/>
  <c r="LF151" i="46"/>
  <c r="LF152" i="46"/>
  <c r="LF153" i="46"/>
  <c r="LF154" i="46"/>
  <c r="LF155" i="46"/>
  <c r="LF156" i="46"/>
  <c r="LF157" i="46"/>
  <c r="LF158" i="46"/>
  <c r="LF159" i="46"/>
  <c r="LF160" i="46"/>
  <c r="LF161" i="46"/>
  <c r="LF162" i="46"/>
  <c r="LF163" i="46"/>
  <c r="LF164" i="46"/>
  <c r="LF165" i="46"/>
  <c r="LF166" i="46"/>
  <c r="LF167" i="46"/>
  <c r="LF168" i="46"/>
  <c r="LF169" i="46"/>
  <c r="LF170" i="46"/>
  <c r="LF171" i="46"/>
  <c r="LF172" i="46"/>
  <c r="LF173" i="46"/>
  <c r="LF174" i="46"/>
  <c r="LF175" i="46"/>
  <c r="LF176" i="46"/>
  <c r="LF177" i="46"/>
  <c r="LF178" i="46"/>
  <c r="LF179" i="46"/>
  <c r="LF180" i="46"/>
  <c r="LF181" i="46"/>
  <c r="LF182" i="46"/>
  <c r="LF183" i="46"/>
  <c r="LF184" i="46"/>
  <c r="LF185" i="46"/>
  <c r="LF186" i="46"/>
  <c r="LF187" i="46"/>
  <c r="LF188" i="46"/>
  <c r="LF189" i="46"/>
  <c r="LF190" i="46"/>
  <c r="LF191" i="46"/>
  <c r="LF192" i="46"/>
  <c r="LF193" i="46"/>
  <c r="LF194" i="46"/>
  <c r="LF195" i="46"/>
  <c r="LF196" i="46"/>
  <c r="LF197" i="46"/>
  <c r="LF198" i="46"/>
  <c r="LF199" i="46"/>
  <c r="LF200" i="46"/>
  <c r="LF201" i="46"/>
  <c r="LF202" i="46"/>
  <c r="LF203" i="46"/>
  <c r="LF204" i="46"/>
  <c r="LF205" i="46"/>
  <c r="LF206" i="46"/>
  <c r="LF207" i="46"/>
  <c r="LF208" i="46"/>
  <c r="LF209" i="46"/>
  <c r="LF210" i="46"/>
  <c r="LF211" i="46"/>
  <c r="LF212" i="46"/>
  <c r="LF213" i="46"/>
  <c r="LF214" i="46"/>
  <c r="LF215" i="46"/>
  <c r="LF216" i="46"/>
  <c r="LF217" i="46"/>
  <c r="LF218" i="46"/>
  <c r="LF219" i="46"/>
  <c r="LF220" i="46"/>
  <c r="LF221" i="46"/>
  <c r="LF222" i="46"/>
  <c r="LF223" i="46"/>
  <c r="LF224" i="46"/>
  <c r="LF225" i="46"/>
  <c r="LF226" i="46"/>
  <c r="LF227" i="46"/>
  <c r="LF228" i="46"/>
  <c r="LF229" i="46"/>
  <c r="LF230" i="46"/>
  <c r="LF231" i="46"/>
  <c r="LF232" i="46"/>
  <c r="LF233" i="46"/>
  <c r="LF234" i="46"/>
  <c r="LF235" i="46"/>
  <c r="LF236" i="46"/>
  <c r="LF237" i="46"/>
  <c r="LF238" i="46"/>
  <c r="LF239" i="46"/>
  <c r="LF240" i="46"/>
  <c r="LF241" i="46"/>
  <c r="LF242" i="46"/>
  <c r="LF243" i="46"/>
  <c r="LF244" i="46"/>
  <c r="LF245" i="46"/>
  <c r="LF246" i="46"/>
  <c r="LF247" i="46"/>
  <c r="LF248" i="46"/>
  <c r="LF249" i="46"/>
  <c r="LF250" i="46"/>
  <c r="LF251" i="46"/>
  <c r="LF252" i="46"/>
  <c r="LF253" i="46"/>
  <c r="LF254" i="46"/>
  <c r="LF255" i="46"/>
  <c r="LF256" i="46"/>
  <c r="LF257" i="46"/>
  <c r="LF258" i="46"/>
  <c r="LF259" i="46"/>
  <c r="LF260" i="46"/>
  <c r="LF261" i="46"/>
  <c r="LF262" i="46"/>
  <c r="LF263" i="46"/>
  <c r="LF264" i="46"/>
  <c r="LF265" i="46"/>
  <c r="LF266" i="46"/>
  <c r="LF267" i="46"/>
  <c r="LF268" i="46"/>
  <c r="LF269" i="46"/>
  <c r="LF270" i="46"/>
  <c r="LF271" i="46"/>
  <c r="LF272" i="46"/>
  <c r="LF273" i="46"/>
  <c r="LF274" i="46"/>
  <c r="LF275" i="46"/>
  <c r="LF276" i="46"/>
  <c r="LF277" i="46"/>
  <c r="LF278" i="46"/>
  <c r="LF279" i="46"/>
  <c r="LF280" i="46"/>
  <c r="LF281" i="46"/>
  <c r="LF282" i="46"/>
  <c r="LF283" i="46"/>
  <c r="LF284" i="46"/>
  <c r="LF285" i="46"/>
  <c r="LF286" i="46"/>
  <c r="LF287" i="46"/>
  <c r="LF288" i="46"/>
  <c r="LF290" i="46"/>
  <c r="LF29" i="46"/>
  <c r="LF17" i="46"/>
  <c r="LF289" i="46"/>
  <c r="LF16" i="46"/>
  <c r="LF24" i="46"/>
  <c r="LF22" i="46"/>
  <c r="LF21" i="46"/>
  <c r="LF25" i="46"/>
  <c r="LF14" i="46"/>
  <c r="LF19" i="46"/>
  <c r="LF28" i="46"/>
  <c r="LF15" i="46"/>
  <c r="LF18" i="46"/>
  <c r="LE308" i="46"/>
  <c r="FD364" i="46"/>
  <c r="FD365" i="46"/>
  <c r="FD367" i="46" s="1"/>
  <c r="FD366" i="46"/>
  <c r="FE363" i="46" s="1"/>
  <c r="DD52" i="51"/>
  <c r="DE49" i="51" s="1"/>
  <c r="DD53" i="51"/>
  <c r="D105" i="52"/>
  <c r="I105" i="52" s="1"/>
  <c r="J104" i="52"/>
  <c r="DR59" i="51"/>
  <c r="DS56" i="51" s="1"/>
  <c r="DR60" i="51"/>
  <c r="LG28" i="46" l="1"/>
  <c r="GZ28" i="46" s="1"/>
  <c r="HA28" i="46" s="1"/>
  <c r="LG26" i="46"/>
  <c r="LG20" i="46"/>
  <c r="LG23" i="46"/>
  <c r="FD369" i="46"/>
  <c r="LF292" i="46"/>
  <c r="LH10" i="46"/>
  <c r="LG30" i="46"/>
  <c r="LG31" i="46"/>
  <c r="LG32" i="46"/>
  <c r="LG33" i="46"/>
  <c r="LG34" i="46"/>
  <c r="LG35" i="46"/>
  <c r="LG36" i="46"/>
  <c r="LG37" i="46"/>
  <c r="LG38" i="46"/>
  <c r="LG39" i="46"/>
  <c r="LG40" i="46"/>
  <c r="LG41" i="46"/>
  <c r="LG42" i="46"/>
  <c r="LG43" i="46"/>
  <c r="LG44" i="46"/>
  <c r="LG45" i="46"/>
  <c r="LG46" i="46"/>
  <c r="LG47" i="46"/>
  <c r="LG48" i="46"/>
  <c r="LG49" i="46"/>
  <c r="LG50" i="46"/>
  <c r="LG51" i="46"/>
  <c r="LG52" i="46"/>
  <c r="LG53" i="46"/>
  <c r="LG54" i="46"/>
  <c r="LG55" i="46"/>
  <c r="LG56" i="46"/>
  <c r="LG57" i="46"/>
  <c r="LG58" i="46"/>
  <c r="LG59" i="46"/>
  <c r="LG60" i="46"/>
  <c r="LG61" i="46"/>
  <c r="LG62" i="46"/>
  <c r="LG63" i="46"/>
  <c r="LG64" i="46"/>
  <c r="LG65" i="46"/>
  <c r="LG66" i="46"/>
  <c r="LG67" i="46"/>
  <c r="LG68" i="46"/>
  <c r="LG69" i="46"/>
  <c r="LG70" i="46"/>
  <c r="LG71" i="46"/>
  <c r="LG72" i="46"/>
  <c r="LG73" i="46"/>
  <c r="LG74" i="46"/>
  <c r="LG75" i="46"/>
  <c r="LG76" i="46"/>
  <c r="LG77" i="46"/>
  <c r="LG78" i="46"/>
  <c r="LG79" i="46"/>
  <c r="LG80" i="46"/>
  <c r="LG81" i="46"/>
  <c r="LG82" i="46"/>
  <c r="LG83" i="46"/>
  <c r="LG84" i="46"/>
  <c r="LG85" i="46"/>
  <c r="LG86" i="46"/>
  <c r="LG87" i="46"/>
  <c r="LG88" i="46"/>
  <c r="LG89" i="46"/>
  <c r="LG90" i="46"/>
  <c r="LG91" i="46"/>
  <c r="LG92" i="46"/>
  <c r="LG93" i="46"/>
  <c r="LG94" i="46"/>
  <c r="LG95" i="46"/>
  <c r="LG96" i="46"/>
  <c r="LG97" i="46"/>
  <c r="LG98" i="46"/>
  <c r="LG99" i="46"/>
  <c r="LG100" i="46"/>
  <c r="LG101" i="46"/>
  <c r="LG102" i="46"/>
  <c r="LG103" i="46"/>
  <c r="LG104" i="46"/>
  <c r="LG105" i="46"/>
  <c r="LG106" i="46"/>
  <c r="LG107" i="46"/>
  <c r="LG108" i="46"/>
  <c r="LG109" i="46"/>
  <c r="LG110" i="46"/>
  <c r="LG111" i="46"/>
  <c r="LG112" i="46"/>
  <c r="LG113" i="46"/>
  <c r="LG114" i="46"/>
  <c r="LG115" i="46"/>
  <c r="LG116" i="46"/>
  <c r="LG117" i="46"/>
  <c r="LG118" i="46"/>
  <c r="LG119" i="46"/>
  <c r="LG120" i="46"/>
  <c r="LG121" i="46"/>
  <c r="LG122" i="46"/>
  <c r="LG123" i="46"/>
  <c r="LG124" i="46"/>
  <c r="LG125" i="46"/>
  <c r="LG126" i="46"/>
  <c r="LG127" i="46"/>
  <c r="LG128" i="46"/>
  <c r="LG129" i="46"/>
  <c r="LG130" i="46"/>
  <c r="LG131" i="46"/>
  <c r="LG132" i="46"/>
  <c r="LG133" i="46"/>
  <c r="LG134" i="46"/>
  <c r="LG135" i="46"/>
  <c r="LG136" i="46"/>
  <c r="LG137" i="46"/>
  <c r="LG138" i="46"/>
  <c r="LG139" i="46"/>
  <c r="LG140" i="46"/>
  <c r="LG141" i="46"/>
  <c r="LG142" i="46"/>
  <c r="LG143" i="46"/>
  <c r="LG144" i="46"/>
  <c r="LG145" i="46"/>
  <c r="LG146" i="46"/>
  <c r="LG147" i="46"/>
  <c r="LG148" i="46"/>
  <c r="LG149" i="46"/>
  <c r="LG150" i="46"/>
  <c r="LG151" i="46"/>
  <c r="LG152" i="46"/>
  <c r="LG153" i="46"/>
  <c r="LG154" i="46"/>
  <c r="LG155" i="46"/>
  <c r="LG156" i="46"/>
  <c r="LG157" i="46"/>
  <c r="LG158" i="46"/>
  <c r="LG159" i="46"/>
  <c r="LG160" i="46"/>
  <c r="LG161" i="46"/>
  <c r="LG162" i="46"/>
  <c r="LG163" i="46"/>
  <c r="LG164" i="46"/>
  <c r="LG165" i="46"/>
  <c r="LG166" i="46"/>
  <c r="LG167" i="46"/>
  <c r="LG168" i="46"/>
  <c r="LG169" i="46"/>
  <c r="LG170" i="46"/>
  <c r="LG171" i="46"/>
  <c r="LG172" i="46"/>
  <c r="LG173" i="46"/>
  <c r="LG174" i="46"/>
  <c r="LG175" i="46"/>
  <c r="LG176" i="46"/>
  <c r="LG177" i="46"/>
  <c r="LG178" i="46"/>
  <c r="LG179" i="46"/>
  <c r="LG180" i="46"/>
  <c r="LG181" i="46"/>
  <c r="LG182" i="46"/>
  <c r="LG183" i="46"/>
  <c r="LG184" i="46"/>
  <c r="LG185" i="46"/>
  <c r="LG186" i="46"/>
  <c r="LG187" i="46"/>
  <c r="LG188" i="46"/>
  <c r="LG189" i="46"/>
  <c r="LG190" i="46"/>
  <c r="LG191" i="46"/>
  <c r="LG192" i="46"/>
  <c r="LG193" i="46"/>
  <c r="LG194" i="46"/>
  <c r="LG195" i="46"/>
  <c r="LG196" i="46"/>
  <c r="LG197" i="46"/>
  <c r="LG198" i="46"/>
  <c r="LG199" i="46"/>
  <c r="LG200" i="46"/>
  <c r="LG201" i="46"/>
  <c r="LG202" i="46"/>
  <c r="LG203" i="46"/>
  <c r="LG204" i="46"/>
  <c r="LG205" i="46"/>
  <c r="LG206" i="46"/>
  <c r="LG207" i="46"/>
  <c r="LG208" i="46"/>
  <c r="LG209" i="46"/>
  <c r="LG210" i="46"/>
  <c r="LG211" i="46"/>
  <c r="LG212" i="46"/>
  <c r="LG213" i="46"/>
  <c r="LG214" i="46"/>
  <c r="LG215" i="46"/>
  <c r="LG216" i="46"/>
  <c r="LG217" i="46"/>
  <c r="LG218" i="46"/>
  <c r="LG219" i="46"/>
  <c r="LG220" i="46"/>
  <c r="LG221" i="46"/>
  <c r="LG222" i="46"/>
  <c r="LG223" i="46"/>
  <c r="LG224" i="46"/>
  <c r="LG225" i="46"/>
  <c r="LG226" i="46"/>
  <c r="LG227" i="46"/>
  <c r="LG228" i="46"/>
  <c r="LG229" i="46"/>
  <c r="LG230" i="46"/>
  <c r="LG231" i="46"/>
  <c r="LG232" i="46"/>
  <c r="LG233" i="46"/>
  <c r="LG234" i="46"/>
  <c r="LG235" i="46"/>
  <c r="LG236" i="46"/>
  <c r="LG237" i="46"/>
  <c r="LG238" i="46"/>
  <c r="LG239" i="46"/>
  <c r="LG240" i="46"/>
  <c r="LG241" i="46"/>
  <c r="LG242" i="46"/>
  <c r="LG243" i="46"/>
  <c r="LG244" i="46"/>
  <c r="LG245" i="46"/>
  <c r="LG246" i="46"/>
  <c r="LG247" i="46"/>
  <c r="LG248" i="46"/>
  <c r="LG249" i="46"/>
  <c r="LG250" i="46"/>
  <c r="LG251" i="46"/>
  <c r="LG252" i="46"/>
  <c r="LG253" i="46"/>
  <c r="LG254" i="46"/>
  <c r="LG255" i="46"/>
  <c r="LG256" i="46"/>
  <c r="LG257" i="46"/>
  <c r="LG258" i="46"/>
  <c r="LG259" i="46"/>
  <c r="LG260" i="46"/>
  <c r="LG261" i="46"/>
  <c r="LG262" i="46"/>
  <c r="LG263" i="46"/>
  <c r="LG264" i="46"/>
  <c r="LG265" i="46"/>
  <c r="LG266" i="46"/>
  <c r="LG267" i="46"/>
  <c r="LG268" i="46"/>
  <c r="LG269" i="46"/>
  <c r="LG270" i="46"/>
  <c r="LG271" i="46"/>
  <c r="LG272" i="46"/>
  <c r="LG273" i="46"/>
  <c r="LG274" i="46"/>
  <c r="LG275" i="46"/>
  <c r="LG276" i="46"/>
  <c r="LG277" i="46"/>
  <c r="LG278" i="46"/>
  <c r="LG279" i="46"/>
  <c r="LG280" i="46"/>
  <c r="LG281" i="46"/>
  <c r="LG282" i="46"/>
  <c r="LG283" i="46"/>
  <c r="LG284" i="46"/>
  <c r="LG285" i="46"/>
  <c r="LG286" i="46"/>
  <c r="LG287" i="46"/>
  <c r="LG288" i="46"/>
  <c r="LG290" i="46"/>
  <c r="LG29" i="46"/>
  <c r="LG17" i="46"/>
  <c r="LG27" i="46"/>
  <c r="LG289" i="46"/>
  <c r="LG16" i="46"/>
  <c r="LG24" i="46"/>
  <c r="LG22" i="46"/>
  <c r="LG21" i="46"/>
  <c r="LG25" i="46"/>
  <c r="LG14" i="46"/>
  <c r="LG19" i="46"/>
  <c r="LG15" i="46"/>
  <c r="LG18" i="46"/>
  <c r="K30" i="49"/>
  <c r="L71" i="51"/>
  <c r="K28" i="49"/>
  <c r="K31" i="49"/>
  <c r="L73" i="51" s="1"/>
  <c r="LF308" i="46"/>
  <c r="FE364" i="46"/>
  <c r="FE365" i="46"/>
  <c r="FE367" i="46" s="1"/>
  <c r="FE366" i="46"/>
  <c r="FF363" i="46" s="1"/>
  <c r="DE52" i="51"/>
  <c r="DF49" i="51" s="1"/>
  <c r="DE53" i="51"/>
  <c r="D106" i="52"/>
  <c r="I106" i="52" s="1"/>
  <c r="J105" i="52"/>
  <c r="DS60" i="51"/>
  <c r="DS59" i="51"/>
  <c r="DT56" i="51" s="1"/>
  <c r="LH28" i="46" l="1"/>
  <c r="LH26" i="46"/>
  <c r="LH20" i="46"/>
  <c r="LH23" i="46"/>
  <c r="FE369" i="46"/>
  <c r="L72" i="51"/>
  <c r="K32" i="49"/>
  <c r="L74" i="51" s="1"/>
  <c r="LG292" i="46"/>
  <c r="LI10" i="46"/>
  <c r="LH30" i="46"/>
  <c r="LH31" i="46"/>
  <c r="LH32" i="46"/>
  <c r="LH33" i="46"/>
  <c r="LH34" i="46"/>
  <c r="LH35" i="46"/>
  <c r="LH36" i="46"/>
  <c r="LH37" i="46"/>
  <c r="LH38" i="46"/>
  <c r="LH39" i="46"/>
  <c r="LH40" i="46"/>
  <c r="LH41" i="46"/>
  <c r="LH42" i="46"/>
  <c r="LH43" i="46"/>
  <c r="LH44" i="46"/>
  <c r="LH45" i="46"/>
  <c r="LH46" i="46"/>
  <c r="LH47" i="46"/>
  <c r="LH48" i="46"/>
  <c r="LH49" i="46"/>
  <c r="LH50" i="46"/>
  <c r="LH51" i="46"/>
  <c r="LH52" i="46"/>
  <c r="LH53" i="46"/>
  <c r="LH54" i="46"/>
  <c r="LH55" i="46"/>
  <c r="LH56" i="46"/>
  <c r="LH57" i="46"/>
  <c r="LH58" i="46"/>
  <c r="LH59" i="46"/>
  <c r="LH60" i="46"/>
  <c r="LH61" i="46"/>
  <c r="LH62" i="46"/>
  <c r="LH63" i="46"/>
  <c r="LH64" i="46"/>
  <c r="LH65" i="46"/>
  <c r="LH66" i="46"/>
  <c r="LH67" i="46"/>
  <c r="LH68" i="46"/>
  <c r="LH69" i="46"/>
  <c r="LH70" i="46"/>
  <c r="LH71" i="46"/>
  <c r="LH72" i="46"/>
  <c r="LH73" i="46"/>
  <c r="LH74" i="46"/>
  <c r="LH75" i="46"/>
  <c r="LH76" i="46"/>
  <c r="LH77" i="46"/>
  <c r="LH78" i="46"/>
  <c r="LH79" i="46"/>
  <c r="LH80" i="46"/>
  <c r="LH81" i="46"/>
  <c r="LH82" i="46"/>
  <c r="LH83" i="46"/>
  <c r="LH84" i="46"/>
  <c r="LH85" i="46"/>
  <c r="LH86" i="46"/>
  <c r="LH87" i="46"/>
  <c r="LH88" i="46"/>
  <c r="LH89" i="46"/>
  <c r="LH90" i="46"/>
  <c r="LH91" i="46"/>
  <c r="LH92" i="46"/>
  <c r="LH93" i="46"/>
  <c r="LH94" i="46"/>
  <c r="LH95" i="46"/>
  <c r="LH96" i="46"/>
  <c r="LH97" i="46"/>
  <c r="LH98" i="46"/>
  <c r="LH99" i="46"/>
  <c r="LH100" i="46"/>
  <c r="LH101" i="46"/>
  <c r="LH102" i="46"/>
  <c r="LH103" i="46"/>
  <c r="LH104" i="46"/>
  <c r="LH105" i="46"/>
  <c r="LH106" i="46"/>
  <c r="LH107" i="46"/>
  <c r="LH108" i="46"/>
  <c r="LH109" i="46"/>
  <c r="LH110" i="46"/>
  <c r="LH111" i="46"/>
  <c r="LH112" i="46"/>
  <c r="LH113" i="46"/>
  <c r="LH114" i="46"/>
  <c r="LH115" i="46"/>
  <c r="LH116" i="46"/>
  <c r="LH117" i="46"/>
  <c r="LH118" i="46"/>
  <c r="LH119" i="46"/>
  <c r="LH120" i="46"/>
  <c r="LH121" i="46"/>
  <c r="LH122" i="46"/>
  <c r="LH123" i="46"/>
  <c r="LH124" i="46"/>
  <c r="LH125" i="46"/>
  <c r="LH126" i="46"/>
  <c r="LH127" i="46"/>
  <c r="LH128" i="46"/>
  <c r="LH129" i="46"/>
  <c r="LH130" i="46"/>
  <c r="LH131" i="46"/>
  <c r="LH132" i="46"/>
  <c r="LH133" i="46"/>
  <c r="LH134" i="46"/>
  <c r="LH135" i="46"/>
  <c r="LH136" i="46"/>
  <c r="LH137" i="46"/>
  <c r="LH138" i="46"/>
  <c r="LH139" i="46"/>
  <c r="LH140" i="46"/>
  <c r="LH141" i="46"/>
  <c r="LH142" i="46"/>
  <c r="LH143" i="46"/>
  <c r="LH144" i="46"/>
  <c r="LH145" i="46"/>
  <c r="LH146" i="46"/>
  <c r="LH147" i="46"/>
  <c r="LH148" i="46"/>
  <c r="LH149" i="46"/>
  <c r="LH150" i="46"/>
  <c r="LH151" i="46"/>
  <c r="LH152" i="46"/>
  <c r="LH153" i="46"/>
  <c r="LH154" i="46"/>
  <c r="LH155" i="46"/>
  <c r="LH156" i="46"/>
  <c r="LH157" i="46"/>
  <c r="LH158" i="46"/>
  <c r="LH159" i="46"/>
  <c r="LH160" i="46"/>
  <c r="LH161" i="46"/>
  <c r="LH162" i="46"/>
  <c r="LH163" i="46"/>
  <c r="LH164" i="46"/>
  <c r="LH165" i="46"/>
  <c r="LH166" i="46"/>
  <c r="LH167" i="46"/>
  <c r="LH168" i="46"/>
  <c r="LH169" i="46"/>
  <c r="LH170" i="46"/>
  <c r="LH171" i="46"/>
  <c r="LH172" i="46"/>
  <c r="LH173" i="46"/>
  <c r="LH174" i="46"/>
  <c r="LH175" i="46"/>
  <c r="LH176" i="46"/>
  <c r="LH177" i="46"/>
  <c r="LH178" i="46"/>
  <c r="LH179" i="46"/>
  <c r="LH180" i="46"/>
  <c r="LH181" i="46"/>
  <c r="LH182" i="46"/>
  <c r="LH183" i="46"/>
  <c r="LH184" i="46"/>
  <c r="LH185" i="46"/>
  <c r="LH186" i="46"/>
  <c r="LH187" i="46"/>
  <c r="LH188" i="46"/>
  <c r="LH189" i="46"/>
  <c r="LH190" i="46"/>
  <c r="LH191" i="46"/>
  <c r="LH192" i="46"/>
  <c r="LH193" i="46"/>
  <c r="LH194" i="46"/>
  <c r="LH195" i="46"/>
  <c r="LH196" i="46"/>
  <c r="LH197" i="46"/>
  <c r="LH198" i="46"/>
  <c r="LH199" i="46"/>
  <c r="LH200" i="46"/>
  <c r="LH201" i="46"/>
  <c r="LH202" i="46"/>
  <c r="LH203" i="46"/>
  <c r="LH204" i="46"/>
  <c r="LH205" i="46"/>
  <c r="LH206" i="46"/>
  <c r="LH207" i="46"/>
  <c r="LH208" i="46"/>
  <c r="LH209" i="46"/>
  <c r="LH210" i="46"/>
  <c r="LH211" i="46"/>
  <c r="LH212" i="46"/>
  <c r="LH213" i="46"/>
  <c r="LH214" i="46"/>
  <c r="LH215" i="46"/>
  <c r="LH216" i="46"/>
  <c r="LH217" i="46"/>
  <c r="LH218" i="46"/>
  <c r="LH219" i="46"/>
  <c r="LH220" i="46"/>
  <c r="LH221" i="46"/>
  <c r="LH222" i="46"/>
  <c r="LH223" i="46"/>
  <c r="LH224" i="46"/>
  <c r="LH225" i="46"/>
  <c r="LH226" i="46"/>
  <c r="LH227" i="46"/>
  <c r="LH228" i="46"/>
  <c r="LH229" i="46"/>
  <c r="LH230" i="46"/>
  <c r="LH231" i="46"/>
  <c r="LH232" i="46"/>
  <c r="LH233" i="46"/>
  <c r="LH234" i="46"/>
  <c r="LH235" i="46"/>
  <c r="LH236" i="46"/>
  <c r="LH237" i="46"/>
  <c r="LH238" i="46"/>
  <c r="LH239" i="46"/>
  <c r="LH240" i="46"/>
  <c r="LH241" i="46"/>
  <c r="LH242" i="46"/>
  <c r="LH243" i="46"/>
  <c r="LH244" i="46"/>
  <c r="LH245" i="46"/>
  <c r="LH246" i="46"/>
  <c r="LH247" i="46"/>
  <c r="LH248" i="46"/>
  <c r="LH249" i="46"/>
  <c r="LH250" i="46"/>
  <c r="LH251" i="46"/>
  <c r="LH252" i="46"/>
  <c r="LH253" i="46"/>
  <c r="LH254" i="46"/>
  <c r="LH255" i="46"/>
  <c r="LH256" i="46"/>
  <c r="LH257" i="46"/>
  <c r="LH258" i="46"/>
  <c r="LH259" i="46"/>
  <c r="LH260" i="46"/>
  <c r="LH261" i="46"/>
  <c r="LH262" i="46"/>
  <c r="LH263" i="46"/>
  <c r="LH264" i="46"/>
  <c r="LH265" i="46"/>
  <c r="LH266" i="46"/>
  <c r="LH267" i="46"/>
  <c r="LH268" i="46"/>
  <c r="LH269" i="46"/>
  <c r="LH270" i="46"/>
  <c r="LH271" i="46"/>
  <c r="LH272" i="46"/>
  <c r="LH273" i="46"/>
  <c r="LH274" i="46"/>
  <c r="LH275" i="46"/>
  <c r="LH276" i="46"/>
  <c r="LH277" i="46"/>
  <c r="LH278" i="46"/>
  <c r="LH279" i="46"/>
  <c r="LH280" i="46"/>
  <c r="LH281" i="46"/>
  <c r="LH282" i="46"/>
  <c r="LH283" i="46"/>
  <c r="LH284" i="46"/>
  <c r="LH285" i="46"/>
  <c r="LH286" i="46"/>
  <c r="LH287" i="46"/>
  <c r="LH288" i="46"/>
  <c r="LH290" i="46"/>
  <c r="LH29" i="46"/>
  <c r="LH17" i="46"/>
  <c r="LH27" i="46"/>
  <c r="LH289" i="46"/>
  <c r="LH16" i="46"/>
  <c r="LH24" i="46"/>
  <c r="LH22" i="46"/>
  <c r="LH21" i="46"/>
  <c r="LH25" i="46"/>
  <c r="LH14" i="46"/>
  <c r="LH19" i="46"/>
  <c r="LH15" i="46"/>
  <c r="LH18" i="46"/>
  <c r="LG308" i="46"/>
  <c r="BX331" i="46"/>
  <c r="BW331" i="46" s="1"/>
  <c r="L25" i="51" s="1"/>
  <c r="FF364" i="46"/>
  <c r="FF365" i="46"/>
  <c r="FF367" i="46" s="1"/>
  <c r="FF366" i="46"/>
  <c r="FG363" i="46" s="1"/>
  <c r="DF52" i="51"/>
  <c r="DG49" i="51" s="1"/>
  <c r="DF53" i="51"/>
  <c r="D107" i="52"/>
  <c r="I107" i="52" s="1"/>
  <c r="J106" i="52"/>
  <c r="DT60" i="51"/>
  <c r="DT59" i="51"/>
  <c r="DU56" i="51" s="1"/>
  <c r="DK25" i="51" l="1"/>
  <c r="DL25" i="51"/>
  <c r="DM25" i="51"/>
  <c r="DN25" i="51"/>
  <c r="DO25" i="51"/>
  <c r="DP25" i="51"/>
  <c r="DQ25" i="51"/>
  <c r="DR25" i="51"/>
  <c r="DS25" i="51"/>
  <c r="DT25" i="51"/>
  <c r="DU25" i="51"/>
  <c r="LI28" i="46"/>
  <c r="LI26" i="46"/>
  <c r="LI20" i="46"/>
  <c r="LI23" i="46"/>
  <c r="FF369" i="46"/>
  <c r="LH292" i="46"/>
  <c r="LJ10" i="46"/>
  <c r="LI30" i="46"/>
  <c r="LI31" i="46"/>
  <c r="LI32" i="46"/>
  <c r="LI33" i="46"/>
  <c r="LI34" i="46"/>
  <c r="LI35" i="46"/>
  <c r="LI36" i="46"/>
  <c r="LI37" i="46"/>
  <c r="LI38" i="46"/>
  <c r="LI39" i="46"/>
  <c r="LI40" i="46"/>
  <c r="LI41" i="46"/>
  <c r="LI42" i="46"/>
  <c r="LI43" i="46"/>
  <c r="LI44" i="46"/>
  <c r="LI45" i="46"/>
  <c r="LI46" i="46"/>
  <c r="LI47" i="46"/>
  <c r="LI48" i="46"/>
  <c r="LI49" i="46"/>
  <c r="LI50" i="46"/>
  <c r="LI51" i="46"/>
  <c r="LI52" i="46"/>
  <c r="LI53" i="46"/>
  <c r="LI54" i="46"/>
  <c r="LI55" i="46"/>
  <c r="LI56" i="46"/>
  <c r="LI57" i="46"/>
  <c r="LI58" i="46"/>
  <c r="LI59" i="46"/>
  <c r="LI60" i="46"/>
  <c r="LI61" i="46"/>
  <c r="LI62" i="46"/>
  <c r="LI63" i="46"/>
  <c r="LI64" i="46"/>
  <c r="LI65" i="46"/>
  <c r="LI66" i="46"/>
  <c r="LI67" i="46"/>
  <c r="LI68" i="46"/>
  <c r="LI69" i="46"/>
  <c r="LI70" i="46"/>
  <c r="LI71" i="46"/>
  <c r="LI72" i="46"/>
  <c r="LI73" i="46"/>
  <c r="LI74" i="46"/>
  <c r="LI75" i="46"/>
  <c r="LI76" i="46"/>
  <c r="LI77" i="46"/>
  <c r="LI78" i="46"/>
  <c r="LI79" i="46"/>
  <c r="LI80" i="46"/>
  <c r="LI81" i="46"/>
  <c r="LI82" i="46"/>
  <c r="LI83" i="46"/>
  <c r="LI84" i="46"/>
  <c r="LI85" i="46"/>
  <c r="LI86" i="46"/>
  <c r="LI87" i="46"/>
  <c r="LI88" i="46"/>
  <c r="LI89" i="46"/>
  <c r="LI90" i="46"/>
  <c r="LI91" i="46"/>
  <c r="LI92" i="46"/>
  <c r="LI93" i="46"/>
  <c r="LI94" i="46"/>
  <c r="LI95" i="46"/>
  <c r="LI96" i="46"/>
  <c r="LI97" i="46"/>
  <c r="LI98" i="46"/>
  <c r="LI99" i="46"/>
  <c r="LI100" i="46"/>
  <c r="LI101" i="46"/>
  <c r="LI102" i="46"/>
  <c r="LI103" i="46"/>
  <c r="LI104" i="46"/>
  <c r="LI105" i="46"/>
  <c r="LI106" i="46"/>
  <c r="LI107" i="46"/>
  <c r="LI108" i="46"/>
  <c r="LI109" i="46"/>
  <c r="LI110" i="46"/>
  <c r="LI111" i="46"/>
  <c r="LI112" i="46"/>
  <c r="LI113" i="46"/>
  <c r="LI114" i="46"/>
  <c r="LI115" i="46"/>
  <c r="LI116" i="46"/>
  <c r="LI117" i="46"/>
  <c r="LI118" i="46"/>
  <c r="LI119" i="46"/>
  <c r="LI120" i="46"/>
  <c r="LI121" i="46"/>
  <c r="LI122" i="46"/>
  <c r="LI123" i="46"/>
  <c r="LI124" i="46"/>
  <c r="LI125" i="46"/>
  <c r="LI126" i="46"/>
  <c r="LI127" i="46"/>
  <c r="LI128" i="46"/>
  <c r="LI129" i="46"/>
  <c r="LI130" i="46"/>
  <c r="LI131" i="46"/>
  <c r="LI132" i="46"/>
  <c r="LI133" i="46"/>
  <c r="LI134" i="46"/>
  <c r="LI135" i="46"/>
  <c r="LI136" i="46"/>
  <c r="LI137" i="46"/>
  <c r="LI138" i="46"/>
  <c r="LI139" i="46"/>
  <c r="LI140" i="46"/>
  <c r="LI141" i="46"/>
  <c r="LI142" i="46"/>
  <c r="LI143" i="46"/>
  <c r="LI144" i="46"/>
  <c r="LI145" i="46"/>
  <c r="LI146" i="46"/>
  <c r="LI147" i="46"/>
  <c r="LI148" i="46"/>
  <c r="LI149" i="46"/>
  <c r="LI150" i="46"/>
  <c r="LI151" i="46"/>
  <c r="LI152" i="46"/>
  <c r="LI153" i="46"/>
  <c r="LI154" i="46"/>
  <c r="LI155" i="46"/>
  <c r="LI156" i="46"/>
  <c r="LI157" i="46"/>
  <c r="LI158" i="46"/>
  <c r="LI159" i="46"/>
  <c r="LI160" i="46"/>
  <c r="LI161" i="46"/>
  <c r="LI162" i="46"/>
  <c r="LI163" i="46"/>
  <c r="LI164" i="46"/>
  <c r="LI165" i="46"/>
  <c r="LI166" i="46"/>
  <c r="LI167" i="46"/>
  <c r="LI168" i="46"/>
  <c r="LI169" i="46"/>
  <c r="LI170" i="46"/>
  <c r="LI171" i="46"/>
  <c r="LI172" i="46"/>
  <c r="LI173" i="46"/>
  <c r="LI174" i="46"/>
  <c r="LI175" i="46"/>
  <c r="LI176" i="46"/>
  <c r="LI177" i="46"/>
  <c r="LI178" i="46"/>
  <c r="LI179" i="46"/>
  <c r="LI180" i="46"/>
  <c r="LI181" i="46"/>
  <c r="LI182" i="46"/>
  <c r="LI183" i="46"/>
  <c r="LI184" i="46"/>
  <c r="LI185" i="46"/>
  <c r="LI186" i="46"/>
  <c r="LI187" i="46"/>
  <c r="LI188" i="46"/>
  <c r="LI189" i="46"/>
  <c r="LI190" i="46"/>
  <c r="LI191" i="46"/>
  <c r="LI192" i="46"/>
  <c r="LI193" i="46"/>
  <c r="LI194" i="46"/>
  <c r="LI195" i="46"/>
  <c r="LI196" i="46"/>
  <c r="LI197" i="46"/>
  <c r="LI198" i="46"/>
  <c r="LI199" i="46"/>
  <c r="LI200" i="46"/>
  <c r="LI201" i="46"/>
  <c r="LI202" i="46"/>
  <c r="LI203" i="46"/>
  <c r="LI204" i="46"/>
  <c r="LI205" i="46"/>
  <c r="LI206" i="46"/>
  <c r="LI207" i="46"/>
  <c r="LI208" i="46"/>
  <c r="LI209" i="46"/>
  <c r="LI210" i="46"/>
  <c r="LI211" i="46"/>
  <c r="LI212" i="46"/>
  <c r="LI213" i="46"/>
  <c r="LI214" i="46"/>
  <c r="LI215" i="46"/>
  <c r="LI216" i="46"/>
  <c r="LI217" i="46"/>
  <c r="LI218" i="46"/>
  <c r="LI219" i="46"/>
  <c r="LI220" i="46"/>
  <c r="LI221" i="46"/>
  <c r="LI222" i="46"/>
  <c r="LI223" i="46"/>
  <c r="LI224" i="46"/>
  <c r="LI225" i="46"/>
  <c r="LI226" i="46"/>
  <c r="LI227" i="46"/>
  <c r="LI228" i="46"/>
  <c r="LI229" i="46"/>
  <c r="LI230" i="46"/>
  <c r="LI231" i="46"/>
  <c r="LI232" i="46"/>
  <c r="LI233" i="46"/>
  <c r="LI234" i="46"/>
  <c r="LI235" i="46"/>
  <c r="LI236" i="46"/>
  <c r="LI237" i="46"/>
  <c r="LI238" i="46"/>
  <c r="LI239" i="46"/>
  <c r="LI240" i="46"/>
  <c r="LI241" i="46"/>
  <c r="LI242" i="46"/>
  <c r="LI243" i="46"/>
  <c r="LI244" i="46"/>
  <c r="LI245" i="46"/>
  <c r="LI246" i="46"/>
  <c r="LI247" i="46"/>
  <c r="LI248" i="46"/>
  <c r="LI249" i="46"/>
  <c r="LI250" i="46"/>
  <c r="LI251" i="46"/>
  <c r="LI252" i="46"/>
  <c r="LI253" i="46"/>
  <c r="LI254" i="46"/>
  <c r="LI255" i="46"/>
  <c r="LI256" i="46"/>
  <c r="LI257" i="46"/>
  <c r="LI258" i="46"/>
  <c r="LI259" i="46"/>
  <c r="LI260" i="46"/>
  <c r="LI261" i="46"/>
  <c r="LI262" i="46"/>
  <c r="LI263" i="46"/>
  <c r="LI264" i="46"/>
  <c r="LI265" i="46"/>
  <c r="LI266" i="46"/>
  <c r="LI267" i="46"/>
  <c r="LI268" i="46"/>
  <c r="LI269" i="46"/>
  <c r="LI270" i="46"/>
  <c r="LI271" i="46"/>
  <c r="LI272" i="46"/>
  <c r="LI273" i="46"/>
  <c r="LI274" i="46"/>
  <c r="LI275" i="46"/>
  <c r="LI276" i="46"/>
  <c r="LI277" i="46"/>
  <c r="LI278" i="46"/>
  <c r="LI279" i="46"/>
  <c r="LI280" i="46"/>
  <c r="LI281" i="46"/>
  <c r="LI282" i="46"/>
  <c r="LI283" i="46"/>
  <c r="LI284" i="46"/>
  <c r="LI285" i="46"/>
  <c r="LI286" i="46"/>
  <c r="LI287" i="46"/>
  <c r="LI288" i="46"/>
  <c r="LI290" i="46"/>
  <c r="LI29" i="46"/>
  <c r="LI17" i="46"/>
  <c r="LI27" i="46"/>
  <c r="LI289" i="46"/>
  <c r="LI16" i="46"/>
  <c r="LI24" i="46"/>
  <c r="LI22" i="46"/>
  <c r="LI21" i="46"/>
  <c r="LI25" i="46"/>
  <c r="LI14" i="46"/>
  <c r="LI19" i="46"/>
  <c r="LI15" i="46"/>
  <c r="LI18" i="46"/>
  <c r="DV25" i="51"/>
  <c r="LH308" i="46"/>
  <c r="FG364" i="46"/>
  <c r="FG365" i="46"/>
  <c r="FG367" i="46" s="1"/>
  <c r="FG366" i="46"/>
  <c r="FH363" i="46" s="1"/>
  <c r="DG52" i="51"/>
  <c r="DH49" i="51" s="1"/>
  <c r="DG53" i="51"/>
  <c r="D108" i="52"/>
  <c r="I108" i="52" s="1"/>
  <c r="J107" i="52"/>
  <c r="DU59" i="51"/>
  <c r="DV56" i="51" s="1"/>
  <c r="DU60" i="51"/>
  <c r="LJ26" i="46" l="1"/>
  <c r="LJ20" i="46"/>
  <c r="LJ23" i="46"/>
  <c r="FG369" i="46"/>
  <c r="LJ28" i="46"/>
  <c r="LJ18" i="46"/>
  <c r="LI292" i="46"/>
  <c r="LK10" i="46"/>
  <c r="LJ30" i="46"/>
  <c r="LJ31" i="46"/>
  <c r="LJ32" i="46"/>
  <c r="LJ33" i="46"/>
  <c r="LJ34" i="46"/>
  <c r="LJ35" i="46"/>
  <c r="LJ36" i="46"/>
  <c r="LJ37" i="46"/>
  <c r="LJ38" i="46"/>
  <c r="LJ39" i="46"/>
  <c r="LJ40" i="46"/>
  <c r="LJ41" i="46"/>
  <c r="LJ42" i="46"/>
  <c r="LJ43" i="46"/>
  <c r="LJ44" i="46"/>
  <c r="LJ45" i="46"/>
  <c r="LJ46" i="46"/>
  <c r="LJ47" i="46"/>
  <c r="LJ48" i="46"/>
  <c r="LJ49" i="46"/>
  <c r="LJ50" i="46"/>
  <c r="LJ51" i="46"/>
  <c r="LJ52" i="46"/>
  <c r="LJ53" i="46"/>
  <c r="LJ54" i="46"/>
  <c r="LJ55" i="46"/>
  <c r="LJ56" i="46"/>
  <c r="LJ57" i="46"/>
  <c r="LJ58" i="46"/>
  <c r="LJ59" i="46"/>
  <c r="LJ60" i="46"/>
  <c r="LJ61" i="46"/>
  <c r="LJ62" i="46"/>
  <c r="LJ63" i="46"/>
  <c r="LJ64" i="46"/>
  <c r="LJ65" i="46"/>
  <c r="LJ66" i="46"/>
  <c r="LJ67" i="46"/>
  <c r="LJ68" i="46"/>
  <c r="LJ69" i="46"/>
  <c r="LJ70" i="46"/>
  <c r="LJ71" i="46"/>
  <c r="LJ72" i="46"/>
  <c r="LJ73" i="46"/>
  <c r="LJ74" i="46"/>
  <c r="LJ75" i="46"/>
  <c r="LJ76" i="46"/>
  <c r="LJ77" i="46"/>
  <c r="LJ78" i="46"/>
  <c r="LJ79" i="46"/>
  <c r="LJ80" i="46"/>
  <c r="LJ81" i="46"/>
  <c r="LJ82" i="46"/>
  <c r="LJ83" i="46"/>
  <c r="LJ84" i="46"/>
  <c r="LJ85" i="46"/>
  <c r="LJ86" i="46"/>
  <c r="LJ87" i="46"/>
  <c r="LJ88" i="46"/>
  <c r="LJ89" i="46"/>
  <c r="LJ90" i="46"/>
  <c r="LJ91" i="46"/>
  <c r="LJ92" i="46"/>
  <c r="LJ93" i="46"/>
  <c r="LJ94" i="46"/>
  <c r="LJ95" i="46"/>
  <c r="LJ96" i="46"/>
  <c r="LJ97" i="46"/>
  <c r="LJ98" i="46"/>
  <c r="LJ99" i="46"/>
  <c r="LJ100" i="46"/>
  <c r="LJ101" i="46"/>
  <c r="LJ102" i="46"/>
  <c r="LJ103" i="46"/>
  <c r="LJ104" i="46"/>
  <c r="LJ105" i="46"/>
  <c r="LJ106" i="46"/>
  <c r="LJ107" i="46"/>
  <c r="LJ108" i="46"/>
  <c r="LJ109" i="46"/>
  <c r="LJ110" i="46"/>
  <c r="LJ111" i="46"/>
  <c r="LJ112" i="46"/>
  <c r="LJ113" i="46"/>
  <c r="LJ114" i="46"/>
  <c r="LJ115" i="46"/>
  <c r="LJ116" i="46"/>
  <c r="LJ117" i="46"/>
  <c r="LJ118" i="46"/>
  <c r="LJ119" i="46"/>
  <c r="LJ120" i="46"/>
  <c r="LJ121" i="46"/>
  <c r="LJ122" i="46"/>
  <c r="LJ123" i="46"/>
  <c r="LJ124" i="46"/>
  <c r="LJ125" i="46"/>
  <c r="LJ126" i="46"/>
  <c r="LJ127" i="46"/>
  <c r="LJ128" i="46"/>
  <c r="LJ129" i="46"/>
  <c r="LJ130" i="46"/>
  <c r="LJ131" i="46"/>
  <c r="LJ132" i="46"/>
  <c r="LJ133" i="46"/>
  <c r="LJ134" i="46"/>
  <c r="LJ135" i="46"/>
  <c r="LJ136" i="46"/>
  <c r="LJ137" i="46"/>
  <c r="LJ138" i="46"/>
  <c r="LJ139" i="46"/>
  <c r="LJ140" i="46"/>
  <c r="LJ141" i="46"/>
  <c r="LJ142" i="46"/>
  <c r="LJ143" i="46"/>
  <c r="LJ144" i="46"/>
  <c r="LJ145" i="46"/>
  <c r="LJ146" i="46"/>
  <c r="LJ147" i="46"/>
  <c r="LJ148" i="46"/>
  <c r="LJ149" i="46"/>
  <c r="LJ150" i="46"/>
  <c r="LJ151" i="46"/>
  <c r="LJ152" i="46"/>
  <c r="LJ153" i="46"/>
  <c r="LJ154" i="46"/>
  <c r="LJ155" i="46"/>
  <c r="LJ156" i="46"/>
  <c r="LJ157" i="46"/>
  <c r="LJ158" i="46"/>
  <c r="LJ159" i="46"/>
  <c r="LJ160" i="46"/>
  <c r="LJ161" i="46"/>
  <c r="LJ162" i="46"/>
  <c r="LJ163" i="46"/>
  <c r="LJ164" i="46"/>
  <c r="LJ165" i="46"/>
  <c r="LJ166" i="46"/>
  <c r="LJ167" i="46"/>
  <c r="LJ168" i="46"/>
  <c r="LJ169" i="46"/>
  <c r="LJ170" i="46"/>
  <c r="LJ171" i="46"/>
  <c r="LJ172" i="46"/>
  <c r="LJ173" i="46"/>
  <c r="LJ174" i="46"/>
  <c r="LJ175" i="46"/>
  <c r="LJ176" i="46"/>
  <c r="LJ177" i="46"/>
  <c r="LJ178" i="46"/>
  <c r="LJ179" i="46"/>
  <c r="LJ180" i="46"/>
  <c r="LJ181" i="46"/>
  <c r="LJ182" i="46"/>
  <c r="LJ183" i="46"/>
  <c r="LJ184" i="46"/>
  <c r="LJ185" i="46"/>
  <c r="LJ186" i="46"/>
  <c r="LJ187" i="46"/>
  <c r="LJ188" i="46"/>
  <c r="LJ189" i="46"/>
  <c r="LJ190" i="46"/>
  <c r="LJ191" i="46"/>
  <c r="LJ192" i="46"/>
  <c r="LJ193" i="46"/>
  <c r="LJ194" i="46"/>
  <c r="LJ195" i="46"/>
  <c r="LJ196" i="46"/>
  <c r="LJ197" i="46"/>
  <c r="LJ198" i="46"/>
  <c r="LJ199" i="46"/>
  <c r="LJ200" i="46"/>
  <c r="LJ201" i="46"/>
  <c r="LJ202" i="46"/>
  <c r="LJ203" i="46"/>
  <c r="LJ204" i="46"/>
  <c r="LJ205" i="46"/>
  <c r="LJ206" i="46"/>
  <c r="LJ207" i="46"/>
  <c r="LJ208" i="46"/>
  <c r="LJ209" i="46"/>
  <c r="LJ210" i="46"/>
  <c r="LJ211" i="46"/>
  <c r="LJ212" i="46"/>
  <c r="LJ213" i="46"/>
  <c r="LJ214" i="46"/>
  <c r="LJ215" i="46"/>
  <c r="LJ216" i="46"/>
  <c r="LJ217" i="46"/>
  <c r="LJ218" i="46"/>
  <c r="LJ219" i="46"/>
  <c r="LJ220" i="46"/>
  <c r="LJ221" i="46"/>
  <c r="LJ222" i="46"/>
  <c r="LJ223" i="46"/>
  <c r="LJ224" i="46"/>
  <c r="LJ225" i="46"/>
  <c r="LJ226" i="46"/>
  <c r="LJ227" i="46"/>
  <c r="LJ228" i="46"/>
  <c r="LJ229" i="46"/>
  <c r="LJ230" i="46"/>
  <c r="LJ231" i="46"/>
  <c r="LJ232" i="46"/>
  <c r="LJ233" i="46"/>
  <c r="LJ234" i="46"/>
  <c r="LJ235" i="46"/>
  <c r="LJ236" i="46"/>
  <c r="LJ237" i="46"/>
  <c r="LJ238" i="46"/>
  <c r="LJ239" i="46"/>
  <c r="LJ240" i="46"/>
  <c r="LJ241" i="46"/>
  <c r="LJ242" i="46"/>
  <c r="LJ243" i="46"/>
  <c r="LJ244" i="46"/>
  <c r="LJ245" i="46"/>
  <c r="LJ246" i="46"/>
  <c r="LJ247" i="46"/>
  <c r="LJ248" i="46"/>
  <c r="LJ249" i="46"/>
  <c r="LJ250" i="46"/>
  <c r="LJ251" i="46"/>
  <c r="LJ252" i="46"/>
  <c r="LJ253" i="46"/>
  <c r="LJ254" i="46"/>
  <c r="LJ255" i="46"/>
  <c r="LJ256" i="46"/>
  <c r="LJ257" i="46"/>
  <c r="LJ258" i="46"/>
  <c r="LJ259" i="46"/>
  <c r="LJ260" i="46"/>
  <c r="LJ261" i="46"/>
  <c r="LJ262" i="46"/>
  <c r="LJ263" i="46"/>
  <c r="LJ264" i="46"/>
  <c r="LJ265" i="46"/>
  <c r="LJ266" i="46"/>
  <c r="LJ267" i="46"/>
  <c r="LJ268" i="46"/>
  <c r="LJ269" i="46"/>
  <c r="LJ270" i="46"/>
  <c r="LJ271" i="46"/>
  <c r="LJ272" i="46"/>
  <c r="LJ273" i="46"/>
  <c r="LJ274" i="46"/>
  <c r="LJ275" i="46"/>
  <c r="LJ276" i="46"/>
  <c r="LJ277" i="46"/>
  <c r="LJ278" i="46"/>
  <c r="LJ279" i="46"/>
  <c r="LJ280" i="46"/>
  <c r="LJ281" i="46"/>
  <c r="LJ282" i="46"/>
  <c r="LJ283" i="46"/>
  <c r="LJ284" i="46"/>
  <c r="LJ285" i="46"/>
  <c r="LJ286" i="46"/>
  <c r="LJ287" i="46"/>
  <c r="LJ288" i="46"/>
  <c r="LJ290" i="46"/>
  <c r="LJ29" i="46"/>
  <c r="LJ17" i="46"/>
  <c r="LJ27" i="46"/>
  <c r="LJ289" i="46"/>
  <c r="LJ16" i="46"/>
  <c r="LJ24" i="46"/>
  <c r="LJ22" i="46"/>
  <c r="LJ21" i="46"/>
  <c r="LJ25" i="46"/>
  <c r="LJ14" i="46"/>
  <c r="LJ19" i="46"/>
  <c r="LJ15" i="46"/>
  <c r="LI308" i="46"/>
  <c r="FH364" i="46"/>
  <c r="FH365" i="46"/>
  <c r="FH367" i="46" s="1"/>
  <c r="FH366" i="46"/>
  <c r="FI363" i="46" s="1"/>
  <c r="DH52" i="51"/>
  <c r="DI49" i="51" s="1"/>
  <c r="DH53" i="51"/>
  <c r="J108" i="52"/>
  <c r="D109" i="52"/>
  <c r="I109" i="52" s="1"/>
  <c r="DV59" i="51"/>
  <c r="DW56" i="51" s="1"/>
  <c r="DV60" i="51"/>
  <c r="LK26" i="46" l="1"/>
  <c r="LK20" i="46"/>
  <c r="LK23" i="46"/>
  <c r="FH369" i="46"/>
  <c r="LK28" i="46"/>
  <c r="LK18" i="46"/>
  <c r="LJ292" i="46"/>
  <c r="LL10" i="46"/>
  <c r="LK30" i="46"/>
  <c r="LK31" i="46"/>
  <c r="LK32" i="46"/>
  <c r="LK33" i="46"/>
  <c r="LK34" i="46"/>
  <c r="LK35" i="46"/>
  <c r="LK36" i="46"/>
  <c r="LK37" i="46"/>
  <c r="LK38" i="46"/>
  <c r="LK39" i="46"/>
  <c r="LK40" i="46"/>
  <c r="LK41" i="46"/>
  <c r="LK42" i="46"/>
  <c r="LK43" i="46"/>
  <c r="LK44" i="46"/>
  <c r="LK45" i="46"/>
  <c r="LK46" i="46"/>
  <c r="LK47" i="46"/>
  <c r="LK48" i="46"/>
  <c r="LK49" i="46"/>
  <c r="LK50" i="46"/>
  <c r="LK51" i="46"/>
  <c r="LK52" i="46"/>
  <c r="LK53" i="46"/>
  <c r="LK54" i="46"/>
  <c r="LK55" i="46"/>
  <c r="LK56" i="46"/>
  <c r="LK57" i="46"/>
  <c r="LK58" i="46"/>
  <c r="LK59" i="46"/>
  <c r="LK60" i="46"/>
  <c r="LK61" i="46"/>
  <c r="LK62" i="46"/>
  <c r="LK63" i="46"/>
  <c r="LK64" i="46"/>
  <c r="LK65" i="46"/>
  <c r="LK66" i="46"/>
  <c r="LK67" i="46"/>
  <c r="LK68" i="46"/>
  <c r="LK69" i="46"/>
  <c r="LK70" i="46"/>
  <c r="LK71" i="46"/>
  <c r="LK72" i="46"/>
  <c r="LK73" i="46"/>
  <c r="LK74" i="46"/>
  <c r="LK75" i="46"/>
  <c r="LK76" i="46"/>
  <c r="LK77" i="46"/>
  <c r="LK78" i="46"/>
  <c r="LK79" i="46"/>
  <c r="LK80" i="46"/>
  <c r="LK81" i="46"/>
  <c r="LK82" i="46"/>
  <c r="LK83" i="46"/>
  <c r="LK84" i="46"/>
  <c r="LK85" i="46"/>
  <c r="LK86" i="46"/>
  <c r="LK87" i="46"/>
  <c r="LK88" i="46"/>
  <c r="LK89" i="46"/>
  <c r="LK90" i="46"/>
  <c r="LK91" i="46"/>
  <c r="LK92" i="46"/>
  <c r="LK93" i="46"/>
  <c r="LK94" i="46"/>
  <c r="LK95" i="46"/>
  <c r="LK96" i="46"/>
  <c r="LK97" i="46"/>
  <c r="LK98" i="46"/>
  <c r="LK99" i="46"/>
  <c r="LK100" i="46"/>
  <c r="LK101" i="46"/>
  <c r="LK102" i="46"/>
  <c r="LK103" i="46"/>
  <c r="LK104" i="46"/>
  <c r="LK105" i="46"/>
  <c r="LK106" i="46"/>
  <c r="LK107" i="46"/>
  <c r="LK108" i="46"/>
  <c r="LK109" i="46"/>
  <c r="LK110" i="46"/>
  <c r="LK111" i="46"/>
  <c r="LK112" i="46"/>
  <c r="LK113" i="46"/>
  <c r="LK114" i="46"/>
  <c r="LK115" i="46"/>
  <c r="LK116" i="46"/>
  <c r="LK117" i="46"/>
  <c r="LK118" i="46"/>
  <c r="LK119" i="46"/>
  <c r="LK120" i="46"/>
  <c r="LK121" i="46"/>
  <c r="LK122" i="46"/>
  <c r="LK123" i="46"/>
  <c r="LK124" i="46"/>
  <c r="LK125" i="46"/>
  <c r="LK126" i="46"/>
  <c r="LK127" i="46"/>
  <c r="LK128" i="46"/>
  <c r="LK129" i="46"/>
  <c r="LK130" i="46"/>
  <c r="LK131" i="46"/>
  <c r="LK132" i="46"/>
  <c r="LK133" i="46"/>
  <c r="LK134" i="46"/>
  <c r="LK135" i="46"/>
  <c r="LK136" i="46"/>
  <c r="LK137" i="46"/>
  <c r="LK138" i="46"/>
  <c r="LK139" i="46"/>
  <c r="LK140" i="46"/>
  <c r="LK141" i="46"/>
  <c r="LK142" i="46"/>
  <c r="LK143" i="46"/>
  <c r="LK144" i="46"/>
  <c r="LK145" i="46"/>
  <c r="LK146" i="46"/>
  <c r="LK147" i="46"/>
  <c r="LK148" i="46"/>
  <c r="LK149" i="46"/>
  <c r="LK150" i="46"/>
  <c r="LK151" i="46"/>
  <c r="LK152" i="46"/>
  <c r="LK153" i="46"/>
  <c r="LK154" i="46"/>
  <c r="LK155" i="46"/>
  <c r="LK156" i="46"/>
  <c r="LK157" i="46"/>
  <c r="LK158" i="46"/>
  <c r="LK159" i="46"/>
  <c r="LK160" i="46"/>
  <c r="LK161" i="46"/>
  <c r="LK162" i="46"/>
  <c r="LK163" i="46"/>
  <c r="LK164" i="46"/>
  <c r="LK165" i="46"/>
  <c r="LK166" i="46"/>
  <c r="LK167" i="46"/>
  <c r="LK168" i="46"/>
  <c r="LK169" i="46"/>
  <c r="LK170" i="46"/>
  <c r="LK171" i="46"/>
  <c r="LK172" i="46"/>
  <c r="LK173" i="46"/>
  <c r="LK174" i="46"/>
  <c r="LK175" i="46"/>
  <c r="LK176" i="46"/>
  <c r="LK177" i="46"/>
  <c r="LK178" i="46"/>
  <c r="LK179" i="46"/>
  <c r="LK180" i="46"/>
  <c r="LK181" i="46"/>
  <c r="LK182" i="46"/>
  <c r="LK183" i="46"/>
  <c r="LK184" i="46"/>
  <c r="LK185" i="46"/>
  <c r="LK186" i="46"/>
  <c r="LK187" i="46"/>
  <c r="LK188" i="46"/>
  <c r="LK189" i="46"/>
  <c r="LK190" i="46"/>
  <c r="LK191" i="46"/>
  <c r="LK192" i="46"/>
  <c r="LK193" i="46"/>
  <c r="LK194" i="46"/>
  <c r="LK195" i="46"/>
  <c r="LK196" i="46"/>
  <c r="LK197" i="46"/>
  <c r="LK198" i="46"/>
  <c r="LK199" i="46"/>
  <c r="LK200" i="46"/>
  <c r="LK201" i="46"/>
  <c r="LK202" i="46"/>
  <c r="LK203" i="46"/>
  <c r="LK204" i="46"/>
  <c r="LK205" i="46"/>
  <c r="LK206" i="46"/>
  <c r="LK207" i="46"/>
  <c r="LK208" i="46"/>
  <c r="LK209" i="46"/>
  <c r="LK210" i="46"/>
  <c r="LK211" i="46"/>
  <c r="LK212" i="46"/>
  <c r="LK213" i="46"/>
  <c r="LK214" i="46"/>
  <c r="LK215" i="46"/>
  <c r="LK216" i="46"/>
  <c r="LK217" i="46"/>
  <c r="LK218" i="46"/>
  <c r="LK219" i="46"/>
  <c r="LK220" i="46"/>
  <c r="LK221" i="46"/>
  <c r="LK222" i="46"/>
  <c r="LK223" i="46"/>
  <c r="LK224" i="46"/>
  <c r="LK225" i="46"/>
  <c r="LK226" i="46"/>
  <c r="LK227" i="46"/>
  <c r="LK228" i="46"/>
  <c r="LK229" i="46"/>
  <c r="LK230" i="46"/>
  <c r="LK231" i="46"/>
  <c r="LK232" i="46"/>
  <c r="LK233" i="46"/>
  <c r="LK234" i="46"/>
  <c r="LK235" i="46"/>
  <c r="LK236" i="46"/>
  <c r="LK237" i="46"/>
  <c r="LK238" i="46"/>
  <c r="LK239" i="46"/>
  <c r="LK240" i="46"/>
  <c r="LK241" i="46"/>
  <c r="LK242" i="46"/>
  <c r="LK243" i="46"/>
  <c r="LK244" i="46"/>
  <c r="LK245" i="46"/>
  <c r="LK246" i="46"/>
  <c r="LK247" i="46"/>
  <c r="LK248" i="46"/>
  <c r="LK249" i="46"/>
  <c r="LK250" i="46"/>
  <c r="LK251" i="46"/>
  <c r="LK252" i="46"/>
  <c r="LK253" i="46"/>
  <c r="LK254" i="46"/>
  <c r="LK255" i="46"/>
  <c r="LK256" i="46"/>
  <c r="LK257" i="46"/>
  <c r="LK258" i="46"/>
  <c r="LK259" i="46"/>
  <c r="LK260" i="46"/>
  <c r="LK261" i="46"/>
  <c r="LK262" i="46"/>
  <c r="LK263" i="46"/>
  <c r="LK264" i="46"/>
  <c r="LK265" i="46"/>
  <c r="LK266" i="46"/>
  <c r="LK267" i="46"/>
  <c r="LK268" i="46"/>
  <c r="LK269" i="46"/>
  <c r="LK270" i="46"/>
  <c r="LK271" i="46"/>
  <c r="LK272" i="46"/>
  <c r="LK273" i="46"/>
  <c r="LK274" i="46"/>
  <c r="LK275" i="46"/>
  <c r="LK276" i="46"/>
  <c r="LK277" i="46"/>
  <c r="LK278" i="46"/>
  <c r="LK279" i="46"/>
  <c r="LK280" i="46"/>
  <c r="LK281" i="46"/>
  <c r="LK282" i="46"/>
  <c r="LK283" i="46"/>
  <c r="LK284" i="46"/>
  <c r="LK285" i="46"/>
  <c r="LK286" i="46"/>
  <c r="LK287" i="46"/>
  <c r="LK288" i="46"/>
  <c r="LK290" i="46"/>
  <c r="LK29" i="46"/>
  <c r="LK17" i="46"/>
  <c r="LK27" i="46"/>
  <c r="LK289" i="46"/>
  <c r="LK16" i="46"/>
  <c r="LK24" i="46"/>
  <c r="LK22" i="46"/>
  <c r="LK21" i="46"/>
  <c r="LK25" i="46"/>
  <c r="LK14" i="46"/>
  <c r="LK19" i="46"/>
  <c r="LK15" i="46"/>
  <c r="LJ308" i="46"/>
  <c r="FI364" i="46"/>
  <c r="FI365" i="46"/>
  <c r="FI367" i="46" s="1"/>
  <c r="FI366" i="46"/>
  <c r="FJ363" i="46" s="1"/>
  <c r="DI52" i="51"/>
  <c r="DJ49" i="51" s="1"/>
  <c r="DI53" i="51"/>
  <c r="J109" i="52"/>
  <c r="D110" i="52"/>
  <c r="I110" i="52" s="1"/>
  <c r="DW59" i="51"/>
  <c r="DX56" i="51" s="1"/>
  <c r="DW60" i="51"/>
  <c r="LL26" i="46" l="1"/>
  <c r="LL20" i="46"/>
  <c r="LL23" i="46"/>
  <c r="FI369" i="46"/>
  <c r="LL28" i="46"/>
  <c r="LL18" i="46"/>
  <c r="LK292" i="46"/>
  <c r="LM10" i="46"/>
  <c r="LL30" i="46"/>
  <c r="LL31" i="46"/>
  <c r="LL32" i="46"/>
  <c r="LL33" i="46"/>
  <c r="LL34" i="46"/>
  <c r="LL35" i="46"/>
  <c r="LL36" i="46"/>
  <c r="LL37" i="46"/>
  <c r="LL38" i="46"/>
  <c r="LL39" i="46"/>
  <c r="LL40" i="46"/>
  <c r="LL41" i="46"/>
  <c r="LL42" i="46"/>
  <c r="LL43" i="46"/>
  <c r="LL44" i="46"/>
  <c r="LL45" i="46"/>
  <c r="LL46" i="46"/>
  <c r="LL47" i="46"/>
  <c r="LL48" i="46"/>
  <c r="LL49" i="46"/>
  <c r="LL50" i="46"/>
  <c r="LL51" i="46"/>
  <c r="LL52" i="46"/>
  <c r="LL53" i="46"/>
  <c r="LL54" i="46"/>
  <c r="LL55" i="46"/>
  <c r="LL56" i="46"/>
  <c r="LL57" i="46"/>
  <c r="LL58" i="46"/>
  <c r="LL59" i="46"/>
  <c r="LL60" i="46"/>
  <c r="LL61" i="46"/>
  <c r="LL62" i="46"/>
  <c r="LL63" i="46"/>
  <c r="LL64" i="46"/>
  <c r="LL65" i="46"/>
  <c r="LL66" i="46"/>
  <c r="LL67" i="46"/>
  <c r="LL68" i="46"/>
  <c r="LL69" i="46"/>
  <c r="LL70" i="46"/>
  <c r="LL71" i="46"/>
  <c r="LL72" i="46"/>
  <c r="LL73" i="46"/>
  <c r="LL74" i="46"/>
  <c r="LL75" i="46"/>
  <c r="LL76" i="46"/>
  <c r="LL77" i="46"/>
  <c r="LL78" i="46"/>
  <c r="LL79" i="46"/>
  <c r="LL80" i="46"/>
  <c r="LL81" i="46"/>
  <c r="LL82" i="46"/>
  <c r="LL83" i="46"/>
  <c r="LL84" i="46"/>
  <c r="LL85" i="46"/>
  <c r="LL86" i="46"/>
  <c r="LL87" i="46"/>
  <c r="LL88" i="46"/>
  <c r="LL89" i="46"/>
  <c r="LL90" i="46"/>
  <c r="LL91" i="46"/>
  <c r="LL92" i="46"/>
  <c r="LL93" i="46"/>
  <c r="LL94" i="46"/>
  <c r="LL95" i="46"/>
  <c r="LL96" i="46"/>
  <c r="LL97" i="46"/>
  <c r="LL98" i="46"/>
  <c r="LL99" i="46"/>
  <c r="LL100" i="46"/>
  <c r="LL101" i="46"/>
  <c r="LL102" i="46"/>
  <c r="LL103" i="46"/>
  <c r="LL104" i="46"/>
  <c r="LL105" i="46"/>
  <c r="LL106" i="46"/>
  <c r="LL107" i="46"/>
  <c r="LL108" i="46"/>
  <c r="LL109" i="46"/>
  <c r="LL110" i="46"/>
  <c r="LL111" i="46"/>
  <c r="LL112" i="46"/>
  <c r="LL113" i="46"/>
  <c r="LL114" i="46"/>
  <c r="LL115" i="46"/>
  <c r="LL116" i="46"/>
  <c r="LL117" i="46"/>
  <c r="LL118" i="46"/>
  <c r="LL119" i="46"/>
  <c r="LL120" i="46"/>
  <c r="LL121" i="46"/>
  <c r="LL122" i="46"/>
  <c r="LL123" i="46"/>
  <c r="LL124" i="46"/>
  <c r="LL125" i="46"/>
  <c r="LL126" i="46"/>
  <c r="LL127" i="46"/>
  <c r="LL128" i="46"/>
  <c r="LL129" i="46"/>
  <c r="LL130" i="46"/>
  <c r="LL131" i="46"/>
  <c r="LL132" i="46"/>
  <c r="LL133" i="46"/>
  <c r="LL134" i="46"/>
  <c r="LL135" i="46"/>
  <c r="LL136" i="46"/>
  <c r="LL137" i="46"/>
  <c r="LL138" i="46"/>
  <c r="LL139" i="46"/>
  <c r="LL140" i="46"/>
  <c r="LL141" i="46"/>
  <c r="LL142" i="46"/>
  <c r="LL143" i="46"/>
  <c r="LL144" i="46"/>
  <c r="LL145" i="46"/>
  <c r="LL146" i="46"/>
  <c r="LL147" i="46"/>
  <c r="LL148" i="46"/>
  <c r="LL149" i="46"/>
  <c r="LL150" i="46"/>
  <c r="LL151" i="46"/>
  <c r="LL152" i="46"/>
  <c r="LL153" i="46"/>
  <c r="LL154" i="46"/>
  <c r="LL155" i="46"/>
  <c r="LL156" i="46"/>
  <c r="LL157" i="46"/>
  <c r="LL158" i="46"/>
  <c r="LL159" i="46"/>
  <c r="LL160" i="46"/>
  <c r="LL161" i="46"/>
  <c r="LL162" i="46"/>
  <c r="LL163" i="46"/>
  <c r="LL164" i="46"/>
  <c r="LL165" i="46"/>
  <c r="LL166" i="46"/>
  <c r="LL167" i="46"/>
  <c r="LL168" i="46"/>
  <c r="LL169" i="46"/>
  <c r="LL170" i="46"/>
  <c r="LL171" i="46"/>
  <c r="LL172" i="46"/>
  <c r="LL173" i="46"/>
  <c r="LL174" i="46"/>
  <c r="LL175" i="46"/>
  <c r="LL176" i="46"/>
  <c r="LL177" i="46"/>
  <c r="LL178" i="46"/>
  <c r="LL179" i="46"/>
  <c r="LL180" i="46"/>
  <c r="LL181" i="46"/>
  <c r="LL182" i="46"/>
  <c r="LL183" i="46"/>
  <c r="LL184" i="46"/>
  <c r="LL185" i="46"/>
  <c r="LL186" i="46"/>
  <c r="LL187" i="46"/>
  <c r="LL188" i="46"/>
  <c r="LL189" i="46"/>
  <c r="LL190" i="46"/>
  <c r="LL191" i="46"/>
  <c r="LL192" i="46"/>
  <c r="LL193" i="46"/>
  <c r="LL194" i="46"/>
  <c r="LL195" i="46"/>
  <c r="LL196" i="46"/>
  <c r="LL197" i="46"/>
  <c r="LL198" i="46"/>
  <c r="LL199" i="46"/>
  <c r="LL200" i="46"/>
  <c r="LL201" i="46"/>
  <c r="LL202" i="46"/>
  <c r="LL203" i="46"/>
  <c r="LL204" i="46"/>
  <c r="LL205" i="46"/>
  <c r="LL206" i="46"/>
  <c r="LL207" i="46"/>
  <c r="LL208" i="46"/>
  <c r="LL209" i="46"/>
  <c r="LL210" i="46"/>
  <c r="LL211" i="46"/>
  <c r="LL212" i="46"/>
  <c r="LL213" i="46"/>
  <c r="LL214" i="46"/>
  <c r="LL215" i="46"/>
  <c r="LL216" i="46"/>
  <c r="LL217" i="46"/>
  <c r="LL218" i="46"/>
  <c r="LL219" i="46"/>
  <c r="LL220" i="46"/>
  <c r="LL221" i="46"/>
  <c r="LL222" i="46"/>
  <c r="LL223" i="46"/>
  <c r="LL224" i="46"/>
  <c r="LL225" i="46"/>
  <c r="LL226" i="46"/>
  <c r="LL227" i="46"/>
  <c r="LL228" i="46"/>
  <c r="LL229" i="46"/>
  <c r="LL230" i="46"/>
  <c r="LL231" i="46"/>
  <c r="LL232" i="46"/>
  <c r="LL233" i="46"/>
  <c r="LL234" i="46"/>
  <c r="LL235" i="46"/>
  <c r="LL236" i="46"/>
  <c r="LL237" i="46"/>
  <c r="LL238" i="46"/>
  <c r="LL239" i="46"/>
  <c r="LL240" i="46"/>
  <c r="LL241" i="46"/>
  <c r="LL242" i="46"/>
  <c r="LL243" i="46"/>
  <c r="LL244" i="46"/>
  <c r="LL245" i="46"/>
  <c r="LL246" i="46"/>
  <c r="LL247" i="46"/>
  <c r="LL248" i="46"/>
  <c r="LL249" i="46"/>
  <c r="LL250" i="46"/>
  <c r="LL251" i="46"/>
  <c r="LL252" i="46"/>
  <c r="LL253" i="46"/>
  <c r="LL254" i="46"/>
  <c r="LL255" i="46"/>
  <c r="LL256" i="46"/>
  <c r="LL257" i="46"/>
  <c r="LL258" i="46"/>
  <c r="LL259" i="46"/>
  <c r="LL260" i="46"/>
  <c r="LL261" i="46"/>
  <c r="LL262" i="46"/>
  <c r="LL263" i="46"/>
  <c r="LL264" i="46"/>
  <c r="LL265" i="46"/>
  <c r="LL266" i="46"/>
  <c r="LL267" i="46"/>
  <c r="LL268" i="46"/>
  <c r="LL269" i="46"/>
  <c r="LL270" i="46"/>
  <c r="LL271" i="46"/>
  <c r="LL272" i="46"/>
  <c r="LL273" i="46"/>
  <c r="LL274" i="46"/>
  <c r="LL275" i="46"/>
  <c r="LL276" i="46"/>
  <c r="LL277" i="46"/>
  <c r="LL278" i="46"/>
  <c r="LL279" i="46"/>
  <c r="LL280" i="46"/>
  <c r="LL281" i="46"/>
  <c r="LL282" i="46"/>
  <c r="LL283" i="46"/>
  <c r="LL284" i="46"/>
  <c r="LL285" i="46"/>
  <c r="LL286" i="46"/>
  <c r="LL287" i="46"/>
  <c r="LL288" i="46"/>
  <c r="LL290" i="46"/>
  <c r="LL29" i="46"/>
  <c r="LL17" i="46"/>
  <c r="LL27" i="46"/>
  <c r="LL289" i="46"/>
  <c r="LL16" i="46"/>
  <c r="LL24" i="46"/>
  <c r="LL22" i="46"/>
  <c r="LL21" i="46"/>
  <c r="LL25" i="46"/>
  <c r="LL14" i="46"/>
  <c r="LL19" i="46"/>
  <c r="LL15" i="46"/>
  <c r="LK308" i="46"/>
  <c r="FJ364" i="46"/>
  <c r="FJ365" i="46"/>
  <c r="FJ367" i="46" s="1"/>
  <c r="FJ366" i="46"/>
  <c r="FK363" i="46" s="1"/>
  <c r="DJ52" i="51"/>
  <c r="DK49" i="51" s="1"/>
  <c r="DJ53" i="51"/>
  <c r="D111" i="52"/>
  <c r="I111" i="52" s="1"/>
  <c r="J110" i="52"/>
  <c r="DX60" i="51"/>
  <c r="DX59" i="51"/>
  <c r="DY56" i="51" s="1"/>
  <c r="LM26" i="46" l="1"/>
  <c r="LM20" i="46"/>
  <c r="LM23" i="46"/>
  <c r="FJ369" i="46"/>
  <c r="LM28" i="46"/>
  <c r="LM18" i="46"/>
  <c r="LL292" i="46"/>
  <c r="LN10" i="46"/>
  <c r="LM30" i="46"/>
  <c r="LM31" i="46"/>
  <c r="LM32" i="46"/>
  <c r="LM33" i="46"/>
  <c r="LM34" i="46"/>
  <c r="LM35" i="46"/>
  <c r="LM36" i="46"/>
  <c r="LM37" i="46"/>
  <c r="LM38" i="46"/>
  <c r="LM39" i="46"/>
  <c r="LM40" i="46"/>
  <c r="LM41" i="46"/>
  <c r="LM42" i="46"/>
  <c r="LM43" i="46"/>
  <c r="LM44" i="46"/>
  <c r="LM45" i="46"/>
  <c r="LM46" i="46"/>
  <c r="LM47" i="46"/>
  <c r="LM48" i="46"/>
  <c r="LM49" i="46"/>
  <c r="LM50" i="46"/>
  <c r="LM51" i="46"/>
  <c r="LM52" i="46"/>
  <c r="LM53" i="46"/>
  <c r="LM54" i="46"/>
  <c r="LM55" i="46"/>
  <c r="LM56" i="46"/>
  <c r="LM57" i="46"/>
  <c r="LM58" i="46"/>
  <c r="LM59" i="46"/>
  <c r="LM60" i="46"/>
  <c r="LM61" i="46"/>
  <c r="LM62" i="46"/>
  <c r="LM63" i="46"/>
  <c r="LM64" i="46"/>
  <c r="LM65" i="46"/>
  <c r="LM66" i="46"/>
  <c r="LM67" i="46"/>
  <c r="LM68" i="46"/>
  <c r="LM69" i="46"/>
  <c r="LM70" i="46"/>
  <c r="LM71" i="46"/>
  <c r="LM72" i="46"/>
  <c r="LM73" i="46"/>
  <c r="LM74" i="46"/>
  <c r="LM75" i="46"/>
  <c r="LM76" i="46"/>
  <c r="LM77" i="46"/>
  <c r="LM78" i="46"/>
  <c r="LM79" i="46"/>
  <c r="LM80" i="46"/>
  <c r="LM81" i="46"/>
  <c r="LM82" i="46"/>
  <c r="LM83" i="46"/>
  <c r="LM84" i="46"/>
  <c r="LM85" i="46"/>
  <c r="LM86" i="46"/>
  <c r="LM87" i="46"/>
  <c r="LM88" i="46"/>
  <c r="LM89" i="46"/>
  <c r="LM90" i="46"/>
  <c r="LM91" i="46"/>
  <c r="LM92" i="46"/>
  <c r="LM93" i="46"/>
  <c r="LM94" i="46"/>
  <c r="LM95" i="46"/>
  <c r="LM96" i="46"/>
  <c r="LM97" i="46"/>
  <c r="LM98" i="46"/>
  <c r="LM99" i="46"/>
  <c r="LM100" i="46"/>
  <c r="LM101" i="46"/>
  <c r="LM102" i="46"/>
  <c r="LM103" i="46"/>
  <c r="LM104" i="46"/>
  <c r="LM105" i="46"/>
  <c r="LM106" i="46"/>
  <c r="LM107" i="46"/>
  <c r="LM108" i="46"/>
  <c r="LM109" i="46"/>
  <c r="LM110" i="46"/>
  <c r="LM111" i="46"/>
  <c r="LM112" i="46"/>
  <c r="LM113" i="46"/>
  <c r="LM114" i="46"/>
  <c r="LM115" i="46"/>
  <c r="LM116" i="46"/>
  <c r="LM117" i="46"/>
  <c r="LM118" i="46"/>
  <c r="LM119" i="46"/>
  <c r="LM120" i="46"/>
  <c r="LM121" i="46"/>
  <c r="LM122" i="46"/>
  <c r="LM123" i="46"/>
  <c r="LM124" i="46"/>
  <c r="LM125" i="46"/>
  <c r="LM126" i="46"/>
  <c r="LM127" i="46"/>
  <c r="LM128" i="46"/>
  <c r="LM129" i="46"/>
  <c r="LM130" i="46"/>
  <c r="LM131" i="46"/>
  <c r="LM132" i="46"/>
  <c r="LM133" i="46"/>
  <c r="LM134" i="46"/>
  <c r="LM135" i="46"/>
  <c r="LM136" i="46"/>
  <c r="LM137" i="46"/>
  <c r="LM138" i="46"/>
  <c r="LM139" i="46"/>
  <c r="LM140" i="46"/>
  <c r="LM141" i="46"/>
  <c r="LM142" i="46"/>
  <c r="LM143" i="46"/>
  <c r="LM144" i="46"/>
  <c r="LM145" i="46"/>
  <c r="LM146" i="46"/>
  <c r="LM147" i="46"/>
  <c r="LM148" i="46"/>
  <c r="LM149" i="46"/>
  <c r="LM150" i="46"/>
  <c r="LM151" i="46"/>
  <c r="LM152" i="46"/>
  <c r="LM153" i="46"/>
  <c r="LM154" i="46"/>
  <c r="LM155" i="46"/>
  <c r="LM156" i="46"/>
  <c r="LM157" i="46"/>
  <c r="LM158" i="46"/>
  <c r="LM159" i="46"/>
  <c r="LM160" i="46"/>
  <c r="LM161" i="46"/>
  <c r="LM162" i="46"/>
  <c r="LM163" i="46"/>
  <c r="LM164" i="46"/>
  <c r="LM165" i="46"/>
  <c r="LM166" i="46"/>
  <c r="LM167" i="46"/>
  <c r="LM168" i="46"/>
  <c r="LM169" i="46"/>
  <c r="LM170" i="46"/>
  <c r="LM171" i="46"/>
  <c r="LM172" i="46"/>
  <c r="LM173" i="46"/>
  <c r="LM174" i="46"/>
  <c r="LM175" i="46"/>
  <c r="LM176" i="46"/>
  <c r="LM177" i="46"/>
  <c r="LM178" i="46"/>
  <c r="LM179" i="46"/>
  <c r="LM180" i="46"/>
  <c r="LM181" i="46"/>
  <c r="LM182" i="46"/>
  <c r="LM183" i="46"/>
  <c r="LM184" i="46"/>
  <c r="LM185" i="46"/>
  <c r="LM186" i="46"/>
  <c r="LM187" i="46"/>
  <c r="LM188" i="46"/>
  <c r="LM189" i="46"/>
  <c r="LM190" i="46"/>
  <c r="LM191" i="46"/>
  <c r="LM192" i="46"/>
  <c r="LM193" i="46"/>
  <c r="LM194" i="46"/>
  <c r="LM195" i="46"/>
  <c r="LM196" i="46"/>
  <c r="LM197" i="46"/>
  <c r="LM198" i="46"/>
  <c r="LM199" i="46"/>
  <c r="LM200" i="46"/>
  <c r="LM201" i="46"/>
  <c r="LM202" i="46"/>
  <c r="LM203" i="46"/>
  <c r="LM204" i="46"/>
  <c r="LM205" i="46"/>
  <c r="LM206" i="46"/>
  <c r="LM207" i="46"/>
  <c r="LM208" i="46"/>
  <c r="LM209" i="46"/>
  <c r="LM210" i="46"/>
  <c r="LM211" i="46"/>
  <c r="LM212" i="46"/>
  <c r="LM213" i="46"/>
  <c r="LM214" i="46"/>
  <c r="LM215" i="46"/>
  <c r="LM216" i="46"/>
  <c r="LM217" i="46"/>
  <c r="LM218" i="46"/>
  <c r="LM219" i="46"/>
  <c r="LM220" i="46"/>
  <c r="LM221" i="46"/>
  <c r="LM222" i="46"/>
  <c r="LM223" i="46"/>
  <c r="LM224" i="46"/>
  <c r="LM225" i="46"/>
  <c r="LM226" i="46"/>
  <c r="LM227" i="46"/>
  <c r="LM228" i="46"/>
  <c r="LM229" i="46"/>
  <c r="LM230" i="46"/>
  <c r="LM231" i="46"/>
  <c r="LM232" i="46"/>
  <c r="LM233" i="46"/>
  <c r="LM234" i="46"/>
  <c r="LM235" i="46"/>
  <c r="LM236" i="46"/>
  <c r="LM237" i="46"/>
  <c r="LM238" i="46"/>
  <c r="LM239" i="46"/>
  <c r="LM240" i="46"/>
  <c r="LM241" i="46"/>
  <c r="LM242" i="46"/>
  <c r="LM243" i="46"/>
  <c r="LM244" i="46"/>
  <c r="LM245" i="46"/>
  <c r="LM246" i="46"/>
  <c r="LM247" i="46"/>
  <c r="LM248" i="46"/>
  <c r="LM249" i="46"/>
  <c r="LM250" i="46"/>
  <c r="LM251" i="46"/>
  <c r="LM252" i="46"/>
  <c r="LM253" i="46"/>
  <c r="LM254" i="46"/>
  <c r="LM255" i="46"/>
  <c r="LM256" i="46"/>
  <c r="LM257" i="46"/>
  <c r="LM258" i="46"/>
  <c r="LM259" i="46"/>
  <c r="LM260" i="46"/>
  <c r="LM261" i="46"/>
  <c r="LM262" i="46"/>
  <c r="LM263" i="46"/>
  <c r="LM264" i="46"/>
  <c r="LM265" i="46"/>
  <c r="LM266" i="46"/>
  <c r="LM267" i="46"/>
  <c r="LM268" i="46"/>
  <c r="LM269" i="46"/>
  <c r="LM270" i="46"/>
  <c r="LM271" i="46"/>
  <c r="LM272" i="46"/>
  <c r="LM273" i="46"/>
  <c r="LM274" i="46"/>
  <c r="LM275" i="46"/>
  <c r="LM276" i="46"/>
  <c r="LM277" i="46"/>
  <c r="LM278" i="46"/>
  <c r="LM279" i="46"/>
  <c r="LM280" i="46"/>
  <c r="LM281" i="46"/>
  <c r="LM282" i="46"/>
  <c r="LM283" i="46"/>
  <c r="LM284" i="46"/>
  <c r="LM285" i="46"/>
  <c r="LM286" i="46"/>
  <c r="LM287" i="46"/>
  <c r="LM288" i="46"/>
  <c r="LM290" i="46"/>
  <c r="LM29" i="46"/>
  <c r="LM17" i="46"/>
  <c r="LM27" i="46"/>
  <c r="LM289" i="46"/>
  <c r="LM16" i="46"/>
  <c r="LM24" i="46"/>
  <c r="LM22" i="46"/>
  <c r="LM21" i="46"/>
  <c r="LM25" i="46"/>
  <c r="GZ25" i="46" s="1"/>
  <c r="LM14" i="46"/>
  <c r="LM19" i="46"/>
  <c r="LM15" i="46"/>
  <c r="LL308" i="46"/>
  <c r="FK364" i="46"/>
  <c r="FK365" i="46"/>
  <c r="FK367" i="46" s="1"/>
  <c r="FK366" i="46"/>
  <c r="FL363" i="46" s="1"/>
  <c r="DK52" i="51"/>
  <c r="DL49" i="51" s="1"/>
  <c r="DK53" i="51"/>
  <c r="J111" i="52"/>
  <c r="D112" i="52"/>
  <c r="I112" i="52" s="1"/>
  <c r="DY59" i="51"/>
  <c r="DZ56" i="51" s="1"/>
  <c r="DY60" i="51"/>
  <c r="LN26" i="46" l="1"/>
  <c r="LN20" i="46"/>
  <c r="LN23" i="46"/>
  <c r="FK369" i="46"/>
  <c r="LN25" i="46"/>
  <c r="LN28" i="46"/>
  <c r="LN18" i="46"/>
  <c r="LM292" i="46"/>
  <c r="GZ292" i="46"/>
  <c r="GZ291" i="46"/>
  <c r="L29" i="49" s="1"/>
  <c r="HA25" i="46"/>
  <c r="HA291" i="46" s="1"/>
  <c r="LO10" i="46"/>
  <c r="LN30" i="46"/>
  <c r="LN31" i="46"/>
  <c r="LN32" i="46"/>
  <c r="LN33" i="46"/>
  <c r="LN34" i="46"/>
  <c r="LN35" i="46"/>
  <c r="LN36" i="46"/>
  <c r="LN37" i="46"/>
  <c r="LN38" i="46"/>
  <c r="LN39" i="46"/>
  <c r="LN40" i="46"/>
  <c r="LN41" i="46"/>
  <c r="LN42" i="46"/>
  <c r="LN43" i="46"/>
  <c r="LN44" i="46"/>
  <c r="LN45" i="46"/>
  <c r="LN46" i="46"/>
  <c r="LN47" i="46"/>
  <c r="LN48" i="46"/>
  <c r="LN49" i="46"/>
  <c r="LN50" i="46"/>
  <c r="LN51" i="46"/>
  <c r="LN52" i="46"/>
  <c r="LN53" i="46"/>
  <c r="LN54" i="46"/>
  <c r="LN55" i="46"/>
  <c r="LN56" i="46"/>
  <c r="LN57" i="46"/>
  <c r="LN58" i="46"/>
  <c r="LN59" i="46"/>
  <c r="LN60" i="46"/>
  <c r="LN61" i="46"/>
  <c r="LN62" i="46"/>
  <c r="LN63" i="46"/>
  <c r="LN64" i="46"/>
  <c r="LN65" i="46"/>
  <c r="LN66" i="46"/>
  <c r="LN67" i="46"/>
  <c r="LN68" i="46"/>
  <c r="LN69" i="46"/>
  <c r="LN70" i="46"/>
  <c r="LN71" i="46"/>
  <c r="LN72" i="46"/>
  <c r="LN73" i="46"/>
  <c r="LN74" i="46"/>
  <c r="LN75" i="46"/>
  <c r="LN76" i="46"/>
  <c r="LN77" i="46"/>
  <c r="LN78" i="46"/>
  <c r="LN79" i="46"/>
  <c r="LN80" i="46"/>
  <c r="LN81" i="46"/>
  <c r="LN82" i="46"/>
  <c r="LN83" i="46"/>
  <c r="LN84" i="46"/>
  <c r="LN85" i="46"/>
  <c r="LN86" i="46"/>
  <c r="LN87" i="46"/>
  <c r="LN88" i="46"/>
  <c r="LN89" i="46"/>
  <c r="LN90" i="46"/>
  <c r="LN91" i="46"/>
  <c r="LN92" i="46"/>
  <c r="LN93" i="46"/>
  <c r="LN94" i="46"/>
  <c r="LN95" i="46"/>
  <c r="LN96" i="46"/>
  <c r="LN97" i="46"/>
  <c r="LN98" i="46"/>
  <c r="LN99" i="46"/>
  <c r="LN100" i="46"/>
  <c r="LN101" i="46"/>
  <c r="LN102" i="46"/>
  <c r="LN103" i="46"/>
  <c r="LN104" i="46"/>
  <c r="LN105" i="46"/>
  <c r="LN106" i="46"/>
  <c r="LN107" i="46"/>
  <c r="LN108" i="46"/>
  <c r="LN109" i="46"/>
  <c r="LN110" i="46"/>
  <c r="LN111" i="46"/>
  <c r="LN112" i="46"/>
  <c r="LN113" i="46"/>
  <c r="LN114" i="46"/>
  <c r="LN115" i="46"/>
  <c r="LN116" i="46"/>
  <c r="LN117" i="46"/>
  <c r="LN118" i="46"/>
  <c r="LN119" i="46"/>
  <c r="LN120" i="46"/>
  <c r="LN121" i="46"/>
  <c r="LN122" i="46"/>
  <c r="LN123" i="46"/>
  <c r="LN124" i="46"/>
  <c r="LN125" i="46"/>
  <c r="LN126" i="46"/>
  <c r="LN127" i="46"/>
  <c r="LN128" i="46"/>
  <c r="LN129" i="46"/>
  <c r="LN130" i="46"/>
  <c r="LN131" i="46"/>
  <c r="LN132" i="46"/>
  <c r="LN133" i="46"/>
  <c r="LN134" i="46"/>
  <c r="LN135" i="46"/>
  <c r="LN136" i="46"/>
  <c r="LN137" i="46"/>
  <c r="LN138" i="46"/>
  <c r="LN139" i="46"/>
  <c r="LN140" i="46"/>
  <c r="LN141" i="46"/>
  <c r="LN142" i="46"/>
  <c r="LN143" i="46"/>
  <c r="LN144" i="46"/>
  <c r="LN145" i="46"/>
  <c r="LN146" i="46"/>
  <c r="LN147" i="46"/>
  <c r="LN148" i="46"/>
  <c r="LN149" i="46"/>
  <c r="LN150" i="46"/>
  <c r="LN151" i="46"/>
  <c r="LN152" i="46"/>
  <c r="LN153" i="46"/>
  <c r="LN154" i="46"/>
  <c r="LN155" i="46"/>
  <c r="LN156" i="46"/>
  <c r="LN157" i="46"/>
  <c r="LN158" i="46"/>
  <c r="LN159" i="46"/>
  <c r="LN160" i="46"/>
  <c r="LN161" i="46"/>
  <c r="LN162" i="46"/>
  <c r="LN163" i="46"/>
  <c r="LN164" i="46"/>
  <c r="LN165" i="46"/>
  <c r="LN166" i="46"/>
  <c r="LN167" i="46"/>
  <c r="LN168" i="46"/>
  <c r="LN169" i="46"/>
  <c r="LN170" i="46"/>
  <c r="LN171" i="46"/>
  <c r="LN172" i="46"/>
  <c r="LN173" i="46"/>
  <c r="LN174" i="46"/>
  <c r="LN175" i="46"/>
  <c r="LN176" i="46"/>
  <c r="LN177" i="46"/>
  <c r="LN178" i="46"/>
  <c r="LN179" i="46"/>
  <c r="LN180" i="46"/>
  <c r="LN181" i="46"/>
  <c r="LN182" i="46"/>
  <c r="LN183" i="46"/>
  <c r="LN184" i="46"/>
  <c r="LN185" i="46"/>
  <c r="LN186" i="46"/>
  <c r="LN187" i="46"/>
  <c r="LN188" i="46"/>
  <c r="LN189" i="46"/>
  <c r="LN190" i="46"/>
  <c r="LN191" i="46"/>
  <c r="LN192" i="46"/>
  <c r="LN193" i="46"/>
  <c r="LN194" i="46"/>
  <c r="LN195" i="46"/>
  <c r="LN196" i="46"/>
  <c r="LN197" i="46"/>
  <c r="LN198" i="46"/>
  <c r="LN199" i="46"/>
  <c r="LN200" i="46"/>
  <c r="LN201" i="46"/>
  <c r="LN202" i="46"/>
  <c r="LN203" i="46"/>
  <c r="LN204" i="46"/>
  <c r="LN205" i="46"/>
  <c r="LN206" i="46"/>
  <c r="LN207" i="46"/>
  <c r="LN208" i="46"/>
  <c r="LN209" i="46"/>
  <c r="LN210" i="46"/>
  <c r="LN211" i="46"/>
  <c r="LN212" i="46"/>
  <c r="LN213" i="46"/>
  <c r="LN214" i="46"/>
  <c r="LN215" i="46"/>
  <c r="LN216" i="46"/>
  <c r="LN217" i="46"/>
  <c r="LN218" i="46"/>
  <c r="LN219" i="46"/>
  <c r="LN220" i="46"/>
  <c r="LN221" i="46"/>
  <c r="LN222" i="46"/>
  <c r="LN223" i="46"/>
  <c r="LN224" i="46"/>
  <c r="LN225" i="46"/>
  <c r="LN226" i="46"/>
  <c r="LN227" i="46"/>
  <c r="LN228" i="46"/>
  <c r="LN229" i="46"/>
  <c r="LN230" i="46"/>
  <c r="LN231" i="46"/>
  <c r="LN232" i="46"/>
  <c r="LN233" i="46"/>
  <c r="LN234" i="46"/>
  <c r="LN235" i="46"/>
  <c r="LN236" i="46"/>
  <c r="LN237" i="46"/>
  <c r="LN238" i="46"/>
  <c r="LN239" i="46"/>
  <c r="LN240" i="46"/>
  <c r="LN241" i="46"/>
  <c r="LN242" i="46"/>
  <c r="LN243" i="46"/>
  <c r="LN244" i="46"/>
  <c r="LN245" i="46"/>
  <c r="LN246" i="46"/>
  <c r="LN247" i="46"/>
  <c r="LN248" i="46"/>
  <c r="LN249" i="46"/>
  <c r="LN250" i="46"/>
  <c r="LN251" i="46"/>
  <c r="LN252" i="46"/>
  <c r="LN253" i="46"/>
  <c r="LN254" i="46"/>
  <c r="LN255" i="46"/>
  <c r="LN256" i="46"/>
  <c r="LN257" i="46"/>
  <c r="LN258" i="46"/>
  <c r="LN259" i="46"/>
  <c r="LN260" i="46"/>
  <c r="LN261" i="46"/>
  <c r="LN262" i="46"/>
  <c r="LN263" i="46"/>
  <c r="LN264" i="46"/>
  <c r="LN265" i="46"/>
  <c r="LN266" i="46"/>
  <c r="LN267" i="46"/>
  <c r="LN268" i="46"/>
  <c r="LN269" i="46"/>
  <c r="LN270" i="46"/>
  <c r="LN271" i="46"/>
  <c r="LN272" i="46"/>
  <c r="LN273" i="46"/>
  <c r="LN274" i="46"/>
  <c r="LN275" i="46"/>
  <c r="LN276" i="46"/>
  <c r="LN277" i="46"/>
  <c r="LN278" i="46"/>
  <c r="LN279" i="46"/>
  <c r="LN280" i="46"/>
  <c r="LN281" i="46"/>
  <c r="LN282" i="46"/>
  <c r="LN283" i="46"/>
  <c r="LN284" i="46"/>
  <c r="LN285" i="46"/>
  <c r="LN286" i="46"/>
  <c r="LN287" i="46"/>
  <c r="LN288" i="46"/>
  <c r="LN290" i="46"/>
  <c r="LN29" i="46"/>
  <c r="LN17" i="46"/>
  <c r="LN27" i="46"/>
  <c r="LN289" i="46"/>
  <c r="LN16" i="46"/>
  <c r="LN24" i="46"/>
  <c r="LN22" i="46"/>
  <c r="LN21" i="46"/>
  <c r="LN14" i="46"/>
  <c r="LN19" i="46"/>
  <c r="LN15" i="46"/>
  <c r="LM308" i="46"/>
  <c r="FL364" i="46"/>
  <c r="FL365" i="46"/>
  <c r="FL367" i="46" s="1"/>
  <c r="FL366" i="46"/>
  <c r="FM363" i="46" s="1"/>
  <c r="DL53" i="51"/>
  <c r="DL52" i="51"/>
  <c r="DM49" i="51" s="1"/>
  <c r="J112" i="52"/>
  <c r="D113" i="52"/>
  <c r="I113" i="52" s="1"/>
  <c r="DZ59" i="51"/>
  <c r="EA56" i="51" s="1"/>
  <c r="DZ60" i="51"/>
  <c r="LO25" i="46" l="1"/>
  <c r="LO26" i="46"/>
  <c r="LO20" i="46"/>
  <c r="LO23" i="46"/>
  <c r="FL369" i="46"/>
  <c r="LN292" i="46"/>
  <c r="LP10" i="46"/>
  <c r="LO30" i="46"/>
  <c r="LO31" i="46"/>
  <c r="LO32" i="46"/>
  <c r="LO33" i="46"/>
  <c r="LO34" i="46"/>
  <c r="LO35" i="46"/>
  <c r="LO36" i="46"/>
  <c r="LO37" i="46"/>
  <c r="LO38" i="46"/>
  <c r="LO39" i="46"/>
  <c r="LO40" i="46"/>
  <c r="LO41" i="46"/>
  <c r="LO42" i="46"/>
  <c r="LO43" i="46"/>
  <c r="LO44" i="46"/>
  <c r="LO45" i="46"/>
  <c r="LO46" i="46"/>
  <c r="LO47" i="46"/>
  <c r="LO48" i="46"/>
  <c r="LO49" i="46"/>
  <c r="LO50" i="46"/>
  <c r="LO51" i="46"/>
  <c r="LO52" i="46"/>
  <c r="LO53" i="46"/>
  <c r="LO54" i="46"/>
  <c r="LO55" i="46"/>
  <c r="LO56" i="46"/>
  <c r="LO57" i="46"/>
  <c r="LO58" i="46"/>
  <c r="LO59" i="46"/>
  <c r="LO60" i="46"/>
  <c r="LO61" i="46"/>
  <c r="LO62" i="46"/>
  <c r="LO63" i="46"/>
  <c r="LO64" i="46"/>
  <c r="LO65" i="46"/>
  <c r="LO66" i="46"/>
  <c r="LO67" i="46"/>
  <c r="LO68" i="46"/>
  <c r="LO69" i="46"/>
  <c r="LO70" i="46"/>
  <c r="LO71" i="46"/>
  <c r="LO72" i="46"/>
  <c r="LO73" i="46"/>
  <c r="LO74" i="46"/>
  <c r="LO75" i="46"/>
  <c r="LO76" i="46"/>
  <c r="LO77" i="46"/>
  <c r="LO78" i="46"/>
  <c r="LO79" i="46"/>
  <c r="LO80" i="46"/>
  <c r="LO81" i="46"/>
  <c r="LO82" i="46"/>
  <c r="LO83" i="46"/>
  <c r="LO84" i="46"/>
  <c r="LO85" i="46"/>
  <c r="LO86" i="46"/>
  <c r="LO87" i="46"/>
  <c r="LO88" i="46"/>
  <c r="LO89" i="46"/>
  <c r="LO90" i="46"/>
  <c r="LO91" i="46"/>
  <c r="LO92" i="46"/>
  <c r="LO93" i="46"/>
  <c r="LO94" i="46"/>
  <c r="LO95" i="46"/>
  <c r="LO96" i="46"/>
  <c r="LO97" i="46"/>
  <c r="LO98" i="46"/>
  <c r="LO99" i="46"/>
  <c r="LO100" i="46"/>
  <c r="LO101" i="46"/>
  <c r="LO102" i="46"/>
  <c r="LO103" i="46"/>
  <c r="LO104" i="46"/>
  <c r="LO105" i="46"/>
  <c r="LO106" i="46"/>
  <c r="LO107" i="46"/>
  <c r="LO108" i="46"/>
  <c r="LO109" i="46"/>
  <c r="LO110" i="46"/>
  <c r="LO111" i="46"/>
  <c r="LO112" i="46"/>
  <c r="LO113" i="46"/>
  <c r="LO114" i="46"/>
  <c r="LO115" i="46"/>
  <c r="LO116" i="46"/>
  <c r="LO117" i="46"/>
  <c r="LO118" i="46"/>
  <c r="LO119" i="46"/>
  <c r="LO120" i="46"/>
  <c r="LO121" i="46"/>
  <c r="LO122" i="46"/>
  <c r="LO123" i="46"/>
  <c r="LO124" i="46"/>
  <c r="LO125" i="46"/>
  <c r="LO126" i="46"/>
  <c r="LO127" i="46"/>
  <c r="LO128" i="46"/>
  <c r="LO129" i="46"/>
  <c r="LO130" i="46"/>
  <c r="LO131" i="46"/>
  <c r="LO132" i="46"/>
  <c r="LO133" i="46"/>
  <c r="LO134" i="46"/>
  <c r="LO135" i="46"/>
  <c r="LO136" i="46"/>
  <c r="LO137" i="46"/>
  <c r="LO138" i="46"/>
  <c r="LO139" i="46"/>
  <c r="LO140" i="46"/>
  <c r="LO141" i="46"/>
  <c r="LO142" i="46"/>
  <c r="LO143" i="46"/>
  <c r="LO144" i="46"/>
  <c r="LO145" i="46"/>
  <c r="LO146" i="46"/>
  <c r="LO147" i="46"/>
  <c r="LO148" i="46"/>
  <c r="LO149" i="46"/>
  <c r="LO150" i="46"/>
  <c r="LO151" i="46"/>
  <c r="LO152" i="46"/>
  <c r="LO153" i="46"/>
  <c r="LO154" i="46"/>
  <c r="LO155" i="46"/>
  <c r="LO156" i="46"/>
  <c r="LO157" i="46"/>
  <c r="LO158" i="46"/>
  <c r="LO159" i="46"/>
  <c r="LO160" i="46"/>
  <c r="LO161" i="46"/>
  <c r="LO162" i="46"/>
  <c r="LO163" i="46"/>
  <c r="LO164" i="46"/>
  <c r="LO165" i="46"/>
  <c r="LO166" i="46"/>
  <c r="LO167" i="46"/>
  <c r="LO168" i="46"/>
  <c r="LO169" i="46"/>
  <c r="LO170" i="46"/>
  <c r="LO171" i="46"/>
  <c r="LO172" i="46"/>
  <c r="LO173" i="46"/>
  <c r="LO174" i="46"/>
  <c r="LO175" i="46"/>
  <c r="LO176" i="46"/>
  <c r="LO177" i="46"/>
  <c r="LO178" i="46"/>
  <c r="LO179" i="46"/>
  <c r="LO180" i="46"/>
  <c r="LO181" i="46"/>
  <c r="LO182" i="46"/>
  <c r="LO183" i="46"/>
  <c r="LO184" i="46"/>
  <c r="LO185" i="46"/>
  <c r="LO186" i="46"/>
  <c r="LO187" i="46"/>
  <c r="LO188" i="46"/>
  <c r="LO189" i="46"/>
  <c r="LO190" i="46"/>
  <c r="LO191" i="46"/>
  <c r="LO192" i="46"/>
  <c r="LO193" i="46"/>
  <c r="LO194" i="46"/>
  <c r="LO195" i="46"/>
  <c r="LO196" i="46"/>
  <c r="LO197" i="46"/>
  <c r="LO198" i="46"/>
  <c r="LO199" i="46"/>
  <c r="LO200" i="46"/>
  <c r="LO201" i="46"/>
  <c r="LO202" i="46"/>
  <c r="LO203" i="46"/>
  <c r="LO204" i="46"/>
  <c r="LO205" i="46"/>
  <c r="LO206" i="46"/>
  <c r="LO207" i="46"/>
  <c r="LO208" i="46"/>
  <c r="LO209" i="46"/>
  <c r="LO210" i="46"/>
  <c r="LO211" i="46"/>
  <c r="LO212" i="46"/>
  <c r="LO213" i="46"/>
  <c r="LO214" i="46"/>
  <c r="LO215" i="46"/>
  <c r="LO216" i="46"/>
  <c r="LO217" i="46"/>
  <c r="LO218" i="46"/>
  <c r="LO219" i="46"/>
  <c r="LO220" i="46"/>
  <c r="LO221" i="46"/>
  <c r="LO222" i="46"/>
  <c r="LO223" i="46"/>
  <c r="LO224" i="46"/>
  <c r="LO225" i="46"/>
  <c r="LO226" i="46"/>
  <c r="LO227" i="46"/>
  <c r="LO228" i="46"/>
  <c r="LO229" i="46"/>
  <c r="LO230" i="46"/>
  <c r="LO231" i="46"/>
  <c r="LO232" i="46"/>
  <c r="LO233" i="46"/>
  <c r="LO234" i="46"/>
  <c r="LO235" i="46"/>
  <c r="LO236" i="46"/>
  <c r="LO237" i="46"/>
  <c r="LO238" i="46"/>
  <c r="LO239" i="46"/>
  <c r="LO240" i="46"/>
  <c r="LO241" i="46"/>
  <c r="LO242" i="46"/>
  <c r="LO243" i="46"/>
  <c r="LO244" i="46"/>
  <c r="LO245" i="46"/>
  <c r="LO246" i="46"/>
  <c r="LO247" i="46"/>
  <c r="LO248" i="46"/>
  <c r="LO249" i="46"/>
  <c r="LO250" i="46"/>
  <c r="LO251" i="46"/>
  <c r="LO252" i="46"/>
  <c r="LO253" i="46"/>
  <c r="LO254" i="46"/>
  <c r="LO255" i="46"/>
  <c r="LO256" i="46"/>
  <c r="LO257" i="46"/>
  <c r="LO258" i="46"/>
  <c r="LO259" i="46"/>
  <c r="LO260" i="46"/>
  <c r="LO261" i="46"/>
  <c r="LO262" i="46"/>
  <c r="LO263" i="46"/>
  <c r="LO264" i="46"/>
  <c r="LO265" i="46"/>
  <c r="LO266" i="46"/>
  <c r="LO267" i="46"/>
  <c r="LO268" i="46"/>
  <c r="LO269" i="46"/>
  <c r="LO270" i="46"/>
  <c r="LO271" i="46"/>
  <c r="LO272" i="46"/>
  <c r="LO273" i="46"/>
  <c r="LO274" i="46"/>
  <c r="LO275" i="46"/>
  <c r="LO276" i="46"/>
  <c r="LO277" i="46"/>
  <c r="LO278" i="46"/>
  <c r="LO279" i="46"/>
  <c r="LO280" i="46"/>
  <c r="LO281" i="46"/>
  <c r="LO282" i="46"/>
  <c r="LO283" i="46"/>
  <c r="LO284" i="46"/>
  <c r="LO285" i="46"/>
  <c r="LO286" i="46"/>
  <c r="LO287" i="46"/>
  <c r="LO288" i="46"/>
  <c r="LO290" i="46"/>
  <c r="LO29" i="46"/>
  <c r="LO17" i="46"/>
  <c r="LO27" i="46"/>
  <c r="LO289" i="46"/>
  <c r="LO16" i="46"/>
  <c r="LO24" i="46"/>
  <c r="LO22" i="46"/>
  <c r="LO21" i="46"/>
  <c r="LO14" i="46"/>
  <c r="LO19" i="46"/>
  <c r="LO28" i="46"/>
  <c r="LO15" i="46"/>
  <c r="LO18" i="46"/>
  <c r="L28" i="49"/>
  <c r="L30" i="49"/>
  <c r="M71" i="51"/>
  <c r="L31" i="49"/>
  <c r="M73" i="51" s="1"/>
  <c r="LN308" i="46"/>
  <c r="FM364" i="46"/>
  <c r="FM365" i="46"/>
  <c r="FM367" i="46" s="1"/>
  <c r="FM366" i="46"/>
  <c r="FN363" i="46" s="1"/>
  <c r="DM52" i="51"/>
  <c r="DN49" i="51" s="1"/>
  <c r="DM53" i="51"/>
  <c r="D114" i="52"/>
  <c r="I114" i="52" s="1"/>
  <c r="J113" i="52"/>
  <c r="EA59" i="51"/>
  <c r="EB56" i="51" s="1"/>
  <c r="EA60" i="51"/>
  <c r="LP25" i="46" l="1"/>
  <c r="LP26" i="46"/>
  <c r="LP20" i="46"/>
  <c r="LP23" i="46"/>
  <c r="FM369" i="46"/>
  <c r="M72" i="51"/>
  <c r="L32" i="49"/>
  <c r="M74" i="51" s="1"/>
  <c r="LO292" i="46"/>
  <c r="LQ10" i="46"/>
  <c r="LP30" i="46"/>
  <c r="LP31" i="46"/>
  <c r="LP32" i="46"/>
  <c r="LP33" i="46"/>
  <c r="LP34" i="46"/>
  <c r="LP35" i="46"/>
  <c r="LP36" i="46"/>
  <c r="LP37" i="46"/>
  <c r="LP38" i="46"/>
  <c r="LP39" i="46"/>
  <c r="LP40" i="46"/>
  <c r="LP41" i="46"/>
  <c r="LP42" i="46"/>
  <c r="LP43" i="46"/>
  <c r="LP44" i="46"/>
  <c r="LP45" i="46"/>
  <c r="LP46" i="46"/>
  <c r="LP47" i="46"/>
  <c r="LP48" i="46"/>
  <c r="LP49" i="46"/>
  <c r="LP50" i="46"/>
  <c r="LP51" i="46"/>
  <c r="LP52" i="46"/>
  <c r="LP53" i="46"/>
  <c r="LP54" i="46"/>
  <c r="LP55" i="46"/>
  <c r="LP56" i="46"/>
  <c r="LP57" i="46"/>
  <c r="LP58" i="46"/>
  <c r="LP59" i="46"/>
  <c r="LP60" i="46"/>
  <c r="LP61" i="46"/>
  <c r="LP62" i="46"/>
  <c r="LP63" i="46"/>
  <c r="LP64" i="46"/>
  <c r="LP65" i="46"/>
  <c r="LP66" i="46"/>
  <c r="LP67" i="46"/>
  <c r="LP68" i="46"/>
  <c r="LP69" i="46"/>
  <c r="LP70" i="46"/>
  <c r="LP71" i="46"/>
  <c r="LP72" i="46"/>
  <c r="LP73" i="46"/>
  <c r="LP74" i="46"/>
  <c r="LP75" i="46"/>
  <c r="LP76" i="46"/>
  <c r="LP77" i="46"/>
  <c r="LP78" i="46"/>
  <c r="LP79" i="46"/>
  <c r="LP80" i="46"/>
  <c r="LP81" i="46"/>
  <c r="LP82" i="46"/>
  <c r="LP83" i="46"/>
  <c r="LP84" i="46"/>
  <c r="LP85" i="46"/>
  <c r="LP86" i="46"/>
  <c r="LP87" i="46"/>
  <c r="LP88" i="46"/>
  <c r="LP89" i="46"/>
  <c r="LP90" i="46"/>
  <c r="LP91" i="46"/>
  <c r="LP92" i="46"/>
  <c r="LP93" i="46"/>
  <c r="LP94" i="46"/>
  <c r="LP95" i="46"/>
  <c r="LP96" i="46"/>
  <c r="LP97" i="46"/>
  <c r="LP98" i="46"/>
  <c r="LP99" i="46"/>
  <c r="LP100" i="46"/>
  <c r="LP101" i="46"/>
  <c r="LP102" i="46"/>
  <c r="LP103" i="46"/>
  <c r="LP104" i="46"/>
  <c r="LP105" i="46"/>
  <c r="LP106" i="46"/>
  <c r="LP107" i="46"/>
  <c r="LP108" i="46"/>
  <c r="LP109" i="46"/>
  <c r="LP110" i="46"/>
  <c r="LP111" i="46"/>
  <c r="LP112" i="46"/>
  <c r="LP113" i="46"/>
  <c r="LP114" i="46"/>
  <c r="LP115" i="46"/>
  <c r="LP116" i="46"/>
  <c r="LP117" i="46"/>
  <c r="LP118" i="46"/>
  <c r="LP119" i="46"/>
  <c r="LP120" i="46"/>
  <c r="LP121" i="46"/>
  <c r="LP122" i="46"/>
  <c r="LP123" i="46"/>
  <c r="LP124" i="46"/>
  <c r="LP125" i="46"/>
  <c r="LP126" i="46"/>
  <c r="LP127" i="46"/>
  <c r="LP128" i="46"/>
  <c r="LP129" i="46"/>
  <c r="LP130" i="46"/>
  <c r="LP131" i="46"/>
  <c r="LP132" i="46"/>
  <c r="LP133" i="46"/>
  <c r="LP134" i="46"/>
  <c r="LP135" i="46"/>
  <c r="LP136" i="46"/>
  <c r="LP137" i="46"/>
  <c r="LP138" i="46"/>
  <c r="LP139" i="46"/>
  <c r="LP140" i="46"/>
  <c r="LP141" i="46"/>
  <c r="LP142" i="46"/>
  <c r="LP143" i="46"/>
  <c r="LP144" i="46"/>
  <c r="LP145" i="46"/>
  <c r="LP146" i="46"/>
  <c r="LP147" i="46"/>
  <c r="LP148" i="46"/>
  <c r="LP149" i="46"/>
  <c r="LP150" i="46"/>
  <c r="LP151" i="46"/>
  <c r="LP152" i="46"/>
  <c r="LP153" i="46"/>
  <c r="LP154" i="46"/>
  <c r="LP155" i="46"/>
  <c r="LP156" i="46"/>
  <c r="LP157" i="46"/>
  <c r="LP158" i="46"/>
  <c r="LP159" i="46"/>
  <c r="LP160" i="46"/>
  <c r="LP161" i="46"/>
  <c r="LP162" i="46"/>
  <c r="LP163" i="46"/>
  <c r="LP164" i="46"/>
  <c r="LP165" i="46"/>
  <c r="LP166" i="46"/>
  <c r="LP167" i="46"/>
  <c r="LP168" i="46"/>
  <c r="LP169" i="46"/>
  <c r="LP170" i="46"/>
  <c r="LP171" i="46"/>
  <c r="LP172" i="46"/>
  <c r="LP173" i="46"/>
  <c r="LP174" i="46"/>
  <c r="LP175" i="46"/>
  <c r="LP176" i="46"/>
  <c r="LP177" i="46"/>
  <c r="LP178" i="46"/>
  <c r="LP179" i="46"/>
  <c r="LP180" i="46"/>
  <c r="LP181" i="46"/>
  <c r="LP182" i="46"/>
  <c r="LP183" i="46"/>
  <c r="LP184" i="46"/>
  <c r="LP185" i="46"/>
  <c r="LP186" i="46"/>
  <c r="LP187" i="46"/>
  <c r="LP188" i="46"/>
  <c r="LP189" i="46"/>
  <c r="LP190" i="46"/>
  <c r="LP191" i="46"/>
  <c r="LP192" i="46"/>
  <c r="LP193" i="46"/>
  <c r="LP194" i="46"/>
  <c r="LP195" i="46"/>
  <c r="LP196" i="46"/>
  <c r="LP197" i="46"/>
  <c r="LP198" i="46"/>
  <c r="LP199" i="46"/>
  <c r="LP200" i="46"/>
  <c r="LP201" i="46"/>
  <c r="LP202" i="46"/>
  <c r="LP203" i="46"/>
  <c r="LP204" i="46"/>
  <c r="LP205" i="46"/>
  <c r="LP206" i="46"/>
  <c r="LP207" i="46"/>
  <c r="LP208" i="46"/>
  <c r="LP209" i="46"/>
  <c r="LP210" i="46"/>
  <c r="LP211" i="46"/>
  <c r="LP212" i="46"/>
  <c r="LP213" i="46"/>
  <c r="LP214" i="46"/>
  <c r="LP215" i="46"/>
  <c r="LP216" i="46"/>
  <c r="LP217" i="46"/>
  <c r="LP218" i="46"/>
  <c r="LP219" i="46"/>
  <c r="LP220" i="46"/>
  <c r="LP221" i="46"/>
  <c r="LP222" i="46"/>
  <c r="LP223" i="46"/>
  <c r="LP224" i="46"/>
  <c r="LP225" i="46"/>
  <c r="LP226" i="46"/>
  <c r="LP227" i="46"/>
  <c r="LP228" i="46"/>
  <c r="LP229" i="46"/>
  <c r="LP230" i="46"/>
  <c r="LP231" i="46"/>
  <c r="LP232" i="46"/>
  <c r="LP233" i="46"/>
  <c r="LP234" i="46"/>
  <c r="LP235" i="46"/>
  <c r="LP236" i="46"/>
  <c r="LP237" i="46"/>
  <c r="LP238" i="46"/>
  <c r="LP239" i="46"/>
  <c r="LP240" i="46"/>
  <c r="LP241" i="46"/>
  <c r="LP242" i="46"/>
  <c r="LP243" i="46"/>
  <c r="LP244" i="46"/>
  <c r="LP245" i="46"/>
  <c r="LP246" i="46"/>
  <c r="LP247" i="46"/>
  <c r="LP248" i="46"/>
  <c r="LP249" i="46"/>
  <c r="LP250" i="46"/>
  <c r="LP251" i="46"/>
  <c r="LP252" i="46"/>
  <c r="LP253" i="46"/>
  <c r="LP254" i="46"/>
  <c r="LP255" i="46"/>
  <c r="LP256" i="46"/>
  <c r="LP257" i="46"/>
  <c r="LP258" i="46"/>
  <c r="LP259" i="46"/>
  <c r="LP260" i="46"/>
  <c r="LP261" i="46"/>
  <c r="LP262" i="46"/>
  <c r="LP263" i="46"/>
  <c r="LP264" i="46"/>
  <c r="LP265" i="46"/>
  <c r="LP266" i="46"/>
  <c r="LP267" i="46"/>
  <c r="LP268" i="46"/>
  <c r="LP269" i="46"/>
  <c r="LP270" i="46"/>
  <c r="LP271" i="46"/>
  <c r="LP272" i="46"/>
  <c r="LP273" i="46"/>
  <c r="LP274" i="46"/>
  <c r="LP275" i="46"/>
  <c r="LP276" i="46"/>
  <c r="LP277" i="46"/>
  <c r="LP278" i="46"/>
  <c r="LP279" i="46"/>
  <c r="LP280" i="46"/>
  <c r="LP281" i="46"/>
  <c r="LP282" i="46"/>
  <c r="LP283" i="46"/>
  <c r="LP284" i="46"/>
  <c r="LP285" i="46"/>
  <c r="LP286" i="46"/>
  <c r="LP287" i="46"/>
  <c r="LP288" i="46"/>
  <c r="LP290" i="46"/>
  <c r="LP29" i="46"/>
  <c r="LP17" i="46"/>
  <c r="LP27" i="46"/>
  <c r="LP289" i="46"/>
  <c r="LP16" i="46"/>
  <c r="LP24" i="46"/>
  <c r="LP22" i="46"/>
  <c r="LP21" i="46"/>
  <c r="LP14" i="46"/>
  <c r="LP19" i="46"/>
  <c r="LP28" i="46"/>
  <c r="LP15" i="46"/>
  <c r="LP18" i="46"/>
  <c r="LO308" i="46"/>
  <c r="FN364" i="46"/>
  <c r="FN365" i="46"/>
  <c r="FN367" i="46" s="1"/>
  <c r="FN366" i="46"/>
  <c r="FO363" i="46" s="1"/>
  <c r="DN52" i="51"/>
  <c r="DO49" i="51" s="1"/>
  <c r="DN53" i="51"/>
  <c r="D115" i="52"/>
  <c r="I115" i="52" s="1"/>
  <c r="J114" i="52"/>
  <c r="EB60" i="51"/>
  <c r="EB59" i="51"/>
  <c r="EC56" i="51" s="1"/>
  <c r="LQ25" i="46" l="1"/>
  <c r="LQ26" i="46"/>
  <c r="LQ20" i="46"/>
  <c r="LQ23" i="46"/>
  <c r="FN369" i="46"/>
  <c r="LP292" i="46"/>
  <c r="LR10" i="46"/>
  <c r="LQ30" i="46"/>
  <c r="LQ31" i="46"/>
  <c r="LQ32" i="46"/>
  <c r="LQ33" i="46"/>
  <c r="LQ34" i="46"/>
  <c r="LQ35" i="46"/>
  <c r="LQ36" i="46"/>
  <c r="LQ37" i="46"/>
  <c r="LQ38" i="46"/>
  <c r="LQ39" i="46"/>
  <c r="LQ40" i="46"/>
  <c r="LQ41" i="46"/>
  <c r="LQ42" i="46"/>
  <c r="LQ43" i="46"/>
  <c r="LQ44" i="46"/>
  <c r="LQ45" i="46"/>
  <c r="LQ46" i="46"/>
  <c r="LQ47" i="46"/>
  <c r="LQ48" i="46"/>
  <c r="LQ49" i="46"/>
  <c r="LQ50" i="46"/>
  <c r="LQ51" i="46"/>
  <c r="LQ52" i="46"/>
  <c r="LQ53" i="46"/>
  <c r="LQ54" i="46"/>
  <c r="LQ55" i="46"/>
  <c r="LQ56" i="46"/>
  <c r="LQ57" i="46"/>
  <c r="LQ58" i="46"/>
  <c r="LQ59" i="46"/>
  <c r="LQ60" i="46"/>
  <c r="LQ61" i="46"/>
  <c r="LQ62" i="46"/>
  <c r="LQ63" i="46"/>
  <c r="LQ64" i="46"/>
  <c r="LQ65" i="46"/>
  <c r="LQ66" i="46"/>
  <c r="LQ67" i="46"/>
  <c r="LQ68" i="46"/>
  <c r="LQ69" i="46"/>
  <c r="LQ70" i="46"/>
  <c r="LQ71" i="46"/>
  <c r="LQ72" i="46"/>
  <c r="LQ73" i="46"/>
  <c r="LQ74" i="46"/>
  <c r="LQ75" i="46"/>
  <c r="LQ76" i="46"/>
  <c r="LQ77" i="46"/>
  <c r="LQ78" i="46"/>
  <c r="LQ79" i="46"/>
  <c r="LQ80" i="46"/>
  <c r="LQ81" i="46"/>
  <c r="LQ82" i="46"/>
  <c r="LQ83" i="46"/>
  <c r="LQ84" i="46"/>
  <c r="LQ85" i="46"/>
  <c r="LQ86" i="46"/>
  <c r="LQ87" i="46"/>
  <c r="LQ88" i="46"/>
  <c r="LQ89" i="46"/>
  <c r="LQ90" i="46"/>
  <c r="LQ91" i="46"/>
  <c r="LQ92" i="46"/>
  <c r="LQ93" i="46"/>
  <c r="LQ94" i="46"/>
  <c r="LQ95" i="46"/>
  <c r="LQ96" i="46"/>
  <c r="LQ97" i="46"/>
  <c r="LQ98" i="46"/>
  <c r="LQ99" i="46"/>
  <c r="LQ100" i="46"/>
  <c r="LQ101" i="46"/>
  <c r="LQ102" i="46"/>
  <c r="LQ103" i="46"/>
  <c r="LQ104" i="46"/>
  <c r="LQ105" i="46"/>
  <c r="LQ106" i="46"/>
  <c r="LQ107" i="46"/>
  <c r="LQ108" i="46"/>
  <c r="LQ109" i="46"/>
  <c r="LQ110" i="46"/>
  <c r="LQ111" i="46"/>
  <c r="LQ112" i="46"/>
  <c r="LQ113" i="46"/>
  <c r="LQ114" i="46"/>
  <c r="LQ115" i="46"/>
  <c r="LQ116" i="46"/>
  <c r="LQ117" i="46"/>
  <c r="LQ118" i="46"/>
  <c r="LQ119" i="46"/>
  <c r="LQ120" i="46"/>
  <c r="LQ121" i="46"/>
  <c r="LQ122" i="46"/>
  <c r="LQ123" i="46"/>
  <c r="LQ124" i="46"/>
  <c r="LQ125" i="46"/>
  <c r="LQ126" i="46"/>
  <c r="LQ127" i="46"/>
  <c r="LQ128" i="46"/>
  <c r="LQ129" i="46"/>
  <c r="LQ130" i="46"/>
  <c r="LQ131" i="46"/>
  <c r="LQ132" i="46"/>
  <c r="LQ133" i="46"/>
  <c r="LQ134" i="46"/>
  <c r="LQ135" i="46"/>
  <c r="LQ136" i="46"/>
  <c r="LQ137" i="46"/>
  <c r="LQ138" i="46"/>
  <c r="LQ139" i="46"/>
  <c r="LQ140" i="46"/>
  <c r="LQ141" i="46"/>
  <c r="LQ142" i="46"/>
  <c r="LQ143" i="46"/>
  <c r="LQ144" i="46"/>
  <c r="LQ145" i="46"/>
  <c r="LQ146" i="46"/>
  <c r="LQ147" i="46"/>
  <c r="LQ148" i="46"/>
  <c r="LQ149" i="46"/>
  <c r="LQ150" i="46"/>
  <c r="LQ151" i="46"/>
  <c r="LQ152" i="46"/>
  <c r="LQ153" i="46"/>
  <c r="LQ154" i="46"/>
  <c r="LQ155" i="46"/>
  <c r="LQ156" i="46"/>
  <c r="LQ157" i="46"/>
  <c r="LQ158" i="46"/>
  <c r="LQ159" i="46"/>
  <c r="LQ160" i="46"/>
  <c r="LQ161" i="46"/>
  <c r="LQ162" i="46"/>
  <c r="LQ163" i="46"/>
  <c r="LQ164" i="46"/>
  <c r="LQ165" i="46"/>
  <c r="LQ166" i="46"/>
  <c r="LQ167" i="46"/>
  <c r="LQ168" i="46"/>
  <c r="LQ169" i="46"/>
  <c r="LQ170" i="46"/>
  <c r="LQ171" i="46"/>
  <c r="LQ172" i="46"/>
  <c r="LQ173" i="46"/>
  <c r="LQ174" i="46"/>
  <c r="LQ175" i="46"/>
  <c r="LQ176" i="46"/>
  <c r="LQ177" i="46"/>
  <c r="LQ178" i="46"/>
  <c r="LQ179" i="46"/>
  <c r="LQ180" i="46"/>
  <c r="LQ181" i="46"/>
  <c r="LQ182" i="46"/>
  <c r="LQ183" i="46"/>
  <c r="LQ184" i="46"/>
  <c r="LQ185" i="46"/>
  <c r="LQ186" i="46"/>
  <c r="LQ187" i="46"/>
  <c r="LQ188" i="46"/>
  <c r="LQ189" i="46"/>
  <c r="LQ190" i="46"/>
  <c r="LQ191" i="46"/>
  <c r="LQ192" i="46"/>
  <c r="LQ193" i="46"/>
  <c r="LQ194" i="46"/>
  <c r="LQ195" i="46"/>
  <c r="LQ196" i="46"/>
  <c r="LQ197" i="46"/>
  <c r="LQ198" i="46"/>
  <c r="LQ199" i="46"/>
  <c r="LQ200" i="46"/>
  <c r="LQ201" i="46"/>
  <c r="LQ202" i="46"/>
  <c r="LQ203" i="46"/>
  <c r="LQ204" i="46"/>
  <c r="LQ205" i="46"/>
  <c r="LQ206" i="46"/>
  <c r="LQ207" i="46"/>
  <c r="LQ208" i="46"/>
  <c r="LQ209" i="46"/>
  <c r="LQ210" i="46"/>
  <c r="LQ211" i="46"/>
  <c r="LQ212" i="46"/>
  <c r="LQ213" i="46"/>
  <c r="LQ214" i="46"/>
  <c r="LQ215" i="46"/>
  <c r="LQ216" i="46"/>
  <c r="LQ217" i="46"/>
  <c r="LQ218" i="46"/>
  <c r="LQ219" i="46"/>
  <c r="LQ220" i="46"/>
  <c r="LQ221" i="46"/>
  <c r="LQ222" i="46"/>
  <c r="LQ223" i="46"/>
  <c r="LQ224" i="46"/>
  <c r="LQ225" i="46"/>
  <c r="LQ226" i="46"/>
  <c r="LQ227" i="46"/>
  <c r="LQ228" i="46"/>
  <c r="LQ229" i="46"/>
  <c r="LQ230" i="46"/>
  <c r="LQ231" i="46"/>
  <c r="LQ232" i="46"/>
  <c r="LQ233" i="46"/>
  <c r="LQ234" i="46"/>
  <c r="LQ235" i="46"/>
  <c r="LQ236" i="46"/>
  <c r="LQ237" i="46"/>
  <c r="LQ238" i="46"/>
  <c r="LQ239" i="46"/>
  <c r="LQ240" i="46"/>
  <c r="LQ241" i="46"/>
  <c r="LQ242" i="46"/>
  <c r="LQ243" i="46"/>
  <c r="LQ244" i="46"/>
  <c r="LQ245" i="46"/>
  <c r="LQ246" i="46"/>
  <c r="LQ247" i="46"/>
  <c r="LQ248" i="46"/>
  <c r="LQ249" i="46"/>
  <c r="LQ250" i="46"/>
  <c r="LQ251" i="46"/>
  <c r="LQ252" i="46"/>
  <c r="LQ253" i="46"/>
  <c r="LQ254" i="46"/>
  <c r="LQ255" i="46"/>
  <c r="LQ256" i="46"/>
  <c r="LQ257" i="46"/>
  <c r="LQ258" i="46"/>
  <c r="LQ259" i="46"/>
  <c r="LQ260" i="46"/>
  <c r="LQ261" i="46"/>
  <c r="LQ262" i="46"/>
  <c r="LQ263" i="46"/>
  <c r="LQ264" i="46"/>
  <c r="LQ265" i="46"/>
  <c r="LQ266" i="46"/>
  <c r="LQ267" i="46"/>
  <c r="LQ268" i="46"/>
  <c r="LQ269" i="46"/>
  <c r="LQ270" i="46"/>
  <c r="LQ271" i="46"/>
  <c r="LQ272" i="46"/>
  <c r="LQ273" i="46"/>
  <c r="LQ274" i="46"/>
  <c r="LQ275" i="46"/>
  <c r="LQ276" i="46"/>
  <c r="LQ277" i="46"/>
  <c r="LQ278" i="46"/>
  <c r="LQ279" i="46"/>
  <c r="LQ280" i="46"/>
  <c r="LQ281" i="46"/>
  <c r="LQ282" i="46"/>
  <c r="LQ283" i="46"/>
  <c r="LQ284" i="46"/>
  <c r="LQ285" i="46"/>
  <c r="LQ286" i="46"/>
  <c r="LQ287" i="46"/>
  <c r="LQ288" i="46"/>
  <c r="LQ290" i="46"/>
  <c r="LQ29" i="46"/>
  <c r="LQ17" i="46"/>
  <c r="LQ27" i="46"/>
  <c r="LQ289" i="46"/>
  <c r="LQ16" i="46"/>
  <c r="LQ24" i="46"/>
  <c r="LQ22" i="46"/>
  <c r="LQ21" i="46"/>
  <c r="LQ14" i="46"/>
  <c r="LQ19" i="46"/>
  <c r="LQ28" i="46"/>
  <c r="LQ15" i="46"/>
  <c r="LQ18" i="46"/>
  <c r="LP308" i="46"/>
  <c r="FO364" i="46"/>
  <c r="FO365" i="46"/>
  <c r="FO367" i="46" s="1"/>
  <c r="FO366" i="46"/>
  <c r="FP363" i="46" s="1"/>
  <c r="DO52" i="51"/>
  <c r="DP49" i="51" s="1"/>
  <c r="DO53" i="51"/>
  <c r="D116" i="52"/>
  <c r="I116" i="52" s="1"/>
  <c r="J115" i="52"/>
  <c r="EC60" i="51"/>
  <c r="EC59" i="51"/>
  <c r="ED56" i="51" s="1"/>
  <c r="LR25" i="46" l="1"/>
  <c r="LR26" i="46"/>
  <c r="LR20" i="46"/>
  <c r="LR23" i="46"/>
  <c r="FO369" i="46"/>
  <c r="LQ292" i="46"/>
  <c r="LS10" i="46"/>
  <c r="LR30" i="46"/>
  <c r="LR31" i="46"/>
  <c r="LR32" i="46"/>
  <c r="LR33" i="46"/>
  <c r="LR34" i="46"/>
  <c r="LR35" i="46"/>
  <c r="LR36" i="46"/>
  <c r="LR37" i="46"/>
  <c r="LR38" i="46"/>
  <c r="LR39" i="46"/>
  <c r="LR40" i="46"/>
  <c r="LR41" i="46"/>
  <c r="LR42" i="46"/>
  <c r="LR43" i="46"/>
  <c r="LR44" i="46"/>
  <c r="LR45" i="46"/>
  <c r="LR46" i="46"/>
  <c r="LR47" i="46"/>
  <c r="LR48" i="46"/>
  <c r="LR49" i="46"/>
  <c r="LR50" i="46"/>
  <c r="LR51" i="46"/>
  <c r="LR52" i="46"/>
  <c r="LR53" i="46"/>
  <c r="LR54" i="46"/>
  <c r="LR55" i="46"/>
  <c r="LR56" i="46"/>
  <c r="LR57" i="46"/>
  <c r="LR58" i="46"/>
  <c r="LR59" i="46"/>
  <c r="LR60" i="46"/>
  <c r="LR61" i="46"/>
  <c r="LR62" i="46"/>
  <c r="LR63" i="46"/>
  <c r="LR64" i="46"/>
  <c r="LR65" i="46"/>
  <c r="LR66" i="46"/>
  <c r="LR67" i="46"/>
  <c r="LR68" i="46"/>
  <c r="LR69" i="46"/>
  <c r="LR70" i="46"/>
  <c r="LR71" i="46"/>
  <c r="LR72" i="46"/>
  <c r="LR73" i="46"/>
  <c r="LR74" i="46"/>
  <c r="LR75" i="46"/>
  <c r="LR76" i="46"/>
  <c r="LR77" i="46"/>
  <c r="LR78" i="46"/>
  <c r="LR79" i="46"/>
  <c r="LR80" i="46"/>
  <c r="LR81" i="46"/>
  <c r="LR82" i="46"/>
  <c r="LR83" i="46"/>
  <c r="LR84" i="46"/>
  <c r="LR85" i="46"/>
  <c r="LR86" i="46"/>
  <c r="LR87" i="46"/>
  <c r="LR88" i="46"/>
  <c r="LR89" i="46"/>
  <c r="LR90" i="46"/>
  <c r="LR91" i="46"/>
  <c r="LR92" i="46"/>
  <c r="LR93" i="46"/>
  <c r="LR94" i="46"/>
  <c r="LR95" i="46"/>
  <c r="LR96" i="46"/>
  <c r="LR97" i="46"/>
  <c r="LR98" i="46"/>
  <c r="LR99" i="46"/>
  <c r="LR100" i="46"/>
  <c r="LR101" i="46"/>
  <c r="LR102" i="46"/>
  <c r="LR103" i="46"/>
  <c r="LR104" i="46"/>
  <c r="LR105" i="46"/>
  <c r="LR106" i="46"/>
  <c r="LR107" i="46"/>
  <c r="LR108" i="46"/>
  <c r="LR109" i="46"/>
  <c r="LR110" i="46"/>
  <c r="LR111" i="46"/>
  <c r="LR112" i="46"/>
  <c r="LR113" i="46"/>
  <c r="LR114" i="46"/>
  <c r="LR115" i="46"/>
  <c r="LR116" i="46"/>
  <c r="LR117" i="46"/>
  <c r="LR118" i="46"/>
  <c r="LR119" i="46"/>
  <c r="LR120" i="46"/>
  <c r="LR121" i="46"/>
  <c r="LR122" i="46"/>
  <c r="LR123" i="46"/>
  <c r="LR124" i="46"/>
  <c r="LR125" i="46"/>
  <c r="LR126" i="46"/>
  <c r="LR127" i="46"/>
  <c r="LR128" i="46"/>
  <c r="LR129" i="46"/>
  <c r="LR130" i="46"/>
  <c r="LR131" i="46"/>
  <c r="LR132" i="46"/>
  <c r="LR133" i="46"/>
  <c r="LR134" i="46"/>
  <c r="LR135" i="46"/>
  <c r="LR136" i="46"/>
  <c r="LR137" i="46"/>
  <c r="LR138" i="46"/>
  <c r="LR139" i="46"/>
  <c r="LR140" i="46"/>
  <c r="LR141" i="46"/>
  <c r="LR142" i="46"/>
  <c r="LR143" i="46"/>
  <c r="LR144" i="46"/>
  <c r="LR145" i="46"/>
  <c r="LR146" i="46"/>
  <c r="LR147" i="46"/>
  <c r="LR148" i="46"/>
  <c r="LR149" i="46"/>
  <c r="LR150" i="46"/>
  <c r="LR151" i="46"/>
  <c r="LR152" i="46"/>
  <c r="LR153" i="46"/>
  <c r="LR154" i="46"/>
  <c r="LR155" i="46"/>
  <c r="LR156" i="46"/>
  <c r="LR157" i="46"/>
  <c r="LR158" i="46"/>
  <c r="LR159" i="46"/>
  <c r="LR160" i="46"/>
  <c r="LR161" i="46"/>
  <c r="LR162" i="46"/>
  <c r="LR163" i="46"/>
  <c r="LR164" i="46"/>
  <c r="LR165" i="46"/>
  <c r="LR166" i="46"/>
  <c r="LR167" i="46"/>
  <c r="LR168" i="46"/>
  <c r="LR169" i="46"/>
  <c r="LR170" i="46"/>
  <c r="LR171" i="46"/>
  <c r="LR172" i="46"/>
  <c r="LR173" i="46"/>
  <c r="LR174" i="46"/>
  <c r="LR175" i="46"/>
  <c r="LR176" i="46"/>
  <c r="LR177" i="46"/>
  <c r="LR178" i="46"/>
  <c r="LR179" i="46"/>
  <c r="LR180" i="46"/>
  <c r="LR181" i="46"/>
  <c r="LR182" i="46"/>
  <c r="LR183" i="46"/>
  <c r="LR184" i="46"/>
  <c r="LR185" i="46"/>
  <c r="LR186" i="46"/>
  <c r="LR187" i="46"/>
  <c r="LR188" i="46"/>
  <c r="LR189" i="46"/>
  <c r="LR190" i="46"/>
  <c r="LR191" i="46"/>
  <c r="LR192" i="46"/>
  <c r="LR193" i="46"/>
  <c r="LR194" i="46"/>
  <c r="LR195" i="46"/>
  <c r="LR196" i="46"/>
  <c r="LR197" i="46"/>
  <c r="LR198" i="46"/>
  <c r="LR199" i="46"/>
  <c r="LR200" i="46"/>
  <c r="LR201" i="46"/>
  <c r="LR202" i="46"/>
  <c r="LR203" i="46"/>
  <c r="LR204" i="46"/>
  <c r="LR205" i="46"/>
  <c r="LR206" i="46"/>
  <c r="LR207" i="46"/>
  <c r="LR208" i="46"/>
  <c r="LR209" i="46"/>
  <c r="LR210" i="46"/>
  <c r="LR211" i="46"/>
  <c r="LR212" i="46"/>
  <c r="LR213" i="46"/>
  <c r="LR214" i="46"/>
  <c r="LR215" i="46"/>
  <c r="LR216" i="46"/>
  <c r="LR217" i="46"/>
  <c r="LR218" i="46"/>
  <c r="LR219" i="46"/>
  <c r="LR220" i="46"/>
  <c r="LR221" i="46"/>
  <c r="LR222" i="46"/>
  <c r="LR223" i="46"/>
  <c r="LR224" i="46"/>
  <c r="LR225" i="46"/>
  <c r="LR226" i="46"/>
  <c r="LR227" i="46"/>
  <c r="LR228" i="46"/>
  <c r="LR229" i="46"/>
  <c r="LR230" i="46"/>
  <c r="LR231" i="46"/>
  <c r="LR232" i="46"/>
  <c r="LR233" i="46"/>
  <c r="LR234" i="46"/>
  <c r="LR235" i="46"/>
  <c r="LR236" i="46"/>
  <c r="LR237" i="46"/>
  <c r="LR238" i="46"/>
  <c r="LR239" i="46"/>
  <c r="LR240" i="46"/>
  <c r="LR241" i="46"/>
  <c r="LR242" i="46"/>
  <c r="LR243" i="46"/>
  <c r="LR244" i="46"/>
  <c r="LR245" i="46"/>
  <c r="LR246" i="46"/>
  <c r="LR247" i="46"/>
  <c r="LR248" i="46"/>
  <c r="LR249" i="46"/>
  <c r="LR250" i="46"/>
  <c r="LR251" i="46"/>
  <c r="LR252" i="46"/>
  <c r="LR253" i="46"/>
  <c r="LR254" i="46"/>
  <c r="LR255" i="46"/>
  <c r="LR256" i="46"/>
  <c r="LR257" i="46"/>
  <c r="LR258" i="46"/>
  <c r="LR259" i="46"/>
  <c r="LR260" i="46"/>
  <c r="LR261" i="46"/>
  <c r="LR262" i="46"/>
  <c r="LR263" i="46"/>
  <c r="LR264" i="46"/>
  <c r="LR265" i="46"/>
  <c r="LR266" i="46"/>
  <c r="LR267" i="46"/>
  <c r="LR268" i="46"/>
  <c r="LR269" i="46"/>
  <c r="LR270" i="46"/>
  <c r="LR271" i="46"/>
  <c r="LR272" i="46"/>
  <c r="LR273" i="46"/>
  <c r="LR274" i="46"/>
  <c r="LR275" i="46"/>
  <c r="LR276" i="46"/>
  <c r="LR277" i="46"/>
  <c r="LR278" i="46"/>
  <c r="LR279" i="46"/>
  <c r="LR280" i="46"/>
  <c r="LR281" i="46"/>
  <c r="LR282" i="46"/>
  <c r="LR283" i="46"/>
  <c r="LR284" i="46"/>
  <c r="LR285" i="46"/>
  <c r="LR286" i="46"/>
  <c r="LR287" i="46"/>
  <c r="LR288" i="46"/>
  <c r="LR290" i="46"/>
  <c r="LR29" i="46"/>
  <c r="LR17" i="46"/>
  <c r="LR27" i="46"/>
  <c r="LR289" i="46"/>
  <c r="LR16" i="46"/>
  <c r="LR24" i="46"/>
  <c r="LR22" i="46"/>
  <c r="LR21" i="46"/>
  <c r="LR14" i="46"/>
  <c r="LR19" i="46"/>
  <c r="LR28" i="46"/>
  <c r="LR15" i="46"/>
  <c r="LR18" i="46"/>
  <c r="LQ308" i="46"/>
  <c r="FP364" i="46"/>
  <c r="FP365" i="46"/>
  <c r="FP367" i="46" s="1"/>
  <c r="FP366" i="46"/>
  <c r="FQ363" i="46" s="1"/>
  <c r="DP52" i="51"/>
  <c r="DQ49" i="51" s="1"/>
  <c r="DP53" i="51"/>
  <c r="D117" i="52"/>
  <c r="I117" i="52" s="1"/>
  <c r="J116" i="52"/>
  <c r="ED60" i="51"/>
  <c r="ED59" i="51"/>
  <c r="EE56" i="51" s="1"/>
  <c r="LS25" i="46" l="1"/>
  <c r="LS26" i="46"/>
  <c r="LS20" i="46"/>
  <c r="LS23" i="46"/>
  <c r="FP369" i="46"/>
  <c r="LR292" i="46"/>
  <c r="LS30" i="46"/>
  <c r="LS31" i="46"/>
  <c r="LS32" i="46"/>
  <c r="LS33" i="46"/>
  <c r="LS34" i="46"/>
  <c r="LS35" i="46"/>
  <c r="LS36" i="46"/>
  <c r="LS37" i="46"/>
  <c r="LS38" i="46"/>
  <c r="LS39" i="46"/>
  <c r="LS40" i="46"/>
  <c r="LS41" i="46"/>
  <c r="LS42" i="46"/>
  <c r="LS43" i="46"/>
  <c r="LS44" i="46"/>
  <c r="LS45" i="46"/>
  <c r="LS46" i="46"/>
  <c r="LS47" i="46"/>
  <c r="LS48" i="46"/>
  <c r="LS49" i="46"/>
  <c r="LS50" i="46"/>
  <c r="LS51" i="46"/>
  <c r="LS52" i="46"/>
  <c r="LS53" i="46"/>
  <c r="LS54" i="46"/>
  <c r="LS55" i="46"/>
  <c r="LS56" i="46"/>
  <c r="LS57" i="46"/>
  <c r="LS58" i="46"/>
  <c r="LS59" i="46"/>
  <c r="LS60" i="46"/>
  <c r="LS61" i="46"/>
  <c r="LS62" i="46"/>
  <c r="LS63" i="46"/>
  <c r="LS64" i="46"/>
  <c r="LS65" i="46"/>
  <c r="LS66" i="46"/>
  <c r="LS67" i="46"/>
  <c r="LS68" i="46"/>
  <c r="LS69" i="46"/>
  <c r="LS70" i="46"/>
  <c r="LS71" i="46"/>
  <c r="LS72" i="46"/>
  <c r="LS73" i="46"/>
  <c r="LS74" i="46"/>
  <c r="LS75" i="46"/>
  <c r="LS76" i="46"/>
  <c r="LS77" i="46"/>
  <c r="LS78" i="46"/>
  <c r="LS79" i="46"/>
  <c r="LS80" i="46"/>
  <c r="LS81" i="46"/>
  <c r="LS82" i="46"/>
  <c r="LS83" i="46"/>
  <c r="LS84" i="46"/>
  <c r="LS85" i="46"/>
  <c r="LS86" i="46"/>
  <c r="LS87" i="46"/>
  <c r="LS88" i="46"/>
  <c r="LS89" i="46"/>
  <c r="LS90" i="46"/>
  <c r="LS91" i="46"/>
  <c r="LS92" i="46"/>
  <c r="LS93" i="46"/>
  <c r="LS94" i="46"/>
  <c r="LS95" i="46"/>
  <c r="LS96" i="46"/>
  <c r="LS97" i="46"/>
  <c r="LS98" i="46"/>
  <c r="LS99" i="46"/>
  <c r="LS100" i="46"/>
  <c r="LS101" i="46"/>
  <c r="LS102" i="46"/>
  <c r="LS103" i="46"/>
  <c r="LS104" i="46"/>
  <c r="LS105" i="46"/>
  <c r="LS106" i="46"/>
  <c r="LS107" i="46"/>
  <c r="LS108" i="46"/>
  <c r="LS109" i="46"/>
  <c r="LS110" i="46"/>
  <c r="LS111" i="46"/>
  <c r="LS112" i="46"/>
  <c r="LS113" i="46"/>
  <c r="LS114" i="46"/>
  <c r="LS115" i="46"/>
  <c r="LS116" i="46"/>
  <c r="LS117" i="46"/>
  <c r="LS118" i="46"/>
  <c r="LS119" i="46"/>
  <c r="LS120" i="46"/>
  <c r="LS121" i="46"/>
  <c r="LS122" i="46"/>
  <c r="LS123" i="46"/>
  <c r="LS124" i="46"/>
  <c r="LS125" i="46"/>
  <c r="LS126" i="46"/>
  <c r="LS127" i="46"/>
  <c r="LS128" i="46"/>
  <c r="LS129" i="46"/>
  <c r="LS130" i="46"/>
  <c r="LS131" i="46"/>
  <c r="LS132" i="46"/>
  <c r="LS133" i="46"/>
  <c r="LS134" i="46"/>
  <c r="LS135" i="46"/>
  <c r="LS136" i="46"/>
  <c r="LS137" i="46"/>
  <c r="LS138" i="46"/>
  <c r="LS139" i="46"/>
  <c r="LS140" i="46"/>
  <c r="LS141" i="46"/>
  <c r="LS142" i="46"/>
  <c r="LS143" i="46"/>
  <c r="LS144" i="46"/>
  <c r="LS145" i="46"/>
  <c r="LS146" i="46"/>
  <c r="LS147" i="46"/>
  <c r="LS148" i="46"/>
  <c r="LS149" i="46"/>
  <c r="LS150" i="46"/>
  <c r="LS151" i="46"/>
  <c r="LS152" i="46"/>
  <c r="LS153" i="46"/>
  <c r="LS154" i="46"/>
  <c r="LS155" i="46"/>
  <c r="LS156" i="46"/>
  <c r="LS157" i="46"/>
  <c r="LS158" i="46"/>
  <c r="LS159" i="46"/>
  <c r="LS160" i="46"/>
  <c r="LS161" i="46"/>
  <c r="LS162" i="46"/>
  <c r="LS163" i="46"/>
  <c r="LS164" i="46"/>
  <c r="LS165" i="46"/>
  <c r="LS166" i="46"/>
  <c r="LS167" i="46"/>
  <c r="LS168" i="46"/>
  <c r="LS169" i="46"/>
  <c r="LS170" i="46"/>
  <c r="LS171" i="46"/>
  <c r="LS172" i="46"/>
  <c r="LS173" i="46"/>
  <c r="LS174" i="46"/>
  <c r="LS175" i="46"/>
  <c r="LS176" i="46"/>
  <c r="LS177" i="46"/>
  <c r="LS178" i="46"/>
  <c r="LS179" i="46"/>
  <c r="LS180" i="46"/>
  <c r="LS181" i="46"/>
  <c r="LS182" i="46"/>
  <c r="LS183" i="46"/>
  <c r="LS184" i="46"/>
  <c r="LS185" i="46"/>
  <c r="LS186" i="46"/>
  <c r="LS187" i="46"/>
  <c r="LS188" i="46"/>
  <c r="LS189" i="46"/>
  <c r="LS190" i="46"/>
  <c r="LS191" i="46"/>
  <c r="LS192" i="46"/>
  <c r="LS193" i="46"/>
  <c r="LS194" i="46"/>
  <c r="LS195" i="46"/>
  <c r="LS196" i="46"/>
  <c r="LS197" i="46"/>
  <c r="LS198" i="46"/>
  <c r="LS199" i="46"/>
  <c r="LS200" i="46"/>
  <c r="LS201" i="46"/>
  <c r="LS202" i="46"/>
  <c r="LS203" i="46"/>
  <c r="LS204" i="46"/>
  <c r="LS205" i="46"/>
  <c r="LS206" i="46"/>
  <c r="LS207" i="46"/>
  <c r="LS208" i="46"/>
  <c r="LS209" i="46"/>
  <c r="LS210" i="46"/>
  <c r="LS211" i="46"/>
  <c r="LS212" i="46"/>
  <c r="LS213" i="46"/>
  <c r="LS214" i="46"/>
  <c r="LS215" i="46"/>
  <c r="LS216" i="46"/>
  <c r="LS217" i="46"/>
  <c r="LS218" i="46"/>
  <c r="LS219" i="46"/>
  <c r="LS220" i="46"/>
  <c r="LS221" i="46"/>
  <c r="LS222" i="46"/>
  <c r="LS223" i="46"/>
  <c r="LS224" i="46"/>
  <c r="LS225" i="46"/>
  <c r="LS226" i="46"/>
  <c r="LS227" i="46"/>
  <c r="LS228" i="46"/>
  <c r="LS229" i="46"/>
  <c r="LS230" i="46"/>
  <c r="LS231" i="46"/>
  <c r="LS232" i="46"/>
  <c r="LS233" i="46"/>
  <c r="LS234" i="46"/>
  <c r="LS235" i="46"/>
  <c r="LS236" i="46"/>
  <c r="LS237" i="46"/>
  <c r="LS238" i="46"/>
  <c r="LS239" i="46"/>
  <c r="LS240" i="46"/>
  <c r="LS241" i="46"/>
  <c r="LS242" i="46"/>
  <c r="LS243" i="46"/>
  <c r="LS244" i="46"/>
  <c r="LS245" i="46"/>
  <c r="LS246" i="46"/>
  <c r="LS247" i="46"/>
  <c r="LS248" i="46"/>
  <c r="LS249" i="46"/>
  <c r="LS250" i="46"/>
  <c r="LS251" i="46"/>
  <c r="LS252" i="46"/>
  <c r="LS253" i="46"/>
  <c r="LS254" i="46"/>
  <c r="LS255" i="46"/>
  <c r="LS256" i="46"/>
  <c r="LS257" i="46"/>
  <c r="LS258" i="46"/>
  <c r="LS259" i="46"/>
  <c r="LS260" i="46"/>
  <c r="LS261" i="46"/>
  <c r="LS262" i="46"/>
  <c r="LS263" i="46"/>
  <c r="LS264" i="46"/>
  <c r="LS265" i="46"/>
  <c r="LS266" i="46"/>
  <c r="LS267" i="46"/>
  <c r="LS268" i="46"/>
  <c r="LS269" i="46"/>
  <c r="LS270" i="46"/>
  <c r="LS271" i="46"/>
  <c r="LS272" i="46"/>
  <c r="LS273" i="46"/>
  <c r="LS274" i="46"/>
  <c r="LS275" i="46"/>
  <c r="LS276" i="46"/>
  <c r="LS277" i="46"/>
  <c r="LS278" i="46"/>
  <c r="LS279" i="46"/>
  <c r="LS280" i="46"/>
  <c r="LS281" i="46"/>
  <c r="LS282" i="46"/>
  <c r="LS283" i="46"/>
  <c r="LS284" i="46"/>
  <c r="LS285" i="46"/>
  <c r="LS286" i="46"/>
  <c r="LS287" i="46"/>
  <c r="LS288" i="46"/>
  <c r="LS290" i="46"/>
  <c r="LS29" i="46"/>
  <c r="LS17" i="46"/>
  <c r="LS27" i="46"/>
  <c r="LS289" i="46"/>
  <c r="LS16" i="46"/>
  <c r="LS24" i="46"/>
  <c r="LS22" i="46"/>
  <c r="LS21" i="46"/>
  <c r="LS14" i="46"/>
  <c r="LS19" i="46"/>
  <c r="LS28" i="46"/>
  <c r="LS15" i="46"/>
  <c r="LS18" i="46"/>
  <c r="LR308" i="46"/>
  <c r="FQ364" i="46"/>
  <c r="FQ365" i="46"/>
  <c r="FQ367" i="46" s="1"/>
  <c r="FQ366" i="46"/>
  <c r="FR363" i="46" s="1"/>
  <c r="DQ53" i="51"/>
  <c r="DQ52" i="51"/>
  <c r="DR49" i="51" s="1"/>
  <c r="J117" i="52"/>
  <c r="D118" i="52"/>
  <c r="I118" i="52" s="1"/>
  <c r="EE60" i="51"/>
  <c r="EE59" i="51"/>
  <c r="EF56" i="51" s="1"/>
  <c r="FQ369" i="46" l="1"/>
  <c r="LS292" i="46"/>
  <c r="LS308" i="46"/>
  <c r="BX332" i="46"/>
  <c r="BW332" i="46" s="1"/>
  <c r="M25" i="51" s="1"/>
  <c r="FR364" i="46"/>
  <c r="FR365" i="46"/>
  <c r="FR367" i="46" s="1"/>
  <c r="FR366" i="46"/>
  <c r="FS363" i="46" s="1"/>
  <c r="DR52" i="51"/>
  <c r="DS49" i="51" s="1"/>
  <c r="DR53" i="51"/>
  <c r="J118" i="52"/>
  <c r="D119" i="52"/>
  <c r="I119" i="52" s="1"/>
  <c r="EF59" i="51"/>
  <c r="EG56" i="51" s="1"/>
  <c r="EF60" i="51"/>
  <c r="DW25" i="51" l="1"/>
  <c r="DX25" i="51"/>
  <c r="DY25" i="51"/>
  <c r="DZ25" i="51"/>
  <c r="EA25" i="51"/>
  <c r="EB25" i="51"/>
  <c r="EC25" i="51"/>
  <c r="ED25" i="51"/>
  <c r="EE25" i="51"/>
  <c r="EF25" i="51"/>
  <c r="EG25" i="51"/>
  <c r="FR369" i="46"/>
  <c r="EH25" i="51"/>
  <c r="E83" i="51"/>
  <c r="E84" i="51" s="1"/>
  <c r="E86" i="51" s="1"/>
  <c r="CB327" i="46" a="1"/>
  <c r="CB327" i="46" s="1"/>
  <c r="CE327" i="46" s="1"/>
  <c r="CB332" i="46" a="1"/>
  <c r="CB332" i="46" s="1"/>
  <c r="CE332" i="46" s="1"/>
  <c r="CB324" i="46" a="1"/>
  <c r="CB324" i="46" s="1"/>
  <c r="CE324" i="46" s="1"/>
  <c r="CB329" i="46" a="1"/>
  <c r="CB329" i="46" s="1"/>
  <c r="CE329" i="46" s="1"/>
  <c r="CB330" i="46" a="1"/>
  <c r="CB330" i="46" s="1"/>
  <c r="CE330" i="46" s="1"/>
  <c r="CB328" i="46" a="1"/>
  <c r="CB328" i="46" s="1"/>
  <c r="CE328" i="46" s="1"/>
  <c r="CB325" i="46" a="1"/>
  <c r="CB325" i="46" s="1"/>
  <c r="CE325" i="46" s="1"/>
  <c r="CB331" i="46" a="1"/>
  <c r="CB331" i="46" s="1"/>
  <c r="CE331" i="46" s="1"/>
  <c r="CB326" i="46" a="1"/>
  <c r="CB326" i="46" s="1"/>
  <c r="CE326" i="46" s="1"/>
  <c r="FS364" i="46"/>
  <c r="FS365" i="46"/>
  <c r="FS367" i="46" s="1"/>
  <c r="FS366" i="46"/>
  <c r="FT363" i="46" s="1"/>
  <c r="DS53" i="51"/>
  <c r="DS52" i="51"/>
  <c r="DT49" i="51" s="1"/>
  <c r="J119" i="52"/>
  <c r="D120" i="52"/>
  <c r="I120" i="52" s="1"/>
  <c r="EG59" i="51"/>
  <c r="EH56" i="51" s="1"/>
  <c r="EG60" i="51"/>
  <c r="FS369" i="46" l="1"/>
  <c r="FT364" i="46"/>
  <c r="FT365" i="46"/>
  <c r="FT367" i="46" s="1"/>
  <c r="FT366" i="46"/>
  <c r="FU363" i="46" s="1"/>
  <c r="DT53" i="51"/>
  <c r="DT52" i="51"/>
  <c r="DU49" i="51" s="1"/>
  <c r="D121" i="52"/>
  <c r="I121" i="52" s="1"/>
  <c r="J120" i="52"/>
  <c r="EH60" i="51"/>
  <c r="EH59" i="51"/>
  <c r="FT369" i="46" l="1"/>
  <c r="FU364" i="46"/>
  <c r="FU365" i="46"/>
  <c r="FU367" i="46" s="1"/>
  <c r="FU366" i="46"/>
  <c r="FV363" i="46" s="1"/>
  <c r="DU53" i="51"/>
  <c r="DU52" i="51"/>
  <c r="DV49" i="51" s="1"/>
  <c r="J121" i="52"/>
  <c r="D122" i="52"/>
  <c r="I122" i="52" s="1"/>
  <c r="FU369" i="46" l="1"/>
  <c r="FV364" i="46"/>
  <c r="FV365" i="46"/>
  <c r="FV367" i="46" s="1"/>
  <c r="FV366" i="46"/>
  <c r="FW363" i="46" s="1"/>
  <c r="DV52" i="51"/>
  <c r="DW49" i="51" s="1"/>
  <c r="DV53" i="51"/>
  <c r="J122" i="52"/>
  <c r="D123" i="52"/>
  <c r="I123" i="52" s="1"/>
  <c r="FV369" i="46" l="1"/>
  <c r="FW364" i="46"/>
  <c r="FW365" i="46"/>
  <c r="FW367" i="46" s="1"/>
  <c r="FW366" i="46"/>
  <c r="FX363" i="46" s="1"/>
  <c r="DW52" i="51"/>
  <c r="DX49" i="51" s="1"/>
  <c r="DW53" i="51"/>
  <c r="D124" i="52"/>
  <c r="I124" i="52" s="1"/>
  <c r="J123" i="52"/>
  <c r="FW369" i="46" l="1"/>
  <c r="FX364" i="46"/>
  <c r="FX365" i="46"/>
  <c r="FX367" i="46" s="1"/>
  <c r="FX366" i="46"/>
  <c r="FY363" i="46" s="1"/>
  <c r="DX52" i="51"/>
  <c r="DY49" i="51" s="1"/>
  <c r="DX53" i="51"/>
  <c r="J124" i="52"/>
  <c r="D125" i="52"/>
  <c r="I125" i="52" s="1"/>
  <c r="FX369" i="46" l="1"/>
  <c r="FY364" i="46"/>
  <c r="FY365" i="46"/>
  <c r="FY367" i="46" s="1"/>
  <c r="FY366" i="46"/>
  <c r="FZ363" i="46" s="1"/>
  <c r="DY52" i="51"/>
  <c r="DZ49" i="51" s="1"/>
  <c r="DY53" i="51"/>
  <c r="D126" i="52"/>
  <c r="I126" i="52" s="1"/>
  <c r="J125" i="52"/>
  <c r="FY369" i="46" l="1"/>
  <c r="FZ364" i="46"/>
  <c r="FZ365" i="46"/>
  <c r="FZ367" i="46" s="1"/>
  <c r="FZ366" i="46"/>
  <c r="GA363" i="46" s="1"/>
  <c r="DZ52" i="51"/>
  <c r="EA49" i="51" s="1"/>
  <c r="DZ53" i="51"/>
  <c r="D127" i="52"/>
  <c r="I127" i="52" s="1"/>
  <c r="J126" i="52"/>
  <c r="FZ369" i="46" l="1"/>
  <c r="GA364" i="46"/>
  <c r="GA365" i="46"/>
  <c r="GA367" i="46" s="1"/>
  <c r="GA366" i="46"/>
  <c r="GB363" i="46" s="1"/>
  <c r="EA52" i="51"/>
  <c r="EB49" i="51" s="1"/>
  <c r="EA53" i="51"/>
  <c r="D128" i="52"/>
  <c r="I128" i="52" s="1"/>
  <c r="J127" i="52"/>
  <c r="GA369" i="46" l="1"/>
  <c r="GB364" i="46"/>
  <c r="E88" i="51" s="1"/>
  <c r="GB365" i="46"/>
  <c r="GB367" i="46" s="1"/>
  <c r="GB366" i="46"/>
  <c r="EB52" i="51"/>
  <c r="EC49" i="51" s="1"/>
  <c r="EB53" i="51"/>
  <c r="J128" i="52"/>
  <c r="D129" i="52"/>
  <c r="I129" i="52" s="1"/>
  <c r="GB369" i="46" l="1"/>
  <c r="E87" i="51"/>
  <c r="E89" i="51" s="1"/>
  <c r="E92" i="51" s="1"/>
  <c r="F77" i="51" s="1"/>
  <c r="EC52" i="51"/>
  <c r="ED49" i="51" s="1"/>
  <c r="EC53" i="51"/>
  <c r="J129" i="52"/>
  <c r="D130" i="52"/>
  <c r="I130" i="52" s="1"/>
  <c r="G77" i="51" l="1"/>
  <c r="I77" i="51"/>
  <c r="J77" i="51" s="1"/>
  <c r="ED53" i="51"/>
  <c r="ED52" i="51"/>
  <c r="EE49" i="51" s="1"/>
  <c r="D131" i="52"/>
  <c r="I131" i="52" s="1"/>
  <c r="J130" i="52"/>
  <c r="EE52" i="51" l="1"/>
  <c r="EF49" i="51" s="1"/>
  <c r="EE53" i="51"/>
  <c r="J131" i="52"/>
  <c r="D132" i="52"/>
  <c r="I132" i="52" s="1"/>
  <c r="EF52" i="51" l="1"/>
  <c r="EG49" i="51" s="1"/>
  <c r="EF53" i="51"/>
  <c r="D133" i="52"/>
  <c r="I133" i="52" s="1"/>
  <c r="J132" i="52"/>
  <c r="EG52" i="51" l="1"/>
  <c r="EH49" i="51" s="1"/>
  <c r="EG53" i="51"/>
  <c r="D134" i="52"/>
  <c r="I134" i="52" s="1"/>
  <c r="J133" i="52"/>
  <c r="EH52" i="51" l="1"/>
  <c r="EH53" i="51"/>
  <c r="J134" i="52"/>
  <c r="D135" i="52"/>
  <c r="I135" i="52" s="1"/>
  <c r="D136" i="52" l="1"/>
  <c r="I136" i="52" s="1"/>
  <c r="J135" i="52"/>
  <c r="J136" i="52" l="1"/>
  <c r="D137" i="52"/>
  <c r="I137" i="52" s="1"/>
  <c r="J137" i="52" l="1"/>
  <c r="D138" i="52"/>
  <c r="I138" i="52" s="1"/>
  <c r="D139" i="52" l="1"/>
  <c r="I139" i="52" s="1"/>
  <c r="J138" i="52"/>
  <c r="D140" i="52" l="1"/>
  <c r="I140" i="52" s="1"/>
  <c r="J139" i="52"/>
  <c r="J140" i="52" l="1"/>
  <c r="D141" i="52"/>
  <c r="I141" i="52" s="1"/>
  <c r="D142" i="52" l="1"/>
  <c r="I142" i="52" s="1"/>
  <c r="J141" i="52"/>
  <c r="D143" i="52" l="1"/>
  <c r="I143" i="52" s="1"/>
  <c r="J142" i="52"/>
  <c r="J143" i="52" l="1"/>
  <c r="D144" i="52"/>
  <c r="I144" i="52" s="1"/>
  <c r="J144" i="52" l="1"/>
  <c r="D145" i="52"/>
  <c r="I145" i="52" s="1"/>
  <c r="J145" i="52" l="1"/>
  <c r="D146" i="52"/>
  <c r="I146" i="52" s="1"/>
  <c r="D147" i="52" l="1"/>
  <c r="I147" i="52" s="1"/>
  <c r="J146" i="52"/>
  <c r="J147" i="52" l="1"/>
  <c r="D148" i="52"/>
  <c r="I148" i="52" s="1"/>
  <c r="D149" i="52" l="1"/>
  <c r="I149" i="52" s="1"/>
  <c r="J148" i="52"/>
  <c r="J149" i="52" l="1"/>
  <c r="D150" i="52"/>
  <c r="I150" i="52" s="1"/>
  <c r="D151" i="52" l="1"/>
  <c r="I151" i="52" s="1"/>
  <c r="J150" i="52"/>
  <c r="D152" i="52" l="1"/>
  <c r="I152" i="52" s="1"/>
  <c r="J151" i="52"/>
  <c r="J152" i="52" l="1"/>
  <c r="D153" i="52"/>
  <c r="I153" i="52" s="1"/>
  <c r="J153" i="52" l="1"/>
  <c r="D154" i="52"/>
  <c r="I154" i="52" s="1"/>
  <c r="J154" i="52" l="1"/>
  <c r="D155" i="52"/>
  <c r="I155" i="52" s="1"/>
  <c r="J155" i="52" l="1"/>
  <c r="D156" i="52"/>
  <c r="I156" i="52" s="1"/>
  <c r="J156" i="52" l="1"/>
  <c r="D157" i="52"/>
  <c r="I157" i="52" s="1"/>
  <c r="J157" i="52" l="1"/>
  <c r="D158" i="52"/>
  <c r="I158" i="52" s="1"/>
  <c r="D159" i="52" l="1"/>
  <c r="I159" i="52" s="1"/>
  <c r="J158" i="52"/>
  <c r="J159" i="52" l="1"/>
  <c r="D160" i="52"/>
  <c r="I160" i="52" s="1"/>
  <c r="D161" i="52" l="1"/>
  <c r="I161" i="52" s="1"/>
  <c r="J160" i="52"/>
  <c r="D162" i="52" l="1"/>
  <c r="I162" i="52" s="1"/>
  <c r="J161" i="52"/>
  <c r="D163" i="52" l="1"/>
  <c r="I163" i="52" s="1"/>
  <c r="J162" i="52"/>
  <c r="J163" i="52" l="1"/>
  <c r="D164" i="52"/>
  <c r="I164" i="52" s="1"/>
  <c r="D165" i="52" l="1"/>
  <c r="I165" i="52" s="1"/>
  <c r="J164" i="52"/>
  <c r="J165" i="52" l="1"/>
  <c r="D166" i="52"/>
  <c r="I166" i="52" s="1"/>
  <c r="J166" i="52" l="1"/>
  <c r="D167" i="52"/>
  <c r="I167" i="52" s="1"/>
  <c r="D168" i="52" l="1"/>
  <c r="I168" i="52" s="1"/>
  <c r="J167" i="52"/>
  <c r="J168" i="52" l="1"/>
  <c r="D169" i="52"/>
  <c r="I169" i="52" s="1"/>
  <c r="J169" i="52" l="1"/>
  <c r="D170" i="52"/>
  <c r="I170" i="52" s="1"/>
  <c r="D171" i="52" l="1"/>
  <c r="I171" i="52" s="1"/>
  <c r="J170" i="52"/>
  <c r="J171" i="52" l="1"/>
  <c r="D172" i="52"/>
  <c r="I172" i="52" s="1"/>
  <c r="D173" i="52" l="1"/>
  <c r="I173" i="52" s="1"/>
  <c r="J172" i="52"/>
  <c r="J173" i="52" l="1"/>
  <c r="D174" i="52"/>
  <c r="I174" i="52" s="1"/>
  <c r="D175" i="52" l="1"/>
  <c r="I175" i="52" s="1"/>
  <c r="J174" i="52"/>
  <c r="D176" i="52" l="1"/>
  <c r="I176" i="52" s="1"/>
  <c r="J175" i="52"/>
  <c r="D177" i="52" l="1"/>
  <c r="I177" i="52" s="1"/>
  <c r="J176" i="52"/>
  <c r="J177" i="52" l="1"/>
  <c r="D178" i="52"/>
  <c r="I178" i="52" s="1"/>
  <c r="J178" i="52" l="1"/>
  <c r="D179" i="52"/>
  <c r="I179" i="52" s="1"/>
  <c r="J179" i="52" l="1"/>
  <c r="D180" i="52"/>
  <c r="I180" i="52" s="1"/>
  <c r="D181" i="52" l="1"/>
  <c r="I181" i="52" s="1"/>
  <c r="J180" i="52"/>
  <c r="D182" i="52" l="1"/>
  <c r="I182" i="52" s="1"/>
  <c r="J181" i="52"/>
  <c r="D183" i="52" l="1"/>
  <c r="I183" i="52" s="1"/>
  <c r="J182" i="52"/>
  <c r="D184" i="52" l="1"/>
  <c r="I184" i="52" s="1"/>
  <c r="J183" i="52"/>
  <c r="J184" i="52" l="1"/>
  <c r="D185" i="52"/>
  <c r="I185" i="52" s="1"/>
  <c r="J185" i="52" l="1"/>
  <c r="D186" i="52"/>
  <c r="I186" i="52" s="1"/>
  <c r="J186" i="52" l="1"/>
  <c r="D187" i="52"/>
  <c r="I187" i="52" s="1"/>
  <c r="D188" i="52" l="1"/>
  <c r="I188" i="52" s="1"/>
  <c r="J187" i="52"/>
  <c r="D189" i="52" l="1"/>
  <c r="I189" i="52" s="1"/>
  <c r="J188" i="52"/>
  <c r="D190" i="52" l="1"/>
  <c r="I190" i="52" s="1"/>
  <c r="J189" i="52"/>
  <c r="D191" i="52" l="1"/>
  <c r="I191" i="52" s="1"/>
  <c r="J190" i="52"/>
  <c r="D192" i="52" l="1"/>
  <c r="I192" i="52" s="1"/>
  <c r="J191" i="52"/>
  <c r="D193" i="52" l="1"/>
  <c r="I193" i="52" s="1"/>
  <c r="J192" i="52"/>
  <c r="D194" i="52" l="1"/>
  <c r="I194" i="52" s="1"/>
  <c r="J193" i="52"/>
  <c r="D195" i="52" l="1"/>
  <c r="I195" i="52" s="1"/>
  <c r="J194" i="52"/>
  <c r="J195" i="52" l="1"/>
  <c r="D196" i="52"/>
  <c r="I196" i="52" s="1"/>
  <c r="D197" i="52" l="1"/>
  <c r="I197" i="52" s="1"/>
  <c r="J196" i="52"/>
  <c r="J197" i="52" l="1"/>
  <c r="D198" i="52"/>
  <c r="I198" i="52" s="1"/>
  <c r="D199" i="52" l="1"/>
  <c r="I199" i="52" s="1"/>
  <c r="J198" i="52"/>
  <c r="D200" i="52" l="1"/>
  <c r="I200" i="52" s="1"/>
  <c r="J199" i="52"/>
  <c r="J200" i="52" l="1"/>
  <c r="D201" i="52"/>
  <c r="I201" i="52" s="1"/>
  <c r="J201" i="52" l="1"/>
  <c r="D202" i="52"/>
  <c r="I202" i="52" s="1"/>
  <c r="J202" i="52" l="1"/>
  <c r="D203" i="52"/>
  <c r="I203" i="52" s="1"/>
  <c r="D204" i="52" l="1"/>
  <c r="I204" i="52" s="1"/>
  <c r="J203" i="52"/>
  <c r="J204" i="52" l="1"/>
  <c r="D205" i="52"/>
  <c r="I205" i="52" s="1"/>
  <c r="J205" i="52" l="1"/>
  <c r="D206" i="52"/>
  <c r="I206" i="52" s="1"/>
  <c r="J206" i="52" l="1"/>
  <c r="D207" i="52"/>
  <c r="I207" i="52" s="1"/>
  <c r="D208" i="52" l="1"/>
  <c r="I208" i="52" s="1"/>
  <c r="J207" i="52"/>
  <c r="D209" i="52" l="1"/>
  <c r="I209" i="52" s="1"/>
  <c r="J208" i="52"/>
  <c r="J209" i="52" l="1"/>
  <c r="D210" i="52"/>
  <c r="I210" i="52" s="1"/>
  <c r="J210" i="52" l="1"/>
  <c r="D211" i="52"/>
  <c r="I211" i="52" s="1"/>
  <c r="J211" i="52" l="1"/>
  <c r="D212" i="52"/>
  <c r="I212" i="52" s="1"/>
  <c r="D213" i="52" l="1"/>
  <c r="I213" i="52" s="1"/>
  <c r="J212" i="52"/>
  <c r="J213" i="52" l="1"/>
  <c r="D214" i="52"/>
  <c r="I214" i="52" s="1"/>
  <c r="D215" i="52" l="1"/>
  <c r="I215" i="52" s="1"/>
  <c r="J214" i="52"/>
  <c r="D216" i="52" l="1"/>
  <c r="I216" i="52" s="1"/>
  <c r="J215" i="52"/>
  <c r="D217" i="52" l="1"/>
  <c r="I217" i="52" s="1"/>
  <c r="J216" i="52"/>
  <c r="J217" i="52" l="1"/>
  <c r="D218" i="52"/>
  <c r="I218" i="52" s="1"/>
  <c r="J218" i="52" l="1"/>
  <c r="D219" i="52"/>
  <c r="I219" i="52" s="1"/>
  <c r="J219" i="52" l="1"/>
  <c r="D220" i="52"/>
  <c r="I220" i="52" s="1"/>
  <c r="D221" i="52" l="1"/>
  <c r="I221" i="52" s="1"/>
  <c r="J220" i="52"/>
  <c r="J221" i="52" l="1"/>
  <c r="D222" i="52"/>
  <c r="I222" i="52" s="1"/>
  <c r="J222" i="52" l="1"/>
  <c r="D223" i="52"/>
  <c r="I223" i="52" s="1"/>
  <c r="J223" i="52" l="1"/>
  <c r="D224" i="52"/>
  <c r="I224" i="52" s="1"/>
  <c r="D225" i="52" l="1"/>
  <c r="I225" i="52" s="1"/>
  <c r="J224" i="52"/>
  <c r="J225" i="52" l="1"/>
  <c r="D226" i="52"/>
  <c r="I226" i="52" s="1"/>
  <c r="D227" i="52" l="1"/>
  <c r="I227" i="52" s="1"/>
  <c r="J226" i="52"/>
  <c r="J227" i="52" l="1"/>
  <c r="D228" i="52"/>
  <c r="I228" i="52" s="1"/>
  <c r="J228" i="52" l="1"/>
  <c r="D229" i="52"/>
  <c r="I229" i="52" s="1"/>
  <c r="J229" i="52" l="1"/>
  <c r="D230" i="52"/>
  <c r="I230" i="52" s="1"/>
  <c r="J230" i="52" l="1"/>
  <c r="D231" i="52"/>
  <c r="I231" i="52" s="1"/>
  <c r="J231" i="52" l="1"/>
  <c r="D232" i="52"/>
  <c r="I232" i="52" s="1"/>
  <c r="J232" i="52" l="1"/>
  <c r="D233" i="52"/>
  <c r="I233" i="52" s="1"/>
  <c r="J233" i="52" l="1"/>
  <c r="D234" i="52"/>
  <c r="I234" i="52" s="1"/>
  <c r="J234" i="52" l="1"/>
  <c r="D235" i="52"/>
  <c r="I235" i="52" s="1"/>
  <c r="D236" i="52" l="1"/>
  <c r="I236" i="52" s="1"/>
  <c r="J235" i="52"/>
  <c r="D237" i="52" l="1"/>
  <c r="I237" i="52" s="1"/>
  <c r="J236" i="52"/>
  <c r="D238" i="52" l="1"/>
  <c r="I238" i="52" s="1"/>
  <c r="J237" i="52"/>
  <c r="J238" i="52" l="1"/>
  <c r="D239" i="52"/>
  <c r="I239" i="52" s="1"/>
  <c r="J239" i="52" l="1"/>
  <c r="D240" i="52"/>
  <c r="I240" i="52" s="1"/>
  <c r="J240" i="52" l="1"/>
  <c r="D241" i="52"/>
  <c r="I241" i="52" s="1"/>
  <c r="J241" i="52" l="1"/>
  <c r="D242" i="52"/>
  <c r="I242" i="52" s="1"/>
  <c r="D243" i="52" l="1"/>
  <c r="I243" i="52" s="1"/>
  <c r="J242" i="52"/>
  <c r="D244" i="52" l="1"/>
  <c r="I244" i="52" s="1"/>
  <c r="J243" i="52"/>
  <c r="J244" i="52" l="1"/>
  <c r="D245" i="52"/>
  <c r="I245" i="52" s="1"/>
  <c r="J245" i="52" l="1"/>
  <c r="D246" i="52"/>
  <c r="I246" i="52" s="1"/>
  <c r="J246" i="52" l="1"/>
  <c r="D247" i="52"/>
  <c r="I247" i="52" s="1"/>
  <c r="D248" i="52" l="1"/>
  <c r="I248" i="52" s="1"/>
  <c r="J247" i="52"/>
  <c r="D249" i="52" l="1"/>
  <c r="I249" i="52" s="1"/>
  <c r="J248" i="52"/>
  <c r="J249" i="52" l="1"/>
  <c r="D250" i="52"/>
  <c r="I250" i="52" s="1"/>
  <c r="D251" i="52" l="1"/>
  <c r="I251" i="52" s="1"/>
  <c r="J250" i="52"/>
  <c r="J251" i="52" l="1"/>
  <c r="D252" i="52"/>
  <c r="I252" i="52" s="1"/>
  <c r="D253" i="52" l="1"/>
  <c r="I253" i="52" s="1"/>
  <c r="J252" i="52"/>
  <c r="D254" i="52" l="1"/>
  <c r="I254" i="52" s="1"/>
  <c r="J253" i="52"/>
  <c r="J254" i="52" l="1"/>
  <c r="D255" i="52"/>
  <c r="I255" i="52" s="1"/>
  <c r="D256" i="52" l="1"/>
  <c r="I256" i="52" s="1"/>
  <c r="J255" i="52"/>
  <c r="J256" i="52" l="1"/>
  <c r="D257" i="52"/>
  <c r="I257" i="52" s="1"/>
  <c r="D258" i="52" l="1"/>
  <c r="I258" i="52" s="1"/>
  <c r="J257" i="52"/>
  <c r="J258" i="52" l="1"/>
  <c r="D259" i="52"/>
  <c r="I259" i="52" s="1"/>
  <c r="J259" i="52" l="1"/>
  <c r="D260" i="52"/>
  <c r="I260" i="52" s="1"/>
  <c r="D261" i="52" l="1"/>
  <c r="I261" i="52" s="1"/>
  <c r="J260" i="52"/>
  <c r="D262" i="52" l="1"/>
  <c r="I262" i="52" s="1"/>
  <c r="J261" i="52"/>
  <c r="J262" i="52" l="1"/>
  <c r="D263" i="52"/>
  <c r="I263" i="52" s="1"/>
  <c r="J263" i="52" l="1"/>
  <c r="D264" i="52"/>
  <c r="I264" i="52" s="1"/>
  <c r="J264" i="52" l="1"/>
  <c r="D265" i="52"/>
  <c r="I265" i="52" s="1"/>
  <c r="D266" i="52" l="1"/>
  <c r="I266" i="52" s="1"/>
  <c r="J265" i="52"/>
  <c r="D267" i="52" l="1"/>
  <c r="I267" i="52" s="1"/>
  <c r="J266" i="52"/>
  <c r="D268" i="52" l="1"/>
  <c r="I268" i="52" s="1"/>
  <c r="J267" i="52"/>
  <c r="J268" i="52" l="1"/>
  <c r="D269" i="52"/>
  <c r="I269" i="52" s="1"/>
  <c r="D270" i="52" l="1"/>
  <c r="I270" i="52" s="1"/>
  <c r="J269" i="52"/>
  <c r="J270" i="52" l="1"/>
  <c r="D271" i="52"/>
  <c r="I271" i="52" s="1"/>
  <c r="J271" i="52" l="1"/>
  <c r="D272" i="52"/>
  <c r="I272" i="52" s="1"/>
  <c r="J272" i="52" l="1"/>
  <c r="D273" i="52"/>
  <c r="I273" i="52" s="1"/>
  <c r="J273" i="52" l="1"/>
  <c r="D274" i="52"/>
  <c r="I274" i="52" s="1"/>
  <c r="D275" i="52" l="1"/>
  <c r="I275" i="52" s="1"/>
  <c r="J274" i="52"/>
  <c r="J275" i="52" l="1"/>
  <c r="D276" i="52"/>
  <c r="I276" i="52" s="1"/>
  <c r="D277" i="52" l="1"/>
  <c r="I277" i="52" s="1"/>
  <c r="J276" i="52"/>
  <c r="J277" i="52" l="1"/>
  <c r="D278" i="52"/>
  <c r="I278" i="52" s="1"/>
  <c r="J278" i="52" l="1"/>
  <c r="D279" i="52"/>
  <c r="I279" i="52" s="1"/>
  <c r="J279" i="52" l="1"/>
  <c r="D280" i="52"/>
  <c r="I280" i="52" s="1"/>
  <c r="D281" i="52" l="1"/>
  <c r="I281" i="52" s="1"/>
  <c r="J280" i="52"/>
  <c r="J281" i="52" l="1"/>
  <c r="D282" i="52"/>
  <c r="I282" i="52" s="1"/>
  <c r="J282" i="52" l="1"/>
  <c r="D283" i="52"/>
  <c r="I283" i="52" s="1"/>
  <c r="J283" i="52" l="1"/>
  <c r="D284" i="52"/>
  <c r="I284" i="52" s="1"/>
  <c r="J284" i="52" l="1"/>
  <c r="D285" i="52"/>
  <c r="I285" i="52" s="1"/>
  <c r="J285" i="52" l="1"/>
  <c r="D286" i="52"/>
  <c r="I286" i="52" s="1"/>
  <c r="J286" i="52" l="1"/>
  <c r="D287" i="52"/>
  <c r="I287" i="52" s="1"/>
  <c r="J287" i="52" l="1"/>
  <c r="D288" i="52"/>
  <c r="I288" i="52" s="1"/>
  <c r="J288" i="52" l="1"/>
  <c r="D289" i="52"/>
  <c r="I289" i="52" s="1"/>
  <c r="J289" i="52" l="1"/>
  <c r="D290" i="52"/>
  <c r="I290" i="52" s="1"/>
  <c r="D291" i="52" l="1"/>
  <c r="I291" i="52" s="1"/>
  <c r="J290" i="52"/>
  <c r="J291" i="52" l="1"/>
  <c r="D292" i="52"/>
  <c r="I292" i="52" s="1"/>
  <c r="J292" i="52" l="1"/>
  <c r="D293" i="52"/>
  <c r="I293" i="52" s="1"/>
  <c r="J293" i="52" l="1"/>
  <c r="D294" i="52"/>
  <c r="I294" i="52" s="1"/>
  <c r="J294" i="52" l="1"/>
  <c r="D295" i="52"/>
  <c r="I295" i="52" s="1"/>
  <c r="D296" i="52" l="1"/>
  <c r="I296" i="52" s="1"/>
  <c r="J295" i="52"/>
  <c r="D297" i="52" l="1"/>
  <c r="I297" i="52" s="1"/>
  <c r="J296" i="52"/>
  <c r="D298" i="52" l="1"/>
  <c r="I298" i="52" s="1"/>
  <c r="J297" i="52"/>
  <c r="D299" i="52" l="1"/>
  <c r="I299" i="52" s="1"/>
  <c r="J298" i="52"/>
  <c r="J299" i="52" l="1"/>
  <c r="D300" i="52"/>
  <c r="I300" i="52" s="1"/>
  <c r="J300" i="52" l="1"/>
  <c r="D301" i="52"/>
  <c r="I301" i="52" s="1"/>
  <c r="J301" i="52" l="1"/>
  <c r="D302" i="52"/>
  <c r="I302" i="52" s="1"/>
  <c r="D303" i="52" l="1"/>
  <c r="I303" i="52" s="1"/>
  <c r="J302" i="52"/>
  <c r="J303" i="52" l="1"/>
  <c r="D304" i="52"/>
  <c r="I304" i="52" s="1"/>
  <c r="D305" i="52" l="1"/>
  <c r="I305" i="52" s="1"/>
  <c r="J304" i="52"/>
  <c r="J305" i="52" l="1"/>
  <c r="D306" i="52"/>
  <c r="I306" i="52" s="1"/>
  <c r="D307" i="52" l="1"/>
  <c r="I307" i="52" s="1"/>
  <c r="J306" i="52"/>
  <c r="D308" i="52" l="1"/>
  <c r="I308" i="52" s="1"/>
  <c r="J307" i="52"/>
  <c r="J308" i="52" l="1"/>
  <c r="D309" i="52"/>
  <c r="I309" i="52" s="1"/>
  <c r="J309" i="52" l="1"/>
  <c r="D310" i="52"/>
  <c r="I310" i="52" s="1"/>
  <c r="J310" i="52" l="1"/>
  <c r="D311" i="52"/>
  <c r="I311" i="52" s="1"/>
  <c r="J311" i="52" l="1"/>
  <c r="D312" i="52"/>
  <c r="I312" i="52" s="1"/>
  <c r="D313" i="52" l="1"/>
  <c r="I313" i="52" s="1"/>
  <c r="J312" i="52"/>
  <c r="J313" i="52" l="1"/>
  <c r="D314" i="52"/>
  <c r="I314" i="52" s="1"/>
  <c r="D315" i="52" l="1"/>
  <c r="I315" i="52" s="1"/>
  <c r="J314" i="52"/>
  <c r="D316" i="52" l="1"/>
  <c r="I316" i="52" s="1"/>
  <c r="J315" i="52"/>
  <c r="D317" i="52" l="1"/>
  <c r="I317" i="52" s="1"/>
  <c r="J316" i="52"/>
  <c r="J317" i="52" l="1"/>
  <c r="D318" i="52"/>
  <c r="I318" i="52" s="1"/>
  <c r="J318" i="52" l="1"/>
  <c r="D319" i="52"/>
  <c r="I319" i="52" s="1"/>
  <c r="J319" i="52" l="1"/>
  <c r="D320" i="52"/>
  <c r="I320" i="52" s="1"/>
  <c r="J320" i="52" l="1"/>
  <c r="D321" i="52"/>
  <c r="I321" i="52" s="1"/>
  <c r="J321" i="52" l="1"/>
  <c r="D322" i="52"/>
  <c r="I322" i="52" s="1"/>
  <c r="J322" i="52" l="1"/>
  <c r="D323" i="52"/>
  <c r="I323" i="52" s="1"/>
  <c r="J323" i="52" l="1"/>
  <c r="D324" i="52"/>
  <c r="I324" i="52" s="1"/>
  <c r="D325" i="52" l="1"/>
  <c r="I325" i="52" s="1"/>
  <c r="J324" i="52"/>
  <c r="J325" i="52" l="1"/>
  <c r="D326" i="52"/>
  <c r="I326" i="52" s="1"/>
  <c r="J326" i="52" l="1"/>
  <c r="D327" i="52"/>
  <c r="I327" i="52" s="1"/>
  <c r="D328" i="52" l="1"/>
  <c r="I328" i="52" s="1"/>
  <c r="J327" i="52"/>
  <c r="D329" i="52" l="1"/>
  <c r="I329" i="52" s="1"/>
  <c r="J328" i="52"/>
  <c r="D330" i="52" l="1"/>
  <c r="I330" i="52" s="1"/>
  <c r="J329" i="52"/>
  <c r="J330" i="52" l="1"/>
  <c r="D331" i="52"/>
  <c r="I331" i="52" s="1"/>
  <c r="J331" i="52" l="1"/>
  <c r="D332" i="52"/>
  <c r="I332" i="52" s="1"/>
  <c r="J332" i="52" l="1"/>
  <c r="D333" i="52"/>
  <c r="I333" i="52" s="1"/>
  <c r="J333" i="52" l="1"/>
  <c r="D334" i="52"/>
  <c r="I334" i="52" s="1"/>
  <c r="J334" i="52" l="1"/>
  <c r="D335" i="52"/>
  <c r="I335" i="52" s="1"/>
  <c r="J335" i="52" l="1"/>
  <c r="D336" i="52"/>
  <c r="I336" i="52" s="1"/>
  <c r="D337" i="52" l="1"/>
  <c r="I337" i="52" s="1"/>
  <c r="J336" i="52"/>
  <c r="J337" i="52" l="1"/>
  <c r="D338" i="52"/>
  <c r="I338" i="52" s="1"/>
  <c r="J338" i="52" l="1"/>
  <c r="D339" i="52"/>
  <c r="I339" i="52" s="1"/>
  <c r="D340" i="52" l="1"/>
  <c r="I340" i="52" s="1"/>
  <c r="J339" i="52"/>
  <c r="J340" i="52" l="1"/>
  <c r="D341" i="52"/>
  <c r="I341" i="52" s="1"/>
  <c r="J341" i="52" l="1"/>
  <c r="D342" i="52"/>
  <c r="I342" i="52" s="1"/>
  <c r="J342" i="52" l="1"/>
  <c r="D343" i="52"/>
  <c r="I343" i="52" s="1"/>
  <c r="D344" i="52" l="1"/>
  <c r="I344" i="52" s="1"/>
  <c r="J343" i="52"/>
  <c r="J344" i="52" l="1"/>
  <c r="D345" i="52"/>
  <c r="I345" i="52" s="1"/>
  <c r="J345" i="52" l="1"/>
  <c r="D346" i="52"/>
  <c r="I346" i="52" s="1"/>
  <c r="D347" i="52" l="1"/>
  <c r="I347" i="52" s="1"/>
  <c r="J346" i="52"/>
  <c r="J347" i="52" l="1"/>
  <c r="D348" i="52"/>
  <c r="I348" i="52" s="1"/>
  <c r="J348" i="52" l="1"/>
  <c r="D349" i="52"/>
  <c r="I349" i="52" s="1"/>
  <c r="D350" i="52" l="1"/>
  <c r="I350" i="52" s="1"/>
  <c r="J349" i="52"/>
  <c r="J350" i="52" l="1"/>
  <c r="D351" i="52"/>
  <c r="I351" i="52" s="1"/>
  <c r="D352" i="52" l="1"/>
  <c r="I352" i="52" s="1"/>
  <c r="J351" i="52"/>
  <c r="J352" i="52" l="1"/>
  <c r="D353" i="52"/>
  <c r="I353" i="52" s="1"/>
  <c r="J353" i="52" l="1"/>
  <c r="D354" i="52"/>
  <c r="I354" i="52" s="1"/>
  <c r="J354" i="52" l="1"/>
  <c r="D355" i="52"/>
  <c r="I355" i="52" s="1"/>
  <c r="J355" i="52" l="1"/>
  <c r="D356" i="52"/>
  <c r="I356" i="52" s="1"/>
  <c r="D357" i="52" l="1"/>
  <c r="I357" i="52" s="1"/>
  <c r="J356" i="52"/>
  <c r="J357" i="52" l="1"/>
  <c r="D358" i="52"/>
  <c r="I358" i="52" s="1"/>
  <c r="J358" i="52" l="1"/>
  <c r="D359" i="52"/>
  <c r="I359" i="52" s="1"/>
  <c r="D360" i="52" l="1"/>
  <c r="I360" i="52" s="1"/>
  <c r="J359" i="52"/>
  <c r="D361" i="52" l="1"/>
  <c r="I361" i="52" s="1"/>
  <c r="J361" i="52" s="1"/>
  <c r="J360" i="52"/>
  <c r="G11" i="74" l="1"/>
  <c r="G12" i="74"/>
  <c r="C25" i="69"/>
  <c r="C26" i="69" s="1"/>
  <c r="C27" i="69"/>
  <c r="C29" i="69"/>
  <c r="C30" i="69"/>
  <c r="C32" i="69"/>
  <c r="D25" i="69"/>
  <c r="D26" i="69" s="1"/>
  <c r="D27" i="69"/>
  <c r="D29" i="69"/>
  <c r="D30" i="69"/>
  <c r="D32" i="69"/>
  <c r="E25" i="69"/>
  <c r="E26" i="69" s="1"/>
  <c r="E29" i="69"/>
  <c r="E30" i="69"/>
  <c r="E32" i="69"/>
  <c r="E27" i="69"/>
  <c r="F25" i="69"/>
  <c r="F26" i="69" s="1"/>
  <c r="F27" i="69"/>
  <c r="F29" i="69"/>
  <c r="F30" i="69"/>
  <c r="F32" i="69"/>
  <c r="F37" i="69"/>
  <c r="F38" i="69" s="1"/>
  <c r="F39" i="69"/>
  <c r="F41" i="69"/>
  <c r="F42" i="69"/>
  <c r="F44" i="69"/>
  <c r="E37" i="69"/>
  <c r="E38" i="69" s="1"/>
  <c r="E41" i="69"/>
  <c r="E42" i="69"/>
  <c r="E44" i="69"/>
  <c r="E39" i="69"/>
  <c r="D37" i="69"/>
  <c r="D38" i="69" s="1"/>
  <c r="D41" i="69"/>
  <c r="D42" i="69"/>
  <c r="D44" i="69"/>
  <c r="D39" i="69"/>
  <c r="C37" i="69"/>
  <c r="C38" i="69" s="1"/>
  <c r="C41" i="69"/>
  <c r="C42" i="69"/>
  <c r="C44" i="69"/>
  <c r="C39" i="69"/>
  <c r="D28" i="69"/>
  <c r="C28" i="69"/>
  <c r="E28" i="69"/>
  <c r="F28" i="69"/>
  <c r="F40" i="69"/>
  <c r="C40" i="69"/>
  <c r="D40" i="69"/>
  <c r="E40" i="69"/>
  <c r="M20" i="51" l="1"/>
  <c r="H20" i="51" l="1"/>
  <c r="H21" i="51"/>
  <c r="I21" i="51"/>
  <c r="J21" i="51"/>
  <c r="K21" i="51"/>
  <c r="L20" i="51"/>
  <c r="L21" i="51"/>
  <c r="M21" i="51"/>
  <c r="M22" i="51"/>
  <c r="M26" i="51"/>
  <c r="M31" i="51"/>
  <c r="M36" i="51"/>
  <c r="M37" i="51"/>
  <c r="M62" i="51"/>
  <c r="M41" i="51"/>
  <c r="M45" i="51"/>
  <c r="M39" i="51"/>
  <c r="M43" i="51"/>
  <c r="DW26" i="51"/>
  <c r="DW31" i="51"/>
  <c r="DW36" i="51"/>
  <c r="DW22" i="51"/>
  <c r="DW23" i="51"/>
  <c r="DX26" i="51"/>
  <c r="DX31" i="51"/>
  <c r="DX36" i="51"/>
  <c r="DX22" i="51"/>
  <c r="DX23" i="51"/>
  <c r="DY26" i="51"/>
  <c r="DY31" i="51"/>
  <c r="DY36" i="51"/>
  <c r="DY22" i="51"/>
  <c r="DY23" i="51"/>
  <c r="DZ26" i="51"/>
  <c r="DZ31" i="51"/>
  <c r="DZ36" i="51"/>
  <c r="DZ22" i="51"/>
  <c r="DZ23" i="51"/>
  <c r="EA26" i="51"/>
  <c r="EA31" i="51"/>
  <c r="EA36" i="51"/>
  <c r="EA22" i="51"/>
  <c r="EA23" i="51"/>
  <c r="EB26" i="51"/>
  <c r="EB31" i="51"/>
  <c r="EB36" i="51"/>
  <c r="EB22" i="51"/>
  <c r="EB23" i="51"/>
  <c r="EC26" i="51"/>
  <c r="EC31" i="51"/>
  <c r="EC36" i="51"/>
  <c r="EC22" i="51"/>
  <c r="EC23" i="51"/>
  <c r="ED26" i="51"/>
  <c r="ED31" i="51"/>
  <c r="ED36" i="51"/>
  <c r="ED22" i="51"/>
  <c r="ED23" i="51"/>
  <c r="EE26" i="51"/>
  <c r="EE31" i="51"/>
  <c r="EE36" i="51"/>
  <c r="EE22" i="51"/>
  <c r="EE23" i="51"/>
  <c r="EF26" i="51"/>
  <c r="EF31" i="51"/>
  <c r="EF36" i="51"/>
  <c r="EF22" i="51"/>
  <c r="EF23" i="51"/>
  <c r="EG26" i="51"/>
  <c r="EG31" i="51"/>
  <c r="EG36" i="51"/>
  <c r="EG22" i="51"/>
  <c r="EG23" i="51"/>
  <c r="EH26" i="51"/>
  <c r="EH31" i="51"/>
  <c r="EH36" i="51"/>
  <c r="EH22" i="51"/>
  <c r="EH23" i="51"/>
  <c r="L22" i="51"/>
  <c r="L26" i="51"/>
  <c r="DV26" i="51"/>
  <c r="DV31" i="51"/>
  <c r="DV36" i="51"/>
  <c r="DU26" i="51"/>
  <c r="DU31" i="51"/>
  <c r="DU36" i="51"/>
  <c r="DT26" i="51"/>
  <c r="DT31" i="51"/>
  <c r="DT36" i="51"/>
  <c r="DS26" i="51"/>
  <c r="DS31" i="51"/>
  <c r="DS36" i="51"/>
  <c r="DR26" i="51"/>
  <c r="DR31" i="51"/>
  <c r="DR36" i="51"/>
  <c r="DQ26" i="51"/>
  <c r="DQ31" i="51"/>
  <c r="DQ36" i="51"/>
  <c r="DP26" i="51"/>
  <c r="DP31" i="51"/>
  <c r="DP36" i="51"/>
  <c r="DO26" i="51"/>
  <c r="DO31" i="51"/>
  <c r="DO36" i="51"/>
  <c r="DN26" i="51"/>
  <c r="DN31" i="51"/>
  <c r="DN36" i="51"/>
  <c r="DM26" i="51"/>
  <c r="DM31" i="51"/>
  <c r="DM36" i="51"/>
  <c r="DL26" i="51"/>
  <c r="DL31" i="51"/>
  <c r="DL36" i="51"/>
  <c r="DK26" i="51"/>
  <c r="DK31" i="51"/>
  <c r="DK36" i="51"/>
  <c r="K22" i="51"/>
  <c r="K26" i="51"/>
  <c r="DJ26" i="51"/>
  <c r="DJ31" i="51"/>
  <c r="DJ36" i="51"/>
  <c r="DI26" i="51"/>
  <c r="DI31" i="51"/>
  <c r="DI36" i="51"/>
  <c r="DH26" i="51"/>
  <c r="DH31" i="51"/>
  <c r="DH36" i="51"/>
  <c r="DM22" i="51"/>
  <c r="DM23" i="51"/>
  <c r="DS22" i="51"/>
  <c r="DS23" i="51"/>
  <c r="DU22" i="51"/>
  <c r="DU23" i="51"/>
  <c r="DR22" i="51"/>
  <c r="DR23" i="51"/>
  <c r="DT22" i="51"/>
  <c r="DT23" i="51"/>
  <c r="DO22" i="51"/>
  <c r="DO23" i="51"/>
  <c r="DN22" i="51"/>
  <c r="DN23" i="51"/>
  <c r="DL22" i="51"/>
  <c r="DL23" i="51"/>
  <c r="DK22" i="51"/>
  <c r="DK23" i="51"/>
  <c r="DQ22" i="51"/>
  <c r="DQ23" i="51"/>
  <c r="DV22" i="51"/>
  <c r="DV23" i="51"/>
  <c r="DP22" i="51"/>
  <c r="DP23" i="51"/>
  <c r="L31" i="51"/>
  <c r="L43" i="51"/>
  <c r="L36" i="51"/>
  <c r="L45" i="51"/>
  <c r="L39" i="51"/>
  <c r="DG26" i="51"/>
  <c r="DG31" i="51"/>
  <c r="DG36" i="51"/>
  <c r="DF26" i="51"/>
  <c r="DF31" i="51"/>
  <c r="DF36" i="51"/>
  <c r="DE26" i="51"/>
  <c r="DE31" i="51"/>
  <c r="DE36" i="51"/>
  <c r="DD26" i="51"/>
  <c r="DD31" i="51"/>
  <c r="DD36" i="51"/>
  <c r="DC26" i="51"/>
  <c r="DC31" i="51"/>
  <c r="DC36" i="51"/>
  <c r="DB26" i="51"/>
  <c r="DB31" i="51"/>
  <c r="DB36" i="51"/>
  <c r="DA26" i="51"/>
  <c r="DA31" i="51"/>
  <c r="DA36" i="51"/>
  <c r="CZ26" i="51"/>
  <c r="CZ31" i="51"/>
  <c r="CZ36" i="51"/>
  <c r="CY26" i="51"/>
  <c r="CY31" i="51"/>
  <c r="CY36" i="51"/>
  <c r="J22" i="51"/>
  <c r="J26" i="51"/>
  <c r="CX26" i="51"/>
  <c r="CX31" i="51"/>
  <c r="CX36" i="51"/>
  <c r="CW26" i="51"/>
  <c r="CW31" i="51"/>
  <c r="CW36" i="51"/>
  <c r="CV26" i="51"/>
  <c r="CV31" i="51"/>
  <c r="CV36" i="51"/>
  <c r="DB22" i="51"/>
  <c r="DB23" i="51"/>
  <c r="DF22" i="51"/>
  <c r="DF23" i="51"/>
  <c r="CZ22" i="51"/>
  <c r="CZ23" i="51"/>
  <c r="DD22" i="51"/>
  <c r="DD23" i="51"/>
  <c r="DH22" i="51"/>
  <c r="DH23" i="51"/>
  <c r="DG22" i="51"/>
  <c r="DG23" i="51"/>
  <c r="DI22" i="51"/>
  <c r="DI23" i="51"/>
  <c r="DJ22" i="51"/>
  <c r="DJ23" i="51"/>
  <c r="DE22" i="51"/>
  <c r="DE23" i="51"/>
  <c r="DC22" i="51"/>
  <c r="DC23" i="51"/>
  <c r="DA22" i="51"/>
  <c r="DA23" i="51"/>
  <c r="CY22" i="51"/>
  <c r="CY23" i="51"/>
  <c r="K31" i="51"/>
  <c r="K43" i="51"/>
  <c r="K36" i="51"/>
  <c r="K39" i="51"/>
  <c r="K45" i="51"/>
  <c r="CU26" i="51"/>
  <c r="CU31" i="51"/>
  <c r="CU36" i="51"/>
  <c r="CT26" i="51"/>
  <c r="CT31" i="51"/>
  <c r="CT36" i="51"/>
  <c r="CS26" i="51"/>
  <c r="CS31" i="51"/>
  <c r="CS36" i="51"/>
  <c r="CR26" i="51"/>
  <c r="CR31" i="51"/>
  <c r="CR36" i="51"/>
  <c r="CQ26" i="51"/>
  <c r="CQ31" i="51"/>
  <c r="CQ36" i="51"/>
  <c r="CP26" i="51"/>
  <c r="CP31" i="51"/>
  <c r="CP36" i="51"/>
  <c r="CO26" i="51"/>
  <c r="CO31" i="51"/>
  <c r="CO36" i="51"/>
  <c r="CN26" i="51"/>
  <c r="CN31" i="51"/>
  <c r="CN36" i="51"/>
  <c r="CM26" i="51"/>
  <c r="CM31" i="51"/>
  <c r="CM36" i="51"/>
  <c r="I22" i="51"/>
  <c r="I26" i="51"/>
  <c r="CL26" i="51"/>
  <c r="CL31" i="51"/>
  <c r="CL36" i="51"/>
  <c r="CK26" i="51"/>
  <c r="CK31" i="51"/>
  <c r="CK36" i="51"/>
  <c r="J45" i="47"/>
  <c r="J47" i="47"/>
  <c r="I8" i="48"/>
  <c r="E7" i="48"/>
  <c r="J8" i="48"/>
  <c r="J31" i="51"/>
  <c r="J36" i="51"/>
  <c r="J50" i="47"/>
  <c r="J51" i="47"/>
  <c r="K50" i="47"/>
  <c r="J54" i="47"/>
  <c r="CJ26" i="51"/>
  <c r="CJ31" i="51"/>
  <c r="CJ36" i="51"/>
  <c r="CV22" i="51"/>
  <c r="CV23" i="51"/>
  <c r="CX22" i="51"/>
  <c r="CX23" i="51"/>
  <c r="CS22" i="51"/>
  <c r="CS23" i="51"/>
  <c r="CO22" i="51"/>
  <c r="CO23" i="51"/>
  <c r="CQ22" i="51"/>
  <c r="CQ23" i="51"/>
  <c r="CT22" i="51"/>
  <c r="CT23" i="51"/>
  <c r="CR22" i="51"/>
  <c r="CR23" i="51"/>
  <c r="CW22" i="51"/>
  <c r="CW23" i="51"/>
  <c r="CM22" i="51"/>
  <c r="CM23" i="51"/>
  <c r="CP22" i="51"/>
  <c r="CP23" i="51"/>
  <c r="CU22" i="51"/>
  <c r="CU23" i="51"/>
  <c r="CN22" i="51"/>
  <c r="CN23" i="51"/>
  <c r="J43" i="51"/>
  <c r="J39" i="51"/>
  <c r="J45" i="51"/>
  <c r="J49" i="47"/>
  <c r="K49" i="47"/>
  <c r="J53" i="47"/>
  <c r="J52" i="47"/>
  <c r="K52" i="47"/>
  <c r="K47" i="47"/>
  <c r="J55" i="47"/>
  <c r="E8" i="48"/>
  <c r="CI26" i="51"/>
  <c r="CI31" i="51"/>
  <c r="CI36" i="51"/>
  <c r="K45" i="47"/>
  <c r="CH26" i="51"/>
  <c r="CH31" i="51"/>
  <c r="CH36" i="51"/>
  <c r="CG26" i="51"/>
  <c r="CG31" i="51"/>
  <c r="CG36" i="51"/>
  <c r="CF26" i="51"/>
  <c r="CF31" i="51"/>
  <c r="CF36" i="51"/>
  <c r="CE26" i="51"/>
  <c r="CE31" i="51"/>
  <c r="CE36" i="51"/>
  <c r="CD26" i="51"/>
  <c r="CD31" i="51"/>
  <c r="CD36" i="51"/>
  <c r="CC26" i="51"/>
  <c r="CC31" i="51"/>
  <c r="CC36" i="51"/>
  <c r="CB26" i="51"/>
  <c r="CB31" i="51"/>
  <c r="CB36" i="51"/>
  <c r="CA26" i="51"/>
  <c r="CA31" i="51"/>
  <c r="CA36" i="51"/>
  <c r="H22" i="51"/>
  <c r="H26" i="51"/>
  <c r="BZ26" i="51"/>
  <c r="BZ31" i="51"/>
  <c r="BZ36" i="51"/>
  <c r="BY26" i="51"/>
  <c r="BY31" i="51"/>
  <c r="BY36" i="51"/>
  <c r="BX26" i="51"/>
  <c r="BX31" i="51"/>
  <c r="BX36" i="51"/>
  <c r="CJ22" i="51"/>
  <c r="CJ23" i="51"/>
  <c r="CK22" i="51"/>
  <c r="CK23" i="51"/>
  <c r="CF22" i="51"/>
  <c r="CF23" i="51"/>
  <c r="CI22" i="51"/>
  <c r="CI23" i="51"/>
  <c r="CL22" i="51"/>
  <c r="CL23" i="51"/>
  <c r="CD22" i="51"/>
  <c r="CD23" i="51"/>
  <c r="CB22" i="51"/>
  <c r="CB23" i="51"/>
  <c r="CC22" i="51"/>
  <c r="CC23" i="51"/>
  <c r="CA22" i="51"/>
  <c r="CA23" i="51"/>
  <c r="CG22" i="51"/>
  <c r="CG23" i="51"/>
  <c r="CH22" i="51"/>
  <c r="CH23" i="51"/>
  <c r="CE22" i="51"/>
  <c r="CE23" i="51"/>
  <c r="I31" i="51"/>
  <c r="I43" i="51"/>
  <c r="I36" i="51"/>
  <c r="I39" i="51"/>
  <c r="I45" i="51"/>
  <c r="BW26" i="51"/>
  <c r="BW31" i="51"/>
  <c r="BW36" i="51"/>
  <c r="BV26" i="51"/>
  <c r="BV31" i="51"/>
  <c r="BV36" i="51"/>
  <c r="BU26" i="51"/>
  <c r="BU31" i="51"/>
  <c r="BU36" i="51"/>
  <c r="BT26" i="51"/>
  <c r="BT31" i="51"/>
  <c r="BT36" i="51"/>
  <c r="BS26" i="51"/>
  <c r="BS31" i="51"/>
  <c r="BS36" i="51"/>
  <c r="BR26" i="51"/>
  <c r="BR31" i="51"/>
  <c r="BR36" i="51"/>
  <c r="BQ26" i="51"/>
  <c r="BQ31" i="51"/>
  <c r="BQ36" i="51"/>
  <c r="BP26" i="51"/>
  <c r="BP31" i="51"/>
  <c r="BP36" i="51"/>
  <c r="BO26" i="51"/>
  <c r="BO31" i="51"/>
  <c r="BO36" i="51"/>
  <c r="BU22" i="51"/>
  <c r="BU23" i="51"/>
  <c r="BV22" i="51"/>
  <c r="BV23" i="51"/>
  <c r="BQ22" i="51"/>
  <c r="BQ23" i="51"/>
  <c r="BS22" i="51"/>
  <c r="BS23" i="51"/>
  <c r="BW22" i="51"/>
  <c r="BW23" i="51"/>
  <c r="BY22" i="51"/>
  <c r="BY23" i="51"/>
  <c r="BZ22" i="51"/>
  <c r="BZ23" i="51"/>
  <c r="BR22" i="51"/>
  <c r="BR23" i="51"/>
  <c r="BX22" i="51"/>
  <c r="BX23" i="51"/>
  <c r="BP22" i="51"/>
  <c r="BP23" i="51"/>
  <c r="BT22" i="51"/>
  <c r="BT23" i="51"/>
  <c r="BO22" i="51"/>
  <c r="BO23" i="51"/>
  <c r="H31" i="51"/>
  <c r="H43" i="51"/>
  <c r="H36" i="51"/>
  <c r="H45" i="51"/>
  <c r="H39" i="51"/>
  <c r="L41" i="51"/>
  <c r="L62" i="51"/>
  <c r="L37" i="51"/>
  <c r="K62" i="51"/>
  <c r="K41" i="51"/>
  <c r="K37" i="51"/>
  <c r="J62" i="51"/>
  <c r="J41" i="51"/>
  <c r="J37" i="51"/>
  <c r="I41" i="51"/>
  <c r="I62" i="51"/>
  <c r="I37" i="51"/>
  <c r="H41" i="51"/>
  <c r="H62" i="51"/>
  <c r="H37" i="5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<sst xmlns="http://schemas.openxmlformats.org/spreadsheetml/2006/main" count="1896" uniqueCount="1143">
  <si>
    <t>Total</t>
  </si>
  <si>
    <t>Vacancy Loss</t>
  </si>
  <si>
    <t>Bad Debt Expense</t>
  </si>
  <si>
    <t>Tenant Improvements</t>
  </si>
  <si>
    <t xml:space="preserve">Property Taxes </t>
  </si>
  <si>
    <t>Other Income</t>
  </si>
  <si>
    <t>OPERATING EXPENSES</t>
  </si>
  <si>
    <t>General and Administrative</t>
  </si>
  <si>
    <t>SF</t>
  </si>
  <si>
    <t>Factor</t>
  </si>
  <si>
    <t>Year</t>
  </si>
  <si>
    <t>TI</t>
  </si>
  <si>
    <t>$</t>
  </si>
  <si>
    <t>Revenues</t>
  </si>
  <si>
    <t xml:space="preserve">Repairs and Maintenance </t>
  </si>
  <si>
    <t xml:space="preserve">Insurance </t>
  </si>
  <si>
    <t xml:space="preserve">Utilities </t>
  </si>
  <si>
    <t xml:space="preserve">Salaries and Benefits </t>
  </si>
  <si>
    <t xml:space="preserve">Management Fee </t>
  </si>
  <si>
    <t xml:space="preserve">  Net Rental Revenue </t>
  </si>
  <si>
    <t xml:space="preserve">  TOTAL REVENUES </t>
  </si>
  <si>
    <t xml:space="preserve">  TOTAL OPERATING EXPENSES</t>
  </si>
  <si>
    <t xml:space="preserve">   NET OPERATING INCOME </t>
  </si>
  <si>
    <t xml:space="preserve">  Total Other Expenses (Income)</t>
  </si>
  <si>
    <t>Unit(s)</t>
  </si>
  <si>
    <t>Term</t>
  </si>
  <si>
    <t>   </t>
  </si>
  <si>
    <t>2-1900</t>
  </si>
  <si>
    <t>2-2000</t>
  </si>
  <si>
    <t>1-1960</t>
  </si>
  <si>
    <t>1-1961</t>
  </si>
  <si>
    <t>1-1962</t>
  </si>
  <si>
    <t>1-1963</t>
  </si>
  <si>
    <t>1-1964</t>
  </si>
  <si>
    <t>1-1968</t>
  </si>
  <si>
    <t>1-1988</t>
  </si>
  <si>
    <t>1-2025</t>
  </si>
  <si>
    <t>1-2030</t>
  </si>
  <si>
    <t>1-2100</t>
  </si>
  <si>
    <t>1-2200</t>
  </si>
  <si>
    <t>2-1901</t>
  </si>
  <si>
    <t>2-2001</t>
  </si>
  <si>
    <t>Rent Roll Date:</t>
  </si>
  <si>
    <t>Property Name:</t>
  </si>
  <si>
    <t>Tenant Name</t>
  </si>
  <si>
    <t>Rank</t>
  </si>
  <si>
    <t>M</t>
  </si>
  <si>
    <t>V</t>
  </si>
  <si>
    <t>R</t>
  </si>
  <si>
    <t>Vacant</t>
  </si>
  <si>
    <t>Date</t>
  </si>
  <si>
    <t>Month</t>
  </si>
  <si>
    <t>LC</t>
  </si>
  <si>
    <t>MLA Assumptions</t>
  </si>
  <si>
    <t>Renew</t>
  </si>
  <si>
    <t>Code</t>
  </si>
  <si>
    <t>Index</t>
  </si>
  <si>
    <t>Renewal Prob</t>
  </si>
  <si>
    <t>Vacant Space Lease Up</t>
  </si>
  <si>
    <t>Initial Rollover</t>
  </si>
  <si>
    <t>2nd Rollover</t>
  </si>
  <si>
    <t>3nd Rollover</t>
  </si>
  <si>
    <t>Market Assumptions</t>
  </si>
  <si>
    <t>Vacate</t>
  </si>
  <si>
    <t>Currently Vacant</t>
  </si>
  <si>
    <t>Tenant Type</t>
  </si>
  <si>
    <t>Property Type:</t>
  </si>
  <si>
    <t>Office</t>
  </si>
  <si>
    <t>Industrial</t>
  </si>
  <si>
    <t>Type 1</t>
  </si>
  <si>
    <t>Type 2</t>
  </si>
  <si>
    <t>Type 3</t>
  </si>
  <si>
    <t>Type 4</t>
  </si>
  <si>
    <t>Type 5</t>
  </si>
  <si>
    <t>A</t>
  </si>
  <si>
    <t>I</t>
  </si>
  <si>
    <t>P</t>
  </si>
  <si>
    <t>J</t>
  </si>
  <si>
    <t>O</t>
  </si>
  <si>
    <t>X</t>
  </si>
  <si>
    <t>L</t>
  </si>
  <si>
    <t>T</t>
  </si>
  <si>
    <t>Y</t>
  </si>
  <si>
    <t>In Place Rent</t>
  </si>
  <si>
    <t>Lease Term</t>
  </si>
  <si>
    <t>Rollover Analysis - Square Footage</t>
  </si>
  <si>
    <t>EGI</t>
  </si>
  <si>
    <t>Vacancy Grossed up at Market</t>
  </si>
  <si>
    <t>PGI</t>
  </si>
  <si>
    <t>Econ Vacancy</t>
  </si>
  <si>
    <t>Start</t>
  </si>
  <si>
    <t>Sq. Ft.</t>
  </si>
  <si>
    <t>Rollover Code</t>
  </si>
  <si>
    <t>Market Rent</t>
  </si>
  <si>
    <t>Market Downtime</t>
  </si>
  <si>
    <t>New TI</t>
  </si>
  <si>
    <t>Renew TI</t>
  </si>
  <si>
    <t>New LC</t>
  </si>
  <si>
    <t>Renew LC</t>
  </si>
  <si>
    <t>Expiration Month</t>
  </si>
  <si>
    <t>Leaseup Month</t>
  </si>
  <si>
    <t>Leaseup Rent</t>
  </si>
  <si>
    <t>Tenant Code</t>
  </si>
  <si>
    <t>Rent Growth</t>
  </si>
  <si>
    <t>Total:</t>
  </si>
  <si>
    <t>Stabilized Occupancy:</t>
  </si>
  <si>
    <t>Annual Market Rent Growth Rate</t>
  </si>
  <si>
    <t>Leased</t>
  </si>
  <si>
    <t>Summary</t>
  </si>
  <si>
    <t>CAM Recovery PSF</t>
  </si>
  <si>
    <t>Other Recovery PSF</t>
  </si>
  <si>
    <t>Annual Expense Growth Rate</t>
  </si>
  <si>
    <t>Lease Type</t>
  </si>
  <si>
    <t>NNN</t>
  </si>
  <si>
    <t>MG</t>
  </si>
  <si>
    <t>FSG</t>
  </si>
  <si>
    <t>Notes</t>
  </si>
  <si>
    <t>Physical SF Occupied</t>
  </si>
  <si>
    <t xml:space="preserve">Average Economic Occupancy </t>
  </si>
  <si>
    <t>Occupancy</t>
  </si>
  <si>
    <t>Notes:</t>
  </si>
  <si>
    <t>Property Name</t>
  </si>
  <si>
    <t>Address</t>
  </si>
  <si>
    <t>City</t>
  </si>
  <si>
    <t>County</t>
  </si>
  <si>
    <t>MSA</t>
  </si>
  <si>
    <t>Property Type</t>
  </si>
  <si>
    <t>Net Rentable Area</t>
  </si>
  <si>
    <t>Land Area</t>
  </si>
  <si>
    <t>Date Acquired</t>
  </si>
  <si>
    <t>Year Built / Renovated</t>
  </si>
  <si>
    <t>Loan Terms</t>
  </si>
  <si>
    <t>Original Balance</t>
  </si>
  <si>
    <t>Amortization</t>
  </si>
  <si>
    <t>Coupon</t>
  </si>
  <si>
    <t>Interest Only</t>
  </si>
  <si>
    <t>Hyper Amortized:</t>
  </si>
  <si>
    <t>Maturity Date:</t>
  </si>
  <si>
    <t>Comments:</t>
  </si>
  <si>
    <t>Current Balance</t>
  </si>
  <si>
    <t>% of Total Capitalization</t>
  </si>
  <si>
    <t>Appraised LTV</t>
  </si>
  <si>
    <t>Total Debt</t>
  </si>
  <si>
    <t>Escrow Summary:</t>
  </si>
  <si>
    <t>Real Estate Taxes:</t>
  </si>
  <si>
    <t>Insurance:</t>
  </si>
  <si>
    <t>Environmental Reserve:</t>
  </si>
  <si>
    <t>Loan Holdback:</t>
  </si>
  <si>
    <t>Per Appraisal</t>
  </si>
  <si>
    <t>Up Front Deposit</t>
  </si>
  <si>
    <t>Immediate Repairs:</t>
  </si>
  <si>
    <t>Monthly Escrow</t>
  </si>
  <si>
    <t>Annual Escrow</t>
  </si>
  <si>
    <t>Cap Amount</t>
  </si>
  <si>
    <t>Totals:</t>
  </si>
  <si>
    <t>Appraisal Value:</t>
  </si>
  <si>
    <t>Annual Cash Flow</t>
  </si>
  <si>
    <t>Effective Gross Income</t>
  </si>
  <si>
    <t>Operating Expenses</t>
  </si>
  <si>
    <t>Net Operating Income</t>
  </si>
  <si>
    <t>Seller UW:</t>
  </si>
  <si>
    <t>Net Cash Flow</t>
  </si>
  <si>
    <t>Annual $/Measure</t>
  </si>
  <si>
    <t>$/Measure</t>
  </si>
  <si>
    <t xml:space="preserve">   NET CASH FLOW </t>
  </si>
  <si>
    <t>Issuer UW</t>
  </si>
  <si>
    <t>Appraisal</t>
  </si>
  <si>
    <t>Most Recent Financials</t>
  </si>
  <si>
    <t>Prior Year Financials</t>
  </si>
  <si>
    <t>2nd Prior Year Financials</t>
  </si>
  <si>
    <t>Property Information:</t>
  </si>
  <si>
    <t>Gross Building Area</t>
  </si>
  <si>
    <t xml:space="preserve">      Office</t>
  </si>
  <si>
    <t xml:space="preserve">      Retail</t>
  </si>
  <si>
    <t xml:space="preserve">      Industrial</t>
  </si>
  <si>
    <t xml:space="preserve">      Other</t>
  </si>
  <si>
    <t>Retail</t>
  </si>
  <si>
    <t>Multifamily</t>
  </si>
  <si>
    <t>Hospitality</t>
  </si>
  <si>
    <t>Mixed Use</t>
  </si>
  <si>
    <t>Self-Storage</t>
  </si>
  <si>
    <t>Manufactured Housing Community</t>
  </si>
  <si>
    <t>Various</t>
  </si>
  <si>
    <t>Parking Garage</t>
  </si>
  <si>
    <t>Unit of Measure</t>
  </si>
  <si>
    <t>Factor (Annual PSF / Monthly PSF)</t>
  </si>
  <si>
    <t>Units</t>
  </si>
  <si>
    <t>Rooms</t>
  </si>
  <si>
    <t>Pads</t>
  </si>
  <si>
    <t>Total Net Rentable Area</t>
  </si>
  <si>
    <t>Number of Buildings</t>
  </si>
  <si>
    <t>Clear Height</t>
  </si>
  <si>
    <t>Building Class</t>
  </si>
  <si>
    <t>Acres</t>
  </si>
  <si>
    <t>Surface Parking</t>
  </si>
  <si>
    <t>Covered Parking</t>
  </si>
  <si>
    <t xml:space="preserve">   Total</t>
  </si>
  <si>
    <t>Parking Ratio (per 1,000 sf)</t>
  </si>
  <si>
    <t>Property Subtype</t>
  </si>
  <si>
    <t>Regional Mall</t>
  </si>
  <si>
    <t>Suburban</t>
  </si>
  <si>
    <t>CBD</t>
  </si>
  <si>
    <t>Anchored</t>
  </si>
  <si>
    <t>Warehouse/Distribution</t>
  </si>
  <si>
    <t>Extended Stay</t>
  </si>
  <si>
    <t>Limited Service</t>
  </si>
  <si>
    <t>Office/Retail</t>
  </si>
  <si>
    <t>Single Tenant</t>
  </si>
  <si>
    <t>Unanchored</t>
  </si>
  <si>
    <t>Student Housing</t>
  </si>
  <si>
    <t>Shadow Anchored</t>
  </si>
  <si>
    <t>Flex</t>
  </si>
  <si>
    <t>Retail/Industrial</t>
  </si>
  <si>
    <t>Medical</t>
  </si>
  <si>
    <t>Year Built</t>
  </si>
  <si>
    <t>Year Renovated</t>
  </si>
  <si>
    <t>Zoning</t>
  </si>
  <si>
    <t>Property Rights</t>
  </si>
  <si>
    <t>Ground Lease</t>
  </si>
  <si>
    <t>Subordinate (Y/N)</t>
  </si>
  <si>
    <t>Expiration Date</t>
  </si>
  <si>
    <t>Name:</t>
  </si>
  <si>
    <t>Total SF:</t>
  </si>
  <si>
    <t>% of SF</t>
  </si>
  <si>
    <t>Cumulative SF</t>
  </si>
  <si>
    <t>Cumulative Rent</t>
  </si>
  <si>
    <t>Cumulative SF by %</t>
  </si>
  <si>
    <t>Cumulative Rent by %</t>
  </si>
  <si>
    <t>% / In Place Income</t>
  </si>
  <si>
    <t>Comments</t>
  </si>
  <si>
    <t>RRP</t>
  </si>
  <si>
    <t>Rent Roll Property</t>
  </si>
  <si>
    <t>Period</t>
  </si>
  <si>
    <t>Beginning Balance</t>
  </si>
  <si>
    <t xml:space="preserve">Interest </t>
  </si>
  <si>
    <t>Principal</t>
  </si>
  <si>
    <t>Ending Balance</t>
  </si>
  <si>
    <t>Total Payment</t>
  </si>
  <si>
    <t>Scheduled Loan Payments</t>
  </si>
  <si>
    <t>Interest</t>
  </si>
  <si>
    <t>Property Cash Flows</t>
  </si>
  <si>
    <t>Potential Gross Income</t>
  </si>
  <si>
    <t>Vacancy</t>
  </si>
  <si>
    <t>Reserves</t>
  </si>
  <si>
    <t>NOI Debt Yield</t>
  </si>
  <si>
    <t>LTV</t>
  </si>
  <si>
    <t>Shortfall</t>
  </si>
  <si>
    <t>PGI Growth Rate</t>
  </si>
  <si>
    <t>Historical</t>
  </si>
  <si>
    <t>Expense Growth Rate</t>
  </si>
  <si>
    <t>Sources and Uses:</t>
  </si>
  <si>
    <t>Senior Loan</t>
  </si>
  <si>
    <t>Subordinate Financing</t>
  </si>
  <si>
    <t>Cash from Borrower</t>
  </si>
  <si>
    <t>Other</t>
  </si>
  <si>
    <t>Total Sources</t>
  </si>
  <si>
    <t>Sources:</t>
  </si>
  <si>
    <t>Market Overview</t>
  </si>
  <si>
    <t>Low Rise</t>
  </si>
  <si>
    <t>High Rise</t>
  </si>
  <si>
    <t>Mid Rise</t>
  </si>
  <si>
    <t>Multifamily / Self Storage / Mobile Home Park:</t>
  </si>
  <si>
    <t>Hotel / Other:</t>
  </si>
  <si>
    <t>Rent Roll Property (Office / Retail / Industrial):</t>
  </si>
  <si>
    <t>Amount of SF Absorbed</t>
  </si>
  <si>
    <t>Max Occupancy</t>
  </si>
  <si>
    <t>Allowable Absorption</t>
  </si>
  <si>
    <t>Adjusted TI</t>
  </si>
  <si>
    <t>Adjusted LC</t>
  </si>
  <si>
    <t>SF Actual Absorbed</t>
  </si>
  <si>
    <t>Renewal SF</t>
  </si>
  <si>
    <t>Borrower Information</t>
  </si>
  <si>
    <t>Borrower Name</t>
  </si>
  <si>
    <t>Single Asset</t>
  </si>
  <si>
    <t>Tenants in Common</t>
  </si>
  <si>
    <t>Syndicate Borrower</t>
  </si>
  <si>
    <t>Related Loans in Pool</t>
  </si>
  <si>
    <t>Borrower Owned Homes (MHP Only)</t>
  </si>
  <si>
    <t>Management Firm</t>
  </si>
  <si>
    <t>Borrower Related</t>
  </si>
  <si>
    <t>Fee</t>
  </si>
  <si>
    <t>Minimum Fee</t>
  </si>
  <si>
    <t>Company</t>
  </si>
  <si>
    <t>General:</t>
  </si>
  <si>
    <t>Growth Pattern</t>
  </si>
  <si>
    <t>Street Appeal</t>
  </si>
  <si>
    <t>Visibility</t>
  </si>
  <si>
    <t>Year Built:</t>
  </si>
  <si>
    <t>General Condition</t>
  </si>
  <si>
    <t>Paint</t>
  </si>
  <si>
    <t>Windows</t>
  </si>
  <si>
    <t>Roof</t>
  </si>
  <si>
    <t>Walls</t>
  </si>
  <si>
    <t>Interior Condition</t>
  </si>
  <si>
    <t>Lighting</t>
  </si>
  <si>
    <t>Common Areas</t>
  </si>
  <si>
    <t>Interview 1</t>
  </si>
  <si>
    <t>Market Contact</t>
  </si>
  <si>
    <t>Firm</t>
  </si>
  <si>
    <t>Telephone</t>
  </si>
  <si>
    <t>Date of Interview</t>
  </si>
  <si>
    <t>Market Expenses</t>
  </si>
  <si>
    <t>Market Occupancy</t>
  </si>
  <si>
    <t>Market Lease Term</t>
  </si>
  <si>
    <t>Market LC's (new / renew)</t>
  </si>
  <si>
    <t>Market TI's (new / renew)</t>
  </si>
  <si>
    <t>Market Cap Rate</t>
  </si>
  <si>
    <t>High:</t>
  </si>
  <si>
    <t>Low:</t>
  </si>
  <si>
    <t>New:</t>
  </si>
  <si>
    <t>Renewal:</t>
  </si>
  <si>
    <t>Interview 2</t>
  </si>
  <si>
    <t>Interview 3</t>
  </si>
  <si>
    <t>Subject</t>
  </si>
  <si>
    <t>Comp 1</t>
  </si>
  <si>
    <t>Comp 2</t>
  </si>
  <si>
    <t>Comp 3</t>
  </si>
  <si>
    <t>Comp 4</t>
  </si>
  <si>
    <t>Direction:</t>
  </si>
  <si>
    <t>Cap Rate:</t>
  </si>
  <si>
    <t>NRA</t>
  </si>
  <si>
    <t>City, State</t>
  </si>
  <si>
    <t>Lease Comparable Grid</t>
  </si>
  <si>
    <t>Sales Comparable Grid</t>
  </si>
  <si>
    <t>Lease Rate</t>
  </si>
  <si>
    <t>Expenses PSF</t>
  </si>
  <si>
    <t>Addendum</t>
  </si>
  <si>
    <t>Addendum Con't</t>
  </si>
  <si>
    <t>Number of Rooms</t>
  </si>
  <si>
    <t>Available Room Nights</t>
  </si>
  <si>
    <t xml:space="preserve">Average Occupancy </t>
  </si>
  <si>
    <t>Occupied Room Nights</t>
  </si>
  <si>
    <t>ADR</t>
  </si>
  <si>
    <t>RevPAR</t>
  </si>
  <si>
    <t>Room Revenue</t>
  </si>
  <si>
    <t>Food &amp; Beverage</t>
  </si>
  <si>
    <t>Departmental Expenses</t>
  </si>
  <si>
    <t xml:space="preserve">  Total Departmental Expenses </t>
  </si>
  <si>
    <t xml:space="preserve">  Total Departmental Profits</t>
  </si>
  <si>
    <t>Undistributed Operating Expenses</t>
  </si>
  <si>
    <t>General &amp; Administrative</t>
  </si>
  <si>
    <t>Marketing</t>
  </si>
  <si>
    <t>Operations and Maintenance</t>
  </si>
  <si>
    <t>Utilities</t>
  </si>
  <si>
    <t xml:space="preserve">  TOTAL UNDISTRIBUTED EXPENSES</t>
  </si>
  <si>
    <t>GROSS OPERATING PROFIT</t>
  </si>
  <si>
    <t>Other Expenses</t>
  </si>
  <si>
    <t>Franchise Fees</t>
  </si>
  <si>
    <t>Management Fees</t>
  </si>
  <si>
    <t xml:space="preserve">       Total Other Expenses</t>
  </si>
  <si>
    <t>Fixed Expenses</t>
  </si>
  <si>
    <t>Property Taxes</t>
  </si>
  <si>
    <t>Insurance</t>
  </si>
  <si>
    <t>Leased Equipment</t>
  </si>
  <si>
    <t xml:space="preserve">       Total Expenses</t>
  </si>
  <si>
    <t xml:space="preserve">       Total Fixed Expenses</t>
  </si>
  <si>
    <t>Capital Items</t>
  </si>
  <si>
    <t>Other Capital Items</t>
  </si>
  <si>
    <t>% of Revenue</t>
  </si>
  <si>
    <t>Per Avail. Room</t>
  </si>
  <si>
    <t>Other Capital Expenditures</t>
  </si>
  <si>
    <t>Total Rooms</t>
  </si>
  <si>
    <t xml:space="preserve">      Restaurant</t>
  </si>
  <si>
    <t xml:space="preserve">      Meeting Space</t>
  </si>
  <si>
    <t>Other Area</t>
  </si>
  <si>
    <t>Room Mix</t>
  </si>
  <si>
    <t>No. Rooms</t>
  </si>
  <si>
    <t>% of Total</t>
  </si>
  <si>
    <t>Avg. Size</t>
  </si>
  <si>
    <t>Rentable Area (sf):</t>
  </si>
  <si>
    <t xml:space="preserve">      Hotel Space</t>
  </si>
  <si>
    <t xml:space="preserve">      Lobby</t>
  </si>
  <si>
    <t>Amenities:</t>
  </si>
  <si>
    <t>Pool</t>
  </si>
  <si>
    <t>Restaurant</t>
  </si>
  <si>
    <t>Bar</t>
  </si>
  <si>
    <t>Gym</t>
  </si>
  <si>
    <t>Meeting Area</t>
  </si>
  <si>
    <t>Valet Parking</t>
  </si>
  <si>
    <t>Breakfast</t>
  </si>
  <si>
    <t>Room Service</t>
  </si>
  <si>
    <t>Airport Shuttle</t>
  </si>
  <si>
    <t>Laundry</t>
  </si>
  <si>
    <t>Security</t>
  </si>
  <si>
    <t>Interior Corridor</t>
  </si>
  <si>
    <t>Concierge</t>
  </si>
  <si>
    <t>STR Report</t>
  </si>
  <si>
    <t>Comp Set</t>
  </si>
  <si>
    <t>Franchise Summary</t>
  </si>
  <si>
    <t>Management Summary</t>
  </si>
  <si>
    <t xml:space="preserve">    Most Recent PIP:</t>
  </si>
  <si>
    <t xml:space="preserve">    Most Recent PIP Cost:</t>
  </si>
  <si>
    <t xml:space="preserve">    Franchise Fee:</t>
  </si>
  <si>
    <t xml:space="preserve">    Expiration Date:</t>
  </si>
  <si>
    <t xml:space="preserve">    Franchise:</t>
  </si>
  <si>
    <t xml:space="preserve">    Comfort Letter:</t>
  </si>
  <si>
    <t>Management Company</t>
  </si>
  <si>
    <t>Management Fee:</t>
  </si>
  <si>
    <t>Expiration Date:</t>
  </si>
  <si>
    <t>Extension Options (No., and Yrs):</t>
  </si>
  <si>
    <t xml:space="preserve">    Extension Options (No., and Yrs):</t>
  </si>
  <si>
    <t>Years of Experience</t>
  </si>
  <si>
    <t>Keys Under Management</t>
  </si>
  <si>
    <t>Geographic Coverage (Region):</t>
  </si>
  <si>
    <t>NOI</t>
  </si>
  <si>
    <t>Total Units</t>
  </si>
  <si>
    <t>Unit Type</t>
  </si>
  <si>
    <t xml:space="preserve">      Building Area</t>
  </si>
  <si>
    <t xml:space="preserve">      Common Area</t>
  </si>
  <si>
    <t xml:space="preserve">      Gym</t>
  </si>
  <si>
    <t>Convenience Store</t>
  </si>
  <si>
    <t>Concessions:</t>
  </si>
  <si>
    <t>Tennis</t>
  </si>
  <si>
    <t>Playground</t>
  </si>
  <si>
    <t>Storage</t>
  </si>
  <si>
    <t>Washer/Dryer In Unit</t>
  </si>
  <si>
    <t>Fireplace</t>
  </si>
  <si>
    <t>Central A/C</t>
  </si>
  <si>
    <t>Underwriting Firm</t>
  </si>
  <si>
    <t>Underwriter</t>
  </si>
  <si>
    <t>Loan Purpose</t>
  </si>
  <si>
    <t>Occupancy %</t>
  </si>
  <si>
    <t>NCF</t>
  </si>
  <si>
    <t>DSCR NCF</t>
  </si>
  <si>
    <t>Direct Cap Value</t>
  </si>
  <si>
    <t>Cap Rate</t>
  </si>
  <si>
    <t>UW Occ.</t>
  </si>
  <si>
    <t>(5%) Change in Occ.</t>
  </si>
  <si>
    <t>(10%) Change in Occ.</t>
  </si>
  <si>
    <t>UW Rent</t>
  </si>
  <si>
    <t>(5%) Change in Rent</t>
  </si>
  <si>
    <t>(10%) Change in Rent</t>
  </si>
  <si>
    <t>50bp Change in Cap</t>
  </si>
  <si>
    <t>Cash to Borrower</t>
  </si>
  <si>
    <t>Escrow / Reserves</t>
  </si>
  <si>
    <t>Closing Costs</t>
  </si>
  <si>
    <t>Replacement / Cap. Ex Reserve Analysis</t>
  </si>
  <si>
    <t>Replacement &amp; Cap. Ex Reserve Ending Balance</t>
  </si>
  <si>
    <t>Co-Tenancy</t>
  </si>
  <si>
    <t>Termination Options</t>
  </si>
  <si>
    <t>Annual Debt Service (Interest Only / P&amp;I)</t>
  </si>
  <si>
    <t>Per Unit</t>
  </si>
  <si>
    <t>Pro Forma Cash Flows (Stabilized or Mark to Market):</t>
  </si>
  <si>
    <t>Stabilized</t>
  </si>
  <si>
    <t>Mark to Market</t>
  </si>
  <si>
    <t>Contract Rent PSF</t>
  </si>
  <si>
    <t>Market Rent PSF</t>
  </si>
  <si>
    <t>UW Monthly Rent</t>
  </si>
  <si>
    <t>Number of Tenants:</t>
  </si>
  <si>
    <t>UW Annual Rent</t>
  </si>
  <si>
    <t>UPB / SF at Expiration</t>
  </si>
  <si>
    <t>Stress Tenancy</t>
  </si>
  <si>
    <t>Loss of Top Tenant</t>
  </si>
  <si>
    <t>Tenants Lost:</t>
  </si>
  <si>
    <t>N/A</t>
  </si>
  <si>
    <t>Loss of Tenants 1 &amp; 2</t>
  </si>
  <si>
    <t>Principal Balance at Roll</t>
  </si>
  <si>
    <t>Roll Date (Month Number)</t>
  </si>
  <si>
    <t>Loss of #2 Tenant</t>
  </si>
  <si>
    <t>Loss of # 3 Tenant</t>
  </si>
  <si>
    <t>Total Rent</t>
  </si>
  <si>
    <t>Occupancy Cost</t>
  </si>
  <si>
    <t>Most Recent Sales PSF</t>
  </si>
  <si>
    <t>Most Recent Sales ($)</t>
  </si>
  <si>
    <t>Interest Rate</t>
  </si>
  <si>
    <t>Amortization Period</t>
  </si>
  <si>
    <t>(30) Change in Amo</t>
  </si>
  <si>
    <t>25bp Change in Rate</t>
  </si>
  <si>
    <t>50bp Change in Rate</t>
  </si>
  <si>
    <t>Supportable Debt</t>
  </si>
  <si>
    <t>Balloon Term</t>
  </si>
  <si>
    <t>Required DSCR</t>
  </si>
  <si>
    <t>Base Assumptions</t>
  </si>
  <si>
    <t>Refinance Analysis (on Year 10 Projections)</t>
  </si>
  <si>
    <t>Current Total UW Rent PSF</t>
  </si>
  <si>
    <t>Current Total Annual Recovery</t>
  </si>
  <si>
    <t>Expense Growth</t>
  </si>
  <si>
    <t>Cross-Collateralized, Defaulted</t>
  </si>
  <si>
    <t>Lease Start Yr</t>
  </si>
  <si>
    <t>Date Prepared</t>
  </si>
  <si>
    <t>Property Type / Subtype</t>
  </si>
  <si>
    <t>(60) Change in Amo</t>
  </si>
  <si>
    <t>Current Balloon Balance</t>
  </si>
  <si>
    <t>Expense Reimbursements</t>
  </si>
  <si>
    <t>Advertising and Marketing</t>
  </si>
  <si>
    <t>Capital Expenditures</t>
  </si>
  <si>
    <t xml:space="preserve">Capital </t>
  </si>
  <si>
    <t xml:space="preserve">Leasing Commissions </t>
  </si>
  <si>
    <t xml:space="preserve">  Total Capital Expenses</t>
  </si>
  <si>
    <t>Annual Debt Service</t>
  </si>
  <si>
    <t>RetailAnchored</t>
  </si>
  <si>
    <t>RetailUnanchored</t>
  </si>
  <si>
    <t>RetailRegional Mall</t>
  </si>
  <si>
    <t>RetailSingle Tenant</t>
  </si>
  <si>
    <t>RetailShadow Anchored</t>
  </si>
  <si>
    <t>Cushion / (Shortfall)</t>
  </si>
  <si>
    <t>Anchor</t>
  </si>
  <si>
    <t>In Line</t>
  </si>
  <si>
    <t>Pad</t>
  </si>
  <si>
    <t>Junior Anchor</t>
  </si>
  <si>
    <t>Other X</t>
  </si>
  <si>
    <t>Temp</t>
  </si>
  <si>
    <t>Other Y</t>
  </si>
  <si>
    <t>Occupied SF</t>
  </si>
  <si>
    <t>Expense Reimbursements (NNN, FSG, MG, N/A)</t>
  </si>
  <si>
    <t>Total Reimb if NNN:</t>
  </si>
  <si>
    <t>Total MG Reimb</t>
  </si>
  <si>
    <t>NNN Reimb:</t>
  </si>
  <si>
    <t>Occupied MG:</t>
  </si>
  <si>
    <t>Occ Base PSF:</t>
  </si>
  <si>
    <t>Net SF Change:</t>
  </si>
  <si>
    <t>Lost MG Reimb</t>
  </si>
  <si>
    <t>Econ Occ</t>
  </si>
  <si>
    <t>Physical Occ</t>
  </si>
  <si>
    <t>Ground Lease Rent Steps (Amount / Frequency):</t>
  </si>
  <si>
    <t>Repl. &amp; Cap. Ex Reserve Beginning Balance</t>
  </si>
  <si>
    <t>Repl. &amp; Cap. Ex Reserve Contribution (Required per Loan)</t>
  </si>
  <si>
    <t>Required Cap Ex (UW Projection)</t>
  </si>
  <si>
    <t>Number of Stories</t>
  </si>
  <si>
    <t>Number of Outparcels</t>
  </si>
  <si>
    <t>BR</t>
  </si>
  <si>
    <t>BA</t>
  </si>
  <si>
    <t>Den</t>
  </si>
  <si>
    <t>No. Units</t>
  </si>
  <si>
    <t xml:space="preserve"> + Den</t>
  </si>
  <si>
    <t>1 BR / 1 BA</t>
  </si>
  <si>
    <t>1 BR / 1.5 BA + Den</t>
  </si>
  <si>
    <t>1 BR / 1 BA + Den</t>
  </si>
  <si>
    <t>2 BR / 1 BA + Den</t>
  </si>
  <si>
    <t>2 BR / 2 BA + Den</t>
  </si>
  <si>
    <t>2 BR / 1 BA</t>
  </si>
  <si>
    <t>2 BR / 2 BA</t>
  </si>
  <si>
    <t>3 BR / 1 BA + Den</t>
  </si>
  <si>
    <t>3 BR / 2 BA + Den</t>
  </si>
  <si>
    <t>3 BR / 3 BA + Den</t>
  </si>
  <si>
    <t>3 BR / 1 BA</t>
  </si>
  <si>
    <t>3 BR / 2 BA</t>
  </si>
  <si>
    <t>3 BR / 3 BA</t>
  </si>
  <si>
    <t>4 BR / 2 BA + Den</t>
  </si>
  <si>
    <t>4 BR / 3 BA + Den</t>
  </si>
  <si>
    <t>4 BR / 4 BA + Den</t>
  </si>
  <si>
    <t>4 BR / 2 BA</t>
  </si>
  <si>
    <t>4 BR / 3 BA</t>
  </si>
  <si>
    <t>4 BR / 4 BA</t>
  </si>
  <si>
    <t>Potential Gross Rental Income</t>
  </si>
  <si>
    <t>3r Prior Year Financials</t>
  </si>
  <si>
    <t>Free Cash Flow</t>
  </si>
  <si>
    <t>3rd Prior Year Financials</t>
  </si>
  <si>
    <t>UW Year 1:</t>
  </si>
  <si>
    <t>Purchase Price</t>
  </si>
  <si>
    <t>Total Cost Basis</t>
  </si>
  <si>
    <t>Ownership Summary:</t>
  </si>
  <si>
    <t>Uses:</t>
  </si>
  <si>
    <t>Total Uses</t>
  </si>
  <si>
    <t>Ownership Interest:</t>
  </si>
  <si>
    <t>Options / Option Right Holder (Bwr / Owner)</t>
  </si>
  <si>
    <t>Ownership Interest</t>
  </si>
  <si>
    <t>UW Maturity</t>
  </si>
  <si>
    <t>Variable Expenses</t>
  </si>
  <si>
    <t xml:space="preserve">  Total Variable Expenses </t>
  </si>
  <si>
    <t>Tenant Action @ Expiration</t>
  </si>
  <si>
    <t>Rent Bump Month</t>
  </si>
  <si>
    <t>Rent Bump Amount</t>
  </si>
  <si>
    <t>Rent Bump Date</t>
  </si>
  <si>
    <t xml:space="preserve">2) Selecting 'Mark to Market' in cell C8 will roll tenants to market rents based on the calculations from the rent roll and will use the economic vacancy.  </t>
  </si>
  <si>
    <t>Pro Forma Cash Flow Notes:</t>
  </si>
  <si>
    <t xml:space="preserve">    In this scenario, PGI growth is a calculation based on changes as tenants roll, not an input.  </t>
  </si>
  <si>
    <t>3) Stabilized' should be input for all non-Rent Roll property types.</t>
  </si>
  <si>
    <t>4) The selection in cell C9 will dictate the overriding property reimbursement method as calculated on the rent roll.  Select "N/A" for all non-Rent Roll property types.</t>
  </si>
  <si>
    <t>Ending Balance Per Square Foot:</t>
  </si>
  <si>
    <t>Modeled Econ Occ</t>
  </si>
  <si>
    <t>Net</t>
  </si>
  <si>
    <t>T12 EGI</t>
  </si>
  <si>
    <t>T12 Reimb</t>
  </si>
  <si>
    <t>Annual Min EGI</t>
  </si>
  <si>
    <t>Annual Min Reimb</t>
  </si>
  <si>
    <t>Min EGI Adj</t>
  </si>
  <si>
    <t>Min Reimb Adj</t>
  </si>
  <si>
    <t>Rollover by Square Footage (Excludes any currently vacant suites):</t>
  </si>
  <si>
    <t>Totals</t>
  </si>
  <si>
    <t>Totals / Percent of Total Square Feet:</t>
  </si>
  <si>
    <t>Rollover by Total Income (Incl. Reimbursements, excludes any currently vacant suites):</t>
  </si>
  <si>
    <t>Totals / Percent of Total Income:</t>
  </si>
  <si>
    <t>Total Current Balance</t>
  </si>
  <si>
    <t>Total Original Balance</t>
  </si>
  <si>
    <t xml:space="preserve">Subject Loan </t>
  </si>
  <si>
    <t>Demographics</t>
  </si>
  <si>
    <t>Major Employers</t>
  </si>
  <si>
    <t>Overall Value</t>
  </si>
  <si>
    <t>CoStar</t>
  </si>
  <si>
    <t>Brokers</t>
  </si>
  <si>
    <t>Originator UW</t>
  </si>
  <si>
    <t># of Employees</t>
  </si>
  <si>
    <t>Appraisal Summary</t>
  </si>
  <si>
    <t>Engineering Summary</t>
  </si>
  <si>
    <t>Environmental Summary</t>
  </si>
  <si>
    <t>As of Date</t>
  </si>
  <si>
    <t>Discount Rate</t>
  </si>
  <si>
    <t>Appraisal Type</t>
  </si>
  <si>
    <t>Value</t>
  </si>
  <si>
    <t>Dark Value</t>
  </si>
  <si>
    <t>Ang. Annual Ongoing</t>
  </si>
  <si>
    <t>Immediate Repairs</t>
  </si>
  <si>
    <t>Actual Reserves</t>
  </si>
  <si>
    <t>Report Type</t>
  </si>
  <si>
    <t>O&amp;M</t>
  </si>
  <si>
    <t>Issues</t>
  </si>
  <si>
    <t>O&amp;M / Remediation</t>
  </si>
  <si>
    <t>Property Summary</t>
  </si>
  <si>
    <t>Construction Details</t>
  </si>
  <si>
    <t>Current Occupancy</t>
  </si>
  <si>
    <t>General Comparison to Market Comps</t>
  </si>
  <si>
    <t>Number of Bldgs.</t>
  </si>
  <si>
    <t>Elevators</t>
  </si>
  <si>
    <t>Parking Spaces</t>
  </si>
  <si>
    <t>New Supply</t>
  </si>
  <si>
    <t>Property Quality</t>
  </si>
  <si>
    <t>Sponsor Exposure to Market</t>
  </si>
  <si>
    <t>Location / Neighborhood</t>
  </si>
  <si>
    <t>Property Management</t>
  </si>
  <si>
    <t>Exterior Condition</t>
  </si>
  <si>
    <t>Corner Location</t>
  </si>
  <si>
    <t>Ingress &amp; Egress</t>
  </si>
  <si>
    <t>Area Type</t>
  </si>
  <si>
    <t>Borrower / Sponsor Affiliated</t>
  </si>
  <si>
    <t>Ceilings</t>
  </si>
  <si>
    <t xml:space="preserve">New Construction </t>
  </si>
  <si>
    <t>Market Experience Level</t>
  </si>
  <si>
    <t>Landscaping</t>
  </si>
  <si>
    <t>Change in Use</t>
  </si>
  <si>
    <t>Reputation</t>
  </si>
  <si>
    <t xml:space="preserve">Roof  </t>
  </si>
  <si>
    <t>Roadway Type</t>
  </si>
  <si>
    <t>Roads</t>
  </si>
  <si>
    <t>Traffic Volume</t>
  </si>
  <si>
    <t>Parking</t>
  </si>
  <si>
    <t>Flooring</t>
  </si>
  <si>
    <t>Inspection Details</t>
  </si>
  <si>
    <t>Multi Family</t>
  </si>
  <si>
    <t>Date of Inspection</t>
  </si>
  <si>
    <t>Exterior Construction</t>
  </si>
  <si>
    <t>Sprinklers</t>
  </si>
  <si>
    <t>HVAC</t>
  </si>
  <si>
    <t>Detail</t>
  </si>
  <si>
    <t>Rent Level vs. Comp Set</t>
  </si>
  <si>
    <t>Competitive Set</t>
  </si>
  <si>
    <t>Occupancy vs. Comp Set</t>
  </si>
  <si>
    <t>Neighborhood Development</t>
  </si>
  <si>
    <t>Residential</t>
  </si>
  <si>
    <t>Hotel</t>
  </si>
  <si>
    <t>Appraisal NOI Yr 1</t>
  </si>
  <si>
    <t>Note:</t>
  </si>
  <si>
    <t>Sponsor</t>
  </si>
  <si>
    <t>Cash In / (Out)</t>
  </si>
  <si>
    <t>MAP</t>
  </si>
  <si>
    <t>Pictures:</t>
  </si>
  <si>
    <t>Maps:</t>
  </si>
  <si>
    <t>Current NOI DSCR</t>
  </si>
  <si>
    <t>Submarket / MSA</t>
  </si>
  <si>
    <t>Comp</t>
  </si>
  <si>
    <t>Building Name</t>
  </si>
  <si>
    <t>Distance:</t>
  </si>
  <si>
    <t>Exp. Reimb.</t>
  </si>
  <si>
    <t>Year Renov:</t>
  </si>
  <si>
    <t>Occup:</t>
  </si>
  <si>
    <t>Occup at Sale:</t>
  </si>
  <si>
    <t>Sale Date</t>
  </si>
  <si>
    <t>Sale Price</t>
  </si>
  <si>
    <t>Price / Measure</t>
  </si>
  <si>
    <t>Year Ending</t>
  </si>
  <si>
    <t>UW Base Rent PSF</t>
  </si>
  <si>
    <t>Total SF</t>
  </si>
  <si>
    <t>Tenant Count (In Occup)</t>
  </si>
  <si>
    <t>% of Total SF</t>
  </si>
  <si>
    <t>Tenant Name:</t>
  </si>
  <si>
    <t>-</t>
  </si>
  <si>
    <t>Occupancy Sensitivity</t>
  </si>
  <si>
    <t>Rent Sensitivity</t>
  </si>
  <si>
    <t>Cap Rate Sensitivity</t>
  </si>
  <si>
    <t>Total Potential TI / LC</t>
  </si>
  <si>
    <t>Exp Yr</t>
  </si>
  <si>
    <t>Leaseup Yr</t>
  </si>
  <si>
    <t>Sales Comps (Low / High):</t>
  </si>
  <si>
    <t>% of Deal:</t>
  </si>
  <si>
    <t>Net Worth:</t>
  </si>
  <si>
    <t>Liquidity:</t>
  </si>
  <si>
    <t>Equity &amp; Cash Flow Analysis:</t>
  </si>
  <si>
    <t>Capital Stack:</t>
  </si>
  <si>
    <t>Sales by Tenant Type</t>
  </si>
  <si>
    <t>Sales PSF</t>
  </si>
  <si>
    <t>NOI DSCR / Including Sub:</t>
  </si>
  <si>
    <t>NCF DSCR / Including Sub:</t>
  </si>
  <si>
    <t>NOI Debt Yield / Including Sub:</t>
  </si>
  <si>
    <t>Filename</t>
  </si>
  <si>
    <t>Filepath</t>
  </si>
  <si>
    <t>Untitled</t>
  </si>
  <si>
    <t>Picture Location</t>
  </si>
  <si>
    <t>Map</t>
  </si>
  <si>
    <t>Rollover by SF (In-place tenants ONLY)</t>
  </si>
  <si>
    <t>Rollover by Gross Income (In-place tenants ONLY)</t>
  </si>
  <si>
    <t>Keys In Planning for Market</t>
  </si>
  <si>
    <t xml:space="preserve">Flags </t>
  </si>
  <si>
    <t>Flags</t>
  </si>
  <si>
    <t>Keys In Planning for Submarket</t>
  </si>
  <si>
    <t>***MUST BE SAVED AS .JPG***</t>
  </si>
  <si>
    <t>$14:$</t>
  </si>
  <si>
    <t>'Rent Roll'!$</t>
  </si>
  <si>
    <t>UW Above / Below Mkt Rent</t>
  </si>
  <si>
    <t>Column Letter from RR</t>
  </si>
  <si>
    <t>Column Header from RR for Match</t>
  </si>
  <si>
    <t>CMBS Comparable Grid</t>
  </si>
  <si>
    <t>Loan Name</t>
  </si>
  <si>
    <t>Deal:</t>
  </si>
  <si>
    <t>Original Balance:</t>
  </si>
  <si>
    <t>OPB / Measure:</t>
  </si>
  <si>
    <t>Loan Status:</t>
  </si>
  <si>
    <t>Current</t>
  </si>
  <si>
    <t>Appraisal Date</t>
  </si>
  <si>
    <t>As-Stabilized Value</t>
  </si>
  <si>
    <t>As-Is Value</t>
  </si>
  <si>
    <t>As-Stabilized Value Date</t>
  </si>
  <si>
    <t>Insurable Value</t>
  </si>
  <si>
    <t>Cost Approach</t>
  </si>
  <si>
    <t>Income Approach</t>
  </si>
  <si>
    <t>Sales Comp Approach</t>
  </si>
  <si>
    <t>Issues / Discussion Points</t>
  </si>
  <si>
    <t>Terminal Cap Rate</t>
  </si>
  <si>
    <t>Engineering / PCR Summary</t>
  </si>
  <si>
    <t>Status of Report</t>
  </si>
  <si>
    <t>Reserved up front:</t>
  </si>
  <si>
    <t>Seismic PML</t>
  </si>
  <si>
    <t>Seismic Insurance Req'd</t>
  </si>
  <si>
    <t>Phase II Required</t>
  </si>
  <si>
    <t>Existing REC</t>
  </si>
  <si>
    <t>Ongoing Remediation</t>
  </si>
  <si>
    <t>Environmental Reserve</t>
  </si>
  <si>
    <t>Yr 1 NOI</t>
  </si>
  <si>
    <t>Performing Loans in Submarket</t>
  </si>
  <si>
    <t>Total UPB Performing</t>
  </si>
  <si>
    <t>Specially Serviced Loans in Submarket</t>
  </si>
  <si>
    <t>Total UPB in SS</t>
  </si>
  <si>
    <t>SS/REO Liquidations (Count)</t>
  </si>
  <si>
    <t>SS/ REO Liquidations (UPB before Disp)</t>
  </si>
  <si>
    <t>Prior Sale Owner / Occup.</t>
  </si>
  <si>
    <t>History Prior to Sponsor Ownership</t>
  </si>
  <si>
    <t>CMBS Comps (Low / High):</t>
  </si>
  <si>
    <t>Lease Comps Rent (Low / High):</t>
  </si>
  <si>
    <t>UW Rent PSF</t>
  </si>
  <si>
    <t>In Place Rent PSF</t>
  </si>
  <si>
    <t>Tenant Profile</t>
  </si>
  <si>
    <t>Singles</t>
  </si>
  <si>
    <t>Families</t>
  </si>
  <si>
    <t>Retirees</t>
  </si>
  <si>
    <t>Lower Income</t>
  </si>
  <si>
    <t>Middle Income</t>
  </si>
  <si>
    <t>Upper Income</t>
  </si>
  <si>
    <t>% PGI</t>
  </si>
  <si>
    <t>APARTMENT / MHP / SS TABLES FOR PRINT</t>
  </si>
  <si>
    <t>HOTEL TABLES TO PRINT</t>
  </si>
  <si>
    <t>Unit Type:</t>
  </si>
  <si>
    <t>Above / Below In Place Rent</t>
  </si>
  <si>
    <t>Rent Per Unit</t>
  </si>
  <si>
    <t>Concessions</t>
  </si>
  <si>
    <t>Rent Per SF</t>
  </si>
  <si>
    <t>Per Key</t>
  </si>
  <si>
    <t>Total Room Nights</t>
  </si>
  <si>
    <t>Total Revenue</t>
  </si>
  <si>
    <t>RevPAR Penetration Trend</t>
  </si>
  <si>
    <t>Leisure</t>
  </si>
  <si>
    <t>Meeting, Group, Contract</t>
  </si>
  <si>
    <t>Commercial</t>
  </si>
  <si>
    <t>Transient</t>
  </si>
  <si>
    <t>Segmentation Summary</t>
  </si>
  <si>
    <t>Hotel Summary Tables</t>
  </si>
  <si>
    <t>T12</t>
  </si>
  <si>
    <t>Top 5 Corporate Accounts</t>
  </si>
  <si>
    <t>Distance</t>
  </si>
  <si>
    <t>Keys</t>
  </si>
  <si>
    <t>Est. Delivery</t>
  </si>
  <si>
    <t>Occupied Units</t>
  </si>
  <si>
    <t>Total UW PGI</t>
  </si>
  <si>
    <t>New Supply - Flag</t>
  </si>
  <si>
    <t>Appraisal LTV / Maturity:</t>
  </si>
  <si>
    <t>Appraisal Cap Rate / Disc Rate:</t>
  </si>
  <si>
    <t>Signalized</t>
  </si>
  <si>
    <t>BY Stop Lease 2</t>
  </si>
  <si>
    <t>BY Stop Lease 3</t>
  </si>
  <si>
    <t>BY Stop Lease 1</t>
  </si>
  <si>
    <t>In Place Implied BY Stop</t>
  </si>
  <si>
    <t>Total Reimb if MG:</t>
  </si>
  <si>
    <t>Rollover Analysis - Gross Rent</t>
  </si>
  <si>
    <t>Average Gross Rent for Rollover SF:</t>
  </si>
  <si>
    <t>Total Gross Rent:</t>
  </si>
  <si>
    <t>% of Underwritten Gross Rent:</t>
  </si>
  <si>
    <t>CapEx Summary (Historical):</t>
  </si>
  <si>
    <t>UW Value</t>
  </si>
  <si>
    <t>Summary Tenancy Table</t>
  </si>
  <si>
    <t>Multi / MHP / SS</t>
  </si>
  <si>
    <t>Monthly Rent</t>
  </si>
  <si>
    <t>Rent PSF</t>
  </si>
  <si>
    <t>Rack Rate</t>
  </si>
  <si>
    <t>Free Cash after Mezz</t>
  </si>
  <si>
    <t>Cumulative Cash Flow to Equity After Mezz</t>
  </si>
  <si>
    <t xml:space="preserve">1) Selecting 'Stabilized' in cell C8 will grow PGI at the rate input in row 20 and use the physical vacancy as calculated on the rent roll.  </t>
  </si>
  <si>
    <t>Balloon</t>
  </si>
  <si>
    <t>Total Annual Debt Service (Excl Balloon):</t>
  </si>
  <si>
    <t>Conclusion:</t>
  </si>
  <si>
    <t>GL Rent Steps (Amount / Date):</t>
  </si>
  <si>
    <t>Options / Option Right Holder:</t>
  </si>
  <si>
    <t>Average Downtime</t>
  </si>
  <si>
    <t>Expiration Date / Extensions:</t>
  </si>
  <si>
    <t>Years of Experience / Total Units</t>
  </si>
  <si>
    <t>Signed Carveouts</t>
  </si>
  <si>
    <t>Ever in Default</t>
  </si>
  <si>
    <t>Ever in Bankruptcy</t>
  </si>
  <si>
    <t>Distressed Value Estimate</t>
  </si>
  <si>
    <t>Value:</t>
  </si>
  <si>
    <t>Value PSF Estimate</t>
  </si>
  <si>
    <t>Marketing Period</t>
  </si>
  <si>
    <t>Firm / Title</t>
  </si>
  <si>
    <t>Minimum NCF in Term (Amount / DSCR / Year):</t>
  </si>
  <si>
    <t>Issuance</t>
  </si>
  <si>
    <t>Maturity</t>
  </si>
  <si>
    <t>Balance</t>
  </si>
  <si>
    <t>UW Breakeven Cap Rate</t>
  </si>
  <si>
    <t>=(Annual_Debt_Service+'10 Yr Pro Forma'!D30+'10 Yr Pro Forma'!D32-'10 Yr Pro Forma'!D25-'10 Yr Pro Forma'!D24)/'10 Yr Pro Forma'!D22</t>
  </si>
  <si>
    <t>+'10 Yr Pro Forma'!D30</t>
  </si>
  <si>
    <t>+'10 Yr Pro Forma'!D32</t>
  </si>
  <si>
    <t>-'10 Yr Pro Forma'!D25</t>
  </si>
  <si>
    <t>-'10 Yr Pro Forma'!D24)</t>
  </si>
  <si>
    <t>/'10 Yr Pro Forma'!D22</t>
  </si>
  <si>
    <t>Annual P&amp;I Debt Service:</t>
  </si>
  <si>
    <t>IO End Date &amp; IO Debt Service :</t>
  </si>
  <si>
    <t xml:space="preserve">SF % </t>
  </si>
  <si>
    <t>Underwritten Cash Flow Versus Historicals</t>
  </si>
  <si>
    <t>Rollover - Total SF</t>
  </si>
  <si>
    <t>Rollover - % Total SF</t>
  </si>
  <si>
    <t>Cumulative SF %</t>
  </si>
  <si>
    <t>Total Tenants</t>
  </si>
  <si>
    <t>Rollover - Total Rent</t>
  </si>
  <si>
    <t>Rollover - % Total Rent</t>
  </si>
  <si>
    <t>Cumulative Rent %</t>
  </si>
  <si>
    <t>Supportable Debt at Refi (Coupon / Amort / Proceeds)</t>
  </si>
  <si>
    <t>Map Link</t>
  </si>
  <si>
    <t xml:space="preserve">Free CF after Senior Debt Service </t>
  </si>
  <si>
    <t>Map 1</t>
  </si>
  <si>
    <t>Map 2</t>
  </si>
  <si>
    <t>Cover 2</t>
  </si>
  <si>
    <t>Sale Comp Map</t>
  </si>
  <si>
    <t>Sale Comp 1</t>
  </si>
  <si>
    <t>Sale Comp 4</t>
  </si>
  <si>
    <t>Sale Comp 2</t>
  </si>
  <si>
    <t>Sale Comp 3</t>
  </si>
  <si>
    <t>Map 3</t>
  </si>
  <si>
    <t>Map 4</t>
  </si>
  <si>
    <t>Email</t>
  </si>
  <si>
    <t>Lease Comp Map</t>
  </si>
  <si>
    <t>Lease Comp 1</t>
  </si>
  <si>
    <t>Lease Comp 2</t>
  </si>
  <si>
    <t>Lease Comp 3</t>
  </si>
  <si>
    <t>Lease Comp 4</t>
  </si>
  <si>
    <t>CMBS Comp Map</t>
  </si>
  <si>
    <t>CMBS Comp 1</t>
  </si>
  <si>
    <t>CMBS Comp 3</t>
  </si>
  <si>
    <t>CMBS Comp 2</t>
  </si>
  <si>
    <t>Cash Flow Returned in IO above P&amp;I Pmt</t>
  </si>
  <si>
    <t>Occ Cost</t>
  </si>
  <si>
    <t>Prior Sale Date / Price</t>
  </si>
  <si>
    <t>Margin</t>
  </si>
  <si>
    <t>Market ADR</t>
  </si>
  <si>
    <t>Market NOI Margin</t>
  </si>
  <si>
    <t>Est. Capex Needed</t>
  </si>
  <si>
    <t>Est. PIP Needed</t>
  </si>
  <si>
    <t>Value / Key Estimate</t>
  </si>
  <si>
    <t>Leasing</t>
  </si>
  <si>
    <t>Operations</t>
  </si>
  <si>
    <t>Value / Key</t>
  </si>
  <si>
    <t>PIP Needs</t>
  </si>
  <si>
    <t>Distressed Value / Key</t>
  </si>
  <si>
    <t>UPB per Key Performing</t>
  </si>
  <si>
    <t>Avg. Appraisal Value / Key</t>
  </si>
  <si>
    <t>UPB per Key in SS</t>
  </si>
  <si>
    <t>SS/REO Avg. Liquidation Value / Key</t>
  </si>
  <si>
    <t>SS/REO Max. Liquidation Value / Key</t>
  </si>
  <si>
    <t>SS/REO Min. Liquidation Value / Key</t>
  </si>
  <si>
    <t>Value PSF</t>
  </si>
  <si>
    <t>TI / LC</t>
  </si>
  <si>
    <t>Capex Needs</t>
  </si>
  <si>
    <t>Distressed Value PSF</t>
  </si>
  <si>
    <t>UPB PSF Performing</t>
  </si>
  <si>
    <t>UPB per Unit Performing</t>
  </si>
  <si>
    <t>Avg. Appraisal Value PSF</t>
  </si>
  <si>
    <t>UPB PSF in SS</t>
  </si>
  <si>
    <t>UPB per Unit in SS</t>
  </si>
  <si>
    <t>SS/REO Avg. Liquidation Value PSF</t>
  </si>
  <si>
    <t>SS/REO Max. Liquidation Value PSF</t>
  </si>
  <si>
    <t>SS/REO Min. Liquidation Value PSF</t>
  </si>
  <si>
    <t>Cover 1</t>
  </si>
  <si>
    <t>Operating Expenses / Measure</t>
  </si>
  <si>
    <t>PGI / Measure</t>
  </si>
  <si>
    <t>Large Office</t>
  </si>
  <si>
    <t>Small Office</t>
  </si>
  <si>
    <t>STR Report Comp Set Appropriate (Y/N):</t>
  </si>
  <si>
    <t>RevPAR Penetration</t>
  </si>
  <si>
    <t>UW Base 
Rent PSF</t>
  </si>
  <si>
    <t>Subject Franchise / Expiration</t>
  </si>
  <si>
    <t>Loan to Cost (Full Stack):</t>
  </si>
  <si>
    <t>Rollover Summary (In Place Tenants):</t>
  </si>
  <si>
    <t>Gross Income</t>
  </si>
  <si>
    <t>Comp Map</t>
  </si>
  <si>
    <t>Critical Near Term Roll</t>
  </si>
  <si>
    <t>Name</t>
  </si>
  <si>
    <t>Counter</t>
  </si>
  <si>
    <t>FF&amp;E Reserve</t>
  </si>
  <si>
    <t>PIP Expenditures</t>
  </si>
  <si>
    <t>Replacement Reserves</t>
  </si>
  <si>
    <t>Expiration Mo</t>
  </si>
  <si>
    <t>Months Prior</t>
  </si>
  <si>
    <t>Est. Sweep</t>
  </si>
  <si>
    <t>Total Reserve</t>
  </si>
  <si>
    <t>Sweep Analysis</t>
  </si>
  <si>
    <t>Vac</t>
  </si>
  <si>
    <t>Reimbursements</t>
  </si>
  <si>
    <t>Expenses</t>
  </si>
  <si>
    <t>Debt Service</t>
  </si>
  <si>
    <t>Swept CF</t>
  </si>
  <si>
    <t>Maturity Balance (Total / $ per Measure):</t>
  </si>
  <si>
    <t>Anticipated Repayment Date (Y/N) / Firm Term</t>
  </si>
  <si>
    <t>ARD Interest Rate Step</t>
  </si>
  <si>
    <t>Total Swept / Per Measure</t>
  </si>
  <si>
    <t>UPB / Measure at Roll</t>
  </si>
  <si>
    <t>Direct Cap Value per Measure</t>
  </si>
  <si>
    <t>Current Balance per Measure</t>
  </si>
  <si>
    <t>Rent $/Measure</t>
  </si>
  <si>
    <t>Retail: Site Plan; Office: Stacking Plan; Other: Regional Map</t>
  </si>
  <si>
    <t>Super Regional Mall</t>
  </si>
  <si>
    <t>Power Center</t>
  </si>
  <si>
    <t>Neighborhood Center</t>
  </si>
  <si>
    <t>Grocery Anchored</t>
  </si>
  <si>
    <t>5-miles</t>
  </si>
  <si>
    <t>10-miles</t>
  </si>
  <si>
    <t>20-miles</t>
  </si>
  <si>
    <t>3-miles</t>
  </si>
  <si>
    <t>1-mile</t>
  </si>
  <si>
    <t>Average Home Price in Submkt</t>
  </si>
  <si>
    <t>IO Mezz</t>
  </si>
  <si>
    <t>Sub Debt Service</t>
  </si>
  <si>
    <t>Controlling Party (If Non-Control Pari)</t>
  </si>
  <si>
    <t>Other Key Principals / Sponsor(s):</t>
  </si>
  <si>
    <t>Guarantor(s):</t>
  </si>
  <si>
    <t>RRP / MTM</t>
  </si>
  <si>
    <t>Doc Tracker</t>
  </si>
  <si>
    <t>Diligence Item:</t>
  </si>
  <si>
    <t xml:space="preserve">Loan Status </t>
  </si>
  <si>
    <t>ASR Posted Status</t>
  </si>
  <si>
    <t>UW Posted Status</t>
  </si>
  <si>
    <t>Borrower Historicals</t>
  </si>
  <si>
    <t>PCR</t>
  </si>
  <si>
    <t>ESA</t>
  </si>
  <si>
    <t>Borrower Rent Roll</t>
  </si>
  <si>
    <t>Leases / Franchise Agreement</t>
  </si>
  <si>
    <t>Comfort Letter</t>
  </si>
  <si>
    <t>Loan Documents</t>
  </si>
  <si>
    <t>Delivery Date</t>
  </si>
  <si>
    <t>UW Review (Y/N)</t>
  </si>
  <si>
    <t>Discussion of Critical Docs</t>
  </si>
  <si>
    <t>10-40 sf - Non CC</t>
  </si>
  <si>
    <t>Single Wide - A</t>
  </si>
  <si>
    <t>10-40 sf - CC</t>
  </si>
  <si>
    <t>40-60 sf - Non CC</t>
  </si>
  <si>
    <t>Single Wide - B</t>
  </si>
  <si>
    <t>40-60 sf - CC</t>
  </si>
  <si>
    <t>60-80 sf - Non CC</t>
  </si>
  <si>
    <t>Single Wide - C</t>
  </si>
  <si>
    <t>60-80 sf - CC</t>
  </si>
  <si>
    <t>80-100 sf - Non CC</t>
  </si>
  <si>
    <t>Single Wide - D</t>
  </si>
  <si>
    <t>80-100 sf - CC</t>
  </si>
  <si>
    <t>100-120 sf - Non CC</t>
  </si>
  <si>
    <t>Single Wide - E</t>
  </si>
  <si>
    <t>100-120 sf - CC</t>
  </si>
  <si>
    <t>120-140 sf - Non CC</t>
  </si>
  <si>
    <t>Single Wide - F</t>
  </si>
  <si>
    <t>120-140 sf - CC</t>
  </si>
  <si>
    <t>140-160 sf - Non CC</t>
  </si>
  <si>
    <t>140-160 sf - CC</t>
  </si>
  <si>
    <t>160-180 sf - Non CC</t>
  </si>
  <si>
    <t>160-180 sf - CC</t>
  </si>
  <si>
    <t>180-200 sf - Non CC</t>
  </si>
  <si>
    <t>180-200 sf - CC</t>
  </si>
  <si>
    <t>200+ sf - Non CC</t>
  </si>
  <si>
    <t>200+ sf - CC</t>
  </si>
  <si>
    <t>Full Service</t>
  </si>
  <si>
    <t>Select Service</t>
  </si>
  <si>
    <t>Studio</t>
  </si>
  <si>
    <t>Control Pari / Pari Balance in Trust / Trust Maturity Bal</t>
  </si>
  <si>
    <t>Lease Term (Yrs)</t>
  </si>
  <si>
    <t>Market Downtime (Mo)</t>
  </si>
  <si>
    <t>Fut. Base Rent PSF</t>
  </si>
  <si>
    <t>Insurance Summary</t>
  </si>
  <si>
    <t>Description</t>
  </si>
  <si>
    <t>Earthquake</t>
  </si>
  <si>
    <t>Windstorm</t>
  </si>
  <si>
    <t>Flood</t>
  </si>
  <si>
    <t>Business Interruption</t>
  </si>
  <si>
    <t>Coverage Amount</t>
  </si>
  <si>
    <t>Terrorism</t>
  </si>
  <si>
    <t>Liability</t>
  </si>
  <si>
    <t>General Property</t>
  </si>
  <si>
    <t>In Place</t>
  </si>
  <si>
    <t>Release Provisions (Y/N) / Release Price:</t>
  </si>
  <si>
    <t>Actual Income In Place</t>
  </si>
  <si>
    <t>Rollover Summary (includes re-rollover of space):</t>
  </si>
  <si>
    <t>Net Rents by Lease Start Yr (Avg. Rent / # Leases):</t>
  </si>
  <si>
    <t>Current Rent vs. Prior Rent (Recent Renewals)</t>
  </si>
  <si>
    <t>Lease Expiration Date</t>
  </si>
  <si>
    <t>Calendar Year Ending:</t>
  </si>
  <si>
    <t>Model Year:</t>
  </si>
  <si>
    <t>NOI Trend Summary</t>
  </si>
  <si>
    <t>&lt;Input Oldest Yr&gt;</t>
  </si>
  <si>
    <t>T12:</t>
  </si>
  <si>
    <t>Current Debt Yield:</t>
  </si>
  <si>
    <t>Total Cost Basis PSF</t>
  </si>
  <si>
    <t xml:space="preserve">$ / Measure </t>
  </si>
  <si>
    <t xml:space="preserve">Total Proceeds </t>
  </si>
  <si>
    <t>$290</t>
  </si>
  <si>
    <t>% UW
Gross Income</t>
  </si>
  <si>
    <t>Tenant Gross Income:</t>
  </si>
  <si>
    <t>State / Zip</t>
  </si>
  <si>
    <t>Total Sub Debt Type / Amount:</t>
  </si>
  <si>
    <t>Total Sub Debt Coupon / Debt Service:</t>
  </si>
  <si>
    <t>Total Sub Debt IO Period / Term:</t>
  </si>
  <si>
    <t>Sub Debt Holder / Total Maturity Balance</t>
  </si>
  <si>
    <t>Units Leased in Last 3 Months</t>
  </si>
  <si>
    <t>Recent Leasing Trends (Trailing 3 Months)</t>
  </si>
  <si>
    <t>&lt;Input Mid-Point Yr&gt;</t>
  </si>
  <si>
    <t>Debt Yield NOI</t>
  </si>
  <si>
    <t>UW NOI Implied Cap on Appraisal:</t>
  </si>
  <si>
    <t>Total / Avg</t>
  </si>
  <si>
    <t>Comparability</t>
  </si>
  <si>
    <t>Land Area (SF)</t>
  </si>
  <si>
    <t>Land Area (Acres)</t>
  </si>
  <si>
    <t>Parking (Surface) / Per Unit</t>
  </si>
  <si>
    <t>Parking (Covered) / Per Unit</t>
  </si>
  <si>
    <t>Parking (Total) / Per Unit</t>
  </si>
  <si>
    <t>Avg Lease Term (Months):</t>
  </si>
  <si>
    <t>&lt;Property Name&gt; Lease Comp 4</t>
  </si>
  <si>
    <t>&lt;Property Name&gt; Lease Comp 3</t>
  </si>
  <si>
    <t>&lt;Property Name&gt; Lease Comp 2</t>
  </si>
  <si>
    <t xml:space="preserve">&lt;Property Name&gt; Lease Comp 1 </t>
  </si>
  <si>
    <t>Household Income</t>
  </si>
  <si>
    <t>Population</t>
  </si>
  <si>
    <t>Year Built  / Renov</t>
  </si>
  <si>
    <t>Escrow &amp; Loan Structure Comments:</t>
  </si>
  <si>
    <t>Occup Cost</t>
  </si>
  <si>
    <t>*NOTE departmental expenses calc off of departmental revenues (i.e. F&amp;B expense as % of F&amp;B revenues and Rooms expense off of Rooms Revenue)</t>
  </si>
  <si>
    <t>Market Trends</t>
  </si>
  <si>
    <t>Unemployment Rates</t>
  </si>
  <si>
    <t>State</t>
  </si>
  <si>
    <t>National</t>
  </si>
  <si>
    <t xml:space="preserve">Demographics </t>
  </si>
  <si>
    <t>Market Trends Commentary</t>
  </si>
  <si>
    <t>General Market Commentary</t>
  </si>
  <si>
    <t>Annual Trends:</t>
  </si>
  <si>
    <t>Trough</t>
  </si>
  <si>
    <t>Gross Sales Vol.</t>
  </si>
  <si>
    <t>Sale Price / Unit</t>
  </si>
  <si>
    <t>Submkt Cap Rate</t>
  </si>
  <si>
    <t>Submkt Rent</t>
  </si>
  <si>
    <t>Land Area (SF / Acres):</t>
  </si>
  <si>
    <t>Parking (Surface / Covered / Total)</t>
  </si>
  <si>
    <t>Parking per 1,000 sf</t>
  </si>
  <si>
    <t xml:space="preserve">  (discuss comps below)</t>
  </si>
  <si>
    <t>Property Description:</t>
  </si>
  <si>
    <t>Comp Set Discussion:</t>
  </si>
  <si>
    <t>Absorption (Annual)</t>
  </si>
  <si>
    <t>Prior CMBS Loan Trough NCF (Year / Amount / DSCR on Subj):</t>
  </si>
  <si>
    <t>Total / Weighted Averages</t>
  </si>
  <si>
    <t>Prepared for</t>
  </si>
  <si>
    <t>Originator</t>
  </si>
  <si>
    <t>UW Breakeven Occupancy (NOI)</t>
  </si>
  <si>
    <t>Prior CMBS Loan (Deal / Status / Balance Before Dispo):</t>
  </si>
  <si>
    <t>Rent Roll Summary (Used for UW Base Rent in Pro Forma)</t>
  </si>
  <si>
    <t>Other Notes (Company Description; Lease Guarantor; Add'l Extension Options, Etc.)</t>
  </si>
  <si>
    <t>RE Tax &amp; Insurance Recovery PSF</t>
  </si>
  <si>
    <t>Total Annual Recovery PSF</t>
  </si>
  <si>
    <t>MG Reimb</t>
  </si>
  <si>
    <t>PGI Base Rent</t>
  </si>
  <si>
    <t>PGI Other / CAM</t>
  </si>
  <si>
    <t>OPEX</t>
  </si>
  <si>
    <t>NOI BE Occ</t>
  </si>
  <si>
    <t>Self Storage</t>
  </si>
  <si>
    <t>Occupancy / Date</t>
  </si>
  <si>
    <t>Assumption Fee %</t>
  </si>
  <si>
    <t>Cash Management (Lockbox Type / Triggers)</t>
  </si>
  <si>
    <t>(15%) Change in Occ.</t>
  </si>
  <si>
    <t>(20%) Change in Occ.</t>
  </si>
  <si>
    <t>(15%) Change in Rent</t>
  </si>
  <si>
    <t>(20%) Change in Rent</t>
  </si>
  <si>
    <t>100bp Change in Cap</t>
  </si>
  <si>
    <t>150bp Change in Cap</t>
  </si>
  <si>
    <t>200bp Change in Cap</t>
  </si>
  <si>
    <t>UW Reimbursements</t>
  </si>
  <si>
    <t>UW Gross Rent</t>
  </si>
  <si>
    <t>UW Base Rent</t>
  </si>
  <si>
    <t>Rollover Gross Rent PSF (In-place tenants ONLY)</t>
  </si>
  <si>
    <t>Date of Inspection:</t>
  </si>
  <si>
    <t>Property Description</t>
  </si>
  <si>
    <t>Sub Debt Terms Finalized (Y/N, Assumptions)</t>
  </si>
  <si>
    <t>Double Wide - A</t>
  </si>
  <si>
    <t>Business Center</t>
  </si>
  <si>
    <t>Double Wide - B</t>
  </si>
  <si>
    <t>Double Wide - C</t>
  </si>
  <si>
    <t>Double Wide - D</t>
  </si>
  <si>
    <t>Double Wide - E</t>
  </si>
  <si>
    <t>Double Wide - F</t>
  </si>
  <si>
    <t>Average Physical Occupancy</t>
  </si>
  <si>
    <t>Critical Near Term Roll:</t>
  </si>
  <si>
    <t>Reversion Yr NOI</t>
  </si>
  <si>
    <t>Year 1 Pro Forma</t>
  </si>
  <si>
    <t>Contact / Title</t>
  </si>
  <si>
    <t>Day of Week / Time</t>
  </si>
  <si>
    <t>TI/LC Reserve Calc</t>
  </si>
  <si>
    <t>Beginning</t>
  </si>
  <si>
    <t>Contributions</t>
  </si>
  <si>
    <t>Draws</t>
  </si>
  <si>
    <t>Ending</t>
  </si>
  <si>
    <t>TI/LC Out of Pocket</t>
  </si>
  <si>
    <t>Out of Pocket TI/LC</t>
  </si>
  <si>
    <t>Economic Occupancy</t>
  </si>
  <si>
    <t>Most Recent Renewal Date</t>
  </si>
  <si>
    <t>TI on Most Recent Renewal</t>
  </si>
  <si>
    <t>Mobile Home Park</t>
  </si>
  <si>
    <t>MHC</t>
  </si>
  <si>
    <t>MHP</t>
  </si>
  <si>
    <t>Deal Control Number</t>
  </si>
  <si>
    <t>Est. As-Is LTV</t>
  </si>
  <si>
    <t>Concluded UW LTV</t>
  </si>
  <si>
    <t>Concluded Value:</t>
  </si>
  <si>
    <t>Concluded Value Maturity:</t>
  </si>
  <si>
    <t>Concluded Cap Rate / LTV:</t>
  </si>
  <si>
    <t>Concluded UW</t>
  </si>
  <si>
    <t>[image folder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</si>
</sst>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9">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_(* #,##0_);_(* \(#,##0\);_(* &quot;-&quot;??_);_(@_)"/>
    <numFmt numFmtId="166" formatCode="m/d/yyyy\ \ h:mm\ AM/PM"/>
    <numFmt numFmtId="167" formatCode="mm/yyyy"/>
    <numFmt numFmtId="168" formatCode="0.00_)"/>
    <numFmt numFmtId="169" formatCode="[&lt;=9999999]###\-####;\(###\)\ ###\-####"/>
    <numFmt numFmtId="170" formatCode="_(* #,##0.000_);_(* \(#,##0.000\);_(* &quot;-&quot;_);_(@_)"/>
    <numFmt numFmtId="171" formatCode="&quot;$&quot;#,##0\ ;[Red]\(&quot;$&quot;#,##0\)"/>
    <numFmt numFmtId="172" formatCode="&quot;$&quot;#,##0.00\ ;[Red]\(&quot;$&quot;#,##0.00\)"/>
    <numFmt numFmtId="173" formatCode="#,##0.0"/>
    <numFmt numFmtId="174" formatCode="&quot;Per &quot;&quot;$&quot;#,##0_);\(&quot;$&quot;#,##0\)"/>
    <numFmt numFmtId="175" formatCode="#,##0.000000_);\(#,##0.000000\)"/>
    <numFmt numFmtId="176" formatCode="0.000_)"/>
    <numFmt numFmtId="177" formatCode="&quot;$&quot;#,##0\ ;\(&quot;$&quot;#,##0\)"/>
    <numFmt numFmtId="178" formatCode="_([$€-2]* #,##0.00_);_([$€-2]* \(#,##0.00\);_([$€-2]* &quot;-&quot;??_)"/>
    <numFmt numFmtId="179" formatCode="&quot;$&quot;#,##0.0000_);\(&quot;$&quot;#,##0.0000\)"/>
    <numFmt numFmtId="180" formatCode="0.00000"/>
    <numFmt numFmtId="181" formatCode="_(&quot;$&quot;* #,##0_);_(&quot;$&quot;* \(#,##0\);_(&quot;$&quot;* &quot;-&quot;??_);_(@_)"/>
    <numFmt numFmtId="182" formatCode="&quot;$&quot;#,##0"/>
    <numFmt numFmtId="183" formatCode="_(* #,##0.000_);_(* \(#,##0.000\);_(* &quot;-&quot;??_);_(@_)"/>
    <numFmt numFmtId="184" formatCode="&quot;$&quot;#,##0.00"/>
    <numFmt numFmtId="185" formatCode="_(* #,##0_);_(* \(#,##0\);_(* &quot;-&quot;???_);_(@_)"/>
    <numFmt numFmtId="186" formatCode="&quot;Year &quot;#"/>
    <numFmt numFmtId="187" formatCode="_(* #,##0.00000_);_(* \(#,##0.00000\);_(* &quot;-&quot;??_);_(@_)"/>
    <numFmt numFmtId="188" formatCode="_(* #,##0.000000_);_(* \(#,##0.000000\);_(* &quot;-&quot;??_);_(@_)"/>
    <numFmt numFmtId="189" formatCode="#,##0&quot; Years&quot;"/>
    <numFmt numFmtId="190" formatCode="#,###&quot; Months&quot;"/>
    <numFmt numFmtId="191" formatCode="&quot;Year &quot;#&quot; Pro Forma&quot;"/>
    <numFmt numFmtId="192" formatCode="&quot;Year &quot;#,###"/>
    <numFmt numFmtId="193" formatCode="#.##\x"/>
    <numFmt numFmtId="194" formatCode="0.00\x;\(0.00\x\)"/>
    <numFmt numFmtId="195" formatCode="#,##0&quot; Months&quot;"/>
    <numFmt numFmtId="196" formatCode="0.00\x"/>
    <numFmt numFmtId="197" formatCode="0.000"/>
    <numFmt numFmtId="198" formatCode="_(* #,##0.0_);_(* \(#,##0.0\);_(* &quot;-&quot;??_);_(@_)"/>
    <numFmt numFmtId="199" formatCode="#,##0.0;\(#,##0.0\)"/>
    <numFmt numFmtId="200" formatCode="_-* #,##0_-;\-* #,##0_-;_-* &quot;-&quot;??_-;_-@_-"/>
    <numFmt numFmtId="201" formatCode="#,##0.0;\-#,##0.0"/>
    <numFmt numFmtId="202" formatCode="#,##0.0_);\(#,##0.0\)"/>
    <numFmt numFmtId="203" formatCode="&quot;$&quot;_(#,##0.00_);&quot;$&quot;\(#,##0.00\)"/>
    <numFmt numFmtId="204" formatCode="#,##0.0_)\x;\(#,##0.0\)\x"/>
    <numFmt numFmtId="205" formatCode="#,##0.00;\(#,##0.00\)"/>
    <numFmt numFmtId="206" formatCode="#,##0.0_)_x;\(#,##0.0\)_x"/>
    <numFmt numFmtId="207" formatCode="0.0_)\%;\(0.0\)\%"/>
    <numFmt numFmtId="208" formatCode="0.0\x"/>
    <numFmt numFmtId="209" formatCode="#,##0.0_)_%;\(#,##0.0\)_%"/>
    <numFmt numFmtId="210" formatCode="&quot;£ &quot;#,##0_);\(&quot;£ &quot;#,##0\)"/>
    <numFmt numFmtId="211" formatCode="&quot;£ &quot;#,##0.00_);\(&quot;£ &quot;#,##0.00\)"/>
    <numFmt numFmtId="212" formatCode="_(&quot;£&quot;* #,##0_);_(&quot;£&quot;* \(#,##0\);_(&quot;£&quot;* &quot;-&quot;_);_(@_)"/>
    <numFmt numFmtId="213" formatCode="_(&quot;£&quot;* #,##0.00_);_(&quot;£&quot;* \(#,##0.00\);_(&quot;£&quot;* &quot;-&quot;??_);_(@_)"/>
    <numFmt numFmtId="214" formatCode="#,##0;\(#,##0\)"/>
    <numFmt numFmtId="215" formatCode="0.0"/>
    <numFmt numFmtId="216" formatCode="0_)"/>
    <numFmt numFmtId="217" formatCode="General_)"/>
    <numFmt numFmtId="218" formatCode="#,##0\ ;\(#,##0\)"/>
    <numFmt numFmtId="219" formatCode="&quot;£&quot;#,##0.00_);\(&quot;£&quot;#,##0.00\)"/>
    <numFmt numFmtId="220" formatCode="&quot;£&quot;#,##0_);\(&quot;£&quot;#,##0\)"/>
    <numFmt numFmtId="221" formatCode="&quot;£&quot;#,##0_);[Red]\(&quot;£&quot;#,##0\)"/>
    <numFmt numFmtId="222" formatCode="&quot;$&quot;#,##0.0;\(&quot;$&quot;#,##0.00\)"/>
    <numFmt numFmtId="223" formatCode="&quot;$&quot;#,##0.00;\(&quot;$&quot;#,##0.00\)"/>
    <numFmt numFmtId="224" formatCode="\ \ _•\–\ \ \ \ @"/>
    <numFmt numFmtId="225" formatCode="&quot;£&quot;#,##0;\-&quot;£&quot;#,##0"/>
    <numFmt numFmtId="226" formatCode="\(0\)"/>
    <numFmt numFmtId="227" formatCode="#,###,##0;\(#,###,##0\)"/>
    <numFmt numFmtId="228" formatCode="&quot;$&quot;#,###,##0;\(&quot;$&quot;#,###,##0\)"/>
    <numFmt numFmtId="229" formatCode="#,##0\ \ \ "/>
    <numFmt numFmtId="230" formatCode="#,##0.0\ ;\(#,##0.0\)"/>
    <numFmt numFmtId="231" formatCode="#,##0;[Red]#,##0&quot;-&quot;"/>
    <numFmt numFmtId="232" formatCode="#,##0.00;[Red]#,##0.00&quot;-&quot;"/>
    <numFmt numFmtId="233" formatCode="_-* #,##0_-;\-* #,##0_-;_-* &quot;-&quot;_-;_-@_-"/>
    <numFmt numFmtId="234" formatCode="_ * #,##0_ ;_ * \-#,##0_ ;_ * &quot;-&quot;_ ;_ @_ "/>
    <numFmt numFmtId="235" formatCode="_ * #,##0.00_ ;_ * \-#,##0.00_ ;_ * &quot;-&quot;??_ ;_ @_ "/>
    <numFmt numFmtId="236" formatCode="#,##0.0\x_);\(#,##0.0\x\);#,##0.0\x_);@_)"/>
    <numFmt numFmtId="237" formatCode="#,##0.00_)"/>
    <numFmt numFmtId="238" formatCode="_-* #,##0.00000_-;\-* #,##0.00000_-;_-* &quot;-&quot;_-;_-@_-"/>
    <numFmt numFmtId="239" formatCode="#,##0\ ;[Red]\(#,##0\)"/>
    <numFmt numFmtId="240" formatCode="#,##0.0_);[Red]\(#,##0.0\)"/>
    <numFmt numFmtId="241" formatCode="_-* #,##0.00_-;\-* #,##0.00_-;_-* &quot;-&quot;??_-;_-@_-"/>
    <numFmt numFmtId="242" formatCode="#,##0.0%\ ;\(#,##0.0%\)"/>
    <numFmt numFmtId="243" formatCode="#,##0.0\%_);\(#,##0.0\%\);#,##0.0\%_);@_)"/>
    <numFmt numFmtId="244" formatCode="mm/dd/yy"/>
    <numFmt numFmtId="245" formatCode="00000"/>
    <numFmt numFmtId="246" formatCode="_(#,##0_);_(\-#,##0_)"/>
    <numFmt numFmtId="247" formatCode="_(#,##0.00_);_(\-#,##0.00_)"/>
    <numFmt numFmtId="248" formatCode="_(#,##0.0_);_(\-#,##0.0_)"/>
    <numFmt numFmtId="249" formatCode="mmm\ yy"/>
    <numFmt numFmtId="250" formatCode="_(* #,##0_);_(* \(#,##0\)"/>
    <numFmt numFmtId="251" formatCode="\$\ #,##0_);\(\$\ #,##0\)"/>
    <numFmt numFmtId="252" formatCode="\$\ #,##0.00_);\(\$\ #,##0.00\)"/>
    <numFmt numFmtId="253" formatCode="&quot;f.&quot;\ #,##0_-;[Red]&quot;f.&quot;\ #,##0\-"/>
    <numFmt numFmtId="254" formatCode="&quot;f.&quot;\ #,##0.00_-;[Red]&quot;f.&quot;\ #,##0.00\-"/>
    <numFmt numFmtId="255" formatCode="_-&quot;£&quot;* #,##0_-;\-&quot;£&quot;* #,##0_-;_-&quot;£&quot;* &quot;-&quot;_-;_-@_-"/>
    <numFmt numFmtId="256" formatCode="_-&quot;£&quot;* #,##0.00_-;\-&quot;£&quot;* #,##0.00_-;_-&quot;£&quot;* &quot;-&quot;??_-;_-@_-"/>
    <numFmt numFmtId="257" formatCode="m/d/yy;@"/>
    <numFmt numFmtId="258" formatCode="0_);\(0\)"/>
    <numFmt numFmtId="259" formatCode="[$-409]mmm\-yy;@"/>
    <numFmt numFmtId="260" formatCode="\-_);\(\-\)"/>
    <numFmt numFmtId="261" formatCode="_([$$-409]* #,##0.00_);_([$$-409]* \(#,##0.00\);_([$$-409]* &quot;-&quot;??_);_(@_)"/>
    <numFmt numFmtId="262" formatCode="_(* #,##0.00_);_(* \(#,##0.00\);_(* &quot;-&quot;_);_(@_)"/>
    <numFmt numFmtId="263" formatCode="_([$$-409]* #,##0_);_([$$-409]* \(#,##0\);_([$$-409]* &quot;-&quot;??_);_(@_)"/>
    <numFmt numFmtId="264" formatCode="[$-F400]h:mm:ss\ AM/PM"/>
  </numFmts>
  <fonts count="25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0"/>
      <name val="Arial"/>
      <family val="2"/>
    </font>
    <font>
      <sz val="9"/>
      <name val="Arial"/>
      <family val="2"/>
    </font>
    <font>
      <b/>
      <sz val="12"/>
      <name val="Arial"/>
      <family val="2"/>
    </font>
    <font>
      <sz val="10"/>
      <name val="Arial"/>
      <family val="2"/>
    </font>
    <font>
      <sz val="12"/>
      <name val="Arial"/>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name val="Tahoma"/>
      <family val="2"/>
    </font>
    <font>
      <sz val="12"/>
      <name val="Tms Rmn"/>
    </font>
    <font>
      <b/>
      <sz val="9"/>
      <name val="Tahoma"/>
      <family val="2"/>
    </font>
    <font>
      <b/>
      <sz val="10"/>
      <name val="Tahoma"/>
      <family val="2"/>
    </font>
    <font>
      <sz val="8"/>
      <name val="Arial"/>
      <family val="2"/>
    </font>
    <font>
      <u/>
      <sz val="12"/>
      <name val="Tahoma"/>
      <family val="2"/>
    </font>
    <font>
      <i/>
      <u/>
      <sz val="11"/>
      <name val="Tahoma"/>
      <family val="2"/>
    </font>
    <font>
      <u/>
      <sz val="11"/>
      <name val="Tahoma"/>
      <family val="2"/>
    </font>
    <font>
      <i/>
      <u/>
      <sz val="10"/>
      <name val="Tahoma"/>
      <family val="2"/>
    </font>
    <font>
      <u/>
      <sz val="10"/>
      <name val="Tahoma"/>
      <family val="2"/>
    </font>
    <font>
      <i/>
      <u/>
      <sz val="9"/>
      <name val="Tahoma"/>
      <family val="2"/>
    </font>
    <font>
      <u/>
      <sz val="9"/>
      <name val="Tahoma"/>
      <family val="2"/>
    </font>
    <font>
      <sz val="7"/>
      <name val="Small Fonts"/>
      <family val="2"/>
    </font>
    <font>
      <b/>
      <i/>
      <sz val="16"/>
      <name val="Helv"/>
    </font>
    <font>
      <b/>
      <sz val="18"/>
      <color indexed="62"/>
      <name val="Cambria"/>
      <family val="2"/>
    </font>
    <font>
      <b/>
      <u/>
      <sz val="10"/>
      <name val="Tahoma"/>
      <family val="2"/>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sz val="10"/>
      <color indexed="8"/>
      <name val="Arial"/>
      <family val="2"/>
    </font>
    <font>
      <sz val="11"/>
      <color indexed="16"/>
      <name val="Calibri"/>
      <family val="2"/>
    </font>
    <font>
      <b/>
      <sz val="11"/>
      <color indexed="53"/>
      <name val="Calibri"/>
      <family val="2"/>
    </font>
    <font>
      <b/>
      <sz val="15"/>
      <color indexed="62"/>
      <name val="Calibri"/>
      <family val="2"/>
    </font>
    <font>
      <b/>
      <sz val="13"/>
      <color indexed="62"/>
      <name val="Calibri"/>
      <family val="2"/>
    </font>
    <font>
      <b/>
      <sz val="11"/>
      <color indexed="62"/>
      <name val="Calibri"/>
      <family val="2"/>
    </font>
    <font>
      <sz val="11"/>
      <color indexed="53"/>
      <name val="Calibri"/>
      <family val="2"/>
    </font>
    <font>
      <sz val="8"/>
      <name val="Helv"/>
    </font>
    <font>
      <b/>
      <sz val="18"/>
      <color indexed="57"/>
      <name val="Cambria"/>
      <family val="2"/>
    </font>
    <font>
      <sz val="12"/>
      <name val="Arial MT"/>
    </font>
    <font>
      <sz val="10"/>
      <color indexed="9"/>
      <name val="Arial"/>
      <family val="2"/>
    </font>
    <font>
      <sz val="8"/>
      <name val="Times New Roman"/>
      <family val="1"/>
    </font>
    <font>
      <b/>
      <sz val="12"/>
      <name val="Times New Roman"/>
      <family val="1"/>
    </font>
    <font>
      <sz val="7"/>
      <name val="Arial"/>
      <family val="2"/>
    </font>
    <font>
      <sz val="11"/>
      <name val="Tms Rmn"/>
      <family val="1"/>
    </font>
    <font>
      <sz val="10"/>
      <name val="Geneva"/>
      <family val="2"/>
    </font>
    <font>
      <sz val="12"/>
      <color indexed="8"/>
      <name val="Times New Roman"/>
      <family val="1"/>
    </font>
    <font>
      <sz val="10"/>
      <name val="MS Serif"/>
      <family val="1"/>
    </font>
    <font>
      <sz val="10"/>
      <name val="Courier"/>
      <family val="3"/>
    </font>
    <font>
      <sz val="10"/>
      <name val="Times New Roman"/>
      <family val="1"/>
    </font>
    <font>
      <u/>
      <sz val="10"/>
      <color indexed="20"/>
      <name val="Arial"/>
      <family val="2"/>
    </font>
    <font>
      <sz val="10"/>
      <name val="Helv"/>
    </font>
    <font>
      <sz val="10"/>
      <name val="MS Sans Serif"/>
      <family val="2"/>
    </font>
    <font>
      <b/>
      <sz val="10"/>
      <color indexed="8"/>
      <name val="Times New Roman"/>
      <family val="1"/>
    </font>
    <font>
      <b/>
      <i/>
      <sz val="12"/>
      <color indexed="8"/>
      <name val="Arial"/>
      <family val="2"/>
    </font>
    <font>
      <sz val="8"/>
      <color indexed="8"/>
      <name val="Arial"/>
      <family val="2"/>
    </font>
    <font>
      <b/>
      <sz val="8"/>
      <color indexed="8"/>
      <name val="Times New Roman"/>
      <family val="1"/>
    </font>
    <font>
      <sz val="8"/>
      <color indexed="8"/>
      <name val="Times New Roman"/>
      <family val="1"/>
    </font>
    <font>
      <sz val="12"/>
      <color indexed="8"/>
      <name val="Times"/>
      <family val="1"/>
    </font>
    <font>
      <sz val="12"/>
      <color indexed="12"/>
      <name val="Times"/>
      <family val="1"/>
    </font>
    <font>
      <sz val="11"/>
      <name val="Times New Roman"/>
      <family val="1"/>
    </font>
    <font>
      <sz val="10"/>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0"/>
      <color rgb="FF006100"/>
      <name val="Calibri"/>
      <family val="2"/>
      <scheme val="minor"/>
    </font>
    <font>
      <sz val="10"/>
      <color rgb="FF9C0006"/>
      <name val="Calibri"/>
      <family val="2"/>
      <scheme val="minor"/>
    </font>
    <font>
      <sz val="10"/>
      <color rgb="FF9C6500"/>
      <name val="Calibri"/>
      <family val="2"/>
      <scheme val="minor"/>
    </font>
    <font>
      <sz val="10"/>
      <color rgb="FF3F3F76"/>
      <name val="Calibri"/>
      <family val="2"/>
      <scheme val="minor"/>
    </font>
    <font>
      <b/>
      <sz val="10"/>
      <color rgb="FF3F3F3F"/>
      <name val="Calibri"/>
      <family val="2"/>
      <scheme val="minor"/>
    </font>
    <font>
      <b/>
      <sz val="10"/>
      <color rgb="FFFA7D00"/>
      <name val="Calibri"/>
      <family val="2"/>
      <scheme val="minor"/>
    </font>
    <font>
      <sz val="10"/>
      <color rgb="FFFA7D00"/>
      <name val="Calibri"/>
      <family val="2"/>
      <scheme val="minor"/>
    </font>
    <font>
      <b/>
      <sz val="10"/>
      <color theme="0"/>
      <name val="Calibri"/>
      <family val="2"/>
      <scheme val="minor"/>
    </font>
    <font>
      <sz val="10"/>
      <color rgb="FFFF0000"/>
      <name val="Calibri"/>
      <family val="2"/>
      <scheme val="minor"/>
    </font>
    <font>
      <i/>
      <sz val="10"/>
      <color rgb="FF7F7F7F"/>
      <name val="Calibri"/>
      <family val="2"/>
      <scheme val="minor"/>
    </font>
    <font>
      <b/>
      <sz val="10"/>
      <color theme="1"/>
      <name val="Calibri"/>
      <family val="2"/>
      <scheme val="minor"/>
    </font>
    <font>
      <sz val="10"/>
      <color theme="0"/>
      <name val="Calibri"/>
      <family val="2"/>
      <scheme val="minor"/>
    </font>
    <font>
      <b/>
      <i/>
      <sz val="10"/>
      <name val="Arial"/>
      <family val="2"/>
    </font>
    <font>
      <i/>
      <sz val="10"/>
      <name val="Arial"/>
      <family val="2"/>
    </font>
    <font>
      <sz val="11"/>
      <color theme="0"/>
      <name val="Calibri"/>
      <family val="2"/>
      <scheme val="minor"/>
    </font>
    <font>
      <sz val="11"/>
      <color rgb="FF3F3F76"/>
      <name val="Calibri"/>
      <family val="2"/>
      <scheme val="minor"/>
    </font>
    <font>
      <sz val="11"/>
      <color theme="1"/>
      <name val="Calibri"/>
      <family val="2"/>
      <scheme val="minor"/>
    </font>
    <font>
      <u/>
      <sz val="10"/>
      <color theme="11"/>
      <name val="Arial"/>
      <family val="2"/>
    </font>
    <font>
      <sz val="10"/>
      <color rgb="FFFFFFFF"/>
      <name val="Arial"/>
      <family val="2"/>
    </font>
    <font>
      <b/>
      <sz val="11"/>
      <color indexed="10"/>
      <name val="Calibri"/>
      <family val="2"/>
    </font>
    <font>
      <u/>
      <sz val="6"/>
      <color indexed="12"/>
      <name val="Times New Roman"/>
      <family val="1"/>
    </font>
    <font>
      <sz val="11"/>
      <color indexed="19"/>
      <name val="Calibri"/>
      <family val="2"/>
    </font>
    <font>
      <sz val="10"/>
      <color theme="1"/>
      <name val="Arial"/>
      <family val="2"/>
    </font>
    <font>
      <sz val="11"/>
      <color rgb="FFFF0000"/>
      <name val="Calibri"/>
      <family val="2"/>
      <scheme val="minor"/>
    </font>
    <font>
      <sz val="10"/>
      <color rgb="FFFF0000"/>
      <name val="Arial"/>
      <family val="2"/>
    </font>
    <font>
      <b/>
      <i/>
      <sz val="9"/>
      <name val="Arial"/>
      <family val="2"/>
    </font>
    <font>
      <sz val="12"/>
      <color theme="1"/>
      <name val="Calibri"/>
      <family val="2"/>
      <scheme val="minor"/>
    </font>
    <font>
      <sz val="12"/>
      <name val="Times New Roman"/>
      <family val="1"/>
    </font>
    <font>
      <sz val="12"/>
      <name val="Times"/>
      <family val="1"/>
    </font>
    <font>
      <b/>
      <sz val="11"/>
      <name val="Book Antiqua"/>
      <family val="1"/>
    </font>
    <font>
      <b/>
      <sz val="12"/>
      <name val="Tms Rmn"/>
    </font>
    <font>
      <b/>
      <sz val="10"/>
      <name val="Times New Roman"/>
      <family val="1"/>
    </font>
    <font>
      <sz val="12"/>
      <color indexed="12"/>
      <name val="Times New Roman"/>
      <family val="1"/>
    </font>
    <font>
      <sz val="10"/>
      <color indexed="8"/>
      <name val="Book Antiqua"/>
      <family val="1"/>
    </font>
    <font>
      <sz val="8"/>
      <color indexed="12"/>
      <name val="Tms Rmn"/>
    </font>
    <font>
      <b/>
      <sz val="12"/>
      <name val="Arial MT"/>
    </font>
    <font>
      <i/>
      <sz val="11"/>
      <name val="Arial"/>
      <family val="2"/>
    </font>
    <font>
      <u val="singleAccounting"/>
      <sz val="10"/>
      <name val="Arial"/>
      <family val="2"/>
    </font>
    <font>
      <sz val="8"/>
      <name val="Tms Rmn"/>
    </font>
    <font>
      <sz val="10"/>
      <color indexed="18"/>
      <name val="Times New Roman"/>
      <family val="1"/>
    </font>
    <font>
      <b/>
      <i/>
      <sz val="8"/>
      <name val="Arial"/>
      <family val="2"/>
    </font>
    <font>
      <b/>
      <sz val="8"/>
      <name val="Book Antiqua"/>
      <family val="1"/>
    </font>
    <font>
      <b/>
      <u/>
      <sz val="12"/>
      <name val="Times New Roman"/>
      <family val="1"/>
    </font>
    <font>
      <sz val="11"/>
      <name val="Book Antiqua"/>
      <family val="1"/>
    </font>
    <font>
      <sz val="10"/>
      <name val="BERNHARD"/>
    </font>
    <font>
      <b/>
      <sz val="11"/>
      <name val="Times New Roman"/>
      <family val="1"/>
    </font>
    <font>
      <sz val="12"/>
      <color indexed="8"/>
      <name val="Book Antiqua"/>
      <family val="1"/>
    </font>
    <font>
      <sz val="8"/>
      <name val="Palatino"/>
      <family val="1"/>
    </font>
    <font>
      <b/>
      <sz val="8"/>
      <name val="Arial"/>
      <family val="2"/>
    </font>
    <font>
      <sz val="1"/>
      <color indexed="8"/>
      <name val="Courier"/>
      <family val="3"/>
    </font>
    <font>
      <u val="doubleAccounting"/>
      <sz val="10"/>
      <name val="Arial"/>
      <family val="2"/>
    </font>
    <font>
      <i/>
      <sz val="10"/>
      <color indexed="12"/>
      <name val="Times New Roman"/>
      <family val="1"/>
    </font>
    <font>
      <b/>
      <sz val="1"/>
      <color indexed="8"/>
      <name val="Courier"/>
      <family val="3"/>
    </font>
    <font>
      <sz val="10"/>
      <color indexed="16"/>
      <name val="MS Serif"/>
      <family val="1"/>
    </font>
    <font>
      <u/>
      <sz val="10"/>
      <color indexed="59"/>
      <name val="Arial"/>
      <family val="2"/>
    </font>
    <font>
      <u/>
      <sz val="10"/>
      <color indexed="62"/>
      <name val="Arial"/>
      <family val="2"/>
    </font>
    <font>
      <u/>
      <sz val="10"/>
      <color indexed="36"/>
      <name val="Arial"/>
      <family val="2"/>
    </font>
    <font>
      <u/>
      <sz val="10"/>
      <color indexed="39"/>
      <name val="Arial"/>
      <family val="2"/>
    </font>
    <font>
      <u/>
      <sz val="6"/>
      <color indexed="36"/>
      <name val="Arial"/>
      <family val="2"/>
    </font>
    <font>
      <u/>
      <sz val="6"/>
      <color indexed="39"/>
      <name val="Arial"/>
      <family val="2"/>
    </font>
    <font>
      <b/>
      <sz val="9"/>
      <color indexed="12"/>
      <name val="Arial"/>
      <family val="2"/>
    </font>
    <font>
      <sz val="10"/>
      <color indexed="0"/>
      <name val="Arial"/>
      <family val="2"/>
    </font>
    <font>
      <sz val="12"/>
      <color indexed="9"/>
      <name val="Times New Roman"/>
      <family val="1"/>
    </font>
    <font>
      <sz val="24"/>
      <color indexed="8"/>
      <name val="TimesNewRomanPS"/>
    </font>
    <font>
      <sz val="18"/>
      <color indexed="8"/>
      <name val="Times New Roman"/>
      <family val="1"/>
    </font>
    <font>
      <b/>
      <sz val="8"/>
      <name val="Palatino"/>
      <family val="1"/>
    </font>
    <font>
      <b/>
      <sz val="14"/>
      <name val="Arial"/>
      <family val="2"/>
    </font>
    <font>
      <sz val="11"/>
      <name val="Arial"/>
      <family val="2"/>
    </font>
    <font>
      <b/>
      <sz val="10"/>
      <color indexed="63"/>
      <name val="Arial"/>
      <family val="2"/>
    </font>
    <font>
      <b/>
      <sz val="11"/>
      <color indexed="62"/>
      <name val="Arial"/>
      <family val="2"/>
    </font>
    <font>
      <sz val="24"/>
      <color indexed="8"/>
      <name val="Times New Roman"/>
      <family val="1"/>
    </font>
    <font>
      <b/>
      <sz val="24"/>
      <name val="Times New Roman"/>
      <family val="1"/>
    </font>
    <font>
      <b/>
      <sz val="18"/>
      <name val="Times New Roman"/>
      <family val="1"/>
    </font>
    <font>
      <sz val="14"/>
      <name val="Times New Roman"/>
      <family val="1"/>
    </font>
    <font>
      <i/>
      <sz val="9"/>
      <name val="Times New Roman"/>
      <family val="1"/>
    </font>
    <font>
      <sz val="11"/>
      <color indexed="12"/>
      <name val="Arial"/>
      <family val="2"/>
    </font>
    <font>
      <sz val="10"/>
      <color indexed="12"/>
      <name val="Arial"/>
      <family val="2"/>
    </font>
    <font>
      <i/>
      <sz val="8.5"/>
      <name val="Letter Gothic"/>
      <family val="3"/>
    </font>
    <font>
      <sz val="8"/>
      <color indexed="10"/>
      <name val="Helv"/>
    </font>
    <font>
      <sz val="24"/>
      <color indexed="9"/>
      <name val="Times New Roman"/>
      <family val="1"/>
    </font>
    <font>
      <sz val="18"/>
      <color indexed="9"/>
      <name val="Times New Roman"/>
      <family val="1"/>
    </font>
    <font>
      <b/>
      <sz val="10"/>
      <name val="Palatino"/>
      <family val="1"/>
    </font>
    <font>
      <sz val="10"/>
      <color indexed="16"/>
      <name val="MS Sans Serif"/>
      <family val="2"/>
    </font>
    <font>
      <sz val="10"/>
      <name val="Tms Rmn"/>
    </font>
    <font>
      <sz val="7"/>
      <color indexed="12"/>
      <name val="Arial"/>
      <family val="2"/>
    </font>
    <font>
      <sz val="8"/>
      <name val="Book Antiqua"/>
      <family val="1"/>
    </font>
    <font>
      <b/>
      <sz val="13.5"/>
      <name val="MS Sans Serif"/>
      <family val="2"/>
    </font>
    <font>
      <i/>
      <sz val="10"/>
      <name val="Times New Roman"/>
      <family val="1"/>
    </font>
    <font>
      <b/>
      <sz val="26"/>
      <name val="Times New Roman"/>
      <family val="1"/>
    </font>
    <font>
      <i/>
      <sz val="12"/>
      <color indexed="8"/>
      <name val="Times New Roman"/>
      <family val="1"/>
    </font>
    <font>
      <i/>
      <sz val="9"/>
      <name val="Book Antiqua"/>
      <family val="1"/>
    </font>
    <font>
      <sz val="12"/>
      <name val="Book Antiqua"/>
      <family val="1"/>
    </font>
    <font>
      <b/>
      <sz val="10"/>
      <name val="MS Sans Serif"/>
      <family val="2"/>
    </font>
    <font>
      <b/>
      <sz val="12"/>
      <color indexed="8"/>
      <name val="Times New Roman"/>
      <family val="1"/>
    </font>
    <font>
      <sz val="12"/>
      <color indexed="10"/>
      <name val="Times New Roman"/>
      <family val="1"/>
    </font>
    <font>
      <sz val="8"/>
      <color indexed="10"/>
      <name val="Arial"/>
      <family val="2"/>
    </font>
    <font>
      <sz val="10"/>
      <name val="SWISS"/>
    </font>
    <font>
      <sz val="10"/>
      <color indexed="8"/>
      <name val="Times New Roman"/>
      <family val="1"/>
    </font>
    <font>
      <sz val="10"/>
      <color indexed="12"/>
      <name val="TimesNewRomanPS"/>
    </font>
    <font>
      <b/>
      <sz val="12"/>
      <color indexed="9"/>
      <name val="Arial"/>
      <family val="2"/>
    </font>
    <font>
      <sz val="10"/>
      <name val="TimesNewRomanPS"/>
    </font>
    <font>
      <sz val="10"/>
      <color indexed="12"/>
      <name val="Times New Roman"/>
      <family val="1"/>
    </font>
    <font>
      <i/>
      <sz val="8"/>
      <name val="Times New Roman"/>
      <family val="1"/>
    </font>
    <font>
      <b/>
      <sz val="12"/>
      <color indexed="10"/>
      <name val="Swis721 Cn BT"/>
    </font>
    <font>
      <b/>
      <sz val="12"/>
      <color indexed="10"/>
      <name val="Helv"/>
    </font>
    <font>
      <sz val="24"/>
      <color indexed="9"/>
      <name val="Arial"/>
      <family val="2"/>
    </font>
    <font>
      <b/>
      <sz val="16"/>
      <name val="Arial"/>
      <family val="2"/>
    </font>
    <font>
      <sz val="11"/>
      <color indexed="9"/>
      <name val="Arial"/>
      <family val="2"/>
    </font>
    <font>
      <sz val="10"/>
      <color indexed="58"/>
      <name val="Arial"/>
      <family val="2"/>
    </font>
    <font>
      <b/>
      <sz val="11"/>
      <color indexed="9"/>
      <name val="Arial"/>
      <family val="2"/>
    </font>
    <font>
      <b/>
      <sz val="9"/>
      <name val="Arial"/>
      <family val="2"/>
    </font>
    <font>
      <b/>
      <sz val="12"/>
      <color indexed="16"/>
      <name val="Swis721 Cn BT"/>
    </font>
    <font>
      <sz val="7"/>
      <name val="Times New Roman"/>
      <family val="1"/>
    </font>
    <font>
      <b/>
      <u/>
      <sz val="9"/>
      <name val="Arial"/>
      <family val="2"/>
    </font>
    <font>
      <b/>
      <sz val="14"/>
      <name val="Palatino"/>
      <family val="1"/>
    </font>
    <font>
      <b/>
      <sz val="7"/>
      <name val="Arial"/>
      <family val="2"/>
    </font>
    <font>
      <b/>
      <sz val="11"/>
      <name val="Arial"/>
      <family val="2"/>
    </font>
    <font>
      <sz val="11"/>
      <name val="ZapfCalligr BT"/>
    </font>
    <font>
      <sz val="10"/>
      <color indexed="8"/>
      <name val="Calibri"/>
      <family val="2"/>
    </font>
    <font>
      <b/>
      <i/>
      <u/>
      <sz val="12"/>
      <name val="Arial"/>
      <family val="2"/>
    </font>
    <font>
      <b/>
      <sz val="11"/>
      <name val="Calibri"/>
      <family val="2"/>
      <scheme val="minor"/>
    </font>
    <font>
      <sz val="11"/>
      <name val="Calibri"/>
      <family val="2"/>
      <scheme val="minor"/>
    </font>
    <font>
      <sz val="10"/>
      <name val="Calibri"/>
      <family val="2"/>
      <scheme val="minor"/>
    </font>
    <font>
      <b/>
      <sz val="10"/>
      <name val="Calibri"/>
      <family val="2"/>
      <scheme val="minor"/>
    </font>
    <font>
      <sz val="10"/>
      <color rgb="FFFFFFFF"/>
      <name val="Calibri"/>
      <family val="2"/>
      <scheme val="minor"/>
    </font>
    <font>
      <b/>
      <i/>
      <sz val="10"/>
      <name val="Calibri"/>
      <family val="2"/>
      <scheme val="minor"/>
    </font>
    <font>
      <u/>
      <sz val="10"/>
      <name val="Calibri"/>
      <family val="2"/>
      <scheme val="minor"/>
    </font>
    <font>
      <i/>
      <sz val="10"/>
      <name val="Calibri"/>
      <family val="2"/>
      <scheme val="minor"/>
    </font>
    <font>
      <b/>
      <u/>
      <sz val="10"/>
      <name val="Calibri"/>
      <family val="2"/>
      <scheme val="minor"/>
    </font>
    <font>
      <b/>
      <sz val="8"/>
      <name val="Calibri"/>
      <family val="2"/>
      <scheme val="minor"/>
    </font>
    <font>
      <sz val="10"/>
      <color rgb="FF000000"/>
      <name val="Calibri"/>
      <family val="2"/>
      <scheme val="minor"/>
    </font>
    <font>
      <b/>
      <sz val="10"/>
      <color rgb="FF000000"/>
      <name val="Calibri"/>
      <family val="2"/>
      <scheme val="minor"/>
    </font>
    <font>
      <sz val="9"/>
      <name val="Calibri"/>
      <family val="2"/>
      <scheme val="minor"/>
    </font>
    <font>
      <b/>
      <i/>
      <sz val="9"/>
      <name val="Calibri"/>
      <family val="2"/>
      <scheme val="minor"/>
    </font>
    <font>
      <b/>
      <sz val="9"/>
      <name val="Calibri"/>
      <family val="2"/>
      <scheme val="minor"/>
    </font>
    <font>
      <i/>
      <sz val="8"/>
      <name val="Calibri"/>
      <family val="2"/>
      <scheme val="minor"/>
    </font>
    <font>
      <u/>
      <sz val="10"/>
      <color theme="10"/>
      <name val="Arial"/>
      <family val="2"/>
    </font>
    <font>
      <b/>
      <i/>
      <u/>
      <sz val="16"/>
      <name val="Calibri"/>
      <family val="2"/>
      <scheme val="minor"/>
    </font>
    <font>
      <b/>
      <u/>
      <sz val="9"/>
      <name val="Calibri"/>
      <family val="2"/>
      <scheme val="minor"/>
    </font>
    <font>
      <b/>
      <i/>
      <sz val="9"/>
      <color rgb="FFFF0000"/>
      <name val="Calibri"/>
      <family val="2"/>
      <scheme val="minor"/>
    </font>
    <font>
      <sz val="9"/>
      <color rgb="FFFF0000"/>
      <name val="Calibri"/>
      <family val="2"/>
      <scheme val="minor"/>
    </font>
    <font>
      <b/>
      <sz val="9"/>
      <color rgb="FFFF0000"/>
      <name val="Calibri"/>
      <family val="2"/>
      <scheme val="minor"/>
    </font>
    <font>
      <u/>
      <sz val="6"/>
      <color theme="10"/>
      <name val="Calibri"/>
      <family val="2"/>
      <scheme val="minor"/>
    </font>
    <font>
      <u/>
      <sz val="8"/>
      <color theme="10"/>
      <name val="Arial"/>
      <family val="2"/>
    </font>
    <font>
      <u/>
      <sz val="5"/>
      <color theme="10"/>
      <name val="Calibri"/>
      <family val="2"/>
      <scheme val="minor"/>
    </font>
    <font>
      <b/>
      <sz val="10"/>
      <color rgb="FFFFFFFF"/>
      <name val="Calibri"/>
      <family val="2"/>
      <scheme val="minor"/>
    </font>
    <font>
      <b/>
      <i/>
      <u/>
      <sz val="18"/>
      <name val="Calibri"/>
      <family val="2"/>
      <scheme val="minor"/>
    </font>
    <font>
      <b/>
      <i/>
      <sz val="10"/>
      <color rgb="FFFFFFFF"/>
      <name val="Calibri"/>
      <family val="2"/>
      <scheme val="minor"/>
    </font>
    <font>
      <sz val="9"/>
      <color rgb="FFFFFFFF"/>
      <name val="Calibri"/>
      <family val="2"/>
      <scheme val="minor"/>
    </font>
    <font>
      <u/>
      <sz val="10"/>
      <color rgb="FFFFFFFF"/>
      <name val="Calibri"/>
      <family val="2"/>
      <scheme val="minor"/>
    </font>
    <font>
      <sz val="14"/>
      <color rgb="FF000000"/>
      <name val="Calibri"/>
      <family val="2"/>
      <scheme val="minor"/>
    </font>
    <font>
      <b/>
      <sz val="14"/>
      <color rgb="FF000000"/>
      <name val="Calibri"/>
      <family val="2"/>
      <scheme val="minor"/>
    </font>
    <font>
      <sz val="14"/>
      <name val="Calibri"/>
      <family val="2"/>
      <scheme val="minor"/>
    </font>
    <font>
      <sz val="12"/>
      <name val="Calibri"/>
      <family val="2"/>
      <scheme val="minor"/>
    </font>
    <font>
      <b/>
      <sz val="12"/>
      <name val="Calibri"/>
      <family val="2"/>
      <scheme val="minor"/>
    </font>
    <font>
      <sz val="10"/>
      <color theme="0" tint="0.79998168889431442"/>
      <name val="Calibri"/>
      <family val="2"/>
      <scheme val="minor"/>
    </font>
    <font>
      <b/>
      <sz val="10"/>
      <color theme="0" tint="0.79998168889431442"/>
      <name val="Calibri"/>
      <family val="2"/>
      <scheme val="minor"/>
    </font>
    <font>
      <sz val="16"/>
      <name val="Calibri"/>
      <family val="2"/>
      <scheme val="minor"/>
    </font>
    <font>
      <b/>
      <sz val="16"/>
      <name val="Calibri"/>
      <family val="2"/>
      <scheme val="minor"/>
    </font>
    <font>
      <sz val="16"/>
      <color rgb="FF000000"/>
      <name val="Calibri"/>
      <family val="2"/>
      <scheme val="minor"/>
    </font>
    <font>
      <b/>
      <sz val="16"/>
      <color rgb="FF000000"/>
      <name val="Calibri"/>
      <family val="2"/>
      <scheme val="minor"/>
    </font>
  </fonts>
  <fills count="105">
    <fill>
      <patternFill patternType="none"/>
    </fill>
    <fill>
      <patternFill patternType="gray125"/>
    </fill>
    <fill>
      <patternFill patternType="solid">
        <fgColor indexed="31"/>
      </patternFill>
    </fill>
    <fill>
      <patternFill patternType="solid">
        <fgColor indexed="47"/>
      </patternFill>
    </fill>
    <fill>
      <patternFill patternType="solid">
        <fgColor indexed="45"/>
      </patternFill>
    </fill>
    <fill>
      <patternFill patternType="solid">
        <fgColor indexed="9"/>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49"/>
      </patternFill>
    </fill>
    <fill>
      <patternFill patternType="solid">
        <fgColor indexed="22"/>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62"/>
      </patternFill>
    </fill>
    <fill>
      <patternFill patternType="solid">
        <fgColor indexed="31"/>
        <bgColor indexed="31"/>
      </patternFill>
    </fill>
    <fill>
      <patternFill patternType="solid">
        <fgColor indexed="44"/>
        <bgColor indexed="44"/>
      </patternFill>
    </fill>
    <fill>
      <patternFill patternType="solid">
        <fgColor indexed="54"/>
        <bgColor indexed="54"/>
      </patternFill>
    </fill>
    <fill>
      <patternFill patternType="solid">
        <fgColor indexed="10"/>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9"/>
        <bgColor indexed="49"/>
      </patternFill>
    </fill>
    <fill>
      <patternFill patternType="solid">
        <fgColor indexed="53"/>
      </patternFill>
    </fill>
    <fill>
      <patternFill patternType="solid">
        <fgColor indexed="47"/>
        <bgColor indexed="47"/>
      </patternFill>
    </fill>
    <fill>
      <patternFill patternType="solid">
        <fgColor indexed="52"/>
        <bgColor indexed="52"/>
      </patternFill>
    </fill>
    <fill>
      <patternFill patternType="solid">
        <fgColor indexed="45"/>
        <bgColor indexed="45"/>
      </patternFill>
    </fill>
    <fill>
      <patternFill patternType="solid">
        <fgColor indexed="9"/>
        <bgColor indexed="9"/>
      </patternFill>
    </fill>
    <fill>
      <patternFill patternType="solid">
        <fgColor indexed="55"/>
      </patternFill>
    </fill>
    <fill>
      <patternFill patternType="solid">
        <fgColor indexed="44"/>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2"/>
        <bgColor indexed="64"/>
      </patternFill>
    </fill>
    <fill>
      <patternFill patternType="solid">
        <fgColor indexed="26"/>
        <bgColor indexed="64"/>
      </patternFill>
    </fill>
    <fill>
      <patternFill patternType="solid">
        <fgColor indexed="43"/>
        <bgColor indexed="4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indexed="56"/>
      </patternFill>
    </fill>
    <fill>
      <patternFill patternType="solid">
        <fgColor indexed="9"/>
        <bgColor indexed="64"/>
      </patternFill>
    </fill>
    <fill>
      <patternFill patternType="solid">
        <fgColor rgb="FFFFFFCC"/>
        <bgColor indexed="64"/>
      </patternFill>
    </fill>
    <fill>
      <patternFill patternType="solid">
        <fgColor theme="9" tint="0.59999389629810485"/>
        <bgColor indexed="64"/>
      </patternFill>
    </fill>
    <fill>
      <patternFill patternType="solid">
        <fgColor theme="0" tint="0.79998168889431442"/>
        <bgColor indexed="64"/>
      </patternFill>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indexed="24"/>
        <bgColor indexed="64"/>
      </patternFill>
    </fill>
    <fill>
      <patternFill patternType="solid">
        <fgColor indexed="63"/>
        <bgColor indexed="64"/>
      </patternFill>
    </fill>
    <fill>
      <patternFill patternType="gray0625"/>
    </fill>
    <fill>
      <patternFill patternType="solid">
        <fgColor indexed="58"/>
        <bgColor indexed="64"/>
      </patternFill>
    </fill>
    <fill>
      <patternFill patternType="solid">
        <fgColor indexed="15"/>
      </patternFill>
    </fill>
    <fill>
      <patternFill patternType="solid">
        <fgColor indexed="55"/>
        <bgColor indexed="64"/>
      </patternFill>
    </fill>
    <fill>
      <patternFill patternType="solid">
        <fgColor indexed="59"/>
        <bgColor indexed="64"/>
      </patternFill>
    </fill>
    <fill>
      <patternFill patternType="solid">
        <fgColor indexed="37"/>
        <bgColor indexed="64"/>
      </patternFill>
    </fill>
    <fill>
      <patternFill patternType="solid">
        <fgColor indexed="62"/>
        <bgColor indexed="64"/>
      </patternFill>
    </fill>
    <fill>
      <patternFill patternType="solid">
        <fgColor indexed="57"/>
        <bgColor indexed="64"/>
      </patternFill>
    </fill>
    <fill>
      <patternFill patternType="solid">
        <fgColor indexed="46"/>
        <bgColor indexed="64"/>
      </patternFill>
    </fill>
    <fill>
      <patternFill patternType="solid">
        <fgColor indexed="56"/>
        <bgColor indexed="64"/>
      </patternFill>
    </fill>
    <fill>
      <patternFill patternType="solid">
        <fgColor indexed="31"/>
        <bgColor indexed="64"/>
      </patternFill>
    </fill>
    <fill>
      <patternFill patternType="gray0625">
        <fgColor indexed="15"/>
      </patternFill>
    </fill>
    <fill>
      <patternFill patternType="lightGray">
        <fgColor indexed="13"/>
      </patternFill>
    </fill>
    <fill>
      <patternFill patternType="solid">
        <fgColor theme="0" tint="0.39997558519241921"/>
        <bgColor indexed="64"/>
      </patternFill>
    </fill>
    <fill>
      <patternFill patternType="solid">
        <fgColor theme="0" tint="0.59999389629810485"/>
        <bgColor indexed="64"/>
      </patternFill>
    </fill>
    <fill>
      <patternFill patternType="solid">
        <fgColor theme="0" tint="-0.14999847407452621"/>
        <bgColor indexed="64"/>
      </patternFill>
    </fill>
  </fills>
  <borders count="255">
    <border>
      <left/>
      <right/>
      <top/>
      <bottom/>
      <diagonal/>
    </border>
    <border>
      <left/>
      <right/>
      <top/>
      <bottom style="thin">
        <color auto="1"/>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hair">
        <color indexed="22"/>
      </bottom>
      <diagonal/>
    </border>
    <border>
      <left/>
      <right/>
      <top style="medium">
        <color auto="1"/>
      </top>
      <bottom style="medium">
        <color auto="1"/>
      </bottom>
      <diagonal/>
    </border>
    <border>
      <left/>
      <right/>
      <top style="thin">
        <color auto="1"/>
      </top>
      <bottom style="thin">
        <color auto="1"/>
      </bottom>
      <diagonal/>
    </border>
    <border>
      <left/>
      <right/>
      <top/>
      <bottom style="thick">
        <color indexed="62"/>
      </bottom>
      <diagonal/>
    </border>
    <border>
      <left/>
      <right/>
      <top/>
      <bottom style="thick">
        <color indexed="54"/>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4"/>
      </bottom>
      <diagonal/>
    </border>
    <border>
      <left/>
      <right/>
      <top/>
      <bottom style="medium">
        <color indexed="49"/>
      </bottom>
      <diagonal/>
    </border>
    <border>
      <left/>
      <right style="medium">
        <color auto="1"/>
      </right>
      <top/>
      <bottom/>
      <diagonal/>
    </border>
    <border>
      <left style="thin">
        <color auto="1"/>
      </left>
      <right style="thin">
        <color auto="1"/>
      </right>
      <top style="thin">
        <color auto="1"/>
      </top>
      <bottom style="thin">
        <color auto="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bottom style="medium">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right/>
      <top style="medium">
        <color auto="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auto="1"/>
      </left>
      <right style="thin">
        <color auto="1"/>
      </right>
      <top/>
      <bottom style="thin">
        <color auto="1"/>
      </bottom>
      <diagonal/>
    </border>
    <border>
      <left/>
      <right style="thin">
        <color auto="1"/>
      </right>
      <top style="thin">
        <color auto="1"/>
      </top>
      <bottom style="double">
        <color auto="1"/>
      </bottom>
      <diagonal/>
    </border>
    <border>
      <left style="thin">
        <color auto="1"/>
      </left>
      <right/>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style="thin">
        <color indexed="64"/>
      </top>
      <bottom style="hair">
        <color indexed="22"/>
      </bottom>
      <diagonal/>
    </border>
    <border>
      <left/>
      <right/>
      <top style="thin">
        <color indexed="64"/>
      </top>
      <bottom style="double">
        <color indexed="64"/>
      </bottom>
      <diagonal/>
    </border>
    <border>
      <left/>
      <right/>
      <top style="thin">
        <color indexed="56"/>
      </top>
      <bottom style="double">
        <color indexed="56"/>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bottom style="double">
        <color indexed="64"/>
      </bottom>
      <diagonal/>
    </border>
    <border>
      <left/>
      <right style="thin">
        <color auto="1"/>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style="hair">
        <color indexed="64"/>
      </top>
      <bottom style="thin">
        <color auto="1"/>
      </bottom>
      <diagonal/>
    </border>
    <border>
      <left style="hair">
        <color indexed="64"/>
      </left>
      <right style="thin">
        <color auto="1"/>
      </right>
      <top style="hair">
        <color indexed="64"/>
      </top>
      <bottom style="thin">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hair">
        <color auto="1"/>
      </right>
      <top/>
      <bottom/>
      <diagonal/>
    </border>
    <border>
      <left/>
      <right style="hair">
        <color auto="1"/>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bottom style="hair">
        <color indexed="64"/>
      </bottom>
      <diagonal/>
    </border>
    <border>
      <left style="hair">
        <color indexed="64"/>
      </left>
      <right style="thin">
        <color auto="1"/>
      </right>
      <top/>
      <bottom style="hair">
        <color indexed="64"/>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hair">
        <color indexed="22"/>
      </bottom>
      <diagonal/>
    </border>
    <border>
      <left/>
      <right/>
      <top style="thin">
        <color auto="1"/>
      </top>
      <bottom style="double">
        <color auto="1"/>
      </bottom>
      <diagonal/>
    </border>
    <border>
      <left/>
      <right/>
      <top style="thin">
        <color indexed="62"/>
      </top>
      <bottom style="double">
        <color indexed="62"/>
      </bottom>
      <diagonal/>
    </border>
    <border>
      <left/>
      <right/>
      <top style="thin">
        <color indexed="54"/>
      </top>
      <bottom style="double">
        <color indexed="54"/>
      </bottom>
      <diagonal/>
    </border>
    <border>
      <left/>
      <right/>
      <top style="thin">
        <color indexed="49"/>
      </top>
      <bottom style="double">
        <color indexed="49"/>
      </bottom>
      <diagonal/>
    </border>
    <border>
      <left/>
      <right/>
      <top style="thin">
        <color indexed="64"/>
      </top>
      <bottom/>
      <diagonal/>
    </border>
    <border>
      <left/>
      <right/>
      <top/>
      <bottom style="thin">
        <color indexed="8"/>
      </bottom>
      <diagonal/>
    </border>
    <border>
      <left style="thick">
        <color indexed="64"/>
      </left>
      <right/>
      <top style="thick">
        <color indexed="64"/>
      </top>
      <bottom style="double">
        <color indexed="64"/>
      </bottom>
      <diagonal/>
    </border>
    <border>
      <left/>
      <right/>
      <top/>
      <bottom style="thin">
        <color indexed="64"/>
      </bottom>
      <diagonal/>
    </border>
    <border>
      <left/>
      <right/>
      <top/>
      <bottom style="thin">
        <color indexed="22"/>
      </bottom>
      <diagonal/>
    </border>
    <border>
      <left style="thin">
        <color indexed="64"/>
      </left>
      <right style="thin">
        <color indexed="64"/>
      </right>
      <top style="double">
        <color indexed="64"/>
      </top>
      <bottom style="medium">
        <color indexed="64"/>
      </bottom>
      <diagonal/>
    </border>
    <border>
      <left/>
      <right style="thin">
        <color indexed="64"/>
      </right>
      <top/>
      <bottom style="thin">
        <color indexed="64"/>
      </bottom>
      <diagonal/>
    </border>
    <border>
      <left/>
      <right/>
      <top style="thin">
        <color indexed="8"/>
      </top>
      <bottom style="thin">
        <color indexed="8"/>
      </bottom>
      <diagonal/>
    </border>
    <border>
      <left/>
      <right/>
      <top style="thin">
        <color auto="1"/>
      </top>
      <bottom/>
      <diagonal/>
    </border>
    <border>
      <left style="thin">
        <color indexed="64"/>
      </left>
      <right style="thick">
        <color indexed="64"/>
      </right>
      <top style="dashed">
        <color indexed="64"/>
      </top>
      <bottom style="dashed">
        <color indexed="64"/>
      </bottom>
      <diagonal/>
    </border>
    <border>
      <left/>
      <right/>
      <top/>
      <bottom style="medium">
        <color indexed="8"/>
      </bottom>
      <diagonal/>
    </border>
    <border>
      <left/>
      <right/>
      <top style="thin">
        <color indexed="9"/>
      </top>
      <bottom style="thin">
        <color indexed="9"/>
      </bottom>
      <diagonal/>
    </border>
    <border>
      <left style="thin">
        <color indexed="12"/>
      </left>
      <right style="thin">
        <color indexed="12"/>
      </right>
      <top style="thin">
        <color indexed="12"/>
      </top>
      <bottom style="thin">
        <color indexed="1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right/>
      <top style="double">
        <color indexed="64"/>
      </top>
      <bottom/>
      <diagonal/>
    </border>
    <border>
      <left style="thin">
        <color indexed="8"/>
      </left>
      <right/>
      <top style="thin">
        <color indexed="8"/>
      </top>
      <bottom/>
      <diagonal/>
    </border>
    <border>
      <left style="thin">
        <color indexed="55"/>
      </left>
      <right style="thin">
        <color indexed="55"/>
      </right>
      <top style="thin">
        <color indexed="55"/>
      </top>
      <bottom style="thin">
        <color indexed="55"/>
      </bottom>
      <diagonal/>
    </border>
    <border>
      <left/>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58"/>
      </left>
      <right style="thin">
        <color indexed="58"/>
      </right>
      <top style="thin">
        <color indexed="58"/>
      </top>
      <bottom style="thin">
        <color indexed="58"/>
      </bottom>
      <diagonal/>
    </border>
    <border>
      <left/>
      <right/>
      <top style="thin">
        <color indexed="58"/>
      </top>
      <bottom style="thin">
        <color indexed="58"/>
      </bottom>
      <diagonal/>
    </border>
    <border>
      <left style="thin">
        <color indexed="58"/>
      </left>
      <right/>
      <top style="thin">
        <color indexed="58"/>
      </top>
      <bottom style="thin">
        <color indexed="58"/>
      </bottom>
      <diagonal/>
    </border>
    <border>
      <left/>
      <right style="thin">
        <color indexed="58"/>
      </right>
      <top style="thin">
        <color indexed="58"/>
      </top>
      <bottom style="thin">
        <color indexed="58"/>
      </bottom>
      <diagonal/>
    </border>
    <border>
      <left style="thin">
        <color indexed="22"/>
      </left>
      <right/>
      <top/>
      <bottom style="thin">
        <color indexed="22"/>
      </bottom>
      <diagonal/>
    </border>
    <border>
      <left/>
      <right style="thin">
        <color indexed="22"/>
      </right>
      <top/>
      <bottom style="thin">
        <color indexed="22"/>
      </bottom>
      <diagonal/>
    </border>
    <border>
      <left style="thin">
        <color indexed="22"/>
      </left>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right style="thin">
        <color indexed="22"/>
      </right>
      <top/>
      <bottom/>
      <diagonal/>
    </border>
    <border>
      <left/>
      <right/>
      <top style="thin">
        <color indexed="22"/>
      </top>
      <bottom/>
      <diagonal/>
    </border>
    <border>
      <left/>
      <right style="thin">
        <color indexed="22"/>
      </right>
      <top style="thin">
        <color indexed="22"/>
      </top>
      <bottom style="thin">
        <color indexed="22"/>
      </bottom>
      <diagonal/>
    </border>
    <border>
      <left style="thin">
        <color indexed="22"/>
      </left>
      <right style="thick">
        <color indexed="22"/>
      </right>
      <top/>
      <bottom/>
      <diagonal/>
    </border>
    <border>
      <left style="thin">
        <color indexed="64"/>
      </left>
      <right style="thin">
        <color indexed="64"/>
      </right>
      <top style="medium">
        <color indexed="64"/>
      </top>
      <bottom/>
      <diagonal/>
    </border>
    <border>
      <left/>
      <right/>
      <top style="thin">
        <color indexed="64"/>
      </top>
      <bottom style="double">
        <color indexed="64"/>
      </bottom>
      <diagonal/>
    </border>
    <border>
      <left style="thick">
        <color indexed="64"/>
      </left>
      <right style="thin">
        <color indexed="64"/>
      </right>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thin">
        <color indexed="64"/>
      </bottom>
      <diagonal/>
    </border>
    <border>
      <left style="thin">
        <color auto="1"/>
      </left>
      <right/>
      <top style="medium">
        <color indexed="64"/>
      </top>
      <bottom style="medium">
        <color indexed="64"/>
      </bottom>
      <diagonal/>
    </border>
    <border>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auto="1"/>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auto="1"/>
      </bottom>
      <diagonal/>
    </border>
    <border>
      <left style="thin">
        <color indexed="64"/>
      </left>
      <right style="thin">
        <color indexed="64"/>
      </right>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diagonal/>
    </border>
    <border>
      <left style="hair">
        <color indexed="64"/>
      </left>
      <right/>
      <top/>
      <bottom style="thin">
        <color auto="1"/>
      </bottom>
      <diagonal/>
    </border>
    <border>
      <left style="hair">
        <color auto="1"/>
      </left>
      <right style="hair">
        <color auto="1"/>
      </right>
      <top style="hair">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auto="1"/>
      </bottom>
      <diagonal/>
    </border>
    <border>
      <left/>
      <right/>
      <top/>
      <bottom style="hair">
        <color indexed="64"/>
      </bottom>
      <diagonal/>
    </border>
    <border>
      <left style="medium">
        <color indexed="64"/>
      </left>
      <right/>
      <top style="medium">
        <color indexed="64"/>
      </top>
      <bottom style="hair">
        <color theme="1" tint="0.24994659260841701"/>
      </bottom>
      <diagonal/>
    </border>
    <border>
      <left/>
      <right/>
      <top style="medium">
        <color indexed="64"/>
      </top>
      <bottom style="hair">
        <color theme="1" tint="0.24994659260841701"/>
      </bottom>
      <diagonal/>
    </border>
    <border>
      <left/>
      <right style="hair">
        <color auto="1"/>
      </right>
      <top style="medium">
        <color indexed="64"/>
      </top>
      <bottom style="hair">
        <color theme="1" tint="0.24994659260841701"/>
      </bottom>
      <diagonal/>
    </border>
    <border>
      <left style="hair">
        <color auto="1"/>
      </left>
      <right style="hair">
        <color auto="1"/>
      </right>
      <top style="medium">
        <color indexed="64"/>
      </top>
      <bottom style="hair">
        <color theme="1" tint="0.24994659260841701"/>
      </bottom>
      <diagonal/>
    </border>
    <border>
      <left style="thin">
        <color indexed="64"/>
      </left>
      <right/>
      <top style="medium">
        <color indexed="64"/>
      </top>
      <bottom style="hair">
        <color theme="1" tint="0.24994659260841701"/>
      </bottom>
      <diagonal/>
    </border>
    <border>
      <left/>
      <right style="thin">
        <color indexed="64"/>
      </right>
      <top style="medium">
        <color indexed="64"/>
      </top>
      <bottom style="hair">
        <color theme="1" tint="0.24994659260841701"/>
      </bottom>
      <diagonal/>
    </border>
    <border>
      <left/>
      <right style="medium">
        <color indexed="64"/>
      </right>
      <top style="medium">
        <color indexed="64"/>
      </top>
      <bottom style="hair">
        <color theme="1" tint="0.24994659260841701"/>
      </bottom>
      <diagonal/>
    </border>
    <border>
      <left/>
      <right/>
      <top/>
      <bottom style="hair">
        <color theme="1" tint="0.24994659260841701"/>
      </bottom>
      <diagonal/>
    </border>
    <border>
      <left style="thin">
        <color indexed="64"/>
      </left>
      <right/>
      <top/>
      <bottom style="hair">
        <color theme="1" tint="0.24994659260841701"/>
      </bottom>
      <diagonal/>
    </border>
    <border>
      <left/>
      <right style="thin">
        <color indexed="64"/>
      </right>
      <top/>
      <bottom style="hair">
        <color theme="1" tint="0.24994659260841701"/>
      </bottom>
      <diagonal/>
    </border>
    <border>
      <left style="thin">
        <color indexed="64"/>
      </left>
      <right/>
      <top style="thin">
        <color indexed="64"/>
      </top>
      <bottom style="hair">
        <color theme="1" tint="0.24994659260841701"/>
      </bottom>
      <diagonal/>
    </border>
    <border>
      <left/>
      <right/>
      <top style="thin">
        <color indexed="64"/>
      </top>
      <bottom style="hair">
        <color theme="1" tint="0.24994659260841701"/>
      </bottom>
      <diagonal/>
    </border>
    <border>
      <left/>
      <right style="thin">
        <color indexed="64"/>
      </right>
      <top style="thin">
        <color indexed="64"/>
      </top>
      <bottom style="hair">
        <color theme="1" tint="0.24994659260841701"/>
      </bottom>
      <diagonal/>
    </border>
    <border>
      <left style="thin">
        <color indexed="64"/>
      </left>
      <right style="thin">
        <color indexed="64"/>
      </right>
      <top style="thin">
        <color indexed="64"/>
      </top>
      <bottom style="hair">
        <color theme="1" tint="0.24994659260841701"/>
      </bottom>
      <diagonal/>
    </border>
    <border>
      <left style="medium">
        <color indexed="64"/>
      </left>
      <right/>
      <top style="hair">
        <color theme="1" tint="0.24994659260841701"/>
      </top>
      <bottom style="hair">
        <color theme="1" tint="0.24994659260841701"/>
      </bottom>
      <diagonal/>
    </border>
    <border>
      <left/>
      <right/>
      <top style="hair">
        <color theme="1" tint="0.24994659260841701"/>
      </top>
      <bottom style="hair">
        <color theme="1" tint="0.24994659260841701"/>
      </bottom>
      <diagonal/>
    </border>
    <border>
      <left/>
      <right style="hair">
        <color indexed="64"/>
      </right>
      <top style="hair">
        <color theme="1" tint="0.24994659260841701"/>
      </top>
      <bottom style="hair">
        <color theme="1" tint="0.24994659260841701"/>
      </bottom>
      <diagonal/>
    </border>
    <border>
      <left style="hair">
        <color indexed="64"/>
      </left>
      <right style="hair">
        <color indexed="64"/>
      </right>
      <top style="hair">
        <color theme="1" tint="0.24994659260841701"/>
      </top>
      <bottom style="hair">
        <color theme="1" tint="0.24994659260841701"/>
      </bottom>
      <diagonal/>
    </border>
    <border>
      <left style="thin">
        <color indexed="64"/>
      </left>
      <right/>
      <top style="hair">
        <color theme="1" tint="0.24994659260841701"/>
      </top>
      <bottom style="hair">
        <color theme="1" tint="0.24994659260841701"/>
      </bottom>
      <diagonal/>
    </border>
    <border>
      <left/>
      <right style="thin">
        <color auto="1"/>
      </right>
      <top style="hair">
        <color theme="1" tint="0.24994659260841701"/>
      </top>
      <bottom style="hair">
        <color theme="1" tint="0.24994659260841701"/>
      </bottom>
      <diagonal/>
    </border>
    <border>
      <left/>
      <right style="medium">
        <color indexed="64"/>
      </right>
      <top style="hair">
        <color theme="1" tint="0.24994659260841701"/>
      </top>
      <bottom style="hair">
        <color theme="1" tint="0.24994659260841701"/>
      </bottom>
      <diagonal/>
    </border>
    <border>
      <left style="thin">
        <color indexed="64"/>
      </left>
      <right style="thin">
        <color indexed="64"/>
      </right>
      <top style="hair">
        <color theme="1" tint="0.24994659260841701"/>
      </top>
      <bottom style="hair">
        <color theme="1" tint="0.24994659260841701"/>
      </bottom>
      <diagonal/>
    </border>
    <border>
      <left style="medium">
        <color indexed="64"/>
      </left>
      <right/>
      <top style="hair">
        <color theme="1" tint="0.24994659260841701"/>
      </top>
      <bottom style="thin">
        <color auto="1"/>
      </bottom>
      <diagonal/>
    </border>
    <border>
      <left/>
      <right/>
      <top style="hair">
        <color theme="1" tint="0.24994659260841701"/>
      </top>
      <bottom style="thin">
        <color auto="1"/>
      </bottom>
      <diagonal/>
    </border>
    <border>
      <left/>
      <right style="hair">
        <color indexed="64"/>
      </right>
      <top style="hair">
        <color theme="1" tint="0.24994659260841701"/>
      </top>
      <bottom style="thin">
        <color auto="1"/>
      </bottom>
      <diagonal/>
    </border>
    <border>
      <left style="hair">
        <color indexed="64"/>
      </left>
      <right style="hair">
        <color indexed="64"/>
      </right>
      <top style="hair">
        <color theme="1" tint="0.24994659260841701"/>
      </top>
      <bottom style="thin">
        <color auto="1"/>
      </bottom>
      <diagonal/>
    </border>
    <border>
      <left style="thin">
        <color indexed="64"/>
      </left>
      <right/>
      <top style="hair">
        <color theme="1" tint="0.24994659260841701"/>
      </top>
      <bottom style="thin">
        <color auto="1"/>
      </bottom>
      <diagonal/>
    </border>
    <border>
      <left/>
      <right style="thin">
        <color auto="1"/>
      </right>
      <top style="hair">
        <color theme="1" tint="0.24994659260841701"/>
      </top>
      <bottom style="thin">
        <color auto="1"/>
      </bottom>
      <diagonal/>
    </border>
    <border>
      <left/>
      <right style="medium">
        <color indexed="64"/>
      </right>
      <top style="hair">
        <color theme="1" tint="0.24994659260841701"/>
      </top>
      <bottom style="thin">
        <color indexed="64"/>
      </bottom>
      <diagonal/>
    </border>
    <border>
      <left/>
      <right style="medium">
        <color indexed="64"/>
      </right>
      <top style="hair">
        <color theme="1" tint="0.24994659260841701"/>
      </top>
      <bottom style="medium">
        <color indexed="64"/>
      </bottom>
      <diagonal/>
    </border>
    <border>
      <left style="medium">
        <color indexed="64"/>
      </left>
      <right/>
      <top style="hair">
        <color theme="1" tint="0.24994659260841701"/>
      </top>
      <bottom style="medium">
        <color indexed="64"/>
      </bottom>
      <diagonal/>
    </border>
    <border>
      <left/>
      <right/>
      <top style="hair">
        <color theme="1" tint="0.24994659260841701"/>
      </top>
      <bottom style="medium">
        <color indexed="64"/>
      </bottom>
      <diagonal/>
    </border>
    <border>
      <left/>
      <right/>
      <top style="hair">
        <color theme="1" tint="0.24994659260841701"/>
      </top>
      <bottom/>
      <diagonal/>
    </border>
    <border>
      <left style="thin">
        <color indexed="64"/>
      </left>
      <right style="thin">
        <color indexed="64"/>
      </right>
      <top style="hair">
        <color theme="1" tint="0.24994659260841701"/>
      </top>
      <bottom style="thin">
        <color indexed="64"/>
      </bottom>
      <diagonal/>
    </border>
    <border>
      <left style="thin">
        <color auto="1"/>
      </left>
      <right style="thin">
        <color auto="1"/>
      </right>
      <top style="thin">
        <color auto="1"/>
      </top>
      <bottom style="hair">
        <color theme="1" tint="0.499984740745262"/>
      </bottom>
      <diagonal/>
    </border>
    <border>
      <left style="thin">
        <color auto="1"/>
      </left>
      <right style="thin">
        <color auto="1"/>
      </right>
      <top style="hair">
        <color theme="1" tint="0.499984740745262"/>
      </top>
      <bottom style="hair">
        <color theme="1" tint="0.499984740745262"/>
      </bottom>
      <diagonal/>
    </border>
    <border>
      <left style="thin">
        <color auto="1"/>
      </left>
      <right style="thin">
        <color auto="1"/>
      </right>
      <top style="hair">
        <color theme="1" tint="0.499984740745262"/>
      </top>
      <bottom style="thin">
        <color auto="1"/>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auto="1"/>
      </right>
      <top/>
      <bottom/>
      <diagonal/>
    </border>
    <border>
      <left/>
      <right style="thin">
        <color indexed="64"/>
      </right>
      <top/>
      <bottom style="hair">
        <color auto="1"/>
      </bottom>
      <diagonal/>
    </border>
    <border>
      <left style="thin">
        <color indexed="64"/>
      </left>
      <right style="thin">
        <color auto="1"/>
      </right>
      <top/>
      <bottom style="thin">
        <color auto="1"/>
      </bottom>
      <diagonal/>
    </border>
    <border>
      <left style="thin">
        <color indexed="64"/>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style="thin">
        <color auto="1"/>
      </bottom>
      <diagonal/>
    </border>
    <border>
      <left style="hair">
        <color indexed="64"/>
      </left>
      <right style="hair">
        <color indexed="64"/>
      </right>
      <top/>
      <bottom style="thin">
        <color auto="1"/>
      </bottom>
      <diagonal/>
    </border>
    <border>
      <left style="hair">
        <color indexed="64"/>
      </left>
      <right style="thin">
        <color auto="1"/>
      </right>
      <top/>
      <bottom style="thin">
        <color auto="1"/>
      </bottom>
      <diagonal/>
    </border>
    <border>
      <left style="hair">
        <color indexed="64"/>
      </left>
      <right style="thin">
        <color auto="1"/>
      </right>
      <top style="hair">
        <color indexed="64"/>
      </top>
      <bottom/>
      <diagonal/>
    </border>
    <border>
      <left style="thin">
        <color indexed="64"/>
      </left>
      <right style="hair">
        <color theme="0" tint="-0.24994659260841701"/>
      </right>
      <top style="thin">
        <color indexed="64"/>
      </top>
      <bottom/>
      <diagonal/>
    </border>
    <border>
      <left style="hair">
        <color theme="0" tint="-0.24994659260841701"/>
      </left>
      <right style="hair">
        <color theme="0" tint="-0.24994659260841701"/>
      </right>
      <top style="thin">
        <color indexed="64"/>
      </top>
      <bottom/>
      <diagonal/>
    </border>
    <border>
      <left style="hair">
        <color theme="0" tint="-0.24994659260841701"/>
      </left>
      <right style="thin">
        <color auto="1"/>
      </right>
      <top style="thin">
        <color indexed="64"/>
      </top>
      <bottom/>
      <diagonal/>
    </border>
    <border>
      <left style="thin">
        <color indexed="64"/>
      </left>
      <right style="hair">
        <color theme="0" tint="-0.24994659260841701"/>
      </right>
      <top/>
      <bottom/>
      <diagonal/>
    </border>
    <border>
      <left style="hair">
        <color theme="0" tint="-0.24994659260841701"/>
      </left>
      <right style="hair">
        <color theme="0" tint="-0.24994659260841701"/>
      </right>
      <top/>
      <bottom/>
      <diagonal/>
    </border>
    <border>
      <left style="hair">
        <color theme="0" tint="-0.24994659260841701"/>
      </left>
      <right style="thin">
        <color auto="1"/>
      </right>
      <top/>
      <bottom/>
      <diagonal/>
    </border>
    <border>
      <left style="hair">
        <color theme="0" tint="-0.24994659260841701"/>
      </left>
      <right style="hair">
        <color theme="0" tint="-0.24994659260841701"/>
      </right>
      <top/>
      <bottom style="thin">
        <color auto="1"/>
      </bottom>
      <diagonal/>
    </border>
    <border>
      <left style="hair">
        <color theme="0" tint="-0.24994659260841701"/>
      </left>
      <right style="thin">
        <color auto="1"/>
      </right>
      <top/>
      <bottom style="thin">
        <color auto="1"/>
      </bottom>
      <diagonal/>
    </border>
    <border>
      <left/>
      <right style="hair">
        <color theme="1" tint="0.499984740745262"/>
      </right>
      <top/>
      <bottom/>
      <diagonal/>
    </border>
    <border>
      <left/>
      <right style="hair">
        <color theme="0" tint="-0.24994659260841701"/>
      </right>
      <top style="thin">
        <color auto="1"/>
      </top>
      <bottom/>
      <diagonal/>
    </border>
    <border>
      <left/>
      <right style="hair">
        <color theme="0" tint="-0.24994659260841701"/>
      </right>
      <top/>
      <bottom/>
      <diagonal/>
    </border>
    <border>
      <left/>
      <right style="hair">
        <color theme="0" tint="-0.24994659260841701"/>
      </right>
      <top/>
      <bottom style="thin">
        <color indexed="64"/>
      </bottom>
      <diagonal/>
    </border>
    <border>
      <left/>
      <right style="hair">
        <color auto="1"/>
      </right>
      <top/>
      <bottom style="thin">
        <color indexed="64"/>
      </bottom>
      <diagonal/>
    </border>
    <border>
      <left/>
      <right style="thin">
        <color auto="1"/>
      </right>
      <top style="thin">
        <color indexed="64"/>
      </top>
      <bottom/>
      <diagonal/>
    </border>
    <border>
      <left style="thin">
        <color indexed="64"/>
      </left>
      <right style="thin">
        <color indexed="64"/>
      </right>
      <top style="double">
        <color indexed="64"/>
      </top>
      <bottom style="thin">
        <color indexed="64"/>
      </bottom>
      <diagonal/>
    </border>
    <border>
      <left/>
      <right style="hair">
        <color indexed="64"/>
      </right>
      <top style="thin">
        <color indexed="64"/>
      </top>
      <bottom/>
      <diagonal/>
    </border>
    <border>
      <left/>
      <right style="thin">
        <color indexed="64"/>
      </right>
      <top style="medium">
        <color auto="1"/>
      </top>
      <bottom style="medium">
        <color auto="1"/>
      </bottom>
      <diagonal/>
    </border>
    <border>
      <left style="medium">
        <color indexed="64"/>
      </left>
      <right/>
      <top style="medium">
        <color indexed="64"/>
      </top>
      <bottom/>
      <diagonal/>
    </border>
    <border>
      <left/>
      <right/>
      <top style="medium">
        <color auto="1"/>
      </top>
      <bottom style="medium">
        <color auto="1"/>
      </bottom>
      <diagonal/>
    </border>
  </borders>
  <cellStyleXfs count="42852">
    <xf numFmtId="0" fontId="0" fillId="0" borderId="0"/>
    <xf numFmtId="171" fontId="62" fillId="0" borderId="0" applyFont="0" applyFill="0" applyBorder="0" applyAlignment="0" applyProtection="0"/>
    <xf numFmtId="172" fontId="62" fillId="0" borderId="0" applyFont="0" applyFill="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53"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4" borderId="0" applyNumberFormat="0" applyBorder="0" applyAlignment="0" applyProtection="0"/>
    <xf numFmtId="0" fontId="53" fillId="4"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2" fillId="7" borderId="0" applyNumberFormat="0" applyBorder="0" applyAlignment="0" applyProtection="0"/>
    <xf numFmtId="0" fontId="53" fillId="7" borderId="0" applyNumberFormat="0" applyBorder="0" applyAlignment="0" applyProtection="0"/>
    <xf numFmtId="0" fontId="12" fillId="8" borderId="0" applyNumberFormat="0" applyBorder="0" applyAlignment="0" applyProtection="0"/>
    <xf numFmtId="0" fontId="12" fillId="8"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53" fillId="9"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53"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3" borderId="0" applyNumberFormat="0" applyBorder="0" applyAlignment="0" applyProtection="0"/>
    <xf numFmtId="0" fontId="12" fillId="5" borderId="0" applyNumberFormat="0" applyBorder="0" applyAlignment="0" applyProtection="0"/>
    <xf numFmtId="0" fontId="12" fillId="3" borderId="0" applyNumberFormat="0" applyBorder="0" applyAlignment="0" applyProtection="0"/>
    <xf numFmtId="0" fontId="53" fillId="3" borderId="0" applyNumberFormat="0" applyBorder="0" applyAlignment="0" applyProtection="0"/>
    <xf numFmtId="0" fontId="12" fillId="8"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1" borderId="0" applyNumberFormat="0" applyBorder="0" applyAlignment="0" applyProtection="0"/>
    <xf numFmtId="0" fontId="53" fillId="11"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1" borderId="0" applyNumberFormat="0" applyBorder="0" applyAlignment="0" applyProtection="0"/>
    <xf numFmtId="0" fontId="12" fillId="13"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53"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14" borderId="0" applyNumberFormat="0" applyBorder="0" applyAlignment="0" applyProtection="0"/>
    <xf numFmtId="0" fontId="12" fillId="3" borderId="0" applyNumberFormat="0" applyBorder="0" applyAlignment="0" applyProtection="0"/>
    <xf numFmtId="0" fontId="12" fillId="14" borderId="0" applyNumberFormat="0" applyBorder="0" applyAlignment="0" applyProtection="0"/>
    <xf numFmtId="0" fontId="53" fillId="14"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9"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53" fillId="9"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9" borderId="0" applyNumberFormat="0" applyBorder="0" applyAlignment="0" applyProtection="0"/>
    <xf numFmtId="0" fontId="12" fillId="13"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1"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53"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1" borderId="0" applyNumberFormat="0" applyBorder="0" applyAlignment="0" applyProtection="0"/>
    <xf numFmtId="0" fontId="12" fillId="16" borderId="0" applyNumberFormat="0" applyBorder="0" applyAlignment="0" applyProtection="0"/>
    <xf numFmtId="0" fontId="12" fillId="6" borderId="0" applyNumberFormat="0" applyBorder="0" applyAlignment="0" applyProtection="0"/>
    <xf numFmtId="0" fontId="12" fillId="16" borderId="0" applyNumberFormat="0" applyBorder="0" applyAlignment="0" applyProtection="0"/>
    <xf numFmtId="0" fontId="53" fillId="16" borderId="0" applyNumberFormat="0" applyBorder="0" applyAlignment="0" applyProtection="0"/>
    <xf numFmtId="0" fontId="12" fillId="15"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7" borderId="0" applyNumberFormat="0" applyBorder="0" applyAlignment="0" applyProtection="0"/>
    <xf numFmtId="0" fontId="63" fillId="17"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7" borderId="0" applyNumberFormat="0" applyBorder="0" applyAlignment="0" applyProtection="0"/>
    <xf numFmtId="0" fontId="13" fillId="12"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6" borderId="0" applyNumberFormat="0" applyBorder="0" applyAlignment="0" applyProtection="0"/>
    <xf numFmtId="0" fontId="6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14" borderId="0" applyNumberFormat="0" applyBorder="0" applyAlignment="0" applyProtection="0"/>
    <xf numFmtId="0" fontId="13" fillId="3" borderId="0" applyNumberFormat="0" applyBorder="0" applyAlignment="0" applyProtection="0"/>
    <xf numFmtId="0" fontId="13" fillId="14" borderId="0" applyNumberFormat="0" applyBorder="0" applyAlignment="0" applyProtection="0"/>
    <xf numFmtId="0" fontId="63" fillId="14"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3" fillId="3" borderId="0" applyNumberFormat="0" applyBorder="0" applyAlignment="0" applyProtection="0"/>
    <xf numFmtId="0" fontId="13" fillId="19" borderId="0" applyNumberFormat="0" applyBorder="0" applyAlignment="0" applyProtection="0"/>
    <xf numFmtId="0" fontId="63" fillId="19"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2" borderId="0" applyNumberFormat="0" applyBorder="0" applyAlignment="0" applyProtection="0"/>
    <xf numFmtId="0" fontId="13" fillId="15" borderId="0" applyNumberFormat="0" applyBorder="0" applyAlignment="0" applyProtection="0"/>
    <xf numFmtId="0" fontId="13" fillId="12" borderId="0" applyNumberFormat="0" applyBorder="0" applyAlignment="0" applyProtection="0"/>
    <xf numFmtId="0" fontId="6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20"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63" fillId="20"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13" fillId="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4" fontId="30" fillId="0" borderId="0"/>
    <xf numFmtId="0" fontId="13"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21" borderId="0" applyNumberFormat="0" applyBorder="0" applyAlignment="0" applyProtection="0"/>
    <xf numFmtId="0" fontId="13" fillId="12"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1"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25" borderId="0" applyNumberFormat="0" applyBorder="0" applyAlignment="0" applyProtection="0"/>
    <xf numFmtId="0" fontId="13" fillId="29" borderId="0" applyNumberFormat="0" applyBorder="0" applyAlignment="0" applyProtection="0"/>
    <xf numFmtId="0" fontId="13" fillId="18"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8" borderId="0" applyNumberFormat="0" applyBorder="0" applyAlignment="0" applyProtection="0"/>
    <xf numFmtId="0" fontId="13" fillId="28" borderId="0" applyNumberFormat="0" applyBorder="0" applyAlignment="0" applyProtection="0"/>
    <xf numFmtId="0" fontId="13" fillId="19" borderId="0" applyNumberFormat="0" applyBorder="0" applyAlignment="0" applyProtection="0"/>
    <xf numFmtId="0" fontId="12" fillId="22" borderId="0" applyNumberFormat="0" applyBorder="0" applyAlignment="0" applyProtection="0"/>
    <xf numFmtId="0" fontId="12" fillId="27" borderId="0" applyNumberFormat="0" applyBorder="0" applyAlignment="0" applyProtection="0"/>
    <xf numFmtId="0" fontId="13" fillId="27"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9" borderId="0" applyNumberFormat="0" applyBorder="0" applyAlignment="0" applyProtection="0"/>
    <xf numFmtId="0" fontId="13" fillId="24" borderId="0" applyNumberFormat="0" applyBorder="0" applyAlignment="0" applyProtection="0"/>
    <xf numFmtId="0" fontId="13" fillId="12" borderId="0" applyNumberFormat="0" applyBorder="0" applyAlignment="0" applyProtection="0"/>
    <xf numFmtId="0" fontId="12" fillId="32" borderId="0" applyNumberFormat="0" applyBorder="0" applyAlignment="0" applyProtection="0"/>
    <xf numFmtId="0" fontId="12" fillId="22" borderId="0" applyNumberFormat="0" applyBorder="0" applyAlignment="0" applyProtection="0"/>
    <xf numFmtId="0" fontId="13" fillId="2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1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2" fillId="26" borderId="0" applyNumberFormat="0" applyBorder="0" applyAlignment="0" applyProtection="0"/>
    <xf numFmtId="0" fontId="12" fillId="35"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13" fillId="34" borderId="0" applyNumberFormat="0" applyBorder="0" applyAlignment="0" applyProtection="0"/>
    <xf numFmtId="0" fontId="13" fillId="36" borderId="0" applyNumberFormat="0" applyBorder="0" applyAlignment="0" applyProtection="0"/>
    <xf numFmtId="0" fontId="64" fillId="0" borderId="0">
      <alignment horizontal="center" wrapText="1"/>
      <protection locked="0"/>
    </xf>
    <xf numFmtId="0" fontId="64" fillId="0" borderId="0">
      <alignment horizontal="center" wrapText="1"/>
      <protection locked="0"/>
    </xf>
    <xf numFmtId="0" fontId="64" fillId="0" borderId="0">
      <alignment horizontal="center" wrapText="1"/>
      <protection locked="0"/>
    </xf>
    <xf numFmtId="0" fontId="14" fillId="4"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14" fillId="4" borderId="0" applyNumberFormat="0" applyBorder="0" applyAlignment="0" applyProtection="0"/>
    <xf numFmtId="0" fontId="54" fillId="37" borderId="0" applyNumberFormat="0" applyBorder="0" applyAlignment="0" applyProtection="0"/>
    <xf numFmtId="0" fontId="54" fillId="37" borderId="0" applyNumberFormat="0" applyBorder="0" applyAlignment="0" applyProtection="0"/>
    <xf numFmtId="0" fontId="31" fillId="0" borderId="0" applyNumberFormat="0" applyFill="0" applyBorder="0" applyAlignment="0" applyProtection="0"/>
    <xf numFmtId="0" fontId="65" fillId="0" borderId="1" applyNumberFormat="0" applyFill="0" applyAlignment="0" applyProtection="0"/>
    <xf numFmtId="0" fontId="66" fillId="0" borderId="2"/>
    <xf numFmtId="173" fontId="62" fillId="0" borderId="0" applyFont="0" applyFill="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5"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15" fillId="13" borderId="3" applyNumberFormat="0" applyAlignment="0" applyProtection="0"/>
    <xf numFmtId="0" fontId="55" fillId="38" borderId="3" applyNumberFormat="0" applyAlignment="0" applyProtection="0"/>
    <xf numFmtId="0" fontId="15" fillId="5" borderId="3" applyNumberFormat="0" applyAlignment="0" applyProtection="0"/>
    <xf numFmtId="0" fontId="15" fillId="5" borderId="3" applyNumberFormat="0" applyAlignment="0" applyProtection="0"/>
    <xf numFmtId="0" fontId="15" fillId="13" borderId="3" applyNumberFormat="0" applyAlignment="0" applyProtection="0"/>
    <xf numFmtId="0" fontId="15" fillId="5" borderId="3" applyNumberFormat="0" applyAlignment="0" applyProtection="0"/>
    <xf numFmtId="0" fontId="55" fillId="38" borderId="3" applyNumberFormat="0" applyAlignment="0" applyProtection="0"/>
    <xf numFmtId="0" fontId="55" fillId="38" borderId="3" applyNumberFormat="0" applyAlignment="0" applyProtection="0"/>
    <xf numFmtId="0" fontId="15" fillId="13" borderId="3" applyNumberFormat="0" applyAlignment="0" applyProtection="0"/>
    <xf numFmtId="0" fontId="55" fillId="38" borderId="3" applyNumberFormat="0" applyAlignment="0" applyProtection="0"/>
    <xf numFmtId="0" fontId="15" fillId="13" borderId="3" applyNumberFormat="0" applyAlignment="0" applyProtection="0"/>
    <xf numFmtId="0" fontId="55" fillId="38" borderId="3" applyNumberFormat="0" applyAlignment="0" applyProtection="0"/>
    <xf numFmtId="0" fontId="55" fillId="38" borderId="3" applyNumberFormat="0" applyAlignment="0" applyProtection="0"/>
    <xf numFmtId="0" fontId="16" fillId="39"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39" borderId="4" applyNumberFormat="0" applyAlignment="0" applyProtection="0"/>
    <xf numFmtId="0" fontId="16" fillId="28" borderId="4" applyNumberFormat="0" applyAlignment="0" applyProtection="0"/>
    <xf numFmtId="0" fontId="16" fillId="28" borderId="4" applyNumberFormat="0" applyAlignment="0" applyProtection="0"/>
    <xf numFmtId="0" fontId="32" fillId="40" borderId="0" applyNumberFormat="0">
      <alignment horizontal="center"/>
    </xf>
    <xf numFmtId="43" fontId="6" fillId="0" borderId="0" applyFont="0" applyFill="0" applyBorder="0" applyAlignment="0" applyProtection="0"/>
    <xf numFmtId="176" fontId="67" fillId="0" borderId="0"/>
    <xf numFmtId="176" fontId="67" fillId="0" borderId="0"/>
    <xf numFmtId="176" fontId="67" fillId="0" borderId="0"/>
    <xf numFmtId="176" fontId="67" fillId="0" borderId="0"/>
    <xf numFmtId="176" fontId="67" fillId="0" borderId="0"/>
    <xf numFmtId="176" fontId="67" fillId="0" borderId="0"/>
    <xf numFmtId="176" fontId="67" fillId="0" borderId="0"/>
    <xf numFmtId="176" fontId="67" fillId="0" borderId="0"/>
    <xf numFmtId="37" fontId="68" fillId="0" borderId="0" applyFont="0" applyFill="0" applyBorder="0" applyAlignment="0" applyProtection="0"/>
    <xf numFmtId="174"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3" fontId="69" fillId="0" borderId="0" applyFont="0" applyFill="0" applyBorder="0" applyAlignment="0" applyProtection="0"/>
    <xf numFmtId="0" fontId="70" fillId="0" borderId="0" applyNumberFormat="0" applyAlignment="0">
      <alignment horizontal="left"/>
    </xf>
    <xf numFmtId="0" fontId="70" fillId="0" borderId="0" applyNumberFormat="0" applyAlignment="0">
      <alignment horizontal="left"/>
    </xf>
    <xf numFmtId="0" fontId="70" fillId="0" borderId="0" applyNumberFormat="0" applyAlignment="0">
      <alignment horizontal="left"/>
    </xf>
    <xf numFmtId="0" fontId="71" fillId="0" borderId="0" applyNumberFormat="0" applyAlignment="0"/>
    <xf numFmtId="0" fontId="71" fillId="0" borderId="0" applyNumberFormat="0" applyAlignment="0"/>
    <xf numFmtId="0" fontId="71" fillId="0" borderId="0" applyNumberFormat="0" applyAlignment="0"/>
    <xf numFmtId="44" fontId="6" fillId="0" borderId="0" applyFont="0" applyFill="0" applyBorder="0" applyAlignment="0" applyProtection="0"/>
    <xf numFmtId="5" fontId="68" fillId="0" borderId="0" applyFont="0" applyFill="0" applyBorder="0" applyAlignment="0" applyProtection="0"/>
    <xf numFmtId="174" fontId="10"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6" fillId="0" borderId="0" applyFont="0" applyFill="0" applyBorder="0" applyAlignment="0" applyProtection="0"/>
    <xf numFmtId="44" fontId="1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177" fontId="69" fillId="0" borderId="0" applyFont="0" applyFill="0" applyBorder="0" applyAlignment="0" applyProtection="0"/>
    <xf numFmtId="39" fontId="30" fillId="0" borderId="0">
      <alignment horizontal="right"/>
    </xf>
    <xf numFmtId="14" fontId="68" fillId="0" borderId="0" applyFont="0" applyFill="0" applyBorder="0" applyAlignment="0" applyProtection="0"/>
    <xf numFmtId="14" fontId="53" fillId="0" borderId="0" applyFill="0" applyBorder="0" applyAlignment="0"/>
    <xf numFmtId="14" fontId="53" fillId="0" borderId="0" applyFill="0" applyBorder="0" applyAlignment="0"/>
    <xf numFmtId="0" fontId="69" fillId="0" borderId="0" applyFont="0" applyFill="0" applyBorder="0" applyAlignment="0" applyProtection="0"/>
    <xf numFmtId="166" fontId="7" fillId="0" borderId="0" applyFill="0" applyProtection="0">
      <alignment vertical="center"/>
    </xf>
    <xf numFmtId="0" fontId="72" fillId="0" borderId="0">
      <alignment horizontal="center"/>
    </xf>
    <xf numFmtId="0" fontId="72" fillId="0" borderId="0">
      <alignment horizontal="center"/>
    </xf>
    <xf numFmtId="0" fontId="28" fillId="41" borderId="0" applyNumberFormat="0" applyBorder="0" applyAlignment="0" applyProtection="0"/>
    <xf numFmtId="0" fontId="28" fillId="42" borderId="0" applyNumberFormat="0" applyBorder="0" applyAlignment="0" applyProtection="0"/>
    <xf numFmtId="0" fontId="28" fillId="43" borderId="0" applyNumberFormat="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8" fontId="9" fillId="0" borderId="0" applyFont="0" applyFill="0" applyBorder="0" applyAlignment="0" applyProtection="0"/>
    <xf numFmtId="178" fontId="9" fillId="0" borderId="0" applyFont="0" applyFill="0" applyBorder="0" applyAlignment="0" applyProtection="0"/>
    <xf numFmtId="178" fontId="9" fillId="0" borderId="0" applyFont="0" applyFill="0" applyBorder="0" applyAlignment="0" applyProtection="0"/>
    <xf numFmtId="0" fontId="6"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164" fontId="30" fillId="0" borderId="0" applyBorder="0"/>
    <xf numFmtId="2" fontId="69" fillId="0" borderId="0" applyFont="0" applyFill="0" applyBorder="0" applyAlignment="0" applyProtection="0"/>
    <xf numFmtId="0" fontId="73" fillId="0" borderId="0" applyNumberFormat="0" applyFill="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7" borderId="0" applyNumberFormat="0" applyBorder="0" applyAlignment="0" applyProtection="0"/>
    <xf numFmtId="0" fontId="18" fillId="30" borderId="0" applyNumberFormat="0" applyBorder="0" applyAlignment="0" applyProtection="0"/>
    <xf numFmtId="0" fontId="18" fillId="30" borderId="0" applyNumberFormat="0" applyBorder="0" applyAlignment="0" applyProtection="0"/>
    <xf numFmtId="0" fontId="33" fillId="0" borderId="0">
      <alignment horizontal="left" indent="2"/>
    </xf>
    <xf numFmtId="38" fontId="34" fillId="44" borderId="0" applyNumberFormat="0" applyBorder="0" applyAlignment="0" applyProtection="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35" fillId="0" borderId="0" applyNumberFormat="0" applyFill="0" applyBorder="0" applyAlignment="0" applyProtection="0">
      <alignment horizontal="left"/>
    </xf>
    <xf numFmtId="0" fontId="36" fillId="0" borderId="0" applyNumberFormat="0" applyFill="0" applyBorder="0" applyAlignment="0" applyProtection="0">
      <alignment horizontal="left"/>
    </xf>
    <xf numFmtId="0" fontId="37" fillId="0" borderId="0" applyNumberFormat="0" applyFill="0" applyBorder="0" applyAlignment="0" applyProtection="0">
      <alignment horizontal="left"/>
    </xf>
    <xf numFmtId="0" fontId="38" fillId="0" borderId="0" applyNumberFormat="0" applyFill="0" applyBorder="0" applyAlignment="0" applyProtection="0">
      <alignment horizontal="left"/>
    </xf>
    <xf numFmtId="0" fontId="39" fillId="0" borderId="0" applyNumberFormat="0" applyFill="0" applyAlignment="0" applyProtection="0">
      <alignment horizontal="left"/>
    </xf>
    <xf numFmtId="0" fontId="38" fillId="0" borderId="0" applyNumberFormat="0" applyFill="0" applyBorder="0" applyAlignment="0" applyProtection="0">
      <alignment horizontal="left"/>
    </xf>
    <xf numFmtId="0" fontId="39" fillId="0" borderId="0" applyNumberFormat="0" applyFill="0" applyBorder="0" applyAlignment="0" applyProtection="0">
      <alignment horizontal="left"/>
    </xf>
    <xf numFmtId="0" fontId="40" fillId="0" borderId="0" applyNumberFormat="0" applyFill="0" applyBorder="0" applyAlignment="0" applyProtection="0">
      <alignment horizontal="left"/>
    </xf>
    <xf numFmtId="0" fontId="41" fillId="0" borderId="0" applyNumberFormat="0" applyFill="0" applyBorder="0" applyAlignment="0" applyProtection="0">
      <alignment horizontal="left"/>
    </xf>
    <xf numFmtId="0" fontId="8" fillId="0" borderId="6" applyNumberFormat="0" applyAlignment="0" applyProtection="0">
      <alignment horizontal="left" vertical="center"/>
    </xf>
    <xf numFmtId="0" fontId="8" fillId="0" borderId="7">
      <alignment horizontal="left" vertical="center"/>
    </xf>
    <xf numFmtId="0" fontId="19" fillId="0" borderId="8" applyNumberFormat="0" applyFill="0" applyAlignment="0" applyProtection="0"/>
    <xf numFmtId="0" fontId="56" fillId="0" borderId="9" applyNumberFormat="0" applyFill="0" applyAlignment="0" applyProtection="0"/>
    <xf numFmtId="0" fontId="56" fillId="0" borderId="10" applyNumberFormat="0" applyFill="0" applyAlignment="0" applyProtection="0"/>
    <xf numFmtId="0" fontId="56" fillId="0" borderId="10"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56" fillId="0" borderId="9"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19" fillId="0" borderId="8" applyNumberFormat="0" applyFill="0" applyAlignment="0" applyProtection="0"/>
    <xf numFmtId="0" fontId="56" fillId="0" borderId="9" applyNumberFormat="0" applyFill="0" applyAlignment="0" applyProtection="0"/>
    <xf numFmtId="0" fontId="56" fillId="0" borderId="9"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20" fillId="0" borderId="11" applyNumberFormat="0" applyFill="0" applyAlignment="0" applyProtection="0"/>
    <xf numFmtId="0" fontId="57" fillId="0" borderId="11" applyNumberFormat="0" applyFill="0" applyAlignment="0" applyProtection="0"/>
    <xf numFmtId="0" fontId="57" fillId="0" borderId="11"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4" applyNumberFormat="0" applyFill="0" applyAlignment="0" applyProtection="0"/>
    <xf numFmtId="0" fontId="58" fillId="0" borderId="14"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3"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21" fillId="0" borderId="12" applyNumberFormat="0" applyFill="0" applyAlignment="0" applyProtection="0"/>
    <xf numFmtId="0" fontId="58" fillId="0" borderId="13" applyNumberFormat="0" applyFill="0" applyAlignment="0" applyProtection="0"/>
    <xf numFmtId="0" fontId="58" fillId="0" borderId="13" applyNumberFormat="0" applyFill="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6"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9" fillId="40" borderId="15" applyNumberFormat="0" applyFon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alignment vertical="top"/>
      <protection locked="0"/>
    </xf>
    <xf numFmtId="37" fontId="30" fillId="0" borderId="0" applyBorder="0"/>
    <xf numFmtId="0" fontId="23" fillId="3" borderId="3" applyNumberFormat="0" applyAlignment="0" applyProtection="0"/>
    <xf numFmtId="10" fontId="34" fillId="45" borderId="16" applyNumberFormat="0" applyBorder="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15" borderId="3" applyNumberFormat="0" applyAlignment="0" applyProtection="0"/>
    <xf numFmtId="0" fontId="23" fillId="3" borderId="3" applyNumberFormat="0" applyAlignment="0" applyProtection="0"/>
    <xf numFmtId="0" fontId="23" fillId="15" borderId="3" applyNumberFormat="0" applyAlignment="0" applyProtection="0"/>
    <xf numFmtId="0" fontId="23" fillId="35" borderId="3" applyNumberFormat="0" applyAlignment="0" applyProtection="0"/>
    <xf numFmtId="0" fontId="23" fillId="35" borderId="3" applyNumberFormat="0" applyAlignment="0" applyProtection="0"/>
    <xf numFmtId="0" fontId="23" fillId="3" borderId="3" applyNumberFormat="0" applyAlignment="0" applyProtection="0"/>
    <xf numFmtId="0" fontId="23" fillId="35" borderId="3" applyNumberFormat="0" applyAlignment="0" applyProtection="0"/>
    <xf numFmtId="0" fontId="23" fillId="3"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0" fontId="23" fillId="35" borderId="3" applyNumberFormat="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24"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24" fillId="0" borderId="17" applyNumberFormat="0" applyFill="0" applyAlignment="0" applyProtection="0"/>
    <xf numFmtId="0" fontId="59" fillId="0" borderId="17" applyNumberFormat="0" applyFill="0" applyAlignment="0" applyProtection="0"/>
    <xf numFmtId="0" fontId="59" fillId="0" borderId="17" applyNumberFormat="0" applyFill="0" applyAlignment="0" applyProtection="0"/>
    <xf numFmtId="167" fontId="30" fillId="0" borderId="0"/>
    <xf numFmtId="38" fontId="11" fillId="0" borderId="0"/>
    <xf numFmtId="0" fontId="25" fillId="15"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1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37" fontId="42" fillId="0" borderId="0"/>
    <xf numFmtId="37" fontId="42" fillId="0" borderId="0"/>
    <xf numFmtId="37" fontId="42" fillId="0" borderId="0"/>
    <xf numFmtId="37" fontId="42" fillId="0" borderId="0"/>
    <xf numFmtId="37" fontId="42" fillId="0" borderId="0"/>
    <xf numFmtId="37" fontId="42" fillId="0" borderId="0"/>
    <xf numFmtId="168" fontId="43" fillId="0" borderId="0"/>
    <xf numFmtId="168" fontId="43" fillId="0" borderId="0"/>
    <xf numFmtId="179" fontId="9" fillId="0" borderId="0"/>
    <xf numFmtId="170" fontId="60"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53" fillId="0" borderId="0">
      <alignment vertical="top"/>
    </xf>
    <xf numFmtId="0" fontId="9"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9" fillId="0" borderId="0"/>
    <xf numFmtId="0" fontId="9"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4" fillId="0" borderId="0"/>
    <xf numFmtId="0" fontId="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 fillId="8" borderId="18" applyNumberFormat="0" applyFont="0" applyAlignment="0" applyProtection="0"/>
    <xf numFmtId="0" fontId="9" fillId="26"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9" fillId="26" borderId="18" applyNumberFormat="0" applyFont="0" applyAlignment="0" applyProtection="0"/>
    <xf numFmtId="0" fontId="9" fillId="8" borderId="18" applyNumberFormat="0" applyFont="0" applyAlignment="0" applyProtection="0"/>
    <xf numFmtId="0" fontId="9"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6"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9" fillId="0" borderId="5" applyNumberFormat="0" applyFont="0" applyFill="0" applyAlignment="0" applyProtection="0"/>
    <xf numFmtId="0" fontId="26" fillId="13" borderId="19" applyNumberFormat="0" applyAlignment="0" applyProtection="0"/>
    <xf numFmtId="0" fontId="26" fillId="38" borderId="19" applyNumberFormat="0" applyAlignment="0" applyProtection="0"/>
    <xf numFmtId="0" fontId="26" fillId="5" borderId="19" applyNumberFormat="0" applyAlignment="0" applyProtection="0"/>
    <xf numFmtId="0" fontId="26" fillId="5" borderId="19" applyNumberFormat="0" applyAlignment="0" applyProtection="0"/>
    <xf numFmtId="0" fontId="26" fillId="13" borderId="19" applyNumberFormat="0" applyAlignment="0" applyProtection="0"/>
    <xf numFmtId="0" fontId="26" fillId="5" borderId="19" applyNumberFormat="0" applyAlignment="0" applyProtection="0"/>
    <xf numFmtId="0" fontId="26" fillId="38" borderId="19" applyNumberFormat="0" applyAlignment="0" applyProtection="0"/>
    <xf numFmtId="0" fontId="26" fillId="38" borderId="19" applyNumberFormat="0" applyAlignment="0" applyProtection="0"/>
    <xf numFmtId="0" fontId="26" fillId="13" borderId="19" applyNumberFormat="0" applyAlignment="0" applyProtection="0"/>
    <xf numFmtId="0" fontId="26" fillId="38" borderId="19" applyNumberFormat="0" applyAlignment="0" applyProtection="0"/>
    <xf numFmtId="0" fontId="26" fillId="13" borderId="19" applyNumberFormat="0" applyAlignment="0" applyProtection="0"/>
    <xf numFmtId="0" fontId="26" fillId="38" borderId="19" applyNumberFormat="0" applyAlignment="0" applyProtection="0"/>
    <xf numFmtId="0" fontId="26" fillId="38" borderId="19" applyNumberFormat="0" applyAlignment="0" applyProtection="0"/>
    <xf numFmtId="0" fontId="6"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9" fillId="0" borderId="20" applyNumberFormat="0" applyFont="0" applyFill="0" applyAlignment="0" applyProtection="0"/>
    <xf numFmtId="0" fontId="6"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0" fontId="9" fillId="0" borderId="21" applyNumberFormat="0" applyFont="0" applyFill="0" applyAlignment="0" applyProtection="0"/>
    <xf numFmtId="169" fontId="30" fillId="0" borderId="22" applyBorder="0"/>
    <xf numFmtId="9" fontId="6" fillId="0" borderId="0" applyFont="0" applyFill="0" applyBorder="0" applyAlignment="0" applyProtection="0"/>
    <xf numFmtId="9" fontId="68" fillId="0" borderId="0" applyFont="0" applyFill="0" applyBorder="0" applyAlignment="0" applyProtection="0"/>
    <xf numFmtId="175" fontId="10" fillId="0" borderId="0" applyFont="0" applyFill="0" applyBorder="0" applyAlignment="0" applyProtection="0"/>
    <xf numFmtId="180" fontId="10" fillId="0" borderId="0" applyFont="0" applyFill="0" applyBorder="0" applyAlignment="0" applyProtection="0"/>
    <xf numFmtId="10" fontId="9" fillId="0" borderId="0" applyFont="0" applyFill="0" applyBorder="0" applyAlignment="0" applyProtection="0"/>
    <xf numFmtId="10"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6"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174" fontId="10" fillId="0" borderId="0" applyFill="0" applyBorder="0" applyAlignment="0"/>
    <xf numFmtId="0" fontId="75" fillId="0" borderId="0" applyNumberFormat="0" applyFont="0" applyFill="0" applyBorder="0" applyAlignment="0" applyProtection="0">
      <alignment horizontal="left"/>
    </xf>
    <xf numFmtId="4" fontId="7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4" fillId="0" borderId="0" applyNumberFormat="0" applyFill="0" applyBorder="0" applyAlignment="0" applyProtection="0"/>
    <xf numFmtId="0" fontId="6"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9" fillId="40" borderId="0" applyNumberFormat="0" applyBorder="0" applyProtection="0">
      <alignment horizontal="center"/>
    </xf>
    <xf numFmtId="0" fontId="6" fillId="40" borderId="0" applyNumberFormat="0" applyBorder="0" applyProtection="0">
      <alignment horizontal="center"/>
    </xf>
    <xf numFmtId="0" fontId="9" fillId="0" borderId="0">
      <alignment horizontal="left" wrapText="1"/>
    </xf>
    <xf numFmtId="0" fontId="9" fillId="0" borderId="0">
      <alignment horizontal="left" wrapText="1"/>
    </xf>
    <xf numFmtId="0" fontId="9" fillId="0" borderId="0">
      <alignment horizontal="left" wrapText="1"/>
    </xf>
    <xf numFmtId="0" fontId="76" fillId="0" borderId="0" applyNumberFormat="0" applyBorder="0" applyAlignment="0"/>
    <xf numFmtId="0" fontId="77" fillId="0" borderId="0" applyNumberFormat="0" applyBorder="0" applyAlignment="0"/>
    <xf numFmtId="0" fontId="77" fillId="0" borderId="0" applyNumberFormat="0" applyBorder="0" applyAlignment="0"/>
    <xf numFmtId="0" fontId="77" fillId="0" borderId="0" applyNumberFormat="0" applyBorder="0" applyAlignment="0"/>
    <xf numFmtId="0" fontId="78" fillId="0" borderId="0" applyNumberFormat="0" applyBorder="0" applyAlignment="0"/>
    <xf numFmtId="0" fontId="78" fillId="0" borderId="0" applyNumberFormat="0" applyBorder="0" applyAlignment="0"/>
    <xf numFmtId="0" fontId="78" fillId="0" borderId="0" applyNumberFormat="0" applyBorder="0" applyAlignment="0"/>
    <xf numFmtId="0" fontId="79" fillId="0" borderId="0" applyNumberFormat="0" applyBorder="0" applyAlignment="0"/>
    <xf numFmtId="0" fontId="80" fillId="0" borderId="0" applyNumberFormat="0" applyBorder="0" applyAlignment="0"/>
    <xf numFmtId="0" fontId="76" fillId="0" borderId="0" applyNumberFormat="0" applyBorder="0" applyAlignment="0"/>
    <xf numFmtId="0" fontId="76" fillId="0" borderId="0" applyNumberFormat="0" applyBorder="0" applyAlignment="0"/>
    <xf numFmtId="0" fontId="45" fillId="0" borderId="0">
      <alignment horizontal="left"/>
    </xf>
    <xf numFmtId="0" fontId="9" fillId="0" borderId="0">
      <alignment horizontal="left"/>
    </xf>
    <xf numFmtId="0" fontId="9" fillId="0" borderId="0">
      <alignment horizontal="left"/>
    </xf>
    <xf numFmtId="0" fontId="45"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32" fillId="0" borderId="0">
      <alignment horizontal="left" indent="1"/>
    </xf>
    <xf numFmtId="49" fontId="30" fillId="0" borderId="0"/>
    <xf numFmtId="49" fontId="53" fillId="0" borderId="0" applyFill="0" applyBorder="0" applyAlignment="0"/>
    <xf numFmtId="49" fontId="53" fillId="0" borderId="0" applyFill="0" applyBorder="0" applyAlignment="0"/>
    <xf numFmtId="174" fontId="10" fillId="0" borderId="0" applyFill="0" applyBorder="0" applyAlignment="0"/>
    <xf numFmtId="174" fontId="10" fillId="0" borderId="0" applyFill="0" applyBorder="0" applyAlignment="0"/>
    <xf numFmtId="18" fontId="30" fillId="0" borderId="0" applyFill="0" applyProtection="0">
      <alignment horizontal="center"/>
    </xf>
    <xf numFmtId="0" fontId="27" fillId="0" borderId="0" applyNumberFormat="0" applyFill="0" applyBorder="0" applyAlignment="0" applyProtection="0"/>
    <xf numFmtId="0" fontId="6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4" fillId="0" borderId="0" applyNumberFormat="0" applyFill="0" applyBorder="0" applyAlignment="0" applyProtection="0"/>
    <xf numFmtId="0" fontId="44" fillId="0" borderId="0" applyNumberFormat="0" applyFill="0" applyBorder="0" applyAlignment="0" applyProtection="0"/>
    <xf numFmtId="0" fontId="27" fillId="0" borderId="0" applyNumberFormat="0" applyFill="0" applyBorder="0" applyAlignment="0" applyProtection="0"/>
    <xf numFmtId="0" fontId="44"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6" fillId="0" borderId="0">
      <alignment horizontal="center"/>
    </xf>
    <xf numFmtId="0" fontId="9" fillId="0" borderId="0">
      <alignment horizontal="center"/>
    </xf>
    <xf numFmtId="0" fontId="9" fillId="0" borderId="0">
      <alignment horizontal="center"/>
    </xf>
    <xf numFmtId="0" fontId="46"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9" fillId="0" borderId="0">
      <alignment horizontal="center"/>
    </xf>
    <xf numFmtId="0" fontId="46" fillId="0" borderId="0">
      <alignment horizontal="center"/>
    </xf>
    <xf numFmtId="0" fontId="33" fillId="0" borderId="0">
      <alignment horizontal="center"/>
    </xf>
    <xf numFmtId="0" fontId="28" fillId="0" borderId="23" applyNumberFormat="0" applyFill="0" applyAlignment="0" applyProtection="0"/>
    <xf numFmtId="0" fontId="28" fillId="0" borderId="24" applyNumberFormat="0" applyFill="0" applyAlignment="0" applyProtection="0"/>
    <xf numFmtId="0" fontId="28" fillId="0" borderId="25" applyNumberFormat="0" applyFill="0" applyAlignment="0" applyProtection="0"/>
    <xf numFmtId="0" fontId="28" fillId="0" borderId="25" applyNumberFormat="0" applyFill="0" applyAlignment="0" applyProtection="0"/>
    <xf numFmtId="0" fontId="28" fillId="0" borderId="23" applyNumberFormat="0" applyFill="0" applyAlignment="0" applyProtection="0"/>
    <xf numFmtId="0" fontId="28" fillId="0" borderId="25" applyNumberFormat="0" applyFill="0" applyAlignment="0" applyProtection="0"/>
    <xf numFmtId="0" fontId="28" fillId="0" borderId="24" applyNumberFormat="0" applyFill="0" applyAlignment="0" applyProtection="0"/>
    <xf numFmtId="0" fontId="28" fillId="0" borderId="24" applyNumberFormat="0" applyFill="0" applyAlignment="0" applyProtection="0"/>
    <xf numFmtId="0" fontId="28" fillId="0" borderId="23" applyNumberFormat="0" applyFill="0" applyAlignment="0" applyProtection="0"/>
    <xf numFmtId="0" fontId="28" fillId="0" borderId="24" applyNumberFormat="0" applyFill="0" applyAlignment="0" applyProtection="0"/>
    <xf numFmtId="0" fontId="28" fillId="0" borderId="23" applyNumberFormat="0" applyFill="0" applyAlignment="0" applyProtection="0"/>
    <xf numFmtId="0" fontId="28" fillId="0" borderId="24" applyNumberFormat="0" applyFill="0" applyAlignment="0" applyProtection="0"/>
    <xf numFmtId="0" fontId="28" fillId="0" borderId="24" applyNumberFormat="0" applyFill="0" applyAlignment="0" applyProtection="0"/>
    <xf numFmtId="0" fontId="47"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7"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8"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8"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4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0"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1"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9" fillId="0" borderId="0" applyNumberFormat="0" applyFill="0" applyBorder="0" applyAlignment="0" applyProtection="0">
      <alignment horizontal="left"/>
    </xf>
    <xf numFmtId="0" fontId="52" fillId="0" borderId="0">
      <alignment horizontal="left"/>
    </xf>
    <xf numFmtId="0" fontId="9" fillId="0" borderId="0">
      <alignment horizontal="left"/>
    </xf>
    <xf numFmtId="0" fontId="9" fillId="0" borderId="0">
      <alignment horizontal="left"/>
    </xf>
    <xf numFmtId="0" fontId="52"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9" fillId="0" borderId="0">
      <alignment horizontal="left"/>
    </xf>
    <xf numFmtId="0" fontId="30" fillId="0" borderId="0" applyNumberFormat="0" applyFill="0" applyBorder="0" applyAlignment="0" applyProtection="0">
      <alignment horizontal="left"/>
    </xf>
    <xf numFmtId="0" fontId="6"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9" fillId="40" borderId="0" applyNumberFormat="0" applyFont="0" applyBorder="0" applyAlignment="0" applyProtection="0"/>
    <xf numFmtId="0" fontId="6"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9" fillId="0" borderId="22" applyNumberFormat="0" applyFon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68" fillId="0" borderId="0"/>
    <xf numFmtId="38" fontId="68" fillId="0" borderId="0" applyFont="0" applyFill="0" applyBorder="0" applyAlignment="0" applyProtection="0"/>
    <xf numFmtId="6" fontId="68" fillId="0" borderId="0" applyFont="0" applyFill="0" applyBorder="0" applyAlignment="0" applyProtection="0"/>
    <xf numFmtId="0" fontId="81" fillId="0" borderId="0" applyNumberFormat="0" applyFont="0" applyFill="0" applyAlignment="0">
      <protection locked="0"/>
    </xf>
    <xf numFmtId="0" fontId="81" fillId="0" borderId="0" applyNumberFormat="0" applyFont="0" applyFill="0" applyAlignment="0">
      <protection locked="0"/>
    </xf>
    <xf numFmtId="0" fontId="82" fillId="0" borderId="0" applyNumberFormat="0" applyFill="0" applyBorder="0" applyAlignment="0">
      <protection locked="0"/>
    </xf>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applyNumberFormat="0" applyFont="0" applyFill="0" applyAlignment="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6" fillId="0" borderId="0"/>
    <xf numFmtId="0" fontId="6" fillId="0" borderId="0"/>
    <xf numFmtId="0" fontId="6" fillId="0" borderId="0">
      <alignment horizontal="left" wrapText="1"/>
    </xf>
    <xf numFmtId="0" fontId="83" fillId="0" borderId="0"/>
    <xf numFmtId="44" fontId="83" fillId="0" borderId="0" applyFont="0" applyFill="0" applyBorder="0" applyAlignment="0" applyProtection="0"/>
    <xf numFmtId="9" fontId="83" fillId="0" borderId="0" applyFont="0" applyFill="0" applyBorder="0" applyAlignment="0" applyProtection="0"/>
    <xf numFmtId="0" fontId="6" fillId="0" borderId="0"/>
    <xf numFmtId="9" fontId="68"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0" fontId="68"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4" fillId="0" borderId="0"/>
    <xf numFmtId="10"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0" fontId="6" fillId="40" borderId="15" applyNumberFormat="0" applyFont="0" applyBorder="0" applyAlignment="0" applyProtection="0"/>
    <xf numFmtId="179"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0"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0" fontId="6" fillId="0" borderId="21" applyNumberFormat="0" applyFont="0" applyFill="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0" borderId="0">
      <alignment horizontal="left" wrapText="1"/>
    </xf>
    <xf numFmtId="0" fontId="6" fillId="0" borderId="0">
      <alignment horizontal="left" wrapText="1"/>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22" applyNumberFormat="0" applyFont="0" applyFill="0" applyAlignment="0" applyProtection="0"/>
    <xf numFmtId="0" fontId="6" fillId="0" borderId="0"/>
    <xf numFmtId="0" fontId="5" fillId="0" borderId="0"/>
    <xf numFmtId="0" fontId="85" fillId="0" borderId="0" applyNumberFormat="0" applyFill="0" applyBorder="0" applyAlignment="0" applyProtection="0"/>
    <xf numFmtId="0" fontId="86" fillId="0" borderId="30" applyNumberFormat="0" applyFill="0" applyAlignment="0" applyProtection="0"/>
    <xf numFmtId="0" fontId="87" fillId="0" borderId="31" applyNumberFormat="0" applyFill="0" applyAlignment="0" applyProtection="0"/>
    <xf numFmtId="0" fontId="88" fillId="0" borderId="32" applyNumberFormat="0" applyFill="0" applyAlignment="0" applyProtection="0"/>
    <xf numFmtId="0" fontId="88" fillId="0" borderId="0" applyNumberFormat="0" applyFill="0" applyBorder="0" applyAlignment="0" applyProtection="0"/>
    <xf numFmtId="0" fontId="89" fillId="47" borderId="0" applyNumberFormat="0" applyBorder="0" applyAlignment="0" applyProtection="0"/>
    <xf numFmtId="0" fontId="90" fillId="48" borderId="0" applyNumberFormat="0" applyBorder="0" applyAlignment="0" applyProtection="0"/>
    <xf numFmtId="0" fontId="91" fillId="49" borderId="0" applyNumberFormat="0" applyBorder="0" applyAlignment="0" applyProtection="0"/>
    <xf numFmtId="0" fontId="92" fillId="50" borderId="33" applyNumberFormat="0" applyAlignment="0" applyProtection="0"/>
    <xf numFmtId="0" fontId="93" fillId="51" borderId="34" applyNumberFormat="0" applyAlignment="0" applyProtection="0"/>
    <xf numFmtId="0" fontId="94" fillId="51" borderId="33" applyNumberFormat="0" applyAlignment="0" applyProtection="0"/>
    <xf numFmtId="0" fontId="95" fillId="0" borderId="35" applyNumberFormat="0" applyFill="0" applyAlignment="0" applyProtection="0"/>
    <xf numFmtId="0" fontId="96" fillId="52" borderId="36" applyNumberFormat="0" applyAlignment="0" applyProtection="0"/>
    <xf numFmtId="0" fontId="97" fillId="0" borderId="0" applyNumberFormat="0" applyFill="0" applyBorder="0" applyAlignment="0" applyProtection="0"/>
    <xf numFmtId="0" fontId="5" fillId="53" borderId="37" applyNumberFormat="0" applyFont="0" applyAlignment="0" applyProtection="0"/>
    <xf numFmtId="0" fontId="98" fillId="0" borderId="0" applyNumberFormat="0" applyFill="0" applyBorder="0" applyAlignment="0" applyProtection="0"/>
    <xf numFmtId="0" fontId="99" fillId="0" borderId="38" applyNumberFormat="0" applyFill="0" applyAlignment="0" applyProtection="0"/>
    <xf numFmtId="0" fontId="100" fillId="54"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100" fillId="57" borderId="0" applyNumberFormat="0" applyBorder="0" applyAlignment="0" applyProtection="0"/>
    <xf numFmtId="0" fontId="100" fillId="58" borderId="0" applyNumberFormat="0" applyBorder="0" applyAlignment="0" applyProtection="0"/>
    <xf numFmtId="0" fontId="5" fillId="59" borderId="0" applyNumberFormat="0" applyBorder="0" applyAlignment="0" applyProtection="0"/>
    <xf numFmtId="0" fontId="5" fillId="60" borderId="0" applyNumberFormat="0" applyBorder="0" applyAlignment="0" applyProtection="0"/>
    <xf numFmtId="0" fontId="100" fillId="61" borderId="0" applyNumberFormat="0" applyBorder="0" applyAlignment="0" applyProtection="0"/>
    <xf numFmtId="0" fontId="100" fillId="62" borderId="0" applyNumberFormat="0" applyBorder="0" applyAlignment="0" applyProtection="0"/>
    <xf numFmtId="0" fontId="5" fillId="63" borderId="0" applyNumberFormat="0" applyBorder="0" applyAlignment="0" applyProtection="0"/>
    <xf numFmtId="0" fontId="5" fillId="64" borderId="0" applyNumberFormat="0" applyBorder="0" applyAlignment="0" applyProtection="0"/>
    <xf numFmtId="0" fontId="100" fillId="65" borderId="0" applyNumberFormat="0" applyBorder="0" applyAlignment="0" applyProtection="0"/>
    <xf numFmtId="0" fontId="100" fillId="66" borderId="0" applyNumberFormat="0" applyBorder="0" applyAlignment="0" applyProtection="0"/>
    <xf numFmtId="0" fontId="5" fillId="67" borderId="0" applyNumberFormat="0" applyBorder="0" applyAlignment="0" applyProtection="0"/>
    <xf numFmtId="0" fontId="5" fillId="68" borderId="0" applyNumberFormat="0" applyBorder="0" applyAlignment="0" applyProtection="0"/>
    <xf numFmtId="0" fontId="100" fillId="69" borderId="0" applyNumberFormat="0" applyBorder="0" applyAlignment="0" applyProtection="0"/>
    <xf numFmtId="0" fontId="100" fillId="70" borderId="0" applyNumberFormat="0" applyBorder="0" applyAlignment="0" applyProtection="0"/>
    <xf numFmtId="0" fontId="5" fillId="71" borderId="0" applyNumberFormat="0" applyBorder="0" applyAlignment="0" applyProtection="0"/>
    <xf numFmtId="0" fontId="5" fillId="72" borderId="0" applyNumberFormat="0" applyBorder="0" applyAlignment="0" applyProtection="0"/>
    <xf numFmtId="0" fontId="100" fillId="73" borderId="0" applyNumberFormat="0" applyBorder="0" applyAlignment="0" applyProtection="0"/>
    <xf numFmtId="0" fontId="100" fillId="74" borderId="0" applyNumberFormat="0" applyBorder="0" applyAlignment="0" applyProtection="0"/>
    <xf numFmtId="0" fontId="5" fillId="75" borderId="0" applyNumberFormat="0" applyBorder="0" applyAlignment="0" applyProtection="0"/>
    <xf numFmtId="0" fontId="5" fillId="76" borderId="0" applyNumberFormat="0" applyBorder="0" applyAlignment="0" applyProtection="0"/>
    <xf numFmtId="0" fontId="100" fillId="77" borderId="0" applyNumberFormat="0" applyBorder="0" applyAlignment="0" applyProtection="0"/>
    <xf numFmtId="0" fontId="5" fillId="55" borderId="0" applyNumberFormat="0" applyBorder="0" applyAlignment="0" applyProtection="0"/>
    <xf numFmtId="0" fontId="5" fillId="59" borderId="0" applyNumberFormat="0" applyBorder="0" applyAlignment="0" applyProtection="0"/>
    <xf numFmtId="0" fontId="5" fillId="63" borderId="0" applyNumberFormat="0" applyBorder="0" applyAlignment="0" applyProtection="0"/>
    <xf numFmtId="0" fontId="5" fillId="67" borderId="0" applyNumberFormat="0" applyBorder="0" applyAlignment="0" applyProtection="0"/>
    <xf numFmtId="0" fontId="5" fillId="71" borderId="0" applyNumberFormat="0" applyBorder="0" applyAlignment="0" applyProtection="0"/>
    <xf numFmtId="0" fontId="5" fillId="75" borderId="0" applyNumberFormat="0" applyBorder="0" applyAlignment="0" applyProtection="0"/>
    <xf numFmtId="0" fontId="5" fillId="56" borderId="0" applyNumberFormat="0" applyBorder="0" applyAlignment="0" applyProtection="0"/>
    <xf numFmtId="0" fontId="5" fillId="60" borderId="0" applyNumberFormat="0" applyBorder="0" applyAlignment="0" applyProtection="0"/>
    <xf numFmtId="0" fontId="5" fillId="64" borderId="0" applyNumberFormat="0" applyBorder="0" applyAlignment="0" applyProtection="0"/>
    <xf numFmtId="0" fontId="5" fillId="68" borderId="0" applyNumberFormat="0" applyBorder="0" applyAlignment="0" applyProtection="0"/>
    <xf numFmtId="0" fontId="5" fillId="72" borderId="0" applyNumberFormat="0" applyBorder="0" applyAlignment="0" applyProtection="0"/>
    <xf numFmtId="0" fontId="5" fillId="76" borderId="0" applyNumberFormat="0" applyBorder="0" applyAlignment="0" applyProtection="0"/>
    <xf numFmtId="0" fontId="100" fillId="57" borderId="0" applyNumberFormat="0" applyBorder="0" applyAlignment="0" applyProtection="0"/>
    <xf numFmtId="0" fontId="100" fillId="61" borderId="0" applyNumberFormat="0" applyBorder="0" applyAlignment="0" applyProtection="0"/>
    <xf numFmtId="0" fontId="100" fillId="65" borderId="0" applyNumberFormat="0" applyBorder="0" applyAlignment="0" applyProtection="0"/>
    <xf numFmtId="0" fontId="100" fillId="69" borderId="0" applyNumberFormat="0" applyBorder="0" applyAlignment="0" applyProtection="0"/>
    <xf numFmtId="0" fontId="100" fillId="73" borderId="0" applyNumberFormat="0" applyBorder="0" applyAlignment="0" applyProtection="0"/>
    <xf numFmtId="0" fontId="100" fillId="77" borderId="0" applyNumberFormat="0" applyBorder="0" applyAlignment="0" applyProtection="0"/>
    <xf numFmtId="0" fontId="100" fillId="54" borderId="0" applyNumberFormat="0" applyBorder="0" applyAlignment="0" applyProtection="0"/>
    <xf numFmtId="0" fontId="100" fillId="58" borderId="0" applyNumberFormat="0" applyBorder="0" applyAlignment="0" applyProtection="0"/>
    <xf numFmtId="0" fontId="100" fillId="62" borderId="0" applyNumberFormat="0" applyBorder="0" applyAlignment="0" applyProtection="0"/>
    <xf numFmtId="0" fontId="100" fillId="66" borderId="0" applyNumberFormat="0" applyBorder="0" applyAlignment="0" applyProtection="0"/>
    <xf numFmtId="0" fontId="100" fillId="70" borderId="0" applyNumberFormat="0" applyBorder="0" applyAlignment="0" applyProtection="0"/>
    <xf numFmtId="0" fontId="100" fillId="74" borderId="0" applyNumberFormat="0" applyBorder="0" applyAlignment="0" applyProtection="0"/>
    <xf numFmtId="0" fontId="94" fillId="51" borderId="33" applyNumberFormat="0" applyAlignment="0" applyProtection="0"/>
    <xf numFmtId="0" fontId="92" fillId="50" borderId="33" applyNumberFormat="0" applyAlignment="0" applyProtection="0"/>
    <xf numFmtId="0" fontId="5" fillId="0" borderId="0"/>
    <xf numFmtId="0" fontId="5" fillId="53" borderId="37" applyNumberFormat="0" applyFont="0" applyAlignment="0" applyProtection="0"/>
    <xf numFmtId="0" fontId="93" fillId="51" borderId="34" applyNumberFormat="0" applyAlignment="0" applyProtection="0"/>
    <xf numFmtId="0" fontId="85" fillId="0" borderId="0" applyNumberFormat="0" applyFill="0" applyBorder="0" applyAlignment="0" applyProtection="0"/>
    <xf numFmtId="0" fontId="99" fillId="0" borderId="38" applyNumberFormat="0" applyFill="0" applyAlignment="0" applyProtection="0"/>
    <xf numFmtId="0" fontId="6" fillId="0" borderId="5" applyNumberFormat="0" applyFont="0" applyFill="0" applyAlignment="0" applyProtection="0"/>
    <xf numFmtId="0" fontId="6" fillId="0" borderId="0"/>
    <xf numFmtId="0" fontId="6" fillId="26" borderId="18" applyNumberFormat="0" applyFont="0" applyAlignment="0" applyProtection="0"/>
    <xf numFmtId="0" fontId="6" fillId="0" borderId="5" applyNumberFormat="0" applyFont="0" applyFill="0" applyAlignment="0" applyProtection="0"/>
    <xf numFmtId="0" fontId="6" fillId="0" borderId="20" applyNumberFormat="0" applyFont="0" applyFill="0" applyAlignment="0" applyProtection="0"/>
    <xf numFmtId="0" fontId="6" fillId="0" borderId="21" applyNumberFormat="0" applyFont="0" applyFill="0" applyAlignment="0" applyProtection="0"/>
    <xf numFmtId="0" fontId="6" fillId="40" borderId="0" applyNumberFormat="0" applyBorder="0" applyProtection="0">
      <alignment horizontal="center"/>
    </xf>
    <xf numFmtId="0" fontId="103" fillId="54" borderId="0" applyNumberFormat="0" applyBorder="0" applyAlignment="0" applyProtection="0"/>
    <xf numFmtId="0" fontId="103" fillId="54" borderId="0" applyNumberFormat="0" applyBorder="0" applyAlignment="0" applyProtection="0"/>
    <xf numFmtId="0" fontId="103" fillId="54" borderId="0" applyNumberFormat="0" applyBorder="0" applyAlignment="0" applyProtection="0"/>
    <xf numFmtId="0" fontId="103" fillId="58" borderId="0" applyNumberFormat="0" applyBorder="0" applyAlignment="0" applyProtection="0"/>
    <xf numFmtId="0" fontId="103" fillId="58" borderId="0" applyNumberFormat="0" applyBorder="0" applyAlignment="0" applyProtection="0"/>
    <xf numFmtId="0" fontId="103" fillId="58"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2" borderId="0" applyNumberFormat="0" applyBorder="0" applyAlignment="0" applyProtection="0"/>
    <xf numFmtId="0" fontId="103" fillId="66" borderId="0" applyNumberFormat="0" applyBorder="0" applyAlignment="0" applyProtection="0"/>
    <xf numFmtId="0" fontId="103" fillId="66" borderId="0" applyNumberFormat="0" applyBorder="0" applyAlignment="0" applyProtection="0"/>
    <xf numFmtId="0" fontId="103" fillId="66" borderId="0" applyNumberFormat="0" applyBorder="0" applyAlignment="0" applyProtection="0"/>
    <xf numFmtId="0" fontId="103" fillId="70" borderId="0" applyNumberFormat="0" applyBorder="0" applyAlignment="0" applyProtection="0"/>
    <xf numFmtId="0" fontId="103" fillId="70" borderId="0" applyNumberFormat="0" applyBorder="0" applyAlignment="0" applyProtection="0"/>
    <xf numFmtId="0" fontId="103" fillId="70"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3" fillId="74" borderId="0" applyNumberFormat="0" applyBorder="0" applyAlignment="0" applyProtection="0"/>
    <xf numFmtId="0" fontId="104" fillId="50" borderId="33" applyNumberFormat="0" applyAlignment="0" applyProtection="0"/>
    <xf numFmtId="0" fontId="104" fillId="50" borderId="33" applyNumberFormat="0" applyAlignment="0" applyProtection="0"/>
    <xf numFmtId="0" fontId="104" fillId="50" borderId="33" applyNumberFormat="0" applyAlignment="0" applyProtection="0"/>
    <xf numFmtId="0" fontId="105"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4" fillId="0" borderId="0"/>
    <xf numFmtId="0" fontId="4" fillId="0" borderId="0"/>
    <xf numFmtId="0" fontId="4" fillId="0" borderId="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12" fillId="11"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12" fillId="11"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5"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12" fillId="6"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12" fillId="6"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59"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12" fillId="8"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12" fillId="8"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12" fillId="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12" fillId="3"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67"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12" fillId="10"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1"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12" fillId="8"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12" fillId="8"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75"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12"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12"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12" fillId="6"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0"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12" fillId="15"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12" fillId="15"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12" fillId="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12" fillId="4"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68"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8"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12" fillId="10"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2"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2" fillId="8"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2" fillId="8"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4" fillId="76"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79"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31"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35" borderId="0" applyNumberFormat="0" applyBorder="0" applyAlignment="0" applyProtection="0"/>
    <xf numFmtId="0" fontId="12" fillId="3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25"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3" fillId="34"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4" borderId="0" applyNumberFormat="0" applyBorder="0" applyAlignment="0" applyProtection="0"/>
    <xf numFmtId="0" fontId="108" fillId="5" borderId="3" applyNumberFormat="0" applyAlignment="0" applyProtection="0"/>
    <xf numFmtId="0" fontId="108" fillId="5" borderId="3" applyNumberFormat="0" applyAlignment="0" applyProtection="0"/>
    <xf numFmtId="0" fontId="16" fillId="39" borderId="4" applyNumberFormat="0" applyAlignment="0" applyProtection="0"/>
    <xf numFmtId="0" fontId="16" fillId="39" borderId="4" applyNumberFormat="0" applyAlignment="0" applyProtection="0"/>
    <xf numFmtId="0" fontId="16" fillId="39" borderId="4" applyNumberFormat="0" applyAlignment="0" applyProtection="0"/>
    <xf numFmtId="0" fontId="16" fillId="39" borderId="4"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7"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6" fillId="0" borderId="51" applyNumberFormat="0" applyFill="0" applyAlignment="0" applyProtection="0"/>
    <xf numFmtId="0" fontId="56" fillId="0" borderId="51" applyNumberFormat="0" applyFill="0" applyAlignment="0" applyProtection="0"/>
    <xf numFmtId="0" fontId="19" fillId="0" borderId="8" applyNumberFormat="0" applyFill="0" applyAlignment="0" applyProtection="0"/>
    <xf numFmtId="0" fontId="57" fillId="0" borderId="52" applyNumberFormat="0" applyFill="0" applyAlignment="0" applyProtection="0"/>
    <xf numFmtId="0" fontId="57" fillId="0" borderId="52" applyNumberFormat="0" applyFill="0" applyAlignment="0" applyProtection="0"/>
    <xf numFmtId="0" fontId="20" fillId="0" borderId="11" applyNumberFormat="0" applyFill="0" applyAlignment="0" applyProtection="0"/>
    <xf numFmtId="0" fontId="58" fillId="0" borderId="53" applyNumberFormat="0" applyFill="0" applyAlignment="0" applyProtection="0"/>
    <xf numFmtId="0" fontId="58" fillId="0" borderId="53" applyNumberFormat="0" applyFill="0" applyAlignment="0" applyProtection="0"/>
    <xf numFmtId="0" fontId="21" fillId="0" borderId="54"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1" fillId="0" borderId="0" applyNumberFormat="0" applyFill="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109" fillId="0" borderId="0" applyNumberFormat="0" applyFill="0" applyBorder="0" applyAlignment="0" applyProtection="0">
      <alignment vertical="top"/>
      <protection locked="0"/>
    </xf>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15"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15" borderId="3" applyNumberFormat="0" applyAlignment="0" applyProtection="0"/>
    <xf numFmtId="0" fontId="23" fillId="15"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3" fillId="3" borderId="3" applyNumberFormat="0" applyAlignment="0" applyProtection="0"/>
    <xf numFmtId="0" fontId="29" fillId="0" borderId="55" applyNumberFormat="0" applyFill="0" applyAlignment="0" applyProtection="0"/>
    <xf numFmtId="0" fontId="29" fillId="0" borderId="55" applyNumberFormat="0" applyFill="0" applyAlignment="0" applyProtection="0"/>
    <xf numFmtId="0" fontId="29" fillId="0" borderId="55" applyNumberFormat="0" applyFill="0" applyAlignment="0" applyProtection="0"/>
    <xf numFmtId="0" fontId="24" fillId="0" borderId="17" applyNumberFormat="0" applyFill="0" applyAlignment="0" applyProtection="0"/>
    <xf numFmtId="0" fontId="110" fillId="15" borderId="0" applyNumberFormat="0" applyBorder="0" applyAlignment="0" applyProtection="0"/>
    <xf numFmtId="0" fontId="110" fillId="15" borderId="0" applyNumberFormat="0" applyBorder="0" applyAlignment="0" applyProtection="0"/>
    <xf numFmtId="0" fontId="110" fillId="15" borderId="0" applyNumberFormat="0" applyBorder="0" applyAlignment="0" applyProtection="0"/>
    <xf numFmtId="0" fontId="25" fillId="15" borderId="0" applyNumberFormat="0" applyBorder="0" applyAlignment="0" applyProtection="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12"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applyFont="0" applyFill="0" applyBorder="0"/>
    <xf numFmtId="0" fontId="6" fillId="0" borderId="0" applyFont="0" applyFill="0" applyBorder="0"/>
    <xf numFmtId="0" fontId="6" fillId="0" borderId="0"/>
    <xf numFmtId="0" fontId="6" fillId="0" borderId="0"/>
    <xf numFmtId="0" fontId="6" fillId="0" borderId="0"/>
    <xf numFmtId="0" fontId="6" fillId="0" borderId="0"/>
    <xf numFmtId="0" fontId="6"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4" fillId="0" borderId="0"/>
    <xf numFmtId="0" fontId="4" fillId="0" borderId="0"/>
    <xf numFmtId="0" fontId="4" fillId="0" borderId="0"/>
    <xf numFmtId="0" fontId="6" fillId="0" borderId="0"/>
    <xf numFmtId="0" fontId="4" fillId="0" borderId="0"/>
    <xf numFmtId="0" fontId="6" fillId="0" borderId="0"/>
    <xf numFmtId="0" fontId="4" fillId="0" borderId="0"/>
    <xf numFmtId="0" fontId="4" fillId="0" borderId="0"/>
    <xf numFmtId="0" fontId="4" fillId="0" borderId="0"/>
    <xf numFmtId="0" fontId="6"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11"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80" borderId="0">
      <protection locked="0"/>
    </xf>
    <xf numFmtId="0" fontId="6" fillId="80" borderId="0">
      <protection locked="0"/>
    </xf>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6" fillId="26" borderId="18" applyNumberFormat="0" applyFont="0" applyAlignment="0" applyProtection="0"/>
    <xf numFmtId="0" fontId="6" fillId="8" borderId="18"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26"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8" borderId="18"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53" fillId="53" borderId="37" applyNumberFormat="0" applyFont="0" applyAlignment="0" applyProtection="0"/>
    <xf numFmtId="0" fontId="12" fillId="53" borderId="37" applyNumberFormat="0" applyFont="0" applyAlignment="0" applyProtection="0"/>
    <xf numFmtId="0" fontId="12" fillId="8" borderId="18"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12"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4" fillId="53" borderId="37" applyNumberFormat="0" applyFont="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6" fillId="0" borderId="5" applyNumberFormat="0" applyFont="0" applyFill="0" applyAlignment="0" applyProtection="0"/>
    <xf numFmtId="0" fontId="26" fillId="5" borderId="19" applyNumberFormat="0" applyAlignment="0" applyProtection="0"/>
    <xf numFmtId="0" fontId="26" fillId="5" borderId="19" applyNumberFormat="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6"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0" fontId="6" fillId="0" borderId="57" applyNumberFormat="0" applyFont="0" applyFill="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40" borderId="0" applyNumberFormat="0" applyBorder="0" applyProtection="0">
      <alignment horizontal="center"/>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44" fillId="0" borderId="0" applyNumberFormat="0" applyFill="0" applyBorder="0" applyAlignment="0" applyProtection="0"/>
    <xf numFmtId="0" fontId="44" fillId="0" borderId="0" applyNumberFormat="0" applyFill="0" applyBorder="0" applyAlignment="0" applyProtection="0"/>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6" fillId="0" borderId="0">
      <alignment horizontal="center"/>
    </xf>
    <xf numFmtId="0" fontId="28" fillId="0" borderId="58" applyNumberFormat="0" applyFill="0" applyAlignment="0" applyProtection="0"/>
    <xf numFmtId="0" fontId="28" fillId="0" borderId="58" applyNumberFormat="0" applyFill="0" applyAlignment="0" applyProtection="0"/>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pplyNumberFormat="0" applyFill="0" applyBorder="0" applyAlignment="0" applyProtection="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0" borderId="0">
      <alignment horizontal="left"/>
    </xf>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40" borderId="0" applyNumberFormat="0" applyFont="0" applyBorder="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59" applyNumberFormat="0" applyFont="0" applyFill="0" applyAlignment="0" applyProtection="0"/>
    <xf numFmtId="0" fontId="6" fillId="0" borderId="0"/>
    <xf numFmtId="0" fontId="6" fillId="0" borderId="0"/>
    <xf numFmtId="0" fontId="6" fillId="0" borderId="59" applyNumberFormat="0" applyFont="0" applyFill="0" applyAlignment="0" applyProtection="0"/>
    <xf numFmtId="0" fontId="6" fillId="0" borderId="0"/>
    <xf numFmtId="0" fontId="112" fillId="0" borderId="0" applyNumberFormat="0" applyFill="0" applyBorder="0" applyAlignment="0" applyProtection="0"/>
    <xf numFmtId="0" fontId="6" fillId="0" borderId="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6" fillId="0" borderId="0"/>
    <xf numFmtId="0" fontId="6" fillId="0" borderId="0"/>
    <xf numFmtId="0" fontId="112"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29" fillId="0" borderId="0" applyNumberFormat="0" applyFill="0" applyBorder="0" applyAlignment="0" applyProtection="0"/>
    <xf numFmtId="0" fontId="6" fillId="0" borderId="0"/>
    <xf numFmtId="0" fontId="6" fillId="0" borderId="0"/>
    <xf numFmtId="0" fontId="113" fillId="0" borderId="0" applyNumberFormat="0" applyFill="0" applyBorder="0" applyAlignment="0" applyProtection="0"/>
    <xf numFmtId="0" fontId="6" fillId="0" borderId="0"/>
    <xf numFmtId="0" fontId="6" fillId="0" borderId="0"/>
    <xf numFmtId="0" fontId="6"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6" fillId="0" borderId="73"/>
    <xf numFmtId="0" fontId="15" fillId="13" borderId="74" applyNumberFormat="0" applyAlignment="0" applyProtection="0"/>
    <xf numFmtId="0" fontId="55" fillId="38" borderId="74" applyNumberFormat="0" applyAlignment="0" applyProtection="0"/>
    <xf numFmtId="0" fontId="15" fillId="5" borderId="74" applyNumberFormat="0" applyAlignment="0" applyProtection="0"/>
    <xf numFmtId="0" fontId="15" fillId="5" borderId="74" applyNumberFormat="0" applyAlignment="0" applyProtection="0"/>
    <xf numFmtId="0" fontId="15" fillId="13" borderId="74" applyNumberFormat="0" applyAlignment="0" applyProtection="0"/>
    <xf numFmtId="0" fontId="55" fillId="38" borderId="74" applyNumberFormat="0" applyAlignment="0" applyProtection="0"/>
    <xf numFmtId="0" fontId="55" fillId="38" borderId="74" applyNumberFormat="0" applyAlignment="0" applyProtection="0"/>
    <xf numFmtId="0" fontId="15" fillId="13" borderId="74" applyNumberFormat="0" applyAlignment="0" applyProtection="0"/>
    <xf numFmtId="0" fontId="55" fillId="38" borderId="74" applyNumberFormat="0" applyAlignment="0" applyProtection="0"/>
    <xf numFmtId="0" fontId="15" fillId="13" borderId="74" applyNumberFormat="0" applyAlignment="0" applyProtection="0"/>
    <xf numFmtId="0" fontId="55" fillId="38" borderId="74" applyNumberFormat="0" applyAlignment="0" applyProtection="0"/>
    <xf numFmtId="0" fontId="55" fillId="38"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1" fillId="0" borderId="54" applyNumberFormat="0" applyFill="0" applyAlignment="0" applyProtection="0"/>
    <xf numFmtId="0" fontId="21" fillId="0" borderId="54" applyNumberFormat="0" applyFill="0" applyAlignment="0" applyProtection="0"/>
    <xf numFmtId="0" fontId="21" fillId="0" borderId="54" applyNumberFormat="0" applyFill="0" applyAlignment="0" applyProtection="0"/>
    <xf numFmtId="0" fontId="6" fillId="40" borderId="46" applyNumberFormat="0" applyFont="0" applyBorder="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23" fillId="35"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6" fillId="8"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26" fillId="13" borderId="76" applyNumberFormat="0" applyAlignment="0" applyProtection="0"/>
    <xf numFmtId="0" fontId="26" fillId="38" borderId="76" applyNumberFormat="0" applyAlignment="0" applyProtection="0"/>
    <xf numFmtId="0" fontId="26" fillId="5" borderId="76" applyNumberFormat="0" applyAlignment="0" applyProtection="0"/>
    <xf numFmtId="0" fontId="26" fillId="5"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38"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13" borderId="76" applyNumberFormat="0" applyAlignment="0" applyProtection="0"/>
    <xf numFmtId="0" fontId="26" fillId="38" borderId="76" applyNumberFormat="0" applyAlignment="0" applyProtection="0"/>
    <xf numFmtId="0" fontId="26" fillId="38" borderId="76" applyNumberForma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1" applyNumberFormat="0" applyFill="0" applyAlignment="0" applyProtection="0"/>
    <xf numFmtId="0" fontId="28" fillId="0" borderId="81"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0"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79" applyNumberFormat="0" applyFill="0" applyAlignment="0" applyProtection="0"/>
    <xf numFmtId="0" fontId="28" fillId="0" borderId="80" applyNumberFormat="0" applyFill="0" applyAlignment="0" applyProtection="0"/>
    <xf numFmtId="0" fontId="28" fillId="0" borderId="80" applyNumberForma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40" borderId="46" applyNumberFormat="0" applyFont="0" applyBorder="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3" fillId="0" borderId="0"/>
    <xf numFmtId="0" fontId="3" fillId="0" borderId="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3"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7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2"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3" fillId="76" borderId="0" applyNumberFormat="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8" fillId="5" borderId="74" applyNumberFormat="0" applyAlignment="0" applyProtection="0"/>
    <xf numFmtId="0" fontId="108" fillId="5"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 fillId="0" borderId="59" applyNumberFormat="0" applyFont="0" applyFill="0" applyAlignment="0" applyProtection="0"/>
    <xf numFmtId="0" fontId="106" fillId="0" borderId="0" applyNumberFormat="0" applyFill="0" applyBorder="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15" borderId="74" applyNumberFormat="0" applyAlignment="0" applyProtection="0"/>
    <xf numFmtId="0" fontId="23" fillId="15"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23" fillId="3" borderId="74" applyNumberForma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106"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6" fillId="26" borderId="75" applyNumberFormat="0" applyFont="0" applyAlignment="0" applyProtection="0"/>
    <xf numFmtId="0" fontId="6" fillId="8" borderId="75"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6" fillId="26"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12" fillId="8" borderId="75" applyNumberFormat="0" applyFont="0" applyAlignment="0" applyProtection="0"/>
    <xf numFmtId="0" fontId="12"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12" fillId="8" borderId="75"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3" fillId="53" borderId="37" applyNumberFormat="0" applyFont="0" applyAlignment="0" applyProtection="0"/>
    <xf numFmtId="0" fontId="23" fillId="3" borderId="74" applyNumberFormat="0" applyAlignment="0" applyProtection="0"/>
    <xf numFmtId="0" fontId="26" fillId="5" borderId="76" applyNumberFormat="0" applyAlignment="0" applyProtection="0"/>
    <xf numFmtId="0" fontId="26" fillId="5" borderId="76"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3" fillId="3" borderId="74" applyNumberFormat="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66" fillId="0" borderId="105"/>
    <xf numFmtId="0" fontId="15" fillId="13" borderId="106" applyNumberFormat="0" applyAlignment="0" applyProtection="0"/>
    <xf numFmtId="0" fontId="55" fillId="38" borderId="106" applyNumberFormat="0" applyAlignment="0" applyProtection="0"/>
    <xf numFmtId="0" fontId="15" fillId="5" borderId="106" applyNumberFormat="0" applyAlignment="0" applyProtection="0"/>
    <xf numFmtId="0" fontId="15" fillId="5" borderId="106" applyNumberFormat="0" applyAlignment="0" applyProtection="0"/>
    <xf numFmtId="0" fontId="15" fillId="13" borderId="106" applyNumberFormat="0" applyAlignment="0" applyProtection="0"/>
    <xf numFmtId="0" fontId="55" fillId="38" borderId="106" applyNumberFormat="0" applyAlignment="0" applyProtection="0"/>
    <xf numFmtId="0" fontId="55" fillId="38" borderId="106" applyNumberFormat="0" applyAlignment="0" applyProtection="0"/>
    <xf numFmtId="0" fontId="15" fillId="13" borderId="106" applyNumberFormat="0" applyAlignment="0" applyProtection="0"/>
    <xf numFmtId="0" fontId="55" fillId="38" borderId="106" applyNumberFormat="0" applyAlignment="0" applyProtection="0"/>
    <xf numFmtId="0" fontId="15" fillId="13" borderId="106" applyNumberFormat="0" applyAlignment="0" applyProtection="0"/>
    <xf numFmtId="0" fontId="55" fillId="38" borderId="106" applyNumberFormat="0" applyAlignment="0" applyProtection="0"/>
    <xf numFmtId="0" fontId="55" fillId="38" borderId="106" applyNumberFormat="0" applyAlignment="0" applyProtection="0"/>
    <xf numFmtId="0" fontId="8" fillId="0" borderId="107">
      <alignment horizontal="left" vertical="center"/>
    </xf>
    <xf numFmtId="0" fontId="23" fillId="3" borderId="106" applyNumberFormat="0" applyAlignment="0" applyProtection="0"/>
    <xf numFmtId="10" fontId="34" fillId="45" borderId="108" applyNumberFormat="0" applyBorder="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23" fillId="35" borderId="106" applyNumberFormat="0" applyAlignment="0" applyProtection="0"/>
    <xf numFmtId="0" fontId="6" fillId="8"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26" fillId="13" borderId="110" applyNumberFormat="0" applyAlignment="0" applyProtection="0"/>
    <xf numFmtId="0" fontId="26" fillId="38" borderId="110" applyNumberFormat="0" applyAlignment="0" applyProtection="0"/>
    <xf numFmtId="0" fontId="26" fillId="5" borderId="110" applyNumberFormat="0" applyAlignment="0" applyProtection="0"/>
    <xf numFmtId="0" fontId="26" fillId="5"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38"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13" borderId="110" applyNumberFormat="0" applyAlignment="0" applyProtection="0"/>
    <xf numFmtId="0" fontId="26" fillId="38" borderId="110" applyNumberFormat="0" applyAlignment="0" applyProtection="0"/>
    <xf numFmtId="0" fontId="26" fillId="38" borderId="110" applyNumberFormat="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5" applyNumberFormat="0" applyFill="0" applyAlignment="0" applyProtection="0"/>
    <xf numFmtId="0" fontId="28" fillId="0" borderId="115"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4"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3" applyNumberFormat="0" applyFill="0" applyAlignment="0" applyProtection="0"/>
    <xf numFmtId="0" fontId="28" fillId="0" borderId="114" applyNumberFormat="0" applyFill="0" applyAlignment="0" applyProtection="0"/>
    <xf numFmtId="0" fontId="28" fillId="0" borderId="114" applyNumberFormat="0" applyFill="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1"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6" fillId="0" borderId="112" applyNumberFormat="0" applyFont="0" applyFill="0" applyAlignment="0" applyProtection="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108" fillId="5" borderId="106" applyNumberFormat="0" applyAlignment="0" applyProtection="0"/>
    <xf numFmtId="0" fontId="108" fillId="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15" borderId="106" applyNumberFormat="0" applyAlignment="0" applyProtection="0"/>
    <xf numFmtId="0" fontId="23" fillId="15"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3" fillId="3" borderId="106"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6" fillId="26" borderId="109" applyNumberFormat="0" applyFont="0" applyAlignment="0" applyProtection="0"/>
    <xf numFmtId="0" fontId="6" fillId="8" borderId="109"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6" fillId="26"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2" fillId="8" borderId="109" applyNumberFormat="0" applyFont="0" applyAlignment="0" applyProtection="0"/>
    <xf numFmtId="0" fontId="12"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2" fillId="8" borderId="109"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6" fillId="5" borderId="110" applyNumberFormat="0" applyAlignment="0" applyProtection="0"/>
    <xf numFmtId="0" fontId="26" fillId="5" borderId="110" applyNumberFormat="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7"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6" fillId="0" borderId="78" applyNumberFormat="0" applyFont="0" applyFill="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3"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67"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1"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75"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4"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68"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2"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2" fillId="76" borderId="0" applyNumberFormat="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106"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2" fillId="53" borderId="37" applyNumberFormat="0" applyFont="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43" fontId="115" fillId="0" borderId="0" applyFont="0" applyFill="0" applyBorder="0" applyAlignment="0" applyProtection="0"/>
    <xf numFmtId="9" fontId="115" fillId="0" borderId="0" applyFont="0" applyFill="0" applyBorder="0" applyAlignment="0" applyProtection="0"/>
    <xf numFmtId="198" fontId="69" fillId="0" borderId="0">
      <alignment horizontal="right"/>
    </xf>
    <xf numFmtId="0" fontId="6" fillId="0" borderId="0" applyNumberFormat="0" applyFill="0" applyBorder="0" applyAlignment="0" applyProtection="0"/>
    <xf numFmtId="199" fontId="116" fillId="0" borderId="0"/>
    <xf numFmtId="200" fontId="116" fillId="0" borderId="0"/>
    <xf numFmtId="201" fontId="11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16" fillId="0" borderId="0"/>
    <xf numFmtId="0" fontId="116" fillId="0" borderId="0"/>
    <xf numFmtId="10" fontId="116" fillId="0" borderId="0"/>
    <xf numFmtId="202" fontId="6" fillId="0" borderId="0" applyFont="0" applyFill="0" applyBorder="0" applyAlignment="0" applyProtection="0"/>
    <xf numFmtId="203" fontId="6" fillId="0" borderId="0" applyFont="0" applyFill="0" applyBorder="0" applyAlignment="0" applyProtection="0"/>
    <xf numFmtId="199" fontId="72" fillId="0" borderId="0" applyFont="0" applyFill="0" applyBorder="0" applyAlignment="0" applyProtection="0"/>
    <xf numFmtId="203" fontId="6" fillId="0" borderId="0" applyFont="0" applyFill="0" applyBorder="0" applyAlignment="0" applyProtection="0"/>
    <xf numFmtId="39" fontId="6" fillId="0" borderId="0" applyFont="0" applyFill="0" applyBorder="0" applyAlignment="0" applyProtection="0"/>
    <xf numFmtId="204" fontId="6" fillId="0" borderId="0" applyFont="0" applyFill="0" applyBorder="0" applyAlignment="0" applyProtection="0"/>
    <xf numFmtId="205" fontId="72" fillId="0" borderId="0" applyFont="0" applyFill="0" applyBorder="0" applyAlignment="0" applyProtection="0"/>
    <xf numFmtId="204" fontId="6" fillId="0" borderId="0" applyFont="0" applyFill="0" applyBorder="0" applyAlignment="0" applyProtection="0"/>
    <xf numFmtId="206" fontId="6" fillId="0" borderId="0" applyFont="0" applyFill="0" applyBorder="0" applyAlignment="0" applyProtection="0"/>
    <xf numFmtId="200" fontId="72" fillId="0" borderId="0" applyFont="0" applyFill="0" applyBorder="0" applyAlignment="0" applyProtection="0"/>
    <xf numFmtId="206" fontId="6" fillId="0" borderId="0" applyFont="0" applyFill="0" applyBorder="0" applyAlignment="0" applyProtection="0"/>
    <xf numFmtId="207" fontId="6" fillId="0" borderId="0" applyFont="0" applyFill="0" applyBorder="0" applyAlignment="0" applyProtection="0"/>
    <xf numFmtId="208" fontId="72" fillId="0" borderId="0" applyFont="0" applyFill="0" applyBorder="0" applyAlignment="0" applyProtection="0"/>
    <xf numFmtId="207" fontId="6" fillId="0" borderId="0" applyFont="0" applyFill="0" applyBorder="0" applyAlignment="0" applyProtection="0"/>
    <xf numFmtId="209" fontId="6" fillId="0" borderId="0" applyFont="0" applyFill="0" applyBorder="0" applyAlignment="0" applyProtection="0"/>
    <xf numFmtId="196" fontId="72" fillId="0" borderId="0" applyFont="0" applyFill="0" applyBorder="0" applyAlignment="0" applyProtection="0"/>
    <xf numFmtId="209" fontId="6" fillId="0" borderId="0" applyFont="0" applyFill="0" applyBorder="0" applyAlignment="0" applyProtection="0"/>
    <xf numFmtId="44" fontId="72" fillId="0" borderId="0" applyFont="0" applyFill="0" applyBorder="0" applyAlignment="0" applyProtection="0"/>
    <xf numFmtId="42" fontId="72" fillId="0" borderId="0" applyFont="0" applyFill="0" applyBorder="0" applyAlignment="0" applyProtection="0"/>
    <xf numFmtId="210" fontId="117" fillId="0" borderId="0"/>
    <xf numFmtId="211" fontId="117" fillId="0" borderId="0"/>
    <xf numFmtId="212" fontId="116" fillId="0" borderId="0"/>
    <xf numFmtId="213" fontId="116" fillId="0" borderId="0"/>
    <xf numFmtId="214" fontId="116" fillId="0" borderId="0"/>
    <xf numFmtId="0" fontId="72" fillId="0" borderId="0"/>
    <xf numFmtId="0" fontId="72" fillId="0" borderId="0"/>
    <xf numFmtId="214" fontId="116" fillId="0" borderId="0"/>
    <xf numFmtId="9" fontId="6" fillId="0" borderId="0"/>
    <xf numFmtId="215" fontId="75" fillId="0" borderId="0"/>
    <xf numFmtId="164" fontId="75" fillId="0" borderId="0"/>
    <xf numFmtId="2" fontId="75" fillId="0" borderId="0"/>
    <xf numFmtId="10" fontId="75" fillId="0" borderId="0"/>
    <xf numFmtId="0" fontId="118" fillId="0" borderId="117" applyFont="0" applyFill="0" applyBorder="0" applyAlignment="0" applyProtection="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6" fontId="75"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214" fontId="116" fillId="0" borderId="0"/>
    <xf numFmtId="0" fontId="8" fillId="0" borderId="118" applyNumberFormat="0" applyFont="0" applyBorder="0" applyAlignment="0">
      <alignment horizontal="center" vertical="center" wrapText="1"/>
    </xf>
    <xf numFmtId="37" fontId="62" fillId="0" borderId="0">
      <alignment horizontal="center"/>
    </xf>
    <xf numFmtId="0" fontId="65" fillId="0" borderId="0" applyFont="0">
      <alignment horizontal="centerContinuous"/>
    </xf>
    <xf numFmtId="173" fontId="119" fillId="0" borderId="0"/>
    <xf numFmtId="0" fontId="6" fillId="0" borderId="0" applyNumberFormat="0" applyFill="0" applyBorder="0" applyAlignment="0" applyProtection="0"/>
    <xf numFmtId="0" fontId="10" fillId="0" borderId="0" applyNumberFormat="0" applyFill="0" applyBorder="0" applyAlignment="0" applyProtection="0"/>
    <xf numFmtId="0" fontId="72" fillId="0" borderId="0">
      <alignment horizontal="centerContinuous"/>
    </xf>
    <xf numFmtId="0" fontId="72" fillId="0" borderId="0">
      <alignment horizontal="centerContinuous"/>
    </xf>
    <xf numFmtId="0" fontId="65" fillId="0" borderId="119" applyFont="0">
      <alignment horizontal="centerContinuous"/>
    </xf>
    <xf numFmtId="217" fontId="120" fillId="0" borderId="0" applyNumberFormat="0" applyFont="0" applyAlignment="0">
      <alignment horizontal="left" indent="1"/>
    </xf>
    <xf numFmtId="199" fontId="116" fillId="0" borderId="0"/>
    <xf numFmtId="200" fontId="116" fillId="0" borderId="0"/>
    <xf numFmtId="201" fontId="116" fillId="0" borderId="0"/>
    <xf numFmtId="9" fontId="121" fillId="0" borderId="0"/>
    <xf numFmtId="0" fontId="121" fillId="0" borderId="0"/>
    <xf numFmtId="0" fontId="121" fillId="0" borderId="0"/>
    <xf numFmtId="212" fontId="116" fillId="0" borderId="0"/>
    <xf numFmtId="213" fontId="116" fillId="0" borderId="0"/>
    <xf numFmtId="214" fontId="116" fillId="0" borderId="0"/>
    <xf numFmtId="0" fontId="121" fillId="0" borderId="0"/>
    <xf numFmtId="0" fontId="121" fillId="0" borderId="0"/>
    <xf numFmtId="0" fontId="6" fillId="0" borderId="0"/>
    <xf numFmtId="0" fontId="116" fillId="0" borderId="0"/>
    <xf numFmtId="3" fontId="6" fillId="0" borderId="0" applyBorder="0" applyAlignment="0" applyProtection="0"/>
    <xf numFmtId="38" fontId="122" fillId="0" borderId="0" applyNumberFormat="0" applyFill="0" applyBorder="0" applyAlignment="0" applyProtection="0"/>
    <xf numFmtId="218" fontId="6" fillId="0" borderId="0"/>
    <xf numFmtId="0" fontId="123" fillId="0" borderId="0" applyNumberFormat="0" applyFill="0" applyBorder="0" applyAlignment="0" applyProtection="0"/>
    <xf numFmtId="165" fontId="116" fillId="0" borderId="0"/>
    <xf numFmtId="0" fontId="116" fillId="0" borderId="0"/>
    <xf numFmtId="0" fontId="65" fillId="0" borderId="0">
      <alignment horizontal="left"/>
    </xf>
    <xf numFmtId="0" fontId="124" fillId="0" borderId="117"/>
    <xf numFmtId="0" fontId="65" fillId="0" borderId="0">
      <alignment horizontal="left"/>
    </xf>
    <xf numFmtId="0" fontId="64" fillId="0" borderId="22" applyNumberFormat="0" applyFont="0" applyFill="0" applyAlignment="0" applyProtection="0"/>
    <xf numFmtId="217" fontId="72" fillId="0" borderId="120" applyNumberFormat="0" applyFont="0" applyAlignment="0" applyProtection="0"/>
    <xf numFmtId="0" fontId="122" fillId="0" borderId="119" applyNumberFormat="0" applyFont="0" applyFill="0" applyAlignment="0" applyProtection="0"/>
    <xf numFmtId="7" fontId="71" fillId="0" borderId="117"/>
    <xf numFmtId="0" fontId="125" fillId="0" borderId="121" applyNumberFormat="0" applyFill="0" applyAlignment="0">
      <alignment horizontal="center" vertical="center"/>
    </xf>
    <xf numFmtId="0" fontId="122" fillId="0" borderId="119" applyNumberFormat="0" applyFont="0" applyFill="0" applyAlignment="0" applyProtection="0"/>
    <xf numFmtId="0" fontId="69" fillId="0" borderId="116"/>
    <xf numFmtId="0" fontId="69" fillId="0" borderId="116"/>
    <xf numFmtId="1" fontId="126" fillId="0" borderId="0" applyFont="0" applyFill="0" applyBorder="0" applyAlignment="0" applyProtection="0"/>
    <xf numFmtId="165" fontId="6" fillId="0" borderId="116"/>
    <xf numFmtId="165" fontId="6" fillId="0" borderId="116"/>
    <xf numFmtId="43" fontId="6" fillId="0" borderId="116"/>
    <xf numFmtId="43" fontId="6" fillId="0" borderId="116"/>
    <xf numFmtId="0" fontId="116" fillId="0" borderId="119">
      <alignment horizontal="centerContinuous"/>
    </xf>
    <xf numFmtId="0" fontId="6" fillId="0" borderId="22" applyBorder="0">
      <alignment horizontal="centerContinuous"/>
    </xf>
    <xf numFmtId="0" fontId="114" fillId="0" borderId="0" applyNumberFormat="0" applyFill="0" applyBorder="0" applyAlignment="0" applyProtection="0"/>
    <xf numFmtId="219" fontId="116" fillId="0" borderId="0"/>
    <xf numFmtId="220" fontId="116" fillId="0" borderId="0"/>
    <xf numFmtId="221" fontId="11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21" fillId="0" borderId="0"/>
    <xf numFmtId="0" fontId="76" fillId="0" borderId="0"/>
    <xf numFmtId="0" fontId="76" fillId="0" borderId="0"/>
    <xf numFmtId="0" fontId="76" fillId="0" borderId="0"/>
    <xf numFmtId="0" fontId="69" fillId="0" borderId="0">
      <alignment horizontal="right"/>
    </xf>
    <xf numFmtId="0" fontId="69" fillId="0" borderId="0">
      <alignment horizontal="right"/>
    </xf>
    <xf numFmtId="0" fontId="69"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43" fontId="6" fillId="0" borderId="0">
      <alignment horizontal="right"/>
    </xf>
    <xf numFmtId="0" fontId="76" fillId="0" borderId="0"/>
    <xf numFmtId="0" fontId="7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0" fontId="7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14" fontId="6" fillId="0" borderId="0"/>
    <xf numFmtId="43" fontId="69" fillId="0" borderId="0">
      <alignment horizontal="right"/>
    </xf>
    <xf numFmtId="37" fontId="116" fillId="0" borderId="0">
      <alignment horizontal="center"/>
    </xf>
    <xf numFmtId="0" fontId="65" fillId="0" borderId="0"/>
    <xf numFmtId="164" fontId="6" fillId="0" borderId="0" applyFill="0" applyBorder="0" applyAlignment="0"/>
    <xf numFmtId="184" fontId="6" fillId="0" borderId="0" applyFill="0" applyBorder="0" applyAlignment="0"/>
    <xf numFmtId="0" fontId="127" fillId="0" borderId="0"/>
    <xf numFmtId="1" fontId="128" fillId="0" borderId="0"/>
    <xf numFmtId="0" fontId="64" fillId="0" borderId="122">
      <alignment horizontal="center"/>
    </xf>
    <xf numFmtId="0" fontId="116" fillId="0" borderId="0"/>
    <xf numFmtId="0" fontId="34" fillId="0" borderId="0" applyNumberFormat="0" applyFill="0" applyBorder="0" applyAlignment="0" applyProtection="0"/>
    <xf numFmtId="0" fontId="129" fillId="0" borderId="0" applyNumberFormat="0" applyFill="0" applyBorder="0" applyAlignment="0" applyProtection="0"/>
    <xf numFmtId="0" fontId="34" fillId="0" borderId="0" applyNumberFormat="0" applyFill="0" applyBorder="0" applyAlignment="0" applyProtection="0"/>
    <xf numFmtId="0" fontId="130" fillId="0" borderId="119" applyNumberFormat="0" applyFill="0" applyBorder="0" applyAlignment="0" applyProtection="0">
      <alignment horizontal="center"/>
    </xf>
    <xf numFmtId="0" fontId="131" fillId="0" borderId="0">
      <alignment horizontal="left"/>
    </xf>
    <xf numFmtId="173" fontId="116" fillId="0" borderId="0">
      <alignment horizontal="right"/>
    </xf>
    <xf numFmtId="4" fontId="116" fillId="0" borderId="0">
      <alignment horizontal="right"/>
    </xf>
    <xf numFmtId="0" fontId="132" fillId="0" borderId="0" applyFont="0" applyFill="0" applyBorder="0" applyAlignment="0" applyProtection="0"/>
    <xf numFmtId="40" fontId="132" fillId="0" borderId="0" applyFont="0" applyFill="0" applyBorder="0" applyAlignment="0" applyProtection="0"/>
    <xf numFmtId="0" fontId="133" fillId="0" borderId="0"/>
    <xf numFmtId="0" fontId="74" fillId="0" borderId="0"/>
    <xf numFmtId="3" fontId="6" fillId="0" borderId="0" applyFill="0" applyBorder="0" applyAlignment="0" applyProtection="0"/>
    <xf numFmtId="0" fontId="133" fillId="0" borderId="0"/>
    <xf numFmtId="0" fontId="74" fillId="0" borderId="0"/>
    <xf numFmtId="217" fontId="134" fillId="0" borderId="0" applyFill="0" applyBorder="0">
      <alignment horizontal="left"/>
    </xf>
    <xf numFmtId="222" fontId="116" fillId="0" borderId="0">
      <alignment horizontal="right"/>
    </xf>
    <xf numFmtId="223" fontId="116" fillId="0" borderId="0">
      <alignment horizontal="right"/>
    </xf>
    <xf numFmtId="0" fontId="135" fillId="0" borderId="0" applyFont="0" applyFill="0" applyBorder="0" applyAlignment="0" applyProtection="0"/>
    <xf numFmtId="0" fontId="135" fillId="0" borderId="0" applyFont="0" applyFill="0" applyBorder="0" applyAlignment="0" applyProtection="0"/>
    <xf numFmtId="224" fontId="116" fillId="0" borderId="0" applyFont="0" applyFill="0" applyBorder="0" applyAlignment="0" applyProtection="0"/>
    <xf numFmtId="0" fontId="136" fillId="0" borderId="0" applyNumberFormat="0">
      <alignment horizontal="right"/>
    </xf>
    <xf numFmtId="17" fontId="137" fillId="0" borderId="0" applyFill="0" applyBorder="0">
      <alignment horizontal="right"/>
    </xf>
    <xf numFmtId="0" fontId="64" fillId="0" borderId="0"/>
    <xf numFmtId="165" fontId="121" fillId="0" borderId="0"/>
    <xf numFmtId="183" fontId="121" fillId="0" borderId="0"/>
    <xf numFmtId="37" fontId="71" fillId="0" borderId="123"/>
    <xf numFmtId="0" fontId="138" fillId="0" borderId="0">
      <protection locked="0"/>
    </xf>
    <xf numFmtId="0" fontId="127" fillId="0" borderId="0"/>
    <xf numFmtId="225" fontId="53" fillId="0" borderId="0" applyFont="0" applyFill="0" applyBorder="0" applyAlignment="0" applyProtection="0">
      <protection locked="0"/>
    </xf>
    <xf numFmtId="1" fontId="139" fillId="0" borderId="0" applyFill="0" applyBorder="0" applyAlignment="0" applyProtection="0"/>
    <xf numFmtId="164" fontId="140" fillId="0" borderId="0">
      <alignment horizontal="right"/>
    </xf>
    <xf numFmtId="198" fontId="121" fillId="0" borderId="124">
      <alignment horizontal="right"/>
    </xf>
    <xf numFmtId="198" fontId="121" fillId="0" borderId="124">
      <alignment horizontal="right"/>
    </xf>
    <xf numFmtId="0" fontId="141" fillId="0" borderId="0">
      <protection locked="0"/>
    </xf>
    <xf numFmtId="0" fontId="141" fillId="0" borderId="0">
      <protection locked="0"/>
    </xf>
    <xf numFmtId="0" fontId="142" fillId="0" borderId="0" applyNumberFormat="0" applyAlignment="0">
      <alignment horizontal="left"/>
    </xf>
    <xf numFmtId="0" fontId="6" fillId="0" borderId="0"/>
    <xf numFmtId="0" fontId="6" fillId="0" borderId="0"/>
    <xf numFmtId="43" fontId="6" fillId="0" borderId="0" applyBorder="0"/>
    <xf numFmtId="43" fontId="6" fillId="0" borderId="0" applyBorder="0"/>
    <xf numFmtId="41" fontId="6" fillId="0" borderId="0" applyBorder="0"/>
    <xf numFmtId="41" fontId="6" fillId="0" borderId="0" applyBorder="0"/>
    <xf numFmtId="44" fontId="6" fillId="0" borderId="0" applyBorder="0"/>
    <xf numFmtId="44" fontId="6" fillId="0" borderId="0" applyBorder="0"/>
    <xf numFmtId="44" fontId="6" fillId="0" borderId="0" applyBorder="0"/>
    <xf numFmtId="44" fontId="6" fillId="0" borderId="0" applyBorder="0"/>
    <xf numFmtId="42" fontId="6" fillId="0" borderId="0" applyBorder="0"/>
    <xf numFmtId="42" fontId="6" fillId="0" borderId="0" applyBorder="0"/>
    <xf numFmtId="0" fontId="143" fillId="0" borderId="0" applyNumberFormat="0" applyBorder="0"/>
    <xf numFmtId="0" fontId="144" fillId="0" borderId="0" applyNumberFormat="0" applyBorder="0"/>
    <xf numFmtId="9" fontId="6" fillId="0" borderId="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9" fontId="6" fillId="0" borderId="0" applyBorder="0"/>
    <xf numFmtId="9" fontId="6" fillId="0" borderId="0" applyBorder="0"/>
    <xf numFmtId="0" fontId="146" fillId="0" borderId="0" applyNumberFormat="0" applyBorder="0"/>
    <xf numFmtId="9" fontId="6" fillId="0" borderId="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5" fillId="0" borderId="0" applyNumberFormat="0" applyBorder="0"/>
    <xf numFmtId="0" fontId="145" fillId="0" borderId="0" applyNumberFormat="0" applyBorder="0"/>
    <xf numFmtId="0" fontId="146" fillId="0" borderId="0" applyNumberFormat="0" applyBorder="0"/>
    <xf numFmtId="0" fontId="146" fillId="0" borderId="0" applyNumberFormat="0" applyBorder="0"/>
    <xf numFmtId="9" fontId="6" fillId="0" borderId="0" applyBorder="0"/>
    <xf numFmtId="0" fontId="147" fillId="0" borderId="0" applyNumberFormat="0" applyBorder="0" applyAlignment="0" applyProtection="0"/>
    <xf numFmtId="0" fontId="148" fillId="0" borderId="0" applyNumberFormat="0" applyBorder="0" applyAlignment="0" applyProtection="0"/>
    <xf numFmtId="9" fontId="6" fillId="0" borderId="0" applyFont="0" applyBorder="0"/>
    <xf numFmtId="198" fontId="69" fillId="0" borderId="0">
      <alignment horizontal="right"/>
    </xf>
    <xf numFmtId="4" fontId="149" fillId="0" borderId="125">
      <alignment vertical="center"/>
    </xf>
    <xf numFmtId="4" fontId="149" fillId="0" borderId="125">
      <alignment vertical="center"/>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0" fontId="138" fillId="0" borderId="0">
      <protection locked="0"/>
    </xf>
    <xf numFmtId="165" fontId="69" fillId="0" borderId="0">
      <alignment horizontal="right"/>
    </xf>
    <xf numFmtId="183" fontId="69" fillId="0" borderId="0">
      <alignment horizontal="right"/>
    </xf>
    <xf numFmtId="0" fontId="138" fillId="0" borderId="0">
      <protection locked="0"/>
    </xf>
    <xf numFmtId="0" fontId="138" fillId="0" borderId="0">
      <protection locked="0"/>
    </xf>
    <xf numFmtId="226" fontId="69" fillId="0" borderId="0" applyProtection="0">
      <alignment horizontal="left"/>
    </xf>
    <xf numFmtId="0" fontId="66" fillId="0" borderId="0" applyNumberFormat="0" applyFill="0" applyBorder="0" applyAlignment="0" applyProtection="0"/>
    <xf numFmtId="227" fontId="150" fillId="0" borderId="0"/>
    <xf numFmtId="228" fontId="150" fillId="0" borderId="0"/>
    <xf numFmtId="0" fontId="151" fillId="0" borderId="0" applyNumberFormat="0" applyFill="0" applyProtection="0">
      <alignment horizontal="left"/>
    </xf>
    <xf numFmtId="0" fontId="6" fillId="0" borderId="0" applyFont="0">
      <alignment horizontal="centerContinuous"/>
    </xf>
    <xf numFmtId="39" fontId="72" fillId="0" borderId="0"/>
    <xf numFmtId="39" fontId="72" fillId="0" borderId="0"/>
    <xf numFmtId="0" fontId="152" fillId="0" borderId="126">
      <alignment horizontal="centerContinuous"/>
    </xf>
    <xf numFmtId="0" fontId="153" fillId="0" borderId="0">
      <alignment horizontal="centerContinuous"/>
    </xf>
    <xf numFmtId="0" fontId="154" fillId="0" borderId="0">
      <alignment horizontal="center"/>
    </xf>
    <xf numFmtId="0" fontId="154" fillId="0" borderId="0">
      <alignment horizontal="center"/>
    </xf>
    <xf numFmtId="0" fontId="155" fillId="0" borderId="29"/>
    <xf numFmtId="5" fontId="8" fillId="0" borderId="0">
      <alignment horizontal="left" vertical="center"/>
    </xf>
    <xf numFmtId="5" fontId="156" fillId="0" borderId="0">
      <alignment horizontal="left" vertical="center"/>
    </xf>
    <xf numFmtId="0" fontId="65" fillId="0" borderId="0">
      <alignment horizontal="left"/>
    </xf>
    <xf numFmtId="0" fontId="131" fillId="0" borderId="0">
      <alignment horizontal="left"/>
    </xf>
    <xf numFmtId="0" fontId="157" fillId="0" borderId="0"/>
    <xf numFmtId="1" fontId="158" fillId="0" borderId="0"/>
    <xf numFmtId="0" fontId="159" fillId="0" borderId="59">
      <alignment horizontal="centerContinuous"/>
    </xf>
    <xf numFmtId="0" fontId="65" fillId="0" borderId="0" applyFont="0" applyAlignment="0">
      <alignment horizontal="centerContinuous"/>
    </xf>
    <xf numFmtId="0" fontId="65" fillId="0" borderId="0">
      <alignment horizontal="center"/>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0" fontId="121" fillId="0" borderId="108">
      <alignment horizontal="centerContinuous"/>
    </xf>
    <xf numFmtId="49" fontId="160" fillId="0" borderId="127"/>
    <xf numFmtId="49" fontId="161" fillId="0" borderId="0"/>
    <xf numFmtId="49" fontId="162" fillId="0" borderId="0"/>
    <xf numFmtId="0" fontId="116" fillId="0" borderId="0"/>
    <xf numFmtId="0" fontId="163" fillId="0" borderId="0"/>
    <xf numFmtId="0" fontId="163" fillId="0" borderId="0"/>
    <xf numFmtId="5" fontId="164" fillId="84" borderId="128" applyNumberFormat="0">
      <alignment horizontal="left" vertical="center"/>
      <protection locked="0"/>
    </xf>
    <xf numFmtId="164" fontId="6" fillId="85" borderId="129"/>
    <xf numFmtId="0" fontId="121" fillId="0" borderId="0" applyNumberFormat="0" applyFill="0" applyBorder="0" applyAlignment="0">
      <protection locked="0"/>
    </xf>
    <xf numFmtId="0" fontId="165" fillId="0" borderId="0" applyNumberFormat="0" applyFill="0" applyBorder="0" applyAlignment="0"/>
    <xf numFmtId="0" fontId="127" fillId="0" borderId="0"/>
    <xf numFmtId="229" fontId="166" fillId="0" borderId="39" applyFill="0" applyBorder="0" applyProtection="0"/>
    <xf numFmtId="229" fontId="166" fillId="0" borderId="39" applyFill="0" applyBorder="0" applyProtection="0"/>
    <xf numFmtId="0" fontId="34" fillId="0" borderId="0" applyNumberFormat="0" applyFill="0" applyBorder="0" applyAlignment="0" applyProtection="0"/>
    <xf numFmtId="0" fontId="137" fillId="0" borderId="0" applyNumberFormat="0" applyFill="0" applyBorder="0" applyAlignment="0" applyProtection="0"/>
    <xf numFmtId="230" fontId="34" fillId="0" borderId="0" applyNumberFormat="0" applyFill="0" applyBorder="0" applyAlignment="0" applyProtection="0"/>
    <xf numFmtId="231" fontId="75" fillId="0" borderId="0" applyFont="0" applyFill="0" applyBorder="0" applyAlignment="0" applyProtection="0"/>
    <xf numFmtId="232" fontId="75" fillId="0" borderId="0" applyFont="0" applyFill="0" applyBorder="0" applyAlignment="0" applyProtection="0"/>
    <xf numFmtId="1" fontId="167" fillId="1" borderId="130">
      <protection locked="0"/>
    </xf>
    <xf numFmtId="0" fontId="168" fillId="0" borderId="0">
      <alignment horizontal="left"/>
    </xf>
    <xf numFmtId="0" fontId="169" fillId="0" borderId="0">
      <alignment horizontal="left"/>
    </xf>
    <xf numFmtId="0" fontId="151" fillId="0" borderId="0">
      <alignment horizontal="left"/>
    </xf>
    <xf numFmtId="0" fontId="151" fillId="0" borderId="0">
      <alignment horizontal="left"/>
    </xf>
    <xf numFmtId="0" fontId="22" fillId="0" borderId="0" applyNumberFormat="0" applyFill="0" applyBorder="0" applyAlignment="0" applyProtection="0">
      <alignment vertical="top"/>
      <protection locked="0"/>
    </xf>
    <xf numFmtId="0" fontId="145" fillId="0" borderId="0" applyNumberFormat="0" applyFill="0" applyBorder="0" applyAlignment="0" applyProtection="0">
      <alignment vertical="top"/>
      <protection locked="0"/>
    </xf>
    <xf numFmtId="0" fontId="145" fillId="0" borderId="0" applyNumberFormat="0" applyFill="0" applyBorder="0" applyAlignment="0" applyProtection="0">
      <alignment vertical="top"/>
      <protection locked="0"/>
    </xf>
    <xf numFmtId="0" fontId="170" fillId="0" borderId="0"/>
    <xf numFmtId="37" fontId="171" fillId="0" borderId="0" applyNumberFormat="0" applyFill="0" applyBorder="0" applyAlignment="0" applyProtection="0">
      <alignment horizontal="right"/>
    </xf>
    <xf numFmtId="0" fontId="6" fillId="0" borderId="59">
      <alignment horizontal="left"/>
    </xf>
    <xf numFmtId="0" fontId="6" fillId="0" borderId="0">
      <alignment horizontal="left"/>
    </xf>
    <xf numFmtId="196" fontId="69" fillId="0" borderId="0">
      <alignment horizontal="right"/>
    </xf>
    <xf numFmtId="0" fontId="161" fillId="0" borderId="0" applyNumberFormat="0" applyFill="0" applyBorder="0" applyProtection="0">
      <alignment horizontal="left" vertical="center"/>
    </xf>
    <xf numFmtId="233" fontId="6" fillId="0" borderId="0" applyFont="0" applyFill="0" applyBorder="0" applyAlignment="0" applyProtection="0"/>
    <xf numFmtId="234" fontId="6" fillId="0" borderId="0" applyFont="0" applyFill="0" applyBorder="0" applyAlignment="0" applyProtection="0"/>
    <xf numFmtId="235" fontId="6" fillId="0" borderId="0" applyFont="0" applyFill="0" applyBorder="0" applyAlignment="0" applyProtection="0"/>
    <xf numFmtId="38" fontId="75" fillId="0" borderId="0" applyFont="0" applyFill="0" applyBorder="0" applyAlignment="0" applyProtection="0"/>
    <xf numFmtId="40" fontId="75" fillId="0" borderId="0" applyFont="0" applyFill="0" applyBorder="0" applyAlignment="0" applyProtection="0"/>
    <xf numFmtId="2" fontId="60" fillId="0" borderId="43" applyFont="0" applyFill="0" applyBorder="0" applyAlignment="0"/>
    <xf numFmtId="0" fontId="6" fillId="0" borderId="0" applyFont="0" applyFill="0" applyBorder="0" applyAlignment="0" applyProtection="0"/>
    <xf numFmtId="0" fontId="6" fillId="0" borderId="0" applyFont="0" applyFill="0" applyBorder="0" applyAlignment="0" applyProtection="0"/>
    <xf numFmtId="6" fontId="75" fillId="0" borderId="0" applyFont="0" applyFill="0" applyBorder="0" applyAlignment="0" applyProtection="0"/>
    <xf numFmtId="8" fontId="75" fillId="0" borderId="0" applyFont="0" applyFill="0" applyBorder="0" applyAlignment="0" applyProtection="0"/>
    <xf numFmtId="236" fontId="136" fillId="0" borderId="0" applyFont="0" applyFill="0" applyBorder="0" applyProtection="0">
      <alignment horizontal="right"/>
    </xf>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7" fontId="11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238" fontId="6" fillId="0" borderId="0"/>
    <xf numFmtId="165" fontId="116" fillId="0" borderId="0"/>
    <xf numFmtId="198" fontId="116" fillId="0" borderId="0"/>
    <xf numFmtId="43" fontId="116" fillId="0" borderId="0"/>
    <xf numFmtId="239" fontId="165" fillId="0" borderId="0" applyFont="0" applyFill="0" applyBorder="0" applyAlignment="0" applyProtection="0"/>
    <xf numFmtId="0" fontId="69" fillId="0" borderId="0">
      <alignment horizontal="left"/>
    </xf>
    <xf numFmtId="217" fontId="75" fillId="0" borderId="0"/>
    <xf numFmtId="0" fontId="172" fillId="0" borderId="0"/>
    <xf numFmtId="0" fontId="172" fillId="0" borderId="0"/>
    <xf numFmtId="0" fontId="172" fillId="0" borderId="0"/>
    <xf numFmtId="0" fontId="172" fillId="0" borderId="0"/>
    <xf numFmtId="0" fontId="172" fillId="0" borderId="0"/>
    <xf numFmtId="0" fontId="172" fillId="0" borderId="0"/>
    <xf numFmtId="0" fontId="172" fillId="0" borderId="0"/>
    <xf numFmtId="0" fontId="6" fillId="0" borderId="0"/>
    <xf numFmtId="0" fontId="6" fillId="0" borderId="0"/>
    <xf numFmtId="0" fontId="12" fillId="0" borderId="0"/>
    <xf numFmtId="240" fontId="137" fillId="0" borderId="0" applyNumberFormat="0" applyFill="0" applyBorder="0" applyAlignment="0" applyProtection="0"/>
    <xf numFmtId="37" fontId="173" fillId="0" borderId="0" applyNumberFormat="0" applyFont="0" applyFill="0" applyBorder="0" applyAlignment="0" applyProtection="0"/>
    <xf numFmtId="1" fontId="116" fillId="0" borderId="0">
      <alignment horizontal="right"/>
    </xf>
    <xf numFmtId="0" fontId="34" fillId="0" borderId="0" applyNumberFormat="0" applyFill="0" applyBorder="0" applyAlignment="0" applyProtection="0"/>
    <xf numFmtId="0" fontId="137" fillId="0" borderId="0" applyNumberFormat="0" applyFill="0" applyBorder="0" applyAlignment="0" applyProtection="0"/>
    <xf numFmtId="230" fontId="129" fillId="0" borderId="0" applyNumberFormat="0" applyFill="0" applyBorder="0" applyAlignment="0" applyProtection="0"/>
    <xf numFmtId="230" fontId="137" fillId="0" borderId="0" applyNumberFormat="0" applyFill="0" applyBorder="0" applyAlignment="0" applyProtection="0"/>
    <xf numFmtId="0" fontId="174" fillId="0" borderId="0" applyNumberFormat="0" applyFill="0" applyBorder="0" applyAlignment="0" applyProtection="0"/>
    <xf numFmtId="230" fontId="34" fillId="0" borderId="0" applyNumberFormat="0" applyFill="0" applyBorder="0" applyAlignment="0" applyProtection="0"/>
    <xf numFmtId="241" fontId="72" fillId="0" borderId="0" applyFont="0" applyFill="0" applyBorder="0" applyAlignment="0" applyProtection="0"/>
    <xf numFmtId="233" fontId="72" fillId="0" borderId="0" applyFont="0" applyFill="0" applyBorder="0" applyAlignment="0" applyProtection="0"/>
    <xf numFmtId="0" fontId="175" fillId="0" borderId="0">
      <alignment horizontal="left"/>
    </xf>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0" fontId="116" fillId="0" borderId="28"/>
    <xf numFmtId="164" fontId="176" fillId="0" borderId="0" applyProtection="0">
      <alignment horizontal="right"/>
    </xf>
    <xf numFmtId="164" fontId="69" fillId="0" borderId="0"/>
    <xf numFmtId="0" fontId="177" fillId="0" borderId="0" applyFill="0" applyBorder="0" applyProtection="0">
      <alignment horizontal="left"/>
    </xf>
    <xf numFmtId="0" fontId="161" fillId="0" borderId="0" applyFill="0" applyBorder="0" applyProtection="0">
      <alignment horizontal="left"/>
    </xf>
    <xf numFmtId="0" fontId="120" fillId="0" borderId="131" applyNumberFormat="0" applyAlignment="0" applyProtection="0"/>
    <xf numFmtId="0" fontId="72" fillId="84" borderId="0" applyNumberFormat="0" applyFont="0" applyBorder="0" applyAlignment="0" applyProtection="0"/>
    <xf numFmtId="0" fontId="34" fillId="86" borderId="27" applyNumberFormat="0" applyFont="0" applyBorder="0" applyAlignment="0" applyProtection="0">
      <alignment horizontal="center"/>
    </xf>
    <xf numFmtId="0" fontId="34" fillId="40" borderId="27" applyNumberFormat="0" applyFont="0" applyBorder="0" applyAlignment="0" applyProtection="0">
      <alignment horizontal="center"/>
    </xf>
    <xf numFmtId="0" fontId="72" fillId="0" borderId="132" applyNumberFormat="0" applyAlignment="0" applyProtection="0"/>
    <xf numFmtId="0" fontId="72" fillId="0" borderId="133" applyNumberFormat="0" applyAlignment="0" applyProtection="0"/>
    <xf numFmtId="0" fontId="120" fillId="0" borderId="134" applyNumberFormat="0" applyAlignment="0" applyProtection="0"/>
    <xf numFmtId="164" fontId="140" fillId="0" borderId="0">
      <alignment horizontal="right"/>
    </xf>
    <xf numFmtId="0" fontId="69" fillId="0" borderId="0"/>
    <xf numFmtId="0" fontId="178" fillId="0" borderId="0"/>
    <xf numFmtId="164" fontId="116" fillId="0" borderId="0">
      <alignment horizontal="right"/>
    </xf>
    <xf numFmtId="10" fontId="116" fillId="0" borderId="0">
      <alignment horizontal="right"/>
    </xf>
    <xf numFmtId="0" fontId="179" fillId="0" borderId="0" applyFont="0" applyFill="0" applyBorder="0" applyAlignment="0" applyProtection="0"/>
    <xf numFmtId="242" fontId="165" fillId="0" borderId="0" applyFill="0" applyBorder="0" applyAlignment="0" applyProtection="0"/>
    <xf numFmtId="243" fontId="64" fillId="0" borderId="0" applyFont="0" applyFill="0" applyBorder="0" applyProtection="0">
      <alignment horizontal="right"/>
    </xf>
    <xf numFmtId="164" fontId="72" fillId="0" borderId="0" applyProtection="0"/>
    <xf numFmtId="10" fontId="72" fillId="0" borderId="0" applyProtection="0"/>
    <xf numFmtId="9" fontId="75" fillId="0" borderId="29" applyNumberFormat="0" applyBorder="0"/>
    <xf numFmtId="164" fontId="176" fillId="0" borderId="0">
      <alignment horizontal="right"/>
    </xf>
    <xf numFmtId="0" fontId="180" fillId="0" borderId="0" applyFont="0" applyFill="0" applyBorder="0" applyAlignment="0" applyProtection="0">
      <alignment horizontal="center"/>
    </xf>
    <xf numFmtId="0" fontId="180" fillId="0" borderId="0" applyFont="0" applyFill="0" applyBorder="0" applyAlignment="0" applyProtection="0">
      <alignment horizontal="center"/>
    </xf>
    <xf numFmtId="0" fontId="180" fillId="0" borderId="0" applyFont="0" applyFill="0" applyBorder="0" applyAlignment="0" applyProtection="0">
      <alignment horizontal="center"/>
    </xf>
    <xf numFmtId="10" fontId="121" fillId="0" borderId="0"/>
    <xf numFmtId="9" fontId="121" fillId="0" borderId="0"/>
    <xf numFmtId="15" fontId="75" fillId="0" borderId="0" applyFont="0" applyFill="0" applyBorder="0" applyAlignment="0" applyProtection="0"/>
    <xf numFmtId="0" fontId="181" fillId="0" borderId="59">
      <alignment horizontal="center"/>
    </xf>
    <xf numFmtId="0" fontId="182" fillId="0" borderId="119"/>
    <xf numFmtId="198" fontId="183" fillId="0" borderId="0">
      <alignment horizontal="right"/>
    </xf>
    <xf numFmtId="0" fontId="72" fillId="0" borderId="0">
      <alignment vertical="top"/>
    </xf>
    <xf numFmtId="0" fontId="72" fillId="0" borderId="0">
      <alignment vertical="top"/>
    </xf>
    <xf numFmtId="165" fontId="6" fillId="0" borderId="0"/>
    <xf numFmtId="10" fontId="69" fillId="0" borderId="108"/>
    <xf numFmtId="10" fontId="6" fillId="0" borderId="0"/>
    <xf numFmtId="2" fontId="116" fillId="0" borderId="0">
      <alignment horizontal="right"/>
    </xf>
    <xf numFmtId="240" fontId="184" fillId="0" borderId="0" applyNumberFormat="0" applyFill="0" applyBorder="0" applyAlignment="0" applyProtection="0">
      <alignment horizontal="left"/>
    </xf>
    <xf numFmtId="244" fontId="60" fillId="0" borderId="0" applyNumberFormat="0" applyFill="0" applyBorder="0" applyAlignment="0" applyProtection="0">
      <alignment horizontal="left"/>
    </xf>
    <xf numFmtId="0" fontId="116" fillId="0" borderId="0">
      <alignment horizontal="right"/>
    </xf>
    <xf numFmtId="5" fontId="156" fillId="0" borderId="0">
      <alignment horizontal="right" vertical="center" wrapText="1"/>
    </xf>
    <xf numFmtId="1" fontId="185" fillId="5" borderId="0" applyNumberFormat="0" applyFont="0" applyFill="0" applyBorder="0" applyAlignment="0" applyProtection="0"/>
    <xf numFmtId="1" fontId="185" fillId="5" borderId="0" applyNumberFormat="0" applyFont="0" applyFill="0" applyBorder="0" applyAlignment="0" applyProtection="0"/>
    <xf numFmtId="1" fontId="185" fillId="5" borderId="0" applyNumberFormat="0" applyFont="0" applyFill="0" applyBorder="0" applyAlignment="0" applyProtection="0"/>
    <xf numFmtId="1" fontId="185" fillId="5" borderId="0" applyNumberFormat="0" applyFont="0" applyFill="0" applyBorder="0" applyAlignment="0" applyProtection="0"/>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72" fillId="0" borderId="0">
      <alignment horizontal="center"/>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72" fillId="0" borderId="0">
      <alignment horizontal="center"/>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202" fontId="186" fillId="0" borderId="0"/>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202" fontId="186" fillId="0" borderId="0"/>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protection locked="0"/>
    </xf>
    <xf numFmtId="0" fontId="186" fillId="0" borderId="117">
      <protection locked="0"/>
    </xf>
    <xf numFmtId="0" fontId="186" fillId="0" borderId="117">
      <protection locked="0"/>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0" fontId="186" fillId="0" borderId="117">
      <alignment horizontal="centerContinuous"/>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198" fontId="69" fillId="0" borderId="124">
      <alignment horizontal="right"/>
    </xf>
    <xf numFmtId="202" fontId="187" fillId="0" borderId="0">
      <protection locked="0"/>
    </xf>
    <xf numFmtId="0" fontId="188" fillId="87" borderId="0">
      <alignment vertical="center"/>
    </xf>
    <xf numFmtId="202" fontId="189" fillId="0" borderId="0"/>
    <xf numFmtId="37" fontId="189" fillId="0" borderId="0"/>
    <xf numFmtId="0" fontId="72" fillId="88" borderId="0" applyNumberFormat="0" applyFont="0" applyBorder="0" applyAlignment="0" applyProtection="0"/>
    <xf numFmtId="0" fontId="190" fillId="89" borderId="0" applyNumberFormat="0" applyFont="0" applyBorder="0" applyAlignment="0" applyProtection="0"/>
    <xf numFmtId="1" fontId="126" fillId="0" borderId="0" applyFill="0" applyBorder="0" applyAlignment="0" applyProtection="0"/>
    <xf numFmtId="198" fontId="182" fillId="0" borderId="135">
      <alignment horizontal="right"/>
    </xf>
    <xf numFmtId="165" fontId="116" fillId="0" borderId="124"/>
    <xf numFmtId="165" fontId="116" fillId="0" borderId="124"/>
    <xf numFmtId="198" fontId="116" fillId="0" borderId="124"/>
    <xf numFmtId="198" fontId="116" fillId="0" borderId="124"/>
    <xf numFmtId="43" fontId="116" fillId="0" borderId="124"/>
    <xf numFmtId="43" fontId="116" fillId="0" borderId="124"/>
    <xf numFmtId="0" fontId="191" fillId="0" borderId="117"/>
    <xf numFmtId="0" fontId="65" fillId="0" borderId="0">
      <alignment horizontal="centerContinuous"/>
    </xf>
    <xf numFmtId="0" fontId="75" fillId="0" borderId="0"/>
    <xf numFmtId="0" fontId="6" fillId="90" borderId="0"/>
    <xf numFmtId="240" fontId="34" fillId="84" borderId="0" applyNumberFormat="0" applyFont="0" applyBorder="0" applyAlignment="0">
      <protection hidden="1"/>
    </xf>
    <xf numFmtId="0" fontId="10" fillId="0" borderId="117"/>
    <xf numFmtId="0" fontId="8" fillId="91" borderId="0"/>
    <xf numFmtId="0" fontId="192" fillId="91" borderId="0"/>
    <xf numFmtId="0" fontId="193" fillId="0" borderId="136"/>
    <xf numFmtId="0" fontId="10" fillId="0" borderId="0"/>
    <xf numFmtId="0" fontId="10" fillId="0" borderId="123"/>
    <xf numFmtId="0" fontId="6" fillId="88" borderId="137" applyNumberFormat="0" applyFont="0">
      <alignment horizontal="left"/>
    </xf>
    <xf numFmtId="0" fontId="6" fillId="88" borderId="138" applyNumberFormat="0" applyFont="0"/>
    <xf numFmtId="0" fontId="6" fillId="88" borderId="139" applyNumberFormat="0" applyFont="0"/>
    <xf numFmtId="0" fontId="6" fillId="88" borderId="140" applyNumberFormat="0" applyFont="0"/>
    <xf numFmtId="0" fontId="6" fillId="92" borderId="140" applyNumberFormat="0" applyFont="0">
      <alignment horizontal="center" vertic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195" fillId="80" borderId="140" applyNumberFormat="0">
      <alignment horizontal="center" vertical="center"/>
    </xf>
    <xf numFmtId="0" fontId="195" fillId="94" borderId="140" applyNumberFormat="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3" fillId="95" borderId="0" applyNumberFormat="0" applyBorder="0" applyAlignment="0" applyProtection="0"/>
    <xf numFmtId="0" fontId="63" fillId="95" borderId="0" applyNumberFormat="0" applyBorder="0" applyAlignment="0" applyProtection="0"/>
    <xf numFmtId="0" fontId="196" fillId="95" borderId="0" applyNumberFormat="0" applyBorder="0" applyProtection="0">
      <alignment horizontal="center"/>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3" fillId="80" borderId="0" applyNumberFormat="0" applyAlignment="0" applyProtection="0"/>
    <xf numFmtId="0" fontId="63" fillId="80" borderId="0" applyNumberFormat="0" applyAlignment="0" applyProtection="0"/>
    <xf numFmtId="0" fontId="197" fillId="90" borderId="0" applyNumberFormat="0" applyBorder="0" applyAlignment="0" applyProtection="0"/>
    <xf numFmtId="0" fontId="6" fillId="80" borderId="141" applyNumberFormat="0" applyFont="0" applyProtection="0">
      <alignment horizontal="left" vertical="center"/>
    </xf>
    <xf numFmtId="0" fontId="6" fillId="80" borderId="142" applyNumberFormat="0" applyProtection="0">
      <alignment horizontal="center" vertical="center"/>
    </xf>
    <xf numFmtId="0" fontId="6" fillId="80" borderId="143" applyNumberFormat="0" applyProtection="0">
      <alignment horizontal="center" vertical="center"/>
    </xf>
    <xf numFmtId="0" fontId="6" fillId="80" borderId="144" applyNumberFormat="0" applyProtection="0">
      <alignment horizontal="center" vertical="center"/>
    </xf>
    <xf numFmtId="0" fontId="6" fillId="96" borderId="141" applyNumberFormat="0" applyFont="0" applyProtection="0">
      <alignment horizontal="left" vertical="center"/>
    </xf>
    <xf numFmtId="0" fontId="6" fillId="96" borderId="142" applyNumberFormat="0" applyProtection="0">
      <alignment horizontal="center" vertical="center"/>
    </xf>
    <xf numFmtId="0" fontId="6" fillId="96" borderId="143" applyNumberFormat="0" applyProtection="0">
      <alignment horizontal="center" vertical="center"/>
    </xf>
    <xf numFmtId="0" fontId="6" fillId="96" borderId="144" applyNumberFormat="0" applyProtection="0">
      <alignment horizontal="center" vertical="center"/>
    </xf>
    <xf numFmtId="0" fontId="6" fillId="90" borderId="144" applyNumberFormat="0" applyFont="0" applyProtection="0">
      <alignment horizontal="center" vertical="center"/>
    </xf>
    <xf numFmtId="0" fontId="195" fillId="80" borderId="144" applyNumberFormat="0" applyProtection="0">
      <alignment horizontal="center" vertical="center"/>
    </xf>
    <xf numFmtId="0" fontId="195" fillId="96" borderId="144" applyNumberFormat="0" applyProtection="0">
      <alignment horizontal="center" vertical="center"/>
    </xf>
    <xf numFmtId="0" fontId="6" fillId="0" borderId="145" applyNumberFormat="0" applyFont="0" applyFill="0" applyAlignment="0" applyProtection="0"/>
    <xf numFmtId="0" fontId="6" fillId="0" borderId="146" applyNumberFormat="0" applyFont="0" applyFill="0" applyAlignment="0" applyProtection="0"/>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80" borderId="147" applyNumberFormat="0"/>
    <xf numFmtId="0" fontId="6" fillId="80" borderId="147" applyNumberFormat="0"/>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3" fillId="80" borderId="0" applyNumberFormat="0" applyAlignment="0" applyProtection="0"/>
    <xf numFmtId="0" fontId="63" fillId="80" borderId="0" applyNumberFormat="0" applyAlignment="0" applyProtection="0"/>
    <xf numFmtId="0" fontId="6" fillId="80" borderId="148" applyNumberFormat="0"/>
    <xf numFmtId="0" fontId="6" fillId="80" borderId="148" applyNumberFormat="0"/>
    <xf numFmtId="0" fontId="6" fillId="80" borderId="137" applyNumberFormat="0" applyFont="0" applyProtection="0">
      <alignment horizontal="left" vertical="center"/>
    </xf>
    <xf numFmtId="0" fontId="6" fillId="80" borderId="149" applyNumberFormat="0"/>
    <xf numFmtId="0" fontId="6" fillId="80" borderId="149" applyNumberFormat="0"/>
    <xf numFmtId="0" fontId="6" fillId="80" borderId="139" applyNumberFormat="0" applyProtection="0">
      <alignment horizontal="center" vertical="center"/>
    </xf>
    <xf numFmtId="0" fontId="6" fillId="80" borderId="150" applyNumberFormat="0"/>
    <xf numFmtId="0" fontId="6" fillId="80" borderId="150" applyNumberFormat="0"/>
    <xf numFmtId="0" fontId="6" fillId="88" borderId="137" applyNumberFormat="0" applyFont="0" applyProtection="0">
      <alignment horizontal="left" vertical="center"/>
    </xf>
    <xf numFmtId="0" fontId="6" fillId="80" borderId="145" applyNumberFormat="0"/>
    <xf numFmtId="0" fontId="6" fillId="80" borderId="145" applyNumberFormat="0"/>
    <xf numFmtId="0" fontId="6" fillId="88" borderId="139" applyNumberFormat="0" applyProtection="0">
      <alignment horizontal="center" vertical="center"/>
    </xf>
    <xf numFmtId="0" fontId="6" fillId="80" borderId="151" applyNumberFormat="0"/>
    <xf numFmtId="0" fontId="6" fillId="80" borderId="151" applyNumberFormat="0"/>
    <xf numFmtId="0" fontId="6" fillId="92" borderId="140" applyNumberFormat="0" applyFont="0" applyProtection="0">
      <alignment horizontal="center" vertical="center"/>
    </xf>
    <xf numFmtId="0" fontId="6" fillId="80" borderId="152" applyNumberFormat="0"/>
    <xf numFmtId="0" fontId="6" fillId="80" borderId="152" applyNumberFormat="0"/>
    <xf numFmtId="0" fontId="6" fillId="90" borderId="144"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3" fillId="80" borderId="0" applyNumberFormat="0" applyAlignment="0" applyProtection="0"/>
    <xf numFmtId="0" fontId="63" fillId="80" borderId="0" applyNumberFormat="0" applyAlignment="0" applyProtection="0"/>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3" fillId="80" borderId="0" applyNumberFormat="0" applyAlignment="0" applyProtection="0"/>
    <xf numFmtId="0" fontId="63" fillId="80" borderId="0" applyNumberFormat="0" applyAlignment="0" applyProtection="0"/>
    <xf numFmtId="0" fontId="6" fillId="94" borderId="137" applyNumberFormat="0">
      <alignment horizontal="left" vertical="center"/>
    </xf>
    <xf numFmtId="0" fontId="63" fillId="80" borderId="0" applyNumberFormat="0" applyAlignment="0" applyProtection="0"/>
    <xf numFmtId="0" fontId="63" fillId="80" borderId="0" applyNumberFormat="0" applyAlignment="0" applyProtection="0"/>
    <xf numFmtId="0" fontId="6" fillId="80" borderId="138" applyNumberForma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3" fillId="80" borderId="0" applyNumberFormat="0" applyAlignment="0" applyProtection="0"/>
    <xf numFmtId="0" fontId="63" fillId="80" borderId="0" applyNumberFormat="0" applyAlignment="0" applyProtection="0"/>
    <xf numFmtId="0" fontId="6" fillId="88" borderId="138" applyNumberForma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3" fillId="80" borderId="0" applyNumberFormat="0" applyAlignment="0" applyProtection="0"/>
    <xf numFmtId="0" fontId="63" fillId="80" borderId="0" applyNumberFormat="0" applyAlignment="0" applyProtection="0"/>
    <xf numFmtId="0" fontId="6" fillId="92" borderId="140" applyNumberFormat="0" applyFont="0" applyProtection="0">
      <alignment horizontal="center" vertical="center"/>
    </xf>
    <xf numFmtId="0" fontId="6" fillId="80" borderId="137" applyNumberFormat="0" applyFont="0" applyProtection="0">
      <alignment horizontal="left"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41" applyNumberFormat="0" applyFont="0" applyProtection="0">
      <alignment horizontal="left" vertical="center"/>
    </xf>
    <xf numFmtId="0" fontId="6" fillId="80" borderId="142" applyNumberFormat="0" applyProtection="0">
      <alignment horizontal="center" vertical="center"/>
    </xf>
    <xf numFmtId="0" fontId="6" fillId="80" borderId="143" applyNumberFormat="0" applyProtection="0">
      <alignment horizontal="center" vertical="center"/>
    </xf>
    <xf numFmtId="0" fontId="6" fillId="80" borderId="144" applyNumberFormat="0" applyProtection="0">
      <alignment horizontal="center" vertical="center"/>
    </xf>
    <xf numFmtId="0" fontId="6" fillId="96" borderId="141" applyNumberFormat="0" applyFont="0" applyProtection="0">
      <alignment horizontal="left" vertical="center"/>
    </xf>
    <xf numFmtId="0" fontId="6" fillId="96" borderId="142" applyNumberFormat="0" applyProtection="0">
      <alignment horizontal="center" vertical="center"/>
    </xf>
    <xf numFmtId="0" fontId="6" fillId="96" borderId="143" applyNumberFormat="0" applyProtection="0">
      <alignment horizontal="center" vertical="center"/>
    </xf>
    <xf numFmtId="0" fontId="6" fillId="96" borderId="144" applyNumberFormat="0" applyProtection="0">
      <alignment horizontal="center" vertical="center"/>
    </xf>
    <xf numFmtId="0" fontId="6" fillId="90" borderId="144" applyNumberFormat="0" applyFont="0" applyProtection="0">
      <alignment horizontal="center" vertical="center"/>
    </xf>
    <xf numFmtId="0" fontId="195" fillId="80" borderId="144" applyNumberFormat="0" applyProtection="0">
      <alignment horizontal="center" vertical="center"/>
    </xf>
    <xf numFmtId="0" fontId="195" fillId="96" borderId="144" applyNumberFormat="0" applyProtection="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80" borderId="138" applyNumberFormat="0" applyProtection="0">
      <alignment horizontal="center" vertical="center"/>
    </xf>
    <xf numFmtId="0" fontId="6" fillId="80" borderId="139" applyNumberFormat="0" applyProtection="0">
      <alignment horizontal="center" vertical="center"/>
    </xf>
    <xf numFmtId="0" fontId="6" fillId="80" borderId="140" applyNumberFormat="0" applyProtection="0">
      <alignment horizontal="center" vertical="center"/>
    </xf>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197" fillId="90" borderId="0" applyNumberFormat="0" applyBorder="0" applyAlignment="0" applyProtection="0"/>
    <xf numFmtId="0" fontId="197" fillId="90" borderId="0" applyNumberFormat="0" applyBorder="0" applyAlignment="0" applyProtection="0"/>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6" fillId="80" borderId="147" applyNumberFormat="0" applyFont="0" applyProtection="0">
      <alignment horizontal="right"/>
    </xf>
    <xf numFmtId="0" fontId="6" fillId="97" borderId="147" applyNumberFormat="0" applyFont="0" applyProtection="0">
      <alignment horizontal="right"/>
    </xf>
    <xf numFmtId="0" fontId="6" fillId="80" borderId="147" applyNumberFormat="0" applyFont="0" applyProtection="0">
      <alignment horizontal="center"/>
    </xf>
    <xf numFmtId="0" fontId="6" fillId="97" borderId="147" applyNumberFormat="0" applyFont="0" applyProtection="0">
      <alignment horizontal="center"/>
    </xf>
    <xf numFmtId="0" fontId="6" fillId="0" borderId="153" applyNumberFormat="0" applyFont="0" applyFill="0" applyAlignment="0" applyProtection="0"/>
    <xf numFmtId="0" fontId="6" fillId="0" borderId="147" applyNumberFormat="0" applyFont="0" applyFill="0" applyAlignment="0" applyProtection="0"/>
    <xf numFmtId="0" fontId="6" fillId="0" borderId="149" applyNumberFormat="0" applyFont="0" applyFill="0" applyAlignment="0" applyProtection="0"/>
    <xf numFmtId="245" fontId="6" fillId="97" borderId="147" applyFont="0" applyProtection="0">
      <alignment horizontal="left"/>
    </xf>
    <xf numFmtId="245" fontId="6" fillId="80" borderId="147" applyFont="0" applyProtection="0">
      <alignment horizontal="left"/>
    </xf>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6" fontId="6" fillId="0" borderId="147"/>
    <xf numFmtId="246" fontId="6" fillId="0" borderId="147"/>
    <xf numFmtId="246" fontId="6" fillId="0" borderId="0" applyBorder="0"/>
    <xf numFmtId="246" fontId="6" fillId="0" borderId="0" applyBorder="0"/>
    <xf numFmtId="246" fontId="6" fillId="0" borderId="152"/>
    <xf numFmtId="246" fontId="6" fillId="0" borderId="152"/>
    <xf numFmtId="246" fontId="6" fillId="88" borderId="147"/>
    <xf numFmtId="246" fontId="6" fillId="88" borderId="147"/>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7" fontId="6" fillId="88" borderId="147"/>
    <xf numFmtId="247" fontId="6" fillId="88" borderId="147"/>
    <xf numFmtId="247" fontId="6" fillId="0" borderId="147"/>
    <xf numFmtId="247" fontId="6" fillId="0" borderId="147"/>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6" fontId="6" fillId="0" borderId="148"/>
    <xf numFmtId="246" fontId="6" fillId="0" borderId="148"/>
    <xf numFmtId="246" fontId="6" fillId="0" borderId="149"/>
    <xf numFmtId="246" fontId="6" fillId="0" borderId="149"/>
    <xf numFmtId="246" fontId="6" fillId="0" borderId="154"/>
    <xf numFmtId="246" fontId="6" fillId="0" borderId="154"/>
    <xf numFmtId="247" fontId="6" fillId="0" borderId="148"/>
    <xf numFmtId="247" fontId="6" fillId="0" borderId="148"/>
    <xf numFmtId="247" fontId="6" fillId="0" borderId="149"/>
    <xf numFmtId="247" fontId="6" fillId="0" borderId="149"/>
    <xf numFmtId="247" fontId="6" fillId="0" borderId="154"/>
    <xf numFmtId="247" fontId="6" fillId="0" borderId="154"/>
    <xf numFmtId="248" fontId="6" fillId="0" borderId="148"/>
    <xf numFmtId="248" fontId="6" fillId="0" borderId="148"/>
    <xf numFmtId="248" fontId="6" fillId="0" borderId="149"/>
    <xf numFmtId="248" fontId="6" fillId="0" borderId="149"/>
    <xf numFmtId="248" fontId="6" fillId="0" borderId="154"/>
    <xf numFmtId="248" fontId="6" fillId="0" borderId="154"/>
    <xf numFmtId="0" fontId="6" fillId="80" borderId="138" applyNumberFormat="0" applyFont="0"/>
    <xf numFmtId="0" fontId="6" fillId="80" borderId="138" applyNumberFormat="0" applyFont="0"/>
    <xf numFmtId="0" fontId="6" fillId="88" borderId="138" applyNumberFormat="0" applyFont="0"/>
    <xf numFmtId="0" fontId="6" fillId="88" borderId="138" applyNumberFormat="0" applyFont="0"/>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8" fontId="6" fillId="0" borderId="148"/>
    <xf numFmtId="248" fontId="6" fillId="0" borderId="148"/>
    <xf numFmtId="248" fontId="6" fillId="0" borderId="149"/>
    <xf numFmtId="248" fontId="6" fillId="0" borderId="149"/>
    <xf numFmtId="248" fontId="6" fillId="0" borderId="154"/>
    <xf numFmtId="248" fontId="6" fillId="0" borderId="154"/>
    <xf numFmtId="0" fontId="6" fillId="0" borderId="0" applyNumberFormat="0" applyBorder="0"/>
    <xf numFmtId="0" fontId="6" fillId="0" borderId="0" applyNumberFormat="0" applyBorder="0"/>
    <xf numFmtId="0" fontId="198" fillId="88" borderId="148" applyNumberFormat="0">
      <alignment horizontal="right"/>
    </xf>
    <xf numFmtId="0" fontId="198" fillId="88" borderId="149" applyNumberFormat="0">
      <alignment horizontal="right"/>
    </xf>
    <xf numFmtId="0" fontId="198" fillId="88" borderId="154" applyNumberFormat="0">
      <alignment horizontal="right"/>
    </xf>
    <xf numFmtId="0" fontId="198" fillId="88" borderId="109" applyNumberFormat="0"/>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0" fontId="6" fillId="0" borderId="153" applyNumberFormat="0"/>
    <xf numFmtId="0" fontId="6" fillId="0" borderId="153" applyNumberFormat="0"/>
    <xf numFmtId="246" fontId="6" fillId="0" borderId="0" applyBorder="0"/>
    <xf numFmtId="246" fontId="6" fillId="0" borderId="0" applyBorder="0"/>
    <xf numFmtId="246" fontId="6" fillId="0" borderId="152"/>
    <xf numFmtId="246" fontId="6" fillId="0" borderId="152"/>
    <xf numFmtId="246" fontId="6" fillId="88" borderId="147"/>
    <xf numFmtId="246" fontId="6" fillId="88" borderId="147"/>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7" fontId="6" fillId="88" borderId="147"/>
    <xf numFmtId="247" fontId="6" fillId="88" borderId="147"/>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92" borderId="0" applyNumberFormat="0" applyBorder="0"/>
    <xf numFmtId="0" fontId="6" fillId="92" borderId="0" applyNumberFormat="0" applyBorder="0"/>
    <xf numFmtId="0" fontId="6" fillId="0" borderId="153" applyNumberFormat="0"/>
    <xf numFmtId="0" fontId="6" fillId="0" borderId="153" applyNumberFormat="0"/>
    <xf numFmtId="0" fontId="6" fillId="0" borderId="147" applyNumberFormat="0"/>
    <xf numFmtId="0" fontId="6" fillId="0" borderId="147" applyNumberFormat="0"/>
    <xf numFmtId="246" fontId="6" fillId="0" borderId="148"/>
    <xf numFmtId="246" fontId="6" fillId="0" borderId="148"/>
    <xf numFmtId="246" fontId="6" fillId="0" borderId="149"/>
    <xf numFmtId="246" fontId="6" fillId="0" borderId="149"/>
    <xf numFmtId="246" fontId="6" fillId="0" borderId="154"/>
    <xf numFmtId="246" fontId="6" fillId="0" borderId="154"/>
    <xf numFmtId="247" fontId="6" fillId="0" borderId="148"/>
    <xf numFmtId="247" fontId="6" fillId="0" borderId="148"/>
    <xf numFmtId="247" fontId="6" fillId="0" borderId="149"/>
    <xf numFmtId="247" fontId="6" fillId="0" borderId="149"/>
    <xf numFmtId="247" fontId="6" fillId="0" borderId="154"/>
    <xf numFmtId="247" fontId="6" fillId="0" borderId="154"/>
    <xf numFmtId="0" fontId="6" fillId="0" borderId="0" applyNumberFormat="0" applyBorder="0"/>
    <xf numFmtId="0" fontId="6" fillId="0" borderId="0" applyNumberFormat="0" applyBorder="0"/>
    <xf numFmtId="0" fontId="6" fillId="0" borderId="129" applyNumberFormat="0">
      <alignment horizontal="center"/>
    </xf>
    <xf numFmtId="0" fontId="6" fillId="0" borderId="129" applyNumberFormat="0">
      <alignment horizontal="center"/>
    </xf>
    <xf numFmtId="0" fontId="198" fillId="88" borderId="109" applyNumberFormat="0"/>
    <xf numFmtId="0" fontId="11" fillId="0" borderId="148" applyNumberFormat="0">
      <alignment horizontal="right"/>
    </xf>
    <xf numFmtId="0" fontId="6" fillId="0" borderId="150" applyNumberFormat="0"/>
    <xf numFmtId="0" fontId="6" fillId="0" borderId="150" applyNumberFormat="0"/>
    <xf numFmtId="0" fontId="6" fillId="0" borderId="151" applyNumberFormat="0"/>
    <xf numFmtId="0" fontId="6" fillId="0" borderId="151" applyNumberFormat="0"/>
    <xf numFmtId="0" fontId="6" fillId="0" borderId="147" applyNumberFormat="0"/>
    <xf numFmtId="0" fontId="6" fillId="0" borderId="147" applyNumberFormat="0"/>
    <xf numFmtId="0" fontId="6" fillId="0" borderId="152" applyNumberFormat="0"/>
    <xf numFmtId="0" fontId="6" fillId="0" borderId="152" applyNumberFormat="0"/>
    <xf numFmtId="0" fontId="6" fillId="0" borderId="145" applyNumberFormat="0"/>
    <xf numFmtId="0" fontId="6" fillId="0" borderId="145" applyNumberFormat="0"/>
    <xf numFmtId="0" fontId="6" fillId="0" borderId="146" applyNumberFormat="0"/>
    <xf numFmtId="0" fontId="6" fillId="0" borderId="146" applyNumberFormat="0"/>
    <xf numFmtId="247" fontId="6" fillId="0" borderId="152"/>
    <xf numFmtId="247" fontId="6" fillId="0" borderId="152"/>
    <xf numFmtId="247" fontId="6" fillId="0" borderId="0" applyBorder="0"/>
    <xf numFmtId="247" fontId="6" fillId="0" borderId="0" applyBorder="0"/>
    <xf numFmtId="247" fontId="6" fillId="88" borderId="0" applyBorder="0"/>
    <xf numFmtId="247" fontId="6" fillId="88" borderId="0" applyBorder="0"/>
    <xf numFmtId="247" fontId="6" fillId="88" borderId="152"/>
    <xf numFmtId="247" fontId="6" fillId="88" borderId="152"/>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0" fontId="11" fillId="0" borderId="147" applyNumberFormat="0">
      <alignment horizontal="right"/>
    </xf>
    <xf numFmtId="0" fontId="11" fillId="88" borderId="147" applyNumberFormat="0">
      <alignment horizontal="right"/>
    </xf>
    <xf numFmtId="0" fontId="6" fillId="0" borderId="153" applyNumberFormat="0"/>
    <xf numFmtId="0" fontId="6" fillId="0" borderId="153" applyNumberFormat="0"/>
    <xf numFmtId="0" fontId="6" fillId="92" borderId="0" applyNumberFormat="0" applyBorder="0"/>
    <xf numFmtId="0" fontId="6" fillId="92" borderId="0" applyNumberFormat="0" applyBorder="0"/>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8" fontId="6" fillId="0" borderId="152"/>
    <xf numFmtId="248" fontId="6" fillId="0" borderId="152"/>
    <xf numFmtId="248" fontId="6" fillId="0" borderId="0" applyBorder="0"/>
    <xf numFmtId="248" fontId="6" fillId="0" borderId="0" applyBorder="0"/>
    <xf numFmtId="248" fontId="6" fillId="88" borderId="0" applyBorder="0"/>
    <xf numFmtId="248" fontId="6" fillId="88" borderId="0" applyBorder="0"/>
    <xf numFmtId="248" fontId="6" fillId="88" borderId="152"/>
    <xf numFmtId="248" fontId="6" fillId="88" borderId="152"/>
    <xf numFmtId="248" fontId="6" fillId="88" borderId="147"/>
    <xf numFmtId="248" fontId="6" fillId="88" borderId="147"/>
    <xf numFmtId="248" fontId="6" fillId="0" borderId="147"/>
    <xf numFmtId="248" fontId="6" fillId="0" borderId="147"/>
    <xf numFmtId="0" fontId="11" fillId="0" borderId="147" applyNumberFormat="0">
      <alignment horizontal="right"/>
    </xf>
    <xf numFmtId="0" fontId="11" fillId="88" borderId="147" applyNumberFormat="0">
      <alignment horizontal="right"/>
    </xf>
    <xf numFmtId="248" fontId="6" fillId="0" borderId="148"/>
    <xf numFmtId="248" fontId="6" fillId="0" borderId="148"/>
    <xf numFmtId="248" fontId="6" fillId="0" borderId="149"/>
    <xf numFmtId="248" fontId="6" fillId="0" borderId="149"/>
    <xf numFmtId="248" fontId="6" fillId="0" borderId="154"/>
    <xf numFmtId="248" fontId="6" fillId="0" borderId="154"/>
    <xf numFmtId="249" fontId="11" fillId="0" borderId="147">
      <alignment horizontal="right"/>
    </xf>
    <xf numFmtId="249" fontId="11" fillId="88" borderId="147">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248" fontId="6" fillId="88" borderId="147"/>
    <xf numFmtId="248" fontId="6" fillId="88" borderId="147"/>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198" fillId="88" borderId="148" applyNumberFormat="0">
      <alignment horizontal="right"/>
    </xf>
    <xf numFmtId="0" fontId="198" fillId="88" borderId="149" applyNumberFormat="0">
      <alignment horizontal="right"/>
    </xf>
    <xf numFmtId="0" fontId="11" fillId="0" borderId="147" applyNumberFormat="0">
      <alignment horizontal="right"/>
    </xf>
    <xf numFmtId="0" fontId="11" fillId="88" borderId="147" applyNumberFormat="0">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248" fontId="6" fillId="88" borderId="147"/>
    <xf numFmtId="248" fontId="6" fillId="88" borderId="147"/>
    <xf numFmtId="248" fontId="63" fillId="92" borderId="147"/>
    <xf numFmtId="248" fontId="63" fillId="92" borderId="152"/>
    <xf numFmtId="247" fontId="63" fillId="92" borderId="147"/>
    <xf numFmtId="246" fontId="63" fillId="92" borderId="147"/>
    <xf numFmtId="246" fontId="63" fillId="92" borderId="152"/>
    <xf numFmtId="0" fontId="63" fillId="92" borderId="147" applyNumberFormat="0">
      <alignment horizontal="right"/>
    </xf>
    <xf numFmtId="0" fontId="6" fillId="0" borderId="0" applyNumberFormat="0" applyFont="0" applyFill="0" applyBorder="0" applyAlignment="0" applyProtection="0"/>
    <xf numFmtId="0" fontId="6" fillId="0" borderId="0" applyNumberFormat="0" applyBorder="0"/>
    <xf numFmtId="0" fontId="6" fillId="0" borderId="0" applyNumberFormat="0" applyBorder="0"/>
    <xf numFmtId="0" fontId="6" fillId="0" borderId="129" applyNumberFormat="0">
      <alignment horizontal="center"/>
    </xf>
    <xf numFmtId="0" fontId="6" fillId="0" borderId="129" applyNumberFormat="0">
      <alignment horizontal="center"/>
    </xf>
    <xf numFmtId="0" fontId="198" fillId="88" borderId="109" applyNumberFormat="0"/>
    <xf numFmtId="0" fontId="11" fillId="0" borderId="148" applyNumberFormat="0">
      <alignment horizontal="right"/>
    </xf>
    <xf numFmtId="0" fontId="11" fillId="0" borderId="149" applyNumberFormat="0">
      <alignment horizontal="right"/>
    </xf>
    <xf numFmtId="0" fontId="11" fillId="0" borderId="154" applyNumberFormat="0">
      <alignment horizontal="right"/>
    </xf>
    <xf numFmtId="246" fontId="6" fillId="0" borderId="0" applyBorder="0"/>
    <xf numFmtId="246" fontId="6" fillId="0" borderId="0" applyBorder="0"/>
    <xf numFmtId="246" fontId="6" fillId="0" borderId="152"/>
    <xf numFmtId="246" fontId="6" fillId="0" borderId="152"/>
    <xf numFmtId="246" fontId="6" fillId="88" borderId="0" applyBorder="0"/>
    <xf numFmtId="246" fontId="6" fillId="88" borderId="0" applyBorder="0"/>
    <xf numFmtId="246" fontId="6" fillId="88" borderId="152"/>
    <xf numFmtId="246" fontId="6" fillId="88" borderId="152"/>
    <xf numFmtId="247" fontId="6" fillId="0" borderId="152"/>
    <xf numFmtId="247" fontId="6" fillId="0" borderId="152"/>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0" borderId="147" applyNumberFormat="0"/>
    <xf numFmtId="0" fontId="6" fillId="0" borderId="147" applyNumberFormat="0"/>
    <xf numFmtId="0" fontId="6" fillId="0" borderId="148" applyNumberFormat="0"/>
    <xf numFmtId="0" fontId="6" fillId="0" borderId="148" applyNumberFormat="0"/>
    <xf numFmtId="0" fontId="6" fillId="0" borderId="149" applyNumberFormat="0"/>
    <xf numFmtId="0" fontId="6" fillId="0" borderId="149" applyNumberFormat="0"/>
    <xf numFmtId="245" fontId="6" fillId="88" borderId="147">
      <alignment horizontal="left"/>
    </xf>
    <xf numFmtId="245" fontId="6" fillId="88" borderId="147">
      <alignment horizontal="left"/>
    </xf>
    <xf numFmtId="245" fontId="6" fillId="80" borderId="147">
      <alignment horizontal="left"/>
    </xf>
    <xf numFmtId="245" fontId="6" fillId="80" borderId="147">
      <alignment horizontal="left"/>
    </xf>
    <xf numFmtId="248" fontId="6" fillId="80" borderId="154"/>
    <xf numFmtId="248" fontId="6" fillId="80" borderId="154"/>
    <xf numFmtId="0" fontId="198" fillId="98" borderId="109" applyNumberFormat="0"/>
    <xf numFmtId="0" fontId="11" fillId="80" borderId="148" applyNumberFormat="0">
      <alignment horizontal="right"/>
    </xf>
    <xf numFmtId="0" fontId="11" fillId="80" borderId="149" applyNumberFormat="0">
      <alignment horizontal="right"/>
    </xf>
    <xf numFmtId="0" fontId="11" fillId="80" borderId="154" applyNumberFormat="0">
      <alignment horizontal="right"/>
    </xf>
    <xf numFmtId="0" fontId="11" fillId="88" borderId="147" applyNumberFormat="0">
      <alignment horizontal="right"/>
    </xf>
    <xf numFmtId="0" fontId="11" fillId="80" borderId="147" applyNumberFormat="0">
      <alignment horizontal="right"/>
    </xf>
    <xf numFmtId="247" fontId="6" fillId="88" borderId="0"/>
    <xf numFmtId="247" fontId="6" fillId="88" borderId="0"/>
    <xf numFmtId="247" fontId="6" fillId="88" borderId="152"/>
    <xf numFmtId="247" fontId="6" fillId="88" borderId="152"/>
    <xf numFmtId="247" fontId="6" fillId="88" borderId="147"/>
    <xf numFmtId="247" fontId="6" fillId="88" borderId="147"/>
    <xf numFmtId="247" fontId="6" fillId="80" borderId="0"/>
    <xf numFmtId="247" fontId="6" fillId="80" borderId="0"/>
    <xf numFmtId="247" fontId="6" fillId="80" borderId="152"/>
    <xf numFmtId="247" fontId="6" fillId="80" borderId="152"/>
    <xf numFmtId="247" fontId="6" fillId="80" borderId="147"/>
    <xf numFmtId="247" fontId="6" fillId="80" borderId="147"/>
    <xf numFmtId="247" fontId="6" fillId="80" borderId="148"/>
    <xf numFmtId="247" fontId="6" fillId="80" borderId="148"/>
    <xf numFmtId="247" fontId="6" fillId="80" borderId="149"/>
    <xf numFmtId="247" fontId="6" fillId="80" borderId="149"/>
    <xf numFmtId="247" fontId="6" fillId="80" borderId="154"/>
    <xf numFmtId="247" fontId="6" fillId="80" borderId="154"/>
    <xf numFmtId="0" fontId="6" fillId="80" borderId="137" applyNumberFormat="0" applyFont="0" applyAlignment="0" applyProtection="0"/>
    <xf numFmtId="0" fontId="6" fillId="80" borderId="138" applyNumberFormat="0" applyFont="0" applyAlignment="0" applyProtection="0"/>
    <xf numFmtId="0" fontId="6" fillId="80" borderId="139" applyNumberFormat="0" applyFont="0" applyAlignment="0" applyProtection="0"/>
    <xf numFmtId="0" fontId="6" fillId="80" borderId="140" applyNumberFormat="0" applyFont="0" applyAlignment="0" applyProtection="0"/>
    <xf numFmtId="0" fontId="6" fillId="44" borderId="137" applyNumberFormat="0" applyFont="0" applyAlignment="0" applyProtection="0"/>
    <xf numFmtId="0" fontId="6" fillId="44" borderId="138" applyNumberFormat="0" applyFont="0" applyAlignment="0" applyProtection="0"/>
    <xf numFmtId="0" fontId="6" fillId="44" borderId="139" applyNumberFormat="0" applyFont="0" applyAlignment="0" applyProtection="0"/>
    <xf numFmtId="0" fontId="6" fillId="44" borderId="140" applyNumberFormat="0" applyFont="0" applyAlignment="0" applyProtection="0"/>
    <xf numFmtId="249" fontId="11" fillId="0" borderId="147">
      <alignment horizontal="right"/>
    </xf>
    <xf numFmtId="246" fontId="6" fillId="88" borderId="0"/>
    <xf numFmtId="246" fontId="6" fillId="88" borderId="0"/>
    <xf numFmtId="246" fontId="6" fillId="88" borderId="152"/>
    <xf numFmtId="246" fontId="6" fillId="88" borderId="152"/>
    <xf numFmtId="246" fontId="6" fillId="88" borderId="147"/>
    <xf numFmtId="246" fontId="6" fillId="88" borderId="147"/>
    <xf numFmtId="246" fontId="6" fillId="80" borderId="0"/>
    <xf numFmtId="246" fontId="6" fillId="80" borderId="0"/>
    <xf numFmtId="246" fontId="6" fillId="80" borderId="152"/>
    <xf numFmtId="246" fontId="6" fillId="80" borderId="152"/>
    <xf numFmtId="246" fontId="6" fillId="80" borderId="147"/>
    <xf numFmtId="246" fontId="6" fillId="80" borderId="147"/>
    <xf numFmtId="246" fontId="6" fillId="80" borderId="148"/>
    <xf numFmtId="246" fontId="6" fillId="80" borderId="148"/>
    <xf numFmtId="246" fontId="6" fillId="80" borderId="149"/>
    <xf numFmtId="246" fontId="6" fillId="80" borderId="149"/>
    <xf numFmtId="246" fontId="6" fillId="80" borderId="154"/>
    <xf numFmtId="246" fontId="6" fillId="80" borderId="154"/>
    <xf numFmtId="0" fontId="6" fillId="0" borderId="153" applyNumberFormat="0"/>
    <xf numFmtId="0" fontId="6" fillId="0" borderId="153" applyNumberFormat="0"/>
    <xf numFmtId="0" fontId="6" fillId="0" borderId="0" applyNumberFormat="0"/>
    <xf numFmtId="0" fontId="6" fillId="0" borderId="0" applyNumberFormat="0"/>
    <xf numFmtId="0" fontId="6" fillId="0" borderId="150" applyNumberFormat="0"/>
    <xf numFmtId="0" fontId="6" fillId="0" borderId="150" applyNumberFormat="0"/>
    <xf numFmtId="0" fontId="6" fillId="0" borderId="151" applyNumberFormat="0"/>
    <xf numFmtId="0" fontId="6" fillId="0" borderId="151" applyNumberFormat="0"/>
    <xf numFmtId="0" fontId="6" fillId="0" borderId="147" applyNumberFormat="0"/>
    <xf numFmtId="0" fontId="6" fillId="0" borderId="147" applyNumberFormat="0"/>
    <xf numFmtId="0" fontId="6" fillId="0" borderId="152" applyNumberFormat="0"/>
    <xf numFmtId="0" fontId="6" fillId="0" borderId="152" applyNumberFormat="0"/>
    <xf numFmtId="0" fontId="6" fillId="0" borderId="145" applyNumberFormat="0"/>
    <xf numFmtId="0" fontId="6" fillId="0" borderId="145" applyNumberFormat="0"/>
    <xf numFmtId="0" fontId="6" fillId="0" borderId="146" applyNumberFormat="0"/>
    <xf numFmtId="0" fontId="6" fillId="0" borderId="146" applyNumberFormat="0"/>
    <xf numFmtId="0" fontId="11" fillId="0" borderId="147" applyNumberFormat="0">
      <alignment horizontal="right"/>
    </xf>
    <xf numFmtId="0" fontId="11" fillId="88" borderId="147" applyNumberFormat="0">
      <alignment horizontal="right"/>
    </xf>
    <xf numFmtId="247" fontId="6" fillId="0" borderId="147"/>
    <xf numFmtId="247" fontId="6" fillId="0" borderId="147"/>
    <xf numFmtId="247" fontId="6" fillId="88" borderId="147"/>
    <xf numFmtId="247" fontId="6" fillId="88" borderId="147"/>
    <xf numFmtId="248" fontId="6" fillId="0" borderId="152"/>
    <xf numFmtId="248" fontId="6" fillId="0" borderId="152"/>
    <xf numFmtId="248" fontId="6" fillId="88" borderId="152"/>
    <xf numFmtId="248" fontId="6" fillId="88" borderId="152"/>
    <xf numFmtId="250" fontId="6" fillId="0" borderId="147"/>
    <xf numFmtId="250" fontId="6" fillId="0" borderId="147"/>
    <xf numFmtId="246" fontId="6" fillId="88" borderId="147"/>
    <xf numFmtId="246" fontId="6" fillId="88" borderId="147"/>
    <xf numFmtId="250" fontId="6" fillId="0" borderId="152"/>
    <xf numFmtId="250" fontId="6" fillId="0" borderId="152"/>
    <xf numFmtId="250" fontId="6" fillId="88" borderId="152"/>
    <xf numFmtId="250" fontId="6" fillId="88" borderId="152"/>
    <xf numFmtId="0" fontId="6" fillId="0" borderId="153" applyNumberFormat="0"/>
    <xf numFmtId="0" fontId="6" fillId="0" borderId="153" applyNumberFormat="0"/>
    <xf numFmtId="248" fontId="6" fillId="0" borderId="147"/>
    <xf numFmtId="248" fontId="6" fillId="0" borderId="147"/>
    <xf numFmtId="0" fontId="198" fillId="98" borderId="148" applyNumberFormat="0">
      <alignment horizontal="right"/>
    </xf>
    <xf numFmtId="248" fontId="63" fillId="92" borderId="147"/>
    <xf numFmtId="0" fontId="198" fillId="98" borderId="149" applyNumberFormat="0">
      <alignment horizontal="right"/>
    </xf>
    <xf numFmtId="247" fontId="63" fillId="92" borderId="147"/>
    <xf numFmtId="0" fontId="198" fillId="98" borderId="154" applyNumberFormat="0">
      <alignment horizontal="right"/>
    </xf>
    <xf numFmtId="246" fontId="63" fillId="92" borderId="152"/>
    <xf numFmtId="0" fontId="6" fillId="0" borderId="153" applyNumberFormat="0"/>
    <xf numFmtId="0" fontId="6" fillId="0" borderId="153" applyNumberFormat="0"/>
    <xf numFmtId="0" fontId="6" fillId="80" borderId="147" applyNumberFormat="0">
      <alignment horizontal="left"/>
    </xf>
    <xf numFmtId="0" fontId="6" fillId="80" borderId="147" applyNumberFormat="0">
      <alignment horizontal="left"/>
    </xf>
    <xf numFmtId="0" fontId="6" fillId="88" borderId="147" applyNumberFormat="0">
      <alignment horizontal="left"/>
    </xf>
    <xf numFmtId="0" fontId="6" fillId="88" borderId="147" applyNumberFormat="0">
      <alignment horizontal="left"/>
    </xf>
    <xf numFmtId="0" fontId="6" fillId="80" borderId="147" applyNumberFormat="0">
      <alignment horizontal="right"/>
    </xf>
    <xf numFmtId="0" fontId="6" fillId="80" borderId="147" applyNumberFormat="0">
      <alignment horizontal="right"/>
    </xf>
    <xf numFmtId="0" fontId="6" fillId="88" borderId="147" applyNumberFormat="0">
      <alignment horizontal="right"/>
    </xf>
    <xf numFmtId="0" fontId="6" fillId="88" borderId="147" applyNumberFormat="0">
      <alignment horizontal="right"/>
    </xf>
    <xf numFmtId="0" fontId="6" fillId="80" borderId="147" applyNumberFormat="0">
      <alignment horizontal="center"/>
    </xf>
    <xf numFmtId="0" fontId="6" fillId="80" borderId="147" applyNumberFormat="0">
      <alignment horizontal="center"/>
    </xf>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0" borderId="147" applyNumberFormat="0"/>
    <xf numFmtId="0" fontId="6" fillId="0" borderId="147" applyNumberFormat="0"/>
    <xf numFmtId="0" fontId="6" fillId="0" borderId="148" applyNumberFormat="0"/>
    <xf numFmtId="0" fontId="6" fillId="0" borderId="148" applyNumberFormat="0"/>
    <xf numFmtId="0" fontId="6" fillId="0" borderId="149" applyNumberFormat="0"/>
    <xf numFmtId="0" fontId="6" fillId="0" borderId="149" applyNumberFormat="0"/>
    <xf numFmtId="245" fontId="6" fillId="88" borderId="147">
      <alignment horizontal="left"/>
    </xf>
    <xf numFmtId="245" fontId="6" fillId="88" borderId="147">
      <alignment horizontal="left"/>
    </xf>
    <xf numFmtId="245" fontId="6" fillId="80" borderId="147">
      <alignment horizontal="left"/>
    </xf>
    <xf numFmtId="245" fontId="6" fillId="80" borderId="147">
      <alignment horizontal="left"/>
    </xf>
    <xf numFmtId="0" fontId="6" fillId="99" borderId="147" applyNumberFormat="0" applyFont="0" applyProtection="0">
      <alignment horizontal="center"/>
    </xf>
    <xf numFmtId="0" fontId="6" fillId="0" borderId="153" applyNumberFormat="0" applyFont="0" applyFill="0" applyAlignment="0" applyProtection="0"/>
    <xf numFmtId="0" fontId="6" fillId="0" borderId="109" applyNumberFormat="0">
      <alignment horizontal="center"/>
    </xf>
    <xf numFmtId="0" fontId="6" fillId="0" borderId="109" applyNumberFormat="0">
      <alignment horizontal="center"/>
    </xf>
    <xf numFmtId="0" fontId="6" fillId="80" borderId="137" applyNumberFormat="0" applyFont="0"/>
    <xf numFmtId="0" fontId="6" fillId="80" borderId="137" applyNumberFormat="0" applyFont="0"/>
    <xf numFmtId="0" fontId="6" fillId="80" borderId="138" applyNumberFormat="0" applyFont="0"/>
    <xf numFmtId="0" fontId="6" fillId="80" borderId="138" applyNumberFormat="0" applyFont="0"/>
    <xf numFmtId="0" fontId="6" fillId="80" borderId="139" applyNumberFormat="0" applyFont="0"/>
    <xf numFmtId="0" fontId="6" fillId="80" borderId="139" applyNumberFormat="0" applyFont="0"/>
    <xf numFmtId="0" fontId="6" fillId="80" borderId="140" applyNumberFormat="0" applyFont="0"/>
    <xf numFmtId="0" fontId="6" fillId="80" borderId="140" applyNumberFormat="0" applyFont="0"/>
    <xf numFmtId="0" fontId="63" fillId="92" borderId="147" applyNumberFormat="0">
      <alignment horizontal="right"/>
    </xf>
    <xf numFmtId="0" fontId="6" fillId="88" borderId="138" applyNumberFormat="0" applyFont="0"/>
    <xf numFmtId="0" fontId="6" fillId="88" borderId="138" applyNumberFormat="0" applyFont="0"/>
    <xf numFmtId="248" fontId="63" fillId="92" borderId="147">
      <alignment horizontal="right"/>
    </xf>
    <xf numFmtId="0" fontId="6" fillId="88" borderId="140" applyNumberFormat="0" applyFont="0"/>
    <xf numFmtId="0" fontId="6" fillId="88" borderId="140" applyNumberFormat="0" applyFont="0"/>
    <xf numFmtId="248" fontId="63" fillId="92" borderId="152">
      <alignment horizontal="right"/>
    </xf>
    <xf numFmtId="247" fontId="63" fillId="92" borderId="147">
      <alignment horizontal="right"/>
    </xf>
    <xf numFmtId="246" fontId="63" fillId="92" borderId="147">
      <alignment horizontal="right"/>
    </xf>
    <xf numFmtId="248" fontId="6" fillId="88" borderId="152" applyAlignment="0" applyProtection="0"/>
    <xf numFmtId="246" fontId="63" fillId="92" borderId="152">
      <alignment horizontal="right"/>
    </xf>
    <xf numFmtId="248" fontId="6" fillId="80" borderId="0" applyAlignment="0" applyProtection="0"/>
    <xf numFmtId="248" fontId="6" fillId="80" borderId="152" applyAlignment="0" applyProtection="0"/>
    <xf numFmtId="0" fontId="6" fillId="88" borderId="147" applyNumberFormat="0">
      <alignment horizontal="center"/>
    </xf>
    <xf numFmtId="0" fontId="6" fillId="88" borderId="147" applyNumberFormat="0">
      <alignment horizontal="center"/>
    </xf>
    <xf numFmtId="0" fontId="6" fillId="0" borderId="153" applyNumberFormat="0"/>
    <xf numFmtId="0" fontId="6" fillId="0" borderId="153" applyNumberFormat="0"/>
    <xf numFmtId="0" fontId="6" fillId="88" borderId="147" applyNumberFormat="0">
      <alignment horizontal="left"/>
    </xf>
    <xf numFmtId="0" fontId="6" fillId="88" borderId="147" applyNumberFormat="0">
      <alignment horizontal="left"/>
    </xf>
    <xf numFmtId="0" fontId="6" fillId="0" borderId="150" applyNumberFormat="0"/>
    <xf numFmtId="0" fontId="6" fillId="0" borderId="150" applyNumberFormat="0"/>
    <xf numFmtId="245" fontId="6" fillId="88" borderId="147">
      <alignment horizontal="left"/>
    </xf>
    <xf numFmtId="245" fontId="6" fillId="88" borderId="147">
      <alignment horizontal="left"/>
    </xf>
    <xf numFmtId="0" fontId="6" fillId="0" borderId="147" applyNumberFormat="0"/>
    <xf numFmtId="0" fontId="6" fillId="0" borderId="147" applyNumberFormat="0"/>
    <xf numFmtId="0" fontId="6" fillId="88" borderId="147" applyNumberFormat="0">
      <alignment horizontal="right"/>
    </xf>
    <xf numFmtId="0" fontId="6" fillId="88" borderId="147" applyNumberFormat="0">
      <alignment horizontal="right"/>
    </xf>
    <xf numFmtId="0" fontId="6" fillId="0" borderId="145" applyNumberFormat="0"/>
    <xf numFmtId="0" fontId="6" fillId="0" borderId="145" applyNumberFormat="0"/>
    <xf numFmtId="0" fontId="6" fillId="0" borderId="146" applyNumberFormat="0"/>
    <xf numFmtId="0" fontId="6" fillId="0" borderId="146" applyNumberFormat="0"/>
    <xf numFmtId="0" fontId="11" fillId="80" borderId="149" applyNumberFormat="0" applyProtection="0">
      <alignment horizontal="right"/>
    </xf>
    <xf numFmtId="0" fontId="11" fillId="80" borderId="149" applyNumberFormat="0" applyProtection="0">
      <alignment horizontal="right"/>
    </xf>
    <xf numFmtId="0" fontId="6" fillId="80" borderId="147" applyNumberFormat="0">
      <alignment horizontal="center"/>
    </xf>
    <xf numFmtId="0" fontId="6" fillId="80" borderId="147" applyNumberFormat="0">
      <alignment horizontal="center"/>
    </xf>
    <xf numFmtId="248" fontId="6" fillId="88" borderId="0" applyAlignment="0" applyProtection="0"/>
    <xf numFmtId="248" fontId="6" fillId="88" borderId="0" applyAlignment="0" applyProtection="0"/>
    <xf numFmtId="248" fontId="6" fillId="88" borderId="152" applyAlignment="0" applyProtection="0"/>
    <xf numFmtId="248" fontId="6" fillId="88" borderId="152" applyAlignment="0" applyProtection="0"/>
    <xf numFmtId="248" fontId="6" fillId="88" borderId="147" applyAlignment="0" applyProtection="0"/>
    <xf numFmtId="248" fontId="6" fillId="88" borderId="147" applyAlignment="0" applyProtection="0"/>
    <xf numFmtId="248" fontId="6" fillId="80" borderId="0" applyAlignment="0" applyProtection="0"/>
    <xf numFmtId="248" fontId="6" fillId="80" borderId="0" applyAlignment="0" applyProtection="0"/>
    <xf numFmtId="248" fontId="6" fillId="80" borderId="152" applyAlignment="0" applyProtection="0"/>
    <xf numFmtId="248" fontId="6" fillId="80" borderId="152" applyAlignment="0" applyProtection="0"/>
    <xf numFmtId="248" fontId="6" fillId="80" borderId="147" applyAlignment="0" applyProtection="0"/>
    <xf numFmtId="248" fontId="6" fillId="80" borderId="147" applyAlignment="0" applyProtection="0"/>
    <xf numFmtId="248" fontId="6" fillId="80" borderId="148" applyAlignment="0" applyProtection="0"/>
    <xf numFmtId="248" fontId="6" fillId="80" borderId="148" applyAlignment="0" applyProtection="0"/>
    <xf numFmtId="248" fontId="6" fillId="80" borderId="149" applyAlignment="0" applyProtection="0"/>
    <xf numFmtId="248" fontId="6" fillId="80" borderId="149" applyAlignment="0" applyProtection="0"/>
    <xf numFmtId="248" fontId="6" fillId="80" borderId="154" applyAlignment="0" applyProtection="0"/>
    <xf numFmtId="248" fontId="6" fillId="80" borderId="154" applyAlignment="0" applyProtection="0"/>
    <xf numFmtId="0" fontId="198" fillId="98" borderId="109" applyNumberFormat="0" applyAlignment="0" applyProtection="0"/>
    <xf numFmtId="0" fontId="6" fillId="80" borderId="137" applyNumberFormat="0"/>
    <xf numFmtId="0" fontId="6" fillId="80" borderId="137" applyNumberFormat="0"/>
    <xf numFmtId="0" fontId="6" fillId="80" borderId="138" applyNumberFormat="0"/>
    <xf numFmtId="0" fontId="6" fillId="80" borderId="138" applyNumberFormat="0"/>
    <xf numFmtId="0" fontId="11" fillId="80" borderId="148" applyNumberFormat="0" applyProtection="0">
      <alignment horizontal="right"/>
    </xf>
    <xf numFmtId="0" fontId="6" fillId="80" borderId="140" applyNumberFormat="0"/>
    <xf numFmtId="0" fontId="6" fillId="80" borderId="140" applyNumberFormat="0"/>
    <xf numFmtId="0" fontId="11" fillId="80" borderId="149" applyNumberFormat="0" applyProtection="0">
      <alignment horizontal="right"/>
    </xf>
    <xf numFmtId="0" fontId="6" fillId="94" borderId="138" applyNumberFormat="0"/>
    <xf numFmtId="0" fontId="6" fillId="94" borderId="138" applyNumberFormat="0"/>
    <xf numFmtId="0" fontId="11" fillId="80" borderId="154" applyNumberFormat="0" applyProtection="0">
      <alignment horizontal="right"/>
    </xf>
    <xf numFmtId="0" fontId="6" fillId="94" borderId="140" applyNumberFormat="0"/>
    <xf numFmtId="0" fontId="6" fillId="94" borderId="140" applyNumberFormat="0"/>
    <xf numFmtId="0" fontId="11" fillId="88" borderId="147" applyNumberFormat="0" applyProtection="0">
      <alignment horizontal="right"/>
    </xf>
    <xf numFmtId="247" fontId="6" fillId="80" borderId="0" applyAlignment="0" applyProtection="0"/>
    <xf numFmtId="247" fontId="6" fillId="80" borderId="152" applyAlignment="0" applyProtection="0"/>
    <xf numFmtId="247" fontId="6" fillId="80" borderId="147" applyAlignment="0" applyProtection="0"/>
    <xf numFmtId="247" fontId="6" fillId="80" borderId="148" applyAlignment="0" applyProtection="0"/>
    <xf numFmtId="0" fontId="11" fillId="80" borderId="147" applyNumberFormat="0" applyProtection="0">
      <alignment horizontal="right"/>
    </xf>
    <xf numFmtId="247" fontId="6" fillId="80" borderId="154" applyAlignment="0" applyProtection="0"/>
    <xf numFmtId="0" fontId="194" fillId="93" borderId="0" applyNumberFormat="0" applyBorder="0">
      <alignment horizontal="center" wrapText="1"/>
    </xf>
    <xf numFmtId="247" fontId="6" fillId="80" borderId="147" applyAlignment="0" applyProtection="0"/>
    <xf numFmtId="247" fontId="6" fillId="80" borderId="147" applyAlignment="0" applyProtection="0"/>
    <xf numFmtId="247" fontId="6" fillId="80" borderId="148" applyAlignment="0" applyProtection="0"/>
    <xf numFmtId="247" fontId="6" fillId="80" borderId="148" applyAlignment="0" applyProtection="0"/>
    <xf numFmtId="249" fontId="11" fillId="0" borderId="155" applyFill="0" applyProtection="0">
      <alignment horizontal="right"/>
    </xf>
    <xf numFmtId="249" fontId="11" fillId="0" borderId="155" applyFill="0" applyProtection="0">
      <alignment horizontal="right"/>
    </xf>
    <xf numFmtId="247" fontId="6" fillId="0" borderId="152" applyFont="0" applyFill="0" applyAlignment="0" applyProtection="0"/>
    <xf numFmtId="248" fontId="6" fillId="0" borderId="152" applyFont="0" applyFill="0" applyAlignment="0" applyProtection="0"/>
    <xf numFmtId="247" fontId="6" fillId="88" borderId="0" applyAlignment="0" applyProtection="0"/>
    <xf numFmtId="247" fontId="6" fillId="88" borderId="0" applyAlignment="0" applyProtection="0"/>
    <xf numFmtId="247" fontId="6" fillId="88" borderId="152" applyAlignment="0" applyProtection="0"/>
    <xf numFmtId="247" fontId="6" fillId="88" borderId="152" applyAlignment="0" applyProtection="0"/>
    <xf numFmtId="247" fontId="6" fillId="88" borderId="147" applyAlignment="0" applyProtection="0"/>
    <xf numFmtId="247" fontId="6" fillId="88" borderId="147" applyAlignment="0" applyProtection="0"/>
    <xf numFmtId="247" fontId="6" fillId="80" borderId="0" applyAlignment="0" applyProtection="0"/>
    <xf numFmtId="247" fontId="6" fillId="80" borderId="0" applyAlignment="0" applyProtection="0"/>
    <xf numFmtId="247" fontId="6" fillId="80" borderId="152" applyAlignment="0" applyProtection="0"/>
    <xf numFmtId="247" fontId="6" fillId="80" borderId="152" applyAlignment="0" applyProtection="0"/>
    <xf numFmtId="247" fontId="6" fillId="80" borderId="147" applyAlignment="0" applyProtection="0"/>
    <xf numFmtId="247" fontId="6" fillId="80" borderId="147" applyAlignment="0" applyProtection="0"/>
    <xf numFmtId="247" fontId="6" fillId="80" borderId="148" applyAlignment="0" applyProtection="0"/>
    <xf numFmtId="247" fontId="6" fillId="80" borderId="148" applyAlignment="0" applyProtection="0"/>
    <xf numFmtId="247" fontId="6" fillId="80" borderId="149" applyAlignment="0" applyProtection="0"/>
    <xf numFmtId="247" fontId="6" fillId="80" borderId="149" applyAlignment="0" applyProtection="0"/>
    <xf numFmtId="247" fontId="6" fillId="80" borderId="154" applyAlignment="0" applyProtection="0"/>
    <xf numFmtId="247" fontId="6" fillId="80" borderId="154" applyAlignment="0" applyProtection="0"/>
    <xf numFmtId="246" fontId="6" fillId="80" borderId="0" applyAlignment="0" applyProtection="0"/>
    <xf numFmtId="246" fontId="6" fillId="80" borderId="152" applyAlignment="0" applyProtection="0"/>
    <xf numFmtId="0" fontId="6" fillId="80" borderId="137" applyNumberFormat="0">
      <alignment horizontal="left"/>
    </xf>
    <xf numFmtId="0" fontId="6" fillId="80" borderId="137" applyNumberFormat="0">
      <alignment horizontal="left"/>
    </xf>
    <xf numFmtId="0" fontId="6" fillId="80" borderId="138" applyNumberFormat="0"/>
    <xf numFmtId="0" fontId="6" fillId="80" borderId="138" applyNumberFormat="0"/>
    <xf numFmtId="0" fontId="6" fillId="80" borderId="139" applyNumberFormat="0"/>
    <xf numFmtId="0" fontId="6" fillId="80" borderId="139" applyNumberFormat="0"/>
    <xf numFmtId="0" fontId="6" fillId="80" borderId="140" applyNumberFormat="0"/>
    <xf numFmtId="0" fontId="6" fillId="80" borderId="140" applyNumberFormat="0"/>
    <xf numFmtId="0" fontId="6" fillId="94" borderId="137" applyNumberFormat="0">
      <alignment horizontal="left"/>
    </xf>
    <xf numFmtId="0" fontId="6" fillId="94" borderId="137" applyNumberFormat="0">
      <alignment horizontal="left"/>
    </xf>
    <xf numFmtId="0" fontId="6" fillId="94" borderId="138" applyNumberFormat="0"/>
    <xf numFmtId="0" fontId="6" fillId="94" borderId="138" applyNumberFormat="0"/>
    <xf numFmtId="0" fontId="6" fillId="94" borderId="139" applyNumberFormat="0"/>
    <xf numFmtId="0" fontId="6" fillId="94" borderId="139" applyNumberFormat="0"/>
    <xf numFmtId="0" fontId="6" fillId="94" borderId="140" applyNumberFormat="0"/>
    <xf numFmtId="0" fontId="6" fillId="94" borderId="140" applyNumberFormat="0"/>
    <xf numFmtId="246" fontId="6" fillId="88" borderId="0" applyAlignment="0" applyProtection="0"/>
    <xf numFmtId="246" fontId="6" fillId="88" borderId="0" applyAlignment="0" applyProtection="0"/>
    <xf numFmtId="246" fontId="6" fillId="88" borderId="152" applyAlignment="0" applyProtection="0"/>
    <xf numFmtId="246" fontId="6" fillId="88" borderId="152" applyAlignment="0" applyProtection="0"/>
    <xf numFmtId="246" fontId="6" fillId="88" borderId="147" applyAlignment="0" applyProtection="0"/>
    <xf numFmtId="246" fontId="6" fillId="88" borderId="147" applyAlignment="0" applyProtection="0"/>
    <xf numFmtId="246" fontId="6" fillId="80" borderId="0" applyAlignment="0" applyProtection="0"/>
    <xf numFmtId="246" fontId="6" fillId="80" borderId="0" applyAlignment="0" applyProtection="0"/>
    <xf numFmtId="246" fontId="6" fillId="80" borderId="152" applyAlignment="0" applyProtection="0"/>
    <xf numFmtId="246" fontId="6" fillId="80" borderId="152" applyAlignment="0" applyProtection="0"/>
    <xf numFmtId="246" fontId="6" fillId="80" borderId="147" applyAlignment="0" applyProtection="0"/>
    <xf numFmtId="246" fontId="6" fillId="80" borderId="147" applyAlignment="0" applyProtection="0"/>
    <xf numFmtId="246" fontId="6" fillId="80" borderId="148" applyAlignment="0" applyProtection="0"/>
    <xf numFmtId="246" fontId="6" fillId="80" borderId="148" applyAlignment="0" applyProtection="0"/>
    <xf numFmtId="246" fontId="6" fillId="80" borderId="149" applyAlignment="0" applyProtection="0"/>
    <xf numFmtId="246" fontId="6" fillId="80" borderId="149" applyAlignment="0" applyProtection="0"/>
    <xf numFmtId="246" fontId="6" fillId="80" borderId="154" applyAlignment="0" applyProtection="0"/>
    <xf numFmtId="246" fontId="6" fillId="80" borderId="154" applyAlignment="0" applyProtection="0"/>
    <xf numFmtId="0" fontId="198" fillId="98" borderId="148" applyNumberFormat="0" applyProtection="0">
      <alignment horizontal="right"/>
    </xf>
    <xf numFmtId="0" fontId="198" fillId="98" borderId="148" applyNumberFormat="0" applyProtection="0">
      <alignment horizontal="right"/>
    </xf>
    <xf numFmtId="0" fontId="194" fillId="93" borderId="0" applyNumberFormat="0" applyBorder="0" applyProtection="0">
      <alignment horizontal="center" wrapText="1"/>
    </xf>
    <xf numFmtId="0" fontId="198" fillId="98" borderId="154" applyNumberFormat="0" applyProtection="0">
      <alignment horizontal="right"/>
    </xf>
    <xf numFmtId="0" fontId="198" fillId="98" borderId="154" applyNumberFormat="0" applyProtection="0">
      <alignment horizontal="right"/>
    </xf>
    <xf numFmtId="0" fontId="6" fillId="0" borderId="153" applyNumberFormat="0" applyFill="0" applyAlignment="0" applyProtection="0"/>
    <xf numFmtId="0" fontId="198" fillId="98" borderId="148" applyNumberFormat="0" applyProtection="0">
      <alignment horizontal="right"/>
    </xf>
    <xf numFmtId="0" fontId="198" fillId="98" borderId="149" applyNumberFormat="0" applyProtection="0">
      <alignment horizontal="right"/>
    </xf>
    <xf numFmtId="0" fontId="198" fillId="98" borderId="154" applyNumberFormat="0" applyProtection="0">
      <alignment horizontal="right"/>
    </xf>
    <xf numFmtId="0" fontId="6" fillId="0" borderId="153" applyNumberFormat="0" applyFill="0" applyAlignment="0" applyProtection="0"/>
    <xf numFmtId="0" fontId="6" fillId="0" borderId="153" applyNumberFormat="0" applyFill="0" applyAlignment="0" applyProtection="0"/>
    <xf numFmtId="0" fontId="194" fillId="93" borderId="0" applyNumberFormat="0" applyBorder="0" applyProtection="0">
      <alignment horizontal="center" wrapText="1"/>
    </xf>
    <xf numFmtId="0" fontId="194" fillId="93" borderId="0" applyNumberFormat="0" applyBorder="0" applyProtection="0">
      <alignment horizontal="center" wrapText="1"/>
    </xf>
    <xf numFmtId="0" fontId="194" fillId="93" borderId="0" applyNumberFormat="0" applyBorder="0">
      <alignment horizontal="center" wrapText="1"/>
    </xf>
    <xf numFmtId="0" fontId="194" fillId="93" borderId="0" applyNumberFormat="0" applyBorder="0">
      <alignment horizontal="center" wrapText="1"/>
    </xf>
    <xf numFmtId="0" fontId="6" fillId="0" borderId="109" applyNumberFormat="0" applyFill="0" applyProtection="0">
      <alignment horizontal="center"/>
    </xf>
    <xf numFmtId="0" fontId="6" fillId="0" borderId="109" applyNumberFormat="0" applyFill="0" applyProtection="0">
      <alignment horizontal="center"/>
    </xf>
    <xf numFmtId="0" fontId="6" fillId="0" borderId="109" applyNumberFormat="0" applyFill="0" applyProtection="0">
      <alignment horizontal="center"/>
    </xf>
    <xf numFmtId="0" fontId="63" fillId="92" borderId="147" applyNumberFormat="0" applyProtection="0">
      <alignment horizontal="right"/>
    </xf>
    <xf numFmtId="0" fontId="63" fillId="92" borderId="147" applyNumberFormat="0" applyProtection="0">
      <alignment horizontal="right"/>
    </xf>
    <xf numFmtId="0" fontId="63" fillId="92" borderId="147" applyNumberFormat="0" applyProtection="0">
      <alignment horizontal="right"/>
    </xf>
    <xf numFmtId="0" fontId="63" fillId="92" borderId="147" applyNumberFormat="0" applyProtection="0">
      <alignment horizontal="right"/>
    </xf>
    <xf numFmtId="248" fontId="63" fillId="92" borderId="147" applyProtection="0">
      <alignment horizontal="right"/>
    </xf>
    <xf numFmtId="248" fontId="63" fillId="92" borderId="147" applyProtection="0">
      <alignment horizontal="right"/>
    </xf>
    <xf numFmtId="0" fontId="63" fillId="92" borderId="147" applyNumberFormat="0" applyProtection="0">
      <alignment horizontal="right"/>
    </xf>
    <xf numFmtId="0" fontId="63" fillId="92" borderId="147" applyNumberFormat="0" applyProtection="0">
      <alignment horizontal="right"/>
    </xf>
    <xf numFmtId="248" fontId="63" fillId="92" borderId="152" applyProtection="0">
      <alignment horizontal="right"/>
    </xf>
    <xf numFmtId="248" fontId="63" fillId="92" borderId="152" applyProtection="0">
      <alignment horizontal="right"/>
    </xf>
    <xf numFmtId="248" fontId="63" fillId="92" borderId="147" applyProtection="0">
      <alignment horizontal="right"/>
    </xf>
    <xf numFmtId="248" fontId="63" fillId="92" borderId="147" applyProtection="0">
      <alignment horizontal="right"/>
    </xf>
    <xf numFmtId="247" fontId="63" fillId="92" borderId="147" applyProtection="0">
      <alignment horizontal="right"/>
    </xf>
    <xf numFmtId="247" fontId="63" fillId="92" borderId="147" applyProtection="0">
      <alignment horizontal="right"/>
    </xf>
    <xf numFmtId="248" fontId="63" fillId="92" borderId="152" applyProtection="0">
      <alignment horizontal="right"/>
    </xf>
    <xf numFmtId="248" fontId="63" fillId="92" borderId="152" applyProtection="0">
      <alignment horizontal="right"/>
    </xf>
    <xf numFmtId="246" fontId="63" fillId="92" borderId="147" applyProtection="0">
      <alignment horizontal="right"/>
    </xf>
    <xf numFmtId="246" fontId="63" fillId="92" borderId="147" applyProtection="0">
      <alignment horizontal="right"/>
    </xf>
    <xf numFmtId="247" fontId="63" fillId="92" borderId="147" applyProtection="0">
      <alignment horizontal="right"/>
    </xf>
    <xf numFmtId="247" fontId="63" fillId="92" borderId="147" applyProtection="0">
      <alignment horizontal="right"/>
    </xf>
    <xf numFmtId="246" fontId="63" fillId="92" borderId="152" applyProtection="0">
      <alignment horizontal="right"/>
    </xf>
    <xf numFmtId="246" fontId="63" fillId="92" borderId="152" applyProtection="0">
      <alignment horizontal="right"/>
    </xf>
    <xf numFmtId="246" fontId="63" fillId="92" borderId="147" applyProtection="0">
      <alignment horizontal="right"/>
    </xf>
    <xf numFmtId="246" fontId="63" fillId="92" borderId="147" applyProtection="0">
      <alignment horizontal="right"/>
    </xf>
    <xf numFmtId="0" fontId="6" fillId="0" borderId="109" applyNumberFormat="0" applyFill="0" applyProtection="0">
      <alignment horizontal="center"/>
    </xf>
    <xf numFmtId="0" fontId="6" fillId="0" borderId="109" applyNumberFormat="0" applyFill="0" applyProtection="0">
      <alignment horizontal="center"/>
    </xf>
    <xf numFmtId="246" fontId="63" fillId="92" borderId="152" applyProtection="0">
      <alignment horizontal="right"/>
    </xf>
    <xf numFmtId="246" fontId="63" fillId="92" borderId="152" applyProtection="0">
      <alignment horizontal="right"/>
    </xf>
    <xf numFmtId="0" fontId="6" fillId="88" borderId="147" applyNumberFormat="0" applyProtection="0">
      <alignment horizontal="center"/>
    </xf>
    <xf numFmtId="0" fontId="6" fillId="88" borderId="147" applyNumberFormat="0" applyProtection="0">
      <alignment horizontal="left"/>
    </xf>
    <xf numFmtId="0" fontId="6" fillId="88" borderId="147" applyNumberFormat="0" applyProtection="0">
      <alignment horizontal="center"/>
    </xf>
    <xf numFmtId="245" fontId="6" fillId="88" borderId="147" applyProtection="0">
      <alignment horizontal="left"/>
    </xf>
    <xf numFmtId="0" fontId="6" fillId="88" borderId="147" applyNumberFormat="0" applyProtection="0">
      <alignment horizontal="left"/>
    </xf>
    <xf numFmtId="0" fontId="63" fillId="95" borderId="147" applyNumberFormat="0" applyProtection="0">
      <alignment horizontal="right"/>
    </xf>
    <xf numFmtId="245" fontId="6" fillId="88" borderId="147" applyProtection="0">
      <alignment horizontal="left"/>
    </xf>
    <xf numFmtId="248" fontId="63" fillId="95" borderId="147" applyProtection="0">
      <alignment horizontal="right"/>
    </xf>
    <xf numFmtId="0" fontId="6" fillId="88" borderId="147" applyNumberFormat="0" applyProtection="0">
      <alignment horizontal="right"/>
    </xf>
    <xf numFmtId="248" fontId="63" fillId="95" borderId="152" applyProtection="0">
      <alignment horizontal="right"/>
    </xf>
    <xf numFmtId="247" fontId="63" fillId="95" borderId="147" applyProtection="0">
      <alignment horizontal="right"/>
    </xf>
    <xf numFmtId="0" fontId="6" fillId="80" borderId="147" applyNumberFormat="0" applyProtection="0">
      <alignment horizontal="center"/>
    </xf>
    <xf numFmtId="246" fontId="63" fillId="95" borderId="147" applyProtection="0">
      <alignment horizontal="right"/>
    </xf>
    <xf numFmtId="0" fontId="6" fillId="80" borderId="147" applyNumberFormat="0" applyProtection="0">
      <alignment horizontal="left"/>
    </xf>
    <xf numFmtId="246" fontId="63" fillId="95" borderId="152" applyProtection="0">
      <alignment horizontal="right"/>
    </xf>
    <xf numFmtId="245" fontId="6" fillId="80" borderId="147" applyProtection="0">
      <alignment horizontal="left"/>
    </xf>
    <xf numFmtId="0" fontId="6" fillId="88" borderId="147" applyNumberFormat="0" applyProtection="0">
      <alignment horizontal="center"/>
    </xf>
    <xf numFmtId="0" fontId="6" fillId="88" borderId="147" applyNumberFormat="0" applyProtection="0">
      <alignment horizontal="center"/>
    </xf>
    <xf numFmtId="0" fontId="6" fillId="88" borderId="147" applyNumberFormat="0" applyProtection="0">
      <alignment horizontal="left"/>
    </xf>
    <xf numFmtId="0" fontId="6" fillId="88" borderId="147" applyNumberFormat="0" applyProtection="0">
      <alignment horizontal="left"/>
    </xf>
    <xf numFmtId="245" fontId="6" fillId="88" borderId="147" applyProtection="0">
      <alignment horizontal="left"/>
    </xf>
    <xf numFmtId="245" fontId="6" fillId="88" borderId="147" applyProtection="0">
      <alignment horizontal="left"/>
    </xf>
    <xf numFmtId="0" fontId="6" fillId="80" borderId="147" applyNumberFormat="0" applyAlignment="0" applyProtection="0"/>
    <xf numFmtId="0" fontId="6" fillId="88" borderId="147" applyNumberFormat="0" applyProtection="0">
      <alignment horizontal="right"/>
    </xf>
    <xf numFmtId="0" fontId="6" fillId="88" borderId="147" applyNumberFormat="0" applyProtection="0">
      <alignment horizontal="right"/>
    </xf>
    <xf numFmtId="0" fontId="6" fillId="80" borderId="137" applyNumberFormat="0" applyFont="0" applyProtection="0">
      <alignment horizontal="left" vertical="center"/>
    </xf>
    <xf numFmtId="0" fontId="6" fillId="80" borderId="137" applyNumberFormat="0" applyFont="0" applyProtection="0">
      <alignment horizontal="left" vertical="center"/>
    </xf>
    <xf numFmtId="0" fontId="6" fillId="80" borderId="147" applyNumberFormat="0" applyProtection="0">
      <alignment horizontal="center"/>
    </xf>
    <xf numFmtId="0" fontId="6" fillId="80" borderId="147" applyNumberFormat="0" applyProtection="0">
      <alignment horizontal="center"/>
    </xf>
    <xf numFmtId="0" fontId="6" fillId="80" borderId="139" applyNumberFormat="0" applyProtection="0">
      <alignment horizontal="center" vertical="center"/>
    </xf>
    <xf numFmtId="0" fontId="6" fillId="80" borderId="139" applyNumberFormat="0" applyProtection="0">
      <alignment horizontal="center" vertical="center"/>
    </xf>
    <xf numFmtId="0" fontId="6" fillId="80" borderId="147" applyNumberFormat="0" applyProtection="0">
      <alignment horizontal="left"/>
    </xf>
    <xf numFmtId="0" fontId="6" fillId="80" borderId="147" applyNumberFormat="0" applyProtection="0">
      <alignment horizontal="left"/>
    </xf>
    <xf numFmtId="0" fontId="6" fillId="88" borderId="137" applyNumberFormat="0" applyFont="0" applyProtection="0">
      <alignment horizontal="left" vertical="center"/>
    </xf>
    <xf numFmtId="0" fontId="6" fillId="88" borderId="137" applyNumberFormat="0" applyFont="0" applyProtection="0">
      <alignment horizontal="left" vertical="center"/>
    </xf>
    <xf numFmtId="245" fontId="6" fillId="80" borderId="147" applyProtection="0">
      <alignment horizontal="left"/>
    </xf>
    <xf numFmtId="245" fontId="6" fillId="80" borderId="147" applyProtection="0">
      <alignment horizontal="left"/>
    </xf>
    <xf numFmtId="0" fontId="6" fillId="88" borderId="139" applyNumberFormat="0" applyProtection="0">
      <alignment horizontal="center" vertical="center"/>
    </xf>
    <xf numFmtId="0" fontId="6" fillId="88" borderId="139" applyNumberFormat="0" applyProtection="0">
      <alignment horizontal="center" vertical="center"/>
    </xf>
    <xf numFmtId="0" fontId="6" fillId="80" borderId="147" applyNumberFormat="0" applyProtection="0">
      <alignment horizontal="right"/>
    </xf>
    <xf numFmtId="0" fontId="6" fillId="80" borderId="147" applyNumberFormat="0" applyProtection="0">
      <alignment horizontal="right"/>
    </xf>
    <xf numFmtId="0" fontId="6" fillId="80" borderId="145" applyNumberFormat="0" applyAlignment="0" applyProtection="0"/>
    <xf numFmtId="0" fontId="6" fillId="80" borderId="148" applyNumberFormat="0" applyAlignment="0" applyProtection="0"/>
    <xf numFmtId="0" fontId="6" fillId="80" borderId="151" applyNumberFormat="0" applyAlignment="0" applyProtection="0"/>
    <xf numFmtId="0" fontId="6" fillId="80" borderId="149" applyNumberFormat="0" applyAlignment="0" applyProtection="0"/>
    <xf numFmtId="0" fontId="6" fillId="80" borderId="152" applyNumberFormat="0" applyAlignment="0" applyProtection="0"/>
    <xf numFmtId="0" fontId="6" fillId="80" borderId="150" applyNumberFormat="0" applyAlignment="0" applyProtection="0"/>
    <xf numFmtId="0" fontId="6" fillId="80" borderId="147" applyNumberFormat="0" applyAlignment="0" applyProtection="0"/>
    <xf numFmtId="0" fontId="6" fillId="80" borderId="147" applyNumberFormat="0" applyAlignment="0" applyProtection="0"/>
    <xf numFmtId="0" fontId="6" fillId="80" borderId="151" applyNumberFormat="0" applyAlignment="0" applyProtection="0"/>
    <xf numFmtId="0" fontId="6" fillId="80" borderId="152" applyNumberFormat="0" applyAlignment="0" applyProtection="0"/>
    <xf numFmtId="0" fontId="6" fillId="80" borderId="148" applyNumberFormat="0" applyAlignment="0" applyProtection="0"/>
    <xf numFmtId="0" fontId="6" fillId="80" borderId="148" applyNumberFormat="0" applyAlignment="0" applyProtection="0"/>
    <xf numFmtId="0" fontId="6" fillId="80" borderId="149" applyNumberFormat="0" applyAlignment="0" applyProtection="0"/>
    <xf numFmtId="0" fontId="6" fillId="80" borderId="149" applyNumberFormat="0" applyAlignment="0" applyProtection="0"/>
    <xf numFmtId="0" fontId="6" fillId="80" borderId="150" applyNumberFormat="0" applyAlignment="0" applyProtection="0"/>
    <xf numFmtId="0" fontId="6" fillId="80" borderId="150" applyNumberFormat="0" applyAlignment="0" applyProtection="0"/>
    <xf numFmtId="0" fontId="6" fillId="80" borderId="138" applyNumberFormat="0" applyFont="0"/>
    <xf numFmtId="0" fontId="6" fillId="80" borderId="145" applyNumberFormat="0" applyAlignment="0" applyProtection="0"/>
    <xf numFmtId="0" fontId="6" fillId="80" borderId="145" applyNumberFormat="0" applyAlignment="0" applyProtection="0"/>
    <xf numFmtId="0" fontId="6" fillId="80" borderId="140" applyNumberFormat="0" applyFont="0"/>
    <xf numFmtId="0" fontId="6" fillId="80" borderId="151" applyNumberFormat="0" applyAlignment="0" applyProtection="0"/>
    <xf numFmtId="0" fontId="6" fillId="80" borderId="151" applyNumberFormat="0" applyAlignment="0" applyProtection="0"/>
    <xf numFmtId="0" fontId="6" fillId="88" borderId="138" applyNumberFormat="0" applyFont="0"/>
    <xf numFmtId="0" fontId="6" fillId="80" borderId="152" applyNumberFormat="0" applyAlignment="0" applyProtection="0"/>
    <xf numFmtId="0" fontId="6" fillId="80" borderId="152" applyNumberFormat="0" applyAlignment="0" applyProtection="0"/>
    <xf numFmtId="0" fontId="6" fillId="88" borderId="140" applyNumberFormat="0" applyFont="0"/>
    <xf numFmtId="0" fontId="6" fillId="92" borderId="140" applyNumberFormat="0" applyFont="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3" fillId="80" borderId="0" applyNumberFormat="0" applyAlignment="0" applyProtection="0"/>
    <xf numFmtId="0" fontId="63" fillId="80" borderId="0" applyNumberFormat="0" applyAlignment="0" applyProtection="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88" borderId="137" applyNumberFormat="0" applyFont="0" applyProtection="0">
      <alignment horizontal="left" vertical="center"/>
    </xf>
    <xf numFmtId="0" fontId="6" fillId="88" borderId="138" applyNumberFormat="0" applyProtection="0">
      <alignment horizontal="center" vertical="center"/>
    </xf>
    <xf numFmtId="0" fontId="6" fillId="88" borderId="139" applyNumberFormat="0" applyProtection="0">
      <alignment horizontal="center" vertical="center"/>
    </xf>
    <xf numFmtId="0" fontId="6" fillId="88" borderId="140" applyNumberFormat="0" applyProtection="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88" borderId="139" applyNumberFormat="0" applyProtection="0">
      <alignment horizontal="center" vertical="center"/>
    </xf>
    <xf numFmtId="0" fontId="6" fillId="88" borderId="140" applyNumberFormat="0" applyProtection="0">
      <alignment horizontal="center" vertical="center"/>
    </xf>
    <xf numFmtId="0" fontId="6" fillId="92" borderId="140" applyNumberFormat="0" applyFont="0" applyProtection="0">
      <alignment horizontal="center" vertical="center"/>
    </xf>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 fillId="96" borderId="0" applyNumberFormat="0" applyBorder="0"/>
    <xf numFmtId="0" fontId="6" fillId="96" borderId="0" applyNumberFormat="0" applyBorder="0">
      <alignment horizontal="center"/>
    </xf>
    <xf numFmtId="0" fontId="6" fillId="80" borderId="0" applyNumberFormat="0" applyBorder="0"/>
    <xf numFmtId="0" fontId="6" fillId="92" borderId="0" applyNumberFormat="0" applyBorder="0"/>
    <xf numFmtId="0" fontId="63" fillId="80" borderId="0" applyNumberFormat="0"/>
    <xf numFmtId="0" fontId="63" fillId="80" borderId="0" applyNumberFormat="0"/>
    <xf numFmtId="0" fontId="6" fillId="80" borderId="137" applyNumberFormat="0">
      <alignment horizontal="left" vertical="center"/>
    </xf>
    <xf numFmtId="0" fontId="6" fillId="80" borderId="138" applyNumberFormat="0">
      <alignment horizontal="center" vertical="center"/>
    </xf>
    <xf numFmtId="0" fontId="6" fillId="80" borderId="139" applyNumberFormat="0">
      <alignment horizontal="center" vertical="center"/>
    </xf>
    <xf numFmtId="0" fontId="6" fillId="80" borderId="140" applyNumberFormat="0">
      <alignment horizontal="center" vertical="center"/>
    </xf>
    <xf numFmtId="0" fontId="6" fillId="94" borderId="137" applyNumberFormat="0">
      <alignment horizontal="left" vertical="center"/>
    </xf>
    <xf numFmtId="0" fontId="6" fillId="94" borderId="138" applyNumberFormat="0">
      <alignment horizontal="center" vertical="center"/>
    </xf>
    <xf numFmtId="0" fontId="6" fillId="94" borderId="139" applyNumberFormat="0">
      <alignment horizontal="center" vertical="center"/>
    </xf>
    <xf numFmtId="0" fontId="6" fillId="94" borderId="140" applyNumberFormat="0">
      <alignment horizontal="center" vertical="center"/>
    </xf>
    <xf numFmtId="0" fontId="6" fillId="92" borderId="140" applyNumberFormat="0">
      <alignment horizontal="center" vertical="center"/>
    </xf>
    <xf numFmtId="0" fontId="194" fillId="93" borderId="0" applyNumberFormat="0" applyBorder="0">
      <alignment horizontal="center" wrapText="1"/>
    </xf>
    <xf numFmtId="0" fontId="194" fillId="93" borderId="0" applyNumberFormat="0" applyBorder="0">
      <alignment horizontal="center" wrapText="1"/>
    </xf>
    <xf numFmtId="0" fontId="6" fillId="80" borderId="137" applyNumberFormat="0" applyFont="0">
      <alignment horizontal="left"/>
    </xf>
    <xf numFmtId="0" fontId="6" fillId="80" borderId="138" applyNumberFormat="0" applyFont="0"/>
    <xf numFmtId="0" fontId="6" fillId="80" borderId="139" applyNumberFormat="0" applyFont="0"/>
    <xf numFmtId="0" fontId="6" fillId="80" borderId="140" applyNumberFormat="0" applyFont="0"/>
    <xf numFmtId="0" fontId="69" fillId="0" borderId="0"/>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9">
      <alignment horizontal="center"/>
    </xf>
    <xf numFmtId="0" fontId="65" fillId="0" borderId="117">
      <alignment horizontal="centerContinuous"/>
    </xf>
    <xf numFmtId="0" fontId="65" fillId="0" borderId="117">
      <alignment horizontal="centerContinuous"/>
    </xf>
    <xf numFmtId="0" fontId="65" fillId="0" borderId="117">
      <alignment horizontal="centerContinuous"/>
    </xf>
    <xf numFmtId="9" fontId="65" fillId="0" borderId="0">
      <alignment horizontal="centerContinuous"/>
    </xf>
    <xf numFmtId="0" fontId="199" fillId="0" borderId="0" applyFill="0" applyBorder="0" applyProtection="0">
      <alignment horizontal="center" vertical="center"/>
    </xf>
    <xf numFmtId="0" fontId="200" fillId="0" borderId="136"/>
    <xf numFmtId="0" fontId="199" fillId="0" borderId="0" applyFill="0" applyBorder="0" applyProtection="0"/>
    <xf numFmtId="0" fontId="11" fillId="0" borderId="0" applyFill="0" applyBorder="0" applyProtection="0">
      <alignment horizontal="left"/>
    </xf>
    <xf numFmtId="0" fontId="11" fillId="0" borderId="0" applyFill="0" applyBorder="0" applyProtection="0">
      <alignment horizontal="left"/>
    </xf>
    <xf numFmtId="0" fontId="201" fillId="0" borderId="0" applyFill="0" applyBorder="0" applyProtection="0">
      <alignment horizontal="left" vertical="top"/>
    </xf>
    <xf numFmtId="0" fontId="65" fillId="0" borderId="119">
      <alignment horizontal="center"/>
    </xf>
    <xf numFmtId="0" fontId="72" fillId="0" borderId="0" applyNumberFormat="0" applyFill="0" applyBorder="0" applyAlignment="0" applyProtection="0"/>
    <xf numFmtId="0" fontId="116" fillId="0" borderId="0" applyNumberFormat="0" applyFill="0" applyBorder="0" applyAlignment="0" applyProtection="0"/>
    <xf numFmtId="0" fontId="8" fillId="0" borderId="0" applyNumberFormat="0" applyFill="0" applyBorder="0" applyAlignment="0" applyProtection="0"/>
    <xf numFmtId="0" fontId="202" fillId="0" borderId="0" applyNumberFormat="0" applyFill="0" applyBorder="0" applyAlignment="0" applyProtection="0"/>
    <xf numFmtId="0" fontId="203" fillId="0" borderId="0">
      <alignment horizontal="center"/>
    </xf>
    <xf numFmtId="0" fontId="204" fillId="0" borderId="0" applyNumberFormat="0" applyFill="0" applyBorder="0" applyAlignment="0" applyProtection="0"/>
    <xf numFmtId="0" fontId="199" fillId="0" borderId="0" applyNumberFormat="0" applyFill="0" applyBorder="0" applyAlignment="0" applyProtection="0"/>
    <xf numFmtId="0" fontId="71" fillId="0" borderId="123"/>
    <xf numFmtId="0" fontId="205" fillId="44" borderId="156">
      <alignment horizontal="center" wrapText="1"/>
    </xf>
    <xf numFmtId="0" fontId="122" fillId="0" borderId="78" applyNumberFormat="0" applyFont="0" applyFill="0" applyAlignment="0" applyProtection="0"/>
    <xf numFmtId="0" fontId="10" fillId="0" borderId="123"/>
    <xf numFmtId="165" fontId="116" fillId="0" borderId="157"/>
    <xf numFmtId="198" fontId="116" fillId="0" borderId="157"/>
    <xf numFmtId="43" fontId="116" fillId="0" borderId="157"/>
    <xf numFmtId="0" fontId="65" fillId="0" borderId="0">
      <alignment horizontal="centerContinuous"/>
    </xf>
    <xf numFmtId="165" fontId="121" fillId="0" borderId="0" applyFont="0" applyFill="0" applyBorder="0">
      <alignment horizontal="right"/>
    </xf>
    <xf numFmtId="0" fontId="65" fillId="0" borderId="0">
      <alignment horizontal="centerContinuous"/>
    </xf>
    <xf numFmtId="0" fontId="64" fillId="0" borderId="0" applyNumberFormat="0"/>
    <xf numFmtId="251" fontId="117" fillId="0" borderId="0"/>
    <xf numFmtId="252" fontId="117" fillId="0" borderId="0"/>
    <xf numFmtId="0" fontId="71" fillId="0" borderId="0"/>
    <xf numFmtId="253" fontId="75" fillId="0" borderId="0" applyFont="0" applyFill="0" applyBorder="0" applyAlignment="0" applyProtection="0"/>
    <xf numFmtId="254" fontId="75" fillId="0" borderId="0" applyFont="0" applyFill="0" applyBorder="0" applyAlignment="0" applyProtection="0"/>
    <xf numFmtId="0" fontId="183" fillId="0" borderId="129"/>
    <xf numFmtId="198" fontId="183" fillId="0" borderId="0">
      <alignment horizontal="right"/>
    </xf>
    <xf numFmtId="255" fontId="6" fillId="0" borderId="0" applyFont="0" applyFill="0" applyBorder="0" applyAlignment="0" applyProtection="0"/>
    <xf numFmtId="256" fontId="6" fillId="0" borderId="0" applyFont="0" applyFill="0" applyBorder="0" applyAlignment="0" applyProtection="0"/>
    <xf numFmtId="0" fontId="72" fillId="100" borderId="0" applyNumberFormat="0" applyBorder="0" applyProtection="0">
      <alignment horizontal="left"/>
    </xf>
    <xf numFmtId="219" fontId="116" fillId="0" borderId="0"/>
    <xf numFmtId="220" fontId="116" fillId="0" borderId="0"/>
    <xf numFmtId="221" fontId="116" fillId="0" borderId="0"/>
    <xf numFmtId="217" fontId="64" fillId="0" borderId="0" applyFont="0" applyFill="0" applyBorder="0" applyProtection="0">
      <alignment horizontal="right"/>
    </xf>
    <xf numFmtId="0" fontId="174" fillId="101" borderId="158" applyNumberFormat="0" applyFont="0" applyBorder="0" applyAlignment="0" applyProtection="0">
      <alignment horizontal="right"/>
    </xf>
    <xf numFmtId="1" fontId="126" fillId="0" borderId="0" applyFont="0" applyFill="0" applyBorder="0" applyAlignment="0" applyProtection="0"/>
    <xf numFmtId="0" fontId="65" fillId="0" borderId="0">
      <alignment horizontal="centerContinuous"/>
    </xf>
    <xf numFmtId="9" fontId="69" fillId="0" borderId="0">
      <alignment horizontal="left"/>
    </xf>
    <xf numFmtId="0" fontId="69" fillId="0" borderId="0">
      <alignment horizontal="left"/>
    </xf>
    <xf numFmtId="0" fontId="206" fillId="0" borderId="0"/>
    <xf numFmtId="0" fontId="2" fillId="0" borderId="0"/>
    <xf numFmtId="0" fontId="2" fillId="0" borderId="0"/>
    <xf numFmtId="0" fontId="2" fillId="0" borderId="0"/>
    <xf numFmtId="0" fontId="2" fillId="0" borderId="0"/>
    <xf numFmtId="0" fontId="2" fillId="0" borderId="0"/>
    <xf numFmtId="43" fontId="207"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0" fontId="2" fillId="0" borderId="0"/>
    <xf numFmtId="0" fontId="2" fillId="0" borderId="0"/>
    <xf numFmtId="0" fontId="2" fillId="0" borderId="0"/>
    <xf numFmtId="0" fontId="225" fillId="0" borderId="0" applyNumberFormat="0" applyFill="0" applyBorder="0" applyAlignment="0" applyProtection="0"/>
    <xf numFmtId="0" fontId="1" fillId="0" borderId="0"/>
    <xf numFmtId="0" fontId="1" fillId="0" borderId="0"/>
    <xf numFmtId="0" fontId="1" fillId="0" borderId="0"/>
    <xf numFmtId="0" fontId="1" fillId="0" borderId="0"/>
  </cellStyleXfs>
  <cellXfs count="2002">
    <xf numFmtId="0" fontId="0" fillId="0" borderId="0" xfId="0"/>
    <xf numFmtId="0" fontId="0" fillId="0" borderId="39" xfId="0" applyBorder="1" applyAlignment="1">
      <alignment horizontal="right"/>
    </xf>
    <xf numFmtId="0" fontId="11" fillId="0" borderId="95" xfId="0" applyFont="1" applyBorder="1" applyAlignment="1">
      <alignment horizontal="left" wrapText="1"/>
    </xf>
    <xf numFmtId="0" fontId="11" fillId="0" borderId="94" xfId="0" applyFont="1" applyBorder="1" applyAlignment="1">
      <alignment horizontal="right" wrapText="1"/>
    </xf>
    <xf numFmtId="165" fontId="0" fillId="0" borderId="1" xfId="800" applyNumberFormat="1" applyFont="1" applyBorder="1" applyAlignment="1">
      <alignment horizontal="left"/>
    </xf>
    <xf numFmtId="165" fontId="0" fillId="0" borderId="0" xfId="0" applyNumberFormat="1" applyAlignment="1">
      <alignment horizontal="center"/>
    </xf>
    <xf numFmtId="0" fontId="0" fillId="0" borderId="1" xfId="0" applyBorder="1" applyAlignment="1">
      <alignment horizontal="right"/>
    </xf>
    <xf numFmtId="165" fontId="0" fillId="0" borderId="1" xfId="0" applyNumberFormat="1" applyBorder="1" applyAlignment="1">
      <alignment horizontal="center"/>
    </xf>
    <xf numFmtId="0" fontId="11" fillId="0" borderId="95" xfId="0" applyFont="1" applyBorder="1" applyAlignment="1">
      <alignment horizontal="right" wrapText="1"/>
    </xf>
    <xf numFmtId="0" fontId="0" fillId="0" borderId="42" xfId="0" applyBorder="1" applyAlignment="1">
      <alignment horizontal="right"/>
    </xf>
    <xf numFmtId="0" fontId="11" fillId="0" borderId="96" xfId="0" applyFont="1" applyBorder="1" applyAlignment="1">
      <alignment horizontal="center" wrapText="1"/>
    </xf>
    <xf numFmtId="0" fontId="11" fillId="0" borderId="95" xfId="0" applyFont="1" applyBorder="1" applyAlignment="1">
      <alignment horizontal="center" wrapText="1"/>
    </xf>
    <xf numFmtId="0" fontId="8" fillId="0" borderId="0" xfId="0" applyFont="1"/>
    <xf numFmtId="0" fontId="6" fillId="0" borderId="0" xfId="0" applyFont="1"/>
    <xf numFmtId="0" fontId="107" fillId="0" borderId="0" xfId="0" applyFont="1"/>
    <xf numFmtId="165" fontId="0" fillId="0" borderId="0" xfId="800" applyNumberFormat="1" applyFont="1" applyBorder="1"/>
    <xf numFmtId="0" fontId="11" fillId="0" borderId="1" xfId="0" applyFont="1" applyBorder="1"/>
    <xf numFmtId="0" fontId="101" fillId="0" borderId="0" xfId="0" applyFont="1"/>
    <xf numFmtId="0" fontId="11" fillId="0" borderId="0" xfId="0" applyFont="1"/>
    <xf numFmtId="0" fontId="0" fillId="83" borderId="0" xfId="0" applyFill="1"/>
    <xf numFmtId="0" fontId="0" fillId="83" borderId="1" xfId="0" applyFill="1" applyBorder="1"/>
    <xf numFmtId="0" fontId="0" fillId="83" borderId="26" xfId="0" applyFill="1" applyBorder="1"/>
    <xf numFmtId="0" fontId="11" fillId="0" borderId="0" xfId="0" applyFont="1" applyAlignment="1">
      <alignment horizontal="right"/>
    </xf>
    <xf numFmtId="165" fontId="0" fillId="0" borderId="0" xfId="800" applyNumberFormat="1" applyFont="1" applyBorder="1" applyAlignment="1">
      <alignment horizontal="left"/>
    </xf>
    <xf numFmtId="0" fontId="0" fillId="0" borderId="0" xfId="0" applyAlignment="1">
      <alignment horizontal="right"/>
    </xf>
    <xf numFmtId="9" fontId="6" fillId="0" borderId="0" xfId="1992" applyFont="1" applyFill="1" applyBorder="1"/>
    <xf numFmtId="0" fontId="6" fillId="0" borderId="0" xfId="0" applyFont="1" applyAlignment="1">
      <alignment horizontal="left"/>
    </xf>
    <xf numFmtId="165" fontId="0" fillId="0" borderId="0" xfId="800" applyNumberFormat="1" applyFont="1" applyFill="1" applyBorder="1"/>
    <xf numFmtId="9" fontId="0" fillId="0" borderId="0" xfId="0" applyNumberFormat="1" applyAlignment="1">
      <alignment horizontal="center"/>
    </xf>
    <xf numFmtId="165" fontId="0" fillId="0" borderId="0" xfId="800" applyNumberFormat="1" applyFont="1" applyBorder="1" applyAlignment="1">
      <alignment horizontal="center"/>
    </xf>
    <xf numFmtId="192" fontId="0" fillId="0" borderId="0" xfId="0" applyNumberFormat="1"/>
    <xf numFmtId="192" fontId="6" fillId="0" borderId="0" xfId="0" applyNumberFormat="1" applyFont="1"/>
    <xf numFmtId="9" fontId="11" fillId="0" borderId="0" xfId="1992" applyFont="1" applyBorder="1"/>
    <xf numFmtId="9" fontId="11" fillId="0" borderId="0" xfId="1992" applyFont="1" applyFill="1" applyBorder="1"/>
    <xf numFmtId="0" fontId="0" fillId="0" borderId="1" xfId="0" applyBorder="1"/>
    <xf numFmtId="0" fontId="6" fillId="0" borderId="0" xfId="0" applyFont="1" applyAlignment="1">
      <alignment horizontal="right"/>
    </xf>
    <xf numFmtId="9" fontId="6" fillId="0" borderId="0" xfId="1992" applyFont="1" applyBorder="1"/>
    <xf numFmtId="0" fontId="11" fillId="0" borderId="94" xfId="0" applyFont="1" applyBorder="1"/>
    <xf numFmtId="165" fontId="0" fillId="0" borderId="85" xfId="800" applyNumberFormat="1" applyFont="1" applyBorder="1"/>
    <xf numFmtId="165" fontId="0" fillId="0" borderId="86" xfId="800" applyNumberFormat="1" applyFont="1" applyBorder="1"/>
    <xf numFmtId="165" fontId="0" fillId="0" borderId="87" xfId="800" applyNumberFormat="1" applyFont="1" applyBorder="1"/>
    <xf numFmtId="14" fontId="0" fillId="0" borderId="0" xfId="0" applyNumberFormat="1" applyAlignment="1">
      <alignment horizontal="right"/>
    </xf>
    <xf numFmtId="14" fontId="0" fillId="0" borderId="1" xfId="0" applyNumberFormat="1" applyBorder="1" applyAlignment="1">
      <alignment horizontal="right"/>
    </xf>
    <xf numFmtId="0" fontId="107" fillId="0" borderId="0" xfId="0" applyFont="1" applyAlignment="1">
      <alignment horizontal="center"/>
    </xf>
    <xf numFmtId="0" fontId="107" fillId="0" borderId="0" xfId="0" quotePrefix="1" applyFont="1" applyAlignment="1">
      <alignment horizontal="center"/>
    </xf>
    <xf numFmtId="165" fontId="0" fillId="0" borderId="0" xfId="800" applyNumberFormat="1" applyFont="1" applyFill="1" applyBorder="1" applyAlignment="1">
      <alignment horizontal="right"/>
    </xf>
    <xf numFmtId="165" fontId="0" fillId="0" borderId="0" xfId="800" applyNumberFormat="1" applyFont="1" applyBorder="1" applyAlignment="1">
      <alignment horizontal="right"/>
    </xf>
    <xf numFmtId="2" fontId="0" fillId="78" borderId="0" xfId="0" applyNumberFormat="1" applyFill="1" applyAlignment="1">
      <alignment horizontal="right"/>
    </xf>
    <xf numFmtId="0" fontId="11" fillId="0" borderId="0" xfId="0" applyFont="1" applyAlignment="1">
      <alignment horizontal="left"/>
    </xf>
    <xf numFmtId="0" fontId="208" fillId="0" borderId="0" xfId="0" applyFont="1"/>
    <xf numFmtId="0" fontId="11" fillId="0" borderId="166" xfId="0" applyFont="1" applyBorder="1"/>
    <xf numFmtId="0" fontId="11" fillId="0" borderId="96" xfId="0" applyFont="1" applyBorder="1"/>
    <xf numFmtId="192" fontId="11" fillId="0" borderId="95" xfId="0" applyNumberFormat="1" applyFont="1" applyBorder="1"/>
    <xf numFmtId="192" fontId="11" fillId="0" borderId="129" xfId="0" applyNumberFormat="1" applyFont="1" applyBorder="1" applyAlignment="1">
      <alignment horizontal="right"/>
    </xf>
    <xf numFmtId="0" fontId="0" fillId="0" borderId="167" xfId="0" applyBorder="1"/>
    <xf numFmtId="0" fontId="0" fillId="0" borderId="168" xfId="0" applyBorder="1"/>
    <xf numFmtId="165" fontId="0" fillId="0" borderId="82" xfId="800" applyNumberFormat="1" applyFont="1" applyBorder="1"/>
    <xf numFmtId="165" fontId="0" fillId="0" borderId="83" xfId="800" applyNumberFormat="1" applyFont="1" applyBorder="1"/>
    <xf numFmtId="165" fontId="0" fillId="0" borderId="84" xfId="800" applyNumberFormat="1" applyFont="1" applyBorder="1"/>
    <xf numFmtId="165" fontId="11" fillId="0" borderId="166" xfId="800" applyNumberFormat="1" applyFont="1" applyBorder="1"/>
    <xf numFmtId="0" fontId="0" fillId="0" borderId="92" xfId="0" applyBorder="1"/>
    <xf numFmtId="165" fontId="11" fillId="0" borderId="167" xfId="800" applyNumberFormat="1" applyFont="1" applyBorder="1"/>
    <xf numFmtId="0" fontId="0" fillId="0" borderId="169" xfId="0" applyBorder="1"/>
    <xf numFmtId="0" fontId="0" fillId="0" borderId="93" xfId="0" applyBorder="1"/>
    <xf numFmtId="165" fontId="0" fillId="0" borderId="88" xfId="800" applyNumberFormat="1" applyFont="1" applyBorder="1"/>
    <xf numFmtId="165" fontId="0" fillId="0" borderId="89" xfId="800" applyNumberFormat="1" applyFont="1" applyBorder="1"/>
    <xf numFmtId="165" fontId="0" fillId="0" borderId="90" xfId="800" applyNumberFormat="1" applyFont="1" applyBorder="1"/>
    <xf numFmtId="165" fontId="11" fillId="0" borderId="169" xfId="800" applyNumberFormat="1" applyFont="1" applyBorder="1"/>
    <xf numFmtId="0" fontId="0" fillId="0" borderId="94" xfId="0" applyBorder="1"/>
    <xf numFmtId="0" fontId="101" fillId="0" borderId="95" xfId="0" applyFont="1" applyBorder="1" applyAlignment="1">
      <alignment horizontal="right"/>
    </xf>
    <xf numFmtId="165" fontId="0" fillId="0" borderId="95" xfId="800" applyNumberFormat="1" applyFont="1" applyBorder="1" applyAlignment="1">
      <alignment horizontal="right"/>
    </xf>
    <xf numFmtId="165" fontId="11" fillId="0" borderId="96" xfId="800" applyNumberFormat="1" applyFont="1" applyBorder="1"/>
    <xf numFmtId="0" fontId="0" fillId="83" borderId="100" xfId="0" applyFill="1" applyBorder="1"/>
    <xf numFmtId="0" fontId="0" fillId="83" borderId="116" xfId="0" applyFill="1" applyBorder="1"/>
    <xf numFmtId="0" fontId="0" fillId="83" borderId="101" xfId="0" applyFill="1" applyBorder="1"/>
    <xf numFmtId="0" fontId="0" fillId="83" borderId="162" xfId="0" applyFill="1" applyBorder="1"/>
    <xf numFmtId="0" fontId="0" fillId="83" borderId="165" xfId="0" applyFill="1" applyBorder="1"/>
    <xf numFmtId="0" fontId="0" fillId="83" borderId="163" xfId="0" applyFill="1" applyBorder="1"/>
    <xf numFmtId="0" fontId="0" fillId="83" borderId="0" xfId="0" applyFill="1" applyAlignment="1">
      <alignment horizontal="right"/>
    </xf>
    <xf numFmtId="0" fontId="209" fillId="78" borderId="116" xfId="0" applyFont="1" applyFill="1" applyBorder="1" applyAlignment="1">
      <alignment horizontal="right"/>
    </xf>
    <xf numFmtId="43" fontId="0" fillId="0" borderId="0" xfId="0" applyNumberFormat="1" applyAlignment="1">
      <alignment horizontal="center"/>
    </xf>
    <xf numFmtId="43" fontId="0" fillId="0" borderId="1" xfId="0" applyNumberFormat="1" applyBorder="1" applyAlignment="1">
      <alignment horizontal="center"/>
    </xf>
    <xf numFmtId="0" fontId="211" fillId="0" borderId="0" xfId="0" applyFont="1"/>
    <xf numFmtId="0" fontId="211" fillId="0" borderId="0" xfId="0" applyFont="1" applyAlignment="1">
      <alignment horizontal="centerContinuous"/>
    </xf>
    <xf numFmtId="0" fontId="211" fillId="0" borderId="165" xfId="0" applyFont="1" applyBorder="1"/>
    <xf numFmtId="0" fontId="211" fillId="0" borderId="162" xfId="0" applyFont="1" applyBorder="1"/>
    <xf numFmtId="0" fontId="211" fillId="0" borderId="0" xfId="0" applyFont="1" applyAlignment="1">
      <alignment horizontal="right"/>
    </xf>
    <xf numFmtId="0" fontId="211" fillId="0" borderId="1" xfId="0" applyFont="1" applyBorder="1"/>
    <xf numFmtId="0" fontId="211" fillId="0" borderId="26" xfId="0" applyFont="1" applyBorder="1"/>
    <xf numFmtId="0" fontId="211" fillId="0" borderId="163" xfId="0" applyFont="1" applyBorder="1"/>
    <xf numFmtId="0" fontId="211" fillId="0" borderId="116" xfId="0" applyFont="1" applyBorder="1"/>
    <xf numFmtId="0" fontId="211" fillId="0" borderId="101" xfId="0" applyFont="1" applyBorder="1"/>
    <xf numFmtId="0" fontId="211" fillId="0" borderId="100" xfId="0" applyFont="1" applyBorder="1"/>
    <xf numFmtId="0" fontId="211" fillId="78" borderId="0" xfId="0" applyFont="1" applyFill="1" applyAlignment="1">
      <alignment horizontal="right"/>
    </xf>
    <xf numFmtId="0" fontId="212" fillId="0" borderId="0" xfId="0" applyFont="1"/>
    <xf numFmtId="0" fontId="211" fillId="0" borderId="62" xfId="0" applyFont="1" applyBorder="1"/>
    <xf numFmtId="0" fontId="213" fillId="0" borderId="100" xfId="0" applyFont="1" applyBorder="1"/>
    <xf numFmtId="0" fontId="211" fillId="0" borderId="61" xfId="0" applyFont="1" applyBorder="1"/>
    <xf numFmtId="0" fontId="211" fillId="78" borderId="62" xfId="0" applyFont="1" applyFill="1" applyBorder="1"/>
    <xf numFmtId="0" fontId="211" fillId="78" borderId="62" xfId="0" applyFont="1" applyFill="1" applyBorder="1" applyAlignment="1">
      <alignment horizontal="right"/>
    </xf>
    <xf numFmtId="0" fontId="211" fillId="78" borderId="97" xfId="0" applyFont="1" applyFill="1" applyBorder="1" applyAlignment="1">
      <alignment horizontal="right"/>
    </xf>
    <xf numFmtId="0" fontId="211" fillId="0" borderId="116" xfId="0" applyFont="1" applyBorder="1" applyAlignment="1">
      <alignment horizontal="right"/>
    </xf>
    <xf numFmtId="0" fontId="213" fillId="0" borderId="162" xfId="0" applyFont="1" applyBorder="1"/>
    <xf numFmtId="0" fontId="213" fillId="0" borderId="0" xfId="0" applyFont="1"/>
    <xf numFmtId="0" fontId="211" fillId="0" borderId="39" xfId="0" applyFont="1" applyBorder="1"/>
    <xf numFmtId="0" fontId="211" fillId="78" borderId="0" xfId="0" applyFont="1" applyFill="1"/>
    <xf numFmtId="43" fontId="211" fillId="78" borderId="0" xfId="800" applyFont="1" applyFill="1" applyBorder="1" applyAlignment="1">
      <alignment horizontal="right"/>
    </xf>
    <xf numFmtId="0" fontId="211" fillId="0" borderId="42" xfId="0" applyFont="1" applyBorder="1"/>
    <xf numFmtId="0" fontId="211" fillId="78" borderId="1" xfId="0" applyFont="1" applyFill="1" applyBorder="1" applyAlignment="1">
      <alignment horizontal="right"/>
    </xf>
    <xf numFmtId="14" fontId="211" fillId="0" borderId="0" xfId="0" applyNumberFormat="1" applyFont="1"/>
    <xf numFmtId="182" fontId="211" fillId="0" borderId="0" xfId="0" applyNumberFormat="1" applyFont="1"/>
    <xf numFmtId="184" fontId="211" fillId="0" borderId="0" xfId="0" applyNumberFormat="1" applyFont="1"/>
    <xf numFmtId="14" fontId="211" fillId="78" borderId="0" xfId="0" applyNumberFormat="1" applyFont="1" applyFill="1" applyAlignment="1">
      <alignment horizontal="right"/>
    </xf>
    <xf numFmtId="189" fontId="211" fillId="0" borderId="0" xfId="0" applyNumberFormat="1" applyFont="1"/>
    <xf numFmtId="190" fontId="211" fillId="78" borderId="0" xfId="0" applyNumberFormat="1" applyFont="1" applyFill="1"/>
    <xf numFmtId="10" fontId="211" fillId="78" borderId="0" xfId="0" applyNumberFormat="1" applyFont="1" applyFill="1"/>
    <xf numFmtId="165" fontId="211" fillId="0" borderId="0" xfId="800" applyNumberFormat="1" applyFont="1" applyBorder="1"/>
    <xf numFmtId="8" fontId="211" fillId="0" borderId="0" xfId="0" applyNumberFormat="1" applyFont="1"/>
    <xf numFmtId="0" fontId="97" fillId="0" borderId="0" xfId="0" applyFont="1"/>
    <xf numFmtId="0" fontId="97" fillId="0" borderId="165" xfId="0" applyFont="1" applyBorder="1"/>
    <xf numFmtId="0" fontId="211" fillId="78" borderId="0" xfId="0" applyFont="1" applyFill="1" applyAlignment="1">
      <alignment horizontal="center"/>
    </xf>
    <xf numFmtId="49" fontId="211" fillId="78" borderId="0" xfId="0" applyNumberFormat="1" applyFont="1" applyFill="1" applyAlignment="1">
      <alignment horizontal="right"/>
    </xf>
    <xf numFmtId="0" fontId="212" fillId="0" borderId="163" xfId="0" applyFont="1" applyBorder="1"/>
    <xf numFmtId="0" fontId="211" fillId="0" borderId="119" xfId="0" applyFont="1" applyBorder="1"/>
    <xf numFmtId="0" fontId="211" fillId="0" borderId="28" xfId="0" applyFont="1" applyBorder="1"/>
    <xf numFmtId="0" fontId="214" fillId="0" borderId="0" xfId="0" applyFont="1"/>
    <xf numFmtId="0" fontId="211" fillId="78" borderId="101" xfId="0" applyFont="1" applyFill="1" applyBorder="1" applyAlignment="1">
      <alignment horizontal="right"/>
    </xf>
    <xf numFmtId="0" fontId="213" fillId="0" borderId="1" xfId="0" applyFont="1" applyBorder="1"/>
    <xf numFmtId="182" fontId="211" fillId="0" borderId="165" xfId="0" applyNumberFormat="1" applyFont="1" applyBorder="1"/>
    <xf numFmtId="9" fontId="211" fillId="0" borderId="0" xfId="1992" applyFont="1" applyBorder="1"/>
    <xf numFmtId="9" fontId="211" fillId="0" borderId="165" xfId="1992" applyFont="1" applyBorder="1"/>
    <xf numFmtId="9" fontId="211" fillId="0" borderId="1" xfId="1992" applyFont="1" applyBorder="1"/>
    <xf numFmtId="9" fontId="211" fillId="0" borderId="26" xfId="1992" applyFont="1" applyBorder="1"/>
    <xf numFmtId="0" fontId="211" fillId="0" borderId="95" xfId="0" applyFont="1" applyBorder="1" applyAlignment="1">
      <alignment horizontal="right"/>
    </xf>
    <xf numFmtId="196" fontId="211" fillId="0" borderId="101" xfId="0" applyNumberFormat="1" applyFont="1" applyBorder="1"/>
    <xf numFmtId="196" fontId="211" fillId="0" borderId="39" xfId="0" applyNumberFormat="1" applyFont="1" applyBorder="1"/>
    <xf numFmtId="196" fontId="211" fillId="0" borderId="165" xfId="0" applyNumberFormat="1" applyFont="1" applyBorder="1"/>
    <xf numFmtId="10" fontId="211" fillId="0" borderId="162" xfId="1992" applyNumberFormat="1" applyFont="1" applyBorder="1"/>
    <xf numFmtId="10" fontId="211" fillId="0" borderId="165" xfId="1992" applyNumberFormat="1" applyFont="1" applyBorder="1"/>
    <xf numFmtId="0" fontId="211" fillId="0" borderId="95" xfId="0" applyFont="1" applyBorder="1"/>
    <xf numFmtId="0" fontId="211" fillId="0" borderId="162" xfId="0" applyFont="1" applyBorder="1" applyAlignment="1">
      <alignment horizontal="left"/>
    </xf>
    <xf numFmtId="44" fontId="211" fillId="0" borderId="0" xfId="932" applyFont="1" applyBorder="1"/>
    <xf numFmtId="164" fontId="211" fillId="0" borderId="0" xfId="1992" applyNumberFormat="1" applyFont="1" applyBorder="1"/>
    <xf numFmtId="259" fontId="211" fillId="0" borderId="162" xfId="0" applyNumberFormat="1" applyFont="1" applyBorder="1" applyAlignment="1">
      <alignment horizontal="center"/>
    </xf>
    <xf numFmtId="0" fontId="211" fillId="0" borderId="163" xfId="0" applyFont="1" applyBorder="1" applyAlignment="1">
      <alignment horizontal="left"/>
    </xf>
    <xf numFmtId="165" fontId="211" fillId="0" borderId="1" xfId="800" applyNumberFormat="1" applyFont="1" applyBorder="1"/>
    <xf numFmtId="164" fontId="211" fillId="0" borderId="1" xfId="1992" applyNumberFormat="1" applyFont="1" applyBorder="1"/>
    <xf numFmtId="259" fontId="211" fillId="0" borderId="163" xfId="0" applyNumberFormat="1" applyFont="1" applyBorder="1" applyAlignment="1">
      <alignment horizontal="center"/>
    </xf>
    <xf numFmtId="0" fontId="212" fillId="0" borderId="94" xfId="0" applyFont="1" applyBorder="1"/>
    <xf numFmtId="0" fontId="211" fillId="0" borderId="96" xfId="0" applyFont="1" applyBorder="1"/>
    <xf numFmtId="0" fontId="215" fillId="0" borderId="0" xfId="0" applyFont="1" applyAlignment="1">
      <alignment horizontal="right"/>
    </xf>
    <xf numFmtId="0" fontId="215" fillId="0" borderId="0" xfId="0" applyFont="1"/>
    <xf numFmtId="44" fontId="211" fillId="0" borderId="0" xfId="0" applyNumberFormat="1" applyFont="1"/>
    <xf numFmtId="10" fontId="211" fillId="0" borderId="0" xfId="1992" applyNumberFormat="1" applyFont="1" applyBorder="1"/>
    <xf numFmtId="0" fontId="212" fillId="0" borderId="162" xfId="0" applyFont="1" applyBorder="1"/>
    <xf numFmtId="0" fontId="212" fillId="0" borderId="100" xfId="0" applyFont="1" applyBorder="1"/>
    <xf numFmtId="0" fontId="212" fillId="0" borderId="72" xfId="0" applyFont="1" applyBorder="1" applyAlignment="1">
      <alignment horizontal="center" wrapText="1"/>
    </xf>
    <xf numFmtId="0" fontId="212" fillId="0" borderId="71" xfId="0" applyFont="1" applyBorder="1" applyAlignment="1">
      <alignment horizontal="center" wrapText="1"/>
    </xf>
    <xf numFmtId="165" fontId="211" fillId="78" borderId="0" xfId="800" applyNumberFormat="1" applyFont="1" applyFill="1" applyBorder="1"/>
    <xf numFmtId="43" fontId="211" fillId="0" borderId="0" xfId="800" applyFont="1" applyFill="1" applyBorder="1"/>
    <xf numFmtId="165" fontId="211" fillId="0" borderId="165" xfId="800" applyNumberFormat="1" applyFont="1" applyFill="1" applyBorder="1"/>
    <xf numFmtId="165" fontId="211" fillId="78" borderId="70" xfId="800" applyNumberFormat="1" applyFont="1" applyFill="1" applyBorder="1"/>
    <xf numFmtId="43" fontId="211" fillId="0" borderId="70" xfId="800" applyFont="1" applyFill="1" applyBorder="1"/>
    <xf numFmtId="165" fontId="211" fillId="0" borderId="69" xfId="800" applyNumberFormat="1" applyFont="1" applyFill="1" applyBorder="1"/>
    <xf numFmtId="0" fontId="214" fillId="0" borderId="163" xfId="0" applyFont="1" applyBorder="1"/>
    <xf numFmtId="181" fontId="211" fillId="0" borderId="1" xfId="932" applyNumberFormat="1" applyFont="1" applyFill="1" applyBorder="1"/>
    <xf numFmtId="44" fontId="211" fillId="0" borderId="1" xfId="932" applyFont="1" applyFill="1" applyBorder="1"/>
    <xf numFmtId="181" fontId="211" fillId="0" borderId="26" xfId="932" applyNumberFormat="1" applyFont="1" applyFill="1" applyBorder="1"/>
    <xf numFmtId="0" fontId="212" fillId="0" borderId="0" xfId="0" applyFont="1" applyAlignment="1">
      <alignment horizontal="left"/>
    </xf>
    <xf numFmtId="0" fontId="211" fillId="0" borderId="165" xfId="0" applyFont="1" applyBorder="1" applyAlignment="1">
      <alignment horizontal="right"/>
    </xf>
    <xf numFmtId="165" fontId="211" fillId="78" borderId="1" xfId="800" applyNumberFormat="1" applyFont="1" applyFill="1" applyBorder="1"/>
    <xf numFmtId="2" fontId="211" fillId="0" borderId="165" xfId="0" applyNumberFormat="1" applyFont="1" applyBorder="1"/>
    <xf numFmtId="0" fontId="214" fillId="0" borderId="162" xfId="0" applyFont="1" applyBorder="1"/>
    <xf numFmtId="192" fontId="211" fillId="0" borderId="95" xfId="0" applyNumberFormat="1" applyFont="1" applyBorder="1"/>
    <xf numFmtId="192" fontId="211" fillId="0" borderId="96" xfId="0" applyNumberFormat="1" applyFont="1" applyBorder="1"/>
    <xf numFmtId="165" fontId="211" fillId="0" borderId="86" xfId="800" applyNumberFormat="1" applyFont="1" applyBorder="1"/>
    <xf numFmtId="9" fontId="211" fillId="0" borderId="95" xfId="1992" applyFont="1" applyBorder="1"/>
    <xf numFmtId="9" fontId="211" fillId="0" borderId="96" xfId="1992" applyFont="1" applyBorder="1"/>
    <xf numFmtId="0" fontId="211" fillId="0" borderId="0" xfId="0" applyFont="1" applyAlignment="1">
      <alignment horizontal="left"/>
    </xf>
    <xf numFmtId="186" fontId="211" fillId="0" borderId="64" xfId="0" applyNumberFormat="1" applyFont="1" applyBorder="1" applyAlignment="1">
      <alignment horizontal="centerContinuous"/>
    </xf>
    <xf numFmtId="186" fontId="211" fillId="0" borderId="66" xfId="0" applyNumberFormat="1" applyFont="1" applyBorder="1" applyAlignment="1">
      <alignment horizontal="centerContinuous"/>
    </xf>
    <xf numFmtId="43" fontId="211" fillId="0" borderId="0" xfId="0" applyNumberFormat="1" applyFont="1"/>
    <xf numFmtId="0" fontId="216" fillId="78" borderId="64" xfId="0" applyFont="1" applyFill="1" applyBorder="1" applyAlignment="1">
      <alignment horizontal="centerContinuous"/>
    </xf>
    <xf numFmtId="0" fontId="216" fillId="78" borderId="66" xfId="0" applyFont="1" applyFill="1" applyBorder="1" applyAlignment="1">
      <alignment horizontal="centerContinuous"/>
    </xf>
    <xf numFmtId="186" fontId="216" fillId="78" borderId="66" xfId="0" applyNumberFormat="1" applyFont="1" applyFill="1" applyBorder="1" applyAlignment="1">
      <alignment horizontal="centerContinuous"/>
    </xf>
    <xf numFmtId="191" fontId="211" fillId="0" borderId="64" xfId="0" applyNumberFormat="1" applyFont="1" applyBorder="1" applyAlignment="1">
      <alignment horizontal="centerContinuous"/>
    </xf>
    <xf numFmtId="0" fontId="211" fillId="0" borderId="67" xfId="0" applyFont="1" applyBorder="1" applyAlignment="1">
      <alignment horizontal="center"/>
    </xf>
    <xf numFmtId="0" fontId="211" fillId="0" borderId="60" xfId="0" applyFont="1" applyBorder="1"/>
    <xf numFmtId="43" fontId="211" fillId="0" borderId="60" xfId="800" applyFont="1" applyBorder="1"/>
    <xf numFmtId="0" fontId="211" fillId="0" borderId="40" xfId="0" applyFont="1" applyBorder="1"/>
    <xf numFmtId="9" fontId="211" fillId="0" borderId="0" xfId="0" applyNumberFormat="1" applyFont="1"/>
    <xf numFmtId="165" fontId="211" fillId="0" borderId="0" xfId="0" applyNumberFormat="1" applyFont="1"/>
    <xf numFmtId="43" fontId="211" fillId="0" borderId="28" xfId="800" applyFont="1" applyBorder="1"/>
    <xf numFmtId="0" fontId="211" fillId="0" borderId="27" xfId="0" applyFont="1" applyBorder="1"/>
    <xf numFmtId="9" fontId="211" fillId="0" borderId="28" xfId="1992" applyFont="1" applyBorder="1"/>
    <xf numFmtId="9" fontId="211" fillId="0" borderId="39" xfId="1992" applyFont="1" applyBorder="1"/>
    <xf numFmtId="165" fontId="211" fillId="78" borderId="39" xfId="800" applyNumberFormat="1" applyFont="1" applyFill="1" applyBorder="1"/>
    <xf numFmtId="165" fontId="211" fillId="0" borderId="39" xfId="800" applyNumberFormat="1" applyFont="1" applyBorder="1"/>
    <xf numFmtId="43" fontId="211" fillId="0" borderId="28" xfId="800" applyFont="1" applyFill="1" applyBorder="1"/>
    <xf numFmtId="165" fontId="211" fillId="0" borderId="39" xfId="800" applyNumberFormat="1" applyFont="1" applyFill="1" applyBorder="1"/>
    <xf numFmtId="165" fontId="211" fillId="78" borderId="42" xfId="800" applyNumberFormat="1" applyFont="1" applyFill="1" applyBorder="1"/>
    <xf numFmtId="43" fontId="211" fillId="0" borderId="26" xfId="800" applyFont="1" applyBorder="1"/>
    <xf numFmtId="165" fontId="211" fillId="0" borderId="42" xfId="800" applyNumberFormat="1" applyFont="1" applyBorder="1"/>
    <xf numFmtId="10" fontId="211" fillId="0" borderId="0" xfId="1992" applyNumberFormat="1" applyFont="1"/>
    <xf numFmtId="43" fontId="211" fillId="0" borderId="0" xfId="800" applyFont="1"/>
    <xf numFmtId="165" fontId="211" fillId="0" borderId="68" xfId="800" applyNumberFormat="1" applyFont="1" applyBorder="1"/>
    <xf numFmtId="43" fontId="211" fillId="0" borderId="69" xfId="800" applyFont="1" applyBorder="1"/>
    <xf numFmtId="43" fontId="211" fillId="0" borderId="0" xfId="800" applyFont="1" applyBorder="1"/>
    <xf numFmtId="165" fontId="211" fillId="0" borderId="100" xfId="0" applyNumberFormat="1" applyFont="1" applyBorder="1"/>
    <xf numFmtId="43" fontId="211" fillId="0" borderId="101" xfId="800" applyFont="1" applyBorder="1"/>
    <xf numFmtId="165" fontId="211" fillId="0" borderId="97" xfId="0" applyNumberFormat="1" applyFont="1" applyBorder="1"/>
    <xf numFmtId="165" fontId="211" fillId="0" borderId="162" xfId="0" applyNumberFormat="1" applyFont="1" applyBorder="1"/>
    <xf numFmtId="43" fontId="211" fillId="0" borderId="165" xfId="800" applyFont="1" applyBorder="1"/>
    <xf numFmtId="196" fontId="211" fillId="0" borderId="165" xfId="800" applyNumberFormat="1" applyFont="1" applyBorder="1"/>
    <xf numFmtId="196" fontId="211" fillId="0" borderId="0" xfId="800" applyNumberFormat="1" applyFont="1" applyBorder="1"/>
    <xf numFmtId="10" fontId="211" fillId="0" borderId="163" xfId="1992" applyNumberFormat="1" applyFont="1" applyBorder="1"/>
    <xf numFmtId="10" fontId="211" fillId="0" borderId="26" xfId="1992" applyNumberFormat="1" applyFont="1" applyBorder="1"/>
    <xf numFmtId="10" fontId="211" fillId="0" borderId="1" xfId="1992" applyNumberFormat="1" applyFont="1" applyBorder="1"/>
    <xf numFmtId="0" fontId="211" fillId="82" borderId="0" xfId="0" applyFont="1" applyFill="1"/>
    <xf numFmtId="0" fontId="211" fillId="81" borderId="0" xfId="0" applyFont="1" applyFill="1"/>
    <xf numFmtId="0" fontId="212" fillId="82" borderId="0" xfId="0" applyFont="1" applyFill="1" applyAlignment="1">
      <alignment horizontal="center"/>
    </xf>
    <xf numFmtId="0" fontId="211" fillId="82" borderId="62" xfId="0" applyFont="1" applyFill="1" applyBorder="1"/>
    <xf numFmtId="165" fontId="211" fillId="0" borderId="62" xfId="800" applyNumberFormat="1" applyFont="1" applyBorder="1"/>
    <xf numFmtId="165" fontId="211" fillId="0" borderId="63" xfId="800" applyNumberFormat="1" applyFont="1" applyBorder="1"/>
    <xf numFmtId="165" fontId="211" fillId="81" borderId="0" xfId="800" applyNumberFormat="1" applyFont="1" applyFill="1" applyBorder="1"/>
    <xf numFmtId="165" fontId="211" fillId="0" borderId="28" xfId="800" applyNumberFormat="1" applyFont="1" applyBorder="1"/>
    <xf numFmtId="0" fontId="211" fillId="82" borderId="1" xfId="0" applyFont="1" applyFill="1" applyBorder="1"/>
    <xf numFmtId="165" fontId="211" fillId="81" borderId="1" xfId="800" applyNumberFormat="1" applyFont="1" applyFill="1" applyBorder="1"/>
    <xf numFmtId="165" fontId="211" fillId="0" borderId="26" xfId="800" applyNumberFormat="1" applyFont="1" applyBorder="1"/>
    <xf numFmtId="0" fontId="211" fillId="0" borderId="64" xfId="0" applyFont="1" applyBorder="1"/>
    <xf numFmtId="0" fontId="211" fillId="82" borderId="65" xfId="0" applyFont="1" applyFill="1" applyBorder="1"/>
    <xf numFmtId="197" fontId="211" fillId="0" borderId="0" xfId="0" applyNumberFormat="1" applyFont="1"/>
    <xf numFmtId="0" fontId="212" fillId="0" borderId="1" xfId="0" applyFont="1" applyBorder="1"/>
    <xf numFmtId="0" fontId="212" fillId="82" borderId="1" xfId="0" applyFont="1" applyFill="1" applyBorder="1"/>
    <xf numFmtId="0" fontId="211" fillId="81" borderId="1" xfId="0" applyFont="1" applyFill="1" applyBorder="1"/>
    <xf numFmtId="44" fontId="211" fillId="0" borderId="1" xfId="0" applyNumberFormat="1" applyFont="1" applyBorder="1"/>
    <xf numFmtId="44" fontId="211" fillId="82" borderId="0" xfId="932" applyFont="1" applyFill="1" applyBorder="1"/>
    <xf numFmtId="44" fontId="211" fillId="81" borderId="0" xfId="932" applyFont="1" applyFill="1" applyBorder="1"/>
    <xf numFmtId="165" fontId="211" fillId="82" borderId="0" xfId="800" applyNumberFormat="1" applyFont="1" applyFill="1" applyBorder="1"/>
    <xf numFmtId="164" fontId="211" fillId="82" borderId="0" xfId="1992" applyNumberFormat="1" applyFont="1" applyFill="1" applyBorder="1"/>
    <xf numFmtId="164" fontId="211" fillId="81" borderId="0" xfId="1992" applyNumberFormat="1" applyFont="1" applyFill="1" applyBorder="1"/>
    <xf numFmtId="10" fontId="211" fillId="81" borderId="0" xfId="1992" applyNumberFormat="1" applyFont="1" applyFill="1" applyBorder="1"/>
    <xf numFmtId="165" fontId="211" fillId="82" borderId="1" xfId="800" applyNumberFormat="1" applyFont="1" applyFill="1" applyBorder="1"/>
    <xf numFmtId="10" fontId="211" fillId="78" borderId="0" xfId="1992" applyNumberFormat="1" applyFont="1" applyFill="1" applyBorder="1"/>
    <xf numFmtId="165" fontId="212" fillId="0" borderId="41" xfId="800" applyNumberFormat="1" applyFont="1" applyBorder="1"/>
    <xf numFmtId="165" fontId="211" fillId="78" borderId="26" xfId="800" applyNumberFormat="1" applyFont="1" applyFill="1" applyBorder="1"/>
    <xf numFmtId="165" fontId="211" fillId="81" borderId="95" xfId="800" applyNumberFormat="1" applyFont="1" applyFill="1" applyBorder="1"/>
    <xf numFmtId="165" fontId="211" fillId="0" borderId="95" xfId="800" applyNumberFormat="1" applyFont="1" applyBorder="1"/>
    <xf numFmtId="165" fontId="211" fillId="0" borderId="96" xfId="800" applyNumberFormat="1" applyFont="1" applyBorder="1"/>
    <xf numFmtId="193" fontId="211" fillId="82" borderId="0" xfId="0" applyNumberFormat="1" applyFont="1" applyFill="1"/>
    <xf numFmtId="194" fontId="211" fillId="81" borderId="0" xfId="0" applyNumberFormat="1" applyFont="1" applyFill="1"/>
    <xf numFmtId="194" fontId="211" fillId="0" borderId="0" xfId="0" applyNumberFormat="1" applyFont="1"/>
    <xf numFmtId="193" fontId="212" fillId="82" borderId="95" xfId="0" applyNumberFormat="1" applyFont="1" applyFill="1" applyBorder="1"/>
    <xf numFmtId="194" fontId="212" fillId="81" borderId="95" xfId="0" applyNumberFormat="1" applyFont="1" applyFill="1" applyBorder="1"/>
    <xf numFmtId="194" fontId="212" fillId="0" borderId="95" xfId="0" applyNumberFormat="1" applyFont="1" applyBorder="1"/>
    <xf numFmtId="194" fontId="212" fillId="0" borderId="96" xfId="0" applyNumberFormat="1" applyFont="1" applyBorder="1"/>
    <xf numFmtId="10" fontId="211" fillId="82" borderId="0" xfId="1992" applyNumberFormat="1" applyFont="1" applyFill="1" applyBorder="1"/>
    <xf numFmtId="10" fontId="211" fillId="0" borderId="28" xfId="1992" applyNumberFormat="1" applyFont="1" applyBorder="1"/>
    <xf numFmtId="9" fontId="211" fillId="82" borderId="1" xfId="1992" applyFont="1" applyFill="1" applyBorder="1"/>
    <xf numFmtId="9" fontId="211" fillId="81" borderId="1" xfId="1992" applyFont="1" applyFill="1" applyBorder="1"/>
    <xf numFmtId="165" fontId="211" fillId="0" borderId="0" xfId="800" applyNumberFormat="1" applyFont="1" applyFill="1" applyBorder="1"/>
    <xf numFmtId="165" fontId="211" fillId="0" borderId="1" xfId="800" applyNumberFormat="1" applyFont="1" applyFill="1" applyBorder="1"/>
    <xf numFmtId="41" fontId="211" fillId="0" borderId="29" xfId="2606" applyNumberFormat="1" applyFont="1" applyBorder="1" applyAlignment="1">
      <alignment horizontal="center"/>
    </xf>
    <xf numFmtId="41" fontId="211" fillId="0" borderId="29" xfId="2606" applyNumberFormat="1" applyFont="1" applyBorder="1"/>
    <xf numFmtId="43" fontId="211" fillId="0" borderId="29" xfId="2606" applyNumberFormat="1" applyFont="1" applyBorder="1"/>
    <xf numFmtId="43" fontId="211" fillId="0" borderId="43" xfId="2606" applyNumberFormat="1" applyFont="1" applyBorder="1"/>
    <xf numFmtId="43" fontId="211" fillId="0" borderId="161" xfId="2606" applyNumberFormat="1" applyFont="1" applyBorder="1"/>
    <xf numFmtId="43" fontId="211" fillId="0" borderId="159" xfId="2606" applyNumberFormat="1" applyFont="1" applyBorder="1"/>
    <xf numFmtId="0" fontId="211" fillId="0" borderId="161" xfId="2606" applyFont="1" applyBorder="1"/>
    <xf numFmtId="0" fontId="211" fillId="0" borderId="159" xfId="2606" applyFont="1" applyBorder="1"/>
    <xf numFmtId="0" fontId="211" fillId="0" borderId="0" xfId="2606" applyFont="1"/>
    <xf numFmtId="41" fontId="211" fillId="0" borderId="0" xfId="2606" applyNumberFormat="1" applyFont="1" applyAlignment="1">
      <alignment horizontal="center"/>
    </xf>
    <xf numFmtId="41" fontId="211" fillId="0" borderId="0" xfId="2606" applyNumberFormat="1" applyFont="1"/>
    <xf numFmtId="43" fontId="211" fillId="0" borderId="0" xfId="2606" applyNumberFormat="1" applyFont="1"/>
    <xf numFmtId="43" fontId="211" fillId="0" borderId="45" xfId="2606" applyNumberFormat="1" applyFont="1" applyBorder="1"/>
    <xf numFmtId="43" fontId="211" fillId="0" borderId="46" xfId="2606" applyNumberFormat="1" applyFont="1" applyBorder="1"/>
    <xf numFmtId="0" fontId="211" fillId="0" borderId="46" xfId="2606" applyFont="1" applyBorder="1"/>
    <xf numFmtId="41" fontId="211" fillId="0" borderId="0" xfId="2606" applyNumberFormat="1" applyFont="1" applyAlignment="1">
      <alignment horizontal="left"/>
    </xf>
    <xf numFmtId="0" fontId="211" fillId="0" borderId="45" xfId="2606" applyFont="1" applyBorder="1" applyAlignment="1">
      <alignment horizontal="center"/>
    </xf>
    <xf numFmtId="0" fontId="211" fillId="0" borderId="0" xfId="2606" applyFont="1" applyAlignment="1">
      <alignment horizontal="center"/>
    </xf>
    <xf numFmtId="41" fontId="211" fillId="0" borderId="45" xfId="2606" applyNumberFormat="1" applyFont="1" applyBorder="1" applyAlignment="1">
      <alignment horizontal="left"/>
    </xf>
    <xf numFmtId="9" fontId="211" fillId="0" borderId="0" xfId="1992" applyFont="1" applyFill="1"/>
    <xf numFmtId="183" fontId="211" fillId="0" borderId="0" xfId="800" applyNumberFormat="1" applyFont="1" applyFill="1"/>
    <xf numFmtId="183" fontId="211" fillId="0" borderId="0" xfId="1992" applyNumberFormat="1" applyFont="1" applyFill="1"/>
    <xf numFmtId="0" fontId="211" fillId="0" borderId="45" xfId="2606" applyFont="1" applyBorder="1"/>
    <xf numFmtId="0" fontId="211" fillId="0" borderId="0" xfId="2606" applyFont="1" applyAlignment="1">
      <alignment horizontal="right"/>
    </xf>
    <xf numFmtId="2" fontId="211" fillId="0" borderId="0" xfId="1992" applyNumberFormat="1" applyFont="1" applyFill="1"/>
    <xf numFmtId="41" fontId="211" fillId="0" borderId="49" xfId="2606" applyNumberFormat="1" applyFont="1" applyBorder="1" applyAlignment="1">
      <alignment horizontal="left"/>
    </xf>
    <xf numFmtId="43" fontId="211" fillId="0" borderId="0" xfId="2606" applyNumberFormat="1" applyFont="1" applyAlignment="1">
      <alignment horizontal="center"/>
    </xf>
    <xf numFmtId="43" fontId="211" fillId="0" borderId="45" xfId="2606" applyNumberFormat="1" applyFont="1" applyBorder="1" applyAlignment="1">
      <alignment horizontal="center"/>
    </xf>
    <xf numFmtId="43" fontId="211" fillId="0" borderId="46" xfId="2606" applyNumberFormat="1" applyFont="1" applyBorder="1" applyAlignment="1">
      <alignment horizontal="center"/>
    </xf>
    <xf numFmtId="0" fontId="211" fillId="0" borderId="6" xfId="2606" applyFont="1" applyBorder="1" applyAlignment="1">
      <alignment horizontal="centerContinuous"/>
    </xf>
    <xf numFmtId="0" fontId="211" fillId="0" borderId="48" xfId="2606" applyFont="1" applyBorder="1" applyAlignment="1">
      <alignment horizontal="centerContinuous"/>
    </xf>
    <xf numFmtId="0" fontId="211" fillId="0" borderId="47" xfId="2606" applyFont="1" applyBorder="1" applyAlignment="1">
      <alignment horizontal="centerContinuous"/>
    </xf>
    <xf numFmtId="0" fontId="211" fillId="0" borderId="6" xfId="2606" applyFont="1" applyBorder="1" applyAlignment="1">
      <alignment horizontal="left"/>
    </xf>
    <xf numFmtId="0" fontId="211" fillId="0" borderId="100" xfId="2606" applyFont="1" applyBorder="1"/>
    <xf numFmtId="0" fontId="211" fillId="0" borderId="116" xfId="2606" applyFont="1" applyBorder="1"/>
    <xf numFmtId="0" fontId="211" fillId="0" borderId="101" xfId="2606" applyFont="1" applyBorder="1"/>
    <xf numFmtId="0" fontId="211" fillId="0" borderId="64" xfId="2606" applyFont="1" applyBorder="1"/>
    <xf numFmtId="0" fontId="211" fillId="0" borderId="65" xfId="2606" applyFont="1" applyBorder="1"/>
    <xf numFmtId="0" fontId="211" fillId="0" borderId="66" xfId="2606" applyFont="1" applyBorder="1"/>
    <xf numFmtId="0" fontId="211" fillId="0" borderId="60" xfId="2606" applyFont="1" applyBorder="1" applyAlignment="1">
      <alignment horizontal="right"/>
    </xf>
    <xf numFmtId="0" fontId="218" fillId="0" borderId="45" xfId="2606" applyFont="1" applyBorder="1" applyAlignment="1">
      <alignment horizontal="center" wrapText="1"/>
    </xf>
    <xf numFmtId="0" fontId="218" fillId="0" borderId="0" xfId="2606" applyFont="1" applyAlignment="1">
      <alignment horizontal="center" wrapText="1"/>
    </xf>
    <xf numFmtId="41" fontId="218" fillId="0" borderId="0" xfId="2606" applyNumberFormat="1" applyFont="1" applyAlignment="1">
      <alignment horizontal="center" wrapText="1"/>
    </xf>
    <xf numFmtId="43" fontId="218" fillId="0" borderId="0" xfId="2606" applyNumberFormat="1" applyFont="1" applyAlignment="1">
      <alignment horizontal="center"/>
    </xf>
    <xf numFmtId="43" fontId="218" fillId="0" borderId="45" xfId="2606" applyNumberFormat="1" applyFont="1" applyBorder="1" applyAlignment="1">
      <alignment horizontal="center"/>
    </xf>
    <xf numFmtId="43" fontId="218" fillId="0" borderId="59" xfId="2606" applyNumberFormat="1" applyFont="1" applyBorder="1" applyAlignment="1">
      <alignment horizontal="center"/>
    </xf>
    <xf numFmtId="43" fontId="218" fillId="0" borderId="46" xfId="2606" applyNumberFormat="1" applyFont="1" applyBorder="1" applyAlignment="1">
      <alignment horizontal="center"/>
    </xf>
    <xf numFmtId="0" fontId="211" fillId="0" borderId="161" xfId="2606" applyFont="1" applyBorder="1" applyAlignment="1">
      <alignment horizontal="center"/>
    </xf>
    <xf numFmtId="0" fontId="211" fillId="0" borderId="44" xfId="2606" applyFont="1" applyBorder="1" applyAlignment="1">
      <alignment horizontal="center"/>
    </xf>
    <xf numFmtId="0" fontId="211" fillId="0" borderId="29" xfId="2606" applyFont="1" applyBorder="1" applyAlignment="1">
      <alignment horizontal="center"/>
    </xf>
    <xf numFmtId="0" fontId="211" fillId="0" borderId="43" xfId="2606" applyFont="1" applyBorder="1" applyAlignment="1">
      <alignment horizontal="right"/>
    </xf>
    <xf numFmtId="0" fontId="211" fillId="0" borderId="29" xfId="2606" applyFont="1" applyBorder="1" applyAlignment="1">
      <alignment horizontal="right"/>
    </xf>
    <xf numFmtId="0" fontId="211" fillId="0" borderId="44" xfId="2606" applyFont="1" applyBorder="1" applyAlignment="1">
      <alignment horizontal="right"/>
    </xf>
    <xf numFmtId="0" fontId="211" fillId="0" borderId="162" xfId="2606" applyFont="1" applyBorder="1"/>
    <xf numFmtId="0" fontId="211" fillId="0" borderId="165" xfId="2606" applyFont="1" applyBorder="1"/>
    <xf numFmtId="0" fontId="212" fillId="0" borderId="59" xfId="2606" quotePrefix="1" applyFont="1" applyBorder="1" applyAlignment="1">
      <alignment horizontal="center" wrapText="1"/>
    </xf>
    <xf numFmtId="0" fontId="212" fillId="0" borderId="50" xfId="2606" quotePrefix="1" applyFont="1" applyBorder="1" applyAlignment="1">
      <alignment horizontal="center" wrapText="1"/>
    </xf>
    <xf numFmtId="0" fontId="212" fillId="0" borderId="49" xfId="2606" applyFont="1" applyBorder="1" applyAlignment="1">
      <alignment horizontal="center" wrapText="1"/>
    </xf>
    <xf numFmtId="0" fontId="212" fillId="0" borderId="59" xfId="2606" applyFont="1" applyBorder="1" applyAlignment="1">
      <alignment horizontal="center" wrapText="1"/>
    </xf>
    <xf numFmtId="0" fontId="212" fillId="0" borderId="50" xfId="2606" applyFont="1" applyBorder="1" applyAlignment="1">
      <alignment horizontal="center" wrapText="1"/>
    </xf>
    <xf numFmtId="0" fontId="212" fillId="0" borderId="0" xfId="2606" applyFont="1" applyAlignment="1">
      <alignment wrapText="1"/>
    </xf>
    <xf numFmtId="14" fontId="211" fillId="0" borderId="163" xfId="2606" applyNumberFormat="1" applyFont="1" applyBorder="1"/>
    <xf numFmtId="14" fontId="211" fillId="0" borderId="1" xfId="2606" applyNumberFormat="1" applyFont="1" applyBorder="1"/>
    <xf numFmtId="14" fontId="211" fillId="0" borderId="26" xfId="2606" applyNumberFormat="1" applyFont="1" applyBorder="1"/>
    <xf numFmtId="14" fontId="211" fillId="0" borderId="0" xfId="2606" applyNumberFormat="1" applyFont="1"/>
    <xf numFmtId="165" fontId="211" fillId="0" borderId="193" xfId="800" applyNumberFormat="1" applyFont="1" applyBorder="1"/>
    <xf numFmtId="165" fontId="211" fillId="0" borderId="0" xfId="800" applyNumberFormat="1" applyFont="1"/>
    <xf numFmtId="165" fontId="211" fillId="0" borderId="0" xfId="2606" applyNumberFormat="1" applyFont="1"/>
    <xf numFmtId="165" fontId="211" fillId="0" borderId="162" xfId="800" applyNumberFormat="1" applyFont="1" applyBorder="1"/>
    <xf numFmtId="165" fontId="211" fillId="0" borderId="165" xfId="800" applyNumberFormat="1" applyFont="1" applyBorder="1"/>
    <xf numFmtId="0" fontId="212" fillId="0" borderId="47" xfId="2606" applyFont="1" applyBorder="1" applyAlignment="1">
      <alignment horizontal="center"/>
    </xf>
    <xf numFmtId="0" fontId="212" fillId="0" borderId="48" xfId="2606" applyFont="1" applyBorder="1" applyAlignment="1">
      <alignment horizontal="center"/>
    </xf>
    <xf numFmtId="9" fontId="211" fillId="0" borderId="46" xfId="2606" applyNumberFormat="1" applyFont="1" applyBorder="1" applyAlignment="1">
      <alignment horizontal="center"/>
    </xf>
    <xf numFmtId="0" fontId="211" fillId="0" borderId="0" xfId="2606" applyFont="1" applyAlignment="1">
      <alignment horizontal="right" vertical="top"/>
    </xf>
    <xf numFmtId="165" fontId="211" fillId="0" borderId="163" xfId="800" applyNumberFormat="1" applyFont="1" applyBorder="1"/>
    <xf numFmtId="165" fontId="212" fillId="0" borderId="162" xfId="800" applyNumberFormat="1" applyFont="1" applyBorder="1"/>
    <xf numFmtId="165" fontId="212" fillId="0" borderId="0" xfId="800" applyNumberFormat="1" applyFont="1" applyBorder="1"/>
    <xf numFmtId="165" fontId="212" fillId="0" borderId="165" xfId="800" applyNumberFormat="1" applyFont="1" applyBorder="1"/>
    <xf numFmtId="165" fontId="212" fillId="0" borderId="163" xfId="800" applyNumberFormat="1" applyFont="1" applyBorder="1"/>
    <xf numFmtId="165" fontId="212" fillId="0" borderId="1" xfId="800" applyNumberFormat="1" applyFont="1" applyBorder="1"/>
    <xf numFmtId="165" fontId="212" fillId="0" borderId="26" xfId="800" applyNumberFormat="1" applyFont="1" applyBorder="1"/>
    <xf numFmtId="0" fontId="211" fillId="0" borderId="163" xfId="2606" applyFont="1" applyBorder="1"/>
    <xf numFmtId="0" fontId="211" fillId="0" borderId="1" xfId="2606" applyFont="1" applyBorder="1"/>
    <xf numFmtId="0" fontId="211" fillId="0" borderId="49" xfId="2606" applyFont="1" applyBorder="1" applyAlignment="1">
      <alignment horizontal="center"/>
    </xf>
    <xf numFmtId="9" fontId="211" fillId="0" borderId="50" xfId="2606" applyNumberFormat="1" applyFont="1" applyBorder="1" applyAlignment="1">
      <alignment horizontal="center"/>
    </xf>
    <xf numFmtId="9" fontId="211" fillId="0" borderId="0" xfId="2606" applyNumberFormat="1" applyFont="1" applyAlignment="1">
      <alignment horizontal="center"/>
    </xf>
    <xf numFmtId="0" fontId="211" fillId="0" borderId="160" xfId="2606" applyFont="1" applyBorder="1" applyAlignment="1">
      <alignment horizontal="right"/>
    </xf>
    <xf numFmtId="0" fontId="211" fillId="0" borderId="159" xfId="2606" applyFont="1" applyBorder="1" applyAlignment="1">
      <alignment horizontal="right"/>
    </xf>
    <xf numFmtId="0" fontId="211" fillId="0" borderId="49" xfId="2606" applyFont="1" applyBorder="1" applyAlignment="1">
      <alignment horizontal="right"/>
    </xf>
    <xf numFmtId="0" fontId="211" fillId="0" borderId="59" xfId="2606" applyFont="1" applyBorder="1" applyAlignment="1">
      <alignment horizontal="right"/>
    </xf>
    <xf numFmtId="0" fontId="211" fillId="0" borderId="50" xfId="2606" applyFont="1" applyBorder="1" applyAlignment="1">
      <alignment horizontal="right"/>
    </xf>
    <xf numFmtId="0" fontId="211" fillId="0" borderId="45" xfId="2606" applyFont="1" applyBorder="1" applyAlignment="1">
      <alignment horizontal="right"/>
    </xf>
    <xf numFmtId="0" fontId="211" fillId="0" borderId="46" xfId="2606" applyFont="1" applyBorder="1" applyAlignment="1">
      <alignment horizontal="right"/>
    </xf>
    <xf numFmtId="9" fontId="211" fillId="0" borderId="0" xfId="1992" applyFont="1"/>
    <xf numFmtId="165" fontId="211" fillId="0" borderId="45" xfId="800" applyNumberFormat="1" applyFont="1" applyBorder="1" applyAlignment="1">
      <alignment horizontal="right"/>
    </xf>
    <xf numFmtId="165" fontId="211" fillId="0" borderId="0" xfId="800" applyNumberFormat="1" applyFont="1" applyBorder="1" applyAlignment="1">
      <alignment horizontal="right"/>
    </xf>
    <xf numFmtId="165" fontId="211" fillId="0" borderId="49" xfId="800" applyNumberFormat="1" applyFont="1" applyBorder="1" applyAlignment="1">
      <alignment horizontal="right"/>
    </xf>
    <xf numFmtId="165" fontId="211" fillId="0" borderId="59" xfId="800" applyNumberFormat="1" applyFont="1" applyBorder="1" applyAlignment="1">
      <alignment horizontal="right"/>
    </xf>
    <xf numFmtId="43" fontId="211" fillId="0" borderId="0" xfId="800" applyFont="1" applyAlignment="1">
      <alignment horizontal="center"/>
    </xf>
    <xf numFmtId="0" fontId="211" fillId="0" borderId="0" xfId="2606" quotePrefix="1" applyFont="1" applyAlignment="1">
      <alignment horizontal="center"/>
    </xf>
    <xf numFmtId="184" fontId="213" fillId="0" borderId="0" xfId="0" applyNumberFormat="1" applyFont="1" applyAlignment="1">
      <alignment horizontal="right"/>
    </xf>
    <xf numFmtId="165" fontId="211" fillId="0" borderId="83" xfId="800" applyNumberFormat="1" applyFont="1" applyBorder="1"/>
    <xf numFmtId="165" fontId="211" fillId="0" borderId="182" xfId="800" applyNumberFormat="1" applyFont="1" applyBorder="1"/>
    <xf numFmtId="165" fontId="211" fillId="0" borderId="183" xfId="800" applyNumberFormat="1" applyFont="1" applyBorder="1"/>
    <xf numFmtId="165" fontId="211" fillId="0" borderId="89" xfId="800" applyNumberFormat="1" applyFont="1" applyBorder="1"/>
    <xf numFmtId="165" fontId="211" fillId="0" borderId="184" xfId="800" applyNumberFormat="1" applyFont="1" applyBorder="1"/>
    <xf numFmtId="165" fontId="211" fillId="0" borderId="86" xfId="800" applyNumberFormat="1" applyFont="1" applyBorder="1" applyAlignment="1">
      <alignment vertical="top"/>
    </xf>
    <xf numFmtId="14" fontId="211" fillId="0" borderId="86" xfId="0" applyNumberFormat="1" applyFont="1" applyBorder="1" applyAlignment="1">
      <alignment vertical="top"/>
    </xf>
    <xf numFmtId="14" fontId="211" fillId="78" borderId="86" xfId="0" applyNumberFormat="1" applyFont="1" applyFill="1" applyBorder="1" applyAlignment="1">
      <alignment vertical="top"/>
    </xf>
    <xf numFmtId="0" fontId="211" fillId="78" borderId="87" xfId="0" applyFont="1" applyFill="1" applyBorder="1" applyAlignment="1">
      <alignment vertical="top" wrapText="1"/>
    </xf>
    <xf numFmtId="0" fontId="211" fillId="0" borderId="0" xfId="0" applyFont="1" applyAlignment="1">
      <alignment vertical="top"/>
    </xf>
    <xf numFmtId="0" fontId="221" fillId="0" borderId="0" xfId="0" applyFont="1"/>
    <xf numFmtId="37" fontId="221" fillId="0" borderId="129" xfId="0" applyNumberFormat="1" applyFont="1" applyBorder="1" applyAlignment="1" applyProtection="1">
      <alignment horizontal="right" vertical="center"/>
      <protection locked="0"/>
    </xf>
    <xf numFmtId="9" fontId="221" fillId="78" borderId="129" xfId="1992" applyFont="1" applyFill="1" applyBorder="1" applyAlignment="1" applyProtection="1">
      <alignment horizontal="center" vertical="center"/>
      <protection locked="0"/>
    </xf>
    <xf numFmtId="37" fontId="221" fillId="78" borderId="129" xfId="0" applyNumberFormat="1" applyFont="1" applyFill="1" applyBorder="1" applyAlignment="1" applyProtection="1">
      <alignment horizontal="center" vertical="center"/>
      <protection locked="0"/>
    </xf>
    <xf numFmtId="0" fontId="221" fillId="0" borderId="162" xfId="0" applyFont="1" applyBorder="1" applyProtection="1">
      <protection hidden="1"/>
    </xf>
    <xf numFmtId="258" fontId="221" fillId="0" borderId="102" xfId="0" applyNumberFormat="1" applyFont="1" applyBorder="1" applyAlignment="1" applyProtection="1">
      <alignment horizontal="right" vertical="center"/>
      <protection locked="0"/>
    </xf>
    <xf numFmtId="0" fontId="221" fillId="0" borderId="0" xfId="0" applyFont="1" applyProtection="1">
      <protection hidden="1"/>
    </xf>
    <xf numFmtId="258" fontId="221" fillId="0" borderId="129" xfId="0" applyNumberFormat="1" applyFont="1" applyBorder="1" applyAlignment="1" applyProtection="1">
      <alignment horizontal="right" vertical="center"/>
      <protection locked="0"/>
    </xf>
    <xf numFmtId="0" fontId="221" fillId="0" borderId="162" xfId="0" applyFont="1" applyBorder="1" applyAlignment="1" applyProtection="1">
      <alignment horizontal="left"/>
      <protection hidden="1"/>
    </xf>
    <xf numFmtId="0" fontId="221" fillId="0" borderId="0" xfId="0" applyFont="1" applyAlignment="1" applyProtection="1">
      <alignment vertical="center"/>
      <protection hidden="1"/>
    </xf>
    <xf numFmtId="1" fontId="221" fillId="0" borderId="162" xfId="0" applyNumberFormat="1" applyFont="1" applyBorder="1" applyAlignment="1" applyProtection="1">
      <alignment horizontal="left" vertical="center"/>
      <protection hidden="1"/>
    </xf>
    <xf numFmtId="0" fontId="221" fillId="0" borderId="0" xfId="0" applyFont="1" applyAlignment="1" applyProtection="1">
      <alignment horizontal="left" vertical="center"/>
      <protection hidden="1"/>
    </xf>
    <xf numFmtId="0" fontId="221" fillId="0" borderId="162" xfId="0" applyFont="1" applyBorder="1" applyAlignment="1" applyProtection="1">
      <alignment horizontal="left" vertical="center"/>
      <protection locked="0"/>
    </xf>
    <xf numFmtId="0" fontId="221" fillId="0" borderId="0" xfId="0" applyFont="1" applyAlignment="1" applyProtection="1">
      <alignment horizontal="center" vertical="center"/>
      <protection hidden="1"/>
    </xf>
    <xf numFmtId="0" fontId="221" fillId="0" borderId="165" xfId="0" applyFont="1" applyBorder="1" applyAlignment="1" applyProtection="1">
      <alignment horizontal="center" vertical="center"/>
      <protection hidden="1"/>
    </xf>
    <xf numFmtId="0" fontId="221" fillId="0" borderId="162" xfId="0" applyFont="1" applyBorder="1" applyAlignment="1" applyProtection="1">
      <alignment horizontal="left" vertical="center"/>
      <protection hidden="1"/>
    </xf>
    <xf numFmtId="37" fontId="221" fillId="78" borderId="176" xfId="0" applyNumberFormat="1" applyFont="1" applyFill="1" applyBorder="1" applyAlignment="1" applyProtection="1">
      <alignment horizontal="center" vertical="center"/>
      <protection locked="0"/>
    </xf>
    <xf numFmtId="0" fontId="221" fillId="0" borderId="163" xfId="0" applyFont="1" applyBorder="1" applyAlignment="1" applyProtection="1">
      <alignment horizontal="left"/>
      <protection hidden="1"/>
    </xf>
    <xf numFmtId="0" fontId="221" fillId="0" borderId="1" xfId="0" applyFont="1" applyBorder="1" applyProtection="1">
      <protection hidden="1"/>
    </xf>
    <xf numFmtId="0" fontId="221" fillId="0" borderId="1" xfId="0" applyFont="1" applyBorder="1" applyAlignment="1" applyProtection="1">
      <alignment vertical="center"/>
      <protection hidden="1"/>
    </xf>
    <xf numFmtId="0" fontId="221" fillId="0" borderId="162" xfId="0" applyFont="1" applyBorder="1" applyAlignment="1" applyProtection="1">
      <alignment horizontal="center" vertical="center"/>
      <protection hidden="1"/>
    </xf>
    <xf numFmtId="0" fontId="221" fillId="0" borderId="102" xfId="0" applyFont="1" applyBorder="1" applyAlignment="1" applyProtection="1">
      <alignment horizontal="left" vertical="center"/>
      <protection hidden="1"/>
    </xf>
    <xf numFmtId="0" fontId="221" fillId="0" borderId="165" xfId="0" applyFont="1" applyBorder="1" applyAlignment="1" applyProtection="1">
      <alignment horizontal="left" vertical="center"/>
      <protection hidden="1"/>
    </xf>
    <xf numFmtId="0" fontId="221" fillId="0" borderId="176" xfId="0" applyFont="1" applyBorder="1" applyProtection="1">
      <protection hidden="1"/>
    </xf>
    <xf numFmtId="0" fontId="221" fillId="0" borderId="165" xfId="0" applyFont="1" applyBorder="1" applyProtection="1">
      <protection hidden="1"/>
    </xf>
    <xf numFmtId="37" fontId="221" fillId="78" borderId="102" xfId="0" applyNumberFormat="1" applyFont="1" applyFill="1" applyBorder="1" applyAlignment="1" applyProtection="1">
      <alignment horizontal="center" vertical="center"/>
      <protection locked="0"/>
    </xf>
    <xf numFmtId="0" fontId="221" fillId="0" borderId="176" xfId="0" applyFont="1" applyBorder="1" applyAlignment="1" applyProtection="1">
      <alignment vertical="center"/>
      <protection hidden="1"/>
    </xf>
    <xf numFmtId="0" fontId="221" fillId="0" borderId="176" xfId="0" applyFont="1" applyBorder="1" applyAlignment="1" applyProtection="1">
      <alignment horizontal="left" vertical="center"/>
      <protection hidden="1"/>
    </xf>
    <xf numFmtId="257" fontId="221" fillId="78" borderId="129" xfId="0" applyNumberFormat="1" applyFont="1" applyFill="1" applyBorder="1" applyAlignment="1" applyProtection="1">
      <alignment horizontal="center" vertical="center"/>
      <protection locked="0"/>
    </xf>
    <xf numFmtId="0" fontId="221" fillId="0" borderId="163" xfId="0" applyFont="1" applyBorder="1" applyProtection="1">
      <protection hidden="1"/>
    </xf>
    <xf numFmtId="0" fontId="221" fillId="0" borderId="162" xfId="0" applyFont="1" applyBorder="1"/>
    <xf numFmtId="0" fontId="221" fillId="0" borderId="165" xfId="0" applyFont="1" applyBorder="1"/>
    <xf numFmtId="0" fontId="224" fillId="0" borderId="0" xfId="0" applyFont="1"/>
    <xf numFmtId="0" fontId="212" fillId="78" borderId="170" xfId="0" applyFont="1" applyFill="1" applyBorder="1" applyAlignment="1">
      <alignment horizontal="center"/>
    </xf>
    <xf numFmtId="0" fontId="212" fillId="78" borderId="171" xfId="0" applyFont="1" applyFill="1" applyBorder="1" applyAlignment="1">
      <alignment horizontal="center"/>
    </xf>
    <xf numFmtId="0" fontId="211" fillId="78" borderId="91" xfId="0" applyFont="1" applyFill="1" applyBorder="1" applyAlignment="1">
      <alignment horizontal="left"/>
    </xf>
    <xf numFmtId="0" fontId="211" fillId="78" borderId="91" xfId="0" applyFont="1" applyFill="1" applyBorder="1"/>
    <xf numFmtId="14" fontId="211" fillId="78" borderId="91" xfId="0" applyNumberFormat="1" applyFont="1" applyFill="1" applyBorder="1" applyAlignment="1">
      <alignment horizontal="left"/>
    </xf>
    <xf numFmtId="0" fontId="211" fillId="0" borderId="95" xfId="0" applyFont="1" applyBorder="1" applyAlignment="1">
      <alignment horizontal="left"/>
    </xf>
    <xf numFmtId="9" fontId="211" fillId="0" borderId="95" xfId="1992" applyFont="1" applyBorder="1" applyAlignment="1">
      <alignment horizontal="left"/>
    </xf>
    <xf numFmtId="0" fontId="211" fillId="0" borderId="62" xfId="0" applyFont="1" applyBorder="1" applyAlignment="1">
      <alignment horizontal="centerContinuous"/>
    </xf>
    <xf numFmtId="0" fontId="211" fillId="0" borderId="162" xfId="0" applyFont="1" applyBorder="1" applyAlignment="1">
      <alignment horizontal="center"/>
    </xf>
    <xf numFmtId="0" fontId="211" fillId="0" borderId="163" xfId="0" applyFont="1" applyBorder="1" applyAlignment="1">
      <alignment horizontal="center"/>
    </xf>
    <xf numFmtId="0" fontId="211" fillId="0" borderId="0" xfId="0" applyFont="1" applyAlignment="1">
      <alignment horizontal="center"/>
    </xf>
    <xf numFmtId="0" fontId="211" fillId="0" borderId="116" xfId="0" applyFont="1" applyBorder="1" applyAlignment="1">
      <alignment horizontal="centerContinuous"/>
    </xf>
    <xf numFmtId="0" fontId="211" fillId="0" borderId="176" xfId="0" applyFont="1" applyBorder="1"/>
    <xf numFmtId="0" fontId="211" fillId="0" borderId="124" xfId="0" applyFont="1" applyBorder="1"/>
    <xf numFmtId="0" fontId="211" fillId="78" borderId="185" xfId="0" applyFont="1" applyFill="1" applyBorder="1"/>
    <xf numFmtId="0" fontId="211" fillId="0" borderId="124" xfId="0" applyFont="1" applyBorder="1" applyAlignment="1">
      <alignment horizontal="centerContinuous"/>
    </xf>
    <xf numFmtId="0" fontId="211" fillId="0" borderId="162" xfId="0" applyFont="1" applyBorder="1" applyAlignment="1">
      <alignment horizontal="right"/>
    </xf>
    <xf numFmtId="0" fontId="211" fillId="0" borderId="100" xfId="0" applyFont="1" applyBorder="1" applyAlignment="1">
      <alignment horizontal="centerContinuous"/>
    </xf>
    <xf numFmtId="0" fontId="211" fillId="0" borderId="101" xfId="0" applyFont="1" applyBorder="1" applyAlignment="1">
      <alignment horizontal="centerContinuous"/>
    </xf>
    <xf numFmtId="0" fontId="211" fillId="0" borderId="162" xfId="0" applyFont="1" applyBorder="1" applyAlignment="1">
      <alignment horizontal="centerContinuous"/>
    </xf>
    <xf numFmtId="0" fontId="211" fillId="0" borderId="165" xfId="0" applyFont="1" applyBorder="1" applyAlignment="1">
      <alignment horizontal="centerContinuous"/>
    </xf>
    <xf numFmtId="0" fontId="211" fillId="78" borderId="162" xfId="0" applyFont="1" applyFill="1" applyBorder="1" applyAlignment="1">
      <alignment horizontal="centerContinuous"/>
    </xf>
    <xf numFmtId="14" fontId="211" fillId="78" borderId="163" xfId="0" applyNumberFormat="1" applyFont="1" applyFill="1" applyBorder="1" applyAlignment="1">
      <alignment horizontal="centerContinuous"/>
    </xf>
    <xf numFmtId="0" fontId="211" fillId="0" borderId="1" xfId="0" applyFont="1" applyBorder="1" applyAlignment="1">
      <alignment horizontal="centerContinuous"/>
    </xf>
    <xf numFmtId="0" fontId="211" fillId="0" borderId="26" xfId="0" applyFont="1" applyBorder="1" applyAlignment="1">
      <alignment horizontal="centerContinuous"/>
    </xf>
    <xf numFmtId="0" fontId="211" fillId="78" borderId="124" xfId="0" applyFont="1" applyFill="1" applyBorder="1" applyAlignment="1">
      <alignment horizontal="right"/>
    </xf>
    <xf numFmtId="0" fontId="212" fillId="0" borderId="124" xfId="0" applyFont="1" applyBorder="1"/>
    <xf numFmtId="0" fontId="211" fillId="0" borderId="101" xfId="0" applyFont="1" applyBorder="1" applyAlignment="1">
      <alignment horizontal="right"/>
    </xf>
    <xf numFmtId="6" fontId="211" fillId="0" borderId="165" xfId="0" applyNumberFormat="1" applyFont="1" applyBorder="1"/>
    <xf numFmtId="165" fontId="211" fillId="0" borderId="165" xfId="800" applyNumberFormat="1" applyFont="1" applyFill="1" applyBorder="1" applyAlignment="1">
      <alignment horizontal="right"/>
    </xf>
    <xf numFmtId="165" fontId="211" fillId="0" borderId="26" xfId="800" applyNumberFormat="1" applyFont="1" applyFill="1" applyBorder="1" applyAlignment="1">
      <alignment horizontal="right"/>
    </xf>
    <xf numFmtId="0" fontId="225" fillId="0" borderId="0" xfId="42847"/>
    <xf numFmtId="0" fontId="211" fillId="0" borderId="0" xfId="0" applyFont="1" applyAlignment="1">
      <alignment horizontal="right" indent="1"/>
    </xf>
    <xf numFmtId="41" fontId="211" fillId="0" borderId="162" xfId="0" applyNumberFormat="1" applyFont="1" applyBorder="1" applyAlignment="1">
      <alignment horizontal="left"/>
    </xf>
    <xf numFmtId="9" fontId="11" fillId="0" borderId="165" xfId="1992" applyFont="1" applyFill="1" applyBorder="1"/>
    <xf numFmtId="259" fontId="212" fillId="0" borderId="163" xfId="0" applyNumberFormat="1" applyFont="1" applyBorder="1" applyAlignment="1">
      <alignment horizontal="center"/>
    </xf>
    <xf numFmtId="0" fontId="211" fillId="0" borderId="1" xfId="0" applyFont="1" applyBorder="1" applyAlignment="1">
      <alignment horizontal="center"/>
    </xf>
    <xf numFmtId="0" fontId="0" fillId="0" borderId="124" xfId="0" applyBorder="1"/>
    <xf numFmtId="0" fontId="6" fillId="0" borderId="162" xfId="0" applyFont="1" applyBorder="1"/>
    <xf numFmtId="0" fontId="0" fillId="0" borderId="165" xfId="0" applyBorder="1" applyAlignment="1">
      <alignment horizontal="right"/>
    </xf>
    <xf numFmtId="0" fontId="0" fillId="0" borderId="165" xfId="0" applyBorder="1"/>
    <xf numFmtId="0" fontId="0" fillId="0" borderId="162" xfId="0" applyBorder="1"/>
    <xf numFmtId="0" fontId="101" fillId="0" borderId="162" xfId="0" applyFont="1" applyBorder="1"/>
    <xf numFmtId="0" fontId="0" fillId="0" borderId="163" xfId="0" applyBorder="1"/>
    <xf numFmtId="0" fontId="211" fillId="0" borderId="122" xfId="0" applyFont="1" applyBorder="1"/>
    <xf numFmtId="0" fontId="0" fillId="0" borderId="0" xfId="0" applyAlignment="1">
      <alignment wrapText="1"/>
    </xf>
    <xf numFmtId="0" fontId="211" fillId="78" borderId="185" xfId="0" applyFont="1" applyFill="1" applyBorder="1" applyAlignment="1">
      <alignment horizontal="right"/>
    </xf>
    <xf numFmtId="9" fontId="211" fillId="78" borderId="0" xfId="1992" applyFont="1" applyFill="1" applyBorder="1" applyAlignment="1">
      <alignment horizontal="center"/>
    </xf>
    <xf numFmtId="9" fontId="211" fillId="78" borderId="1" xfId="1992" applyFont="1" applyFill="1" applyBorder="1" applyAlignment="1">
      <alignment horizontal="center"/>
    </xf>
    <xf numFmtId="0" fontId="211" fillId="0" borderId="26" xfId="0" applyFont="1" applyBorder="1" applyAlignment="1">
      <alignment horizontal="center"/>
    </xf>
    <xf numFmtId="0" fontId="0" fillId="0" borderId="1" xfId="800" applyNumberFormat="1" applyFont="1" applyBorder="1" applyAlignment="1">
      <alignment horizontal="center"/>
    </xf>
    <xf numFmtId="3" fontId="0" fillId="0" borderId="1" xfId="0" applyNumberFormat="1" applyBorder="1" applyAlignment="1">
      <alignment horizontal="center"/>
    </xf>
    <xf numFmtId="9" fontId="0" fillId="0" borderId="1" xfId="0" applyNumberFormat="1" applyBorder="1" applyAlignment="1">
      <alignment horizontal="center"/>
    </xf>
    <xf numFmtId="184" fontId="0" fillId="0" borderId="1" xfId="800" applyNumberFormat="1" applyFont="1" applyBorder="1" applyAlignment="1">
      <alignment horizontal="right"/>
    </xf>
    <xf numFmtId="9" fontId="0" fillId="0" borderId="26" xfId="0" applyNumberFormat="1" applyBorder="1" applyAlignment="1">
      <alignment horizontal="center"/>
    </xf>
    <xf numFmtId="14" fontId="0" fillId="0" borderId="165" xfId="0" applyNumberFormat="1" applyBorder="1"/>
    <xf numFmtId="9" fontId="0" fillId="0" borderId="165" xfId="0" applyNumberFormat="1" applyBorder="1" applyAlignment="1">
      <alignment horizontal="center"/>
    </xf>
    <xf numFmtId="0" fontId="221" fillId="0" borderId="124" xfId="0" applyFont="1" applyBorder="1" applyProtection="1">
      <protection hidden="1"/>
    </xf>
    <xf numFmtId="0" fontId="221" fillId="0" borderId="124" xfId="0" applyFont="1" applyBorder="1" applyAlignment="1" applyProtection="1">
      <alignment vertical="center"/>
      <protection hidden="1"/>
    </xf>
    <xf numFmtId="9" fontId="221" fillId="0" borderId="124" xfId="0" applyNumberFormat="1" applyFont="1" applyBorder="1" applyAlignment="1" applyProtection="1">
      <alignment horizontal="left" vertical="center"/>
      <protection hidden="1"/>
    </xf>
    <xf numFmtId="37" fontId="221" fillId="78" borderId="227" xfId="0" applyNumberFormat="1" applyFont="1" applyFill="1" applyBorder="1" applyAlignment="1" applyProtection="1">
      <alignment horizontal="center" vertical="center"/>
      <protection locked="0"/>
    </xf>
    <xf numFmtId="0" fontId="221" fillId="0" borderId="227" xfId="0" applyFont="1" applyBorder="1" applyAlignment="1" applyProtection="1">
      <alignment horizontal="left" vertical="center"/>
      <protection hidden="1"/>
    </xf>
    <xf numFmtId="0" fontId="211" fillId="78" borderId="185" xfId="0" applyFont="1" applyFill="1" applyBorder="1" applyAlignment="1">
      <alignment horizontal="left"/>
    </xf>
    <xf numFmtId="14" fontId="211" fillId="78" borderId="185" xfId="0" applyNumberFormat="1" applyFont="1" applyFill="1" applyBorder="1" applyAlignment="1">
      <alignment horizontal="left"/>
    </xf>
    <xf numFmtId="0" fontId="211" fillId="0" borderId="0" xfId="2606" applyFont="1" applyAlignment="1">
      <alignment wrapText="1"/>
    </xf>
    <xf numFmtId="0" fontId="97" fillId="0" borderId="0" xfId="2606" applyFont="1"/>
    <xf numFmtId="0" fontId="97" fillId="0" borderId="0" xfId="2606" applyFont="1" applyAlignment="1">
      <alignment horizontal="center"/>
    </xf>
    <xf numFmtId="0" fontId="97" fillId="0" borderId="0" xfId="2606" applyFont="1" applyAlignment="1">
      <alignment horizontal="right"/>
    </xf>
    <xf numFmtId="43" fontId="97" fillId="0" borderId="0" xfId="800" applyFont="1" applyAlignment="1">
      <alignment horizontal="right"/>
    </xf>
    <xf numFmtId="43" fontId="97" fillId="0" borderId="130" xfId="2606" applyNumberFormat="1" applyFont="1" applyBorder="1"/>
    <xf numFmtId="0" fontId="97" fillId="0" borderId="48" xfId="2606" applyFont="1" applyBorder="1"/>
    <xf numFmtId="165" fontId="97" fillId="0" borderId="0" xfId="800" applyNumberFormat="1" applyFont="1"/>
    <xf numFmtId="43" fontId="97" fillId="0" borderId="0" xfId="2606" applyNumberFormat="1" applyFont="1" applyAlignment="1">
      <alignment horizontal="center"/>
    </xf>
    <xf numFmtId="43" fontId="97" fillId="0" borderId="0" xfId="2606" applyNumberFormat="1" applyFont="1"/>
    <xf numFmtId="165" fontId="97" fillId="0" borderId="0" xfId="800" applyNumberFormat="1" applyFont="1" applyAlignment="1">
      <alignment horizontal="right"/>
    </xf>
    <xf numFmtId="12" fontId="211" fillId="0" borderId="0" xfId="2606" applyNumberFormat="1" applyFont="1"/>
    <xf numFmtId="14" fontId="218" fillId="0" borderId="0" xfId="2606" applyNumberFormat="1" applyFont="1" applyAlignment="1">
      <alignment horizontal="center" wrapText="1"/>
    </xf>
    <xf numFmtId="262" fontId="211" fillId="0" borderId="0" xfId="2606" applyNumberFormat="1" applyFont="1"/>
    <xf numFmtId="0" fontId="211" fillId="0" borderId="228" xfId="0" applyFont="1" applyBorder="1"/>
    <xf numFmtId="0" fontId="211" fillId="0" borderId="124" xfId="0" applyFont="1" applyBorder="1" applyAlignment="1">
      <alignment horizontal="right"/>
    </xf>
    <xf numFmtId="0" fontId="211" fillId="0" borderId="1" xfId="0" applyFont="1" applyBorder="1" applyAlignment="1">
      <alignment horizontal="right"/>
    </xf>
    <xf numFmtId="165" fontId="213" fillId="0" borderId="162" xfId="800" applyNumberFormat="1" applyFont="1" applyBorder="1"/>
    <xf numFmtId="0" fontId="212" fillId="0" borderId="228" xfId="0" applyFont="1" applyBorder="1"/>
    <xf numFmtId="2" fontId="211" fillId="78" borderId="165" xfId="0" applyNumberFormat="1" applyFont="1" applyFill="1" applyBorder="1"/>
    <xf numFmtId="0" fontId="211" fillId="0" borderId="0" xfId="0" applyFont="1" applyAlignment="1">
      <alignment horizontal="left" indent="1"/>
    </xf>
    <xf numFmtId="0" fontId="213" fillId="0" borderId="0" xfId="0" applyFont="1" applyAlignment="1">
      <alignment horizontal="left" indent="1"/>
    </xf>
    <xf numFmtId="0" fontId="214" fillId="78" borderId="94" xfId="0" applyFont="1" applyFill="1" applyBorder="1" applyAlignment="1">
      <alignment horizontal="left" indent="1"/>
    </xf>
    <xf numFmtId="192" fontId="211" fillId="0" borderId="82" xfId="0" applyNumberFormat="1" applyFont="1" applyBorder="1" applyAlignment="1">
      <alignment horizontal="left" indent="1"/>
    </xf>
    <xf numFmtId="192" fontId="211" fillId="0" borderId="85" xfId="0" applyNumberFormat="1" applyFont="1" applyBorder="1" applyAlignment="1">
      <alignment horizontal="left" indent="1"/>
    </xf>
    <xf numFmtId="192" fontId="211" fillId="0" borderId="88" xfId="0" applyNumberFormat="1" applyFont="1" applyBorder="1" applyAlignment="1">
      <alignment horizontal="left" indent="1"/>
    </xf>
    <xf numFmtId="0" fontId="213" fillId="0" borderId="0" xfId="0" applyFont="1" applyAlignment="1">
      <alignment horizontal="right" indent="1"/>
    </xf>
    <xf numFmtId="0" fontId="209" fillId="78" borderId="102" xfId="0" applyFont="1" applyFill="1" applyBorder="1" applyAlignment="1">
      <alignment horizontal="right" indent="1"/>
    </xf>
    <xf numFmtId="184" fontId="213" fillId="0" borderId="0" xfId="0" applyNumberFormat="1" applyFont="1" applyAlignment="1">
      <alignment horizontal="right" indent="1"/>
    </xf>
    <xf numFmtId="165" fontId="211" fillId="0" borderId="166" xfId="800" applyNumberFormat="1" applyFont="1" applyBorder="1" applyAlignment="1">
      <alignment horizontal="right" indent="1"/>
    </xf>
    <xf numFmtId="165" fontId="211" fillId="0" borderId="167" xfId="800" applyNumberFormat="1" applyFont="1" applyBorder="1" applyAlignment="1">
      <alignment horizontal="right" indent="1"/>
    </xf>
    <xf numFmtId="165" fontId="211" fillId="0" borderId="169" xfId="800" applyNumberFormat="1" applyFont="1" applyBorder="1" applyAlignment="1">
      <alignment horizontal="right" indent="1"/>
    </xf>
    <xf numFmtId="0" fontId="214" fillId="0" borderId="228" xfId="0" applyFont="1" applyBorder="1"/>
    <xf numFmtId="0" fontId="221" fillId="0" borderId="116" xfId="0" applyFont="1" applyBorder="1"/>
    <xf numFmtId="10" fontId="221" fillId="78" borderId="86" xfId="1992" applyNumberFormat="1" applyFont="1" applyFill="1" applyBorder="1" applyAlignment="1">
      <alignment horizontal="left"/>
    </xf>
    <xf numFmtId="10" fontId="221" fillId="78" borderId="86" xfId="1992" applyNumberFormat="1" applyFont="1" applyFill="1" applyBorder="1" applyAlignment="1">
      <alignment horizontal="center"/>
    </xf>
    <xf numFmtId="182" fontId="221" fillId="78" borderId="86" xfId="1992" applyNumberFormat="1" applyFont="1" applyFill="1" applyBorder="1" applyAlignment="1">
      <alignment horizontal="right"/>
    </xf>
    <xf numFmtId="182" fontId="221" fillId="0" borderId="0" xfId="0" applyNumberFormat="1" applyFont="1"/>
    <xf numFmtId="182" fontId="221" fillId="78" borderId="87" xfId="1992" applyNumberFormat="1" applyFont="1" applyFill="1" applyBorder="1" applyAlignment="1">
      <alignment horizontal="right"/>
    </xf>
    <xf numFmtId="0" fontId="221" fillId="0" borderId="0" xfId="0" applyFont="1" applyAlignment="1">
      <alignment horizontal="left"/>
    </xf>
    <xf numFmtId="0" fontId="221" fillId="0" borderId="0" xfId="0" applyFont="1" applyAlignment="1">
      <alignment horizontal="center"/>
    </xf>
    <xf numFmtId="182" fontId="221" fillId="0" borderId="165" xfId="0" applyNumberFormat="1" applyFont="1" applyBorder="1"/>
    <xf numFmtId="0" fontId="222" fillId="0" borderId="162" xfId="0" applyFont="1" applyBorder="1"/>
    <xf numFmtId="0" fontId="221" fillId="0" borderId="228" xfId="0" applyFont="1" applyBorder="1"/>
    <xf numFmtId="0" fontId="221" fillId="0" borderId="124" xfId="0" applyFont="1" applyBorder="1"/>
    <xf numFmtId="0" fontId="221" fillId="0" borderId="101" xfId="0" applyFont="1" applyBorder="1"/>
    <xf numFmtId="0" fontId="221" fillId="0" borderId="163" xfId="0" applyFont="1" applyBorder="1"/>
    <xf numFmtId="0" fontId="221" fillId="0" borderId="1" xfId="0" applyFont="1" applyBorder="1"/>
    <xf numFmtId="0" fontId="221" fillId="0" borderId="26" xfId="0" applyFont="1" applyBorder="1"/>
    <xf numFmtId="164" fontId="211" fillId="0" borderId="0" xfId="1992" applyNumberFormat="1" applyFont="1" applyBorder="1" applyAlignment="1">
      <alignment horizontal="center"/>
    </xf>
    <xf numFmtId="164" fontId="211" fillId="0" borderId="1" xfId="1992" applyNumberFormat="1" applyFont="1" applyBorder="1" applyAlignment="1">
      <alignment horizontal="center"/>
    </xf>
    <xf numFmtId="14" fontId="211" fillId="0" borderId="0" xfId="0" applyNumberFormat="1" applyFont="1" applyAlignment="1">
      <alignment horizontal="right"/>
    </xf>
    <xf numFmtId="0" fontId="226" fillId="0" borderId="0" xfId="0" applyFont="1" applyAlignment="1">
      <alignment vertical="center"/>
    </xf>
    <xf numFmtId="165" fontId="211" fillId="0" borderId="124" xfId="800" applyNumberFormat="1" applyFont="1" applyBorder="1"/>
    <xf numFmtId="165" fontId="211" fillId="0" borderId="101" xfId="800" applyNumberFormat="1" applyFont="1" applyBorder="1"/>
    <xf numFmtId="164" fontId="211" fillId="0" borderId="165" xfId="1992" applyNumberFormat="1" applyFont="1" applyBorder="1"/>
    <xf numFmtId="0" fontId="221" fillId="0" borderId="97" xfId="0" applyFont="1" applyBorder="1"/>
    <xf numFmtId="0" fontId="221" fillId="0" borderId="122" xfId="0" applyFont="1" applyBorder="1"/>
    <xf numFmtId="0" fontId="222" fillId="0" borderId="0" xfId="0" applyFont="1"/>
    <xf numFmtId="0" fontId="223" fillId="0" borderId="94" xfId="0" applyFont="1" applyBorder="1"/>
    <xf numFmtId="0" fontId="223" fillId="0" borderId="95" xfId="0" applyFont="1" applyBorder="1"/>
    <xf numFmtId="0" fontId="223" fillId="0" borderId="96" xfId="0" applyFont="1" applyBorder="1"/>
    <xf numFmtId="0" fontId="223" fillId="0" borderId="0" xfId="0" applyFont="1"/>
    <xf numFmtId="0" fontId="223" fillId="0" borderId="94" xfId="0" applyFont="1" applyBorder="1" applyAlignment="1">
      <alignment horizontal="center"/>
    </xf>
    <xf numFmtId="0" fontId="223" fillId="0" borderId="95" xfId="0" applyFont="1" applyBorder="1" applyAlignment="1">
      <alignment horizontal="center"/>
    </xf>
    <xf numFmtId="0" fontId="223" fillId="0" borderId="96" xfId="0" applyFont="1" applyBorder="1" applyAlignment="1">
      <alignment horizontal="center"/>
    </xf>
    <xf numFmtId="0" fontId="228" fillId="78" borderId="162" xfId="0" applyFont="1" applyFill="1" applyBorder="1"/>
    <xf numFmtId="0" fontId="229" fillId="78" borderId="165" xfId="0" applyFont="1" applyFill="1" applyBorder="1"/>
    <xf numFmtId="0" fontId="229" fillId="0" borderId="0" xfId="0" applyFont="1"/>
    <xf numFmtId="0" fontId="230" fillId="0" borderId="170" xfId="0" applyFont="1" applyBorder="1"/>
    <xf numFmtId="0" fontId="229" fillId="0" borderId="173" xfId="0" applyFont="1" applyBorder="1"/>
    <xf numFmtId="14" fontId="229" fillId="78" borderId="83" xfId="0" applyNumberFormat="1" applyFont="1" applyFill="1" applyBorder="1"/>
    <xf numFmtId="0" fontId="229" fillId="78" borderId="173" xfId="0" applyFont="1" applyFill="1" applyBorder="1"/>
    <xf numFmtId="0" fontId="229" fillId="78" borderId="84" xfId="0" applyFont="1" applyFill="1" applyBorder="1"/>
    <xf numFmtId="0" fontId="230" fillId="0" borderId="171" xfId="0" applyFont="1" applyBorder="1"/>
    <xf numFmtId="0" fontId="229" fillId="0" borderId="174" xfId="0" applyFont="1" applyBorder="1"/>
    <xf numFmtId="0" fontId="229" fillId="78" borderId="86" xfId="0" applyFont="1" applyFill="1" applyBorder="1"/>
    <xf numFmtId="184" fontId="229" fillId="78" borderId="174" xfId="0" applyNumberFormat="1" applyFont="1" applyFill="1" applyBorder="1"/>
    <xf numFmtId="182" fontId="229" fillId="78" borderId="87" xfId="0" applyNumberFormat="1" applyFont="1" applyFill="1" applyBorder="1"/>
    <xf numFmtId="0" fontId="230" fillId="0" borderId="172" xfId="0" applyFont="1" applyBorder="1"/>
    <xf numFmtId="0" fontId="229" fillId="0" borderId="175" xfId="0" applyFont="1" applyBorder="1"/>
    <xf numFmtId="10" fontId="229" fillId="78" borderId="89" xfId="1992" applyNumberFormat="1" applyFont="1" applyFill="1" applyBorder="1"/>
    <xf numFmtId="10" fontId="229" fillId="78" borderId="175" xfId="1992" applyNumberFormat="1" applyFont="1" applyFill="1" applyBorder="1"/>
    <xf numFmtId="182" fontId="229" fillId="78" borderId="90" xfId="0" applyNumberFormat="1" applyFont="1" applyFill="1" applyBorder="1"/>
    <xf numFmtId="0" fontId="230" fillId="0" borderId="0" xfId="0" applyFont="1"/>
    <xf numFmtId="0" fontId="228" fillId="78" borderId="94" xfId="0" applyFont="1" applyFill="1" applyBorder="1"/>
    <xf numFmtId="0" fontId="229" fillId="78" borderId="96" xfId="0" applyFont="1" applyFill="1" applyBorder="1"/>
    <xf numFmtId="184" fontId="229" fillId="78" borderId="173" xfId="0" applyNumberFormat="1" applyFont="1" applyFill="1" applyBorder="1"/>
    <xf numFmtId="0" fontId="229" fillId="78" borderId="89" xfId="0" applyFont="1" applyFill="1" applyBorder="1"/>
    <xf numFmtId="184" fontId="229" fillId="78" borderId="175" xfId="0" applyNumberFormat="1" applyFont="1" applyFill="1" applyBorder="1"/>
    <xf numFmtId="0" fontId="221" fillId="0" borderId="95" xfId="0" applyFont="1" applyBorder="1"/>
    <xf numFmtId="0" fontId="221" fillId="0" borderId="96" xfId="0" applyFont="1" applyBorder="1"/>
    <xf numFmtId="0" fontId="213" fillId="0" borderId="0" xfId="0" quotePrefix="1" applyFont="1"/>
    <xf numFmtId="0" fontId="211" fillId="78" borderId="0" xfId="0" quotePrefix="1" applyFont="1" applyFill="1" applyAlignment="1">
      <alignment horizontal="right"/>
    </xf>
    <xf numFmtId="0" fontId="225" fillId="0" borderId="0" xfId="42847" applyBorder="1"/>
    <xf numFmtId="0" fontId="231" fillId="0" borderId="0" xfId="42847" applyFont="1" applyBorder="1"/>
    <xf numFmtId="0" fontId="211" fillId="0" borderId="193" xfId="2606" applyFont="1" applyBorder="1" applyAlignment="1">
      <alignment vertical="center"/>
    </xf>
    <xf numFmtId="165" fontId="211" fillId="0" borderId="193" xfId="800" applyNumberFormat="1" applyFont="1" applyBorder="1" applyAlignment="1">
      <alignment vertical="center"/>
    </xf>
    <xf numFmtId="0" fontId="211" fillId="0" borderId="0" xfId="2606" applyFont="1" applyAlignment="1">
      <alignment vertical="center"/>
    </xf>
    <xf numFmtId="0" fontId="219" fillId="78" borderId="209" xfId="3079" applyFont="1" applyFill="1" applyBorder="1" applyAlignment="1">
      <alignment horizontal="left" vertical="center"/>
    </xf>
    <xf numFmtId="41" fontId="219" fillId="78" borderId="209" xfId="3079" applyNumberFormat="1" applyFont="1" applyFill="1" applyBorder="1" applyAlignment="1">
      <alignment horizontal="right" vertical="center"/>
    </xf>
    <xf numFmtId="41" fontId="219" fillId="0" borderId="209" xfId="3079" applyNumberFormat="1" applyFont="1" applyBorder="1" applyAlignment="1">
      <alignment horizontal="left" vertical="center"/>
    </xf>
    <xf numFmtId="43" fontId="220" fillId="78" borderId="210" xfId="3079" applyNumberFormat="1" applyFont="1" applyFill="1" applyBorder="1" applyAlignment="1">
      <alignment horizontal="right" vertical="center"/>
    </xf>
    <xf numFmtId="43" fontId="220" fillId="0" borderId="211" xfId="3079" applyNumberFormat="1" applyFont="1" applyBorder="1" applyAlignment="1">
      <alignment horizontal="right" vertical="center"/>
    </xf>
    <xf numFmtId="43" fontId="220" fillId="78" borderId="211" xfId="3079" applyNumberFormat="1" applyFont="1" applyFill="1" applyBorder="1" applyAlignment="1">
      <alignment horizontal="right" vertical="center"/>
    </xf>
    <xf numFmtId="165" fontId="219" fillId="0" borderId="209" xfId="3079" applyNumberFormat="1" applyFont="1" applyBorder="1" applyAlignment="1">
      <alignment horizontal="right" vertical="center"/>
    </xf>
    <xf numFmtId="43" fontId="219" fillId="78" borderId="209" xfId="3079" applyNumberFormat="1" applyFont="1" applyFill="1" applyBorder="1" applyAlignment="1">
      <alignment horizontal="right" vertical="center"/>
    </xf>
    <xf numFmtId="43" fontId="219" fillId="78" borderId="208" xfId="3079" applyNumberFormat="1" applyFont="1" applyFill="1" applyBorder="1" applyAlignment="1">
      <alignment horizontal="right" vertical="center"/>
    </xf>
    <xf numFmtId="165" fontId="220" fillId="0" borderId="209" xfId="3079" applyNumberFormat="1" applyFont="1" applyBorder="1" applyAlignment="1">
      <alignment horizontal="right" vertical="center"/>
    </xf>
    <xf numFmtId="43" fontId="220" fillId="0" borderId="212" xfId="3079" applyNumberFormat="1" applyFont="1" applyBorder="1" applyAlignment="1">
      <alignment horizontal="right" vertical="center"/>
    </xf>
    <xf numFmtId="165" fontId="219" fillId="0" borderId="213" xfId="3079" applyNumberFormat="1" applyFont="1" applyBorder="1" applyAlignment="1">
      <alignment horizontal="right" vertical="center"/>
    </xf>
    <xf numFmtId="43" fontId="219" fillId="78" borderId="214" xfId="3079" applyNumberFormat="1" applyFont="1" applyFill="1" applyBorder="1" applyAlignment="1">
      <alignment horizontal="right" vertical="center"/>
    </xf>
    <xf numFmtId="10" fontId="219" fillId="0" borderId="209" xfId="1992" applyNumberFormat="1" applyFont="1" applyFill="1" applyBorder="1" applyAlignment="1">
      <alignment horizontal="center" vertical="center"/>
    </xf>
    <xf numFmtId="164" fontId="211" fillId="0" borderId="215" xfId="1992" applyNumberFormat="1" applyFont="1" applyBorder="1" applyAlignment="1">
      <alignment horizontal="center" vertical="center"/>
    </xf>
    <xf numFmtId="0" fontId="211" fillId="0" borderId="216" xfId="2606" applyFont="1" applyBorder="1" applyAlignment="1">
      <alignment horizontal="center" vertical="center"/>
    </xf>
    <xf numFmtId="0" fontId="211" fillId="0" borderId="215" xfId="2606" applyFont="1" applyBorder="1" applyAlignment="1">
      <alignment horizontal="center" vertical="center"/>
    </xf>
    <xf numFmtId="184" fontId="211" fillId="81" borderId="216" xfId="2606" applyNumberFormat="1" applyFont="1" applyFill="1" applyBorder="1" applyAlignment="1">
      <alignment horizontal="center" vertical="center"/>
    </xf>
    <xf numFmtId="0" fontId="211" fillId="81" borderId="217" xfId="2606" applyFont="1" applyFill="1" applyBorder="1" applyAlignment="1">
      <alignment horizontal="center" vertical="center"/>
    </xf>
    <xf numFmtId="184" fontId="211" fillId="81" borderId="217" xfId="2606" applyNumberFormat="1" applyFont="1" applyFill="1" applyBorder="1" applyAlignment="1">
      <alignment horizontal="center" vertical="center"/>
    </xf>
    <xf numFmtId="9" fontId="211" fillId="81" borderId="217" xfId="2606" applyNumberFormat="1" applyFont="1" applyFill="1" applyBorder="1" applyAlignment="1">
      <alignment horizontal="center" vertical="center"/>
    </xf>
    <xf numFmtId="9" fontId="211" fillId="81" borderId="215" xfId="2606" applyNumberFormat="1" applyFont="1" applyFill="1" applyBorder="1" applyAlignment="1">
      <alignment horizontal="center" vertical="center"/>
    </xf>
    <xf numFmtId="0" fontId="211" fillId="81" borderId="216" xfId="2606" applyFont="1" applyFill="1" applyBorder="1" applyAlignment="1">
      <alignment vertical="center"/>
    </xf>
    <xf numFmtId="0" fontId="211" fillId="81" borderId="217" xfId="2606" applyFont="1" applyFill="1" applyBorder="1" applyAlignment="1">
      <alignment vertical="center"/>
    </xf>
    <xf numFmtId="184" fontId="211" fillId="81" borderId="217" xfId="2606" applyNumberFormat="1" applyFont="1" applyFill="1" applyBorder="1" applyAlignment="1">
      <alignment vertical="center"/>
    </xf>
    <xf numFmtId="182" fontId="211" fillId="81" borderId="217" xfId="2606" applyNumberFormat="1" applyFont="1" applyFill="1" applyBorder="1" applyAlignment="1">
      <alignment vertical="center"/>
    </xf>
    <xf numFmtId="182" fontId="211" fillId="81" borderId="215" xfId="2606" applyNumberFormat="1" applyFont="1" applyFill="1" applyBorder="1" applyAlignment="1">
      <alignment vertical="center"/>
    </xf>
    <xf numFmtId="165" fontId="211" fillId="81" borderId="217" xfId="800" applyNumberFormat="1" applyFont="1" applyFill="1" applyBorder="1" applyAlignment="1">
      <alignment vertical="center"/>
    </xf>
    <xf numFmtId="165" fontId="211" fillId="81" borderId="215" xfId="800" applyNumberFormat="1" applyFont="1" applyFill="1" applyBorder="1" applyAlignment="1">
      <alignment vertical="center"/>
    </xf>
    <xf numFmtId="0" fontId="211" fillId="0" borderId="212" xfId="2606" applyFont="1" applyBorder="1" applyAlignment="1">
      <alignment vertical="center"/>
    </xf>
    <xf numFmtId="0" fontId="211" fillId="0" borderId="213" xfId="2606" applyFont="1" applyBorder="1" applyAlignment="1">
      <alignment horizontal="center" vertical="center"/>
    </xf>
    <xf numFmtId="0" fontId="211" fillId="0" borderId="218" xfId="2606" applyFont="1" applyBorder="1" applyAlignment="1">
      <alignment vertical="center"/>
    </xf>
    <xf numFmtId="165" fontId="211" fillId="0" borderId="212" xfId="800" applyNumberFormat="1" applyFont="1" applyBorder="1" applyAlignment="1">
      <alignment vertical="center"/>
    </xf>
    <xf numFmtId="165" fontId="211" fillId="0" borderId="209" xfId="800" applyNumberFormat="1" applyFont="1" applyBorder="1" applyAlignment="1">
      <alignment vertical="center"/>
    </xf>
    <xf numFmtId="165" fontId="211" fillId="0" borderId="213" xfId="800" applyNumberFormat="1" applyFont="1" applyBorder="1" applyAlignment="1">
      <alignment vertical="center"/>
    </xf>
    <xf numFmtId="165" fontId="211" fillId="0" borderId="212" xfId="800" applyNumberFormat="1" applyFont="1" applyBorder="1" applyAlignment="1">
      <alignment horizontal="right" vertical="center"/>
    </xf>
    <xf numFmtId="165" fontId="211" fillId="0" borderId="209" xfId="800" applyNumberFormat="1" applyFont="1" applyBorder="1" applyAlignment="1">
      <alignment horizontal="right" vertical="center"/>
    </xf>
    <xf numFmtId="165" fontId="211" fillId="0" borderId="213" xfId="800" applyNumberFormat="1" applyFont="1" applyBorder="1" applyAlignment="1">
      <alignment horizontal="right" vertical="center"/>
    </xf>
    <xf numFmtId="0" fontId="211" fillId="0" borderId="219" xfId="2606" applyFont="1" applyBorder="1" applyAlignment="1">
      <alignment vertical="center"/>
    </xf>
    <xf numFmtId="165" fontId="211" fillId="0" borderId="219" xfId="800" applyNumberFormat="1" applyFont="1" applyBorder="1" applyAlignment="1">
      <alignment horizontal="right" vertical="center"/>
    </xf>
    <xf numFmtId="165" fontId="211" fillId="0" borderId="218" xfId="800" applyNumberFormat="1" applyFont="1" applyBorder="1" applyAlignment="1">
      <alignment vertical="center"/>
    </xf>
    <xf numFmtId="0" fontId="219" fillId="0" borderId="45" xfId="3078" applyFont="1" applyBorder="1" applyAlignment="1">
      <alignment horizontal="left" vertical="center"/>
    </xf>
    <xf numFmtId="0" fontId="219" fillId="0" borderId="0" xfId="3078" applyFont="1" applyAlignment="1">
      <alignment horizontal="left" vertical="center"/>
    </xf>
    <xf numFmtId="41" fontId="219" fillId="0" borderId="0" xfId="3078" applyNumberFormat="1" applyFont="1" applyAlignment="1">
      <alignment horizontal="right" vertical="center"/>
    </xf>
    <xf numFmtId="165" fontId="219" fillId="0" borderId="0" xfId="3078" applyNumberFormat="1" applyFont="1" applyAlignment="1">
      <alignment horizontal="right" vertical="center"/>
    </xf>
    <xf numFmtId="43" fontId="219" fillId="0" borderId="0" xfId="3078" applyNumberFormat="1" applyFont="1" applyAlignment="1">
      <alignment horizontal="right" vertical="center"/>
    </xf>
    <xf numFmtId="43" fontId="219" fillId="0" borderId="45" xfId="3078" applyNumberFormat="1" applyFont="1" applyBorder="1" applyAlignment="1">
      <alignment horizontal="right" vertical="center"/>
    </xf>
    <xf numFmtId="43" fontId="219" fillId="0" borderId="46" xfId="3078" applyNumberFormat="1" applyFont="1" applyBorder="1" applyAlignment="1">
      <alignment horizontal="right" vertical="center"/>
    </xf>
    <xf numFmtId="0" fontId="211" fillId="0" borderId="100" xfId="2606" applyFont="1" applyBorder="1" applyAlignment="1">
      <alignment vertical="center"/>
    </xf>
    <xf numFmtId="0" fontId="211" fillId="0" borderId="116" xfId="2606" applyFont="1" applyBorder="1" applyAlignment="1">
      <alignment vertical="center"/>
    </xf>
    <xf numFmtId="0" fontId="211" fillId="0" borderId="101" xfId="2606" applyFont="1" applyBorder="1" applyAlignment="1">
      <alignment vertical="center"/>
    </xf>
    <xf numFmtId="0" fontId="211" fillId="0" borderId="162" xfId="2606" applyFont="1" applyBorder="1" applyAlignment="1">
      <alignment vertical="center"/>
    </xf>
    <xf numFmtId="0" fontId="211" fillId="0" borderId="165" xfId="2606" applyFont="1" applyBorder="1" applyAlignment="1">
      <alignment vertical="center"/>
    </xf>
    <xf numFmtId="165" fontId="211" fillId="0" borderId="61" xfId="800" applyNumberFormat="1" applyFont="1" applyBorder="1" applyAlignment="1">
      <alignment horizontal="right" vertical="center"/>
    </xf>
    <xf numFmtId="165" fontId="211" fillId="0" borderId="62" xfId="800" applyNumberFormat="1" applyFont="1" applyBorder="1" applyAlignment="1">
      <alignment horizontal="right" vertical="center"/>
    </xf>
    <xf numFmtId="165" fontId="211" fillId="0" borderId="63" xfId="2606" applyNumberFormat="1" applyFont="1" applyBorder="1" applyAlignment="1">
      <alignment horizontal="center" vertical="center"/>
    </xf>
    <xf numFmtId="165" fontId="211" fillId="0" borderId="63" xfId="800" applyNumberFormat="1" applyFont="1" applyBorder="1" applyAlignment="1">
      <alignment horizontal="right" vertical="center"/>
    </xf>
    <xf numFmtId="0" fontId="219" fillId="0" borderId="45" xfId="3079" applyFont="1" applyBorder="1" applyAlignment="1">
      <alignment horizontal="left" vertical="center"/>
    </xf>
    <xf numFmtId="0" fontId="219" fillId="0" borderId="0" xfId="3079" applyFont="1" applyAlignment="1">
      <alignment horizontal="left" vertical="center"/>
    </xf>
    <xf numFmtId="41" fontId="219" fillId="0" borderId="0" xfId="3079" applyNumberFormat="1" applyFont="1" applyAlignment="1">
      <alignment horizontal="right" vertical="center"/>
    </xf>
    <xf numFmtId="41" fontId="219" fillId="0" borderId="0" xfId="3079" applyNumberFormat="1" applyFont="1" applyAlignment="1">
      <alignment horizontal="left" vertical="center"/>
    </xf>
    <xf numFmtId="43" fontId="219" fillId="0" borderId="0" xfId="3079" applyNumberFormat="1" applyFont="1" applyAlignment="1">
      <alignment horizontal="right" vertical="center"/>
    </xf>
    <xf numFmtId="43" fontId="219" fillId="0" borderId="45" xfId="3079" applyNumberFormat="1" applyFont="1" applyBorder="1" applyAlignment="1">
      <alignment horizontal="right" vertical="center"/>
    </xf>
    <xf numFmtId="43" fontId="219" fillId="0" borderId="46" xfId="3079" applyNumberFormat="1" applyFont="1" applyBorder="1" applyAlignment="1">
      <alignment horizontal="right" vertical="center"/>
    </xf>
    <xf numFmtId="43" fontId="211" fillId="0" borderId="0" xfId="2606" applyNumberFormat="1" applyFont="1" applyAlignment="1">
      <alignment vertical="center"/>
    </xf>
    <xf numFmtId="0" fontId="211" fillId="0" borderId="0" xfId="2606" applyFont="1" applyAlignment="1">
      <alignment horizontal="right" vertical="center"/>
    </xf>
    <xf numFmtId="165" fontId="211" fillId="0" borderId="100" xfId="2606" applyNumberFormat="1" applyFont="1" applyBorder="1" applyAlignment="1">
      <alignment vertical="center"/>
    </xf>
    <xf numFmtId="165" fontId="211" fillId="0" borderId="116" xfId="2606" applyNumberFormat="1" applyFont="1" applyBorder="1" applyAlignment="1">
      <alignment vertical="center"/>
    </xf>
    <xf numFmtId="165" fontId="211" fillId="0" borderId="101" xfId="2606" applyNumberFormat="1" applyFont="1" applyBorder="1" applyAlignment="1">
      <alignment vertical="center"/>
    </xf>
    <xf numFmtId="165" fontId="211" fillId="0" borderId="42" xfId="800" applyNumberFormat="1" applyFont="1" applyBorder="1" applyAlignment="1">
      <alignment horizontal="right" vertical="center"/>
    </xf>
    <xf numFmtId="165" fontId="211" fillId="0" borderId="1" xfId="800" applyNumberFormat="1" applyFont="1" applyBorder="1" applyAlignment="1">
      <alignment horizontal="right" vertical="center"/>
    </xf>
    <xf numFmtId="0" fontId="211" fillId="0" borderId="26" xfId="2606" applyFont="1" applyBorder="1" applyAlignment="1">
      <alignment horizontal="center" vertical="center"/>
    </xf>
    <xf numFmtId="165" fontId="211" fillId="0" borderId="26" xfId="800" applyNumberFormat="1" applyFont="1" applyBorder="1" applyAlignment="1">
      <alignment horizontal="right" vertical="center"/>
    </xf>
    <xf numFmtId="165" fontId="211" fillId="0" borderId="0" xfId="800" applyNumberFormat="1" applyFont="1" applyAlignment="1">
      <alignment vertical="center"/>
    </xf>
    <xf numFmtId="0" fontId="219" fillId="0" borderId="45" xfId="3080" applyFont="1" applyBorder="1" applyAlignment="1">
      <alignment horizontal="left" vertical="center"/>
    </xf>
    <xf numFmtId="0" fontId="219" fillId="0" borderId="0" xfId="3080" applyFont="1" applyAlignment="1">
      <alignment horizontal="left" vertical="center"/>
    </xf>
    <xf numFmtId="41" fontId="219" fillId="0" borderId="0" xfId="3080" applyNumberFormat="1" applyFont="1" applyAlignment="1">
      <alignment horizontal="right" vertical="center"/>
    </xf>
    <xf numFmtId="41" fontId="219" fillId="0" borderId="0" xfId="3080" applyNumberFormat="1" applyFont="1" applyAlignment="1">
      <alignment horizontal="left" vertical="center"/>
    </xf>
    <xf numFmtId="43" fontId="219" fillId="0" borderId="0" xfId="3080" applyNumberFormat="1" applyFont="1" applyAlignment="1">
      <alignment horizontal="right" vertical="center"/>
    </xf>
    <xf numFmtId="43" fontId="219" fillId="0" borderId="45" xfId="3080" applyNumberFormat="1" applyFont="1" applyBorder="1" applyAlignment="1">
      <alignment horizontal="right" vertical="center"/>
    </xf>
    <xf numFmtId="43" fontId="219" fillId="0" borderId="46" xfId="3080" applyNumberFormat="1" applyFont="1" applyBorder="1" applyAlignment="1">
      <alignment horizontal="right" vertical="center"/>
    </xf>
    <xf numFmtId="187" fontId="211" fillId="0" borderId="0" xfId="2606" applyNumberFormat="1" applyFont="1" applyAlignment="1">
      <alignment vertical="center"/>
    </xf>
    <xf numFmtId="188" fontId="211" fillId="0" borderId="0" xfId="2606" applyNumberFormat="1" applyFont="1" applyAlignment="1">
      <alignment vertical="center"/>
    </xf>
    <xf numFmtId="183" fontId="211" fillId="0" borderId="0" xfId="2606" applyNumberFormat="1" applyFont="1" applyAlignment="1">
      <alignment vertical="center"/>
    </xf>
    <xf numFmtId="185" fontId="211" fillId="0" borderId="162" xfId="2606" applyNumberFormat="1" applyFont="1" applyBorder="1" applyAlignment="1">
      <alignment vertical="center"/>
    </xf>
    <xf numFmtId="185" fontId="211" fillId="0" borderId="0" xfId="2606" applyNumberFormat="1" applyFont="1" applyAlignment="1">
      <alignment vertical="center"/>
    </xf>
    <xf numFmtId="185" fontId="211" fillId="0" borderId="165" xfId="2606" applyNumberFormat="1" applyFont="1" applyBorder="1" applyAlignment="1">
      <alignment vertical="center"/>
    </xf>
    <xf numFmtId="43" fontId="211" fillId="0" borderId="0" xfId="800" applyFont="1" applyAlignment="1">
      <alignment vertical="center"/>
    </xf>
    <xf numFmtId="0" fontId="220" fillId="0" borderId="45" xfId="3078" applyFont="1" applyBorder="1" applyAlignment="1">
      <alignment horizontal="left" vertical="center"/>
    </xf>
    <xf numFmtId="185" fontId="211" fillId="0" borderId="163" xfId="2606" applyNumberFormat="1" applyFont="1" applyBorder="1" applyAlignment="1">
      <alignment vertical="center"/>
    </xf>
    <xf numFmtId="185" fontId="211" fillId="0" borderId="1" xfId="2606" applyNumberFormat="1" applyFont="1" applyBorder="1" applyAlignment="1">
      <alignment vertical="center"/>
    </xf>
    <xf numFmtId="185" fontId="211" fillId="0" borderId="26" xfId="2606" applyNumberFormat="1" applyFont="1" applyBorder="1" applyAlignment="1">
      <alignment vertical="center"/>
    </xf>
    <xf numFmtId="165" fontId="211" fillId="0" borderId="0" xfId="2606" applyNumberFormat="1" applyFont="1" applyAlignment="1">
      <alignment vertical="center"/>
    </xf>
    <xf numFmtId="165" fontId="211" fillId="0" borderId="162" xfId="2606" applyNumberFormat="1" applyFont="1" applyBorder="1" applyAlignment="1">
      <alignment vertical="center"/>
    </xf>
    <xf numFmtId="165" fontId="211" fillId="0" borderId="165" xfId="2606" applyNumberFormat="1" applyFont="1" applyBorder="1" applyAlignment="1">
      <alignment vertical="center"/>
    </xf>
    <xf numFmtId="164" fontId="211" fillId="0" borderId="100" xfId="1992" applyNumberFormat="1" applyFont="1" applyBorder="1" applyAlignment="1">
      <alignment vertical="center"/>
    </xf>
    <xf numFmtId="164" fontId="211" fillId="0" borderId="116" xfId="1992" applyNumberFormat="1" applyFont="1" applyBorder="1" applyAlignment="1">
      <alignment vertical="center"/>
    </xf>
    <xf numFmtId="164" fontId="211" fillId="0" borderId="101" xfId="1992" applyNumberFormat="1" applyFont="1" applyBorder="1" applyAlignment="1">
      <alignment vertical="center"/>
    </xf>
    <xf numFmtId="0" fontId="219" fillId="0" borderId="49" xfId="3078" applyFont="1" applyBorder="1" applyAlignment="1">
      <alignment horizontal="left" vertical="center"/>
    </xf>
    <xf numFmtId="165" fontId="211" fillId="0" borderId="162" xfId="800" applyNumberFormat="1" applyFont="1" applyBorder="1" applyAlignment="1">
      <alignment vertical="center"/>
    </xf>
    <xf numFmtId="165" fontId="211" fillId="0" borderId="0" xfId="800" applyNumberFormat="1" applyFont="1" applyBorder="1" applyAlignment="1">
      <alignment vertical="center"/>
    </xf>
    <xf numFmtId="165" fontId="211" fillId="0" borderId="165" xfId="800" applyNumberFormat="1" applyFont="1" applyBorder="1" applyAlignment="1">
      <alignment vertical="center"/>
    </xf>
    <xf numFmtId="0" fontId="223" fillId="0" borderId="0" xfId="0" applyFont="1" applyAlignment="1">
      <alignment horizontal="left" indent="1"/>
    </xf>
    <xf numFmtId="0" fontId="223" fillId="0" borderId="100" xfId="0" applyFont="1" applyBorder="1" applyAlignment="1">
      <alignment horizontal="left" indent="1"/>
    </xf>
    <xf numFmtId="0" fontId="221" fillId="0" borderId="162" xfId="0" applyFont="1" applyBorder="1" applyAlignment="1">
      <alignment horizontal="left" indent="1"/>
    </xf>
    <xf numFmtId="0" fontId="221" fillId="0" borderId="0" xfId="0" applyFont="1" applyAlignment="1">
      <alignment horizontal="left" indent="1"/>
    </xf>
    <xf numFmtId="0" fontId="223" fillId="0" borderId="129" xfId="0" applyFont="1" applyBorder="1" applyAlignment="1">
      <alignment horizontal="left" indent="1"/>
    </xf>
    <xf numFmtId="0" fontId="221" fillId="0" borderId="129" xfId="0" applyFont="1" applyBorder="1" applyAlignment="1">
      <alignment horizontal="left" indent="1"/>
    </xf>
    <xf numFmtId="0" fontId="221" fillId="0" borderId="228" xfId="0" applyFont="1" applyBorder="1" applyProtection="1">
      <protection hidden="1"/>
    </xf>
    <xf numFmtId="0" fontId="221" fillId="0" borderId="228" xfId="0" applyFont="1" applyBorder="1" applyAlignment="1" applyProtection="1">
      <alignment horizontal="left"/>
      <protection hidden="1"/>
    </xf>
    <xf numFmtId="3" fontId="221" fillId="0" borderId="228" xfId="0" applyNumberFormat="1" applyFont="1" applyBorder="1" applyAlignment="1" applyProtection="1">
      <alignment horizontal="left" vertical="center"/>
      <protection hidden="1"/>
    </xf>
    <xf numFmtId="0" fontId="232" fillId="0" borderId="162" xfId="42847" applyFont="1" applyBorder="1" applyAlignment="1">
      <alignment horizontal="centerContinuous"/>
    </xf>
    <xf numFmtId="164" fontId="211" fillId="78" borderId="39" xfId="1992" applyNumberFormat="1" applyFont="1" applyFill="1" applyBorder="1" applyAlignment="1"/>
    <xf numFmtId="9" fontId="211" fillId="78" borderId="39" xfId="1992" applyFont="1" applyFill="1" applyBorder="1" applyAlignment="1"/>
    <xf numFmtId="10" fontId="211" fillId="78" borderId="185" xfId="1992" applyNumberFormat="1" applyFont="1" applyFill="1" applyBorder="1" applyAlignment="1">
      <alignment horizontal="center"/>
    </xf>
    <xf numFmtId="10" fontId="211" fillId="78" borderId="91" xfId="1992" applyNumberFormat="1" applyFont="1" applyFill="1" applyBorder="1" applyAlignment="1">
      <alignment horizontal="center"/>
    </xf>
    <xf numFmtId="164" fontId="221" fillId="0" borderId="0" xfId="0" applyNumberFormat="1" applyFont="1" applyAlignment="1">
      <alignment horizontal="center"/>
    </xf>
    <xf numFmtId="164" fontId="221" fillId="78" borderId="86" xfId="1992" applyNumberFormat="1" applyFont="1" applyFill="1" applyBorder="1" applyAlignment="1">
      <alignment horizontal="center"/>
    </xf>
    <xf numFmtId="164" fontId="221" fillId="0" borderId="0" xfId="1992" applyNumberFormat="1" applyFont="1" applyBorder="1" applyAlignment="1">
      <alignment horizontal="center"/>
    </xf>
    <xf numFmtId="164" fontId="221" fillId="0" borderId="124" xfId="0" applyNumberFormat="1" applyFont="1" applyBorder="1" applyAlignment="1">
      <alignment horizontal="center"/>
    </xf>
    <xf numFmtId="164" fontId="221" fillId="0" borderId="1" xfId="0" applyNumberFormat="1" applyFont="1" applyBorder="1" applyAlignment="1">
      <alignment horizontal="center"/>
    </xf>
    <xf numFmtId="9" fontId="221" fillId="0" borderId="0" xfId="1992" applyFont="1"/>
    <xf numFmtId="10" fontId="221" fillId="0" borderId="0" xfId="1992" applyNumberFormat="1" applyFont="1"/>
    <xf numFmtId="44" fontId="221" fillId="0" borderId="0" xfId="932" applyFont="1"/>
    <xf numFmtId="165" fontId="221" fillId="0" borderId="0" xfId="800" applyNumberFormat="1" applyFont="1"/>
    <xf numFmtId="10" fontId="221" fillId="78" borderId="103" xfId="0" applyNumberFormat="1" applyFont="1" applyFill="1" applyBorder="1" applyAlignment="1">
      <alignment horizontal="center"/>
    </xf>
    <xf numFmtId="14" fontId="221" fillId="78" borderId="129" xfId="0" applyNumberFormat="1" applyFont="1" applyFill="1" applyBorder="1" applyAlignment="1" applyProtection="1">
      <alignment horizontal="center" vertical="center"/>
      <protection locked="0"/>
    </xf>
    <xf numFmtId="44" fontId="224" fillId="0" borderId="0" xfId="932" applyFont="1" applyBorder="1"/>
    <xf numFmtId="181" fontId="211" fillId="78" borderId="221" xfId="932" applyNumberFormat="1" applyFont="1" applyFill="1" applyBorder="1"/>
    <xf numFmtId="0" fontId="211" fillId="78" borderId="222" xfId="932" applyNumberFormat="1" applyFont="1" applyFill="1" applyBorder="1"/>
    <xf numFmtId="10" fontId="211" fillId="78" borderId="220" xfId="1992" applyNumberFormat="1" applyFont="1" applyFill="1" applyBorder="1"/>
    <xf numFmtId="0" fontId="233" fillId="0" borderId="0" xfId="42847" applyFont="1" applyBorder="1"/>
    <xf numFmtId="0" fontId="234" fillId="0" borderId="0" xfId="0" applyFont="1"/>
    <xf numFmtId="43" fontId="213" fillId="0" borderId="0" xfId="800" applyFont="1"/>
    <xf numFmtId="10" fontId="213" fillId="0" borderId="0" xfId="1992" applyNumberFormat="1" applyFont="1"/>
    <xf numFmtId="0" fontId="211" fillId="0" borderId="165" xfId="0" applyFont="1" applyBorder="1" applyAlignment="1">
      <alignment horizontal="center"/>
    </xf>
    <xf numFmtId="0" fontId="211" fillId="0" borderId="61" xfId="0" applyFont="1" applyBorder="1" applyAlignment="1">
      <alignment horizontal="left"/>
    </xf>
    <xf numFmtId="0" fontId="211" fillId="0" borderId="39" xfId="0" applyFont="1" applyBorder="1" applyAlignment="1">
      <alignment horizontal="left"/>
    </xf>
    <xf numFmtId="0" fontId="211" fillId="0" borderId="42" xfId="0" applyFont="1" applyBorder="1" applyAlignment="1">
      <alignment horizontal="left"/>
    </xf>
    <xf numFmtId="0" fontId="214" fillId="0" borderId="162" xfId="0" applyFont="1" applyBorder="1" applyAlignment="1">
      <alignment horizontal="left"/>
    </xf>
    <xf numFmtId="0" fontId="214" fillId="0" borderId="163" xfId="0" applyFont="1" applyBorder="1" applyAlignment="1">
      <alignment horizontal="left"/>
    </xf>
    <xf numFmtId="0" fontId="212" fillId="0" borderId="163" xfId="0" applyFont="1" applyBorder="1" applyAlignment="1">
      <alignment horizontal="left"/>
    </xf>
    <xf numFmtId="0" fontId="97" fillId="0" borderId="0" xfId="0" applyFont="1" applyAlignment="1">
      <alignment horizontal="left"/>
    </xf>
    <xf numFmtId="165" fontId="211" fillId="0" borderId="70" xfId="800" applyNumberFormat="1" applyFont="1" applyFill="1" applyBorder="1"/>
    <xf numFmtId="0" fontId="219" fillId="78" borderId="208" xfId="3079" applyFont="1" applyFill="1" applyBorder="1" applyAlignment="1">
      <alignment horizontal="left" vertical="center"/>
    </xf>
    <xf numFmtId="10" fontId="221" fillId="78" borderId="103" xfId="1992" applyNumberFormat="1" applyFont="1" applyFill="1" applyBorder="1" applyAlignment="1">
      <alignment horizontal="center"/>
    </xf>
    <xf numFmtId="10" fontId="221" fillId="78" borderId="104" xfId="1992" applyNumberFormat="1" applyFont="1" applyFill="1" applyBorder="1" applyAlignment="1">
      <alignment horizontal="center"/>
    </xf>
    <xf numFmtId="0" fontId="97" fillId="0" borderId="0" xfId="0" applyFont="1" applyAlignment="1">
      <alignment horizontal="right"/>
    </xf>
    <xf numFmtId="9" fontId="212" fillId="0" borderId="1" xfId="1992" applyFont="1" applyBorder="1" applyAlignment="1">
      <alignment horizontal="center"/>
    </xf>
    <xf numFmtId="44" fontId="211" fillId="78" borderId="162" xfId="932" applyFont="1" applyFill="1" applyBorder="1"/>
    <xf numFmtId="164" fontId="211" fillId="78" borderId="0" xfId="1992" applyNumberFormat="1" applyFont="1" applyFill="1" applyBorder="1"/>
    <xf numFmtId="44" fontId="211" fillId="78" borderId="124" xfId="932" applyFont="1" applyFill="1" applyBorder="1"/>
    <xf numFmtId="0" fontId="211" fillId="78" borderId="124" xfId="1992" applyNumberFormat="1" applyFont="1" applyFill="1" applyBorder="1" applyAlignment="1">
      <alignment horizontal="center"/>
    </xf>
    <xf numFmtId="0" fontId="211" fillId="78" borderId="0" xfId="1992" applyNumberFormat="1" applyFont="1" applyFill="1" applyBorder="1" applyAlignment="1">
      <alignment horizontal="center"/>
    </xf>
    <xf numFmtId="10" fontId="211" fillId="78" borderId="0" xfId="0" applyNumberFormat="1" applyFont="1" applyFill="1" applyAlignment="1">
      <alignment horizontal="center"/>
    </xf>
    <xf numFmtId="0" fontId="211" fillId="78" borderId="0" xfId="932" applyNumberFormat="1" applyFont="1" applyFill="1" applyBorder="1" applyAlignment="1">
      <alignment horizontal="center"/>
    </xf>
    <xf numFmtId="0" fontId="211" fillId="78" borderId="165" xfId="0" applyFont="1" applyFill="1" applyBorder="1" applyAlignment="1">
      <alignment horizontal="center"/>
    </xf>
    <xf numFmtId="263" fontId="211" fillId="0" borderId="101" xfId="0" applyNumberFormat="1" applyFont="1" applyBorder="1"/>
    <xf numFmtId="263" fontId="211" fillId="0" borderId="165" xfId="0" applyNumberFormat="1" applyFont="1" applyBorder="1"/>
    <xf numFmtId="17" fontId="211" fillId="78" borderId="165" xfId="0" applyNumberFormat="1" applyFont="1" applyFill="1" applyBorder="1" applyAlignment="1">
      <alignment horizontal="center"/>
    </xf>
    <xf numFmtId="0" fontId="0" fillId="0" borderId="0" xfId="0" applyAlignment="1">
      <alignment horizontal="center"/>
    </xf>
    <xf numFmtId="0" fontId="0" fillId="0" borderId="26" xfId="0" applyBorder="1"/>
    <xf numFmtId="9" fontId="11" fillId="0" borderId="1" xfId="1992" applyFont="1" applyFill="1" applyBorder="1"/>
    <xf numFmtId="164" fontId="211" fillId="0" borderId="0" xfId="1992" applyNumberFormat="1" applyFont="1"/>
    <xf numFmtId="164" fontId="211" fillId="0" borderId="0" xfId="0" applyNumberFormat="1" applyFont="1"/>
    <xf numFmtId="9" fontId="211" fillId="0" borderId="65" xfId="1992" applyFont="1" applyBorder="1" applyAlignment="1">
      <alignment horizontal="centerContinuous"/>
    </xf>
    <xf numFmtId="164" fontId="211" fillId="0" borderId="65" xfId="1992" applyNumberFormat="1" applyFont="1" applyBorder="1" applyAlignment="1">
      <alignment horizontal="centerContinuous"/>
    </xf>
    <xf numFmtId="164" fontId="211" fillId="0" borderId="65" xfId="0" applyNumberFormat="1" applyFont="1" applyBorder="1" applyAlignment="1">
      <alignment horizontal="centerContinuous"/>
    </xf>
    <xf numFmtId="9" fontId="216" fillId="78" borderId="65" xfId="1992" applyFont="1" applyFill="1" applyBorder="1" applyAlignment="1">
      <alignment horizontal="centerContinuous"/>
    </xf>
    <xf numFmtId="0" fontId="211" fillId="78" borderId="66" xfId="0" applyFont="1" applyFill="1" applyBorder="1" applyAlignment="1">
      <alignment horizontal="centerContinuous"/>
    </xf>
    <xf numFmtId="164" fontId="216" fillId="78" borderId="65" xfId="1992" applyNumberFormat="1" applyFont="1" applyFill="1" applyBorder="1" applyAlignment="1">
      <alignment horizontal="centerContinuous"/>
    </xf>
    <xf numFmtId="164" fontId="216" fillId="78" borderId="65" xfId="0" applyNumberFormat="1" applyFont="1" applyFill="1" applyBorder="1" applyAlignment="1">
      <alignment horizontal="centerContinuous"/>
    </xf>
    <xf numFmtId="0" fontId="211" fillId="0" borderId="102" xfId="0" applyFont="1" applyBorder="1" applyAlignment="1">
      <alignment horizontal="center"/>
    </xf>
    <xf numFmtId="9" fontId="211" fillId="0" borderId="60" xfId="1992" applyFont="1" applyBorder="1" applyAlignment="1">
      <alignment wrapText="1"/>
    </xf>
    <xf numFmtId="0" fontId="211" fillId="0" borderId="60" xfId="0" applyFont="1" applyBorder="1" applyAlignment="1">
      <alignment horizontal="right" wrapText="1"/>
    </xf>
    <xf numFmtId="164" fontId="211" fillId="0" borderId="60" xfId="1992" applyNumberFormat="1" applyFont="1" applyBorder="1" applyAlignment="1">
      <alignment wrapText="1"/>
    </xf>
    <xf numFmtId="0" fontId="211" fillId="0" borderId="60" xfId="0" applyFont="1" applyBorder="1" applyAlignment="1">
      <alignment wrapText="1"/>
    </xf>
    <xf numFmtId="0" fontId="211" fillId="0" borderId="227" xfId="0" applyFont="1" applyBorder="1"/>
    <xf numFmtId="165" fontId="211" fillId="0" borderId="39" xfId="800" applyNumberFormat="1" applyFont="1" applyBorder="1" applyAlignment="1"/>
    <xf numFmtId="9" fontId="211" fillId="0" borderId="0" xfId="1992" applyFont="1" applyBorder="1" applyAlignment="1"/>
    <xf numFmtId="164" fontId="211" fillId="0" borderId="0" xfId="1992" applyNumberFormat="1" applyFont="1" applyBorder="1" applyAlignment="1"/>
    <xf numFmtId="165" fontId="211" fillId="0" borderId="39" xfId="800" applyNumberFormat="1" applyFont="1" applyFill="1" applyBorder="1" applyAlignment="1"/>
    <xf numFmtId="9" fontId="211" fillId="0" borderId="0" xfId="1992" applyFont="1" applyFill="1" applyBorder="1" applyAlignment="1"/>
    <xf numFmtId="164" fontId="211" fillId="0" borderId="0" xfId="1992" applyNumberFormat="1" applyFont="1" applyFill="1" applyBorder="1" applyAlignment="1"/>
    <xf numFmtId="10" fontId="211" fillId="78" borderId="39" xfId="1992" applyNumberFormat="1" applyFont="1" applyFill="1" applyBorder="1" applyAlignment="1"/>
    <xf numFmtId="10" fontId="211" fillId="0" borderId="28" xfId="800" applyNumberFormat="1" applyFont="1" applyBorder="1"/>
    <xf numFmtId="10" fontId="211" fillId="0" borderId="28" xfId="0" applyNumberFormat="1" applyFont="1" applyBorder="1"/>
    <xf numFmtId="10" fontId="211" fillId="0" borderId="176" xfId="0" applyNumberFormat="1" applyFont="1" applyBorder="1"/>
    <xf numFmtId="10" fontId="213" fillId="0" borderId="0" xfId="0" applyNumberFormat="1" applyFont="1"/>
    <xf numFmtId="10" fontId="211" fillId="0" borderId="0" xfId="0" applyNumberFormat="1" applyFont="1"/>
    <xf numFmtId="184" fontId="211" fillId="78" borderId="39" xfId="1992" applyNumberFormat="1" applyFont="1" applyFill="1" applyBorder="1" applyAlignment="1"/>
    <xf numFmtId="184" fontId="211" fillId="0" borderId="39" xfId="1992" applyNumberFormat="1" applyFont="1" applyFill="1" applyBorder="1" applyAlignment="1"/>
    <xf numFmtId="9" fontId="211" fillId="0" borderId="39" xfId="1992" applyFont="1" applyBorder="1" applyAlignment="1"/>
    <xf numFmtId="9" fontId="211" fillId="0" borderId="0" xfId="1992" applyFont="1" applyFill="1" applyBorder="1"/>
    <xf numFmtId="164" fontId="211" fillId="0" borderId="0" xfId="1992" applyNumberFormat="1" applyFont="1" applyFill="1" applyBorder="1"/>
    <xf numFmtId="164" fontId="211" fillId="0" borderId="1" xfId="1992" applyNumberFormat="1" applyFont="1" applyFill="1" applyBorder="1"/>
    <xf numFmtId="165" fontId="211" fillId="0" borderId="42" xfId="800" applyNumberFormat="1" applyFont="1" applyFill="1" applyBorder="1"/>
    <xf numFmtId="164" fontId="211" fillId="78" borderId="1" xfId="1992" applyNumberFormat="1" applyFont="1" applyFill="1" applyBorder="1"/>
    <xf numFmtId="165" fontId="211" fillId="0" borderId="64" xfId="800" applyNumberFormat="1" applyFont="1" applyBorder="1"/>
    <xf numFmtId="43" fontId="211" fillId="0" borderId="66" xfId="800" applyFont="1" applyBorder="1"/>
    <xf numFmtId="164" fontId="211" fillId="0" borderId="65" xfId="1992" applyNumberFormat="1" applyFont="1" applyFill="1" applyBorder="1"/>
    <xf numFmtId="164" fontId="211" fillId="0" borderId="70" xfId="1992" applyNumberFormat="1" applyFont="1" applyFill="1" applyBorder="1"/>
    <xf numFmtId="43" fontId="211" fillId="0" borderId="97" xfId="800" applyFont="1" applyBorder="1"/>
    <xf numFmtId="164" fontId="211" fillId="0" borderId="97" xfId="800" applyNumberFormat="1" applyFont="1" applyBorder="1"/>
    <xf numFmtId="164" fontId="211" fillId="0" borderId="97" xfId="0" applyNumberFormat="1" applyFont="1" applyBorder="1"/>
    <xf numFmtId="165" fontId="211" fillId="0" borderId="39" xfId="0" applyNumberFormat="1" applyFont="1" applyBorder="1"/>
    <xf numFmtId="164" fontId="211" fillId="0" borderId="0" xfId="800" applyNumberFormat="1" applyFont="1" applyBorder="1"/>
    <xf numFmtId="196" fontId="211" fillId="0" borderId="0" xfId="0" applyNumberFormat="1" applyFont="1"/>
    <xf numFmtId="10" fontId="211" fillId="0" borderId="42" xfId="1992" applyNumberFormat="1" applyFont="1" applyBorder="1"/>
    <xf numFmtId="164" fontId="211" fillId="0" borderId="1" xfId="0" applyNumberFormat="1" applyFont="1" applyBorder="1"/>
    <xf numFmtId="164" fontId="211" fillId="0" borderId="124" xfId="1992" applyNumberFormat="1" applyFont="1" applyBorder="1"/>
    <xf numFmtId="164" fontId="211" fillId="0" borderId="124" xfId="0" applyNumberFormat="1" applyFont="1" applyBorder="1"/>
    <xf numFmtId="165" fontId="211" fillId="0" borderId="228" xfId="0" applyNumberFormat="1" applyFont="1" applyBorder="1"/>
    <xf numFmtId="196" fontId="211" fillId="0" borderId="162" xfId="0" applyNumberFormat="1" applyFont="1" applyBorder="1"/>
    <xf numFmtId="0" fontId="235" fillId="0" borderId="0" xfId="0" applyFont="1" applyAlignment="1">
      <alignment vertical="center"/>
    </xf>
    <xf numFmtId="0" fontId="236" fillId="0" borderId="162" xfId="0" applyFont="1" applyBorder="1"/>
    <xf numFmtId="0" fontId="237" fillId="0" borderId="0" xfId="0" applyFont="1"/>
    <xf numFmtId="10" fontId="237" fillId="0" borderId="0" xfId="1992" applyNumberFormat="1" applyFont="1"/>
    <xf numFmtId="44" fontId="237" fillId="0" borderId="0" xfId="932" applyFont="1"/>
    <xf numFmtId="9" fontId="237" fillId="0" borderId="0" xfId="1992" applyFont="1"/>
    <xf numFmtId="165" fontId="237" fillId="0" borderId="0" xfId="800" applyNumberFormat="1" applyFont="1"/>
    <xf numFmtId="0" fontId="211" fillId="0" borderId="101" xfId="0" applyFont="1" applyBorder="1" applyAlignment="1">
      <alignment horizontal="center"/>
    </xf>
    <xf numFmtId="0" fontId="211" fillId="0" borderId="62" xfId="0" applyFont="1" applyBorder="1" applyAlignment="1">
      <alignment horizontal="center"/>
    </xf>
    <xf numFmtId="263" fontId="211" fillId="78" borderId="0" xfId="0" applyNumberFormat="1" applyFont="1" applyFill="1"/>
    <xf numFmtId="263" fontId="211" fillId="78" borderId="0" xfId="800" applyNumberFormat="1" applyFont="1" applyFill="1" applyBorder="1" applyAlignment="1">
      <alignment horizontal="right"/>
    </xf>
    <xf numFmtId="165" fontId="211" fillId="0" borderId="0" xfId="800" applyNumberFormat="1" applyFont="1" applyFill="1" applyBorder="1" applyAlignment="1">
      <alignment horizontal="right"/>
    </xf>
    <xf numFmtId="0" fontId="211" fillId="0" borderId="165" xfId="0" applyFont="1" applyBorder="1" applyAlignment="1">
      <alignment vertical="top" wrapText="1"/>
    </xf>
    <xf numFmtId="0" fontId="211" fillId="0" borderId="228" xfId="0" applyFont="1" applyBorder="1" applyAlignment="1">
      <alignment horizontal="left"/>
    </xf>
    <xf numFmtId="263" fontId="211" fillId="0" borderId="101" xfId="800" applyNumberFormat="1" applyFont="1" applyFill="1" applyBorder="1"/>
    <xf numFmtId="14" fontId="211" fillId="78" borderId="165" xfId="0" applyNumberFormat="1" applyFont="1" applyFill="1" applyBorder="1"/>
    <xf numFmtId="263" fontId="212" fillId="0" borderId="1" xfId="800" applyNumberFormat="1" applyFont="1" applyBorder="1"/>
    <xf numFmtId="263" fontId="211" fillId="0" borderId="162" xfId="0" applyNumberFormat="1" applyFont="1" applyBorder="1"/>
    <xf numFmtId="165" fontId="211" fillId="0" borderId="26" xfId="800" applyNumberFormat="1" applyFont="1" applyBorder="1" applyAlignment="1">
      <alignment horizontal="right"/>
    </xf>
    <xf numFmtId="263" fontId="211" fillId="0" borderId="68" xfId="0" applyNumberFormat="1" applyFont="1" applyBorder="1"/>
    <xf numFmtId="165" fontId="211" fillId="0" borderId="70" xfId="800" applyNumberFormat="1" applyFont="1" applyBorder="1"/>
    <xf numFmtId="263" fontId="211" fillId="0" borderId="69" xfId="0" applyNumberFormat="1" applyFont="1" applyBorder="1"/>
    <xf numFmtId="9" fontId="211" fillId="78" borderId="26" xfId="0" applyNumberFormat="1" applyFont="1" applyFill="1" applyBorder="1" applyAlignment="1">
      <alignment horizontal="right"/>
    </xf>
    <xf numFmtId="263" fontId="211" fillId="0" borderId="162" xfId="0" applyNumberFormat="1" applyFont="1" applyBorder="1" applyAlignment="1">
      <alignment horizontal="right"/>
    </xf>
    <xf numFmtId="165" fontId="211" fillId="0" borderId="163" xfId="800" applyNumberFormat="1" applyFont="1" applyFill="1" applyBorder="1"/>
    <xf numFmtId="165" fontId="211" fillId="0" borderId="163" xfId="800" applyNumberFormat="1" applyFont="1" applyFill="1" applyBorder="1" applyAlignment="1">
      <alignment horizontal="right"/>
    </xf>
    <xf numFmtId="165" fontId="212" fillId="0" borderId="162" xfId="800" applyNumberFormat="1" applyFont="1" applyBorder="1" applyAlignment="1">
      <alignment horizontal="right"/>
    </xf>
    <xf numFmtId="165" fontId="211" fillId="0" borderId="162" xfId="800" applyNumberFormat="1" applyFont="1" applyBorder="1" applyAlignment="1">
      <alignment horizontal="right"/>
    </xf>
    <xf numFmtId="165" fontId="211" fillId="0" borderId="163" xfId="800" applyNumberFormat="1" applyFont="1" applyBorder="1" applyAlignment="1">
      <alignment horizontal="right"/>
    </xf>
    <xf numFmtId="165" fontId="212" fillId="0" borderId="163" xfId="800" applyNumberFormat="1" applyFont="1" applyBorder="1" applyAlignment="1">
      <alignment horizontal="right"/>
    </xf>
    <xf numFmtId="263" fontId="211" fillId="0" borderId="163" xfId="0" applyNumberFormat="1" applyFont="1" applyBorder="1"/>
    <xf numFmtId="263" fontId="211" fillId="0" borderId="96" xfId="0" applyNumberFormat="1" applyFont="1" applyBorder="1"/>
    <xf numFmtId="263" fontId="211" fillId="0" borderId="95" xfId="0" applyNumberFormat="1" applyFont="1" applyBorder="1"/>
    <xf numFmtId="164" fontId="211" fillId="0" borderId="165" xfId="1992" applyNumberFormat="1" applyFont="1" applyFill="1" applyBorder="1"/>
    <xf numFmtId="196" fontId="211" fillId="0" borderId="228" xfId="0" applyNumberFormat="1" applyFont="1" applyBorder="1"/>
    <xf numFmtId="263" fontId="211" fillId="78" borderId="0" xfId="800" applyNumberFormat="1" applyFont="1" applyFill="1" applyBorder="1"/>
    <xf numFmtId="263" fontId="211" fillId="0" borderId="165" xfId="800" applyNumberFormat="1" applyFont="1" applyBorder="1" applyAlignment="1">
      <alignment vertical="top" wrapText="1"/>
    </xf>
    <xf numFmtId="165" fontId="211" fillId="0" borderId="165" xfId="800" applyNumberFormat="1" applyFont="1" applyBorder="1" applyAlignment="1">
      <alignment vertical="top" wrapText="1"/>
    </xf>
    <xf numFmtId="165" fontId="211" fillId="0" borderId="26" xfId="800" applyNumberFormat="1" applyFont="1" applyBorder="1" applyAlignment="1">
      <alignment vertical="top" wrapText="1"/>
    </xf>
    <xf numFmtId="263" fontId="211" fillId="0" borderId="1" xfId="800" applyNumberFormat="1" applyFont="1" applyBorder="1"/>
    <xf numFmtId="263" fontId="211" fillId="0" borderId="26" xfId="0" applyNumberFormat="1" applyFont="1" applyBorder="1" applyAlignment="1">
      <alignment vertical="top" wrapText="1"/>
    </xf>
    <xf numFmtId="43" fontId="211" fillId="78" borderId="0" xfId="800" applyFont="1" applyFill="1" applyBorder="1"/>
    <xf numFmtId="43" fontId="211" fillId="0" borderId="165" xfId="0" applyNumberFormat="1" applyFont="1" applyBorder="1"/>
    <xf numFmtId="43" fontId="212" fillId="0" borderId="165" xfId="800" applyFont="1" applyBorder="1"/>
    <xf numFmtId="43" fontId="212" fillId="0" borderId="26" xfId="800" applyFont="1" applyBorder="1"/>
    <xf numFmtId="263" fontId="211" fillId="81" borderId="124" xfId="800" applyNumberFormat="1" applyFont="1" applyFill="1" applyBorder="1"/>
    <xf numFmtId="263" fontId="211" fillId="0" borderId="124" xfId="800" applyNumberFormat="1" applyFont="1" applyBorder="1"/>
    <xf numFmtId="263" fontId="211" fillId="0" borderId="101" xfId="800" applyNumberFormat="1" applyFont="1" applyBorder="1"/>
    <xf numFmtId="181" fontId="212" fillId="81" borderId="95" xfId="932" applyNumberFormat="1" applyFont="1" applyFill="1" applyBorder="1"/>
    <xf numFmtId="165" fontId="212" fillId="0" borderId="95" xfId="800" applyNumberFormat="1" applyFont="1" applyBorder="1"/>
    <xf numFmtId="181" fontId="212" fillId="0" borderId="96" xfId="932" applyNumberFormat="1" applyFont="1" applyBorder="1"/>
    <xf numFmtId="0" fontId="211" fillId="82" borderId="124" xfId="0" applyFont="1" applyFill="1" applyBorder="1"/>
    <xf numFmtId="10" fontId="211" fillId="81" borderId="124" xfId="1992" applyNumberFormat="1" applyFont="1" applyFill="1" applyBorder="1"/>
    <xf numFmtId="44" fontId="211" fillId="0" borderId="165" xfId="932" applyFont="1" applyBorder="1"/>
    <xf numFmtId="43" fontId="211" fillId="82" borderId="0" xfId="800" applyFont="1" applyFill="1" applyBorder="1"/>
    <xf numFmtId="43" fontId="211" fillId="81" borderId="0" xfId="800" applyFont="1" applyFill="1" applyBorder="1"/>
    <xf numFmtId="165" fontId="212" fillId="82" borderId="157" xfId="800" applyNumberFormat="1" applyFont="1" applyFill="1" applyBorder="1"/>
    <xf numFmtId="165" fontId="212" fillId="81" borderId="157" xfId="800" applyNumberFormat="1" applyFont="1" applyFill="1" applyBorder="1"/>
    <xf numFmtId="165" fontId="212" fillId="0" borderId="157" xfId="800" applyNumberFormat="1" applyFont="1" applyBorder="1"/>
    <xf numFmtId="263" fontId="212" fillId="82" borderId="70" xfId="800" applyNumberFormat="1" applyFont="1" applyFill="1" applyBorder="1"/>
    <xf numFmtId="263" fontId="212" fillId="81" borderId="70" xfId="800" applyNumberFormat="1" applyFont="1" applyFill="1" applyBorder="1"/>
    <xf numFmtId="263" fontId="212" fillId="0" borderId="70" xfId="800" applyNumberFormat="1" applyFont="1" applyBorder="1"/>
    <xf numFmtId="263" fontId="212" fillId="0" borderId="69" xfId="800" applyNumberFormat="1" applyFont="1" applyBorder="1"/>
    <xf numFmtId="263" fontId="211" fillId="82" borderId="0" xfId="800" applyNumberFormat="1" applyFont="1" applyFill="1" applyBorder="1"/>
    <xf numFmtId="263" fontId="211" fillId="81" borderId="0" xfId="800" applyNumberFormat="1" applyFont="1" applyFill="1" applyBorder="1"/>
    <xf numFmtId="263" fontId="211" fillId="0" borderId="0" xfId="800" applyNumberFormat="1" applyFont="1" applyBorder="1"/>
    <xf numFmtId="263" fontId="211" fillId="0" borderId="165" xfId="800" applyNumberFormat="1" applyFont="1" applyBorder="1"/>
    <xf numFmtId="0" fontId="217" fillId="0" borderId="0" xfId="0" applyFont="1" applyAlignment="1">
      <alignment horizontal="right"/>
    </xf>
    <xf numFmtId="0" fontId="0" fillId="78" borderId="185" xfId="0" applyFill="1" applyBorder="1" applyAlignment="1">
      <alignment horizontal="right"/>
    </xf>
    <xf numFmtId="0" fontId="6" fillId="78" borderId="226" xfId="0" applyFont="1" applyFill="1" applyBorder="1" applyAlignment="1">
      <alignment horizontal="right"/>
    </xf>
    <xf numFmtId="9" fontId="6" fillId="0" borderId="1" xfId="1992" applyFont="1" applyFill="1" applyBorder="1"/>
    <xf numFmtId="9" fontId="11" fillId="0" borderId="26" xfId="1992" applyFont="1" applyFill="1" applyBorder="1"/>
    <xf numFmtId="9" fontId="211" fillId="78" borderId="0" xfId="0" applyNumberFormat="1" applyFont="1" applyFill="1" applyAlignment="1">
      <alignment horizontal="right"/>
    </xf>
    <xf numFmtId="165" fontId="211" fillId="78" borderId="0" xfId="800" applyNumberFormat="1" applyFont="1" applyFill="1" applyBorder="1" applyAlignment="1">
      <alignment horizontal="right"/>
    </xf>
    <xf numFmtId="190" fontId="211" fillId="78" borderId="0" xfId="0" applyNumberFormat="1" applyFont="1" applyFill="1" applyAlignment="1">
      <alignment horizontal="right"/>
    </xf>
    <xf numFmtId="0" fontId="221" fillId="0" borderId="0" xfId="0" applyFont="1" applyAlignment="1">
      <alignment horizontal="right"/>
    </xf>
    <xf numFmtId="0" fontId="6" fillId="78" borderId="91" xfId="0" applyFont="1" applyFill="1" applyBorder="1" applyAlignment="1">
      <alignment horizontal="right"/>
    </xf>
    <xf numFmtId="181" fontId="211" fillId="78" borderId="92" xfId="932" applyNumberFormat="1" applyFont="1" applyFill="1" applyBorder="1" applyAlignment="1">
      <alignment horizontal="center"/>
    </xf>
    <xf numFmtId="165" fontId="211" fillId="78" borderId="92" xfId="800" applyNumberFormat="1" applyFont="1" applyFill="1" applyBorder="1" applyAlignment="1">
      <alignment horizontal="center"/>
    </xf>
    <xf numFmtId="263" fontId="211" fillId="0" borderId="96" xfId="0" applyNumberFormat="1" applyFont="1" applyBorder="1" applyAlignment="1">
      <alignment horizontal="right"/>
    </xf>
    <xf numFmtId="10" fontId="211" fillId="0" borderId="95" xfId="1992" applyNumberFormat="1" applyFont="1" applyBorder="1" applyAlignment="1">
      <alignment horizontal="center"/>
    </xf>
    <xf numFmtId="263" fontId="211" fillId="78" borderId="185" xfId="932" applyNumberFormat="1" applyFont="1" applyFill="1" applyBorder="1" applyAlignment="1">
      <alignment horizontal="center"/>
    </xf>
    <xf numFmtId="165" fontId="211" fillId="78" borderId="91" xfId="800" applyNumberFormat="1" applyFont="1" applyFill="1" applyBorder="1" applyAlignment="1">
      <alignment horizontal="center"/>
    </xf>
    <xf numFmtId="263" fontId="211" fillId="0" borderId="95" xfId="0" applyNumberFormat="1" applyFont="1" applyBorder="1" applyAlignment="1">
      <alignment horizontal="center"/>
    </xf>
    <xf numFmtId="263" fontId="211" fillId="0" borderId="0" xfId="800" applyNumberFormat="1" applyFont="1" applyBorder="1" applyAlignment="1">
      <alignment vertical="center"/>
    </xf>
    <xf numFmtId="263" fontId="211" fillId="0" borderId="26" xfId="800" applyNumberFormat="1" applyFont="1" applyBorder="1" applyAlignment="1">
      <alignment horizontal="right"/>
    </xf>
    <xf numFmtId="181" fontId="211" fillId="0" borderId="0" xfId="932" applyNumberFormat="1" applyFont="1" applyBorder="1"/>
    <xf numFmtId="164" fontId="212" fillId="0" borderId="1" xfId="1992" applyNumberFormat="1" applyFont="1" applyBorder="1" applyAlignment="1">
      <alignment horizontal="center"/>
    </xf>
    <xf numFmtId="181" fontId="212" fillId="0" borderId="1" xfId="932" applyNumberFormat="1" applyFont="1" applyBorder="1"/>
    <xf numFmtId="44" fontId="211" fillId="0" borderId="0" xfId="932" applyFont="1" applyBorder="1" applyAlignment="1">
      <alignment horizontal="right"/>
    </xf>
    <xf numFmtId="164" fontId="211" fillId="0" borderId="0" xfId="1992" applyNumberFormat="1" applyFont="1" applyBorder="1" applyAlignment="1">
      <alignment horizontal="right"/>
    </xf>
    <xf numFmtId="14" fontId="211" fillId="0" borderId="0" xfId="1992" applyNumberFormat="1" applyFont="1" applyBorder="1" applyAlignment="1">
      <alignment horizontal="right"/>
    </xf>
    <xf numFmtId="263" fontId="211" fillId="0" borderId="165" xfId="0" applyNumberFormat="1" applyFont="1" applyBorder="1" applyAlignment="1">
      <alignment horizontal="right"/>
    </xf>
    <xf numFmtId="43" fontId="211" fillId="0" borderId="0" xfId="800" applyFont="1" applyBorder="1" applyAlignment="1">
      <alignment horizontal="right"/>
    </xf>
    <xf numFmtId="165" fontId="211" fillId="0" borderId="165" xfId="800" applyNumberFormat="1" applyFont="1" applyBorder="1" applyAlignment="1">
      <alignment horizontal="right"/>
    </xf>
    <xf numFmtId="165" fontId="211" fillId="0" borderId="1" xfId="800" applyNumberFormat="1" applyFont="1" applyBorder="1" applyAlignment="1">
      <alignment horizontal="right"/>
    </xf>
    <xf numFmtId="43" fontId="211" fillId="0" borderId="1" xfId="800" applyFont="1" applyBorder="1" applyAlignment="1">
      <alignment horizontal="right"/>
    </xf>
    <xf numFmtId="164" fontId="211" fillId="0" borderId="1" xfId="1992" applyNumberFormat="1" applyFont="1" applyBorder="1" applyAlignment="1">
      <alignment horizontal="right"/>
    </xf>
    <xf numFmtId="14" fontId="211" fillId="0" borderId="1" xfId="1992" applyNumberFormat="1" applyFont="1" applyBorder="1" applyAlignment="1">
      <alignment horizontal="right"/>
    </xf>
    <xf numFmtId="165" fontId="212" fillId="0" borderId="1" xfId="0" applyNumberFormat="1" applyFont="1" applyBorder="1" applyAlignment="1">
      <alignment horizontal="right"/>
    </xf>
    <xf numFmtId="44" fontId="212" fillId="0" borderId="1" xfId="932" applyFont="1" applyBorder="1" applyAlignment="1">
      <alignment horizontal="right"/>
    </xf>
    <xf numFmtId="164" fontId="212" fillId="0" borderId="1" xfId="0" applyNumberFormat="1" applyFont="1" applyBorder="1" applyAlignment="1">
      <alignment horizontal="right"/>
    </xf>
    <xf numFmtId="9" fontId="211" fillId="0" borderId="1" xfId="0" applyNumberFormat="1" applyFont="1" applyBorder="1" applyAlignment="1">
      <alignment horizontal="right"/>
    </xf>
    <xf numFmtId="182" fontId="211" fillId="0" borderId="26" xfId="0" applyNumberFormat="1" applyFont="1" applyBorder="1" applyAlignment="1">
      <alignment horizontal="right"/>
    </xf>
    <xf numFmtId="261" fontId="211" fillId="0" borderId="0" xfId="800" applyNumberFormat="1" applyFont="1" applyFill="1" applyBorder="1"/>
    <xf numFmtId="263" fontId="211" fillId="0" borderId="0" xfId="800" applyNumberFormat="1" applyFont="1" applyFill="1" applyBorder="1"/>
    <xf numFmtId="263" fontId="211" fillId="0" borderId="165" xfId="800" applyNumberFormat="1" applyFont="1" applyFill="1" applyBorder="1"/>
    <xf numFmtId="263" fontId="211" fillId="0" borderId="95" xfId="0" applyNumberFormat="1" applyFont="1" applyBorder="1" applyAlignment="1">
      <alignment horizontal="right"/>
    </xf>
    <xf numFmtId="10" fontId="211" fillId="0" borderId="0" xfId="1992" applyNumberFormat="1" applyFont="1" applyBorder="1" applyAlignment="1">
      <alignment horizontal="right"/>
    </xf>
    <xf numFmtId="0" fontId="213" fillId="0" borderId="0" xfId="0" applyFont="1" applyAlignment="1">
      <alignment horizontal="center"/>
    </xf>
    <xf numFmtId="0" fontId="213" fillId="0" borderId="0" xfId="0" applyFont="1" applyAlignment="1">
      <alignment horizontal="right"/>
    </xf>
    <xf numFmtId="44" fontId="211" fillId="78" borderId="163" xfId="932" applyFont="1" applyFill="1" applyBorder="1"/>
    <xf numFmtId="44" fontId="211" fillId="78" borderId="1" xfId="932" applyFont="1" applyFill="1" applyBorder="1" applyAlignment="1">
      <alignment horizontal="center"/>
    </xf>
    <xf numFmtId="0" fontId="211" fillId="78" borderId="1" xfId="1992" applyNumberFormat="1" applyFont="1" applyFill="1" applyBorder="1" applyAlignment="1">
      <alignment horizontal="center"/>
    </xf>
    <xf numFmtId="261" fontId="211" fillId="78" borderId="122" xfId="0" applyNumberFormat="1" applyFont="1" applyFill="1" applyBorder="1" applyAlignment="1">
      <alignment horizontal="center"/>
    </xf>
    <xf numFmtId="9" fontId="212" fillId="78" borderId="1" xfId="0" applyNumberFormat="1" applyFont="1" applyFill="1" applyBorder="1" applyAlignment="1">
      <alignment horizontal="center"/>
    </xf>
    <xf numFmtId="14" fontId="212" fillId="78" borderId="26" xfId="0" applyNumberFormat="1" applyFont="1" applyFill="1" applyBorder="1" applyAlignment="1">
      <alignment horizontal="center"/>
    </xf>
    <xf numFmtId="0" fontId="214" fillId="0" borderId="95" xfId="0" applyFont="1" applyBorder="1"/>
    <xf numFmtId="0" fontId="214" fillId="0" borderId="124" xfId="0" applyFont="1" applyBorder="1"/>
    <xf numFmtId="0" fontId="214" fillId="0" borderId="95" xfId="0" applyFont="1" applyBorder="1" applyAlignment="1">
      <alignment horizontal="center"/>
    </xf>
    <xf numFmtId="0" fontId="224" fillId="0" borderId="1" xfId="0" applyFont="1" applyBorder="1"/>
    <xf numFmtId="165" fontId="211" fillId="0" borderId="124" xfId="800" applyNumberFormat="1" applyFont="1" applyFill="1" applyBorder="1"/>
    <xf numFmtId="0" fontId="212" fillId="0" borderId="95" xfId="0" applyFont="1" applyBorder="1" applyAlignment="1">
      <alignment horizontal="center"/>
    </xf>
    <xf numFmtId="0" fontId="212" fillId="0" borderId="96" xfId="0" applyFont="1" applyBorder="1" applyAlignment="1">
      <alignment horizontal="right"/>
    </xf>
    <xf numFmtId="0" fontId="211" fillId="78" borderId="163" xfId="0" applyFont="1" applyFill="1" applyBorder="1"/>
    <xf numFmtId="3" fontId="211" fillId="0" borderId="1" xfId="0" applyNumberFormat="1" applyFont="1" applyBorder="1" applyAlignment="1">
      <alignment horizontal="center"/>
    </xf>
    <xf numFmtId="195" fontId="211" fillId="78" borderId="1" xfId="0" applyNumberFormat="1" applyFont="1" applyFill="1" applyBorder="1" applyAlignment="1">
      <alignment horizontal="center"/>
    </xf>
    <xf numFmtId="261" fontId="211" fillId="0" borderId="122" xfId="0" applyNumberFormat="1" applyFont="1" applyBorder="1"/>
    <xf numFmtId="3" fontId="211" fillId="0" borderId="95" xfId="0" applyNumberFormat="1" applyFont="1" applyBorder="1" applyAlignment="1">
      <alignment horizontal="center"/>
    </xf>
    <xf numFmtId="261" fontId="211" fillId="0" borderId="122" xfId="0" applyNumberFormat="1" applyFont="1" applyBorder="1" applyAlignment="1">
      <alignment horizontal="center"/>
    </xf>
    <xf numFmtId="0" fontId="238" fillId="0" borderId="0" xfId="0" applyFont="1"/>
    <xf numFmtId="165" fontId="213" fillId="0" borderId="0" xfId="800" applyNumberFormat="1" applyFont="1" applyBorder="1"/>
    <xf numFmtId="165" fontId="213" fillId="0" borderId="1" xfId="800" applyNumberFormat="1" applyFont="1" applyBorder="1"/>
    <xf numFmtId="165" fontId="213" fillId="0" borderId="0" xfId="0" applyNumberFormat="1" applyFont="1"/>
    <xf numFmtId="165" fontId="211" fillId="0" borderId="1" xfId="800" applyNumberFormat="1" applyFont="1" applyFill="1" applyBorder="1" applyAlignment="1">
      <alignment horizontal="right"/>
    </xf>
    <xf numFmtId="263" fontId="211" fillId="0" borderId="122" xfId="0" applyNumberFormat="1" applyFont="1" applyBorder="1" applyAlignment="1">
      <alignment horizontal="right"/>
    </xf>
    <xf numFmtId="9" fontId="213" fillId="0" borderId="0" xfId="0" applyNumberFormat="1" applyFont="1" applyAlignment="1">
      <alignment horizontal="center"/>
    </xf>
    <xf numFmtId="0" fontId="213" fillId="0" borderId="1" xfId="0" applyFont="1" applyBorder="1" applyAlignment="1">
      <alignment horizontal="center"/>
    </xf>
    <xf numFmtId="6" fontId="213" fillId="0" borderId="0" xfId="0" quotePrefix="1" applyNumberFormat="1" applyFont="1"/>
    <xf numFmtId="0" fontId="237" fillId="0" borderId="0" xfId="0" applyFont="1" applyAlignment="1">
      <alignment horizontal="center"/>
    </xf>
    <xf numFmtId="0" fontId="237" fillId="0" borderId="0" xfId="0" applyFont="1" applyAlignment="1">
      <alignment horizontal="left"/>
    </xf>
    <xf numFmtId="0" fontId="212" fillId="0" borderId="94" xfId="0" applyFont="1" applyBorder="1" applyAlignment="1">
      <alignment horizontal="center"/>
    </xf>
    <xf numFmtId="0" fontId="212" fillId="0" borderId="96" xfId="0" applyFont="1" applyBorder="1" applyAlignment="1">
      <alignment horizontal="center"/>
    </xf>
    <xf numFmtId="37" fontId="211" fillId="0" borderId="103" xfId="0" applyNumberFormat="1" applyFont="1" applyBorder="1" applyAlignment="1">
      <alignment horizontal="center"/>
    </xf>
    <xf numFmtId="37" fontId="211" fillId="0" borderId="103" xfId="1992" applyNumberFormat="1" applyFont="1" applyFill="1" applyBorder="1" applyAlignment="1">
      <alignment horizontal="center"/>
    </xf>
    <xf numFmtId="37" fontId="211" fillId="0" borderId="104" xfId="1992" applyNumberFormat="1" applyFont="1" applyFill="1" applyBorder="1" applyAlignment="1">
      <alignment horizontal="center"/>
    </xf>
    <xf numFmtId="263" fontId="211" fillId="78" borderId="165" xfId="0" applyNumberFormat="1" applyFont="1" applyFill="1" applyBorder="1"/>
    <xf numFmtId="263" fontId="211" fillId="0" borderId="0" xfId="0" applyNumberFormat="1" applyFont="1" applyAlignment="1">
      <alignment horizontal="center"/>
    </xf>
    <xf numFmtId="0" fontId="211" fillId="78" borderId="1" xfId="0" applyFont="1" applyFill="1" applyBorder="1"/>
    <xf numFmtId="165" fontId="213" fillId="0" borderId="0" xfId="800" applyNumberFormat="1" applyFont="1"/>
    <xf numFmtId="165" fontId="213" fillId="0" borderId="1" xfId="0" applyNumberFormat="1" applyFont="1" applyBorder="1"/>
    <xf numFmtId="14" fontId="0" fillId="78" borderId="163" xfId="0" applyNumberFormat="1" applyFill="1" applyBorder="1" applyAlignment="1">
      <alignment horizontal="center"/>
    </xf>
    <xf numFmtId="14" fontId="0" fillId="78" borderId="129" xfId="0" applyNumberFormat="1" applyFill="1" applyBorder="1" applyAlignment="1">
      <alignment horizontal="center"/>
    </xf>
    <xf numFmtId="0" fontId="0" fillId="78" borderId="122" xfId="0" applyFill="1" applyBorder="1" applyAlignment="1">
      <alignment horizontal="center"/>
    </xf>
    <xf numFmtId="0" fontId="0" fillId="78" borderId="129" xfId="0" applyFill="1" applyBorder="1" applyAlignment="1">
      <alignment horizontal="center"/>
    </xf>
    <xf numFmtId="165" fontId="211" fillId="0" borderId="100" xfId="800" applyNumberFormat="1" applyFont="1" applyBorder="1"/>
    <xf numFmtId="9" fontId="211" fillId="0" borderId="162" xfId="1992" applyFont="1" applyBorder="1"/>
    <xf numFmtId="0" fontId="213" fillId="0" borderId="0" xfId="800" applyNumberFormat="1" applyFont="1" applyBorder="1"/>
    <xf numFmtId="10" fontId="211" fillId="81" borderId="101" xfId="1992" applyNumberFormat="1" applyFont="1" applyFill="1" applyBorder="1"/>
    <xf numFmtId="10" fontId="211" fillId="81" borderId="165" xfId="1992" applyNumberFormat="1" applyFont="1" applyFill="1" applyBorder="1"/>
    <xf numFmtId="10" fontId="211" fillId="78" borderId="165" xfId="1992" applyNumberFormat="1" applyFont="1" applyFill="1" applyBorder="1"/>
    <xf numFmtId="194" fontId="211" fillId="0" borderId="165" xfId="0" applyNumberFormat="1" applyFont="1" applyBorder="1"/>
    <xf numFmtId="0" fontId="211" fillId="78" borderId="91" xfId="0" applyFont="1" applyFill="1" applyBorder="1" applyAlignment="1">
      <alignment horizontal="right"/>
    </xf>
    <xf numFmtId="165" fontId="211" fillId="78" borderId="185" xfId="800" applyNumberFormat="1" applyFont="1" applyFill="1" applyBorder="1" applyAlignment="1">
      <alignment horizontal="right"/>
    </xf>
    <xf numFmtId="165" fontId="211" fillId="78" borderId="91" xfId="800" applyNumberFormat="1" applyFont="1" applyFill="1" applyBorder="1" applyAlignment="1">
      <alignment horizontal="right"/>
    </xf>
    <xf numFmtId="3" fontId="211" fillId="0" borderId="95" xfId="800" applyNumberFormat="1" applyFont="1" applyBorder="1" applyAlignment="1">
      <alignment horizontal="right"/>
    </xf>
    <xf numFmtId="10" fontId="211" fillId="78" borderId="185" xfId="1992" applyNumberFormat="1" applyFont="1" applyFill="1" applyBorder="1" applyAlignment="1">
      <alignment horizontal="right"/>
    </xf>
    <xf numFmtId="10" fontId="211" fillId="78" borderId="91" xfId="1992" applyNumberFormat="1" applyFont="1" applyFill="1" applyBorder="1" applyAlignment="1">
      <alignment horizontal="right"/>
    </xf>
    <xf numFmtId="10" fontId="211" fillId="0" borderId="95" xfId="1992" applyNumberFormat="1" applyFont="1" applyBorder="1" applyAlignment="1">
      <alignment horizontal="right"/>
    </xf>
    <xf numFmtId="181" fontId="211" fillId="78" borderId="226" xfId="932" applyNumberFormat="1" applyFont="1" applyFill="1" applyBorder="1" applyAlignment="1">
      <alignment horizontal="right"/>
    </xf>
    <xf numFmtId="181" fontId="211" fillId="78" borderId="92" xfId="932" applyNumberFormat="1" applyFont="1" applyFill="1" applyBorder="1" applyAlignment="1">
      <alignment horizontal="right"/>
    </xf>
    <xf numFmtId="181" fontId="211" fillId="0" borderId="165" xfId="0" applyNumberFormat="1" applyFont="1" applyBorder="1" applyAlignment="1">
      <alignment horizontal="right"/>
    </xf>
    <xf numFmtId="181" fontId="211" fillId="0" borderId="96" xfId="0" applyNumberFormat="1" applyFont="1" applyBorder="1" applyAlignment="1">
      <alignment horizontal="right"/>
    </xf>
    <xf numFmtId="263" fontId="211" fillId="0" borderId="0" xfId="0" applyNumberFormat="1" applyFont="1"/>
    <xf numFmtId="0" fontId="222" fillId="0" borderId="0" xfId="0" applyFont="1" applyAlignment="1">
      <alignment horizontal="right"/>
    </xf>
    <xf numFmtId="0" fontId="222" fillId="0" borderId="0" xfId="0" applyFont="1" applyAlignment="1">
      <alignment horizontal="center"/>
    </xf>
    <xf numFmtId="9" fontId="211" fillId="78" borderId="124" xfId="0" applyNumberFormat="1" applyFont="1" applyFill="1" applyBorder="1"/>
    <xf numFmtId="0" fontId="212" fillId="82" borderId="1" xfId="0" applyFont="1" applyFill="1" applyBorder="1" applyAlignment="1">
      <alignment horizontal="center"/>
    </xf>
    <xf numFmtId="192" fontId="212" fillId="81" borderId="1" xfId="0" applyNumberFormat="1" applyFont="1" applyFill="1" applyBorder="1"/>
    <xf numFmtId="192" fontId="212" fillId="0" borderId="1" xfId="0" applyNumberFormat="1" applyFont="1" applyBorder="1"/>
    <xf numFmtId="192" fontId="212" fillId="0" borderId="26" xfId="0" applyNumberFormat="1" applyFont="1" applyBorder="1"/>
    <xf numFmtId="0" fontId="212" fillId="82" borderId="124" xfId="0" applyFont="1" applyFill="1" applyBorder="1" applyAlignment="1">
      <alignment horizontal="center"/>
    </xf>
    <xf numFmtId="259" fontId="212" fillId="81" borderId="124" xfId="0" applyNumberFormat="1" applyFont="1" applyFill="1" applyBorder="1"/>
    <xf numFmtId="259" fontId="212" fillId="0" borderId="124" xfId="0" applyNumberFormat="1" applyFont="1" applyBorder="1"/>
    <xf numFmtId="259" fontId="212" fillId="0" borderId="101" xfId="0" applyNumberFormat="1" applyFont="1" applyBorder="1"/>
    <xf numFmtId="9" fontId="11" fillId="0" borderId="162" xfId="1992" applyFont="1" applyFill="1" applyBorder="1" applyAlignment="1">
      <alignment horizontal="left"/>
    </xf>
    <xf numFmtId="9" fontId="11" fillId="0" borderId="163" xfId="1992" applyFont="1" applyFill="1" applyBorder="1" applyAlignment="1">
      <alignment horizontal="left"/>
    </xf>
    <xf numFmtId="263" fontId="211" fillId="78" borderId="185" xfId="932" applyNumberFormat="1" applyFont="1" applyFill="1" applyBorder="1" applyAlignment="1">
      <alignment horizontal="right"/>
    </xf>
    <xf numFmtId="14" fontId="211" fillId="78" borderId="185" xfId="0" applyNumberFormat="1" applyFont="1" applyFill="1" applyBorder="1" applyAlignment="1">
      <alignment horizontal="center"/>
    </xf>
    <xf numFmtId="14" fontId="211" fillId="78" borderId="91" xfId="0" applyNumberFormat="1" applyFont="1" applyFill="1" applyBorder="1" applyAlignment="1">
      <alignment horizontal="center"/>
    </xf>
    <xf numFmtId="14" fontId="211" fillId="0" borderId="95" xfId="1992" applyNumberFormat="1" applyFont="1" applyBorder="1" applyAlignment="1">
      <alignment horizontal="center"/>
    </xf>
    <xf numFmtId="184" fontId="211" fillId="78" borderId="185" xfId="932" applyNumberFormat="1" applyFont="1" applyFill="1" applyBorder="1" applyAlignment="1">
      <alignment horizontal="right"/>
    </xf>
    <xf numFmtId="184" fontId="211" fillId="78" borderId="92" xfId="932" applyNumberFormat="1" applyFont="1" applyFill="1" applyBorder="1" applyAlignment="1">
      <alignment horizontal="right"/>
    </xf>
    <xf numFmtId="184" fontId="211" fillId="0" borderId="95" xfId="1992" applyNumberFormat="1" applyFont="1" applyBorder="1" applyAlignment="1">
      <alignment horizontal="right"/>
    </xf>
    <xf numFmtId="184" fontId="211" fillId="0" borderId="96" xfId="0" applyNumberFormat="1" applyFont="1" applyBorder="1" applyAlignment="1">
      <alignment horizontal="right"/>
    </xf>
    <xf numFmtId="184" fontId="211" fillId="78" borderId="91" xfId="932" applyNumberFormat="1" applyFont="1" applyFill="1" applyBorder="1" applyAlignment="1">
      <alignment horizontal="right"/>
    </xf>
    <xf numFmtId="184" fontId="211" fillId="0" borderId="95" xfId="0" applyNumberFormat="1" applyFont="1" applyBorder="1" applyAlignment="1">
      <alignment horizontal="right"/>
    </xf>
    <xf numFmtId="184" fontId="211" fillId="78" borderId="168" xfId="932" applyNumberFormat="1" applyFont="1" applyFill="1" applyBorder="1" applyAlignment="1">
      <alignment horizontal="right"/>
    </xf>
    <xf numFmtId="9" fontId="211" fillId="78" borderId="185" xfId="1992" applyFont="1" applyFill="1" applyBorder="1" applyAlignment="1">
      <alignment horizontal="center"/>
    </xf>
    <xf numFmtId="9" fontId="211" fillId="78" borderId="91" xfId="1992" applyFont="1" applyFill="1" applyBorder="1" applyAlignment="1">
      <alignment horizontal="center"/>
    </xf>
    <xf numFmtId="9" fontId="211" fillId="0" borderId="95" xfId="1992" applyFont="1" applyBorder="1" applyAlignment="1">
      <alignment horizontal="center"/>
    </xf>
    <xf numFmtId="261" fontId="0" fillId="0" borderId="1" xfId="800" applyNumberFormat="1" applyFont="1" applyBorder="1" applyAlignment="1">
      <alignment horizontal="right"/>
    </xf>
    <xf numFmtId="263" fontId="0" fillId="0" borderId="1" xfId="800" applyNumberFormat="1" applyFont="1" applyBorder="1" applyAlignment="1">
      <alignment horizontal="right"/>
    </xf>
    <xf numFmtId="263" fontId="211" fillId="78" borderId="124" xfId="800" applyNumberFormat="1" applyFont="1" applyFill="1" applyBorder="1"/>
    <xf numFmtId="165" fontId="211" fillId="0" borderId="26" xfId="800" applyNumberFormat="1" applyFont="1" applyFill="1" applyBorder="1"/>
    <xf numFmtId="263" fontId="211" fillId="0" borderId="124" xfId="800" applyNumberFormat="1" applyFont="1" applyFill="1" applyBorder="1"/>
    <xf numFmtId="263" fontId="212" fillId="0" borderId="26" xfId="800" applyNumberFormat="1" applyFont="1" applyBorder="1"/>
    <xf numFmtId="0" fontId="211" fillId="0" borderId="228" xfId="0" applyFont="1" applyBorder="1" applyAlignment="1">
      <alignment horizontal="left" indent="1"/>
    </xf>
    <xf numFmtId="0" fontId="211" fillId="0" borderId="162" xfId="0" applyFont="1" applyBorder="1" applyAlignment="1">
      <alignment horizontal="left" indent="1"/>
    </xf>
    <xf numFmtId="0" fontId="211" fillId="0" borderId="163" xfId="0" applyFont="1" applyBorder="1" applyAlignment="1">
      <alignment horizontal="left" indent="1"/>
    </xf>
    <xf numFmtId="0" fontId="214" fillId="0" borderId="163" xfId="0" applyFont="1" applyBorder="1" applyAlignment="1">
      <alignment horizontal="left" indent="1"/>
    </xf>
    <xf numFmtId="10" fontId="211" fillId="0" borderId="165" xfId="1992" applyNumberFormat="1" applyFont="1" applyFill="1" applyBorder="1"/>
    <xf numFmtId="263" fontId="211" fillId="0" borderId="26" xfId="0" applyNumberFormat="1" applyFont="1" applyBorder="1"/>
    <xf numFmtId="263" fontId="211" fillId="78" borderId="165" xfId="800" applyNumberFormat="1" applyFont="1" applyFill="1" applyBorder="1" applyAlignment="1">
      <alignment horizontal="right"/>
    </xf>
    <xf numFmtId="164" fontId="211" fillId="78" borderId="28" xfId="1992" applyNumberFormat="1" applyFont="1" applyFill="1" applyBorder="1" applyAlignment="1">
      <alignment horizontal="right"/>
    </xf>
    <xf numFmtId="0" fontId="221" fillId="0" borderId="229" xfId="0" applyFont="1" applyBorder="1" applyAlignment="1">
      <alignment horizontal="left" indent="1"/>
    </xf>
    <xf numFmtId="9" fontId="221" fillId="0" borderId="230" xfId="1992" applyFont="1" applyFill="1" applyBorder="1" applyAlignment="1">
      <alignment horizontal="center"/>
    </xf>
    <xf numFmtId="0" fontId="221" fillId="0" borderId="230" xfId="0" applyFont="1" applyBorder="1" applyAlignment="1">
      <alignment horizontal="center"/>
    </xf>
    <xf numFmtId="0" fontId="221" fillId="0" borderId="231" xfId="0" applyFont="1" applyBorder="1" applyAlignment="1">
      <alignment horizontal="center"/>
    </xf>
    <xf numFmtId="0" fontId="221" fillId="0" borderId="223" xfId="0" applyFont="1" applyBorder="1" applyAlignment="1">
      <alignment horizontal="left" indent="1"/>
    </xf>
    <xf numFmtId="9" fontId="221" fillId="0" borderId="224" xfId="1992" applyFont="1" applyFill="1" applyBorder="1" applyAlignment="1">
      <alignment horizontal="center"/>
    </xf>
    <xf numFmtId="0" fontId="221" fillId="0" borderId="224" xfId="0" applyFont="1" applyBorder="1" applyAlignment="1">
      <alignment horizontal="center"/>
    </xf>
    <xf numFmtId="0" fontId="221" fillId="0" borderId="225" xfId="0" applyFont="1" applyBorder="1" applyAlignment="1">
      <alignment horizontal="center"/>
    </xf>
    <xf numFmtId="3" fontId="221" fillId="0" borderId="224" xfId="0" applyNumberFormat="1" applyFont="1" applyBorder="1" applyAlignment="1">
      <alignment horizontal="center"/>
    </xf>
    <xf numFmtId="3" fontId="221" fillId="0" borderId="225" xfId="0" applyNumberFormat="1" applyFont="1" applyBorder="1" applyAlignment="1">
      <alignment horizontal="center"/>
    </xf>
    <xf numFmtId="259" fontId="221" fillId="0" borderId="224" xfId="0" applyNumberFormat="1" applyFont="1" applyBorder="1" applyAlignment="1">
      <alignment horizontal="center"/>
    </xf>
    <xf numFmtId="259" fontId="221" fillId="0" borderId="225" xfId="0" applyNumberFormat="1" applyFont="1" applyBorder="1" applyAlignment="1">
      <alignment horizontal="center"/>
    </xf>
    <xf numFmtId="9" fontId="221" fillId="0" borderId="225" xfId="1992" applyFont="1" applyFill="1" applyBorder="1" applyAlignment="1">
      <alignment horizontal="center"/>
    </xf>
    <xf numFmtId="182" fontId="221" fillId="0" borderId="224" xfId="0" applyNumberFormat="1" applyFont="1" applyBorder="1" applyAlignment="1">
      <alignment horizontal="center"/>
    </xf>
    <xf numFmtId="182" fontId="221" fillId="0" borderId="224" xfId="800" applyNumberFormat="1" applyFont="1" applyFill="1" applyBorder="1" applyAlignment="1">
      <alignment horizontal="center"/>
    </xf>
    <xf numFmtId="182" fontId="221" fillId="0" borderId="225" xfId="800" applyNumberFormat="1" applyFont="1" applyFill="1" applyBorder="1" applyAlignment="1">
      <alignment horizontal="center"/>
    </xf>
    <xf numFmtId="182" fontId="221" fillId="0" borderId="225" xfId="0" applyNumberFormat="1" applyFont="1" applyBorder="1" applyAlignment="1">
      <alignment horizontal="center"/>
    </xf>
    <xf numFmtId="196" fontId="221" fillId="0" borderId="224" xfId="0" applyNumberFormat="1" applyFont="1" applyBorder="1" applyAlignment="1">
      <alignment horizontal="center"/>
    </xf>
    <xf numFmtId="196" fontId="221" fillId="0" borderId="225" xfId="0" applyNumberFormat="1" applyFont="1" applyBorder="1" applyAlignment="1">
      <alignment horizontal="center"/>
    </xf>
    <xf numFmtId="0" fontId="221" fillId="0" borderId="232" xfId="0" applyFont="1" applyBorder="1" applyAlignment="1">
      <alignment horizontal="left" indent="1"/>
    </xf>
    <xf numFmtId="164" fontId="221" fillId="0" borderId="233" xfId="1992" applyNumberFormat="1" applyFont="1" applyFill="1" applyBorder="1" applyAlignment="1">
      <alignment horizontal="center"/>
    </xf>
    <xf numFmtId="164" fontId="221" fillId="0" borderId="234" xfId="1992" applyNumberFormat="1" applyFont="1" applyFill="1" applyBorder="1" applyAlignment="1">
      <alignment horizontal="center"/>
    </xf>
    <xf numFmtId="9" fontId="221" fillId="0" borderId="230" xfId="0" applyNumberFormat="1" applyFont="1" applyBorder="1" applyAlignment="1">
      <alignment horizontal="center"/>
    </xf>
    <xf numFmtId="9" fontId="221" fillId="0" borderId="231" xfId="0" applyNumberFormat="1" applyFont="1" applyBorder="1" applyAlignment="1">
      <alignment horizontal="center"/>
    </xf>
    <xf numFmtId="184" fontId="221" fillId="0" borderId="230" xfId="0" applyNumberFormat="1" applyFont="1" applyBorder="1" applyAlignment="1">
      <alignment horizontal="center"/>
    </xf>
    <xf numFmtId="184" fontId="221" fillId="0" borderId="230" xfId="1992" applyNumberFormat="1" applyFont="1" applyFill="1" applyBorder="1" applyAlignment="1">
      <alignment horizontal="center"/>
    </xf>
    <xf numFmtId="184" fontId="221" fillId="0" borderId="231" xfId="0" applyNumberFormat="1" applyFont="1" applyBorder="1" applyAlignment="1">
      <alignment horizontal="center"/>
    </xf>
    <xf numFmtId="10" fontId="221" fillId="0" borderId="230" xfId="1992" applyNumberFormat="1" applyFont="1" applyFill="1" applyBorder="1" applyAlignment="1">
      <alignment horizontal="center"/>
    </xf>
    <xf numFmtId="10" fontId="221" fillId="0" borderId="231" xfId="1992" applyNumberFormat="1" applyFont="1" applyFill="1" applyBorder="1" applyAlignment="1">
      <alignment horizontal="center"/>
    </xf>
    <xf numFmtId="10" fontId="221" fillId="78" borderId="230" xfId="1992" applyNumberFormat="1" applyFont="1" applyFill="1" applyBorder="1" applyAlignment="1">
      <alignment horizontal="center"/>
    </xf>
    <xf numFmtId="0" fontId="221" fillId="0" borderId="224" xfId="1992" applyNumberFormat="1" applyFont="1" applyFill="1" applyBorder="1" applyAlignment="1">
      <alignment horizontal="center"/>
    </xf>
    <xf numFmtId="0" fontId="221" fillId="0" borderId="225" xfId="1992" applyNumberFormat="1" applyFont="1" applyFill="1" applyBorder="1" applyAlignment="1">
      <alignment horizontal="center"/>
    </xf>
    <xf numFmtId="0" fontId="221" fillId="78" borderId="224" xfId="800" applyNumberFormat="1" applyFont="1" applyFill="1" applyBorder="1" applyAlignment="1">
      <alignment horizontal="center"/>
    </xf>
    <xf numFmtId="196" fontId="221" fillId="78" borderId="224" xfId="0" applyNumberFormat="1" applyFont="1" applyFill="1" applyBorder="1" applyAlignment="1">
      <alignment horizontal="center"/>
    </xf>
    <xf numFmtId="6" fontId="221" fillId="0" borderId="224" xfId="800" applyNumberFormat="1" applyFont="1" applyFill="1" applyBorder="1" applyAlignment="1">
      <alignment horizontal="center"/>
    </xf>
    <xf numFmtId="6" fontId="221" fillId="0" borderId="233" xfId="800" applyNumberFormat="1" applyFont="1" applyFill="1" applyBorder="1" applyAlignment="1">
      <alignment horizontal="center"/>
    </xf>
    <xf numFmtId="6" fontId="221" fillId="0" borderId="234" xfId="800" applyNumberFormat="1" applyFont="1" applyFill="1" applyBorder="1" applyAlignment="1">
      <alignment horizontal="center"/>
    </xf>
    <xf numFmtId="0" fontId="211" fillId="102" borderId="124" xfId="0" applyFont="1" applyFill="1" applyBorder="1"/>
    <xf numFmtId="0" fontId="211" fillId="102" borderId="101" xfId="0" applyFont="1" applyFill="1" applyBorder="1"/>
    <xf numFmtId="0" fontId="214" fillId="102" borderId="100" xfId="0" applyFont="1" applyFill="1" applyBorder="1"/>
    <xf numFmtId="0" fontId="212" fillId="0" borderId="162" xfId="0" applyFont="1" applyBorder="1" applyAlignment="1">
      <alignment horizontal="right"/>
    </xf>
    <xf numFmtId="0" fontId="212" fillId="0" borderId="0" xfId="0" applyFont="1" applyAlignment="1">
      <alignment horizontal="right"/>
    </xf>
    <xf numFmtId="0" fontId="212" fillId="0" borderId="165" xfId="0" applyFont="1" applyBorder="1" applyAlignment="1">
      <alignment horizontal="right"/>
    </xf>
    <xf numFmtId="181" fontId="211" fillId="0" borderId="165" xfId="0" applyNumberFormat="1" applyFont="1" applyBorder="1"/>
    <xf numFmtId="182" fontId="211" fillId="78" borderId="165" xfId="0" applyNumberFormat="1" applyFont="1" applyFill="1" applyBorder="1" applyAlignment="1">
      <alignment horizontal="right"/>
    </xf>
    <xf numFmtId="10" fontId="221" fillId="78" borderId="103" xfId="1992" applyNumberFormat="1" applyFont="1" applyFill="1" applyBorder="1" applyAlignment="1">
      <alignment horizontal="left"/>
    </xf>
    <xf numFmtId="164" fontId="221" fillId="78" borderId="103" xfId="1992" applyNumberFormat="1" applyFont="1" applyFill="1" applyBorder="1" applyAlignment="1">
      <alignment horizontal="center"/>
    </xf>
    <xf numFmtId="182" fontId="221" fillId="78" borderId="103" xfId="1992" applyNumberFormat="1" applyFont="1" applyFill="1" applyBorder="1" applyAlignment="1">
      <alignment horizontal="right"/>
    </xf>
    <xf numFmtId="182" fontId="221" fillId="78" borderId="104" xfId="1992" applyNumberFormat="1" applyFont="1" applyFill="1" applyBorder="1" applyAlignment="1">
      <alignment horizontal="right"/>
    </xf>
    <xf numFmtId="0" fontId="212" fillId="102" borderId="95" xfId="0" applyFont="1" applyFill="1" applyBorder="1" applyAlignment="1">
      <alignment horizontal="right" wrapText="1"/>
    </xf>
    <xf numFmtId="0" fontId="212" fillId="102" borderId="95" xfId="0" applyFont="1" applyFill="1" applyBorder="1" applyAlignment="1">
      <alignment horizontal="center" wrapText="1"/>
    </xf>
    <xf numFmtId="0" fontId="212" fillId="102" borderId="94" xfId="0" applyFont="1" applyFill="1" applyBorder="1" applyAlignment="1">
      <alignment horizontal="left" wrapText="1"/>
    </xf>
    <xf numFmtId="14" fontId="211" fillId="0" borderId="102" xfId="0" applyNumberFormat="1" applyFont="1" applyBorder="1" applyAlignment="1">
      <alignment horizontal="right"/>
    </xf>
    <xf numFmtId="263" fontId="211" fillId="0" borderId="176" xfId="800" applyNumberFormat="1" applyFont="1" applyBorder="1" applyAlignment="1">
      <alignment horizontal="right"/>
    </xf>
    <xf numFmtId="165" fontId="211" fillId="0" borderId="176" xfId="800" applyNumberFormat="1" applyFont="1" applyBorder="1" applyAlignment="1">
      <alignment horizontal="right"/>
    </xf>
    <xf numFmtId="164" fontId="211" fillId="0" borderId="176" xfId="1992" applyNumberFormat="1" applyFont="1" applyBorder="1" applyAlignment="1">
      <alignment horizontal="right"/>
    </xf>
    <xf numFmtId="10" fontId="211" fillId="0" borderId="176" xfId="1992" applyNumberFormat="1" applyFont="1" applyBorder="1" applyAlignment="1">
      <alignment horizontal="right"/>
    </xf>
    <xf numFmtId="164" fontId="211" fillId="0" borderId="227" xfId="1992" applyNumberFormat="1" applyFont="1" applyFill="1" applyBorder="1" applyAlignment="1">
      <alignment horizontal="right"/>
    </xf>
    <xf numFmtId="196" fontId="211" fillId="0" borderId="26" xfId="0" applyNumberFormat="1" applyFont="1" applyBorder="1"/>
    <xf numFmtId="14" fontId="211" fillId="0" borderId="228" xfId="0" applyNumberFormat="1" applyFont="1" applyBorder="1" applyAlignment="1">
      <alignment horizontal="right"/>
    </xf>
    <xf numFmtId="0" fontId="211" fillId="78" borderId="228" xfId="0" applyFont="1" applyFill="1" applyBorder="1" applyAlignment="1">
      <alignment horizontal="right"/>
    </xf>
    <xf numFmtId="196" fontId="211" fillId="78" borderId="124" xfId="0" applyNumberFormat="1" applyFont="1" applyFill="1" applyBorder="1" applyAlignment="1">
      <alignment horizontal="right"/>
    </xf>
    <xf numFmtId="182" fontId="211" fillId="78" borderId="101" xfId="0" applyNumberFormat="1" applyFont="1" applyFill="1" applyBorder="1"/>
    <xf numFmtId="0" fontId="211" fillId="78" borderId="163" xfId="0" applyFont="1" applyFill="1" applyBorder="1" applyAlignment="1">
      <alignment horizontal="right"/>
    </xf>
    <xf numFmtId="165" fontId="211" fillId="78" borderId="1" xfId="800" applyNumberFormat="1" applyFont="1" applyFill="1" applyBorder="1" applyAlignment="1">
      <alignment horizontal="right"/>
    </xf>
    <xf numFmtId="10" fontId="211" fillId="0" borderId="228" xfId="0" applyNumberFormat="1" applyFont="1" applyBorder="1"/>
    <xf numFmtId="190" fontId="211" fillId="0" borderId="124" xfId="0" applyNumberFormat="1" applyFont="1" applyBorder="1"/>
    <xf numFmtId="182" fontId="211" fillId="0" borderId="101" xfId="800" applyNumberFormat="1" applyFont="1" applyBorder="1"/>
    <xf numFmtId="196" fontId="211" fillId="0" borderId="1" xfId="0" applyNumberFormat="1" applyFont="1" applyBorder="1"/>
    <xf numFmtId="182" fontId="211" fillId="0" borderId="26" xfId="800" applyNumberFormat="1" applyFont="1" applyBorder="1"/>
    <xf numFmtId="263" fontId="211" fillId="0" borderId="124" xfId="800" applyNumberFormat="1" applyFont="1" applyBorder="1" applyAlignment="1">
      <alignment horizontal="right"/>
    </xf>
    <xf numFmtId="182" fontId="211" fillId="0" borderId="0" xfId="800" applyNumberFormat="1" applyFont="1" applyBorder="1" applyAlignment="1">
      <alignment horizontal="right"/>
    </xf>
    <xf numFmtId="261" fontId="211" fillId="0" borderId="101" xfId="0" applyNumberFormat="1" applyFont="1" applyBorder="1" applyAlignment="1">
      <alignment horizontal="right"/>
    </xf>
    <xf numFmtId="184" fontId="211" fillId="0" borderId="165" xfId="0" applyNumberFormat="1" applyFont="1" applyBorder="1" applyAlignment="1">
      <alignment horizontal="right"/>
    </xf>
    <xf numFmtId="192" fontId="211" fillId="0" borderId="26" xfId="0" applyNumberFormat="1" applyFont="1" applyBorder="1"/>
    <xf numFmtId="263" fontId="211" fillId="0" borderId="228" xfId="0" applyNumberFormat="1" applyFont="1" applyBorder="1"/>
    <xf numFmtId="10" fontId="211" fillId="78" borderId="163" xfId="0" applyNumberFormat="1" applyFont="1" applyFill="1" applyBorder="1"/>
    <xf numFmtId="263" fontId="211" fillId="78" borderId="228" xfId="0" applyNumberFormat="1" applyFont="1" applyFill="1" applyBorder="1"/>
    <xf numFmtId="261" fontId="211" fillId="0" borderId="165" xfId="800" applyNumberFormat="1" applyFont="1" applyBorder="1"/>
    <xf numFmtId="164" fontId="211" fillId="0" borderId="162" xfId="1992" applyNumberFormat="1" applyFont="1" applyBorder="1"/>
    <xf numFmtId="263" fontId="211" fillId="0" borderId="162" xfId="800" applyNumberFormat="1" applyFont="1" applyBorder="1"/>
    <xf numFmtId="263" fontId="211" fillId="0" borderId="163" xfId="800" applyNumberFormat="1" applyFont="1" applyBorder="1"/>
    <xf numFmtId="263" fontId="211" fillId="0" borderId="26" xfId="800" applyNumberFormat="1" applyFont="1" applyBorder="1"/>
    <xf numFmtId="263" fontId="211" fillId="0" borderId="94" xfId="0" applyNumberFormat="1" applyFont="1" applyBorder="1"/>
    <xf numFmtId="261" fontId="211" fillId="0" borderId="26" xfId="800" applyNumberFormat="1" applyFont="1" applyBorder="1"/>
    <xf numFmtId="10" fontId="211" fillId="0" borderId="102" xfId="1992" applyNumberFormat="1" applyFont="1" applyFill="1" applyBorder="1"/>
    <xf numFmtId="165" fontId="211" fillId="78" borderId="165" xfId="800" applyNumberFormat="1" applyFont="1" applyFill="1" applyBorder="1" applyAlignment="1">
      <alignment horizontal="right"/>
    </xf>
    <xf numFmtId="165" fontId="0" fillId="78" borderId="1" xfId="800" applyNumberFormat="1" applyFont="1" applyFill="1" applyBorder="1" applyAlignment="1">
      <alignment horizontal="right"/>
    </xf>
    <xf numFmtId="0" fontId="0" fillId="78" borderId="1" xfId="0" applyFill="1" applyBorder="1" applyAlignment="1">
      <alignment horizontal="right"/>
    </xf>
    <xf numFmtId="165" fontId="0" fillId="78" borderId="0" xfId="800" applyNumberFormat="1" applyFont="1" applyFill="1" applyBorder="1" applyAlignment="1">
      <alignment horizontal="right"/>
    </xf>
    <xf numFmtId="0" fontId="0" fillId="78" borderId="0" xfId="0" applyFill="1" applyAlignment="1">
      <alignment horizontal="right"/>
    </xf>
    <xf numFmtId="192" fontId="0" fillId="78" borderId="0" xfId="0" applyNumberFormat="1" applyFill="1" applyAlignment="1">
      <alignment horizontal="right"/>
    </xf>
    <xf numFmtId="9" fontId="11" fillId="78" borderId="0" xfId="1992" applyFont="1" applyFill="1" applyBorder="1" applyAlignment="1">
      <alignment horizontal="right"/>
    </xf>
    <xf numFmtId="0" fontId="6" fillId="78" borderId="0" xfId="0" applyFont="1" applyFill="1" applyAlignment="1">
      <alignment horizontal="right"/>
    </xf>
    <xf numFmtId="0" fontId="0" fillId="78" borderId="165" xfId="0" applyFill="1" applyBorder="1" applyAlignment="1">
      <alignment horizontal="right"/>
    </xf>
    <xf numFmtId="260" fontId="211" fillId="0" borderId="236" xfId="800" applyNumberFormat="1" applyFont="1" applyBorder="1" applyAlignment="1">
      <alignment horizontal="left"/>
    </xf>
    <xf numFmtId="0" fontId="211" fillId="0" borderId="237" xfId="0" applyFont="1" applyBorder="1" applyAlignment="1">
      <alignment horizontal="center"/>
    </xf>
    <xf numFmtId="0" fontId="211" fillId="78" borderId="237" xfId="0" applyFont="1" applyFill="1" applyBorder="1" applyAlignment="1">
      <alignment horizontal="center"/>
    </xf>
    <xf numFmtId="165" fontId="211" fillId="78" borderId="237" xfId="800" applyNumberFormat="1" applyFont="1" applyFill="1" applyBorder="1"/>
    <xf numFmtId="44" fontId="211" fillId="78" borderId="237" xfId="932" applyFont="1" applyFill="1" applyBorder="1"/>
    <xf numFmtId="44" fontId="211" fillId="0" borderId="237" xfId="932" applyFont="1" applyFill="1" applyBorder="1"/>
    <xf numFmtId="164" fontId="211" fillId="0" borderId="237" xfId="1992" applyNumberFormat="1" applyFont="1" applyBorder="1"/>
    <xf numFmtId="14" fontId="211" fillId="78" borderId="238" xfId="1992" applyNumberFormat="1" applyFont="1" applyFill="1" applyBorder="1" applyAlignment="1">
      <alignment horizontal="center"/>
    </xf>
    <xf numFmtId="260" fontId="211" fillId="0" borderId="239" xfId="800" applyNumberFormat="1" applyFont="1" applyBorder="1" applyAlignment="1">
      <alignment horizontal="left"/>
    </xf>
    <xf numFmtId="0" fontId="211" fillId="0" borderId="240" xfId="0" applyFont="1" applyBorder="1" applyAlignment="1">
      <alignment horizontal="center"/>
    </xf>
    <xf numFmtId="0" fontId="211" fillId="78" borderId="240" xfId="0" applyFont="1" applyFill="1" applyBorder="1" applyAlignment="1">
      <alignment horizontal="center"/>
    </xf>
    <xf numFmtId="165" fontId="211" fillId="78" borderId="240" xfId="800" applyNumberFormat="1" applyFont="1" applyFill="1" applyBorder="1"/>
    <xf numFmtId="44" fontId="211" fillId="78" borderId="240" xfId="932" applyFont="1" applyFill="1" applyBorder="1"/>
    <xf numFmtId="44" fontId="211" fillId="0" borderId="240" xfId="932" applyFont="1" applyFill="1" applyBorder="1"/>
    <xf numFmtId="164" fontId="211" fillId="0" borderId="240" xfId="1992" applyNumberFormat="1" applyFont="1" applyBorder="1"/>
    <xf numFmtId="14" fontId="211" fillId="78" borderId="241" xfId="1992" applyNumberFormat="1" applyFont="1" applyFill="1" applyBorder="1" applyAlignment="1">
      <alignment horizontal="center"/>
    </xf>
    <xf numFmtId="0" fontId="212" fillId="102" borderId="96" xfId="0" applyFont="1" applyFill="1" applyBorder="1" applyAlignment="1">
      <alignment horizontal="center" wrapText="1"/>
    </xf>
    <xf numFmtId="0" fontId="6" fillId="0" borderId="163" xfId="0" applyFont="1" applyBorder="1"/>
    <xf numFmtId="9" fontId="6" fillId="0" borderId="1" xfId="1992" applyFont="1" applyBorder="1"/>
    <xf numFmtId="0" fontId="212" fillId="0" borderId="95" xfId="0" applyFont="1" applyBorder="1"/>
    <xf numFmtId="165" fontId="212" fillId="0" borderId="95" xfId="0" applyNumberFormat="1" applyFont="1" applyBorder="1"/>
    <xf numFmtId="44" fontId="212" fillId="0" borderId="95" xfId="932" applyFont="1" applyBorder="1"/>
    <xf numFmtId="164" fontId="212" fillId="0" borderId="95" xfId="0" applyNumberFormat="1" applyFont="1" applyBorder="1"/>
    <xf numFmtId="9" fontId="211" fillId="0" borderId="96" xfId="0" applyNumberFormat="1" applyFont="1" applyBorder="1"/>
    <xf numFmtId="9" fontId="6" fillId="78" borderId="232" xfId="1992" applyFont="1" applyFill="1" applyBorder="1" applyAlignment="1">
      <alignment horizontal="left"/>
    </xf>
    <xf numFmtId="9" fontId="0" fillId="78" borderId="233" xfId="1992" applyFont="1" applyFill="1" applyBorder="1"/>
    <xf numFmtId="184" fontId="0" fillId="78" borderId="233" xfId="0" applyNumberFormat="1" applyFill="1" applyBorder="1"/>
    <xf numFmtId="184" fontId="0" fillId="0" borderId="233" xfId="0" applyNumberFormat="1" applyBorder="1"/>
    <xf numFmtId="182" fontId="6" fillId="78" borderId="233" xfId="1992" applyNumberFormat="1" applyFont="1" applyFill="1" applyBorder="1"/>
    <xf numFmtId="164" fontId="11" fillId="78" borderId="180" xfId="1992" applyNumberFormat="1" applyFont="1" applyFill="1" applyBorder="1"/>
    <xf numFmtId="164" fontId="0" fillId="0" borderId="233" xfId="1992" applyNumberFormat="1" applyFont="1" applyFill="1" applyBorder="1"/>
    <xf numFmtId="0" fontId="6" fillId="78" borderId="165" xfId="0" applyFont="1" applyFill="1" applyBorder="1" applyAlignment="1">
      <alignment horizontal="right"/>
    </xf>
    <xf numFmtId="0" fontId="6" fillId="78" borderId="244" xfId="0" applyFont="1" applyFill="1" applyBorder="1" applyAlignment="1">
      <alignment horizontal="right"/>
    </xf>
    <xf numFmtId="0" fontId="6" fillId="78" borderId="237" xfId="800" applyNumberFormat="1" applyFont="1" applyFill="1" applyBorder="1" applyAlignment="1">
      <alignment horizontal="center"/>
    </xf>
    <xf numFmtId="9" fontId="0" fillId="0" borderId="237" xfId="1992" applyFont="1" applyBorder="1" applyAlignment="1">
      <alignment horizontal="center"/>
    </xf>
    <xf numFmtId="165" fontId="6" fillId="78" borderId="237" xfId="800" applyNumberFormat="1" applyFont="1" applyFill="1" applyBorder="1" applyAlignment="1">
      <alignment horizontal="right"/>
    </xf>
    <xf numFmtId="9" fontId="0" fillId="0" borderId="238" xfId="1992" applyFont="1" applyBorder="1" applyAlignment="1">
      <alignment horizontal="right"/>
    </xf>
    <xf numFmtId="0" fontId="6" fillId="78" borderId="240" xfId="800" applyNumberFormat="1" applyFont="1" applyFill="1" applyBorder="1" applyAlignment="1">
      <alignment horizontal="center"/>
    </xf>
    <xf numFmtId="9" fontId="6" fillId="0" borderId="240" xfId="1992" applyFont="1" applyBorder="1" applyAlignment="1">
      <alignment horizontal="center" wrapText="1"/>
    </xf>
    <xf numFmtId="165" fontId="6" fillId="78" borderId="240" xfId="800" applyNumberFormat="1" applyFont="1" applyFill="1" applyBorder="1" applyAlignment="1">
      <alignment horizontal="right"/>
    </xf>
    <xf numFmtId="9" fontId="0" fillId="0" borderId="241" xfId="1992" applyFont="1" applyBorder="1" applyAlignment="1">
      <alignment horizontal="right"/>
    </xf>
    <xf numFmtId="9" fontId="0" fillId="0" borderId="240" xfId="1992" applyFont="1" applyBorder="1" applyAlignment="1">
      <alignment horizontal="center"/>
    </xf>
    <xf numFmtId="0" fontId="6" fillId="78" borderId="0" xfId="0" applyFont="1" applyFill="1" applyAlignment="1">
      <alignment horizontal="center"/>
    </xf>
    <xf numFmtId="192" fontId="6" fillId="78" borderId="0" xfId="0" applyNumberFormat="1" applyFont="1" applyFill="1" applyAlignment="1">
      <alignment horizontal="center"/>
    </xf>
    <xf numFmtId="0" fontId="0" fillId="78" borderId="0" xfId="0" applyFill="1" applyAlignment="1">
      <alignment horizontal="center"/>
    </xf>
    <xf numFmtId="165" fontId="6" fillId="78" borderId="0" xfId="800" applyNumberFormat="1" applyFont="1" applyFill="1" applyBorder="1" applyAlignment="1">
      <alignment horizontal="center"/>
    </xf>
    <xf numFmtId="165" fontId="0" fillId="78" borderId="0" xfId="800" applyNumberFormat="1" applyFont="1" applyFill="1" applyBorder="1" applyAlignment="1">
      <alignment horizontal="center"/>
    </xf>
    <xf numFmtId="0" fontId="0" fillId="78" borderId="165" xfId="0" applyFill="1" applyBorder="1" applyAlignment="1">
      <alignment horizontal="center"/>
    </xf>
    <xf numFmtId="192" fontId="0" fillId="78" borderId="165" xfId="0" applyNumberFormat="1" applyFill="1" applyBorder="1" applyAlignment="1">
      <alignment horizontal="center"/>
    </xf>
    <xf numFmtId="0" fontId="6" fillId="78" borderId="165" xfId="0" applyFont="1" applyFill="1" applyBorder="1" applyAlignment="1">
      <alignment horizontal="center"/>
    </xf>
    <xf numFmtId="165" fontId="0" fillId="78" borderId="165" xfId="800" applyNumberFormat="1" applyFont="1" applyFill="1" applyBorder="1" applyAlignment="1">
      <alignment horizontal="center"/>
    </xf>
    <xf numFmtId="9" fontId="6" fillId="78" borderId="165" xfId="1992" applyFont="1" applyFill="1" applyBorder="1" applyAlignment="1">
      <alignment horizontal="right"/>
    </xf>
    <xf numFmtId="14" fontId="6" fillId="78" borderId="165" xfId="1992" applyNumberFormat="1" applyFont="1" applyFill="1" applyBorder="1" applyAlignment="1">
      <alignment horizontal="right"/>
    </xf>
    <xf numFmtId="0" fontId="6" fillId="78" borderId="165" xfId="1992" applyNumberFormat="1" applyFont="1" applyFill="1" applyBorder="1" applyAlignment="1">
      <alignment horizontal="right"/>
    </xf>
    <xf numFmtId="37" fontId="6" fillId="78" borderId="165" xfId="800" applyNumberFormat="1" applyFont="1" applyFill="1" applyBorder="1" applyAlignment="1">
      <alignment horizontal="right"/>
    </xf>
    <xf numFmtId="165" fontId="6" fillId="78" borderId="165" xfId="800" applyNumberFormat="1" applyFont="1" applyFill="1" applyBorder="1" applyAlignment="1">
      <alignment horizontal="right"/>
    </xf>
    <xf numFmtId="0" fontId="0" fillId="78" borderId="0" xfId="0" applyFill="1"/>
    <xf numFmtId="49" fontId="6" fillId="0" borderId="0" xfId="1992" applyNumberFormat="1" applyFont="1" applyFill="1" applyBorder="1" applyAlignment="1">
      <alignment horizontal="right"/>
    </xf>
    <xf numFmtId="14" fontId="6" fillId="0" borderId="0" xfId="1992" applyNumberFormat="1" applyFont="1" applyFill="1" applyBorder="1" applyAlignment="1">
      <alignment horizontal="right"/>
    </xf>
    <xf numFmtId="164" fontId="6" fillId="78" borderId="0" xfId="1992" applyNumberFormat="1" applyFont="1" applyFill="1" applyBorder="1" applyAlignment="1">
      <alignment horizontal="right"/>
    </xf>
    <xf numFmtId="9" fontId="6" fillId="78" borderId="0" xfId="1992" applyFont="1" applyFill="1" applyBorder="1" applyAlignment="1">
      <alignment horizontal="right"/>
    </xf>
    <xf numFmtId="0" fontId="6" fillId="78" borderId="0" xfId="1992" applyNumberFormat="1" applyFont="1" applyFill="1" applyBorder="1" applyAlignment="1">
      <alignment horizontal="right"/>
    </xf>
    <xf numFmtId="182" fontId="6" fillId="78" borderId="0" xfId="1992" applyNumberFormat="1" applyFont="1" applyFill="1" applyBorder="1" applyAlignment="1">
      <alignment horizontal="right"/>
    </xf>
    <xf numFmtId="0" fontId="0" fillId="78" borderId="223" xfId="1992" applyNumberFormat="1" applyFont="1" applyFill="1" applyBorder="1" applyAlignment="1">
      <alignment horizontal="left"/>
    </xf>
    <xf numFmtId="9" fontId="0" fillId="78" borderId="224" xfId="1992" applyFont="1" applyFill="1" applyBorder="1"/>
    <xf numFmtId="184" fontId="0" fillId="78" borderId="224" xfId="0" applyNumberFormat="1" applyFill="1" applyBorder="1"/>
    <xf numFmtId="184" fontId="0" fillId="0" borderId="224" xfId="0" applyNumberFormat="1" applyBorder="1"/>
    <xf numFmtId="9" fontId="11" fillId="0" borderId="224" xfId="1992" applyFont="1" applyFill="1" applyBorder="1"/>
    <xf numFmtId="182" fontId="6" fillId="78" borderId="224" xfId="1992" applyNumberFormat="1" applyFont="1" applyFill="1" applyBorder="1"/>
    <xf numFmtId="164" fontId="11" fillId="78" borderId="179" xfId="1992" applyNumberFormat="1" applyFont="1" applyFill="1" applyBorder="1"/>
    <xf numFmtId="0" fontId="6" fillId="78" borderId="223" xfId="1992" applyNumberFormat="1" applyFont="1" applyFill="1" applyBorder="1" applyAlignment="1">
      <alignment horizontal="left"/>
    </xf>
    <xf numFmtId="9" fontId="0" fillId="78" borderId="98" xfId="1992" applyFont="1" applyFill="1" applyBorder="1"/>
    <xf numFmtId="0" fontId="6" fillId="78" borderId="242" xfId="800" applyNumberFormat="1" applyFont="1" applyFill="1" applyBorder="1" applyAlignment="1">
      <alignment horizontal="center"/>
    </xf>
    <xf numFmtId="9" fontId="0" fillId="0" borderId="242" xfId="1992" applyFont="1" applyBorder="1" applyAlignment="1">
      <alignment horizontal="center"/>
    </xf>
    <xf numFmtId="165" fontId="6" fillId="78" borderId="242" xfId="800" applyNumberFormat="1" applyFont="1" applyFill="1" applyBorder="1" applyAlignment="1">
      <alignment horizontal="right"/>
    </xf>
    <xf numFmtId="9" fontId="0" fillId="0" borderId="243" xfId="1992" applyFont="1" applyBorder="1" applyAlignment="1">
      <alignment horizontal="right"/>
    </xf>
    <xf numFmtId="17" fontId="11" fillId="78" borderId="0" xfId="0" applyNumberFormat="1" applyFont="1" applyFill="1" applyAlignment="1">
      <alignment horizontal="right"/>
    </xf>
    <xf numFmtId="0" fontId="102" fillId="0" borderId="228" xfId="0" applyFont="1" applyBorder="1"/>
    <xf numFmtId="9" fontId="0" fillId="78" borderId="178" xfId="1992" applyFont="1" applyFill="1" applyBorder="1"/>
    <xf numFmtId="184" fontId="0" fillId="78" borderId="230" xfId="0" applyNumberFormat="1" applyFill="1" applyBorder="1"/>
    <xf numFmtId="184" fontId="0" fillId="78" borderId="231" xfId="0" applyNumberFormat="1" applyFill="1" applyBorder="1"/>
    <xf numFmtId="0" fontId="102" fillId="0" borderId="39" xfId="0" applyFont="1" applyBorder="1"/>
    <xf numFmtId="184" fontId="0" fillId="78" borderId="225" xfId="0" applyNumberFormat="1" applyFill="1" applyBorder="1"/>
    <xf numFmtId="0" fontId="102" fillId="0" borderId="163" xfId="0" applyFont="1" applyBorder="1"/>
    <xf numFmtId="164" fontId="0" fillId="0" borderId="248" xfId="1992" applyNumberFormat="1" applyFont="1" applyFill="1" applyBorder="1"/>
    <xf numFmtId="164" fontId="0" fillId="0" borderId="234" xfId="1992" applyNumberFormat="1" applyFont="1" applyFill="1" applyBorder="1"/>
    <xf numFmtId="14" fontId="221" fillId="78" borderId="0" xfId="0" applyNumberFormat="1" applyFont="1" applyFill="1" applyAlignment="1">
      <alignment horizontal="right"/>
    </xf>
    <xf numFmtId="182" fontId="221" fillId="0" borderId="0" xfId="0" applyNumberFormat="1" applyFont="1" applyAlignment="1">
      <alignment horizontal="right"/>
    </xf>
    <xf numFmtId="182" fontId="221" fillId="78" borderId="0" xfId="0" applyNumberFormat="1" applyFont="1" applyFill="1" applyAlignment="1">
      <alignment horizontal="right"/>
    </xf>
    <xf numFmtId="10" fontId="221" fillId="0" borderId="0" xfId="1992" applyNumberFormat="1" applyFont="1" applyFill="1" applyBorder="1" applyAlignment="1">
      <alignment horizontal="right"/>
    </xf>
    <xf numFmtId="10" fontId="221" fillId="78" borderId="0" xfId="1992" applyNumberFormat="1" applyFont="1" applyFill="1" applyBorder="1" applyAlignment="1">
      <alignment horizontal="right"/>
    </xf>
    <xf numFmtId="0" fontId="221" fillId="78" borderId="0" xfId="0" applyFont="1" applyFill="1" applyAlignment="1">
      <alignment horizontal="right"/>
    </xf>
    <xf numFmtId="184" fontId="221" fillId="78" borderId="0" xfId="932" applyNumberFormat="1" applyFont="1" applyFill="1" applyBorder="1" applyAlignment="1">
      <alignment horizontal="right"/>
    </xf>
    <xf numFmtId="9" fontId="221" fillId="78" borderId="0" xfId="0" applyNumberFormat="1" applyFont="1" applyFill="1" applyAlignment="1">
      <alignment horizontal="right"/>
    </xf>
    <xf numFmtId="0" fontId="221" fillId="78" borderId="0" xfId="0" applyFont="1" applyFill="1" applyAlignment="1">
      <alignment horizontal="center"/>
    </xf>
    <xf numFmtId="263" fontId="221" fillId="78" borderId="0" xfId="0" applyNumberFormat="1" applyFont="1" applyFill="1" applyAlignment="1">
      <alignment horizontal="right"/>
    </xf>
    <xf numFmtId="165" fontId="221" fillId="78" borderId="0" xfId="800" applyNumberFormat="1" applyFont="1" applyFill="1" applyBorder="1" applyAlignment="1">
      <alignment horizontal="right"/>
    </xf>
    <xf numFmtId="10" fontId="221" fillId="78" borderId="103" xfId="1992" applyNumberFormat="1" applyFont="1" applyFill="1" applyBorder="1" applyAlignment="1">
      <alignment horizontal="right"/>
    </xf>
    <xf numFmtId="14" fontId="221" fillId="78" borderId="104" xfId="0" applyNumberFormat="1" applyFont="1" applyFill="1" applyBorder="1" applyAlignment="1">
      <alignment horizontal="right"/>
    </xf>
    <xf numFmtId="10" fontId="221" fillId="78" borderId="181" xfId="1992" applyNumberFormat="1" applyFont="1" applyFill="1" applyBorder="1" applyAlignment="1">
      <alignment horizontal="left"/>
    </xf>
    <xf numFmtId="164" fontId="221" fillId="78" borderId="181" xfId="1992" applyNumberFormat="1" applyFont="1" applyFill="1" applyBorder="1" applyAlignment="1">
      <alignment horizontal="center"/>
    </xf>
    <xf numFmtId="10" fontId="221" fillId="78" borderId="181" xfId="1992" applyNumberFormat="1" applyFont="1" applyFill="1" applyBorder="1" applyAlignment="1">
      <alignment horizontal="center"/>
    </xf>
    <xf numFmtId="10" fontId="221" fillId="78" borderId="224" xfId="1992" applyNumberFormat="1" applyFont="1" applyFill="1" applyBorder="1" applyAlignment="1">
      <alignment horizontal="left"/>
    </xf>
    <xf numFmtId="164" fontId="221" fillId="78" borderId="224" xfId="1992" applyNumberFormat="1" applyFont="1" applyFill="1" applyBorder="1" applyAlignment="1">
      <alignment horizontal="center"/>
    </xf>
    <xf numFmtId="10" fontId="221" fillId="78" borderId="224" xfId="1992" applyNumberFormat="1" applyFont="1" applyFill="1" applyBorder="1" applyAlignment="1">
      <alignment horizontal="center"/>
    </xf>
    <xf numFmtId="182" fontId="221" fillId="78" borderId="181" xfId="1992" applyNumberFormat="1" applyFont="1" applyFill="1" applyBorder="1" applyAlignment="1">
      <alignment horizontal="right"/>
    </xf>
    <xf numFmtId="182" fontId="221" fillId="78" borderId="235" xfId="1992" applyNumberFormat="1" applyFont="1" applyFill="1" applyBorder="1" applyAlignment="1">
      <alignment horizontal="right"/>
    </xf>
    <xf numFmtId="182" fontId="221" fillId="78" borderId="224" xfId="1992" applyNumberFormat="1" applyFont="1" applyFill="1" applyBorder="1" applyAlignment="1">
      <alignment horizontal="right"/>
    </xf>
    <xf numFmtId="182" fontId="221" fillId="78" borderId="225" xfId="1992" applyNumberFormat="1" applyFont="1" applyFill="1" applyBorder="1" applyAlignment="1">
      <alignment horizontal="right"/>
    </xf>
    <xf numFmtId="10" fontId="221" fillId="78" borderId="181" xfId="1992" applyNumberFormat="1" applyFont="1" applyFill="1" applyBorder="1" applyAlignment="1">
      <alignment horizontal="right"/>
    </xf>
    <xf numFmtId="10" fontId="221" fillId="78" borderId="224" xfId="1992" applyNumberFormat="1" applyFont="1" applyFill="1" applyBorder="1" applyAlignment="1">
      <alignment horizontal="right"/>
    </xf>
    <xf numFmtId="0" fontId="221" fillId="78" borderId="235" xfId="0" applyFont="1" applyFill="1" applyBorder="1" applyAlignment="1">
      <alignment horizontal="right"/>
    </xf>
    <xf numFmtId="0" fontId="221" fillId="78" borderId="225" xfId="0" applyFont="1" applyFill="1" applyBorder="1" applyAlignment="1">
      <alignment horizontal="right"/>
    </xf>
    <xf numFmtId="9" fontId="221" fillId="78" borderId="225" xfId="1992" applyFont="1" applyFill="1" applyBorder="1"/>
    <xf numFmtId="184" fontId="221" fillId="78" borderId="225" xfId="0" applyNumberFormat="1" applyFont="1" applyFill="1" applyBorder="1"/>
    <xf numFmtId="44" fontId="223" fillId="0" borderId="163" xfId="932" applyFont="1" applyFill="1" applyBorder="1"/>
    <xf numFmtId="44" fontId="221" fillId="0" borderId="248" xfId="932" applyFont="1" applyBorder="1"/>
    <xf numFmtId="181" fontId="221" fillId="78" borderId="233" xfId="932" applyNumberFormat="1" applyFont="1" applyFill="1" applyBorder="1" applyAlignment="1">
      <alignment horizontal="right"/>
    </xf>
    <xf numFmtId="181" fontId="221" fillId="0" borderId="233" xfId="932" applyNumberFormat="1" applyFont="1" applyFill="1" applyBorder="1" applyAlignment="1">
      <alignment horizontal="right"/>
    </xf>
    <xf numFmtId="0" fontId="227" fillId="0" borderId="230" xfId="0" applyFont="1" applyBorder="1" applyAlignment="1">
      <alignment horizontal="right"/>
    </xf>
    <xf numFmtId="10" fontId="221" fillId="0" borderId="98" xfId="1992" applyNumberFormat="1" applyFont="1" applyBorder="1"/>
    <xf numFmtId="10" fontId="221" fillId="0" borderId="224" xfId="1992" applyNumberFormat="1" applyFont="1" applyFill="1" applyBorder="1" applyAlignment="1">
      <alignment horizontal="right"/>
    </xf>
    <xf numFmtId="44" fontId="221" fillId="0" borderId="98" xfId="932" applyFont="1" applyBorder="1"/>
    <xf numFmtId="181" fontId="221" fillId="78" borderId="224" xfId="932" applyNumberFormat="1" applyFont="1" applyFill="1" applyBorder="1" applyAlignment="1">
      <alignment horizontal="right"/>
    </xf>
    <xf numFmtId="181" fontId="221" fillId="0" borderId="224" xfId="932" applyNumberFormat="1" applyFont="1" applyFill="1" applyBorder="1" applyAlignment="1">
      <alignment horizontal="right"/>
    </xf>
    <xf numFmtId="9" fontId="221" fillId="0" borderId="98" xfId="1992" applyFont="1" applyBorder="1"/>
    <xf numFmtId="9" fontId="221" fillId="78" borderId="224" xfId="1992" applyFont="1" applyFill="1" applyBorder="1" applyAlignment="1">
      <alignment horizontal="right"/>
    </xf>
    <xf numFmtId="44" fontId="221" fillId="78" borderId="224" xfId="932" applyFont="1" applyFill="1" applyBorder="1" applyAlignment="1">
      <alignment horizontal="right"/>
    </xf>
    <xf numFmtId="0" fontId="221" fillId="0" borderId="98" xfId="0" applyFont="1" applyBorder="1"/>
    <xf numFmtId="0" fontId="221" fillId="78" borderId="224" xfId="0" applyFont="1" applyFill="1" applyBorder="1" applyAlignment="1">
      <alignment horizontal="right"/>
    </xf>
    <xf numFmtId="165" fontId="221" fillId="0" borderId="98" xfId="800" applyNumberFormat="1" applyFont="1" applyBorder="1"/>
    <xf numFmtId="165" fontId="221" fillId="78" borderId="224" xfId="800" applyNumberFormat="1" applyFont="1" applyFill="1" applyBorder="1" applyAlignment="1">
      <alignment horizontal="right"/>
    </xf>
    <xf numFmtId="165" fontId="221" fillId="0" borderId="224" xfId="800" applyNumberFormat="1" applyFont="1" applyFill="1" applyBorder="1" applyAlignment="1">
      <alignment horizontal="right"/>
    </xf>
    <xf numFmtId="165" fontId="221" fillId="78" borderId="103" xfId="800" applyNumberFormat="1" applyFont="1" applyFill="1" applyBorder="1" applyAlignment="1">
      <alignment horizontal="right"/>
    </xf>
    <xf numFmtId="44" fontId="221" fillId="78" borderId="103" xfId="932" applyFont="1" applyFill="1" applyBorder="1"/>
    <xf numFmtId="0" fontId="221" fillId="78" borderId="181" xfId="0" applyFont="1" applyFill="1" applyBorder="1"/>
    <xf numFmtId="165" fontId="221" fillId="78" borderId="224" xfId="800" applyNumberFormat="1" applyFont="1" applyFill="1" applyBorder="1"/>
    <xf numFmtId="44" fontId="221" fillId="78" borderId="224" xfId="932" applyFont="1" applyFill="1" applyBorder="1"/>
    <xf numFmtId="0" fontId="221" fillId="78" borderId="98" xfId="0" applyFont="1" applyFill="1" applyBorder="1"/>
    <xf numFmtId="14" fontId="211" fillId="78" borderId="163" xfId="0" applyNumberFormat="1" applyFont="1" applyFill="1" applyBorder="1"/>
    <xf numFmtId="0" fontId="211" fillId="78" borderId="122" xfId="0" applyFont="1" applyFill="1" applyBorder="1"/>
    <xf numFmtId="165" fontId="211" fillId="78" borderId="227" xfId="800" applyNumberFormat="1" applyFont="1" applyFill="1" applyBorder="1"/>
    <xf numFmtId="0" fontId="211" fillId="78" borderId="227" xfId="932" applyNumberFormat="1" applyFont="1" applyFill="1" applyBorder="1"/>
    <xf numFmtId="0" fontId="211" fillId="78" borderId="228" xfId="0" applyFont="1" applyFill="1" applyBorder="1"/>
    <xf numFmtId="0" fontId="211" fillId="78" borderId="124" xfId="0" applyFont="1" applyFill="1" applyBorder="1"/>
    <xf numFmtId="0" fontId="211" fillId="78" borderId="101" xfId="0" applyFont="1" applyFill="1" applyBorder="1"/>
    <xf numFmtId="0" fontId="211" fillId="78" borderId="39" xfId="0" applyFont="1" applyFill="1" applyBorder="1"/>
    <xf numFmtId="0" fontId="211" fillId="78" borderId="165" xfId="0" applyFont="1" applyFill="1" applyBorder="1"/>
    <xf numFmtId="0" fontId="225" fillId="78" borderId="39" xfId="42847" applyFill="1" applyBorder="1"/>
    <xf numFmtId="44" fontId="211" fillId="78" borderId="102" xfId="932" applyFont="1" applyFill="1" applyBorder="1"/>
    <xf numFmtId="44" fontId="211" fillId="78" borderId="176" xfId="932" applyFont="1" applyFill="1" applyBorder="1"/>
    <xf numFmtId="9" fontId="211" fillId="78" borderId="176" xfId="1992" applyFont="1" applyFill="1" applyBorder="1"/>
    <xf numFmtId="0" fontId="211" fillId="78" borderId="176" xfId="0" applyFont="1" applyFill="1" applyBorder="1"/>
    <xf numFmtId="164" fontId="211" fillId="78" borderId="176" xfId="932" applyNumberFormat="1" applyFont="1" applyFill="1" applyBorder="1"/>
    <xf numFmtId="10" fontId="211" fillId="78" borderId="102" xfId="1992" applyNumberFormat="1" applyFont="1" applyFill="1" applyBorder="1"/>
    <xf numFmtId="181" fontId="211" fillId="78" borderId="176" xfId="932" applyNumberFormat="1" applyFont="1" applyFill="1" applyBorder="1"/>
    <xf numFmtId="0" fontId="6" fillId="0" borderId="39" xfId="0" applyFont="1" applyBorder="1"/>
    <xf numFmtId="9" fontId="6" fillId="78" borderId="1" xfId="1992" applyFont="1" applyFill="1" applyBorder="1" applyAlignment="1">
      <alignment horizontal="right"/>
    </xf>
    <xf numFmtId="0" fontId="0" fillId="78" borderId="1" xfId="0" applyFill="1" applyBorder="1"/>
    <xf numFmtId="9" fontId="6" fillId="78" borderId="122" xfId="1992" applyFont="1" applyFill="1" applyBorder="1" applyAlignment="1">
      <alignment horizontal="right"/>
    </xf>
    <xf numFmtId="9" fontId="11" fillId="78" borderId="1" xfId="1992" applyFont="1" applyFill="1" applyBorder="1" applyAlignment="1">
      <alignment horizontal="center"/>
    </xf>
    <xf numFmtId="9" fontId="11" fillId="78" borderId="122" xfId="1992" applyFont="1" applyFill="1" applyBorder="1" applyAlignment="1">
      <alignment horizontal="center"/>
    </xf>
    <xf numFmtId="0" fontId="6" fillId="78" borderId="124" xfId="0" applyFont="1" applyFill="1" applyBorder="1" applyAlignment="1">
      <alignment horizontal="left" wrapText="1"/>
    </xf>
    <xf numFmtId="0" fontId="0" fillId="78" borderId="124" xfId="0" applyFill="1" applyBorder="1"/>
    <xf numFmtId="0" fontId="0" fillId="78" borderId="245" xfId="0" applyFill="1" applyBorder="1"/>
    <xf numFmtId="0" fontId="6" fillId="78" borderId="0" xfId="0" applyFont="1" applyFill="1" applyAlignment="1">
      <alignment horizontal="left"/>
    </xf>
    <xf numFmtId="0" fontId="0" fillId="78" borderId="246" xfId="0" applyFill="1" applyBorder="1"/>
    <xf numFmtId="0" fontId="6" fillId="78" borderId="1" xfId="0" applyFont="1" applyFill="1" applyBorder="1" applyAlignment="1">
      <alignment horizontal="left"/>
    </xf>
    <xf numFmtId="0" fontId="0" fillId="78" borderId="247" xfId="0" applyFill="1" applyBorder="1"/>
    <xf numFmtId="0" fontId="0" fillId="0" borderId="228" xfId="0" applyBorder="1" applyAlignment="1">
      <alignment horizontal="right"/>
    </xf>
    <xf numFmtId="0" fontId="0" fillId="0" borderId="124" xfId="0" applyBorder="1" applyAlignment="1">
      <alignment horizontal="right"/>
    </xf>
    <xf numFmtId="0" fontId="0" fillId="0" borderId="102" xfId="0" applyBorder="1" applyAlignment="1">
      <alignment horizontal="right"/>
    </xf>
    <xf numFmtId="9" fontId="0" fillId="0" borderId="96" xfId="1992" applyFont="1" applyBorder="1" applyAlignment="1">
      <alignment horizontal="center"/>
    </xf>
    <xf numFmtId="0" fontId="0" fillId="0" borderId="39" xfId="0" applyBorder="1"/>
    <xf numFmtId="165" fontId="0" fillId="0" borderId="39" xfId="800" applyNumberFormat="1" applyFont="1" applyBorder="1" applyAlignment="1">
      <alignment horizontal="right"/>
    </xf>
    <xf numFmtId="165" fontId="0" fillId="0" borderId="176" xfId="800" applyNumberFormat="1" applyFont="1" applyBorder="1" applyAlignment="1">
      <alignment horizontal="right"/>
    </xf>
    <xf numFmtId="0" fontId="0" fillId="0" borderId="165" xfId="0" applyBorder="1" applyAlignment="1">
      <alignment horizontal="center"/>
    </xf>
    <xf numFmtId="261" fontId="0" fillId="0" borderId="39" xfId="800" applyNumberFormat="1" applyFont="1" applyBorder="1" applyAlignment="1">
      <alignment horizontal="right"/>
    </xf>
    <xf numFmtId="261" fontId="0" fillId="0" borderId="0" xfId="800" applyNumberFormat="1" applyFont="1" applyBorder="1" applyAlignment="1">
      <alignment horizontal="right"/>
    </xf>
    <xf numFmtId="261" fontId="0" fillId="0" borderId="176" xfId="800" applyNumberFormat="1" applyFont="1" applyBorder="1" applyAlignment="1">
      <alignment horizontal="right"/>
    </xf>
    <xf numFmtId="0" fontId="0" fillId="0" borderId="122" xfId="0" applyBorder="1"/>
    <xf numFmtId="263" fontId="0" fillId="0" borderId="163" xfId="0" applyNumberFormat="1" applyBorder="1" applyAlignment="1">
      <alignment horizontal="right"/>
    </xf>
    <xf numFmtId="263" fontId="0" fillId="0" borderId="1" xfId="0" applyNumberFormat="1" applyBorder="1" applyAlignment="1">
      <alignment horizontal="right"/>
    </xf>
    <xf numFmtId="263" fontId="0" fillId="0" borderId="227" xfId="0" applyNumberFormat="1" applyBorder="1" applyAlignment="1">
      <alignment horizontal="right"/>
    </xf>
    <xf numFmtId="0" fontId="0" fillId="0" borderId="122" xfId="0" applyBorder="1" applyAlignment="1">
      <alignment horizontal="center"/>
    </xf>
    <xf numFmtId="0" fontId="11" fillId="78" borderId="94" xfId="0" applyFont="1" applyFill="1" applyBorder="1"/>
    <xf numFmtId="0" fontId="11" fillId="78" borderId="96" xfId="0" applyFont="1" applyFill="1" applyBorder="1"/>
    <xf numFmtId="165" fontId="0" fillId="78" borderId="228" xfId="800" applyNumberFormat="1" applyFont="1" applyFill="1" applyBorder="1" applyAlignment="1">
      <alignment horizontal="right"/>
    </xf>
    <xf numFmtId="165" fontId="0" fillId="78" borderId="124" xfId="800" applyNumberFormat="1" applyFont="1" applyFill="1" applyBorder="1" applyAlignment="1">
      <alignment horizontal="right"/>
    </xf>
    <xf numFmtId="165" fontId="0" fillId="78" borderId="124" xfId="800" applyNumberFormat="1" applyFont="1" applyFill="1" applyBorder="1"/>
    <xf numFmtId="165" fontId="0" fillId="0" borderId="102" xfId="800" applyNumberFormat="1" applyFont="1" applyBorder="1" applyAlignment="1">
      <alignment horizontal="right"/>
    </xf>
    <xf numFmtId="9" fontId="0" fillId="78" borderId="96" xfId="1992" applyFont="1" applyFill="1" applyBorder="1" applyAlignment="1">
      <alignment horizontal="center"/>
    </xf>
    <xf numFmtId="165" fontId="0" fillId="78" borderId="39" xfId="800" applyNumberFormat="1" applyFont="1" applyFill="1" applyBorder="1" applyAlignment="1">
      <alignment horizontal="right"/>
    </xf>
    <xf numFmtId="261" fontId="0" fillId="78" borderId="39" xfId="800" applyNumberFormat="1" applyFont="1" applyFill="1" applyBorder="1" applyAlignment="1">
      <alignment horizontal="right"/>
    </xf>
    <xf numFmtId="261" fontId="0" fillId="78" borderId="0" xfId="800" applyNumberFormat="1" applyFont="1" applyFill="1" applyBorder="1" applyAlignment="1">
      <alignment horizontal="right"/>
    </xf>
    <xf numFmtId="0" fontId="11" fillId="0" borderId="165" xfId="0" applyFont="1" applyBorder="1" applyAlignment="1">
      <alignment horizontal="center"/>
    </xf>
    <xf numFmtId="263" fontId="0" fillId="78" borderId="163" xfId="0" applyNumberFormat="1" applyFill="1" applyBorder="1" applyAlignment="1">
      <alignment horizontal="right"/>
    </xf>
    <xf numFmtId="263" fontId="0" fillId="78" borderId="1" xfId="0" applyNumberFormat="1" applyFill="1" applyBorder="1" applyAlignment="1">
      <alignment horizontal="right"/>
    </xf>
    <xf numFmtId="263" fontId="6" fillId="78" borderId="93" xfId="1992" applyNumberFormat="1" applyFont="1" applyFill="1" applyBorder="1"/>
    <xf numFmtId="0" fontId="11" fillId="0" borderId="124" xfId="0" applyFont="1" applyBorder="1" applyAlignment="1">
      <alignment horizontal="right"/>
    </xf>
    <xf numFmtId="0" fontId="6" fillId="0" borderId="39" xfId="0" applyFont="1" applyBorder="1" applyAlignment="1">
      <alignment horizontal="left"/>
    </xf>
    <xf numFmtId="0" fontId="6" fillId="0" borderId="1" xfId="0" applyFont="1" applyBorder="1" applyAlignment="1">
      <alignment horizontal="right"/>
    </xf>
    <xf numFmtId="0" fontId="6" fillId="0" borderId="1" xfId="0" applyFont="1" applyBorder="1"/>
    <xf numFmtId="0" fontId="0" fillId="78" borderId="122" xfId="0" applyFill="1" applyBorder="1" applyAlignment="1">
      <alignment horizontal="right"/>
    </xf>
    <xf numFmtId="0" fontId="107" fillId="0" borderId="0" xfId="0" applyFont="1" applyAlignment="1">
      <alignment horizontal="right"/>
    </xf>
    <xf numFmtId="0" fontId="11" fillId="0" borderId="39" xfId="0" applyFont="1" applyBorder="1"/>
    <xf numFmtId="0" fontId="11" fillId="0" borderId="165" xfId="0" applyFont="1" applyBorder="1"/>
    <xf numFmtId="0" fontId="11" fillId="78" borderId="39" xfId="0" applyFont="1" applyFill="1" applyBorder="1" applyAlignment="1">
      <alignment horizontal="left"/>
    </xf>
    <xf numFmtId="0" fontId="11" fillId="78" borderId="163" xfId="0" applyFont="1" applyFill="1" applyBorder="1" applyAlignment="1">
      <alignment horizontal="left"/>
    </xf>
    <xf numFmtId="0" fontId="11" fillId="0" borderId="122" xfId="0" applyFont="1" applyBorder="1"/>
    <xf numFmtId="0" fontId="11" fillId="0" borderId="101" xfId="0" applyFont="1" applyBorder="1"/>
    <xf numFmtId="192" fontId="6" fillId="0" borderId="0" xfId="0" applyNumberFormat="1" applyFont="1" applyAlignment="1">
      <alignment horizontal="right"/>
    </xf>
    <xf numFmtId="9" fontId="6" fillId="0" borderId="0" xfId="1992" applyFont="1" applyBorder="1" applyAlignment="1">
      <alignment horizontal="right"/>
    </xf>
    <xf numFmtId="43" fontId="0" fillId="0" borderId="0" xfId="800" applyFont="1" applyBorder="1"/>
    <xf numFmtId="16" fontId="6" fillId="78" borderId="228" xfId="0" quotePrefix="1" applyNumberFormat="1" applyFont="1" applyFill="1" applyBorder="1" applyAlignment="1">
      <alignment horizontal="left" wrapText="1"/>
    </xf>
    <xf numFmtId="0" fontId="6" fillId="78" borderId="124" xfId="800" applyNumberFormat="1" applyFont="1" applyFill="1" applyBorder="1" applyAlignment="1">
      <alignment horizontal="center"/>
    </xf>
    <xf numFmtId="3" fontId="6" fillId="78" borderId="124" xfId="800" applyNumberFormat="1" applyFont="1" applyFill="1" applyBorder="1" applyAlignment="1">
      <alignment horizontal="center"/>
    </xf>
    <xf numFmtId="9" fontId="0" fillId="0" borderId="124" xfId="1992" applyFont="1" applyBorder="1" applyAlignment="1">
      <alignment horizontal="center"/>
    </xf>
    <xf numFmtId="44" fontId="0" fillId="0" borderId="124" xfId="932" applyFont="1" applyBorder="1" applyAlignment="1">
      <alignment horizontal="center"/>
    </xf>
    <xf numFmtId="263" fontId="6" fillId="78" borderId="124" xfId="800" applyNumberFormat="1" applyFont="1" applyFill="1" applyBorder="1" applyAlignment="1">
      <alignment horizontal="right"/>
    </xf>
    <xf numFmtId="263" fontId="6" fillId="0" borderId="124" xfId="800" applyNumberFormat="1" applyFont="1" applyFill="1" applyBorder="1" applyAlignment="1">
      <alignment horizontal="right"/>
    </xf>
    <xf numFmtId="9" fontId="0" fillId="0" borderId="249" xfId="1992" applyFont="1" applyBorder="1" applyAlignment="1">
      <alignment horizontal="center"/>
    </xf>
    <xf numFmtId="0" fontId="6" fillId="78" borderId="162" xfId="0" quotePrefix="1" applyFont="1" applyFill="1" applyBorder="1" applyAlignment="1">
      <alignment horizontal="left"/>
    </xf>
    <xf numFmtId="0" fontId="6" fillId="78" borderId="0" xfId="800" applyNumberFormat="1" applyFont="1" applyFill="1" applyBorder="1" applyAlignment="1">
      <alignment horizontal="center"/>
    </xf>
    <xf numFmtId="3" fontId="6" fillId="78" borderId="0" xfId="800" applyNumberFormat="1" applyFont="1" applyFill="1" applyBorder="1" applyAlignment="1">
      <alignment horizontal="center"/>
    </xf>
    <xf numFmtId="9" fontId="6" fillId="0" borderId="0" xfId="1992" applyFont="1" applyBorder="1" applyAlignment="1">
      <alignment horizontal="center" wrapText="1"/>
    </xf>
    <xf numFmtId="43" fontId="6" fillId="0" borderId="0" xfId="800" applyFont="1" applyBorder="1" applyAlignment="1">
      <alignment wrapText="1"/>
    </xf>
    <xf numFmtId="165" fontId="6" fillId="0" borderId="0" xfId="800" applyNumberFormat="1" applyFont="1" applyFill="1" applyBorder="1" applyAlignment="1">
      <alignment horizontal="right"/>
    </xf>
    <xf numFmtId="9" fontId="6" fillId="0" borderId="165" xfId="1992" applyFont="1" applyBorder="1" applyAlignment="1">
      <alignment horizontal="center" wrapText="1"/>
    </xf>
    <xf numFmtId="0" fontId="6" fillId="78" borderId="162" xfId="0" applyFont="1" applyFill="1" applyBorder="1" applyAlignment="1">
      <alignment horizontal="left"/>
    </xf>
    <xf numFmtId="0" fontId="6" fillId="78" borderId="163" xfId="0" applyFont="1" applyFill="1" applyBorder="1" applyAlignment="1">
      <alignment horizontal="left"/>
    </xf>
    <xf numFmtId="0" fontId="6" fillId="78" borderId="1" xfId="800" applyNumberFormat="1" applyFont="1" applyFill="1" applyBorder="1" applyAlignment="1">
      <alignment horizontal="center"/>
    </xf>
    <xf numFmtId="3" fontId="6" fillId="78" borderId="1" xfId="800" applyNumberFormat="1" applyFont="1" applyFill="1" applyBorder="1" applyAlignment="1">
      <alignment horizontal="center"/>
    </xf>
    <xf numFmtId="9" fontId="6" fillId="0" borderId="1" xfId="1992" applyFont="1" applyBorder="1" applyAlignment="1">
      <alignment horizontal="center" wrapText="1"/>
    </xf>
    <xf numFmtId="43" fontId="6" fillId="0" borderId="1" xfId="800" applyFont="1" applyBorder="1" applyAlignment="1">
      <alignment wrapText="1"/>
    </xf>
    <xf numFmtId="165" fontId="6" fillId="0" borderId="1" xfId="800" applyNumberFormat="1" applyFont="1" applyFill="1" applyBorder="1" applyAlignment="1">
      <alignment horizontal="right"/>
    </xf>
    <xf numFmtId="9" fontId="6" fillId="0" borderId="122" xfId="1992" applyFont="1" applyBorder="1" applyAlignment="1">
      <alignment horizontal="center" wrapText="1"/>
    </xf>
    <xf numFmtId="0" fontId="6" fillId="0" borderId="124" xfId="0" applyFont="1" applyBorder="1"/>
    <xf numFmtId="165" fontId="6" fillId="78" borderId="0" xfId="800" applyNumberFormat="1" applyFont="1" applyFill="1" applyBorder="1" applyAlignment="1">
      <alignment horizontal="right"/>
    </xf>
    <xf numFmtId="192" fontId="6" fillId="78" borderId="0" xfId="0" applyNumberFormat="1" applyFont="1" applyFill="1" applyAlignment="1">
      <alignment horizontal="right"/>
    </xf>
    <xf numFmtId="192" fontId="6" fillId="78" borderId="165" xfId="0" applyNumberFormat="1" applyFont="1" applyFill="1" applyBorder="1" applyAlignment="1">
      <alignment horizontal="right"/>
    </xf>
    <xf numFmtId="0" fontId="6" fillId="78" borderId="1" xfId="0" applyFont="1" applyFill="1" applyBorder="1" applyAlignment="1">
      <alignment horizontal="right"/>
    </xf>
    <xf numFmtId="165" fontId="6" fillId="78" borderId="1" xfId="800" applyNumberFormat="1" applyFont="1" applyFill="1" applyBorder="1" applyAlignment="1">
      <alignment horizontal="right"/>
    </xf>
    <xf numFmtId="0" fontId="6" fillId="78" borderId="122" xfId="0" applyFont="1" applyFill="1" applyBorder="1" applyAlignment="1">
      <alignment horizontal="right"/>
    </xf>
    <xf numFmtId="9" fontId="6" fillId="78" borderId="0" xfId="1992" applyFont="1" applyFill="1" applyBorder="1"/>
    <xf numFmtId="9" fontId="6" fillId="78" borderId="1" xfId="1992" applyFont="1" applyFill="1" applyBorder="1"/>
    <xf numFmtId="195" fontId="6" fillId="78" borderId="0" xfId="1992" applyNumberFormat="1" applyFont="1" applyFill="1" applyBorder="1" applyAlignment="1">
      <alignment horizontal="right"/>
    </xf>
    <xf numFmtId="0" fontId="11" fillId="78" borderId="162" xfId="0" applyFont="1" applyFill="1" applyBorder="1" applyAlignment="1">
      <alignment horizontal="left"/>
    </xf>
    <xf numFmtId="0" fontId="11" fillId="0" borderId="39" xfId="0" applyFont="1" applyBorder="1" applyAlignment="1">
      <alignment horizontal="left"/>
    </xf>
    <xf numFmtId="181" fontId="6" fillId="78" borderId="162" xfId="932" applyNumberFormat="1" applyFont="1" applyFill="1" applyBorder="1" applyAlignment="1">
      <alignment horizontal="right"/>
    </xf>
    <xf numFmtId="181" fontId="0" fillId="78" borderId="0" xfId="932" applyNumberFormat="1" applyFont="1" applyFill="1" applyBorder="1" applyAlignment="1">
      <alignment horizontal="right"/>
    </xf>
    <xf numFmtId="0" fontId="211" fillId="0" borderId="249" xfId="0" applyFont="1" applyBorder="1"/>
    <xf numFmtId="0" fontId="210" fillId="0" borderId="229" xfId="0" applyFont="1" applyBorder="1" applyAlignment="1">
      <alignment horizontal="left" indent="1"/>
    </xf>
    <xf numFmtId="165" fontId="210" fillId="0" borderId="230" xfId="800" applyNumberFormat="1" applyFont="1" applyBorder="1"/>
    <xf numFmtId="165" fontId="210" fillId="0" borderId="177" xfId="800" applyNumberFormat="1" applyFont="1" applyBorder="1"/>
    <xf numFmtId="165" fontId="210" fillId="0" borderId="102" xfId="800" applyNumberFormat="1" applyFont="1" applyBorder="1" applyAlignment="1">
      <alignment horizontal="right" indent="1"/>
    </xf>
    <xf numFmtId="0" fontId="210" fillId="0" borderId="223" xfId="0" applyFont="1" applyBorder="1" applyAlignment="1">
      <alignment horizontal="left" indent="1"/>
    </xf>
    <xf numFmtId="9" fontId="210" fillId="0" borderId="224" xfId="1992" applyFont="1" applyBorder="1"/>
    <xf numFmtId="9" fontId="210" fillId="0" borderId="179" xfId="1992" applyFont="1" applyBorder="1"/>
    <xf numFmtId="9" fontId="210" fillId="0" borderId="176" xfId="1992" applyFont="1" applyBorder="1" applyAlignment="1">
      <alignment horizontal="right" indent="1"/>
    </xf>
    <xf numFmtId="165" fontId="210" fillId="0" borderId="224" xfId="800" applyNumberFormat="1" applyFont="1" applyBorder="1"/>
    <xf numFmtId="165" fontId="210" fillId="0" borderId="179" xfId="800" applyNumberFormat="1" applyFont="1" applyBorder="1"/>
    <xf numFmtId="165" fontId="210" fillId="0" borderId="176" xfId="800" applyNumberFormat="1" applyFont="1" applyBorder="1" applyAlignment="1">
      <alignment horizontal="right" indent="1"/>
    </xf>
    <xf numFmtId="9" fontId="210" fillId="0" borderId="179" xfId="1992" applyFont="1" applyBorder="1" applyAlignment="1">
      <alignment horizontal="right"/>
    </xf>
    <xf numFmtId="0" fontId="210" fillId="0" borderId="224" xfId="1992" applyNumberFormat="1" applyFont="1" applyBorder="1"/>
    <xf numFmtId="0" fontId="210" fillId="0" borderId="179" xfId="1992" applyNumberFormat="1" applyFont="1" applyBorder="1"/>
    <xf numFmtId="184" fontId="210" fillId="0" borderId="224" xfId="0" applyNumberFormat="1" applyFont="1" applyBorder="1" applyAlignment="1">
      <alignment horizontal="right"/>
    </xf>
    <xf numFmtId="184" fontId="210" fillId="0" borderId="179" xfId="0" applyNumberFormat="1" applyFont="1" applyBorder="1" applyAlignment="1">
      <alignment horizontal="right"/>
    </xf>
    <xf numFmtId="184" fontId="210" fillId="0" borderId="176" xfId="0" applyNumberFormat="1" applyFont="1" applyBorder="1" applyAlignment="1">
      <alignment horizontal="right" indent="1"/>
    </xf>
    <xf numFmtId="184" fontId="210" fillId="0" borderId="224" xfId="2606" applyNumberFormat="1" applyFont="1" applyBorder="1" applyAlignment="1">
      <alignment horizontal="right"/>
    </xf>
    <xf numFmtId="184" fontId="210" fillId="0" borderId="179" xfId="2606" applyNumberFormat="1" applyFont="1" applyBorder="1" applyAlignment="1">
      <alignment horizontal="right"/>
    </xf>
    <xf numFmtId="184" fontId="210" fillId="0" borderId="176" xfId="2606" applyNumberFormat="1" applyFont="1" applyBorder="1" applyAlignment="1">
      <alignment horizontal="right" indent="1"/>
    </xf>
    <xf numFmtId="0" fontId="210" fillId="0" borderId="224" xfId="0" applyFont="1" applyBorder="1" applyAlignment="1">
      <alignment horizontal="right"/>
    </xf>
    <xf numFmtId="0" fontId="210" fillId="0" borderId="179" xfId="0" applyFont="1" applyBorder="1" applyAlignment="1">
      <alignment horizontal="right"/>
    </xf>
    <xf numFmtId="215" fontId="210" fillId="0" borderId="176" xfId="0" applyNumberFormat="1" applyFont="1" applyBorder="1" applyAlignment="1">
      <alignment horizontal="right" indent="1"/>
    </xf>
    <xf numFmtId="9" fontId="210" fillId="0" borderId="224" xfId="1992" applyFont="1" applyBorder="1" applyAlignment="1">
      <alignment horizontal="right"/>
    </xf>
    <xf numFmtId="0" fontId="210" fillId="0" borderId="232" xfId="0" applyFont="1" applyBorder="1" applyAlignment="1">
      <alignment horizontal="left" indent="1"/>
    </xf>
    <xf numFmtId="9" fontId="210" fillId="0" borderId="233" xfId="1992" applyFont="1" applyBorder="1" applyAlignment="1">
      <alignment horizontal="right"/>
    </xf>
    <xf numFmtId="9" fontId="210" fillId="0" borderId="180" xfId="1992" applyFont="1" applyBorder="1" applyAlignment="1">
      <alignment horizontal="right"/>
    </xf>
    <xf numFmtId="9" fontId="210" fillId="0" borderId="227" xfId="1992" applyFont="1" applyBorder="1" applyAlignment="1">
      <alignment horizontal="right" indent="1"/>
    </xf>
    <xf numFmtId="192" fontId="211" fillId="0" borderId="229" xfId="0" applyNumberFormat="1" applyFont="1" applyBorder="1" applyAlignment="1">
      <alignment horizontal="left" indent="1"/>
    </xf>
    <xf numFmtId="165" fontId="211" fillId="0" borderId="230" xfId="800" applyNumberFormat="1" applyFont="1" applyBorder="1"/>
    <xf numFmtId="165" fontId="211" fillId="0" borderId="177" xfId="800" applyNumberFormat="1" applyFont="1" applyBorder="1"/>
    <xf numFmtId="165" fontId="211" fillId="0" borderId="102" xfId="800" applyNumberFormat="1" applyFont="1" applyBorder="1" applyAlignment="1">
      <alignment horizontal="right" indent="1"/>
    </xf>
    <xf numFmtId="192" fontId="211" fillId="0" borderId="223" xfId="0" applyNumberFormat="1" applyFont="1" applyBorder="1" applyAlignment="1">
      <alignment horizontal="left" indent="1"/>
    </xf>
    <xf numFmtId="165" fontId="211" fillId="0" borderId="224" xfId="800" applyNumberFormat="1" applyFont="1" applyBorder="1"/>
    <xf numFmtId="165" fontId="211" fillId="0" borderId="179" xfId="800" applyNumberFormat="1" applyFont="1" applyBorder="1"/>
    <xf numFmtId="165" fontId="211" fillId="0" borderId="176" xfId="800" applyNumberFormat="1" applyFont="1" applyBorder="1" applyAlignment="1">
      <alignment horizontal="right" indent="1"/>
    </xf>
    <xf numFmtId="192" fontId="211" fillId="0" borderId="232" xfId="0" applyNumberFormat="1" applyFont="1" applyBorder="1" applyAlignment="1">
      <alignment horizontal="left" indent="1"/>
    </xf>
    <xf numFmtId="165" fontId="211" fillId="0" borderId="233" xfId="800" applyNumberFormat="1" applyFont="1" applyBorder="1"/>
    <xf numFmtId="165" fontId="211" fillId="0" borderId="180" xfId="800" applyNumberFormat="1" applyFont="1" applyBorder="1"/>
    <xf numFmtId="165" fontId="211" fillId="0" borderId="227" xfId="800" applyNumberFormat="1" applyFont="1" applyBorder="1" applyAlignment="1">
      <alignment horizontal="right" indent="1"/>
    </xf>
    <xf numFmtId="44" fontId="211" fillId="0" borderId="230" xfId="932" applyFont="1" applyBorder="1"/>
    <xf numFmtId="44" fontId="211" fillId="0" borderId="177" xfId="932" applyFont="1" applyBorder="1"/>
    <xf numFmtId="44" fontId="211" fillId="0" borderId="102" xfId="932" applyFont="1" applyBorder="1" applyAlignment="1">
      <alignment horizontal="right" indent="1"/>
    </xf>
    <xf numFmtId="44" fontId="211" fillId="0" borderId="224" xfId="932" applyFont="1" applyBorder="1"/>
    <xf numFmtId="44" fontId="211" fillId="0" borderId="179" xfId="932" applyFont="1" applyBorder="1"/>
    <xf numFmtId="44" fontId="211" fillId="0" borderId="176" xfId="932" applyFont="1" applyBorder="1" applyAlignment="1">
      <alignment horizontal="right" indent="1"/>
    </xf>
    <xf numFmtId="44" fontId="211" fillId="0" borderId="233" xfId="932" applyFont="1" applyBorder="1"/>
    <xf numFmtId="44" fontId="211" fillId="0" borderId="180" xfId="932" applyFont="1" applyBorder="1"/>
    <xf numFmtId="44" fontId="211" fillId="0" borderId="227" xfId="932" applyFont="1" applyBorder="1" applyAlignment="1">
      <alignment horizontal="right" indent="1"/>
    </xf>
    <xf numFmtId="184" fontId="211" fillId="0" borderId="230" xfId="800" applyNumberFormat="1" applyFont="1" applyBorder="1"/>
    <xf numFmtId="184" fontId="211" fillId="0" borderId="177" xfId="800" applyNumberFormat="1" applyFont="1" applyBorder="1"/>
    <xf numFmtId="184" fontId="211" fillId="0" borderId="102" xfId="800" applyNumberFormat="1" applyFont="1" applyBorder="1" applyAlignment="1">
      <alignment horizontal="right" indent="1"/>
    </xf>
    <xf numFmtId="164" fontId="211" fillId="0" borderId="233" xfId="1992" applyNumberFormat="1" applyFont="1" applyBorder="1"/>
    <xf numFmtId="164" fontId="211" fillId="0" borderId="180" xfId="1992" applyNumberFormat="1" applyFont="1" applyBorder="1"/>
    <xf numFmtId="164" fontId="211" fillId="0" borderId="227" xfId="1992" applyNumberFormat="1" applyFont="1" applyBorder="1" applyAlignment="1">
      <alignment horizontal="right" indent="1"/>
    </xf>
    <xf numFmtId="261" fontId="211" fillId="0" borderId="163" xfId="1992" applyNumberFormat="1" applyFont="1" applyBorder="1"/>
    <xf numFmtId="43" fontId="211" fillId="0" borderId="1" xfId="800" applyFont="1" applyBorder="1"/>
    <xf numFmtId="261" fontId="211" fillId="0" borderId="122" xfId="1992" applyNumberFormat="1" applyFont="1" applyBorder="1"/>
    <xf numFmtId="9" fontId="212" fillId="0" borderId="162" xfId="1992" applyFont="1" applyBorder="1"/>
    <xf numFmtId="9" fontId="212" fillId="0" borderId="0" xfId="1992" applyFont="1" applyBorder="1"/>
    <xf numFmtId="9" fontId="212" fillId="0" borderId="165" xfId="1992" applyFont="1" applyBorder="1"/>
    <xf numFmtId="9" fontId="211" fillId="0" borderId="163" xfId="1992" applyFont="1" applyBorder="1"/>
    <xf numFmtId="9" fontId="211" fillId="0" borderId="122" xfId="1992" applyFont="1" applyBorder="1"/>
    <xf numFmtId="261" fontId="211" fillId="0" borderId="228" xfId="1992" applyNumberFormat="1" applyFont="1" applyBorder="1"/>
    <xf numFmtId="43" fontId="211" fillId="0" borderId="124" xfId="800" applyFont="1" applyBorder="1"/>
    <xf numFmtId="261" fontId="211" fillId="0" borderId="249" xfId="1992" applyNumberFormat="1" applyFont="1" applyBorder="1"/>
    <xf numFmtId="43" fontId="211" fillId="0" borderId="228" xfId="800" applyFont="1" applyBorder="1" applyAlignment="1">
      <alignment horizontal="center"/>
    </xf>
    <xf numFmtId="43" fontId="211" fillId="0" borderId="124" xfId="800" applyFont="1" applyBorder="1" applyAlignment="1">
      <alignment horizontal="center"/>
    </xf>
    <xf numFmtId="43" fontId="211" fillId="0" borderId="249" xfId="800" applyFont="1" applyBorder="1" applyAlignment="1">
      <alignment horizontal="center"/>
    </xf>
    <xf numFmtId="43" fontId="211" fillId="0" borderId="162" xfId="800" applyFont="1" applyBorder="1" applyAlignment="1">
      <alignment horizontal="center"/>
    </xf>
    <xf numFmtId="43" fontId="211" fillId="0" borderId="0" xfId="800" applyFont="1" applyBorder="1" applyAlignment="1">
      <alignment horizontal="center"/>
    </xf>
    <xf numFmtId="43" fontId="211" fillId="0" borderId="165" xfId="800" applyFont="1" applyBorder="1" applyAlignment="1">
      <alignment horizontal="center"/>
    </xf>
    <xf numFmtId="43" fontId="211" fillId="0" borderId="163" xfId="800" applyFont="1" applyBorder="1" applyAlignment="1">
      <alignment horizontal="center"/>
    </xf>
    <xf numFmtId="43" fontId="211" fillId="0" borderId="1" xfId="800" applyFont="1" applyBorder="1" applyAlignment="1">
      <alignment horizontal="center"/>
    </xf>
    <xf numFmtId="43" fontId="211" fillId="0" borderId="122" xfId="800" applyFont="1" applyBorder="1" applyAlignment="1">
      <alignment horizontal="center"/>
    </xf>
    <xf numFmtId="0" fontId="239" fillId="78" borderId="186" xfId="3078" applyFont="1" applyFill="1" applyBorder="1" applyAlignment="1">
      <alignment horizontal="left" vertical="center"/>
    </xf>
    <xf numFmtId="0" fontId="239" fillId="78" borderId="187" xfId="14170" applyFont="1" applyFill="1" applyBorder="1" applyAlignment="1">
      <alignment horizontal="left" vertical="center"/>
    </xf>
    <xf numFmtId="41" fontId="239" fillId="78" borderId="187" xfId="14170" applyNumberFormat="1" applyFont="1" applyFill="1" applyBorder="1" applyAlignment="1">
      <alignment horizontal="right" vertical="center"/>
    </xf>
    <xf numFmtId="41" fontId="239" fillId="78" borderId="187" xfId="14170" applyNumberFormat="1" applyFont="1" applyFill="1" applyBorder="1" applyAlignment="1">
      <alignment horizontal="center" vertical="center"/>
    </xf>
    <xf numFmtId="14" fontId="239" fillId="78" borderId="187" xfId="14170" applyNumberFormat="1" applyFont="1" applyFill="1" applyBorder="1" applyAlignment="1">
      <alignment horizontal="left" vertical="center"/>
    </xf>
    <xf numFmtId="0" fontId="239" fillId="0" borderId="187" xfId="3078" applyFont="1" applyBorder="1" applyAlignment="1">
      <alignment horizontal="center" vertical="center"/>
    </xf>
    <xf numFmtId="43" fontId="239" fillId="78" borderId="188" xfId="14170" applyNumberFormat="1" applyFont="1" applyFill="1" applyBorder="1" applyAlignment="1">
      <alignment horizontal="center" vertical="center"/>
    </xf>
    <xf numFmtId="43" fontId="239" fillId="0" borderId="189" xfId="14170" applyNumberFormat="1" applyFont="1" applyBorder="1" applyAlignment="1">
      <alignment horizontal="center" vertical="center"/>
    </xf>
    <xf numFmtId="43" fontId="240" fillId="78" borderId="189" xfId="14170" applyNumberFormat="1" applyFont="1" applyFill="1" applyBorder="1" applyAlignment="1">
      <alignment horizontal="center" vertical="center"/>
    </xf>
    <xf numFmtId="165" fontId="239" fillId="0" borderId="187" xfId="3078" applyNumberFormat="1" applyFont="1" applyBorder="1" applyAlignment="1">
      <alignment horizontal="right" vertical="center"/>
    </xf>
    <xf numFmtId="165" fontId="239" fillId="78" borderId="187" xfId="3078" applyNumberFormat="1" applyFont="1" applyFill="1" applyBorder="1" applyAlignment="1">
      <alignment horizontal="center" vertical="center"/>
    </xf>
    <xf numFmtId="43" fontId="239" fillId="78" borderId="186" xfId="3078" applyNumberFormat="1" applyFont="1" applyFill="1" applyBorder="1" applyAlignment="1">
      <alignment horizontal="right" vertical="center"/>
    </xf>
    <xf numFmtId="43" fontId="239" fillId="78" borderId="187" xfId="3078" applyNumberFormat="1" applyFont="1" applyFill="1" applyBorder="1" applyAlignment="1">
      <alignment horizontal="right" vertical="center"/>
    </xf>
    <xf numFmtId="165" fontId="240" fillId="0" borderId="187" xfId="3078" applyNumberFormat="1" applyFont="1" applyBorder="1" applyAlignment="1">
      <alignment horizontal="right" vertical="center"/>
    </xf>
    <xf numFmtId="43" fontId="240" fillId="0" borderId="190" xfId="3078" applyNumberFormat="1" applyFont="1" applyBorder="1" applyAlignment="1">
      <alignment horizontal="right" vertical="center"/>
    </xf>
    <xf numFmtId="165" fontId="239" fillId="0" borderId="191" xfId="14170" applyNumberFormat="1" applyFont="1" applyBorder="1" applyAlignment="1">
      <alignment horizontal="left" vertical="center"/>
    </xf>
    <xf numFmtId="14" fontId="239" fillId="78" borderId="187" xfId="14170" applyNumberFormat="1" applyFont="1" applyFill="1" applyBorder="1" applyAlignment="1">
      <alignment horizontal="right" vertical="center"/>
    </xf>
    <xf numFmtId="184" fontId="239" fillId="78" borderId="192" xfId="14170" applyNumberFormat="1" applyFont="1" applyFill="1" applyBorder="1" applyAlignment="1">
      <alignment horizontal="right" vertical="center"/>
    </xf>
    <xf numFmtId="10" fontId="239" fillId="0" borderId="187" xfId="1992" applyNumberFormat="1" applyFont="1" applyFill="1" applyBorder="1" applyAlignment="1">
      <alignment horizontal="center" vertical="center"/>
    </xf>
    <xf numFmtId="165" fontId="239" fillId="0" borderId="187" xfId="14170" applyNumberFormat="1" applyFont="1" applyBorder="1" applyAlignment="1">
      <alignment horizontal="left" vertical="center"/>
    </xf>
    <xf numFmtId="43" fontId="239" fillId="78" borderId="187" xfId="14170" applyNumberFormat="1" applyFont="1" applyFill="1" applyBorder="1" applyAlignment="1">
      <alignment horizontal="left" vertical="center"/>
    </xf>
    <xf numFmtId="164" fontId="241" fillId="0" borderId="192" xfId="1992" applyNumberFormat="1" applyFont="1" applyBorder="1" applyAlignment="1">
      <alignment horizontal="center" vertical="center"/>
    </xf>
    <xf numFmtId="0" fontId="241" fillId="0" borderId="186" xfId="2606" applyFont="1" applyBorder="1" applyAlignment="1">
      <alignment horizontal="center" vertical="center"/>
    </xf>
    <xf numFmtId="0" fontId="241" fillId="0" borderId="192" xfId="2606" applyFont="1" applyBorder="1" applyAlignment="1">
      <alignment horizontal="center" vertical="center"/>
    </xf>
    <xf numFmtId="184" fontId="241" fillId="81" borderId="186" xfId="2606" applyNumberFormat="1" applyFont="1" applyFill="1" applyBorder="1" applyAlignment="1">
      <alignment horizontal="center" vertical="center"/>
    </xf>
    <xf numFmtId="0" fontId="241" fillId="81" borderId="187" xfId="2606" applyFont="1" applyFill="1" applyBorder="1" applyAlignment="1">
      <alignment horizontal="center" vertical="center"/>
    </xf>
    <xf numFmtId="184" fontId="241" fillId="81" borderId="187" xfId="2606" applyNumberFormat="1" applyFont="1" applyFill="1" applyBorder="1" applyAlignment="1">
      <alignment horizontal="center" vertical="center"/>
    </xf>
    <xf numFmtId="9" fontId="241" fillId="81" borderId="187" xfId="2606" applyNumberFormat="1" applyFont="1" applyFill="1" applyBorder="1" applyAlignment="1">
      <alignment horizontal="center" vertical="center"/>
    </xf>
    <xf numFmtId="9" fontId="241" fillId="81" borderId="192" xfId="2606" applyNumberFormat="1" applyFont="1" applyFill="1" applyBorder="1" applyAlignment="1">
      <alignment horizontal="center" vertical="center"/>
    </xf>
    <xf numFmtId="0" fontId="241" fillId="81" borderId="186" xfId="2606" applyFont="1" applyFill="1" applyBorder="1" applyAlignment="1">
      <alignment vertical="center"/>
    </xf>
    <xf numFmtId="0" fontId="241" fillId="81" borderId="187" xfId="2606" applyFont="1" applyFill="1" applyBorder="1" applyAlignment="1">
      <alignment vertical="center"/>
    </xf>
    <xf numFmtId="184" fontId="241" fillId="81" borderId="187" xfId="2606" applyNumberFormat="1" applyFont="1" applyFill="1" applyBorder="1" applyAlignment="1">
      <alignment vertical="center"/>
    </xf>
    <xf numFmtId="182" fontId="241" fillId="81" borderId="187" xfId="2606" applyNumberFormat="1" applyFont="1" applyFill="1" applyBorder="1" applyAlignment="1">
      <alignment vertical="center"/>
    </xf>
    <xf numFmtId="182" fontId="241" fillId="81" borderId="192" xfId="2606" applyNumberFormat="1" applyFont="1" applyFill="1" applyBorder="1" applyAlignment="1">
      <alignment vertical="center"/>
    </xf>
    <xf numFmtId="165" fontId="241" fillId="81" borderId="187" xfId="800" applyNumberFormat="1" applyFont="1" applyFill="1" applyBorder="1" applyAlignment="1">
      <alignment vertical="center"/>
    </xf>
    <xf numFmtId="165" fontId="241" fillId="81" borderId="192" xfId="800" applyNumberFormat="1" applyFont="1" applyFill="1" applyBorder="1" applyAlignment="1">
      <alignment vertical="center"/>
    </xf>
    <xf numFmtId="0" fontId="241" fillId="0" borderId="196" xfId="2606" applyFont="1" applyBorder="1" applyAlignment="1">
      <alignment vertical="center"/>
    </xf>
    <xf numFmtId="0" fontId="241" fillId="0" borderId="198" xfId="2606" applyFont="1" applyBorder="1" applyAlignment="1">
      <alignment horizontal="center" vertical="center"/>
    </xf>
    <xf numFmtId="0" fontId="241" fillId="0" borderId="193" xfId="2606" applyFont="1" applyBorder="1" applyAlignment="1">
      <alignment vertical="center"/>
    </xf>
    <xf numFmtId="165" fontId="241" fillId="0" borderId="194" xfId="800" applyNumberFormat="1" applyFont="1" applyBorder="1" applyAlignment="1">
      <alignment vertical="center"/>
    </xf>
    <xf numFmtId="165" fontId="241" fillId="0" borderId="193" xfId="800" applyNumberFormat="1" applyFont="1" applyBorder="1" applyAlignment="1">
      <alignment vertical="center"/>
    </xf>
    <xf numFmtId="165" fontId="241" fillId="0" borderId="195" xfId="800" applyNumberFormat="1" applyFont="1" applyBorder="1" applyAlignment="1">
      <alignment vertical="center"/>
    </xf>
    <xf numFmtId="165" fontId="241" fillId="0" borderId="196" xfId="800" applyNumberFormat="1" applyFont="1" applyBorder="1" applyAlignment="1">
      <alignment horizontal="right" vertical="center"/>
    </xf>
    <xf numFmtId="165" fontId="241" fillId="0" borderId="197" xfId="800" applyNumberFormat="1" applyFont="1" applyBorder="1" applyAlignment="1">
      <alignment horizontal="right" vertical="center"/>
    </xf>
    <xf numFmtId="165" fontId="241" fillId="0" borderId="198" xfId="800" applyNumberFormat="1" applyFont="1" applyBorder="1" applyAlignment="1">
      <alignment horizontal="right" vertical="center"/>
    </xf>
    <xf numFmtId="165" fontId="241" fillId="0" borderId="199" xfId="800" applyNumberFormat="1" applyFont="1" applyBorder="1" applyAlignment="1">
      <alignment vertical="center"/>
    </xf>
    <xf numFmtId="0" fontId="241" fillId="0" borderId="0" xfId="2606" applyFont="1" applyAlignment="1">
      <alignment vertical="center"/>
    </xf>
    <xf numFmtId="184" fontId="241" fillId="0" borderId="0" xfId="2606" applyNumberFormat="1" applyFont="1" applyAlignment="1">
      <alignment vertical="center"/>
    </xf>
    <xf numFmtId="0" fontId="239" fillId="78" borderId="200" xfId="3078" applyFont="1" applyFill="1" applyBorder="1" applyAlignment="1">
      <alignment horizontal="left" vertical="center"/>
    </xf>
    <xf numFmtId="0" fontId="239" fillId="78" borderId="201" xfId="14170" applyFont="1" applyFill="1" applyBorder="1" applyAlignment="1">
      <alignment horizontal="left" vertical="center"/>
    </xf>
    <xf numFmtId="41" fontId="239" fillId="78" borderId="201" xfId="14170" applyNumberFormat="1" applyFont="1" applyFill="1" applyBorder="1" applyAlignment="1">
      <alignment horizontal="right" vertical="center"/>
    </xf>
    <xf numFmtId="41" fontId="239" fillId="78" borderId="201" xfId="14170" applyNumberFormat="1" applyFont="1" applyFill="1" applyBorder="1" applyAlignment="1">
      <alignment horizontal="center" vertical="center"/>
    </xf>
    <xf numFmtId="14" fontId="239" fillId="78" borderId="201" xfId="14170" applyNumberFormat="1" applyFont="1" applyFill="1" applyBorder="1" applyAlignment="1">
      <alignment horizontal="left" vertical="center"/>
    </xf>
    <xf numFmtId="0" fontId="239" fillId="0" borderId="201" xfId="3078" applyFont="1" applyBorder="1" applyAlignment="1">
      <alignment horizontal="center" vertical="center"/>
    </xf>
    <xf numFmtId="43" fontId="239" fillId="78" borderId="202" xfId="14170" applyNumberFormat="1" applyFont="1" applyFill="1" applyBorder="1" applyAlignment="1">
      <alignment horizontal="center" vertical="center"/>
    </xf>
    <xf numFmtId="43" fontId="239" fillId="0" borderId="203" xfId="14170" applyNumberFormat="1" applyFont="1" applyBorder="1" applyAlignment="1">
      <alignment horizontal="center" vertical="center"/>
    </xf>
    <xf numFmtId="43" fontId="240" fillId="78" borderId="203" xfId="14170" applyNumberFormat="1" applyFont="1" applyFill="1" applyBorder="1" applyAlignment="1">
      <alignment horizontal="center" vertical="center"/>
    </xf>
    <xf numFmtId="165" fontId="239" fillId="0" borderId="201" xfId="3078" applyNumberFormat="1" applyFont="1" applyBorder="1" applyAlignment="1">
      <alignment horizontal="right" vertical="center"/>
    </xf>
    <xf numFmtId="165" fontId="239" fillId="78" borderId="201" xfId="3078" applyNumberFormat="1" applyFont="1" applyFill="1" applyBorder="1" applyAlignment="1">
      <alignment horizontal="center" vertical="center"/>
    </xf>
    <xf numFmtId="43" fontId="239" fillId="78" borderId="200" xfId="3078" applyNumberFormat="1" applyFont="1" applyFill="1" applyBorder="1" applyAlignment="1">
      <alignment horizontal="right" vertical="center"/>
    </xf>
    <xf numFmtId="43" fontId="239" fillId="78" borderId="201" xfId="3078" applyNumberFormat="1" applyFont="1" applyFill="1" applyBorder="1" applyAlignment="1">
      <alignment horizontal="right" vertical="center"/>
    </xf>
    <xf numFmtId="165" fontId="240" fillId="0" borderId="201" xfId="3078" applyNumberFormat="1" applyFont="1" applyBorder="1" applyAlignment="1">
      <alignment horizontal="right" vertical="center"/>
    </xf>
    <xf numFmtId="43" fontId="240" fillId="0" borderId="204" xfId="3078" applyNumberFormat="1" applyFont="1" applyBorder="1" applyAlignment="1">
      <alignment horizontal="right" vertical="center"/>
    </xf>
    <xf numFmtId="165" fontId="239" fillId="0" borderId="205" xfId="14170" applyNumberFormat="1" applyFont="1" applyBorder="1" applyAlignment="1">
      <alignment horizontal="left" vertical="center"/>
    </xf>
    <xf numFmtId="43" fontId="239" fillId="78" borderId="201" xfId="14170" applyNumberFormat="1" applyFont="1" applyFill="1" applyBorder="1" applyAlignment="1">
      <alignment horizontal="right" vertical="center"/>
    </xf>
    <xf numFmtId="184" fontId="239" fillId="78" borderId="206" xfId="14170" applyNumberFormat="1" applyFont="1" applyFill="1" applyBorder="1" applyAlignment="1">
      <alignment horizontal="right" vertical="center"/>
    </xf>
    <xf numFmtId="10" fontId="239" fillId="0" borderId="201" xfId="1992" applyNumberFormat="1" applyFont="1" applyFill="1" applyBorder="1" applyAlignment="1">
      <alignment horizontal="center" vertical="center"/>
    </xf>
    <xf numFmtId="165" fontId="239" fillId="0" borderId="201" xfId="14170" applyNumberFormat="1" applyFont="1" applyBorder="1" applyAlignment="1">
      <alignment horizontal="left" vertical="center"/>
    </xf>
    <xf numFmtId="43" fontId="239" fillId="78" borderId="201" xfId="14170" applyNumberFormat="1" applyFont="1" applyFill="1" applyBorder="1" applyAlignment="1">
      <alignment horizontal="left" vertical="center"/>
    </xf>
    <xf numFmtId="164" fontId="241" fillId="0" borderId="206" xfId="1992" applyNumberFormat="1" applyFont="1" applyBorder="1" applyAlignment="1">
      <alignment horizontal="center" vertical="center"/>
    </xf>
    <xf numFmtId="0" fontId="241" fillId="0" borderId="200" xfId="2606" applyFont="1" applyBorder="1" applyAlignment="1">
      <alignment horizontal="center" vertical="center"/>
    </xf>
    <xf numFmtId="0" fontId="241" fillId="0" borderId="206" xfId="2606" applyFont="1" applyBorder="1" applyAlignment="1">
      <alignment horizontal="center" vertical="center"/>
    </xf>
    <xf numFmtId="184" fontId="241" fillId="81" borderId="200" xfId="2606" applyNumberFormat="1" applyFont="1" applyFill="1" applyBorder="1" applyAlignment="1">
      <alignment horizontal="center" vertical="center"/>
    </xf>
    <xf numFmtId="0" fontId="241" fillId="81" borderId="201" xfId="2606" applyFont="1" applyFill="1" applyBorder="1" applyAlignment="1">
      <alignment horizontal="center" vertical="center"/>
    </xf>
    <xf numFmtId="184" fontId="241" fillId="81" borderId="201" xfId="2606" applyNumberFormat="1" applyFont="1" applyFill="1" applyBorder="1" applyAlignment="1">
      <alignment horizontal="center" vertical="center"/>
    </xf>
    <xf numFmtId="9" fontId="241" fillId="81" borderId="201" xfId="2606" applyNumberFormat="1" applyFont="1" applyFill="1" applyBorder="1" applyAlignment="1">
      <alignment horizontal="center" vertical="center"/>
    </xf>
    <xf numFmtId="9" fontId="241" fillId="81" borderId="206" xfId="2606" applyNumberFormat="1" applyFont="1" applyFill="1" applyBorder="1" applyAlignment="1">
      <alignment horizontal="center" vertical="center"/>
    </xf>
    <xf numFmtId="0" fontId="241" fillId="81" borderId="200" xfId="2606" applyFont="1" applyFill="1" applyBorder="1" applyAlignment="1">
      <alignment vertical="center"/>
    </xf>
    <xf numFmtId="0" fontId="241" fillId="81" borderId="201" xfId="2606" applyFont="1" applyFill="1" applyBorder="1" applyAlignment="1">
      <alignment vertical="center"/>
    </xf>
    <xf numFmtId="184" fontId="241" fillId="81" borderId="201" xfId="2606" applyNumberFormat="1" applyFont="1" applyFill="1" applyBorder="1" applyAlignment="1">
      <alignment vertical="center"/>
    </xf>
    <xf numFmtId="182" fontId="241" fillId="81" borderId="201" xfId="2606" applyNumberFormat="1" applyFont="1" applyFill="1" applyBorder="1" applyAlignment="1">
      <alignment vertical="center"/>
    </xf>
    <xf numFmtId="182" fontId="241" fillId="81" borderId="206" xfId="2606" applyNumberFormat="1" applyFont="1" applyFill="1" applyBorder="1" applyAlignment="1">
      <alignment vertical="center"/>
    </xf>
    <xf numFmtId="165" fontId="241" fillId="81" borderId="201" xfId="800" applyNumberFormat="1" applyFont="1" applyFill="1" applyBorder="1" applyAlignment="1">
      <alignment vertical="center"/>
    </xf>
    <xf numFmtId="165" fontId="241" fillId="81" borderId="206" xfId="800" applyNumberFormat="1" applyFont="1" applyFill="1" applyBorder="1" applyAlignment="1">
      <alignment vertical="center"/>
    </xf>
    <xf numFmtId="0" fontId="241" fillId="0" borderId="204" xfId="2606" applyFont="1" applyBorder="1" applyAlignment="1">
      <alignment vertical="center"/>
    </xf>
    <xf numFmtId="0" fontId="241" fillId="0" borderId="205" xfId="2606" applyFont="1" applyBorder="1" applyAlignment="1">
      <alignment horizontal="center" vertical="center"/>
    </xf>
    <xf numFmtId="0" fontId="241" fillId="0" borderId="201" xfId="2606" applyFont="1" applyBorder="1" applyAlignment="1">
      <alignment vertical="center"/>
    </xf>
    <xf numFmtId="165" fontId="241" fillId="0" borderId="204" xfId="800" applyNumberFormat="1" applyFont="1" applyBorder="1" applyAlignment="1">
      <alignment vertical="center"/>
    </xf>
    <xf numFmtId="165" fontId="241" fillId="0" borderId="201" xfId="800" applyNumberFormat="1" applyFont="1" applyBorder="1" applyAlignment="1">
      <alignment vertical="center"/>
    </xf>
    <xf numFmtId="165" fontId="241" fillId="0" borderId="205" xfId="800" applyNumberFormat="1" applyFont="1" applyBorder="1" applyAlignment="1">
      <alignment vertical="center"/>
    </xf>
    <xf numFmtId="165" fontId="241" fillId="0" borderId="204" xfId="800" applyNumberFormat="1" applyFont="1" applyBorder="1" applyAlignment="1">
      <alignment horizontal="right" vertical="center"/>
    </xf>
    <xf numFmtId="165" fontId="241" fillId="0" borderId="201" xfId="800" applyNumberFormat="1" applyFont="1" applyBorder="1" applyAlignment="1">
      <alignment horizontal="right" vertical="center"/>
    </xf>
    <xf numFmtId="165" fontId="241" fillId="0" borderId="205" xfId="800" applyNumberFormat="1" applyFont="1" applyBorder="1" applyAlignment="1">
      <alignment horizontal="right" vertical="center"/>
    </xf>
    <xf numFmtId="165" fontId="241" fillId="0" borderId="207" xfId="800" applyNumberFormat="1" applyFont="1" applyBorder="1" applyAlignment="1">
      <alignment vertical="center"/>
    </xf>
    <xf numFmtId="184" fontId="239" fillId="78" borderId="206" xfId="3078" applyNumberFormat="1" applyFont="1" applyFill="1" applyBorder="1" applyAlignment="1">
      <alignment horizontal="right" vertical="center"/>
    </xf>
    <xf numFmtId="43" fontId="241" fillId="0" borderId="201" xfId="2606" applyNumberFormat="1" applyFont="1" applyBorder="1" applyAlignment="1">
      <alignment vertical="center"/>
    </xf>
    <xf numFmtId="43" fontId="239" fillId="0" borderId="203" xfId="3078" applyNumberFormat="1" applyFont="1" applyBorder="1" applyAlignment="1">
      <alignment horizontal="center" vertical="center"/>
    </xf>
    <xf numFmtId="184" fontId="242" fillId="0" borderId="0" xfId="2606" applyNumberFormat="1" applyFont="1" applyAlignment="1">
      <alignment horizontal="center"/>
    </xf>
    <xf numFmtId="184" fontId="242" fillId="78" borderId="0" xfId="2606" applyNumberFormat="1" applyFont="1" applyFill="1" applyAlignment="1">
      <alignment horizontal="center"/>
    </xf>
    <xf numFmtId="0" fontId="242" fillId="78" borderId="0" xfId="2606" applyFont="1" applyFill="1" applyAlignment="1">
      <alignment horizontal="center"/>
    </xf>
    <xf numFmtId="9" fontId="242" fillId="78" borderId="0" xfId="2606" applyNumberFormat="1" applyFont="1" applyFill="1" applyAlignment="1">
      <alignment horizontal="center"/>
    </xf>
    <xf numFmtId="9" fontId="242" fillId="78" borderId="46" xfId="2606" applyNumberFormat="1" applyFont="1" applyFill="1" applyBorder="1" applyAlignment="1">
      <alignment horizontal="center"/>
    </xf>
    <xf numFmtId="184" fontId="242" fillId="0" borderId="59" xfId="2606" applyNumberFormat="1" applyFont="1" applyBorder="1" applyAlignment="1">
      <alignment horizontal="center"/>
    </xf>
    <xf numFmtId="184" fontId="242" fillId="78" borderId="59" xfId="2606" applyNumberFormat="1" applyFont="1" applyFill="1" applyBorder="1" applyAlignment="1">
      <alignment horizontal="center"/>
    </xf>
    <xf numFmtId="0" fontId="242" fillId="78" borderId="59" xfId="2606" applyFont="1" applyFill="1" applyBorder="1" applyAlignment="1">
      <alignment horizontal="center"/>
    </xf>
    <xf numFmtId="9" fontId="242" fillId="78" borderId="59" xfId="2606" applyNumberFormat="1" applyFont="1" applyFill="1" applyBorder="1" applyAlignment="1">
      <alignment horizontal="center"/>
    </xf>
    <xf numFmtId="9" fontId="242" fillId="78" borderId="50" xfId="2606" applyNumberFormat="1" applyFont="1" applyFill="1" applyBorder="1" applyAlignment="1">
      <alignment horizontal="center"/>
    </xf>
    <xf numFmtId="0" fontId="240" fillId="0" borderId="0" xfId="3078" applyFont="1" applyAlignment="1">
      <alignment horizontal="left" vertical="center"/>
    </xf>
    <xf numFmtId="0" fontId="239" fillId="0" borderId="0" xfId="3078" applyFont="1" applyAlignment="1">
      <alignment horizontal="left" vertical="center"/>
    </xf>
    <xf numFmtId="41" fontId="239" fillId="0" borderId="0" xfId="3078" applyNumberFormat="1" applyFont="1" applyAlignment="1">
      <alignment horizontal="left" vertical="center"/>
    </xf>
    <xf numFmtId="43" fontId="239" fillId="0" borderId="0" xfId="3078" applyNumberFormat="1" applyFont="1" applyAlignment="1">
      <alignment horizontal="left" vertical="center"/>
    </xf>
    <xf numFmtId="43" fontId="239" fillId="0" borderId="45" xfId="3078" applyNumberFormat="1" applyFont="1" applyBorder="1" applyAlignment="1">
      <alignment horizontal="left" vertical="center"/>
    </xf>
    <xf numFmtId="43" fontId="239" fillId="0" borderId="46" xfId="3078" applyNumberFormat="1" applyFont="1" applyBorder="1" applyAlignment="1">
      <alignment horizontal="left" vertical="center"/>
    </xf>
    <xf numFmtId="41" fontId="240" fillId="0" borderId="0" xfId="3078" applyNumberFormat="1" applyFont="1" applyAlignment="1">
      <alignment horizontal="right" vertical="center"/>
    </xf>
    <xf numFmtId="10" fontId="240" fillId="0" borderId="0" xfId="1992" applyNumberFormat="1" applyFont="1" applyFill="1" applyBorder="1" applyAlignment="1">
      <alignment horizontal="center" vertical="center"/>
    </xf>
    <xf numFmtId="43" fontId="240" fillId="0" borderId="0" xfId="3078" applyNumberFormat="1" applyFont="1" applyAlignment="1">
      <alignment horizontal="center" vertical="center"/>
    </xf>
    <xf numFmtId="41" fontId="240" fillId="0" borderId="0" xfId="3078" applyNumberFormat="1" applyFont="1" applyAlignment="1">
      <alignment horizontal="center" vertical="center"/>
    </xf>
    <xf numFmtId="43" fontId="241" fillId="0" borderId="0" xfId="2606" applyNumberFormat="1" applyFont="1" applyAlignment="1">
      <alignment vertical="center"/>
    </xf>
    <xf numFmtId="41" fontId="240" fillId="0" borderId="45" xfId="3078" applyNumberFormat="1" applyFont="1" applyBorder="1" applyAlignment="1">
      <alignment horizontal="right" vertical="center"/>
    </xf>
    <xf numFmtId="165" fontId="240" fillId="0" borderId="0" xfId="800" applyNumberFormat="1" applyFont="1" applyFill="1" applyBorder="1" applyAlignment="1">
      <alignment horizontal="right" vertical="center"/>
    </xf>
    <xf numFmtId="43" fontId="240" fillId="0" borderId="0" xfId="800" applyFont="1" applyFill="1" applyBorder="1" applyAlignment="1">
      <alignment horizontal="right" vertical="center"/>
    </xf>
    <xf numFmtId="165" fontId="239" fillId="0" borderId="0" xfId="3078" applyNumberFormat="1" applyFont="1" applyAlignment="1">
      <alignment horizontal="right" vertical="center"/>
    </xf>
    <xf numFmtId="43" fontId="239" fillId="0" borderId="0" xfId="3078" applyNumberFormat="1" applyFont="1" applyAlignment="1">
      <alignment horizontal="right" vertical="center"/>
    </xf>
    <xf numFmtId="43" fontId="239" fillId="0" borderId="46" xfId="3078" applyNumberFormat="1" applyFont="1" applyBorder="1" applyAlignment="1">
      <alignment horizontal="right" vertical="center"/>
    </xf>
    <xf numFmtId="9" fontId="239" fillId="0" borderId="46" xfId="3078" applyNumberFormat="1" applyFont="1" applyBorder="1" applyAlignment="1">
      <alignment horizontal="right" vertical="center"/>
    </xf>
    <xf numFmtId="41" fontId="239" fillId="0" borderId="1" xfId="3078" applyNumberFormat="1" applyFont="1" applyBorder="1" applyAlignment="1">
      <alignment horizontal="right" vertical="center"/>
    </xf>
    <xf numFmtId="10" fontId="239" fillId="0" borderId="1" xfId="1992" applyNumberFormat="1" applyFont="1" applyFill="1" applyBorder="1" applyAlignment="1">
      <alignment horizontal="center" vertical="center"/>
    </xf>
    <xf numFmtId="43" fontId="240" fillId="0" borderId="1" xfId="3078" applyNumberFormat="1" applyFont="1" applyBorder="1" applyAlignment="1">
      <alignment horizontal="center" vertical="center"/>
    </xf>
    <xf numFmtId="41" fontId="239" fillId="0" borderId="1" xfId="3078" applyNumberFormat="1" applyFont="1" applyBorder="1" applyAlignment="1">
      <alignment horizontal="center" vertical="center"/>
    </xf>
    <xf numFmtId="43" fontId="239" fillId="0" borderId="45" xfId="3078" applyNumberFormat="1" applyFont="1" applyBorder="1" applyAlignment="1">
      <alignment horizontal="right" vertical="center"/>
    </xf>
    <xf numFmtId="165" fontId="239" fillId="0" borderId="1" xfId="800" applyNumberFormat="1" applyFont="1" applyFill="1" applyBorder="1" applyAlignment="1">
      <alignment horizontal="right" vertical="center"/>
    </xf>
    <xf numFmtId="43" fontId="239" fillId="0" borderId="1" xfId="800" applyFont="1" applyFill="1" applyBorder="1" applyAlignment="1">
      <alignment horizontal="right" vertical="center"/>
    </xf>
    <xf numFmtId="165" fontId="239" fillId="0" borderId="1" xfId="3078" applyNumberFormat="1" applyFont="1" applyBorder="1" applyAlignment="1">
      <alignment horizontal="right" vertical="center"/>
    </xf>
    <xf numFmtId="0" fontId="240" fillId="0" borderId="59" xfId="3078" applyFont="1" applyBorder="1" applyAlignment="1">
      <alignment horizontal="right" vertical="center"/>
    </xf>
    <xf numFmtId="0" fontId="240" fillId="0" borderId="59" xfId="3078" applyFont="1" applyBorder="1" applyAlignment="1">
      <alignment horizontal="left" vertical="center"/>
    </xf>
    <xf numFmtId="41" fontId="240" fillId="0" borderId="59" xfId="3078" applyNumberFormat="1" applyFont="1" applyBorder="1" applyAlignment="1">
      <alignment horizontal="right" vertical="center"/>
    </xf>
    <xf numFmtId="10" fontId="240" fillId="0" borderId="59" xfId="1992" applyNumberFormat="1" applyFont="1" applyFill="1" applyBorder="1" applyAlignment="1">
      <alignment horizontal="center" vertical="center"/>
    </xf>
    <xf numFmtId="43" fontId="240" fillId="0" borderId="59" xfId="3078" applyNumberFormat="1" applyFont="1" applyBorder="1" applyAlignment="1">
      <alignment horizontal="center" vertical="center"/>
    </xf>
    <xf numFmtId="43" fontId="240" fillId="0" borderId="59" xfId="800" applyFont="1" applyFill="1" applyBorder="1" applyAlignment="1">
      <alignment horizontal="center" vertical="center"/>
    </xf>
    <xf numFmtId="41" fontId="240" fillId="0" borderId="59" xfId="3078" applyNumberFormat="1" applyFont="1" applyBorder="1" applyAlignment="1">
      <alignment horizontal="center" vertical="center"/>
    </xf>
    <xf numFmtId="43" fontId="241" fillId="0" borderId="59" xfId="2606" applyNumberFormat="1" applyFont="1" applyBorder="1" applyAlignment="1">
      <alignment vertical="center"/>
    </xf>
    <xf numFmtId="43" fontId="240" fillId="0" borderId="49" xfId="3078" applyNumberFormat="1" applyFont="1" applyBorder="1" applyAlignment="1">
      <alignment horizontal="right" vertical="center"/>
    </xf>
    <xf numFmtId="43" fontId="240" fillId="0" borderId="59" xfId="3078" applyNumberFormat="1" applyFont="1" applyBorder="1" applyAlignment="1">
      <alignment horizontal="right" vertical="center"/>
    </xf>
    <xf numFmtId="165" fontId="240" fillId="0" borderId="59" xfId="800" applyNumberFormat="1" applyFont="1" applyFill="1" applyBorder="1" applyAlignment="1">
      <alignment horizontal="right" vertical="center"/>
    </xf>
    <xf numFmtId="43" fontId="240" fillId="0" borderId="59" xfId="800" applyFont="1" applyFill="1" applyBorder="1" applyAlignment="1">
      <alignment horizontal="right" vertical="center"/>
    </xf>
    <xf numFmtId="165" fontId="239" fillId="0" borderId="59" xfId="3078" applyNumberFormat="1" applyFont="1" applyBorder="1" applyAlignment="1">
      <alignment horizontal="right" vertical="center"/>
    </xf>
    <xf numFmtId="43" fontId="239" fillId="0" borderId="59" xfId="3078" applyNumberFormat="1" applyFont="1" applyBorder="1" applyAlignment="1">
      <alignment horizontal="right" vertical="center"/>
    </xf>
    <xf numFmtId="43" fontId="239" fillId="0" borderId="50" xfId="3078" applyNumberFormat="1" applyFont="1" applyBorder="1" applyAlignment="1">
      <alignment horizontal="right" vertical="center"/>
    </xf>
    <xf numFmtId="186" fontId="211" fillId="0" borderId="95" xfId="0" applyNumberFormat="1" applyFont="1" applyBorder="1" applyAlignment="1">
      <alignment horizontal="centerContinuous"/>
    </xf>
    <xf numFmtId="0" fontId="216" fillId="78" borderId="95" xfId="0" applyFont="1" applyFill="1" applyBorder="1" applyAlignment="1">
      <alignment horizontal="centerContinuous"/>
    </xf>
    <xf numFmtId="165" fontId="211" fillId="0" borderId="0" xfId="800" applyNumberFormat="1" applyFont="1" applyBorder="1" applyAlignment="1"/>
    <xf numFmtId="165" fontId="211" fillId="0" borderId="0" xfId="800" applyNumberFormat="1" applyFont="1" applyFill="1" applyBorder="1" applyAlignment="1"/>
    <xf numFmtId="9" fontId="211" fillId="78" borderId="0" xfId="1992" applyFont="1" applyFill="1" applyBorder="1" applyAlignment="1"/>
    <xf numFmtId="184" fontId="211" fillId="78" borderId="0" xfId="1992" applyNumberFormat="1" applyFont="1" applyFill="1" applyBorder="1" applyAlignment="1"/>
    <xf numFmtId="184" fontId="211" fillId="0" borderId="0" xfId="1992" applyNumberFormat="1" applyFont="1" applyFill="1" applyBorder="1" applyAlignment="1"/>
    <xf numFmtId="165" fontId="211" fillId="0" borderId="124" xfId="0" applyNumberFormat="1" applyFont="1" applyBorder="1"/>
    <xf numFmtId="0" fontId="212" fillId="0" borderId="102" xfId="0" applyFont="1" applyBorder="1" applyAlignment="1">
      <alignment horizontal="left"/>
    </xf>
    <xf numFmtId="0" fontId="217" fillId="0" borderId="176" xfId="0" applyFont="1" applyBorder="1"/>
    <xf numFmtId="0" fontId="212" fillId="0" borderId="176" xfId="0" applyFont="1" applyBorder="1"/>
    <xf numFmtId="0" fontId="212" fillId="0" borderId="227" xfId="0" applyFont="1" applyBorder="1"/>
    <xf numFmtId="0" fontId="215" fillId="0" borderId="176" xfId="0" applyFont="1" applyBorder="1"/>
    <xf numFmtId="0" fontId="212" fillId="0" borderId="102" xfId="0" applyFont="1" applyBorder="1"/>
    <xf numFmtId="0" fontId="227" fillId="0" borderId="177" xfId="0" applyFont="1" applyBorder="1" applyAlignment="1">
      <alignment horizontal="right"/>
    </xf>
    <xf numFmtId="10" fontId="221" fillId="0" borderId="179" xfId="1992" applyNumberFormat="1" applyFont="1" applyFill="1" applyBorder="1" applyAlignment="1">
      <alignment horizontal="right"/>
    </xf>
    <xf numFmtId="181" fontId="221" fillId="0" borderId="179" xfId="932" applyNumberFormat="1" applyFont="1" applyFill="1" applyBorder="1" applyAlignment="1">
      <alignment horizontal="right"/>
    </xf>
    <xf numFmtId="9" fontId="221" fillId="0" borderId="179" xfId="1992" applyFont="1" applyFill="1" applyBorder="1" applyAlignment="1">
      <alignment horizontal="right"/>
    </xf>
    <xf numFmtId="44" fontId="221" fillId="0" borderId="179" xfId="932" applyFont="1" applyFill="1" applyBorder="1" applyAlignment="1">
      <alignment horizontal="right"/>
    </xf>
    <xf numFmtId="0" fontId="221" fillId="78" borderId="179" xfId="0" applyFont="1" applyFill="1" applyBorder="1" applyAlignment="1">
      <alignment horizontal="right"/>
    </xf>
    <xf numFmtId="165" fontId="221" fillId="0" borderId="179" xfId="800" applyNumberFormat="1" applyFont="1" applyFill="1" applyBorder="1" applyAlignment="1">
      <alignment horizontal="right"/>
    </xf>
    <xf numFmtId="181" fontId="221" fillId="78" borderId="180" xfId="932" applyNumberFormat="1" applyFont="1" applyFill="1" applyBorder="1" applyAlignment="1">
      <alignment horizontal="right"/>
    </xf>
    <xf numFmtId="0" fontId="221" fillId="0" borderId="249" xfId="0" applyFont="1" applyBorder="1"/>
    <xf numFmtId="0" fontId="221" fillId="0" borderId="251" xfId="0" applyFont="1" applyBorder="1"/>
    <xf numFmtId="10" fontId="223" fillId="0" borderId="162" xfId="1992" applyNumberFormat="1" applyFont="1" applyBorder="1"/>
    <xf numFmtId="44" fontId="223" fillId="0" borderId="162" xfId="932" applyFont="1" applyBorder="1"/>
    <xf numFmtId="9" fontId="223" fillId="0" borderId="162" xfId="1992" applyFont="1" applyFill="1" applyBorder="1"/>
    <xf numFmtId="44" fontId="223" fillId="0" borderId="162" xfId="932" applyFont="1" applyFill="1" applyBorder="1"/>
    <xf numFmtId="0" fontId="223" fillId="0" borderId="162" xfId="0" applyFont="1" applyBorder="1"/>
    <xf numFmtId="165" fontId="223" fillId="0" borderId="162" xfId="800" applyNumberFormat="1" applyFont="1" applyFill="1" applyBorder="1"/>
    <xf numFmtId="0" fontId="223" fillId="78" borderId="162" xfId="0" applyFont="1" applyFill="1" applyBorder="1"/>
    <xf numFmtId="0" fontId="223" fillId="78" borderId="163" xfId="0" applyFont="1" applyFill="1" applyBorder="1"/>
    <xf numFmtId="0" fontId="221" fillId="78" borderId="248" xfId="0" applyFont="1" applyFill="1" applyBorder="1"/>
    <xf numFmtId="165" fontId="221" fillId="78" borderId="233" xfId="800" applyNumberFormat="1" applyFont="1" applyFill="1" applyBorder="1"/>
    <xf numFmtId="37" fontId="221" fillId="78" borderId="233" xfId="0" applyNumberFormat="1" applyFont="1" applyFill="1" applyBorder="1" applyAlignment="1">
      <alignment horizontal="center"/>
    </xf>
    <xf numFmtId="37" fontId="221" fillId="78" borderId="233" xfId="1992" applyNumberFormat="1" applyFont="1" applyFill="1" applyBorder="1" applyAlignment="1">
      <alignment horizontal="center"/>
    </xf>
    <xf numFmtId="37" fontId="221" fillId="78" borderId="234" xfId="1992" applyNumberFormat="1" applyFont="1" applyFill="1" applyBorder="1" applyAlignment="1">
      <alignment horizontal="center"/>
    </xf>
    <xf numFmtId="0" fontId="222" fillId="0" borderId="228" xfId="0" applyFont="1" applyBorder="1"/>
    <xf numFmtId="0" fontId="227" fillId="0" borderId="228" xfId="0" applyFont="1" applyBorder="1"/>
    <xf numFmtId="0" fontId="227" fillId="0" borderId="124" xfId="0" applyFont="1" applyBorder="1" applyAlignment="1">
      <alignment horizontal="center"/>
    </xf>
    <xf numFmtId="0" fontId="227" fillId="0" borderId="249" xfId="0" applyFont="1" applyBorder="1" applyAlignment="1">
      <alignment horizontal="center"/>
    </xf>
    <xf numFmtId="44" fontId="223" fillId="0" borderId="163" xfId="932" applyFont="1" applyBorder="1"/>
    <xf numFmtId="164" fontId="221" fillId="78" borderId="98" xfId="1992" applyNumberFormat="1" applyFont="1" applyFill="1" applyBorder="1" applyAlignment="1">
      <alignment horizontal="center"/>
    </xf>
    <xf numFmtId="38" fontId="221" fillId="78" borderId="98" xfId="932" applyNumberFormat="1" applyFont="1" applyFill="1" applyBorder="1" applyAlignment="1">
      <alignment horizontal="center"/>
    </xf>
    <xf numFmtId="182" fontId="221" fillId="78" borderId="98" xfId="932" applyNumberFormat="1" applyFont="1" applyFill="1" applyBorder="1" applyAlignment="1">
      <alignment horizontal="center"/>
    </xf>
    <xf numFmtId="164" fontId="221" fillId="78" borderId="248" xfId="932" applyNumberFormat="1" applyFont="1" applyFill="1" applyBorder="1" applyAlignment="1">
      <alignment horizontal="center"/>
    </xf>
    <xf numFmtId="6" fontId="221" fillId="78" borderId="98" xfId="932" applyNumberFormat="1" applyFont="1" applyFill="1" applyBorder="1" applyAlignment="1">
      <alignment horizontal="center"/>
    </xf>
    <xf numFmtId="164" fontId="221" fillId="78" borderId="233" xfId="1992" applyNumberFormat="1" applyFont="1" applyFill="1" applyBorder="1" applyAlignment="1">
      <alignment horizontal="center"/>
    </xf>
    <xf numFmtId="164" fontId="221" fillId="78" borderId="234" xfId="1992" applyNumberFormat="1" applyFont="1" applyFill="1" applyBorder="1" applyAlignment="1">
      <alignment horizontal="center"/>
    </xf>
    <xf numFmtId="164" fontId="221" fillId="78" borderId="179" xfId="1992" applyNumberFormat="1" applyFont="1" applyFill="1" applyBorder="1" applyAlignment="1">
      <alignment horizontal="center"/>
    </xf>
    <xf numFmtId="38" fontId="221" fillId="78" borderId="179" xfId="932" applyNumberFormat="1" applyFont="1" applyFill="1" applyBorder="1" applyAlignment="1">
      <alignment horizontal="center"/>
    </xf>
    <xf numFmtId="6" fontId="221" fillId="78" borderId="179" xfId="932" applyNumberFormat="1" applyFont="1" applyFill="1" applyBorder="1" applyAlignment="1">
      <alignment horizontal="center"/>
    </xf>
    <xf numFmtId="182" fontId="221" fillId="78" borderId="179" xfId="932" applyNumberFormat="1" applyFont="1" applyFill="1" applyBorder="1" applyAlignment="1">
      <alignment horizontal="center"/>
    </xf>
    <xf numFmtId="164" fontId="221" fillId="78" borderId="180" xfId="932" applyNumberFormat="1" applyFont="1" applyFill="1" applyBorder="1" applyAlignment="1">
      <alignment horizontal="center"/>
    </xf>
    <xf numFmtId="165" fontId="0" fillId="0" borderId="0" xfId="800" applyNumberFormat="1" applyFont="1"/>
    <xf numFmtId="43" fontId="0" fillId="0" borderId="165" xfId="800" applyFont="1" applyBorder="1"/>
    <xf numFmtId="0" fontId="212" fillId="0" borderId="95" xfId="0" applyFont="1" applyBorder="1" applyAlignment="1">
      <alignment horizontal="center" wrapText="1"/>
    </xf>
    <xf numFmtId="0" fontId="221" fillId="78" borderId="165" xfId="1992" applyNumberFormat="1" applyFont="1" applyFill="1" applyBorder="1" applyAlignment="1">
      <alignment horizontal="center"/>
    </xf>
    <xf numFmtId="0" fontId="221" fillId="78" borderId="165" xfId="932" applyNumberFormat="1" applyFont="1" applyFill="1" applyBorder="1" applyAlignment="1">
      <alignment horizontal="center"/>
    </xf>
    <xf numFmtId="0" fontId="221" fillId="78" borderId="165" xfId="0" applyFont="1" applyFill="1" applyBorder="1" applyAlignment="1">
      <alignment horizontal="center"/>
    </xf>
    <xf numFmtId="0" fontId="221" fillId="78" borderId="165" xfId="800" applyNumberFormat="1" applyFont="1" applyFill="1" applyBorder="1" applyAlignment="1">
      <alignment horizontal="center"/>
    </xf>
    <xf numFmtId="0" fontId="221" fillId="78" borderId="122" xfId="932" applyNumberFormat="1" applyFont="1" applyFill="1" applyBorder="1" applyAlignment="1">
      <alignment horizontal="center"/>
    </xf>
    <xf numFmtId="0" fontId="11" fillId="0" borderId="162" xfId="0" applyFont="1" applyBorder="1"/>
    <xf numFmtId="165" fontId="0" fillId="0" borderId="228" xfId="800" applyNumberFormat="1" applyFont="1" applyFill="1" applyBorder="1" applyAlignment="1">
      <alignment horizontal="right"/>
    </xf>
    <xf numFmtId="165" fontId="0" fillId="0" borderId="124" xfId="800" applyNumberFormat="1" applyFont="1" applyFill="1" applyBorder="1" applyAlignment="1">
      <alignment horizontal="right"/>
    </xf>
    <xf numFmtId="165" fontId="0" fillId="0" borderId="124" xfId="800" applyNumberFormat="1" applyFont="1" applyFill="1" applyBorder="1"/>
    <xf numFmtId="9" fontId="0" fillId="0" borderId="96" xfId="1992" applyFont="1" applyFill="1" applyBorder="1" applyAlignment="1">
      <alignment horizontal="center"/>
    </xf>
    <xf numFmtId="165" fontId="0" fillId="0" borderId="162" xfId="800" applyNumberFormat="1" applyFont="1" applyFill="1" applyBorder="1" applyAlignment="1">
      <alignment horizontal="right"/>
    </xf>
    <xf numFmtId="43" fontId="0" fillId="0" borderId="162" xfId="800" applyFont="1" applyFill="1" applyBorder="1" applyAlignment="1">
      <alignment horizontal="right"/>
    </xf>
    <xf numFmtId="261" fontId="0" fillId="0" borderId="0" xfId="800" applyNumberFormat="1" applyFont="1" applyFill="1" applyBorder="1" applyAlignment="1">
      <alignment horizontal="right"/>
    </xf>
    <xf numFmtId="0" fontId="6" fillId="0" borderId="122" xfId="0" applyFont="1" applyBorder="1" applyAlignment="1">
      <alignment horizontal="center"/>
    </xf>
    <xf numFmtId="0" fontId="212" fillId="103" borderId="94" xfId="0" applyFont="1" applyFill="1" applyBorder="1" applyAlignment="1">
      <alignment horizontal="left"/>
    </xf>
    <xf numFmtId="0" fontId="212" fillId="103" borderId="96" xfId="0" applyFont="1" applyFill="1" applyBorder="1" applyAlignment="1">
      <alignment horizontal="right"/>
    </xf>
    <xf numFmtId="0" fontId="212" fillId="103" borderId="94" xfId="0" applyFont="1" applyFill="1" applyBorder="1" applyAlignment="1">
      <alignment horizontal="right"/>
    </xf>
    <xf numFmtId="0" fontId="0" fillId="103" borderId="95" xfId="0" applyFill="1" applyBorder="1"/>
    <xf numFmtId="0" fontId="0" fillId="103" borderId="96" xfId="0" applyFill="1" applyBorder="1"/>
    <xf numFmtId="0" fontId="11" fillId="103" borderId="163" xfId="0" applyFont="1" applyFill="1" applyBorder="1" applyAlignment="1">
      <alignment horizontal="left"/>
    </xf>
    <xf numFmtId="0" fontId="11" fillId="103" borderId="1" xfId="0" applyFont="1" applyFill="1" applyBorder="1" applyAlignment="1">
      <alignment horizontal="right"/>
    </xf>
    <xf numFmtId="9" fontId="11" fillId="103" borderId="1" xfId="1992" applyFont="1" applyFill="1" applyBorder="1"/>
    <xf numFmtId="9" fontId="11" fillId="103" borderId="1" xfId="1992" applyFont="1" applyFill="1" applyBorder="1" applyAlignment="1">
      <alignment horizontal="right"/>
    </xf>
    <xf numFmtId="9" fontId="11" fillId="103" borderId="122" xfId="1992" applyFont="1" applyFill="1" applyBorder="1" applyAlignment="1">
      <alignment horizontal="right"/>
    </xf>
    <xf numFmtId="0" fontId="0" fillId="103" borderId="162" xfId="0" applyFill="1" applyBorder="1"/>
    <xf numFmtId="0" fontId="0" fillId="103" borderId="0" xfId="0" applyFill="1"/>
    <xf numFmtId="0" fontId="0" fillId="103" borderId="165" xfId="0" applyFill="1" applyBorder="1"/>
    <xf numFmtId="0" fontId="212" fillId="103" borderId="95" xfId="0" applyFont="1" applyFill="1" applyBorder="1" applyAlignment="1">
      <alignment horizontal="right" wrapText="1"/>
    </xf>
    <xf numFmtId="0" fontId="212" fillId="103" borderId="95" xfId="0" applyFont="1" applyFill="1" applyBorder="1" applyAlignment="1">
      <alignment horizontal="center" wrapText="1"/>
    </xf>
    <xf numFmtId="0" fontId="212" fillId="103" borderId="96" xfId="0" applyFont="1" applyFill="1" applyBorder="1" applyAlignment="1">
      <alignment horizontal="right" wrapText="1"/>
    </xf>
    <xf numFmtId="0" fontId="212" fillId="103" borderId="94" xfId="0" applyFont="1" applyFill="1" applyBorder="1" applyAlignment="1">
      <alignment horizontal="center"/>
    </xf>
    <xf numFmtId="0" fontId="212" fillId="103" borderId="94" xfId="0" applyFont="1" applyFill="1" applyBorder="1" applyAlignment="1">
      <alignment horizontal="left" wrapText="1"/>
    </xf>
    <xf numFmtId="44" fontId="212" fillId="103" borderId="95" xfId="932" applyFont="1" applyFill="1" applyBorder="1" applyAlignment="1">
      <alignment horizontal="center" wrapText="1"/>
    </xf>
    <xf numFmtId="0" fontId="101" fillId="103" borderId="94" xfId="0" applyFont="1" applyFill="1" applyBorder="1" applyAlignment="1">
      <alignment wrapText="1"/>
    </xf>
    <xf numFmtId="0" fontId="11" fillId="103" borderId="95" xfId="0" applyFont="1" applyFill="1" applyBorder="1" applyAlignment="1">
      <alignment horizontal="center" wrapText="1"/>
    </xf>
    <xf numFmtId="3" fontId="11" fillId="103" borderId="95" xfId="0" applyNumberFormat="1" applyFont="1" applyFill="1" applyBorder="1" applyAlignment="1">
      <alignment horizontal="center" wrapText="1"/>
    </xf>
    <xf numFmtId="0" fontId="11" fillId="103" borderId="95" xfId="0" applyFont="1" applyFill="1" applyBorder="1" applyAlignment="1">
      <alignment wrapText="1"/>
    </xf>
    <xf numFmtId="0" fontId="11" fillId="103" borderId="96" xfId="0" applyFont="1" applyFill="1" applyBorder="1" applyAlignment="1">
      <alignment horizontal="center" wrapText="1"/>
    </xf>
    <xf numFmtId="0" fontId="0" fillId="103" borderId="94" xfId="0" applyFill="1" applyBorder="1"/>
    <xf numFmtId="0" fontId="244" fillId="0" borderId="0" xfId="0" applyFont="1"/>
    <xf numFmtId="9" fontId="244" fillId="0" borderId="0" xfId="1992" applyFont="1" applyAlignment="1">
      <alignment horizontal="center"/>
    </xf>
    <xf numFmtId="10" fontId="221" fillId="78" borderId="1" xfId="1992" applyNumberFormat="1" applyFont="1" applyFill="1" applyBorder="1" applyAlignment="1">
      <alignment horizontal="right"/>
    </xf>
    <xf numFmtId="10" fontId="211" fillId="0" borderId="26" xfId="1992" applyNumberFormat="1" applyFont="1" applyFill="1" applyBorder="1"/>
    <xf numFmtId="263" fontId="211" fillId="78" borderId="0" xfId="0" applyNumberFormat="1" applyFont="1" applyFill="1" applyAlignment="1">
      <alignment horizontal="right"/>
    </xf>
    <xf numFmtId="0" fontId="212" fillId="104" borderId="61" xfId="0" applyFont="1" applyFill="1" applyBorder="1" applyAlignment="1">
      <alignment horizontal="left"/>
    </xf>
    <xf numFmtId="0" fontId="211" fillId="104" borderId="62" xfId="0" applyFont="1" applyFill="1" applyBorder="1"/>
    <xf numFmtId="0" fontId="211" fillId="104" borderId="116" xfId="0" applyFont="1" applyFill="1" applyBorder="1"/>
    <xf numFmtId="0" fontId="212" fillId="104" borderId="94" xfId="0" applyFont="1" applyFill="1" applyBorder="1" applyAlignment="1">
      <alignment horizontal="left"/>
    </xf>
    <xf numFmtId="0" fontId="211" fillId="104" borderId="95" xfId="0" applyFont="1" applyFill="1" applyBorder="1"/>
    <xf numFmtId="0" fontId="211" fillId="104" borderId="96" xfId="0" applyFont="1" applyFill="1" applyBorder="1"/>
    <xf numFmtId="0" fontId="214" fillId="104" borderId="228" xfId="0" applyFont="1" applyFill="1" applyBorder="1" applyAlignment="1">
      <alignment horizontal="left"/>
    </xf>
    <xf numFmtId="0" fontId="214" fillId="104" borderId="124" xfId="0" applyFont="1" applyFill="1" applyBorder="1" applyAlignment="1">
      <alignment horizontal="right"/>
    </xf>
    <xf numFmtId="0" fontId="214" fillId="104" borderId="101" xfId="0" applyFont="1" applyFill="1" applyBorder="1" applyAlignment="1">
      <alignment horizontal="right"/>
    </xf>
    <xf numFmtId="0" fontId="214" fillId="104" borderId="228" xfId="0" applyFont="1" applyFill="1" applyBorder="1" applyAlignment="1">
      <alignment horizontal="left" indent="1"/>
    </xf>
    <xf numFmtId="0" fontId="216" fillId="104" borderId="124" xfId="0" applyFont="1" applyFill="1" applyBorder="1"/>
    <xf numFmtId="0" fontId="214" fillId="104" borderId="94" xfId="0" applyFont="1" applyFill="1" applyBorder="1"/>
    <xf numFmtId="0" fontId="211" fillId="104" borderId="0" xfId="0" applyFont="1" applyFill="1"/>
    <xf numFmtId="0" fontId="211" fillId="104" borderId="101" xfId="0" applyFont="1" applyFill="1" applyBorder="1"/>
    <xf numFmtId="0" fontId="214" fillId="104" borderId="94" xfId="0" applyFont="1" applyFill="1" applyBorder="1" applyAlignment="1">
      <alignment horizontal="left"/>
    </xf>
    <xf numFmtId="0" fontId="214" fillId="104" borderId="129" xfId="0" applyFont="1" applyFill="1" applyBorder="1" applyAlignment="1">
      <alignment horizontal="left"/>
    </xf>
    <xf numFmtId="0" fontId="212" fillId="104" borderId="95" xfId="0" applyFont="1" applyFill="1" applyBorder="1" applyAlignment="1">
      <alignment horizontal="right"/>
    </xf>
    <xf numFmtId="0" fontId="212" fillId="104" borderId="96" xfId="0" applyFont="1" applyFill="1" applyBorder="1" applyAlignment="1">
      <alignment horizontal="right"/>
    </xf>
    <xf numFmtId="0" fontId="212" fillId="104" borderId="94" xfId="0" applyFont="1" applyFill="1" applyBorder="1" applyAlignment="1">
      <alignment horizontal="right"/>
    </xf>
    <xf numFmtId="0" fontId="214" fillId="104" borderId="94" xfId="0" applyFont="1" applyFill="1" applyBorder="1" applyAlignment="1">
      <alignment horizontal="right"/>
    </xf>
    <xf numFmtId="0" fontId="212" fillId="104" borderId="95" xfId="0" applyFont="1" applyFill="1" applyBorder="1" applyAlignment="1">
      <alignment horizontal="center" wrapText="1"/>
    </xf>
    <xf numFmtId="0" fontId="212" fillId="104" borderId="95" xfId="0" applyFont="1" applyFill="1" applyBorder="1" applyAlignment="1">
      <alignment horizontal="right" wrapText="1"/>
    </xf>
    <xf numFmtId="0" fontId="212" fillId="104" borderId="96" xfId="0" applyFont="1" applyFill="1" applyBorder="1" applyAlignment="1">
      <alignment horizontal="right" wrapText="1"/>
    </xf>
    <xf numFmtId="0" fontId="214" fillId="104" borderId="100" xfId="0" applyFont="1" applyFill="1" applyBorder="1"/>
    <xf numFmtId="0" fontId="211" fillId="104" borderId="100" xfId="0" applyFont="1" applyFill="1" applyBorder="1"/>
    <xf numFmtId="0" fontId="211" fillId="104" borderId="101" xfId="0" applyFont="1" applyFill="1" applyBorder="1" applyAlignment="1">
      <alignment vertical="top" wrapText="1"/>
    </xf>
    <xf numFmtId="0" fontId="211" fillId="104" borderId="96" xfId="0" applyFont="1" applyFill="1" applyBorder="1" applyAlignment="1">
      <alignment horizontal="center"/>
    </xf>
    <xf numFmtId="44" fontId="212" fillId="104" borderId="94" xfId="932" applyFont="1" applyFill="1" applyBorder="1"/>
    <xf numFmtId="164" fontId="211" fillId="104" borderId="95" xfId="1992" applyNumberFormat="1" applyFont="1" applyFill="1" applyBorder="1"/>
    <xf numFmtId="44" fontId="212" fillId="104" borderId="95" xfId="932" applyFont="1" applyFill="1" applyBorder="1" applyAlignment="1">
      <alignment horizontal="center"/>
    </xf>
    <xf numFmtId="0" fontId="212" fillId="104" borderId="95" xfId="1992" applyNumberFormat="1" applyFont="1" applyFill="1" applyBorder="1" applyAlignment="1">
      <alignment horizontal="center"/>
    </xf>
    <xf numFmtId="261" fontId="212" fillId="104" borderId="96" xfId="0" applyNumberFormat="1" applyFont="1" applyFill="1" applyBorder="1" applyAlignment="1">
      <alignment horizontal="center"/>
    </xf>
    <xf numFmtId="44" fontId="212" fillId="104" borderId="163" xfId="932" applyFont="1" applyFill="1" applyBorder="1"/>
    <xf numFmtId="164" fontId="212" fillId="104" borderId="1" xfId="0" applyNumberFormat="1" applyFont="1" applyFill="1" applyBorder="1"/>
    <xf numFmtId="44" fontId="212" fillId="104" borderId="1" xfId="932" applyFont="1" applyFill="1" applyBorder="1" applyAlignment="1">
      <alignment horizontal="center"/>
    </xf>
    <xf numFmtId="0" fontId="212" fillId="104" borderId="163" xfId="0" applyFont="1" applyFill="1" applyBorder="1"/>
    <xf numFmtId="0" fontId="212" fillId="0" borderId="94" xfId="0" applyFont="1" applyBorder="1" applyAlignment="1">
      <alignment horizontal="left" wrapText="1"/>
    </xf>
    <xf numFmtId="0" fontId="212" fillId="0" borderId="95" xfId="0" applyFont="1" applyBorder="1" applyAlignment="1">
      <alignment horizontal="right" wrapText="1"/>
    </xf>
    <xf numFmtId="0" fontId="212" fillId="0" borderId="96" xfId="0" applyFont="1" applyBorder="1" applyAlignment="1">
      <alignment horizontal="right" wrapText="1"/>
    </xf>
    <xf numFmtId="0" fontId="212" fillId="104" borderId="94" xfId="0" applyFont="1" applyFill="1" applyBorder="1"/>
    <xf numFmtId="0" fontId="212" fillId="104" borderId="95" xfId="0" applyFont="1" applyFill="1" applyBorder="1"/>
    <xf numFmtId="0" fontId="212" fillId="104" borderId="100" xfId="0" applyFont="1" applyFill="1" applyBorder="1"/>
    <xf numFmtId="192" fontId="211" fillId="104" borderId="94" xfId="0" applyNumberFormat="1" applyFont="1" applyFill="1" applyBorder="1"/>
    <xf numFmtId="192" fontId="211" fillId="104" borderId="95" xfId="0" applyNumberFormat="1" applyFont="1" applyFill="1" applyBorder="1"/>
    <xf numFmtId="192" fontId="211" fillId="104" borderId="96" xfId="0" applyNumberFormat="1" applyFont="1" applyFill="1" applyBorder="1"/>
    <xf numFmtId="0" fontId="212" fillId="104" borderId="94" xfId="1992" applyNumberFormat="1" applyFont="1" applyFill="1" applyBorder="1" applyAlignment="1">
      <alignment horizontal="center"/>
    </xf>
    <xf numFmtId="0" fontId="212" fillId="104" borderId="96" xfId="1992" applyNumberFormat="1" applyFont="1" applyFill="1" applyBorder="1" applyAlignment="1">
      <alignment horizontal="center"/>
    </xf>
    <xf numFmtId="0" fontId="101" fillId="104" borderId="94" xfId="0" applyFont="1" applyFill="1" applyBorder="1"/>
    <xf numFmtId="0" fontId="0" fillId="104" borderId="95" xfId="0" applyFill="1" applyBorder="1"/>
    <xf numFmtId="0" fontId="0" fillId="104" borderId="96" xfId="0" applyFill="1" applyBorder="1"/>
    <xf numFmtId="9" fontId="101" fillId="104" borderId="94" xfId="1992" applyFont="1" applyFill="1" applyBorder="1"/>
    <xf numFmtId="9" fontId="11" fillId="104" borderId="95" xfId="1992" applyFont="1" applyFill="1" applyBorder="1"/>
    <xf numFmtId="0" fontId="101" fillId="104" borderId="96" xfId="0" applyFont="1" applyFill="1" applyBorder="1"/>
    <xf numFmtId="0" fontId="212" fillId="104" borderId="95" xfId="0" applyFont="1" applyFill="1" applyBorder="1" applyAlignment="1">
      <alignment horizontal="center"/>
    </xf>
    <xf numFmtId="0" fontId="212" fillId="104" borderId="96" xfId="0" applyFont="1" applyFill="1" applyBorder="1" applyAlignment="1">
      <alignment horizontal="center"/>
    </xf>
    <xf numFmtId="0" fontId="6" fillId="104" borderId="95" xfId="0" applyFont="1" applyFill="1" applyBorder="1"/>
    <xf numFmtId="0" fontId="101" fillId="104" borderId="95" xfId="0" applyFont="1" applyFill="1" applyBorder="1"/>
    <xf numFmtId="0" fontId="11" fillId="104" borderId="94" xfId="0" applyFont="1" applyFill="1" applyBorder="1"/>
    <xf numFmtId="0" fontId="11" fillId="104" borderId="96" xfId="0" applyFont="1" applyFill="1" applyBorder="1"/>
    <xf numFmtId="16" fontId="11" fillId="104" borderId="95" xfId="0" applyNumberFormat="1" applyFont="1" applyFill="1" applyBorder="1" applyAlignment="1">
      <alignment horizontal="right"/>
    </xf>
    <xf numFmtId="0" fontId="11" fillId="104" borderId="95" xfId="0" applyFont="1" applyFill="1" applyBorder="1"/>
    <xf numFmtId="0" fontId="11" fillId="104" borderId="95" xfId="0" applyFont="1" applyFill="1" applyBorder="1" applyAlignment="1">
      <alignment horizontal="center"/>
    </xf>
    <xf numFmtId="0" fontId="11" fillId="104" borderId="96" xfId="0" applyFont="1" applyFill="1" applyBorder="1" applyAlignment="1">
      <alignment horizontal="center"/>
    </xf>
    <xf numFmtId="9" fontId="6" fillId="104" borderId="95" xfId="1992" applyFont="1" applyFill="1" applyBorder="1"/>
    <xf numFmtId="0" fontId="11" fillId="104" borderId="95" xfId="0" applyFont="1" applyFill="1" applyBorder="1" applyAlignment="1">
      <alignment horizontal="right"/>
    </xf>
    <xf numFmtId="9" fontId="11" fillId="104" borderId="96" xfId="1992" applyFont="1" applyFill="1" applyBorder="1"/>
    <xf numFmtId="9" fontId="101" fillId="104" borderId="95" xfId="1992" applyFont="1" applyFill="1" applyBorder="1"/>
    <xf numFmtId="0" fontId="11" fillId="104" borderId="96" xfId="0" applyFont="1" applyFill="1" applyBorder="1" applyAlignment="1">
      <alignment horizontal="right"/>
    </xf>
    <xf numFmtId="0" fontId="222" fillId="104" borderId="94" xfId="0" applyFont="1" applyFill="1" applyBorder="1"/>
    <xf numFmtId="0" fontId="221" fillId="104" borderId="95" xfId="0" applyFont="1" applyFill="1" applyBorder="1"/>
    <xf numFmtId="0" fontId="222" fillId="104" borderId="95" xfId="0" applyFont="1" applyFill="1" applyBorder="1"/>
    <xf numFmtId="0" fontId="221" fillId="104" borderId="96" xfId="0" applyFont="1" applyFill="1" applyBorder="1"/>
    <xf numFmtId="164" fontId="221" fillId="104" borderId="95" xfId="0" applyNumberFormat="1" applyFont="1" applyFill="1" applyBorder="1" applyAlignment="1">
      <alignment horizontal="center"/>
    </xf>
    <xf numFmtId="0" fontId="221" fillId="104" borderId="95" xfId="0" applyFont="1" applyFill="1" applyBorder="1" applyAlignment="1">
      <alignment horizontal="center"/>
    </xf>
    <xf numFmtId="0" fontId="221" fillId="104" borderId="95" xfId="0" applyFont="1" applyFill="1" applyBorder="1" applyAlignment="1">
      <alignment horizontal="right"/>
    </xf>
    <xf numFmtId="0" fontId="221" fillId="104" borderId="96" xfId="0" applyFont="1" applyFill="1" applyBorder="1" applyAlignment="1">
      <alignment horizontal="right"/>
    </xf>
    <xf numFmtId="0" fontId="212" fillId="104" borderId="129" xfId="0" applyFont="1" applyFill="1" applyBorder="1"/>
    <xf numFmtId="165" fontId="211" fillId="104" borderId="95" xfId="800" applyNumberFormat="1" applyFont="1" applyFill="1" applyBorder="1"/>
    <xf numFmtId="43" fontId="211" fillId="104" borderId="96" xfId="800" applyFont="1" applyFill="1" applyBorder="1"/>
    <xf numFmtId="165" fontId="211" fillId="104" borderId="94" xfId="800" applyNumberFormat="1" applyFont="1" applyFill="1" applyBorder="1"/>
    <xf numFmtId="0" fontId="212" fillId="104" borderId="250" xfId="0" applyFont="1" applyFill="1" applyBorder="1"/>
    <xf numFmtId="165" fontId="211" fillId="104" borderId="1" xfId="0" applyNumberFormat="1" applyFont="1" applyFill="1" applyBorder="1"/>
    <xf numFmtId="43" fontId="211" fillId="104" borderId="26" xfId="800" applyFont="1" applyFill="1" applyBorder="1"/>
    <xf numFmtId="165" fontId="211" fillId="104" borderId="42" xfId="0" applyNumberFormat="1" applyFont="1" applyFill="1" applyBorder="1"/>
    <xf numFmtId="165" fontId="211" fillId="104" borderId="1" xfId="800" applyNumberFormat="1" applyFont="1" applyFill="1" applyBorder="1"/>
    <xf numFmtId="164" fontId="211" fillId="104" borderId="1" xfId="1992" applyNumberFormat="1" applyFont="1" applyFill="1" applyBorder="1"/>
    <xf numFmtId="165" fontId="211" fillId="104" borderId="42" xfId="800" applyNumberFormat="1" applyFont="1" applyFill="1" applyBorder="1"/>
    <xf numFmtId="0" fontId="214" fillId="104" borderId="95" xfId="0" applyFont="1" applyFill="1" applyBorder="1"/>
    <xf numFmtId="164" fontId="211" fillId="104" borderId="95" xfId="0" applyNumberFormat="1" applyFont="1" applyFill="1" applyBorder="1"/>
    <xf numFmtId="0" fontId="243" fillId="104" borderId="47" xfId="2606" applyFont="1" applyFill="1" applyBorder="1" applyAlignment="1">
      <alignment horizontal="center"/>
    </xf>
    <xf numFmtId="0" fontId="243" fillId="104" borderId="6" xfId="2606" applyFont="1" applyFill="1" applyBorder="1" applyAlignment="1">
      <alignment horizontal="center"/>
    </xf>
    <xf numFmtId="41" fontId="243" fillId="104" borderId="6" xfId="2606" applyNumberFormat="1" applyFont="1" applyFill="1" applyBorder="1" applyAlignment="1">
      <alignment horizontal="center"/>
    </xf>
    <xf numFmtId="0" fontId="243" fillId="104" borderId="6" xfId="2606" applyFont="1" applyFill="1" applyBorder="1" applyAlignment="1">
      <alignment horizontal="left"/>
    </xf>
    <xf numFmtId="0" fontId="243" fillId="104" borderId="6" xfId="2606" applyFont="1" applyFill="1" applyBorder="1" applyAlignment="1">
      <alignment horizontal="left" wrapText="1"/>
    </xf>
    <xf numFmtId="41" fontId="243" fillId="104" borderId="6" xfId="2606" applyNumberFormat="1" applyFont="1" applyFill="1" applyBorder="1" applyAlignment="1">
      <alignment horizontal="center" wrapText="1"/>
    </xf>
    <xf numFmtId="43" fontId="243" fillId="104" borderId="6" xfId="2606" applyNumberFormat="1" applyFont="1" applyFill="1" applyBorder="1" applyAlignment="1">
      <alignment horizontal="center" wrapText="1"/>
    </xf>
    <xf numFmtId="43" fontId="243" fillId="104" borderId="47" xfId="2606" applyNumberFormat="1" applyFont="1" applyFill="1" applyBorder="1" applyAlignment="1">
      <alignment horizontal="center" wrapText="1"/>
    </xf>
    <xf numFmtId="43" fontId="243" fillId="104" borderId="164" xfId="2606" applyNumberFormat="1" applyFont="1" applyFill="1" applyBorder="1" applyAlignment="1">
      <alignment horizontal="center" wrapText="1"/>
    </xf>
    <xf numFmtId="43" fontId="243" fillId="104" borderId="6" xfId="2606" applyNumberFormat="1" applyFont="1" applyFill="1" applyBorder="1" applyAlignment="1">
      <alignment horizontal="center"/>
    </xf>
    <xf numFmtId="43" fontId="243" fillId="104" borderId="48" xfId="2606" applyNumberFormat="1" applyFont="1" applyFill="1" applyBorder="1" applyAlignment="1">
      <alignment horizontal="center" wrapText="1"/>
    </xf>
    <xf numFmtId="43" fontId="243" fillId="104" borderId="48" xfId="2606" applyNumberFormat="1" applyFont="1" applyFill="1" applyBorder="1" applyAlignment="1">
      <alignment horizontal="center"/>
    </xf>
    <xf numFmtId="0" fontId="242" fillId="104" borderId="47" xfId="2606" quotePrefix="1" applyFont="1" applyFill="1" applyBorder="1" applyAlignment="1">
      <alignment horizontal="left" wrapText="1"/>
    </xf>
    <xf numFmtId="0" fontId="242" fillId="104" borderId="6" xfId="2606" quotePrefix="1" applyFont="1" applyFill="1" applyBorder="1" applyAlignment="1">
      <alignment horizontal="center" wrapText="1"/>
    </xf>
    <xf numFmtId="0" fontId="242" fillId="104" borderId="48" xfId="2606" quotePrefix="1" applyFont="1" applyFill="1" applyBorder="1" applyAlignment="1">
      <alignment horizontal="center" wrapText="1"/>
    </xf>
    <xf numFmtId="0" fontId="243" fillId="0" borderId="43" xfId="2606" applyFont="1" applyBorder="1"/>
    <xf numFmtId="0" fontId="243" fillId="0" borderId="29" xfId="2606" applyFont="1" applyBorder="1"/>
    <xf numFmtId="14" fontId="243" fillId="78" borderId="29" xfId="2606" applyNumberFormat="1" applyFont="1" applyFill="1" applyBorder="1" applyAlignment="1">
      <alignment horizontal="right"/>
    </xf>
    <xf numFmtId="0" fontId="243" fillId="0" borderId="45" xfId="2606" applyFont="1" applyBorder="1"/>
    <xf numFmtId="0" fontId="243" fillId="0" borderId="0" xfId="2606" applyFont="1"/>
    <xf numFmtId="0" fontId="243" fillId="0" borderId="0" xfId="2606" applyFont="1" applyAlignment="1">
      <alignment horizontal="right"/>
    </xf>
    <xf numFmtId="0" fontId="243" fillId="0" borderId="45" xfId="2606" applyFont="1" applyBorder="1" applyAlignment="1">
      <alignment horizontal="left"/>
    </xf>
    <xf numFmtId="0" fontId="243" fillId="0" borderId="0" xfId="2606" applyFont="1" applyAlignment="1">
      <alignment horizontal="center"/>
    </xf>
    <xf numFmtId="0" fontId="243" fillId="0" borderId="0" xfId="2606" applyFont="1" applyAlignment="1">
      <alignment horizontal="left"/>
    </xf>
    <xf numFmtId="164" fontId="243" fillId="78" borderId="0" xfId="2606" applyNumberFormat="1" applyFont="1" applyFill="1" applyAlignment="1">
      <alignment horizontal="right"/>
    </xf>
    <xf numFmtId="0" fontId="209" fillId="104" borderId="100" xfId="0" applyFont="1" applyFill="1" applyBorder="1" applyAlignment="1">
      <alignment horizontal="left" indent="1"/>
    </xf>
    <xf numFmtId="0" fontId="209" fillId="104" borderId="116" xfId="0" applyFont="1" applyFill="1" applyBorder="1" applyAlignment="1">
      <alignment horizontal="right"/>
    </xf>
    <xf numFmtId="0" fontId="209" fillId="104" borderId="102" xfId="0" applyFont="1" applyFill="1" applyBorder="1" applyAlignment="1">
      <alignment horizontal="right" indent="1"/>
    </xf>
    <xf numFmtId="0" fontId="214" fillId="104" borderId="94" xfId="0" applyFont="1" applyFill="1" applyBorder="1" applyAlignment="1">
      <alignment horizontal="left" indent="1"/>
    </xf>
    <xf numFmtId="0" fontId="209" fillId="104" borderId="95" xfId="0" applyFont="1" applyFill="1" applyBorder="1" applyAlignment="1">
      <alignment horizontal="right"/>
    </xf>
    <xf numFmtId="0" fontId="212" fillId="104" borderId="82" xfId="2606" applyFont="1" applyFill="1" applyBorder="1" applyAlignment="1">
      <alignment horizontal="center"/>
    </xf>
    <xf numFmtId="41" fontId="212" fillId="104" borderId="83" xfId="2606" applyNumberFormat="1" applyFont="1" applyFill="1" applyBorder="1" applyAlignment="1">
      <alignment horizontal="center"/>
    </xf>
    <xf numFmtId="0" fontId="212" fillId="104" borderId="83" xfId="2606" applyFont="1" applyFill="1" applyBorder="1" applyAlignment="1">
      <alignment horizontal="center" wrapText="1"/>
    </xf>
    <xf numFmtId="0" fontId="212" fillId="104" borderId="83" xfId="2606" applyFont="1" applyFill="1" applyBorder="1" applyAlignment="1">
      <alignment horizontal="center"/>
    </xf>
    <xf numFmtId="0" fontId="212" fillId="104" borderId="84" xfId="2606" applyFont="1" applyFill="1" applyBorder="1" applyAlignment="1">
      <alignment horizontal="center"/>
    </xf>
    <xf numFmtId="0" fontId="223" fillId="104" borderId="129" xfId="0" applyFont="1" applyFill="1" applyBorder="1" applyAlignment="1">
      <alignment horizontal="centerContinuous"/>
    </xf>
    <xf numFmtId="0" fontId="221" fillId="104" borderId="95" xfId="0" applyFont="1" applyFill="1" applyBorder="1" applyAlignment="1">
      <alignment horizontal="centerContinuous"/>
    </xf>
    <xf numFmtId="0" fontId="221" fillId="104" borderId="96" xfId="0" applyFont="1" applyFill="1" applyBorder="1" applyAlignment="1">
      <alignment horizontal="centerContinuous"/>
    </xf>
    <xf numFmtId="0" fontId="223" fillId="104" borderId="0" xfId="0" applyFont="1" applyFill="1" applyAlignment="1">
      <alignment horizontal="center"/>
    </xf>
    <xf numFmtId="0" fontId="223" fillId="104" borderId="165" xfId="0" applyFont="1" applyFill="1" applyBorder="1" applyAlignment="1">
      <alignment horizontal="center"/>
    </xf>
    <xf numFmtId="0" fontId="221" fillId="104" borderId="229" xfId="0" applyFont="1" applyFill="1" applyBorder="1" applyAlignment="1">
      <alignment horizontal="left" indent="1"/>
    </xf>
    <xf numFmtId="10" fontId="221" fillId="104" borderId="230" xfId="1992" applyNumberFormat="1" applyFont="1" applyFill="1" applyBorder="1" applyAlignment="1">
      <alignment horizontal="center"/>
    </xf>
    <xf numFmtId="10" fontId="221" fillId="104" borderId="231" xfId="1992" applyNumberFormat="1" applyFont="1" applyFill="1" applyBorder="1" applyAlignment="1">
      <alignment horizontal="center"/>
    </xf>
    <xf numFmtId="0" fontId="221" fillId="104" borderId="232" xfId="0" applyFont="1" applyFill="1" applyBorder="1" applyAlignment="1">
      <alignment horizontal="left" indent="1"/>
    </xf>
    <xf numFmtId="196" fontId="221" fillId="104" borderId="233" xfId="0" applyNumberFormat="1" applyFont="1" applyFill="1" applyBorder="1" applyAlignment="1">
      <alignment horizontal="center"/>
    </xf>
    <xf numFmtId="196" fontId="221" fillId="104" borderId="234" xfId="0" applyNumberFormat="1" applyFont="1" applyFill="1" applyBorder="1" applyAlignment="1">
      <alignment horizontal="center"/>
    </xf>
    <xf numFmtId="0" fontId="223" fillId="104" borderId="0" xfId="0" quotePrefix="1" applyFont="1" applyFill="1" applyAlignment="1">
      <alignment horizontal="center"/>
    </xf>
    <xf numFmtId="0" fontId="221" fillId="104" borderId="129" xfId="0" applyFont="1" applyFill="1" applyBorder="1" applyAlignment="1">
      <alignment horizontal="centerContinuous"/>
    </xf>
    <xf numFmtId="0" fontId="223" fillId="104" borderId="129" xfId="0" applyFont="1" applyFill="1" applyBorder="1" applyAlignment="1">
      <alignment horizontal="center"/>
    </xf>
    <xf numFmtId="0" fontId="223" fillId="104" borderId="129" xfId="0" quotePrefix="1" applyFont="1" applyFill="1" applyBorder="1" applyAlignment="1">
      <alignment horizontal="center"/>
    </xf>
    <xf numFmtId="0" fontId="222" fillId="104" borderId="228" xfId="0" applyFont="1" applyFill="1" applyBorder="1"/>
    <xf numFmtId="0" fontId="221" fillId="104" borderId="124" xfId="0" applyFont="1" applyFill="1" applyBorder="1"/>
    <xf numFmtId="0" fontId="221" fillId="104" borderId="249" xfId="0" applyFont="1" applyFill="1" applyBorder="1"/>
    <xf numFmtId="0" fontId="222" fillId="104" borderId="162" xfId="0" applyFont="1" applyFill="1" applyBorder="1"/>
    <xf numFmtId="0" fontId="221" fillId="104" borderId="0" xfId="0" applyFont="1" applyFill="1"/>
    <xf numFmtId="0" fontId="222" fillId="104" borderId="163" xfId="0" applyFont="1" applyFill="1" applyBorder="1"/>
    <xf numFmtId="0" fontId="221" fillId="104" borderId="1" xfId="0" applyFont="1" applyFill="1" applyBorder="1"/>
    <xf numFmtId="0" fontId="221" fillId="104" borderId="122" xfId="0" applyFont="1" applyFill="1" applyBorder="1"/>
    <xf numFmtId="0" fontId="223" fillId="104" borderId="94" xfId="0" applyFont="1" applyFill="1" applyBorder="1" applyAlignment="1" applyProtection="1">
      <alignment vertical="center"/>
      <protection hidden="1"/>
    </xf>
    <xf numFmtId="0" fontId="223" fillId="104" borderId="95" xfId="0" applyFont="1" applyFill="1" applyBorder="1" applyAlignment="1" applyProtection="1">
      <alignment vertical="center" wrapText="1"/>
      <protection hidden="1"/>
    </xf>
    <xf numFmtId="0" fontId="223" fillId="104" borderId="96" xfId="0" applyFont="1" applyFill="1" applyBorder="1" applyAlignment="1" applyProtection="1">
      <alignment vertical="center" wrapText="1"/>
      <protection hidden="1"/>
    </xf>
    <xf numFmtId="0" fontId="223" fillId="104" borderId="94" xfId="0" applyFont="1" applyFill="1" applyBorder="1" applyAlignment="1" applyProtection="1">
      <alignment vertical="center" wrapText="1"/>
      <protection hidden="1"/>
    </xf>
    <xf numFmtId="0" fontId="212" fillId="104" borderId="94" xfId="0" applyFont="1" applyFill="1" applyBorder="1" applyAlignment="1">
      <alignment horizontal="center" wrapText="1"/>
    </xf>
    <xf numFmtId="0" fontId="212" fillId="104" borderId="95" xfId="0" applyFont="1" applyFill="1" applyBorder="1" applyAlignment="1">
      <alignment wrapText="1"/>
    </xf>
    <xf numFmtId="0" fontId="212" fillId="0" borderId="129" xfId="0" applyFont="1" applyBorder="1"/>
    <xf numFmtId="0" fontId="211" fillId="78" borderId="85" xfId="0" applyFont="1" applyFill="1" applyBorder="1" applyAlignment="1">
      <alignment horizontal="center" vertical="top"/>
    </xf>
    <xf numFmtId="0" fontId="211" fillId="0" borderId="28" xfId="800" applyNumberFormat="1" applyFont="1" applyBorder="1"/>
    <xf numFmtId="0" fontId="211" fillId="0" borderId="26" xfId="800" applyNumberFormat="1" applyFont="1" applyBorder="1"/>
    <xf numFmtId="43" fontId="243" fillId="104" borderId="252" xfId="2606" applyNumberFormat="1" applyFont="1" applyFill="1" applyBorder="1" applyAlignment="1">
      <alignment horizontal="center" wrapText="1"/>
    </xf>
    <xf numFmtId="43" fontId="239" fillId="78" borderId="191" xfId="3078" applyNumberFormat="1" applyFont="1" applyFill="1" applyBorder="1" applyAlignment="1">
      <alignment horizontal="right" vertical="center"/>
    </xf>
    <xf numFmtId="43" fontId="239" fillId="78" borderId="205" xfId="3078" applyNumberFormat="1" applyFont="1" applyFill="1" applyBorder="1" applyAlignment="1">
      <alignment horizontal="right" vertical="center"/>
    </xf>
    <xf numFmtId="43" fontId="219" fillId="78" borderId="213" xfId="3079" applyNumberFormat="1" applyFont="1" applyFill="1" applyBorder="1" applyAlignment="1">
      <alignment horizontal="right" vertical="center"/>
    </xf>
    <xf numFmtId="43" fontId="239" fillId="0" borderId="187" xfId="800" applyFont="1" applyFill="1" applyBorder="1" applyAlignment="1">
      <alignment horizontal="right" vertical="center"/>
    </xf>
    <xf numFmtId="43" fontId="239" fillId="0" borderId="201" xfId="800" applyFont="1" applyFill="1" applyBorder="1" applyAlignment="1">
      <alignment horizontal="right" vertical="center"/>
    </xf>
    <xf numFmtId="9" fontId="244" fillId="0" borderId="0" xfId="1992" applyFont="1"/>
    <xf numFmtId="182" fontId="244" fillId="0" borderId="0" xfId="0" applyNumberFormat="1" applyFont="1"/>
    <xf numFmtId="164" fontId="211" fillId="0" borderId="228" xfId="1992" applyNumberFormat="1" applyFont="1" applyBorder="1" applyAlignment="1">
      <alignment horizontal="right"/>
    </xf>
    <xf numFmtId="164" fontId="211" fillId="0" borderId="249" xfId="1992" applyNumberFormat="1" applyFont="1" applyBorder="1" applyAlignment="1">
      <alignment horizontal="right"/>
    </xf>
    <xf numFmtId="164" fontId="211" fillId="0" borderId="28" xfId="1992" applyNumberFormat="1" applyFont="1" applyFill="1" applyBorder="1" applyAlignment="1">
      <alignment horizontal="right"/>
    </xf>
    <xf numFmtId="10" fontId="213" fillId="0" borderId="0" xfId="1992" applyNumberFormat="1" applyFont="1" applyAlignment="1">
      <alignment horizontal="center"/>
    </xf>
    <xf numFmtId="165" fontId="244" fillId="0" borderId="0" xfId="0" applyNumberFormat="1" applyFont="1"/>
    <xf numFmtId="165" fontId="245" fillId="0" borderId="0" xfId="800" applyNumberFormat="1" applyFont="1" applyFill="1" applyBorder="1"/>
    <xf numFmtId="165" fontId="213" fillId="0" borderId="0" xfId="800" applyNumberFormat="1" applyFont="1" applyAlignment="1">
      <alignment horizontal="right"/>
    </xf>
    <xf numFmtId="165" fontId="213" fillId="0" borderId="0" xfId="0" applyNumberFormat="1" applyFont="1" applyAlignment="1">
      <alignment horizontal="right"/>
    </xf>
    <xf numFmtId="9" fontId="213" fillId="0" borderId="0" xfId="1992" applyFont="1" applyAlignment="1">
      <alignment horizontal="right"/>
    </xf>
    <xf numFmtId="165" fontId="211" fillId="0" borderId="0" xfId="800" applyNumberFormat="1" applyFont="1" applyAlignment="1">
      <alignment horizontal="right"/>
    </xf>
    <xf numFmtId="165" fontId="211" fillId="0" borderId="0" xfId="0" applyNumberFormat="1" applyFont="1" applyAlignment="1">
      <alignment horizontal="right"/>
    </xf>
    <xf numFmtId="43" fontId="211" fillId="0" borderId="0" xfId="0" applyNumberFormat="1" applyFont="1" applyAlignment="1">
      <alignment horizontal="right"/>
    </xf>
    <xf numFmtId="10" fontId="211" fillId="0" borderId="0" xfId="1992" applyNumberFormat="1" applyFont="1" applyAlignment="1">
      <alignment horizontal="right"/>
    </xf>
    <xf numFmtId="10" fontId="213" fillId="0" borderId="0" xfId="1992" applyNumberFormat="1" applyFont="1" applyAlignment="1">
      <alignment horizontal="right"/>
    </xf>
    <xf numFmtId="10" fontId="221" fillId="78" borderId="224" xfId="1992" applyNumberFormat="1" applyFont="1" applyFill="1" applyBorder="1" applyAlignment="1"/>
    <xf numFmtId="0" fontId="243" fillId="0" borderId="253" xfId="2606" applyFont="1" applyBorder="1"/>
    <xf numFmtId="41" fontId="242" fillId="0" borderId="29" xfId="2606" applyNumberFormat="1" applyFont="1" applyBorder="1" applyAlignment="1">
      <alignment horizontal="center"/>
    </xf>
    <xf numFmtId="41" fontId="242" fillId="0" borderId="29" xfId="2606" applyNumberFormat="1" applyFont="1" applyBorder="1"/>
    <xf numFmtId="43" fontId="242" fillId="0" borderId="29" xfId="2606" applyNumberFormat="1" applyFont="1" applyBorder="1"/>
    <xf numFmtId="0" fontId="242" fillId="0" borderId="29" xfId="2606" applyFont="1" applyBorder="1"/>
    <xf numFmtId="0" fontId="242" fillId="0" borderId="0" xfId="2606" applyFont="1"/>
    <xf numFmtId="41" fontId="242" fillId="0" borderId="0" xfId="2606" applyNumberFormat="1" applyFont="1" applyAlignment="1">
      <alignment horizontal="center"/>
    </xf>
    <xf numFmtId="41" fontId="242" fillId="0" borderId="0" xfId="2606" applyNumberFormat="1" applyFont="1"/>
    <xf numFmtId="43" fontId="242" fillId="0" borderId="0" xfId="2606" applyNumberFormat="1" applyFont="1"/>
    <xf numFmtId="41" fontId="242" fillId="0" borderId="0" xfId="2606" applyNumberFormat="1" applyFont="1" applyAlignment="1">
      <alignment horizontal="left"/>
    </xf>
    <xf numFmtId="0" fontId="242" fillId="0" borderId="45" xfId="2606" applyFont="1" applyBorder="1" applyAlignment="1">
      <alignment horizontal="center"/>
    </xf>
    <xf numFmtId="0" fontId="242" fillId="0" borderId="0" xfId="2606" applyFont="1" applyAlignment="1">
      <alignment horizontal="center"/>
    </xf>
    <xf numFmtId="0" fontId="246" fillId="104" borderId="47" xfId="2606" quotePrefix="1" applyFont="1" applyFill="1" applyBorder="1" applyAlignment="1">
      <alignment horizontal="center" wrapText="1"/>
    </xf>
    <xf numFmtId="0" fontId="246" fillId="104" borderId="254" xfId="2606" quotePrefix="1" applyFont="1" applyFill="1" applyBorder="1" applyAlignment="1">
      <alignment horizontal="center" wrapText="1"/>
    </xf>
    <xf numFmtId="0" fontId="246" fillId="104" borderId="48" xfId="2606" quotePrefix="1" applyFont="1" applyFill="1" applyBorder="1" applyAlignment="1">
      <alignment horizontal="center" wrapText="1"/>
    </xf>
    <xf numFmtId="43" fontId="243" fillId="0" borderId="0" xfId="2606" applyNumberFormat="1" applyFont="1" applyAlignment="1">
      <alignment horizontal="center" vertical="center" wrapText="1"/>
    </xf>
    <xf numFmtId="41" fontId="246" fillId="0" borderId="45" xfId="2606" applyNumberFormat="1" applyFont="1" applyBorder="1" applyAlignment="1">
      <alignment horizontal="center"/>
    </xf>
    <xf numFmtId="184" fontId="246" fillId="0" borderId="0" xfId="2606" applyNumberFormat="1" applyFont="1" applyAlignment="1">
      <alignment horizontal="center"/>
    </xf>
    <xf numFmtId="184" fontId="246" fillId="78" borderId="0" xfId="2606" applyNumberFormat="1" applyFont="1" applyFill="1" applyAlignment="1">
      <alignment horizontal="center"/>
    </xf>
    <xf numFmtId="0" fontId="246" fillId="78" borderId="0" xfId="2606" applyFont="1" applyFill="1" applyAlignment="1">
      <alignment horizontal="center"/>
    </xf>
    <xf numFmtId="9" fontId="246" fillId="78" borderId="0" xfId="2606" applyNumberFormat="1" applyFont="1" applyFill="1" applyAlignment="1">
      <alignment horizontal="center"/>
    </xf>
    <xf numFmtId="9" fontId="246" fillId="78" borderId="46" xfId="2606" applyNumberFormat="1" applyFont="1" applyFill="1" applyBorder="1" applyAlignment="1">
      <alignment horizontal="center"/>
    </xf>
    <xf numFmtId="165" fontId="242" fillId="0" borderId="0" xfId="2606" applyNumberFormat="1" applyFont="1"/>
    <xf numFmtId="12" fontId="242" fillId="0" borderId="0" xfId="2606" applyNumberFormat="1" applyFont="1"/>
    <xf numFmtId="41" fontId="246" fillId="0" borderId="49" xfId="2606" applyNumberFormat="1" applyFont="1" applyBorder="1" applyAlignment="1">
      <alignment horizontal="center"/>
    </xf>
    <xf numFmtId="184" fontId="246" fillId="0" borderId="22" xfId="2606" applyNumberFormat="1" applyFont="1" applyBorder="1" applyAlignment="1">
      <alignment horizontal="center"/>
    </xf>
    <xf numFmtId="184" fontId="246" fillId="78" borderId="22" xfId="2606" applyNumberFormat="1" applyFont="1" applyFill="1" applyBorder="1" applyAlignment="1">
      <alignment horizontal="center"/>
    </xf>
    <xf numFmtId="0" fontId="246" fillId="78" borderId="22" xfId="2606" applyFont="1" applyFill="1" applyBorder="1" applyAlignment="1">
      <alignment horizontal="center"/>
    </xf>
    <xf numFmtId="9" fontId="246" fillId="78" borderId="22" xfId="2606" applyNumberFormat="1" applyFont="1" applyFill="1" applyBorder="1" applyAlignment="1">
      <alignment horizontal="center"/>
    </xf>
    <xf numFmtId="9" fontId="246" fillId="78" borderId="50" xfId="2606" applyNumberFormat="1" applyFont="1" applyFill="1" applyBorder="1" applyAlignment="1">
      <alignment horizontal="center"/>
    </xf>
    <xf numFmtId="43" fontId="242" fillId="0" borderId="0" xfId="2606" applyNumberFormat="1" applyFont="1" applyAlignment="1">
      <alignment horizontal="center"/>
    </xf>
    <xf numFmtId="0" fontId="243" fillId="0" borderId="45" xfId="2606" applyFont="1" applyBorder="1" applyAlignment="1">
      <alignment horizontal="center" wrapText="1"/>
    </xf>
    <xf numFmtId="0" fontId="243" fillId="0" borderId="0" xfId="2606" applyFont="1" applyAlignment="1">
      <alignment horizontal="center" wrapText="1"/>
    </xf>
    <xf numFmtId="41" fontId="243" fillId="0" borderId="0" xfId="2606" applyNumberFormat="1" applyFont="1" applyAlignment="1">
      <alignment horizontal="center" wrapText="1"/>
    </xf>
    <xf numFmtId="43" fontId="243" fillId="0" borderId="0" xfId="2606" applyNumberFormat="1" applyFont="1" applyAlignment="1">
      <alignment horizontal="center"/>
    </xf>
    <xf numFmtId="43" fontId="243" fillId="0" borderId="22" xfId="2606" applyNumberFormat="1" applyFont="1" applyBorder="1" applyAlignment="1">
      <alignment horizontal="center"/>
    </xf>
    <xf numFmtId="0" fontId="247" fillId="104" borderId="47" xfId="2606" applyFont="1" applyFill="1" applyBorder="1" applyAlignment="1">
      <alignment horizontal="center"/>
    </xf>
    <xf numFmtId="0" fontId="247" fillId="104" borderId="254" xfId="2606" applyFont="1" applyFill="1" applyBorder="1" applyAlignment="1">
      <alignment horizontal="center"/>
    </xf>
    <xf numFmtId="41" fontId="247" fillId="104" borderId="254" xfId="2606" applyNumberFormat="1" applyFont="1" applyFill="1" applyBorder="1" applyAlignment="1">
      <alignment horizontal="center"/>
    </xf>
    <xf numFmtId="0" fontId="247" fillId="104" borderId="254" xfId="2606" applyFont="1" applyFill="1" applyBorder="1" applyAlignment="1">
      <alignment horizontal="left"/>
    </xf>
    <xf numFmtId="0" fontId="247" fillId="104" borderId="254" xfId="2606" applyFont="1" applyFill="1" applyBorder="1" applyAlignment="1">
      <alignment horizontal="left" wrapText="1"/>
    </xf>
    <xf numFmtId="43" fontId="247" fillId="104" borderId="254" xfId="2606" applyNumberFormat="1" applyFont="1" applyFill="1" applyBorder="1" applyAlignment="1">
      <alignment horizontal="center" wrapText="1"/>
    </xf>
    <xf numFmtId="43" fontId="247" fillId="104" borderId="164" xfId="2606" applyNumberFormat="1" applyFont="1" applyFill="1" applyBorder="1" applyAlignment="1">
      <alignment horizontal="center" wrapText="1"/>
    </xf>
    <xf numFmtId="43" fontId="247" fillId="104" borderId="254" xfId="2606" applyNumberFormat="1" applyFont="1" applyFill="1" applyBorder="1" applyAlignment="1">
      <alignment horizontal="center"/>
    </xf>
    <xf numFmtId="0" fontId="248" fillId="78" borderId="186" xfId="42848" applyFont="1" applyFill="1" applyBorder="1" applyAlignment="1">
      <alignment horizontal="center" vertical="center"/>
    </xf>
    <xf numFmtId="0" fontId="248" fillId="78" borderId="187" xfId="42849" applyFont="1" applyFill="1" applyBorder="1" applyAlignment="1">
      <alignment horizontal="center" vertical="center"/>
    </xf>
    <xf numFmtId="0" fontId="248" fillId="78" borderId="187" xfId="42849" applyFont="1" applyFill="1" applyBorder="1" applyAlignment="1">
      <alignment horizontal="left" vertical="center"/>
    </xf>
    <xf numFmtId="41" fontId="248" fillId="78" borderId="187" xfId="42849" applyNumberFormat="1" applyFont="1" applyFill="1" applyBorder="1" applyAlignment="1">
      <alignment horizontal="center" vertical="center"/>
    </xf>
    <xf numFmtId="14" fontId="248" fillId="78" borderId="187" xfId="42849" applyNumberFormat="1" applyFont="1" applyFill="1" applyBorder="1" applyAlignment="1">
      <alignment horizontal="left" vertical="center"/>
    </xf>
    <xf numFmtId="43" fontId="248" fillId="78" borderId="188" xfId="42849" applyNumberFormat="1" applyFont="1" applyFill="1" applyBorder="1" applyAlignment="1">
      <alignment horizontal="center" vertical="center"/>
    </xf>
    <xf numFmtId="43" fontId="248" fillId="0" borderId="189" xfId="42849" applyNumberFormat="1" applyFont="1" applyBorder="1" applyAlignment="1">
      <alignment horizontal="center" vertical="center"/>
    </xf>
    <xf numFmtId="165" fontId="248" fillId="0" borderId="187" xfId="42848" applyNumberFormat="1" applyFont="1" applyBorder="1" applyAlignment="1">
      <alignment horizontal="right" vertical="center"/>
    </xf>
    <xf numFmtId="165" fontId="248" fillId="78" borderId="187" xfId="42848" applyNumberFormat="1" applyFont="1" applyFill="1" applyBorder="1" applyAlignment="1">
      <alignment horizontal="center" vertical="center"/>
    </xf>
    <xf numFmtId="43" fontId="248" fillId="0" borderId="187" xfId="800" applyFont="1" applyFill="1" applyBorder="1" applyAlignment="1">
      <alignment horizontal="right" vertical="center"/>
    </xf>
    <xf numFmtId="43" fontId="249" fillId="0" borderId="190" xfId="42848" applyNumberFormat="1" applyFont="1" applyBorder="1" applyAlignment="1">
      <alignment horizontal="right" vertical="center"/>
    </xf>
    <xf numFmtId="165" fontId="248" fillId="0" borderId="191" xfId="42849" applyNumberFormat="1" applyFont="1" applyBorder="1" applyAlignment="1">
      <alignment horizontal="left" vertical="center"/>
    </xf>
    <xf numFmtId="10" fontId="248" fillId="0" borderId="187" xfId="1992" applyNumberFormat="1" applyFont="1" applyFill="1" applyBorder="1" applyAlignment="1">
      <alignment horizontal="center" vertical="center"/>
    </xf>
    <xf numFmtId="165" fontId="248" fillId="0" borderId="187" xfId="42849" applyNumberFormat="1" applyFont="1" applyBorder="1" applyAlignment="1">
      <alignment horizontal="left" vertical="center"/>
    </xf>
    <xf numFmtId="43" fontId="248" fillId="78" borderId="187" xfId="42849" applyNumberFormat="1" applyFont="1" applyFill="1" applyBorder="1" applyAlignment="1">
      <alignment horizontal="left" vertical="center"/>
    </xf>
    <xf numFmtId="0" fontId="242" fillId="0" borderId="0" xfId="2606" applyFont="1" applyAlignment="1">
      <alignment vertical="center"/>
    </xf>
    <xf numFmtId="0" fontId="248" fillId="78" borderId="200" xfId="42848" applyFont="1" applyFill="1" applyBorder="1" applyAlignment="1">
      <alignment horizontal="center" vertical="center"/>
    </xf>
    <xf numFmtId="0" fontId="248" fillId="78" borderId="201" xfId="42849" applyFont="1" applyFill="1" applyBorder="1" applyAlignment="1">
      <alignment horizontal="center" vertical="center"/>
    </xf>
    <xf numFmtId="0" fontId="248" fillId="78" borderId="201" xfId="42849" applyFont="1" applyFill="1" applyBorder="1" applyAlignment="1">
      <alignment horizontal="left" vertical="center"/>
    </xf>
    <xf numFmtId="41" fontId="248" fillId="78" borderId="201" xfId="42849" applyNumberFormat="1" applyFont="1" applyFill="1" applyBorder="1" applyAlignment="1">
      <alignment horizontal="center" vertical="center"/>
    </xf>
    <xf numFmtId="14" fontId="248" fillId="78" borderId="201" xfId="42849" applyNumberFormat="1" applyFont="1" applyFill="1" applyBorder="1" applyAlignment="1">
      <alignment horizontal="left" vertical="center"/>
    </xf>
    <xf numFmtId="43" fontId="248" fillId="78" borderId="202" xfId="42849" applyNumberFormat="1" applyFont="1" applyFill="1" applyBorder="1" applyAlignment="1">
      <alignment horizontal="center" vertical="center"/>
    </xf>
    <xf numFmtId="43" fontId="248" fillId="0" borderId="203" xfId="42849" applyNumberFormat="1" applyFont="1" applyBorder="1" applyAlignment="1">
      <alignment horizontal="center" vertical="center"/>
    </xf>
    <xf numFmtId="165" fontId="248" fillId="0" borderId="201" xfId="42848" applyNumberFormat="1" applyFont="1" applyBorder="1" applyAlignment="1">
      <alignment horizontal="right" vertical="center"/>
    </xf>
    <xf numFmtId="165" fontId="248" fillId="78" borderId="201" xfId="42848" applyNumberFormat="1" applyFont="1" applyFill="1" applyBorder="1" applyAlignment="1">
      <alignment horizontal="center" vertical="center"/>
    </xf>
    <xf numFmtId="43" fontId="248" fillId="0" borderId="201" xfId="800" applyFont="1" applyFill="1" applyBorder="1" applyAlignment="1">
      <alignment horizontal="right" vertical="center"/>
    </xf>
    <xf numFmtId="43" fontId="249" fillId="0" borderId="204" xfId="42848" applyNumberFormat="1" applyFont="1" applyBorder="1" applyAlignment="1">
      <alignment horizontal="right" vertical="center"/>
    </xf>
    <xf numFmtId="165" fontId="248" fillId="0" borderId="205" xfId="42849" applyNumberFormat="1" applyFont="1" applyBorder="1" applyAlignment="1">
      <alignment horizontal="left" vertical="center"/>
    </xf>
    <xf numFmtId="10" fontId="248" fillId="0" borderId="201" xfId="1992" applyNumberFormat="1" applyFont="1" applyFill="1" applyBorder="1" applyAlignment="1">
      <alignment horizontal="center" vertical="center"/>
    </xf>
    <xf numFmtId="165" fontId="248" fillId="0" borderId="201" xfId="42849" applyNumberFormat="1" applyFont="1" applyBorder="1" applyAlignment="1">
      <alignment horizontal="left" vertical="center"/>
    </xf>
    <xf numFmtId="43" fontId="248" fillId="78" borderId="201" xfId="42849" applyNumberFormat="1" applyFont="1" applyFill="1" applyBorder="1" applyAlignment="1">
      <alignment horizontal="left" vertical="center"/>
    </xf>
    <xf numFmtId="41" fontId="248" fillId="78" borderId="201" xfId="42849" applyNumberFormat="1" applyFont="1" applyFill="1" applyBorder="1" applyAlignment="1">
      <alignment horizontal="right" vertical="center"/>
    </xf>
    <xf numFmtId="43" fontId="249" fillId="78" borderId="203" xfId="42849" applyNumberFormat="1" applyFont="1" applyFill="1" applyBorder="1" applyAlignment="1">
      <alignment horizontal="center" vertical="center"/>
    </xf>
    <xf numFmtId="0" fontId="248" fillId="0" borderId="45" xfId="42848" applyFont="1" applyBorder="1" applyAlignment="1">
      <alignment horizontal="center" vertical="center"/>
    </xf>
    <xf numFmtId="0" fontId="248" fillId="0" borderId="45" xfId="42850" applyFont="1" applyBorder="1" applyAlignment="1">
      <alignment horizontal="center" vertical="center"/>
    </xf>
    <xf numFmtId="0" fontId="248" fillId="0" borderId="45" xfId="42851" applyFont="1" applyBorder="1" applyAlignment="1">
      <alignment horizontal="center" vertical="center"/>
    </xf>
    <xf numFmtId="0" fontId="249" fillId="0" borderId="45" xfId="42848" applyFont="1" applyBorder="1" applyAlignment="1">
      <alignment horizontal="center" vertical="center"/>
    </xf>
    <xf numFmtId="10" fontId="249" fillId="0" borderId="0" xfId="1992" applyNumberFormat="1" applyFont="1" applyFill="1" applyBorder="1" applyAlignment="1">
      <alignment horizontal="center" vertical="center"/>
    </xf>
    <xf numFmtId="43" fontId="249" fillId="0" borderId="0" xfId="800" applyFont="1" applyFill="1" applyBorder="1" applyAlignment="1">
      <alignment horizontal="right" vertical="center"/>
    </xf>
    <xf numFmtId="10" fontId="248" fillId="0" borderId="1" xfId="1992" applyNumberFormat="1" applyFont="1" applyFill="1" applyBorder="1" applyAlignment="1">
      <alignment horizontal="center" vertical="center"/>
    </xf>
    <xf numFmtId="43" fontId="248" fillId="0" borderId="1" xfId="800" applyFont="1" applyFill="1" applyBorder="1" applyAlignment="1">
      <alignment horizontal="right" vertical="center"/>
    </xf>
    <xf numFmtId="0" fontId="248" fillId="0" borderId="49" xfId="42848" applyFont="1" applyBorder="1" applyAlignment="1">
      <alignment horizontal="center" vertical="center"/>
    </xf>
    <xf numFmtId="10" fontId="249" fillId="0" borderId="22" xfId="1992" applyNumberFormat="1" applyFont="1" applyFill="1" applyBorder="1" applyAlignment="1">
      <alignment horizontal="center" vertical="center"/>
    </xf>
    <xf numFmtId="43" fontId="249" fillId="0" borderId="22" xfId="800" applyFont="1" applyFill="1" applyBorder="1" applyAlignment="1">
      <alignment horizontal="center" vertical="center"/>
    </xf>
    <xf numFmtId="43" fontId="246" fillId="0" borderId="22" xfId="2606" applyNumberFormat="1" applyFont="1" applyBorder="1" applyAlignment="1">
      <alignment vertical="center"/>
    </xf>
    <xf numFmtId="43" fontId="249" fillId="0" borderId="22" xfId="800" applyFont="1" applyFill="1" applyBorder="1" applyAlignment="1">
      <alignment horizontal="right" vertical="center"/>
    </xf>
    <xf numFmtId="43" fontId="248" fillId="0" borderId="22" xfId="42848" applyNumberFormat="1" applyFont="1" applyBorder="1" applyAlignment="1">
      <alignment horizontal="right" vertical="center"/>
    </xf>
    <xf numFmtId="0" fontId="242" fillId="0" borderId="0" xfId="2606" quotePrefix="1" applyFont="1" applyAlignment="1">
      <alignment horizontal="center"/>
    </xf>
    <xf numFmtId="41" fontId="248" fillId="0" borderId="1" xfId="42849" applyNumberFormat="1" applyFont="1" applyBorder="1" applyAlignment="1">
      <alignment horizontal="right" vertical="center"/>
    </xf>
    <xf numFmtId="43" fontId="249" fillId="0" borderId="1" xfId="42849" applyNumberFormat="1" applyFont="1" applyBorder="1" applyAlignment="1">
      <alignment horizontal="center" vertical="center"/>
    </xf>
    <xf numFmtId="41" fontId="248" fillId="0" borderId="1" xfId="42849" applyNumberFormat="1" applyFont="1" applyBorder="1" applyAlignment="1">
      <alignment horizontal="center" vertical="center"/>
    </xf>
    <xf numFmtId="165" fontId="248" fillId="0" borderId="1" xfId="42849" applyNumberFormat="1" applyFont="1" applyBorder="1" applyAlignment="1">
      <alignment horizontal="right" vertical="center"/>
    </xf>
    <xf numFmtId="0" fontId="249" fillId="0" borderId="22" xfId="42849" applyFont="1" applyBorder="1" applyAlignment="1">
      <alignment horizontal="right" vertical="center"/>
    </xf>
    <xf numFmtId="0" fontId="249" fillId="0" borderId="22" xfId="42849" applyFont="1" applyBorder="1" applyAlignment="1">
      <alignment horizontal="left" vertical="center"/>
    </xf>
    <xf numFmtId="41" fontId="249" fillId="0" borderId="22" xfId="42849" applyNumberFormat="1" applyFont="1" applyBorder="1" applyAlignment="1">
      <alignment horizontal="right" vertical="center"/>
    </xf>
    <xf numFmtId="43" fontId="249" fillId="0" borderId="22" xfId="42849" applyNumberFormat="1" applyFont="1" applyBorder="1" applyAlignment="1">
      <alignment horizontal="center" vertical="center"/>
    </xf>
    <xf numFmtId="41" fontId="249" fillId="0" borderId="22" xfId="42849" applyNumberFormat="1" applyFont="1" applyBorder="1" applyAlignment="1">
      <alignment horizontal="center" vertical="center"/>
    </xf>
    <xf numFmtId="43" fontId="249" fillId="0" borderId="22" xfId="42849" applyNumberFormat="1" applyFont="1" applyBorder="1" applyAlignment="1">
      <alignment horizontal="right" vertical="center"/>
    </xf>
    <xf numFmtId="165" fontId="248" fillId="0" borderId="22" xfId="42849" applyNumberFormat="1" applyFont="1" applyBorder="1" applyAlignment="1">
      <alignment horizontal="right" vertical="center"/>
    </xf>
    <xf numFmtId="43" fontId="247" fillId="104" borderId="48" xfId="2606" applyNumberFormat="1" applyFont="1" applyFill="1" applyBorder="1" applyAlignment="1">
      <alignment horizontal="center" wrapText="1"/>
    </xf>
    <xf numFmtId="43" fontId="248" fillId="78" borderId="192" xfId="42849" applyNumberFormat="1" applyFont="1" applyFill="1" applyBorder="1" applyAlignment="1">
      <alignment horizontal="left" vertical="center"/>
    </xf>
    <xf numFmtId="43" fontId="248" fillId="78" borderId="206" xfId="42849" applyNumberFormat="1" applyFont="1" applyFill="1" applyBorder="1" applyAlignment="1">
      <alignment horizontal="left" vertical="center"/>
    </xf>
    <xf numFmtId="0" fontId="248" fillId="0" borderId="0" xfId="42848" applyFont="1" applyAlignment="1">
      <alignment horizontal="left" vertical="center"/>
    </xf>
    <xf numFmtId="41" fontId="248" fillId="0" borderId="0" xfId="42848" applyNumberFormat="1" applyFont="1" applyAlignment="1">
      <alignment horizontal="right" vertical="center"/>
    </xf>
    <xf numFmtId="165" fontId="248" fillId="0" borderId="0" xfId="42848" applyNumberFormat="1" applyFont="1" applyAlignment="1">
      <alignment horizontal="right" vertical="center"/>
    </xf>
    <xf numFmtId="43" fontId="248" fillId="0" borderId="0" xfId="42848" applyNumberFormat="1" applyFont="1" applyAlignment="1">
      <alignment horizontal="right" vertical="center"/>
    </xf>
    <xf numFmtId="43" fontId="248" fillId="0" borderId="46" xfId="42848" applyNumberFormat="1" applyFont="1" applyBorder="1" applyAlignment="1">
      <alignment horizontal="right" vertical="center"/>
    </xf>
    <xf numFmtId="0" fontId="248" fillId="0" borderId="0" xfId="42850" applyFont="1" applyAlignment="1">
      <alignment horizontal="left" vertical="center"/>
    </xf>
    <xf numFmtId="41" fontId="248" fillId="0" borderId="0" xfId="42850" applyNumberFormat="1" applyFont="1" applyAlignment="1">
      <alignment horizontal="right" vertical="center"/>
    </xf>
    <xf numFmtId="43" fontId="248" fillId="0" borderId="0" xfId="42850" applyNumberFormat="1" applyFont="1" applyAlignment="1">
      <alignment horizontal="right" vertical="center"/>
    </xf>
    <xf numFmtId="43" fontId="248" fillId="0" borderId="46" xfId="42850" applyNumberFormat="1" applyFont="1" applyBorder="1" applyAlignment="1">
      <alignment horizontal="right" vertical="center"/>
    </xf>
    <xf numFmtId="0" fontId="248" fillId="0" borderId="0" xfId="42851" applyFont="1" applyAlignment="1">
      <alignment horizontal="left" vertical="center"/>
    </xf>
    <xf numFmtId="41" fontId="248" fillId="0" borderId="0" xfId="42851" applyNumberFormat="1" applyFont="1" applyAlignment="1">
      <alignment horizontal="right" vertical="center"/>
    </xf>
    <xf numFmtId="43" fontId="248" fillId="0" borderId="0" xfId="42851" applyNumberFormat="1" applyFont="1" applyAlignment="1">
      <alignment horizontal="right" vertical="center"/>
    </xf>
    <xf numFmtId="43" fontId="248" fillId="0" borderId="46" xfId="42851" applyNumberFormat="1" applyFont="1" applyBorder="1" applyAlignment="1">
      <alignment horizontal="right" vertical="center"/>
    </xf>
    <xf numFmtId="0" fontId="249" fillId="0" borderId="0" xfId="42848" applyFont="1" applyAlignment="1">
      <alignment horizontal="left" vertical="center"/>
    </xf>
    <xf numFmtId="41" fontId="248" fillId="0" borderId="0" xfId="42848" applyNumberFormat="1" applyFont="1" applyAlignment="1">
      <alignment horizontal="left" vertical="center"/>
    </xf>
    <xf numFmtId="43" fontId="248" fillId="0" borderId="0" xfId="42848" applyNumberFormat="1" applyFont="1" applyAlignment="1">
      <alignment horizontal="left" vertical="center"/>
    </xf>
    <xf numFmtId="43" fontId="248" fillId="0" borderId="46" xfId="42848" applyNumberFormat="1" applyFont="1" applyBorder="1" applyAlignment="1">
      <alignment horizontal="left" vertical="center"/>
    </xf>
    <xf numFmtId="0" fontId="249" fillId="0" borderId="0" xfId="42849" applyFont="1" applyAlignment="1">
      <alignment horizontal="left" vertical="center"/>
    </xf>
    <xf numFmtId="0" fontId="248" fillId="0" borderId="0" xfId="42849" applyFont="1" applyAlignment="1">
      <alignment horizontal="left" vertical="center"/>
    </xf>
    <xf numFmtId="41" fontId="248" fillId="0" borderId="0" xfId="42849" applyNumberFormat="1" applyFont="1" applyAlignment="1">
      <alignment horizontal="left" vertical="center"/>
    </xf>
    <xf numFmtId="43" fontId="248" fillId="0" borderId="0" xfId="42849" applyNumberFormat="1" applyFont="1" applyAlignment="1">
      <alignment horizontal="left" vertical="center"/>
    </xf>
    <xf numFmtId="41" fontId="249" fillId="0" borderId="0" xfId="42849" applyNumberFormat="1" applyFont="1" applyAlignment="1">
      <alignment horizontal="right" vertical="center"/>
    </xf>
    <xf numFmtId="43" fontId="249" fillId="0" borderId="0" xfId="42849" applyNumberFormat="1" applyFont="1" applyAlignment="1">
      <alignment horizontal="center" vertical="center"/>
    </xf>
    <xf numFmtId="41" fontId="249" fillId="0" borderId="0" xfId="42849" applyNumberFormat="1" applyFont="1" applyAlignment="1">
      <alignment horizontal="center" vertical="center"/>
    </xf>
    <xf numFmtId="43" fontId="246" fillId="0" borderId="0" xfId="2606" applyNumberFormat="1" applyFont="1" applyAlignment="1">
      <alignment vertical="center"/>
    </xf>
    <xf numFmtId="165" fontId="248" fillId="0" borderId="0" xfId="42849" applyNumberFormat="1" applyFont="1" applyAlignment="1">
      <alignment horizontal="right" vertical="center"/>
    </xf>
    <xf numFmtId="43" fontId="248" fillId="0" borderId="0" xfId="42849" applyNumberFormat="1" applyFont="1" applyAlignment="1">
      <alignment horizontal="right" vertical="center"/>
    </xf>
    <xf numFmtId="43" fontId="248" fillId="0" borderId="50" xfId="42848" applyNumberFormat="1" applyFont="1" applyBorder="1" applyAlignment="1">
      <alignment horizontal="right" vertical="center"/>
    </xf>
    <xf numFmtId="14" fontId="212" fillId="104" borderId="83" xfId="2606" applyNumberFormat="1" applyFont="1" applyFill="1" applyBorder="1" applyAlignment="1">
      <alignment horizontal="center" wrapText="1"/>
    </xf>
    <xf numFmtId="264" fontId="221" fillId="78" borderId="129" xfId="0" applyNumberFormat="1" applyFont="1" applyFill="1" applyBorder="1" applyAlignment="1" applyProtection="1">
      <alignment horizontal="center" vertical="center"/>
      <protection locked="0"/>
    </xf>
    <xf numFmtId="10" fontId="221" fillId="0" borderId="224" xfId="1992" applyNumberFormat="1" applyFont="1" applyFill="1" applyBorder="1" applyAlignment="1">
      <alignment horizontal="center"/>
    </xf>
    <xf numFmtId="10" fontId="221" fillId="0" borderId="225" xfId="1992" applyNumberFormat="1" applyFont="1" applyFill="1" applyBorder="1" applyAlignment="1">
      <alignment horizontal="center"/>
    </xf>
    <xf numFmtId="182" fontId="221" fillId="104" borderId="230" xfId="0" applyNumberFormat="1" applyFont="1" applyFill="1" applyBorder="1" applyAlignment="1">
      <alignment horizontal="center"/>
    </xf>
    <xf numFmtId="182" fontId="221" fillId="104" borderId="231" xfId="0" applyNumberFormat="1" applyFont="1" applyFill="1" applyBorder="1" applyAlignment="1">
      <alignment horizontal="center"/>
    </xf>
    <xf numFmtId="182" fontId="221" fillId="104" borderId="233" xfId="0" applyNumberFormat="1" applyFont="1" applyFill="1" applyBorder="1" applyAlignment="1">
      <alignment horizontal="center"/>
    </xf>
    <xf numFmtId="182" fontId="221" fillId="104" borderId="234" xfId="0" applyNumberFormat="1" applyFont="1" applyFill="1" applyBorder="1" applyAlignment="1">
      <alignment horizontal="center"/>
    </xf>
    <xf numFmtId="0" fontId="221" fillId="78" borderId="94" xfId="0" applyFont="1" applyFill="1" applyBorder="1" applyAlignment="1" applyProtection="1">
      <alignment horizontal="left" vertical="center" wrapText="1"/>
      <protection locked="0"/>
    </xf>
    <xf numFmtId="0" fontId="221" fillId="78" borderId="96" xfId="0" applyFont="1" applyFill="1" applyBorder="1" applyAlignment="1" applyProtection="1">
      <alignment horizontal="left" vertical="center" wrapText="1"/>
      <protection locked="0"/>
    </xf>
    <xf numFmtId="0" fontId="211" fillId="78" borderId="177" xfId="0" applyFont="1" applyFill="1" applyBorder="1" applyAlignment="1">
      <alignment horizontal="left" vertical="top" wrapText="1"/>
    </xf>
    <xf numFmtId="0" fontId="211" fillId="78" borderId="116" xfId="0" applyFont="1" applyFill="1" applyBorder="1" applyAlignment="1">
      <alignment horizontal="left" vertical="top" wrapText="1"/>
    </xf>
    <xf numFmtId="0" fontId="211" fillId="78" borderId="178" xfId="0" applyFont="1" applyFill="1" applyBorder="1" applyAlignment="1">
      <alignment horizontal="left" vertical="top" wrapText="1"/>
    </xf>
    <xf numFmtId="0" fontId="211" fillId="78" borderId="179" xfId="0" applyFont="1" applyFill="1" applyBorder="1" applyAlignment="1">
      <alignment horizontal="left" vertical="top" wrapText="1"/>
    </xf>
    <xf numFmtId="0" fontId="211" fillId="78" borderId="0" xfId="0" applyFont="1" applyFill="1" applyAlignment="1">
      <alignment horizontal="left" vertical="top" wrapText="1"/>
    </xf>
    <xf numFmtId="0" fontId="211" fillId="78" borderId="98" xfId="0" applyFont="1" applyFill="1" applyBorder="1" applyAlignment="1">
      <alignment horizontal="left" vertical="top" wrapText="1"/>
    </xf>
    <xf numFmtId="0" fontId="211" fillId="78" borderId="180" xfId="0" applyFont="1" applyFill="1" applyBorder="1" applyAlignment="1">
      <alignment horizontal="left" vertical="top" wrapText="1"/>
    </xf>
    <xf numFmtId="0" fontId="211" fillId="78" borderId="119" xfId="0" applyFont="1" applyFill="1" applyBorder="1" applyAlignment="1">
      <alignment horizontal="left" vertical="top" wrapText="1"/>
    </xf>
    <xf numFmtId="0" fontId="211" fillId="78" borderId="99" xfId="0" applyFont="1" applyFill="1" applyBorder="1" applyAlignment="1">
      <alignment horizontal="left" vertical="top" wrapText="1"/>
    </xf>
  </cellXfs>
  <cellStyles count="42852">
    <cellStyle name="_x000a_386grabber=M" xfId="40852" xr:uid="{00000000-0005-0000-0000-000001000000}"/>
    <cellStyle name="_Comma" xfId="40871" xr:uid="{00000000-0005-0000-0000-000014000000}"/>
    <cellStyle name="_Currency" xfId="40872" xr:uid="{00000000-0005-0000-0000-000015000000}"/>
    <cellStyle name="_Currency_MobilTel Matav model 18 June 2003 v1 NEW Emilie" xfId="40873" xr:uid="{00000000-0005-0000-0000-000016000000}"/>
    <cellStyle name="_Currency_WACC Analysis" xfId="40874" xr:uid="{00000000-0005-0000-0000-000017000000}"/>
    <cellStyle name="_CurrencySpace" xfId="40875" xr:uid="{00000000-0005-0000-0000-000018000000}"/>
    <cellStyle name="_Multiple" xfId="40876" xr:uid="{00000000-0005-0000-0000-000019000000}"/>
    <cellStyle name="_Multiple_MobilTel Matav model 18 June 2003 v1 NEW Emilie" xfId="40877" xr:uid="{00000000-0005-0000-0000-00001A000000}"/>
    <cellStyle name="_Multiple_WACC Analysis" xfId="40878" xr:uid="{00000000-0005-0000-0000-00001B000000}"/>
    <cellStyle name="_MultipleSpace" xfId="40879" xr:uid="{00000000-0005-0000-0000-00001C000000}"/>
    <cellStyle name="_MultipleSpace_MobilTel Matav model 18 June 2003 v1 NEW Emilie" xfId="40880" xr:uid="{00000000-0005-0000-0000-00001D000000}"/>
    <cellStyle name="_MultipleSpace_WACC Analysis" xfId="40881" xr:uid="{00000000-0005-0000-0000-00001E000000}"/>
    <cellStyle name="_Percent" xfId="40882" xr:uid="{00000000-0005-0000-0000-00001F000000}"/>
    <cellStyle name="_Percent_MobilTel Matav model 18 June 2003 v1 NEW Emilie" xfId="40883" xr:uid="{00000000-0005-0000-0000-000020000000}"/>
    <cellStyle name="_Percent_WACC Analysis" xfId="40884" xr:uid="{00000000-0005-0000-0000-000021000000}"/>
    <cellStyle name="_PercentSpace" xfId="40885" xr:uid="{00000000-0005-0000-0000-000022000000}"/>
    <cellStyle name="_PercentSpace_MobilTel Matav model 18 June 2003 v1 NEW Emilie" xfId="40886" xr:uid="{00000000-0005-0000-0000-000023000000}"/>
    <cellStyle name="_PercentSpace_WACC Analysis" xfId="40887" xr:uid="{00000000-0005-0000-0000-000024000000}"/>
    <cellStyle name="-" xfId="40851" xr:uid="{00000000-0005-0000-0000-000000000000}"/>
    <cellStyle name="’Ê‰Ý [0.00]_GE 3 MINIMUM" xfId="40888" xr:uid="{00000000-0005-0000-0000-000025000000}"/>
    <cellStyle name="’Ê‰Ý_GE 3 MINIMUM" xfId="40889" xr:uid="{00000000-0005-0000-0000-000026000000}"/>
    <cellStyle name="%" xfId="40856" xr:uid="{00000000-0005-0000-0000-000005000000}"/>
    <cellStyle name="%_4S Exuma IM 01 23 2008 condo-hotel" xfId="40857" xr:uid="{00000000-0005-0000-0000-000006000000}"/>
    <cellStyle name="%_Gencom - Philadelphia Hotel  Residential Valuation_8-27-09_Spencer" xfId="40858" xr:uid="{00000000-0005-0000-0000-000007000000}"/>
    <cellStyle name="%_Gencom - Philadelphia Hotel  Residential Valuation_8-27-09_Spencer_GL" xfId="40859" xr:uid="{00000000-0005-0000-0000-000008000000}"/>
    <cellStyle name="%_Gencom - Philadelphia Hotel  Residential Valuation_8-27-09_Spencer_modified" xfId="40860" xr:uid="{00000000-0005-0000-0000-000009000000}"/>
    <cellStyle name="%_Gencom - Philadelphia Hotel  Residential Valuation_8-27-09_Spencer_modified2" xfId="40861" xr:uid="{00000000-0005-0000-0000-00000A000000}"/>
    <cellStyle name="%_Philadelphia Hotel  Resi Valuation_MezzCo Proposal_5 year Sellout_12-8-09_Craig Proposal - Scenario 2 (3)" xfId="40862" xr:uid="{00000000-0005-0000-0000-00000B000000}"/>
    <cellStyle name="%_Philadelphia Residential Valuation_Arden" xfId="40863" xr:uid="{00000000-0005-0000-0000-00000C000000}"/>
    <cellStyle name="%_Philadelphia Residential Valuation_Arden_1207" xfId="40864" xr:uid="{00000000-0005-0000-0000-00000D000000}"/>
    <cellStyle name="%_Philadelphia Residential Valuation_Arden_1207_updated" xfId="40865" xr:uid="{00000000-0005-0000-0000-00000E000000}"/>
    <cellStyle name="%_Philadelphia Residential Valuation_Arden_1214-1" xfId="40866" xr:uid="{00000000-0005-0000-0000-00000F000000}"/>
    <cellStyle name="%_Philadelphia Residential Valuation_draft 3" xfId="40867" xr:uid="{00000000-0005-0000-0000-000010000000}"/>
    <cellStyle name="%0" xfId="40868" xr:uid="{00000000-0005-0000-0000-000011000000}"/>
    <cellStyle name="%1" xfId="40869" xr:uid="{00000000-0005-0000-0000-000012000000}"/>
    <cellStyle name="%2" xfId="40870" xr:uid="{00000000-0005-0000-0000-000013000000}"/>
    <cellStyle name="•W_GE 3 MINIMUM" xfId="40896" xr:uid="{00000000-0005-0000-0000-00002F000000}"/>
    <cellStyle name="•W€_GE 3 MINIMUM" xfId="40895" xr:uid="{00000000-0005-0000-0000-00002E000000}"/>
    <cellStyle name="$0" xfId="40853" xr:uid="{00000000-0005-0000-0000-000002000000}"/>
    <cellStyle name="$1" xfId="40854" xr:uid="{00000000-0005-0000-0000-000003000000}"/>
    <cellStyle name="$2" xfId="40855" xr:uid="{00000000-0005-0000-0000-000004000000}"/>
    <cellStyle name="£ BP" xfId="1" xr:uid="{00000000-0005-0000-0000-000027000000}"/>
    <cellStyle name="£ Rounded" xfId="40890" xr:uid="{00000000-0005-0000-0000-000028000000}"/>
    <cellStyle name="£ Standard" xfId="40891" xr:uid="{00000000-0005-0000-0000-000029000000}"/>
    <cellStyle name="£0" xfId="40892" xr:uid="{00000000-0005-0000-0000-00002A000000}"/>
    <cellStyle name="£1" xfId="40893" xr:uid="{00000000-0005-0000-0000-00002B000000}"/>
    <cellStyle name="£2" xfId="40894" xr:uid="{00000000-0005-0000-0000-00002C000000}"/>
    <cellStyle name="¥ JY" xfId="2" xr:uid="{00000000-0005-0000-0000-00002D000000}"/>
    <cellStyle name="0" xfId="40897" xr:uid="{00000000-0005-0000-0000-000030000000}"/>
    <cellStyle name="0_4S Exuma IM 01 23 2008 condo-hotel" xfId="40904" xr:uid="{00000000-0005-0000-0000-000037000000}"/>
    <cellStyle name="0_Book3" xfId="40905" xr:uid="{00000000-0005-0000-0000-000038000000}"/>
    <cellStyle name="0_Book3_4S Exuma IM 01 23 2008 condo-hotel" xfId="40906" xr:uid="{00000000-0005-0000-0000-000039000000}"/>
    <cellStyle name="0_Book3_Gencom - Philadelphia Hotel  Residential Valuation_8-27-09_Spencer" xfId="40907" xr:uid="{00000000-0005-0000-0000-00003A000000}"/>
    <cellStyle name="0_Book3_Gencom - Philadelphia Hotel  Residential Valuation_8-27-09_Spencer_GL" xfId="40908" xr:uid="{00000000-0005-0000-0000-00003B000000}"/>
    <cellStyle name="0_Book3_Gencom - Philadelphia Hotel  Residential Valuation_8-27-09_Spencer_modified" xfId="40909" xr:uid="{00000000-0005-0000-0000-00003C000000}"/>
    <cellStyle name="0_Book3_Gencom - Philadelphia Hotel  Residential Valuation_8-27-09_Spencer_modified2" xfId="40910" xr:uid="{00000000-0005-0000-0000-00003D000000}"/>
    <cellStyle name="0_Book3_Philadelphia Residential Valuation_Arden_1207" xfId="40911" xr:uid="{00000000-0005-0000-0000-00003E000000}"/>
    <cellStyle name="0_Book3_Philadelphia Residential Valuation_draft 3" xfId="40912" xr:uid="{00000000-0005-0000-0000-00003F000000}"/>
    <cellStyle name="0_Bullet Consolidated 19 Nov 2003 v6" xfId="40913" xr:uid="{00000000-0005-0000-0000-000040000000}"/>
    <cellStyle name="0_Gencom - Philadelphia Hotel  Residential Valuation_8-27-09_Spencer" xfId="40914" xr:uid="{00000000-0005-0000-0000-000041000000}"/>
    <cellStyle name="0_Gencom - Philadelphia Hotel  Residential Valuation_8-27-09_Spencer_GL" xfId="40915" xr:uid="{00000000-0005-0000-0000-000042000000}"/>
    <cellStyle name="0_Gencom - Philadelphia Hotel  Residential Valuation_8-27-09_Spencer_modified" xfId="40916" xr:uid="{00000000-0005-0000-0000-000043000000}"/>
    <cellStyle name="0_Gencom - Philadelphia Hotel  Residential Valuation_8-27-09_Spencer_modified2" xfId="40917" xr:uid="{00000000-0005-0000-0000-000044000000}"/>
    <cellStyle name="0_Philadelphia Residential Valuation_Arden_1207" xfId="40918" xr:uid="{00000000-0005-0000-0000-000045000000}"/>
    <cellStyle name="0_Philadelphia Residential Valuation_draft 3" xfId="40919" xr:uid="{00000000-0005-0000-0000-000046000000}"/>
    <cellStyle name="0_Proforma Model 100701 v.5" xfId="40920" xr:uid="{00000000-0005-0000-0000-000047000000}"/>
    <cellStyle name="0_Proforma Model 100701 v.5_4S Exuma IM 01 23 2008 condo-hotel" xfId="40921" xr:uid="{00000000-0005-0000-0000-000048000000}"/>
    <cellStyle name="0_Proforma Model 100701 v.5_Gencom - Philadelphia Hotel  Residential Valuation_8-27-09_Spencer" xfId="40922" xr:uid="{00000000-0005-0000-0000-000049000000}"/>
    <cellStyle name="0_Proforma Model 100701 v.5_Gencom - Philadelphia Hotel  Residential Valuation_8-27-09_Spencer_GL" xfId="40923" xr:uid="{00000000-0005-0000-0000-00004A000000}"/>
    <cellStyle name="0_Proforma Model 100701 v.5_Gencom - Philadelphia Hotel  Residential Valuation_8-27-09_Spencer_modified" xfId="40924" xr:uid="{00000000-0005-0000-0000-00004B000000}"/>
    <cellStyle name="0_Proforma Model 100701 v.5_Gencom - Philadelphia Hotel  Residential Valuation_8-27-09_Spencer_modified2" xfId="40925" xr:uid="{00000000-0005-0000-0000-00004C000000}"/>
    <cellStyle name="0_Proforma Model 100701 v.5_Philadelphia Residential Valuation_Arden_1207" xfId="40926" xr:uid="{00000000-0005-0000-0000-00004D000000}"/>
    <cellStyle name="0_Proforma Model 100701 v.5_Philadelphia Residential Valuation_draft 3" xfId="40927" xr:uid="{00000000-0005-0000-0000-00004E000000}"/>
    <cellStyle name="0_Simplified Seine Unimin 16 July" xfId="40928" xr:uid="{00000000-0005-0000-0000-00004F000000}"/>
    <cellStyle name="0_Simplified Seine Unimin 16 July_4S Exuma IM 01 23 2008 condo-hotel" xfId="40929" xr:uid="{00000000-0005-0000-0000-000050000000}"/>
    <cellStyle name="0_Simplified Seine Unimin 16 July_Gencom - Philadelphia Hotel  Residential Valuation_8-27-09_Spencer" xfId="40930" xr:uid="{00000000-0005-0000-0000-000051000000}"/>
    <cellStyle name="0_Simplified Seine Unimin 16 July_Gencom - Philadelphia Hotel  Residential Valuation_8-27-09_Spencer_GL" xfId="40931" xr:uid="{00000000-0005-0000-0000-000052000000}"/>
    <cellStyle name="0_Simplified Seine Unimin 16 July_Gencom - Philadelphia Hotel  Residential Valuation_8-27-09_Spencer_modified" xfId="40932" xr:uid="{00000000-0005-0000-0000-000053000000}"/>
    <cellStyle name="0_Simplified Seine Unimin 16 July_Gencom - Philadelphia Hotel  Residential Valuation_8-27-09_Spencer_modified2" xfId="40933" xr:uid="{00000000-0005-0000-0000-000054000000}"/>
    <cellStyle name="0_Simplified Seine Unimin 16 July_Philadelphia Residential Valuation_Arden_1207" xfId="40934" xr:uid="{00000000-0005-0000-0000-000055000000}"/>
    <cellStyle name="0_Simplified Seine Unimin 16 July_Philadelphia Residential Valuation_draft 3" xfId="40935" xr:uid="{00000000-0005-0000-0000-000056000000}"/>
    <cellStyle name="0.0" xfId="40899" xr:uid="{00000000-0005-0000-0000-000032000000}"/>
    <cellStyle name="0.0%" xfId="40900" xr:uid="{00000000-0005-0000-0000-000033000000}"/>
    <cellStyle name="0.00" xfId="40901" xr:uid="{00000000-0005-0000-0000-000034000000}"/>
    <cellStyle name="0.00%" xfId="40902" xr:uid="{00000000-0005-0000-0000-000035000000}"/>
    <cellStyle name="0.0x" xfId="40903" xr:uid="{00000000-0005-0000-0000-000036000000}"/>
    <cellStyle name="0%" xfId="40898" xr:uid="{00000000-0005-0000-0000-000031000000}"/>
    <cellStyle name="1" xfId="40936" xr:uid="{00000000-0005-0000-0000-000057000000}"/>
    <cellStyle name="20% - Accent1" xfId="3" builtinId="30" customBuiltin="1"/>
    <cellStyle name="20% - Accent1 10" xfId="3081" xr:uid="{00000000-0005-0000-0000-000059000000}"/>
    <cellStyle name="20% - Accent1 10 2" xfId="3082" xr:uid="{00000000-0005-0000-0000-00005A000000}"/>
    <cellStyle name="20% - Accent1 10 2 2" xfId="3083" xr:uid="{00000000-0005-0000-0000-00005B000000}"/>
    <cellStyle name="20% - Accent1 10 2 2 2" xfId="14175" xr:uid="{00000000-0005-0000-0000-00005C000000}"/>
    <cellStyle name="20% - Accent1 10 2 2 2 2" xfId="32121" xr:uid="{00000000-0005-0000-0000-00005D000000}"/>
    <cellStyle name="20% - Accent1 10 2 2 3" xfId="23218" xr:uid="{00000000-0005-0000-0000-00005E000000}"/>
    <cellStyle name="20% - Accent1 10 2 3" xfId="14174" xr:uid="{00000000-0005-0000-0000-00005F000000}"/>
    <cellStyle name="20% - Accent1 10 2 3 2" xfId="32120" xr:uid="{00000000-0005-0000-0000-000060000000}"/>
    <cellStyle name="20% - Accent1 10 2 4" xfId="23217" xr:uid="{00000000-0005-0000-0000-000061000000}"/>
    <cellStyle name="20% - Accent1 10 3" xfId="3084" xr:uid="{00000000-0005-0000-0000-000062000000}"/>
    <cellStyle name="20% - Accent1 10 3 2" xfId="14176" xr:uid="{00000000-0005-0000-0000-000063000000}"/>
    <cellStyle name="20% - Accent1 10 3 2 2" xfId="32122" xr:uid="{00000000-0005-0000-0000-000064000000}"/>
    <cellStyle name="20% - Accent1 10 3 3" xfId="23219" xr:uid="{00000000-0005-0000-0000-000065000000}"/>
    <cellStyle name="20% - Accent1 10 4" xfId="3085" xr:uid="{00000000-0005-0000-0000-000066000000}"/>
    <cellStyle name="20% - Accent1 10 4 2" xfId="14177" xr:uid="{00000000-0005-0000-0000-000067000000}"/>
    <cellStyle name="20% - Accent1 10 4 2 2" xfId="32123" xr:uid="{00000000-0005-0000-0000-000068000000}"/>
    <cellStyle name="20% - Accent1 10 4 3" xfId="23220" xr:uid="{00000000-0005-0000-0000-000069000000}"/>
    <cellStyle name="20% - Accent1 10 5" xfId="3086" xr:uid="{00000000-0005-0000-0000-00006A000000}"/>
    <cellStyle name="20% - Accent1 10 5 2" xfId="14178" xr:uid="{00000000-0005-0000-0000-00006B000000}"/>
    <cellStyle name="20% - Accent1 10 5 2 2" xfId="32124" xr:uid="{00000000-0005-0000-0000-00006C000000}"/>
    <cellStyle name="20% - Accent1 10 5 3" xfId="23221" xr:uid="{00000000-0005-0000-0000-00006D000000}"/>
    <cellStyle name="20% - Accent1 10 6" xfId="14173" xr:uid="{00000000-0005-0000-0000-00006E000000}"/>
    <cellStyle name="20% - Accent1 10 6 2" xfId="32119" xr:uid="{00000000-0005-0000-0000-00006F000000}"/>
    <cellStyle name="20% - Accent1 10 7" xfId="23216" xr:uid="{00000000-0005-0000-0000-000070000000}"/>
    <cellStyle name="20% - Accent1 11" xfId="3087" xr:uid="{00000000-0005-0000-0000-000071000000}"/>
    <cellStyle name="20% - Accent1 11 2" xfId="3088" xr:uid="{00000000-0005-0000-0000-000072000000}"/>
    <cellStyle name="20% - Accent1 11 2 2" xfId="3089" xr:uid="{00000000-0005-0000-0000-000073000000}"/>
    <cellStyle name="20% - Accent1 11 2 2 2" xfId="14181" xr:uid="{00000000-0005-0000-0000-000074000000}"/>
    <cellStyle name="20% - Accent1 11 2 2 2 2" xfId="32127" xr:uid="{00000000-0005-0000-0000-000075000000}"/>
    <cellStyle name="20% - Accent1 11 2 2 3" xfId="23224" xr:uid="{00000000-0005-0000-0000-000076000000}"/>
    <cellStyle name="20% - Accent1 11 2 3" xfId="14180" xr:uid="{00000000-0005-0000-0000-000077000000}"/>
    <cellStyle name="20% - Accent1 11 2 3 2" xfId="32126" xr:uid="{00000000-0005-0000-0000-000078000000}"/>
    <cellStyle name="20% - Accent1 11 2 4" xfId="23223" xr:uid="{00000000-0005-0000-0000-000079000000}"/>
    <cellStyle name="20% - Accent1 11 3" xfId="3090" xr:uid="{00000000-0005-0000-0000-00007A000000}"/>
    <cellStyle name="20% - Accent1 11 3 2" xfId="14182" xr:uid="{00000000-0005-0000-0000-00007B000000}"/>
    <cellStyle name="20% - Accent1 11 3 2 2" xfId="32128" xr:uid="{00000000-0005-0000-0000-00007C000000}"/>
    <cellStyle name="20% - Accent1 11 3 3" xfId="23225" xr:uid="{00000000-0005-0000-0000-00007D000000}"/>
    <cellStyle name="20% - Accent1 11 4" xfId="3091" xr:uid="{00000000-0005-0000-0000-00007E000000}"/>
    <cellStyle name="20% - Accent1 11 4 2" xfId="14183" xr:uid="{00000000-0005-0000-0000-00007F000000}"/>
    <cellStyle name="20% - Accent1 11 4 2 2" xfId="32129" xr:uid="{00000000-0005-0000-0000-000080000000}"/>
    <cellStyle name="20% - Accent1 11 4 3" xfId="23226" xr:uid="{00000000-0005-0000-0000-000081000000}"/>
    <cellStyle name="20% - Accent1 11 5" xfId="3092" xr:uid="{00000000-0005-0000-0000-000082000000}"/>
    <cellStyle name="20% - Accent1 11 5 2" xfId="14184" xr:uid="{00000000-0005-0000-0000-000083000000}"/>
    <cellStyle name="20% - Accent1 11 5 2 2" xfId="32130" xr:uid="{00000000-0005-0000-0000-000084000000}"/>
    <cellStyle name="20% - Accent1 11 5 3" xfId="23227" xr:uid="{00000000-0005-0000-0000-000085000000}"/>
    <cellStyle name="20% - Accent1 11 6" xfId="14179" xr:uid="{00000000-0005-0000-0000-000086000000}"/>
    <cellStyle name="20% - Accent1 11 6 2" xfId="32125" xr:uid="{00000000-0005-0000-0000-000087000000}"/>
    <cellStyle name="20% - Accent1 11 7" xfId="23222" xr:uid="{00000000-0005-0000-0000-000088000000}"/>
    <cellStyle name="20% - Accent1 12" xfId="3093" xr:uid="{00000000-0005-0000-0000-000089000000}"/>
    <cellStyle name="20% - Accent1 12 2" xfId="3094" xr:uid="{00000000-0005-0000-0000-00008A000000}"/>
    <cellStyle name="20% - Accent1 12 2 2" xfId="14186" xr:uid="{00000000-0005-0000-0000-00008B000000}"/>
    <cellStyle name="20% - Accent1 12 2 2 2" xfId="32132" xr:uid="{00000000-0005-0000-0000-00008C000000}"/>
    <cellStyle name="20% - Accent1 12 2 3" xfId="23229" xr:uid="{00000000-0005-0000-0000-00008D000000}"/>
    <cellStyle name="20% - Accent1 12 3" xfId="3095" xr:uid="{00000000-0005-0000-0000-00008E000000}"/>
    <cellStyle name="20% - Accent1 12 3 2" xfId="14187" xr:uid="{00000000-0005-0000-0000-00008F000000}"/>
    <cellStyle name="20% - Accent1 12 3 2 2" xfId="32133" xr:uid="{00000000-0005-0000-0000-000090000000}"/>
    <cellStyle name="20% - Accent1 12 3 3" xfId="23230" xr:uid="{00000000-0005-0000-0000-000091000000}"/>
    <cellStyle name="20% - Accent1 12 4" xfId="3096" xr:uid="{00000000-0005-0000-0000-000092000000}"/>
    <cellStyle name="20% - Accent1 12 4 2" xfId="14188" xr:uid="{00000000-0005-0000-0000-000093000000}"/>
    <cellStyle name="20% - Accent1 12 4 2 2" xfId="32134" xr:uid="{00000000-0005-0000-0000-000094000000}"/>
    <cellStyle name="20% - Accent1 12 4 3" xfId="23231" xr:uid="{00000000-0005-0000-0000-000095000000}"/>
    <cellStyle name="20% - Accent1 12 5" xfId="14185" xr:uid="{00000000-0005-0000-0000-000096000000}"/>
    <cellStyle name="20% - Accent1 12 5 2" xfId="32131" xr:uid="{00000000-0005-0000-0000-000097000000}"/>
    <cellStyle name="20% - Accent1 12 6" xfId="23228" xr:uid="{00000000-0005-0000-0000-000098000000}"/>
    <cellStyle name="20% - Accent1 13" xfId="3097" xr:uid="{00000000-0005-0000-0000-000099000000}"/>
    <cellStyle name="20% - Accent1 13 2" xfId="3098" xr:uid="{00000000-0005-0000-0000-00009A000000}"/>
    <cellStyle name="20% - Accent1 13 2 2" xfId="14190" xr:uid="{00000000-0005-0000-0000-00009B000000}"/>
    <cellStyle name="20% - Accent1 13 2 2 2" xfId="32136" xr:uid="{00000000-0005-0000-0000-00009C000000}"/>
    <cellStyle name="20% - Accent1 13 2 3" xfId="23233" xr:uid="{00000000-0005-0000-0000-00009D000000}"/>
    <cellStyle name="20% - Accent1 13 3" xfId="14189" xr:uid="{00000000-0005-0000-0000-00009E000000}"/>
    <cellStyle name="20% - Accent1 13 3 2" xfId="32135" xr:uid="{00000000-0005-0000-0000-00009F000000}"/>
    <cellStyle name="20% - Accent1 13 4" xfId="23232" xr:uid="{00000000-0005-0000-0000-0000A0000000}"/>
    <cellStyle name="20% - Accent1 14" xfId="3099" xr:uid="{00000000-0005-0000-0000-0000A1000000}"/>
    <cellStyle name="20% - Accent1 14 2" xfId="3100" xr:uid="{00000000-0005-0000-0000-0000A2000000}"/>
    <cellStyle name="20% - Accent1 14 2 2" xfId="14192" xr:uid="{00000000-0005-0000-0000-0000A3000000}"/>
    <cellStyle name="20% - Accent1 14 2 2 2" xfId="32138" xr:uid="{00000000-0005-0000-0000-0000A4000000}"/>
    <cellStyle name="20% - Accent1 14 2 3" xfId="23235" xr:uid="{00000000-0005-0000-0000-0000A5000000}"/>
    <cellStyle name="20% - Accent1 14 3" xfId="14191" xr:uid="{00000000-0005-0000-0000-0000A6000000}"/>
    <cellStyle name="20% - Accent1 14 3 2" xfId="32137" xr:uid="{00000000-0005-0000-0000-0000A7000000}"/>
    <cellStyle name="20% - Accent1 14 4" xfId="23234" xr:uid="{00000000-0005-0000-0000-0000A8000000}"/>
    <cellStyle name="20% - Accent1 15" xfId="3101" xr:uid="{00000000-0005-0000-0000-0000A9000000}"/>
    <cellStyle name="20% - Accent1 15 2" xfId="14193" xr:uid="{00000000-0005-0000-0000-0000AA000000}"/>
    <cellStyle name="20% - Accent1 15 2 2" xfId="32139" xr:uid="{00000000-0005-0000-0000-0000AB000000}"/>
    <cellStyle name="20% - Accent1 15 3" xfId="23236" xr:uid="{00000000-0005-0000-0000-0000AC000000}"/>
    <cellStyle name="20% - Accent1 16" xfId="3102" xr:uid="{00000000-0005-0000-0000-0000AD000000}"/>
    <cellStyle name="20% - Accent1 16 2" xfId="14194" xr:uid="{00000000-0005-0000-0000-0000AE000000}"/>
    <cellStyle name="20% - Accent1 16 2 2" xfId="32140" xr:uid="{00000000-0005-0000-0000-0000AF000000}"/>
    <cellStyle name="20% - Accent1 16 3" xfId="23237" xr:uid="{00000000-0005-0000-0000-0000B0000000}"/>
    <cellStyle name="20% - Accent1 17" xfId="3103" xr:uid="{00000000-0005-0000-0000-0000B1000000}"/>
    <cellStyle name="20% - Accent1 17 2" xfId="14195" xr:uid="{00000000-0005-0000-0000-0000B2000000}"/>
    <cellStyle name="20% - Accent1 17 2 2" xfId="32141" xr:uid="{00000000-0005-0000-0000-0000B3000000}"/>
    <cellStyle name="20% - Accent1 17 3" xfId="23238" xr:uid="{00000000-0005-0000-0000-0000B4000000}"/>
    <cellStyle name="20% - Accent1 18" xfId="3104" xr:uid="{00000000-0005-0000-0000-0000B5000000}"/>
    <cellStyle name="20% - Accent1 18 2" xfId="14196" xr:uid="{00000000-0005-0000-0000-0000B6000000}"/>
    <cellStyle name="20% - Accent1 18 2 2" xfId="32142" xr:uid="{00000000-0005-0000-0000-0000B7000000}"/>
    <cellStyle name="20% - Accent1 18 3" xfId="23239" xr:uid="{00000000-0005-0000-0000-0000B8000000}"/>
    <cellStyle name="20% - Accent1 19" xfId="3105" xr:uid="{00000000-0005-0000-0000-0000B9000000}"/>
    <cellStyle name="20% - Accent1 19 2" xfId="14197" xr:uid="{00000000-0005-0000-0000-0000BA000000}"/>
    <cellStyle name="20% - Accent1 19 2 2" xfId="32143" xr:uid="{00000000-0005-0000-0000-0000BB000000}"/>
    <cellStyle name="20% - Accent1 19 3" xfId="23240" xr:uid="{00000000-0005-0000-0000-0000BC000000}"/>
    <cellStyle name="20% - Accent1 2" xfId="4" xr:uid="{00000000-0005-0000-0000-0000BD000000}"/>
    <cellStyle name="20% - Accent1 2 2" xfId="5" xr:uid="{00000000-0005-0000-0000-0000BE000000}"/>
    <cellStyle name="20% - Accent1 2_Links" xfId="6" xr:uid="{00000000-0005-0000-0000-0000BF000000}"/>
    <cellStyle name="20% - Accent1 20" xfId="3106" xr:uid="{00000000-0005-0000-0000-0000C0000000}"/>
    <cellStyle name="20% - Accent1 20 2" xfId="14198" xr:uid="{00000000-0005-0000-0000-0000C1000000}"/>
    <cellStyle name="20% - Accent1 20 2 2" xfId="32144" xr:uid="{00000000-0005-0000-0000-0000C2000000}"/>
    <cellStyle name="20% - Accent1 20 3" xfId="23241" xr:uid="{00000000-0005-0000-0000-0000C3000000}"/>
    <cellStyle name="20% - Accent1 21" xfId="3107" xr:uid="{00000000-0005-0000-0000-0000C4000000}"/>
    <cellStyle name="20% - Accent1 21 2" xfId="14199" xr:uid="{00000000-0005-0000-0000-0000C5000000}"/>
    <cellStyle name="20% - Accent1 21 2 2" xfId="32145" xr:uid="{00000000-0005-0000-0000-0000C6000000}"/>
    <cellStyle name="20% - Accent1 21 3" xfId="23242" xr:uid="{00000000-0005-0000-0000-0000C7000000}"/>
    <cellStyle name="20% - Accent1 22" xfId="3108" xr:uid="{00000000-0005-0000-0000-0000C8000000}"/>
    <cellStyle name="20% - Accent1 22 2" xfId="14200" xr:uid="{00000000-0005-0000-0000-0000C9000000}"/>
    <cellStyle name="20% - Accent1 22 2 2" xfId="32146" xr:uid="{00000000-0005-0000-0000-0000CA000000}"/>
    <cellStyle name="20% - Accent1 22 3" xfId="23243" xr:uid="{00000000-0005-0000-0000-0000CB000000}"/>
    <cellStyle name="20% - Accent1 3" xfId="7" xr:uid="{00000000-0005-0000-0000-0000CC000000}"/>
    <cellStyle name="20% - Accent1 3 2" xfId="8" xr:uid="{00000000-0005-0000-0000-0000CD000000}"/>
    <cellStyle name="20% - Accent1 3 3" xfId="9" xr:uid="{00000000-0005-0000-0000-0000CE000000}"/>
    <cellStyle name="20% - Accent1 3 4" xfId="3109" xr:uid="{00000000-0005-0000-0000-0000CF000000}"/>
    <cellStyle name="20% - Accent1 3 4 2" xfId="3110" xr:uid="{00000000-0005-0000-0000-0000D0000000}"/>
    <cellStyle name="20% - Accent1 3 4 2 2" xfId="14202" xr:uid="{00000000-0005-0000-0000-0000D1000000}"/>
    <cellStyle name="20% - Accent1 3 4 2 2 2" xfId="32148" xr:uid="{00000000-0005-0000-0000-0000D2000000}"/>
    <cellStyle name="20% - Accent1 3 4 2 3" xfId="23245" xr:uid="{00000000-0005-0000-0000-0000D3000000}"/>
    <cellStyle name="20% - Accent1 3 4 3" xfId="14201" xr:uid="{00000000-0005-0000-0000-0000D4000000}"/>
    <cellStyle name="20% - Accent1 3 4 3 2" xfId="32147" xr:uid="{00000000-0005-0000-0000-0000D5000000}"/>
    <cellStyle name="20% - Accent1 3 4 4" xfId="23244" xr:uid="{00000000-0005-0000-0000-0000D6000000}"/>
    <cellStyle name="20% - Accent1 3 5" xfId="3111" xr:uid="{00000000-0005-0000-0000-0000D7000000}"/>
    <cellStyle name="20% - Accent1 3 5 2" xfId="14203" xr:uid="{00000000-0005-0000-0000-0000D8000000}"/>
    <cellStyle name="20% - Accent1 3 5 2 2" xfId="32149" xr:uid="{00000000-0005-0000-0000-0000D9000000}"/>
    <cellStyle name="20% - Accent1 3 5 3" xfId="23246" xr:uid="{00000000-0005-0000-0000-0000DA000000}"/>
    <cellStyle name="20% - Accent1 3 6" xfId="3112" xr:uid="{00000000-0005-0000-0000-0000DB000000}"/>
    <cellStyle name="20% - Accent1 3 6 2" xfId="14204" xr:uid="{00000000-0005-0000-0000-0000DC000000}"/>
    <cellStyle name="20% - Accent1 3 6 2 2" xfId="32150" xr:uid="{00000000-0005-0000-0000-0000DD000000}"/>
    <cellStyle name="20% - Accent1 3 6 3" xfId="23247" xr:uid="{00000000-0005-0000-0000-0000DE000000}"/>
    <cellStyle name="20% - Accent1 3 7" xfId="3113" xr:uid="{00000000-0005-0000-0000-0000DF000000}"/>
    <cellStyle name="20% - Accent1 3 7 2" xfId="14205" xr:uid="{00000000-0005-0000-0000-0000E0000000}"/>
    <cellStyle name="20% - Accent1 3 7 2 2" xfId="32151" xr:uid="{00000000-0005-0000-0000-0000E1000000}"/>
    <cellStyle name="20% - Accent1 3 7 3" xfId="23248" xr:uid="{00000000-0005-0000-0000-0000E2000000}"/>
    <cellStyle name="20% - Accent1 3_m7500 Retail Budget 2012r PMd_Issued 2-3-12" xfId="10" xr:uid="{00000000-0005-0000-0000-0000E3000000}"/>
    <cellStyle name="20% - Accent1 4" xfId="11" xr:uid="{00000000-0005-0000-0000-0000E4000000}"/>
    <cellStyle name="20% - Accent1 5" xfId="12" xr:uid="{00000000-0005-0000-0000-0000E5000000}"/>
    <cellStyle name="20% - Accent1 5 2" xfId="13" xr:uid="{00000000-0005-0000-0000-0000E6000000}"/>
    <cellStyle name="20% - Accent1 5 2 2" xfId="3114" xr:uid="{00000000-0005-0000-0000-0000E7000000}"/>
    <cellStyle name="20% - Accent1 5 2 3" xfId="3115" xr:uid="{00000000-0005-0000-0000-0000E8000000}"/>
    <cellStyle name="20% - Accent1 5 2 3 2" xfId="3116" xr:uid="{00000000-0005-0000-0000-0000E9000000}"/>
    <cellStyle name="20% - Accent1 5 2 3 2 2" xfId="14207" xr:uid="{00000000-0005-0000-0000-0000EA000000}"/>
    <cellStyle name="20% - Accent1 5 2 3 2 2 2" xfId="32153" xr:uid="{00000000-0005-0000-0000-0000EB000000}"/>
    <cellStyle name="20% - Accent1 5 2 3 2 3" xfId="23250" xr:uid="{00000000-0005-0000-0000-0000EC000000}"/>
    <cellStyle name="20% - Accent1 5 2 3 3" xfId="14206" xr:uid="{00000000-0005-0000-0000-0000ED000000}"/>
    <cellStyle name="20% - Accent1 5 2 3 3 2" xfId="32152" xr:uid="{00000000-0005-0000-0000-0000EE000000}"/>
    <cellStyle name="20% - Accent1 5 2 3 4" xfId="23249" xr:uid="{00000000-0005-0000-0000-0000EF000000}"/>
    <cellStyle name="20% - Accent1 5 2 4" xfId="3117" xr:uid="{00000000-0005-0000-0000-0000F0000000}"/>
    <cellStyle name="20% - Accent1 5 2 4 2" xfId="14208" xr:uid="{00000000-0005-0000-0000-0000F1000000}"/>
    <cellStyle name="20% - Accent1 5 2 4 2 2" xfId="32154" xr:uid="{00000000-0005-0000-0000-0000F2000000}"/>
    <cellStyle name="20% - Accent1 5 2 4 3" xfId="23251" xr:uid="{00000000-0005-0000-0000-0000F3000000}"/>
    <cellStyle name="20% - Accent1 5 2 5" xfId="3118" xr:uid="{00000000-0005-0000-0000-0000F4000000}"/>
    <cellStyle name="20% - Accent1 5 2 5 2" xfId="14209" xr:uid="{00000000-0005-0000-0000-0000F5000000}"/>
    <cellStyle name="20% - Accent1 5 2 5 2 2" xfId="32155" xr:uid="{00000000-0005-0000-0000-0000F6000000}"/>
    <cellStyle name="20% - Accent1 5 2 5 3" xfId="23252" xr:uid="{00000000-0005-0000-0000-0000F7000000}"/>
    <cellStyle name="20% - Accent1 5 2 6" xfId="3119" xr:uid="{00000000-0005-0000-0000-0000F8000000}"/>
    <cellStyle name="20% - Accent1 5 2 6 2" xfId="14210" xr:uid="{00000000-0005-0000-0000-0000F9000000}"/>
    <cellStyle name="20% - Accent1 5 2 6 2 2" xfId="32156" xr:uid="{00000000-0005-0000-0000-0000FA000000}"/>
    <cellStyle name="20% - Accent1 5 2 6 3" xfId="23253" xr:uid="{00000000-0005-0000-0000-0000FB000000}"/>
    <cellStyle name="20% - Accent1 5 3" xfId="14" xr:uid="{00000000-0005-0000-0000-0000FC000000}"/>
    <cellStyle name="20% - Accent1 5 4" xfId="15" xr:uid="{00000000-0005-0000-0000-0000FD000000}"/>
    <cellStyle name="20% - Accent1 5 4 2" xfId="3120" xr:uid="{00000000-0005-0000-0000-0000FE000000}"/>
    <cellStyle name="20% - Accent1 5 4 3" xfId="3121" xr:uid="{00000000-0005-0000-0000-0000FF000000}"/>
    <cellStyle name="20% - Accent1 5 4 3 2" xfId="3122" xr:uid="{00000000-0005-0000-0000-000000010000}"/>
    <cellStyle name="20% - Accent1 5 4 3 2 2" xfId="14212" xr:uid="{00000000-0005-0000-0000-000001010000}"/>
    <cellStyle name="20% - Accent1 5 4 3 2 2 2" xfId="32158" xr:uid="{00000000-0005-0000-0000-000002010000}"/>
    <cellStyle name="20% - Accent1 5 4 3 2 3" xfId="23255" xr:uid="{00000000-0005-0000-0000-000003010000}"/>
    <cellStyle name="20% - Accent1 5 4 3 3" xfId="14211" xr:uid="{00000000-0005-0000-0000-000004010000}"/>
    <cellStyle name="20% - Accent1 5 4 3 3 2" xfId="32157" xr:uid="{00000000-0005-0000-0000-000005010000}"/>
    <cellStyle name="20% - Accent1 5 4 3 4" xfId="23254" xr:uid="{00000000-0005-0000-0000-000006010000}"/>
    <cellStyle name="20% - Accent1 5 4 4" xfId="3123" xr:uid="{00000000-0005-0000-0000-000007010000}"/>
    <cellStyle name="20% - Accent1 5 4 4 2" xfId="14213" xr:uid="{00000000-0005-0000-0000-000008010000}"/>
    <cellStyle name="20% - Accent1 5 4 4 2 2" xfId="32159" xr:uid="{00000000-0005-0000-0000-000009010000}"/>
    <cellStyle name="20% - Accent1 5 4 4 3" xfId="23256" xr:uid="{00000000-0005-0000-0000-00000A010000}"/>
    <cellStyle name="20% - Accent1 5 4 5" xfId="3124" xr:uid="{00000000-0005-0000-0000-00000B010000}"/>
    <cellStyle name="20% - Accent1 5 4 5 2" xfId="14214" xr:uid="{00000000-0005-0000-0000-00000C010000}"/>
    <cellStyle name="20% - Accent1 5 4 5 2 2" xfId="32160" xr:uid="{00000000-0005-0000-0000-00000D010000}"/>
    <cellStyle name="20% - Accent1 5 4 5 3" xfId="23257" xr:uid="{00000000-0005-0000-0000-00000E010000}"/>
    <cellStyle name="20% - Accent1 5 4 6" xfId="3125" xr:uid="{00000000-0005-0000-0000-00000F010000}"/>
    <cellStyle name="20% - Accent1 5 4 6 2" xfId="14215" xr:uid="{00000000-0005-0000-0000-000010010000}"/>
    <cellStyle name="20% - Accent1 5 4 6 2 2" xfId="32161" xr:uid="{00000000-0005-0000-0000-000011010000}"/>
    <cellStyle name="20% - Accent1 5 4 6 3" xfId="23258" xr:uid="{00000000-0005-0000-0000-000012010000}"/>
    <cellStyle name="20% - Accent1 6" xfId="16" xr:uid="{00000000-0005-0000-0000-000013010000}"/>
    <cellStyle name="20% - Accent1 7" xfId="17" xr:uid="{00000000-0005-0000-0000-000014010000}"/>
    <cellStyle name="20% - Accent1 8" xfId="2966" xr:uid="{00000000-0005-0000-0000-000015010000}"/>
    <cellStyle name="20% - Accent1 9" xfId="2989" xr:uid="{00000000-0005-0000-0000-000016010000}"/>
    <cellStyle name="20% - Accent1 9 2" xfId="3126" xr:uid="{00000000-0005-0000-0000-000017010000}"/>
    <cellStyle name="20% - Accent1 9 2 2" xfId="3127" xr:uid="{00000000-0005-0000-0000-000018010000}"/>
    <cellStyle name="20% - Accent1 9 2 2 2" xfId="14217" xr:uid="{00000000-0005-0000-0000-000019010000}"/>
    <cellStyle name="20% - Accent1 9 2 2 2 2" xfId="32163" xr:uid="{00000000-0005-0000-0000-00001A010000}"/>
    <cellStyle name="20% - Accent1 9 2 2 3" xfId="23260" xr:uid="{00000000-0005-0000-0000-00001B010000}"/>
    <cellStyle name="20% - Accent1 9 2 3" xfId="14216" xr:uid="{00000000-0005-0000-0000-00001C010000}"/>
    <cellStyle name="20% - Accent1 9 2 3 2" xfId="32162" xr:uid="{00000000-0005-0000-0000-00001D010000}"/>
    <cellStyle name="20% - Accent1 9 2 4" xfId="23259" xr:uid="{00000000-0005-0000-0000-00001E010000}"/>
    <cellStyle name="20% - Accent1 9 3" xfId="3128" xr:uid="{00000000-0005-0000-0000-00001F010000}"/>
    <cellStyle name="20% - Accent1 9 3 2" xfId="14218" xr:uid="{00000000-0005-0000-0000-000020010000}"/>
    <cellStyle name="20% - Accent1 9 3 2 2" xfId="32164" xr:uid="{00000000-0005-0000-0000-000021010000}"/>
    <cellStyle name="20% - Accent1 9 3 3" xfId="23261" xr:uid="{00000000-0005-0000-0000-000022010000}"/>
    <cellStyle name="20% - Accent1 9 4" xfId="3129" xr:uid="{00000000-0005-0000-0000-000023010000}"/>
    <cellStyle name="20% - Accent1 9 4 2" xfId="14219" xr:uid="{00000000-0005-0000-0000-000024010000}"/>
    <cellStyle name="20% - Accent1 9 4 2 2" xfId="32165" xr:uid="{00000000-0005-0000-0000-000025010000}"/>
    <cellStyle name="20% - Accent1 9 4 3" xfId="23262" xr:uid="{00000000-0005-0000-0000-000026010000}"/>
    <cellStyle name="20% - Accent1 9 5" xfId="3130" xr:uid="{00000000-0005-0000-0000-000027010000}"/>
    <cellStyle name="20% - Accent1 9 5 2" xfId="14220" xr:uid="{00000000-0005-0000-0000-000028010000}"/>
    <cellStyle name="20% - Accent1 9 5 2 2" xfId="32166" xr:uid="{00000000-0005-0000-0000-000029010000}"/>
    <cellStyle name="20% - Accent1 9 5 3" xfId="23263" xr:uid="{00000000-0005-0000-0000-00002A010000}"/>
    <cellStyle name="20% - Accent2" xfId="18" builtinId="34" customBuiltin="1"/>
    <cellStyle name="20% - Accent2 10" xfId="3131" xr:uid="{00000000-0005-0000-0000-00002C010000}"/>
    <cellStyle name="20% - Accent2 10 2" xfId="3132" xr:uid="{00000000-0005-0000-0000-00002D010000}"/>
    <cellStyle name="20% - Accent2 10 2 2" xfId="3133" xr:uid="{00000000-0005-0000-0000-00002E010000}"/>
    <cellStyle name="20% - Accent2 10 2 2 2" xfId="14223" xr:uid="{00000000-0005-0000-0000-00002F010000}"/>
    <cellStyle name="20% - Accent2 10 2 2 2 2" xfId="32169" xr:uid="{00000000-0005-0000-0000-000030010000}"/>
    <cellStyle name="20% - Accent2 10 2 2 3" xfId="23266" xr:uid="{00000000-0005-0000-0000-000031010000}"/>
    <cellStyle name="20% - Accent2 10 2 3" xfId="14222" xr:uid="{00000000-0005-0000-0000-000032010000}"/>
    <cellStyle name="20% - Accent2 10 2 3 2" xfId="32168" xr:uid="{00000000-0005-0000-0000-000033010000}"/>
    <cellStyle name="20% - Accent2 10 2 4" xfId="23265" xr:uid="{00000000-0005-0000-0000-000034010000}"/>
    <cellStyle name="20% - Accent2 10 3" xfId="3134" xr:uid="{00000000-0005-0000-0000-000035010000}"/>
    <cellStyle name="20% - Accent2 10 3 2" xfId="14224" xr:uid="{00000000-0005-0000-0000-000036010000}"/>
    <cellStyle name="20% - Accent2 10 3 2 2" xfId="32170" xr:uid="{00000000-0005-0000-0000-000037010000}"/>
    <cellStyle name="20% - Accent2 10 3 3" xfId="23267" xr:uid="{00000000-0005-0000-0000-000038010000}"/>
    <cellStyle name="20% - Accent2 10 4" xfId="3135" xr:uid="{00000000-0005-0000-0000-000039010000}"/>
    <cellStyle name="20% - Accent2 10 4 2" xfId="14225" xr:uid="{00000000-0005-0000-0000-00003A010000}"/>
    <cellStyle name="20% - Accent2 10 4 2 2" xfId="32171" xr:uid="{00000000-0005-0000-0000-00003B010000}"/>
    <cellStyle name="20% - Accent2 10 4 3" xfId="23268" xr:uid="{00000000-0005-0000-0000-00003C010000}"/>
    <cellStyle name="20% - Accent2 10 5" xfId="3136" xr:uid="{00000000-0005-0000-0000-00003D010000}"/>
    <cellStyle name="20% - Accent2 10 5 2" xfId="14226" xr:uid="{00000000-0005-0000-0000-00003E010000}"/>
    <cellStyle name="20% - Accent2 10 5 2 2" xfId="32172" xr:uid="{00000000-0005-0000-0000-00003F010000}"/>
    <cellStyle name="20% - Accent2 10 5 3" xfId="23269" xr:uid="{00000000-0005-0000-0000-000040010000}"/>
    <cellStyle name="20% - Accent2 10 6" xfId="14221" xr:uid="{00000000-0005-0000-0000-000041010000}"/>
    <cellStyle name="20% - Accent2 10 6 2" xfId="32167" xr:uid="{00000000-0005-0000-0000-000042010000}"/>
    <cellStyle name="20% - Accent2 10 7" xfId="23264" xr:uid="{00000000-0005-0000-0000-000043010000}"/>
    <cellStyle name="20% - Accent2 11" xfId="3137" xr:uid="{00000000-0005-0000-0000-000044010000}"/>
    <cellStyle name="20% - Accent2 11 2" xfId="3138" xr:uid="{00000000-0005-0000-0000-000045010000}"/>
    <cellStyle name="20% - Accent2 11 2 2" xfId="3139" xr:uid="{00000000-0005-0000-0000-000046010000}"/>
    <cellStyle name="20% - Accent2 11 2 2 2" xfId="14229" xr:uid="{00000000-0005-0000-0000-000047010000}"/>
    <cellStyle name="20% - Accent2 11 2 2 2 2" xfId="32175" xr:uid="{00000000-0005-0000-0000-000048010000}"/>
    <cellStyle name="20% - Accent2 11 2 2 3" xfId="23272" xr:uid="{00000000-0005-0000-0000-000049010000}"/>
    <cellStyle name="20% - Accent2 11 2 3" xfId="14228" xr:uid="{00000000-0005-0000-0000-00004A010000}"/>
    <cellStyle name="20% - Accent2 11 2 3 2" xfId="32174" xr:uid="{00000000-0005-0000-0000-00004B010000}"/>
    <cellStyle name="20% - Accent2 11 2 4" xfId="23271" xr:uid="{00000000-0005-0000-0000-00004C010000}"/>
    <cellStyle name="20% - Accent2 11 3" xfId="3140" xr:uid="{00000000-0005-0000-0000-00004D010000}"/>
    <cellStyle name="20% - Accent2 11 3 2" xfId="14230" xr:uid="{00000000-0005-0000-0000-00004E010000}"/>
    <cellStyle name="20% - Accent2 11 3 2 2" xfId="32176" xr:uid="{00000000-0005-0000-0000-00004F010000}"/>
    <cellStyle name="20% - Accent2 11 3 3" xfId="23273" xr:uid="{00000000-0005-0000-0000-000050010000}"/>
    <cellStyle name="20% - Accent2 11 4" xfId="3141" xr:uid="{00000000-0005-0000-0000-000051010000}"/>
    <cellStyle name="20% - Accent2 11 4 2" xfId="14231" xr:uid="{00000000-0005-0000-0000-000052010000}"/>
    <cellStyle name="20% - Accent2 11 4 2 2" xfId="32177" xr:uid="{00000000-0005-0000-0000-000053010000}"/>
    <cellStyle name="20% - Accent2 11 4 3" xfId="23274" xr:uid="{00000000-0005-0000-0000-000054010000}"/>
    <cellStyle name="20% - Accent2 11 5" xfId="3142" xr:uid="{00000000-0005-0000-0000-000055010000}"/>
    <cellStyle name="20% - Accent2 11 5 2" xfId="14232" xr:uid="{00000000-0005-0000-0000-000056010000}"/>
    <cellStyle name="20% - Accent2 11 5 2 2" xfId="32178" xr:uid="{00000000-0005-0000-0000-000057010000}"/>
    <cellStyle name="20% - Accent2 11 5 3" xfId="23275" xr:uid="{00000000-0005-0000-0000-000058010000}"/>
    <cellStyle name="20% - Accent2 11 6" xfId="14227" xr:uid="{00000000-0005-0000-0000-000059010000}"/>
    <cellStyle name="20% - Accent2 11 6 2" xfId="32173" xr:uid="{00000000-0005-0000-0000-00005A010000}"/>
    <cellStyle name="20% - Accent2 11 7" xfId="23270" xr:uid="{00000000-0005-0000-0000-00005B010000}"/>
    <cellStyle name="20% - Accent2 12" xfId="3143" xr:uid="{00000000-0005-0000-0000-00005C010000}"/>
    <cellStyle name="20% - Accent2 12 2" xfId="3144" xr:uid="{00000000-0005-0000-0000-00005D010000}"/>
    <cellStyle name="20% - Accent2 12 2 2" xfId="14234" xr:uid="{00000000-0005-0000-0000-00005E010000}"/>
    <cellStyle name="20% - Accent2 12 2 2 2" xfId="32180" xr:uid="{00000000-0005-0000-0000-00005F010000}"/>
    <cellStyle name="20% - Accent2 12 2 3" xfId="23277" xr:uid="{00000000-0005-0000-0000-000060010000}"/>
    <cellStyle name="20% - Accent2 12 3" xfId="3145" xr:uid="{00000000-0005-0000-0000-000061010000}"/>
    <cellStyle name="20% - Accent2 12 3 2" xfId="14235" xr:uid="{00000000-0005-0000-0000-000062010000}"/>
    <cellStyle name="20% - Accent2 12 3 2 2" xfId="32181" xr:uid="{00000000-0005-0000-0000-000063010000}"/>
    <cellStyle name="20% - Accent2 12 3 3" xfId="23278" xr:uid="{00000000-0005-0000-0000-000064010000}"/>
    <cellStyle name="20% - Accent2 12 4" xfId="3146" xr:uid="{00000000-0005-0000-0000-000065010000}"/>
    <cellStyle name="20% - Accent2 12 4 2" xfId="14236" xr:uid="{00000000-0005-0000-0000-000066010000}"/>
    <cellStyle name="20% - Accent2 12 4 2 2" xfId="32182" xr:uid="{00000000-0005-0000-0000-000067010000}"/>
    <cellStyle name="20% - Accent2 12 4 3" xfId="23279" xr:uid="{00000000-0005-0000-0000-000068010000}"/>
    <cellStyle name="20% - Accent2 12 5" xfId="14233" xr:uid="{00000000-0005-0000-0000-000069010000}"/>
    <cellStyle name="20% - Accent2 12 5 2" xfId="32179" xr:uid="{00000000-0005-0000-0000-00006A010000}"/>
    <cellStyle name="20% - Accent2 12 6" xfId="23276" xr:uid="{00000000-0005-0000-0000-00006B010000}"/>
    <cellStyle name="20% - Accent2 13" xfId="3147" xr:uid="{00000000-0005-0000-0000-00006C010000}"/>
    <cellStyle name="20% - Accent2 13 2" xfId="3148" xr:uid="{00000000-0005-0000-0000-00006D010000}"/>
    <cellStyle name="20% - Accent2 13 2 2" xfId="14238" xr:uid="{00000000-0005-0000-0000-00006E010000}"/>
    <cellStyle name="20% - Accent2 13 2 2 2" xfId="32184" xr:uid="{00000000-0005-0000-0000-00006F010000}"/>
    <cellStyle name="20% - Accent2 13 2 3" xfId="23281" xr:uid="{00000000-0005-0000-0000-000070010000}"/>
    <cellStyle name="20% - Accent2 13 3" xfId="14237" xr:uid="{00000000-0005-0000-0000-000071010000}"/>
    <cellStyle name="20% - Accent2 13 3 2" xfId="32183" xr:uid="{00000000-0005-0000-0000-000072010000}"/>
    <cellStyle name="20% - Accent2 13 4" xfId="23280" xr:uid="{00000000-0005-0000-0000-000073010000}"/>
    <cellStyle name="20% - Accent2 14" xfId="3149" xr:uid="{00000000-0005-0000-0000-000074010000}"/>
    <cellStyle name="20% - Accent2 14 2" xfId="3150" xr:uid="{00000000-0005-0000-0000-000075010000}"/>
    <cellStyle name="20% - Accent2 14 2 2" xfId="14240" xr:uid="{00000000-0005-0000-0000-000076010000}"/>
    <cellStyle name="20% - Accent2 14 2 2 2" xfId="32186" xr:uid="{00000000-0005-0000-0000-000077010000}"/>
    <cellStyle name="20% - Accent2 14 2 3" xfId="23283" xr:uid="{00000000-0005-0000-0000-000078010000}"/>
    <cellStyle name="20% - Accent2 14 3" xfId="14239" xr:uid="{00000000-0005-0000-0000-000079010000}"/>
    <cellStyle name="20% - Accent2 14 3 2" xfId="32185" xr:uid="{00000000-0005-0000-0000-00007A010000}"/>
    <cellStyle name="20% - Accent2 14 4" xfId="23282" xr:uid="{00000000-0005-0000-0000-00007B010000}"/>
    <cellStyle name="20% - Accent2 15" xfId="3151" xr:uid="{00000000-0005-0000-0000-00007C010000}"/>
    <cellStyle name="20% - Accent2 15 2" xfId="14241" xr:uid="{00000000-0005-0000-0000-00007D010000}"/>
    <cellStyle name="20% - Accent2 15 2 2" xfId="32187" xr:uid="{00000000-0005-0000-0000-00007E010000}"/>
    <cellStyle name="20% - Accent2 15 3" xfId="23284" xr:uid="{00000000-0005-0000-0000-00007F010000}"/>
    <cellStyle name="20% - Accent2 16" xfId="3152" xr:uid="{00000000-0005-0000-0000-000080010000}"/>
    <cellStyle name="20% - Accent2 16 2" xfId="14242" xr:uid="{00000000-0005-0000-0000-000081010000}"/>
    <cellStyle name="20% - Accent2 16 2 2" xfId="32188" xr:uid="{00000000-0005-0000-0000-000082010000}"/>
    <cellStyle name="20% - Accent2 16 3" xfId="23285" xr:uid="{00000000-0005-0000-0000-000083010000}"/>
    <cellStyle name="20% - Accent2 17" xfId="3153" xr:uid="{00000000-0005-0000-0000-000084010000}"/>
    <cellStyle name="20% - Accent2 17 2" xfId="14243" xr:uid="{00000000-0005-0000-0000-000085010000}"/>
    <cellStyle name="20% - Accent2 17 2 2" xfId="32189" xr:uid="{00000000-0005-0000-0000-000086010000}"/>
    <cellStyle name="20% - Accent2 17 3" xfId="23286" xr:uid="{00000000-0005-0000-0000-000087010000}"/>
    <cellStyle name="20% - Accent2 18" xfId="3154" xr:uid="{00000000-0005-0000-0000-000088010000}"/>
    <cellStyle name="20% - Accent2 18 2" xfId="14244" xr:uid="{00000000-0005-0000-0000-000089010000}"/>
    <cellStyle name="20% - Accent2 18 2 2" xfId="32190" xr:uid="{00000000-0005-0000-0000-00008A010000}"/>
    <cellStyle name="20% - Accent2 18 3" xfId="23287" xr:uid="{00000000-0005-0000-0000-00008B010000}"/>
    <cellStyle name="20% - Accent2 19" xfId="3155" xr:uid="{00000000-0005-0000-0000-00008C010000}"/>
    <cellStyle name="20% - Accent2 19 2" xfId="14245" xr:uid="{00000000-0005-0000-0000-00008D010000}"/>
    <cellStyle name="20% - Accent2 19 2 2" xfId="32191" xr:uid="{00000000-0005-0000-0000-00008E010000}"/>
    <cellStyle name="20% - Accent2 19 3" xfId="23288" xr:uid="{00000000-0005-0000-0000-00008F010000}"/>
    <cellStyle name="20% - Accent2 2" xfId="19" xr:uid="{00000000-0005-0000-0000-000090010000}"/>
    <cellStyle name="20% - Accent2 2 2" xfId="20" xr:uid="{00000000-0005-0000-0000-000091010000}"/>
    <cellStyle name="20% - Accent2 2_Links" xfId="21" xr:uid="{00000000-0005-0000-0000-000092010000}"/>
    <cellStyle name="20% - Accent2 20" xfId="3156" xr:uid="{00000000-0005-0000-0000-000093010000}"/>
    <cellStyle name="20% - Accent2 20 2" xfId="14246" xr:uid="{00000000-0005-0000-0000-000094010000}"/>
    <cellStyle name="20% - Accent2 20 2 2" xfId="32192" xr:uid="{00000000-0005-0000-0000-000095010000}"/>
    <cellStyle name="20% - Accent2 20 3" xfId="23289" xr:uid="{00000000-0005-0000-0000-000096010000}"/>
    <cellStyle name="20% - Accent2 21" xfId="3157" xr:uid="{00000000-0005-0000-0000-000097010000}"/>
    <cellStyle name="20% - Accent2 21 2" xfId="14247" xr:uid="{00000000-0005-0000-0000-000098010000}"/>
    <cellStyle name="20% - Accent2 21 2 2" xfId="32193" xr:uid="{00000000-0005-0000-0000-000099010000}"/>
    <cellStyle name="20% - Accent2 21 3" xfId="23290" xr:uid="{00000000-0005-0000-0000-00009A010000}"/>
    <cellStyle name="20% - Accent2 22" xfId="3158" xr:uid="{00000000-0005-0000-0000-00009B010000}"/>
    <cellStyle name="20% - Accent2 22 2" xfId="14248" xr:uid="{00000000-0005-0000-0000-00009C010000}"/>
    <cellStyle name="20% - Accent2 22 2 2" xfId="32194" xr:uid="{00000000-0005-0000-0000-00009D010000}"/>
    <cellStyle name="20% - Accent2 22 3" xfId="23291" xr:uid="{00000000-0005-0000-0000-00009E010000}"/>
    <cellStyle name="20% - Accent2 3" xfId="22" xr:uid="{00000000-0005-0000-0000-00009F010000}"/>
    <cellStyle name="20% - Accent2 3 2" xfId="23" xr:uid="{00000000-0005-0000-0000-0000A0010000}"/>
    <cellStyle name="20% - Accent2 3 3" xfId="24" xr:uid="{00000000-0005-0000-0000-0000A1010000}"/>
    <cellStyle name="20% - Accent2 3 4" xfId="3159" xr:uid="{00000000-0005-0000-0000-0000A2010000}"/>
    <cellStyle name="20% - Accent2 3 4 2" xfId="3160" xr:uid="{00000000-0005-0000-0000-0000A3010000}"/>
    <cellStyle name="20% - Accent2 3 4 2 2" xfId="14250" xr:uid="{00000000-0005-0000-0000-0000A4010000}"/>
    <cellStyle name="20% - Accent2 3 4 2 2 2" xfId="32196" xr:uid="{00000000-0005-0000-0000-0000A5010000}"/>
    <cellStyle name="20% - Accent2 3 4 2 3" xfId="23293" xr:uid="{00000000-0005-0000-0000-0000A6010000}"/>
    <cellStyle name="20% - Accent2 3 4 3" xfId="14249" xr:uid="{00000000-0005-0000-0000-0000A7010000}"/>
    <cellStyle name="20% - Accent2 3 4 3 2" xfId="32195" xr:uid="{00000000-0005-0000-0000-0000A8010000}"/>
    <cellStyle name="20% - Accent2 3 4 4" xfId="23292" xr:uid="{00000000-0005-0000-0000-0000A9010000}"/>
    <cellStyle name="20% - Accent2 3 5" xfId="3161" xr:uid="{00000000-0005-0000-0000-0000AA010000}"/>
    <cellStyle name="20% - Accent2 3 5 2" xfId="14251" xr:uid="{00000000-0005-0000-0000-0000AB010000}"/>
    <cellStyle name="20% - Accent2 3 5 2 2" xfId="32197" xr:uid="{00000000-0005-0000-0000-0000AC010000}"/>
    <cellStyle name="20% - Accent2 3 5 3" xfId="23294" xr:uid="{00000000-0005-0000-0000-0000AD010000}"/>
    <cellStyle name="20% - Accent2 3 6" xfId="3162" xr:uid="{00000000-0005-0000-0000-0000AE010000}"/>
    <cellStyle name="20% - Accent2 3 6 2" xfId="14252" xr:uid="{00000000-0005-0000-0000-0000AF010000}"/>
    <cellStyle name="20% - Accent2 3 6 2 2" xfId="32198" xr:uid="{00000000-0005-0000-0000-0000B0010000}"/>
    <cellStyle name="20% - Accent2 3 6 3" xfId="23295" xr:uid="{00000000-0005-0000-0000-0000B1010000}"/>
    <cellStyle name="20% - Accent2 3 7" xfId="3163" xr:uid="{00000000-0005-0000-0000-0000B2010000}"/>
    <cellStyle name="20% - Accent2 3 7 2" xfId="14253" xr:uid="{00000000-0005-0000-0000-0000B3010000}"/>
    <cellStyle name="20% - Accent2 3 7 2 2" xfId="32199" xr:uid="{00000000-0005-0000-0000-0000B4010000}"/>
    <cellStyle name="20% - Accent2 3 7 3" xfId="23296" xr:uid="{00000000-0005-0000-0000-0000B5010000}"/>
    <cellStyle name="20% - Accent2 3_m7500 Retail Budget 2012r PMd_Issued 2-3-12" xfId="25" xr:uid="{00000000-0005-0000-0000-0000B6010000}"/>
    <cellStyle name="20% - Accent2 4" xfId="26" xr:uid="{00000000-0005-0000-0000-0000B7010000}"/>
    <cellStyle name="20% - Accent2 5" xfId="27" xr:uid="{00000000-0005-0000-0000-0000B8010000}"/>
    <cellStyle name="20% - Accent2 5 2" xfId="28" xr:uid="{00000000-0005-0000-0000-0000B9010000}"/>
    <cellStyle name="20% - Accent2 5 2 2" xfId="3164" xr:uid="{00000000-0005-0000-0000-0000BA010000}"/>
    <cellStyle name="20% - Accent2 5 2 3" xfId="3165" xr:uid="{00000000-0005-0000-0000-0000BB010000}"/>
    <cellStyle name="20% - Accent2 5 2 3 2" xfId="3166" xr:uid="{00000000-0005-0000-0000-0000BC010000}"/>
    <cellStyle name="20% - Accent2 5 2 3 2 2" xfId="14255" xr:uid="{00000000-0005-0000-0000-0000BD010000}"/>
    <cellStyle name="20% - Accent2 5 2 3 2 2 2" xfId="32201" xr:uid="{00000000-0005-0000-0000-0000BE010000}"/>
    <cellStyle name="20% - Accent2 5 2 3 2 3" xfId="23298" xr:uid="{00000000-0005-0000-0000-0000BF010000}"/>
    <cellStyle name="20% - Accent2 5 2 3 3" xfId="14254" xr:uid="{00000000-0005-0000-0000-0000C0010000}"/>
    <cellStyle name="20% - Accent2 5 2 3 3 2" xfId="32200" xr:uid="{00000000-0005-0000-0000-0000C1010000}"/>
    <cellStyle name="20% - Accent2 5 2 3 4" xfId="23297" xr:uid="{00000000-0005-0000-0000-0000C2010000}"/>
    <cellStyle name="20% - Accent2 5 2 4" xfId="3167" xr:uid="{00000000-0005-0000-0000-0000C3010000}"/>
    <cellStyle name="20% - Accent2 5 2 4 2" xfId="14256" xr:uid="{00000000-0005-0000-0000-0000C4010000}"/>
    <cellStyle name="20% - Accent2 5 2 4 2 2" xfId="32202" xr:uid="{00000000-0005-0000-0000-0000C5010000}"/>
    <cellStyle name="20% - Accent2 5 2 4 3" xfId="23299" xr:uid="{00000000-0005-0000-0000-0000C6010000}"/>
    <cellStyle name="20% - Accent2 5 2 5" xfId="3168" xr:uid="{00000000-0005-0000-0000-0000C7010000}"/>
    <cellStyle name="20% - Accent2 5 2 5 2" xfId="14257" xr:uid="{00000000-0005-0000-0000-0000C8010000}"/>
    <cellStyle name="20% - Accent2 5 2 5 2 2" xfId="32203" xr:uid="{00000000-0005-0000-0000-0000C9010000}"/>
    <cellStyle name="20% - Accent2 5 2 5 3" xfId="23300" xr:uid="{00000000-0005-0000-0000-0000CA010000}"/>
    <cellStyle name="20% - Accent2 5 2 6" xfId="3169" xr:uid="{00000000-0005-0000-0000-0000CB010000}"/>
    <cellStyle name="20% - Accent2 5 2 6 2" xfId="14258" xr:uid="{00000000-0005-0000-0000-0000CC010000}"/>
    <cellStyle name="20% - Accent2 5 2 6 2 2" xfId="32204" xr:uid="{00000000-0005-0000-0000-0000CD010000}"/>
    <cellStyle name="20% - Accent2 5 2 6 3" xfId="23301" xr:uid="{00000000-0005-0000-0000-0000CE010000}"/>
    <cellStyle name="20% - Accent2 5 3" xfId="29" xr:uid="{00000000-0005-0000-0000-0000CF010000}"/>
    <cellStyle name="20% - Accent2 5 4" xfId="30" xr:uid="{00000000-0005-0000-0000-0000D0010000}"/>
    <cellStyle name="20% - Accent2 5 4 2" xfId="3170" xr:uid="{00000000-0005-0000-0000-0000D1010000}"/>
    <cellStyle name="20% - Accent2 5 4 3" xfId="3171" xr:uid="{00000000-0005-0000-0000-0000D2010000}"/>
    <cellStyle name="20% - Accent2 5 4 3 2" xfId="3172" xr:uid="{00000000-0005-0000-0000-0000D3010000}"/>
    <cellStyle name="20% - Accent2 5 4 3 2 2" xfId="14260" xr:uid="{00000000-0005-0000-0000-0000D4010000}"/>
    <cellStyle name="20% - Accent2 5 4 3 2 2 2" xfId="32206" xr:uid="{00000000-0005-0000-0000-0000D5010000}"/>
    <cellStyle name="20% - Accent2 5 4 3 2 3" xfId="23303" xr:uid="{00000000-0005-0000-0000-0000D6010000}"/>
    <cellStyle name="20% - Accent2 5 4 3 3" xfId="14259" xr:uid="{00000000-0005-0000-0000-0000D7010000}"/>
    <cellStyle name="20% - Accent2 5 4 3 3 2" xfId="32205" xr:uid="{00000000-0005-0000-0000-0000D8010000}"/>
    <cellStyle name="20% - Accent2 5 4 3 4" xfId="23302" xr:uid="{00000000-0005-0000-0000-0000D9010000}"/>
    <cellStyle name="20% - Accent2 5 4 4" xfId="3173" xr:uid="{00000000-0005-0000-0000-0000DA010000}"/>
    <cellStyle name="20% - Accent2 5 4 4 2" xfId="14261" xr:uid="{00000000-0005-0000-0000-0000DB010000}"/>
    <cellStyle name="20% - Accent2 5 4 4 2 2" xfId="32207" xr:uid="{00000000-0005-0000-0000-0000DC010000}"/>
    <cellStyle name="20% - Accent2 5 4 4 3" xfId="23304" xr:uid="{00000000-0005-0000-0000-0000DD010000}"/>
    <cellStyle name="20% - Accent2 5 4 5" xfId="3174" xr:uid="{00000000-0005-0000-0000-0000DE010000}"/>
    <cellStyle name="20% - Accent2 5 4 5 2" xfId="14262" xr:uid="{00000000-0005-0000-0000-0000DF010000}"/>
    <cellStyle name="20% - Accent2 5 4 5 2 2" xfId="32208" xr:uid="{00000000-0005-0000-0000-0000E0010000}"/>
    <cellStyle name="20% - Accent2 5 4 5 3" xfId="23305" xr:uid="{00000000-0005-0000-0000-0000E1010000}"/>
    <cellStyle name="20% - Accent2 5 4 6" xfId="3175" xr:uid="{00000000-0005-0000-0000-0000E2010000}"/>
    <cellStyle name="20% - Accent2 5 4 6 2" xfId="14263" xr:uid="{00000000-0005-0000-0000-0000E3010000}"/>
    <cellStyle name="20% - Accent2 5 4 6 2 2" xfId="32209" xr:uid="{00000000-0005-0000-0000-0000E4010000}"/>
    <cellStyle name="20% - Accent2 5 4 6 3" xfId="23306" xr:uid="{00000000-0005-0000-0000-0000E5010000}"/>
    <cellStyle name="20% - Accent2 6" xfId="31" xr:uid="{00000000-0005-0000-0000-0000E6010000}"/>
    <cellStyle name="20% - Accent2 7" xfId="32" xr:uid="{00000000-0005-0000-0000-0000E7010000}"/>
    <cellStyle name="20% - Accent2 8" xfId="2970" xr:uid="{00000000-0005-0000-0000-0000E8010000}"/>
    <cellStyle name="20% - Accent2 9" xfId="2990" xr:uid="{00000000-0005-0000-0000-0000E9010000}"/>
    <cellStyle name="20% - Accent2 9 2" xfId="3176" xr:uid="{00000000-0005-0000-0000-0000EA010000}"/>
    <cellStyle name="20% - Accent2 9 2 2" xfId="3177" xr:uid="{00000000-0005-0000-0000-0000EB010000}"/>
    <cellStyle name="20% - Accent2 9 2 2 2" xfId="14265" xr:uid="{00000000-0005-0000-0000-0000EC010000}"/>
    <cellStyle name="20% - Accent2 9 2 2 2 2" xfId="32211" xr:uid="{00000000-0005-0000-0000-0000ED010000}"/>
    <cellStyle name="20% - Accent2 9 2 2 3" xfId="23308" xr:uid="{00000000-0005-0000-0000-0000EE010000}"/>
    <cellStyle name="20% - Accent2 9 2 3" xfId="14264" xr:uid="{00000000-0005-0000-0000-0000EF010000}"/>
    <cellStyle name="20% - Accent2 9 2 3 2" xfId="32210" xr:uid="{00000000-0005-0000-0000-0000F0010000}"/>
    <cellStyle name="20% - Accent2 9 2 4" xfId="23307" xr:uid="{00000000-0005-0000-0000-0000F1010000}"/>
    <cellStyle name="20% - Accent2 9 3" xfId="3178" xr:uid="{00000000-0005-0000-0000-0000F2010000}"/>
    <cellStyle name="20% - Accent2 9 3 2" xfId="14266" xr:uid="{00000000-0005-0000-0000-0000F3010000}"/>
    <cellStyle name="20% - Accent2 9 3 2 2" xfId="32212" xr:uid="{00000000-0005-0000-0000-0000F4010000}"/>
    <cellStyle name="20% - Accent2 9 3 3" xfId="23309" xr:uid="{00000000-0005-0000-0000-0000F5010000}"/>
    <cellStyle name="20% - Accent2 9 4" xfId="3179" xr:uid="{00000000-0005-0000-0000-0000F6010000}"/>
    <cellStyle name="20% - Accent2 9 4 2" xfId="14267" xr:uid="{00000000-0005-0000-0000-0000F7010000}"/>
    <cellStyle name="20% - Accent2 9 4 2 2" xfId="32213" xr:uid="{00000000-0005-0000-0000-0000F8010000}"/>
    <cellStyle name="20% - Accent2 9 4 3" xfId="23310" xr:uid="{00000000-0005-0000-0000-0000F9010000}"/>
    <cellStyle name="20% - Accent2 9 5" xfId="3180" xr:uid="{00000000-0005-0000-0000-0000FA010000}"/>
    <cellStyle name="20% - Accent2 9 5 2" xfId="14268" xr:uid="{00000000-0005-0000-0000-0000FB010000}"/>
    <cellStyle name="20% - Accent2 9 5 2 2" xfId="32214" xr:uid="{00000000-0005-0000-0000-0000FC010000}"/>
    <cellStyle name="20% - Accent2 9 5 3" xfId="23311" xr:uid="{00000000-0005-0000-0000-0000FD010000}"/>
    <cellStyle name="20% - Accent3" xfId="33" builtinId="38" customBuiltin="1"/>
    <cellStyle name="20% - Accent3 10" xfId="3181" xr:uid="{00000000-0005-0000-0000-0000FF010000}"/>
    <cellStyle name="20% - Accent3 10 2" xfId="3182" xr:uid="{00000000-0005-0000-0000-000000020000}"/>
    <cellStyle name="20% - Accent3 10 2 2" xfId="3183" xr:uid="{00000000-0005-0000-0000-000001020000}"/>
    <cellStyle name="20% - Accent3 10 2 2 2" xfId="14271" xr:uid="{00000000-0005-0000-0000-000002020000}"/>
    <cellStyle name="20% - Accent3 10 2 2 2 2" xfId="32217" xr:uid="{00000000-0005-0000-0000-000003020000}"/>
    <cellStyle name="20% - Accent3 10 2 2 3" xfId="23314" xr:uid="{00000000-0005-0000-0000-000004020000}"/>
    <cellStyle name="20% - Accent3 10 2 3" xfId="14270" xr:uid="{00000000-0005-0000-0000-000005020000}"/>
    <cellStyle name="20% - Accent3 10 2 3 2" xfId="32216" xr:uid="{00000000-0005-0000-0000-000006020000}"/>
    <cellStyle name="20% - Accent3 10 2 4" xfId="23313" xr:uid="{00000000-0005-0000-0000-000007020000}"/>
    <cellStyle name="20% - Accent3 10 3" xfId="3184" xr:uid="{00000000-0005-0000-0000-000008020000}"/>
    <cellStyle name="20% - Accent3 10 3 2" xfId="14272" xr:uid="{00000000-0005-0000-0000-000009020000}"/>
    <cellStyle name="20% - Accent3 10 3 2 2" xfId="32218" xr:uid="{00000000-0005-0000-0000-00000A020000}"/>
    <cellStyle name="20% - Accent3 10 3 3" xfId="23315" xr:uid="{00000000-0005-0000-0000-00000B020000}"/>
    <cellStyle name="20% - Accent3 10 4" xfId="3185" xr:uid="{00000000-0005-0000-0000-00000C020000}"/>
    <cellStyle name="20% - Accent3 10 4 2" xfId="14273" xr:uid="{00000000-0005-0000-0000-00000D020000}"/>
    <cellStyle name="20% - Accent3 10 4 2 2" xfId="32219" xr:uid="{00000000-0005-0000-0000-00000E020000}"/>
    <cellStyle name="20% - Accent3 10 4 3" xfId="23316" xr:uid="{00000000-0005-0000-0000-00000F020000}"/>
    <cellStyle name="20% - Accent3 10 5" xfId="3186" xr:uid="{00000000-0005-0000-0000-000010020000}"/>
    <cellStyle name="20% - Accent3 10 5 2" xfId="14274" xr:uid="{00000000-0005-0000-0000-000011020000}"/>
    <cellStyle name="20% - Accent3 10 5 2 2" xfId="32220" xr:uid="{00000000-0005-0000-0000-000012020000}"/>
    <cellStyle name="20% - Accent3 10 5 3" xfId="23317" xr:uid="{00000000-0005-0000-0000-000013020000}"/>
    <cellStyle name="20% - Accent3 10 6" xfId="14269" xr:uid="{00000000-0005-0000-0000-000014020000}"/>
    <cellStyle name="20% - Accent3 10 6 2" xfId="32215" xr:uid="{00000000-0005-0000-0000-000015020000}"/>
    <cellStyle name="20% - Accent3 10 7" xfId="23312" xr:uid="{00000000-0005-0000-0000-000016020000}"/>
    <cellStyle name="20% - Accent3 11" xfId="3187" xr:uid="{00000000-0005-0000-0000-000017020000}"/>
    <cellStyle name="20% - Accent3 11 2" xfId="3188" xr:uid="{00000000-0005-0000-0000-000018020000}"/>
    <cellStyle name="20% - Accent3 11 2 2" xfId="3189" xr:uid="{00000000-0005-0000-0000-000019020000}"/>
    <cellStyle name="20% - Accent3 11 2 2 2" xfId="14277" xr:uid="{00000000-0005-0000-0000-00001A020000}"/>
    <cellStyle name="20% - Accent3 11 2 2 2 2" xfId="32223" xr:uid="{00000000-0005-0000-0000-00001B020000}"/>
    <cellStyle name="20% - Accent3 11 2 2 3" xfId="23320" xr:uid="{00000000-0005-0000-0000-00001C020000}"/>
    <cellStyle name="20% - Accent3 11 2 3" xfId="14276" xr:uid="{00000000-0005-0000-0000-00001D020000}"/>
    <cellStyle name="20% - Accent3 11 2 3 2" xfId="32222" xr:uid="{00000000-0005-0000-0000-00001E020000}"/>
    <cellStyle name="20% - Accent3 11 2 4" xfId="23319" xr:uid="{00000000-0005-0000-0000-00001F020000}"/>
    <cellStyle name="20% - Accent3 11 3" xfId="3190" xr:uid="{00000000-0005-0000-0000-000020020000}"/>
    <cellStyle name="20% - Accent3 11 3 2" xfId="14278" xr:uid="{00000000-0005-0000-0000-000021020000}"/>
    <cellStyle name="20% - Accent3 11 3 2 2" xfId="32224" xr:uid="{00000000-0005-0000-0000-000022020000}"/>
    <cellStyle name="20% - Accent3 11 3 3" xfId="23321" xr:uid="{00000000-0005-0000-0000-000023020000}"/>
    <cellStyle name="20% - Accent3 11 4" xfId="3191" xr:uid="{00000000-0005-0000-0000-000024020000}"/>
    <cellStyle name="20% - Accent3 11 4 2" xfId="14279" xr:uid="{00000000-0005-0000-0000-000025020000}"/>
    <cellStyle name="20% - Accent3 11 4 2 2" xfId="32225" xr:uid="{00000000-0005-0000-0000-000026020000}"/>
    <cellStyle name="20% - Accent3 11 4 3" xfId="23322" xr:uid="{00000000-0005-0000-0000-000027020000}"/>
    <cellStyle name="20% - Accent3 11 5" xfId="3192" xr:uid="{00000000-0005-0000-0000-000028020000}"/>
    <cellStyle name="20% - Accent3 11 5 2" xfId="14280" xr:uid="{00000000-0005-0000-0000-000029020000}"/>
    <cellStyle name="20% - Accent3 11 5 2 2" xfId="32226" xr:uid="{00000000-0005-0000-0000-00002A020000}"/>
    <cellStyle name="20% - Accent3 11 5 3" xfId="23323" xr:uid="{00000000-0005-0000-0000-00002B020000}"/>
    <cellStyle name="20% - Accent3 11 6" xfId="14275" xr:uid="{00000000-0005-0000-0000-00002C020000}"/>
    <cellStyle name="20% - Accent3 11 6 2" xfId="32221" xr:uid="{00000000-0005-0000-0000-00002D020000}"/>
    <cellStyle name="20% - Accent3 11 7" xfId="23318" xr:uid="{00000000-0005-0000-0000-00002E020000}"/>
    <cellStyle name="20% - Accent3 12" xfId="3193" xr:uid="{00000000-0005-0000-0000-00002F020000}"/>
    <cellStyle name="20% - Accent3 12 2" xfId="3194" xr:uid="{00000000-0005-0000-0000-000030020000}"/>
    <cellStyle name="20% - Accent3 12 2 2" xfId="14282" xr:uid="{00000000-0005-0000-0000-000031020000}"/>
    <cellStyle name="20% - Accent3 12 2 2 2" xfId="32228" xr:uid="{00000000-0005-0000-0000-000032020000}"/>
    <cellStyle name="20% - Accent3 12 2 3" xfId="23325" xr:uid="{00000000-0005-0000-0000-000033020000}"/>
    <cellStyle name="20% - Accent3 12 3" xfId="3195" xr:uid="{00000000-0005-0000-0000-000034020000}"/>
    <cellStyle name="20% - Accent3 12 3 2" xfId="14283" xr:uid="{00000000-0005-0000-0000-000035020000}"/>
    <cellStyle name="20% - Accent3 12 3 2 2" xfId="32229" xr:uid="{00000000-0005-0000-0000-000036020000}"/>
    <cellStyle name="20% - Accent3 12 3 3" xfId="23326" xr:uid="{00000000-0005-0000-0000-000037020000}"/>
    <cellStyle name="20% - Accent3 12 4" xfId="3196" xr:uid="{00000000-0005-0000-0000-000038020000}"/>
    <cellStyle name="20% - Accent3 12 4 2" xfId="14284" xr:uid="{00000000-0005-0000-0000-000039020000}"/>
    <cellStyle name="20% - Accent3 12 4 2 2" xfId="32230" xr:uid="{00000000-0005-0000-0000-00003A020000}"/>
    <cellStyle name="20% - Accent3 12 4 3" xfId="23327" xr:uid="{00000000-0005-0000-0000-00003B020000}"/>
    <cellStyle name="20% - Accent3 12 5" xfId="14281" xr:uid="{00000000-0005-0000-0000-00003C020000}"/>
    <cellStyle name="20% - Accent3 12 5 2" xfId="32227" xr:uid="{00000000-0005-0000-0000-00003D020000}"/>
    <cellStyle name="20% - Accent3 12 6" xfId="23324" xr:uid="{00000000-0005-0000-0000-00003E020000}"/>
    <cellStyle name="20% - Accent3 13" xfId="3197" xr:uid="{00000000-0005-0000-0000-00003F020000}"/>
    <cellStyle name="20% - Accent3 13 2" xfId="3198" xr:uid="{00000000-0005-0000-0000-000040020000}"/>
    <cellStyle name="20% - Accent3 13 2 2" xfId="14286" xr:uid="{00000000-0005-0000-0000-000041020000}"/>
    <cellStyle name="20% - Accent3 13 2 2 2" xfId="32232" xr:uid="{00000000-0005-0000-0000-000042020000}"/>
    <cellStyle name="20% - Accent3 13 2 3" xfId="23329" xr:uid="{00000000-0005-0000-0000-000043020000}"/>
    <cellStyle name="20% - Accent3 13 3" xfId="14285" xr:uid="{00000000-0005-0000-0000-000044020000}"/>
    <cellStyle name="20% - Accent3 13 3 2" xfId="32231" xr:uid="{00000000-0005-0000-0000-000045020000}"/>
    <cellStyle name="20% - Accent3 13 4" xfId="23328" xr:uid="{00000000-0005-0000-0000-000046020000}"/>
    <cellStyle name="20% - Accent3 14" xfId="3199" xr:uid="{00000000-0005-0000-0000-000047020000}"/>
    <cellStyle name="20% - Accent3 14 2" xfId="3200" xr:uid="{00000000-0005-0000-0000-000048020000}"/>
    <cellStyle name="20% - Accent3 14 2 2" xfId="14288" xr:uid="{00000000-0005-0000-0000-000049020000}"/>
    <cellStyle name="20% - Accent3 14 2 2 2" xfId="32234" xr:uid="{00000000-0005-0000-0000-00004A020000}"/>
    <cellStyle name="20% - Accent3 14 2 3" xfId="23331" xr:uid="{00000000-0005-0000-0000-00004B020000}"/>
    <cellStyle name="20% - Accent3 14 3" xfId="14287" xr:uid="{00000000-0005-0000-0000-00004C020000}"/>
    <cellStyle name="20% - Accent3 14 3 2" xfId="32233" xr:uid="{00000000-0005-0000-0000-00004D020000}"/>
    <cellStyle name="20% - Accent3 14 4" xfId="23330" xr:uid="{00000000-0005-0000-0000-00004E020000}"/>
    <cellStyle name="20% - Accent3 15" xfId="3201" xr:uid="{00000000-0005-0000-0000-00004F020000}"/>
    <cellStyle name="20% - Accent3 15 2" xfId="14289" xr:uid="{00000000-0005-0000-0000-000050020000}"/>
    <cellStyle name="20% - Accent3 15 2 2" xfId="32235" xr:uid="{00000000-0005-0000-0000-000051020000}"/>
    <cellStyle name="20% - Accent3 15 3" xfId="23332" xr:uid="{00000000-0005-0000-0000-000052020000}"/>
    <cellStyle name="20% - Accent3 16" xfId="3202" xr:uid="{00000000-0005-0000-0000-000053020000}"/>
    <cellStyle name="20% - Accent3 16 2" xfId="14290" xr:uid="{00000000-0005-0000-0000-000054020000}"/>
    <cellStyle name="20% - Accent3 16 2 2" xfId="32236" xr:uid="{00000000-0005-0000-0000-000055020000}"/>
    <cellStyle name="20% - Accent3 16 3" xfId="23333" xr:uid="{00000000-0005-0000-0000-000056020000}"/>
    <cellStyle name="20% - Accent3 17" xfId="3203" xr:uid="{00000000-0005-0000-0000-000057020000}"/>
    <cellStyle name="20% - Accent3 17 2" xfId="14291" xr:uid="{00000000-0005-0000-0000-000058020000}"/>
    <cellStyle name="20% - Accent3 17 2 2" xfId="32237" xr:uid="{00000000-0005-0000-0000-000059020000}"/>
    <cellStyle name="20% - Accent3 17 3" xfId="23334" xr:uid="{00000000-0005-0000-0000-00005A020000}"/>
    <cellStyle name="20% - Accent3 18" xfId="3204" xr:uid="{00000000-0005-0000-0000-00005B020000}"/>
    <cellStyle name="20% - Accent3 18 2" xfId="14292" xr:uid="{00000000-0005-0000-0000-00005C020000}"/>
    <cellStyle name="20% - Accent3 18 2 2" xfId="32238" xr:uid="{00000000-0005-0000-0000-00005D020000}"/>
    <cellStyle name="20% - Accent3 18 3" xfId="23335" xr:uid="{00000000-0005-0000-0000-00005E020000}"/>
    <cellStyle name="20% - Accent3 19" xfId="3205" xr:uid="{00000000-0005-0000-0000-00005F020000}"/>
    <cellStyle name="20% - Accent3 19 2" xfId="14293" xr:uid="{00000000-0005-0000-0000-000060020000}"/>
    <cellStyle name="20% - Accent3 19 2 2" xfId="32239" xr:uid="{00000000-0005-0000-0000-000061020000}"/>
    <cellStyle name="20% - Accent3 19 3" xfId="23336" xr:uid="{00000000-0005-0000-0000-000062020000}"/>
    <cellStyle name="20% - Accent3 2" xfId="34" xr:uid="{00000000-0005-0000-0000-000063020000}"/>
    <cellStyle name="20% - Accent3 2 2" xfId="35" xr:uid="{00000000-0005-0000-0000-000064020000}"/>
    <cellStyle name="20% - Accent3 2_Links" xfId="36" xr:uid="{00000000-0005-0000-0000-000065020000}"/>
    <cellStyle name="20% - Accent3 20" xfId="3206" xr:uid="{00000000-0005-0000-0000-000066020000}"/>
    <cellStyle name="20% - Accent3 20 2" xfId="14294" xr:uid="{00000000-0005-0000-0000-000067020000}"/>
    <cellStyle name="20% - Accent3 20 2 2" xfId="32240" xr:uid="{00000000-0005-0000-0000-000068020000}"/>
    <cellStyle name="20% - Accent3 20 3" xfId="23337" xr:uid="{00000000-0005-0000-0000-000069020000}"/>
    <cellStyle name="20% - Accent3 21" xfId="3207" xr:uid="{00000000-0005-0000-0000-00006A020000}"/>
    <cellStyle name="20% - Accent3 21 2" xfId="14295" xr:uid="{00000000-0005-0000-0000-00006B020000}"/>
    <cellStyle name="20% - Accent3 21 2 2" xfId="32241" xr:uid="{00000000-0005-0000-0000-00006C020000}"/>
    <cellStyle name="20% - Accent3 21 3" xfId="23338" xr:uid="{00000000-0005-0000-0000-00006D020000}"/>
    <cellStyle name="20% - Accent3 22" xfId="3208" xr:uid="{00000000-0005-0000-0000-00006E020000}"/>
    <cellStyle name="20% - Accent3 22 2" xfId="14296" xr:uid="{00000000-0005-0000-0000-00006F020000}"/>
    <cellStyle name="20% - Accent3 22 2 2" xfId="32242" xr:uid="{00000000-0005-0000-0000-000070020000}"/>
    <cellStyle name="20% - Accent3 22 3" xfId="23339" xr:uid="{00000000-0005-0000-0000-000071020000}"/>
    <cellStyle name="20% - Accent3 3" xfId="37" xr:uid="{00000000-0005-0000-0000-000072020000}"/>
    <cellStyle name="20% - Accent3 3 2" xfId="38" xr:uid="{00000000-0005-0000-0000-000073020000}"/>
    <cellStyle name="20% - Accent3 3 3" xfId="39" xr:uid="{00000000-0005-0000-0000-000074020000}"/>
    <cellStyle name="20% - Accent3 3 4" xfId="3209" xr:uid="{00000000-0005-0000-0000-000075020000}"/>
    <cellStyle name="20% - Accent3 3 4 2" xfId="3210" xr:uid="{00000000-0005-0000-0000-000076020000}"/>
    <cellStyle name="20% - Accent3 3 4 2 2" xfId="14298" xr:uid="{00000000-0005-0000-0000-000077020000}"/>
    <cellStyle name="20% - Accent3 3 4 2 2 2" xfId="32244" xr:uid="{00000000-0005-0000-0000-000078020000}"/>
    <cellStyle name="20% - Accent3 3 4 2 3" xfId="23341" xr:uid="{00000000-0005-0000-0000-000079020000}"/>
    <cellStyle name="20% - Accent3 3 4 3" xfId="14297" xr:uid="{00000000-0005-0000-0000-00007A020000}"/>
    <cellStyle name="20% - Accent3 3 4 3 2" xfId="32243" xr:uid="{00000000-0005-0000-0000-00007B020000}"/>
    <cellStyle name="20% - Accent3 3 4 4" xfId="23340" xr:uid="{00000000-0005-0000-0000-00007C020000}"/>
    <cellStyle name="20% - Accent3 3 5" xfId="3211" xr:uid="{00000000-0005-0000-0000-00007D020000}"/>
    <cellStyle name="20% - Accent3 3 5 2" xfId="14299" xr:uid="{00000000-0005-0000-0000-00007E020000}"/>
    <cellStyle name="20% - Accent3 3 5 2 2" xfId="32245" xr:uid="{00000000-0005-0000-0000-00007F020000}"/>
    <cellStyle name="20% - Accent3 3 5 3" xfId="23342" xr:uid="{00000000-0005-0000-0000-000080020000}"/>
    <cellStyle name="20% - Accent3 3 6" xfId="3212" xr:uid="{00000000-0005-0000-0000-000081020000}"/>
    <cellStyle name="20% - Accent3 3 6 2" xfId="14300" xr:uid="{00000000-0005-0000-0000-000082020000}"/>
    <cellStyle name="20% - Accent3 3 6 2 2" xfId="32246" xr:uid="{00000000-0005-0000-0000-000083020000}"/>
    <cellStyle name="20% - Accent3 3 6 3" xfId="23343" xr:uid="{00000000-0005-0000-0000-000084020000}"/>
    <cellStyle name="20% - Accent3 3 7" xfId="3213" xr:uid="{00000000-0005-0000-0000-000085020000}"/>
    <cellStyle name="20% - Accent3 3 7 2" xfId="14301" xr:uid="{00000000-0005-0000-0000-000086020000}"/>
    <cellStyle name="20% - Accent3 3 7 2 2" xfId="32247" xr:uid="{00000000-0005-0000-0000-000087020000}"/>
    <cellStyle name="20% - Accent3 3 7 3" xfId="23344" xr:uid="{00000000-0005-0000-0000-000088020000}"/>
    <cellStyle name="20% - Accent3 3_m7500 Retail Budget 2012r PMd_Issued 2-3-12" xfId="40" xr:uid="{00000000-0005-0000-0000-000089020000}"/>
    <cellStyle name="20% - Accent3 4" xfId="41" xr:uid="{00000000-0005-0000-0000-00008A020000}"/>
    <cellStyle name="20% - Accent3 5" xfId="42" xr:uid="{00000000-0005-0000-0000-00008B020000}"/>
    <cellStyle name="20% - Accent3 5 2" xfId="43" xr:uid="{00000000-0005-0000-0000-00008C020000}"/>
    <cellStyle name="20% - Accent3 5 2 2" xfId="3214" xr:uid="{00000000-0005-0000-0000-00008D020000}"/>
    <cellStyle name="20% - Accent3 5 2 3" xfId="3215" xr:uid="{00000000-0005-0000-0000-00008E020000}"/>
    <cellStyle name="20% - Accent3 5 2 3 2" xfId="3216" xr:uid="{00000000-0005-0000-0000-00008F020000}"/>
    <cellStyle name="20% - Accent3 5 2 3 2 2" xfId="14303" xr:uid="{00000000-0005-0000-0000-000090020000}"/>
    <cellStyle name="20% - Accent3 5 2 3 2 2 2" xfId="32249" xr:uid="{00000000-0005-0000-0000-000091020000}"/>
    <cellStyle name="20% - Accent3 5 2 3 2 3" xfId="23346" xr:uid="{00000000-0005-0000-0000-000092020000}"/>
    <cellStyle name="20% - Accent3 5 2 3 3" xfId="14302" xr:uid="{00000000-0005-0000-0000-000093020000}"/>
    <cellStyle name="20% - Accent3 5 2 3 3 2" xfId="32248" xr:uid="{00000000-0005-0000-0000-000094020000}"/>
    <cellStyle name="20% - Accent3 5 2 3 4" xfId="23345" xr:uid="{00000000-0005-0000-0000-000095020000}"/>
    <cellStyle name="20% - Accent3 5 2 4" xfId="3217" xr:uid="{00000000-0005-0000-0000-000096020000}"/>
    <cellStyle name="20% - Accent3 5 2 4 2" xfId="14304" xr:uid="{00000000-0005-0000-0000-000097020000}"/>
    <cellStyle name="20% - Accent3 5 2 4 2 2" xfId="32250" xr:uid="{00000000-0005-0000-0000-000098020000}"/>
    <cellStyle name="20% - Accent3 5 2 4 3" xfId="23347" xr:uid="{00000000-0005-0000-0000-000099020000}"/>
    <cellStyle name="20% - Accent3 5 2 5" xfId="3218" xr:uid="{00000000-0005-0000-0000-00009A020000}"/>
    <cellStyle name="20% - Accent3 5 2 5 2" xfId="14305" xr:uid="{00000000-0005-0000-0000-00009B020000}"/>
    <cellStyle name="20% - Accent3 5 2 5 2 2" xfId="32251" xr:uid="{00000000-0005-0000-0000-00009C020000}"/>
    <cellStyle name="20% - Accent3 5 2 5 3" xfId="23348" xr:uid="{00000000-0005-0000-0000-00009D020000}"/>
    <cellStyle name="20% - Accent3 5 2 6" xfId="3219" xr:uid="{00000000-0005-0000-0000-00009E020000}"/>
    <cellStyle name="20% - Accent3 5 2 6 2" xfId="14306" xr:uid="{00000000-0005-0000-0000-00009F020000}"/>
    <cellStyle name="20% - Accent3 5 2 6 2 2" xfId="32252" xr:uid="{00000000-0005-0000-0000-0000A0020000}"/>
    <cellStyle name="20% - Accent3 5 2 6 3" xfId="23349" xr:uid="{00000000-0005-0000-0000-0000A1020000}"/>
    <cellStyle name="20% - Accent3 5 3" xfId="44" xr:uid="{00000000-0005-0000-0000-0000A2020000}"/>
    <cellStyle name="20% - Accent3 5 4" xfId="45" xr:uid="{00000000-0005-0000-0000-0000A3020000}"/>
    <cellStyle name="20% - Accent3 5 4 2" xfId="3220" xr:uid="{00000000-0005-0000-0000-0000A4020000}"/>
    <cellStyle name="20% - Accent3 5 4 3" xfId="3221" xr:uid="{00000000-0005-0000-0000-0000A5020000}"/>
    <cellStyle name="20% - Accent3 5 4 3 2" xfId="3222" xr:uid="{00000000-0005-0000-0000-0000A6020000}"/>
    <cellStyle name="20% - Accent3 5 4 3 2 2" xfId="14308" xr:uid="{00000000-0005-0000-0000-0000A7020000}"/>
    <cellStyle name="20% - Accent3 5 4 3 2 2 2" xfId="32254" xr:uid="{00000000-0005-0000-0000-0000A8020000}"/>
    <cellStyle name="20% - Accent3 5 4 3 2 3" xfId="23351" xr:uid="{00000000-0005-0000-0000-0000A9020000}"/>
    <cellStyle name="20% - Accent3 5 4 3 3" xfId="14307" xr:uid="{00000000-0005-0000-0000-0000AA020000}"/>
    <cellStyle name="20% - Accent3 5 4 3 3 2" xfId="32253" xr:uid="{00000000-0005-0000-0000-0000AB020000}"/>
    <cellStyle name="20% - Accent3 5 4 3 4" xfId="23350" xr:uid="{00000000-0005-0000-0000-0000AC020000}"/>
    <cellStyle name="20% - Accent3 5 4 4" xfId="3223" xr:uid="{00000000-0005-0000-0000-0000AD020000}"/>
    <cellStyle name="20% - Accent3 5 4 4 2" xfId="14309" xr:uid="{00000000-0005-0000-0000-0000AE020000}"/>
    <cellStyle name="20% - Accent3 5 4 4 2 2" xfId="32255" xr:uid="{00000000-0005-0000-0000-0000AF020000}"/>
    <cellStyle name="20% - Accent3 5 4 4 3" xfId="23352" xr:uid="{00000000-0005-0000-0000-0000B0020000}"/>
    <cellStyle name="20% - Accent3 5 4 5" xfId="3224" xr:uid="{00000000-0005-0000-0000-0000B1020000}"/>
    <cellStyle name="20% - Accent3 5 4 5 2" xfId="14310" xr:uid="{00000000-0005-0000-0000-0000B2020000}"/>
    <cellStyle name="20% - Accent3 5 4 5 2 2" xfId="32256" xr:uid="{00000000-0005-0000-0000-0000B3020000}"/>
    <cellStyle name="20% - Accent3 5 4 5 3" xfId="23353" xr:uid="{00000000-0005-0000-0000-0000B4020000}"/>
    <cellStyle name="20% - Accent3 5 4 6" xfId="3225" xr:uid="{00000000-0005-0000-0000-0000B5020000}"/>
    <cellStyle name="20% - Accent3 5 4 6 2" xfId="14311" xr:uid="{00000000-0005-0000-0000-0000B6020000}"/>
    <cellStyle name="20% - Accent3 5 4 6 2 2" xfId="32257" xr:uid="{00000000-0005-0000-0000-0000B7020000}"/>
    <cellStyle name="20% - Accent3 5 4 6 3" xfId="23354" xr:uid="{00000000-0005-0000-0000-0000B8020000}"/>
    <cellStyle name="20% - Accent3 6" xfId="46" xr:uid="{00000000-0005-0000-0000-0000B9020000}"/>
    <cellStyle name="20% - Accent3 7" xfId="47" xr:uid="{00000000-0005-0000-0000-0000BA020000}"/>
    <cellStyle name="20% - Accent3 8" xfId="2974" xr:uid="{00000000-0005-0000-0000-0000BB020000}"/>
    <cellStyle name="20% - Accent3 9" xfId="2991" xr:uid="{00000000-0005-0000-0000-0000BC020000}"/>
    <cellStyle name="20% - Accent3 9 2" xfId="3226" xr:uid="{00000000-0005-0000-0000-0000BD020000}"/>
    <cellStyle name="20% - Accent3 9 2 2" xfId="3227" xr:uid="{00000000-0005-0000-0000-0000BE020000}"/>
    <cellStyle name="20% - Accent3 9 2 2 2" xfId="14313" xr:uid="{00000000-0005-0000-0000-0000BF020000}"/>
    <cellStyle name="20% - Accent3 9 2 2 2 2" xfId="32259" xr:uid="{00000000-0005-0000-0000-0000C0020000}"/>
    <cellStyle name="20% - Accent3 9 2 2 3" xfId="23356" xr:uid="{00000000-0005-0000-0000-0000C1020000}"/>
    <cellStyle name="20% - Accent3 9 2 3" xfId="14312" xr:uid="{00000000-0005-0000-0000-0000C2020000}"/>
    <cellStyle name="20% - Accent3 9 2 3 2" xfId="32258" xr:uid="{00000000-0005-0000-0000-0000C3020000}"/>
    <cellStyle name="20% - Accent3 9 2 4" xfId="23355" xr:uid="{00000000-0005-0000-0000-0000C4020000}"/>
    <cellStyle name="20% - Accent3 9 3" xfId="3228" xr:uid="{00000000-0005-0000-0000-0000C5020000}"/>
    <cellStyle name="20% - Accent3 9 3 2" xfId="14314" xr:uid="{00000000-0005-0000-0000-0000C6020000}"/>
    <cellStyle name="20% - Accent3 9 3 2 2" xfId="32260" xr:uid="{00000000-0005-0000-0000-0000C7020000}"/>
    <cellStyle name="20% - Accent3 9 3 3" xfId="23357" xr:uid="{00000000-0005-0000-0000-0000C8020000}"/>
    <cellStyle name="20% - Accent3 9 4" xfId="3229" xr:uid="{00000000-0005-0000-0000-0000C9020000}"/>
    <cellStyle name="20% - Accent3 9 4 2" xfId="14315" xr:uid="{00000000-0005-0000-0000-0000CA020000}"/>
    <cellStyle name="20% - Accent3 9 4 2 2" xfId="32261" xr:uid="{00000000-0005-0000-0000-0000CB020000}"/>
    <cellStyle name="20% - Accent3 9 4 3" xfId="23358" xr:uid="{00000000-0005-0000-0000-0000CC020000}"/>
    <cellStyle name="20% - Accent3 9 5" xfId="3230" xr:uid="{00000000-0005-0000-0000-0000CD020000}"/>
    <cellStyle name="20% - Accent3 9 5 2" xfId="14316" xr:uid="{00000000-0005-0000-0000-0000CE020000}"/>
    <cellStyle name="20% - Accent3 9 5 2 2" xfId="32262" xr:uid="{00000000-0005-0000-0000-0000CF020000}"/>
    <cellStyle name="20% - Accent3 9 5 3" xfId="23359" xr:uid="{00000000-0005-0000-0000-0000D0020000}"/>
    <cellStyle name="20% - Accent4" xfId="48" builtinId="42" customBuiltin="1"/>
    <cellStyle name="20% - Accent4 10" xfId="3231" xr:uid="{00000000-0005-0000-0000-0000D2020000}"/>
    <cellStyle name="20% - Accent4 10 2" xfId="3232" xr:uid="{00000000-0005-0000-0000-0000D3020000}"/>
    <cellStyle name="20% - Accent4 10 2 2" xfId="3233" xr:uid="{00000000-0005-0000-0000-0000D4020000}"/>
    <cellStyle name="20% - Accent4 10 2 2 2" xfId="14319" xr:uid="{00000000-0005-0000-0000-0000D5020000}"/>
    <cellStyle name="20% - Accent4 10 2 2 2 2" xfId="32265" xr:uid="{00000000-0005-0000-0000-0000D6020000}"/>
    <cellStyle name="20% - Accent4 10 2 2 3" xfId="23362" xr:uid="{00000000-0005-0000-0000-0000D7020000}"/>
    <cellStyle name="20% - Accent4 10 2 3" xfId="14318" xr:uid="{00000000-0005-0000-0000-0000D8020000}"/>
    <cellStyle name="20% - Accent4 10 2 3 2" xfId="32264" xr:uid="{00000000-0005-0000-0000-0000D9020000}"/>
    <cellStyle name="20% - Accent4 10 2 4" xfId="23361" xr:uid="{00000000-0005-0000-0000-0000DA020000}"/>
    <cellStyle name="20% - Accent4 10 3" xfId="3234" xr:uid="{00000000-0005-0000-0000-0000DB020000}"/>
    <cellStyle name="20% - Accent4 10 3 2" xfId="14320" xr:uid="{00000000-0005-0000-0000-0000DC020000}"/>
    <cellStyle name="20% - Accent4 10 3 2 2" xfId="32266" xr:uid="{00000000-0005-0000-0000-0000DD020000}"/>
    <cellStyle name="20% - Accent4 10 3 3" xfId="23363" xr:uid="{00000000-0005-0000-0000-0000DE020000}"/>
    <cellStyle name="20% - Accent4 10 4" xfId="3235" xr:uid="{00000000-0005-0000-0000-0000DF020000}"/>
    <cellStyle name="20% - Accent4 10 4 2" xfId="14321" xr:uid="{00000000-0005-0000-0000-0000E0020000}"/>
    <cellStyle name="20% - Accent4 10 4 2 2" xfId="32267" xr:uid="{00000000-0005-0000-0000-0000E1020000}"/>
    <cellStyle name="20% - Accent4 10 4 3" xfId="23364" xr:uid="{00000000-0005-0000-0000-0000E2020000}"/>
    <cellStyle name="20% - Accent4 10 5" xfId="3236" xr:uid="{00000000-0005-0000-0000-0000E3020000}"/>
    <cellStyle name="20% - Accent4 10 5 2" xfId="14322" xr:uid="{00000000-0005-0000-0000-0000E4020000}"/>
    <cellStyle name="20% - Accent4 10 5 2 2" xfId="32268" xr:uid="{00000000-0005-0000-0000-0000E5020000}"/>
    <cellStyle name="20% - Accent4 10 5 3" xfId="23365" xr:uid="{00000000-0005-0000-0000-0000E6020000}"/>
    <cellStyle name="20% - Accent4 10 6" xfId="14317" xr:uid="{00000000-0005-0000-0000-0000E7020000}"/>
    <cellStyle name="20% - Accent4 10 6 2" xfId="32263" xr:uid="{00000000-0005-0000-0000-0000E8020000}"/>
    <cellStyle name="20% - Accent4 10 7" xfId="23360" xr:uid="{00000000-0005-0000-0000-0000E9020000}"/>
    <cellStyle name="20% - Accent4 11" xfId="3237" xr:uid="{00000000-0005-0000-0000-0000EA020000}"/>
    <cellStyle name="20% - Accent4 11 2" xfId="3238" xr:uid="{00000000-0005-0000-0000-0000EB020000}"/>
    <cellStyle name="20% - Accent4 11 2 2" xfId="3239" xr:uid="{00000000-0005-0000-0000-0000EC020000}"/>
    <cellStyle name="20% - Accent4 11 2 2 2" xfId="14325" xr:uid="{00000000-0005-0000-0000-0000ED020000}"/>
    <cellStyle name="20% - Accent4 11 2 2 2 2" xfId="32271" xr:uid="{00000000-0005-0000-0000-0000EE020000}"/>
    <cellStyle name="20% - Accent4 11 2 2 3" xfId="23368" xr:uid="{00000000-0005-0000-0000-0000EF020000}"/>
    <cellStyle name="20% - Accent4 11 2 3" xfId="14324" xr:uid="{00000000-0005-0000-0000-0000F0020000}"/>
    <cellStyle name="20% - Accent4 11 2 3 2" xfId="32270" xr:uid="{00000000-0005-0000-0000-0000F1020000}"/>
    <cellStyle name="20% - Accent4 11 2 4" xfId="23367" xr:uid="{00000000-0005-0000-0000-0000F2020000}"/>
    <cellStyle name="20% - Accent4 11 3" xfId="3240" xr:uid="{00000000-0005-0000-0000-0000F3020000}"/>
    <cellStyle name="20% - Accent4 11 3 2" xfId="14326" xr:uid="{00000000-0005-0000-0000-0000F4020000}"/>
    <cellStyle name="20% - Accent4 11 3 2 2" xfId="32272" xr:uid="{00000000-0005-0000-0000-0000F5020000}"/>
    <cellStyle name="20% - Accent4 11 3 3" xfId="23369" xr:uid="{00000000-0005-0000-0000-0000F6020000}"/>
    <cellStyle name="20% - Accent4 11 4" xfId="3241" xr:uid="{00000000-0005-0000-0000-0000F7020000}"/>
    <cellStyle name="20% - Accent4 11 4 2" xfId="14327" xr:uid="{00000000-0005-0000-0000-0000F8020000}"/>
    <cellStyle name="20% - Accent4 11 4 2 2" xfId="32273" xr:uid="{00000000-0005-0000-0000-0000F9020000}"/>
    <cellStyle name="20% - Accent4 11 4 3" xfId="23370" xr:uid="{00000000-0005-0000-0000-0000FA020000}"/>
    <cellStyle name="20% - Accent4 11 5" xfId="3242" xr:uid="{00000000-0005-0000-0000-0000FB020000}"/>
    <cellStyle name="20% - Accent4 11 5 2" xfId="14328" xr:uid="{00000000-0005-0000-0000-0000FC020000}"/>
    <cellStyle name="20% - Accent4 11 5 2 2" xfId="32274" xr:uid="{00000000-0005-0000-0000-0000FD020000}"/>
    <cellStyle name="20% - Accent4 11 5 3" xfId="23371" xr:uid="{00000000-0005-0000-0000-0000FE020000}"/>
    <cellStyle name="20% - Accent4 11 6" xfId="14323" xr:uid="{00000000-0005-0000-0000-0000FF020000}"/>
    <cellStyle name="20% - Accent4 11 6 2" xfId="32269" xr:uid="{00000000-0005-0000-0000-000000030000}"/>
    <cellStyle name="20% - Accent4 11 7" xfId="23366" xr:uid="{00000000-0005-0000-0000-000001030000}"/>
    <cellStyle name="20% - Accent4 12" xfId="3243" xr:uid="{00000000-0005-0000-0000-000002030000}"/>
    <cellStyle name="20% - Accent4 12 2" xfId="3244" xr:uid="{00000000-0005-0000-0000-000003030000}"/>
    <cellStyle name="20% - Accent4 12 2 2" xfId="14330" xr:uid="{00000000-0005-0000-0000-000004030000}"/>
    <cellStyle name="20% - Accent4 12 2 2 2" xfId="32276" xr:uid="{00000000-0005-0000-0000-000005030000}"/>
    <cellStyle name="20% - Accent4 12 2 3" xfId="23373" xr:uid="{00000000-0005-0000-0000-000006030000}"/>
    <cellStyle name="20% - Accent4 12 3" xfId="3245" xr:uid="{00000000-0005-0000-0000-000007030000}"/>
    <cellStyle name="20% - Accent4 12 3 2" xfId="14331" xr:uid="{00000000-0005-0000-0000-000008030000}"/>
    <cellStyle name="20% - Accent4 12 3 2 2" xfId="32277" xr:uid="{00000000-0005-0000-0000-000009030000}"/>
    <cellStyle name="20% - Accent4 12 3 3" xfId="23374" xr:uid="{00000000-0005-0000-0000-00000A030000}"/>
    <cellStyle name="20% - Accent4 12 4" xfId="3246" xr:uid="{00000000-0005-0000-0000-00000B030000}"/>
    <cellStyle name="20% - Accent4 12 4 2" xfId="14332" xr:uid="{00000000-0005-0000-0000-00000C030000}"/>
    <cellStyle name="20% - Accent4 12 4 2 2" xfId="32278" xr:uid="{00000000-0005-0000-0000-00000D030000}"/>
    <cellStyle name="20% - Accent4 12 4 3" xfId="23375" xr:uid="{00000000-0005-0000-0000-00000E030000}"/>
    <cellStyle name="20% - Accent4 12 5" xfId="14329" xr:uid="{00000000-0005-0000-0000-00000F030000}"/>
    <cellStyle name="20% - Accent4 12 5 2" xfId="32275" xr:uid="{00000000-0005-0000-0000-000010030000}"/>
    <cellStyle name="20% - Accent4 12 6" xfId="23372" xr:uid="{00000000-0005-0000-0000-000011030000}"/>
    <cellStyle name="20% - Accent4 13" xfId="3247" xr:uid="{00000000-0005-0000-0000-000012030000}"/>
    <cellStyle name="20% - Accent4 13 2" xfId="3248" xr:uid="{00000000-0005-0000-0000-000013030000}"/>
    <cellStyle name="20% - Accent4 13 2 2" xfId="14334" xr:uid="{00000000-0005-0000-0000-000014030000}"/>
    <cellStyle name="20% - Accent4 13 2 2 2" xfId="32280" xr:uid="{00000000-0005-0000-0000-000015030000}"/>
    <cellStyle name="20% - Accent4 13 2 3" xfId="23377" xr:uid="{00000000-0005-0000-0000-000016030000}"/>
    <cellStyle name="20% - Accent4 13 3" xfId="14333" xr:uid="{00000000-0005-0000-0000-000017030000}"/>
    <cellStyle name="20% - Accent4 13 3 2" xfId="32279" xr:uid="{00000000-0005-0000-0000-000018030000}"/>
    <cellStyle name="20% - Accent4 13 4" xfId="23376" xr:uid="{00000000-0005-0000-0000-000019030000}"/>
    <cellStyle name="20% - Accent4 14" xfId="3249" xr:uid="{00000000-0005-0000-0000-00001A030000}"/>
    <cellStyle name="20% - Accent4 14 2" xfId="3250" xr:uid="{00000000-0005-0000-0000-00001B030000}"/>
    <cellStyle name="20% - Accent4 14 2 2" xfId="14336" xr:uid="{00000000-0005-0000-0000-00001C030000}"/>
    <cellStyle name="20% - Accent4 14 2 2 2" xfId="32282" xr:uid="{00000000-0005-0000-0000-00001D030000}"/>
    <cellStyle name="20% - Accent4 14 2 3" xfId="23379" xr:uid="{00000000-0005-0000-0000-00001E030000}"/>
    <cellStyle name="20% - Accent4 14 3" xfId="14335" xr:uid="{00000000-0005-0000-0000-00001F030000}"/>
    <cellStyle name="20% - Accent4 14 3 2" xfId="32281" xr:uid="{00000000-0005-0000-0000-000020030000}"/>
    <cellStyle name="20% - Accent4 14 4" xfId="23378" xr:uid="{00000000-0005-0000-0000-000021030000}"/>
    <cellStyle name="20% - Accent4 15" xfId="3251" xr:uid="{00000000-0005-0000-0000-000022030000}"/>
    <cellStyle name="20% - Accent4 15 2" xfId="14337" xr:uid="{00000000-0005-0000-0000-000023030000}"/>
    <cellStyle name="20% - Accent4 15 2 2" xfId="32283" xr:uid="{00000000-0005-0000-0000-000024030000}"/>
    <cellStyle name="20% - Accent4 15 3" xfId="23380" xr:uid="{00000000-0005-0000-0000-000025030000}"/>
    <cellStyle name="20% - Accent4 16" xfId="3252" xr:uid="{00000000-0005-0000-0000-000026030000}"/>
    <cellStyle name="20% - Accent4 16 2" xfId="14338" xr:uid="{00000000-0005-0000-0000-000027030000}"/>
    <cellStyle name="20% - Accent4 16 2 2" xfId="32284" xr:uid="{00000000-0005-0000-0000-000028030000}"/>
    <cellStyle name="20% - Accent4 16 3" xfId="23381" xr:uid="{00000000-0005-0000-0000-000029030000}"/>
    <cellStyle name="20% - Accent4 17" xfId="3253" xr:uid="{00000000-0005-0000-0000-00002A030000}"/>
    <cellStyle name="20% - Accent4 17 2" xfId="14339" xr:uid="{00000000-0005-0000-0000-00002B030000}"/>
    <cellStyle name="20% - Accent4 17 2 2" xfId="32285" xr:uid="{00000000-0005-0000-0000-00002C030000}"/>
    <cellStyle name="20% - Accent4 17 3" xfId="23382" xr:uid="{00000000-0005-0000-0000-00002D030000}"/>
    <cellStyle name="20% - Accent4 18" xfId="3254" xr:uid="{00000000-0005-0000-0000-00002E030000}"/>
    <cellStyle name="20% - Accent4 18 2" xfId="14340" xr:uid="{00000000-0005-0000-0000-00002F030000}"/>
    <cellStyle name="20% - Accent4 18 2 2" xfId="32286" xr:uid="{00000000-0005-0000-0000-000030030000}"/>
    <cellStyle name="20% - Accent4 18 3" xfId="23383" xr:uid="{00000000-0005-0000-0000-000031030000}"/>
    <cellStyle name="20% - Accent4 19" xfId="3255" xr:uid="{00000000-0005-0000-0000-000032030000}"/>
    <cellStyle name="20% - Accent4 19 2" xfId="14341" xr:uid="{00000000-0005-0000-0000-000033030000}"/>
    <cellStyle name="20% - Accent4 19 2 2" xfId="32287" xr:uid="{00000000-0005-0000-0000-000034030000}"/>
    <cellStyle name="20% - Accent4 19 3" xfId="23384" xr:uid="{00000000-0005-0000-0000-000035030000}"/>
    <cellStyle name="20% - Accent4 2" xfId="49" xr:uid="{00000000-0005-0000-0000-000036030000}"/>
    <cellStyle name="20% - Accent4 2 2" xfId="50" xr:uid="{00000000-0005-0000-0000-000037030000}"/>
    <cellStyle name="20% - Accent4 2_Links" xfId="51" xr:uid="{00000000-0005-0000-0000-000038030000}"/>
    <cellStyle name="20% - Accent4 20" xfId="3256" xr:uid="{00000000-0005-0000-0000-000039030000}"/>
    <cellStyle name="20% - Accent4 20 2" xfId="14342" xr:uid="{00000000-0005-0000-0000-00003A030000}"/>
    <cellStyle name="20% - Accent4 20 2 2" xfId="32288" xr:uid="{00000000-0005-0000-0000-00003B030000}"/>
    <cellStyle name="20% - Accent4 20 3" xfId="23385" xr:uid="{00000000-0005-0000-0000-00003C030000}"/>
    <cellStyle name="20% - Accent4 21" xfId="3257" xr:uid="{00000000-0005-0000-0000-00003D030000}"/>
    <cellStyle name="20% - Accent4 21 2" xfId="14343" xr:uid="{00000000-0005-0000-0000-00003E030000}"/>
    <cellStyle name="20% - Accent4 21 2 2" xfId="32289" xr:uid="{00000000-0005-0000-0000-00003F030000}"/>
    <cellStyle name="20% - Accent4 21 3" xfId="23386" xr:uid="{00000000-0005-0000-0000-000040030000}"/>
    <cellStyle name="20% - Accent4 22" xfId="3258" xr:uid="{00000000-0005-0000-0000-000041030000}"/>
    <cellStyle name="20% - Accent4 22 2" xfId="14344" xr:uid="{00000000-0005-0000-0000-000042030000}"/>
    <cellStyle name="20% - Accent4 22 2 2" xfId="32290" xr:uid="{00000000-0005-0000-0000-000043030000}"/>
    <cellStyle name="20% - Accent4 22 3" xfId="23387" xr:uid="{00000000-0005-0000-0000-000044030000}"/>
    <cellStyle name="20% - Accent4 3" xfId="52" xr:uid="{00000000-0005-0000-0000-000045030000}"/>
    <cellStyle name="20% - Accent4 3 2" xfId="53" xr:uid="{00000000-0005-0000-0000-000046030000}"/>
    <cellStyle name="20% - Accent4 3 3" xfId="54" xr:uid="{00000000-0005-0000-0000-000047030000}"/>
    <cellStyle name="20% - Accent4 3 3 2" xfId="3259" xr:uid="{00000000-0005-0000-0000-000048030000}"/>
    <cellStyle name="20% - Accent4 3 3 2 2" xfId="14345" xr:uid="{00000000-0005-0000-0000-000049030000}"/>
    <cellStyle name="20% - Accent4 3 3 2 2 2" xfId="32291" xr:uid="{00000000-0005-0000-0000-00004A030000}"/>
    <cellStyle name="20% - Accent4 3 3 2 3" xfId="23388" xr:uid="{00000000-0005-0000-0000-00004B030000}"/>
    <cellStyle name="20% - Accent4 3 4" xfId="3260" xr:uid="{00000000-0005-0000-0000-00004C030000}"/>
    <cellStyle name="20% - Accent4 3 4 2" xfId="14346" xr:uid="{00000000-0005-0000-0000-00004D030000}"/>
    <cellStyle name="20% - Accent4 3 4 2 2" xfId="32292" xr:uid="{00000000-0005-0000-0000-00004E030000}"/>
    <cellStyle name="20% - Accent4 3 4 3" xfId="23389" xr:uid="{00000000-0005-0000-0000-00004F030000}"/>
    <cellStyle name="20% - Accent4 3 5" xfId="3261" xr:uid="{00000000-0005-0000-0000-000050030000}"/>
    <cellStyle name="20% - Accent4 3 5 2" xfId="14347" xr:uid="{00000000-0005-0000-0000-000051030000}"/>
    <cellStyle name="20% - Accent4 3 5 2 2" xfId="32293" xr:uid="{00000000-0005-0000-0000-000052030000}"/>
    <cellStyle name="20% - Accent4 3 5 3" xfId="23390" xr:uid="{00000000-0005-0000-0000-000053030000}"/>
    <cellStyle name="20% - Accent4 3 6" xfId="3262" xr:uid="{00000000-0005-0000-0000-000054030000}"/>
    <cellStyle name="20% - Accent4 3 6 2" xfId="14348" xr:uid="{00000000-0005-0000-0000-000055030000}"/>
    <cellStyle name="20% - Accent4 3 6 2 2" xfId="32294" xr:uid="{00000000-0005-0000-0000-000056030000}"/>
    <cellStyle name="20% - Accent4 3 6 3" xfId="23391" xr:uid="{00000000-0005-0000-0000-000057030000}"/>
    <cellStyle name="20% - Accent4 3_m7500 Retail Budget 2012r PMd_Issued 2-3-12" xfId="55" xr:uid="{00000000-0005-0000-0000-000058030000}"/>
    <cellStyle name="20% - Accent4 4" xfId="56" xr:uid="{00000000-0005-0000-0000-000059030000}"/>
    <cellStyle name="20% - Accent4 5" xfId="57" xr:uid="{00000000-0005-0000-0000-00005A030000}"/>
    <cellStyle name="20% - Accent4 5 2" xfId="58" xr:uid="{00000000-0005-0000-0000-00005B030000}"/>
    <cellStyle name="20% - Accent4 5 2 2" xfId="3263" xr:uid="{00000000-0005-0000-0000-00005C030000}"/>
    <cellStyle name="20% - Accent4 5 2 3" xfId="3264" xr:uid="{00000000-0005-0000-0000-00005D030000}"/>
    <cellStyle name="20% - Accent4 5 2 3 2" xfId="3265" xr:uid="{00000000-0005-0000-0000-00005E030000}"/>
    <cellStyle name="20% - Accent4 5 2 3 2 2" xfId="14350" xr:uid="{00000000-0005-0000-0000-00005F030000}"/>
    <cellStyle name="20% - Accent4 5 2 3 2 2 2" xfId="32296" xr:uid="{00000000-0005-0000-0000-000060030000}"/>
    <cellStyle name="20% - Accent4 5 2 3 2 3" xfId="23393" xr:uid="{00000000-0005-0000-0000-000061030000}"/>
    <cellStyle name="20% - Accent4 5 2 3 3" xfId="14349" xr:uid="{00000000-0005-0000-0000-000062030000}"/>
    <cellStyle name="20% - Accent4 5 2 3 3 2" xfId="32295" xr:uid="{00000000-0005-0000-0000-000063030000}"/>
    <cellStyle name="20% - Accent4 5 2 3 4" xfId="23392" xr:uid="{00000000-0005-0000-0000-000064030000}"/>
    <cellStyle name="20% - Accent4 5 2 4" xfId="3266" xr:uid="{00000000-0005-0000-0000-000065030000}"/>
    <cellStyle name="20% - Accent4 5 2 4 2" xfId="14351" xr:uid="{00000000-0005-0000-0000-000066030000}"/>
    <cellStyle name="20% - Accent4 5 2 4 2 2" xfId="32297" xr:uid="{00000000-0005-0000-0000-000067030000}"/>
    <cellStyle name="20% - Accent4 5 2 4 3" xfId="23394" xr:uid="{00000000-0005-0000-0000-000068030000}"/>
    <cellStyle name="20% - Accent4 5 2 5" xfId="3267" xr:uid="{00000000-0005-0000-0000-000069030000}"/>
    <cellStyle name="20% - Accent4 5 2 5 2" xfId="14352" xr:uid="{00000000-0005-0000-0000-00006A030000}"/>
    <cellStyle name="20% - Accent4 5 2 5 2 2" xfId="32298" xr:uid="{00000000-0005-0000-0000-00006B030000}"/>
    <cellStyle name="20% - Accent4 5 2 5 3" xfId="23395" xr:uid="{00000000-0005-0000-0000-00006C030000}"/>
    <cellStyle name="20% - Accent4 5 2 6" xfId="3268" xr:uid="{00000000-0005-0000-0000-00006D030000}"/>
    <cellStyle name="20% - Accent4 5 2 6 2" xfId="14353" xr:uid="{00000000-0005-0000-0000-00006E030000}"/>
    <cellStyle name="20% - Accent4 5 2 6 2 2" xfId="32299" xr:uid="{00000000-0005-0000-0000-00006F030000}"/>
    <cellStyle name="20% - Accent4 5 2 6 3" xfId="23396" xr:uid="{00000000-0005-0000-0000-000070030000}"/>
    <cellStyle name="20% - Accent4 5 3" xfId="59" xr:uid="{00000000-0005-0000-0000-000071030000}"/>
    <cellStyle name="20% - Accent4 5 4" xfId="60" xr:uid="{00000000-0005-0000-0000-000072030000}"/>
    <cellStyle name="20% - Accent4 5 4 2" xfId="3269" xr:uid="{00000000-0005-0000-0000-000073030000}"/>
    <cellStyle name="20% - Accent4 5 4 3" xfId="3270" xr:uid="{00000000-0005-0000-0000-000074030000}"/>
    <cellStyle name="20% - Accent4 5 4 3 2" xfId="3271" xr:uid="{00000000-0005-0000-0000-000075030000}"/>
    <cellStyle name="20% - Accent4 5 4 3 2 2" xfId="14355" xr:uid="{00000000-0005-0000-0000-000076030000}"/>
    <cellStyle name="20% - Accent4 5 4 3 2 2 2" xfId="32301" xr:uid="{00000000-0005-0000-0000-000077030000}"/>
    <cellStyle name="20% - Accent4 5 4 3 2 3" xfId="23398" xr:uid="{00000000-0005-0000-0000-000078030000}"/>
    <cellStyle name="20% - Accent4 5 4 3 3" xfId="14354" xr:uid="{00000000-0005-0000-0000-000079030000}"/>
    <cellStyle name="20% - Accent4 5 4 3 3 2" xfId="32300" xr:uid="{00000000-0005-0000-0000-00007A030000}"/>
    <cellStyle name="20% - Accent4 5 4 3 4" xfId="23397" xr:uid="{00000000-0005-0000-0000-00007B030000}"/>
    <cellStyle name="20% - Accent4 5 4 4" xfId="3272" xr:uid="{00000000-0005-0000-0000-00007C030000}"/>
    <cellStyle name="20% - Accent4 5 4 4 2" xfId="14356" xr:uid="{00000000-0005-0000-0000-00007D030000}"/>
    <cellStyle name="20% - Accent4 5 4 4 2 2" xfId="32302" xr:uid="{00000000-0005-0000-0000-00007E030000}"/>
    <cellStyle name="20% - Accent4 5 4 4 3" xfId="23399" xr:uid="{00000000-0005-0000-0000-00007F030000}"/>
    <cellStyle name="20% - Accent4 5 4 5" xfId="3273" xr:uid="{00000000-0005-0000-0000-000080030000}"/>
    <cellStyle name="20% - Accent4 5 4 5 2" xfId="14357" xr:uid="{00000000-0005-0000-0000-000081030000}"/>
    <cellStyle name="20% - Accent4 5 4 5 2 2" xfId="32303" xr:uid="{00000000-0005-0000-0000-000082030000}"/>
    <cellStyle name="20% - Accent4 5 4 5 3" xfId="23400" xr:uid="{00000000-0005-0000-0000-000083030000}"/>
    <cellStyle name="20% - Accent4 5 4 6" xfId="3274" xr:uid="{00000000-0005-0000-0000-000084030000}"/>
    <cellStyle name="20% - Accent4 5 4 6 2" xfId="14358" xr:uid="{00000000-0005-0000-0000-000085030000}"/>
    <cellStyle name="20% - Accent4 5 4 6 2 2" xfId="32304" xr:uid="{00000000-0005-0000-0000-000086030000}"/>
    <cellStyle name="20% - Accent4 5 4 6 3" xfId="23401" xr:uid="{00000000-0005-0000-0000-000087030000}"/>
    <cellStyle name="20% - Accent4 6" xfId="61" xr:uid="{00000000-0005-0000-0000-000088030000}"/>
    <cellStyle name="20% - Accent4 7" xfId="62" xr:uid="{00000000-0005-0000-0000-000089030000}"/>
    <cellStyle name="20% - Accent4 8" xfId="2978" xr:uid="{00000000-0005-0000-0000-00008A030000}"/>
    <cellStyle name="20% - Accent4 9" xfId="2992" xr:uid="{00000000-0005-0000-0000-00008B030000}"/>
    <cellStyle name="20% - Accent4 9 2" xfId="3275" xr:uid="{00000000-0005-0000-0000-00008C030000}"/>
    <cellStyle name="20% - Accent4 9 2 2" xfId="3276" xr:uid="{00000000-0005-0000-0000-00008D030000}"/>
    <cellStyle name="20% - Accent4 9 2 2 2" xfId="14360" xr:uid="{00000000-0005-0000-0000-00008E030000}"/>
    <cellStyle name="20% - Accent4 9 2 2 2 2" xfId="32306" xr:uid="{00000000-0005-0000-0000-00008F030000}"/>
    <cellStyle name="20% - Accent4 9 2 2 3" xfId="23403" xr:uid="{00000000-0005-0000-0000-000090030000}"/>
    <cellStyle name="20% - Accent4 9 2 3" xfId="14359" xr:uid="{00000000-0005-0000-0000-000091030000}"/>
    <cellStyle name="20% - Accent4 9 2 3 2" xfId="32305" xr:uid="{00000000-0005-0000-0000-000092030000}"/>
    <cellStyle name="20% - Accent4 9 2 4" xfId="23402" xr:uid="{00000000-0005-0000-0000-000093030000}"/>
    <cellStyle name="20% - Accent4 9 3" xfId="3277" xr:uid="{00000000-0005-0000-0000-000094030000}"/>
    <cellStyle name="20% - Accent4 9 3 2" xfId="14361" xr:uid="{00000000-0005-0000-0000-000095030000}"/>
    <cellStyle name="20% - Accent4 9 3 2 2" xfId="32307" xr:uid="{00000000-0005-0000-0000-000096030000}"/>
    <cellStyle name="20% - Accent4 9 3 3" xfId="23404" xr:uid="{00000000-0005-0000-0000-000097030000}"/>
    <cellStyle name="20% - Accent4 9 4" xfId="3278" xr:uid="{00000000-0005-0000-0000-000098030000}"/>
    <cellStyle name="20% - Accent4 9 4 2" xfId="14362" xr:uid="{00000000-0005-0000-0000-000099030000}"/>
    <cellStyle name="20% - Accent4 9 4 2 2" xfId="32308" xr:uid="{00000000-0005-0000-0000-00009A030000}"/>
    <cellStyle name="20% - Accent4 9 4 3" xfId="23405" xr:uid="{00000000-0005-0000-0000-00009B030000}"/>
    <cellStyle name="20% - Accent4 9 5" xfId="3279" xr:uid="{00000000-0005-0000-0000-00009C030000}"/>
    <cellStyle name="20% - Accent4 9 5 2" xfId="14363" xr:uid="{00000000-0005-0000-0000-00009D030000}"/>
    <cellStyle name="20% - Accent4 9 5 2 2" xfId="32309" xr:uid="{00000000-0005-0000-0000-00009E030000}"/>
    <cellStyle name="20% - Accent4 9 5 3" xfId="23406" xr:uid="{00000000-0005-0000-0000-00009F030000}"/>
    <cellStyle name="20% - Accent5" xfId="63" builtinId="46" customBuiltin="1"/>
    <cellStyle name="20% - Accent5 10" xfId="3280" xr:uid="{00000000-0005-0000-0000-0000A1030000}"/>
    <cellStyle name="20% - Accent5 10 2" xfId="3281" xr:uid="{00000000-0005-0000-0000-0000A2030000}"/>
    <cellStyle name="20% - Accent5 10 2 2" xfId="3282" xr:uid="{00000000-0005-0000-0000-0000A3030000}"/>
    <cellStyle name="20% - Accent5 10 2 2 2" xfId="14366" xr:uid="{00000000-0005-0000-0000-0000A4030000}"/>
    <cellStyle name="20% - Accent5 10 2 2 2 2" xfId="32312" xr:uid="{00000000-0005-0000-0000-0000A5030000}"/>
    <cellStyle name="20% - Accent5 10 2 2 3" xfId="23409" xr:uid="{00000000-0005-0000-0000-0000A6030000}"/>
    <cellStyle name="20% - Accent5 10 2 3" xfId="14365" xr:uid="{00000000-0005-0000-0000-0000A7030000}"/>
    <cellStyle name="20% - Accent5 10 2 3 2" xfId="32311" xr:uid="{00000000-0005-0000-0000-0000A8030000}"/>
    <cellStyle name="20% - Accent5 10 2 4" xfId="23408" xr:uid="{00000000-0005-0000-0000-0000A9030000}"/>
    <cellStyle name="20% - Accent5 10 3" xfId="3283" xr:uid="{00000000-0005-0000-0000-0000AA030000}"/>
    <cellStyle name="20% - Accent5 10 3 2" xfId="14367" xr:uid="{00000000-0005-0000-0000-0000AB030000}"/>
    <cellStyle name="20% - Accent5 10 3 2 2" xfId="32313" xr:uid="{00000000-0005-0000-0000-0000AC030000}"/>
    <cellStyle name="20% - Accent5 10 3 3" xfId="23410" xr:uid="{00000000-0005-0000-0000-0000AD030000}"/>
    <cellStyle name="20% - Accent5 10 4" xfId="3284" xr:uid="{00000000-0005-0000-0000-0000AE030000}"/>
    <cellStyle name="20% - Accent5 10 4 2" xfId="14368" xr:uid="{00000000-0005-0000-0000-0000AF030000}"/>
    <cellStyle name="20% - Accent5 10 4 2 2" xfId="32314" xr:uid="{00000000-0005-0000-0000-0000B0030000}"/>
    <cellStyle name="20% - Accent5 10 4 3" xfId="23411" xr:uid="{00000000-0005-0000-0000-0000B1030000}"/>
    <cellStyle name="20% - Accent5 10 5" xfId="3285" xr:uid="{00000000-0005-0000-0000-0000B2030000}"/>
    <cellStyle name="20% - Accent5 10 5 2" xfId="14369" xr:uid="{00000000-0005-0000-0000-0000B3030000}"/>
    <cellStyle name="20% - Accent5 10 5 2 2" xfId="32315" xr:uid="{00000000-0005-0000-0000-0000B4030000}"/>
    <cellStyle name="20% - Accent5 10 5 3" xfId="23412" xr:uid="{00000000-0005-0000-0000-0000B5030000}"/>
    <cellStyle name="20% - Accent5 10 6" xfId="14364" xr:uid="{00000000-0005-0000-0000-0000B6030000}"/>
    <cellStyle name="20% - Accent5 10 6 2" xfId="32310" xr:uid="{00000000-0005-0000-0000-0000B7030000}"/>
    <cellStyle name="20% - Accent5 10 7" xfId="23407" xr:uid="{00000000-0005-0000-0000-0000B8030000}"/>
    <cellStyle name="20% - Accent5 11" xfId="3286" xr:uid="{00000000-0005-0000-0000-0000B9030000}"/>
    <cellStyle name="20% - Accent5 11 2" xfId="3287" xr:uid="{00000000-0005-0000-0000-0000BA030000}"/>
    <cellStyle name="20% - Accent5 11 2 2" xfId="3288" xr:uid="{00000000-0005-0000-0000-0000BB030000}"/>
    <cellStyle name="20% - Accent5 11 2 2 2" xfId="14372" xr:uid="{00000000-0005-0000-0000-0000BC030000}"/>
    <cellStyle name="20% - Accent5 11 2 2 2 2" xfId="32318" xr:uid="{00000000-0005-0000-0000-0000BD030000}"/>
    <cellStyle name="20% - Accent5 11 2 2 3" xfId="23415" xr:uid="{00000000-0005-0000-0000-0000BE030000}"/>
    <cellStyle name="20% - Accent5 11 2 3" xfId="14371" xr:uid="{00000000-0005-0000-0000-0000BF030000}"/>
    <cellStyle name="20% - Accent5 11 2 3 2" xfId="32317" xr:uid="{00000000-0005-0000-0000-0000C0030000}"/>
    <cellStyle name="20% - Accent5 11 2 4" xfId="23414" xr:uid="{00000000-0005-0000-0000-0000C1030000}"/>
    <cellStyle name="20% - Accent5 11 3" xfId="3289" xr:uid="{00000000-0005-0000-0000-0000C2030000}"/>
    <cellStyle name="20% - Accent5 11 3 2" xfId="14373" xr:uid="{00000000-0005-0000-0000-0000C3030000}"/>
    <cellStyle name="20% - Accent5 11 3 2 2" xfId="32319" xr:uid="{00000000-0005-0000-0000-0000C4030000}"/>
    <cellStyle name="20% - Accent5 11 3 3" xfId="23416" xr:uid="{00000000-0005-0000-0000-0000C5030000}"/>
    <cellStyle name="20% - Accent5 11 4" xfId="3290" xr:uid="{00000000-0005-0000-0000-0000C6030000}"/>
    <cellStyle name="20% - Accent5 11 4 2" xfId="14374" xr:uid="{00000000-0005-0000-0000-0000C7030000}"/>
    <cellStyle name="20% - Accent5 11 4 2 2" xfId="32320" xr:uid="{00000000-0005-0000-0000-0000C8030000}"/>
    <cellStyle name="20% - Accent5 11 4 3" xfId="23417" xr:uid="{00000000-0005-0000-0000-0000C9030000}"/>
    <cellStyle name="20% - Accent5 11 5" xfId="3291" xr:uid="{00000000-0005-0000-0000-0000CA030000}"/>
    <cellStyle name="20% - Accent5 11 5 2" xfId="14375" xr:uid="{00000000-0005-0000-0000-0000CB030000}"/>
    <cellStyle name="20% - Accent5 11 5 2 2" xfId="32321" xr:uid="{00000000-0005-0000-0000-0000CC030000}"/>
    <cellStyle name="20% - Accent5 11 5 3" xfId="23418" xr:uid="{00000000-0005-0000-0000-0000CD030000}"/>
    <cellStyle name="20% - Accent5 11 6" xfId="14370" xr:uid="{00000000-0005-0000-0000-0000CE030000}"/>
    <cellStyle name="20% - Accent5 11 6 2" xfId="32316" xr:uid="{00000000-0005-0000-0000-0000CF030000}"/>
    <cellStyle name="20% - Accent5 11 7" xfId="23413" xr:uid="{00000000-0005-0000-0000-0000D0030000}"/>
    <cellStyle name="20% - Accent5 12" xfId="3292" xr:uid="{00000000-0005-0000-0000-0000D1030000}"/>
    <cellStyle name="20% - Accent5 12 2" xfId="3293" xr:uid="{00000000-0005-0000-0000-0000D2030000}"/>
    <cellStyle name="20% - Accent5 12 2 2" xfId="14377" xr:uid="{00000000-0005-0000-0000-0000D3030000}"/>
    <cellStyle name="20% - Accent5 12 2 2 2" xfId="32323" xr:uid="{00000000-0005-0000-0000-0000D4030000}"/>
    <cellStyle name="20% - Accent5 12 2 3" xfId="23420" xr:uid="{00000000-0005-0000-0000-0000D5030000}"/>
    <cellStyle name="20% - Accent5 12 3" xfId="3294" xr:uid="{00000000-0005-0000-0000-0000D6030000}"/>
    <cellStyle name="20% - Accent5 12 3 2" xfId="14378" xr:uid="{00000000-0005-0000-0000-0000D7030000}"/>
    <cellStyle name="20% - Accent5 12 3 2 2" xfId="32324" xr:uid="{00000000-0005-0000-0000-0000D8030000}"/>
    <cellStyle name="20% - Accent5 12 3 3" xfId="23421" xr:uid="{00000000-0005-0000-0000-0000D9030000}"/>
    <cellStyle name="20% - Accent5 12 4" xfId="3295" xr:uid="{00000000-0005-0000-0000-0000DA030000}"/>
    <cellStyle name="20% - Accent5 12 4 2" xfId="14379" xr:uid="{00000000-0005-0000-0000-0000DB030000}"/>
    <cellStyle name="20% - Accent5 12 4 2 2" xfId="32325" xr:uid="{00000000-0005-0000-0000-0000DC030000}"/>
    <cellStyle name="20% - Accent5 12 4 3" xfId="23422" xr:uid="{00000000-0005-0000-0000-0000DD030000}"/>
    <cellStyle name="20% - Accent5 12 5" xfId="14376" xr:uid="{00000000-0005-0000-0000-0000DE030000}"/>
    <cellStyle name="20% - Accent5 12 5 2" xfId="32322" xr:uid="{00000000-0005-0000-0000-0000DF030000}"/>
    <cellStyle name="20% - Accent5 12 6" xfId="23419" xr:uid="{00000000-0005-0000-0000-0000E0030000}"/>
    <cellStyle name="20% - Accent5 13" xfId="3296" xr:uid="{00000000-0005-0000-0000-0000E1030000}"/>
    <cellStyle name="20% - Accent5 13 2" xfId="3297" xr:uid="{00000000-0005-0000-0000-0000E2030000}"/>
    <cellStyle name="20% - Accent5 13 2 2" xfId="14381" xr:uid="{00000000-0005-0000-0000-0000E3030000}"/>
    <cellStyle name="20% - Accent5 13 2 2 2" xfId="32327" xr:uid="{00000000-0005-0000-0000-0000E4030000}"/>
    <cellStyle name="20% - Accent5 13 2 3" xfId="23424" xr:uid="{00000000-0005-0000-0000-0000E5030000}"/>
    <cellStyle name="20% - Accent5 13 3" xfId="14380" xr:uid="{00000000-0005-0000-0000-0000E6030000}"/>
    <cellStyle name="20% - Accent5 13 3 2" xfId="32326" xr:uid="{00000000-0005-0000-0000-0000E7030000}"/>
    <cellStyle name="20% - Accent5 13 4" xfId="23423" xr:uid="{00000000-0005-0000-0000-0000E8030000}"/>
    <cellStyle name="20% - Accent5 14" xfId="3298" xr:uid="{00000000-0005-0000-0000-0000E9030000}"/>
    <cellStyle name="20% - Accent5 14 2" xfId="3299" xr:uid="{00000000-0005-0000-0000-0000EA030000}"/>
    <cellStyle name="20% - Accent5 14 2 2" xfId="14383" xr:uid="{00000000-0005-0000-0000-0000EB030000}"/>
    <cellStyle name="20% - Accent5 14 2 2 2" xfId="32329" xr:uid="{00000000-0005-0000-0000-0000EC030000}"/>
    <cellStyle name="20% - Accent5 14 2 3" xfId="23426" xr:uid="{00000000-0005-0000-0000-0000ED030000}"/>
    <cellStyle name="20% - Accent5 14 3" xfId="14382" xr:uid="{00000000-0005-0000-0000-0000EE030000}"/>
    <cellStyle name="20% - Accent5 14 3 2" xfId="32328" xr:uid="{00000000-0005-0000-0000-0000EF030000}"/>
    <cellStyle name="20% - Accent5 14 4" xfId="23425" xr:uid="{00000000-0005-0000-0000-0000F0030000}"/>
    <cellStyle name="20% - Accent5 15" xfId="3300" xr:uid="{00000000-0005-0000-0000-0000F1030000}"/>
    <cellStyle name="20% - Accent5 15 2" xfId="14384" xr:uid="{00000000-0005-0000-0000-0000F2030000}"/>
    <cellStyle name="20% - Accent5 15 2 2" xfId="32330" xr:uid="{00000000-0005-0000-0000-0000F3030000}"/>
    <cellStyle name="20% - Accent5 15 3" xfId="23427" xr:uid="{00000000-0005-0000-0000-0000F4030000}"/>
    <cellStyle name="20% - Accent5 16" xfId="3301" xr:uid="{00000000-0005-0000-0000-0000F5030000}"/>
    <cellStyle name="20% - Accent5 16 2" xfId="14385" xr:uid="{00000000-0005-0000-0000-0000F6030000}"/>
    <cellStyle name="20% - Accent5 16 2 2" xfId="32331" xr:uid="{00000000-0005-0000-0000-0000F7030000}"/>
    <cellStyle name="20% - Accent5 16 3" xfId="23428" xr:uid="{00000000-0005-0000-0000-0000F8030000}"/>
    <cellStyle name="20% - Accent5 17" xfId="3302" xr:uid="{00000000-0005-0000-0000-0000F9030000}"/>
    <cellStyle name="20% - Accent5 17 2" xfId="14386" xr:uid="{00000000-0005-0000-0000-0000FA030000}"/>
    <cellStyle name="20% - Accent5 17 2 2" xfId="32332" xr:uid="{00000000-0005-0000-0000-0000FB030000}"/>
    <cellStyle name="20% - Accent5 17 3" xfId="23429" xr:uid="{00000000-0005-0000-0000-0000FC030000}"/>
    <cellStyle name="20% - Accent5 18" xfId="3303" xr:uid="{00000000-0005-0000-0000-0000FD030000}"/>
    <cellStyle name="20% - Accent5 18 2" xfId="14387" xr:uid="{00000000-0005-0000-0000-0000FE030000}"/>
    <cellStyle name="20% - Accent5 18 2 2" xfId="32333" xr:uid="{00000000-0005-0000-0000-0000FF030000}"/>
    <cellStyle name="20% - Accent5 18 3" xfId="23430" xr:uid="{00000000-0005-0000-0000-000000040000}"/>
    <cellStyle name="20% - Accent5 19" xfId="3304" xr:uid="{00000000-0005-0000-0000-000001040000}"/>
    <cellStyle name="20% - Accent5 19 2" xfId="14388" xr:uid="{00000000-0005-0000-0000-000002040000}"/>
    <cellStyle name="20% - Accent5 19 2 2" xfId="32334" xr:uid="{00000000-0005-0000-0000-000003040000}"/>
    <cellStyle name="20% - Accent5 19 3" xfId="23431" xr:uid="{00000000-0005-0000-0000-000004040000}"/>
    <cellStyle name="20% - Accent5 2" xfId="64" xr:uid="{00000000-0005-0000-0000-000005040000}"/>
    <cellStyle name="20% - Accent5 2 2" xfId="65" xr:uid="{00000000-0005-0000-0000-000006040000}"/>
    <cellStyle name="20% - Accent5 2_Links" xfId="66" xr:uid="{00000000-0005-0000-0000-000007040000}"/>
    <cellStyle name="20% - Accent5 20" xfId="3305" xr:uid="{00000000-0005-0000-0000-000008040000}"/>
    <cellStyle name="20% - Accent5 20 2" xfId="14389" xr:uid="{00000000-0005-0000-0000-000009040000}"/>
    <cellStyle name="20% - Accent5 20 2 2" xfId="32335" xr:uid="{00000000-0005-0000-0000-00000A040000}"/>
    <cellStyle name="20% - Accent5 20 3" xfId="23432" xr:uid="{00000000-0005-0000-0000-00000B040000}"/>
    <cellStyle name="20% - Accent5 21" xfId="3306" xr:uid="{00000000-0005-0000-0000-00000C040000}"/>
    <cellStyle name="20% - Accent5 21 2" xfId="14390" xr:uid="{00000000-0005-0000-0000-00000D040000}"/>
    <cellStyle name="20% - Accent5 21 2 2" xfId="32336" xr:uid="{00000000-0005-0000-0000-00000E040000}"/>
    <cellStyle name="20% - Accent5 21 3" xfId="23433" xr:uid="{00000000-0005-0000-0000-00000F040000}"/>
    <cellStyle name="20% - Accent5 22" xfId="3307" xr:uid="{00000000-0005-0000-0000-000010040000}"/>
    <cellStyle name="20% - Accent5 22 2" xfId="14391" xr:uid="{00000000-0005-0000-0000-000011040000}"/>
    <cellStyle name="20% - Accent5 22 2 2" xfId="32337" xr:uid="{00000000-0005-0000-0000-000012040000}"/>
    <cellStyle name="20% - Accent5 22 3" xfId="23434" xr:uid="{00000000-0005-0000-0000-000013040000}"/>
    <cellStyle name="20% - Accent5 3" xfId="67" xr:uid="{00000000-0005-0000-0000-000014040000}"/>
    <cellStyle name="20% - Accent5 3 2" xfId="3308" xr:uid="{00000000-0005-0000-0000-000015040000}"/>
    <cellStyle name="20% - Accent5 3 3" xfId="3309" xr:uid="{00000000-0005-0000-0000-000016040000}"/>
    <cellStyle name="20% - Accent5 3 4" xfId="3310" xr:uid="{00000000-0005-0000-0000-000017040000}"/>
    <cellStyle name="20% - Accent5 3 4 2" xfId="3311" xr:uid="{00000000-0005-0000-0000-000018040000}"/>
    <cellStyle name="20% - Accent5 3 4 2 2" xfId="14393" xr:uid="{00000000-0005-0000-0000-000019040000}"/>
    <cellStyle name="20% - Accent5 3 4 2 2 2" xfId="32339" xr:uid="{00000000-0005-0000-0000-00001A040000}"/>
    <cellStyle name="20% - Accent5 3 4 2 3" xfId="23436" xr:uid="{00000000-0005-0000-0000-00001B040000}"/>
    <cellStyle name="20% - Accent5 3 4 3" xfId="14392" xr:uid="{00000000-0005-0000-0000-00001C040000}"/>
    <cellStyle name="20% - Accent5 3 4 3 2" xfId="32338" xr:uid="{00000000-0005-0000-0000-00001D040000}"/>
    <cellStyle name="20% - Accent5 3 4 4" xfId="23435" xr:uid="{00000000-0005-0000-0000-00001E040000}"/>
    <cellStyle name="20% - Accent5 3 5" xfId="3312" xr:uid="{00000000-0005-0000-0000-00001F040000}"/>
    <cellStyle name="20% - Accent5 3 5 2" xfId="14394" xr:uid="{00000000-0005-0000-0000-000020040000}"/>
    <cellStyle name="20% - Accent5 3 5 2 2" xfId="32340" xr:uid="{00000000-0005-0000-0000-000021040000}"/>
    <cellStyle name="20% - Accent5 3 5 3" xfId="23437" xr:uid="{00000000-0005-0000-0000-000022040000}"/>
    <cellStyle name="20% - Accent5 3 6" xfId="3313" xr:uid="{00000000-0005-0000-0000-000023040000}"/>
    <cellStyle name="20% - Accent5 3 6 2" xfId="14395" xr:uid="{00000000-0005-0000-0000-000024040000}"/>
    <cellStyle name="20% - Accent5 3 6 2 2" xfId="32341" xr:uid="{00000000-0005-0000-0000-000025040000}"/>
    <cellStyle name="20% - Accent5 3 6 3" xfId="23438" xr:uid="{00000000-0005-0000-0000-000026040000}"/>
    <cellStyle name="20% - Accent5 3 7" xfId="3314" xr:uid="{00000000-0005-0000-0000-000027040000}"/>
    <cellStyle name="20% - Accent5 3 7 2" xfId="14396" xr:uid="{00000000-0005-0000-0000-000028040000}"/>
    <cellStyle name="20% - Accent5 3 7 2 2" xfId="32342" xr:uid="{00000000-0005-0000-0000-000029040000}"/>
    <cellStyle name="20% - Accent5 3 7 3" xfId="23439" xr:uid="{00000000-0005-0000-0000-00002A040000}"/>
    <cellStyle name="20% - Accent5 4" xfId="68" xr:uid="{00000000-0005-0000-0000-00002B040000}"/>
    <cellStyle name="20% - Accent5 5" xfId="69" xr:uid="{00000000-0005-0000-0000-00002C040000}"/>
    <cellStyle name="20% - Accent5 5 2" xfId="70" xr:uid="{00000000-0005-0000-0000-00002D040000}"/>
    <cellStyle name="20% - Accent5 5 2 2" xfId="3315" xr:uid="{00000000-0005-0000-0000-00002E040000}"/>
    <cellStyle name="20% - Accent5 5 2 3" xfId="3316" xr:uid="{00000000-0005-0000-0000-00002F040000}"/>
    <cellStyle name="20% - Accent5 5 2 3 2" xfId="3317" xr:uid="{00000000-0005-0000-0000-000030040000}"/>
    <cellStyle name="20% - Accent5 5 2 3 2 2" xfId="14398" xr:uid="{00000000-0005-0000-0000-000031040000}"/>
    <cellStyle name="20% - Accent5 5 2 3 2 2 2" xfId="32344" xr:uid="{00000000-0005-0000-0000-000032040000}"/>
    <cellStyle name="20% - Accent5 5 2 3 2 3" xfId="23441" xr:uid="{00000000-0005-0000-0000-000033040000}"/>
    <cellStyle name="20% - Accent5 5 2 3 3" xfId="14397" xr:uid="{00000000-0005-0000-0000-000034040000}"/>
    <cellStyle name="20% - Accent5 5 2 3 3 2" xfId="32343" xr:uid="{00000000-0005-0000-0000-000035040000}"/>
    <cellStyle name="20% - Accent5 5 2 3 4" xfId="23440" xr:uid="{00000000-0005-0000-0000-000036040000}"/>
    <cellStyle name="20% - Accent5 5 2 4" xfId="3318" xr:uid="{00000000-0005-0000-0000-000037040000}"/>
    <cellStyle name="20% - Accent5 5 2 4 2" xfId="14399" xr:uid="{00000000-0005-0000-0000-000038040000}"/>
    <cellStyle name="20% - Accent5 5 2 4 2 2" xfId="32345" xr:uid="{00000000-0005-0000-0000-000039040000}"/>
    <cellStyle name="20% - Accent5 5 2 4 3" xfId="23442" xr:uid="{00000000-0005-0000-0000-00003A040000}"/>
    <cellStyle name="20% - Accent5 5 2 5" xfId="3319" xr:uid="{00000000-0005-0000-0000-00003B040000}"/>
    <cellStyle name="20% - Accent5 5 2 5 2" xfId="14400" xr:uid="{00000000-0005-0000-0000-00003C040000}"/>
    <cellStyle name="20% - Accent5 5 2 5 2 2" xfId="32346" xr:uid="{00000000-0005-0000-0000-00003D040000}"/>
    <cellStyle name="20% - Accent5 5 2 5 3" xfId="23443" xr:uid="{00000000-0005-0000-0000-00003E040000}"/>
    <cellStyle name="20% - Accent5 5 2 6" xfId="3320" xr:uid="{00000000-0005-0000-0000-00003F040000}"/>
    <cellStyle name="20% - Accent5 5 2 6 2" xfId="14401" xr:uid="{00000000-0005-0000-0000-000040040000}"/>
    <cellStyle name="20% - Accent5 5 2 6 2 2" xfId="32347" xr:uid="{00000000-0005-0000-0000-000041040000}"/>
    <cellStyle name="20% - Accent5 5 2 6 3" xfId="23444" xr:uid="{00000000-0005-0000-0000-000042040000}"/>
    <cellStyle name="20% - Accent5 5 3" xfId="71" xr:uid="{00000000-0005-0000-0000-000043040000}"/>
    <cellStyle name="20% - Accent5 5 4" xfId="72" xr:uid="{00000000-0005-0000-0000-000044040000}"/>
    <cellStyle name="20% - Accent5 5 4 2" xfId="3321" xr:uid="{00000000-0005-0000-0000-000045040000}"/>
    <cellStyle name="20% - Accent5 5 4 3" xfId="3322" xr:uid="{00000000-0005-0000-0000-000046040000}"/>
    <cellStyle name="20% - Accent5 5 4 3 2" xfId="3323" xr:uid="{00000000-0005-0000-0000-000047040000}"/>
    <cellStyle name="20% - Accent5 5 4 3 2 2" xfId="14403" xr:uid="{00000000-0005-0000-0000-000048040000}"/>
    <cellStyle name="20% - Accent5 5 4 3 2 2 2" xfId="32349" xr:uid="{00000000-0005-0000-0000-000049040000}"/>
    <cellStyle name="20% - Accent5 5 4 3 2 3" xfId="23446" xr:uid="{00000000-0005-0000-0000-00004A040000}"/>
    <cellStyle name="20% - Accent5 5 4 3 3" xfId="14402" xr:uid="{00000000-0005-0000-0000-00004B040000}"/>
    <cellStyle name="20% - Accent5 5 4 3 3 2" xfId="32348" xr:uid="{00000000-0005-0000-0000-00004C040000}"/>
    <cellStyle name="20% - Accent5 5 4 3 4" xfId="23445" xr:uid="{00000000-0005-0000-0000-00004D040000}"/>
    <cellStyle name="20% - Accent5 5 4 4" xfId="3324" xr:uid="{00000000-0005-0000-0000-00004E040000}"/>
    <cellStyle name="20% - Accent5 5 4 4 2" xfId="14404" xr:uid="{00000000-0005-0000-0000-00004F040000}"/>
    <cellStyle name="20% - Accent5 5 4 4 2 2" xfId="32350" xr:uid="{00000000-0005-0000-0000-000050040000}"/>
    <cellStyle name="20% - Accent5 5 4 4 3" xfId="23447" xr:uid="{00000000-0005-0000-0000-000051040000}"/>
    <cellStyle name="20% - Accent5 5 4 5" xfId="3325" xr:uid="{00000000-0005-0000-0000-000052040000}"/>
    <cellStyle name="20% - Accent5 5 4 5 2" xfId="14405" xr:uid="{00000000-0005-0000-0000-000053040000}"/>
    <cellStyle name="20% - Accent5 5 4 5 2 2" xfId="32351" xr:uid="{00000000-0005-0000-0000-000054040000}"/>
    <cellStyle name="20% - Accent5 5 4 5 3" xfId="23448" xr:uid="{00000000-0005-0000-0000-000055040000}"/>
    <cellStyle name="20% - Accent5 5 4 6" xfId="3326" xr:uid="{00000000-0005-0000-0000-000056040000}"/>
    <cellStyle name="20% - Accent5 5 4 6 2" xfId="14406" xr:uid="{00000000-0005-0000-0000-000057040000}"/>
    <cellStyle name="20% - Accent5 5 4 6 2 2" xfId="32352" xr:uid="{00000000-0005-0000-0000-000058040000}"/>
    <cellStyle name="20% - Accent5 5 4 6 3" xfId="23449" xr:uid="{00000000-0005-0000-0000-000059040000}"/>
    <cellStyle name="20% - Accent5 6" xfId="73" xr:uid="{00000000-0005-0000-0000-00005A040000}"/>
    <cellStyle name="20% - Accent5 7" xfId="74" xr:uid="{00000000-0005-0000-0000-00005B040000}"/>
    <cellStyle name="20% - Accent5 8" xfId="2982" xr:uid="{00000000-0005-0000-0000-00005C040000}"/>
    <cellStyle name="20% - Accent5 9" xfId="2993" xr:uid="{00000000-0005-0000-0000-00005D040000}"/>
    <cellStyle name="20% - Accent5 9 2" xfId="3327" xr:uid="{00000000-0005-0000-0000-00005E040000}"/>
    <cellStyle name="20% - Accent5 9 2 2" xfId="3328" xr:uid="{00000000-0005-0000-0000-00005F040000}"/>
    <cellStyle name="20% - Accent5 9 2 2 2" xfId="14408" xr:uid="{00000000-0005-0000-0000-000060040000}"/>
    <cellStyle name="20% - Accent5 9 2 2 2 2" xfId="32354" xr:uid="{00000000-0005-0000-0000-000061040000}"/>
    <cellStyle name="20% - Accent5 9 2 2 3" xfId="23451" xr:uid="{00000000-0005-0000-0000-000062040000}"/>
    <cellStyle name="20% - Accent5 9 2 3" xfId="14407" xr:uid="{00000000-0005-0000-0000-000063040000}"/>
    <cellStyle name="20% - Accent5 9 2 3 2" xfId="32353" xr:uid="{00000000-0005-0000-0000-000064040000}"/>
    <cellStyle name="20% - Accent5 9 2 4" xfId="23450" xr:uid="{00000000-0005-0000-0000-000065040000}"/>
    <cellStyle name="20% - Accent5 9 3" xfId="3329" xr:uid="{00000000-0005-0000-0000-000066040000}"/>
    <cellStyle name="20% - Accent5 9 3 2" xfId="14409" xr:uid="{00000000-0005-0000-0000-000067040000}"/>
    <cellStyle name="20% - Accent5 9 3 2 2" xfId="32355" xr:uid="{00000000-0005-0000-0000-000068040000}"/>
    <cellStyle name="20% - Accent5 9 3 3" xfId="23452" xr:uid="{00000000-0005-0000-0000-000069040000}"/>
    <cellStyle name="20% - Accent5 9 4" xfId="3330" xr:uid="{00000000-0005-0000-0000-00006A040000}"/>
    <cellStyle name="20% - Accent5 9 4 2" xfId="14410" xr:uid="{00000000-0005-0000-0000-00006B040000}"/>
    <cellStyle name="20% - Accent5 9 4 2 2" xfId="32356" xr:uid="{00000000-0005-0000-0000-00006C040000}"/>
    <cellStyle name="20% - Accent5 9 4 3" xfId="23453" xr:uid="{00000000-0005-0000-0000-00006D040000}"/>
    <cellStyle name="20% - Accent5 9 5" xfId="3331" xr:uid="{00000000-0005-0000-0000-00006E040000}"/>
    <cellStyle name="20% - Accent5 9 5 2" xfId="14411" xr:uid="{00000000-0005-0000-0000-00006F040000}"/>
    <cellStyle name="20% - Accent5 9 5 2 2" xfId="32357" xr:uid="{00000000-0005-0000-0000-000070040000}"/>
    <cellStyle name="20% - Accent5 9 5 3" xfId="23454" xr:uid="{00000000-0005-0000-0000-000071040000}"/>
    <cellStyle name="20% - Accent6" xfId="75" builtinId="50" customBuiltin="1"/>
    <cellStyle name="20% - Accent6 10" xfId="3332" xr:uid="{00000000-0005-0000-0000-000073040000}"/>
    <cellStyle name="20% - Accent6 10 2" xfId="3333" xr:uid="{00000000-0005-0000-0000-000074040000}"/>
    <cellStyle name="20% - Accent6 10 2 2" xfId="3334" xr:uid="{00000000-0005-0000-0000-000075040000}"/>
    <cellStyle name="20% - Accent6 10 2 2 2" xfId="14414" xr:uid="{00000000-0005-0000-0000-000076040000}"/>
    <cellStyle name="20% - Accent6 10 2 2 2 2" xfId="32360" xr:uid="{00000000-0005-0000-0000-000077040000}"/>
    <cellStyle name="20% - Accent6 10 2 2 3" xfId="23457" xr:uid="{00000000-0005-0000-0000-000078040000}"/>
    <cellStyle name="20% - Accent6 10 2 3" xfId="14413" xr:uid="{00000000-0005-0000-0000-000079040000}"/>
    <cellStyle name="20% - Accent6 10 2 3 2" xfId="32359" xr:uid="{00000000-0005-0000-0000-00007A040000}"/>
    <cellStyle name="20% - Accent6 10 2 4" xfId="23456" xr:uid="{00000000-0005-0000-0000-00007B040000}"/>
    <cellStyle name="20% - Accent6 10 3" xfId="3335" xr:uid="{00000000-0005-0000-0000-00007C040000}"/>
    <cellStyle name="20% - Accent6 10 3 2" xfId="14415" xr:uid="{00000000-0005-0000-0000-00007D040000}"/>
    <cellStyle name="20% - Accent6 10 3 2 2" xfId="32361" xr:uid="{00000000-0005-0000-0000-00007E040000}"/>
    <cellStyle name="20% - Accent6 10 3 3" xfId="23458" xr:uid="{00000000-0005-0000-0000-00007F040000}"/>
    <cellStyle name="20% - Accent6 10 4" xfId="3336" xr:uid="{00000000-0005-0000-0000-000080040000}"/>
    <cellStyle name="20% - Accent6 10 4 2" xfId="14416" xr:uid="{00000000-0005-0000-0000-000081040000}"/>
    <cellStyle name="20% - Accent6 10 4 2 2" xfId="32362" xr:uid="{00000000-0005-0000-0000-000082040000}"/>
    <cellStyle name="20% - Accent6 10 4 3" xfId="23459" xr:uid="{00000000-0005-0000-0000-000083040000}"/>
    <cellStyle name="20% - Accent6 10 5" xfId="3337" xr:uid="{00000000-0005-0000-0000-000084040000}"/>
    <cellStyle name="20% - Accent6 10 5 2" xfId="14417" xr:uid="{00000000-0005-0000-0000-000085040000}"/>
    <cellStyle name="20% - Accent6 10 5 2 2" xfId="32363" xr:uid="{00000000-0005-0000-0000-000086040000}"/>
    <cellStyle name="20% - Accent6 10 5 3" xfId="23460" xr:uid="{00000000-0005-0000-0000-000087040000}"/>
    <cellStyle name="20% - Accent6 10 6" xfId="14412" xr:uid="{00000000-0005-0000-0000-000088040000}"/>
    <cellStyle name="20% - Accent6 10 6 2" xfId="32358" xr:uid="{00000000-0005-0000-0000-000089040000}"/>
    <cellStyle name="20% - Accent6 10 7" xfId="23455" xr:uid="{00000000-0005-0000-0000-00008A040000}"/>
    <cellStyle name="20% - Accent6 11" xfId="3338" xr:uid="{00000000-0005-0000-0000-00008B040000}"/>
    <cellStyle name="20% - Accent6 11 2" xfId="3339" xr:uid="{00000000-0005-0000-0000-00008C040000}"/>
    <cellStyle name="20% - Accent6 11 2 2" xfId="3340" xr:uid="{00000000-0005-0000-0000-00008D040000}"/>
    <cellStyle name="20% - Accent6 11 2 2 2" xfId="14420" xr:uid="{00000000-0005-0000-0000-00008E040000}"/>
    <cellStyle name="20% - Accent6 11 2 2 2 2" xfId="32366" xr:uid="{00000000-0005-0000-0000-00008F040000}"/>
    <cellStyle name="20% - Accent6 11 2 2 3" xfId="23463" xr:uid="{00000000-0005-0000-0000-000090040000}"/>
    <cellStyle name="20% - Accent6 11 2 3" xfId="14419" xr:uid="{00000000-0005-0000-0000-000091040000}"/>
    <cellStyle name="20% - Accent6 11 2 3 2" xfId="32365" xr:uid="{00000000-0005-0000-0000-000092040000}"/>
    <cellStyle name="20% - Accent6 11 2 4" xfId="23462" xr:uid="{00000000-0005-0000-0000-000093040000}"/>
    <cellStyle name="20% - Accent6 11 3" xfId="3341" xr:uid="{00000000-0005-0000-0000-000094040000}"/>
    <cellStyle name="20% - Accent6 11 3 2" xfId="14421" xr:uid="{00000000-0005-0000-0000-000095040000}"/>
    <cellStyle name="20% - Accent6 11 3 2 2" xfId="32367" xr:uid="{00000000-0005-0000-0000-000096040000}"/>
    <cellStyle name="20% - Accent6 11 3 3" xfId="23464" xr:uid="{00000000-0005-0000-0000-000097040000}"/>
    <cellStyle name="20% - Accent6 11 4" xfId="3342" xr:uid="{00000000-0005-0000-0000-000098040000}"/>
    <cellStyle name="20% - Accent6 11 4 2" xfId="14422" xr:uid="{00000000-0005-0000-0000-000099040000}"/>
    <cellStyle name="20% - Accent6 11 4 2 2" xfId="32368" xr:uid="{00000000-0005-0000-0000-00009A040000}"/>
    <cellStyle name="20% - Accent6 11 4 3" xfId="23465" xr:uid="{00000000-0005-0000-0000-00009B040000}"/>
    <cellStyle name="20% - Accent6 11 5" xfId="3343" xr:uid="{00000000-0005-0000-0000-00009C040000}"/>
    <cellStyle name="20% - Accent6 11 5 2" xfId="14423" xr:uid="{00000000-0005-0000-0000-00009D040000}"/>
    <cellStyle name="20% - Accent6 11 5 2 2" xfId="32369" xr:uid="{00000000-0005-0000-0000-00009E040000}"/>
    <cellStyle name="20% - Accent6 11 5 3" xfId="23466" xr:uid="{00000000-0005-0000-0000-00009F040000}"/>
    <cellStyle name="20% - Accent6 11 6" xfId="14418" xr:uid="{00000000-0005-0000-0000-0000A0040000}"/>
    <cellStyle name="20% - Accent6 11 6 2" xfId="32364" xr:uid="{00000000-0005-0000-0000-0000A1040000}"/>
    <cellStyle name="20% - Accent6 11 7" xfId="23461" xr:uid="{00000000-0005-0000-0000-0000A2040000}"/>
    <cellStyle name="20% - Accent6 12" xfId="3344" xr:uid="{00000000-0005-0000-0000-0000A3040000}"/>
    <cellStyle name="20% - Accent6 12 2" xfId="3345" xr:uid="{00000000-0005-0000-0000-0000A4040000}"/>
    <cellStyle name="20% - Accent6 12 2 2" xfId="14425" xr:uid="{00000000-0005-0000-0000-0000A5040000}"/>
    <cellStyle name="20% - Accent6 12 2 2 2" xfId="32371" xr:uid="{00000000-0005-0000-0000-0000A6040000}"/>
    <cellStyle name="20% - Accent6 12 2 3" xfId="23468" xr:uid="{00000000-0005-0000-0000-0000A7040000}"/>
    <cellStyle name="20% - Accent6 12 3" xfId="3346" xr:uid="{00000000-0005-0000-0000-0000A8040000}"/>
    <cellStyle name="20% - Accent6 12 3 2" xfId="14426" xr:uid="{00000000-0005-0000-0000-0000A9040000}"/>
    <cellStyle name="20% - Accent6 12 3 2 2" xfId="32372" xr:uid="{00000000-0005-0000-0000-0000AA040000}"/>
    <cellStyle name="20% - Accent6 12 3 3" xfId="23469" xr:uid="{00000000-0005-0000-0000-0000AB040000}"/>
    <cellStyle name="20% - Accent6 12 4" xfId="3347" xr:uid="{00000000-0005-0000-0000-0000AC040000}"/>
    <cellStyle name="20% - Accent6 12 4 2" xfId="14427" xr:uid="{00000000-0005-0000-0000-0000AD040000}"/>
    <cellStyle name="20% - Accent6 12 4 2 2" xfId="32373" xr:uid="{00000000-0005-0000-0000-0000AE040000}"/>
    <cellStyle name="20% - Accent6 12 4 3" xfId="23470" xr:uid="{00000000-0005-0000-0000-0000AF040000}"/>
    <cellStyle name="20% - Accent6 12 5" xfId="14424" xr:uid="{00000000-0005-0000-0000-0000B0040000}"/>
    <cellStyle name="20% - Accent6 12 5 2" xfId="32370" xr:uid="{00000000-0005-0000-0000-0000B1040000}"/>
    <cellStyle name="20% - Accent6 12 6" xfId="23467" xr:uid="{00000000-0005-0000-0000-0000B2040000}"/>
    <cellStyle name="20% - Accent6 13" xfId="3348" xr:uid="{00000000-0005-0000-0000-0000B3040000}"/>
    <cellStyle name="20% - Accent6 13 2" xfId="3349" xr:uid="{00000000-0005-0000-0000-0000B4040000}"/>
    <cellStyle name="20% - Accent6 13 2 2" xfId="14429" xr:uid="{00000000-0005-0000-0000-0000B5040000}"/>
    <cellStyle name="20% - Accent6 13 2 2 2" xfId="32375" xr:uid="{00000000-0005-0000-0000-0000B6040000}"/>
    <cellStyle name="20% - Accent6 13 2 3" xfId="23472" xr:uid="{00000000-0005-0000-0000-0000B7040000}"/>
    <cellStyle name="20% - Accent6 13 3" xfId="14428" xr:uid="{00000000-0005-0000-0000-0000B8040000}"/>
    <cellStyle name="20% - Accent6 13 3 2" xfId="32374" xr:uid="{00000000-0005-0000-0000-0000B9040000}"/>
    <cellStyle name="20% - Accent6 13 4" xfId="23471" xr:uid="{00000000-0005-0000-0000-0000BA040000}"/>
    <cellStyle name="20% - Accent6 14" xfId="3350" xr:uid="{00000000-0005-0000-0000-0000BB040000}"/>
    <cellStyle name="20% - Accent6 14 2" xfId="3351" xr:uid="{00000000-0005-0000-0000-0000BC040000}"/>
    <cellStyle name="20% - Accent6 14 2 2" xfId="14431" xr:uid="{00000000-0005-0000-0000-0000BD040000}"/>
    <cellStyle name="20% - Accent6 14 2 2 2" xfId="32377" xr:uid="{00000000-0005-0000-0000-0000BE040000}"/>
    <cellStyle name="20% - Accent6 14 2 3" xfId="23474" xr:uid="{00000000-0005-0000-0000-0000BF040000}"/>
    <cellStyle name="20% - Accent6 14 3" xfId="14430" xr:uid="{00000000-0005-0000-0000-0000C0040000}"/>
    <cellStyle name="20% - Accent6 14 3 2" xfId="32376" xr:uid="{00000000-0005-0000-0000-0000C1040000}"/>
    <cellStyle name="20% - Accent6 14 4" xfId="23473" xr:uid="{00000000-0005-0000-0000-0000C2040000}"/>
    <cellStyle name="20% - Accent6 15" xfId="3352" xr:uid="{00000000-0005-0000-0000-0000C3040000}"/>
    <cellStyle name="20% - Accent6 15 2" xfId="14432" xr:uid="{00000000-0005-0000-0000-0000C4040000}"/>
    <cellStyle name="20% - Accent6 15 2 2" xfId="32378" xr:uid="{00000000-0005-0000-0000-0000C5040000}"/>
    <cellStyle name="20% - Accent6 15 3" xfId="23475" xr:uid="{00000000-0005-0000-0000-0000C6040000}"/>
    <cellStyle name="20% - Accent6 16" xfId="3353" xr:uid="{00000000-0005-0000-0000-0000C7040000}"/>
    <cellStyle name="20% - Accent6 16 2" xfId="14433" xr:uid="{00000000-0005-0000-0000-0000C8040000}"/>
    <cellStyle name="20% - Accent6 16 2 2" xfId="32379" xr:uid="{00000000-0005-0000-0000-0000C9040000}"/>
    <cellStyle name="20% - Accent6 16 3" xfId="23476" xr:uid="{00000000-0005-0000-0000-0000CA040000}"/>
    <cellStyle name="20% - Accent6 17" xfId="3354" xr:uid="{00000000-0005-0000-0000-0000CB040000}"/>
    <cellStyle name="20% - Accent6 17 2" xfId="14434" xr:uid="{00000000-0005-0000-0000-0000CC040000}"/>
    <cellStyle name="20% - Accent6 17 2 2" xfId="32380" xr:uid="{00000000-0005-0000-0000-0000CD040000}"/>
    <cellStyle name="20% - Accent6 17 3" xfId="23477" xr:uid="{00000000-0005-0000-0000-0000CE040000}"/>
    <cellStyle name="20% - Accent6 18" xfId="3355" xr:uid="{00000000-0005-0000-0000-0000CF040000}"/>
    <cellStyle name="20% - Accent6 18 2" xfId="14435" xr:uid="{00000000-0005-0000-0000-0000D0040000}"/>
    <cellStyle name="20% - Accent6 18 2 2" xfId="32381" xr:uid="{00000000-0005-0000-0000-0000D1040000}"/>
    <cellStyle name="20% - Accent6 18 3" xfId="23478" xr:uid="{00000000-0005-0000-0000-0000D2040000}"/>
    <cellStyle name="20% - Accent6 19" xfId="3356" xr:uid="{00000000-0005-0000-0000-0000D3040000}"/>
    <cellStyle name="20% - Accent6 19 2" xfId="14436" xr:uid="{00000000-0005-0000-0000-0000D4040000}"/>
    <cellStyle name="20% - Accent6 19 2 2" xfId="32382" xr:uid="{00000000-0005-0000-0000-0000D5040000}"/>
    <cellStyle name="20% - Accent6 19 3" xfId="23479" xr:uid="{00000000-0005-0000-0000-0000D6040000}"/>
    <cellStyle name="20% - Accent6 2" xfId="76" xr:uid="{00000000-0005-0000-0000-0000D7040000}"/>
    <cellStyle name="20% - Accent6 2 2" xfId="77" xr:uid="{00000000-0005-0000-0000-0000D8040000}"/>
    <cellStyle name="20% - Accent6 2_Links" xfId="78" xr:uid="{00000000-0005-0000-0000-0000D9040000}"/>
    <cellStyle name="20% - Accent6 20" xfId="3357" xr:uid="{00000000-0005-0000-0000-0000DA040000}"/>
    <cellStyle name="20% - Accent6 20 2" xfId="14437" xr:uid="{00000000-0005-0000-0000-0000DB040000}"/>
    <cellStyle name="20% - Accent6 20 2 2" xfId="32383" xr:uid="{00000000-0005-0000-0000-0000DC040000}"/>
    <cellStyle name="20% - Accent6 20 3" xfId="23480" xr:uid="{00000000-0005-0000-0000-0000DD040000}"/>
    <cellStyle name="20% - Accent6 21" xfId="3358" xr:uid="{00000000-0005-0000-0000-0000DE040000}"/>
    <cellStyle name="20% - Accent6 21 2" xfId="14438" xr:uid="{00000000-0005-0000-0000-0000DF040000}"/>
    <cellStyle name="20% - Accent6 21 2 2" xfId="32384" xr:uid="{00000000-0005-0000-0000-0000E0040000}"/>
    <cellStyle name="20% - Accent6 21 3" xfId="23481" xr:uid="{00000000-0005-0000-0000-0000E1040000}"/>
    <cellStyle name="20% - Accent6 22" xfId="3359" xr:uid="{00000000-0005-0000-0000-0000E2040000}"/>
    <cellStyle name="20% - Accent6 22 2" xfId="14439" xr:uid="{00000000-0005-0000-0000-0000E3040000}"/>
    <cellStyle name="20% - Accent6 22 2 2" xfId="32385" xr:uid="{00000000-0005-0000-0000-0000E4040000}"/>
    <cellStyle name="20% - Accent6 22 3" xfId="23482" xr:uid="{00000000-0005-0000-0000-0000E5040000}"/>
    <cellStyle name="20% - Accent6 3" xfId="79" xr:uid="{00000000-0005-0000-0000-0000E6040000}"/>
    <cellStyle name="20% - Accent6 3 2" xfId="80" xr:uid="{00000000-0005-0000-0000-0000E7040000}"/>
    <cellStyle name="20% - Accent6 3 3" xfId="81" xr:uid="{00000000-0005-0000-0000-0000E8040000}"/>
    <cellStyle name="20% - Accent6 3 4" xfId="3360" xr:uid="{00000000-0005-0000-0000-0000E9040000}"/>
    <cellStyle name="20% - Accent6 3 4 2" xfId="3361" xr:uid="{00000000-0005-0000-0000-0000EA040000}"/>
    <cellStyle name="20% - Accent6 3 4 2 2" xfId="14441" xr:uid="{00000000-0005-0000-0000-0000EB040000}"/>
    <cellStyle name="20% - Accent6 3 4 2 2 2" xfId="32387" xr:uid="{00000000-0005-0000-0000-0000EC040000}"/>
    <cellStyle name="20% - Accent6 3 4 2 3" xfId="23484" xr:uid="{00000000-0005-0000-0000-0000ED040000}"/>
    <cellStyle name="20% - Accent6 3 4 3" xfId="14440" xr:uid="{00000000-0005-0000-0000-0000EE040000}"/>
    <cellStyle name="20% - Accent6 3 4 3 2" xfId="32386" xr:uid="{00000000-0005-0000-0000-0000EF040000}"/>
    <cellStyle name="20% - Accent6 3 4 4" xfId="23483" xr:uid="{00000000-0005-0000-0000-0000F0040000}"/>
    <cellStyle name="20% - Accent6 3 5" xfId="3362" xr:uid="{00000000-0005-0000-0000-0000F1040000}"/>
    <cellStyle name="20% - Accent6 3 5 2" xfId="14442" xr:uid="{00000000-0005-0000-0000-0000F2040000}"/>
    <cellStyle name="20% - Accent6 3 5 2 2" xfId="32388" xr:uid="{00000000-0005-0000-0000-0000F3040000}"/>
    <cellStyle name="20% - Accent6 3 5 3" xfId="23485" xr:uid="{00000000-0005-0000-0000-0000F4040000}"/>
    <cellStyle name="20% - Accent6 3 6" xfId="3363" xr:uid="{00000000-0005-0000-0000-0000F5040000}"/>
    <cellStyle name="20% - Accent6 3 6 2" xfId="14443" xr:uid="{00000000-0005-0000-0000-0000F6040000}"/>
    <cellStyle name="20% - Accent6 3 6 2 2" xfId="32389" xr:uid="{00000000-0005-0000-0000-0000F7040000}"/>
    <cellStyle name="20% - Accent6 3 6 3" xfId="23486" xr:uid="{00000000-0005-0000-0000-0000F8040000}"/>
    <cellStyle name="20% - Accent6 3 7" xfId="3364" xr:uid="{00000000-0005-0000-0000-0000F9040000}"/>
    <cellStyle name="20% - Accent6 3 7 2" xfId="14444" xr:uid="{00000000-0005-0000-0000-0000FA040000}"/>
    <cellStyle name="20% - Accent6 3 7 2 2" xfId="32390" xr:uid="{00000000-0005-0000-0000-0000FB040000}"/>
    <cellStyle name="20% - Accent6 3 7 3" xfId="23487" xr:uid="{00000000-0005-0000-0000-0000FC040000}"/>
    <cellStyle name="20% - Accent6 3_m7500 Retail Budget 2012r PMd_Issued 2-3-12" xfId="82" xr:uid="{00000000-0005-0000-0000-0000FD040000}"/>
    <cellStyle name="20% - Accent6 4" xfId="83" xr:uid="{00000000-0005-0000-0000-0000FE040000}"/>
    <cellStyle name="20% - Accent6 5" xfId="84" xr:uid="{00000000-0005-0000-0000-0000FF040000}"/>
    <cellStyle name="20% - Accent6 5 2" xfId="85" xr:uid="{00000000-0005-0000-0000-000000050000}"/>
    <cellStyle name="20% - Accent6 5 2 2" xfId="3365" xr:uid="{00000000-0005-0000-0000-000001050000}"/>
    <cellStyle name="20% - Accent6 5 2 3" xfId="3366" xr:uid="{00000000-0005-0000-0000-000002050000}"/>
    <cellStyle name="20% - Accent6 5 2 3 2" xfId="3367" xr:uid="{00000000-0005-0000-0000-000003050000}"/>
    <cellStyle name="20% - Accent6 5 2 3 2 2" xfId="14446" xr:uid="{00000000-0005-0000-0000-000004050000}"/>
    <cellStyle name="20% - Accent6 5 2 3 2 2 2" xfId="32392" xr:uid="{00000000-0005-0000-0000-000005050000}"/>
    <cellStyle name="20% - Accent6 5 2 3 2 3" xfId="23489" xr:uid="{00000000-0005-0000-0000-000006050000}"/>
    <cellStyle name="20% - Accent6 5 2 3 3" xfId="14445" xr:uid="{00000000-0005-0000-0000-000007050000}"/>
    <cellStyle name="20% - Accent6 5 2 3 3 2" xfId="32391" xr:uid="{00000000-0005-0000-0000-000008050000}"/>
    <cellStyle name="20% - Accent6 5 2 3 4" xfId="23488" xr:uid="{00000000-0005-0000-0000-000009050000}"/>
    <cellStyle name="20% - Accent6 5 2 4" xfId="3368" xr:uid="{00000000-0005-0000-0000-00000A050000}"/>
    <cellStyle name="20% - Accent6 5 2 4 2" xfId="14447" xr:uid="{00000000-0005-0000-0000-00000B050000}"/>
    <cellStyle name="20% - Accent6 5 2 4 2 2" xfId="32393" xr:uid="{00000000-0005-0000-0000-00000C050000}"/>
    <cellStyle name="20% - Accent6 5 2 4 3" xfId="23490" xr:uid="{00000000-0005-0000-0000-00000D050000}"/>
    <cellStyle name="20% - Accent6 5 2 5" xfId="3369" xr:uid="{00000000-0005-0000-0000-00000E050000}"/>
    <cellStyle name="20% - Accent6 5 2 5 2" xfId="14448" xr:uid="{00000000-0005-0000-0000-00000F050000}"/>
    <cellStyle name="20% - Accent6 5 2 5 2 2" xfId="32394" xr:uid="{00000000-0005-0000-0000-000010050000}"/>
    <cellStyle name="20% - Accent6 5 2 5 3" xfId="23491" xr:uid="{00000000-0005-0000-0000-000011050000}"/>
    <cellStyle name="20% - Accent6 5 2 6" xfId="3370" xr:uid="{00000000-0005-0000-0000-000012050000}"/>
    <cellStyle name="20% - Accent6 5 2 6 2" xfId="14449" xr:uid="{00000000-0005-0000-0000-000013050000}"/>
    <cellStyle name="20% - Accent6 5 2 6 2 2" xfId="32395" xr:uid="{00000000-0005-0000-0000-000014050000}"/>
    <cellStyle name="20% - Accent6 5 2 6 3" xfId="23492" xr:uid="{00000000-0005-0000-0000-000015050000}"/>
    <cellStyle name="20% - Accent6 5 3" xfId="86" xr:uid="{00000000-0005-0000-0000-000016050000}"/>
    <cellStyle name="20% - Accent6 5 4" xfId="87" xr:uid="{00000000-0005-0000-0000-000017050000}"/>
    <cellStyle name="20% - Accent6 5 4 2" xfId="3371" xr:uid="{00000000-0005-0000-0000-000018050000}"/>
    <cellStyle name="20% - Accent6 5 4 3" xfId="3372" xr:uid="{00000000-0005-0000-0000-000019050000}"/>
    <cellStyle name="20% - Accent6 5 4 3 2" xfId="3373" xr:uid="{00000000-0005-0000-0000-00001A050000}"/>
    <cellStyle name="20% - Accent6 5 4 3 2 2" xfId="14451" xr:uid="{00000000-0005-0000-0000-00001B050000}"/>
    <cellStyle name="20% - Accent6 5 4 3 2 2 2" xfId="32397" xr:uid="{00000000-0005-0000-0000-00001C050000}"/>
    <cellStyle name="20% - Accent6 5 4 3 2 3" xfId="23494" xr:uid="{00000000-0005-0000-0000-00001D050000}"/>
    <cellStyle name="20% - Accent6 5 4 3 3" xfId="14450" xr:uid="{00000000-0005-0000-0000-00001E050000}"/>
    <cellStyle name="20% - Accent6 5 4 3 3 2" xfId="32396" xr:uid="{00000000-0005-0000-0000-00001F050000}"/>
    <cellStyle name="20% - Accent6 5 4 3 4" xfId="23493" xr:uid="{00000000-0005-0000-0000-000020050000}"/>
    <cellStyle name="20% - Accent6 5 4 4" xfId="3374" xr:uid="{00000000-0005-0000-0000-000021050000}"/>
    <cellStyle name="20% - Accent6 5 4 4 2" xfId="14452" xr:uid="{00000000-0005-0000-0000-000022050000}"/>
    <cellStyle name="20% - Accent6 5 4 4 2 2" xfId="32398" xr:uid="{00000000-0005-0000-0000-000023050000}"/>
    <cellStyle name="20% - Accent6 5 4 4 3" xfId="23495" xr:uid="{00000000-0005-0000-0000-000024050000}"/>
    <cellStyle name="20% - Accent6 5 4 5" xfId="3375" xr:uid="{00000000-0005-0000-0000-000025050000}"/>
    <cellStyle name="20% - Accent6 5 4 5 2" xfId="14453" xr:uid="{00000000-0005-0000-0000-000026050000}"/>
    <cellStyle name="20% - Accent6 5 4 5 2 2" xfId="32399" xr:uid="{00000000-0005-0000-0000-000027050000}"/>
    <cellStyle name="20% - Accent6 5 4 5 3" xfId="23496" xr:uid="{00000000-0005-0000-0000-000028050000}"/>
    <cellStyle name="20% - Accent6 5 4 6" xfId="3376" xr:uid="{00000000-0005-0000-0000-000029050000}"/>
    <cellStyle name="20% - Accent6 5 4 6 2" xfId="14454" xr:uid="{00000000-0005-0000-0000-00002A050000}"/>
    <cellStyle name="20% - Accent6 5 4 6 2 2" xfId="32400" xr:uid="{00000000-0005-0000-0000-00002B050000}"/>
    <cellStyle name="20% - Accent6 5 4 6 3" xfId="23497" xr:uid="{00000000-0005-0000-0000-00002C050000}"/>
    <cellStyle name="20% - Accent6 6" xfId="88" xr:uid="{00000000-0005-0000-0000-00002D050000}"/>
    <cellStyle name="20% - Accent6 7" xfId="89" xr:uid="{00000000-0005-0000-0000-00002E050000}"/>
    <cellStyle name="20% - Accent6 8" xfId="2986" xr:uid="{00000000-0005-0000-0000-00002F050000}"/>
    <cellStyle name="20% - Accent6 9" xfId="2994" xr:uid="{00000000-0005-0000-0000-000030050000}"/>
    <cellStyle name="20% - Accent6 9 2" xfId="3377" xr:uid="{00000000-0005-0000-0000-000031050000}"/>
    <cellStyle name="20% - Accent6 9 2 2" xfId="3378" xr:uid="{00000000-0005-0000-0000-000032050000}"/>
    <cellStyle name="20% - Accent6 9 2 2 2" xfId="14456" xr:uid="{00000000-0005-0000-0000-000033050000}"/>
    <cellStyle name="20% - Accent6 9 2 2 2 2" xfId="32402" xr:uid="{00000000-0005-0000-0000-000034050000}"/>
    <cellStyle name="20% - Accent6 9 2 2 3" xfId="23499" xr:uid="{00000000-0005-0000-0000-000035050000}"/>
    <cellStyle name="20% - Accent6 9 2 3" xfId="14455" xr:uid="{00000000-0005-0000-0000-000036050000}"/>
    <cellStyle name="20% - Accent6 9 2 3 2" xfId="32401" xr:uid="{00000000-0005-0000-0000-000037050000}"/>
    <cellStyle name="20% - Accent6 9 2 4" xfId="23498" xr:uid="{00000000-0005-0000-0000-000038050000}"/>
    <cellStyle name="20% - Accent6 9 3" xfId="3379" xr:uid="{00000000-0005-0000-0000-000039050000}"/>
    <cellStyle name="20% - Accent6 9 3 2" xfId="14457" xr:uid="{00000000-0005-0000-0000-00003A050000}"/>
    <cellStyle name="20% - Accent6 9 3 2 2" xfId="32403" xr:uid="{00000000-0005-0000-0000-00003B050000}"/>
    <cellStyle name="20% - Accent6 9 3 3" xfId="23500" xr:uid="{00000000-0005-0000-0000-00003C050000}"/>
    <cellStyle name="20% - Accent6 9 4" xfId="3380" xr:uid="{00000000-0005-0000-0000-00003D050000}"/>
    <cellStyle name="20% - Accent6 9 4 2" xfId="14458" xr:uid="{00000000-0005-0000-0000-00003E050000}"/>
    <cellStyle name="20% - Accent6 9 4 2 2" xfId="32404" xr:uid="{00000000-0005-0000-0000-00003F050000}"/>
    <cellStyle name="20% - Accent6 9 4 3" xfId="23501" xr:uid="{00000000-0005-0000-0000-000040050000}"/>
    <cellStyle name="20% - Accent6 9 5" xfId="3381" xr:uid="{00000000-0005-0000-0000-000041050000}"/>
    <cellStyle name="20% - Accent6 9 5 2" xfId="14459" xr:uid="{00000000-0005-0000-0000-000042050000}"/>
    <cellStyle name="20% - Accent6 9 5 2 2" xfId="32405" xr:uid="{00000000-0005-0000-0000-000043050000}"/>
    <cellStyle name="20% - Accent6 9 5 3" xfId="23502" xr:uid="{00000000-0005-0000-0000-000044050000}"/>
    <cellStyle name="40% - Accent1" xfId="90" builtinId="31" customBuiltin="1"/>
    <cellStyle name="40% - Accent1 10" xfId="3382" xr:uid="{00000000-0005-0000-0000-000046050000}"/>
    <cellStyle name="40% - Accent1 10 2" xfId="3383" xr:uid="{00000000-0005-0000-0000-000047050000}"/>
    <cellStyle name="40% - Accent1 10 2 2" xfId="3384" xr:uid="{00000000-0005-0000-0000-000048050000}"/>
    <cellStyle name="40% - Accent1 10 2 2 2" xfId="14462" xr:uid="{00000000-0005-0000-0000-000049050000}"/>
    <cellStyle name="40% - Accent1 10 2 2 2 2" xfId="32408" xr:uid="{00000000-0005-0000-0000-00004A050000}"/>
    <cellStyle name="40% - Accent1 10 2 2 3" xfId="23505" xr:uid="{00000000-0005-0000-0000-00004B050000}"/>
    <cellStyle name="40% - Accent1 10 2 3" xfId="14461" xr:uid="{00000000-0005-0000-0000-00004C050000}"/>
    <cellStyle name="40% - Accent1 10 2 3 2" xfId="32407" xr:uid="{00000000-0005-0000-0000-00004D050000}"/>
    <cellStyle name="40% - Accent1 10 2 4" xfId="23504" xr:uid="{00000000-0005-0000-0000-00004E050000}"/>
    <cellStyle name="40% - Accent1 10 3" xfId="3385" xr:uid="{00000000-0005-0000-0000-00004F050000}"/>
    <cellStyle name="40% - Accent1 10 3 2" xfId="14463" xr:uid="{00000000-0005-0000-0000-000050050000}"/>
    <cellStyle name="40% - Accent1 10 3 2 2" xfId="32409" xr:uid="{00000000-0005-0000-0000-000051050000}"/>
    <cellStyle name="40% - Accent1 10 3 3" xfId="23506" xr:uid="{00000000-0005-0000-0000-000052050000}"/>
    <cellStyle name="40% - Accent1 10 4" xfId="3386" xr:uid="{00000000-0005-0000-0000-000053050000}"/>
    <cellStyle name="40% - Accent1 10 4 2" xfId="14464" xr:uid="{00000000-0005-0000-0000-000054050000}"/>
    <cellStyle name="40% - Accent1 10 4 2 2" xfId="32410" xr:uid="{00000000-0005-0000-0000-000055050000}"/>
    <cellStyle name="40% - Accent1 10 4 3" xfId="23507" xr:uid="{00000000-0005-0000-0000-000056050000}"/>
    <cellStyle name="40% - Accent1 10 5" xfId="3387" xr:uid="{00000000-0005-0000-0000-000057050000}"/>
    <cellStyle name="40% - Accent1 10 5 2" xfId="14465" xr:uid="{00000000-0005-0000-0000-000058050000}"/>
    <cellStyle name="40% - Accent1 10 5 2 2" xfId="32411" xr:uid="{00000000-0005-0000-0000-000059050000}"/>
    <cellStyle name="40% - Accent1 10 5 3" xfId="23508" xr:uid="{00000000-0005-0000-0000-00005A050000}"/>
    <cellStyle name="40% - Accent1 10 6" xfId="14460" xr:uid="{00000000-0005-0000-0000-00005B050000}"/>
    <cellStyle name="40% - Accent1 10 6 2" xfId="32406" xr:uid="{00000000-0005-0000-0000-00005C050000}"/>
    <cellStyle name="40% - Accent1 10 7" xfId="23503" xr:uid="{00000000-0005-0000-0000-00005D050000}"/>
    <cellStyle name="40% - Accent1 11" xfId="3388" xr:uid="{00000000-0005-0000-0000-00005E050000}"/>
    <cellStyle name="40% - Accent1 11 2" xfId="3389" xr:uid="{00000000-0005-0000-0000-00005F050000}"/>
    <cellStyle name="40% - Accent1 11 2 2" xfId="3390" xr:uid="{00000000-0005-0000-0000-000060050000}"/>
    <cellStyle name="40% - Accent1 11 2 2 2" xfId="14468" xr:uid="{00000000-0005-0000-0000-000061050000}"/>
    <cellStyle name="40% - Accent1 11 2 2 2 2" xfId="32414" xr:uid="{00000000-0005-0000-0000-000062050000}"/>
    <cellStyle name="40% - Accent1 11 2 2 3" xfId="23511" xr:uid="{00000000-0005-0000-0000-000063050000}"/>
    <cellStyle name="40% - Accent1 11 2 3" xfId="14467" xr:uid="{00000000-0005-0000-0000-000064050000}"/>
    <cellStyle name="40% - Accent1 11 2 3 2" xfId="32413" xr:uid="{00000000-0005-0000-0000-000065050000}"/>
    <cellStyle name="40% - Accent1 11 2 4" xfId="23510" xr:uid="{00000000-0005-0000-0000-000066050000}"/>
    <cellStyle name="40% - Accent1 11 3" xfId="3391" xr:uid="{00000000-0005-0000-0000-000067050000}"/>
    <cellStyle name="40% - Accent1 11 3 2" xfId="14469" xr:uid="{00000000-0005-0000-0000-000068050000}"/>
    <cellStyle name="40% - Accent1 11 3 2 2" xfId="32415" xr:uid="{00000000-0005-0000-0000-000069050000}"/>
    <cellStyle name="40% - Accent1 11 3 3" xfId="23512" xr:uid="{00000000-0005-0000-0000-00006A050000}"/>
    <cellStyle name="40% - Accent1 11 4" xfId="3392" xr:uid="{00000000-0005-0000-0000-00006B050000}"/>
    <cellStyle name="40% - Accent1 11 4 2" xfId="14470" xr:uid="{00000000-0005-0000-0000-00006C050000}"/>
    <cellStyle name="40% - Accent1 11 4 2 2" xfId="32416" xr:uid="{00000000-0005-0000-0000-00006D050000}"/>
    <cellStyle name="40% - Accent1 11 4 3" xfId="23513" xr:uid="{00000000-0005-0000-0000-00006E050000}"/>
    <cellStyle name="40% - Accent1 11 5" xfId="3393" xr:uid="{00000000-0005-0000-0000-00006F050000}"/>
    <cellStyle name="40% - Accent1 11 5 2" xfId="14471" xr:uid="{00000000-0005-0000-0000-000070050000}"/>
    <cellStyle name="40% - Accent1 11 5 2 2" xfId="32417" xr:uid="{00000000-0005-0000-0000-000071050000}"/>
    <cellStyle name="40% - Accent1 11 5 3" xfId="23514" xr:uid="{00000000-0005-0000-0000-000072050000}"/>
    <cellStyle name="40% - Accent1 11 6" xfId="14466" xr:uid="{00000000-0005-0000-0000-000073050000}"/>
    <cellStyle name="40% - Accent1 11 6 2" xfId="32412" xr:uid="{00000000-0005-0000-0000-000074050000}"/>
    <cellStyle name="40% - Accent1 11 7" xfId="23509" xr:uid="{00000000-0005-0000-0000-000075050000}"/>
    <cellStyle name="40% - Accent1 12" xfId="3394" xr:uid="{00000000-0005-0000-0000-000076050000}"/>
    <cellStyle name="40% - Accent1 12 2" xfId="3395" xr:uid="{00000000-0005-0000-0000-000077050000}"/>
    <cellStyle name="40% - Accent1 12 2 2" xfId="14473" xr:uid="{00000000-0005-0000-0000-000078050000}"/>
    <cellStyle name="40% - Accent1 12 2 2 2" xfId="32419" xr:uid="{00000000-0005-0000-0000-000079050000}"/>
    <cellStyle name="40% - Accent1 12 2 3" xfId="23516" xr:uid="{00000000-0005-0000-0000-00007A050000}"/>
    <cellStyle name="40% - Accent1 12 3" xfId="3396" xr:uid="{00000000-0005-0000-0000-00007B050000}"/>
    <cellStyle name="40% - Accent1 12 3 2" xfId="14474" xr:uid="{00000000-0005-0000-0000-00007C050000}"/>
    <cellStyle name="40% - Accent1 12 3 2 2" xfId="32420" xr:uid="{00000000-0005-0000-0000-00007D050000}"/>
    <cellStyle name="40% - Accent1 12 3 3" xfId="23517" xr:uid="{00000000-0005-0000-0000-00007E050000}"/>
    <cellStyle name="40% - Accent1 12 4" xfId="3397" xr:uid="{00000000-0005-0000-0000-00007F050000}"/>
    <cellStyle name="40% - Accent1 12 4 2" xfId="14475" xr:uid="{00000000-0005-0000-0000-000080050000}"/>
    <cellStyle name="40% - Accent1 12 4 2 2" xfId="32421" xr:uid="{00000000-0005-0000-0000-000081050000}"/>
    <cellStyle name="40% - Accent1 12 4 3" xfId="23518" xr:uid="{00000000-0005-0000-0000-000082050000}"/>
    <cellStyle name="40% - Accent1 12 5" xfId="14472" xr:uid="{00000000-0005-0000-0000-000083050000}"/>
    <cellStyle name="40% - Accent1 12 5 2" xfId="32418" xr:uid="{00000000-0005-0000-0000-000084050000}"/>
    <cellStyle name="40% - Accent1 12 6" xfId="23515" xr:uid="{00000000-0005-0000-0000-000085050000}"/>
    <cellStyle name="40% - Accent1 13" xfId="3398" xr:uid="{00000000-0005-0000-0000-000086050000}"/>
    <cellStyle name="40% - Accent1 13 2" xfId="3399" xr:uid="{00000000-0005-0000-0000-000087050000}"/>
    <cellStyle name="40% - Accent1 13 2 2" xfId="14477" xr:uid="{00000000-0005-0000-0000-000088050000}"/>
    <cellStyle name="40% - Accent1 13 2 2 2" xfId="32423" xr:uid="{00000000-0005-0000-0000-000089050000}"/>
    <cellStyle name="40% - Accent1 13 2 3" xfId="23520" xr:uid="{00000000-0005-0000-0000-00008A050000}"/>
    <cellStyle name="40% - Accent1 13 3" xfId="14476" xr:uid="{00000000-0005-0000-0000-00008B050000}"/>
    <cellStyle name="40% - Accent1 13 3 2" xfId="32422" xr:uid="{00000000-0005-0000-0000-00008C050000}"/>
    <cellStyle name="40% - Accent1 13 4" xfId="23519" xr:uid="{00000000-0005-0000-0000-00008D050000}"/>
    <cellStyle name="40% - Accent1 14" xfId="3400" xr:uid="{00000000-0005-0000-0000-00008E050000}"/>
    <cellStyle name="40% - Accent1 14 2" xfId="3401" xr:uid="{00000000-0005-0000-0000-00008F050000}"/>
    <cellStyle name="40% - Accent1 14 2 2" xfId="14479" xr:uid="{00000000-0005-0000-0000-000090050000}"/>
    <cellStyle name="40% - Accent1 14 2 2 2" xfId="32425" xr:uid="{00000000-0005-0000-0000-000091050000}"/>
    <cellStyle name="40% - Accent1 14 2 3" xfId="23522" xr:uid="{00000000-0005-0000-0000-000092050000}"/>
    <cellStyle name="40% - Accent1 14 3" xfId="14478" xr:uid="{00000000-0005-0000-0000-000093050000}"/>
    <cellStyle name="40% - Accent1 14 3 2" xfId="32424" xr:uid="{00000000-0005-0000-0000-000094050000}"/>
    <cellStyle name="40% - Accent1 14 4" xfId="23521" xr:uid="{00000000-0005-0000-0000-000095050000}"/>
    <cellStyle name="40% - Accent1 15" xfId="3402" xr:uid="{00000000-0005-0000-0000-000096050000}"/>
    <cellStyle name="40% - Accent1 15 2" xfId="14480" xr:uid="{00000000-0005-0000-0000-000097050000}"/>
    <cellStyle name="40% - Accent1 15 2 2" xfId="32426" xr:uid="{00000000-0005-0000-0000-000098050000}"/>
    <cellStyle name="40% - Accent1 15 3" xfId="23523" xr:uid="{00000000-0005-0000-0000-000099050000}"/>
    <cellStyle name="40% - Accent1 16" xfId="3403" xr:uid="{00000000-0005-0000-0000-00009A050000}"/>
    <cellStyle name="40% - Accent1 16 2" xfId="14481" xr:uid="{00000000-0005-0000-0000-00009B050000}"/>
    <cellStyle name="40% - Accent1 16 2 2" xfId="32427" xr:uid="{00000000-0005-0000-0000-00009C050000}"/>
    <cellStyle name="40% - Accent1 16 3" xfId="23524" xr:uid="{00000000-0005-0000-0000-00009D050000}"/>
    <cellStyle name="40% - Accent1 17" xfId="3404" xr:uid="{00000000-0005-0000-0000-00009E050000}"/>
    <cellStyle name="40% - Accent1 17 2" xfId="14482" xr:uid="{00000000-0005-0000-0000-00009F050000}"/>
    <cellStyle name="40% - Accent1 17 2 2" xfId="32428" xr:uid="{00000000-0005-0000-0000-0000A0050000}"/>
    <cellStyle name="40% - Accent1 17 3" xfId="23525" xr:uid="{00000000-0005-0000-0000-0000A1050000}"/>
    <cellStyle name="40% - Accent1 18" xfId="3405" xr:uid="{00000000-0005-0000-0000-0000A2050000}"/>
    <cellStyle name="40% - Accent1 18 2" xfId="14483" xr:uid="{00000000-0005-0000-0000-0000A3050000}"/>
    <cellStyle name="40% - Accent1 18 2 2" xfId="32429" xr:uid="{00000000-0005-0000-0000-0000A4050000}"/>
    <cellStyle name="40% - Accent1 18 3" xfId="23526" xr:uid="{00000000-0005-0000-0000-0000A5050000}"/>
    <cellStyle name="40% - Accent1 19" xfId="3406" xr:uid="{00000000-0005-0000-0000-0000A6050000}"/>
    <cellStyle name="40% - Accent1 19 2" xfId="14484" xr:uid="{00000000-0005-0000-0000-0000A7050000}"/>
    <cellStyle name="40% - Accent1 19 2 2" xfId="32430" xr:uid="{00000000-0005-0000-0000-0000A8050000}"/>
    <cellStyle name="40% - Accent1 19 3" xfId="23527" xr:uid="{00000000-0005-0000-0000-0000A9050000}"/>
    <cellStyle name="40% - Accent1 2" xfId="91" xr:uid="{00000000-0005-0000-0000-0000AA050000}"/>
    <cellStyle name="40% - Accent1 2 2" xfId="92" xr:uid="{00000000-0005-0000-0000-0000AB050000}"/>
    <cellStyle name="40% - Accent1 2_Links" xfId="93" xr:uid="{00000000-0005-0000-0000-0000AC050000}"/>
    <cellStyle name="40% - Accent1 20" xfId="3407" xr:uid="{00000000-0005-0000-0000-0000AD050000}"/>
    <cellStyle name="40% - Accent1 20 2" xfId="14485" xr:uid="{00000000-0005-0000-0000-0000AE050000}"/>
    <cellStyle name="40% - Accent1 20 2 2" xfId="32431" xr:uid="{00000000-0005-0000-0000-0000AF050000}"/>
    <cellStyle name="40% - Accent1 20 3" xfId="23528" xr:uid="{00000000-0005-0000-0000-0000B0050000}"/>
    <cellStyle name="40% - Accent1 21" xfId="3408" xr:uid="{00000000-0005-0000-0000-0000B1050000}"/>
    <cellStyle name="40% - Accent1 21 2" xfId="14486" xr:uid="{00000000-0005-0000-0000-0000B2050000}"/>
    <cellStyle name="40% - Accent1 21 2 2" xfId="32432" xr:uid="{00000000-0005-0000-0000-0000B3050000}"/>
    <cellStyle name="40% - Accent1 21 3" xfId="23529" xr:uid="{00000000-0005-0000-0000-0000B4050000}"/>
    <cellStyle name="40% - Accent1 22" xfId="3409" xr:uid="{00000000-0005-0000-0000-0000B5050000}"/>
    <cellStyle name="40% - Accent1 22 2" xfId="14487" xr:uid="{00000000-0005-0000-0000-0000B6050000}"/>
    <cellStyle name="40% - Accent1 22 2 2" xfId="32433" xr:uid="{00000000-0005-0000-0000-0000B7050000}"/>
    <cellStyle name="40% - Accent1 22 3" xfId="23530" xr:uid="{00000000-0005-0000-0000-0000B8050000}"/>
    <cellStyle name="40% - Accent1 3" xfId="94" xr:uid="{00000000-0005-0000-0000-0000B9050000}"/>
    <cellStyle name="40% - Accent1 3 2" xfId="95" xr:uid="{00000000-0005-0000-0000-0000BA050000}"/>
    <cellStyle name="40% - Accent1 3 3" xfId="96" xr:uid="{00000000-0005-0000-0000-0000BB050000}"/>
    <cellStyle name="40% - Accent1 3 4" xfId="3410" xr:uid="{00000000-0005-0000-0000-0000BC050000}"/>
    <cellStyle name="40% - Accent1 3 4 2" xfId="3411" xr:uid="{00000000-0005-0000-0000-0000BD050000}"/>
    <cellStyle name="40% - Accent1 3 4 2 2" xfId="14489" xr:uid="{00000000-0005-0000-0000-0000BE050000}"/>
    <cellStyle name="40% - Accent1 3 4 2 2 2" xfId="32435" xr:uid="{00000000-0005-0000-0000-0000BF050000}"/>
    <cellStyle name="40% - Accent1 3 4 2 3" xfId="23532" xr:uid="{00000000-0005-0000-0000-0000C0050000}"/>
    <cellStyle name="40% - Accent1 3 4 3" xfId="14488" xr:uid="{00000000-0005-0000-0000-0000C1050000}"/>
    <cellStyle name="40% - Accent1 3 4 3 2" xfId="32434" xr:uid="{00000000-0005-0000-0000-0000C2050000}"/>
    <cellStyle name="40% - Accent1 3 4 4" xfId="23531" xr:uid="{00000000-0005-0000-0000-0000C3050000}"/>
    <cellStyle name="40% - Accent1 3 5" xfId="3412" xr:uid="{00000000-0005-0000-0000-0000C4050000}"/>
    <cellStyle name="40% - Accent1 3 5 2" xfId="14490" xr:uid="{00000000-0005-0000-0000-0000C5050000}"/>
    <cellStyle name="40% - Accent1 3 5 2 2" xfId="32436" xr:uid="{00000000-0005-0000-0000-0000C6050000}"/>
    <cellStyle name="40% - Accent1 3 5 3" xfId="23533" xr:uid="{00000000-0005-0000-0000-0000C7050000}"/>
    <cellStyle name="40% - Accent1 3 6" xfId="3413" xr:uid="{00000000-0005-0000-0000-0000C8050000}"/>
    <cellStyle name="40% - Accent1 3 6 2" xfId="14491" xr:uid="{00000000-0005-0000-0000-0000C9050000}"/>
    <cellStyle name="40% - Accent1 3 6 2 2" xfId="32437" xr:uid="{00000000-0005-0000-0000-0000CA050000}"/>
    <cellStyle name="40% - Accent1 3 6 3" xfId="23534" xr:uid="{00000000-0005-0000-0000-0000CB050000}"/>
    <cellStyle name="40% - Accent1 3 7" xfId="3414" xr:uid="{00000000-0005-0000-0000-0000CC050000}"/>
    <cellStyle name="40% - Accent1 3 7 2" xfId="14492" xr:uid="{00000000-0005-0000-0000-0000CD050000}"/>
    <cellStyle name="40% - Accent1 3 7 2 2" xfId="32438" xr:uid="{00000000-0005-0000-0000-0000CE050000}"/>
    <cellStyle name="40% - Accent1 3 7 3" xfId="23535" xr:uid="{00000000-0005-0000-0000-0000CF050000}"/>
    <cellStyle name="40% - Accent1 3_m7500 Retail Budget 2012r PMd_Issued 2-3-12" xfId="97" xr:uid="{00000000-0005-0000-0000-0000D0050000}"/>
    <cellStyle name="40% - Accent1 4" xfId="98" xr:uid="{00000000-0005-0000-0000-0000D1050000}"/>
    <cellStyle name="40% - Accent1 5" xfId="99" xr:uid="{00000000-0005-0000-0000-0000D2050000}"/>
    <cellStyle name="40% - Accent1 5 2" xfId="100" xr:uid="{00000000-0005-0000-0000-0000D3050000}"/>
    <cellStyle name="40% - Accent1 5 2 2" xfId="3415" xr:uid="{00000000-0005-0000-0000-0000D4050000}"/>
    <cellStyle name="40% - Accent1 5 2 3" xfId="3416" xr:uid="{00000000-0005-0000-0000-0000D5050000}"/>
    <cellStyle name="40% - Accent1 5 2 3 2" xfId="3417" xr:uid="{00000000-0005-0000-0000-0000D6050000}"/>
    <cellStyle name="40% - Accent1 5 2 3 2 2" xfId="14494" xr:uid="{00000000-0005-0000-0000-0000D7050000}"/>
    <cellStyle name="40% - Accent1 5 2 3 2 2 2" xfId="32440" xr:uid="{00000000-0005-0000-0000-0000D8050000}"/>
    <cellStyle name="40% - Accent1 5 2 3 2 3" xfId="23537" xr:uid="{00000000-0005-0000-0000-0000D9050000}"/>
    <cellStyle name="40% - Accent1 5 2 3 3" xfId="14493" xr:uid="{00000000-0005-0000-0000-0000DA050000}"/>
    <cellStyle name="40% - Accent1 5 2 3 3 2" xfId="32439" xr:uid="{00000000-0005-0000-0000-0000DB050000}"/>
    <cellStyle name="40% - Accent1 5 2 3 4" xfId="23536" xr:uid="{00000000-0005-0000-0000-0000DC050000}"/>
    <cellStyle name="40% - Accent1 5 2 4" xfId="3418" xr:uid="{00000000-0005-0000-0000-0000DD050000}"/>
    <cellStyle name="40% - Accent1 5 2 4 2" xfId="14495" xr:uid="{00000000-0005-0000-0000-0000DE050000}"/>
    <cellStyle name="40% - Accent1 5 2 4 2 2" xfId="32441" xr:uid="{00000000-0005-0000-0000-0000DF050000}"/>
    <cellStyle name="40% - Accent1 5 2 4 3" xfId="23538" xr:uid="{00000000-0005-0000-0000-0000E0050000}"/>
    <cellStyle name="40% - Accent1 5 2 5" xfId="3419" xr:uid="{00000000-0005-0000-0000-0000E1050000}"/>
    <cellStyle name="40% - Accent1 5 2 5 2" xfId="14496" xr:uid="{00000000-0005-0000-0000-0000E2050000}"/>
    <cellStyle name="40% - Accent1 5 2 5 2 2" xfId="32442" xr:uid="{00000000-0005-0000-0000-0000E3050000}"/>
    <cellStyle name="40% - Accent1 5 2 5 3" xfId="23539" xr:uid="{00000000-0005-0000-0000-0000E4050000}"/>
    <cellStyle name="40% - Accent1 5 2 6" xfId="3420" xr:uid="{00000000-0005-0000-0000-0000E5050000}"/>
    <cellStyle name="40% - Accent1 5 2 6 2" xfId="14497" xr:uid="{00000000-0005-0000-0000-0000E6050000}"/>
    <cellStyle name="40% - Accent1 5 2 6 2 2" xfId="32443" xr:uid="{00000000-0005-0000-0000-0000E7050000}"/>
    <cellStyle name="40% - Accent1 5 2 6 3" xfId="23540" xr:uid="{00000000-0005-0000-0000-0000E8050000}"/>
    <cellStyle name="40% - Accent1 5 3" xfId="101" xr:uid="{00000000-0005-0000-0000-0000E9050000}"/>
    <cellStyle name="40% - Accent1 5 4" xfId="102" xr:uid="{00000000-0005-0000-0000-0000EA050000}"/>
    <cellStyle name="40% - Accent1 5 4 2" xfId="3421" xr:uid="{00000000-0005-0000-0000-0000EB050000}"/>
    <cellStyle name="40% - Accent1 5 4 3" xfId="3422" xr:uid="{00000000-0005-0000-0000-0000EC050000}"/>
    <cellStyle name="40% - Accent1 5 4 3 2" xfId="3423" xr:uid="{00000000-0005-0000-0000-0000ED050000}"/>
    <cellStyle name="40% - Accent1 5 4 3 2 2" xfId="14499" xr:uid="{00000000-0005-0000-0000-0000EE050000}"/>
    <cellStyle name="40% - Accent1 5 4 3 2 2 2" xfId="32445" xr:uid="{00000000-0005-0000-0000-0000EF050000}"/>
    <cellStyle name="40% - Accent1 5 4 3 2 3" xfId="23542" xr:uid="{00000000-0005-0000-0000-0000F0050000}"/>
    <cellStyle name="40% - Accent1 5 4 3 3" xfId="14498" xr:uid="{00000000-0005-0000-0000-0000F1050000}"/>
    <cellStyle name="40% - Accent1 5 4 3 3 2" xfId="32444" xr:uid="{00000000-0005-0000-0000-0000F2050000}"/>
    <cellStyle name="40% - Accent1 5 4 3 4" xfId="23541" xr:uid="{00000000-0005-0000-0000-0000F3050000}"/>
    <cellStyle name="40% - Accent1 5 4 4" xfId="3424" xr:uid="{00000000-0005-0000-0000-0000F4050000}"/>
    <cellStyle name="40% - Accent1 5 4 4 2" xfId="14500" xr:uid="{00000000-0005-0000-0000-0000F5050000}"/>
    <cellStyle name="40% - Accent1 5 4 4 2 2" xfId="32446" xr:uid="{00000000-0005-0000-0000-0000F6050000}"/>
    <cellStyle name="40% - Accent1 5 4 4 3" xfId="23543" xr:uid="{00000000-0005-0000-0000-0000F7050000}"/>
    <cellStyle name="40% - Accent1 5 4 5" xfId="3425" xr:uid="{00000000-0005-0000-0000-0000F8050000}"/>
    <cellStyle name="40% - Accent1 5 4 5 2" xfId="14501" xr:uid="{00000000-0005-0000-0000-0000F9050000}"/>
    <cellStyle name="40% - Accent1 5 4 5 2 2" xfId="32447" xr:uid="{00000000-0005-0000-0000-0000FA050000}"/>
    <cellStyle name="40% - Accent1 5 4 5 3" xfId="23544" xr:uid="{00000000-0005-0000-0000-0000FB050000}"/>
    <cellStyle name="40% - Accent1 5 4 6" xfId="3426" xr:uid="{00000000-0005-0000-0000-0000FC050000}"/>
    <cellStyle name="40% - Accent1 5 4 6 2" xfId="14502" xr:uid="{00000000-0005-0000-0000-0000FD050000}"/>
    <cellStyle name="40% - Accent1 5 4 6 2 2" xfId="32448" xr:uid="{00000000-0005-0000-0000-0000FE050000}"/>
    <cellStyle name="40% - Accent1 5 4 6 3" xfId="23545" xr:uid="{00000000-0005-0000-0000-0000FF050000}"/>
    <cellStyle name="40% - Accent1 6" xfId="103" xr:uid="{00000000-0005-0000-0000-000000060000}"/>
    <cellStyle name="40% - Accent1 7" xfId="104" xr:uid="{00000000-0005-0000-0000-000001060000}"/>
    <cellStyle name="40% - Accent1 8" xfId="2967" xr:uid="{00000000-0005-0000-0000-000002060000}"/>
    <cellStyle name="40% - Accent1 9" xfId="2995" xr:uid="{00000000-0005-0000-0000-000003060000}"/>
    <cellStyle name="40% - Accent1 9 2" xfId="3427" xr:uid="{00000000-0005-0000-0000-000004060000}"/>
    <cellStyle name="40% - Accent1 9 2 2" xfId="3428" xr:uid="{00000000-0005-0000-0000-000005060000}"/>
    <cellStyle name="40% - Accent1 9 2 2 2" xfId="14504" xr:uid="{00000000-0005-0000-0000-000006060000}"/>
    <cellStyle name="40% - Accent1 9 2 2 2 2" xfId="32450" xr:uid="{00000000-0005-0000-0000-000007060000}"/>
    <cellStyle name="40% - Accent1 9 2 2 3" xfId="23547" xr:uid="{00000000-0005-0000-0000-000008060000}"/>
    <cellStyle name="40% - Accent1 9 2 3" xfId="14503" xr:uid="{00000000-0005-0000-0000-000009060000}"/>
    <cellStyle name="40% - Accent1 9 2 3 2" xfId="32449" xr:uid="{00000000-0005-0000-0000-00000A060000}"/>
    <cellStyle name="40% - Accent1 9 2 4" xfId="23546" xr:uid="{00000000-0005-0000-0000-00000B060000}"/>
    <cellStyle name="40% - Accent1 9 3" xfId="3429" xr:uid="{00000000-0005-0000-0000-00000C060000}"/>
    <cellStyle name="40% - Accent1 9 3 2" xfId="14505" xr:uid="{00000000-0005-0000-0000-00000D060000}"/>
    <cellStyle name="40% - Accent1 9 3 2 2" xfId="32451" xr:uid="{00000000-0005-0000-0000-00000E060000}"/>
    <cellStyle name="40% - Accent1 9 3 3" xfId="23548" xr:uid="{00000000-0005-0000-0000-00000F060000}"/>
    <cellStyle name="40% - Accent1 9 4" xfId="3430" xr:uid="{00000000-0005-0000-0000-000010060000}"/>
    <cellStyle name="40% - Accent1 9 4 2" xfId="14506" xr:uid="{00000000-0005-0000-0000-000011060000}"/>
    <cellStyle name="40% - Accent1 9 4 2 2" xfId="32452" xr:uid="{00000000-0005-0000-0000-000012060000}"/>
    <cellStyle name="40% - Accent1 9 4 3" xfId="23549" xr:uid="{00000000-0005-0000-0000-000013060000}"/>
    <cellStyle name="40% - Accent1 9 5" xfId="3431" xr:uid="{00000000-0005-0000-0000-000014060000}"/>
    <cellStyle name="40% - Accent1 9 5 2" xfId="14507" xr:uid="{00000000-0005-0000-0000-000015060000}"/>
    <cellStyle name="40% - Accent1 9 5 2 2" xfId="32453" xr:uid="{00000000-0005-0000-0000-000016060000}"/>
    <cellStyle name="40% - Accent1 9 5 3" xfId="23550" xr:uid="{00000000-0005-0000-0000-000017060000}"/>
    <cellStyle name="40% - Accent2" xfId="105" builtinId="35" customBuiltin="1"/>
    <cellStyle name="40% - Accent2 10" xfId="3432" xr:uid="{00000000-0005-0000-0000-000019060000}"/>
    <cellStyle name="40% - Accent2 10 2" xfId="3433" xr:uid="{00000000-0005-0000-0000-00001A060000}"/>
    <cellStyle name="40% - Accent2 10 2 2" xfId="3434" xr:uid="{00000000-0005-0000-0000-00001B060000}"/>
    <cellStyle name="40% - Accent2 10 2 2 2" xfId="14510" xr:uid="{00000000-0005-0000-0000-00001C060000}"/>
    <cellStyle name="40% - Accent2 10 2 2 2 2" xfId="32456" xr:uid="{00000000-0005-0000-0000-00001D060000}"/>
    <cellStyle name="40% - Accent2 10 2 2 3" xfId="23553" xr:uid="{00000000-0005-0000-0000-00001E060000}"/>
    <cellStyle name="40% - Accent2 10 2 3" xfId="14509" xr:uid="{00000000-0005-0000-0000-00001F060000}"/>
    <cellStyle name="40% - Accent2 10 2 3 2" xfId="32455" xr:uid="{00000000-0005-0000-0000-000020060000}"/>
    <cellStyle name="40% - Accent2 10 2 4" xfId="23552" xr:uid="{00000000-0005-0000-0000-000021060000}"/>
    <cellStyle name="40% - Accent2 10 3" xfId="3435" xr:uid="{00000000-0005-0000-0000-000022060000}"/>
    <cellStyle name="40% - Accent2 10 3 2" xfId="14511" xr:uid="{00000000-0005-0000-0000-000023060000}"/>
    <cellStyle name="40% - Accent2 10 3 2 2" xfId="32457" xr:uid="{00000000-0005-0000-0000-000024060000}"/>
    <cellStyle name="40% - Accent2 10 3 3" xfId="23554" xr:uid="{00000000-0005-0000-0000-000025060000}"/>
    <cellStyle name="40% - Accent2 10 4" xfId="3436" xr:uid="{00000000-0005-0000-0000-000026060000}"/>
    <cellStyle name="40% - Accent2 10 4 2" xfId="14512" xr:uid="{00000000-0005-0000-0000-000027060000}"/>
    <cellStyle name="40% - Accent2 10 4 2 2" xfId="32458" xr:uid="{00000000-0005-0000-0000-000028060000}"/>
    <cellStyle name="40% - Accent2 10 4 3" xfId="23555" xr:uid="{00000000-0005-0000-0000-000029060000}"/>
    <cellStyle name="40% - Accent2 10 5" xfId="3437" xr:uid="{00000000-0005-0000-0000-00002A060000}"/>
    <cellStyle name="40% - Accent2 10 5 2" xfId="14513" xr:uid="{00000000-0005-0000-0000-00002B060000}"/>
    <cellStyle name="40% - Accent2 10 5 2 2" xfId="32459" xr:uid="{00000000-0005-0000-0000-00002C060000}"/>
    <cellStyle name="40% - Accent2 10 5 3" xfId="23556" xr:uid="{00000000-0005-0000-0000-00002D060000}"/>
    <cellStyle name="40% - Accent2 10 6" xfId="14508" xr:uid="{00000000-0005-0000-0000-00002E060000}"/>
    <cellStyle name="40% - Accent2 10 6 2" xfId="32454" xr:uid="{00000000-0005-0000-0000-00002F060000}"/>
    <cellStyle name="40% - Accent2 10 7" xfId="23551" xr:uid="{00000000-0005-0000-0000-000030060000}"/>
    <cellStyle name="40% - Accent2 11" xfId="3438" xr:uid="{00000000-0005-0000-0000-000031060000}"/>
    <cellStyle name="40% - Accent2 11 2" xfId="3439" xr:uid="{00000000-0005-0000-0000-000032060000}"/>
    <cellStyle name="40% - Accent2 11 2 2" xfId="3440" xr:uid="{00000000-0005-0000-0000-000033060000}"/>
    <cellStyle name="40% - Accent2 11 2 2 2" xfId="14516" xr:uid="{00000000-0005-0000-0000-000034060000}"/>
    <cellStyle name="40% - Accent2 11 2 2 2 2" xfId="32462" xr:uid="{00000000-0005-0000-0000-000035060000}"/>
    <cellStyle name="40% - Accent2 11 2 2 3" xfId="23559" xr:uid="{00000000-0005-0000-0000-000036060000}"/>
    <cellStyle name="40% - Accent2 11 2 3" xfId="14515" xr:uid="{00000000-0005-0000-0000-000037060000}"/>
    <cellStyle name="40% - Accent2 11 2 3 2" xfId="32461" xr:uid="{00000000-0005-0000-0000-000038060000}"/>
    <cellStyle name="40% - Accent2 11 2 4" xfId="23558" xr:uid="{00000000-0005-0000-0000-000039060000}"/>
    <cellStyle name="40% - Accent2 11 3" xfId="3441" xr:uid="{00000000-0005-0000-0000-00003A060000}"/>
    <cellStyle name="40% - Accent2 11 3 2" xfId="14517" xr:uid="{00000000-0005-0000-0000-00003B060000}"/>
    <cellStyle name="40% - Accent2 11 3 2 2" xfId="32463" xr:uid="{00000000-0005-0000-0000-00003C060000}"/>
    <cellStyle name="40% - Accent2 11 3 3" xfId="23560" xr:uid="{00000000-0005-0000-0000-00003D060000}"/>
    <cellStyle name="40% - Accent2 11 4" xfId="3442" xr:uid="{00000000-0005-0000-0000-00003E060000}"/>
    <cellStyle name="40% - Accent2 11 4 2" xfId="14518" xr:uid="{00000000-0005-0000-0000-00003F060000}"/>
    <cellStyle name="40% - Accent2 11 4 2 2" xfId="32464" xr:uid="{00000000-0005-0000-0000-000040060000}"/>
    <cellStyle name="40% - Accent2 11 4 3" xfId="23561" xr:uid="{00000000-0005-0000-0000-000041060000}"/>
    <cellStyle name="40% - Accent2 11 5" xfId="3443" xr:uid="{00000000-0005-0000-0000-000042060000}"/>
    <cellStyle name="40% - Accent2 11 5 2" xfId="14519" xr:uid="{00000000-0005-0000-0000-000043060000}"/>
    <cellStyle name="40% - Accent2 11 5 2 2" xfId="32465" xr:uid="{00000000-0005-0000-0000-000044060000}"/>
    <cellStyle name="40% - Accent2 11 5 3" xfId="23562" xr:uid="{00000000-0005-0000-0000-000045060000}"/>
    <cellStyle name="40% - Accent2 11 6" xfId="14514" xr:uid="{00000000-0005-0000-0000-000046060000}"/>
    <cellStyle name="40% - Accent2 11 6 2" xfId="32460" xr:uid="{00000000-0005-0000-0000-000047060000}"/>
    <cellStyle name="40% - Accent2 11 7" xfId="23557" xr:uid="{00000000-0005-0000-0000-000048060000}"/>
    <cellStyle name="40% - Accent2 12" xfId="3444" xr:uid="{00000000-0005-0000-0000-000049060000}"/>
    <cellStyle name="40% - Accent2 12 2" xfId="3445" xr:uid="{00000000-0005-0000-0000-00004A060000}"/>
    <cellStyle name="40% - Accent2 12 2 2" xfId="14521" xr:uid="{00000000-0005-0000-0000-00004B060000}"/>
    <cellStyle name="40% - Accent2 12 2 2 2" xfId="32467" xr:uid="{00000000-0005-0000-0000-00004C060000}"/>
    <cellStyle name="40% - Accent2 12 2 3" xfId="23564" xr:uid="{00000000-0005-0000-0000-00004D060000}"/>
    <cellStyle name="40% - Accent2 12 3" xfId="3446" xr:uid="{00000000-0005-0000-0000-00004E060000}"/>
    <cellStyle name="40% - Accent2 12 3 2" xfId="14522" xr:uid="{00000000-0005-0000-0000-00004F060000}"/>
    <cellStyle name="40% - Accent2 12 3 2 2" xfId="32468" xr:uid="{00000000-0005-0000-0000-000050060000}"/>
    <cellStyle name="40% - Accent2 12 3 3" xfId="23565" xr:uid="{00000000-0005-0000-0000-000051060000}"/>
    <cellStyle name="40% - Accent2 12 4" xfId="3447" xr:uid="{00000000-0005-0000-0000-000052060000}"/>
    <cellStyle name="40% - Accent2 12 4 2" xfId="14523" xr:uid="{00000000-0005-0000-0000-000053060000}"/>
    <cellStyle name="40% - Accent2 12 4 2 2" xfId="32469" xr:uid="{00000000-0005-0000-0000-000054060000}"/>
    <cellStyle name="40% - Accent2 12 4 3" xfId="23566" xr:uid="{00000000-0005-0000-0000-000055060000}"/>
    <cellStyle name="40% - Accent2 12 5" xfId="14520" xr:uid="{00000000-0005-0000-0000-000056060000}"/>
    <cellStyle name="40% - Accent2 12 5 2" xfId="32466" xr:uid="{00000000-0005-0000-0000-000057060000}"/>
    <cellStyle name="40% - Accent2 12 6" xfId="23563" xr:uid="{00000000-0005-0000-0000-000058060000}"/>
    <cellStyle name="40% - Accent2 13" xfId="3448" xr:uid="{00000000-0005-0000-0000-000059060000}"/>
    <cellStyle name="40% - Accent2 13 2" xfId="3449" xr:uid="{00000000-0005-0000-0000-00005A060000}"/>
    <cellStyle name="40% - Accent2 13 2 2" xfId="14525" xr:uid="{00000000-0005-0000-0000-00005B060000}"/>
    <cellStyle name="40% - Accent2 13 2 2 2" xfId="32471" xr:uid="{00000000-0005-0000-0000-00005C060000}"/>
    <cellStyle name="40% - Accent2 13 2 3" xfId="23568" xr:uid="{00000000-0005-0000-0000-00005D060000}"/>
    <cellStyle name="40% - Accent2 13 3" xfId="14524" xr:uid="{00000000-0005-0000-0000-00005E060000}"/>
    <cellStyle name="40% - Accent2 13 3 2" xfId="32470" xr:uid="{00000000-0005-0000-0000-00005F060000}"/>
    <cellStyle name="40% - Accent2 13 4" xfId="23567" xr:uid="{00000000-0005-0000-0000-000060060000}"/>
    <cellStyle name="40% - Accent2 14" xfId="3450" xr:uid="{00000000-0005-0000-0000-000061060000}"/>
    <cellStyle name="40% - Accent2 14 2" xfId="3451" xr:uid="{00000000-0005-0000-0000-000062060000}"/>
    <cellStyle name="40% - Accent2 14 2 2" xfId="14527" xr:uid="{00000000-0005-0000-0000-000063060000}"/>
    <cellStyle name="40% - Accent2 14 2 2 2" xfId="32473" xr:uid="{00000000-0005-0000-0000-000064060000}"/>
    <cellStyle name="40% - Accent2 14 2 3" xfId="23570" xr:uid="{00000000-0005-0000-0000-000065060000}"/>
    <cellStyle name="40% - Accent2 14 3" xfId="14526" xr:uid="{00000000-0005-0000-0000-000066060000}"/>
    <cellStyle name="40% - Accent2 14 3 2" xfId="32472" xr:uid="{00000000-0005-0000-0000-000067060000}"/>
    <cellStyle name="40% - Accent2 14 4" xfId="23569" xr:uid="{00000000-0005-0000-0000-000068060000}"/>
    <cellStyle name="40% - Accent2 15" xfId="3452" xr:uid="{00000000-0005-0000-0000-000069060000}"/>
    <cellStyle name="40% - Accent2 15 2" xfId="14528" xr:uid="{00000000-0005-0000-0000-00006A060000}"/>
    <cellStyle name="40% - Accent2 15 2 2" xfId="32474" xr:uid="{00000000-0005-0000-0000-00006B060000}"/>
    <cellStyle name="40% - Accent2 15 3" xfId="23571" xr:uid="{00000000-0005-0000-0000-00006C060000}"/>
    <cellStyle name="40% - Accent2 16" xfId="3453" xr:uid="{00000000-0005-0000-0000-00006D060000}"/>
    <cellStyle name="40% - Accent2 16 2" xfId="14529" xr:uid="{00000000-0005-0000-0000-00006E060000}"/>
    <cellStyle name="40% - Accent2 16 2 2" xfId="32475" xr:uid="{00000000-0005-0000-0000-00006F060000}"/>
    <cellStyle name="40% - Accent2 16 3" xfId="23572" xr:uid="{00000000-0005-0000-0000-000070060000}"/>
    <cellStyle name="40% - Accent2 17" xfId="3454" xr:uid="{00000000-0005-0000-0000-000071060000}"/>
    <cellStyle name="40% - Accent2 17 2" xfId="14530" xr:uid="{00000000-0005-0000-0000-000072060000}"/>
    <cellStyle name="40% - Accent2 17 2 2" xfId="32476" xr:uid="{00000000-0005-0000-0000-000073060000}"/>
    <cellStyle name="40% - Accent2 17 3" xfId="23573" xr:uid="{00000000-0005-0000-0000-000074060000}"/>
    <cellStyle name="40% - Accent2 18" xfId="3455" xr:uid="{00000000-0005-0000-0000-000075060000}"/>
    <cellStyle name="40% - Accent2 18 2" xfId="14531" xr:uid="{00000000-0005-0000-0000-000076060000}"/>
    <cellStyle name="40% - Accent2 18 2 2" xfId="32477" xr:uid="{00000000-0005-0000-0000-000077060000}"/>
    <cellStyle name="40% - Accent2 18 3" xfId="23574" xr:uid="{00000000-0005-0000-0000-000078060000}"/>
    <cellStyle name="40% - Accent2 19" xfId="3456" xr:uid="{00000000-0005-0000-0000-000079060000}"/>
    <cellStyle name="40% - Accent2 19 2" xfId="14532" xr:uid="{00000000-0005-0000-0000-00007A060000}"/>
    <cellStyle name="40% - Accent2 19 2 2" xfId="32478" xr:uid="{00000000-0005-0000-0000-00007B060000}"/>
    <cellStyle name="40% - Accent2 19 3" xfId="23575" xr:uid="{00000000-0005-0000-0000-00007C060000}"/>
    <cellStyle name="40% - Accent2 2" xfId="106" xr:uid="{00000000-0005-0000-0000-00007D060000}"/>
    <cellStyle name="40% - Accent2 2 2" xfId="107" xr:uid="{00000000-0005-0000-0000-00007E060000}"/>
    <cellStyle name="40% - Accent2 2_Links" xfId="108" xr:uid="{00000000-0005-0000-0000-00007F060000}"/>
    <cellStyle name="40% - Accent2 20" xfId="3457" xr:uid="{00000000-0005-0000-0000-000080060000}"/>
    <cellStyle name="40% - Accent2 20 2" xfId="14533" xr:uid="{00000000-0005-0000-0000-000081060000}"/>
    <cellStyle name="40% - Accent2 20 2 2" xfId="32479" xr:uid="{00000000-0005-0000-0000-000082060000}"/>
    <cellStyle name="40% - Accent2 20 3" xfId="23576" xr:uid="{00000000-0005-0000-0000-000083060000}"/>
    <cellStyle name="40% - Accent2 21" xfId="3458" xr:uid="{00000000-0005-0000-0000-000084060000}"/>
    <cellStyle name="40% - Accent2 21 2" xfId="14534" xr:uid="{00000000-0005-0000-0000-000085060000}"/>
    <cellStyle name="40% - Accent2 21 2 2" xfId="32480" xr:uid="{00000000-0005-0000-0000-000086060000}"/>
    <cellStyle name="40% - Accent2 21 3" xfId="23577" xr:uid="{00000000-0005-0000-0000-000087060000}"/>
    <cellStyle name="40% - Accent2 22" xfId="3459" xr:uid="{00000000-0005-0000-0000-000088060000}"/>
    <cellStyle name="40% - Accent2 22 2" xfId="14535" xr:uid="{00000000-0005-0000-0000-000089060000}"/>
    <cellStyle name="40% - Accent2 22 2 2" xfId="32481" xr:uid="{00000000-0005-0000-0000-00008A060000}"/>
    <cellStyle name="40% - Accent2 22 3" xfId="23578" xr:uid="{00000000-0005-0000-0000-00008B060000}"/>
    <cellStyle name="40% - Accent2 3" xfId="109" xr:uid="{00000000-0005-0000-0000-00008C060000}"/>
    <cellStyle name="40% - Accent2 3 2" xfId="3460" xr:uid="{00000000-0005-0000-0000-00008D060000}"/>
    <cellStyle name="40% - Accent2 3 3" xfId="3461" xr:uid="{00000000-0005-0000-0000-00008E060000}"/>
    <cellStyle name="40% - Accent2 3 4" xfId="3462" xr:uid="{00000000-0005-0000-0000-00008F060000}"/>
    <cellStyle name="40% - Accent2 3 4 2" xfId="3463" xr:uid="{00000000-0005-0000-0000-000090060000}"/>
    <cellStyle name="40% - Accent2 3 4 2 2" xfId="14537" xr:uid="{00000000-0005-0000-0000-000091060000}"/>
    <cellStyle name="40% - Accent2 3 4 2 2 2" xfId="32483" xr:uid="{00000000-0005-0000-0000-000092060000}"/>
    <cellStyle name="40% - Accent2 3 4 2 3" xfId="23580" xr:uid="{00000000-0005-0000-0000-000093060000}"/>
    <cellStyle name="40% - Accent2 3 4 3" xfId="14536" xr:uid="{00000000-0005-0000-0000-000094060000}"/>
    <cellStyle name="40% - Accent2 3 4 3 2" xfId="32482" xr:uid="{00000000-0005-0000-0000-000095060000}"/>
    <cellStyle name="40% - Accent2 3 4 4" xfId="23579" xr:uid="{00000000-0005-0000-0000-000096060000}"/>
    <cellStyle name="40% - Accent2 3 5" xfId="3464" xr:uid="{00000000-0005-0000-0000-000097060000}"/>
    <cellStyle name="40% - Accent2 3 5 2" xfId="14538" xr:uid="{00000000-0005-0000-0000-000098060000}"/>
    <cellStyle name="40% - Accent2 3 5 2 2" xfId="32484" xr:uid="{00000000-0005-0000-0000-000099060000}"/>
    <cellStyle name="40% - Accent2 3 5 3" xfId="23581" xr:uid="{00000000-0005-0000-0000-00009A060000}"/>
    <cellStyle name="40% - Accent2 3 6" xfId="3465" xr:uid="{00000000-0005-0000-0000-00009B060000}"/>
    <cellStyle name="40% - Accent2 3 6 2" xfId="14539" xr:uid="{00000000-0005-0000-0000-00009C060000}"/>
    <cellStyle name="40% - Accent2 3 6 2 2" xfId="32485" xr:uid="{00000000-0005-0000-0000-00009D060000}"/>
    <cellStyle name="40% - Accent2 3 6 3" xfId="23582" xr:uid="{00000000-0005-0000-0000-00009E060000}"/>
    <cellStyle name="40% - Accent2 3 7" xfId="3466" xr:uid="{00000000-0005-0000-0000-00009F060000}"/>
    <cellStyle name="40% - Accent2 3 7 2" xfId="14540" xr:uid="{00000000-0005-0000-0000-0000A0060000}"/>
    <cellStyle name="40% - Accent2 3 7 2 2" xfId="32486" xr:uid="{00000000-0005-0000-0000-0000A1060000}"/>
    <cellStyle name="40% - Accent2 3 7 3" xfId="23583" xr:uid="{00000000-0005-0000-0000-0000A2060000}"/>
    <cellStyle name="40% - Accent2 4" xfId="110" xr:uid="{00000000-0005-0000-0000-0000A3060000}"/>
    <cellStyle name="40% - Accent2 5" xfId="111" xr:uid="{00000000-0005-0000-0000-0000A4060000}"/>
    <cellStyle name="40% - Accent2 5 2" xfId="112" xr:uid="{00000000-0005-0000-0000-0000A5060000}"/>
    <cellStyle name="40% - Accent2 5 2 2" xfId="3467" xr:uid="{00000000-0005-0000-0000-0000A6060000}"/>
    <cellStyle name="40% - Accent2 5 2 3" xfId="3468" xr:uid="{00000000-0005-0000-0000-0000A7060000}"/>
    <cellStyle name="40% - Accent2 5 2 3 2" xfId="3469" xr:uid="{00000000-0005-0000-0000-0000A8060000}"/>
    <cellStyle name="40% - Accent2 5 2 3 2 2" xfId="14542" xr:uid="{00000000-0005-0000-0000-0000A9060000}"/>
    <cellStyle name="40% - Accent2 5 2 3 2 2 2" xfId="32488" xr:uid="{00000000-0005-0000-0000-0000AA060000}"/>
    <cellStyle name="40% - Accent2 5 2 3 2 3" xfId="23585" xr:uid="{00000000-0005-0000-0000-0000AB060000}"/>
    <cellStyle name="40% - Accent2 5 2 3 3" xfId="14541" xr:uid="{00000000-0005-0000-0000-0000AC060000}"/>
    <cellStyle name="40% - Accent2 5 2 3 3 2" xfId="32487" xr:uid="{00000000-0005-0000-0000-0000AD060000}"/>
    <cellStyle name="40% - Accent2 5 2 3 4" xfId="23584" xr:uid="{00000000-0005-0000-0000-0000AE060000}"/>
    <cellStyle name="40% - Accent2 5 2 4" xfId="3470" xr:uid="{00000000-0005-0000-0000-0000AF060000}"/>
    <cellStyle name="40% - Accent2 5 2 4 2" xfId="14543" xr:uid="{00000000-0005-0000-0000-0000B0060000}"/>
    <cellStyle name="40% - Accent2 5 2 4 2 2" xfId="32489" xr:uid="{00000000-0005-0000-0000-0000B1060000}"/>
    <cellStyle name="40% - Accent2 5 2 4 3" xfId="23586" xr:uid="{00000000-0005-0000-0000-0000B2060000}"/>
    <cellStyle name="40% - Accent2 5 2 5" xfId="3471" xr:uid="{00000000-0005-0000-0000-0000B3060000}"/>
    <cellStyle name="40% - Accent2 5 2 5 2" xfId="14544" xr:uid="{00000000-0005-0000-0000-0000B4060000}"/>
    <cellStyle name="40% - Accent2 5 2 5 2 2" xfId="32490" xr:uid="{00000000-0005-0000-0000-0000B5060000}"/>
    <cellStyle name="40% - Accent2 5 2 5 3" xfId="23587" xr:uid="{00000000-0005-0000-0000-0000B6060000}"/>
    <cellStyle name="40% - Accent2 5 2 6" xfId="3472" xr:uid="{00000000-0005-0000-0000-0000B7060000}"/>
    <cellStyle name="40% - Accent2 5 2 6 2" xfId="14545" xr:uid="{00000000-0005-0000-0000-0000B8060000}"/>
    <cellStyle name="40% - Accent2 5 2 6 2 2" xfId="32491" xr:uid="{00000000-0005-0000-0000-0000B9060000}"/>
    <cellStyle name="40% - Accent2 5 2 6 3" xfId="23588" xr:uid="{00000000-0005-0000-0000-0000BA060000}"/>
    <cellStyle name="40% - Accent2 5 3" xfId="113" xr:uid="{00000000-0005-0000-0000-0000BB060000}"/>
    <cellStyle name="40% - Accent2 5 4" xfId="114" xr:uid="{00000000-0005-0000-0000-0000BC060000}"/>
    <cellStyle name="40% - Accent2 5 4 2" xfId="3473" xr:uid="{00000000-0005-0000-0000-0000BD060000}"/>
    <cellStyle name="40% - Accent2 5 4 3" xfId="3474" xr:uid="{00000000-0005-0000-0000-0000BE060000}"/>
    <cellStyle name="40% - Accent2 5 4 3 2" xfId="3475" xr:uid="{00000000-0005-0000-0000-0000BF060000}"/>
    <cellStyle name="40% - Accent2 5 4 3 2 2" xfId="14547" xr:uid="{00000000-0005-0000-0000-0000C0060000}"/>
    <cellStyle name="40% - Accent2 5 4 3 2 2 2" xfId="32493" xr:uid="{00000000-0005-0000-0000-0000C1060000}"/>
    <cellStyle name="40% - Accent2 5 4 3 2 3" xfId="23590" xr:uid="{00000000-0005-0000-0000-0000C2060000}"/>
    <cellStyle name="40% - Accent2 5 4 3 3" xfId="14546" xr:uid="{00000000-0005-0000-0000-0000C3060000}"/>
    <cellStyle name="40% - Accent2 5 4 3 3 2" xfId="32492" xr:uid="{00000000-0005-0000-0000-0000C4060000}"/>
    <cellStyle name="40% - Accent2 5 4 3 4" xfId="23589" xr:uid="{00000000-0005-0000-0000-0000C5060000}"/>
    <cellStyle name="40% - Accent2 5 4 4" xfId="3476" xr:uid="{00000000-0005-0000-0000-0000C6060000}"/>
    <cellStyle name="40% - Accent2 5 4 4 2" xfId="14548" xr:uid="{00000000-0005-0000-0000-0000C7060000}"/>
    <cellStyle name="40% - Accent2 5 4 4 2 2" xfId="32494" xr:uid="{00000000-0005-0000-0000-0000C8060000}"/>
    <cellStyle name="40% - Accent2 5 4 4 3" xfId="23591" xr:uid="{00000000-0005-0000-0000-0000C9060000}"/>
    <cellStyle name="40% - Accent2 5 4 5" xfId="3477" xr:uid="{00000000-0005-0000-0000-0000CA060000}"/>
    <cellStyle name="40% - Accent2 5 4 5 2" xfId="14549" xr:uid="{00000000-0005-0000-0000-0000CB060000}"/>
    <cellStyle name="40% - Accent2 5 4 5 2 2" xfId="32495" xr:uid="{00000000-0005-0000-0000-0000CC060000}"/>
    <cellStyle name="40% - Accent2 5 4 5 3" xfId="23592" xr:uid="{00000000-0005-0000-0000-0000CD060000}"/>
    <cellStyle name="40% - Accent2 5 4 6" xfId="3478" xr:uid="{00000000-0005-0000-0000-0000CE060000}"/>
    <cellStyle name="40% - Accent2 5 4 6 2" xfId="14550" xr:uid="{00000000-0005-0000-0000-0000CF060000}"/>
    <cellStyle name="40% - Accent2 5 4 6 2 2" xfId="32496" xr:uid="{00000000-0005-0000-0000-0000D0060000}"/>
    <cellStyle name="40% - Accent2 5 4 6 3" xfId="23593" xr:uid="{00000000-0005-0000-0000-0000D1060000}"/>
    <cellStyle name="40% - Accent2 6" xfId="115" xr:uid="{00000000-0005-0000-0000-0000D2060000}"/>
    <cellStyle name="40% - Accent2 7" xfId="116" xr:uid="{00000000-0005-0000-0000-0000D3060000}"/>
    <cellStyle name="40% - Accent2 8" xfId="2971" xr:uid="{00000000-0005-0000-0000-0000D4060000}"/>
    <cellStyle name="40% - Accent2 9" xfId="2996" xr:uid="{00000000-0005-0000-0000-0000D5060000}"/>
    <cellStyle name="40% - Accent2 9 2" xfId="3479" xr:uid="{00000000-0005-0000-0000-0000D6060000}"/>
    <cellStyle name="40% - Accent2 9 2 2" xfId="3480" xr:uid="{00000000-0005-0000-0000-0000D7060000}"/>
    <cellStyle name="40% - Accent2 9 2 2 2" xfId="14552" xr:uid="{00000000-0005-0000-0000-0000D8060000}"/>
    <cellStyle name="40% - Accent2 9 2 2 2 2" xfId="32498" xr:uid="{00000000-0005-0000-0000-0000D9060000}"/>
    <cellStyle name="40% - Accent2 9 2 2 3" xfId="23595" xr:uid="{00000000-0005-0000-0000-0000DA060000}"/>
    <cellStyle name="40% - Accent2 9 2 3" xfId="14551" xr:uid="{00000000-0005-0000-0000-0000DB060000}"/>
    <cellStyle name="40% - Accent2 9 2 3 2" xfId="32497" xr:uid="{00000000-0005-0000-0000-0000DC060000}"/>
    <cellStyle name="40% - Accent2 9 2 4" xfId="23594" xr:uid="{00000000-0005-0000-0000-0000DD060000}"/>
    <cellStyle name="40% - Accent2 9 3" xfId="3481" xr:uid="{00000000-0005-0000-0000-0000DE060000}"/>
    <cellStyle name="40% - Accent2 9 3 2" xfId="14553" xr:uid="{00000000-0005-0000-0000-0000DF060000}"/>
    <cellStyle name="40% - Accent2 9 3 2 2" xfId="32499" xr:uid="{00000000-0005-0000-0000-0000E0060000}"/>
    <cellStyle name="40% - Accent2 9 3 3" xfId="23596" xr:uid="{00000000-0005-0000-0000-0000E1060000}"/>
    <cellStyle name="40% - Accent2 9 4" xfId="3482" xr:uid="{00000000-0005-0000-0000-0000E2060000}"/>
    <cellStyle name="40% - Accent2 9 4 2" xfId="14554" xr:uid="{00000000-0005-0000-0000-0000E3060000}"/>
    <cellStyle name="40% - Accent2 9 4 2 2" xfId="32500" xr:uid="{00000000-0005-0000-0000-0000E4060000}"/>
    <cellStyle name="40% - Accent2 9 4 3" xfId="23597" xr:uid="{00000000-0005-0000-0000-0000E5060000}"/>
    <cellStyle name="40% - Accent2 9 5" xfId="3483" xr:uid="{00000000-0005-0000-0000-0000E6060000}"/>
    <cellStyle name="40% - Accent2 9 5 2" xfId="14555" xr:uid="{00000000-0005-0000-0000-0000E7060000}"/>
    <cellStyle name="40% - Accent2 9 5 2 2" xfId="32501" xr:uid="{00000000-0005-0000-0000-0000E8060000}"/>
    <cellStyle name="40% - Accent2 9 5 3" xfId="23598" xr:uid="{00000000-0005-0000-0000-0000E9060000}"/>
    <cellStyle name="40% - Accent3" xfId="117" builtinId="39" customBuiltin="1"/>
    <cellStyle name="40% - Accent3 10" xfId="3484" xr:uid="{00000000-0005-0000-0000-0000EB060000}"/>
    <cellStyle name="40% - Accent3 10 2" xfId="3485" xr:uid="{00000000-0005-0000-0000-0000EC060000}"/>
    <cellStyle name="40% - Accent3 10 2 2" xfId="3486" xr:uid="{00000000-0005-0000-0000-0000ED060000}"/>
    <cellStyle name="40% - Accent3 10 2 2 2" xfId="14558" xr:uid="{00000000-0005-0000-0000-0000EE060000}"/>
    <cellStyle name="40% - Accent3 10 2 2 2 2" xfId="32504" xr:uid="{00000000-0005-0000-0000-0000EF060000}"/>
    <cellStyle name="40% - Accent3 10 2 2 3" xfId="23601" xr:uid="{00000000-0005-0000-0000-0000F0060000}"/>
    <cellStyle name="40% - Accent3 10 2 3" xfId="14557" xr:uid="{00000000-0005-0000-0000-0000F1060000}"/>
    <cellStyle name="40% - Accent3 10 2 3 2" xfId="32503" xr:uid="{00000000-0005-0000-0000-0000F2060000}"/>
    <cellStyle name="40% - Accent3 10 2 4" xfId="23600" xr:uid="{00000000-0005-0000-0000-0000F3060000}"/>
    <cellStyle name="40% - Accent3 10 3" xfId="3487" xr:uid="{00000000-0005-0000-0000-0000F4060000}"/>
    <cellStyle name="40% - Accent3 10 3 2" xfId="14559" xr:uid="{00000000-0005-0000-0000-0000F5060000}"/>
    <cellStyle name="40% - Accent3 10 3 2 2" xfId="32505" xr:uid="{00000000-0005-0000-0000-0000F6060000}"/>
    <cellStyle name="40% - Accent3 10 3 3" xfId="23602" xr:uid="{00000000-0005-0000-0000-0000F7060000}"/>
    <cellStyle name="40% - Accent3 10 4" xfId="3488" xr:uid="{00000000-0005-0000-0000-0000F8060000}"/>
    <cellStyle name="40% - Accent3 10 4 2" xfId="14560" xr:uid="{00000000-0005-0000-0000-0000F9060000}"/>
    <cellStyle name="40% - Accent3 10 4 2 2" xfId="32506" xr:uid="{00000000-0005-0000-0000-0000FA060000}"/>
    <cellStyle name="40% - Accent3 10 4 3" xfId="23603" xr:uid="{00000000-0005-0000-0000-0000FB060000}"/>
    <cellStyle name="40% - Accent3 10 5" xfId="3489" xr:uid="{00000000-0005-0000-0000-0000FC060000}"/>
    <cellStyle name="40% - Accent3 10 5 2" xfId="14561" xr:uid="{00000000-0005-0000-0000-0000FD060000}"/>
    <cellStyle name="40% - Accent3 10 5 2 2" xfId="32507" xr:uid="{00000000-0005-0000-0000-0000FE060000}"/>
    <cellStyle name="40% - Accent3 10 5 3" xfId="23604" xr:uid="{00000000-0005-0000-0000-0000FF060000}"/>
    <cellStyle name="40% - Accent3 10 6" xfId="14556" xr:uid="{00000000-0005-0000-0000-000000070000}"/>
    <cellStyle name="40% - Accent3 10 6 2" xfId="32502" xr:uid="{00000000-0005-0000-0000-000001070000}"/>
    <cellStyle name="40% - Accent3 10 7" xfId="23599" xr:uid="{00000000-0005-0000-0000-000002070000}"/>
    <cellStyle name="40% - Accent3 11" xfId="3490" xr:uid="{00000000-0005-0000-0000-000003070000}"/>
    <cellStyle name="40% - Accent3 11 2" xfId="3491" xr:uid="{00000000-0005-0000-0000-000004070000}"/>
    <cellStyle name="40% - Accent3 11 2 2" xfId="3492" xr:uid="{00000000-0005-0000-0000-000005070000}"/>
    <cellStyle name="40% - Accent3 11 2 2 2" xfId="14564" xr:uid="{00000000-0005-0000-0000-000006070000}"/>
    <cellStyle name="40% - Accent3 11 2 2 2 2" xfId="32510" xr:uid="{00000000-0005-0000-0000-000007070000}"/>
    <cellStyle name="40% - Accent3 11 2 2 3" xfId="23607" xr:uid="{00000000-0005-0000-0000-000008070000}"/>
    <cellStyle name="40% - Accent3 11 2 3" xfId="14563" xr:uid="{00000000-0005-0000-0000-000009070000}"/>
    <cellStyle name="40% - Accent3 11 2 3 2" xfId="32509" xr:uid="{00000000-0005-0000-0000-00000A070000}"/>
    <cellStyle name="40% - Accent3 11 2 4" xfId="23606" xr:uid="{00000000-0005-0000-0000-00000B070000}"/>
    <cellStyle name="40% - Accent3 11 3" xfId="3493" xr:uid="{00000000-0005-0000-0000-00000C070000}"/>
    <cellStyle name="40% - Accent3 11 3 2" xfId="14565" xr:uid="{00000000-0005-0000-0000-00000D070000}"/>
    <cellStyle name="40% - Accent3 11 3 2 2" xfId="32511" xr:uid="{00000000-0005-0000-0000-00000E070000}"/>
    <cellStyle name="40% - Accent3 11 3 3" xfId="23608" xr:uid="{00000000-0005-0000-0000-00000F070000}"/>
    <cellStyle name="40% - Accent3 11 4" xfId="3494" xr:uid="{00000000-0005-0000-0000-000010070000}"/>
    <cellStyle name="40% - Accent3 11 4 2" xfId="14566" xr:uid="{00000000-0005-0000-0000-000011070000}"/>
    <cellStyle name="40% - Accent3 11 4 2 2" xfId="32512" xr:uid="{00000000-0005-0000-0000-000012070000}"/>
    <cellStyle name="40% - Accent3 11 4 3" xfId="23609" xr:uid="{00000000-0005-0000-0000-000013070000}"/>
    <cellStyle name="40% - Accent3 11 5" xfId="3495" xr:uid="{00000000-0005-0000-0000-000014070000}"/>
    <cellStyle name="40% - Accent3 11 5 2" xfId="14567" xr:uid="{00000000-0005-0000-0000-000015070000}"/>
    <cellStyle name="40% - Accent3 11 5 2 2" xfId="32513" xr:uid="{00000000-0005-0000-0000-000016070000}"/>
    <cellStyle name="40% - Accent3 11 5 3" xfId="23610" xr:uid="{00000000-0005-0000-0000-000017070000}"/>
    <cellStyle name="40% - Accent3 11 6" xfId="14562" xr:uid="{00000000-0005-0000-0000-000018070000}"/>
    <cellStyle name="40% - Accent3 11 6 2" xfId="32508" xr:uid="{00000000-0005-0000-0000-000019070000}"/>
    <cellStyle name="40% - Accent3 11 7" xfId="23605" xr:uid="{00000000-0005-0000-0000-00001A070000}"/>
    <cellStyle name="40% - Accent3 12" xfId="3496" xr:uid="{00000000-0005-0000-0000-00001B070000}"/>
    <cellStyle name="40% - Accent3 12 2" xfId="3497" xr:uid="{00000000-0005-0000-0000-00001C070000}"/>
    <cellStyle name="40% - Accent3 12 2 2" xfId="14569" xr:uid="{00000000-0005-0000-0000-00001D070000}"/>
    <cellStyle name="40% - Accent3 12 2 2 2" xfId="32515" xr:uid="{00000000-0005-0000-0000-00001E070000}"/>
    <cellStyle name="40% - Accent3 12 2 3" xfId="23612" xr:uid="{00000000-0005-0000-0000-00001F070000}"/>
    <cellStyle name="40% - Accent3 12 3" xfId="3498" xr:uid="{00000000-0005-0000-0000-000020070000}"/>
    <cellStyle name="40% - Accent3 12 3 2" xfId="14570" xr:uid="{00000000-0005-0000-0000-000021070000}"/>
    <cellStyle name="40% - Accent3 12 3 2 2" xfId="32516" xr:uid="{00000000-0005-0000-0000-000022070000}"/>
    <cellStyle name="40% - Accent3 12 3 3" xfId="23613" xr:uid="{00000000-0005-0000-0000-000023070000}"/>
    <cellStyle name="40% - Accent3 12 4" xfId="3499" xr:uid="{00000000-0005-0000-0000-000024070000}"/>
    <cellStyle name="40% - Accent3 12 4 2" xfId="14571" xr:uid="{00000000-0005-0000-0000-000025070000}"/>
    <cellStyle name="40% - Accent3 12 4 2 2" xfId="32517" xr:uid="{00000000-0005-0000-0000-000026070000}"/>
    <cellStyle name="40% - Accent3 12 4 3" xfId="23614" xr:uid="{00000000-0005-0000-0000-000027070000}"/>
    <cellStyle name="40% - Accent3 12 5" xfId="14568" xr:uid="{00000000-0005-0000-0000-000028070000}"/>
    <cellStyle name="40% - Accent3 12 5 2" xfId="32514" xr:uid="{00000000-0005-0000-0000-000029070000}"/>
    <cellStyle name="40% - Accent3 12 6" xfId="23611" xr:uid="{00000000-0005-0000-0000-00002A070000}"/>
    <cellStyle name="40% - Accent3 13" xfId="3500" xr:uid="{00000000-0005-0000-0000-00002B070000}"/>
    <cellStyle name="40% - Accent3 13 2" xfId="3501" xr:uid="{00000000-0005-0000-0000-00002C070000}"/>
    <cellStyle name="40% - Accent3 13 2 2" xfId="14573" xr:uid="{00000000-0005-0000-0000-00002D070000}"/>
    <cellStyle name="40% - Accent3 13 2 2 2" xfId="32519" xr:uid="{00000000-0005-0000-0000-00002E070000}"/>
    <cellStyle name="40% - Accent3 13 2 3" xfId="23616" xr:uid="{00000000-0005-0000-0000-00002F070000}"/>
    <cellStyle name="40% - Accent3 13 3" xfId="14572" xr:uid="{00000000-0005-0000-0000-000030070000}"/>
    <cellStyle name="40% - Accent3 13 3 2" xfId="32518" xr:uid="{00000000-0005-0000-0000-000031070000}"/>
    <cellStyle name="40% - Accent3 13 4" xfId="23615" xr:uid="{00000000-0005-0000-0000-000032070000}"/>
    <cellStyle name="40% - Accent3 14" xfId="3502" xr:uid="{00000000-0005-0000-0000-000033070000}"/>
    <cellStyle name="40% - Accent3 14 2" xfId="3503" xr:uid="{00000000-0005-0000-0000-000034070000}"/>
    <cellStyle name="40% - Accent3 14 2 2" xfId="14575" xr:uid="{00000000-0005-0000-0000-000035070000}"/>
    <cellStyle name="40% - Accent3 14 2 2 2" xfId="32521" xr:uid="{00000000-0005-0000-0000-000036070000}"/>
    <cellStyle name="40% - Accent3 14 2 3" xfId="23618" xr:uid="{00000000-0005-0000-0000-000037070000}"/>
    <cellStyle name="40% - Accent3 14 3" xfId="14574" xr:uid="{00000000-0005-0000-0000-000038070000}"/>
    <cellStyle name="40% - Accent3 14 3 2" xfId="32520" xr:uid="{00000000-0005-0000-0000-000039070000}"/>
    <cellStyle name="40% - Accent3 14 4" xfId="23617" xr:uid="{00000000-0005-0000-0000-00003A070000}"/>
    <cellStyle name="40% - Accent3 15" xfId="3504" xr:uid="{00000000-0005-0000-0000-00003B070000}"/>
    <cellStyle name="40% - Accent3 15 2" xfId="14576" xr:uid="{00000000-0005-0000-0000-00003C070000}"/>
    <cellStyle name="40% - Accent3 15 2 2" xfId="32522" xr:uid="{00000000-0005-0000-0000-00003D070000}"/>
    <cellStyle name="40% - Accent3 15 3" xfId="23619" xr:uid="{00000000-0005-0000-0000-00003E070000}"/>
    <cellStyle name="40% - Accent3 16" xfId="3505" xr:uid="{00000000-0005-0000-0000-00003F070000}"/>
    <cellStyle name="40% - Accent3 16 2" xfId="14577" xr:uid="{00000000-0005-0000-0000-000040070000}"/>
    <cellStyle name="40% - Accent3 16 2 2" xfId="32523" xr:uid="{00000000-0005-0000-0000-000041070000}"/>
    <cellStyle name="40% - Accent3 16 3" xfId="23620" xr:uid="{00000000-0005-0000-0000-000042070000}"/>
    <cellStyle name="40% - Accent3 17" xfId="3506" xr:uid="{00000000-0005-0000-0000-000043070000}"/>
    <cellStyle name="40% - Accent3 17 2" xfId="14578" xr:uid="{00000000-0005-0000-0000-000044070000}"/>
    <cellStyle name="40% - Accent3 17 2 2" xfId="32524" xr:uid="{00000000-0005-0000-0000-000045070000}"/>
    <cellStyle name="40% - Accent3 17 3" xfId="23621" xr:uid="{00000000-0005-0000-0000-000046070000}"/>
    <cellStyle name="40% - Accent3 18" xfId="3507" xr:uid="{00000000-0005-0000-0000-000047070000}"/>
    <cellStyle name="40% - Accent3 18 2" xfId="14579" xr:uid="{00000000-0005-0000-0000-000048070000}"/>
    <cellStyle name="40% - Accent3 18 2 2" xfId="32525" xr:uid="{00000000-0005-0000-0000-000049070000}"/>
    <cellStyle name="40% - Accent3 18 3" xfId="23622" xr:uid="{00000000-0005-0000-0000-00004A070000}"/>
    <cellStyle name="40% - Accent3 19" xfId="3508" xr:uid="{00000000-0005-0000-0000-00004B070000}"/>
    <cellStyle name="40% - Accent3 19 2" xfId="14580" xr:uid="{00000000-0005-0000-0000-00004C070000}"/>
    <cellStyle name="40% - Accent3 19 2 2" xfId="32526" xr:uid="{00000000-0005-0000-0000-00004D070000}"/>
    <cellStyle name="40% - Accent3 19 3" xfId="23623" xr:uid="{00000000-0005-0000-0000-00004E070000}"/>
    <cellStyle name="40% - Accent3 2" xfId="118" xr:uid="{00000000-0005-0000-0000-00004F070000}"/>
    <cellStyle name="40% - Accent3 2 2" xfId="119" xr:uid="{00000000-0005-0000-0000-000050070000}"/>
    <cellStyle name="40% - Accent3 2_Links" xfId="120" xr:uid="{00000000-0005-0000-0000-000051070000}"/>
    <cellStyle name="40% - Accent3 20" xfId="3509" xr:uid="{00000000-0005-0000-0000-000052070000}"/>
    <cellStyle name="40% - Accent3 20 2" xfId="14581" xr:uid="{00000000-0005-0000-0000-000053070000}"/>
    <cellStyle name="40% - Accent3 20 2 2" xfId="32527" xr:uid="{00000000-0005-0000-0000-000054070000}"/>
    <cellStyle name="40% - Accent3 20 3" xfId="23624" xr:uid="{00000000-0005-0000-0000-000055070000}"/>
    <cellStyle name="40% - Accent3 21" xfId="3510" xr:uid="{00000000-0005-0000-0000-000056070000}"/>
    <cellStyle name="40% - Accent3 21 2" xfId="14582" xr:uid="{00000000-0005-0000-0000-000057070000}"/>
    <cellStyle name="40% - Accent3 21 2 2" xfId="32528" xr:uid="{00000000-0005-0000-0000-000058070000}"/>
    <cellStyle name="40% - Accent3 21 3" xfId="23625" xr:uid="{00000000-0005-0000-0000-000059070000}"/>
    <cellStyle name="40% - Accent3 22" xfId="3511" xr:uid="{00000000-0005-0000-0000-00005A070000}"/>
    <cellStyle name="40% - Accent3 22 2" xfId="14583" xr:uid="{00000000-0005-0000-0000-00005B070000}"/>
    <cellStyle name="40% - Accent3 22 2 2" xfId="32529" xr:uid="{00000000-0005-0000-0000-00005C070000}"/>
    <cellStyle name="40% - Accent3 22 3" xfId="23626" xr:uid="{00000000-0005-0000-0000-00005D070000}"/>
    <cellStyle name="40% - Accent3 3" xfId="121" xr:uid="{00000000-0005-0000-0000-00005E070000}"/>
    <cellStyle name="40% - Accent3 3 2" xfId="122" xr:uid="{00000000-0005-0000-0000-00005F070000}"/>
    <cellStyle name="40% - Accent3 3 3" xfId="123" xr:uid="{00000000-0005-0000-0000-000060070000}"/>
    <cellStyle name="40% - Accent3 3 4" xfId="3512" xr:uid="{00000000-0005-0000-0000-000061070000}"/>
    <cellStyle name="40% - Accent3 3 4 2" xfId="3513" xr:uid="{00000000-0005-0000-0000-000062070000}"/>
    <cellStyle name="40% - Accent3 3 4 2 2" xfId="14585" xr:uid="{00000000-0005-0000-0000-000063070000}"/>
    <cellStyle name="40% - Accent3 3 4 2 2 2" xfId="32531" xr:uid="{00000000-0005-0000-0000-000064070000}"/>
    <cellStyle name="40% - Accent3 3 4 2 3" xfId="23628" xr:uid="{00000000-0005-0000-0000-000065070000}"/>
    <cellStyle name="40% - Accent3 3 4 3" xfId="14584" xr:uid="{00000000-0005-0000-0000-000066070000}"/>
    <cellStyle name="40% - Accent3 3 4 3 2" xfId="32530" xr:uid="{00000000-0005-0000-0000-000067070000}"/>
    <cellStyle name="40% - Accent3 3 4 4" xfId="23627" xr:uid="{00000000-0005-0000-0000-000068070000}"/>
    <cellStyle name="40% - Accent3 3 5" xfId="3514" xr:uid="{00000000-0005-0000-0000-000069070000}"/>
    <cellStyle name="40% - Accent3 3 5 2" xfId="14586" xr:uid="{00000000-0005-0000-0000-00006A070000}"/>
    <cellStyle name="40% - Accent3 3 5 2 2" xfId="32532" xr:uid="{00000000-0005-0000-0000-00006B070000}"/>
    <cellStyle name="40% - Accent3 3 5 3" xfId="23629" xr:uid="{00000000-0005-0000-0000-00006C070000}"/>
    <cellStyle name="40% - Accent3 3 6" xfId="3515" xr:uid="{00000000-0005-0000-0000-00006D070000}"/>
    <cellStyle name="40% - Accent3 3 6 2" xfId="14587" xr:uid="{00000000-0005-0000-0000-00006E070000}"/>
    <cellStyle name="40% - Accent3 3 6 2 2" xfId="32533" xr:uid="{00000000-0005-0000-0000-00006F070000}"/>
    <cellStyle name="40% - Accent3 3 6 3" xfId="23630" xr:uid="{00000000-0005-0000-0000-000070070000}"/>
    <cellStyle name="40% - Accent3 3 7" xfId="3516" xr:uid="{00000000-0005-0000-0000-000071070000}"/>
    <cellStyle name="40% - Accent3 3 7 2" xfId="14588" xr:uid="{00000000-0005-0000-0000-000072070000}"/>
    <cellStyle name="40% - Accent3 3 7 2 2" xfId="32534" xr:uid="{00000000-0005-0000-0000-000073070000}"/>
    <cellStyle name="40% - Accent3 3 7 3" xfId="23631" xr:uid="{00000000-0005-0000-0000-000074070000}"/>
    <cellStyle name="40% - Accent3 3_m7500 Retail Budget 2012r PMd_Issued 2-3-12" xfId="124" xr:uid="{00000000-0005-0000-0000-000075070000}"/>
    <cellStyle name="40% - Accent3 4" xfId="125" xr:uid="{00000000-0005-0000-0000-000076070000}"/>
    <cellStyle name="40% - Accent3 5" xfId="126" xr:uid="{00000000-0005-0000-0000-000077070000}"/>
    <cellStyle name="40% - Accent3 5 2" xfId="127" xr:uid="{00000000-0005-0000-0000-000078070000}"/>
    <cellStyle name="40% - Accent3 5 2 2" xfId="3517" xr:uid="{00000000-0005-0000-0000-000079070000}"/>
    <cellStyle name="40% - Accent3 5 2 3" xfId="3518" xr:uid="{00000000-0005-0000-0000-00007A070000}"/>
    <cellStyle name="40% - Accent3 5 2 3 2" xfId="3519" xr:uid="{00000000-0005-0000-0000-00007B070000}"/>
    <cellStyle name="40% - Accent3 5 2 3 2 2" xfId="14590" xr:uid="{00000000-0005-0000-0000-00007C070000}"/>
    <cellStyle name="40% - Accent3 5 2 3 2 2 2" xfId="32536" xr:uid="{00000000-0005-0000-0000-00007D070000}"/>
    <cellStyle name="40% - Accent3 5 2 3 2 3" xfId="23633" xr:uid="{00000000-0005-0000-0000-00007E070000}"/>
    <cellStyle name="40% - Accent3 5 2 3 3" xfId="14589" xr:uid="{00000000-0005-0000-0000-00007F070000}"/>
    <cellStyle name="40% - Accent3 5 2 3 3 2" xfId="32535" xr:uid="{00000000-0005-0000-0000-000080070000}"/>
    <cellStyle name="40% - Accent3 5 2 3 4" xfId="23632" xr:uid="{00000000-0005-0000-0000-000081070000}"/>
    <cellStyle name="40% - Accent3 5 2 4" xfId="3520" xr:uid="{00000000-0005-0000-0000-000082070000}"/>
    <cellStyle name="40% - Accent3 5 2 4 2" xfId="14591" xr:uid="{00000000-0005-0000-0000-000083070000}"/>
    <cellStyle name="40% - Accent3 5 2 4 2 2" xfId="32537" xr:uid="{00000000-0005-0000-0000-000084070000}"/>
    <cellStyle name="40% - Accent3 5 2 4 3" xfId="23634" xr:uid="{00000000-0005-0000-0000-000085070000}"/>
    <cellStyle name="40% - Accent3 5 2 5" xfId="3521" xr:uid="{00000000-0005-0000-0000-000086070000}"/>
    <cellStyle name="40% - Accent3 5 2 5 2" xfId="14592" xr:uid="{00000000-0005-0000-0000-000087070000}"/>
    <cellStyle name="40% - Accent3 5 2 5 2 2" xfId="32538" xr:uid="{00000000-0005-0000-0000-000088070000}"/>
    <cellStyle name="40% - Accent3 5 2 5 3" xfId="23635" xr:uid="{00000000-0005-0000-0000-000089070000}"/>
    <cellStyle name="40% - Accent3 5 2 6" xfId="3522" xr:uid="{00000000-0005-0000-0000-00008A070000}"/>
    <cellStyle name="40% - Accent3 5 2 6 2" xfId="14593" xr:uid="{00000000-0005-0000-0000-00008B070000}"/>
    <cellStyle name="40% - Accent3 5 2 6 2 2" xfId="32539" xr:uid="{00000000-0005-0000-0000-00008C070000}"/>
    <cellStyle name="40% - Accent3 5 2 6 3" xfId="23636" xr:uid="{00000000-0005-0000-0000-00008D070000}"/>
    <cellStyle name="40% - Accent3 5 3" xfId="128" xr:uid="{00000000-0005-0000-0000-00008E070000}"/>
    <cellStyle name="40% - Accent3 5 4" xfId="129" xr:uid="{00000000-0005-0000-0000-00008F070000}"/>
    <cellStyle name="40% - Accent3 5 4 2" xfId="3523" xr:uid="{00000000-0005-0000-0000-000090070000}"/>
    <cellStyle name="40% - Accent3 5 4 3" xfId="3524" xr:uid="{00000000-0005-0000-0000-000091070000}"/>
    <cellStyle name="40% - Accent3 5 4 3 2" xfId="3525" xr:uid="{00000000-0005-0000-0000-000092070000}"/>
    <cellStyle name="40% - Accent3 5 4 3 2 2" xfId="14595" xr:uid="{00000000-0005-0000-0000-000093070000}"/>
    <cellStyle name="40% - Accent3 5 4 3 2 2 2" xfId="32541" xr:uid="{00000000-0005-0000-0000-000094070000}"/>
    <cellStyle name="40% - Accent3 5 4 3 2 3" xfId="23638" xr:uid="{00000000-0005-0000-0000-000095070000}"/>
    <cellStyle name="40% - Accent3 5 4 3 3" xfId="14594" xr:uid="{00000000-0005-0000-0000-000096070000}"/>
    <cellStyle name="40% - Accent3 5 4 3 3 2" xfId="32540" xr:uid="{00000000-0005-0000-0000-000097070000}"/>
    <cellStyle name="40% - Accent3 5 4 3 4" xfId="23637" xr:uid="{00000000-0005-0000-0000-000098070000}"/>
    <cellStyle name="40% - Accent3 5 4 4" xfId="3526" xr:uid="{00000000-0005-0000-0000-000099070000}"/>
    <cellStyle name="40% - Accent3 5 4 4 2" xfId="14596" xr:uid="{00000000-0005-0000-0000-00009A070000}"/>
    <cellStyle name="40% - Accent3 5 4 4 2 2" xfId="32542" xr:uid="{00000000-0005-0000-0000-00009B070000}"/>
    <cellStyle name="40% - Accent3 5 4 4 3" xfId="23639" xr:uid="{00000000-0005-0000-0000-00009C070000}"/>
    <cellStyle name="40% - Accent3 5 4 5" xfId="3527" xr:uid="{00000000-0005-0000-0000-00009D070000}"/>
    <cellStyle name="40% - Accent3 5 4 5 2" xfId="14597" xr:uid="{00000000-0005-0000-0000-00009E070000}"/>
    <cellStyle name="40% - Accent3 5 4 5 2 2" xfId="32543" xr:uid="{00000000-0005-0000-0000-00009F070000}"/>
    <cellStyle name="40% - Accent3 5 4 5 3" xfId="23640" xr:uid="{00000000-0005-0000-0000-0000A0070000}"/>
    <cellStyle name="40% - Accent3 5 4 6" xfId="3528" xr:uid="{00000000-0005-0000-0000-0000A1070000}"/>
    <cellStyle name="40% - Accent3 5 4 6 2" xfId="14598" xr:uid="{00000000-0005-0000-0000-0000A2070000}"/>
    <cellStyle name="40% - Accent3 5 4 6 2 2" xfId="32544" xr:uid="{00000000-0005-0000-0000-0000A3070000}"/>
    <cellStyle name="40% - Accent3 5 4 6 3" xfId="23641" xr:uid="{00000000-0005-0000-0000-0000A4070000}"/>
    <cellStyle name="40% - Accent3 6" xfId="130" xr:uid="{00000000-0005-0000-0000-0000A5070000}"/>
    <cellStyle name="40% - Accent3 7" xfId="131" xr:uid="{00000000-0005-0000-0000-0000A6070000}"/>
    <cellStyle name="40% - Accent3 8" xfId="2975" xr:uid="{00000000-0005-0000-0000-0000A7070000}"/>
    <cellStyle name="40% - Accent3 9" xfId="2997" xr:uid="{00000000-0005-0000-0000-0000A8070000}"/>
    <cellStyle name="40% - Accent3 9 2" xfId="3529" xr:uid="{00000000-0005-0000-0000-0000A9070000}"/>
    <cellStyle name="40% - Accent3 9 2 2" xfId="3530" xr:uid="{00000000-0005-0000-0000-0000AA070000}"/>
    <cellStyle name="40% - Accent3 9 2 2 2" xfId="14600" xr:uid="{00000000-0005-0000-0000-0000AB070000}"/>
    <cellStyle name="40% - Accent3 9 2 2 2 2" xfId="32546" xr:uid="{00000000-0005-0000-0000-0000AC070000}"/>
    <cellStyle name="40% - Accent3 9 2 2 3" xfId="23643" xr:uid="{00000000-0005-0000-0000-0000AD070000}"/>
    <cellStyle name="40% - Accent3 9 2 3" xfId="14599" xr:uid="{00000000-0005-0000-0000-0000AE070000}"/>
    <cellStyle name="40% - Accent3 9 2 3 2" xfId="32545" xr:uid="{00000000-0005-0000-0000-0000AF070000}"/>
    <cellStyle name="40% - Accent3 9 2 4" xfId="23642" xr:uid="{00000000-0005-0000-0000-0000B0070000}"/>
    <cellStyle name="40% - Accent3 9 3" xfId="3531" xr:uid="{00000000-0005-0000-0000-0000B1070000}"/>
    <cellStyle name="40% - Accent3 9 3 2" xfId="14601" xr:uid="{00000000-0005-0000-0000-0000B2070000}"/>
    <cellStyle name="40% - Accent3 9 3 2 2" xfId="32547" xr:uid="{00000000-0005-0000-0000-0000B3070000}"/>
    <cellStyle name="40% - Accent3 9 3 3" xfId="23644" xr:uid="{00000000-0005-0000-0000-0000B4070000}"/>
    <cellStyle name="40% - Accent3 9 4" xfId="3532" xr:uid="{00000000-0005-0000-0000-0000B5070000}"/>
    <cellStyle name="40% - Accent3 9 4 2" xfId="14602" xr:uid="{00000000-0005-0000-0000-0000B6070000}"/>
    <cellStyle name="40% - Accent3 9 4 2 2" xfId="32548" xr:uid="{00000000-0005-0000-0000-0000B7070000}"/>
    <cellStyle name="40% - Accent3 9 4 3" xfId="23645" xr:uid="{00000000-0005-0000-0000-0000B8070000}"/>
    <cellStyle name="40% - Accent3 9 5" xfId="3533" xr:uid="{00000000-0005-0000-0000-0000B9070000}"/>
    <cellStyle name="40% - Accent3 9 5 2" xfId="14603" xr:uid="{00000000-0005-0000-0000-0000BA070000}"/>
    <cellStyle name="40% - Accent3 9 5 2 2" xfId="32549" xr:uid="{00000000-0005-0000-0000-0000BB070000}"/>
    <cellStyle name="40% - Accent3 9 5 3" xfId="23646" xr:uid="{00000000-0005-0000-0000-0000BC070000}"/>
    <cellStyle name="40% - Accent4" xfId="132" builtinId="43" customBuiltin="1"/>
    <cellStyle name="40% - Accent4 10" xfId="3534" xr:uid="{00000000-0005-0000-0000-0000BE070000}"/>
    <cellStyle name="40% - Accent4 10 2" xfId="3535" xr:uid="{00000000-0005-0000-0000-0000BF070000}"/>
    <cellStyle name="40% - Accent4 10 2 2" xfId="3536" xr:uid="{00000000-0005-0000-0000-0000C0070000}"/>
    <cellStyle name="40% - Accent4 10 2 2 2" xfId="14606" xr:uid="{00000000-0005-0000-0000-0000C1070000}"/>
    <cellStyle name="40% - Accent4 10 2 2 2 2" xfId="32552" xr:uid="{00000000-0005-0000-0000-0000C2070000}"/>
    <cellStyle name="40% - Accent4 10 2 2 3" xfId="23649" xr:uid="{00000000-0005-0000-0000-0000C3070000}"/>
    <cellStyle name="40% - Accent4 10 2 3" xfId="14605" xr:uid="{00000000-0005-0000-0000-0000C4070000}"/>
    <cellStyle name="40% - Accent4 10 2 3 2" xfId="32551" xr:uid="{00000000-0005-0000-0000-0000C5070000}"/>
    <cellStyle name="40% - Accent4 10 2 4" xfId="23648" xr:uid="{00000000-0005-0000-0000-0000C6070000}"/>
    <cellStyle name="40% - Accent4 10 3" xfId="3537" xr:uid="{00000000-0005-0000-0000-0000C7070000}"/>
    <cellStyle name="40% - Accent4 10 3 2" xfId="14607" xr:uid="{00000000-0005-0000-0000-0000C8070000}"/>
    <cellStyle name="40% - Accent4 10 3 2 2" xfId="32553" xr:uid="{00000000-0005-0000-0000-0000C9070000}"/>
    <cellStyle name="40% - Accent4 10 3 3" xfId="23650" xr:uid="{00000000-0005-0000-0000-0000CA070000}"/>
    <cellStyle name="40% - Accent4 10 4" xfId="3538" xr:uid="{00000000-0005-0000-0000-0000CB070000}"/>
    <cellStyle name="40% - Accent4 10 4 2" xfId="14608" xr:uid="{00000000-0005-0000-0000-0000CC070000}"/>
    <cellStyle name="40% - Accent4 10 4 2 2" xfId="32554" xr:uid="{00000000-0005-0000-0000-0000CD070000}"/>
    <cellStyle name="40% - Accent4 10 4 3" xfId="23651" xr:uid="{00000000-0005-0000-0000-0000CE070000}"/>
    <cellStyle name="40% - Accent4 10 5" xfId="3539" xr:uid="{00000000-0005-0000-0000-0000CF070000}"/>
    <cellStyle name="40% - Accent4 10 5 2" xfId="14609" xr:uid="{00000000-0005-0000-0000-0000D0070000}"/>
    <cellStyle name="40% - Accent4 10 5 2 2" xfId="32555" xr:uid="{00000000-0005-0000-0000-0000D1070000}"/>
    <cellStyle name="40% - Accent4 10 5 3" xfId="23652" xr:uid="{00000000-0005-0000-0000-0000D2070000}"/>
    <cellStyle name="40% - Accent4 10 6" xfId="14604" xr:uid="{00000000-0005-0000-0000-0000D3070000}"/>
    <cellStyle name="40% - Accent4 10 6 2" xfId="32550" xr:uid="{00000000-0005-0000-0000-0000D4070000}"/>
    <cellStyle name="40% - Accent4 10 7" xfId="23647" xr:uid="{00000000-0005-0000-0000-0000D5070000}"/>
    <cellStyle name="40% - Accent4 11" xfId="3540" xr:uid="{00000000-0005-0000-0000-0000D6070000}"/>
    <cellStyle name="40% - Accent4 11 2" xfId="3541" xr:uid="{00000000-0005-0000-0000-0000D7070000}"/>
    <cellStyle name="40% - Accent4 11 2 2" xfId="3542" xr:uid="{00000000-0005-0000-0000-0000D8070000}"/>
    <cellStyle name="40% - Accent4 11 2 2 2" xfId="14612" xr:uid="{00000000-0005-0000-0000-0000D9070000}"/>
    <cellStyle name="40% - Accent4 11 2 2 2 2" xfId="32558" xr:uid="{00000000-0005-0000-0000-0000DA070000}"/>
    <cellStyle name="40% - Accent4 11 2 2 3" xfId="23655" xr:uid="{00000000-0005-0000-0000-0000DB070000}"/>
    <cellStyle name="40% - Accent4 11 2 3" xfId="14611" xr:uid="{00000000-0005-0000-0000-0000DC070000}"/>
    <cellStyle name="40% - Accent4 11 2 3 2" xfId="32557" xr:uid="{00000000-0005-0000-0000-0000DD070000}"/>
    <cellStyle name="40% - Accent4 11 2 4" xfId="23654" xr:uid="{00000000-0005-0000-0000-0000DE070000}"/>
    <cellStyle name="40% - Accent4 11 3" xfId="3543" xr:uid="{00000000-0005-0000-0000-0000DF070000}"/>
    <cellStyle name="40% - Accent4 11 3 2" xfId="14613" xr:uid="{00000000-0005-0000-0000-0000E0070000}"/>
    <cellStyle name="40% - Accent4 11 3 2 2" xfId="32559" xr:uid="{00000000-0005-0000-0000-0000E1070000}"/>
    <cellStyle name="40% - Accent4 11 3 3" xfId="23656" xr:uid="{00000000-0005-0000-0000-0000E2070000}"/>
    <cellStyle name="40% - Accent4 11 4" xfId="3544" xr:uid="{00000000-0005-0000-0000-0000E3070000}"/>
    <cellStyle name="40% - Accent4 11 4 2" xfId="14614" xr:uid="{00000000-0005-0000-0000-0000E4070000}"/>
    <cellStyle name="40% - Accent4 11 4 2 2" xfId="32560" xr:uid="{00000000-0005-0000-0000-0000E5070000}"/>
    <cellStyle name="40% - Accent4 11 4 3" xfId="23657" xr:uid="{00000000-0005-0000-0000-0000E6070000}"/>
    <cellStyle name="40% - Accent4 11 5" xfId="3545" xr:uid="{00000000-0005-0000-0000-0000E7070000}"/>
    <cellStyle name="40% - Accent4 11 5 2" xfId="14615" xr:uid="{00000000-0005-0000-0000-0000E8070000}"/>
    <cellStyle name="40% - Accent4 11 5 2 2" xfId="32561" xr:uid="{00000000-0005-0000-0000-0000E9070000}"/>
    <cellStyle name="40% - Accent4 11 5 3" xfId="23658" xr:uid="{00000000-0005-0000-0000-0000EA070000}"/>
    <cellStyle name="40% - Accent4 11 6" xfId="14610" xr:uid="{00000000-0005-0000-0000-0000EB070000}"/>
    <cellStyle name="40% - Accent4 11 6 2" xfId="32556" xr:uid="{00000000-0005-0000-0000-0000EC070000}"/>
    <cellStyle name="40% - Accent4 11 7" xfId="23653" xr:uid="{00000000-0005-0000-0000-0000ED070000}"/>
    <cellStyle name="40% - Accent4 12" xfId="3546" xr:uid="{00000000-0005-0000-0000-0000EE070000}"/>
    <cellStyle name="40% - Accent4 12 2" xfId="3547" xr:uid="{00000000-0005-0000-0000-0000EF070000}"/>
    <cellStyle name="40% - Accent4 12 2 2" xfId="14617" xr:uid="{00000000-0005-0000-0000-0000F0070000}"/>
    <cellStyle name="40% - Accent4 12 2 2 2" xfId="32563" xr:uid="{00000000-0005-0000-0000-0000F1070000}"/>
    <cellStyle name="40% - Accent4 12 2 3" xfId="23660" xr:uid="{00000000-0005-0000-0000-0000F2070000}"/>
    <cellStyle name="40% - Accent4 12 3" xfId="3548" xr:uid="{00000000-0005-0000-0000-0000F3070000}"/>
    <cellStyle name="40% - Accent4 12 3 2" xfId="14618" xr:uid="{00000000-0005-0000-0000-0000F4070000}"/>
    <cellStyle name="40% - Accent4 12 3 2 2" xfId="32564" xr:uid="{00000000-0005-0000-0000-0000F5070000}"/>
    <cellStyle name="40% - Accent4 12 3 3" xfId="23661" xr:uid="{00000000-0005-0000-0000-0000F6070000}"/>
    <cellStyle name="40% - Accent4 12 4" xfId="3549" xr:uid="{00000000-0005-0000-0000-0000F7070000}"/>
    <cellStyle name="40% - Accent4 12 4 2" xfId="14619" xr:uid="{00000000-0005-0000-0000-0000F8070000}"/>
    <cellStyle name="40% - Accent4 12 4 2 2" xfId="32565" xr:uid="{00000000-0005-0000-0000-0000F9070000}"/>
    <cellStyle name="40% - Accent4 12 4 3" xfId="23662" xr:uid="{00000000-0005-0000-0000-0000FA070000}"/>
    <cellStyle name="40% - Accent4 12 5" xfId="14616" xr:uid="{00000000-0005-0000-0000-0000FB070000}"/>
    <cellStyle name="40% - Accent4 12 5 2" xfId="32562" xr:uid="{00000000-0005-0000-0000-0000FC070000}"/>
    <cellStyle name="40% - Accent4 12 6" xfId="23659" xr:uid="{00000000-0005-0000-0000-0000FD070000}"/>
    <cellStyle name="40% - Accent4 13" xfId="3550" xr:uid="{00000000-0005-0000-0000-0000FE070000}"/>
    <cellStyle name="40% - Accent4 13 2" xfId="3551" xr:uid="{00000000-0005-0000-0000-0000FF070000}"/>
    <cellStyle name="40% - Accent4 13 2 2" xfId="14621" xr:uid="{00000000-0005-0000-0000-000000080000}"/>
    <cellStyle name="40% - Accent4 13 2 2 2" xfId="32567" xr:uid="{00000000-0005-0000-0000-000001080000}"/>
    <cellStyle name="40% - Accent4 13 2 3" xfId="23664" xr:uid="{00000000-0005-0000-0000-000002080000}"/>
    <cellStyle name="40% - Accent4 13 3" xfId="14620" xr:uid="{00000000-0005-0000-0000-000003080000}"/>
    <cellStyle name="40% - Accent4 13 3 2" xfId="32566" xr:uid="{00000000-0005-0000-0000-000004080000}"/>
    <cellStyle name="40% - Accent4 13 4" xfId="23663" xr:uid="{00000000-0005-0000-0000-000005080000}"/>
    <cellStyle name="40% - Accent4 14" xfId="3552" xr:uid="{00000000-0005-0000-0000-000006080000}"/>
    <cellStyle name="40% - Accent4 14 2" xfId="3553" xr:uid="{00000000-0005-0000-0000-000007080000}"/>
    <cellStyle name="40% - Accent4 14 2 2" xfId="14623" xr:uid="{00000000-0005-0000-0000-000008080000}"/>
    <cellStyle name="40% - Accent4 14 2 2 2" xfId="32569" xr:uid="{00000000-0005-0000-0000-000009080000}"/>
    <cellStyle name="40% - Accent4 14 2 3" xfId="23666" xr:uid="{00000000-0005-0000-0000-00000A080000}"/>
    <cellStyle name="40% - Accent4 14 3" xfId="14622" xr:uid="{00000000-0005-0000-0000-00000B080000}"/>
    <cellStyle name="40% - Accent4 14 3 2" xfId="32568" xr:uid="{00000000-0005-0000-0000-00000C080000}"/>
    <cellStyle name="40% - Accent4 14 4" xfId="23665" xr:uid="{00000000-0005-0000-0000-00000D080000}"/>
    <cellStyle name="40% - Accent4 15" xfId="3554" xr:uid="{00000000-0005-0000-0000-00000E080000}"/>
    <cellStyle name="40% - Accent4 15 2" xfId="14624" xr:uid="{00000000-0005-0000-0000-00000F080000}"/>
    <cellStyle name="40% - Accent4 15 2 2" xfId="32570" xr:uid="{00000000-0005-0000-0000-000010080000}"/>
    <cellStyle name="40% - Accent4 15 3" xfId="23667" xr:uid="{00000000-0005-0000-0000-000011080000}"/>
    <cellStyle name="40% - Accent4 16" xfId="3555" xr:uid="{00000000-0005-0000-0000-000012080000}"/>
    <cellStyle name="40% - Accent4 16 2" xfId="14625" xr:uid="{00000000-0005-0000-0000-000013080000}"/>
    <cellStyle name="40% - Accent4 16 2 2" xfId="32571" xr:uid="{00000000-0005-0000-0000-000014080000}"/>
    <cellStyle name="40% - Accent4 16 3" xfId="23668" xr:uid="{00000000-0005-0000-0000-000015080000}"/>
    <cellStyle name="40% - Accent4 17" xfId="3556" xr:uid="{00000000-0005-0000-0000-000016080000}"/>
    <cellStyle name="40% - Accent4 17 2" xfId="14626" xr:uid="{00000000-0005-0000-0000-000017080000}"/>
    <cellStyle name="40% - Accent4 17 2 2" xfId="32572" xr:uid="{00000000-0005-0000-0000-000018080000}"/>
    <cellStyle name="40% - Accent4 17 3" xfId="23669" xr:uid="{00000000-0005-0000-0000-000019080000}"/>
    <cellStyle name="40% - Accent4 18" xfId="3557" xr:uid="{00000000-0005-0000-0000-00001A080000}"/>
    <cellStyle name="40% - Accent4 18 2" xfId="14627" xr:uid="{00000000-0005-0000-0000-00001B080000}"/>
    <cellStyle name="40% - Accent4 18 2 2" xfId="32573" xr:uid="{00000000-0005-0000-0000-00001C080000}"/>
    <cellStyle name="40% - Accent4 18 3" xfId="23670" xr:uid="{00000000-0005-0000-0000-00001D080000}"/>
    <cellStyle name="40% - Accent4 19" xfId="3558" xr:uid="{00000000-0005-0000-0000-00001E080000}"/>
    <cellStyle name="40% - Accent4 19 2" xfId="14628" xr:uid="{00000000-0005-0000-0000-00001F080000}"/>
    <cellStyle name="40% - Accent4 19 2 2" xfId="32574" xr:uid="{00000000-0005-0000-0000-000020080000}"/>
    <cellStyle name="40% - Accent4 19 3" xfId="23671" xr:uid="{00000000-0005-0000-0000-000021080000}"/>
    <cellStyle name="40% - Accent4 2" xfId="133" xr:uid="{00000000-0005-0000-0000-000022080000}"/>
    <cellStyle name="40% - Accent4 2 2" xfId="134" xr:uid="{00000000-0005-0000-0000-000023080000}"/>
    <cellStyle name="40% - Accent4 2_Links" xfId="135" xr:uid="{00000000-0005-0000-0000-000024080000}"/>
    <cellStyle name="40% - Accent4 20" xfId="3559" xr:uid="{00000000-0005-0000-0000-000025080000}"/>
    <cellStyle name="40% - Accent4 20 2" xfId="14629" xr:uid="{00000000-0005-0000-0000-000026080000}"/>
    <cellStyle name="40% - Accent4 20 2 2" xfId="32575" xr:uid="{00000000-0005-0000-0000-000027080000}"/>
    <cellStyle name="40% - Accent4 20 3" xfId="23672" xr:uid="{00000000-0005-0000-0000-000028080000}"/>
    <cellStyle name="40% - Accent4 21" xfId="3560" xr:uid="{00000000-0005-0000-0000-000029080000}"/>
    <cellStyle name="40% - Accent4 21 2" xfId="14630" xr:uid="{00000000-0005-0000-0000-00002A080000}"/>
    <cellStyle name="40% - Accent4 21 2 2" xfId="32576" xr:uid="{00000000-0005-0000-0000-00002B080000}"/>
    <cellStyle name="40% - Accent4 21 3" xfId="23673" xr:uid="{00000000-0005-0000-0000-00002C080000}"/>
    <cellStyle name="40% - Accent4 22" xfId="3561" xr:uid="{00000000-0005-0000-0000-00002D080000}"/>
    <cellStyle name="40% - Accent4 22 2" xfId="14631" xr:uid="{00000000-0005-0000-0000-00002E080000}"/>
    <cellStyle name="40% - Accent4 22 2 2" xfId="32577" xr:uid="{00000000-0005-0000-0000-00002F080000}"/>
    <cellStyle name="40% - Accent4 22 3" xfId="23674" xr:uid="{00000000-0005-0000-0000-000030080000}"/>
    <cellStyle name="40% - Accent4 3" xfId="136" xr:uid="{00000000-0005-0000-0000-000031080000}"/>
    <cellStyle name="40% - Accent4 3 2" xfId="137" xr:uid="{00000000-0005-0000-0000-000032080000}"/>
    <cellStyle name="40% - Accent4 3 3" xfId="138" xr:uid="{00000000-0005-0000-0000-000033080000}"/>
    <cellStyle name="40% - Accent4 3 4" xfId="3562" xr:uid="{00000000-0005-0000-0000-000034080000}"/>
    <cellStyle name="40% - Accent4 3 4 2" xfId="3563" xr:uid="{00000000-0005-0000-0000-000035080000}"/>
    <cellStyle name="40% - Accent4 3 4 2 2" xfId="14633" xr:uid="{00000000-0005-0000-0000-000036080000}"/>
    <cellStyle name="40% - Accent4 3 4 2 2 2" xfId="32579" xr:uid="{00000000-0005-0000-0000-000037080000}"/>
    <cellStyle name="40% - Accent4 3 4 2 3" xfId="23676" xr:uid="{00000000-0005-0000-0000-000038080000}"/>
    <cellStyle name="40% - Accent4 3 4 3" xfId="14632" xr:uid="{00000000-0005-0000-0000-000039080000}"/>
    <cellStyle name="40% - Accent4 3 4 3 2" xfId="32578" xr:uid="{00000000-0005-0000-0000-00003A080000}"/>
    <cellStyle name="40% - Accent4 3 4 4" xfId="23675" xr:uid="{00000000-0005-0000-0000-00003B080000}"/>
    <cellStyle name="40% - Accent4 3 5" xfId="3564" xr:uid="{00000000-0005-0000-0000-00003C080000}"/>
    <cellStyle name="40% - Accent4 3 5 2" xfId="14634" xr:uid="{00000000-0005-0000-0000-00003D080000}"/>
    <cellStyle name="40% - Accent4 3 5 2 2" xfId="32580" xr:uid="{00000000-0005-0000-0000-00003E080000}"/>
    <cellStyle name="40% - Accent4 3 5 3" xfId="23677" xr:uid="{00000000-0005-0000-0000-00003F080000}"/>
    <cellStyle name="40% - Accent4 3 6" xfId="3565" xr:uid="{00000000-0005-0000-0000-000040080000}"/>
    <cellStyle name="40% - Accent4 3 6 2" xfId="14635" xr:uid="{00000000-0005-0000-0000-000041080000}"/>
    <cellStyle name="40% - Accent4 3 6 2 2" xfId="32581" xr:uid="{00000000-0005-0000-0000-000042080000}"/>
    <cellStyle name="40% - Accent4 3 6 3" xfId="23678" xr:uid="{00000000-0005-0000-0000-000043080000}"/>
    <cellStyle name="40% - Accent4 3 7" xfId="3566" xr:uid="{00000000-0005-0000-0000-000044080000}"/>
    <cellStyle name="40% - Accent4 3 7 2" xfId="14636" xr:uid="{00000000-0005-0000-0000-000045080000}"/>
    <cellStyle name="40% - Accent4 3 7 2 2" xfId="32582" xr:uid="{00000000-0005-0000-0000-000046080000}"/>
    <cellStyle name="40% - Accent4 3 7 3" xfId="23679" xr:uid="{00000000-0005-0000-0000-000047080000}"/>
    <cellStyle name="40% - Accent4 3_m7500 Retail Budget 2012r PMd_Issued 2-3-12" xfId="139" xr:uid="{00000000-0005-0000-0000-000048080000}"/>
    <cellStyle name="40% - Accent4 4" xfId="140" xr:uid="{00000000-0005-0000-0000-000049080000}"/>
    <cellStyle name="40% - Accent4 5" xfId="141" xr:uid="{00000000-0005-0000-0000-00004A080000}"/>
    <cellStyle name="40% - Accent4 5 2" xfId="142" xr:uid="{00000000-0005-0000-0000-00004B080000}"/>
    <cellStyle name="40% - Accent4 5 2 2" xfId="3567" xr:uid="{00000000-0005-0000-0000-00004C080000}"/>
    <cellStyle name="40% - Accent4 5 2 3" xfId="3568" xr:uid="{00000000-0005-0000-0000-00004D080000}"/>
    <cellStyle name="40% - Accent4 5 2 3 2" xfId="3569" xr:uid="{00000000-0005-0000-0000-00004E080000}"/>
    <cellStyle name="40% - Accent4 5 2 3 2 2" xfId="14638" xr:uid="{00000000-0005-0000-0000-00004F080000}"/>
    <cellStyle name="40% - Accent4 5 2 3 2 2 2" xfId="32584" xr:uid="{00000000-0005-0000-0000-000050080000}"/>
    <cellStyle name="40% - Accent4 5 2 3 2 3" xfId="23681" xr:uid="{00000000-0005-0000-0000-000051080000}"/>
    <cellStyle name="40% - Accent4 5 2 3 3" xfId="14637" xr:uid="{00000000-0005-0000-0000-000052080000}"/>
    <cellStyle name="40% - Accent4 5 2 3 3 2" xfId="32583" xr:uid="{00000000-0005-0000-0000-000053080000}"/>
    <cellStyle name="40% - Accent4 5 2 3 4" xfId="23680" xr:uid="{00000000-0005-0000-0000-000054080000}"/>
    <cellStyle name="40% - Accent4 5 2 4" xfId="3570" xr:uid="{00000000-0005-0000-0000-000055080000}"/>
    <cellStyle name="40% - Accent4 5 2 4 2" xfId="14639" xr:uid="{00000000-0005-0000-0000-000056080000}"/>
    <cellStyle name="40% - Accent4 5 2 4 2 2" xfId="32585" xr:uid="{00000000-0005-0000-0000-000057080000}"/>
    <cellStyle name="40% - Accent4 5 2 4 3" xfId="23682" xr:uid="{00000000-0005-0000-0000-000058080000}"/>
    <cellStyle name="40% - Accent4 5 2 5" xfId="3571" xr:uid="{00000000-0005-0000-0000-000059080000}"/>
    <cellStyle name="40% - Accent4 5 2 5 2" xfId="14640" xr:uid="{00000000-0005-0000-0000-00005A080000}"/>
    <cellStyle name="40% - Accent4 5 2 5 2 2" xfId="32586" xr:uid="{00000000-0005-0000-0000-00005B080000}"/>
    <cellStyle name="40% - Accent4 5 2 5 3" xfId="23683" xr:uid="{00000000-0005-0000-0000-00005C080000}"/>
    <cellStyle name="40% - Accent4 5 2 6" xfId="3572" xr:uid="{00000000-0005-0000-0000-00005D080000}"/>
    <cellStyle name="40% - Accent4 5 2 6 2" xfId="14641" xr:uid="{00000000-0005-0000-0000-00005E080000}"/>
    <cellStyle name="40% - Accent4 5 2 6 2 2" xfId="32587" xr:uid="{00000000-0005-0000-0000-00005F080000}"/>
    <cellStyle name="40% - Accent4 5 2 6 3" xfId="23684" xr:uid="{00000000-0005-0000-0000-000060080000}"/>
    <cellStyle name="40% - Accent4 5 3" xfId="143" xr:uid="{00000000-0005-0000-0000-000061080000}"/>
    <cellStyle name="40% - Accent4 5 4" xfId="144" xr:uid="{00000000-0005-0000-0000-000062080000}"/>
    <cellStyle name="40% - Accent4 5 4 2" xfId="3573" xr:uid="{00000000-0005-0000-0000-000063080000}"/>
    <cellStyle name="40% - Accent4 5 4 3" xfId="3574" xr:uid="{00000000-0005-0000-0000-000064080000}"/>
    <cellStyle name="40% - Accent4 5 4 3 2" xfId="3575" xr:uid="{00000000-0005-0000-0000-000065080000}"/>
    <cellStyle name="40% - Accent4 5 4 3 2 2" xfId="14643" xr:uid="{00000000-0005-0000-0000-000066080000}"/>
    <cellStyle name="40% - Accent4 5 4 3 2 2 2" xfId="32589" xr:uid="{00000000-0005-0000-0000-000067080000}"/>
    <cellStyle name="40% - Accent4 5 4 3 2 3" xfId="23686" xr:uid="{00000000-0005-0000-0000-000068080000}"/>
    <cellStyle name="40% - Accent4 5 4 3 3" xfId="14642" xr:uid="{00000000-0005-0000-0000-000069080000}"/>
    <cellStyle name="40% - Accent4 5 4 3 3 2" xfId="32588" xr:uid="{00000000-0005-0000-0000-00006A080000}"/>
    <cellStyle name="40% - Accent4 5 4 3 4" xfId="23685" xr:uid="{00000000-0005-0000-0000-00006B080000}"/>
    <cellStyle name="40% - Accent4 5 4 4" xfId="3576" xr:uid="{00000000-0005-0000-0000-00006C080000}"/>
    <cellStyle name="40% - Accent4 5 4 4 2" xfId="14644" xr:uid="{00000000-0005-0000-0000-00006D080000}"/>
    <cellStyle name="40% - Accent4 5 4 4 2 2" xfId="32590" xr:uid="{00000000-0005-0000-0000-00006E080000}"/>
    <cellStyle name="40% - Accent4 5 4 4 3" xfId="23687" xr:uid="{00000000-0005-0000-0000-00006F080000}"/>
    <cellStyle name="40% - Accent4 5 4 5" xfId="3577" xr:uid="{00000000-0005-0000-0000-000070080000}"/>
    <cellStyle name="40% - Accent4 5 4 5 2" xfId="14645" xr:uid="{00000000-0005-0000-0000-000071080000}"/>
    <cellStyle name="40% - Accent4 5 4 5 2 2" xfId="32591" xr:uid="{00000000-0005-0000-0000-000072080000}"/>
    <cellStyle name="40% - Accent4 5 4 5 3" xfId="23688" xr:uid="{00000000-0005-0000-0000-000073080000}"/>
    <cellStyle name="40% - Accent4 5 4 6" xfId="3578" xr:uid="{00000000-0005-0000-0000-000074080000}"/>
    <cellStyle name="40% - Accent4 5 4 6 2" xfId="14646" xr:uid="{00000000-0005-0000-0000-000075080000}"/>
    <cellStyle name="40% - Accent4 5 4 6 2 2" xfId="32592" xr:uid="{00000000-0005-0000-0000-000076080000}"/>
    <cellStyle name="40% - Accent4 5 4 6 3" xfId="23689" xr:uid="{00000000-0005-0000-0000-000077080000}"/>
    <cellStyle name="40% - Accent4 6" xfId="145" xr:uid="{00000000-0005-0000-0000-000078080000}"/>
    <cellStyle name="40% - Accent4 7" xfId="146" xr:uid="{00000000-0005-0000-0000-000079080000}"/>
    <cellStyle name="40% - Accent4 8" xfId="2979" xr:uid="{00000000-0005-0000-0000-00007A080000}"/>
    <cellStyle name="40% - Accent4 9" xfId="2998" xr:uid="{00000000-0005-0000-0000-00007B080000}"/>
    <cellStyle name="40% - Accent4 9 2" xfId="3579" xr:uid="{00000000-0005-0000-0000-00007C080000}"/>
    <cellStyle name="40% - Accent4 9 2 2" xfId="3580" xr:uid="{00000000-0005-0000-0000-00007D080000}"/>
    <cellStyle name="40% - Accent4 9 2 2 2" xfId="14648" xr:uid="{00000000-0005-0000-0000-00007E080000}"/>
    <cellStyle name="40% - Accent4 9 2 2 2 2" xfId="32594" xr:uid="{00000000-0005-0000-0000-00007F080000}"/>
    <cellStyle name="40% - Accent4 9 2 2 3" xfId="23691" xr:uid="{00000000-0005-0000-0000-000080080000}"/>
    <cellStyle name="40% - Accent4 9 2 3" xfId="14647" xr:uid="{00000000-0005-0000-0000-000081080000}"/>
    <cellStyle name="40% - Accent4 9 2 3 2" xfId="32593" xr:uid="{00000000-0005-0000-0000-000082080000}"/>
    <cellStyle name="40% - Accent4 9 2 4" xfId="23690" xr:uid="{00000000-0005-0000-0000-000083080000}"/>
    <cellStyle name="40% - Accent4 9 3" xfId="3581" xr:uid="{00000000-0005-0000-0000-000084080000}"/>
    <cellStyle name="40% - Accent4 9 3 2" xfId="14649" xr:uid="{00000000-0005-0000-0000-000085080000}"/>
    <cellStyle name="40% - Accent4 9 3 2 2" xfId="32595" xr:uid="{00000000-0005-0000-0000-000086080000}"/>
    <cellStyle name="40% - Accent4 9 3 3" xfId="23692" xr:uid="{00000000-0005-0000-0000-000087080000}"/>
    <cellStyle name="40% - Accent4 9 4" xfId="3582" xr:uid="{00000000-0005-0000-0000-000088080000}"/>
    <cellStyle name="40% - Accent4 9 4 2" xfId="14650" xr:uid="{00000000-0005-0000-0000-000089080000}"/>
    <cellStyle name="40% - Accent4 9 4 2 2" xfId="32596" xr:uid="{00000000-0005-0000-0000-00008A080000}"/>
    <cellStyle name="40% - Accent4 9 4 3" xfId="23693" xr:uid="{00000000-0005-0000-0000-00008B080000}"/>
    <cellStyle name="40% - Accent4 9 5" xfId="3583" xr:uid="{00000000-0005-0000-0000-00008C080000}"/>
    <cellStyle name="40% - Accent4 9 5 2" xfId="14651" xr:uid="{00000000-0005-0000-0000-00008D080000}"/>
    <cellStyle name="40% - Accent4 9 5 2 2" xfId="32597" xr:uid="{00000000-0005-0000-0000-00008E080000}"/>
    <cellStyle name="40% - Accent4 9 5 3" xfId="23694" xr:uid="{00000000-0005-0000-0000-00008F080000}"/>
    <cellStyle name="40% - Accent5" xfId="147" builtinId="47" customBuiltin="1"/>
    <cellStyle name="40% - Accent5 10" xfId="3584" xr:uid="{00000000-0005-0000-0000-000091080000}"/>
    <cellStyle name="40% - Accent5 10 2" xfId="3585" xr:uid="{00000000-0005-0000-0000-000092080000}"/>
    <cellStyle name="40% - Accent5 10 2 2" xfId="3586" xr:uid="{00000000-0005-0000-0000-000093080000}"/>
    <cellStyle name="40% - Accent5 10 2 2 2" xfId="14654" xr:uid="{00000000-0005-0000-0000-000094080000}"/>
    <cellStyle name="40% - Accent5 10 2 2 2 2" xfId="32600" xr:uid="{00000000-0005-0000-0000-000095080000}"/>
    <cellStyle name="40% - Accent5 10 2 2 3" xfId="23697" xr:uid="{00000000-0005-0000-0000-000096080000}"/>
    <cellStyle name="40% - Accent5 10 2 3" xfId="14653" xr:uid="{00000000-0005-0000-0000-000097080000}"/>
    <cellStyle name="40% - Accent5 10 2 3 2" xfId="32599" xr:uid="{00000000-0005-0000-0000-000098080000}"/>
    <cellStyle name="40% - Accent5 10 2 4" xfId="23696" xr:uid="{00000000-0005-0000-0000-000099080000}"/>
    <cellStyle name="40% - Accent5 10 3" xfId="3587" xr:uid="{00000000-0005-0000-0000-00009A080000}"/>
    <cellStyle name="40% - Accent5 10 3 2" xfId="14655" xr:uid="{00000000-0005-0000-0000-00009B080000}"/>
    <cellStyle name="40% - Accent5 10 3 2 2" xfId="32601" xr:uid="{00000000-0005-0000-0000-00009C080000}"/>
    <cellStyle name="40% - Accent5 10 3 3" xfId="23698" xr:uid="{00000000-0005-0000-0000-00009D080000}"/>
    <cellStyle name="40% - Accent5 10 4" xfId="3588" xr:uid="{00000000-0005-0000-0000-00009E080000}"/>
    <cellStyle name="40% - Accent5 10 4 2" xfId="14656" xr:uid="{00000000-0005-0000-0000-00009F080000}"/>
    <cellStyle name="40% - Accent5 10 4 2 2" xfId="32602" xr:uid="{00000000-0005-0000-0000-0000A0080000}"/>
    <cellStyle name="40% - Accent5 10 4 3" xfId="23699" xr:uid="{00000000-0005-0000-0000-0000A1080000}"/>
    <cellStyle name="40% - Accent5 10 5" xfId="3589" xr:uid="{00000000-0005-0000-0000-0000A2080000}"/>
    <cellStyle name="40% - Accent5 10 5 2" xfId="14657" xr:uid="{00000000-0005-0000-0000-0000A3080000}"/>
    <cellStyle name="40% - Accent5 10 5 2 2" xfId="32603" xr:uid="{00000000-0005-0000-0000-0000A4080000}"/>
    <cellStyle name="40% - Accent5 10 5 3" xfId="23700" xr:uid="{00000000-0005-0000-0000-0000A5080000}"/>
    <cellStyle name="40% - Accent5 10 6" xfId="14652" xr:uid="{00000000-0005-0000-0000-0000A6080000}"/>
    <cellStyle name="40% - Accent5 10 6 2" xfId="32598" xr:uid="{00000000-0005-0000-0000-0000A7080000}"/>
    <cellStyle name="40% - Accent5 10 7" xfId="23695" xr:uid="{00000000-0005-0000-0000-0000A8080000}"/>
    <cellStyle name="40% - Accent5 11" xfId="3590" xr:uid="{00000000-0005-0000-0000-0000A9080000}"/>
    <cellStyle name="40% - Accent5 11 2" xfId="3591" xr:uid="{00000000-0005-0000-0000-0000AA080000}"/>
    <cellStyle name="40% - Accent5 11 2 2" xfId="3592" xr:uid="{00000000-0005-0000-0000-0000AB080000}"/>
    <cellStyle name="40% - Accent5 11 2 2 2" xfId="14660" xr:uid="{00000000-0005-0000-0000-0000AC080000}"/>
    <cellStyle name="40% - Accent5 11 2 2 2 2" xfId="32606" xr:uid="{00000000-0005-0000-0000-0000AD080000}"/>
    <cellStyle name="40% - Accent5 11 2 2 3" xfId="23703" xr:uid="{00000000-0005-0000-0000-0000AE080000}"/>
    <cellStyle name="40% - Accent5 11 2 3" xfId="14659" xr:uid="{00000000-0005-0000-0000-0000AF080000}"/>
    <cellStyle name="40% - Accent5 11 2 3 2" xfId="32605" xr:uid="{00000000-0005-0000-0000-0000B0080000}"/>
    <cellStyle name="40% - Accent5 11 2 4" xfId="23702" xr:uid="{00000000-0005-0000-0000-0000B1080000}"/>
    <cellStyle name="40% - Accent5 11 3" xfId="3593" xr:uid="{00000000-0005-0000-0000-0000B2080000}"/>
    <cellStyle name="40% - Accent5 11 3 2" xfId="14661" xr:uid="{00000000-0005-0000-0000-0000B3080000}"/>
    <cellStyle name="40% - Accent5 11 3 2 2" xfId="32607" xr:uid="{00000000-0005-0000-0000-0000B4080000}"/>
    <cellStyle name="40% - Accent5 11 3 3" xfId="23704" xr:uid="{00000000-0005-0000-0000-0000B5080000}"/>
    <cellStyle name="40% - Accent5 11 4" xfId="3594" xr:uid="{00000000-0005-0000-0000-0000B6080000}"/>
    <cellStyle name="40% - Accent5 11 4 2" xfId="14662" xr:uid="{00000000-0005-0000-0000-0000B7080000}"/>
    <cellStyle name="40% - Accent5 11 4 2 2" xfId="32608" xr:uid="{00000000-0005-0000-0000-0000B8080000}"/>
    <cellStyle name="40% - Accent5 11 4 3" xfId="23705" xr:uid="{00000000-0005-0000-0000-0000B9080000}"/>
    <cellStyle name="40% - Accent5 11 5" xfId="3595" xr:uid="{00000000-0005-0000-0000-0000BA080000}"/>
    <cellStyle name="40% - Accent5 11 5 2" xfId="14663" xr:uid="{00000000-0005-0000-0000-0000BB080000}"/>
    <cellStyle name="40% - Accent5 11 5 2 2" xfId="32609" xr:uid="{00000000-0005-0000-0000-0000BC080000}"/>
    <cellStyle name="40% - Accent5 11 5 3" xfId="23706" xr:uid="{00000000-0005-0000-0000-0000BD080000}"/>
    <cellStyle name="40% - Accent5 11 6" xfId="14658" xr:uid="{00000000-0005-0000-0000-0000BE080000}"/>
    <cellStyle name="40% - Accent5 11 6 2" xfId="32604" xr:uid="{00000000-0005-0000-0000-0000BF080000}"/>
    <cellStyle name="40% - Accent5 11 7" xfId="23701" xr:uid="{00000000-0005-0000-0000-0000C0080000}"/>
    <cellStyle name="40% - Accent5 12" xfId="3596" xr:uid="{00000000-0005-0000-0000-0000C1080000}"/>
    <cellStyle name="40% - Accent5 12 2" xfId="3597" xr:uid="{00000000-0005-0000-0000-0000C2080000}"/>
    <cellStyle name="40% - Accent5 12 2 2" xfId="14665" xr:uid="{00000000-0005-0000-0000-0000C3080000}"/>
    <cellStyle name="40% - Accent5 12 2 2 2" xfId="32611" xr:uid="{00000000-0005-0000-0000-0000C4080000}"/>
    <cellStyle name="40% - Accent5 12 2 3" xfId="23708" xr:uid="{00000000-0005-0000-0000-0000C5080000}"/>
    <cellStyle name="40% - Accent5 12 3" xfId="3598" xr:uid="{00000000-0005-0000-0000-0000C6080000}"/>
    <cellStyle name="40% - Accent5 12 3 2" xfId="14666" xr:uid="{00000000-0005-0000-0000-0000C7080000}"/>
    <cellStyle name="40% - Accent5 12 3 2 2" xfId="32612" xr:uid="{00000000-0005-0000-0000-0000C8080000}"/>
    <cellStyle name="40% - Accent5 12 3 3" xfId="23709" xr:uid="{00000000-0005-0000-0000-0000C9080000}"/>
    <cellStyle name="40% - Accent5 12 4" xfId="3599" xr:uid="{00000000-0005-0000-0000-0000CA080000}"/>
    <cellStyle name="40% - Accent5 12 4 2" xfId="14667" xr:uid="{00000000-0005-0000-0000-0000CB080000}"/>
    <cellStyle name="40% - Accent5 12 4 2 2" xfId="32613" xr:uid="{00000000-0005-0000-0000-0000CC080000}"/>
    <cellStyle name="40% - Accent5 12 4 3" xfId="23710" xr:uid="{00000000-0005-0000-0000-0000CD080000}"/>
    <cellStyle name="40% - Accent5 12 5" xfId="14664" xr:uid="{00000000-0005-0000-0000-0000CE080000}"/>
    <cellStyle name="40% - Accent5 12 5 2" xfId="32610" xr:uid="{00000000-0005-0000-0000-0000CF080000}"/>
    <cellStyle name="40% - Accent5 12 6" xfId="23707" xr:uid="{00000000-0005-0000-0000-0000D0080000}"/>
    <cellStyle name="40% - Accent5 13" xfId="3600" xr:uid="{00000000-0005-0000-0000-0000D1080000}"/>
    <cellStyle name="40% - Accent5 13 2" xfId="3601" xr:uid="{00000000-0005-0000-0000-0000D2080000}"/>
    <cellStyle name="40% - Accent5 13 2 2" xfId="14669" xr:uid="{00000000-0005-0000-0000-0000D3080000}"/>
    <cellStyle name="40% - Accent5 13 2 2 2" xfId="32615" xr:uid="{00000000-0005-0000-0000-0000D4080000}"/>
    <cellStyle name="40% - Accent5 13 2 3" xfId="23712" xr:uid="{00000000-0005-0000-0000-0000D5080000}"/>
    <cellStyle name="40% - Accent5 13 3" xfId="14668" xr:uid="{00000000-0005-0000-0000-0000D6080000}"/>
    <cellStyle name="40% - Accent5 13 3 2" xfId="32614" xr:uid="{00000000-0005-0000-0000-0000D7080000}"/>
    <cellStyle name="40% - Accent5 13 4" xfId="23711" xr:uid="{00000000-0005-0000-0000-0000D8080000}"/>
    <cellStyle name="40% - Accent5 14" xfId="3602" xr:uid="{00000000-0005-0000-0000-0000D9080000}"/>
    <cellStyle name="40% - Accent5 14 2" xfId="3603" xr:uid="{00000000-0005-0000-0000-0000DA080000}"/>
    <cellStyle name="40% - Accent5 14 2 2" xfId="14671" xr:uid="{00000000-0005-0000-0000-0000DB080000}"/>
    <cellStyle name="40% - Accent5 14 2 2 2" xfId="32617" xr:uid="{00000000-0005-0000-0000-0000DC080000}"/>
    <cellStyle name="40% - Accent5 14 2 3" xfId="23714" xr:uid="{00000000-0005-0000-0000-0000DD080000}"/>
    <cellStyle name="40% - Accent5 14 3" xfId="14670" xr:uid="{00000000-0005-0000-0000-0000DE080000}"/>
    <cellStyle name="40% - Accent5 14 3 2" xfId="32616" xr:uid="{00000000-0005-0000-0000-0000DF080000}"/>
    <cellStyle name="40% - Accent5 14 4" xfId="23713" xr:uid="{00000000-0005-0000-0000-0000E0080000}"/>
    <cellStyle name="40% - Accent5 15" xfId="3604" xr:uid="{00000000-0005-0000-0000-0000E1080000}"/>
    <cellStyle name="40% - Accent5 15 2" xfId="14672" xr:uid="{00000000-0005-0000-0000-0000E2080000}"/>
    <cellStyle name="40% - Accent5 15 2 2" xfId="32618" xr:uid="{00000000-0005-0000-0000-0000E3080000}"/>
    <cellStyle name="40% - Accent5 15 3" xfId="23715" xr:uid="{00000000-0005-0000-0000-0000E4080000}"/>
    <cellStyle name="40% - Accent5 16" xfId="3605" xr:uid="{00000000-0005-0000-0000-0000E5080000}"/>
    <cellStyle name="40% - Accent5 16 2" xfId="14673" xr:uid="{00000000-0005-0000-0000-0000E6080000}"/>
    <cellStyle name="40% - Accent5 16 2 2" xfId="32619" xr:uid="{00000000-0005-0000-0000-0000E7080000}"/>
    <cellStyle name="40% - Accent5 16 3" xfId="23716" xr:uid="{00000000-0005-0000-0000-0000E8080000}"/>
    <cellStyle name="40% - Accent5 17" xfId="3606" xr:uid="{00000000-0005-0000-0000-0000E9080000}"/>
    <cellStyle name="40% - Accent5 17 2" xfId="14674" xr:uid="{00000000-0005-0000-0000-0000EA080000}"/>
    <cellStyle name="40% - Accent5 17 2 2" xfId="32620" xr:uid="{00000000-0005-0000-0000-0000EB080000}"/>
    <cellStyle name="40% - Accent5 17 3" xfId="23717" xr:uid="{00000000-0005-0000-0000-0000EC080000}"/>
    <cellStyle name="40% - Accent5 18" xfId="3607" xr:uid="{00000000-0005-0000-0000-0000ED080000}"/>
    <cellStyle name="40% - Accent5 18 2" xfId="14675" xr:uid="{00000000-0005-0000-0000-0000EE080000}"/>
    <cellStyle name="40% - Accent5 18 2 2" xfId="32621" xr:uid="{00000000-0005-0000-0000-0000EF080000}"/>
    <cellStyle name="40% - Accent5 18 3" xfId="23718" xr:uid="{00000000-0005-0000-0000-0000F0080000}"/>
    <cellStyle name="40% - Accent5 19" xfId="3608" xr:uid="{00000000-0005-0000-0000-0000F1080000}"/>
    <cellStyle name="40% - Accent5 19 2" xfId="14676" xr:uid="{00000000-0005-0000-0000-0000F2080000}"/>
    <cellStyle name="40% - Accent5 19 2 2" xfId="32622" xr:uid="{00000000-0005-0000-0000-0000F3080000}"/>
    <cellStyle name="40% - Accent5 19 3" xfId="23719" xr:uid="{00000000-0005-0000-0000-0000F4080000}"/>
    <cellStyle name="40% - Accent5 2" xfId="148" xr:uid="{00000000-0005-0000-0000-0000F5080000}"/>
    <cellStyle name="40% - Accent5 2 2" xfId="149" xr:uid="{00000000-0005-0000-0000-0000F6080000}"/>
    <cellStyle name="40% - Accent5 2_Links" xfId="150" xr:uid="{00000000-0005-0000-0000-0000F7080000}"/>
    <cellStyle name="40% - Accent5 20" xfId="3609" xr:uid="{00000000-0005-0000-0000-0000F8080000}"/>
    <cellStyle name="40% - Accent5 20 2" xfId="14677" xr:uid="{00000000-0005-0000-0000-0000F9080000}"/>
    <cellStyle name="40% - Accent5 20 2 2" xfId="32623" xr:uid="{00000000-0005-0000-0000-0000FA080000}"/>
    <cellStyle name="40% - Accent5 20 3" xfId="23720" xr:uid="{00000000-0005-0000-0000-0000FB080000}"/>
    <cellStyle name="40% - Accent5 21" xfId="3610" xr:uid="{00000000-0005-0000-0000-0000FC080000}"/>
    <cellStyle name="40% - Accent5 21 2" xfId="14678" xr:uid="{00000000-0005-0000-0000-0000FD080000}"/>
    <cellStyle name="40% - Accent5 21 2 2" xfId="32624" xr:uid="{00000000-0005-0000-0000-0000FE080000}"/>
    <cellStyle name="40% - Accent5 21 3" xfId="23721" xr:uid="{00000000-0005-0000-0000-0000FF080000}"/>
    <cellStyle name="40% - Accent5 22" xfId="3611" xr:uid="{00000000-0005-0000-0000-000000090000}"/>
    <cellStyle name="40% - Accent5 22 2" xfId="14679" xr:uid="{00000000-0005-0000-0000-000001090000}"/>
    <cellStyle name="40% - Accent5 22 2 2" xfId="32625" xr:uid="{00000000-0005-0000-0000-000002090000}"/>
    <cellStyle name="40% - Accent5 22 3" xfId="23722" xr:uid="{00000000-0005-0000-0000-000003090000}"/>
    <cellStyle name="40% - Accent5 3" xfId="151" xr:uid="{00000000-0005-0000-0000-000004090000}"/>
    <cellStyle name="40% - Accent5 3 2" xfId="3612" xr:uid="{00000000-0005-0000-0000-000005090000}"/>
    <cellStyle name="40% - Accent5 3 3" xfId="3613" xr:uid="{00000000-0005-0000-0000-000006090000}"/>
    <cellStyle name="40% - Accent5 3 4" xfId="3614" xr:uid="{00000000-0005-0000-0000-000007090000}"/>
    <cellStyle name="40% - Accent5 3 4 2" xfId="3615" xr:uid="{00000000-0005-0000-0000-000008090000}"/>
    <cellStyle name="40% - Accent5 3 4 2 2" xfId="14681" xr:uid="{00000000-0005-0000-0000-000009090000}"/>
    <cellStyle name="40% - Accent5 3 4 2 2 2" xfId="32627" xr:uid="{00000000-0005-0000-0000-00000A090000}"/>
    <cellStyle name="40% - Accent5 3 4 2 3" xfId="23724" xr:uid="{00000000-0005-0000-0000-00000B090000}"/>
    <cellStyle name="40% - Accent5 3 4 3" xfId="14680" xr:uid="{00000000-0005-0000-0000-00000C090000}"/>
    <cellStyle name="40% - Accent5 3 4 3 2" xfId="32626" xr:uid="{00000000-0005-0000-0000-00000D090000}"/>
    <cellStyle name="40% - Accent5 3 4 4" xfId="23723" xr:uid="{00000000-0005-0000-0000-00000E090000}"/>
    <cellStyle name="40% - Accent5 3 5" xfId="3616" xr:uid="{00000000-0005-0000-0000-00000F090000}"/>
    <cellStyle name="40% - Accent5 3 5 2" xfId="14682" xr:uid="{00000000-0005-0000-0000-000010090000}"/>
    <cellStyle name="40% - Accent5 3 5 2 2" xfId="32628" xr:uid="{00000000-0005-0000-0000-000011090000}"/>
    <cellStyle name="40% - Accent5 3 5 3" xfId="23725" xr:uid="{00000000-0005-0000-0000-000012090000}"/>
    <cellStyle name="40% - Accent5 3 6" xfId="3617" xr:uid="{00000000-0005-0000-0000-000013090000}"/>
    <cellStyle name="40% - Accent5 3 6 2" xfId="14683" xr:uid="{00000000-0005-0000-0000-000014090000}"/>
    <cellStyle name="40% - Accent5 3 6 2 2" xfId="32629" xr:uid="{00000000-0005-0000-0000-000015090000}"/>
    <cellStyle name="40% - Accent5 3 6 3" xfId="23726" xr:uid="{00000000-0005-0000-0000-000016090000}"/>
    <cellStyle name="40% - Accent5 3 7" xfId="3618" xr:uid="{00000000-0005-0000-0000-000017090000}"/>
    <cellStyle name="40% - Accent5 3 7 2" xfId="14684" xr:uid="{00000000-0005-0000-0000-000018090000}"/>
    <cellStyle name="40% - Accent5 3 7 2 2" xfId="32630" xr:uid="{00000000-0005-0000-0000-000019090000}"/>
    <cellStyle name="40% - Accent5 3 7 3" xfId="23727" xr:uid="{00000000-0005-0000-0000-00001A090000}"/>
    <cellStyle name="40% - Accent5 4" xfId="152" xr:uid="{00000000-0005-0000-0000-00001B090000}"/>
    <cellStyle name="40% - Accent5 5" xfId="153" xr:uid="{00000000-0005-0000-0000-00001C090000}"/>
    <cellStyle name="40% - Accent5 5 2" xfId="154" xr:uid="{00000000-0005-0000-0000-00001D090000}"/>
    <cellStyle name="40% - Accent5 5 2 2" xfId="3619" xr:uid="{00000000-0005-0000-0000-00001E090000}"/>
    <cellStyle name="40% - Accent5 5 2 3" xfId="3620" xr:uid="{00000000-0005-0000-0000-00001F090000}"/>
    <cellStyle name="40% - Accent5 5 2 3 2" xfId="3621" xr:uid="{00000000-0005-0000-0000-000020090000}"/>
    <cellStyle name="40% - Accent5 5 2 3 2 2" xfId="14686" xr:uid="{00000000-0005-0000-0000-000021090000}"/>
    <cellStyle name="40% - Accent5 5 2 3 2 2 2" xfId="32632" xr:uid="{00000000-0005-0000-0000-000022090000}"/>
    <cellStyle name="40% - Accent5 5 2 3 2 3" xfId="23729" xr:uid="{00000000-0005-0000-0000-000023090000}"/>
    <cellStyle name="40% - Accent5 5 2 3 3" xfId="14685" xr:uid="{00000000-0005-0000-0000-000024090000}"/>
    <cellStyle name="40% - Accent5 5 2 3 3 2" xfId="32631" xr:uid="{00000000-0005-0000-0000-000025090000}"/>
    <cellStyle name="40% - Accent5 5 2 3 4" xfId="23728" xr:uid="{00000000-0005-0000-0000-000026090000}"/>
    <cellStyle name="40% - Accent5 5 2 4" xfId="3622" xr:uid="{00000000-0005-0000-0000-000027090000}"/>
    <cellStyle name="40% - Accent5 5 2 4 2" xfId="14687" xr:uid="{00000000-0005-0000-0000-000028090000}"/>
    <cellStyle name="40% - Accent5 5 2 4 2 2" xfId="32633" xr:uid="{00000000-0005-0000-0000-000029090000}"/>
    <cellStyle name="40% - Accent5 5 2 4 3" xfId="23730" xr:uid="{00000000-0005-0000-0000-00002A090000}"/>
    <cellStyle name="40% - Accent5 5 2 5" xfId="3623" xr:uid="{00000000-0005-0000-0000-00002B090000}"/>
    <cellStyle name="40% - Accent5 5 2 5 2" xfId="14688" xr:uid="{00000000-0005-0000-0000-00002C090000}"/>
    <cellStyle name="40% - Accent5 5 2 5 2 2" xfId="32634" xr:uid="{00000000-0005-0000-0000-00002D090000}"/>
    <cellStyle name="40% - Accent5 5 2 5 3" xfId="23731" xr:uid="{00000000-0005-0000-0000-00002E090000}"/>
    <cellStyle name="40% - Accent5 5 2 6" xfId="3624" xr:uid="{00000000-0005-0000-0000-00002F090000}"/>
    <cellStyle name="40% - Accent5 5 2 6 2" xfId="14689" xr:uid="{00000000-0005-0000-0000-000030090000}"/>
    <cellStyle name="40% - Accent5 5 2 6 2 2" xfId="32635" xr:uid="{00000000-0005-0000-0000-000031090000}"/>
    <cellStyle name="40% - Accent5 5 2 6 3" xfId="23732" xr:uid="{00000000-0005-0000-0000-000032090000}"/>
    <cellStyle name="40% - Accent5 5 3" xfId="155" xr:uid="{00000000-0005-0000-0000-000033090000}"/>
    <cellStyle name="40% - Accent5 5 4" xfId="156" xr:uid="{00000000-0005-0000-0000-000034090000}"/>
    <cellStyle name="40% - Accent5 5 4 2" xfId="3625" xr:uid="{00000000-0005-0000-0000-000035090000}"/>
    <cellStyle name="40% - Accent5 5 4 3" xfId="3626" xr:uid="{00000000-0005-0000-0000-000036090000}"/>
    <cellStyle name="40% - Accent5 5 4 3 2" xfId="3627" xr:uid="{00000000-0005-0000-0000-000037090000}"/>
    <cellStyle name="40% - Accent5 5 4 3 2 2" xfId="14691" xr:uid="{00000000-0005-0000-0000-000038090000}"/>
    <cellStyle name="40% - Accent5 5 4 3 2 2 2" xfId="32637" xr:uid="{00000000-0005-0000-0000-000039090000}"/>
    <cellStyle name="40% - Accent5 5 4 3 2 3" xfId="23734" xr:uid="{00000000-0005-0000-0000-00003A090000}"/>
    <cellStyle name="40% - Accent5 5 4 3 3" xfId="14690" xr:uid="{00000000-0005-0000-0000-00003B090000}"/>
    <cellStyle name="40% - Accent5 5 4 3 3 2" xfId="32636" xr:uid="{00000000-0005-0000-0000-00003C090000}"/>
    <cellStyle name="40% - Accent5 5 4 3 4" xfId="23733" xr:uid="{00000000-0005-0000-0000-00003D090000}"/>
    <cellStyle name="40% - Accent5 5 4 4" xfId="3628" xr:uid="{00000000-0005-0000-0000-00003E090000}"/>
    <cellStyle name="40% - Accent5 5 4 4 2" xfId="14692" xr:uid="{00000000-0005-0000-0000-00003F090000}"/>
    <cellStyle name="40% - Accent5 5 4 4 2 2" xfId="32638" xr:uid="{00000000-0005-0000-0000-000040090000}"/>
    <cellStyle name="40% - Accent5 5 4 4 3" xfId="23735" xr:uid="{00000000-0005-0000-0000-000041090000}"/>
    <cellStyle name="40% - Accent5 5 4 5" xfId="3629" xr:uid="{00000000-0005-0000-0000-000042090000}"/>
    <cellStyle name="40% - Accent5 5 4 5 2" xfId="14693" xr:uid="{00000000-0005-0000-0000-000043090000}"/>
    <cellStyle name="40% - Accent5 5 4 5 2 2" xfId="32639" xr:uid="{00000000-0005-0000-0000-000044090000}"/>
    <cellStyle name="40% - Accent5 5 4 5 3" xfId="23736" xr:uid="{00000000-0005-0000-0000-000045090000}"/>
    <cellStyle name="40% - Accent5 5 4 6" xfId="3630" xr:uid="{00000000-0005-0000-0000-000046090000}"/>
    <cellStyle name="40% - Accent5 5 4 6 2" xfId="14694" xr:uid="{00000000-0005-0000-0000-000047090000}"/>
    <cellStyle name="40% - Accent5 5 4 6 2 2" xfId="32640" xr:uid="{00000000-0005-0000-0000-000048090000}"/>
    <cellStyle name="40% - Accent5 5 4 6 3" xfId="23737" xr:uid="{00000000-0005-0000-0000-000049090000}"/>
    <cellStyle name="40% - Accent5 6" xfId="157" xr:uid="{00000000-0005-0000-0000-00004A090000}"/>
    <cellStyle name="40% - Accent5 7" xfId="158" xr:uid="{00000000-0005-0000-0000-00004B090000}"/>
    <cellStyle name="40% - Accent5 8" xfId="2983" xr:uid="{00000000-0005-0000-0000-00004C090000}"/>
    <cellStyle name="40% - Accent5 9" xfId="2999" xr:uid="{00000000-0005-0000-0000-00004D090000}"/>
    <cellStyle name="40% - Accent5 9 2" xfId="3631" xr:uid="{00000000-0005-0000-0000-00004E090000}"/>
    <cellStyle name="40% - Accent5 9 2 2" xfId="3632" xr:uid="{00000000-0005-0000-0000-00004F090000}"/>
    <cellStyle name="40% - Accent5 9 2 2 2" xfId="14696" xr:uid="{00000000-0005-0000-0000-000050090000}"/>
    <cellStyle name="40% - Accent5 9 2 2 2 2" xfId="32642" xr:uid="{00000000-0005-0000-0000-000051090000}"/>
    <cellStyle name="40% - Accent5 9 2 2 3" xfId="23739" xr:uid="{00000000-0005-0000-0000-000052090000}"/>
    <cellStyle name="40% - Accent5 9 2 3" xfId="14695" xr:uid="{00000000-0005-0000-0000-000053090000}"/>
    <cellStyle name="40% - Accent5 9 2 3 2" xfId="32641" xr:uid="{00000000-0005-0000-0000-000054090000}"/>
    <cellStyle name="40% - Accent5 9 2 4" xfId="23738" xr:uid="{00000000-0005-0000-0000-000055090000}"/>
    <cellStyle name="40% - Accent5 9 3" xfId="3633" xr:uid="{00000000-0005-0000-0000-000056090000}"/>
    <cellStyle name="40% - Accent5 9 3 2" xfId="14697" xr:uid="{00000000-0005-0000-0000-000057090000}"/>
    <cellStyle name="40% - Accent5 9 3 2 2" xfId="32643" xr:uid="{00000000-0005-0000-0000-000058090000}"/>
    <cellStyle name="40% - Accent5 9 3 3" xfId="23740" xr:uid="{00000000-0005-0000-0000-000059090000}"/>
    <cellStyle name="40% - Accent5 9 4" xfId="3634" xr:uid="{00000000-0005-0000-0000-00005A090000}"/>
    <cellStyle name="40% - Accent5 9 4 2" xfId="14698" xr:uid="{00000000-0005-0000-0000-00005B090000}"/>
    <cellStyle name="40% - Accent5 9 4 2 2" xfId="32644" xr:uid="{00000000-0005-0000-0000-00005C090000}"/>
    <cellStyle name="40% - Accent5 9 4 3" xfId="23741" xr:uid="{00000000-0005-0000-0000-00005D090000}"/>
    <cellStyle name="40% - Accent5 9 5" xfId="3635" xr:uid="{00000000-0005-0000-0000-00005E090000}"/>
    <cellStyle name="40% - Accent5 9 5 2" xfId="14699" xr:uid="{00000000-0005-0000-0000-00005F090000}"/>
    <cellStyle name="40% - Accent5 9 5 2 2" xfId="32645" xr:uid="{00000000-0005-0000-0000-000060090000}"/>
    <cellStyle name="40% - Accent5 9 5 3" xfId="23742" xr:uid="{00000000-0005-0000-0000-000061090000}"/>
    <cellStyle name="40% - Accent6" xfId="159" builtinId="51" customBuiltin="1"/>
    <cellStyle name="40% - Accent6 10" xfId="3636" xr:uid="{00000000-0005-0000-0000-000063090000}"/>
    <cellStyle name="40% - Accent6 10 2" xfId="3637" xr:uid="{00000000-0005-0000-0000-000064090000}"/>
    <cellStyle name="40% - Accent6 10 2 2" xfId="3638" xr:uid="{00000000-0005-0000-0000-000065090000}"/>
    <cellStyle name="40% - Accent6 10 2 2 2" xfId="14702" xr:uid="{00000000-0005-0000-0000-000066090000}"/>
    <cellStyle name="40% - Accent6 10 2 2 2 2" xfId="32648" xr:uid="{00000000-0005-0000-0000-000067090000}"/>
    <cellStyle name="40% - Accent6 10 2 2 3" xfId="23745" xr:uid="{00000000-0005-0000-0000-000068090000}"/>
    <cellStyle name="40% - Accent6 10 2 3" xfId="14701" xr:uid="{00000000-0005-0000-0000-000069090000}"/>
    <cellStyle name="40% - Accent6 10 2 3 2" xfId="32647" xr:uid="{00000000-0005-0000-0000-00006A090000}"/>
    <cellStyle name="40% - Accent6 10 2 4" xfId="23744" xr:uid="{00000000-0005-0000-0000-00006B090000}"/>
    <cellStyle name="40% - Accent6 10 3" xfId="3639" xr:uid="{00000000-0005-0000-0000-00006C090000}"/>
    <cellStyle name="40% - Accent6 10 3 2" xfId="14703" xr:uid="{00000000-0005-0000-0000-00006D090000}"/>
    <cellStyle name="40% - Accent6 10 3 2 2" xfId="32649" xr:uid="{00000000-0005-0000-0000-00006E090000}"/>
    <cellStyle name="40% - Accent6 10 3 3" xfId="23746" xr:uid="{00000000-0005-0000-0000-00006F090000}"/>
    <cellStyle name="40% - Accent6 10 4" xfId="3640" xr:uid="{00000000-0005-0000-0000-000070090000}"/>
    <cellStyle name="40% - Accent6 10 4 2" xfId="14704" xr:uid="{00000000-0005-0000-0000-000071090000}"/>
    <cellStyle name="40% - Accent6 10 4 2 2" xfId="32650" xr:uid="{00000000-0005-0000-0000-000072090000}"/>
    <cellStyle name="40% - Accent6 10 4 3" xfId="23747" xr:uid="{00000000-0005-0000-0000-000073090000}"/>
    <cellStyle name="40% - Accent6 10 5" xfId="3641" xr:uid="{00000000-0005-0000-0000-000074090000}"/>
    <cellStyle name="40% - Accent6 10 5 2" xfId="14705" xr:uid="{00000000-0005-0000-0000-000075090000}"/>
    <cellStyle name="40% - Accent6 10 5 2 2" xfId="32651" xr:uid="{00000000-0005-0000-0000-000076090000}"/>
    <cellStyle name="40% - Accent6 10 5 3" xfId="23748" xr:uid="{00000000-0005-0000-0000-000077090000}"/>
    <cellStyle name="40% - Accent6 10 6" xfId="14700" xr:uid="{00000000-0005-0000-0000-000078090000}"/>
    <cellStyle name="40% - Accent6 10 6 2" xfId="32646" xr:uid="{00000000-0005-0000-0000-000079090000}"/>
    <cellStyle name="40% - Accent6 10 7" xfId="23743" xr:uid="{00000000-0005-0000-0000-00007A090000}"/>
    <cellStyle name="40% - Accent6 11" xfId="3642" xr:uid="{00000000-0005-0000-0000-00007B090000}"/>
    <cellStyle name="40% - Accent6 11 2" xfId="3643" xr:uid="{00000000-0005-0000-0000-00007C090000}"/>
    <cellStyle name="40% - Accent6 11 2 2" xfId="3644" xr:uid="{00000000-0005-0000-0000-00007D090000}"/>
    <cellStyle name="40% - Accent6 11 2 2 2" xfId="14708" xr:uid="{00000000-0005-0000-0000-00007E090000}"/>
    <cellStyle name="40% - Accent6 11 2 2 2 2" xfId="32654" xr:uid="{00000000-0005-0000-0000-00007F090000}"/>
    <cellStyle name="40% - Accent6 11 2 2 3" xfId="23751" xr:uid="{00000000-0005-0000-0000-000080090000}"/>
    <cellStyle name="40% - Accent6 11 2 3" xfId="14707" xr:uid="{00000000-0005-0000-0000-000081090000}"/>
    <cellStyle name="40% - Accent6 11 2 3 2" xfId="32653" xr:uid="{00000000-0005-0000-0000-000082090000}"/>
    <cellStyle name="40% - Accent6 11 2 4" xfId="23750" xr:uid="{00000000-0005-0000-0000-000083090000}"/>
    <cellStyle name="40% - Accent6 11 3" xfId="3645" xr:uid="{00000000-0005-0000-0000-000084090000}"/>
    <cellStyle name="40% - Accent6 11 3 2" xfId="14709" xr:uid="{00000000-0005-0000-0000-000085090000}"/>
    <cellStyle name="40% - Accent6 11 3 2 2" xfId="32655" xr:uid="{00000000-0005-0000-0000-000086090000}"/>
    <cellStyle name="40% - Accent6 11 3 3" xfId="23752" xr:uid="{00000000-0005-0000-0000-000087090000}"/>
    <cellStyle name="40% - Accent6 11 4" xfId="3646" xr:uid="{00000000-0005-0000-0000-000088090000}"/>
    <cellStyle name="40% - Accent6 11 4 2" xfId="14710" xr:uid="{00000000-0005-0000-0000-000089090000}"/>
    <cellStyle name="40% - Accent6 11 4 2 2" xfId="32656" xr:uid="{00000000-0005-0000-0000-00008A090000}"/>
    <cellStyle name="40% - Accent6 11 4 3" xfId="23753" xr:uid="{00000000-0005-0000-0000-00008B090000}"/>
    <cellStyle name="40% - Accent6 11 5" xfId="3647" xr:uid="{00000000-0005-0000-0000-00008C090000}"/>
    <cellStyle name="40% - Accent6 11 5 2" xfId="14711" xr:uid="{00000000-0005-0000-0000-00008D090000}"/>
    <cellStyle name="40% - Accent6 11 5 2 2" xfId="32657" xr:uid="{00000000-0005-0000-0000-00008E090000}"/>
    <cellStyle name="40% - Accent6 11 5 3" xfId="23754" xr:uid="{00000000-0005-0000-0000-00008F090000}"/>
    <cellStyle name="40% - Accent6 11 6" xfId="14706" xr:uid="{00000000-0005-0000-0000-000090090000}"/>
    <cellStyle name="40% - Accent6 11 6 2" xfId="32652" xr:uid="{00000000-0005-0000-0000-000091090000}"/>
    <cellStyle name="40% - Accent6 11 7" xfId="23749" xr:uid="{00000000-0005-0000-0000-000092090000}"/>
    <cellStyle name="40% - Accent6 12" xfId="3648" xr:uid="{00000000-0005-0000-0000-000093090000}"/>
    <cellStyle name="40% - Accent6 12 2" xfId="3649" xr:uid="{00000000-0005-0000-0000-000094090000}"/>
    <cellStyle name="40% - Accent6 12 2 2" xfId="14713" xr:uid="{00000000-0005-0000-0000-000095090000}"/>
    <cellStyle name="40% - Accent6 12 2 2 2" xfId="32659" xr:uid="{00000000-0005-0000-0000-000096090000}"/>
    <cellStyle name="40% - Accent6 12 2 3" xfId="23756" xr:uid="{00000000-0005-0000-0000-000097090000}"/>
    <cellStyle name="40% - Accent6 12 3" xfId="3650" xr:uid="{00000000-0005-0000-0000-000098090000}"/>
    <cellStyle name="40% - Accent6 12 3 2" xfId="14714" xr:uid="{00000000-0005-0000-0000-000099090000}"/>
    <cellStyle name="40% - Accent6 12 3 2 2" xfId="32660" xr:uid="{00000000-0005-0000-0000-00009A090000}"/>
    <cellStyle name="40% - Accent6 12 3 3" xfId="23757" xr:uid="{00000000-0005-0000-0000-00009B090000}"/>
    <cellStyle name="40% - Accent6 12 4" xfId="3651" xr:uid="{00000000-0005-0000-0000-00009C090000}"/>
    <cellStyle name="40% - Accent6 12 4 2" xfId="14715" xr:uid="{00000000-0005-0000-0000-00009D090000}"/>
    <cellStyle name="40% - Accent6 12 4 2 2" xfId="32661" xr:uid="{00000000-0005-0000-0000-00009E090000}"/>
    <cellStyle name="40% - Accent6 12 4 3" xfId="23758" xr:uid="{00000000-0005-0000-0000-00009F090000}"/>
    <cellStyle name="40% - Accent6 12 5" xfId="14712" xr:uid="{00000000-0005-0000-0000-0000A0090000}"/>
    <cellStyle name="40% - Accent6 12 5 2" xfId="32658" xr:uid="{00000000-0005-0000-0000-0000A1090000}"/>
    <cellStyle name="40% - Accent6 12 6" xfId="23755" xr:uid="{00000000-0005-0000-0000-0000A2090000}"/>
    <cellStyle name="40% - Accent6 13" xfId="3652" xr:uid="{00000000-0005-0000-0000-0000A3090000}"/>
    <cellStyle name="40% - Accent6 13 2" xfId="3653" xr:uid="{00000000-0005-0000-0000-0000A4090000}"/>
    <cellStyle name="40% - Accent6 13 2 2" xfId="14717" xr:uid="{00000000-0005-0000-0000-0000A5090000}"/>
    <cellStyle name="40% - Accent6 13 2 2 2" xfId="32663" xr:uid="{00000000-0005-0000-0000-0000A6090000}"/>
    <cellStyle name="40% - Accent6 13 2 3" xfId="23760" xr:uid="{00000000-0005-0000-0000-0000A7090000}"/>
    <cellStyle name="40% - Accent6 13 3" xfId="14716" xr:uid="{00000000-0005-0000-0000-0000A8090000}"/>
    <cellStyle name="40% - Accent6 13 3 2" xfId="32662" xr:uid="{00000000-0005-0000-0000-0000A9090000}"/>
    <cellStyle name="40% - Accent6 13 4" xfId="23759" xr:uid="{00000000-0005-0000-0000-0000AA090000}"/>
    <cellStyle name="40% - Accent6 14" xfId="3654" xr:uid="{00000000-0005-0000-0000-0000AB090000}"/>
    <cellStyle name="40% - Accent6 14 2" xfId="3655" xr:uid="{00000000-0005-0000-0000-0000AC090000}"/>
    <cellStyle name="40% - Accent6 14 2 2" xfId="14719" xr:uid="{00000000-0005-0000-0000-0000AD090000}"/>
    <cellStyle name="40% - Accent6 14 2 2 2" xfId="32665" xr:uid="{00000000-0005-0000-0000-0000AE090000}"/>
    <cellStyle name="40% - Accent6 14 2 3" xfId="23762" xr:uid="{00000000-0005-0000-0000-0000AF090000}"/>
    <cellStyle name="40% - Accent6 14 3" xfId="14718" xr:uid="{00000000-0005-0000-0000-0000B0090000}"/>
    <cellStyle name="40% - Accent6 14 3 2" xfId="32664" xr:uid="{00000000-0005-0000-0000-0000B1090000}"/>
    <cellStyle name="40% - Accent6 14 4" xfId="23761" xr:uid="{00000000-0005-0000-0000-0000B2090000}"/>
    <cellStyle name="40% - Accent6 15" xfId="3656" xr:uid="{00000000-0005-0000-0000-0000B3090000}"/>
    <cellStyle name="40% - Accent6 15 2" xfId="14720" xr:uid="{00000000-0005-0000-0000-0000B4090000}"/>
    <cellStyle name="40% - Accent6 15 2 2" xfId="32666" xr:uid="{00000000-0005-0000-0000-0000B5090000}"/>
    <cellStyle name="40% - Accent6 15 3" xfId="23763" xr:uid="{00000000-0005-0000-0000-0000B6090000}"/>
    <cellStyle name="40% - Accent6 16" xfId="3657" xr:uid="{00000000-0005-0000-0000-0000B7090000}"/>
    <cellStyle name="40% - Accent6 16 2" xfId="14721" xr:uid="{00000000-0005-0000-0000-0000B8090000}"/>
    <cellStyle name="40% - Accent6 16 2 2" xfId="32667" xr:uid="{00000000-0005-0000-0000-0000B9090000}"/>
    <cellStyle name="40% - Accent6 16 3" xfId="23764" xr:uid="{00000000-0005-0000-0000-0000BA090000}"/>
    <cellStyle name="40% - Accent6 17" xfId="3658" xr:uid="{00000000-0005-0000-0000-0000BB090000}"/>
    <cellStyle name="40% - Accent6 17 2" xfId="14722" xr:uid="{00000000-0005-0000-0000-0000BC090000}"/>
    <cellStyle name="40% - Accent6 17 2 2" xfId="32668" xr:uid="{00000000-0005-0000-0000-0000BD090000}"/>
    <cellStyle name="40% - Accent6 17 3" xfId="23765" xr:uid="{00000000-0005-0000-0000-0000BE090000}"/>
    <cellStyle name="40% - Accent6 18" xfId="3659" xr:uid="{00000000-0005-0000-0000-0000BF090000}"/>
    <cellStyle name="40% - Accent6 18 2" xfId="14723" xr:uid="{00000000-0005-0000-0000-0000C0090000}"/>
    <cellStyle name="40% - Accent6 18 2 2" xfId="32669" xr:uid="{00000000-0005-0000-0000-0000C1090000}"/>
    <cellStyle name="40% - Accent6 18 3" xfId="23766" xr:uid="{00000000-0005-0000-0000-0000C2090000}"/>
    <cellStyle name="40% - Accent6 19" xfId="3660" xr:uid="{00000000-0005-0000-0000-0000C3090000}"/>
    <cellStyle name="40% - Accent6 19 2" xfId="14724" xr:uid="{00000000-0005-0000-0000-0000C4090000}"/>
    <cellStyle name="40% - Accent6 19 2 2" xfId="32670" xr:uid="{00000000-0005-0000-0000-0000C5090000}"/>
    <cellStyle name="40% - Accent6 19 3" xfId="23767" xr:uid="{00000000-0005-0000-0000-0000C6090000}"/>
    <cellStyle name="40% - Accent6 2" xfId="160" xr:uid="{00000000-0005-0000-0000-0000C7090000}"/>
    <cellStyle name="40% - Accent6 2 2" xfId="161" xr:uid="{00000000-0005-0000-0000-0000C8090000}"/>
    <cellStyle name="40% - Accent6 2_Links" xfId="162" xr:uid="{00000000-0005-0000-0000-0000C9090000}"/>
    <cellStyle name="40% - Accent6 20" xfId="3661" xr:uid="{00000000-0005-0000-0000-0000CA090000}"/>
    <cellStyle name="40% - Accent6 20 2" xfId="14725" xr:uid="{00000000-0005-0000-0000-0000CB090000}"/>
    <cellStyle name="40% - Accent6 20 2 2" xfId="32671" xr:uid="{00000000-0005-0000-0000-0000CC090000}"/>
    <cellStyle name="40% - Accent6 20 3" xfId="23768" xr:uid="{00000000-0005-0000-0000-0000CD090000}"/>
    <cellStyle name="40% - Accent6 21" xfId="3662" xr:uid="{00000000-0005-0000-0000-0000CE090000}"/>
    <cellStyle name="40% - Accent6 21 2" xfId="14726" xr:uid="{00000000-0005-0000-0000-0000CF090000}"/>
    <cellStyle name="40% - Accent6 21 2 2" xfId="32672" xr:uid="{00000000-0005-0000-0000-0000D0090000}"/>
    <cellStyle name="40% - Accent6 21 3" xfId="23769" xr:uid="{00000000-0005-0000-0000-0000D1090000}"/>
    <cellStyle name="40% - Accent6 22" xfId="3663" xr:uid="{00000000-0005-0000-0000-0000D2090000}"/>
    <cellStyle name="40% - Accent6 22 2" xfId="14727" xr:uid="{00000000-0005-0000-0000-0000D3090000}"/>
    <cellStyle name="40% - Accent6 22 2 2" xfId="32673" xr:uid="{00000000-0005-0000-0000-0000D4090000}"/>
    <cellStyle name="40% - Accent6 22 3" xfId="23770" xr:uid="{00000000-0005-0000-0000-0000D5090000}"/>
    <cellStyle name="40% - Accent6 3" xfId="163" xr:uid="{00000000-0005-0000-0000-0000D6090000}"/>
    <cellStyle name="40% - Accent6 3 2" xfId="164" xr:uid="{00000000-0005-0000-0000-0000D7090000}"/>
    <cellStyle name="40% - Accent6 3 3" xfId="165" xr:uid="{00000000-0005-0000-0000-0000D8090000}"/>
    <cellStyle name="40% - Accent6 3 4" xfId="3664" xr:uid="{00000000-0005-0000-0000-0000D9090000}"/>
    <cellStyle name="40% - Accent6 3 4 2" xfId="3665" xr:uid="{00000000-0005-0000-0000-0000DA090000}"/>
    <cellStyle name="40% - Accent6 3 4 2 2" xfId="14729" xr:uid="{00000000-0005-0000-0000-0000DB090000}"/>
    <cellStyle name="40% - Accent6 3 4 2 2 2" xfId="32675" xr:uid="{00000000-0005-0000-0000-0000DC090000}"/>
    <cellStyle name="40% - Accent6 3 4 2 3" xfId="23772" xr:uid="{00000000-0005-0000-0000-0000DD090000}"/>
    <cellStyle name="40% - Accent6 3 4 3" xfId="14728" xr:uid="{00000000-0005-0000-0000-0000DE090000}"/>
    <cellStyle name="40% - Accent6 3 4 3 2" xfId="32674" xr:uid="{00000000-0005-0000-0000-0000DF090000}"/>
    <cellStyle name="40% - Accent6 3 4 4" xfId="23771" xr:uid="{00000000-0005-0000-0000-0000E0090000}"/>
    <cellStyle name="40% - Accent6 3 5" xfId="3666" xr:uid="{00000000-0005-0000-0000-0000E1090000}"/>
    <cellStyle name="40% - Accent6 3 5 2" xfId="14730" xr:uid="{00000000-0005-0000-0000-0000E2090000}"/>
    <cellStyle name="40% - Accent6 3 5 2 2" xfId="32676" xr:uid="{00000000-0005-0000-0000-0000E3090000}"/>
    <cellStyle name="40% - Accent6 3 5 3" xfId="23773" xr:uid="{00000000-0005-0000-0000-0000E4090000}"/>
    <cellStyle name="40% - Accent6 3 6" xfId="3667" xr:uid="{00000000-0005-0000-0000-0000E5090000}"/>
    <cellStyle name="40% - Accent6 3 6 2" xfId="14731" xr:uid="{00000000-0005-0000-0000-0000E6090000}"/>
    <cellStyle name="40% - Accent6 3 6 2 2" xfId="32677" xr:uid="{00000000-0005-0000-0000-0000E7090000}"/>
    <cellStyle name="40% - Accent6 3 6 3" xfId="23774" xr:uid="{00000000-0005-0000-0000-0000E8090000}"/>
    <cellStyle name="40% - Accent6 3 7" xfId="3668" xr:uid="{00000000-0005-0000-0000-0000E9090000}"/>
    <cellStyle name="40% - Accent6 3 7 2" xfId="14732" xr:uid="{00000000-0005-0000-0000-0000EA090000}"/>
    <cellStyle name="40% - Accent6 3 7 2 2" xfId="32678" xr:uid="{00000000-0005-0000-0000-0000EB090000}"/>
    <cellStyle name="40% - Accent6 3 7 3" xfId="23775" xr:uid="{00000000-0005-0000-0000-0000EC090000}"/>
    <cellStyle name="40% - Accent6 3_m7500 Retail Budget 2012r PMd_Issued 2-3-12" xfId="166" xr:uid="{00000000-0005-0000-0000-0000ED090000}"/>
    <cellStyle name="40% - Accent6 4" xfId="167" xr:uid="{00000000-0005-0000-0000-0000EE090000}"/>
    <cellStyle name="40% - Accent6 5" xfId="168" xr:uid="{00000000-0005-0000-0000-0000EF090000}"/>
    <cellStyle name="40% - Accent6 5 2" xfId="169" xr:uid="{00000000-0005-0000-0000-0000F0090000}"/>
    <cellStyle name="40% - Accent6 5 2 2" xfId="3669" xr:uid="{00000000-0005-0000-0000-0000F1090000}"/>
    <cellStyle name="40% - Accent6 5 2 3" xfId="3670" xr:uid="{00000000-0005-0000-0000-0000F2090000}"/>
    <cellStyle name="40% - Accent6 5 2 3 2" xfId="3671" xr:uid="{00000000-0005-0000-0000-0000F3090000}"/>
    <cellStyle name="40% - Accent6 5 2 3 2 2" xfId="14734" xr:uid="{00000000-0005-0000-0000-0000F4090000}"/>
    <cellStyle name="40% - Accent6 5 2 3 2 2 2" xfId="32680" xr:uid="{00000000-0005-0000-0000-0000F5090000}"/>
    <cellStyle name="40% - Accent6 5 2 3 2 3" xfId="23777" xr:uid="{00000000-0005-0000-0000-0000F6090000}"/>
    <cellStyle name="40% - Accent6 5 2 3 3" xfId="14733" xr:uid="{00000000-0005-0000-0000-0000F7090000}"/>
    <cellStyle name="40% - Accent6 5 2 3 3 2" xfId="32679" xr:uid="{00000000-0005-0000-0000-0000F8090000}"/>
    <cellStyle name="40% - Accent6 5 2 3 4" xfId="23776" xr:uid="{00000000-0005-0000-0000-0000F9090000}"/>
    <cellStyle name="40% - Accent6 5 2 4" xfId="3672" xr:uid="{00000000-0005-0000-0000-0000FA090000}"/>
    <cellStyle name="40% - Accent6 5 2 4 2" xfId="14735" xr:uid="{00000000-0005-0000-0000-0000FB090000}"/>
    <cellStyle name="40% - Accent6 5 2 4 2 2" xfId="32681" xr:uid="{00000000-0005-0000-0000-0000FC090000}"/>
    <cellStyle name="40% - Accent6 5 2 4 3" xfId="23778" xr:uid="{00000000-0005-0000-0000-0000FD090000}"/>
    <cellStyle name="40% - Accent6 5 2 5" xfId="3673" xr:uid="{00000000-0005-0000-0000-0000FE090000}"/>
    <cellStyle name="40% - Accent6 5 2 5 2" xfId="14736" xr:uid="{00000000-0005-0000-0000-0000FF090000}"/>
    <cellStyle name="40% - Accent6 5 2 5 2 2" xfId="32682" xr:uid="{00000000-0005-0000-0000-0000000A0000}"/>
    <cellStyle name="40% - Accent6 5 2 5 3" xfId="23779" xr:uid="{00000000-0005-0000-0000-0000010A0000}"/>
    <cellStyle name="40% - Accent6 5 2 6" xfId="3674" xr:uid="{00000000-0005-0000-0000-0000020A0000}"/>
    <cellStyle name="40% - Accent6 5 2 6 2" xfId="14737" xr:uid="{00000000-0005-0000-0000-0000030A0000}"/>
    <cellStyle name="40% - Accent6 5 2 6 2 2" xfId="32683" xr:uid="{00000000-0005-0000-0000-0000040A0000}"/>
    <cellStyle name="40% - Accent6 5 2 6 3" xfId="23780" xr:uid="{00000000-0005-0000-0000-0000050A0000}"/>
    <cellStyle name="40% - Accent6 5 3" xfId="170" xr:uid="{00000000-0005-0000-0000-0000060A0000}"/>
    <cellStyle name="40% - Accent6 5 4" xfId="171" xr:uid="{00000000-0005-0000-0000-0000070A0000}"/>
    <cellStyle name="40% - Accent6 5 4 2" xfId="3675" xr:uid="{00000000-0005-0000-0000-0000080A0000}"/>
    <cellStyle name="40% - Accent6 5 4 3" xfId="3676" xr:uid="{00000000-0005-0000-0000-0000090A0000}"/>
    <cellStyle name="40% - Accent6 5 4 3 2" xfId="3677" xr:uid="{00000000-0005-0000-0000-00000A0A0000}"/>
    <cellStyle name="40% - Accent6 5 4 3 2 2" xfId="14739" xr:uid="{00000000-0005-0000-0000-00000B0A0000}"/>
    <cellStyle name="40% - Accent6 5 4 3 2 2 2" xfId="32685" xr:uid="{00000000-0005-0000-0000-00000C0A0000}"/>
    <cellStyle name="40% - Accent6 5 4 3 2 3" xfId="23782" xr:uid="{00000000-0005-0000-0000-00000D0A0000}"/>
    <cellStyle name="40% - Accent6 5 4 3 3" xfId="14738" xr:uid="{00000000-0005-0000-0000-00000E0A0000}"/>
    <cellStyle name="40% - Accent6 5 4 3 3 2" xfId="32684" xr:uid="{00000000-0005-0000-0000-00000F0A0000}"/>
    <cellStyle name="40% - Accent6 5 4 3 4" xfId="23781" xr:uid="{00000000-0005-0000-0000-0000100A0000}"/>
    <cellStyle name="40% - Accent6 5 4 4" xfId="3678" xr:uid="{00000000-0005-0000-0000-0000110A0000}"/>
    <cellStyle name="40% - Accent6 5 4 4 2" xfId="14740" xr:uid="{00000000-0005-0000-0000-0000120A0000}"/>
    <cellStyle name="40% - Accent6 5 4 4 2 2" xfId="32686" xr:uid="{00000000-0005-0000-0000-0000130A0000}"/>
    <cellStyle name="40% - Accent6 5 4 4 3" xfId="23783" xr:uid="{00000000-0005-0000-0000-0000140A0000}"/>
    <cellStyle name="40% - Accent6 5 4 5" xfId="3679" xr:uid="{00000000-0005-0000-0000-0000150A0000}"/>
    <cellStyle name="40% - Accent6 5 4 5 2" xfId="14741" xr:uid="{00000000-0005-0000-0000-0000160A0000}"/>
    <cellStyle name="40% - Accent6 5 4 5 2 2" xfId="32687" xr:uid="{00000000-0005-0000-0000-0000170A0000}"/>
    <cellStyle name="40% - Accent6 5 4 5 3" xfId="23784" xr:uid="{00000000-0005-0000-0000-0000180A0000}"/>
    <cellStyle name="40% - Accent6 5 4 6" xfId="3680" xr:uid="{00000000-0005-0000-0000-0000190A0000}"/>
    <cellStyle name="40% - Accent6 5 4 6 2" xfId="14742" xr:uid="{00000000-0005-0000-0000-00001A0A0000}"/>
    <cellStyle name="40% - Accent6 5 4 6 2 2" xfId="32688" xr:uid="{00000000-0005-0000-0000-00001B0A0000}"/>
    <cellStyle name="40% - Accent6 5 4 6 3" xfId="23785" xr:uid="{00000000-0005-0000-0000-00001C0A0000}"/>
    <cellStyle name="40% - Accent6 6" xfId="172" xr:uid="{00000000-0005-0000-0000-00001D0A0000}"/>
    <cellStyle name="40% - Accent6 7" xfId="173" xr:uid="{00000000-0005-0000-0000-00001E0A0000}"/>
    <cellStyle name="40% - Accent6 8" xfId="2987" xr:uid="{00000000-0005-0000-0000-00001F0A0000}"/>
    <cellStyle name="40% - Accent6 9" xfId="3000" xr:uid="{00000000-0005-0000-0000-0000200A0000}"/>
    <cellStyle name="40% - Accent6 9 2" xfId="3681" xr:uid="{00000000-0005-0000-0000-0000210A0000}"/>
    <cellStyle name="40% - Accent6 9 2 2" xfId="3682" xr:uid="{00000000-0005-0000-0000-0000220A0000}"/>
    <cellStyle name="40% - Accent6 9 2 2 2" xfId="14744" xr:uid="{00000000-0005-0000-0000-0000230A0000}"/>
    <cellStyle name="40% - Accent6 9 2 2 2 2" xfId="32690" xr:uid="{00000000-0005-0000-0000-0000240A0000}"/>
    <cellStyle name="40% - Accent6 9 2 2 3" xfId="23787" xr:uid="{00000000-0005-0000-0000-0000250A0000}"/>
    <cellStyle name="40% - Accent6 9 2 3" xfId="14743" xr:uid="{00000000-0005-0000-0000-0000260A0000}"/>
    <cellStyle name="40% - Accent6 9 2 3 2" xfId="32689" xr:uid="{00000000-0005-0000-0000-0000270A0000}"/>
    <cellStyle name="40% - Accent6 9 2 4" xfId="23786" xr:uid="{00000000-0005-0000-0000-0000280A0000}"/>
    <cellStyle name="40% - Accent6 9 3" xfId="3683" xr:uid="{00000000-0005-0000-0000-0000290A0000}"/>
    <cellStyle name="40% - Accent6 9 3 2" xfId="14745" xr:uid="{00000000-0005-0000-0000-00002A0A0000}"/>
    <cellStyle name="40% - Accent6 9 3 2 2" xfId="32691" xr:uid="{00000000-0005-0000-0000-00002B0A0000}"/>
    <cellStyle name="40% - Accent6 9 3 3" xfId="23788" xr:uid="{00000000-0005-0000-0000-00002C0A0000}"/>
    <cellStyle name="40% - Accent6 9 4" xfId="3684" xr:uid="{00000000-0005-0000-0000-00002D0A0000}"/>
    <cellStyle name="40% - Accent6 9 4 2" xfId="14746" xr:uid="{00000000-0005-0000-0000-00002E0A0000}"/>
    <cellStyle name="40% - Accent6 9 4 2 2" xfId="32692" xr:uid="{00000000-0005-0000-0000-00002F0A0000}"/>
    <cellStyle name="40% - Accent6 9 4 3" xfId="23789" xr:uid="{00000000-0005-0000-0000-0000300A0000}"/>
    <cellStyle name="40% - Accent6 9 5" xfId="3685" xr:uid="{00000000-0005-0000-0000-0000310A0000}"/>
    <cellStyle name="40% - Accent6 9 5 2" xfId="14747" xr:uid="{00000000-0005-0000-0000-0000320A0000}"/>
    <cellStyle name="40% - Accent6 9 5 2 2" xfId="32693" xr:uid="{00000000-0005-0000-0000-0000330A0000}"/>
    <cellStyle name="40% - Accent6 9 5 3" xfId="23790" xr:uid="{00000000-0005-0000-0000-0000340A0000}"/>
    <cellStyle name="60% - Accent1" xfId="174" builtinId="32" customBuiltin="1"/>
    <cellStyle name="60% - Accent1 2" xfId="175" xr:uid="{00000000-0005-0000-0000-0000360A0000}"/>
    <cellStyle name="60% - Accent1 2 2" xfId="176" xr:uid="{00000000-0005-0000-0000-0000370A0000}"/>
    <cellStyle name="60% - Accent1 2_Links" xfId="177" xr:uid="{00000000-0005-0000-0000-0000380A0000}"/>
    <cellStyle name="60% - Accent1 3" xfId="178" xr:uid="{00000000-0005-0000-0000-0000390A0000}"/>
    <cellStyle name="60% - Accent1 3 2" xfId="179" xr:uid="{00000000-0005-0000-0000-00003A0A0000}"/>
    <cellStyle name="60% - Accent1 3 3" xfId="180" xr:uid="{00000000-0005-0000-0000-00003B0A0000}"/>
    <cellStyle name="60% - Accent1 3_m7500 Retail Budget 2012r PMd_Issued 2-3-12" xfId="181" xr:uid="{00000000-0005-0000-0000-00003C0A0000}"/>
    <cellStyle name="60% - Accent1 4" xfId="182" xr:uid="{00000000-0005-0000-0000-00003D0A0000}"/>
    <cellStyle name="60% - Accent1 5" xfId="183" xr:uid="{00000000-0005-0000-0000-00003E0A0000}"/>
    <cellStyle name="60% - Accent1 5 2" xfId="184" xr:uid="{00000000-0005-0000-0000-00003F0A0000}"/>
    <cellStyle name="60% - Accent1 5 2 2" xfId="3686" xr:uid="{00000000-0005-0000-0000-0000400A0000}"/>
    <cellStyle name="60% - Accent1 5 3" xfId="185" xr:uid="{00000000-0005-0000-0000-0000410A0000}"/>
    <cellStyle name="60% - Accent1 5 4" xfId="186" xr:uid="{00000000-0005-0000-0000-0000420A0000}"/>
    <cellStyle name="60% - Accent1 5 4 2" xfId="3687" xr:uid="{00000000-0005-0000-0000-0000430A0000}"/>
    <cellStyle name="60% - Accent1 6" xfId="187" xr:uid="{00000000-0005-0000-0000-0000440A0000}"/>
    <cellStyle name="60% - Accent1 7" xfId="188" xr:uid="{00000000-0005-0000-0000-0000450A0000}"/>
    <cellStyle name="60% - Accent1 8" xfId="2968" xr:uid="{00000000-0005-0000-0000-0000460A0000}"/>
    <cellStyle name="60% - Accent1 9" xfId="3001" xr:uid="{00000000-0005-0000-0000-0000470A0000}"/>
    <cellStyle name="60% - Accent2" xfId="189" builtinId="36" customBuiltin="1"/>
    <cellStyle name="60% - Accent2 2" xfId="190" xr:uid="{00000000-0005-0000-0000-0000490A0000}"/>
    <cellStyle name="60% - Accent2 2 2" xfId="191" xr:uid="{00000000-0005-0000-0000-00004A0A0000}"/>
    <cellStyle name="60% - Accent2 2_Links" xfId="192" xr:uid="{00000000-0005-0000-0000-00004B0A0000}"/>
    <cellStyle name="60% - Accent2 3" xfId="193" xr:uid="{00000000-0005-0000-0000-00004C0A0000}"/>
    <cellStyle name="60% - Accent2 3 2" xfId="3688" xr:uid="{00000000-0005-0000-0000-00004D0A0000}"/>
    <cellStyle name="60% - Accent2 4" xfId="194" xr:uid="{00000000-0005-0000-0000-00004E0A0000}"/>
    <cellStyle name="60% - Accent2 5" xfId="195" xr:uid="{00000000-0005-0000-0000-00004F0A0000}"/>
    <cellStyle name="60% - Accent2 5 2" xfId="196" xr:uid="{00000000-0005-0000-0000-0000500A0000}"/>
    <cellStyle name="60% - Accent2 5 2 2" xfId="3689" xr:uid="{00000000-0005-0000-0000-0000510A0000}"/>
    <cellStyle name="60% - Accent2 5 3" xfId="197" xr:uid="{00000000-0005-0000-0000-0000520A0000}"/>
    <cellStyle name="60% - Accent2 5 4" xfId="198" xr:uid="{00000000-0005-0000-0000-0000530A0000}"/>
    <cellStyle name="60% - Accent2 5 4 2" xfId="3690" xr:uid="{00000000-0005-0000-0000-0000540A0000}"/>
    <cellStyle name="60% - Accent2 6" xfId="199" xr:uid="{00000000-0005-0000-0000-0000550A0000}"/>
    <cellStyle name="60% - Accent2 7" xfId="200" xr:uid="{00000000-0005-0000-0000-0000560A0000}"/>
    <cellStyle name="60% - Accent2 8" xfId="2972" xr:uid="{00000000-0005-0000-0000-0000570A0000}"/>
    <cellStyle name="60% - Accent2 9" xfId="3002" xr:uid="{00000000-0005-0000-0000-0000580A0000}"/>
    <cellStyle name="60% - Accent3" xfId="201" builtinId="40" customBuiltin="1"/>
    <cellStyle name="60% - Accent3 2" xfId="202" xr:uid="{00000000-0005-0000-0000-00005A0A0000}"/>
    <cellStyle name="60% - Accent3 2 2" xfId="203" xr:uid="{00000000-0005-0000-0000-00005B0A0000}"/>
    <cellStyle name="60% - Accent3 2_Links" xfId="204" xr:uid="{00000000-0005-0000-0000-00005C0A0000}"/>
    <cellStyle name="60% - Accent3 3" xfId="205" xr:uid="{00000000-0005-0000-0000-00005D0A0000}"/>
    <cellStyle name="60% - Accent3 3 2" xfId="206" xr:uid="{00000000-0005-0000-0000-00005E0A0000}"/>
    <cellStyle name="60% - Accent3 3 3" xfId="207" xr:uid="{00000000-0005-0000-0000-00005F0A0000}"/>
    <cellStyle name="60% - Accent3 3_m7500 Retail Budget 2012r PMd_Issued 2-3-12" xfId="208" xr:uid="{00000000-0005-0000-0000-0000600A0000}"/>
    <cellStyle name="60% - Accent3 4" xfId="209" xr:uid="{00000000-0005-0000-0000-0000610A0000}"/>
    <cellStyle name="60% - Accent3 5" xfId="210" xr:uid="{00000000-0005-0000-0000-0000620A0000}"/>
    <cellStyle name="60% - Accent3 5 2" xfId="211" xr:uid="{00000000-0005-0000-0000-0000630A0000}"/>
    <cellStyle name="60% - Accent3 5 2 2" xfId="3691" xr:uid="{00000000-0005-0000-0000-0000640A0000}"/>
    <cellStyle name="60% - Accent3 5 3" xfId="212" xr:uid="{00000000-0005-0000-0000-0000650A0000}"/>
    <cellStyle name="60% - Accent3 5 4" xfId="213" xr:uid="{00000000-0005-0000-0000-0000660A0000}"/>
    <cellStyle name="60% - Accent3 5 4 2" xfId="3692" xr:uid="{00000000-0005-0000-0000-0000670A0000}"/>
    <cellStyle name="60% - Accent3 6" xfId="214" xr:uid="{00000000-0005-0000-0000-0000680A0000}"/>
    <cellStyle name="60% - Accent3 7" xfId="215" xr:uid="{00000000-0005-0000-0000-0000690A0000}"/>
    <cellStyle name="60% - Accent3 8" xfId="2976" xr:uid="{00000000-0005-0000-0000-00006A0A0000}"/>
    <cellStyle name="60% - Accent3 9" xfId="3003" xr:uid="{00000000-0005-0000-0000-00006B0A0000}"/>
    <cellStyle name="60% - Accent4" xfId="216" builtinId="44" customBuiltin="1"/>
    <cellStyle name="60% - Accent4 2" xfId="217" xr:uid="{00000000-0005-0000-0000-00006D0A0000}"/>
    <cellStyle name="60% - Accent4 2 2" xfId="218" xr:uid="{00000000-0005-0000-0000-00006E0A0000}"/>
    <cellStyle name="60% - Accent4 2_Links" xfId="219" xr:uid="{00000000-0005-0000-0000-00006F0A0000}"/>
    <cellStyle name="60% - Accent4 3" xfId="220" xr:uid="{00000000-0005-0000-0000-0000700A0000}"/>
    <cellStyle name="60% - Accent4 3 2" xfId="221" xr:uid="{00000000-0005-0000-0000-0000710A0000}"/>
    <cellStyle name="60% - Accent4 3 3" xfId="222" xr:uid="{00000000-0005-0000-0000-0000720A0000}"/>
    <cellStyle name="60% - Accent4 3_m7500 Retail Budget 2012r PMd_Issued 2-3-12" xfId="223" xr:uid="{00000000-0005-0000-0000-0000730A0000}"/>
    <cellStyle name="60% - Accent4 4" xfId="224" xr:uid="{00000000-0005-0000-0000-0000740A0000}"/>
    <cellStyle name="60% - Accent4 5" xfId="225" xr:uid="{00000000-0005-0000-0000-0000750A0000}"/>
    <cellStyle name="60% - Accent4 5 2" xfId="226" xr:uid="{00000000-0005-0000-0000-0000760A0000}"/>
    <cellStyle name="60% - Accent4 5 2 2" xfId="3693" xr:uid="{00000000-0005-0000-0000-0000770A0000}"/>
    <cellStyle name="60% - Accent4 5 3" xfId="227" xr:uid="{00000000-0005-0000-0000-0000780A0000}"/>
    <cellStyle name="60% - Accent4 5 4" xfId="228" xr:uid="{00000000-0005-0000-0000-0000790A0000}"/>
    <cellStyle name="60% - Accent4 5 4 2" xfId="3694" xr:uid="{00000000-0005-0000-0000-00007A0A0000}"/>
    <cellStyle name="60% - Accent4 6" xfId="229" xr:uid="{00000000-0005-0000-0000-00007B0A0000}"/>
    <cellStyle name="60% - Accent4 7" xfId="230" xr:uid="{00000000-0005-0000-0000-00007C0A0000}"/>
    <cellStyle name="60% - Accent4 8" xfId="2980" xr:uid="{00000000-0005-0000-0000-00007D0A0000}"/>
    <cellStyle name="60% - Accent4 9" xfId="3004" xr:uid="{00000000-0005-0000-0000-00007E0A0000}"/>
    <cellStyle name="60% - Accent5" xfId="231" builtinId="48" customBuiltin="1"/>
    <cellStyle name="60% - Accent5 2" xfId="232" xr:uid="{00000000-0005-0000-0000-0000800A0000}"/>
    <cellStyle name="60% - Accent5 2 2" xfId="233" xr:uid="{00000000-0005-0000-0000-0000810A0000}"/>
    <cellStyle name="60% - Accent5 2_Links" xfId="234" xr:uid="{00000000-0005-0000-0000-0000820A0000}"/>
    <cellStyle name="60% - Accent5 3" xfId="235" xr:uid="{00000000-0005-0000-0000-0000830A0000}"/>
    <cellStyle name="60% - Accent5 3 2" xfId="3695" xr:uid="{00000000-0005-0000-0000-0000840A0000}"/>
    <cellStyle name="60% - Accent5 4" xfId="236" xr:uid="{00000000-0005-0000-0000-0000850A0000}"/>
    <cellStyle name="60% - Accent5 5" xfId="237" xr:uid="{00000000-0005-0000-0000-0000860A0000}"/>
    <cellStyle name="60% - Accent5 5 2" xfId="238" xr:uid="{00000000-0005-0000-0000-0000870A0000}"/>
    <cellStyle name="60% - Accent5 5 2 2" xfId="3696" xr:uid="{00000000-0005-0000-0000-0000880A0000}"/>
    <cellStyle name="60% - Accent5 5 3" xfId="239" xr:uid="{00000000-0005-0000-0000-0000890A0000}"/>
    <cellStyle name="60% - Accent5 5 4" xfId="240" xr:uid="{00000000-0005-0000-0000-00008A0A0000}"/>
    <cellStyle name="60% - Accent5 5 4 2" xfId="3697" xr:uid="{00000000-0005-0000-0000-00008B0A0000}"/>
    <cellStyle name="60% - Accent5 6" xfId="241" xr:uid="{00000000-0005-0000-0000-00008C0A0000}"/>
    <cellStyle name="60% - Accent5 7" xfId="242" xr:uid="{00000000-0005-0000-0000-00008D0A0000}"/>
    <cellStyle name="60% - Accent5 8" xfId="2984" xr:uid="{00000000-0005-0000-0000-00008E0A0000}"/>
    <cellStyle name="60% - Accent5 9" xfId="3005" xr:uid="{00000000-0005-0000-0000-00008F0A0000}"/>
    <cellStyle name="60% - Accent6" xfId="243" builtinId="52" customBuiltin="1"/>
    <cellStyle name="60% - Accent6 2" xfId="244" xr:uid="{00000000-0005-0000-0000-0000910A0000}"/>
    <cellStyle name="60% - Accent6 2 2" xfId="245" xr:uid="{00000000-0005-0000-0000-0000920A0000}"/>
    <cellStyle name="60% - Accent6 2_Links" xfId="246" xr:uid="{00000000-0005-0000-0000-0000930A0000}"/>
    <cellStyle name="60% - Accent6 3" xfId="247" xr:uid="{00000000-0005-0000-0000-0000940A0000}"/>
    <cellStyle name="60% - Accent6 3 2" xfId="248" xr:uid="{00000000-0005-0000-0000-0000950A0000}"/>
    <cellStyle name="60% - Accent6 3 3" xfId="249" xr:uid="{00000000-0005-0000-0000-0000960A0000}"/>
    <cellStyle name="60% - Accent6 3_m7500 Retail Budget 2012r PMd_Issued 2-3-12" xfId="250" xr:uid="{00000000-0005-0000-0000-0000970A0000}"/>
    <cellStyle name="60% - Accent6 4" xfId="251" xr:uid="{00000000-0005-0000-0000-0000980A0000}"/>
    <cellStyle name="60% - Accent6 5" xfId="252" xr:uid="{00000000-0005-0000-0000-0000990A0000}"/>
    <cellStyle name="60% - Accent6 5 2" xfId="253" xr:uid="{00000000-0005-0000-0000-00009A0A0000}"/>
    <cellStyle name="60% - Accent6 5 2 2" xfId="3698" xr:uid="{00000000-0005-0000-0000-00009B0A0000}"/>
    <cellStyle name="60% - Accent6 5 3" xfId="254" xr:uid="{00000000-0005-0000-0000-00009C0A0000}"/>
    <cellStyle name="60% - Accent6 5 4" xfId="255" xr:uid="{00000000-0005-0000-0000-00009D0A0000}"/>
    <cellStyle name="60% - Accent6 5 4 2" xfId="3699" xr:uid="{00000000-0005-0000-0000-00009E0A0000}"/>
    <cellStyle name="60% - Accent6 6" xfId="256" xr:uid="{00000000-0005-0000-0000-00009F0A0000}"/>
    <cellStyle name="60% - Accent6 7" xfId="257" xr:uid="{00000000-0005-0000-0000-0000A00A0000}"/>
    <cellStyle name="60% - Accent6 8" xfId="2988" xr:uid="{00000000-0005-0000-0000-0000A10A0000}"/>
    <cellStyle name="60% - Accent6 9" xfId="3006" xr:uid="{00000000-0005-0000-0000-0000A20A0000}"/>
    <cellStyle name="752131" xfId="40937" xr:uid="{00000000-0005-0000-0000-0000A30A0000}"/>
    <cellStyle name="A" xfId="258" xr:uid="{00000000-0005-0000-0000-0000A40A0000}"/>
    <cellStyle name="Accent1" xfId="259" builtinId="29" customBuiltin="1"/>
    <cellStyle name="Accent1 - 20%" xfId="260" xr:uid="{00000000-0005-0000-0000-0000A60A0000}"/>
    <cellStyle name="Accent1 - 20% 2" xfId="3700" xr:uid="{00000000-0005-0000-0000-0000A70A0000}"/>
    <cellStyle name="Accent1 - 20%_6201 Budget 2012l PMc" xfId="3701" xr:uid="{00000000-0005-0000-0000-0000A80A0000}"/>
    <cellStyle name="Accent1 - 40%" xfId="261" xr:uid="{00000000-0005-0000-0000-0000A90A0000}"/>
    <cellStyle name="Accent1 - 40% 2" xfId="3702" xr:uid="{00000000-0005-0000-0000-0000AA0A0000}"/>
    <cellStyle name="Accent1 - 40%_6201 Budget 2012l PMc" xfId="3703" xr:uid="{00000000-0005-0000-0000-0000AB0A0000}"/>
    <cellStyle name="Accent1 - 60%" xfId="262" xr:uid="{00000000-0005-0000-0000-0000AC0A0000}"/>
    <cellStyle name="Accent1 10" xfId="263" xr:uid="{00000000-0005-0000-0000-0000AD0A0000}"/>
    <cellStyle name="Accent1 10 2" xfId="264" xr:uid="{00000000-0005-0000-0000-0000AE0A0000}"/>
    <cellStyle name="Accent1 10 2 2" xfId="3704" xr:uid="{00000000-0005-0000-0000-0000AF0A0000}"/>
    <cellStyle name="Accent1 10 3" xfId="265" xr:uid="{00000000-0005-0000-0000-0000B00A0000}"/>
    <cellStyle name="Accent1 10 4" xfId="266" xr:uid="{00000000-0005-0000-0000-0000B10A0000}"/>
    <cellStyle name="Accent1 10 4 2" xfId="3705" xr:uid="{00000000-0005-0000-0000-0000B20A0000}"/>
    <cellStyle name="Accent1 100" xfId="3706" xr:uid="{00000000-0005-0000-0000-0000B30A0000}"/>
    <cellStyle name="Accent1 101" xfId="3707" xr:uid="{00000000-0005-0000-0000-0000B40A0000}"/>
    <cellStyle name="Accent1 102" xfId="3708" xr:uid="{00000000-0005-0000-0000-0000B50A0000}"/>
    <cellStyle name="Accent1 103" xfId="3709" xr:uid="{00000000-0005-0000-0000-0000B60A0000}"/>
    <cellStyle name="Accent1 104" xfId="3710" xr:uid="{00000000-0005-0000-0000-0000B70A0000}"/>
    <cellStyle name="Accent1 105" xfId="3711" xr:uid="{00000000-0005-0000-0000-0000B80A0000}"/>
    <cellStyle name="Accent1 106" xfId="3712" xr:uid="{00000000-0005-0000-0000-0000B90A0000}"/>
    <cellStyle name="Accent1 107" xfId="3713" xr:uid="{00000000-0005-0000-0000-0000BA0A0000}"/>
    <cellStyle name="Accent1 108" xfId="3714" xr:uid="{00000000-0005-0000-0000-0000BB0A0000}"/>
    <cellStyle name="Accent1 109" xfId="3715" xr:uid="{00000000-0005-0000-0000-0000BC0A0000}"/>
    <cellStyle name="Accent1 11" xfId="267" xr:uid="{00000000-0005-0000-0000-0000BD0A0000}"/>
    <cellStyle name="Accent1 110" xfId="3716" xr:uid="{00000000-0005-0000-0000-0000BE0A0000}"/>
    <cellStyle name="Accent1 111" xfId="3717" xr:uid="{00000000-0005-0000-0000-0000BF0A0000}"/>
    <cellStyle name="Accent1 112" xfId="3718" xr:uid="{00000000-0005-0000-0000-0000C00A0000}"/>
    <cellStyle name="Accent1 113" xfId="3719" xr:uid="{00000000-0005-0000-0000-0000C10A0000}"/>
    <cellStyle name="Accent1 114" xfId="3720" xr:uid="{00000000-0005-0000-0000-0000C20A0000}"/>
    <cellStyle name="Accent1 115" xfId="3721" xr:uid="{00000000-0005-0000-0000-0000C30A0000}"/>
    <cellStyle name="Accent1 116" xfId="3722" xr:uid="{00000000-0005-0000-0000-0000C40A0000}"/>
    <cellStyle name="Accent1 12" xfId="268" xr:uid="{00000000-0005-0000-0000-0000C50A0000}"/>
    <cellStyle name="Accent1 13" xfId="269" xr:uid="{00000000-0005-0000-0000-0000C60A0000}"/>
    <cellStyle name="Accent1 13 2" xfId="270" xr:uid="{00000000-0005-0000-0000-0000C70A0000}"/>
    <cellStyle name="Accent1 13 3" xfId="271" xr:uid="{00000000-0005-0000-0000-0000C80A0000}"/>
    <cellStyle name="Accent1 13 3 2" xfId="3723" xr:uid="{00000000-0005-0000-0000-0000C90A0000}"/>
    <cellStyle name="Accent1 13 4" xfId="272" xr:uid="{00000000-0005-0000-0000-0000CA0A0000}"/>
    <cellStyle name="Accent1 13 5" xfId="273" xr:uid="{00000000-0005-0000-0000-0000CB0A0000}"/>
    <cellStyle name="Accent1 13 5 2" xfId="3724" xr:uid="{00000000-0005-0000-0000-0000CC0A0000}"/>
    <cellStyle name="Accent1 13 6" xfId="3725" xr:uid="{00000000-0005-0000-0000-0000CD0A0000}"/>
    <cellStyle name="Accent1 14" xfId="274" xr:uid="{00000000-0005-0000-0000-0000CE0A0000}"/>
    <cellStyle name="Accent1 14 2" xfId="275" xr:uid="{00000000-0005-0000-0000-0000CF0A0000}"/>
    <cellStyle name="Accent1 14 3" xfId="276" xr:uid="{00000000-0005-0000-0000-0000D00A0000}"/>
    <cellStyle name="Accent1 14 3 2" xfId="3726" xr:uid="{00000000-0005-0000-0000-0000D10A0000}"/>
    <cellStyle name="Accent1 14 4" xfId="277" xr:uid="{00000000-0005-0000-0000-0000D20A0000}"/>
    <cellStyle name="Accent1 14 5" xfId="278" xr:uid="{00000000-0005-0000-0000-0000D30A0000}"/>
    <cellStyle name="Accent1 14 5 2" xfId="3727" xr:uid="{00000000-0005-0000-0000-0000D40A0000}"/>
    <cellStyle name="Accent1 14 6" xfId="3728" xr:uid="{00000000-0005-0000-0000-0000D50A0000}"/>
    <cellStyle name="Accent1 15" xfId="279" xr:uid="{00000000-0005-0000-0000-0000D60A0000}"/>
    <cellStyle name="Accent1 15 2" xfId="280" xr:uid="{00000000-0005-0000-0000-0000D70A0000}"/>
    <cellStyle name="Accent1 15 2 2" xfId="3729" xr:uid="{00000000-0005-0000-0000-0000D80A0000}"/>
    <cellStyle name="Accent1 15 3" xfId="281" xr:uid="{00000000-0005-0000-0000-0000D90A0000}"/>
    <cellStyle name="Accent1 15 4" xfId="282" xr:uid="{00000000-0005-0000-0000-0000DA0A0000}"/>
    <cellStyle name="Accent1 15 4 2" xfId="3730" xr:uid="{00000000-0005-0000-0000-0000DB0A0000}"/>
    <cellStyle name="Accent1 16" xfId="283" xr:uid="{00000000-0005-0000-0000-0000DC0A0000}"/>
    <cellStyle name="Accent1 16 2" xfId="284" xr:uid="{00000000-0005-0000-0000-0000DD0A0000}"/>
    <cellStyle name="Accent1 16 2 2" xfId="3731" xr:uid="{00000000-0005-0000-0000-0000DE0A0000}"/>
    <cellStyle name="Accent1 16 3" xfId="285" xr:uid="{00000000-0005-0000-0000-0000DF0A0000}"/>
    <cellStyle name="Accent1 16 4" xfId="286" xr:uid="{00000000-0005-0000-0000-0000E00A0000}"/>
    <cellStyle name="Accent1 16 4 2" xfId="3732" xr:uid="{00000000-0005-0000-0000-0000E10A0000}"/>
    <cellStyle name="Accent1 17" xfId="287" xr:uid="{00000000-0005-0000-0000-0000E20A0000}"/>
    <cellStyle name="Accent1 18" xfId="288" xr:uid="{00000000-0005-0000-0000-0000E30A0000}"/>
    <cellStyle name="Accent1 19" xfId="289" xr:uid="{00000000-0005-0000-0000-0000E40A0000}"/>
    <cellStyle name="Accent1 2" xfId="290" xr:uid="{00000000-0005-0000-0000-0000E50A0000}"/>
    <cellStyle name="Accent1 20" xfId="291" xr:uid="{00000000-0005-0000-0000-0000E60A0000}"/>
    <cellStyle name="Accent1 21" xfId="292" xr:uid="{00000000-0005-0000-0000-0000E70A0000}"/>
    <cellStyle name="Accent1 21 2" xfId="293" xr:uid="{00000000-0005-0000-0000-0000E80A0000}"/>
    <cellStyle name="Accent1 21 2 2" xfId="3733" xr:uid="{00000000-0005-0000-0000-0000E90A0000}"/>
    <cellStyle name="Accent1 21 3" xfId="294" xr:uid="{00000000-0005-0000-0000-0000EA0A0000}"/>
    <cellStyle name="Accent1 21 4" xfId="295" xr:uid="{00000000-0005-0000-0000-0000EB0A0000}"/>
    <cellStyle name="Accent1 21 4 2" xfId="3734" xr:uid="{00000000-0005-0000-0000-0000EC0A0000}"/>
    <cellStyle name="Accent1 22" xfId="296" xr:uid="{00000000-0005-0000-0000-0000ED0A0000}"/>
    <cellStyle name="Accent1 22 2" xfId="297" xr:uid="{00000000-0005-0000-0000-0000EE0A0000}"/>
    <cellStyle name="Accent1 22 2 2" xfId="3735" xr:uid="{00000000-0005-0000-0000-0000EF0A0000}"/>
    <cellStyle name="Accent1 22 3" xfId="298" xr:uid="{00000000-0005-0000-0000-0000F00A0000}"/>
    <cellStyle name="Accent1 22 4" xfId="299" xr:uid="{00000000-0005-0000-0000-0000F10A0000}"/>
    <cellStyle name="Accent1 22 4 2" xfId="3736" xr:uid="{00000000-0005-0000-0000-0000F20A0000}"/>
    <cellStyle name="Accent1 23" xfId="300" xr:uid="{00000000-0005-0000-0000-0000F30A0000}"/>
    <cellStyle name="Accent1 24" xfId="301" xr:uid="{00000000-0005-0000-0000-0000F40A0000}"/>
    <cellStyle name="Accent1 25" xfId="302" xr:uid="{00000000-0005-0000-0000-0000F50A0000}"/>
    <cellStyle name="Accent1 26" xfId="303" xr:uid="{00000000-0005-0000-0000-0000F60A0000}"/>
    <cellStyle name="Accent1 27" xfId="304" xr:uid="{00000000-0005-0000-0000-0000F70A0000}"/>
    <cellStyle name="Accent1 28" xfId="305" xr:uid="{00000000-0005-0000-0000-0000F80A0000}"/>
    <cellStyle name="Accent1 29" xfId="306" xr:uid="{00000000-0005-0000-0000-0000F90A0000}"/>
    <cellStyle name="Accent1 3" xfId="307" xr:uid="{00000000-0005-0000-0000-0000FA0A0000}"/>
    <cellStyle name="Accent1 3 2" xfId="308" xr:uid="{00000000-0005-0000-0000-0000FB0A0000}"/>
    <cellStyle name="Accent1 3 2 2" xfId="309" xr:uid="{00000000-0005-0000-0000-0000FC0A0000}"/>
    <cellStyle name="Accent1 3 2 2 2" xfId="310" xr:uid="{00000000-0005-0000-0000-0000FD0A0000}"/>
    <cellStyle name="Accent1 3 2 2 2 2" xfId="3737" xr:uid="{00000000-0005-0000-0000-0000FE0A0000}"/>
    <cellStyle name="Accent1 3 2 3" xfId="311" xr:uid="{00000000-0005-0000-0000-0000FF0A0000}"/>
    <cellStyle name="Accent1 3 2 4" xfId="3738" xr:uid="{00000000-0005-0000-0000-0000000B0000}"/>
    <cellStyle name="Accent1 3 3" xfId="312" xr:uid="{00000000-0005-0000-0000-0000010B0000}"/>
    <cellStyle name="Accent1 3 3 2" xfId="3739" xr:uid="{00000000-0005-0000-0000-0000020B0000}"/>
    <cellStyle name="Accent1 3_Links" xfId="313" xr:uid="{00000000-0005-0000-0000-0000030B0000}"/>
    <cellStyle name="Accent1 30" xfId="314" xr:uid="{00000000-0005-0000-0000-0000040B0000}"/>
    <cellStyle name="Accent1 31" xfId="315" xr:uid="{00000000-0005-0000-0000-0000050B0000}"/>
    <cellStyle name="Accent1 32" xfId="316" xr:uid="{00000000-0005-0000-0000-0000060B0000}"/>
    <cellStyle name="Accent1 33" xfId="317" xr:uid="{00000000-0005-0000-0000-0000070B0000}"/>
    <cellStyle name="Accent1 33 2" xfId="3740" xr:uid="{00000000-0005-0000-0000-0000080B0000}"/>
    <cellStyle name="Accent1 34" xfId="318" xr:uid="{00000000-0005-0000-0000-0000090B0000}"/>
    <cellStyle name="Accent1 35" xfId="319" xr:uid="{00000000-0005-0000-0000-00000A0B0000}"/>
    <cellStyle name="Accent1 36" xfId="320" xr:uid="{00000000-0005-0000-0000-00000B0B0000}"/>
    <cellStyle name="Accent1 37" xfId="321" xr:uid="{00000000-0005-0000-0000-00000C0B0000}"/>
    <cellStyle name="Accent1 38" xfId="322" xr:uid="{00000000-0005-0000-0000-00000D0B0000}"/>
    <cellStyle name="Accent1 39" xfId="2965" xr:uid="{00000000-0005-0000-0000-00000E0B0000}"/>
    <cellStyle name="Accent1 4" xfId="323" xr:uid="{00000000-0005-0000-0000-00000F0B0000}"/>
    <cellStyle name="Accent1 4 2" xfId="324" xr:uid="{00000000-0005-0000-0000-0000100B0000}"/>
    <cellStyle name="Accent1 4 2 2" xfId="325" xr:uid="{00000000-0005-0000-0000-0000110B0000}"/>
    <cellStyle name="Accent1 4 2 2 2" xfId="3741" xr:uid="{00000000-0005-0000-0000-0000120B0000}"/>
    <cellStyle name="Accent1 4 2 3" xfId="326" xr:uid="{00000000-0005-0000-0000-0000130B0000}"/>
    <cellStyle name="Accent1 4 2 4" xfId="327" xr:uid="{00000000-0005-0000-0000-0000140B0000}"/>
    <cellStyle name="Accent1 4 2 4 2" xfId="3742" xr:uid="{00000000-0005-0000-0000-0000150B0000}"/>
    <cellStyle name="Accent1 4 3" xfId="328" xr:uid="{00000000-0005-0000-0000-0000160B0000}"/>
    <cellStyle name="Accent1 4 3 2" xfId="3743" xr:uid="{00000000-0005-0000-0000-0000170B0000}"/>
    <cellStyle name="Accent1 4 4" xfId="329" xr:uid="{00000000-0005-0000-0000-0000180B0000}"/>
    <cellStyle name="Accent1 4 5" xfId="330" xr:uid="{00000000-0005-0000-0000-0000190B0000}"/>
    <cellStyle name="Accent1 4 5 2" xfId="3744" xr:uid="{00000000-0005-0000-0000-00001A0B0000}"/>
    <cellStyle name="Accent1 4_Links" xfId="331" xr:uid="{00000000-0005-0000-0000-00001B0B0000}"/>
    <cellStyle name="Accent1 40" xfId="3007" xr:uid="{00000000-0005-0000-0000-00001C0B0000}"/>
    <cellStyle name="Accent1 41" xfId="3027" xr:uid="{00000000-0005-0000-0000-00001D0B0000}"/>
    <cellStyle name="Accent1 42" xfId="3028" xr:uid="{00000000-0005-0000-0000-00001E0B0000}"/>
    <cellStyle name="Accent1 43" xfId="3029" xr:uid="{00000000-0005-0000-0000-00001F0B0000}"/>
    <cellStyle name="Accent1 44" xfId="3745" xr:uid="{00000000-0005-0000-0000-0000200B0000}"/>
    <cellStyle name="Accent1 45" xfId="3746" xr:uid="{00000000-0005-0000-0000-0000210B0000}"/>
    <cellStyle name="Accent1 46" xfId="3747" xr:uid="{00000000-0005-0000-0000-0000220B0000}"/>
    <cellStyle name="Accent1 47" xfId="3748" xr:uid="{00000000-0005-0000-0000-0000230B0000}"/>
    <cellStyle name="Accent1 48" xfId="3749" xr:uid="{00000000-0005-0000-0000-0000240B0000}"/>
    <cellStyle name="Accent1 49" xfId="3750" xr:uid="{00000000-0005-0000-0000-0000250B0000}"/>
    <cellStyle name="Accent1 5" xfId="332" xr:uid="{00000000-0005-0000-0000-0000260B0000}"/>
    <cellStyle name="Accent1 5 2" xfId="333" xr:uid="{00000000-0005-0000-0000-0000270B0000}"/>
    <cellStyle name="Accent1 5 3" xfId="334" xr:uid="{00000000-0005-0000-0000-0000280B0000}"/>
    <cellStyle name="Accent1 5_m7500 Retail Budget 2012r PMd_Issued 2-3-12" xfId="335" xr:uid="{00000000-0005-0000-0000-0000290B0000}"/>
    <cellStyle name="Accent1 50" xfId="3751" xr:uid="{00000000-0005-0000-0000-00002A0B0000}"/>
    <cellStyle name="Accent1 51" xfId="3752" xr:uid="{00000000-0005-0000-0000-00002B0B0000}"/>
    <cellStyle name="Accent1 52" xfId="3753" xr:uid="{00000000-0005-0000-0000-00002C0B0000}"/>
    <cellStyle name="Accent1 53" xfId="3754" xr:uid="{00000000-0005-0000-0000-00002D0B0000}"/>
    <cellStyle name="Accent1 54" xfId="3755" xr:uid="{00000000-0005-0000-0000-00002E0B0000}"/>
    <cellStyle name="Accent1 55" xfId="3756" xr:uid="{00000000-0005-0000-0000-00002F0B0000}"/>
    <cellStyle name="Accent1 56" xfId="3757" xr:uid="{00000000-0005-0000-0000-0000300B0000}"/>
    <cellStyle name="Accent1 57" xfId="3758" xr:uid="{00000000-0005-0000-0000-0000310B0000}"/>
    <cellStyle name="Accent1 58" xfId="3759" xr:uid="{00000000-0005-0000-0000-0000320B0000}"/>
    <cellStyle name="Accent1 59" xfId="3760" xr:uid="{00000000-0005-0000-0000-0000330B0000}"/>
    <cellStyle name="Accent1 6" xfId="336" xr:uid="{00000000-0005-0000-0000-0000340B0000}"/>
    <cellStyle name="Accent1 60" xfId="3761" xr:uid="{00000000-0005-0000-0000-0000350B0000}"/>
    <cellStyle name="Accent1 61" xfId="3762" xr:uid="{00000000-0005-0000-0000-0000360B0000}"/>
    <cellStyle name="Accent1 62" xfId="3763" xr:uid="{00000000-0005-0000-0000-0000370B0000}"/>
    <cellStyle name="Accent1 63" xfId="3764" xr:uid="{00000000-0005-0000-0000-0000380B0000}"/>
    <cellStyle name="Accent1 64" xfId="3765" xr:uid="{00000000-0005-0000-0000-0000390B0000}"/>
    <cellStyle name="Accent1 65" xfId="3766" xr:uid="{00000000-0005-0000-0000-00003A0B0000}"/>
    <cellStyle name="Accent1 66" xfId="3767" xr:uid="{00000000-0005-0000-0000-00003B0B0000}"/>
    <cellStyle name="Accent1 67" xfId="3768" xr:uid="{00000000-0005-0000-0000-00003C0B0000}"/>
    <cellStyle name="Accent1 68" xfId="3769" xr:uid="{00000000-0005-0000-0000-00003D0B0000}"/>
    <cellStyle name="Accent1 69" xfId="3770" xr:uid="{00000000-0005-0000-0000-00003E0B0000}"/>
    <cellStyle name="Accent1 7" xfId="337" xr:uid="{00000000-0005-0000-0000-00003F0B0000}"/>
    <cellStyle name="Accent1 70" xfId="3771" xr:uid="{00000000-0005-0000-0000-0000400B0000}"/>
    <cellStyle name="Accent1 71" xfId="3772" xr:uid="{00000000-0005-0000-0000-0000410B0000}"/>
    <cellStyle name="Accent1 72" xfId="3773" xr:uid="{00000000-0005-0000-0000-0000420B0000}"/>
    <cellStyle name="Accent1 73" xfId="3774" xr:uid="{00000000-0005-0000-0000-0000430B0000}"/>
    <cellStyle name="Accent1 74" xfId="3775" xr:uid="{00000000-0005-0000-0000-0000440B0000}"/>
    <cellStyle name="Accent1 75" xfId="3776" xr:uid="{00000000-0005-0000-0000-0000450B0000}"/>
    <cellStyle name="Accent1 76" xfId="3777" xr:uid="{00000000-0005-0000-0000-0000460B0000}"/>
    <cellStyle name="Accent1 77" xfId="3778" xr:uid="{00000000-0005-0000-0000-0000470B0000}"/>
    <cellStyle name="Accent1 78" xfId="3779" xr:uid="{00000000-0005-0000-0000-0000480B0000}"/>
    <cellStyle name="Accent1 79" xfId="3780" xr:uid="{00000000-0005-0000-0000-0000490B0000}"/>
    <cellStyle name="Accent1 8" xfId="338" xr:uid="{00000000-0005-0000-0000-00004A0B0000}"/>
    <cellStyle name="Accent1 8 2" xfId="339" xr:uid="{00000000-0005-0000-0000-00004B0B0000}"/>
    <cellStyle name="Accent1 8 2 2" xfId="3781" xr:uid="{00000000-0005-0000-0000-00004C0B0000}"/>
    <cellStyle name="Accent1 80" xfId="3782" xr:uid="{00000000-0005-0000-0000-00004D0B0000}"/>
    <cellStyle name="Accent1 81" xfId="3783" xr:uid="{00000000-0005-0000-0000-00004E0B0000}"/>
    <cellStyle name="Accent1 82" xfId="3784" xr:uid="{00000000-0005-0000-0000-00004F0B0000}"/>
    <cellStyle name="Accent1 83" xfId="3785" xr:uid="{00000000-0005-0000-0000-0000500B0000}"/>
    <cellStyle name="Accent1 84" xfId="3786" xr:uid="{00000000-0005-0000-0000-0000510B0000}"/>
    <cellStyle name="Accent1 85" xfId="3787" xr:uid="{00000000-0005-0000-0000-0000520B0000}"/>
    <cellStyle name="Accent1 86" xfId="3788" xr:uid="{00000000-0005-0000-0000-0000530B0000}"/>
    <cellStyle name="Accent1 87" xfId="3789" xr:uid="{00000000-0005-0000-0000-0000540B0000}"/>
    <cellStyle name="Accent1 88" xfId="3790" xr:uid="{00000000-0005-0000-0000-0000550B0000}"/>
    <cellStyle name="Accent1 89" xfId="3791" xr:uid="{00000000-0005-0000-0000-0000560B0000}"/>
    <cellStyle name="Accent1 9" xfId="340" xr:uid="{00000000-0005-0000-0000-0000570B0000}"/>
    <cellStyle name="Accent1 9 2" xfId="341" xr:uid="{00000000-0005-0000-0000-0000580B0000}"/>
    <cellStyle name="Accent1 9 2 2" xfId="3792" xr:uid="{00000000-0005-0000-0000-0000590B0000}"/>
    <cellStyle name="Accent1 9 3" xfId="342" xr:uid="{00000000-0005-0000-0000-00005A0B0000}"/>
    <cellStyle name="Accent1 90" xfId="3793" xr:uid="{00000000-0005-0000-0000-00005B0B0000}"/>
    <cellStyle name="Accent1 91" xfId="3794" xr:uid="{00000000-0005-0000-0000-00005C0B0000}"/>
    <cellStyle name="Accent1 92" xfId="3795" xr:uid="{00000000-0005-0000-0000-00005D0B0000}"/>
    <cellStyle name="Accent1 93" xfId="3796" xr:uid="{00000000-0005-0000-0000-00005E0B0000}"/>
    <cellStyle name="Accent1 94" xfId="3797" xr:uid="{00000000-0005-0000-0000-00005F0B0000}"/>
    <cellStyle name="Accent1 95" xfId="3798" xr:uid="{00000000-0005-0000-0000-0000600B0000}"/>
    <cellStyle name="Accent1 96" xfId="3799" xr:uid="{00000000-0005-0000-0000-0000610B0000}"/>
    <cellStyle name="Accent1 97" xfId="3800" xr:uid="{00000000-0005-0000-0000-0000620B0000}"/>
    <cellStyle name="Accent1 98" xfId="3801" xr:uid="{00000000-0005-0000-0000-0000630B0000}"/>
    <cellStyle name="Accent1 99" xfId="3802" xr:uid="{00000000-0005-0000-0000-0000640B0000}"/>
    <cellStyle name="Accent2" xfId="343" builtinId="33" customBuiltin="1"/>
    <cellStyle name="Accent2 - 20%" xfId="344" xr:uid="{00000000-0005-0000-0000-0000660B0000}"/>
    <cellStyle name="Accent2 - 20% 2" xfId="3803" xr:uid="{00000000-0005-0000-0000-0000670B0000}"/>
    <cellStyle name="Accent2 - 20%_6201 Budget 2012l PMc" xfId="3804" xr:uid="{00000000-0005-0000-0000-0000680B0000}"/>
    <cellStyle name="Accent2 - 40%" xfId="345" xr:uid="{00000000-0005-0000-0000-0000690B0000}"/>
    <cellStyle name="Accent2 - 40% 2" xfId="3805" xr:uid="{00000000-0005-0000-0000-00006A0B0000}"/>
    <cellStyle name="Accent2 - 40%_6201 Budget 2012l PMc" xfId="3806" xr:uid="{00000000-0005-0000-0000-00006B0B0000}"/>
    <cellStyle name="Accent2 - 60%" xfId="346" xr:uid="{00000000-0005-0000-0000-00006C0B0000}"/>
    <cellStyle name="Accent2 10" xfId="347" xr:uid="{00000000-0005-0000-0000-00006D0B0000}"/>
    <cellStyle name="Accent2 10 2" xfId="348" xr:uid="{00000000-0005-0000-0000-00006E0B0000}"/>
    <cellStyle name="Accent2 10 2 2" xfId="3807" xr:uid="{00000000-0005-0000-0000-00006F0B0000}"/>
    <cellStyle name="Accent2 10 3" xfId="349" xr:uid="{00000000-0005-0000-0000-0000700B0000}"/>
    <cellStyle name="Accent2 10 4" xfId="350" xr:uid="{00000000-0005-0000-0000-0000710B0000}"/>
    <cellStyle name="Accent2 10 4 2" xfId="3808" xr:uid="{00000000-0005-0000-0000-0000720B0000}"/>
    <cellStyle name="Accent2 100" xfId="3809" xr:uid="{00000000-0005-0000-0000-0000730B0000}"/>
    <cellStyle name="Accent2 101" xfId="3810" xr:uid="{00000000-0005-0000-0000-0000740B0000}"/>
    <cellStyle name="Accent2 102" xfId="3811" xr:uid="{00000000-0005-0000-0000-0000750B0000}"/>
    <cellStyle name="Accent2 103" xfId="3812" xr:uid="{00000000-0005-0000-0000-0000760B0000}"/>
    <cellStyle name="Accent2 104" xfId="3813" xr:uid="{00000000-0005-0000-0000-0000770B0000}"/>
    <cellStyle name="Accent2 105" xfId="3814" xr:uid="{00000000-0005-0000-0000-0000780B0000}"/>
    <cellStyle name="Accent2 106" xfId="3815" xr:uid="{00000000-0005-0000-0000-0000790B0000}"/>
    <cellStyle name="Accent2 107" xfId="3816" xr:uid="{00000000-0005-0000-0000-00007A0B0000}"/>
    <cellStyle name="Accent2 108" xfId="3817" xr:uid="{00000000-0005-0000-0000-00007B0B0000}"/>
    <cellStyle name="Accent2 109" xfId="3818" xr:uid="{00000000-0005-0000-0000-00007C0B0000}"/>
    <cellStyle name="Accent2 11" xfId="351" xr:uid="{00000000-0005-0000-0000-00007D0B0000}"/>
    <cellStyle name="Accent2 110" xfId="3819" xr:uid="{00000000-0005-0000-0000-00007E0B0000}"/>
    <cellStyle name="Accent2 111" xfId="3820" xr:uid="{00000000-0005-0000-0000-00007F0B0000}"/>
    <cellStyle name="Accent2 112" xfId="3821" xr:uid="{00000000-0005-0000-0000-0000800B0000}"/>
    <cellStyle name="Accent2 113" xfId="3822" xr:uid="{00000000-0005-0000-0000-0000810B0000}"/>
    <cellStyle name="Accent2 114" xfId="3823" xr:uid="{00000000-0005-0000-0000-0000820B0000}"/>
    <cellStyle name="Accent2 115" xfId="3824" xr:uid="{00000000-0005-0000-0000-0000830B0000}"/>
    <cellStyle name="Accent2 116" xfId="3825" xr:uid="{00000000-0005-0000-0000-0000840B0000}"/>
    <cellStyle name="Accent2 12" xfId="352" xr:uid="{00000000-0005-0000-0000-0000850B0000}"/>
    <cellStyle name="Accent2 13" xfId="353" xr:uid="{00000000-0005-0000-0000-0000860B0000}"/>
    <cellStyle name="Accent2 13 2" xfId="354" xr:uid="{00000000-0005-0000-0000-0000870B0000}"/>
    <cellStyle name="Accent2 13 3" xfId="355" xr:uid="{00000000-0005-0000-0000-0000880B0000}"/>
    <cellStyle name="Accent2 13 3 2" xfId="3826" xr:uid="{00000000-0005-0000-0000-0000890B0000}"/>
    <cellStyle name="Accent2 13 4" xfId="356" xr:uid="{00000000-0005-0000-0000-00008A0B0000}"/>
    <cellStyle name="Accent2 13 5" xfId="357" xr:uid="{00000000-0005-0000-0000-00008B0B0000}"/>
    <cellStyle name="Accent2 13 5 2" xfId="3827" xr:uid="{00000000-0005-0000-0000-00008C0B0000}"/>
    <cellStyle name="Accent2 13 6" xfId="3828" xr:uid="{00000000-0005-0000-0000-00008D0B0000}"/>
    <cellStyle name="Accent2 14" xfId="358" xr:uid="{00000000-0005-0000-0000-00008E0B0000}"/>
    <cellStyle name="Accent2 14 2" xfId="359" xr:uid="{00000000-0005-0000-0000-00008F0B0000}"/>
    <cellStyle name="Accent2 14 3" xfId="360" xr:uid="{00000000-0005-0000-0000-0000900B0000}"/>
    <cellStyle name="Accent2 14 3 2" xfId="3829" xr:uid="{00000000-0005-0000-0000-0000910B0000}"/>
    <cellStyle name="Accent2 14 4" xfId="361" xr:uid="{00000000-0005-0000-0000-0000920B0000}"/>
    <cellStyle name="Accent2 14 5" xfId="362" xr:uid="{00000000-0005-0000-0000-0000930B0000}"/>
    <cellStyle name="Accent2 14 5 2" xfId="3830" xr:uid="{00000000-0005-0000-0000-0000940B0000}"/>
    <cellStyle name="Accent2 14 6" xfId="3831" xr:uid="{00000000-0005-0000-0000-0000950B0000}"/>
    <cellStyle name="Accent2 15" xfId="363" xr:uid="{00000000-0005-0000-0000-0000960B0000}"/>
    <cellStyle name="Accent2 15 2" xfId="364" xr:uid="{00000000-0005-0000-0000-0000970B0000}"/>
    <cellStyle name="Accent2 15 2 2" xfId="3832" xr:uid="{00000000-0005-0000-0000-0000980B0000}"/>
    <cellStyle name="Accent2 15 3" xfId="365" xr:uid="{00000000-0005-0000-0000-0000990B0000}"/>
    <cellStyle name="Accent2 15 4" xfId="366" xr:uid="{00000000-0005-0000-0000-00009A0B0000}"/>
    <cellStyle name="Accent2 15 4 2" xfId="3833" xr:uid="{00000000-0005-0000-0000-00009B0B0000}"/>
    <cellStyle name="Accent2 16" xfId="367" xr:uid="{00000000-0005-0000-0000-00009C0B0000}"/>
    <cellStyle name="Accent2 16 2" xfId="368" xr:uid="{00000000-0005-0000-0000-00009D0B0000}"/>
    <cellStyle name="Accent2 16 2 2" xfId="3834" xr:uid="{00000000-0005-0000-0000-00009E0B0000}"/>
    <cellStyle name="Accent2 16 3" xfId="369" xr:uid="{00000000-0005-0000-0000-00009F0B0000}"/>
    <cellStyle name="Accent2 16 4" xfId="370" xr:uid="{00000000-0005-0000-0000-0000A00B0000}"/>
    <cellStyle name="Accent2 16 4 2" xfId="3835" xr:uid="{00000000-0005-0000-0000-0000A10B0000}"/>
    <cellStyle name="Accent2 17" xfId="371" xr:uid="{00000000-0005-0000-0000-0000A20B0000}"/>
    <cellStyle name="Accent2 18" xfId="372" xr:uid="{00000000-0005-0000-0000-0000A30B0000}"/>
    <cellStyle name="Accent2 19" xfId="373" xr:uid="{00000000-0005-0000-0000-0000A40B0000}"/>
    <cellStyle name="Accent2 2" xfId="374" xr:uid="{00000000-0005-0000-0000-0000A50B0000}"/>
    <cellStyle name="Accent2 20" xfId="375" xr:uid="{00000000-0005-0000-0000-0000A60B0000}"/>
    <cellStyle name="Accent2 21" xfId="376" xr:uid="{00000000-0005-0000-0000-0000A70B0000}"/>
    <cellStyle name="Accent2 21 2" xfId="377" xr:uid="{00000000-0005-0000-0000-0000A80B0000}"/>
    <cellStyle name="Accent2 21 2 2" xfId="3836" xr:uid="{00000000-0005-0000-0000-0000A90B0000}"/>
    <cellStyle name="Accent2 21 3" xfId="378" xr:uid="{00000000-0005-0000-0000-0000AA0B0000}"/>
    <cellStyle name="Accent2 21 4" xfId="379" xr:uid="{00000000-0005-0000-0000-0000AB0B0000}"/>
    <cellStyle name="Accent2 21 4 2" xfId="3837" xr:uid="{00000000-0005-0000-0000-0000AC0B0000}"/>
    <cellStyle name="Accent2 22" xfId="380" xr:uid="{00000000-0005-0000-0000-0000AD0B0000}"/>
    <cellStyle name="Accent2 22 2" xfId="381" xr:uid="{00000000-0005-0000-0000-0000AE0B0000}"/>
    <cellStyle name="Accent2 22 2 2" xfId="3838" xr:uid="{00000000-0005-0000-0000-0000AF0B0000}"/>
    <cellStyle name="Accent2 22 3" xfId="382" xr:uid="{00000000-0005-0000-0000-0000B00B0000}"/>
    <cellStyle name="Accent2 22 4" xfId="383" xr:uid="{00000000-0005-0000-0000-0000B10B0000}"/>
    <cellStyle name="Accent2 22 4 2" xfId="3839" xr:uid="{00000000-0005-0000-0000-0000B20B0000}"/>
    <cellStyle name="Accent2 23" xfId="384" xr:uid="{00000000-0005-0000-0000-0000B30B0000}"/>
    <cellStyle name="Accent2 24" xfId="385" xr:uid="{00000000-0005-0000-0000-0000B40B0000}"/>
    <cellStyle name="Accent2 25" xfId="386" xr:uid="{00000000-0005-0000-0000-0000B50B0000}"/>
    <cellStyle name="Accent2 26" xfId="387" xr:uid="{00000000-0005-0000-0000-0000B60B0000}"/>
    <cellStyle name="Accent2 27" xfId="388" xr:uid="{00000000-0005-0000-0000-0000B70B0000}"/>
    <cellStyle name="Accent2 28" xfId="389" xr:uid="{00000000-0005-0000-0000-0000B80B0000}"/>
    <cellStyle name="Accent2 29" xfId="390" xr:uid="{00000000-0005-0000-0000-0000B90B0000}"/>
    <cellStyle name="Accent2 3" xfId="391" xr:uid="{00000000-0005-0000-0000-0000BA0B0000}"/>
    <cellStyle name="Accent2 3 2" xfId="392" xr:uid="{00000000-0005-0000-0000-0000BB0B0000}"/>
    <cellStyle name="Accent2 3 2 2" xfId="393" xr:uid="{00000000-0005-0000-0000-0000BC0B0000}"/>
    <cellStyle name="Accent2 3 2 2 2" xfId="394" xr:uid="{00000000-0005-0000-0000-0000BD0B0000}"/>
    <cellStyle name="Accent2 3 2 2 2 2" xfId="3840" xr:uid="{00000000-0005-0000-0000-0000BE0B0000}"/>
    <cellStyle name="Accent2 3 2 3" xfId="395" xr:uid="{00000000-0005-0000-0000-0000BF0B0000}"/>
    <cellStyle name="Accent2 3 2 4" xfId="3841" xr:uid="{00000000-0005-0000-0000-0000C00B0000}"/>
    <cellStyle name="Accent2 3 3" xfId="396" xr:uid="{00000000-0005-0000-0000-0000C10B0000}"/>
    <cellStyle name="Accent2 3 3 2" xfId="3842" xr:uid="{00000000-0005-0000-0000-0000C20B0000}"/>
    <cellStyle name="Accent2 3_Links" xfId="397" xr:uid="{00000000-0005-0000-0000-0000C30B0000}"/>
    <cellStyle name="Accent2 30" xfId="398" xr:uid="{00000000-0005-0000-0000-0000C40B0000}"/>
    <cellStyle name="Accent2 31" xfId="399" xr:uid="{00000000-0005-0000-0000-0000C50B0000}"/>
    <cellStyle name="Accent2 32" xfId="400" xr:uid="{00000000-0005-0000-0000-0000C60B0000}"/>
    <cellStyle name="Accent2 33" xfId="401" xr:uid="{00000000-0005-0000-0000-0000C70B0000}"/>
    <cellStyle name="Accent2 33 2" xfId="3843" xr:uid="{00000000-0005-0000-0000-0000C80B0000}"/>
    <cellStyle name="Accent2 34" xfId="402" xr:uid="{00000000-0005-0000-0000-0000C90B0000}"/>
    <cellStyle name="Accent2 35" xfId="403" xr:uid="{00000000-0005-0000-0000-0000CA0B0000}"/>
    <cellStyle name="Accent2 36" xfId="404" xr:uid="{00000000-0005-0000-0000-0000CB0B0000}"/>
    <cellStyle name="Accent2 37" xfId="405" xr:uid="{00000000-0005-0000-0000-0000CC0B0000}"/>
    <cellStyle name="Accent2 38" xfId="406" xr:uid="{00000000-0005-0000-0000-0000CD0B0000}"/>
    <cellStyle name="Accent2 39" xfId="2969" xr:uid="{00000000-0005-0000-0000-0000CE0B0000}"/>
    <cellStyle name="Accent2 4" xfId="407" xr:uid="{00000000-0005-0000-0000-0000CF0B0000}"/>
    <cellStyle name="Accent2 4 2" xfId="408" xr:uid="{00000000-0005-0000-0000-0000D00B0000}"/>
    <cellStyle name="Accent2 4 2 2" xfId="409" xr:uid="{00000000-0005-0000-0000-0000D10B0000}"/>
    <cellStyle name="Accent2 4 2 2 2" xfId="3844" xr:uid="{00000000-0005-0000-0000-0000D20B0000}"/>
    <cellStyle name="Accent2 4 2 3" xfId="410" xr:uid="{00000000-0005-0000-0000-0000D30B0000}"/>
    <cellStyle name="Accent2 4 2 4" xfId="411" xr:uid="{00000000-0005-0000-0000-0000D40B0000}"/>
    <cellStyle name="Accent2 4 2 4 2" xfId="3845" xr:uid="{00000000-0005-0000-0000-0000D50B0000}"/>
    <cellStyle name="Accent2 4 3" xfId="412" xr:uid="{00000000-0005-0000-0000-0000D60B0000}"/>
    <cellStyle name="Accent2 4 3 2" xfId="3846" xr:uid="{00000000-0005-0000-0000-0000D70B0000}"/>
    <cellStyle name="Accent2 4 4" xfId="413" xr:uid="{00000000-0005-0000-0000-0000D80B0000}"/>
    <cellStyle name="Accent2 4 5" xfId="414" xr:uid="{00000000-0005-0000-0000-0000D90B0000}"/>
    <cellStyle name="Accent2 4 5 2" xfId="3847" xr:uid="{00000000-0005-0000-0000-0000DA0B0000}"/>
    <cellStyle name="Accent2 4_Links" xfId="415" xr:uid="{00000000-0005-0000-0000-0000DB0B0000}"/>
    <cellStyle name="Accent2 40" xfId="3008" xr:uid="{00000000-0005-0000-0000-0000DC0B0000}"/>
    <cellStyle name="Accent2 41" xfId="3030" xr:uid="{00000000-0005-0000-0000-0000DD0B0000}"/>
    <cellStyle name="Accent2 42" xfId="3031" xr:uid="{00000000-0005-0000-0000-0000DE0B0000}"/>
    <cellStyle name="Accent2 43" xfId="3032" xr:uid="{00000000-0005-0000-0000-0000DF0B0000}"/>
    <cellStyle name="Accent2 44" xfId="3848" xr:uid="{00000000-0005-0000-0000-0000E00B0000}"/>
    <cellStyle name="Accent2 45" xfId="3849" xr:uid="{00000000-0005-0000-0000-0000E10B0000}"/>
    <cellStyle name="Accent2 46" xfId="3850" xr:uid="{00000000-0005-0000-0000-0000E20B0000}"/>
    <cellStyle name="Accent2 47" xfId="3851" xr:uid="{00000000-0005-0000-0000-0000E30B0000}"/>
    <cellStyle name="Accent2 48" xfId="3852" xr:uid="{00000000-0005-0000-0000-0000E40B0000}"/>
    <cellStyle name="Accent2 49" xfId="3853" xr:uid="{00000000-0005-0000-0000-0000E50B0000}"/>
    <cellStyle name="Accent2 5" xfId="416" xr:uid="{00000000-0005-0000-0000-0000E60B0000}"/>
    <cellStyle name="Accent2 50" xfId="3854" xr:uid="{00000000-0005-0000-0000-0000E70B0000}"/>
    <cellStyle name="Accent2 51" xfId="3855" xr:uid="{00000000-0005-0000-0000-0000E80B0000}"/>
    <cellStyle name="Accent2 52" xfId="3856" xr:uid="{00000000-0005-0000-0000-0000E90B0000}"/>
    <cellStyle name="Accent2 53" xfId="3857" xr:uid="{00000000-0005-0000-0000-0000EA0B0000}"/>
    <cellStyle name="Accent2 54" xfId="3858" xr:uid="{00000000-0005-0000-0000-0000EB0B0000}"/>
    <cellStyle name="Accent2 55" xfId="3859" xr:uid="{00000000-0005-0000-0000-0000EC0B0000}"/>
    <cellStyle name="Accent2 56" xfId="3860" xr:uid="{00000000-0005-0000-0000-0000ED0B0000}"/>
    <cellStyle name="Accent2 57" xfId="3861" xr:uid="{00000000-0005-0000-0000-0000EE0B0000}"/>
    <cellStyle name="Accent2 58" xfId="3862" xr:uid="{00000000-0005-0000-0000-0000EF0B0000}"/>
    <cellStyle name="Accent2 59" xfId="3863" xr:uid="{00000000-0005-0000-0000-0000F00B0000}"/>
    <cellStyle name="Accent2 6" xfId="417" xr:uid="{00000000-0005-0000-0000-0000F10B0000}"/>
    <cellStyle name="Accent2 60" xfId="3864" xr:uid="{00000000-0005-0000-0000-0000F20B0000}"/>
    <cellStyle name="Accent2 61" xfId="3865" xr:uid="{00000000-0005-0000-0000-0000F30B0000}"/>
    <cellStyle name="Accent2 62" xfId="3866" xr:uid="{00000000-0005-0000-0000-0000F40B0000}"/>
    <cellStyle name="Accent2 63" xfId="3867" xr:uid="{00000000-0005-0000-0000-0000F50B0000}"/>
    <cellStyle name="Accent2 64" xfId="3868" xr:uid="{00000000-0005-0000-0000-0000F60B0000}"/>
    <cellStyle name="Accent2 65" xfId="3869" xr:uid="{00000000-0005-0000-0000-0000F70B0000}"/>
    <cellStyle name="Accent2 66" xfId="3870" xr:uid="{00000000-0005-0000-0000-0000F80B0000}"/>
    <cellStyle name="Accent2 67" xfId="3871" xr:uid="{00000000-0005-0000-0000-0000F90B0000}"/>
    <cellStyle name="Accent2 68" xfId="3872" xr:uid="{00000000-0005-0000-0000-0000FA0B0000}"/>
    <cellStyle name="Accent2 69" xfId="3873" xr:uid="{00000000-0005-0000-0000-0000FB0B0000}"/>
    <cellStyle name="Accent2 7" xfId="418" xr:uid="{00000000-0005-0000-0000-0000FC0B0000}"/>
    <cellStyle name="Accent2 70" xfId="3874" xr:uid="{00000000-0005-0000-0000-0000FD0B0000}"/>
    <cellStyle name="Accent2 71" xfId="3875" xr:uid="{00000000-0005-0000-0000-0000FE0B0000}"/>
    <cellStyle name="Accent2 72" xfId="3876" xr:uid="{00000000-0005-0000-0000-0000FF0B0000}"/>
    <cellStyle name="Accent2 73" xfId="3877" xr:uid="{00000000-0005-0000-0000-0000000C0000}"/>
    <cellStyle name="Accent2 74" xfId="3878" xr:uid="{00000000-0005-0000-0000-0000010C0000}"/>
    <cellStyle name="Accent2 75" xfId="3879" xr:uid="{00000000-0005-0000-0000-0000020C0000}"/>
    <cellStyle name="Accent2 76" xfId="3880" xr:uid="{00000000-0005-0000-0000-0000030C0000}"/>
    <cellStyle name="Accent2 77" xfId="3881" xr:uid="{00000000-0005-0000-0000-0000040C0000}"/>
    <cellStyle name="Accent2 78" xfId="3882" xr:uid="{00000000-0005-0000-0000-0000050C0000}"/>
    <cellStyle name="Accent2 79" xfId="3883" xr:uid="{00000000-0005-0000-0000-0000060C0000}"/>
    <cellStyle name="Accent2 8" xfId="419" xr:uid="{00000000-0005-0000-0000-0000070C0000}"/>
    <cellStyle name="Accent2 8 2" xfId="420" xr:uid="{00000000-0005-0000-0000-0000080C0000}"/>
    <cellStyle name="Accent2 8 2 2" xfId="3884" xr:uid="{00000000-0005-0000-0000-0000090C0000}"/>
    <cellStyle name="Accent2 80" xfId="3885" xr:uid="{00000000-0005-0000-0000-00000A0C0000}"/>
    <cellStyle name="Accent2 81" xfId="3886" xr:uid="{00000000-0005-0000-0000-00000B0C0000}"/>
    <cellStyle name="Accent2 82" xfId="3887" xr:uid="{00000000-0005-0000-0000-00000C0C0000}"/>
    <cellStyle name="Accent2 83" xfId="3888" xr:uid="{00000000-0005-0000-0000-00000D0C0000}"/>
    <cellStyle name="Accent2 84" xfId="3889" xr:uid="{00000000-0005-0000-0000-00000E0C0000}"/>
    <cellStyle name="Accent2 85" xfId="3890" xr:uid="{00000000-0005-0000-0000-00000F0C0000}"/>
    <cellStyle name="Accent2 86" xfId="3891" xr:uid="{00000000-0005-0000-0000-0000100C0000}"/>
    <cellStyle name="Accent2 87" xfId="3892" xr:uid="{00000000-0005-0000-0000-0000110C0000}"/>
    <cellStyle name="Accent2 88" xfId="3893" xr:uid="{00000000-0005-0000-0000-0000120C0000}"/>
    <cellStyle name="Accent2 89" xfId="3894" xr:uid="{00000000-0005-0000-0000-0000130C0000}"/>
    <cellStyle name="Accent2 9" xfId="421" xr:uid="{00000000-0005-0000-0000-0000140C0000}"/>
    <cellStyle name="Accent2 9 2" xfId="422" xr:uid="{00000000-0005-0000-0000-0000150C0000}"/>
    <cellStyle name="Accent2 9 2 2" xfId="3895" xr:uid="{00000000-0005-0000-0000-0000160C0000}"/>
    <cellStyle name="Accent2 9 3" xfId="423" xr:uid="{00000000-0005-0000-0000-0000170C0000}"/>
    <cellStyle name="Accent2 90" xfId="3896" xr:uid="{00000000-0005-0000-0000-0000180C0000}"/>
    <cellStyle name="Accent2 91" xfId="3897" xr:uid="{00000000-0005-0000-0000-0000190C0000}"/>
    <cellStyle name="Accent2 92" xfId="3898" xr:uid="{00000000-0005-0000-0000-00001A0C0000}"/>
    <cellStyle name="Accent2 93" xfId="3899" xr:uid="{00000000-0005-0000-0000-00001B0C0000}"/>
    <cellStyle name="Accent2 94" xfId="3900" xr:uid="{00000000-0005-0000-0000-00001C0C0000}"/>
    <cellStyle name="Accent2 95" xfId="3901" xr:uid="{00000000-0005-0000-0000-00001D0C0000}"/>
    <cellStyle name="Accent2 96" xfId="3902" xr:uid="{00000000-0005-0000-0000-00001E0C0000}"/>
    <cellStyle name="Accent2 97" xfId="3903" xr:uid="{00000000-0005-0000-0000-00001F0C0000}"/>
    <cellStyle name="Accent2 98" xfId="3904" xr:uid="{00000000-0005-0000-0000-0000200C0000}"/>
    <cellStyle name="Accent2 99" xfId="3905" xr:uid="{00000000-0005-0000-0000-0000210C0000}"/>
    <cellStyle name="Accent3" xfId="424" builtinId="37" customBuiltin="1"/>
    <cellStyle name="Accent3 - 20%" xfId="425" xr:uid="{00000000-0005-0000-0000-0000230C0000}"/>
    <cellStyle name="Accent3 - 20% 2" xfId="3906" xr:uid="{00000000-0005-0000-0000-0000240C0000}"/>
    <cellStyle name="Accent3 - 20%_6201 Budget 2012l PMc" xfId="3907" xr:uid="{00000000-0005-0000-0000-0000250C0000}"/>
    <cellStyle name="Accent3 - 40%" xfId="426" xr:uid="{00000000-0005-0000-0000-0000260C0000}"/>
    <cellStyle name="Accent3 - 40% 2" xfId="3908" xr:uid="{00000000-0005-0000-0000-0000270C0000}"/>
    <cellStyle name="Accent3 - 40%_6201 Budget 2012l PMc" xfId="3909" xr:uid="{00000000-0005-0000-0000-0000280C0000}"/>
    <cellStyle name="Accent3 - 60%" xfId="427" xr:uid="{00000000-0005-0000-0000-0000290C0000}"/>
    <cellStyle name="Accent3 10" xfId="428" xr:uid="{00000000-0005-0000-0000-00002A0C0000}"/>
    <cellStyle name="Accent3 10 2" xfId="429" xr:uid="{00000000-0005-0000-0000-00002B0C0000}"/>
    <cellStyle name="Accent3 10 2 2" xfId="3910" xr:uid="{00000000-0005-0000-0000-00002C0C0000}"/>
    <cellStyle name="Accent3 10 3" xfId="430" xr:uid="{00000000-0005-0000-0000-00002D0C0000}"/>
    <cellStyle name="Accent3 10 4" xfId="431" xr:uid="{00000000-0005-0000-0000-00002E0C0000}"/>
    <cellStyle name="Accent3 10 4 2" xfId="3911" xr:uid="{00000000-0005-0000-0000-00002F0C0000}"/>
    <cellStyle name="Accent3 100" xfId="3912" xr:uid="{00000000-0005-0000-0000-0000300C0000}"/>
    <cellStyle name="Accent3 101" xfId="3913" xr:uid="{00000000-0005-0000-0000-0000310C0000}"/>
    <cellStyle name="Accent3 102" xfId="3914" xr:uid="{00000000-0005-0000-0000-0000320C0000}"/>
    <cellStyle name="Accent3 103" xfId="3915" xr:uid="{00000000-0005-0000-0000-0000330C0000}"/>
    <cellStyle name="Accent3 104" xfId="3916" xr:uid="{00000000-0005-0000-0000-0000340C0000}"/>
    <cellStyle name="Accent3 105" xfId="3917" xr:uid="{00000000-0005-0000-0000-0000350C0000}"/>
    <cellStyle name="Accent3 106" xfId="3918" xr:uid="{00000000-0005-0000-0000-0000360C0000}"/>
    <cellStyle name="Accent3 107" xfId="3919" xr:uid="{00000000-0005-0000-0000-0000370C0000}"/>
    <cellStyle name="Accent3 108" xfId="3920" xr:uid="{00000000-0005-0000-0000-0000380C0000}"/>
    <cellStyle name="Accent3 109" xfId="3921" xr:uid="{00000000-0005-0000-0000-0000390C0000}"/>
    <cellStyle name="Accent3 11" xfId="432" xr:uid="{00000000-0005-0000-0000-00003A0C0000}"/>
    <cellStyle name="Accent3 110" xfId="3922" xr:uid="{00000000-0005-0000-0000-00003B0C0000}"/>
    <cellStyle name="Accent3 111" xfId="3923" xr:uid="{00000000-0005-0000-0000-00003C0C0000}"/>
    <cellStyle name="Accent3 112" xfId="3924" xr:uid="{00000000-0005-0000-0000-00003D0C0000}"/>
    <cellStyle name="Accent3 113" xfId="3925" xr:uid="{00000000-0005-0000-0000-00003E0C0000}"/>
    <cellStyle name="Accent3 114" xfId="3926" xr:uid="{00000000-0005-0000-0000-00003F0C0000}"/>
    <cellStyle name="Accent3 115" xfId="3927" xr:uid="{00000000-0005-0000-0000-0000400C0000}"/>
    <cellStyle name="Accent3 116" xfId="3928" xr:uid="{00000000-0005-0000-0000-0000410C0000}"/>
    <cellStyle name="Accent3 12" xfId="433" xr:uid="{00000000-0005-0000-0000-0000420C0000}"/>
    <cellStyle name="Accent3 13" xfId="434" xr:uid="{00000000-0005-0000-0000-0000430C0000}"/>
    <cellStyle name="Accent3 13 2" xfId="435" xr:uid="{00000000-0005-0000-0000-0000440C0000}"/>
    <cellStyle name="Accent3 13 3" xfId="436" xr:uid="{00000000-0005-0000-0000-0000450C0000}"/>
    <cellStyle name="Accent3 13 3 2" xfId="3929" xr:uid="{00000000-0005-0000-0000-0000460C0000}"/>
    <cellStyle name="Accent3 13 4" xfId="437" xr:uid="{00000000-0005-0000-0000-0000470C0000}"/>
    <cellStyle name="Accent3 13 5" xfId="438" xr:uid="{00000000-0005-0000-0000-0000480C0000}"/>
    <cellStyle name="Accent3 13 5 2" xfId="3930" xr:uid="{00000000-0005-0000-0000-0000490C0000}"/>
    <cellStyle name="Accent3 13 6" xfId="3931" xr:uid="{00000000-0005-0000-0000-00004A0C0000}"/>
    <cellStyle name="Accent3 14" xfId="439" xr:uid="{00000000-0005-0000-0000-00004B0C0000}"/>
    <cellStyle name="Accent3 14 2" xfId="440" xr:uid="{00000000-0005-0000-0000-00004C0C0000}"/>
    <cellStyle name="Accent3 14 3" xfId="441" xr:uid="{00000000-0005-0000-0000-00004D0C0000}"/>
    <cellStyle name="Accent3 14 3 2" xfId="3932" xr:uid="{00000000-0005-0000-0000-00004E0C0000}"/>
    <cellStyle name="Accent3 14 4" xfId="442" xr:uid="{00000000-0005-0000-0000-00004F0C0000}"/>
    <cellStyle name="Accent3 14 5" xfId="443" xr:uid="{00000000-0005-0000-0000-0000500C0000}"/>
    <cellStyle name="Accent3 14 5 2" xfId="3933" xr:uid="{00000000-0005-0000-0000-0000510C0000}"/>
    <cellStyle name="Accent3 14 6" xfId="3934" xr:uid="{00000000-0005-0000-0000-0000520C0000}"/>
    <cellStyle name="Accent3 15" xfId="444" xr:uid="{00000000-0005-0000-0000-0000530C0000}"/>
    <cellStyle name="Accent3 15 2" xfId="445" xr:uid="{00000000-0005-0000-0000-0000540C0000}"/>
    <cellStyle name="Accent3 15 2 2" xfId="3935" xr:uid="{00000000-0005-0000-0000-0000550C0000}"/>
    <cellStyle name="Accent3 15 3" xfId="446" xr:uid="{00000000-0005-0000-0000-0000560C0000}"/>
    <cellStyle name="Accent3 15 4" xfId="447" xr:uid="{00000000-0005-0000-0000-0000570C0000}"/>
    <cellStyle name="Accent3 15 4 2" xfId="3936" xr:uid="{00000000-0005-0000-0000-0000580C0000}"/>
    <cellStyle name="Accent3 16" xfId="448" xr:uid="{00000000-0005-0000-0000-0000590C0000}"/>
    <cellStyle name="Accent3 16 2" xfId="449" xr:uid="{00000000-0005-0000-0000-00005A0C0000}"/>
    <cellStyle name="Accent3 16 2 2" xfId="3937" xr:uid="{00000000-0005-0000-0000-00005B0C0000}"/>
    <cellStyle name="Accent3 16 3" xfId="450" xr:uid="{00000000-0005-0000-0000-00005C0C0000}"/>
    <cellStyle name="Accent3 16 4" xfId="451" xr:uid="{00000000-0005-0000-0000-00005D0C0000}"/>
    <cellStyle name="Accent3 16 4 2" xfId="3938" xr:uid="{00000000-0005-0000-0000-00005E0C0000}"/>
    <cellStyle name="Accent3 17" xfId="452" xr:uid="{00000000-0005-0000-0000-00005F0C0000}"/>
    <cellStyle name="Accent3 18" xfId="453" xr:uid="{00000000-0005-0000-0000-0000600C0000}"/>
    <cellStyle name="Accent3 19" xfId="454" xr:uid="{00000000-0005-0000-0000-0000610C0000}"/>
    <cellStyle name="Accent3 2" xfId="455" xr:uid="{00000000-0005-0000-0000-0000620C0000}"/>
    <cellStyle name="Accent3 20" xfId="456" xr:uid="{00000000-0005-0000-0000-0000630C0000}"/>
    <cellStyle name="Accent3 21" xfId="457" xr:uid="{00000000-0005-0000-0000-0000640C0000}"/>
    <cellStyle name="Accent3 21 2" xfId="458" xr:uid="{00000000-0005-0000-0000-0000650C0000}"/>
    <cellStyle name="Accent3 21 2 2" xfId="3939" xr:uid="{00000000-0005-0000-0000-0000660C0000}"/>
    <cellStyle name="Accent3 21 3" xfId="459" xr:uid="{00000000-0005-0000-0000-0000670C0000}"/>
    <cellStyle name="Accent3 21 4" xfId="460" xr:uid="{00000000-0005-0000-0000-0000680C0000}"/>
    <cellStyle name="Accent3 21 4 2" xfId="3940" xr:uid="{00000000-0005-0000-0000-0000690C0000}"/>
    <cellStyle name="Accent3 22" xfId="461" xr:uid="{00000000-0005-0000-0000-00006A0C0000}"/>
    <cellStyle name="Accent3 22 2" xfId="462" xr:uid="{00000000-0005-0000-0000-00006B0C0000}"/>
    <cellStyle name="Accent3 22 2 2" xfId="3941" xr:uid="{00000000-0005-0000-0000-00006C0C0000}"/>
    <cellStyle name="Accent3 22 3" xfId="463" xr:uid="{00000000-0005-0000-0000-00006D0C0000}"/>
    <cellStyle name="Accent3 22 4" xfId="464" xr:uid="{00000000-0005-0000-0000-00006E0C0000}"/>
    <cellStyle name="Accent3 22 4 2" xfId="3942" xr:uid="{00000000-0005-0000-0000-00006F0C0000}"/>
    <cellStyle name="Accent3 23" xfId="465" xr:uid="{00000000-0005-0000-0000-0000700C0000}"/>
    <cellStyle name="Accent3 24" xfId="466" xr:uid="{00000000-0005-0000-0000-0000710C0000}"/>
    <cellStyle name="Accent3 25" xfId="467" xr:uid="{00000000-0005-0000-0000-0000720C0000}"/>
    <cellStyle name="Accent3 26" xfId="468" xr:uid="{00000000-0005-0000-0000-0000730C0000}"/>
    <cellStyle name="Accent3 27" xfId="469" xr:uid="{00000000-0005-0000-0000-0000740C0000}"/>
    <cellStyle name="Accent3 28" xfId="470" xr:uid="{00000000-0005-0000-0000-0000750C0000}"/>
    <cellStyle name="Accent3 29" xfId="471" xr:uid="{00000000-0005-0000-0000-0000760C0000}"/>
    <cellStyle name="Accent3 3" xfId="472" xr:uid="{00000000-0005-0000-0000-0000770C0000}"/>
    <cellStyle name="Accent3 3 2" xfId="473" xr:uid="{00000000-0005-0000-0000-0000780C0000}"/>
    <cellStyle name="Accent3 3 2 2" xfId="474" xr:uid="{00000000-0005-0000-0000-0000790C0000}"/>
    <cellStyle name="Accent3 3 2 2 2" xfId="475" xr:uid="{00000000-0005-0000-0000-00007A0C0000}"/>
    <cellStyle name="Accent3 3 2 2 2 2" xfId="3943" xr:uid="{00000000-0005-0000-0000-00007B0C0000}"/>
    <cellStyle name="Accent3 3 2 3" xfId="476" xr:uid="{00000000-0005-0000-0000-00007C0C0000}"/>
    <cellStyle name="Accent3 3 2 4" xfId="3944" xr:uid="{00000000-0005-0000-0000-00007D0C0000}"/>
    <cellStyle name="Accent3 3 3" xfId="477" xr:uid="{00000000-0005-0000-0000-00007E0C0000}"/>
    <cellStyle name="Accent3 3 3 2" xfId="3945" xr:uid="{00000000-0005-0000-0000-00007F0C0000}"/>
    <cellStyle name="Accent3 3_Links" xfId="478" xr:uid="{00000000-0005-0000-0000-0000800C0000}"/>
    <cellStyle name="Accent3 30" xfId="479" xr:uid="{00000000-0005-0000-0000-0000810C0000}"/>
    <cellStyle name="Accent3 31" xfId="480" xr:uid="{00000000-0005-0000-0000-0000820C0000}"/>
    <cellStyle name="Accent3 32" xfId="481" xr:uid="{00000000-0005-0000-0000-0000830C0000}"/>
    <cellStyle name="Accent3 33" xfId="482" xr:uid="{00000000-0005-0000-0000-0000840C0000}"/>
    <cellStyle name="Accent3 33 2" xfId="3946" xr:uid="{00000000-0005-0000-0000-0000850C0000}"/>
    <cellStyle name="Accent3 34" xfId="483" xr:uid="{00000000-0005-0000-0000-0000860C0000}"/>
    <cellStyle name="Accent3 35" xfId="484" xr:uid="{00000000-0005-0000-0000-0000870C0000}"/>
    <cellStyle name="Accent3 36" xfId="485" xr:uid="{00000000-0005-0000-0000-0000880C0000}"/>
    <cellStyle name="Accent3 37" xfId="486" xr:uid="{00000000-0005-0000-0000-0000890C0000}"/>
    <cellStyle name="Accent3 38" xfId="487" xr:uid="{00000000-0005-0000-0000-00008A0C0000}"/>
    <cellStyle name="Accent3 39" xfId="2973" xr:uid="{00000000-0005-0000-0000-00008B0C0000}"/>
    <cellStyle name="Accent3 4" xfId="488" xr:uid="{00000000-0005-0000-0000-00008C0C0000}"/>
    <cellStyle name="Accent3 4 2" xfId="489" xr:uid="{00000000-0005-0000-0000-00008D0C0000}"/>
    <cellStyle name="Accent3 4 2 2" xfId="490" xr:uid="{00000000-0005-0000-0000-00008E0C0000}"/>
    <cellStyle name="Accent3 4 2 2 2" xfId="3947" xr:uid="{00000000-0005-0000-0000-00008F0C0000}"/>
    <cellStyle name="Accent3 4 2 3" xfId="491" xr:uid="{00000000-0005-0000-0000-0000900C0000}"/>
    <cellStyle name="Accent3 4 2 4" xfId="492" xr:uid="{00000000-0005-0000-0000-0000910C0000}"/>
    <cellStyle name="Accent3 4 2 4 2" xfId="3948" xr:uid="{00000000-0005-0000-0000-0000920C0000}"/>
    <cellStyle name="Accent3 4 3" xfId="493" xr:uid="{00000000-0005-0000-0000-0000930C0000}"/>
    <cellStyle name="Accent3 4 3 2" xfId="3949" xr:uid="{00000000-0005-0000-0000-0000940C0000}"/>
    <cellStyle name="Accent3 4 4" xfId="494" xr:uid="{00000000-0005-0000-0000-0000950C0000}"/>
    <cellStyle name="Accent3 4 5" xfId="495" xr:uid="{00000000-0005-0000-0000-0000960C0000}"/>
    <cellStyle name="Accent3 4 5 2" xfId="3950" xr:uid="{00000000-0005-0000-0000-0000970C0000}"/>
    <cellStyle name="Accent3 4_Links" xfId="496" xr:uid="{00000000-0005-0000-0000-0000980C0000}"/>
    <cellStyle name="Accent3 40" xfId="3009" xr:uid="{00000000-0005-0000-0000-0000990C0000}"/>
    <cellStyle name="Accent3 41" xfId="3033" xr:uid="{00000000-0005-0000-0000-00009A0C0000}"/>
    <cellStyle name="Accent3 42" xfId="3034" xr:uid="{00000000-0005-0000-0000-00009B0C0000}"/>
    <cellStyle name="Accent3 43" xfId="3035" xr:uid="{00000000-0005-0000-0000-00009C0C0000}"/>
    <cellStyle name="Accent3 44" xfId="3951" xr:uid="{00000000-0005-0000-0000-00009D0C0000}"/>
    <cellStyle name="Accent3 45" xfId="3952" xr:uid="{00000000-0005-0000-0000-00009E0C0000}"/>
    <cellStyle name="Accent3 46" xfId="3953" xr:uid="{00000000-0005-0000-0000-00009F0C0000}"/>
    <cellStyle name="Accent3 47" xfId="3954" xr:uid="{00000000-0005-0000-0000-0000A00C0000}"/>
    <cellStyle name="Accent3 48" xfId="3955" xr:uid="{00000000-0005-0000-0000-0000A10C0000}"/>
    <cellStyle name="Accent3 49" xfId="3956" xr:uid="{00000000-0005-0000-0000-0000A20C0000}"/>
    <cellStyle name="Accent3 5" xfId="497" xr:uid="{00000000-0005-0000-0000-0000A30C0000}"/>
    <cellStyle name="Accent3 50" xfId="3957" xr:uid="{00000000-0005-0000-0000-0000A40C0000}"/>
    <cellStyle name="Accent3 51" xfId="3958" xr:uid="{00000000-0005-0000-0000-0000A50C0000}"/>
    <cellStyle name="Accent3 52" xfId="3959" xr:uid="{00000000-0005-0000-0000-0000A60C0000}"/>
    <cellStyle name="Accent3 53" xfId="3960" xr:uid="{00000000-0005-0000-0000-0000A70C0000}"/>
    <cellStyle name="Accent3 54" xfId="3961" xr:uid="{00000000-0005-0000-0000-0000A80C0000}"/>
    <cellStyle name="Accent3 55" xfId="3962" xr:uid="{00000000-0005-0000-0000-0000A90C0000}"/>
    <cellStyle name="Accent3 56" xfId="3963" xr:uid="{00000000-0005-0000-0000-0000AA0C0000}"/>
    <cellStyle name="Accent3 57" xfId="3964" xr:uid="{00000000-0005-0000-0000-0000AB0C0000}"/>
    <cellStyle name="Accent3 58" xfId="3965" xr:uid="{00000000-0005-0000-0000-0000AC0C0000}"/>
    <cellStyle name="Accent3 59" xfId="3966" xr:uid="{00000000-0005-0000-0000-0000AD0C0000}"/>
    <cellStyle name="Accent3 6" xfId="498" xr:uid="{00000000-0005-0000-0000-0000AE0C0000}"/>
    <cellStyle name="Accent3 60" xfId="3967" xr:uid="{00000000-0005-0000-0000-0000AF0C0000}"/>
    <cellStyle name="Accent3 61" xfId="3968" xr:uid="{00000000-0005-0000-0000-0000B00C0000}"/>
    <cellStyle name="Accent3 62" xfId="3969" xr:uid="{00000000-0005-0000-0000-0000B10C0000}"/>
    <cellStyle name="Accent3 63" xfId="3970" xr:uid="{00000000-0005-0000-0000-0000B20C0000}"/>
    <cellStyle name="Accent3 64" xfId="3971" xr:uid="{00000000-0005-0000-0000-0000B30C0000}"/>
    <cellStyle name="Accent3 65" xfId="3972" xr:uid="{00000000-0005-0000-0000-0000B40C0000}"/>
    <cellStyle name="Accent3 66" xfId="3973" xr:uid="{00000000-0005-0000-0000-0000B50C0000}"/>
    <cellStyle name="Accent3 67" xfId="3974" xr:uid="{00000000-0005-0000-0000-0000B60C0000}"/>
    <cellStyle name="Accent3 68" xfId="3975" xr:uid="{00000000-0005-0000-0000-0000B70C0000}"/>
    <cellStyle name="Accent3 69" xfId="3976" xr:uid="{00000000-0005-0000-0000-0000B80C0000}"/>
    <cellStyle name="Accent3 7" xfId="499" xr:uid="{00000000-0005-0000-0000-0000B90C0000}"/>
    <cellStyle name="Accent3 70" xfId="3977" xr:uid="{00000000-0005-0000-0000-0000BA0C0000}"/>
    <cellStyle name="Accent3 71" xfId="3978" xr:uid="{00000000-0005-0000-0000-0000BB0C0000}"/>
    <cellStyle name="Accent3 72" xfId="3979" xr:uid="{00000000-0005-0000-0000-0000BC0C0000}"/>
    <cellStyle name="Accent3 73" xfId="3980" xr:uid="{00000000-0005-0000-0000-0000BD0C0000}"/>
    <cellStyle name="Accent3 74" xfId="3981" xr:uid="{00000000-0005-0000-0000-0000BE0C0000}"/>
    <cellStyle name="Accent3 75" xfId="3982" xr:uid="{00000000-0005-0000-0000-0000BF0C0000}"/>
    <cellStyle name="Accent3 76" xfId="3983" xr:uid="{00000000-0005-0000-0000-0000C00C0000}"/>
    <cellStyle name="Accent3 77" xfId="3984" xr:uid="{00000000-0005-0000-0000-0000C10C0000}"/>
    <cellStyle name="Accent3 78" xfId="3985" xr:uid="{00000000-0005-0000-0000-0000C20C0000}"/>
    <cellStyle name="Accent3 79" xfId="3986" xr:uid="{00000000-0005-0000-0000-0000C30C0000}"/>
    <cellStyle name="Accent3 8" xfId="500" xr:uid="{00000000-0005-0000-0000-0000C40C0000}"/>
    <cellStyle name="Accent3 8 2" xfId="501" xr:uid="{00000000-0005-0000-0000-0000C50C0000}"/>
    <cellStyle name="Accent3 8 2 2" xfId="3987" xr:uid="{00000000-0005-0000-0000-0000C60C0000}"/>
    <cellStyle name="Accent3 80" xfId="3988" xr:uid="{00000000-0005-0000-0000-0000C70C0000}"/>
    <cellStyle name="Accent3 81" xfId="3989" xr:uid="{00000000-0005-0000-0000-0000C80C0000}"/>
    <cellStyle name="Accent3 82" xfId="3990" xr:uid="{00000000-0005-0000-0000-0000C90C0000}"/>
    <cellStyle name="Accent3 83" xfId="3991" xr:uid="{00000000-0005-0000-0000-0000CA0C0000}"/>
    <cellStyle name="Accent3 84" xfId="3992" xr:uid="{00000000-0005-0000-0000-0000CB0C0000}"/>
    <cellStyle name="Accent3 85" xfId="3993" xr:uid="{00000000-0005-0000-0000-0000CC0C0000}"/>
    <cellStyle name="Accent3 86" xfId="3994" xr:uid="{00000000-0005-0000-0000-0000CD0C0000}"/>
    <cellStyle name="Accent3 87" xfId="3995" xr:uid="{00000000-0005-0000-0000-0000CE0C0000}"/>
    <cellStyle name="Accent3 88" xfId="3996" xr:uid="{00000000-0005-0000-0000-0000CF0C0000}"/>
    <cellStyle name="Accent3 89" xfId="3997" xr:uid="{00000000-0005-0000-0000-0000D00C0000}"/>
    <cellStyle name="Accent3 9" xfId="502" xr:uid="{00000000-0005-0000-0000-0000D10C0000}"/>
    <cellStyle name="Accent3 9 2" xfId="503" xr:uid="{00000000-0005-0000-0000-0000D20C0000}"/>
    <cellStyle name="Accent3 9 2 2" xfId="3998" xr:uid="{00000000-0005-0000-0000-0000D30C0000}"/>
    <cellStyle name="Accent3 9 3" xfId="504" xr:uid="{00000000-0005-0000-0000-0000D40C0000}"/>
    <cellStyle name="Accent3 90" xfId="3999" xr:uid="{00000000-0005-0000-0000-0000D50C0000}"/>
    <cellStyle name="Accent3 91" xfId="4000" xr:uid="{00000000-0005-0000-0000-0000D60C0000}"/>
    <cellStyle name="Accent3 92" xfId="4001" xr:uid="{00000000-0005-0000-0000-0000D70C0000}"/>
    <cellStyle name="Accent3 93" xfId="4002" xr:uid="{00000000-0005-0000-0000-0000D80C0000}"/>
    <cellStyle name="Accent3 94" xfId="4003" xr:uid="{00000000-0005-0000-0000-0000D90C0000}"/>
    <cellStyle name="Accent3 95" xfId="4004" xr:uid="{00000000-0005-0000-0000-0000DA0C0000}"/>
    <cellStyle name="Accent3 96" xfId="4005" xr:uid="{00000000-0005-0000-0000-0000DB0C0000}"/>
    <cellStyle name="Accent3 97" xfId="4006" xr:uid="{00000000-0005-0000-0000-0000DC0C0000}"/>
    <cellStyle name="Accent3 98" xfId="4007" xr:uid="{00000000-0005-0000-0000-0000DD0C0000}"/>
    <cellStyle name="Accent3 99" xfId="4008" xr:uid="{00000000-0005-0000-0000-0000DE0C0000}"/>
    <cellStyle name="Accent4" xfId="505" builtinId="41" customBuiltin="1"/>
    <cellStyle name="Accent4 - 20%" xfId="506" xr:uid="{00000000-0005-0000-0000-0000E00C0000}"/>
    <cellStyle name="Accent4 - 20% 2" xfId="4009" xr:uid="{00000000-0005-0000-0000-0000E10C0000}"/>
    <cellStyle name="Accent4 - 20%_6201 Budget 2012l PMc" xfId="4010" xr:uid="{00000000-0005-0000-0000-0000E20C0000}"/>
    <cellStyle name="Accent4 - 40%" xfId="507" xr:uid="{00000000-0005-0000-0000-0000E30C0000}"/>
    <cellStyle name="Accent4 - 40% 2" xfId="4011" xr:uid="{00000000-0005-0000-0000-0000E40C0000}"/>
    <cellStyle name="Accent4 - 40%_6201 Budget 2012l PMc" xfId="4012" xr:uid="{00000000-0005-0000-0000-0000E50C0000}"/>
    <cellStyle name="Accent4 - 60%" xfId="508" xr:uid="{00000000-0005-0000-0000-0000E60C0000}"/>
    <cellStyle name="Accent4 10" xfId="509" xr:uid="{00000000-0005-0000-0000-0000E70C0000}"/>
    <cellStyle name="Accent4 10 2" xfId="510" xr:uid="{00000000-0005-0000-0000-0000E80C0000}"/>
    <cellStyle name="Accent4 10 2 2" xfId="4013" xr:uid="{00000000-0005-0000-0000-0000E90C0000}"/>
    <cellStyle name="Accent4 10 3" xfId="511" xr:uid="{00000000-0005-0000-0000-0000EA0C0000}"/>
    <cellStyle name="Accent4 10 4" xfId="512" xr:uid="{00000000-0005-0000-0000-0000EB0C0000}"/>
    <cellStyle name="Accent4 10 4 2" xfId="4014" xr:uid="{00000000-0005-0000-0000-0000EC0C0000}"/>
    <cellStyle name="Accent4 100" xfId="4015" xr:uid="{00000000-0005-0000-0000-0000ED0C0000}"/>
    <cellStyle name="Accent4 101" xfId="4016" xr:uid="{00000000-0005-0000-0000-0000EE0C0000}"/>
    <cellStyle name="Accent4 102" xfId="4017" xr:uid="{00000000-0005-0000-0000-0000EF0C0000}"/>
    <cellStyle name="Accent4 103" xfId="4018" xr:uid="{00000000-0005-0000-0000-0000F00C0000}"/>
    <cellStyle name="Accent4 104" xfId="4019" xr:uid="{00000000-0005-0000-0000-0000F10C0000}"/>
    <cellStyle name="Accent4 105" xfId="4020" xr:uid="{00000000-0005-0000-0000-0000F20C0000}"/>
    <cellStyle name="Accent4 106" xfId="4021" xr:uid="{00000000-0005-0000-0000-0000F30C0000}"/>
    <cellStyle name="Accent4 107" xfId="4022" xr:uid="{00000000-0005-0000-0000-0000F40C0000}"/>
    <cellStyle name="Accent4 108" xfId="4023" xr:uid="{00000000-0005-0000-0000-0000F50C0000}"/>
    <cellStyle name="Accent4 109" xfId="4024" xr:uid="{00000000-0005-0000-0000-0000F60C0000}"/>
    <cellStyle name="Accent4 11" xfId="513" xr:uid="{00000000-0005-0000-0000-0000F70C0000}"/>
    <cellStyle name="Accent4 110" xfId="4025" xr:uid="{00000000-0005-0000-0000-0000F80C0000}"/>
    <cellStyle name="Accent4 111" xfId="4026" xr:uid="{00000000-0005-0000-0000-0000F90C0000}"/>
    <cellStyle name="Accent4 112" xfId="4027" xr:uid="{00000000-0005-0000-0000-0000FA0C0000}"/>
    <cellStyle name="Accent4 113" xfId="4028" xr:uid="{00000000-0005-0000-0000-0000FB0C0000}"/>
    <cellStyle name="Accent4 114" xfId="4029" xr:uid="{00000000-0005-0000-0000-0000FC0C0000}"/>
    <cellStyle name="Accent4 115" xfId="4030" xr:uid="{00000000-0005-0000-0000-0000FD0C0000}"/>
    <cellStyle name="Accent4 116" xfId="4031" xr:uid="{00000000-0005-0000-0000-0000FE0C0000}"/>
    <cellStyle name="Accent4 12" xfId="514" xr:uid="{00000000-0005-0000-0000-0000FF0C0000}"/>
    <cellStyle name="Accent4 13" xfId="515" xr:uid="{00000000-0005-0000-0000-0000000D0000}"/>
    <cellStyle name="Accent4 13 2" xfId="516" xr:uid="{00000000-0005-0000-0000-0000010D0000}"/>
    <cellStyle name="Accent4 13 3" xfId="517" xr:uid="{00000000-0005-0000-0000-0000020D0000}"/>
    <cellStyle name="Accent4 13 3 2" xfId="4032" xr:uid="{00000000-0005-0000-0000-0000030D0000}"/>
    <cellStyle name="Accent4 13 4" xfId="518" xr:uid="{00000000-0005-0000-0000-0000040D0000}"/>
    <cellStyle name="Accent4 13 5" xfId="519" xr:uid="{00000000-0005-0000-0000-0000050D0000}"/>
    <cellStyle name="Accent4 13 5 2" xfId="4033" xr:uid="{00000000-0005-0000-0000-0000060D0000}"/>
    <cellStyle name="Accent4 13 6" xfId="4034" xr:uid="{00000000-0005-0000-0000-0000070D0000}"/>
    <cellStyle name="Accent4 14" xfId="520" xr:uid="{00000000-0005-0000-0000-0000080D0000}"/>
    <cellStyle name="Accent4 14 2" xfId="521" xr:uid="{00000000-0005-0000-0000-0000090D0000}"/>
    <cellStyle name="Accent4 14 3" xfId="522" xr:uid="{00000000-0005-0000-0000-00000A0D0000}"/>
    <cellStyle name="Accent4 14 3 2" xfId="4035" xr:uid="{00000000-0005-0000-0000-00000B0D0000}"/>
    <cellStyle name="Accent4 14 4" xfId="523" xr:uid="{00000000-0005-0000-0000-00000C0D0000}"/>
    <cellStyle name="Accent4 14 5" xfId="524" xr:uid="{00000000-0005-0000-0000-00000D0D0000}"/>
    <cellStyle name="Accent4 14 5 2" xfId="4036" xr:uid="{00000000-0005-0000-0000-00000E0D0000}"/>
    <cellStyle name="Accent4 14 6" xfId="4037" xr:uid="{00000000-0005-0000-0000-00000F0D0000}"/>
    <cellStyle name="Accent4 15" xfId="525" xr:uid="{00000000-0005-0000-0000-0000100D0000}"/>
    <cellStyle name="Accent4 15 2" xfId="526" xr:uid="{00000000-0005-0000-0000-0000110D0000}"/>
    <cellStyle name="Accent4 15 2 2" xfId="4038" xr:uid="{00000000-0005-0000-0000-0000120D0000}"/>
    <cellStyle name="Accent4 15 3" xfId="527" xr:uid="{00000000-0005-0000-0000-0000130D0000}"/>
    <cellStyle name="Accent4 15 4" xfId="528" xr:uid="{00000000-0005-0000-0000-0000140D0000}"/>
    <cellStyle name="Accent4 15 4 2" xfId="4039" xr:uid="{00000000-0005-0000-0000-0000150D0000}"/>
    <cellStyle name="Accent4 16" xfId="529" xr:uid="{00000000-0005-0000-0000-0000160D0000}"/>
    <cellStyle name="Accent4 16 2" xfId="530" xr:uid="{00000000-0005-0000-0000-0000170D0000}"/>
    <cellStyle name="Accent4 16 2 2" xfId="4040" xr:uid="{00000000-0005-0000-0000-0000180D0000}"/>
    <cellStyle name="Accent4 16 3" xfId="531" xr:uid="{00000000-0005-0000-0000-0000190D0000}"/>
    <cellStyle name="Accent4 16 4" xfId="532" xr:uid="{00000000-0005-0000-0000-00001A0D0000}"/>
    <cellStyle name="Accent4 16 4 2" xfId="4041" xr:uid="{00000000-0005-0000-0000-00001B0D0000}"/>
    <cellStyle name="Accent4 17" xfId="533" xr:uid="{00000000-0005-0000-0000-00001C0D0000}"/>
    <cellStyle name="Accent4 18" xfId="534" xr:uid="{00000000-0005-0000-0000-00001D0D0000}"/>
    <cellStyle name="Accent4 19" xfId="535" xr:uid="{00000000-0005-0000-0000-00001E0D0000}"/>
    <cellStyle name="Accent4 2" xfId="536" xr:uid="{00000000-0005-0000-0000-00001F0D0000}"/>
    <cellStyle name="Accent4 20" xfId="537" xr:uid="{00000000-0005-0000-0000-0000200D0000}"/>
    <cellStyle name="Accent4 21" xfId="538" xr:uid="{00000000-0005-0000-0000-0000210D0000}"/>
    <cellStyle name="Accent4 21 2" xfId="539" xr:uid="{00000000-0005-0000-0000-0000220D0000}"/>
    <cellStyle name="Accent4 21 2 2" xfId="4042" xr:uid="{00000000-0005-0000-0000-0000230D0000}"/>
    <cellStyle name="Accent4 21 3" xfId="540" xr:uid="{00000000-0005-0000-0000-0000240D0000}"/>
    <cellStyle name="Accent4 21 4" xfId="541" xr:uid="{00000000-0005-0000-0000-0000250D0000}"/>
    <cellStyle name="Accent4 21 4 2" xfId="4043" xr:uid="{00000000-0005-0000-0000-0000260D0000}"/>
    <cellStyle name="Accent4 22" xfId="542" xr:uid="{00000000-0005-0000-0000-0000270D0000}"/>
    <cellStyle name="Accent4 22 2" xfId="543" xr:uid="{00000000-0005-0000-0000-0000280D0000}"/>
    <cellStyle name="Accent4 22 2 2" xfId="4044" xr:uid="{00000000-0005-0000-0000-0000290D0000}"/>
    <cellStyle name="Accent4 22 3" xfId="544" xr:uid="{00000000-0005-0000-0000-00002A0D0000}"/>
    <cellStyle name="Accent4 22 4" xfId="545" xr:uid="{00000000-0005-0000-0000-00002B0D0000}"/>
    <cellStyle name="Accent4 22 4 2" xfId="4045" xr:uid="{00000000-0005-0000-0000-00002C0D0000}"/>
    <cellStyle name="Accent4 23" xfId="546" xr:uid="{00000000-0005-0000-0000-00002D0D0000}"/>
    <cellStyle name="Accent4 24" xfId="547" xr:uid="{00000000-0005-0000-0000-00002E0D0000}"/>
    <cellStyle name="Accent4 25" xfId="548" xr:uid="{00000000-0005-0000-0000-00002F0D0000}"/>
    <cellStyle name="Accent4 26" xfId="549" xr:uid="{00000000-0005-0000-0000-0000300D0000}"/>
    <cellStyle name="Accent4 27" xfId="550" xr:uid="{00000000-0005-0000-0000-0000310D0000}"/>
    <cellStyle name="Accent4 28" xfId="551" xr:uid="{00000000-0005-0000-0000-0000320D0000}"/>
    <cellStyle name="Accent4 29" xfId="552" xr:uid="{00000000-0005-0000-0000-0000330D0000}"/>
    <cellStyle name="Accent4 3" xfId="553" xr:uid="{00000000-0005-0000-0000-0000340D0000}"/>
    <cellStyle name="Accent4 3 2" xfId="554" xr:uid="{00000000-0005-0000-0000-0000350D0000}"/>
    <cellStyle name="Accent4 3 2 2" xfId="555" xr:uid="{00000000-0005-0000-0000-0000360D0000}"/>
    <cellStyle name="Accent4 3 2 2 2" xfId="556" xr:uid="{00000000-0005-0000-0000-0000370D0000}"/>
    <cellStyle name="Accent4 3 2 2 2 2" xfId="4046" xr:uid="{00000000-0005-0000-0000-0000380D0000}"/>
    <cellStyle name="Accent4 3 2 3" xfId="557" xr:uid="{00000000-0005-0000-0000-0000390D0000}"/>
    <cellStyle name="Accent4 3 2 4" xfId="4047" xr:uid="{00000000-0005-0000-0000-00003A0D0000}"/>
    <cellStyle name="Accent4 3 3" xfId="558" xr:uid="{00000000-0005-0000-0000-00003B0D0000}"/>
    <cellStyle name="Accent4 3 3 2" xfId="4048" xr:uid="{00000000-0005-0000-0000-00003C0D0000}"/>
    <cellStyle name="Accent4 3_Links" xfId="559" xr:uid="{00000000-0005-0000-0000-00003D0D0000}"/>
    <cellStyle name="Accent4 30" xfId="560" xr:uid="{00000000-0005-0000-0000-00003E0D0000}"/>
    <cellStyle name="Accent4 31" xfId="561" xr:uid="{00000000-0005-0000-0000-00003F0D0000}"/>
    <cellStyle name="Accent4 32" xfId="562" xr:uid="{00000000-0005-0000-0000-0000400D0000}"/>
    <cellStyle name="Accent4 33" xfId="563" xr:uid="{00000000-0005-0000-0000-0000410D0000}"/>
    <cellStyle name="Accent4 33 2" xfId="4049" xr:uid="{00000000-0005-0000-0000-0000420D0000}"/>
    <cellStyle name="Accent4 34" xfId="564" xr:uid="{00000000-0005-0000-0000-0000430D0000}"/>
    <cellStyle name="Accent4 35" xfId="565" xr:uid="{00000000-0005-0000-0000-0000440D0000}"/>
    <cellStyle name="Accent4 36" xfId="566" xr:uid="{00000000-0005-0000-0000-0000450D0000}"/>
    <cellStyle name="Accent4 37" xfId="567" xr:uid="{00000000-0005-0000-0000-0000460D0000}"/>
    <cellStyle name="Accent4 38" xfId="568" xr:uid="{00000000-0005-0000-0000-0000470D0000}"/>
    <cellStyle name="Accent4 39" xfId="2977" xr:uid="{00000000-0005-0000-0000-0000480D0000}"/>
    <cellStyle name="Accent4 4" xfId="569" xr:uid="{00000000-0005-0000-0000-0000490D0000}"/>
    <cellStyle name="Accent4 4 2" xfId="570" xr:uid="{00000000-0005-0000-0000-00004A0D0000}"/>
    <cellStyle name="Accent4 4 2 2" xfId="571" xr:uid="{00000000-0005-0000-0000-00004B0D0000}"/>
    <cellStyle name="Accent4 4 2 2 2" xfId="4050" xr:uid="{00000000-0005-0000-0000-00004C0D0000}"/>
    <cellStyle name="Accent4 4 2 3" xfId="572" xr:uid="{00000000-0005-0000-0000-00004D0D0000}"/>
    <cellStyle name="Accent4 4 2 4" xfId="573" xr:uid="{00000000-0005-0000-0000-00004E0D0000}"/>
    <cellStyle name="Accent4 4 2 4 2" xfId="4051" xr:uid="{00000000-0005-0000-0000-00004F0D0000}"/>
    <cellStyle name="Accent4 4 3" xfId="574" xr:uid="{00000000-0005-0000-0000-0000500D0000}"/>
    <cellStyle name="Accent4 4 3 2" xfId="4052" xr:uid="{00000000-0005-0000-0000-0000510D0000}"/>
    <cellStyle name="Accent4 4 4" xfId="575" xr:uid="{00000000-0005-0000-0000-0000520D0000}"/>
    <cellStyle name="Accent4 4 5" xfId="576" xr:uid="{00000000-0005-0000-0000-0000530D0000}"/>
    <cellStyle name="Accent4 4 5 2" xfId="4053" xr:uid="{00000000-0005-0000-0000-0000540D0000}"/>
    <cellStyle name="Accent4 4_Links" xfId="577" xr:uid="{00000000-0005-0000-0000-0000550D0000}"/>
    <cellStyle name="Accent4 40" xfId="3010" xr:uid="{00000000-0005-0000-0000-0000560D0000}"/>
    <cellStyle name="Accent4 41" xfId="3036" xr:uid="{00000000-0005-0000-0000-0000570D0000}"/>
    <cellStyle name="Accent4 42" xfId="3037" xr:uid="{00000000-0005-0000-0000-0000580D0000}"/>
    <cellStyle name="Accent4 43" xfId="3038" xr:uid="{00000000-0005-0000-0000-0000590D0000}"/>
    <cellStyle name="Accent4 44" xfId="4054" xr:uid="{00000000-0005-0000-0000-00005A0D0000}"/>
    <cellStyle name="Accent4 45" xfId="4055" xr:uid="{00000000-0005-0000-0000-00005B0D0000}"/>
    <cellStyle name="Accent4 46" xfId="4056" xr:uid="{00000000-0005-0000-0000-00005C0D0000}"/>
    <cellStyle name="Accent4 47" xfId="4057" xr:uid="{00000000-0005-0000-0000-00005D0D0000}"/>
    <cellStyle name="Accent4 48" xfId="4058" xr:uid="{00000000-0005-0000-0000-00005E0D0000}"/>
    <cellStyle name="Accent4 49" xfId="4059" xr:uid="{00000000-0005-0000-0000-00005F0D0000}"/>
    <cellStyle name="Accent4 5" xfId="578" xr:uid="{00000000-0005-0000-0000-0000600D0000}"/>
    <cellStyle name="Accent4 5 2" xfId="579" xr:uid="{00000000-0005-0000-0000-0000610D0000}"/>
    <cellStyle name="Accent4 5 3" xfId="580" xr:uid="{00000000-0005-0000-0000-0000620D0000}"/>
    <cellStyle name="Accent4 5_m7500 Retail Budget 2012r PMd_Issued 2-3-12" xfId="581" xr:uid="{00000000-0005-0000-0000-0000630D0000}"/>
    <cellStyle name="Accent4 50" xfId="4060" xr:uid="{00000000-0005-0000-0000-0000640D0000}"/>
    <cellStyle name="Accent4 51" xfId="4061" xr:uid="{00000000-0005-0000-0000-0000650D0000}"/>
    <cellStyle name="Accent4 52" xfId="4062" xr:uid="{00000000-0005-0000-0000-0000660D0000}"/>
    <cellStyle name="Accent4 53" xfId="4063" xr:uid="{00000000-0005-0000-0000-0000670D0000}"/>
    <cellStyle name="Accent4 54" xfId="4064" xr:uid="{00000000-0005-0000-0000-0000680D0000}"/>
    <cellStyle name="Accent4 55" xfId="4065" xr:uid="{00000000-0005-0000-0000-0000690D0000}"/>
    <cellStyle name="Accent4 56" xfId="4066" xr:uid="{00000000-0005-0000-0000-00006A0D0000}"/>
    <cellStyle name="Accent4 57" xfId="4067" xr:uid="{00000000-0005-0000-0000-00006B0D0000}"/>
    <cellStyle name="Accent4 58" xfId="4068" xr:uid="{00000000-0005-0000-0000-00006C0D0000}"/>
    <cellStyle name="Accent4 59" xfId="4069" xr:uid="{00000000-0005-0000-0000-00006D0D0000}"/>
    <cellStyle name="Accent4 6" xfId="582" xr:uid="{00000000-0005-0000-0000-00006E0D0000}"/>
    <cellStyle name="Accent4 60" xfId="4070" xr:uid="{00000000-0005-0000-0000-00006F0D0000}"/>
    <cellStyle name="Accent4 61" xfId="4071" xr:uid="{00000000-0005-0000-0000-0000700D0000}"/>
    <cellStyle name="Accent4 62" xfId="4072" xr:uid="{00000000-0005-0000-0000-0000710D0000}"/>
    <cellStyle name="Accent4 63" xfId="4073" xr:uid="{00000000-0005-0000-0000-0000720D0000}"/>
    <cellStyle name="Accent4 64" xfId="4074" xr:uid="{00000000-0005-0000-0000-0000730D0000}"/>
    <cellStyle name="Accent4 65" xfId="4075" xr:uid="{00000000-0005-0000-0000-0000740D0000}"/>
    <cellStyle name="Accent4 66" xfId="4076" xr:uid="{00000000-0005-0000-0000-0000750D0000}"/>
    <cellStyle name="Accent4 67" xfId="4077" xr:uid="{00000000-0005-0000-0000-0000760D0000}"/>
    <cellStyle name="Accent4 68" xfId="4078" xr:uid="{00000000-0005-0000-0000-0000770D0000}"/>
    <cellStyle name="Accent4 69" xfId="4079" xr:uid="{00000000-0005-0000-0000-0000780D0000}"/>
    <cellStyle name="Accent4 7" xfId="583" xr:uid="{00000000-0005-0000-0000-0000790D0000}"/>
    <cellStyle name="Accent4 70" xfId="4080" xr:uid="{00000000-0005-0000-0000-00007A0D0000}"/>
    <cellStyle name="Accent4 71" xfId="4081" xr:uid="{00000000-0005-0000-0000-00007B0D0000}"/>
    <cellStyle name="Accent4 72" xfId="4082" xr:uid="{00000000-0005-0000-0000-00007C0D0000}"/>
    <cellStyle name="Accent4 73" xfId="4083" xr:uid="{00000000-0005-0000-0000-00007D0D0000}"/>
    <cellStyle name="Accent4 74" xfId="4084" xr:uid="{00000000-0005-0000-0000-00007E0D0000}"/>
    <cellStyle name="Accent4 75" xfId="4085" xr:uid="{00000000-0005-0000-0000-00007F0D0000}"/>
    <cellStyle name="Accent4 76" xfId="4086" xr:uid="{00000000-0005-0000-0000-0000800D0000}"/>
    <cellStyle name="Accent4 77" xfId="4087" xr:uid="{00000000-0005-0000-0000-0000810D0000}"/>
    <cellStyle name="Accent4 78" xfId="4088" xr:uid="{00000000-0005-0000-0000-0000820D0000}"/>
    <cellStyle name="Accent4 79" xfId="4089" xr:uid="{00000000-0005-0000-0000-0000830D0000}"/>
    <cellStyle name="Accent4 8" xfId="584" xr:uid="{00000000-0005-0000-0000-0000840D0000}"/>
    <cellStyle name="Accent4 8 2" xfId="585" xr:uid="{00000000-0005-0000-0000-0000850D0000}"/>
    <cellStyle name="Accent4 8 2 2" xfId="4090" xr:uid="{00000000-0005-0000-0000-0000860D0000}"/>
    <cellStyle name="Accent4 80" xfId="4091" xr:uid="{00000000-0005-0000-0000-0000870D0000}"/>
    <cellStyle name="Accent4 81" xfId="4092" xr:uid="{00000000-0005-0000-0000-0000880D0000}"/>
    <cellStyle name="Accent4 82" xfId="4093" xr:uid="{00000000-0005-0000-0000-0000890D0000}"/>
    <cellStyle name="Accent4 83" xfId="4094" xr:uid="{00000000-0005-0000-0000-00008A0D0000}"/>
    <cellStyle name="Accent4 84" xfId="4095" xr:uid="{00000000-0005-0000-0000-00008B0D0000}"/>
    <cellStyle name="Accent4 85" xfId="4096" xr:uid="{00000000-0005-0000-0000-00008C0D0000}"/>
    <cellStyle name="Accent4 86" xfId="4097" xr:uid="{00000000-0005-0000-0000-00008D0D0000}"/>
    <cellStyle name="Accent4 87" xfId="4098" xr:uid="{00000000-0005-0000-0000-00008E0D0000}"/>
    <cellStyle name="Accent4 88" xfId="4099" xr:uid="{00000000-0005-0000-0000-00008F0D0000}"/>
    <cellStyle name="Accent4 89" xfId="4100" xr:uid="{00000000-0005-0000-0000-0000900D0000}"/>
    <cellStyle name="Accent4 9" xfId="586" xr:uid="{00000000-0005-0000-0000-0000910D0000}"/>
    <cellStyle name="Accent4 9 2" xfId="587" xr:uid="{00000000-0005-0000-0000-0000920D0000}"/>
    <cellStyle name="Accent4 9 2 2" xfId="4101" xr:uid="{00000000-0005-0000-0000-0000930D0000}"/>
    <cellStyle name="Accent4 9 3" xfId="588" xr:uid="{00000000-0005-0000-0000-0000940D0000}"/>
    <cellStyle name="Accent4 90" xfId="4102" xr:uid="{00000000-0005-0000-0000-0000950D0000}"/>
    <cellStyle name="Accent4 91" xfId="4103" xr:uid="{00000000-0005-0000-0000-0000960D0000}"/>
    <cellStyle name="Accent4 92" xfId="4104" xr:uid="{00000000-0005-0000-0000-0000970D0000}"/>
    <cellStyle name="Accent4 93" xfId="4105" xr:uid="{00000000-0005-0000-0000-0000980D0000}"/>
    <cellStyle name="Accent4 94" xfId="4106" xr:uid="{00000000-0005-0000-0000-0000990D0000}"/>
    <cellStyle name="Accent4 95" xfId="4107" xr:uid="{00000000-0005-0000-0000-00009A0D0000}"/>
    <cellStyle name="Accent4 96" xfId="4108" xr:uid="{00000000-0005-0000-0000-00009B0D0000}"/>
    <cellStyle name="Accent4 97" xfId="4109" xr:uid="{00000000-0005-0000-0000-00009C0D0000}"/>
    <cellStyle name="Accent4 98" xfId="4110" xr:uid="{00000000-0005-0000-0000-00009D0D0000}"/>
    <cellStyle name="Accent4 99" xfId="4111" xr:uid="{00000000-0005-0000-0000-00009E0D0000}"/>
    <cellStyle name="Accent5" xfId="589" builtinId="45" customBuiltin="1"/>
    <cellStyle name="Accent5 - 20%" xfId="590" xr:uid="{00000000-0005-0000-0000-0000A00D0000}"/>
    <cellStyle name="Accent5 - 20% 2" xfId="4112" xr:uid="{00000000-0005-0000-0000-0000A10D0000}"/>
    <cellStyle name="Accent5 - 20%_6201 Budget 2012l PMc" xfId="4113" xr:uid="{00000000-0005-0000-0000-0000A20D0000}"/>
    <cellStyle name="Accent5 - 40%" xfId="591" xr:uid="{00000000-0005-0000-0000-0000A30D0000}"/>
    <cellStyle name="Accent5 - 40% 2" xfId="4114" xr:uid="{00000000-0005-0000-0000-0000A40D0000}"/>
    <cellStyle name="Accent5 - 40%_6201 Budget 2012l PMc" xfId="4115" xr:uid="{00000000-0005-0000-0000-0000A50D0000}"/>
    <cellStyle name="Accent5 - 60%" xfId="592" xr:uid="{00000000-0005-0000-0000-0000A60D0000}"/>
    <cellStyle name="Accent5 10" xfId="593" xr:uid="{00000000-0005-0000-0000-0000A70D0000}"/>
    <cellStyle name="Accent5 10 2" xfId="594" xr:uid="{00000000-0005-0000-0000-0000A80D0000}"/>
    <cellStyle name="Accent5 10 2 2" xfId="4116" xr:uid="{00000000-0005-0000-0000-0000A90D0000}"/>
    <cellStyle name="Accent5 10 3" xfId="595" xr:uid="{00000000-0005-0000-0000-0000AA0D0000}"/>
    <cellStyle name="Accent5 10 4" xfId="596" xr:uid="{00000000-0005-0000-0000-0000AB0D0000}"/>
    <cellStyle name="Accent5 10 4 2" xfId="4117" xr:uid="{00000000-0005-0000-0000-0000AC0D0000}"/>
    <cellStyle name="Accent5 100" xfId="4118" xr:uid="{00000000-0005-0000-0000-0000AD0D0000}"/>
    <cellStyle name="Accent5 101" xfId="4119" xr:uid="{00000000-0005-0000-0000-0000AE0D0000}"/>
    <cellStyle name="Accent5 102" xfId="4120" xr:uid="{00000000-0005-0000-0000-0000AF0D0000}"/>
    <cellStyle name="Accent5 103" xfId="4121" xr:uid="{00000000-0005-0000-0000-0000B00D0000}"/>
    <cellStyle name="Accent5 104" xfId="4122" xr:uid="{00000000-0005-0000-0000-0000B10D0000}"/>
    <cellStyle name="Accent5 105" xfId="4123" xr:uid="{00000000-0005-0000-0000-0000B20D0000}"/>
    <cellStyle name="Accent5 106" xfId="4124" xr:uid="{00000000-0005-0000-0000-0000B30D0000}"/>
    <cellStyle name="Accent5 107" xfId="4125" xr:uid="{00000000-0005-0000-0000-0000B40D0000}"/>
    <cellStyle name="Accent5 108" xfId="4126" xr:uid="{00000000-0005-0000-0000-0000B50D0000}"/>
    <cellStyle name="Accent5 109" xfId="4127" xr:uid="{00000000-0005-0000-0000-0000B60D0000}"/>
    <cellStyle name="Accent5 11" xfId="597" xr:uid="{00000000-0005-0000-0000-0000B70D0000}"/>
    <cellStyle name="Accent5 110" xfId="4128" xr:uid="{00000000-0005-0000-0000-0000B80D0000}"/>
    <cellStyle name="Accent5 111" xfId="4129" xr:uid="{00000000-0005-0000-0000-0000B90D0000}"/>
    <cellStyle name="Accent5 112" xfId="4130" xr:uid="{00000000-0005-0000-0000-0000BA0D0000}"/>
    <cellStyle name="Accent5 113" xfId="4131" xr:uid="{00000000-0005-0000-0000-0000BB0D0000}"/>
    <cellStyle name="Accent5 114" xfId="4132" xr:uid="{00000000-0005-0000-0000-0000BC0D0000}"/>
    <cellStyle name="Accent5 115" xfId="4133" xr:uid="{00000000-0005-0000-0000-0000BD0D0000}"/>
    <cellStyle name="Accent5 116" xfId="4134" xr:uid="{00000000-0005-0000-0000-0000BE0D0000}"/>
    <cellStyle name="Accent5 12" xfId="598" xr:uid="{00000000-0005-0000-0000-0000BF0D0000}"/>
    <cellStyle name="Accent5 13" xfId="599" xr:uid="{00000000-0005-0000-0000-0000C00D0000}"/>
    <cellStyle name="Accent5 13 2" xfId="600" xr:uid="{00000000-0005-0000-0000-0000C10D0000}"/>
    <cellStyle name="Accent5 13 3" xfId="601" xr:uid="{00000000-0005-0000-0000-0000C20D0000}"/>
    <cellStyle name="Accent5 13 3 2" xfId="4135" xr:uid="{00000000-0005-0000-0000-0000C30D0000}"/>
    <cellStyle name="Accent5 13 4" xfId="602" xr:uid="{00000000-0005-0000-0000-0000C40D0000}"/>
    <cellStyle name="Accent5 13 5" xfId="603" xr:uid="{00000000-0005-0000-0000-0000C50D0000}"/>
    <cellStyle name="Accent5 13 5 2" xfId="4136" xr:uid="{00000000-0005-0000-0000-0000C60D0000}"/>
    <cellStyle name="Accent5 13 6" xfId="4137" xr:uid="{00000000-0005-0000-0000-0000C70D0000}"/>
    <cellStyle name="Accent5 14" xfId="604" xr:uid="{00000000-0005-0000-0000-0000C80D0000}"/>
    <cellStyle name="Accent5 14 2" xfId="605" xr:uid="{00000000-0005-0000-0000-0000C90D0000}"/>
    <cellStyle name="Accent5 14 3" xfId="606" xr:uid="{00000000-0005-0000-0000-0000CA0D0000}"/>
    <cellStyle name="Accent5 14 3 2" xfId="4138" xr:uid="{00000000-0005-0000-0000-0000CB0D0000}"/>
    <cellStyle name="Accent5 14 4" xfId="607" xr:uid="{00000000-0005-0000-0000-0000CC0D0000}"/>
    <cellStyle name="Accent5 14 5" xfId="608" xr:uid="{00000000-0005-0000-0000-0000CD0D0000}"/>
    <cellStyle name="Accent5 14 5 2" xfId="4139" xr:uid="{00000000-0005-0000-0000-0000CE0D0000}"/>
    <cellStyle name="Accent5 14 6" xfId="4140" xr:uid="{00000000-0005-0000-0000-0000CF0D0000}"/>
    <cellStyle name="Accent5 15" xfId="609" xr:uid="{00000000-0005-0000-0000-0000D00D0000}"/>
    <cellStyle name="Accent5 15 2" xfId="610" xr:uid="{00000000-0005-0000-0000-0000D10D0000}"/>
    <cellStyle name="Accent5 15 2 2" xfId="4141" xr:uid="{00000000-0005-0000-0000-0000D20D0000}"/>
    <cellStyle name="Accent5 15 3" xfId="611" xr:uid="{00000000-0005-0000-0000-0000D30D0000}"/>
    <cellStyle name="Accent5 15 4" xfId="612" xr:uid="{00000000-0005-0000-0000-0000D40D0000}"/>
    <cellStyle name="Accent5 15 4 2" xfId="4142" xr:uid="{00000000-0005-0000-0000-0000D50D0000}"/>
    <cellStyle name="Accent5 16" xfId="613" xr:uid="{00000000-0005-0000-0000-0000D60D0000}"/>
    <cellStyle name="Accent5 16 2" xfId="614" xr:uid="{00000000-0005-0000-0000-0000D70D0000}"/>
    <cellStyle name="Accent5 16 2 2" xfId="4143" xr:uid="{00000000-0005-0000-0000-0000D80D0000}"/>
    <cellStyle name="Accent5 16 3" xfId="615" xr:uid="{00000000-0005-0000-0000-0000D90D0000}"/>
    <cellStyle name="Accent5 16 4" xfId="616" xr:uid="{00000000-0005-0000-0000-0000DA0D0000}"/>
    <cellStyle name="Accent5 16 4 2" xfId="4144" xr:uid="{00000000-0005-0000-0000-0000DB0D0000}"/>
    <cellStyle name="Accent5 17" xfId="617" xr:uid="{00000000-0005-0000-0000-0000DC0D0000}"/>
    <cellStyle name="Accent5 18" xfId="618" xr:uid="{00000000-0005-0000-0000-0000DD0D0000}"/>
    <cellStyle name="Accent5 19" xfId="619" xr:uid="{00000000-0005-0000-0000-0000DE0D0000}"/>
    <cellStyle name="Accent5 2" xfId="620" xr:uid="{00000000-0005-0000-0000-0000DF0D0000}"/>
    <cellStyle name="Accent5 20" xfId="621" xr:uid="{00000000-0005-0000-0000-0000E00D0000}"/>
    <cellStyle name="Accent5 21" xfId="622" xr:uid="{00000000-0005-0000-0000-0000E10D0000}"/>
    <cellStyle name="Accent5 21 2" xfId="623" xr:uid="{00000000-0005-0000-0000-0000E20D0000}"/>
    <cellStyle name="Accent5 21 2 2" xfId="4145" xr:uid="{00000000-0005-0000-0000-0000E30D0000}"/>
    <cellStyle name="Accent5 21 3" xfId="624" xr:uid="{00000000-0005-0000-0000-0000E40D0000}"/>
    <cellStyle name="Accent5 21 4" xfId="625" xr:uid="{00000000-0005-0000-0000-0000E50D0000}"/>
    <cellStyle name="Accent5 21 4 2" xfId="4146" xr:uid="{00000000-0005-0000-0000-0000E60D0000}"/>
    <cellStyle name="Accent5 22" xfId="626" xr:uid="{00000000-0005-0000-0000-0000E70D0000}"/>
    <cellStyle name="Accent5 22 2" xfId="627" xr:uid="{00000000-0005-0000-0000-0000E80D0000}"/>
    <cellStyle name="Accent5 22 2 2" xfId="4147" xr:uid="{00000000-0005-0000-0000-0000E90D0000}"/>
    <cellStyle name="Accent5 22 3" xfId="628" xr:uid="{00000000-0005-0000-0000-0000EA0D0000}"/>
    <cellStyle name="Accent5 22 4" xfId="629" xr:uid="{00000000-0005-0000-0000-0000EB0D0000}"/>
    <cellStyle name="Accent5 22 4 2" xfId="4148" xr:uid="{00000000-0005-0000-0000-0000EC0D0000}"/>
    <cellStyle name="Accent5 23" xfId="630" xr:uid="{00000000-0005-0000-0000-0000ED0D0000}"/>
    <cellStyle name="Accent5 24" xfId="631" xr:uid="{00000000-0005-0000-0000-0000EE0D0000}"/>
    <cellStyle name="Accent5 25" xfId="632" xr:uid="{00000000-0005-0000-0000-0000EF0D0000}"/>
    <cellStyle name="Accent5 26" xfId="633" xr:uid="{00000000-0005-0000-0000-0000F00D0000}"/>
    <cellStyle name="Accent5 27" xfId="634" xr:uid="{00000000-0005-0000-0000-0000F10D0000}"/>
    <cellStyle name="Accent5 28" xfId="635" xr:uid="{00000000-0005-0000-0000-0000F20D0000}"/>
    <cellStyle name="Accent5 29" xfId="636" xr:uid="{00000000-0005-0000-0000-0000F30D0000}"/>
    <cellStyle name="Accent5 3" xfId="637" xr:uid="{00000000-0005-0000-0000-0000F40D0000}"/>
    <cellStyle name="Accent5 3 2" xfId="638" xr:uid="{00000000-0005-0000-0000-0000F50D0000}"/>
    <cellStyle name="Accent5 3 2 2" xfId="639" xr:uid="{00000000-0005-0000-0000-0000F60D0000}"/>
    <cellStyle name="Accent5 3 2 2 2" xfId="640" xr:uid="{00000000-0005-0000-0000-0000F70D0000}"/>
    <cellStyle name="Accent5 3 2 2 2 2" xfId="4149" xr:uid="{00000000-0005-0000-0000-0000F80D0000}"/>
    <cellStyle name="Accent5 3 2 3" xfId="641" xr:uid="{00000000-0005-0000-0000-0000F90D0000}"/>
    <cellStyle name="Accent5 3 2 4" xfId="4150" xr:uid="{00000000-0005-0000-0000-0000FA0D0000}"/>
    <cellStyle name="Accent5 3 3" xfId="642" xr:uid="{00000000-0005-0000-0000-0000FB0D0000}"/>
    <cellStyle name="Accent5 3 3 2" xfId="4151" xr:uid="{00000000-0005-0000-0000-0000FC0D0000}"/>
    <cellStyle name="Accent5 3_Links" xfId="643" xr:uid="{00000000-0005-0000-0000-0000FD0D0000}"/>
    <cellStyle name="Accent5 30" xfId="644" xr:uid="{00000000-0005-0000-0000-0000FE0D0000}"/>
    <cellStyle name="Accent5 31" xfId="645" xr:uid="{00000000-0005-0000-0000-0000FF0D0000}"/>
    <cellStyle name="Accent5 32" xfId="646" xr:uid="{00000000-0005-0000-0000-0000000E0000}"/>
    <cellStyle name="Accent5 33" xfId="647" xr:uid="{00000000-0005-0000-0000-0000010E0000}"/>
    <cellStyle name="Accent5 33 2" xfId="4152" xr:uid="{00000000-0005-0000-0000-0000020E0000}"/>
    <cellStyle name="Accent5 34" xfId="648" xr:uid="{00000000-0005-0000-0000-0000030E0000}"/>
    <cellStyle name="Accent5 35" xfId="649" xr:uid="{00000000-0005-0000-0000-0000040E0000}"/>
    <cellStyle name="Accent5 36" xfId="650" xr:uid="{00000000-0005-0000-0000-0000050E0000}"/>
    <cellStyle name="Accent5 37" xfId="651" xr:uid="{00000000-0005-0000-0000-0000060E0000}"/>
    <cellStyle name="Accent5 38" xfId="652" xr:uid="{00000000-0005-0000-0000-0000070E0000}"/>
    <cellStyle name="Accent5 39" xfId="2981" xr:uid="{00000000-0005-0000-0000-0000080E0000}"/>
    <cellStyle name="Accent5 4" xfId="653" xr:uid="{00000000-0005-0000-0000-0000090E0000}"/>
    <cellStyle name="Accent5 4 2" xfId="654" xr:uid="{00000000-0005-0000-0000-00000A0E0000}"/>
    <cellStyle name="Accent5 4 2 2" xfId="655" xr:uid="{00000000-0005-0000-0000-00000B0E0000}"/>
    <cellStyle name="Accent5 4 2 2 2" xfId="4153" xr:uid="{00000000-0005-0000-0000-00000C0E0000}"/>
    <cellStyle name="Accent5 4 2 3" xfId="656" xr:uid="{00000000-0005-0000-0000-00000D0E0000}"/>
    <cellStyle name="Accent5 4 2 4" xfId="657" xr:uid="{00000000-0005-0000-0000-00000E0E0000}"/>
    <cellStyle name="Accent5 4 2 4 2" xfId="4154" xr:uid="{00000000-0005-0000-0000-00000F0E0000}"/>
    <cellStyle name="Accent5 4 3" xfId="658" xr:uid="{00000000-0005-0000-0000-0000100E0000}"/>
    <cellStyle name="Accent5 4 3 2" xfId="4155" xr:uid="{00000000-0005-0000-0000-0000110E0000}"/>
    <cellStyle name="Accent5 4 4" xfId="659" xr:uid="{00000000-0005-0000-0000-0000120E0000}"/>
    <cellStyle name="Accent5 4 5" xfId="660" xr:uid="{00000000-0005-0000-0000-0000130E0000}"/>
    <cellStyle name="Accent5 4 5 2" xfId="4156" xr:uid="{00000000-0005-0000-0000-0000140E0000}"/>
    <cellStyle name="Accent5 4_Links" xfId="661" xr:uid="{00000000-0005-0000-0000-0000150E0000}"/>
    <cellStyle name="Accent5 40" xfId="3011" xr:uid="{00000000-0005-0000-0000-0000160E0000}"/>
    <cellStyle name="Accent5 41" xfId="3039" xr:uid="{00000000-0005-0000-0000-0000170E0000}"/>
    <cellStyle name="Accent5 42" xfId="3040" xr:uid="{00000000-0005-0000-0000-0000180E0000}"/>
    <cellStyle name="Accent5 43" xfId="3041" xr:uid="{00000000-0005-0000-0000-0000190E0000}"/>
    <cellStyle name="Accent5 44" xfId="4157" xr:uid="{00000000-0005-0000-0000-00001A0E0000}"/>
    <cellStyle name="Accent5 45" xfId="4158" xr:uid="{00000000-0005-0000-0000-00001B0E0000}"/>
    <cellStyle name="Accent5 46" xfId="4159" xr:uid="{00000000-0005-0000-0000-00001C0E0000}"/>
    <cellStyle name="Accent5 47" xfId="4160" xr:uid="{00000000-0005-0000-0000-00001D0E0000}"/>
    <cellStyle name="Accent5 48" xfId="4161" xr:uid="{00000000-0005-0000-0000-00001E0E0000}"/>
    <cellStyle name="Accent5 49" xfId="4162" xr:uid="{00000000-0005-0000-0000-00001F0E0000}"/>
    <cellStyle name="Accent5 5" xfId="662" xr:uid="{00000000-0005-0000-0000-0000200E0000}"/>
    <cellStyle name="Accent5 50" xfId="4163" xr:uid="{00000000-0005-0000-0000-0000210E0000}"/>
    <cellStyle name="Accent5 51" xfId="4164" xr:uid="{00000000-0005-0000-0000-0000220E0000}"/>
    <cellStyle name="Accent5 52" xfId="4165" xr:uid="{00000000-0005-0000-0000-0000230E0000}"/>
    <cellStyle name="Accent5 53" xfId="4166" xr:uid="{00000000-0005-0000-0000-0000240E0000}"/>
    <cellStyle name="Accent5 54" xfId="4167" xr:uid="{00000000-0005-0000-0000-0000250E0000}"/>
    <cellStyle name="Accent5 55" xfId="4168" xr:uid="{00000000-0005-0000-0000-0000260E0000}"/>
    <cellStyle name="Accent5 56" xfId="4169" xr:uid="{00000000-0005-0000-0000-0000270E0000}"/>
    <cellStyle name="Accent5 57" xfId="4170" xr:uid="{00000000-0005-0000-0000-0000280E0000}"/>
    <cellStyle name="Accent5 58" xfId="4171" xr:uid="{00000000-0005-0000-0000-0000290E0000}"/>
    <cellStyle name="Accent5 59" xfId="4172" xr:uid="{00000000-0005-0000-0000-00002A0E0000}"/>
    <cellStyle name="Accent5 6" xfId="663" xr:uid="{00000000-0005-0000-0000-00002B0E0000}"/>
    <cellStyle name="Accent5 60" xfId="4173" xr:uid="{00000000-0005-0000-0000-00002C0E0000}"/>
    <cellStyle name="Accent5 61" xfId="4174" xr:uid="{00000000-0005-0000-0000-00002D0E0000}"/>
    <cellStyle name="Accent5 62" xfId="4175" xr:uid="{00000000-0005-0000-0000-00002E0E0000}"/>
    <cellStyle name="Accent5 63" xfId="4176" xr:uid="{00000000-0005-0000-0000-00002F0E0000}"/>
    <cellStyle name="Accent5 64" xfId="4177" xr:uid="{00000000-0005-0000-0000-0000300E0000}"/>
    <cellStyle name="Accent5 65" xfId="4178" xr:uid="{00000000-0005-0000-0000-0000310E0000}"/>
    <cellStyle name="Accent5 66" xfId="4179" xr:uid="{00000000-0005-0000-0000-0000320E0000}"/>
    <cellStyle name="Accent5 67" xfId="4180" xr:uid="{00000000-0005-0000-0000-0000330E0000}"/>
    <cellStyle name="Accent5 68" xfId="4181" xr:uid="{00000000-0005-0000-0000-0000340E0000}"/>
    <cellStyle name="Accent5 69" xfId="4182" xr:uid="{00000000-0005-0000-0000-0000350E0000}"/>
    <cellStyle name="Accent5 7" xfId="664" xr:uid="{00000000-0005-0000-0000-0000360E0000}"/>
    <cellStyle name="Accent5 70" xfId="4183" xr:uid="{00000000-0005-0000-0000-0000370E0000}"/>
    <cellStyle name="Accent5 71" xfId="4184" xr:uid="{00000000-0005-0000-0000-0000380E0000}"/>
    <cellStyle name="Accent5 72" xfId="4185" xr:uid="{00000000-0005-0000-0000-0000390E0000}"/>
    <cellStyle name="Accent5 73" xfId="4186" xr:uid="{00000000-0005-0000-0000-00003A0E0000}"/>
    <cellStyle name="Accent5 74" xfId="4187" xr:uid="{00000000-0005-0000-0000-00003B0E0000}"/>
    <cellStyle name="Accent5 75" xfId="4188" xr:uid="{00000000-0005-0000-0000-00003C0E0000}"/>
    <cellStyle name="Accent5 76" xfId="4189" xr:uid="{00000000-0005-0000-0000-00003D0E0000}"/>
    <cellStyle name="Accent5 77" xfId="4190" xr:uid="{00000000-0005-0000-0000-00003E0E0000}"/>
    <cellStyle name="Accent5 78" xfId="4191" xr:uid="{00000000-0005-0000-0000-00003F0E0000}"/>
    <cellStyle name="Accent5 79" xfId="4192" xr:uid="{00000000-0005-0000-0000-0000400E0000}"/>
    <cellStyle name="Accent5 8" xfId="665" xr:uid="{00000000-0005-0000-0000-0000410E0000}"/>
    <cellStyle name="Accent5 8 2" xfId="666" xr:uid="{00000000-0005-0000-0000-0000420E0000}"/>
    <cellStyle name="Accent5 8 2 2" xfId="4193" xr:uid="{00000000-0005-0000-0000-0000430E0000}"/>
    <cellStyle name="Accent5 80" xfId="4194" xr:uid="{00000000-0005-0000-0000-0000440E0000}"/>
    <cellStyle name="Accent5 81" xfId="4195" xr:uid="{00000000-0005-0000-0000-0000450E0000}"/>
    <cellStyle name="Accent5 82" xfId="4196" xr:uid="{00000000-0005-0000-0000-0000460E0000}"/>
    <cellStyle name="Accent5 83" xfId="4197" xr:uid="{00000000-0005-0000-0000-0000470E0000}"/>
    <cellStyle name="Accent5 84" xfId="4198" xr:uid="{00000000-0005-0000-0000-0000480E0000}"/>
    <cellStyle name="Accent5 85" xfId="4199" xr:uid="{00000000-0005-0000-0000-0000490E0000}"/>
    <cellStyle name="Accent5 86" xfId="4200" xr:uid="{00000000-0005-0000-0000-00004A0E0000}"/>
    <cellStyle name="Accent5 87" xfId="4201" xr:uid="{00000000-0005-0000-0000-00004B0E0000}"/>
    <cellStyle name="Accent5 88" xfId="4202" xr:uid="{00000000-0005-0000-0000-00004C0E0000}"/>
    <cellStyle name="Accent5 89" xfId="4203" xr:uid="{00000000-0005-0000-0000-00004D0E0000}"/>
    <cellStyle name="Accent5 9" xfId="667" xr:uid="{00000000-0005-0000-0000-00004E0E0000}"/>
    <cellStyle name="Accent5 9 2" xfId="668" xr:uid="{00000000-0005-0000-0000-00004F0E0000}"/>
    <cellStyle name="Accent5 9 2 2" xfId="4204" xr:uid="{00000000-0005-0000-0000-0000500E0000}"/>
    <cellStyle name="Accent5 9 3" xfId="669" xr:uid="{00000000-0005-0000-0000-0000510E0000}"/>
    <cellStyle name="Accent5 90" xfId="4205" xr:uid="{00000000-0005-0000-0000-0000520E0000}"/>
    <cellStyle name="Accent5 91" xfId="4206" xr:uid="{00000000-0005-0000-0000-0000530E0000}"/>
    <cellStyle name="Accent5 92" xfId="4207" xr:uid="{00000000-0005-0000-0000-0000540E0000}"/>
    <cellStyle name="Accent5 93" xfId="4208" xr:uid="{00000000-0005-0000-0000-0000550E0000}"/>
    <cellStyle name="Accent5 94" xfId="4209" xr:uid="{00000000-0005-0000-0000-0000560E0000}"/>
    <cellStyle name="Accent5 95" xfId="4210" xr:uid="{00000000-0005-0000-0000-0000570E0000}"/>
    <cellStyle name="Accent5 96" xfId="4211" xr:uid="{00000000-0005-0000-0000-0000580E0000}"/>
    <cellStyle name="Accent5 97" xfId="4212" xr:uid="{00000000-0005-0000-0000-0000590E0000}"/>
    <cellStyle name="Accent5 98" xfId="4213" xr:uid="{00000000-0005-0000-0000-00005A0E0000}"/>
    <cellStyle name="Accent5 99" xfId="4214" xr:uid="{00000000-0005-0000-0000-00005B0E0000}"/>
    <cellStyle name="Accent6" xfId="670" builtinId="49" customBuiltin="1"/>
    <cellStyle name="Accent6 - 20%" xfId="671" xr:uid="{00000000-0005-0000-0000-00005D0E0000}"/>
    <cellStyle name="Accent6 - 20% 2" xfId="4215" xr:uid="{00000000-0005-0000-0000-00005E0E0000}"/>
    <cellStyle name="Accent6 - 20%_6201 Budget 2012l PMc" xfId="4216" xr:uid="{00000000-0005-0000-0000-00005F0E0000}"/>
    <cellStyle name="Accent6 - 40%" xfId="672" xr:uid="{00000000-0005-0000-0000-0000600E0000}"/>
    <cellStyle name="Accent6 - 40% 2" xfId="4217" xr:uid="{00000000-0005-0000-0000-0000610E0000}"/>
    <cellStyle name="Accent6 - 40%_6201 Budget 2012l PMc" xfId="4218" xr:uid="{00000000-0005-0000-0000-0000620E0000}"/>
    <cellStyle name="Accent6 - 60%" xfId="673" xr:uid="{00000000-0005-0000-0000-0000630E0000}"/>
    <cellStyle name="Accent6 10" xfId="674" xr:uid="{00000000-0005-0000-0000-0000640E0000}"/>
    <cellStyle name="Accent6 10 2" xfId="675" xr:uid="{00000000-0005-0000-0000-0000650E0000}"/>
    <cellStyle name="Accent6 10 2 2" xfId="4219" xr:uid="{00000000-0005-0000-0000-0000660E0000}"/>
    <cellStyle name="Accent6 10 3" xfId="676" xr:uid="{00000000-0005-0000-0000-0000670E0000}"/>
    <cellStyle name="Accent6 10 4" xfId="677" xr:uid="{00000000-0005-0000-0000-0000680E0000}"/>
    <cellStyle name="Accent6 10 4 2" xfId="4220" xr:uid="{00000000-0005-0000-0000-0000690E0000}"/>
    <cellStyle name="Accent6 100" xfId="4221" xr:uid="{00000000-0005-0000-0000-00006A0E0000}"/>
    <cellStyle name="Accent6 101" xfId="4222" xr:uid="{00000000-0005-0000-0000-00006B0E0000}"/>
    <cellStyle name="Accent6 102" xfId="4223" xr:uid="{00000000-0005-0000-0000-00006C0E0000}"/>
    <cellStyle name="Accent6 103" xfId="4224" xr:uid="{00000000-0005-0000-0000-00006D0E0000}"/>
    <cellStyle name="Accent6 104" xfId="4225" xr:uid="{00000000-0005-0000-0000-00006E0E0000}"/>
    <cellStyle name="Accent6 105" xfId="4226" xr:uid="{00000000-0005-0000-0000-00006F0E0000}"/>
    <cellStyle name="Accent6 106" xfId="4227" xr:uid="{00000000-0005-0000-0000-0000700E0000}"/>
    <cellStyle name="Accent6 107" xfId="4228" xr:uid="{00000000-0005-0000-0000-0000710E0000}"/>
    <cellStyle name="Accent6 108" xfId="4229" xr:uid="{00000000-0005-0000-0000-0000720E0000}"/>
    <cellStyle name="Accent6 109" xfId="4230" xr:uid="{00000000-0005-0000-0000-0000730E0000}"/>
    <cellStyle name="Accent6 11" xfId="678" xr:uid="{00000000-0005-0000-0000-0000740E0000}"/>
    <cellStyle name="Accent6 110" xfId="4231" xr:uid="{00000000-0005-0000-0000-0000750E0000}"/>
    <cellStyle name="Accent6 111" xfId="4232" xr:uid="{00000000-0005-0000-0000-0000760E0000}"/>
    <cellStyle name="Accent6 112" xfId="4233" xr:uid="{00000000-0005-0000-0000-0000770E0000}"/>
    <cellStyle name="Accent6 113" xfId="4234" xr:uid="{00000000-0005-0000-0000-0000780E0000}"/>
    <cellStyle name="Accent6 114" xfId="4235" xr:uid="{00000000-0005-0000-0000-0000790E0000}"/>
    <cellStyle name="Accent6 115" xfId="4236" xr:uid="{00000000-0005-0000-0000-00007A0E0000}"/>
    <cellStyle name="Accent6 116" xfId="4237" xr:uid="{00000000-0005-0000-0000-00007B0E0000}"/>
    <cellStyle name="Accent6 12" xfId="679" xr:uid="{00000000-0005-0000-0000-00007C0E0000}"/>
    <cellStyle name="Accent6 13" xfId="680" xr:uid="{00000000-0005-0000-0000-00007D0E0000}"/>
    <cellStyle name="Accent6 13 2" xfId="681" xr:uid="{00000000-0005-0000-0000-00007E0E0000}"/>
    <cellStyle name="Accent6 13 3" xfId="682" xr:uid="{00000000-0005-0000-0000-00007F0E0000}"/>
    <cellStyle name="Accent6 13 3 2" xfId="4238" xr:uid="{00000000-0005-0000-0000-0000800E0000}"/>
    <cellStyle name="Accent6 13 4" xfId="683" xr:uid="{00000000-0005-0000-0000-0000810E0000}"/>
    <cellStyle name="Accent6 13 5" xfId="684" xr:uid="{00000000-0005-0000-0000-0000820E0000}"/>
    <cellStyle name="Accent6 13 5 2" xfId="4239" xr:uid="{00000000-0005-0000-0000-0000830E0000}"/>
    <cellStyle name="Accent6 13 6" xfId="4240" xr:uid="{00000000-0005-0000-0000-0000840E0000}"/>
    <cellStyle name="Accent6 14" xfId="685" xr:uid="{00000000-0005-0000-0000-0000850E0000}"/>
    <cellStyle name="Accent6 14 2" xfId="686" xr:uid="{00000000-0005-0000-0000-0000860E0000}"/>
    <cellStyle name="Accent6 14 3" xfId="687" xr:uid="{00000000-0005-0000-0000-0000870E0000}"/>
    <cellStyle name="Accent6 14 3 2" xfId="4241" xr:uid="{00000000-0005-0000-0000-0000880E0000}"/>
    <cellStyle name="Accent6 14 4" xfId="688" xr:uid="{00000000-0005-0000-0000-0000890E0000}"/>
    <cellStyle name="Accent6 14 5" xfId="689" xr:uid="{00000000-0005-0000-0000-00008A0E0000}"/>
    <cellStyle name="Accent6 14 5 2" xfId="4242" xr:uid="{00000000-0005-0000-0000-00008B0E0000}"/>
    <cellStyle name="Accent6 14 6" xfId="4243" xr:uid="{00000000-0005-0000-0000-00008C0E0000}"/>
    <cellStyle name="Accent6 15" xfId="690" xr:uid="{00000000-0005-0000-0000-00008D0E0000}"/>
    <cellStyle name="Accent6 15 2" xfId="691" xr:uid="{00000000-0005-0000-0000-00008E0E0000}"/>
    <cellStyle name="Accent6 15 2 2" xfId="4244" xr:uid="{00000000-0005-0000-0000-00008F0E0000}"/>
    <cellStyle name="Accent6 15 3" xfId="692" xr:uid="{00000000-0005-0000-0000-0000900E0000}"/>
    <cellStyle name="Accent6 15 4" xfId="693" xr:uid="{00000000-0005-0000-0000-0000910E0000}"/>
    <cellStyle name="Accent6 15 4 2" xfId="4245" xr:uid="{00000000-0005-0000-0000-0000920E0000}"/>
    <cellStyle name="Accent6 16" xfId="694" xr:uid="{00000000-0005-0000-0000-0000930E0000}"/>
    <cellStyle name="Accent6 16 2" xfId="695" xr:uid="{00000000-0005-0000-0000-0000940E0000}"/>
    <cellStyle name="Accent6 16 2 2" xfId="4246" xr:uid="{00000000-0005-0000-0000-0000950E0000}"/>
    <cellStyle name="Accent6 16 3" xfId="696" xr:uid="{00000000-0005-0000-0000-0000960E0000}"/>
    <cellStyle name="Accent6 16 4" xfId="697" xr:uid="{00000000-0005-0000-0000-0000970E0000}"/>
    <cellStyle name="Accent6 16 4 2" xfId="4247" xr:uid="{00000000-0005-0000-0000-0000980E0000}"/>
    <cellStyle name="Accent6 17" xfId="698" xr:uid="{00000000-0005-0000-0000-0000990E0000}"/>
    <cellStyle name="Accent6 18" xfId="699" xr:uid="{00000000-0005-0000-0000-00009A0E0000}"/>
    <cellStyle name="Accent6 19" xfId="700" xr:uid="{00000000-0005-0000-0000-00009B0E0000}"/>
    <cellStyle name="Accent6 2" xfId="701" xr:uid="{00000000-0005-0000-0000-00009C0E0000}"/>
    <cellStyle name="Accent6 20" xfId="702" xr:uid="{00000000-0005-0000-0000-00009D0E0000}"/>
    <cellStyle name="Accent6 21" xfId="703" xr:uid="{00000000-0005-0000-0000-00009E0E0000}"/>
    <cellStyle name="Accent6 21 2" xfId="704" xr:uid="{00000000-0005-0000-0000-00009F0E0000}"/>
    <cellStyle name="Accent6 21 2 2" xfId="4248" xr:uid="{00000000-0005-0000-0000-0000A00E0000}"/>
    <cellStyle name="Accent6 21 3" xfId="705" xr:uid="{00000000-0005-0000-0000-0000A10E0000}"/>
    <cellStyle name="Accent6 21 4" xfId="706" xr:uid="{00000000-0005-0000-0000-0000A20E0000}"/>
    <cellStyle name="Accent6 21 4 2" xfId="4249" xr:uid="{00000000-0005-0000-0000-0000A30E0000}"/>
    <cellStyle name="Accent6 22" xfId="707" xr:uid="{00000000-0005-0000-0000-0000A40E0000}"/>
    <cellStyle name="Accent6 22 2" xfId="708" xr:uid="{00000000-0005-0000-0000-0000A50E0000}"/>
    <cellStyle name="Accent6 22 2 2" xfId="4250" xr:uid="{00000000-0005-0000-0000-0000A60E0000}"/>
    <cellStyle name="Accent6 22 3" xfId="709" xr:uid="{00000000-0005-0000-0000-0000A70E0000}"/>
    <cellStyle name="Accent6 22 4" xfId="710" xr:uid="{00000000-0005-0000-0000-0000A80E0000}"/>
    <cellStyle name="Accent6 22 4 2" xfId="4251" xr:uid="{00000000-0005-0000-0000-0000A90E0000}"/>
    <cellStyle name="Accent6 23" xfId="711" xr:uid="{00000000-0005-0000-0000-0000AA0E0000}"/>
    <cellStyle name="Accent6 24" xfId="712" xr:uid="{00000000-0005-0000-0000-0000AB0E0000}"/>
    <cellStyle name="Accent6 25" xfId="713" xr:uid="{00000000-0005-0000-0000-0000AC0E0000}"/>
    <cellStyle name="Accent6 26" xfId="714" xr:uid="{00000000-0005-0000-0000-0000AD0E0000}"/>
    <cellStyle name="Accent6 27" xfId="715" xr:uid="{00000000-0005-0000-0000-0000AE0E0000}"/>
    <cellStyle name="Accent6 28" xfId="716" xr:uid="{00000000-0005-0000-0000-0000AF0E0000}"/>
    <cellStyle name="Accent6 29" xfId="717" xr:uid="{00000000-0005-0000-0000-0000B00E0000}"/>
    <cellStyle name="Accent6 3" xfId="718" xr:uid="{00000000-0005-0000-0000-0000B10E0000}"/>
    <cellStyle name="Accent6 3 2" xfId="719" xr:uid="{00000000-0005-0000-0000-0000B20E0000}"/>
    <cellStyle name="Accent6 3 2 2" xfId="720" xr:uid="{00000000-0005-0000-0000-0000B30E0000}"/>
    <cellStyle name="Accent6 3 2 2 2" xfId="721" xr:uid="{00000000-0005-0000-0000-0000B40E0000}"/>
    <cellStyle name="Accent6 3 2 2 2 2" xfId="4252" xr:uid="{00000000-0005-0000-0000-0000B50E0000}"/>
    <cellStyle name="Accent6 3 2 3" xfId="722" xr:uid="{00000000-0005-0000-0000-0000B60E0000}"/>
    <cellStyle name="Accent6 3 2 4" xfId="4253" xr:uid="{00000000-0005-0000-0000-0000B70E0000}"/>
    <cellStyle name="Accent6 3 3" xfId="723" xr:uid="{00000000-0005-0000-0000-0000B80E0000}"/>
    <cellStyle name="Accent6 3 3 2" xfId="4254" xr:uid="{00000000-0005-0000-0000-0000B90E0000}"/>
    <cellStyle name="Accent6 3_Links" xfId="724" xr:uid="{00000000-0005-0000-0000-0000BA0E0000}"/>
    <cellStyle name="Accent6 30" xfId="725" xr:uid="{00000000-0005-0000-0000-0000BB0E0000}"/>
    <cellStyle name="Accent6 31" xfId="726" xr:uid="{00000000-0005-0000-0000-0000BC0E0000}"/>
    <cellStyle name="Accent6 32" xfId="727" xr:uid="{00000000-0005-0000-0000-0000BD0E0000}"/>
    <cellStyle name="Accent6 33" xfId="728" xr:uid="{00000000-0005-0000-0000-0000BE0E0000}"/>
    <cellStyle name="Accent6 33 2" xfId="4255" xr:uid="{00000000-0005-0000-0000-0000BF0E0000}"/>
    <cellStyle name="Accent6 34" xfId="729" xr:uid="{00000000-0005-0000-0000-0000C00E0000}"/>
    <cellStyle name="Accent6 35" xfId="730" xr:uid="{00000000-0005-0000-0000-0000C10E0000}"/>
    <cellStyle name="Accent6 36" xfId="731" xr:uid="{00000000-0005-0000-0000-0000C20E0000}"/>
    <cellStyle name="Accent6 37" xfId="732" xr:uid="{00000000-0005-0000-0000-0000C30E0000}"/>
    <cellStyle name="Accent6 38" xfId="733" xr:uid="{00000000-0005-0000-0000-0000C40E0000}"/>
    <cellStyle name="Accent6 39" xfId="2985" xr:uid="{00000000-0005-0000-0000-0000C50E0000}"/>
    <cellStyle name="Accent6 4" xfId="734" xr:uid="{00000000-0005-0000-0000-0000C60E0000}"/>
    <cellStyle name="Accent6 4 2" xfId="735" xr:uid="{00000000-0005-0000-0000-0000C70E0000}"/>
    <cellStyle name="Accent6 4 2 2" xfId="736" xr:uid="{00000000-0005-0000-0000-0000C80E0000}"/>
    <cellStyle name="Accent6 4 2 2 2" xfId="4256" xr:uid="{00000000-0005-0000-0000-0000C90E0000}"/>
    <cellStyle name="Accent6 4 2 3" xfId="737" xr:uid="{00000000-0005-0000-0000-0000CA0E0000}"/>
    <cellStyle name="Accent6 4 2 4" xfId="738" xr:uid="{00000000-0005-0000-0000-0000CB0E0000}"/>
    <cellStyle name="Accent6 4 2 4 2" xfId="4257" xr:uid="{00000000-0005-0000-0000-0000CC0E0000}"/>
    <cellStyle name="Accent6 4 3" xfId="739" xr:uid="{00000000-0005-0000-0000-0000CD0E0000}"/>
    <cellStyle name="Accent6 4 3 2" xfId="4258" xr:uid="{00000000-0005-0000-0000-0000CE0E0000}"/>
    <cellStyle name="Accent6 4 4" xfId="740" xr:uid="{00000000-0005-0000-0000-0000CF0E0000}"/>
    <cellStyle name="Accent6 4 5" xfId="741" xr:uid="{00000000-0005-0000-0000-0000D00E0000}"/>
    <cellStyle name="Accent6 4 5 2" xfId="4259" xr:uid="{00000000-0005-0000-0000-0000D10E0000}"/>
    <cellStyle name="Accent6 4_Links" xfId="742" xr:uid="{00000000-0005-0000-0000-0000D20E0000}"/>
    <cellStyle name="Accent6 40" xfId="3012" xr:uid="{00000000-0005-0000-0000-0000D30E0000}"/>
    <cellStyle name="Accent6 41" xfId="3042" xr:uid="{00000000-0005-0000-0000-0000D40E0000}"/>
    <cellStyle name="Accent6 42" xfId="3043" xr:uid="{00000000-0005-0000-0000-0000D50E0000}"/>
    <cellStyle name="Accent6 43" xfId="3044" xr:uid="{00000000-0005-0000-0000-0000D60E0000}"/>
    <cellStyle name="Accent6 44" xfId="4260" xr:uid="{00000000-0005-0000-0000-0000D70E0000}"/>
    <cellStyle name="Accent6 45" xfId="4261" xr:uid="{00000000-0005-0000-0000-0000D80E0000}"/>
    <cellStyle name="Accent6 46" xfId="4262" xr:uid="{00000000-0005-0000-0000-0000D90E0000}"/>
    <cellStyle name="Accent6 47" xfId="4263" xr:uid="{00000000-0005-0000-0000-0000DA0E0000}"/>
    <cellStyle name="Accent6 48" xfId="4264" xr:uid="{00000000-0005-0000-0000-0000DB0E0000}"/>
    <cellStyle name="Accent6 49" xfId="4265" xr:uid="{00000000-0005-0000-0000-0000DC0E0000}"/>
    <cellStyle name="Accent6 5" xfId="743" xr:uid="{00000000-0005-0000-0000-0000DD0E0000}"/>
    <cellStyle name="Accent6 50" xfId="4266" xr:uid="{00000000-0005-0000-0000-0000DE0E0000}"/>
    <cellStyle name="Accent6 51" xfId="4267" xr:uid="{00000000-0005-0000-0000-0000DF0E0000}"/>
    <cellStyle name="Accent6 52" xfId="4268" xr:uid="{00000000-0005-0000-0000-0000E00E0000}"/>
    <cellStyle name="Accent6 53" xfId="4269" xr:uid="{00000000-0005-0000-0000-0000E10E0000}"/>
    <cellStyle name="Accent6 54" xfId="4270" xr:uid="{00000000-0005-0000-0000-0000E20E0000}"/>
    <cellStyle name="Accent6 55" xfId="4271" xr:uid="{00000000-0005-0000-0000-0000E30E0000}"/>
    <cellStyle name="Accent6 56" xfId="4272" xr:uid="{00000000-0005-0000-0000-0000E40E0000}"/>
    <cellStyle name="Accent6 57" xfId="4273" xr:uid="{00000000-0005-0000-0000-0000E50E0000}"/>
    <cellStyle name="Accent6 58" xfId="4274" xr:uid="{00000000-0005-0000-0000-0000E60E0000}"/>
    <cellStyle name="Accent6 59" xfId="4275" xr:uid="{00000000-0005-0000-0000-0000E70E0000}"/>
    <cellStyle name="Accent6 6" xfId="744" xr:uid="{00000000-0005-0000-0000-0000E80E0000}"/>
    <cellStyle name="Accent6 60" xfId="4276" xr:uid="{00000000-0005-0000-0000-0000E90E0000}"/>
    <cellStyle name="Accent6 61" xfId="4277" xr:uid="{00000000-0005-0000-0000-0000EA0E0000}"/>
    <cellStyle name="Accent6 62" xfId="4278" xr:uid="{00000000-0005-0000-0000-0000EB0E0000}"/>
    <cellStyle name="Accent6 63" xfId="4279" xr:uid="{00000000-0005-0000-0000-0000EC0E0000}"/>
    <cellStyle name="Accent6 64" xfId="4280" xr:uid="{00000000-0005-0000-0000-0000ED0E0000}"/>
    <cellStyle name="Accent6 65" xfId="4281" xr:uid="{00000000-0005-0000-0000-0000EE0E0000}"/>
    <cellStyle name="Accent6 66" xfId="4282" xr:uid="{00000000-0005-0000-0000-0000EF0E0000}"/>
    <cellStyle name="Accent6 67" xfId="4283" xr:uid="{00000000-0005-0000-0000-0000F00E0000}"/>
    <cellStyle name="Accent6 68" xfId="4284" xr:uid="{00000000-0005-0000-0000-0000F10E0000}"/>
    <cellStyle name="Accent6 69" xfId="4285" xr:uid="{00000000-0005-0000-0000-0000F20E0000}"/>
    <cellStyle name="Accent6 7" xfId="745" xr:uid="{00000000-0005-0000-0000-0000F30E0000}"/>
    <cellStyle name="Accent6 70" xfId="4286" xr:uid="{00000000-0005-0000-0000-0000F40E0000}"/>
    <cellStyle name="Accent6 71" xfId="4287" xr:uid="{00000000-0005-0000-0000-0000F50E0000}"/>
    <cellStyle name="Accent6 72" xfId="4288" xr:uid="{00000000-0005-0000-0000-0000F60E0000}"/>
    <cellStyle name="Accent6 73" xfId="4289" xr:uid="{00000000-0005-0000-0000-0000F70E0000}"/>
    <cellStyle name="Accent6 74" xfId="4290" xr:uid="{00000000-0005-0000-0000-0000F80E0000}"/>
    <cellStyle name="Accent6 75" xfId="4291" xr:uid="{00000000-0005-0000-0000-0000F90E0000}"/>
    <cellStyle name="Accent6 76" xfId="4292" xr:uid="{00000000-0005-0000-0000-0000FA0E0000}"/>
    <cellStyle name="Accent6 77" xfId="4293" xr:uid="{00000000-0005-0000-0000-0000FB0E0000}"/>
    <cellStyle name="Accent6 78" xfId="4294" xr:uid="{00000000-0005-0000-0000-0000FC0E0000}"/>
    <cellStyle name="Accent6 79" xfId="4295" xr:uid="{00000000-0005-0000-0000-0000FD0E0000}"/>
    <cellStyle name="Accent6 8" xfId="746" xr:uid="{00000000-0005-0000-0000-0000FE0E0000}"/>
    <cellStyle name="Accent6 8 2" xfId="747" xr:uid="{00000000-0005-0000-0000-0000FF0E0000}"/>
    <cellStyle name="Accent6 8 2 2" xfId="4296" xr:uid="{00000000-0005-0000-0000-0000000F0000}"/>
    <cellStyle name="Accent6 80" xfId="4297" xr:uid="{00000000-0005-0000-0000-0000010F0000}"/>
    <cellStyle name="Accent6 81" xfId="4298" xr:uid="{00000000-0005-0000-0000-0000020F0000}"/>
    <cellStyle name="Accent6 82" xfId="4299" xr:uid="{00000000-0005-0000-0000-0000030F0000}"/>
    <cellStyle name="Accent6 83" xfId="4300" xr:uid="{00000000-0005-0000-0000-0000040F0000}"/>
    <cellStyle name="Accent6 84" xfId="4301" xr:uid="{00000000-0005-0000-0000-0000050F0000}"/>
    <cellStyle name="Accent6 85" xfId="4302" xr:uid="{00000000-0005-0000-0000-0000060F0000}"/>
    <cellStyle name="Accent6 86" xfId="4303" xr:uid="{00000000-0005-0000-0000-0000070F0000}"/>
    <cellStyle name="Accent6 87" xfId="4304" xr:uid="{00000000-0005-0000-0000-0000080F0000}"/>
    <cellStyle name="Accent6 88" xfId="4305" xr:uid="{00000000-0005-0000-0000-0000090F0000}"/>
    <cellStyle name="Accent6 89" xfId="4306" xr:uid="{00000000-0005-0000-0000-00000A0F0000}"/>
    <cellStyle name="Accent6 9" xfId="748" xr:uid="{00000000-0005-0000-0000-00000B0F0000}"/>
    <cellStyle name="Accent6 9 2" xfId="749" xr:uid="{00000000-0005-0000-0000-00000C0F0000}"/>
    <cellStyle name="Accent6 9 2 2" xfId="4307" xr:uid="{00000000-0005-0000-0000-00000D0F0000}"/>
    <cellStyle name="Accent6 9 3" xfId="750" xr:uid="{00000000-0005-0000-0000-00000E0F0000}"/>
    <cellStyle name="Accent6 90" xfId="4308" xr:uid="{00000000-0005-0000-0000-00000F0F0000}"/>
    <cellStyle name="Accent6 91" xfId="4309" xr:uid="{00000000-0005-0000-0000-0000100F0000}"/>
    <cellStyle name="Accent6 92" xfId="4310" xr:uid="{00000000-0005-0000-0000-0000110F0000}"/>
    <cellStyle name="Accent6 93" xfId="4311" xr:uid="{00000000-0005-0000-0000-0000120F0000}"/>
    <cellStyle name="Accent6 94" xfId="4312" xr:uid="{00000000-0005-0000-0000-0000130F0000}"/>
    <cellStyle name="Accent6 95" xfId="4313" xr:uid="{00000000-0005-0000-0000-0000140F0000}"/>
    <cellStyle name="Accent6 96" xfId="4314" xr:uid="{00000000-0005-0000-0000-0000150F0000}"/>
    <cellStyle name="Accent6 97" xfId="4315" xr:uid="{00000000-0005-0000-0000-0000160F0000}"/>
    <cellStyle name="Accent6 98" xfId="4316" xr:uid="{00000000-0005-0000-0000-0000170F0000}"/>
    <cellStyle name="Accent6 99" xfId="4317" xr:uid="{00000000-0005-0000-0000-0000180F0000}"/>
    <cellStyle name="aht" xfId="40938" xr:uid="{00000000-0005-0000-0000-0000190F0000}"/>
    <cellStyle name="Andre's Title" xfId="40939" xr:uid="{00000000-0005-0000-0000-00001A0F0000}"/>
    <cellStyle name="args.style" xfId="751" xr:uid="{00000000-0005-0000-0000-00001B0F0000}"/>
    <cellStyle name="args.style 2" xfId="752" xr:uid="{00000000-0005-0000-0000-00001C0F0000}"/>
    <cellStyle name="args.style 2 2" xfId="753" xr:uid="{00000000-0005-0000-0000-00001D0F0000}"/>
    <cellStyle name="Arial 10" xfId="40940" xr:uid="{00000000-0005-0000-0000-00001E0F0000}"/>
    <cellStyle name="Arial 12" xfId="40941" xr:uid="{00000000-0005-0000-0000-00001F0F0000}"/>
    <cellStyle name="ast" xfId="40942" xr:uid="{00000000-0005-0000-0000-0000200F0000}"/>
    <cellStyle name="ast1" xfId="40943" xr:uid="{00000000-0005-0000-0000-0000210F0000}"/>
    <cellStyle name="at" xfId="40944" xr:uid="{00000000-0005-0000-0000-0000220F0000}"/>
    <cellStyle name="b" xfId="40945" xr:uid="{00000000-0005-0000-0000-0000230F0000}"/>
    <cellStyle name="b%0" xfId="40949" xr:uid="{00000000-0005-0000-0000-0000270F0000}"/>
    <cellStyle name="b%1" xfId="40950" xr:uid="{00000000-0005-0000-0000-0000280F0000}"/>
    <cellStyle name="b%2" xfId="40951" xr:uid="{00000000-0005-0000-0000-0000290F0000}"/>
    <cellStyle name="b$0" xfId="40946" xr:uid="{00000000-0005-0000-0000-0000240F0000}"/>
    <cellStyle name="b$1" xfId="40947" xr:uid="{00000000-0005-0000-0000-0000250F0000}"/>
    <cellStyle name="b$2" xfId="40948" xr:uid="{00000000-0005-0000-0000-0000260F0000}"/>
    <cellStyle name="b£0" xfId="40952" xr:uid="{00000000-0005-0000-0000-00002A0F0000}"/>
    <cellStyle name="b£1" xfId="40953" xr:uid="{00000000-0005-0000-0000-00002B0F0000}"/>
    <cellStyle name="b£2" xfId="40954" xr:uid="{00000000-0005-0000-0000-00002C0F0000}"/>
    <cellStyle name="b0" xfId="40955" xr:uid="{00000000-0005-0000-0000-00002D0F0000}"/>
    <cellStyle name="b09" xfId="40956" xr:uid="{00000000-0005-0000-0000-00002E0F0000}"/>
    <cellStyle name="b1" xfId="40957" xr:uid="{00000000-0005-0000-0000-00002F0F0000}"/>
    <cellStyle name="b2" xfId="40958" xr:uid="{00000000-0005-0000-0000-0000300F0000}"/>
    <cellStyle name="Bad" xfId="754" builtinId="27" customBuiltin="1"/>
    <cellStyle name="Bad 2" xfId="755" xr:uid="{00000000-0005-0000-0000-0000320F0000}"/>
    <cellStyle name="Bad 3" xfId="756" xr:uid="{00000000-0005-0000-0000-0000330F0000}"/>
    <cellStyle name="Bad 3 2" xfId="4318" xr:uid="{00000000-0005-0000-0000-0000340F0000}"/>
    <cellStyle name="Bad 4" xfId="757" xr:uid="{00000000-0005-0000-0000-0000350F0000}"/>
    <cellStyle name="Bad 5" xfId="758" xr:uid="{00000000-0005-0000-0000-0000360F0000}"/>
    <cellStyle name="Bad 5 2" xfId="759" xr:uid="{00000000-0005-0000-0000-0000370F0000}"/>
    <cellStyle name="Bad 5 2 2" xfId="4319" xr:uid="{00000000-0005-0000-0000-0000380F0000}"/>
    <cellStyle name="Bad 5 3" xfId="760" xr:uid="{00000000-0005-0000-0000-0000390F0000}"/>
    <cellStyle name="Bad 5 4" xfId="761" xr:uid="{00000000-0005-0000-0000-00003A0F0000}"/>
    <cellStyle name="Bad 5 4 2" xfId="4320" xr:uid="{00000000-0005-0000-0000-00003B0F0000}"/>
    <cellStyle name="Bad 6" xfId="762" xr:uid="{00000000-0005-0000-0000-00003C0F0000}"/>
    <cellStyle name="Bad 7" xfId="763" xr:uid="{00000000-0005-0000-0000-00003D0F0000}"/>
    <cellStyle name="Bad 8" xfId="2954" xr:uid="{00000000-0005-0000-0000-00003E0F0000}"/>
    <cellStyle name="Bad 9" xfId="4321" xr:uid="{00000000-0005-0000-0000-00003F0F0000}"/>
    <cellStyle name="base" xfId="40959" xr:uid="{00000000-0005-0000-0000-0000400F0000}"/>
    <cellStyle name="Black" xfId="40960" xr:uid="{00000000-0005-0000-0000-0000410F0000}"/>
    <cellStyle name="blu" xfId="40961" xr:uid="{00000000-0005-0000-0000-0000420F0000}"/>
    <cellStyle name="Blue" xfId="40962" xr:uid="{00000000-0005-0000-0000-0000430F0000}"/>
    <cellStyle name="bn0" xfId="40963" xr:uid="{00000000-0005-0000-0000-0000440F0000}"/>
    <cellStyle name="bo" xfId="40964" xr:uid="{00000000-0005-0000-0000-0000450F0000}"/>
    <cellStyle name="Body" xfId="764" xr:uid="{00000000-0005-0000-0000-0000460F0000}"/>
    <cellStyle name="Bold" xfId="40965" xr:uid="{00000000-0005-0000-0000-0000470F0000}"/>
    <cellStyle name="Bold and Bottom line" xfId="40966" xr:uid="{00000000-0005-0000-0000-0000480F0000}"/>
    <cellStyle name="Bold_Gencom - Philadelphia Hotel  Residential Valuation_8-27-09_Spencer" xfId="40967" xr:uid="{00000000-0005-0000-0000-00004A0F0000}"/>
    <cellStyle name="Bold/Border" xfId="765" xr:uid="{00000000-0005-0000-0000-0000490F0000}"/>
    <cellStyle name="Border Heavy" xfId="40968" xr:uid="{00000000-0005-0000-0000-00004B0F0000}"/>
    <cellStyle name="Border Thin" xfId="40969" xr:uid="{00000000-0005-0000-0000-00004C0F0000}"/>
    <cellStyle name="Bottom" xfId="40970" xr:uid="{00000000-0005-0000-0000-00004D0F0000}"/>
    <cellStyle name="Bottom Border Line" xfId="40971" xr:uid="{00000000-0005-0000-0000-00004E0F0000}"/>
    <cellStyle name="Bottom Line" xfId="40972" xr:uid="{00000000-0005-0000-0000-00004F0F0000}"/>
    <cellStyle name="Bottom_1" xfId="40973" xr:uid="{00000000-0005-0000-0000-0000500F0000}"/>
    <cellStyle name="bout" xfId="40974" xr:uid="{00000000-0005-0000-0000-0000510F0000}"/>
    <cellStyle name="bout 2" xfId="40975" xr:uid="{00000000-0005-0000-0000-0000520F0000}"/>
    <cellStyle name="box" xfId="766" xr:uid="{00000000-0005-0000-0000-0000530F0000}"/>
    <cellStyle name="box 2" xfId="13892" xr:uid="{00000000-0005-0000-0000-0000540F0000}"/>
    <cellStyle name="box 3" xfId="23016" xr:uid="{00000000-0005-0000-0000-0000550F0000}"/>
    <cellStyle name="British Pound" xfId="40976" xr:uid="{00000000-0005-0000-0000-0000560F0000}"/>
    <cellStyle name="bss0" xfId="40977" xr:uid="{00000000-0005-0000-0000-0000570F0000}"/>
    <cellStyle name="bss0 2" xfId="40978" xr:uid="{00000000-0005-0000-0000-0000580F0000}"/>
    <cellStyle name="bss2" xfId="40979" xr:uid="{00000000-0005-0000-0000-0000590F0000}"/>
    <cellStyle name="bss2 2" xfId="40980" xr:uid="{00000000-0005-0000-0000-00005A0F0000}"/>
    <cellStyle name="bt" xfId="40981" xr:uid="{00000000-0005-0000-0000-00005B0F0000}"/>
    <cellStyle name="btit" xfId="40982" xr:uid="{00000000-0005-0000-0000-00005C0F0000}"/>
    <cellStyle name="Bullet" xfId="767" xr:uid="{00000000-0005-0000-0000-00005D0F0000}"/>
    <cellStyle name="Business Description" xfId="40983" xr:uid="{00000000-0005-0000-0000-00005E0F0000}"/>
    <cellStyle name="bx0" xfId="40984" xr:uid="{00000000-0005-0000-0000-00005F0F0000}"/>
    <cellStyle name="bx1" xfId="40985" xr:uid="{00000000-0005-0000-0000-0000600F0000}"/>
    <cellStyle name="bx2" xfId="40986" xr:uid="{00000000-0005-0000-0000-0000610F0000}"/>
    <cellStyle name="c" xfId="40987" xr:uid="{00000000-0005-0000-0000-0000620F0000}"/>
    <cellStyle name="c_ad3" xfId="40988" xr:uid="{00000000-0005-0000-0000-0000630F0000}"/>
    <cellStyle name="c_ad5" xfId="40989" xr:uid="{00000000-0005-0000-0000-0000640F0000}"/>
    <cellStyle name="c_asko1" xfId="40990" xr:uid="{00000000-0005-0000-0000-0000650F0000}"/>
    <cellStyle name="c_btr_2" xfId="40991" xr:uid="{00000000-0005-0000-0000-0000660F0000}"/>
    <cellStyle name="c_btr_3" xfId="40992" xr:uid="{00000000-0005-0000-0000-0000670F0000}"/>
    <cellStyle name="c_Grouse+Pelican" xfId="40993" xr:uid="{00000000-0005-0000-0000-0000680F0000}"/>
    <cellStyle name="c_lbo1" xfId="40994" xr:uid="{00000000-0005-0000-0000-0000690F0000}"/>
    <cellStyle name="c_lbo3" xfId="40995" xr:uid="{00000000-0005-0000-0000-00006A0F0000}"/>
    <cellStyle name="c_LBO5" xfId="40996" xr:uid="{00000000-0005-0000-0000-00006B0F0000}"/>
    <cellStyle name="c_Macros" xfId="40997" xr:uid="{00000000-0005-0000-0000-00006C0F0000}"/>
    <cellStyle name="c_Macros (2)" xfId="40998" xr:uid="{00000000-0005-0000-0000-00006D0F0000}"/>
    <cellStyle name="c_Manager (2)" xfId="40999" xr:uid="{00000000-0005-0000-0000-00006E0F0000}"/>
    <cellStyle name="c_MobilTel Matav model 18 June 2003 v1 NEW Emilie" xfId="41000" xr:uid="{00000000-0005-0000-0000-00006F0F0000}"/>
    <cellStyle name="c_MobilTel Matav model 18 June 2003 v1 NEW Emilie_4S Exuma IM 01 23 2008 condo-hotel" xfId="41001" xr:uid="{00000000-0005-0000-0000-0000700F0000}"/>
    <cellStyle name="c_MobilTel Matav model 18 June 2003 v1 NEW Emilie_Gencom - Philadelphia Hotel  Residential Valuation_8-27-09_Spencer" xfId="41002" xr:uid="{00000000-0005-0000-0000-0000710F0000}"/>
    <cellStyle name="c_MobilTel Matav model 18 June 2003 v1 NEW Emilie_Gencom - Philadelphia Hotel  Residential Valuation_8-27-09_Spencer_GL" xfId="41003" xr:uid="{00000000-0005-0000-0000-0000720F0000}"/>
    <cellStyle name="c_MobilTel Matav model 18 June 2003 v1 NEW Emilie_Gencom - Philadelphia Hotel  Residential Valuation_8-27-09_Spencer_modified" xfId="41004" xr:uid="{00000000-0005-0000-0000-0000730F0000}"/>
    <cellStyle name="c_MobilTel Matav model 18 June 2003 v1 NEW Emilie_Gencom - Philadelphia Hotel  Residential Valuation_8-27-09_Spencer_modified2" xfId="41005" xr:uid="{00000000-0005-0000-0000-0000740F0000}"/>
    <cellStyle name="c_MobilTel Matav model 18 June 2003 v1 NEW Emilie_Philadelphia Hotel  Resi Valuation_MezzCo Proposal_5 year Sellout_12-8-09_Craig Proposal - Scenario 2 (3)" xfId="41006" xr:uid="{00000000-0005-0000-0000-0000750F0000}"/>
    <cellStyle name="c_MobilTel Matav model 18 June 2003 v1 NEW Emilie_Philadelphia Residential Valuation_Arden" xfId="41007" xr:uid="{00000000-0005-0000-0000-0000760F0000}"/>
    <cellStyle name="c_MobilTel Matav model 18 June 2003 v1 NEW Emilie_Philadelphia Residential Valuation_Arden_1207" xfId="41008" xr:uid="{00000000-0005-0000-0000-0000770F0000}"/>
    <cellStyle name="c_MobilTel Matav model 18 June 2003 v1 NEW Emilie_Philadelphia Residential Valuation_Arden_1207_updated" xfId="41009" xr:uid="{00000000-0005-0000-0000-0000780F0000}"/>
    <cellStyle name="c_MobilTel Matav model 18 June 2003 v1 NEW Emilie_Philadelphia Residential Valuation_Arden_1214-1" xfId="41010" xr:uid="{00000000-0005-0000-0000-0000790F0000}"/>
    <cellStyle name="c_MobilTel Matav model 18 June 2003 v1 NEW Emilie_Philadelphia Residential Valuation_draft 3" xfId="41011" xr:uid="{00000000-0005-0000-0000-00007A0F0000}"/>
    <cellStyle name="c_model1" xfId="41012" xr:uid="{00000000-0005-0000-0000-00007B0F0000}"/>
    <cellStyle name="c_model6" xfId="41013" xr:uid="{00000000-0005-0000-0000-00007C0F0000}"/>
    <cellStyle name="c_nav rioja2" xfId="41014" xr:uid="{00000000-0005-0000-0000-00007D0F0000}"/>
    <cellStyle name="c_nav rioja2_4S Exuma IM 01 23 2008 condo-hotel" xfId="41015" xr:uid="{00000000-0005-0000-0000-00007E0F0000}"/>
    <cellStyle name="c_nav rioja2_Gencom - Philadelphia Hotel  Residential Valuation_8-27-09_Spencer" xfId="41016" xr:uid="{00000000-0005-0000-0000-00007F0F0000}"/>
    <cellStyle name="c_nav rioja2_Gencom - Philadelphia Hotel  Residential Valuation_8-27-09_Spencer_GL" xfId="41017" xr:uid="{00000000-0005-0000-0000-0000800F0000}"/>
    <cellStyle name="c_nav rioja2_Gencom - Philadelphia Hotel  Residential Valuation_8-27-09_Spencer_modified" xfId="41018" xr:uid="{00000000-0005-0000-0000-0000810F0000}"/>
    <cellStyle name="c_nav rioja2_Gencom - Philadelphia Hotel  Residential Valuation_8-27-09_Spencer_modified2" xfId="41019" xr:uid="{00000000-0005-0000-0000-0000820F0000}"/>
    <cellStyle name="c_nav rioja2_Philadelphia Hotel  Resi Valuation_MezzCo Proposal_5 year Sellout_12-8-09_Craig Proposal - Scenario 2 (3)" xfId="41020" xr:uid="{00000000-0005-0000-0000-0000830F0000}"/>
    <cellStyle name="c_nav rioja2_Philadelphia Residential Valuation_Arden" xfId="41021" xr:uid="{00000000-0005-0000-0000-0000840F0000}"/>
    <cellStyle name="c_nav rioja2_Philadelphia Residential Valuation_Arden_1207" xfId="41022" xr:uid="{00000000-0005-0000-0000-0000850F0000}"/>
    <cellStyle name="c_nav rioja2_Philadelphia Residential Valuation_Arden_1207_updated" xfId="41023" xr:uid="{00000000-0005-0000-0000-0000860F0000}"/>
    <cellStyle name="c_nav rioja2_Philadelphia Residential Valuation_Arden_1214-1" xfId="41024" xr:uid="{00000000-0005-0000-0000-0000870F0000}"/>
    <cellStyle name="c_nav rioja2_Philadelphia Residential Valuation_draft 3" xfId="41025" xr:uid="{00000000-0005-0000-0000-0000880F0000}"/>
    <cellStyle name="c_nav venus2" xfId="41026" xr:uid="{00000000-0005-0000-0000-0000890F0000}"/>
    <cellStyle name="c_nav venus2_4S Exuma IM 01 23 2008 condo-hotel" xfId="41027" xr:uid="{00000000-0005-0000-0000-00008A0F0000}"/>
    <cellStyle name="c_nav venus2_Gencom - Philadelphia Hotel  Residential Valuation_8-27-09_Spencer" xfId="41028" xr:uid="{00000000-0005-0000-0000-00008B0F0000}"/>
    <cellStyle name="c_nav venus2_Gencom - Philadelphia Hotel  Residential Valuation_8-27-09_Spencer_GL" xfId="41029" xr:uid="{00000000-0005-0000-0000-00008C0F0000}"/>
    <cellStyle name="c_nav venus2_Gencom - Philadelphia Hotel  Residential Valuation_8-27-09_Spencer_modified" xfId="41030" xr:uid="{00000000-0005-0000-0000-00008D0F0000}"/>
    <cellStyle name="c_nav venus2_Gencom - Philadelphia Hotel  Residential Valuation_8-27-09_Spencer_modified2" xfId="41031" xr:uid="{00000000-0005-0000-0000-00008E0F0000}"/>
    <cellStyle name="c_nav venus2_Philadelphia Hotel  Resi Valuation_MezzCo Proposal_5 year Sellout_12-8-09_Craig Proposal - Scenario 2 (3)" xfId="41032" xr:uid="{00000000-0005-0000-0000-00008F0F0000}"/>
    <cellStyle name="c_nav venus2_Philadelphia Residential Valuation_Arden" xfId="41033" xr:uid="{00000000-0005-0000-0000-0000900F0000}"/>
    <cellStyle name="c_nav venus2_Philadelphia Residential Valuation_Arden_1207" xfId="41034" xr:uid="{00000000-0005-0000-0000-0000910F0000}"/>
    <cellStyle name="c_nav venus2_Philadelphia Residential Valuation_Arden_1207_updated" xfId="41035" xr:uid="{00000000-0005-0000-0000-0000920F0000}"/>
    <cellStyle name="c_nav venus2_Philadelphia Residential Valuation_Arden_1214-1" xfId="41036" xr:uid="{00000000-0005-0000-0000-0000930F0000}"/>
    <cellStyle name="c_nav venus2_Philadelphia Residential Valuation_draft 3" xfId="41037" xr:uid="{00000000-0005-0000-0000-0000940F0000}"/>
    <cellStyle name="c_saft_1" xfId="41038" xr:uid="{00000000-0005-0000-0000-0000950F0000}"/>
    <cellStyle name="c_Valo_Science_1904" xfId="41039" xr:uid="{00000000-0005-0000-0000-0000960F0000}"/>
    <cellStyle name="c_Valo_Science_1904_4S Exuma IM 01 23 2008 condo-hotel" xfId="41040" xr:uid="{00000000-0005-0000-0000-0000970F0000}"/>
    <cellStyle name="c_Valo_Science_1904_Gencom - Philadelphia Hotel  Residential Valuation_8-27-09_Spencer" xfId="41041" xr:uid="{00000000-0005-0000-0000-0000980F0000}"/>
    <cellStyle name="c_Valo_Science_1904_Gencom - Philadelphia Hotel  Residential Valuation_8-27-09_Spencer_GL" xfId="41042" xr:uid="{00000000-0005-0000-0000-0000990F0000}"/>
    <cellStyle name="c_Valo_Science_1904_Gencom - Philadelphia Hotel  Residential Valuation_8-27-09_Spencer_modified" xfId="41043" xr:uid="{00000000-0005-0000-0000-00009A0F0000}"/>
    <cellStyle name="c_Valo_Science_1904_Gencom - Philadelphia Hotel  Residential Valuation_8-27-09_Spencer_modified2" xfId="41044" xr:uid="{00000000-0005-0000-0000-00009B0F0000}"/>
    <cellStyle name="c_Valo_Science_1904_Philadelphia Hotel  Resi Valuation_MezzCo Proposal_5 year Sellout_12-8-09_Craig Proposal - Scenario 2 (3)" xfId="41045" xr:uid="{00000000-0005-0000-0000-00009C0F0000}"/>
    <cellStyle name="c_Valo_Science_1904_Philadelphia Residential Valuation_Arden" xfId="41046" xr:uid="{00000000-0005-0000-0000-00009D0F0000}"/>
    <cellStyle name="c_Valo_Science_1904_Philadelphia Residential Valuation_Arden_1207" xfId="41047" xr:uid="{00000000-0005-0000-0000-00009E0F0000}"/>
    <cellStyle name="c_Valo_Science_1904_Philadelphia Residential Valuation_Arden_1207_updated" xfId="41048" xr:uid="{00000000-0005-0000-0000-00009F0F0000}"/>
    <cellStyle name="c_Valo_Science_1904_Philadelphia Residential Valuation_Arden_1214-1" xfId="41049" xr:uid="{00000000-0005-0000-0000-0000A00F0000}"/>
    <cellStyle name="c_Valo_Science_1904_Philadelphia Residential Valuation_draft 3" xfId="41050" xr:uid="{00000000-0005-0000-0000-0000A10F0000}"/>
    <cellStyle name="c_WACC benchmarking" xfId="41051" xr:uid="{00000000-0005-0000-0000-0000A20F0000}"/>
    <cellStyle name="c0" xfId="41052" xr:uid="{00000000-0005-0000-0000-0000A30F0000}"/>
    <cellStyle name="cach" xfId="41053" xr:uid="{00000000-0005-0000-0000-0000A40F0000}"/>
    <cellStyle name="Calc Currency (0)" xfId="768" xr:uid="{00000000-0005-0000-0000-0000A50F0000}"/>
    <cellStyle name="Calc Currency (2)" xfId="769" xr:uid="{00000000-0005-0000-0000-0000A60F0000}"/>
    <cellStyle name="Calc Percent (0)" xfId="770" xr:uid="{00000000-0005-0000-0000-0000A70F0000}"/>
    <cellStyle name="Calc Percent (0) 2" xfId="41054" xr:uid="{00000000-0005-0000-0000-0000A80F0000}"/>
    <cellStyle name="Calc Percent (1)" xfId="771" xr:uid="{00000000-0005-0000-0000-0000A90F0000}"/>
    <cellStyle name="Calc Percent (1) 2" xfId="41055" xr:uid="{00000000-0005-0000-0000-0000AA0F0000}"/>
    <cellStyle name="Calc Percent (2)" xfId="772" xr:uid="{00000000-0005-0000-0000-0000AB0F0000}"/>
    <cellStyle name="Calc Units (0)" xfId="773" xr:uid="{00000000-0005-0000-0000-0000AC0F0000}"/>
    <cellStyle name="Calc Units (1)" xfId="774" xr:uid="{00000000-0005-0000-0000-0000AD0F0000}"/>
    <cellStyle name="Calc Units (2)" xfId="775" xr:uid="{00000000-0005-0000-0000-0000AE0F0000}"/>
    <cellStyle name="Calculation" xfId="776" builtinId="22" customBuiltin="1"/>
    <cellStyle name="Calculation 10" xfId="13893" xr:uid="{00000000-0005-0000-0000-0000B00F0000}"/>
    <cellStyle name="Calculation 11" xfId="23017" xr:uid="{00000000-0005-0000-0000-0000B10F0000}"/>
    <cellStyle name="Calculation 2" xfId="777" xr:uid="{00000000-0005-0000-0000-0000B20F0000}"/>
    <cellStyle name="Calculation 2 2" xfId="13894" xr:uid="{00000000-0005-0000-0000-0000B30F0000}"/>
    <cellStyle name="Calculation 2 3" xfId="23018" xr:uid="{00000000-0005-0000-0000-0000B40F0000}"/>
    <cellStyle name="Calculation 3" xfId="778" xr:uid="{00000000-0005-0000-0000-0000B50F0000}"/>
    <cellStyle name="Calculation 3 2" xfId="779" xr:uid="{00000000-0005-0000-0000-0000B60F0000}"/>
    <cellStyle name="Calculation 3 2 2" xfId="13896" xr:uid="{00000000-0005-0000-0000-0000B70F0000}"/>
    <cellStyle name="Calculation 3 2 3" xfId="23020" xr:uid="{00000000-0005-0000-0000-0000B80F0000}"/>
    <cellStyle name="Calculation 3 3" xfId="780" xr:uid="{00000000-0005-0000-0000-0000B90F0000}"/>
    <cellStyle name="Calculation 3 3 2" xfId="13897" xr:uid="{00000000-0005-0000-0000-0000BA0F0000}"/>
    <cellStyle name="Calculation 3 3 3" xfId="23021" xr:uid="{00000000-0005-0000-0000-0000BB0F0000}"/>
    <cellStyle name="Calculation 3 4" xfId="13895" xr:uid="{00000000-0005-0000-0000-0000BC0F0000}"/>
    <cellStyle name="Calculation 3 5" xfId="23019" xr:uid="{00000000-0005-0000-0000-0000BD0F0000}"/>
    <cellStyle name="Calculation 3_m7500 Retail Budget 2012r PMd_Issued 2-3-12" xfId="781" xr:uid="{00000000-0005-0000-0000-0000BE0F0000}"/>
    <cellStyle name="Calculation 4" xfId="782" xr:uid="{00000000-0005-0000-0000-0000BF0F0000}"/>
    <cellStyle name="Calculation 4 2" xfId="13898" xr:uid="{00000000-0005-0000-0000-0000C00F0000}"/>
    <cellStyle name="Calculation 4 3" xfId="23022" xr:uid="{00000000-0005-0000-0000-0000C10F0000}"/>
    <cellStyle name="Calculation 5" xfId="783" xr:uid="{00000000-0005-0000-0000-0000C20F0000}"/>
    <cellStyle name="Calculation 5 2" xfId="784" xr:uid="{00000000-0005-0000-0000-0000C30F0000}"/>
    <cellStyle name="Calculation 5 2 2" xfId="4322" xr:uid="{00000000-0005-0000-0000-0000C40F0000}"/>
    <cellStyle name="Calculation 5 2 2 2" xfId="14752" xr:uid="{00000000-0005-0000-0000-0000C50F0000}"/>
    <cellStyle name="Calculation 5 2 2 3" xfId="23791" xr:uid="{00000000-0005-0000-0000-0000C60F0000}"/>
    <cellStyle name="Calculation 5 2 3" xfId="13900" xr:uid="{00000000-0005-0000-0000-0000C70F0000}"/>
    <cellStyle name="Calculation 5 2 4" xfId="23024" xr:uid="{00000000-0005-0000-0000-0000C80F0000}"/>
    <cellStyle name="Calculation 5 3" xfId="785" xr:uid="{00000000-0005-0000-0000-0000C90F0000}"/>
    <cellStyle name="Calculation 5 3 2" xfId="13901" xr:uid="{00000000-0005-0000-0000-0000CA0F0000}"/>
    <cellStyle name="Calculation 5 3 3" xfId="23025" xr:uid="{00000000-0005-0000-0000-0000CB0F0000}"/>
    <cellStyle name="Calculation 5 4" xfId="786" xr:uid="{00000000-0005-0000-0000-0000CC0F0000}"/>
    <cellStyle name="Calculation 5 4 2" xfId="4323" xr:uid="{00000000-0005-0000-0000-0000CD0F0000}"/>
    <cellStyle name="Calculation 5 4 2 2" xfId="14753" xr:uid="{00000000-0005-0000-0000-0000CE0F0000}"/>
    <cellStyle name="Calculation 5 4 2 3" xfId="23792" xr:uid="{00000000-0005-0000-0000-0000CF0F0000}"/>
    <cellStyle name="Calculation 5 4 3" xfId="13902" xr:uid="{00000000-0005-0000-0000-0000D00F0000}"/>
    <cellStyle name="Calculation 5 4 4" xfId="23026" xr:uid="{00000000-0005-0000-0000-0000D10F0000}"/>
    <cellStyle name="Calculation 5 5" xfId="13899" xr:uid="{00000000-0005-0000-0000-0000D20F0000}"/>
    <cellStyle name="Calculation 5 6" xfId="23023" xr:uid="{00000000-0005-0000-0000-0000D30F0000}"/>
    <cellStyle name="Calculation 6" xfId="787" xr:uid="{00000000-0005-0000-0000-0000D40F0000}"/>
    <cellStyle name="Calculation 6 2" xfId="13903" xr:uid="{00000000-0005-0000-0000-0000D50F0000}"/>
    <cellStyle name="Calculation 6 3" xfId="23027" xr:uid="{00000000-0005-0000-0000-0000D60F0000}"/>
    <cellStyle name="Calculation 7" xfId="788" xr:uid="{00000000-0005-0000-0000-0000D70F0000}"/>
    <cellStyle name="Calculation 7 2" xfId="13904" xr:uid="{00000000-0005-0000-0000-0000D80F0000}"/>
    <cellStyle name="Calculation 7 3" xfId="23028" xr:uid="{00000000-0005-0000-0000-0000D90F0000}"/>
    <cellStyle name="Calculation 8" xfId="2958" xr:uid="{00000000-0005-0000-0000-0000DA0F0000}"/>
    <cellStyle name="Calculation 9" xfId="3013" xr:uid="{00000000-0005-0000-0000-0000DB0F0000}"/>
    <cellStyle name="Change" xfId="41056" xr:uid="{00000000-0005-0000-0000-0000DC0F0000}"/>
    <cellStyle name="Changeable" xfId="41057" xr:uid="{00000000-0005-0000-0000-0000DD0F0000}"/>
    <cellStyle name="Check Cell" xfId="789" builtinId="23" customBuiltin="1"/>
    <cellStyle name="Check Cell 2" xfId="790" xr:uid="{00000000-0005-0000-0000-0000DF0F0000}"/>
    <cellStyle name="Check Cell 3" xfId="791" xr:uid="{00000000-0005-0000-0000-0000E00F0000}"/>
    <cellStyle name="Check Cell 3 2" xfId="4324" xr:uid="{00000000-0005-0000-0000-0000E10F0000}"/>
    <cellStyle name="Check Cell 4" xfId="792" xr:uid="{00000000-0005-0000-0000-0000E20F0000}"/>
    <cellStyle name="Check Cell 5" xfId="793" xr:uid="{00000000-0005-0000-0000-0000E30F0000}"/>
    <cellStyle name="Check Cell 5 2" xfId="794" xr:uid="{00000000-0005-0000-0000-0000E40F0000}"/>
    <cellStyle name="Check Cell 5 2 2" xfId="4325" xr:uid="{00000000-0005-0000-0000-0000E50F0000}"/>
    <cellStyle name="Check Cell 5 3" xfId="795" xr:uid="{00000000-0005-0000-0000-0000E60F0000}"/>
    <cellStyle name="Check Cell 5 4" xfId="796" xr:uid="{00000000-0005-0000-0000-0000E70F0000}"/>
    <cellStyle name="Check Cell 5 4 2" xfId="4326" xr:uid="{00000000-0005-0000-0000-0000E80F0000}"/>
    <cellStyle name="Check Cell 6" xfId="797" xr:uid="{00000000-0005-0000-0000-0000E90F0000}"/>
    <cellStyle name="Check Cell 7" xfId="798" xr:uid="{00000000-0005-0000-0000-0000EA0F0000}"/>
    <cellStyle name="Check Cell 8" xfId="2960" xr:uid="{00000000-0005-0000-0000-0000EB0F0000}"/>
    <cellStyle name="Check Cell 9" xfId="4327" xr:uid="{00000000-0005-0000-0000-0000EC0F0000}"/>
    <cellStyle name="cheduled" xfId="41058" xr:uid="{00000000-0005-0000-0000-0000ED0F0000}"/>
    <cellStyle name="co" xfId="41059" xr:uid="{00000000-0005-0000-0000-0000EE0F0000}"/>
    <cellStyle name="Co. Names" xfId="41060" xr:uid="{00000000-0005-0000-0000-0000EF0F0000}"/>
    <cellStyle name="Co. Names - Bold" xfId="41061" xr:uid="{00000000-0005-0000-0000-0000F00F0000}"/>
    <cellStyle name="Co. Names_Break-Up" xfId="41062" xr:uid="{00000000-0005-0000-0000-0000F10F0000}"/>
    <cellStyle name="COL HEADINGS" xfId="41063" xr:uid="{00000000-0005-0000-0000-0000F30F0000}"/>
    <cellStyle name="Column Head" xfId="41064" xr:uid="{00000000-0005-0000-0000-0000F40F0000}"/>
    <cellStyle name="ColumnHeading" xfId="799" xr:uid="{00000000-0005-0000-0000-0000F50F0000}"/>
    <cellStyle name="Comma" xfId="800" builtinId="3"/>
    <cellStyle name="Comma  - Style1" xfId="801" xr:uid="{00000000-0005-0000-0000-0000F70F0000}"/>
    <cellStyle name="Comma  - Style2" xfId="802" xr:uid="{00000000-0005-0000-0000-0000F80F0000}"/>
    <cellStyle name="Comma  - Style3" xfId="803" xr:uid="{00000000-0005-0000-0000-0000F90F0000}"/>
    <cellStyle name="Comma  - Style4" xfId="804" xr:uid="{00000000-0005-0000-0000-0000FA0F0000}"/>
    <cellStyle name="Comma  - Style5" xfId="805" xr:uid="{00000000-0005-0000-0000-0000FB0F0000}"/>
    <cellStyle name="Comma  - Style6" xfId="806" xr:uid="{00000000-0005-0000-0000-0000FC0F0000}"/>
    <cellStyle name="Comma  - Style7" xfId="807" xr:uid="{00000000-0005-0000-0000-0000FD0F0000}"/>
    <cellStyle name="Comma  - Style8" xfId="808" xr:uid="{00000000-0005-0000-0000-0000FE0F0000}"/>
    <cellStyle name="Comma (0)" xfId="809" xr:uid="{00000000-0005-0000-0000-0000FF0F0000}"/>
    <cellStyle name="Comma (1)" xfId="41065" xr:uid="{00000000-0005-0000-0000-000000100000}"/>
    <cellStyle name="Comma (2)" xfId="41066" xr:uid="{00000000-0005-0000-0000-000001100000}"/>
    <cellStyle name="Comma [0] 2" xfId="2329" xr:uid="{00000000-0005-0000-0000-000002100000}"/>
    <cellStyle name="Comma [00]" xfId="810" xr:uid="{00000000-0005-0000-0000-000003100000}"/>
    <cellStyle name="Comma [1]" xfId="41067" xr:uid="{00000000-0005-0000-0000-000004100000}"/>
    <cellStyle name="Comma [2]" xfId="41068" xr:uid="{00000000-0005-0000-0000-000005100000}"/>
    <cellStyle name="Comma 10" xfId="811" xr:uid="{00000000-0005-0000-0000-000006100000}"/>
    <cellStyle name="Comma 10 2" xfId="812" xr:uid="{00000000-0005-0000-0000-000007100000}"/>
    <cellStyle name="Comma 10 2 2" xfId="2385" xr:uid="{00000000-0005-0000-0000-000008100000}"/>
    <cellStyle name="Comma 10 3" xfId="2384" xr:uid="{00000000-0005-0000-0000-000009100000}"/>
    <cellStyle name="Comma 11" xfId="813" xr:uid="{00000000-0005-0000-0000-00000A100000}"/>
    <cellStyle name="Comma 11 2" xfId="814" xr:uid="{00000000-0005-0000-0000-00000B100000}"/>
    <cellStyle name="Comma 11 2 2" xfId="2387" xr:uid="{00000000-0005-0000-0000-00000C100000}"/>
    <cellStyle name="Comma 11 3" xfId="2386" xr:uid="{00000000-0005-0000-0000-00000D100000}"/>
    <cellStyle name="Comma 12" xfId="815" xr:uid="{00000000-0005-0000-0000-00000E100000}"/>
    <cellStyle name="Comma 12 2" xfId="816" xr:uid="{00000000-0005-0000-0000-00000F100000}"/>
    <cellStyle name="Comma 12 2 2" xfId="2389" xr:uid="{00000000-0005-0000-0000-000010100000}"/>
    <cellStyle name="Comma 12 3" xfId="2388" xr:uid="{00000000-0005-0000-0000-000011100000}"/>
    <cellStyle name="Comma 13" xfId="817" xr:uid="{00000000-0005-0000-0000-000012100000}"/>
    <cellStyle name="Comma 13 2" xfId="818" xr:uid="{00000000-0005-0000-0000-000013100000}"/>
    <cellStyle name="Comma 13 2 2" xfId="2391" xr:uid="{00000000-0005-0000-0000-000014100000}"/>
    <cellStyle name="Comma 13 3" xfId="2390" xr:uid="{00000000-0005-0000-0000-000015100000}"/>
    <cellStyle name="Comma 14" xfId="819" xr:uid="{00000000-0005-0000-0000-000016100000}"/>
    <cellStyle name="Comma 14 2" xfId="820" xr:uid="{00000000-0005-0000-0000-000017100000}"/>
    <cellStyle name="Comma 14 2 2" xfId="2393" xr:uid="{00000000-0005-0000-0000-000018100000}"/>
    <cellStyle name="Comma 14 3" xfId="2392" xr:uid="{00000000-0005-0000-0000-000019100000}"/>
    <cellStyle name="Comma 15" xfId="821" xr:uid="{00000000-0005-0000-0000-00001A100000}"/>
    <cellStyle name="Comma 15 2" xfId="822" xr:uid="{00000000-0005-0000-0000-00001B100000}"/>
    <cellStyle name="Comma 15 2 2" xfId="2395" xr:uid="{00000000-0005-0000-0000-00001C100000}"/>
    <cellStyle name="Comma 15 3" xfId="2394" xr:uid="{00000000-0005-0000-0000-00001D100000}"/>
    <cellStyle name="Comma 16" xfId="823" xr:uid="{00000000-0005-0000-0000-00001E100000}"/>
    <cellStyle name="Comma 16 2" xfId="824" xr:uid="{00000000-0005-0000-0000-00001F100000}"/>
    <cellStyle name="Comma 16 2 2" xfId="2397" xr:uid="{00000000-0005-0000-0000-000020100000}"/>
    <cellStyle name="Comma 16 3" xfId="2396" xr:uid="{00000000-0005-0000-0000-000021100000}"/>
    <cellStyle name="Comma 17" xfId="825" xr:uid="{00000000-0005-0000-0000-000022100000}"/>
    <cellStyle name="Comma 17 2" xfId="826" xr:uid="{00000000-0005-0000-0000-000023100000}"/>
    <cellStyle name="Comma 17 2 2" xfId="2399" xr:uid="{00000000-0005-0000-0000-000024100000}"/>
    <cellStyle name="Comma 17 3" xfId="2398" xr:uid="{00000000-0005-0000-0000-000025100000}"/>
    <cellStyle name="Comma 18" xfId="827" xr:uid="{00000000-0005-0000-0000-000026100000}"/>
    <cellStyle name="Comma 18 2" xfId="828" xr:uid="{00000000-0005-0000-0000-000027100000}"/>
    <cellStyle name="Comma 18 2 2" xfId="2401" xr:uid="{00000000-0005-0000-0000-000028100000}"/>
    <cellStyle name="Comma 18 3" xfId="2400" xr:uid="{00000000-0005-0000-0000-000029100000}"/>
    <cellStyle name="Comma 19" xfId="829" xr:uid="{00000000-0005-0000-0000-00002A100000}"/>
    <cellStyle name="Comma 19 2" xfId="830" xr:uid="{00000000-0005-0000-0000-00002B100000}"/>
    <cellStyle name="Comma 19 2 2" xfId="2403" xr:uid="{00000000-0005-0000-0000-00002C100000}"/>
    <cellStyle name="Comma 19 3" xfId="2402" xr:uid="{00000000-0005-0000-0000-00002D100000}"/>
    <cellStyle name="Comma 2" xfId="831" xr:uid="{00000000-0005-0000-0000-00002E100000}"/>
    <cellStyle name="Comma 2 2" xfId="832" xr:uid="{00000000-0005-0000-0000-00002F100000}"/>
    <cellStyle name="Comma 2 2 2" xfId="833" xr:uid="{00000000-0005-0000-0000-000030100000}"/>
    <cellStyle name="Comma 2 2 2 2" xfId="834" xr:uid="{00000000-0005-0000-0000-000031100000}"/>
    <cellStyle name="Comma 2 2 2 2 2" xfId="2405" xr:uid="{00000000-0005-0000-0000-000032100000}"/>
    <cellStyle name="Comma 2 2 2 2 2 2" xfId="4328" xr:uid="{00000000-0005-0000-0000-000033100000}"/>
    <cellStyle name="Comma 2 2 2 3" xfId="4329" xr:uid="{00000000-0005-0000-0000-000034100000}"/>
    <cellStyle name="Comma 2 2 2 4" xfId="4330" xr:uid="{00000000-0005-0000-0000-000035100000}"/>
    <cellStyle name="Comma 2 2 3" xfId="835" xr:uid="{00000000-0005-0000-0000-000036100000}"/>
    <cellStyle name="Comma 2 2 3 2" xfId="2406" xr:uid="{00000000-0005-0000-0000-000037100000}"/>
    <cellStyle name="Comma 2 2 3 2 2" xfId="4331" xr:uid="{00000000-0005-0000-0000-000038100000}"/>
    <cellStyle name="Comma 2 2 4" xfId="4332" xr:uid="{00000000-0005-0000-0000-000039100000}"/>
    <cellStyle name="Comma 2 2 5" xfId="4333" xr:uid="{00000000-0005-0000-0000-00003A100000}"/>
    <cellStyle name="Comma 2 3" xfId="836" xr:uid="{00000000-0005-0000-0000-00003B100000}"/>
    <cellStyle name="Comma 2 3 2" xfId="2407" xr:uid="{00000000-0005-0000-0000-00003C100000}"/>
    <cellStyle name="Comma 2 3 2 2" xfId="42835" xr:uid="{00000000-0005-0000-0000-00003D100000}"/>
    <cellStyle name="Comma 2 3 3" xfId="4334" xr:uid="{00000000-0005-0000-0000-00003E100000}"/>
    <cellStyle name="Comma 2 4" xfId="2371" xr:uid="{00000000-0005-0000-0000-00003F100000}"/>
    <cellStyle name="Comma 2 5" xfId="2404" xr:uid="{00000000-0005-0000-0000-000040100000}"/>
    <cellStyle name="Comma 20" xfId="837" xr:uid="{00000000-0005-0000-0000-000041100000}"/>
    <cellStyle name="Comma 20 2" xfId="838" xr:uid="{00000000-0005-0000-0000-000042100000}"/>
    <cellStyle name="Comma 20 2 2" xfId="2409" xr:uid="{00000000-0005-0000-0000-000043100000}"/>
    <cellStyle name="Comma 20 3" xfId="2408" xr:uid="{00000000-0005-0000-0000-000044100000}"/>
    <cellStyle name="Comma 21" xfId="839" xr:uid="{00000000-0005-0000-0000-000045100000}"/>
    <cellStyle name="Comma 21 2" xfId="840" xr:uid="{00000000-0005-0000-0000-000046100000}"/>
    <cellStyle name="Comma 21 2 2" xfId="2411" xr:uid="{00000000-0005-0000-0000-000047100000}"/>
    <cellStyle name="Comma 21 3" xfId="2410" xr:uid="{00000000-0005-0000-0000-000048100000}"/>
    <cellStyle name="Comma 22" xfId="841" xr:uid="{00000000-0005-0000-0000-000049100000}"/>
    <cellStyle name="Comma 22 2" xfId="842" xr:uid="{00000000-0005-0000-0000-00004A100000}"/>
    <cellStyle name="Comma 22 2 2" xfId="2413" xr:uid="{00000000-0005-0000-0000-00004B100000}"/>
    <cellStyle name="Comma 22 3" xfId="2412" xr:uid="{00000000-0005-0000-0000-00004C100000}"/>
    <cellStyle name="Comma 23" xfId="843" xr:uid="{00000000-0005-0000-0000-00004D100000}"/>
    <cellStyle name="Comma 23 2" xfId="844" xr:uid="{00000000-0005-0000-0000-00004E100000}"/>
    <cellStyle name="Comma 23 2 2" xfId="2415" xr:uid="{00000000-0005-0000-0000-00004F100000}"/>
    <cellStyle name="Comma 23 3" xfId="2414" xr:uid="{00000000-0005-0000-0000-000050100000}"/>
    <cellStyle name="Comma 24" xfId="845" xr:uid="{00000000-0005-0000-0000-000051100000}"/>
    <cellStyle name="Comma 24 2" xfId="846" xr:uid="{00000000-0005-0000-0000-000052100000}"/>
    <cellStyle name="Comma 24 2 2" xfId="2417" xr:uid="{00000000-0005-0000-0000-000053100000}"/>
    <cellStyle name="Comma 24 3" xfId="2416" xr:uid="{00000000-0005-0000-0000-000054100000}"/>
    <cellStyle name="Comma 25" xfId="847" xr:uid="{00000000-0005-0000-0000-000055100000}"/>
    <cellStyle name="Comma 25 2" xfId="848" xr:uid="{00000000-0005-0000-0000-000056100000}"/>
    <cellStyle name="Comma 25 2 2" xfId="2419" xr:uid="{00000000-0005-0000-0000-000057100000}"/>
    <cellStyle name="Comma 25 3" xfId="2418" xr:uid="{00000000-0005-0000-0000-000058100000}"/>
    <cellStyle name="Comma 26" xfId="849" xr:uid="{00000000-0005-0000-0000-000059100000}"/>
    <cellStyle name="Comma 26 2" xfId="850" xr:uid="{00000000-0005-0000-0000-00005A100000}"/>
    <cellStyle name="Comma 26 2 2" xfId="2421" xr:uid="{00000000-0005-0000-0000-00005B100000}"/>
    <cellStyle name="Comma 26 3" xfId="2420" xr:uid="{00000000-0005-0000-0000-00005C100000}"/>
    <cellStyle name="Comma 27" xfId="851" xr:uid="{00000000-0005-0000-0000-00005D100000}"/>
    <cellStyle name="Comma 27 2" xfId="852" xr:uid="{00000000-0005-0000-0000-00005E100000}"/>
    <cellStyle name="Comma 27 2 2" xfId="2423" xr:uid="{00000000-0005-0000-0000-00005F100000}"/>
    <cellStyle name="Comma 27 3" xfId="2422" xr:uid="{00000000-0005-0000-0000-000060100000}"/>
    <cellStyle name="Comma 28" xfId="853" xr:uid="{00000000-0005-0000-0000-000061100000}"/>
    <cellStyle name="Comma 28 2" xfId="854" xr:uid="{00000000-0005-0000-0000-000062100000}"/>
    <cellStyle name="Comma 28 2 2" xfId="2425" xr:uid="{00000000-0005-0000-0000-000063100000}"/>
    <cellStyle name="Comma 28 3" xfId="2424" xr:uid="{00000000-0005-0000-0000-000064100000}"/>
    <cellStyle name="Comma 29" xfId="855" xr:uid="{00000000-0005-0000-0000-000065100000}"/>
    <cellStyle name="Comma 29 2" xfId="856" xr:uid="{00000000-0005-0000-0000-000066100000}"/>
    <cellStyle name="Comma 29 2 2" xfId="2427" xr:uid="{00000000-0005-0000-0000-000067100000}"/>
    <cellStyle name="Comma 29 3" xfId="2426" xr:uid="{00000000-0005-0000-0000-000068100000}"/>
    <cellStyle name="Comma 3" xfId="857" xr:uid="{00000000-0005-0000-0000-000069100000}"/>
    <cellStyle name="Comma 3 2" xfId="858" xr:uid="{00000000-0005-0000-0000-00006A100000}"/>
    <cellStyle name="Comma 3 2 2" xfId="2429" xr:uid="{00000000-0005-0000-0000-00006B100000}"/>
    <cellStyle name="Comma 3 2 3" xfId="4335" xr:uid="{00000000-0005-0000-0000-00006C100000}"/>
    <cellStyle name="Comma 3 3" xfId="859" xr:uid="{00000000-0005-0000-0000-00006D100000}"/>
    <cellStyle name="Comma 3 3 2" xfId="2430" xr:uid="{00000000-0005-0000-0000-00006E100000}"/>
    <cellStyle name="Comma 3 3 3" xfId="4336" xr:uid="{00000000-0005-0000-0000-00006F100000}"/>
    <cellStyle name="Comma 3 4" xfId="2428" xr:uid="{00000000-0005-0000-0000-000070100000}"/>
    <cellStyle name="Comma 3 5" xfId="4337" xr:uid="{00000000-0005-0000-0000-000071100000}"/>
    <cellStyle name="Comma 30" xfId="860" xr:uid="{00000000-0005-0000-0000-000072100000}"/>
    <cellStyle name="Comma 30 2" xfId="861" xr:uid="{00000000-0005-0000-0000-000073100000}"/>
    <cellStyle name="Comma 30 2 2" xfId="2432" xr:uid="{00000000-0005-0000-0000-000074100000}"/>
    <cellStyle name="Comma 30 3" xfId="2431" xr:uid="{00000000-0005-0000-0000-000075100000}"/>
    <cellStyle name="Comma 31" xfId="862" xr:uid="{00000000-0005-0000-0000-000076100000}"/>
    <cellStyle name="Comma 31 2" xfId="863" xr:uid="{00000000-0005-0000-0000-000077100000}"/>
    <cellStyle name="Comma 31 2 2" xfId="2434" xr:uid="{00000000-0005-0000-0000-000078100000}"/>
    <cellStyle name="Comma 31 3" xfId="2433" xr:uid="{00000000-0005-0000-0000-000079100000}"/>
    <cellStyle name="Comma 32" xfId="864" xr:uid="{00000000-0005-0000-0000-00007A100000}"/>
    <cellStyle name="Comma 32 2" xfId="865" xr:uid="{00000000-0005-0000-0000-00007B100000}"/>
    <cellStyle name="Comma 32 2 2" xfId="2436" xr:uid="{00000000-0005-0000-0000-00007C100000}"/>
    <cellStyle name="Comma 32 3" xfId="2435" xr:uid="{00000000-0005-0000-0000-00007D100000}"/>
    <cellStyle name="Comma 33" xfId="866" xr:uid="{00000000-0005-0000-0000-00007E100000}"/>
    <cellStyle name="Comma 33 2" xfId="867" xr:uid="{00000000-0005-0000-0000-00007F100000}"/>
    <cellStyle name="Comma 33 2 2" xfId="2438" xr:uid="{00000000-0005-0000-0000-000080100000}"/>
    <cellStyle name="Comma 33 3" xfId="2437" xr:uid="{00000000-0005-0000-0000-000081100000}"/>
    <cellStyle name="Comma 34" xfId="868" xr:uid="{00000000-0005-0000-0000-000082100000}"/>
    <cellStyle name="Comma 34 2" xfId="869" xr:uid="{00000000-0005-0000-0000-000083100000}"/>
    <cellStyle name="Comma 34 2 2" xfId="2440" xr:uid="{00000000-0005-0000-0000-000084100000}"/>
    <cellStyle name="Comma 34 3" xfId="2439" xr:uid="{00000000-0005-0000-0000-000085100000}"/>
    <cellStyle name="Comma 35" xfId="870" xr:uid="{00000000-0005-0000-0000-000086100000}"/>
    <cellStyle name="Comma 35 2" xfId="871" xr:uid="{00000000-0005-0000-0000-000087100000}"/>
    <cellStyle name="Comma 35 2 2" xfId="2442" xr:uid="{00000000-0005-0000-0000-000088100000}"/>
    <cellStyle name="Comma 35 3" xfId="2441" xr:uid="{00000000-0005-0000-0000-000089100000}"/>
    <cellStyle name="Comma 36" xfId="872" xr:uid="{00000000-0005-0000-0000-00008A100000}"/>
    <cellStyle name="Comma 36 2" xfId="873" xr:uid="{00000000-0005-0000-0000-00008B100000}"/>
    <cellStyle name="Comma 36 2 2" xfId="2444" xr:uid="{00000000-0005-0000-0000-00008C100000}"/>
    <cellStyle name="Comma 36 3" xfId="2443" xr:uid="{00000000-0005-0000-0000-00008D100000}"/>
    <cellStyle name="Comma 37" xfId="874" xr:uid="{00000000-0005-0000-0000-00008E100000}"/>
    <cellStyle name="Comma 37 2" xfId="875" xr:uid="{00000000-0005-0000-0000-00008F100000}"/>
    <cellStyle name="Comma 37 2 2" xfId="2446" xr:uid="{00000000-0005-0000-0000-000090100000}"/>
    <cellStyle name="Comma 37 3" xfId="2445" xr:uid="{00000000-0005-0000-0000-000091100000}"/>
    <cellStyle name="Comma 38" xfId="876" xr:uid="{00000000-0005-0000-0000-000092100000}"/>
    <cellStyle name="Comma 38 2" xfId="2447" xr:uid="{00000000-0005-0000-0000-000093100000}"/>
    <cellStyle name="Comma 39" xfId="877" xr:uid="{00000000-0005-0000-0000-000094100000}"/>
    <cellStyle name="Comma 39 2" xfId="2448" xr:uid="{00000000-0005-0000-0000-000095100000}"/>
    <cellStyle name="Comma 4" xfId="878" xr:uid="{00000000-0005-0000-0000-000096100000}"/>
    <cellStyle name="Comma 4 2" xfId="879" xr:uid="{00000000-0005-0000-0000-000097100000}"/>
    <cellStyle name="Comma 4 2 2" xfId="2450" xr:uid="{00000000-0005-0000-0000-000098100000}"/>
    <cellStyle name="Comma 4 2 3" xfId="4338" xr:uid="{00000000-0005-0000-0000-000099100000}"/>
    <cellStyle name="Comma 4 3" xfId="880" xr:uid="{00000000-0005-0000-0000-00009A100000}"/>
    <cellStyle name="Comma 4 3 2" xfId="2451" xr:uid="{00000000-0005-0000-0000-00009B100000}"/>
    <cellStyle name="Comma 4 3 3" xfId="4339" xr:uid="{00000000-0005-0000-0000-00009C100000}"/>
    <cellStyle name="Comma 4 4" xfId="2449" xr:uid="{00000000-0005-0000-0000-00009D100000}"/>
    <cellStyle name="Comma 4 5" xfId="4340" xr:uid="{00000000-0005-0000-0000-00009E100000}"/>
    <cellStyle name="Comma 40" xfId="881" xr:uid="{00000000-0005-0000-0000-00009F100000}"/>
    <cellStyle name="Comma 40 2" xfId="2452" xr:uid="{00000000-0005-0000-0000-0000A0100000}"/>
    <cellStyle name="Comma 41" xfId="882" xr:uid="{00000000-0005-0000-0000-0000A1100000}"/>
    <cellStyle name="Comma 41 2" xfId="2453" xr:uid="{00000000-0005-0000-0000-0000A2100000}"/>
    <cellStyle name="Comma 42" xfId="883" xr:uid="{00000000-0005-0000-0000-0000A3100000}"/>
    <cellStyle name="Comma 42 2" xfId="2454" xr:uid="{00000000-0005-0000-0000-0000A4100000}"/>
    <cellStyle name="Comma 43" xfId="884" xr:uid="{00000000-0005-0000-0000-0000A5100000}"/>
    <cellStyle name="Comma 43 2" xfId="2455" xr:uid="{00000000-0005-0000-0000-0000A6100000}"/>
    <cellStyle name="Comma 44" xfId="885" xr:uid="{00000000-0005-0000-0000-0000A7100000}"/>
    <cellStyle name="Comma 44 2" xfId="2456" xr:uid="{00000000-0005-0000-0000-0000A8100000}"/>
    <cellStyle name="Comma 45" xfId="886" xr:uid="{00000000-0005-0000-0000-0000A9100000}"/>
    <cellStyle name="Comma 45 2" xfId="2457" xr:uid="{00000000-0005-0000-0000-0000AA100000}"/>
    <cellStyle name="Comma 46" xfId="887" xr:uid="{00000000-0005-0000-0000-0000AB100000}"/>
    <cellStyle name="Comma 46 2" xfId="2458" xr:uid="{00000000-0005-0000-0000-0000AC100000}"/>
    <cellStyle name="Comma 47" xfId="888" xr:uid="{00000000-0005-0000-0000-0000AD100000}"/>
    <cellStyle name="Comma 47 2" xfId="2459" xr:uid="{00000000-0005-0000-0000-0000AE100000}"/>
    <cellStyle name="Comma 48" xfId="889" xr:uid="{00000000-0005-0000-0000-0000AF100000}"/>
    <cellStyle name="Comma 48 2" xfId="2460" xr:uid="{00000000-0005-0000-0000-0000B0100000}"/>
    <cellStyle name="Comma 49" xfId="890" xr:uid="{00000000-0005-0000-0000-0000B1100000}"/>
    <cellStyle name="Comma 49 2" xfId="891" xr:uid="{00000000-0005-0000-0000-0000B2100000}"/>
    <cellStyle name="Comma 49 2 2" xfId="2462" xr:uid="{00000000-0005-0000-0000-0000B3100000}"/>
    <cellStyle name="Comma 49 3" xfId="2461" xr:uid="{00000000-0005-0000-0000-0000B4100000}"/>
    <cellStyle name="Comma 5" xfId="892" xr:uid="{00000000-0005-0000-0000-0000B5100000}"/>
    <cellStyle name="Comma 5 2" xfId="893" xr:uid="{00000000-0005-0000-0000-0000B6100000}"/>
    <cellStyle name="Comma 5 2 2" xfId="2464" xr:uid="{00000000-0005-0000-0000-0000B7100000}"/>
    <cellStyle name="Comma 5 2 2 2" xfId="4341" xr:uid="{00000000-0005-0000-0000-0000B8100000}"/>
    <cellStyle name="Comma 5 2 3" xfId="4342" xr:uid="{00000000-0005-0000-0000-0000B9100000}"/>
    <cellStyle name="Comma 5 3" xfId="2463" xr:uid="{00000000-0005-0000-0000-0000BA100000}"/>
    <cellStyle name="Comma 5 4" xfId="4343" xr:uid="{00000000-0005-0000-0000-0000BB100000}"/>
    <cellStyle name="Comma 50" xfId="894" xr:uid="{00000000-0005-0000-0000-0000BC100000}"/>
    <cellStyle name="Comma 50 2" xfId="895" xr:uid="{00000000-0005-0000-0000-0000BD100000}"/>
    <cellStyle name="Comma 50 2 2" xfId="2466" xr:uid="{00000000-0005-0000-0000-0000BE100000}"/>
    <cellStyle name="Comma 50 3" xfId="2465" xr:uid="{00000000-0005-0000-0000-0000BF100000}"/>
    <cellStyle name="Comma 51" xfId="896" xr:uid="{00000000-0005-0000-0000-0000C0100000}"/>
    <cellStyle name="Comma 51 2" xfId="2467" xr:uid="{00000000-0005-0000-0000-0000C1100000}"/>
    <cellStyle name="Comma 52" xfId="897" xr:uid="{00000000-0005-0000-0000-0000C2100000}"/>
    <cellStyle name="Comma 52 2" xfId="2468" xr:uid="{00000000-0005-0000-0000-0000C3100000}"/>
    <cellStyle name="Comma 53" xfId="898" xr:uid="{00000000-0005-0000-0000-0000C4100000}"/>
    <cellStyle name="Comma 53 2" xfId="2469" xr:uid="{00000000-0005-0000-0000-0000C5100000}"/>
    <cellStyle name="Comma 54" xfId="899" xr:uid="{00000000-0005-0000-0000-0000C6100000}"/>
    <cellStyle name="Comma 54 2" xfId="2470" xr:uid="{00000000-0005-0000-0000-0000C7100000}"/>
    <cellStyle name="Comma 55" xfId="900" xr:uid="{00000000-0005-0000-0000-0000C8100000}"/>
    <cellStyle name="Comma 55 2" xfId="2471" xr:uid="{00000000-0005-0000-0000-0000C9100000}"/>
    <cellStyle name="Comma 56" xfId="901" xr:uid="{00000000-0005-0000-0000-0000CA100000}"/>
    <cellStyle name="Comma 56 2" xfId="2472" xr:uid="{00000000-0005-0000-0000-0000CB100000}"/>
    <cellStyle name="Comma 57" xfId="902" xr:uid="{00000000-0005-0000-0000-0000CC100000}"/>
    <cellStyle name="Comma 57 2" xfId="2473" xr:uid="{00000000-0005-0000-0000-0000CD100000}"/>
    <cellStyle name="Comma 58" xfId="903" xr:uid="{00000000-0005-0000-0000-0000CE100000}"/>
    <cellStyle name="Comma 58 2" xfId="2474" xr:uid="{00000000-0005-0000-0000-0000CF100000}"/>
    <cellStyle name="Comma 59" xfId="904" xr:uid="{00000000-0005-0000-0000-0000D0100000}"/>
    <cellStyle name="Comma 59 2" xfId="2475" xr:uid="{00000000-0005-0000-0000-0000D1100000}"/>
    <cellStyle name="Comma 6" xfId="905" xr:uid="{00000000-0005-0000-0000-0000D2100000}"/>
    <cellStyle name="Comma 6 2" xfId="906" xr:uid="{00000000-0005-0000-0000-0000D3100000}"/>
    <cellStyle name="Comma 6 2 2" xfId="2477" xr:uid="{00000000-0005-0000-0000-0000D4100000}"/>
    <cellStyle name="Comma 6 3" xfId="2476" xr:uid="{00000000-0005-0000-0000-0000D5100000}"/>
    <cellStyle name="Comma 6 4" xfId="4344" xr:uid="{00000000-0005-0000-0000-0000D6100000}"/>
    <cellStyle name="Comma 60" xfId="907" xr:uid="{00000000-0005-0000-0000-0000D7100000}"/>
    <cellStyle name="Comma 60 2" xfId="2478" xr:uid="{00000000-0005-0000-0000-0000D8100000}"/>
    <cellStyle name="Comma 61" xfId="908" xr:uid="{00000000-0005-0000-0000-0000D9100000}"/>
    <cellStyle name="Comma 61 2" xfId="2479" xr:uid="{00000000-0005-0000-0000-0000DA100000}"/>
    <cellStyle name="Comma 62" xfId="909" xr:uid="{00000000-0005-0000-0000-0000DB100000}"/>
    <cellStyle name="Comma 62 2" xfId="2480" xr:uid="{00000000-0005-0000-0000-0000DC100000}"/>
    <cellStyle name="Comma 63" xfId="910" xr:uid="{00000000-0005-0000-0000-0000DD100000}"/>
    <cellStyle name="Comma 63 2" xfId="2481" xr:uid="{00000000-0005-0000-0000-0000DE100000}"/>
    <cellStyle name="Comma 64" xfId="911" xr:uid="{00000000-0005-0000-0000-0000DF100000}"/>
    <cellStyle name="Comma 64 2" xfId="2482" xr:uid="{00000000-0005-0000-0000-0000E0100000}"/>
    <cellStyle name="Comma 65" xfId="912" xr:uid="{00000000-0005-0000-0000-0000E1100000}"/>
    <cellStyle name="Comma 65 2" xfId="2483" xr:uid="{00000000-0005-0000-0000-0000E2100000}"/>
    <cellStyle name="Comma 66" xfId="913" xr:uid="{00000000-0005-0000-0000-0000E3100000}"/>
    <cellStyle name="Comma 66 2" xfId="2484" xr:uid="{00000000-0005-0000-0000-0000E4100000}"/>
    <cellStyle name="Comma 67" xfId="914" xr:uid="{00000000-0005-0000-0000-0000E5100000}"/>
    <cellStyle name="Comma 67 2" xfId="2485" xr:uid="{00000000-0005-0000-0000-0000E6100000}"/>
    <cellStyle name="Comma 68" xfId="915" xr:uid="{00000000-0005-0000-0000-0000E7100000}"/>
    <cellStyle name="Comma 68 2" xfId="2486" xr:uid="{00000000-0005-0000-0000-0000E8100000}"/>
    <cellStyle name="Comma 69" xfId="916" xr:uid="{00000000-0005-0000-0000-0000E9100000}"/>
    <cellStyle name="Comma 69 2" xfId="2487" xr:uid="{00000000-0005-0000-0000-0000EA100000}"/>
    <cellStyle name="Comma 7" xfId="917" xr:uid="{00000000-0005-0000-0000-0000EB100000}"/>
    <cellStyle name="Comma 7 2" xfId="918" xr:uid="{00000000-0005-0000-0000-0000EC100000}"/>
    <cellStyle name="Comma 7 2 2" xfId="2489" xr:uid="{00000000-0005-0000-0000-0000ED100000}"/>
    <cellStyle name="Comma 7 3" xfId="2488" xr:uid="{00000000-0005-0000-0000-0000EE100000}"/>
    <cellStyle name="Comma 7 4" xfId="4345" xr:uid="{00000000-0005-0000-0000-0000EF100000}"/>
    <cellStyle name="Comma 70" xfId="919" xr:uid="{00000000-0005-0000-0000-0000F0100000}"/>
    <cellStyle name="Comma 70 2" xfId="2490" xr:uid="{00000000-0005-0000-0000-0000F1100000}"/>
    <cellStyle name="Comma 71" xfId="920" xr:uid="{00000000-0005-0000-0000-0000F2100000}"/>
    <cellStyle name="Comma 72" xfId="40849" xr:uid="{00000000-0005-0000-0000-0000F3100000}"/>
    <cellStyle name="Comma 73" xfId="42843" xr:uid="{00000000-0005-0000-0000-0000F4100000}"/>
    <cellStyle name="Comma 8" xfId="921" xr:uid="{00000000-0005-0000-0000-0000F5100000}"/>
    <cellStyle name="Comma 8 2" xfId="922" xr:uid="{00000000-0005-0000-0000-0000F6100000}"/>
    <cellStyle name="Comma 8 2 2" xfId="2492" xr:uid="{00000000-0005-0000-0000-0000F7100000}"/>
    <cellStyle name="Comma 8 3" xfId="2491" xr:uid="{00000000-0005-0000-0000-0000F8100000}"/>
    <cellStyle name="Comma 9" xfId="923" xr:uid="{00000000-0005-0000-0000-0000F9100000}"/>
    <cellStyle name="Comma 9 2" xfId="924" xr:uid="{00000000-0005-0000-0000-0000FA100000}"/>
    <cellStyle name="Comma 9 2 2" xfId="2494" xr:uid="{00000000-0005-0000-0000-0000FB100000}"/>
    <cellStyle name="Comma 9 3" xfId="2493" xr:uid="{00000000-0005-0000-0000-0000FC100000}"/>
    <cellStyle name="Comma0" xfId="925" xr:uid="{00000000-0005-0000-0000-0000FD100000}"/>
    <cellStyle name="Comma0 - Modelo1" xfId="41069" xr:uid="{00000000-0005-0000-0000-0000FE100000}"/>
    <cellStyle name="Comma0 - Style1" xfId="41070" xr:uid="{00000000-0005-0000-0000-0000FF100000}"/>
    <cellStyle name="Comma0_Gencom - Philadelphia Hotel  Residential Valuation_8-27-09_Spencer" xfId="41071" xr:uid="{00000000-0005-0000-0000-000000110000}"/>
    <cellStyle name="Comma1 - Modelo2" xfId="41072" xr:uid="{00000000-0005-0000-0000-000001110000}"/>
    <cellStyle name="Comma1 - Style2" xfId="41073" xr:uid="{00000000-0005-0000-0000-000002110000}"/>
    <cellStyle name="CompanyName" xfId="41074" xr:uid="{00000000-0005-0000-0000-000003110000}"/>
    <cellStyle name="Copied" xfId="926" xr:uid="{00000000-0005-0000-0000-000004110000}"/>
    <cellStyle name="Copied 2" xfId="927" xr:uid="{00000000-0005-0000-0000-000005110000}"/>
    <cellStyle name="Copied 2 2" xfId="928" xr:uid="{00000000-0005-0000-0000-000006110000}"/>
    <cellStyle name="COST1" xfId="929" xr:uid="{00000000-0005-0000-0000-000007110000}"/>
    <cellStyle name="COST1 2" xfId="930" xr:uid="{00000000-0005-0000-0000-000008110000}"/>
    <cellStyle name="COST1 2 2" xfId="931" xr:uid="{00000000-0005-0000-0000-000009110000}"/>
    <cellStyle name="Currency" xfId="932" builtinId="4"/>
    <cellStyle name="Currency (0)" xfId="933" xr:uid="{00000000-0005-0000-0000-00000B110000}"/>
    <cellStyle name="Currency (1)" xfId="41075" xr:uid="{00000000-0005-0000-0000-00000C110000}"/>
    <cellStyle name="Currency (2)" xfId="41076" xr:uid="{00000000-0005-0000-0000-00000D110000}"/>
    <cellStyle name="Currency [0] 2" xfId="2330" xr:uid="{00000000-0005-0000-0000-00000E110000}"/>
    <cellStyle name="Currency [00]" xfId="934" xr:uid="{00000000-0005-0000-0000-00000F110000}"/>
    <cellStyle name="Currency [1]" xfId="41077" xr:uid="{00000000-0005-0000-0000-000010110000}"/>
    <cellStyle name="Currency [2]" xfId="41078" xr:uid="{00000000-0005-0000-0000-000011110000}"/>
    <cellStyle name="Currency 10" xfId="935" xr:uid="{00000000-0005-0000-0000-000012110000}"/>
    <cellStyle name="Currency 10 2" xfId="936" xr:uid="{00000000-0005-0000-0000-000013110000}"/>
    <cellStyle name="Currency 10 2 2" xfId="2496" xr:uid="{00000000-0005-0000-0000-000014110000}"/>
    <cellStyle name="Currency 10 3" xfId="2495" xr:uid="{00000000-0005-0000-0000-000015110000}"/>
    <cellStyle name="Currency 11" xfId="937" xr:uid="{00000000-0005-0000-0000-000016110000}"/>
    <cellStyle name="Currency 11 2" xfId="938" xr:uid="{00000000-0005-0000-0000-000017110000}"/>
    <cellStyle name="Currency 11 2 2" xfId="2498" xr:uid="{00000000-0005-0000-0000-000018110000}"/>
    <cellStyle name="Currency 11 3" xfId="2497" xr:uid="{00000000-0005-0000-0000-000019110000}"/>
    <cellStyle name="Currency 12" xfId="939" xr:uid="{00000000-0005-0000-0000-00001A110000}"/>
    <cellStyle name="Currency 12 2" xfId="940" xr:uid="{00000000-0005-0000-0000-00001B110000}"/>
    <cellStyle name="Currency 12 2 2" xfId="2500" xr:uid="{00000000-0005-0000-0000-00001C110000}"/>
    <cellStyle name="Currency 12 3" xfId="2499" xr:uid="{00000000-0005-0000-0000-00001D110000}"/>
    <cellStyle name="Currency 13" xfId="941" xr:uid="{00000000-0005-0000-0000-00001E110000}"/>
    <cellStyle name="Currency 13 2" xfId="942" xr:uid="{00000000-0005-0000-0000-00001F110000}"/>
    <cellStyle name="Currency 13 2 2" xfId="2502" xr:uid="{00000000-0005-0000-0000-000020110000}"/>
    <cellStyle name="Currency 13 3" xfId="2501" xr:uid="{00000000-0005-0000-0000-000021110000}"/>
    <cellStyle name="Currency 14" xfId="943" xr:uid="{00000000-0005-0000-0000-000022110000}"/>
    <cellStyle name="Currency 14 2" xfId="944" xr:uid="{00000000-0005-0000-0000-000023110000}"/>
    <cellStyle name="Currency 14 2 2" xfId="2504" xr:uid="{00000000-0005-0000-0000-000024110000}"/>
    <cellStyle name="Currency 14 3" xfId="2503" xr:uid="{00000000-0005-0000-0000-000025110000}"/>
    <cellStyle name="Currency 15" xfId="945" xr:uid="{00000000-0005-0000-0000-000026110000}"/>
    <cellStyle name="Currency 15 2" xfId="946" xr:uid="{00000000-0005-0000-0000-000027110000}"/>
    <cellStyle name="Currency 15 2 2" xfId="2506" xr:uid="{00000000-0005-0000-0000-000028110000}"/>
    <cellStyle name="Currency 15 3" xfId="2505" xr:uid="{00000000-0005-0000-0000-000029110000}"/>
    <cellStyle name="Currency 16" xfId="947" xr:uid="{00000000-0005-0000-0000-00002A110000}"/>
    <cellStyle name="Currency 16 2" xfId="948" xr:uid="{00000000-0005-0000-0000-00002B110000}"/>
    <cellStyle name="Currency 16 2 2" xfId="2508" xr:uid="{00000000-0005-0000-0000-00002C110000}"/>
    <cellStyle name="Currency 16 3" xfId="2507" xr:uid="{00000000-0005-0000-0000-00002D110000}"/>
    <cellStyle name="Currency 17" xfId="949" xr:uid="{00000000-0005-0000-0000-00002E110000}"/>
    <cellStyle name="Currency 17 2" xfId="950" xr:uid="{00000000-0005-0000-0000-00002F110000}"/>
    <cellStyle name="Currency 17 2 2" xfId="2510" xr:uid="{00000000-0005-0000-0000-000030110000}"/>
    <cellStyle name="Currency 17 3" xfId="2509" xr:uid="{00000000-0005-0000-0000-000031110000}"/>
    <cellStyle name="Currency 18" xfId="951" xr:uid="{00000000-0005-0000-0000-000032110000}"/>
    <cellStyle name="Currency 18 2" xfId="2511" xr:uid="{00000000-0005-0000-0000-000033110000}"/>
    <cellStyle name="Currency 19" xfId="952" xr:uid="{00000000-0005-0000-0000-000034110000}"/>
    <cellStyle name="Currency 19 2" xfId="2512" xr:uid="{00000000-0005-0000-0000-000035110000}"/>
    <cellStyle name="Currency 2" xfId="953" xr:uid="{00000000-0005-0000-0000-000036110000}"/>
    <cellStyle name="Currency 2 2" xfId="954" xr:uid="{00000000-0005-0000-0000-000037110000}"/>
    <cellStyle name="Currency 2 2 2" xfId="955" xr:uid="{00000000-0005-0000-0000-000038110000}"/>
    <cellStyle name="Currency 2 2 2 2" xfId="2515" xr:uid="{00000000-0005-0000-0000-000039110000}"/>
    <cellStyle name="Currency 2 2 2 3" xfId="4346" xr:uid="{00000000-0005-0000-0000-00003A110000}"/>
    <cellStyle name="Currency 2 2 3" xfId="2514" xr:uid="{00000000-0005-0000-0000-00003B110000}"/>
    <cellStyle name="Currency 2 2 4" xfId="4347" xr:uid="{00000000-0005-0000-0000-00003C110000}"/>
    <cellStyle name="Currency 2 3" xfId="956" xr:uid="{00000000-0005-0000-0000-00003D110000}"/>
    <cellStyle name="Currency 2 3 2" xfId="2516" xr:uid="{00000000-0005-0000-0000-00003E110000}"/>
    <cellStyle name="Currency 2 3 3" xfId="4348" xr:uid="{00000000-0005-0000-0000-00003F110000}"/>
    <cellStyle name="Currency 2 4" xfId="2355" xr:uid="{00000000-0005-0000-0000-000040110000}"/>
    <cellStyle name="Currency 2 5" xfId="2513" xr:uid="{00000000-0005-0000-0000-000041110000}"/>
    <cellStyle name="Currency 20" xfId="957" xr:uid="{00000000-0005-0000-0000-000042110000}"/>
    <cellStyle name="Currency 20 2" xfId="2517" xr:uid="{00000000-0005-0000-0000-000043110000}"/>
    <cellStyle name="Currency 21" xfId="958" xr:uid="{00000000-0005-0000-0000-000044110000}"/>
    <cellStyle name="Currency 21 2" xfId="2518" xr:uid="{00000000-0005-0000-0000-000045110000}"/>
    <cellStyle name="Currency 22" xfId="959" xr:uid="{00000000-0005-0000-0000-000046110000}"/>
    <cellStyle name="Currency 22 2" xfId="2519" xr:uid="{00000000-0005-0000-0000-000047110000}"/>
    <cellStyle name="Currency 23" xfId="960" xr:uid="{00000000-0005-0000-0000-000048110000}"/>
    <cellStyle name="Currency 23 2" xfId="2520" xr:uid="{00000000-0005-0000-0000-000049110000}"/>
    <cellStyle name="Currency 24" xfId="961" xr:uid="{00000000-0005-0000-0000-00004A110000}"/>
    <cellStyle name="Currency 24 2" xfId="2521" xr:uid="{00000000-0005-0000-0000-00004B110000}"/>
    <cellStyle name="Currency 25" xfId="962" xr:uid="{00000000-0005-0000-0000-00004C110000}"/>
    <cellStyle name="Currency 25 2" xfId="2522" xr:uid="{00000000-0005-0000-0000-00004D110000}"/>
    <cellStyle name="Currency 26" xfId="963" xr:uid="{00000000-0005-0000-0000-00004E110000}"/>
    <cellStyle name="Currency 26 2" xfId="2523" xr:uid="{00000000-0005-0000-0000-00004F110000}"/>
    <cellStyle name="Currency 27" xfId="964" xr:uid="{00000000-0005-0000-0000-000050110000}"/>
    <cellStyle name="Currency 27 2" xfId="2524" xr:uid="{00000000-0005-0000-0000-000051110000}"/>
    <cellStyle name="Currency 28" xfId="965" xr:uid="{00000000-0005-0000-0000-000052110000}"/>
    <cellStyle name="Currency 28 2" xfId="2525" xr:uid="{00000000-0005-0000-0000-000053110000}"/>
    <cellStyle name="Currency 29" xfId="966" xr:uid="{00000000-0005-0000-0000-000054110000}"/>
    <cellStyle name="Currency 29 2" xfId="2526" xr:uid="{00000000-0005-0000-0000-000055110000}"/>
    <cellStyle name="Currency 3" xfId="967" xr:uid="{00000000-0005-0000-0000-000056110000}"/>
    <cellStyle name="Currency 3 2" xfId="968" xr:uid="{00000000-0005-0000-0000-000057110000}"/>
    <cellStyle name="Currency 3 2 2" xfId="2528" xr:uid="{00000000-0005-0000-0000-000058110000}"/>
    <cellStyle name="Currency 3 2 3" xfId="4349" xr:uid="{00000000-0005-0000-0000-000059110000}"/>
    <cellStyle name="Currency 3 3" xfId="2527" xr:uid="{00000000-0005-0000-0000-00005A110000}"/>
    <cellStyle name="Currency 3 4" xfId="4350" xr:uid="{00000000-0005-0000-0000-00005B110000}"/>
    <cellStyle name="Currency 30" xfId="969" xr:uid="{00000000-0005-0000-0000-00005C110000}"/>
    <cellStyle name="Currency 30 2" xfId="2529" xr:uid="{00000000-0005-0000-0000-00005D110000}"/>
    <cellStyle name="Currency 31" xfId="970" xr:uid="{00000000-0005-0000-0000-00005E110000}"/>
    <cellStyle name="Currency 31 2" xfId="2530" xr:uid="{00000000-0005-0000-0000-00005F110000}"/>
    <cellStyle name="Currency 32" xfId="971" xr:uid="{00000000-0005-0000-0000-000060110000}"/>
    <cellStyle name="Currency 32 2" xfId="2531" xr:uid="{00000000-0005-0000-0000-000061110000}"/>
    <cellStyle name="Currency 33" xfId="972" xr:uid="{00000000-0005-0000-0000-000062110000}"/>
    <cellStyle name="Currency 34" xfId="42842" xr:uid="{00000000-0005-0000-0000-000063110000}"/>
    <cellStyle name="Currency 4" xfId="973" xr:uid="{00000000-0005-0000-0000-000064110000}"/>
    <cellStyle name="Currency 4 2" xfId="974" xr:uid="{00000000-0005-0000-0000-000065110000}"/>
    <cellStyle name="Currency 4 2 2" xfId="975" xr:uid="{00000000-0005-0000-0000-000066110000}"/>
    <cellStyle name="Currency 4 2 2 2" xfId="2533" xr:uid="{00000000-0005-0000-0000-000067110000}"/>
    <cellStyle name="Currency 4 2 2 2 2" xfId="4351" xr:uid="{00000000-0005-0000-0000-000068110000}"/>
    <cellStyle name="Currency 4 2 3" xfId="976" xr:uid="{00000000-0005-0000-0000-000069110000}"/>
    <cellStyle name="Currency 4 2 4" xfId="2532" xr:uid="{00000000-0005-0000-0000-00006A110000}"/>
    <cellStyle name="Currency 4 3" xfId="977" xr:uid="{00000000-0005-0000-0000-00006B110000}"/>
    <cellStyle name="Currency 4 3 2" xfId="2534" xr:uid="{00000000-0005-0000-0000-00006C110000}"/>
    <cellStyle name="Currency 4 3 2 2" xfId="4352" xr:uid="{00000000-0005-0000-0000-00006D110000}"/>
    <cellStyle name="Currency 4 4" xfId="4353" xr:uid="{00000000-0005-0000-0000-00006E110000}"/>
    <cellStyle name="Currency 4 5" xfId="4354" xr:uid="{00000000-0005-0000-0000-00006F110000}"/>
    <cellStyle name="Currency 5" xfId="978" xr:uid="{00000000-0005-0000-0000-000070110000}"/>
    <cellStyle name="Currency 5 2" xfId="979" xr:uid="{00000000-0005-0000-0000-000071110000}"/>
    <cellStyle name="Currency 5 2 2" xfId="2536" xr:uid="{00000000-0005-0000-0000-000072110000}"/>
    <cellStyle name="Currency 5 3" xfId="2535" xr:uid="{00000000-0005-0000-0000-000073110000}"/>
    <cellStyle name="Currency 5 3 2" xfId="4355" xr:uid="{00000000-0005-0000-0000-000074110000}"/>
    <cellStyle name="Currency 5 4" xfId="4356" xr:uid="{00000000-0005-0000-0000-000075110000}"/>
    <cellStyle name="Currency 5 5" xfId="4357" xr:uid="{00000000-0005-0000-0000-000076110000}"/>
    <cellStyle name="Currency 6" xfId="980" xr:uid="{00000000-0005-0000-0000-000077110000}"/>
    <cellStyle name="Currency 6 2" xfId="981" xr:uid="{00000000-0005-0000-0000-000078110000}"/>
    <cellStyle name="Currency 6 2 2" xfId="2538" xr:uid="{00000000-0005-0000-0000-000079110000}"/>
    <cellStyle name="Currency 6 3" xfId="2537" xr:uid="{00000000-0005-0000-0000-00007A110000}"/>
    <cellStyle name="Currency 7" xfId="982" xr:uid="{00000000-0005-0000-0000-00007B110000}"/>
    <cellStyle name="Currency 7 2" xfId="983" xr:uid="{00000000-0005-0000-0000-00007C110000}"/>
    <cellStyle name="Currency 7 2 2" xfId="2540" xr:uid="{00000000-0005-0000-0000-00007D110000}"/>
    <cellStyle name="Currency 7 3" xfId="2539" xr:uid="{00000000-0005-0000-0000-00007E110000}"/>
    <cellStyle name="Currency 8" xfId="984" xr:uid="{00000000-0005-0000-0000-00007F110000}"/>
    <cellStyle name="Currency 8 2" xfId="985" xr:uid="{00000000-0005-0000-0000-000080110000}"/>
    <cellStyle name="Currency 8 2 2" xfId="2542" xr:uid="{00000000-0005-0000-0000-000081110000}"/>
    <cellStyle name="Currency 8 3" xfId="2541" xr:uid="{00000000-0005-0000-0000-000082110000}"/>
    <cellStyle name="Currency 9" xfId="986" xr:uid="{00000000-0005-0000-0000-000083110000}"/>
    <cellStyle name="Currency 9 2" xfId="987" xr:uid="{00000000-0005-0000-0000-000084110000}"/>
    <cellStyle name="Currency 9 2 2" xfId="2544" xr:uid="{00000000-0005-0000-0000-000085110000}"/>
    <cellStyle name="Currency 9 3" xfId="2543" xr:uid="{00000000-0005-0000-0000-000086110000}"/>
    <cellStyle name="Currency0" xfId="988" xr:uid="{00000000-0005-0000-0000-000087110000}"/>
    <cellStyle name="D" xfId="989" xr:uid="{00000000-0005-0000-0000-000088110000}"/>
    <cellStyle name="Dash" xfId="41079" xr:uid="{00000000-0005-0000-0000-000089110000}"/>
    <cellStyle name="data" xfId="41080" xr:uid="{00000000-0005-0000-0000-00008A110000}"/>
    <cellStyle name="Date" xfId="990" xr:uid="{00000000-0005-0000-0000-00008B110000}"/>
    <cellStyle name="Date [mmm-yy]" xfId="41081" xr:uid="{00000000-0005-0000-0000-00008C110000}"/>
    <cellStyle name="Date Short" xfId="991" xr:uid="{00000000-0005-0000-0000-00008D110000}"/>
    <cellStyle name="Date Short 2" xfId="992" xr:uid="{00000000-0005-0000-0000-00008E110000}"/>
    <cellStyle name="Date_Situs MF Rent Roll Template" xfId="993" xr:uid="{00000000-0005-0000-0000-00008F110000}"/>
    <cellStyle name="Date2" xfId="41082" xr:uid="{00000000-0005-0000-0000-000090110000}"/>
    <cellStyle name="DATETIME" xfId="994" xr:uid="{00000000-0005-0000-0000-000091110000}"/>
    <cellStyle name="dd" xfId="41083" xr:uid="{00000000-0005-0000-0000-000092110000}"/>
    <cellStyle name="ddd" xfId="41084" xr:uid="{00000000-0005-0000-0000-000093110000}"/>
    <cellStyle name="Dex Doub Line" xfId="41085" xr:uid="{00000000-0005-0000-0000-000094110000}"/>
    <cellStyle name="Dia" xfId="41086" xr:uid="{00000000-0005-0000-0000-000095110000}"/>
    <cellStyle name="Dollar" xfId="41087" xr:uid="{00000000-0005-0000-0000-000096110000}"/>
    <cellStyle name="Dollars_PF Consolidated Kansas-5" xfId="41088" xr:uid="{00000000-0005-0000-0000-000097110000}"/>
    <cellStyle name="Double Accounting" xfId="41089" xr:uid="{00000000-0005-0000-0000-000098110000}"/>
    <cellStyle name="dr" xfId="41090" xr:uid="{00000000-0005-0000-0000-000099110000}"/>
    <cellStyle name="ds" xfId="41091" xr:uid="{00000000-0005-0000-0000-00009A110000}"/>
    <cellStyle name="ds 2" xfId="41092" xr:uid="{00000000-0005-0000-0000-00009B110000}"/>
    <cellStyle name="ed" xfId="995" xr:uid="{00000000-0005-0000-0000-00009C110000}"/>
    <cellStyle name="ed 2" xfId="996" xr:uid="{00000000-0005-0000-0000-00009D110000}"/>
    <cellStyle name="Editable" xfId="2331" xr:uid="{00000000-0005-0000-0000-00009E110000}"/>
    <cellStyle name="Editable 2" xfId="2332" xr:uid="{00000000-0005-0000-0000-00009F110000}"/>
    <cellStyle name="Emphasis 1" xfId="997" xr:uid="{00000000-0005-0000-0000-0000A0110000}"/>
    <cellStyle name="Emphasis 2" xfId="998" xr:uid="{00000000-0005-0000-0000-0000A1110000}"/>
    <cellStyle name="Emphasis 3" xfId="999" xr:uid="{00000000-0005-0000-0000-0000A2110000}"/>
    <cellStyle name="Encabez1" xfId="41093" xr:uid="{00000000-0005-0000-0000-0000A3110000}"/>
    <cellStyle name="Encabez2" xfId="41094" xr:uid="{00000000-0005-0000-0000-0000A4110000}"/>
    <cellStyle name="Enter Currency (0)" xfId="1000" xr:uid="{00000000-0005-0000-0000-0000A5110000}"/>
    <cellStyle name="Enter Currency (2)" xfId="1001" xr:uid="{00000000-0005-0000-0000-0000A6110000}"/>
    <cellStyle name="Enter Units (0)" xfId="1002" xr:uid="{00000000-0005-0000-0000-0000A7110000}"/>
    <cellStyle name="Enter Units (1)" xfId="1003" xr:uid="{00000000-0005-0000-0000-0000A8110000}"/>
    <cellStyle name="Enter Units (2)" xfId="1004" xr:uid="{00000000-0005-0000-0000-0000A9110000}"/>
    <cellStyle name="Entered" xfId="41095" xr:uid="{00000000-0005-0000-0000-0000AA110000}"/>
    <cellStyle name="Euro" xfId="1005" xr:uid="{00000000-0005-0000-0000-0000AB110000}"/>
    <cellStyle name="Euro 2" xfId="1006" xr:uid="{00000000-0005-0000-0000-0000AC110000}"/>
    <cellStyle name="Euro 2 2" xfId="2546" xr:uid="{00000000-0005-0000-0000-0000AD110000}"/>
    <cellStyle name="Euro 3" xfId="1007" xr:uid="{00000000-0005-0000-0000-0000AE110000}"/>
    <cellStyle name="Euro 3 2" xfId="2547" xr:uid="{00000000-0005-0000-0000-0000AF110000}"/>
    <cellStyle name="Euro 4" xfId="2545" xr:uid="{00000000-0005-0000-0000-0000B0110000}"/>
    <cellStyle name="EvenBodyShade" xfId="1008" xr:uid="{00000000-0005-0000-0000-0000B1110000}"/>
    <cellStyle name="EvenBodyShade 10" xfId="4358" xr:uid="{00000000-0005-0000-0000-0000B2110000}"/>
    <cellStyle name="EvenBodyShade 10 2" xfId="4359" xr:uid="{00000000-0005-0000-0000-0000B3110000}"/>
    <cellStyle name="EvenBodyShade 2" xfId="1009" xr:uid="{00000000-0005-0000-0000-0000B4110000}"/>
    <cellStyle name="EvenBodyShade 2 2" xfId="1010" xr:uid="{00000000-0005-0000-0000-0000B5110000}"/>
    <cellStyle name="EvenBodyShade 2 2 2" xfId="1011" xr:uid="{00000000-0005-0000-0000-0000B6110000}"/>
    <cellStyle name="EvenBodyShade 2 2 2 2" xfId="2550" xr:uid="{00000000-0005-0000-0000-0000B7110000}"/>
    <cellStyle name="EvenBodyShade 2 2 2 3" xfId="4360" xr:uid="{00000000-0005-0000-0000-0000B8110000}"/>
    <cellStyle name="EvenBodyShade 2 2 3" xfId="2549" xr:uid="{00000000-0005-0000-0000-0000B9110000}"/>
    <cellStyle name="EvenBodyShade 2 2 4" xfId="4361" xr:uid="{00000000-0005-0000-0000-0000BA110000}"/>
    <cellStyle name="EvenBodyShade 2 3" xfId="2548" xr:uid="{00000000-0005-0000-0000-0000BB110000}"/>
    <cellStyle name="EvenBodyShade 2 4" xfId="4362" xr:uid="{00000000-0005-0000-0000-0000BC110000}"/>
    <cellStyle name="EvenBodyShade 2_Links" xfId="4363" xr:uid="{00000000-0005-0000-0000-0000BD110000}"/>
    <cellStyle name="EvenBodyShade 3" xfId="1012" xr:uid="{00000000-0005-0000-0000-0000BE110000}"/>
    <cellStyle name="EvenBodyShade 3 2" xfId="1013" xr:uid="{00000000-0005-0000-0000-0000BF110000}"/>
    <cellStyle name="EvenBodyShade 3 2 2" xfId="1014" xr:uid="{00000000-0005-0000-0000-0000C0110000}"/>
    <cellStyle name="EvenBodyShade 3 2 2 2" xfId="2553" xr:uid="{00000000-0005-0000-0000-0000C1110000}"/>
    <cellStyle name="EvenBodyShade 3 2 2 3" xfId="4364" xr:uid="{00000000-0005-0000-0000-0000C2110000}"/>
    <cellStyle name="EvenBodyShade 3 2 3" xfId="2552" xr:uid="{00000000-0005-0000-0000-0000C3110000}"/>
    <cellStyle name="EvenBodyShade 3 2 4" xfId="4365" xr:uid="{00000000-0005-0000-0000-0000C4110000}"/>
    <cellStyle name="EvenBodyShade 3 3" xfId="1015" xr:uid="{00000000-0005-0000-0000-0000C5110000}"/>
    <cellStyle name="EvenBodyShade 3 3 2" xfId="2554" xr:uid="{00000000-0005-0000-0000-0000C6110000}"/>
    <cellStyle name="EvenBodyShade 3 3 3" xfId="4366" xr:uid="{00000000-0005-0000-0000-0000C7110000}"/>
    <cellStyle name="EvenBodyShade 3 4" xfId="2551" xr:uid="{00000000-0005-0000-0000-0000C8110000}"/>
    <cellStyle name="EvenBodyShade 3 5" xfId="4367" xr:uid="{00000000-0005-0000-0000-0000C9110000}"/>
    <cellStyle name="EvenBodyShade 4" xfId="1016" xr:uid="{00000000-0005-0000-0000-0000CA110000}"/>
    <cellStyle name="EvenBodyShade 4 2" xfId="1017" xr:uid="{00000000-0005-0000-0000-0000CB110000}"/>
    <cellStyle name="EvenBodyShade 4 2 2" xfId="2556" xr:uid="{00000000-0005-0000-0000-0000CC110000}"/>
    <cellStyle name="EvenBodyShade 4 2 3" xfId="4368" xr:uid="{00000000-0005-0000-0000-0000CD110000}"/>
    <cellStyle name="EvenBodyShade 4 3" xfId="1018" xr:uid="{00000000-0005-0000-0000-0000CE110000}"/>
    <cellStyle name="EvenBodyShade 4 3 2" xfId="2557" xr:uid="{00000000-0005-0000-0000-0000CF110000}"/>
    <cellStyle name="EvenBodyShade 4 3 3" xfId="4369" xr:uid="{00000000-0005-0000-0000-0000D0110000}"/>
    <cellStyle name="EvenBodyShade 4 4" xfId="1019" xr:uid="{00000000-0005-0000-0000-0000D1110000}"/>
    <cellStyle name="EvenBodyShade 4 4 2" xfId="2558" xr:uid="{00000000-0005-0000-0000-0000D2110000}"/>
    <cellStyle name="EvenBodyShade 4 5" xfId="2555" xr:uid="{00000000-0005-0000-0000-0000D3110000}"/>
    <cellStyle name="EvenBodyShade 4 6" xfId="4370" xr:uid="{00000000-0005-0000-0000-0000D4110000}"/>
    <cellStyle name="EvenBodyShade 4_Budget 2012" xfId="3020" xr:uid="{00000000-0005-0000-0000-0000D5110000}"/>
    <cellStyle name="EvenBodyShade 5" xfId="1020" xr:uid="{00000000-0005-0000-0000-0000D6110000}"/>
    <cellStyle name="EvenBodyShade 5 2" xfId="1021" xr:uid="{00000000-0005-0000-0000-0000D7110000}"/>
    <cellStyle name="EvenBodyShade 5 2 2" xfId="2560" xr:uid="{00000000-0005-0000-0000-0000D8110000}"/>
    <cellStyle name="EvenBodyShade 5 2 3" xfId="4371" xr:uid="{00000000-0005-0000-0000-0000D9110000}"/>
    <cellStyle name="EvenBodyShade 5 3" xfId="1022" xr:uid="{00000000-0005-0000-0000-0000DA110000}"/>
    <cellStyle name="EvenBodyShade 5 3 2" xfId="2561" xr:uid="{00000000-0005-0000-0000-0000DB110000}"/>
    <cellStyle name="EvenBodyShade 5 3 3" xfId="4372" xr:uid="{00000000-0005-0000-0000-0000DC110000}"/>
    <cellStyle name="EvenBodyShade 5 4" xfId="2559" xr:uid="{00000000-0005-0000-0000-0000DD110000}"/>
    <cellStyle name="EvenBodyShade 5 5" xfId="4373" xr:uid="{00000000-0005-0000-0000-0000DE110000}"/>
    <cellStyle name="EvenBodyShade 6" xfId="1023" xr:uid="{00000000-0005-0000-0000-0000DF110000}"/>
    <cellStyle name="EvenBodyShade 6 2" xfId="1024" xr:uid="{00000000-0005-0000-0000-0000E0110000}"/>
    <cellStyle name="EvenBodyShade 6 2 2" xfId="2563" xr:uid="{00000000-0005-0000-0000-0000E1110000}"/>
    <cellStyle name="EvenBodyShade 6 2 3" xfId="4374" xr:uid="{00000000-0005-0000-0000-0000E2110000}"/>
    <cellStyle name="EvenBodyShade 6 3" xfId="2562" xr:uid="{00000000-0005-0000-0000-0000E3110000}"/>
    <cellStyle name="EvenBodyShade 6 4" xfId="4375" xr:uid="{00000000-0005-0000-0000-0000E4110000}"/>
    <cellStyle name="EvenBodyShade 7" xfId="1025" xr:uid="{00000000-0005-0000-0000-0000E5110000}"/>
    <cellStyle name="EvenBodyShade 7 2" xfId="2564" xr:uid="{00000000-0005-0000-0000-0000E6110000}"/>
    <cellStyle name="EvenBodyShade 7 3" xfId="4376" xr:uid="{00000000-0005-0000-0000-0000E7110000}"/>
    <cellStyle name="EvenBodyShade 8" xfId="1026" xr:uid="{00000000-0005-0000-0000-0000E8110000}"/>
    <cellStyle name="EvenBodyShade 8 2" xfId="1027" xr:uid="{00000000-0005-0000-0000-0000E9110000}"/>
    <cellStyle name="EvenBodyShade 8 2 2" xfId="2566" xr:uid="{00000000-0005-0000-0000-0000EA110000}"/>
    <cellStyle name="EvenBodyShade 8 2 3" xfId="4377" xr:uid="{00000000-0005-0000-0000-0000EB110000}"/>
    <cellStyle name="EvenBodyShade 8 3" xfId="2565" xr:uid="{00000000-0005-0000-0000-0000EC110000}"/>
    <cellStyle name="EvenBodyShade 8 4" xfId="4378" xr:uid="{00000000-0005-0000-0000-0000ED110000}"/>
    <cellStyle name="EvenBodyShade 9" xfId="4379" xr:uid="{00000000-0005-0000-0000-0000EE110000}"/>
    <cellStyle name="EvenBodyShade 9 2" xfId="4380" xr:uid="{00000000-0005-0000-0000-0000EF110000}"/>
    <cellStyle name="EvenBodyShade 9 2 2" xfId="4381" xr:uid="{00000000-0005-0000-0000-0000F0110000}"/>
    <cellStyle name="EvenBodyShade 9 3" xfId="4382" xr:uid="{00000000-0005-0000-0000-0000F1110000}"/>
    <cellStyle name="EvenBodyShade_3rd Party Admin" xfId="4383" xr:uid="{00000000-0005-0000-0000-0000F2110000}"/>
    <cellStyle name="Explanatory Text" xfId="1028" builtinId="53" customBuiltin="1"/>
    <cellStyle name="Explanatory Text 2" xfId="1029" xr:uid="{00000000-0005-0000-0000-0000F4110000}"/>
    <cellStyle name="Explanatory Text 3" xfId="1030" xr:uid="{00000000-0005-0000-0000-0000F5110000}"/>
    <cellStyle name="Explanatory Text 3 2" xfId="4384" xr:uid="{00000000-0005-0000-0000-0000F6110000}"/>
    <cellStyle name="Explanatory Text 4" xfId="1031" xr:uid="{00000000-0005-0000-0000-0000F7110000}"/>
    <cellStyle name="Explanatory Text 5" xfId="1032" xr:uid="{00000000-0005-0000-0000-0000F8110000}"/>
    <cellStyle name="Explanatory Text 5 2" xfId="1033" xr:uid="{00000000-0005-0000-0000-0000F9110000}"/>
    <cellStyle name="Explanatory Text 5 2 2" xfId="4385" xr:uid="{00000000-0005-0000-0000-0000FA110000}"/>
    <cellStyle name="Explanatory Text 5 3" xfId="1034" xr:uid="{00000000-0005-0000-0000-0000FB110000}"/>
    <cellStyle name="Explanatory Text 5 4" xfId="1035" xr:uid="{00000000-0005-0000-0000-0000FC110000}"/>
    <cellStyle name="Explanatory Text 5 4 2" xfId="4386" xr:uid="{00000000-0005-0000-0000-0000FD110000}"/>
    <cellStyle name="Explanatory Text 6" xfId="1036" xr:uid="{00000000-0005-0000-0000-0000FE110000}"/>
    <cellStyle name="Explanatory Text 7" xfId="1037" xr:uid="{00000000-0005-0000-0000-0000FF110000}"/>
    <cellStyle name="Explanatory Text 8" xfId="2963" xr:uid="{00000000-0005-0000-0000-000000120000}"/>
    <cellStyle name="ExtStyle 0" xfId="41096" xr:uid="{00000000-0005-0000-0000-000001120000}"/>
    <cellStyle name="ExtStyle 0 2" xfId="41097" xr:uid="{00000000-0005-0000-0000-000002120000}"/>
    <cellStyle name="ExtStyle 16" xfId="41098" xr:uid="{00000000-0005-0000-0000-000003120000}"/>
    <cellStyle name="ExtStyle 16 2" xfId="41099" xr:uid="{00000000-0005-0000-0000-000004120000}"/>
    <cellStyle name="ExtStyle 17" xfId="41100" xr:uid="{00000000-0005-0000-0000-000005120000}"/>
    <cellStyle name="ExtStyle 17 2" xfId="41101" xr:uid="{00000000-0005-0000-0000-000006120000}"/>
    <cellStyle name="ExtStyle 18" xfId="41102" xr:uid="{00000000-0005-0000-0000-000007120000}"/>
    <cellStyle name="ExtStyle 18 2" xfId="41103" xr:uid="{00000000-0005-0000-0000-000008120000}"/>
    <cellStyle name="ExtStyle 19" xfId="41104" xr:uid="{00000000-0005-0000-0000-000009120000}"/>
    <cellStyle name="ExtStyle 19 2" xfId="41105" xr:uid="{00000000-0005-0000-0000-00000A120000}"/>
    <cellStyle name="ExtStyle 20" xfId="41106" xr:uid="{00000000-0005-0000-0000-00000B120000}"/>
    <cellStyle name="ExtStyle 20 2" xfId="41107" xr:uid="{00000000-0005-0000-0000-00000C120000}"/>
    <cellStyle name="ExtStyle 21" xfId="41108" xr:uid="{00000000-0005-0000-0000-00000D120000}"/>
    <cellStyle name="ExtStyle 22" xfId="41109" xr:uid="{00000000-0005-0000-0000-00000E120000}"/>
    <cellStyle name="ExtStyle 23" xfId="41110" xr:uid="{00000000-0005-0000-0000-00000F120000}"/>
    <cellStyle name="ExtStyle 23 2" xfId="41111" xr:uid="{00000000-0005-0000-0000-000010120000}"/>
    <cellStyle name="ExtStyle 28" xfId="41112" xr:uid="{00000000-0005-0000-0000-000011120000}"/>
    <cellStyle name="ExtStyle 29" xfId="41113" xr:uid="{00000000-0005-0000-0000-000012120000}"/>
    <cellStyle name="ExtStyle 30" xfId="41114" xr:uid="{00000000-0005-0000-0000-000013120000}"/>
    <cellStyle name="ExtStyle 31" xfId="41115" xr:uid="{00000000-0005-0000-0000-000014120000}"/>
    <cellStyle name="ExtStyle 31 2" xfId="41116" xr:uid="{00000000-0005-0000-0000-000015120000}"/>
    <cellStyle name="ExtStyle 32" xfId="41117" xr:uid="{00000000-0005-0000-0000-000016120000}"/>
    <cellStyle name="ExtStyle 33" xfId="41118" xr:uid="{00000000-0005-0000-0000-000017120000}"/>
    <cellStyle name="ExtStyle 33 2" xfId="41119" xr:uid="{00000000-0005-0000-0000-000018120000}"/>
    <cellStyle name="ExtStyle 34" xfId="41120" xr:uid="{00000000-0005-0000-0000-000019120000}"/>
    <cellStyle name="ExtStyle 34 2" xfId="41121" xr:uid="{00000000-0005-0000-0000-00001A120000}"/>
    <cellStyle name="ExtStyle 35" xfId="41122" xr:uid="{00000000-0005-0000-0000-00001B120000}"/>
    <cellStyle name="ExtStyle 35 2" xfId="41123" xr:uid="{00000000-0005-0000-0000-00001C120000}"/>
    <cellStyle name="ExtStyle 36" xfId="41124" xr:uid="{00000000-0005-0000-0000-00001D120000}"/>
    <cellStyle name="ExtStyle 37" xfId="41125" xr:uid="{00000000-0005-0000-0000-00001E120000}"/>
    <cellStyle name="ExtStyle 37 2" xfId="41126" xr:uid="{00000000-0005-0000-0000-00001F120000}"/>
    <cellStyle name="ExtStyle 38" xfId="41127" xr:uid="{00000000-0005-0000-0000-000020120000}"/>
    <cellStyle name="ExtStyle 38 2" xfId="41128" xr:uid="{00000000-0005-0000-0000-000021120000}"/>
    <cellStyle name="ExtStyle 39" xfId="41129" xr:uid="{00000000-0005-0000-0000-000022120000}"/>
    <cellStyle name="ExtStyle 41" xfId="41130" xr:uid="{00000000-0005-0000-0000-000023120000}"/>
    <cellStyle name="ExtStyle 41 2" xfId="41131" xr:uid="{00000000-0005-0000-0000-000024120000}"/>
    <cellStyle name="ExtStyle 42" xfId="41132" xr:uid="{00000000-0005-0000-0000-000025120000}"/>
    <cellStyle name="ExtStyle 42 2" xfId="41133" xr:uid="{00000000-0005-0000-0000-000026120000}"/>
    <cellStyle name="ExtStyle 43" xfId="41134" xr:uid="{00000000-0005-0000-0000-000027120000}"/>
    <cellStyle name="ExtStyle 46" xfId="41135" xr:uid="{00000000-0005-0000-0000-000028120000}"/>
    <cellStyle name="ExtStyle 47" xfId="41136" xr:uid="{00000000-0005-0000-0000-000029120000}"/>
    <cellStyle name="ExtStyle 48" xfId="41137" xr:uid="{00000000-0005-0000-0000-00002A120000}"/>
    <cellStyle name="f" xfId="41138" xr:uid="{00000000-0005-0000-0000-00002B120000}"/>
    <cellStyle name="f_070702 - RC KPLA Budget Summary" xfId="41139" xr:uid="{00000000-0005-0000-0000-00002C120000}"/>
    <cellStyle name="f_Kap monthly cash flow_91m" xfId="41140" xr:uid="{00000000-0005-0000-0000-00002D120000}"/>
    <cellStyle name="F1" xfId="1038" xr:uid="{00000000-0005-0000-0000-00002E120000}"/>
    <cellStyle name="F2" xfId="41141" xr:uid="{00000000-0005-0000-0000-00002F120000}"/>
    <cellStyle name="F3" xfId="41142" xr:uid="{00000000-0005-0000-0000-000030120000}"/>
    <cellStyle name="F4" xfId="41143" xr:uid="{00000000-0005-0000-0000-000031120000}"/>
    <cellStyle name="F5" xfId="41144" xr:uid="{00000000-0005-0000-0000-000032120000}"/>
    <cellStyle name="F6" xfId="41145" xr:uid="{00000000-0005-0000-0000-000033120000}"/>
    <cellStyle name="F7" xfId="41146" xr:uid="{00000000-0005-0000-0000-000034120000}"/>
    <cellStyle name="F8" xfId="41147" xr:uid="{00000000-0005-0000-0000-000035120000}"/>
    <cellStyle name="ff" xfId="41148" xr:uid="{00000000-0005-0000-0000-000036120000}"/>
    <cellStyle name="fff" xfId="41149" xr:uid="{00000000-0005-0000-0000-000037120000}"/>
    <cellStyle name="Fijo" xfId="41150" xr:uid="{00000000-0005-0000-0000-000038120000}"/>
    <cellStyle name="Fill-In" xfId="2333" xr:uid="{00000000-0005-0000-0000-000039120000}"/>
    <cellStyle name="Financiero" xfId="41151" xr:uid="{00000000-0005-0000-0000-00003A120000}"/>
    <cellStyle name="Fixed" xfId="1039" xr:uid="{00000000-0005-0000-0000-00003B120000}"/>
    <cellStyle name="fn" xfId="41152" xr:uid="{00000000-0005-0000-0000-00003C120000}"/>
    <cellStyle name="Followed Hyperlink" xfId="3049" builtinId="9" hidden="1"/>
    <cellStyle name="Followed Hyperlink" xfId="3050" builtinId="9" hidden="1"/>
    <cellStyle name="Followed Hyperlink" xfId="3051" builtinId="9" hidden="1"/>
    <cellStyle name="Followed Hyperlink" xfId="3052" builtinId="9" hidden="1"/>
    <cellStyle name="Followed Hyperlink" xfId="3053" builtinId="9" hidden="1"/>
    <cellStyle name="Followed Hyperlink" xfId="3054" builtinId="9" hidden="1"/>
    <cellStyle name="Followed Hyperlink" xfId="3055" builtinId="9" hidden="1"/>
    <cellStyle name="Followed Hyperlink" xfId="3056" builtinId="9" hidden="1"/>
    <cellStyle name="Followed Hyperlink" xfId="3057" builtinId="9" hidden="1"/>
    <cellStyle name="Followed Hyperlink" xfId="3058" builtinId="9" hidden="1"/>
    <cellStyle name="Followed Hyperlink" xfId="3059" builtinId="9" hidden="1"/>
    <cellStyle name="Followed Hyperlink" xfId="3060" builtinId="9" hidden="1"/>
    <cellStyle name="Followed Hyperlink" xfId="3061" builtinId="9" hidden="1"/>
    <cellStyle name="Followed Hyperlink" xfId="3062" builtinId="9" hidden="1"/>
    <cellStyle name="Followed Hyperlink" xfId="3063" builtinId="9" hidden="1"/>
    <cellStyle name="Followed Hyperlink" xfId="3064" builtinId="9" hidden="1"/>
    <cellStyle name="Followed Hyperlink" xfId="3065" builtinId="9" hidden="1"/>
    <cellStyle name="Followed Hyperlink" xfId="3066" builtinId="9" hidden="1"/>
    <cellStyle name="Followed Hyperlink" xfId="3067" builtinId="9" hidden="1"/>
    <cellStyle name="Followed Hyperlink" xfId="3068" builtinId="9" hidden="1"/>
    <cellStyle name="Followed Hyperlink" xfId="3069" builtinId="9" hidden="1"/>
    <cellStyle name="Followed Hyperlink" xfId="3070" builtinId="9" hidden="1"/>
    <cellStyle name="Followed Hyperlink" xfId="3071" builtinId="9" hidden="1"/>
    <cellStyle name="Followed Hyperlink" xfId="3072" builtinId="9" hidden="1"/>
    <cellStyle name="Followed Hyperlink" xfId="3073" builtinId="9" hidden="1"/>
    <cellStyle name="Followed Hyperlink" xfId="3074" builtinId="9" hidden="1"/>
    <cellStyle name="Followed Hyperlink" xfId="3075" builtinId="9" hidden="1"/>
    <cellStyle name="Followed Hyperlink" xfId="3076" builtinId="9" hidden="1"/>
    <cellStyle name="Followed Hyperlink" xfId="3077" builtinId="9" hidden="1"/>
    <cellStyle name="Followed Hyperlink" xfId="14141" builtinId="9" hidden="1"/>
    <cellStyle name="Followed Hyperlink" xfId="14142" builtinId="9" hidden="1"/>
    <cellStyle name="Followed Hyperlink" xfId="14143" builtinId="9" hidden="1"/>
    <cellStyle name="Followed Hyperlink" xfId="14144" builtinId="9" hidden="1"/>
    <cellStyle name="Followed Hyperlink" xfId="14145" builtinId="9" hidden="1"/>
    <cellStyle name="Followed Hyperlink" xfId="14146" builtinId="9" hidden="1"/>
    <cellStyle name="Followed Hyperlink" xfId="14147" builtinId="9" hidden="1"/>
    <cellStyle name="Followed Hyperlink" xfId="14148" builtinId="9" hidden="1"/>
    <cellStyle name="Followed Hyperlink" xfId="14149" builtinId="9" hidden="1"/>
    <cellStyle name="Followed Hyperlink" xfId="14150" builtinId="9" hidden="1"/>
    <cellStyle name="Followed Hyperlink" xfId="14151" builtinId="9" hidden="1"/>
    <cellStyle name="Followed Hyperlink" xfId="14152" builtinId="9" hidden="1"/>
    <cellStyle name="Followed Hyperlink" xfId="14153" builtinId="9" hidden="1"/>
    <cellStyle name="Followed Hyperlink" xfId="14154" builtinId="9" hidden="1"/>
    <cellStyle name="Followed Hyperlink" xfId="14155" builtinId="9" hidden="1"/>
    <cellStyle name="Followed Hyperlink" xfId="14156" builtinId="9" hidden="1"/>
    <cellStyle name="Followed Hyperlink" xfId="14157" builtinId="9" hidden="1"/>
    <cellStyle name="Followed Hyperlink" xfId="14158" builtinId="9" hidden="1"/>
    <cellStyle name="Followed Hyperlink" xfId="14159" builtinId="9" hidden="1"/>
    <cellStyle name="Followed Hyperlink" xfId="14160" builtinId="9" hidden="1"/>
    <cellStyle name="Followed Hyperlink" xfId="14161" builtinId="9" hidden="1"/>
    <cellStyle name="Followed Hyperlink" xfId="14162" builtinId="9" hidden="1"/>
    <cellStyle name="Followed Hyperlink" xfId="14163" builtinId="9" hidden="1"/>
    <cellStyle name="Followed Hyperlink" xfId="14164" builtinId="9" hidden="1"/>
    <cellStyle name="Followed Hyperlink" xfId="14165" builtinId="9" hidden="1"/>
    <cellStyle name="Followed Hyperlink" xfId="14166" builtinId="9" hidden="1"/>
    <cellStyle name="Followed Hyperlink" xfId="14167" builtinId="9" hidden="1"/>
    <cellStyle name="Followed Hyperlink" xfId="14168" builtinId="9" hidden="1"/>
    <cellStyle name="Followed Hyperlink" xfId="14169" builtinId="9" hidden="1"/>
    <cellStyle name="Followed Hyperlink" xfId="14048" builtinId="9" hidden="1"/>
    <cellStyle name="Followed Hyperlink" xfId="14756" builtinId="9" hidden="1"/>
    <cellStyle name="Followed Hyperlink" xfId="14064" builtinId="9" hidden="1"/>
    <cellStyle name="Followed Hyperlink" xfId="13918" builtinId="9" hidden="1"/>
    <cellStyle name="Followed Hyperlink" xfId="14755" builtinId="9" hidden="1"/>
    <cellStyle name="Followed Hyperlink" xfId="14062" builtinId="9" hidden="1"/>
    <cellStyle name="Followed Hyperlink" xfId="14754" builtinId="9" hidden="1"/>
    <cellStyle name="Followed Hyperlink" xfId="14063" builtinId="9" hidden="1"/>
    <cellStyle name="Followed Hyperlink" xfId="13917" builtinId="9" hidden="1"/>
    <cellStyle name="Followed Hyperlink" xfId="13916" builtinId="9" hidden="1"/>
    <cellStyle name="Followed Hyperlink" xfId="13915" builtinId="9" hidden="1"/>
    <cellStyle name="Followed Hyperlink" xfId="14061" builtinId="9" hidden="1"/>
    <cellStyle name="Followed Hyperlink" xfId="13914" builtinId="9" hidden="1"/>
    <cellStyle name="Followed Hyperlink" xfId="14060" builtinId="9" hidden="1"/>
    <cellStyle name="Followed Hyperlink" xfId="13913" builtinId="9" hidden="1"/>
    <cellStyle name="Followed Hyperlink" xfId="14058" builtinId="9" hidden="1"/>
    <cellStyle name="Followed Hyperlink" xfId="14059" builtinId="9" hidden="1"/>
    <cellStyle name="Followed Hyperlink" xfId="13912" builtinId="9" hidden="1"/>
    <cellStyle name="Followed Hyperlink" xfId="13911" builtinId="9" hidden="1"/>
    <cellStyle name="Followed Hyperlink" xfId="14056" builtinId="9" hidden="1"/>
    <cellStyle name="Followed Hyperlink" xfId="14057" builtinId="9" hidden="1"/>
    <cellStyle name="Followed Hyperlink" xfId="13910" builtinId="9" hidden="1"/>
    <cellStyle name="Followed Hyperlink" xfId="13909" builtinId="9" hidden="1"/>
    <cellStyle name="Followed Hyperlink" xfId="14054" builtinId="9" hidden="1"/>
    <cellStyle name="Followed Hyperlink" xfId="14055" builtinId="9" hidden="1"/>
    <cellStyle name="Followed Hyperlink" xfId="13908" builtinId="9" hidden="1"/>
    <cellStyle name="Followed Hyperlink" xfId="13907" builtinId="9" hidden="1"/>
    <cellStyle name="Followed Hyperlink" xfId="14052" builtinId="9" hidden="1"/>
    <cellStyle name="Followed Hyperlink" xfId="14053" builtinId="9" hidden="1"/>
    <cellStyle name="Followed Hyperlink" xfId="22985" builtinId="9" hidden="1"/>
    <cellStyle name="Followed Hyperlink" xfId="22984" builtinId="9" hidden="1"/>
    <cellStyle name="Followed Hyperlink" xfId="22983" builtinId="9" hidden="1"/>
    <cellStyle name="Followed Hyperlink" xfId="22982" builtinId="9" hidden="1"/>
    <cellStyle name="Followed Hyperlink" xfId="22981" builtinId="9" hidden="1"/>
    <cellStyle name="Followed Hyperlink" xfId="22980" builtinId="9" hidden="1"/>
    <cellStyle name="Followed Hyperlink" xfId="22979" builtinId="9" hidden="1"/>
    <cellStyle name="Followed Hyperlink" xfId="22978" builtinId="9" hidden="1"/>
    <cellStyle name="Followed Hyperlink" xfId="22977" builtinId="9" hidden="1"/>
    <cellStyle name="Followed Hyperlink" xfId="22976" builtinId="9" hidden="1"/>
    <cellStyle name="Followed Hyperlink" xfId="22975" builtinId="9" hidden="1"/>
    <cellStyle name="Followed Hyperlink" xfId="22974" builtinId="9" hidden="1"/>
    <cellStyle name="Followed Hyperlink" xfId="22973" builtinId="9" hidden="1"/>
    <cellStyle name="Followed Hyperlink" xfId="22972" builtinId="9" hidden="1"/>
    <cellStyle name="Followed Hyperlink" xfId="22971" builtinId="9" hidden="1"/>
    <cellStyle name="Followed Hyperlink" xfId="22970" builtinId="9" hidden="1"/>
    <cellStyle name="Followed Hyperlink" xfId="22969" builtinId="9" hidden="1"/>
    <cellStyle name="Followed Hyperlink" xfId="22968" builtinId="9" hidden="1"/>
    <cellStyle name="Followed Hyperlink" xfId="22967" builtinId="9" hidden="1"/>
    <cellStyle name="Followed Hyperlink" xfId="22966" builtinId="9" hidden="1"/>
    <cellStyle name="Followed Hyperlink" xfId="22965" builtinId="9" hidden="1"/>
    <cellStyle name="Followed Hyperlink" xfId="22964" builtinId="9" hidden="1"/>
    <cellStyle name="Followed Hyperlink" xfId="22963" builtinId="9" hidden="1"/>
    <cellStyle name="Followed Hyperlink" xfId="22962" builtinId="9" hidden="1"/>
    <cellStyle name="Followed Hyperlink" xfId="22961" builtinId="9" hidden="1"/>
    <cellStyle name="Followed Hyperlink" xfId="22960" builtinId="9" hidden="1"/>
    <cellStyle name="Followed Hyperlink" xfId="22959" builtinId="9" hidden="1"/>
    <cellStyle name="Followed Hyperlink" xfId="22958" builtinId="9" hidden="1"/>
    <cellStyle name="Followed Hyperlink" xfId="22957" builtinId="9" hidden="1"/>
    <cellStyle name="Followed Hyperlink" xfId="13950" builtinId="9" hidden="1"/>
    <cellStyle name="Followed Hyperlink" xfId="14137" builtinId="9" hidden="1"/>
    <cellStyle name="Followed Hyperlink" xfId="14031" builtinId="9" hidden="1"/>
    <cellStyle name="Followed Hyperlink" xfId="17255" builtinId="9" hidden="1"/>
    <cellStyle name="Followed Hyperlink" xfId="13949" builtinId="9" hidden="1"/>
    <cellStyle name="Followed Hyperlink" xfId="14133" builtinId="9" hidden="1"/>
    <cellStyle name="Followed Hyperlink" xfId="14049" builtinId="9" hidden="1"/>
    <cellStyle name="Followed Hyperlink" xfId="17253" builtinId="9" hidden="1"/>
    <cellStyle name="Followed Hyperlink" xfId="17254" builtinId="9" hidden="1"/>
    <cellStyle name="Followed Hyperlink" xfId="22951" builtinId="9" hidden="1"/>
    <cellStyle name="Followed Hyperlink" xfId="14136" builtinId="9" hidden="1"/>
    <cellStyle name="Followed Hyperlink" xfId="13948" builtinId="9" hidden="1"/>
    <cellStyle name="Followed Hyperlink" xfId="14050" builtinId="9" hidden="1"/>
    <cellStyle name="Followed Hyperlink" xfId="14030" builtinId="9" hidden="1"/>
    <cellStyle name="Followed Hyperlink" xfId="22950" builtinId="9" hidden="1"/>
    <cellStyle name="Followed Hyperlink" xfId="13947" builtinId="9" hidden="1"/>
    <cellStyle name="Followed Hyperlink" xfId="17237" builtinId="9" hidden="1"/>
    <cellStyle name="Followed Hyperlink" xfId="14134" builtinId="9" hidden="1"/>
    <cellStyle name="Followed Hyperlink" xfId="22949" builtinId="9" hidden="1"/>
    <cellStyle name="Followed Hyperlink" xfId="13946" builtinId="9" hidden="1"/>
    <cellStyle name="Followed Hyperlink" xfId="17221" builtinId="9" hidden="1"/>
    <cellStyle name="Followed Hyperlink" xfId="14135" builtinId="9" hidden="1"/>
    <cellStyle name="Followed Hyperlink" xfId="14029" builtinId="9" hidden="1"/>
    <cellStyle name="Followed Hyperlink" xfId="13945" builtinId="9" hidden="1"/>
    <cellStyle name="Followed Hyperlink" xfId="17205" builtinId="9" hidden="1"/>
    <cellStyle name="Followed Hyperlink" xfId="14028" builtinId="9" hidden="1"/>
    <cellStyle name="Followed Hyperlink" xfId="17189" builtinId="9" hidden="1"/>
    <cellStyle name="Followed Hyperlink" xfId="14027" builtinId="9" hidden="1"/>
    <cellStyle name="Followed Hyperlink" xfId="13944" builtinId="9" hidden="1"/>
    <cellStyle name="Followed Hyperlink" xfId="23002" builtinId="9" hidden="1"/>
    <cellStyle name="Followed Hyperlink" xfId="23015" builtinId="9" hidden="1"/>
    <cellStyle name="Followed Hyperlink" xfId="23014" builtinId="9" hidden="1"/>
    <cellStyle name="Followed Hyperlink" xfId="23000" builtinId="9" hidden="1"/>
    <cellStyle name="Followed Hyperlink" xfId="23001" builtinId="9" hidden="1"/>
    <cellStyle name="Followed Hyperlink" xfId="23013" builtinId="9" hidden="1"/>
    <cellStyle name="Followed Hyperlink" xfId="13921" builtinId="9" hidden="1"/>
    <cellStyle name="Followed Hyperlink" xfId="22998" builtinId="9" hidden="1"/>
    <cellStyle name="Followed Hyperlink" xfId="22999" builtinId="9" hidden="1"/>
    <cellStyle name="Followed Hyperlink" xfId="13920" builtinId="9" hidden="1"/>
    <cellStyle name="Followed Hyperlink" xfId="13951" builtinId="9" hidden="1"/>
    <cellStyle name="Followed Hyperlink" xfId="22996" builtinId="9" hidden="1"/>
    <cellStyle name="Followed Hyperlink" xfId="22997" builtinId="9" hidden="1"/>
    <cellStyle name="Followed Hyperlink" xfId="18701" builtinId="9" hidden="1"/>
    <cellStyle name="Followed Hyperlink" xfId="23012" builtinId="9" hidden="1"/>
    <cellStyle name="Followed Hyperlink" xfId="22994" builtinId="9" hidden="1"/>
    <cellStyle name="Followed Hyperlink" xfId="22995" builtinId="9" hidden="1"/>
    <cellStyle name="Followed Hyperlink" xfId="23011" builtinId="9" hidden="1"/>
    <cellStyle name="Followed Hyperlink" xfId="23010" builtinId="9" hidden="1"/>
    <cellStyle name="Followed Hyperlink" xfId="22992" builtinId="9" hidden="1"/>
    <cellStyle name="Followed Hyperlink" xfId="22993" builtinId="9" hidden="1"/>
    <cellStyle name="Followed Hyperlink" xfId="14758" builtinId="9" hidden="1"/>
    <cellStyle name="Followed Hyperlink" xfId="14138" builtinId="9" hidden="1"/>
    <cellStyle name="Followed Hyperlink" xfId="22990" builtinId="9" hidden="1"/>
    <cellStyle name="Followed Hyperlink" xfId="22991" builtinId="9" hidden="1"/>
    <cellStyle name="Followed Hyperlink" xfId="13952" builtinId="9" hidden="1"/>
    <cellStyle name="Followed Hyperlink" xfId="22989" builtinId="9" hidden="1"/>
    <cellStyle name="Followed Hyperlink" xfId="18707" builtinId="9" hidden="1"/>
    <cellStyle name="Followed Hyperlink" xfId="22988" builtinId="9" hidden="1"/>
    <cellStyle name="Followed Hyperlink" xfId="14032" builtinId="9" hidden="1"/>
    <cellStyle name="Followed Hyperlink" xfId="14033" builtinId="9" hidden="1"/>
    <cellStyle name="Followed Hyperlink" xfId="23003" builtinId="9" hidden="1"/>
    <cellStyle name="Followed Hyperlink" xfId="13891" builtinId="9" hidden="1"/>
    <cellStyle name="Followed Hyperlink" xfId="23004" builtinId="9" hidden="1"/>
    <cellStyle name="Followed Hyperlink" xfId="14751" builtinId="9" hidden="1"/>
    <cellStyle name="Followed Hyperlink" xfId="14051" builtinId="9" hidden="1"/>
    <cellStyle name="Followed Hyperlink" xfId="13906" builtinId="9" hidden="1"/>
    <cellStyle name="Followed Hyperlink" xfId="13889" builtinId="9" hidden="1"/>
    <cellStyle name="Followed Hyperlink" xfId="22953" builtinId="9" hidden="1"/>
    <cellStyle name="Followed Hyperlink" xfId="13905" builtinId="9" hidden="1"/>
    <cellStyle name="Followed Hyperlink" xfId="14750" builtinId="9" hidden="1"/>
    <cellStyle name="Followed Hyperlink" xfId="22956" builtinId="9" hidden="1"/>
    <cellStyle name="Followed Hyperlink" xfId="22954" builtinId="9" hidden="1"/>
    <cellStyle name="Followed Hyperlink" xfId="13890" builtinId="9" hidden="1"/>
    <cellStyle name="Followed Hyperlink" xfId="22955" builtinId="9" hidden="1"/>
    <cellStyle name="Followed Hyperlink" xfId="22987" builtinId="9" hidden="1"/>
    <cellStyle name="Followed Hyperlink" xfId="13888" builtinId="9" hidden="1"/>
    <cellStyle name="Followed Hyperlink" xfId="22986" builtinId="9" hidden="1"/>
    <cellStyle name="Followed Hyperlink" xfId="13887" builtinId="9" hidden="1"/>
    <cellStyle name="Followed Hyperlink" xfId="23005" builtinId="9" hidden="1"/>
    <cellStyle name="Followed Hyperlink" xfId="14749" builtinId="9" hidden="1"/>
    <cellStyle name="Followed Hyperlink" xfId="23006" builtinId="9" hidden="1"/>
    <cellStyle name="Followed Hyperlink" xfId="13886" builtinId="9" hidden="1"/>
    <cellStyle name="Followed Hyperlink" xfId="14047" builtinId="9" hidden="1"/>
    <cellStyle name="Followed Hyperlink" xfId="13885" builtinId="9" hidden="1"/>
    <cellStyle name="Followed Hyperlink" xfId="14046" builtinId="9" hidden="1"/>
    <cellStyle name="Followed Hyperlink" xfId="14748" builtinId="9" hidden="1"/>
    <cellStyle name="Followed Hyperlink" xfId="14139" builtinId="9" hidden="1"/>
    <cellStyle name="Followed Hyperlink" xfId="23184" builtinId="9" hidden="1"/>
    <cellStyle name="Followed Hyperlink" xfId="23185" builtinId="9" hidden="1"/>
    <cellStyle name="Followed Hyperlink" xfId="23186" builtinId="9" hidden="1"/>
    <cellStyle name="Followed Hyperlink" xfId="23187" builtinId="9" hidden="1"/>
    <cellStyle name="Followed Hyperlink" xfId="23188" builtinId="9" hidden="1"/>
    <cellStyle name="Followed Hyperlink" xfId="23189" builtinId="9" hidden="1"/>
    <cellStyle name="Followed Hyperlink" xfId="23190" builtinId="9" hidden="1"/>
    <cellStyle name="Followed Hyperlink" xfId="23191" builtinId="9" hidden="1"/>
    <cellStyle name="Followed Hyperlink" xfId="23192" builtinId="9" hidden="1"/>
    <cellStyle name="Followed Hyperlink" xfId="23193" builtinId="9" hidden="1"/>
    <cellStyle name="Followed Hyperlink" xfId="23194" builtinId="9" hidden="1"/>
    <cellStyle name="Followed Hyperlink" xfId="23195" builtinId="9" hidden="1"/>
    <cellStyle name="Followed Hyperlink" xfId="23196" builtinId="9" hidden="1"/>
    <cellStyle name="Followed Hyperlink" xfId="23197" builtinId="9" hidden="1"/>
    <cellStyle name="Followed Hyperlink" xfId="23198" builtinId="9" hidden="1"/>
    <cellStyle name="Followed Hyperlink" xfId="23199" builtinId="9" hidden="1"/>
    <cellStyle name="Followed Hyperlink" xfId="23200" builtinId="9" hidden="1"/>
    <cellStyle name="Followed Hyperlink" xfId="23201" builtinId="9" hidden="1"/>
    <cellStyle name="Followed Hyperlink" xfId="23202" builtinId="9" hidden="1"/>
    <cellStyle name="Followed Hyperlink" xfId="23203" builtinId="9" hidden="1"/>
    <cellStyle name="Followed Hyperlink" xfId="23204" builtinId="9" hidden="1"/>
    <cellStyle name="Followed Hyperlink" xfId="23205" builtinId="9" hidden="1"/>
    <cellStyle name="Followed Hyperlink" xfId="23206" builtinId="9" hidden="1"/>
    <cellStyle name="Followed Hyperlink" xfId="23207" builtinId="9" hidden="1"/>
    <cellStyle name="Followed Hyperlink" xfId="23208" builtinId="9" hidden="1"/>
    <cellStyle name="Followed Hyperlink" xfId="23209" builtinId="9" hidden="1"/>
    <cellStyle name="Followed Hyperlink" xfId="23210" builtinId="9" hidden="1"/>
    <cellStyle name="Followed Hyperlink" xfId="23211" builtinId="9" hidden="1"/>
    <cellStyle name="Followed Hyperlink" xfId="23212" builtinId="9" hidden="1"/>
    <cellStyle name="Followed Hyperlink" xfId="32087" builtinId="9" hidden="1"/>
    <cellStyle name="Followed Hyperlink" xfId="32088" builtinId="9" hidden="1"/>
    <cellStyle name="Followed Hyperlink" xfId="32089" builtinId="9" hidden="1"/>
    <cellStyle name="Followed Hyperlink" xfId="32090" builtinId="9" hidden="1"/>
    <cellStyle name="Followed Hyperlink" xfId="32091" builtinId="9" hidden="1"/>
    <cellStyle name="Followed Hyperlink" xfId="32092" builtinId="9" hidden="1"/>
    <cellStyle name="Followed Hyperlink" xfId="32093" builtinId="9" hidden="1"/>
    <cellStyle name="Followed Hyperlink" xfId="32094" builtinId="9" hidden="1"/>
    <cellStyle name="Followed Hyperlink" xfId="32095" builtinId="9" hidden="1"/>
    <cellStyle name="Followed Hyperlink" xfId="32096" builtinId="9" hidden="1"/>
    <cellStyle name="Followed Hyperlink" xfId="32097" builtinId="9" hidden="1"/>
    <cellStyle name="Followed Hyperlink" xfId="32098" builtinId="9" hidden="1"/>
    <cellStyle name="Followed Hyperlink" xfId="32099" builtinId="9" hidden="1"/>
    <cellStyle name="Followed Hyperlink" xfId="32100" builtinId="9" hidden="1"/>
    <cellStyle name="Followed Hyperlink" xfId="32101" builtinId="9" hidden="1"/>
    <cellStyle name="Followed Hyperlink" xfId="32102" builtinId="9" hidden="1"/>
    <cellStyle name="Followed Hyperlink" xfId="32103" builtinId="9" hidden="1"/>
    <cellStyle name="Followed Hyperlink" xfId="32104" builtinId="9" hidden="1"/>
    <cellStyle name="Followed Hyperlink" xfId="32105" builtinId="9" hidden="1"/>
    <cellStyle name="Followed Hyperlink" xfId="32106" builtinId="9" hidden="1"/>
    <cellStyle name="Followed Hyperlink" xfId="32107" builtinId="9" hidden="1"/>
    <cellStyle name="Followed Hyperlink" xfId="32108" builtinId="9" hidden="1"/>
    <cellStyle name="Followed Hyperlink" xfId="32109" builtinId="9" hidden="1"/>
    <cellStyle name="Followed Hyperlink" xfId="32110" builtinId="9" hidden="1"/>
    <cellStyle name="Followed Hyperlink" xfId="32111" builtinId="9" hidden="1"/>
    <cellStyle name="Followed Hyperlink" xfId="32112" builtinId="9" hidden="1"/>
    <cellStyle name="Followed Hyperlink" xfId="32113" builtinId="9" hidden="1"/>
    <cellStyle name="Followed Hyperlink" xfId="32114" builtinId="9" hidden="1"/>
    <cellStyle name="Followed Hyperlink" xfId="32115" builtinId="9" hidden="1"/>
    <cellStyle name="Followed Hyperlink" xfId="32062" builtinId="9" hidden="1"/>
    <cellStyle name="Followed Hyperlink" xfId="32700" builtinId="9" hidden="1"/>
    <cellStyle name="Followed Hyperlink" xfId="32078" builtinId="9" hidden="1"/>
    <cellStyle name="Followed Hyperlink" xfId="32041" builtinId="9" hidden="1"/>
    <cellStyle name="Followed Hyperlink" xfId="32699" builtinId="9" hidden="1"/>
    <cellStyle name="Followed Hyperlink" xfId="32076" builtinId="9" hidden="1"/>
    <cellStyle name="Followed Hyperlink" xfId="32698" builtinId="9" hidden="1"/>
    <cellStyle name="Followed Hyperlink" xfId="32077" builtinId="9" hidden="1"/>
    <cellStyle name="Followed Hyperlink" xfId="32040" builtinId="9" hidden="1"/>
    <cellStyle name="Followed Hyperlink" xfId="32039" builtinId="9" hidden="1"/>
    <cellStyle name="Followed Hyperlink" xfId="32038" builtinId="9" hidden="1"/>
    <cellStyle name="Followed Hyperlink" xfId="32075" builtinId="9" hidden="1"/>
    <cellStyle name="Followed Hyperlink" xfId="32037" builtinId="9" hidden="1"/>
    <cellStyle name="Followed Hyperlink" xfId="32074" builtinId="9" hidden="1"/>
    <cellStyle name="Followed Hyperlink" xfId="32036" builtinId="9" hidden="1"/>
    <cellStyle name="Followed Hyperlink" xfId="32072" builtinId="9" hidden="1"/>
    <cellStyle name="Followed Hyperlink" xfId="32073" builtinId="9" hidden="1"/>
    <cellStyle name="Followed Hyperlink" xfId="32035" builtinId="9" hidden="1"/>
    <cellStyle name="Followed Hyperlink" xfId="32034" builtinId="9" hidden="1"/>
    <cellStyle name="Followed Hyperlink" xfId="32070" builtinId="9" hidden="1"/>
    <cellStyle name="Followed Hyperlink" xfId="32071" builtinId="9" hidden="1"/>
    <cellStyle name="Followed Hyperlink" xfId="32033" builtinId="9" hidden="1"/>
    <cellStyle name="Followed Hyperlink" xfId="32032" builtinId="9" hidden="1"/>
    <cellStyle name="Followed Hyperlink" xfId="32068" builtinId="9" hidden="1"/>
    <cellStyle name="Followed Hyperlink" xfId="32069" builtinId="9" hidden="1"/>
    <cellStyle name="Followed Hyperlink" xfId="32031" builtinId="9" hidden="1"/>
    <cellStyle name="Followed Hyperlink" xfId="32030" builtinId="9" hidden="1"/>
    <cellStyle name="Followed Hyperlink" xfId="32066" builtinId="9" hidden="1"/>
    <cellStyle name="Followed Hyperlink" xfId="32067" builtinId="9" hidden="1"/>
    <cellStyle name="Followed Hyperlink" xfId="40821" builtinId="9" hidden="1"/>
    <cellStyle name="Followed Hyperlink" xfId="40820" builtinId="9" hidden="1"/>
    <cellStyle name="Followed Hyperlink" xfId="40819" builtinId="9" hidden="1"/>
    <cellStyle name="Followed Hyperlink" xfId="40818" builtinId="9" hidden="1"/>
    <cellStyle name="Followed Hyperlink" xfId="40817" builtinId="9" hidden="1"/>
    <cellStyle name="Followed Hyperlink" xfId="40816" builtinId="9" hidden="1"/>
    <cellStyle name="Followed Hyperlink" xfId="40815" builtinId="9" hidden="1"/>
    <cellStyle name="Followed Hyperlink" xfId="40814" builtinId="9" hidden="1"/>
    <cellStyle name="Followed Hyperlink" xfId="40813" builtinId="9" hidden="1"/>
    <cellStyle name="Followed Hyperlink" xfId="40812" builtinId="9" hidden="1"/>
    <cellStyle name="Followed Hyperlink" xfId="40811" builtinId="9" hidden="1"/>
    <cellStyle name="Followed Hyperlink" xfId="40810" builtinId="9" hidden="1"/>
    <cellStyle name="Followed Hyperlink" xfId="40809" builtinId="9" hidden="1"/>
    <cellStyle name="Followed Hyperlink" xfId="40808" builtinId="9" hidden="1"/>
    <cellStyle name="Followed Hyperlink" xfId="40807" builtinId="9" hidden="1"/>
    <cellStyle name="Followed Hyperlink" xfId="40806" builtinId="9" hidden="1"/>
    <cellStyle name="Followed Hyperlink" xfId="40805" builtinId="9" hidden="1"/>
    <cellStyle name="Followed Hyperlink" xfId="40804" builtinId="9" hidden="1"/>
    <cellStyle name="Followed Hyperlink" xfId="40803" builtinId="9" hidden="1"/>
    <cellStyle name="Followed Hyperlink" xfId="40802" builtinId="9" hidden="1"/>
    <cellStyle name="Followed Hyperlink" xfId="40801" builtinId="9" hidden="1"/>
    <cellStyle name="Followed Hyperlink" xfId="40800" builtinId="9" hidden="1"/>
    <cellStyle name="Followed Hyperlink" xfId="40799" builtinId="9" hidden="1"/>
    <cellStyle name="Followed Hyperlink" xfId="40798" builtinId="9" hidden="1"/>
    <cellStyle name="Followed Hyperlink" xfId="40797" builtinId="9" hidden="1"/>
    <cellStyle name="Followed Hyperlink" xfId="40796" builtinId="9" hidden="1"/>
    <cellStyle name="Followed Hyperlink" xfId="40795" builtinId="9" hidden="1"/>
    <cellStyle name="Followed Hyperlink" xfId="40794" builtinId="9" hidden="1"/>
    <cellStyle name="Followed Hyperlink" xfId="40793" builtinId="9" hidden="1"/>
    <cellStyle name="Followed Hyperlink" xfId="32050" builtinId="9" hidden="1"/>
    <cellStyle name="Followed Hyperlink" xfId="32083" builtinId="9" hidden="1"/>
    <cellStyle name="Followed Hyperlink" xfId="32057" builtinId="9" hidden="1"/>
    <cellStyle name="Followed Hyperlink" xfId="35122" builtinId="9" hidden="1"/>
    <cellStyle name="Followed Hyperlink" xfId="32049" builtinId="9" hidden="1"/>
    <cellStyle name="Followed Hyperlink" xfId="32079" builtinId="9" hidden="1"/>
    <cellStyle name="Followed Hyperlink" xfId="32063" builtinId="9" hidden="1"/>
    <cellStyle name="Followed Hyperlink" xfId="35120" builtinId="9" hidden="1"/>
    <cellStyle name="Followed Hyperlink" xfId="35121" builtinId="9" hidden="1"/>
    <cellStyle name="Followed Hyperlink" xfId="40788" builtinId="9" hidden="1"/>
    <cellStyle name="Followed Hyperlink" xfId="32082" builtinId="9" hidden="1"/>
    <cellStyle name="Followed Hyperlink" xfId="32048" builtinId="9" hidden="1"/>
    <cellStyle name="Followed Hyperlink" xfId="32064" builtinId="9" hidden="1"/>
    <cellStyle name="Followed Hyperlink" xfId="32056" builtinId="9" hidden="1"/>
    <cellStyle name="Followed Hyperlink" xfId="40787" builtinId="9" hidden="1"/>
    <cellStyle name="Followed Hyperlink" xfId="32047" builtinId="9" hidden="1"/>
    <cellStyle name="Followed Hyperlink" xfId="35104" builtinId="9" hidden="1"/>
    <cellStyle name="Followed Hyperlink" xfId="32080" builtinId="9" hidden="1"/>
    <cellStyle name="Followed Hyperlink" xfId="40786" builtinId="9" hidden="1"/>
    <cellStyle name="Followed Hyperlink" xfId="32046" builtinId="9" hidden="1"/>
    <cellStyle name="Followed Hyperlink" xfId="35088" builtinId="9" hidden="1"/>
    <cellStyle name="Followed Hyperlink" xfId="32081" builtinId="9" hidden="1"/>
    <cellStyle name="Followed Hyperlink" xfId="32055" builtinId="9" hidden="1"/>
    <cellStyle name="Followed Hyperlink" xfId="32045" builtinId="9" hidden="1"/>
    <cellStyle name="Followed Hyperlink" xfId="35072" builtinId="9" hidden="1"/>
    <cellStyle name="Followed Hyperlink" xfId="32054" builtinId="9" hidden="1"/>
    <cellStyle name="Followed Hyperlink" xfId="35056" builtinId="9" hidden="1"/>
    <cellStyle name="Followed Hyperlink" xfId="32053" builtinId="9" hidden="1"/>
    <cellStyle name="Followed Hyperlink" xfId="32044" builtinId="9" hidden="1"/>
    <cellStyle name="Followed Hyperlink" xfId="40838" builtinId="9" hidden="1"/>
    <cellStyle name="Followed Hyperlink" xfId="40848" builtinId="9" hidden="1"/>
    <cellStyle name="Followed Hyperlink" xfId="40847" builtinId="9" hidden="1"/>
    <cellStyle name="Followed Hyperlink" xfId="40836" builtinId="9" hidden="1"/>
    <cellStyle name="Followed Hyperlink" xfId="40837" builtinId="9" hidden="1"/>
    <cellStyle name="Followed Hyperlink" xfId="40846" builtinId="9" hidden="1"/>
    <cellStyle name="Followed Hyperlink" xfId="32043" builtinId="9" hidden="1"/>
    <cellStyle name="Followed Hyperlink" xfId="40834" builtinId="9" hidden="1"/>
    <cellStyle name="Followed Hyperlink" xfId="40835" builtinId="9" hidden="1"/>
    <cellStyle name="Followed Hyperlink" xfId="32042" builtinId="9" hidden="1"/>
    <cellStyle name="Followed Hyperlink" xfId="32051" builtinId="9" hidden="1"/>
    <cellStyle name="Followed Hyperlink" xfId="40832" builtinId="9" hidden="1"/>
    <cellStyle name="Followed Hyperlink" xfId="40833" builtinId="9" hidden="1"/>
    <cellStyle name="Followed Hyperlink" xfId="36568" builtinId="9" hidden="1"/>
    <cellStyle name="Followed Hyperlink" xfId="40845" builtinId="9" hidden="1"/>
    <cellStyle name="Followed Hyperlink" xfId="40830" builtinId="9" hidden="1"/>
    <cellStyle name="Followed Hyperlink" xfId="40831" builtinId="9" hidden="1"/>
    <cellStyle name="Followed Hyperlink" xfId="40844" builtinId="9" hidden="1"/>
    <cellStyle name="Followed Hyperlink" xfId="40843" builtinId="9" hidden="1"/>
    <cellStyle name="Followed Hyperlink" xfId="40828" builtinId="9" hidden="1"/>
    <cellStyle name="Followed Hyperlink" xfId="40829" builtinId="9" hidden="1"/>
    <cellStyle name="Followed Hyperlink" xfId="32701" builtinId="9" hidden="1"/>
    <cellStyle name="Followed Hyperlink" xfId="32084" builtinId="9" hidden="1"/>
    <cellStyle name="Followed Hyperlink" xfId="40826" builtinId="9" hidden="1"/>
    <cellStyle name="Followed Hyperlink" xfId="40827" builtinId="9" hidden="1"/>
    <cellStyle name="Followed Hyperlink" xfId="32052" builtinId="9" hidden="1"/>
    <cellStyle name="Followed Hyperlink" xfId="40825" builtinId="9" hidden="1"/>
    <cellStyle name="Followed Hyperlink" xfId="36574" builtinId="9" hidden="1"/>
    <cellStyle name="Followed Hyperlink" xfId="40824" builtinId="9" hidden="1"/>
    <cellStyle name="Followed Hyperlink" xfId="32058" builtinId="9" hidden="1"/>
    <cellStyle name="Followed Hyperlink" xfId="32059" builtinId="9" hidden="1"/>
    <cellStyle name="Followed Hyperlink" xfId="40839" builtinId="9" hidden="1"/>
    <cellStyle name="Followed Hyperlink" xfId="32027" builtinId="9" hidden="1"/>
    <cellStyle name="Followed Hyperlink" xfId="40840" builtinId="9" hidden="1"/>
    <cellStyle name="Followed Hyperlink" xfId="32697" builtinId="9" hidden="1"/>
    <cellStyle name="Followed Hyperlink" xfId="32065" builtinId="9" hidden="1"/>
    <cellStyle name="Followed Hyperlink" xfId="32029" builtinId="9" hidden="1"/>
    <cellStyle name="Followed Hyperlink" xfId="32025" builtinId="9" hidden="1"/>
    <cellStyle name="Followed Hyperlink" xfId="40789" builtinId="9" hidden="1"/>
    <cellStyle name="Followed Hyperlink" xfId="32028" builtinId="9" hidden="1"/>
    <cellStyle name="Followed Hyperlink" xfId="32696" builtinId="9" hidden="1"/>
    <cellStyle name="Followed Hyperlink" xfId="40792" builtinId="9" hidden="1"/>
    <cellStyle name="Followed Hyperlink" xfId="40790" builtinId="9" hidden="1"/>
    <cellStyle name="Followed Hyperlink" xfId="32026" builtinId="9" hidden="1"/>
    <cellStyle name="Followed Hyperlink" xfId="40791" builtinId="9" hidden="1"/>
    <cellStyle name="Followed Hyperlink" xfId="40823" builtinId="9" hidden="1"/>
    <cellStyle name="Followed Hyperlink" xfId="32024" builtinId="9" hidden="1"/>
    <cellStyle name="Followed Hyperlink" xfId="40822" builtinId="9" hidden="1"/>
    <cellStyle name="Followed Hyperlink" xfId="32023" builtinId="9" hidden="1"/>
    <cellStyle name="Followed Hyperlink" xfId="40841" builtinId="9" hidden="1"/>
    <cellStyle name="Followed Hyperlink" xfId="32695" builtinId="9" hidden="1"/>
    <cellStyle name="Followed Hyperlink" xfId="40842" builtinId="9" hidden="1"/>
    <cellStyle name="Followed Hyperlink" xfId="32022" builtinId="9" hidden="1"/>
    <cellStyle name="Followed Hyperlink" xfId="32061" builtinId="9" hidden="1"/>
    <cellStyle name="Followed Hyperlink" xfId="32021" builtinId="9" hidden="1"/>
    <cellStyle name="Followed Hyperlink" xfId="32060" builtinId="9" hidden="1"/>
    <cellStyle name="Followed Hyperlink" xfId="32694" builtinId="9" hidden="1"/>
    <cellStyle name="Followed Hyperlink" xfId="32085" builtinId="9" hidden="1"/>
    <cellStyle name="Followed Hyperlink 2" xfId="1040" xr:uid="{00000000-0005-0000-0000-0000D3130000}"/>
    <cellStyle name="Footnotes" xfId="41153" xr:uid="{00000000-0005-0000-0000-0000D4130000}"/>
    <cellStyle name="FRxAmtStyle" xfId="41154" xr:uid="{00000000-0005-0000-0000-0000D5130000}"/>
    <cellStyle name="FRxCurrStyle" xfId="41155" xr:uid="{00000000-0005-0000-0000-0000D6130000}"/>
    <cellStyle name="Good" xfId="1041" builtinId="26" customBuiltin="1"/>
    <cellStyle name="Good 2" xfId="1042" xr:uid="{00000000-0005-0000-0000-0000D8130000}"/>
    <cellStyle name="Good 3" xfId="1043" xr:uid="{00000000-0005-0000-0000-0000D9130000}"/>
    <cellStyle name="Good 3 2" xfId="4387" xr:uid="{00000000-0005-0000-0000-0000DA130000}"/>
    <cellStyle name="Good 4" xfId="1044" xr:uid="{00000000-0005-0000-0000-0000DB130000}"/>
    <cellStyle name="Good 5" xfId="1045" xr:uid="{00000000-0005-0000-0000-0000DC130000}"/>
    <cellStyle name="Good 5 2" xfId="1046" xr:uid="{00000000-0005-0000-0000-0000DD130000}"/>
    <cellStyle name="Good 5 2 2" xfId="4388" xr:uid="{00000000-0005-0000-0000-0000DE130000}"/>
    <cellStyle name="Good 5 3" xfId="1047" xr:uid="{00000000-0005-0000-0000-0000DF130000}"/>
    <cellStyle name="Good 5 4" xfId="1048" xr:uid="{00000000-0005-0000-0000-0000E0130000}"/>
    <cellStyle name="Good 5 4 2" xfId="4389" xr:uid="{00000000-0005-0000-0000-0000E1130000}"/>
    <cellStyle name="Good 6" xfId="1049" xr:uid="{00000000-0005-0000-0000-0000E2130000}"/>
    <cellStyle name="Good 7" xfId="1050" xr:uid="{00000000-0005-0000-0000-0000E3130000}"/>
    <cellStyle name="Good 8" xfId="2953" xr:uid="{00000000-0005-0000-0000-0000E4130000}"/>
    <cellStyle name="Good 9" xfId="4390" xr:uid="{00000000-0005-0000-0000-0000E5130000}"/>
    <cellStyle name="GrandTotal" xfId="1051" xr:uid="{00000000-0005-0000-0000-0000E6130000}"/>
    <cellStyle name="Grey" xfId="1052" xr:uid="{00000000-0005-0000-0000-0000E7130000}"/>
    <cellStyle name="h" xfId="41156" xr:uid="{00000000-0005-0000-0000-0000E8130000}"/>
    <cellStyle name="h_marlswat" xfId="41157" xr:uid="{00000000-0005-0000-0000-0000E9130000}"/>
    <cellStyle name="h_MobilTel Matav model 18 June 2003 v1 NEW Emilie" xfId="41158" xr:uid="{00000000-0005-0000-0000-0000EA130000}"/>
    <cellStyle name="h_MobilTel Matav model 18 June 2003 v1 NEW Emilie_Wireless Operating 15 Nov 03" xfId="41159" xr:uid="{00000000-0005-0000-0000-0000EB130000}"/>
    <cellStyle name="h1" xfId="41160" xr:uid="{00000000-0005-0000-0000-0000EC130000}"/>
    <cellStyle name="h2" xfId="41161" xr:uid="{00000000-0005-0000-0000-0000ED130000}"/>
    <cellStyle name="Head0" xfId="1053" xr:uid="{00000000-0005-0000-0000-0000EE130000}"/>
    <cellStyle name="Head0 10" xfId="4391" xr:uid="{00000000-0005-0000-0000-0000EF130000}"/>
    <cellStyle name="Head0 10 2" xfId="4392" xr:uid="{00000000-0005-0000-0000-0000F0130000}"/>
    <cellStyle name="Head0 2" xfId="1054" xr:uid="{00000000-0005-0000-0000-0000F1130000}"/>
    <cellStyle name="Head0 2 2" xfId="1055" xr:uid="{00000000-0005-0000-0000-0000F2130000}"/>
    <cellStyle name="Head0 2 2 2" xfId="1056" xr:uid="{00000000-0005-0000-0000-0000F3130000}"/>
    <cellStyle name="Head0 2 2 2 2" xfId="2569" xr:uid="{00000000-0005-0000-0000-0000F4130000}"/>
    <cellStyle name="Head0 2 2 2 3" xfId="4393" xr:uid="{00000000-0005-0000-0000-0000F5130000}"/>
    <cellStyle name="Head0 2 2 3" xfId="2568" xr:uid="{00000000-0005-0000-0000-0000F6130000}"/>
    <cellStyle name="Head0 2 2 4" xfId="4394" xr:uid="{00000000-0005-0000-0000-0000F7130000}"/>
    <cellStyle name="Head0 2 3" xfId="2567" xr:uid="{00000000-0005-0000-0000-0000F8130000}"/>
    <cellStyle name="Head0 2 4" xfId="4395" xr:uid="{00000000-0005-0000-0000-0000F9130000}"/>
    <cellStyle name="Head0 2_6201 Budget 2012l PMc" xfId="4396" xr:uid="{00000000-0005-0000-0000-0000FA130000}"/>
    <cellStyle name="Head0 3" xfId="1057" xr:uid="{00000000-0005-0000-0000-0000FB130000}"/>
    <cellStyle name="Head0 3 2" xfId="1058" xr:uid="{00000000-0005-0000-0000-0000FC130000}"/>
    <cellStyle name="Head0 3 2 2" xfId="1059" xr:uid="{00000000-0005-0000-0000-0000FD130000}"/>
    <cellStyle name="Head0 3 2 2 2" xfId="2572" xr:uid="{00000000-0005-0000-0000-0000FE130000}"/>
    <cellStyle name="Head0 3 2 2 3" xfId="4397" xr:uid="{00000000-0005-0000-0000-0000FF130000}"/>
    <cellStyle name="Head0 3 2 3" xfId="2571" xr:uid="{00000000-0005-0000-0000-000000140000}"/>
    <cellStyle name="Head0 3 2 4" xfId="4398" xr:uid="{00000000-0005-0000-0000-000001140000}"/>
    <cellStyle name="Head0 3 3" xfId="1060" xr:uid="{00000000-0005-0000-0000-000002140000}"/>
    <cellStyle name="Head0 3 3 2" xfId="2573" xr:uid="{00000000-0005-0000-0000-000003140000}"/>
    <cellStyle name="Head0 3 3 3" xfId="4399" xr:uid="{00000000-0005-0000-0000-000004140000}"/>
    <cellStyle name="Head0 3 4" xfId="2570" xr:uid="{00000000-0005-0000-0000-000005140000}"/>
    <cellStyle name="Head0 3 5" xfId="4400" xr:uid="{00000000-0005-0000-0000-000006140000}"/>
    <cellStyle name="Head0 3_6201 Budget 2012l PMc" xfId="4401" xr:uid="{00000000-0005-0000-0000-000007140000}"/>
    <cellStyle name="Head0 4" xfId="1061" xr:uid="{00000000-0005-0000-0000-000008140000}"/>
    <cellStyle name="Head0 4 2" xfId="1062" xr:uid="{00000000-0005-0000-0000-000009140000}"/>
    <cellStyle name="Head0 4 2 2" xfId="2575" xr:uid="{00000000-0005-0000-0000-00000A140000}"/>
    <cellStyle name="Head0 4 2 3" xfId="4402" xr:uid="{00000000-0005-0000-0000-00000B140000}"/>
    <cellStyle name="Head0 4 3" xfId="1063" xr:uid="{00000000-0005-0000-0000-00000C140000}"/>
    <cellStyle name="Head0 4 3 2" xfId="2576" xr:uid="{00000000-0005-0000-0000-00000D140000}"/>
    <cellStyle name="Head0 4 3 3" xfId="4403" xr:uid="{00000000-0005-0000-0000-00000E140000}"/>
    <cellStyle name="Head0 4 4" xfId="1064" xr:uid="{00000000-0005-0000-0000-00000F140000}"/>
    <cellStyle name="Head0 4 4 2" xfId="2577" xr:uid="{00000000-0005-0000-0000-000010140000}"/>
    <cellStyle name="Head0 4 5" xfId="2574" xr:uid="{00000000-0005-0000-0000-000011140000}"/>
    <cellStyle name="Head0 4 6" xfId="4404" xr:uid="{00000000-0005-0000-0000-000012140000}"/>
    <cellStyle name="Head0 4_Budget 2012" xfId="3021" xr:uid="{00000000-0005-0000-0000-000013140000}"/>
    <cellStyle name="Head0 5" xfId="1065" xr:uid="{00000000-0005-0000-0000-000014140000}"/>
    <cellStyle name="Head0 5 2" xfId="1066" xr:uid="{00000000-0005-0000-0000-000015140000}"/>
    <cellStyle name="Head0 5 2 2" xfId="2579" xr:uid="{00000000-0005-0000-0000-000016140000}"/>
    <cellStyle name="Head0 5 2 3" xfId="4405" xr:uid="{00000000-0005-0000-0000-000017140000}"/>
    <cellStyle name="Head0 5 3" xfId="1067" xr:uid="{00000000-0005-0000-0000-000018140000}"/>
    <cellStyle name="Head0 5 3 2" xfId="2580" xr:uid="{00000000-0005-0000-0000-000019140000}"/>
    <cellStyle name="Head0 5 3 3" xfId="4406" xr:uid="{00000000-0005-0000-0000-00001A140000}"/>
    <cellStyle name="Head0 5 4" xfId="2578" xr:uid="{00000000-0005-0000-0000-00001B140000}"/>
    <cellStyle name="Head0 5 5" xfId="4407" xr:uid="{00000000-0005-0000-0000-00001C140000}"/>
    <cellStyle name="Head0 6" xfId="1068" xr:uid="{00000000-0005-0000-0000-00001D140000}"/>
    <cellStyle name="Head0 6 2" xfId="1069" xr:uid="{00000000-0005-0000-0000-00001E140000}"/>
    <cellStyle name="Head0 6 2 2" xfId="2582" xr:uid="{00000000-0005-0000-0000-00001F140000}"/>
    <cellStyle name="Head0 6 2 3" xfId="4408" xr:uid="{00000000-0005-0000-0000-000020140000}"/>
    <cellStyle name="Head0 6 3" xfId="2581" xr:uid="{00000000-0005-0000-0000-000021140000}"/>
    <cellStyle name="Head0 6 4" xfId="4409" xr:uid="{00000000-0005-0000-0000-000022140000}"/>
    <cellStyle name="Head0 7" xfId="1070" xr:uid="{00000000-0005-0000-0000-000023140000}"/>
    <cellStyle name="Head0 7 2" xfId="2583" xr:uid="{00000000-0005-0000-0000-000024140000}"/>
    <cellStyle name="Head0 7 3" xfId="4410" xr:uid="{00000000-0005-0000-0000-000025140000}"/>
    <cellStyle name="Head0 8" xfId="1071" xr:uid="{00000000-0005-0000-0000-000026140000}"/>
    <cellStyle name="Head0 8 2" xfId="1072" xr:uid="{00000000-0005-0000-0000-000027140000}"/>
    <cellStyle name="Head0 8 2 2" xfId="2585" xr:uid="{00000000-0005-0000-0000-000028140000}"/>
    <cellStyle name="Head0 8 2 3" xfId="4411" xr:uid="{00000000-0005-0000-0000-000029140000}"/>
    <cellStyle name="Head0 8 3" xfId="2584" xr:uid="{00000000-0005-0000-0000-00002A140000}"/>
    <cellStyle name="Head0 8 4" xfId="4412" xr:uid="{00000000-0005-0000-0000-00002B140000}"/>
    <cellStyle name="Head0 9" xfId="4413" xr:uid="{00000000-0005-0000-0000-00002C140000}"/>
    <cellStyle name="Head0 9 2" xfId="4414" xr:uid="{00000000-0005-0000-0000-00002D140000}"/>
    <cellStyle name="Head0 9 2 2" xfId="4415" xr:uid="{00000000-0005-0000-0000-00002E140000}"/>
    <cellStyle name="Head0 9 3" xfId="4416" xr:uid="{00000000-0005-0000-0000-00002F140000}"/>
    <cellStyle name="Head0_2010 Ope. expense" xfId="1073" xr:uid="{00000000-0005-0000-0000-000030140000}"/>
    <cellStyle name="Head1" xfId="1074" xr:uid="{00000000-0005-0000-0000-000031140000}"/>
    <cellStyle name="Head2" xfId="1075" xr:uid="{00000000-0005-0000-0000-000032140000}"/>
    <cellStyle name="Head3" xfId="1076" xr:uid="{00000000-0005-0000-0000-000033140000}"/>
    <cellStyle name="Head4" xfId="1077" xr:uid="{00000000-0005-0000-0000-000034140000}"/>
    <cellStyle name="Head5" xfId="1078" xr:uid="{00000000-0005-0000-0000-000035140000}"/>
    <cellStyle name="Head6" xfId="1079" xr:uid="{00000000-0005-0000-0000-000036140000}"/>
    <cellStyle name="Head7" xfId="1080" xr:uid="{00000000-0005-0000-0000-000037140000}"/>
    <cellStyle name="Head8" xfId="1081" xr:uid="{00000000-0005-0000-0000-000038140000}"/>
    <cellStyle name="Head9" xfId="1082" xr:uid="{00000000-0005-0000-0000-000039140000}"/>
    <cellStyle name="Header1" xfId="1083" xr:uid="{00000000-0005-0000-0000-00003A140000}"/>
    <cellStyle name="Header2" xfId="1084" xr:uid="{00000000-0005-0000-0000-00003B140000}"/>
    <cellStyle name="Header2 2" xfId="23029" xr:uid="{00000000-0005-0000-0000-00003C140000}"/>
    <cellStyle name="headers" xfId="41162" xr:uid="{00000000-0005-0000-0000-00003D140000}"/>
    <cellStyle name="heading" xfId="41163" xr:uid="{00000000-0005-0000-0000-00003E140000}"/>
    <cellStyle name="Heading 1" xfId="1085" builtinId="16" customBuiltin="1"/>
    <cellStyle name="Heading 1 2" xfId="1086" xr:uid="{00000000-0005-0000-0000-000040140000}"/>
    <cellStyle name="Heading 1 3" xfId="1087" xr:uid="{00000000-0005-0000-0000-000041140000}"/>
    <cellStyle name="Heading 1 3 2" xfId="1088" xr:uid="{00000000-0005-0000-0000-000042140000}"/>
    <cellStyle name="Heading 1 3 3" xfId="1089" xr:uid="{00000000-0005-0000-0000-000043140000}"/>
    <cellStyle name="Heading 1 4" xfId="1090" xr:uid="{00000000-0005-0000-0000-000044140000}"/>
    <cellStyle name="Heading 1 5" xfId="1091" xr:uid="{00000000-0005-0000-0000-000045140000}"/>
    <cellStyle name="Heading 1 5 2" xfId="1092" xr:uid="{00000000-0005-0000-0000-000046140000}"/>
    <cellStyle name="Heading 1 5 2 2" xfId="4417" xr:uid="{00000000-0005-0000-0000-000047140000}"/>
    <cellStyle name="Heading 1 5 3" xfId="1093" xr:uid="{00000000-0005-0000-0000-000048140000}"/>
    <cellStyle name="Heading 1 5 4" xfId="1094" xr:uid="{00000000-0005-0000-0000-000049140000}"/>
    <cellStyle name="Heading 1 5 4 2" xfId="4418" xr:uid="{00000000-0005-0000-0000-00004A140000}"/>
    <cellStyle name="Heading 1 6" xfId="1095" xr:uid="{00000000-0005-0000-0000-00004B140000}"/>
    <cellStyle name="Heading 1 7" xfId="1096" xr:uid="{00000000-0005-0000-0000-00004C140000}"/>
    <cellStyle name="Heading 1 8" xfId="2949" xr:uid="{00000000-0005-0000-0000-00004D140000}"/>
    <cellStyle name="Heading 1 9" xfId="4419" xr:uid="{00000000-0005-0000-0000-00004E140000}"/>
    <cellStyle name="Heading 2" xfId="1097" builtinId="17" customBuiltin="1"/>
    <cellStyle name="Heading 2 2" xfId="1098" xr:uid="{00000000-0005-0000-0000-000050140000}"/>
    <cellStyle name="Heading 2 3" xfId="1099" xr:uid="{00000000-0005-0000-0000-000051140000}"/>
    <cellStyle name="Heading 2 3 2" xfId="1100" xr:uid="{00000000-0005-0000-0000-000052140000}"/>
    <cellStyle name="Heading 2 3 3" xfId="1101" xr:uid="{00000000-0005-0000-0000-000053140000}"/>
    <cellStyle name="Heading 2 4" xfId="1102" xr:uid="{00000000-0005-0000-0000-000054140000}"/>
    <cellStyle name="Heading 2 5" xfId="1103" xr:uid="{00000000-0005-0000-0000-000055140000}"/>
    <cellStyle name="Heading 2 5 2" xfId="1104" xr:uid="{00000000-0005-0000-0000-000056140000}"/>
    <cellStyle name="Heading 2 5 2 2" xfId="4420" xr:uid="{00000000-0005-0000-0000-000057140000}"/>
    <cellStyle name="Heading 2 5 3" xfId="1105" xr:uid="{00000000-0005-0000-0000-000058140000}"/>
    <cellStyle name="Heading 2 5 4" xfId="1106" xr:uid="{00000000-0005-0000-0000-000059140000}"/>
    <cellStyle name="Heading 2 5 4 2" xfId="4421" xr:uid="{00000000-0005-0000-0000-00005A140000}"/>
    <cellStyle name="Heading 2 6" xfId="1107" xr:uid="{00000000-0005-0000-0000-00005B140000}"/>
    <cellStyle name="Heading 2 7" xfId="1108" xr:uid="{00000000-0005-0000-0000-00005C140000}"/>
    <cellStyle name="Heading 2 8" xfId="2950" xr:uid="{00000000-0005-0000-0000-00005D140000}"/>
    <cellStyle name="Heading 2 9" xfId="4422" xr:uid="{00000000-0005-0000-0000-00005E140000}"/>
    <cellStyle name="Heading 3" xfId="1109" builtinId="18" customBuiltin="1"/>
    <cellStyle name="Heading 3 2" xfId="1110" xr:uid="{00000000-0005-0000-0000-000060140000}"/>
    <cellStyle name="Heading 3 3" xfId="1111" xr:uid="{00000000-0005-0000-0000-000061140000}"/>
    <cellStyle name="Heading 3 3 2" xfId="1112" xr:uid="{00000000-0005-0000-0000-000062140000}"/>
    <cellStyle name="Heading 3 3 3" xfId="1113" xr:uid="{00000000-0005-0000-0000-000063140000}"/>
    <cellStyle name="Heading 3 3 3 2" xfId="13922" xr:uid="{00000000-0005-0000-0000-000064140000}"/>
    <cellStyle name="Heading 3 4" xfId="1114" xr:uid="{00000000-0005-0000-0000-000065140000}"/>
    <cellStyle name="Heading 3 5" xfId="1115" xr:uid="{00000000-0005-0000-0000-000066140000}"/>
    <cellStyle name="Heading 3 5 2" xfId="1116" xr:uid="{00000000-0005-0000-0000-000067140000}"/>
    <cellStyle name="Heading 3 5 2 2" xfId="4423" xr:uid="{00000000-0005-0000-0000-000068140000}"/>
    <cellStyle name="Heading 3 5 2 3" xfId="13923" xr:uid="{00000000-0005-0000-0000-000069140000}"/>
    <cellStyle name="Heading 3 5 3" xfId="1117" xr:uid="{00000000-0005-0000-0000-00006A140000}"/>
    <cellStyle name="Heading 3 5 4" xfId="1118" xr:uid="{00000000-0005-0000-0000-00006B140000}"/>
    <cellStyle name="Heading 3 5 4 2" xfId="4424" xr:uid="{00000000-0005-0000-0000-00006C140000}"/>
    <cellStyle name="Heading 3 5 4 3" xfId="13924" xr:uid="{00000000-0005-0000-0000-00006D140000}"/>
    <cellStyle name="Heading 3 6" xfId="1119" xr:uid="{00000000-0005-0000-0000-00006E140000}"/>
    <cellStyle name="Heading 3 7" xfId="1120" xr:uid="{00000000-0005-0000-0000-00006F140000}"/>
    <cellStyle name="Heading 3 8" xfId="2951" xr:uid="{00000000-0005-0000-0000-000070140000}"/>
    <cellStyle name="Heading 3 9" xfId="4425" xr:uid="{00000000-0005-0000-0000-000071140000}"/>
    <cellStyle name="Heading 4" xfId="1121" builtinId="19" customBuiltin="1"/>
    <cellStyle name="Heading 4 2" xfId="1122" xr:uid="{00000000-0005-0000-0000-000073140000}"/>
    <cellStyle name="Heading 4 3" xfId="1123" xr:uid="{00000000-0005-0000-0000-000074140000}"/>
    <cellStyle name="Heading 4 3 2" xfId="1124" xr:uid="{00000000-0005-0000-0000-000075140000}"/>
    <cellStyle name="Heading 4 3 3" xfId="1125" xr:uid="{00000000-0005-0000-0000-000076140000}"/>
    <cellStyle name="Heading 4 4" xfId="1126" xr:uid="{00000000-0005-0000-0000-000077140000}"/>
    <cellStyle name="Heading 4 5" xfId="1127" xr:uid="{00000000-0005-0000-0000-000078140000}"/>
    <cellStyle name="Heading 4 5 2" xfId="1128" xr:uid="{00000000-0005-0000-0000-000079140000}"/>
    <cellStyle name="Heading 4 5 2 2" xfId="4426" xr:uid="{00000000-0005-0000-0000-00007A140000}"/>
    <cellStyle name="Heading 4 5 3" xfId="1129" xr:uid="{00000000-0005-0000-0000-00007B140000}"/>
    <cellStyle name="Heading 4 5 4" xfId="1130" xr:uid="{00000000-0005-0000-0000-00007C140000}"/>
    <cellStyle name="Heading 4 5 4 2" xfId="4427" xr:uid="{00000000-0005-0000-0000-00007D140000}"/>
    <cellStyle name="Heading 4 6" xfId="1131" xr:uid="{00000000-0005-0000-0000-00007E140000}"/>
    <cellStyle name="Heading 4 7" xfId="1132" xr:uid="{00000000-0005-0000-0000-00007F140000}"/>
    <cellStyle name="Heading 4 8" xfId="2952" xr:uid="{00000000-0005-0000-0000-000080140000}"/>
    <cellStyle name="Heading 4 9" xfId="4428" xr:uid="{00000000-0005-0000-0000-000081140000}"/>
    <cellStyle name="Heading1" xfId="41164" xr:uid="{00000000-0005-0000-0000-000082140000}"/>
    <cellStyle name="Heading2" xfId="41165" xr:uid="{00000000-0005-0000-0000-000083140000}"/>
    <cellStyle name="Heading3" xfId="41166" xr:uid="{00000000-0005-0000-0000-000084140000}"/>
    <cellStyle name="Heading4" xfId="41167" xr:uid="{00000000-0005-0000-0000-000085140000}"/>
    <cellStyle name="Heading5" xfId="41168" xr:uid="{00000000-0005-0000-0000-000086140000}"/>
    <cellStyle name="Headline Black" xfId="41169" xr:uid="{00000000-0005-0000-0000-000087140000}"/>
    <cellStyle name="Headline Blue" xfId="41170" xr:uid="{00000000-0005-0000-0000-000088140000}"/>
    <cellStyle name="HeadShade" xfId="1133" xr:uid="{00000000-0005-0000-0000-000089140000}"/>
    <cellStyle name="HeadShade 10" xfId="4429" xr:uid="{00000000-0005-0000-0000-00008A140000}"/>
    <cellStyle name="HeadShade 10 2" xfId="4430" xr:uid="{00000000-0005-0000-0000-00008B140000}"/>
    <cellStyle name="HeadShade 2" xfId="1134" xr:uid="{00000000-0005-0000-0000-00008C140000}"/>
    <cellStyle name="HeadShade 2 2" xfId="1135" xr:uid="{00000000-0005-0000-0000-00008D140000}"/>
    <cellStyle name="HeadShade 2 2 2" xfId="1136" xr:uid="{00000000-0005-0000-0000-00008E140000}"/>
    <cellStyle name="HeadShade 2 2 2 2" xfId="2588" xr:uid="{00000000-0005-0000-0000-00008F140000}"/>
    <cellStyle name="HeadShade 2 2 2 2 2" xfId="14067" xr:uid="{00000000-0005-0000-0000-000090140000}"/>
    <cellStyle name="HeadShade 2 2 2 3" xfId="4431" xr:uid="{00000000-0005-0000-0000-000091140000}"/>
    <cellStyle name="HeadShade 2 2 3" xfId="2587" xr:uid="{00000000-0005-0000-0000-000092140000}"/>
    <cellStyle name="HeadShade 2 2 3 2" xfId="14066" xr:uid="{00000000-0005-0000-0000-000093140000}"/>
    <cellStyle name="HeadShade 2 2 4" xfId="4432" xr:uid="{00000000-0005-0000-0000-000094140000}"/>
    <cellStyle name="HeadShade 2 3" xfId="2586" xr:uid="{00000000-0005-0000-0000-000095140000}"/>
    <cellStyle name="HeadShade 2 3 2" xfId="14065" xr:uid="{00000000-0005-0000-0000-000096140000}"/>
    <cellStyle name="HeadShade 2 4" xfId="4433" xr:uid="{00000000-0005-0000-0000-000097140000}"/>
    <cellStyle name="HeadShade 3" xfId="1137" xr:uid="{00000000-0005-0000-0000-000098140000}"/>
    <cellStyle name="HeadShade 3 2" xfId="1138" xr:uid="{00000000-0005-0000-0000-000099140000}"/>
    <cellStyle name="HeadShade 3 2 2" xfId="1139" xr:uid="{00000000-0005-0000-0000-00009A140000}"/>
    <cellStyle name="HeadShade 3 2 2 2" xfId="2591" xr:uid="{00000000-0005-0000-0000-00009B140000}"/>
    <cellStyle name="HeadShade 3 2 2 2 2" xfId="14070" xr:uid="{00000000-0005-0000-0000-00009C140000}"/>
    <cellStyle name="HeadShade 3 2 2 3" xfId="4434" xr:uid="{00000000-0005-0000-0000-00009D140000}"/>
    <cellStyle name="HeadShade 3 2 3" xfId="2590" xr:uid="{00000000-0005-0000-0000-00009E140000}"/>
    <cellStyle name="HeadShade 3 2 3 2" xfId="14069" xr:uid="{00000000-0005-0000-0000-00009F140000}"/>
    <cellStyle name="HeadShade 3 2 4" xfId="4435" xr:uid="{00000000-0005-0000-0000-0000A0140000}"/>
    <cellStyle name="HeadShade 3 3" xfId="1140" xr:uid="{00000000-0005-0000-0000-0000A1140000}"/>
    <cellStyle name="HeadShade 3 3 2" xfId="2592" xr:uid="{00000000-0005-0000-0000-0000A2140000}"/>
    <cellStyle name="HeadShade 3 3 2 2" xfId="14071" xr:uid="{00000000-0005-0000-0000-0000A3140000}"/>
    <cellStyle name="HeadShade 3 3 3" xfId="4436" xr:uid="{00000000-0005-0000-0000-0000A4140000}"/>
    <cellStyle name="HeadShade 3 4" xfId="2589" xr:uid="{00000000-0005-0000-0000-0000A5140000}"/>
    <cellStyle name="HeadShade 3 4 2" xfId="14068" xr:uid="{00000000-0005-0000-0000-0000A6140000}"/>
    <cellStyle name="HeadShade 3 5" xfId="4437" xr:uid="{00000000-0005-0000-0000-0000A7140000}"/>
    <cellStyle name="HeadShade 4" xfId="1141" xr:uid="{00000000-0005-0000-0000-0000A8140000}"/>
    <cellStyle name="HeadShade 4 2" xfId="1142" xr:uid="{00000000-0005-0000-0000-0000A9140000}"/>
    <cellStyle name="HeadShade 4 2 2" xfId="2594" xr:uid="{00000000-0005-0000-0000-0000AA140000}"/>
    <cellStyle name="HeadShade 4 2 2 2" xfId="14073" xr:uid="{00000000-0005-0000-0000-0000AB140000}"/>
    <cellStyle name="HeadShade 4 2 3" xfId="4438" xr:uid="{00000000-0005-0000-0000-0000AC140000}"/>
    <cellStyle name="HeadShade 4 3" xfId="1143" xr:uid="{00000000-0005-0000-0000-0000AD140000}"/>
    <cellStyle name="HeadShade 4 3 2" xfId="2595" xr:uid="{00000000-0005-0000-0000-0000AE140000}"/>
    <cellStyle name="HeadShade 4 3 2 2" xfId="14074" xr:uid="{00000000-0005-0000-0000-0000AF140000}"/>
    <cellStyle name="HeadShade 4 3 3" xfId="4439" xr:uid="{00000000-0005-0000-0000-0000B0140000}"/>
    <cellStyle name="HeadShade 4 4" xfId="1144" xr:uid="{00000000-0005-0000-0000-0000B1140000}"/>
    <cellStyle name="HeadShade 4 4 2" xfId="2596" xr:uid="{00000000-0005-0000-0000-0000B2140000}"/>
    <cellStyle name="HeadShade 4 4 2 2" xfId="14075" xr:uid="{00000000-0005-0000-0000-0000B3140000}"/>
    <cellStyle name="HeadShade 4 4 3" xfId="13925" xr:uid="{00000000-0005-0000-0000-0000B4140000}"/>
    <cellStyle name="HeadShade 4 5" xfId="2593" xr:uid="{00000000-0005-0000-0000-0000B5140000}"/>
    <cellStyle name="HeadShade 4 5 2" xfId="14072" xr:uid="{00000000-0005-0000-0000-0000B6140000}"/>
    <cellStyle name="HeadShade 4 6" xfId="4440" xr:uid="{00000000-0005-0000-0000-0000B7140000}"/>
    <cellStyle name="HeadShade 5" xfId="1145" xr:uid="{00000000-0005-0000-0000-0000B8140000}"/>
    <cellStyle name="HeadShade 5 2" xfId="1146" xr:uid="{00000000-0005-0000-0000-0000B9140000}"/>
    <cellStyle name="HeadShade 5 2 2" xfId="2598" xr:uid="{00000000-0005-0000-0000-0000BA140000}"/>
    <cellStyle name="HeadShade 5 2 2 2" xfId="14077" xr:uid="{00000000-0005-0000-0000-0000BB140000}"/>
    <cellStyle name="HeadShade 5 2 3" xfId="4441" xr:uid="{00000000-0005-0000-0000-0000BC140000}"/>
    <cellStyle name="HeadShade 5 3" xfId="1147" xr:uid="{00000000-0005-0000-0000-0000BD140000}"/>
    <cellStyle name="HeadShade 5 3 2" xfId="2599" xr:uid="{00000000-0005-0000-0000-0000BE140000}"/>
    <cellStyle name="HeadShade 5 3 2 2" xfId="14078" xr:uid="{00000000-0005-0000-0000-0000BF140000}"/>
    <cellStyle name="HeadShade 5 3 3" xfId="4442" xr:uid="{00000000-0005-0000-0000-0000C0140000}"/>
    <cellStyle name="HeadShade 5 4" xfId="2597" xr:uid="{00000000-0005-0000-0000-0000C1140000}"/>
    <cellStyle name="HeadShade 5 4 2" xfId="14076" xr:uid="{00000000-0005-0000-0000-0000C2140000}"/>
    <cellStyle name="HeadShade 5 5" xfId="4443" xr:uid="{00000000-0005-0000-0000-0000C3140000}"/>
    <cellStyle name="HeadShade 6" xfId="1148" xr:uid="{00000000-0005-0000-0000-0000C4140000}"/>
    <cellStyle name="HeadShade 6 2" xfId="1149" xr:uid="{00000000-0005-0000-0000-0000C5140000}"/>
    <cellStyle name="HeadShade 6 2 2" xfId="2601" xr:uid="{00000000-0005-0000-0000-0000C6140000}"/>
    <cellStyle name="HeadShade 6 2 2 2" xfId="14080" xr:uid="{00000000-0005-0000-0000-0000C7140000}"/>
    <cellStyle name="HeadShade 6 2 3" xfId="4444" xr:uid="{00000000-0005-0000-0000-0000C8140000}"/>
    <cellStyle name="HeadShade 6 3" xfId="2600" xr:uid="{00000000-0005-0000-0000-0000C9140000}"/>
    <cellStyle name="HeadShade 6 3 2" xfId="14079" xr:uid="{00000000-0005-0000-0000-0000CA140000}"/>
    <cellStyle name="HeadShade 6 4" xfId="4445" xr:uid="{00000000-0005-0000-0000-0000CB140000}"/>
    <cellStyle name="HeadShade 7" xfId="1150" xr:uid="{00000000-0005-0000-0000-0000CC140000}"/>
    <cellStyle name="HeadShade 7 2" xfId="2602" xr:uid="{00000000-0005-0000-0000-0000CD140000}"/>
    <cellStyle name="HeadShade 7 2 2" xfId="14081" xr:uid="{00000000-0005-0000-0000-0000CE140000}"/>
    <cellStyle name="HeadShade 7 3" xfId="4446" xr:uid="{00000000-0005-0000-0000-0000CF140000}"/>
    <cellStyle name="HeadShade 8" xfId="1151" xr:uid="{00000000-0005-0000-0000-0000D0140000}"/>
    <cellStyle name="HeadShade 8 2" xfId="1152" xr:uid="{00000000-0005-0000-0000-0000D1140000}"/>
    <cellStyle name="HeadShade 8 2 2" xfId="2604" xr:uid="{00000000-0005-0000-0000-0000D2140000}"/>
    <cellStyle name="HeadShade 8 2 2 2" xfId="14083" xr:uid="{00000000-0005-0000-0000-0000D3140000}"/>
    <cellStyle name="HeadShade 8 2 3" xfId="4447" xr:uid="{00000000-0005-0000-0000-0000D4140000}"/>
    <cellStyle name="HeadShade 8 3" xfId="2603" xr:uid="{00000000-0005-0000-0000-0000D5140000}"/>
    <cellStyle name="HeadShade 8 3 2" xfId="14082" xr:uid="{00000000-0005-0000-0000-0000D6140000}"/>
    <cellStyle name="HeadShade 8 4" xfId="4448" xr:uid="{00000000-0005-0000-0000-0000D7140000}"/>
    <cellStyle name="HeadShade 9" xfId="4449" xr:uid="{00000000-0005-0000-0000-0000D8140000}"/>
    <cellStyle name="HeadShade 9 2" xfId="4450" xr:uid="{00000000-0005-0000-0000-0000D9140000}"/>
    <cellStyle name="HeadShade 9 2 2" xfId="4451" xr:uid="{00000000-0005-0000-0000-0000DA140000}"/>
    <cellStyle name="HeadShade 9 3" xfId="4452" xr:uid="{00000000-0005-0000-0000-0000DB140000}"/>
    <cellStyle name="hh" xfId="41171" xr:uid="{00000000-0005-0000-0000-0000DC140000}"/>
    <cellStyle name="hj" xfId="41172" xr:uid="{00000000-0005-0000-0000-0000DD140000}"/>
    <cellStyle name="ht" xfId="41173" xr:uid="{00000000-0005-0000-0000-0000DE140000}"/>
    <cellStyle name="Hyperlink" xfId="42847" builtinId="8"/>
    <cellStyle name="Hyperlink 2" xfId="1153" xr:uid="{00000000-0005-0000-0000-0000E0140000}"/>
    <cellStyle name="Hyperlink 2 2" xfId="4453" xr:uid="{00000000-0005-0000-0000-0000E1140000}"/>
    <cellStyle name="Hyperlink 3" xfId="1154" xr:uid="{00000000-0005-0000-0000-0000E2140000}"/>
    <cellStyle name="I" xfId="1155" xr:uid="{00000000-0005-0000-0000-0000E3140000}"/>
    <cellStyle name="i_1" xfId="41174" xr:uid="{00000000-0005-0000-0000-0000E4140000}"/>
    <cellStyle name="i_1_Philadelphia Residential Valuation_Arden" xfId="41175" xr:uid="{00000000-0005-0000-0000-0000E5140000}"/>
    <cellStyle name="i_1_Philadelphia Residential Valuation_Arden_10 Year Model 2010 03 01 Exec Summ_GL2" xfId="41176" xr:uid="{00000000-0005-0000-0000-0000E6140000}"/>
    <cellStyle name="i_1_Philadelphia Residential Valuation_Arden_1207_updated" xfId="41177" xr:uid="{00000000-0005-0000-0000-0000E7140000}"/>
    <cellStyle name="i_1_Philadelphia Residential Valuation_Arden_1207_updated_10 Year Model 2010 03 01 Exec Summ_GL2" xfId="41178" xr:uid="{00000000-0005-0000-0000-0000E8140000}"/>
    <cellStyle name="i_Philadelphia Residential Valuation_Arden" xfId="41179" xr:uid="{00000000-0005-0000-0000-0000E9140000}"/>
    <cellStyle name="i_Philadelphia Residential Valuation_Arden_10 Year Model 2010 03 01 Exec Summ_GL2" xfId="41180" xr:uid="{00000000-0005-0000-0000-0000EA140000}"/>
    <cellStyle name="i_Philadelphia Residential Valuation_Arden_1207_updated" xfId="41181" xr:uid="{00000000-0005-0000-0000-0000EB140000}"/>
    <cellStyle name="i_Philadelphia Residential Valuation_Arden_1207_updated_10 Year Model 2010 03 01 Exec Summ_GL2" xfId="41182" xr:uid="{00000000-0005-0000-0000-0000EC140000}"/>
    <cellStyle name="i0" xfId="41183" xr:uid="{00000000-0005-0000-0000-0000ED140000}"/>
    <cellStyle name="i1" xfId="41184" xr:uid="{00000000-0005-0000-0000-0000EE140000}"/>
    <cellStyle name="i2" xfId="41185" xr:uid="{00000000-0005-0000-0000-0000EF140000}"/>
    <cellStyle name="i3" xfId="41186" xr:uid="{00000000-0005-0000-0000-0000F0140000}"/>
    <cellStyle name="i4" xfId="41187" xr:uid="{00000000-0005-0000-0000-0000F1140000}"/>
    <cellStyle name="i5" xfId="41188" xr:uid="{00000000-0005-0000-0000-0000F2140000}"/>
    <cellStyle name="Input" xfId="1156" builtinId="20" customBuiltin="1"/>
    <cellStyle name="Input [yellow]" xfId="1157" xr:uid="{00000000-0005-0000-0000-0000F4140000}"/>
    <cellStyle name="Input [yellow] 2" xfId="23031" xr:uid="{00000000-0005-0000-0000-0000F5140000}"/>
    <cellStyle name="Input 10" xfId="1158" xr:uid="{00000000-0005-0000-0000-0000F6140000}"/>
    <cellStyle name="Input 10 2" xfId="13927" xr:uid="{00000000-0005-0000-0000-0000F7140000}"/>
    <cellStyle name="Input 10 3" xfId="23032" xr:uid="{00000000-0005-0000-0000-0000F8140000}"/>
    <cellStyle name="Input 11" xfId="1159" xr:uid="{00000000-0005-0000-0000-0000F9140000}"/>
    <cellStyle name="Input 11 2" xfId="13928" xr:uid="{00000000-0005-0000-0000-0000FA140000}"/>
    <cellStyle name="Input 11 3" xfId="23033" xr:uid="{00000000-0005-0000-0000-0000FB140000}"/>
    <cellStyle name="Input 12" xfId="1160" xr:uid="{00000000-0005-0000-0000-0000FC140000}"/>
    <cellStyle name="Input 12 2" xfId="13929" xr:uid="{00000000-0005-0000-0000-0000FD140000}"/>
    <cellStyle name="Input 12 3" xfId="23034" xr:uid="{00000000-0005-0000-0000-0000FE140000}"/>
    <cellStyle name="Input 13" xfId="1161" xr:uid="{00000000-0005-0000-0000-0000FF140000}"/>
    <cellStyle name="Input 13 2" xfId="13930" xr:uid="{00000000-0005-0000-0000-000000150000}"/>
    <cellStyle name="Input 13 3" xfId="23035" xr:uid="{00000000-0005-0000-0000-000001150000}"/>
    <cellStyle name="Input 14" xfId="2956" xr:uid="{00000000-0005-0000-0000-000002150000}"/>
    <cellStyle name="Input 15" xfId="3014" xr:uid="{00000000-0005-0000-0000-000003150000}"/>
    <cellStyle name="Input 16" xfId="3045" xr:uid="{00000000-0005-0000-0000-000004150000}"/>
    <cellStyle name="Input 17" xfId="3046" xr:uid="{00000000-0005-0000-0000-000005150000}"/>
    <cellStyle name="Input 18" xfId="3047" xr:uid="{00000000-0005-0000-0000-000006150000}"/>
    <cellStyle name="Input 19" xfId="4454" xr:uid="{00000000-0005-0000-0000-000007150000}"/>
    <cellStyle name="Input 19 2" xfId="14759" xr:uid="{00000000-0005-0000-0000-000008150000}"/>
    <cellStyle name="Input 19 3" xfId="23793" xr:uid="{00000000-0005-0000-0000-000009150000}"/>
    <cellStyle name="Input 2" xfId="1162" xr:uid="{00000000-0005-0000-0000-00000A150000}"/>
    <cellStyle name="Input 2 2" xfId="13931" xr:uid="{00000000-0005-0000-0000-00000B150000}"/>
    <cellStyle name="Input 2 3" xfId="23036" xr:uid="{00000000-0005-0000-0000-00000C150000}"/>
    <cellStyle name="Input 20" xfId="4455" xr:uid="{00000000-0005-0000-0000-00000D150000}"/>
    <cellStyle name="Input 20 2" xfId="14760" xr:uid="{00000000-0005-0000-0000-00000E150000}"/>
    <cellStyle name="Input 20 3" xfId="23794" xr:uid="{00000000-0005-0000-0000-00000F150000}"/>
    <cellStyle name="Input 21" xfId="4456" xr:uid="{00000000-0005-0000-0000-000010150000}"/>
    <cellStyle name="Input 21 2" xfId="14761" xr:uid="{00000000-0005-0000-0000-000011150000}"/>
    <cellStyle name="Input 21 3" xfId="23795" xr:uid="{00000000-0005-0000-0000-000012150000}"/>
    <cellStyle name="Input 22" xfId="4457" xr:uid="{00000000-0005-0000-0000-000013150000}"/>
    <cellStyle name="Input 22 2" xfId="14762" xr:uid="{00000000-0005-0000-0000-000014150000}"/>
    <cellStyle name="Input 22 3" xfId="23796" xr:uid="{00000000-0005-0000-0000-000015150000}"/>
    <cellStyle name="Input 23" xfId="4458" xr:uid="{00000000-0005-0000-0000-000016150000}"/>
    <cellStyle name="Input 23 2" xfId="14763" xr:uid="{00000000-0005-0000-0000-000017150000}"/>
    <cellStyle name="Input 23 3" xfId="23797" xr:uid="{00000000-0005-0000-0000-000018150000}"/>
    <cellStyle name="Input 24" xfId="4459" xr:uid="{00000000-0005-0000-0000-000019150000}"/>
    <cellStyle name="Input 24 2" xfId="14764" xr:uid="{00000000-0005-0000-0000-00001A150000}"/>
    <cellStyle name="Input 24 3" xfId="23798" xr:uid="{00000000-0005-0000-0000-00001B150000}"/>
    <cellStyle name="Input 25" xfId="4460" xr:uid="{00000000-0005-0000-0000-00001C150000}"/>
    <cellStyle name="Input 25 2" xfId="14765" xr:uid="{00000000-0005-0000-0000-00001D150000}"/>
    <cellStyle name="Input 25 3" xfId="23799" xr:uid="{00000000-0005-0000-0000-00001E150000}"/>
    <cellStyle name="Input 26" xfId="4461" xr:uid="{00000000-0005-0000-0000-00001F150000}"/>
    <cellStyle name="Input 26 2" xfId="14766" xr:uid="{00000000-0005-0000-0000-000020150000}"/>
    <cellStyle name="Input 26 3" xfId="23800" xr:uid="{00000000-0005-0000-0000-000021150000}"/>
    <cellStyle name="Input 27" xfId="4462" xr:uid="{00000000-0005-0000-0000-000022150000}"/>
    <cellStyle name="Input 27 2" xfId="14767" xr:uid="{00000000-0005-0000-0000-000023150000}"/>
    <cellStyle name="Input 27 3" xfId="23801" xr:uid="{00000000-0005-0000-0000-000024150000}"/>
    <cellStyle name="Input 28" xfId="4463" xr:uid="{00000000-0005-0000-0000-000025150000}"/>
    <cellStyle name="Input 28 2" xfId="14768" xr:uid="{00000000-0005-0000-0000-000026150000}"/>
    <cellStyle name="Input 28 3" xfId="23802" xr:uid="{00000000-0005-0000-0000-000027150000}"/>
    <cellStyle name="Input 29" xfId="4464" xr:uid="{00000000-0005-0000-0000-000028150000}"/>
    <cellStyle name="Input 29 2" xfId="14769" xr:uid="{00000000-0005-0000-0000-000029150000}"/>
    <cellStyle name="Input 29 3" xfId="23803" xr:uid="{00000000-0005-0000-0000-00002A150000}"/>
    <cellStyle name="Input 3" xfId="1163" xr:uid="{00000000-0005-0000-0000-00002B150000}"/>
    <cellStyle name="Input 3 2" xfId="1164" xr:uid="{00000000-0005-0000-0000-00002C150000}"/>
    <cellStyle name="Input 3 2 2" xfId="4465" xr:uid="{00000000-0005-0000-0000-00002D150000}"/>
    <cellStyle name="Input 3 2 2 2" xfId="14770" xr:uid="{00000000-0005-0000-0000-00002E150000}"/>
    <cellStyle name="Input 3 2 2 3" xfId="23804" xr:uid="{00000000-0005-0000-0000-00002F150000}"/>
    <cellStyle name="Input 3 2 3" xfId="13933" xr:uid="{00000000-0005-0000-0000-000030150000}"/>
    <cellStyle name="Input 3 2 4" xfId="23038" xr:uid="{00000000-0005-0000-0000-000031150000}"/>
    <cellStyle name="Input 3 3" xfId="1165" xr:uid="{00000000-0005-0000-0000-000032150000}"/>
    <cellStyle name="Input 3 3 2" xfId="13934" xr:uid="{00000000-0005-0000-0000-000033150000}"/>
    <cellStyle name="Input 3 3 3" xfId="23039" xr:uid="{00000000-0005-0000-0000-000034150000}"/>
    <cellStyle name="Input 3 4" xfId="13932" xr:uid="{00000000-0005-0000-0000-000035150000}"/>
    <cellStyle name="Input 3 5" xfId="23037" xr:uid="{00000000-0005-0000-0000-000036150000}"/>
    <cellStyle name="Input 3_Links" xfId="1166" xr:uid="{00000000-0005-0000-0000-000037150000}"/>
    <cellStyle name="Input 30" xfId="4466" xr:uid="{00000000-0005-0000-0000-000038150000}"/>
    <cellStyle name="Input 30 2" xfId="14771" xr:uid="{00000000-0005-0000-0000-000039150000}"/>
    <cellStyle name="Input 30 3" xfId="23805" xr:uid="{00000000-0005-0000-0000-00003A150000}"/>
    <cellStyle name="Input 31" xfId="4467" xr:uid="{00000000-0005-0000-0000-00003B150000}"/>
    <cellStyle name="Input 31 2" xfId="14772" xr:uid="{00000000-0005-0000-0000-00003C150000}"/>
    <cellStyle name="Input 31 3" xfId="23806" xr:uid="{00000000-0005-0000-0000-00003D150000}"/>
    <cellStyle name="Input 32" xfId="4468" xr:uid="{00000000-0005-0000-0000-00003E150000}"/>
    <cellStyle name="Input 32 2" xfId="14773" xr:uid="{00000000-0005-0000-0000-00003F150000}"/>
    <cellStyle name="Input 32 3" xfId="23807" xr:uid="{00000000-0005-0000-0000-000040150000}"/>
    <cellStyle name="Input 33" xfId="4469" xr:uid="{00000000-0005-0000-0000-000041150000}"/>
    <cellStyle name="Input 33 2" xfId="14774" xr:uid="{00000000-0005-0000-0000-000042150000}"/>
    <cellStyle name="Input 33 3" xfId="23808" xr:uid="{00000000-0005-0000-0000-000043150000}"/>
    <cellStyle name="Input 34" xfId="4470" xr:uid="{00000000-0005-0000-0000-000044150000}"/>
    <cellStyle name="Input 34 2" xfId="14775" xr:uid="{00000000-0005-0000-0000-000045150000}"/>
    <cellStyle name="Input 34 3" xfId="23809" xr:uid="{00000000-0005-0000-0000-000046150000}"/>
    <cellStyle name="Input 35" xfId="4471" xr:uid="{00000000-0005-0000-0000-000047150000}"/>
    <cellStyle name="Input 35 2" xfId="14776" xr:uid="{00000000-0005-0000-0000-000048150000}"/>
    <cellStyle name="Input 35 3" xfId="23810" xr:uid="{00000000-0005-0000-0000-000049150000}"/>
    <cellStyle name="Input 36" xfId="4472" xr:uid="{00000000-0005-0000-0000-00004A150000}"/>
    <cellStyle name="Input 36 2" xfId="14777" xr:uid="{00000000-0005-0000-0000-00004B150000}"/>
    <cellStyle name="Input 36 3" xfId="23811" xr:uid="{00000000-0005-0000-0000-00004C150000}"/>
    <cellStyle name="Input 37" xfId="4473" xr:uid="{00000000-0005-0000-0000-00004D150000}"/>
    <cellStyle name="Input 37 2" xfId="14778" xr:uid="{00000000-0005-0000-0000-00004E150000}"/>
    <cellStyle name="Input 37 3" xfId="23812" xr:uid="{00000000-0005-0000-0000-00004F150000}"/>
    <cellStyle name="Input 38" xfId="4474" xr:uid="{00000000-0005-0000-0000-000050150000}"/>
    <cellStyle name="Input 38 2" xfId="14779" xr:uid="{00000000-0005-0000-0000-000051150000}"/>
    <cellStyle name="Input 38 3" xfId="23813" xr:uid="{00000000-0005-0000-0000-000052150000}"/>
    <cellStyle name="Input 39" xfId="4475" xr:uid="{00000000-0005-0000-0000-000053150000}"/>
    <cellStyle name="Input 39 2" xfId="14780" xr:uid="{00000000-0005-0000-0000-000054150000}"/>
    <cellStyle name="Input 39 3" xfId="23814" xr:uid="{00000000-0005-0000-0000-000055150000}"/>
    <cellStyle name="Input 4" xfId="1167" xr:uid="{00000000-0005-0000-0000-000056150000}"/>
    <cellStyle name="Input 4 2" xfId="13935" xr:uid="{00000000-0005-0000-0000-000057150000}"/>
    <cellStyle name="Input 4 3" xfId="23040" xr:uid="{00000000-0005-0000-0000-000058150000}"/>
    <cellStyle name="Input 40" xfId="4476" xr:uid="{00000000-0005-0000-0000-000059150000}"/>
    <cellStyle name="Input 40 2" xfId="14781" xr:uid="{00000000-0005-0000-0000-00005A150000}"/>
    <cellStyle name="Input 40 3" xfId="23815" xr:uid="{00000000-0005-0000-0000-00005B150000}"/>
    <cellStyle name="Input 41" xfId="4477" xr:uid="{00000000-0005-0000-0000-00005C150000}"/>
    <cellStyle name="Input 41 2" xfId="14782" xr:uid="{00000000-0005-0000-0000-00005D150000}"/>
    <cellStyle name="Input 41 3" xfId="23816" xr:uid="{00000000-0005-0000-0000-00005E150000}"/>
    <cellStyle name="Input 42" xfId="4478" xr:uid="{00000000-0005-0000-0000-00005F150000}"/>
    <cellStyle name="Input 42 2" xfId="14783" xr:uid="{00000000-0005-0000-0000-000060150000}"/>
    <cellStyle name="Input 42 3" xfId="23817" xr:uid="{00000000-0005-0000-0000-000061150000}"/>
    <cellStyle name="Input 43" xfId="4479" xr:uid="{00000000-0005-0000-0000-000062150000}"/>
    <cellStyle name="Input 43 2" xfId="14784" xr:uid="{00000000-0005-0000-0000-000063150000}"/>
    <cellStyle name="Input 43 3" xfId="23818" xr:uid="{00000000-0005-0000-0000-000064150000}"/>
    <cellStyle name="Input 44" xfId="4480" xr:uid="{00000000-0005-0000-0000-000065150000}"/>
    <cellStyle name="Input 44 2" xfId="14785" xr:uid="{00000000-0005-0000-0000-000066150000}"/>
    <cellStyle name="Input 44 3" xfId="23819" xr:uid="{00000000-0005-0000-0000-000067150000}"/>
    <cellStyle name="Input 45" xfId="4481" xr:uid="{00000000-0005-0000-0000-000068150000}"/>
    <cellStyle name="Input 45 2" xfId="14786" xr:uid="{00000000-0005-0000-0000-000069150000}"/>
    <cellStyle name="Input 45 3" xfId="23820" xr:uid="{00000000-0005-0000-0000-00006A150000}"/>
    <cellStyle name="Input 46" xfId="4482" xr:uid="{00000000-0005-0000-0000-00006B150000}"/>
    <cellStyle name="Input 46 2" xfId="14787" xr:uid="{00000000-0005-0000-0000-00006C150000}"/>
    <cellStyle name="Input 46 3" xfId="23821" xr:uid="{00000000-0005-0000-0000-00006D150000}"/>
    <cellStyle name="Input 47" xfId="4483" xr:uid="{00000000-0005-0000-0000-00006E150000}"/>
    <cellStyle name="Input 47 2" xfId="14788" xr:uid="{00000000-0005-0000-0000-00006F150000}"/>
    <cellStyle name="Input 47 3" xfId="23822" xr:uid="{00000000-0005-0000-0000-000070150000}"/>
    <cellStyle name="Input 48" xfId="4484" xr:uid="{00000000-0005-0000-0000-000071150000}"/>
    <cellStyle name="Input 48 2" xfId="14789" xr:uid="{00000000-0005-0000-0000-000072150000}"/>
    <cellStyle name="Input 48 3" xfId="23823" xr:uid="{00000000-0005-0000-0000-000073150000}"/>
    <cellStyle name="Input 49" xfId="4485" xr:uid="{00000000-0005-0000-0000-000074150000}"/>
    <cellStyle name="Input 49 2" xfId="14790" xr:uid="{00000000-0005-0000-0000-000075150000}"/>
    <cellStyle name="Input 49 3" xfId="23824" xr:uid="{00000000-0005-0000-0000-000076150000}"/>
    <cellStyle name="Input 5" xfId="1168" xr:uid="{00000000-0005-0000-0000-000077150000}"/>
    <cellStyle name="Input 5 2" xfId="1169" xr:uid="{00000000-0005-0000-0000-000078150000}"/>
    <cellStyle name="Input 5 2 2" xfId="4486" xr:uid="{00000000-0005-0000-0000-000079150000}"/>
    <cellStyle name="Input 5 2 2 2" xfId="14791" xr:uid="{00000000-0005-0000-0000-00007A150000}"/>
    <cellStyle name="Input 5 2 2 3" xfId="23825" xr:uid="{00000000-0005-0000-0000-00007B150000}"/>
    <cellStyle name="Input 5 2 3" xfId="13937" xr:uid="{00000000-0005-0000-0000-00007C150000}"/>
    <cellStyle name="Input 5 2 4" xfId="23042" xr:uid="{00000000-0005-0000-0000-00007D150000}"/>
    <cellStyle name="Input 5 3" xfId="1170" xr:uid="{00000000-0005-0000-0000-00007E150000}"/>
    <cellStyle name="Input 5 3 2" xfId="13938" xr:uid="{00000000-0005-0000-0000-00007F150000}"/>
    <cellStyle name="Input 5 3 3" xfId="23043" xr:uid="{00000000-0005-0000-0000-000080150000}"/>
    <cellStyle name="Input 5 4" xfId="1171" xr:uid="{00000000-0005-0000-0000-000081150000}"/>
    <cellStyle name="Input 5 4 2" xfId="4487" xr:uid="{00000000-0005-0000-0000-000082150000}"/>
    <cellStyle name="Input 5 4 2 2" xfId="14792" xr:uid="{00000000-0005-0000-0000-000083150000}"/>
    <cellStyle name="Input 5 4 2 3" xfId="23826" xr:uid="{00000000-0005-0000-0000-000084150000}"/>
    <cellStyle name="Input 5 4 3" xfId="13939" xr:uid="{00000000-0005-0000-0000-000085150000}"/>
    <cellStyle name="Input 5 4 4" xfId="23044" xr:uid="{00000000-0005-0000-0000-000086150000}"/>
    <cellStyle name="Input 5 5" xfId="13936" xr:uid="{00000000-0005-0000-0000-000087150000}"/>
    <cellStyle name="Input 5 6" xfId="23041" xr:uid="{00000000-0005-0000-0000-000088150000}"/>
    <cellStyle name="Input 50" xfId="4488" xr:uid="{00000000-0005-0000-0000-000089150000}"/>
    <cellStyle name="Input 50 2" xfId="14793" xr:uid="{00000000-0005-0000-0000-00008A150000}"/>
    <cellStyle name="Input 50 3" xfId="23827" xr:uid="{00000000-0005-0000-0000-00008B150000}"/>
    <cellStyle name="Input 51" xfId="4489" xr:uid="{00000000-0005-0000-0000-00008C150000}"/>
    <cellStyle name="Input 51 2" xfId="14794" xr:uid="{00000000-0005-0000-0000-00008D150000}"/>
    <cellStyle name="Input 51 3" xfId="23828" xr:uid="{00000000-0005-0000-0000-00008E150000}"/>
    <cellStyle name="Input 52" xfId="4490" xr:uid="{00000000-0005-0000-0000-00008F150000}"/>
    <cellStyle name="Input 52 2" xfId="14795" xr:uid="{00000000-0005-0000-0000-000090150000}"/>
    <cellStyle name="Input 52 3" xfId="23829" xr:uid="{00000000-0005-0000-0000-000091150000}"/>
    <cellStyle name="Input 53" xfId="4491" xr:uid="{00000000-0005-0000-0000-000092150000}"/>
    <cellStyle name="Input 53 2" xfId="14796" xr:uid="{00000000-0005-0000-0000-000093150000}"/>
    <cellStyle name="Input 53 3" xfId="23830" xr:uid="{00000000-0005-0000-0000-000094150000}"/>
    <cellStyle name="Input 54" xfId="4492" xr:uid="{00000000-0005-0000-0000-000095150000}"/>
    <cellStyle name="Input 54 2" xfId="14797" xr:uid="{00000000-0005-0000-0000-000096150000}"/>
    <cellStyle name="Input 54 3" xfId="23831" xr:uid="{00000000-0005-0000-0000-000097150000}"/>
    <cellStyle name="Input 55" xfId="4493" xr:uid="{00000000-0005-0000-0000-000098150000}"/>
    <cellStyle name="Input 55 2" xfId="14798" xr:uid="{00000000-0005-0000-0000-000099150000}"/>
    <cellStyle name="Input 55 3" xfId="23832" xr:uid="{00000000-0005-0000-0000-00009A150000}"/>
    <cellStyle name="Input 56" xfId="4494" xr:uid="{00000000-0005-0000-0000-00009B150000}"/>
    <cellStyle name="Input 56 2" xfId="14799" xr:uid="{00000000-0005-0000-0000-00009C150000}"/>
    <cellStyle name="Input 56 3" xfId="23833" xr:uid="{00000000-0005-0000-0000-00009D150000}"/>
    <cellStyle name="Input 57" xfId="4495" xr:uid="{00000000-0005-0000-0000-00009E150000}"/>
    <cellStyle name="Input 57 2" xfId="14800" xr:uid="{00000000-0005-0000-0000-00009F150000}"/>
    <cellStyle name="Input 57 3" xfId="23834" xr:uid="{00000000-0005-0000-0000-0000A0150000}"/>
    <cellStyle name="Input 58" xfId="4496" xr:uid="{00000000-0005-0000-0000-0000A1150000}"/>
    <cellStyle name="Input 58 2" xfId="14801" xr:uid="{00000000-0005-0000-0000-0000A2150000}"/>
    <cellStyle name="Input 58 3" xfId="23835" xr:uid="{00000000-0005-0000-0000-0000A3150000}"/>
    <cellStyle name="Input 59" xfId="4497" xr:uid="{00000000-0005-0000-0000-0000A4150000}"/>
    <cellStyle name="Input 59 2" xfId="14802" xr:uid="{00000000-0005-0000-0000-0000A5150000}"/>
    <cellStyle name="Input 59 3" xfId="23836" xr:uid="{00000000-0005-0000-0000-0000A6150000}"/>
    <cellStyle name="Input 6" xfId="1172" xr:uid="{00000000-0005-0000-0000-0000A7150000}"/>
    <cellStyle name="Input 6 2" xfId="13940" xr:uid="{00000000-0005-0000-0000-0000A8150000}"/>
    <cellStyle name="Input 6 3" xfId="23045" xr:uid="{00000000-0005-0000-0000-0000A9150000}"/>
    <cellStyle name="Input 60" xfId="4498" xr:uid="{00000000-0005-0000-0000-0000AA150000}"/>
    <cellStyle name="Input 60 2" xfId="14803" xr:uid="{00000000-0005-0000-0000-0000AB150000}"/>
    <cellStyle name="Input 60 3" xfId="23837" xr:uid="{00000000-0005-0000-0000-0000AC150000}"/>
    <cellStyle name="Input 61" xfId="4499" xr:uid="{00000000-0005-0000-0000-0000AD150000}"/>
    <cellStyle name="Input 61 2" xfId="14804" xr:uid="{00000000-0005-0000-0000-0000AE150000}"/>
    <cellStyle name="Input 61 3" xfId="23838" xr:uid="{00000000-0005-0000-0000-0000AF150000}"/>
    <cellStyle name="Input 62" xfId="4500" xr:uid="{00000000-0005-0000-0000-0000B0150000}"/>
    <cellStyle name="Input 62 2" xfId="14805" xr:uid="{00000000-0005-0000-0000-0000B1150000}"/>
    <cellStyle name="Input 62 3" xfId="23839" xr:uid="{00000000-0005-0000-0000-0000B2150000}"/>
    <cellStyle name="Input 63" xfId="4501" xr:uid="{00000000-0005-0000-0000-0000B3150000}"/>
    <cellStyle name="Input 63 2" xfId="14806" xr:uid="{00000000-0005-0000-0000-0000B4150000}"/>
    <cellStyle name="Input 63 3" xfId="23840" xr:uid="{00000000-0005-0000-0000-0000B5150000}"/>
    <cellStyle name="Input 64" xfId="4502" xr:uid="{00000000-0005-0000-0000-0000B6150000}"/>
    <cellStyle name="Input 64 2" xfId="14807" xr:uid="{00000000-0005-0000-0000-0000B7150000}"/>
    <cellStyle name="Input 64 3" xfId="23841" xr:uid="{00000000-0005-0000-0000-0000B8150000}"/>
    <cellStyle name="Input 65" xfId="4503" xr:uid="{00000000-0005-0000-0000-0000B9150000}"/>
    <cellStyle name="Input 65 2" xfId="14808" xr:uid="{00000000-0005-0000-0000-0000BA150000}"/>
    <cellStyle name="Input 65 3" xfId="23842" xr:uid="{00000000-0005-0000-0000-0000BB150000}"/>
    <cellStyle name="Input 66" xfId="4504" xr:uid="{00000000-0005-0000-0000-0000BC150000}"/>
    <cellStyle name="Input 66 2" xfId="14809" xr:uid="{00000000-0005-0000-0000-0000BD150000}"/>
    <cellStyle name="Input 66 3" xfId="23843" xr:uid="{00000000-0005-0000-0000-0000BE150000}"/>
    <cellStyle name="Input 67" xfId="4505" xr:uid="{00000000-0005-0000-0000-0000BF150000}"/>
    <cellStyle name="Input 67 2" xfId="14810" xr:uid="{00000000-0005-0000-0000-0000C0150000}"/>
    <cellStyle name="Input 67 3" xfId="23844" xr:uid="{00000000-0005-0000-0000-0000C1150000}"/>
    <cellStyle name="Input 68" xfId="4506" xr:uid="{00000000-0005-0000-0000-0000C2150000}"/>
    <cellStyle name="Input 68 2" xfId="14811" xr:uid="{00000000-0005-0000-0000-0000C3150000}"/>
    <cellStyle name="Input 68 3" xfId="23845" xr:uid="{00000000-0005-0000-0000-0000C4150000}"/>
    <cellStyle name="Input 69" xfId="4507" xr:uid="{00000000-0005-0000-0000-0000C5150000}"/>
    <cellStyle name="Input 69 2" xfId="14812" xr:uid="{00000000-0005-0000-0000-0000C6150000}"/>
    <cellStyle name="Input 69 3" xfId="23846" xr:uid="{00000000-0005-0000-0000-0000C7150000}"/>
    <cellStyle name="Input 7" xfId="1173" xr:uid="{00000000-0005-0000-0000-0000C8150000}"/>
    <cellStyle name="Input 7 2" xfId="13941" xr:uid="{00000000-0005-0000-0000-0000C9150000}"/>
    <cellStyle name="Input 7 3" xfId="23046" xr:uid="{00000000-0005-0000-0000-0000CA150000}"/>
    <cellStyle name="Input 70" xfId="4508" xr:uid="{00000000-0005-0000-0000-0000CB150000}"/>
    <cellStyle name="Input 70 2" xfId="14813" xr:uid="{00000000-0005-0000-0000-0000CC150000}"/>
    <cellStyle name="Input 70 3" xfId="23847" xr:uid="{00000000-0005-0000-0000-0000CD150000}"/>
    <cellStyle name="Input 71" xfId="4509" xr:uid="{00000000-0005-0000-0000-0000CE150000}"/>
    <cellStyle name="Input 71 2" xfId="14814" xr:uid="{00000000-0005-0000-0000-0000CF150000}"/>
    <cellStyle name="Input 71 3" xfId="23848" xr:uid="{00000000-0005-0000-0000-0000D0150000}"/>
    <cellStyle name="Input 72" xfId="4510" xr:uid="{00000000-0005-0000-0000-0000D1150000}"/>
    <cellStyle name="Input 72 2" xfId="14815" xr:uid="{00000000-0005-0000-0000-0000D2150000}"/>
    <cellStyle name="Input 72 3" xfId="23849" xr:uid="{00000000-0005-0000-0000-0000D3150000}"/>
    <cellStyle name="Input 73" xfId="4511" xr:uid="{00000000-0005-0000-0000-0000D4150000}"/>
    <cellStyle name="Input 73 2" xfId="14816" xr:uid="{00000000-0005-0000-0000-0000D5150000}"/>
    <cellStyle name="Input 73 3" xfId="23850" xr:uid="{00000000-0005-0000-0000-0000D6150000}"/>
    <cellStyle name="Input 74" xfId="4512" xr:uid="{00000000-0005-0000-0000-0000D7150000}"/>
    <cellStyle name="Input 74 2" xfId="14817" xr:uid="{00000000-0005-0000-0000-0000D8150000}"/>
    <cellStyle name="Input 74 3" xfId="23851" xr:uid="{00000000-0005-0000-0000-0000D9150000}"/>
    <cellStyle name="Input 75" xfId="4513" xr:uid="{00000000-0005-0000-0000-0000DA150000}"/>
    <cellStyle name="Input 75 2" xfId="14818" xr:uid="{00000000-0005-0000-0000-0000DB150000}"/>
    <cellStyle name="Input 75 3" xfId="23852" xr:uid="{00000000-0005-0000-0000-0000DC150000}"/>
    <cellStyle name="Input 76" xfId="4514" xr:uid="{00000000-0005-0000-0000-0000DD150000}"/>
    <cellStyle name="Input 76 2" xfId="14819" xr:uid="{00000000-0005-0000-0000-0000DE150000}"/>
    <cellStyle name="Input 76 3" xfId="23853" xr:uid="{00000000-0005-0000-0000-0000DF150000}"/>
    <cellStyle name="Input 77" xfId="4515" xr:uid="{00000000-0005-0000-0000-0000E0150000}"/>
    <cellStyle name="Input 77 2" xfId="14820" xr:uid="{00000000-0005-0000-0000-0000E1150000}"/>
    <cellStyle name="Input 77 3" xfId="23854" xr:uid="{00000000-0005-0000-0000-0000E2150000}"/>
    <cellStyle name="Input 78" xfId="4516" xr:uid="{00000000-0005-0000-0000-0000E3150000}"/>
    <cellStyle name="Input 78 2" xfId="14821" xr:uid="{00000000-0005-0000-0000-0000E4150000}"/>
    <cellStyle name="Input 78 3" xfId="23855" xr:uid="{00000000-0005-0000-0000-0000E5150000}"/>
    <cellStyle name="Input 79" xfId="4517" xr:uid="{00000000-0005-0000-0000-0000E6150000}"/>
    <cellStyle name="Input 79 2" xfId="14822" xr:uid="{00000000-0005-0000-0000-0000E7150000}"/>
    <cellStyle name="Input 79 3" xfId="23856" xr:uid="{00000000-0005-0000-0000-0000E8150000}"/>
    <cellStyle name="Input 8" xfId="1174" xr:uid="{00000000-0005-0000-0000-0000E9150000}"/>
    <cellStyle name="Input 8 2" xfId="13942" xr:uid="{00000000-0005-0000-0000-0000EA150000}"/>
    <cellStyle name="Input 8 3" xfId="23047" xr:uid="{00000000-0005-0000-0000-0000EB150000}"/>
    <cellStyle name="Input 80" xfId="4518" xr:uid="{00000000-0005-0000-0000-0000EC150000}"/>
    <cellStyle name="Input 80 2" xfId="14823" xr:uid="{00000000-0005-0000-0000-0000ED150000}"/>
    <cellStyle name="Input 80 3" xfId="23857" xr:uid="{00000000-0005-0000-0000-0000EE150000}"/>
    <cellStyle name="Input 81" xfId="4519" xr:uid="{00000000-0005-0000-0000-0000EF150000}"/>
    <cellStyle name="Input 81 2" xfId="14824" xr:uid="{00000000-0005-0000-0000-0000F0150000}"/>
    <cellStyle name="Input 81 3" xfId="23858" xr:uid="{00000000-0005-0000-0000-0000F1150000}"/>
    <cellStyle name="Input 82" xfId="4520" xr:uid="{00000000-0005-0000-0000-0000F2150000}"/>
    <cellStyle name="Input 82 2" xfId="14825" xr:uid="{00000000-0005-0000-0000-0000F3150000}"/>
    <cellStyle name="Input 82 3" xfId="23859" xr:uid="{00000000-0005-0000-0000-0000F4150000}"/>
    <cellStyle name="Input 83" xfId="4521" xr:uid="{00000000-0005-0000-0000-0000F5150000}"/>
    <cellStyle name="Input 83 2" xfId="14826" xr:uid="{00000000-0005-0000-0000-0000F6150000}"/>
    <cellStyle name="Input 83 3" xfId="23860" xr:uid="{00000000-0005-0000-0000-0000F7150000}"/>
    <cellStyle name="Input 84" xfId="4522" xr:uid="{00000000-0005-0000-0000-0000F8150000}"/>
    <cellStyle name="Input 84 2" xfId="14827" xr:uid="{00000000-0005-0000-0000-0000F9150000}"/>
    <cellStyle name="Input 84 3" xfId="23861" xr:uid="{00000000-0005-0000-0000-0000FA150000}"/>
    <cellStyle name="Input 85" xfId="4523" xr:uid="{00000000-0005-0000-0000-0000FB150000}"/>
    <cellStyle name="Input 85 2" xfId="14828" xr:uid="{00000000-0005-0000-0000-0000FC150000}"/>
    <cellStyle name="Input 85 3" xfId="23862" xr:uid="{00000000-0005-0000-0000-0000FD150000}"/>
    <cellStyle name="Input 86" xfId="4524" xr:uid="{00000000-0005-0000-0000-0000FE150000}"/>
    <cellStyle name="Input 86 2" xfId="14829" xr:uid="{00000000-0005-0000-0000-0000FF150000}"/>
    <cellStyle name="Input 86 3" xfId="23863" xr:uid="{00000000-0005-0000-0000-000000160000}"/>
    <cellStyle name="Input 87" xfId="4525" xr:uid="{00000000-0005-0000-0000-000001160000}"/>
    <cellStyle name="Input 87 2" xfId="14830" xr:uid="{00000000-0005-0000-0000-000002160000}"/>
    <cellStyle name="Input 87 3" xfId="23864" xr:uid="{00000000-0005-0000-0000-000003160000}"/>
    <cellStyle name="Input 88" xfId="4526" xr:uid="{00000000-0005-0000-0000-000004160000}"/>
    <cellStyle name="Input 88 2" xfId="14831" xr:uid="{00000000-0005-0000-0000-000005160000}"/>
    <cellStyle name="Input 88 3" xfId="23865" xr:uid="{00000000-0005-0000-0000-000006160000}"/>
    <cellStyle name="Input 89" xfId="4527" xr:uid="{00000000-0005-0000-0000-000007160000}"/>
    <cellStyle name="Input 89 2" xfId="14832" xr:uid="{00000000-0005-0000-0000-000008160000}"/>
    <cellStyle name="Input 89 3" xfId="23866" xr:uid="{00000000-0005-0000-0000-000009160000}"/>
    <cellStyle name="Input 9" xfId="1175" xr:uid="{00000000-0005-0000-0000-00000A160000}"/>
    <cellStyle name="Input 9 2" xfId="13943" xr:uid="{00000000-0005-0000-0000-00000B160000}"/>
    <cellStyle name="Input 9 3" xfId="23048" xr:uid="{00000000-0005-0000-0000-00000C160000}"/>
    <cellStyle name="Input 90" xfId="4528" xr:uid="{00000000-0005-0000-0000-00000D160000}"/>
    <cellStyle name="Input 90 2" xfId="14833" xr:uid="{00000000-0005-0000-0000-00000E160000}"/>
    <cellStyle name="Input 90 3" xfId="23867" xr:uid="{00000000-0005-0000-0000-00000F160000}"/>
    <cellStyle name="Input 91" xfId="4529" xr:uid="{00000000-0005-0000-0000-000010160000}"/>
    <cellStyle name="Input 91 2" xfId="14834" xr:uid="{00000000-0005-0000-0000-000011160000}"/>
    <cellStyle name="Input 91 3" xfId="23868" xr:uid="{00000000-0005-0000-0000-000012160000}"/>
    <cellStyle name="Input 92" xfId="13926" xr:uid="{00000000-0005-0000-0000-000013160000}"/>
    <cellStyle name="Input 93" xfId="13953" xr:uid="{00000000-0005-0000-0000-000014160000}"/>
    <cellStyle name="Input 94" xfId="23007" xr:uid="{00000000-0005-0000-0000-000015160000}"/>
    <cellStyle name="Input 95" xfId="22952" xr:uid="{00000000-0005-0000-0000-000016160000}"/>
    <cellStyle name="Input 96" xfId="13919" xr:uid="{00000000-0005-0000-0000-000017160000}"/>
    <cellStyle name="Input 97" xfId="22946" xr:uid="{00000000-0005-0000-0000-000018160000}"/>
    <cellStyle name="Input 98" xfId="23030" xr:uid="{00000000-0005-0000-0000-000019160000}"/>
    <cellStyle name="Input Cells" xfId="41189" xr:uid="{00000000-0005-0000-0000-00001A160000}"/>
    <cellStyle name="Input Percent" xfId="41190" xr:uid="{00000000-0005-0000-0000-00001B160000}"/>
    <cellStyle name="InputBlueFont" xfId="41191" xr:uid="{00000000-0005-0000-0000-00001C160000}"/>
    <cellStyle name="InputBlueFontLocked" xfId="41192" xr:uid="{00000000-0005-0000-0000-00001D160000}"/>
    <cellStyle name="Integer" xfId="41193" xr:uid="{00000000-0005-0000-0000-00001E160000}"/>
    <cellStyle name="italic" xfId="41194" xr:uid="{00000000-0005-0000-0000-00001F160000}"/>
    <cellStyle name="italic 2" xfId="41195" xr:uid="{00000000-0005-0000-0000-000020160000}"/>
    <cellStyle name="Item Descriptions" xfId="41196" xr:uid="{00000000-0005-0000-0000-000021160000}"/>
    <cellStyle name="Item Descriptions - Bold" xfId="41197" xr:uid="{00000000-0005-0000-0000-000022160000}"/>
    <cellStyle name="Item Descriptions_6079BX" xfId="41198" xr:uid="{00000000-0005-0000-0000-000023160000}"/>
    <cellStyle name="Komma [0]_laroux" xfId="41199" xr:uid="{00000000-0005-0000-0000-000024160000}"/>
    <cellStyle name="Komma_laroux" xfId="41200" xr:uid="{00000000-0005-0000-0000-000025160000}"/>
    <cellStyle name="kopregel" xfId="41201" xr:uid="{00000000-0005-0000-0000-000026160000}"/>
    <cellStyle name="lev1" xfId="41202" xr:uid="{00000000-0005-0000-0000-000027160000}"/>
    <cellStyle name="lev2" xfId="41203" xr:uid="{00000000-0005-0000-0000-000028160000}"/>
    <cellStyle name="lev3" xfId="41204" xr:uid="{00000000-0005-0000-0000-000029160000}"/>
    <cellStyle name="lev4" xfId="41205" xr:uid="{00000000-0005-0000-0000-00002A160000}"/>
    <cellStyle name="Lien hypertexte" xfId="41206" xr:uid="{00000000-0005-0000-0000-00002B160000}"/>
    <cellStyle name="Lien hypertexte visité" xfId="41207" xr:uid="{00000000-0005-0000-0000-00002C160000}"/>
    <cellStyle name="Lien hypertexte visité 2" xfId="41208" xr:uid="{00000000-0005-0000-0000-00002D160000}"/>
    <cellStyle name="Line" xfId="41209" xr:uid="{00000000-0005-0000-0000-00002E160000}"/>
    <cellStyle name="Link Currency (0)" xfId="1176" xr:uid="{00000000-0005-0000-0000-00002F160000}"/>
    <cellStyle name="Link Currency (2)" xfId="1177" xr:uid="{00000000-0005-0000-0000-000030160000}"/>
    <cellStyle name="Link Units (0)" xfId="1178" xr:uid="{00000000-0005-0000-0000-000031160000}"/>
    <cellStyle name="Link Units (1)" xfId="1179" xr:uid="{00000000-0005-0000-0000-000032160000}"/>
    <cellStyle name="Link Units (2)" xfId="1180" xr:uid="{00000000-0005-0000-0000-000033160000}"/>
    <cellStyle name="Linked" xfId="41210" xr:uid="{00000000-0005-0000-0000-000034160000}"/>
    <cellStyle name="Linked Cell" xfId="1181" builtinId="24" customBuiltin="1"/>
    <cellStyle name="Linked Cell 2" xfId="1182" xr:uid="{00000000-0005-0000-0000-000036160000}"/>
    <cellStyle name="Linked Cell 3" xfId="1183" xr:uid="{00000000-0005-0000-0000-000037160000}"/>
    <cellStyle name="Linked Cell 3 2" xfId="4530" xr:uid="{00000000-0005-0000-0000-000038160000}"/>
    <cellStyle name="Linked Cell 4" xfId="1184" xr:uid="{00000000-0005-0000-0000-000039160000}"/>
    <cellStyle name="Linked Cell 5" xfId="1185" xr:uid="{00000000-0005-0000-0000-00003A160000}"/>
    <cellStyle name="Linked Cell 5 2" xfId="1186" xr:uid="{00000000-0005-0000-0000-00003B160000}"/>
    <cellStyle name="Linked Cell 5 2 2" xfId="4531" xr:uid="{00000000-0005-0000-0000-00003C160000}"/>
    <cellStyle name="Linked Cell 5 3" xfId="1187" xr:uid="{00000000-0005-0000-0000-00003D160000}"/>
    <cellStyle name="Linked Cell 5 4" xfId="1188" xr:uid="{00000000-0005-0000-0000-00003E160000}"/>
    <cellStyle name="Linked Cell 5 4 2" xfId="4532" xr:uid="{00000000-0005-0000-0000-00003F160000}"/>
    <cellStyle name="Linked Cell 6" xfId="1189" xr:uid="{00000000-0005-0000-0000-000040160000}"/>
    <cellStyle name="Linked Cell 7" xfId="1190" xr:uid="{00000000-0005-0000-0000-000041160000}"/>
    <cellStyle name="Linked Cell 8" xfId="2959" xr:uid="{00000000-0005-0000-0000-000042160000}"/>
    <cellStyle name="Linked Cell 9" xfId="4533" xr:uid="{00000000-0005-0000-0000-000043160000}"/>
    <cellStyle name="lpt" xfId="41211" xr:uid="{00000000-0005-0000-0000-000044160000}"/>
    <cellStyle name="lspt" xfId="41212" xr:uid="{00000000-0005-0000-0000-000045160000}"/>
    <cellStyle name="M" xfId="1191" xr:uid="{00000000-0005-0000-0000-000046160000}"/>
    <cellStyle name="m2" xfId="41213" xr:uid="{00000000-0005-0000-0000-000047160000}"/>
    <cellStyle name="Main Title" xfId="41214" xr:uid="{00000000-0005-0000-0000-000048160000}"/>
    <cellStyle name="Migliaia (0)_STET Hellas" xfId="41215" xr:uid="{00000000-0005-0000-0000-000049160000}"/>
    <cellStyle name="Millares [0]_10 AVERIAS MASIVAS + ANT" xfId="41216" xr:uid="{00000000-0005-0000-0000-00004A160000}"/>
    <cellStyle name="Millares_10 AVERIAS MASIVAS + ANT" xfId="41217" xr:uid="{00000000-0005-0000-0000-00004B160000}"/>
    <cellStyle name="Milliers [0]_AR1194" xfId="41218" xr:uid="{00000000-0005-0000-0000-00004C160000}"/>
    <cellStyle name="Milliers_AR1194" xfId="41219" xr:uid="{00000000-0005-0000-0000-00004D160000}"/>
    <cellStyle name="Millions" xfId="41220" xr:uid="{00000000-0005-0000-0000-00004E160000}"/>
    <cellStyle name="Moneda [0]_10 AVERIAS MASIVAS + ANT" xfId="41221" xr:uid="{00000000-0005-0000-0000-00004F160000}"/>
    <cellStyle name="Moneda_10 AVERIAS MASIVAS + ANT" xfId="41222" xr:uid="{00000000-0005-0000-0000-000050160000}"/>
    <cellStyle name="Monétaire [0]_AR1194" xfId="41223" xr:uid="{00000000-0005-0000-0000-000051160000}"/>
    <cellStyle name="Monétaire_AR1194" xfId="41224" xr:uid="{00000000-0005-0000-0000-000052160000}"/>
    <cellStyle name="Multiple" xfId="41225" xr:uid="{00000000-0005-0000-0000-000053160000}"/>
    <cellStyle name="n" xfId="41226" xr:uid="{00000000-0005-0000-0000-000054160000}"/>
    <cellStyle name="n_4S Exuma IM 01 23 2008 condo-hotel" xfId="41227" xr:uid="{00000000-0005-0000-0000-000055160000}"/>
    <cellStyle name="n_Gencom - Philadelphia Hotel  Residential Valuation_8-27-09_Spencer" xfId="41228" xr:uid="{00000000-0005-0000-0000-000056160000}"/>
    <cellStyle name="n_Gencom - Philadelphia Hotel  Residential Valuation_8-27-09_Spencer_GL" xfId="41229" xr:uid="{00000000-0005-0000-0000-000057160000}"/>
    <cellStyle name="n_Gencom - Philadelphia Hotel  Residential Valuation_8-27-09_Spencer_modified" xfId="41230" xr:uid="{00000000-0005-0000-0000-000058160000}"/>
    <cellStyle name="n_Gencom - Philadelphia Hotel  Residential Valuation_8-27-09_Spencer_modified2" xfId="41231" xr:uid="{00000000-0005-0000-0000-000059160000}"/>
    <cellStyle name="n_nav rioja2" xfId="41232" xr:uid="{00000000-0005-0000-0000-00005A160000}"/>
    <cellStyle name="n_nav rioja2_4S Exuma IM 01 23 2008 condo-hotel" xfId="41233" xr:uid="{00000000-0005-0000-0000-00005B160000}"/>
    <cellStyle name="n_nav rioja2_Gencom - Philadelphia Hotel  Residential Valuation_8-27-09_Spencer" xfId="41234" xr:uid="{00000000-0005-0000-0000-00005C160000}"/>
    <cellStyle name="n_nav rioja2_Gencom - Philadelphia Hotel  Residential Valuation_8-27-09_Spencer_GL" xfId="41235" xr:uid="{00000000-0005-0000-0000-00005D160000}"/>
    <cellStyle name="n_nav rioja2_Gencom - Philadelphia Hotel  Residential Valuation_8-27-09_Spencer_modified" xfId="41236" xr:uid="{00000000-0005-0000-0000-00005E160000}"/>
    <cellStyle name="n_nav rioja2_Gencom - Philadelphia Hotel  Residential Valuation_8-27-09_Spencer_modified2" xfId="41237" xr:uid="{00000000-0005-0000-0000-00005F160000}"/>
    <cellStyle name="n_nav rioja2_Philadelphia Residential Valuation_Arden_1207" xfId="41238" xr:uid="{00000000-0005-0000-0000-000060160000}"/>
    <cellStyle name="n_nav rioja2_Philadelphia Residential Valuation_draft 3" xfId="41239" xr:uid="{00000000-0005-0000-0000-000061160000}"/>
    <cellStyle name="n_Philadelphia Residential Valuation_Arden_1207" xfId="41240" xr:uid="{00000000-0005-0000-0000-000062160000}"/>
    <cellStyle name="n_Philadelphia Residential Valuation_draft 3" xfId="41241" xr:uid="{00000000-0005-0000-0000-000063160000}"/>
    <cellStyle name="n_Valo_Science_1904" xfId="41242" xr:uid="{00000000-0005-0000-0000-000064160000}"/>
    <cellStyle name="n_Valo_Science_1904_4S Exuma IM 01 23 2008 condo-hotel" xfId="41243" xr:uid="{00000000-0005-0000-0000-000065160000}"/>
    <cellStyle name="n_Valo_Science_1904_Gencom - Philadelphia Hotel  Residential Valuation_8-27-09_Spencer" xfId="41244" xr:uid="{00000000-0005-0000-0000-000066160000}"/>
    <cellStyle name="n_Valo_Science_1904_Gencom - Philadelphia Hotel  Residential Valuation_8-27-09_Spencer_GL" xfId="41245" xr:uid="{00000000-0005-0000-0000-000067160000}"/>
    <cellStyle name="n_Valo_Science_1904_Gencom - Philadelphia Hotel  Residential Valuation_8-27-09_Spencer_modified" xfId="41246" xr:uid="{00000000-0005-0000-0000-000068160000}"/>
    <cellStyle name="n_Valo_Science_1904_Gencom - Philadelphia Hotel  Residential Valuation_8-27-09_Spencer_modified2" xfId="41247" xr:uid="{00000000-0005-0000-0000-000069160000}"/>
    <cellStyle name="n_Valo_Science_1904_Philadelphia Hotel  Resi Valuation_MezzCo Proposal_5 year Sellout_12-8-09_Craig Proposal - Scenario 2 (3)" xfId="41248" xr:uid="{00000000-0005-0000-0000-00006A160000}"/>
    <cellStyle name="n_Valo_Science_1904_Philadelphia Residential Valuation_Arden" xfId="41249" xr:uid="{00000000-0005-0000-0000-00006B160000}"/>
    <cellStyle name="n_Valo_Science_1904_Philadelphia Residential Valuation_Arden_1207" xfId="41250" xr:uid="{00000000-0005-0000-0000-00006C160000}"/>
    <cellStyle name="n_Valo_Science_1904_Philadelphia Residential Valuation_Arden_1207_updated" xfId="41251" xr:uid="{00000000-0005-0000-0000-00006D160000}"/>
    <cellStyle name="n_Valo_Science_1904_Philadelphia Residential Valuation_Arden_1214-1" xfId="41252" xr:uid="{00000000-0005-0000-0000-00006E160000}"/>
    <cellStyle name="n_Valo_Science_1904_Philadelphia Residential Valuation_draft 3" xfId="41253" xr:uid="{00000000-0005-0000-0000-00006F160000}"/>
    <cellStyle name="n_Valo_Science_1904_Valution Summary 23-3-01" xfId="41254" xr:uid="{00000000-0005-0000-0000-000070160000}"/>
    <cellStyle name="n_Valo_Science_1904_Valution Summary 23-3-01_4S Exuma IM 01 23 2008 condo-hotel" xfId="41255" xr:uid="{00000000-0005-0000-0000-000071160000}"/>
    <cellStyle name="n_Valo_Science_1904_Valution Summary 23-3-01_Gencom - Philadelphia Hotel  Residential Valuation_8-27-09_Spencer" xfId="41256" xr:uid="{00000000-0005-0000-0000-000072160000}"/>
    <cellStyle name="n_Valo_Science_1904_Valution Summary 23-3-01_Gencom - Philadelphia Hotel  Residential Valuation_8-27-09_Spencer_GL" xfId="41257" xr:uid="{00000000-0005-0000-0000-000073160000}"/>
    <cellStyle name="n_Valo_Science_1904_Valution Summary 23-3-01_Gencom - Philadelphia Hotel  Residential Valuation_8-27-09_Spencer_modified" xfId="41258" xr:uid="{00000000-0005-0000-0000-000074160000}"/>
    <cellStyle name="n_Valo_Science_1904_Valution Summary 23-3-01_Gencom - Philadelphia Hotel  Residential Valuation_8-27-09_Spencer_modified2" xfId="41259" xr:uid="{00000000-0005-0000-0000-000075160000}"/>
    <cellStyle name="n_Valo_Science_1904_Valution Summary 23-3-01_Philadelphia Hotel  Resi Valuation_MezzCo Proposal_5 year Sellout_12-8-09_Craig Proposal - Scenario 2 (3)" xfId="41260" xr:uid="{00000000-0005-0000-0000-000076160000}"/>
    <cellStyle name="n_Valo_Science_1904_Valution Summary 23-3-01_Philadelphia Residential Valuation_Arden" xfId="41261" xr:uid="{00000000-0005-0000-0000-000077160000}"/>
    <cellStyle name="n_Valo_Science_1904_Valution Summary 23-3-01_Philadelphia Residential Valuation_Arden_1207" xfId="41262" xr:uid="{00000000-0005-0000-0000-000078160000}"/>
    <cellStyle name="n_Valo_Science_1904_Valution Summary 23-3-01_Philadelphia Residential Valuation_Arden_1207_updated" xfId="41263" xr:uid="{00000000-0005-0000-0000-000079160000}"/>
    <cellStyle name="n_Valo_Science_1904_Valution Summary 23-3-01_Philadelphia Residential Valuation_Arden_1214-1" xfId="41264" xr:uid="{00000000-0005-0000-0000-00007A160000}"/>
    <cellStyle name="n_Valo_Science_1904_Valution Summary 23-3-01_Philadelphia Residential Valuation_draft 3" xfId="41265" xr:uid="{00000000-0005-0000-0000-00007B160000}"/>
    <cellStyle name="n0" xfId="41266" xr:uid="{00000000-0005-0000-0000-00007C160000}"/>
    <cellStyle name="n1" xfId="41267" xr:uid="{00000000-0005-0000-0000-00007D160000}"/>
    <cellStyle name="n2" xfId="41268" xr:uid="{00000000-0005-0000-0000-00007E160000}"/>
    <cellStyle name="NACC" xfId="1192" xr:uid="{00000000-0005-0000-0000-00007F160000}"/>
    <cellStyle name="negative_x000a_386grabber=M" xfId="41269" xr:uid="{00000000-0005-0000-0000-000080160000}"/>
    <cellStyle name="Neutral" xfId="1193" builtinId="28" customBuiltin="1"/>
    <cellStyle name="Neutral 2" xfId="1194" xr:uid="{00000000-0005-0000-0000-000082160000}"/>
    <cellStyle name="Neutral 3" xfId="1195" xr:uid="{00000000-0005-0000-0000-000083160000}"/>
    <cellStyle name="Neutral 3 2" xfId="4534" xr:uid="{00000000-0005-0000-0000-000084160000}"/>
    <cellStyle name="Neutral 4" xfId="1196" xr:uid="{00000000-0005-0000-0000-000085160000}"/>
    <cellStyle name="Neutral 5" xfId="1197" xr:uid="{00000000-0005-0000-0000-000086160000}"/>
    <cellStyle name="Neutral 5 2" xfId="1198" xr:uid="{00000000-0005-0000-0000-000087160000}"/>
    <cellStyle name="Neutral 5 2 2" xfId="4535" xr:uid="{00000000-0005-0000-0000-000088160000}"/>
    <cellStyle name="Neutral 5 3" xfId="1199" xr:uid="{00000000-0005-0000-0000-000089160000}"/>
    <cellStyle name="Neutral 5 4" xfId="1200" xr:uid="{00000000-0005-0000-0000-00008A160000}"/>
    <cellStyle name="Neutral 5 4 2" xfId="4536" xr:uid="{00000000-0005-0000-0000-00008B160000}"/>
    <cellStyle name="Neutral 6" xfId="1201" xr:uid="{00000000-0005-0000-0000-00008C160000}"/>
    <cellStyle name="Neutral 7" xfId="1202" xr:uid="{00000000-0005-0000-0000-00008D160000}"/>
    <cellStyle name="Neutral 8" xfId="2955" xr:uid="{00000000-0005-0000-0000-00008E160000}"/>
    <cellStyle name="Neutral 9" xfId="4537" xr:uid="{00000000-0005-0000-0000-00008F160000}"/>
    <cellStyle name="no" xfId="41270" xr:uid="{00000000-0005-0000-0000-000090160000}"/>
    <cellStyle name="no dec" xfId="1203" xr:uid="{00000000-0005-0000-0000-000091160000}"/>
    <cellStyle name="no dec 2" xfId="1204" xr:uid="{00000000-0005-0000-0000-000092160000}"/>
    <cellStyle name="no dec 2 2" xfId="1205" xr:uid="{00000000-0005-0000-0000-000093160000}"/>
    <cellStyle name="no dec 3" xfId="1206" xr:uid="{00000000-0005-0000-0000-000094160000}"/>
    <cellStyle name="no dec 3 2" xfId="1207" xr:uid="{00000000-0005-0000-0000-000095160000}"/>
    <cellStyle name="no dec 3 3" xfId="1208" xr:uid="{00000000-0005-0000-0000-000096160000}"/>
    <cellStyle name="No.s to 1dp" xfId="41271" xr:uid="{00000000-0005-0000-0000-000097160000}"/>
    <cellStyle name="Non-Editable" xfId="2334" xr:uid="{00000000-0005-0000-0000-000098160000}"/>
    <cellStyle name="Non-Editable 2" xfId="2335" xr:uid="{00000000-0005-0000-0000-000099160000}"/>
    <cellStyle name="Non-Editable 3" xfId="2336" xr:uid="{00000000-0005-0000-0000-00009A160000}"/>
    <cellStyle name="Non-Editable 4" xfId="2337" xr:uid="{00000000-0005-0000-0000-00009B160000}"/>
    <cellStyle name="Non-Editable 5" xfId="2338" xr:uid="{00000000-0005-0000-0000-00009C160000}"/>
    <cellStyle name="Non-Editable 6" xfId="2339" xr:uid="{00000000-0005-0000-0000-00009D160000}"/>
    <cellStyle name="Non-Editable 7" xfId="2340" xr:uid="{00000000-0005-0000-0000-00009E160000}"/>
    <cellStyle name="Non-Editable 8" xfId="2341" xr:uid="{00000000-0005-0000-0000-00009F160000}"/>
    <cellStyle name="Non-Editable 9" xfId="2342" xr:uid="{00000000-0005-0000-0000-0000A0160000}"/>
    <cellStyle name="Normal" xfId="0" builtinId="0"/>
    <cellStyle name="Normal - Style1" xfId="1209" xr:uid="{00000000-0005-0000-0000-0000A2160000}"/>
    <cellStyle name="Normal - Style1 2" xfId="1210" xr:uid="{00000000-0005-0000-0000-0000A3160000}"/>
    <cellStyle name="Normal - Style1 3" xfId="1211" xr:uid="{00000000-0005-0000-0000-0000A4160000}"/>
    <cellStyle name="Normal - Style1 3 2" xfId="2605" xr:uid="{00000000-0005-0000-0000-0000A5160000}"/>
    <cellStyle name="Normal - Style1_Gross Up" xfId="1212" xr:uid="{00000000-0005-0000-0000-0000A6160000}"/>
    <cellStyle name="Normal - Style2" xfId="41272" xr:uid="{00000000-0005-0000-0000-0000A7160000}"/>
    <cellStyle name="Normal - Style3" xfId="41273" xr:uid="{00000000-0005-0000-0000-0000A8160000}"/>
    <cellStyle name="Normal - Style4" xfId="41274" xr:uid="{00000000-0005-0000-0000-0000A9160000}"/>
    <cellStyle name="Normal - Style5" xfId="41275" xr:uid="{00000000-0005-0000-0000-0000AA160000}"/>
    <cellStyle name="Normal - Style6" xfId="41276" xr:uid="{00000000-0005-0000-0000-0000AB160000}"/>
    <cellStyle name="Normal - Style7" xfId="41277" xr:uid="{00000000-0005-0000-0000-0000AC160000}"/>
    <cellStyle name="Normal - Style8" xfId="41278" xr:uid="{00000000-0005-0000-0000-0000AD160000}"/>
    <cellStyle name="Normal 10" xfId="1213" xr:uid="{00000000-0005-0000-0000-0000AE160000}"/>
    <cellStyle name="Normal 10 2" xfId="1214" xr:uid="{00000000-0005-0000-0000-0000AF160000}"/>
    <cellStyle name="Normal 10 2 2" xfId="2606" xr:uid="{00000000-0005-0000-0000-0000B0160000}"/>
    <cellStyle name="Normal 10 2 3" xfId="4538" xr:uid="{00000000-0005-0000-0000-0000B1160000}"/>
    <cellStyle name="Normal 10 3" xfId="2363" xr:uid="{00000000-0005-0000-0000-0000B2160000}"/>
    <cellStyle name="Normal 10 4" xfId="4539" xr:uid="{00000000-0005-0000-0000-0000B3160000}"/>
    <cellStyle name="Normal 10 5" xfId="4540" xr:uid="{00000000-0005-0000-0000-0000B4160000}"/>
    <cellStyle name="Normal 10 6" xfId="42834" xr:uid="{00000000-0005-0000-0000-0000B5160000}"/>
    <cellStyle name="Normal 10 7" xfId="42840" xr:uid="{00000000-0005-0000-0000-0000B6160000}"/>
    <cellStyle name="Normal 10 8" xfId="42846" xr:uid="{00000000-0005-0000-0000-0000B7160000}"/>
    <cellStyle name="Normal 100" xfId="1215" xr:uid="{00000000-0005-0000-0000-0000B8160000}"/>
    <cellStyle name="Normal 100 2" xfId="4541" xr:uid="{00000000-0005-0000-0000-0000B9160000}"/>
    <cellStyle name="Normal 100 3" xfId="4542" xr:uid="{00000000-0005-0000-0000-0000BA160000}"/>
    <cellStyle name="Normal 100 3 2" xfId="4543" xr:uid="{00000000-0005-0000-0000-0000BB160000}"/>
    <cellStyle name="Normal 100 3 2 2" xfId="14836" xr:uid="{00000000-0005-0000-0000-0000BC160000}"/>
    <cellStyle name="Normal 100 3 2 2 2" xfId="32703" xr:uid="{00000000-0005-0000-0000-0000BD160000}"/>
    <cellStyle name="Normal 100 3 2 3" xfId="23870" xr:uid="{00000000-0005-0000-0000-0000BE160000}"/>
    <cellStyle name="Normal 100 3 3" xfId="14835" xr:uid="{00000000-0005-0000-0000-0000BF160000}"/>
    <cellStyle name="Normal 100 3 3 2" xfId="32702" xr:uid="{00000000-0005-0000-0000-0000C0160000}"/>
    <cellStyle name="Normal 100 3 4" xfId="23869" xr:uid="{00000000-0005-0000-0000-0000C1160000}"/>
    <cellStyle name="Normal 100 4" xfId="4544" xr:uid="{00000000-0005-0000-0000-0000C2160000}"/>
    <cellStyle name="Normal 100 4 2" xfId="14837" xr:uid="{00000000-0005-0000-0000-0000C3160000}"/>
    <cellStyle name="Normal 100 4 2 2" xfId="32704" xr:uid="{00000000-0005-0000-0000-0000C4160000}"/>
    <cellStyle name="Normal 100 4 3" xfId="23871" xr:uid="{00000000-0005-0000-0000-0000C5160000}"/>
    <cellStyle name="Normal 100 5" xfId="4545" xr:uid="{00000000-0005-0000-0000-0000C6160000}"/>
    <cellStyle name="Normal 100 5 2" xfId="14838" xr:uid="{00000000-0005-0000-0000-0000C7160000}"/>
    <cellStyle name="Normal 100 5 2 2" xfId="32705" xr:uid="{00000000-0005-0000-0000-0000C8160000}"/>
    <cellStyle name="Normal 100 5 3" xfId="23872" xr:uid="{00000000-0005-0000-0000-0000C9160000}"/>
    <cellStyle name="Normal 100 6" xfId="4546" xr:uid="{00000000-0005-0000-0000-0000CA160000}"/>
    <cellStyle name="Normal 100 6 2" xfId="14839" xr:uid="{00000000-0005-0000-0000-0000CB160000}"/>
    <cellStyle name="Normal 100 6 2 2" xfId="32706" xr:uid="{00000000-0005-0000-0000-0000CC160000}"/>
    <cellStyle name="Normal 100 6 3" xfId="23873" xr:uid="{00000000-0005-0000-0000-0000CD160000}"/>
    <cellStyle name="Normal 1000" xfId="4547" xr:uid="{00000000-0005-0000-0000-0000CE160000}"/>
    <cellStyle name="Normal 1000 2" xfId="4548" xr:uid="{00000000-0005-0000-0000-0000CF160000}"/>
    <cellStyle name="Normal 1000 2 2" xfId="4549" xr:uid="{00000000-0005-0000-0000-0000D0160000}"/>
    <cellStyle name="Normal 1000 2 2 2" xfId="14842" xr:uid="{00000000-0005-0000-0000-0000D1160000}"/>
    <cellStyle name="Normal 1000 2 2 2 2" xfId="32709" xr:uid="{00000000-0005-0000-0000-0000D2160000}"/>
    <cellStyle name="Normal 1000 2 2 3" xfId="23876" xr:uid="{00000000-0005-0000-0000-0000D3160000}"/>
    <cellStyle name="Normal 1000 2 3" xfId="14841" xr:uid="{00000000-0005-0000-0000-0000D4160000}"/>
    <cellStyle name="Normal 1000 2 3 2" xfId="32708" xr:uid="{00000000-0005-0000-0000-0000D5160000}"/>
    <cellStyle name="Normal 1000 2 4" xfId="23875" xr:uid="{00000000-0005-0000-0000-0000D6160000}"/>
    <cellStyle name="Normal 1000 3" xfId="4550" xr:uid="{00000000-0005-0000-0000-0000D7160000}"/>
    <cellStyle name="Normal 1000 3 2" xfId="14843" xr:uid="{00000000-0005-0000-0000-0000D8160000}"/>
    <cellStyle name="Normal 1000 3 2 2" xfId="32710" xr:uid="{00000000-0005-0000-0000-0000D9160000}"/>
    <cellStyle name="Normal 1000 3 3" xfId="23877" xr:uid="{00000000-0005-0000-0000-0000DA160000}"/>
    <cellStyle name="Normal 1000 4" xfId="4551" xr:uid="{00000000-0005-0000-0000-0000DB160000}"/>
    <cellStyle name="Normal 1000 4 2" xfId="14844" xr:uid="{00000000-0005-0000-0000-0000DC160000}"/>
    <cellStyle name="Normal 1000 4 2 2" xfId="32711" xr:uid="{00000000-0005-0000-0000-0000DD160000}"/>
    <cellStyle name="Normal 1000 4 3" xfId="23878" xr:uid="{00000000-0005-0000-0000-0000DE160000}"/>
    <cellStyle name="Normal 1000 5" xfId="4552" xr:uid="{00000000-0005-0000-0000-0000DF160000}"/>
    <cellStyle name="Normal 1000 5 2" xfId="14845" xr:uid="{00000000-0005-0000-0000-0000E0160000}"/>
    <cellStyle name="Normal 1000 5 2 2" xfId="32712" xr:uid="{00000000-0005-0000-0000-0000E1160000}"/>
    <cellStyle name="Normal 1000 5 3" xfId="23879" xr:uid="{00000000-0005-0000-0000-0000E2160000}"/>
    <cellStyle name="Normal 1000 6" xfId="14840" xr:uid="{00000000-0005-0000-0000-0000E3160000}"/>
    <cellStyle name="Normal 1000 6 2" xfId="32707" xr:uid="{00000000-0005-0000-0000-0000E4160000}"/>
    <cellStyle name="Normal 1000 7" xfId="23874" xr:uid="{00000000-0005-0000-0000-0000E5160000}"/>
    <cellStyle name="Normal 1001" xfId="4553" xr:uid="{00000000-0005-0000-0000-0000E6160000}"/>
    <cellStyle name="Normal 1001 2" xfId="4554" xr:uid="{00000000-0005-0000-0000-0000E7160000}"/>
    <cellStyle name="Normal 1001 2 2" xfId="4555" xr:uid="{00000000-0005-0000-0000-0000E8160000}"/>
    <cellStyle name="Normal 1001 2 2 2" xfId="14848" xr:uid="{00000000-0005-0000-0000-0000E9160000}"/>
    <cellStyle name="Normal 1001 2 2 2 2" xfId="32715" xr:uid="{00000000-0005-0000-0000-0000EA160000}"/>
    <cellStyle name="Normal 1001 2 2 3" xfId="23882" xr:uid="{00000000-0005-0000-0000-0000EB160000}"/>
    <cellStyle name="Normal 1001 2 3" xfId="14847" xr:uid="{00000000-0005-0000-0000-0000EC160000}"/>
    <cellStyle name="Normal 1001 2 3 2" xfId="32714" xr:uid="{00000000-0005-0000-0000-0000ED160000}"/>
    <cellStyle name="Normal 1001 2 4" xfId="23881" xr:uid="{00000000-0005-0000-0000-0000EE160000}"/>
    <cellStyle name="Normal 1001 3" xfId="4556" xr:uid="{00000000-0005-0000-0000-0000EF160000}"/>
    <cellStyle name="Normal 1001 3 2" xfId="14849" xr:uid="{00000000-0005-0000-0000-0000F0160000}"/>
    <cellStyle name="Normal 1001 3 2 2" xfId="32716" xr:uid="{00000000-0005-0000-0000-0000F1160000}"/>
    <cellStyle name="Normal 1001 3 3" xfId="23883" xr:uid="{00000000-0005-0000-0000-0000F2160000}"/>
    <cellStyle name="Normal 1001 4" xfId="4557" xr:uid="{00000000-0005-0000-0000-0000F3160000}"/>
    <cellStyle name="Normal 1001 4 2" xfId="14850" xr:uid="{00000000-0005-0000-0000-0000F4160000}"/>
    <cellStyle name="Normal 1001 4 2 2" xfId="32717" xr:uid="{00000000-0005-0000-0000-0000F5160000}"/>
    <cellStyle name="Normal 1001 4 3" xfId="23884" xr:uid="{00000000-0005-0000-0000-0000F6160000}"/>
    <cellStyle name="Normal 1001 5" xfId="4558" xr:uid="{00000000-0005-0000-0000-0000F7160000}"/>
    <cellStyle name="Normal 1001 5 2" xfId="14851" xr:uid="{00000000-0005-0000-0000-0000F8160000}"/>
    <cellStyle name="Normal 1001 5 2 2" xfId="32718" xr:uid="{00000000-0005-0000-0000-0000F9160000}"/>
    <cellStyle name="Normal 1001 5 3" xfId="23885" xr:uid="{00000000-0005-0000-0000-0000FA160000}"/>
    <cellStyle name="Normal 1001 6" xfId="14846" xr:uid="{00000000-0005-0000-0000-0000FB160000}"/>
    <cellStyle name="Normal 1001 6 2" xfId="32713" xr:uid="{00000000-0005-0000-0000-0000FC160000}"/>
    <cellStyle name="Normal 1001 7" xfId="23880" xr:uid="{00000000-0005-0000-0000-0000FD160000}"/>
    <cellStyle name="Normal 1002" xfId="4559" xr:uid="{00000000-0005-0000-0000-0000FE160000}"/>
    <cellStyle name="Normal 1002 2" xfId="4560" xr:uid="{00000000-0005-0000-0000-0000FF160000}"/>
    <cellStyle name="Normal 1002 2 2" xfId="4561" xr:uid="{00000000-0005-0000-0000-000000170000}"/>
    <cellStyle name="Normal 1002 2 2 2" xfId="14854" xr:uid="{00000000-0005-0000-0000-000001170000}"/>
    <cellStyle name="Normal 1002 2 2 2 2" xfId="32721" xr:uid="{00000000-0005-0000-0000-000002170000}"/>
    <cellStyle name="Normal 1002 2 2 3" xfId="23888" xr:uid="{00000000-0005-0000-0000-000003170000}"/>
    <cellStyle name="Normal 1002 2 3" xfId="14853" xr:uid="{00000000-0005-0000-0000-000004170000}"/>
    <cellStyle name="Normal 1002 2 3 2" xfId="32720" xr:uid="{00000000-0005-0000-0000-000005170000}"/>
    <cellStyle name="Normal 1002 2 4" xfId="23887" xr:uid="{00000000-0005-0000-0000-000006170000}"/>
    <cellStyle name="Normal 1002 3" xfId="4562" xr:uid="{00000000-0005-0000-0000-000007170000}"/>
    <cellStyle name="Normal 1002 3 2" xfId="14855" xr:uid="{00000000-0005-0000-0000-000008170000}"/>
    <cellStyle name="Normal 1002 3 2 2" xfId="32722" xr:uid="{00000000-0005-0000-0000-000009170000}"/>
    <cellStyle name="Normal 1002 3 3" xfId="23889" xr:uid="{00000000-0005-0000-0000-00000A170000}"/>
    <cellStyle name="Normal 1002 4" xfId="4563" xr:uid="{00000000-0005-0000-0000-00000B170000}"/>
    <cellStyle name="Normal 1002 4 2" xfId="14856" xr:uid="{00000000-0005-0000-0000-00000C170000}"/>
    <cellStyle name="Normal 1002 4 2 2" xfId="32723" xr:uid="{00000000-0005-0000-0000-00000D170000}"/>
    <cellStyle name="Normal 1002 4 3" xfId="23890" xr:uid="{00000000-0005-0000-0000-00000E170000}"/>
    <cellStyle name="Normal 1002 5" xfId="4564" xr:uid="{00000000-0005-0000-0000-00000F170000}"/>
    <cellStyle name="Normal 1002 5 2" xfId="14857" xr:uid="{00000000-0005-0000-0000-000010170000}"/>
    <cellStyle name="Normal 1002 5 2 2" xfId="32724" xr:uid="{00000000-0005-0000-0000-000011170000}"/>
    <cellStyle name="Normal 1002 5 3" xfId="23891" xr:uid="{00000000-0005-0000-0000-000012170000}"/>
    <cellStyle name="Normal 1002 6" xfId="14852" xr:uid="{00000000-0005-0000-0000-000013170000}"/>
    <cellStyle name="Normal 1002 6 2" xfId="32719" xr:uid="{00000000-0005-0000-0000-000014170000}"/>
    <cellStyle name="Normal 1002 7" xfId="23886" xr:uid="{00000000-0005-0000-0000-000015170000}"/>
    <cellStyle name="Normal 1003" xfId="4565" xr:uid="{00000000-0005-0000-0000-000016170000}"/>
    <cellStyle name="Normal 1003 2" xfId="4566" xr:uid="{00000000-0005-0000-0000-000017170000}"/>
    <cellStyle name="Normal 1003 2 2" xfId="4567" xr:uid="{00000000-0005-0000-0000-000018170000}"/>
    <cellStyle name="Normal 1003 2 2 2" xfId="14860" xr:uid="{00000000-0005-0000-0000-000019170000}"/>
    <cellStyle name="Normal 1003 2 2 2 2" xfId="32727" xr:uid="{00000000-0005-0000-0000-00001A170000}"/>
    <cellStyle name="Normal 1003 2 2 3" xfId="23894" xr:uid="{00000000-0005-0000-0000-00001B170000}"/>
    <cellStyle name="Normal 1003 2 3" xfId="14859" xr:uid="{00000000-0005-0000-0000-00001C170000}"/>
    <cellStyle name="Normal 1003 2 3 2" xfId="32726" xr:uid="{00000000-0005-0000-0000-00001D170000}"/>
    <cellStyle name="Normal 1003 2 4" xfId="23893" xr:uid="{00000000-0005-0000-0000-00001E170000}"/>
    <cellStyle name="Normal 1003 3" xfId="4568" xr:uid="{00000000-0005-0000-0000-00001F170000}"/>
    <cellStyle name="Normal 1003 3 2" xfId="14861" xr:uid="{00000000-0005-0000-0000-000020170000}"/>
    <cellStyle name="Normal 1003 3 2 2" xfId="32728" xr:uid="{00000000-0005-0000-0000-000021170000}"/>
    <cellStyle name="Normal 1003 3 3" xfId="23895" xr:uid="{00000000-0005-0000-0000-000022170000}"/>
    <cellStyle name="Normal 1003 4" xfId="4569" xr:uid="{00000000-0005-0000-0000-000023170000}"/>
    <cellStyle name="Normal 1003 4 2" xfId="14862" xr:uid="{00000000-0005-0000-0000-000024170000}"/>
    <cellStyle name="Normal 1003 4 2 2" xfId="32729" xr:uid="{00000000-0005-0000-0000-000025170000}"/>
    <cellStyle name="Normal 1003 4 3" xfId="23896" xr:uid="{00000000-0005-0000-0000-000026170000}"/>
    <cellStyle name="Normal 1003 5" xfId="4570" xr:uid="{00000000-0005-0000-0000-000027170000}"/>
    <cellStyle name="Normal 1003 5 2" xfId="14863" xr:uid="{00000000-0005-0000-0000-000028170000}"/>
    <cellStyle name="Normal 1003 5 2 2" xfId="32730" xr:uid="{00000000-0005-0000-0000-000029170000}"/>
    <cellStyle name="Normal 1003 5 3" xfId="23897" xr:uid="{00000000-0005-0000-0000-00002A170000}"/>
    <cellStyle name="Normal 1003 6" xfId="14858" xr:uid="{00000000-0005-0000-0000-00002B170000}"/>
    <cellStyle name="Normal 1003 6 2" xfId="32725" xr:uid="{00000000-0005-0000-0000-00002C170000}"/>
    <cellStyle name="Normal 1003 7" xfId="23892" xr:uid="{00000000-0005-0000-0000-00002D170000}"/>
    <cellStyle name="Normal 1004" xfId="4571" xr:uid="{00000000-0005-0000-0000-00002E170000}"/>
    <cellStyle name="Normal 1004 2" xfId="4572" xr:uid="{00000000-0005-0000-0000-00002F170000}"/>
    <cellStyle name="Normal 1004 2 2" xfId="4573" xr:uid="{00000000-0005-0000-0000-000030170000}"/>
    <cellStyle name="Normal 1004 2 2 2" xfId="14866" xr:uid="{00000000-0005-0000-0000-000031170000}"/>
    <cellStyle name="Normal 1004 2 2 2 2" xfId="32733" xr:uid="{00000000-0005-0000-0000-000032170000}"/>
    <cellStyle name="Normal 1004 2 2 3" xfId="23900" xr:uid="{00000000-0005-0000-0000-000033170000}"/>
    <cellStyle name="Normal 1004 2 3" xfId="14865" xr:uid="{00000000-0005-0000-0000-000034170000}"/>
    <cellStyle name="Normal 1004 2 3 2" xfId="32732" xr:uid="{00000000-0005-0000-0000-000035170000}"/>
    <cellStyle name="Normal 1004 2 4" xfId="23899" xr:uid="{00000000-0005-0000-0000-000036170000}"/>
    <cellStyle name="Normal 1004 3" xfId="4574" xr:uid="{00000000-0005-0000-0000-000037170000}"/>
    <cellStyle name="Normal 1004 3 2" xfId="14867" xr:uid="{00000000-0005-0000-0000-000038170000}"/>
    <cellStyle name="Normal 1004 3 2 2" xfId="32734" xr:uid="{00000000-0005-0000-0000-000039170000}"/>
    <cellStyle name="Normal 1004 3 3" xfId="23901" xr:uid="{00000000-0005-0000-0000-00003A170000}"/>
    <cellStyle name="Normal 1004 4" xfId="4575" xr:uid="{00000000-0005-0000-0000-00003B170000}"/>
    <cellStyle name="Normal 1004 4 2" xfId="14868" xr:uid="{00000000-0005-0000-0000-00003C170000}"/>
    <cellStyle name="Normal 1004 4 2 2" xfId="32735" xr:uid="{00000000-0005-0000-0000-00003D170000}"/>
    <cellStyle name="Normal 1004 4 3" xfId="23902" xr:uid="{00000000-0005-0000-0000-00003E170000}"/>
    <cellStyle name="Normal 1004 5" xfId="4576" xr:uid="{00000000-0005-0000-0000-00003F170000}"/>
    <cellStyle name="Normal 1004 5 2" xfId="14869" xr:uid="{00000000-0005-0000-0000-000040170000}"/>
    <cellStyle name="Normal 1004 5 2 2" xfId="32736" xr:uid="{00000000-0005-0000-0000-000041170000}"/>
    <cellStyle name="Normal 1004 5 3" xfId="23903" xr:uid="{00000000-0005-0000-0000-000042170000}"/>
    <cellStyle name="Normal 1004 6" xfId="14864" xr:uid="{00000000-0005-0000-0000-000043170000}"/>
    <cellStyle name="Normal 1004 6 2" xfId="32731" xr:uid="{00000000-0005-0000-0000-000044170000}"/>
    <cellStyle name="Normal 1004 7" xfId="23898" xr:uid="{00000000-0005-0000-0000-000045170000}"/>
    <cellStyle name="Normal 1005" xfId="4577" xr:uid="{00000000-0005-0000-0000-000046170000}"/>
    <cellStyle name="Normal 1005 2" xfId="4578" xr:uid="{00000000-0005-0000-0000-000047170000}"/>
    <cellStyle name="Normal 1005 2 2" xfId="4579" xr:uid="{00000000-0005-0000-0000-000048170000}"/>
    <cellStyle name="Normal 1005 2 2 2" xfId="14872" xr:uid="{00000000-0005-0000-0000-000049170000}"/>
    <cellStyle name="Normal 1005 2 2 2 2" xfId="32739" xr:uid="{00000000-0005-0000-0000-00004A170000}"/>
    <cellStyle name="Normal 1005 2 2 3" xfId="23906" xr:uid="{00000000-0005-0000-0000-00004B170000}"/>
    <cellStyle name="Normal 1005 2 3" xfId="14871" xr:uid="{00000000-0005-0000-0000-00004C170000}"/>
    <cellStyle name="Normal 1005 2 3 2" xfId="32738" xr:uid="{00000000-0005-0000-0000-00004D170000}"/>
    <cellStyle name="Normal 1005 2 4" xfId="23905" xr:uid="{00000000-0005-0000-0000-00004E170000}"/>
    <cellStyle name="Normal 1005 3" xfId="4580" xr:uid="{00000000-0005-0000-0000-00004F170000}"/>
    <cellStyle name="Normal 1005 3 2" xfId="14873" xr:uid="{00000000-0005-0000-0000-000050170000}"/>
    <cellStyle name="Normal 1005 3 2 2" xfId="32740" xr:uid="{00000000-0005-0000-0000-000051170000}"/>
    <cellStyle name="Normal 1005 3 3" xfId="23907" xr:uid="{00000000-0005-0000-0000-000052170000}"/>
    <cellStyle name="Normal 1005 4" xfId="4581" xr:uid="{00000000-0005-0000-0000-000053170000}"/>
    <cellStyle name="Normal 1005 4 2" xfId="14874" xr:uid="{00000000-0005-0000-0000-000054170000}"/>
    <cellStyle name="Normal 1005 4 2 2" xfId="32741" xr:uid="{00000000-0005-0000-0000-000055170000}"/>
    <cellStyle name="Normal 1005 4 3" xfId="23908" xr:uid="{00000000-0005-0000-0000-000056170000}"/>
    <cellStyle name="Normal 1005 5" xfId="4582" xr:uid="{00000000-0005-0000-0000-000057170000}"/>
    <cellStyle name="Normal 1005 5 2" xfId="14875" xr:uid="{00000000-0005-0000-0000-000058170000}"/>
    <cellStyle name="Normal 1005 5 2 2" xfId="32742" xr:uid="{00000000-0005-0000-0000-000059170000}"/>
    <cellStyle name="Normal 1005 5 3" xfId="23909" xr:uid="{00000000-0005-0000-0000-00005A170000}"/>
    <cellStyle name="Normal 1005 6" xfId="14870" xr:uid="{00000000-0005-0000-0000-00005B170000}"/>
    <cellStyle name="Normal 1005 6 2" xfId="32737" xr:uid="{00000000-0005-0000-0000-00005C170000}"/>
    <cellStyle name="Normal 1005 7" xfId="23904" xr:uid="{00000000-0005-0000-0000-00005D170000}"/>
    <cellStyle name="Normal 1006" xfId="4583" xr:uid="{00000000-0005-0000-0000-00005E170000}"/>
    <cellStyle name="Normal 1006 2" xfId="4584" xr:uid="{00000000-0005-0000-0000-00005F170000}"/>
    <cellStyle name="Normal 1006 2 2" xfId="4585" xr:uid="{00000000-0005-0000-0000-000060170000}"/>
    <cellStyle name="Normal 1006 2 2 2" xfId="14878" xr:uid="{00000000-0005-0000-0000-000061170000}"/>
    <cellStyle name="Normal 1006 2 2 2 2" xfId="32745" xr:uid="{00000000-0005-0000-0000-000062170000}"/>
    <cellStyle name="Normal 1006 2 2 3" xfId="23912" xr:uid="{00000000-0005-0000-0000-000063170000}"/>
    <cellStyle name="Normal 1006 2 3" xfId="14877" xr:uid="{00000000-0005-0000-0000-000064170000}"/>
    <cellStyle name="Normal 1006 2 3 2" xfId="32744" xr:uid="{00000000-0005-0000-0000-000065170000}"/>
    <cellStyle name="Normal 1006 2 4" xfId="23911" xr:uid="{00000000-0005-0000-0000-000066170000}"/>
    <cellStyle name="Normal 1006 3" xfId="4586" xr:uid="{00000000-0005-0000-0000-000067170000}"/>
    <cellStyle name="Normal 1006 3 2" xfId="14879" xr:uid="{00000000-0005-0000-0000-000068170000}"/>
    <cellStyle name="Normal 1006 3 2 2" xfId="32746" xr:uid="{00000000-0005-0000-0000-000069170000}"/>
    <cellStyle name="Normal 1006 3 3" xfId="23913" xr:uid="{00000000-0005-0000-0000-00006A170000}"/>
    <cellStyle name="Normal 1006 4" xfId="4587" xr:uid="{00000000-0005-0000-0000-00006B170000}"/>
    <cellStyle name="Normal 1006 4 2" xfId="14880" xr:uid="{00000000-0005-0000-0000-00006C170000}"/>
    <cellStyle name="Normal 1006 4 2 2" xfId="32747" xr:uid="{00000000-0005-0000-0000-00006D170000}"/>
    <cellStyle name="Normal 1006 4 3" xfId="23914" xr:uid="{00000000-0005-0000-0000-00006E170000}"/>
    <cellStyle name="Normal 1006 5" xfId="4588" xr:uid="{00000000-0005-0000-0000-00006F170000}"/>
    <cellStyle name="Normal 1006 5 2" xfId="14881" xr:uid="{00000000-0005-0000-0000-000070170000}"/>
    <cellStyle name="Normal 1006 5 2 2" xfId="32748" xr:uid="{00000000-0005-0000-0000-000071170000}"/>
    <cellStyle name="Normal 1006 5 3" xfId="23915" xr:uid="{00000000-0005-0000-0000-000072170000}"/>
    <cellStyle name="Normal 1006 6" xfId="14876" xr:uid="{00000000-0005-0000-0000-000073170000}"/>
    <cellStyle name="Normal 1006 6 2" xfId="32743" xr:uid="{00000000-0005-0000-0000-000074170000}"/>
    <cellStyle name="Normal 1006 7" xfId="23910" xr:uid="{00000000-0005-0000-0000-000075170000}"/>
    <cellStyle name="Normal 1007" xfId="4589" xr:uid="{00000000-0005-0000-0000-000076170000}"/>
    <cellStyle name="Normal 1007 2" xfId="4590" xr:uid="{00000000-0005-0000-0000-000077170000}"/>
    <cellStyle name="Normal 1007 3" xfId="4591" xr:uid="{00000000-0005-0000-0000-000078170000}"/>
    <cellStyle name="Normal 1007 3 2" xfId="14883" xr:uid="{00000000-0005-0000-0000-000079170000}"/>
    <cellStyle name="Normal 1007 3 2 2" xfId="32750" xr:uid="{00000000-0005-0000-0000-00007A170000}"/>
    <cellStyle name="Normal 1007 3 3" xfId="23917" xr:uid="{00000000-0005-0000-0000-00007B170000}"/>
    <cellStyle name="Normal 1007 4" xfId="4592" xr:uid="{00000000-0005-0000-0000-00007C170000}"/>
    <cellStyle name="Normal 1007 5" xfId="14882" xr:uid="{00000000-0005-0000-0000-00007D170000}"/>
    <cellStyle name="Normal 1007 5 2" xfId="32749" xr:uid="{00000000-0005-0000-0000-00007E170000}"/>
    <cellStyle name="Normal 1007 6" xfId="23916" xr:uid="{00000000-0005-0000-0000-00007F170000}"/>
    <cellStyle name="Normal 1008" xfId="4593" xr:uid="{00000000-0005-0000-0000-000080170000}"/>
    <cellStyle name="Normal 1008 2" xfId="4594" xr:uid="{00000000-0005-0000-0000-000081170000}"/>
    <cellStyle name="Normal 1008 2 2" xfId="4595" xr:uid="{00000000-0005-0000-0000-000082170000}"/>
    <cellStyle name="Normal 1008 2 2 2" xfId="14886" xr:uid="{00000000-0005-0000-0000-000083170000}"/>
    <cellStyle name="Normal 1008 2 2 2 2" xfId="32753" xr:uid="{00000000-0005-0000-0000-000084170000}"/>
    <cellStyle name="Normal 1008 2 2 3" xfId="23920" xr:uid="{00000000-0005-0000-0000-000085170000}"/>
    <cellStyle name="Normal 1008 2 3" xfId="14885" xr:uid="{00000000-0005-0000-0000-000086170000}"/>
    <cellStyle name="Normal 1008 2 3 2" xfId="32752" xr:uid="{00000000-0005-0000-0000-000087170000}"/>
    <cellStyle name="Normal 1008 2 4" xfId="23919" xr:uid="{00000000-0005-0000-0000-000088170000}"/>
    <cellStyle name="Normal 1008 3" xfId="4596" xr:uid="{00000000-0005-0000-0000-000089170000}"/>
    <cellStyle name="Normal 1008 3 2" xfId="14887" xr:uid="{00000000-0005-0000-0000-00008A170000}"/>
    <cellStyle name="Normal 1008 3 2 2" xfId="32754" xr:uid="{00000000-0005-0000-0000-00008B170000}"/>
    <cellStyle name="Normal 1008 3 3" xfId="23921" xr:uid="{00000000-0005-0000-0000-00008C170000}"/>
    <cellStyle name="Normal 1008 4" xfId="4597" xr:uid="{00000000-0005-0000-0000-00008D170000}"/>
    <cellStyle name="Normal 1008 4 2" xfId="14888" xr:uid="{00000000-0005-0000-0000-00008E170000}"/>
    <cellStyle name="Normal 1008 4 2 2" xfId="32755" xr:uid="{00000000-0005-0000-0000-00008F170000}"/>
    <cellStyle name="Normal 1008 4 3" xfId="23922" xr:uid="{00000000-0005-0000-0000-000090170000}"/>
    <cellStyle name="Normal 1008 5" xfId="4598" xr:uid="{00000000-0005-0000-0000-000091170000}"/>
    <cellStyle name="Normal 1008 5 2" xfId="14889" xr:uid="{00000000-0005-0000-0000-000092170000}"/>
    <cellStyle name="Normal 1008 5 2 2" xfId="32756" xr:uid="{00000000-0005-0000-0000-000093170000}"/>
    <cellStyle name="Normal 1008 5 3" xfId="23923" xr:uid="{00000000-0005-0000-0000-000094170000}"/>
    <cellStyle name="Normal 1008 6" xfId="14884" xr:uid="{00000000-0005-0000-0000-000095170000}"/>
    <cellStyle name="Normal 1008 6 2" xfId="32751" xr:uid="{00000000-0005-0000-0000-000096170000}"/>
    <cellStyle name="Normal 1008 7" xfId="23918" xr:uid="{00000000-0005-0000-0000-000097170000}"/>
    <cellStyle name="Normal 1009" xfId="4599" xr:uid="{00000000-0005-0000-0000-000098170000}"/>
    <cellStyle name="Normal 1009 2" xfId="4600" xr:uid="{00000000-0005-0000-0000-000099170000}"/>
    <cellStyle name="Normal 1009 2 2" xfId="4601" xr:uid="{00000000-0005-0000-0000-00009A170000}"/>
    <cellStyle name="Normal 1009 2 2 2" xfId="14892" xr:uid="{00000000-0005-0000-0000-00009B170000}"/>
    <cellStyle name="Normal 1009 2 2 2 2" xfId="32759" xr:uid="{00000000-0005-0000-0000-00009C170000}"/>
    <cellStyle name="Normal 1009 2 2 3" xfId="23926" xr:uid="{00000000-0005-0000-0000-00009D170000}"/>
    <cellStyle name="Normal 1009 2 3" xfId="14891" xr:uid="{00000000-0005-0000-0000-00009E170000}"/>
    <cellStyle name="Normal 1009 2 3 2" xfId="32758" xr:uid="{00000000-0005-0000-0000-00009F170000}"/>
    <cellStyle name="Normal 1009 2 4" xfId="23925" xr:uid="{00000000-0005-0000-0000-0000A0170000}"/>
    <cellStyle name="Normal 1009 3" xfId="4602" xr:uid="{00000000-0005-0000-0000-0000A1170000}"/>
    <cellStyle name="Normal 1009 3 2" xfId="14893" xr:uid="{00000000-0005-0000-0000-0000A2170000}"/>
    <cellStyle name="Normal 1009 3 2 2" xfId="32760" xr:uid="{00000000-0005-0000-0000-0000A3170000}"/>
    <cellStyle name="Normal 1009 3 3" xfId="23927" xr:uid="{00000000-0005-0000-0000-0000A4170000}"/>
    <cellStyle name="Normal 1009 4" xfId="4603" xr:uid="{00000000-0005-0000-0000-0000A5170000}"/>
    <cellStyle name="Normal 1009 4 2" xfId="14894" xr:uid="{00000000-0005-0000-0000-0000A6170000}"/>
    <cellStyle name="Normal 1009 4 2 2" xfId="32761" xr:uid="{00000000-0005-0000-0000-0000A7170000}"/>
    <cellStyle name="Normal 1009 4 3" xfId="23928" xr:uid="{00000000-0005-0000-0000-0000A8170000}"/>
    <cellStyle name="Normal 1009 5" xfId="4604" xr:uid="{00000000-0005-0000-0000-0000A9170000}"/>
    <cellStyle name="Normal 1009 5 2" xfId="14895" xr:uid="{00000000-0005-0000-0000-0000AA170000}"/>
    <cellStyle name="Normal 1009 5 2 2" xfId="32762" xr:uid="{00000000-0005-0000-0000-0000AB170000}"/>
    <cellStyle name="Normal 1009 5 3" xfId="23929" xr:uid="{00000000-0005-0000-0000-0000AC170000}"/>
    <cellStyle name="Normal 1009 6" xfId="14890" xr:uid="{00000000-0005-0000-0000-0000AD170000}"/>
    <cellStyle name="Normal 1009 6 2" xfId="32757" xr:uid="{00000000-0005-0000-0000-0000AE170000}"/>
    <cellStyle name="Normal 1009 7" xfId="23924" xr:uid="{00000000-0005-0000-0000-0000AF170000}"/>
    <cellStyle name="Normal 101" xfId="1216" xr:uid="{00000000-0005-0000-0000-0000B0170000}"/>
    <cellStyle name="Normal 101 2" xfId="4605" xr:uid="{00000000-0005-0000-0000-0000B1170000}"/>
    <cellStyle name="Normal 101 3" xfId="4606" xr:uid="{00000000-0005-0000-0000-0000B2170000}"/>
    <cellStyle name="Normal 101 3 2" xfId="4607" xr:uid="{00000000-0005-0000-0000-0000B3170000}"/>
    <cellStyle name="Normal 101 3 2 2" xfId="14897" xr:uid="{00000000-0005-0000-0000-0000B4170000}"/>
    <cellStyle name="Normal 101 3 2 2 2" xfId="32764" xr:uid="{00000000-0005-0000-0000-0000B5170000}"/>
    <cellStyle name="Normal 101 3 2 3" xfId="23931" xr:uid="{00000000-0005-0000-0000-0000B6170000}"/>
    <cellStyle name="Normal 101 3 3" xfId="14896" xr:uid="{00000000-0005-0000-0000-0000B7170000}"/>
    <cellStyle name="Normal 101 3 3 2" xfId="32763" xr:uid="{00000000-0005-0000-0000-0000B8170000}"/>
    <cellStyle name="Normal 101 3 4" xfId="23930" xr:uid="{00000000-0005-0000-0000-0000B9170000}"/>
    <cellStyle name="Normal 101 4" xfId="4608" xr:uid="{00000000-0005-0000-0000-0000BA170000}"/>
    <cellStyle name="Normal 101 4 2" xfId="14898" xr:uid="{00000000-0005-0000-0000-0000BB170000}"/>
    <cellStyle name="Normal 101 4 2 2" xfId="32765" xr:uid="{00000000-0005-0000-0000-0000BC170000}"/>
    <cellStyle name="Normal 101 4 3" xfId="23932" xr:uid="{00000000-0005-0000-0000-0000BD170000}"/>
    <cellStyle name="Normal 101 5" xfId="4609" xr:uid="{00000000-0005-0000-0000-0000BE170000}"/>
    <cellStyle name="Normal 101 5 2" xfId="14899" xr:uid="{00000000-0005-0000-0000-0000BF170000}"/>
    <cellStyle name="Normal 101 5 2 2" xfId="32766" xr:uid="{00000000-0005-0000-0000-0000C0170000}"/>
    <cellStyle name="Normal 101 5 3" xfId="23933" xr:uid="{00000000-0005-0000-0000-0000C1170000}"/>
    <cellStyle name="Normal 101 6" xfId="4610" xr:uid="{00000000-0005-0000-0000-0000C2170000}"/>
    <cellStyle name="Normal 101 6 2" xfId="14900" xr:uid="{00000000-0005-0000-0000-0000C3170000}"/>
    <cellStyle name="Normal 101 6 2 2" xfId="32767" xr:uid="{00000000-0005-0000-0000-0000C4170000}"/>
    <cellStyle name="Normal 101 6 3" xfId="23934" xr:uid="{00000000-0005-0000-0000-0000C5170000}"/>
    <cellStyle name="Normal 1010" xfId="4611" xr:uid="{00000000-0005-0000-0000-0000C6170000}"/>
    <cellStyle name="Normal 1010 2" xfId="4612" xr:uid="{00000000-0005-0000-0000-0000C7170000}"/>
    <cellStyle name="Normal 1010 2 2" xfId="4613" xr:uid="{00000000-0005-0000-0000-0000C8170000}"/>
    <cellStyle name="Normal 1010 2 2 2" xfId="14903" xr:uid="{00000000-0005-0000-0000-0000C9170000}"/>
    <cellStyle name="Normal 1010 2 2 2 2" xfId="32770" xr:uid="{00000000-0005-0000-0000-0000CA170000}"/>
    <cellStyle name="Normal 1010 2 2 3" xfId="23937" xr:uid="{00000000-0005-0000-0000-0000CB170000}"/>
    <cellStyle name="Normal 1010 2 3" xfId="14902" xr:uid="{00000000-0005-0000-0000-0000CC170000}"/>
    <cellStyle name="Normal 1010 2 3 2" xfId="32769" xr:uid="{00000000-0005-0000-0000-0000CD170000}"/>
    <cellStyle name="Normal 1010 2 4" xfId="23936" xr:uid="{00000000-0005-0000-0000-0000CE170000}"/>
    <cellStyle name="Normal 1010 3" xfId="4614" xr:uid="{00000000-0005-0000-0000-0000CF170000}"/>
    <cellStyle name="Normal 1010 3 2" xfId="14904" xr:uid="{00000000-0005-0000-0000-0000D0170000}"/>
    <cellStyle name="Normal 1010 3 2 2" xfId="32771" xr:uid="{00000000-0005-0000-0000-0000D1170000}"/>
    <cellStyle name="Normal 1010 3 3" xfId="23938" xr:uid="{00000000-0005-0000-0000-0000D2170000}"/>
    <cellStyle name="Normal 1010 4" xfId="4615" xr:uid="{00000000-0005-0000-0000-0000D3170000}"/>
    <cellStyle name="Normal 1010 4 2" xfId="14905" xr:uid="{00000000-0005-0000-0000-0000D4170000}"/>
    <cellStyle name="Normal 1010 4 2 2" xfId="32772" xr:uid="{00000000-0005-0000-0000-0000D5170000}"/>
    <cellStyle name="Normal 1010 4 3" xfId="23939" xr:uid="{00000000-0005-0000-0000-0000D6170000}"/>
    <cellStyle name="Normal 1010 5" xfId="4616" xr:uid="{00000000-0005-0000-0000-0000D7170000}"/>
    <cellStyle name="Normal 1010 5 2" xfId="14906" xr:uid="{00000000-0005-0000-0000-0000D8170000}"/>
    <cellStyle name="Normal 1010 5 2 2" xfId="32773" xr:uid="{00000000-0005-0000-0000-0000D9170000}"/>
    <cellStyle name="Normal 1010 5 3" xfId="23940" xr:uid="{00000000-0005-0000-0000-0000DA170000}"/>
    <cellStyle name="Normal 1010 6" xfId="14901" xr:uid="{00000000-0005-0000-0000-0000DB170000}"/>
    <cellStyle name="Normal 1010 6 2" xfId="32768" xr:uid="{00000000-0005-0000-0000-0000DC170000}"/>
    <cellStyle name="Normal 1010 7" xfId="23935" xr:uid="{00000000-0005-0000-0000-0000DD170000}"/>
    <cellStyle name="Normal 1011" xfId="4617" xr:uid="{00000000-0005-0000-0000-0000DE170000}"/>
    <cellStyle name="Normal 1011 2" xfId="4618" xr:uid="{00000000-0005-0000-0000-0000DF170000}"/>
    <cellStyle name="Normal 1011 2 2" xfId="4619" xr:uid="{00000000-0005-0000-0000-0000E0170000}"/>
    <cellStyle name="Normal 1011 2 2 2" xfId="14909" xr:uid="{00000000-0005-0000-0000-0000E1170000}"/>
    <cellStyle name="Normal 1011 2 2 2 2" xfId="32776" xr:uid="{00000000-0005-0000-0000-0000E2170000}"/>
    <cellStyle name="Normal 1011 2 2 3" xfId="23943" xr:uid="{00000000-0005-0000-0000-0000E3170000}"/>
    <cellStyle name="Normal 1011 2 3" xfId="14908" xr:uid="{00000000-0005-0000-0000-0000E4170000}"/>
    <cellStyle name="Normal 1011 2 3 2" xfId="32775" xr:uid="{00000000-0005-0000-0000-0000E5170000}"/>
    <cellStyle name="Normal 1011 2 4" xfId="23942" xr:uid="{00000000-0005-0000-0000-0000E6170000}"/>
    <cellStyle name="Normal 1011 3" xfId="4620" xr:uid="{00000000-0005-0000-0000-0000E7170000}"/>
    <cellStyle name="Normal 1011 3 2" xfId="14910" xr:uid="{00000000-0005-0000-0000-0000E8170000}"/>
    <cellStyle name="Normal 1011 3 2 2" xfId="32777" xr:uid="{00000000-0005-0000-0000-0000E9170000}"/>
    <cellStyle name="Normal 1011 3 3" xfId="23944" xr:uid="{00000000-0005-0000-0000-0000EA170000}"/>
    <cellStyle name="Normal 1011 4" xfId="4621" xr:uid="{00000000-0005-0000-0000-0000EB170000}"/>
    <cellStyle name="Normal 1011 4 2" xfId="14911" xr:uid="{00000000-0005-0000-0000-0000EC170000}"/>
    <cellStyle name="Normal 1011 4 2 2" xfId="32778" xr:uid="{00000000-0005-0000-0000-0000ED170000}"/>
    <cellStyle name="Normal 1011 4 3" xfId="23945" xr:uid="{00000000-0005-0000-0000-0000EE170000}"/>
    <cellStyle name="Normal 1011 5" xfId="4622" xr:uid="{00000000-0005-0000-0000-0000EF170000}"/>
    <cellStyle name="Normal 1011 5 2" xfId="14912" xr:uid="{00000000-0005-0000-0000-0000F0170000}"/>
    <cellStyle name="Normal 1011 5 2 2" xfId="32779" xr:uid="{00000000-0005-0000-0000-0000F1170000}"/>
    <cellStyle name="Normal 1011 5 3" xfId="23946" xr:uid="{00000000-0005-0000-0000-0000F2170000}"/>
    <cellStyle name="Normal 1011 6" xfId="14907" xr:uid="{00000000-0005-0000-0000-0000F3170000}"/>
    <cellStyle name="Normal 1011 6 2" xfId="32774" xr:uid="{00000000-0005-0000-0000-0000F4170000}"/>
    <cellStyle name="Normal 1011 7" xfId="23941" xr:uid="{00000000-0005-0000-0000-0000F5170000}"/>
    <cellStyle name="Normal 1012" xfId="4623" xr:uid="{00000000-0005-0000-0000-0000F6170000}"/>
    <cellStyle name="Normal 1012 2" xfId="4624" xr:uid="{00000000-0005-0000-0000-0000F7170000}"/>
    <cellStyle name="Normal 1012 2 2" xfId="4625" xr:uid="{00000000-0005-0000-0000-0000F8170000}"/>
    <cellStyle name="Normal 1012 2 2 2" xfId="14915" xr:uid="{00000000-0005-0000-0000-0000F9170000}"/>
    <cellStyle name="Normal 1012 2 2 2 2" xfId="32782" xr:uid="{00000000-0005-0000-0000-0000FA170000}"/>
    <cellStyle name="Normal 1012 2 2 3" xfId="23949" xr:uid="{00000000-0005-0000-0000-0000FB170000}"/>
    <cellStyle name="Normal 1012 2 3" xfId="14914" xr:uid="{00000000-0005-0000-0000-0000FC170000}"/>
    <cellStyle name="Normal 1012 2 3 2" xfId="32781" xr:uid="{00000000-0005-0000-0000-0000FD170000}"/>
    <cellStyle name="Normal 1012 2 4" xfId="23948" xr:uid="{00000000-0005-0000-0000-0000FE170000}"/>
    <cellStyle name="Normal 1012 3" xfId="4626" xr:uid="{00000000-0005-0000-0000-0000FF170000}"/>
    <cellStyle name="Normal 1012 3 2" xfId="14916" xr:uid="{00000000-0005-0000-0000-000000180000}"/>
    <cellStyle name="Normal 1012 3 2 2" xfId="32783" xr:uid="{00000000-0005-0000-0000-000001180000}"/>
    <cellStyle name="Normal 1012 3 3" xfId="23950" xr:uid="{00000000-0005-0000-0000-000002180000}"/>
    <cellStyle name="Normal 1012 4" xfId="4627" xr:uid="{00000000-0005-0000-0000-000003180000}"/>
    <cellStyle name="Normal 1012 4 2" xfId="14917" xr:uid="{00000000-0005-0000-0000-000004180000}"/>
    <cellStyle name="Normal 1012 4 2 2" xfId="32784" xr:uid="{00000000-0005-0000-0000-000005180000}"/>
    <cellStyle name="Normal 1012 4 3" xfId="23951" xr:uid="{00000000-0005-0000-0000-000006180000}"/>
    <cellStyle name="Normal 1012 5" xfId="4628" xr:uid="{00000000-0005-0000-0000-000007180000}"/>
    <cellStyle name="Normal 1012 5 2" xfId="14918" xr:uid="{00000000-0005-0000-0000-000008180000}"/>
    <cellStyle name="Normal 1012 5 2 2" xfId="32785" xr:uid="{00000000-0005-0000-0000-000009180000}"/>
    <cellStyle name="Normal 1012 5 3" xfId="23952" xr:uid="{00000000-0005-0000-0000-00000A180000}"/>
    <cellStyle name="Normal 1012 6" xfId="14913" xr:uid="{00000000-0005-0000-0000-00000B180000}"/>
    <cellStyle name="Normal 1012 6 2" xfId="32780" xr:uid="{00000000-0005-0000-0000-00000C180000}"/>
    <cellStyle name="Normal 1012 7" xfId="23947" xr:uid="{00000000-0005-0000-0000-00000D180000}"/>
    <cellStyle name="Normal 1013" xfId="4629" xr:uid="{00000000-0005-0000-0000-00000E180000}"/>
    <cellStyle name="Normal 1013 2" xfId="4630" xr:uid="{00000000-0005-0000-0000-00000F180000}"/>
    <cellStyle name="Normal 1013 2 2" xfId="4631" xr:uid="{00000000-0005-0000-0000-000010180000}"/>
    <cellStyle name="Normal 1013 2 2 2" xfId="14921" xr:uid="{00000000-0005-0000-0000-000011180000}"/>
    <cellStyle name="Normal 1013 2 2 2 2" xfId="32788" xr:uid="{00000000-0005-0000-0000-000012180000}"/>
    <cellStyle name="Normal 1013 2 2 3" xfId="23955" xr:uid="{00000000-0005-0000-0000-000013180000}"/>
    <cellStyle name="Normal 1013 2 3" xfId="14920" xr:uid="{00000000-0005-0000-0000-000014180000}"/>
    <cellStyle name="Normal 1013 2 3 2" xfId="32787" xr:uid="{00000000-0005-0000-0000-000015180000}"/>
    <cellStyle name="Normal 1013 2 4" xfId="23954" xr:uid="{00000000-0005-0000-0000-000016180000}"/>
    <cellStyle name="Normal 1013 3" xfId="4632" xr:uid="{00000000-0005-0000-0000-000017180000}"/>
    <cellStyle name="Normal 1013 3 2" xfId="14922" xr:uid="{00000000-0005-0000-0000-000018180000}"/>
    <cellStyle name="Normal 1013 3 2 2" xfId="32789" xr:uid="{00000000-0005-0000-0000-000019180000}"/>
    <cellStyle name="Normal 1013 3 3" xfId="23956" xr:uid="{00000000-0005-0000-0000-00001A180000}"/>
    <cellStyle name="Normal 1013 4" xfId="4633" xr:uid="{00000000-0005-0000-0000-00001B180000}"/>
    <cellStyle name="Normal 1013 4 2" xfId="14923" xr:uid="{00000000-0005-0000-0000-00001C180000}"/>
    <cellStyle name="Normal 1013 4 2 2" xfId="32790" xr:uid="{00000000-0005-0000-0000-00001D180000}"/>
    <cellStyle name="Normal 1013 4 3" xfId="23957" xr:uid="{00000000-0005-0000-0000-00001E180000}"/>
    <cellStyle name="Normal 1013 5" xfId="4634" xr:uid="{00000000-0005-0000-0000-00001F180000}"/>
    <cellStyle name="Normal 1013 5 2" xfId="14924" xr:uid="{00000000-0005-0000-0000-000020180000}"/>
    <cellStyle name="Normal 1013 5 2 2" xfId="32791" xr:uid="{00000000-0005-0000-0000-000021180000}"/>
    <cellStyle name="Normal 1013 5 3" xfId="23958" xr:uid="{00000000-0005-0000-0000-000022180000}"/>
    <cellStyle name="Normal 1013 6" xfId="14919" xr:uid="{00000000-0005-0000-0000-000023180000}"/>
    <cellStyle name="Normal 1013 6 2" xfId="32786" xr:uid="{00000000-0005-0000-0000-000024180000}"/>
    <cellStyle name="Normal 1013 7" xfId="23953" xr:uid="{00000000-0005-0000-0000-000025180000}"/>
    <cellStyle name="Normal 1014" xfId="4635" xr:uid="{00000000-0005-0000-0000-000026180000}"/>
    <cellStyle name="Normal 1014 2" xfId="4636" xr:uid="{00000000-0005-0000-0000-000027180000}"/>
    <cellStyle name="Normal 1014 2 2" xfId="4637" xr:uid="{00000000-0005-0000-0000-000028180000}"/>
    <cellStyle name="Normal 1014 2 2 2" xfId="14927" xr:uid="{00000000-0005-0000-0000-000029180000}"/>
    <cellStyle name="Normal 1014 2 2 2 2" xfId="32794" xr:uid="{00000000-0005-0000-0000-00002A180000}"/>
    <cellStyle name="Normal 1014 2 2 3" xfId="23961" xr:uid="{00000000-0005-0000-0000-00002B180000}"/>
    <cellStyle name="Normal 1014 2 3" xfId="14926" xr:uid="{00000000-0005-0000-0000-00002C180000}"/>
    <cellStyle name="Normal 1014 2 3 2" xfId="32793" xr:uid="{00000000-0005-0000-0000-00002D180000}"/>
    <cellStyle name="Normal 1014 2 4" xfId="23960" xr:uid="{00000000-0005-0000-0000-00002E180000}"/>
    <cellStyle name="Normal 1014 3" xfId="4638" xr:uid="{00000000-0005-0000-0000-00002F180000}"/>
    <cellStyle name="Normal 1014 3 2" xfId="14928" xr:uid="{00000000-0005-0000-0000-000030180000}"/>
    <cellStyle name="Normal 1014 3 2 2" xfId="32795" xr:uid="{00000000-0005-0000-0000-000031180000}"/>
    <cellStyle name="Normal 1014 3 3" xfId="23962" xr:uid="{00000000-0005-0000-0000-000032180000}"/>
    <cellStyle name="Normal 1014 4" xfId="4639" xr:uid="{00000000-0005-0000-0000-000033180000}"/>
    <cellStyle name="Normal 1014 4 2" xfId="14929" xr:uid="{00000000-0005-0000-0000-000034180000}"/>
    <cellStyle name="Normal 1014 4 2 2" xfId="32796" xr:uid="{00000000-0005-0000-0000-000035180000}"/>
    <cellStyle name="Normal 1014 4 3" xfId="23963" xr:uid="{00000000-0005-0000-0000-000036180000}"/>
    <cellStyle name="Normal 1014 5" xfId="4640" xr:uid="{00000000-0005-0000-0000-000037180000}"/>
    <cellStyle name="Normal 1014 5 2" xfId="14930" xr:uid="{00000000-0005-0000-0000-000038180000}"/>
    <cellStyle name="Normal 1014 5 2 2" xfId="32797" xr:uid="{00000000-0005-0000-0000-000039180000}"/>
    <cellStyle name="Normal 1014 5 3" xfId="23964" xr:uid="{00000000-0005-0000-0000-00003A180000}"/>
    <cellStyle name="Normal 1014 6" xfId="14925" xr:uid="{00000000-0005-0000-0000-00003B180000}"/>
    <cellStyle name="Normal 1014 6 2" xfId="32792" xr:uid="{00000000-0005-0000-0000-00003C180000}"/>
    <cellStyle name="Normal 1014 7" xfId="23959" xr:uid="{00000000-0005-0000-0000-00003D180000}"/>
    <cellStyle name="Normal 1015" xfId="4641" xr:uid="{00000000-0005-0000-0000-00003E180000}"/>
    <cellStyle name="Normal 1015 2" xfId="4642" xr:uid="{00000000-0005-0000-0000-00003F180000}"/>
    <cellStyle name="Normal 1015 2 2" xfId="4643" xr:uid="{00000000-0005-0000-0000-000040180000}"/>
    <cellStyle name="Normal 1015 2 2 2" xfId="14933" xr:uid="{00000000-0005-0000-0000-000041180000}"/>
    <cellStyle name="Normal 1015 2 2 2 2" xfId="32800" xr:uid="{00000000-0005-0000-0000-000042180000}"/>
    <cellStyle name="Normal 1015 2 2 3" xfId="23967" xr:uid="{00000000-0005-0000-0000-000043180000}"/>
    <cellStyle name="Normal 1015 2 3" xfId="14932" xr:uid="{00000000-0005-0000-0000-000044180000}"/>
    <cellStyle name="Normal 1015 2 3 2" xfId="32799" xr:uid="{00000000-0005-0000-0000-000045180000}"/>
    <cellStyle name="Normal 1015 2 4" xfId="23966" xr:uid="{00000000-0005-0000-0000-000046180000}"/>
    <cellStyle name="Normal 1015 3" xfId="4644" xr:uid="{00000000-0005-0000-0000-000047180000}"/>
    <cellStyle name="Normal 1015 3 2" xfId="14934" xr:uid="{00000000-0005-0000-0000-000048180000}"/>
    <cellStyle name="Normal 1015 3 2 2" xfId="32801" xr:uid="{00000000-0005-0000-0000-000049180000}"/>
    <cellStyle name="Normal 1015 3 3" xfId="23968" xr:uid="{00000000-0005-0000-0000-00004A180000}"/>
    <cellStyle name="Normal 1015 4" xfId="4645" xr:uid="{00000000-0005-0000-0000-00004B180000}"/>
    <cellStyle name="Normal 1015 4 2" xfId="14935" xr:uid="{00000000-0005-0000-0000-00004C180000}"/>
    <cellStyle name="Normal 1015 4 2 2" xfId="32802" xr:uid="{00000000-0005-0000-0000-00004D180000}"/>
    <cellStyle name="Normal 1015 4 3" xfId="23969" xr:uid="{00000000-0005-0000-0000-00004E180000}"/>
    <cellStyle name="Normal 1015 5" xfId="4646" xr:uid="{00000000-0005-0000-0000-00004F180000}"/>
    <cellStyle name="Normal 1015 5 2" xfId="14936" xr:uid="{00000000-0005-0000-0000-000050180000}"/>
    <cellStyle name="Normal 1015 5 2 2" xfId="32803" xr:uid="{00000000-0005-0000-0000-000051180000}"/>
    <cellStyle name="Normal 1015 5 3" xfId="23970" xr:uid="{00000000-0005-0000-0000-000052180000}"/>
    <cellStyle name="Normal 1015 6" xfId="14931" xr:uid="{00000000-0005-0000-0000-000053180000}"/>
    <cellStyle name="Normal 1015 6 2" xfId="32798" xr:uid="{00000000-0005-0000-0000-000054180000}"/>
    <cellStyle name="Normal 1015 7" xfId="23965" xr:uid="{00000000-0005-0000-0000-000055180000}"/>
    <cellStyle name="Normal 1016" xfId="4647" xr:uid="{00000000-0005-0000-0000-000056180000}"/>
    <cellStyle name="Normal 1016 2" xfId="4648" xr:uid="{00000000-0005-0000-0000-000057180000}"/>
    <cellStyle name="Normal 1016 2 2" xfId="4649" xr:uid="{00000000-0005-0000-0000-000058180000}"/>
    <cellStyle name="Normal 1016 2 2 2" xfId="14939" xr:uid="{00000000-0005-0000-0000-000059180000}"/>
    <cellStyle name="Normal 1016 2 2 2 2" xfId="32806" xr:uid="{00000000-0005-0000-0000-00005A180000}"/>
    <cellStyle name="Normal 1016 2 2 3" xfId="23973" xr:uid="{00000000-0005-0000-0000-00005B180000}"/>
    <cellStyle name="Normal 1016 2 3" xfId="14938" xr:uid="{00000000-0005-0000-0000-00005C180000}"/>
    <cellStyle name="Normal 1016 2 3 2" xfId="32805" xr:uid="{00000000-0005-0000-0000-00005D180000}"/>
    <cellStyle name="Normal 1016 2 4" xfId="23972" xr:uid="{00000000-0005-0000-0000-00005E180000}"/>
    <cellStyle name="Normal 1016 3" xfId="4650" xr:uid="{00000000-0005-0000-0000-00005F180000}"/>
    <cellStyle name="Normal 1016 3 2" xfId="14940" xr:uid="{00000000-0005-0000-0000-000060180000}"/>
    <cellStyle name="Normal 1016 3 2 2" xfId="32807" xr:uid="{00000000-0005-0000-0000-000061180000}"/>
    <cellStyle name="Normal 1016 3 3" xfId="23974" xr:uid="{00000000-0005-0000-0000-000062180000}"/>
    <cellStyle name="Normal 1016 4" xfId="4651" xr:uid="{00000000-0005-0000-0000-000063180000}"/>
    <cellStyle name="Normal 1016 4 2" xfId="14941" xr:uid="{00000000-0005-0000-0000-000064180000}"/>
    <cellStyle name="Normal 1016 4 2 2" xfId="32808" xr:uid="{00000000-0005-0000-0000-000065180000}"/>
    <cellStyle name="Normal 1016 4 3" xfId="23975" xr:uid="{00000000-0005-0000-0000-000066180000}"/>
    <cellStyle name="Normal 1016 5" xfId="4652" xr:uid="{00000000-0005-0000-0000-000067180000}"/>
    <cellStyle name="Normal 1016 5 2" xfId="14942" xr:uid="{00000000-0005-0000-0000-000068180000}"/>
    <cellStyle name="Normal 1016 5 2 2" xfId="32809" xr:uid="{00000000-0005-0000-0000-000069180000}"/>
    <cellStyle name="Normal 1016 5 3" xfId="23976" xr:uid="{00000000-0005-0000-0000-00006A180000}"/>
    <cellStyle name="Normal 1016 6" xfId="14937" xr:uid="{00000000-0005-0000-0000-00006B180000}"/>
    <cellStyle name="Normal 1016 6 2" xfId="32804" xr:uid="{00000000-0005-0000-0000-00006C180000}"/>
    <cellStyle name="Normal 1016 7" xfId="23971" xr:uid="{00000000-0005-0000-0000-00006D180000}"/>
    <cellStyle name="Normal 1017" xfId="4653" xr:uid="{00000000-0005-0000-0000-00006E180000}"/>
    <cellStyle name="Normal 1017 2" xfId="4654" xr:uid="{00000000-0005-0000-0000-00006F180000}"/>
    <cellStyle name="Normal 1017 2 2" xfId="4655" xr:uid="{00000000-0005-0000-0000-000070180000}"/>
    <cellStyle name="Normal 1017 2 2 2" xfId="14945" xr:uid="{00000000-0005-0000-0000-000071180000}"/>
    <cellStyle name="Normal 1017 2 2 2 2" xfId="32812" xr:uid="{00000000-0005-0000-0000-000072180000}"/>
    <cellStyle name="Normal 1017 2 2 3" xfId="23979" xr:uid="{00000000-0005-0000-0000-000073180000}"/>
    <cellStyle name="Normal 1017 2 3" xfId="14944" xr:uid="{00000000-0005-0000-0000-000074180000}"/>
    <cellStyle name="Normal 1017 2 3 2" xfId="32811" xr:uid="{00000000-0005-0000-0000-000075180000}"/>
    <cellStyle name="Normal 1017 2 4" xfId="23978" xr:uid="{00000000-0005-0000-0000-000076180000}"/>
    <cellStyle name="Normal 1017 3" xfId="4656" xr:uid="{00000000-0005-0000-0000-000077180000}"/>
    <cellStyle name="Normal 1017 3 2" xfId="14946" xr:uid="{00000000-0005-0000-0000-000078180000}"/>
    <cellStyle name="Normal 1017 3 2 2" xfId="32813" xr:uid="{00000000-0005-0000-0000-000079180000}"/>
    <cellStyle name="Normal 1017 3 3" xfId="23980" xr:uid="{00000000-0005-0000-0000-00007A180000}"/>
    <cellStyle name="Normal 1017 4" xfId="4657" xr:uid="{00000000-0005-0000-0000-00007B180000}"/>
    <cellStyle name="Normal 1017 4 2" xfId="14947" xr:uid="{00000000-0005-0000-0000-00007C180000}"/>
    <cellStyle name="Normal 1017 4 2 2" xfId="32814" xr:uid="{00000000-0005-0000-0000-00007D180000}"/>
    <cellStyle name="Normal 1017 4 3" xfId="23981" xr:uid="{00000000-0005-0000-0000-00007E180000}"/>
    <cellStyle name="Normal 1017 5" xfId="4658" xr:uid="{00000000-0005-0000-0000-00007F180000}"/>
    <cellStyle name="Normal 1017 5 2" xfId="14948" xr:uid="{00000000-0005-0000-0000-000080180000}"/>
    <cellStyle name="Normal 1017 5 2 2" xfId="32815" xr:uid="{00000000-0005-0000-0000-000081180000}"/>
    <cellStyle name="Normal 1017 5 3" xfId="23982" xr:uid="{00000000-0005-0000-0000-000082180000}"/>
    <cellStyle name="Normal 1017 6" xfId="14943" xr:uid="{00000000-0005-0000-0000-000083180000}"/>
    <cellStyle name="Normal 1017 6 2" xfId="32810" xr:uid="{00000000-0005-0000-0000-000084180000}"/>
    <cellStyle name="Normal 1017 7" xfId="23977" xr:uid="{00000000-0005-0000-0000-000085180000}"/>
    <cellStyle name="Normal 1018" xfId="4659" xr:uid="{00000000-0005-0000-0000-000086180000}"/>
    <cellStyle name="Normal 1018 2" xfId="4660" xr:uid="{00000000-0005-0000-0000-000087180000}"/>
    <cellStyle name="Normal 1018 2 2" xfId="4661" xr:uid="{00000000-0005-0000-0000-000088180000}"/>
    <cellStyle name="Normal 1018 2 2 2" xfId="14951" xr:uid="{00000000-0005-0000-0000-000089180000}"/>
    <cellStyle name="Normal 1018 2 2 2 2" xfId="32818" xr:uid="{00000000-0005-0000-0000-00008A180000}"/>
    <cellStyle name="Normal 1018 2 2 3" xfId="23985" xr:uid="{00000000-0005-0000-0000-00008B180000}"/>
    <cellStyle name="Normal 1018 2 3" xfId="14950" xr:uid="{00000000-0005-0000-0000-00008C180000}"/>
    <cellStyle name="Normal 1018 2 3 2" xfId="32817" xr:uid="{00000000-0005-0000-0000-00008D180000}"/>
    <cellStyle name="Normal 1018 2 4" xfId="23984" xr:uid="{00000000-0005-0000-0000-00008E180000}"/>
    <cellStyle name="Normal 1018 3" xfId="4662" xr:uid="{00000000-0005-0000-0000-00008F180000}"/>
    <cellStyle name="Normal 1018 3 2" xfId="14952" xr:uid="{00000000-0005-0000-0000-000090180000}"/>
    <cellStyle name="Normal 1018 3 2 2" xfId="32819" xr:uid="{00000000-0005-0000-0000-000091180000}"/>
    <cellStyle name="Normal 1018 3 3" xfId="23986" xr:uid="{00000000-0005-0000-0000-000092180000}"/>
    <cellStyle name="Normal 1018 4" xfId="4663" xr:uid="{00000000-0005-0000-0000-000093180000}"/>
    <cellStyle name="Normal 1018 4 2" xfId="14953" xr:uid="{00000000-0005-0000-0000-000094180000}"/>
    <cellStyle name="Normal 1018 4 2 2" xfId="32820" xr:uid="{00000000-0005-0000-0000-000095180000}"/>
    <cellStyle name="Normal 1018 4 3" xfId="23987" xr:uid="{00000000-0005-0000-0000-000096180000}"/>
    <cellStyle name="Normal 1018 5" xfId="4664" xr:uid="{00000000-0005-0000-0000-000097180000}"/>
    <cellStyle name="Normal 1018 5 2" xfId="14954" xr:uid="{00000000-0005-0000-0000-000098180000}"/>
    <cellStyle name="Normal 1018 5 2 2" xfId="32821" xr:uid="{00000000-0005-0000-0000-000099180000}"/>
    <cellStyle name="Normal 1018 5 3" xfId="23988" xr:uid="{00000000-0005-0000-0000-00009A180000}"/>
    <cellStyle name="Normal 1018 6" xfId="14949" xr:uid="{00000000-0005-0000-0000-00009B180000}"/>
    <cellStyle name="Normal 1018 6 2" xfId="32816" xr:uid="{00000000-0005-0000-0000-00009C180000}"/>
    <cellStyle name="Normal 1018 7" xfId="23983" xr:uid="{00000000-0005-0000-0000-00009D180000}"/>
    <cellStyle name="Normal 1019" xfId="4665" xr:uid="{00000000-0005-0000-0000-00009E180000}"/>
    <cellStyle name="Normal 1019 2" xfId="4666" xr:uid="{00000000-0005-0000-0000-00009F180000}"/>
    <cellStyle name="Normal 1019 2 2" xfId="4667" xr:uid="{00000000-0005-0000-0000-0000A0180000}"/>
    <cellStyle name="Normal 1019 2 2 2" xfId="14957" xr:uid="{00000000-0005-0000-0000-0000A1180000}"/>
    <cellStyle name="Normal 1019 2 2 2 2" xfId="32824" xr:uid="{00000000-0005-0000-0000-0000A2180000}"/>
    <cellStyle name="Normal 1019 2 2 3" xfId="23991" xr:uid="{00000000-0005-0000-0000-0000A3180000}"/>
    <cellStyle name="Normal 1019 2 3" xfId="14956" xr:uid="{00000000-0005-0000-0000-0000A4180000}"/>
    <cellStyle name="Normal 1019 2 3 2" xfId="32823" xr:uid="{00000000-0005-0000-0000-0000A5180000}"/>
    <cellStyle name="Normal 1019 2 4" xfId="23990" xr:uid="{00000000-0005-0000-0000-0000A6180000}"/>
    <cellStyle name="Normal 1019 3" xfId="4668" xr:uid="{00000000-0005-0000-0000-0000A7180000}"/>
    <cellStyle name="Normal 1019 3 2" xfId="14958" xr:uid="{00000000-0005-0000-0000-0000A8180000}"/>
    <cellStyle name="Normal 1019 3 2 2" xfId="32825" xr:uid="{00000000-0005-0000-0000-0000A9180000}"/>
    <cellStyle name="Normal 1019 3 3" xfId="23992" xr:uid="{00000000-0005-0000-0000-0000AA180000}"/>
    <cellStyle name="Normal 1019 4" xfId="4669" xr:uid="{00000000-0005-0000-0000-0000AB180000}"/>
    <cellStyle name="Normal 1019 4 2" xfId="14959" xr:uid="{00000000-0005-0000-0000-0000AC180000}"/>
    <cellStyle name="Normal 1019 4 2 2" xfId="32826" xr:uid="{00000000-0005-0000-0000-0000AD180000}"/>
    <cellStyle name="Normal 1019 4 3" xfId="23993" xr:uid="{00000000-0005-0000-0000-0000AE180000}"/>
    <cellStyle name="Normal 1019 5" xfId="4670" xr:uid="{00000000-0005-0000-0000-0000AF180000}"/>
    <cellStyle name="Normal 1019 5 2" xfId="14960" xr:uid="{00000000-0005-0000-0000-0000B0180000}"/>
    <cellStyle name="Normal 1019 5 2 2" xfId="32827" xr:uid="{00000000-0005-0000-0000-0000B1180000}"/>
    <cellStyle name="Normal 1019 5 3" xfId="23994" xr:uid="{00000000-0005-0000-0000-0000B2180000}"/>
    <cellStyle name="Normal 1019 6" xfId="14955" xr:uid="{00000000-0005-0000-0000-0000B3180000}"/>
    <cellStyle name="Normal 1019 6 2" xfId="32822" xr:uid="{00000000-0005-0000-0000-0000B4180000}"/>
    <cellStyle name="Normal 1019 7" xfId="23989" xr:uid="{00000000-0005-0000-0000-0000B5180000}"/>
    <cellStyle name="Normal 102" xfId="1217" xr:uid="{00000000-0005-0000-0000-0000B6180000}"/>
    <cellStyle name="Normal 102 2" xfId="4671" xr:uid="{00000000-0005-0000-0000-0000B7180000}"/>
    <cellStyle name="Normal 102 3" xfId="4672" xr:uid="{00000000-0005-0000-0000-0000B8180000}"/>
    <cellStyle name="Normal 102 3 2" xfId="4673" xr:uid="{00000000-0005-0000-0000-0000B9180000}"/>
    <cellStyle name="Normal 102 3 2 2" xfId="14962" xr:uid="{00000000-0005-0000-0000-0000BA180000}"/>
    <cellStyle name="Normal 102 3 2 2 2" xfId="32829" xr:uid="{00000000-0005-0000-0000-0000BB180000}"/>
    <cellStyle name="Normal 102 3 2 3" xfId="23996" xr:uid="{00000000-0005-0000-0000-0000BC180000}"/>
    <cellStyle name="Normal 102 3 3" xfId="14961" xr:uid="{00000000-0005-0000-0000-0000BD180000}"/>
    <cellStyle name="Normal 102 3 3 2" xfId="32828" xr:uid="{00000000-0005-0000-0000-0000BE180000}"/>
    <cellStyle name="Normal 102 3 4" xfId="23995" xr:uid="{00000000-0005-0000-0000-0000BF180000}"/>
    <cellStyle name="Normal 102 4" xfId="4674" xr:uid="{00000000-0005-0000-0000-0000C0180000}"/>
    <cellStyle name="Normal 102 4 2" xfId="14963" xr:uid="{00000000-0005-0000-0000-0000C1180000}"/>
    <cellStyle name="Normal 102 4 2 2" xfId="32830" xr:uid="{00000000-0005-0000-0000-0000C2180000}"/>
    <cellStyle name="Normal 102 4 3" xfId="23997" xr:uid="{00000000-0005-0000-0000-0000C3180000}"/>
    <cellStyle name="Normal 102 5" xfId="4675" xr:uid="{00000000-0005-0000-0000-0000C4180000}"/>
    <cellStyle name="Normal 102 5 2" xfId="14964" xr:uid="{00000000-0005-0000-0000-0000C5180000}"/>
    <cellStyle name="Normal 102 5 2 2" xfId="32831" xr:uid="{00000000-0005-0000-0000-0000C6180000}"/>
    <cellStyle name="Normal 102 5 3" xfId="23998" xr:uid="{00000000-0005-0000-0000-0000C7180000}"/>
    <cellStyle name="Normal 102 6" xfId="4676" xr:uid="{00000000-0005-0000-0000-0000C8180000}"/>
    <cellStyle name="Normal 102 6 2" xfId="14965" xr:uid="{00000000-0005-0000-0000-0000C9180000}"/>
    <cellStyle name="Normal 102 6 2 2" xfId="32832" xr:uid="{00000000-0005-0000-0000-0000CA180000}"/>
    <cellStyle name="Normal 102 6 3" xfId="23999" xr:uid="{00000000-0005-0000-0000-0000CB180000}"/>
    <cellStyle name="Normal 1020" xfId="4677" xr:uid="{00000000-0005-0000-0000-0000CC180000}"/>
    <cellStyle name="Normal 1020 2" xfId="4678" xr:uid="{00000000-0005-0000-0000-0000CD180000}"/>
    <cellStyle name="Normal 1020 2 2" xfId="4679" xr:uid="{00000000-0005-0000-0000-0000CE180000}"/>
    <cellStyle name="Normal 1020 2 2 2" xfId="14968" xr:uid="{00000000-0005-0000-0000-0000CF180000}"/>
    <cellStyle name="Normal 1020 2 2 2 2" xfId="32835" xr:uid="{00000000-0005-0000-0000-0000D0180000}"/>
    <cellStyle name="Normal 1020 2 2 3" xfId="24002" xr:uid="{00000000-0005-0000-0000-0000D1180000}"/>
    <cellStyle name="Normal 1020 2 3" xfId="14967" xr:uid="{00000000-0005-0000-0000-0000D2180000}"/>
    <cellStyle name="Normal 1020 2 3 2" xfId="32834" xr:uid="{00000000-0005-0000-0000-0000D3180000}"/>
    <cellStyle name="Normal 1020 2 4" xfId="24001" xr:uid="{00000000-0005-0000-0000-0000D4180000}"/>
    <cellStyle name="Normal 1020 3" xfId="4680" xr:uid="{00000000-0005-0000-0000-0000D5180000}"/>
    <cellStyle name="Normal 1020 3 2" xfId="14969" xr:uid="{00000000-0005-0000-0000-0000D6180000}"/>
    <cellStyle name="Normal 1020 3 2 2" xfId="32836" xr:uid="{00000000-0005-0000-0000-0000D7180000}"/>
    <cellStyle name="Normal 1020 3 3" xfId="24003" xr:uid="{00000000-0005-0000-0000-0000D8180000}"/>
    <cellStyle name="Normal 1020 4" xfId="4681" xr:uid="{00000000-0005-0000-0000-0000D9180000}"/>
    <cellStyle name="Normal 1020 4 2" xfId="14970" xr:uid="{00000000-0005-0000-0000-0000DA180000}"/>
    <cellStyle name="Normal 1020 4 2 2" xfId="32837" xr:uid="{00000000-0005-0000-0000-0000DB180000}"/>
    <cellStyle name="Normal 1020 4 3" xfId="24004" xr:uid="{00000000-0005-0000-0000-0000DC180000}"/>
    <cellStyle name="Normal 1020 5" xfId="4682" xr:uid="{00000000-0005-0000-0000-0000DD180000}"/>
    <cellStyle name="Normal 1020 5 2" xfId="14971" xr:uid="{00000000-0005-0000-0000-0000DE180000}"/>
    <cellStyle name="Normal 1020 5 2 2" xfId="32838" xr:uid="{00000000-0005-0000-0000-0000DF180000}"/>
    <cellStyle name="Normal 1020 5 3" xfId="24005" xr:uid="{00000000-0005-0000-0000-0000E0180000}"/>
    <cellStyle name="Normal 1020 6" xfId="14966" xr:uid="{00000000-0005-0000-0000-0000E1180000}"/>
    <cellStyle name="Normal 1020 6 2" xfId="32833" xr:uid="{00000000-0005-0000-0000-0000E2180000}"/>
    <cellStyle name="Normal 1020 7" xfId="24000" xr:uid="{00000000-0005-0000-0000-0000E3180000}"/>
    <cellStyle name="Normal 1021" xfId="4683" xr:uid="{00000000-0005-0000-0000-0000E4180000}"/>
    <cellStyle name="Normal 1021 2" xfId="4684" xr:uid="{00000000-0005-0000-0000-0000E5180000}"/>
    <cellStyle name="Normal 1021 2 2" xfId="4685" xr:uid="{00000000-0005-0000-0000-0000E6180000}"/>
    <cellStyle name="Normal 1021 2 2 2" xfId="14974" xr:uid="{00000000-0005-0000-0000-0000E7180000}"/>
    <cellStyle name="Normal 1021 2 2 2 2" xfId="32841" xr:uid="{00000000-0005-0000-0000-0000E8180000}"/>
    <cellStyle name="Normal 1021 2 2 3" xfId="24008" xr:uid="{00000000-0005-0000-0000-0000E9180000}"/>
    <cellStyle name="Normal 1021 2 3" xfId="14973" xr:uid="{00000000-0005-0000-0000-0000EA180000}"/>
    <cellStyle name="Normal 1021 2 3 2" xfId="32840" xr:uid="{00000000-0005-0000-0000-0000EB180000}"/>
    <cellStyle name="Normal 1021 2 4" xfId="24007" xr:uid="{00000000-0005-0000-0000-0000EC180000}"/>
    <cellStyle name="Normal 1021 3" xfId="4686" xr:uid="{00000000-0005-0000-0000-0000ED180000}"/>
    <cellStyle name="Normal 1021 3 2" xfId="14975" xr:uid="{00000000-0005-0000-0000-0000EE180000}"/>
    <cellStyle name="Normal 1021 3 2 2" xfId="32842" xr:uid="{00000000-0005-0000-0000-0000EF180000}"/>
    <cellStyle name="Normal 1021 3 3" xfId="24009" xr:uid="{00000000-0005-0000-0000-0000F0180000}"/>
    <cellStyle name="Normal 1021 4" xfId="4687" xr:uid="{00000000-0005-0000-0000-0000F1180000}"/>
    <cellStyle name="Normal 1021 4 2" xfId="14976" xr:uid="{00000000-0005-0000-0000-0000F2180000}"/>
    <cellStyle name="Normal 1021 4 2 2" xfId="32843" xr:uid="{00000000-0005-0000-0000-0000F3180000}"/>
    <cellStyle name="Normal 1021 4 3" xfId="24010" xr:uid="{00000000-0005-0000-0000-0000F4180000}"/>
    <cellStyle name="Normal 1021 5" xfId="4688" xr:uid="{00000000-0005-0000-0000-0000F5180000}"/>
    <cellStyle name="Normal 1021 5 2" xfId="14977" xr:uid="{00000000-0005-0000-0000-0000F6180000}"/>
    <cellStyle name="Normal 1021 5 2 2" xfId="32844" xr:uid="{00000000-0005-0000-0000-0000F7180000}"/>
    <cellStyle name="Normal 1021 5 3" xfId="24011" xr:uid="{00000000-0005-0000-0000-0000F8180000}"/>
    <cellStyle name="Normal 1021 6" xfId="14972" xr:uid="{00000000-0005-0000-0000-0000F9180000}"/>
    <cellStyle name="Normal 1021 6 2" xfId="32839" xr:uid="{00000000-0005-0000-0000-0000FA180000}"/>
    <cellStyle name="Normal 1021 7" xfId="24006" xr:uid="{00000000-0005-0000-0000-0000FB180000}"/>
    <cellStyle name="Normal 1022" xfId="4689" xr:uid="{00000000-0005-0000-0000-0000FC180000}"/>
    <cellStyle name="Normal 1022 2" xfId="4690" xr:uid="{00000000-0005-0000-0000-0000FD180000}"/>
    <cellStyle name="Normal 1022 2 2" xfId="4691" xr:uid="{00000000-0005-0000-0000-0000FE180000}"/>
    <cellStyle name="Normal 1022 2 2 2" xfId="14980" xr:uid="{00000000-0005-0000-0000-0000FF180000}"/>
    <cellStyle name="Normal 1022 2 2 2 2" xfId="32847" xr:uid="{00000000-0005-0000-0000-000000190000}"/>
    <cellStyle name="Normal 1022 2 2 3" xfId="24014" xr:uid="{00000000-0005-0000-0000-000001190000}"/>
    <cellStyle name="Normal 1022 2 3" xfId="14979" xr:uid="{00000000-0005-0000-0000-000002190000}"/>
    <cellStyle name="Normal 1022 2 3 2" xfId="32846" xr:uid="{00000000-0005-0000-0000-000003190000}"/>
    <cellStyle name="Normal 1022 2 4" xfId="24013" xr:uid="{00000000-0005-0000-0000-000004190000}"/>
    <cellStyle name="Normal 1022 3" xfId="4692" xr:uid="{00000000-0005-0000-0000-000005190000}"/>
    <cellStyle name="Normal 1022 3 2" xfId="14981" xr:uid="{00000000-0005-0000-0000-000006190000}"/>
    <cellStyle name="Normal 1022 3 2 2" xfId="32848" xr:uid="{00000000-0005-0000-0000-000007190000}"/>
    <cellStyle name="Normal 1022 3 3" xfId="24015" xr:uid="{00000000-0005-0000-0000-000008190000}"/>
    <cellStyle name="Normal 1022 4" xfId="4693" xr:uid="{00000000-0005-0000-0000-000009190000}"/>
    <cellStyle name="Normal 1022 4 2" xfId="14982" xr:uid="{00000000-0005-0000-0000-00000A190000}"/>
    <cellStyle name="Normal 1022 4 2 2" xfId="32849" xr:uid="{00000000-0005-0000-0000-00000B190000}"/>
    <cellStyle name="Normal 1022 4 3" xfId="24016" xr:uid="{00000000-0005-0000-0000-00000C190000}"/>
    <cellStyle name="Normal 1022 5" xfId="4694" xr:uid="{00000000-0005-0000-0000-00000D190000}"/>
    <cellStyle name="Normal 1022 5 2" xfId="14983" xr:uid="{00000000-0005-0000-0000-00000E190000}"/>
    <cellStyle name="Normal 1022 5 2 2" xfId="32850" xr:uid="{00000000-0005-0000-0000-00000F190000}"/>
    <cellStyle name="Normal 1022 5 3" xfId="24017" xr:uid="{00000000-0005-0000-0000-000010190000}"/>
    <cellStyle name="Normal 1022 6" xfId="14978" xr:uid="{00000000-0005-0000-0000-000011190000}"/>
    <cellStyle name="Normal 1022 6 2" xfId="32845" xr:uid="{00000000-0005-0000-0000-000012190000}"/>
    <cellStyle name="Normal 1022 7" xfId="24012" xr:uid="{00000000-0005-0000-0000-000013190000}"/>
    <cellStyle name="Normal 1023" xfId="4695" xr:uid="{00000000-0005-0000-0000-000014190000}"/>
    <cellStyle name="Normal 1023 2" xfId="4696" xr:uid="{00000000-0005-0000-0000-000015190000}"/>
    <cellStyle name="Normal 1023 2 2" xfId="4697" xr:uid="{00000000-0005-0000-0000-000016190000}"/>
    <cellStyle name="Normal 1023 2 2 2" xfId="14986" xr:uid="{00000000-0005-0000-0000-000017190000}"/>
    <cellStyle name="Normal 1023 2 2 2 2" xfId="32853" xr:uid="{00000000-0005-0000-0000-000018190000}"/>
    <cellStyle name="Normal 1023 2 2 3" xfId="24020" xr:uid="{00000000-0005-0000-0000-000019190000}"/>
    <cellStyle name="Normal 1023 2 3" xfId="14985" xr:uid="{00000000-0005-0000-0000-00001A190000}"/>
    <cellStyle name="Normal 1023 2 3 2" xfId="32852" xr:uid="{00000000-0005-0000-0000-00001B190000}"/>
    <cellStyle name="Normal 1023 2 4" xfId="24019" xr:uid="{00000000-0005-0000-0000-00001C190000}"/>
    <cellStyle name="Normal 1023 3" xfId="4698" xr:uid="{00000000-0005-0000-0000-00001D190000}"/>
    <cellStyle name="Normal 1023 3 2" xfId="14987" xr:uid="{00000000-0005-0000-0000-00001E190000}"/>
    <cellStyle name="Normal 1023 3 2 2" xfId="32854" xr:uid="{00000000-0005-0000-0000-00001F190000}"/>
    <cellStyle name="Normal 1023 3 3" xfId="24021" xr:uid="{00000000-0005-0000-0000-000020190000}"/>
    <cellStyle name="Normal 1023 4" xfId="4699" xr:uid="{00000000-0005-0000-0000-000021190000}"/>
    <cellStyle name="Normal 1023 4 2" xfId="14988" xr:uid="{00000000-0005-0000-0000-000022190000}"/>
    <cellStyle name="Normal 1023 4 2 2" xfId="32855" xr:uid="{00000000-0005-0000-0000-000023190000}"/>
    <cellStyle name="Normal 1023 4 3" xfId="24022" xr:uid="{00000000-0005-0000-0000-000024190000}"/>
    <cellStyle name="Normal 1023 5" xfId="4700" xr:uid="{00000000-0005-0000-0000-000025190000}"/>
    <cellStyle name="Normal 1023 5 2" xfId="14989" xr:uid="{00000000-0005-0000-0000-000026190000}"/>
    <cellStyle name="Normal 1023 5 2 2" xfId="32856" xr:uid="{00000000-0005-0000-0000-000027190000}"/>
    <cellStyle name="Normal 1023 5 3" xfId="24023" xr:uid="{00000000-0005-0000-0000-000028190000}"/>
    <cellStyle name="Normal 1023 6" xfId="14984" xr:uid="{00000000-0005-0000-0000-000029190000}"/>
    <cellStyle name="Normal 1023 6 2" xfId="32851" xr:uid="{00000000-0005-0000-0000-00002A190000}"/>
    <cellStyle name="Normal 1023 7" xfId="24018" xr:uid="{00000000-0005-0000-0000-00002B190000}"/>
    <cellStyle name="Normal 1024" xfId="4701" xr:uid="{00000000-0005-0000-0000-00002C190000}"/>
    <cellStyle name="Normal 1024 2" xfId="4702" xr:uid="{00000000-0005-0000-0000-00002D190000}"/>
    <cellStyle name="Normal 1024 2 2" xfId="4703" xr:uid="{00000000-0005-0000-0000-00002E190000}"/>
    <cellStyle name="Normal 1024 2 2 2" xfId="14992" xr:uid="{00000000-0005-0000-0000-00002F190000}"/>
    <cellStyle name="Normal 1024 2 2 2 2" xfId="32859" xr:uid="{00000000-0005-0000-0000-000030190000}"/>
    <cellStyle name="Normal 1024 2 2 3" xfId="24026" xr:uid="{00000000-0005-0000-0000-000031190000}"/>
    <cellStyle name="Normal 1024 2 3" xfId="14991" xr:uid="{00000000-0005-0000-0000-000032190000}"/>
    <cellStyle name="Normal 1024 2 3 2" xfId="32858" xr:uid="{00000000-0005-0000-0000-000033190000}"/>
    <cellStyle name="Normal 1024 2 4" xfId="24025" xr:uid="{00000000-0005-0000-0000-000034190000}"/>
    <cellStyle name="Normal 1024 3" xfId="4704" xr:uid="{00000000-0005-0000-0000-000035190000}"/>
    <cellStyle name="Normal 1024 3 2" xfId="14993" xr:uid="{00000000-0005-0000-0000-000036190000}"/>
    <cellStyle name="Normal 1024 3 2 2" xfId="32860" xr:uid="{00000000-0005-0000-0000-000037190000}"/>
    <cellStyle name="Normal 1024 3 3" xfId="24027" xr:uid="{00000000-0005-0000-0000-000038190000}"/>
    <cellStyle name="Normal 1024 4" xfId="4705" xr:uid="{00000000-0005-0000-0000-000039190000}"/>
    <cellStyle name="Normal 1024 4 2" xfId="14994" xr:uid="{00000000-0005-0000-0000-00003A190000}"/>
    <cellStyle name="Normal 1024 4 2 2" xfId="32861" xr:uid="{00000000-0005-0000-0000-00003B190000}"/>
    <cellStyle name="Normal 1024 4 3" xfId="24028" xr:uid="{00000000-0005-0000-0000-00003C190000}"/>
    <cellStyle name="Normal 1024 5" xfId="4706" xr:uid="{00000000-0005-0000-0000-00003D190000}"/>
    <cellStyle name="Normal 1024 5 2" xfId="14995" xr:uid="{00000000-0005-0000-0000-00003E190000}"/>
    <cellStyle name="Normal 1024 5 2 2" xfId="32862" xr:uid="{00000000-0005-0000-0000-00003F190000}"/>
    <cellStyle name="Normal 1024 5 3" xfId="24029" xr:uid="{00000000-0005-0000-0000-000040190000}"/>
    <cellStyle name="Normal 1024 6" xfId="14990" xr:uid="{00000000-0005-0000-0000-000041190000}"/>
    <cellStyle name="Normal 1024 6 2" xfId="32857" xr:uid="{00000000-0005-0000-0000-000042190000}"/>
    <cellStyle name="Normal 1024 7" xfId="24024" xr:uid="{00000000-0005-0000-0000-000043190000}"/>
    <cellStyle name="Normal 1025" xfId="4707" xr:uid="{00000000-0005-0000-0000-000044190000}"/>
    <cellStyle name="Normal 1025 2" xfId="4708" xr:uid="{00000000-0005-0000-0000-000045190000}"/>
    <cellStyle name="Normal 1025 2 2" xfId="4709" xr:uid="{00000000-0005-0000-0000-000046190000}"/>
    <cellStyle name="Normal 1025 2 2 2" xfId="14998" xr:uid="{00000000-0005-0000-0000-000047190000}"/>
    <cellStyle name="Normal 1025 2 2 2 2" xfId="32865" xr:uid="{00000000-0005-0000-0000-000048190000}"/>
    <cellStyle name="Normal 1025 2 2 3" xfId="24032" xr:uid="{00000000-0005-0000-0000-000049190000}"/>
    <cellStyle name="Normal 1025 2 3" xfId="14997" xr:uid="{00000000-0005-0000-0000-00004A190000}"/>
    <cellStyle name="Normal 1025 2 3 2" xfId="32864" xr:uid="{00000000-0005-0000-0000-00004B190000}"/>
    <cellStyle name="Normal 1025 2 4" xfId="24031" xr:uid="{00000000-0005-0000-0000-00004C190000}"/>
    <cellStyle name="Normal 1025 3" xfId="4710" xr:uid="{00000000-0005-0000-0000-00004D190000}"/>
    <cellStyle name="Normal 1025 3 2" xfId="14999" xr:uid="{00000000-0005-0000-0000-00004E190000}"/>
    <cellStyle name="Normal 1025 3 2 2" xfId="32866" xr:uid="{00000000-0005-0000-0000-00004F190000}"/>
    <cellStyle name="Normal 1025 3 3" xfId="24033" xr:uid="{00000000-0005-0000-0000-000050190000}"/>
    <cellStyle name="Normal 1025 4" xfId="4711" xr:uid="{00000000-0005-0000-0000-000051190000}"/>
    <cellStyle name="Normal 1025 4 2" xfId="15000" xr:uid="{00000000-0005-0000-0000-000052190000}"/>
    <cellStyle name="Normal 1025 4 2 2" xfId="32867" xr:uid="{00000000-0005-0000-0000-000053190000}"/>
    <cellStyle name="Normal 1025 4 3" xfId="24034" xr:uid="{00000000-0005-0000-0000-000054190000}"/>
    <cellStyle name="Normal 1025 5" xfId="4712" xr:uid="{00000000-0005-0000-0000-000055190000}"/>
    <cellStyle name="Normal 1025 5 2" xfId="15001" xr:uid="{00000000-0005-0000-0000-000056190000}"/>
    <cellStyle name="Normal 1025 5 2 2" xfId="32868" xr:uid="{00000000-0005-0000-0000-000057190000}"/>
    <cellStyle name="Normal 1025 5 3" xfId="24035" xr:uid="{00000000-0005-0000-0000-000058190000}"/>
    <cellStyle name="Normal 1025 6" xfId="14996" xr:uid="{00000000-0005-0000-0000-000059190000}"/>
    <cellStyle name="Normal 1025 6 2" xfId="32863" xr:uid="{00000000-0005-0000-0000-00005A190000}"/>
    <cellStyle name="Normal 1025 7" xfId="24030" xr:uid="{00000000-0005-0000-0000-00005B190000}"/>
    <cellStyle name="Normal 1026" xfId="4713" xr:uid="{00000000-0005-0000-0000-00005C190000}"/>
    <cellStyle name="Normal 1026 2" xfId="4714" xr:uid="{00000000-0005-0000-0000-00005D190000}"/>
    <cellStyle name="Normal 1026 2 2" xfId="4715" xr:uid="{00000000-0005-0000-0000-00005E190000}"/>
    <cellStyle name="Normal 1026 2 2 2" xfId="15004" xr:uid="{00000000-0005-0000-0000-00005F190000}"/>
    <cellStyle name="Normal 1026 2 2 2 2" xfId="32871" xr:uid="{00000000-0005-0000-0000-000060190000}"/>
    <cellStyle name="Normal 1026 2 2 3" xfId="24038" xr:uid="{00000000-0005-0000-0000-000061190000}"/>
    <cellStyle name="Normal 1026 2 3" xfId="15003" xr:uid="{00000000-0005-0000-0000-000062190000}"/>
    <cellStyle name="Normal 1026 2 3 2" xfId="32870" xr:uid="{00000000-0005-0000-0000-000063190000}"/>
    <cellStyle name="Normal 1026 2 4" xfId="24037" xr:uid="{00000000-0005-0000-0000-000064190000}"/>
    <cellStyle name="Normal 1026 3" xfId="4716" xr:uid="{00000000-0005-0000-0000-000065190000}"/>
    <cellStyle name="Normal 1026 3 2" xfId="15005" xr:uid="{00000000-0005-0000-0000-000066190000}"/>
    <cellStyle name="Normal 1026 3 2 2" xfId="32872" xr:uid="{00000000-0005-0000-0000-000067190000}"/>
    <cellStyle name="Normal 1026 3 3" xfId="24039" xr:uid="{00000000-0005-0000-0000-000068190000}"/>
    <cellStyle name="Normal 1026 4" xfId="4717" xr:uid="{00000000-0005-0000-0000-000069190000}"/>
    <cellStyle name="Normal 1026 4 2" xfId="15006" xr:uid="{00000000-0005-0000-0000-00006A190000}"/>
    <cellStyle name="Normal 1026 4 2 2" xfId="32873" xr:uid="{00000000-0005-0000-0000-00006B190000}"/>
    <cellStyle name="Normal 1026 4 3" xfId="24040" xr:uid="{00000000-0005-0000-0000-00006C190000}"/>
    <cellStyle name="Normal 1026 5" xfId="4718" xr:uid="{00000000-0005-0000-0000-00006D190000}"/>
    <cellStyle name="Normal 1026 5 2" xfId="15007" xr:uid="{00000000-0005-0000-0000-00006E190000}"/>
    <cellStyle name="Normal 1026 5 2 2" xfId="32874" xr:uid="{00000000-0005-0000-0000-00006F190000}"/>
    <cellStyle name="Normal 1026 5 3" xfId="24041" xr:uid="{00000000-0005-0000-0000-000070190000}"/>
    <cellStyle name="Normal 1026 6" xfId="15002" xr:uid="{00000000-0005-0000-0000-000071190000}"/>
    <cellStyle name="Normal 1026 6 2" xfId="32869" xr:uid="{00000000-0005-0000-0000-000072190000}"/>
    <cellStyle name="Normal 1026 7" xfId="24036" xr:uid="{00000000-0005-0000-0000-000073190000}"/>
    <cellStyle name="Normal 1027" xfId="4719" xr:uid="{00000000-0005-0000-0000-000074190000}"/>
    <cellStyle name="Normal 1027 2" xfId="4720" xr:uid="{00000000-0005-0000-0000-000075190000}"/>
    <cellStyle name="Normal 1027 2 2" xfId="4721" xr:uid="{00000000-0005-0000-0000-000076190000}"/>
    <cellStyle name="Normal 1027 2 2 2" xfId="15010" xr:uid="{00000000-0005-0000-0000-000077190000}"/>
    <cellStyle name="Normal 1027 2 2 2 2" xfId="32877" xr:uid="{00000000-0005-0000-0000-000078190000}"/>
    <cellStyle name="Normal 1027 2 2 3" xfId="24044" xr:uid="{00000000-0005-0000-0000-000079190000}"/>
    <cellStyle name="Normal 1027 2 3" xfId="15009" xr:uid="{00000000-0005-0000-0000-00007A190000}"/>
    <cellStyle name="Normal 1027 2 3 2" xfId="32876" xr:uid="{00000000-0005-0000-0000-00007B190000}"/>
    <cellStyle name="Normal 1027 2 4" xfId="24043" xr:uid="{00000000-0005-0000-0000-00007C190000}"/>
    <cellStyle name="Normal 1027 3" xfId="4722" xr:uid="{00000000-0005-0000-0000-00007D190000}"/>
    <cellStyle name="Normal 1027 3 2" xfId="15011" xr:uid="{00000000-0005-0000-0000-00007E190000}"/>
    <cellStyle name="Normal 1027 3 2 2" xfId="32878" xr:uid="{00000000-0005-0000-0000-00007F190000}"/>
    <cellStyle name="Normal 1027 3 3" xfId="24045" xr:uid="{00000000-0005-0000-0000-000080190000}"/>
    <cellStyle name="Normal 1027 4" xfId="4723" xr:uid="{00000000-0005-0000-0000-000081190000}"/>
    <cellStyle name="Normal 1027 4 2" xfId="15012" xr:uid="{00000000-0005-0000-0000-000082190000}"/>
    <cellStyle name="Normal 1027 4 2 2" xfId="32879" xr:uid="{00000000-0005-0000-0000-000083190000}"/>
    <cellStyle name="Normal 1027 4 3" xfId="24046" xr:uid="{00000000-0005-0000-0000-000084190000}"/>
    <cellStyle name="Normal 1027 5" xfId="4724" xr:uid="{00000000-0005-0000-0000-000085190000}"/>
    <cellStyle name="Normal 1027 5 2" xfId="15013" xr:uid="{00000000-0005-0000-0000-000086190000}"/>
    <cellStyle name="Normal 1027 5 2 2" xfId="32880" xr:uid="{00000000-0005-0000-0000-000087190000}"/>
    <cellStyle name="Normal 1027 5 3" xfId="24047" xr:uid="{00000000-0005-0000-0000-000088190000}"/>
    <cellStyle name="Normal 1027 6" xfId="15008" xr:uid="{00000000-0005-0000-0000-000089190000}"/>
    <cellStyle name="Normal 1027 6 2" xfId="32875" xr:uid="{00000000-0005-0000-0000-00008A190000}"/>
    <cellStyle name="Normal 1027 7" xfId="24042" xr:uid="{00000000-0005-0000-0000-00008B190000}"/>
    <cellStyle name="Normal 1028" xfId="4725" xr:uid="{00000000-0005-0000-0000-00008C190000}"/>
    <cellStyle name="Normal 1028 2" xfId="4726" xr:uid="{00000000-0005-0000-0000-00008D190000}"/>
    <cellStyle name="Normal 1028 2 2" xfId="4727" xr:uid="{00000000-0005-0000-0000-00008E190000}"/>
    <cellStyle name="Normal 1028 2 2 2" xfId="15016" xr:uid="{00000000-0005-0000-0000-00008F190000}"/>
    <cellStyle name="Normal 1028 2 2 2 2" xfId="32883" xr:uid="{00000000-0005-0000-0000-000090190000}"/>
    <cellStyle name="Normal 1028 2 2 3" xfId="24050" xr:uid="{00000000-0005-0000-0000-000091190000}"/>
    <cellStyle name="Normal 1028 2 3" xfId="15015" xr:uid="{00000000-0005-0000-0000-000092190000}"/>
    <cellStyle name="Normal 1028 2 3 2" xfId="32882" xr:uid="{00000000-0005-0000-0000-000093190000}"/>
    <cellStyle name="Normal 1028 2 4" xfId="24049" xr:uid="{00000000-0005-0000-0000-000094190000}"/>
    <cellStyle name="Normal 1028 3" xfId="4728" xr:uid="{00000000-0005-0000-0000-000095190000}"/>
    <cellStyle name="Normal 1028 3 2" xfId="15017" xr:uid="{00000000-0005-0000-0000-000096190000}"/>
    <cellStyle name="Normal 1028 3 2 2" xfId="32884" xr:uid="{00000000-0005-0000-0000-000097190000}"/>
    <cellStyle name="Normal 1028 3 3" xfId="24051" xr:uid="{00000000-0005-0000-0000-000098190000}"/>
    <cellStyle name="Normal 1028 4" xfId="4729" xr:uid="{00000000-0005-0000-0000-000099190000}"/>
    <cellStyle name="Normal 1028 4 2" xfId="15018" xr:uid="{00000000-0005-0000-0000-00009A190000}"/>
    <cellStyle name="Normal 1028 4 2 2" xfId="32885" xr:uid="{00000000-0005-0000-0000-00009B190000}"/>
    <cellStyle name="Normal 1028 4 3" xfId="24052" xr:uid="{00000000-0005-0000-0000-00009C190000}"/>
    <cellStyle name="Normal 1028 5" xfId="4730" xr:uid="{00000000-0005-0000-0000-00009D190000}"/>
    <cellStyle name="Normal 1028 5 2" xfId="15019" xr:uid="{00000000-0005-0000-0000-00009E190000}"/>
    <cellStyle name="Normal 1028 5 2 2" xfId="32886" xr:uid="{00000000-0005-0000-0000-00009F190000}"/>
    <cellStyle name="Normal 1028 5 3" xfId="24053" xr:uid="{00000000-0005-0000-0000-0000A0190000}"/>
    <cellStyle name="Normal 1028 6" xfId="15014" xr:uid="{00000000-0005-0000-0000-0000A1190000}"/>
    <cellStyle name="Normal 1028 6 2" xfId="32881" xr:uid="{00000000-0005-0000-0000-0000A2190000}"/>
    <cellStyle name="Normal 1028 7" xfId="24048" xr:uid="{00000000-0005-0000-0000-0000A3190000}"/>
    <cellStyle name="Normal 1029" xfId="4731" xr:uid="{00000000-0005-0000-0000-0000A4190000}"/>
    <cellStyle name="Normal 1029 2" xfId="4732" xr:uid="{00000000-0005-0000-0000-0000A5190000}"/>
    <cellStyle name="Normal 1029 2 2" xfId="4733" xr:uid="{00000000-0005-0000-0000-0000A6190000}"/>
    <cellStyle name="Normal 1029 2 2 2" xfId="15022" xr:uid="{00000000-0005-0000-0000-0000A7190000}"/>
    <cellStyle name="Normal 1029 2 2 2 2" xfId="32889" xr:uid="{00000000-0005-0000-0000-0000A8190000}"/>
    <cellStyle name="Normal 1029 2 2 3" xfId="24056" xr:uid="{00000000-0005-0000-0000-0000A9190000}"/>
    <cellStyle name="Normal 1029 2 3" xfId="15021" xr:uid="{00000000-0005-0000-0000-0000AA190000}"/>
    <cellStyle name="Normal 1029 2 3 2" xfId="32888" xr:uid="{00000000-0005-0000-0000-0000AB190000}"/>
    <cellStyle name="Normal 1029 2 4" xfId="24055" xr:uid="{00000000-0005-0000-0000-0000AC190000}"/>
    <cellStyle name="Normal 1029 3" xfId="4734" xr:uid="{00000000-0005-0000-0000-0000AD190000}"/>
    <cellStyle name="Normal 1029 3 2" xfId="15023" xr:uid="{00000000-0005-0000-0000-0000AE190000}"/>
    <cellStyle name="Normal 1029 3 2 2" xfId="32890" xr:uid="{00000000-0005-0000-0000-0000AF190000}"/>
    <cellStyle name="Normal 1029 3 3" xfId="24057" xr:uid="{00000000-0005-0000-0000-0000B0190000}"/>
    <cellStyle name="Normal 1029 4" xfId="4735" xr:uid="{00000000-0005-0000-0000-0000B1190000}"/>
    <cellStyle name="Normal 1029 4 2" xfId="15024" xr:uid="{00000000-0005-0000-0000-0000B2190000}"/>
    <cellStyle name="Normal 1029 4 2 2" xfId="32891" xr:uid="{00000000-0005-0000-0000-0000B3190000}"/>
    <cellStyle name="Normal 1029 4 3" xfId="24058" xr:uid="{00000000-0005-0000-0000-0000B4190000}"/>
    <cellStyle name="Normal 1029 5" xfId="4736" xr:uid="{00000000-0005-0000-0000-0000B5190000}"/>
    <cellStyle name="Normal 1029 5 2" xfId="15025" xr:uid="{00000000-0005-0000-0000-0000B6190000}"/>
    <cellStyle name="Normal 1029 5 2 2" xfId="32892" xr:uid="{00000000-0005-0000-0000-0000B7190000}"/>
    <cellStyle name="Normal 1029 5 3" xfId="24059" xr:uid="{00000000-0005-0000-0000-0000B8190000}"/>
    <cellStyle name="Normal 1029 6" xfId="15020" xr:uid="{00000000-0005-0000-0000-0000B9190000}"/>
    <cellStyle name="Normal 1029 6 2" xfId="32887" xr:uid="{00000000-0005-0000-0000-0000BA190000}"/>
    <cellStyle name="Normal 1029 7" xfId="24054" xr:uid="{00000000-0005-0000-0000-0000BB190000}"/>
    <cellStyle name="Normal 103" xfId="1218" xr:uid="{00000000-0005-0000-0000-0000BC190000}"/>
    <cellStyle name="Normal 103 2" xfId="4737" xr:uid="{00000000-0005-0000-0000-0000BD190000}"/>
    <cellStyle name="Normal 103 3" xfId="4738" xr:uid="{00000000-0005-0000-0000-0000BE190000}"/>
    <cellStyle name="Normal 103 3 2" xfId="4739" xr:uid="{00000000-0005-0000-0000-0000BF190000}"/>
    <cellStyle name="Normal 103 3 2 2" xfId="15027" xr:uid="{00000000-0005-0000-0000-0000C0190000}"/>
    <cellStyle name="Normal 103 3 2 2 2" xfId="32894" xr:uid="{00000000-0005-0000-0000-0000C1190000}"/>
    <cellStyle name="Normal 103 3 2 3" xfId="24061" xr:uid="{00000000-0005-0000-0000-0000C2190000}"/>
    <cellStyle name="Normal 103 3 3" xfId="15026" xr:uid="{00000000-0005-0000-0000-0000C3190000}"/>
    <cellStyle name="Normal 103 3 3 2" xfId="32893" xr:uid="{00000000-0005-0000-0000-0000C4190000}"/>
    <cellStyle name="Normal 103 3 4" xfId="24060" xr:uid="{00000000-0005-0000-0000-0000C5190000}"/>
    <cellStyle name="Normal 103 4" xfId="4740" xr:uid="{00000000-0005-0000-0000-0000C6190000}"/>
    <cellStyle name="Normal 103 4 2" xfId="15028" xr:uid="{00000000-0005-0000-0000-0000C7190000}"/>
    <cellStyle name="Normal 103 4 2 2" xfId="32895" xr:uid="{00000000-0005-0000-0000-0000C8190000}"/>
    <cellStyle name="Normal 103 4 3" xfId="24062" xr:uid="{00000000-0005-0000-0000-0000C9190000}"/>
    <cellStyle name="Normal 103 5" xfId="4741" xr:uid="{00000000-0005-0000-0000-0000CA190000}"/>
    <cellStyle name="Normal 103 5 2" xfId="15029" xr:uid="{00000000-0005-0000-0000-0000CB190000}"/>
    <cellStyle name="Normal 103 5 2 2" xfId="32896" xr:uid="{00000000-0005-0000-0000-0000CC190000}"/>
    <cellStyle name="Normal 103 5 3" xfId="24063" xr:uid="{00000000-0005-0000-0000-0000CD190000}"/>
    <cellStyle name="Normal 103 6" xfId="4742" xr:uid="{00000000-0005-0000-0000-0000CE190000}"/>
    <cellStyle name="Normal 103 6 2" xfId="15030" xr:uid="{00000000-0005-0000-0000-0000CF190000}"/>
    <cellStyle name="Normal 103 6 2 2" xfId="32897" xr:uid="{00000000-0005-0000-0000-0000D0190000}"/>
    <cellStyle name="Normal 103 6 3" xfId="24064" xr:uid="{00000000-0005-0000-0000-0000D1190000}"/>
    <cellStyle name="Normal 1030" xfId="4743" xr:uid="{00000000-0005-0000-0000-0000D2190000}"/>
    <cellStyle name="Normal 1030 2" xfId="4744" xr:uid="{00000000-0005-0000-0000-0000D3190000}"/>
    <cellStyle name="Normal 1030 2 2" xfId="4745" xr:uid="{00000000-0005-0000-0000-0000D4190000}"/>
    <cellStyle name="Normal 1030 2 2 2" xfId="15033" xr:uid="{00000000-0005-0000-0000-0000D5190000}"/>
    <cellStyle name="Normal 1030 2 2 2 2" xfId="32900" xr:uid="{00000000-0005-0000-0000-0000D6190000}"/>
    <cellStyle name="Normal 1030 2 2 3" xfId="24067" xr:uid="{00000000-0005-0000-0000-0000D7190000}"/>
    <cellStyle name="Normal 1030 2 3" xfId="15032" xr:uid="{00000000-0005-0000-0000-0000D8190000}"/>
    <cellStyle name="Normal 1030 2 3 2" xfId="32899" xr:uid="{00000000-0005-0000-0000-0000D9190000}"/>
    <cellStyle name="Normal 1030 2 4" xfId="24066" xr:uid="{00000000-0005-0000-0000-0000DA190000}"/>
    <cellStyle name="Normal 1030 3" xfId="4746" xr:uid="{00000000-0005-0000-0000-0000DB190000}"/>
    <cellStyle name="Normal 1030 3 2" xfId="15034" xr:uid="{00000000-0005-0000-0000-0000DC190000}"/>
    <cellStyle name="Normal 1030 3 2 2" xfId="32901" xr:uid="{00000000-0005-0000-0000-0000DD190000}"/>
    <cellStyle name="Normal 1030 3 3" xfId="24068" xr:uid="{00000000-0005-0000-0000-0000DE190000}"/>
    <cellStyle name="Normal 1030 4" xfId="4747" xr:uid="{00000000-0005-0000-0000-0000DF190000}"/>
    <cellStyle name="Normal 1030 4 2" xfId="15035" xr:uid="{00000000-0005-0000-0000-0000E0190000}"/>
    <cellStyle name="Normal 1030 4 2 2" xfId="32902" xr:uid="{00000000-0005-0000-0000-0000E1190000}"/>
    <cellStyle name="Normal 1030 4 3" xfId="24069" xr:uid="{00000000-0005-0000-0000-0000E2190000}"/>
    <cellStyle name="Normal 1030 5" xfId="4748" xr:uid="{00000000-0005-0000-0000-0000E3190000}"/>
    <cellStyle name="Normal 1030 5 2" xfId="15036" xr:uid="{00000000-0005-0000-0000-0000E4190000}"/>
    <cellStyle name="Normal 1030 5 2 2" xfId="32903" xr:uid="{00000000-0005-0000-0000-0000E5190000}"/>
    <cellStyle name="Normal 1030 5 3" xfId="24070" xr:uid="{00000000-0005-0000-0000-0000E6190000}"/>
    <cellStyle name="Normal 1030 6" xfId="15031" xr:uid="{00000000-0005-0000-0000-0000E7190000}"/>
    <cellStyle name="Normal 1030 6 2" xfId="32898" xr:uid="{00000000-0005-0000-0000-0000E8190000}"/>
    <cellStyle name="Normal 1030 7" xfId="24065" xr:uid="{00000000-0005-0000-0000-0000E9190000}"/>
    <cellStyle name="Normal 1031" xfId="4749" xr:uid="{00000000-0005-0000-0000-0000EA190000}"/>
    <cellStyle name="Normal 1031 2" xfId="4750" xr:uid="{00000000-0005-0000-0000-0000EB190000}"/>
    <cellStyle name="Normal 1031 2 2" xfId="4751" xr:uid="{00000000-0005-0000-0000-0000EC190000}"/>
    <cellStyle name="Normal 1031 2 2 2" xfId="15039" xr:uid="{00000000-0005-0000-0000-0000ED190000}"/>
    <cellStyle name="Normal 1031 2 2 2 2" xfId="32906" xr:uid="{00000000-0005-0000-0000-0000EE190000}"/>
    <cellStyle name="Normal 1031 2 2 3" xfId="24073" xr:uid="{00000000-0005-0000-0000-0000EF190000}"/>
    <cellStyle name="Normal 1031 2 3" xfId="15038" xr:uid="{00000000-0005-0000-0000-0000F0190000}"/>
    <cellStyle name="Normal 1031 2 3 2" xfId="32905" xr:uid="{00000000-0005-0000-0000-0000F1190000}"/>
    <cellStyle name="Normal 1031 2 4" xfId="24072" xr:uid="{00000000-0005-0000-0000-0000F2190000}"/>
    <cellStyle name="Normal 1031 3" xfId="4752" xr:uid="{00000000-0005-0000-0000-0000F3190000}"/>
    <cellStyle name="Normal 1031 3 2" xfId="15040" xr:uid="{00000000-0005-0000-0000-0000F4190000}"/>
    <cellStyle name="Normal 1031 3 2 2" xfId="32907" xr:uid="{00000000-0005-0000-0000-0000F5190000}"/>
    <cellStyle name="Normal 1031 3 3" xfId="24074" xr:uid="{00000000-0005-0000-0000-0000F6190000}"/>
    <cellStyle name="Normal 1031 4" xfId="4753" xr:uid="{00000000-0005-0000-0000-0000F7190000}"/>
    <cellStyle name="Normal 1031 4 2" xfId="15041" xr:uid="{00000000-0005-0000-0000-0000F8190000}"/>
    <cellStyle name="Normal 1031 4 2 2" xfId="32908" xr:uid="{00000000-0005-0000-0000-0000F9190000}"/>
    <cellStyle name="Normal 1031 4 3" xfId="24075" xr:uid="{00000000-0005-0000-0000-0000FA190000}"/>
    <cellStyle name="Normal 1031 5" xfId="4754" xr:uid="{00000000-0005-0000-0000-0000FB190000}"/>
    <cellStyle name="Normal 1031 5 2" xfId="15042" xr:uid="{00000000-0005-0000-0000-0000FC190000}"/>
    <cellStyle name="Normal 1031 5 2 2" xfId="32909" xr:uid="{00000000-0005-0000-0000-0000FD190000}"/>
    <cellStyle name="Normal 1031 5 3" xfId="24076" xr:uid="{00000000-0005-0000-0000-0000FE190000}"/>
    <cellStyle name="Normal 1031 6" xfId="15037" xr:uid="{00000000-0005-0000-0000-0000FF190000}"/>
    <cellStyle name="Normal 1031 6 2" xfId="32904" xr:uid="{00000000-0005-0000-0000-0000001A0000}"/>
    <cellStyle name="Normal 1031 7" xfId="24071" xr:uid="{00000000-0005-0000-0000-0000011A0000}"/>
    <cellStyle name="Normal 1032" xfId="4755" xr:uid="{00000000-0005-0000-0000-0000021A0000}"/>
    <cellStyle name="Normal 1032 2" xfId="4756" xr:uid="{00000000-0005-0000-0000-0000031A0000}"/>
    <cellStyle name="Normal 1032 2 2" xfId="4757" xr:uid="{00000000-0005-0000-0000-0000041A0000}"/>
    <cellStyle name="Normal 1032 2 2 2" xfId="15045" xr:uid="{00000000-0005-0000-0000-0000051A0000}"/>
    <cellStyle name="Normal 1032 2 2 2 2" xfId="32912" xr:uid="{00000000-0005-0000-0000-0000061A0000}"/>
    <cellStyle name="Normal 1032 2 2 3" xfId="24079" xr:uid="{00000000-0005-0000-0000-0000071A0000}"/>
    <cellStyle name="Normal 1032 2 3" xfId="15044" xr:uid="{00000000-0005-0000-0000-0000081A0000}"/>
    <cellStyle name="Normal 1032 2 3 2" xfId="32911" xr:uid="{00000000-0005-0000-0000-0000091A0000}"/>
    <cellStyle name="Normal 1032 2 4" xfId="24078" xr:uid="{00000000-0005-0000-0000-00000A1A0000}"/>
    <cellStyle name="Normal 1032 3" xfId="4758" xr:uid="{00000000-0005-0000-0000-00000B1A0000}"/>
    <cellStyle name="Normal 1032 3 2" xfId="15046" xr:uid="{00000000-0005-0000-0000-00000C1A0000}"/>
    <cellStyle name="Normal 1032 3 2 2" xfId="32913" xr:uid="{00000000-0005-0000-0000-00000D1A0000}"/>
    <cellStyle name="Normal 1032 3 3" xfId="24080" xr:uid="{00000000-0005-0000-0000-00000E1A0000}"/>
    <cellStyle name="Normal 1032 4" xfId="4759" xr:uid="{00000000-0005-0000-0000-00000F1A0000}"/>
    <cellStyle name="Normal 1032 4 2" xfId="15047" xr:uid="{00000000-0005-0000-0000-0000101A0000}"/>
    <cellStyle name="Normal 1032 4 2 2" xfId="32914" xr:uid="{00000000-0005-0000-0000-0000111A0000}"/>
    <cellStyle name="Normal 1032 4 3" xfId="24081" xr:uid="{00000000-0005-0000-0000-0000121A0000}"/>
    <cellStyle name="Normal 1032 5" xfId="4760" xr:uid="{00000000-0005-0000-0000-0000131A0000}"/>
    <cellStyle name="Normal 1032 5 2" xfId="15048" xr:uid="{00000000-0005-0000-0000-0000141A0000}"/>
    <cellStyle name="Normal 1032 5 2 2" xfId="32915" xr:uid="{00000000-0005-0000-0000-0000151A0000}"/>
    <cellStyle name="Normal 1032 5 3" xfId="24082" xr:uid="{00000000-0005-0000-0000-0000161A0000}"/>
    <cellStyle name="Normal 1032 6" xfId="15043" xr:uid="{00000000-0005-0000-0000-0000171A0000}"/>
    <cellStyle name="Normal 1032 6 2" xfId="32910" xr:uid="{00000000-0005-0000-0000-0000181A0000}"/>
    <cellStyle name="Normal 1032 7" xfId="24077" xr:uid="{00000000-0005-0000-0000-0000191A0000}"/>
    <cellStyle name="Normal 1033" xfId="4761" xr:uid="{00000000-0005-0000-0000-00001A1A0000}"/>
    <cellStyle name="Normal 1033 2" xfId="4762" xr:uid="{00000000-0005-0000-0000-00001B1A0000}"/>
    <cellStyle name="Normal 1033 2 2" xfId="4763" xr:uid="{00000000-0005-0000-0000-00001C1A0000}"/>
    <cellStyle name="Normal 1033 2 2 2" xfId="15051" xr:uid="{00000000-0005-0000-0000-00001D1A0000}"/>
    <cellStyle name="Normal 1033 2 2 2 2" xfId="32918" xr:uid="{00000000-0005-0000-0000-00001E1A0000}"/>
    <cellStyle name="Normal 1033 2 2 3" xfId="24085" xr:uid="{00000000-0005-0000-0000-00001F1A0000}"/>
    <cellStyle name="Normal 1033 2 3" xfId="15050" xr:uid="{00000000-0005-0000-0000-0000201A0000}"/>
    <cellStyle name="Normal 1033 2 3 2" xfId="32917" xr:uid="{00000000-0005-0000-0000-0000211A0000}"/>
    <cellStyle name="Normal 1033 2 4" xfId="24084" xr:uid="{00000000-0005-0000-0000-0000221A0000}"/>
    <cellStyle name="Normal 1033 3" xfId="4764" xr:uid="{00000000-0005-0000-0000-0000231A0000}"/>
    <cellStyle name="Normal 1033 3 2" xfId="15052" xr:uid="{00000000-0005-0000-0000-0000241A0000}"/>
    <cellStyle name="Normal 1033 3 2 2" xfId="32919" xr:uid="{00000000-0005-0000-0000-0000251A0000}"/>
    <cellStyle name="Normal 1033 3 3" xfId="24086" xr:uid="{00000000-0005-0000-0000-0000261A0000}"/>
    <cellStyle name="Normal 1033 4" xfId="4765" xr:uid="{00000000-0005-0000-0000-0000271A0000}"/>
    <cellStyle name="Normal 1033 4 2" xfId="15053" xr:uid="{00000000-0005-0000-0000-0000281A0000}"/>
    <cellStyle name="Normal 1033 4 2 2" xfId="32920" xr:uid="{00000000-0005-0000-0000-0000291A0000}"/>
    <cellStyle name="Normal 1033 4 3" xfId="24087" xr:uid="{00000000-0005-0000-0000-00002A1A0000}"/>
    <cellStyle name="Normal 1033 5" xfId="4766" xr:uid="{00000000-0005-0000-0000-00002B1A0000}"/>
    <cellStyle name="Normal 1033 5 2" xfId="15054" xr:uid="{00000000-0005-0000-0000-00002C1A0000}"/>
    <cellStyle name="Normal 1033 5 2 2" xfId="32921" xr:uid="{00000000-0005-0000-0000-00002D1A0000}"/>
    <cellStyle name="Normal 1033 5 3" xfId="24088" xr:uid="{00000000-0005-0000-0000-00002E1A0000}"/>
    <cellStyle name="Normal 1033 6" xfId="15049" xr:uid="{00000000-0005-0000-0000-00002F1A0000}"/>
    <cellStyle name="Normal 1033 6 2" xfId="32916" xr:uid="{00000000-0005-0000-0000-0000301A0000}"/>
    <cellStyle name="Normal 1033 7" xfId="24083" xr:uid="{00000000-0005-0000-0000-0000311A0000}"/>
    <cellStyle name="Normal 1034" xfId="4767" xr:uid="{00000000-0005-0000-0000-0000321A0000}"/>
    <cellStyle name="Normal 1034 2" xfId="4768" xr:uid="{00000000-0005-0000-0000-0000331A0000}"/>
    <cellStyle name="Normal 1034 2 2" xfId="4769" xr:uid="{00000000-0005-0000-0000-0000341A0000}"/>
    <cellStyle name="Normal 1034 2 2 2" xfId="15057" xr:uid="{00000000-0005-0000-0000-0000351A0000}"/>
    <cellStyle name="Normal 1034 2 2 2 2" xfId="32924" xr:uid="{00000000-0005-0000-0000-0000361A0000}"/>
    <cellStyle name="Normal 1034 2 2 3" xfId="24091" xr:uid="{00000000-0005-0000-0000-0000371A0000}"/>
    <cellStyle name="Normal 1034 2 3" xfId="15056" xr:uid="{00000000-0005-0000-0000-0000381A0000}"/>
    <cellStyle name="Normal 1034 2 3 2" xfId="32923" xr:uid="{00000000-0005-0000-0000-0000391A0000}"/>
    <cellStyle name="Normal 1034 2 4" xfId="24090" xr:uid="{00000000-0005-0000-0000-00003A1A0000}"/>
    <cellStyle name="Normal 1034 3" xfId="4770" xr:uid="{00000000-0005-0000-0000-00003B1A0000}"/>
    <cellStyle name="Normal 1034 3 2" xfId="15058" xr:uid="{00000000-0005-0000-0000-00003C1A0000}"/>
    <cellStyle name="Normal 1034 3 2 2" xfId="32925" xr:uid="{00000000-0005-0000-0000-00003D1A0000}"/>
    <cellStyle name="Normal 1034 3 3" xfId="24092" xr:uid="{00000000-0005-0000-0000-00003E1A0000}"/>
    <cellStyle name="Normal 1034 4" xfId="4771" xr:uid="{00000000-0005-0000-0000-00003F1A0000}"/>
    <cellStyle name="Normal 1034 4 2" xfId="15059" xr:uid="{00000000-0005-0000-0000-0000401A0000}"/>
    <cellStyle name="Normal 1034 4 2 2" xfId="32926" xr:uid="{00000000-0005-0000-0000-0000411A0000}"/>
    <cellStyle name="Normal 1034 4 3" xfId="24093" xr:uid="{00000000-0005-0000-0000-0000421A0000}"/>
    <cellStyle name="Normal 1034 5" xfId="4772" xr:uid="{00000000-0005-0000-0000-0000431A0000}"/>
    <cellStyle name="Normal 1034 5 2" xfId="15060" xr:uid="{00000000-0005-0000-0000-0000441A0000}"/>
    <cellStyle name="Normal 1034 5 2 2" xfId="32927" xr:uid="{00000000-0005-0000-0000-0000451A0000}"/>
    <cellStyle name="Normal 1034 5 3" xfId="24094" xr:uid="{00000000-0005-0000-0000-0000461A0000}"/>
    <cellStyle name="Normal 1034 6" xfId="15055" xr:uid="{00000000-0005-0000-0000-0000471A0000}"/>
    <cellStyle name="Normal 1034 6 2" xfId="32922" xr:uid="{00000000-0005-0000-0000-0000481A0000}"/>
    <cellStyle name="Normal 1034 7" xfId="24089" xr:uid="{00000000-0005-0000-0000-0000491A0000}"/>
    <cellStyle name="Normal 1035" xfId="4773" xr:uid="{00000000-0005-0000-0000-00004A1A0000}"/>
    <cellStyle name="Normal 1035 2" xfId="4774" xr:uid="{00000000-0005-0000-0000-00004B1A0000}"/>
    <cellStyle name="Normal 1035 2 2" xfId="4775" xr:uid="{00000000-0005-0000-0000-00004C1A0000}"/>
    <cellStyle name="Normal 1035 2 2 2" xfId="15063" xr:uid="{00000000-0005-0000-0000-00004D1A0000}"/>
    <cellStyle name="Normal 1035 2 2 2 2" xfId="32930" xr:uid="{00000000-0005-0000-0000-00004E1A0000}"/>
    <cellStyle name="Normal 1035 2 2 3" xfId="24097" xr:uid="{00000000-0005-0000-0000-00004F1A0000}"/>
    <cellStyle name="Normal 1035 2 3" xfId="15062" xr:uid="{00000000-0005-0000-0000-0000501A0000}"/>
    <cellStyle name="Normal 1035 2 3 2" xfId="32929" xr:uid="{00000000-0005-0000-0000-0000511A0000}"/>
    <cellStyle name="Normal 1035 2 4" xfId="24096" xr:uid="{00000000-0005-0000-0000-0000521A0000}"/>
    <cellStyle name="Normal 1035 3" xfId="4776" xr:uid="{00000000-0005-0000-0000-0000531A0000}"/>
    <cellStyle name="Normal 1035 3 2" xfId="15064" xr:uid="{00000000-0005-0000-0000-0000541A0000}"/>
    <cellStyle name="Normal 1035 3 2 2" xfId="32931" xr:uid="{00000000-0005-0000-0000-0000551A0000}"/>
    <cellStyle name="Normal 1035 3 3" xfId="24098" xr:uid="{00000000-0005-0000-0000-0000561A0000}"/>
    <cellStyle name="Normal 1035 4" xfId="4777" xr:uid="{00000000-0005-0000-0000-0000571A0000}"/>
    <cellStyle name="Normal 1035 4 2" xfId="15065" xr:uid="{00000000-0005-0000-0000-0000581A0000}"/>
    <cellStyle name="Normal 1035 4 2 2" xfId="32932" xr:uid="{00000000-0005-0000-0000-0000591A0000}"/>
    <cellStyle name="Normal 1035 4 3" xfId="24099" xr:uid="{00000000-0005-0000-0000-00005A1A0000}"/>
    <cellStyle name="Normal 1035 5" xfId="4778" xr:uid="{00000000-0005-0000-0000-00005B1A0000}"/>
    <cellStyle name="Normal 1035 5 2" xfId="15066" xr:uid="{00000000-0005-0000-0000-00005C1A0000}"/>
    <cellStyle name="Normal 1035 5 2 2" xfId="32933" xr:uid="{00000000-0005-0000-0000-00005D1A0000}"/>
    <cellStyle name="Normal 1035 5 3" xfId="24100" xr:uid="{00000000-0005-0000-0000-00005E1A0000}"/>
    <cellStyle name="Normal 1035 6" xfId="15061" xr:uid="{00000000-0005-0000-0000-00005F1A0000}"/>
    <cellStyle name="Normal 1035 6 2" xfId="32928" xr:uid="{00000000-0005-0000-0000-0000601A0000}"/>
    <cellStyle name="Normal 1035 7" xfId="24095" xr:uid="{00000000-0005-0000-0000-0000611A0000}"/>
    <cellStyle name="Normal 1036" xfId="4779" xr:uid="{00000000-0005-0000-0000-0000621A0000}"/>
    <cellStyle name="Normal 1036 2" xfId="4780" xr:uid="{00000000-0005-0000-0000-0000631A0000}"/>
    <cellStyle name="Normal 1036 2 2" xfId="4781" xr:uid="{00000000-0005-0000-0000-0000641A0000}"/>
    <cellStyle name="Normal 1036 2 2 2" xfId="15069" xr:uid="{00000000-0005-0000-0000-0000651A0000}"/>
    <cellStyle name="Normal 1036 2 2 2 2" xfId="32936" xr:uid="{00000000-0005-0000-0000-0000661A0000}"/>
    <cellStyle name="Normal 1036 2 2 3" xfId="24103" xr:uid="{00000000-0005-0000-0000-0000671A0000}"/>
    <cellStyle name="Normal 1036 2 3" xfId="15068" xr:uid="{00000000-0005-0000-0000-0000681A0000}"/>
    <cellStyle name="Normal 1036 2 3 2" xfId="32935" xr:uid="{00000000-0005-0000-0000-0000691A0000}"/>
    <cellStyle name="Normal 1036 2 4" xfId="24102" xr:uid="{00000000-0005-0000-0000-00006A1A0000}"/>
    <cellStyle name="Normal 1036 3" xfId="4782" xr:uid="{00000000-0005-0000-0000-00006B1A0000}"/>
    <cellStyle name="Normal 1036 3 2" xfId="15070" xr:uid="{00000000-0005-0000-0000-00006C1A0000}"/>
    <cellStyle name="Normal 1036 3 2 2" xfId="32937" xr:uid="{00000000-0005-0000-0000-00006D1A0000}"/>
    <cellStyle name="Normal 1036 3 3" xfId="24104" xr:uid="{00000000-0005-0000-0000-00006E1A0000}"/>
    <cellStyle name="Normal 1036 4" xfId="4783" xr:uid="{00000000-0005-0000-0000-00006F1A0000}"/>
    <cellStyle name="Normal 1036 4 2" xfId="15071" xr:uid="{00000000-0005-0000-0000-0000701A0000}"/>
    <cellStyle name="Normal 1036 4 2 2" xfId="32938" xr:uid="{00000000-0005-0000-0000-0000711A0000}"/>
    <cellStyle name="Normal 1036 4 3" xfId="24105" xr:uid="{00000000-0005-0000-0000-0000721A0000}"/>
    <cellStyle name="Normal 1036 5" xfId="4784" xr:uid="{00000000-0005-0000-0000-0000731A0000}"/>
    <cellStyle name="Normal 1036 5 2" xfId="15072" xr:uid="{00000000-0005-0000-0000-0000741A0000}"/>
    <cellStyle name="Normal 1036 5 2 2" xfId="32939" xr:uid="{00000000-0005-0000-0000-0000751A0000}"/>
    <cellStyle name="Normal 1036 5 3" xfId="24106" xr:uid="{00000000-0005-0000-0000-0000761A0000}"/>
    <cellStyle name="Normal 1036 6" xfId="15067" xr:uid="{00000000-0005-0000-0000-0000771A0000}"/>
    <cellStyle name="Normal 1036 6 2" xfId="32934" xr:uid="{00000000-0005-0000-0000-0000781A0000}"/>
    <cellStyle name="Normal 1036 7" xfId="24101" xr:uid="{00000000-0005-0000-0000-0000791A0000}"/>
    <cellStyle name="Normal 1037" xfId="4785" xr:uid="{00000000-0005-0000-0000-00007A1A0000}"/>
    <cellStyle name="Normal 1037 2" xfId="4786" xr:uid="{00000000-0005-0000-0000-00007B1A0000}"/>
    <cellStyle name="Normal 1037 2 2" xfId="4787" xr:uid="{00000000-0005-0000-0000-00007C1A0000}"/>
    <cellStyle name="Normal 1037 2 2 2" xfId="15075" xr:uid="{00000000-0005-0000-0000-00007D1A0000}"/>
    <cellStyle name="Normal 1037 2 2 2 2" xfId="32942" xr:uid="{00000000-0005-0000-0000-00007E1A0000}"/>
    <cellStyle name="Normal 1037 2 2 3" xfId="24109" xr:uid="{00000000-0005-0000-0000-00007F1A0000}"/>
    <cellStyle name="Normal 1037 2 3" xfId="15074" xr:uid="{00000000-0005-0000-0000-0000801A0000}"/>
    <cellStyle name="Normal 1037 2 3 2" xfId="32941" xr:uid="{00000000-0005-0000-0000-0000811A0000}"/>
    <cellStyle name="Normal 1037 2 4" xfId="24108" xr:uid="{00000000-0005-0000-0000-0000821A0000}"/>
    <cellStyle name="Normal 1037 3" xfId="4788" xr:uid="{00000000-0005-0000-0000-0000831A0000}"/>
    <cellStyle name="Normal 1037 3 2" xfId="15076" xr:uid="{00000000-0005-0000-0000-0000841A0000}"/>
    <cellStyle name="Normal 1037 3 2 2" xfId="32943" xr:uid="{00000000-0005-0000-0000-0000851A0000}"/>
    <cellStyle name="Normal 1037 3 3" xfId="24110" xr:uid="{00000000-0005-0000-0000-0000861A0000}"/>
    <cellStyle name="Normal 1037 4" xfId="4789" xr:uid="{00000000-0005-0000-0000-0000871A0000}"/>
    <cellStyle name="Normal 1037 4 2" xfId="15077" xr:uid="{00000000-0005-0000-0000-0000881A0000}"/>
    <cellStyle name="Normal 1037 4 2 2" xfId="32944" xr:uid="{00000000-0005-0000-0000-0000891A0000}"/>
    <cellStyle name="Normal 1037 4 3" xfId="24111" xr:uid="{00000000-0005-0000-0000-00008A1A0000}"/>
    <cellStyle name="Normal 1037 5" xfId="4790" xr:uid="{00000000-0005-0000-0000-00008B1A0000}"/>
    <cellStyle name="Normal 1037 5 2" xfId="15078" xr:uid="{00000000-0005-0000-0000-00008C1A0000}"/>
    <cellStyle name="Normal 1037 5 2 2" xfId="32945" xr:uid="{00000000-0005-0000-0000-00008D1A0000}"/>
    <cellStyle name="Normal 1037 5 3" xfId="24112" xr:uid="{00000000-0005-0000-0000-00008E1A0000}"/>
    <cellStyle name="Normal 1037 6" xfId="15073" xr:uid="{00000000-0005-0000-0000-00008F1A0000}"/>
    <cellStyle name="Normal 1037 6 2" xfId="32940" xr:uid="{00000000-0005-0000-0000-0000901A0000}"/>
    <cellStyle name="Normal 1037 7" xfId="24107" xr:uid="{00000000-0005-0000-0000-0000911A0000}"/>
    <cellStyle name="Normal 1038" xfId="4791" xr:uid="{00000000-0005-0000-0000-0000921A0000}"/>
    <cellStyle name="Normal 1038 2" xfId="4792" xr:uid="{00000000-0005-0000-0000-0000931A0000}"/>
    <cellStyle name="Normal 1038 2 2" xfId="4793" xr:uid="{00000000-0005-0000-0000-0000941A0000}"/>
    <cellStyle name="Normal 1038 2 2 2" xfId="15081" xr:uid="{00000000-0005-0000-0000-0000951A0000}"/>
    <cellStyle name="Normal 1038 2 2 2 2" xfId="32948" xr:uid="{00000000-0005-0000-0000-0000961A0000}"/>
    <cellStyle name="Normal 1038 2 2 3" xfId="24115" xr:uid="{00000000-0005-0000-0000-0000971A0000}"/>
    <cellStyle name="Normal 1038 2 3" xfId="15080" xr:uid="{00000000-0005-0000-0000-0000981A0000}"/>
    <cellStyle name="Normal 1038 2 3 2" xfId="32947" xr:uid="{00000000-0005-0000-0000-0000991A0000}"/>
    <cellStyle name="Normal 1038 2 4" xfId="24114" xr:uid="{00000000-0005-0000-0000-00009A1A0000}"/>
    <cellStyle name="Normal 1038 3" xfId="4794" xr:uid="{00000000-0005-0000-0000-00009B1A0000}"/>
    <cellStyle name="Normal 1038 3 2" xfId="15082" xr:uid="{00000000-0005-0000-0000-00009C1A0000}"/>
    <cellStyle name="Normal 1038 3 2 2" xfId="32949" xr:uid="{00000000-0005-0000-0000-00009D1A0000}"/>
    <cellStyle name="Normal 1038 3 3" xfId="24116" xr:uid="{00000000-0005-0000-0000-00009E1A0000}"/>
    <cellStyle name="Normal 1038 4" xfId="4795" xr:uid="{00000000-0005-0000-0000-00009F1A0000}"/>
    <cellStyle name="Normal 1038 4 2" xfId="15083" xr:uid="{00000000-0005-0000-0000-0000A01A0000}"/>
    <cellStyle name="Normal 1038 4 2 2" xfId="32950" xr:uid="{00000000-0005-0000-0000-0000A11A0000}"/>
    <cellStyle name="Normal 1038 4 3" xfId="24117" xr:uid="{00000000-0005-0000-0000-0000A21A0000}"/>
    <cellStyle name="Normal 1038 5" xfId="4796" xr:uid="{00000000-0005-0000-0000-0000A31A0000}"/>
    <cellStyle name="Normal 1038 5 2" xfId="15084" xr:uid="{00000000-0005-0000-0000-0000A41A0000}"/>
    <cellStyle name="Normal 1038 5 2 2" xfId="32951" xr:uid="{00000000-0005-0000-0000-0000A51A0000}"/>
    <cellStyle name="Normal 1038 5 3" xfId="24118" xr:uid="{00000000-0005-0000-0000-0000A61A0000}"/>
    <cellStyle name="Normal 1038 6" xfId="15079" xr:uid="{00000000-0005-0000-0000-0000A71A0000}"/>
    <cellStyle name="Normal 1038 6 2" xfId="32946" xr:uid="{00000000-0005-0000-0000-0000A81A0000}"/>
    <cellStyle name="Normal 1038 7" xfId="24113" xr:uid="{00000000-0005-0000-0000-0000A91A0000}"/>
    <cellStyle name="Normal 1039" xfId="4797" xr:uid="{00000000-0005-0000-0000-0000AA1A0000}"/>
    <cellStyle name="Normal 1039 2" xfId="4798" xr:uid="{00000000-0005-0000-0000-0000AB1A0000}"/>
    <cellStyle name="Normal 1039 2 2" xfId="4799" xr:uid="{00000000-0005-0000-0000-0000AC1A0000}"/>
    <cellStyle name="Normal 1039 2 2 2" xfId="15087" xr:uid="{00000000-0005-0000-0000-0000AD1A0000}"/>
    <cellStyle name="Normal 1039 2 2 2 2" xfId="32954" xr:uid="{00000000-0005-0000-0000-0000AE1A0000}"/>
    <cellStyle name="Normal 1039 2 2 3" xfId="24121" xr:uid="{00000000-0005-0000-0000-0000AF1A0000}"/>
    <cellStyle name="Normal 1039 2 3" xfId="15086" xr:uid="{00000000-0005-0000-0000-0000B01A0000}"/>
    <cellStyle name="Normal 1039 2 3 2" xfId="32953" xr:uid="{00000000-0005-0000-0000-0000B11A0000}"/>
    <cellStyle name="Normal 1039 2 4" xfId="24120" xr:uid="{00000000-0005-0000-0000-0000B21A0000}"/>
    <cellStyle name="Normal 1039 3" xfId="4800" xr:uid="{00000000-0005-0000-0000-0000B31A0000}"/>
    <cellStyle name="Normal 1039 3 2" xfId="15088" xr:uid="{00000000-0005-0000-0000-0000B41A0000}"/>
    <cellStyle name="Normal 1039 3 2 2" xfId="32955" xr:uid="{00000000-0005-0000-0000-0000B51A0000}"/>
    <cellStyle name="Normal 1039 3 3" xfId="24122" xr:uid="{00000000-0005-0000-0000-0000B61A0000}"/>
    <cellStyle name="Normal 1039 4" xfId="4801" xr:uid="{00000000-0005-0000-0000-0000B71A0000}"/>
    <cellStyle name="Normal 1039 4 2" xfId="15089" xr:uid="{00000000-0005-0000-0000-0000B81A0000}"/>
    <cellStyle name="Normal 1039 4 2 2" xfId="32956" xr:uid="{00000000-0005-0000-0000-0000B91A0000}"/>
    <cellStyle name="Normal 1039 4 3" xfId="24123" xr:uid="{00000000-0005-0000-0000-0000BA1A0000}"/>
    <cellStyle name="Normal 1039 5" xfId="4802" xr:uid="{00000000-0005-0000-0000-0000BB1A0000}"/>
    <cellStyle name="Normal 1039 5 2" xfId="15090" xr:uid="{00000000-0005-0000-0000-0000BC1A0000}"/>
    <cellStyle name="Normal 1039 5 2 2" xfId="32957" xr:uid="{00000000-0005-0000-0000-0000BD1A0000}"/>
    <cellStyle name="Normal 1039 5 3" xfId="24124" xr:uid="{00000000-0005-0000-0000-0000BE1A0000}"/>
    <cellStyle name="Normal 1039 6" xfId="15085" xr:uid="{00000000-0005-0000-0000-0000BF1A0000}"/>
    <cellStyle name="Normal 1039 6 2" xfId="32952" xr:uid="{00000000-0005-0000-0000-0000C01A0000}"/>
    <cellStyle name="Normal 1039 7" xfId="24119" xr:uid="{00000000-0005-0000-0000-0000C11A0000}"/>
    <cellStyle name="Normal 104" xfId="1219" xr:uid="{00000000-0005-0000-0000-0000C21A0000}"/>
    <cellStyle name="Normal 104 2" xfId="4803" xr:uid="{00000000-0005-0000-0000-0000C31A0000}"/>
    <cellStyle name="Normal 104 3" xfId="4804" xr:uid="{00000000-0005-0000-0000-0000C41A0000}"/>
    <cellStyle name="Normal 104 3 2" xfId="4805" xr:uid="{00000000-0005-0000-0000-0000C51A0000}"/>
    <cellStyle name="Normal 104 3 2 2" xfId="15092" xr:uid="{00000000-0005-0000-0000-0000C61A0000}"/>
    <cellStyle name="Normal 104 3 2 2 2" xfId="32959" xr:uid="{00000000-0005-0000-0000-0000C71A0000}"/>
    <cellStyle name="Normal 104 3 2 3" xfId="24126" xr:uid="{00000000-0005-0000-0000-0000C81A0000}"/>
    <cellStyle name="Normal 104 3 3" xfId="15091" xr:uid="{00000000-0005-0000-0000-0000C91A0000}"/>
    <cellStyle name="Normal 104 3 3 2" xfId="32958" xr:uid="{00000000-0005-0000-0000-0000CA1A0000}"/>
    <cellStyle name="Normal 104 3 4" xfId="24125" xr:uid="{00000000-0005-0000-0000-0000CB1A0000}"/>
    <cellStyle name="Normal 104 4" xfId="4806" xr:uid="{00000000-0005-0000-0000-0000CC1A0000}"/>
    <cellStyle name="Normal 104 4 2" xfId="15093" xr:uid="{00000000-0005-0000-0000-0000CD1A0000}"/>
    <cellStyle name="Normal 104 4 2 2" xfId="32960" xr:uid="{00000000-0005-0000-0000-0000CE1A0000}"/>
    <cellStyle name="Normal 104 4 3" xfId="24127" xr:uid="{00000000-0005-0000-0000-0000CF1A0000}"/>
    <cellStyle name="Normal 104 5" xfId="4807" xr:uid="{00000000-0005-0000-0000-0000D01A0000}"/>
    <cellStyle name="Normal 104 5 2" xfId="15094" xr:uid="{00000000-0005-0000-0000-0000D11A0000}"/>
    <cellStyle name="Normal 104 5 2 2" xfId="32961" xr:uid="{00000000-0005-0000-0000-0000D21A0000}"/>
    <cellStyle name="Normal 104 5 3" xfId="24128" xr:uid="{00000000-0005-0000-0000-0000D31A0000}"/>
    <cellStyle name="Normal 104 6" xfId="4808" xr:uid="{00000000-0005-0000-0000-0000D41A0000}"/>
    <cellStyle name="Normal 104 6 2" xfId="15095" xr:uid="{00000000-0005-0000-0000-0000D51A0000}"/>
    <cellStyle name="Normal 104 6 2 2" xfId="32962" xr:uid="{00000000-0005-0000-0000-0000D61A0000}"/>
    <cellStyle name="Normal 104 6 3" xfId="24129" xr:uid="{00000000-0005-0000-0000-0000D71A0000}"/>
    <cellStyle name="Normal 1040" xfId="4809" xr:uid="{00000000-0005-0000-0000-0000D81A0000}"/>
    <cellStyle name="Normal 1040 2" xfId="4810" xr:uid="{00000000-0005-0000-0000-0000D91A0000}"/>
    <cellStyle name="Normal 1040 2 2" xfId="4811" xr:uid="{00000000-0005-0000-0000-0000DA1A0000}"/>
    <cellStyle name="Normal 1040 2 2 2" xfId="15098" xr:uid="{00000000-0005-0000-0000-0000DB1A0000}"/>
    <cellStyle name="Normal 1040 2 2 2 2" xfId="32965" xr:uid="{00000000-0005-0000-0000-0000DC1A0000}"/>
    <cellStyle name="Normal 1040 2 2 3" xfId="24132" xr:uid="{00000000-0005-0000-0000-0000DD1A0000}"/>
    <cellStyle name="Normal 1040 2 3" xfId="15097" xr:uid="{00000000-0005-0000-0000-0000DE1A0000}"/>
    <cellStyle name="Normal 1040 2 3 2" xfId="32964" xr:uid="{00000000-0005-0000-0000-0000DF1A0000}"/>
    <cellStyle name="Normal 1040 2 4" xfId="24131" xr:uid="{00000000-0005-0000-0000-0000E01A0000}"/>
    <cellStyle name="Normal 1040 3" xfId="4812" xr:uid="{00000000-0005-0000-0000-0000E11A0000}"/>
    <cellStyle name="Normal 1040 3 2" xfId="15099" xr:uid="{00000000-0005-0000-0000-0000E21A0000}"/>
    <cellStyle name="Normal 1040 3 2 2" xfId="32966" xr:uid="{00000000-0005-0000-0000-0000E31A0000}"/>
    <cellStyle name="Normal 1040 3 3" xfId="24133" xr:uid="{00000000-0005-0000-0000-0000E41A0000}"/>
    <cellStyle name="Normal 1040 4" xfId="4813" xr:uid="{00000000-0005-0000-0000-0000E51A0000}"/>
    <cellStyle name="Normal 1040 4 2" xfId="15100" xr:uid="{00000000-0005-0000-0000-0000E61A0000}"/>
    <cellStyle name="Normal 1040 4 2 2" xfId="32967" xr:uid="{00000000-0005-0000-0000-0000E71A0000}"/>
    <cellStyle name="Normal 1040 4 3" xfId="24134" xr:uid="{00000000-0005-0000-0000-0000E81A0000}"/>
    <cellStyle name="Normal 1040 5" xfId="4814" xr:uid="{00000000-0005-0000-0000-0000E91A0000}"/>
    <cellStyle name="Normal 1040 5 2" xfId="15101" xr:uid="{00000000-0005-0000-0000-0000EA1A0000}"/>
    <cellStyle name="Normal 1040 5 2 2" xfId="32968" xr:uid="{00000000-0005-0000-0000-0000EB1A0000}"/>
    <cellStyle name="Normal 1040 5 3" xfId="24135" xr:uid="{00000000-0005-0000-0000-0000EC1A0000}"/>
    <cellStyle name="Normal 1040 6" xfId="15096" xr:uid="{00000000-0005-0000-0000-0000ED1A0000}"/>
    <cellStyle name="Normal 1040 6 2" xfId="32963" xr:uid="{00000000-0005-0000-0000-0000EE1A0000}"/>
    <cellStyle name="Normal 1040 7" xfId="24130" xr:uid="{00000000-0005-0000-0000-0000EF1A0000}"/>
    <cellStyle name="Normal 1041" xfId="4815" xr:uid="{00000000-0005-0000-0000-0000F01A0000}"/>
    <cellStyle name="Normal 1041 2" xfId="4816" xr:uid="{00000000-0005-0000-0000-0000F11A0000}"/>
    <cellStyle name="Normal 1041 2 2" xfId="4817" xr:uid="{00000000-0005-0000-0000-0000F21A0000}"/>
    <cellStyle name="Normal 1041 2 2 2" xfId="15104" xr:uid="{00000000-0005-0000-0000-0000F31A0000}"/>
    <cellStyle name="Normal 1041 2 2 2 2" xfId="32971" xr:uid="{00000000-0005-0000-0000-0000F41A0000}"/>
    <cellStyle name="Normal 1041 2 2 3" xfId="24138" xr:uid="{00000000-0005-0000-0000-0000F51A0000}"/>
    <cellStyle name="Normal 1041 2 3" xfId="15103" xr:uid="{00000000-0005-0000-0000-0000F61A0000}"/>
    <cellStyle name="Normal 1041 2 3 2" xfId="32970" xr:uid="{00000000-0005-0000-0000-0000F71A0000}"/>
    <cellStyle name="Normal 1041 2 4" xfId="24137" xr:uid="{00000000-0005-0000-0000-0000F81A0000}"/>
    <cellStyle name="Normal 1041 3" xfId="4818" xr:uid="{00000000-0005-0000-0000-0000F91A0000}"/>
    <cellStyle name="Normal 1041 3 2" xfId="15105" xr:uid="{00000000-0005-0000-0000-0000FA1A0000}"/>
    <cellStyle name="Normal 1041 3 2 2" xfId="32972" xr:uid="{00000000-0005-0000-0000-0000FB1A0000}"/>
    <cellStyle name="Normal 1041 3 3" xfId="24139" xr:uid="{00000000-0005-0000-0000-0000FC1A0000}"/>
    <cellStyle name="Normal 1041 4" xfId="4819" xr:uid="{00000000-0005-0000-0000-0000FD1A0000}"/>
    <cellStyle name="Normal 1041 4 2" xfId="15106" xr:uid="{00000000-0005-0000-0000-0000FE1A0000}"/>
    <cellStyle name="Normal 1041 4 2 2" xfId="32973" xr:uid="{00000000-0005-0000-0000-0000FF1A0000}"/>
    <cellStyle name="Normal 1041 4 3" xfId="24140" xr:uid="{00000000-0005-0000-0000-0000001B0000}"/>
    <cellStyle name="Normal 1041 5" xfId="4820" xr:uid="{00000000-0005-0000-0000-0000011B0000}"/>
    <cellStyle name="Normal 1041 5 2" xfId="15107" xr:uid="{00000000-0005-0000-0000-0000021B0000}"/>
    <cellStyle name="Normal 1041 5 2 2" xfId="32974" xr:uid="{00000000-0005-0000-0000-0000031B0000}"/>
    <cellStyle name="Normal 1041 5 3" xfId="24141" xr:uid="{00000000-0005-0000-0000-0000041B0000}"/>
    <cellStyle name="Normal 1041 6" xfId="15102" xr:uid="{00000000-0005-0000-0000-0000051B0000}"/>
    <cellStyle name="Normal 1041 6 2" xfId="32969" xr:uid="{00000000-0005-0000-0000-0000061B0000}"/>
    <cellStyle name="Normal 1041 7" xfId="24136" xr:uid="{00000000-0005-0000-0000-0000071B0000}"/>
    <cellStyle name="Normal 1042" xfId="4821" xr:uid="{00000000-0005-0000-0000-0000081B0000}"/>
    <cellStyle name="Normal 1042 2" xfId="4822" xr:uid="{00000000-0005-0000-0000-0000091B0000}"/>
    <cellStyle name="Normal 1042 2 2" xfId="4823" xr:uid="{00000000-0005-0000-0000-00000A1B0000}"/>
    <cellStyle name="Normal 1042 2 2 2" xfId="15110" xr:uid="{00000000-0005-0000-0000-00000B1B0000}"/>
    <cellStyle name="Normal 1042 2 2 2 2" xfId="32977" xr:uid="{00000000-0005-0000-0000-00000C1B0000}"/>
    <cellStyle name="Normal 1042 2 2 3" xfId="24144" xr:uid="{00000000-0005-0000-0000-00000D1B0000}"/>
    <cellStyle name="Normal 1042 2 3" xfId="15109" xr:uid="{00000000-0005-0000-0000-00000E1B0000}"/>
    <cellStyle name="Normal 1042 2 3 2" xfId="32976" xr:uid="{00000000-0005-0000-0000-00000F1B0000}"/>
    <cellStyle name="Normal 1042 2 4" xfId="24143" xr:uid="{00000000-0005-0000-0000-0000101B0000}"/>
    <cellStyle name="Normal 1042 3" xfId="4824" xr:uid="{00000000-0005-0000-0000-0000111B0000}"/>
    <cellStyle name="Normal 1042 3 2" xfId="15111" xr:uid="{00000000-0005-0000-0000-0000121B0000}"/>
    <cellStyle name="Normal 1042 3 2 2" xfId="32978" xr:uid="{00000000-0005-0000-0000-0000131B0000}"/>
    <cellStyle name="Normal 1042 3 3" xfId="24145" xr:uid="{00000000-0005-0000-0000-0000141B0000}"/>
    <cellStyle name="Normal 1042 4" xfId="4825" xr:uid="{00000000-0005-0000-0000-0000151B0000}"/>
    <cellStyle name="Normal 1042 4 2" xfId="15112" xr:uid="{00000000-0005-0000-0000-0000161B0000}"/>
    <cellStyle name="Normal 1042 4 2 2" xfId="32979" xr:uid="{00000000-0005-0000-0000-0000171B0000}"/>
    <cellStyle name="Normal 1042 4 3" xfId="24146" xr:uid="{00000000-0005-0000-0000-0000181B0000}"/>
    <cellStyle name="Normal 1042 5" xfId="4826" xr:uid="{00000000-0005-0000-0000-0000191B0000}"/>
    <cellStyle name="Normal 1042 5 2" xfId="15113" xr:uid="{00000000-0005-0000-0000-00001A1B0000}"/>
    <cellStyle name="Normal 1042 5 2 2" xfId="32980" xr:uid="{00000000-0005-0000-0000-00001B1B0000}"/>
    <cellStyle name="Normal 1042 5 3" xfId="24147" xr:uid="{00000000-0005-0000-0000-00001C1B0000}"/>
    <cellStyle name="Normal 1042 6" xfId="15108" xr:uid="{00000000-0005-0000-0000-00001D1B0000}"/>
    <cellStyle name="Normal 1042 6 2" xfId="32975" xr:uid="{00000000-0005-0000-0000-00001E1B0000}"/>
    <cellStyle name="Normal 1042 7" xfId="24142" xr:uid="{00000000-0005-0000-0000-00001F1B0000}"/>
    <cellStyle name="Normal 1043" xfId="4827" xr:uid="{00000000-0005-0000-0000-0000201B0000}"/>
    <cellStyle name="Normal 1043 2" xfId="4828" xr:uid="{00000000-0005-0000-0000-0000211B0000}"/>
    <cellStyle name="Normal 1043 2 2" xfId="4829" xr:uid="{00000000-0005-0000-0000-0000221B0000}"/>
    <cellStyle name="Normal 1043 2 2 2" xfId="15116" xr:uid="{00000000-0005-0000-0000-0000231B0000}"/>
    <cellStyle name="Normal 1043 2 2 2 2" xfId="32983" xr:uid="{00000000-0005-0000-0000-0000241B0000}"/>
    <cellStyle name="Normal 1043 2 2 3" xfId="24150" xr:uid="{00000000-0005-0000-0000-0000251B0000}"/>
    <cellStyle name="Normal 1043 2 3" xfId="15115" xr:uid="{00000000-0005-0000-0000-0000261B0000}"/>
    <cellStyle name="Normal 1043 2 3 2" xfId="32982" xr:uid="{00000000-0005-0000-0000-0000271B0000}"/>
    <cellStyle name="Normal 1043 2 4" xfId="24149" xr:uid="{00000000-0005-0000-0000-0000281B0000}"/>
    <cellStyle name="Normal 1043 3" xfId="4830" xr:uid="{00000000-0005-0000-0000-0000291B0000}"/>
    <cellStyle name="Normal 1043 3 2" xfId="15117" xr:uid="{00000000-0005-0000-0000-00002A1B0000}"/>
    <cellStyle name="Normal 1043 3 2 2" xfId="32984" xr:uid="{00000000-0005-0000-0000-00002B1B0000}"/>
    <cellStyle name="Normal 1043 3 3" xfId="24151" xr:uid="{00000000-0005-0000-0000-00002C1B0000}"/>
    <cellStyle name="Normal 1043 4" xfId="4831" xr:uid="{00000000-0005-0000-0000-00002D1B0000}"/>
    <cellStyle name="Normal 1043 4 2" xfId="15118" xr:uid="{00000000-0005-0000-0000-00002E1B0000}"/>
    <cellStyle name="Normal 1043 4 2 2" xfId="32985" xr:uid="{00000000-0005-0000-0000-00002F1B0000}"/>
    <cellStyle name="Normal 1043 4 3" xfId="24152" xr:uid="{00000000-0005-0000-0000-0000301B0000}"/>
    <cellStyle name="Normal 1043 5" xfId="4832" xr:uid="{00000000-0005-0000-0000-0000311B0000}"/>
    <cellStyle name="Normal 1043 5 2" xfId="15119" xr:uid="{00000000-0005-0000-0000-0000321B0000}"/>
    <cellStyle name="Normal 1043 5 2 2" xfId="32986" xr:uid="{00000000-0005-0000-0000-0000331B0000}"/>
    <cellStyle name="Normal 1043 5 3" xfId="24153" xr:uid="{00000000-0005-0000-0000-0000341B0000}"/>
    <cellStyle name="Normal 1043 6" xfId="15114" xr:uid="{00000000-0005-0000-0000-0000351B0000}"/>
    <cellStyle name="Normal 1043 6 2" xfId="32981" xr:uid="{00000000-0005-0000-0000-0000361B0000}"/>
    <cellStyle name="Normal 1043 7" xfId="24148" xr:uid="{00000000-0005-0000-0000-0000371B0000}"/>
    <cellStyle name="Normal 1044" xfId="4833" xr:uid="{00000000-0005-0000-0000-0000381B0000}"/>
    <cellStyle name="Normal 1044 2" xfId="4834" xr:uid="{00000000-0005-0000-0000-0000391B0000}"/>
    <cellStyle name="Normal 1044 2 2" xfId="4835" xr:uid="{00000000-0005-0000-0000-00003A1B0000}"/>
    <cellStyle name="Normal 1044 2 2 2" xfId="15122" xr:uid="{00000000-0005-0000-0000-00003B1B0000}"/>
    <cellStyle name="Normal 1044 2 2 2 2" xfId="32989" xr:uid="{00000000-0005-0000-0000-00003C1B0000}"/>
    <cellStyle name="Normal 1044 2 2 3" xfId="24156" xr:uid="{00000000-0005-0000-0000-00003D1B0000}"/>
    <cellStyle name="Normal 1044 2 3" xfId="15121" xr:uid="{00000000-0005-0000-0000-00003E1B0000}"/>
    <cellStyle name="Normal 1044 2 3 2" xfId="32988" xr:uid="{00000000-0005-0000-0000-00003F1B0000}"/>
    <cellStyle name="Normal 1044 2 4" xfId="24155" xr:uid="{00000000-0005-0000-0000-0000401B0000}"/>
    <cellStyle name="Normal 1044 3" xfId="4836" xr:uid="{00000000-0005-0000-0000-0000411B0000}"/>
    <cellStyle name="Normal 1044 3 2" xfId="15123" xr:uid="{00000000-0005-0000-0000-0000421B0000}"/>
    <cellStyle name="Normal 1044 3 2 2" xfId="32990" xr:uid="{00000000-0005-0000-0000-0000431B0000}"/>
    <cellStyle name="Normal 1044 3 3" xfId="24157" xr:uid="{00000000-0005-0000-0000-0000441B0000}"/>
    <cellStyle name="Normal 1044 4" xfId="4837" xr:uid="{00000000-0005-0000-0000-0000451B0000}"/>
    <cellStyle name="Normal 1044 4 2" xfId="15124" xr:uid="{00000000-0005-0000-0000-0000461B0000}"/>
    <cellStyle name="Normal 1044 4 2 2" xfId="32991" xr:uid="{00000000-0005-0000-0000-0000471B0000}"/>
    <cellStyle name="Normal 1044 4 3" xfId="24158" xr:uid="{00000000-0005-0000-0000-0000481B0000}"/>
    <cellStyle name="Normal 1044 5" xfId="4838" xr:uid="{00000000-0005-0000-0000-0000491B0000}"/>
    <cellStyle name="Normal 1044 5 2" xfId="15125" xr:uid="{00000000-0005-0000-0000-00004A1B0000}"/>
    <cellStyle name="Normal 1044 5 2 2" xfId="32992" xr:uid="{00000000-0005-0000-0000-00004B1B0000}"/>
    <cellStyle name="Normal 1044 5 3" xfId="24159" xr:uid="{00000000-0005-0000-0000-00004C1B0000}"/>
    <cellStyle name="Normal 1044 6" xfId="15120" xr:uid="{00000000-0005-0000-0000-00004D1B0000}"/>
    <cellStyle name="Normal 1044 6 2" xfId="32987" xr:uid="{00000000-0005-0000-0000-00004E1B0000}"/>
    <cellStyle name="Normal 1044 7" xfId="24154" xr:uid="{00000000-0005-0000-0000-00004F1B0000}"/>
    <cellStyle name="Normal 1045" xfId="4839" xr:uid="{00000000-0005-0000-0000-0000501B0000}"/>
    <cellStyle name="Normal 1045 2" xfId="4840" xr:uid="{00000000-0005-0000-0000-0000511B0000}"/>
    <cellStyle name="Normal 1045 2 2" xfId="4841" xr:uid="{00000000-0005-0000-0000-0000521B0000}"/>
    <cellStyle name="Normal 1045 2 2 2" xfId="15128" xr:uid="{00000000-0005-0000-0000-0000531B0000}"/>
    <cellStyle name="Normal 1045 2 2 2 2" xfId="32995" xr:uid="{00000000-0005-0000-0000-0000541B0000}"/>
    <cellStyle name="Normal 1045 2 2 3" xfId="24162" xr:uid="{00000000-0005-0000-0000-0000551B0000}"/>
    <cellStyle name="Normal 1045 2 3" xfId="15127" xr:uid="{00000000-0005-0000-0000-0000561B0000}"/>
    <cellStyle name="Normal 1045 2 3 2" xfId="32994" xr:uid="{00000000-0005-0000-0000-0000571B0000}"/>
    <cellStyle name="Normal 1045 2 4" xfId="24161" xr:uid="{00000000-0005-0000-0000-0000581B0000}"/>
    <cellStyle name="Normal 1045 3" xfId="4842" xr:uid="{00000000-0005-0000-0000-0000591B0000}"/>
    <cellStyle name="Normal 1045 3 2" xfId="15129" xr:uid="{00000000-0005-0000-0000-00005A1B0000}"/>
    <cellStyle name="Normal 1045 3 2 2" xfId="32996" xr:uid="{00000000-0005-0000-0000-00005B1B0000}"/>
    <cellStyle name="Normal 1045 3 3" xfId="24163" xr:uid="{00000000-0005-0000-0000-00005C1B0000}"/>
    <cellStyle name="Normal 1045 4" xfId="4843" xr:uid="{00000000-0005-0000-0000-00005D1B0000}"/>
    <cellStyle name="Normal 1045 4 2" xfId="15130" xr:uid="{00000000-0005-0000-0000-00005E1B0000}"/>
    <cellStyle name="Normal 1045 4 2 2" xfId="32997" xr:uid="{00000000-0005-0000-0000-00005F1B0000}"/>
    <cellStyle name="Normal 1045 4 3" xfId="24164" xr:uid="{00000000-0005-0000-0000-0000601B0000}"/>
    <cellStyle name="Normal 1045 5" xfId="4844" xr:uid="{00000000-0005-0000-0000-0000611B0000}"/>
    <cellStyle name="Normal 1045 5 2" xfId="15131" xr:uid="{00000000-0005-0000-0000-0000621B0000}"/>
    <cellStyle name="Normal 1045 5 2 2" xfId="32998" xr:uid="{00000000-0005-0000-0000-0000631B0000}"/>
    <cellStyle name="Normal 1045 5 3" xfId="24165" xr:uid="{00000000-0005-0000-0000-0000641B0000}"/>
    <cellStyle name="Normal 1045 6" xfId="15126" xr:uid="{00000000-0005-0000-0000-0000651B0000}"/>
    <cellStyle name="Normal 1045 6 2" xfId="32993" xr:uid="{00000000-0005-0000-0000-0000661B0000}"/>
    <cellStyle name="Normal 1045 7" xfId="24160" xr:uid="{00000000-0005-0000-0000-0000671B0000}"/>
    <cellStyle name="Normal 1046" xfId="4845" xr:uid="{00000000-0005-0000-0000-0000681B0000}"/>
    <cellStyle name="Normal 1046 2" xfId="4846" xr:uid="{00000000-0005-0000-0000-0000691B0000}"/>
    <cellStyle name="Normal 1046 2 2" xfId="4847" xr:uid="{00000000-0005-0000-0000-00006A1B0000}"/>
    <cellStyle name="Normal 1046 2 2 2" xfId="15134" xr:uid="{00000000-0005-0000-0000-00006B1B0000}"/>
    <cellStyle name="Normal 1046 2 2 2 2" xfId="33001" xr:uid="{00000000-0005-0000-0000-00006C1B0000}"/>
    <cellStyle name="Normal 1046 2 2 3" xfId="24168" xr:uid="{00000000-0005-0000-0000-00006D1B0000}"/>
    <cellStyle name="Normal 1046 2 3" xfId="15133" xr:uid="{00000000-0005-0000-0000-00006E1B0000}"/>
    <cellStyle name="Normal 1046 2 3 2" xfId="33000" xr:uid="{00000000-0005-0000-0000-00006F1B0000}"/>
    <cellStyle name="Normal 1046 2 4" xfId="24167" xr:uid="{00000000-0005-0000-0000-0000701B0000}"/>
    <cellStyle name="Normal 1046 3" xfId="4848" xr:uid="{00000000-0005-0000-0000-0000711B0000}"/>
    <cellStyle name="Normal 1046 3 2" xfId="15135" xr:uid="{00000000-0005-0000-0000-0000721B0000}"/>
    <cellStyle name="Normal 1046 3 2 2" xfId="33002" xr:uid="{00000000-0005-0000-0000-0000731B0000}"/>
    <cellStyle name="Normal 1046 3 3" xfId="24169" xr:uid="{00000000-0005-0000-0000-0000741B0000}"/>
    <cellStyle name="Normal 1046 4" xfId="4849" xr:uid="{00000000-0005-0000-0000-0000751B0000}"/>
    <cellStyle name="Normal 1046 4 2" xfId="15136" xr:uid="{00000000-0005-0000-0000-0000761B0000}"/>
    <cellStyle name="Normal 1046 4 2 2" xfId="33003" xr:uid="{00000000-0005-0000-0000-0000771B0000}"/>
    <cellStyle name="Normal 1046 4 3" xfId="24170" xr:uid="{00000000-0005-0000-0000-0000781B0000}"/>
    <cellStyle name="Normal 1046 5" xfId="4850" xr:uid="{00000000-0005-0000-0000-0000791B0000}"/>
    <cellStyle name="Normal 1046 5 2" xfId="15137" xr:uid="{00000000-0005-0000-0000-00007A1B0000}"/>
    <cellStyle name="Normal 1046 5 2 2" xfId="33004" xr:uid="{00000000-0005-0000-0000-00007B1B0000}"/>
    <cellStyle name="Normal 1046 5 3" xfId="24171" xr:uid="{00000000-0005-0000-0000-00007C1B0000}"/>
    <cellStyle name="Normal 1046 6" xfId="15132" xr:uid="{00000000-0005-0000-0000-00007D1B0000}"/>
    <cellStyle name="Normal 1046 6 2" xfId="32999" xr:uid="{00000000-0005-0000-0000-00007E1B0000}"/>
    <cellStyle name="Normal 1046 7" xfId="24166" xr:uid="{00000000-0005-0000-0000-00007F1B0000}"/>
    <cellStyle name="Normal 1047" xfId="4851" xr:uid="{00000000-0005-0000-0000-0000801B0000}"/>
    <cellStyle name="Normal 1047 2" xfId="4852" xr:uid="{00000000-0005-0000-0000-0000811B0000}"/>
    <cellStyle name="Normal 1047 2 2" xfId="4853" xr:uid="{00000000-0005-0000-0000-0000821B0000}"/>
    <cellStyle name="Normal 1047 2 2 2" xfId="15140" xr:uid="{00000000-0005-0000-0000-0000831B0000}"/>
    <cellStyle name="Normal 1047 2 2 2 2" xfId="33007" xr:uid="{00000000-0005-0000-0000-0000841B0000}"/>
    <cellStyle name="Normal 1047 2 2 3" xfId="24174" xr:uid="{00000000-0005-0000-0000-0000851B0000}"/>
    <cellStyle name="Normal 1047 2 3" xfId="15139" xr:uid="{00000000-0005-0000-0000-0000861B0000}"/>
    <cellStyle name="Normal 1047 2 3 2" xfId="33006" xr:uid="{00000000-0005-0000-0000-0000871B0000}"/>
    <cellStyle name="Normal 1047 2 4" xfId="24173" xr:uid="{00000000-0005-0000-0000-0000881B0000}"/>
    <cellStyle name="Normal 1047 3" xfId="4854" xr:uid="{00000000-0005-0000-0000-0000891B0000}"/>
    <cellStyle name="Normal 1047 3 2" xfId="15141" xr:uid="{00000000-0005-0000-0000-00008A1B0000}"/>
    <cellStyle name="Normal 1047 3 2 2" xfId="33008" xr:uid="{00000000-0005-0000-0000-00008B1B0000}"/>
    <cellStyle name="Normal 1047 3 3" xfId="24175" xr:uid="{00000000-0005-0000-0000-00008C1B0000}"/>
    <cellStyle name="Normal 1047 4" xfId="4855" xr:uid="{00000000-0005-0000-0000-00008D1B0000}"/>
    <cellStyle name="Normal 1047 4 2" xfId="15142" xr:uid="{00000000-0005-0000-0000-00008E1B0000}"/>
    <cellStyle name="Normal 1047 4 2 2" xfId="33009" xr:uid="{00000000-0005-0000-0000-00008F1B0000}"/>
    <cellStyle name="Normal 1047 4 3" xfId="24176" xr:uid="{00000000-0005-0000-0000-0000901B0000}"/>
    <cellStyle name="Normal 1047 5" xfId="4856" xr:uid="{00000000-0005-0000-0000-0000911B0000}"/>
    <cellStyle name="Normal 1047 5 2" xfId="15143" xr:uid="{00000000-0005-0000-0000-0000921B0000}"/>
    <cellStyle name="Normal 1047 5 2 2" xfId="33010" xr:uid="{00000000-0005-0000-0000-0000931B0000}"/>
    <cellStyle name="Normal 1047 5 3" xfId="24177" xr:uid="{00000000-0005-0000-0000-0000941B0000}"/>
    <cellStyle name="Normal 1047 6" xfId="15138" xr:uid="{00000000-0005-0000-0000-0000951B0000}"/>
    <cellStyle name="Normal 1047 6 2" xfId="33005" xr:uid="{00000000-0005-0000-0000-0000961B0000}"/>
    <cellStyle name="Normal 1047 7" xfId="24172" xr:uid="{00000000-0005-0000-0000-0000971B0000}"/>
    <cellStyle name="Normal 1048" xfId="4857" xr:uid="{00000000-0005-0000-0000-0000981B0000}"/>
    <cellStyle name="Normal 1048 2" xfId="4858" xr:uid="{00000000-0005-0000-0000-0000991B0000}"/>
    <cellStyle name="Normal 1048 2 2" xfId="4859" xr:uid="{00000000-0005-0000-0000-00009A1B0000}"/>
    <cellStyle name="Normal 1048 2 2 2" xfId="15146" xr:uid="{00000000-0005-0000-0000-00009B1B0000}"/>
    <cellStyle name="Normal 1048 2 2 2 2" xfId="33013" xr:uid="{00000000-0005-0000-0000-00009C1B0000}"/>
    <cellStyle name="Normal 1048 2 2 3" xfId="24180" xr:uid="{00000000-0005-0000-0000-00009D1B0000}"/>
    <cellStyle name="Normal 1048 2 3" xfId="15145" xr:uid="{00000000-0005-0000-0000-00009E1B0000}"/>
    <cellStyle name="Normal 1048 2 3 2" xfId="33012" xr:uid="{00000000-0005-0000-0000-00009F1B0000}"/>
    <cellStyle name="Normal 1048 2 4" xfId="24179" xr:uid="{00000000-0005-0000-0000-0000A01B0000}"/>
    <cellStyle name="Normal 1048 3" xfId="4860" xr:uid="{00000000-0005-0000-0000-0000A11B0000}"/>
    <cellStyle name="Normal 1048 3 2" xfId="15147" xr:uid="{00000000-0005-0000-0000-0000A21B0000}"/>
    <cellStyle name="Normal 1048 3 2 2" xfId="33014" xr:uid="{00000000-0005-0000-0000-0000A31B0000}"/>
    <cellStyle name="Normal 1048 3 3" xfId="24181" xr:uid="{00000000-0005-0000-0000-0000A41B0000}"/>
    <cellStyle name="Normal 1048 4" xfId="4861" xr:uid="{00000000-0005-0000-0000-0000A51B0000}"/>
    <cellStyle name="Normal 1048 4 2" xfId="15148" xr:uid="{00000000-0005-0000-0000-0000A61B0000}"/>
    <cellStyle name="Normal 1048 4 2 2" xfId="33015" xr:uid="{00000000-0005-0000-0000-0000A71B0000}"/>
    <cellStyle name="Normal 1048 4 3" xfId="24182" xr:uid="{00000000-0005-0000-0000-0000A81B0000}"/>
    <cellStyle name="Normal 1048 5" xfId="4862" xr:uid="{00000000-0005-0000-0000-0000A91B0000}"/>
    <cellStyle name="Normal 1048 5 2" xfId="15149" xr:uid="{00000000-0005-0000-0000-0000AA1B0000}"/>
    <cellStyle name="Normal 1048 5 2 2" xfId="33016" xr:uid="{00000000-0005-0000-0000-0000AB1B0000}"/>
    <cellStyle name="Normal 1048 5 3" xfId="24183" xr:uid="{00000000-0005-0000-0000-0000AC1B0000}"/>
    <cellStyle name="Normal 1048 6" xfId="15144" xr:uid="{00000000-0005-0000-0000-0000AD1B0000}"/>
    <cellStyle name="Normal 1048 6 2" xfId="33011" xr:uid="{00000000-0005-0000-0000-0000AE1B0000}"/>
    <cellStyle name="Normal 1048 7" xfId="24178" xr:uid="{00000000-0005-0000-0000-0000AF1B0000}"/>
    <cellStyle name="Normal 1049" xfId="4863" xr:uid="{00000000-0005-0000-0000-0000B01B0000}"/>
    <cellStyle name="Normal 1049 2" xfId="4864" xr:uid="{00000000-0005-0000-0000-0000B11B0000}"/>
    <cellStyle name="Normal 1049 2 2" xfId="4865" xr:uid="{00000000-0005-0000-0000-0000B21B0000}"/>
    <cellStyle name="Normal 1049 2 2 2" xfId="15152" xr:uid="{00000000-0005-0000-0000-0000B31B0000}"/>
    <cellStyle name="Normal 1049 2 2 2 2" xfId="33019" xr:uid="{00000000-0005-0000-0000-0000B41B0000}"/>
    <cellStyle name="Normal 1049 2 2 3" xfId="24186" xr:uid="{00000000-0005-0000-0000-0000B51B0000}"/>
    <cellStyle name="Normal 1049 2 3" xfId="15151" xr:uid="{00000000-0005-0000-0000-0000B61B0000}"/>
    <cellStyle name="Normal 1049 2 3 2" xfId="33018" xr:uid="{00000000-0005-0000-0000-0000B71B0000}"/>
    <cellStyle name="Normal 1049 2 4" xfId="24185" xr:uid="{00000000-0005-0000-0000-0000B81B0000}"/>
    <cellStyle name="Normal 1049 3" xfId="4866" xr:uid="{00000000-0005-0000-0000-0000B91B0000}"/>
    <cellStyle name="Normal 1049 3 2" xfId="15153" xr:uid="{00000000-0005-0000-0000-0000BA1B0000}"/>
    <cellStyle name="Normal 1049 3 2 2" xfId="33020" xr:uid="{00000000-0005-0000-0000-0000BB1B0000}"/>
    <cellStyle name="Normal 1049 3 3" xfId="24187" xr:uid="{00000000-0005-0000-0000-0000BC1B0000}"/>
    <cellStyle name="Normal 1049 4" xfId="4867" xr:uid="{00000000-0005-0000-0000-0000BD1B0000}"/>
    <cellStyle name="Normal 1049 4 2" xfId="15154" xr:uid="{00000000-0005-0000-0000-0000BE1B0000}"/>
    <cellStyle name="Normal 1049 4 2 2" xfId="33021" xr:uid="{00000000-0005-0000-0000-0000BF1B0000}"/>
    <cellStyle name="Normal 1049 4 3" xfId="24188" xr:uid="{00000000-0005-0000-0000-0000C01B0000}"/>
    <cellStyle name="Normal 1049 5" xfId="4868" xr:uid="{00000000-0005-0000-0000-0000C11B0000}"/>
    <cellStyle name="Normal 1049 5 2" xfId="15155" xr:uid="{00000000-0005-0000-0000-0000C21B0000}"/>
    <cellStyle name="Normal 1049 5 2 2" xfId="33022" xr:uid="{00000000-0005-0000-0000-0000C31B0000}"/>
    <cellStyle name="Normal 1049 5 3" xfId="24189" xr:uid="{00000000-0005-0000-0000-0000C41B0000}"/>
    <cellStyle name="Normal 1049 6" xfId="15150" xr:uid="{00000000-0005-0000-0000-0000C51B0000}"/>
    <cellStyle name="Normal 1049 6 2" xfId="33017" xr:uid="{00000000-0005-0000-0000-0000C61B0000}"/>
    <cellStyle name="Normal 1049 7" xfId="24184" xr:uid="{00000000-0005-0000-0000-0000C71B0000}"/>
    <cellStyle name="Normal 105" xfId="1220" xr:uid="{00000000-0005-0000-0000-0000C81B0000}"/>
    <cellStyle name="Normal 105 2" xfId="4869" xr:uid="{00000000-0005-0000-0000-0000C91B0000}"/>
    <cellStyle name="Normal 105 3" xfId="4870" xr:uid="{00000000-0005-0000-0000-0000CA1B0000}"/>
    <cellStyle name="Normal 105 3 2" xfId="4871" xr:uid="{00000000-0005-0000-0000-0000CB1B0000}"/>
    <cellStyle name="Normal 105 3 2 2" xfId="15157" xr:uid="{00000000-0005-0000-0000-0000CC1B0000}"/>
    <cellStyle name="Normal 105 3 2 2 2" xfId="33024" xr:uid="{00000000-0005-0000-0000-0000CD1B0000}"/>
    <cellStyle name="Normal 105 3 2 3" xfId="24191" xr:uid="{00000000-0005-0000-0000-0000CE1B0000}"/>
    <cellStyle name="Normal 105 3 3" xfId="15156" xr:uid="{00000000-0005-0000-0000-0000CF1B0000}"/>
    <cellStyle name="Normal 105 3 3 2" xfId="33023" xr:uid="{00000000-0005-0000-0000-0000D01B0000}"/>
    <cellStyle name="Normal 105 3 4" xfId="24190" xr:uid="{00000000-0005-0000-0000-0000D11B0000}"/>
    <cellStyle name="Normal 105 4" xfId="4872" xr:uid="{00000000-0005-0000-0000-0000D21B0000}"/>
    <cellStyle name="Normal 105 4 2" xfId="15158" xr:uid="{00000000-0005-0000-0000-0000D31B0000}"/>
    <cellStyle name="Normal 105 4 2 2" xfId="33025" xr:uid="{00000000-0005-0000-0000-0000D41B0000}"/>
    <cellStyle name="Normal 105 4 3" xfId="24192" xr:uid="{00000000-0005-0000-0000-0000D51B0000}"/>
    <cellStyle name="Normal 105 5" xfId="4873" xr:uid="{00000000-0005-0000-0000-0000D61B0000}"/>
    <cellStyle name="Normal 105 5 2" xfId="15159" xr:uid="{00000000-0005-0000-0000-0000D71B0000}"/>
    <cellStyle name="Normal 105 5 2 2" xfId="33026" xr:uid="{00000000-0005-0000-0000-0000D81B0000}"/>
    <cellStyle name="Normal 105 5 3" xfId="24193" xr:uid="{00000000-0005-0000-0000-0000D91B0000}"/>
    <cellStyle name="Normal 105 6" xfId="4874" xr:uid="{00000000-0005-0000-0000-0000DA1B0000}"/>
    <cellStyle name="Normal 105 6 2" xfId="15160" xr:uid="{00000000-0005-0000-0000-0000DB1B0000}"/>
    <cellStyle name="Normal 105 6 2 2" xfId="33027" xr:uid="{00000000-0005-0000-0000-0000DC1B0000}"/>
    <cellStyle name="Normal 105 6 3" xfId="24194" xr:uid="{00000000-0005-0000-0000-0000DD1B0000}"/>
    <cellStyle name="Normal 1050" xfId="4875" xr:uid="{00000000-0005-0000-0000-0000DE1B0000}"/>
    <cellStyle name="Normal 1050 2" xfId="4876" xr:uid="{00000000-0005-0000-0000-0000DF1B0000}"/>
    <cellStyle name="Normal 1050 2 2" xfId="4877" xr:uid="{00000000-0005-0000-0000-0000E01B0000}"/>
    <cellStyle name="Normal 1050 2 2 2" xfId="15163" xr:uid="{00000000-0005-0000-0000-0000E11B0000}"/>
    <cellStyle name="Normal 1050 2 2 2 2" xfId="33030" xr:uid="{00000000-0005-0000-0000-0000E21B0000}"/>
    <cellStyle name="Normal 1050 2 2 3" xfId="24197" xr:uid="{00000000-0005-0000-0000-0000E31B0000}"/>
    <cellStyle name="Normal 1050 2 3" xfId="15162" xr:uid="{00000000-0005-0000-0000-0000E41B0000}"/>
    <cellStyle name="Normal 1050 2 3 2" xfId="33029" xr:uid="{00000000-0005-0000-0000-0000E51B0000}"/>
    <cellStyle name="Normal 1050 2 4" xfId="24196" xr:uid="{00000000-0005-0000-0000-0000E61B0000}"/>
    <cellStyle name="Normal 1050 3" xfId="4878" xr:uid="{00000000-0005-0000-0000-0000E71B0000}"/>
    <cellStyle name="Normal 1050 3 2" xfId="15164" xr:uid="{00000000-0005-0000-0000-0000E81B0000}"/>
    <cellStyle name="Normal 1050 3 2 2" xfId="33031" xr:uid="{00000000-0005-0000-0000-0000E91B0000}"/>
    <cellStyle name="Normal 1050 3 3" xfId="24198" xr:uid="{00000000-0005-0000-0000-0000EA1B0000}"/>
    <cellStyle name="Normal 1050 4" xfId="4879" xr:uid="{00000000-0005-0000-0000-0000EB1B0000}"/>
    <cellStyle name="Normal 1050 4 2" xfId="15165" xr:uid="{00000000-0005-0000-0000-0000EC1B0000}"/>
    <cellStyle name="Normal 1050 4 2 2" xfId="33032" xr:uid="{00000000-0005-0000-0000-0000ED1B0000}"/>
    <cellStyle name="Normal 1050 4 3" xfId="24199" xr:uid="{00000000-0005-0000-0000-0000EE1B0000}"/>
    <cellStyle name="Normal 1050 5" xfId="4880" xr:uid="{00000000-0005-0000-0000-0000EF1B0000}"/>
    <cellStyle name="Normal 1050 5 2" xfId="15166" xr:uid="{00000000-0005-0000-0000-0000F01B0000}"/>
    <cellStyle name="Normal 1050 5 2 2" xfId="33033" xr:uid="{00000000-0005-0000-0000-0000F11B0000}"/>
    <cellStyle name="Normal 1050 5 3" xfId="24200" xr:uid="{00000000-0005-0000-0000-0000F21B0000}"/>
    <cellStyle name="Normal 1050 6" xfId="15161" xr:uid="{00000000-0005-0000-0000-0000F31B0000}"/>
    <cellStyle name="Normal 1050 6 2" xfId="33028" xr:uid="{00000000-0005-0000-0000-0000F41B0000}"/>
    <cellStyle name="Normal 1050 7" xfId="24195" xr:uid="{00000000-0005-0000-0000-0000F51B0000}"/>
    <cellStyle name="Normal 1051" xfId="4881" xr:uid="{00000000-0005-0000-0000-0000F61B0000}"/>
    <cellStyle name="Normal 1051 2" xfId="4882" xr:uid="{00000000-0005-0000-0000-0000F71B0000}"/>
    <cellStyle name="Normal 1051 2 2" xfId="4883" xr:uid="{00000000-0005-0000-0000-0000F81B0000}"/>
    <cellStyle name="Normal 1051 2 2 2" xfId="15169" xr:uid="{00000000-0005-0000-0000-0000F91B0000}"/>
    <cellStyle name="Normal 1051 2 2 2 2" xfId="33036" xr:uid="{00000000-0005-0000-0000-0000FA1B0000}"/>
    <cellStyle name="Normal 1051 2 2 3" xfId="24203" xr:uid="{00000000-0005-0000-0000-0000FB1B0000}"/>
    <cellStyle name="Normal 1051 2 3" xfId="15168" xr:uid="{00000000-0005-0000-0000-0000FC1B0000}"/>
    <cellStyle name="Normal 1051 2 3 2" xfId="33035" xr:uid="{00000000-0005-0000-0000-0000FD1B0000}"/>
    <cellStyle name="Normal 1051 2 4" xfId="24202" xr:uid="{00000000-0005-0000-0000-0000FE1B0000}"/>
    <cellStyle name="Normal 1051 3" xfId="4884" xr:uid="{00000000-0005-0000-0000-0000FF1B0000}"/>
    <cellStyle name="Normal 1051 3 2" xfId="15170" xr:uid="{00000000-0005-0000-0000-0000001C0000}"/>
    <cellStyle name="Normal 1051 3 2 2" xfId="33037" xr:uid="{00000000-0005-0000-0000-0000011C0000}"/>
    <cellStyle name="Normal 1051 3 3" xfId="24204" xr:uid="{00000000-0005-0000-0000-0000021C0000}"/>
    <cellStyle name="Normal 1051 4" xfId="4885" xr:uid="{00000000-0005-0000-0000-0000031C0000}"/>
    <cellStyle name="Normal 1051 4 2" xfId="15171" xr:uid="{00000000-0005-0000-0000-0000041C0000}"/>
    <cellStyle name="Normal 1051 4 2 2" xfId="33038" xr:uid="{00000000-0005-0000-0000-0000051C0000}"/>
    <cellStyle name="Normal 1051 4 3" xfId="24205" xr:uid="{00000000-0005-0000-0000-0000061C0000}"/>
    <cellStyle name="Normal 1051 5" xfId="4886" xr:uid="{00000000-0005-0000-0000-0000071C0000}"/>
    <cellStyle name="Normal 1051 5 2" xfId="15172" xr:uid="{00000000-0005-0000-0000-0000081C0000}"/>
    <cellStyle name="Normal 1051 5 2 2" xfId="33039" xr:uid="{00000000-0005-0000-0000-0000091C0000}"/>
    <cellStyle name="Normal 1051 5 3" xfId="24206" xr:uid="{00000000-0005-0000-0000-00000A1C0000}"/>
    <cellStyle name="Normal 1051 6" xfId="15167" xr:uid="{00000000-0005-0000-0000-00000B1C0000}"/>
    <cellStyle name="Normal 1051 6 2" xfId="33034" xr:uid="{00000000-0005-0000-0000-00000C1C0000}"/>
    <cellStyle name="Normal 1051 7" xfId="24201" xr:uid="{00000000-0005-0000-0000-00000D1C0000}"/>
    <cellStyle name="Normal 1052" xfId="4887" xr:uid="{00000000-0005-0000-0000-00000E1C0000}"/>
    <cellStyle name="Normal 1052 2" xfId="4888" xr:uid="{00000000-0005-0000-0000-00000F1C0000}"/>
    <cellStyle name="Normal 1052 2 2" xfId="4889" xr:uid="{00000000-0005-0000-0000-0000101C0000}"/>
    <cellStyle name="Normal 1052 2 2 2" xfId="15175" xr:uid="{00000000-0005-0000-0000-0000111C0000}"/>
    <cellStyle name="Normal 1052 2 2 2 2" xfId="33042" xr:uid="{00000000-0005-0000-0000-0000121C0000}"/>
    <cellStyle name="Normal 1052 2 2 3" xfId="24209" xr:uid="{00000000-0005-0000-0000-0000131C0000}"/>
    <cellStyle name="Normal 1052 2 3" xfId="15174" xr:uid="{00000000-0005-0000-0000-0000141C0000}"/>
    <cellStyle name="Normal 1052 2 3 2" xfId="33041" xr:uid="{00000000-0005-0000-0000-0000151C0000}"/>
    <cellStyle name="Normal 1052 2 4" xfId="24208" xr:uid="{00000000-0005-0000-0000-0000161C0000}"/>
    <cellStyle name="Normal 1052 3" xfId="4890" xr:uid="{00000000-0005-0000-0000-0000171C0000}"/>
    <cellStyle name="Normal 1052 3 2" xfId="15176" xr:uid="{00000000-0005-0000-0000-0000181C0000}"/>
    <cellStyle name="Normal 1052 3 2 2" xfId="33043" xr:uid="{00000000-0005-0000-0000-0000191C0000}"/>
    <cellStyle name="Normal 1052 3 3" xfId="24210" xr:uid="{00000000-0005-0000-0000-00001A1C0000}"/>
    <cellStyle name="Normal 1052 4" xfId="4891" xr:uid="{00000000-0005-0000-0000-00001B1C0000}"/>
    <cellStyle name="Normal 1052 4 2" xfId="15177" xr:uid="{00000000-0005-0000-0000-00001C1C0000}"/>
    <cellStyle name="Normal 1052 4 2 2" xfId="33044" xr:uid="{00000000-0005-0000-0000-00001D1C0000}"/>
    <cellStyle name="Normal 1052 4 3" xfId="24211" xr:uid="{00000000-0005-0000-0000-00001E1C0000}"/>
    <cellStyle name="Normal 1052 5" xfId="4892" xr:uid="{00000000-0005-0000-0000-00001F1C0000}"/>
    <cellStyle name="Normal 1052 5 2" xfId="15178" xr:uid="{00000000-0005-0000-0000-0000201C0000}"/>
    <cellStyle name="Normal 1052 5 2 2" xfId="33045" xr:uid="{00000000-0005-0000-0000-0000211C0000}"/>
    <cellStyle name="Normal 1052 5 3" xfId="24212" xr:uid="{00000000-0005-0000-0000-0000221C0000}"/>
    <cellStyle name="Normal 1052 6" xfId="15173" xr:uid="{00000000-0005-0000-0000-0000231C0000}"/>
    <cellStyle name="Normal 1052 6 2" xfId="33040" xr:uid="{00000000-0005-0000-0000-0000241C0000}"/>
    <cellStyle name="Normal 1052 7" xfId="24207" xr:uid="{00000000-0005-0000-0000-0000251C0000}"/>
    <cellStyle name="Normal 1053" xfId="4893" xr:uid="{00000000-0005-0000-0000-0000261C0000}"/>
    <cellStyle name="Normal 1053 2" xfId="4894" xr:uid="{00000000-0005-0000-0000-0000271C0000}"/>
    <cellStyle name="Normal 1053 2 2" xfId="4895" xr:uid="{00000000-0005-0000-0000-0000281C0000}"/>
    <cellStyle name="Normal 1053 2 2 2" xfId="15181" xr:uid="{00000000-0005-0000-0000-0000291C0000}"/>
    <cellStyle name="Normal 1053 2 2 2 2" xfId="33048" xr:uid="{00000000-0005-0000-0000-00002A1C0000}"/>
    <cellStyle name="Normal 1053 2 2 3" xfId="24215" xr:uid="{00000000-0005-0000-0000-00002B1C0000}"/>
    <cellStyle name="Normal 1053 2 3" xfId="15180" xr:uid="{00000000-0005-0000-0000-00002C1C0000}"/>
    <cellStyle name="Normal 1053 2 3 2" xfId="33047" xr:uid="{00000000-0005-0000-0000-00002D1C0000}"/>
    <cellStyle name="Normal 1053 2 4" xfId="24214" xr:uid="{00000000-0005-0000-0000-00002E1C0000}"/>
    <cellStyle name="Normal 1053 3" xfId="4896" xr:uid="{00000000-0005-0000-0000-00002F1C0000}"/>
    <cellStyle name="Normal 1053 3 2" xfId="15182" xr:uid="{00000000-0005-0000-0000-0000301C0000}"/>
    <cellStyle name="Normal 1053 3 2 2" xfId="33049" xr:uid="{00000000-0005-0000-0000-0000311C0000}"/>
    <cellStyle name="Normal 1053 3 3" xfId="24216" xr:uid="{00000000-0005-0000-0000-0000321C0000}"/>
    <cellStyle name="Normal 1053 4" xfId="4897" xr:uid="{00000000-0005-0000-0000-0000331C0000}"/>
    <cellStyle name="Normal 1053 4 2" xfId="15183" xr:uid="{00000000-0005-0000-0000-0000341C0000}"/>
    <cellStyle name="Normal 1053 4 2 2" xfId="33050" xr:uid="{00000000-0005-0000-0000-0000351C0000}"/>
    <cellStyle name="Normal 1053 4 3" xfId="24217" xr:uid="{00000000-0005-0000-0000-0000361C0000}"/>
    <cellStyle name="Normal 1053 5" xfId="4898" xr:uid="{00000000-0005-0000-0000-0000371C0000}"/>
    <cellStyle name="Normal 1053 5 2" xfId="15184" xr:uid="{00000000-0005-0000-0000-0000381C0000}"/>
    <cellStyle name="Normal 1053 5 2 2" xfId="33051" xr:uid="{00000000-0005-0000-0000-0000391C0000}"/>
    <cellStyle name="Normal 1053 5 3" xfId="24218" xr:uid="{00000000-0005-0000-0000-00003A1C0000}"/>
    <cellStyle name="Normal 1053 6" xfId="15179" xr:uid="{00000000-0005-0000-0000-00003B1C0000}"/>
    <cellStyle name="Normal 1053 6 2" xfId="33046" xr:uid="{00000000-0005-0000-0000-00003C1C0000}"/>
    <cellStyle name="Normal 1053 7" xfId="24213" xr:uid="{00000000-0005-0000-0000-00003D1C0000}"/>
    <cellStyle name="Normal 1054" xfId="4899" xr:uid="{00000000-0005-0000-0000-00003E1C0000}"/>
    <cellStyle name="Normal 1054 2" xfId="4900" xr:uid="{00000000-0005-0000-0000-00003F1C0000}"/>
    <cellStyle name="Normal 1054 2 2" xfId="4901" xr:uid="{00000000-0005-0000-0000-0000401C0000}"/>
    <cellStyle name="Normal 1054 2 2 2" xfId="15187" xr:uid="{00000000-0005-0000-0000-0000411C0000}"/>
    <cellStyle name="Normal 1054 2 2 2 2" xfId="33054" xr:uid="{00000000-0005-0000-0000-0000421C0000}"/>
    <cellStyle name="Normal 1054 2 2 3" xfId="24221" xr:uid="{00000000-0005-0000-0000-0000431C0000}"/>
    <cellStyle name="Normal 1054 2 3" xfId="15186" xr:uid="{00000000-0005-0000-0000-0000441C0000}"/>
    <cellStyle name="Normal 1054 2 3 2" xfId="33053" xr:uid="{00000000-0005-0000-0000-0000451C0000}"/>
    <cellStyle name="Normal 1054 2 4" xfId="24220" xr:uid="{00000000-0005-0000-0000-0000461C0000}"/>
    <cellStyle name="Normal 1054 3" xfId="4902" xr:uid="{00000000-0005-0000-0000-0000471C0000}"/>
    <cellStyle name="Normal 1054 3 2" xfId="15188" xr:uid="{00000000-0005-0000-0000-0000481C0000}"/>
    <cellStyle name="Normal 1054 3 2 2" xfId="33055" xr:uid="{00000000-0005-0000-0000-0000491C0000}"/>
    <cellStyle name="Normal 1054 3 3" xfId="24222" xr:uid="{00000000-0005-0000-0000-00004A1C0000}"/>
    <cellStyle name="Normal 1054 4" xfId="4903" xr:uid="{00000000-0005-0000-0000-00004B1C0000}"/>
    <cellStyle name="Normal 1054 4 2" xfId="15189" xr:uid="{00000000-0005-0000-0000-00004C1C0000}"/>
    <cellStyle name="Normal 1054 4 2 2" xfId="33056" xr:uid="{00000000-0005-0000-0000-00004D1C0000}"/>
    <cellStyle name="Normal 1054 4 3" xfId="24223" xr:uid="{00000000-0005-0000-0000-00004E1C0000}"/>
    <cellStyle name="Normal 1054 5" xfId="4904" xr:uid="{00000000-0005-0000-0000-00004F1C0000}"/>
    <cellStyle name="Normal 1054 5 2" xfId="15190" xr:uid="{00000000-0005-0000-0000-0000501C0000}"/>
    <cellStyle name="Normal 1054 5 2 2" xfId="33057" xr:uid="{00000000-0005-0000-0000-0000511C0000}"/>
    <cellStyle name="Normal 1054 5 3" xfId="24224" xr:uid="{00000000-0005-0000-0000-0000521C0000}"/>
    <cellStyle name="Normal 1054 6" xfId="15185" xr:uid="{00000000-0005-0000-0000-0000531C0000}"/>
    <cellStyle name="Normal 1054 6 2" xfId="33052" xr:uid="{00000000-0005-0000-0000-0000541C0000}"/>
    <cellStyle name="Normal 1054 7" xfId="24219" xr:uid="{00000000-0005-0000-0000-0000551C0000}"/>
    <cellStyle name="Normal 1055" xfId="4905" xr:uid="{00000000-0005-0000-0000-0000561C0000}"/>
    <cellStyle name="Normal 1055 2" xfId="4906" xr:uid="{00000000-0005-0000-0000-0000571C0000}"/>
    <cellStyle name="Normal 1055 2 2" xfId="4907" xr:uid="{00000000-0005-0000-0000-0000581C0000}"/>
    <cellStyle name="Normal 1055 2 2 2" xfId="15193" xr:uid="{00000000-0005-0000-0000-0000591C0000}"/>
    <cellStyle name="Normal 1055 2 2 2 2" xfId="33060" xr:uid="{00000000-0005-0000-0000-00005A1C0000}"/>
    <cellStyle name="Normal 1055 2 2 3" xfId="24227" xr:uid="{00000000-0005-0000-0000-00005B1C0000}"/>
    <cellStyle name="Normal 1055 2 3" xfId="15192" xr:uid="{00000000-0005-0000-0000-00005C1C0000}"/>
    <cellStyle name="Normal 1055 2 3 2" xfId="33059" xr:uid="{00000000-0005-0000-0000-00005D1C0000}"/>
    <cellStyle name="Normal 1055 2 4" xfId="24226" xr:uid="{00000000-0005-0000-0000-00005E1C0000}"/>
    <cellStyle name="Normal 1055 3" xfId="4908" xr:uid="{00000000-0005-0000-0000-00005F1C0000}"/>
    <cellStyle name="Normal 1055 3 2" xfId="15194" xr:uid="{00000000-0005-0000-0000-0000601C0000}"/>
    <cellStyle name="Normal 1055 3 2 2" xfId="33061" xr:uid="{00000000-0005-0000-0000-0000611C0000}"/>
    <cellStyle name="Normal 1055 3 3" xfId="24228" xr:uid="{00000000-0005-0000-0000-0000621C0000}"/>
    <cellStyle name="Normal 1055 4" xfId="4909" xr:uid="{00000000-0005-0000-0000-0000631C0000}"/>
    <cellStyle name="Normal 1055 4 2" xfId="15195" xr:uid="{00000000-0005-0000-0000-0000641C0000}"/>
    <cellStyle name="Normal 1055 4 2 2" xfId="33062" xr:uid="{00000000-0005-0000-0000-0000651C0000}"/>
    <cellStyle name="Normal 1055 4 3" xfId="24229" xr:uid="{00000000-0005-0000-0000-0000661C0000}"/>
    <cellStyle name="Normal 1055 5" xfId="4910" xr:uid="{00000000-0005-0000-0000-0000671C0000}"/>
    <cellStyle name="Normal 1055 5 2" xfId="15196" xr:uid="{00000000-0005-0000-0000-0000681C0000}"/>
    <cellStyle name="Normal 1055 5 2 2" xfId="33063" xr:uid="{00000000-0005-0000-0000-0000691C0000}"/>
    <cellStyle name="Normal 1055 5 3" xfId="24230" xr:uid="{00000000-0005-0000-0000-00006A1C0000}"/>
    <cellStyle name="Normal 1055 6" xfId="15191" xr:uid="{00000000-0005-0000-0000-00006B1C0000}"/>
    <cellStyle name="Normal 1055 6 2" xfId="33058" xr:uid="{00000000-0005-0000-0000-00006C1C0000}"/>
    <cellStyle name="Normal 1055 7" xfId="24225" xr:uid="{00000000-0005-0000-0000-00006D1C0000}"/>
    <cellStyle name="Normal 1056" xfId="4911" xr:uid="{00000000-0005-0000-0000-00006E1C0000}"/>
    <cellStyle name="Normal 1056 2" xfId="4912" xr:uid="{00000000-0005-0000-0000-00006F1C0000}"/>
    <cellStyle name="Normal 1056 2 2" xfId="4913" xr:uid="{00000000-0005-0000-0000-0000701C0000}"/>
    <cellStyle name="Normal 1056 2 2 2" xfId="15199" xr:uid="{00000000-0005-0000-0000-0000711C0000}"/>
    <cellStyle name="Normal 1056 2 2 2 2" xfId="33066" xr:uid="{00000000-0005-0000-0000-0000721C0000}"/>
    <cellStyle name="Normal 1056 2 2 3" xfId="24233" xr:uid="{00000000-0005-0000-0000-0000731C0000}"/>
    <cellStyle name="Normal 1056 2 3" xfId="15198" xr:uid="{00000000-0005-0000-0000-0000741C0000}"/>
    <cellStyle name="Normal 1056 2 3 2" xfId="33065" xr:uid="{00000000-0005-0000-0000-0000751C0000}"/>
    <cellStyle name="Normal 1056 2 4" xfId="24232" xr:uid="{00000000-0005-0000-0000-0000761C0000}"/>
    <cellStyle name="Normal 1056 3" xfId="4914" xr:uid="{00000000-0005-0000-0000-0000771C0000}"/>
    <cellStyle name="Normal 1056 3 2" xfId="15200" xr:uid="{00000000-0005-0000-0000-0000781C0000}"/>
    <cellStyle name="Normal 1056 3 2 2" xfId="33067" xr:uid="{00000000-0005-0000-0000-0000791C0000}"/>
    <cellStyle name="Normal 1056 3 3" xfId="24234" xr:uid="{00000000-0005-0000-0000-00007A1C0000}"/>
    <cellStyle name="Normal 1056 4" xfId="4915" xr:uid="{00000000-0005-0000-0000-00007B1C0000}"/>
    <cellStyle name="Normal 1056 4 2" xfId="15201" xr:uid="{00000000-0005-0000-0000-00007C1C0000}"/>
    <cellStyle name="Normal 1056 4 2 2" xfId="33068" xr:uid="{00000000-0005-0000-0000-00007D1C0000}"/>
    <cellStyle name="Normal 1056 4 3" xfId="24235" xr:uid="{00000000-0005-0000-0000-00007E1C0000}"/>
    <cellStyle name="Normal 1056 5" xfId="4916" xr:uid="{00000000-0005-0000-0000-00007F1C0000}"/>
    <cellStyle name="Normal 1056 5 2" xfId="15202" xr:uid="{00000000-0005-0000-0000-0000801C0000}"/>
    <cellStyle name="Normal 1056 5 2 2" xfId="33069" xr:uid="{00000000-0005-0000-0000-0000811C0000}"/>
    <cellStyle name="Normal 1056 5 3" xfId="24236" xr:uid="{00000000-0005-0000-0000-0000821C0000}"/>
    <cellStyle name="Normal 1056 6" xfId="15197" xr:uid="{00000000-0005-0000-0000-0000831C0000}"/>
    <cellStyle name="Normal 1056 6 2" xfId="33064" xr:uid="{00000000-0005-0000-0000-0000841C0000}"/>
    <cellStyle name="Normal 1056 7" xfId="24231" xr:uid="{00000000-0005-0000-0000-0000851C0000}"/>
    <cellStyle name="Normal 1057" xfId="4917" xr:uid="{00000000-0005-0000-0000-0000861C0000}"/>
    <cellStyle name="Normal 1057 2" xfId="4918" xr:uid="{00000000-0005-0000-0000-0000871C0000}"/>
    <cellStyle name="Normal 1057 2 2" xfId="4919" xr:uid="{00000000-0005-0000-0000-0000881C0000}"/>
    <cellStyle name="Normal 1057 2 2 2" xfId="15205" xr:uid="{00000000-0005-0000-0000-0000891C0000}"/>
    <cellStyle name="Normal 1057 2 2 2 2" xfId="33072" xr:uid="{00000000-0005-0000-0000-00008A1C0000}"/>
    <cellStyle name="Normal 1057 2 2 3" xfId="24239" xr:uid="{00000000-0005-0000-0000-00008B1C0000}"/>
    <cellStyle name="Normal 1057 2 3" xfId="15204" xr:uid="{00000000-0005-0000-0000-00008C1C0000}"/>
    <cellStyle name="Normal 1057 2 3 2" xfId="33071" xr:uid="{00000000-0005-0000-0000-00008D1C0000}"/>
    <cellStyle name="Normal 1057 2 4" xfId="24238" xr:uid="{00000000-0005-0000-0000-00008E1C0000}"/>
    <cellStyle name="Normal 1057 3" xfId="4920" xr:uid="{00000000-0005-0000-0000-00008F1C0000}"/>
    <cellStyle name="Normal 1057 3 2" xfId="15206" xr:uid="{00000000-0005-0000-0000-0000901C0000}"/>
    <cellStyle name="Normal 1057 3 2 2" xfId="33073" xr:uid="{00000000-0005-0000-0000-0000911C0000}"/>
    <cellStyle name="Normal 1057 3 3" xfId="24240" xr:uid="{00000000-0005-0000-0000-0000921C0000}"/>
    <cellStyle name="Normal 1057 4" xfId="4921" xr:uid="{00000000-0005-0000-0000-0000931C0000}"/>
    <cellStyle name="Normal 1057 4 2" xfId="15207" xr:uid="{00000000-0005-0000-0000-0000941C0000}"/>
    <cellStyle name="Normal 1057 4 2 2" xfId="33074" xr:uid="{00000000-0005-0000-0000-0000951C0000}"/>
    <cellStyle name="Normal 1057 4 3" xfId="24241" xr:uid="{00000000-0005-0000-0000-0000961C0000}"/>
    <cellStyle name="Normal 1057 5" xfId="4922" xr:uid="{00000000-0005-0000-0000-0000971C0000}"/>
    <cellStyle name="Normal 1057 5 2" xfId="15208" xr:uid="{00000000-0005-0000-0000-0000981C0000}"/>
    <cellStyle name="Normal 1057 5 2 2" xfId="33075" xr:uid="{00000000-0005-0000-0000-0000991C0000}"/>
    <cellStyle name="Normal 1057 5 3" xfId="24242" xr:uid="{00000000-0005-0000-0000-00009A1C0000}"/>
    <cellStyle name="Normal 1057 6" xfId="15203" xr:uid="{00000000-0005-0000-0000-00009B1C0000}"/>
    <cellStyle name="Normal 1057 6 2" xfId="33070" xr:uid="{00000000-0005-0000-0000-00009C1C0000}"/>
    <cellStyle name="Normal 1057 7" xfId="24237" xr:uid="{00000000-0005-0000-0000-00009D1C0000}"/>
    <cellStyle name="Normal 1058" xfId="4923" xr:uid="{00000000-0005-0000-0000-00009E1C0000}"/>
    <cellStyle name="Normal 1058 2" xfId="4924" xr:uid="{00000000-0005-0000-0000-00009F1C0000}"/>
    <cellStyle name="Normal 1058 2 2" xfId="4925" xr:uid="{00000000-0005-0000-0000-0000A01C0000}"/>
    <cellStyle name="Normal 1058 2 2 2" xfId="15211" xr:uid="{00000000-0005-0000-0000-0000A11C0000}"/>
    <cellStyle name="Normal 1058 2 2 2 2" xfId="33078" xr:uid="{00000000-0005-0000-0000-0000A21C0000}"/>
    <cellStyle name="Normal 1058 2 2 3" xfId="24245" xr:uid="{00000000-0005-0000-0000-0000A31C0000}"/>
    <cellStyle name="Normal 1058 2 3" xfId="15210" xr:uid="{00000000-0005-0000-0000-0000A41C0000}"/>
    <cellStyle name="Normal 1058 2 3 2" xfId="33077" xr:uid="{00000000-0005-0000-0000-0000A51C0000}"/>
    <cellStyle name="Normal 1058 2 4" xfId="24244" xr:uid="{00000000-0005-0000-0000-0000A61C0000}"/>
    <cellStyle name="Normal 1058 3" xfId="4926" xr:uid="{00000000-0005-0000-0000-0000A71C0000}"/>
    <cellStyle name="Normal 1058 3 2" xfId="15212" xr:uid="{00000000-0005-0000-0000-0000A81C0000}"/>
    <cellStyle name="Normal 1058 3 2 2" xfId="33079" xr:uid="{00000000-0005-0000-0000-0000A91C0000}"/>
    <cellStyle name="Normal 1058 3 3" xfId="24246" xr:uid="{00000000-0005-0000-0000-0000AA1C0000}"/>
    <cellStyle name="Normal 1058 4" xfId="4927" xr:uid="{00000000-0005-0000-0000-0000AB1C0000}"/>
    <cellStyle name="Normal 1058 4 2" xfId="15213" xr:uid="{00000000-0005-0000-0000-0000AC1C0000}"/>
    <cellStyle name="Normal 1058 4 2 2" xfId="33080" xr:uid="{00000000-0005-0000-0000-0000AD1C0000}"/>
    <cellStyle name="Normal 1058 4 3" xfId="24247" xr:uid="{00000000-0005-0000-0000-0000AE1C0000}"/>
    <cellStyle name="Normal 1058 5" xfId="4928" xr:uid="{00000000-0005-0000-0000-0000AF1C0000}"/>
    <cellStyle name="Normal 1058 5 2" xfId="15214" xr:uid="{00000000-0005-0000-0000-0000B01C0000}"/>
    <cellStyle name="Normal 1058 5 2 2" xfId="33081" xr:uid="{00000000-0005-0000-0000-0000B11C0000}"/>
    <cellStyle name="Normal 1058 5 3" xfId="24248" xr:uid="{00000000-0005-0000-0000-0000B21C0000}"/>
    <cellStyle name="Normal 1058 6" xfId="15209" xr:uid="{00000000-0005-0000-0000-0000B31C0000}"/>
    <cellStyle name="Normal 1058 6 2" xfId="33076" xr:uid="{00000000-0005-0000-0000-0000B41C0000}"/>
    <cellStyle name="Normal 1058 7" xfId="24243" xr:uid="{00000000-0005-0000-0000-0000B51C0000}"/>
    <cellStyle name="Normal 1059" xfId="4929" xr:uid="{00000000-0005-0000-0000-0000B61C0000}"/>
    <cellStyle name="Normal 1059 2" xfId="4930" xr:uid="{00000000-0005-0000-0000-0000B71C0000}"/>
    <cellStyle name="Normal 1059 2 2" xfId="4931" xr:uid="{00000000-0005-0000-0000-0000B81C0000}"/>
    <cellStyle name="Normal 1059 2 2 2" xfId="15217" xr:uid="{00000000-0005-0000-0000-0000B91C0000}"/>
    <cellStyle name="Normal 1059 2 2 2 2" xfId="33084" xr:uid="{00000000-0005-0000-0000-0000BA1C0000}"/>
    <cellStyle name="Normal 1059 2 2 3" xfId="24251" xr:uid="{00000000-0005-0000-0000-0000BB1C0000}"/>
    <cellStyle name="Normal 1059 2 3" xfId="15216" xr:uid="{00000000-0005-0000-0000-0000BC1C0000}"/>
    <cellStyle name="Normal 1059 2 3 2" xfId="33083" xr:uid="{00000000-0005-0000-0000-0000BD1C0000}"/>
    <cellStyle name="Normal 1059 2 4" xfId="24250" xr:uid="{00000000-0005-0000-0000-0000BE1C0000}"/>
    <cellStyle name="Normal 1059 3" xfId="4932" xr:uid="{00000000-0005-0000-0000-0000BF1C0000}"/>
    <cellStyle name="Normal 1059 3 2" xfId="15218" xr:uid="{00000000-0005-0000-0000-0000C01C0000}"/>
    <cellStyle name="Normal 1059 3 2 2" xfId="33085" xr:uid="{00000000-0005-0000-0000-0000C11C0000}"/>
    <cellStyle name="Normal 1059 3 3" xfId="24252" xr:uid="{00000000-0005-0000-0000-0000C21C0000}"/>
    <cellStyle name="Normal 1059 4" xfId="4933" xr:uid="{00000000-0005-0000-0000-0000C31C0000}"/>
    <cellStyle name="Normal 1059 4 2" xfId="15219" xr:uid="{00000000-0005-0000-0000-0000C41C0000}"/>
    <cellStyle name="Normal 1059 4 2 2" xfId="33086" xr:uid="{00000000-0005-0000-0000-0000C51C0000}"/>
    <cellStyle name="Normal 1059 4 3" xfId="24253" xr:uid="{00000000-0005-0000-0000-0000C61C0000}"/>
    <cellStyle name="Normal 1059 5" xfId="4934" xr:uid="{00000000-0005-0000-0000-0000C71C0000}"/>
    <cellStyle name="Normal 1059 5 2" xfId="15220" xr:uid="{00000000-0005-0000-0000-0000C81C0000}"/>
    <cellStyle name="Normal 1059 5 2 2" xfId="33087" xr:uid="{00000000-0005-0000-0000-0000C91C0000}"/>
    <cellStyle name="Normal 1059 5 3" xfId="24254" xr:uid="{00000000-0005-0000-0000-0000CA1C0000}"/>
    <cellStyle name="Normal 1059 6" xfId="15215" xr:uid="{00000000-0005-0000-0000-0000CB1C0000}"/>
    <cellStyle name="Normal 1059 6 2" xfId="33082" xr:uid="{00000000-0005-0000-0000-0000CC1C0000}"/>
    <cellStyle name="Normal 1059 7" xfId="24249" xr:uid="{00000000-0005-0000-0000-0000CD1C0000}"/>
    <cellStyle name="Normal 106" xfId="1221" xr:uid="{00000000-0005-0000-0000-0000CE1C0000}"/>
    <cellStyle name="Normal 106 2" xfId="4935" xr:uid="{00000000-0005-0000-0000-0000CF1C0000}"/>
    <cellStyle name="Normal 106 3" xfId="4936" xr:uid="{00000000-0005-0000-0000-0000D01C0000}"/>
    <cellStyle name="Normal 106 3 2" xfId="4937" xr:uid="{00000000-0005-0000-0000-0000D11C0000}"/>
    <cellStyle name="Normal 106 3 2 2" xfId="15222" xr:uid="{00000000-0005-0000-0000-0000D21C0000}"/>
    <cellStyle name="Normal 106 3 2 2 2" xfId="33089" xr:uid="{00000000-0005-0000-0000-0000D31C0000}"/>
    <cellStyle name="Normal 106 3 2 3" xfId="24256" xr:uid="{00000000-0005-0000-0000-0000D41C0000}"/>
    <cellStyle name="Normal 106 3 3" xfId="15221" xr:uid="{00000000-0005-0000-0000-0000D51C0000}"/>
    <cellStyle name="Normal 106 3 3 2" xfId="33088" xr:uid="{00000000-0005-0000-0000-0000D61C0000}"/>
    <cellStyle name="Normal 106 3 4" xfId="24255" xr:uid="{00000000-0005-0000-0000-0000D71C0000}"/>
    <cellStyle name="Normal 106 4" xfId="4938" xr:uid="{00000000-0005-0000-0000-0000D81C0000}"/>
    <cellStyle name="Normal 106 4 2" xfId="15223" xr:uid="{00000000-0005-0000-0000-0000D91C0000}"/>
    <cellStyle name="Normal 106 4 2 2" xfId="33090" xr:uid="{00000000-0005-0000-0000-0000DA1C0000}"/>
    <cellStyle name="Normal 106 4 3" xfId="24257" xr:uid="{00000000-0005-0000-0000-0000DB1C0000}"/>
    <cellStyle name="Normal 106 5" xfId="4939" xr:uid="{00000000-0005-0000-0000-0000DC1C0000}"/>
    <cellStyle name="Normal 106 5 2" xfId="15224" xr:uid="{00000000-0005-0000-0000-0000DD1C0000}"/>
    <cellStyle name="Normal 106 5 2 2" xfId="33091" xr:uid="{00000000-0005-0000-0000-0000DE1C0000}"/>
    <cellStyle name="Normal 106 5 3" xfId="24258" xr:uid="{00000000-0005-0000-0000-0000DF1C0000}"/>
    <cellStyle name="Normal 106 6" xfId="4940" xr:uid="{00000000-0005-0000-0000-0000E01C0000}"/>
    <cellStyle name="Normal 106 6 2" xfId="15225" xr:uid="{00000000-0005-0000-0000-0000E11C0000}"/>
    <cellStyle name="Normal 106 6 2 2" xfId="33092" xr:uid="{00000000-0005-0000-0000-0000E21C0000}"/>
    <cellStyle name="Normal 106 6 3" xfId="24259" xr:uid="{00000000-0005-0000-0000-0000E31C0000}"/>
    <cellStyle name="Normal 1060" xfId="4941" xr:uid="{00000000-0005-0000-0000-0000E41C0000}"/>
    <cellStyle name="Normal 1060 2" xfId="4942" xr:uid="{00000000-0005-0000-0000-0000E51C0000}"/>
    <cellStyle name="Normal 1060 2 2" xfId="4943" xr:uid="{00000000-0005-0000-0000-0000E61C0000}"/>
    <cellStyle name="Normal 1060 2 2 2" xfId="15228" xr:uid="{00000000-0005-0000-0000-0000E71C0000}"/>
    <cellStyle name="Normal 1060 2 2 2 2" xfId="33095" xr:uid="{00000000-0005-0000-0000-0000E81C0000}"/>
    <cellStyle name="Normal 1060 2 2 3" xfId="24262" xr:uid="{00000000-0005-0000-0000-0000E91C0000}"/>
    <cellStyle name="Normal 1060 2 3" xfId="15227" xr:uid="{00000000-0005-0000-0000-0000EA1C0000}"/>
    <cellStyle name="Normal 1060 2 3 2" xfId="33094" xr:uid="{00000000-0005-0000-0000-0000EB1C0000}"/>
    <cellStyle name="Normal 1060 2 4" xfId="24261" xr:uid="{00000000-0005-0000-0000-0000EC1C0000}"/>
    <cellStyle name="Normal 1060 3" xfId="4944" xr:uid="{00000000-0005-0000-0000-0000ED1C0000}"/>
    <cellStyle name="Normal 1060 3 2" xfId="15229" xr:uid="{00000000-0005-0000-0000-0000EE1C0000}"/>
    <cellStyle name="Normal 1060 3 2 2" xfId="33096" xr:uid="{00000000-0005-0000-0000-0000EF1C0000}"/>
    <cellStyle name="Normal 1060 3 3" xfId="24263" xr:uid="{00000000-0005-0000-0000-0000F01C0000}"/>
    <cellStyle name="Normal 1060 4" xfId="4945" xr:uid="{00000000-0005-0000-0000-0000F11C0000}"/>
    <cellStyle name="Normal 1060 4 2" xfId="15230" xr:uid="{00000000-0005-0000-0000-0000F21C0000}"/>
    <cellStyle name="Normal 1060 4 2 2" xfId="33097" xr:uid="{00000000-0005-0000-0000-0000F31C0000}"/>
    <cellStyle name="Normal 1060 4 3" xfId="24264" xr:uid="{00000000-0005-0000-0000-0000F41C0000}"/>
    <cellStyle name="Normal 1060 5" xfId="4946" xr:uid="{00000000-0005-0000-0000-0000F51C0000}"/>
    <cellStyle name="Normal 1060 5 2" xfId="15231" xr:uid="{00000000-0005-0000-0000-0000F61C0000}"/>
    <cellStyle name="Normal 1060 5 2 2" xfId="33098" xr:uid="{00000000-0005-0000-0000-0000F71C0000}"/>
    <cellStyle name="Normal 1060 5 3" xfId="24265" xr:uid="{00000000-0005-0000-0000-0000F81C0000}"/>
    <cellStyle name="Normal 1060 6" xfId="15226" xr:uid="{00000000-0005-0000-0000-0000F91C0000}"/>
    <cellStyle name="Normal 1060 6 2" xfId="33093" xr:uid="{00000000-0005-0000-0000-0000FA1C0000}"/>
    <cellStyle name="Normal 1060 7" xfId="24260" xr:uid="{00000000-0005-0000-0000-0000FB1C0000}"/>
    <cellStyle name="Normal 1061" xfId="4947" xr:uid="{00000000-0005-0000-0000-0000FC1C0000}"/>
    <cellStyle name="Normal 1061 2" xfId="4948" xr:uid="{00000000-0005-0000-0000-0000FD1C0000}"/>
    <cellStyle name="Normal 1061 2 2" xfId="4949" xr:uid="{00000000-0005-0000-0000-0000FE1C0000}"/>
    <cellStyle name="Normal 1061 2 2 2" xfId="15234" xr:uid="{00000000-0005-0000-0000-0000FF1C0000}"/>
    <cellStyle name="Normal 1061 2 2 2 2" xfId="33101" xr:uid="{00000000-0005-0000-0000-0000001D0000}"/>
    <cellStyle name="Normal 1061 2 2 3" xfId="24268" xr:uid="{00000000-0005-0000-0000-0000011D0000}"/>
    <cellStyle name="Normal 1061 2 3" xfId="15233" xr:uid="{00000000-0005-0000-0000-0000021D0000}"/>
    <cellStyle name="Normal 1061 2 3 2" xfId="33100" xr:uid="{00000000-0005-0000-0000-0000031D0000}"/>
    <cellStyle name="Normal 1061 2 4" xfId="24267" xr:uid="{00000000-0005-0000-0000-0000041D0000}"/>
    <cellStyle name="Normal 1061 3" xfId="4950" xr:uid="{00000000-0005-0000-0000-0000051D0000}"/>
    <cellStyle name="Normal 1061 3 2" xfId="15235" xr:uid="{00000000-0005-0000-0000-0000061D0000}"/>
    <cellStyle name="Normal 1061 3 2 2" xfId="33102" xr:uid="{00000000-0005-0000-0000-0000071D0000}"/>
    <cellStyle name="Normal 1061 3 3" xfId="24269" xr:uid="{00000000-0005-0000-0000-0000081D0000}"/>
    <cellStyle name="Normal 1061 4" xfId="4951" xr:uid="{00000000-0005-0000-0000-0000091D0000}"/>
    <cellStyle name="Normal 1061 4 2" xfId="15236" xr:uid="{00000000-0005-0000-0000-00000A1D0000}"/>
    <cellStyle name="Normal 1061 4 2 2" xfId="33103" xr:uid="{00000000-0005-0000-0000-00000B1D0000}"/>
    <cellStyle name="Normal 1061 4 3" xfId="24270" xr:uid="{00000000-0005-0000-0000-00000C1D0000}"/>
    <cellStyle name="Normal 1061 5" xfId="4952" xr:uid="{00000000-0005-0000-0000-00000D1D0000}"/>
    <cellStyle name="Normal 1061 5 2" xfId="15237" xr:uid="{00000000-0005-0000-0000-00000E1D0000}"/>
    <cellStyle name="Normal 1061 5 2 2" xfId="33104" xr:uid="{00000000-0005-0000-0000-00000F1D0000}"/>
    <cellStyle name="Normal 1061 5 3" xfId="24271" xr:uid="{00000000-0005-0000-0000-0000101D0000}"/>
    <cellStyle name="Normal 1061 6" xfId="15232" xr:uid="{00000000-0005-0000-0000-0000111D0000}"/>
    <cellStyle name="Normal 1061 6 2" xfId="33099" xr:uid="{00000000-0005-0000-0000-0000121D0000}"/>
    <cellStyle name="Normal 1061 7" xfId="24266" xr:uid="{00000000-0005-0000-0000-0000131D0000}"/>
    <cellStyle name="Normal 1062" xfId="4953" xr:uid="{00000000-0005-0000-0000-0000141D0000}"/>
    <cellStyle name="Normal 1062 2" xfId="4954" xr:uid="{00000000-0005-0000-0000-0000151D0000}"/>
    <cellStyle name="Normal 1062 2 2" xfId="4955" xr:uid="{00000000-0005-0000-0000-0000161D0000}"/>
    <cellStyle name="Normal 1062 2 2 2" xfId="15240" xr:uid="{00000000-0005-0000-0000-0000171D0000}"/>
    <cellStyle name="Normal 1062 2 2 2 2" xfId="33107" xr:uid="{00000000-0005-0000-0000-0000181D0000}"/>
    <cellStyle name="Normal 1062 2 2 3" xfId="24274" xr:uid="{00000000-0005-0000-0000-0000191D0000}"/>
    <cellStyle name="Normal 1062 2 3" xfId="15239" xr:uid="{00000000-0005-0000-0000-00001A1D0000}"/>
    <cellStyle name="Normal 1062 2 3 2" xfId="33106" xr:uid="{00000000-0005-0000-0000-00001B1D0000}"/>
    <cellStyle name="Normal 1062 2 4" xfId="24273" xr:uid="{00000000-0005-0000-0000-00001C1D0000}"/>
    <cellStyle name="Normal 1062 3" xfId="4956" xr:uid="{00000000-0005-0000-0000-00001D1D0000}"/>
    <cellStyle name="Normal 1062 3 2" xfId="15241" xr:uid="{00000000-0005-0000-0000-00001E1D0000}"/>
    <cellStyle name="Normal 1062 3 2 2" xfId="33108" xr:uid="{00000000-0005-0000-0000-00001F1D0000}"/>
    <cellStyle name="Normal 1062 3 3" xfId="24275" xr:uid="{00000000-0005-0000-0000-0000201D0000}"/>
    <cellStyle name="Normal 1062 4" xfId="4957" xr:uid="{00000000-0005-0000-0000-0000211D0000}"/>
    <cellStyle name="Normal 1062 4 2" xfId="15242" xr:uid="{00000000-0005-0000-0000-0000221D0000}"/>
    <cellStyle name="Normal 1062 4 2 2" xfId="33109" xr:uid="{00000000-0005-0000-0000-0000231D0000}"/>
    <cellStyle name="Normal 1062 4 3" xfId="24276" xr:uid="{00000000-0005-0000-0000-0000241D0000}"/>
    <cellStyle name="Normal 1062 5" xfId="4958" xr:uid="{00000000-0005-0000-0000-0000251D0000}"/>
    <cellStyle name="Normal 1062 5 2" xfId="15243" xr:uid="{00000000-0005-0000-0000-0000261D0000}"/>
    <cellStyle name="Normal 1062 5 2 2" xfId="33110" xr:uid="{00000000-0005-0000-0000-0000271D0000}"/>
    <cellStyle name="Normal 1062 5 3" xfId="24277" xr:uid="{00000000-0005-0000-0000-0000281D0000}"/>
    <cellStyle name="Normal 1062 6" xfId="15238" xr:uid="{00000000-0005-0000-0000-0000291D0000}"/>
    <cellStyle name="Normal 1062 6 2" xfId="33105" xr:uid="{00000000-0005-0000-0000-00002A1D0000}"/>
    <cellStyle name="Normal 1062 7" xfId="24272" xr:uid="{00000000-0005-0000-0000-00002B1D0000}"/>
    <cellStyle name="Normal 1063" xfId="4959" xr:uid="{00000000-0005-0000-0000-00002C1D0000}"/>
    <cellStyle name="Normal 1063 2" xfId="4960" xr:uid="{00000000-0005-0000-0000-00002D1D0000}"/>
    <cellStyle name="Normal 1063 2 2" xfId="4961" xr:uid="{00000000-0005-0000-0000-00002E1D0000}"/>
    <cellStyle name="Normal 1063 2 2 2" xfId="15246" xr:uid="{00000000-0005-0000-0000-00002F1D0000}"/>
    <cellStyle name="Normal 1063 2 2 2 2" xfId="33113" xr:uid="{00000000-0005-0000-0000-0000301D0000}"/>
    <cellStyle name="Normal 1063 2 2 3" xfId="24280" xr:uid="{00000000-0005-0000-0000-0000311D0000}"/>
    <cellStyle name="Normal 1063 2 3" xfId="15245" xr:uid="{00000000-0005-0000-0000-0000321D0000}"/>
    <cellStyle name="Normal 1063 2 3 2" xfId="33112" xr:uid="{00000000-0005-0000-0000-0000331D0000}"/>
    <cellStyle name="Normal 1063 2 4" xfId="24279" xr:uid="{00000000-0005-0000-0000-0000341D0000}"/>
    <cellStyle name="Normal 1063 3" xfId="4962" xr:uid="{00000000-0005-0000-0000-0000351D0000}"/>
    <cellStyle name="Normal 1063 3 2" xfId="15247" xr:uid="{00000000-0005-0000-0000-0000361D0000}"/>
    <cellStyle name="Normal 1063 3 2 2" xfId="33114" xr:uid="{00000000-0005-0000-0000-0000371D0000}"/>
    <cellStyle name="Normal 1063 3 3" xfId="24281" xr:uid="{00000000-0005-0000-0000-0000381D0000}"/>
    <cellStyle name="Normal 1063 4" xfId="4963" xr:uid="{00000000-0005-0000-0000-0000391D0000}"/>
    <cellStyle name="Normal 1063 4 2" xfId="15248" xr:uid="{00000000-0005-0000-0000-00003A1D0000}"/>
    <cellStyle name="Normal 1063 4 2 2" xfId="33115" xr:uid="{00000000-0005-0000-0000-00003B1D0000}"/>
    <cellStyle name="Normal 1063 4 3" xfId="24282" xr:uid="{00000000-0005-0000-0000-00003C1D0000}"/>
    <cellStyle name="Normal 1063 5" xfId="4964" xr:uid="{00000000-0005-0000-0000-00003D1D0000}"/>
    <cellStyle name="Normal 1063 5 2" xfId="15249" xr:uid="{00000000-0005-0000-0000-00003E1D0000}"/>
    <cellStyle name="Normal 1063 5 2 2" xfId="33116" xr:uid="{00000000-0005-0000-0000-00003F1D0000}"/>
    <cellStyle name="Normal 1063 5 3" xfId="24283" xr:uid="{00000000-0005-0000-0000-0000401D0000}"/>
    <cellStyle name="Normal 1063 6" xfId="15244" xr:uid="{00000000-0005-0000-0000-0000411D0000}"/>
    <cellStyle name="Normal 1063 6 2" xfId="33111" xr:uid="{00000000-0005-0000-0000-0000421D0000}"/>
    <cellStyle name="Normal 1063 7" xfId="24278" xr:uid="{00000000-0005-0000-0000-0000431D0000}"/>
    <cellStyle name="Normal 1064" xfId="4965" xr:uid="{00000000-0005-0000-0000-0000441D0000}"/>
    <cellStyle name="Normal 1064 2" xfId="4966" xr:uid="{00000000-0005-0000-0000-0000451D0000}"/>
    <cellStyle name="Normal 1064 2 2" xfId="4967" xr:uid="{00000000-0005-0000-0000-0000461D0000}"/>
    <cellStyle name="Normal 1064 2 2 2" xfId="15252" xr:uid="{00000000-0005-0000-0000-0000471D0000}"/>
    <cellStyle name="Normal 1064 2 2 2 2" xfId="33119" xr:uid="{00000000-0005-0000-0000-0000481D0000}"/>
    <cellStyle name="Normal 1064 2 2 3" xfId="24286" xr:uid="{00000000-0005-0000-0000-0000491D0000}"/>
    <cellStyle name="Normal 1064 2 3" xfId="15251" xr:uid="{00000000-0005-0000-0000-00004A1D0000}"/>
    <cellStyle name="Normal 1064 2 3 2" xfId="33118" xr:uid="{00000000-0005-0000-0000-00004B1D0000}"/>
    <cellStyle name="Normal 1064 2 4" xfId="24285" xr:uid="{00000000-0005-0000-0000-00004C1D0000}"/>
    <cellStyle name="Normal 1064 3" xfId="4968" xr:uid="{00000000-0005-0000-0000-00004D1D0000}"/>
    <cellStyle name="Normal 1064 3 2" xfId="15253" xr:uid="{00000000-0005-0000-0000-00004E1D0000}"/>
    <cellStyle name="Normal 1064 3 2 2" xfId="33120" xr:uid="{00000000-0005-0000-0000-00004F1D0000}"/>
    <cellStyle name="Normal 1064 3 3" xfId="24287" xr:uid="{00000000-0005-0000-0000-0000501D0000}"/>
    <cellStyle name="Normal 1064 4" xfId="4969" xr:uid="{00000000-0005-0000-0000-0000511D0000}"/>
    <cellStyle name="Normal 1064 4 2" xfId="15254" xr:uid="{00000000-0005-0000-0000-0000521D0000}"/>
    <cellStyle name="Normal 1064 4 2 2" xfId="33121" xr:uid="{00000000-0005-0000-0000-0000531D0000}"/>
    <cellStyle name="Normal 1064 4 3" xfId="24288" xr:uid="{00000000-0005-0000-0000-0000541D0000}"/>
    <cellStyle name="Normal 1064 5" xfId="4970" xr:uid="{00000000-0005-0000-0000-0000551D0000}"/>
    <cellStyle name="Normal 1064 5 2" xfId="15255" xr:uid="{00000000-0005-0000-0000-0000561D0000}"/>
    <cellStyle name="Normal 1064 5 2 2" xfId="33122" xr:uid="{00000000-0005-0000-0000-0000571D0000}"/>
    <cellStyle name="Normal 1064 5 3" xfId="24289" xr:uid="{00000000-0005-0000-0000-0000581D0000}"/>
    <cellStyle name="Normal 1064 6" xfId="15250" xr:uid="{00000000-0005-0000-0000-0000591D0000}"/>
    <cellStyle name="Normal 1064 6 2" xfId="33117" xr:uid="{00000000-0005-0000-0000-00005A1D0000}"/>
    <cellStyle name="Normal 1064 7" xfId="24284" xr:uid="{00000000-0005-0000-0000-00005B1D0000}"/>
    <cellStyle name="Normal 1065" xfId="4971" xr:uid="{00000000-0005-0000-0000-00005C1D0000}"/>
    <cellStyle name="Normal 1065 2" xfId="4972" xr:uid="{00000000-0005-0000-0000-00005D1D0000}"/>
    <cellStyle name="Normal 1065 2 2" xfId="4973" xr:uid="{00000000-0005-0000-0000-00005E1D0000}"/>
    <cellStyle name="Normal 1065 2 2 2" xfId="15258" xr:uid="{00000000-0005-0000-0000-00005F1D0000}"/>
    <cellStyle name="Normal 1065 2 2 2 2" xfId="33125" xr:uid="{00000000-0005-0000-0000-0000601D0000}"/>
    <cellStyle name="Normal 1065 2 2 3" xfId="24292" xr:uid="{00000000-0005-0000-0000-0000611D0000}"/>
    <cellStyle name="Normal 1065 2 3" xfId="15257" xr:uid="{00000000-0005-0000-0000-0000621D0000}"/>
    <cellStyle name="Normal 1065 2 3 2" xfId="33124" xr:uid="{00000000-0005-0000-0000-0000631D0000}"/>
    <cellStyle name="Normal 1065 2 4" xfId="24291" xr:uid="{00000000-0005-0000-0000-0000641D0000}"/>
    <cellStyle name="Normal 1065 3" xfId="4974" xr:uid="{00000000-0005-0000-0000-0000651D0000}"/>
    <cellStyle name="Normal 1065 3 2" xfId="15259" xr:uid="{00000000-0005-0000-0000-0000661D0000}"/>
    <cellStyle name="Normal 1065 3 2 2" xfId="33126" xr:uid="{00000000-0005-0000-0000-0000671D0000}"/>
    <cellStyle name="Normal 1065 3 3" xfId="24293" xr:uid="{00000000-0005-0000-0000-0000681D0000}"/>
    <cellStyle name="Normal 1065 4" xfId="4975" xr:uid="{00000000-0005-0000-0000-0000691D0000}"/>
    <cellStyle name="Normal 1065 4 2" xfId="15260" xr:uid="{00000000-0005-0000-0000-00006A1D0000}"/>
    <cellStyle name="Normal 1065 4 2 2" xfId="33127" xr:uid="{00000000-0005-0000-0000-00006B1D0000}"/>
    <cellStyle name="Normal 1065 4 3" xfId="24294" xr:uid="{00000000-0005-0000-0000-00006C1D0000}"/>
    <cellStyle name="Normal 1065 5" xfId="4976" xr:uid="{00000000-0005-0000-0000-00006D1D0000}"/>
    <cellStyle name="Normal 1065 5 2" xfId="15261" xr:uid="{00000000-0005-0000-0000-00006E1D0000}"/>
    <cellStyle name="Normal 1065 5 2 2" xfId="33128" xr:uid="{00000000-0005-0000-0000-00006F1D0000}"/>
    <cellStyle name="Normal 1065 5 3" xfId="24295" xr:uid="{00000000-0005-0000-0000-0000701D0000}"/>
    <cellStyle name="Normal 1065 6" xfId="15256" xr:uid="{00000000-0005-0000-0000-0000711D0000}"/>
    <cellStyle name="Normal 1065 6 2" xfId="33123" xr:uid="{00000000-0005-0000-0000-0000721D0000}"/>
    <cellStyle name="Normal 1065 7" xfId="24290" xr:uid="{00000000-0005-0000-0000-0000731D0000}"/>
    <cellStyle name="Normal 1066" xfId="4977" xr:uid="{00000000-0005-0000-0000-0000741D0000}"/>
    <cellStyle name="Normal 1066 2" xfId="4978" xr:uid="{00000000-0005-0000-0000-0000751D0000}"/>
    <cellStyle name="Normal 1066 2 2" xfId="4979" xr:uid="{00000000-0005-0000-0000-0000761D0000}"/>
    <cellStyle name="Normal 1066 2 2 2" xfId="15264" xr:uid="{00000000-0005-0000-0000-0000771D0000}"/>
    <cellStyle name="Normal 1066 2 2 2 2" xfId="33131" xr:uid="{00000000-0005-0000-0000-0000781D0000}"/>
    <cellStyle name="Normal 1066 2 2 3" xfId="24298" xr:uid="{00000000-0005-0000-0000-0000791D0000}"/>
    <cellStyle name="Normal 1066 2 3" xfId="15263" xr:uid="{00000000-0005-0000-0000-00007A1D0000}"/>
    <cellStyle name="Normal 1066 2 3 2" xfId="33130" xr:uid="{00000000-0005-0000-0000-00007B1D0000}"/>
    <cellStyle name="Normal 1066 2 4" xfId="24297" xr:uid="{00000000-0005-0000-0000-00007C1D0000}"/>
    <cellStyle name="Normal 1066 3" xfId="4980" xr:uid="{00000000-0005-0000-0000-00007D1D0000}"/>
    <cellStyle name="Normal 1066 3 2" xfId="15265" xr:uid="{00000000-0005-0000-0000-00007E1D0000}"/>
    <cellStyle name="Normal 1066 3 2 2" xfId="33132" xr:uid="{00000000-0005-0000-0000-00007F1D0000}"/>
    <cellStyle name="Normal 1066 3 3" xfId="24299" xr:uid="{00000000-0005-0000-0000-0000801D0000}"/>
    <cellStyle name="Normal 1066 4" xfId="4981" xr:uid="{00000000-0005-0000-0000-0000811D0000}"/>
    <cellStyle name="Normal 1066 4 2" xfId="15266" xr:uid="{00000000-0005-0000-0000-0000821D0000}"/>
    <cellStyle name="Normal 1066 4 2 2" xfId="33133" xr:uid="{00000000-0005-0000-0000-0000831D0000}"/>
    <cellStyle name="Normal 1066 4 3" xfId="24300" xr:uid="{00000000-0005-0000-0000-0000841D0000}"/>
    <cellStyle name="Normal 1066 5" xfId="4982" xr:uid="{00000000-0005-0000-0000-0000851D0000}"/>
    <cellStyle name="Normal 1066 5 2" xfId="15267" xr:uid="{00000000-0005-0000-0000-0000861D0000}"/>
    <cellStyle name="Normal 1066 5 2 2" xfId="33134" xr:uid="{00000000-0005-0000-0000-0000871D0000}"/>
    <cellStyle name="Normal 1066 5 3" xfId="24301" xr:uid="{00000000-0005-0000-0000-0000881D0000}"/>
    <cellStyle name="Normal 1066 6" xfId="15262" xr:uid="{00000000-0005-0000-0000-0000891D0000}"/>
    <cellStyle name="Normal 1066 6 2" xfId="33129" xr:uid="{00000000-0005-0000-0000-00008A1D0000}"/>
    <cellStyle name="Normal 1066 7" xfId="24296" xr:uid="{00000000-0005-0000-0000-00008B1D0000}"/>
    <cellStyle name="Normal 1067" xfId="4983" xr:uid="{00000000-0005-0000-0000-00008C1D0000}"/>
    <cellStyle name="Normal 1067 2" xfId="4984" xr:uid="{00000000-0005-0000-0000-00008D1D0000}"/>
    <cellStyle name="Normal 1067 2 2" xfId="4985" xr:uid="{00000000-0005-0000-0000-00008E1D0000}"/>
    <cellStyle name="Normal 1067 2 2 2" xfId="15270" xr:uid="{00000000-0005-0000-0000-00008F1D0000}"/>
    <cellStyle name="Normal 1067 2 2 2 2" xfId="33137" xr:uid="{00000000-0005-0000-0000-0000901D0000}"/>
    <cellStyle name="Normal 1067 2 2 3" xfId="24304" xr:uid="{00000000-0005-0000-0000-0000911D0000}"/>
    <cellStyle name="Normal 1067 2 3" xfId="15269" xr:uid="{00000000-0005-0000-0000-0000921D0000}"/>
    <cellStyle name="Normal 1067 2 3 2" xfId="33136" xr:uid="{00000000-0005-0000-0000-0000931D0000}"/>
    <cellStyle name="Normal 1067 2 4" xfId="24303" xr:uid="{00000000-0005-0000-0000-0000941D0000}"/>
    <cellStyle name="Normal 1067 3" xfId="4986" xr:uid="{00000000-0005-0000-0000-0000951D0000}"/>
    <cellStyle name="Normal 1067 3 2" xfId="15271" xr:uid="{00000000-0005-0000-0000-0000961D0000}"/>
    <cellStyle name="Normal 1067 3 2 2" xfId="33138" xr:uid="{00000000-0005-0000-0000-0000971D0000}"/>
    <cellStyle name="Normal 1067 3 3" xfId="24305" xr:uid="{00000000-0005-0000-0000-0000981D0000}"/>
    <cellStyle name="Normal 1067 4" xfId="4987" xr:uid="{00000000-0005-0000-0000-0000991D0000}"/>
    <cellStyle name="Normal 1067 4 2" xfId="15272" xr:uid="{00000000-0005-0000-0000-00009A1D0000}"/>
    <cellStyle name="Normal 1067 4 2 2" xfId="33139" xr:uid="{00000000-0005-0000-0000-00009B1D0000}"/>
    <cellStyle name="Normal 1067 4 3" xfId="24306" xr:uid="{00000000-0005-0000-0000-00009C1D0000}"/>
    <cellStyle name="Normal 1067 5" xfId="4988" xr:uid="{00000000-0005-0000-0000-00009D1D0000}"/>
    <cellStyle name="Normal 1067 5 2" xfId="15273" xr:uid="{00000000-0005-0000-0000-00009E1D0000}"/>
    <cellStyle name="Normal 1067 5 2 2" xfId="33140" xr:uid="{00000000-0005-0000-0000-00009F1D0000}"/>
    <cellStyle name="Normal 1067 5 3" xfId="24307" xr:uid="{00000000-0005-0000-0000-0000A01D0000}"/>
    <cellStyle name="Normal 1067 6" xfId="15268" xr:uid="{00000000-0005-0000-0000-0000A11D0000}"/>
    <cellStyle name="Normal 1067 6 2" xfId="33135" xr:uid="{00000000-0005-0000-0000-0000A21D0000}"/>
    <cellStyle name="Normal 1067 7" xfId="24302" xr:uid="{00000000-0005-0000-0000-0000A31D0000}"/>
    <cellStyle name="Normal 1068" xfId="4989" xr:uid="{00000000-0005-0000-0000-0000A41D0000}"/>
    <cellStyle name="Normal 1068 2" xfId="4990" xr:uid="{00000000-0005-0000-0000-0000A51D0000}"/>
    <cellStyle name="Normal 1068 2 2" xfId="4991" xr:uid="{00000000-0005-0000-0000-0000A61D0000}"/>
    <cellStyle name="Normal 1068 2 2 2" xfId="15276" xr:uid="{00000000-0005-0000-0000-0000A71D0000}"/>
    <cellStyle name="Normal 1068 2 2 2 2" xfId="33143" xr:uid="{00000000-0005-0000-0000-0000A81D0000}"/>
    <cellStyle name="Normal 1068 2 2 3" xfId="24310" xr:uid="{00000000-0005-0000-0000-0000A91D0000}"/>
    <cellStyle name="Normal 1068 2 3" xfId="15275" xr:uid="{00000000-0005-0000-0000-0000AA1D0000}"/>
    <cellStyle name="Normal 1068 2 3 2" xfId="33142" xr:uid="{00000000-0005-0000-0000-0000AB1D0000}"/>
    <cellStyle name="Normal 1068 2 4" xfId="24309" xr:uid="{00000000-0005-0000-0000-0000AC1D0000}"/>
    <cellStyle name="Normal 1068 3" xfId="4992" xr:uid="{00000000-0005-0000-0000-0000AD1D0000}"/>
    <cellStyle name="Normal 1068 3 2" xfId="15277" xr:uid="{00000000-0005-0000-0000-0000AE1D0000}"/>
    <cellStyle name="Normal 1068 3 2 2" xfId="33144" xr:uid="{00000000-0005-0000-0000-0000AF1D0000}"/>
    <cellStyle name="Normal 1068 3 3" xfId="24311" xr:uid="{00000000-0005-0000-0000-0000B01D0000}"/>
    <cellStyle name="Normal 1068 4" xfId="4993" xr:uid="{00000000-0005-0000-0000-0000B11D0000}"/>
    <cellStyle name="Normal 1068 4 2" xfId="15278" xr:uid="{00000000-0005-0000-0000-0000B21D0000}"/>
    <cellStyle name="Normal 1068 4 2 2" xfId="33145" xr:uid="{00000000-0005-0000-0000-0000B31D0000}"/>
    <cellStyle name="Normal 1068 4 3" xfId="24312" xr:uid="{00000000-0005-0000-0000-0000B41D0000}"/>
    <cellStyle name="Normal 1068 5" xfId="4994" xr:uid="{00000000-0005-0000-0000-0000B51D0000}"/>
    <cellStyle name="Normal 1068 5 2" xfId="15279" xr:uid="{00000000-0005-0000-0000-0000B61D0000}"/>
    <cellStyle name="Normal 1068 5 2 2" xfId="33146" xr:uid="{00000000-0005-0000-0000-0000B71D0000}"/>
    <cellStyle name="Normal 1068 5 3" xfId="24313" xr:uid="{00000000-0005-0000-0000-0000B81D0000}"/>
    <cellStyle name="Normal 1068 6" xfId="15274" xr:uid="{00000000-0005-0000-0000-0000B91D0000}"/>
    <cellStyle name="Normal 1068 6 2" xfId="33141" xr:uid="{00000000-0005-0000-0000-0000BA1D0000}"/>
    <cellStyle name="Normal 1068 7" xfId="24308" xr:uid="{00000000-0005-0000-0000-0000BB1D0000}"/>
    <cellStyle name="Normal 1069" xfId="4995" xr:uid="{00000000-0005-0000-0000-0000BC1D0000}"/>
    <cellStyle name="Normal 1069 2" xfId="4996" xr:uid="{00000000-0005-0000-0000-0000BD1D0000}"/>
    <cellStyle name="Normal 1069 2 2" xfId="4997" xr:uid="{00000000-0005-0000-0000-0000BE1D0000}"/>
    <cellStyle name="Normal 1069 2 2 2" xfId="15282" xr:uid="{00000000-0005-0000-0000-0000BF1D0000}"/>
    <cellStyle name="Normal 1069 2 2 2 2" xfId="33149" xr:uid="{00000000-0005-0000-0000-0000C01D0000}"/>
    <cellStyle name="Normal 1069 2 2 3" xfId="24316" xr:uid="{00000000-0005-0000-0000-0000C11D0000}"/>
    <cellStyle name="Normal 1069 2 3" xfId="15281" xr:uid="{00000000-0005-0000-0000-0000C21D0000}"/>
    <cellStyle name="Normal 1069 2 3 2" xfId="33148" xr:uid="{00000000-0005-0000-0000-0000C31D0000}"/>
    <cellStyle name="Normal 1069 2 4" xfId="24315" xr:uid="{00000000-0005-0000-0000-0000C41D0000}"/>
    <cellStyle name="Normal 1069 3" xfId="4998" xr:uid="{00000000-0005-0000-0000-0000C51D0000}"/>
    <cellStyle name="Normal 1069 3 2" xfId="15283" xr:uid="{00000000-0005-0000-0000-0000C61D0000}"/>
    <cellStyle name="Normal 1069 3 2 2" xfId="33150" xr:uid="{00000000-0005-0000-0000-0000C71D0000}"/>
    <cellStyle name="Normal 1069 3 3" xfId="24317" xr:uid="{00000000-0005-0000-0000-0000C81D0000}"/>
    <cellStyle name="Normal 1069 4" xfId="4999" xr:uid="{00000000-0005-0000-0000-0000C91D0000}"/>
    <cellStyle name="Normal 1069 4 2" xfId="15284" xr:uid="{00000000-0005-0000-0000-0000CA1D0000}"/>
    <cellStyle name="Normal 1069 4 2 2" xfId="33151" xr:uid="{00000000-0005-0000-0000-0000CB1D0000}"/>
    <cellStyle name="Normal 1069 4 3" xfId="24318" xr:uid="{00000000-0005-0000-0000-0000CC1D0000}"/>
    <cellStyle name="Normal 1069 5" xfId="5000" xr:uid="{00000000-0005-0000-0000-0000CD1D0000}"/>
    <cellStyle name="Normal 1069 5 2" xfId="15285" xr:uid="{00000000-0005-0000-0000-0000CE1D0000}"/>
    <cellStyle name="Normal 1069 5 2 2" xfId="33152" xr:uid="{00000000-0005-0000-0000-0000CF1D0000}"/>
    <cellStyle name="Normal 1069 5 3" xfId="24319" xr:uid="{00000000-0005-0000-0000-0000D01D0000}"/>
    <cellStyle name="Normal 1069 6" xfId="15280" xr:uid="{00000000-0005-0000-0000-0000D11D0000}"/>
    <cellStyle name="Normal 1069 6 2" xfId="33147" xr:uid="{00000000-0005-0000-0000-0000D21D0000}"/>
    <cellStyle name="Normal 1069 7" xfId="24314" xr:uid="{00000000-0005-0000-0000-0000D31D0000}"/>
    <cellStyle name="Normal 107" xfId="1222" xr:uid="{00000000-0005-0000-0000-0000D41D0000}"/>
    <cellStyle name="Normal 107 2" xfId="5001" xr:uid="{00000000-0005-0000-0000-0000D51D0000}"/>
    <cellStyle name="Normal 107 3" xfId="5002" xr:uid="{00000000-0005-0000-0000-0000D61D0000}"/>
    <cellStyle name="Normal 107 3 2" xfId="5003" xr:uid="{00000000-0005-0000-0000-0000D71D0000}"/>
    <cellStyle name="Normal 107 3 2 2" xfId="15287" xr:uid="{00000000-0005-0000-0000-0000D81D0000}"/>
    <cellStyle name="Normal 107 3 2 2 2" xfId="33154" xr:uid="{00000000-0005-0000-0000-0000D91D0000}"/>
    <cellStyle name="Normal 107 3 2 3" xfId="24321" xr:uid="{00000000-0005-0000-0000-0000DA1D0000}"/>
    <cellStyle name="Normal 107 3 3" xfId="15286" xr:uid="{00000000-0005-0000-0000-0000DB1D0000}"/>
    <cellStyle name="Normal 107 3 3 2" xfId="33153" xr:uid="{00000000-0005-0000-0000-0000DC1D0000}"/>
    <cellStyle name="Normal 107 3 4" xfId="24320" xr:uid="{00000000-0005-0000-0000-0000DD1D0000}"/>
    <cellStyle name="Normal 107 4" xfId="5004" xr:uid="{00000000-0005-0000-0000-0000DE1D0000}"/>
    <cellStyle name="Normal 107 4 2" xfId="15288" xr:uid="{00000000-0005-0000-0000-0000DF1D0000}"/>
    <cellStyle name="Normal 107 4 2 2" xfId="33155" xr:uid="{00000000-0005-0000-0000-0000E01D0000}"/>
    <cellStyle name="Normal 107 4 3" xfId="24322" xr:uid="{00000000-0005-0000-0000-0000E11D0000}"/>
    <cellStyle name="Normal 107 5" xfId="5005" xr:uid="{00000000-0005-0000-0000-0000E21D0000}"/>
    <cellStyle name="Normal 107 5 2" xfId="15289" xr:uid="{00000000-0005-0000-0000-0000E31D0000}"/>
    <cellStyle name="Normal 107 5 2 2" xfId="33156" xr:uid="{00000000-0005-0000-0000-0000E41D0000}"/>
    <cellStyle name="Normal 107 5 3" xfId="24323" xr:uid="{00000000-0005-0000-0000-0000E51D0000}"/>
    <cellStyle name="Normal 107 6" xfId="5006" xr:uid="{00000000-0005-0000-0000-0000E61D0000}"/>
    <cellStyle name="Normal 107 6 2" xfId="15290" xr:uid="{00000000-0005-0000-0000-0000E71D0000}"/>
    <cellStyle name="Normal 107 6 2 2" xfId="33157" xr:uid="{00000000-0005-0000-0000-0000E81D0000}"/>
    <cellStyle name="Normal 107 6 3" xfId="24324" xr:uid="{00000000-0005-0000-0000-0000E91D0000}"/>
    <cellStyle name="Normal 1070" xfId="5007" xr:uid="{00000000-0005-0000-0000-0000EA1D0000}"/>
    <cellStyle name="Normal 1070 2" xfId="5008" xr:uid="{00000000-0005-0000-0000-0000EB1D0000}"/>
    <cellStyle name="Normal 1070 2 2" xfId="5009" xr:uid="{00000000-0005-0000-0000-0000EC1D0000}"/>
    <cellStyle name="Normal 1070 2 2 2" xfId="15293" xr:uid="{00000000-0005-0000-0000-0000ED1D0000}"/>
    <cellStyle name="Normal 1070 2 2 2 2" xfId="33160" xr:uid="{00000000-0005-0000-0000-0000EE1D0000}"/>
    <cellStyle name="Normal 1070 2 2 3" xfId="24327" xr:uid="{00000000-0005-0000-0000-0000EF1D0000}"/>
    <cellStyle name="Normal 1070 2 3" xfId="15292" xr:uid="{00000000-0005-0000-0000-0000F01D0000}"/>
    <cellStyle name="Normal 1070 2 3 2" xfId="33159" xr:uid="{00000000-0005-0000-0000-0000F11D0000}"/>
    <cellStyle name="Normal 1070 2 4" xfId="24326" xr:uid="{00000000-0005-0000-0000-0000F21D0000}"/>
    <cellStyle name="Normal 1070 3" xfId="5010" xr:uid="{00000000-0005-0000-0000-0000F31D0000}"/>
    <cellStyle name="Normal 1070 3 2" xfId="15294" xr:uid="{00000000-0005-0000-0000-0000F41D0000}"/>
    <cellStyle name="Normal 1070 3 2 2" xfId="33161" xr:uid="{00000000-0005-0000-0000-0000F51D0000}"/>
    <cellStyle name="Normal 1070 3 3" xfId="24328" xr:uid="{00000000-0005-0000-0000-0000F61D0000}"/>
    <cellStyle name="Normal 1070 4" xfId="5011" xr:uid="{00000000-0005-0000-0000-0000F71D0000}"/>
    <cellStyle name="Normal 1070 4 2" xfId="15295" xr:uid="{00000000-0005-0000-0000-0000F81D0000}"/>
    <cellStyle name="Normal 1070 4 2 2" xfId="33162" xr:uid="{00000000-0005-0000-0000-0000F91D0000}"/>
    <cellStyle name="Normal 1070 4 3" xfId="24329" xr:uid="{00000000-0005-0000-0000-0000FA1D0000}"/>
    <cellStyle name="Normal 1070 5" xfId="5012" xr:uid="{00000000-0005-0000-0000-0000FB1D0000}"/>
    <cellStyle name="Normal 1070 5 2" xfId="15296" xr:uid="{00000000-0005-0000-0000-0000FC1D0000}"/>
    <cellStyle name="Normal 1070 5 2 2" xfId="33163" xr:uid="{00000000-0005-0000-0000-0000FD1D0000}"/>
    <cellStyle name="Normal 1070 5 3" xfId="24330" xr:uid="{00000000-0005-0000-0000-0000FE1D0000}"/>
    <cellStyle name="Normal 1070 6" xfId="15291" xr:uid="{00000000-0005-0000-0000-0000FF1D0000}"/>
    <cellStyle name="Normal 1070 6 2" xfId="33158" xr:uid="{00000000-0005-0000-0000-0000001E0000}"/>
    <cellStyle name="Normal 1070 7" xfId="24325" xr:uid="{00000000-0005-0000-0000-0000011E0000}"/>
    <cellStyle name="Normal 1071" xfId="5013" xr:uid="{00000000-0005-0000-0000-0000021E0000}"/>
    <cellStyle name="Normal 1071 2" xfId="5014" xr:uid="{00000000-0005-0000-0000-0000031E0000}"/>
    <cellStyle name="Normal 1071 2 2" xfId="5015" xr:uid="{00000000-0005-0000-0000-0000041E0000}"/>
    <cellStyle name="Normal 1071 2 2 2" xfId="15299" xr:uid="{00000000-0005-0000-0000-0000051E0000}"/>
    <cellStyle name="Normal 1071 2 2 2 2" xfId="33166" xr:uid="{00000000-0005-0000-0000-0000061E0000}"/>
    <cellStyle name="Normal 1071 2 2 3" xfId="24333" xr:uid="{00000000-0005-0000-0000-0000071E0000}"/>
    <cellStyle name="Normal 1071 2 3" xfId="15298" xr:uid="{00000000-0005-0000-0000-0000081E0000}"/>
    <cellStyle name="Normal 1071 2 3 2" xfId="33165" xr:uid="{00000000-0005-0000-0000-0000091E0000}"/>
    <cellStyle name="Normal 1071 2 4" xfId="24332" xr:uid="{00000000-0005-0000-0000-00000A1E0000}"/>
    <cellStyle name="Normal 1071 3" xfId="5016" xr:uid="{00000000-0005-0000-0000-00000B1E0000}"/>
    <cellStyle name="Normal 1071 3 2" xfId="15300" xr:uid="{00000000-0005-0000-0000-00000C1E0000}"/>
    <cellStyle name="Normal 1071 3 2 2" xfId="33167" xr:uid="{00000000-0005-0000-0000-00000D1E0000}"/>
    <cellStyle name="Normal 1071 3 3" xfId="24334" xr:uid="{00000000-0005-0000-0000-00000E1E0000}"/>
    <cellStyle name="Normal 1071 4" xfId="5017" xr:uid="{00000000-0005-0000-0000-00000F1E0000}"/>
    <cellStyle name="Normal 1071 4 2" xfId="15301" xr:uid="{00000000-0005-0000-0000-0000101E0000}"/>
    <cellStyle name="Normal 1071 4 2 2" xfId="33168" xr:uid="{00000000-0005-0000-0000-0000111E0000}"/>
    <cellStyle name="Normal 1071 4 3" xfId="24335" xr:uid="{00000000-0005-0000-0000-0000121E0000}"/>
    <cellStyle name="Normal 1071 5" xfId="5018" xr:uid="{00000000-0005-0000-0000-0000131E0000}"/>
    <cellStyle name="Normal 1071 5 2" xfId="15302" xr:uid="{00000000-0005-0000-0000-0000141E0000}"/>
    <cellStyle name="Normal 1071 5 2 2" xfId="33169" xr:uid="{00000000-0005-0000-0000-0000151E0000}"/>
    <cellStyle name="Normal 1071 5 3" xfId="24336" xr:uid="{00000000-0005-0000-0000-0000161E0000}"/>
    <cellStyle name="Normal 1071 6" xfId="15297" xr:uid="{00000000-0005-0000-0000-0000171E0000}"/>
    <cellStyle name="Normal 1071 6 2" xfId="33164" xr:uid="{00000000-0005-0000-0000-0000181E0000}"/>
    <cellStyle name="Normal 1071 7" xfId="24331" xr:uid="{00000000-0005-0000-0000-0000191E0000}"/>
    <cellStyle name="Normal 1072" xfId="5019" xr:uid="{00000000-0005-0000-0000-00001A1E0000}"/>
    <cellStyle name="Normal 1072 2" xfId="5020" xr:uid="{00000000-0005-0000-0000-00001B1E0000}"/>
    <cellStyle name="Normal 1072 2 2" xfId="5021" xr:uid="{00000000-0005-0000-0000-00001C1E0000}"/>
    <cellStyle name="Normal 1072 2 2 2" xfId="15305" xr:uid="{00000000-0005-0000-0000-00001D1E0000}"/>
    <cellStyle name="Normal 1072 2 2 2 2" xfId="33172" xr:uid="{00000000-0005-0000-0000-00001E1E0000}"/>
    <cellStyle name="Normal 1072 2 2 3" xfId="24339" xr:uid="{00000000-0005-0000-0000-00001F1E0000}"/>
    <cellStyle name="Normal 1072 2 3" xfId="15304" xr:uid="{00000000-0005-0000-0000-0000201E0000}"/>
    <cellStyle name="Normal 1072 2 3 2" xfId="33171" xr:uid="{00000000-0005-0000-0000-0000211E0000}"/>
    <cellStyle name="Normal 1072 2 4" xfId="24338" xr:uid="{00000000-0005-0000-0000-0000221E0000}"/>
    <cellStyle name="Normal 1072 3" xfId="5022" xr:uid="{00000000-0005-0000-0000-0000231E0000}"/>
    <cellStyle name="Normal 1072 3 2" xfId="15306" xr:uid="{00000000-0005-0000-0000-0000241E0000}"/>
    <cellStyle name="Normal 1072 3 2 2" xfId="33173" xr:uid="{00000000-0005-0000-0000-0000251E0000}"/>
    <cellStyle name="Normal 1072 3 3" xfId="24340" xr:uid="{00000000-0005-0000-0000-0000261E0000}"/>
    <cellStyle name="Normal 1072 4" xfId="5023" xr:uid="{00000000-0005-0000-0000-0000271E0000}"/>
    <cellStyle name="Normal 1072 4 2" xfId="15307" xr:uid="{00000000-0005-0000-0000-0000281E0000}"/>
    <cellStyle name="Normal 1072 4 2 2" xfId="33174" xr:uid="{00000000-0005-0000-0000-0000291E0000}"/>
    <cellStyle name="Normal 1072 4 3" xfId="24341" xr:uid="{00000000-0005-0000-0000-00002A1E0000}"/>
    <cellStyle name="Normal 1072 5" xfId="5024" xr:uid="{00000000-0005-0000-0000-00002B1E0000}"/>
    <cellStyle name="Normal 1072 5 2" xfId="15308" xr:uid="{00000000-0005-0000-0000-00002C1E0000}"/>
    <cellStyle name="Normal 1072 5 2 2" xfId="33175" xr:uid="{00000000-0005-0000-0000-00002D1E0000}"/>
    <cellStyle name="Normal 1072 5 3" xfId="24342" xr:uid="{00000000-0005-0000-0000-00002E1E0000}"/>
    <cellStyle name="Normal 1072 6" xfId="15303" xr:uid="{00000000-0005-0000-0000-00002F1E0000}"/>
    <cellStyle name="Normal 1072 6 2" xfId="33170" xr:uid="{00000000-0005-0000-0000-0000301E0000}"/>
    <cellStyle name="Normal 1072 7" xfId="24337" xr:uid="{00000000-0005-0000-0000-0000311E0000}"/>
    <cellStyle name="Normal 1073" xfId="5025" xr:uid="{00000000-0005-0000-0000-0000321E0000}"/>
    <cellStyle name="Normal 1073 2" xfId="5026" xr:uid="{00000000-0005-0000-0000-0000331E0000}"/>
    <cellStyle name="Normal 1073 2 2" xfId="5027" xr:uid="{00000000-0005-0000-0000-0000341E0000}"/>
    <cellStyle name="Normal 1073 2 2 2" xfId="15311" xr:uid="{00000000-0005-0000-0000-0000351E0000}"/>
    <cellStyle name="Normal 1073 2 2 2 2" xfId="33178" xr:uid="{00000000-0005-0000-0000-0000361E0000}"/>
    <cellStyle name="Normal 1073 2 2 3" xfId="24345" xr:uid="{00000000-0005-0000-0000-0000371E0000}"/>
    <cellStyle name="Normal 1073 2 3" xfId="15310" xr:uid="{00000000-0005-0000-0000-0000381E0000}"/>
    <cellStyle name="Normal 1073 2 3 2" xfId="33177" xr:uid="{00000000-0005-0000-0000-0000391E0000}"/>
    <cellStyle name="Normal 1073 2 4" xfId="24344" xr:uid="{00000000-0005-0000-0000-00003A1E0000}"/>
    <cellStyle name="Normal 1073 3" xfId="5028" xr:uid="{00000000-0005-0000-0000-00003B1E0000}"/>
    <cellStyle name="Normal 1073 3 2" xfId="15312" xr:uid="{00000000-0005-0000-0000-00003C1E0000}"/>
    <cellStyle name="Normal 1073 3 2 2" xfId="33179" xr:uid="{00000000-0005-0000-0000-00003D1E0000}"/>
    <cellStyle name="Normal 1073 3 3" xfId="24346" xr:uid="{00000000-0005-0000-0000-00003E1E0000}"/>
    <cellStyle name="Normal 1073 4" xfId="5029" xr:uid="{00000000-0005-0000-0000-00003F1E0000}"/>
    <cellStyle name="Normal 1073 4 2" xfId="15313" xr:uid="{00000000-0005-0000-0000-0000401E0000}"/>
    <cellStyle name="Normal 1073 4 2 2" xfId="33180" xr:uid="{00000000-0005-0000-0000-0000411E0000}"/>
    <cellStyle name="Normal 1073 4 3" xfId="24347" xr:uid="{00000000-0005-0000-0000-0000421E0000}"/>
    <cellStyle name="Normal 1073 5" xfId="5030" xr:uid="{00000000-0005-0000-0000-0000431E0000}"/>
    <cellStyle name="Normal 1073 5 2" xfId="15314" xr:uid="{00000000-0005-0000-0000-0000441E0000}"/>
    <cellStyle name="Normal 1073 5 2 2" xfId="33181" xr:uid="{00000000-0005-0000-0000-0000451E0000}"/>
    <cellStyle name="Normal 1073 5 3" xfId="24348" xr:uid="{00000000-0005-0000-0000-0000461E0000}"/>
    <cellStyle name="Normal 1073 6" xfId="15309" xr:uid="{00000000-0005-0000-0000-0000471E0000}"/>
    <cellStyle name="Normal 1073 6 2" xfId="33176" xr:uid="{00000000-0005-0000-0000-0000481E0000}"/>
    <cellStyle name="Normal 1073 7" xfId="24343" xr:uid="{00000000-0005-0000-0000-0000491E0000}"/>
    <cellStyle name="Normal 1074" xfId="5031" xr:uid="{00000000-0005-0000-0000-00004A1E0000}"/>
    <cellStyle name="Normal 1074 2" xfId="5032" xr:uid="{00000000-0005-0000-0000-00004B1E0000}"/>
    <cellStyle name="Normal 1074 2 2" xfId="5033" xr:uid="{00000000-0005-0000-0000-00004C1E0000}"/>
    <cellStyle name="Normal 1074 2 2 2" xfId="15317" xr:uid="{00000000-0005-0000-0000-00004D1E0000}"/>
    <cellStyle name="Normal 1074 2 2 2 2" xfId="33184" xr:uid="{00000000-0005-0000-0000-00004E1E0000}"/>
    <cellStyle name="Normal 1074 2 2 3" xfId="24351" xr:uid="{00000000-0005-0000-0000-00004F1E0000}"/>
    <cellStyle name="Normal 1074 2 3" xfId="15316" xr:uid="{00000000-0005-0000-0000-0000501E0000}"/>
    <cellStyle name="Normal 1074 2 3 2" xfId="33183" xr:uid="{00000000-0005-0000-0000-0000511E0000}"/>
    <cellStyle name="Normal 1074 2 4" xfId="24350" xr:uid="{00000000-0005-0000-0000-0000521E0000}"/>
    <cellStyle name="Normal 1074 3" xfId="5034" xr:uid="{00000000-0005-0000-0000-0000531E0000}"/>
    <cellStyle name="Normal 1074 3 2" xfId="15318" xr:uid="{00000000-0005-0000-0000-0000541E0000}"/>
    <cellStyle name="Normal 1074 3 2 2" xfId="33185" xr:uid="{00000000-0005-0000-0000-0000551E0000}"/>
    <cellStyle name="Normal 1074 3 3" xfId="24352" xr:uid="{00000000-0005-0000-0000-0000561E0000}"/>
    <cellStyle name="Normal 1074 4" xfId="5035" xr:uid="{00000000-0005-0000-0000-0000571E0000}"/>
    <cellStyle name="Normal 1074 4 2" xfId="15319" xr:uid="{00000000-0005-0000-0000-0000581E0000}"/>
    <cellStyle name="Normal 1074 4 2 2" xfId="33186" xr:uid="{00000000-0005-0000-0000-0000591E0000}"/>
    <cellStyle name="Normal 1074 4 3" xfId="24353" xr:uid="{00000000-0005-0000-0000-00005A1E0000}"/>
    <cellStyle name="Normal 1074 5" xfId="5036" xr:uid="{00000000-0005-0000-0000-00005B1E0000}"/>
    <cellStyle name="Normal 1074 5 2" xfId="15320" xr:uid="{00000000-0005-0000-0000-00005C1E0000}"/>
    <cellStyle name="Normal 1074 5 2 2" xfId="33187" xr:uid="{00000000-0005-0000-0000-00005D1E0000}"/>
    <cellStyle name="Normal 1074 5 3" xfId="24354" xr:uid="{00000000-0005-0000-0000-00005E1E0000}"/>
    <cellStyle name="Normal 1074 6" xfId="15315" xr:uid="{00000000-0005-0000-0000-00005F1E0000}"/>
    <cellStyle name="Normal 1074 6 2" xfId="33182" xr:uid="{00000000-0005-0000-0000-0000601E0000}"/>
    <cellStyle name="Normal 1074 7" xfId="24349" xr:uid="{00000000-0005-0000-0000-0000611E0000}"/>
    <cellStyle name="Normal 1075" xfId="5037" xr:uid="{00000000-0005-0000-0000-0000621E0000}"/>
    <cellStyle name="Normal 1075 2" xfId="5038" xr:uid="{00000000-0005-0000-0000-0000631E0000}"/>
    <cellStyle name="Normal 1075 2 2" xfId="5039" xr:uid="{00000000-0005-0000-0000-0000641E0000}"/>
    <cellStyle name="Normal 1075 2 2 2" xfId="15323" xr:uid="{00000000-0005-0000-0000-0000651E0000}"/>
    <cellStyle name="Normal 1075 2 2 2 2" xfId="33190" xr:uid="{00000000-0005-0000-0000-0000661E0000}"/>
    <cellStyle name="Normal 1075 2 2 3" xfId="24357" xr:uid="{00000000-0005-0000-0000-0000671E0000}"/>
    <cellStyle name="Normal 1075 2 3" xfId="15322" xr:uid="{00000000-0005-0000-0000-0000681E0000}"/>
    <cellStyle name="Normal 1075 2 3 2" xfId="33189" xr:uid="{00000000-0005-0000-0000-0000691E0000}"/>
    <cellStyle name="Normal 1075 2 4" xfId="24356" xr:uid="{00000000-0005-0000-0000-00006A1E0000}"/>
    <cellStyle name="Normal 1075 3" xfId="5040" xr:uid="{00000000-0005-0000-0000-00006B1E0000}"/>
    <cellStyle name="Normal 1075 3 2" xfId="15324" xr:uid="{00000000-0005-0000-0000-00006C1E0000}"/>
    <cellStyle name="Normal 1075 3 2 2" xfId="33191" xr:uid="{00000000-0005-0000-0000-00006D1E0000}"/>
    <cellStyle name="Normal 1075 3 3" xfId="24358" xr:uid="{00000000-0005-0000-0000-00006E1E0000}"/>
    <cellStyle name="Normal 1075 4" xfId="5041" xr:uid="{00000000-0005-0000-0000-00006F1E0000}"/>
    <cellStyle name="Normal 1075 4 2" xfId="15325" xr:uid="{00000000-0005-0000-0000-0000701E0000}"/>
    <cellStyle name="Normal 1075 4 2 2" xfId="33192" xr:uid="{00000000-0005-0000-0000-0000711E0000}"/>
    <cellStyle name="Normal 1075 4 3" xfId="24359" xr:uid="{00000000-0005-0000-0000-0000721E0000}"/>
    <cellStyle name="Normal 1075 5" xfId="5042" xr:uid="{00000000-0005-0000-0000-0000731E0000}"/>
    <cellStyle name="Normal 1075 5 2" xfId="15326" xr:uid="{00000000-0005-0000-0000-0000741E0000}"/>
    <cellStyle name="Normal 1075 5 2 2" xfId="33193" xr:uid="{00000000-0005-0000-0000-0000751E0000}"/>
    <cellStyle name="Normal 1075 5 3" xfId="24360" xr:uid="{00000000-0005-0000-0000-0000761E0000}"/>
    <cellStyle name="Normal 1075 6" xfId="15321" xr:uid="{00000000-0005-0000-0000-0000771E0000}"/>
    <cellStyle name="Normal 1075 6 2" xfId="33188" xr:uid="{00000000-0005-0000-0000-0000781E0000}"/>
    <cellStyle name="Normal 1075 7" xfId="24355" xr:uid="{00000000-0005-0000-0000-0000791E0000}"/>
    <cellStyle name="Normal 1076" xfId="5043" xr:uid="{00000000-0005-0000-0000-00007A1E0000}"/>
    <cellStyle name="Normal 1076 2" xfId="5044" xr:uid="{00000000-0005-0000-0000-00007B1E0000}"/>
    <cellStyle name="Normal 1076 2 2" xfId="5045" xr:uid="{00000000-0005-0000-0000-00007C1E0000}"/>
    <cellStyle name="Normal 1076 2 2 2" xfId="15329" xr:uid="{00000000-0005-0000-0000-00007D1E0000}"/>
    <cellStyle name="Normal 1076 2 2 2 2" xfId="33196" xr:uid="{00000000-0005-0000-0000-00007E1E0000}"/>
    <cellStyle name="Normal 1076 2 2 3" xfId="24363" xr:uid="{00000000-0005-0000-0000-00007F1E0000}"/>
    <cellStyle name="Normal 1076 2 3" xfId="15328" xr:uid="{00000000-0005-0000-0000-0000801E0000}"/>
    <cellStyle name="Normal 1076 2 3 2" xfId="33195" xr:uid="{00000000-0005-0000-0000-0000811E0000}"/>
    <cellStyle name="Normal 1076 2 4" xfId="24362" xr:uid="{00000000-0005-0000-0000-0000821E0000}"/>
    <cellStyle name="Normal 1076 3" xfId="5046" xr:uid="{00000000-0005-0000-0000-0000831E0000}"/>
    <cellStyle name="Normal 1076 3 2" xfId="15330" xr:uid="{00000000-0005-0000-0000-0000841E0000}"/>
    <cellStyle name="Normal 1076 3 2 2" xfId="33197" xr:uid="{00000000-0005-0000-0000-0000851E0000}"/>
    <cellStyle name="Normal 1076 3 3" xfId="24364" xr:uid="{00000000-0005-0000-0000-0000861E0000}"/>
    <cellStyle name="Normal 1076 4" xfId="5047" xr:uid="{00000000-0005-0000-0000-0000871E0000}"/>
    <cellStyle name="Normal 1076 4 2" xfId="15331" xr:uid="{00000000-0005-0000-0000-0000881E0000}"/>
    <cellStyle name="Normal 1076 4 2 2" xfId="33198" xr:uid="{00000000-0005-0000-0000-0000891E0000}"/>
    <cellStyle name="Normal 1076 4 3" xfId="24365" xr:uid="{00000000-0005-0000-0000-00008A1E0000}"/>
    <cellStyle name="Normal 1076 5" xfId="5048" xr:uid="{00000000-0005-0000-0000-00008B1E0000}"/>
    <cellStyle name="Normal 1076 5 2" xfId="15332" xr:uid="{00000000-0005-0000-0000-00008C1E0000}"/>
    <cellStyle name="Normal 1076 5 2 2" xfId="33199" xr:uid="{00000000-0005-0000-0000-00008D1E0000}"/>
    <cellStyle name="Normal 1076 5 3" xfId="24366" xr:uid="{00000000-0005-0000-0000-00008E1E0000}"/>
    <cellStyle name="Normal 1076 6" xfId="15327" xr:uid="{00000000-0005-0000-0000-00008F1E0000}"/>
    <cellStyle name="Normal 1076 6 2" xfId="33194" xr:uid="{00000000-0005-0000-0000-0000901E0000}"/>
    <cellStyle name="Normal 1076 7" xfId="24361" xr:uid="{00000000-0005-0000-0000-0000911E0000}"/>
    <cellStyle name="Normal 1077" xfId="5049" xr:uid="{00000000-0005-0000-0000-0000921E0000}"/>
    <cellStyle name="Normal 1077 2" xfId="5050" xr:uid="{00000000-0005-0000-0000-0000931E0000}"/>
    <cellStyle name="Normal 1077 2 2" xfId="5051" xr:uid="{00000000-0005-0000-0000-0000941E0000}"/>
    <cellStyle name="Normal 1077 2 2 2" xfId="15335" xr:uid="{00000000-0005-0000-0000-0000951E0000}"/>
    <cellStyle name="Normal 1077 2 2 2 2" xfId="33202" xr:uid="{00000000-0005-0000-0000-0000961E0000}"/>
    <cellStyle name="Normal 1077 2 2 3" xfId="24369" xr:uid="{00000000-0005-0000-0000-0000971E0000}"/>
    <cellStyle name="Normal 1077 2 3" xfId="15334" xr:uid="{00000000-0005-0000-0000-0000981E0000}"/>
    <cellStyle name="Normal 1077 2 3 2" xfId="33201" xr:uid="{00000000-0005-0000-0000-0000991E0000}"/>
    <cellStyle name="Normal 1077 2 4" xfId="24368" xr:uid="{00000000-0005-0000-0000-00009A1E0000}"/>
    <cellStyle name="Normal 1077 3" xfId="5052" xr:uid="{00000000-0005-0000-0000-00009B1E0000}"/>
    <cellStyle name="Normal 1077 3 2" xfId="15336" xr:uid="{00000000-0005-0000-0000-00009C1E0000}"/>
    <cellStyle name="Normal 1077 3 2 2" xfId="33203" xr:uid="{00000000-0005-0000-0000-00009D1E0000}"/>
    <cellStyle name="Normal 1077 3 3" xfId="24370" xr:uid="{00000000-0005-0000-0000-00009E1E0000}"/>
    <cellStyle name="Normal 1077 4" xfId="5053" xr:uid="{00000000-0005-0000-0000-00009F1E0000}"/>
    <cellStyle name="Normal 1077 4 2" xfId="15337" xr:uid="{00000000-0005-0000-0000-0000A01E0000}"/>
    <cellStyle name="Normal 1077 4 2 2" xfId="33204" xr:uid="{00000000-0005-0000-0000-0000A11E0000}"/>
    <cellStyle name="Normal 1077 4 3" xfId="24371" xr:uid="{00000000-0005-0000-0000-0000A21E0000}"/>
    <cellStyle name="Normal 1077 5" xfId="5054" xr:uid="{00000000-0005-0000-0000-0000A31E0000}"/>
    <cellStyle name="Normal 1077 5 2" xfId="15338" xr:uid="{00000000-0005-0000-0000-0000A41E0000}"/>
    <cellStyle name="Normal 1077 5 2 2" xfId="33205" xr:uid="{00000000-0005-0000-0000-0000A51E0000}"/>
    <cellStyle name="Normal 1077 5 3" xfId="24372" xr:uid="{00000000-0005-0000-0000-0000A61E0000}"/>
    <cellStyle name="Normal 1077 6" xfId="15333" xr:uid="{00000000-0005-0000-0000-0000A71E0000}"/>
    <cellStyle name="Normal 1077 6 2" xfId="33200" xr:uid="{00000000-0005-0000-0000-0000A81E0000}"/>
    <cellStyle name="Normal 1077 7" xfId="24367" xr:uid="{00000000-0005-0000-0000-0000A91E0000}"/>
    <cellStyle name="Normal 1078" xfId="5055" xr:uid="{00000000-0005-0000-0000-0000AA1E0000}"/>
    <cellStyle name="Normal 1078 2" xfId="5056" xr:uid="{00000000-0005-0000-0000-0000AB1E0000}"/>
    <cellStyle name="Normal 1078 2 2" xfId="5057" xr:uid="{00000000-0005-0000-0000-0000AC1E0000}"/>
    <cellStyle name="Normal 1078 2 2 2" xfId="15341" xr:uid="{00000000-0005-0000-0000-0000AD1E0000}"/>
    <cellStyle name="Normal 1078 2 2 2 2" xfId="33208" xr:uid="{00000000-0005-0000-0000-0000AE1E0000}"/>
    <cellStyle name="Normal 1078 2 2 3" xfId="24375" xr:uid="{00000000-0005-0000-0000-0000AF1E0000}"/>
    <cellStyle name="Normal 1078 2 3" xfId="15340" xr:uid="{00000000-0005-0000-0000-0000B01E0000}"/>
    <cellStyle name="Normal 1078 2 3 2" xfId="33207" xr:uid="{00000000-0005-0000-0000-0000B11E0000}"/>
    <cellStyle name="Normal 1078 2 4" xfId="24374" xr:uid="{00000000-0005-0000-0000-0000B21E0000}"/>
    <cellStyle name="Normal 1078 3" xfId="5058" xr:uid="{00000000-0005-0000-0000-0000B31E0000}"/>
    <cellStyle name="Normal 1078 3 2" xfId="15342" xr:uid="{00000000-0005-0000-0000-0000B41E0000}"/>
    <cellStyle name="Normal 1078 3 2 2" xfId="33209" xr:uid="{00000000-0005-0000-0000-0000B51E0000}"/>
    <cellStyle name="Normal 1078 3 3" xfId="24376" xr:uid="{00000000-0005-0000-0000-0000B61E0000}"/>
    <cellStyle name="Normal 1078 4" xfId="5059" xr:uid="{00000000-0005-0000-0000-0000B71E0000}"/>
    <cellStyle name="Normal 1078 4 2" xfId="15343" xr:uid="{00000000-0005-0000-0000-0000B81E0000}"/>
    <cellStyle name="Normal 1078 4 2 2" xfId="33210" xr:uid="{00000000-0005-0000-0000-0000B91E0000}"/>
    <cellStyle name="Normal 1078 4 3" xfId="24377" xr:uid="{00000000-0005-0000-0000-0000BA1E0000}"/>
    <cellStyle name="Normal 1078 5" xfId="5060" xr:uid="{00000000-0005-0000-0000-0000BB1E0000}"/>
    <cellStyle name="Normal 1078 5 2" xfId="15344" xr:uid="{00000000-0005-0000-0000-0000BC1E0000}"/>
    <cellStyle name="Normal 1078 5 2 2" xfId="33211" xr:uid="{00000000-0005-0000-0000-0000BD1E0000}"/>
    <cellStyle name="Normal 1078 5 3" xfId="24378" xr:uid="{00000000-0005-0000-0000-0000BE1E0000}"/>
    <cellStyle name="Normal 1078 6" xfId="15339" xr:uid="{00000000-0005-0000-0000-0000BF1E0000}"/>
    <cellStyle name="Normal 1078 6 2" xfId="33206" xr:uid="{00000000-0005-0000-0000-0000C01E0000}"/>
    <cellStyle name="Normal 1078 7" xfId="24373" xr:uid="{00000000-0005-0000-0000-0000C11E0000}"/>
    <cellStyle name="Normal 1079" xfId="5061" xr:uid="{00000000-0005-0000-0000-0000C21E0000}"/>
    <cellStyle name="Normal 1079 2" xfId="5062" xr:uid="{00000000-0005-0000-0000-0000C31E0000}"/>
    <cellStyle name="Normal 1079 2 2" xfId="5063" xr:uid="{00000000-0005-0000-0000-0000C41E0000}"/>
    <cellStyle name="Normal 1079 2 2 2" xfId="15347" xr:uid="{00000000-0005-0000-0000-0000C51E0000}"/>
    <cellStyle name="Normal 1079 2 2 2 2" xfId="33214" xr:uid="{00000000-0005-0000-0000-0000C61E0000}"/>
    <cellStyle name="Normal 1079 2 2 3" xfId="24381" xr:uid="{00000000-0005-0000-0000-0000C71E0000}"/>
    <cellStyle name="Normal 1079 2 3" xfId="15346" xr:uid="{00000000-0005-0000-0000-0000C81E0000}"/>
    <cellStyle name="Normal 1079 2 3 2" xfId="33213" xr:uid="{00000000-0005-0000-0000-0000C91E0000}"/>
    <cellStyle name="Normal 1079 2 4" xfId="24380" xr:uid="{00000000-0005-0000-0000-0000CA1E0000}"/>
    <cellStyle name="Normal 1079 3" xfId="5064" xr:uid="{00000000-0005-0000-0000-0000CB1E0000}"/>
    <cellStyle name="Normal 1079 3 2" xfId="15348" xr:uid="{00000000-0005-0000-0000-0000CC1E0000}"/>
    <cellStyle name="Normal 1079 3 2 2" xfId="33215" xr:uid="{00000000-0005-0000-0000-0000CD1E0000}"/>
    <cellStyle name="Normal 1079 3 3" xfId="24382" xr:uid="{00000000-0005-0000-0000-0000CE1E0000}"/>
    <cellStyle name="Normal 1079 4" xfId="5065" xr:uid="{00000000-0005-0000-0000-0000CF1E0000}"/>
    <cellStyle name="Normal 1079 4 2" xfId="15349" xr:uid="{00000000-0005-0000-0000-0000D01E0000}"/>
    <cellStyle name="Normal 1079 4 2 2" xfId="33216" xr:uid="{00000000-0005-0000-0000-0000D11E0000}"/>
    <cellStyle name="Normal 1079 4 3" xfId="24383" xr:uid="{00000000-0005-0000-0000-0000D21E0000}"/>
    <cellStyle name="Normal 1079 5" xfId="5066" xr:uid="{00000000-0005-0000-0000-0000D31E0000}"/>
    <cellStyle name="Normal 1079 5 2" xfId="15350" xr:uid="{00000000-0005-0000-0000-0000D41E0000}"/>
    <cellStyle name="Normal 1079 5 2 2" xfId="33217" xr:uid="{00000000-0005-0000-0000-0000D51E0000}"/>
    <cellStyle name="Normal 1079 5 3" xfId="24384" xr:uid="{00000000-0005-0000-0000-0000D61E0000}"/>
    <cellStyle name="Normal 1079 6" xfId="15345" xr:uid="{00000000-0005-0000-0000-0000D71E0000}"/>
    <cellStyle name="Normal 1079 6 2" xfId="33212" xr:uid="{00000000-0005-0000-0000-0000D81E0000}"/>
    <cellStyle name="Normal 1079 7" xfId="24379" xr:uid="{00000000-0005-0000-0000-0000D91E0000}"/>
    <cellStyle name="Normal 108" xfId="1223" xr:uid="{00000000-0005-0000-0000-0000DA1E0000}"/>
    <cellStyle name="Normal 108 2" xfId="5067" xr:uid="{00000000-0005-0000-0000-0000DB1E0000}"/>
    <cellStyle name="Normal 108 3" xfId="5068" xr:uid="{00000000-0005-0000-0000-0000DC1E0000}"/>
    <cellStyle name="Normal 108 3 2" xfId="5069" xr:uid="{00000000-0005-0000-0000-0000DD1E0000}"/>
    <cellStyle name="Normal 108 3 2 2" xfId="15352" xr:uid="{00000000-0005-0000-0000-0000DE1E0000}"/>
    <cellStyle name="Normal 108 3 2 2 2" xfId="33219" xr:uid="{00000000-0005-0000-0000-0000DF1E0000}"/>
    <cellStyle name="Normal 108 3 2 3" xfId="24386" xr:uid="{00000000-0005-0000-0000-0000E01E0000}"/>
    <cellStyle name="Normal 108 3 3" xfId="15351" xr:uid="{00000000-0005-0000-0000-0000E11E0000}"/>
    <cellStyle name="Normal 108 3 3 2" xfId="33218" xr:uid="{00000000-0005-0000-0000-0000E21E0000}"/>
    <cellStyle name="Normal 108 3 4" xfId="24385" xr:uid="{00000000-0005-0000-0000-0000E31E0000}"/>
    <cellStyle name="Normal 108 4" xfId="5070" xr:uid="{00000000-0005-0000-0000-0000E41E0000}"/>
    <cellStyle name="Normal 108 4 2" xfId="15353" xr:uid="{00000000-0005-0000-0000-0000E51E0000}"/>
    <cellStyle name="Normal 108 4 2 2" xfId="33220" xr:uid="{00000000-0005-0000-0000-0000E61E0000}"/>
    <cellStyle name="Normal 108 4 3" xfId="24387" xr:uid="{00000000-0005-0000-0000-0000E71E0000}"/>
    <cellStyle name="Normal 108 5" xfId="5071" xr:uid="{00000000-0005-0000-0000-0000E81E0000}"/>
    <cellStyle name="Normal 108 5 2" xfId="15354" xr:uid="{00000000-0005-0000-0000-0000E91E0000}"/>
    <cellStyle name="Normal 108 5 2 2" xfId="33221" xr:uid="{00000000-0005-0000-0000-0000EA1E0000}"/>
    <cellStyle name="Normal 108 5 3" xfId="24388" xr:uid="{00000000-0005-0000-0000-0000EB1E0000}"/>
    <cellStyle name="Normal 108 6" xfId="5072" xr:uid="{00000000-0005-0000-0000-0000EC1E0000}"/>
    <cellStyle name="Normal 108 6 2" xfId="15355" xr:uid="{00000000-0005-0000-0000-0000ED1E0000}"/>
    <cellStyle name="Normal 108 6 2 2" xfId="33222" xr:uid="{00000000-0005-0000-0000-0000EE1E0000}"/>
    <cellStyle name="Normal 108 6 3" xfId="24389" xr:uid="{00000000-0005-0000-0000-0000EF1E0000}"/>
    <cellStyle name="Normal 1080" xfId="5073" xr:uid="{00000000-0005-0000-0000-0000F01E0000}"/>
    <cellStyle name="Normal 1080 2" xfId="5074" xr:uid="{00000000-0005-0000-0000-0000F11E0000}"/>
    <cellStyle name="Normal 1080 2 2" xfId="5075" xr:uid="{00000000-0005-0000-0000-0000F21E0000}"/>
    <cellStyle name="Normal 1080 2 2 2" xfId="15358" xr:uid="{00000000-0005-0000-0000-0000F31E0000}"/>
    <cellStyle name="Normal 1080 2 2 2 2" xfId="33225" xr:uid="{00000000-0005-0000-0000-0000F41E0000}"/>
    <cellStyle name="Normal 1080 2 2 3" xfId="24392" xr:uid="{00000000-0005-0000-0000-0000F51E0000}"/>
    <cellStyle name="Normal 1080 2 3" xfId="15357" xr:uid="{00000000-0005-0000-0000-0000F61E0000}"/>
    <cellStyle name="Normal 1080 2 3 2" xfId="33224" xr:uid="{00000000-0005-0000-0000-0000F71E0000}"/>
    <cellStyle name="Normal 1080 2 4" xfId="24391" xr:uid="{00000000-0005-0000-0000-0000F81E0000}"/>
    <cellStyle name="Normal 1080 3" xfId="5076" xr:uid="{00000000-0005-0000-0000-0000F91E0000}"/>
    <cellStyle name="Normal 1080 3 2" xfId="15359" xr:uid="{00000000-0005-0000-0000-0000FA1E0000}"/>
    <cellStyle name="Normal 1080 3 2 2" xfId="33226" xr:uid="{00000000-0005-0000-0000-0000FB1E0000}"/>
    <cellStyle name="Normal 1080 3 3" xfId="24393" xr:uid="{00000000-0005-0000-0000-0000FC1E0000}"/>
    <cellStyle name="Normal 1080 4" xfId="5077" xr:uid="{00000000-0005-0000-0000-0000FD1E0000}"/>
    <cellStyle name="Normal 1080 4 2" xfId="15360" xr:uid="{00000000-0005-0000-0000-0000FE1E0000}"/>
    <cellStyle name="Normal 1080 4 2 2" xfId="33227" xr:uid="{00000000-0005-0000-0000-0000FF1E0000}"/>
    <cellStyle name="Normal 1080 4 3" xfId="24394" xr:uid="{00000000-0005-0000-0000-0000001F0000}"/>
    <cellStyle name="Normal 1080 5" xfId="5078" xr:uid="{00000000-0005-0000-0000-0000011F0000}"/>
    <cellStyle name="Normal 1080 5 2" xfId="15361" xr:uid="{00000000-0005-0000-0000-0000021F0000}"/>
    <cellStyle name="Normal 1080 5 2 2" xfId="33228" xr:uid="{00000000-0005-0000-0000-0000031F0000}"/>
    <cellStyle name="Normal 1080 5 3" xfId="24395" xr:uid="{00000000-0005-0000-0000-0000041F0000}"/>
    <cellStyle name="Normal 1080 6" xfId="15356" xr:uid="{00000000-0005-0000-0000-0000051F0000}"/>
    <cellStyle name="Normal 1080 6 2" xfId="33223" xr:uid="{00000000-0005-0000-0000-0000061F0000}"/>
    <cellStyle name="Normal 1080 7" xfId="24390" xr:uid="{00000000-0005-0000-0000-0000071F0000}"/>
    <cellStyle name="Normal 1081" xfId="5079" xr:uid="{00000000-0005-0000-0000-0000081F0000}"/>
    <cellStyle name="Normal 1081 2" xfId="5080" xr:uid="{00000000-0005-0000-0000-0000091F0000}"/>
    <cellStyle name="Normal 1081 2 2" xfId="5081" xr:uid="{00000000-0005-0000-0000-00000A1F0000}"/>
    <cellStyle name="Normal 1081 2 2 2" xfId="15364" xr:uid="{00000000-0005-0000-0000-00000B1F0000}"/>
    <cellStyle name="Normal 1081 2 2 2 2" xfId="33231" xr:uid="{00000000-0005-0000-0000-00000C1F0000}"/>
    <cellStyle name="Normal 1081 2 2 3" xfId="24398" xr:uid="{00000000-0005-0000-0000-00000D1F0000}"/>
    <cellStyle name="Normal 1081 2 3" xfId="15363" xr:uid="{00000000-0005-0000-0000-00000E1F0000}"/>
    <cellStyle name="Normal 1081 2 3 2" xfId="33230" xr:uid="{00000000-0005-0000-0000-00000F1F0000}"/>
    <cellStyle name="Normal 1081 2 4" xfId="24397" xr:uid="{00000000-0005-0000-0000-0000101F0000}"/>
    <cellStyle name="Normal 1081 3" xfId="5082" xr:uid="{00000000-0005-0000-0000-0000111F0000}"/>
    <cellStyle name="Normal 1081 3 2" xfId="15365" xr:uid="{00000000-0005-0000-0000-0000121F0000}"/>
    <cellStyle name="Normal 1081 3 2 2" xfId="33232" xr:uid="{00000000-0005-0000-0000-0000131F0000}"/>
    <cellStyle name="Normal 1081 3 3" xfId="24399" xr:uid="{00000000-0005-0000-0000-0000141F0000}"/>
    <cellStyle name="Normal 1081 4" xfId="5083" xr:uid="{00000000-0005-0000-0000-0000151F0000}"/>
    <cellStyle name="Normal 1081 4 2" xfId="15366" xr:uid="{00000000-0005-0000-0000-0000161F0000}"/>
    <cellStyle name="Normal 1081 4 2 2" xfId="33233" xr:uid="{00000000-0005-0000-0000-0000171F0000}"/>
    <cellStyle name="Normal 1081 4 3" xfId="24400" xr:uid="{00000000-0005-0000-0000-0000181F0000}"/>
    <cellStyle name="Normal 1081 5" xfId="5084" xr:uid="{00000000-0005-0000-0000-0000191F0000}"/>
    <cellStyle name="Normal 1081 5 2" xfId="15367" xr:uid="{00000000-0005-0000-0000-00001A1F0000}"/>
    <cellStyle name="Normal 1081 5 2 2" xfId="33234" xr:uid="{00000000-0005-0000-0000-00001B1F0000}"/>
    <cellStyle name="Normal 1081 5 3" xfId="24401" xr:uid="{00000000-0005-0000-0000-00001C1F0000}"/>
    <cellStyle name="Normal 1081 6" xfId="15362" xr:uid="{00000000-0005-0000-0000-00001D1F0000}"/>
    <cellStyle name="Normal 1081 6 2" xfId="33229" xr:uid="{00000000-0005-0000-0000-00001E1F0000}"/>
    <cellStyle name="Normal 1081 7" xfId="24396" xr:uid="{00000000-0005-0000-0000-00001F1F0000}"/>
    <cellStyle name="Normal 1082" xfId="5085" xr:uid="{00000000-0005-0000-0000-0000201F0000}"/>
    <cellStyle name="Normal 1082 2" xfId="5086" xr:uid="{00000000-0005-0000-0000-0000211F0000}"/>
    <cellStyle name="Normal 1082 2 2" xfId="5087" xr:uid="{00000000-0005-0000-0000-0000221F0000}"/>
    <cellStyle name="Normal 1082 2 2 2" xfId="15370" xr:uid="{00000000-0005-0000-0000-0000231F0000}"/>
    <cellStyle name="Normal 1082 2 2 2 2" xfId="33237" xr:uid="{00000000-0005-0000-0000-0000241F0000}"/>
    <cellStyle name="Normal 1082 2 2 3" xfId="24404" xr:uid="{00000000-0005-0000-0000-0000251F0000}"/>
    <cellStyle name="Normal 1082 2 3" xfId="15369" xr:uid="{00000000-0005-0000-0000-0000261F0000}"/>
    <cellStyle name="Normal 1082 2 3 2" xfId="33236" xr:uid="{00000000-0005-0000-0000-0000271F0000}"/>
    <cellStyle name="Normal 1082 2 4" xfId="24403" xr:uid="{00000000-0005-0000-0000-0000281F0000}"/>
    <cellStyle name="Normal 1082 3" xfId="5088" xr:uid="{00000000-0005-0000-0000-0000291F0000}"/>
    <cellStyle name="Normal 1082 3 2" xfId="15371" xr:uid="{00000000-0005-0000-0000-00002A1F0000}"/>
    <cellStyle name="Normal 1082 3 2 2" xfId="33238" xr:uid="{00000000-0005-0000-0000-00002B1F0000}"/>
    <cellStyle name="Normal 1082 3 3" xfId="24405" xr:uid="{00000000-0005-0000-0000-00002C1F0000}"/>
    <cellStyle name="Normal 1082 4" xfId="5089" xr:uid="{00000000-0005-0000-0000-00002D1F0000}"/>
    <cellStyle name="Normal 1082 4 2" xfId="15372" xr:uid="{00000000-0005-0000-0000-00002E1F0000}"/>
    <cellStyle name="Normal 1082 4 2 2" xfId="33239" xr:uid="{00000000-0005-0000-0000-00002F1F0000}"/>
    <cellStyle name="Normal 1082 4 3" xfId="24406" xr:uid="{00000000-0005-0000-0000-0000301F0000}"/>
    <cellStyle name="Normal 1082 5" xfId="5090" xr:uid="{00000000-0005-0000-0000-0000311F0000}"/>
    <cellStyle name="Normal 1082 5 2" xfId="15373" xr:uid="{00000000-0005-0000-0000-0000321F0000}"/>
    <cellStyle name="Normal 1082 5 2 2" xfId="33240" xr:uid="{00000000-0005-0000-0000-0000331F0000}"/>
    <cellStyle name="Normal 1082 5 3" xfId="24407" xr:uid="{00000000-0005-0000-0000-0000341F0000}"/>
    <cellStyle name="Normal 1082 6" xfId="15368" xr:uid="{00000000-0005-0000-0000-0000351F0000}"/>
    <cellStyle name="Normal 1082 6 2" xfId="33235" xr:uid="{00000000-0005-0000-0000-0000361F0000}"/>
    <cellStyle name="Normal 1082 7" xfId="24402" xr:uid="{00000000-0005-0000-0000-0000371F0000}"/>
    <cellStyle name="Normal 1083" xfId="5091" xr:uid="{00000000-0005-0000-0000-0000381F0000}"/>
    <cellStyle name="Normal 1083 2" xfId="5092" xr:uid="{00000000-0005-0000-0000-0000391F0000}"/>
    <cellStyle name="Normal 1083 2 2" xfId="5093" xr:uid="{00000000-0005-0000-0000-00003A1F0000}"/>
    <cellStyle name="Normal 1083 2 2 2" xfId="15376" xr:uid="{00000000-0005-0000-0000-00003B1F0000}"/>
    <cellStyle name="Normal 1083 2 2 2 2" xfId="33243" xr:uid="{00000000-0005-0000-0000-00003C1F0000}"/>
    <cellStyle name="Normal 1083 2 2 3" xfId="24410" xr:uid="{00000000-0005-0000-0000-00003D1F0000}"/>
    <cellStyle name="Normal 1083 2 3" xfId="15375" xr:uid="{00000000-0005-0000-0000-00003E1F0000}"/>
    <cellStyle name="Normal 1083 2 3 2" xfId="33242" xr:uid="{00000000-0005-0000-0000-00003F1F0000}"/>
    <cellStyle name="Normal 1083 2 4" xfId="24409" xr:uid="{00000000-0005-0000-0000-0000401F0000}"/>
    <cellStyle name="Normal 1083 3" xfId="5094" xr:uid="{00000000-0005-0000-0000-0000411F0000}"/>
    <cellStyle name="Normal 1083 3 2" xfId="15377" xr:uid="{00000000-0005-0000-0000-0000421F0000}"/>
    <cellStyle name="Normal 1083 3 2 2" xfId="33244" xr:uid="{00000000-0005-0000-0000-0000431F0000}"/>
    <cellStyle name="Normal 1083 3 3" xfId="24411" xr:uid="{00000000-0005-0000-0000-0000441F0000}"/>
    <cellStyle name="Normal 1083 4" xfId="5095" xr:uid="{00000000-0005-0000-0000-0000451F0000}"/>
    <cellStyle name="Normal 1083 4 2" xfId="15378" xr:uid="{00000000-0005-0000-0000-0000461F0000}"/>
    <cellStyle name="Normal 1083 4 2 2" xfId="33245" xr:uid="{00000000-0005-0000-0000-0000471F0000}"/>
    <cellStyle name="Normal 1083 4 3" xfId="24412" xr:uid="{00000000-0005-0000-0000-0000481F0000}"/>
    <cellStyle name="Normal 1083 5" xfId="5096" xr:uid="{00000000-0005-0000-0000-0000491F0000}"/>
    <cellStyle name="Normal 1083 5 2" xfId="15379" xr:uid="{00000000-0005-0000-0000-00004A1F0000}"/>
    <cellStyle name="Normal 1083 5 2 2" xfId="33246" xr:uid="{00000000-0005-0000-0000-00004B1F0000}"/>
    <cellStyle name="Normal 1083 5 3" xfId="24413" xr:uid="{00000000-0005-0000-0000-00004C1F0000}"/>
    <cellStyle name="Normal 1083 6" xfId="15374" xr:uid="{00000000-0005-0000-0000-00004D1F0000}"/>
    <cellStyle name="Normal 1083 6 2" xfId="33241" xr:uid="{00000000-0005-0000-0000-00004E1F0000}"/>
    <cellStyle name="Normal 1083 7" xfId="24408" xr:uid="{00000000-0005-0000-0000-00004F1F0000}"/>
    <cellStyle name="Normal 1084" xfId="5097" xr:uid="{00000000-0005-0000-0000-0000501F0000}"/>
    <cellStyle name="Normal 1084 2" xfId="5098" xr:uid="{00000000-0005-0000-0000-0000511F0000}"/>
    <cellStyle name="Normal 1084 2 2" xfId="5099" xr:uid="{00000000-0005-0000-0000-0000521F0000}"/>
    <cellStyle name="Normal 1084 2 2 2" xfId="15382" xr:uid="{00000000-0005-0000-0000-0000531F0000}"/>
    <cellStyle name="Normal 1084 2 2 2 2" xfId="33249" xr:uid="{00000000-0005-0000-0000-0000541F0000}"/>
    <cellStyle name="Normal 1084 2 2 3" xfId="24416" xr:uid="{00000000-0005-0000-0000-0000551F0000}"/>
    <cellStyle name="Normal 1084 2 3" xfId="15381" xr:uid="{00000000-0005-0000-0000-0000561F0000}"/>
    <cellStyle name="Normal 1084 2 3 2" xfId="33248" xr:uid="{00000000-0005-0000-0000-0000571F0000}"/>
    <cellStyle name="Normal 1084 2 4" xfId="24415" xr:uid="{00000000-0005-0000-0000-0000581F0000}"/>
    <cellStyle name="Normal 1084 3" xfId="5100" xr:uid="{00000000-0005-0000-0000-0000591F0000}"/>
    <cellStyle name="Normal 1084 3 2" xfId="15383" xr:uid="{00000000-0005-0000-0000-00005A1F0000}"/>
    <cellStyle name="Normal 1084 3 2 2" xfId="33250" xr:uid="{00000000-0005-0000-0000-00005B1F0000}"/>
    <cellStyle name="Normal 1084 3 3" xfId="24417" xr:uid="{00000000-0005-0000-0000-00005C1F0000}"/>
    <cellStyle name="Normal 1084 4" xfId="5101" xr:uid="{00000000-0005-0000-0000-00005D1F0000}"/>
    <cellStyle name="Normal 1084 4 2" xfId="15384" xr:uid="{00000000-0005-0000-0000-00005E1F0000}"/>
    <cellStyle name="Normal 1084 4 2 2" xfId="33251" xr:uid="{00000000-0005-0000-0000-00005F1F0000}"/>
    <cellStyle name="Normal 1084 4 3" xfId="24418" xr:uid="{00000000-0005-0000-0000-0000601F0000}"/>
    <cellStyle name="Normal 1084 5" xfId="5102" xr:uid="{00000000-0005-0000-0000-0000611F0000}"/>
    <cellStyle name="Normal 1084 5 2" xfId="15385" xr:uid="{00000000-0005-0000-0000-0000621F0000}"/>
    <cellStyle name="Normal 1084 5 2 2" xfId="33252" xr:uid="{00000000-0005-0000-0000-0000631F0000}"/>
    <cellStyle name="Normal 1084 5 3" xfId="24419" xr:uid="{00000000-0005-0000-0000-0000641F0000}"/>
    <cellStyle name="Normal 1084 6" xfId="15380" xr:uid="{00000000-0005-0000-0000-0000651F0000}"/>
    <cellStyle name="Normal 1084 6 2" xfId="33247" xr:uid="{00000000-0005-0000-0000-0000661F0000}"/>
    <cellStyle name="Normal 1084 7" xfId="24414" xr:uid="{00000000-0005-0000-0000-0000671F0000}"/>
    <cellStyle name="Normal 1085" xfId="5103" xr:uid="{00000000-0005-0000-0000-0000681F0000}"/>
    <cellStyle name="Normal 1085 2" xfId="5104" xr:uid="{00000000-0005-0000-0000-0000691F0000}"/>
    <cellStyle name="Normal 1085 2 2" xfId="5105" xr:uid="{00000000-0005-0000-0000-00006A1F0000}"/>
    <cellStyle name="Normal 1085 2 2 2" xfId="15388" xr:uid="{00000000-0005-0000-0000-00006B1F0000}"/>
    <cellStyle name="Normal 1085 2 2 2 2" xfId="33255" xr:uid="{00000000-0005-0000-0000-00006C1F0000}"/>
    <cellStyle name="Normal 1085 2 2 3" xfId="24422" xr:uid="{00000000-0005-0000-0000-00006D1F0000}"/>
    <cellStyle name="Normal 1085 2 3" xfId="15387" xr:uid="{00000000-0005-0000-0000-00006E1F0000}"/>
    <cellStyle name="Normal 1085 2 3 2" xfId="33254" xr:uid="{00000000-0005-0000-0000-00006F1F0000}"/>
    <cellStyle name="Normal 1085 2 4" xfId="24421" xr:uid="{00000000-0005-0000-0000-0000701F0000}"/>
    <cellStyle name="Normal 1085 3" xfId="5106" xr:uid="{00000000-0005-0000-0000-0000711F0000}"/>
    <cellStyle name="Normal 1085 3 2" xfId="15389" xr:uid="{00000000-0005-0000-0000-0000721F0000}"/>
    <cellStyle name="Normal 1085 3 2 2" xfId="33256" xr:uid="{00000000-0005-0000-0000-0000731F0000}"/>
    <cellStyle name="Normal 1085 3 3" xfId="24423" xr:uid="{00000000-0005-0000-0000-0000741F0000}"/>
    <cellStyle name="Normal 1085 4" xfId="5107" xr:uid="{00000000-0005-0000-0000-0000751F0000}"/>
    <cellStyle name="Normal 1085 4 2" xfId="15390" xr:uid="{00000000-0005-0000-0000-0000761F0000}"/>
    <cellStyle name="Normal 1085 4 2 2" xfId="33257" xr:uid="{00000000-0005-0000-0000-0000771F0000}"/>
    <cellStyle name="Normal 1085 4 3" xfId="24424" xr:uid="{00000000-0005-0000-0000-0000781F0000}"/>
    <cellStyle name="Normal 1085 5" xfId="5108" xr:uid="{00000000-0005-0000-0000-0000791F0000}"/>
    <cellStyle name="Normal 1085 5 2" xfId="15391" xr:uid="{00000000-0005-0000-0000-00007A1F0000}"/>
    <cellStyle name="Normal 1085 5 2 2" xfId="33258" xr:uid="{00000000-0005-0000-0000-00007B1F0000}"/>
    <cellStyle name="Normal 1085 5 3" xfId="24425" xr:uid="{00000000-0005-0000-0000-00007C1F0000}"/>
    <cellStyle name="Normal 1085 6" xfId="15386" xr:uid="{00000000-0005-0000-0000-00007D1F0000}"/>
    <cellStyle name="Normal 1085 6 2" xfId="33253" xr:uid="{00000000-0005-0000-0000-00007E1F0000}"/>
    <cellStyle name="Normal 1085 7" xfId="24420" xr:uid="{00000000-0005-0000-0000-00007F1F0000}"/>
    <cellStyle name="Normal 1086" xfId="5109" xr:uid="{00000000-0005-0000-0000-0000801F0000}"/>
    <cellStyle name="Normal 1086 2" xfId="5110" xr:uid="{00000000-0005-0000-0000-0000811F0000}"/>
    <cellStyle name="Normal 1086 2 2" xfId="5111" xr:uid="{00000000-0005-0000-0000-0000821F0000}"/>
    <cellStyle name="Normal 1086 2 2 2" xfId="15394" xr:uid="{00000000-0005-0000-0000-0000831F0000}"/>
    <cellStyle name="Normal 1086 2 2 2 2" xfId="33261" xr:uid="{00000000-0005-0000-0000-0000841F0000}"/>
    <cellStyle name="Normal 1086 2 2 3" xfId="24428" xr:uid="{00000000-0005-0000-0000-0000851F0000}"/>
    <cellStyle name="Normal 1086 2 3" xfId="15393" xr:uid="{00000000-0005-0000-0000-0000861F0000}"/>
    <cellStyle name="Normal 1086 2 3 2" xfId="33260" xr:uid="{00000000-0005-0000-0000-0000871F0000}"/>
    <cellStyle name="Normal 1086 2 4" xfId="24427" xr:uid="{00000000-0005-0000-0000-0000881F0000}"/>
    <cellStyle name="Normal 1086 3" xfId="5112" xr:uid="{00000000-0005-0000-0000-0000891F0000}"/>
    <cellStyle name="Normal 1086 3 2" xfId="15395" xr:uid="{00000000-0005-0000-0000-00008A1F0000}"/>
    <cellStyle name="Normal 1086 3 2 2" xfId="33262" xr:uid="{00000000-0005-0000-0000-00008B1F0000}"/>
    <cellStyle name="Normal 1086 3 3" xfId="24429" xr:uid="{00000000-0005-0000-0000-00008C1F0000}"/>
    <cellStyle name="Normal 1086 4" xfId="5113" xr:uid="{00000000-0005-0000-0000-00008D1F0000}"/>
    <cellStyle name="Normal 1086 4 2" xfId="15396" xr:uid="{00000000-0005-0000-0000-00008E1F0000}"/>
    <cellStyle name="Normal 1086 4 2 2" xfId="33263" xr:uid="{00000000-0005-0000-0000-00008F1F0000}"/>
    <cellStyle name="Normal 1086 4 3" xfId="24430" xr:uid="{00000000-0005-0000-0000-0000901F0000}"/>
    <cellStyle name="Normal 1086 5" xfId="5114" xr:uid="{00000000-0005-0000-0000-0000911F0000}"/>
    <cellStyle name="Normal 1086 5 2" xfId="15397" xr:uid="{00000000-0005-0000-0000-0000921F0000}"/>
    <cellStyle name="Normal 1086 5 2 2" xfId="33264" xr:uid="{00000000-0005-0000-0000-0000931F0000}"/>
    <cellStyle name="Normal 1086 5 3" xfId="24431" xr:uid="{00000000-0005-0000-0000-0000941F0000}"/>
    <cellStyle name="Normal 1086 6" xfId="15392" xr:uid="{00000000-0005-0000-0000-0000951F0000}"/>
    <cellStyle name="Normal 1086 6 2" xfId="33259" xr:uid="{00000000-0005-0000-0000-0000961F0000}"/>
    <cellStyle name="Normal 1086 7" xfId="24426" xr:uid="{00000000-0005-0000-0000-0000971F0000}"/>
    <cellStyle name="Normal 1087" xfId="5115" xr:uid="{00000000-0005-0000-0000-0000981F0000}"/>
    <cellStyle name="Normal 1087 2" xfId="5116" xr:uid="{00000000-0005-0000-0000-0000991F0000}"/>
    <cellStyle name="Normal 1087 2 2" xfId="5117" xr:uid="{00000000-0005-0000-0000-00009A1F0000}"/>
    <cellStyle name="Normal 1087 2 2 2" xfId="15400" xr:uid="{00000000-0005-0000-0000-00009B1F0000}"/>
    <cellStyle name="Normal 1087 2 2 2 2" xfId="33267" xr:uid="{00000000-0005-0000-0000-00009C1F0000}"/>
    <cellStyle name="Normal 1087 2 2 3" xfId="24434" xr:uid="{00000000-0005-0000-0000-00009D1F0000}"/>
    <cellStyle name="Normal 1087 2 3" xfId="15399" xr:uid="{00000000-0005-0000-0000-00009E1F0000}"/>
    <cellStyle name="Normal 1087 2 3 2" xfId="33266" xr:uid="{00000000-0005-0000-0000-00009F1F0000}"/>
    <cellStyle name="Normal 1087 2 4" xfId="24433" xr:uid="{00000000-0005-0000-0000-0000A01F0000}"/>
    <cellStyle name="Normal 1087 3" xfId="5118" xr:uid="{00000000-0005-0000-0000-0000A11F0000}"/>
    <cellStyle name="Normal 1087 3 2" xfId="15401" xr:uid="{00000000-0005-0000-0000-0000A21F0000}"/>
    <cellStyle name="Normal 1087 3 2 2" xfId="33268" xr:uid="{00000000-0005-0000-0000-0000A31F0000}"/>
    <cellStyle name="Normal 1087 3 3" xfId="24435" xr:uid="{00000000-0005-0000-0000-0000A41F0000}"/>
    <cellStyle name="Normal 1087 4" xfId="5119" xr:uid="{00000000-0005-0000-0000-0000A51F0000}"/>
    <cellStyle name="Normal 1087 4 2" xfId="15402" xr:uid="{00000000-0005-0000-0000-0000A61F0000}"/>
    <cellStyle name="Normal 1087 4 2 2" xfId="33269" xr:uid="{00000000-0005-0000-0000-0000A71F0000}"/>
    <cellStyle name="Normal 1087 4 3" xfId="24436" xr:uid="{00000000-0005-0000-0000-0000A81F0000}"/>
    <cellStyle name="Normal 1087 5" xfId="5120" xr:uid="{00000000-0005-0000-0000-0000A91F0000}"/>
    <cellStyle name="Normal 1087 5 2" xfId="15403" xr:uid="{00000000-0005-0000-0000-0000AA1F0000}"/>
    <cellStyle name="Normal 1087 5 2 2" xfId="33270" xr:uid="{00000000-0005-0000-0000-0000AB1F0000}"/>
    <cellStyle name="Normal 1087 5 3" xfId="24437" xr:uid="{00000000-0005-0000-0000-0000AC1F0000}"/>
    <cellStyle name="Normal 1087 6" xfId="15398" xr:uid="{00000000-0005-0000-0000-0000AD1F0000}"/>
    <cellStyle name="Normal 1087 6 2" xfId="33265" xr:uid="{00000000-0005-0000-0000-0000AE1F0000}"/>
    <cellStyle name="Normal 1087 7" xfId="24432" xr:uid="{00000000-0005-0000-0000-0000AF1F0000}"/>
    <cellStyle name="Normal 1088" xfId="5121" xr:uid="{00000000-0005-0000-0000-0000B01F0000}"/>
    <cellStyle name="Normal 1088 2" xfId="5122" xr:uid="{00000000-0005-0000-0000-0000B11F0000}"/>
    <cellStyle name="Normal 1088 2 2" xfId="5123" xr:uid="{00000000-0005-0000-0000-0000B21F0000}"/>
    <cellStyle name="Normal 1088 2 2 2" xfId="15406" xr:uid="{00000000-0005-0000-0000-0000B31F0000}"/>
    <cellStyle name="Normal 1088 2 2 2 2" xfId="33273" xr:uid="{00000000-0005-0000-0000-0000B41F0000}"/>
    <cellStyle name="Normal 1088 2 2 3" xfId="24440" xr:uid="{00000000-0005-0000-0000-0000B51F0000}"/>
    <cellStyle name="Normal 1088 2 3" xfId="15405" xr:uid="{00000000-0005-0000-0000-0000B61F0000}"/>
    <cellStyle name="Normal 1088 2 3 2" xfId="33272" xr:uid="{00000000-0005-0000-0000-0000B71F0000}"/>
    <cellStyle name="Normal 1088 2 4" xfId="24439" xr:uid="{00000000-0005-0000-0000-0000B81F0000}"/>
    <cellStyle name="Normal 1088 3" xfId="5124" xr:uid="{00000000-0005-0000-0000-0000B91F0000}"/>
    <cellStyle name="Normal 1088 3 2" xfId="15407" xr:uid="{00000000-0005-0000-0000-0000BA1F0000}"/>
    <cellStyle name="Normal 1088 3 2 2" xfId="33274" xr:uid="{00000000-0005-0000-0000-0000BB1F0000}"/>
    <cellStyle name="Normal 1088 3 3" xfId="24441" xr:uid="{00000000-0005-0000-0000-0000BC1F0000}"/>
    <cellStyle name="Normal 1088 4" xfId="5125" xr:uid="{00000000-0005-0000-0000-0000BD1F0000}"/>
    <cellStyle name="Normal 1088 4 2" xfId="15408" xr:uid="{00000000-0005-0000-0000-0000BE1F0000}"/>
    <cellStyle name="Normal 1088 4 2 2" xfId="33275" xr:uid="{00000000-0005-0000-0000-0000BF1F0000}"/>
    <cellStyle name="Normal 1088 4 3" xfId="24442" xr:uid="{00000000-0005-0000-0000-0000C01F0000}"/>
    <cellStyle name="Normal 1088 5" xfId="5126" xr:uid="{00000000-0005-0000-0000-0000C11F0000}"/>
    <cellStyle name="Normal 1088 5 2" xfId="15409" xr:uid="{00000000-0005-0000-0000-0000C21F0000}"/>
    <cellStyle name="Normal 1088 5 2 2" xfId="33276" xr:uid="{00000000-0005-0000-0000-0000C31F0000}"/>
    <cellStyle name="Normal 1088 5 3" xfId="24443" xr:uid="{00000000-0005-0000-0000-0000C41F0000}"/>
    <cellStyle name="Normal 1088 6" xfId="15404" xr:uid="{00000000-0005-0000-0000-0000C51F0000}"/>
    <cellStyle name="Normal 1088 6 2" xfId="33271" xr:uid="{00000000-0005-0000-0000-0000C61F0000}"/>
    <cellStyle name="Normal 1088 7" xfId="24438" xr:uid="{00000000-0005-0000-0000-0000C71F0000}"/>
    <cellStyle name="Normal 1089" xfId="5127" xr:uid="{00000000-0005-0000-0000-0000C81F0000}"/>
    <cellStyle name="Normal 1089 2" xfId="5128" xr:uid="{00000000-0005-0000-0000-0000C91F0000}"/>
    <cellStyle name="Normal 1089 2 2" xfId="5129" xr:uid="{00000000-0005-0000-0000-0000CA1F0000}"/>
    <cellStyle name="Normal 1089 2 2 2" xfId="15412" xr:uid="{00000000-0005-0000-0000-0000CB1F0000}"/>
    <cellStyle name="Normal 1089 2 2 2 2" xfId="33279" xr:uid="{00000000-0005-0000-0000-0000CC1F0000}"/>
    <cellStyle name="Normal 1089 2 2 3" xfId="24446" xr:uid="{00000000-0005-0000-0000-0000CD1F0000}"/>
    <cellStyle name="Normal 1089 2 3" xfId="15411" xr:uid="{00000000-0005-0000-0000-0000CE1F0000}"/>
    <cellStyle name="Normal 1089 2 3 2" xfId="33278" xr:uid="{00000000-0005-0000-0000-0000CF1F0000}"/>
    <cellStyle name="Normal 1089 2 4" xfId="24445" xr:uid="{00000000-0005-0000-0000-0000D01F0000}"/>
    <cellStyle name="Normal 1089 3" xfId="5130" xr:uid="{00000000-0005-0000-0000-0000D11F0000}"/>
    <cellStyle name="Normal 1089 3 2" xfId="15413" xr:uid="{00000000-0005-0000-0000-0000D21F0000}"/>
    <cellStyle name="Normal 1089 3 2 2" xfId="33280" xr:uid="{00000000-0005-0000-0000-0000D31F0000}"/>
    <cellStyle name="Normal 1089 3 3" xfId="24447" xr:uid="{00000000-0005-0000-0000-0000D41F0000}"/>
    <cellStyle name="Normal 1089 4" xfId="5131" xr:uid="{00000000-0005-0000-0000-0000D51F0000}"/>
    <cellStyle name="Normal 1089 4 2" xfId="15414" xr:uid="{00000000-0005-0000-0000-0000D61F0000}"/>
    <cellStyle name="Normal 1089 4 2 2" xfId="33281" xr:uid="{00000000-0005-0000-0000-0000D71F0000}"/>
    <cellStyle name="Normal 1089 4 3" xfId="24448" xr:uid="{00000000-0005-0000-0000-0000D81F0000}"/>
    <cellStyle name="Normal 1089 5" xfId="5132" xr:uid="{00000000-0005-0000-0000-0000D91F0000}"/>
    <cellStyle name="Normal 1089 5 2" xfId="15415" xr:uid="{00000000-0005-0000-0000-0000DA1F0000}"/>
    <cellStyle name="Normal 1089 5 2 2" xfId="33282" xr:uid="{00000000-0005-0000-0000-0000DB1F0000}"/>
    <cellStyle name="Normal 1089 5 3" xfId="24449" xr:uid="{00000000-0005-0000-0000-0000DC1F0000}"/>
    <cellStyle name="Normal 1089 6" xfId="15410" xr:uid="{00000000-0005-0000-0000-0000DD1F0000}"/>
    <cellStyle name="Normal 1089 6 2" xfId="33277" xr:uid="{00000000-0005-0000-0000-0000DE1F0000}"/>
    <cellStyle name="Normal 1089 7" xfId="24444" xr:uid="{00000000-0005-0000-0000-0000DF1F0000}"/>
    <cellStyle name="Normal 109" xfId="1224" xr:uid="{00000000-0005-0000-0000-0000E01F0000}"/>
    <cellStyle name="Normal 109 2" xfId="5133" xr:uid="{00000000-0005-0000-0000-0000E11F0000}"/>
    <cellStyle name="Normal 109 3" xfId="5134" xr:uid="{00000000-0005-0000-0000-0000E21F0000}"/>
    <cellStyle name="Normal 109 3 2" xfId="5135" xr:uid="{00000000-0005-0000-0000-0000E31F0000}"/>
    <cellStyle name="Normal 109 3 2 2" xfId="15417" xr:uid="{00000000-0005-0000-0000-0000E41F0000}"/>
    <cellStyle name="Normal 109 3 2 2 2" xfId="33284" xr:uid="{00000000-0005-0000-0000-0000E51F0000}"/>
    <cellStyle name="Normal 109 3 2 3" xfId="24451" xr:uid="{00000000-0005-0000-0000-0000E61F0000}"/>
    <cellStyle name="Normal 109 3 3" xfId="15416" xr:uid="{00000000-0005-0000-0000-0000E71F0000}"/>
    <cellStyle name="Normal 109 3 3 2" xfId="33283" xr:uid="{00000000-0005-0000-0000-0000E81F0000}"/>
    <cellStyle name="Normal 109 3 4" xfId="24450" xr:uid="{00000000-0005-0000-0000-0000E91F0000}"/>
    <cellStyle name="Normal 109 4" xfId="5136" xr:uid="{00000000-0005-0000-0000-0000EA1F0000}"/>
    <cellStyle name="Normal 109 4 2" xfId="15418" xr:uid="{00000000-0005-0000-0000-0000EB1F0000}"/>
    <cellStyle name="Normal 109 4 2 2" xfId="33285" xr:uid="{00000000-0005-0000-0000-0000EC1F0000}"/>
    <cellStyle name="Normal 109 4 3" xfId="24452" xr:uid="{00000000-0005-0000-0000-0000ED1F0000}"/>
    <cellStyle name="Normal 109 5" xfId="5137" xr:uid="{00000000-0005-0000-0000-0000EE1F0000}"/>
    <cellStyle name="Normal 109 5 2" xfId="15419" xr:uid="{00000000-0005-0000-0000-0000EF1F0000}"/>
    <cellStyle name="Normal 109 5 2 2" xfId="33286" xr:uid="{00000000-0005-0000-0000-0000F01F0000}"/>
    <cellStyle name="Normal 109 5 3" xfId="24453" xr:uid="{00000000-0005-0000-0000-0000F11F0000}"/>
    <cellStyle name="Normal 109 6" xfId="5138" xr:uid="{00000000-0005-0000-0000-0000F21F0000}"/>
    <cellStyle name="Normal 109 6 2" xfId="15420" xr:uid="{00000000-0005-0000-0000-0000F31F0000}"/>
    <cellStyle name="Normal 109 6 2 2" xfId="33287" xr:uid="{00000000-0005-0000-0000-0000F41F0000}"/>
    <cellStyle name="Normal 109 6 3" xfId="24454" xr:uid="{00000000-0005-0000-0000-0000F51F0000}"/>
    <cellStyle name="Normal 1090" xfId="5139" xr:uid="{00000000-0005-0000-0000-0000F61F0000}"/>
    <cellStyle name="Normal 1090 2" xfId="5140" xr:uid="{00000000-0005-0000-0000-0000F71F0000}"/>
    <cellStyle name="Normal 1090 2 2" xfId="5141" xr:uid="{00000000-0005-0000-0000-0000F81F0000}"/>
    <cellStyle name="Normal 1090 2 2 2" xfId="15423" xr:uid="{00000000-0005-0000-0000-0000F91F0000}"/>
    <cellStyle name="Normal 1090 2 2 2 2" xfId="33290" xr:uid="{00000000-0005-0000-0000-0000FA1F0000}"/>
    <cellStyle name="Normal 1090 2 2 3" xfId="24457" xr:uid="{00000000-0005-0000-0000-0000FB1F0000}"/>
    <cellStyle name="Normal 1090 2 3" xfId="15422" xr:uid="{00000000-0005-0000-0000-0000FC1F0000}"/>
    <cellStyle name="Normal 1090 2 3 2" xfId="33289" xr:uid="{00000000-0005-0000-0000-0000FD1F0000}"/>
    <cellStyle name="Normal 1090 2 4" xfId="24456" xr:uid="{00000000-0005-0000-0000-0000FE1F0000}"/>
    <cellStyle name="Normal 1090 3" xfId="5142" xr:uid="{00000000-0005-0000-0000-0000FF1F0000}"/>
    <cellStyle name="Normal 1090 3 2" xfId="15424" xr:uid="{00000000-0005-0000-0000-000000200000}"/>
    <cellStyle name="Normal 1090 3 2 2" xfId="33291" xr:uid="{00000000-0005-0000-0000-000001200000}"/>
    <cellStyle name="Normal 1090 3 3" xfId="24458" xr:uid="{00000000-0005-0000-0000-000002200000}"/>
    <cellStyle name="Normal 1090 4" xfId="5143" xr:uid="{00000000-0005-0000-0000-000003200000}"/>
    <cellStyle name="Normal 1090 4 2" xfId="15425" xr:uid="{00000000-0005-0000-0000-000004200000}"/>
    <cellStyle name="Normal 1090 4 2 2" xfId="33292" xr:uid="{00000000-0005-0000-0000-000005200000}"/>
    <cellStyle name="Normal 1090 4 3" xfId="24459" xr:uid="{00000000-0005-0000-0000-000006200000}"/>
    <cellStyle name="Normal 1090 5" xfId="5144" xr:uid="{00000000-0005-0000-0000-000007200000}"/>
    <cellStyle name="Normal 1090 5 2" xfId="15426" xr:uid="{00000000-0005-0000-0000-000008200000}"/>
    <cellStyle name="Normal 1090 5 2 2" xfId="33293" xr:uid="{00000000-0005-0000-0000-000009200000}"/>
    <cellStyle name="Normal 1090 5 3" xfId="24460" xr:uid="{00000000-0005-0000-0000-00000A200000}"/>
    <cellStyle name="Normal 1090 6" xfId="15421" xr:uid="{00000000-0005-0000-0000-00000B200000}"/>
    <cellStyle name="Normal 1090 6 2" xfId="33288" xr:uid="{00000000-0005-0000-0000-00000C200000}"/>
    <cellStyle name="Normal 1090 7" xfId="24455" xr:uid="{00000000-0005-0000-0000-00000D200000}"/>
    <cellStyle name="Normal 1091" xfId="5145" xr:uid="{00000000-0005-0000-0000-00000E200000}"/>
    <cellStyle name="Normal 1091 2" xfId="5146" xr:uid="{00000000-0005-0000-0000-00000F200000}"/>
    <cellStyle name="Normal 1091 2 2" xfId="5147" xr:uid="{00000000-0005-0000-0000-000010200000}"/>
    <cellStyle name="Normal 1091 2 2 2" xfId="15429" xr:uid="{00000000-0005-0000-0000-000011200000}"/>
    <cellStyle name="Normal 1091 2 2 2 2" xfId="33296" xr:uid="{00000000-0005-0000-0000-000012200000}"/>
    <cellStyle name="Normal 1091 2 2 3" xfId="24463" xr:uid="{00000000-0005-0000-0000-000013200000}"/>
    <cellStyle name="Normal 1091 2 3" xfId="15428" xr:uid="{00000000-0005-0000-0000-000014200000}"/>
    <cellStyle name="Normal 1091 2 3 2" xfId="33295" xr:uid="{00000000-0005-0000-0000-000015200000}"/>
    <cellStyle name="Normal 1091 2 4" xfId="24462" xr:uid="{00000000-0005-0000-0000-000016200000}"/>
    <cellStyle name="Normal 1091 3" xfId="5148" xr:uid="{00000000-0005-0000-0000-000017200000}"/>
    <cellStyle name="Normal 1091 3 2" xfId="15430" xr:uid="{00000000-0005-0000-0000-000018200000}"/>
    <cellStyle name="Normal 1091 3 2 2" xfId="33297" xr:uid="{00000000-0005-0000-0000-000019200000}"/>
    <cellStyle name="Normal 1091 3 3" xfId="24464" xr:uid="{00000000-0005-0000-0000-00001A200000}"/>
    <cellStyle name="Normal 1091 4" xfId="5149" xr:uid="{00000000-0005-0000-0000-00001B200000}"/>
    <cellStyle name="Normal 1091 4 2" xfId="15431" xr:uid="{00000000-0005-0000-0000-00001C200000}"/>
    <cellStyle name="Normal 1091 4 2 2" xfId="33298" xr:uid="{00000000-0005-0000-0000-00001D200000}"/>
    <cellStyle name="Normal 1091 4 3" xfId="24465" xr:uid="{00000000-0005-0000-0000-00001E200000}"/>
    <cellStyle name="Normal 1091 5" xfId="5150" xr:uid="{00000000-0005-0000-0000-00001F200000}"/>
    <cellStyle name="Normal 1091 5 2" xfId="15432" xr:uid="{00000000-0005-0000-0000-000020200000}"/>
    <cellStyle name="Normal 1091 5 2 2" xfId="33299" xr:uid="{00000000-0005-0000-0000-000021200000}"/>
    <cellStyle name="Normal 1091 5 3" xfId="24466" xr:uid="{00000000-0005-0000-0000-000022200000}"/>
    <cellStyle name="Normal 1091 6" xfId="15427" xr:uid="{00000000-0005-0000-0000-000023200000}"/>
    <cellStyle name="Normal 1091 6 2" xfId="33294" xr:uid="{00000000-0005-0000-0000-000024200000}"/>
    <cellStyle name="Normal 1091 7" xfId="24461" xr:uid="{00000000-0005-0000-0000-000025200000}"/>
    <cellStyle name="Normal 1092" xfId="5151" xr:uid="{00000000-0005-0000-0000-000026200000}"/>
    <cellStyle name="Normal 1092 2" xfId="5152" xr:uid="{00000000-0005-0000-0000-000027200000}"/>
    <cellStyle name="Normal 1092 2 2" xfId="5153" xr:uid="{00000000-0005-0000-0000-000028200000}"/>
    <cellStyle name="Normal 1092 2 2 2" xfId="15435" xr:uid="{00000000-0005-0000-0000-000029200000}"/>
    <cellStyle name="Normal 1092 2 2 2 2" xfId="33302" xr:uid="{00000000-0005-0000-0000-00002A200000}"/>
    <cellStyle name="Normal 1092 2 2 3" xfId="24469" xr:uid="{00000000-0005-0000-0000-00002B200000}"/>
    <cellStyle name="Normal 1092 2 3" xfId="15434" xr:uid="{00000000-0005-0000-0000-00002C200000}"/>
    <cellStyle name="Normal 1092 2 3 2" xfId="33301" xr:uid="{00000000-0005-0000-0000-00002D200000}"/>
    <cellStyle name="Normal 1092 2 4" xfId="24468" xr:uid="{00000000-0005-0000-0000-00002E200000}"/>
    <cellStyle name="Normal 1092 3" xfId="5154" xr:uid="{00000000-0005-0000-0000-00002F200000}"/>
    <cellStyle name="Normal 1092 3 2" xfId="15436" xr:uid="{00000000-0005-0000-0000-000030200000}"/>
    <cellStyle name="Normal 1092 3 2 2" xfId="33303" xr:uid="{00000000-0005-0000-0000-000031200000}"/>
    <cellStyle name="Normal 1092 3 3" xfId="24470" xr:uid="{00000000-0005-0000-0000-000032200000}"/>
    <cellStyle name="Normal 1092 4" xfId="5155" xr:uid="{00000000-0005-0000-0000-000033200000}"/>
    <cellStyle name="Normal 1092 4 2" xfId="15437" xr:uid="{00000000-0005-0000-0000-000034200000}"/>
    <cellStyle name="Normal 1092 4 2 2" xfId="33304" xr:uid="{00000000-0005-0000-0000-000035200000}"/>
    <cellStyle name="Normal 1092 4 3" xfId="24471" xr:uid="{00000000-0005-0000-0000-000036200000}"/>
    <cellStyle name="Normal 1092 5" xfId="5156" xr:uid="{00000000-0005-0000-0000-000037200000}"/>
    <cellStyle name="Normal 1092 5 2" xfId="15438" xr:uid="{00000000-0005-0000-0000-000038200000}"/>
    <cellStyle name="Normal 1092 5 2 2" xfId="33305" xr:uid="{00000000-0005-0000-0000-000039200000}"/>
    <cellStyle name="Normal 1092 5 3" xfId="24472" xr:uid="{00000000-0005-0000-0000-00003A200000}"/>
    <cellStyle name="Normal 1092 6" xfId="15433" xr:uid="{00000000-0005-0000-0000-00003B200000}"/>
    <cellStyle name="Normal 1092 6 2" xfId="33300" xr:uid="{00000000-0005-0000-0000-00003C200000}"/>
    <cellStyle name="Normal 1092 7" xfId="24467" xr:uid="{00000000-0005-0000-0000-00003D200000}"/>
    <cellStyle name="Normal 1093" xfId="5157" xr:uid="{00000000-0005-0000-0000-00003E200000}"/>
    <cellStyle name="Normal 1093 2" xfId="5158" xr:uid="{00000000-0005-0000-0000-00003F200000}"/>
    <cellStyle name="Normal 1093 2 2" xfId="5159" xr:uid="{00000000-0005-0000-0000-000040200000}"/>
    <cellStyle name="Normal 1093 2 2 2" xfId="15441" xr:uid="{00000000-0005-0000-0000-000041200000}"/>
    <cellStyle name="Normal 1093 2 2 2 2" xfId="33308" xr:uid="{00000000-0005-0000-0000-000042200000}"/>
    <cellStyle name="Normal 1093 2 2 3" xfId="24475" xr:uid="{00000000-0005-0000-0000-000043200000}"/>
    <cellStyle name="Normal 1093 2 3" xfId="15440" xr:uid="{00000000-0005-0000-0000-000044200000}"/>
    <cellStyle name="Normal 1093 2 3 2" xfId="33307" xr:uid="{00000000-0005-0000-0000-000045200000}"/>
    <cellStyle name="Normal 1093 2 4" xfId="24474" xr:uid="{00000000-0005-0000-0000-000046200000}"/>
    <cellStyle name="Normal 1093 3" xfId="5160" xr:uid="{00000000-0005-0000-0000-000047200000}"/>
    <cellStyle name="Normal 1093 3 2" xfId="15442" xr:uid="{00000000-0005-0000-0000-000048200000}"/>
    <cellStyle name="Normal 1093 3 2 2" xfId="33309" xr:uid="{00000000-0005-0000-0000-000049200000}"/>
    <cellStyle name="Normal 1093 3 3" xfId="24476" xr:uid="{00000000-0005-0000-0000-00004A200000}"/>
    <cellStyle name="Normal 1093 4" xfId="5161" xr:uid="{00000000-0005-0000-0000-00004B200000}"/>
    <cellStyle name="Normal 1093 4 2" xfId="15443" xr:uid="{00000000-0005-0000-0000-00004C200000}"/>
    <cellStyle name="Normal 1093 4 2 2" xfId="33310" xr:uid="{00000000-0005-0000-0000-00004D200000}"/>
    <cellStyle name="Normal 1093 4 3" xfId="24477" xr:uid="{00000000-0005-0000-0000-00004E200000}"/>
    <cellStyle name="Normal 1093 5" xfId="5162" xr:uid="{00000000-0005-0000-0000-00004F200000}"/>
    <cellStyle name="Normal 1093 5 2" xfId="15444" xr:uid="{00000000-0005-0000-0000-000050200000}"/>
    <cellStyle name="Normal 1093 5 2 2" xfId="33311" xr:uid="{00000000-0005-0000-0000-000051200000}"/>
    <cellStyle name="Normal 1093 5 3" xfId="24478" xr:uid="{00000000-0005-0000-0000-000052200000}"/>
    <cellStyle name="Normal 1093 6" xfId="15439" xr:uid="{00000000-0005-0000-0000-000053200000}"/>
    <cellStyle name="Normal 1093 6 2" xfId="33306" xr:uid="{00000000-0005-0000-0000-000054200000}"/>
    <cellStyle name="Normal 1093 7" xfId="24473" xr:uid="{00000000-0005-0000-0000-000055200000}"/>
    <cellStyle name="Normal 1094" xfId="5163" xr:uid="{00000000-0005-0000-0000-000056200000}"/>
    <cellStyle name="Normal 1094 2" xfId="5164" xr:uid="{00000000-0005-0000-0000-000057200000}"/>
    <cellStyle name="Normal 1094 2 2" xfId="5165" xr:uid="{00000000-0005-0000-0000-000058200000}"/>
    <cellStyle name="Normal 1094 2 2 2" xfId="15447" xr:uid="{00000000-0005-0000-0000-000059200000}"/>
    <cellStyle name="Normal 1094 2 2 2 2" xfId="33314" xr:uid="{00000000-0005-0000-0000-00005A200000}"/>
    <cellStyle name="Normal 1094 2 2 3" xfId="24481" xr:uid="{00000000-0005-0000-0000-00005B200000}"/>
    <cellStyle name="Normal 1094 2 3" xfId="15446" xr:uid="{00000000-0005-0000-0000-00005C200000}"/>
    <cellStyle name="Normal 1094 2 3 2" xfId="33313" xr:uid="{00000000-0005-0000-0000-00005D200000}"/>
    <cellStyle name="Normal 1094 2 4" xfId="24480" xr:uid="{00000000-0005-0000-0000-00005E200000}"/>
    <cellStyle name="Normal 1094 3" xfId="5166" xr:uid="{00000000-0005-0000-0000-00005F200000}"/>
    <cellStyle name="Normal 1094 3 2" xfId="15448" xr:uid="{00000000-0005-0000-0000-000060200000}"/>
    <cellStyle name="Normal 1094 3 2 2" xfId="33315" xr:uid="{00000000-0005-0000-0000-000061200000}"/>
    <cellStyle name="Normal 1094 3 3" xfId="24482" xr:uid="{00000000-0005-0000-0000-000062200000}"/>
    <cellStyle name="Normal 1094 4" xfId="5167" xr:uid="{00000000-0005-0000-0000-000063200000}"/>
    <cellStyle name="Normal 1094 4 2" xfId="15449" xr:uid="{00000000-0005-0000-0000-000064200000}"/>
    <cellStyle name="Normal 1094 4 2 2" xfId="33316" xr:uid="{00000000-0005-0000-0000-000065200000}"/>
    <cellStyle name="Normal 1094 4 3" xfId="24483" xr:uid="{00000000-0005-0000-0000-000066200000}"/>
    <cellStyle name="Normal 1094 5" xfId="5168" xr:uid="{00000000-0005-0000-0000-000067200000}"/>
    <cellStyle name="Normal 1094 5 2" xfId="15450" xr:uid="{00000000-0005-0000-0000-000068200000}"/>
    <cellStyle name="Normal 1094 5 2 2" xfId="33317" xr:uid="{00000000-0005-0000-0000-000069200000}"/>
    <cellStyle name="Normal 1094 5 3" xfId="24484" xr:uid="{00000000-0005-0000-0000-00006A200000}"/>
    <cellStyle name="Normal 1094 6" xfId="15445" xr:uid="{00000000-0005-0000-0000-00006B200000}"/>
    <cellStyle name="Normal 1094 6 2" xfId="33312" xr:uid="{00000000-0005-0000-0000-00006C200000}"/>
    <cellStyle name="Normal 1094 7" xfId="24479" xr:uid="{00000000-0005-0000-0000-00006D200000}"/>
    <cellStyle name="Normal 1095" xfId="5169" xr:uid="{00000000-0005-0000-0000-00006E200000}"/>
    <cellStyle name="Normal 1095 2" xfId="5170" xr:uid="{00000000-0005-0000-0000-00006F200000}"/>
    <cellStyle name="Normal 1095 2 2" xfId="5171" xr:uid="{00000000-0005-0000-0000-000070200000}"/>
    <cellStyle name="Normal 1095 2 2 2" xfId="15453" xr:uid="{00000000-0005-0000-0000-000071200000}"/>
    <cellStyle name="Normal 1095 2 2 2 2" xfId="33320" xr:uid="{00000000-0005-0000-0000-000072200000}"/>
    <cellStyle name="Normal 1095 2 2 3" xfId="24487" xr:uid="{00000000-0005-0000-0000-000073200000}"/>
    <cellStyle name="Normal 1095 2 3" xfId="15452" xr:uid="{00000000-0005-0000-0000-000074200000}"/>
    <cellStyle name="Normal 1095 2 3 2" xfId="33319" xr:uid="{00000000-0005-0000-0000-000075200000}"/>
    <cellStyle name="Normal 1095 2 4" xfId="24486" xr:uid="{00000000-0005-0000-0000-000076200000}"/>
    <cellStyle name="Normal 1095 3" xfId="5172" xr:uid="{00000000-0005-0000-0000-000077200000}"/>
    <cellStyle name="Normal 1095 3 2" xfId="15454" xr:uid="{00000000-0005-0000-0000-000078200000}"/>
    <cellStyle name="Normal 1095 3 2 2" xfId="33321" xr:uid="{00000000-0005-0000-0000-000079200000}"/>
    <cellStyle name="Normal 1095 3 3" xfId="24488" xr:uid="{00000000-0005-0000-0000-00007A200000}"/>
    <cellStyle name="Normal 1095 4" xfId="5173" xr:uid="{00000000-0005-0000-0000-00007B200000}"/>
    <cellStyle name="Normal 1095 4 2" xfId="15455" xr:uid="{00000000-0005-0000-0000-00007C200000}"/>
    <cellStyle name="Normal 1095 4 2 2" xfId="33322" xr:uid="{00000000-0005-0000-0000-00007D200000}"/>
    <cellStyle name="Normal 1095 4 3" xfId="24489" xr:uid="{00000000-0005-0000-0000-00007E200000}"/>
    <cellStyle name="Normal 1095 5" xfId="5174" xr:uid="{00000000-0005-0000-0000-00007F200000}"/>
    <cellStyle name="Normal 1095 5 2" xfId="15456" xr:uid="{00000000-0005-0000-0000-000080200000}"/>
    <cellStyle name="Normal 1095 5 2 2" xfId="33323" xr:uid="{00000000-0005-0000-0000-000081200000}"/>
    <cellStyle name="Normal 1095 5 3" xfId="24490" xr:uid="{00000000-0005-0000-0000-000082200000}"/>
    <cellStyle name="Normal 1095 6" xfId="15451" xr:uid="{00000000-0005-0000-0000-000083200000}"/>
    <cellStyle name="Normal 1095 6 2" xfId="33318" xr:uid="{00000000-0005-0000-0000-000084200000}"/>
    <cellStyle name="Normal 1095 7" xfId="24485" xr:uid="{00000000-0005-0000-0000-000085200000}"/>
    <cellStyle name="Normal 1096" xfId="5175" xr:uid="{00000000-0005-0000-0000-000086200000}"/>
    <cellStyle name="Normal 1096 2" xfId="5176" xr:uid="{00000000-0005-0000-0000-000087200000}"/>
    <cellStyle name="Normal 1096 2 2" xfId="5177" xr:uid="{00000000-0005-0000-0000-000088200000}"/>
    <cellStyle name="Normal 1096 2 2 2" xfId="15459" xr:uid="{00000000-0005-0000-0000-000089200000}"/>
    <cellStyle name="Normal 1096 2 2 2 2" xfId="33326" xr:uid="{00000000-0005-0000-0000-00008A200000}"/>
    <cellStyle name="Normal 1096 2 2 3" xfId="24493" xr:uid="{00000000-0005-0000-0000-00008B200000}"/>
    <cellStyle name="Normal 1096 2 3" xfId="15458" xr:uid="{00000000-0005-0000-0000-00008C200000}"/>
    <cellStyle name="Normal 1096 2 3 2" xfId="33325" xr:uid="{00000000-0005-0000-0000-00008D200000}"/>
    <cellStyle name="Normal 1096 2 4" xfId="24492" xr:uid="{00000000-0005-0000-0000-00008E200000}"/>
    <cellStyle name="Normal 1096 3" xfId="5178" xr:uid="{00000000-0005-0000-0000-00008F200000}"/>
    <cellStyle name="Normal 1096 3 2" xfId="15460" xr:uid="{00000000-0005-0000-0000-000090200000}"/>
    <cellStyle name="Normal 1096 3 2 2" xfId="33327" xr:uid="{00000000-0005-0000-0000-000091200000}"/>
    <cellStyle name="Normal 1096 3 3" xfId="24494" xr:uid="{00000000-0005-0000-0000-000092200000}"/>
    <cellStyle name="Normal 1096 4" xfId="5179" xr:uid="{00000000-0005-0000-0000-000093200000}"/>
    <cellStyle name="Normal 1096 4 2" xfId="15461" xr:uid="{00000000-0005-0000-0000-000094200000}"/>
    <cellStyle name="Normal 1096 4 2 2" xfId="33328" xr:uid="{00000000-0005-0000-0000-000095200000}"/>
    <cellStyle name="Normal 1096 4 3" xfId="24495" xr:uid="{00000000-0005-0000-0000-000096200000}"/>
    <cellStyle name="Normal 1096 5" xfId="5180" xr:uid="{00000000-0005-0000-0000-000097200000}"/>
    <cellStyle name="Normal 1096 5 2" xfId="15462" xr:uid="{00000000-0005-0000-0000-000098200000}"/>
    <cellStyle name="Normal 1096 5 2 2" xfId="33329" xr:uid="{00000000-0005-0000-0000-000099200000}"/>
    <cellStyle name="Normal 1096 5 3" xfId="24496" xr:uid="{00000000-0005-0000-0000-00009A200000}"/>
    <cellStyle name="Normal 1096 6" xfId="15457" xr:uid="{00000000-0005-0000-0000-00009B200000}"/>
    <cellStyle name="Normal 1096 6 2" xfId="33324" xr:uid="{00000000-0005-0000-0000-00009C200000}"/>
    <cellStyle name="Normal 1096 7" xfId="24491" xr:uid="{00000000-0005-0000-0000-00009D200000}"/>
    <cellStyle name="Normal 1097" xfId="5181" xr:uid="{00000000-0005-0000-0000-00009E200000}"/>
    <cellStyle name="Normal 1097 2" xfId="5182" xr:uid="{00000000-0005-0000-0000-00009F200000}"/>
    <cellStyle name="Normal 1097 2 2" xfId="5183" xr:uid="{00000000-0005-0000-0000-0000A0200000}"/>
    <cellStyle name="Normal 1097 2 2 2" xfId="15465" xr:uid="{00000000-0005-0000-0000-0000A1200000}"/>
    <cellStyle name="Normal 1097 2 2 2 2" xfId="33332" xr:uid="{00000000-0005-0000-0000-0000A2200000}"/>
    <cellStyle name="Normal 1097 2 2 3" xfId="24499" xr:uid="{00000000-0005-0000-0000-0000A3200000}"/>
    <cellStyle name="Normal 1097 2 3" xfId="15464" xr:uid="{00000000-0005-0000-0000-0000A4200000}"/>
    <cellStyle name="Normal 1097 2 3 2" xfId="33331" xr:uid="{00000000-0005-0000-0000-0000A5200000}"/>
    <cellStyle name="Normal 1097 2 4" xfId="24498" xr:uid="{00000000-0005-0000-0000-0000A6200000}"/>
    <cellStyle name="Normal 1097 3" xfId="5184" xr:uid="{00000000-0005-0000-0000-0000A7200000}"/>
    <cellStyle name="Normal 1097 3 2" xfId="15466" xr:uid="{00000000-0005-0000-0000-0000A8200000}"/>
    <cellStyle name="Normal 1097 3 2 2" xfId="33333" xr:uid="{00000000-0005-0000-0000-0000A9200000}"/>
    <cellStyle name="Normal 1097 3 3" xfId="24500" xr:uid="{00000000-0005-0000-0000-0000AA200000}"/>
    <cellStyle name="Normal 1097 4" xfId="5185" xr:uid="{00000000-0005-0000-0000-0000AB200000}"/>
    <cellStyle name="Normal 1097 4 2" xfId="15467" xr:uid="{00000000-0005-0000-0000-0000AC200000}"/>
    <cellStyle name="Normal 1097 4 2 2" xfId="33334" xr:uid="{00000000-0005-0000-0000-0000AD200000}"/>
    <cellStyle name="Normal 1097 4 3" xfId="24501" xr:uid="{00000000-0005-0000-0000-0000AE200000}"/>
    <cellStyle name="Normal 1097 5" xfId="5186" xr:uid="{00000000-0005-0000-0000-0000AF200000}"/>
    <cellStyle name="Normal 1097 5 2" xfId="15468" xr:uid="{00000000-0005-0000-0000-0000B0200000}"/>
    <cellStyle name="Normal 1097 5 2 2" xfId="33335" xr:uid="{00000000-0005-0000-0000-0000B1200000}"/>
    <cellStyle name="Normal 1097 5 3" xfId="24502" xr:uid="{00000000-0005-0000-0000-0000B2200000}"/>
    <cellStyle name="Normal 1097 6" xfId="15463" xr:uid="{00000000-0005-0000-0000-0000B3200000}"/>
    <cellStyle name="Normal 1097 6 2" xfId="33330" xr:uid="{00000000-0005-0000-0000-0000B4200000}"/>
    <cellStyle name="Normal 1097 7" xfId="24497" xr:uid="{00000000-0005-0000-0000-0000B5200000}"/>
    <cellStyle name="Normal 1098" xfId="5187" xr:uid="{00000000-0005-0000-0000-0000B6200000}"/>
    <cellStyle name="Normal 1098 2" xfId="5188" xr:uid="{00000000-0005-0000-0000-0000B7200000}"/>
    <cellStyle name="Normal 1098 2 2" xfId="5189" xr:uid="{00000000-0005-0000-0000-0000B8200000}"/>
    <cellStyle name="Normal 1098 2 2 2" xfId="15471" xr:uid="{00000000-0005-0000-0000-0000B9200000}"/>
    <cellStyle name="Normal 1098 2 2 2 2" xfId="33338" xr:uid="{00000000-0005-0000-0000-0000BA200000}"/>
    <cellStyle name="Normal 1098 2 2 3" xfId="24505" xr:uid="{00000000-0005-0000-0000-0000BB200000}"/>
    <cellStyle name="Normal 1098 2 3" xfId="15470" xr:uid="{00000000-0005-0000-0000-0000BC200000}"/>
    <cellStyle name="Normal 1098 2 3 2" xfId="33337" xr:uid="{00000000-0005-0000-0000-0000BD200000}"/>
    <cellStyle name="Normal 1098 2 4" xfId="24504" xr:uid="{00000000-0005-0000-0000-0000BE200000}"/>
    <cellStyle name="Normal 1098 3" xfId="5190" xr:uid="{00000000-0005-0000-0000-0000BF200000}"/>
    <cellStyle name="Normal 1098 3 2" xfId="15472" xr:uid="{00000000-0005-0000-0000-0000C0200000}"/>
    <cellStyle name="Normal 1098 3 2 2" xfId="33339" xr:uid="{00000000-0005-0000-0000-0000C1200000}"/>
    <cellStyle name="Normal 1098 3 3" xfId="24506" xr:uid="{00000000-0005-0000-0000-0000C2200000}"/>
    <cellStyle name="Normal 1098 4" xfId="5191" xr:uid="{00000000-0005-0000-0000-0000C3200000}"/>
    <cellStyle name="Normal 1098 4 2" xfId="15473" xr:uid="{00000000-0005-0000-0000-0000C4200000}"/>
    <cellStyle name="Normal 1098 4 2 2" xfId="33340" xr:uid="{00000000-0005-0000-0000-0000C5200000}"/>
    <cellStyle name="Normal 1098 4 3" xfId="24507" xr:uid="{00000000-0005-0000-0000-0000C6200000}"/>
    <cellStyle name="Normal 1098 5" xfId="5192" xr:uid="{00000000-0005-0000-0000-0000C7200000}"/>
    <cellStyle name="Normal 1098 5 2" xfId="15474" xr:uid="{00000000-0005-0000-0000-0000C8200000}"/>
    <cellStyle name="Normal 1098 5 2 2" xfId="33341" xr:uid="{00000000-0005-0000-0000-0000C9200000}"/>
    <cellStyle name="Normal 1098 5 3" xfId="24508" xr:uid="{00000000-0005-0000-0000-0000CA200000}"/>
    <cellStyle name="Normal 1098 6" xfId="15469" xr:uid="{00000000-0005-0000-0000-0000CB200000}"/>
    <cellStyle name="Normal 1098 6 2" xfId="33336" xr:uid="{00000000-0005-0000-0000-0000CC200000}"/>
    <cellStyle name="Normal 1098 7" xfId="24503" xr:uid="{00000000-0005-0000-0000-0000CD200000}"/>
    <cellStyle name="Normal 1099" xfId="5193" xr:uid="{00000000-0005-0000-0000-0000CE200000}"/>
    <cellStyle name="Normal 1099 2" xfId="5194" xr:uid="{00000000-0005-0000-0000-0000CF200000}"/>
    <cellStyle name="Normal 1099 2 2" xfId="5195" xr:uid="{00000000-0005-0000-0000-0000D0200000}"/>
    <cellStyle name="Normal 1099 2 2 2" xfId="15477" xr:uid="{00000000-0005-0000-0000-0000D1200000}"/>
    <cellStyle name="Normal 1099 2 2 2 2" xfId="33344" xr:uid="{00000000-0005-0000-0000-0000D2200000}"/>
    <cellStyle name="Normal 1099 2 2 3" xfId="24511" xr:uid="{00000000-0005-0000-0000-0000D3200000}"/>
    <cellStyle name="Normal 1099 2 3" xfId="15476" xr:uid="{00000000-0005-0000-0000-0000D4200000}"/>
    <cellStyle name="Normal 1099 2 3 2" xfId="33343" xr:uid="{00000000-0005-0000-0000-0000D5200000}"/>
    <cellStyle name="Normal 1099 2 4" xfId="24510" xr:uid="{00000000-0005-0000-0000-0000D6200000}"/>
    <cellStyle name="Normal 1099 3" xfId="5196" xr:uid="{00000000-0005-0000-0000-0000D7200000}"/>
    <cellStyle name="Normal 1099 3 2" xfId="15478" xr:uid="{00000000-0005-0000-0000-0000D8200000}"/>
    <cellStyle name="Normal 1099 3 2 2" xfId="33345" xr:uid="{00000000-0005-0000-0000-0000D9200000}"/>
    <cellStyle name="Normal 1099 3 3" xfId="24512" xr:uid="{00000000-0005-0000-0000-0000DA200000}"/>
    <cellStyle name="Normal 1099 4" xfId="5197" xr:uid="{00000000-0005-0000-0000-0000DB200000}"/>
    <cellStyle name="Normal 1099 4 2" xfId="15479" xr:uid="{00000000-0005-0000-0000-0000DC200000}"/>
    <cellStyle name="Normal 1099 4 2 2" xfId="33346" xr:uid="{00000000-0005-0000-0000-0000DD200000}"/>
    <cellStyle name="Normal 1099 4 3" xfId="24513" xr:uid="{00000000-0005-0000-0000-0000DE200000}"/>
    <cellStyle name="Normal 1099 5" xfId="5198" xr:uid="{00000000-0005-0000-0000-0000DF200000}"/>
    <cellStyle name="Normal 1099 5 2" xfId="15480" xr:uid="{00000000-0005-0000-0000-0000E0200000}"/>
    <cellStyle name="Normal 1099 5 2 2" xfId="33347" xr:uid="{00000000-0005-0000-0000-0000E1200000}"/>
    <cellStyle name="Normal 1099 5 3" xfId="24514" xr:uid="{00000000-0005-0000-0000-0000E2200000}"/>
    <cellStyle name="Normal 1099 6" xfId="15475" xr:uid="{00000000-0005-0000-0000-0000E3200000}"/>
    <cellStyle name="Normal 1099 6 2" xfId="33342" xr:uid="{00000000-0005-0000-0000-0000E4200000}"/>
    <cellStyle name="Normal 1099 7" xfId="24509" xr:uid="{00000000-0005-0000-0000-0000E5200000}"/>
    <cellStyle name="Normal 11" xfId="1225" xr:uid="{00000000-0005-0000-0000-0000E6200000}"/>
    <cellStyle name="Normal 11 2" xfId="1226" xr:uid="{00000000-0005-0000-0000-0000E7200000}"/>
    <cellStyle name="Normal 11 2 2" xfId="2607" xr:uid="{00000000-0005-0000-0000-0000E8200000}"/>
    <cellStyle name="Normal 11 2 3" xfId="5199" xr:uid="{00000000-0005-0000-0000-0000E9200000}"/>
    <cellStyle name="Normal 11 3" xfId="2364" xr:uid="{00000000-0005-0000-0000-0000EA200000}"/>
    <cellStyle name="Normal 11 4" xfId="5200" xr:uid="{00000000-0005-0000-0000-0000EB200000}"/>
    <cellStyle name="Normal 11 5" xfId="5201" xr:uid="{00000000-0005-0000-0000-0000EC200000}"/>
    <cellStyle name="Normal 110" xfId="1227" xr:uid="{00000000-0005-0000-0000-0000ED200000}"/>
    <cellStyle name="Normal 110 2" xfId="5202" xr:uid="{00000000-0005-0000-0000-0000EE200000}"/>
    <cellStyle name="Normal 110 3" xfId="5203" xr:uid="{00000000-0005-0000-0000-0000EF200000}"/>
    <cellStyle name="Normal 110 3 2" xfId="5204" xr:uid="{00000000-0005-0000-0000-0000F0200000}"/>
    <cellStyle name="Normal 110 3 2 2" xfId="15482" xr:uid="{00000000-0005-0000-0000-0000F1200000}"/>
    <cellStyle name="Normal 110 3 2 2 2" xfId="33349" xr:uid="{00000000-0005-0000-0000-0000F2200000}"/>
    <cellStyle name="Normal 110 3 2 3" xfId="24516" xr:uid="{00000000-0005-0000-0000-0000F3200000}"/>
    <cellStyle name="Normal 110 3 3" xfId="15481" xr:uid="{00000000-0005-0000-0000-0000F4200000}"/>
    <cellStyle name="Normal 110 3 3 2" xfId="33348" xr:uid="{00000000-0005-0000-0000-0000F5200000}"/>
    <cellStyle name="Normal 110 3 4" xfId="24515" xr:uid="{00000000-0005-0000-0000-0000F6200000}"/>
    <cellStyle name="Normal 110 4" xfId="5205" xr:uid="{00000000-0005-0000-0000-0000F7200000}"/>
    <cellStyle name="Normal 110 4 2" xfId="15483" xr:uid="{00000000-0005-0000-0000-0000F8200000}"/>
    <cellStyle name="Normal 110 4 2 2" xfId="33350" xr:uid="{00000000-0005-0000-0000-0000F9200000}"/>
    <cellStyle name="Normal 110 4 3" xfId="24517" xr:uid="{00000000-0005-0000-0000-0000FA200000}"/>
    <cellStyle name="Normal 110 5" xfId="5206" xr:uid="{00000000-0005-0000-0000-0000FB200000}"/>
    <cellStyle name="Normal 110 5 2" xfId="15484" xr:uid="{00000000-0005-0000-0000-0000FC200000}"/>
    <cellStyle name="Normal 110 5 2 2" xfId="33351" xr:uid="{00000000-0005-0000-0000-0000FD200000}"/>
    <cellStyle name="Normal 110 5 3" xfId="24518" xr:uid="{00000000-0005-0000-0000-0000FE200000}"/>
    <cellStyle name="Normal 110 6" xfId="5207" xr:uid="{00000000-0005-0000-0000-0000FF200000}"/>
    <cellStyle name="Normal 110 6 2" xfId="15485" xr:uid="{00000000-0005-0000-0000-000000210000}"/>
    <cellStyle name="Normal 110 6 2 2" xfId="33352" xr:uid="{00000000-0005-0000-0000-000001210000}"/>
    <cellStyle name="Normal 110 6 3" xfId="24519" xr:uid="{00000000-0005-0000-0000-000002210000}"/>
    <cellStyle name="Normal 1100" xfId="5208" xr:uid="{00000000-0005-0000-0000-000003210000}"/>
    <cellStyle name="Normal 1100 2" xfId="5209" xr:uid="{00000000-0005-0000-0000-000004210000}"/>
    <cellStyle name="Normal 1100 2 2" xfId="5210" xr:uid="{00000000-0005-0000-0000-000005210000}"/>
    <cellStyle name="Normal 1100 2 2 2" xfId="15488" xr:uid="{00000000-0005-0000-0000-000006210000}"/>
    <cellStyle name="Normal 1100 2 2 2 2" xfId="33355" xr:uid="{00000000-0005-0000-0000-000007210000}"/>
    <cellStyle name="Normal 1100 2 2 3" xfId="24522" xr:uid="{00000000-0005-0000-0000-000008210000}"/>
    <cellStyle name="Normal 1100 2 3" xfId="15487" xr:uid="{00000000-0005-0000-0000-000009210000}"/>
    <cellStyle name="Normal 1100 2 3 2" xfId="33354" xr:uid="{00000000-0005-0000-0000-00000A210000}"/>
    <cellStyle name="Normal 1100 2 4" xfId="24521" xr:uid="{00000000-0005-0000-0000-00000B210000}"/>
    <cellStyle name="Normal 1100 3" xfId="5211" xr:uid="{00000000-0005-0000-0000-00000C210000}"/>
    <cellStyle name="Normal 1100 3 2" xfId="15489" xr:uid="{00000000-0005-0000-0000-00000D210000}"/>
    <cellStyle name="Normal 1100 3 2 2" xfId="33356" xr:uid="{00000000-0005-0000-0000-00000E210000}"/>
    <cellStyle name="Normal 1100 3 3" xfId="24523" xr:uid="{00000000-0005-0000-0000-00000F210000}"/>
    <cellStyle name="Normal 1100 4" xfId="5212" xr:uid="{00000000-0005-0000-0000-000010210000}"/>
    <cellStyle name="Normal 1100 4 2" xfId="15490" xr:uid="{00000000-0005-0000-0000-000011210000}"/>
    <cellStyle name="Normal 1100 4 2 2" xfId="33357" xr:uid="{00000000-0005-0000-0000-000012210000}"/>
    <cellStyle name="Normal 1100 4 3" xfId="24524" xr:uid="{00000000-0005-0000-0000-000013210000}"/>
    <cellStyle name="Normal 1100 5" xfId="5213" xr:uid="{00000000-0005-0000-0000-000014210000}"/>
    <cellStyle name="Normal 1100 5 2" xfId="15491" xr:uid="{00000000-0005-0000-0000-000015210000}"/>
    <cellStyle name="Normal 1100 5 2 2" xfId="33358" xr:uid="{00000000-0005-0000-0000-000016210000}"/>
    <cellStyle name="Normal 1100 5 3" xfId="24525" xr:uid="{00000000-0005-0000-0000-000017210000}"/>
    <cellStyle name="Normal 1100 6" xfId="15486" xr:uid="{00000000-0005-0000-0000-000018210000}"/>
    <cellStyle name="Normal 1100 6 2" xfId="33353" xr:uid="{00000000-0005-0000-0000-000019210000}"/>
    <cellStyle name="Normal 1100 7" xfId="24520" xr:uid="{00000000-0005-0000-0000-00001A210000}"/>
    <cellStyle name="Normal 1101" xfId="5214" xr:uid="{00000000-0005-0000-0000-00001B210000}"/>
    <cellStyle name="Normal 1101 2" xfId="5215" xr:uid="{00000000-0005-0000-0000-00001C210000}"/>
    <cellStyle name="Normal 1101 2 2" xfId="5216" xr:uid="{00000000-0005-0000-0000-00001D210000}"/>
    <cellStyle name="Normal 1101 2 2 2" xfId="15494" xr:uid="{00000000-0005-0000-0000-00001E210000}"/>
    <cellStyle name="Normal 1101 2 2 2 2" xfId="33361" xr:uid="{00000000-0005-0000-0000-00001F210000}"/>
    <cellStyle name="Normal 1101 2 2 3" xfId="24528" xr:uid="{00000000-0005-0000-0000-000020210000}"/>
    <cellStyle name="Normal 1101 2 3" xfId="15493" xr:uid="{00000000-0005-0000-0000-000021210000}"/>
    <cellStyle name="Normal 1101 2 3 2" xfId="33360" xr:uid="{00000000-0005-0000-0000-000022210000}"/>
    <cellStyle name="Normal 1101 2 4" xfId="24527" xr:uid="{00000000-0005-0000-0000-000023210000}"/>
    <cellStyle name="Normal 1101 3" xfId="5217" xr:uid="{00000000-0005-0000-0000-000024210000}"/>
    <cellStyle name="Normal 1101 3 2" xfId="15495" xr:uid="{00000000-0005-0000-0000-000025210000}"/>
    <cellStyle name="Normal 1101 3 2 2" xfId="33362" xr:uid="{00000000-0005-0000-0000-000026210000}"/>
    <cellStyle name="Normal 1101 3 3" xfId="24529" xr:uid="{00000000-0005-0000-0000-000027210000}"/>
    <cellStyle name="Normal 1101 4" xfId="5218" xr:uid="{00000000-0005-0000-0000-000028210000}"/>
    <cellStyle name="Normal 1101 4 2" xfId="15496" xr:uid="{00000000-0005-0000-0000-000029210000}"/>
    <cellStyle name="Normal 1101 4 2 2" xfId="33363" xr:uid="{00000000-0005-0000-0000-00002A210000}"/>
    <cellStyle name="Normal 1101 4 3" xfId="24530" xr:uid="{00000000-0005-0000-0000-00002B210000}"/>
    <cellStyle name="Normal 1101 5" xfId="5219" xr:uid="{00000000-0005-0000-0000-00002C210000}"/>
    <cellStyle name="Normal 1101 5 2" xfId="15497" xr:uid="{00000000-0005-0000-0000-00002D210000}"/>
    <cellStyle name="Normal 1101 5 2 2" xfId="33364" xr:uid="{00000000-0005-0000-0000-00002E210000}"/>
    <cellStyle name="Normal 1101 5 3" xfId="24531" xr:uid="{00000000-0005-0000-0000-00002F210000}"/>
    <cellStyle name="Normal 1101 6" xfId="15492" xr:uid="{00000000-0005-0000-0000-000030210000}"/>
    <cellStyle name="Normal 1101 6 2" xfId="33359" xr:uid="{00000000-0005-0000-0000-000031210000}"/>
    <cellStyle name="Normal 1101 7" xfId="24526" xr:uid="{00000000-0005-0000-0000-000032210000}"/>
    <cellStyle name="Normal 1102" xfId="5220" xr:uid="{00000000-0005-0000-0000-000033210000}"/>
    <cellStyle name="Normal 1102 2" xfId="5221" xr:uid="{00000000-0005-0000-0000-000034210000}"/>
    <cellStyle name="Normal 1102 2 2" xfId="5222" xr:uid="{00000000-0005-0000-0000-000035210000}"/>
    <cellStyle name="Normal 1102 2 2 2" xfId="15500" xr:uid="{00000000-0005-0000-0000-000036210000}"/>
    <cellStyle name="Normal 1102 2 2 2 2" xfId="33367" xr:uid="{00000000-0005-0000-0000-000037210000}"/>
    <cellStyle name="Normal 1102 2 2 3" xfId="24534" xr:uid="{00000000-0005-0000-0000-000038210000}"/>
    <cellStyle name="Normal 1102 2 3" xfId="15499" xr:uid="{00000000-0005-0000-0000-000039210000}"/>
    <cellStyle name="Normal 1102 2 3 2" xfId="33366" xr:uid="{00000000-0005-0000-0000-00003A210000}"/>
    <cellStyle name="Normal 1102 2 4" xfId="24533" xr:uid="{00000000-0005-0000-0000-00003B210000}"/>
    <cellStyle name="Normal 1102 3" xfId="5223" xr:uid="{00000000-0005-0000-0000-00003C210000}"/>
    <cellStyle name="Normal 1102 3 2" xfId="15501" xr:uid="{00000000-0005-0000-0000-00003D210000}"/>
    <cellStyle name="Normal 1102 3 2 2" xfId="33368" xr:uid="{00000000-0005-0000-0000-00003E210000}"/>
    <cellStyle name="Normal 1102 3 3" xfId="24535" xr:uid="{00000000-0005-0000-0000-00003F210000}"/>
    <cellStyle name="Normal 1102 4" xfId="5224" xr:uid="{00000000-0005-0000-0000-000040210000}"/>
    <cellStyle name="Normal 1102 4 2" xfId="15502" xr:uid="{00000000-0005-0000-0000-000041210000}"/>
    <cellStyle name="Normal 1102 4 2 2" xfId="33369" xr:uid="{00000000-0005-0000-0000-000042210000}"/>
    <cellStyle name="Normal 1102 4 3" xfId="24536" xr:uid="{00000000-0005-0000-0000-000043210000}"/>
    <cellStyle name="Normal 1102 5" xfId="5225" xr:uid="{00000000-0005-0000-0000-000044210000}"/>
    <cellStyle name="Normal 1102 5 2" xfId="15503" xr:uid="{00000000-0005-0000-0000-000045210000}"/>
    <cellStyle name="Normal 1102 5 2 2" xfId="33370" xr:uid="{00000000-0005-0000-0000-000046210000}"/>
    <cellStyle name="Normal 1102 5 3" xfId="24537" xr:uid="{00000000-0005-0000-0000-000047210000}"/>
    <cellStyle name="Normal 1102 6" xfId="15498" xr:uid="{00000000-0005-0000-0000-000048210000}"/>
    <cellStyle name="Normal 1102 6 2" xfId="33365" xr:uid="{00000000-0005-0000-0000-000049210000}"/>
    <cellStyle name="Normal 1102 7" xfId="24532" xr:uid="{00000000-0005-0000-0000-00004A210000}"/>
    <cellStyle name="Normal 1103" xfId="5226" xr:uid="{00000000-0005-0000-0000-00004B210000}"/>
    <cellStyle name="Normal 1103 2" xfId="5227" xr:uid="{00000000-0005-0000-0000-00004C210000}"/>
    <cellStyle name="Normal 1103 2 2" xfId="5228" xr:uid="{00000000-0005-0000-0000-00004D210000}"/>
    <cellStyle name="Normal 1103 2 2 2" xfId="15506" xr:uid="{00000000-0005-0000-0000-00004E210000}"/>
    <cellStyle name="Normal 1103 2 2 2 2" xfId="33373" xr:uid="{00000000-0005-0000-0000-00004F210000}"/>
    <cellStyle name="Normal 1103 2 2 3" xfId="24540" xr:uid="{00000000-0005-0000-0000-000050210000}"/>
    <cellStyle name="Normal 1103 2 3" xfId="15505" xr:uid="{00000000-0005-0000-0000-000051210000}"/>
    <cellStyle name="Normal 1103 2 3 2" xfId="33372" xr:uid="{00000000-0005-0000-0000-000052210000}"/>
    <cellStyle name="Normal 1103 2 4" xfId="24539" xr:uid="{00000000-0005-0000-0000-000053210000}"/>
    <cellStyle name="Normal 1103 3" xfId="5229" xr:uid="{00000000-0005-0000-0000-000054210000}"/>
    <cellStyle name="Normal 1103 3 2" xfId="15507" xr:uid="{00000000-0005-0000-0000-000055210000}"/>
    <cellStyle name="Normal 1103 3 2 2" xfId="33374" xr:uid="{00000000-0005-0000-0000-000056210000}"/>
    <cellStyle name="Normal 1103 3 3" xfId="24541" xr:uid="{00000000-0005-0000-0000-000057210000}"/>
    <cellStyle name="Normal 1103 4" xfId="5230" xr:uid="{00000000-0005-0000-0000-000058210000}"/>
    <cellStyle name="Normal 1103 4 2" xfId="15508" xr:uid="{00000000-0005-0000-0000-000059210000}"/>
    <cellStyle name="Normal 1103 4 2 2" xfId="33375" xr:uid="{00000000-0005-0000-0000-00005A210000}"/>
    <cellStyle name="Normal 1103 4 3" xfId="24542" xr:uid="{00000000-0005-0000-0000-00005B210000}"/>
    <cellStyle name="Normal 1103 5" xfId="5231" xr:uid="{00000000-0005-0000-0000-00005C210000}"/>
    <cellStyle name="Normal 1103 5 2" xfId="15509" xr:uid="{00000000-0005-0000-0000-00005D210000}"/>
    <cellStyle name="Normal 1103 5 2 2" xfId="33376" xr:uid="{00000000-0005-0000-0000-00005E210000}"/>
    <cellStyle name="Normal 1103 5 3" xfId="24543" xr:uid="{00000000-0005-0000-0000-00005F210000}"/>
    <cellStyle name="Normal 1103 6" xfId="15504" xr:uid="{00000000-0005-0000-0000-000060210000}"/>
    <cellStyle name="Normal 1103 6 2" xfId="33371" xr:uid="{00000000-0005-0000-0000-000061210000}"/>
    <cellStyle name="Normal 1103 7" xfId="24538" xr:uid="{00000000-0005-0000-0000-000062210000}"/>
    <cellStyle name="Normal 1104" xfId="5232" xr:uid="{00000000-0005-0000-0000-000063210000}"/>
    <cellStyle name="Normal 1104 2" xfId="5233" xr:uid="{00000000-0005-0000-0000-000064210000}"/>
    <cellStyle name="Normal 1104 2 2" xfId="5234" xr:uid="{00000000-0005-0000-0000-000065210000}"/>
    <cellStyle name="Normal 1104 2 2 2" xfId="15512" xr:uid="{00000000-0005-0000-0000-000066210000}"/>
    <cellStyle name="Normal 1104 2 2 2 2" xfId="33379" xr:uid="{00000000-0005-0000-0000-000067210000}"/>
    <cellStyle name="Normal 1104 2 2 3" xfId="24546" xr:uid="{00000000-0005-0000-0000-000068210000}"/>
    <cellStyle name="Normal 1104 2 3" xfId="15511" xr:uid="{00000000-0005-0000-0000-000069210000}"/>
    <cellStyle name="Normal 1104 2 3 2" xfId="33378" xr:uid="{00000000-0005-0000-0000-00006A210000}"/>
    <cellStyle name="Normal 1104 2 4" xfId="24545" xr:uid="{00000000-0005-0000-0000-00006B210000}"/>
    <cellStyle name="Normal 1104 3" xfId="5235" xr:uid="{00000000-0005-0000-0000-00006C210000}"/>
    <cellStyle name="Normal 1104 3 2" xfId="15513" xr:uid="{00000000-0005-0000-0000-00006D210000}"/>
    <cellStyle name="Normal 1104 3 2 2" xfId="33380" xr:uid="{00000000-0005-0000-0000-00006E210000}"/>
    <cellStyle name="Normal 1104 3 3" xfId="24547" xr:uid="{00000000-0005-0000-0000-00006F210000}"/>
    <cellStyle name="Normal 1104 4" xfId="5236" xr:uid="{00000000-0005-0000-0000-000070210000}"/>
    <cellStyle name="Normal 1104 4 2" xfId="15514" xr:uid="{00000000-0005-0000-0000-000071210000}"/>
    <cellStyle name="Normal 1104 4 2 2" xfId="33381" xr:uid="{00000000-0005-0000-0000-000072210000}"/>
    <cellStyle name="Normal 1104 4 3" xfId="24548" xr:uid="{00000000-0005-0000-0000-000073210000}"/>
    <cellStyle name="Normal 1104 5" xfId="5237" xr:uid="{00000000-0005-0000-0000-000074210000}"/>
    <cellStyle name="Normal 1104 5 2" xfId="15515" xr:uid="{00000000-0005-0000-0000-000075210000}"/>
    <cellStyle name="Normal 1104 5 2 2" xfId="33382" xr:uid="{00000000-0005-0000-0000-000076210000}"/>
    <cellStyle name="Normal 1104 5 3" xfId="24549" xr:uid="{00000000-0005-0000-0000-000077210000}"/>
    <cellStyle name="Normal 1104 6" xfId="15510" xr:uid="{00000000-0005-0000-0000-000078210000}"/>
    <cellStyle name="Normal 1104 6 2" xfId="33377" xr:uid="{00000000-0005-0000-0000-000079210000}"/>
    <cellStyle name="Normal 1104 7" xfId="24544" xr:uid="{00000000-0005-0000-0000-00007A210000}"/>
    <cellStyle name="Normal 1105" xfId="5238" xr:uid="{00000000-0005-0000-0000-00007B210000}"/>
    <cellStyle name="Normal 1105 2" xfId="5239" xr:uid="{00000000-0005-0000-0000-00007C210000}"/>
    <cellStyle name="Normal 1105 2 2" xfId="5240" xr:uid="{00000000-0005-0000-0000-00007D210000}"/>
    <cellStyle name="Normal 1105 2 2 2" xfId="15518" xr:uid="{00000000-0005-0000-0000-00007E210000}"/>
    <cellStyle name="Normal 1105 2 2 2 2" xfId="33385" xr:uid="{00000000-0005-0000-0000-00007F210000}"/>
    <cellStyle name="Normal 1105 2 2 3" xfId="24552" xr:uid="{00000000-0005-0000-0000-000080210000}"/>
    <cellStyle name="Normal 1105 2 3" xfId="15517" xr:uid="{00000000-0005-0000-0000-000081210000}"/>
    <cellStyle name="Normal 1105 2 3 2" xfId="33384" xr:uid="{00000000-0005-0000-0000-000082210000}"/>
    <cellStyle name="Normal 1105 2 4" xfId="24551" xr:uid="{00000000-0005-0000-0000-000083210000}"/>
    <cellStyle name="Normal 1105 3" xfId="5241" xr:uid="{00000000-0005-0000-0000-000084210000}"/>
    <cellStyle name="Normal 1105 3 2" xfId="15519" xr:uid="{00000000-0005-0000-0000-000085210000}"/>
    <cellStyle name="Normal 1105 3 2 2" xfId="33386" xr:uid="{00000000-0005-0000-0000-000086210000}"/>
    <cellStyle name="Normal 1105 3 3" xfId="24553" xr:uid="{00000000-0005-0000-0000-000087210000}"/>
    <cellStyle name="Normal 1105 4" xfId="5242" xr:uid="{00000000-0005-0000-0000-000088210000}"/>
    <cellStyle name="Normal 1105 4 2" xfId="15520" xr:uid="{00000000-0005-0000-0000-000089210000}"/>
    <cellStyle name="Normal 1105 4 2 2" xfId="33387" xr:uid="{00000000-0005-0000-0000-00008A210000}"/>
    <cellStyle name="Normal 1105 4 3" xfId="24554" xr:uid="{00000000-0005-0000-0000-00008B210000}"/>
    <cellStyle name="Normal 1105 5" xfId="5243" xr:uid="{00000000-0005-0000-0000-00008C210000}"/>
    <cellStyle name="Normal 1105 5 2" xfId="15521" xr:uid="{00000000-0005-0000-0000-00008D210000}"/>
    <cellStyle name="Normal 1105 5 2 2" xfId="33388" xr:uid="{00000000-0005-0000-0000-00008E210000}"/>
    <cellStyle name="Normal 1105 5 3" xfId="24555" xr:uid="{00000000-0005-0000-0000-00008F210000}"/>
    <cellStyle name="Normal 1105 6" xfId="15516" xr:uid="{00000000-0005-0000-0000-000090210000}"/>
    <cellStyle name="Normal 1105 6 2" xfId="33383" xr:uid="{00000000-0005-0000-0000-000091210000}"/>
    <cellStyle name="Normal 1105 7" xfId="24550" xr:uid="{00000000-0005-0000-0000-000092210000}"/>
    <cellStyle name="Normal 1106" xfId="5244" xr:uid="{00000000-0005-0000-0000-000093210000}"/>
    <cellStyle name="Normal 1106 2" xfId="5245" xr:uid="{00000000-0005-0000-0000-000094210000}"/>
    <cellStyle name="Normal 1106 2 2" xfId="5246" xr:uid="{00000000-0005-0000-0000-000095210000}"/>
    <cellStyle name="Normal 1106 2 2 2" xfId="15524" xr:uid="{00000000-0005-0000-0000-000096210000}"/>
    <cellStyle name="Normal 1106 2 2 2 2" xfId="33391" xr:uid="{00000000-0005-0000-0000-000097210000}"/>
    <cellStyle name="Normal 1106 2 2 3" xfId="24558" xr:uid="{00000000-0005-0000-0000-000098210000}"/>
    <cellStyle name="Normal 1106 2 3" xfId="15523" xr:uid="{00000000-0005-0000-0000-000099210000}"/>
    <cellStyle name="Normal 1106 2 3 2" xfId="33390" xr:uid="{00000000-0005-0000-0000-00009A210000}"/>
    <cellStyle name="Normal 1106 2 4" xfId="24557" xr:uid="{00000000-0005-0000-0000-00009B210000}"/>
    <cellStyle name="Normal 1106 3" xfId="5247" xr:uid="{00000000-0005-0000-0000-00009C210000}"/>
    <cellStyle name="Normal 1106 3 2" xfId="15525" xr:uid="{00000000-0005-0000-0000-00009D210000}"/>
    <cellStyle name="Normal 1106 3 2 2" xfId="33392" xr:uid="{00000000-0005-0000-0000-00009E210000}"/>
    <cellStyle name="Normal 1106 3 3" xfId="24559" xr:uid="{00000000-0005-0000-0000-00009F210000}"/>
    <cellStyle name="Normal 1106 4" xfId="5248" xr:uid="{00000000-0005-0000-0000-0000A0210000}"/>
    <cellStyle name="Normal 1106 4 2" xfId="15526" xr:uid="{00000000-0005-0000-0000-0000A1210000}"/>
    <cellStyle name="Normal 1106 4 2 2" xfId="33393" xr:uid="{00000000-0005-0000-0000-0000A2210000}"/>
    <cellStyle name="Normal 1106 4 3" xfId="24560" xr:uid="{00000000-0005-0000-0000-0000A3210000}"/>
    <cellStyle name="Normal 1106 5" xfId="5249" xr:uid="{00000000-0005-0000-0000-0000A4210000}"/>
    <cellStyle name="Normal 1106 5 2" xfId="15527" xr:uid="{00000000-0005-0000-0000-0000A5210000}"/>
    <cellStyle name="Normal 1106 5 2 2" xfId="33394" xr:uid="{00000000-0005-0000-0000-0000A6210000}"/>
    <cellStyle name="Normal 1106 5 3" xfId="24561" xr:uid="{00000000-0005-0000-0000-0000A7210000}"/>
    <cellStyle name="Normal 1106 6" xfId="15522" xr:uid="{00000000-0005-0000-0000-0000A8210000}"/>
    <cellStyle name="Normal 1106 6 2" xfId="33389" xr:uid="{00000000-0005-0000-0000-0000A9210000}"/>
    <cellStyle name="Normal 1106 7" xfId="24556" xr:uid="{00000000-0005-0000-0000-0000AA210000}"/>
    <cellStyle name="Normal 1107" xfId="5250" xr:uid="{00000000-0005-0000-0000-0000AB210000}"/>
    <cellStyle name="Normal 1107 2" xfId="5251" xr:uid="{00000000-0005-0000-0000-0000AC210000}"/>
    <cellStyle name="Normal 1107 2 2" xfId="5252" xr:uid="{00000000-0005-0000-0000-0000AD210000}"/>
    <cellStyle name="Normal 1107 2 2 2" xfId="15530" xr:uid="{00000000-0005-0000-0000-0000AE210000}"/>
    <cellStyle name="Normal 1107 2 2 2 2" xfId="33397" xr:uid="{00000000-0005-0000-0000-0000AF210000}"/>
    <cellStyle name="Normal 1107 2 2 3" xfId="24564" xr:uid="{00000000-0005-0000-0000-0000B0210000}"/>
    <cellStyle name="Normal 1107 2 3" xfId="15529" xr:uid="{00000000-0005-0000-0000-0000B1210000}"/>
    <cellStyle name="Normal 1107 2 3 2" xfId="33396" xr:uid="{00000000-0005-0000-0000-0000B2210000}"/>
    <cellStyle name="Normal 1107 2 4" xfId="24563" xr:uid="{00000000-0005-0000-0000-0000B3210000}"/>
    <cellStyle name="Normal 1107 3" xfId="5253" xr:uid="{00000000-0005-0000-0000-0000B4210000}"/>
    <cellStyle name="Normal 1107 3 2" xfId="15531" xr:uid="{00000000-0005-0000-0000-0000B5210000}"/>
    <cellStyle name="Normal 1107 3 2 2" xfId="33398" xr:uid="{00000000-0005-0000-0000-0000B6210000}"/>
    <cellStyle name="Normal 1107 3 3" xfId="24565" xr:uid="{00000000-0005-0000-0000-0000B7210000}"/>
    <cellStyle name="Normal 1107 4" xfId="5254" xr:uid="{00000000-0005-0000-0000-0000B8210000}"/>
    <cellStyle name="Normal 1107 4 2" xfId="15532" xr:uid="{00000000-0005-0000-0000-0000B9210000}"/>
    <cellStyle name="Normal 1107 4 2 2" xfId="33399" xr:uid="{00000000-0005-0000-0000-0000BA210000}"/>
    <cellStyle name="Normal 1107 4 3" xfId="24566" xr:uid="{00000000-0005-0000-0000-0000BB210000}"/>
    <cellStyle name="Normal 1107 5" xfId="5255" xr:uid="{00000000-0005-0000-0000-0000BC210000}"/>
    <cellStyle name="Normal 1107 5 2" xfId="15533" xr:uid="{00000000-0005-0000-0000-0000BD210000}"/>
    <cellStyle name="Normal 1107 5 2 2" xfId="33400" xr:uid="{00000000-0005-0000-0000-0000BE210000}"/>
    <cellStyle name="Normal 1107 5 3" xfId="24567" xr:uid="{00000000-0005-0000-0000-0000BF210000}"/>
    <cellStyle name="Normal 1107 6" xfId="15528" xr:uid="{00000000-0005-0000-0000-0000C0210000}"/>
    <cellStyle name="Normal 1107 6 2" xfId="33395" xr:uid="{00000000-0005-0000-0000-0000C1210000}"/>
    <cellStyle name="Normal 1107 7" xfId="24562" xr:uid="{00000000-0005-0000-0000-0000C2210000}"/>
    <cellStyle name="Normal 1108" xfId="5256" xr:uid="{00000000-0005-0000-0000-0000C3210000}"/>
    <cellStyle name="Normal 1108 2" xfId="5257" xr:uid="{00000000-0005-0000-0000-0000C4210000}"/>
    <cellStyle name="Normal 1108 2 2" xfId="5258" xr:uid="{00000000-0005-0000-0000-0000C5210000}"/>
    <cellStyle name="Normal 1108 2 2 2" xfId="15536" xr:uid="{00000000-0005-0000-0000-0000C6210000}"/>
    <cellStyle name="Normal 1108 2 2 2 2" xfId="33403" xr:uid="{00000000-0005-0000-0000-0000C7210000}"/>
    <cellStyle name="Normal 1108 2 2 3" xfId="24570" xr:uid="{00000000-0005-0000-0000-0000C8210000}"/>
    <cellStyle name="Normal 1108 2 3" xfId="15535" xr:uid="{00000000-0005-0000-0000-0000C9210000}"/>
    <cellStyle name="Normal 1108 2 3 2" xfId="33402" xr:uid="{00000000-0005-0000-0000-0000CA210000}"/>
    <cellStyle name="Normal 1108 2 4" xfId="24569" xr:uid="{00000000-0005-0000-0000-0000CB210000}"/>
    <cellStyle name="Normal 1108 3" xfId="5259" xr:uid="{00000000-0005-0000-0000-0000CC210000}"/>
    <cellStyle name="Normal 1108 3 2" xfId="15537" xr:uid="{00000000-0005-0000-0000-0000CD210000}"/>
    <cellStyle name="Normal 1108 3 2 2" xfId="33404" xr:uid="{00000000-0005-0000-0000-0000CE210000}"/>
    <cellStyle name="Normal 1108 3 3" xfId="24571" xr:uid="{00000000-0005-0000-0000-0000CF210000}"/>
    <cellStyle name="Normal 1108 4" xfId="5260" xr:uid="{00000000-0005-0000-0000-0000D0210000}"/>
    <cellStyle name="Normal 1108 4 2" xfId="15538" xr:uid="{00000000-0005-0000-0000-0000D1210000}"/>
    <cellStyle name="Normal 1108 4 2 2" xfId="33405" xr:uid="{00000000-0005-0000-0000-0000D2210000}"/>
    <cellStyle name="Normal 1108 4 3" xfId="24572" xr:uid="{00000000-0005-0000-0000-0000D3210000}"/>
    <cellStyle name="Normal 1108 5" xfId="5261" xr:uid="{00000000-0005-0000-0000-0000D4210000}"/>
    <cellStyle name="Normal 1108 5 2" xfId="15539" xr:uid="{00000000-0005-0000-0000-0000D5210000}"/>
    <cellStyle name="Normal 1108 5 2 2" xfId="33406" xr:uid="{00000000-0005-0000-0000-0000D6210000}"/>
    <cellStyle name="Normal 1108 5 3" xfId="24573" xr:uid="{00000000-0005-0000-0000-0000D7210000}"/>
    <cellStyle name="Normal 1108 6" xfId="15534" xr:uid="{00000000-0005-0000-0000-0000D8210000}"/>
    <cellStyle name="Normal 1108 6 2" xfId="33401" xr:uid="{00000000-0005-0000-0000-0000D9210000}"/>
    <cellStyle name="Normal 1108 7" xfId="24568" xr:uid="{00000000-0005-0000-0000-0000DA210000}"/>
    <cellStyle name="Normal 1109" xfId="5262" xr:uid="{00000000-0005-0000-0000-0000DB210000}"/>
    <cellStyle name="Normal 1109 2" xfId="5263" xr:uid="{00000000-0005-0000-0000-0000DC210000}"/>
    <cellStyle name="Normal 1109 2 2" xfId="5264" xr:uid="{00000000-0005-0000-0000-0000DD210000}"/>
    <cellStyle name="Normal 1109 2 2 2" xfId="15542" xr:uid="{00000000-0005-0000-0000-0000DE210000}"/>
    <cellStyle name="Normal 1109 2 2 2 2" xfId="33409" xr:uid="{00000000-0005-0000-0000-0000DF210000}"/>
    <cellStyle name="Normal 1109 2 2 3" xfId="24576" xr:uid="{00000000-0005-0000-0000-0000E0210000}"/>
    <cellStyle name="Normal 1109 2 3" xfId="15541" xr:uid="{00000000-0005-0000-0000-0000E1210000}"/>
    <cellStyle name="Normal 1109 2 3 2" xfId="33408" xr:uid="{00000000-0005-0000-0000-0000E2210000}"/>
    <cellStyle name="Normal 1109 2 4" xfId="24575" xr:uid="{00000000-0005-0000-0000-0000E3210000}"/>
    <cellStyle name="Normal 1109 3" xfId="5265" xr:uid="{00000000-0005-0000-0000-0000E4210000}"/>
    <cellStyle name="Normal 1109 3 2" xfId="15543" xr:uid="{00000000-0005-0000-0000-0000E5210000}"/>
    <cellStyle name="Normal 1109 3 2 2" xfId="33410" xr:uid="{00000000-0005-0000-0000-0000E6210000}"/>
    <cellStyle name="Normal 1109 3 3" xfId="24577" xr:uid="{00000000-0005-0000-0000-0000E7210000}"/>
    <cellStyle name="Normal 1109 4" xfId="5266" xr:uid="{00000000-0005-0000-0000-0000E8210000}"/>
    <cellStyle name="Normal 1109 4 2" xfId="15544" xr:uid="{00000000-0005-0000-0000-0000E9210000}"/>
    <cellStyle name="Normal 1109 4 2 2" xfId="33411" xr:uid="{00000000-0005-0000-0000-0000EA210000}"/>
    <cellStyle name="Normal 1109 4 3" xfId="24578" xr:uid="{00000000-0005-0000-0000-0000EB210000}"/>
    <cellStyle name="Normal 1109 5" xfId="5267" xr:uid="{00000000-0005-0000-0000-0000EC210000}"/>
    <cellStyle name="Normal 1109 5 2" xfId="15545" xr:uid="{00000000-0005-0000-0000-0000ED210000}"/>
    <cellStyle name="Normal 1109 5 2 2" xfId="33412" xr:uid="{00000000-0005-0000-0000-0000EE210000}"/>
    <cellStyle name="Normal 1109 5 3" xfId="24579" xr:uid="{00000000-0005-0000-0000-0000EF210000}"/>
    <cellStyle name="Normal 1109 6" xfId="15540" xr:uid="{00000000-0005-0000-0000-0000F0210000}"/>
    <cellStyle name="Normal 1109 6 2" xfId="33407" xr:uid="{00000000-0005-0000-0000-0000F1210000}"/>
    <cellStyle name="Normal 1109 7" xfId="24574" xr:uid="{00000000-0005-0000-0000-0000F2210000}"/>
    <cellStyle name="Normal 111" xfId="1228" xr:uid="{00000000-0005-0000-0000-0000F3210000}"/>
    <cellStyle name="Normal 111 2" xfId="5268" xr:uid="{00000000-0005-0000-0000-0000F4210000}"/>
    <cellStyle name="Normal 111 3" xfId="5269" xr:uid="{00000000-0005-0000-0000-0000F5210000}"/>
    <cellStyle name="Normal 111 3 2" xfId="5270" xr:uid="{00000000-0005-0000-0000-0000F6210000}"/>
    <cellStyle name="Normal 111 3 2 2" xfId="15547" xr:uid="{00000000-0005-0000-0000-0000F7210000}"/>
    <cellStyle name="Normal 111 3 2 2 2" xfId="33414" xr:uid="{00000000-0005-0000-0000-0000F8210000}"/>
    <cellStyle name="Normal 111 3 2 3" xfId="24581" xr:uid="{00000000-0005-0000-0000-0000F9210000}"/>
    <cellStyle name="Normal 111 3 3" xfId="15546" xr:uid="{00000000-0005-0000-0000-0000FA210000}"/>
    <cellStyle name="Normal 111 3 3 2" xfId="33413" xr:uid="{00000000-0005-0000-0000-0000FB210000}"/>
    <cellStyle name="Normal 111 3 4" xfId="24580" xr:uid="{00000000-0005-0000-0000-0000FC210000}"/>
    <cellStyle name="Normal 111 4" xfId="5271" xr:uid="{00000000-0005-0000-0000-0000FD210000}"/>
    <cellStyle name="Normal 111 4 2" xfId="15548" xr:uid="{00000000-0005-0000-0000-0000FE210000}"/>
    <cellStyle name="Normal 111 4 2 2" xfId="33415" xr:uid="{00000000-0005-0000-0000-0000FF210000}"/>
    <cellStyle name="Normal 111 4 3" xfId="24582" xr:uid="{00000000-0005-0000-0000-000000220000}"/>
    <cellStyle name="Normal 111 5" xfId="5272" xr:uid="{00000000-0005-0000-0000-000001220000}"/>
    <cellStyle name="Normal 111 5 2" xfId="15549" xr:uid="{00000000-0005-0000-0000-000002220000}"/>
    <cellStyle name="Normal 111 5 2 2" xfId="33416" xr:uid="{00000000-0005-0000-0000-000003220000}"/>
    <cellStyle name="Normal 111 5 3" xfId="24583" xr:uid="{00000000-0005-0000-0000-000004220000}"/>
    <cellStyle name="Normal 111 6" xfId="5273" xr:uid="{00000000-0005-0000-0000-000005220000}"/>
    <cellStyle name="Normal 111 6 2" xfId="15550" xr:uid="{00000000-0005-0000-0000-000006220000}"/>
    <cellStyle name="Normal 111 6 2 2" xfId="33417" xr:uid="{00000000-0005-0000-0000-000007220000}"/>
    <cellStyle name="Normal 111 6 3" xfId="24584" xr:uid="{00000000-0005-0000-0000-000008220000}"/>
    <cellStyle name="Normal 1110" xfId="5274" xr:uid="{00000000-0005-0000-0000-000009220000}"/>
    <cellStyle name="Normal 1110 2" xfId="5275" xr:uid="{00000000-0005-0000-0000-00000A220000}"/>
    <cellStyle name="Normal 1110 2 2" xfId="5276" xr:uid="{00000000-0005-0000-0000-00000B220000}"/>
    <cellStyle name="Normal 1110 2 2 2" xfId="15553" xr:uid="{00000000-0005-0000-0000-00000C220000}"/>
    <cellStyle name="Normal 1110 2 2 2 2" xfId="33420" xr:uid="{00000000-0005-0000-0000-00000D220000}"/>
    <cellStyle name="Normal 1110 2 2 3" xfId="24587" xr:uid="{00000000-0005-0000-0000-00000E220000}"/>
    <cellStyle name="Normal 1110 2 3" xfId="15552" xr:uid="{00000000-0005-0000-0000-00000F220000}"/>
    <cellStyle name="Normal 1110 2 3 2" xfId="33419" xr:uid="{00000000-0005-0000-0000-000010220000}"/>
    <cellStyle name="Normal 1110 2 4" xfId="24586" xr:uid="{00000000-0005-0000-0000-000011220000}"/>
    <cellStyle name="Normal 1110 3" xfId="5277" xr:uid="{00000000-0005-0000-0000-000012220000}"/>
    <cellStyle name="Normal 1110 3 2" xfId="15554" xr:uid="{00000000-0005-0000-0000-000013220000}"/>
    <cellStyle name="Normal 1110 3 2 2" xfId="33421" xr:uid="{00000000-0005-0000-0000-000014220000}"/>
    <cellStyle name="Normal 1110 3 3" xfId="24588" xr:uid="{00000000-0005-0000-0000-000015220000}"/>
    <cellStyle name="Normal 1110 4" xfId="5278" xr:uid="{00000000-0005-0000-0000-000016220000}"/>
    <cellStyle name="Normal 1110 4 2" xfId="15555" xr:uid="{00000000-0005-0000-0000-000017220000}"/>
    <cellStyle name="Normal 1110 4 2 2" xfId="33422" xr:uid="{00000000-0005-0000-0000-000018220000}"/>
    <cellStyle name="Normal 1110 4 3" xfId="24589" xr:uid="{00000000-0005-0000-0000-000019220000}"/>
    <cellStyle name="Normal 1110 5" xfId="5279" xr:uid="{00000000-0005-0000-0000-00001A220000}"/>
    <cellStyle name="Normal 1110 5 2" xfId="15556" xr:uid="{00000000-0005-0000-0000-00001B220000}"/>
    <cellStyle name="Normal 1110 5 2 2" xfId="33423" xr:uid="{00000000-0005-0000-0000-00001C220000}"/>
    <cellStyle name="Normal 1110 5 3" xfId="24590" xr:uid="{00000000-0005-0000-0000-00001D220000}"/>
    <cellStyle name="Normal 1110 6" xfId="15551" xr:uid="{00000000-0005-0000-0000-00001E220000}"/>
    <cellStyle name="Normal 1110 6 2" xfId="33418" xr:uid="{00000000-0005-0000-0000-00001F220000}"/>
    <cellStyle name="Normal 1110 7" xfId="24585" xr:uid="{00000000-0005-0000-0000-000020220000}"/>
    <cellStyle name="Normal 1111" xfId="5280" xr:uid="{00000000-0005-0000-0000-000021220000}"/>
    <cellStyle name="Normal 1111 2" xfId="5281" xr:uid="{00000000-0005-0000-0000-000022220000}"/>
    <cellStyle name="Normal 1111 2 2" xfId="5282" xr:uid="{00000000-0005-0000-0000-000023220000}"/>
    <cellStyle name="Normal 1111 2 2 2" xfId="15559" xr:uid="{00000000-0005-0000-0000-000024220000}"/>
    <cellStyle name="Normal 1111 2 2 2 2" xfId="33426" xr:uid="{00000000-0005-0000-0000-000025220000}"/>
    <cellStyle name="Normal 1111 2 2 3" xfId="24593" xr:uid="{00000000-0005-0000-0000-000026220000}"/>
    <cellStyle name="Normal 1111 2 3" xfId="15558" xr:uid="{00000000-0005-0000-0000-000027220000}"/>
    <cellStyle name="Normal 1111 2 3 2" xfId="33425" xr:uid="{00000000-0005-0000-0000-000028220000}"/>
    <cellStyle name="Normal 1111 2 4" xfId="24592" xr:uid="{00000000-0005-0000-0000-000029220000}"/>
    <cellStyle name="Normal 1111 3" xfId="5283" xr:uid="{00000000-0005-0000-0000-00002A220000}"/>
    <cellStyle name="Normal 1111 3 2" xfId="15560" xr:uid="{00000000-0005-0000-0000-00002B220000}"/>
    <cellStyle name="Normal 1111 3 2 2" xfId="33427" xr:uid="{00000000-0005-0000-0000-00002C220000}"/>
    <cellStyle name="Normal 1111 3 3" xfId="24594" xr:uid="{00000000-0005-0000-0000-00002D220000}"/>
    <cellStyle name="Normal 1111 4" xfId="5284" xr:uid="{00000000-0005-0000-0000-00002E220000}"/>
    <cellStyle name="Normal 1111 4 2" xfId="15561" xr:uid="{00000000-0005-0000-0000-00002F220000}"/>
    <cellStyle name="Normal 1111 4 2 2" xfId="33428" xr:uid="{00000000-0005-0000-0000-000030220000}"/>
    <cellStyle name="Normal 1111 4 3" xfId="24595" xr:uid="{00000000-0005-0000-0000-000031220000}"/>
    <cellStyle name="Normal 1111 5" xfId="5285" xr:uid="{00000000-0005-0000-0000-000032220000}"/>
    <cellStyle name="Normal 1111 5 2" xfId="15562" xr:uid="{00000000-0005-0000-0000-000033220000}"/>
    <cellStyle name="Normal 1111 5 2 2" xfId="33429" xr:uid="{00000000-0005-0000-0000-000034220000}"/>
    <cellStyle name="Normal 1111 5 3" xfId="24596" xr:uid="{00000000-0005-0000-0000-000035220000}"/>
    <cellStyle name="Normal 1111 6" xfId="15557" xr:uid="{00000000-0005-0000-0000-000036220000}"/>
    <cellStyle name="Normal 1111 6 2" xfId="33424" xr:uid="{00000000-0005-0000-0000-000037220000}"/>
    <cellStyle name="Normal 1111 7" xfId="24591" xr:uid="{00000000-0005-0000-0000-000038220000}"/>
    <cellStyle name="Normal 1112" xfId="5286" xr:uid="{00000000-0005-0000-0000-000039220000}"/>
    <cellStyle name="Normal 1112 2" xfId="5287" xr:uid="{00000000-0005-0000-0000-00003A220000}"/>
    <cellStyle name="Normal 1112 2 2" xfId="5288" xr:uid="{00000000-0005-0000-0000-00003B220000}"/>
    <cellStyle name="Normal 1112 2 2 2" xfId="15564" xr:uid="{00000000-0005-0000-0000-00003C220000}"/>
    <cellStyle name="Normal 1112 2 2 2 2" xfId="33431" xr:uid="{00000000-0005-0000-0000-00003D220000}"/>
    <cellStyle name="Normal 1112 2 2 3" xfId="24598" xr:uid="{00000000-0005-0000-0000-00003E220000}"/>
    <cellStyle name="Normal 1112 2 3" xfId="15563" xr:uid="{00000000-0005-0000-0000-00003F220000}"/>
    <cellStyle name="Normal 1112 2 3 2" xfId="33430" xr:uid="{00000000-0005-0000-0000-000040220000}"/>
    <cellStyle name="Normal 1112 2 4" xfId="24597" xr:uid="{00000000-0005-0000-0000-000041220000}"/>
    <cellStyle name="Normal 1112 3" xfId="5289" xr:uid="{00000000-0005-0000-0000-000042220000}"/>
    <cellStyle name="Normal 1112 4" xfId="5290" xr:uid="{00000000-0005-0000-0000-000043220000}"/>
    <cellStyle name="Normal 1112 4 2" xfId="15565" xr:uid="{00000000-0005-0000-0000-000044220000}"/>
    <cellStyle name="Normal 1112 4 2 2" xfId="33432" xr:uid="{00000000-0005-0000-0000-000045220000}"/>
    <cellStyle name="Normal 1112 4 3" xfId="24599" xr:uid="{00000000-0005-0000-0000-000046220000}"/>
    <cellStyle name="Normal 1112 5" xfId="5291" xr:uid="{00000000-0005-0000-0000-000047220000}"/>
    <cellStyle name="Normal 1112 5 2" xfId="15566" xr:uid="{00000000-0005-0000-0000-000048220000}"/>
    <cellStyle name="Normal 1112 5 2 2" xfId="33433" xr:uid="{00000000-0005-0000-0000-000049220000}"/>
    <cellStyle name="Normal 1112 5 3" xfId="24600" xr:uid="{00000000-0005-0000-0000-00004A220000}"/>
    <cellStyle name="Normal 1113" xfId="5292" xr:uid="{00000000-0005-0000-0000-00004B220000}"/>
    <cellStyle name="Normal 1113 2" xfId="5293" xr:uid="{00000000-0005-0000-0000-00004C220000}"/>
    <cellStyle name="Normal 1113 2 2" xfId="5294" xr:uid="{00000000-0005-0000-0000-00004D220000}"/>
    <cellStyle name="Normal 1113 2 2 2" xfId="15569" xr:uid="{00000000-0005-0000-0000-00004E220000}"/>
    <cellStyle name="Normal 1113 2 2 2 2" xfId="33436" xr:uid="{00000000-0005-0000-0000-00004F220000}"/>
    <cellStyle name="Normal 1113 2 2 3" xfId="24603" xr:uid="{00000000-0005-0000-0000-000050220000}"/>
    <cellStyle name="Normal 1113 2 3" xfId="15568" xr:uid="{00000000-0005-0000-0000-000051220000}"/>
    <cellStyle name="Normal 1113 2 3 2" xfId="33435" xr:uid="{00000000-0005-0000-0000-000052220000}"/>
    <cellStyle name="Normal 1113 2 4" xfId="24602" xr:uid="{00000000-0005-0000-0000-000053220000}"/>
    <cellStyle name="Normal 1113 3" xfId="5295" xr:uid="{00000000-0005-0000-0000-000054220000}"/>
    <cellStyle name="Normal 1113 3 2" xfId="15570" xr:uid="{00000000-0005-0000-0000-000055220000}"/>
    <cellStyle name="Normal 1113 3 2 2" xfId="33437" xr:uid="{00000000-0005-0000-0000-000056220000}"/>
    <cellStyle name="Normal 1113 3 3" xfId="24604" xr:uid="{00000000-0005-0000-0000-000057220000}"/>
    <cellStyle name="Normal 1113 4" xfId="5296" xr:uid="{00000000-0005-0000-0000-000058220000}"/>
    <cellStyle name="Normal 1113 4 2" xfId="15571" xr:uid="{00000000-0005-0000-0000-000059220000}"/>
    <cellStyle name="Normal 1113 4 2 2" xfId="33438" xr:uid="{00000000-0005-0000-0000-00005A220000}"/>
    <cellStyle name="Normal 1113 4 3" xfId="24605" xr:uid="{00000000-0005-0000-0000-00005B220000}"/>
    <cellStyle name="Normal 1113 5" xfId="5297" xr:uid="{00000000-0005-0000-0000-00005C220000}"/>
    <cellStyle name="Normal 1113 5 2" xfId="15572" xr:uid="{00000000-0005-0000-0000-00005D220000}"/>
    <cellStyle name="Normal 1113 5 2 2" xfId="33439" xr:uid="{00000000-0005-0000-0000-00005E220000}"/>
    <cellStyle name="Normal 1113 5 3" xfId="24606" xr:uid="{00000000-0005-0000-0000-00005F220000}"/>
    <cellStyle name="Normal 1113 6" xfId="15567" xr:uid="{00000000-0005-0000-0000-000060220000}"/>
    <cellStyle name="Normal 1113 6 2" xfId="33434" xr:uid="{00000000-0005-0000-0000-000061220000}"/>
    <cellStyle name="Normal 1113 7" xfId="24601" xr:uid="{00000000-0005-0000-0000-000062220000}"/>
    <cellStyle name="Normal 1114" xfId="5298" xr:uid="{00000000-0005-0000-0000-000063220000}"/>
    <cellStyle name="Normal 1114 2" xfId="5299" xr:uid="{00000000-0005-0000-0000-000064220000}"/>
    <cellStyle name="Normal 1114 2 2" xfId="5300" xr:uid="{00000000-0005-0000-0000-000065220000}"/>
    <cellStyle name="Normal 1114 2 2 2" xfId="15575" xr:uid="{00000000-0005-0000-0000-000066220000}"/>
    <cellStyle name="Normal 1114 2 2 2 2" xfId="33442" xr:uid="{00000000-0005-0000-0000-000067220000}"/>
    <cellStyle name="Normal 1114 2 2 3" xfId="24609" xr:uid="{00000000-0005-0000-0000-000068220000}"/>
    <cellStyle name="Normal 1114 2 3" xfId="15574" xr:uid="{00000000-0005-0000-0000-000069220000}"/>
    <cellStyle name="Normal 1114 2 3 2" xfId="33441" xr:uid="{00000000-0005-0000-0000-00006A220000}"/>
    <cellStyle name="Normal 1114 2 4" xfId="24608" xr:uid="{00000000-0005-0000-0000-00006B220000}"/>
    <cellStyle name="Normal 1114 3" xfId="5301" xr:uid="{00000000-0005-0000-0000-00006C220000}"/>
    <cellStyle name="Normal 1114 3 2" xfId="15576" xr:uid="{00000000-0005-0000-0000-00006D220000}"/>
    <cellStyle name="Normal 1114 3 2 2" xfId="33443" xr:uid="{00000000-0005-0000-0000-00006E220000}"/>
    <cellStyle name="Normal 1114 3 3" xfId="24610" xr:uid="{00000000-0005-0000-0000-00006F220000}"/>
    <cellStyle name="Normal 1114 4" xfId="5302" xr:uid="{00000000-0005-0000-0000-000070220000}"/>
    <cellStyle name="Normal 1114 4 2" xfId="15577" xr:uid="{00000000-0005-0000-0000-000071220000}"/>
    <cellStyle name="Normal 1114 4 2 2" xfId="33444" xr:uid="{00000000-0005-0000-0000-000072220000}"/>
    <cellStyle name="Normal 1114 4 3" xfId="24611" xr:uid="{00000000-0005-0000-0000-000073220000}"/>
    <cellStyle name="Normal 1114 5" xfId="5303" xr:uid="{00000000-0005-0000-0000-000074220000}"/>
    <cellStyle name="Normal 1114 5 2" xfId="15578" xr:uid="{00000000-0005-0000-0000-000075220000}"/>
    <cellStyle name="Normal 1114 5 2 2" xfId="33445" xr:uid="{00000000-0005-0000-0000-000076220000}"/>
    <cellStyle name="Normal 1114 5 3" xfId="24612" xr:uid="{00000000-0005-0000-0000-000077220000}"/>
    <cellStyle name="Normal 1114 6" xfId="15573" xr:uid="{00000000-0005-0000-0000-000078220000}"/>
    <cellStyle name="Normal 1114 6 2" xfId="33440" xr:uid="{00000000-0005-0000-0000-000079220000}"/>
    <cellStyle name="Normal 1114 7" xfId="24607" xr:uid="{00000000-0005-0000-0000-00007A220000}"/>
    <cellStyle name="Normal 1115" xfId="5304" xr:uid="{00000000-0005-0000-0000-00007B220000}"/>
    <cellStyle name="Normal 1115 2" xfId="5305" xr:uid="{00000000-0005-0000-0000-00007C220000}"/>
    <cellStyle name="Normal 1115 2 2" xfId="5306" xr:uid="{00000000-0005-0000-0000-00007D220000}"/>
    <cellStyle name="Normal 1115 2 2 2" xfId="15581" xr:uid="{00000000-0005-0000-0000-00007E220000}"/>
    <cellStyle name="Normal 1115 2 2 2 2" xfId="33448" xr:uid="{00000000-0005-0000-0000-00007F220000}"/>
    <cellStyle name="Normal 1115 2 2 3" xfId="24615" xr:uid="{00000000-0005-0000-0000-000080220000}"/>
    <cellStyle name="Normal 1115 2 3" xfId="15580" xr:uid="{00000000-0005-0000-0000-000081220000}"/>
    <cellStyle name="Normal 1115 2 3 2" xfId="33447" xr:uid="{00000000-0005-0000-0000-000082220000}"/>
    <cellStyle name="Normal 1115 2 4" xfId="24614" xr:uid="{00000000-0005-0000-0000-000083220000}"/>
    <cellStyle name="Normal 1115 3" xfId="5307" xr:uid="{00000000-0005-0000-0000-000084220000}"/>
    <cellStyle name="Normal 1115 3 2" xfId="15582" xr:uid="{00000000-0005-0000-0000-000085220000}"/>
    <cellStyle name="Normal 1115 3 2 2" xfId="33449" xr:uid="{00000000-0005-0000-0000-000086220000}"/>
    <cellStyle name="Normal 1115 3 3" xfId="24616" xr:uid="{00000000-0005-0000-0000-000087220000}"/>
    <cellStyle name="Normal 1115 4" xfId="5308" xr:uid="{00000000-0005-0000-0000-000088220000}"/>
    <cellStyle name="Normal 1115 4 2" xfId="15583" xr:uid="{00000000-0005-0000-0000-000089220000}"/>
    <cellStyle name="Normal 1115 4 2 2" xfId="33450" xr:uid="{00000000-0005-0000-0000-00008A220000}"/>
    <cellStyle name="Normal 1115 4 3" xfId="24617" xr:uid="{00000000-0005-0000-0000-00008B220000}"/>
    <cellStyle name="Normal 1115 5" xfId="5309" xr:uid="{00000000-0005-0000-0000-00008C220000}"/>
    <cellStyle name="Normal 1115 5 2" xfId="15584" xr:uid="{00000000-0005-0000-0000-00008D220000}"/>
    <cellStyle name="Normal 1115 5 2 2" xfId="33451" xr:uid="{00000000-0005-0000-0000-00008E220000}"/>
    <cellStyle name="Normal 1115 5 3" xfId="24618" xr:uid="{00000000-0005-0000-0000-00008F220000}"/>
    <cellStyle name="Normal 1115 6" xfId="15579" xr:uid="{00000000-0005-0000-0000-000090220000}"/>
    <cellStyle name="Normal 1115 6 2" xfId="33446" xr:uid="{00000000-0005-0000-0000-000091220000}"/>
    <cellStyle name="Normal 1115 7" xfId="24613" xr:uid="{00000000-0005-0000-0000-000092220000}"/>
    <cellStyle name="Normal 1116" xfId="5310" xr:uid="{00000000-0005-0000-0000-000093220000}"/>
    <cellStyle name="Normal 1116 2" xfId="5311" xr:uid="{00000000-0005-0000-0000-000094220000}"/>
    <cellStyle name="Normal 1116 2 2" xfId="5312" xr:uid="{00000000-0005-0000-0000-000095220000}"/>
    <cellStyle name="Normal 1116 2 2 2" xfId="15587" xr:uid="{00000000-0005-0000-0000-000096220000}"/>
    <cellStyle name="Normal 1116 2 2 2 2" xfId="33454" xr:uid="{00000000-0005-0000-0000-000097220000}"/>
    <cellStyle name="Normal 1116 2 2 3" xfId="24621" xr:uid="{00000000-0005-0000-0000-000098220000}"/>
    <cellStyle name="Normal 1116 2 3" xfId="15586" xr:uid="{00000000-0005-0000-0000-000099220000}"/>
    <cellStyle name="Normal 1116 2 3 2" xfId="33453" xr:uid="{00000000-0005-0000-0000-00009A220000}"/>
    <cellStyle name="Normal 1116 2 4" xfId="24620" xr:uid="{00000000-0005-0000-0000-00009B220000}"/>
    <cellStyle name="Normal 1116 3" xfId="5313" xr:uid="{00000000-0005-0000-0000-00009C220000}"/>
    <cellStyle name="Normal 1116 3 2" xfId="15588" xr:uid="{00000000-0005-0000-0000-00009D220000}"/>
    <cellStyle name="Normal 1116 3 2 2" xfId="33455" xr:uid="{00000000-0005-0000-0000-00009E220000}"/>
    <cellStyle name="Normal 1116 3 3" xfId="24622" xr:uid="{00000000-0005-0000-0000-00009F220000}"/>
    <cellStyle name="Normal 1116 4" xfId="5314" xr:uid="{00000000-0005-0000-0000-0000A0220000}"/>
    <cellStyle name="Normal 1116 4 2" xfId="15589" xr:uid="{00000000-0005-0000-0000-0000A1220000}"/>
    <cellStyle name="Normal 1116 4 2 2" xfId="33456" xr:uid="{00000000-0005-0000-0000-0000A2220000}"/>
    <cellStyle name="Normal 1116 4 3" xfId="24623" xr:uid="{00000000-0005-0000-0000-0000A3220000}"/>
    <cellStyle name="Normal 1116 5" xfId="5315" xr:uid="{00000000-0005-0000-0000-0000A4220000}"/>
    <cellStyle name="Normal 1116 5 2" xfId="15590" xr:uid="{00000000-0005-0000-0000-0000A5220000}"/>
    <cellStyle name="Normal 1116 5 2 2" xfId="33457" xr:uid="{00000000-0005-0000-0000-0000A6220000}"/>
    <cellStyle name="Normal 1116 5 3" xfId="24624" xr:uid="{00000000-0005-0000-0000-0000A7220000}"/>
    <cellStyle name="Normal 1116 6" xfId="15585" xr:uid="{00000000-0005-0000-0000-0000A8220000}"/>
    <cellStyle name="Normal 1116 6 2" xfId="33452" xr:uid="{00000000-0005-0000-0000-0000A9220000}"/>
    <cellStyle name="Normal 1116 7" xfId="24619" xr:uid="{00000000-0005-0000-0000-0000AA220000}"/>
    <cellStyle name="Normal 1117" xfId="5316" xr:uid="{00000000-0005-0000-0000-0000AB220000}"/>
    <cellStyle name="Normal 1117 2" xfId="5317" xr:uid="{00000000-0005-0000-0000-0000AC220000}"/>
    <cellStyle name="Normal 1117 2 2" xfId="5318" xr:uid="{00000000-0005-0000-0000-0000AD220000}"/>
    <cellStyle name="Normal 1117 2 2 2" xfId="15593" xr:uid="{00000000-0005-0000-0000-0000AE220000}"/>
    <cellStyle name="Normal 1117 2 2 2 2" xfId="33460" xr:uid="{00000000-0005-0000-0000-0000AF220000}"/>
    <cellStyle name="Normal 1117 2 2 3" xfId="24627" xr:uid="{00000000-0005-0000-0000-0000B0220000}"/>
    <cellStyle name="Normal 1117 2 3" xfId="15592" xr:uid="{00000000-0005-0000-0000-0000B1220000}"/>
    <cellStyle name="Normal 1117 2 3 2" xfId="33459" xr:uid="{00000000-0005-0000-0000-0000B2220000}"/>
    <cellStyle name="Normal 1117 2 4" xfId="24626" xr:uid="{00000000-0005-0000-0000-0000B3220000}"/>
    <cellStyle name="Normal 1117 3" xfId="5319" xr:uid="{00000000-0005-0000-0000-0000B4220000}"/>
    <cellStyle name="Normal 1117 3 2" xfId="15594" xr:uid="{00000000-0005-0000-0000-0000B5220000}"/>
    <cellStyle name="Normal 1117 3 2 2" xfId="33461" xr:uid="{00000000-0005-0000-0000-0000B6220000}"/>
    <cellStyle name="Normal 1117 3 3" xfId="24628" xr:uid="{00000000-0005-0000-0000-0000B7220000}"/>
    <cellStyle name="Normal 1117 4" xfId="5320" xr:uid="{00000000-0005-0000-0000-0000B8220000}"/>
    <cellStyle name="Normal 1117 4 2" xfId="15595" xr:uid="{00000000-0005-0000-0000-0000B9220000}"/>
    <cellStyle name="Normal 1117 4 2 2" xfId="33462" xr:uid="{00000000-0005-0000-0000-0000BA220000}"/>
    <cellStyle name="Normal 1117 4 3" xfId="24629" xr:uid="{00000000-0005-0000-0000-0000BB220000}"/>
    <cellStyle name="Normal 1117 5" xfId="5321" xr:uid="{00000000-0005-0000-0000-0000BC220000}"/>
    <cellStyle name="Normal 1117 5 2" xfId="15596" xr:uid="{00000000-0005-0000-0000-0000BD220000}"/>
    <cellStyle name="Normal 1117 5 2 2" xfId="33463" xr:uid="{00000000-0005-0000-0000-0000BE220000}"/>
    <cellStyle name="Normal 1117 5 3" xfId="24630" xr:uid="{00000000-0005-0000-0000-0000BF220000}"/>
    <cellStyle name="Normal 1117 6" xfId="15591" xr:uid="{00000000-0005-0000-0000-0000C0220000}"/>
    <cellStyle name="Normal 1117 6 2" xfId="33458" xr:uid="{00000000-0005-0000-0000-0000C1220000}"/>
    <cellStyle name="Normal 1117 7" xfId="24625" xr:uid="{00000000-0005-0000-0000-0000C2220000}"/>
    <cellStyle name="Normal 1118" xfId="5322" xr:uid="{00000000-0005-0000-0000-0000C3220000}"/>
    <cellStyle name="Normal 1118 2" xfId="5323" xr:uid="{00000000-0005-0000-0000-0000C4220000}"/>
    <cellStyle name="Normal 1118 2 2" xfId="5324" xr:uid="{00000000-0005-0000-0000-0000C5220000}"/>
    <cellStyle name="Normal 1118 2 2 2" xfId="15599" xr:uid="{00000000-0005-0000-0000-0000C6220000}"/>
    <cellStyle name="Normal 1118 2 2 2 2" xfId="33466" xr:uid="{00000000-0005-0000-0000-0000C7220000}"/>
    <cellStyle name="Normal 1118 2 2 3" xfId="24633" xr:uid="{00000000-0005-0000-0000-0000C8220000}"/>
    <cellStyle name="Normal 1118 2 3" xfId="15598" xr:uid="{00000000-0005-0000-0000-0000C9220000}"/>
    <cellStyle name="Normal 1118 2 3 2" xfId="33465" xr:uid="{00000000-0005-0000-0000-0000CA220000}"/>
    <cellStyle name="Normal 1118 2 4" xfId="24632" xr:uid="{00000000-0005-0000-0000-0000CB220000}"/>
    <cellStyle name="Normal 1118 3" xfId="5325" xr:uid="{00000000-0005-0000-0000-0000CC220000}"/>
    <cellStyle name="Normal 1118 3 2" xfId="15600" xr:uid="{00000000-0005-0000-0000-0000CD220000}"/>
    <cellStyle name="Normal 1118 3 2 2" xfId="33467" xr:uid="{00000000-0005-0000-0000-0000CE220000}"/>
    <cellStyle name="Normal 1118 3 3" xfId="24634" xr:uid="{00000000-0005-0000-0000-0000CF220000}"/>
    <cellStyle name="Normal 1118 4" xfId="5326" xr:uid="{00000000-0005-0000-0000-0000D0220000}"/>
    <cellStyle name="Normal 1118 4 2" xfId="15601" xr:uid="{00000000-0005-0000-0000-0000D1220000}"/>
    <cellStyle name="Normal 1118 4 2 2" xfId="33468" xr:uid="{00000000-0005-0000-0000-0000D2220000}"/>
    <cellStyle name="Normal 1118 4 3" xfId="24635" xr:uid="{00000000-0005-0000-0000-0000D3220000}"/>
    <cellStyle name="Normal 1118 5" xfId="5327" xr:uid="{00000000-0005-0000-0000-0000D4220000}"/>
    <cellStyle name="Normal 1118 5 2" xfId="15602" xr:uid="{00000000-0005-0000-0000-0000D5220000}"/>
    <cellStyle name="Normal 1118 5 2 2" xfId="33469" xr:uid="{00000000-0005-0000-0000-0000D6220000}"/>
    <cellStyle name="Normal 1118 5 3" xfId="24636" xr:uid="{00000000-0005-0000-0000-0000D7220000}"/>
    <cellStyle name="Normal 1118 6" xfId="15597" xr:uid="{00000000-0005-0000-0000-0000D8220000}"/>
    <cellStyle name="Normal 1118 6 2" xfId="33464" xr:uid="{00000000-0005-0000-0000-0000D9220000}"/>
    <cellStyle name="Normal 1118 7" xfId="24631" xr:uid="{00000000-0005-0000-0000-0000DA220000}"/>
    <cellStyle name="Normal 1119" xfId="5328" xr:uid="{00000000-0005-0000-0000-0000DB220000}"/>
    <cellStyle name="Normal 1119 2" xfId="5329" xr:uid="{00000000-0005-0000-0000-0000DC220000}"/>
    <cellStyle name="Normal 1119 2 2" xfId="5330" xr:uid="{00000000-0005-0000-0000-0000DD220000}"/>
    <cellStyle name="Normal 1119 2 2 2" xfId="15605" xr:uid="{00000000-0005-0000-0000-0000DE220000}"/>
    <cellStyle name="Normal 1119 2 2 2 2" xfId="33472" xr:uid="{00000000-0005-0000-0000-0000DF220000}"/>
    <cellStyle name="Normal 1119 2 2 3" xfId="24639" xr:uid="{00000000-0005-0000-0000-0000E0220000}"/>
    <cellStyle name="Normal 1119 2 3" xfId="15604" xr:uid="{00000000-0005-0000-0000-0000E1220000}"/>
    <cellStyle name="Normal 1119 2 3 2" xfId="33471" xr:uid="{00000000-0005-0000-0000-0000E2220000}"/>
    <cellStyle name="Normal 1119 2 4" xfId="24638" xr:uid="{00000000-0005-0000-0000-0000E3220000}"/>
    <cellStyle name="Normal 1119 3" xfId="5331" xr:uid="{00000000-0005-0000-0000-0000E4220000}"/>
    <cellStyle name="Normal 1119 3 2" xfId="15606" xr:uid="{00000000-0005-0000-0000-0000E5220000}"/>
    <cellStyle name="Normal 1119 3 2 2" xfId="33473" xr:uid="{00000000-0005-0000-0000-0000E6220000}"/>
    <cellStyle name="Normal 1119 3 3" xfId="24640" xr:uid="{00000000-0005-0000-0000-0000E7220000}"/>
    <cellStyle name="Normal 1119 4" xfId="5332" xr:uid="{00000000-0005-0000-0000-0000E8220000}"/>
    <cellStyle name="Normal 1119 4 2" xfId="15607" xr:uid="{00000000-0005-0000-0000-0000E9220000}"/>
    <cellStyle name="Normal 1119 4 2 2" xfId="33474" xr:uid="{00000000-0005-0000-0000-0000EA220000}"/>
    <cellStyle name="Normal 1119 4 3" xfId="24641" xr:uid="{00000000-0005-0000-0000-0000EB220000}"/>
    <cellStyle name="Normal 1119 5" xfId="5333" xr:uid="{00000000-0005-0000-0000-0000EC220000}"/>
    <cellStyle name="Normal 1119 5 2" xfId="15608" xr:uid="{00000000-0005-0000-0000-0000ED220000}"/>
    <cellStyle name="Normal 1119 5 2 2" xfId="33475" xr:uid="{00000000-0005-0000-0000-0000EE220000}"/>
    <cellStyle name="Normal 1119 5 3" xfId="24642" xr:uid="{00000000-0005-0000-0000-0000EF220000}"/>
    <cellStyle name="Normal 1119 6" xfId="15603" xr:uid="{00000000-0005-0000-0000-0000F0220000}"/>
    <cellStyle name="Normal 1119 6 2" xfId="33470" xr:uid="{00000000-0005-0000-0000-0000F1220000}"/>
    <cellStyle name="Normal 1119 7" xfId="24637" xr:uid="{00000000-0005-0000-0000-0000F2220000}"/>
    <cellStyle name="Normal 112" xfId="1229" xr:uid="{00000000-0005-0000-0000-0000F3220000}"/>
    <cellStyle name="Normal 112 2" xfId="5334" xr:uid="{00000000-0005-0000-0000-0000F4220000}"/>
    <cellStyle name="Normal 112 3" xfId="5335" xr:uid="{00000000-0005-0000-0000-0000F5220000}"/>
    <cellStyle name="Normal 112 3 2" xfId="5336" xr:uid="{00000000-0005-0000-0000-0000F6220000}"/>
    <cellStyle name="Normal 112 3 2 2" xfId="15610" xr:uid="{00000000-0005-0000-0000-0000F7220000}"/>
    <cellStyle name="Normal 112 3 2 2 2" xfId="33477" xr:uid="{00000000-0005-0000-0000-0000F8220000}"/>
    <cellStyle name="Normal 112 3 2 3" xfId="24644" xr:uid="{00000000-0005-0000-0000-0000F9220000}"/>
    <cellStyle name="Normal 112 3 3" xfId="15609" xr:uid="{00000000-0005-0000-0000-0000FA220000}"/>
    <cellStyle name="Normal 112 3 3 2" xfId="33476" xr:uid="{00000000-0005-0000-0000-0000FB220000}"/>
    <cellStyle name="Normal 112 3 4" xfId="24643" xr:uid="{00000000-0005-0000-0000-0000FC220000}"/>
    <cellStyle name="Normal 112 4" xfId="5337" xr:uid="{00000000-0005-0000-0000-0000FD220000}"/>
    <cellStyle name="Normal 112 4 2" xfId="15611" xr:uid="{00000000-0005-0000-0000-0000FE220000}"/>
    <cellStyle name="Normal 112 4 2 2" xfId="33478" xr:uid="{00000000-0005-0000-0000-0000FF220000}"/>
    <cellStyle name="Normal 112 4 3" xfId="24645" xr:uid="{00000000-0005-0000-0000-000000230000}"/>
    <cellStyle name="Normal 112 5" xfId="5338" xr:uid="{00000000-0005-0000-0000-000001230000}"/>
    <cellStyle name="Normal 112 5 2" xfId="15612" xr:uid="{00000000-0005-0000-0000-000002230000}"/>
    <cellStyle name="Normal 112 5 2 2" xfId="33479" xr:uid="{00000000-0005-0000-0000-000003230000}"/>
    <cellStyle name="Normal 112 5 3" xfId="24646" xr:uid="{00000000-0005-0000-0000-000004230000}"/>
    <cellStyle name="Normal 112 6" xfId="5339" xr:uid="{00000000-0005-0000-0000-000005230000}"/>
    <cellStyle name="Normal 112 6 2" xfId="15613" xr:uid="{00000000-0005-0000-0000-000006230000}"/>
    <cellStyle name="Normal 112 6 2 2" xfId="33480" xr:uid="{00000000-0005-0000-0000-000007230000}"/>
    <cellStyle name="Normal 112 6 3" xfId="24647" xr:uid="{00000000-0005-0000-0000-000008230000}"/>
    <cellStyle name="Normal 1120" xfId="5340" xr:uid="{00000000-0005-0000-0000-000009230000}"/>
    <cellStyle name="Normal 1120 2" xfId="5341" xr:uid="{00000000-0005-0000-0000-00000A230000}"/>
    <cellStyle name="Normal 1120 2 2" xfId="5342" xr:uid="{00000000-0005-0000-0000-00000B230000}"/>
    <cellStyle name="Normal 1120 2 2 2" xfId="15616" xr:uid="{00000000-0005-0000-0000-00000C230000}"/>
    <cellStyle name="Normal 1120 2 2 2 2" xfId="33483" xr:uid="{00000000-0005-0000-0000-00000D230000}"/>
    <cellStyle name="Normal 1120 2 2 3" xfId="24650" xr:uid="{00000000-0005-0000-0000-00000E230000}"/>
    <cellStyle name="Normal 1120 2 3" xfId="15615" xr:uid="{00000000-0005-0000-0000-00000F230000}"/>
    <cellStyle name="Normal 1120 2 3 2" xfId="33482" xr:uid="{00000000-0005-0000-0000-000010230000}"/>
    <cellStyle name="Normal 1120 2 4" xfId="24649" xr:uid="{00000000-0005-0000-0000-000011230000}"/>
    <cellStyle name="Normal 1120 3" xfId="5343" xr:uid="{00000000-0005-0000-0000-000012230000}"/>
    <cellStyle name="Normal 1120 3 2" xfId="15617" xr:uid="{00000000-0005-0000-0000-000013230000}"/>
    <cellStyle name="Normal 1120 3 2 2" xfId="33484" xr:uid="{00000000-0005-0000-0000-000014230000}"/>
    <cellStyle name="Normal 1120 3 3" xfId="24651" xr:uid="{00000000-0005-0000-0000-000015230000}"/>
    <cellStyle name="Normal 1120 4" xfId="5344" xr:uid="{00000000-0005-0000-0000-000016230000}"/>
    <cellStyle name="Normal 1120 4 2" xfId="15618" xr:uid="{00000000-0005-0000-0000-000017230000}"/>
    <cellStyle name="Normal 1120 4 2 2" xfId="33485" xr:uid="{00000000-0005-0000-0000-000018230000}"/>
    <cellStyle name="Normal 1120 4 3" xfId="24652" xr:uid="{00000000-0005-0000-0000-000019230000}"/>
    <cellStyle name="Normal 1120 5" xfId="5345" xr:uid="{00000000-0005-0000-0000-00001A230000}"/>
    <cellStyle name="Normal 1120 5 2" xfId="15619" xr:uid="{00000000-0005-0000-0000-00001B230000}"/>
    <cellStyle name="Normal 1120 5 2 2" xfId="33486" xr:uid="{00000000-0005-0000-0000-00001C230000}"/>
    <cellStyle name="Normal 1120 5 3" xfId="24653" xr:uid="{00000000-0005-0000-0000-00001D230000}"/>
    <cellStyle name="Normal 1120 6" xfId="15614" xr:uid="{00000000-0005-0000-0000-00001E230000}"/>
    <cellStyle name="Normal 1120 6 2" xfId="33481" xr:uid="{00000000-0005-0000-0000-00001F230000}"/>
    <cellStyle name="Normal 1120 7" xfId="24648" xr:uid="{00000000-0005-0000-0000-000020230000}"/>
    <cellStyle name="Normal 1121" xfId="5346" xr:uid="{00000000-0005-0000-0000-000021230000}"/>
    <cellStyle name="Normal 1121 2" xfId="5347" xr:uid="{00000000-0005-0000-0000-000022230000}"/>
    <cellStyle name="Normal 1121 2 2" xfId="5348" xr:uid="{00000000-0005-0000-0000-000023230000}"/>
    <cellStyle name="Normal 1121 2 2 2" xfId="15622" xr:uid="{00000000-0005-0000-0000-000024230000}"/>
    <cellStyle name="Normal 1121 2 2 2 2" xfId="33489" xr:uid="{00000000-0005-0000-0000-000025230000}"/>
    <cellStyle name="Normal 1121 2 2 3" xfId="24656" xr:uid="{00000000-0005-0000-0000-000026230000}"/>
    <cellStyle name="Normal 1121 2 3" xfId="15621" xr:uid="{00000000-0005-0000-0000-000027230000}"/>
    <cellStyle name="Normal 1121 2 3 2" xfId="33488" xr:uid="{00000000-0005-0000-0000-000028230000}"/>
    <cellStyle name="Normal 1121 2 4" xfId="24655" xr:uid="{00000000-0005-0000-0000-000029230000}"/>
    <cellStyle name="Normal 1121 3" xfId="5349" xr:uid="{00000000-0005-0000-0000-00002A230000}"/>
    <cellStyle name="Normal 1121 3 2" xfId="15623" xr:uid="{00000000-0005-0000-0000-00002B230000}"/>
    <cellStyle name="Normal 1121 3 2 2" xfId="33490" xr:uid="{00000000-0005-0000-0000-00002C230000}"/>
    <cellStyle name="Normal 1121 3 3" xfId="24657" xr:uid="{00000000-0005-0000-0000-00002D230000}"/>
    <cellStyle name="Normal 1121 4" xfId="5350" xr:uid="{00000000-0005-0000-0000-00002E230000}"/>
    <cellStyle name="Normal 1121 4 2" xfId="15624" xr:uid="{00000000-0005-0000-0000-00002F230000}"/>
    <cellStyle name="Normal 1121 4 2 2" xfId="33491" xr:uid="{00000000-0005-0000-0000-000030230000}"/>
    <cellStyle name="Normal 1121 4 3" xfId="24658" xr:uid="{00000000-0005-0000-0000-000031230000}"/>
    <cellStyle name="Normal 1121 5" xfId="5351" xr:uid="{00000000-0005-0000-0000-000032230000}"/>
    <cellStyle name="Normal 1121 5 2" xfId="15625" xr:uid="{00000000-0005-0000-0000-000033230000}"/>
    <cellStyle name="Normal 1121 5 2 2" xfId="33492" xr:uid="{00000000-0005-0000-0000-000034230000}"/>
    <cellStyle name="Normal 1121 5 3" xfId="24659" xr:uid="{00000000-0005-0000-0000-000035230000}"/>
    <cellStyle name="Normal 1121 6" xfId="15620" xr:uid="{00000000-0005-0000-0000-000036230000}"/>
    <cellStyle name="Normal 1121 6 2" xfId="33487" xr:uid="{00000000-0005-0000-0000-000037230000}"/>
    <cellStyle name="Normal 1121 7" xfId="24654" xr:uid="{00000000-0005-0000-0000-000038230000}"/>
    <cellStyle name="Normal 1122" xfId="5352" xr:uid="{00000000-0005-0000-0000-000039230000}"/>
    <cellStyle name="Normal 1122 2" xfId="5353" xr:uid="{00000000-0005-0000-0000-00003A230000}"/>
    <cellStyle name="Normal 1122 2 2" xfId="5354" xr:uid="{00000000-0005-0000-0000-00003B230000}"/>
    <cellStyle name="Normal 1122 2 2 2" xfId="15628" xr:uid="{00000000-0005-0000-0000-00003C230000}"/>
    <cellStyle name="Normal 1122 2 2 2 2" xfId="33495" xr:uid="{00000000-0005-0000-0000-00003D230000}"/>
    <cellStyle name="Normal 1122 2 2 3" xfId="24662" xr:uid="{00000000-0005-0000-0000-00003E230000}"/>
    <cellStyle name="Normal 1122 2 3" xfId="15627" xr:uid="{00000000-0005-0000-0000-00003F230000}"/>
    <cellStyle name="Normal 1122 2 3 2" xfId="33494" xr:uid="{00000000-0005-0000-0000-000040230000}"/>
    <cellStyle name="Normal 1122 2 4" xfId="24661" xr:uid="{00000000-0005-0000-0000-000041230000}"/>
    <cellStyle name="Normal 1122 3" xfId="5355" xr:uid="{00000000-0005-0000-0000-000042230000}"/>
    <cellStyle name="Normal 1122 3 2" xfId="15629" xr:uid="{00000000-0005-0000-0000-000043230000}"/>
    <cellStyle name="Normal 1122 3 2 2" xfId="33496" xr:uid="{00000000-0005-0000-0000-000044230000}"/>
    <cellStyle name="Normal 1122 3 3" xfId="24663" xr:uid="{00000000-0005-0000-0000-000045230000}"/>
    <cellStyle name="Normal 1122 4" xfId="5356" xr:uid="{00000000-0005-0000-0000-000046230000}"/>
    <cellStyle name="Normal 1122 4 2" xfId="15630" xr:uid="{00000000-0005-0000-0000-000047230000}"/>
    <cellStyle name="Normal 1122 4 2 2" xfId="33497" xr:uid="{00000000-0005-0000-0000-000048230000}"/>
    <cellStyle name="Normal 1122 4 3" xfId="24664" xr:uid="{00000000-0005-0000-0000-000049230000}"/>
    <cellStyle name="Normal 1122 5" xfId="5357" xr:uid="{00000000-0005-0000-0000-00004A230000}"/>
    <cellStyle name="Normal 1122 5 2" xfId="15631" xr:uid="{00000000-0005-0000-0000-00004B230000}"/>
    <cellStyle name="Normal 1122 5 2 2" xfId="33498" xr:uid="{00000000-0005-0000-0000-00004C230000}"/>
    <cellStyle name="Normal 1122 5 3" xfId="24665" xr:uid="{00000000-0005-0000-0000-00004D230000}"/>
    <cellStyle name="Normal 1122 6" xfId="15626" xr:uid="{00000000-0005-0000-0000-00004E230000}"/>
    <cellStyle name="Normal 1122 6 2" xfId="33493" xr:uid="{00000000-0005-0000-0000-00004F230000}"/>
    <cellStyle name="Normal 1122 7" xfId="24660" xr:uid="{00000000-0005-0000-0000-000050230000}"/>
    <cellStyle name="Normal 1123" xfId="5358" xr:uid="{00000000-0005-0000-0000-000051230000}"/>
    <cellStyle name="Normal 1123 2" xfId="5359" xr:uid="{00000000-0005-0000-0000-000052230000}"/>
    <cellStyle name="Normal 1123 2 2" xfId="5360" xr:uid="{00000000-0005-0000-0000-000053230000}"/>
    <cellStyle name="Normal 1123 2 2 2" xfId="15634" xr:uid="{00000000-0005-0000-0000-000054230000}"/>
    <cellStyle name="Normal 1123 2 2 2 2" xfId="33501" xr:uid="{00000000-0005-0000-0000-000055230000}"/>
    <cellStyle name="Normal 1123 2 2 3" xfId="24668" xr:uid="{00000000-0005-0000-0000-000056230000}"/>
    <cellStyle name="Normal 1123 2 3" xfId="15633" xr:uid="{00000000-0005-0000-0000-000057230000}"/>
    <cellStyle name="Normal 1123 2 3 2" xfId="33500" xr:uid="{00000000-0005-0000-0000-000058230000}"/>
    <cellStyle name="Normal 1123 2 4" xfId="24667" xr:uid="{00000000-0005-0000-0000-000059230000}"/>
    <cellStyle name="Normal 1123 3" xfId="5361" xr:uid="{00000000-0005-0000-0000-00005A230000}"/>
    <cellStyle name="Normal 1123 3 2" xfId="15635" xr:uid="{00000000-0005-0000-0000-00005B230000}"/>
    <cellStyle name="Normal 1123 3 2 2" xfId="33502" xr:uid="{00000000-0005-0000-0000-00005C230000}"/>
    <cellStyle name="Normal 1123 3 3" xfId="24669" xr:uid="{00000000-0005-0000-0000-00005D230000}"/>
    <cellStyle name="Normal 1123 4" xfId="5362" xr:uid="{00000000-0005-0000-0000-00005E230000}"/>
    <cellStyle name="Normal 1123 4 2" xfId="15636" xr:uid="{00000000-0005-0000-0000-00005F230000}"/>
    <cellStyle name="Normal 1123 4 2 2" xfId="33503" xr:uid="{00000000-0005-0000-0000-000060230000}"/>
    <cellStyle name="Normal 1123 4 3" xfId="24670" xr:uid="{00000000-0005-0000-0000-000061230000}"/>
    <cellStyle name="Normal 1123 5" xfId="5363" xr:uid="{00000000-0005-0000-0000-000062230000}"/>
    <cellStyle name="Normal 1123 5 2" xfId="15637" xr:uid="{00000000-0005-0000-0000-000063230000}"/>
    <cellStyle name="Normal 1123 5 2 2" xfId="33504" xr:uid="{00000000-0005-0000-0000-000064230000}"/>
    <cellStyle name="Normal 1123 5 3" xfId="24671" xr:uid="{00000000-0005-0000-0000-000065230000}"/>
    <cellStyle name="Normal 1123 6" xfId="15632" xr:uid="{00000000-0005-0000-0000-000066230000}"/>
    <cellStyle name="Normal 1123 6 2" xfId="33499" xr:uid="{00000000-0005-0000-0000-000067230000}"/>
    <cellStyle name="Normal 1123 7" xfId="24666" xr:uid="{00000000-0005-0000-0000-000068230000}"/>
    <cellStyle name="Normal 1124" xfId="5364" xr:uid="{00000000-0005-0000-0000-000069230000}"/>
    <cellStyle name="Normal 1124 2" xfId="5365" xr:uid="{00000000-0005-0000-0000-00006A230000}"/>
    <cellStyle name="Normal 1124 2 2" xfId="5366" xr:uid="{00000000-0005-0000-0000-00006B230000}"/>
    <cellStyle name="Normal 1124 2 2 2" xfId="15640" xr:uid="{00000000-0005-0000-0000-00006C230000}"/>
    <cellStyle name="Normal 1124 2 2 2 2" xfId="33507" xr:uid="{00000000-0005-0000-0000-00006D230000}"/>
    <cellStyle name="Normal 1124 2 2 3" xfId="24674" xr:uid="{00000000-0005-0000-0000-00006E230000}"/>
    <cellStyle name="Normal 1124 2 3" xfId="15639" xr:uid="{00000000-0005-0000-0000-00006F230000}"/>
    <cellStyle name="Normal 1124 2 3 2" xfId="33506" xr:uid="{00000000-0005-0000-0000-000070230000}"/>
    <cellStyle name="Normal 1124 2 4" xfId="24673" xr:uid="{00000000-0005-0000-0000-000071230000}"/>
    <cellStyle name="Normal 1124 3" xfId="5367" xr:uid="{00000000-0005-0000-0000-000072230000}"/>
    <cellStyle name="Normal 1124 3 2" xfId="15641" xr:uid="{00000000-0005-0000-0000-000073230000}"/>
    <cellStyle name="Normal 1124 3 2 2" xfId="33508" xr:uid="{00000000-0005-0000-0000-000074230000}"/>
    <cellStyle name="Normal 1124 3 3" xfId="24675" xr:uid="{00000000-0005-0000-0000-000075230000}"/>
    <cellStyle name="Normal 1124 4" xfId="5368" xr:uid="{00000000-0005-0000-0000-000076230000}"/>
    <cellStyle name="Normal 1124 4 2" xfId="15642" xr:uid="{00000000-0005-0000-0000-000077230000}"/>
    <cellStyle name="Normal 1124 4 2 2" xfId="33509" xr:uid="{00000000-0005-0000-0000-000078230000}"/>
    <cellStyle name="Normal 1124 4 3" xfId="24676" xr:uid="{00000000-0005-0000-0000-000079230000}"/>
    <cellStyle name="Normal 1124 5" xfId="5369" xr:uid="{00000000-0005-0000-0000-00007A230000}"/>
    <cellStyle name="Normal 1124 5 2" xfId="15643" xr:uid="{00000000-0005-0000-0000-00007B230000}"/>
    <cellStyle name="Normal 1124 5 2 2" xfId="33510" xr:uid="{00000000-0005-0000-0000-00007C230000}"/>
    <cellStyle name="Normal 1124 5 3" xfId="24677" xr:uid="{00000000-0005-0000-0000-00007D230000}"/>
    <cellStyle name="Normal 1124 6" xfId="15638" xr:uid="{00000000-0005-0000-0000-00007E230000}"/>
    <cellStyle name="Normal 1124 6 2" xfId="33505" xr:uid="{00000000-0005-0000-0000-00007F230000}"/>
    <cellStyle name="Normal 1124 7" xfId="24672" xr:uid="{00000000-0005-0000-0000-000080230000}"/>
    <cellStyle name="Normal 1125" xfId="5370" xr:uid="{00000000-0005-0000-0000-000081230000}"/>
    <cellStyle name="Normal 1125 2" xfId="5371" xr:uid="{00000000-0005-0000-0000-000082230000}"/>
    <cellStyle name="Normal 1125 2 2" xfId="5372" xr:uid="{00000000-0005-0000-0000-000083230000}"/>
    <cellStyle name="Normal 1125 2 2 2" xfId="15646" xr:uid="{00000000-0005-0000-0000-000084230000}"/>
    <cellStyle name="Normal 1125 2 2 2 2" xfId="33513" xr:uid="{00000000-0005-0000-0000-000085230000}"/>
    <cellStyle name="Normal 1125 2 2 3" xfId="24680" xr:uid="{00000000-0005-0000-0000-000086230000}"/>
    <cellStyle name="Normal 1125 2 3" xfId="15645" xr:uid="{00000000-0005-0000-0000-000087230000}"/>
    <cellStyle name="Normal 1125 2 3 2" xfId="33512" xr:uid="{00000000-0005-0000-0000-000088230000}"/>
    <cellStyle name="Normal 1125 2 4" xfId="24679" xr:uid="{00000000-0005-0000-0000-000089230000}"/>
    <cellStyle name="Normal 1125 3" xfId="5373" xr:uid="{00000000-0005-0000-0000-00008A230000}"/>
    <cellStyle name="Normal 1125 3 2" xfId="15647" xr:uid="{00000000-0005-0000-0000-00008B230000}"/>
    <cellStyle name="Normal 1125 3 2 2" xfId="33514" xr:uid="{00000000-0005-0000-0000-00008C230000}"/>
    <cellStyle name="Normal 1125 3 3" xfId="24681" xr:uid="{00000000-0005-0000-0000-00008D230000}"/>
    <cellStyle name="Normal 1125 4" xfId="5374" xr:uid="{00000000-0005-0000-0000-00008E230000}"/>
    <cellStyle name="Normal 1125 4 2" xfId="15648" xr:uid="{00000000-0005-0000-0000-00008F230000}"/>
    <cellStyle name="Normal 1125 4 2 2" xfId="33515" xr:uid="{00000000-0005-0000-0000-000090230000}"/>
    <cellStyle name="Normal 1125 4 3" xfId="24682" xr:uid="{00000000-0005-0000-0000-000091230000}"/>
    <cellStyle name="Normal 1125 5" xfId="5375" xr:uid="{00000000-0005-0000-0000-000092230000}"/>
    <cellStyle name="Normal 1125 5 2" xfId="15649" xr:uid="{00000000-0005-0000-0000-000093230000}"/>
    <cellStyle name="Normal 1125 5 2 2" xfId="33516" xr:uid="{00000000-0005-0000-0000-000094230000}"/>
    <cellStyle name="Normal 1125 5 3" xfId="24683" xr:uid="{00000000-0005-0000-0000-000095230000}"/>
    <cellStyle name="Normal 1125 6" xfId="15644" xr:uid="{00000000-0005-0000-0000-000096230000}"/>
    <cellStyle name="Normal 1125 6 2" xfId="33511" xr:uid="{00000000-0005-0000-0000-000097230000}"/>
    <cellStyle name="Normal 1125 7" xfId="24678" xr:uid="{00000000-0005-0000-0000-000098230000}"/>
    <cellStyle name="Normal 1126" xfId="5376" xr:uid="{00000000-0005-0000-0000-000099230000}"/>
    <cellStyle name="Normal 1126 2" xfId="5377" xr:uid="{00000000-0005-0000-0000-00009A230000}"/>
    <cellStyle name="Normal 1126 2 2" xfId="15651" xr:uid="{00000000-0005-0000-0000-00009B230000}"/>
    <cellStyle name="Normal 1126 2 2 2" xfId="33518" xr:uid="{00000000-0005-0000-0000-00009C230000}"/>
    <cellStyle name="Normal 1126 2 3" xfId="24685" xr:uid="{00000000-0005-0000-0000-00009D230000}"/>
    <cellStyle name="Normal 1126 3" xfId="5378" xr:uid="{00000000-0005-0000-0000-00009E230000}"/>
    <cellStyle name="Normal 1126 3 2" xfId="15652" xr:uid="{00000000-0005-0000-0000-00009F230000}"/>
    <cellStyle name="Normal 1126 3 2 2" xfId="33519" xr:uid="{00000000-0005-0000-0000-0000A0230000}"/>
    <cellStyle name="Normal 1126 3 3" xfId="24686" xr:uid="{00000000-0005-0000-0000-0000A1230000}"/>
    <cellStyle name="Normal 1126 4" xfId="5379" xr:uid="{00000000-0005-0000-0000-0000A2230000}"/>
    <cellStyle name="Normal 1126 4 2" xfId="15653" xr:uid="{00000000-0005-0000-0000-0000A3230000}"/>
    <cellStyle name="Normal 1126 4 2 2" xfId="33520" xr:uid="{00000000-0005-0000-0000-0000A4230000}"/>
    <cellStyle name="Normal 1126 4 3" xfId="24687" xr:uid="{00000000-0005-0000-0000-0000A5230000}"/>
    <cellStyle name="Normal 1126 5" xfId="15650" xr:uid="{00000000-0005-0000-0000-0000A6230000}"/>
    <cellStyle name="Normal 1126 5 2" xfId="33517" xr:uid="{00000000-0005-0000-0000-0000A7230000}"/>
    <cellStyle name="Normal 1126 6" xfId="24684" xr:uid="{00000000-0005-0000-0000-0000A8230000}"/>
    <cellStyle name="Normal 1127" xfId="5380" xr:uid="{00000000-0005-0000-0000-0000A9230000}"/>
    <cellStyle name="Normal 1127 2" xfId="5381" xr:uid="{00000000-0005-0000-0000-0000AA230000}"/>
    <cellStyle name="Normal 1127 2 2" xfId="15655" xr:uid="{00000000-0005-0000-0000-0000AB230000}"/>
    <cellStyle name="Normal 1127 2 2 2" xfId="33522" xr:uid="{00000000-0005-0000-0000-0000AC230000}"/>
    <cellStyle name="Normal 1127 2 3" xfId="24689" xr:uid="{00000000-0005-0000-0000-0000AD230000}"/>
    <cellStyle name="Normal 1127 3" xfId="5382" xr:uid="{00000000-0005-0000-0000-0000AE230000}"/>
    <cellStyle name="Normal 1127 3 2" xfId="15656" xr:uid="{00000000-0005-0000-0000-0000AF230000}"/>
    <cellStyle name="Normal 1127 3 2 2" xfId="33523" xr:uid="{00000000-0005-0000-0000-0000B0230000}"/>
    <cellStyle name="Normal 1127 3 3" xfId="24690" xr:uid="{00000000-0005-0000-0000-0000B1230000}"/>
    <cellStyle name="Normal 1127 4" xfId="5383" xr:uid="{00000000-0005-0000-0000-0000B2230000}"/>
    <cellStyle name="Normal 1127 4 2" xfId="15657" xr:uid="{00000000-0005-0000-0000-0000B3230000}"/>
    <cellStyle name="Normal 1127 4 2 2" xfId="33524" xr:uid="{00000000-0005-0000-0000-0000B4230000}"/>
    <cellStyle name="Normal 1127 4 3" xfId="24691" xr:uid="{00000000-0005-0000-0000-0000B5230000}"/>
    <cellStyle name="Normal 1127 5" xfId="15654" xr:uid="{00000000-0005-0000-0000-0000B6230000}"/>
    <cellStyle name="Normal 1127 5 2" xfId="33521" xr:uid="{00000000-0005-0000-0000-0000B7230000}"/>
    <cellStyle name="Normal 1127 6" xfId="24688" xr:uid="{00000000-0005-0000-0000-0000B8230000}"/>
    <cellStyle name="Normal 1128" xfId="5384" xr:uid="{00000000-0005-0000-0000-0000B9230000}"/>
    <cellStyle name="Normal 1128 2" xfId="5385" xr:uid="{00000000-0005-0000-0000-0000BA230000}"/>
    <cellStyle name="Normal 1128 2 2" xfId="15659" xr:uid="{00000000-0005-0000-0000-0000BB230000}"/>
    <cellStyle name="Normal 1128 2 2 2" xfId="33526" xr:uid="{00000000-0005-0000-0000-0000BC230000}"/>
    <cellStyle name="Normal 1128 2 3" xfId="24693" xr:uid="{00000000-0005-0000-0000-0000BD230000}"/>
    <cellStyle name="Normal 1128 3" xfId="5386" xr:uid="{00000000-0005-0000-0000-0000BE230000}"/>
    <cellStyle name="Normal 1128 3 2" xfId="15660" xr:uid="{00000000-0005-0000-0000-0000BF230000}"/>
    <cellStyle name="Normal 1128 3 2 2" xfId="33527" xr:uid="{00000000-0005-0000-0000-0000C0230000}"/>
    <cellStyle name="Normal 1128 3 3" xfId="24694" xr:uid="{00000000-0005-0000-0000-0000C1230000}"/>
    <cellStyle name="Normal 1128 4" xfId="5387" xr:uid="{00000000-0005-0000-0000-0000C2230000}"/>
    <cellStyle name="Normal 1128 4 2" xfId="15661" xr:uid="{00000000-0005-0000-0000-0000C3230000}"/>
    <cellStyle name="Normal 1128 4 2 2" xfId="33528" xr:uid="{00000000-0005-0000-0000-0000C4230000}"/>
    <cellStyle name="Normal 1128 4 3" xfId="24695" xr:uid="{00000000-0005-0000-0000-0000C5230000}"/>
    <cellStyle name="Normal 1128 5" xfId="15658" xr:uid="{00000000-0005-0000-0000-0000C6230000}"/>
    <cellStyle name="Normal 1128 5 2" xfId="33525" xr:uid="{00000000-0005-0000-0000-0000C7230000}"/>
    <cellStyle name="Normal 1128 6" xfId="24692" xr:uid="{00000000-0005-0000-0000-0000C8230000}"/>
    <cellStyle name="Normal 1129" xfId="5388" xr:uid="{00000000-0005-0000-0000-0000C9230000}"/>
    <cellStyle name="Normal 1129 2" xfId="5389" xr:uid="{00000000-0005-0000-0000-0000CA230000}"/>
    <cellStyle name="Normal 1129 2 2" xfId="15663" xr:uid="{00000000-0005-0000-0000-0000CB230000}"/>
    <cellStyle name="Normal 1129 2 2 2" xfId="33530" xr:uid="{00000000-0005-0000-0000-0000CC230000}"/>
    <cellStyle name="Normal 1129 2 3" xfId="24697" xr:uid="{00000000-0005-0000-0000-0000CD230000}"/>
    <cellStyle name="Normal 1129 3" xfId="5390" xr:uid="{00000000-0005-0000-0000-0000CE230000}"/>
    <cellStyle name="Normal 1129 3 2" xfId="15664" xr:uid="{00000000-0005-0000-0000-0000CF230000}"/>
    <cellStyle name="Normal 1129 3 2 2" xfId="33531" xr:uid="{00000000-0005-0000-0000-0000D0230000}"/>
    <cellStyle name="Normal 1129 3 3" xfId="24698" xr:uid="{00000000-0005-0000-0000-0000D1230000}"/>
    <cellStyle name="Normal 1129 4" xfId="5391" xr:uid="{00000000-0005-0000-0000-0000D2230000}"/>
    <cellStyle name="Normal 1129 4 2" xfId="15665" xr:uid="{00000000-0005-0000-0000-0000D3230000}"/>
    <cellStyle name="Normal 1129 4 2 2" xfId="33532" xr:uid="{00000000-0005-0000-0000-0000D4230000}"/>
    <cellStyle name="Normal 1129 4 3" xfId="24699" xr:uid="{00000000-0005-0000-0000-0000D5230000}"/>
    <cellStyle name="Normal 1129 5" xfId="15662" xr:uid="{00000000-0005-0000-0000-0000D6230000}"/>
    <cellStyle name="Normal 1129 5 2" xfId="33529" xr:uid="{00000000-0005-0000-0000-0000D7230000}"/>
    <cellStyle name="Normal 1129 6" xfId="24696" xr:uid="{00000000-0005-0000-0000-0000D8230000}"/>
    <cellStyle name="Normal 113" xfId="1230" xr:uid="{00000000-0005-0000-0000-0000D9230000}"/>
    <cellStyle name="Normal 113 2" xfId="5392" xr:uid="{00000000-0005-0000-0000-0000DA230000}"/>
    <cellStyle name="Normal 113 3" xfId="5393" xr:uid="{00000000-0005-0000-0000-0000DB230000}"/>
    <cellStyle name="Normal 113 3 2" xfId="5394" xr:uid="{00000000-0005-0000-0000-0000DC230000}"/>
    <cellStyle name="Normal 113 3 2 2" xfId="15667" xr:uid="{00000000-0005-0000-0000-0000DD230000}"/>
    <cellStyle name="Normal 113 3 2 2 2" xfId="33534" xr:uid="{00000000-0005-0000-0000-0000DE230000}"/>
    <cellStyle name="Normal 113 3 2 3" xfId="24701" xr:uid="{00000000-0005-0000-0000-0000DF230000}"/>
    <cellStyle name="Normal 113 3 3" xfId="15666" xr:uid="{00000000-0005-0000-0000-0000E0230000}"/>
    <cellStyle name="Normal 113 3 3 2" xfId="33533" xr:uid="{00000000-0005-0000-0000-0000E1230000}"/>
    <cellStyle name="Normal 113 3 4" xfId="24700" xr:uid="{00000000-0005-0000-0000-0000E2230000}"/>
    <cellStyle name="Normal 113 4" xfId="5395" xr:uid="{00000000-0005-0000-0000-0000E3230000}"/>
    <cellStyle name="Normal 113 4 2" xfId="15668" xr:uid="{00000000-0005-0000-0000-0000E4230000}"/>
    <cellStyle name="Normal 113 4 2 2" xfId="33535" xr:uid="{00000000-0005-0000-0000-0000E5230000}"/>
    <cellStyle name="Normal 113 4 3" xfId="24702" xr:uid="{00000000-0005-0000-0000-0000E6230000}"/>
    <cellStyle name="Normal 113 5" xfId="5396" xr:uid="{00000000-0005-0000-0000-0000E7230000}"/>
    <cellStyle name="Normal 113 5 2" xfId="15669" xr:uid="{00000000-0005-0000-0000-0000E8230000}"/>
    <cellStyle name="Normal 113 5 2 2" xfId="33536" xr:uid="{00000000-0005-0000-0000-0000E9230000}"/>
    <cellStyle name="Normal 113 5 3" xfId="24703" xr:uid="{00000000-0005-0000-0000-0000EA230000}"/>
    <cellStyle name="Normal 113 6" xfId="5397" xr:uid="{00000000-0005-0000-0000-0000EB230000}"/>
    <cellStyle name="Normal 113 6 2" xfId="15670" xr:uid="{00000000-0005-0000-0000-0000EC230000}"/>
    <cellStyle name="Normal 113 6 2 2" xfId="33537" xr:uid="{00000000-0005-0000-0000-0000ED230000}"/>
    <cellStyle name="Normal 113 6 3" xfId="24704" xr:uid="{00000000-0005-0000-0000-0000EE230000}"/>
    <cellStyle name="Normal 1130" xfId="5398" xr:uid="{00000000-0005-0000-0000-0000EF230000}"/>
    <cellStyle name="Normal 1130 2" xfId="5399" xr:uid="{00000000-0005-0000-0000-0000F0230000}"/>
    <cellStyle name="Normal 1130 2 2" xfId="15672" xr:uid="{00000000-0005-0000-0000-0000F1230000}"/>
    <cellStyle name="Normal 1130 2 2 2" xfId="33539" xr:uid="{00000000-0005-0000-0000-0000F2230000}"/>
    <cellStyle name="Normal 1130 2 3" xfId="24706" xr:uid="{00000000-0005-0000-0000-0000F3230000}"/>
    <cellStyle name="Normal 1130 3" xfId="5400" xr:uid="{00000000-0005-0000-0000-0000F4230000}"/>
    <cellStyle name="Normal 1130 3 2" xfId="15673" xr:uid="{00000000-0005-0000-0000-0000F5230000}"/>
    <cellStyle name="Normal 1130 3 2 2" xfId="33540" xr:uid="{00000000-0005-0000-0000-0000F6230000}"/>
    <cellStyle name="Normal 1130 3 3" xfId="24707" xr:uid="{00000000-0005-0000-0000-0000F7230000}"/>
    <cellStyle name="Normal 1130 4" xfId="5401" xr:uid="{00000000-0005-0000-0000-0000F8230000}"/>
    <cellStyle name="Normal 1130 4 2" xfId="15674" xr:uid="{00000000-0005-0000-0000-0000F9230000}"/>
    <cellStyle name="Normal 1130 4 2 2" xfId="33541" xr:uid="{00000000-0005-0000-0000-0000FA230000}"/>
    <cellStyle name="Normal 1130 4 3" xfId="24708" xr:uid="{00000000-0005-0000-0000-0000FB230000}"/>
    <cellStyle name="Normal 1130 5" xfId="15671" xr:uid="{00000000-0005-0000-0000-0000FC230000}"/>
    <cellStyle name="Normal 1130 5 2" xfId="33538" xr:uid="{00000000-0005-0000-0000-0000FD230000}"/>
    <cellStyle name="Normal 1130 6" xfId="24705" xr:uid="{00000000-0005-0000-0000-0000FE230000}"/>
    <cellStyle name="Normal 1131" xfId="5402" xr:uid="{00000000-0005-0000-0000-0000FF230000}"/>
    <cellStyle name="Normal 1131 2" xfId="5403" xr:uid="{00000000-0005-0000-0000-000000240000}"/>
    <cellStyle name="Normal 1131 2 2" xfId="15676" xr:uid="{00000000-0005-0000-0000-000001240000}"/>
    <cellStyle name="Normal 1131 2 2 2" xfId="33543" xr:uid="{00000000-0005-0000-0000-000002240000}"/>
    <cellStyle name="Normal 1131 2 3" xfId="24710" xr:uid="{00000000-0005-0000-0000-000003240000}"/>
    <cellStyle name="Normal 1131 3" xfId="5404" xr:uid="{00000000-0005-0000-0000-000004240000}"/>
    <cellStyle name="Normal 1131 3 2" xfId="15677" xr:uid="{00000000-0005-0000-0000-000005240000}"/>
    <cellStyle name="Normal 1131 3 2 2" xfId="33544" xr:uid="{00000000-0005-0000-0000-000006240000}"/>
    <cellStyle name="Normal 1131 3 3" xfId="24711" xr:uid="{00000000-0005-0000-0000-000007240000}"/>
    <cellStyle name="Normal 1131 4" xfId="5405" xr:uid="{00000000-0005-0000-0000-000008240000}"/>
    <cellStyle name="Normal 1131 4 2" xfId="15678" xr:uid="{00000000-0005-0000-0000-000009240000}"/>
    <cellStyle name="Normal 1131 4 2 2" xfId="33545" xr:uid="{00000000-0005-0000-0000-00000A240000}"/>
    <cellStyle name="Normal 1131 4 3" xfId="24712" xr:uid="{00000000-0005-0000-0000-00000B240000}"/>
    <cellStyle name="Normal 1131 5" xfId="15675" xr:uid="{00000000-0005-0000-0000-00000C240000}"/>
    <cellStyle name="Normal 1131 5 2" xfId="33542" xr:uid="{00000000-0005-0000-0000-00000D240000}"/>
    <cellStyle name="Normal 1131 6" xfId="24709" xr:uid="{00000000-0005-0000-0000-00000E240000}"/>
    <cellStyle name="Normal 1132" xfId="5406" xr:uid="{00000000-0005-0000-0000-00000F240000}"/>
    <cellStyle name="Normal 1132 2" xfId="5407" xr:uid="{00000000-0005-0000-0000-000010240000}"/>
    <cellStyle name="Normal 1132 2 2" xfId="15680" xr:uid="{00000000-0005-0000-0000-000011240000}"/>
    <cellStyle name="Normal 1132 2 2 2" xfId="33547" xr:uid="{00000000-0005-0000-0000-000012240000}"/>
    <cellStyle name="Normal 1132 2 3" xfId="24714" xr:uid="{00000000-0005-0000-0000-000013240000}"/>
    <cellStyle name="Normal 1132 3" xfId="5408" xr:uid="{00000000-0005-0000-0000-000014240000}"/>
    <cellStyle name="Normal 1132 3 2" xfId="15681" xr:uid="{00000000-0005-0000-0000-000015240000}"/>
    <cellStyle name="Normal 1132 3 2 2" xfId="33548" xr:uid="{00000000-0005-0000-0000-000016240000}"/>
    <cellStyle name="Normal 1132 3 3" xfId="24715" xr:uid="{00000000-0005-0000-0000-000017240000}"/>
    <cellStyle name="Normal 1132 4" xfId="5409" xr:uid="{00000000-0005-0000-0000-000018240000}"/>
    <cellStyle name="Normal 1132 4 2" xfId="15682" xr:uid="{00000000-0005-0000-0000-000019240000}"/>
    <cellStyle name="Normal 1132 4 2 2" xfId="33549" xr:uid="{00000000-0005-0000-0000-00001A240000}"/>
    <cellStyle name="Normal 1132 4 3" xfId="24716" xr:uid="{00000000-0005-0000-0000-00001B240000}"/>
    <cellStyle name="Normal 1132 5" xfId="15679" xr:uid="{00000000-0005-0000-0000-00001C240000}"/>
    <cellStyle name="Normal 1132 5 2" xfId="33546" xr:uid="{00000000-0005-0000-0000-00001D240000}"/>
    <cellStyle name="Normal 1132 6" xfId="24713" xr:uid="{00000000-0005-0000-0000-00001E240000}"/>
    <cellStyle name="Normal 1133" xfId="5410" xr:uid="{00000000-0005-0000-0000-00001F240000}"/>
    <cellStyle name="Normal 1133 2" xfId="5411" xr:uid="{00000000-0005-0000-0000-000020240000}"/>
    <cellStyle name="Normal 1133 2 2" xfId="15684" xr:uid="{00000000-0005-0000-0000-000021240000}"/>
    <cellStyle name="Normal 1133 2 2 2" xfId="33551" xr:uid="{00000000-0005-0000-0000-000022240000}"/>
    <cellStyle name="Normal 1133 2 3" xfId="24718" xr:uid="{00000000-0005-0000-0000-000023240000}"/>
    <cellStyle name="Normal 1133 3" xfId="5412" xr:uid="{00000000-0005-0000-0000-000024240000}"/>
    <cellStyle name="Normal 1133 3 2" xfId="15685" xr:uid="{00000000-0005-0000-0000-000025240000}"/>
    <cellStyle name="Normal 1133 3 2 2" xfId="33552" xr:uid="{00000000-0005-0000-0000-000026240000}"/>
    <cellStyle name="Normal 1133 3 3" xfId="24719" xr:uid="{00000000-0005-0000-0000-000027240000}"/>
    <cellStyle name="Normal 1133 4" xfId="5413" xr:uid="{00000000-0005-0000-0000-000028240000}"/>
    <cellStyle name="Normal 1133 4 2" xfId="15686" xr:uid="{00000000-0005-0000-0000-000029240000}"/>
    <cellStyle name="Normal 1133 4 2 2" xfId="33553" xr:uid="{00000000-0005-0000-0000-00002A240000}"/>
    <cellStyle name="Normal 1133 4 3" xfId="24720" xr:uid="{00000000-0005-0000-0000-00002B240000}"/>
    <cellStyle name="Normal 1133 5" xfId="15683" xr:uid="{00000000-0005-0000-0000-00002C240000}"/>
    <cellStyle name="Normal 1133 5 2" xfId="33550" xr:uid="{00000000-0005-0000-0000-00002D240000}"/>
    <cellStyle name="Normal 1133 6" xfId="24717" xr:uid="{00000000-0005-0000-0000-00002E240000}"/>
    <cellStyle name="Normal 1134" xfId="5414" xr:uid="{00000000-0005-0000-0000-00002F240000}"/>
    <cellStyle name="Normal 1134 2" xfId="5415" xr:uid="{00000000-0005-0000-0000-000030240000}"/>
    <cellStyle name="Normal 1134 2 2" xfId="15688" xr:uid="{00000000-0005-0000-0000-000031240000}"/>
    <cellStyle name="Normal 1134 2 2 2" xfId="33555" xr:uid="{00000000-0005-0000-0000-000032240000}"/>
    <cellStyle name="Normal 1134 2 3" xfId="24722" xr:uid="{00000000-0005-0000-0000-000033240000}"/>
    <cellStyle name="Normal 1134 3" xfId="5416" xr:uid="{00000000-0005-0000-0000-000034240000}"/>
    <cellStyle name="Normal 1134 3 2" xfId="15689" xr:uid="{00000000-0005-0000-0000-000035240000}"/>
    <cellStyle name="Normal 1134 3 2 2" xfId="33556" xr:uid="{00000000-0005-0000-0000-000036240000}"/>
    <cellStyle name="Normal 1134 3 3" xfId="24723" xr:uid="{00000000-0005-0000-0000-000037240000}"/>
    <cellStyle name="Normal 1134 4" xfId="5417" xr:uid="{00000000-0005-0000-0000-000038240000}"/>
    <cellStyle name="Normal 1134 4 2" xfId="15690" xr:uid="{00000000-0005-0000-0000-000039240000}"/>
    <cellStyle name="Normal 1134 4 2 2" xfId="33557" xr:uid="{00000000-0005-0000-0000-00003A240000}"/>
    <cellStyle name="Normal 1134 4 3" xfId="24724" xr:uid="{00000000-0005-0000-0000-00003B240000}"/>
    <cellStyle name="Normal 1134 5" xfId="15687" xr:uid="{00000000-0005-0000-0000-00003C240000}"/>
    <cellStyle name="Normal 1134 5 2" xfId="33554" xr:uid="{00000000-0005-0000-0000-00003D240000}"/>
    <cellStyle name="Normal 1134 6" xfId="24721" xr:uid="{00000000-0005-0000-0000-00003E240000}"/>
    <cellStyle name="Normal 1135" xfId="5418" xr:uid="{00000000-0005-0000-0000-00003F240000}"/>
    <cellStyle name="Normal 1135 2" xfId="5419" xr:uid="{00000000-0005-0000-0000-000040240000}"/>
    <cellStyle name="Normal 1135 2 2" xfId="15692" xr:uid="{00000000-0005-0000-0000-000041240000}"/>
    <cellStyle name="Normal 1135 2 2 2" xfId="33559" xr:uid="{00000000-0005-0000-0000-000042240000}"/>
    <cellStyle name="Normal 1135 2 3" xfId="24726" xr:uid="{00000000-0005-0000-0000-000043240000}"/>
    <cellStyle name="Normal 1135 3" xfId="5420" xr:uid="{00000000-0005-0000-0000-000044240000}"/>
    <cellStyle name="Normal 1135 3 2" xfId="15693" xr:uid="{00000000-0005-0000-0000-000045240000}"/>
    <cellStyle name="Normal 1135 3 2 2" xfId="33560" xr:uid="{00000000-0005-0000-0000-000046240000}"/>
    <cellStyle name="Normal 1135 3 3" xfId="24727" xr:uid="{00000000-0005-0000-0000-000047240000}"/>
    <cellStyle name="Normal 1135 4" xfId="5421" xr:uid="{00000000-0005-0000-0000-000048240000}"/>
    <cellStyle name="Normal 1135 4 2" xfId="15694" xr:uid="{00000000-0005-0000-0000-000049240000}"/>
    <cellStyle name="Normal 1135 4 2 2" xfId="33561" xr:uid="{00000000-0005-0000-0000-00004A240000}"/>
    <cellStyle name="Normal 1135 4 3" xfId="24728" xr:uid="{00000000-0005-0000-0000-00004B240000}"/>
    <cellStyle name="Normal 1135 5" xfId="15691" xr:uid="{00000000-0005-0000-0000-00004C240000}"/>
    <cellStyle name="Normal 1135 5 2" xfId="33558" xr:uid="{00000000-0005-0000-0000-00004D240000}"/>
    <cellStyle name="Normal 1135 6" xfId="24725" xr:uid="{00000000-0005-0000-0000-00004E240000}"/>
    <cellStyle name="Normal 1136" xfId="5422" xr:uid="{00000000-0005-0000-0000-00004F240000}"/>
    <cellStyle name="Normal 1136 2" xfId="5423" xr:uid="{00000000-0005-0000-0000-000050240000}"/>
    <cellStyle name="Normal 1136 2 2" xfId="15696" xr:uid="{00000000-0005-0000-0000-000051240000}"/>
    <cellStyle name="Normal 1136 2 2 2" xfId="33563" xr:uid="{00000000-0005-0000-0000-000052240000}"/>
    <cellStyle name="Normal 1136 2 3" xfId="24730" xr:uid="{00000000-0005-0000-0000-000053240000}"/>
    <cellStyle name="Normal 1136 3" xfId="5424" xr:uid="{00000000-0005-0000-0000-000054240000}"/>
    <cellStyle name="Normal 1136 3 2" xfId="15697" xr:uid="{00000000-0005-0000-0000-000055240000}"/>
    <cellStyle name="Normal 1136 3 2 2" xfId="33564" xr:uid="{00000000-0005-0000-0000-000056240000}"/>
    <cellStyle name="Normal 1136 3 3" xfId="24731" xr:uid="{00000000-0005-0000-0000-000057240000}"/>
    <cellStyle name="Normal 1136 4" xfId="5425" xr:uid="{00000000-0005-0000-0000-000058240000}"/>
    <cellStyle name="Normal 1136 4 2" xfId="15698" xr:uid="{00000000-0005-0000-0000-000059240000}"/>
    <cellStyle name="Normal 1136 4 2 2" xfId="33565" xr:uid="{00000000-0005-0000-0000-00005A240000}"/>
    <cellStyle name="Normal 1136 4 3" xfId="24732" xr:uid="{00000000-0005-0000-0000-00005B240000}"/>
    <cellStyle name="Normal 1136 5" xfId="15695" xr:uid="{00000000-0005-0000-0000-00005C240000}"/>
    <cellStyle name="Normal 1136 5 2" xfId="33562" xr:uid="{00000000-0005-0000-0000-00005D240000}"/>
    <cellStyle name="Normal 1136 6" xfId="24729" xr:uid="{00000000-0005-0000-0000-00005E240000}"/>
    <cellStyle name="Normal 1137" xfId="5426" xr:uid="{00000000-0005-0000-0000-00005F240000}"/>
    <cellStyle name="Normal 1137 2" xfId="5427" xr:uid="{00000000-0005-0000-0000-000060240000}"/>
    <cellStyle name="Normal 1137 2 2" xfId="15700" xr:uid="{00000000-0005-0000-0000-000061240000}"/>
    <cellStyle name="Normal 1137 2 2 2" xfId="33567" xr:uid="{00000000-0005-0000-0000-000062240000}"/>
    <cellStyle name="Normal 1137 2 3" xfId="24734" xr:uid="{00000000-0005-0000-0000-000063240000}"/>
    <cellStyle name="Normal 1137 3" xfId="5428" xr:uid="{00000000-0005-0000-0000-000064240000}"/>
    <cellStyle name="Normal 1137 3 2" xfId="15701" xr:uid="{00000000-0005-0000-0000-000065240000}"/>
    <cellStyle name="Normal 1137 3 2 2" xfId="33568" xr:uid="{00000000-0005-0000-0000-000066240000}"/>
    <cellStyle name="Normal 1137 3 3" xfId="24735" xr:uid="{00000000-0005-0000-0000-000067240000}"/>
    <cellStyle name="Normal 1137 4" xfId="5429" xr:uid="{00000000-0005-0000-0000-000068240000}"/>
    <cellStyle name="Normal 1137 4 2" xfId="15702" xr:uid="{00000000-0005-0000-0000-000069240000}"/>
    <cellStyle name="Normal 1137 4 2 2" xfId="33569" xr:uid="{00000000-0005-0000-0000-00006A240000}"/>
    <cellStyle name="Normal 1137 4 3" xfId="24736" xr:uid="{00000000-0005-0000-0000-00006B240000}"/>
    <cellStyle name="Normal 1137 5" xfId="15699" xr:uid="{00000000-0005-0000-0000-00006C240000}"/>
    <cellStyle name="Normal 1137 5 2" xfId="33566" xr:uid="{00000000-0005-0000-0000-00006D240000}"/>
    <cellStyle name="Normal 1137 6" xfId="24733" xr:uid="{00000000-0005-0000-0000-00006E240000}"/>
    <cellStyle name="Normal 1138" xfId="5430" xr:uid="{00000000-0005-0000-0000-00006F240000}"/>
    <cellStyle name="Normal 1138 2" xfId="5431" xr:uid="{00000000-0005-0000-0000-000070240000}"/>
    <cellStyle name="Normal 1138 2 2" xfId="15704" xr:uid="{00000000-0005-0000-0000-000071240000}"/>
    <cellStyle name="Normal 1138 2 2 2" xfId="33571" xr:uid="{00000000-0005-0000-0000-000072240000}"/>
    <cellStyle name="Normal 1138 2 3" xfId="24738" xr:uid="{00000000-0005-0000-0000-000073240000}"/>
    <cellStyle name="Normal 1138 3" xfId="5432" xr:uid="{00000000-0005-0000-0000-000074240000}"/>
    <cellStyle name="Normal 1138 3 2" xfId="15705" xr:uid="{00000000-0005-0000-0000-000075240000}"/>
    <cellStyle name="Normal 1138 3 2 2" xfId="33572" xr:uid="{00000000-0005-0000-0000-000076240000}"/>
    <cellStyle name="Normal 1138 3 3" xfId="24739" xr:uid="{00000000-0005-0000-0000-000077240000}"/>
    <cellStyle name="Normal 1138 4" xfId="5433" xr:uid="{00000000-0005-0000-0000-000078240000}"/>
    <cellStyle name="Normal 1138 4 2" xfId="15706" xr:uid="{00000000-0005-0000-0000-000079240000}"/>
    <cellStyle name="Normal 1138 4 2 2" xfId="33573" xr:uid="{00000000-0005-0000-0000-00007A240000}"/>
    <cellStyle name="Normal 1138 4 3" xfId="24740" xr:uid="{00000000-0005-0000-0000-00007B240000}"/>
    <cellStyle name="Normal 1138 5" xfId="15703" xr:uid="{00000000-0005-0000-0000-00007C240000}"/>
    <cellStyle name="Normal 1138 5 2" xfId="33570" xr:uid="{00000000-0005-0000-0000-00007D240000}"/>
    <cellStyle name="Normal 1138 6" xfId="24737" xr:uid="{00000000-0005-0000-0000-00007E240000}"/>
    <cellStyle name="Normal 1139" xfId="5434" xr:uid="{00000000-0005-0000-0000-00007F240000}"/>
    <cellStyle name="Normal 1139 2" xfId="5435" xr:uid="{00000000-0005-0000-0000-000080240000}"/>
    <cellStyle name="Normal 1139 2 2" xfId="15708" xr:uid="{00000000-0005-0000-0000-000081240000}"/>
    <cellStyle name="Normal 1139 2 2 2" xfId="33575" xr:uid="{00000000-0005-0000-0000-000082240000}"/>
    <cellStyle name="Normal 1139 2 3" xfId="24742" xr:uid="{00000000-0005-0000-0000-000083240000}"/>
    <cellStyle name="Normal 1139 3" xfId="5436" xr:uid="{00000000-0005-0000-0000-000084240000}"/>
    <cellStyle name="Normal 1139 3 2" xfId="15709" xr:uid="{00000000-0005-0000-0000-000085240000}"/>
    <cellStyle name="Normal 1139 3 2 2" xfId="33576" xr:uid="{00000000-0005-0000-0000-000086240000}"/>
    <cellStyle name="Normal 1139 3 3" xfId="24743" xr:uid="{00000000-0005-0000-0000-000087240000}"/>
    <cellStyle name="Normal 1139 4" xfId="5437" xr:uid="{00000000-0005-0000-0000-000088240000}"/>
    <cellStyle name="Normal 1139 4 2" xfId="15710" xr:uid="{00000000-0005-0000-0000-000089240000}"/>
    <cellStyle name="Normal 1139 4 2 2" xfId="33577" xr:uid="{00000000-0005-0000-0000-00008A240000}"/>
    <cellStyle name="Normal 1139 4 3" xfId="24744" xr:uid="{00000000-0005-0000-0000-00008B240000}"/>
    <cellStyle name="Normal 1139 5" xfId="15707" xr:uid="{00000000-0005-0000-0000-00008C240000}"/>
    <cellStyle name="Normal 1139 5 2" xfId="33574" xr:uid="{00000000-0005-0000-0000-00008D240000}"/>
    <cellStyle name="Normal 1139 6" xfId="24741" xr:uid="{00000000-0005-0000-0000-00008E240000}"/>
    <cellStyle name="Normal 114" xfId="1231" xr:uid="{00000000-0005-0000-0000-00008F240000}"/>
    <cellStyle name="Normal 114 2" xfId="5438" xr:uid="{00000000-0005-0000-0000-000090240000}"/>
    <cellStyle name="Normal 114 3" xfId="5439" xr:uid="{00000000-0005-0000-0000-000091240000}"/>
    <cellStyle name="Normal 114 3 2" xfId="5440" xr:uid="{00000000-0005-0000-0000-000092240000}"/>
    <cellStyle name="Normal 114 3 2 2" xfId="15712" xr:uid="{00000000-0005-0000-0000-000093240000}"/>
    <cellStyle name="Normal 114 3 2 2 2" xfId="33579" xr:uid="{00000000-0005-0000-0000-000094240000}"/>
    <cellStyle name="Normal 114 3 2 3" xfId="24746" xr:uid="{00000000-0005-0000-0000-000095240000}"/>
    <cellStyle name="Normal 114 3 3" xfId="15711" xr:uid="{00000000-0005-0000-0000-000096240000}"/>
    <cellStyle name="Normal 114 3 3 2" xfId="33578" xr:uid="{00000000-0005-0000-0000-000097240000}"/>
    <cellStyle name="Normal 114 3 4" xfId="24745" xr:uid="{00000000-0005-0000-0000-000098240000}"/>
    <cellStyle name="Normal 114 4" xfId="5441" xr:uid="{00000000-0005-0000-0000-000099240000}"/>
    <cellStyle name="Normal 114 4 2" xfId="15713" xr:uid="{00000000-0005-0000-0000-00009A240000}"/>
    <cellStyle name="Normal 114 4 2 2" xfId="33580" xr:uid="{00000000-0005-0000-0000-00009B240000}"/>
    <cellStyle name="Normal 114 4 3" xfId="24747" xr:uid="{00000000-0005-0000-0000-00009C240000}"/>
    <cellStyle name="Normal 114 5" xfId="5442" xr:uid="{00000000-0005-0000-0000-00009D240000}"/>
    <cellStyle name="Normal 114 5 2" xfId="15714" xr:uid="{00000000-0005-0000-0000-00009E240000}"/>
    <cellStyle name="Normal 114 5 2 2" xfId="33581" xr:uid="{00000000-0005-0000-0000-00009F240000}"/>
    <cellStyle name="Normal 114 5 3" xfId="24748" xr:uid="{00000000-0005-0000-0000-0000A0240000}"/>
    <cellStyle name="Normal 114 6" xfId="5443" xr:uid="{00000000-0005-0000-0000-0000A1240000}"/>
    <cellStyle name="Normal 114 6 2" xfId="15715" xr:uid="{00000000-0005-0000-0000-0000A2240000}"/>
    <cellStyle name="Normal 114 6 2 2" xfId="33582" xr:uid="{00000000-0005-0000-0000-0000A3240000}"/>
    <cellStyle name="Normal 114 6 3" xfId="24749" xr:uid="{00000000-0005-0000-0000-0000A4240000}"/>
    <cellStyle name="Normal 1140" xfId="5444" xr:uid="{00000000-0005-0000-0000-0000A5240000}"/>
    <cellStyle name="Normal 1140 2" xfId="5445" xr:uid="{00000000-0005-0000-0000-0000A6240000}"/>
    <cellStyle name="Normal 1140 2 2" xfId="15717" xr:uid="{00000000-0005-0000-0000-0000A7240000}"/>
    <cellStyle name="Normal 1140 2 2 2" xfId="33584" xr:uid="{00000000-0005-0000-0000-0000A8240000}"/>
    <cellStyle name="Normal 1140 2 3" xfId="24751" xr:uid="{00000000-0005-0000-0000-0000A9240000}"/>
    <cellStyle name="Normal 1140 3" xfId="5446" xr:uid="{00000000-0005-0000-0000-0000AA240000}"/>
    <cellStyle name="Normal 1140 3 2" xfId="15718" xr:uid="{00000000-0005-0000-0000-0000AB240000}"/>
    <cellStyle name="Normal 1140 3 2 2" xfId="33585" xr:uid="{00000000-0005-0000-0000-0000AC240000}"/>
    <cellStyle name="Normal 1140 3 3" xfId="24752" xr:uid="{00000000-0005-0000-0000-0000AD240000}"/>
    <cellStyle name="Normal 1140 4" xfId="5447" xr:uid="{00000000-0005-0000-0000-0000AE240000}"/>
    <cellStyle name="Normal 1140 4 2" xfId="15719" xr:uid="{00000000-0005-0000-0000-0000AF240000}"/>
    <cellStyle name="Normal 1140 4 2 2" xfId="33586" xr:uid="{00000000-0005-0000-0000-0000B0240000}"/>
    <cellStyle name="Normal 1140 4 3" xfId="24753" xr:uid="{00000000-0005-0000-0000-0000B1240000}"/>
    <cellStyle name="Normal 1140 5" xfId="15716" xr:uid="{00000000-0005-0000-0000-0000B2240000}"/>
    <cellStyle name="Normal 1140 5 2" xfId="33583" xr:uid="{00000000-0005-0000-0000-0000B3240000}"/>
    <cellStyle name="Normal 1140 6" xfId="24750" xr:uid="{00000000-0005-0000-0000-0000B4240000}"/>
    <cellStyle name="Normal 1141" xfId="5448" xr:uid="{00000000-0005-0000-0000-0000B5240000}"/>
    <cellStyle name="Normal 1141 2" xfId="5449" xr:uid="{00000000-0005-0000-0000-0000B6240000}"/>
    <cellStyle name="Normal 1141 2 2" xfId="15721" xr:uid="{00000000-0005-0000-0000-0000B7240000}"/>
    <cellStyle name="Normal 1141 2 2 2" xfId="33588" xr:uid="{00000000-0005-0000-0000-0000B8240000}"/>
    <cellStyle name="Normal 1141 2 3" xfId="24755" xr:uid="{00000000-0005-0000-0000-0000B9240000}"/>
    <cellStyle name="Normal 1141 3" xfId="5450" xr:uid="{00000000-0005-0000-0000-0000BA240000}"/>
    <cellStyle name="Normal 1141 3 2" xfId="15722" xr:uid="{00000000-0005-0000-0000-0000BB240000}"/>
    <cellStyle name="Normal 1141 3 2 2" xfId="33589" xr:uid="{00000000-0005-0000-0000-0000BC240000}"/>
    <cellStyle name="Normal 1141 3 3" xfId="24756" xr:uid="{00000000-0005-0000-0000-0000BD240000}"/>
    <cellStyle name="Normal 1141 4" xfId="5451" xr:uid="{00000000-0005-0000-0000-0000BE240000}"/>
    <cellStyle name="Normal 1141 4 2" xfId="15723" xr:uid="{00000000-0005-0000-0000-0000BF240000}"/>
    <cellStyle name="Normal 1141 4 2 2" xfId="33590" xr:uid="{00000000-0005-0000-0000-0000C0240000}"/>
    <cellStyle name="Normal 1141 4 3" xfId="24757" xr:uid="{00000000-0005-0000-0000-0000C1240000}"/>
    <cellStyle name="Normal 1141 5" xfId="15720" xr:uid="{00000000-0005-0000-0000-0000C2240000}"/>
    <cellStyle name="Normal 1141 5 2" xfId="33587" xr:uid="{00000000-0005-0000-0000-0000C3240000}"/>
    <cellStyle name="Normal 1141 6" xfId="24754" xr:uid="{00000000-0005-0000-0000-0000C4240000}"/>
    <cellStyle name="Normal 1142" xfId="5452" xr:uid="{00000000-0005-0000-0000-0000C5240000}"/>
    <cellStyle name="Normal 1142 2" xfId="5453" xr:uid="{00000000-0005-0000-0000-0000C6240000}"/>
    <cellStyle name="Normal 1142 2 2" xfId="15725" xr:uid="{00000000-0005-0000-0000-0000C7240000}"/>
    <cellStyle name="Normal 1142 2 2 2" xfId="33592" xr:uid="{00000000-0005-0000-0000-0000C8240000}"/>
    <cellStyle name="Normal 1142 2 3" xfId="24759" xr:uid="{00000000-0005-0000-0000-0000C9240000}"/>
    <cellStyle name="Normal 1142 3" xfId="5454" xr:uid="{00000000-0005-0000-0000-0000CA240000}"/>
    <cellStyle name="Normal 1142 3 2" xfId="15726" xr:uid="{00000000-0005-0000-0000-0000CB240000}"/>
    <cellStyle name="Normal 1142 3 2 2" xfId="33593" xr:uid="{00000000-0005-0000-0000-0000CC240000}"/>
    <cellStyle name="Normal 1142 3 3" xfId="24760" xr:uid="{00000000-0005-0000-0000-0000CD240000}"/>
    <cellStyle name="Normal 1142 4" xfId="5455" xr:uid="{00000000-0005-0000-0000-0000CE240000}"/>
    <cellStyle name="Normal 1142 4 2" xfId="15727" xr:uid="{00000000-0005-0000-0000-0000CF240000}"/>
    <cellStyle name="Normal 1142 4 2 2" xfId="33594" xr:uid="{00000000-0005-0000-0000-0000D0240000}"/>
    <cellStyle name="Normal 1142 4 3" xfId="24761" xr:uid="{00000000-0005-0000-0000-0000D1240000}"/>
    <cellStyle name="Normal 1142 5" xfId="15724" xr:uid="{00000000-0005-0000-0000-0000D2240000}"/>
    <cellStyle name="Normal 1142 5 2" xfId="33591" xr:uid="{00000000-0005-0000-0000-0000D3240000}"/>
    <cellStyle name="Normal 1142 6" xfId="24758" xr:uid="{00000000-0005-0000-0000-0000D4240000}"/>
    <cellStyle name="Normal 1143" xfId="5456" xr:uid="{00000000-0005-0000-0000-0000D5240000}"/>
    <cellStyle name="Normal 1143 2" xfId="5457" xr:uid="{00000000-0005-0000-0000-0000D6240000}"/>
    <cellStyle name="Normal 1143 2 2" xfId="15729" xr:uid="{00000000-0005-0000-0000-0000D7240000}"/>
    <cellStyle name="Normal 1143 2 2 2" xfId="33596" xr:uid="{00000000-0005-0000-0000-0000D8240000}"/>
    <cellStyle name="Normal 1143 2 3" xfId="24763" xr:uid="{00000000-0005-0000-0000-0000D9240000}"/>
    <cellStyle name="Normal 1143 3" xfId="5458" xr:uid="{00000000-0005-0000-0000-0000DA240000}"/>
    <cellStyle name="Normal 1143 3 2" xfId="15730" xr:uid="{00000000-0005-0000-0000-0000DB240000}"/>
    <cellStyle name="Normal 1143 3 2 2" xfId="33597" xr:uid="{00000000-0005-0000-0000-0000DC240000}"/>
    <cellStyle name="Normal 1143 3 3" xfId="24764" xr:uid="{00000000-0005-0000-0000-0000DD240000}"/>
    <cellStyle name="Normal 1143 4" xfId="5459" xr:uid="{00000000-0005-0000-0000-0000DE240000}"/>
    <cellStyle name="Normal 1143 4 2" xfId="15731" xr:uid="{00000000-0005-0000-0000-0000DF240000}"/>
    <cellStyle name="Normal 1143 4 2 2" xfId="33598" xr:uid="{00000000-0005-0000-0000-0000E0240000}"/>
    <cellStyle name="Normal 1143 4 3" xfId="24765" xr:uid="{00000000-0005-0000-0000-0000E1240000}"/>
    <cellStyle name="Normal 1143 5" xfId="15728" xr:uid="{00000000-0005-0000-0000-0000E2240000}"/>
    <cellStyle name="Normal 1143 5 2" xfId="33595" xr:uid="{00000000-0005-0000-0000-0000E3240000}"/>
    <cellStyle name="Normal 1143 6" xfId="24762" xr:uid="{00000000-0005-0000-0000-0000E4240000}"/>
    <cellStyle name="Normal 1144" xfId="5460" xr:uid="{00000000-0005-0000-0000-0000E5240000}"/>
    <cellStyle name="Normal 1144 2" xfId="5461" xr:uid="{00000000-0005-0000-0000-0000E6240000}"/>
    <cellStyle name="Normal 1144 2 2" xfId="15733" xr:uid="{00000000-0005-0000-0000-0000E7240000}"/>
    <cellStyle name="Normal 1144 2 2 2" xfId="33600" xr:uid="{00000000-0005-0000-0000-0000E8240000}"/>
    <cellStyle name="Normal 1144 2 3" xfId="24767" xr:uid="{00000000-0005-0000-0000-0000E9240000}"/>
    <cellStyle name="Normal 1144 3" xfId="5462" xr:uid="{00000000-0005-0000-0000-0000EA240000}"/>
    <cellStyle name="Normal 1144 3 2" xfId="15734" xr:uid="{00000000-0005-0000-0000-0000EB240000}"/>
    <cellStyle name="Normal 1144 3 2 2" xfId="33601" xr:uid="{00000000-0005-0000-0000-0000EC240000}"/>
    <cellStyle name="Normal 1144 3 3" xfId="24768" xr:uid="{00000000-0005-0000-0000-0000ED240000}"/>
    <cellStyle name="Normal 1144 4" xfId="5463" xr:uid="{00000000-0005-0000-0000-0000EE240000}"/>
    <cellStyle name="Normal 1144 4 2" xfId="15735" xr:uid="{00000000-0005-0000-0000-0000EF240000}"/>
    <cellStyle name="Normal 1144 4 2 2" xfId="33602" xr:uid="{00000000-0005-0000-0000-0000F0240000}"/>
    <cellStyle name="Normal 1144 4 3" xfId="24769" xr:uid="{00000000-0005-0000-0000-0000F1240000}"/>
    <cellStyle name="Normal 1144 5" xfId="15732" xr:uid="{00000000-0005-0000-0000-0000F2240000}"/>
    <cellStyle name="Normal 1144 5 2" xfId="33599" xr:uid="{00000000-0005-0000-0000-0000F3240000}"/>
    <cellStyle name="Normal 1144 6" xfId="24766" xr:uid="{00000000-0005-0000-0000-0000F4240000}"/>
    <cellStyle name="Normal 1145" xfId="5464" xr:uid="{00000000-0005-0000-0000-0000F5240000}"/>
    <cellStyle name="Normal 1145 2" xfId="5465" xr:uid="{00000000-0005-0000-0000-0000F6240000}"/>
    <cellStyle name="Normal 1145 2 2" xfId="15737" xr:uid="{00000000-0005-0000-0000-0000F7240000}"/>
    <cellStyle name="Normal 1145 2 2 2" xfId="33604" xr:uid="{00000000-0005-0000-0000-0000F8240000}"/>
    <cellStyle name="Normal 1145 2 3" xfId="24771" xr:uid="{00000000-0005-0000-0000-0000F9240000}"/>
    <cellStyle name="Normal 1145 3" xfId="5466" xr:uid="{00000000-0005-0000-0000-0000FA240000}"/>
    <cellStyle name="Normal 1145 3 2" xfId="15738" xr:uid="{00000000-0005-0000-0000-0000FB240000}"/>
    <cellStyle name="Normal 1145 3 2 2" xfId="33605" xr:uid="{00000000-0005-0000-0000-0000FC240000}"/>
    <cellStyle name="Normal 1145 3 3" xfId="24772" xr:uid="{00000000-0005-0000-0000-0000FD240000}"/>
    <cellStyle name="Normal 1145 4" xfId="5467" xr:uid="{00000000-0005-0000-0000-0000FE240000}"/>
    <cellStyle name="Normal 1145 4 2" xfId="15739" xr:uid="{00000000-0005-0000-0000-0000FF240000}"/>
    <cellStyle name="Normal 1145 4 2 2" xfId="33606" xr:uid="{00000000-0005-0000-0000-000000250000}"/>
    <cellStyle name="Normal 1145 4 3" xfId="24773" xr:uid="{00000000-0005-0000-0000-000001250000}"/>
    <cellStyle name="Normal 1145 5" xfId="15736" xr:uid="{00000000-0005-0000-0000-000002250000}"/>
    <cellStyle name="Normal 1145 5 2" xfId="33603" xr:uid="{00000000-0005-0000-0000-000003250000}"/>
    <cellStyle name="Normal 1145 6" xfId="24770" xr:uid="{00000000-0005-0000-0000-000004250000}"/>
    <cellStyle name="Normal 1146" xfId="5468" xr:uid="{00000000-0005-0000-0000-000005250000}"/>
    <cellStyle name="Normal 1146 2" xfId="5469" xr:uid="{00000000-0005-0000-0000-000006250000}"/>
    <cellStyle name="Normal 1146 2 2" xfId="15741" xr:uid="{00000000-0005-0000-0000-000007250000}"/>
    <cellStyle name="Normal 1146 2 2 2" xfId="33608" xr:uid="{00000000-0005-0000-0000-000008250000}"/>
    <cellStyle name="Normal 1146 2 3" xfId="24775" xr:uid="{00000000-0005-0000-0000-000009250000}"/>
    <cellStyle name="Normal 1146 3" xfId="5470" xr:uid="{00000000-0005-0000-0000-00000A250000}"/>
    <cellStyle name="Normal 1146 3 2" xfId="15742" xr:uid="{00000000-0005-0000-0000-00000B250000}"/>
    <cellStyle name="Normal 1146 3 2 2" xfId="33609" xr:uid="{00000000-0005-0000-0000-00000C250000}"/>
    <cellStyle name="Normal 1146 3 3" xfId="24776" xr:uid="{00000000-0005-0000-0000-00000D250000}"/>
    <cellStyle name="Normal 1146 4" xfId="5471" xr:uid="{00000000-0005-0000-0000-00000E250000}"/>
    <cellStyle name="Normal 1146 4 2" xfId="15743" xr:uid="{00000000-0005-0000-0000-00000F250000}"/>
    <cellStyle name="Normal 1146 4 2 2" xfId="33610" xr:uid="{00000000-0005-0000-0000-000010250000}"/>
    <cellStyle name="Normal 1146 4 3" xfId="24777" xr:uid="{00000000-0005-0000-0000-000011250000}"/>
    <cellStyle name="Normal 1146 5" xfId="15740" xr:uid="{00000000-0005-0000-0000-000012250000}"/>
    <cellStyle name="Normal 1146 5 2" xfId="33607" xr:uid="{00000000-0005-0000-0000-000013250000}"/>
    <cellStyle name="Normal 1146 6" xfId="24774" xr:uid="{00000000-0005-0000-0000-000014250000}"/>
    <cellStyle name="Normal 1147" xfId="5472" xr:uid="{00000000-0005-0000-0000-000015250000}"/>
    <cellStyle name="Normal 1147 2" xfId="5473" xr:uid="{00000000-0005-0000-0000-000016250000}"/>
    <cellStyle name="Normal 1147 2 2" xfId="15745" xr:uid="{00000000-0005-0000-0000-000017250000}"/>
    <cellStyle name="Normal 1147 2 2 2" xfId="33612" xr:uid="{00000000-0005-0000-0000-000018250000}"/>
    <cellStyle name="Normal 1147 2 3" xfId="24779" xr:uid="{00000000-0005-0000-0000-000019250000}"/>
    <cellStyle name="Normal 1147 3" xfId="5474" xr:uid="{00000000-0005-0000-0000-00001A250000}"/>
    <cellStyle name="Normal 1147 3 2" xfId="15746" xr:uid="{00000000-0005-0000-0000-00001B250000}"/>
    <cellStyle name="Normal 1147 3 2 2" xfId="33613" xr:uid="{00000000-0005-0000-0000-00001C250000}"/>
    <cellStyle name="Normal 1147 3 3" xfId="24780" xr:uid="{00000000-0005-0000-0000-00001D250000}"/>
    <cellStyle name="Normal 1147 4" xfId="5475" xr:uid="{00000000-0005-0000-0000-00001E250000}"/>
    <cellStyle name="Normal 1147 4 2" xfId="15747" xr:uid="{00000000-0005-0000-0000-00001F250000}"/>
    <cellStyle name="Normal 1147 4 2 2" xfId="33614" xr:uid="{00000000-0005-0000-0000-000020250000}"/>
    <cellStyle name="Normal 1147 4 3" xfId="24781" xr:uid="{00000000-0005-0000-0000-000021250000}"/>
    <cellStyle name="Normal 1147 5" xfId="15744" xr:uid="{00000000-0005-0000-0000-000022250000}"/>
    <cellStyle name="Normal 1147 5 2" xfId="33611" xr:uid="{00000000-0005-0000-0000-000023250000}"/>
    <cellStyle name="Normal 1147 6" xfId="24778" xr:uid="{00000000-0005-0000-0000-000024250000}"/>
    <cellStyle name="Normal 1148" xfId="5476" xr:uid="{00000000-0005-0000-0000-000025250000}"/>
    <cellStyle name="Normal 1148 2" xfId="5477" xr:uid="{00000000-0005-0000-0000-000026250000}"/>
    <cellStyle name="Normal 1148 2 2" xfId="15749" xr:uid="{00000000-0005-0000-0000-000027250000}"/>
    <cellStyle name="Normal 1148 2 2 2" xfId="33616" xr:uid="{00000000-0005-0000-0000-000028250000}"/>
    <cellStyle name="Normal 1148 2 3" xfId="24783" xr:uid="{00000000-0005-0000-0000-000029250000}"/>
    <cellStyle name="Normal 1148 3" xfId="5478" xr:uid="{00000000-0005-0000-0000-00002A250000}"/>
    <cellStyle name="Normal 1148 3 2" xfId="15750" xr:uid="{00000000-0005-0000-0000-00002B250000}"/>
    <cellStyle name="Normal 1148 3 2 2" xfId="33617" xr:uid="{00000000-0005-0000-0000-00002C250000}"/>
    <cellStyle name="Normal 1148 3 3" xfId="24784" xr:uid="{00000000-0005-0000-0000-00002D250000}"/>
    <cellStyle name="Normal 1148 4" xfId="5479" xr:uid="{00000000-0005-0000-0000-00002E250000}"/>
    <cellStyle name="Normal 1148 4 2" xfId="15751" xr:uid="{00000000-0005-0000-0000-00002F250000}"/>
    <cellStyle name="Normal 1148 4 2 2" xfId="33618" xr:uid="{00000000-0005-0000-0000-000030250000}"/>
    <cellStyle name="Normal 1148 4 3" xfId="24785" xr:uid="{00000000-0005-0000-0000-000031250000}"/>
    <cellStyle name="Normal 1148 5" xfId="15748" xr:uid="{00000000-0005-0000-0000-000032250000}"/>
    <cellStyle name="Normal 1148 5 2" xfId="33615" xr:uid="{00000000-0005-0000-0000-000033250000}"/>
    <cellStyle name="Normal 1148 6" xfId="24782" xr:uid="{00000000-0005-0000-0000-000034250000}"/>
    <cellStyle name="Normal 1149" xfId="5480" xr:uid="{00000000-0005-0000-0000-000035250000}"/>
    <cellStyle name="Normal 1149 2" xfId="5481" xr:uid="{00000000-0005-0000-0000-000036250000}"/>
    <cellStyle name="Normal 1149 2 2" xfId="15753" xr:uid="{00000000-0005-0000-0000-000037250000}"/>
    <cellStyle name="Normal 1149 2 2 2" xfId="33620" xr:uid="{00000000-0005-0000-0000-000038250000}"/>
    <cellStyle name="Normal 1149 2 3" xfId="24787" xr:uid="{00000000-0005-0000-0000-000039250000}"/>
    <cellStyle name="Normal 1149 3" xfId="5482" xr:uid="{00000000-0005-0000-0000-00003A250000}"/>
    <cellStyle name="Normal 1149 3 2" xfId="15754" xr:uid="{00000000-0005-0000-0000-00003B250000}"/>
    <cellStyle name="Normal 1149 3 2 2" xfId="33621" xr:uid="{00000000-0005-0000-0000-00003C250000}"/>
    <cellStyle name="Normal 1149 3 3" xfId="24788" xr:uid="{00000000-0005-0000-0000-00003D250000}"/>
    <cellStyle name="Normal 1149 4" xfId="5483" xr:uid="{00000000-0005-0000-0000-00003E250000}"/>
    <cellStyle name="Normal 1149 4 2" xfId="15755" xr:uid="{00000000-0005-0000-0000-00003F250000}"/>
    <cellStyle name="Normal 1149 4 2 2" xfId="33622" xr:uid="{00000000-0005-0000-0000-000040250000}"/>
    <cellStyle name="Normal 1149 4 3" xfId="24789" xr:uid="{00000000-0005-0000-0000-000041250000}"/>
    <cellStyle name="Normal 1149 5" xfId="15752" xr:uid="{00000000-0005-0000-0000-000042250000}"/>
    <cellStyle name="Normal 1149 5 2" xfId="33619" xr:uid="{00000000-0005-0000-0000-000043250000}"/>
    <cellStyle name="Normal 1149 6" xfId="24786" xr:uid="{00000000-0005-0000-0000-000044250000}"/>
    <cellStyle name="Normal 115" xfId="1232" xr:uid="{00000000-0005-0000-0000-000045250000}"/>
    <cellStyle name="Normal 115 2" xfId="5484" xr:uid="{00000000-0005-0000-0000-000046250000}"/>
    <cellStyle name="Normal 115 3" xfId="5485" xr:uid="{00000000-0005-0000-0000-000047250000}"/>
    <cellStyle name="Normal 115 3 2" xfId="5486" xr:uid="{00000000-0005-0000-0000-000048250000}"/>
    <cellStyle name="Normal 115 3 2 2" xfId="15757" xr:uid="{00000000-0005-0000-0000-000049250000}"/>
    <cellStyle name="Normal 115 3 2 2 2" xfId="33624" xr:uid="{00000000-0005-0000-0000-00004A250000}"/>
    <cellStyle name="Normal 115 3 2 3" xfId="24791" xr:uid="{00000000-0005-0000-0000-00004B250000}"/>
    <cellStyle name="Normal 115 3 3" xfId="15756" xr:uid="{00000000-0005-0000-0000-00004C250000}"/>
    <cellStyle name="Normal 115 3 3 2" xfId="33623" xr:uid="{00000000-0005-0000-0000-00004D250000}"/>
    <cellStyle name="Normal 115 3 4" xfId="24790" xr:uid="{00000000-0005-0000-0000-00004E250000}"/>
    <cellStyle name="Normal 115 4" xfId="5487" xr:uid="{00000000-0005-0000-0000-00004F250000}"/>
    <cellStyle name="Normal 115 4 2" xfId="15758" xr:uid="{00000000-0005-0000-0000-000050250000}"/>
    <cellStyle name="Normal 115 4 2 2" xfId="33625" xr:uid="{00000000-0005-0000-0000-000051250000}"/>
    <cellStyle name="Normal 115 4 3" xfId="24792" xr:uid="{00000000-0005-0000-0000-000052250000}"/>
    <cellStyle name="Normal 115 5" xfId="5488" xr:uid="{00000000-0005-0000-0000-000053250000}"/>
    <cellStyle name="Normal 115 5 2" xfId="15759" xr:uid="{00000000-0005-0000-0000-000054250000}"/>
    <cellStyle name="Normal 115 5 2 2" xfId="33626" xr:uid="{00000000-0005-0000-0000-000055250000}"/>
    <cellStyle name="Normal 115 5 3" xfId="24793" xr:uid="{00000000-0005-0000-0000-000056250000}"/>
    <cellStyle name="Normal 115 6" xfId="5489" xr:uid="{00000000-0005-0000-0000-000057250000}"/>
    <cellStyle name="Normal 115 6 2" xfId="15760" xr:uid="{00000000-0005-0000-0000-000058250000}"/>
    <cellStyle name="Normal 115 6 2 2" xfId="33627" xr:uid="{00000000-0005-0000-0000-000059250000}"/>
    <cellStyle name="Normal 115 6 3" xfId="24794" xr:uid="{00000000-0005-0000-0000-00005A250000}"/>
    <cellStyle name="Normal 1150" xfId="5490" xr:uid="{00000000-0005-0000-0000-00005B250000}"/>
    <cellStyle name="Normal 1150 2" xfId="5491" xr:uid="{00000000-0005-0000-0000-00005C250000}"/>
    <cellStyle name="Normal 1150 2 2" xfId="15762" xr:uid="{00000000-0005-0000-0000-00005D250000}"/>
    <cellStyle name="Normal 1150 2 2 2" xfId="33629" xr:uid="{00000000-0005-0000-0000-00005E250000}"/>
    <cellStyle name="Normal 1150 2 3" xfId="24796" xr:uid="{00000000-0005-0000-0000-00005F250000}"/>
    <cellStyle name="Normal 1150 3" xfId="5492" xr:uid="{00000000-0005-0000-0000-000060250000}"/>
    <cellStyle name="Normal 1150 3 2" xfId="15763" xr:uid="{00000000-0005-0000-0000-000061250000}"/>
    <cellStyle name="Normal 1150 3 2 2" xfId="33630" xr:uid="{00000000-0005-0000-0000-000062250000}"/>
    <cellStyle name="Normal 1150 3 3" xfId="24797" xr:uid="{00000000-0005-0000-0000-000063250000}"/>
    <cellStyle name="Normal 1150 4" xfId="5493" xr:uid="{00000000-0005-0000-0000-000064250000}"/>
    <cellStyle name="Normal 1150 4 2" xfId="15764" xr:uid="{00000000-0005-0000-0000-000065250000}"/>
    <cellStyle name="Normal 1150 4 2 2" xfId="33631" xr:uid="{00000000-0005-0000-0000-000066250000}"/>
    <cellStyle name="Normal 1150 4 3" xfId="24798" xr:uid="{00000000-0005-0000-0000-000067250000}"/>
    <cellStyle name="Normal 1150 5" xfId="15761" xr:uid="{00000000-0005-0000-0000-000068250000}"/>
    <cellStyle name="Normal 1150 5 2" xfId="33628" xr:uid="{00000000-0005-0000-0000-000069250000}"/>
    <cellStyle name="Normal 1150 6" xfId="24795" xr:uid="{00000000-0005-0000-0000-00006A250000}"/>
    <cellStyle name="Normal 1151" xfId="5494" xr:uid="{00000000-0005-0000-0000-00006B250000}"/>
    <cellStyle name="Normal 1151 2" xfId="5495" xr:uid="{00000000-0005-0000-0000-00006C250000}"/>
    <cellStyle name="Normal 1151 2 2" xfId="15766" xr:uid="{00000000-0005-0000-0000-00006D250000}"/>
    <cellStyle name="Normal 1151 2 2 2" xfId="33633" xr:uid="{00000000-0005-0000-0000-00006E250000}"/>
    <cellStyle name="Normal 1151 2 3" xfId="24800" xr:uid="{00000000-0005-0000-0000-00006F250000}"/>
    <cellStyle name="Normal 1151 3" xfId="5496" xr:uid="{00000000-0005-0000-0000-000070250000}"/>
    <cellStyle name="Normal 1151 3 2" xfId="15767" xr:uid="{00000000-0005-0000-0000-000071250000}"/>
    <cellStyle name="Normal 1151 3 2 2" xfId="33634" xr:uid="{00000000-0005-0000-0000-000072250000}"/>
    <cellStyle name="Normal 1151 3 3" xfId="24801" xr:uid="{00000000-0005-0000-0000-000073250000}"/>
    <cellStyle name="Normal 1151 4" xfId="5497" xr:uid="{00000000-0005-0000-0000-000074250000}"/>
    <cellStyle name="Normal 1151 4 2" xfId="15768" xr:uid="{00000000-0005-0000-0000-000075250000}"/>
    <cellStyle name="Normal 1151 4 2 2" xfId="33635" xr:uid="{00000000-0005-0000-0000-000076250000}"/>
    <cellStyle name="Normal 1151 4 3" xfId="24802" xr:uid="{00000000-0005-0000-0000-000077250000}"/>
    <cellStyle name="Normal 1151 5" xfId="15765" xr:uid="{00000000-0005-0000-0000-000078250000}"/>
    <cellStyle name="Normal 1151 5 2" xfId="33632" xr:uid="{00000000-0005-0000-0000-000079250000}"/>
    <cellStyle name="Normal 1151 6" xfId="24799" xr:uid="{00000000-0005-0000-0000-00007A250000}"/>
    <cellStyle name="Normal 1152" xfId="5498" xr:uid="{00000000-0005-0000-0000-00007B250000}"/>
    <cellStyle name="Normal 1152 2" xfId="5499" xr:uid="{00000000-0005-0000-0000-00007C250000}"/>
    <cellStyle name="Normal 1152 2 2" xfId="15770" xr:uid="{00000000-0005-0000-0000-00007D250000}"/>
    <cellStyle name="Normal 1152 2 2 2" xfId="33637" xr:uid="{00000000-0005-0000-0000-00007E250000}"/>
    <cellStyle name="Normal 1152 2 3" xfId="24804" xr:uid="{00000000-0005-0000-0000-00007F250000}"/>
    <cellStyle name="Normal 1152 3" xfId="5500" xr:uid="{00000000-0005-0000-0000-000080250000}"/>
    <cellStyle name="Normal 1152 3 2" xfId="15771" xr:uid="{00000000-0005-0000-0000-000081250000}"/>
    <cellStyle name="Normal 1152 3 2 2" xfId="33638" xr:uid="{00000000-0005-0000-0000-000082250000}"/>
    <cellStyle name="Normal 1152 3 3" xfId="24805" xr:uid="{00000000-0005-0000-0000-000083250000}"/>
    <cellStyle name="Normal 1152 4" xfId="5501" xr:uid="{00000000-0005-0000-0000-000084250000}"/>
    <cellStyle name="Normal 1152 4 2" xfId="15772" xr:uid="{00000000-0005-0000-0000-000085250000}"/>
    <cellStyle name="Normal 1152 4 2 2" xfId="33639" xr:uid="{00000000-0005-0000-0000-000086250000}"/>
    <cellStyle name="Normal 1152 4 3" xfId="24806" xr:uid="{00000000-0005-0000-0000-000087250000}"/>
    <cellStyle name="Normal 1152 5" xfId="15769" xr:uid="{00000000-0005-0000-0000-000088250000}"/>
    <cellStyle name="Normal 1152 5 2" xfId="33636" xr:uid="{00000000-0005-0000-0000-000089250000}"/>
    <cellStyle name="Normal 1152 6" xfId="24803" xr:uid="{00000000-0005-0000-0000-00008A250000}"/>
    <cellStyle name="Normal 1153" xfId="5502" xr:uid="{00000000-0005-0000-0000-00008B250000}"/>
    <cellStyle name="Normal 1153 2" xfId="5503" xr:uid="{00000000-0005-0000-0000-00008C250000}"/>
    <cellStyle name="Normal 1153 2 2" xfId="15774" xr:uid="{00000000-0005-0000-0000-00008D250000}"/>
    <cellStyle name="Normal 1153 2 2 2" xfId="33641" xr:uid="{00000000-0005-0000-0000-00008E250000}"/>
    <cellStyle name="Normal 1153 2 3" xfId="24808" xr:uid="{00000000-0005-0000-0000-00008F250000}"/>
    <cellStyle name="Normal 1153 3" xfId="5504" xr:uid="{00000000-0005-0000-0000-000090250000}"/>
    <cellStyle name="Normal 1153 3 2" xfId="15775" xr:uid="{00000000-0005-0000-0000-000091250000}"/>
    <cellStyle name="Normal 1153 3 2 2" xfId="33642" xr:uid="{00000000-0005-0000-0000-000092250000}"/>
    <cellStyle name="Normal 1153 3 3" xfId="24809" xr:uid="{00000000-0005-0000-0000-000093250000}"/>
    <cellStyle name="Normal 1153 4" xfId="5505" xr:uid="{00000000-0005-0000-0000-000094250000}"/>
    <cellStyle name="Normal 1153 4 2" xfId="15776" xr:uid="{00000000-0005-0000-0000-000095250000}"/>
    <cellStyle name="Normal 1153 4 2 2" xfId="33643" xr:uid="{00000000-0005-0000-0000-000096250000}"/>
    <cellStyle name="Normal 1153 4 3" xfId="24810" xr:uid="{00000000-0005-0000-0000-000097250000}"/>
    <cellStyle name="Normal 1153 5" xfId="15773" xr:uid="{00000000-0005-0000-0000-000098250000}"/>
    <cellStyle name="Normal 1153 5 2" xfId="33640" xr:uid="{00000000-0005-0000-0000-000099250000}"/>
    <cellStyle name="Normal 1153 6" xfId="24807" xr:uid="{00000000-0005-0000-0000-00009A250000}"/>
    <cellStyle name="Normal 1154" xfId="5506" xr:uid="{00000000-0005-0000-0000-00009B250000}"/>
    <cellStyle name="Normal 1154 2" xfId="5507" xr:uid="{00000000-0005-0000-0000-00009C250000}"/>
    <cellStyle name="Normal 1154 2 2" xfId="15778" xr:uid="{00000000-0005-0000-0000-00009D250000}"/>
    <cellStyle name="Normal 1154 2 2 2" xfId="33645" xr:uid="{00000000-0005-0000-0000-00009E250000}"/>
    <cellStyle name="Normal 1154 2 3" xfId="24812" xr:uid="{00000000-0005-0000-0000-00009F250000}"/>
    <cellStyle name="Normal 1154 3" xfId="5508" xr:uid="{00000000-0005-0000-0000-0000A0250000}"/>
    <cellStyle name="Normal 1154 3 2" xfId="15779" xr:uid="{00000000-0005-0000-0000-0000A1250000}"/>
    <cellStyle name="Normal 1154 3 2 2" xfId="33646" xr:uid="{00000000-0005-0000-0000-0000A2250000}"/>
    <cellStyle name="Normal 1154 3 3" xfId="24813" xr:uid="{00000000-0005-0000-0000-0000A3250000}"/>
    <cellStyle name="Normal 1154 4" xfId="5509" xr:uid="{00000000-0005-0000-0000-0000A4250000}"/>
    <cellStyle name="Normal 1154 4 2" xfId="15780" xr:uid="{00000000-0005-0000-0000-0000A5250000}"/>
    <cellStyle name="Normal 1154 4 2 2" xfId="33647" xr:uid="{00000000-0005-0000-0000-0000A6250000}"/>
    <cellStyle name="Normal 1154 4 3" xfId="24814" xr:uid="{00000000-0005-0000-0000-0000A7250000}"/>
    <cellStyle name="Normal 1154 5" xfId="15777" xr:uid="{00000000-0005-0000-0000-0000A8250000}"/>
    <cellStyle name="Normal 1154 5 2" xfId="33644" xr:uid="{00000000-0005-0000-0000-0000A9250000}"/>
    <cellStyle name="Normal 1154 6" xfId="24811" xr:uid="{00000000-0005-0000-0000-0000AA250000}"/>
    <cellStyle name="Normal 1155" xfId="5510" xr:uid="{00000000-0005-0000-0000-0000AB250000}"/>
    <cellStyle name="Normal 1155 2" xfId="5511" xr:uid="{00000000-0005-0000-0000-0000AC250000}"/>
    <cellStyle name="Normal 1155 2 2" xfId="15782" xr:uid="{00000000-0005-0000-0000-0000AD250000}"/>
    <cellStyle name="Normal 1155 2 2 2" xfId="33649" xr:uid="{00000000-0005-0000-0000-0000AE250000}"/>
    <cellStyle name="Normal 1155 2 3" xfId="24816" xr:uid="{00000000-0005-0000-0000-0000AF250000}"/>
    <cellStyle name="Normal 1155 3" xfId="5512" xr:uid="{00000000-0005-0000-0000-0000B0250000}"/>
    <cellStyle name="Normal 1155 3 2" xfId="15783" xr:uid="{00000000-0005-0000-0000-0000B1250000}"/>
    <cellStyle name="Normal 1155 3 2 2" xfId="33650" xr:uid="{00000000-0005-0000-0000-0000B2250000}"/>
    <cellStyle name="Normal 1155 3 3" xfId="24817" xr:uid="{00000000-0005-0000-0000-0000B3250000}"/>
    <cellStyle name="Normal 1155 4" xfId="5513" xr:uid="{00000000-0005-0000-0000-0000B4250000}"/>
    <cellStyle name="Normal 1155 4 2" xfId="15784" xr:uid="{00000000-0005-0000-0000-0000B5250000}"/>
    <cellStyle name="Normal 1155 4 2 2" xfId="33651" xr:uid="{00000000-0005-0000-0000-0000B6250000}"/>
    <cellStyle name="Normal 1155 4 3" xfId="24818" xr:uid="{00000000-0005-0000-0000-0000B7250000}"/>
    <cellStyle name="Normal 1155 5" xfId="15781" xr:uid="{00000000-0005-0000-0000-0000B8250000}"/>
    <cellStyle name="Normal 1155 5 2" xfId="33648" xr:uid="{00000000-0005-0000-0000-0000B9250000}"/>
    <cellStyle name="Normal 1155 6" xfId="24815" xr:uid="{00000000-0005-0000-0000-0000BA250000}"/>
    <cellStyle name="Normal 1156" xfId="5514" xr:uid="{00000000-0005-0000-0000-0000BB250000}"/>
    <cellStyle name="Normal 1156 2" xfId="5515" xr:uid="{00000000-0005-0000-0000-0000BC250000}"/>
    <cellStyle name="Normal 1156 2 2" xfId="15786" xr:uid="{00000000-0005-0000-0000-0000BD250000}"/>
    <cellStyle name="Normal 1156 2 2 2" xfId="33653" xr:uid="{00000000-0005-0000-0000-0000BE250000}"/>
    <cellStyle name="Normal 1156 2 3" xfId="24820" xr:uid="{00000000-0005-0000-0000-0000BF250000}"/>
    <cellStyle name="Normal 1156 3" xfId="5516" xr:uid="{00000000-0005-0000-0000-0000C0250000}"/>
    <cellStyle name="Normal 1156 3 2" xfId="15787" xr:uid="{00000000-0005-0000-0000-0000C1250000}"/>
    <cellStyle name="Normal 1156 3 2 2" xfId="33654" xr:uid="{00000000-0005-0000-0000-0000C2250000}"/>
    <cellStyle name="Normal 1156 3 3" xfId="24821" xr:uid="{00000000-0005-0000-0000-0000C3250000}"/>
    <cellStyle name="Normal 1156 4" xfId="5517" xr:uid="{00000000-0005-0000-0000-0000C4250000}"/>
    <cellStyle name="Normal 1156 4 2" xfId="15788" xr:uid="{00000000-0005-0000-0000-0000C5250000}"/>
    <cellStyle name="Normal 1156 4 2 2" xfId="33655" xr:uid="{00000000-0005-0000-0000-0000C6250000}"/>
    <cellStyle name="Normal 1156 4 3" xfId="24822" xr:uid="{00000000-0005-0000-0000-0000C7250000}"/>
    <cellStyle name="Normal 1156 5" xfId="15785" xr:uid="{00000000-0005-0000-0000-0000C8250000}"/>
    <cellStyle name="Normal 1156 5 2" xfId="33652" xr:uid="{00000000-0005-0000-0000-0000C9250000}"/>
    <cellStyle name="Normal 1156 6" xfId="24819" xr:uid="{00000000-0005-0000-0000-0000CA250000}"/>
    <cellStyle name="Normal 1157" xfId="5518" xr:uid="{00000000-0005-0000-0000-0000CB250000}"/>
    <cellStyle name="Normal 1157 2" xfId="5519" xr:uid="{00000000-0005-0000-0000-0000CC250000}"/>
    <cellStyle name="Normal 1157 2 2" xfId="15790" xr:uid="{00000000-0005-0000-0000-0000CD250000}"/>
    <cellStyle name="Normal 1157 2 2 2" xfId="33657" xr:uid="{00000000-0005-0000-0000-0000CE250000}"/>
    <cellStyle name="Normal 1157 2 3" xfId="24824" xr:uid="{00000000-0005-0000-0000-0000CF250000}"/>
    <cellStyle name="Normal 1157 3" xfId="5520" xr:uid="{00000000-0005-0000-0000-0000D0250000}"/>
    <cellStyle name="Normal 1157 3 2" xfId="15791" xr:uid="{00000000-0005-0000-0000-0000D1250000}"/>
    <cellStyle name="Normal 1157 3 2 2" xfId="33658" xr:uid="{00000000-0005-0000-0000-0000D2250000}"/>
    <cellStyle name="Normal 1157 3 3" xfId="24825" xr:uid="{00000000-0005-0000-0000-0000D3250000}"/>
    <cellStyle name="Normal 1157 4" xfId="5521" xr:uid="{00000000-0005-0000-0000-0000D4250000}"/>
    <cellStyle name="Normal 1157 4 2" xfId="15792" xr:uid="{00000000-0005-0000-0000-0000D5250000}"/>
    <cellStyle name="Normal 1157 4 2 2" xfId="33659" xr:uid="{00000000-0005-0000-0000-0000D6250000}"/>
    <cellStyle name="Normal 1157 4 3" xfId="24826" xr:uid="{00000000-0005-0000-0000-0000D7250000}"/>
    <cellStyle name="Normal 1157 5" xfId="15789" xr:uid="{00000000-0005-0000-0000-0000D8250000}"/>
    <cellStyle name="Normal 1157 5 2" xfId="33656" xr:uid="{00000000-0005-0000-0000-0000D9250000}"/>
    <cellStyle name="Normal 1157 6" xfId="24823" xr:uid="{00000000-0005-0000-0000-0000DA250000}"/>
    <cellStyle name="Normal 1158" xfId="5522" xr:uid="{00000000-0005-0000-0000-0000DB250000}"/>
    <cellStyle name="Normal 1158 2" xfId="5523" xr:uid="{00000000-0005-0000-0000-0000DC250000}"/>
    <cellStyle name="Normal 1158 2 2" xfId="15794" xr:uid="{00000000-0005-0000-0000-0000DD250000}"/>
    <cellStyle name="Normal 1158 2 2 2" xfId="33661" xr:uid="{00000000-0005-0000-0000-0000DE250000}"/>
    <cellStyle name="Normal 1158 2 3" xfId="24828" xr:uid="{00000000-0005-0000-0000-0000DF250000}"/>
    <cellStyle name="Normal 1158 3" xfId="5524" xr:uid="{00000000-0005-0000-0000-0000E0250000}"/>
    <cellStyle name="Normal 1158 3 2" xfId="15795" xr:uid="{00000000-0005-0000-0000-0000E1250000}"/>
    <cellStyle name="Normal 1158 3 2 2" xfId="33662" xr:uid="{00000000-0005-0000-0000-0000E2250000}"/>
    <cellStyle name="Normal 1158 3 3" xfId="24829" xr:uid="{00000000-0005-0000-0000-0000E3250000}"/>
    <cellStyle name="Normal 1158 4" xfId="5525" xr:uid="{00000000-0005-0000-0000-0000E4250000}"/>
    <cellStyle name="Normal 1158 4 2" xfId="15796" xr:uid="{00000000-0005-0000-0000-0000E5250000}"/>
    <cellStyle name="Normal 1158 4 2 2" xfId="33663" xr:uid="{00000000-0005-0000-0000-0000E6250000}"/>
    <cellStyle name="Normal 1158 4 3" xfId="24830" xr:uid="{00000000-0005-0000-0000-0000E7250000}"/>
    <cellStyle name="Normal 1158 5" xfId="15793" xr:uid="{00000000-0005-0000-0000-0000E8250000}"/>
    <cellStyle name="Normal 1158 5 2" xfId="33660" xr:uid="{00000000-0005-0000-0000-0000E9250000}"/>
    <cellStyle name="Normal 1158 6" xfId="24827" xr:uid="{00000000-0005-0000-0000-0000EA250000}"/>
    <cellStyle name="Normal 1159" xfId="5526" xr:uid="{00000000-0005-0000-0000-0000EB250000}"/>
    <cellStyle name="Normal 1159 2" xfId="5527" xr:uid="{00000000-0005-0000-0000-0000EC250000}"/>
    <cellStyle name="Normal 1159 2 2" xfId="15798" xr:uid="{00000000-0005-0000-0000-0000ED250000}"/>
    <cellStyle name="Normal 1159 2 2 2" xfId="33665" xr:uid="{00000000-0005-0000-0000-0000EE250000}"/>
    <cellStyle name="Normal 1159 2 3" xfId="24832" xr:uid="{00000000-0005-0000-0000-0000EF250000}"/>
    <cellStyle name="Normal 1159 3" xfId="5528" xr:uid="{00000000-0005-0000-0000-0000F0250000}"/>
    <cellStyle name="Normal 1159 3 2" xfId="15799" xr:uid="{00000000-0005-0000-0000-0000F1250000}"/>
    <cellStyle name="Normal 1159 3 2 2" xfId="33666" xr:uid="{00000000-0005-0000-0000-0000F2250000}"/>
    <cellStyle name="Normal 1159 3 3" xfId="24833" xr:uid="{00000000-0005-0000-0000-0000F3250000}"/>
    <cellStyle name="Normal 1159 4" xfId="5529" xr:uid="{00000000-0005-0000-0000-0000F4250000}"/>
    <cellStyle name="Normal 1159 4 2" xfId="15800" xr:uid="{00000000-0005-0000-0000-0000F5250000}"/>
    <cellStyle name="Normal 1159 4 2 2" xfId="33667" xr:uid="{00000000-0005-0000-0000-0000F6250000}"/>
    <cellStyle name="Normal 1159 4 3" xfId="24834" xr:uid="{00000000-0005-0000-0000-0000F7250000}"/>
    <cellStyle name="Normal 1159 5" xfId="15797" xr:uid="{00000000-0005-0000-0000-0000F8250000}"/>
    <cellStyle name="Normal 1159 5 2" xfId="33664" xr:uid="{00000000-0005-0000-0000-0000F9250000}"/>
    <cellStyle name="Normal 1159 6" xfId="24831" xr:uid="{00000000-0005-0000-0000-0000FA250000}"/>
    <cellStyle name="Normal 116" xfId="1233" xr:uid="{00000000-0005-0000-0000-0000FB250000}"/>
    <cellStyle name="Normal 116 2" xfId="5530" xr:uid="{00000000-0005-0000-0000-0000FC250000}"/>
    <cellStyle name="Normal 116 3" xfId="5531" xr:uid="{00000000-0005-0000-0000-0000FD250000}"/>
    <cellStyle name="Normal 116 3 2" xfId="5532" xr:uid="{00000000-0005-0000-0000-0000FE250000}"/>
    <cellStyle name="Normal 116 3 2 2" xfId="15802" xr:uid="{00000000-0005-0000-0000-0000FF250000}"/>
    <cellStyle name="Normal 116 3 2 2 2" xfId="33669" xr:uid="{00000000-0005-0000-0000-000000260000}"/>
    <cellStyle name="Normal 116 3 2 3" xfId="24836" xr:uid="{00000000-0005-0000-0000-000001260000}"/>
    <cellStyle name="Normal 116 3 3" xfId="15801" xr:uid="{00000000-0005-0000-0000-000002260000}"/>
    <cellStyle name="Normal 116 3 3 2" xfId="33668" xr:uid="{00000000-0005-0000-0000-000003260000}"/>
    <cellStyle name="Normal 116 3 4" xfId="24835" xr:uid="{00000000-0005-0000-0000-000004260000}"/>
    <cellStyle name="Normal 116 4" xfId="5533" xr:uid="{00000000-0005-0000-0000-000005260000}"/>
    <cellStyle name="Normal 116 4 2" xfId="15803" xr:uid="{00000000-0005-0000-0000-000006260000}"/>
    <cellStyle name="Normal 116 4 2 2" xfId="33670" xr:uid="{00000000-0005-0000-0000-000007260000}"/>
    <cellStyle name="Normal 116 4 3" xfId="24837" xr:uid="{00000000-0005-0000-0000-000008260000}"/>
    <cellStyle name="Normal 116 5" xfId="5534" xr:uid="{00000000-0005-0000-0000-000009260000}"/>
    <cellStyle name="Normal 116 5 2" xfId="15804" xr:uid="{00000000-0005-0000-0000-00000A260000}"/>
    <cellStyle name="Normal 116 5 2 2" xfId="33671" xr:uid="{00000000-0005-0000-0000-00000B260000}"/>
    <cellStyle name="Normal 116 5 3" xfId="24838" xr:uid="{00000000-0005-0000-0000-00000C260000}"/>
    <cellStyle name="Normal 116 6" xfId="5535" xr:uid="{00000000-0005-0000-0000-00000D260000}"/>
    <cellStyle name="Normal 116 6 2" xfId="15805" xr:uid="{00000000-0005-0000-0000-00000E260000}"/>
    <cellStyle name="Normal 116 6 2 2" xfId="33672" xr:uid="{00000000-0005-0000-0000-00000F260000}"/>
    <cellStyle name="Normal 116 6 3" xfId="24839" xr:uid="{00000000-0005-0000-0000-000010260000}"/>
    <cellStyle name="Normal 1160" xfId="5536" xr:uid="{00000000-0005-0000-0000-000011260000}"/>
    <cellStyle name="Normal 1160 2" xfId="5537" xr:uid="{00000000-0005-0000-0000-000012260000}"/>
    <cellStyle name="Normal 1160 2 2" xfId="15807" xr:uid="{00000000-0005-0000-0000-000013260000}"/>
    <cellStyle name="Normal 1160 2 2 2" xfId="33674" xr:uid="{00000000-0005-0000-0000-000014260000}"/>
    <cellStyle name="Normal 1160 2 3" xfId="24841" xr:uid="{00000000-0005-0000-0000-000015260000}"/>
    <cellStyle name="Normal 1160 3" xfId="5538" xr:uid="{00000000-0005-0000-0000-000016260000}"/>
    <cellStyle name="Normal 1160 3 2" xfId="15808" xr:uid="{00000000-0005-0000-0000-000017260000}"/>
    <cellStyle name="Normal 1160 3 2 2" xfId="33675" xr:uid="{00000000-0005-0000-0000-000018260000}"/>
    <cellStyle name="Normal 1160 3 3" xfId="24842" xr:uid="{00000000-0005-0000-0000-000019260000}"/>
    <cellStyle name="Normal 1160 4" xfId="5539" xr:uid="{00000000-0005-0000-0000-00001A260000}"/>
    <cellStyle name="Normal 1160 4 2" xfId="15809" xr:uid="{00000000-0005-0000-0000-00001B260000}"/>
    <cellStyle name="Normal 1160 4 2 2" xfId="33676" xr:uid="{00000000-0005-0000-0000-00001C260000}"/>
    <cellStyle name="Normal 1160 4 3" xfId="24843" xr:uid="{00000000-0005-0000-0000-00001D260000}"/>
    <cellStyle name="Normal 1160 5" xfId="15806" xr:uid="{00000000-0005-0000-0000-00001E260000}"/>
    <cellStyle name="Normal 1160 5 2" xfId="33673" xr:uid="{00000000-0005-0000-0000-00001F260000}"/>
    <cellStyle name="Normal 1160 6" xfId="24840" xr:uid="{00000000-0005-0000-0000-000020260000}"/>
    <cellStyle name="Normal 1161" xfId="5540" xr:uid="{00000000-0005-0000-0000-000021260000}"/>
    <cellStyle name="Normal 1161 2" xfId="5541" xr:uid="{00000000-0005-0000-0000-000022260000}"/>
    <cellStyle name="Normal 1161 2 2" xfId="15811" xr:uid="{00000000-0005-0000-0000-000023260000}"/>
    <cellStyle name="Normal 1161 2 2 2" xfId="33678" xr:uid="{00000000-0005-0000-0000-000024260000}"/>
    <cellStyle name="Normal 1161 2 3" xfId="24845" xr:uid="{00000000-0005-0000-0000-000025260000}"/>
    <cellStyle name="Normal 1161 3" xfId="5542" xr:uid="{00000000-0005-0000-0000-000026260000}"/>
    <cellStyle name="Normal 1161 3 2" xfId="15812" xr:uid="{00000000-0005-0000-0000-000027260000}"/>
    <cellStyle name="Normal 1161 3 2 2" xfId="33679" xr:uid="{00000000-0005-0000-0000-000028260000}"/>
    <cellStyle name="Normal 1161 3 3" xfId="24846" xr:uid="{00000000-0005-0000-0000-000029260000}"/>
    <cellStyle name="Normal 1161 4" xfId="5543" xr:uid="{00000000-0005-0000-0000-00002A260000}"/>
    <cellStyle name="Normal 1161 4 2" xfId="15813" xr:uid="{00000000-0005-0000-0000-00002B260000}"/>
    <cellStyle name="Normal 1161 4 2 2" xfId="33680" xr:uid="{00000000-0005-0000-0000-00002C260000}"/>
    <cellStyle name="Normal 1161 4 3" xfId="24847" xr:uid="{00000000-0005-0000-0000-00002D260000}"/>
    <cellStyle name="Normal 1161 5" xfId="15810" xr:uid="{00000000-0005-0000-0000-00002E260000}"/>
    <cellStyle name="Normal 1161 5 2" xfId="33677" xr:uid="{00000000-0005-0000-0000-00002F260000}"/>
    <cellStyle name="Normal 1161 6" xfId="24844" xr:uid="{00000000-0005-0000-0000-000030260000}"/>
    <cellStyle name="Normal 1162" xfId="5544" xr:uid="{00000000-0005-0000-0000-000031260000}"/>
    <cellStyle name="Normal 1162 2" xfId="5545" xr:uid="{00000000-0005-0000-0000-000032260000}"/>
    <cellStyle name="Normal 1162 2 2" xfId="15815" xr:uid="{00000000-0005-0000-0000-000033260000}"/>
    <cellStyle name="Normal 1162 2 2 2" xfId="33682" xr:uid="{00000000-0005-0000-0000-000034260000}"/>
    <cellStyle name="Normal 1162 2 3" xfId="24849" xr:uid="{00000000-0005-0000-0000-000035260000}"/>
    <cellStyle name="Normal 1162 3" xfId="5546" xr:uid="{00000000-0005-0000-0000-000036260000}"/>
    <cellStyle name="Normal 1162 3 2" xfId="15816" xr:uid="{00000000-0005-0000-0000-000037260000}"/>
    <cellStyle name="Normal 1162 3 2 2" xfId="33683" xr:uid="{00000000-0005-0000-0000-000038260000}"/>
    <cellStyle name="Normal 1162 3 3" xfId="24850" xr:uid="{00000000-0005-0000-0000-000039260000}"/>
    <cellStyle name="Normal 1162 4" xfId="5547" xr:uid="{00000000-0005-0000-0000-00003A260000}"/>
    <cellStyle name="Normal 1162 4 2" xfId="15817" xr:uid="{00000000-0005-0000-0000-00003B260000}"/>
    <cellStyle name="Normal 1162 4 2 2" xfId="33684" xr:uid="{00000000-0005-0000-0000-00003C260000}"/>
    <cellStyle name="Normal 1162 4 3" xfId="24851" xr:uid="{00000000-0005-0000-0000-00003D260000}"/>
    <cellStyle name="Normal 1162 5" xfId="15814" xr:uid="{00000000-0005-0000-0000-00003E260000}"/>
    <cellStyle name="Normal 1162 5 2" xfId="33681" xr:uid="{00000000-0005-0000-0000-00003F260000}"/>
    <cellStyle name="Normal 1162 6" xfId="24848" xr:uid="{00000000-0005-0000-0000-000040260000}"/>
    <cellStyle name="Normal 1163" xfId="5548" xr:uid="{00000000-0005-0000-0000-000041260000}"/>
    <cellStyle name="Normal 1163 2" xfId="5549" xr:uid="{00000000-0005-0000-0000-000042260000}"/>
    <cellStyle name="Normal 1163 2 2" xfId="15819" xr:uid="{00000000-0005-0000-0000-000043260000}"/>
    <cellStyle name="Normal 1163 2 2 2" xfId="33686" xr:uid="{00000000-0005-0000-0000-000044260000}"/>
    <cellStyle name="Normal 1163 2 3" xfId="24853" xr:uid="{00000000-0005-0000-0000-000045260000}"/>
    <cellStyle name="Normal 1163 3" xfId="5550" xr:uid="{00000000-0005-0000-0000-000046260000}"/>
    <cellStyle name="Normal 1163 3 2" xfId="15820" xr:uid="{00000000-0005-0000-0000-000047260000}"/>
    <cellStyle name="Normal 1163 3 2 2" xfId="33687" xr:uid="{00000000-0005-0000-0000-000048260000}"/>
    <cellStyle name="Normal 1163 3 3" xfId="24854" xr:uid="{00000000-0005-0000-0000-000049260000}"/>
    <cellStyle name="Normal 1163 4" xfId="5551" xr:uid="{00000000-0005-0000-0000-00004A260000}"/>
    <cellStyle name="Normal 1163 4 2" xfId="15821" xr:uid="{00000000-0005-0000-0000-00004B260000}"/>
    <cellStyle name="Normal 1163 4 2 2" xfId="33688" xr:uid="{00000000-0005-0000-0000-00004C260000}"/>
    <cellStyle name="Normal 1163 4 3" xfId="24855" xr:uid="{00000000-0005-0000-0000-00004D260000}"/>
    <cellStyle name="Normal 1163 5" xfId="15818" xr:uid="{00000000-0005-0000-0000-00004E260000}"/>
    <cellStyle name="Normal 1163 5 2" xfId="33685" xr:uid="{00000000-0005-0000-0000-00004F260000}"/>
    <cellStyle name="Normal 1163 6" xfId="24852" xr:uid="{00000000-0005-0000-0000-000050260000}"/>
    <cellStyle name="Normal 1164" xfId="5552" xr:uid="{00000000-0005-0000-0000-000051260000}"/>
    <cellStyle name="Normal 1164 2" xfId="5553" xr:uid="{00000000-0005-0000-0000-000052260000}"/>
    <cellStyle name="Normal 1164 2 2" xfId="15823" xr:uid="{00000000-0005-0000-0000-000053260000}"/>
    <cellStyle name="Normal 1164 2 2 2" xfId="33690" xr:uid="{00000000-0005-0000-0000-000054260000}"/>
    <cellStyle name="Normal 1164 2 3" xfId="24857" xr:uid="{00000000-0005-0000-0000-000055260000}"/>
    <cellStyle name="Normal 1164 3" xfId="5554" xr:uid="{00000000-0005-0000-0000-000056260000}"/>
    <cellStyle name="Normal 1164 3 2" xfId="15824" xr:uid="{00000000-0005-0000-0000-000057260000}"/>
    <cellStyle name="Normal 1164 3 2 2" xfId="33691" xr:uid="{00000000-0005-0000-0000-000058260000}"/>
    <cellStyle name="Normal 1164 3 3" xfId="24858" xr:uid="{00000000-0005-0000-0000-000059260000}"/>
    <cellStyle name="Normal 1164 4" xfId="5555" xr:uid="{00000000-0005-0000-0000-00005A260000}"/>
    <cellStyle name="Normal 1164 4 2" xfId="15825" xr:uid="{00000000-0005-0000-0000-00005B260000}"/>
    <cellStyle name="Normal 1164 4 2 2" xfId="33692" xr:uid="{00000000-0005-0000-0000-00005C260000}"/>
    <cellStyle name="Normal 1164 4 3" xfId="24859" xr:uid="{00000000-0005-0000-0000-00005D260000}"/>
    <cellStyle name="Normal 1164 5" xfId="15822" xr:uid="{00000000-0005-0000-0000-00005E260000}"/>
    <cellStyle name="Normal 1164 5 2" xfId="33689" xr:uid="{00000000-0005-0000-0000-00005F260000}"/>
    <cellStyle name="Normal 1164 6" xfId="24856" xr:uid="{00000000-0005-0000-0000-000060260000}"/>
    <cellStyle name="Normal 1165" xfId="5556" xr:uid="{00000000-0005-0000-0000-000061260000}"/>
    <cellStyle name="Normal 1165 2" xfId="5557" xr:uid="{00000000-0005-0000-0000-000062260000}"/>
    <cellStyle name="Normal 1165 2 2" xfId="15827" xr:uid="{00000000-0005-0000-0000-000063260000}"/>
    <cellStyle name="Normal 1165 2 2 2" xfId="33694" xr:uid="{00000000-0005-0000-0000-000064260000}"/>
    <cellStyle name="Normal 1165 2 3" xfId="24861" xr:uid="{00000000-0005-0000-0000-000065260000}"/>
    <cellStyle name="Normal 1165 3" xfId="5558" xr:uid="{00000000-0005-0000-0000-000066260000}"/>
    <cellStyle name="Normal 1165 3 2" xfId="15828" xr:uid="{00000000-0005-0000-0000-000067260000}"/>
    <cellStyle name="Normal 1165 3 2 2" xfId="33695" xr:uid="{00000000-0005-0000-0000-000068260000}"/>
    <cellStyle name="Normal 1165 3 3" xfId="24862" xr:uid="{00000000-0005-0000-0000-000069260000}"/>
    <cellStyle name="Normal 1165 4" xfId="5559" xr:uid="{00000000-0005-0000-0000-00006A260000}"/>
    <cellStyle name="Normal 1165 4 2" xfId="15829" xr:uid="{00000000-0005-0000-0000-00006B260000}"/>
    <cellStyle name="Normal 1165 4 2 2" xfId="33696" xr:uid="{00000000-0005-0000-0000-00006C260000}"/>
    <cellStyle name="Normal 1165 4 3" xfId="24863" xr:uid="{00000000-0005-0000-0000-00006D260000}"/>
    <cellStyle name="Normal 1165 5" xfId="15826" xr:uid="{00000000-0005-0000-0000-00006E260000}"/>
    <cellStyle name="Normal 1165 5 2" xfId="33693" xr:uid="{00000000-0005-0000-0000-00006F260000}"/>
    <cellStyle name="Normal 1165 6" xfId="24860" xr:uid="{00000000-0005-0000-0000-000070260000}"/>
    <cellStyle name="Normal 1166" xfId="5560" xr:uid="{00000000-0005-0000-0000-000071260000}"/>
    <cellStyle name="Normal 1166 2" xfId="5561" xr:uid="{00000000-0005-0000-0000-000072260000}"/>
    <cellStyle name="Normal 1166 2 2" xfId="15831" xr:uid="{00000000-0005-0000-0000-000073260000}"/>
    <cellStyle name="Normal 1166 2 2 2" xfId="33698" xr:uid="{00000000-0005-0000-0000-000074260000}"/>
    <cellStyle name="Normal 1166 2 3" xfId="24865" xr:uid="{00000000-0005-0000-0000-000075260000}"/>
    <cellStyle name="Normal 1166 3" xfId="5562" xr:uid="{00000000-0005-0000-0000-000076260000}"/>
    <cellStyle name="Normal 1166 3 2" xfId="15832" xr:uid="{00000000-0005-0000-0000-000077260000}"/>
    <cellStyle name="Normal 1166 3 2 2" xfId="33699" xr:uid="{00000000-0005-0000-0000-000078260000}"/>
    <cellStyle name="Normal 1166 3 3" xfId="24866" xr:uid="{00000000-0005-0000-0000-000079260000}"/>
    <cellStyle name="Normal 1166 4" xfId="5563" xr:uid="{00000000-0005-0000-0000-00007A260000}"/>
    <cellStyle name="Normal 1166 4 2" xfId="15833" xr:uid="{00000000-0005-0000-0000-00007B260000}"/>
    <cellStyle name="Normal 1166 4 2 2" xfId="33700" xr:uid="{00000000-0005-0000-0000-00007C260000}"/>
    <cellStyle name="Normal 1166 4 3" xfId="24867" xr:uid="{00000000-0005-0000-0000-00007D260000}"/>
    <cellStyle name="Normal 1166 5" xfId="15830" xr:uid="{00000000-0005-0000-0000-00007E260000}"/>
    <cellStyle name="Normal 1166 5 2" xfId="33697" xr:uid="{00000000-0005-0000-0000-00007F260000}"/>
    <cellStyle name="Normal 1166 6" xfId="24864" xr:uid="{00000000-0005-0000-0000-000080260000}"/>
    <cellStyle name="Normal 1167" xfId="5564" xr:uid="{00000000-0005-0000-0000-000081260000}"/>
    <cellStyle name="Normal 1167 2" xfId="5565" xr:uid="{00000000-0005-0000-0000-000082260000}"/>
    <cellStyle name="Normal 1167 2 2" xfId="15835" xr:uid="{00000000-0005-0000-0000-000083260000}"/>
    <cellStyle name="Normal 1167 2 2 2" xfId="33702" xr:uid="{00000000-0005-0000-0000-000084260000}"/>
    <cellStyle name="Normal 1167 2 3" xfId="24869" xr:uid="{00000000-0005-0000-0000-000085260000}"/>
    <cellStyle name="Normal 1167 3" xfId="5566" xr:uid="{00000000-0005-0000-0000-000086260000}"/>
    <cellStyle name="Normal 1167 3 2" xfId="15836" xr:uid="{00000000-0005-0000-0000-000087260000}"/>
    <cellStyle name="Normal 1167 3 2 2" xfId="33703" xr:uid="{00000000-0005-0000-0000-000088260000}"/>
    <cellStyle name="Normal 1167 3 3" xfId="24870" xr:uid="{00000000-0005-0000-0000-000089260000}"/>
    <cellStyle name="Normal 1167 4" xfId="5567" xr:uid="{00000000-0005-0000-0000-00008A260000}"/>
    <cellStyle name="Normal 1167 4 2" xfId="15837" xr:uid="{00000000-0005-0000-0000-00008B260000}"/>
    <cellStyle name="Normal 1167 4 2 2" xfId="33704" xr:uid="{00000000-0005-0000-0000-00008C260000}"/>
    <cellStyle name="Normal 1167 4 3" xfId="24871" xr:uid="{00000000-0005-0000-0000-00008D260000}"/>
    <cellStyle name="Normal 1167 5" xfId="15834" xr:uid="{00000000-0005-0000-0000-00008E260000}"/>
    <cellStyle name="Normal 1167 5 2" xfId="33701" xr:uid="{00000000-0005-0000-0000-00008F260000}"/>
    <cellStyle name="Normal 1167 6" xfId="24868" xr:uid="{00000000-0005-0000-0000-000090260000}"/>
    <cellStyle name="Normal 1168" xfId="5568" xr:uid="{00000000-0005-0000-0000-000091260000}"/>
    <cellStyle name="Normal 1168 2" xfId="5569" xr:uid="{00000000-0005-0000-0000-000092260000}"/>
    <cellStyle name="Normal 1168 2 2" xfId="15839" xr:uid="{00000000-0005-0000-0000-000093260000}"/>
    <cellStyle name="Normal 1168 2 2 2" xfId="33706" xr:uid="{00000000-0005-0000-0000-000094260000}"/>
    <cellStyle name="Normal 1168 2 3" xfId="24873" xr:uid="{00000000-0005-0000-0000-000095260000}"/>
    <cellStyle name="Normal 1168 3" xfId="5570" xr:uid="{00000000-0005-0000-0000-000096260000}"/>
    <cellStyle name="Normal 1168 3 2" xfId="15840" xr:uid="{00000000-0005-0000-0000-000097260000}"/>
    <cellStyle name="Normal 1168 3 2 2" xfId="33707" xr:uid="{00000000-0005-0000-0000-000098260000}"/>
    <cellStyle name="Normal 1168 3 3" xfId="24874" xr:uid="{00000000-0005-0000-0000-000099260000}"/>
    <cellStyle name="Normal 1168 4" xfId="5571" xr:uid="{00000000-0005-0000-0000-00009A260000}"/>
    <cellStyle name="Normal 1168 4 2" xfId="15841" xr:uid="{00000000-0005-0000-0000-00009B260000}"/>
    <cellStyle name="Normal 1168 4 2 2" xfId="33708" xr:uid="{00000000-0005-0000-0000-00009C260000}"/>
    <cellStyle name="Normal 1168 4 3" xfId="24875" xr:uid="{00000000-0005-0000-0000-00009D260000}"/>
    <cellStyle name="Normal 1168 5" xfId="15838" xr:uid="{00000000-0005-0000-0000-00009E260000}"/>
    <cellStyle name="Normal 1168 5 2" xfId="33705" xr:uid="{00000000-0005-0000-0000-00009F260000}"/>
    <cellStyle name="Normal 1168 6" xfId="24872" xr:uid="{00000000-0005-0000-0000-0000A0260000}"/>
    <cellStyle name="Normal 1169" xfId="5572" xr:uid="{00000000-0005-0000-0000-0000A1260000}"/>
    <cellStyle name="Normal 1169 2" xfId="5573" xr:uid="{00000000-0005-0000-0000-0000A2260000}"/>
    <cellStyle name="Normal 1169 2 2" xfId="15843" xr:uid="{00000000-0005-0000-0000-0000A3260000}"/>
    <cellStyle name="Normal 1169 2 2 2" xfId="33710" xr:uid="{00000000-0005-0000-0000-0000A4260000}"/>
    <cellStyle name="Normal 1169 2 3" xfId="24877" xr:uid="{00000000-0005-0000-0000-0000A5260000}"/>
    <cellStyle name="Normal 1169 3" xfId="5574" xr:uid="{00000000-0005-0000-0000-0000A6260000}"/>
    <cellStyle name="Normal 1169 3 2" xfId="15844" xr:uid="{00000000-0005-0000-0000-0000A7260000}"/>
    <cellStyle name="Normal 1169 3 2 2" xfId="33711" xr:uid="{00000000-0005-0000-0000-0000A8260000}"/>
    <cellStyle name="Normal 1169 3 3" xfId="24878" xr:uid="{00000000-0005-0000-0000-0000A9260000}"/>
    <cellStyle name="Normal 1169 4" xfId="5575" xr:uid="{00000000-0005-0000-0000-0000AA260000}"/>
    <cellStyle name="Normal 1169 4 2" xfId="15845" xr:uid="{00000000-0005-0000-0000-0000AB260000}"/>
    <cellStyle name="Normal 1169 4 2 2" xfId="33712" xr:uid="{00000000-0005-0000-0000-0000AC260000}"/>
    <cellStyle name="Normal 1169 4 3" xfId="24879" xr:uid="{00000000-0005-0000-0000-0000AD260000}"/>
    <cellStyle name="Normal 1169 5" xfId="15842" xr:uid="{00000000-0005-0000-0000-0000AE260000}"/>
    <cellStyle name="Normal 1169 5 2" xfId="33709" xr:uid="{00000000-0005-0000-0000-0000AF260000}"/>
    <cellStyle name="Normal 1169 6" xfId="24876" xr:uid="{00000000-0005-0000-0000-0000B0260000}"/>
    <cellStyle name="Normal 117" xfId="1234" xr:uid="{00000000-0005-0000-0000-0000B1260000}"/>
    <cellStyle name="Normal 117 2" xfId="5576" xr:uid="{00000000-0005-0000-0000-0000B2260000}"/>
    <cellStyle name="Normal 117 3" xfId="5577" xr:uid="{00000000-0005-0000-0000-0000B3260000}"/>
    <cellStyle name="Normal 117 3 2" xfId="5578" xr:uid="{00000000-0005-0000-0000-0000B4260000}"/>
    <cellStyle name="Normal 117 3 2 2" xfId="15847" xr:uid="{00000000-0005-0000-0000-0000B5260000}"/>
    <cellStyle name="Normal 117 3 2 2 2" xfId="33714" xr:uid="{00000000-0005-0000-0000-0000B6260000}"/>
    <cellStyle name="Normal 117 3 2 3" xfId="24881" xr:uid="{00000000-0005-0000-0000-0000B7260000}"/>
    <cellStyle name="Normal 117 3 3" xfId="15846" xr:uid="{00000000-0005-0000-0000-0000B8260000}"/>
    <cellStyle name="Normal 117 3 3 2" xfId="33713" xr:uid="{00000000-0005-0000-0000-0000B9260000}"/>
    <cellStyle name="Normal 117 3 4" xfId="24880" xr:uid="{00000000-0005-0000-0000-0000BA260000}"/>
    <cellStyle name="Normal 117 4" xfId="5579" xr:uid="{00000000-0005-0000-0000-0000BB260000}"/>
    <cellStyle name="Normal 117 4 2" xfId="15848" xr:uid="{00000000-0005-0000-0000-0000BC260000}"/>
    <cellStyle name="Normal 117 4 2 2" xfId="33715" xr:uid="{00000000-0005-0000-0000-0000BD260000}"/>
    <cellStyle name="Normal 117 4 3" xfId="24882" xr:uid="{00000000-0005-0000-0000-0000BE260000}"/>
    <cellStyle name="Normal 117 5" xfId="5580" xr:uid="{00000000-0005-0000-0000-0000BF260000}"/>
    <cellStyle name="Normal 117 5 2" xfId="15849" xr:uid="{00000000-0005-0000-0000-0000C0260000}"/>
    <cellStyle name="Normal 117 5 2 2" xfId="33716" xr:uid="{00000000-0005-0000-0000-0000C1260000}"/>
    <cellStyle name="Normal 117 5 3" xfId="24883" xr:uid="{00000000-0005-0000-0000-0000C2260000}"/>
    <cellStyle name="Normal 117 6" xfId="5581" xr:uid="{00000000-0005-0000-0000-0000C3260000}"/>
    <cellStyle name="Normal 117 6 2" xfId="15850" xr:uid="{00000000-0005-0000-0000-0000C4260000}"/>
    <cellStyle name="Normal 117 6 2 2" xfId="33717" xr:uid="{00000000-0005-0000-0000-0000C5260000}"/>
    <cellStyle name="Normal 117 6 3" xfId="24884" xr:uid="{00000000-0005-0000-0000-0000C6260000}"/>
    <cellStyle name="Normal 1170" xfId="5582" xr:uid="{00000000-0005-0000-0000-0000C7260000}"/>
    <cellStyle name="Normal 1170 2" xfId="5583" xr:uid="{00000000-0005-0000-0000-0000C8260000}"/>
    <cellStyle name="Normal 1170 2 2" xfId="15852" xr:uid="{00000000-0005-0000-0000-0000C9260000}"/>
    <cellStyle name="Normal 1170 2 2 2" xfId="33719" xr:uid="{00000000-0005-0000-0000-0000CA260000}"/>
    <cellStyle name="Normal 1170 2 3" xfId="24886" xr:uid="{00000000-0005-0000-0000-0000CB260000}"/>
    <cellStyle name="Normal 1170 3" xfId="5584" xr:uid="{00000000-0005-0000-0000-0000CC260000}"/>
    <cellStyle name="Normal 1170 3 2" xfId="15853" xr:uid="{00000000-0005-0000-0000-0000CD260000}"/>
    <cellStyle name="Normal 1170 3 2 2" xfId="33720" xr:uid="{00000000-0005-0000-0000-0000CE260000}"/>
    <cellStyle name="Normal 1170 3 3" xfId="24887" xr:uid="{00000000-0005-0000-0000-0000CF260000}"/>
    <cellStyle name="Normal 1170 4" xfId="5585" xr:uid="{00000000-0005-0000-0000-0000D0260000}"/>
    <cellStyle name="Normal 1170 4 2" xfId="15854" xr:uid="{00000000-0005-0000-0000-0000D1260000}"/>
    <cellStyle name="Normal 1170 4 2 2" xfId="33721" xr:uid="{00000000-0005-0000-0000-0000D2260000}"/>
    <cellStyle name="Normal 1170 4 3" xfId="24888" xr:uid="{00000000-0005-0000-0000-0000D3260000}"/>
    <cellStyle name="Normal 1170 5" xfId="15851" xr:uid="{00000000-0005-0000-0000-0000D4260000}"/>
    <cellStyle name="Normal 1170 5 2" xfId="33718" xr:uid="{00000000-0005-0000-0000-0000D5260000}"/>
    <cellStyle name="Normal 1170 6" xfId="24885" xr:uid="{00000000-0005-0000-0000-0000D6260000}"/>
    <cellStyle name="Normal 1171" xfId="5586" xr:uid="{00000000-0005-0000-0000-0000D7260000}"/>
    <cellStyle name="Normal 1171 2" xfId="5587" xr:uid="{00000000-0005-0000-0000-0000D8260000}"/>
    <cellStyle name="Normal 1171 2 2" xfId="15856" xr:uid="{00000000-0005-0000-0000-0000D9260000}"/>
    <cellStyle name="Normal 1171 2 2 2" xfId="33723" xr:uid="{00000000-0005-0000-0000-0000DA260000}"/>
    <cellStyle name="Normal 1171 2 3" xfId="24890" xr:uid="{00000000-0005-0000-0000-0000DB260000}"/>
    <cellStyle name="Normal 1171 3" xfId="5588" xr:uid="{00000000-0005-0000-0000-0000DC260000}"/>
    <cellStyle name="Normal 1171 3 2" xfId="15857" xr:uid="{00000000-0005-0000-0000-0000DD260000}"/>
    <cellStyle name="Normal 1171 3 2 2" xfId="33724" xr:uid="{00000000-0005-0000-0000-0000DE260000}"/>
    <cellStyle name="Normal 1171 3 3" xfId="24891" xr:uid="{00000000-0005-0000-0000-0000DF260000}"/>
    <cellStyle name="Normal 1171 4" xfId="5589" xr:uid="{00000000-0005-0000-0000-0000E0260000}"/>
    <cellStyle name="Normal 1171 4 2" xfId="15858" xr:uid="{00000000-0005-0000-0000-0000E1260000}"/>
    <cellStyle name="Normal 1171 4 2 2" xfId="33725" xr:uid="{00000000-0005-0000-0000-0000E2260000}"/>
    <cellStyle name="Normal 1171 4 3" xfId="24892" xr:uid="{00000000-0005-0000-0000-0000E3260000}"/>
    <cellStyle name="Normal 1171 5" xfId="15855" xr:uid="{00000000-0005-0000-0000-0000E4260000}"/>
    <cellStyle name="Normal 1171 5 2" xfId="33722" xr:uid="{00000000-0005-0000-0000-0000E5260000}"/>
    <cellStyle name="Normal 1171 6" xfId="24889" xr:uid="{00000000-0005-0000-0000-0000E6260000}"/>
    <cellStyle name="Normal 1172" xfId="5590" xr:uid="{00000000-0005-0000-0000-0000E7260000}"/>
    <cellStyle name="Normal 1172 2" xfId="5591" xr:uid="{00000000-0005-0000-0000-0000E8260000}"/>
    <cellStyle name="Normal 1172 2 2" xfId="15860" xr:uid="{00000000-0005-0000-0000-0000E9260000}"/>
    <cellStyle name="Normal 1172 2 2 2" xfId="33727" xr:uid="{00000000-0005-0000-0000-0000EA260000}"/>
    <cellStyle name="Normal 1172 2 3" xfId="24894" xr:uid="{00000000-0005-0000-0000-0000EB260000}"/>
    <cellStyle name="Normal 1172 3" xfId="5592" xr:uid="{00000000-0005-0000-0000-0000EC260000}"/>
    <cellStyle name="Normal 1172 3 2" xfId="15861" xr:uid="{00000000-0005-0000-0000-0000ED260000}"/>
    <cellStyle name="Normal 1172 3 2 2" xfId="33728" xr:uid="{00000000-0005-0000-0000-0000EE260000}"/>
    <cellStyle name="Normal 1172 3 3" xfId="24895" xr:uid="{00000000-0005-0000-0000-0000EF260000}"/>
    <cellStyle name="Normal 1172 4" xfId="5593" xr:uid="{00000000-0005-0000-0000-0000F0260000}"/>
    <cellStyle name="Normal 1172 4 2" xfId="15862" xr:uid="{00000000-0005-0000-0000-0000F1260000}"/>
    <cellStyle name="Normal 1172 4 2 2" xfId="33729" xr:uid="{00000000-0005-0000-0000-0000F2260000}"/>
    <cellStyle name="Normal 1172 4 3" xfId="24896" xr:uid="{00000000-0005-0000-0000-0000F3260000}"/>
    <cellStyle name="Normal 1172 5" xfId="15859" xr:uid="{00000000-0005-0000-0000-0000F4260000}"/>
    <cellStyle name="Normal 1172 5 2" xfId="33726" xr:uid="{00000000-0005-0000-0000-0000F5260000}"/>
    <cellStyle name="Normal 1172 6" xfId="24893" xr:uid="{00000000-0005-0000-0000-0000F6260000}"/>
    <cellStyle name="Normal 1173" xfId="5594" xr:uid="{00000000-0005-0000-0000-0000F7260000}"/>
    <cellStyle name="Normal 1173 2" xfId="5595" xr:uid="{00000000-0005-0000-0000-0000F8260000}"/>
    <cellStyle name="Normal 1173 2 2" xfId="15864" xr:uid="{00000000-0005-0000-0000-0000F9260000}"/>
    <cellStyle name="Normal 1173 2 2 2" xfId="33731" xr:uid="{00000000-0005-0000-0000-0000FA260000}"/>
    <cellStyle name="Normal 1173 2 3" xfId="24898" xr:uid="{00000000-0005-0000-0000-0000FB260000}"/>
    <cellStyle name="Normal 1173 3" xfId="5596" xr:uid="{00000000-0005-0000-0000-0000FC260000}"/>
    <cellStyle name="Normal 1173 3 2" xfId="15865" xr:uid="{00000000-0005-0000-0000-0000FD260000}"/>
    <cellStyle name="Normal 1173 3 2 2" xfId="33732" xr:uid="{00000000-0005-0000-0000-0000FE260000}"/>
    <cellStyle name="Normal 1173 3 3" xfId="24899" xr:uid="{00000000-0005-0000-0000-0000FF260000}"/>
    <cellStyle name="Normal 1173 4" xfId="5597" xr:uid="{00000000-0005-0000-0000-000000270000}"/>
    <cellStyle name="Normal 1173 4 2" xfId="15866" xr:uid="{00000000-0005-0000-0000-000001270000}"/>
    <cellStyle name="Normal 1173 4 2 2" xfId="33733" xr:uid="{00000000-0005-0000-0000-000002270000}"/>
    <cellStyle name="Normal 1173 4 3" xfId="24900" xr:uid="{00000000-0005-0000-0000-000003270000}"/>
    <cellStyle name="Normal 1173 5" xfId="15863" xr:uid="{00000000-0005-0000-0000-000004270000}"/>
    <cellStyle name="Normal 1173 5 2" xfId="33730" xr:uid="{00000000-0005-0000-0000-000005270000}"/>
    <cellStyle name="Normal 1173 6" xfId="24897" xr:uid="{00000000-0005-0000-0000-000006270000}"/>
    <cellStyle name="Normal 1174" xfId="5598" xr:uid="{00000000-0005-0000-0000-000007270000}"/>
    <cellStyle name="Normal 1174 2" xfId="5599" xr:uid="{00000000-0005-0000-0000-000008270000}"/>
    <cellStyle name="Normal 1174 2 2" xfId="15868" xr:uid="{00000000-0005-0000-0000-000009270000}"/>
    <cellStyle name="Normal 1174 2 2 2" xfId="33735" xr:uid="{00000000-0005-0000-0000-00000A270000}"/>
    <cellStyle name="Normal 1174 2 3" xfId="24902" xr:uid="{00000000-0005-0000-0000-00000B270000}"/>
    <cellStyle name="Normal 1174 3" xfId="5600" xr:uid="{00000000-0005-0000-0000-00000C270000}"/>
    <cellStyle name="Normal 1174 3 2" xfId="15869" xr:uid="{00000000-0005-0000-0000-00000D270000}"/>
    <cellStyle name="Normal 1174 3 2 2" xfId="33736" xr:uid="{00000000-0005-0000-0000-00000E270000}"/>
    <cellStyle name="Normal 1174 3 3" xfId="24903" xr:uid="{00000000-0005-0000-0000-00000F270000}"/>
    <cellStyle name="Normal 1174 4" xfId="5601" xr:uid="{00000000-0005-0000-0000-000010270000}"/>
    <cellStyle name="Normal 1174 4 2" xfId="15870" xr:uid="{00000000-0005-0000-0000-000011270000}"/>
    <cellStyle name="Normal 1174 4 2 2" xfId="33737" xr:uid="{00000000-0005-0000-0000-000012270000}"/>
    <cellStyle name="Normal 1174 4 3" xfId="24904" xr:uid="{00000000-0005-0000-0000-000013270000}"/>
    <cellStyle name="Normal 1174 5" xfId="15867" xr:uid="{00000000-0005-0000-0000-000014270000}"/>
    <cellStyle name="Normal 1174 5 2" xfId="33734" xr:uid="{00000000-0005-0000-0000-000015270000}"/>
    <cellStyle name="Normal 1174 6" xfId="24901" xr:uid="{00000000-0005-0000-0000-000016270000}"/>
    <cellStyle name="Normal 1175" xfId="5602" xr:uid="{00000000-0005-0000-0000-000017270000}"/>
    <cellStyle name="Normal 1175 2" xfId="5603" xr:uid="{00000000-0005-0000-0000-000018270000}"/>
    <cellStyle name="Normal 1175 2 2" xfId="15872" xr:uid="{00000000-0005-0000-0000-000019270000}"/>
    <cellStyle name="Normal 1175 2 2 2" xfId="33739" xr:uid="{00000000-0005-0000-0000-00001A270000}"/>
    <cellStyle name="Normal 1175 2 3" xfId="24906" xr:uid="{00000000-0005-0000-0000-00001B270000}"/>
    <cellStyle name="Normal 1175 3" xfId="5604" xr:uid="{00000000-0005-0000-0000-00001C270000}"/>
    <cellStyle name="Normal 1175 3 2" xfId="15873" xr:uid="{00000000-0005-0000-0000-00001D270000}"/>
    <cellStyle name="Normal 1175 3 2 2" xfId="33740" xr:uid="{00000000-0005-0000-0000-00001E270000}"/>
    <cellStyle name="Normal 1175 3 3" xfId="24907" xr:uid="{00000000-0005-0000-0000-00001F270000}"/>
    <cellStyle name="Normal 1175 4" xfId="5605" xr:uid="{00000000-0005-0000-0000-000020270000}"/>
    <cellStyle name="Normal 1175 4 2" xfId="15874" xr:uid="{00000000-0005-0000-0000-000021270000}"/>
    <cellStyle name="Normal 1175 4 2 2" xfId="33741" xr:uid="{00000000-0005-0000-0000-000022270000}"/>
    <cellStyle name="Normal 1175 4 3" xfId="24908" xr:uid="{00000000-0005-0000-0000-000023270000}"/>
    <cellStyle name="Normal 1175 5" xfId="15871" xr:uid="{00000000-0005-0000-0000-000024270000}"/>
    <cellStyle name="Normal 1175 5 2" xfId="33738" xr:uid="{00000000-0005-0000-0000-000025270000}"/>
    <cellStyle name="Normal 1175 6" xfId="24905" xr:uid="{00000000-0005-0000-0000-000026270000}"/>
    <cellStyle name="Normal 1176" xfId="5606" xr:uid="{00000000-0005-0000-0000-000027270000}"/>
    <cellStyle name="Normal 1176 2" xfId="5607" xr:uid="{00000000-0005-0000-0000-000028270000}"/>
    <cellStyle name="Normal 1176 2 2" xfId="15876" xr:uid="{00000000-0005-0000-0000-000029270000}"/>
    <cellStyle name="Normal 1176 2 2 2" xfId="33743" xr:uid="{00000000-0005-0000-0000-00002A270000}"/>
    <cellStyle name="Normal 1176 2 3" xfId="24910" xr:uid="{00000000-0005-0000-0000-00002B270000}"/>
    <cellStyle name="Normal 1176 3" xfId="5608" xr:uid="{00000000-0005-0000-0000-00002C270000}"/>
    <cellStyle name="Normal 1176 3 2" xfId="15877" xr:uid="{00000000-0005-0000-0000-00002D270000}"/>
    <cellStyle name="Normal 1176 3 2 2" xfId="33744" xr:uid="{00000000-0005-0000-0000-00002E270000}"/>
    <cellStyle name="Normal 1176 3 3" xfId="24911" xr:uid="{00000000-0005-0000-0000-00002F270000}"/>
    <cellStyle name="Normal 1176 4" xfId="5609" xr:uid="{00000000-0005-0000-0000-000030270000}"/>
    <cellStyle name="Normal 1176 4 2" xfId="15878" xr:uid="{00000000-0005-0000-0000-000031270000}"/>
    <cellStyle name="Normal 1176 4 2 2" xfId="33745" xr:uid="{00000000-0005-0000-0000-000032270000}"/>
    <cellStyle name="Normal 1176 4 3" xfId="24912" xr:uid="{00000000-0005-0000-0000-000033270000}"/>
    <cellStyle name="Normal 1176 5" xfId="15875" xr:uid="{00000000-0005-0000-0000-000034270000}"/>
    <cellStyle name="Normal 1176 5 2" xfId="33742" xr:uid="{00000000-0005-0000-0000-000035270000}"/>
    <cellStyle name="Normal 1176 6" xfId="24909" xr:uid="{00000000-0005-0000-0000-000036270000}"/>
    <cellStyle name="Normal 1177" xfId="5610" xr:uid="{00000000-0005-0000-0000-000037270000}"/>
    <cellStyle name="Normal 1177 2" xfId="5611" xr:uid="{00000000-0005-0000-0000-000038270000}"/>
    <cellStyle name="Normal 1177 2 2" xfId="15880" xr:uid="{00000000-0005-0000-0000-000039270000}"/>
    <cellStyle name="Normal 1177 2 2 2" xfId="33747" xr:uid="{00000000-0005-0000-0000-00003A270000}"/>
    <cellStyle name="Normal 1177 2 3" xfId="24914" xr:uid="{00000000-0005-0000-0000-00003B270000}"/>
    <cellStyle name="Normal 1177 3" xfId="5612" xr:uid="{00000000-0005-0000-0000-00003C270000}"/>
    <cellStyle name="Normal 1177 3 2" xfId="15881" xr:uid="{00000000-0005-0000-0000-00003D270000}"/>
    <cellStyle name="Normal 1177 3 2 2" xfId="33748" xr:uid="{00000000-0005-0000-0000-00003E270000}"/>
    <cellStyle name="Normal 1177 3 3" xfId="24915" xr:uid="{00000000-0005-0000-0000-00003F270000}"/>
    <cellStyle name="Normal 1177 4" xfId="5613" xr:uid="{00000000-0005-0000-0000-000040270000}"/>
    <cellStyle name="Normal 1177 4 2" xfId="15882" xr:uid="{00000000-0005-0000-0000-000041270000}"/>
    <cellStyle name="Normal 1177 4 2 2" xfId="33749" xr:uid="{00000000-0005-0000-0000-000042270000}"/>
    <cellStyle name="Normal 1177 4 3" xfId="24916" xr:uid="{00000000-0005-0000-0000-000043270000}"/>
    <cellStyle name="Normal 1177 5" xfId="15879" xr:uid="{00000000-0005-0000-0000-000044270000}"/>
    <cellStyle name="Normal 1177 5 2" xfId="33746" xr:uid="{00000000-0005-0000-0000-000045270000}"/>
    <cellStyle name="Normal 1177 6" xfId="24913" xr:uid="{00000000-0005-0000-0000-000046270000}"/>
    <cellStyle name="Normal 1178" xfId="5614" xr:uid="{00000000-0005-0000-0000-000047270000}"/>
    <cellStyle name="Normal 1178 2" xfId="5615" xr:uid="{00000000-0005-0000-0000-000048270000}"/>
    <cellStyle name="Normal 1178 2 2" xfId="15884" xr:uid="{00000000-0005-0000-0000-000049270000}"/>
    <cellStyle name="Normal 1178 2 2 2" xfId="33751" xr:uid="{00000000-0005-0000-0000-00004A270000}"/>
    <cellStyle name="Normal 1178 2 3" xfId="24918" xr:uid="{00000000-0005-0000-0000-00004B270000}"/>
    <cellStyle name="Normal 1178 3" xfId="5616" xr:uid="{00000000-0005-0000-0000-00004C270000}"/>
    <cellStyle name="Normal 1178 3 2" xfId="15885" xr:uid="{00000000-0005-0000-0000-00004D270000}"/>
    <cellStyle name="Normal 1178 3 2 2" xfId="33752" xr:uid="{00000000-0005-0000-0000-00004E270000}"/>
    <cellStyle name="Normal 1178 3 3" xfId="24919" xr:uid="{00000000-0005-0000-0000-00004F270000}"/>
    <cellStyle name="Normal 1178 4" xfId="5617" xr:uid="{00000000-0005-0000-0000-000050270000}"/>
    <cellStyle name="Normal 1178 4 2" xfId="15886" xr:uid="{00000000-0005-0000-0000-000051270000}"/>
    <cellStyle name="Normal 1178 4 2 2" xfId="33753" xr:uid="{00000000-0005-0000-0000-000052270000}"/>
    <cellStyle name="Normal 1178 4 3" xfId="24920" xr:uid="{00000000-0005-0000-0000-000053270000}"/>
    <cellStyle name="Normal 1178 5" xfId="15883" xr:uid="{00000000-0005-0000-0000-000054270000}"/>
    <cellStyle name="Normal 1178 5 2" xfId="33750" xr:uid="{00000000-0005-0000-0000-000055270000}"/>
    <cellStyle name="Normal 1178 6" xfId="24917" xr:uid="{00000000-0005-0000-0000-000056270000}"/>
    <cellStyle name="Normal 1179" xfId="5618" xr:uid="{00000000-0005-0000-0000-000057270000}"/>
    <cellStyle name="Normal 1179 2" xfId="5619" xr:uid="{00000000-0005-0000-0000-000058270000}"/>
    <cellStyle name="Normal 1179 2 2" xfId="15888" xr:uid="{00000000-0005-0000-0000-000059270000}"/>
    <cellStyle name="Normal 1179 2 2 2" xfId="33755" xr:uid="{00000000-0005-0000-0000-00005A270000}"/>
    <cellStyle name="Normal 1179 2 3" xfId="24922" xr:uid="{00000000-0005-0000-0000-00005B270000}"/>
    <cellStyle name="Normal 1179 3" xfId="5620" xr:uid="{00000000-0005-0000-0000-00005C270000}"/>
    <cellStyle name="Normal 1179 3 2" xfId="15889" xr:uid="{00000000-0005-0000-0000-00005D270000}"/>
    <cellStyle name="Normal 1179 3 2 2" xfId="33756" xr:uid="{00000000-0005-0000-0000-00005E270000}"/>
    <cellStyle name="Normal 1179 3 3" xfId="24923" xr:uid="{00000000-0005-0000-0000-00005F270000}"/>
    <cellStyle name="Normal 1179 4" xfId="5621" xr:uid="{00000000-0005-0000-0000-000060270000}"/>
    <cellStyle name="Normal 1179 4 2" xfId="15890" xr:uid="{00000000-0005-0000-0000-000061270000}"/>
    <cellStyle name="Normal 1179 4 2 2" xfId="33757" xr:uid="{00000000-0005-0000-0000-000062270000}"/>
    <cellStyle name="Normal 1179 4 3" xfId="24924" xr:uid="{00000000-0005-0000-0000-000063270000}"/>
    <cellStyle name="Normal 1179 5" xfId="15887" xr:uid="{00000000-0005-0000-0000-000064270000}"/>
    <cellStyle name="Normal 1179 5 2" xfId="33754" xr:uid="{00000000-0005-0000-0000-000065270000}"/>
    <cellStyle name="Normal 1179 6" xfId="24921" xr:uid="{00000000-0005-0000-0000-000066270000}"/>
    <cellStyle name="Normal 118" xfId="1235" xr:uid="{00000000-0005-0000-0000-000067270000}"/>
    <cellStyle name="Normal 118 2" xfId="5622" xr:uid="{00000000-0005-0000-0000-000068270000}"/>
    <cellStyle name="Normal 118 3" xfId="5623" xr:uid="{00000000-0005-0000-0000-000069270000}"/>
    <cellStyle name="Normal 118 3 2" xfId="5624" xr:uid="{00000000-0005-0000-0000-00006A270000}"/>
    <cellStyle name="Normal 118 3 2 2" xfId="15892" xr:uid="{00000000-0005-0000-0000-00006B270000}"/>
    <cellStyle name="Normal 118 3 2 2 2" xfId="33759" xr:uid="{00000000-0005-0000-0000-00006C270000}"/>
    <cellStyle name="Normal 118 3 2 3" xfId="24926" xr:uid="{00000000-0005-0000-0000-00006D270000}"/>
    <cellStyle name="Normal 118 3 3" xfId="15891" xr:uid="{00000000-0005-0000-0000-00006E270000}"/>
    <cellStyle name="Normal 118 3 3 2" xfId="33758" xr:uid="{00000000-0005-0000-0000-00006F270000}"/>
    <cellStyle name="Normal 118 3 4" xfId="24925" xr:uid="{00000000-0005-0000-0000-000070270000}"/>
    <cellStyle name="Normal 118 4" xfId="5625" xr:uid="{00000000-0005-0000-0000-000071270000}"/>
    <cellStyle name="Normal 118 4 2" xfId="15893" xr:uid="{00000000-0005-0000-0000-000072270000}"/>
    <cellStyle name="Normal 118 4 2 2" xfId="33760" xr:uid="{00000000-0005-0000-0000-000073270000}"/>
    <cellStyle name="Normal 118 4 3" xfId="24927" xr:uid="{00000000-0005-0000-0000-000074270000}"/>
    <cellStyle name="Normal 118 5" xfId="5626" xr:uid="{00000000-0005-0000-0000-000075270000}"/>
    <cellStyle name="Normal 118 5 2" xfId="15894" xr:uid="{00000000-0005-0000-0000-000076270000}"/>
    <cellStyle name="Normal 118 5 2 2" xfId="33761" xr:uid="{00000000-0005-0000-0000-000077270000}"/>
    <cellStyle name="Normal 118 5 3" xfId="24928" xr:uid="{00000000-0005-0000-0000-000078270000}"/>
    <cellStyle name="Normal 118 6" xfId="5627" xr:uid="{00000000-0005-0000-0000-000079270000}"/>
    <cellStyle name="Normal 118 6 2" xfId="15895" xr:uid="{00000000-0005-0000-0000-00007A270000}"/>
    <cellStyle name="Normal 118 6 2 2" xfId="33762" xr:uid="{00000000-0005-0000-0000-00007B270000}"/>
    <cellStyle name="Normal 118 6 3" xfId="24929" xr:uid="{00000000-0005-0000-0000-00007C270000}"/>
    <cellStyle name="Normal 1180" xfId="5628" xr:uid="{00000000-0005-0000-0000-00007D270000}"/>
    <cellStyle name="Normal 1180 2" xfId="5629" xr:uid="{00000000-0005-0000-0000-00007E270000}"/>
    <cellStyle name="Normal 1180 2 2" xfId="15897" xr:uid="{00000000-0005-0000-0000-00007F270000}"/>
    <cellStyle name="Normal 1180 2 2 2" xfId="33764" xr:uid="{00000000-0005-0000-0000-000080270000}"/>
    <cellStyle name="Normal 1180 2 3" xfId="24931" xr:uid="{00000000-0005-0000-0000-000081270000}"/>
    <cellStyle name="Normal 1180 3" xfId="5630" xr:uid="{00000000-0005-0000-0000-000082270000}"/>
    <cellStyle name="Normal 1180 3 2" xfId="15898" xr:uid="{00000000-0005-0000-0000-000083270000}"/>
    <cellStyle name="Normal 1180 3 2 2" xfId="33765" xr:uid="{00000000-0005-0000-0000-000084270000}"/>
    <cellStyle name="Normal 1180 3 3" xfId="24932" xr:uid="{00000000-0005-0000-0000-000085270000}"/>
    <cellStyle name="Normal 1180 4" xfId="5631" xr:uid="{00000000-0005-0000-0000-000086270000}"/>
    <cellStyle name="Normal 1180 4 2" xfId="15899" xr:uid="{00000000-0005-0000-0000-000087270000}"/>
    <cellStyle name="Normal 1180 4 2 2" xfId="33766" xr:uid="{00000000-0005-0000-0000-000088270000}"/>
    <cellStyle name="Normal 1180 4 3" xfId="24933" xr:uid="{00000000-0005-0000-0000-000089270000}"/>
    <cellStyle name="Normal 1180 5" xfId="15896" xr:uid="{00000000-0005-0000-0000-00008A270000}"/>
    <cellStyle name="Normal 1180 5 2" xfId="33763" xr:uid="{00000000-0005-0000-0000-00008B270000}"/>
    <cellStyle name="Normal 1180 6" xfId="24930" xr:uid="{00000000-0005-0000-0000-00008C270000}"/>
    <cellStyle name="Normal 1181" xfId="5632" xr:uid="{00000000-0005-0000-0000-00008D270000}"/>
    <cellStyle name="Normal 1181 2" xfId="5633" xr:uid="{00000000-0005-0000-0000-00008E270000}"/>
    <cellStyle name="Normal 1181 2 2" xfId="15901" xr:uid="{00000000-0005-0000-0000-00008F270000}"/>
    <cellStyle name="Normal 1181 2 2 2" xfId="33768" xr:uid="{00000000-0005-0000-0000-000090270000}"/>
    <cellStyle name="Normal 1181 2 3" xfId="24935" xr:uid="{00000000-0005-0000-0000-000091270000}"/>
    <cellStyle name="Normal 1181 3" xfId="5634" xr:uid="{00000000-0005-0000-0000-000092270000}"/>
    <cellStyle name="Normal 1181 3 2" xfId="15902" xr:uid="{00000000-0005-0000-0000-000093270000}"/>
    <cellStyle name="Normal 1181 3 2 2" xfId="33769" xr:uid="{00000000-0005-0000-0000-000094270000}"/>
    <cellStyle name="Normal 1181 3 3" xfId="24936" xr:uid="{00000000-0005-0000-0000-000095270000}"/>
    <cellStyle name="Normal 1181 4" xfId="5635" xr:uid="{00000000-0005-0000-0000-000096270000}"/>
    <cellStyle name="Normal 1181 4 2" xfId="15903" xr:uid="{00000000-0005-0000-0000-000097270000}"/>
    <cellStyle name="Normal 1181 4 2 2" xfId="33770" xr:uid="{00000000-0005-0000-0000-000098270000}"/>
    <cellStyle name="Normal 1181 4 3" xfId="24937" xr:uid="{00000000-0005-0000-0000-000099270000}"/>
    <cellStyle name="Normal 1181 5" xfId="15900" xr:uid="{00000000-0005-0000-0000-00009A270000}"/>
    <cellStyle name="Normal 1181 5 2" xfId="33767" xr:uid="{00000000-0005-0000-0000-00009B270000}"/>
    <cellStyle name="Normal 1181 6" xfId="24934" xr:uid="{00000000-0005-0000-0000-00009C270000}"/>
    <cellStyle name="Normal 1182" xfId="5636" xr:uid="{00000000-0005-0000-0000-00009D270000}"/>
    <cellStyle name="Normal 1182 2" xfId="5637" xr:uid="{00000000-0005-0000-0000-00009E270000}"/>
    <cellStyle name="Normal 1182 2 2" xfId="15905" xr:uid="{00000000-0005-0000-0000-00009F270000}"/>
    <cellStyle name="Normal 1182 2 2 2" xfId="33772" xr:uid="{00000000-0005-0000-0000-0000A0270000}"/>
    <cellStyle name="Normal 1182 2 3" xfId="24939" xr:uid="{00000000-0005-0000-0000-0000A1270000}"/>
    <cellStyle name="Normal 1182 3" xfId="5638" xr:uid="{00000000-0005-0000-0000-0000A2270000}"/>
    <cellStyle name="Normal 1182 3 2" xfId="15906" xr:uid="{00000000-0005-0000-0000-0000A3270000}"/>
    <cellStyle name="Normal 1182 3 2 2" xfId="33773" xr:uid="{00000000-0005-0000-0000-0000A4270000}"/>
    <cellStyle name="Normal 1182 3 3" xfId="24940" xr:uid="{00000000-0005-0000-0000-0000A5270000}"/>
    <cellStyle name="Normal 1182 4" xfId="5639" xr:uid="{00000000-0005-0000-0000-0000A6270000}"/>
    <cellStyle name="Normal 1182 4 2" xfId="15907" xr:uid="{00000000-0005-0000-0000-0000A7270000}"/>
    <cellStyle name="Normal 1182 4 2 2" xfId="33774" xr:uid="{00000000-0005-0000-0000-0000A8270000}"/>
    <cellStyle name="Normal 1182 4 3" xfId="24941" xr:uid="{00000000-0005-0000-0000-0000A9270000}"/>
    <cellStyle name="Normal 1182 5" xfId="15904" xr:uid="{00000000-0005-0000-0000-0000AA270000}"/>
    <cellStyle name="Normal 1182 5 2" xfId="33771" xr:uid="{00000000-0005-0000-0000-0000AB270000}"/>
    <cellStyle name="Normal 1182 6" xfId="24938" xr:uid="{00000000-0005-0000-0000-0000AC270000}"/>
    <cellStyle name="Normal 1183" xfId="5640" xr:uid="{00000000-0005-0000-0000-0000AD270000}"/>
    <cellStyle name="Normal 1183 2" xfId="5641" xr:uid="{00000000-0005-0000-0000-0000AE270000}"/>
    <cellStyle name="Normal 1183 2 2" xfId="15909" xr:uid="{00000000-0005-0000-0000-0000AF270000}"/>
    <cellStyle name="Normal 1183 2 2 2" xfId="33776" xr:uid="{00000000-0005-0000-0000-0000B0270000}"/>
    <cellStyle name="Normal 1183 2 3" xfId="24943" xr:uid="{00000000-0005-0000-0000-0000B1270000}"/>
    <cellStyle name="Normal 1183 3" xfId="5642" xr:uid="{00000000-0005-0000-0000-0000B2270000}"/>
    <cellStyle name="Normal 1183 3 2" xfId="15910" xr:uid="{00000000-0005-0000-0000-0000B3270000}"/>
    <cellStyle name="Normal 1183 3 2 2" xfId="33777" xr:uid="{00000000-0005-0000-0000-0000B4270000}"/>
    <cellStyle name="Normal 1183 3 3" xfId="24944" xr:uid="{00000000-0005-0000-0000-0000B5270000}"/>
    <cellStyle name="Normal 1183 4" xfId="5643" xr:uid="{00000000-0005-0000-0000-0000B6270000}"/>
    <cellStyle name="Normal 1183 4 2" xfId="15911" xr:uid="{00000000-0005-0000-0000-0000B7270000}"/>
    <cellStyle name="Normal 1183 4 2 2" xfId="33778" xr:uid="{00000000-0005-0000-0000-0000B8270000}"/>
    <cellStyle name="Normal 1183 4 3" xfId="24945" xr:uid="{00000000-0005-0000-0000-0000B9270000}"/>
    <cellStyle name="Normal 1183 5" xfId="15908" xr:uid="{00000000-0005-0000-0000-0000BA270000}"/>
    <cellStyle name="Normal 1183 5 2" xfId="33775" xr:uid="{00000000-0005-0000-0000-0000BB270000}"/>
    <cellStyle name="Normal 1183 6" xfId="24942" xr:uid="{00000000-0005-0000-0000-0000BC270000}"/>
    <cellStyle name="Normal 1184" xfId="5644" xr:uid="{00000000-0005-0000-0000-0000BD270000}"/>
    <cellStyle name="Normal 1184 2" xfId="5645" xr:uid="{00000000-0005-0000-0000-0000BE270000}"/>
    <cellStyle name="Normal 1184 2 2" xfId="15913" xr:uid="{00000000-0005-0000-0000-0000BF270000}"/>
    <cellStyle name="Normal 1184 2 2 2" xfId="33780" xr:uid="{00000000-0005-0000-0000-0000C0270000}"/>
    <cellStyle name="Normal 1184 2 3" xfId="24947" xr:uid="{00000000-0005-0000-0000-0000C1270000}"/>
    <cellStyle name="Normal 1184 3" xfId="5646" xr:uid="{00000000-0005-0000-0000-0000C2270000}"/>
    <cellStyle name="Normal 1184 3 2" xfId="15914" xr:uid="{00000000-0005-0000-0000-0000C3270000}"/>
    <cellStyle name="Normal 1184 3 2 2" xfId="33781" xr:uid="{00000000-0005-0000-0000-0000C4270000}"/>
    <cellStyle name="Normal 1184 3 3" xfId="24948" xr:uid="{00000000-0005-0000-0000-0000C5270000}"/>
    <cellStyle name="Normal 1184 4" xfId="5647" xr:uid="{00000000-0005-0000-0000-0000C6270000}"/>
    <cellStyle name="Normal 1184 4 2" xfId="15915" xr:uid="{00000000-0005-0000-0000-0000C7270000}"/>
    <cellStyle name="Normal 1184 4 2 2" xfId="33782" xr:uid="{00000000-0005-0000-0000-0000C8270000}"/>
    <cellStyle name="Normal 1184 4 3" xfId="24949" xr:uid="{00000000-0005-0000-0000-0000C9270000}"/>
    <cellStyle name="Normal 1184 5" xfId="15912" xr:uid="{00000000-0005-0000-0000-0000CA270000}"/>
    <cellStyle name="Normal 1184 5 2" xfId="33779" xr:uid="{00000000-0005-0000-0000-0000CB270000}"/>
    <cellStyle name="Normal 1184 6" xfId="24946" xr:uid="{00000000-0005-0000-0000-0000CC270000}"/>
    <cellStyle name="Normal 1185" xfId="5648" xr:uid="{00000000-0005-0000-0000-0000CD270000}"/>
    <cellStyle name="Normal 1185 2" xfId="5649" xr:uid="{00000000-0005-0000-0000-0000CE270000}"/>
    <cellStyle name="Normal 1185 2 2" xfId="15917" xr:uid="{00000000-0005-0000-0000-0000CF270000}"/>
    <cellStyle name="Normal 1185 2 2 2" xfId="33784" xr:uid="{00000000-0005-0000-0000-0000D0270000}"/>
    <cellStyle name="Normal 1185 2 3" xfId="24951" xr:uid="{00000000-0005-0000-0000-0000D1270000}"/>
    <cellStyle name="Normal 1185 3" xfId="5650" xr:uid="{00000000-0005-0000-0000-0000D2270000}"/>
    <cellStyle name="Normal 1185 3 2" xfId="15918" xr:uid="{00000000-0005-0000-0000-0000D3270000}"/>
    <cellStyle name="Normal 1185 3 2 2" xfId="33785" xr:uid="{00000000-0005-0000-0000-0000D4270000}"/>
    <cellStyle name="Normal 1185 3 3" xfId="24952" xr:uid="{00000000-0005-0000-0000-0000D5270000}"/>
    <cellStyle name="Normal 1185 4" xfId="5651" xr:uid="{00000000-0005-0000-0000-0000D6270000}"/>
    <cellStyle name="Normal 1185 4 2" xfId="15919" xr:uid="{00000000-0005-0000-0000-0000D7270000}"/>
    <cellStyle name="Normal 1185 4 2 2" xfId="33786" xr:uid="{00000000-0005-0000-0000-0000D8270000}"/>
    <cellStyle name="Normal 1185 4 3" xfId="24953" xr:uid="{00000000-0005-0000-0000-0000D9270000}"/>
    <cellStyle name="Normal 1185 5" xfId="15916" xr:uid="{00000000-0005-0000-0000-0000DA270000}"/>
    <cellStyle name="Normal 1185 5 2" xfId="33783" xr:uid="{00000000-0005-0000-0000-0000DB270000}"/>
    <cellStyle name="Normal 1185 6" xfId="24950" xr:uid="{00000000-0005-0000-0000-0000DC270000}"/>
    <cellStyle name="Normal 1186" xfId="5652" xr:uid="{00000000-0005-0000-0000-0000DD270000}"/>
    <cellStyle name="Normal 1186 2" xfId="5653" xr:uid="{00000000-0005-0000-0000-0000DE270000}"/>
    <cellStyle name="Normal 1186 2 2" xfId="15921" xr:uid="{00000000-0005-0000-0000-0000DF270000}"/>
    <cellStyle name="Normal 1186 2 2 2" xfId="33788" xr:uid="{00000000-0005-0000-0000-0000E0270000}"/>
    <cellStyle name="Normal 1186 2 3" xfId="24955" xr:uid="{00000000-0005-0000-0000-0000E1270000}"/>
    <cellStyle name="Normal 1186 3" xfId="5654" xr:uid="{00000000-0005-0000-0000-0000E2270000}"/>
    <cellStyle name="Normal 1186 3 2" xfId="15922" xr:uid="{00000000-0005-0000-0000-0000E3270000}"/>
    <cellStyle name="Normal 1186 3 2 2" xfId="33789" xr:uid="{00000000-0005-0000-0000-0000E4270000}"/>
    <cellStyle name="Normal 1186 3 3" xfId="24956" xr:uid="{00000000-0005-0000-0000-0000E5270000}"/>
    <cellStyle name="Normal 1186 4" xfId="5655" xr:uid="{00000000-0005-0000-0000-0000E6270000}"/>
    <cellStyle name="Normal 1186 4 2" xfId="15923" xr:uid="{00000000-0005-0000-0000-0000E7270000}"/>
    <cellStyle name="Normal 1186 4 2 2" xfId="33790" xr:uid="{00000000-0005-0000-0000-0000E8270000}"/>
    <cellStyle name="Normal 1186 4 3" xfId="24957" xr:uid="{00000000-0005-0000-0000-0000E9270000}"/>
    <cellStyle name="Normal 1186 5" xfId="15920" xr:uid="{00000000-0005-0000-0000-0000EA270000}"/>
    <cellStyle name="Normal 1186 5 2" xfId="33787" xr:uid="{00000000-0005-0000-0000-0000EB270000}"/>
    <cellStyle name="Normal 1186 6" xfId="24954" xr:uid="{00000000-0005-0000-0000-0000EC270000}"/>
    <cellStyle name="Normal 1187" xfId="5656" xr:uid="{00000000-0005-0000-0000-0000ED270000}"/>
    <cellStyle name="Normal 1187 2" xfId="5657" xr:uid="{00000000-0005-0000-0000-0000EE270000}"/>
    <cellStyle name="Normal 1187 2 2" xfId="15925" xr:uid="{00000000-0005-0000-0000-0000EF270000}"/>
    <cellStyle name="Normal 1187 2 2 2" xfId="33792" xr:uid="{00000000-0005-0000-0000-0000F0270000}"/>
    <cellStyle name="Normal 1187 2 3" xfId="24959" xr:uid="{00000000-0005-0000-0000-0000F1270000}"/>
    <cellStyle name="Normal 1187 3" xfId="5658" xr:uid="{00000000-0005-0000-0000-0000F2270000}"/>
    <cellStyle name="Normal 1187 3 2" xfId="15926" xr:uid="{00000000-0005-0000-0000-0000F3270000}"/>
    <cellStyle name="Normal 1187 3 2 2" xfId="33793" xr:uid="{00000000-0005-0000-0000-0000F4270000}"/>
    <cellStyle name="Normal 1187 3 3" xfId="24960" xr:uid="{00000000-0005-0000-0000-0000F5270000}"/>
    <cellStyle name="Normal 1187 4" xfId="5659" xr:uid="{00000000-0005-0000-0000-0000F6270000}"/>
    <cellStyle name="Normal 1187 4 2" xfId="15927" xr:uid="{00000000-0005-0000-0000-0000F7270000}"/>
    <cellStyle name="Normal 1187 4 2 2" xfId="33794" xr:uid="{00000000-0005-0000-0000-0000F8270000}"/>
    <cellStyle name="Normal 1187 4 3" xfId="24961" xr:uid="{00000000-0005-0000-0000-0000F9270000}"/>
    <cellStyle name="Normal 1187 5" xfId="15924" xr:uid="{00000000-0005-0000-0000-0000FA270000}"/>
    <cellStyle name="Normal 1187 5 2" xfId="33791" xr:uid="{00000000-0005-0000-0000-0000FB270000}"/>
    <cellStyle name="Normal 1187 6" xfId="24958" xr:uid="{00000000-0005-0000-0000-0000FC270000}"/>
    <cellStyle name="Normal 1188" xfId="5660" xr:uid="{00000000-0005-0000-0000-0000FD270000}"/>
    <cellStyle name="Normal 1188 2" xfId="5661" xr:uid="{00000000-0005-0000-0000-0000FE270000}"/>
    <cellStyle name="Normal 1188 2 2" xfId="15929" xr:uid="{00000000-0005-0000-0000-0000FF270000}"/>
    <cellStyle name="Normal 1188 2 2 2" xfId="33796" xr:uid="{00000000-0005-0000-0000-000000280000}"/>
    <cellStyle name="Normal 1188 2 3" xfId="24963" xr:uid="{00000000-0005-0000-0000-000001280000}"/>
    <cellStyle name="Normal 1188 3" xfId="5662" xr:uid="{00000000-0005-0000-0000-000002280000}"/>
    <cellStyle name="Normal 1188 3 2" xfId="15930" xr:uid="{00000000-0005-0000-0000-000003280000}"/>
    <cellStyle name="Normal 1188 3 2 2" xfId="33797" xr:uid="{00000000-0005-0000-0000-000004280000}"/>
    <cellStyle name="Normal 1188 3 3" xfId="24964" xr:uid="{00000000-0005-0000-0000-000005280000}"/>
    <cellStyle name="Normal 1188 4" xfId="5663" xr:uid="{00000000-0005-0000-0000-000006280000}"/>
    <cellStyle name="Normal 1188 4 2" xfId="15931" xr:uid="{00000000-0005-0000-0000-000007280000}"/>
    <cellStyle name="Normal 1188 4 2 2" xfId="33798" xr:uid="{00000000-0005-0000-0000-000008280000}"/>
    <cellStyle name="Normal 1188 4 3" xfId="24965" xr:uid="{00000000-0005-0000-0000-000009280000}"/>
    <cellStyle name="Normal 1188 5" xfId="15928" xr:uid="{00000000-0005-0000-0000-00000A280000}"/>
    <cellStyle name="Normal 1188 5 2" xfId="33795" xr:uid="{00000000-0005-0000-0000-00000B280000}"/>
    <cellStyle name="Normal 1188 6" xfId="24962" xr:uid="{00000000-0005-0000-0000-00000C280000}"/>
    <cellStyle name="Normal 1189" xfId="5664" xr:uid="{00000000-0005-0000-0000-00000D280000}"/>
    <cellStyle name="Normal 1189 2" xfId="5665" xr:uid="{00000000-0005-0000-0000-00000E280000}"/>
    <cellStyle name="Normal 1189 2 2" xfId="15933" xr:uid="{00000000-0005-0000-0000-00000F280000}"/>
    <cellStyle name="Normal 1189 2 2 2" xfId="33800" xr:uid="{00000000-0005-0000-0000-000010280000}"/>
    <cellStyle name="Normal 1189 2 3" xfId="24967" xr:uid="{00000000-0005-0000-0000-000011280000}"/>
    <cellStyle name="Normal 1189 3" xfId="5666" xr:uid="{00000000-0005-0000-0000-000012280000}"/>
    <cellStyle name="Normal 1189 3 2" xfId="15934" xr:uid="{00000000-0005-0000-0000-000013280000}"/>
    <cellStyle name="Normal 1189 3 2 2" xfId="33801" xr:uid="{00000000-0005-0000-0000-000014280000}"/>
    <cellStyle name="Normal 1189 3 3" xfId="24968" xr:uid="{00000000-0005-0000-0000-000015280000}"/>
    <cellStyle name="Normal 1189 4" xfId="5667" xr:uid="{00000000-0005-0000-0000-000016280000}"/>
    <cellStyle name="Normal 1189 4 2" xfId="15935" xr:uid="{00000000-0005-0000-0000-000017280000}"/>
    <cellStyle name="Normal 1189 4 2 2" xfId="33802" xr:uid="{00000000-0005-0000-0000-000018280000}"/>
    <cellStyle name="Normal 1189 4 3" xfId="24969" xr:uid="{00000000-0005-0000-0000-000019280000}"/>
    <cellStyle name="Normal 1189 5" xfId="15932" xr:uid="{00000000-0005-0000-0000-00001A280000}"/>
    <cellStyle name="Normal 1189 5 2" xfId="33799" xr:uid="{00000000-0005-0000-0000-00001B280000}"/>
    <cellStyle name="Normal 1189 6" xfId="24966" xr:uid="{00000000-0005-0000-0000-00001C280000}"/>
    <cellStyle name="Normal 119" xfId="1236" xr:uid="{00000000-0005-0000-0000-00001D280000}"/>
    <cellStyle name="Normal 119 2" xfId="5668" xr:uid="{00000000-0005-0000-0000-00001E280000}"/>
    <cellStyle name="Normal 119 3" xfId="5669" xr:uid="{00000000-0005-0000-0000-00001F280000}"/>
    <cellStyle name="Normal 119 3 2" xfId="5670" xr:uid="{00000000-0005-0000-0000-000020280000}"/>
    <cellStyle name="Normal 119 3 2 2" xfId="15937" xr:uid="{00000000-0005-0000-0000-000021280000}"/>
    <cellStyle name="Normal 119 3 2 2 2" xfId="33804" xr:uid="{00000000-0005-0000-0000-000022280000}"/>
    <cellStyle name="Normal 119 3 2 3" xfId="24971" xr:uid="{00000000-0005-0000-0000-000023280000}"/>
    <cellStyle name="Normal 119 3 3" xfId="15936" xr:uid="{00000000-0005-0000-0000-000024280000}"/>
    <cellStyle name="Normal 119 3 3 2" xfId="33803" xr:uid="{00000000-0005-0000-0000-000025280000}"/>
    <cellStyle name="Normal 119 3 4" xfId="24970" xr:uid="{00000000-0005-0000-0000-000026280000}"/>
    <cellStyle name="Normal 119 4" xfId="5671" xr:uid="{00000000-0005-0000-0000-000027280000}"/>
    <cellStyle name="Normal 119 4 2" xfId="15938" xr:uid="{00000000-0005-0000-0000-000028280000}"/>
    <cellStyle name="Normal 119 4 2 2" xfId="33805" xr:uid="{00000000-0005-0000-0000-000029280000}"/>
    <cellStyle name="Normal 119 4 3" xfId="24972" xr:uid="{00000000-0005-0000-0000-00002A280000}"/>
    <cellStyle name="Normal 119 5" xfId="5672" xr:uid="{00000000-0005-0000-0000-00002B280000}"/>
    <cellStyle name="Normal 119 5 2" xfId="15939" xr:uid="{00000000-0005-0000-0000-00002C280000}"/>
    <cellStyle name="Normal 119 5 2 2" xfId="33806" xr:uid="{00000000-0005-0000-0000-00002D280000}"/>
    <cellStyle name="Normal 119 5 3" xfId="24973" xr:uid="{00000000-0005-0000-0000-00002E280000}"/>
    <cellStyle name="Normal 119 6" xfId="5673" xr:uid="{00000000-0005-0000-0000-00002F280000}"/>
    <cellStyle name="Normal 119 6 2" xfId="15940" xr:uid="{00000000-0005-0000-0000-000030280000}"/>
    <cellStyle name="Normal 119 6 2 2" xfId="33807" xr:uid="{00000000-0005-0000-0000-000031280000}"/>
    <cellStyle name="Normal 119 6 3" xfId="24974" xr:uid="{00000000-0005-0000-0000-000032280000}"/>
    <cellStyle name="Normal 1190" xfId="5674" xr:uid="{00000000-0005-0000-0000-000033280000}"/>
    <cellStyle name="Normal 1190 2" xfId="5675" xr:uid="{00000000-0005-0000-0000-000034280000}"/>
    <cellStyle name="Normal 1190 2 2" xfId="15942" xr:uid="{00000000-0005-0000-0000-000035280000}"/>
    <cellStyle name="Normal 1190 2 2 2" xfId="33809" xr:uid="{00000000-0005-0000-0000-000036280000}"/>
    <cellStyle name="Normal 1190 2 3" xfId="24976" xr:uid="{00000000-0005-0000-0000-000037280000}"/>
    <cellStyle name="Normal 1190 3" xfId="5676" xr:uid="{00000000-0005-0000-0000-000038280000}"/>
    <cellStyle name="Normal 1190 3 2" xfId="15943" xr:uid="{00000000-0005-0000-0000-000039280000}"/>
    <cellStyle name="Normal 1190 3 2 2" xfId="33810" xr:uid="{00000000-0005-0000-0000-00003A280000}"/>
    <cellStyle name="Normal 1190 3 3" xfId="24977" xr:uid="{00000000-0005-0000-0000-00003B280000}"/>
    <cellStyle name="Normal 1190 4" xfId="5677" xr:uid="{00000000-0005-0000-0000-00003C280000}"/>
    <cellStyle name="Normal 1190 4 2" xfId="15944" xr:uid="{00000000-0005-0000-0000-00003D280000}"/>
    <cellStyle name="Normal 1190 4 2 2" xfId="33811" xr:uid="{00000000-0005-0000-0000-00003E280000}"/>
    <cellStyle name="Normal 1190 4 3" xfId="24978" xr:uid="{00000000-0005-0000-0000-00003F280000}"/>
    <cellStyle name="Normal 1190 5" xfId="15941" xr:uid="{00000000-0005-0000-0000-000040280000}"/>
    <cellStyle name="Normal 1190 5 2" xfId="33808" xr:uid="{00000000-0005-0000-0000-000041280000}"/>
    <cellStyle name="Normal 1190 6" xfId="24975" xr:uid="{00000000-0005-0000-0000-000042280000}"/>
    <cellStyle name="Normal 1191" xfId="5678" xr:uid="{00000000-0005-0000-0000-000043280000}"/>
    <cellStyle name="Normal 1191 2" xfId="5679" xr:uid="{00000000-0005-0000-0000-000044280000}"/>
    <cellStyle name="Normal 1191 2 2" xfId="15946" xr:uid="{00000000-0005-0000-0000-000045280000}"/>
    <cellStyle name="Normal 1191 2 2 2" xfId="33813" xr:uid="{00000000-0005-0000-0000-000046280000}"/>
    <cellStyle name="Normal 1191 2 3" xfId="24980" xr:uid="{00000000-0005-0000-0000-000047280000}"/>
    <cellStyle name="Normal 1191 3" xfId="5680" xr:uid="{00000000-0005-0000-0000-000048280000}"/>
    <cellStyle name="Normal 1191 3 2" xfId="15947" xr:uid="{00000000-0005-0000-0000-000049280000}"/>
    <cellStyle name="Normal 1191 3 2 2" xfId="33814" xr:uid="{00000000-0005-0000-0000-00004A280000}"/>
    <cellStyle name="Normal 1191 3 3" xfId="24981" xr:uid="{00000000-0005-0000-0000-00004B280000}"/>
    <cellStyle name="Normal 1191 4" xfId="5681" xr:uid="{00000000-0005-0000-0000-00004C280000}"/>
    <cellStyle name="Normal 1191 4 2" xfId="15948" xr:uid="{00000000-0005-0000-0000-00004D280000}"/>
    <cellStyle name="Normal 1191 4 2 2" xfId="33815" xr:uid="{00000000-0005-0000-0000-00004E280000}"/>
    <cellStyle name="Normal 1191 4 3" xfId="24982" xr:uid="{00000000-0005-0000-0000-00004F280000}"/>
    <cellStyle name="Normal 1191 5" xfId="15945" xr:uid="{00000000-0005-0000-0000-000050280000}"/>
    <cellStyle name="Normal 1191 5 2" xfId="33812" xr:uid="{00000000-0005-0000-0000-000051280000}"/>
    <cellStyle name="Normal 1191 6" xfId="24979" xr:uid="{00000000-0005-0000-0000-000052280000}"/>
    <cellStyle name="Normal 1192" xfId="5682" xr:uid="{00000000-0005-0000-0000-000053280000}"/>
    <cellStyle name="Normal 1192 2" xfId="5683" xr:uid="{00000000-0005-0000-0000-000054280000}"/>
    <cellStyle name="Normal 1192 2 2" xfId="15950" xr:uid="{00000000-0005-0000-0000-000055280000}"/>
    <cellStyle name="Normal 1192 2 2 2" xfId="33817" xr:uid="{00000000-0005-0000-0000-000056280000}"/>
    <cellStyle name="Normal 1192 2 3" xfId="24984" xr:uid="{00000000-0005-0000-0000-000057280000}"/>
    <cellStyle name="Normal 1192 3" xfId="5684" xr:uid="{00000000-0005-0000-0000-000058280000}"/>
    <cellStyle name="Normal 1192 3 2" xfId="15951" xr:uid="{00000000-0005-0000-0000-000059280000}"/>
    <cellStyle name="Normal 1192 3 2 2" xfId="33818" xr:uid="{00000000-0005-0000-0000-00005A280000}"/>
    <cellStyle name="Normal 1192 3 3" xfId="24985" xr:uid="{00000000-0005-0000-0000-00005B280000}"/>
    <cellStyle name="Normal 1192 4" xfId="5685" xr:uid="{00000000-0005-0000-0000-00005C280000}"/>
    <cellStyle name="Normal 1192 4 2" xfId="15952" xr:uid="{00000000-0005-0000-0000-00005D280000}"/>
    <cellStyle name="Normal 1192 4 2 2" xfId="33819" xr:uid="{00000000-0005-0000-0000-00005E280000}"/>
    <cellStyle name="Normal 1192 4 3" xfId="24986" xr:uid="{00000000-0005-0000-0000-00005F280000}"/>
    <cellStyle name="Normal 1192 5" xfId="15949" xr:uid="{00000000-0005-0000-0000-000060280000}"/>
    <cellStyle name="Normal 1192 5 2" xfId="33816" xr:uid="{00000000-0005-0000-0000-000061280000}"/>
    <cellStyle name="Normal 1192 6" xfId="24983" xr:uid="{00000000-0005-0000-0000-000062280000}"/>
    <cellStyle name="Normal 1193" xfId="5686" xr:uid="{00000000-0005-0000-0000-000063280000}"/>
    <cellStyle name="Normal 1193 2" xfId="5687" xr:uid="{00000000-0005-0000-0000-000064280000}"/>
    <cellStyle name="Normal 1193 2 2" xfId="15954" xr:uid="{00000000-0005-0000-0000-000065280000}"/>
    <cellStyle name="Normal 1193 2 2 2" xfId="33821" xr:uid="{00000000-0005-0000-0000-000066280000}"/>
    <cellStyle name="Normal 1193 2 3" xfId="24988" xr:uid="{00000000-0005-0000-0000-000067280000}"/>
    <cellStyle name="Normal 1193 3" xfId="5688" xr:uid="{00000000-0005-0000-0000-000068280000}"/>
    <cellStyle name="Normal 1193 3 2" xfId="15955" xr:uid="{00000000-0005-0000-0000-000069280000}"/>
    <cellStyle name="Normal 1193 3 2 2" xfId="33822" xr:uid="{00000000-0005-0000-0000-00006A280000}"/>
    <cellStyle name="Normal 1193 3 3" xfId="24989" xr:uid="{00000000-0005-0000-0000-00006B280000}"/>
    <cellStyle name="Normal 1193 4" xfId="5689" xr:uid="{00000000-0005-0000-0000-00006C280000}"/>
    <cellStyle name="Normal 1193 4 2" xfId="15956" xr:uid="{00000000-0005-0000-0000-00006D280000}"/>
    <cellStyle name="Normal 1193 4 2 2" xfId="33823" xr:uid="{00000000-0005-0000-0000-00006E280000}"/>
    <cellStyle name="Normal 1193 4 3" xfId="24990" xr:uid="{00000000-0005-0000-0000-00006F280000}"/>
    <cellStyle name="Normal 1193 5" xfId="15953" xr:uid="{00000000-0005-0000-0000-000070280000}"/>
    <cellStyle name="Normal 1193 5 2" xfId="33820" xr:uid="{00000000-0005-0000-0000-000071280000}"/>
    <cellStyle name="Normal 1193 6" xfId="24987" xr:uid="{00000000-0005-0000-0000-000072280000}"/>
    <cellStyle name="Normal 1194" xfId="5690" xr:uid="{00000000-0005-0000-0000-000073280000}"/>
    <cellStyle name="Normal 1194 2" xfId="5691" xr:uid="{00000000-0005-0000-0000-000074280000}"/>
    <cellStyle name="Normal 1194 2 2" xfId="15958" xr:uid="{00000000-0005-0000-0000-000075280000}"/>
    <cellStyle name="Normal 1194 2 2 2" xfId="33825" xr:uid="{00000000-0005-0000-0000-000076280000}"/>
    <cellStyle name="Normal 1194 2 3" xfId="24992" xr:uid="{00000000-0005-0000-0000-000077280000}"/>
    <cellStyle name="Normal 1194 3" xfId="5692" xr:uid="{00000000-0005-0000-0000-000078280000}"/>
    <cellStyle name="Normal 1194 3 2" xfId="15959" xr:uid="{00000000-0005-0000-0000-000079280000}"/>
    <cellStyle name="Normal 1194 3 2 2" xfId="33826" xr:uid="{00000000-0005-0000-0000-00007A280000}"/>
    <cellStyle name="Normal 1194 3 3" xfId="24993" xr:uid="{00000000-0005-0000-0000-00007B280000}"/>
    <cellStyle name="Normal 1194 4" xfId="5693" xr:uid="{00000000-0005-0000-0000-00007C280000}"/>
    <cellStyle name="Normal 1194 4 2" xfId="15960" xr:uid="{00000000-0005-0000-0000-00007D280000}"/>
    <cellStyle name="Normal 1194 4 2 2" xfId="33827" xr:uid="{00000000-0005-0000-0000-00007E280000}"/>
    <cellStyle name="Normal 1194 4 3" xfId="24994" xr:uid="{00000000-0005-0000-0000-00007F280000}"/>
    <cellStyle name="Normal 1194 5" xfId="15957" xr:uid="{00000000-0005-0000-0000-000080280000}"/>
    <cellStyle name="Normal 1194 5 2" xfId="33824" xr:uid="{00000000-0005-0000-0000-000081280000}"/>
    <cellStyle name="Normal 1194 6" xfId="24991" xr:uid="{00000000-0005-0000-0000-000082280000}"/>
    <cellStyle name="Normal 1195" xfId="5694" xr:uid="{00000000-0005-0000-0000-000083280000}"/>
    <cellStyle name="Normal 1195 2" xfId="5695" xr:uid="{00000000-0005-0000-0000-000084280000}"/>
    <cellStyle name="Normal 1195 2 2" xfId="15962" xr:uid="{00000000-0005-0000-0000-000085280000}"/>
    <cellStyle name="Normal 1195 2 2 2" xfId="33829" xr:uid="{00000000-0005-0000-0000-000086280000}"/>
    <cellStyle name="Normal 1195 2 3" xfId="24996" xr:uid="{00000000-0005-0000-0000-000087280000}"/>
    <cellStyle name="Normal 1195 3" xfId="5696" xr:uid="{00000000-0005-0000-0000-000088280000}"/>
    <cellStyle name="Normal 1195 3 2" xfId="15963" xr:uid="{00000000-0005-0000-0000-000089280000}"/>
    <cellStyle name="Normal 1195 3 2 2" xfId="33830" xr:uid="{00000000-0005-0000-0000-00008A280000}"/>
    <cellStyle name="Normal 1195 3 3" xfId="24997" xr:uid="{00000000-0005-0000-0000-00008B280000}"/>
    <cellStyle name="Normal 1195 4" xfId="5697" xr:uid="{00000000-0005-0000-0000-00008C280000}"/>
    <cellStyle name="Normal 1195 4 2" xfId="15964" xr:uid="{00000000-0005-0000-0000-00008D280000}"/>
    <cellStyle name="Normal 1195 4 2 2" xfId="33831" xr:uid="{00000000-0005-0000-0000-00008E280000}"/>
    <cellStyle name="Normal 1195 4 3" xfId="24998" xr:uid="{00000000-0005-0000-0000-00008F280000}"/>
    <cellStyle name="Normal 1195 5" xfId="15961" xr:uid="{00000000-0005-0000-0000-000090280000}"/>
    <cellStyle name="Normal 1195 5 2" xfId="33828" xr:uid="{00000000-0005-0000-0000-000091280000}"/>
    <cellStyle name="Normal 1195 6" xfId="24995" xr:uid="{00000000-0005-0000-0000-000092280000}"/>
    <cellStyle name="Normal 1196" xfId="5698" xr:uid="{00000000-0005-0000-0000-000093280000}"/>
    <cellStyle name="Normal 1196 2" xfId="5699" xr:uid="{00000000-0005-0000-0000-000094280000}"/>
    <cellStyle name="Normal 1196 2 2" xfId="15966" xr:uid="{00000000-0005-0000-0000-000095280000}"/>
    <cellStyle name="Normal 1196 2 2 2" xfId="33833" xr:uid="{00000000-0005-0000-0000-000096280000}"/>
    <cellStyle name="Normal 1196 2 3" xfId="25000" xr:uid="{00000000-0005-0000-0000-000097280000}"/>
    <cellStyle name="Normal 1196 3" xfId="5700" xr:uid="{00000000-0005-0000-0000-000098280000}"/>
    <cellStyle name="Normal 1196 3 2" xfId="15967" xr:uid="{00000000-0005-0000-0000-000099280000}"/>
    <cellStyle name="Normal 1196 3 2 2" xfId="33834" xr:uid="{00000000-0005-0000-0000-00009A280000}"/>
    <cellStyle name="Normal 1196 3 3" xfId="25001" xr:uid="{00000000-0005-0000-0000-00009B280000}"/>
    <cellStyle name="Normal 1196 4" xfId="5701" xr:uid="{00000000-0005-0000-0000-00009C280000}"/>
    <cellStyle name="Normal 1196 4 2" xfId="15968" xr:uid="{00000000-0005-0000-0000-00009D280000}"/>
    <cellStyle name="Normal 1196 4 2 2" xfId="33835" xr:uid="{00000000-0005-0000-0000-00009E280000}"/>
    <cellStyle name="Normal 1196 4 3" xfId="25002" xr:uid="{00000000-0005-0000-0000-00009F280000}"/>
    <cellStyle name="Normal 1196 5" xfId="15965" xr:uid="{00000000-0005-0000-0000-0000A0280000}"/>
    <cellStyle name="Normal 1196 5 2" xfId="33832" xr:uid="{00000000-0005-0000-0000-0000A1280000}"/>
    <cellStyle name="Normal 1196 6" xfId="24999" xr:uid="{00000000-0005-0000-0000-0000A2280000}"/>
    <cellStyle name="Normal 1197" xfId="5702" xr:uid="{00000000-0005-0000-0000-0000A3280000}"/>
    <cellStyle name="Normal 1197 2" xfId="5703" xr:uid="{00000000-0005-0000-0000-0000A4280000}"/>
    <cellStyle name="Normal 1197 2 2" xfId="15970" xr:uid="{00000000-0005-0000-0000-0000A5280000}"/>
    <cellStyle name="Normal 1197 2 2 2" xfId="33837" xr:uid="{00000000-0005-0000-0000-0000A6280000}"/>
    <cellStyle name="Normal 1197 2 3" xfId="25004" xr:uid="{00000000-0005-0000-0000-0000A7280000}"/>
    <cellStyle name="Normal 1197 3" xfId="5704" xr:uid="{00000000-0005-0000-0000-0000A8280000}"/>
    <cellStyle name="Normal 1197 3 2" xfId="15971" xr:uid="{00000000-0005-0000-0000-0000A9280000}"/>
    <cellStyle name="Normal 1197 3 2 2" xfId="33838" xr:uid="{00000000-0005-0000-0000-0000AA280000}"/>
    <cellStyle name="Normal 1197 3 3" xfId="25005" xr:uid="{00000000-0005-0000-0000-0000AB280000}"/>
    <cellStyle name="Normal 1197 4" xfId="5705" xr:uid="{00000000-0005-0000-0000-0000AC280000}"/>
    <cellStyle name="Normal 1197 4 2" xfId="15972" xr:uid="{00000000-0005-0000-0000-0000AD280000}"/>
    <cellStyle name="Normal 1197 4 2 2" xfId="33839" xr:uid="{00000000-0005-0000-0000-0000AE280000}"/>
    <cellStyle name="Normal 1197 4 3" xfId="25006" xr:uid="{00000000-0005-0000-0000-0000AF280000}"/>
    <cellStyle name="Normal 1197 5" xfId="15969" xr:uid="{00000000-0005-0000-0000-0000B0280000}"/>
    <cellStyle name="Normal 1197 5 2" xfId="33836" xr:uid="{00000000-0005-0000-0000-0000B1280000}"/>
    <cellStyle name="Normal 1197 6" xfId="25003" xr:uid="{00000000-0005-0000-0000-0000B2280000}"/>
    <cellStyle name="Normal 1198" xfId="5706" xr:uid="{00000000-0005-0000-0000-0000B3280000}"/>
    <cellStyle name="Normal 1198 2" xfId="5707" xr:uid="{00000000-0005-0000-0000-0000B4280000}"/>
    <cellStyle name="Normal 1198 2 2" xfId="15974" xr:uid="{00000000-0005-0000-0000-0000B5280000}"/>
    <cellStyle name="Normal 1198 2 2 2" xfId="33841" xr:uid="{00000000-0005-0000-0000-0000B6280000}"/>
    <cellStyle name="Normal 1198 2 3" xfId="25008" xr:uid="{00000000-0005-0000-0000-0000B7280000}"/>
    <cellStyle name="Normal 1198 3" xfId="5708" xr:uid="{00000000-0005-0000-0000-0000B8280000}"/>
    <cellStyle name="Normal 1198 3 2" xfId="15975" xr:uid="{00000000-0005-0000-0000-0000B9280000}"/>
    <cellStyle name="Normal 1198 3 2 2" xfId="33842" xr:uid="{00000000-0005-0000-0000-0000BA280000}"/>
    <cellStyle name="Normal 1198 3 3" xfId="25009" xr:uid="{00000000-0005-0000-0000-0000BB280000}"/>
    <cellStyle name="Normal 1198 4" xfId="5709" xr:uid="{00000000-0005-0000-0000-0000BC280000}"/>
    <cellStyle name="Normal 1198 4 2" xfId="15976" xr:uid="{00000000-0005-0000-0000-0000BD280000}"/>
    <cellStyle name="Normal 1198 4 2 2" xfId="33843" xr:uid="{00000000-0005-0000-0000-0000BE280000}"/>
    <cellStyle name="Normal 1198 4 3" xfId="25010" xr:uid="{00000000-0005-0000-0000-0000BF280000}"/>
    <cellStyle name="Normal 1198 5" xfId="15973" xr:uid="{00000000-0005-0000-0000-0000C0280000}"/>
    <cellStyle name="Normal 1198 5 2" xfId="33840" xr:uid="{00000000-0005-0000-0000-0000C1280000}"/>
    <cellStyle name="Normal 1198 6" xfId="25007" xr:uid="{00000000-0005-0000-0000-0000C2280000}"/>
    <cellStyle name="Normal 1199" xfId="5710" xr:uid="{00000000-0005-0000-0000-0000C3280000}"/>
    <cellStyle name="Normal 1199 2" xfId="5711" xr:uid="{00000000-0005-0000-0000-0000C4280000}"/>
    <cellStyle name="Normal 1199 2 2" xfId="15978" xr:uid="{00000000-0005-0000-0000-0000C5280000}"/>
    <cellStyle name="Normal 1199 2 2 2" xfId="33845" xr:uid="{00000000-0005-0000-0000-0000C6280000}"/>
    <cellStyle name="Normal 1199 2 3" xfId="25012" xr:uid="{00000000-0005-0000-0000-0000C7280000}"/>
    <cellStyle name="Normal 1199 3" xfId="5712" xr:uid="{00000000-0005-0000-0000-0000C8280000}"/>
    <cellStyle name="Normal 1199 3 2" xfId="15979" xr:uid="{00000000-0005-0000-0000-0000C9280000}"/>
    <cellStyle name="Normal 1199 3 2 2" xfId="33846" xr:uid="{00000000-0005-0000-0000-0000CA280000}"/>
    <cellStyle name="Normal 1199 3 3" xfId="25013" xr:uid="{00000000-0005-0000-0000-0000CB280000}"/>
    <cellStyle name="Normal 1199 4" xfId="5713" xr:uid="{00000000-0005-0000-0000-0000CC280000}"/>
    <cellStyle name="Normal 1199 4 2" xfId="15980" xr:uid="{00000000-0005-0000-0000-0000CD280000}"/>
    <cellStyle name="Normal 1199 4 2 2" xfId="33847" xr:uid="{00000000-0005-0000-0000-0000CE280000}"/>
    <cellStyle name="Normal 1199 4 3" xfId="25014" xr:uid="{00000000-0005-0000-0000-0000CF280000}"/>
    <cellStyle name="Normal 1199 5" xfId="15977" xr:uid="{00000000-0005-0000-0000-0000D0280000}"/>
    <cellStyle name="Normal 1199 5 2" xfId="33844" xr:uid="{00000000-0005-0000-0000-0000D1280000}"/>
    <cellStyle name="Normal 1199 6" xfId="25011" xr:uid="{00000000-0005-0000-0000-0000D2280000}"/>
    <cellStyle name="Normal 12" xfId="1237" xr:uid="{00000000-0005-0000-0000-0000D3280000}"/>
    <cellStyle name="Normal 12 2" xfId="1238" xr:uid="{00000000-0005-0000-0000-0000D4280000}"/>
    <cellStyle name="Normal 12 2 2" xfId="2608" xr:uid="{00000000-0005-0000-0000-0000D5280000}"/>
    <cellStyle name="Normal 12 2 3" xfId="5714" xr:uid="{00000000-0005-0000-0000-0000D6280000}"/>
    <cellStyle name="Normal 12 3" xfId="2365" xr:uid="{00000000-0005-0000-0000-0000D7280000}"/>
    <cellStyle name="Normal 12 4" xfId="5715" xr:uid="{00000000-0005-0000-0000-0000D8280000}"/>
    <cellStyle name="Normal 12 5" xfId="5716" xr:uid="{00000000-0005-0000-0000-0000D9280000}"/>
    <cellStyle name="Normal 120" xfId="1239" xr:uid="{00000000-0005-0000-0000-0000DA280000}"/>
    <cellStyle name="Normal 120 2" xfId="5717" xr:uid="{00000000-0005-0000-0000-0000DB280000}"/>
    <cellStyle name="Normal 120 3" xfId="5718" xr:uid="{00000000-0005-0000-0000-0000DC280000}"/>
    <cellStyle name="Normal 120 3 2" xfId="5719" xr:uid="{00000000-0005-0000-0000-0000DD280000}"/>
    <cellStyle name="Normal 120 3 2 2" xfId="15982" xr:uid="{00000000-0005-0000-0000-0000DE280000}"/>
    <cellStyle name="Normal 120 3 2 2 2" xfId="33849" xr:uid="{00000000-0005-0000-0000-0000DF280000}"/>
    <cellStyle name="Normal 120 3 2 3" xfId="25016" xr:uid="{00000000-0005-0000-0000-0000E0280000}"/>
    <cellStyle name="Normal 120 3 3" xfId="15981" xr:uid="{00000000-0005-0000-0000-0000E1280000}"/>
    <cellStyle name="Normal 120 3 3 2" xfId="33848" xr:uid="{00000000-0005-0000-0000-0000E2280000}"/>
    <cellStyle name="Normal 120 3 4" xfId="25015" xr:uid="{00000000-0005-0000-0000-0000E3280000}"/>
    <cellStyle name="Normal 120 4" xfId="5720" xr:uid="{00000000-0005-0000-0000-0000E4280000}"/>
    <cellStyle name="Normal 120 4 2" xfId="15983" xr:uid="{00000000-0005-0000-0000-0000E5280000}"/>
    <cellStyle name="Normal 120 4 2 2" xfId="33850" xr:uid="{00000000-0005-0000-0000-0000E6280000}"/>
    <cellStyle name="Normal 120 4 3" xfId="25017" xr:uid="{00000000-0005-0000-0000-0000E7280000}"/>
    <cellStyle name="Normal 120 5" xfId="5721" xr:uid="{00000000-0005-0000-0000-0000E8280000}"/>
    <cellStyle name="Normal 120 5 2" xfId="15984" xr:uid="{00000000-0005-0000-0000-0000E9280000}"/>
    <cellStyle name="Normal 120 5 2 2" xfId="33851" xr:uid="{00000000-0005-0000-0000-0000EA280000}"/>
    <cellStyle name="Normal 120 5 3" xfId="25018" xr:uid="{00000000-0005-0000-0000-0000EB280000}"/>
    <cellStyle name="Normal 120 6" xfId="5722" xr:uid="{00000000-0005-0000-0000-0000EC280000}"/>
    <cellStyle name="Normal 120 6 2" xfId="15985" xr:uid="{00000000-0005-0000-0000-0000ED280000}"/>
    <cellStyle name="Normal 120 6 2 2" xfId="33852" xr:uid="{00000000-0005-0000-0000-0000EE280000}"/>
    <cellStyle name="Normal 120 6 3" xfId="25019" xr:uid="{00000000-0005-0000-0000-0000EF280000}"/>
    <cellStyle name="Normal 1200" xfId="5723" xr:uid="{00000000-0005-0000-0000-0000F0280000}"/>
    <cellStyle name="Normal 1200 2" xfId="5724" xr:uid="{00000000-0005-0000-0000-0000F1280000}"/>
    <cellStyle name="Normal 1200 2 2" xfId="15987" xr:uid="{00000000-0005-0000-0000-0000F2280000}"/>
    <cellStyle name="Normal 1200 2 2 2" xfId="33854" xr:uid="{00000000-0005-0000-0000-0000F3280000}"/>
    <cellStyle name="Normal 1200 2 3" xfId="25021" xr:uid="{00000000-0005-0000-0000-0000F4280000}"/>
    <cellStyle name="Normal 1200 3" xfId="5725" xr:uid="{00000000-0005-0000-0000-0000F5280000}"/>
    <cellStyle name="Normal 1200 3 2" xfId="15988" xr:uid="{00000000-0005-0000-0000-0000F6280000}"/>
    <cellStyle name="Normal 1200 3 2 2" xfId="33855" xr:uid="{00000000-0005-0000-0000-0000F7280000}"/>
    <cellStyle name="Normal 1200 3 3" xfId="25022" xr:uid="{00000000-0005-0000-0000-0000F8280000}"/>
    <cellStyle name="Normal 1200 4" xfId="5726" xr:uid="{00000000-0005-0000-0000-0000F9280000}"/>
    <cellStyle name="Normal 1200 4 2" xfId="15989" xr:uid="{00000000-0005-0000-0000-0000FA280000}"/>
    <cellStyle name="Normal 1200 4 2 2" xfId="33856" xr:uid="{00000000-0005-0000-0000-0000FB280000}"/>
    <cellStyle name="Normal 1200 4 3" xfId="25023" xr:uid="{00000000-0005-0000-0000-0000FC280000}"/>
    <cellStyle name="Normal 1200 5" xfId="15986" xr:uid="{00000000-0005-0000-0000-0000FD280000}"/>
    <cellStyle name="Normal 1200 5 2" xfId="33853" xr:uid="{00000000-0005-0000-0000-0000FE280000}"/>
    <cellStyle name="Normal 1200 6" xfId="25020" xr:uid="{00000000-0005-0000-0000-0000FF280000}"/>
    <cellStyle name="Normal 1201" xfId="5727" xr:uid="{00000000-0005-0000-0000-000000290000}"/>
    <cellStyle name="Normal 1201 2" xfId="5728" xr:uid="{00000000-0005-0000-0000-000001290000}"/>
    <cellStyle name="Normal 1201 2 2" xfId="15991" xr:uid="{00000000-0005-0000-0000-000002290000}"/>
    <cellStyle name="Normal 1201 2 2 2" xfId="33858" xr:uid="{00000000-0005-0000-0000-000003290000}"/>
    <cellStyle name="Normal 1201 2 3" xfId="25025" xr:uid="{00000000-0005-0000-0000-000004290000}"/>
    <cellStyle name="Normal 1201 3" xfId="5729" xr:uid="{00000000-0005-0000-0000-000005290000}"/>
    <cellStyle name="Normal 1201 3 2" xfId="15992" xr:uid="{00000000-0005-0000-0000-000006290000}"/>
    <cellStyle name="Normal 1201 3 2 2" xfId="33859" xr:uid="{00000000-0005-0000-0000-000007290000}"/>
    <cellStyle name="Normal 1201 3 3" xfId="25026" xr:uid="{00000000-0005-0000-0000-000008290000}"/>
    <cellStyle name="Normal 1201 4" xfId="5730" xr:uid="{00000000-0005-0000-0000-000009290000}"/>
    <cellStyle name="Normal 1201 4 2" xfId="15993" xr:uid="{00000000-0005-0000-0000-00000A290000}"/>
    <cellStyle name="Normal 1201 4 2 2" xfId="33860" xr:uid="{00000000-0005-0000-0000-00000B290000}"/>
    <cellStyle name="Normal 1201 4 3" xfId="25027" xr:uid="{00000000-0005-0000-0000-00000C290000}"/>
    <cellStyle name="Normal 1201 5" xfId="15990" xr:uid="{00000000-0005-0000-0000-00000D290000}"/>
    <cellStyle name="Normal 1201 5 2" xfId="33857" xr:uid="{00000000-0005-0000-0000-00000E290000}"/>
    <cellStyle name="Normal 1201 6" xfId="25024" xr:uid="{00000000-0005-0000-0000-00000F290000}"/>
    <cellStyle name="Normal 1202" xfId="5731" xr:uid="{00000000-0005-0000-0000-000010290000}"/>
    <cellStyle name="Normal 1202 2" xfId="5732" xr:uid="{00000000-0005-0000-0000-000011290000}"/>
    <cellStyle name="Normal 1202 2 2" xfId="15995" xr:uid="{00000000-0005-0000-0000-000012290000}"/>
    <cellStyle name="Normal 1202 2 2 2" xfId="33862" xr:uid="{00000000-0005-0000-0000-000013290000}"/>
    <cellStyle name="Normal 1202 2 3" xfId="25029" xr:uid="{00000000-0005-0000-0000-000014290000}"/>
    <cellStyle name="Normal 1202 3" xfId="5733" xr:uid="{00000000-0005-0000-0000-000015290000}"/>
    <cellStyle name="Normal 1202 3 2" xfId="15996" xr:uid="{00000000-0005-0000-0000-000016290000}"/>
    <cellStyle name="Normal 1202 3 2 2" xfId="33863" xr:uid="{00000000-0005-0000-0000-000017290000}"/>
    <cellStyle name="Normal 1202 3 3" xfId="25030" xr:uid="{00000000-0005-0000-0000-000018290000}"/>
    <cellStyle name="Normal 1202 4" xfId="5734" xr:uid="{00000000-0005-0000-0000-000019290000}"/>
    <cellStyle name="Normal 1202 4 2" xfId="15997" xr:uid="{00000000-0005-0000-0000-00001A290000}"/>
    <cellStyle name="Normal 1202 4 2 2" xfId="33864" xr:uid="{00000000-0005-0000-0000-00001B290000}"/>
    <cellStyle name="Normal 1202 4 3" xfId="25031" xr:uid="{00000000-0005-0000-0000-00001C290000}"/>
    <cellStyle name="Normal 1202 5" xfId="15994" xr:uid="{00000000-0005-0000-0000-00001D290000}"/>
    <cellStyle name="Normal 1202 5 2" xfId="33861" xr:uid="{00000000-0005-0000-0000-00001E290000}"/>
    <cellStyle name="Normal 1202 6" xfId="25028" xr:uid="{00000000-0005-0000-0000-00001F290000}"/>
    <cellStyle name="Normal 1203" xfId="5735" xr:uid="{00000000-0005-0000-0000-000020290000}"/>
    <cellStyle name="Normal 1203 2" xfId="5736" xr:uid="{00000000-0005-0000-0000-000021290000}"/>
    <cellStyle name="Normal 1203 2 2" xfId="15999" xr:uid="{00000000-0005-0000-0000-000022290000}"/>
    <cellStyle name="Normal 1203 2 2 2" xfId="33866" xr:uid="{00000000-0005-0000-0000-000023290000}"/>
    <cellStyle name="Normal 1203 2 3" xfId="25033" xr:uid="{00000000-0005-0000-0000-000024290000}"/>
    <cellStyle name="Normal 1203 3" xfId="5737" xr:uid="{00000000-0005-0000-0000-000025290000}"/>
    <cellStyle name="Normal 1203 3 2" xfId="16000" xr:uid="{00000000-0005-0000-0000-000026290000}"/>
    <cellStyle name="Normal 1203 3 2 2" xfId="33867" xr:uid="{00000000-0005-0000-0000-000027290000}"/>
    <cellStyle name="Normal 1203 3 3" xfId="25034" xr:uid="{00000000-0005-0000-0000-000028290000}"/>
    <cellStyle name="Normal 1203 4" xfId="5738" xr:uid="{00000000-0005-0000-0000-000029290000}"/>
    <cellStyle name="Normal 1203 4 2" xfId="16001" xr:uid="{00000000-0005-0000-0000-00002A290000}"/>
    <cellStyle name="Normal 1203 4 2 2" xfId="33868" xr:uid="{00000000-0005-0000-0000-00002B290000}"/>
    <cellStyle name="Normal 1203 4 3" xfId="25035" xr:uid="{00000000-0005-0000-0000-00002C290000}"/>
    <cellStyle name="Normal 1203 5" xfId="15998" xr:uid="{00000000-0005-0000-0000-00002D290000}"/>
    <cellStyle name="Normal 1203 5 2" xfId="33865" xr:uid="{00000000-0005-0000-0000-00002E290000}"/>
    <cellStyle name="Normal 1203 6" xfId="25032" xr:uid="{00000000-0005-0000-0000-00002F290000}"/>
    <cellStyle name="Normal 1204" xfId="5739" xr:uid="{00000000-0005-0000-0000-000030290000}"/>
    <cellStyle name="Normal 1204 2" xfId="5740" xr:uid="{00000000-0005-0000-0000-000031290000}"/>
    <cellStyle name="Normal 1204 2 2" xfId="16003" xr:uid="{00000000-0005-0000-0000-000032290000}"/>
    <cellStyle name="Normal 1204 2 2 2" xfId="33870" xr:uid="{00000000-0005-0000-0000-000033290000}"/>
    <cellStyle name="Normal 1204 2 3" xfId="25037" xr:uid="{00000000-0005-0000-0000-000034290000}"/>
    <cellStyle name="Normal 1204 3" xfId="5741" xr:uid="{00000000-0005-0000-0000-000035290000}"/>
    <cellStyle name="Normal 1204 3 2" xfId="16004" xr:uid="{00000000-0005-0000-0000-000036290000}"/>
    <cellStyle name="Normal 1204 3 2 2" xfId="33871" xr:uid="{00000000-0005-0000-0000-000037290000}"/>
    <cellStyle name="Normal 1204 3 3" xfId="25038" xr:uid="{00000000-0005-0000-0000-000038290000}"/>
    <cellStyle name="Normal 1204 4" xfId="5742" xr:uid="{00000000-0005-0000-0000-000039290000}"/>
    <cellStyle name="Normal 1204 4 2" xfId="16005" xr:uid="{00000000-0005-0000-0000-00003A290000}"/>
    <cellStyle name="Normal 1204 4 2 2" xfId="33872" xr:uid="{00000000-0005-0000-0000-00003B290000}"/>
    <cellStyle name="Normal 1204 4 3" xfId="25039" xr:uid="{00000000-0005-0000-0000-00003C290000}"/>
    <cellStyle name="Normal 1204 5" xfId="16002" xr:uid="{00000000-0005-0000-0000-00003D290000}"/>
    <cellStyle name="Normal 1204 5 2" xfId="33869" xr:uid="{00000000-0005-0000-0000-00003E290000}"/>
    <cellStyle name="Normal 1204 6" xfId="25036" xr:uid="{00000000-0005-0000-0000-00003F290000}"/>
    <cellStyle name="Normal 1205" xfId="5743" xr:uid="{00000000-0005-0000-0000-000040290000}"/>
    <cellStyle name="Normal 1205 2" xfId="5744" xr:uid="{00000000-0005-0000-0000-000041290000}"/>
    <cellStyle name="Normal 1205 2 2" xfId="16007" xr:uid="{00000000-0005-0000-0000-000042290000}"/>
    <cellStyle name="Normal 1205 2 2 2" xfId="33874" xr:uid="{00000000-0005-0000-0000-000043290000}"/>
    <cellStyle name="Normal 1205 2 3" xfId="25041" xr:uid="{00000000-0005-0000-0000-000044290000}"/>
    <cellStyle name="Normal 1205 3" xfId="5745" xr:uid="{00000000-0005-0000-0000-000045290000}"/>
    <cellStyle name="Normal 1205 3 2" xfId="16008" xr:uid="{00000000-0005-0000-0000-000046290000}"/>
    <cellStyle name="Normal 1205 3 2 2" xfId="33875" xr:uid="{00000000-0005-0000-0000-000047290000}"/>
    <cellStyle name="Normal 1205 3 3" xfId="25042" xr:uid="{00000000-0005-0000-0000-000048290000}"/>
    <cellStyle name="Normal 1205 4" xfId="5746" xr:uid="{00000000-0005-0000-0000-000049290000}"/>
    <cellStyle name="Normal 1205 4 2" xfId="16009" xr:uid="{00000000-0005-0000-0000-00004A290000}"/>
    <cellStyle name="Normal 1205 4 2 2" xfId="33876" xr:uid="{00000000-0005-0000-0000-00004B290000}"/>
    <cellStyle name="Normal 1205 4 3" xfId="25043" xr:uid="{00000000-0005-0000-0000-00004C290000}"/>
    <cellStyle name="Normal 1205 5" xfId="16006" xr:uid="{00000000-0005-0000-0000-00004D290000}"/>
    <cellStyle name="Normal 1205 5 2" xfId="33873" xr:uid="{00000000-0005-0000-0000-00004E290000}"/>
    <cellStyle name="Normal 1205 6" xfId="25040" xr:uid="{00000000-0005-0000-0000-00004F290000}"/>
    <cellStyle name="Normal 1206" xfId="5747" xr:uid="{00000000-0005-0000-0000-000050290000}"/>
    <cellStyle name="Normal 1206 2" xfId="5748" xr:uid="{00000000-0005-0000-0000-000051290000}"/>
    <cellStyle name="Normal 1206 2 2" xfId="16011" xr:uid="{00000000-0005-0000-0000-000052290000}"/>
    <cellStyle name="Normal 1206 2 2 2" xfId="33878" xr:uid="{00000000-0005-0000-0000-000053290000}"/>
    <cellStyle name="Normal 1206 2 3" xfId="25045" xr:uid="{00000000-0005-0000-0000-000054290000}"/>
    <cellStyle name="Normal 1206 3" xfId="5749" xr:uid="{00000000-0005-0000-0000-000055290000}"/>
    <cellStyle name="Normal 1206 3 2" xfId="16012" xr:uid="{00000000-0005-0000-0000-000056290000}"/>
    <cellStyle name="Normal 1206 3 2 2" xfId="33879" xr:uid="{00000000-0005-0000-0000-000057290000}"/>
    <cellStyle name="Normal 1206 3 3" xfId="25046" xr:uid="{00000000-0005-0000-0000-000058290000}"/>
    <cellStyle name="Normal 1206 4" xfId="5750" xr:uid="{00000000-0005-0000-0000-000059290000}"/>
    <cellStyle name="Normal 1206 4 2" xfId="16013" xr:uid="{00000000-0005-0000-0000-00005A290000}"/>
    <cellStyle name="Normal 1206 4 2 2" xfId="33880" xr:uid="{00000000-0005-0000-0000-00005B290000}"/>
    <cellStyle name="Normal 1206 4 3" xfId="25047" xr:uid="{00000000-0005-0000-0000-00005C290000}"/>
    <cellStyle name="Normal 1206 5" xfId="16010" xr:uid="{00000000-0005-0000-0000-00005D290000}"/>
    <cellStyle name="Normal 1206 5 2" xfId="33877" xr:uid="{00000000-0005-0000-0000-00005E290000}"/>
    <cellStyle name="Normal 1206 6" xfId="25044" xr:uid="{00000000-0005-0000-0000-00005F290000}"/>
    <cellStyle name="Normal 1207" xfId="5751" xr:uid="{00000000-0005-0000-0000-000060290000}"/>
    <cellStyle name="Normal 1207 2" xfId="5752" xr:uid="{00000000-0005-0000-0000-000061290000}"/>
    <cellStyle name="Normal 1207 2 2" xfId="16015" xr:uid="{00000000-0005-0000-0000-000062290000}"/>
    <cellStyle name="Normal 1207 2 2 2" xfId="33882" xr:uid="{00000000-0005-0000-0000-000063290000}"/>
    <cellStyle name="Normal 1207 2 3" xfId="25049" xr:uid="{00000000-0005-0000-0000-000064290000}"/>
    <cellStyle name="Normal 1207 3" xfId="5753" xr:uid="{00000000-0005-0000-0000-000065290000}"/>
    <cellStyle name="Normal 1207 3 2" xfId="16016" xr:uid="{00000000-0005-0000-0000-000066290000}"/>
    <cellStyle name="Normal 1207 3 2 2" xfId="33883" xr:uid="{00000000-0005-0000-0000-000067290000}"/>
    <cellStyle name="Normal 1207 3 3" xfId="25050" xr:uid="{00000000-0005-0000-0000-000068290000}"/>
    <cellStyle name="Normal 1207 4" xfId="5754" xr:uid="{00000000-0005-0000-0000-000069290000}"/>
    <cellStyle name="Normal 1207 4 2" xfId="16017" xr:uid="{00000000-0005-0000-0000-00006A290000}"/>
    <cellStyle name="Normal 1207 4 2 2" xfId="33884" xr:uid="{00000000-0005-0000-0000-00006B290000}"/>
    <cellStyle name="Normal 1207 4 3" xfId="25051" xr:uid="{00000000-0005-0000-0000-00006C290000}"/>
    <cellStyle name="Normal 1207 5" xfId="16014" xr:uid="{00000000-0005-0000-0000-00006D290000}"/>
    <cellStyle name="Normal 1207 5 2" xfId="33881" xr:uid="{00000000-0005-0000-0000-00006E290000}"/>
    <cellStyle name="Normal 1207 6" xfId="25048" xr:uid="{00000000-0005-0000-0000-00006F290000}"/>
    <cellStyle name="Normal 1208" xfId="5755" xr:uid="{00000000-0005-0000-0000-000070290000}"/>
    <cellStyle name="Normal 1208 2" xfId="5756" xr:uid="{00000000-0005-0000-0000-000071290000}"/>
    <cellStyle name="Normal 1208 2 2" xfId="16019" xr:uid="{00000000-0005-0000-0000-000072290000}"/>
    <cellStyle name="Normal 1208 2 2 2" xfId="33886" xr:uid="{00000000-0005-0000-0000-000073290000}"/>
    <cellStyle name="Normal 1208 2 3" xfId="25053" xr:uid="{00000000-0005-0000-0000-000074290000}"/>
    <cellStyle name="Normal 1208 3" xfId="5757" xr:uid="{00000000-0005-0000-0000-000075290000}"/>
    <cellStyle name="Normal 1208 3 2" xfId="16020" xr:uid="{00000000-0005-0000-0000-000076290000}"/>
    <cellStyle name="Normal 1208 3 2 2" xfId="33887" xr:uid="{00000000-0005-0000-0000-000077290000}"/>
    <cellStyle name="Normal 1208 3 3" xfId="25054" xr:uid="{00000000-0005-0000-0000-000078290000}"/>
    <cellStyle name="Normal 1208 4" xfId="5758" xr:uid="{00000000-0005-0000-0000-000079290000}"/>
    <cellStyle name="Normal 1208 4 2" xfId="16021" xr:uid="{00000000-0005-0000-0000-00007A290000}"/>
    <cellStyle name="Normal 1208 4 2 2" xfId="33888" xr:uid="{00000000-0005-0000-0000-00007B290000}"/>
    <cellStyle name="Normal 1208 4 3" xfId="25055" xr:uid="{00000000-0005-0000-0000-00007C290000}"/>
    <cellStyle name="Normal 1208 5" xfId="16018" xr:uid="{00000000-0005-0000-0000-00007D290000}"/>
    <cellStyle name="Normal 1208 5 2" xfId="33885" xr:uid="{00000000-0005-0000-0000-00007E290000}"/>
    <cellStyle name="Normal 1208 6" xfId="25052" xr:uid="{00000000-0005-0000-0000-00007F290000}"/>
    <cellStyle name="Normal 1209" xfId="5759" xr:uid="{00000000-0005-0000-0000-000080290000}"/>
    <cellStyle name="Normal 1209 2" xfId="5760" xr:uid="{00000000-0005-0000-0000-000081290000}"/>
    <cellStyle name="Normal 1209 2 2" xfId="16023" xr:uid="{00000000-0005-0000-0000-000082290000}"/>
    <cellStyle name="Normal 1209 2 2 2" xfId="33890" xr:uid="{00000000-0005-0000-0000-000083290000}"/>
    <cellStyle name="Normal 1209 2 3" xfId="25057" xr:uid="{00000000-0005-0000-0000-000084290000}"/>
    <cellStyle name="Normal 1209 3" xfId="5761" xr:uid="{00000000-0005-0000-0000-000085290000}"/>
    <cellStyle name="Normal 1209 3 2" xfId="16024" xr:uid="{00000000-0005-0000-0000-000086290000}"/>
    <cellStyle name="Normal 1209 3 2 2" xfId="33891" xr:uid="{00000000-0005-0000-0000-000087290000}"/>
    <cellStyle name="Normal 1209 3 3" xfId="25058" xr:uid="{00000000-0005-0000-0000-000088290000}"/>
    <cellStyle name="Normal 1209 4" xfId="5762" xr:uid="{00000000-0005-0000-0000-000089290000}"/>
    <cellStyle name="Normal 1209 4 2" xfId="16025" xr:uid="{00000000-0005-0000-0000-00008A290000}"/>
    <cellStyle name="Normal 1209 4 2 2" xfId="33892" xr:uid="{00000000-0005-0000-0000-00008B290000}"/>
    <cellStyle name="Normal 1209 4 3" xfId="25059" xr:uid="{00000000-0005-0000-0000-00008C290000}"/>
    <cellStyle name="Normal 1209 5" xfId="16022" xr:uid="{00000000-0005-0000-0000-00008D290000}"/>
    <cellStyle name="Normal 1209 5 2" xfId="33889" xr:uid="{00000000-0005-0000-0000-00008E290000}"/>
    <cellStyle name="Normal 1209 6" xfId="25056" xr:uid="{00000000-0005-0000-0000-00008F290000}"/>
    <cellStyle name="Normal 121" xfId="1240" xr:uid="{00000000-0005-0000-0000-000090290000}"/>
    <cellStyle name="Normal 121 2" xfId="5763" xr:uid="{00000000-0005-0000-0000-000091290000}"/>
    <cellStyle name="Normal 121 3" xfId="5764" xr:uid="{00000000-0005-0000-0000-000092290000}"/>
    <cellStyle name="Normal 121 3 2" xfId="5765" xr:uid="{00000000-0005-0000-0000-000093290000}"/>
    <cellStyle name="Normal 121 3 2 2" xfId="16027" xr:uid="{00000000-0005-0000-0000-000094290000}"/>
    <cellStyle name="Normal 121 3 2 2 2" xfId="33894" xr:uid="{00000000-0005-0000-0000-000095290000}"/>
    <cellStyle name="Normal 121 3 2 3" xfId="25061" xr:uid="{00000000-0005-0000-0000-000096290000}"/>
    <cellStyle name="Normal 121 3 3" xfId="16026" xr:uid="{00000000-0005-0000-0000-000097290000}"/>
    <cellStyle name="Normal 121 3 3 2" xfId="33893" xr:uid="{00000000-0005-0000-0000-000098290000}"/>
    <cellStyle name="Normal 121 3 4" xfId="25060" xr:uid="{00000000-0005-0000-0000-000099290000}"/>
    <cellStyle name="Normal 121 4" xfId="5766" xr:uid="{00000000-0005-0000-0000-00009A290000}"/>
    <cellStyle name="Normal 121 4 2" xfId="16028" xr:uid="{00000000-0005-0000-0000-00009B290000}"/>
    <cellStyle name="Normal 121 4 2 2" xfId="33895" xr:uid="{00000000-0005-0000-0000-00009C290000}"/>
    <cellStyle name="Normal 121 4 3" xfId="25062" xr:uid="{00000000-0005-0000-0000-00009D290000}"/>
    <cellStyle name="Normal 121 5" xfId="5767" xr:uid="{00000000-0005-0000-0000-00009E290000}"/>
    <cellStyle name="Normal 121 5 2" xfId="16029" xr:uid="{00000000-0005-0000-0000-00009F290000}"/>
    <cellStyle name="Normal 121 5 2 2" xfId="33896" xr:uid="{00000000-0005-0000-0000-0000A0290000}"/>
    <cellStyle name="Normal 121 5 3" xfId="25063" xr:uid="{00000000-0005-0000-0000-0000A1290000}"/>
    <cellStyle name="Normal 121 6" xfId="5768" xr:uid="{00000000-0005-0000-0000-0000A2290000}"/>
    <cellStyle name="Normal 121 6 2" xfId="16030" xr:uid="{00000000-0005-0000-0000-0000A3290000}"/>
    <cellStyle name="Normal 121 6 2 2" xfId="33897" xr:uid="{00000000-0005-0000-0000-0000A4290000}"/>
    <cellStyle name="Normal 121 6 3" xfId="25064" xr:uid="{00000000-0005-0000-0000-0000A5290000}"/>
    <cellStyle name="Normal 1210" xfId="5769" xr:uid="{00000000-0005-0000-0000-0000A6290000}"/>
    <cellStyle name="Normal 1210 2" xfId="5770" xr:uid="{00000000-0005-0000-0000-0000A7290000}"/>
    <cellStyle name="Normal 1210 2 2" xfId="16032" xr:uid="{00000000-0005-0000-0000-0000A8290000}"/>
    <cellStyle name="Normal 1210 2 2 2" xfId="33899" xr:uid="{00000000-0005-0000-0000-0000A9290000}"/>
    <cellStyle name="Normal 1210 2 3" xfId="25066" xr:uid="{00000000-0005-0000-0000-0000AA290000}"/>
    <cellStyle name="Normal 1210 3" xfId="5771" xr:uid="{00000000-0005-0000-0000-0000AB290000}"/>
    <cellStyle name="Normal 1210 3 2" xfId="16033" xr:uid="{00000000-0005-0000-0000-0000AC290000}"/>
    <cellStyle name="Normal 1210 3 2 2" xfId="33900" xr:uid="{00000000-0005-0000-0000-0000AD290000}"/>
    <cellStyle name="Normal 1210 3 3" xfId="25067" xr:uid="{00000000-0005-0000-0000-0000AE290000}"/>
    <cellStyle name="Normal 1210 4" xfId="5772" xr:uid="{00000000-0005-0000-0000-0000AF290000}"/>
    <cellStyle name="Normal 1210 4 2" xfId="16034" xr:uid="{00000000-0005-0000-0000-0000B0290000}"/>
    <cellStyle name="Normal 1210 4 2 2" xfId="33901" xr:uid="{00000000-0005-0000-0000-0000B1290000}"/>
    <cellStyle name="Normal 1210 4 3" xfId="25068" xr:uid="{00000000-0005-0000-0000-0000B2290000}"/>
    <cellStyle name="Normal 1210 5" xfId="16031" xr:uid="{00000000-0005-0000-0000-0000B3290000}"/>
    <cellStyle name="Normal 1210 5 2" xfId="33898" xr:uid="{00000000-0005-0000-0000-0000B4290000}"/>
    <cellStyle name="Normal 1210 6" xfId="25065" xr:uid="{00000000-0005-0000-0000-0000B5290000}"/>
    <cellStyle name="Normal 1211" xfId="5773" xr:uid="{00000000-0005-0000-0000-0000B6290000}"/>
    <cellStyle name="Normal 1211 2" xfId="5774" xr:uid="{00000000-0005-0000-0000-0000B7290000}"/>
    <cellStyle name="Normal 1211 2 2" xfId="16036" xr:uid="{00000000-0005-0000-0000-0000B8290000}"/>
    <cellStyle name="Normal 1211 2 2 2" xfId="33903" xr:uid="{00000000-0005-0000-0000-0000B9290000}"/>
    <cellStyle name="Normal 1211 2 3" xfId="25070" xr:uid="{00000000-0005-0000-0000-0000BA290000}"/>
    <cellStyle name="Normal 1211 3" xfId="5775" xr:uid="{00000000-0005-0000-0000-0000BB290000}"/>
    <cellStyle name="Normal 1211 3 2" xfId="16037" xr:uid="{00000000-0005-0000-0000-0000BC290000}"/>
    <cellStyle name="Normal 1211 3 2 2" xfId="33904" xr:uid="{00000000-0005-0000-0000-0000BD290000}"/>
    <cellStyle name="Normal 1211 3 3" xfId="25071" xr:uid="{00000000-0005-0000-0000-0000BE290000}"/>
    <cellStyle name="Normal 1211 4" xfId="5776" xr:uid="{00000000-0005-0000-0000-0000BF290000}"/>
    <cellStyle name="Normal 1211 4 2" xfId="16038" xr:uid="{00000000-0005-0000-0000-0000C0290000}"/>
    <cellStyle name="Normal 1211 4 2 2" xfId="33905" xr:uid="{00000000-0005-0000-0000-0000C1290000}"/>
    <cellStyle name="Normal 1211 4 3" xfId="25072" xr:uid="{00000000-0005-0000-0000-0000C2290000}"/>
    <cellStyle name="Normal 1211 5" xfId="16035" xr:uid="{00000000-0005-0000-0000-0000C3290000}"/>
    <cellStyle name="Normal 1211 5 2" xfId="33902" xr:uid="{00000000-0005-0000-0000-0000C4290000}"/>
    <cellStyle name="Normal 1211 6" xfId="25069" xr:uid="{00000000-0005-0000-0000-0000C5290000}"/>
    <cellStyle name="Normal 1212" xfId="5777" xr:uid="{00000000-0005-0000-0000-0000C6290000}"/>
    <cellStyle name="Normal 1212 2" xfId="5778" xr:uid="{00000000-0005-0000-0000-0000C7290000}"/>
    <cellStyle name="Normal 1212 2 2" xfId="16040" xr:uid="{00000000-0005-0000-0000-0000C8290000}"/>
    <cellStyle name="Normal 1212 2 2 2" xfId="33907" xr:uid="{00000000-0005-0000-0000-0000C9290000}"/>
    <cellStyle name="Normal 1212 2 3" xfId="25074" xr:uid="{00000000-0005-0000-0000-0000CA290000}"/>
    <cellStyle name="Normal 1212 3" xfId="5779" xr:uid="{00000000-0005-0000-0000-0000CB290000}"/>
    <cellStyle name="Normal 1212 3 2" xfId="16041" xr:uid="{00000000-0005-0000-0000-0000CC290000}"/>
    <cellStyle name="Normal 1212 3 2 2" xfId="33908" xr:uid="{00000000-0005-0000-0000-0000CD290000}"/>
    <cellStyle name="Normal 1212 3 3" xfId="25075" xr:uid="{00000000-0005-0000-0000-0000CE290000}"/>
    <cellStyle name="Normal 1212 4" xfId="5780" xr:uid="{00000000-0005-0000-0000-0000CF290000}"/>
    <cellStyle name="Normal 1212 4 2" xfId="16042" xr:uid="{00000000-0005-0000-0000-0000D0290000}"/>
    <cellStyle name="Normal 1212 4 2 2" xfId="33909" xr:uid="{00000000-0005-0000-0000-0000D1290000}"/>
    <cellStyle name="Normal 1212 4 3" xfId="25076" xr:uid="{00000000-0005-0000-0000-0000D2290000}"/>
    <cellStyle name="Normal 1212 5" xfId="16039" xr:uid="{00000000-0005-0000-0000-0000D3290000}"/>
    <cellStyle name="Normal 1212 5 2" xfId="33906" xr:uid="{00000000-0005-0000-0000-0000D4290000}"/>
    <cellStyle name="Normal 1212 6" xfId="25073" xr:uid="{00000000-0005-0000-0000-0000D5290000}"/>
    <cellStyle name="Normal 1213" xfId="5781" xr:uid="{00000000-0005-0000-0000-0000D6290000}"/>
    <cellStyle name="Normal 1213 2" xfId="5782" xr:uid="{00000000-0005-0000-0000-0000D7290000}"/>
    <cellStyle name="Normal 1213 2 2" xfId="16044" xr:uid="{00000000-0005-0000-0000-0000D8290000}"/>
    <cellStyle name="Normal 1213 2 2 2" xfId="33911" xr:uid="{00000000-0005-0000-0000-0000D9290000}"/>
    <cellStyle name="Normal 1213 2 3" xfId="25078" xr:uid="{00000000-0005-0000-0000-0000DA290000}"/>
    <cellStyle name="Normal 1213 3" xfId="5783" xr:uid="{00000000-0005-0000-0000-0000DB290000}"/>
    <cellStyle name="Normal 1213 3 2" xfId="16045" xr:uid="{00000000-0005-0000-0000-0000DC290000}"/>
    <cellStyle name="Normal 1213 3 2 2" xfId="33912" xr:uid="{00000000-0005-0000-0000-0000DD290000}"/>
    <cellStyle name="Normal 1213 3 3" xfId="25079" xr:uid="{00000000-0005-0000-0000-0000DE290000}"/>
    <cellStyle name="Normal 1213 4" xfId="5784" xr:uid="{00000000-0005-0000-0000-0000DF290000}"/>
    <cellStyle name="Normal 1213 4 2" xfId="16046" xr:uid="{00000000-0005-0000-0000-0000E0290000}"/>
    <cellStyle name="Normal 1213 4 2 2" xfId="33913" xr:uid="{00000000-0005-0000-0000-0000E1290000}"/>
    <cellStyle name="Normal 1213 4 3" xfId="25080" xr:uid="{00000000-0005-0000-0000-0000E2290000}"/>
    <cellStyle name="Normal 1213 5" xfId="16043" xr:uid="{00000000-0005-0000-0000-0000E3290000}"/>
    <cellStyle name="Normal 1213 5 2" xfId="33910" xr:uid="{00000000-0005-0000-0000-0000E4290000}"/>
    <cellStyle name="Normal 1213 6" xfId="25077" xr:uid="{00000000-0005-0000-0000-0000E5290000}"/>
    <cellStyle name="Normal 1214" xfId="5785" xr:uid="{00000000-0005-0000-0000-0000E6290000}"/>
    <cellStyle name="Normal 1214 2" xfId="5786" xr:uid="{00000000-0005-0000-0000-0000E7290000}"/>
    <cellStyle name="Normal 1214 2 2" xfId="16048" xr:uid="{00000000-0005-0000-0000-0000E8290000}"/>
    <cellStyle name="Normal 1214 2 2 2" xfId="33915" xr:uid="{00000000-0005-0000-0000-0000E9290000}"/>
    <cellStyle name="Normal 1214 2 3" xfId="25082" xr:uid="{00000000-0005-0000-0000-0000EA290000}"/>
    <cellStyle name="Normal 1214 3" xfId="5787" xr:uid="{00000000-0005-0000-0000-0000EB290000}"/>
    <cellStyle name="Normal 1214 3 2" xfId="16049" xr:uid="{00000000-0005-0000-0000-0000EC290000}"/>
    <cellStyle name="Normal 1214 3 2 2" xfId="33916" xr:uid="{00000000-0005-0000-0000-0000ED290000}"/>
    <cellStyle name="Normal 1214 3 3" xfId="25083" xr:uid="{00000000-0005-0000-0000-0000EE290000}"/>
    <cellStyle name="Normal 1214 4" xfId="5788" xr:uid="{00000000-0005-0000-0000-0000EF290000}"/>
    <cellStyle name="Normal 1214 4 2" xfId="16050" xr:uid="{00000000-0005-0000-0000-0000F0290000}"/>
    <cellStyle name="Normal 1214 4 2 2" xfId="33917" xr:uid="{00000000-0005-0000-0000-0000F1290000}"/>
    <cellStyle name="Normal 1214 4 3" xfId="25084" xr:uid="{00000000-0005-0000-0000-0000F2290000}"/>
    <cellStyle name="Normal 1214 5" xfId="16047" xr:uid="{00000000-0005-0000-0000-0000F3290000}"/>
    <cellStyle name="Normal 1214 5 2" xfId="33914" xr:uid="{00000000-0005-0000-0000-0000F4290000}"/>
    <cellStyle name="Normal 1214 6" xfId="25081" xr:uid="{00000000-0005-0000-0000-0000F5290000}"/>
    <cellStyle name="Normal 1215" xfId="5789" xr:uid="{00000000-0005-0000-0000-0000F6290000}"/>
    <cellStyle name="Normal 1215 2" xfId="5790" xr:uid="{00000000-0005-0000-0000-0000F7290000}"/>
    <cellStyle name="Normal 1215 2 2" xfId="16052" xr:uid="{00000000-0005-0000-0000-0000F8290000}"/>
    <cellStyle name="Normal 1215 2 2 2" xfId="33919" xr:uid="{00000000-0005-0000-0000-0000F9290000}"/>
    <cellStyle name="Normal 1215 2 3" xfId="25086" xr:uid="{00000000-0005-0000-0000-0000FA290000}"/>
    <cellStyle name="Normal 1215 3" xfId="5791" xr:uid="{00000000-0005-0000-0000-0000FB290000}"/>
    <cellStyle name="Normal 1215 3 2" xfId="16053" xr:uid="{00000000-0005-0000-0000-0000FC290000}"/>
    <cellStyle name="Normal 1215 3 2 2" xfId="33920" xr:uid="{00000000-0005-0000-0000-0000FD290000}"/>
    <cellStyle name="Normal 1215 3 3" xfId="25087" xr:uid="{00000000-0005-0000-0000-0000FE290000}"/>
    <cellStyle name="Normal 1215 4" xfId="5792" xr:uid="{00000000-0005-0000-0000-0000FF290000}"/>
    <cellStyle name="Normal 1215 4 2" xfId="16054" xr:uid="{00000000-0005-0000-0000-0000002A0000}"/>
    <cellStyle name="Normal 1215 4 2 2" xfId="33921" xr:uid="{00000000-0005-0000-0000-0000012A0000}"/>
    <cellStyle name="Normal 1215 4 3" xfId="25088" xr:uid="{00000000-0005-0000-0000-0000022A0000}"/>
    <cellStyle name="Normal 1215 5" xfId="16051" xr:uid="{00000000-0005-0000-0000-0000032A0000}"/>
    <cellStyle name="Normal 1215 5 2" xfId="33918" xr:uid="{00000000-0005-0000-0000-0000042A0000}"/>
    <cellStyle name="Normal 1215 6" xfId="25085" xr:uid="{00000000-0005-0000-0000-0000052A0000}"/>
    <cellStyle name="Normal 1216" xfId="5793" xr:uid="{00000000-0005-0000-0000-0000062A0000}"/>
    <cellStyle name="Normal 1216 2" xfId="5794" xr:uid="{00000000-0005-0000-0000-0000072A0000}"/>
    <cellStyle name="Normal 1216 2 2" xfId="16056" xr:uid="{00000000-0005-0000-0000-0000082A0000}"/>
    <cellStyle name="Normal 1216 2 2 2" xfId="33923" xr:uid="{00000000-0005-0000-0000-0000092A0000}"/>
    <cellStyle name="Normal 1216 2 3" xfId="25090" xr:uid="{00000000-0005-0000-0000-00000A2A0000}"/>
    <cellStyle name="Normal 1216 3" xfId="5795" xr:uid="{00000000-0005-0000-0000-00000B2A0000}"/>
    <cellStyle name="Normal 1216 3 2" xfId="16057" xr:uid="{00000000-0005-0000-0000-00000C2A0000}"/>
    <cellStyle name="Normal 1216 3 2 2" xfId="33924" xr:uid="{00000000-0005-0000-0000-00000D2A0000}"/>
    <cellStyle name="Normal 1216 3 3" xfId="25091" xr:uid="{00000000-0005-0000-0000-00000E2A0000}"/>
    <cellStyle name="Normal 1216 4" xfId="5796" xr:uid="{00000000-0005-0000-0000-00000F2A0000}"/>
    <cellStyle name="Normal 1216 4 2" xfId="16058" xr:uid="{00000000-0005-0000-0000-0000102A0000}"/>
    <cellStyle name="Normal 1216 4 2 2" xfId="33925" xr:uid="{00000000-0005-0000-0000-0000112A0000}"/>
    <cellStyle name="Normal 1216 4 3" xfId="25092" xr:uid="{00000000-0005-0000-0000-0000122A0000}"/>
    <cellStyle name="Normal 1216 5" xfId="16055" xr:uid="{00000000-0005-0000-0000-0000132A0000}"/>
    <cellStyle name="Normal 1216 5 2" xfId="33922" xr:uid="{00000000-0005-0000-0000-0000142A0000}"/>
    <cellStyle name="Normal 1216 6" xfId="25089" xr:uid="{00000000-0005-0000-0000-0000152A0000}"/>
    <cellStyle name="Normal 1217" xfId="5797" xr:uid="{00000000-0005-0000-0000-0000162A0000}"/>
    <cellStyle name="Normal 1217 2" xfId="5798" xr:uid="{00000000-0005-0000-0000-0000172A0000}"/>
    <cellStyle name="Normal 1217 2 2" xfId="16060" xr:uid="{00000000-0005-0000-0000-0000182A0000}"/>
    <cellStyle name="Normal 1217 2 2 2" xfId="33927" xr:uid="{00000000-0005-0000-0000-0000192A0000}"/>
    <cellStyle name="Normal 1217 2 3" xfId="25094" xr:uid="{00000000-0005-0000-0000-00001A2A0000}"/>
    <cellStyle name="Normal 1217 3" xfId="5799" xr:uid="{00000000-0005-0000-0000-00001B2A0000}"/>
    <cellStyle name="Normal 1217 3 2" xfId="16061" xr:uid="{00000000-0005-0000-0000-00001C2A0000}"/>
    <cellStyle name="Normal 1217 3 2 2" xfId="33928" xr:uid="{00000000-0005-0000-0000-00001D2A0000}"/>
    <cellStyle name="Normal 1217 3 3" xfId="25095" xr:uid="{00000000-0005-0000-0000-00001E2A0000}"/>
    <cellStyle name="Normal 1217 4" xfId="5800" xr:uid="{00000000-0005-0000-0000-00001F2A0000}"/>
    <cellStyle name="Normal 1217 4 2" xfId="16062" xr:uid="{00000000-0005-0000-0000-0000202A0000}"/>
    <cellStyle name="Normal 1217 4 2 2" xfId="33929" xr:uid="{00000000-0005-0000-0000-0000212A0000}"/>
    <cellStyle name="Normal 1217 4 3" xfId="25096" xr:uid="{00000000-0005-0000-0000-0000222A0000}"/>
    <cellStyle name="Normal 1217 5" xfId="16059" xr:uid="{00000000-0005-0000-0000-0000232A0000}"/>
    <cellStyle name="Normal 1217 5 2" xfId="33926" xr:uid="{00000000-0005-0000-0000-0000242A0000}"/>
    <cellStyle name="Normal 1217 6" xfId="25093" xr:uid="{00000000-0005-0000-0000-0000252A0000}"/>
    <cellStyle name="Normal 1218" xfId="5801" xr:uid="{00000000-0005-0000-0000-0000262A0000}"/>
    <cellStyle name="Normal 1218 2" xfId="5802" xr:uid="{00000000-0005-0000-0000-0000272A0000}"/>
    <cellStyle name="Normal 1218 2 2" xfId="16064" xr:uid="{00000000-0005-0000-0000-0000282A0000}"/>
    <cellStyle name="Normal 1218 2 2 2" xfId="33931" xr:uid="{00000000-0005-0000-0000-0000292A0000}"/>
    <cellStyle name="Normal 1218 2 3" xfId="25098" xr:uid="{00000000-0005-0000-0000-00002A2A0000}"/>
    <cellStyle name="Normal 1218 3" xfId="5803" xr:uid="{00000000-0005-0000-0000-00002B2A0000}"/>
    <cellStyle name="Normal 1218 3 2" xfId="16065" xr:uid="{00000000-0005-0000-0000-00002C2A0000}"/>
    <cellStyle name="Normal 1218 3 2 2" xfId="33932" xr:uid="{00000000-0005-0000-0000-00002D2A0000}"/>
    <cellStyle name="Normal 1218 3 3" xfId="25099" xr:uid="{00000000-0005-0000-0000-00002E2A0000}"/>
    <cellStyle name="Normal 1218 4" xfId="5804" xr:uid="{00000000-0005-0000-0000-00002F2A0000}"/>
    <cellStyle name="Normal 1218 4 2" xfId="16066" xr:uid="{00000000-0005-0000-0000-0000302A0000}"/>
    <cellStyle name="Normal 1218 4 2 2" xfId="33933" xr:uid="{00000000-0005-0000-0000-0000312A0000}"/>
    <cellStyle name="Normal 1218 4 3" xfId="25100" xr:uid="{00000000-0005-0000-0000-0000322A0000}"/>
    <cellStyle name="Normal 1218 5" xfId="16063" xr:uid="{00000000-0005-0000-0000-0000332A0000}"/>
    <cellStyle name="Normal 1218 5 2" xfId="33930" xr:uid="{00000000-0005-0000-0000-0000342A0000}"/>
    <cellStyle name="Normal 1218 6" xfId="25097" xr:uid="{00000000-0005-0000-0000-0000352A0000}"/>
    <cellStyle name="Normal 1219" xfId="5805" xr:uid="{00000000-0005-0000-0000-0000362A0000}"/>
    <cellStyle name="Normal 1219 2" xfId="5806" xr:uid="{00000000-0005-0000-0000-0000372A0000}"/>
    <cellStyle name="Normal 1219 2 2" xfId="16068" xr:uid="{00000000-0005-0000-0000-0000382A0000}"/>
    <cellStyle name="Normal 1219 2 2 2" xfId="33935" xr:uid="{00000000-0005-0000-0000-0000392A0000}"/>
    <cellStyle name="Normal 1219 2 3" xfId="25102" xr:uid="{00000000-0005-0000-0000-00003A2A0000}"/>
    <cellStyle name="Normal 1219 3" xfId="5807" xr:uid="{00000000-0005-0000-0000-00003B2A0000}"/>
    <cellStyle name="Normal 1219 3 2" xfId="16069" xr:uid="{00000000-0005-0000-0000-00003C2A0000}"/>
    <cellStyle name="Normal 1219 3 2 2" xfId="33936" xr:uid="{00000000-0005-0000-0000-00003D2A0000}"/>
    <cellStyle name="Normal 1219 3 3" xfId="25103" xr:uid="{00000000-0005-0000-0000-00003E2A0000}"/>
    <cellStyle name="Normal 1219 4" xfId="5808" xr:uid="{00000000-0005-0000-0000-00003F2A0000}"/>
    <cellStyle name="Normal 1219 4 2" xfId="16070" xr:uid="{00000000-0005-0000-0000-0000402A0000}"/>
    <cellStyle name="Normal 1219 4 2 2" xfId="33937" xr:uid="{00000000-0005-0000-0000-0000412A0000}"/>
    <cellStyle name="Normal 1219 4 3" xfId="25104" xr:uid="{00000000-0005-0000-0000-0000422A0000}"/>
    <cellStyle name="Normal 1219 5" xfId="16067" xr:uid="{00000000-0005-0000-0000-0000432A0000}"/>
    <cellStyle name="Normal 1219 5 2" xfId="33934" xr:uid="{00000000-0005-0000-0000-0000442A0000}"/>
    <cellStyle name="Normal 1219 6" xfId="25101" xr:uid="{00000000-0005-0000-0000-0000452A0000}"/>
    <cellStyle name="Normal 122" xfId="1241" xr:uid="{00000000-0005-0000-0000-0000462A0000}"/>
    <cellStyle name="Normal 122 2" xfId="5809" xr:uid="{00000000-0005-0000-0000-0000472A0000}"/>
    <cellStyle name="Normal 122 3" xfId="5810" xr:uid="{00000000-0005-0000-0000-0000482A0000}"/>
    <cellStyle name="Normal 122 3 2" xfId="5811" xr:uid="{00000000-0005-0000-0000-0000492A0000}"/>
    <cellStyle name="Normal 122 3 2 2" xfId="16072" xr:uid="{00000000-0005-0000-0000-00004A2A0000}"/>
    <cellStyle name="Normal 122 3 2 2 2" xfId="33939" xr:uid="{00000000-0005-0000-0000-00004B2A0000}"/>
    <cellStyle name="Normal 122 3 2 3" xfId="25106" xr:uid="{00000000-0005-0000-0000-00004C2A0000}"/>
    <cellStyle name="Normal 122 3 3" xfId="16071" xr:uid="{00000000-0005-0000-0000-00004D2A0000}"/>
    <cellStyle name="Normal 122 3 3 2" xfId="33938" xr:uid="{00000000-0005-0000-0000-00004E2A0000}"/>
    <cellStyle name="Normal 122 3 4" xfId="25105" xr:uid="{00000000-0005-0000-0000-00004F2A0000}"/>
    <cellStyle name="Normal 122 4" xfId="5812" xr:uid="{00000000-0005-0000-0000-0000502A0000}"/>
    <cellStyle name="Normal 122 4 2" xfId="16073" xr:uid="{00000000-0005-0000-0000-0000512A0000}"/>
    <cellStyle name="Normal 122 4 2 2" xfId="33940" xr:uid="{00000000-0005-0000-0000-0000522A0000}"/>
    <cellStyle name="Normal 122 4 3" xfId="25107" xr:uid="{00000000-0005-0000-0000-0000532A0000}"/>
    <cellStyle name="Normal 122 5" xfId="5813" xr:uid="{00000000-0005-0000-0000-0000542A0000}"/>
    <cellStyle name="Normal 122 5 2" xfId="16074" xr:uid="{00000000-0005-0000-0000-0000552A0000}"/>
    <cellStyle name="Normal 122 5 2 2" xfId="33941" xr:uid="{00000000-0005-0000-0000-0000562A0000}"/>
    <cellStyle name="Normal 122 5 3" xfId="25108" xr:uid="{00000000-0005-0000-0000-0000572A0000}"/>
    <cellStyle name="Normal 122 6" xfId="5814" xr:uid="{00000000-0005-0000-0000-0000582A0000}"/>
    <cellStyle name="Normal 122 6 2" xfId="16075" xr:uid="{00000000-0005-0000-0000-0000592A0000}"/>
    <cellStyle name="Normal 122 6 2 2" xfId="33942" xr:uid="{00000000-0005-0000-0000-00005A2A0000}"/>
    <cellStyle name="Normal 122 6 3" xfId="25109" xr:uid="{00000000-0005-0000-0000-00005B2A0000}"/>
    <cellStyle name="Normal 1220" xfId="5815" xr:uid="{00000000-0005-0000-0000-00005C2A0000}"/>
    <cellStyle name="Normal 1220 2" xfId="5816" xr:uid="{00000000-0005-0000-0000-00005D2A0000}"/>
    <cellStyle name="Normal 1220 2 2" xfId="16077" xr:uid="{00000000-0005-0000-0000-00005E2A0000}"/>
    <cellStyle name="Normal 1220 2 2 2" xfId="33944" xr:uid="{00000000-0005-0000-0000-00005F2A0000}"/>
    <cellStyle name="Normal 1220 2 3" xfId="25111" xr:uid="{00000000-0005-0000-0000-0000602A0000}"/>
    <cellStyle name="Normal 1220 3" xfId="5817" xr:uid="{00000000-0005-0000-0000-0000612A0000}"/>
    <cellStyle name="Normal 1220 3 2" xfId="16078" xr:uid="{00000000-0005-0000-0000-0000622A0000}"/>
    <cellStyle name="Normal 1220 3 2 2" xfId="33945" xr:uid="{00000000-0005-0000-0000-0000632A0000}"/>
    <cellStyle name="Normal 1220 3 3" xfId="25112" xr:uid="{00000000-0005-0000-0000-0000642A0000}"/>
    <cellStyle name="Normal 1220 4" xfId="5818" xr:uid="{00000000-0005-0000-0000-0000652A0000}"/>
    <cellStyle name="Normal 1220 4 2" xfId="16079" xr:uid="{00000000-0005-0000-0000-0000662A0000}"/>
    <cellStyle name="Normal 1220 4 2 2" xfId="33946" xr:uid="{00000000-0005-0000-0000-0000672A0000}"/>
    <cellStyle name="Normal 1220 4 3" xfId="25113" xr:uid="{00000000-0005-0000-0000-0000682A0000}"/>
    <cellStyle name="Normal 1220 5" xfId="16076" xr:uid="{00000000-0005-0000-0000-0000692A0000}"/>
    <cellStyle name="Normal 1220 5 2" xfId="33943" xr:uid="{00000000-0005-0000-0000-00006A2A0000}"/>
    <cellStyle name="Normal 1220 6" xfId="25110" xr:uid="{00000000-0005-0000-0000-00006B2A0000}"/>
    <cellStyle name="Normal 1221" xfId="5819" xr:uid="{00000000-0005-0000-0000-00006C2A0000}"/>
    <cellStyle name="Normal 1221 2" xfId="5820" xr:uid="{00000000-0005-0000-0000-00006D2A0000}"/>
    <cellStyle name="Normal 1221 2 2" xfId="16081" xr:uid="{00000000-0005-0000-0000-00006E2A0000}"/>
    <cellStyle name="Normal 1221 2 2 2" xfId="33948" xr:uid="{00000000-0005-0000-0000-00006F2A0000}"/>
    <cellStyle name="Normal 1221 2 3" xfId="25115" xr:uid="{00000000-0005-0000-0000-0000702A0000}"/>
    <cellStyle name="Normal 1221 3" xfId="5821" xr:uid="{00000000-0005-0000-0000-0000712A0000}"/>
    <cellStyle name="Normal 1221 3 2" xfId="16082" xr:uid="{00000000-0005-0000-0000-0000722A0000}"/>
    <cellStyle name="Normal 1221 3 2 2" xfId="33949" xr:uid="{00000000-0005-0000-0000-0000732A0000}"/>
    <cellStyle name="Normal 1221 3 3" xfId="25116" xr:uid="{00000000-0005-0000-0000-0000742A0000}"/>
    <cellStyle name="Normal 1221 4" xfId="5822" xr:uid="{00000000-0005-0000-0000-0000752A0000}"/>
    <cellStyle name="Normal 1221 4 2" xfId="16083" xr:uid="{00000000-0005-0000-0000-0000762A0000}"/>
    <cellStyle name="Normal 1221 4 2 2" xfId="33950" xr:uid="{00000000-0005-0000-0000-0000772A0000}"/>
    <cellStyle name="Normal 1221 4 3" xfId="25117" xr:uid="{00000000-0005-0000-0000-0000782A0000}"/>
    <cellStyle name="Normal 1221 5" xfId="16080" xr:uid="{00000000-0005-0000-0000-0000792A0000}"/>
    <cellStyle name="Normal 1221 5 2" xfId="33947" xr:uid="{00000000-0005-0000-0000-00007A2A0000}"/>
    <cellStyle name="Normal 1221 6" xfId="25114" xr:uid="{00000000-0005-0000-0000-00007B2A0000}"/>
    <cellStyle name="Normal 1222" xfId="5823" xr:uid="{00000000-0005-0000-0000-00007C2A0000}"/>
    <cellStyle name="Normal 1222 2" xfId="5824" xr:uid="{00000000-0005-0000-0000-00007D2A0000}"/>
    <cellStyle name="Normal 1222 2 2" xfId="16085" xr:uid="{00000000-0005-0000-0000-00007E2A0000}"/>
    <cellStyle name="Normal 1222 2 2 2" xfId="33952" xr:uid="{00000000-0005-0000-0000-00007F2A0000}"/>
    <cellStyle name="Normal 1222 2 3" xfId="25119" xr:uid="{00000000-0005-0000-0000-0000802A0000}"/>
    <cellStyle name="Normal 1222 3" xfId="5825" xr:uid="{00000000-0005-0000-0000-0000812A0000}"/>
    <cellStyle name="Normal 1222 3 2" xfId="16086" xr:uid="{00000000-0005-0000-0000-0000822A0000}"/>
    <cellStyle name="Normal 1222 3 2 2" xfId="33953" xr:uid="{00000000-0005-0000-0000-0000832A0000}"/>
    <cellStyle name="Normal 1222 3 3" xfId="25120" xr:uid="{00000000-0005-0000-0000-0000842A0000}"/>
    <cellStyle name="Normal 1222 4" xfId="5826" xr:uid="{00000000-0005-0000-0000-0000852A0000}"/>
    <cellStyle name="Normal 1222 4 2" xfId="16087" xr:uid="{00000000-0005-0000-0000-0000862A0000}"/>
    <cellStyle name="Normal 1222 4 2 2" xfId="33954" xr:uid="{00000000-0005-0000-0000-0000872A0000}"/>
    <cellStyle name="Normal 1222 4 3" xfId="25121" xr:uid="{00000000-0005-0000-0000-0000882A0000}"/>
    <cellStyle name="Normal 1222 5" xfId="16084" xr:uid="{00000000-0005-0000-0000-0000892A0000}"/>
    <cellStyle name="Normal 1222 5 2" xfId="33951" xr:uid="{00000000-0005-0000-0000-00008A2A0000}"/>
    <cellStyle name="Normal 1222 6" xfId="25118" xr:uid="{00000000-0005-0000-0000-00008B2A0000}"/>
    <cellStyle name="Normal 1223" xfId="5827" xr:uid="{00000000-0005-0000-0000-00008C2A0000}"/>
    <cellStyle name="Normal 1223 2" xfId="5828" xr:uid="{00000000-0005-0000-0000-00008D2A0000}"/>
    <cellStyle name="Normal 1223 2 2" xfId="16089" xr:uid="{00000000-0005-0000-0000-00008E2A0000}"/>
    <cellStyle name="Normal 1223 2 2 2" xfId="33956" xr:uid="{00000000-0005-0000-0000-00008F2A0000}"/>
    <cellStyle name="Normal 1223 2 3" xfId="25123" xr:uid="{00000000-0005-0000-0000-0000902A0000}"/>
    <cellStyle name="Normal 1223 3" xfId="5829" xr:uid="{00000000-0005-0000-0000-0000912A0000}"/>
    <cellStyle name="Normal 1223 3 2" xfId="16090" xr:uid="{00000000-0005-0000-0000-0000922A0000}"/>
    <cellStyle name="Normal 1223 3 2 2" xfId="33957" xr:uid="{00000000-0005-0000-0000-0000932A0000}"/>
    <cellStyle name="Normal 1223 3 3" xfId="25124" xr:uid="{00000000-0005-0000-0000-0000942A0000}"/>
    <cellStyle name="Normal 1223 4" xfId="5830" xr:uid="{00000000-0005-0000-0000-0000952A0000}"/>
    <cellStyle name="Normal 1223 4 2" xfId="16091" xr:uid="{00000000-0005-0000-0000-0000962A0000}"/>
    <cellStyle name="Normal 1223 4 2 2" xfId="33958" xr:uid="{00000000-0005-0000-0000-0000972A0000}"/>
    <cellStyle name="Normal 1223 4 3" xfId="25125" xr:uid="{00000000-0005-0000-0000-0000982A0000}"/>
    <cellStyle name="Normal 1223 5" xfId="16088" xr:uid="{00000000-0005-0000-0000-0000992A0000}"/>
    <cellStyle name="Normal 1223 5 2" xfId="33955" xr:uid="{00000000-0005-0000-0000-00009A2A0000}"/>
    <cellStyle name="Normal 1223 6" xfId="25122" xr:uid="{00000000-0005-0000-0000-00009B2A0000}"/>
    <cellStyle name="Normal 1224" xfId="5831" xr:uid="{00000000-0005-0000-0000-00009C2A0000}"/>
    <cellStyle name="Normal 1224 2" xfId="5832" xr:uid="{00000000-0005-0000-0000-00009D2A0000}"/>
    <cellStyle name="Normal 1224 2 2" xfId="16093" xr:uid="{00000000-0005-0000-0000-00009E2A0000}"/>
    <cellStyle name="Normal 1224 2 2 2" xfId="33960" xr:uid="{00000000-0005-0000-0000-00009F2A0000}"/>
    <cellStyle name="Normal 1224 2 3" xfId="25127" xr:uid="{00000000-0005-0000-0000-0000A02A0000}"/>
    <cellStyle name="Normal 1224 3" xfId="5833" xr:uid="{00000000-0005-0000-0000-0000A12A0000}"/>
    <cellStyle name="Normal 1224 3 2" xfId="16094" xr:uid="{00000000-0005-0000-0000-0000A22A0000}"/>
    <cellStyle name="Normal 1224 3 2 2" xfId="33961" xr:uid="{00000000-0005-0000-0000-0000A32A0000}"/>
    <cellStyle name="Normal 1224 3 3" xfId="25128" xr:uid="{00000000-0005-0000-0000-0000A42A0000}"/>
    <cellStyle name="Normal 1224 4" xfId="5834" xr:uid="{00000000-0005-0000-0000-0000A52A0000}"/>
    <cellStyle name="Normal 1224 4 2" xfId="16095" xr:uid="{00000000-0005-0000-0000-0000A62A0000}"/>
    <cellStyle name="Normal 1224 4 2 2" xfId="33962" xr:uid="{00000000-0005-0000-0000-0000A72A0000}"/>
    <cellStyle name="Normal 1224 4 3" xfId="25129" xr:uid="{00000000-0005-0000-0000-0000A82A0000}"/>
    <cellStyle name="Normal 1224 5" xfId="16092" xr:uid="{00000000-0005-0000-0000-0000A92A0000}"/>
    <cellStyle name="Normal 1224 5 2" xfId="33959" xr:uid="{00000000-0005-0000-0000-0000AA2A0000}"/>
    <cellStyle name="Normal 1224 6" xfId="25126" xr:uid="{00000000-0005-0000-0000-0000AB2A0000}"/>
    <cellStyle name="Normal 1225" xfId="5835" xr:uid="{00000000-0005-0000-0000-0000AC2A0000}"/>
    <cellStyle name="Normal 1225 2" xfId="5836" xr:uid="{00000000-0005-0000-0000-0000AD2A0000}"/>
    <cellStyle name="Normal 1225 2 2" xfId="16097" xr:uid="{00000000-0005-0000-0000-0000AE2A0000}"/>
    <cellStyle name="Normal 1225 2 2 2" xfId="33964" xr:uid="{00000000-0005-0000-0000-0000AF2A0000}"/>
    <cellStyle name="Normal 1225 2 3" xfId="25131" xr:uid="{00000000-0005-0000-0000-0000B02A0000}"/>
    <cellStyle name="Normal 1225 3" xfId="5837" xr:uid="{00000000-0005-0000-0000-0000B12A0000}"/>
    <cellStyle name="Normal 1225 3 2" xfId="16098" xr:uid="{00000000-0005-0000-0000-0000B22A0000}"/>
    <cellStyle name="Normal 1225 3 2 2" xfId="33965" xr:uid="{00000000-0005-0000-0000-0000B32A0000}"/>
    <cellStyle name="Normal 1225 3 3" xfId="25132" xr:uid="{00000000-0005-0000-0000-0000B42A0000}"/>
    <cellStyle name="Normal 1225 4" xfId="5838" xr:uid="{00000000-0005-0000-0000-0000B52A0000}"/>
    <cellStyle name="Normal 1225 4 2" xfId="16099" xr:uid="{00000000-0005-0000-0000-0000B62A0000}"/>
    <cellStyle name="Normal 1225 4 2 2" xfId="33966" xr:uid="{00000000-0005-0000-0000-0000B72A0000}"/>
    <cellStyle name="Normal 1225 4 3" xfId="25133" xr:uid="{00000000-0005-0000-0000-0000B82A0000}"/>
    <cellStyle name="Normal 1225 5" xfId="16096" xr:uid="{00000000-0005-0000-0000-0000B92A0000}"/>
    <cellStyle name="Normal 1225 5 2" xfId="33963" xr:uid="{00000000-0005-0000-0000-0000BA2A0000}"/>
    <cellStyle name="Normal 1225 6" xfId="25130" xr:uid="{00000000-0005-0000-0000-0000BB2A0000}"/>
    <cellStyle name="Normal 1226" xfId="5839" xr:uid="{00000000-0005-0000-0000-0000BC2A0000}"/>
    <cellStyle name="Normal 1226 2" xfId="5840" xr:uid="{00000000-0005-0000-0000-0000BD2A0000}"/>
    <cellStyle name="Normal 1226 2 2" xfId="16101" xr:uid="{00000000-0005-0000-0000-0000BE2A0000}"/>
    <cellStyle name="Normal 1226 2 2 2" xfId="33968" xr:uid="{00000000-0005-0000-0000-0000BF2A0000}"/>
    <cellStyle name="Normal 1226 2 3" xfId="25135" xr:uid="{00000000-0005-0000-0000-0000C02A0000}"/>
    <cellStyle name="Normal 1226 3" xfId="5841" xr:uid="{00000000-0005-0000-0000-0000C12A0000}"/>
    <cellStyle name="Normal 1226 3 2" xfId="16102" xr:uid="{00000000-0005-0000-0000-0000C22A0000}"/>
    <cellStyle name="Normal 1226 3 2 2" xfId="33969" xr:uid="{00000000-0005-0000-0000-0000C32A0000}"/>
    <cellStyle name="Normal 1226 3 3" xfId="25136" xr:uid="{00000000-0005-0000-0000-0000C42A0000}"/>
    <cellStyle name="Normal 1226 4" xfId="5842" xr:uid="{00000000-0005-0000-0000-0000C52A0000}"/>
    <cellStyle name="Normal 1226 4 2" xfId="16103" xr:uid="{00000000-0005-0000-0000-0000C62A0000}"/>
    <cellStyle name="Normal 1226 4 2 2" xfId="33970" xr:uid="{00000000-0005-0000-0000-0000C72A0000}"/>
    <cellStyle name="Normal 1226 4 3" xfId="25137" xr:uid="{00000000-0005-0000-0000-0000C82A0000}"/>
    <cellStyle name="Normal 1226 5" xfId="16100" xr:uid="{00000000-0005-0000-0000-0000C92A0000}"/>
    <cellStyle name="Normal 1226 5 2" xfId="33967" xr:uid="{00000000-0005-0000-0000-0000CA2A0000}"/>
    <cellStyle name="Normal 1226 6" xfId="25134" xr:uid="{00000000-0005-0000-0000-0000CB2A0000}"/>
    <cellStyle name="Normal 1227" xfId="5843" xr:uid="{00000000-0005-0000-0000-0000CC2A0000}"/>
    <cellStyle name="Normal 1227 2" xfId="5844" xr:uid="{00000000-0005-0000-0000-0000CD2A0000}"/>
    <cellStyle name="Normal 1227 2 2" xfId="16105" xr:uid="{00000000-0005-0000-0000-0000CE2A0000}"/>
    <cellStyle name="Normal 1227 2 2 2" xfId="33972" xr:uid="{00000000-0005-0000-0000-0000CF2A0000}"/>
    <cellStyle name="Normal 1227 2 3" xfId="25139" xr:uid="{00000000-0005-0000-0000-0000D02A0000}"/>
    <cellStyle name="Normal 1227 3" xfId="5845" xr:uid="{00000000-0005-0000-0000-0000D12A0000}"/>
    <cellStyle name="Normal 1227 3 2" xfId="16106" xr:uid="{00000000-0005-0000-0000-0000D22A0000}"/>
    <cellStyle name="Normal 1227 3 2 2" xfId="33973" xr:uid="{00000000-0005-0000-0000-0000D32A0000}"/>
    <cellStyle name="Normal 1227 3 3" xfId="25140" xr:uid="{00000000-0005-0000-0000-0000D42A0000}"/>
    <cellStyle name="Normal 1227 4" xfId="5846" xr:uid="{00000000-0005-0000-0000-0000D52A0000}"/>
    <cellStyle name="Normal 1227 4 2" xfId="16107" xr:uid="{00000000-0005-0000-0000-0000D62A0000}"/>
    <cellStyle name="Normal 1227 4 2 2" xfId="33974" xr:uid="{00000000-0005-0000-0000-0000D72A0000}"/>
    <cellStyle name="Normal 1227 4 3" xfId="25141" xr:uid="{00000000-0005-0000-0000-0000D82A0000}"/>
    <cellStyle name="Normal 1227 5" xfId="16104" xr:uid="{00000000-0005-0000-0000-0000D92A0000}"/>
    <cellStyle name="Normal 1227 5 2" xfId="33971" xr:uid="{00000000-0005-0000-0000-0000DA2A0000}"/>
    <cellStyle name="Normal 1227 6" xfId="25138" xr:uid="{00000000-0005-0000-0000-0000DB2A0000}"/>
    <cellStyle name="Normal 1228" xfId="5847" xr:uid="{00000000-0005-0000-0000-0000DC2A0000}"/>
    <cellStyle name="Normal 1228 2" xfId="5848" xr:uid="{00000000-0005-0000-0000-0000DD2A0000}"/>
    <cellStyle name="Normal 1228 2 2" xfId="16109" xr:uid="{00000000-0005-0000-0000-0000DE2A0000}"/>
    <cellStyle name="Normal 1228 2 2 2" xfId="33976" xr:uid="{00000000-0005-0000-0000-0000DF2A0000}"/>
    <cellStyle name="Normal 1228 2 3" xfId="25143" xr:uid="{00000000-0005-0000-0000-0000E02A0000}"/>
    <cellStyle name="Normal 1228 3" xfId="5849" xr:uid="{00000000-0005-0000-0000-0000E12A0000}"/>
    <cellStyle name="Normal 1228 3 2" xfId="16110" xr:uid="{00000000-0005-0000-0000-0000E22A0000}"/>
    <cellStyle name="Normal 1228 3 2 2" xfId="33977" xr:uid="{00000000-0005-0000-0000-0000E32A0000}"/>
    <cellStyle name="Normal 1228 3 3" xfId="25144" xr:uid="{00000000-0005-0000-0000-0000E42A0000}"/>
    <cellStyle name="Normal 1228 4" xfId="5850" xr:uid="{00000000-0005-0000-0000-0000E52A0000}"/>
    <cellStyle name="Normal 1228 4 2" xfId="16111" xr:uid="{00000000-0005-0000-0000-0000E62A0000}"/>
    <cellStyle name="Normal 1228 4 2 2" xfId="33978" xr:uid="{00000000-0005-0000-0000-0000E72A0000}"/>
    <cellStyle name="Normal 1228 4 3" xfId="25145" xr:uid="{00000000-0005-0000-0000-0000E82A0000}"/>
    <cellStyle name="Normal 1228 5" xfId="16108" xr:uid="{00000000-0005-0000-0000-0000E92A0000}"/>
    <cellStyle name="Normal 1228 5 2" xfId="33975" xr:uid="{00000000-0005-0000-0000-0000EA2A0000}"/>
    <cellStyle name="Normal 1228 6" xfId="25142" xr:uid="{00000000-0005-0000-0000-0000EB2A0000}"/>
    <cellStyle name="Normal 1229" xfId="5851" xr:uid="{00000000-0005-0000-0000-0000EC2A0000}"/>
    <cellStyle name="Normal 1229 2" xfId="5852" xr:uid="{00000000-0005-0000-0000-0000ED2A0000}"/>
    <cellStyle name="Normal 1229 2 2" xfId="16113" xr:uid="{00000000-0005-0000-0000-0000EE2A0000}"/>
    <cellStyle name="Normal 1229 2 2 2" xfId="33980" xr:uid="{00000000-0005-0000-0000-0000EF2A0000}"/>
    <cellStyle name="Normal 1229 2 3" xfId="25147" xr:uid="{00000000-0005-0000-0000-0000F02A0000}"/>
    <cellStyle name="Normal 1229 3" xfId="5853" xr:uid="{00000000-0005-0000-0000-0000F12A0000}"/>
    <cellStyle name="Normal 1229 3 2" xfId="16114" xr:uid="{00000000-0005-0000-0000-0000F22A0000}"/>
    <cellStyle name="Normal 1229 3 2 2" xfId="33981" xr:uid="{00000000-0005-0000-0000-0000F32A0000}"/>
    <cellStyle name="Normal 1229 3 3" xfId="25148" xr:uid="{00000000-0005-0000-0000-0000F42A0000}"/>
    <cellStyle name="Normal 1229 4" xfId="5854" xr:uid="{00000000-0005-0000-0000-0000F52A0000}"/>
    <cellStyle name="Normal 1229 4 2" xfId="16115" xr:uid="{00000000-0005-0000-0000-0000F62A0000}"/>
    <cellStyle name="Normal 1229 4 2 2" xfId="33982" xr:uid="{00000000-0005-0000-0000-0000F72A0000}"/>
    <cellStyle name="Normal 1229 4 3" xfId="25149" xr:uid="{00000000-0005-0000-0000-0000F82A0000}"/>
    <cellStyle name="Normal 1229 5" xfId="16112" xr:uid="{00000000-0005-0000-0000-0000F92A0000}"/>
    <cellStyle name="Normal 1229 5 2" xfId="33979" xr:uid="{00000000-0005-0000-0000-0000FA2A0000}"/>
    <cellStyle name="Normal 1229 6" xfId="25146" xr:uid="{00000000-0005-0000-0000-0000FB2A0000}"/>
    <cellStyle name="Normal 123" xfId="1242" xr:uid="{00000000-0005-0000-0000-0000FC2A0000}"/>
    <cellStyle name="Normal 123 2" xfId="5855" xr:uid="{00000000-0005-0000-0000-0000FD2A0000}"/>
    <cellStyle name="Normal 123 3" xfId="5856" xr:uid="{00000000-0005-0000-0000-0000FE2A0000}"/>
    <cellStyle name="Normal 123 3 2" xfId="5857" xr:uid="{00000000-0005-0000-0000-0000FF2A0000}"/>
    <cellStyle name="Normal 123 3 2 2" xfId="16117" xr:uid="{00000000-0005-0000-0000-0000002B0000}"/>
    <cellStyle name="Normal 123 3 2 2 2" xfId="33984" xr:uid="{00000000-0005-0000-0000-0000012B0000}"/>
    <cellStyle name="Normal 123 3 2 3" xfId="25151" xr:uid="{00000000-0005-0000-0000-0000022B0000}"/>
    <cellStyle name="Normal 123 3 3" xfId="16116" xr:uid="{00000000-0005-0000-0000-0000032B0000}"/>
    <cellStyle name="Normal 123 3 3 2" xfId="33983" xr:uid="{00000000-0005-0000-0000-0000042B0000}"/>
    <cellStyle name="Normal 123 3 4" xfId="25150" xr:uid="{00000000-0005-0000-0000-0000052B0000}"/>
    <cellStyle name="Normal 123 4" xfId="5858" xr:uid="{00000000-0005-0000-0000-0000062B0000}"/>
    <cellStyle name="Normal 123 4 2" xfId="16118" xr:uid="{00000000-0005-0000-0000-0000072B0000}"/>
    <cellStyle name="Normal 123 4 2 2" xfId="33985" xr:uid="{00000000-0005-0000-0000-0000082B0000}"/>
    <cellStyle name="Normal 123 4 3" xfId="25152" xr:uid="{00000000-0005-0000-0000-0000092B0000}"/>
    <cellStyle name="Normal 123 5" xfId="5859" xr:uid="{00000000-0005-0000-0000-00000A2B0000}"/>
    <cellStyle name="Normal 123 5 2" xfId="16119" xr:uid="{00000000-0005-0000-0000-00000B2B0000}"/>
    <cellStyle name="Normal 123 5 2 2" xfId="33986" xr:uid="{00000000-0005-0000-0000-00000C2B0000}"/>
    <cellStyle name="Normal 123 5 3" xfId="25153" xr:uid="{00000000-0005-0000-0000-00000D2B0000}"/>
    <cellStyle name="Normal 123 6" xfId="5860" xr:uid="{00000000-0005-0000-0000-00000E2B0000}"/>
    <cellStyle name="Normal 123 6 2" xfId="16120" xr:uid="{00000000-0005-0000-0000-00000F2B0000}"/>
    <cellStyle name="Normal 123 6 2 2" xfId="33987" xr:uid="{00000000-0005-0000-0000-0000102B0000}"/>
    <cellStyle name="Normal 123 6 3" xfId="25154" xr:uid="{00000000-0005-0000-0000-0000112B0000}"/>
    <cellStyle name="Normal 1230" xfId="5861" xr:uid="{00000000-0005-0000-0000-0000122B0000}"/>
    <cellStyle name="Normal 1230 2" xfId="5862" xr:uid="{00000000-0005-0000-0000-0000132B0000}"/>
    <cellStyle name="Normal 1230 2 2" xfId="16122" xr:uid="{00000000-0005-0000-0000-0000142B0000}"/>
    <cellStyle name="Normal 1230 2 2 2" xfId="33989" xr:uid="{00000000-0005-0000-0000-0000152B0000}"/>
    <cellStyle name="Normal 1230 2 3" xfId="25156" xr:uid="{00000000-0005-0000-0000-0000162B0000}"/>
    <cellStyle name="Normal 1230 3" xfId="5863" xr:uid="{00000000-0005-0000-0000-0000172B0000}"/>
    <cellStyle name="Normal 1230 3 2" xfId="16123" xr:uid="{00000000-0005-0000-0000-0000182B0000}"/>
    <cellStyle name="Normal 1230 3 2 2" xfId="33990" xr:uid="{00000000-0005-0000-0000-0000192B0000}"/>
    <cellStyle name="Normal 1230 3 3" xfId="25157" xr:uid="{00000000-0005-0000-0000-00001A2B0000}"/>
    <cellStyle name="Normal 1230 4" xfId="5864" xr:uid="{00000000-0005-0000-0000-00001B2B0000}"/>
    <cellStyle name="Normal 1230 4 2" xfId="16124" xr:uid="{00000000-0005-0000-0000-00001C2B0000}"/>
    <cellStyle name="Normal 1230 4 2 2" xfId="33991" xr:uid="{00000000-0005-0000-0000-00001D2B0000}"/>
    <cellStyle name="Normal 1230 4 3" xfId="25158" xr:uid="{00000000-0005-0000-0000-00001E2B0000}"/>
    <cellStyle name="Normal 1230 5" xfId="16121" xr:uid="{00000000-0005-0000-0000-00001F2B0000}"/>
    <cellStyle name="Normal 1230 5 2" xfId="33988" xr:uid="{00000000-0005-0000-0000-0000202B0000}"/>
    <cellStyle name="Normal 1230 6" xfId="25155" xr:uid="{00000000-0005-0000-0000-0000212B0000}"/>
    <cellStyle name="Normal 1231" xfId="5865" xr:uid="{00000000-0005-0000-0000-0000222B0000}"/>
    <cellStyle name="Normal 1231 2" xfId="5866" xr:uid="{00000000-0005-0000-0000-0000232B0000}"/>
    <cellStyle name="Normal 1231 2 2" xfId="16126" xr:uid="{00000000-0005-0000-0000-0000242B0000}"/>
    <cellStyle name="Normal 1231 2 2 2" xfId="33993" xr:uid="{00000000-0005-0000-0000-0000252B0000}"/>
    <cellStyle name="Normal 1231 2 3" xfId="25160" xr:uid="{00000000-0005-0000-0000-0000262B0000}"/>
    <cellStyle name="Normal 1231 3" xfId="5867" xr:uid="{00000000-0005-0000-0000-0000272B0000}"/>
    <cellStyle name="Normal 1231 3 2" xfId="16127" xr:uid="{00000000-0005-0000-0000-0000282B0000}"/>
    <cellStyle name="Normal 1231 3 2 2" xfId="33994" xr:uid="{00000000-0005-0000-0000-0000292B0000}"/>
    <cellStyle name="Normal 1231 3 3" xfId="25161" xr:uid="{00000000-0005-0000-0000-00002A2B0000}"/>
    <cellStyle name="Normal 1231 4" xfId="5868" xr:uid="{00000000-0005-0000-0000-00002B2B0000}"/>
    <cellStyle name="Normal 1231 4 2" xfId="16128" xr:uid="{00000000-0005-0000-0000-00002C2B0000}"/>
    <cellStyle name="Normal 1231 4 2 2" xfId="33995" xr:uid="{00000000-0005-0000-0000-00002D2B0000}"/>
    <cellStyle name="Normal 1231 4 3" xfId="25162" xr:uid="{00000000-0005-0000-0000-00002E2B0000}"/>
    <cellStyle name="Normal 1231 5" xfId="16125" xr:uid="{00000000-0005-0000-0000-00002F2B0000}"/>
    <cellStyle name="Normal 1231 5 2" xfId="33992" xr:uid="{00000000-0005-0000-0000-0000302B0000}"/>
    <cellStyle name="Normal 1231 6" xfId="25159" xr:uid="{00000000-0005-0000-0000-0000312B0000}"/>
    <cellStyle name="Normal 1232" xfId="5869" xr:uid="{00000000-0005-0000-0000-0000322B0000}"/>
    <cellStyle name="Normal 1232 2" xfId="5870" xr:uid="{00000000-0005-0000-0000-0000332B0000}"/>
    <cellStyle name="Normal 1232 2 2" xfId="16130" xr:uid="{00000000-0005-0000-0000-0000342B0000}"/>
    <cellStyle name="Normal 1232 2 2 2" xfId="33997" xr:uid="{00000000-0005-0000-0000-0000352B0000}"/>
    <cellStyle name="Normal 1232 2 3" xfId="25164" xr:uid="{00000000-0005-0000-0000-0000362B0000}"/>
    <cellStyle name="Normal 1232 3" xfId="5871" xr:uid="{00000000-0005-0000-0000-0000372B0000}"/>
    <cellStyle name="Normal 1232 3 2" xfId="16131" xr:uid="{00000000-0005-0000-0000-0000382B0000}"/>
    <cellStyle name="Normal 1232 3 2 2" xfId="33998" xr:uid="{00000000-0005-0000-0000-0000392B0000}"/>
    <cellStyle name="Normal 1232 3 3" xfId="25165" xr:uid="{00000000-0005-0000-0000-00003A2B0000}"/>
    <cellStyle name="Normal 1232 4" xfId="5872" xr:uid="{00000000-0005-0000-0000-00003B2B0000}"/>
    <cellStyle name="Normal 1232 4 2" xfId="16132" xr:uid="{00000000-0005-0000-0000-00003C2B0000}"/>
    <cellStyle name="Normal 1232 4 2 2" xfId="33999" xr:uid="{00000000-0005-0000-0000-00003D2B0000}"/>
    <cellStyle name="Normal 1232 4 3" xfId="25166" xr:uid="{00000000-0005-0000-0000-00003E2B0000}"/>
    <cellStyle name="Normal 1232 5" xfId="16129" xr:uid="{00000000-0005-0000-0000-00003F2B0000}"/>
    <cellStyle name="Normal 1232 5 2" xfId="33996" xr:uid="{00000000-0005-0000-0000-0000402B0000}"/>
    <cellStyle name="Normal 1232 6" xfId="25163" xr:uid="{00000000-0005-0000-0000-0000412B0000}"/>
    <cellStyle name="Normal 1233" xfId="5873" xr:uid="{00000000-0005-0000-0000-0000422B0000}"/>
    <cellStyle name="Normal 1233 2" xfId="5874" xr:uid="{00000000-0005-0000-0000-0000432B0000}"/>
    <cellStyle name="Normal 1233 2 2" xfId="16134" xr:uid="{00000000-0005-0000-0000-0000442B0000}"/>
    <cellStyle name="Normal 1233 2 2 2" xfId="34001" xr:uid="{00000000-0005-0000-0000-0000452B0000}"/>
    <cellStyle name="Normal 1233 2 3" xfId="25168" xr:uid="{00000000-0005-0000-0000-0000462B0000}"/>
    <cellStyle name="Normal 1233 3" xfId="5875" xr:uid="{00000000-0005-0000-0000-0000472B0000}"/>
    <cellStyle name="Normal 1233 3 2" xfId="16135" xr:uid="{00000000-0005-0000-0000-0000482B0000}"/>
    <cellStyle name="Normal 1233 3 2 2" xfId="34002" xr:uid="{00000000-0005-0000-0000-0000492B0000}"/>
    <cellStyle name="Normal 1233 3 3" xfId="25169" xr:uid="{00000000-0005-0000-0000-00004A2B0000}"/>
    <cellStyle name="Normal 1233 4" xfId="5876" xr:uid="{00000000-0005-0000-0000-00004B2B0000}"/>
    <cellStyle name="Normal 1233 4 2" xfId="16136" xr:uid="{00000000-0005-0000-0000-00004C2B0000}"/>
    <cellStyle name="Normal 1233 4 2 2" xfId="34003" xr:uid="{00000000-0005-0000-0000-00004D2B0000}"/>
    <cellStyle name="Normal 1233 4 3" xfId="25170" xr:uid="{00000000-0005-0000-0000-00004E2B0000}"/>
    <cellStyle name="Normal 1233 5" xfId="16133" xr:uid="{00000000-0005-0000-0000-00004F2B0000}"/>
    <cellStyle name="Normal 1233 5 2" xfId="34000" xr:uid="{00000000-0005-0000-0000-0000502B0000}"/>
    <cellStyle name="Normal 1233 6" xfId="25167" xr:uid="{00000000-0005-0000-0000-0000512B0000}"/>
    <cellStyle name="Normal 1234" xfId="5877" xr:uid="{00000000-0005-0000-0000-0000522B0000}"/>
    <cellStyle name="Normal 1234 2" xfId="5878" xr:uid="{00000000-0005-0000-0000-0000532B0000}"/>
    <cellStyle name="Normal 1234 2 2" xfId="16138" xr:uid="{00000000-0005-0000-0000-0000542B0000}"/>
    <cellStyle name="Normal 1234 2 2 2" xfId="34005" xr:uid="{00000000-0005-0000-0000-0000552B0000}"/>
    <cellStyle name="Normal 1234 2 3" xfId="25172" xr:uid="{00000000-0005-0000-0000-0000562B0000}"/>
    <cellStyle name="Normal 1234 3" xfId="5879" xr:uid="{00000000-0005-0000-0000-0000572B0000}"/>
    <cellStyle name="Normal 1234 3 2" xfId="16139" xr:uid="{00000000-0005-0000-0000-0000582B0000}"/>
    <cellStyle name="Normal 1234 3 2 2" xfId="34006" xr:uid="{00000000-0005-0000-0000-0000592B0000}"/>
    <cellStyle name="Normal 1234 3 3" xfId="25173" xr:uid="{00000000-0005-0000-0000-00005A2B0000}"/>
    <cellStyle name="Normal 1234 4" xfId="5880" xr:uid="{00000000-0005-0000-0000-00005B2B0000}"/>
    <cellStyle name="Normal 1234 4 2" xfId="16140" xr:uid="{00000000-0005-0000-0000-00005C2B0000}"/>
    <cellStyle name="Normal 1234 4 2 2" xfId="34007" xr:uid="{00000000-0005-0000-0000-00005D2B0000}"/>
    <cellStyle name="Normal 1234 4 3" xfId="25174" xr:uid="{00000000-0005-0000-0000-00005E2B0000}"/>
    <cellStyle name="Normal 1234 5" xfId="16137" xr:uid="{00000000-0005-0000-0000-00005F2B0000}"/>
    <cellStyle name="Normal 1234 5 2" xfId="34004" xr:uid="{00000000-0005-0000-0000-0000602B0000}"/>
    <cellStyle name="Normal 1234 6" xfId="25171" xr:uid="{00000000-0005-0000-0000-0000612B0000}"/>
    <cellStyle name="Normal 1235" xfId="5881" xr:uid="{00000000-0005-0000-0000-0000622B0000}"/>
    <cellStyle name="Normal 1235 2" xfId="5882" xr:uid="{00000000-0005-0000-0000-0000632B0000}"/>
    <cellStyle name="Normal 1235 2 2" xfId="16142" xr:uid="{00000000-0005-0000-0000-0000642B0000}"/>
    <cellStyle name="Normal 1235 2 2 2" xfId="34009" xr:uid="{00000000-0005-0000-0000-0000652B0000}"/>
    <cellStyle name="Normal 1235 2 3" xfId="25176" xr:uid="{00000000-0005-0000-0000-0000662B0000}"/>
    <cellStyle name="Normal 1235 3" xfId="5883" xr:uid="{00000000-0005-0000-0000-0000672B0000}"/>
    <cellStyle name="Normal 1235 3 2" xfId="16143" xr:uid="{00000000-0005-0000-0000-0000682B0000}"/>
    <cellStyle name="Normal 1235 3 2 2" xfId="34010" xr:uid="{00000000-0005-0000-0000-0000692B0000}"/>
    <cellStyle name="Normal 1235 3 3" xfId="25177" xr:uid="{00000000-0005-0000-0000-00006A2B0000}"/>
    <cellStyle name="Normal 1235 4" xfId="5884" xr:uid="{00000000-0005-0000-0000-00006B2B0000}"/>
    <cellStyle name="Normal 1235 4 2" xfId="16144" xr:uid="{00000000-0005-0000-0000-00006C2B0000}"/>
    <cellStyle name="Normal 1235 4 2 2" xfId="34011" xr:uid="{00000000-0005-0000-0000-00006D2B0000}"/>
    <cellStyle name="Normal 1235 4 3" xfId="25178" xr:uid="{00000000-0005-0000-0000-00006E2B0000}"/>
    <cellStyle name="Normal 1235 5" xfId="16141" xr:uid="{00000000-0005-0000-0000-00006F2B0000}"/>
    <cellStyle name="Normal 1235 5 2" xfId="34008" xr:uid="{00000000-0005-0000-0000-0000702B0000}"/>
    <cellStyle name="Normal 1235 6" xfId="25175" xr:uid="{00000000-0005-0000-0000-0000712B0000}"/>
    <cellStyle name="Normal 1236" xfId="5885" xr:uid="{00000000-0005-0000-0000-0000722B0000}"/>
    <cellStyle name="Normal 1236 2" xfId="5886" xr:uid="{00000000-0005-0000-0000-0000732B0000}"/>
    <cellStyle name="Normal 1236 2 2" xfId="16146" xr:uid="{00000000-0005-0000-0000-0000742B0000}"/>
    <cellStyle name="Normal 1236 2 2 2" xfId="34013" xr:uid="{00000000-0005-0000-0000-0000752B0000}"/>
    <cellStyle name="Normal 1236 2 3" xfId="25180" xr:uid="{00000000-0005-0000-0000-0000762B0000}"/>
    <cellStyle name="Normal 1236 3" xfId="5887" xr:uid="{00000000-0005-0000-0000-0000772B0000}"/>
    <cellStyle name="Normal 1236 3 2" xfId="16147" xr:uid="{00000000-0005-0000-0000-0000782B0000}"/>
    <cellStyle name="Normal 1236 3 2 2" xfId="34014" xr:uid="{00000000-0005-0000-0000-0000792B0000}"/>
    <cellStyle name="Normal 1236 3 3" xfId="25181" xr:uid="{00000000-0005-0000-0000-00007A2B0000}"/>
    <cellStyle name="Normal 1236 4" xfId="5888" xr:uid="{00000000-0005-0000-0000-00007B2B0000}"/>
    <cellStyle name="Normal 1236 4 2" xfId="16148" xr:uid="{00000000-0005-0000-0000-00007C2B0000}"/>
    <cellStyle name="Normal 1236 4 2 2" xfId="34015" xr:uid="{00000000-0005-0000-0000-00007D2B0000}"/>
    <cellStyle name="Normal 1236 4 3" xfId="25182" xr:uid="{00000000-0005-0000-0000-00007E2B0000}"/>
    <cellStyle name="Normal 1236 5" xfId="16145" xr:uid="{00000000-0005-0000-0000-00007F2B0000}"/>
    <cellStyle name="Normal 1236 5 2" xfId="34012" xr:uid="{00000000-0005-0000-0000-0000802B0000}"/>
    <cellStyle name="Normal 1236 6" xfId="25179" xr:uid="{00000000-0005-0000-0000-0000812B0000}"/>
    <cellStyle name="Normal 1237" xfId="5889" xr:uid="{00000000-0005-0000-0000-0000822B0000}"/>
    <cellStyle name="Normal 1237 2" xfId="5890" xr:uid="{00000000-0005-0000-0000-0000832B0000}"/>
    <cellStyle name="Normal 1237 2 2" xfId="16150" xr:uid="{00000000-0005-0000-0000-0000842B0000}"/>
    <cellStyle name="Normal 1237 2 2 2" xfId="34017" xr:uid="{00000000-0005-0000-0000-0000852B0000}"/>
    <cellStyle name="Normal 1237 2 3" xfId="25184" xr:uid="{00000000-0005-0000-0000-0000862B0000}"/>
    <cellStyle name="Normal 1237 3" xfId="5891" xr:uid="{00000000-0005-0000-0000-0000872B0000}"/>
    <cellStyle name="Normal 1237 3 2" xfId="16151" xr:uid="{00000000-0005-0000-0000-0000882B0000}"/>
    <cellStyle name="Normal 1237 3 2 2" xfId="34018" xr:uid="{00000000-0005-0000-0000-0000892B0000}"/>
    <cellStyle name="Normal 1237 3 3" xfId="25185" xr:uid="{00000000-0005-0000-0000-00008A2B0000}"/>
    <cellStyle name="Normal 1237 4" xfId="5892" xr:uid="{00000000-0005-0000-0000-00008B2B0000}"/>
    <cellStyle name="Normal 1237 4 2" xfId="16152" xr:uid="{00000000-0005-0000-0000-00008C2B0000}"/>
    <cellStyle name="Normal 1237 4 2 2" xfId="34019" xr:uid="{00000000-0005-0000-0000-00008D2B0000}"/>
    <cellStyle name="Normal 1237 4 3" xfId="25186" xr:uid="{00000000-0005-0000-0000-00008E2B0000}"/>
    <cellStyle name="Normal 1237 5" xfId="16149" xr:uid="{00000000-0005-0000-0000-00008F2B0000}"/>
    <cellStyle name="Normal 1237 5 2" xfId="34016" xr:uid="{00000000-0005-0000-0000-0000902B0000}"/>
    <cellStyle name="Normal 1237 6" xfId="25183" xr:uid="{00000000-0005-0000-0000-0000912B0000}"/>
    <cellStyle name="Normal 1238" xfId="5893" xr:uid="{00000000-0005-0000-0000-0000922B0000}"/>
    <cellStyle name="Normal 1238 2" xfId="5894" xr:uid="{00000000-0005-0000-0000-0000932B0000}"/>
    <cellStyle name="Normal 1238 2 2" xfId="16154" xr:uid="{00000000-0005-0000-0000-0000942B0000}"/>
    <cellStyle name="Normal 1238 2 2 2" xfId="34021" xr:uid="{00000000-0005-0000-0000-0000952B0000}"/>
    <cellStyle name="Normal 1238 2 3" xfId="25188" xr:uid="{00000000-0005-0000-0000-0000962B0000}"/>
    <cellStyle name="Normal 1238 3" xfId="5895" xr:uid="{00000000-0005-0000-0000-0000972B0000}"/>
    <cellStyle name="Normal 1238 3 2" xfId="16155" xr:uid="{00000000-0005-0000-0000-0000982B0000}"/>
    <cellStyle name="Normal 1238 3 2 2" xfId="34022" xr:uid="{00000000-0005-0000-0000-0000992B0000}"/>
    <cellStyle name="Normal 1238 3 3" xfId="25189" xr:uid="{00000000-0005-0000-0000-00009A2B0000}"/>
    <cellStyle name="Normal 1238 4" xfId="5896" xr:uid="{00000000-0005-0000-0000-00009B2B0000}"/>
    <cellStyle name="Normal 1238 4 2" xfId="16156" xr:uid="{00000000-0005-0000-0000-00009C2B0000}"/>
    <cellStyle name="Normal 1238 4 2 2" xfId="34023" xr:uid="{00000000-0005-0000-0000-00009D2B0000}"/>
    <cellStyle name="Normal 1238 4 3" xfId="25190" xr:uid="{00000000-0005-0000-0000-00009E2B0000}"/>
    <cellStyle name="Normal 1238 5" xfId="16153" xr:uid="{00000000-0005-0000-0000-00009F2B0000}"/>
    <cellStyle name="Normal 1238 5 2" xfId="34020" xr:uid="{00000000-0005-0000-0000-0000A02B0000}"/>
    <cellStyle name="Normal 1238 6" xfId="25187" xr:uid="{00000000-0005-0000-0000-0000A12B0000}"/>
    <cellStyle name="Normal 1239" xfId="5897" xr:uid="{00000000-0005-0000-0000-0000A22B0000}"/>
    <cellStyle name="Normal 1239 2" xfId="5898" xr:uid="{00000000-0005-0000-0000-0000A32B0000}"/>
    <cellStyle name="Normal 1239 2 2" xfId="16158" xr:uid="{00000000-0005-0000-0000-0000A42B0000}"/>
    <cellStyle name="Normal 1239 2 2 2" xfId="34025" xr:uid="{00000000-0005-0000-0000-0000A52B0000}"/>
    <cellStyle name="Normal 1239 2 3" xfId="25192" xr:uid="{00000000-0005-0000-0000-0000A62B0000}"/>
    <cellStyle name="Normal 1239 3" xfId="5899" xr:uid="{00000000-0005-0000-0000-0000A72B0000}"/>
    <cellStyle name="Normal 1239 3 2" xfId="16159" xr:uid="{00000000-0005-0000-0000-0000A82B0000}"/>
    <cellStyle name="Normal 1239 3 2 2" xfId="34026" xr:uid="{00000000-0005-0000-0000-0000A92B0000}"/>
    <cellStyle name="Normal 1239 3 3" xfId="25193" xr:uid="{00000000-0005-0000-0000-0000AA2B0000}"/>
    <cellStyle name="Normal 1239 4" xfId="5900" xr:uid="{00000000-0005-0000-0000-0000AB2B0000}"/>
    <cellStyle name="Normal 1239 4 2" xfId="16160" xr:uid="{00000000-0005-0000-0000-0000AC2B0000}"/>
    <cellStyle name="Normal 1239 4 2 2" xfId="34027" xr:uid="{00000000-0005-0000-0000-0000AD2B0000}"/>
    <cellStyle name="Normal 1239 4 3" xfId="25194" xr:uid="{00000000-0005-0000-0000-0000AE2B0000}"/>
    <cellStyle name="Normal 1239 5" xfId="16157" xr:uid="{00000000-0005-0000-0000-0000AF2B0000}"/>
    <cellStyle name="Normal 1239 5 2" xfId="34024" xr:uid="{00000000-0005-0000-0000-0000B02B0000}"/>
    <cellStyle name="Normal 1239 6" xfId="25191" xr:uid="{00000000-0005-0000-0000-0000B12B0000}"/>
    <cellStyle name="Normal 124" xfId="1243" xr:uid="{00000000-0005-0000-0000-0000B22B0000}"/>
    <cellStyle name="Normal 124 2" xfId="5901" xr:uid="{00000000-0005-0000-0000-0000B32B0000}"/>
    <cellStyle name="Normal 124 3" xfId="5902" xr:uid="{00000000-0005-0000-0000-0000B42B0000}"/>
    <cellStyle name="Normal 124 3 2" xfId="5903" xr:uid="{00000000-0005-0000-0000-0000B52B0000}"/>
    <cellStyle name="Normal 124 3 2 2" xfId="16162" xr:uid="{00000000-0005-0000-0000-0000B62B0000}"/>
    <cellStyle name="Normal 124 3 2 2 2" xfId="34029" xr:uid="{00000000-0005-0000-0000-0000B72B0000}"/>
    <cellStyle name="Normal 124 3 2 3" xfId="25196" xr:uid="{00000000-0005-0000-0000-0000B82B0000}"/>
    <cellStyle name="Normal 124 3 3" xfId="16161" xr:uid="{00000000-0005-0000-0000-0000B92B0000}"/>
    <cellStyle name="Normal 124 3 3 2" xfId="34028" xr:uid="{00000000-0005-0000-0000-0000BA2B0000}"/>
    <cellStyle name="Normal 124 3 4" xfId="25195" xr:uid="{00000000-0005-0000-0000-0000BB2B0000}"/>
    <cellStyle name="Normal 124 4" xfId="5904" xr:uid="{00000000-0005-0000-0000-0000BC2B0000}"/>
    <cellStyle name="Normal 124 4 2" xfId="16163" xr:uid="{00000000-0005-0000-0000-0000BD2B0000}"/>
    <cellStyle name="Normal 124 4 2 2" xfId="34030" xr:uid="{00000000-0005-0000-0000-0000BE2B0000}"/>
    <cellStyle name="Normal 124 4 3" xfId="25197" xr:uid="{00000000-0005-0000-0000-0000BF2B0000}"/>
    <cellStyle name="Normal 124 5" xfId="5905" xr:uid="{00000000-0005-0000-0000-0000C02B0000}"/>
    <cellStyle name="Normal 124 5 2" xfId="16164" xr:uid="{00000000-0005-0000-0000-0000C12B0000}"/>
    <cellStyle name="Normal 124 5 2 2" xfId="34031" xr:uid="{00000000-0005-0000-0000-0000C22B0000}"/>
    <cellStyle name="Normal 124 5 3" xfId="25198" xr:uid="{00000000-0005-0000-0000-0000C32B0000}"/>
    <cellStyle name="Normal 124 6" xfId="5906" xr:uid="{00000000-0005-0000-0000-0000C42B0000}"/>
    <cellStyle name="Normal 124 6 2" xfId="16165" xr:uid="{00000000-0005-0000-0000-0000C52B0000}"/>
    <cellStyle name="Normal 124 6 2 2" xfId="34032" xr:uid="{00000000-0005-0000-0000-0000C62B0000}"/>
    <cellStyle name="Normal 124 6 3" xfId="25199" xr:uid="{00000000-0005-0000-0000-0000C72B0000}"/>
    <cellStyle name="Normal 1240" xfId="5907" xr:uid="{00000000-0005-0000-0000-0000C82B0000}"/>
    <cellStyle name="Normal 1240 2" xfId="5908" xr:uid="{00000000-0005-0000-0000-0000C92B0000}"/>
    <cellStyle name="Normal 1240 2 2" xfId="16167" xr:uid="{00000000-0005-0000-0000-0000CA2B0000}"/>
    <cellStyle name="Normal 1240 2 2 2" xfId="34034" xr:uid="{00000000-0005-0000-0000-0000CB2B0000}"/>
    <cellStyle name="Normal 1240 2 3" xfId="25201" xr:uid="{00000000-0005-0000-0000-0000CC2B0000}"/>
    <cellStyle name="Normal 1240 3" xfId="5909" xr:uid="{00000000-0005-0000-0000-0000CD2B0000}"/>
    <cellStyle name="Normal 1240 3 2" xfId="16168" xr:uid="{00000000-0005-0000-0000-0000CE2B0000}"/>
    <cellStyle name="Normal 1240 3 2 2" xfId="34035" xr:uid="{00000000-0005-0000-0000-0000CF2B0000}"/>
    <cellStyle name="Normal 1240 3 3" xfId="25202" xr:uid="{00000000-0005-0000-0000-0000D02B0000}"/>
    <cellStyle name="Normal 1240 4" xfId="5910" xr:uid="{00000000-0005-0000-0000-0000D12B0000}"/>
    <cellStyle name="Normal 1240 4 2" xfId="16169" xr:uid="{00000000-0005-0000-0000-0000D22B0000}"/>
    <cellStyle name="Normal 1240 4 2 2" xfId="34036" xr:uid="{00000000-0005-0000-0000-0000D32B0000}"/>
    <cellStyle name="Normal 1240 4 3" xfId="25203" xr:uid="{00000000-0005-0000-0000-0000D42B0000}"/>
    <cellStyle name="Normal 1240 5" xfId="16166" xr:uid="{00000000-0005-0000-0000-0000D52B0000}"/>
    <cellStyle name="Normal 1240 5 2" xfId="34033" xr:uid="{00000000-0005-0000-0000-0000D62B0000}"/>
    <cellStyle name="Normal 1240 6" xfId="25200" xr:uid="{00000000-0005-0000-0000-0000D72B0000}"/>
    <cellStyle name="Normal 1241" xfId="5911" xr:uid="{00000000-0005-0000-0000-0000D82B0000}"/>
    <cellStyle name="Normal 1241 2" xfId="5912" xr:uid="{00000000-0005-0000-0000-0000D92B0000}"/>
    <cellStyle name="Normal 1241 2 2" xfId="16171" xr:uid="{00000000-0005-0000-0000-0000DA2B0000}"/>
    <cellStyle name="Normal 1241 2 2 2" xfId="34038" xr:uid="{00000000-0005-0000-0000-0000DB2B0000}"/>
    <cellStyle name="Normal 1241 2 3" xfId="25205" xr:uid="{00000000-0005-0000-0000-0000DC2B0000}"/>
    <cellStyle name="Normal 1241 3" xfId="5913" xr:uid="{00000000-0005-0000-0000-0000DD2B0000}"/>
    <cellStyle name="Normal 1241 3 2" xfId="16172" xr:uid="{00000000-0005-0000-0000-0000DE2B0000}"/>
    <cellStyle name="Normal 1241 3 2 2" xfId="34039" xr:uid="{00000000-0005-0000-0000-0000DF2B0000}"/>
    <cellStyle name="Normal 1241 3 3" xfId="25206" xr:uid="{00000000-0005-0000-0000-0000E02B0000}"/>
    <cellStyle name="Normal 1241 4" xfId="5914" xr:uid="{00000000-0005-0000-0000-0000E12B0000}"/>
    <cellStyle name="Normal 1241 4 2" xfId="16173" xr:uid="{00000000-0005-0000-0000-0000E22B0000}"/>
    <cellStyle name="Normal 1241 4 2 2" xfId="34040" xr:uid="{00000000-0005-0000-0000-0000E32B0000}"/>
    <cellStyle name="Normal 1241 4 3" xfId="25207" xr:uid="{00000000-0005-0000-0000-0000E42B0000}"/>
    <cellStyle name="Normal 1241 5" xfId="16170" xr:uid="{00000000-0005-0000-0000-0000E52B0000}"/>
    <cellStyle name="Normal 1241 5 2" xfId="34037" xr:uid="{00000000-0005-0000-0000-0000E62B0000}"/>
    <cellStyle name="Normal 1241 6" xfId="25204" xr:uid="{00000000-0005-0000-0000-0000E72B0000}"/>
    <cellStyle name="Normal 1242" xfId="5915" xr:uid="{00000000-0005-0000-0000-0000E82B0000}"/>
    <cellStyle name="Normal 1242 2" xfId="5916" xr:uid="{00000000-0005-0000-0000-0000E92B0000}"/>
    <cellStyle name="Normal 1242 2 2" xfId="16175" xr:uid="{00000000-0005-0000-0000-0000EA2B0000}"/>
    <cellStyle name="Normal 1242 2 2 2" xfId="34042" xr:uid="{00000000-0005-0000-0000-0000EB2B0000}"/>
    <cellStyle name="Normal 1242 2 3" xfId="25209" xr:uid="{00000000-0005-0000-0000-0000EC2B0000}"/>
    <cellStyle name="Normal 1242 3" xfId="5917" xr:uid="{00000000-0005-0000-0000-0000ED2B0000}"/>
    <cellStyle name="Normal 1242 3 2" xfId="16176" xr:uid="{00000000-0005-0000-0000-0000EE2B0000}"/>
    <cellStyle name="Normal 1242 3 2 2" xfId="34043" xr:uid="{00000000-0005-0000-0000-0000EF2B0000}"/>
    <cellStyle name="Normal 1242 3 3" xfId="25210" xr:uid="{00000000-0005-0000-0000-0000F02B0000}"/>
    <cellStyle name="Normal 1242 4" xfId="5918" xr:uid="{00000000-0005-0000-0000-0000F12B0000}"/>
    <cellStyle name="Normal 1242 4 2" xfId="16177" xr:uid="{00000000-0005-0000-0000-0000F22B0000}"/>
    <cellStyle name="Normal 1242 4 2 2" xfId="34044" xr:uid="{00000000-0005-0000-0000-0000F32B0000}"/>
    <cellStyle name="Normal 1242 4 3" xfId="25211" xr:uid="{00000000-0005-0000-0000-0000F42B0000}"/>
    <cellStyle name="Normal 1242 5" xfId="16174" xr:uid="{00000000-0005-0000-0000-0000F52B0000}"/>
    <cellStyle name="Normal 1242 5 2" xfId="34041" xr:uid="{00000000-0005-0000-0000-0000F62B0000}"/>
    <cellStyle name="Normal 1242 6" xfId="25208" xr:uid="{00000000-0005-0000-0000-0000F72B0000}"/>
    <cellStyle name="Normal 1243" xfId="5919" xr:uid="{00000000-0005-0000-0000-0000F82B0000}"/>
    <cellStyle name="Normal 1243 2" xfId="5920" xr:uid="{00000000-0005-0000-0000-0000F92B0000}"/>
    <cellStyle name="Normal 1243 2 2" xfId="16179" xr:uid="{00000000-0005-0000-0000-0000FA2B0000}"/>
    <cellStyle name="Normal 1243 2 2 2" xfId="34046" xr:uid="{00000000-0005-0000-0000-0000FB2B0000}"/>
    <cellStyle name="Normal 1243 2 3" xfId="25213" xr:uid="{00000000-0005-0000-0000-0000FC2B0000}"/>
    <cellStyle name="Normal 1243 3" xfId="5921" xr:uid="{00000000-0005-0000-0000-0000FD2B0000}"/>
    <cellStyle name="Normal 1243 4" xfId="16178" xr:uid="{00000000-0005-0000-0000-0000FE2B0000}"/>
    <cellStyle name="Normal 1243 4 2" xfId="34045" xr:uid="{00000000-0005-0000-0000-0000FF2B0000}"/>
    <cellStyle name="Normal 1243 5" xfId="25212" xr:uid="{00000000-0005-0000-0000-0000002C0000}"/>
    <cellStyle name="Normal 1244" xfId="5922" xr:uid="{00000000-0005-0000-0000-0000012C0000}"/>
    <cellStyle name="Normal 1244 2" xfId="5923" xr:uid="{00000000-0005-0000-0000-0000022C0000}"/>
    <cellStyle name="Normal 1244 2 2" xfId="16181" xr:uid="{00000000-0005-0000-0000-0000032C0000}"/>
    <cellStyle name="Normal 1244 2 2 2" xfId="34048" xr:uid="{00000000-0005-0000-0000-0000042C0000}"/>
    <cellStyle name="Normal 1244 2 3" xfId="25215" xr:uid="{00000000-0005-0000-0000-0000052C0000}"/>
    <cellStyle name="Normal 1244 3" xfId="5924" xr:uid="{00000000-0005-0000-0000-0000062C0000}"/>
    <cellStyle name="Normal 1244 3 2" xfId="16182" xr:uid="{00000000-0005-0000-0000-0000072C0000}"/>
    <cellStyle name="Normal 1244 3 2 2" xfId="34049" xr:uid="{00000000-0005-0000-0000-0000082C0000}"/>
    <cellStyle name="Normal 1244 3 3" xfId="25216" xr:uid="{00000000-0005-0000-0000-0000092C0000}"/>
    <cellStyle name="Normal 1244 4" xfId="16180" xr:uid="{00000000-0005-0000-0000-00000A2C0000}"/>
    <cellStyle name="Normal 1244 4 2" xfId="34047" xr:uid="{00000000-0005-0000-0000-00000B2C0000}"/>
    <cellStyle name="Normal 1244 5" xfId="25214" xr:uid="{00000000-0005-0000-0000-00000C2C0000}"/>
    <cellStyle name="Normal 1245" xfId="5925" xr:uid="{00000000-0005-0000-0000-00000D2C0000}"/>
    <cellStyle name="Normal 1245 2" xfId="5926" xr:uid="{00000000-0005-0000-0000-00000E2C0000}"/>
    <cellStyle name="Normal 1245 2 2" xfId="16184" xr:uid="{00000000-0005-0000-0000-00000F2C0000}"/>
    <cellStyle name="Normal 1245 2 2 2" xfId="34051" xr:uid="{00000000-0005-0000-0000-0000102C0000}"/>
    <cellStyle name="Normal 1245 2 3" xfId="25218" xr:uid="{00000000-0005-0000-0000-0000112C0000}"/>
    <cellStyle name="Normal 1245 3" xfId="5927" xr:uid="{00000000-0005-0000-0000-0000122C0000}"/>
    <cellStyle name="Normal 1245 3 2" xfId="16185" xr:uid="{00000000-0005-0000-0000-0000132C0000}"/>
    <cellStyle name="Normal 1245 3 2 2" xfId="34052" xr:uid="{00000000-0005-0000-0000-0000142C0000}"/>
    <cellStyle name="Normal 1245 3 3" xfId="25219" xr:uid="{00000000-0005-0000-0000-0000152C0000}"/>
    <cellStyle name="Normal 1245 4" xfId="16183" xr:uid="{00000000-0005-0000-0000-0000162C0000}"/>
    <cellStyle name="Normal 1245 4 2" xfId="34050" xr:uid="{00000000-0005-0000-0000-0000172C0000}"/>
    <cellStyle name="Normal 1245 5" xfId="25217" xr:uid="{00000000-0005-0000-0000-0000182C0000}"/>
    <cellStyle name="Normal 1246" xfId="5928" xr:uid="{00000000-0005-0000-0000-0000192C0000}"/>
    <cellStyle name="Normal 1246 2" xfId="5929" xr:uid="{00000000-0005-0000-0000-00001A2C0000}"/>
    <cellStyle name="Normal 1246 2 2" xfId="16187" xr:uid="{00000000-0005-0000-0000-00001B2C0000}"/>
    <cellStyle name="Normal 1246 2 2 2" xfId="34054" xr:uid="{00000000-0005-0000-0000-00001C2C0000}"/>
    <cellStyle name="Normal 1246 2 3" xfId="25221" xr:uid="{00000000-0005-0000-0000-00001D2C0000}"/>
    <cellStyle name="Normal 1246 3" xfId="5930" xr:uid="{00000000-0005-0000-0000-00001E2C0000}"/>
    <cellStyle name="Normal 1246 3 2" xfId="16188" xr:uid="{00000000-0005-0000-0000-00001F2C0000}"/>
    <cellStyle name="Normal 1246 3 2 2" xfId="34055" xr:uid="{00000000-0005-0000-0000-0000202C0000}"/>
    <cellStyle name="Normal 1246 3 3" xfId="25222" xr:uid="{00000000-0005-0000-0000-0000212C0000}"/>
    <cellStyle name="Normal 1246 4" xfId="16186" xr:uid="{00000000-0005-0000-0000-0000222C0000}"/>
    <cellStyle name="Normal 1246 4 2" xfId="34053" xr:uid="{00000000-0005-0000-0000-0000232C0000}"/>
    <cellStyle name="Normal 1246 5" xfId="25220" xr:uid="{00000000-0005-0000-0000-0000242C0000}"/>
    <cellStyle name="Normal 1247" xfId="5931" xr:uid="{00000000-0005-0000-0000-0000252C0000}"/>
    <cellStyle name="Normal 1247 2" xfId="5932" xr:uid="{00000000-0005-0000-0000-0000262C0000}"/>
    <cellStyle name="Normal 1247 2 2" xfId="16190" xr:uid="{00000000-0005-0000-0000-0000272C0000}"/>
    <cellStyle name="Normal 1247 2 2 2" xfId="34057" xr:uid="{00000000-0005-0000-0000-0000282C0000}"/>
    <cellStyle name="Normal 1247 2 3" xfId="25224" xr:uid="{00000000-0005-0000-0000-0000292C0000}"/>
    <cellStyle name="Normal 1247 3" xfId="5933" xr:uid="{00000000-0005-0000-0000-00002A2C0000}"/>
    <cellStyle name="Normal 1247 3 2" xfId="16191" xr:uid="{00000000-0005-0000-0000-00002B2C0000}"/>
    <cellStyle name="Normal 1247 3 2 2" xfId="34058" xr:uid="{00000000-0005-0000-0000-00002C2C0000}"/>
    <cellStyle name="Normal 1247 3 3" xfId="25225" xr:uid="{00000000-0005-0000-0000-00002D2C0000}"/>
    <cellStyle name="Normal 1247 4" xfId="16189" xr:uid="{00000000-0005-0000-0000-00002E2C0000}"/>
    <cellStyle name="Normal 1247 4 2" xfId="34056" xr:uid="{00000000-0005-0000-0000-00002F2C0000}"/>
    <cellStyle name="Normal 1247 5" xfId="25223" xr:uid="{00000000-0005-0000-0000-0000302C0000}"/>
    <cellStyle name="Normal 1248" xfId="5934" xr:uid="{00000000-0005-0000-0000-0000312C0000}"/>
    <cellStyle name="Normal 1248 2" xfId="5935" xr:uid="{00000000-0005-0000-0000-0000322C0000}"/>
    <cellStyle name="Normal 1248 2 2" xfId="16193" xr:uid="{00000000-0005-0000-0000-0000332C0000}"/>
    <cellStyle name="Normal 1248 2 2 2" xfId="34060" xr:uid="{00000000-0005-0000-0000-0000342C0000}"/>
    <cellStyle name="Normal 1248 2 3" xfId="25227" xr:uid="{00000000-0005-0000-0000-0000352C0000}"/>
    <cellStyle name="Normal 1248 3" xfId="5936" xr:uid="{00000000-0005-0000-0000-0000362C0000}"/>
    <cellStyle name="Normal 1248 3 2" xfId="16194" xr:uid="{00000000-0005-0000-0000-0000372C0000}"/>
    <cellStyle name="Normal 1248 3 2 2" xfId="34061" xr:uid="{00000000-0005-0000-0000-0000382C0000}"/>
    <cellStyle name="Normal 1248 3 3" xfId="25228" xr:uid="{00000000-0005-0000-0000-0000392C0000}"/>
    <cellStyle name="Normal 1248 4" xfId="16192" xr:uid="{00000000-0005-0000-0000-00003A2C0000}"/>
    <cellStyle name="Normal 1248 4 2" xfId="34059" xr:uid="{00000000-0005-0000-0000-00003B2C0000}"/>
    <cellStyle name="Normal 1248 5" xfId="25226" xr:uid="{00000000-0005-0000-0000-00003C2C0000}"/>
    <cellStyle name="Normal 1249" xfId="5937" xr:uid="{00000000-0005-0000-0000-00003D2C0000}"/>
    <cellStyle name="Normal 1249 2" xfId="5938" xr:uid="{00000000-0005-0000-0000-00003E2C0000}"/>
    <cellStyle name="Normal 1249 2 2" xfId="16196" xr:uid="{00000000-0005-0000-0000-00003F2C0000}"/>
    <cellStyle name="Normal 1249 2 2 2" xfId="34063" xr:uid="{00000000-0005-0000-0000-0000402C0000}"/>
    <cellStyle name="Normal 1249 2 3" xfId="25230" xr:uid="{00000000-0005-0000-0000-0000412C0000}"/>
    <cellStyle name="Normal 1249 3" xfId="5939" xr:uid="{00000000-0005-0000-0000-0000422C0000}"/>
    <cellStyle name="Normal 1249 3 2" xfId="16197" xr:uid="{00000000-0005-0000-0000-0000432C0000}"/>
    <cellStyle name="Normal 1249 3 2 2" xfId="34064" xr:uid="{00000000-0005-0000-0000-0000442C0000}"/>
    <cellStyle name="Normal 1249 3 3" xfId="25231" xr:uid="{00000000-0005-0000-0000-0000452C0000}"/>
    <cellStyle name="Normal 1249 4" xfId="16195" xr:uid="{00000000-0005-0000-0000-0000462C0000}"/>
    <cellStyle name="Normal 1249 4 2" xfId="34062" xr:uid="{00000000-0005-0000-0000-0000472C0000}"/>
    <cellStyle name="Normal 1249 5" xfId="25229" xr:uid="{00000000-0005-0000-0000-0000482C0000}"/>
    <cellStyle name="Normal 125" xfId="1244" xr:uid="{00000000-0005-0000-0000-0000492C0000}"/>
    <cellStyle name="Normal 125 2" xfId="5940" xr:uid="{00000000-0005-0000-0000-00004A2C0000}"/>
    <cellStyle name="Normal 125 3" xfId="5941" xr:uid="{00000000-0005-0000-0000-00004B2C0000}"/>
    <cellStyle name="Normal 125 3 2" xfId="5942" xr:uid="{00000000-0005-0000-0000-00004C2C0000}"/>
    <cellStyle name="Normal 125 3 2 2" xfId="16199" xr:uid="{00000000-0005-0000-0000-00004D2C0000}"/>
    <cellStyle name="Normal 125 3 2 2 2" xfId="34066" xr:uid="{00000000-0005-0000-0000-00004E2C0000}"/>
    <cellStyle name="Normal 125 3 2 3" xfId="25233" xr:uid="{00000000-0005-0000-0000-00004F2C0000}"/>
    <cellStyle name="Normal 125 3 3" xfId="16198" xr:uid="{00000000-0005-0000-0000-0000502C0000}"/>
    <cellStyle name="Normal 125 3 3 2" xfId="34065" xr:uid="{00000000-0005-0000-0000-0000512C0000}"/>
    <cellStyle name="Normal 125 3 4" xfId="25232" xr:uid="{00000000-0005-0000-0000-0000522C0000}"/>
    <cellStyle name="Normal 125 4" xfId="5943" xr:uid="{00000000-0005-0000-0000-0000532C0000}"/>
    <cellStyle name="Normal 125 4 2" xfId="16200" xr:uid="{00000000-0005-0000-0000-0000542C0000}"/>
    <cellStyle name="Normal 125 4 2 2" xfId="34067" xr:uid="{00000000-0005-0000-0000-0000552C0000}"/>
    <cellStyle name="Normal 125 4 3" xfId="25234" xr:uid="{00000000-0005-0000-0000-0000562C0000}"/>
    <cellStyle name="Normal 125 5" xfId="5944" xr:uid="{00000000-0005-0000-0000-0000572C0000}"/>
    <cellStyle name="Normal 125 5 2" xfId="16201" xr:uid="{00000000-0005-0000-0000-0000582C0000}"/>
    <cellStyle name="Normal 125 5 2 2" xfId="34068" xr:uid="{00000000-0005-0000-0000-0000592C0000}"/>
    <cellStyle name="Normal 125 5 3" xfId="25235" xr:uid="{00000000-0005-0000-0000-00005A2C0000}"/>
    <cellStyle name="Normal 125 6" xfId="5945" xr:uid="{00000000-0005-0000-0000-00005B2C0000}"/>
    <cellStyle name="Normal 125 6 2" xfId="16202" xr:uid="{00000000-0005-0000-0000-00005C2C0000}"/>
    <cellStyle name="Normal 125 6 2 2" xfId="34069" xr:uid="{00000000-0005-0000-0000-00005D2C0000}"/>
    <cellStyle name="Normal 125 6 3" xfId="25236" xr:uid="{00000000-0005-0000-0000-00005E2C0000}"/>
    <cellStyle name="Normal 1250" xfId="5946" xr:uid="{00000000-0005-0000-0000-00005F2C0000}"/>
    <cellStyle name="Normal 1250 2" xfId="5947" xr:uid="{00000000-0005-0000-0000-0000602C0000}"/>
    <cellStyle name="Normal 1250 2 2" xfId="16204" xr:uid="{00000000-0005-0000-0000-0000612C0000}"/>
    <cellStyle name="Normal 1250 2 2 2" xfId="34071" xr:uid="{00000000-0005-0000-0000-0000622C0000}"/>
    <cellStyle name="Normal 1250 2 3" xfId="25238" xr:uid="{00000000-0005-0000-0000-0000632C0000}"/>
    <cellStyle name="Normal 1250 3" xfId="5948" xr:uid="{00000000-0005-0000-0000-0000642C0000}"/>
    <cellStyle name="Normal 1250 3 2" xfId="16205" xr:uid="{00000000-0005-0000-0000-0000652C0000}"/>
    <cellStyle name="Normal 1250 3 2 2" xfId="34072" xr:uid="{00000000-0005-0000-0000-0000662C0000}"/>
    <cellStyle name="Normal 1250 3 3" xfId="25239" xr:uid="{00000000-0005-0000-0000-0000672C0000}"/>
    <cellStyle name="Normal 1250 4" xfId="16203" xr:uid="{00000000-0005-0000-0000-0000682C0000}"/>
    <cellStyle name="Normal 1250 4 2" xfId="34070" xr:uid="{00000000-0005-0000-0000-0000692C0000}"/>
    <cellStyle name="Normal 1250 5" xfId="25237" xr:uid="{00000000-0005-0000-0000-00006A2C0000}"/>
    <cellStyle name="Normal 1251" xfId="5949" xr:uid="{00000000-0005-0000-0000-00006B2C0000}"/>
    <cellStyle name="Normal 1251 2" xfId="5950" xr:uid="{00000000-0005-0000-0000-00006C2C0000}"/>
    <cellStyle name="Normal 1251 2 2" xfId="16207" xr:uid="{00000000-0005-0000-0000-00006D2C0000}"/>
    <cellStyle name="Normal 1251 2 2 2" xfId="34074" xr:uid="{00000000-0005-0000-0000-00006E2C0000}"/>
    <cellStyle name="Normal 1251 2 3" xfId="25241" xr:uid="{00000000-0005-0000-0000-00006F2C0000}"/>
    <cellStyle name="Normal 1251 3" xfId="5951" xr:uid="{00000000-0005-0000-0000-0000702C0000}"/>
    <cellStyle name="Normal 1251 3 2" xfId="16208" xr:uid="{00000000-0005-0000-0000-0000712C0000}"/>
    <cellStyle name="Normal 1251 3 2 2" xfId="34075" xr:uid="{00000000-0005-0000-0000-0000722C0000}"/>
    <cellStyle name="Normal 1251 3 3" xfId="25242" xr:uid="{00000000-0005-0000-0000-0000732C0000}"/>
    <cellStyle name="Normal 1251 4" xfId="16206" xr:uid="{00000000-0005-0000-0000-0000742C0000}"/>
    <cellStyle name="Normal 1251 4 2" xfId="34073" xr:uid="{00000000-0005-0000-0000-0000752C0000}"/>
    <cellStyle name="Normal 1251 5" xfId="25240" xr:uid="{00000000-0005-0000-0000-0000762C0000}"/>
    <cellStyle name="Normal 1252" xfId="5952" xr:uid="{00000000-0005-0000-0000-0000772C0000}"/>
    <cellStyle name="Normal 1252 2" xfId="5953" xr:uid="{00000000-0005-0000-0000-0000782C0000}"/>
    <cellStyle name="Normal 1252 2 2" xfId="16210" xr:uid="{00000000-0005-0000-0000-0000792C0000}"/>
    <cellStyle name="Normal 1252 2 2 2" xfId="34077" xr:uid="{00000000-0005-0000-0000-00007A2C0000}"/>
    <cellStyle name="Normal 1252 2 3" xfId="25244" xr:uid="{00000000-0005-0000-0000-00007B2C0000}"/>
    <cellStyle name="Normal 1252 3" xfId="5954" xr:uid="{00000000-0005-0000-0000-00007C2C0000}"/>
    <cellStyle name="Normal 1252 3 2" xfId="16211" xr:uid="{00000000-0005-0000-0000-00007D2C0000}"/>
    <cellStyle name="Normal 1252 3 2 2" xfId="34078" xr:uid="{00000000-0005-0000-0000-00007E2C0000}"/>
    <cellStyle name="Normal 1252 3 3" xfId="25245" xr:uid="{00000000-0005-0000-0000-00007F2C0000}"/>
    <cellStyle name="Normal 1252 4" xfId="16209" xr:uid="{00000000-0005-0000-0000-0000802C0000}"/>
    <cellStyle name="Normal 1252 4 2" xfId="34076" xr:uid="{00000000-0005-0000-0000-0000812C0000}"/>
    <cellStyle name="Normal 1252 5" xfId="25243" xr:uid="{00000000-0005-0000-0000-0000822C0000}"/>
    <cellStyle name="Normal 1253" xfId="5955" xr:uid="{00000000-0005-0000-0000-0000832C0000}"/>
    <cellStyle name="Normal 1253 2" xfId="5956" xr:uid="{00000000-0005-0000-0000-0000842C0000}"/>
    <cellStyle name="Normal 1253 2 2" xfId="16213" xr:uid="{00000000-0005-0000-0000-0000852C0000}"/>
    <cellStyle name="Normal 1253 2 2 2" xfId="34080" xr:uid="{00000000-0005-0000-0000-0000862C0000}"/>
    <cellStyle name="Normal 1253 2 3" xfId="25247" xr:uid="{00000000-0005-0000-0000-0000872C0000}"/>
    <cellStyle name="Normal 1253 3" xfId="5957" xr:uid="{00000000-0005-0000-0000-0000882C0000}"/>
    <cellStyle name="Normal 1253 3 2" xfId="16214" xr:uid="{00000000-0005-0000-0000-0000892C0000}"/>
    <cellStyle name="Normal 1253 3 2 2" xfId="34081" xr:uid="{00000000-0005-0000-0000-00008A2C0000}"/>
    <cellStyle name="Normal 1253 3 3" xfId="25248" xr:uid="{00000000-0005-0000-0000-00008B2C0000}"/>
    <cellStyle name="Normal 1253 4" xfId="16212" xr:uid="{00000000-0005-0000-0000-00008C2C0000}"/>
    <cellStyle name="Normal 1253 4 2" xfId="34079" xr:uid="{00000000-0005-0000-0000-00008D2C0000}"/>
    <cellStyle name="Normal 1253 5" xfId="25246" xr:uid="{00000000-0005-0000-0000-00008E2C0000}"/>
    <cellStyle name="Normal 1254" xfId="5958" xr:uid="{00000000-0005-0000-0000-00008F2C0000}"/>
    <cellStyle name="Normal 1254 2" xfId="5959" xr:uid="{00000000-0005-0000-0000-0000902C0000}"/>
    <cellStyle name="Normal 1254 2 2" xfId="16216" xr:uid="{00000000-0005-0000-0000-0000912C0000}"/>
    <cellStyle name="Normal 1254 2 2 2" xfId="34083" xr:uid="{00000000-0005-0000-0000-0000922C0000}"/>
    <cellStyle name="Normal 1254 2 3" xfId="25250" xr:uid="{00000000-0005-0000-0000-0000932C0000}"/>
    <cellStyle name="Normal 1254 3" xfId="5960" xr:uid="{00000000-0005-0000-0000-0000942C0000}"/>
    <cellStyle name="Normal 1254 3 2" xfId="16217" xr:uid="{00000000-0005-0000-0000-0000952C0000}"/>
    <cellStyle name="Normal 1254 3 2 2" xfId="34084" xr:uid="{00000000-0005-0000-0000-0000962C0000}"/>
    <cellStyle name="Normal 1254 3 3" xfId="25251" xr:uid="{00000000-0005-0000-0000-0000972C0000}"/>
    <cellStyle name="Normal 1254 4" xfId="16215" xr:uid="{00000000-0005-0000-0000-0000982C0000}"/>
    <cellStyle name="Normal 1254 4 2" xfId="34082" xr:uid="{00000000-0005-0000-0000-0000992C0000}"/>
    <cellStyle name="Normal 1254 5" xfId="25249" xr:uid="{00000000-0005-0000-0000-00009A2C0000}"/>
    <cellStyle name="Normal 1255" xfId="5961" xr:uid="{00000000-0005-0000-0000-00009B2C0000}"/>
    <cellStyle name="Normal 1255 2" xfId="5962" xr:uid="{00000000-0005-0000-0000-00009C2C0000}"/>
    <cellStyle name="Normal 1255 2 2" xfId="16219" xr:uid="{00000000-0005-0000-0000-00009D2C0000}"/>
    <cellStyle name="Normal 1255 2 2 2" xfId="34086" xr:uid="{00000000-0005-0000-0000-00009E2C0000}"/>
    <cellStyle name="Normal 1255 2 3" xfId="25253" xr:uid="{00000000-0005-0000-0000-00009F2C0000}"/>
    <cellStyle name="Normal 1255 3" xfId="5963" xr:uid="{00000000-0005-0000-0000-0000A02C0000}"/>
    <cellStyle name="Normal 1255 3 2" xfId="16220" xr:uid="{00000000-0005-0000-0000-0000A12C0000}"/>
    <cellStyle name="Normal 1255 3 2 2" xfId="34087" xr:uid="{00000000-0005-0000-0000-0000A22C0000}"/>
    <cellStyle name="Normal 1255 3 3" xfId="25254" xr:uid="{00000000-0005-0000-0000-0000A32C0000}"/>
    <cellStyle name="Normal 1255 4" xfId="16218" xr:uid="{00000000-0005-0000-0000-0000A42C0000}"/>
    <cellStyle name="Normal 1255 4 2" xfId="34085" xr:uid="{00000000-0005-0000-0000-0000A52C0000}"/>
    <cellStyle name="Normal 1255 5" xfId="25252" xr:uid="{00000000-0005-0000-0000-0000A62C0000}"/>
    <cellStyle name="Normal 1256" xfId="5964" xr:uid="{00000000-0005-0000-0000-0000A72C0000}"/>
    <cellStyle name="Normal 1256 2" xfId="5965" xr:uid="{00000000-0005-0000-0000-0000A82C0000}"/>
    <cellStyle name="Normal 1256 2 2" xfId="16222" xr:uid="{00000000-0005-0000-0000-0000A92C0000}"/>
    <cellStyle name="Normal 1256 2 2 2" xfId="34089" xr:uid="{00000000-0005-0000-0000-0000AA2C0000}"/>
    <cellStyle name="Normal 1256 2 3" xfId="25256" xr:uid="{00000000-0005-0000-0000-0000AB2C0000}"/>
    <cellStyle name="Normal 1256 3" xfId="5966" xr:uid="{00000000-0005-0000-0000-0000AC2C0000}"/>
    <cellStyle name="Normal 1256 3 2" xfId="16223" xr:uid="{00000000-0005-0000-0000-0000AD2C0000}"/>
    <cellStyle name="Normal 1256 3 2 2" xfId="34090" xr:uid="{00000000-0005-0000-0000-0000AE2C0000}"/>
    <cellStyle name="Normal 1256 3 3" xfId="25257" xr:uid="{00000000-0005-0000-0000-0000AF2C0000}"/>
    <cellStyle name="Normal 1256 4" xfId="16221" xr:uid="{00000000-0005-0000-0000-0000B02C0000}"/>
    <cellStyle name="Normal 1256 4 2" xfId="34088" xr:uid="{00000000-0005-0000-0000-0000B12C0000}"/>
    <cellStyle name="Normal 1256 5" xfId="25255" xr:uid="{00000000-0005-0000-0000-0000B22C0000}"/>
    <cellStyle name="Normal 1257" xfId="5967" xr:uid="{00000000-0005-0000-0000-0000B32C0000}"/>
    <cellStyle name="Normal 1257 2" xfId="5968" xr:uid="{00000000-0005-0000-0000-0000B42C0000}"/>
    <cellStyle name="Normal 1257 2 2" xfId="16225" xr:uid="{00000000-0005-0000-0000-0000B52C0000}"/>
    <cellStyle name="Normal 1257 2 2 2" xfId="34092" xr:uid="{00000000-0005-0000-0000-0000B62C0000}"/>
    <cellStyle name="Normal 1257 2 3" xfId="25259" xr:uid="{00000000-0005-0000-0000-0000B72C0000}"/>
    <cellStyle name="Normal 1257 3" xfId="5969" xr:uid="{00000000-0005-0000-0000-0000B82C0000}"/>
    <cellStyle name="Normal 1257 3 2" xfId="16226" xr:uid="{00000000-0005-0000-0000-0000B92C0000}"/>
    <cellStyle name="Normal 1257 3 2 2" xfId="34093" xr:uid="{00000000-0005-0000-0000-0000BA2C0000}"/>
    <cellStyle name="Normal 1257 3 3" xfId="25260" xr:uid="{00000000-0005-0000-0000-0000BB2C0000}"/>
    <cellStyle name="Normal 1257 4" xfId="16224" xr:uid="{00000000-0005-0000-0000-0000BC2C0000}"/>
    <cellStyle name="Normal 1257 4 2" xfId="34091" xr:uid="{00000000-0005-0000-0000-0000BD2C0000}"/>
    <cellStyle name="Normal 1257 5" xfId="25258" xr:uid="{00000000-0005-0000-0000-0000BE2C0000}"/>
    <cellStyle name="Normal 1258" xfId="5970" xr:uid="{00000000-0005-0000-0000-0000BF2C0000}"/>
    <cellStyle name="Normal 1258 2" xfId="5971" xr:uid="{00000000-0005-0000-0000-0000C02C0000}"/>
    <cellStyle name="Normal 1258 2 2" xfId="16228" xr:uid="{00000000-0005-0000-0000-0000C12C0000}"/>
    <cellStyle name="Normal 1258 2 2 2" xfId="34095" xr:uid="{00000000-0005-0000-0000-0000C22C0000}"/>
    <cellStyle name="Normal 1258 2 3" xfId="25262" xr:uid="{00000000-0005-0000-0000-0000C32C0000}"/>
    <cellStyle name="Normal 1258 3" xfId="5972" xr:uid="{00000000-0005-0000-0000-0000C42C0000}"/>
    <cellStyle name="Normal 1258 3 2" xfId="16229" xr:uid="{00000000-0005-0000-0000-0000C52C0000}"/>
    <cellStyle name="Normal 1258 3 2 2" xfId="34096" xr:uid="{00000000-0005-0000-0000-0000C62C0000}"/>
    <cellStyle name="Normal 1258 3 3" xfId="25263" xr:uid="{00000000-0005-0000-0000-0000C72C0000}"/>
    <cellStyle name="Normal 1258 4" xfId="16227" xr:uid="{00000000-0005-0000-0000-0000C82C0000}"/>
    <cellStyle name="Normal 1258 4 2" xfId="34094" xr:uid="{00000000-0005-0000-0000-0000C92C0000}"/>
    <cellStyle name="Normal 1258 5" xfId="25261" xr:uid="{00000000-0005-0000-0000-0000CA2C0000}"/>
    <cellStyle name="Normal 1259" xfId="5973" xr:uid="{00000000-0005-0000-0000-0000CB2C0000}"/>
    <cellStyle name="Normal 1259 2" xfId="5974" xr:uid="{00000000-0005-0000-0000-0000CC2C0000}"/>
    <cellStyle name="Normal 1259 2 2" xfId="16231" xr:uid="{00000000-0005-0000-0000-0000CD2C0000}"/>
    <cellStyle name="Normal 1259 2 2 2" xfId="34098" xr:uid="{00000000-0005-0000-0000-0000CE2C0000}"/>
    <cellStyle name="Normal 1259 2 3" xfId="25265" xr:uid="{00000000-0005-0000-0000-0000CF2C0000}"/>
    <cellStyle name="Normal 1259 3" xfId="5975" xr:uid="{00000000-0005-0000-0000-0000D02C0000}"/>
    <cellStyle name="Normal 1259 3 2" xfId="16232" xr:uid="{00000000-0005-0000-0000-0000D12C0000}"/>
    <cellStyle name="Normal 1259 3 2 2" xfId="34099" xr:uid="{00000000-0005-0000-0000-0000D22C0000}"/>
    <cellStyle name="Normal 1259 3 3" xfId="25266" xr:uid="{00000000-0005-0000-0000-0000D32C0000}"/>
    <cellStyle name="Normal 1259 4" xfId="16230" xr:uid="{00000000-0005-0000-0000-0000D42C0000}"/>
    <cellStyle name="Normal 1259 4 2" xfId="34097" xr:uid="{00000000-0005-0000-0000-0000D52C0000}"/>
    <cellStyle name="Normal 1259 5" xfId="25264" xr:uid="{00000000-0005-0000-0000-0000D62C0000}"/>
    <cellStyle name="Normal 126" xfId="1245" xr:uid="{00000000-0005-0000-0000-0000D72C0000}"/>
    <cellStyle name="Normal 126 2" xfId="5976" xr:uid="{00000000-0005-0000-0000-0000D82C0000}"/>
    <cellStyle name="Normal 126 3" xfId="5977" xr:uid="{00000000-0005-0000-0000-0000D92C0000}"/>
    <cellStyle name="Normal 126 3 2" xfId="5978" xr:uid="{00000000-0005-0000-0000-0000DA2C0000}"/>
    <cellStyle name="Normal 126 3 2 2" xfId="16234" xr:uid="{00000000-0005-0000-0000-0000DB2C0000}"/>
    <cellStyle name="Normal 126 3 2 2 2" xfId="34101" xr:uid="{00000000-0005-0000-0000-0000DC2C0000}"/>
    <cellStyle name="Normal 126 3 2 3" xfId="25268" xr:uid="{00000000-0005-0000-0000-0000DD2C0000}"/>
    <cellStyle name="Normal 126 3 3" xfId="16233" xr:uid="{00000000-0005-0000-0000-0000DE2C0000}"/>
    <cellStyle name="Normal 126 3 3 2" xfId="34100" xr:uid="{00000000-0005-0000-0000-0000DF2C0000}"/>
    <cellStyle name="Normal 126 3 4" xfId="25267" xr:uid="{00000000-0005-0000-0000-0000E02C0000}"/>
    <cellStyle name="Normal 126 4" xfId="5979" xr:uid="{00000000-0005-0000-0000-0000E12C0000}"/>
    <cellStyle name="Normal 126 4 2" xfId="16235" xr:uid="{00000000-0005-0000-0000-0000E22C0000}"/>
    <cellStyle name="Normal 126 4 2 2" xfId="34102" xr:uid="{00000000-0005-0000-0000-0000E32C0000}"/>
    <cellStyle name="Normal 126 4 3" xfId="25269" xr:uid="{00000000-0005-0000-0000-0000E42C0000}"/>
    <cellStyle name="Normal 126 5" xfId="5980" xr:uid="{00000000-0005-0000-0000-0000E52C0000}"/>
    <cellStyle name="Normal 126 5 2" xfId="16236" xr:uid="{00000000-0005-0000-0000-0000E62C0000}"/>
    <cellStyle name="Normal 126 5 2 2" xfId="34103" xr:uid="{00000000-0005-0000-0000-0000E72C0000}"/>
    <cellStyle name="Normal 126 5 3" xfId="25270" xr:uid="{00000000-0005-0000-0000-0000E82C0000}"/>
    <cellStyle name="Normal 126 6" xfId="5981" xr:uid="{00000000-0005-0000-0000-0000E92C0000}"/>
    <cellStyle name="Normal 126 6 2" xfId="16237" xr:uid="{00000000-0005-0000-0000-0000EA2C0000}"/>
    <cellStyle name="Normal 126 6 2 2" xfId="34104" xr:uid="{00000000-0005-0000-0000-0000EB2C0000}"/>
    <cellStyle name="Normal 126 6 3" xfId="25271" xr:uid="{00000000-0005-0000-0000-0000EC2C0000}"/>
    <cellStyle name="Normal 1260" xfId="5982" xr:uid="{00000000-0005-0000-0000-0000ED2C0000}"/>
    <cellStyle name="Normal 1260 2" xfId="5983" xr:uid="{00000000-0005-0000-0000-0000EE2C0000}"/>
    <cellStyle name="Normal 1260 2 2" xfId="16239" xr:uid="{00000000-0005-0000-0000-0000EF2C0000}"/>
    <cellStyle name="Normal 1260 2 2 2" xfId="34106" xr:uid="{00000000-0005-0000-0000-0000F02C0000}"/>
    <cellStyle name="Normal 1260 2 3" xfId="25273" xr:uid="{00000000-0005-0000-0000-0000F12C0000}"/>
    <cellStyle name="Normal 1260 3" xfId="5984" xr:uid="{00000000-0005-0000-0000-0000F22C0000}"/>
    <cellStyle name="Normal 1260 3 2" xfId="16240" xr:uid="{00000000-0005-0000-0000-0000F32C0000}"/>
    <cellStyle name="Normal 1260 3 2 2" xfId="34107" xr:uid="{00000000-0005-0000-0000-0000F42C0000}"/>
    <cellStyle name="Normal 1260 3 3" xfId="25274" xr:uid="{00000000-0005-0000-0000-0000F52C0000}"/>
    <cellStyle name="Normal 1260 4" xfId="16238" xr:uid="{00000000-0005-0000-0000-0000F62C0000}"/>
    <cellStyle name="Normal 1260 4 2" xfId="34105" xr:uid="{00000000-0005-0000-0000-0000F72C0000}"/>
    <cellStyle name="Normal 1260 5" xfId="25272" xr:uid="{00000000-0005-0000-0000-0000F82C0000}"/>
    <cellStyle name="Normal 1261" xfId="5985" xr:uid="{00000000-0005-0000-0000-0000F92C0000}"/>
    <cellStyle name="Normal 1261 2" xfId="5986" xr:uid="{00000000-0005-0000-0000-0000FA2C0000}"/>
    <cellStyle name="Normal 1261 2 2" xfId="16242" xr:uid="{00000000-0005-0000-0000-0000FB2C0000}"/>
    <cellStyle name="Normal 1261 2 2 2" xfId="34109" xr:uid="{00000000-0005-0000-0000-0000FC2C0000}"/>
    <cellStyle name="Normal 1261 2 3" xfId="25276" xr:uid="{00000000-0005-0000-0000-0000FD2C0000}"/>
    <cellStyle name="Normal 1261 3" xfId="5987" xr:uid="{00000000-0005-0000-0000-0000FE2C0000}"/>
    <cellStyle name="Normal 1261 3 2" xfId="16243" xr:uid="{00000000-0005-0000-0000-0000FF2C0000}"/>
    <cellStyle name="Normal 1261 3 2 2" xfId="34110" xr:uid="{00000000-0005-0000-0000-0000002D0000}"/>
    <cellStyle name="Normal 1261 3 3" xfId="25277" xr:uid="{00000000-0005-0000-0000-0000012D0000}"/>
    <cellStyle name="Normal 1261 4" xfId="16241" xr:uid="{00000000-0005-0000-0000-0000022D0000}"/>
    <cellStyle name="Normal 1261 4 2" xfId="34108" xr:uid="{00000000-0005-0000-0000-0000032D0000}"/>
    <cellStyle name="Normal 1261 5" xfId="25275" xr:uid="{00000000-0005-0000-0000-0000042D0000}"/>
    <cellStyle name="Normal 1262" xfId="5988" xr:uid="{00000000-0005-0000-0000-0000052D0000}"/>
    <cellStyle name="Normal 1262 2" xfId="5989" xr:uid="{00000000-0005-0000-0000-0000062D0000}"/>
    <cellStyle name="Normal 1262 2 2" xfId="16245" xr:uid="{00000000-0005-0000-0000-0000072D0000}"/>
    <cellStyle name="Normal 1262 2 2 2" xfId="34112" xr:uid="{00000000-0005-0000-0000-0000082D0000}"/>
    <cellStyle name="Normal 1262 2 3" xfId="25279" xr:uid="{00000000-0005-0000-0000-0000092D0000}"/>
    <cellStyle name="Normal 1262 3" xfId="5990" xr:uid="{00000000-0005-0000-0000-00000A2D0000}"/>
    <cellStyle name="Normal 1262 3 2" xfId="16246" xr:uid="{00000000-0005-0000-0000-00000B2D0000}"/>
    <cellStyle name="Normal 1262 3 2 2" xfId="34113" xr:uid="{00000000-0005-0000-0000-00000C2D0000}"/>
    <cellStyle name="Normal 1262 3 3" xfId="25280" xr:uid="{00000000-0005-0000-0000-00000D2D0000}"/>
    <cellStyle name="Normal 1262 4" xfId="16244" xr:uid="{00000000-0005-0000-0000-00000E2D0000}"/>
    <cellStyle name="Normal 1262 4 2" xfId="34111" xr:uid="{00000000-0005-0000-0000-00000F2D0000}"/>
    <cellStyle name="Normal 1262 5" xfId="25278" xr:uid="{00000000-0005-0000-0000-0000102D0000}"/>
    <cellStyle name="Normal 1263" xfId="5991" xr:uid="{00000000-0005-0000-0000-0000112D0000}"/>
    <cellStyle name="Normal 1263 2" xfId="5992" xr:uid="{00000000-0005-0000-0000-0000122D0000}"/>
    <cellStyle name="Normal 1263 2 2" xfId="16248" xr:uid="{00000000-0005-0000-0000-0000132D0000}"/>
    <cellStyle name="Normal 1263 2 2 2" xfId="34115" xr:uid="{00000000-0005-0000-0000-0000142D0000}"/>
    <cellStyle name="Normal 1263 2 3" xfId="25282" xr:uid="{00000000-0005-0000-0000-0000152D0000}"/>
    <cellStyle name="Normal 1263 3" xfId="5993" xr:uid="{00000000-0005-0000-0000-0000162D0000}"/>
    <cellStyle name="Normal 1263 3 2" xfId="16249" xr:uid="{00000000-0005-0000-0000-0000172D0000}"/>
    <cellStyle name="Normal 1263 3 2 2" xfId="34116" xr:uid="{00000000-0005-0000-0000-0000182D0000}"/>
    <cellStyle name="Normal 1263 3 3" xfId="25283" xr:uid="{00000000-0005-0000-0000-0000192D0000}"/>
    <cellStyle name="Normal 1263 4" xfId="16247" xr:uid="{00000000-0005-0000-0000-00001A2D0000}"/>
    <cellStyle name="Normal 1263 4 2" xfId="34114" xr:uid="{00000000-0005-0000-0000-00001B2D0000}"/>
    <cellStyle name="Normal 1263 5" xfId="25281" xr:uid="{00000000-0005-0000-0000-00001C2D0000}"/>
    <cellStyle name="Normal 1264" xfId="5994" xr:uid="{00000000-0005-0000-0000-00001D2D0000}"/>
    <cellStyle name="Normal 1264 2" xfId="5995" xr:uid="{00000000-0005-0000-0000-00001E2D0000}"/>
    <cellStyle name="Normal 1264 2 2" xfId="16251" xr:uid="{00000000-0005-0000-0000-00001F2D0000}"/>
    <cellStyle name="Normal 1264 2 2 2" xfId="34118" xr:uid="{00000000-0005-0000-0000-0000202D0000}"/>
    <cellStyle name="Normal 1264 2 3" xfId="25285" xr:uid="{00000000-0005-0000-0000-0000212D0000}"/>
    <cellStyle name="Normal 1264 3" xfId="5996" xr:uid="{00000000-0005-0000-0000-0000222D0000}"/>
    <cellStyle name="Normal 1264 3 2" xfId="16252" xr:uid="{00000000-0005-0000-0000-0000232D0000}"/>
    <cellStyle name="Normal 1264 3 2 2" xfId="34119" xr:uid="{00000000-0005-0000-0000-0000242D0000}"/>
    <cellStyle name="Normal 1264 3 3" xfId="25286" xr:uid="{00000000-0005-0000-0000-0000252D0000}"/>
    <cellStyle name="Normal 1264 4" xfId="16250" xr:uid="{00000000-0005-0000-0000-0000262D0000}"/>
    <cellStyle name="Normal 1264 4 2" xfId="34117" xr:uid="{00000000-0005-0000-0000-0000272D0000}"/>
    <cellStyle name="Normal 1264 5" xfId="25284" xr:uid="{00000000-0005-0000-0000-0000282D0000}"/>
    <cellStyle name="Normal 1265" xfId="5997" xr:uid="{00000000-0005-0000-0000-0000292D0000}"/>
    <cellStyle name="Normal 1265 2" xfId="5998" xr:uid="{00000000-0005-0000-0000-00002A2D0000}"/>
    <cellStyle name="Normal 1265 2 2" xfId="16254" xr:uid="{00000000-0005-0000-0000-00002B2D0000}"/>
    <cellStyle name="Normal 1265 2 2 2" xfId="34121" xr:uid="{00000000-0005-0000-0000-00002C2D0000}"/>
    <cellStyle name="Normal 1265 2 3" xfId="25288" xr:uid="{00000000-0005-0000-0000-00002D2D0000}"/>
    <cellStyle name="Normal 1265 3" xfId="5999" xr:uid="{00000000-0005-0000-0000-00002E2D0000}"/>
    <cellStyle name="Normal 1265 3 2" xfId="16255" xr:uid="{00000000-0005-0000-0000-00002F2D0000}"/>
    <cellStyle name="Normal 1265 3 2 2" xfId="34122" xr:uid="{00000000-0005-0000-0000-0000302D0000}"/>
    <cellStyle name="Normal 1265 3 3" xfId="25289" xr:uid="{00000000-0005-0000-0000-0000312D0000}"/>
    <cellStyle name="Normal 1265 4" xfId="16253" xr:uid="{00000000-0005-0000-0000-0000322D0000}"/>
    <cellStyle name="Normal 1265 4 2" xfId="34120" xr:uid="{00000000-0005-0000-0000-0000332D0000}"/>
    <cellStyle name="Normal 1265 5" xfId="25287" xr:uid="{00000000-0005-0000-0000-0000342D0000}"/>
    <cellStyle name="Normal 1266" xfId="6000" xr:uid="{00000000-0005-0000-0000-0000352D0000}"/>
    <cellStyle name="Normal 1266 2" xfId="6001" xr:uid="{00000000-0005-0000-0000-0000362D0000}"/>
    <cellStyle name="Normal 1266 2 2" xfId="16257" xr:uid="{00000000-0005-0000-0000-0000372D0000}"/>
    <cellStyle name="Normal 1266 2 2 2" xfId="34124" xr:uid="{00000000-0005-0000-0000-0000382D0000}"/>
    <cellStyle name="Normal 1266 2 3" xfId="25291" xr:uid="{00000000-0005-0000-0000-0000392D0000}"/>
    <cellStyle name="Normal 1266 3" xfId="6002" xr:uid="{00000000-0005-0000-0000-00003A2D0000}"/>
    <cellStyle name="Normal 1266 3 2" xfId="16258" xr:uid="{00000000-0005-0000-0000-00003B2D0000}"/>
    <cellStyle name="Normal 1266 3 2 2" xfId="34125" xr:uid="{00000000-0005-0000-0000-00003C2D0000}"/>
    <cellStyle name="Normal 1266 3 3" xfId="25292" xr:uid="{00000000-0005-0000-0000-00003D2D0000}"/>
    <cellStyle name="Normal 1266 4" xfId="16256" xr:uid="{00000000-0005-0000-0000-00003E2D0000}"/>
    <cellStyle name="Normal 1266 4 2" xfId="34123" xr:uid="{00000000-0005-0000-0000-00003F2D0000}"/>
    <cellStyle name="Normal 1266 5" xfId="25290" xr:uid="{00000000-0005-0000-0000-0000402D0000}"/>
    <cellStyle name="Normal 1267" xfId="6003" xr:uid="{00000000-0005-0000-0000-0000412D0000}"/>
    <cellStyle name="Normal 1267 2" xfId="6004" xr:uid="{00000000-0005-0000-0000-0000422D0000}"/>
    <cellStyle name="Normal 1267 2 2" xfId="16260" xr:uid="{00000000-0005-0000-0000-0000432D0000}"/>
    <cellStyle name="Normal 1267 2 2 2" xfId="34127" xr:uid="{00000000-0005-0000-0000-0000442D0000}"/>
    <cellStyle name="Normal 1267 2 3" xfId="25294" xr:uid="{00000000-0005-0000-0000-0000452D0000}"/>
    <cellStyle name="Normal 1267 3" xfId="6005" xr:uid="{00000000-0005-0000-0000-0000462D0000}"/>
    <cellStyle name="Normal 1267 3 2" xfId="16261" xr:uid="{00000000-0005-0000-0000-0000472D0000}"/>
    <cellStyle name="Normal 1267 3 2 2" xfId="34128" xr:uid="{00000000-0005-0000-0000-0000482D0000}"/>
    <cellStyle name="Normal 1267 3 3" xfId="25295" xr:uid="{00000000-0005-0000-0000-0000492D0000}"/>
    <cellStyle name="Normal 1267 4" xfId="16259" xr:uid="{00000000-0005-0000-0000-00004A2D0000}"/>
    <cellStyle name="Normal 1267 4 2" xfId="34126" xr:uid="{00000000-0005-0000-0000-00004B2D0000}"/>
    <cellStyle name="Normal 1267 5" xfId="25293" xr:uid="{00000000-0005-0000-0000-00004C2D0000}"/>
    <cellStyle name="Normal 1268" xfId="6006" xr:uid="{00000000-0005-0000-0000-00004D2D0000}"/>
    <cellStyle name="Normal 1268 2" xfId="6007" xr:uid="{00000000-0005-0000-0000-00004E2D0000}"/>
    <cellStyle name="Normal 1268 2 2" xfId="16263" xr:uid="{00000000-0005-0000-0000-00004F2D0000}"/>
    <cellStyle name="Normal 1268 2 2 2" xfId="34130" xr:uid="{00000000-0005-0000-0000-0000502D0000}"/>
    <cellStyle name="Normal 1268 2 3" xfId="25297" xr:uid="{00000000-0005-0000-0000-0000512D0000}"/>
    <cellStyle name="Normal 1268 3" xfId="6008" xr:uid="{00000000-0005-0000-0000-0000522D0000}"/>
    <cellStyle name="Normal 1268 3 2" xfId="16264" xr:uid="{00000000-0005-0000-0000-0000532D0000}"/>
    <cellStyle name="Normal 1268 3 2 2" xfId="34131" xr:uid="{00000000-0005-0000-0000-0000542D0000}"/>
    <cellStyle name="Normal 1268 3 3" xfId="25298" xr:uid="{00000000-0005-0000-0000-0000552D0000}"/>
    <cellStyle name="Normal 1268 4" xfId="16262" xr:uid="{00000000-0005-0000-0000-0000562D0000}"/>
    <cellStyle name="Normal 1268 4 2" xfId="34129" xr:uid="{00000000-0005-0000-0000-0000572D0000}"/>
    <cellStyle name="Normal 1268 5" xfId="25296" xr:uid="{00000000-0005-0000-0000-0000582D0000}"/>
    <cellStyle name="Normal 1269" xfId="6009" xr:uid="{00000000-0005-0000-0000-0000592D0000}"/>
    <cellStyle name="Normal 1269 2" xfId="6010" xr:uid="{00000000-0005-0000-0000-00005A2D0000}"/>
    <cellStyle name="Normal 1269 2 2" xfId="16266" xr:uid="{00000000-0005-0000-0000-00005B2D0000}"/>
    <cellStyle name="Normal 1269 2 2 2" xfId="34133" xr:uid="{00000000-0005-0000-0000-00005C2D0000}"/>
    <cellStyle name="Normal 1269 2 3" xfId="25300" xr:uid="{00000000-0005-0000-0000-00005D2D0000}"/>
    <cellStyle name="Normal 1269 3" xfId="6011" xr:uid="{00000000-0005-0000-0000-00005E2D0000}"/>
    <cellStyle name="Normal 1269 3 2" xfId="16267" xr:uid="{00000000-0005-0000-0000-00005F2D0000}"/>
    <cellStyle name="Normal 1269 3 2 2" xfId="34134" xr:uid="{00000000-0005-0000-0000-0000602D0000}"/>
    <cellStyle name="Normal 1269 3 3" xfId="25301" xr:uid="{00000000-0005-0000-0000-0000612D0000}"/>
    <cellStyle name="Normal 1269 4" xfId="16265" xr:uid="{00000000-0005-0000-0000-0000622D0000}"/>
    <cellStyle name="Normal 1269 4 2" xfId="34132" xr:uid="{00000000-0005-0000-0000-0000632D0000}"/>
    <cellStyle name="Normal 1269 5" xfId="25299" xr:uid="{00000000-0005-0000-0000-0000642D0000}"/>
    <cellStyle name="Normal 127" xfId="1246" xr:uid="{00000000-0005-0000-0000-0000652D0000}"/>
    <cellStyle name="Normal 127 2" xfId="6012" xr:uid="{00000000-0005-0000-0000-0000662D0000}"/>
    <cellStyle name="Normal 127 3" xfId="6013" xr:uid="{00000000-0005-0000-0000-0000672D0000}"/>
    <cellStyle name="Normal 127 3 2" xfId="6014" xr:uid="{00000000-0005-0000-0000-0000682D0000}"/>
    <cellStyle name="Normal 127 3 2 2" xfId="16269" xr:uid="{00000000-0005-0000-0000-0000692D0000}"/>
    <cellStyle name="Normal 127 3 2 2 2" xfId="34136" xr:uid="{00000000-0005-0000-0000-00006A2D0000}"/>
    <cellStyle name="Normal 127 3 2 3" xfId="25303" xr:uid="{00000000-0005-0000-0000-00006B2D0000}"/>
    <cellStyle name="Normal 127 3 3" xfId="16268" xr:uid="{00000000-0005-0000-0000-00006C2D0000}"/>
    <cellStyle name="Normal 127 3 3 2" xfId="34135" xr:uid="{00000000-0005-0000-0000-00006D2D0000}"/>
    <cellStyle name="Normal 127 3 4" xfId="25302" xr:uid="{00000000-0005-0000-0000-00006E2D0000}"/>
    <cellStyle name="Normal 127 4" xfId="6015" xr:uid="{00000000-0005-0000-0000-00006F2D0000}"/>
    <cellStyle name="Normal 127 4 2" xfId="16270" xr:uid="{00000000-0005-0000-0000-0000702D0000}"/>
    <cellStyle name="Normal 127 4 2 2" xfId="34137" xr:uid="{00000000-0005-0000-0000-0000712D0000}"/>
    <cellStyle name="Normal 127 4 3" xfId="25304" xr:uid="{00000000-0005-0000-0000-0000722D0000}"/>
    <cellStyle name="Normal 127 5" xfId="6016" xr:uid="{00000000-0005-0000-0000-0000732D0000}"/>
    <cellStyle name="Normal 127 5 2" xfId="16271" xr:uid="{00000000-0005-0000-0000-0000742D0000}"/>
    <cellStyle name="Normal 127 5 2 2" xfId="34138" xr:uid="{00000000-0005-0000-0000-0000752D0000}"/>
    <cellStyle name="Normal 127 5 3" xfId="25305" xr:uid="{00000000-0005-0000-0000-0000762D0000}"/>
    <cellStyle name="Normal 127 6" xfId="6017" xr:uid="{00000000-0005-0000-0000-0000772D0000}"/>
    <cellStyle name="Normal 127 6 2" xfId="16272" xr:uid="{00000000-0005-0000-0000-0000782D0000}"/>
    <cellStyle name="Normal 127 6 2 2" xfId="34139" xr:uid="{00000000-0005-0000-0000-0000792D0000}"/>
    <cellStyle name="Normal 127 6 3" xfId="25306" xr:uid="{00000000-0005-0000-0000-00007A2D0000}"/>
    <cellStyle name="Normal 1270" xfId="6018" xr:uid="{00000000-0005-0000-0000-00007B2D0000}"/>
    <cellStyle name="Normal 1270 2" xfId="6019" xr:uid="{00000000-0005-0000-0000-00007C2D0000}"/>
    <cellStyle name="Normal 1270 2 2" xfId="16274" xr:uid="{00000000-0005-0000-0000-00007D2D0000}"/>
    <cellStyle name="Normal 1270 2 2 2" xfId="34141" xr:uid="{00000000-0005-0000-0000-00007E2D0000}"/>
    <cellStyle name="Normal 1270 2 3" xfId="25308" xr:uid="{00000000-0005-0000-0000-00007F2D0000}"/>
    <cellStyle name="Normal 1270 3" xfId="6020" xr:uid="{00000000-0005-0000-0000-0000802D0000}"/>
    <cellStyle name="Normal 1270 3 2" xfId="16275" xr:uid="{00000000-0005-0000-0000-0000812D0000}"/>
    <cellStyle name="Normal 1270 3 2 2" xfId="34142" xr:uid="{00000000-0005-0000-0000-0000822D0000}"/>
    <cellStyle name="Normal 1270 3 3" xfId="25309" xr:uid="{00000000-0005-0000-0000-0000832D0000}"/>
    <cellStyle name="Normal 1270 4" xfId="16273" xr:uid="{00000000-0005-0000-0000-0000842D0000}"/>
    <cellStyle name="Normal 1270 4 2" xfId="34140" xr:uid="{00000000-0005-0000-0000-0000852D0000}"/>
    <cellStyle name="Normal 1270 5" xfId="25307" xr:uid="{00000000-0005-0000-0000-0000862D0000}"/>
    <cellStyle name="Normal 1271" xfId="6021" xr:uid="{00000000-0005-0000-0000-0000872D0000}"/>
    <cellStyle name="Normal 1271 2" xfId="6022" xr:uid="{00000000-0005-0000-0000-0000882D0000}"/>
    <cellStyle name="Normal 1271 2 2" xfId="16277" xr:uid="{00000000-0005-0000-0000-0000892D0000}"/>
    <cellStyle name="Normal 1271 2 2 2" xfId="34144" xr:uid="{00000000-0005-0000-0000-00008A2D0000}"/>
    <cellStyle name="Normal 1271 2 3" xfId="25311" xr:uid="{00000000-0005-0000-0000-00008B2D0000}"/>
    <cellStyle name="Normal 1271 3" xfId="6023" xr:uid="{00000000-0005-0000-0000-00008C2D0000}"/>
    <cellStyle name="Normal 1271 3 2" xfId="16278" xr:uid="{00000000-0005-0000-0000-00008D2D0000}"/>
    <cellStyle name="Normal 1271 3 2 2" xfId="34145" xr:uid="{00000000-0005-0000-0000-00008E2D0000}"/>
    <cellStyle name="Normal 1271 3 3" xfId="25312" xr:uid="{00000000-0005-0000-0000-00008F2D0000}"/>
    <cellStyle name="Normal 1271 4" xfId="16276" xr:uid="{00000000-0005-0000-0000-0000902D0000}"/>
    <cellStyle name="Normal 1271 4 2" xfId="34143" xr:uid="{00000000-0005-0000-0000-0000912D0000}"/>
    <cellStyle name="Normal 1271 5" xfId="25310" xr:uid="{00000000-0005-0000-0000-0000922D0000}"/>
    <cellStyle name="Normal 1272" xfId="6024" xr:uid="{00000000-0005-0000-0000-0000932D0000}"/>
    <cellStyle name="Normal 1272 2" xfId="6025" xr:uid="{00000000-0005-0000-0000-0000942D0000}"/>
    <cellStyle name="Normal 1272 2 2" xfId="16280" xr:uid="{00000000-0005-0000-0000-0000952D0000}"/>
    <cellStyle name="Normal 1272 2 2 2" xfId="34147" xr:uid="{00000000-0005-0000-0000-0000962D0000}"/>
    <cellStyle name="Normal 1272 2 3" xfId="25314" xr:uid="{00000000-0005-0000-0000-0000972D0000}"/>
    <cellStyle name="Normal 1272 3" xfId="6026" xr:uid="{00000000-0005-0000-0000-0000982D0000}"/>
    <cellStyle name="Normal 1272 3 2" xfId="16281" xr:uid="{00000000-0005-0000-0000-0000992D0000}"/>
    <cellStyle name="Normal 1272 3 2 2" xfId="34148" xr:uid="{00000000-0005-0000-0000-00009A2D0000}"/>
    <cellStyle name="Normal 1272 3 3" xfId="25315" xr:uid="{00000000-0005-0000-0000-00009B2D0000}"/>
    <cellStyle name="Normal 1272 4" xfId="16279" xr:uid="{00000000-0005-0000-0000-00009C2D0000}"/>
    <cellStyle name="Normal 1272 4 2" xfId="34146" xr:uid="{00000000-0005-0000-0000-00009D2D0000}"/>
    <cellStyle name="Normal 1272 5" xfId="25313" xr:uid="{00000000-0005-0000-0000-00009E2D0000}"/>
    <cellStyle name="Normal 1273" xfId="6027" xr:uid="{00000000-0005-0000-0000-00009F2D0000}"/>
    <cellStyle name="Normal 1273 2" xfId="6028" xr:uid="{00000000-0005-0000-0000-0000A02D0000}"/>
    <cellStyle name="Normal 1273 2 2" xfId="16283" xr:uid="{00000000-0005-0000-0000-0000A12D0000}"/>
    <cellStyle name="Normal 1273 2 2 2" xfId="34150" xr:uid="{00000000-0005-0000-0000-0000A22D0000}"/>
    <cellStyle name="Normal 1273 2 3" xfId="25317" xr:uid="{00000000-0005-0000-0000-0000A32D0000}"/>
    <cellStyle name="Normal 1273 3" xfId="6029" xr:uid="{00000000-0005-0000-0000-0000A42D0000}"/>
    <cellStyle name="Normal 1273 3 2" xfId="16284" xr:uid="{00000000-0005-0000-0000-0000A52D0000}"/>
    <cellStyle name="Normal 1273 3 2 2" xfId="34151" xr:uid="{00000000-0005-0000-0000-0000A62D0000}"/>
    <cellStyle name="Normal 1273 3 3" xfId="25318" xr:uid="{00000000-0005-0000-0000-0000A72D0000}"/>
    <cellStyle name="Normal 1273 4" xfId="16282" xr:uid="{00000000-0005-0000-0000-0000A82D0000}"/>
    <cellStyle name="Normal 1273 4 2" xfId="34149" xr:uid="{00000000-0005-0000-0000-0000A92D0000}"/>
    <cellStyle name="Normal 1273 5" xfId="25316" xr:uid="{00000000-0005-0000-0000-0000AA2D0000}"/>
    <cellStyle name="Normal 1274" xfId="6030" xr:uid="{00000000-0005-0000-0000-0000AB2D0000}"/>
    <cellStyle name="Normal 1274 2" xfId="6031" xr:uid="{00000000-0005-0000-0000-0000AC2D0000}"/>
    <cellStyle name="Normal 1274 2 2" xfId="16286" xr:uid="{00000000-0005-0000-0000-0000AD2D0000}"/>
    <cellStyle name="Normal 1274 2 2 2" xfId="34153" xr:uid="{00000000-0005-0000-0000-0000AE2D0000}"/>
    <cellStyle name="Normal 1274 2 3" xfId="25320" xr:uid="{00000000-0005-0000-0000-0000AF2D0000}"/>
    <cellStyle name="Normal 1274 3" xfId="6032" xr:uid="{00000000-0005-0000-0000-0000B02D0000}"/>
    <cellStyle name="Normal 1274 3 2" xfId="16287" xr:uid="{00000000-0005-0000-0000-0000B12D0000}"/>
    <cellStyle name="Normal 1274 3 2 2" xfId="34154" xr:uid="{00000000-0005-0000-0000-0000B22D0000}"/>
    <cellStyle name="Normal 1274 3 3" xfId="25321" xr:uid="{00000000-0005-0000-0000-0000B32D0000}"/>
    <cellStyle name="Normal 1274 4" xfId="16285" xr:uid="{00000000-0005-0000-0000-0000B42D0000}"/>
    <cellStyle name="Normal 1274 4 2" xfId="34152" xr:uid="{00000000-0005-0000-0000-0000B52D0000}"/>
    <cellStyle name="Normal 1274 5" xfId="25319" xr:uid="{00000000-0005-0000-0000-0000B62D0000}"/>
    <cellStyle name="Normal 1275" xfId="6033" xr:uid="{00000000-0005-0000-0000-0000B72D0000}"/>
    <cellStyle name="Normal 1275 2" xfId="6034" xr:uid="{00000000-0005-0000-0000-0000B82D0000}"/>
    <cellStyle name="Normal 1275 2 2" xfId="16289" xr:uid="{00000000-0005-0000-0000-0000B92D0000}"/>
    <cellStyle name="Normal 1275 2 2 2" xfId="34156" xr:uid="{00000000-0005-0000-0000-0000BA2D0000}"/>
    <cellStyle name="Normal 1275 2 3" xfId="25323" xr:uid="{00000000-0005-0000-0000-0000BB2D0000}"/>
    <cellStyle name="Normal 1275 3" xfId="6035" xr:uid="{00000000-0005-0000-0000-0000BC2D0000}"/>
    <cellStyle name="Normal 1275 3 2" xfId="16290" xr:uid="{00000000-0005-0000-0000-0000BD2D0000}"/>
    <cellStyle name="Normal 1275 3 2 2" xfId="34157" xr:uid="{00000000-0005-0000-0000-0000BE2D0000}"/>
    <cellStyle name="Normal 1275 3 3" xfId="25324" xr:uid="{00000000-0005-0000-0000-0000BF2D0000}"/>
    <cellStyle name="Normal 1275 4" xfId="16288" xr:uid="{00000000-0005-0000-0000-0000C02D0000}"/>
    <cellStyle name="Normal 1275 4 2" xfId="34155" xr:uid="{00000000-0005-0000-0000-0000C12D0000}"/>
    <cellStyle name="Normal 1275 5" xfId="25322" xr:uid="{00000000-0005-0000-0000-0000C22D0000}"/>
    <cellStyle name="Normal 1276" xfId="6036" xr:uid="{00000000-0005-0000-0000-0000C32D0000}"/>
    <cellStyle name="Normal 1276 2" xfId="6037" xr:uid="{00000000-0005-0000-0000-0000C42D0000}"/>
    <cellStyle name="Normal 1276 2 2" xfId="16292" xr:uid="{00000000-0005-0000-0000-0000C52D0000}"/>
    <cellStyle name="Normal 1276 2 2 2" xfId="34159" xr:uid="{00000000-0005-0000-0000-0000C62D0000}"/>
    <cellStyle name="Normal 1276 2 3" xfId="25326" xr:uid="{00000000-0005-0000-0000-0000C72D0000}"/>
    <cellStyle name="Normal 1276 3" xfId="6038" xr:uid="{00000000-0005-0000-0000-0000C82D0000}"/>
    <cellStyle name="Normal 1276 3 2" xfId="16293" xr:uid="{00000000-0005-0000-0000-0000C92D0000}"/>
    <cellStyle name="Normal 1276 3 2 2" xfId="34160" xr:uid="{00000000-0005-0000-0000-0000CA2D0000}"/>
    <cellStyle name="Normal 1276 3 3" xfId="25327" xr:uid="{00000000-0005-0000-0000-0000CB2D0000}"/>
    <cellStyle name="Normal 1276 4" xfId="16291" xr:uid="{00000000-0005-0000-0000-0000CC2D0000}"/>
    <cellStyle name="Normal 1276 4 2" xfId="34158" xr:uid="{00000000-0005-0000-0000-0000CD2D0000}"/>
    <cellStyle name="Normal 1276 5" xfId="25325" xr:uid="{00000000-0005-0000-0000-0000CE2D0000}"/>
    <cellStyle name="Normal 1277" xfId="6039" xr:uid="{00000000-0005-0000-0000-0000CF2D0000}"/>
    <cellStyle name="Normal 1277 2" xfId="6040" xr:uid="{00000000-0005-0000-0000-0000D02D0000}"/>
    <cellStyle name="Normal 1277 2 2" xfId="16295" xr:uid="{00000000-0005-0000-0000-0000D12D0000}"/>
    <cellStyle name="Normal 1277 2 2 2" xfId="34162" xr:uid="{00000000-0005-0000-0000-0000D22D0000}"/>
    <cellStyle name="Normal 1277 2 3" xfId="25329" xr:uid="{00000000-0005-0000-0000-0000D32D0000}"/>
    <cellStyle name="Normal 1277 3" xfId="6041" xr:uid="{00000000-0005-0000-0000-0000D42D0000}"/>
    <cellStyle name="Normal 1277 3 2" xfId="16296" xr:uid="{00000000-0005-0000-0000-0000D52D0000}"/>
    <cellStyle name="Normal 1277 3 2 2" xfId="34163" xr:uid="{00000000-0005-0000-0000-0000D62D0000}"/>
    <cellStyle name="Normal 1277 3 3" xfId="25330" xr:uid="{00000000-0005-0000-0000-0000D72D0000}"/>
    <cellStyle name="Normal 1277 4" xfId="16294" xr:uid="{00000000-0005-0000-0000-0000D82D0000}"/>
    <cellStyle name="Normal 1277 4 2" xfId="34161" xr:uid="{00000000-0005-0000-0000-0000D92D0000}"/>
    <cellStyle name="Normal 1277 5" xfId="25328" xr:uid="{00000000-0005-0000-0000-0000DA2D0000}"/>
    <cellStyle name="Normal 1278" xfId="6042" xr:uid="{00000000-0005-0000-0000-0000DB2D0000}"/>
    <cellStyle name="Normal 1278 2" xfId="6043" xr:uid="{00000000-0005-0000-0000-0000DC2D0000}"/>
    <cellStyle name="Normal 1278 2 2" xfId="16298" xr:uid="{00000000-0005-0000-0000-0000DD2D0000}"/>
    <cellStyle name="Normal 1278 2 2 2" xfId="34165" xr:uid="{00000000-0005-0000-0000-0000DE2D0000}"/>
    <cellStyle name="Normal 1278 2 3" xfId="25332" xr:uid="{00000000-0005-0000-0000-0000DF2D0000}"/>
    <cellStyle name="Normal 1278 3" xfId="6044" xr:uid="{00000000-0005-0000-0000-0000E02D0000}"/>
    <cellStyle name="Normal 1278 3 2" xfId="16299" xr:uid="{00000000-0005-0000-0000-0000E12D0000}"/>
    <cellStyle name="Normal 1278 3 2 2" xfId="34166" xr:uid="{00000000-0005-0000-0000-0000E22D0000}"/>
    <cellStyle name="Normal 1278 3 3" xfId="25333" xr:uid="{00000000-0005-0000-0000-0000E32D0000}"/>
    <cellStyle name="Normal 1278 4" xfId="16297" xr:uid="{00000000-0005-0000-0000-0000E42D0000}"/>
    <cellStyle name="Normal 1278 4 2" xfId="34164" xr:uid="{00000000-0005-0000-0000-0000E52D0000}"/>
    <cellStyle name="Normal 1278 5" xfId="25331" xr:uid="{00000000-0005-0000-0000-0000E62D0000}"/>
    <cellStyle name="Normal 1279" xfId="6045" xr:uid="{00000000-0005-0000-0000-0000E72D0000}"/>
    <cellStyle name="Normal 1279 2" xfId="6046" xr:uid="{00000000-0005-0000-0000-0000E82D0000}"/>
    <cellStyle name="Normal 1279 2 2" xfId="16301" xr:uid="{00000000-0005-0000-0000-0000E92D0000}"/>
    <cellStyle name="Normal 1279 2 2 2" xfId="34168" xr:uid="{00000000-0005-0000-0000-0000EA2D0000}"/>
    <cellStyle name="Normal 1279 2 3" xfId="25335" xr:uid="{00000000-0005-0000-0000-0000EB2D0000}"/>
    <cellStyle name="Normal 1279 3" xfId="6047" xr:uid="{00000000-0005-0000-0000-0000EC2D0000}"/>
    <cellStyle name="Normal 1279 3 2" xfId="16302" xr:uid="{00000000-0005-0000-0000-0000ED2D0000}"/>
    <cellStyle name="Normal 1279 3 2 2" xfId="34169" xr:uid="{00000000-0005-0000-0000-0000EE2D0000}"/>
    <cellStyle name="Normal 1279 3 3" xfId="25336" xr:uid="{00000000-0005-0000-0000-0000EF2D0000}"/>
    <cellStyle name="Normal 1279 4" xfId="16300" xr:uid="{00000000-0005-0000-0000-0000F02D0000}"/>
    <cellStyle name="Normal 1279 4 2" xfId="34167" xr:uid="{00000000-0005-0000-0000-0000F12D0000}"/>
    <cellStyle name="Normal 1279 5" xfId="25334" xr:uid="{00000000-0005-0000-0000-0000F22D0000}"/>
    <cellStyle name="Normal 128" xfId="1247" xr:uid="{00000000-0005-0000-0000-0000F32D0000}"/>
    <cellStyle name="Normal 128 2" xfId="6048" xr:uid="{00000000-0005-0000-0000-0000F42D0000}"/>
    <cellStyle name="Normal 128 3" xfId="6049" xr:uid="{00000000-0005-0000-0000-0000F52D0000}"/>
    <cellStyle name="Normal 128 3 2" xfId="6050" xr:uid="{00000000-0005-0000-0000-0000F62D0000}"/>
    <cellStyle name="Normal 128 3 2 2" xfId="16304" xr:uid="{00000000-0005-0000-0000-0000F72D0000}"/>
    <cellStyle name="Normal 128 3 2 2 2" xfId="34171" xr:uid="{00000000-0005-0000-0000-0000F82D0000}"/>
    <cellStyle name="Normal 128 3 2 3" xfId="25338" xr:uid="{00000000-0005-0000-0000-0000F92D0000}"/>
    <cellStyle name="Normal 128 3 3" xfId="16303" xr:uid="{00000000-0005-0000-0000-0000FA2D0000}"/>
    <cellStyle name="Normal 128 3 3 2" xfId="34170" xr:uid="{00000000-0005-0000-0000-0000FB2D0000}"/>
    <cellStyle name="Normal 128 3 4" xfId="25337" xr:uid="{00000000-0005-0000-0000-0000FC2D0000}"/>
    <cellStyle name="Normal 128 4" xfId="6051" xr:uid="{00000000-0005-0000-0000-0000FD2D0000}"/>
    <cellStyle name="Normal 128 4 2" xfId="16305" xr:uid="{00000000-0005-0000-0000-0000FE2D0000}"/>
    <cellStyle name="Normal 128 4 2 2" xfId="34172" xr:uid="{00000000-0005-0000-0000-0000FF2D0000}"/>
    <cellStyle name="Normal 128 4 3" xfId="25339" xr:uid="{00000000-0005-0000-0000-0000002E0000}"/>
    <cellStyle name="Normal 128 5" xfId="6052" xr:uid="{00000000-0005-0000-0000-0000012E0000}"/>
    <cellStyle name="Normal 128 5 2" xfId="16306" xr:uid="{00000000-0005-0000-0000-0000022E0000}"/>
    <cellStyle name="Normal 128 5 2 2" xfId="34173" xr:uid="{00000000-0005-0000-0000-0000032E0000}"/>
    <cellStyle name="Normal 128 5 3" xfId="25340" xr:uid="{00000000-0005-0000-0000-0000042E0000}"/>
    <cellStyle name="Normal 128 6" xfId="6053" xr:uid="{00000000-0005-0000-0000-0000052E0000}"/>
    <cellStyle name="Normal 128 6 2" xfId="16307" xr:uid="{00000000-0005-0000-0000-0000062E0000}"/>
    <cellStyle name="Normal 128 6 2 2" xfId="34174" xr:uid="{00000000-0005-0000-0000-0000072E0000}"/>
    <cellStyle name="Normal 128 6 3" xfId="25341" xr:uid="{00000000-0005-0000-0000-0000082E0000}"/>
    <cellStyle name="Normal 1280" xfId="6054" xr:uid="{00000000-0005-0000-0000-0000092E0000}"/>
    <cellStyle name="Normal 1280 2" xfId="6055" xr:uid="{00000000-0005-0000-0000-00000A2E0000}"/>
    <cellStyle name="Normal 1280 2 2" xfId="16309" xr:uid="{00000000-0005-0000-0000-00000B2E0000}"/>
    <cellStyle name="Normal 1280 2 2 2" xfId="34176" xr:uid="{00000000-0005-0000-0000-00000C2E0000}"/>
    <cellStyle name="Normal 1280 2 3" xfId="25343" xr:uid="{00000000-0005-0000-0000-00000D2E0000}"/>
    <cellStyle name="Normal 1280 3" xfId="6056" xr:uid="{00000000-0005-0000-0000-00000E2E0000}"/>
    <cellStyle name="Normal 1280 3 2" xfId="16310" xr:uid="{00000000-0005-0000-0000-00000F2E0000}"/>
    <cellStyle name="Normal 1280 3 2 2" xfId="34177" xr:uid="{00000000-0005-0000-0000-0000102E0000}"/>
    <cellStyle name="Normal 1280 3 3" xfId="25344" xr:uid="{00000000-0005-0000-0000-0000112E0000}"/>
    <cellStyle name="Normal 1280 4" xfId="16308" xr:uid="{00000000-0005-0000-0000-0000122E0000}"/>
    <cellStyle name="Normal 1280 4 2" xfId="34175" xr:uid="{00000000-0005-0000-0000-0000132E0000}"/>
    <cellStyle name="Normal 1280 5" xfId="25342" xr:uid="{00000000-0005-0000-0000-0000142E0000}"/>
    <cellStyle name="Normal 1281" xfId="6057" xr:uid="{00000000-0005-0000-0000-0000152E0000}"/>
    <cellStyle name="Normal 1281 2" xfId="6058" xr:uid="{00000000-0005-0000-0000-0000162E0000}"/>
    <cellStyle name="Normal 1281 2 2" xfId="16312" xr:uid="{00000000-0005-0000-0000-0000172E0000}"/>
    <cellStyle name="Normal 1281 2 2 2" xfId="34179" xr:uid="{00000000-0005-0000-0000-0000182E0000}"/>
    <cellStyle name="Normal 1281 2 3" xfId="25346" xr:uid="{00000000-0005-0000-0000-0000192E0000}"/>
    <cellStyle name="Normal 1281 3" xfId="6059" xr:uid="{00000000-0005-0000-0000-00001A2E0000}"/>
    <cellStyle name="Normal 1281 3 2" xfId="16313" xr:uid="{00000000-0005-0000-0000-00001B2E0000}"/>
    <cellStyle name="Normal 1281 3 2 2" xfId="34180" xr:uid="{00000000-0005-0000-0000-00001C2E0000}"/>
    <cellStyle name="Normal 1281 3 3" xfId="25347" xr:uid="{00000000-0005-0000-0000-00001D2E0000}"/>
    <cellStyle name="Normal 1281 4" xfId="16311" xr:uid="{00000000-0005-0000-0000-00001E2E0000}"/>
    <cellStyle name="Normal 1281 4 2" xfId="34178" xr:uid="{00000000-0005-0000-0000-00001F2E0000}"/>
    <cellStyle name="Normal 1281 5" xfId="25345" xr:uid="{00000000-0005-0000-0000-0000202E0000}"/>
    <cellStyle name="Normal 1282" xfId="6060" xr:uid="{00000000-0005-0000-0000-0000212E0000}"/>
    <cellStyle name="Normal 1282 2" xfId="6061" xr:uid="{00000000-0005-0000-0000-0000222E0000}"/>
    <cellStyle name="Normal 1282 2 2" xfId="16315" xr:uid="{00000000-0005-0000-0000-0000232E0000}"/>
    <cellStyle name="Normal 1282 2 2 2" xfId="34182" xr:uid="{00000000-0005-0000-0000-0000242E0000}"/>
    <cellStyle name="Normal 1282 2 3" xfId="25349" xr:uid="{00000000-0005-0000-0000-0000252E0000}"/>
    <cellStyle name="Normal 1282 3" xfId="6062" xr:uid="{00000000-0005-0000-0000-0000262E0000}"/>
    <cellStyle name="Normal 1282 3 2" xfId="16316" xr:uid="{00000000-0005-0000-0000-0000272E0000}"/>
    <cellStyle name="Normal 1282 3 2 2" xfId="34183" xr:uid="{00000000-0005-0000-0000-0000282E0000}"/>
    <cellStyle name="Normal 1282 3 3" xfId="25350" xr:uid="{00000000-0005-0000-0000-0000292E0000}"/>
    <cellStyle name="Normal 1282 4" xfId="16314" xr:uid="{00000000-0005-0000-0000-00002A2E0000}"/>
    <cellStyle name="Normal 1282 4 2" xfId="34181" xr:uid="{00000000-0005-0000-0000-00002B2E0000}"/>
    <cellStyle name="Normal 1282 5" xfId="25348" xr:uid="{00000000-0005-0000-0000-00002C2E0000}"/>
    <cellStyle name="Normal 1283" xfId="6063" xr:uid="{00000000-0005-0000-0000-00002D2E0000}"/>
    <cellStyle name="Normal 1283 2" xfId="6064" xr:uid="{00000000-0005-0000-0000-00002E2E0000}"/>
    <cellStyle name="Normal 1283 2 2" xfId="16318" xr:uid="{00000000-0005-0000-0000-00002F2E0000}"/>
    <cellStyle name="Normal 1283 2 2 2" xfId="34185" xr:uid="{00000000-0005-0000-0000-0000302E0000}"/>
    <cellStyle name="Normal 1283 2 3" xfId="25352" xr:uid="{00000000-0005-0000-0000-0000312E0000}"/>
    <cellStyle name="Normal 1283 3" xfId="6065" xr:uid="{00000000-0005-0000-0000-0000322E0000}"/>
    <cellStyle name="Normal 1283 3 2" xfId="16319" xr:uid="{00000000-0005-0000-0000-0000332E0000}"/>
    <cellStyle name="Normal 1283 3 2 2" xfId="34186" xr:uid="{00000000-0005-0000-0000-0000342E0000}"/>
    <cellStyle name="Normal 1283 3 3" xfId="25353" xr:uid="{00000000-0005-0000-0000-0000352E0000}"/>
    <cellStyle name="Normal 1283 4" xfId="16317" xr:uid="{00000000-0005-0000-0000-0000362E0000}"/>
    <cellStyle name="Normal 1283 4 2" xfId="34184" xr:uid="{00000000-0005-0000-0000-0000372E0000}"/>
    <cellStyle name="Normal 1283 5" xfId="25351" xr:uid="{00000000-0005-0000-0000-0000382E0000}"/>
    <cellStyle name="Normal 1284" xfId="6066" xr:uid="{00000000-0005-0000-0000-0000392E0000}"/>
    <cellStyle name="Normal 1284 2" xfId="6067" xr:uid="{00000000-0005-0000-0000-00003A2E0000}"/>
    <cellStyle name="Normal 1284 2 2" xfId="16321" xr:uid="{00000000-0005-0000-0000-00003B2E0000}"/>
    <cellStyle name="Normal 1284 2 2 2" xfId="34188" xr:uid="{00000000-0005-0000-0000-00003C2E0000}"/>
    <cellStyle name="Normal 1284 2 3" xfId="25355" xr:uid="{00000000-0005-0000-0000-00003D2E0000}"/>
    <cellStyle name="Normal 1284 3" xfId="6068" xr:uid="{00000000-0005-0000-0000-00003E2E0000}"/>
    <cellStyle name="Normal 1284 3 2" xfId="16322" xr:uid="{00000000-0005-0000-0000-00003F2E0000}"/>
    <cellStyle name="Normal 1284 3 2 2" xfId="34189" xr:uid="{00000000-0005-0000-0000-0000402E0000}"/>
    <cellStyle name="Normal 1284 3 3" xfId="25356" xr:uid="{00000000-0005-0000-0000-0000412E0000}"/>
    <cellStyle name="Normal 1284 4" xfId="16320" xr:uid="{00000000-0005-0000-0000-0000422E0000}"/>
    <cellStyle name="Normal 1284 4 2" xfId="34187" xr:uid="{00000000-0005-0000-0000-0000432E0000}"/>
    <cellStyle name="Normal 1284 5" xfId="25354" xr:uid="{00000000-0005-0000-0000-0000442E0000}"/>
    <cellStyle name="Normal 1285" xfId="6069" xr:uid="{00000000-0005-0000-0000-0000452E0000}"/>
    <cellStyle name="Normal 1285 2" xfId="6070" xr:uid="{00000000-0005-0000-0000-0000462E0000}"/>
    <cellStyle name="Normal 1285 2 2" xfId="16324" xr:uid="{00000000-0005-0000-0000-0000472E0000}"/>
    <cellStyle name="Normal 1285 2 2 2" xfId="34191" xr:uid="{00000000-0005-0000-0000-0000482E0000}"/>
    <cellStyle name="Normal 1285 2 3" xfId="25358" xr:uid="{00000000-0005-0000-0000-0000492E0000}"/>
    <cellStyle name="Normal 1285 3" xfId="6071" xr:uid="{00000000-0005-0000-0000-00004A2E0000}"/>
    <cellStyle name="Normal 1285 3 2" xfId="16325" xr:uid="{00000000-0005-0000-0000-00004B2E0000}"/>
    <cellStyle name="Normal 1285 3 2 2" xfId="34192" xr:uid="{00000000-0005-0000-0000-00004C2E0000}"/>
    <cellStyle name="Normal 1285 3 3" xfId="25359" xr:uid="{00000000-0005-0000-0000-00004D2E0000}"/>
    <cellStyle name="Normal 1285 4" xfId="16323" xr:uid="{00000000-0005-0000-0000-00004E2E0000}"/>
    <cellStyle name="Normal 1285 4 2" xfId="34190" xr:uid="{00000000-0005-0000-0000-00004F2E0000}"/>
    <cellStyle name="Normal 1285 5" xfId="25357" xr:uid="{00000000-0005-0000-0000-0000502E0000}"/>
    <cellStyle name="Normal 1286" xfId="6072" xr:uid="{00000000-0005-0000-0000-0000512E0000}"/>
    <cellStyle name="Normal 1286 2" xfId="6073" xr:uid="{00000000-0005-0000-0000-0000522E0000}"/>
    <cellStyle name="Normal 1286 2 2" xfId="16327" xr:uid="{00000000-0005-0000-0000-0000532E0000}"/>
    <cellStyle name="Normal 1286 2 2 2" xfId="34194" xr:uid="{00000000-0005-0000-0000-0000542E0000}"/>
    <cellStyle name="Normal 1286 2 3" xfId="25361" xr:uid="{00000000-0005-0000-0000-0000552E0000}"/>
    <cellStyle name="Normal 1286 3" xfId="6074" xr:uid="{00000000-0005-0000-0000-0000562E0000}"/>
    <cellStyle name="Normal 1286 3 2" xfId="16328" xr:uid="{00000000-0005-0000-0000-0000572E0000}"/>
    <cellStyle name="Normal 1286 3 2 2" xfId="34195" xr:uid="{00000000-0005-0000-0000-0000582E0000}"/>
    <cellStyle name="Normal 1286 3 3" xfId="25362" xr:uid="{00000000-0005-0000-0000-0000592E0000}"/>
    <cellStyle name="Normal 1286 4" xfId="16326" xr:uid="{00000000-0005-0000-0000-00005A2E0000}"/>
    <cellStyle name="Normal 1286 4 2" xfId="34193" xr:uid="{00000000-0005-0000-0000-00005B2E0000}"/>
    <cellStyle name="Normal 1286 5" xfId="25360" xr:uid="{00000000-0005-0000-0000-00005C2E0000}"/>
    <cellStyle name="Normal 1287" xfId="6075" xr:uid="{00000000-0005-0000-0000-00005D2E0000}"/>
    <cellStyle name="Normal 1287 2" xfId="6076" xr:uid="{00000000-0005-0000-0000-00005E2E0000}"/>
    <cellStyle name="Normal 1287 2 2" xfId="16330" xr:uid="{00000000-0005-0000-0000-00005F2E0000}"/>
    <cellStyle name="Normal 1287 2 2 2" xfId="34197" xr:uid="{00000000-0005-0000-0000-0000602E0000}"/>
    <cellStyle name="Normal 1287 2 3" xfId="25364" xr:uid="{00000000-0005-0000-0000-0000612E0000}"/>
    <cellStyle name="Normal 1287 3" xfId="6077" xr:uid="{00000000-0005-0000-0000-0000622E0000}"/>
    <cellStyle name="Normal 1287 3 2" xfId="16331" xr:uid="{00000000-0005-0000-0000-0000632E0000}"/>
    <cellStyle name="Normal 1287 3 2 2" xfId="34198" xr:uid="{00000000-0005-0000-0000-0000642E0000}"/>
    <cellStyle name="Normal 1287 3 3" xfId="25365" xr:uid="{00000000-0005-0000-0000-0000652E0000}"/>
    <cellStyle name="Normal 1287 4" xfId="16329" xr:uid="{00000000-0005-0000-0000-0000662E0000}"/>
    <cellStyle name="Normal 1287 4 2" xfId="34196" xr:uid="{00000000-0005-0000-0000-0000672E0000}"/>
    <cellStyle name="Normal 1287 5" xfId="25363" xr:uid="{00000000-0005-0000-0000-0000682E0000}"/>
    <cellStyle name="Normal 1288" xfId="6078" xr:uid="{00000000-0005-0000-0000-0000692E0000}"/>
    <cellStyle name="Normal 1288 2" xfId="6079" xr:uid="{00000000-0005-0000-0000-00006A2E0000}"/>
    <cellStyle name="Normal 1288 2 2" xfId="16333" xr:uid="{00000000-0005-0000-0000-00006B2E0000}"/>
    <cellStyle name="Normal 1288 2 2 2" xfId="34200" xr:uid="{00000000-0005-0000-0000-00006C2E0000}"/>
    <cellStyle name="Normal 1288 2 3" xfId="25367" xr:uid="{00000000-0005-0000-0000-00006D2E0000}"/>
    <cellStyle name="Normal 1288 3" xfId="6080" xr:uid="{00000000-0005-0000-0000-00006E2E0000}"/>
    <cellStyle name="Normal 1288 3 2" xfId="16334" xr:uid="{00000000-0005-0000-0000-00006F2E0000}"/>
    <cellStyle name="Normal 1288 3 2 2" xfId="34201" xr:uid="{00000000-0005-0000-0000-0000702E0000}"/>
    <cellStyle name="Normal 1288 3 3" xfId="25368" xr:uid="{00000000-0005-0000-0000-0000712E0000}"/>
    <cellStyle name="Normal 1288 4" xfId="16332" xr:uid="{00000000-0005-0000-0000-0000722E0000}"/>
    <cellStyle name="Normal 1288 4 2" xfId="34199" xr:uid="{00000000-0005-0000-0000-0000732E0000}"/>
    <cellStyle name="Normal 1288 5" xfId="25366" xr:uid="{00000000-0005-0000-0000-0000742E0000}"/>
    <cellStyle name="Normal 1289" xfId="6081" xr:uid="{00000000-0005-0000-0000-0000752E0000}"/>
    <cellStyle name="Normal 1289 2" xfId="6082" xr:uid="{00000000-0005-0000-0000-0000762E0000}"/>
    <cellStyle name="Normal 1289 2 2" xfId="16336" xr:uid="{00000000-0005-0000-0000-0000772E0000}"/>
    <cellStyle name="Normal 1289 2 2 2" xfId="34203" xr:uid="{00000000-0005-0000-0000-0000782E0000}"/>
    <cellStyle name="Normal 1289 2 3" xfId="25370" xr:uid="{00000000-0005-0000-0000-0000792E0000}"/>
    <cellStyle name="Normal 1289 3" xfId="6083" xr:uid="{00000000-0005-0000-0000-00007A2E0000}"/>
    <cellStyle name="Normal 1289 3 2" xfId="16337" xr:uid="{00000000-0005-0000-0000-00007B2E0000}"/>
    <cellStyle name="Normal 1289 3 2 2" xfId="34204" xr:uid="{00000000-0005-0000-0000-00007C2E0000}"/>
    <cellStyle name="Normal 1289 3 3" xfId="25371" xr:uid="{00000000-0005-0000-0000-00007D2E0000}"/>
    <cellStyle name="Normal 1289 4" xfId="16335" xr:uid="{00000000-0005-0000-0000-00007E2E0000}"/>
    <cellStyle name="Normal 1289 4 2" xfId="34202" xr:uid="{00000000-0005-0000-0000-00007F2E0000}"/>
    <cellStyle name="Normal 1289 5" xfId="25369" xr:uid="{00000000-0005-0000-0000-0000802E0000}"/>
    <cellStyle name="Normal 129" xfId="1248" xr:uid="{00000000-0005-0000-0000-0000812E0000}"/>
    <cellStyle name="Normal 129 2" xfId="6084" xr:uid="{00000000-0005-0000-0000-0000822E0000}"/>
    <cellStyle name="Normal 129 3" xfId="6085" xr:uid="{00000000-0005-0000-0000-0000832E0000}"/>
    <cellStyle name="Normal 129 3 2" xfId="6086" xr:uid="{00000000-0005-0000-0000-0000842E0000}"/>
    <cellStyle name="Normal 129 3 2 2" xfId="16339" xr:uid="{00000000-0005-0000-0000-0000852E0000}"/>
    <cellStyle name="Normal 129 3 2 2 2" xfId="34206" xr:uid="{00000000-0005-0000-0000-0000862E0000}"/>
    <cellStyle name="Normal 129 3 2 3" xfId="25373" xr:uid="{00000000-0005-0000-0000-0000872E0000}"/>
    <cellStyle name="Normal 129 3 3" xfId="16338" xr:uid="{00000000-0005-0000-0000-0000882E0000}"/>
    <cellStyle name="Normal 129 3 3 2" xfId="34205" xr:uid="{00000000-0005-0000-0000-0000892E0000}"/>
    <cellStyle name="Normal 129 3 4" xfId="25372" xr:uid="{00000000-0005-0000-0000-00008A2E0000}"/>
    <cellStyle name="Normal 129 4" xfId="6087" xr:uid="{00000000-0005-0000-0000-00008B2E0000}"/>
    <cellStyle name="Normal 129 4 2" xfId="16340" xr:uid="{00000000-0005-0000-0000-00008C2E0000}"/>
    <cellStyle name="Normal 129 4 2 2" xfId="34207" xr:uid="{00000000-0005-0000-0000-00008D2E0000}"/>
    <cellStyle name="Normal 129 4 3" xfId="25374" xr:uid="{00000000-0005-0000-0000-00008E2E0000}"/>
    <cellStyle name="Normal 129 5" xfId="6088" xr:uid="{00000000-0005-0000-0000-00008F2E0000}"/>
    <cellStyle name="Normal 129 5 2" xfId="16341" xr:uid="{00000000-0005-0000-0000-0000902E0000}"/>
    <cellStyle name="Normal 129 5 2 2" xfId="34208" xr:uid="{00000000-0005-0000-0000-0000912E0000}"/>
    <cellStyle name="Normal 129 5 3" xfId="25375" xr:uid="{00000000-0005-0000-0000-0000922E0000}"/>
    <cellStyle name="Normal 129 6" xfId="6089" xr:uid="{00000000-0005-0000-0000-0000932E0000}"/>
    <cellStyle name="Normal 129 6 2" xfId="16342" xr:uid="{00000000-0005-0000-0000-0000942E0000}"/>
    <cellStyle name="Normal 129 6 2 2" xfId="34209" xr:uid="{00000000-0005-0000-0000-0000952E0000}"/>
    <cellStyle name="Normal 129 6 3" xfId="25376" xr:uid="{00000000-0005-0000-0000-0000962E0000}"/>
    <cellStyle name="Normal 1290" xfId="6090" xr:uid="{00000000-0005-0000-0000-0000972E0000}"/>
    <cellStyle name="Normal 1290 2" xfId="6091" xr:uid="{00000000-0005-0000-0000-0000982E0000}"/>
    <cellStyle name="Normal 1290 2 2" xfId="16344" xr:uid="{00000000-0005-0000-0000-0000992E0000}"/>
    <cellStyle name="Normal 1290 2 2 2" xfId="34211" xr:uid="{00000000-0005-0000-0000-00009A2E0000}"/>
    <cellStyle name="Normal 1290 2 3" xfId="25378" xr:uid="{00000000-0005-0000-0000-00009B2E0000}"/>
    <cellStyle name="Normal 1290 3" xfId="6092" xr:uid="{00000000-0005-0000-0000-00009C2E0000}"/>
    <cellStyle name="Normal 1290 3 2" xfId="16345" xr:uid="{00000000-0005-0000-0000-00009D2E0000}"/>
    <cellStyle name="Normal 1290 3 2 2" xfId="34212" xr:uid="{00000000-0005-0000-0000-00009E2E0000}"/>
    <cellStyle name="Normal 1290 3 3" xfId="25379" xr:uid="{00000000-0005-0000-0000-00009F2E0000}"/>
    <cellStyle name="Normal 1290 4" xfId="16343" xr:uid="{00000000-0005-0000-0000-0000A02E0000}"/>
    <cellStyle name="Normal 1290 4 2" xfId="34210" xr:uid="{00000000-0005-0000-0000-0000A12E0000}"/>
    <cellStyle name="Normal 1290 5" xfId="25377" xr:uid="{00000000-0005-0000-0000-0000A22E0000}"/>
    <cellStyle name="Normal 1291" xfId="6093" xr:uid="{00000000-0005-0000-0000-0000A32E0000}"/>
    <cellStyle name="Normal 1291 2" xfId="6094" xr:uid="{00000000-0005-0000-0000-0000A42E0000}"/>
    <cellStyle name="Normal 1291 2 2" xfId="16347" xr:uid="{00000000-0005-0000-0000-0000A52E0000}"/>
    <cellStyle name="Normal 1291 2 2 2" xfId="34214" xr:uid="{00000000-0005-0000-0000-0000A62E0000}"/>
    <cellStyle name="Normal 1291 2 3" xfId="25381" xr:uid="{00000000-0005-0000-0000-0000A72E0000}"/>
    <cellStyle name="Normal 1291 3" xfId="6095" xr:uid="{00000000-0005-0000-0000-0000A82E0000}"/>
    <cellStyle name="Normal 1291 3 2" xfId="16348" xr:uid="{00000000-0005-0000-0000-0000A92E0000}"/>
    <cellStyle name="Normal 1291 3 2 2" xfId="34215" xr:uid="{00000000-0005-0000-0000-0000AA2E0000}"/>
    <cellStyle name="Normal 1291 3 3" xfId="25382" xr:uid="{00000000-0005-0000-0000-0000AB2E0000}"/>
    <cellStyle name="Normal 1291 4" xfId="16346" xr:uid="{00000000-0005-0000-0000-0000AC2E0000}"/>
    <cellStyle name="Normal 1291 4 2" xfId="34213" xr:uid="{00000000-0005-0000-0000-0000AD2E0000}"/>
    <cellStyle name="Normal 1291 5" xfId="25380" xr:uid="{00000000-0005-0000-0000-0000AE2E0000}"/>
    <cellStyle name="Normal 1292" xfId="6096" xr:uid="{00000000-0005-0000-0000-0000AF2E0000}"/>
    <cellStyle name="Normal 1292 2" xfId="6097" xr:uid="{00000000-0005-0000-0000-0000B02E0000}"/>
    <cellStyle name="Normal 1292 2 2" xfId="16350" xr:uid="{00000000-0005-0000-0000-0000B12E0000}"/>
    <cellStyle name="Normal 1292 2 2 2" xfId="34217" xr:uid="{00000000-0005-0000-0000-0000B22E0000}"/>
    <cellStyle name="Normal 1292 2 3" xfId="25384" xr:uid="{00000000-0005-0000-0000-0000B32E0000}"/>
    <cellStyle name="Normal 1292 3" xfId="6098" xr:uid="{00000000-0005-0000-0000-0000B42E0000}"/>
    <cellStyle name="Normal 1292 3 2" xfId="16351" xr:uid="{00000000-0005-0000-0000-0000B52E0000}"/>
    <cellStyle name="Normal 1292 3 2 2" xfId="34218" xr:uid="{00000000-0005-0000-0000-0000B62E0000}"/>
    <cellStyle name="Normal 1292 3 3" xfId="25385" xr:uid="{00000000-0005-0000-0000-0000B72E0000}"/>
    <cellStyle name="Normal 1292 4" xfId="16349" xr:uid="{00000000-0005-0000-0000-0000B82E0000}"/>
    <cellStyle name="Normal 1292 4 2" xfId="34216" xr:uid="{00000000-0005-0000-0000-0000B92E0000}"/>
    <cellStyle name="Normal 1292 5" xfId="25383" xr:uid="{00000000-0005-0000-0000-0000BA2E0000}"/>
    <cellStyle name="Normal 1293" xfId="6099" xr:uid="{00000000-0005-0000-0000-0000BB2E0000}"/>
    <cellStyle name="Normal 1293 2" xfId="6100" xr:uid="{00000000-0005-0000-0000-0000BC2E0000}"/>
    <cellStyle name="Normal 1293 2 2" xfId="16353" xr:uid="{00000000-0005-0000-0000-0000BD2E0000}"/>
    <cellStyle name="Normal 1293 2 2 2" xfId="34220" xr:uid="{00000000-0005-0000-0000-0000BE2E0000}"/>
    <cellStyle name="Normal 1293 2 3" xfId="25387" xr:uid="{00000000-0005-0000-0000-0000BF2E0000}"/>
    <cellStyle name="Normal 1293 3" xfId="6101" xr:uid="{00000000-0005-0000-0000-0000C02E0000}"/>
    <cellStyle name="Normal 1293 3 2" xfId="16354" xr:uid="{00000000-0005-0000-0000-0000C12E0000}"/>
    <cellStyle name="Normal 1293 3 2 2" xfId="34221" xr:uid="{00000000-0005-0000-0000-0000C22E0000}"/>
    <cellStyle name="Normal 1293 3 3" xfId="25388" xr:uid="{00000000-0005-0000-0000-0000C32E0000}"/>
    <cellStyle name="Normal 1293 4" xfId="16352" xr:uid="{00000000-0005-0000-0000-0000C42E0000}"/>
    <cellStyle name="Normal 1293 4 2" xfId="34219" xr:uid="{00000000-0005-0000-0000-0000C52E0000}"/>
    <cellStyle name="Normal 1293 5" xfId="25386" xr:uid="{00000000-0005-0000-0000-0000C62E0000}"/>
    <cellStyle name="Normal 1294" xfId="6102" xr:uid="{00000000-0005-0000-0000-0000C72E0000}"/>
    <cellStyle name="Normal 1294 2" xfId="6103" xr:uid="{00000000-0005-0000-0000-0000C82E0000}"/>
    <cellStyle name="Normal 1294 2 2" xfId="16356" xr:uid="{00000000-0005-0000-0000-0000C92E0000}"/>
    <cellStyle name="Normal 1294 2 2 2" xfId="34223" xr:uid="{00000000-0005-0000-0000-0000CA2E0000}"/>
    <cellStyle name="Normal 1294 2 3" xfId="25390" xr:uid="{00000000-0005-0000-0000-0000CB2E0000}"/>
    <cellStyle name="Normal 1294 3" xfId="6104" xr:uid="{00000000-0005-0000-0000-0000CC2E0000}"/>
    <cellStyle name="Normal 1294 3 2" xfId="16357" xr:uid="{00000000-0005-0000-0000-0000CD2E0000}"/>
    <cellStyle name="Normal 1294 3 2 2" xfId="34224" xr:uid="{00000000-0005-0000-0000-0000CE2E0000}"/>
    <cellStyle name="Normal 1294 3 3" xfId="25391" xr:uid="{00000000-0005-0000-0000-0000CF2E0000}"/>
    <cellStyle name="Normal 1294 4" xfId="16355" xr:uid="{00000000-0005-0000-0000-0000D02E0000}"/>
    <cellStyle name="Normal 1294 4 2" xfId="34222" xr:uid="{00000000-0005-0000-0000-0000D12E0000}"/>
    <cellStyle name="Normal 1294 5" xfId="25389" xr:uid="{00000000-0005-0000-0000-0000D22E0000}"/>
    <cellStyle name="Normal 1295" xfId="6105" xr:uid="{00000000-0005-0000-0000-0000D32E0000}"/>
    <cellStyle name="Normal 1295 2" xfId="6106" xr:uid="{00000000-0005-0000-0000-0000D42E0000}"/>
    <cellStyle name="Normal 1295 2 2" xfId="16359" xr:uid="{00000000-0005-0000-0000-0000D52E0000}"/>
    <cellStyle name="Normal 1295 2 2 2" xfId="34226" xr:uid="{00000000-0005-0000-0000-0000D62E0000}"/>
    <cellStyle name="Normal 1295 2 3" xfId="25393" xr:uid="{00000000-0005-0000-0000-0000D72E0000}"/>
    <cellStyle name="Normal 1295 3" xfId="6107" xr:uid="{00000000-0005-0000-0000-0000D82E0000}"/>
    <cellStyle name="Normal 1295 3 2" xfId="16360" xr:uid="{00000000-0005-0000-0000-0000D92E0000}"/>
    <cellStyle name="Normal 1295 3 2 2" xfId="34227" xr:uid="{00000000-0005-0000-0000-0000DA2E0000}"/>
    <cellStyle name="Normal 1295 3 3" xfId="25394" xr:uid="{00000000-0005-0000-0000-0000DB2E0000}"/>
    <cellStyle name="Normal 1295 4" xfId="16358" xr:uid="{00000000-0005-0000-0000-0000DC2E0000}"/>
    <cellStyle name="Normal 1295 4 2" xfId="34225" xr:uid="{00000000-0005-0000-0000-0000DD2E0000}"/>
    <cellStyle name="Normal 1295 5" xfId="25392" xr:uid="{00000000-0005-0000-0000-0000DE2E0000}"/>
    <cellStyle name="Normal 1296" xfId="6108" xr:uid="{00000000-0005-0000-0000-0000DF2E0000}"/>
    <cellStyle name="Normal 1296 2" xfId="6109" xr:uid="{00000000-0005-0000-0000-0000E02E0000}"/>
    <cellStyle name="Normal 1296 2 2" xfId="16362" xr:uid="{00000000-0005-0000-0000-0000E12E0000}"/>
    <cellStyle name="Normal 1296 2 2 2" xfId="34229" xr:uid="{00000000-0005-0000-0000-0000E22E0000}"/>
    <cellStyle name="Normal 1296 2 3" xfId="25396" xr:uid="{00000000-0005-0000-0000-0000E32E0000}"/>
    <cellStyle name="Normal 1296 3" xfId="6110" xr:uid="{00000000-0005-0000-0000-0000E42E0000}"/>
    <cellStyle name="Normal 1296 3 2" xfId="16363" xr:uid="{00000000-0005-0000-0000-0000E52E0000}"/>
    <cellStyle name="Normal 1296 3 2 2" xfId="34230" xr:uid="{00000000-0005-0000-0000-0000E62E0000}"/>
    <cellStyle name="Normal 1296 3 3" xfId="25397" xr:uid="{00000000-0005-0000-0000-0000E72E0000}"/>
    <cellStyle name="Normal 1296 4" xfId="16361" xr:uid="{00000000-0005-0000-0000-0000E82E0000}"/>
    <cellStyle name="Normal 1296 4 2" xfId="34228" xr:uid="{00000000-0005-0000-0000-0000E92E0000}"/>
    <cellStyle name="Normal 1296 5" xfId="25395" xr:uid="{00000000-0005-0000-0000-0000EA2E0000}"/>
    <cellStyle name="Normal 1297" xfId="6111" xr:uid="{00000000-0005-0000-0000-0000EB2E0000}"/>
    <cellStyle name="Normal 1297 2" xfId="6112" xr:uid="{00000000-0005-0000-0000-0000EC2E0000}"/>
    <cellStyle name="Normal 1297 2 2" xfId="16365" xr:uid="{00000000-0005-0000-0000-0000ED2E0000}"/>
    <cellStyle name="Normal 1297 2 2 2" xfId="34232" xr:uid="{00000000-0005-0000-0000-0000EE2E0000}"/>
    <cellStyle name="Normal 1297 2 3" xfId="25399" xr:uid="{00000000-0005-0000-0000-0000EF2E0000}"/>
    <cellStyle name="Normal 1297 3" xfId="6113" xr:uid="{00000000-0005-0000-0000-0000F02E0000}"/>
    <cellStyle name="Normal 1297 3 2" xfId="16366" xr:uid="{00000000-0005-0000-0000-0000F12E0000}"/>
    <cellStyle name="Normal 1297 3 2 2" xfId="34233" xr:uid="{00000000-0005-0000-0000-0000F22E0000}"/>
    <cellStyle name="Normal 1297 3 3" xfId="25400" xr:uid="{00000000-0005-0000-0000-0000F32E0000}"/>
    <cellStyle name="Normal 1297 4" xfId="16364" xr:uid="{00000000-0005-0000-0000-0000F42E0000}"/>
    <cellStyle name="Normal 1297 4 2" xfId="34231" xr:uid="{00000000-0005-0000-0000-0000F52E0000}"/>
    <cellStyle name="Normal 1297 5" xfId="25398" xr:uid="{00000000-0005-0000-0000-0000F62E0000}"/>
    <cellStyle name="Normal 1298" xfId="6114" xr:uid="{00000000-0005-0000-0000-0000F72E0000}"/>
    <cellStyle name="Normal 1298 2" xfId="6115" xr:uid="{00000000-0005-0000-0000-0000F82E0000}"/>
    <cellStyle name="Normal 1298 2 2" xfId="16368" xr:uid="{00000000-0005-0000-0000-0000F92E0000}"/>
    <cellStyle name="Normal 1298 2 2 2" xfId="34235" xr:uid="{00000000-0005-0000-0000-0000FA2E0000}"/>
    <cellStyle name="Normal 1298 2 3" xfId="25402" xr:uid="{00000000-0005-0000-0000-0000FB2E0000}"/>
    <cellStyle name="Normal 1298 3" xfId="6116" xr:uid="{00000000-0005-0000-0000-0000FC2E0000}"/>
    <cellStyle name="Normal 1298 3 2" xfId="16369" xr:uid="{00000000-0005-0000-0000-0000FD2E0000}"/>
    <cellStyle name="Normal 1298 3 2 2" xfId="34236" xr:uid="{00000000-0005-0000-0000-0000FE2E0000}"/>
    <cellStyle name="Normal 1298 3 3" xfId="25403" xr:uid="{00000000-0005-0000-0000-0000FF2E0000}"/>
    <cellStyle name="Normal 1298 4" xfId="16367" xr:uid="{00000000-0005-0000-0000-0000002F0000}"/>
    <cellStyle name="Normal 1298 4 2" xfId="34234" xr:uid="{00000000-0005-0000-0000-0000012F0000}"/>
    <cellStyle name="Normal 1298 5" xfId="25401" xr:uid="{00000000-0005-0000-0000-0000022F0000}"/>
    <cellStyle name="Normal 1299" xfId="6117" xr:uid="{00000000-0005-0000-0000-0000032F0000}"/>
    <cellStyle name="Normal 1299 2" xfId="6118" xr:uid="{00000000-0005-0000-0000-0000042F0000}"/>
    <cellStyle name="Normal 1299 2 2" xfId="16371" xr:uid="{00000000-0005-0000-0000-0000052F0000}"/>
    <cellStyle name="Normal 1299 2 2 2" xfId="34238" xr:uid="{00000000-0005-0000-0000-0000062F0000}"/>
    <cellStyle name="Normal 1299 2 3" xfId="25405" xr:uid="{00000000-0005-0000-0000-0000072F0000}"/>
    <cellStyle name="Normal 1299 3" xfId="6119" xr:uid="{00000000-0005-0000-0000-0000082F0000}"/>
    <cellStyle name="Normal 1299 3 2" xfId="16372" xr:uid="{00000000-0005-0000-0000-0000092F0000}"/>
    <cellStyle name="Normal 1299 3 2 2" xfId="34239" xr:uid="{00000000-0005-0000-0000-00000A2F0000}"/>
    <cellStyle name="Normal 1299 3 3" xfId="25406" xr:uid="{00000000-0005-0000-0000-00000B2F0000}"/>
    <cellStyle name="Normal 1299 4" xfId="16370" xr:uid="{00000000-0005-0000-0000-00000C2F0000}"/>
    <cellStyle name="Normal 1299 4 2" xfId="34237" xr:uid="{00000000-0005-0000-0000-00000D2F0000}"/>
    <cellStyle name="Normal 1299 5" xfId="25404" xr:uid="{00000000-0005-0000-0000-00000E2F0000}"/>
    <cellStyle name="Normal 13" xfId="1249" xr:uid="{00000000-0005-0000-0000-00000F2F0000}"/>
    <cellStyle name="Normal 13 2" xfId="1250" xr:uid="{00000000-0005-0000-0000-0000102F0000}"/>
    <cellStyle name="Normal 13 2 2" xfId="2609" xr:uid="{00000000-0005-0000-0000-0000112F0000}"/>
    <cellStyle name="Normal 13 2 3" xfId="6120" xr:uid="{00000000-0005-0000-0000-0000122F0000}"/>
    <cellStyle name="Normal 13 3" xfId="2370" xr:uid="{00000000-0005-0000-0000-0000132F0000}"/>
    <cellStyle name="Normal 13 4" xfId="6121" xr:uid="{00000000-0005-0000-0000-0000142F0000}"/>
    <cellStyle name="Normal 130" xfId="1251" xr:uid="{00000000-0005-0000-0000-0000152F0000}"/>
    <cellStyle name="Normal 130 2" xfId="6122" xr:uid="{00000000-0005-0000-0000-0000162F0000}"/>
    <cellStyle name="Normal 130 3" xfId="6123" xr:uid="{00000000-0005-0000-0000-0000172F0000}"/>
    <cellStyle name="Normal 130 3 2" xfId="6124" xr:uid="{00000000-0005-0000-0000-0000182F0000}"/>
    <cellStyle name="Normal 130 3 2 2" xfId="16374" xr:uid="{00000000-0005-0000-0000-0000192F0000}"/>
    <cellStyle name="Normal 130 3 2 2 2" xfId="34241" xr:uid="{00000000-0005-0000-0000-00001A2F0000}"/>
    <cellStyle name="Normal 130 3 2 3" xfId="25408" xr:uid="{00000000-0005-0000-0000-00001B2F0000}"/>
    <cellStyle name="Normal 130 3 3" xfId="16373" xr:uid="{00000000-0005-0000-0000-00001C2F0000}"/>
    <cellStyle name="Normal 130 3 3 2" xfId="34240" xr:uid="{00000000-0005-0000-0000-00001D2F0000}"/>
    <cellStyle name="Normal 130 3 4" xfId="25407" xr:uid="{00000000-0005-0000-0000-00001E2F0000}"/>
    <cellStyle name="Normal 130 4" xfId="6125" xr:uid="{00000000-0005-0000-0000-00001F2F0000}"/>
    <cellStyle name="Normal 130 4 2" xfId="16375" xr:uid="{00000000-0005-0000-0000-0000202F0000}"/>
    <cellStyle name="Normal 130 4 2 2" xfId="34242" xr:uid="{00000000-0005-0000-0000-0000212F0000}"/>
    <cellStyle name="Normal 130 4 3" xfId="25409" xr:uid="{00000000-0005-0000-0000-0000222F0000}"/>
    <cellStyle name="Normal 130 5" xfId="6126" xr:uid="{00000000-0005-0000-0000-0000232F0000}"/>
    <cellStyle name="Normal 130 5 2" xfId="16376" xr:uid="{00000000-0005-0000-0000-0000242F0000}"/>
    <cellStyle name="Normal 130 5 2 2" xfId="34243" xr:uid="{00000000-0005-0000-0000-0000252F0000}"/>
    <cellStyle name="Normal 130 5 3" xfId="25410" xr:uid="{00000000-0005-0000-0000-0000262F0000}"/>
    <cellStyle name="Normal 130 6" xfId="6127" xr:uid="{00000000-0005-0000-0000-0000272F0000}"/>
    <cellStyle name="Normal 130 6 2" xfId="16377" xr:uid="{00000000-0005-0000-0000-0000282F0000}"/>
    <cellStyle name="Normal 130 6 2 2" xfId="34244" xr:uid="{00000000-0005-0000-0000-0000292F0000}"/>
    <cellStyle name="Normal 130 6 3" xfId="25411" xr:uid="{00000000-0005-0000-0000-00002A2F0000}"/>
    <cellStyle name="Normal 1300" xfId="6128" xr:uid="{00000000-0005-0000-0000-00002B2F0000}"/>
    <cellStyle name="Normal 1300 2" xfId="6129" xr:uid="{00000000-0005-0000-0000-00002C2F0000}"/>
    <cellStyle name="Normal 1300 2 2" xfId="16379" xr:uid="{00000000-0005-0000-0000-00002D2F0000}"/>
    <cellStyle name="Normal 1300 2 2 2" xfId="34246" xr:uid="{00000000-0005-0000-0000-00002E2F0000}"/>
    <cellStyle name="Normal 1300 2 3" xfId="25413" xr:uid="{00000000-0005-0000-0000-00002F2F0000}"/>
    <cellStyle name="Normal 1300 3" xfId="6130" xr:uid="{00000000-0005-0000-0000-0000302F0000}"/>
    <cellStyle name="Normal 1300 3 2" xfId="16380" xr:uid="{00000000-0005-0000-0000-0000312F0000}"/>
    <cellStyle name="Normal 1300 3 2 2" xfId="34247" xr:uid="{00000000-0005-0000-0000-0000322F0000}"/>
    <cellStyle name="Normal 1300 3 3" xfId="25414" xr:uid="{00000000-0005-0000-0000-0000332F0000}"/>
    <cellStyle name="Normal 1300 4" xfId="16378" xr:uid="{00000000-0005-0000-0000-0000342F0000}"/>
    <cellStyle name="Normal 1300 4 2" xfId="34245" xr:uid="{00000000-0005-0000-0000-0000352F0000}"/>
    <cellStyle name="Normal 1300 5" xfId="25412" xr:uid="{00000000-0005-0000-0000-0000362F0000}"/>
    <cellStyle name="Normal 1301" xfId="6131" xr:uid="{00000000-0005-0000-0000-0000372F0000}"/>
    <cellStyle name="Normal 1301 2" xfId="6132" xr:uid="{00000000-0005-0000-0000-0000382F0000}"/>
    <cellStyle name="Normal 1301 2 2" xfId="16382" xr:uid="{00000000-0005-0000-0000-0000392F0000}"/>
    <cellStyle name="Normal 1301 2 2 2" xfId="34249" xr:uid="{00000000-0005-0000-0000-00003A2F0000}"/>
    <cellStyle name="Normal 1301 2 3" xfId="25416" xr:uid="{00000000-0005-0000-0000-00003B2F0000}"/>
    <cellStyle name="Normal 1301 3" xfId="6133" xr:uid="{00000000-0005-0000-0000-00003C2F0000}"/>
    <cellStyle name="Normal 1301 3 2" xfId="16383" xr:uid="{00000000-0005-0000-0000-00003D2F0000}"/>
    <cellStyle name="Normal 1301 3 2 2" xfId="34250" xr:uid="{00000000-0005-0000-0000-00003E2F0000}"/>
    <cellStyle name="Normal 1301 3 3" xfId="25417" xr:uid="{00000000-0005-0000-0000-00003F2F0000}"/>
    <cellStyle name="Normal 1301 4" xfId="16381" xr:uid="{00000000-0005-0000-0000-0000402F0000}"/>
    <cellStyle name="Normal 1301 4 2" xfId="34248" xr:uid="{00000000-0005-0000-0000-0000412F0000}"/>
    <cellStyle name="Normal 1301 5" xfId="25415" xr:uid="{00000000-0005-0000-0000-0000422F0000}"/>
    <cellStyle name="Normal 1302" xfId="6134" xr:uid="{00000000-0005-0000-0000-0000432F0000}"/>
    <cellStyle name="Normal 1302 2" xfId="6135" xr:uid="{00000000-0005-0000-0000-0000442F0000}"/>
    <cellStyle name="Normal 1302 2 2" xfId="16385" xr:uid="{00000000-0005-0000-0000-0000452F0000}"/>
    <cellStyle name="Normal 1302 2 2 2" xfId="34252" xr:uid="{00000000-0005-0000-0000-0000462F0000}"/>
    <cellStyle name="Normal 1302 2 3" xfId="25419" xr:uid="{00000000-0005-0000-0000-0000472F0000}"/>
    <cellStyle name="Normal 1302 3" xfId="6136" xr:uid="{00000000-0005-0000-0000-0000482F0000}"/>
    <cellStyle name="Normal 1302 3 2" xfId="16386" xr:uid="{00000000-0005-0000-0000-0000492F0000}"/>
    <cellStyle name="Normal 1302 3 2 2" xfId="34253" xr:uid="{00000000-0005-0000-0000-00004A2F0000}"/>
    <cellStyle name="Normal 1302 3 3" xfId="25420" xr:uid="{00000000-0005-0000-0000-00004B2F0000}"/>
    <cellStyle name="Normal 1302 4" xfId="16384" xr:uid="{00000000-0005-0000-0000-00004C2F0000}"/>
    <cellStyle name="Normal 1302 4 2" xfId="34251" xr:uid="{00000000-0005-0000-0000-00004D2F0000}"/>
    <cellStyle name="Normal 1302 5" xfId="25418" xr:uid="{00000000-0005-0000-0000-00004E2F0000}"/>
    <cellStyle name="Normal 1303" xfId="6137" xr:uid="{00000000-0005-0000-0000-00004F2F0000}"/>
    <cellStyle name="Normal 1303 2" xfId="6138" xr:uid="{00000000-0005-0000-0000-0000502F0000}"/>
    <cellStyle name="Normal 1303 2 2" xfId="16388" xr:uid="{00000000-0005-0000-0000-0000512F0000}"/>
    <cellStyle name="Normal 1303 2 2 2" xfId="34255" xr:uid="{00000000-0005-0000-0000-0000522F0000}"/>
    <cellStyle name="Normal 1303 2 3" xfId="25422" xr:uid="{00000000-0005-0000-0000-0000532F0000}"/>
    <cellStyle name="Normal 1303 3" xfId="6139" xr:uid="{00000000-0005-0000-0000-0000542F0000}"/>
    <cellStyle name="Normal 1303 3 2" xfId="16389" xr:uid="{00000000-0005-0000-0000-0000552F0000}"/>
    <cellStyle name="Normal 1303 3 2 2" xfId="34256" xr:uid="{00000000-0005-0000-0000-0000562F0000}"/>
    <cellStyle name="Normal 1303 3 3" xfId="25423" xr:uid="{00000000-0005-0000-0000-0000572F0000}"/>
    <cellStyle name="Normal 1303 4" xfId="16387" xr:uid="{00000000-0005-0000-0000-0000582F0000}"/>
    <cellStyle name="Normal 1303 4 2" xfId="34254" xr:uid="{00000000-0005-0000-0000-0000592F0000}"/>
    <cellStyle name="Normal 1303 5" xfId="25421" xr:uid="{00000000-0005-0000-0000-00005A2F0000}"/>
    <cellStyle name="Normal 1304" xfId="6140" xr:uid="{00000000-0005-0000-0000-00005B2F0000}"/>
    <cellStyle name="Normal 1304 2" xfId="6141" xr:uid="{00000000-0005-0000-0000-00005C2F0000}"/>
    <cellStyle name="Normal 1304 2 2" xfId="16391" xr:uid="{00000000-0005-0000-0000-00005D2F0000}"/>
    <cellStyle name="Normal 1304 2 2 2" xfId="34258" xr:uid="{00000000-0005-0000-0000-00005E2F0000}"/>
    <cellStyle name="Normal 1304 2 3" xfId="25425" xr:uid="{00000000-0005-0000-0000-00005F2F0000}"/>
    <cellStyle name="Normal 1304 3" xfId="6142" xr:uid="{00000000-0005-0000-0000-0000602F0000}"/>
    <cellStyle name="Normal 1304 3 2" xfId="16392" xr:uid="{00000000-0005-0000-0000-0000612F0000}"/>
    <cellStyle name="Normal 1304 3 2 2" xfId="34259" xr:uid="{00000000-0005-0000-0000-0000622F0000}"/>
    <cellStyle name="Normal 1304 3 3" xfId="25426" xr:uid="{00000000-0005-0000-0000-0000632F0000}"/>
    <cellStyle name="Normal 1304 4" xfId="16390" xr:uid="{00000000-0005-0000-0000-0000642F0000}"/>
    <cellStyle name="Normal 1304 4 2" xfId="34257" xr:uid="{00000000-0005-0000-0000-0000652F0000}"/>
    <cellStyle name="Normal 1304 5" xfId="25424" xr:uid="{00000000-0005-0000-0000-0000662F0000}"/>
    <cellStyle name="Normal 1305" xfId="6143" xr:uid="{00000000-0005-0000-0000-0000672F0000}"/>
    <cellStyle name="Normal 1305 2" xfId="6144" xr:uid="{00000000-0005-0000-0000-0000682F0000}"/>
    <cellStyle name="Normal 1305 2 2" xfId="16394" xr:uid="{00000000-0005-0000-0000-0000692F0000}"/>
    <cellStyle name="Normal 1305 2 2 2" xfId="34261" xr:uid="{00000000-0005-0000-0000-00006A2F0000}"/>
    <cellStyle name="Normal 1305 2 3" xfId="25428" xr:uid="{00000000-0005-0000-0000-00006B2F0000}"/>
    <cellStyle name="Normal 1305 3" xfId="6145" xr:uid="{00000000-0005-0000-0000-00006C2F0000}"/>
    <cellStyle name="Normal 1305 3 2" xfId="16395" xr:uid="{00000000-0005-0000-0000-00006D2F0000}"/>
    <cellStyle name="Normal 1305 3 2 2" xfId="34262" xr:uid="{00000000-0005-0000-0000-00006E2F0000}"/>
    <cellStyle name="Normal 1305 3 3" xfId="25429" xr:uid="{00000000-0005-0000-0000-00006F2F0000}"/>
    <cellStyle name="Normal 1305 4" xfId="16393" xr:uid="{00000000-0005-0000-0000-0000702F0000}"/>
    <cellStyle name="Normal 1305 4 2" xfId="34260" xr:uid="{00000000-0005-0000-0000-0000712F0000}"/>
    <cellStyle name="Normal 1305 5" xfId="25427" xr:uid="{00000000-0005-0000-0000-0000722F0000}"/>
    <cellStyle name="Normal 1306" xfId="6146" xr:uid="{00000000-0005-0000-0000-0000732F0000}"/>
    <cellStyle name="Normal 1306 2" xfId="6147" xr:uid="{00000000-0005-0000-0000-0000742F0000}"/>
    <cellStyle name="Normal 1306 2 2" xfId="16397" xr:uid="{00000000-0005-0000-0000-0000752F0000}"/>
    <cellStyle name="Normal 1306 2 2 2" xfId="34264" xr:uid="{00000000-0005-0000-0000-0000762F0000}"/>
    <cellStyle name="Normal 1306 2 3" xfId="25431" xr:uid="{00000000-0005-0000-0000-0000772F0000}"/>
    <cellStyle name="Normal 1306 3" xfId="6148" xr:uid="{00000000-0005-0000-0000-0000782F0000}"/>
    <cellStyle name="Normal 1306 3 2" xfId="16398" xr:uid="{00000000-0005-0000-0000-0000792F0000}"/>
    <cellStyle name="Normal 1306 3 2 2" xfId="34265" xr:uid="{00000000-0005-0000-0000-00007A2F0000}"/>
    <cellStyle name="Normal 1306 3 3" xfId="25432" xr:uid="{00000000-0005-0000-0000-00007B2F0000}"/>
    <cellStyle name="Normal 1306 4" xfId="16396" xr:uid="{00000000-0005-0000-0000-00007C2F0000}"/>
    <cellStyle name="Normal 1306 4 2" xfId="34263" xr:uid="{00000000-0005-0000-0000-00007D2F0000}"/>
    <cellStyle name="Normal 1306 5" xfId="25430" xr:uid="{00000000-0005-0000-0000-00007E2F0000}"/>
    <cellStyle name="Normal 1307" xfId="6149" xr:uid="{00000000-0005-0000-0000-00007F2F0000}"/>
    <cellStyle name="Normal 1307 2" xfId="6150" xr:uid="{00000000-0005-0000-0000-0000802F0000}"/>
    <cellStyle name="Normal 1307 2 2" xfId="16400" xr:uid="{00000000-0005-0000-0000-0000812F0000}"/>
    <cellStyle name="Normal 1307 2 2 2" xfId="34267" xr:uid="{00000000-0005-0000-0000-0000822F0000}"/>
    <cellStyle name="Normal 1307 2 3" xfId="25434" xr:uid="{00000000-0005-0000-0000-0000832F0000}"/>
    <cellStyle name="Normal 1307 3" xfId="6151" xr:uid="{00000000-0005-0000-0000-0000842F0000}"/>
    <cellStyle name="Normal 1307 3 2" xfId="16401" xr:uid="{00000000-0005-0000-0000-0000852F0000}"/>
    <cellStyle name="Normal 1307 3 2 2" xfId="34268" xr:uid="{00000000-0005-0000-0000-0000862F0000}"/>
    <cellStyle name="Normal 1307 3 3" xfId="25435" xr:uid="{00000000-0005-0000-0000-0000872F0000}"/>
    <cellStyle name="Normal 1307 4" xfId="16399" xr:uid="{00000000-0005-0000-0000-0000882F0000}"/>
    <cellStyle name="Normal 1307 4 2" xfId="34266" xr:uid="{00000000-0005-0000-0000-0000892F0000}"/>
    <cellStyle name="Normal 1307 5" xfId="25433" xr:uid="{00000000-0005-0000-0000-00008A2F0000}"/>
    <cellStyle name="Normal 1308" xfId="6152" xr:uid="{00000000-0005-0000-0000-00008B2F0000}"/>
    <cellStyle name="Normal 1308 2" xfId="6153" xr:uid="{00000000-0005-0000-0000-00008C2F0000}"/>
    <cellStyle name="Normal 1308 2 2" xfId="16403" xr:uid="{00000000-0005-0000-0000-00008D2F0000}"/>
    <cellStyle name="Normal 1308 2 2 2" xfId="34270" xr:uid="{00000000-0005-0000-0000-00008E2F0000}"/>
    <cellStyle name="Normal 1308 2 3" xfId="25437" xr:uid="{00000000-0005-0000-0000-00008F2F0000}"/>
    <cellStyle name="Normal 1308 3" xfId="6154" xr:uid="{00000000-0005-0000-0000-0000902F0000}"/>
    <cellStyle name="Normal 1308 3 2" xfId="16404" xr:uid="{00000000-0005-0000-0000-0000912F0000}"/>
    <cellStyle name="Normal 1308 3 2 2" xfId="34271" xr:uid="{00000000-0005-0000-0000-0000922F0000}"/>
    <cellStyle name="Normal 1308 3 3" xfId="25438" xr:uid="{00000000-0005-0000-0000-0000932F0000}"/>
    <cellStyle name="Normal 1308 4" xfId="16402" xr:uid="{00000000-0005-0000-0000-0000942F0000}"/>
    <cellStyle name="Normal 1308 4 2" xfId="34269" xr:uid="{00000000-0005-0000-0000-0000952F0000}"/>
    <cellStyle name="Normal 1308 5" xfId="25436" xr:uid="{00000000-0005-0000-0000-0000962F0000}"/>
    <cellStyle name="Normal 1309" xfId="6155" xr:uid="{00000000-0005-0000-0000-0000972F0000}"/>
    <cellStyle name="Normal 1309 2" xfId="6156" xr:uid="{00000000-0005-0000-0000-0000982F0000}"/>
    <cellStyle name="Normal 1309 2 2" xfId="16406" xr:uid="{00000000-0005-0000-0000-0000992F0000}"/>
    <cellStyle name="Normal 1309 2 2 2" xfId="34273" xr:uid="{00000000-0005-0000-0000-00009A2F0000}"/>
    <cellStyle name="Normal 1309 2 3" xfId="25440" xr:uid="{00000000-0005-0000-0000-00009B2F0000}"/>
    <cellStyle name="Normal 1309 3" xfId="6157" xr:uid="{00000000-0005-0000-0000-00009C2F0000}"/>
    <cellStyle name="Normal 1309 3 2" xfId="16407" xr:uid="{00000000-0005-0000-0000-00009D2F0000}"/>
    <cellStyle name="Normal 1309 3 2 2" xfId="34274" xr:uid="{00000000-0005-0000-0000-00009E2F0000}"/>
    <cellStyle name="Normal 1309 3 3" xfId="25441" xr:uid="{00000000-0005-0000-0000-00009F2F0000}"/>
    <cellStyle name="Normal 1309 4" xfId="16405" xr:uid="{00000000-0005-0000-0000-0000A02F0000}"/>
    <cellStyle name="Normal 1309 4 2" xfId="34272" xr:uid="{00000000-0005-0000-0000-0000A12F0000}"/>
    <cellStyle name="Normal 1309 5" xfId="25439" xr:uid="{00000000-0005-0000-0000-0000A22F0000}"/>
    <cellStyle name="Normal 131" xfId="1252" xr:uid="{00000000-0005-0000-0000-0000A32F0000}"/>
    <cellStyle name="Normal 131 2" xfId="6158" xr:uid="{00000000-0005-0000-0000-0000A42F0000}"/>
    <cellStyle name="Normal 131 3" xfId="6159" xr:uid="{00000000-0005-0000-0000-0000A52F0000}"/>
    <cellStyle name="Normal 131 3 2" xfId="6160" xr:uid="{00000000-0005-0000-0000-0000A62F0000}"/>
    <cellStyle name="Normal 131 3 2 2" xfId="16409" xr:uid="{00000000-0005-0000-0000-0000A72F0000}"/>
    <cellStyle name="Normal 131 3 2 2 2" xfId="34276" xr:uid="{00000000-0005-0000-0000-0000A82F0000}"/>
    <cellStyle name="Normal 131 3 2 3" xfId="25443" xr:uid="{00000000-0005-0000-0000-0000A92F0000}"/>
    <cellStyle name="Normal 131 3 3" xfId="16408" xr:uid="{00000000-0005-0000-0000-0000AA2F0000}"/>
    <cellStyle name="Normal 131 3 3 2" xfId="34275" xr:uid="{00000000-0005-0000-0000-0000AB2F0000}"/>
    <cellStyle name="Normal 131 3 4" xfId="25442" xr:uid="{00000000-0005-0000-0000-0000AC2F0000}"/>
    <cellStyle name="Normal 131 4" xfId="6161" xr:uid="{00000000-0005-0000-0000-0000AD2F0000}"/>
    <cellStyle name="Normal 131 4 2" xfId="16410" xr:uid="{00000000-0005-0000-0000-0000AE2F0000}"/>
    <cellStyle name="Normal 131 4 2 2" xfId="34277" xr:uid="{00000000-0005-0000-0000-0000AF2F0000}"/>
    <cellStyle name="Normal 131 4 3" xfId="25444" xr:uid="{00000000-0005-0000-0000-0000B02F0000}"/>
    <cellStyle name="Normal 131 5" xfId="6162" xr:uid="{00000000-0005-0000-0000-0000B12F0000}"/>
    <cellStyle name="Normal 131 5 2" xfId="16411" xr:uid="{00000000-0005-0000-0000-0000B22F0000}"/>
    <cellStyle name="Normal 131 5 2 2" xfId="34278" xr:uid="{00000000-0005-0000-0000-0000B32F0000}"/>
    <cellStyle name="Normal 131 5 3" xfId="25445" xr:uid="{00000000-0005-0000-0000-0000B42F0000}"/>
    <cellStyle name="Normal 131 6" xfId="6163" xr:uid="{00000000-0005-0000-0000-0000B52F0000}"/>
    <cellStyle name="Normal 131 6 2" xfId="16412" xr:uid="{00000000-0005-0000-0000-0000B62F0000}"/>
    <cellStyle name="Normal 131 6 2 2" xfId="34279" xr:uid="{00000000-0005-0000-0000-0000B72F0000}"/>
    <cellStyle name="Normal 131 6 3" xfId="25446" xr:uid="{00000000-0005-0000-0000-0000B82F0000}"/>
    <cellStyle name="Normal 1310" xfId="6164" xr:uid="{00000000-0005-0000-0000-0000B92F0000}"/>
    <cellStyle name="Normal 1310 2" xfId="6165" xr:uid="{00000000-0005-0000-0000-0000BA2F0000}"/>
    <cellStyle name="Normal 1310 2 2" xfId="16414" xr:uid="{00000000-0005-0000-0000-0000BB2F0000}"/>
    <cellStyle name="Normal 1310 2 2 2" xfId="34281" xr:uid="{00000000-0005-0000-0000-0000BC2F0000}"/>
    <cellStyle name="Normal 1310 2 3" xfId="25448" xr:uid="{00000000-0005-0000-0000-0000BD2F0000}"/>
    <cellStyle name="Normal 1310 3" xfId="6166" xr:uid="{00000000-0005-0000-0000-0000BE2F0000}"/>
    <cellStyle name="Normal 1310 3 2" xfId="16415" xr:uid="{00000000-0005-0000-0000-0000BF2F0000}"/>
    <cellStyle name="Normal 1310 3 2 2" xfId="34282" xr:uid="{00000000-0005-0000-0000-0000C02F0000}"/>
    <cellStyle name="Normal 1310 3 3" xfId="25449" xr:uid="{00000000-0005-0000-0000-0000C12F0000}"/>
    <cellStyle name="Normal 1310 4" xfId="16413" xr:uid="{00000000-0005-0000-0000-0000C22F0000}"/>
    <cellStyle name="Normal 1310 4 2" xfId="34280" xr:uid="{00000000-0005-0000-0000-0000C32F0000}"/>
    <cellStyle name="Normal 1310 5" xfId="25447" xr:uid="{00000000-0005-0000-0000-0000C42F0000}"/>
    <cellStyle name="Normal 1311" xfId="6167" xr:uid="{00000000-0005-0000-0000-0000C52F0000}"/>
    <cellStyle name="Normal 1311 2" xfId="6168" xr:uid="{00000000-0005-0000-0000-0000C62F0000}"/>
    <cellStyle name="Normal 1311 2 2" xfId="16417" xr:uid="{00000000-0005-0000-0000-0000C72F0000}"/>
    <cellStyle name="Normal 1311 2 2 2" xfId="34284" xr:uid="{00000000-0005-0000-0000-0000C82F0000}"/>
    <cellStyle name="Normal 1311 2 3" xfId="25451" xr:uid="{00000000-0005-0000-0000-0000C92F0000}"/>
    <cellStyle name="Normal 1311 3" xfId="6169" xr:uid="{00000000-0005-0000-0000-0000CA2F0000}"/>
    <cellStyle name="Normal 1311 3 2" xfId="16418" xr:uid="{00000000-0005-0000-0000-0000CB2F0000}"/>
    <cellStyle name="Normal 1311 3 2 2" xfId="34285" xr:uid="{00000000-0005-0000-0000-0000CC2F0000}"/>
    <cellStyle name="Normal 1311 3 3" xfId="25452" xr:uid="{00000000-0005-0000-0000-0000CD2F0000}"/>
    <cellStyle name="Normal 1311 4" xfId="16416" xr:uid="{00000000-0005-0000-0000-0000CE2F0000}"/>
    <cellStyle name="Normal 1311 4 2" xfId="34283" xr:uid="{00000000-0005-0000-0000-0000CF2F0000}"/>
    <cellStyle name="Normal 1311 5" xfId="25450" xr:uid="{00000000-0005-0000-0000-0000D02F0000}"/>
    <cellStyle name="Normal 1312" xfId="6170" xr:uid="{00000000-0005-0000-0000-0000D12F0000}"/>
    <cellStyle name="Normal 1312 2" xfId="6171" xr:uid="{00000000-0005-0000-0000-0000D22F0000}"/>
    <cellStyle name="Normal 1312 2 2" xfId="16420" xr:uid="{00000000-0005-0000-0000-0000D32F0000}"/>
    <cellStyle name="Normal 1312 2 2 2" xfId="34287" xr:uid="{00000000-0005-0000-0000-0000D42F0000}"/>
    <cellStyle name="Normal 1312 2 3" xfId="25454" xr:uid="{00000000-0005-0000-0000-0000D52F0000}"/>
    <cellStyle name="Normal 1312 3" xfId="6172" xr:uid="{00000000-0005-0000-0000-0000D62F0000}"/>
    <cellStyle name="Normal 1312 3 2" xfId="16421" xr:uid="{00000000-0005-0000-0000-0000D72F0000}"/>
    <cellStyle name="Normal 1312 3 2 2" xfId="34288" xr:uid="{00000000-0005-0000-0000-0000D82F0000}"/>
    <cellStyle name="Normal 1312 3 3" xfId="25455" xr:uid="{00000000-0005-0000-0000-0000D92F0000}"/>
    <cellStyle name="Normal 1312 4" xfId="16419" xr:uid="{00000000-0005-0000-0000-0000DA2F0000}"/>
    <cellStyle name="Normal 1312 4 2" xfId="34286" xr:uid="{00000000-0005-0000-0000-0000DB2F0000}"/>
    <cellStyle name="Normal 1312 5" xfId="25453" xr:uid="{00000000-0005-0000-0000-0000DC2F0000}"/>
    <cellStyle name="Normal 1313" xfId="6173" xr:uid="{00000000-0005-0000-0000-0000DD2F0000}"/>
    <cellStyle name="Normal 1313 2" xfId="6174" xr:uid="{00000000-0005-0000-0000-0000DE2F0000}"/>
    <cellStyle name="Normal 1313 2 2" xfId="16423" xr:uid="{00000000-0005-0000-0000-0000DF2F0000}"/>
    <cellStyle name="Normal 1313 2 2 2" xfId="34290" xr:uid="{00000000-0005-0000-0000-0000E02F0000}"/>
    <cellStyle name="Normal 1313 2 3" xfId="25457" xr:uid="{00000000-0005-0000-0000-0000E12F0000}"/>
    <cellStyle name="Normal 1313 3" xfId="6175" xr:uid="{00000000-0005-0000-0000-0000E22F0000}"/>
    <cellStyle name="Normal 1313 3 2" xfId="16424" xr:uid="{00000000-0005-0000-0000-0000E32F0000}"/>
    <cellStyle name="Normal 1313 3 2 2" xfId="34291" xr:uid="{00000000-0005-0000-0000-0000E42F0000}"/>
    <cellStyle name="Normal 1313 3 3" xfId="25458" xr:uid="{00000000-0005-0000-0000-0000E52F0000}"/>
    <cellStyle name="Normal 1313 4" xfId="16422" xr:uid="{00000000-0005-0000-0000-0000E62F0000}"/>
    <cellStyle name="Normal 1313 4 2" xfId="34289" xr:uid="{00000000-0005-0000-0000-0000E72F0000}"/>
    <cellStyle name="Normal 1313 5" xfId="25456" xr:uid="{00000000-0005-0000-0000-0000E82F0000}"/>
    <cellStyle name="Normal 1314" xfId="6176" xr:uid="{00000000-0005-0000-0000-0000E92F0000}"/>
    <cellStyle name="Normal 1314 2" xfId="6177" xr:uid="{00000000-0005-0000-0000-0000EA2F0000}"/>
    <cellStyle name="Normal 1314 2 2" xfId="16426" xr:uid="{00000000-0005-0000-0000-0000EB2F0000}"/>
    <cellStyle name="Normal 1314 2 2 2" xfId="34293" xr:uid="{00000000-0005-0000-0000-0000EC2F0000}"/>
    <cellStyle name="Normal 1314 2 3" xfId="25460" xr:uid="{00000000-0005-0000-0000-0000ED2F0000}"/>
    <cellStyle name="Normal 1314 3" xfId="6178" xr:uid="{00000000-0005-0000-0000-0000EE2F0000}"/>
    <cellStyle name="Normal 1314 3 2" xfId="16427" xr:uid="{00000000-0005-0000-0000-0000EF2F0000}"/>
    <cellStyle name="Normal 1314 3 2 2" xfId="34294" xr:uid="{00000000-0005-0000-0000-0000F02F0000}"/>
    <cellStyle name="Normal 1314 3 3" xfId="25461" xr:uid="{00000000-0005-0000-0000-0000F12F0000}"/>
    <cellStyle name="Normal 1314 4" xfId="16425" xr:uid="{00000000-0005-0000-0000-0000F22F0000}"/>
    <cellStyle name="Normal 1314 4 2" xfId="34292" xr:uid="{00000000-0005-0000-0000-0000F32F0000}"/>
    <cellStyle name="Normal 1314 5" xfId="25459" xr:uid="{00000000-0005-0000-0000-0000F42F0000}"/>
    <cellStyle name="Normal 1315" xfId="6179" xr:uid="{00000000-0005-0000-0000-0000F52F0000}"/>
    <cellStyle name="Normal 1315 2" xfId="6180" xr:uid="{00000000-0005-0000-0000-0000F62F0000}"/>
    <cellStyle name="Normal 1315 2 2" xfId="16429" xr:uid="{00000000-0005-0000-0000-0000F72F0000}"/>
    <cellStyle name="Normal 1315 2 2 2" xfId="34296" xr:uid="{00000000-0005-0000-0000-0000F82F0000}"/>
    <cellStyle name="Normal 1315 2 3" xfId="25463" xr:uid="{00000000-0005-0000-0000-0000F92F0000}"/>
    <cellStyle name="Normal 1315 3" xfId="6181" xr:uid="{00000000-0005-0000-0000-0000FA2F0000}"/>
    <cellStyle name="Normal 1315 3 2" xfId="16430" xr:uid="{00000000-0005-0000-0000-0000FB2F0000}"/>
    <cellStyle name="Normal 1315 3 2 2" xfId="34297" xr:uid="{00000000-0005-0000-0000-0000FC2F0000}"/>
    <cellStyle name="Normal 1315 3 3" xfId="25464" xr:uid="{00000000-0005-0000-0000-0000FD2F0000}"/>
    <cellStyle name="Normal 1315 4" xfId="16428" xr:uid="{00000000-0005-0000-0000-0000FE2F0000}"/>
    <cellStyle name="Normal 1315 4 2" xfId="34295" xr:uid="{00000000-0005-0000-0000-0000FF2F0000}"/>
    <cellStyle name="Normal 1315 5" xfId="25462" xr:uid="{00000000-0005-0000-0000-000000300000}"/>
    <cellStyle name="Normal 1316" xfId="6182" xr:uid="{00000000-0005-0000-0000-000001300000}"/>
    <cellStyle name="Normal 1316 2" xfId="6183" xr:uid="{00000000-0005-0000-0000-000002300000}"/>
    <cellStyle name="Normal 1316 2 2" xfId="16432" xr:uid="{00000000-0005-0000-0000-000003300000}"/>
    <cellStyle name="Normal 1316 2 2 2" xfId="34299" xr:uid="{00000000-0005-0000-0000-000004300000}"/>
    <cellStyle name="Normal 1316 2 3" xfId="25466" xr:uid="{00000000-0005-0000-0000-000005300000}"/>
    <cellStyle name="Normal 1316 3" xfId="6184" xr:uid="{00000000-0005-0000-0000-000006300000}"/>
    <cellStyle name="Normal 1316 3 2" xfId="16433" xr:uid="{00000000-0005-0000-0000-000007300000}"/>
    <cellStyle name="Normal 1316 3 2 2" xfId="34300" xr:uid="{00000000-0005-0000-0000-000008300000}"/>
    <cellStyle name="Normal 1316 3 3" xfId="25467" xr:uid="{00000000-0005-0000-0000-000009300000}"/>
    <cellStyle name="Normal 1316 4" xfId="16431" xr:uid="{00000000-0005-0000-0000-00000A300000}"/>
    <cellStyle name="Normal 1316 4 2" xfId="34298" xr:uid="{00000000-0005-0000-0000-00000B300000}"/>
    <cellStyle name="Normal 1316 5" xfId="25465" xr:uid="{00000000-0005-0000-0000-00000C300000}"/>
    <cellStyle name="Normal 1317" xfId="6185" xr:uid="{00000000-0005-0000-0000-00000D300000}"/>
    <cellStyle name="Normal 1317 2" xfId="6186" xr:uid="{00000000-0005-0000-0000-00000E300000}"/>
    <cellStyle name="Normal 1317 2 2" xfId="16435" xr:uid="{00000000-0005-0000-0000-00000F300000}"/>
    <cellStyle name="Normal 1317 2 2 2" xfId="34302" xr:uid="{00000000-0005-0000-0000-000010300000}"/>
    <cellStyle name="Normal 1317 2 3" xfId="25469" xr:uid="{00000000-0005-0000-0000-000011300000}"/>
    <cellStyle name="Normal 1317 3" xfId="6187" xr:uid="{00000000-0005-0000-0000-000012300000}"/>
    <cellStyle name="Normal 1317 3 2" xfId="16436" xr:uid="{00000000-0005-0000-0000-000013300000}"/>
    <cellStyle name="Normal 1317 3 2 2" xfId="34303" xr:uid="{00000000-0005-0000-0000-000014300000}"/>
    <cellStyle name="Normal 1317 3 3" xfId="25470" xr:uid="{00000000-0005-0000-0000-000015300000}"/>
    <cellStyle name="Normal 1317 4" xfId="16434" xr:uid="{00000000-0005-0000-0000-000016300000}"/>
    <cellStyle name="Normal 1317 4 2" xfId="34301" xr:uid="{00000000-0005-0000-0000-000017300000}"/>
    <cellStyle name="Normal 1317 5" xfId="25468" xr:uid="{00000000-0005-0000-0000-000018300000}"/>
    <cellStyle name="Normal 1318" xfId="6188" xr:uid="{00000000-0005-0000-0000-000019300000}"/>
    <cellStyle name="Normal 1318 2" xfId="6189" xr:uid="{00000000-0005-0000-0000-00001A300000}"/>
    <cellStyle name="Normal 1318 2 2" xfId="16438" xr:uid="{00000000-0005-0000-0000-00001B300000}"/>
    <cellStyle name="Normal 1318 2 2 2" xfId="34305" xr:uid="{00000000-0005-0000-0000-00001C300000}"/>
    <cellStyle name="Normal 1318 2 3" xfId="25472" xr:uid="{00000000-0005-0000-0000-00001D300000}"/>
    <cellStyle name="Normal 1318 3" xfId="6190" xr:uid="{00000000-0005-0000-0000-00001E300000}"/>
    <cellStyle name="Normal 1318 3 2" xfId="16439" xr:uid="{00000000-0005-0000-0000-00001F300000}"/>
    <cellStyle name="Normal 1318 3 2 2" xfId="34306" xr:uid="{00000000-0005-0000-0000-000020300000}"/>
    <cellStyle name="Normal 1318 3 3" xfId="25473" xr:uid="{00000000-0005-0000-0000-000021300000}"/>
    <cellStyle name="Normal 1318 4" xfId="16437" xr:uid="{00000000-0005-0000-0000-000022300000}"/>
    <cellStyle name="Normal 1318 4 2" xfId="34304" xr:uid="{00000000-0005-0000-0000-000023300000}"/>
    <cellStyle name="Normal 1318 5" xfId="25471" xr:uid="{00000000-0005-0000-0000-000024300000}"/>
    <cellStyle name="Normal 1319" xfId="6191" xr:uid="{00000000-0005-0000-0000-000025300000}"/>
    <cellStyle name="Normal 1319 2" xfId="6192" xr:uid="{00000000-0005-0000-0000-000026300000}"/>
    <cellStyle name="Normal 1319 2 2" xfId="16441" xr:uid="{00000000-0005-0000-0000-000027300000}"/>
    <cellStyle name="Normal 1319 2 2 2" xfId="34308" xr:uid="{00000000-0005-0000-0000-000028300000}"/>
    <cellStyle name="Normal 1319 2 3" xfId="25475" xr:uid="{00000000-0005-0000-0000-000029300000}"/>
    <cellStyle name="Normal 1319 3" xfId="6193" xr:uid="{00000000-0005-0000-0000-00002A300000}"/>
    <cellStyle name="Normal 1319 3 2" xfId="16442" xr:uid="{00000000-0005-0000-0000-00002B300000}"/>
    <cellStyle name="Normal 1319 3 2 2" xfId="34309" xr:uid="{00000000-0005-0000-0000-00002C300000}"/>
    <cellStyle name="Normal 1319 3 3" xfId="25476" xr:uid="{00000000-0005-0000-0000-00002D300000}"/>
    <cellStyle name="Normal 1319 4" xfId="16440" xr:uid="{00000000-0005-0000-0000-00002E300000}"/>
    <cellStyle name="Normal 1319 4 2" xfId="34307" xr:uid="{00000000-0005-0000-0000-00002F300000}"/>
    <cellStyle name="Normal 1319 5" xfId="25474" xr:uid="{00000000-0005-0000-0000-000030300000}"/>
    <cellStyle name="Normal 132" xfId="1253" xr:uid="{00000000-0005-0000-0000-000031300000}"/>
    <cellStyle name="Normal 132 2" xfId="6194" xr:uid="{00000000-0005-0000-0000-000032300000}"/>
    <cellStyle name="Normal 132 3" xfId="6195" xr:uid="{00000000-0005-0000-0000-000033300000}"/>
    <cellStyle name="Normal 132 3 2" xfId="6196" xr:uid="{00000000-0005-0000-0000-000034300000}"/>
    <cellStyle name="Normal 132 3 2 2" xfId="16444" xr:uid="{00000000-0005-0000-0000-000035300000}"/>
    <cellStyle name="Normal 132 3 2 2 2" xfId="34311" xr:uid="{00000000-0005-0000-0000-000036300000}"/>
    <cellStyle name="Normal 132 3 2 3" xfId="25478" xr:uid="{00000000-0005-0000-0000-000037300000}"/>
    <cellStyle name="Normal 132 3 3" xfId="16443" xr:uid="{00000000-0005-0000-0000-000038300000}"/>
    <cellStyle name="Normal 132 3 3 2" xfId="34310" xr:uid="{00000000-0005-0000-0000-000039300000}"/>
    <cellStyle name="Normal 132 3 4" xfId="25477" xr:uid="{00000000-0005-0000-0000-00003A300000}"/>
    <cellStyle name="Normal 132 4" xfId="6197" xr:uid="{00000000-0005-0000-0000-00003B300000}"/>
    <cellStyle name="Normal 132 4 2" xfId="16445" xr:uid="{00000000-0005-0000-0000-00003C300000}"/>
    <cellStyle name="Normal 132 4 2 2" xfId="34312" xr:uid="{00000000-0005-0000-0000-00003D300000}"/>
    <cellStyle name="Normal 132 4 3" xfId="25479" xr:uid="{00000000-0005-0000-0000-00003E300000}"/>
    <cellStyle name="Normal 132 5" xfId="6198" xr:uid="{00000000-0005-0000-0000-00003F300000}"/>
    <cellStyle name="Normal 132 5 2" xfId="16446" xr:uid="{00000000-0005-0000-0000-000040300000}"/>
    <cellStyle name="Normal 132 5 2 2" xfId="34313" xr:uid="{00000000-0005-0000-0000-000041300000}"/>
    <cellStyle name="Normal 132 5 3" xfId="25480" xr:uid="{00000000-0005-0000-0000-000042300000}"/>
    <cellStyle name="Normal 132 6" xfId="6199" xr:uid="{00000000-0005-0000-0000-000043300000}"/>
    <cellStyle name="Normal 132 6 2" xfId="16447" xr:uid="{00000000-0005-0000-0000-000044300000}"/>
    <cellStyle name="Normal 132 6 2 2" xfId="34314" xr:uid="{00000000-0005-0000-0000-000045300000}"/>
    <cellStyle name="Normal 132 6 3" xfId="25481" xr:uid="{00000000-0005-0000-0000-000046300000}"/>
    <cellStyle name="Normal 1320" xfId="6200" xr:uid="{00000000-0005-0000-0000-000047300000}"/>
    <cellStyle name="Normal 1320 2" xfId="6201" xr:uid="{00000000-0005-0000-0000-000048300000}"/>
    <cellStyle name="Normal 1320 2 2" xfId="16449" xr:uid="{00000000-0005-0000-0000-000049300000}"/>
    <cellStyle name="Normal 1320 2 2 2" xfId="34316" xr:uid="{00000000-0005-0000-0000-00004A300000}"/>
    <cellStyle name="Normal 1320 2 3" xfId="25483" xr:uid="{00000000-0005-0000-0000-00004B300000}"/>
    <cellStyle name="Normal 1320 3" xfId="6202" xr:uid="{00000000-0005-0000-0000-00004C300000}"/>
    <cellStyle name="Normal 1320 3 2" xfId="16450" xr:uid="{00000000-0005-0000-0000-00004D300000}"/>
    <cellStyle name="Normal 1320 3 2 2" xfId="34317" xr:uid="{00000000-0005-0000-0000-00004E300000}"/>
    <cellStyle name="Normal 1320 3 3" xfId="25484" xr:uid="{00000000-0005-0000-0000-00004F300000}"/>
    <cellStyle name="Normal 1320 4" xfId="16448" xr:uid="{00000000-0005-0000-0000-000050300000}"/>
    <cellStyle name="Normal 1320 4 2" xfId="34315" xr:uid="{00000000-0005-0000-0000-000051300000}"/>
    <cellStyle name="Normal 1320 5" xfId="25482" xr:uid="{00000000-0005-0000-0000-000052300000}"/>
    <cellStyle name="Normal 1321" xfId="6203" xr:uid="{00000000-0005-0000-0000-000053300000}"/>
    <cellStyle name="Normal 1321 2" xfId="6204" xr:uid="{00000000-0005-0000-0000-000054300000}"/>
    <cellStyle name="Normal 1321 2 2" xfId="16452" xr:uid="{00000000-0005-0000-0000-000055300000}"/>
    <cellStyle name="Normal 1321 2 2 2" xfId="34319" xr:uid="{00000000-0005-0000-0000-000056300000}"/>
    <cellStyle name="Normal 1321 2 3" xfId="25486" xr:uid="{00000000-0005-0000-0000-000057300000}"/>
    <cellStyle name="Normal 1321 3" xfId="6205" xr:uid="{00000000-0005-0000-0000-000058300000}"/>
    <cellStyle name="Normal 1321 3 2" xfId="16453" xr:uid="{00000000-0005-0000-0000-000059300000}"/>
    <cellStyle name="Normal 1321 3 2 2" xfId="34320" xr:uid="{00000000-0005-0000-0000-00005A300000}"/>
    <cellStyle name="Normal 1321 3 3" xfId="25487" xr:uid="{00000000-0005-0000-0000-00005B300000}"/>
    <cellStyle name="Normal 1321 4" xfId="16451" xr:uid="{00000000-0005-0000-0000-00005C300000}"/>
    <cellStyle name="Normal 1321 4 2" xfId="34318" xr:uid="{00000000-0005-0000-0000-00005D300000}"/>
    <cellStyle name="Normal 1321 5" xfId="25485" xr:uid="{00000000-0005-0000-0000-00005E300000}"/>
    <cellStyle name="Normal 1322" xfId="6206" xr:uid="{00000000-0005-0000-0000-00005F300000}"/>
    <cellStyle name="Normal 1322 2" xfId="6207" xr:uid="{00000000-0005-0000-0000-000060300000}"/>
    <cellStyle name="Normal 1322 2 2" xfId="16455" xr:uid="{00000000-0005-0000-0000-000061300000}"/>
    <cellStyle name="Normal 1322 2 2 2" xfId="34322" xr:uid="{00000000-0005-0000-0000-000062300000}"/>
    <cellStyle name="Normal 1322 2 3" xfId="25489" xr:uid="{00000000-0005-0000-0000-000063300000}"/>
    <cellStyle name="Normal 1322 3" xfId="6208" xr:uid="{00000000-0005-0000-0000-000064300000}"/>
    <cellStyle name="Normal 1322 3 2" xfId="16456" xr:uid="{00000000-0005-0000-0000-000065300000}"/>
    <cellStyle name="Normal 1322 3 2 2" xfId="34323" xr:uid="{00000000-0005-0000-0000-000066300000}"/>
    <cellStyle name="Normal 1322 3 3" xfId="25490" xr:uid="{00000000-0005-0000-0000-000067300000}"/>
    <cellStyle name="Normal 1322 4" xfId="16454" xr:uid="{00000000-0005-0000-0000-000068300000}"/>
    <cellStyle name="Normal 1322 4 2" xfId="34321" xr:uid="{00000000-0005-0000-0000-000069300000}"/>
    <cellStyle name="Normal 1322 5" xfId="25488" xr:uid="{00000000-0005-0000-0000-00006A300000}"/>
    <cellStyle name="Normal 1323" xfId="6209" xr:uid="{00000000-0005-0000-0000-00006B300000}"/>
    <cellStyle name="Normal 1323 2" xfId="6210" xr:uid="{00000000-0005-0000-0000-00006C300000}"/>
    <cellStyle name="Normal 1323 2 2" xfId="16458" xr:uid="{00000000-0005-0000-0000-00006D300000}"/>
    <cellStyle name="Normal 1323 2 2 2" xfId="34325" xr:uid="{00000000-0005-0000-0000-00006E300000}"/>
    <cellStyle name="Normal 1323 2 3" xfId="25492" xr:uid="{00000000-0005-0000-0000-00006F300000}"/>
    <cellStyle name="Normal 1323 3" xfId="6211" xr:uid="{00000000-0005-0000-0000-000070300000}"/>
    <cellStyle name="Normal 1323 3 2" xfId="16459" xr:uid="{00000000-0005-0000-0000-000071300000}"/>
    <cellStyle name="Normal 1323 3 2 2" xfId="34326" xr:uid="{00000000-0005-0000-0000-000072300000}"/>
    <cellStyle name="Normal 1323 3 3" xfId="25493" xr:uid="{00000000-0005-0000-0000-000073300000}"/>
    <cellStyle name="Normal 1323 4" xfId="16457" xr:uid="{00000000-0005-0000-0000-000074300000}"/>
    <cellStyle name="Normal 1323 4 2" xfId="34324" xr:uid="{00000000-0005-0000-0000-000075300000}"/>
    <cellStyle name="Normal 1323 5" xfId="25491" xr:uid="{00000000-0005-0000-0000-000076300000}"/>
    <cellStyle name="Normal 1324" xfId="6212" xr:uid="{00000000-0005-0000-0000-000077300000}"/>
    <cellStyle name="Normal 1324 2" xfId="6213" xr:uid="{00000000-0005-0000-0000-000078300000}"/>
    <cellStyle name="Normal 1324 2 2" xfId="16461" xr:uid="{00000000-0005-0000-0000-000079300000}"/>
    <cellStyle name="Normal 1324 2 2 2" xfId="34328" xr:uid="{00000000-0005-0000-0000-00007A300000}"/>
    <cellStyle name="Normal 1324 2 3" xfId="25495" xr:uid="{00000000-0005-0000-0000-00007B300000}"/>
    <cellStyle name="Normal 1324 3" xfId="6214" xr:uid="{00000000-0005-0000-0000-00007C300000}"/>
    <cellStyle name="Normal 1324 3 2" xfId="16462" xr:uid="{00000000-0005-0000-0000-00007D300000}"/>
    <cellStyle name="Normal 1324 3 2 2" xfId="34329" xr:uid="{00000000-0005-0000-0000-00007E300000}"/>
    <cellStyle name="Normal 1324 3 3" xfId="25496" xr:uid="{00000000-0005-0000-0000-00007F300000}"/>
    <cellStyle name="Normal 1324 4" xfId="16460" xr:uid="{00000000-0005-0000-0000-000080300000}"/>
    <cellStyle name="Normal 1324 4 2" xfId="34327" xr:uid="{00000000-0005-0000-0000-000081300000}"/>
    <cellStyle name="Normal 1324 5" xfId="25494" xr:uid="{00000000-0005-0000-0000-000082300000}"/>
    <cellStyle name="Normal 1325" xfId="6215" xr:uid="{00000000-0005-0000-0000-000083300000}"/>
    <cellStyle name="Normal 1325 2" xfId="6216" xr:uid="{00000000-0005-0000-0000-000084300000}"/>
    <cellStyle name="Normal 1325 2 2" xfId="16464" xr:uid="{00000000-0005-0000-0000-000085300000}"/>
    <cellStyle name="Normal 1325 2 2 2" xfId="34331" xr:uid="{00000000-0005-0000-0000-000086300000}"/>
    <cellStyle name="Normal 1325 2 3" xfId="25498" xr:uid="{00000000-0005-0000-0000-000087300000}"/>
    <cellStyle name="Normal 1325 3" xfId="6217" xr:uid="{00000000-0005-0000-0000-000088300000}"/>
    <cellStyle name="Normal 1325 3 2" xfId="16465" xr:uid="{00000000-0005-0000-0000-000089300000}"/>
    <cellStyle name="Normal 1325 3 2 2" xfId="34332" xr:uid="{00000000-0005-0000-0000-00008A300000}"/>
    <cellStyle name="Normal 1325 3 3" xfId="25499" xr:uid="{00000000-0005-0000-0000-00008B300000}"/>
    <cellStyle name="Normal 1325 4" xfId="16463" xr:uid="{00000000-0005-0000-0000-00008C300000}"/>
    <cellStyle name="Normal 1325 4 2" xfId="34330" xr:uid="{00000000-0005-0000-0000-00008D300000}"/>
    <cellStyle name="Normal 1325 5" xfId="25497" xr:uid="{00000000-0005-0000-0000-00008E300000}"/>
    <cellStyle name="Normal 1326" xfId="6218" xr:uid="{00000000-0005-0000-0000-00008F300000}"/>
    <cellStyle name="Normal 1326 2" xfId="6219" xr:uid="{00000000-0005-0000-0000-000090300000}"/>
    <cellStyle name="Normal 1326 2 2" xfId="16467" xr:uid="{00000000-0005-0000-0000-000091300000}"/>
    <cellStyle name="Normal 1326 2 2 2" xfId="34334" xr:uid="{00000000-0005-0000-0000-000092300000}"/>
    <cellStyle name="Normal 1326 2 3" xfId="25501" xr:uid="{00000000-0005-0000-0000-000093300000}"/>
    <cellStyle name="Normal 1326 3" xfId="6220" xr:uid="{00000000-0005-0000-0000-000094300000}"/>
    <cellStyle name="Normal 1326 3 2" xfId="16468" xr:uid="{00000000-0005-0000-0000-000095300000}"/>
    <cellStyle name="Normal 1326 3 2 2" xfId="34335" xr:uid="{00000000-0005-0000-0000-000096300000}"/>
    <cellStyle name="Normal 1326 3 3" xfId="25502" xr:uid="{00000000-0005-0000-0000-000097300000}"/>
    <cellStyle name="Normal 1326 4" xfId="16466" xr:uid="{00000000-0005-0000-0000-000098300000}"/>
    <cellStyle name="Normal 1326 4 2" xfId="34333" xr:uid="{00000000-0005-0000-0000-000099300000}"/>
    <cellStyle name="Normal 1326 5" xfId="25500" xr:uid="{00000000-0005-0000-0000-00009A300000}"/>
    <cellStyle name="Normal 1327" xfId="6221" xr:uid="{00000000-0005-0000-0000-00009B300000}"/>
    <cellStyle name="Normal 1327 2" xfId="6222" xr:uid="{00000000-0005-0000-0000-00009C300000}"/>
    <cellStyle name="Normal 1327 2 2" xfId="16470" xr:uid="{00000000-0005-0000-0000-00009D300000}"/>
    <cellStyle name="Normal 1327 2 2 2" xfId="34337" xr:uid="{00000000-0005-0000-0000-00009E300000}"/>
    <cellStyle name="Normal 1327 2 3" xfId="25504" xr:uid="{00000000-0005-0000-0000-00009F300000}"/>
    <cellStyle name="Normal 1327 3" xfId="6223" xr:uid="{00000000-0005-0000-0000-0000A0300000}"/>
    <cellStyle name="Normal 1327 3 2" xfId="16471" xr:uid="{00000000-0005-0000-0000-0000A1300000}"/>
    <cellStyle name="Normal 1327 3 2 2" xfId="34338" xr:uid="{00000000-0005-0000-0000-0000A2300000}"/>
    <cellStyle name="Normal 1327 3 3" xfId="25505" xr:uid="{00000000-0005-0000-0000-0000A3300000}"/>
    <cellStyle name="Normal 1327 4" xfId="16469" xr:uid="{00000000-0005-0000-0000-0000A4300000}"/>
    <cellStyle name="Normal 1327 4 2" xfId="34336" xr:uid="{00000000-0005-0000-0000-0000A5300000}"/>
    <cellStyle name="Normal 1327 5" xfId="25503" xr:uid="{00000000-0005-0000-0000-0000A6300000}"/>
    <cellStyle name="Normal 1328" xfId="6224" xr:uid="{00000000-0005-0000-0000-0000A7300000}"/>
    <cellStyle name="Normal 1328 2" xfId="6225" xr:uid="{00000000-0005-0000-0000-0000A8300000}"/>
    <cellStyle name="Normal 1328 2 2" xfId="16473" xr:uid="{00000000-0005-0000-0000-0000A9300000}"/>
    <cellStyle name="Normal 1328 2 2 2" xfId="34340" xr:uid="{00000000-0005-0000-0000-0000AA300000}"/>
    <cellStyle name="Normal 1328 2 3" xfId="25507" xr:uid="{00000000-0005-0000-0000-0000AB300000}"/>
    <cellStyle name="Normal 1328 3" xfId="6226" xr:uid="{00000000-0005-0000-0000-0000AC300000}"/>
    <cellStyle name="Normal 1328 3 2" xfId="16474" xr:uid="{00000000-0005-0000-0000-0000AD300000}"/>
    <cellStyle name="Normal 1328 3 2 2" xfId="34341" xr:uid="{00000000-0005-0000-0000-0000AE300000}"/>
    <cellStyle name="Normal 1328 3 3" xfId="25508" xr:uid="{00000000-0005-0000-0000-0000AF300000}"/>
    <cellStyle name="Normal 1328 4" xfId="16472" xr:uid="{00000000-0005-0000-0000-0000B0300000}"/>
    <cellStyle name="Normal 1328 4 2" xfId="34339" xr:uid="{00000000-0005-0000-0000-0000B1300000}"/>
    <cellStyle name="Normal 1328 5" xfId="25506" xr:uid="{00000000-0005-0000-0000-0000B2300000}"/>
    <cellStyle name="Normal 1329" xfId="6227" xr:uid="{00000000-0005-0000-0000-0000B3300000}"/>
    <cellStyle name="Normal 1329 2" xfId="6228" xr:uid="{00000000-0005-0000-0000-0000B4300000}"/>
    <cellStyle name="Normal 1329 2 2" xfId="16476" xr:uid="{00000000-0005-0000-0000-0000B5300000}"/>
    <cellStyle name="Normal 1329 2 2 2" xfId="34343" xr:uid="{00000000-0005-0000-0000-0000B6300000}"/>
    <cellStyle name="Normal 1329 2 3" xfId="25510" xr:uid="{00000000-0005-0000-0000-0000B7300000}"/>
    <cellStyle name="Normal 1329 3" xfId="6229" xr:uid="{00000000-0005-0000-0000-0000B8300000}"/>
    <cellStyle name="Normal 1329 3 2" xfId="16477" xr:uid="{00000000-0005-0000-0000-0000B9300000}"/>
    <cellStyle name="Normal 1329 3 2 2" xfId="34344" xr:uid="{00000000-0005-0000-0000-0000BA300000}"/>
    <cellStyle name="Normal 1329 3 3" xfId="25511" xr:uid="{00000000-0005-0000-0000-0000BB300000}"/>
    <cellStyle name="Normal 1329 4" xfId="16475" xr:uid="{00000000-0005-0000-0000-0000BC300000}"/>
    <cellStyle name="Normal 1329 4 2" xfId="34342" xr:uid="{00000000-0005-0000-0000-0000BD300000}"/>
    <cellStyle name="Normal 1329 5" xfId="25509" xr:uid="{00000000-0005-0000-0000-0000BE300000}"/>
    <cellStyle name="Normal 133" xfId="1254" xr:uid="{00000000-0005-0000-0000-0000BF300000}"/>
    <cellStyle name="Normal 133 2" xfId="6230" xr:uid="{00000000-0005-0000-0000-0000C0300000}"/>
    <cellStyle name="Normal 133 3" xfId="6231" xr:uid="{00000000-0005-0000-0000-0000C1300000}"/>
    <cellStyle name="Normal 133 3 2" xfId="6232" xr:uid="{00000000-0005-0000-0000-0000C2300000}"/>
    <cellStyle name="Normal 133 3 2 2" xfId="16479" xr:uid="{00000000-0005-0000-0000-0000C3300000}"/>
    <cellStyle name="Normal 133 3 2 2 2" xfId="34346" xr:uid="{00000000-0005-0000-0000-0000C4300000}"/>
    <cellStyle name="Normal 133 3 2 3" xfId="25513" xr:uid="{00000000-0005-0000-0000-0000C5300000}"/>
    <cellStyle name="Normal 133 3 3" xfId="16478" xr:uid="{00000000-0005-0000-0000-0000C6300000}"/>
    <cellStyle name="Normal 133 3 3 2" xfId="34345" xr:uid="{00000000-0005-0000-0000-0000C7300000}"/>
    <cellStyle name="Normal 133 3 4" xfId="25512" xr:uid="{00000000-0005-0000-0000-0000C8300000}"/>
    <cellStyle name="Normal 133 4" xfId="6233" xr:uid="{00000000-0005-0000-0000-0000C9300000}"/>
    <cellStyle name="Normal 133 4 2" xfId="16480" xr:uid="{00000000-0005-0000-0000-0000CA300000}"/>
    <cellStyle name="Normal 133 4 2 2" xfId="34347" xr:uid="{00000000-0005-0000-0000-0000CB300000}"/>
    <cellStyle name="Normal 133 4 3" xfId="25514" xr:uid="{00000000-0005-0000-0000-0000CC300000}"/>
    <cellStyle name="Normal 133 5" xfId="6234" xr:uid="{00000000-0005-0000-0000-0000CD300000}"/>
    <cellStyle name="Normal 133 5 2" xfId="16481" xr:uid="{00000000-0005-0000-0000-0000CE300000}"/>
    <cellStyle name="Normal 133 5 2 2" xfId="34348" xr:uid="{00000000-0005-0000-0000-0000CF300000}"/>
    <cellStyle name="Normal 133 5 3" xfId="25515" xr:uid="{00000000-0005-0000-0000-0000D0300000}"/>
    <cellStyle name="Normal 133 6" xfId="6235" xr:uid="{00000000-0005-0000-0000-0000D1300000}"/>
    <cellStyle name="Normal 133 6 2" xfId="16482" xr:uid="{00000000-0005-0000-0000-0000D2300000}"/>
    <cellStyle name="Normal 133 6 2 2" xfId="34349" xr:uid="{00000000-0005-0000-0000-0000D3300000}"/>
    <cellStyle name="Normal 133 6 3" xfId="25516" xr:uid="{00000000-0005-0000-0000-0000D4300000}"/>
    <cellStyle name="Normal 1330" xfId="6236" xr:uid="{00000000-0005-0000-0000-0000D5300000}"/>
    <cellStyle name="Normal 1330 2" xfId="6237" xr:uid="{00000000-0005-0000-0000-0000D6300000}"/>
    <cellStyle name="Normal 1330 2 2" xfId="16484" xr:uid="{00000000-0005-0000-0000-0000D7300000}"/>
    <cellStyle name="Normal 1330 2 2 2" xfId="34351" xr:uid="{00000000-0005-0000-0000-0000D8300000}"/>
    <cellStyle name="Normal 1330 2 3" xfId="25518" xr:uid="{00000000-0005-0000-0000-0000D9300000}"/>
    <cellStyle name="Normal 1330 3" xfId="6238" xr:uid="{00000000-0005-0000-0000-0000DA300000}"/>
    <cellStyle name="Normal 1330 3 2" xfId="16485" xr:uid="{00000000-0005-0000-0000-0000DB300000}"/>
    <cellStyle name="Normal 1330 3 2 2" xfId="34352" xr:uid="{00000000-0005-0000-0000-0000DC300000}"/>
    <cellStyle name="Normal 1330 3 3" xfId="25519" xr:uid="{00000000-0005-0000-0000-0000DD300000}"/>
    <cellStyle name="Normal 1330 4" xfId="16483" xr:uid="{00000000-0005-0000-0000-0000DE300000}"/>
    <cellStyle name="Normal 1330 4 2" xfId="34350" xr:uid="{00000000-0005-0000-0000-0000DF300000}"/>
    <cellStyle name="Normal 1330 5" xfId="25517" xr:uid="{00000000-0005-0000-0000-0000E0300000}"/>
    <cellStyle name="Normal 1331" xfId="6239" xr:uid="{00000000-0005-0000-0000-0000E1300000}"/>
    <cellStyle name="Normal 1331 2" xfId="6240" xr:uid="{00000000-0005-0000-0000-0000E2300000}"/>
    <cellStyle name="Normal 1331 2 2" xfId="16487" xr:uid="{00000000-0005-0000-0000-0000E3300000}"/>
    <cellStyle name="Normal 1331 2 2 2" xfId="34354" xr:uid="{00000000-0005-0000-0000-0000E4300000}"/>
    <cellStyle name="Normal 1331 2 3" xfId="25521" xr:uid="{00000000-0005-0000-0000-0000E5300000}"/>
    <cellStyle name="Normal 1331 3" xfId="6241" xr:uid="{00000000-0005-0000-0000-0000E6300000}"/>
    <cellStyle name="Normal 1331 3 2" xfId="16488" xr:uid="{00000000-0005-0000-0000-0000E7300000}"/>
    <cellStyle name="Normal 1331 3 2 2" xfId="34355" xr:uid="{00000000-0005-0000-0000-0000E8300000}"/>
    <cellStyle name="Normal 1331 3 3" xfId="25522" xr:uid="{00000000-0005-0000-0000-0000E9300000}"/>
    <cellStyle name="Normal 1331 4" xfId="16486" xr:uid="{00000000-0005-0000-0000-0000EA300000}"/>
    <cellStyle name="Normal 1331 4 2" xfId="34353" xr:uid="{00000000-0005-0000-0000-0000EB300000}"/>
    <cellStyle name="Normal 1331 5" xfId="25520" xr:uid="{00000000-0005-0000-0000-0000EC300000}"/>
    <cellStyle name="Normal 1332" xfId="6242" xr:uid="{00000000-0005-0000-0000-0000ED300000}"/>
    <cellStyle name="Normal 1332 2" xfId="6243" xr:uid="{00000000-0005-0000-0000-0000EE300000}"/>
    <cellStyle name="Normal 1332 2 2" xfId="16490" xr:uid="{00000000-0005-0000-0000-0000EF300000}"/>
    <cellStyle name="Normal 1332 2 2 2" xfId="34357" xr:uid="{00000000-0005-0000-0000-0000F0300000}"/>
    <cellStyle name="Normal 1332 2 3" xfId="25524" xr:uid="{00000000-0005-0000-0000-0000F1300000}"/>
    <cellStyle name="Normal 1332 3" xfId="6244" xr:uid="{00000000-0005-0000-0000-0000F2300000}"/>
    <cellStyle name="Normal 1332 3 2" xfId="16491" xr:uid="{00000000-0005-0000-0000-0000F3300000}"/>
    <cellStyle name="Normal 1332 3 2 2" xfId="34358" xr:uid="{00000000-0005-0000-0000-0000F4300000}"/>
    <cellStyle name="Normal 1332 3 3" xfId="25525" xr:uid="{00000000-0005-0000-0000-0000F5300000}"/>
    <cellStyle name="Normal 1332 4" xfId="16489" xr:uid="{00000000-0005-0000-0000-0000F6300000}"/>
    <cellStyle name="Normal 1332 4 2" xfId="34356" xr:uid="{00000000-0005-0000-0000-0000F7300000}"/>
    <cellStyle name="Normal 1332 5" xfId="25523" xr:uid="{00000000-0005-0000-0000-0000F8300000}"/>
    <cellStyle name="Normal 1333" xfId="6245" xr:uid="{00000000-0005-0000-0000-0000F9300000}"/>
    <cellStyle name="Normal 1333 2" xfId="6246" xr:uid="{00000000-0005-0000-0000-0000FA300000}"/>
    <cellStyle name="Normal 1333 2 2" xfId="16493" xr:uid="{00000000-0005-0000-0000-0000FB300000}"/>
    <cellStyle name="Normal 1333 2 2 2" xfId="34360" xr:uid="{00000000-0005-0000-0000-0000FC300000}"/>
    <cellStyle name="Normal 1333 2 3" xfId="25527" xr:uid="{00000000-0005-0000-0000-0000FD300000}"/>
    <cellStyle name="Normal 1333 3" xfId="6247" xr:uid="{00000000-0005-0000-0000-0000FE300000}"/>
    <cellStyle name="Normal 1333 3 2" xfId="16494" xr:uid="{00000000-0005-0000-0000-0000FF300000}"/>
    <cellStyle name="Normal 1333 3 2 2" xfId="34361" xr:uid="{00000000-0005-0000-0000-000000310000}"/>
    <cellStyle name="Normal 1333 3 3" xfId="25528" xr:uid="{00000000-0005-0000-0000-000001310000}"/>
    <cellStyle name="Normal 1333 4" xfId="16492" xr:uid="{00000000-0005-0000-0000-000002310000}"/>
    <cellStyle name="Normal 1333 4 2" xfId="34359" xr:uid="{00000000-0005-0000-0000-000003310000}"/>
    <cellStyle name="Normal 1333 5" xfId="25526" xr:uid="{00000000-0005-0000-0000-000004310000}"/>
    <cellStyle name="Normal 1334" xfId="6248" xr:uid="{00000000-0005-0000-0000-000005310000}"/>
    <cellStyle name="Normal 1334 2" xfId="6249" xr:uid="{00000000-0005-0000-0000-000006310000}"/>
    <cellStyle name="Normal 1334 2 2" xfId="16496" xr:uid="{00000000-0005-0000-0000-000007310000}"/>
    <cellStyle name="Normal 1334 2 2 2" xfId="34363" xr:uid="{00000000-0005-0000-0000-000008310000}"/>
    <cellStyle name="Normal 1334 2 3" xfId="25530" xr:uid="{00000000-0005-0000-0000-000009310000}"/>
    <cellStyle name="Normal 1334 3" xfId="6250" xr:uid="{00000000-0005-0000-0000-00000A310000}"/>
    <cellStyle name="Normal 1334 3 2" xfId="16497" xr:uid="{00000000-0005-0000-0000-00000B310000}"/>
    <cellStyle name="Normal 1334 3 2 2" xfId="34364" xr:uid="{00000000-0005-0000-0000-00000C310000}"/>
    <cellStyle name="Normal 1334 3 3" xfId="25531" xr:uid="{00000000-0005-0000-0000-00000D310000}"/>
    <cellStyle name="Normal 1334 4" xfId="16495" xr:uid="{00000000-0005-0000-0000-00000E310000}"/>
    <cellStyle name="Normal 1334 4 2" xfId="34362" xr:uid="{00000000-0005-0000-0000-00000F310000}"/>
    <cellStyle name="Normal 1334 5" xfId="25529" xr:uid="{00000000-0005-0000-0000-000010310000}"/>
    <cellStyle name="Normal 1335" xfId="6251" xr:uid="{00000000-0005-0000-0000-000011310000}"/>
    <cellStyle name="Normal 1335 2" xfId="6252" xr:uid="{00000000-0005-0000-0000-000012310000}"/>
    <cellStyle name="Normal 1335 2 2" xfId="16499" xr:uid="{00000000-0005-0000-0000-000013310000}"/>
    <cellStyle name="Normal 1335 2 2 2" xfId="34366" xr:uid="{00000000-0005-0000-0000-000014310000}"/>
    <cellStyle name="Normal 1335 2 3" xfId="25533" xr:uid="{00000000-0005-0000-0000-000015310000}"/>
    <cellStyle name="Normal 1335 3" xfId="6253" xr:uid="{00000000-0005-0000-0000-000016310000}"/>
    <cellStyle name="Normal 1335 3 2" xfId="16500" xr:uid="{00000000-0005-0000-0000-000017310000}"/>
    <cellStyle name="Normal 1335 3 2 2" xfId="34367" xr:uid="{00000000-0005-0000-0000-000018310000}"/>
    <cellStyle name="Normal 1335 3 3" xfId="25534" xr:uid="{00000000-0005-0000-0000-000019310000}"/>
    <cellStyle name="Normal 1335 4" xfId="16498" xr:uid="{00000000-0005-0000-0000-00001A310000}"/>
    <cellStyle name="Normal 1335 4 2" xfId="34365" xr:uid="{00000000-0005-0000-0000-00001B310000}"/>
    <cellStyle name="Normal 1335 5" xfId="25532" xr:uid="{00000000-0005-0000-0000-00001C310000}"/>
    <cellStyle name="Normal 1336" xfId="6254" xr:uid="{00000000-0005-0000-0000-00001D310000}"/>
    <cellStyle name="Normal 1336 2" xfId="6255" xr:uid="{00000000-0005-0000-0000-00001E310000}"/>
    <cellStyle name="Normal 1336 2 2" xfId="16502" xr:uid="{00000000-0005-0000-0000-00001F310000}"/>
    <cellStyle name="Normal 1336 2 2 2" xfId="34369" xr:uid="{00000000-0005-0000-0000-000020310000}"/>
    <cellStyle name="Normal 1336 2 3" xfId="25536" xr:uid="{00000000-0005-0000-0000-000021310000}"/>
    <cellStyle name="Normal 1336 3" xfId="6256" xr:uid="{00000000-0005-0000-0000-000022310000}"/>
    <cellStyle name="Normal 1336 3 2" xfId="16503" xr:uid="{00000000-0005-0000-0000-000023310000}"/>
    <cellStyle name="Normal 1336 3 2 2" xfId="34370" xr:uid="{00000000-0005-0000-0000-000024310000}"/>
    <cellStyle name="Normal 1336 3 3" xfId="25537" xr:uid="{00000000-0005-0000-0000-000025310000}"/>
    <cellStyle name="Normal 1336 4" xfId="16501" xr:uid="{00000000-0005-0000-0000-000026310000}"/>
    <cellStyle name="Normal 1336 4 2" xfId="34368" xr:uid="{00000000-0005-0000-0000-000027310000}"/>
    <cellStyle name="Normal 1336 5" xfId="25535" xr:uid="{00000000-0005-0000-0000-000028310000}"/>
    <cellStyle name="Normal 1337" xfId="6257" xr:uid="{00000000-0005-0000-0000-000029310000}"/>
    <cellStyle name="Normal 1337 2" xfId="6258" xr:uid="{00000000-0005-0000-0000-00002A310000}"/>
    <cellStyle name="Normal 1337 2 2" xfId="16505" xr:uid="{00000000-0005-0000-0000-00002B310000}"/>
    <cellStyle name="Normal 1337 2 2 2" xfId="34372" xr:uid="{00000000-0005-0000-0000-00002C310000}"/>
    <cellStyle name="Normal 1337 2 3" xfId="25539" xr:uid="{00000000-0005-0000-0000-00002D310000}"/>
    <cellStyle name="Normal 1337 3" xfId="6259" xr:uid="{00000000-0005-0000-0000-00002E310000}"/>
    <cellStyle name="Normal 1337 3 2" xfId="16506" xr:uid="{00000000-0005-0000-0000-00002F310000}"/>
    <cellStyle name="Normal 1337 3 2 2" xfId="34373" xr:uid="{00000000-0005-0000-0000-000030310000}"/>
    <cellStyle name="Normal 1337 3 3" xfId="25540" xr:uid="{00000000-0005-0000-0000-000031310000}"/>
    <cellStyle name="Normal 1337 4" xfId="16504" xr:uid="{00000000-0005-0000-0000-000032310000}"/>
    <cellStyle name="Normal 1337 4 2" xfId="34371" xr:uid="{00000000-0005-0000-0000-000033310000}"/>
    <cellStyle name="Normal 1337 5" xfId="25538" xr:uid="{00000000-0005-0000-0000-000034310000}"/>
    <cellStyle name="Normal 1338" xfId="6260" xr:uid="{00000000-0005-0000-0000-000035310000}"/>
    <cellStyle name="Normal 1338 2" xfId="6261" xr:uid="{00000000-0005-0000-0000-000036310000}"/>
    <cellStyle name="Normal 1338 2 2" xfId="16508" xr:uid="{00000000-0005-0000-0000-000037310000}"/>
    <cellStyle name="Normal 1338 2 2 2" xfId="34375" xr:uid="{00000000-0005-0000-0000-000038310000}"/>
    <cellStyle name="Normal 1338 2 3" xfId="25542" xr:uid="{00000000-0005-0000-0000-000039310000}"/>
    <cellStyle name="Normal 1338 3" xfId="6262" xr:uid="{00000000-0005-0000-0000-00003A310000}"/>
    <cellStyle name="Normal 1338 3 2" xfId="16509" xr:uid="{00000000-0005-0000-0000-00003B310000}"/>
    <cellStyle name="Normal 1338 3 2 2" xfId="34376" xr:uid="{00000000-0005-0000-0000-00003C310000}"/>
    <cellStyle name="Normal 1338 3 3" xfId="25543" xr:uid="{00000000-0005-0000-0000-00003D310000}"/>
    <cellStyle name="Normal 1338 4" xfId="16507" xr:uid="{00000000-0005-0000-0000-00003E310000}"/>
    <cellStyle name="Normal 1338 4 2" xfId="34374" xr:uid="{00000000-0005-0000-0000-00003F310000}"/>
    <cellStyle name="Normal 1338 5" xfId="25541" xr:uid="{00000000-0005-0000-0000-000040310000}"/>
    <cellStyle name="Normal 1339" xfId="6263" xr:uid="{00000000-0005-0000-0000-000041310000}"/>
    <cellStyle name="Normal 1339 2" xfId="6264" xr:uid="{00000000-0005-0000-0000-000042310000}"/>
    <cellStyle name="Normal 1339 2 2" xfId="16511" xr:uid="{00000000-0005-0000-0000-000043310000}"/>
    <cellStyle name="Normal 1339 2 2 2" xfId="34378" xr:uid="{00000000-0005-0000-0000-000044310000}"/>
    <cellStyle name="Normal 1339 2 3" xfId="25545" xr:uid="{00000000-0005-0000-0000-000045310000}"/>
    <cellStyle name="Normal 1339 3" xfId="6265" xr:uid="{00000000-0005-0000-0000-000046310000}"/>
    <cellStyle name="Normal 1339 3 2" xfId="16512" xr:uid="{00000000-0005-0000-0000-000047310000}"/>
    <cellStyle name="Normal 1339 3 2 2" xfId="34379" xr:uid="{00000000-0005-0000-0000-000048310000}"/>
    <cellStyle name="Normal 1339 3 3" xfId="25546" xr:uid="{00000000-0005-0000-0000-000049310000}"/>
    <cellStyle name="Normal 1339 4" xfId="16510" xr:uid="{00000000-0005-0000-0000-00004A310000}"/>
    <cellStyle name="Normal 1339 4 2" xfId="34377" xr:uid="{00000000-0005-0000-0000-00004B310000}"/>
    <cellStyle name="Normal 1339 5" xfId="25544" xr:uid="{00000000-0005-0000-0000-00004C310000}"/>
    <cellStyle name="Normal 134" xfId="1255" xr:uid="{00000000-0005-0000-0000-00004D310000}"/>
    <cellStyle name="Normal 134 2" xfId="6266" xr:uid="{00000000-0005-0000-0000-00004E310000}"/>
    <cellStyle name="Normal 134 3" xfId="6267" xr:uid="{00000000-0005-0000-0000-00004F310000}"/>
    <cellStyle name="Normal 134 3 2" xfId="6268" xr:uid="{00000000-0005-0000-0000-000050310000}"/>
    <cellStyle name="Normal 134 3 2 2" xfId="16514" xr:uid="{00000000-0005-0000-0000-000051310000}"/>
    <cellStyle name="Normal 134 3 2 2 2" xfId="34381" xr:uid="{00000000-0005-0000-0000-000052310000}"/>
    <cellStyle name="Normal 134 3 2 3" xfId="25548" xr:uid="{00000000-0005-0000-0000-000053310000}"/>
    <cellStyle name="Normal 134 3 3" xfId="16513" xr:uid="{00000000-0005-0000-0000-000054310000}"/>
    <cellStyle name="Normal 134 3 3 2" xfId="34380" xr:uid="{00000000-0005-0000-0000-000055310000}"/>
    <cellStyle name="Normal 134 3 4" xfId="25547" xr:uid="{00000000-0005-0000-0000-000056310000}"/>
    <cellStyle name="Normal 134 4" xfId="6269" xr:uid="{00000000-0005-0000-0000-000057310000}"/>
    <cellStyle name="Normal 134 4 2" xfId="16515" xr:uid="{00000000-0005-0000-0000-000058310000}"/>
    <cellStyle name="Normal 134 4 2 2" xfId="34382" xr:uid="{00000000-0005-0000-0000-000059310000}"/>
    <cellStyle name="Normal 134 4 3" xfId="25549" xr:uid="{00000000-0005-0000-0000-00005A310000}"/>
    <cellStyle name="Normal 134 5" xfId="6270" xr:uid="{00000000-0005-0000-0000-00005B310000}"/>
    <cellStyle name="Normal 134 5 2" xfId="16516" xr:uid="{00000000-0005-0000-0000-00005C310000}"/>
    <cellStyle name="Normal 134 5 2 2" xfId="34383" xr:uid="{00000000-0005-0000-0000-00005D310000}"/>
    <cellStyle name="Normal 134 5 3" xfId="25550" xr:uid="{00000000-0005-0000-0000-00005E310000}"/>
    <cellStyle name="Normal 134 6" xfId="6271" xr:uid="{00000000-0005-0000-0000-00005F310000}"/>
    <cellStyle name="Normal 134 6 2" xfId="16517" xr:uid="{00000000-0005-0000-0000-000060310000}"/>
    <cellStyle name="Normal 134 6 2 2" xfId="34384" xr:uid="{00000000-0005-0000-0000-000061310000}"/>
    <cellStyle name="Normal 134 6 3" xfId="25551" xr:uid="{00000000-0005-0000-0000-000062310000}"/>
    <cellStyle name="Normal 134 7" xfId="42833" xr:uid="{00000000-0005-0000-0000-000063310000}"/>
    <cellStyle name="Normal 134 8" xfId="42839" xr:uid="{00000000-0005-0000-0000-000064310000}"/>
    <cellStyle name="Normal 134 9" xfId="42845" xr:uid="{00000000-0005-0000-0000-000065310000}"/>
    <cellStyle name="Normal 1340" xfId="6272" xr:uid="{00000000-0005-0000-0000-000066310000}"/>
    <cellStyle name="Normal 1340 2" xfId="6273" xr:uid="{00000000-0005-0000-0000-000067310000}"/>
    <cellStyle name="Normal 1340 2 2" xfId="16519" xr:uid="{00000000-0005-0000-0000-000068310000}"/>
    <cellStyle name="Normal 1340 2 2 2" xfId="34386" xr:uid="{00000000-0005-0000-0000-000069310000}"/>
    <cellStyle name="Normal 1340 2 3" xfId="25553" xr:uid="{00000000-0005-0000-0000-00006A310000}"/>
    <cellStyle name="Normal 1340 3" xfId="6274" xr:uid="{00000000-0005-0000-0000-00006B310000}"/>
    <cellStyle name="Normal 1340 3 2" xfId="16520" xr:uid="{00000000-0005-0000-0000-00006C310000}"/>
    <cellStyle name="Normal 1340 3 2 2" xfId="34387" xr:uid="{00000000-0005-0000-0000-00006D310000}"/>
    <cellStyle name="Normal 1340 3 3" xfId="25554" xr:uid="{00000000-0005-0000-0000-00006E310000}"/>
    <cellStyle name="Normal 1340 4" xfId="16518" xr:uid="{00000000-0005-0000-0000-00006F310000}"/>
    <cellStyle name="Normal 1340 4 2" xfId="34385" xr:uid="{00000000-0005-0000-0000-000070310000}"/>
    <cellStyle name="Normal 1340 5" xfId="25552" xr:uid="{00000000-0005-0000-0000-000071310000}"/>
    <cellStyle name="Normal 1341" xfId="6275" xr:uid="{00000000-0005-0000-0000-000072310000}"/>
    <cellStyle name="Normal 1341 2" xfId="6276" xr:uid="{00000000-0005-0000-0000-000073310000}"/>
    <cellStyle name="Normal 1341 2 2" xfId="16522" xr:uid="{00000000-0005-0000-0000-000074310000}"/>
    <cellStyle name="Normal 1341 2 2 2" xfId="34389" xr:uid="{00000000-0005-0000-0000-000075310000}"/>
    <cellStyle name="Normal 1341 2 3" xfId="25556" xr:uid="{00000000-0005-0000-0000-000076310000}"/>
    <cellStyle name="Normal 1341 3" xfId="6277" xr:uid="{00000000-0005-0000-0000-000077310000}"/>
    <cellStyle name="Normal 1341 3 2" xfId="16523" xr:uid="{00000000-0005-0000-0000-000078310000}"/>
    <cellStyle name="Normal 1341 3 2 2" xfId="34390" xr:uid="{00000000-0005-0000-0000-000079310000}"/>
    <cellStyle name="Normal 1341 3 3" xfId="25557" xr:uid="{00000000-0005-0000-0000-00007A310000}"/>
    <cellStyle name="Normal 1341 4" xfId="16521" xr:uid="{00000000-0005-0000-0000-00007B310000}"/>
    <cellStyle name="Normal 1341 4 2" xfId="34388" xr:uid="{00000000-0005-0000-0000-00007C310000}"/>
    <cellStyle name="Normal 1341 5" xfId="25555" xr:uid="{00000000-0005-0000-0000-00007D310000}"/>
    <cellStyle name="Normal 1342" xfId="6278" xr:uid="{00000000-0005-0000-0000-00007E310000}"/>
    <cellStyle name="Normal 1342 2" xfId="6279" xr:uid="{00000000-0005-0000-0000-00007F310000}"/>
    <cellStyle name="Normal 1342 2 2" xfId="16525" xr:uid="{00000000-0005-0000-0000-000080310000}"/>
    <cellStyle name="Normal 1342 2 2 2" xfId="34392" xr:uid="{00000000-0005-0000-0000-000081310000}"/>
    <cellStyle name="Normal 1342 2 3" xfId="25559" xr:uid="{00000000-0005-0000-0000-000082310000}"/>
    <cellStyle name="Normal 1342 3" xfId="6280" xr:uid="{00000000-0005-0000-0000-000083310000}"/>
    <cellStyle name="Normal 1342 3 2" xfId="16526" xr:uid="{00000000-0005-0000-0000-000084310000}"/>
    <cellStyle name="Normal 1342 3 2 2" xfId="34393" xr:uid="{00000000-0005-0000-0000-000085310000}"/>
    <cellStyle name="Normal 1342 3 3" xfId="25560" xr:uid="{00000000-0005-0000-0000-000086310000}"/>
    <cellStyle name="Normal 1342 4" xfId="16524" xr:uid="{00000000-0005-0000-0000-000087310000}"/>
    <cellStyle name="Normal 1342 4 2" xfId="34391" xr:uid="{00000000-0005-0000-0000-000088310000}"/>
    <cellStyle name="Normal 1342 5" xfId="25558" xr:uid="{00000000-0005-0000-0000-000089310000}"/>
    <cellStyle name="Normal 1343" xfId="6281" xr:uid="{00000000-0005-0000-0000-00008A310000}"/>
    <cellStyle name="Normal 1343 2" xfId="6282" xr:uid="{00000000-0005-0000-0000-00008B310000}"/>
    <cellStyle name="Normal 1343 2 2" xfId="16528" xr:uid="{00000000-0005-0000-0000-00008C310000}"/>
    <cellStyle name="Normal 1343 2 2 2" xfId="34395" xr:uid="{00000000-0005-0000-0000-00008D310000}"/>
    <cellStyle name="Normal 1343 2 3" xfId="25562" xr:uid="{00000000-0005-0000-0000-00008E310000}"/>
    <cellStyle name="Normal 1343 3" xfId="6283" xr:uid="{00000000-0005-0000-0000-00008F310000}"/>
    <cellStyle name="Normal 1343 3 2" xfId="16529" xr:uid="{00000000-0005-0000-0000-000090310000}"/>
    <cellStyle name="Normal 1343 3 2 2" xfId="34396" xr:uid="{00000000-0005-0000-0000-000091310000}"/>
    <cellStyle name="Normal 1343 3 3" xfId="25563" xr:uid="{00000000-0005-0000-0000-000092310000}"/>
    <cellStyle name="Normal 1343 4" xfId="16527" xr:uid="{00000000-0005-0000-0000-000093310000}"/>
    <cellStyle name="Normal 1343 4 2" xfId="34394" xr:uid="{00000000-0005-0000-0000-000094310000}"/>
    <cellStyle name="Normal 1343 5" xfId="25561" xr:uid="{00000000-0005-0000-0000-000095310000}"/>
    <cellStyle name="Normal 1344" xfId="6284" xr:uid="{00000000-0005-0000-0000-000096310000}"/>
    <cellStyle name="Normal 1344 2" xfId="6285" xr:uid="{00000000-0005-0000-0000-000097310000}"/>
    <cellStyle name="Normal 1344 2 2" xfId="16531" xr:uid="{00000000-0005-0000-0000-000098310000}"/>
    <cellStyle name="Normal 1344 2 2 2" xfId="34398" xr:uid="{00000000-0005-0000-0000-000099310000}"/>
    <cellStyle name="Normal 1344 2 3" xfId="25565" xr:uid="{00000000-0005-0000-0000-00009A310000}"/>
    <cellStyle name="Normal 1344 3" xfId="6286" xr:uid="{00000000-0005-0000-0000-00009B310000}"/>
    <cellStyle name="Normal 1344 3 2" xfId="16532" xr:uid="{00000000-0005-0000-0000-00009C310000}"/>
    <cellStyle name="Normal 1344 3 2 2" xfId="34399" xr:uid="{00000000-0005-0000-0000-00009D310000}"/>
    <cellStyle name="Normal 1344 3 3" xfId="25566" xr:uid="{00000000-0005-0000-0000-00009E310000}"/>
    <cellStyle name="Normal 1344 4" xfId="16530" xr:uid="{00000000-0005-0000-0000-00009F310000}"/>
    <cellStyle name="Normal 1344 4 2" xfId="34397" xr:uid="{00000000-0005-0000-0000-0000A0310000}"/>
    <cellStyle name="Normal 1344 5" xfId="25564" xr:uid="{00000000-0005-0000-0000-0000A1310000}"/>
    <cellStyle name="Normal 1345" xfId="6287" xr:uid="{00000000-0005-0000-0000-0000A2310000}"/>
    <cellStyle name="Normal 1345 2" xfId="6288" xr:uid="{00000000-0005-0000-0000-0000A3310000}"/>
    <cellStyle name="Normal 1345 2 2" xfId="16534" xr:uid="{00000000-0005-0000-0000-0000A4310000}"/>
    <cellStyle name="Normal 1345 2 2 2" xfId="34401" xr:uid="{00000000-0005-0000-0000-0000A5310000}"/>
    <cellStyle name="Normal 1345 2 3" xfId="25568" xr:uid="{00000000-0005-0000-0000-0000A6310000}"/>
    <cellStyle name="Normal 1345 3" xfId="6289" xr:uid="{00000000-0005-0000-0000-0000A7310000}"/>
    <cellStyle name="Normal 1345 3 2" xfId="16535" xr:uid="{00000000-0005-0000-0000-0000A8310000}"/>
    <cellStyle name="Normal 1345 3 2 2" xfId="34402" xr:uid="{00000000-0005-0000-0000-0000A9310000}"/>
    <cellStyle name="Normal 1345 3 3" xfId="25569" xr:uid="{00000000-0005-0000-0000-0000AA310000}"/>
    <cellStyle name="Normal 1345 4" xfId="16533" xr:uid="{00000000-0005-0000-0000-0000AB310000}"/>
    <cellStyle name="Normal 1345 4 2" xfId="34400" xr:uid="{00000000-0005-0000-0000-0000AC310000}"/>
    <cellStyle name="Normal 1345 5" xfId="25567" xr:uid="{00000000-0005-0000-0000-0000AD310000}"/>
    <cellStyle name="Normal 1346" xfId="6290" xr:uid="{00000000-0005-0000-0000-0000AE310000}"/>
    <cellStyle name="Normal 1346 2" xfId="6291" xr:uid="{00000000-0005-0000-0000-0000AF310000}"/>
    <cellStyle name="Normal 1346 2 2" xfId="16537" xr:uid="{00000000-0005-0000-0000-0000B0310000}"/>
    <cellStyle name="Normal 1346 2 2 2" xfId="34404" xr:uid="{00000000-0005-0000-0000-0000B1310000}"/>
    <cellStyle name="Normal 1346 2 3" xfId="25571" xr:uid="{00000000-0005-0000-0000-0000B2310000}"/>
    <cellStyle name="Normal 1346 3" xfId="6292" xr:uid="{00000000-0005-0000-0000-0000B3310000}"/>
    <cellStyle name="Normal 1346 3 2" xfId="16538" xr:uid="{00000000-0005-0000-0000-0000B4310000}"/>
    <cellStyle name="Normal 1346 3 2 2" xfId="34405" xr:uid="{00000000-0005-0000-0000-0000B5310000}"/>
    <cellStyle name="Normal 1346 3 3" xfId="25572" xr:uid="{00000000-0005-0000-0000-0000B6310000}"/>
    <cellStyle name="Normal 1346 4" xfId="16536" xr:uid="{00000000-0005-0000-0000-0000B7310000}"/>
    <cellStyle name="Normal 1346 4 2" xfId="34403" xr:uid="{00000000-0005-0000-0000-0000B8310000}"/>
    <cellStyle name="Normal 1346 5" xfId="25570" xr:uid="{00000000-0005-0000-0000-0000B9310000}"/>
    <cellStyle name="Normal 1347" xfId="6293" xr:uid="{00000000-0005-0000-0000-0000BA310000}"/>
    <cellStyle name="Normal 1347 2" xfId="6294" xr:uid="{00000000-0005-0000-0000-0000BB310000}"/>
    <cellStyle name="Normal 1347 2 2" xfId="16540" xr:uid="{00000000-0005-0000-0000-0000BC310000}"/>
    <cellStyle name="Normal 1347 2 2 2" xfId="34407" xr:uid="{00000000-0005-0000-0000-0000BD310000}"/>
    <cellStyle name="Normal 1347 2 3" xfId="25574" xr:uid="{00000000-0005-0000-0000-0000BE310000}"/>
    <cellStyle name="Normal 1347 3" xfId="6295" xr:uid="{00000000-0005-0000-0000-0000BF310000}"/>
    <cellStyle name="Normal 1347 3 2" xfId="16541" xr:uid="{00000000-0005-0000-0000-0000C0310000}"/>
    <cellStyle name="Normal 1347 3 2 2" xfId="34408" xr:uid="{00000000-0005-0000-0000-0000C1310000}"/>
    <cellStyle name="Normal 1347 3 3" xfId="25575" xr:uid="{00000000-0005-0000-0000-0000C2310000}"/>
    <cellStyle name="Normal 1347 4" xfId="16539" xr:uid="{00000000-0005-0000-0000-0000C3310000}"/>
    <cellStyle name="Normal 1347 4 2" xfId="34406" xr:uid="{00000000-0005-0000-0000-0000C4310000}"/>
    <cellStyle name="Normal 1347 5" xfId="25573" xr:uid="{00000000-0005-0000-0000-0000C5310000}"/>
    <cellStyle name="Normal 1348" xfId="6296" xr:uid="{00000000-0005-0000-0000-0000C6310000}"/>
    <cellStyle name="Normal 1348 2" xfId="6297" xr:uid="{00000000-0005-0000-0000-0000C7310000}"/>
    <cellStyle name="Normal 1348 2 2" xfId="16543" xr:uid="{00000000-0005-0000-0000-0000C8310000}"/>
    <cellStyle name="Normal 1348 2 2 2" xfId="34410" xr:uid="{00000000-0005-0000-0000-0000C9310000}"/>
    <cellStyle name="Normal 1348 2 3" xfId="25577" xr:uid="{00000000-0005-0000-0000-0000CA310000}"/>
    <cellStyle name="Normal 1348 3" xfId="6298" xr:uid="{00000000-0005-0000-0000-0000CB310000}"/>
    <cellStyle name="Normal 1348 3 2" xfId="16544" xr:uid="{00000000-0005-0000-0000-0000CC310000}"/>
    <cellStyle name="Normal 1348 3 2 2" xfId="34411" xr:uid="{00000000-0005-0000-0000-0000CD310000}"/>
    <cellStyle name="Normal 1348 3 3" xfId="25578" xr:uid="{00000000-0005-0000-0000-0000CE310000}"/>
    <cellStyle name="Normal 1348 4" xfId="16542" xr:uid="{00000000-0005-0000-0000-0000CF310000}"/>
    <cellStyle name="Normal 1348 4 2" xfId="34409" xr:uid="{00000000-0005-0000-0000-0000D0310000}"/>
    <cellStyle name="Normal 1348 5" xfId="25576" xr:uid="{00000000-0005-0000-0000-0000D1310000}"/>
    <cellStyle name="Normal 1349" xfId="6299" xr:uid="{00000000-0005-0000-0000-0000D2310000}"/>
    <cellStyle name="Normal 1349 2" xfId="6300" xr:uid="{00000000-0005-0000-0000-0000D3310000}"/>
    <cellStyle name="Normal 1349 2 2" xfId="16546" xr:uid="{00000000-0005-0000-0000-0000D4310000}"/>
    <cellStyle name="Normal 1349 2 2 2" xfId="34413" xr:uid="{00000000-0005-0000-0000-0000D5310000}"/>
    <cellStyle name="Normal 1349 2 3" xfId="25580" xr:uid="{00000000-0005-0000-0000-0000D6310000}"/>
    <cellStyle name="Normal 1349 3" xfId="6301" xr:uid="{00000000-0005-0000-0000-0000D7310000}"/>
    <cellStyle name="Normal 1349 3 2" xfId="16547" xr:uid="{00000000-0005-0000-0000-0000D8310000}"/>
    <cellStyle name="Normal 1349 3 2 2" xfId="34414" xr:uid="{00000000-0005-0000-0000-0000D9310000}"/>
    <cellStyle name="Normal 1349 3 3" xfId="25581" xr:uid="{00000000-0005-0000-0000-0000DA310000}"/>
    <cellStyle name="Normal 1349 4" xfId="16545" xr:uid="{00000000-0005-0000-0000-0000DB310000}"/>
    <cellStyle name="Normal 1349 4 2" xfId="34412" xr:uid="{00000000-0005-0000-0000-0000DC310000}"/>
    <cellStyle name="Normal 1349 5" xfId="25579" xr:uid="{00000000-0005-0000-0000-0000DD310000}"/>
    <cellStyle name="Normal 135" xfId="1256" xr:uid="{00000000-0005-0000-0000-0000DE310000}"/>
    <cellStyle name="Normal 135 2" xfId="6302" xr:uid="{00000000-0005-0000-0000-0000DF310000}"/>
    <cellStyle name="Normal 135 3" xfId="6303" xr:uid="{00000000-0005-0000-0000-0000E0310000}"/>
    <cellStyle name="Normal 135 3 2" xfId="6304" xr:uid="{00000000-0005-0000-0000-0000E1310000}"/>
    <cellStyle name="Normal 135 3 2 2" xfId="16549" xr:uid="{00000000-0005-0000-0000-0000E2310000}"/>
    <cellStyle name="Normal 135 3 2 2 2" xfId="34416" xr:uid="{00000000-0005-0000-0000-0000E3310000}"/>
    <cellStyle name="Normal 135 3 2 3" xfId="25583" xr:uid="{00000000-0005-0000-0000-0000E4310000}"/>
    <cellStyle name="Normal 135 3 3" xfId="16548" xr:uid="{00000000-0005-0000-0000-0000E5310000}"/>
    <cellStyle name="Normal 135 3 3 2" xfId="34415" xr:uid="{00000000-0005-0000-0000-0000E6310000}"/>
    <cellStyle name="Normal 135 3 4" xfId="25582" xr:uid="{00000000-0005-0000-0000-0000E7310000}"/>
    <cellStyle name="Normal 135 4" xfId="6305" xr:uid="{00000000-0005-0000-0000-0000E8310000}"/>
    <cellStyle name="Normal 135 4 2" xfId="16550" xr:uid="{00000000-0005-0000-0000-0000E9310000}"/>
    <cellStyle name="Normal 135 4 2 2" xfId="34417" xr:uid="{00000000-0005-0000-0000-0000EA310000}"/>
    <cellStyle name="Normal 135 4 3" xfId="25584" xr:uid="{00000000-0005-0000-0000-0000EB310000}"/>
    <cellStyle name="Normal 135 5" xfId="6306" xr:uid="{00000000-0005-0000-0000-0000EC310000}"/>
    <cellStyle name="Normal 135 5 2" xfId="16551" xr:uid="{00000000-0005-0000-0000-0000ED310000}"/>
    <cellStyle name="Normal 135 5 2 2" xfId="34418" xr:uid="{00000000-0005-0000-0000-0000EE310000}"/>
    <cellStyle name="Normal 135 5 3" xfId="25585" xr:uid="{00000000-0005-0000-0000-0000EF310000}"/>
    <cellStyle name="Normal 135 6" xfId="6307" xr:uid="{00000000-0005-0000-0000-0000F0310000}"/>
    <cellStyle name="Normal 135 6 2" xfId="16552" xr:uid="{00000000-0005-0000-0000-0000F1310000}"/>
    <cellStyle name="Normal 135 6 2 2" xfId="34419" xr:uid="{00000000-0005-0000-0000-0000F2310000}"/>
    <cellStyle name="Normal 135 6 3" xfId="25586" xr:uid="{00000000-0005-0000-0000-0000F3310000}"/>
    <cellStyle name="Normal 1350" xfId="6308" xr:uid="{00000000-0005-0000-0000-0000F4310000}"/>
    <cellStyle name="Normal 1350 2" xfId="6309" xr:uid="{00000000-0005-0000-0000-0000F5310000}"/>
    <cellStyle name="Normal 1350 2 2" xfId="16554" xr:uid="{00000000-0005-0000-0000-0000F6310000}"/>
    <cellStyle name="Normal 1350 2 2 2" xfId="34421" xr:uid="{00000000-0005-0000-0000-0000F7310000}"/>
    <cellStyle name="Normal 1350 2 3" xfId="25588" xr:uid="{00000000-0005-0000-0000-0000F8310000}"/>
    <cellStyle name="Normal 1350 3" xfId="6310" xr:uid="{00000000-0005-0000-0000-0000F9310000}"/>
    <cellStyle name="Normal 1350 3 2" xfId="16555" xr:uid="{00000000-0005-0000-0000-0000FA310000}"/>
    <cellStyle name="Normal 1350 3 2 2" xfId="34422" xr:uid="{00000000-0005-0000-0000-0000FB310000}"/>
    <cellStyle name="Normal 1350 3 3" xfId="25589" xr:uid="{00000000-0005-0000-0000-0000FC310000}"/>
    <cellStyle name="Normal 1350 4" xfId="16553" xr:uid="{00000000-0005-0000-0000-0000FD310000}"/>
    <cellStyle name="Normal 1350 4 2" xfId="34420" xr:uid="{00000000-0005-0000-0000-0000FE310000}"/>
    <cellStyle name="Normal 1350 5" xfId="25587" xr:uid="{00000000-0005-0000-0000-0000FF310000}"/>
    <cellStyle name="Normal 1351" xfId="6311" xr:uid="{00000000-0005-0000-0000-000000320000}"/>
    <cellStyle name="Normal 1351 2" xfId="6312" xr:uid="{00000000-0005-0000-0000-000001320000}"/>
    <cellStyle name="Normal 1351 2 2" xfId="16557" xr:uid="{00000000-0005-0000-0000-000002320000}"/>
    <cellStyle name="Normal 1351 2 2 2" xfId="34424" xr:uid="{00000000-0005-0000-0000-000003320000}"/>
    <cellStyle name="Normal 1351 2 3" xfId="25591" xr:uid="{00000000-0005-0000-0000-000004320000}"/>
    <cellStyle name="Normal 1351 3" xfId="6313" xr:uid="{00000000-0005-0000-0000-000005320000}"/>
    <cellStyle name="Normal 1351 3 2" xfId="16558" xr:uid="{00000000-0005-0000-0000-000006320000}"/>
    <cellStyle name="Normal 1351 3 2 2" xfId="34425" xr:uid="{00000000-0005-0000-0000-000007320000}"/>
    <cellStyle name="Normal 1351 3 3" xfId="25592" xr:uid="{00000000-0005-0000-0000-000008320000}"/>
    <cellStyle name="Normal 1351 4" xfId="16556" xr:uid="{00000000-0005-0000-0000-000009320000}"/>
    <cellStyle name="Normal 1351 4 2" xfId="34423" xr:uid="{00000000-0005-0000-0000-00000A320000}"/>
    <cellStyle name="Normal 1351 5" xfId="25590" xr:uid="{00000000-0005-0000-0000-00000B320000}"/>
    <cellStyle name="Normal 1352" xfId="6314" xr:uid="{00000000-0005-0000-0000-00000C320000}"/>
    <cellStyle name="Normal 1352 2" xfId="6315" xr:uid="{00000000-0005-0000-0000-00000D320000}"/>
    <cellStyle name="Normal 1352 2 2" xfId="16560" xr:uid="{00000000-0005-0000-0000-00000E320000}"/>
    <cellStyle name="Normal 1352 2 2 2" xfId="34427" xr:uid="{00000000-0005-0000-0000-00000F320000}"/>
    <cellStyle name="Normal 1352 2 3" xfId="25594" xr:uid="{00000000-0005-0000-0000-000010320000}"/>
    <cellStyle name="Normal 1352 3" xfId="6316" xr:uid="{00000000-0005-0000-0000-000011320000}"/>
    <cellStyle name="Normal 1352 3 2" xfId="16561" xr:uid="{00000000-0005-0000-0000-000012320000}"/>
    <cellStyle name="Normal 1352 3 2 2" xfId="34428" xr:uid="{00000000-0005-0000-0000-000013320000}"/>
    <cellStyle name="Normal 1352 3 3" xfId="25595" xr:uid="{00000000-0005-0000-0000-000014320000}"/>
    <cellStyle name="Normal 1352 4" xfId="16559" xr:uid="{00000000-0005-0000-0000-000015320000}"/>
    <cellStyle name="Normal 1352 4 2" xfId="34426" xr:uid="{00000000-0005-0000-0000-000016320000}"/>
    <cellStyle name="Normal 1352 5" xfId="25593" xr:uid="{00000000-0005-0000-0000-000017320000}"/>
    <cellStyle name="Normal 1353" xfId="6317" xr:uid="{00000000-0005-0000-0000-000018320000}"/>
    <cellStyle name="Normal 1353 2" xfId="6318" xr:uid="{00000000-0005-0000-0000-000019320000}"/>
    <cellStyle name="Normal 1353 2 2" xfId="16563" xr:uid="{00000000-0005-0000-0000-00001A320000}"/>
    <cellStyle name="Normal 1353 2 2 2" xfId="34430" xr:uid="{00000000-0005-0000-0000-00001B320000}"/>
    <cellStyle name="Normal 1353 2 3" xfId="25597" xr:uid="{00000000-0005-0000-0000-00001C320000}"/>
    <cellStyle name="Normal 1353 3" xfId="6319" xr:uid="{00000000-0005-0000-0000-00001D320000}"/>
    <cellStyle name="Normal 1353 3 2" xfId="16564" xr:uid="{00000000-0005-0000-0000-00001E320000}"/>
    <cellStyle name="Normal 1353 3 2 2" xfId="34431" xr:uid="{00000000-0005-0000-0000-00001F320000}"/>
    <cellStyle name="Normal 1353 3 3" xfId="25598" xr:uid="{00000000-0005-0000-0000-000020320000}"/>
    <cellStyle name="Normal 1353 4" xfId="16562" xr:uid="{00000000-0005-0000-0000-000021320000}"/>
    <cellStyle name="Normal 1353 4 2" xfId="34429" xr:uid="{00000000-0005-0000-0000-000022320000}"/>
    <cellStyle name="Normal 1353 5" xfId="25596" xr:uid="{00000000-0005-0000-0000-000023320000}"/>
    <cellStyle name="Normal 1354" xfId="6320" xr:uid="{00000000-0005-0000-0000-000024320000}"/>
    <cellStyle name="Normal 1354 2" xfId="6321" xr:uid="{00000000-0005-0000-0000-000025320000}"/>
    <cellStyle name="Normal 1354 2 2" xfId="16566" xr:uid="{00000000-0005-0000-0000-000026320000}"/>
    <cellStyle name="Normal 1354 2 2 2" xfId="34433" xr:uid="{00000000-0005-0000-0000-000027320000}"/>
    <cellStyle name="Normal 1354 2 3" xfId="25600" xr:uid="{00000000-0005-0000-0000-000028320000}"/>
    <cellStyle name="Normal 1354 3" xfId="6322" xr:uid="{00000000-0005-0000-0000-000029320000}"/>
    <cellStyle name="Normal 1354 3 2" xfId="16567" xr:uid="{00000000-0005-0000-0000-00002A320000}"/>
    <cellStyle name="Normal 1354 3 2 2" xfId="34434" xr:uid="{00000000-0005-0000-0000-00002B320000}"/>
    <cellStyle name="Normal 1354 3 3" xfId="25601" xr:uid="{00000000-0005-0000-0000-00002C320000}"/>
    <cellStyle name="Normal 1354 4" xfId="16565" xr:uid="{00000000-0005-0000-0000-00002D320000}"/>
    <cellStyle name="Normal 1354 4 2" xfId="34432" xr:uid="{00000000-0005-0000-0000-00002E320000}"/>
    <cellStyle name="Normal 1354 5" xfId="25599" xr:uid="{00000000-0005-0000-0000-00002F320000}"/>
    <cellStyle name="Normal 1355" xfId="6323" xr:uid="{00000000-0005-0000-0000-000030320000}"/>
    <cellStyle name="Normal 1355 2" xfId="6324" xr:uid="{00000000-0005-0000-0000-000031320000}"/>
    <cellStyle name="Normal 1355 2 2" xfId="16569" xr:uid="{00000000-0005-0000-0000-000032320000}"/>
    <cellStyle name="Normal 1355 2 2 2" xfId="34436" xr:uid="{00000000-0005-0000-0000-000033320000}"/>
    <cellStyle name="Normal 1355 2 3" xfId="25603" xr:uid="{00000000-0005-0000-0000-000034320000}"/>
    <cellStyle name="Normal 1355 3" xfId="6325" xr:uid="{00000000-0005-0000-0000-000035320000}"/>
    <cellStyle name="Normal 1355 3 2" xfId="16570" xr:uid="{00000000-0005-0000-0000-000036320000}"/>
    <cellStyle name="Normal 1355 3 2 2" xfId="34437" xr:uid="{00000000-0005-0000-0000-000037320000}"/>
    <cellStyle name="Normal 1355 3 3" xfId="25604" xr:uid="{00000000-0005-0000-0000-000038320000}"/>
    <cellStyle name="Normal 1355 4" xfId="16568" xr:uid="{00000000-0005-0000-0000-000039320000}"/>
    <cellStyle name="Normal 1355 4 2" xfId="34435" xr:uid="{00000000-0005-0000-0000-00003A320000}"/>
    <cellStyle name="Normal 1355 5" xfId="25602" xr:uid="{00000000-0005-0000-0000-00003B320000}"/>
    <cellStyle name="Normal 1356" xfId="6326" xr:uid="{00000000-0005-0000-0000-00003C320000}"/>
    <cellStyle name="Normal 1356 2" xfId="6327" xr:uid="{00000000-0005-0000-0000-00003D320000}"/>
    <cellStyle name="Normal 1356 2 2" xfId="16572" xr:uid="{00000000-0005-0000-0000-00003E320000}"/>
    <cellStyle name="Normal 1356 2 2 2" xfId="34439" xr:uid="{00000000-0005-0000-0000-00003F320000}"/>
    <cellStyle name="Normal 1356 2 3" xfId="25606" xr:uid="{00000000-0005-0000-0000-000040320000}"/>
    <cellStyle name="Normal 1356 3" xfId="6328" xr:uid="{00000000-0005-0000-0000-000041320000}"/>
    <cellStyle name="Normal 1356 3 2" xfId="16573" xr:uid="{00000000-0005-0000-0000-000042320000}"/>
    <cellStyle name="Normal 1356 3 2 2" xfId="34440" xr:uid="{00000000-0005-0000-0000-000043320000}"/>
    <cellStyle name="Normal 1356 3 3" xfId="25607" xr:uid="{00000000-0005-0000-0000-000044320000}"/>
    <cellStyle name="Normal 1356 4" xfId="16571" xr:uid="{00000000-0005-0000-0000-000045320000}"/>
    <cellStyle name="Normal 1356 4 2" xfId="34438" xr:uid="{00000000-0005-0000-0000-000046320000}"/>
    <cellStyle name="Normal 1356 5" xfId="25605" xr:uid="{00000000-0005-0000-0000-000047320000}"/>
    <cellStyle name="Normal 1357" xfId="6329" xr:uid="{00000000-0005-0000-0000-000048320000}"/>
    <cellStyle name="Normal 1357 2" xfId="6330" xr:uid="{00000000-0005-0000-0000-000049320000}"/>
    <cellStyle name="Normal 1357 2 2" xfId="16575" xr:uid="{00000000-0005-0000-0000-00004A320000}"/>
    <cellStyle name="Normal 1357 2 2 2" xfId="34442" xr:uid="{00000000-0005-0000-0000-00004B320000}"/>
    <cellStyle name="Normal 1357 2 3" xfId="25609" xr:uid="{00000000-0005-0000-0000-00004C320000}"/>
    <cellStyle name="Normal 1357 3" xfId="6331" xr:uid="{00000000-0005-0000-0000-00004D320000}"/>
    <cellStyle name="Normal 1357 3 2" xfId="16576" xr:uid="{00000000-0005-0000-0000-00004E320000}"/>
    <cellStyle name="Normal 1357 3 2 2" xfId="34443" xr:uid="{00000000-0005-0000-0000-00004F320000}"/>
    <cellStyle name="Normal 1357 3 3" xfId="25610" xr:uid="{00000000-0005-0000-0000-000050320000}"/>
    <cellStyle name="Normal 1357 4" xfId="16574" xr:uid="{00000000-0005-0000-0000-000051320000}"/>
    <cellStyle name="Normal 1357 4 2" xfId="34441" xr:uid="{00000000-0005-0000-0000-000052320000}"/>
    <cellStyle name="Normal 1357 5" xfId="25608" xr:uid="{00000000-0005-0000-0000-000053320000}"/>
    <cellStyle name="Normal 1358" xfId="6332" xr:uid="{00000000-0005-0000-0000-000054320000}"/>
    <cellStyle name="Normal 1358 2" xfId="6333" xr:uid="{00000000-0005-0000-0000-000055320000}"/>
    <cellStyle name="Normal 1358 2 2" xfId="16578" xr:uid="{00000000-0005-0000-0000-000056320000}"/>
    <cellStyle name="Normal 1358 2 2 2" xfId="34445" xr:uid="{00000000-0005-0000-0000-000057320000}"/>
    <cellStyle name="Normal 1358 2 3" xfId="25612" xr:uid="{00000000-0005-0000-0000-000058320000}"/>
    <cellStyle name="Normal 1358 3" xfId="6334" xr:uid="{00000000-0005-0000-0000-000059320000}"/>
    <cellStyle name="Normal 1358 3 2" xfId="16579" xr:uid="{00000000-0005-0000-0000-00005A320000}"/>
    <cellStyle name="Normal 1358 3 2 2" xfId="34446" xr:uid="{00000000-0005-0000-0000-00005B320000}"/>
    <cellStyle name="Normal 1358 3 3" xfId="25613" xr:uid="{00000000-0005-0000-0000-00005C320000}"/>
    <cellStyle name="Normal 1358 4" xfId="16577" xr:uid="{00000000-0005-0000-0000-00005D320000}"/>
    <cellStyle name="Normal 1358 4 2" xfId="34444" xr:uid="{00000000-0005-0000-0000-00005E320000}"/>
    <cellStyle name="Normal 1358 5" xfId="25611" xr:uid="{00000000-0005-0000-0000-00005F320000}"/>
    <cellStyle name="Normal 1359" xfId="6335" xr:uid="{00000000-0005-0000-0000-000060320000}"/>
    <cellStyle name="Normal 1359 2" xfId="6336" xr:uid="{00000000-0005-0000-0000-000061320000}"/>
    <cellStyle name="Normal 1359 2 2" xfId="16581" xr:uid="{00000000-0005-0000-0000-000062320000}"/>
    <cellStyle name="Normal 1359 2 2 2" xfId="34448" xr:uid="{00000000-0005-0000-0000-000063320000}"/>
    <cellStyle name="Normal 1359 2 3" xfId="25615" xr:uid="{00000000-0005-0000-0000-000064320000}"/>
    <cellStyle name="Normal 1359 3" xfId="6337" xr:uid="{00000000-0005-0000-0000-000065320000}"/>
    <cellStyle name="Normal 1359 3 2" xfId="16582" xr:uid="{00000000-0005-0000-0000-000066320000}"/>
    <cellStyle name="Normal 1359 3 2 2" xfId="34449" xr:uid="{00000000-0005-0000-0000-000067320000}"/>
    <cellStyle name="Normal 1359 3 3" xfId="25616" xr:uid="{00000000-0005-0000-0000-000068320000}"/>
    <cellStyle name="Normal 1359 4" xfId="16580" xr:uid="{00000000-0005-0000-0000-000069320000}"/>
    <cellStyle name="Normal 1359 4 2" xfId="34447" xr:uid="{00000000-0005-0000-0000-00006A320000}"/>
    <cellStyle name="Normal 1359 5" xfId="25614" xr:uid="{00000000-0005-0000-0000-00006B320000}"/>
    <cellStyle name="Normal 136" xfId="1257" xr:uid="{00000000-0005-0000-0000-00006C320000}"/>
    <cellStyle name="Normal 136 2" xfId="6338" xr:uid="{00000000-0005-0000-0000-00006D320000}"/>
    <cellStyle name="Normal 136 3" xfId="6339" xr:uid="{00000000-0005-0000-0000-00006E320000}"/>
    <cellStyle name="Normal 136 3 2" xfId="6340" xr:uid="{00000000-0005-0000-0000-00006F320000}"/>
    <cellStyle name="Normal 136 3 2 2" xfId="16584" xr:uid="{00000000-0005-0000-0000-000070320000}"/>
    <cellStyle name="Normal 136 3 2 2 2" xfId="34451" xr:uid="{00000000-0005-0000-0000-000071320000}"/>
    <cellStyle name="Normal 136 3 2 3" xfId="25618" xr:uid="{00000000-0005-0000-0000-000072320000}"/>
    <cellStyle name="Normal 136 3 3" xfId="16583" xr:uid="{00000000-0005-0000-0000-000073320000}"/>
    <cellStyle name="Normal 136 3 3 2" xfId="34450" xr:uid="{00000000-0005-0000-0000-000074320000}"/>
    <cellStyle name="Normal 136 3 4" xfId="25617" xr:uid="{00000000-0005-0000-0000-000075320000}"/>
    <cellStyle name="Normal 136 4" xfId="6341" xr:uid="{00000000-0005-0000-0000-000076320000}"/>
    <cellStyle name="Normal 136 4 2" xfId="16585" xr:uid="{00000000-0005-0000-0000-000077320000}"/>
    <cellStyle name="Normal 136 4 2 2" xfId="34452" xr:uid="{00000000-0005-0000-0000-000078320000}"/>
    <cellStyle name="Normal 136 4 3" xfId="25619" xr:uid="{00000000-0005-0000-0000-000079320000}"/>
    <cellStyle name="Normal 136 5" xfId="6342" xr:uid="{00000000-0005-0000-0000-00007A320000}"/>
    <cellStyle name="Normal 136 5 2" xfId="16586" xr:uid="{00000000-0005-0000-0000-00007B320000}"/>
    <cellStyle name="Normal 136 5 2 2" xfId="34453" xr:uid="{00000000-0005-0000-0000-00007C320000}"/>
    <cellStyle name="Normal 136 5 3" xfId="25620" xr:uid="{00000000-0005-0000-0000-00007D320000}"/>
    <cellStyle name="Normal 136 6" xfId="6343" xr:uid="{00000000-0005-0000-0000-00007E320000}"/>
    <cellStyle name="Normal 136 6 2" xfId="16587" xr:uid="{00000000-0005-0000-0000-00007F320000}"/>
    <cellStyle name="Normal 136 6 2 2" xfId="34454" xr:uid="{00000000-0005-0000-0000-000080320000}"/>
    <cellStyle name="Normal 136 6 3" xfId="25621" xr:uid="{00000000-0005-0000-0000-000081320000}"/>
    <cellStyle name="Normal 1360" xfId="6344" xr:uid="{00000000-0005-0000-0000-000082320000}"/>
    <cellStyle name="Normal 1360 2" xfId="6345" xr:uid="{00000000-0005-0000-0000-000083320000}"/>
    <cellStyle name="Normal 1360 2 2" xfId="16589" xr:uid="{00000000-0005-0000-0000-000084320000}"/>
    <cellStyle name="Normal 1360 2 2 2" xfId="34456" xr:uid="{00000000-0005-0000-0000-000085320000}"/>
    <cellStyle name="Normal 1360 2 3" xfId="25623" xr:uid="{00000000-0005-0000-0000-000086320000}"/>
    <cellStyle name="Normal 1360 3" xfId="6346" xr:uid="{00000000-0005-0000-0000-000087320000}"/>
    <cellStyle name="Normal 1360 3 2" xfId="16590" xr:uid="{00000000-0005-0000-0000-000088320000}"/>
    <cellStyle name="Normal 1360 3 2 2" xfId="34457" xr:uid="{00000000-0005-0000-0000-000089320000}"/>
    <cellStyle name="Normal 1360 3 3" xfId="25624" xr:uid="{00000000-0005-0000-0000-00008A320000}"/>
    <cellStyle name="Normal 1360 4" xfId="16588" xr:uid="{00000000-0005-0000-0000-00008B320000}"/>
    <cellStyle name="Normal 1360 4 2" xfId="34455" xr:uid="{00000000-0005-0000-0000-00008C320000}"/>
    <cellStyle name="Normal 1360 5" xfId="25622" xr:uid="{00000000-0005-0000-0000-00008D320000}"/>
    <cellStyle name="Normal 1361" xfId="6347" xr:uid="{00000000-0005-0000-0000-00008E320000}"/>
    <cellStyle name="Normal 1361 2" xfId="6348" xr:uid="{00000000-0005-0000-0000-00008F320000}"/>
    <cellStyle name="Normal 1361 2 2" xfId="16592" xr:uid="{00000000-0005-0000-0000-000090320000}"/>
    <cellStyle name="Normal 1361 2 2 2" xfId="34459" xr:uid="{00000000-0005-0000-0000-000091320000}"/>
    <cellStyle name="Normal 1361 2 3" xfId="25626" xr:uid="{00000000-0005-0000-0000-000092320000}"/>
    <cellStyle name="Normal 1361 3" xfId="6349" xr:uid="{00000000-0005-0000-0000-000093320000}"/>
    <cellStyle name="Normal 1361 3 2" xfId="16593" xr:uid="{00000000-0005-0000-0000-000094320000}"/>
    <cellStyle name="Normal 1361 3 2 2" xfId="34460" xr:uid="{00000000-0005-0000-0000-000095320000}"/>
    <cellStyle name="Normal 1361 3 3" xfId="25627" xr:uid="{00000000-0005-0000-0000-000096320000}"/>
    <cellStyle name="Normal 1361 4" xfId="16591" xr:uid="{00000000-0005-0000-0000-000097320000}"/>
    <cellStyle name="Normal 1361 4 2" xfId="34458" xr:uid="{00000000-0005-0000-0000-000098320000}"/>
    <cellStyle name="Normal 1361 5" xfId="25625" xr:uid="{00000000-0005-0000-0000-000099320000}"/>
    <cellStyle name="Normal 1362" xfId="6350" xr:uid="{00000000-0005-0000-0000-00009A320000}"/>
    <cellStyle name="Normal 1362 2" xfId="6351" xr:uid="{00000000-0005-0000-0000-00009B320000}"/>
    <cellStyle name="Normal 1362 2 2" xfId="16595" xr:uid="{00000000-0005-0000-0000-00009C320000}"/>
    <cellStyle name="Normal 1362 2 2 2" xfId="34462" xr:uid="{00000000-0005-0000-0000-00009D320000}"/>
    <cellStyle name="Normal 1362 2 3" xfId="25629" xr:uid="{00000000-0005-0000-0000-00009E320000}"/>
    <cellStyle name="Normal 1362 3" xfId="6352" xr:uid="{00000000-0005-0000-0000-00009F320000}"/>
    <cellStyle name="Normal 1362 3 2" xfId="16596" xr:uid="{00000000-0005-0000-0000-0000A0320000}"/>
    <cellStyle name="Normal 1362 3 2 2" xfId="34463" xr:uid="{00000000-0005-0000-0000-0000A1320000}"/>
    <cellStyle name="Normal 1362 3 3" xfId="25630" xr:uid="{00000000-0005-0000-0000-0000A2320000}"/>
    <cellStyle name="Normal 1362 4" xfId="16594" xr:uid="{00000000-0005-0000-0000-0000A3320000}"/>
    <cellStyle name="Normal 1362 4 2" xfId="34461" xr:uid="{00000000-0005-0000-0000-0000A4320000}"/>
    <cellStyle name="Normal 1362 5" xfId="25628" xr:uid="{00000000-0005-0000-0000-0000A5320000}"/>
    <cellStyle name="Normal 1363" xfId="6353" xr:uid="{00000000-0005-0000-0000-0000A6320000}"/>
    <cellStyle name="Normal 1363 2" xfId="6354" xr:uid="{00000000-0005-0000-0000-0000A7320000}"/>
    <cellStyle name="Normal 1363 2 2" xfId="16598" xr:uid="{00000000-0005-0000-0000-0000A8320000}"/>
    <cellStyle name="Normal 1363 2 2 2" xfId="34465" xr:uid="{00000000-0005-0000-0000-0000A9320000}"/>
    <cellStyle name="Normal 1363 2 3" xfId="25632" xr:uid="{00000000-0005-0000-0000-0000AA320000}"/>
    <cellStyle name="Normal 1363 3" xfId="6355" xr:uid="{00000000-0005-0000-0000-0000AB320000}"/>
    <cellStyle name="Normal 1363 3 2" xfId="16599" xr:uid="{00000000-0005-0000-0000-0000AC320000}"/>
    <cellStyle name="Normal 1363 3 2 2" xfId="34466" xr:uid="{00000000-0005-0000-0000-0000AD320000}"/>
    <cellStyle name="Normal 1363 3 3" xfId="25633" xr:uid="{00000000-0005-0000-0000-0000AE320000}"/>
    <cellStyle name="Normal 1363 4" xfId="16597" xr:uid="{00000000-0005-0000-0000-0000AF320000}"/>
    <cellStyle name="Normal 1363 4 2" xfId="34464" xr:uid="{00000000-0005-0000-0000-0000B0320000}"/>
    <cellStyle name="Normal 1363 5" xfId="25631" xr:uid="{00000000-0005-0000-0000-0000B1320000}"/>
    <cellStyle name="Normal 1364" xfId="6356" xr:uid="{00000000-0005-0000-0000-0000B2320000}"/>
    <cellStyle name="Normal 1364 2" xfId="6357" xr:uid="{00000000-0005-0000-0000-0000B3320000}"/>
    <cellStyle name="Normal 1364 2 2" xfId="16601" xr:uid="{00000000-0005-0000-0000-0000B4320000}"/>
    <cellStyle name="Normal 1364 2 2 2" xfId="34468" xr:uid="{00000000-0005-0000-0000-0000B5320000}"/>
    <cellStyle name="Normal 1364 2 3" xfId="25635" xr:uid="{00000000-0005-0000-0000-0000B6320000}"/>
    <cellStyle name="Normal 1364 3" xfId="6358" xr:uid="{00000000-0005-0000-0000-0000B7320000}"/>
    <cellStyle name="Normal 1364 3 2" xfId="16602" xr:uid="{00000000-0005-0000-0000-0000B8320000}"/>
    <cellStyle name="Normal 1364 3 2 2" xfId="34469" xr:uid="{00000000-0005-0000-0000-0000B9320000}"/>
    <cellStyle name="Normal 1364 3 3" xfId="25636" xr:uid="{00000000-0005-0000-0000-0000BA320000}"/>
    <cellStyle name="Normal 1364 4" xfId="16600" xr:uid="{00000000-0005-0000-0000-0000BB320000}"/>
    <cellStyle name="Normal 1364 4 2" xfId="34467" xr:uid="{00000000-0005-0000-0000-0000BC320000}"/>
    <cellStyle name="Normal 1364 5" xfId="25634" xr:uid="{00000000-0005-0000-0000-0000BD320000}"/>
    <cellStyle name="Normal 1365" xfId="6359" xr:uid="{00000000-0005-0000-0000-0000BE320000}"/>
    <cellStyle name="Normal 1365 2" xfId="6360" xr:uid="{00000000-0005-0000-0000-0000BF320000}"/>
    <cellStyle name="Normal 1365 2 2" xfId="16604" xr:uid="{00000000-0005-0000-0000-0000C0320000}"/>
    <cellStyle name="Normal 1365 2 2 2" xfId="34471" xr:uid="{00000000-0005-0000-0000-0000C1320000}"/>
    <cellStyle name="Normal 1365 2 3" xfId="25638" xr:uid="{00000000-0005-0000-0000-0000C2320000}"/>
    <cellStyle name="Normal 1365 3" xfId="6361" xr:uid="{00000000-0005-0000-0000-0000C3320000}"/>
    <cellStyle name="Normal 1365 3 2" xfId="16605" xr:uid="{00000000-0005-0000-0000-0000C4320000}"/>
    <cellStyle name="Normal 1365 3 2 2" xfId="34472" xr:uid="{00000000-0005-0000-0000-0000C5320000}"/>
    <cellStyle name="Normal 1365 3 3" xfId="25639" xr:uid="{00000000-0005-0000-0000-0000C6320000}"/>
    <cellStyle name="Normal 1365 4" xfId="16603" xr:uid="{00000000-0005-0000-0000-0000C7320000}"/>
    <cellStyle name="Normal 1365 4 2" xfId="34470" xr:uid="{00000000-0005-0000-0000-0000C8320000}"/>
    <cellStyle name="Normal 1365 5" xfId="25637" xr:uid="{00000000-0005-0000-0000-0000C9320000}"/>
    <cellStyle name="Normal 1366" xfId="6362" xr:uid="{00000000-0005-0000-0000-0000CA320000}"/>
    <cellStyle name="Normal 1366 2" xfId="6363" xr:uid="{00000000-0005-0000-0000-0000CB320000}"/>
    <cellStyle name="Normal 1366 2 2" xfId="16607" xr:uid="{00000000-0005-0000-0000-0000CC320000}"/>
    <cellStyle name="Normal 1366 2 2 2" xfId="34474" xr:uid="{00000000-0005-0000-0000-0000CD320000}"/>
    <cellStyle name="Normal 1366 2 3" xfId="25641" xr:uid="{00000000-0005-0000-0000-0000CE320000}"/>
    <cellStyle name="Normal 1366 3" xfId="6364" xr:uid="{00000000-0005-0000-0000-0000CF320000}"/>
    <cellStyle name="Normal 1366 3 2" xfId="16608" xr:uid="{00000000-0005-0000-0000-0000D0320000}"/>
    <cellStyle name="Normal 1366 3 2 2" xfId="34475" xr:uid="{00000000-0005-0000-0000-0000D1320000}"/>
    <cellStyle name="Normal 1366 3 3" xfId="25642" xr:uid="{00000000-0005-0000-0000-0000D2320000}"/>
    <cellStyle name="Normal 1366 4" xfId="16606" xr:uid="{00000000-0005-0000-0000-0000D3320000}"/>
    <cellStyle name="Normal 1366 4 2" xfId="34473" xr:uid="{00000000-0005-0000-0000-0000D4320000}"/>
    <cellStyle name="Normal 1366 5" xfId="25640" xr:uid="{00000000-0005-0000-0000-0000D5320000}"/>
    <cellStyle name="Normal 1367" xfId="6365" xr:uid="{00000000-0005-0000-0000-0000D6320000}"/>
    <cellStyle name="Normal 1367 2" xfId="6366" xr:uid="{00000000-0005-0000-0000-0000D7320000}"/>
    <cellStyle name="Normal 1367 2 2" xfId="16610" xr:uid="{00000000-0005-0000-0000-0000D8320000}"/>
    <cellStyle name="Normal 1367 2 2 2" xfId="34477" xr:uid="{00000000-0005-0000-0000-0000D9320000}"/>
    <cellStyle name="Normal 1367 2 3" xfId="25644" xr:uid="{00000000-0005-0000-0000-0000DA320000}"/>
    <cellStyle name="Normal 1367 3" xfId="6367" xr:uid="{00000000-0005-0000-0000-0000DB320000}"/>
    <cellStyle name="Normal 1367 3 2" xfId="16611" xr:uid="{00000000-0005-0000-0000-0000DC320000}"/>
    <cellStyle name="Normal 1367 3 2 2" xfId="34478" xr:uid="{00000000-0005-0000-0000-0000DD320000}"/>
    <cellStyle name="Normal 1367 3 3" xfId="25645" xr:uid="{00000000-0005-0000-0000-0000DE320000}"/>
    <cellStyle name="Normal 1367 4" xfId="16609" xr:uid="{00000000-0005-0000-0000-0000DF320000}"/>
    <cellStyle name="Normal 1367 4 2" xfId="34476" xr:uid="{00000000-0005-0000-0000-0000E0320000}"/>
    <cellStyle name="Normal 1367 5" xfId="25643" xr:uid="{00000000-0005-0000-0000-0000E1320000}"/>
    <cellStyle name="Normal 1368" xfId="6368" xr:uid="{00000000-0005-0000-0000-0000E2320000}"/>
    <cellStyle name="Normal 1368 2" xfId="6369" xr:uid="{00000000-0005-0000-0000-0000E3320000}"/>
    <cellStyle name="Normal 1368 2 2" xfId="16613" xr:uid="{00000000-0005-0000-0000-0000E4320000}"/>
    <cellStyle name="Normal 1368 2 2 2" xfId="34480" xr:uid="{00000000-0005-0000-0000-0000E5320000}"/>
    <cellStyle name="Normal 1368 2 3" xfId="25647" xr:uid="{00000000-0005-0000-0000-0000E6320000}"/>
    <cellStyle name="Normal 1368 3" xfId="6370" xr:uid="{00000000-0005-0000-0000-0000E7320000}"/>
    <cellStyle name="Normal 1368 3 2" xfId="16614" xr:uid="{00000000-0005-0000-0000-0000E8320000}"/>
    <cellStyle name="Normal 1368 3 2 2" xfId="34481" xr:uid="{00000000-0005-0000-0000-0000E9320000}"/>
    <cellStyle name="Normal 1368 3 3" xfId="25648" xr:uid="{00000000-0005-0000-0000-0000EA320000}"/>
    <cellStyle name="Normal 1368 4" xfId="16612" xr:uid="{00000000-0005-0000-0000-0000EB320000}"/>
    <cellStyle name="Normal 1368 4 2" xfId="34479" xr:uid="{00000000-0005-0000-0000-0000EC320000}"/>
    <cellStyle name="Normal 1368 5" xfId="25646" xr:uid="{00000000-0005-0000-0000-0000ED320000}"/>
    <cellStyle name="Normal 1369" xfId="6371" xr:uid="{00000000-0005-0000-0000-0000EE320000}"/>
    <cellStyle name="Normal 1369 2" xfId="6372" xr:uid="{00000000-0005-0000-0000-0000EF320000}"/>
    <cellStyle name="Normal 1369 2 2" xfId="16616" xr:uid="{00000000-0005-0000-0000-0000F0320000}"/>
    <cellStyle name="Normal 1369 2 2 2" xfId="34483" xr:uid="{00000000-0005-0000-0000-0000F1320000}"/>
    <cellStyle name="Normal 1369 2 3" xfId="25650" xr:uid="{00000000-0005-0000-0000-0000F2320000}"/>
    <cellStyle name="Normal 1369 3" xfId="6373" xr:uid="{00000000-0005-0000-0000-0000F3320000}"/>
    <cellStyle name="Normal 1369 3 2" xfId="16617" xr:uid="{00000000-0005-0000-0000-0000F4320000}"/>
    <cellStyle name="Normal 1369 3 2 2" xfId="34484" xr:uid="{00000000-0005-0000-0000-0000F5320000}"/>
    <cellStyle name="Normal 1369 3 3" xfId="25651" xr:uid="{00000000-0005-0000-0000-0000F6320000}"/>
    <cellStyle name="Normal 1369 4" xfId="16615" xr:uid="{00000000-0005-0000-0000-0000F7320000}"/>
    <cellStyle name="Normal 1369 4 2" xfId="34482" xr:uid="{00000000-0005-0000-0000-0000F8320000}"/>
    <cellStyle name="Normal 1369 5" xfId="25649" xr:uid="{00000000-0005-0000-0000-0000F9320000}"/>
    <cellStyle name="Normal 137" xfId="1258" xr:uid="{00000000-0005-0000-0000-0000FA320000}"/>
    <cellStyle name="Normal 137 2" xfId="6374" xr:uid="{00000000-0005-0000-0000-0000FB320000}"/>
    <cellStyle name="Normal 137 3" xfId="6375" xr:uid="{00000000-0005-0000-0000-0000FC320000}"/>
    <cellStyle name="Normal 137 3 2" xfId="6376" xr:uid="{00000000-0005-0000-0000-0000FD320000}"/>
    <cellStyle name="Normal 137 3 2 2" xfId="16619" xr:uid="{00000000-0005-0000-0000-0000FE320000}"/>
    <cellStyle name="Normal 137 3 2 2 2" xfId="34486" xr:uid="{00000000-0005-0000-0000-0000FF320000}"/>
    <cellStyle name="Normal 137 3 2 3" xfId="25653" xr:uid="{00000000-0005-0000-0000-000000330000}"/>
    <cellStyle name="Normal 137 3 3" xfId="16618" xr:uid="{00000000-0005-0000-0000-000001330000}"/>
    <cellStyle name="Normal 137 3 3 2" xfId="34485" xr:uid="{00000000-0005-0000-0000-000002330000}"/>
    <cellStyle name="Normal 137 3 4" xfId="25652" xr:uid="{00000000-0005-0000-0000-000003330000}"/>
    <cellStyle name="Normal 137 4" xfId="6377" xr:uid="{00000000-0005-0000-0000-000004330000}"/>
    <cellStyle name="Normal 137 4 2" xfId="16620" xr:uid="{00000000-0005-0000-0000-000005330000}"/>
    <cellStyle name="Normal 137 4 2 2" xfId="34487" xr:uid="{00000000-0005-0000-0000-000006330000}"/>
    <cellStyle name="Normal 137 4 3" xfId="25654" xr:uid="{00000000-0005-0000-0000-000007330000}"/>
    <cellStyle name="Normal 137 5" xfId="6378" xr:uid="{00000000-0005-0000-0000-000008330000}"/>
    <cellStyle name="Normal 137 5 2" xfId="16621" xr:uid="{00000000-0005-0000-0000-000009330000}"/>
    <cellStyle name="Normal 137 5 2 2" xfId="34488" xr:uid="{00000000-0005-0000-0000-00000A330000}"/>
    <cellStyle name="Normal 137 5 3" xfId="25655" xr:uid="{00000000-0005-0000-0000-00000B330000}"/>
    <cellStyle name="Normal 137 6" xfId="6379" xr:uid="{00000000-0005-0000-0000-00000C330000}"/>
    <cellStyle name="Normal 137 6 2" xfId="16622" xr:uid="{00000000-0005-0000-0000-00000D330000}"/>
    <cellStyle name="Normal 137 6 2 2" xfId="34489" xr:uid="{00000000-0005-0000-0000-00000E330000}"/>
    <cellStyle name="Normal 137 6 3" xfId="25656" xr:uid="{00000000-0005-0000-0000-00000F330000}"/>
    <cellStyle name="Normal 1370" xfId="6380" xr:uid="{00000000-0005-0000-0000-000010330000}"/>
    <cellStyle name="Normal 1370 2" xfId="6381" xr:uid="{00000000-0005-0000-0000-000011330000}"/>
    <cellStyle name="Normal 1370 2 2" xfId="16624" xr:uid="{00000000-0005-0000-0000-000012330000}"/>
    <cellStyle name="Normal 1370 2 2 2" xfId="34491" xr:uid="{00000000-0005-0000-0000-000013330000}"/>
    <cellStyle name="Normal 1370 2 3" xfId="25658" xr:uid="{00000000-0005-0000-0000-000014330000}"/>
    <cellStyle name="Normal 1370 3" xfId="6382" xr:uid="{00000000-0005-0000-0000-000015330000}"/>
    <cellStyle name="Normal 1370 3 2" xfId="16625" xr:uid="{00000000-0005-0000-0000-000016330000}"/>
    <cellStyle name="Normal 1370 3 2 2" xfId="34492" xr:uid="{00000000-0005-0000-0000-000017330000}"/>
    <cellStyle name="Normal 1370 3 3" xfId="25659" xr:uid="{00000000-0005-0000-0000-000018330000}"/>
    <cellStyle name="Normal 1370 4" xfId="16623" xr:uid="{00000000-0005-0000-0000-000019330000}"/>
    <cellStyle name="Normal 1370 4 2" xfId="34490" xr:uid="{00000000-0005-0000-0000-00001A330000}"/>
    <cellStyle name="Normal 1370 5" xfId="25657" xr:uid="{00000000-0005-0000-0000-00001B330000}"/>
    <cellStyle name="Normal 1371" xfId="6383" xr:uid="{00000000-0005-0000-0000-00001C330000}"/>
    <cellStyle name="Normal 1371 2" xfId="6384" xr:uid="{00000000-0005-0000-0000-00001D330000}"/>
    <cellStyle name="Normal 1371 2 2" xfId="16627" xr:uid="{00000000-0005-0000-0000-00001E330000}"/>
    <cellStyle name="Normal 1371 2 2 2" xfId="34494" xr:uid="{00000000-0005-0000-0000-00001F330000}"/>
    <cellStyle name="Normal 1371 2 3" xfId="25661" xr:uid="{00000000-0005-0000-0000-000020330000}"/>
    <cellStyle name="Normal 1371 3" xfId="6385" xr:uid="{00000000-0005-0000-0000-000021330000}"/>
    <cellStyle name="Normal 1371 3 2" xfId="16628" xr:uid="{00000000-0005-0000-0000-000022330000}"/>
    <cellStyle name="Normal 1371 3 2 2" xfId="34495" xr:uid="{00000000-0005-0000-0000-000023330000}"/>
    <cellStyle name="Normal 1371 3 3" xfId="25662" xr:uid="{00000000-0005-0000-0000-000024330000}"/>
    <cellStyle name="Normal 1371 4" xfId="16626" xr:uid="{00000000-0005-0000-0000-000025330000}"/>
    <cellStyle name="Normal 1371 4 2" xfId="34493" xr:uid="{00000000-0005-0000-0000-000026330000}"/>
    <cellStyle name="Normal 1371 5" xfId="25660" xr:uid="{00000000-0005-0000-0000-000027330000}"/>
    <cellStyle name="Normal 1372" xfId="6386" xr:uid="{00000000-0005-0000-0000-000028330000}"/>
    <cellStyle name="Normal 1372 2" xfId="6387" xr:uid="{00000000-0005-0000-0000-000029330000}"/>
    <cellStyle name="Normal 1372 2 2" xfId="16630" xr:uid="{00000000-0005-0000-0000-00002A330000}"/>
    <cellStyle name="Normal 1372 2 2 2" xfId="34497" xr:uid="{00000000-0005-0000-0000-00002B330000}"/>
    <cellStyle name="Normal 1372 2 3" xfId="25664" xr:uid="{00000000-0005-0000-0000-00002C330000}"/>
    <cellStyle name="Normal 1372 3" xfId="6388" xr:uid="{00000000-0005-0000-0000-00002D330000}"/>
    <cellStyle name="Normal 1372 3 2" xfId="16631" xr:uid="{00000000-0005-0000-0000-00002E330000}"/>
    <cellStyle name="Normal 1372 3 2 2" xfId="34498" xr:uid="{00000000-0005-0000-0000-00002F330000}"/>
    <cellStyle name="Normal 1372 3 3" xfId="25665" xr:uid="{00000000-0005-0000-0000-000030330000}"/>
    <cellStyle name="Normal 1372 4" xfId="16629" xr:uid="{00000000-0005-0000-0000-000031330000}"/>
    <cellStyle name="Normal 1372 4 2" xfId="34496" xr:uid="{00000000-0005-0000-0000-000032330000}"/>
    <cellStyle name="Normal 1372 5" xfId="25663" xr:uid="{00000000-0005-0000-0000-000033330000}"/>
    <cellStyle name="Normal 1373" xfId="6389" xr:uid="{00000000-0005-0000-0000-000034330000}"/>
    <cellStyle name="Normal 1373 2" xfId="6390" xr:uid="{00000000-0005-0000-0000-000035330000}"/>
    <cellStyle name="Normal 1373 2 2" xfId="16633" xr:uid="{00000000-0005-0000-0000-000036330000}"/>
    <cellStyle name="Normal 1373 2 2 2" xfId="34500" xr:uid="{00000000-0005-0000-0000-000037330000}"/>
    <cellStyle name="Normal 1373 2 3" xfId="25667" xr:uid="{00000000-0005-0000-0000-000038330000}"/>
    <cellStyle name="Normal 1373 3" xfId="6391" xr:uid="{00000000-0005-0000-0000-000039330000}"/>
    <cellStyle name="Normal 1373 3 2" xfId="16634" xr:uid="{00000000-0005-0000-0000-00003A330000}"/>
    <cellStyle name="Normal 1373 3 2 2" xfId="34501" xr:uid="{00000000-0005-0000-0000-00003B330000}"/>
    <cellStyle name="Normal 1373 3 3" xfId="25668" xr:uid="{00000000-0005-0000-0000-00003C330000}"/>
    <cellStyle name="Normal 1373 4" xfId="16632" xr:uid="{00000000-0005-0000-0000-00003D330000}"/>
    <cellStyle name="Normal 1373 4 2" xfId="34499" xr:uid="{00000000-0005-0000-0000-00003E330000}"/>
    <cellStyle name="Normal 1373 5" xfId="25666" xr:uid="{00000000-0005-0000-0000-00003F330000}"/>
    <cellStyle name="Normal 1374" xfId="6392" xr:uid="{00000000-0005-0000-0000-000040330000}"/>
    <cellStyle name="Normal 1374 2" xfId="6393" xr:uid="{00000000-0005-0000-0000-000041330000}"/>
    <cellStyle name="Normal 1374 2 2" xfId="16636" xr:uid="{00000000-0005-0000-0000-000042330000}"/>
    <cellStyle name="Normal 1374 2 2 2" xfId="34503" xr:uid="{00000000-0005-0000-0000-000043330000}"/>
    <cellStyle name="Normal 1374 2 3" xfId="25670" xr:uid="{00000000-0005-0000-0000-000044330000}"/>
    <cellStyle name="Normal 1374 3" xfId="6394" xr:uid="{00000000-0005-0000-0000-000045330000}"/>
    <cellStyle name="Normal 1374 3 2" xfId="16637" xr:uid="{00000000-0005-0000-0000-000046330000}"/>
    <cellStyle name="Normal 1374 3 2 2" xfId="34504" xr:uid="{00000000-0005-0000-0000-000047330000}"/>
    <cellStyle name="Normal 1374 3 3" xfId="25671" xr:uid="{00000000-0005-0000-0000-000048330000}"/>
    <cellStyle name="Normal 1374 4" xfId="16635" xr:uid="{00000000-0005-0000-0000-000049330000}"/>
    <cellStyle name="Normal 1374 4 2" xfId="34502" xr:uid="{00000000-0005-0000-0000-00004A330000}"/>
    <cellStyle name="Normal 1374 5" xfId="25669" xr:uid="{00000000-0005-0000-0000-00004B330000}"/>
    <cellStyle name="Normal 1375" xfId="6395" xr:uid="{00000000-0005-0000-0000-00004C330000}"/>
    <cellStyle name="Normal 1375 2" xfId="6396" xr:uid="{00000000-0005-0000-0000-00004D330000}"/>
    <cellStyle name="Normal 1375 2 2" xfId="16639" xr:uid="{00000000-0005-0000-0000-00004E330000}"/>
    <cellStyle name="Normal 1375 2 2 2" xfId="34506" xr:uid="{00000000-0005-0000-0000-00004F330000}"/>
    <cellStyle name="Normal 1375 2 3" xfId="25673" xr:uid="{00000000-0005-0000-0000-000050330000}"/>
    <cellStyle name="Normal 1375 3" xfId="6397" xr:uid="{00000000-0005-0000-0000-000051330000}"/>
    <cellStyle name="Normal 1375 3 2" xfId="16640" xr:uid="{00000000-0005-0000-0000-000052330000}"/>
    <cellStyle name="Normal 1375 3 2 2" xfId="34507" xr:uid="{00000000-0005-0000-0000-000053330000}"/>
    <cellStyle name="Normal 1375 3 3" xfId="25674" xr:uid="{00000000-0005-0000-0000-000054330000}"/>
    <cellStyle name="Normal 1375 4" xfId="16638" xr:uid="{00000000-0005-0000-0000-000055330000}"/>
    <cellStyle name="Normal 1375 4 2" xfId="34505" xr:uid="{00000000-0005-0000-0000-000056330000}"/>
    <cellStyle name="Normal 1375 5" xfId="25672" xr:uid="{00000000-0005-0000-0000-000057330000}"/>
    <cellStyle name="Normal 1376" xfId="6398" xr:uid="{00000000-0005-0000-0000-000058330000}"/>
    <cellStyle name="Normal 1376 2" xfId="6399" xr:uid="{00000000-0005-0000-0000-000059330000}"/>
    <cellStyle name="Normal 1376 2 2" xfId="16642" xr:uid="{00000000-0005-0000-0000-00005A330000}"/>
    <cellStyle name="Normal 1376 2 2 2" xfId="34509" xr:uid="{00000000-0005-0000-0000-00005B330000}"/>
    <cellStyle name="Normal 1376 2 3" xfId="25676" xr:uid="{00000000-0005-0000-0000-00005C330000}"/>
    <cellStyle name="Normal 1376 3" xfId="6400" xr:uid="{00000000-0005-0000-0000-00005D330000}"/>
    <cellStyle name="Normal 1376 3 2" xfId="16643" xr:uid="{00000000-0005-0000-0000-00005E330000}"/>
    <cellStyle name="Normal 1376 3 2 2" xfId="34510" xr:uid="{00000000-0005-0000-0000-00005F330000}"/>
    <cellStyle name="Normal 1376 3 3" xfId="25677" xr:uid="{00000000-0005-0000-0000-000060330000}"/>
    <cellStyle name="Normal 1376 4" xfId="16641" xr:uid="{00000000-0005-0000-0000-000061330000}"/>
    <cellStyle name="Normal 1376 4 2" xfId="34508" xr:uid="{00000000-0005-0000-0000-000062330000}"/>
    <cellStyle name="Normal 1376 5" xfId="25675" xr:uid="{00000000-0005-0000-0000-000063330000}"/>
    <cellStyle name="Normal 1377" xfId="6401" xr:uid="{00000000-0005-0000-0000-000064330000}"/>
    <cellStyle name="Normal 1377 2" xfId="6402" xr:uid="{00000000-0005-0000-0000-000065330000}"/>
    <cellStyle name="Normal 1377 2 2" xfId="16645" xr:uid="{00000000-0005-0000-0000-000066330000}"/>
    <cellStyle name="Normal 1377 2 2 2" xfId="34512" xr:uid="{00000000-0005-0000-0000-000067330000}"/>
    <cellStyle name="Normal 1377 2 3" xfId="25679" xr:uid="{00000000-0005-0000-0000-000068330000}"/>
    <cellStyle name="Normal 1377 3" xfId="6403" xr:uid="{00000000-0005-0000-0000-000069330000}"/>
    <cellStyle name="Normal 1377 3 2" xfId="16646" xr:uid="{00000000-0005-0000-0000-00006A330000}"/>
    <cellStyle name="Normal 1377 3 2 2" xfId="34513" xr:uid="{00000000-0005-0000-0000-00006B330000}"/>
    <cellStyle name="Normal 1377 3 3" xfId="25680" xr:uid="{00000000-0005-0000-0000-00006C330000}"/>
    <cellStyle name="Normal 1377 4" xfId="16644" xr:uid="{00000000-0005-0000-0000-00006D330000}"/>
    <cellStyle name="Normal 1377 4 2" xfId="34511" xr:uid="{00000000-0005-0000-0000-00006E330000}"/>
    <cellStyle name="Normal 1377 5" xfId="25678" xr:uid="{00000000-0005-0000-0000-00006F330000}"/>
    <cellStyle name="Normal 1378" xfId="6404" xr:uid="{00000000-0005-0000-0000-000070330000}"/>
    <cellStyle name="Normal 1378 2" xfId="6405" xr:uid="{00000000-0005-0000-0000-000071330000}"/>
    <cellStyle name="Normal 1378 2 2" xfId="16648" xr:uid="{00000000-0005-0000-0000-000072330000}"/>
    <cellStyle name="Normal 1378 2 2 2" xfId="34515" xr:uid="{00000000-0005-0000-0000-000073330000}"/>
    <cellStyle name="Normal 1378 2 3" xfId="25682" xr:uid="{00000000-0005-0000-0000-000074330000}"/>
    <cellStyle name="Normal 1378 3" xfId="6406" xr:uid="{00000000-0005-0000-0000-000075330000}"/>
    <cellStyle name="Normal 1378 3 2" xfId="16649" xr:uid="{00000000-0005-0000-0000-000076330000}"/>
    <cellStyle name="Normal 1378 3 2 2" xfId="34516" xr:uid="{00000000-0005-0000-0000-000077330000}"/>
    <cellStyle name="Normal 1378 3 3" xfId="25683" xr:uid="{00000000-0005-0000-0000-000078330000}"/>
    <cellStyle name="Normal 1378 4" xfId="16647" xr:uid="{00000000-0005-0000-0000-000079330000}"/>
    <cellStyle name="Normal 1378 4 2" xfId="34514" xr:uid="{00000000-0005-0000-0000-00007A330000}"/>
    <cellStyle name="Normal 1378 5" xfId="25681" xr:uid="{00000000-0005-0000-0000-00007B330000}"/>
    <cellStyle name="Normal 1379" xfId="6407" xr:uid="{00000000-0005-0000-0000-00007C330000}"/>
    <cellStyle name="Normal 1379 2" xfId="6408" xr:uid="{00000000-0005-0000-0000-00007D330000}"/>
    <cellStyle name="Normal 1379 2 2" xfId="16651" xr:uid="{00000000-0005-0000-0000-00007E330000}"/>
    <cellStyle name="Normal 1379 2 2 2" xfId="34518" xr:uid="{00000000-0005-0000-0000-00007F330000}"/>
    <cellStyle name="Normal 1379 2 3" xfId="25685" xr:uid="{00000000-0005-0000-0000-000080330000}"/>
    <cellStyle name="Normal 1379 3" xfId="6409" xr:uid="{00000000-0005-0000-0000-000081330000}"/>
    <cellStyle name="Normal 1379 3 2" xfId="16652" xr:uid="{00000000-0005-0000-0000-000082330000}"/>
    <cellStyle name="Normal 1379 3 2 2" xfId="34519" xr:uid="{00000000-0005-0000-0000-000083330000}"/>
    <cellStyle name="Normal 1379 3 3" xfId="25686" xr:uid="{00000000-0005-0000-0000-000084330000}"/>
    <cellStyle name="Normal 1379 4" xfId="16650" xr:uid="{00000000-0005-0000-0000-000085330000}"/>
    <cellStyle name="Normal 1379 4 2" xfId="34517" xr:uid="{00000000-0005-0000-0000-000086330000}"/>
    <cellStyle name="Normal 1379 5" xfId="25684" xr:uid="{00000000-0005-0000-0000-000087330000}"/>
    <cellStyle name="Normal 138" xfId="1259" xr:uid="{00000000-0005-0000-0000-000088330000}"/>
    <cellStyle name="Normal 138 2" xfId="6410" xr:uid="{00000000-0005-0000-0000-000089330000}"/>
    <cellStyle name="Normal 138 3" xfId="6411" xr:uid="{00000000-0005-0000-0000-00008A330000}"/>
    <cellStyle name="Normal 138 3 2" xfId="6412" xr:uid="{00000000-0005-0000-0000-00008B330000}"/>
    <cellStyle name="Normal 138 3 2 2" xfId="16654" xr:uid="{00000000-0005-0000-0000-00008C330000}"/>
    <cellStyle name="Normal 138 3 2 2 2" xfId="34521" xr:uid="{00000000-0005-0000-0000-00008D330000}"/>
    <cellStyle name="Normal 138 3 2 3" xfId="25688" xr:uid="{00000000-0005-0000-0000-00008E330000}"/>
    <cellStyle name="Normal 138 3 3" xfId="16653" xr:uid="{00000000-0005-0000-0000-00008F330000}"/>
    <cellStyle name="Normal 138 3 3 2" xfId="34520" xr:uid="{00000000-0005-0000-0000-000090330000}"/>
    <cellStyle name="Normal 138 3 4" xfId="25687" xr:uid="{00000000-0005-0000-0000-000091330000}"/>
    <cellStyle name="Normal 138 4" xfId="6413" xr:uid="{00000000-0005-0000-0000-000092330000}"/>
    <cellStyle name="Normal 138 4 2" xfId="16655" xr:uid="{00000000-0005-0000-0000-000093330000}"/>
    <cellStyle name="Normal 138 4 2 2" xfId="34522" xr:uid="{00000000-0005-0000-0000-000094330000}"/>
    <cellStyle name="Normal 138 4 3" xfId="25689" xr:uid="{00000000-0005-0000-0000-000095330000}"/>
    <cellStyle name="Normal 138 5" xfId="6414" xr:uid="{00000000-0005-0000-0000-000096330000}"/>
    <cellStyle name="Normal 138 5 2" xfId="16656" xr:uid="{00000000-0005-0000-0000-000097330000}"/>
    <cellStyle name="Normal 138 5 2 2" xfId="34523" xr:uid="{00000000-0005-0000-0000-000098330000}"/>
    <cellStyle name="Normal 138 5 3" xfId="25690" xr:uid="{00000000-0005-0000-0000-000099330000}"/>
    <cellStyle name="Normal 138 6" xfId="6415" xr:uid="{00000000-0005-0000-0000-00009A330000}"/>
    <cellStyle name="Normal 138 6 2" xfId="16657" xr:uid="{00000000-0005-0000-0000-00009B330000}"/>
    <cellStyle name="Normal 138 6 2 2" xfId="34524" xr:uid="{00000000-0005-0000-0000-00009C330000}"/>
    <cellStyle name="Normal 138 6 3" xfId="25691" xr:uid="{00000000-0005-0000-0000-00009D330000}"/>
    <cellStyle name="Normal 1380" xfId="6416" xr:uid="{00000000-0005-0000-0000-00009E330000}"/>
    <cellStyle name="Normal 1380 2" xfId="6417" xr:uid="{00000000-0005-0000-0000-00009F330000}"/>
    <cellStyle name="Normal 1380 2 2" xfId="16659" xr:uid="{00000000-0005-0000-0000-0000A0330000}"/>
    <cellStyle name="Normal 1380 2 2 2" xfId="34526" xr:uid="{00000000-0005-0000-0000-0000A1330000}"/>
    <cellStyle name="Normal 1380 2 3" xfId="25693" xr:uid="{00000000-0005-0000-0000-0000A2330000}"/>
    <cellStyle name="Normal 1380 3" xfId="6418" xr:uid="{00000000-0005-0000-0000-0000A3330000}"/>
    <cellStyle name="Normal 1380 3 2" xfId="16660" xr:uid="{00000000-0005-0000-0000-0000A4330000}"/>
    <cellStyle name="Normal 1380 3 2 2" xfId="34527" xr:uid="{00000000-0005-0000-0000-0000A5330000}"/>
    <cellStyle name="Normal 1380 3 3" xfId="25694" xr:uid="{00000000-0005-0000-0000-0000A6330000}"/>
    <cellStyle name="Normal 1380 4" xfId="16658" xr:uid="{00000000-0005-0000-0000-0000A7330000}"/>
    <cellStyle name="Normal 1380 4 2" xfId="34525" xr:uid="{00000000-0005-0000-0000-0000A8330000}"/>
    <cellStyle name="Normal 1380 5" xfId="25692" xr:uid="{00000000-0005-0000-0000-0000A9330000}"/>
    <cellStyle name="Normal 1381" xfId="6419" xr:uid="{00000000-0005-0000-0000-0000AA330000}"/>
    <cellStyle name="Normal 1381 2" xfId="6420" xr:uid="{00000000-0005-0000-0000-0000AB330000}"/>
    <cellStyle name="Normal 1381 2 2" xfId="16662" xr:uid="{00000000-0005-0000-0000-0000AC330000}"/>
    <cellStyle name="Normal 1381 2 2 2" xfId="34529" xr:uid="{00000000-0005-0000-0000-0000AD330000}"/>
    <cellStyle name="Normal 1381 2 3" xfId="25696" xr:uid="{00000000-0005-0000-0000-0000AE330000}"/>
    <cellStyle name="Normal 1381 3" xfId="6421" xr:uid="{00000000-0005-0000-0000-0000AF330000}"/>
    <cellStyle name="Normal 1381 3 2" xfId="16663" xr:uid="{00000000-0005-0000-0000-0000B0330000}"/>
    <cellStyle name="Normal 1381 3 2 2" xfId="34530" xr:uid="{00000000-0005-0000-0000-0000B1330000}"/>
    <cellStyle name="Normal 1381 3 3" xfId="25697" xr:uid="{00000000-0005-0000-0000-0000B2330000}"/>
    <cellStyle name="Normal 1381 4" xfId="16661" xr:uid="{00000000-0005-0000-0000-0000B3330000}"/>
    <cellStyle name="Normal 1381 4 2" xfId="34528" xr:uid="{00000000-0005-0000-0000-0000B4330000}"/>
    <cellStyle name="Normal 1381 5" xfId="25695" xr:uid="{00000000-0005-0000-0000-0000B5330000}"/>
    <cellStyle name="Normal 1382" xfId="6422" xr:uid="{00000000-0005-0000-0000-0000B6330000}"/>
    <cellStyle name="Normal 1382 2" xfId="6423" xr:uid="{00000000-0005-0000-0000-0000B7330000}"/>
    <cellStyle name="Normal 1382 2 2" xfId="16665" xr:uid="{00000000-0005-0000-0000-0000B8330000}"/>
    <cellStyle name="Normal 1382 2 2 2" xfId="34532" xr:uid="{00000000-0005-0000-0000-0000B9330000}"/>
    <cellStyle name="Normal 1382 2 3" xfId="25699" xr:uid="{00000000-0005-0000-0000-0000BA330000}"/>
    <cellStyle name="Normal 1382 3" xfId="6424" xr:uid="{00000000-0005-0000-0000-0000BB330000}"/>
    <cellStyle name="Normal 1382 3 2" xfId="16666" xr:uid="{00000000-0005-0000-0000-0000BC330000}"/>
    <cellStyle name="Normal 1382 3 2 2" xfId="34533" xr:uid="{00000000-0005-0000-0000-0000BD330000}"/>
    <cellStyle name="Normal 1382 3 3" xfId="25700" xr:uid="{00000000-0005-0000-0000-0000BE330000}"/>
    <cellStyle name="Normal 1382 4" xfId="16664" xr:uid="{00000000-0005-0000-0000-0000BF330000}"/>
    <cellStyle name="Normal 1382 4 2" xfId="34531" xr:uid="{00000000-0005-0000-0000-0000C0330000}"/>
    <cellStyle name="Normal 1382 5" xfId="25698" xr:uid="{00000000-0005-0000-0000-0000C1330000}"/>
    <cellStyle name="Normal 1383" xfId="6425" xr:uid="{00000000-0005-0000-0000-0000C2330000}"/>
    <cellStyle name="Normal 1383 2" xfId="6426" xr:uid="{00000000-0005-0000-0000-0000C3330000}"/>
    <cellStyle name="Normal 1383 2 2" xfId="16668" xr:uid="{00000000-0005-0000-0000-0000C4330000}"/>
    <cellStyle name="Normal 1383 2 2 2" xfId="34535" xr:uid="{00000000-0005-0000-0000-0000C5330000}"/>
    <cellStyle name="Normal 1383 2 3" xfId="25702" xr:uid="{00000000-0005-0000-0000-0000C6330000}"/>
    <cellStyle name="Normal 1383 3" xfId="6427" xr:uid="{00000000-0005-0000-0000-0000C7330000}"/>
    <cellStyle name="Normal 1383 3 2" xfId="16669" xr:uid="{00000000-0005-0000-0000-0000C8330000}"/>
    <cellStyle name="Normal 1383 3 2 2" xfId="34536" xr:uid="{00000000-0005-0000-0000-0000C9330000}"/>
    <cellStyle name="Normal 1383 3 3" xfId="25703" xr:uid="{00000000-0005-0000-0000-0000CA330000}"/>
    <cellStyle name="Normal 1383 4" xfId="16667" xr:uid="{00000000-0005-0000-0000-0000CB330000}"/>
    <cellStyle name="Normal 1383 4 2" xfId="34534" xr:uid="{00000000-0005-0000-0000-0000CC330000}"/>
    <cellStyle name="Normal 1383 5" xfId="25701" xr:uid="{00000000-0005-0000-0000-0000CD330000}"/>
    <cellStyle name="Normal 1384" xfId="6428" xr:uid="{00000000-0005-0000-0000-0000CE330000}"/>
    <cellStyle name="Normal 1384 2" xfId="6429" xr:uid="{00000000-0005-0000-0000-0000CF330000}"/>
    <cellStyle name="Normal 1384 2 2" xfId="16671" xr:uid="{00000000-0005-0000-0000-0000D0330000}"/>
    <cellStyle name="Normal 1384 2 2 2" xfId="34538" xr:uid="{00000000-0005-0000-0000-0000D1330000}"/>
    <cellStyle name="Normal 1384 2 3" xfId="25705" xr:uid="{00000000-0005-0000-0000-0000D2330000}"/>
    <cellStyle name="Normal 1384 3" xfId="6430" xr:uid="{00000000-0005-0000-0000-0000D3330000}"/>
    <cellStyle name="Normal 1384 3 2" xfId="16672" xr:uid="{00000000-0005-0000-0000-0000D4330000}"/>
    <cellStyle name="Normal 1384 3 2 2" xfId="34539" xr:uid="{00000000-0005-0000-0000-0000D5330000}"/>
    <cellStyle name="Normal 1384 3 3" xfId="25706" xr:uid="{00000000-0005-0000-0000-0000D6330000}"/>
    <cellStyle name="Normal 1384 4" xfId="16670" xr:uid="{00000000-0005-0000-0000-0000D7330000}"/>
    <cellStyle name="Normal 1384 4 2" xfId="34537" xr:uid="{00000000-0005-0000-0000-0000D8330000}"/>
    <cellStyle name="Normal 1384 5" xfId="25704" xr:uid="{00000000-0005-0000-0000-0000D9330000}"/>
    <cellStyle name="Normal 1385" xfId="6431" xr:uid="{00000000-0005-0000-0000-0000DA330000}"/>
    <cellStyle name="Normal 1385 2" xfId="6432" xr:uid="{00000000-0005-0000-0000-0000DB330000}"/>
    <cellStyle name="Normal 1385 2 2" xfId="16674" xr:uid="{00000000-0005-0000-0000-0000DC330000}"/>
    <cellStyle name="Normal 1385 2 2 2" xfId="34541" xr:uid="{00000000-0005-0000-0000-0000DD330000}"/>
    <cellStyle name="Normal 1385 2 3" xfId="25708" xr:uid="{00000000-0005-0000-0000-0000DE330000}"/>
    <cellStyle name="Normal 1385 3" xfId="6433" xr:uid="{00000000-0005-0000-0000-0000DF330000}"/>
    <cellStyle name="Normal 1385 3 2" xfId="16675" xr:uid="{00000000-0005-0000-0000-0000E0330000}"/>
    <cellStyle name="Normal 1385 3 2 2" xfId="34542" xr:uid="{00000000-0005-0000-0000-0000E1330000}"/>
    <cellStyle name="Normal 1385 3 3" xfId="25709" xr:uid="{00000000-0005-0000-0000-0000E2330000}"/>
    <cellStyle name="Normal 1385 4" xfId="16673" xr:uid="{00000000-0005-0000-0000-0000E3330000}"/>
    <cellStyle name="Normal 1385 4 2" xfId="34540" xr:uid="{00000000-0005-0000-0000-0000E4330000}"/>
    <cellStyle name="Normal 1385 5" xfId="25707" xr:uid="{00000000-0005-0000-0000-0000E5330000}"/>
    <cellStyle name="Normal 1386" xfId="6434" xr:uid="{00000000-0005-0000-0000-0000E6330000}"/>
    <cellStyle name="Normal 1386 2" xfId="6435" xr:uid="{00000000-0005-0000-0000-0000E7330000}"/>
    <cellStyle name="Normal 1386 2 2" xfId="16677" xr:uid="{00000000-0005-0000-0000-0000E8330000}"/>
    <cellStyle name="Normal 1386 2 2 2" xfId="34544" xr:uid="{00000000-0005-0000-0000-0000E9330000}"/>
    <cellStyle name="Normal 1386 2 3" xfId="25711" xr:uid="{00000000-0005-0000-0000-0000EA330000}"/>
    <cellStyle name="Normal 1386 3" xfId="6436" xr:uid="{00000000-0005-0000-0000-0000EB330000}"/>
    <cellStyle name="Normal 1386 3 2" xfId="16678" xr:uid="{00000000-0005-0000-0000-0000EC330000}"/>
    <cellStyle name="Normal 1386 3 2 2" xfId="34545" xr:uid="{00000000-0005-0000-0000-0000ED330000}"/>
    <cellStyle name="Normal 1386 3 3" xfId="25712" xr:uid="{00000000-0005-0000-0000-0000EE330000}"/>
    <cellStyle name="Normal 1386 4" xfId="16676" xr:uid="{00000000-0005-0000-0000-0000EF330000}"/>
    <cellStyle name="Normal 1386 4 2" xfId="34543" xr:uid="{00000000-0005-0000-0000-0000F0330000}"/>
    <cellStyle name="Normal 1386 5" xfId="25710" xr:uid="{00000000-0005-0000-0000-0000F1330000}"/>
    <cellStyle name="Normal 1387" xfId="6437" xr:uid="{00000000-0005-0000-0000-0000F2330000}"/>
    <cellStyle name="Normal 1387 2" xfId="6438" xr:uid="{00000000-0005-0000-0000-0000F3330000}"/>
    <cellStyle name="Normal 1387 2 2" xfId="16680" xr:uid="{00000000-0005-0000-0000-0000F4330000}"/>
    <cellStyle name="Normal 1387 2 2 2" xfId="34547" xr:uid="{00000000-0005-0000-0000-0000F5330000}"/>
    <cellStyle name="Normal 1387 2 3" xfId="25714" xr:uid="{00000000-0005-0000-0000-0000F6330000}"/>
    <cellStyle name="Normal 1387 3" xfId="6439" xr:uid="{00000000-0005-0000-0000-0000F7330000}"/>
    <cellStyle name="Normal 1387 3 2" xfId="16681" xr:uid="{00000000-0005-0000-0000-0000F8330000}"/>
    <cellStyle name="Normal 1387 3 2 2" xfId="34548" xr:uid="{00000000-0005-0000-0000-0000F9330000}"/>
    <cellStyle name="Normal 1387 3 3" xfId="25715" xr:uid="{00000000-0005-0000-0000-0000FA330000}"/>
    <cellStyle name="Normal 1387 4" xfId="16679" xr:uid="{00000000-0005-0000-0000-0000FB330000}"/>
    <cellStyle name="Normal 1387 4 2" xfId="34546" xr:uid="{00000000-0005-0000-0000-0000FC330000}"/>
    <cellStyle name="Normal 1387 5" xfId="25713" xr:uid="{00000000-0005-0000-0000-0000FD330000}"/>
    <cellStyle name="Normal 1388" xfId="6440" xr:uid="{00000000-0005-0000-0000-0000FE330000}"/>
    <cellStyle name="Normal 1388 2" xfId="6441" xr:uid="{00000000-0005-0000-0000-0000FF330000}"/>
    <cellStyle name="Normal 1388 2 2" xfId="16683" xr:uid="{00000000-0005-0000-0000-000000340000}"/>
    <cellStyle name="Normal 1388 2 2 2" xfId="34550" xr:uid="{00000000-0005-0000-0000-000001340000}"/>
    <cellStyle name="Normal 1388 2 3" xfId="25717" xr:uid="{00000000-0005-0000-0000-000002340000}"/>
    <cellStyle name="Normal 1388 3" xfId="6442" xr:uid="{00000000-0005-0000-0000-000003340000}"/>
    <cellStyle name="Normal 1388 3 2" xfId="16684" xr:uid="{00000000-0005-0000-0000-000004340000}"/>
    <cellStyle name="Normal 1388 3 2 2" xfId="34551" xr:uid="{00000000-0005-0000-0000-000005340000}"/>
    <cellStyle name="Normal 1388 3 3" xfId="25718" xr:uid="{00000000-0005-0000-0000-000006340000}"/>
    <cellStyle name="Normal 1388 4" xfId="16682" xr:uid="{00000000-0005-0000-0000-000007340000}"/>
    <cellStyle name="Normal 1388 4 2" xfId="34549" xr:uid="{00000000-0005-0000-0000-000008340000}"/>
    <cellStyle name="Normal 1388 5" xfId="25716" xr:uid="{00000000-0005-0000-0000-000009340000}"/>
    <cellStyle name="Normal 1389" xfId="6443" xr:uid="{00000000-0005-0000-0000-00000A340000}"/>
    <cellStyle name="Normal 1389 2" xfId="6444" xr:uid="{00000000-0005-0000-0000-00000B340000}"/>
    <cellStyle name="Normal 1389 2 2" xfId="16686" xr:uid="{00000000-0005-0000-0000-00000C340000}"/>
    <cellStyle name="Normal 1389 2 2 2" xfId="34553" xr:uid="{00000000-0005-0000-0000-00000D340000}"/>
    <cellStyle name="Normal 1389 2 3" xfId="25720" xr:uid="{00000000-0005-0000-0000-00000E340000}"/>
    <cellStyle name="Normal 1389 3" xfId="6445" xr:uid="{00000000-0005-0000-0000-00000F340000}"/>
    <cellStyle name="Normal 1389 3 2" xfId="16687" xr:uid="{00000000-0005-0000-0000-000010340000}"/>
    <cellStyle name="Normal 1389 3 2 2" xfId="34554" xr:uid="{00000000-0005-0000-0000-000011340000}"/>
    <cellStyle name="Normal 1389 3 3" xfId="25721" xr:uid="{00000000-0005-0000-0000-000012340000}"/>
    <cellStyle name="Normal 1389 4" xfId="16685" xr:uid="{00000000-0005-0000-0000-000013340000}"/>
    <cellStyle name="Normal 1389 4 2" xfId="34552" xr:uid="{00000000-0005-0000-0000-000014340000}"/>
    <cellStyle name="Normal 1389 5" xfId="25719" xr:uid="{00000000-0005-0000-0000-000015340000}"/>
    <cellStyle name="Normal 139" xfId="1260" xr:uid="{00000000-0005-0000-0000-000016340000}"/>
    <cellStyle name="Normal 139 2" xfId="6446" xr:uid="{00000000-0005-0000-0000-000017340000}"/>
    <cellStyle name="Normal 139 3" xfId="6447" xr:uid="{00000000-0005-0000-0000-000018340000}"/>
    <cellStyle name="Normal 139 3 2" xfId="6448" xr:uid="{00000000-0005-0000-0000-000019340000}"/>
    <cellStyle name="Normal 139 3 2 2" xfId="16689" xr:uid="{00000000-0005-0000-0000-00001A340000}"/>
    <cellStyle name="Normal 139 3 2 2 2" xfId="34556" xr:uid="{00000000-0005-0000-0000-00001B340000}"/>
    <cellStyle name="Normal 139 3 2 3" xfId="25723" xr:uid="{00000000-0005-0000-0000-00001C340000}"/>
    <cellStyle name="Normal 139 3 3" xfId="16688" xr:uid="{00000000-0005-0000-0000-00001D340000}"/>
    <cellStyle name="Normal 139 3 3 2" xfId="34555" xr:uid="{00000000-0005-0000-0000-00001E340000}"/>
    <cellStyle name="Normal 139 3 4" xfId="25722" xr:uid="{00000000-0005-0000-0000-00001F340000}"/>
    <cellStyle name="Normal 139 4" xfId="6449" xr:uid="{00000000-0005-0000-0000-000020340000}"/>
    <cellStyle name="Normal 139 4 2" xfId="16690" xr:uid="{00000000-0005-0000-0000-000021340000}"/>
    <cellStyle name="Normal 139 4 2 2" xfId="34557" xr:uid="{00000000-0005-0000-0000-000022340000}"/>
    <cellStyle name="Normal 139 4 3" xfId="25724" xr:uid="{00000000-0005-0000-0000-000023340000}"/>
    <cellStyle name="Normal 139 5" xfId="6450" xr:uid="{00000000-0005-0000-0000-000024340000}"/>
    <cellStyle name="Normal 139 5 2" xfId="16691" xr:uid="{00000000-0005-0000-0000-000025340000}"/>
    <cellStyle name="Normal 139 5 2 2" xfId="34558" xr:uid="{00000000-0005-0000-0000-000026340000}"/>
    <cellStyle name="Normal 139 5 3" xfId="25725" xr:uid="{00000000-0005-0000-0000-000027340000}"/>
    <cellStyle name="Normal 139 6" xfId="6451" xr:uid="{00000000-0005-0000-0000-000028340000}"/>
    <cellStyle name="Normal 139 6 2" xfId="16692" xr:uid="{00000000-0005-0000-0000-000029340000}"/>
    <cellStyle name="Normal 139 6 2 2" xfId="34559" xr:uid="{00000000-0005-0000-0000-00002A340000}"/>
    <cellStyle name="Normal 139 6 3" xfId="25726" xr:uid="{00000000-0005-0000-0000-00002B340000}"/>
    <cellStyle name="Normal 1390" xfId="6452" xr:uid="{00000000-0005-0000-0000-00002C340000}"/>
    <cellStyle name="Normal 1390 2" xfId="6453" xr:uid="{00000000-0005-0000-0000-00002D340000}"/>
    <cellStyle name="Normal 1390 2 2" xfId="16694" xr:uid="{00000000-0005-0000-0000-00002E340000}"/>
    <cellStyle name="Normal 1390 2 2 2" xfId="34561" xr:uid="{00000000-0005-0000-0000-00002F340000}"/>
    <cellStyle name="Normal 1390 2 3" xfId="25728" xr:uid="{00000000-0005-0000-0000-000030340000}"/>
    <cellStyle name="Normal 1390 3" xfId="6454" xr:uid="{00000000-0005-0000-0000-000031340000}"/>
    <cellStyle name="Normal 1390 3 2" xfId="16695" xr:uid="{00000000-0005-0000-0000-000032340000}"/>
    <cellStyle name="Normal 1390 3 2 2" xfId="34562" xr:uid="{00000000-0005-0000-0000-000033340000}"/>
    <cellStyle name="Normal 1390 3 3" xfId="25729" xr:uid="{00000000-0005-0000-0000-000034340000}"/>
    <cellStyle name="Normal 1390 4" xfId="16693" xr:uid="{00000000-0005-0000-0000-000035340000}"/>
    <cellStyle name="Normal 1390 4 2" xfId="34560" xr:uid="{00000000-0005-0000-0000-000036340000}"/>
    <cellStyle name="Normal 1390 5" xfId="25727" xr:uid="{00000000-0005-0000-0000-000037340000}"/>
    <cellStyle name="Normal 1391" xfId="6455" xr:uid="{00000000-0005-0000-0000-000038340000}"/>
    <cellStyle name="Normal 1391 2" xfId="6456" xr:uid="{00000000-0005-0000-0000-000039340000}"/>
    <cellStyle name="Normal 1391 2 2" xfId="16697" xr:uid="{00000000-0005-0000-0000-00003A340000}"/>
    <cellStyle name="Normal 1391 2 2 2" xfId="34564" xr:uid="{00000000-0005-0000-0000-00003B340000}"/>
    <cellStyle name="Normal 1391 2 3" xfId="25731" xr:uid="{00000000-0005-0000-0000-00003C340000}"/>
    <cellStyle name="Normal 1391 3" xfId="6457" xr:uid="{00000000-0005-0000-0000-00003D340000}"/>
    <cellStyle name="Normal 1391 3 2" xfId="16698" xr:uid="{00000000-0005-0000-0000-00003E340000}"/>
    <cellStyle name="Normal 1391 3 2 2" xfId="34565" xr:uid="{00000000-0005-0000-0000-00003F340000}"/>
    <cellStyle name="Normal 1391 3 3" xfId="25732" xr:uid="{00000000-0005-0000-0000-000040340000}"/>
    <cellStyle name="Normal 1391 4" xfId="16696" xr:uid="{00000000-0005-0000-0000-000041340000}"/>
    <cellStyle name="Normal 1391 4 2" xfId="34563" xr:uid="{00000000-0005-0000-0000-000042340000}"/>
    <cellStyle name="Normal 1391 5" xfId="25730" xr:uid="{00000000-0005-0000-0000-000043340000}"/>
    <cellStyle name="Normal 1392" xfId="6458" xr:uid="{00000000-0005-0000-0000-000044340000}"/>
    <cellStyle name="Normal 1392 2" xfId="6459" xr:uid="{00000000-0005-0000-0000-000045340000}"/>
    <cellStyle name="Normal 1392 2 2" xfId="16700" xr:uid="{00000000-0005-0000-0000-000046340000}"/>
    <cellStyle name="Normal 1392 2 2 2" xfId="34567" xr:uid="{00000000-0005-0000-0000-000047340000}"/>
    <cellStyle name="Normal 1392 2 3" xfId="25734" xr:uid="{00000000-0005-0000-0000-000048340000}"/>
    <cellStyle name="Normal 1392 3" xfId="6460" xr:uid="{00000000-0005-0000-0000-000049340000}"/>
    <cellStyle name="Normal 1392 3 2" xfId="16701" xr:uid="{00000000-0005-0000-0000-00004A340000}"/>
    <cellStyle name="Normal 1392 3 2 2" xfId="34568" xr:uid="{00000000-0005-0000-0000-00004B340000}"/>
    <cellStyle name="Normal 1392 3 3" xfId="25735" xr:uid="{00000000-0005-0000-0000-00004C340000}"/>
    <cellStyle name="Normal 1392 4" xfId="16699" xr:uid="{00000000-0005-0000-0000-00004D340000}"/>
    <cellStyle name="Normal 1392 4 2" xfId="34566" xr:uid="{00000000-0005-0000-0000-00004E340000}"/>
    <cellStyle name="Normal 1392 5" xfId="25733" xr:uid="{00000000-0005-0000-0000-00004F340000}"/>
    <cellStyle name="Normal 1393" xfId="6461" xr:uid="{00000000-0005-0000-0000-000050340000}"/>
    <cellStyle name="Normal 1393 2" xfId="6462" xr:uid="{00000000-0005-0000-0000-000051340000}"/>
    <cellStyle name="Normal 1393 2 2" xfId="16703" xr:uid="{00000000-0005-0000-0000-000052340000}"/>
    <cellStyle name="Normal 1393 2 2 2" xfId="34570" xr:uid="{00000000-0005-0000-0000-000053340000}"/>
    <cellStyle name="Normal 1393 2 3" xfId="25737" xr:uid="{00000000-0005-0000-0000-000054340000}"/>
    <cellStyle name="Normal 1393 3" xfId="6463" xr:uid="{00000000-0005-0000-0000-000055340000}"/>
    <cellStyle name="Normal 1393 3 2" xfId="16704" xr:uid="{00000000-0005-0000-0000-000056340000}"/>
    <cellStyle name="Normal 1393 3 2 2" xfId="34571" xr:uid="{00000000-0005-0000-0000-000057340000}"/>
    <cellStyle name="Normal 1393 3 3" xfId="25738" xr:uid="{00000000-0005-0000-0000-000058340000}"/>
    <cellStyle name="Normal 1393 4" xfId="16702" xr:uid="{00000000-0005-0000-0000-000059340000}"/>
    <cellStyle name="Normal 1393 4 2" xfId="34569" xr:uid="{00000000-0005-0000-0000-00005A340000}"/>
    <cellStyle name="Normal 1393 5" xfId="25736" xr:uid="{00000000-0005-0000-0000-00005B340000}"/>
    <cellStyle name="Normal 1394" xfId="6464" xr:uid="{00000000-0005-0000-0000-00005C340000}"/>
    <cellStyle name="Normal 1394 2" xfId="6465" xr:uid="{00000000-0005-0000-0000-00005D340000}"/>
    <cellStyle name="Normal 1394 2 2" xfId="16706" xr:uid="{00000000-0005-0000-0000-00005E340000}"/>
    <cellStyle name="Normal 1394 2 2 2" xfId="34573" xr:uid="{00000000-0005-0000-0000-00005F340000}"/>
    <cellStyle name="Normal 1394 2 3" xfId="25740" xr:uid="{00000000-0005-0000-0000-000060340000}"/>
    <cellStyle name="Normal 1394 3" xfId="6466" xr:uid="{00000000-0005-0000-0000-000061340000}"/>
    <cellStyle name="Normal 1394 3 2" xfId="16707" xr:uid="{00000000-0005-0000-0000-000062340000}"/>
    <cellStyle name="Normal 1394 3 2 2" xfId="34574" xr:uid="{00000000-0005-0000-0000-000063340000}"/>
    <cellStyle name="Normal 1394 3 3" xfId="25741" xr:uid="{00000000-0005-0000-0000-000064340000}"/>
    <cellStyle name="Normal 1394 4" xfId="16705" xr:uid="{00000000-0005-0000-0000-000065340000}"/>
    <cellStyle name="Normal 1394 4 2" xfId="34572" xr:uid="{00000000-0005-0000-0000-000066340000}"/>
    <cellStyle name="Normal 1394 5" xfId="25739" xr:uid="{00000000-0005-0000-0000-000067340000}"/>
    <cellStyle name="Normal 1395" xfId="6467" xr:uid="{00000000-0005-0000-0000-000068340000}"/>
    <cellStyle name="Normal 1395 2" xfId="6468" xr:uid="{00000000-0005-0000-0000-000069340000}"/>
    <cellStyle name="Normal 1395 2 2" xfId="16709" xr:uid="{00000000-0005-0000-0000-00006A340000}"/>
    <cellStyle name="Normal 1395 2 2 2" xfId="34576" xr:uid="{00000000-0005-0000-0000-00006B340000}"/>
    <cellStyle name="Normal 1395 2 3" xfId="25743" xr:uid="{00000000-0005-0000-0000-00006C340000}"/>
    <cellStyle name="Normal 1395 3" xfId="6469" xr:uid="{00000000-0005-0000-0000-00006D340000}"/>
    <cellStyle name="Normal 1395 3 2" xfId="16710" xr:uid="{00000000-0005-0000-0000-00006E340000}"/>
    <cellStyle name="Normal 1395 3 2 2" xfId="34577" xr:uid="{00000000-0005-0000-0000-00006F340000}"/>
    <cellStyle name="Normal 1395 3 3" xfId="25744" xr:uid="{00000000-0005-0000-0000-000070340000}"/>
    <cellStyle name="Normal 1395 4" xfId="16708" xr:uid="{00000000-0005-0000-0000-000071340000}"/>
    <cellStyle name="Normal 1395 4 2" xfId="34575" xr:uid="{00000000-0005-0000-0000-000072340000}"/>
    <cellStyle name="Normal 1395 5" xfId="25742" xr:uid="{00000000-0005-0000-0000-000073340000}"/>
    <cellStyle name="Normal 1396" xfId="6470" xr:uid="{00000000-0005-0000-0000-000074340000}"/>
    <cellStyle name="Normal 1396 2" xfId="6471" xr:uid="{00000000-0005-0000-0000-000075340000}"/>
    <cellStyle name="Normal 1396 2 2" xfId="16712" xr:uid="{00000000-0005-0000-0000-000076340000}"/>
    <cellStyle name="Normal 1396 2 2 2" xfId="34579" xr:uid="{00000000-0005-0000-0000-000077340000}"/>
    <cellStyle name="Normal 1396 2 3" xfId="25746" xr:uid="{00000000-0005-0000-0000-000078340000}"/>
    <cellStyle name="Normal 1396 3" xfId="6472" xr:uid="{00000000-0005-0000-0000-000079340000}"/>
    <cellStyle name="Normal 1396 3 2" xfId="16713" xr:uid="{00000000-0005-0000-0000-00007A340000}"/>
    <cellStyle name="Normal 1396 3 2 2" xfId="34580" xr:uid="{00000000-0005-0000-0000-00007B340000}"/>
    <cellStyle name="Normal 1396 3 3" xfId="25747" xr:uid="{00000000-0005-0000-0000-00007C340000}"/>
    <cellStyle name="Normal 1396 4" xfId="16711" xr:uid="{00000000-0005-0000-0000-00007D340000}"/>
    <cellStyle name="Normal 1396 4 2" xfId="34578" xr:uid="{00000000-0005-0000-0000-00007E340000}"/>
    <cellStyle name="Normal 1396 5" xfId="25745" xr:uid="{00000000-0005-0000-0000-00007F340000}"/>
    <cellStyle name="Normal 1397" xfId="6473" xr:uid="{00000000-0005-0000-0000-000080340000}"/>
    <cellStyle name="Normal 1397 2" xfId="6474" xr:uid="{00000000-0005-0000-0000-000081340000}"/>
    <cellStyle name="Normal 1397 2 2" xfId="16715" xr:uid="{00000000-0005-0000-0000-000082340000}"/>
    <cellStyle name="Normal 1397 2 2 2" xfId="34582" xr:uid="{00000000-0005-0000-0000-000083340000}"/>
    <cellStyle name="Normal 1397 2 3" xfId="25749" xr:uid="{00000000-0005-0000-0000-000084340000}"/>
    <cellStyle name="Normal 1397 3" xfId="6475" xr:uid="{00000000-0005-0000-0000-000085340000}"/>
    <cellStyle name="Normal 1397 3 2" xfId="16716" xr:uid="{00000000-0005-0000-0000-000086340000}"/>
    <cellStyle name="Normal 1397 3 2 2" xfId="34583" xr:uid="{00000000-0005-0000-0000-000087340000}"/>
    <cellStyle name="Normal 1397 3 3" xfId="25750" xr:uid="{00000000-0005-0000-0000-000088340000}"/>
    <cellStyle name="Normal 1397 4" xfId="16714" xr:uid="{00000000-0005-0000-0000-000089340000}"/>
    <cellStyle name="Normal 1397 4 2" xfId="34581" xr:uid="{00000000-0005-0000-0000-00008A340000}"/>
    <cellStyle name="Normal 1397 5" xfId="25748" xr:uid="{00000000-0005-0000-0000-00008B340000}"/>
    <cellStyle name="Normal 1398" xfId="6476" xr:uid="{00000000-0005-0000-0000-00008C340000}"/>
    <cellStyle name="Normal 1398 2" xfId="6477" xr:uid="{00000000-0005-0000-0000-00008D340000}"/>
    <cellStyle name="Normal 1398 2 2" xfId="16718" xr:uid="{00000000-0005-0000-0000-00008E340000}"/>
    <cellStyle name="Normal 1398 2 2 2" xfId="34585" xr:uid="{00000000-0005-0000-0000-00008F340000}"/>
    <cellStyle name="Normal 1398 2 3" xfId="25752" xr:uid="{00000000-0005-0000-0000-000090340000}"/>
    <cellStyle name="Normal 1398 3" xfId="6478" xr:uid="{00000000-0005-0000-0000-000091340000}"/>
    <cellStyle name="Normal 1398 3 2" xfId="16719" xr:uid="{00000000-0005-0000-0000-000092340000}"/>
    <cellStyle name="Normal 1398 3 2 2" xfId="34586" xr:uid="{00000000-0005-0000-0000-000093340000}"/>
    <cellStyle name="Normal 1398 3 3" xfId="25753" xr:uid="{00000000-0005-0000-0000-000094340000}"/>
    <cellStyle name="Normal 1398 4" xfId="16717" xr:uid="{00000000-0005-0000-0000-000095340000}"/>
    <cellStyle name="Normal 1398 4 2" xfId="34584" xr:uid="{00000000-0005-0000-0000-000096340000}"/>
    <cellStyle name="Normal 1398 5" xfId="25751" xr:uid="{00000000-0005-0000-0000-000097340000}"/>
    <cellStyle name="Normal 1399" xfId="6479" xr:uid="{00000000-0005-0000-0000-000098340000}"/>
    <cellStyle name="Normal 1399 2" xfId="6480" xr:uid="{00000000-0005-0000-0000-000099340000}"/>
    <cellStyle name="Normal 1399 2 2" xfId="16721" xr:uid="{00000000-0005-0000-0000-00009A340000}"/>
    <cellStyle name="Normal 1399 2 2 2" xfId="34588" xr:uid="{00000000-0005-0000-0000-00009B340000}"/>
    <cellStyle name="Normal 1399 2 3" xfId="25755" xr:uid="{00000000-0005-0000-0000-00009C340000}"/>
    <cellStyle name="Normal 1399 3" xfId="6481" xr:uid="{00000000-0005-0000-0000-00009D340000}"/>
    <cellStyle name="Normal 1399 3 2" xfId="16722" xr:uid="{00000000-0005-0000-0000-00009E340000}"/>
    <cellStyle name="Normal 1399 3 2 2" xfId="34589" xr:uid="{00000000-0005-0000-0000-00009F340000}"/>
    <cellStyle name="Normal 1399 3 3" xfId="25756" xr:uid="{00000000-0005-0000-0000-0000A0340000}"/>
    <cellStyle name="Normal 1399 4" xfId="16720" xr:uid="{00000000-0005-0000-0000-0000A1340000}"/>
    <cellStyle name="Normal 1399 4 2" xfId="34587" xr:uid="{00000000-0005-0000-0000-0000A2340000}"/>
    <cellStyle name="Normal 1399 5" xfId="25754" xr:uid="{00000000-0005-0000-0000-0000A3340000}"/>
    <cellStyle name="Normal 14" xfId="1261" xr:uid="{00000000-0005-0000-0000-0000A4340000}"/>
    <cellStyle name="Normal 14 2" xfId="2372" xr:uid="{00000000-0005-0000-0000-0000A5340000}"/>
    <cellStyle name="Normal 14 2 2" xfId="6482" xr:uid="{00000000-0005-0000-0000-0000A6340000}"/>
    <cellStyle name="Normal 14 3" xfId="6483" xr:uid="{00000000-0005-0000-0000-0000A7340000}"/>
    <cellStyle name="Normal 14 4" xfId="6484" xr:uid="{00000000-0005-0000-0000-0000A8340000}"/>
    <cellStyle name="Normal 140" xfId="1262" xr:uid="{00000000-0005-0000-0000-0000A9340000}"/>
    <cellStyle name="Normal 140 2" xfId="6485" xr:uid="{00000000-0005-0000-0000-0000AA340000}"/>
    <cellStyle name="Normal 140 3" xfId="6486" xr:uid="{00000000-0005-0000-0000-0000AB340000}"/>
    <cellStyle name="Normal 140 3 2" xfId="6487" xr:uid="{00000000-0005-0000-0000-0000AC340000}"/>
    <cellStyle name="Normal 140 3 2 2" xfId="16724" xr:uid="{00000000-0005-0000-0000-0000AD340000}"/>
    <cellStyle name="Normal 140 3 2 2 2" xfId="34591" xr:uid="{00000000-0005-0000-0000-0000AE340000}"/>
    <cellStyle name="Normal 140 3 2 3" xfId="25758" xr:uid="{00000000-0005-0000-0000-0000AF340000}"/>
    <cellStyle name="Normal 140 3 3" xfId="16723" xr:uid="{00000000-0005-0000-0000-0000B0340000}"/>
    <cellStyle name="Normal 140 3 3 2" xfId="34590" xr:uid="{00000000-0005-0000-0000-0000B1340000}"/>
    <cellStyle name="Normal 140 3 4" xfId="25757" xr:uid="{00000000-0005-0000-0000-0000B2340000}"/>
    <cellStyle name="Normal 140 4" xfId="6488" xr:uid="{00000000-0005-0000-0000-0000B3340000}"/>
    <cellStyle name="Normal 140 4 2" xfId="16725" xr:uid="{00000000-0005-0000-0000-0000B4340000}"/>
    <cellStyle name="Normal 140 4 2 2" xfId="34592" xr:uid="{00000000-0005-0000-0000-0000B5340000}"/>
    <cellStyle name="Normal 140 4 3" xfId="25759" xr:uid="{00000000-0005-0000-0000-0000B6340000}"/>
    <cellStyle name="Normal 140 5" xfId="6489" xr:uid="{00000000-0005-0000-0000-0000B7340000}"/>
    <cellStyle name="Normal 140 5 2" xfId="16726" xr:uid="{00000000-0005-0000-0000-0000B8340000}"/>
    <cellStyle name="Normal 140 5 2 2" xfId="34593" xr:uid="{00000000-0005-0000-0000-0000B9340000}"/>
    <cellStyle name="Normal 140 5 3" xfId="25760" xr:uid="{00000000-0005-0000-0000-0000BA340000}"/>
    <cellStyle name="Normal 140 6" xfId="6490" xr:uid="{00000000-0005-0000-0000-0000BB340000}"/>
    <cellStyle name="Normal 140 6 2" xfId="16727" xr:uid="{00000000-0005-0000-0000-0000BC340000}"/>
    <cellStyle name="Normal 140 6 2 2" xfId="34594" xr:uid="{00000000-0005-0000-0000-0000BD340000}"/>
    <cellStyle name="Normal 140 6 3" xfId="25761" xr:uid="{00000000-0005-0000-0000-0000BE340000}"/>
    <cellStyle name="Normal 1400" xfId="6491" xr:uid="{00000000-0005-0000-0000-0000BF340000}"/>
    <cellStyle name="Normal 1400 2" xfId="6492" xr:uid="{00000000-0005-0000-0000-0000C0340000}"/>
    <cellStyle name="Normal 1400 2 2" xfId="16729" xr:uid="{00000000-0005-0000-0000-0000C1340000}"/>
    <cellStyle name="Normal 1400 2 2 2" xfId="34596" xr:uid="{00000000-0005-0000-0000-0000C2340000}"/>
    <cellStyle name="Normal 1400 2 3" xfId="25763" xr:uid="{00000000-0005-0000-0000-0000C3340000}"/>
    <cellStyle name="Normal 1400 3" xfId="6493" xr:uid="{00000000-0005-0000-0000-0000C4340000}"/>
    <cellStyle name="Normal 1400 3 2" xfId="16730" xr:uid="{00000000-0005-0000-0000-0000C5340000}"/>
    <cellStyle name="Normal 1400 3 2 2" xfId="34597" xr:uid="{00000000-0005-0000-0000-0000C6340000}"/>
    <cellStyle name="Normal 1400 3 3" xfId="25764" xr:uid="{00000000-0005-0000-0000-0000C7340000}"/>
    <cellStyle name="Normal 1400 4" xfId="16728" xr:uid="{00000000-0005-0000-0000-0000C8340000}"/>
    <cellStyle name="Normal 1400 4 2" xfId="34595" xr:uid="{00000000-0005-0000-0000-0000C9340000}"/>
    <cellStyle name="Normal 1400 5" xfId="25762" xr:uid="{00000000-0005-0000-0000-0000CA340000}"/>
    <cellStyle name="Normal 1401" xfId="6494" xr:uid="{00000000-0005-0000-0000-0000CB340000}"/>
    <cellStyle name="Normal 1401 2" xfId="6495" xr:uid="{00000000-0005-0000-0000-0000CC340000}"/>
    <cellStyle name="Normal 1401 2 2" xfId="16732" xr:uid="{00000000-0005-0000-0000-0000CD340000}"/>
    <cellStyle name="Normal 1401 2 2 2" xfId="34599" xr:uid="{00000000-0005-0000-0000-0000CE340000}"/>
    <cellStyle name="Normal 1401 2 3" xfId="25766" xr:uid="{00000000-0005-0000-0000-0000CF340000}"/>
    <cellStyle name="Normal 1401 3" xfId="6496" xr:uid="{00000000-0005-0000-0000-0000D0340000}"/>
    <cellStyle name="Normal 1401 3 2" xfId="16733" xr:uid="{00000000-0005-0000-0000-0000D1340000}"/>
    <cellStyle name="Normal 1401 3 2 2" xfId="34600" xr:uid="{00000000-0005-0000-0000-0000D2340000}"/>
    <cellStyle name="Normal 1401 3 3" xfId="25767" xr:uid="{00000000-0005-0000-0000-0000D3340000}"/>
    <cellStyle name="Normal 1401 4" xfId="16731" xr:uid="{00000000-0005-0000-0000-0000D4340000}"/>
    <cellStyle name="Normal 1401 4 2" xfId="34598" xr:uid="{00000000-0005-0000-0000-0000D5340000}"/>
    <cellStyle name="Normal 1401 5" xfId="25765" xr:uid="{00000000-0005-0000-0000-0000D6340000}"/>
    <cellStyle name="Normal 1402" xfId="6497" xr:uid="{00000000-0005-0000-0000-0000D7340000}"/>
    <cellStyle name="Normal 1402 2" xfId="6498" xr:uid="{00000000-0005-0000-0000-0000D8340000}"/>
    <cellStyle name="Normal 1402 2 2" xfId="16735" xr:uid="{00000000-0005-0000-0000-0000D9340000}"/>
    <cellStyle name="Normal 1402 2 2 2" xfId="34602" xr:uid="{00000000-0005-0000-0000-0000DA340000}"/>
    <cellStyle name="Normal 1402 2 3" xfId="25769" xr:uid="{00000000-0005-0000-0000-0000DB340000}"/>
    <cellStyle name="Normal 1402 3" xfId="6499" xr:uid="{00000000-0005-0000-0000-0000DC340000}"/>
    <cellStyle name="Normal 1402 3 2" xfId="16736" xr:uid="{00000000-0005-0000-0000-0000DD340000}"/>
    <cellStyle name="Normal 1402 3 2 2" xfId="34603" xr:uid="{00000000-0005-0000-0000-0000DE340000}"/>
    <cellStyle name="Normal 1402 3 3" xfId="25770" xr:uid="{00000000-0005-0000-0000-0000DF340000}"/>
    <cellStyle name="Normal 1402 4" xfId="16734" xr:uid="{00000000-0005-0000-0000-0000E0340000}"/>
    <cellStyle name="Normal 1402 4 2" xfId="34601" xr:uid="{00000000-0005-0000-0000-0000E1340000}"/>
    <cellStyle name="Normal 1402 5" xfId="25768" xr:uid="{00000000-0005-0000-0000-0000E2340000}"/>
    <cellStyle name="Normal 1403" xfId="6500" xr:uid="{00000000-0005-0000-0000-0000E3340000}"/>
    <cellStyle name="Normal 1403 2" xfId="6501" xr:uid="{00000000-0005-0000-0000-0000E4340000}"/>
    <cellStyle name="Normal 1403 2 2" xfId="16738" xr:uid="{00000000-0005-0000-0000-0000E5340000}"/>
    <cellStyle name="Normal 1403 2 2 2" xfId="34605" xr:uid="{00000000-0005-0000-0000-0000E6340000}"/>
    <cellStyle name="Normal 1403 2 3" xfId="25772" xr:uid="{00000000-0005-0000-0000-0000E7340000}"/>
    <cellStyle name="Normal 1403 3" xfId="6502" xr:uid="{00000000-0005-0000-0000-0000E8340000}"/>
    <cellStyle name="Normal 1403 3 2" xfId="16739" xr:uid="{00000000-0005-0000-0000-0000E9340000}"/>
    <cellStyle name="Normal 1403 3 2 2" xfId="34606" xr:uid="{00000000-0005-0000-0000-0000EA340000}"/>
    <cellStyle name="Normal 1403 3 3" xfId="25773" xr:uid="{00000000-0005-0000-0000-0000EB340000}"/>
    <cellStyle name="Normal 1403 4" xfId="16737" xr:uid="{00000000-0005-0000-0000-0000EC340000}"/>
    <cellStyle name="Normal 1403 4 2" xfId="34604" xr:uid="{00000000-0005-0000-0000-0000ED340000}"/>
    <cellStyle name="Normal 1403 5" xfId="25771" xr:uid="{00000000-0005-0000-0000-0000EE340000}"/>
    <cellStyle name="Normal 1404" xfId="6503" xr:uid="{00000000-0005-0000-0000-0000EF340000}"/>
    <cellStyle name="Normal 1404 2" xfId="6504" xr:uid="{00000000-0005-0000-0000-0000F0340000}"/>
    <cellStyle name="Normal 1404 2 2" xfId="16741" xr:uid="{00000000-0005-0000-0000-0000F1340000}"/>
    <cellStyle name="Normal 1404 2 2 2" xfId="34608" xr:uid="{00000000-0005-0000-0000-0000F2340000}"/>
    <cellStyle name="Normal 1404 2 3" xfId="25775" xr:uid="{00000000-0005-0000-0000-0000F3340000}"/>
    <cellStyle name="Normal 1404 3" xfId="6505" xr:uid="{00000000-0005-0000-0000-0000F4340000}"/>
    <cellStyle name="Normal 1404 3 2" xfId="16742" xr:uid="{00000000-0005-0000-0000-0000F5340000}"/>
    <cellStyle name="Normal 1404 3 2 2" xfId="34609" xr:uid="{00000000-0005-0000-0000-0000F6340000}"/>
    <cellStyle name="Normal 1404 3 3" xfId="25776" xr:uid="{00000000-0005-0000-0000-0000F7340000}"/>
    <cellStyle name="Normal 1404 4" xfId="16740" xr:uid="{00000000-0005-0000-0000-0000F8340000}"/>
    <cellStyle name="Normal 1404 4 2" xfId="34607" xr:uid="{00000000-0005-0000-0000-0000F9340000}"/>
    <cellStyle name="Normal 1404 5" xfId="25774" xr:uid="{00000000-0005-0000-0000-0000FA340000}"/>
    <cellStyle name="Normal 1405" xfId="6506" xr:uid="{00000000-0005-0000-0000-0000FB340000}"/>
    <cellStyle name="Normal 1405 2" xfId="6507" xr:uid="{00000000-0005-0000-0000-0000FC340000}"/>
    <cellStyle name="Normal 1405 2 2" xfId="16744" xr:uid="{00000000-0005-0000-0000-0000FD340000}"/>
    <cellStyle name="Normal 1405 2 2 2" xfId="34611" xr:uid="{00000000-0005-0000-0000-0000FE340000}"/>
    <cellStyle name="Normal 1405 2 3" xfId="25778" xr:uid="{00000000-0005-0000-0000-0000FF340000}"/>
    <cellStyle name="Normal 1405 3" xfId="6508" xr:uid="{00000000-0005-0000-0000-000000350000}"/>
    <cellStyle name="Normal 1405 3 2" xfId="16745" xr:uid="{00000000-0005-0000-0000-000001350000}"/>
    <cellStyle name="Normal 1405 3 2 2" xfId="34612" xr:uid="{00000000-0005-0000-0000-000002350000}"/>
    <cellStyle name="Normal 1405 3 3" xfId="25779" xr:uid="{00000000-0005-0000-0000-000003350000}"/>
    <cellStyle name="Normal 1405 4" xfId="16743" xr:uid="{00000000-0005-0000-0000-000004350000}"/>
    <cellStyle name="Normal 1405 4 2" xfId="34610" xr:uid="{00000000-0005-0000-0000-000005350000}"/>
    <cellStyle name="Normal 1405 5" xfId="25777" xr:uid="{00000000-0005-0000-0000-000006350000}"/>
    <cellStyle name="Normal 1406" xfId="6509" xr:uid="{00000000-0005-0000-0000-000007350000}"/>
    <cellStyle name="Normal 1406 2" xfId="6510" xr:uid="{00000000-0005-0000-0000-000008350000}"/>
    <cellStyle name="Normal 1406 2 2" xfId="16747" xr:uid="{00000000-0005-0000-0000-000009350000}"/>
    <cellStyle name="Normal 1406 2 2 2" xfId="34614" xr:uid="{00000000-0005-0000-0000-00000A350000}"/>
    <cellStyle name="Normal 1406 2 3" xfId="25781" xr:uid="{00000000-0005-0000-0000-00000B350000}"/>
    <cellStyle name="Normal 1406 3" xfId="6511" xr:uid="{00000000-0005-0000-0000-00000C350000}"/>
    <cellStyle name="Normal 1406 3 2" xfId="16748" xr:uid="{00000000-0005-0000-0000-00000D350000}"/>
    <cellStyle name="Normal 1406 3 2 2" xfId="34615" xr:uid="{00000000-0005-0000-0000-00000E350000}"/>
    <cellStyle name="Normal 1406 3 3" xfId="25782" xr:uid="{00000000-0005-0000-0000-00000F350000}"/>
    <cellStyle name="Normal 1406 4" xfId="16746" xr:uid="{00000000-0005-0000-0000-000010350000}"/>
    <cellStyle name="Normal 1406 4 2" xfId="34613" xr:uid="{00000000-0005-0000-0000-000011350000}"/>
    <cellStyle name="Normal 1406 5" xfId="25780" xr:uid="{00000000-0005-0000-0000-000012350000}"/>
    <cellStyle name="Normal 1407" xfId="6512" xr:uid="{00000000-0005-0000-0000-000013350000}"/>
    <cellStyle name="Normal 1407 2" xfId="6513" xr:uid="{00000000-0005-0000-0000-000014350000}"/>
    <cellStyle name="Normal 1407 2 2" xfId="16750" xr:uid="{00000000-0005-0000-0000-000015350000}"/>
    <cellStyle name="Normal 1407 2 2 2" xfId="34617" xr:uid="{00000000-0005-0000-0000-000016350000}"/>
    <cellStyle name="Normal 1407 2 3" xfId="25784" xr:uid="{00000000-0005-0000-0000-000017350000}"/>
    <cellStyle name="Normal 1407 3" xfId="6514" xr:uid="{00000000-0005-0000-0000-000018350000}"/>
    <cellStyle name="Normal 1407 3 2" xfId="16751" xr:uid="{00000000-0005-0000-0000-000019350000}"/>
    <cellStyle name="Normal 1407 3 2 2" xfId="34618" xr:uid="{00000000-0005-0000-0000-00001A350000}"/>
    <cellStyle name="Normal 1407 3 3" xfId="25785" xr:uid="{00000000-0005-0000-0000-00001B350000}"/>
    <cellStyle name="Normal 1407 4" xfId="16749" xr:uid="{00000000-0005-0000-0000-00001C350000}"/>
    <cellStyle name="Normal 1407 4 2" xfId="34616" xr:uid="{00000000-0005-0000-0000-00001D350000}"/>
    <cellStyle name="Normal 1407 5" xfId="25783" xr:uid="{00000000-0005-0000-0000-00001E350000}"/>
    <cellStyle name="Normal 1408" xfId="6515" xr:uid="{00000000-0005-0000-0000-00001F350000}"/>
    <cellStyle name="Normal 1408 2" xfId="6516" xr:uid="{00000000-0005-0000-0000-000020350000}"/>
    <cellStyle name="Normal 1408 2 2" xfId="16753" xr:uid="{00000000-0005-0000-0000-000021350000}"/>
    <cellStyle name="Normal 1408 2 2 2" xfId="34620" xr:uid="{00000000-0005-0000-0000-000022350000}"/>
    <cellStyle name="Normal 1408 2 3" xfId="25787" xr:uid="{00000000-0005-0000-0000-000023350000}"/>
    <cellStyle name="Normal 1408 3" xfId="6517" xr:uid="{00000000-0005-0000-0000-000024350000}"/>
    <cellStyle name="Normal 1408 3 2" xfId="16754" xr:uid="{00000000-0005-0000-0000-000025350000}"/>
    <cellStyle name="Normal 1408 3 2 2" xfId="34621" xr:uid="{00000000-0005-0000-0000-000026350000}"/>
    <cellStyle name="Normal 1408 3 3" xfId="25788" xr:uid="{00000000-0005-0000-0000-000027350000}"/>
    <cellStyle name="Normal 1408 4" xfId="16752" xr:uid="{00000000-0005-0000-0000-000028350000}"/>
    <cellStyle name="Normal 1408 4 2" xfId="34619" xr:uid="{00000000-0005-0000-0000-000029350000}"/>
    <cellStyle name="Normal 1408 5" xfId="25786" xr:uid="{00000000-0005-0000-0000-00002A350000}"/>
    <cellStyle name="Normal 1409" xfId="6518" xr:uid="{00000000-0005-0000-0000-00002B350000}"/>
    <cellStyle name="Normal 1409 2" xfId="6519" xr:uid="{00000000-0005-0000-0000-00002C350000}"/>
    <cellStyle name="Normal 1409 2 2" xfId="16756" xr:uid="{00000000-0005-0000-0000-00002D350000}"/>
    <cellStyle name="Normal 1409 2 2 2" xfId="34623" xr:uid="{00000000-0005-0000-0000-00002E350000}"/>
    <cellStyle name="Normal 1409 2 3" xfId="25790" xr:uid="{00000000-0005-0000-0000-00002F350000}"/>
    <cellStyle name="Normal 1409 3" xfId="6520" xr:uid="{00000000-0005-0000-0000-000030350000}"/>
    <cellStyle name="Normal 1409 3 2" xfId="16757" xr:uid="{00000000-0005-0000-0000-000031350000}"/>
    <cellStyle name="Normal 1409 3 2 2" xfId="34624" xr:uid="{00000000-0005-0000-0000-000032350000}"/>
    <cellStyle name="Normal 1409 3 3" xfId="25791" xr:uid="{00000000-0005-0000-0000-000033350000}"/>
    <cellStyle name="Normal 1409 4" xfId="16755" xr:uid="{00000000-0005-0000-0000-000034350000}"/>
    <cellStyle name="Normal 1409 4 2" xfId="34622" xr:uid="{00000000-0005-0000-0000-000035350000}"/>
    <cellStyle name="Normal 1409 5" xfId="25789" xr:uid="{00000000-0005-0000-0000-000036350000}"/>
    <cellStyle name="Normal 141" xfId="1263" xr:uid="{00000000-0005-0000-0000-000037350000}"/>
    <cellStyle name="Normal 141 2" xfId="6521" xr:uid="{00000000-0005-0000-0000-000038350000}"/>
    <cellStyle name="Normal 141 3" xfId="6522" xr:uid="{00000000-0005-0000-0000-000039350000}"/>
    <cellStyle name="Normal 141 3 2" xfId="6523" xr:uid="{00000000-0005-0000-0000-00003A350000}"/>
    <cellStyle name="Normal 141 3 2 2" xfId="16759" xr:uid="{00000000-0005-0000-0000-00003B350000}"/>
    <cellStyle name="Normal 141 3 2 2 2" xfId="34626" xr:uid="{00000000-0005-0000-0000-00003C350000}"/>
    <cellStyle name="Normal 141 3 2 3" xfId="25793" xr:uid="{00000000-0005-0000-0000-00003D350000}"/>
    <cellStyle name="Normal 141 3 3" xfId="16758" xr:uid="{00000000-0005-0000-0000-00003E350000}"/>
    <cellStyle name="Normal 141 3 3 2" xfId="34625" xr:uid="{00000000-0005-0000-0000-00003F350000}"/>
    <cellStyle name="Normal 141 3 4" xfId="25792" xr:uid="{00000000-0005-0000-0000-000040350000}"/>
    <cellStyle name="Normal 141 4" xfId="6524" xr:uid="{00000000-0005-0000-0000-000041350000}"/>
    <cellStyle name="Normal 141 4 2" xfId="16760" xr:uid="{00000000-0005-0000-0000-000042350000}"/>
    <cellStyle name="Normal 141 4 2 2" xfId="34627" xr:uid="{00000000-0005-0000-0000-000043350000}"/>
    <cellStyle name="Normal 141 4 3" xfId="25794" xr:uid="{00000000-0005-0000-0000-000044350000}"/>
    <cellStyle name="Normal 141 5" xfId="6525" xr:uid="{00000000-0005-0000-0000-000045350000}"/>
    <cellStyle name="Normal 141 5 2" xfId="16761" xr:uid="{00000000-0005-0000-0000-000046350000}"/>
    <cellStyle name="Normal 141 5 2 2" xfId="34628" xr:uid="{00000000-0005-0000-0000-000047350000}"/>
    <cellStyle name="Normal 141 5 3" xfId="25795" xr:uid="{00000000-0005-0000-0000-000048350000}"/>
    <cellStyle name="Normal 141 6" xfId="6526" xr:uid="{00000000-0005-0000-0000-000049350000}"/>
    <cellStyle name="Normal 141 6 2" xfId="16762" xr:uid="{00000000-0005-0000-0000-00004A350000}"/>
    <cellStyle name="Normal 141 6 2 2" xfId="34629" xr:uid="{00000000-0005-0000-0000-00004B350000}"/>
    <cellStyle name="Normal 141 6 3" xfId="25796" xr:uid="{00000000-0005-0000-0000-00004C350000}"/>
    <cellStyle name="Normal 1410" xfId="6527" xr:uid="{00000000-0005-0000-0000-00004D350000}"/>
    <cellStyle name="Normal 1410 2" xfId="6528" xr:uid="{00000000-0005-0000-0000-00004E350000}"/>
    <cellStyle name="Normal 1410 2 2" xfId="16764" xr:uid="{00000000-0005-0000-0000-00004F350000}"/>
    <cellStyle name="Normal 1410 2 2 2" xfId="34631" xr:uid="{00000000-0005-0000-0000-000050350000}"/>
    <cellStyle name="Normal 1410 2 3" xfId="25798" xr:uid="{00000000-0005-0000-0000-000051350000}"/>
    <cellStyle name="Normal 1410 3" xfId="6529" xr:uid="{00000000-0005-0000-0000-000052350000}"/>
    <cellStyle name="Normal 1410 3 2" xfId="16765" xr:uid="{00000000-0005-0000-0000-000053350000}"/>
    <cellStyle name="Normal 1410 3 2 2" xfId="34632" xr:uid="{00000000-0005-0000-0000-000054350000}"/>
    <cellStyle name="Normal 1410 3 3" xfId="25799" xr:uid="{00000000-0005-0000-0000-000055350000}"/>
    <cellStyle name="Normal 1410 4" xfId="16763" xr:uid="{00000000-0005-0000-0000-000056350000}"/>
    <cellStyle name="Normal 1410 4 2" xfId="34630" xr:uid="{00000000-0005-0000-0000-000057350000}"/>
    <cellStyle name="Normal 1410 5" xfId="25797" xr:uid="{00000000-0005-0000-0000-000058350000}"/>
    <cellStyle name="Normal 1411" xfId="6530" xr:uid="{00000000-0005-0000-0000-000059350000}"/>
    <cellStyle name="Normal 1411 2" xfId="6531" xr:uid="{00000000-0005-0000-0000-00005A350000}"/>
    <cellStyle name="Normal 1411 2 2" xfId="16767" xr:uid="{00000000-0005-0000-0000-00005B350000}"/>
    <cellStyle name="Normal 1411 2 2 2" xfId="34634" xr:uid="{00000000-0005-0000-0000-00005C350000}"/>
    <cellStyle name="Normal 1411 2 3" xfId="25801" xr:uid="{00000000-0005-0000-0000-00005D350000}"/>
    <cellStyle name="Normal 1411 3" xfId="6532" xr:uid="{00000000-0005-0000-0000-00005E350000}"/>
    <cellStyle name="Normal 1411 3 2" xfId="16768" xr:uid="{00000000-0005-0000-0000-00005F350000}"/>
    <cellStyle name="Normal 1411 3 2 2" xfId="34635" xr:uid="{00000000-0005-0000-0000-000060350000}"/>
    <cellStyle name="Normal 1411 3 3" xfId="25802" xr:uid="{00000000-0005-0000-0000-000061350000}"/>
    <cellStyle name="Normal 1411 4" xfId="16766" xr:uid="{00000000-0005-0000-0000-000062350000}"/>
    <cellStyle name="Normal 1411 4 2" xfId="34633" xr:uid="{00000000-0005-0000-0000-000063350000}"/>
    <cellStyle name="Normal 1411 5" xfId="25800" xr:uid="{00000000-0005-0000-0000-000064350000}"/>
    <cellStyle name="Normal 1412" xfId="6533" xr:uid="{00000000-0005-0000-0000-000065350000}"/>
    <cellStyle name="Normal 1412 2" xfId="6534" xr:uid="{00000000-0005-0000-0000-000066350000}"/>
    <cellStyle name="Normal 1412 2 2" xfId="16770" xr:uid="{00000000-0005-0000-0000-000067350000}"/>
    <cellStyle name="Normal 1412 2 2 2" xfId="34637" xr:uid="{00000000-0005-0000-0000-000068350000}"/>
    <cellStyle name="Normal 1412 2 3" xfId="25804" xr:uid="{00000000-0005-0000-0000-000069350000}"/>
    <cellStyle name="Normal 1412 3" xfId="6535" xr:uid="{00000000-0005-0000-0000-00006A350000}"/>
    <cellStyle name="Normal 1412 3 2" xfId="16771" xr:uid="{00000000-0005-0000-0000-00006B350000}"/>
    <cellStyle name="Normal 1412 3 2 2" xfId="34638" xr:uid="{00000000-0005-0000-0000-00006C350000}"/>
    <cellStyle name="Normal 1412 3 3" xfId="25805" xr:uid="{00000000-0005-0000-0000-00006D350000}"/>
    <cellStyle name="Normal 1412 4" xfId="16769" xr:uid="{00000000-0005-0000-0000-00006E350000}"/>
    <cellStyle name="Normal 1412 4 2" xfId="34636" xr:uid="{00000000-0005-0000-0000-00006F350000}"/>
    <cellStyle name="Normal 1412 5" xfId="25803" xr:uid="{00000000-0005-0000-0000-000070350000}"/>
    <cellStyle name="Normal 1413" xfId="6536" xr:uid="{00000000-0005-0000-0000-000071350000}"/>
    <cellStyle name="Normal 1413 2" xfId="6537" xr:uid="{00000000-0005-0000-0000-000072350000}"/>
    <cellStyle name="Normal 1413 2 2" xfId="16773" xr:uid="{00000000-0005-0000-0000-000073350000}"/>
    <cellStyle name="Normal 1413 2 2 2" xfId="34640" xr:uid="{00000000-0005-0000-0000-000074350000}"/>
    <cellStyle name="Normal 1413 2 3" xfId="25807" xr:uid="{00000000-0005-0000-0000-000075350000}"/>
    <cellStyle name="Normal 1413 3" xfId="6538" xr:uid="{00000000-0005-0000-0000-000076350000}"/>
    <cellStyle name="Normal 1413 3 2" xfId="16774" xr:uid="{00000000-0005-0000-0000-000077350000}"/>
    <cellStyle name="Normal 1413 3 2 2" xfId="34641" xr:uid="{00000000-0005-0000-0000-000078350000}"/>
    <cellStyle name="Normal 1413 3 3" xfId="25808" xr:uid="{00000000-0005-0000-0000-000079350000}"/>
    <cellStyle name="Normal 1413 4" xfId="16772" xr:uid="{00000000-0005-0000-0000-00007A350000}"/>
    <cellStyle name="Normal 1413 4 2" xfId="34639" xr:uid="{00000000-0005-0000-0000-00007B350000}"/>
    <cellStyle name="Normal 1413 5" xfId="25806" xr:uid="{00000000-0005-0000-0000-00007C350000}"/>
    <cellStyle name="Normal 1414" xfId="6539" xr:uid="{00000000-0005-0000-0000-00007D350000}"/>
    <cellStyle name="Normal 1414 2" xfId="6540" xr:uid="{00000000-0005-0000-0000-00007E350000}"/>
    <cellStyle name="Normal 1414 2 2" xfId="16776" xr:uid="{00000000-0005-0000-0000-00007F350000}"/>
    <cellStyle name="Normal 1414 2 2 2" xfId="34643" xr:uid="{00000000-0005-0000-0000-000080350000}"/>
    <cellStyle name="Normal 1414 2 3" xfId="25810" xr:uid="{00000000-0005-0000-0000-000081350000}"/>
    <cellStyle name="Normal 1414 3" xfId="6541" xr:uid="{00000000-0005-0000-0000-000082350000}"/>
    <cellStyle name="Normal 1414 3 2" xfId="16777" xr:uid="{00000000-0005-0000-0000-000083350000}"/>
    <cellStyle name="Normal 1414 3 2 2" xfId="34644" xr:uid="{00000000-0005-0000-0000-000084350000}"/>
    <cellStyle name="Normal 1414 3 3" xfId="25811" xr:uid="{00000000-0005-0000-0000-000085350000}"/>
    <cellStyle name="Normal 1414 4" xfId="16775" xr:uid="{00000000-0005-0000-0000-000086350000}"/>
    <cellStyle name="Normal 1414 4 2" xfId="34642" xr:uid="{00000000-0005-0000-0000-000087350000}"/>
    <cellStyle name="Normal 1414 5" xfId="25809" xr:uid="{00000000-0005-0000-0000-000088350000}"/>
    <cellStyle name="Normal 1415" xfId="6542" xr:uid="{00000000-0005-0000-0000-000089350000}"/>
    <cellStyle name="Normal 1415 2" xfId="6543" xr:uid="{00000000-0005-0000-0000-00008A350000}"/>
    <cellStyle name="Normal 1415 2 2" xfId="16779" xr:uid="{00000000-0005-0000-0000-00008B350000}"/>
    <cellStyle name="Normal 1415 2 2 2" xfId="34646" xr:uid="{00000000-0005-0000-0000-00008C350000}"/>
    <cellStyle name="Normal 1415 2 3" xfId="25813" xr:uid="{00000000-0005-0000-0000-00008D350000}"/>
    <cellStyle name="Normal 1415 3" xfId="6544" xr:uid="{00000000-0005-0000-0000-00008E350000}"/>
    <cellStyle name="Normal 1415 3 2" xfId="16780" xr:uid="{00000000-0005-0000-0000-00008F350000}"/>
    <cellStyle name="Normal 1415 3 2 2" xfId="34647" xr:uid="{00000000-0005-0000-0000-000090350000}"/>
    <cellStyle name="Normal 1415 3 3" xfId="25814" xr:uid="{00000000-0005-0000-0000-000091350000}"/>
    <cellStyle name="Normal 1415 4" xfId="16778" xr:uid="{00000000-0005-0000-0000-000092350000}"/>
    <cellStyle name="Normal 1415 4 2" xfId="34645" xr:uid="{00000000-0005-0000-0000-000093350000}"/>
    <cellStyle name="Normal 1415 5" xfId="25812" xr:uid="{00000000-0005-0000-0000-000094350000}"/>
    <cellStyle name="Normal 1416" xfId="6545" xr:uid="{00000000-0005-0000-0000-000095350000}"/>
    <cellStyle name="Normal 1416 2" xfId="6546" xr:uid="{00000000-0005-0000-0000-000096350000}"/>
    <cellStyle name="Normal 1416 2 2" xfId="16782" xr:uid="{00000000-0005-0000-0000-000097350000}"/>
    <cellStyle name="Normal 1416 2 2 2" xfId="34649" xr:uid="{00000000-0005-0000-0000-000098350000}"/>
    <cellStyle name="Normal 1416 2 3" xfId="25816" xr:uid="{00000000-0005-0000-0000-000099350000}"/>
    <cellStyle name="Normal 1416 3" xfId="6547" xr:uid="{00000000-0005-0000-0000-00009A350000}"/>
    <cellStyle name="Normal 1416 3 2" xfId="16783" xr:uid="{00000000-0005-0000-0000-00009B350000}"/>
    <cellStyle name="Normal 1416 3 2 2" xfId="34650" xr:uid="{00000000-0005-0000-0000-00009C350000}"/>
    <cellStyle name="Normal 1416 3 3" xfId="25817" xr:uid="{00000000-0005-0000-0000-00009D350000}"/>
    <cellStyle name="Normal 1416 4" xfId="16781" xr:uid="{00000000-0005-0000-0000-00009E350000}"/>
    <cellStyle name="Normal 1416 4 2" xfId="34648" xr:uid="{00000000-0005-0000-0000-00009F350000}"/>
    <cellStyle name="Normal 1416 5" xfId="25815" xr:uid="{00000000-0005-0000-0000-0000A0350000}"/>
    <cellStyle name="Normal 1417" xfId="6548" xr:uid="{00000000-0005-0000-0000-0000A1350000}"/>
    <cellStyle name="Normal 1417 2" xfId="6549" xr:uid="{00000000-0005-0000-0000-0000A2350000}"/>
    <cellStyle name="Normal 1417 2 2" xfId="16785" xr:uid="{00000000-0005-0000-0000-0000A3350000}"/>
    <cellStyle name="Normal 1417 2 2 2" xfId="34652" xr:uid="{00000000-0005-0000-0000-0000A4350000}"/>
    <cellStyle name="Normal 1417 2 3" xfId="25819" xr:uid="{00000000-0005-0000-0000-0000A5350000}"/>
    <cellStyle name="Normal 1417 3" xfId="6550" xr:uid="{00000000-0005-0000-0000-0000A6350000}"/>
    <cellStyle name="Normal 1417 3 2" xfId="16786" xr:uid="{00000000-0005-0000-0000-0000A7350000}"/>
    <cellStyle name="Normal 1417 3 2 2" xfId="34653" xr:uid="{00000000-0005-0000-0000-0000A8350000}"/>
    <cellStyle name="Normal 1417 3 3" xfId="25820" xr:uid="{00000000-0005-0000-0000-0000A9350000}"/>
    <cellStyle name="Normal 1417 4" xfId="16784" xr:uid="{00000000-0005-0000-0000-0000AA350000}"/>
    <cellStyle name="Normal 1417 4 2" xfId="34651" xr:uid="{00000000-0005-0000-0000-0000AB350000}"/>
    <cellStyle name="Normal 1417 5" xfId="25818" xr:uid="{00000000-0005-0000-0000-0000AC350000}"/>
    <cellStyle name="Normal 1418" xfId="6551" xr:uid="{00000000-0005-0000-0000-0000AD350000}"/>
    <cellStyle name="Normal 1418 2" xfId="6552" xr:uid="{00000000-0005-0000-0000-0000AE350000}"/>
    <cellStyle name="Normal 1418 2 2" xfId="16788" xr:uid="{00000000-0005-0000-0000-0000AF350000}"/>
    <cellStyle name="Normal 1418 2 2 2" xfId="34655" xr:uid="{00000000-0005-0000-0000-0000B0350000}"/>
    <cellStyle name="Normal 1418 2 3" xfId="25822" xr:uid="{00000000-0005-0000-0000-0000B1350000}"/>
    <cellStyle name="Normal 1418 3" xfId="6553" xr:uid="{00000000-0005-0000-0000-0000B2350000}"/>
    <cellStyle name="Normal 1418 3 2" xfId="16789" xr:uid="{00000000-0005-0000-0000-0000B3350000}"/>
    <cellStyle name="Normal 1418 3 2 2" xfId="34656" xr:uid="{00000000-0005-0000-0000-0000B4350000}"/>
    <cellStyle name="Normal 1418 3 3" xfId="25823" xr:uid="{00000000-0005-0000-0000-0000B5350000}"/>
    <cellStyle name="Normal 1418 4" xfId="16787" xr:uid="{00000000-0005-0000-0000-0000B6350000}"/>
    <cellStyle name="Normal 1418 4 2" xfId="34654" xr:uid="{00000000-0005-0000-0000-0000B7350000}"/>
    <cellStyle name="Normal 1418 5" xfId="25821" xr:uid="{00000000-0005-0000-0000-0000B8350000}"/>
    <cellStyle name="Normal 1419" xfId="6554" xr:uid="{00000000-0005-0000-0000-0000B9350000}"/>
    <cellStyle name="Normal 1419 2" xfId="6555" xr:uid="{00000000-0005-0000-0000-0000BA350000}"/>
    <cellStyle name="Normal 1419 2 2" xfId="16791" xr:uid="{00000000-0005-0000-0000-0000BB350000}"/>
    <cellStyle name="Normal 1419 2 2 2" xfId="34658" xr:uid="{00000000-0005-0000-0000-0000BC350000}"/>
    <cellStyle name="Normal 1419 2 3" xfId="25825" xr:uid="{00000000-0005-0000-0000-0000BD350000}"/>
    <cellStyle name="Normal 1419 3" xfId="6556" xr:uid="{00000000-0005-0000-0000-0000BE350000}"/>
    <cellStyle name="Normal 1419 3 2" xfId="16792" xr:uid="{00000000-0005-0000-0000-0000BF350000}"/>
    <cellStyle name="Normal 1419 3 2 2" xfId="34659" xr:uid="{00000000-0005-0000-0000-0000C0350000}"/>
    <cellStyle name="Normal 1419 3 3" xfId="25826" xr:uid="{00000000-0005-0000-0000-0000C1350000}"/>
    <cellStyle name="Normal 1419 4" xfId="16790" xr:uid="{00000000-0005-0000-0000-0000C2350000}"/>
    <cellStyle name="Normal 1419 4 2" xfId="34657" xr:uid="{00000000-0005-0000-0000-0000C3350000}"/>
    <cellStyle name="Normal 1419 5" xfId="25824" xr:uid="{00000000-0005-0000-0000-0000C4350000}"/>
    <cellStyle name="Normal 142" xfId="1264" xr:uid="{00000000-0005-0000-0000-0000C5350000}"/>
    <cellStyle name="Normal 142 2" xfId="6557" xr:uid="{00000000-0005-0000-0000-0000C6350000}"/>
    <cellStyle name="Normal 142 3" xfId="6558" xr:uid="{00000000-0005-0000-0000-0000C7350000}"/>
    <cellStyle name="Normal 142 3 2" xfId="6559" xr:uid="{00000000-0005-0000-0000-0000C8350000}"/>
    <cellStyle name="Normal 142 3 2 2" xfId="16794" xr:uid="{00000000-0005-0000-0000-0000C9350000}"/>
    <cellStyle name="Normal 142 3 2 2 2" xfId="34661" xr:uid="{00000000-0005-0000-0000-0000CA350000}"/>
    <cellStyle name="Normal 142 3 2 3" xfId="25828" xr:uid="{00000000-0005-0000-0000-0000CB350000}"/>
    <cellStyle name="Normal 142 3 3" xfId="16793" xr:uid="{00000000-0005-0000-0000-0000CC350000}"/>
    <cellStyle name="Normal 142 3 3 2" xfId="34660" xr:uid="{00000000-0005-0000-0000-0000CD350000}"/>
    <cellStyle name="Normal 142 3 4" xfId="25827" xr:uid="{00000000-0005-0000-0000-0000CE350000}"/>
    <cellStyle name="Normal 142 4" xfId="6560" xr:uid="{00000000-0005-0000-0000-0000CF350000}"/>
    <cellStyle name="Normal 142 4 2" xfId="16795" xr:uid="{00000000-0005-0000-0000-0000D0350000}"/>
    <cellStyle name="Normal 142 4 2 2" xfId="34662" xr:uid="{00000000-0005-0000-0000-0000D1350000}"/>
    <cellStyle name="Normal 142 4 3" xfId="25829" xr:uid="{00000000-0005-0000-0000-0000D2350000}"/>
    <cellStyle name="Normal 142 5" xfId="6561" xr:uid="{00000000-0005-0000-0000-0000D3350000}"/>
    <cellStyle name="Normal 142 5 2" xfId="16796" xr:uid="{00000000-0005-0000-0000-0000D4350000}"/>
    <cellStyle name="Normal 142 5 2 2" xfId="34663" xr:uid="{00000000-0005-0000-0000-0000D5350000}"/>
    <cellStyle name="Normal 142 5 3" xfId="25830" xr:uid="{00000000-0005-0000-0000-0000D6350000}"/>
    <cellStyle name="Normal 142 6" xfId="6562" xr:uid="{00000000-0005-0000-0000-0000D7350000}"/>
    <cellStyle name="Normal 142 6 2" xfId="16797" xr:uid="{00000000-0005-0000-0000-0000D8350000}"/>
    <cellStyle name="Normal 142 6 2 2" xfId="34664" xr:uid="{00000000-0005-0000-0000-0000D9350000}"/>
    <cellStyle name="Normal 142 6 3" xfId="25831" xr:uid="{00000000-0005-0000-0000-0000DA350000}"/>
    <cellStyle name="Normal 1420" xfId="6563" xr:uid="{00000000-0005-0000-0000-0000DB350000}"/>
    <cellStyle name="Normal 1420 2" xfId="6564" xr:uid="{00000000-0005-0000-0000-0000DC350000}"/>
    <cellStyle name="Normal 1420 2 2" xfId="16799" xr:uid="{00000000-0005-0000-0000-0000DD350000}"/>
    <cellStyle name="Normal 1420 2 2 2" xfId="34666" xr:uid="{00000000-0005-0000-0000-0000DE350000}"/>
    <cellStyle name="Normal 1420 2 3" xfId="25833" xr:uid="{00000000-0005-0000-0000-0000DF350000}"/>
    <cellStyle name="Normal 1420 3" xfId="6565" xr:uid="{00000000-0005-0000-0000-0000E0350000}"/>
    <cellStyle name="Normal 1420 3 2" xfId="16800" xr:uid="{00000000-0005-0000-0000-0000E1350000}"/>
    <cellStyle name="Normal 1420 3 2 2" xfId="34667" xr:uid="{00000000-0005-0000-0000-0000E2350000}"/>
    <cellStyle name="Normal 1420 3 3" xfId="25834" xr:uid="{00000000-0005-0000-0000-0000E3350000}"/>
    <cellStyle name="Normal 1420 4" xfId="16798" xr:uid="{00000000-0005-0000-0000-0000E4350000}"/>
    <cellStyle name="Normal 1420 4 2" xfId="34665" xr:uid="{00000000-0005-0000-0000-0000E5350000}"/>
    <cellStyle name="Normal 1420 5" xfId="25832" xr:uid="{00000000-0005-0000-0000-0000E6350000}"/>
    <cellStyle name="Normal 1421" xfId="6566" xr:uid="{00000000-0005-0000-0000-0000E7350000}"/>
    <cellStyle name="Normal 1421 2" xfId="6567" xr:uid="{00000000-0005-0000-0000-0000E8350000}"/>
    <cellStyle name="Normal 1421 2 2" xfId="16802" xr:uid="{00000000-0005-0000-0000-0000E9350000}"/>
    <cellStyle name="Normal 1421 2 2 2" xfId="34669" xr:uid="{00000000-0005-0000-0000-0000EA350000}"/>
    <cellStyle name="Normal 1421 2 3" xfId="25836" xr:uid="{00000000-0005-0000-0000-0000EB350000}"/>
    <cellStyle name="Normal 1421 3" xfId="6568" xr:uid="{00000000-0005-0000-0000-0000EC350000}"/>
    <cellStyle name="Normal 1421 3 2" xfId="16803" xr:uid="{00000000-0005-0000-0000-0000ED350000}"/>
    <cellStyle name="Normal 1421 3 2 2" xfId="34670" xr:uid="{00000000-0005-0000-0000-0000EE350000}"/>
    <cellStyle name="Normal 1421 3 3" xfId="25837" xr:uid="{00000000-0005-0000-0000-0000EF350000}"/>
    <cellStyle name="Normal 1421 4" xfId="16801" xr:uid="{00000000-0005-0000-0000-0000F0350000}"/>
    <cellStyle name="Normal 1421 4 2" xfId="34668" xr:uid="{00000000-0005-0000-0000-0000F1350000}"/>
    <cellStyle name="Normal 1421 5" xfId="25835" xr:uid="{00000000-0005-0000-0000-0000F2350000}"/>
    <cellStyle name="Normal 1422" xfId="6569" xr:uid="{00000000-0005-0000-0000-0000F3350000}"/>
    <cellStyle name="Normal 1422 2" xfId="6570" xr:uid="{00000000-0005-0000-0000-0000F4350000}"/>
    <cellStyle name="Normal 1422 2 2" xfId="16805" xr:uid="{00000000-0005-0000-0000-0000F5350000}"/>
    <cellStyle name="Normal 1422 2 2 2" xfId="34672" xr:uid="{00000000-0005-0000-0000-0000F6350000}"/>
    <cellStyle name="Normal 1422 2 3" xfId="25839" xr:uid="{00000000-0005-0000-0000-0000F7350000}"/>
    <cellStyle name="Normal 1422 3" xfId="6571" xr:uid="{00000000-0005-0000-0000-0000F8350000}"/>
    <cellStyle name="Normal 1422 3 2" xfId="16806" xr:uid="{00000000-0005-0000-0000-0000F9350000}"/>
    <cellStyle name="Normal 1422 3 2 2" xfId="34673" xr:uid="{00000000-0005-0000-0000-0000FA350000}"/>
    <cellStyle name="Normal 1422 3 3" xfId="25840" xr:uid="{00000000-0005-0000-0000-0000FB350000}"/>
    <cellStyle name="Normal 1422 4" xfId="16804" xr:uid="{00000000-0005-0000-0000-0000FC350000}"/>
    <cellStyle name="Normal 1422 4 2" xfId="34671" xr:uid="{00000000-0005-0000-0000-0000FD350000}"/>
    <cellStyle name="Normal 1422 5" xfId="25838" xr:uid="{00000000-0005-0000-0000-0000FE350000}"/>
    <cellStyle name="Normal 1423" xfId="6572" xr:uid="{00000000-0005-0000-0000-0000FF350000}"/>
    <cellStyle name="Normal 1423 2" xfId="6573" xr:uid="{00000000-0005-0000-0000-000000360000}"/>
    <cellStyle name="Normal 1423 2 2" xfId="16808" xr:uid="{00000000-0005-0000-0000-000001360000}"/>
    <cellStyle name="Normal 1423 2 2 2" xfId="34675" xr:uid="{00000000-0005-0000-0000-000002360000}"/>
    <cellStyle name="Normal 1423 2 3" xfId="25842" xr:uid="{00000000-0005-0000-0000-000003360000}"/>
    <cellStyle name="Normal 1423 3" xfId="6574" xr:uid="{00000000-0005-0000-0000-000004360000}"/>
    <cellStyle name="Normal 1423 3 2" xfId="16809" xr:uid="{00000000-0005-0000-0000-000005360000}"/>
    <cellStyle name="Normal 1423 3 2 2" xfId="34676" xr:uid="{00000000-0005-0000-0000-000006360000}"/>
    <cellStyle name="Normal 1423 3 3" xfId="25843" xr:uid="{00000000-0005-0000-0000-000007360000}"/>
    <cellStyle name="Normal 1423 4" xfId="16807" xr:uid="{00000000-0005-0000-0000-000008360000}"/>
    <cellStyle name="Normal 1423 4 2" xfId="34674" xr:uid="{00000000-0005-0000-0000-000009360000}"/>
    <cellStyle name="Normal 1423 5" xfId="25841" xr:uid="{00000000-0005-0000-0000-00000A360000}"/>
    <cellStyle name="Normal 1424" xfId="6575" xr:uid="{00000000-0005-0000-0000-00000B360000}"/>
    <cellStyle name="Normal 1424 2" xfId="6576" xr:uid="{00000000-0005-0000-0000-00000C360000}"/>
    <cellStyle name="Normal 1424 2 2" xfId="16811" xr:uid="{00000000-0005-0000-0000-00000D360000}"/>
    <cellStyle name="Normal 1424 2 2 2" xfId="34678" xr:uid="{00000000-0005-0000-0000-00000E360000}"/>
    <cellStyle name="Normal 1424 2 3" xfId="25845" xr:uid="{00000000-0005-0000-0000-00000F360000}"/>
    <cellStyle name="Normal 1424 3" xfId="6577" xr:uid="{00000000-0005-0000-0000-000010360000}"/>
    <cellStyle name="Normal 1424 3 2" xfId="16812" xr:uid="{00000000-0005-0000-0000-000011360000}"/>
    <cellStyle name="Normal 1424 3 2 2" xfId="34679" xr:uid="{00000000-0005-0000-0000-000012360000}"/>
    <cellStyle name="Normal 1424 3 3" xfId="25846" xr:uid="{00000000-0005-0000-0000-000013360000}"/>
    <cellStyle name="Normal 1424 4" xfId="16810" xr:uid="{00000000-0005-0000-0000-000014360000}"/>
    <cellStyle name="Normal 1424 4 2" xfId="34677" xr:uid="{00000000-0005-0000-0000-000015360000}"/>
    <cellStyle name="Normal 1424 5" xfId="25844" xr:uid="{00000000-0005-0000-0000-000016360000}"/>
    <cellStyle name="Normal 1425" xfId="6578" xr:uid="{00000000-0005-0000-0000-000017360000}"/>
    <cellStyle name="Normal 1425 2" xfId="6579" xr:uid="{00000000-0005-0000-0000-000018360000}"/>
    <cellStyle name="Normal 1425 2 2" xfId="16814" xr:uid="{00000000-0005-0000-0000-000019360000}"/>
    <cellStyle name="Normal 1425 2 2 2" xfId="34681" xr:uid="{00000000-0005-0000-0000-00001A360000}"/>
    <cellStyle name="Normal 1425 2 3" xfId="25848" xr:uid="{00000000-0005-0000-0000-00001B360000}"/>
    <cellStyle name="Normal 1425 3" xfId="6580" xr:uid="{00000000-0005-0000-0000-00001C360000}"/>
    <cellStyle name="Normal 1425 3 2" xfId="16815" xr:uid="{00000000-0005-0000-0000-00001D360000}"/>
    <cellStyle name="Normal 1425 3 2 2" xfId="34682" xr:uid="{00000000-0005-0000-0000-00001E360000}"/>
    <cellStyle name="Normal 1425 3 3" xfId="25849" xr:uid="{00000000-0005-0000-0000-00001F360000}"/>
    <cellStyle name="Normal 1425 4" xfId="16813" xr:uid="{00000000-0005-0000-0000-000020360000}"/>
    <cellStyle name="Normal 1425 4 2" xfId="34680" xr:uid="{00000000-0005-0000-0000-000021360000}"/>
    <cellStyle name="Normal 1425 5" xfId="25847" xr:uid="{00000000-0005-0000-0000-000022360000}"/>
    <cellStyle name="Normal 1426" xfId="6581" xr:uid="{00000000-0005-0000-0000-000023360000}"/>
    <cellStyle name="Normal 1426 2" xfId="6582" xr:uid="{00000000-0005-0000-0000-000024360000}"/>
    <cellStyle name="Normal 1426 2 2" xfId="16817" xr:uid="{00000000-0005-0000-0000-000025360000}"/>
    <cellStyle name="Normal 1426 2 2 2" xfId="34684" xr:uid="{00000000-0005-0000-0000-000026360000}"/>
    <cellStyle name="Normal 1426 2 3" xfId="25851" xr:uid="{00000000-0005-0000-0000-000027360000}"/>
    <cellStyle name="Normal 1426 3" xfId="6583" xr:uid="{00000000-0005-0000-0000-000028360000}"/>
    <cellStyle name="Normal 1426 3 2" xfId="16818" xr:uid="{00000000-0005-0000-0000-000029360000}"/>
    <cellStyle name="Normal 1426 3 2 2" xfId="34685" xr:uid="{00000000-0005-0000-0000-00002A360000}"/>
    <cellStyle name="Normal 1426 3 3" xfId="25852" xr:uid="{00000000-0005-0000-0000-00002B360000}"/>
    <cellStyle name="Normal 1426 4" xfId="16816" xr:uid="{00000000-0005-0000-0000-00002C360000}"/>
    <cellStyle name="Normal 1426 4 2" xfId="34683" xr:uid="{00000000-0005-0000-0000-00002D360000}"/>
    <cellStyle name="Normal 1426 5" xfId="25850" xr:uid="{00000000-0005-0000-0000-00002E360000}"/>
    <cellStyle name="Normal 1427" xfId="6584" xr:uid="{00000000-0005-0000-0000-00002F360000}"/>
    <cellStyle name="Normal 1427 2" xfId="6585" xr:uid="{00000000-0005-0000-0000-000030360000}"/>
    <cellStyle name="Normal 1427 2 2" xfId="16820" xr:uid="{00000000-0005-0000-0000-000031360000}"/>
    <cellStyle name="Normal 1427 2 2 2" xfId="34687" xr:uid="{00000000-0005-0000-0000-000032360000}"/>
    <cellStyle name="Normal 1427 2 3" xfId="25854" xr:uid="{00000000-0005-0000-0000-000033360000}"/>
    <cellStyle name="Normal 1427 3" xfId="6586" xr:uid="{00000000-0005-0000-0000-000034360000}"/>
    <cellStyle name="Normal 1427 3 2" xfId="16821" xr:uid="{00000000-0005-0000-0000-000035360000}"/>
    <cellStyle name="Normal 1427 3 2 2" xfId="34688" xr:uid="{00000000-0005-0000-0000-000036360000}"/>
    <cellStyle name="Normal 1427 3 3" xfId="25855" xr:uid="{00000000-0005-0000-0000-000037360000}"/>
    <cellStyle name="Normal 1427 4" xfId="16819" xr:uid="{00000000-0005-0000-0000-000038360000}"/>
    <cellStyle name="Normal 1427 4 2" xfId="34686" xr:uid="{00000000-0005-0000-0000-000039360000}"/>
    <cellStyle name="Normal 1427 5" xfId="25853" xr:uid="{00000000-0005-0000-0000-00003A360000}"/>
    <cellStyle name="Normal 1428" xfId="6587" xr:uid="{00000000-0005-0000-0000-00003B360000}"/>
    <cellStyle name="Normal 1428 2" xfId="6588" xr:uid="{00000000-0005-0000-0000-00003C360000}"/>
    <cellStyle name="Normal 1428 2 2" xfId="16823" xr:uid="{00000000-0005-0000-0000-00003D360000}"/>
    <cellStyle name="Normal 1428 2 2 2" xfId="34690" xr:uid="{00000000-0005-0000-0000-00003E360000}"/>
    <cellStyle name="Normal 1428 2 3" xfId="25857" xr:uid="{00000000-0005-0000-0000-00003F360000}"/>
    <cellStyle name="Normal 1428 3" xfId="6589" xr:uid="{00000000-0005-0000-0000-000040360000}"/>
    <cellStyle name="Normal 1428 3 2" xfId="16824" xr:uid="{00000000-0005-0000-0000-000041360000}"/>
    <cellStyle name="Normal 1428 3 2 2" xfId="34691" xr:uid="{00000000-0005-0000-0000-000042360000}"/>
    <cellStyle name="Normal 1428 3 3" xfId="25858" xr:uid="{00000000-0005-0000-0000-000043360000}"/>
    <cellStyle name="Normal 1428 4" xfId="16822" xr:uid="{00000000-0005-0000-0000-000044360000}"/>
    <cellStyle name="Normal 1428 4 2" xfId="34689" xr:uid="{00000000-0005-0000-0000-000045360000}"/>
    <cellStyle name="Normal 1428 5" xfId="25856" xr:uid="{00000000-0005-0000-0000-000046360000}"/>
    <cellStyle name="Normal 1429" xfId="6590" xr:uid="{00000000-0005-0000-0000-000047360000}"/>
    <cellStyle name="Normal 1429 2" xfId="6591" xr:uid="{00000000-0005-0000-0000-000048360000}"/>
    <cellStyle name="Normal 1429 2 2" xfId="16826" xr:uid="{00000000-0005-0000-0000-000049360000}"/>
    <cellStyle name="Normal 1429 2 2 2" xfId="34693" xr:uid="{00000000-0005-0000-0000-00004A360000}"/>
    <cellStyle name="Normal 1429 2 3" xfId="25860" xr:uid="{00000000-0005-0000-0000-00004B360000}"/>
    <cellStyle name="Normal 1429 3" xfId="6592" xr:uid="{00000000-0005-0000-0000-00004C360000}"/>
    <cellStyle name="Normal 1429 3 2" xfId="16827" xr:uid="{00000000-0005-0000-0000-00004D360000}"/>
    <cellStyle name="Normal 1429 3 2 2" xfId="34694" xr:uid="{00000000-0005-0000-0000-00004E360000}"/>
    <cellStyle name="Normal 1429 3 3" xfId="25861" xr:uid="{00000000-0005-0000-0000-00004F360000}"/>
    <cellStyle name="Normal 1429 4" xfId="16825" xr:uid="{00000000-0005-0000-0000-000050360000}"/>
    <cellStyle name="Normal 1429 4 2" xfId="34692" xr:uid="{00000000-0005-0000-0000-000051360000}"/>
    <cellStyle name="Normal 1429 5" xfId="25859" xr:uid="{00000000-0005-0000-0000-000052360000}"/>
    <cellStyle name="Normal 143" xfId="1265" xr:uid="{00000000-0005-0000-0000-000053360000}"/>
    <cellStyle name="Normal 143 2" xfId="6593" xr:uid="{00000000-0005-0000-0000-000054360000}"/>
    <cellStyle name="Normal 143 3" xfId="6594" xr:uid="{00000000-0005-0000-0000-000055360000}"/>
    <cellStyle name="Normal 143 3 2" xfId="6595" xr:uid="{00000000-0005-0000-0000-000056360000}"/>
    <cellStyle name="Normal 143 3 2 2" xfId="16829" xr:uid="{00000000-0005-0000-0000-000057360000}"/>
    <cellStyle name="Normal 143 3 2 2 2" xfId="34696" xr:uid="{00000000-0005-0000-0000-000058360000}"/>
    <cellStyle name="Normal 143 3 2 3" xfId="25863" xr:uid="{00000000-0005-0000-0000-000059360000}"/>
    <cellStyle name="Normal 143 3 3" xfId="16828" xr:uid="{00000000-0005-0000-0000-00005A360000}"/>
    <cellStyle name="Normal 143 3 3 2" xfId="34695" xr:uid="{00000000-0005-0000-0000-00005B360000}"/>
    <cellStyle name="Normal 143 3 4" xfId="25862" xr:uid="{00000000-0005-0000-0000-00005C360000}"/>
    <cellStyle name="Normal 143 4" xfId="6596" xr:uid="{00000000-0005-0000-0000-00005D360000}"/>
    <cellStyle name="Normal 143 4 2" xfId="16830" xr:uid="{00000000-0005-0000-0000-00005E360000}"/>
    <cellStyle name="Normal 143 4 2 2" xfId="34697" xr:uid="{00000000-0005-0000-0000-00005F360000}"/>
    <cellStyle name="Normal 143 4 3" xfId="25864" xr:uid="{00000000-0005-0000-0000-000060360000}"/>
    <cellStyle name="Normal 143 5" xfId="6597" xr:uid="{00000000-0005-0000-0000-000061360000}"/>
    <cellStyle name="Normal 143 5 2" xfId="16831" xr:uid="{00000000-0005-0000-0000-000062360000}"/>
    <cellStyle name="Normal 143 5 2 2" xfId="34698" xr:uid="{00000000-0005-0000-0000-000063360000}"/>
    <cellStyle name="Normal 143 5 3" xfId="25865" xr:uid="{00000000-0005-0000-0000-000064360000}"/>
    <cellStyle name="Normal 143 6" xfId="6598" xr:uid="{00000000-0005-0000-0000-000065360000}"/>
    <cellStyle name="Normal 143 6 2" xfId="16832" xr:uid="{00000000-0005-0000-0000-000066360000}"/>
    <cellStyle name="Normal 143 6 2 2" xfId="34699" xr:uid="{00000000-0005-0000-0000-000067360000}"/>
    <cellStyle name="Normal 143 6 3" xfId="25866" xr:uid="{00000000-0005-0000-0000-000068360000}"/>
    <cellStyle name="Normal 1430" xfId="6599" xr:uid="{00000000-0005-0000-0000-000069360000}"/>
    <cellStyle name="Normal 1430 2" xfId="6600" xr:uid="{00000000-0005-0000-0000-00006A360000}"/>
    <cellStyle name="Normal 1430 2 2" xfId="16834" xr:uid="{00000000-0005-0000-0000-00006B360000}"/>
    <cellStyle name="Normal 1430 2 2 2" xfId="34701" xr:uid="{00000000-0005-0000-0000-00006C360000}"/>
    <cellStyle name="Normal 1430 2 3" xfId="25868" xr:uid="{00000000-0005-0000-0000-00006D360000}"/>
    <cellStyle name="Normal 1430 3" xfId="6601" xr:uid="{00000000-0005-0000-0000-00006E360000}"/>
    <cellStyle name="Normal 1430 3 2" xfId="16835" xr:uid="{00000000-0005-0000-0000-00006F360000}"/>
    <cellStyle name="Normal 1430 3 2 2" xfId="34702" xr:uid="{00000000-0005-0000-0000-000070360000}"/>
    <cellStyle name="Normal 1430 3 3" xfId="25869" xr:uid="{00000000-0005-0000-0000-000071360000}"/>
    <cellStyle name="Normal 1430 4" xfId="16833" xr:uid="{00000000-0005-0000-0000-000072360000}"/>
    <cellStyle name="Normal 1430 4 2" xfId="34700" xr:uid="{00000000-0005-0000-0000-000073360000}"/>
    <cellStyle name="Normal 1430 5" xfId="25867" xr:uid="{00000000-0005-0000-0000-000074360000}"/>
    <cellStyle name="Normal 1431" xfId="6602" xr:uid="{00000000-0005-0000-0000-000075360000}"/>
    <cellStyle name="Normal 1431 2" xfId="6603" xr:uid="{00000000-0005-0000-0000-000076360000}"/>
    <cellStyle name="Normal 1431 2 2" xfId="16837" xr:uid="{00000000-0005-0000-0000-000077360000}"/>
    <cellStyle name="Normal 1431 2 2 2" xfId="34704" xr:uid="{00000000-0005-0000-0000-000078360000}"/>
    <cellStyle name="Normal 1431 2 3" xfId="25871" xr:uid="{00000000-0005-0000-0000-000079360000}"/>
    <cellStyle name="Normal 1431 3" xfId="6604" xr:uid="{00000000-0005-0000-0000-00007A360000}"/>
    <cellStyle name="Normal 1431 3 2" xfId="16838" xr:uid="{00000000-0005-0000-0000-00007B360000}"/>
    <cellStyle name="Normal 1431 3 2 2" xfId="34705" xr:uid="{00000000-0005-0000-0000-00007C360000}"/>
    <cellStyle name="Normal 1431 3 3" xfId="25872" xr:uid="{00000000-0005-0000-0000-00007D360000}"/>
    <cellStyle name="Normal 1431 4" xfId="16836" xr:uid="{00000000-0005-0000-0000-00007E360000}"/>
    <cellStyle name="Normal 1431 4 2" xfId="34703" xr:uid="{00000000-0005-0000-0000-00007F360000}"/>
    <cellStyle name="Normal 1431 5" xfId="25870" xr:uid="{00000000-0005-0000-0000-000080360000}"/>
    <cellStyle name="Normal 1432" xfId="6605" xr:uid="{00000000-0005-0000-0000-000081360000}"/>
    <cellStyle name="Normal 1432 2" xfId="6606" xr:uid="{00000000-0005-0000-0000-000082360000}"/>
    <cellStyle name="Normal 1432 2 2" xfId="16840" xr:uid="{00000000-0005-0000-0000-000083360000}"/>
    <cellStyle name="Normal 1432 2 2 2" xfId="34707" xr:uid="{00000000-0005-0000-0000-000084360000}"/>
    <cellStyle name="Normal 1432 2 3" xfId="25874" xr:uid="{00000000-0005-0000-0000-000085360000}"/>
    <cellStyle name="Normal 1432 3" xfId="6607" xr:uid="{00000000-0005-0000-0000-000086360000}"/>
    <cellStyle name="Normal 1432 3 2" xfId="16841" xr:uid="{00000000-0005-0000-0000-000087360000}"/>
    <cellStyle name="Normal 1432 3 2 2" xfId="34708" xr:uid="{00000000-0005-0000-0000-000088360000}"/>
    <cellStyle name="Normal 1432 3 3" xfId="25875" xr:uid="{00000000-0005-0000-0000-000089360000}"/>
    <cellStyle name="Normal 1432 4" xfId="16839" xr:uid="{00000000-0005-0000-0000-00008A360000}"/>
    <cellStyle name="Normal 1432 4 2" xfId="34706" xr:uid="{00000000-0005-0000-0000-00008B360000}"/>
    <cellStyle name="Normal 1432 5" xfId="25873" xr:uid="{00000000-0005-0000-0000-00008C360000}"/>
    <cellStyle name="Normal 1433" xfId="6608" xr:uid="{00000000-0005-0000-0000-00008D360000}"/>
    <cellStyle name="Normal 1433 2" xfId="6609" xr:uid="{00000000-0005-0000-0000-00008E360000}"/>
    <cellStyle name="Normal 1433 2 2" xfId="16843" xr:uid="{00000000-0005-0000-0000-00008F360000}"/>
    <cellStyle name="Normal 1433 2 2 2" xfId="34710" xr:uid="{00000000-0005-0000-0000-000090360000}"/>
    <cellStyle name="Normal 1433 2 3" xfId="25877" xr:uid="{00000000-0005-0000-0000-000091360000}"/>
    <cellStyle name="Normal 1433 3" xfId="6610" xr:uid="{00000000-0005-0000-0000-000092360000}"/>
    <cellStyle name="Normal 1433 3 2" xfId="16844" xr:uid="{00000000-0005-0000-0000-000093360000}"/>
    <cellStyle name="Normal 1433 3 2 2" xfId="34711" xr:uid="{00000000-0005-0000-0000-000094360000}"/>
    <cellStyle name="Normal 1433 3 3" xfId="25878" xr:uid="{00000000-0005-0000-0000-000095360000}"/>
    <cellStyle name="Normal 1433 4" xfId="16842" xr:uid="{00000000-0005-0000-0000-000096360000}"/>
    <cellStyle name="Normal 1433 4 2" xfId="34709" xr:uid="{00000000-0005-0000-0000-000097360000}"/>
    <cellStyle name="Normal 1433 5" xfId="25876" xr:uid="{00000000-0005-0000-0000-000098360000}"/>
    <cellStyle name="Normal 1434" xfId="6611" xr:uid="{00000000-0005-0000-0000-000099360000}"/>
    <cellStyle name="Normal 1434 2" xfId="6612" xr:uid="{00000000-0005-0000-0000-00009A360000}"/>
    <cellStyle name="Normal 1434 2 2" xfId="16846" xr:uid="{00000000-0005-0000-0000-00009B360000}"/>
    <cellStyle name="Normal 1434 2 2 2" xfId="34713" xr:uid="{00000000-0005-0000-0000-00009C360000}"/>
    <cellStyle name="Normal 1434 2 3" xfId="25880" xr:uid="{00000000-0005-0000-0000-00009D360000}"/>
    <cellStyle name="Normal 1434 3" xfId="6613" xr:uid="{00000000-0005-0000-0000-00009E360000}"/>
    <cellStyle name="Normal 1434 3 2" xfId="16847" xr:uid="{00000000-0005-0000-0000-00009F360000}"/>
    <cellStyle name="Normal 1434 3 2 2" xfId="34714" xr:uid="{00000000-0005-0000-0000-0000A0360000}"/>
    <cellStyle name="Normal 1434 3 3" xfId="25881" xr:uid="{00000000-0005-0000-0000-0000A1360000}"/>
    <cellStyle name="Normal 1434 4" xfId="16845" xr:uid="{00000000-0005-0000-0000-0000A2360000}"/>
    <cellStyle name="Normal 1434 4 2" xfId="34712" xr:uid="{00000000-0005-0000-0000-0000A3360000}"/>
    <cellStyle name="Normal 1434 5" xfId="25879" xr:uid="{00000000-0005-0000-0000-0000A4360000}"/>
    <cellStyle name="Normal 1435" xfId="6614" xr:uid="{00000000-0005-0000-0000-0000A5360000}"/>
    <cellStyle name="Normal 1435 2" xfId="6615" xr:uid="{00000000-0005-0000-0000-0000A6360000}"/>
    <cellStyle name="Normal 1435 2 2" xfId="16849" xr:uid="{00000000-0005-0000-0000-0000A7360000}"/>
    <cellStyle name="Normal 1435 2 2 2" xfId="34716" xr:uid="{00000000-0005-0000-0000-0000A8360000}"/>
    <cellStyle name="Normal 1435 2 3" xfId="25883" xr:uid="{00000000-0005-0000-0000-0000A9360000}"/>
    <cellStyle name="Normal 1435 3" xfId="6616" xr:uid="{00000000-0005-0000-0000-0000AA360000}"/>
    <cellStyle name="Normal 1435 3 2" xfId="16850" xr:uid="{00000000-0005-0000-0000-0000AB360000}"/>
    <cellStyle name="Normal 1435 3 2 2" xfId="34717" xr:uid="{00000000-0005-0000-0000-0000AC360000}"/>
    <cellStyle name="Normal 1435 3 3" xfId="25884" xr:uid="{00000000-0005-0000-0000-0000AD360000}"/>
    <cellStyle name="Normal 1435 4" xfId="16848" xr:uid="{00000000-0005-0000-0000-0000AE360000}"/>
    <cellStyle name="Normal 1435 4 2" xfId="34715" xr:uid="{00000000-0005-0000-0000-0000AF360000}"/>
    <cellStyle name="Normal 1435 5" xfId="25882" xr:uid="{00000000-0005-0000-0000-0000B0360000}"/>
    <cellStyle name="Normal 1436" xfId="6617" xr:uid="{00000000-0005-0000-0000-0000B1360000}"/>
    <cellStyle name="Normal 1436 2" xfId="6618" xr:uid="{00000000-0005-0000-0000-0000B2360000}"/>
    <cellStyle name="Normal 1436 2 2" xfId="16852" xr:uid="{00000000-0005-0000-0000-0000B3360000}"/>
    <cellStyle name="Normal 1436 2 2 2" xfId="34719" xr:uid="{00000000-0005-0000-0000-0000B4360000}"/>
    <cellStyle name="Normal 1436 2 3" xfId="25886" xr:uid="{00000000-0005-0000-0000-0000B5360000}"/>
    <cellStyle name="Normal 1436 3" xfId="6619" xr:uid="{00000000-0005-0000-0000-0000B6360000}"/>
    <cellStyle name="Normal 1436 3 2" xfId="16853" xr:uid="{00000000-0005-0000-0000-0000B7360000}"/>
    <cellStyle name="Normal 1436 3 2 2" xfId="34720" xr:uid="{00000000-0005-0000-0000-0000B8360000}"/>
    <cellStyle name="Normal 1436 3 3" xfId="25887" xr:uid="{00000000-0005-0000-0000-0000B9360000}"/>
    <cellStyle name="Normal 1436 4" xfId="16851" xr:uid="{00000000-0005-0000-0000-0000BA360000}"/>
    <cellStyle name="Normal 1436 4 2" xfId="34718" xr:uid="{00000000-0005-0000-0000-0000BB360000}"/>
    <cellStyle name="Normal 1436 5" xfId="25885" xr:uid="{00000000-0005-0000-0000-0000BC360000}"/>
    <cellStyle name="Normal 1437" xfId="6620" xr:uid="{00000000-0005-0000-0000-0000BD360000}"/>
    <cellStyle name="Normal 1437 2" xfId="6621" xr:uid="{00000000-0005-0000-0000-0000BE360000}"/>
    <cellStyle name="Normal 1437 2 2" xfId="16855" xr:uid="{00000000-0005-0000-0000-0000BF360000}"/>
    <cellStyle name="Normal 1437 2 2 2" xfId="34722" xr:uid="{00000000-0005-0000-0000-0000C0360000}"/>
    <cellStyle name="Normal 1437 2 3" xfId="25889" xr:uid="{00000000-0005-0000-0000-0000C1360000}"/>
    <cellStyle name="Normal 1437 3" xfId="6622" xr:uid="{00000000-0005-0000-0000-0000C2360000}"/>
    <cellStyle name="Normal 1437 3 2" xfId="16856" xr:uid="{00000000-0005-0000-0000-0000C3360000}"/>
    <cellStyle name="Normal 1437 3 2 2" xfId="34723" xr:uid="{00000000-0005-0000-0000-0000C4360000}"/>
    <cellStyle name="Normal 1437 3 3" xfId="25890" xr:uid="{00000000-0005-0000-0000-0000C5360000}"/>
    <cellStyle name="Normal 1437 4" xfId="16854" xr:uid="{00000000-0005-0000-0000-0000C6360000}"/>
    <cellStyle name="Normal 1437 4 2" xfId="34721" xr:uid="{00000000-0005-0000-0000-0000C7360000}"/>
    <cellStyle name="Normal 1437 5" xfId="25888" xr:uid="{00000000-0005-0000-0000-0000C8360000}"/>
    <cellStyle name="Normal 1438" xfId="6623" xr:uid="{00000000-0005-0000-0000-0000C9360000}"/>
    <cellStyle name="Normal 1438 2" xfId="6624" xr:uid="{00000000-0005-0000-0000-0000CA360000}"/>
    <cellStyle name="Normal 1438 2 2" xfId="16858" xr:uid="{00000000-0005-0000-0000-0000CB360000}"/>
    <cellStyle name="Normal 1438 2 2 2" xfId="34725" xr:uid="{00000000-0005-0000-0000-0000CC360000}"/>
    <cellStyle name="Normal 1438 2 3" xfId="25892" xr:uid="{00000000-0005-0000-0000-0000CD360000}"/>
    <cellStyle name="Normal 1438 3" xfId="6625" xr:uid="{00000000-0005-0000-0000-0000CE360000}"/>
    <cellStyle name="Normal 1438 3 2" xfId="16859" xr:uid="{00000000-0005-0000-0000-0000CF360000}"/>
    <cellStyle name="Normal 1438 3 2 2" xfId="34726" xr:uid="{00000000-0005-0000-0000-0000D0360000}"/>
    <cellStyle name="Normal 1438 3 3" xfId="25893" xr:uid="{00000000-0005-0000-0000-0000D1360000}"/>
    <cellStyle name="Normal 1438 4" xfId="16857" xr:uid="{00000000-0005-0000-0000-0000D2360000}"/>
    <cellStyle name="Normal 1438 4 2" xfId="34724" xr:uid="{00000000-0005-0000-0000-0000D3360000}"/>
    <cellStyle name="Normal 1438 5" xfId="25891" xr:uid="{00000000-0005-0000-0000-0000D4360000}"/>
    <cellStyle name="Normal 1439" xfId="6626" xr:uid="{00000000-0005-0000-0000-0000D5360000}"/>
    <cellStyle name="Normal 1439 2" xfId="6627" xr:uid="{00000000-0005-0000-0000-0000D6360000}"/>
    <cellStyle name="Normal 1439 2 2" xfId="16861" xr:uid="{00000000-0005-0000-0000-0000D7360000}"/>
    <cellStyle name="Normal 1439 2 2 2" xfId="34728" xr:uid="{00000000-0005-0000-0000-0000D8360000}"/>
    <cellStyle name="Normal 1439 2 3" xfId="25895" xr:uid="{00000000-0005-0000-0000-0000D9360000}"/>
    <cellStyle name="Normal 1439 3" xfId="6628" xr:uid="{00000000-0005-0000-0000-0000DA360000}"/>
    <cellStyle name="Normal 1439 3 2" xfId="16862" xr:uid="{00000000-0005-0000-0000-0000DB360000}"/>
    <cellStyle name="Normal 1439 3 2 2" xfId="34729" xr:uid="{00000000-0005-0000-0000-0000DC360000}"/>
    <cellStyle name="Normal 1439 3 3" xfId="25896" xr:uid="{00000000-0005-0000-0000-0000DD360000}"/>
    <cellStyle name="Normal 1439 4" xfId="16860" xr:uid="{00000000-0005-0000-0000-0000DE360000}"/>
    <cellStyle name="Normal 1439 4 2" xfId="34727" xr:uid="{00000000-0005-0000-0000-0000DF360000}"/>
    <cellStyle name="Normal 1439 5" xfId="25894" xr:uid="{00000000-0005-0000-0000-0000E0360000}"/>
    <cellStyle name="Normal 144" xfId="1266" xr:uid="{00000000-0005-0000-0000-0000E1360000}"/>
    <cellStyle name="Normal 144 2" xfId="6629" xr:uid="{00000000-0005-0000-0000-0000E2360000}"/>
    <cellStyle name="Normal 144 3" xfId="6630" xr:uid="{00000000-0005-0000-0000-0000E3360000}"/>
    <cellStyle name="Normal 144 3 2" xfId="6631" xr:uid="{00000000-0005-0000-0000-0000E4360000}"/>
    <cellStyle name="Normal 144 3 2 2" xfId="16864" xr:uid="{00000000-0005-0000-0000-0000E5360000}"/>
    <cellStyle name="Normal 144 3 2 2 2" xfId="34731" xr:uid="{00000000-0005-0000-0000-0000E6360000}"/>
    <cellStyle name="Normal 144 3 2 3" xfId="25898" xr:uid="{00000000-0005-0000-0000-0000E7360000}"/>
    <cellStyle name="Normal 144 3 3" xfId="16863" xr:uid="{00000000-0005-0000-0000-0000E8360000}"/>
    <cellStyle name="Normal 144 3 3 2" xfId="34730" xr:uid="{00000000-0005-0000-0000-0000E9360000}"/>
    <cellStyle name="Normal 144 3 4" xfId="25897" xr:uid="{00000000-0005-0000-0000-0000EA360000}"/>
    <cellStyle name="Normal 144 4" xfId="6632" xr:uid="{00000000-0005-0000-0000-0000EB360000}"/>
    <cellStyle name="Normal 144 4 2" xfId="16865" xr:uid="{00000000-0005-0000-0000-0000EC360000}"/>
    <cellStyle name="Normal 144 4 2 2" xfId="34732" xr:uid="{00000000-0005-0000-0000-0000ED360000}"/>
    <cellStyle name="Normal 144 4 3" xfId="25899" xr:uid="{00000000-0005-0000-0000-0000EE360000}"/>
    <cellStyle name="Normal 144 5" xfId="6633" xr:uid="{00000000-0005-0000-0000-0000EF360000}"/>
    <cellStyle name="Normal 144 5 2" xfId="16866" xr:uid="{00000000-0005-0000-0000-0000F0360000}"/>
    <cellStyle name="Normal 144 5 2 2" xfId="34733" xr:uid="{00000000-0005-0000-0000-0000F1360000}"/>
    <cellStyle name="Normal 144 5 3" xfId="25900" xr:uid="{00000000-0005-0000-0000-0000F2360000}"/>
    <cellStyle name="Normal 144 6" xfId="6634" xr:uid="{00000000-0005-0000-0000-0000F3360000}"/>
    <cellStyle name="Normal 144 6 2" xfId="16867" xr:uid="{00000000-0005-0000-0000-0000F4360000}"/>
    <cellStyle name="Normal 144 6 2 2" xfId="34734" xr:uid="{00000000-0005-0000-0000-0000F5360000}"/>
    <cellStyle name="Normal 144 6 3" xfId="25901" xr:uid="{00000000-0005-0000-0000-0000F6360000}"/>
    <cellStyle name="Normal 1440" xfId="6635" xr:uid="{00000000-0005-0000-0000-0000F7360000}"/>
    <cellStyle name="Normal 1440 2" xfId="6636" xr:uid="{00000000-0005-0000-0000-0000F8360000}"/>
    <cellStyle name="Normal 1440 2 2" xfId="16869" xr:uid="{00000000-0005-0000-0000-0000F9360000}"/>
    <cellStyle name="Normal 1440 2 2 2" xfId="34736" xr:uid="{00000000-0005-0000-0000-0000FA360000}"/>
    <cellStyle name="Normal 1440 2 3" xfId="25903" xr:uid="{00000000-0005-0000-0000-0000FB360000}"/>
    <cellStyle name="Normal 1440 3" xfId="6637" xr:uid="{00000000-0005-0000-0000-0000FC360000}"/>
    <cellStyle name="Normal 1440 3 2" xfId="16870" xr:uid="{00000000-0005-0000-0000-0000FD360000}"/>
    <cellStyle name="Normal 1440 3 2 2" xfId="34737" xr:uid="{00000000-0005-0000-0000-0000FE360000}"/>
    <cellStyle name="Normal 1440 3 3" xfId="25904" xr:uid="{00000000-0005-0000-0000-0000FF360000}"/>
    <cellStyle name="Normal 1440 4" xfId="16868" xr:uid="{00000000-0005-0000-0000-000000370000}"/>
    <cellStyle name="Normal 1440 4 2" xfId="34735" xr:uid="{00000000-0005-0000-0000-000001370000}"/>
    <cellStyle name="Normal 1440 5" xfId="25902" xr:uid="{00000000-0005-0000-0000-000002370000}"/>
    <cellStyle name="Normal 1441" xfId="6638" xr:uid="{00000000-0005-0000-0000-000003370000}"/>
    <cellStyle name="Normal 1441 2" xfId="6639" xr:uid="{00000000-0005-0000-0000-000004370000}"/>
    <cellStyle name="Normal 1441 2 2" xfId="16872" xr:uid="{00000000-0005-0000-0000-000005370000}"/>
    <cellStyle name="Normal 1441 2 2 2" xfId="34739" xr:uid="{00000000-0005-0000-0000-000006370000}"/>
    <cellStyle name="Normal 1441 2 3" xfId="25906" xr:uid="{00000000-0005-0000-0000-000007370000}"/>
    <cellStyle name="Normal 1441 3" xfId="6640" xr:uid="{00000000-0005-0000-0000-000008370000}"/>
    <cellStyle name="Normal 1441 3 2" xfId="16873" xr:uid="{00000000-0005-0000-0000-000009370000}"/>
    <cellStyle name="Normal 1441 3 2 2" xfId="34740" xr:uid="{00000000-0005-0000-0000-00000A370000}"/>
    <cellStyle name="Normal 1441 3 3" xfId="25907" xr:uid="{00000000-0005-0000-0000-00000B370000}"/>
    <cellStyle name="Normal 1441 4" xfId="16871" xr:uid="{00000000-0005-0000-0000-00000C370000}"/>
    <cellStyle name="Normal 1441 4 2" xfId="34738" xr:uid="{00000000-0005-0000-0000-00000D370000}"/>
    <cellStyle name="Normal 1441 5" xfId="25905" xr:uid="{00000000-0005-0000-0000-00000E370000}"/>
    <cellStyle name="Normal 1442" xfId="6641" xr:uid="{00000000-0005-0000-0000-00000F370000}"/>
    <cellStyle name="Normal 1442 2" xfId="6642" xr:uid="{00000000-0005-0000-0000-000010370000}"/>
    <cellStyle name="Normal 1442 2 2" xfId="16875" xr:uid="{00000000-0005-0000-0000-000011370000}"/>
    <cellStyle name="Normal 1442 2 2 2" xfId="34742" xr:uid="{00000000-0005-0000-0000-000012370000}"/>
    <cellStyle name="Normal 1442 2 3" xfId="25909" xr:uid="{00000000-0005-0000-0000-000013370000}"/>
    <cellStyle name="Normal 1442 3" xfId="6643" xr:uid="{00000000-0005-0000-0000-000014370000}"/>
    <cellStyle name="Normal 1442 3 2" xfId="16876" xr:uid="{00000000-0005-0000-0000-000015370000}"/>
    <cellStyle name="Normal 1442 3 2 2" xfId="34743" xr:uid="{00000000-0005-0000-0000-000016370000}"/>
    <cellStyle name="Normal 1442 3 3" xfId="25910" xr:uid="{00000000-0005-0000-0000-000017370000}"/>
    <cellStyle name="Normal 1442 4" xfId="16874" xr:uid="{00000000-0005-0000-0000-000018370000}"/>
    <cellStyle name="Normal 1442 4 2" xfId="34741" xr:uid="{00000000-0005-0000-0000-000019370000}"/>
    <cellStyle name="Normal 1442 5" xfId="25908" xr:uid="{00000000-0005-0000-0000-00001A370000}"/>
    <cellStyle name="Normal 1443" xfId="6644" xr:uid="{00000000-0005-0000-0000-00001B370000}"/>
    <cellStyle name="Normal 1443 2" xfId="6645" xr:uid="{00000000-0005-0000-0000-00001C370000}"/>
    <cellStyle name="Normal 1443 2 2" xfId="16878" xr:uid="{00000000-0005-0000-0000-00001D370000}"/>
    <cellStyle name="Normal 1443 2 2 2" xfId="34745" xr:uid="{00000000-0005-0000-0000-00001E370000}"/>
    <cellStyle name="Normal 1443 2 3" xfId="25912" xr:uid="{00000000-0005-0000-0000-00001F370000}"/>
    <cellStyle name="Normal 1443 3" xfId="6646" xr:uid="{00000000-0005-0000-0000-000020370000}"/>
    <cellStyle name="Normal 1443 3 2" xfId="16879" xr:uid="{00000000-0005-0000-0000-000021370000}"/>
    <cellStyle name="Normal 1443 3 2 2" xfId="34746" xr:uid="{00000000-0005-0000-0000-000022370000}"/>
    <cellStyle name="Normal 1443 3 3" xfId="25913" xr:uid="{00000000-0005-0000-0000-000023370000}"/>
    <cellStyle name="Normal 1443 4" xfId="16877" xr:uid="{00000000-0005-0000-0000-000024370000}"/>
    <cellStyle name="Normal 1443 4 2" xfId="34744" xr:uid="{00000000-0005-0000-0000-000025370000}"/>
    <cellStyle name="Normal 1443 5" xfId="25911" xr:uid="{00000000-0005-0000-0000-000026370000}"/>
    <cellStyle name="Normal 1444" xfId="6647" xr:uid="{00000000-0005-0000-0000-000027370000}"/>
    <cellStyle name="Normal 1444 2" xfId="6648" xr:uid="{00000000-0005-0000-0000-000028370000}"/>
    <cellStyle name="Normal 1444 2 2" xfId="16881" xr:uid="{00000000-0005-0000-0000-000029370000}"/>
    <cellStyle name="Normal 1444 2 2 2" xfId="34748" xr:uid="{00000000-0005-0000-0000-00002A370000}"/>
    <cellStyle name="Normal 1444 2 3" xfId="25915" xr:uid="{00000000-0005-0000-0000-00002B370000}"/>
    <cellStyle name="Normal 1444 3" xfId="6649" xr:uid="{00000000-0005-0000-0000-00002C370000}"/>
    <cellStyle name="Normal 1444 3 2" xfId="16882" xr:uid="{00000000-0005-0000-0000-00002D370000}"/>
    <cellStyle name="Normal 1444 3 2 2" xfId="34749" xr:uid="{00000000-0005-0000-0000-00002E370000}"/>
    <cellStyle name="Normal 1444 3 3" xfId="25916" xr:uid="{00000000-0005-0000-0000-00002F370000}"/>
    <cellStyle name="Normal 1444 4" xfId="16880" xr:uid="{00000000-0005-0000-0000-000030370000}"/>
    <cellStyle name="Normal 1444 4 2" xfId="34747" xr:uid="{00000000-0005-0000-0000-000031370000}"/>
    <cellStyle name="Normal 1444 5" xfId="25914" xr:uid="{00000000-0005-0000-0000-000032370000}"/>
    <cellStyle name="Normal 1445" xfId="6650" xr:uid="{00000000-0005-0000-0000-000033370000}"/>
    <cellStyle name="Normal 1445 2" xfId="6651" xr:uid="{00000000-0005-0000-0000-000034370000}"/>
    <cellStyle name="Normal 1445 2 2" xfId="16884" xr:uid="{00000000-0005-0000-0000-000035370000}"/>
    <cellStyle name="Normal 1445 2 2 2" xfId="34751" xr:uid="{00000000-0005-0000-0000-000036370000}"/>
    <cellStyle name="Normal 1445 2 3" xfId="25918" xr:uid="{00000000-0005-0000-0000-000037370000}"/>
    <cellStyle name="Normal 1445 3" xfId="6652" xr:uid="{00000000-0005-0000-0000-000038370000}"/>
    <cellStyle name="Normal 1445 3 2" xfId="16885" xr:uid="{00000000-0005-0000-0000-000039370000}"/>
    <cellStyle name="Normal 1445 3 2 2" xfId="34752" xr:uid="{00000000-0005-0000-0000-00003A370000}"/>
    <cellStyle name="Normal 1445 3 3" xfId="25919" xr:uid="{00000000-0005-0000-0000-00003B370000}"/>
    <cellStyle name="Normal 1445 4" xfId="16883" xr:uid="{00000000-0005-0000-0000-00003C370000}"/>
    <cellStyle name="Normal 1445 4 2" xfId="34750" xr:uid="{00000000-0005-0000-0000-00003D370000}"/>
    <cellStyle name="Normal 1445 5" xfId="25917" xr:uid="{00000000-0005-0000-0000-00003E370000}"/>
    <cellStyle name="Normal 1446" xfId="6653" xr:uid="{00000000-0005-0000-0000-00003F370000}"/>
    <cellStyle name="Normal 1446 2" xfId="6654" xr:uid="{00000000-0005-0000-0000-000040370000}"/>
    <cellStyle name="Normal 1446 2 2" xfId="16887" xr:uid="{00000000-0005-0000-0000-000041370000}"/>
    <cellStyle name="Normal 1446 2 2 2" xfId="34754" xr:uid="{00000000-0005-0000-0000-000042370000}"/>
    <cellStyle name="Normal 1446 2 3" xfId="25921" xr:uid="{00000000-0005-0000-0000-000043370000}"/>
    <cellStyle name="Normal 1446 3" xfId="6655" xr:uid="{00000000-0005-0000-0000-000044370000}"/>
    <cellStyle name="Normal 1446 3 2" xfId="16888" xr:uid="{00000000-0005-0000-0000-000045370000}"/>
    <cellStyle name="Normal 1446 3 2 2" xfId="34755" xr:uid="{00000000-0005-0000-0000-000046370000}"/>
    <cellStyle name="Normal 1446 3 3" xfId="25922" xr:uid="{00000000-0005-0000-0000-000047370000}"/>
    <cellStyle name="Normal 1446 4" xfId="16886" xr:uid="{00000000-0005-0000-0000-000048370000}"/>
    <cellStyle name="Normal 1446 4 2" xfId="34753" xr:uid="{00000000-0005-0000-0000-000049370000}"/>
    <cellStyle name="Normal 1446 5" xfId="25920" xr:uid="{00000000-0005-0000-0000-00004A370000}"/>
    <cellStyle name="Normal 1447" xfId="6656" xr:uid="{00000000-0005-0000-0000-00004B370000}"/>
    <cellStyle name="Normal 1447 2" xfId="6657" xr:uid="{00000000-0005-0000-0000-00004C370000}"/>
    <cellStyle name="Normal 1447 2 2" xfId="16890" xr:uid="{00000000-0005-0000-0000-00004D370000}"/>
    <cellStyle name="Normal 1447 2 2 2" xfId="34757" xr:uid="{00000000-0005-0000-0000-00004E370000}"/>
    <cellStyle name="Normal 1447 2 3" xfId="25924" xr:uid="{00000000-0005-0000-0000-00004F370000}"/>
    <cellStyle name="Normal 1447 3" xfId="6658" xr:uid="{00000000-0005-0000-0000-000050370000}"/>
    <cellStyle name="Normal 1447 3 2" xfId="16891" xr:uid="{00000000-0005-0000-0000-000051370000}"/>
    <cellStyle name="Normal 1447 3 2 2" xfId="34758" xr:uid="{00000000-0005-0000-0000-000052370000}"/>
    <cellStyle name="Normal 1447 3 3" xfId="25925" xr:uid="{00000000-0005-0000-0000-000053370000}"/>
    <cellStyle name="Normal 1447 4" xfId="16889" xr:uid="{00000000-0005-0000-0000-000054370000}"/>
    <cellStyle name="Normal 1447 4 2" xfId="34756" xr:uid="{00000000-0005-0000-0000-000055370000}"/>
    <cellStyle name="Normal 1447 5" xfId="25923" xr:uid="{00000000-0005-0000-0000-000056370000}"/>
    <cellStyle name="Normal 1448" xfId="6659" xr:uid="{00000000-0005-0000-0000-000057370000}"/>
    <cellStyle name="Normal 1448 2" xfId="6660" xr:uid="{00000000-0005-0000-0000-000058370000}"/>
    <cellStyle name="Normal 1448 2 2" xfId="16893" xr:uid="{00000000-0005-0000-0000-000059370000}"/>
    <cellStyle name="Normal 1448 2 2 2" xfId="34760" xr:uid="{00000000-0005-0000-0000-00005A370000}"/>
    <cellStyle name="Normal 1448 2 3" xfId="25927" xr:uid="{00000000-0005-0000-0000-00005B370000}"/>
    <cellStyle name="Normal 1448 3" xfId="6661" xr:uid="{00000000-0005-0000-0000-00005C370000}"/>
    <cellStyle name="Normal 1448 3 2" xfId="16894" xr:uid="{00000000-0005-0000-0000-00005D370000}"/>
    <cellStyle name="Normal 1448 3 2 2" xfId="34761" xr:uid="{00000000-0005-0000-0000-00005E370000}"/>
    <cellStyle name="Normal 1448 3 3" xfId="25928" xr:uid="{00000000-0005-0000-0000-00005F370000}"/>
    <cellStyle name="Normal 1448 4" xfId="16892" xr:uid="{00000000-0005-0000-0000-000060370000}"/>
    <cellStyle name="Normal 1448 4 2" xfId="34759" xr:uid="{00000000-0005-0000-0000-000061370000}"/>
    <cellStyle name="Normal 1448 5" xfId="25926" xr:uid="{00000000-0005-0000-0000-000062370000}"/>
    <cellStyle name="Normal 1449" xfId="6662" xr:uid="{00000000-0005-0000-0000-000063370000}"/>
    <cellStyle name="Normal 1449 2" xfId="6663" xr:uid="{00000000-0005-0000-0000-000064370000}"/>
    <cellStyle name="Normal 1449 2 2" xfId="16896" xr:uid="{00000000-0005-0000-0000-000065370000}"/>
    <cellStyle name="Normal 1449 2 2 2" xfId="34763" xr:uid="{00000000-0005-0000-0000-000066370000}"/>
    <cellStyle name="Normal 1449 2 3" xfId="25930" xr:uid="{00000000-0005-0000-0000-000067370000}"/>
    <cellStyle name="Normal 1449 3" xfId="6664" xr:uid="{00000000-0005-0000-0000-000068370000}"/>
    <cellStyle name="Normal 1449 3 2" xfId="16897" xr:uid="{00000000-0005-0000-0000-000069370000}"/>
    <cellStyle name="Normal 1449 3 2 2" xfId="34764" xr:uid="{00000000-0005-0000-0000-00006A370000}"/>
    <cellStyle name="Normal 1449 3 3" xfId="25931" xr:uid="{00000000-0005-0000-0000-00006B370000}"/>
    <cellStyle name="Normal 1449 4" xfId="16895" xr:uid="{00000000-0005-0000-0000-00006C370000}"/>
    <cellStyle name="Normal 1449 4 2" xfId="34762" xr:uid="{00000000-0005-0000-0000-00006D370000}"/>
    <cellStyle name="Normal 1449 5" xfId="25929" xr:uid="{00000000-0005-0000-0000-00006E370000}"/>
    <cellStyle name="Normal 145" xfId="1267" xr:uid="{00000000-0005-0000-0000-00006F370000}"/>
    <cellStyle name="Normal 145 2" xfId="6665" xr:uid="{00000000-0005-0000-0000-000070370000}"/>
    <cellStyle name="Normal 145 3" xfId="6666" xr:uid="{00000000-0005-0000-0000-000071370000}"/>
    <cellStyle name="Normal 145 3 2" xfId="6667" xr:uid="{00000000-0005-0000-0000-000072370000}"/>
    <cellStyle name="Normal 145 3 2 2" xfId="16899" xr:uid="{00000000-0005-0000-0000-000073370000}"/>
    <cellStyle name="Normal 145 3 2 2 2" xfId="34766" xr:uid="{00000000-0005-0000-0000-000074370000}"/>
    <cellStyle name="Normal 145 3 2 3" xfId="25933" xr:uid="{00000000-0005-0000-0000-000075370000}"/>
    <cellStyle name="Normal 145 3 3" xfId="16898" xr:uid="{00000000-0005-0000-0000-000076370000}"/>
    <cellStyle name="Normal 145 3 3 2" xfId="34765" xr:uid="{00000000-0005-0000-0000-000077370000}"/>
    <cellStyle name="Normal 145 3 4" xfId="25932" xr:uid="{00000000-0005-0000-0000-000078370000}"/>
    <cellStyle name="Normal 145 4" xfId="6668" xr:uid="{00000000-0005-0000-0000-000079370000}"/>
    <cellStyle name="Normal 145 4 2" xfId="16900" xr:uid="{00000000-0005-0000-0000-00007A370000}"/>
    <cellStyle name="Normal 145 4 2 2" xfId="34767" xr:uid="{00000000-0005-0000-0000-00007B370000}"/>
    <cellStyle name="Normal 145 4 3" xfId="25934" xr:uid="{00000000-0005-0000-0000-00007C370000}"/>
    <cellStyle name="Normal 145 5" xfId="6669" xr:uid="{00000000-0005-0000-0000-00007D370000}"/>
    <cellStyle name="Normal 145 5 2" xfId="16901" xr:uid="{00000000-0005-0000-0000-00007E370000}"/>
    <cellStyle name="Normal 145 5 2 2" xfId="34768" xr:uid="{00000000-0005-0000-0000-00007F370000}"/>
    <cellStyle name="Normal 145 5 3" xfId="25935" xr:uid="{00000000-0005-0000-0000-000080370000}"/>
    <cellStyle name="Normal 145 6" xfId="6670" xr:uid="{00000000-0005-0000-0000-000081370000}"/>
    <cellStyle name="Normal 145 6 2" xfId="16902" xr:uid="{00000000-0005-0000-0000-000082370000}"/>
    <cellStyle name="Normal 145 6 2 2" xfId="34769" xr:uid="{00000000-0005-0000-0000-000083370000}"/>
    <cellStyle name="Normal 145 6 3" xfId="25936" xr:uid="{00000000-0005-0000-0000-000084370000}"/>
    <cellStyle name="Normal 1450" xfId="6671" xr:uid="{00000000-0005-0000-0000-000085370000}"/>
    <cellStyle name="Normal 1450 2" xfId="6672" xr:uid="{00000000-0005-0000-0000-000086370000}"/>
    <cellStyle name="Normal 1450 2 2" xfId="16904" xr:uid="{00000000-0005-0000-0000-000087370000}"/>
    <cellStyle name="Normal 1450 2 2 2" xfId="34771" xr:uid="{00000000-0005-0000-0000-000088370000}"/>
    <cellStyle name="Normal 1450 2 3" xfId="25938" xr:uid="{00000000-0005-0000-0000-000089370000}"/>
    <cellStyle name="Normal 1450 3" xfId="6673" xr:uid="{00000000-0005-0000-0000-00008A370000}"/>
    <cellStyle name="Normal 1450 3 2" xfId="16905" xr:uid="{00000000-0005-0000-0000-00008B370000}"/>
    <cellStyle name="Normal 1450 3 2 2" xfId="34772" xr:uid="{00000000-0005-0000-0000-00008C370000}"/>
    <cellStyle name="Normal 1450 3 3" xfId="25939" xr:uid="{00000000-0005-0000-0000-00008D370000}"/>
    <cellStyle name="Normal 1450 4" xfId="16903" xr:uid="{00000000-0005-0000-0000-00008E370000}"/>
    <cellStyle name="Normal 1450 4 2" xfId="34770" xr:uid="{00000000-0005-0000-0000-00008F370000}"/>
    <cellStyle name="Normal 1450 5" xfId="25937" xr:uid="{00000000-0005-0000-0000-000090370000}"/>
    <cellStyle name="Normal 1451" xfId="6674" xr:uid="{00000000-0005-0000-0000-000091370000}"/>
    <cellStyle name="Normal 1451 2" xfId="6675" xr:uid="{00000000-0005-0000-0000-000092370000}"/>
    <cellStyle name="Normal 1451 2 2" xfId="16907" xr:uid="{00000000-0005-0000-0000-000093370000}"/>
    <cellStyle name="Normal 1451 2 2 2" xfId="34774" xr:uid="{00000000-0005-0000-0000-000094370000}"/>
    <cellStyle name="Normal 1451 2 3" xfId="25941" xr:uid="{00000000-0005-0000-0000-000095370000}"/>
    <cellStyle name="Normal 1451 3" xfId="6676" xr:uid="{00000000-0005-0000-0000-000096370000}"/>
    <cellStyle name="Normal 1451 3 2" xfId="16908" xr:uid="{00000000-0005-0000-0000-000097370000}"/>
    <cellStyle name="Normal 1451 3 2 2" xfId="34775" xr:uid="{00000000-0005-0000-0000-000098370000}"/>
    <cellStyle name="Normal 1451 3 3" xfId="25942" xr:uid="{00000000-0005-0000-0000-000099370000}"/>
    <cellStyle name="Normal 1451 4" xfId="16906" xr:uid="{00000000-0005-0000-0000-00009A370000}"/>
    <cellStyle name="Normal 1451 4 2" xfId="34773" xr:uid="{00000000-0005-0000-0000-00009B370000}"/>
    <cellStyle name="Normal 1451 5" xfId="25940" xr:uid="{00000000-0005-0000-0000-00009C370000}"/>
    <cellStyle name="Normal 1452" xfId="6677" xr:uid="{00000000-0005-0000-0000-00009D370000}"/>
    <cellStyle name="Normal 1452 2" xfId="6678" xr:uid="{00000000-0005-0000-0000-00009E370000}"/>
    <cellStyle name="Normal 1452 2 2" xfId="16910" xr:uid="{00000000-0005-0000-0000-00009F370000}"/>
    <cellStyle name="Normal 1452 2 2 2" xfId="34777" xr:uid="{00000000-0005-0000-0000-0000A0370000}"/>
    <cellStyle name="Normal 1452 2 3" xfId="25944" xr:uid="{00000000-0005-0000-0000-0000A1370000}"/>
    <cellStyle name="Normal 1452 3" xfId="6679" xr:uid="{00000000-0005-0000-0000-0000A2370000}"/>
    <cellStyle name="Normal 1452 3 2" xfId="16911" xr:uid="{00000000-0005-0000-0000-0000A3370000}"/>
    <cellStyle name="Normal 1452 3 2 2" xfId="34778" xr:uid="{00000000-0005-0000-0000-0000A4370000}"/>
    <cellStyle name="Normal 1452 3 3" xfId="25945" xr:uid="{00000000-0005-0000-0000-0000A5370000}"/>
    <cellStyle name="Normal 1452 4" xfId="16909" xr:uid="{00000000-0005-0000-0000-0000A6370000}"/>
    <cellStyle name="Normal 1452 4 2" xfId="34776" xr:uid="{00000000-0005-0000-0000-0000A7370000}"/>
    <cellStyle name="Normal 1452 5" xfId="25943" xr:uid="{00000000-0005-0000-0000-0000A8370000}"/>
    <cellStyle name="Normal 1453" xfId="6680" xr:uid="{00000000-0005-0000-0000-0000A9370000}"/>
    <cellStyle name="Normal 1453 2" xfId="6681" xr:uid="{00000000-0005-0000-0000-0000AA370000}"/>
    <cellStyle name="Normal 1453 2 2" xfId="16913" xr:uid="{00000000-0005-0000-0000-0000AB370000}"/>
    <cellStyle name="Normal 1453 2 2 2" xfId="34780" xr:uid="{00000000-0005-0000-0000-0000AC370000}"/>
    <cellStyle name="Normal 1453 2 3" xfId="25947" xr:uid="{00000000-0005-0000-0000-0000AD370000}"/>
    <cellStyle name="Normal 1453 3" xfId="6682" xr:uid="{00000000-0005-0000-0000-0000AE370000}"/>
    <cellStyle name="Normal 1453 3 2" xfId="16914" xr:uid="{00000000-0005-0000-0000-0000AF370000}"/>
    <cellStyle name="Normal 1453 3 2 2" xfId="34781" xr:uid="{00000000-0005-0000-0000-0000B0370000}"/>
    <cellStyle name="Normal 1453 3 3" xfId="25948" xr:uid="{00000000-0005-0000-0000-0000B1370000}"/>
    <cellStyle name="Normal 1453 4" xfId="16912" xr:uid="{00000000-0005-0000-0000-0000B2370000}"/>
    <cellStyle name="Normal 1453 4 2" xfId="34779" xr:uid="{00000000-0005-0000-0000-0000B3370000}"/>
    <cellStyle name="Normal 1453 5" xfId="25946" xr:uid="{00000000-0005-0000-0000-0000B4370000}"/>
    <cellStyle name="Normal 1454" xfId="6683" xr:uid="{00000000-0005-0000-0000-0000B5370000}"/>
    <cellStyle name="Normal 1454 2" xfId="6684" xr:uid="{00000000-0005-0000-0000-0000B6370000}"/>
    <cellStyle name="Normal 1454 2 2" xfId="16916" xr:uid="{00000000-0005-0000-0000-0000B7370000}"/>
    <cellStyle name="Normal 1454 2 2 2" xfId="34783" xr:uid="{00000000-0005-0000-0000-0000B8370000}"/>
    <cellStyle name="Normal 1454 2 3" xfId="25950" xr:uid="{00000000-0005-0000-0000-0000B9370000}"/>
    <cellStyle name="Normal 1454 3" xfId="6685" xr:uid="{00000000-0005-0000-0000-0000BA370000}"/>
    <cellStyle name="Normal 1454 3 2" xfId="16917" xr:uid="{00000000-0005-0000-0000-0000BB370000}"/>
    <cellStyle name="Normal 1454 3 2 2" xfId="34784" xr:uid="{00000000-0005-0000-0000-0000BC370000}"/>
    <cellStyle name="Normal 1454 3 3" xfId="25951" xr:uid="{00000000-0005-0000-0000-0000BD370000}"/>
    <cellStyle name="Normal 1454 4" xfId="16915" xr:uid="{00000000-0005-0000-0000-0000BE370000}"/>
    <cellStyle name="Normal 1454 4 2" xfId="34782" xr:uid="{00000000-0005-0000-0000-0000BF370000}"/>
    <cellStyle name="Normal 1454 5" xfId="25949" xr:uid="{00000000-0005-0000-0000-0000C0370000}"/>
    <cellStyle name="Normal 1455" xfId="6686" xr:uid="{00000000-0005-0000-0000-0000C1370000}"/>
    <cellStyle name="Normal 1455 2" xfId="6687" xr:uid="{00000000-0005-0000-0000-0000C2370000}"/>
    <cellStyle name="Normal 1455 2 2" xfId="16919" xr:uid="{00000000-0005-0000-0000-0000C3370000}"/>
    <cellStyle name="Normal 1455 2 2 2" xfId="34786" xr:uid="{00000000-0005-0000-0000-0000C4370000}"/>
    <cellStyle name="Normal 1455 2 3" xfId="25953" xr:uid="{00000000-0005-0000-0000-0000C5370000}"/>
    <cellStyle name="Normal 1455 3" xfId="6688" xr:uid="{00000000-0005-0000-0000-0000C6370000}"/>
    <cellStyle name="Normal 1455 3 2" xfId="16920" xr:uid="{00000000-0005-0000-0000-0000C7370000}"/>
    <cellStyle name="Normal 1455 3 2 2" xfId="34787" xr:uid="{00000000-0005-0000-0000-0000C8370000}"/>
    <cellStyle name="Normal 1455 3 3" xfId="25954" xr:uid="{00000000-0005-0000-0000-0000C9370000}"/>
    <cellStyle name="Normal 1455 4" xfId="16918" xr:uid="{00000000-0005-0000-0000-0000CA370000}"/>
    <cellStyle name="Normal 1455 4 2" xfId="34785" xr:uid="{00000000-0005-0000-0000-0000CB370000}"/>
    <cellStyle name="Normal 1455 5" xfId="25952" xr:uid="{00000000-0005-0000-0000-0000CC370000}"/>
    <cellStyle name="Normal 1456" xfId="6689" xr:uid="{00000000-0005-0000-0000-0000CD370000}"/>
    <cellStyle name="Normal 1456 2" xfId="6690" xr:uid="{00000000-0005-0000-0000-0000CE370000}"/>
    <cellStyle name="Normal 1456 2 2" xfId="16922" xr:uid="{00000000-0005-0000-0000-0000CF370000}"/>
    <cellStyle name="Normal 1456 2 2 2" xfId="34789" xr:uid="{00000000-0005-0000-0000-0000D0370000}"/>
    <cellStyle name="Normal 1456 2 3" xfId="25956" xr:uid="{00000000-0005-0000-0000-0000D1370000}"/>
    <cellStyle name="Normal 1456 3" xfId="6691" xr:uid="{00000000-0005-0000-0000-0000D2370000}"/>
    <cellStyle name="Normal 1456 3 2" xfId="16923" xr:uid="{00000000-0005-0000-0000-0000D3370000}"/>
    <cellStyle name="Normal 1456 3 2 2" xfId="34790" xr:uid="{00000000-0005-0000-0000-0000D4370000}"/>
    <cellStyle name="Normal 1456 3 3" xfId="25957" xr:uid="{00000000-0005-0000-0000-0000D5370000}"/>
    <cellStyle name="Normal 1456 4" xfId="16921" xr:uid="{00000000-0005-0000-0000-0000D6370000}"/>
    <cellStyle name="Normal 1456 4 2" xfId="34788" xr:uid="{00000000-0005-0000-0000-0000D7370000}"/>
    <cellStyle name="Normal 1456 5" xfId="25955" xr:uid="{00000000-0005-0000-0000-0000D8370000}"/>
    <cellStyle name="Normal 1457" xfId="6692" xr:uid="{00000000-0005-0000-0000-0000D9370000}"/>
    <cellStyle name="Normal 1457 2" xfId="6693" xr:uid="{00000000-0005-0000-0000-0000DA370000}"/>
    <cellStyle name="Normal 1457 2 2" xfId="16925" xr:uid="{00000000-0005-0000-0000-0000DB370000}"/>
    <cellStyle name="Normal 1457 2 2 2" xfId="34792" xr:uid="{00000000-0005-0000-0000-0000DC370000}"/>
    <cellStyle name="Normal 1457 2 3" xfId="25959" xr:uid="{00000000-0005-0000-0000-0000DD370000}"/>
    <cellStyle name="Normal 1457 3" xfId="6694" xr:uid="{00000000-0005-0000-0000-0000DE370000}"/>
    <cellStyle name="Normal 1457 3 2" xfId="16926" xr:uid="{00000000-0005-0000-0000-0000DF370000}"/>
    <cellStyle name="Normal 1457 3 2 2" xfId="34793" xr:uid="{00000000-0005-0000-0000-0000E0370000}"/>
    <cellStyle name="Normal 1457 3 3" xfId="25960" xr:uid="{00000000-0005-0000-0000-0000E1370000}"/>
    <cellStyle name="Normal 1457 4" xfId="16924" xr:uid="{00000000-0005-0000-0000-0000E2370000}"/>
    <cellStyle name="Normal 1457 4 2" xfId="34791" xr:uid="{00000000-0005-0000-0000-0000E3370000}"/>
    <cellStyle name="Normal 1457 5" xfId="25958" xr:uid="{00000000-0005-0000-0000-0000E4370000}"/>
    <cellStyle name="Normal 1458" xfId="6695" xr:uid="{00000000-0005-0000-0000-0000E5370000}"/>
    <cellStyle name="Normal 1458 2" xfId="6696" xr:uid="{00000000-0005-0000-0000-0000E6370000}"/>
    <cellStyle name="Normal 1458 2 2" xfId="16928" xr:uid="{00000000-0005-0000-0000-0000E7370000}"/>
    <cellStyle name="Normal 1458 2 2 2" xfId="34795" xr:uid="{00000000-0005-0000-0000-0000E8370000}"/>
    <cellStyle name="Normal 1458 2 3" xfId="25962" xr:uid="{00000000-0005-0000-0000-0000E9370000}"/>
    <cellStyle name="Normal 1458 3" xfId="6697" xr:uid="{00000000-0005-0000-0000-0000EA370000}"/>
    <cellStyle name="Normal 1458 3 2" xfId="16929" xr:uid="{00000000-0005-0000-0000-0000EB370000}"/>
    <cellStyle name="Normal 1458 3 2 2" xfId="34796" xr:uid="{00000000-0005-0000-0000-0000EC370000}"/>
    <cellStyle name="Normal 1458 3 3" xfId="25963" xr:uid="{00000000-0005-0000-0000-0000ED370000}"/>
    <cellStyle name="Normal 1458 4" xfId="16927" xr:uid="{00000000-0005-0000-0000-0000EE370000}"/>
    <cellStyle name="Normal 1458 4 2" xfId="34794" xr:uid="{00000000-0005-0000-0000-0000EF370000}"/>
    <cellStyle name="Normal 1458 5" xfId="25961" xr:uid="{00000000-0005-0000-0000-0000F0370000}"/>
    <cellStyle name="Normal 1459" xfId="6698" xr:uid="{00000000-0005-0000-0000-0000F1370000}"/>
    <cellStyle name="Normal 1459 2" xfId="6699" xr:uid="{00000000-0005-0000-0000-0000F2370000}"/>
    <cellStyle name="Normal 1459 2 2" xfId="16931" xr:uid="{00000000-0005-0000-0000-0000F3370000}"/>
    <cellStyle name="Normal 1459 2 2 2" xfId="34798" xr:uid="{00000000-0005-0000-0000-0000F4370000}"/>
    <cellStyle name="Normal 1459 2 3" xfId="25965" xr:uid="{00000000-0005-0000-0000-0000F5370000}"/>
    <cellStyle name="Normal 1459 3" xfId="6700" xr:uid="{00000000-0005-0000-0000-0000F6370000}"/>
    <cellStyle name="Normal 1459 3 2" xfId="16932" xr:uid="{00000000-0005-0000-0000-0000F7370000}"/>
    <cellStyle name="Normal 1459 3 2 2" xfId="34799" xr:uid="{00000000-0005-0000-0000-0000F8370000}"/>
    <cellStyle name="Normal 1459 3 3" xfId="25966" xr:uid="{00000000-0005-0000-0000-0000F9370000}"/>
    <cellStyle name="Normal 1459 4" xfId="16930" xr:uid="{00000000-0005-0000-0000-0000FA370000}"/>
    <cellStyle name="Normal 1459 4 2" xfId="34797" xr:uid="{00000000-0005-0000-0000-0000FB370000}"/>
    <cellStyle name="Normal 1459 5" xfId="25964" xr:uid="{00000000-0005-0000-0000-0000FC370000}"/>
    <cellStyle name="Normal 146" xfId="1268" xr:uid="{00000000-0005-0000-0000-0000FD370000}"/>
    <cellStyle name="Normal 146 2" xfId="6701" xr:uid="{00000000-0005-0000-0000-0000FE370000}"/>
    <cellStyle name="Normal 146 3" xfId="6702" xr:uid="{00000000-0005-0000-0000-0000FF370000}"/>
    <cellStyle name="Normal 146 3 2" xfId="6703" xr:uid="{00000000-0005-0000-0000-000000380000}"/>
    <cellStyle name="Normal 146 3 2 2" xfId="16934" xr:uid="{00000000-0005-0000-0000-000001380000}"/>
    <cellStyle name="Normal 146 3 2 2 2" xfId="34801" xr:uid="{00000000-0005-0000-0000-000002380000}"/>
    <cellStyle name="Normal 146 3 2 3" xfId="25968" xr:uid="{00000000-0005-0000-0000-000003380000}"/>
    <cellStyle name="Normal 146 3 3" xfId="16933" xr:uid="{00000000-0005-0000-0000-000004380000}"/>
    <cellStyle name="Normal 146 3 3 2" xfId="34800" xr:uid="{00000000-0005-0000-0000-000005380000}"/>
    <cellStyle name="Normal 146 3 4" xfId="25967" xr:uid="{00000000-0005-0000-0000-000006380000}"/>
    <cellStyle name="Normal 146 4" xfId="6704" xr:uid="{00000000-0005-0000-0000-000007380000}"/>
    <cellStyle name="Normal 146 4 2" xfId="16935" xr:uid="{00000000-0005-0000-0000-000008380000}"/>
    <cellStyle name="Normal 146 4 2 2" xfId="34802" xr:uid="{00000000-0005-0000-0000-000009380000}"/>
    <cellStyle name="Normal 146 4 3" xfId="25969" xr:uid="{00000000-0005-0000-0000-00000A380000}"/>
    <cellStyle name="Normal 146 5" xfId="6705" xr:uid="{00000000-0005-0000-0000-00000B380000}"/>
    <cellStyle name="Normal 146 5 2" xfId="16936" xr:uid="{00000000-0005-0000-0000-00000C380000}"/>
    <cellStyle name="Normal 146 5 2 2" xfId="34803" xr:uid="{00000000-0005-0000-0000-00000D380000}"/>
    <cellStyle name="Normal 146 5 3" xfId="25970" xr:uid="{00000000-0005-0000-0000-00000E380000}"/>
    <cellStyle name="Normal 146 6" xfId="6706" xr:uid="{00000000-0005-0000-0000-00000F380000}"/>
    <cellStyle name="Normal 146 6 2" xfId="16937" xr:uid="{00000000-0005-0000-0000-000010380000}"/>
    <cellStyle name="Normal 146 6 2 2" xfId="34804" xr:uid="{00000000-0005-0000-0000-000011380000}"/>
    <cellStyle name="Normal 146 6 3" xfId="25971" xr:uid="{00000000-0005-0000-0000-000012380000}"/>
    <cellStyle name="Normal 1460" xfId="6707" xr:uid="{00000000-0005-0000-0000-000013380000}"/>
    <cellStyle name="Normal 1460 2" xfId="6708" xr:uid="{00000000-0005-0000-0000-000014380000}"/>
    <cellStyle name="Normal 1460 2 2" xfId="16939" xr:uid="{00000000-0005-0000-0000-000015380000}"/>
    <cellStyle name="Normal 1460 2 2 2" xfId="34806" xr:uid="{00000000-0005-0000-0000-000016380000}"/>
    <cellStyle name="Normal 1460 2 3" xfId="25973" xr:uid="{00000000-0005-0000-0000-000017380000}"/>
    <cellStyle name="Normal 1460 3" xfId="6709" xr:uid="{00000000-0005-0000-0000-000018380000}"/>
    <cellStyle name="Normal 1460 3 2" xfId="16940" xr:uid="{00000000-0005-0000-0000-000019380000}"/>
    <cellStyle name="Normal 1460 3 2 2" xfId="34807" xr:uid="{00000000-0005-0000-0000-00001A380000}"/>
    <cellStyle name="Normal 1460 3 3" xfId="25974" xr:uid="{00000000-0005-0000-0000-00001B380000}"/>
    <cellStyle name="Normal 1460 4" xfId="16938" xr:uid="{00000000-0005-0000-0000-00001C380000}"/>
    <cellStyle name="Normal 1460 4 2" xfId="34805" xr:uid="{00000000-0005-0000-0000-00001D380000}"/>
    <cellStyle name="Normal 1460 5" xfId="25972" xr:uid="{00000000-0005-0000-0000-00001E380000}"/>
    <cellStyle name="Normal 1461" xfId="6710" xr:uid="{00000000-0005-0000-0000-00001F380000}"/>
    <cellStyle name="Normal 1461 2" xfId="6711" xr:uid="{00000000-0005-0000-0000-000020380000}"/>
    <cellStyle name="Normal 1461 2 2" xfId="16942" xr:uid="{00000000-0005-0000-0000-000021380000}"/>
    <cellStyle name="Normal 1461 2 2 2" xfId="34809" xr:uid="{00000000-0005-0000-0000-000022380000}"/>
    <cellStyle name="Normal 1461 2 3" xfId="25976" xr:uid="{00000000-0005-0000-0000-000023380000}"/>
    <cellStyle name="Normal 1461 3" xfId="6712" xr:uid="{00000000-0005-0000-0000-000024380000}"/>
    <cellStyle name="Normal 1461 3 2" xfId="16943" xr:uid="{00000000-0005-0000-0000-000025380000}"/>
    <cellStyle name="Normal 1461 3 2 2" xfId="34810" xr:uid="{00000000-0005-0000-0000-000026380000}"/>
    <cellStyle name="Normal 1461 3 3" xfId="25977" xr:uid="{00000000-0005-0000-0000-000027380000}"/>
    <cellStyle name="Normal 1461 4" xfId="16941" xr:uid="{00000000-0005-0000-0000-000028380000}"/>
    <cellStyle name="Normal 1461 4 2" xfId="34808" xr:uid="{00000000-0005-0000-0000-000029380000}"/>
    <cellStyle name="Normal 1461 5" xfId="25975" xr:uid="{00000000-0005-0000-0000-00002A380000}"/>
    <cellStyle name="Normal 1462" xfId="6713" xr:uid="{00000000-0005-0000-0000-00002B380000}"/>
    <cellStyle name="Normal 1462 2" xfId="6714" xr:uid="{00000000-0005-0000-0000-00002C380000}"/>
    <cellStyle name="Normal 1462 2 2" xfId="16945" xr:uid="{00000000-0005-0000-0000-00002D380000}"/>
    <cellStyle name="Normal 1462 2 2 2" xfId="34812" xr:uid="{00000000-0005-0000-0000-00002E380000}"/>
    <cellStyle name="Normal 1462 2 3" xfId="25979" xr:uid="{00000000-0005-0000-0000-00002F380000}"/>
    <cellStyle name="Normal 1462 3" xfId="6715" xr:uid="{00000000-0005-0000-0000-000030380000}"/>
    <cellStyle name="Normal 1462 3 2" xfId="16946" xr:uid="{00000000-0005-0000-0000-000031380000}"/>
    <cellStyle name="Normal 1462 3 2 2" xfId="34813" xr:uid="{00000000-0005-0000-0000-000032380000}"/>
    <cellStyle name="Normal 1462 3 3" xfId="25980" xr:uid="{00000000-0005-0000-0000-000033380000}"/>
    <cellStyle name="Normal 1462 4" xfId="16944" xr:uid="{00000000-0005-0000-0000-000034380000}"/>
    <cellStyle name="Normal 1462 4 2" xfId="34811" xr:uid="{00000000-0005-0000-0000-000035380000}"/>
    <cellStyle name="Normal 1462 5" xfId="25978" xr:uid="{00000000-0005-0000-0000-000036380000}"/>
    <cellStyle name="Normal 1463" xfId="6716" xr:uid="{00000000-0005-0000-0000-000037380000}"/>
    <cellStyle name="Normal 1463 2" xfId="6717" xr:uid="{00000000-0005-0000-0000-000038380000}"/>
    <cellStyle name="Normal 1463 2 2" xfId="16948" xr:uid="{00000000-0005-0000-0000-000039380000}"/>
    <cellStyle name="Normal 1463 2 2 2" xfId="34815" xr:uid="{00000000-0005-0000-0000-00003A380000}"/>
    <cellStyle name="Normal 1463 2 3" xfId="25982" xr:uid="{00000000-0005-0000-0000-00003B380000}"/>
    <cellStyle name="Normal 1463 3" xfId="6718" xr:uid="{00000000-0005-0000-0000-00003C380000}"/>
    <cellStyle name="Normal 1463 3 2" xfId="16949" xr:uid="{00000000-0005-0000-0000-00003D380000}"/>
    <cellStyle name="Normal 1463 3 2 2" xfId="34816" xr:uid="{00000000-0005-0000-0000-00003E380000}"/>
    <cellStyle name="Normal 1463 3 3" xfId="25983" xr:uid="{00000000-0005-0000-0000-00003F380000}"/>
    <cellStyle name="Normal 1463 4" xfId="16947" xr:uid="{00000000-0005-0000-0000-000040380000}"/>
    <cellStyle name="Normal 1463 4 2" xfId="34814" xr:uid="{00000000-0005-0000-0000-000041380000}"/>
    <cellStyle name="Normal 1463 5" xfId="25981" xr:uid="{00000000-0005-0000-0000-000042380000}"/>
    <cellStyle name="Normal 1464" xfId="6719" xr:uid="{00000000-0005-0000-0000-000043380000}"/>
    <cellStyle name="Normal 1464 2" xfId="6720" xr:uid="{00000000-0005-0000-0000-000044380000}"/>
    <cellStyle name="Normal 1464 2 2" xfId="16951" xr:uid="{00000000-0005-0000-0000-000045380000}"/>
    <cellStyle name="Normal 1464 2 2 2" xfId="34818" xr:uid="{00000000-0005-0000-0000-000046380000}"/>
    <cellStyle name="Normal 1464 2 3" xfId="25985" xr:uid="{00000000-0005-0000-0000-000047380000}"/>
    <cellStyle name="Normal 1464 3" xfId="6721" xr:uid="{00000000-0005-0000-0000-000048380000}"/>
    <cellStyle name="Normal 1464 3 2" xfId="16952" xr:uid="{00000000-0005-0000-0000-000049380000}"/>
    <cellStyle name="Normal 1464 3 2 2" xfId="34819" xr:uid="{00000000-0005-0000-0000-00004A380000}"/>
    <cellStyle name="Normal 1464 3 3" xfId="25986" xr:uid="{00000000-0005-0000-0000-00004B380000}"/>
    <cellStyle name="Normal 1464 4" xfId="16950" xr:uid="{00000000-0005-0000-0000-00004C380000}"/>
    <cellStyle name="Normal 1464 4 2" xfId="34817" xr:uid="{00000000-0005-0000-0000-00004D380000}"/>
    <cellStyle name="Normal 1464 5" xfId="25984" xr:uid="{00000000-0005-0000-0000-00004E380000}"/>
    <cellStyle name="Normal 1465" xfId="6722" xr:uid="{00000000-0005-0000-0000-00004F380000}"/>
    <cellStyle name="Normal 1465 2" xfId="6723" xr:uid="{00000000-0005-0000-0000-000050380000}"/>
    <cellStyle name="Normal 1465 2 2" xfId="16954" xr:uid="{00000000-0005-0000-0000-000051380000}"/>
    <cellStyle name="Normal 1465 2 2 2" xfId="34821" xr:uid="{00000000-0005-0000-0000-000052380000}"/>
    <cellStyle name="Normal 1465 2 3" xfId="25988" xr:uid="{00000000-0005-0000-0000-000053380000}"/>
    <cellStyle name="Normal 1465 3" xfId="6724" xr:uid="{00000000-0005-0000-0000-000054380000}"/>
    <cellStyle name="Normal 1465 3 2" xfId="16955" xr:uid="{00000000-0005-0000-0000-000055380000}"/>
    <cellStyle name="Normal 1465 3 2 2" xfId="34822" xr:uid="{00000000-0005-0000-0000-000056380000}"/>
    <cellStyle name="Normal 1465 3 3" xfId="25989" xr:uid="{00000000-0005-0000-0000-000057380000}"/>
    <cellStyle name="Normal 1465 4" xfId="16953" xr:uid="{00000000-0005-0000-0000-000058380000}"/>
    <cellStyle name="Normal 1465 4 2" xfId="34820" xr:uid="{00000000-0005-0000-0000-000059380000}"/>
    <cellStyle name="Normal 1465 5" xfId="25987" xr:uid="{00000000-0005-0000-0000-00005A380000}"/>
    <cellStyle name="Normal 1466" xfId="6725" xr:uid="{00000000-0005-0000-0000-00005B380000}"/>
    <cellStyle name="Normal 1466 2" xfId="6726" xr:uid="{00000000-0005-0000-0000-00005C380000}"/>
    <cellStyle name="Normal 1466 2 2" xfId="16957" xr:uid="{00000000-0005-0000-0000-00005D380000}"/>
    <cellStyle name="Normal 1466 2 2 2" xfId="34824" xr:uid="{00000000-0005-0000-0000-00005E380000}"/>
    <cellStyle name="Normal 1466 2 3" xfId="25991" xr:uid="{00000000-0005-0000-0000-00005F380000}"/>
    <cellStyle name="Normal 1466 3" xfId="6727" xr:uid="{00000000-0005-0000-0000-000060380000}"/>
    <cellStyle name="Normal 1466 3 2" xfId="16958" xr:uid="{00000000-0005-0000-0000-000061380000}"/>
    <cellStyle name="Normal 1466 3 2 2" xfId="34825" xr:uid="{00000000-0005-0000-0000-000062380000}"/>
    <cellStyle name="Normal 1466 3 3" xfId="25992" xr:uid="{00000000-0005-0000-0000-000063380000}"/>
    <cellStyle name="Normal 1466 4" xfId="16956" xr:uid="{00000000-0005-0000-0000-000064380000}"/>
    <cellStyle name="Normal 1466 4 2" xfId="34823" xr:uid="{00000000-0005-0000-0000-000065380000}"/>
    <cellStyle name="Normal 1466 5" xfId="25990" xr:uid="{00000000-0005-0000-0000-000066380000}"/>
    <cellStyle name="Normal 1467" xfId="6728" xr:uid="{00000000-0005-0000-0000-000067380000}"/>
    <cellStyle name="Normal 1467 2" xfId="6729" xr:uid="{00000000-0005-0000-0000-000068380000}"/>
    <cellStyle name="Normal 1467 2 2" xfId="16960" xr:uid="{00000000-0005-0000-0000-000069380000}"/>
    <cellStyle name="Normal 1467 2 2 2" xfId="34827" xr:uid="{00000000-0005-0000-0000-00006A380000}"/>
    <cellStyle name="Normal 1467 2 3" xfId="25994" xr:uid="{00000000-0005-0000-0000-00006B380000}"/>
    <cellStyle name="Normal 1467 3" xfId="6730" xr:uid="{00000000-0005-0000-0000-00006C380000}"/>
    <cellStyle name="Normal 1467 3 2" xfId="16961" xr:uid="{00000000-0005-0000-0000-00006D380000}"/>
    <cellStyle name="Normal 1467 3 2 2" xfId="34828" xr:uid="{00000000-0005-0000-0000-00006E380000}"/>
    <cellStyle name="Normal 1467 3 3" xfId="25995" xr:uid="{00000000-0005-0000-0000-00006F380000}"/>
    <cellStyle name="Normal 1467 4" xfId="16959" xr:uid="{00000000-0005-0000-0000-000070380000}"/>
    <cellStyle name="Normal 1467 4 2" xfId="34826" xr:uid="{00000000-0005-0000-0000-000071380000}"/>
    <cellStyle name="Normal 1467 5" xfId="25993" xr:uid="{00000000-0005-0000-0000-000072380000}"/>
    <cellStyle name="Normal 1468" xfId="6731" xr:uid="{00000000-0005-0000-0000-000073380000}"/>
    <cellStyle name="Normal 1468 2" xfId="6732" xr:uid="{00000000-0005-0000-0000-000074380000}"/>
    <cellStyle name="Normal 1468 2 2" xfId="16963" xr:uid="{00000000-0005-0000-0000-000075380000}"/>
    <cellStyle name="Normal 1468 2 2 2" xfId="34830" xr:uid="{00000000-0005-0000-0000-000076380000}"/>
    <cellStyle name="Normal 1468 2 3" xfId="25997" xr:uid="{00000000-0005-0000-0000-000077380000}"/>
    <cellStyle name="Normal 1468 3" xfId="6733" xr:uid="{00000000-0005-0000-0000-000078380000}"/>
    <cellStyle name="Normal 1468 3 2" xfId="16964" xr:uid="{00000000-0005-0000-0000-000079380000}"/>
    <cellStyle name="Normal 1468 3 2 2" xfId="34831" xr:uid="{00000000-0005-0000-0000-00007A380000}"/>
    <cellStyle name="Normal 1468 3 3" xfId="25998" xr:uid="{00000000-0005-0000-0000-00007B380000}"/>
    <cellStyle name="Normal 1468 4" xfId="16962" xr:uid="{00000000-0005-0000-0000-00007C380000}"/>
    <cellStyle name="Normal 1468 4 2" xfId="34829" xr:uid="{00000000-0005-0000-0000-00007D380000}"/>
    <cellStyle name="Normal 1468 5" xfId="25996" xr:uid="{00000000-0005-0000-0000-00007E380000}"/>
    <cellStyle name="Normal 1469" xfId="6734" xr:uid="{00000000-0005-0000-0000-00007F380000}"/>
    <cellStyle name="Normal 1469 2" xfId="6735" xr:uid="{00000000-0005-0000-0000-000080380000}"/>
    <cellStyle name="Normal 1469 2 2" xfId="16966" xr:uid="{00000000-0005-0000-0000-000081380000}"/>
    <cellStyle name="Normal 1469 2 2 2" xfId="34833" xr:uid="{00000000-0005-0000-0000-000082380000}"/>
    <cellStyle name="Normal 1469 2 3" xfId="26000" xr:uid="{00000000-0005-0000-0000-000083380000}"/>
    <cellStyle name="Normal 1469 3" xfId="6736" xr:uid="{00000000-0005-0000-0000-000084380000}"/>
    <cellStyle name="Normal 1469 3 2" xfId="16967" xr:uid="{00000000-0005-0000-0000-000085380000}"/>
    <cellStyle name="Normal 1469 3 2 2" xfId="34834" xr:uid="{00000000-0005-0000-0000-000086380000}"/>
    <cellStyle name="Normal 1469 3 3" xfId="26001" xr:uid="{00000000-0005-0000-0000-000087380000}"/>
    <cellStyle name="Normal 1469 4" xfId="16965" xr:uid="{00000000-0005-0000-0000-000088380000}"/>
    <cellStyle name="Normal 1469 4 2" xfId="34832" xr:uid="{00000000-0005-0000-0000-000089380000}"/>
    <cellStyle name="Normal 1469 5" xfId="25999" xr:uid="{00000000-0005-0000-0000-00008A380000}"/>
    <cellStyle name="Normal 147" xfId="1269" xr:uid="{00000000-0005-0000-0000-00008B380000}"/>
    <cellStyle name="Normal 147 2" xfId="6737" xr:uid="{00000000-0005-0000-0000-00008C380000}"/>
    <cellStyle name="Normal 147 3" xfId="6738" xr:uid="{00000000-0005-0000-0000-00008D380000}"/>
    <cellStyle name="Normal 147 3 2" xfId="6739" xr:uid="{00000000-0005-0000-0000-00008E380000}"/>
    <cellStyle name="Normal 147 3 2 2" xfId="16969" xr:uid="{00000000-0005-0000-0000-00008F380000}"/>
    <cellStyle name="Normal 147 3 2 2 2" xfId="34836" xr:uid="{00000000-0005-0000-0000-000090380000}"/>
    <cellStyle name="Normal 147 3 2 3" xfId="26003" xr:uid="{00000000-0005-0000-0000-000091380000}"/>
    <cellStyle name="Normal 147 3 3" xfId="16968" xr:uid="{00000000-0005-0000-0000-000092380000}"/>
    <cellStyle name="Normal 147 3 3 2" xfId="34835" xr:uid="{00000000-0005-0000-0000-000093380000}"/>
    <cellStyle name="Normal 147 3 4" xfId="26002" xr:uid="{00000000-0005-0000-0000-000094380000}"/>
    <cellStyle name="Normal 147 4" xfId="6740" xr:uid="{00000000-0005-0000-0000-000095380000}"/>
    <cellStyle name="Normal 147 4 2" xfId="16970" xr:uid="{00000000-0005-0000-0000-000096380000}"/>
    <cellStyle name="Normal 147 4 2 2" xfId="34837" xr:uid="{00000000-0005-0000-0000-000097380000}"/>
    <cellStyle name="Normal 147 4 3" xfId="26004" xr:uid="{00000000-0005-0000-0000-000098380000}"/>
    <cellStyle name="Normal 147 5" xfId="6741" xr:uid="{00000000-0005-0000-0000-000099380000}"/>
    <cellStyle name="Normal 147 5 2" xfId="16971" xr:uid="{00000000-0005-0000-0000-00009A380000}"/>
    <cellStyle name="Normal 147 5 2 2" xfId="34838" xr:uid="{00000000-0005-0000-0000-00009B380000}"/>
    <cellStyle name="Normal 147 5 3" xfId="26005" xr:uid="{00000000-0005-0000-0000-00009C380000}"/>
    <cellStyle name="Normal 147 6" xfId="6742" xr:uid="{00000000-0005-0000-0000-00009D380000}"/>
    <cellStyle name="Normal 147 6 2" xfId="16972" xr:uid="{00000000-0005-0000-0000-00009E380000}"/>
    <cellStyle name="Normal 147 6 2 2" xfId="34839" xr:uid="{00000000-0005-0000-0000-00009F380000}"/>
    <cellStyle name="Normal 147 6 3" xfId="26006" xr:uid="{00000000-0005-0000-0000-0000A0380000}"/>
    <cellStyle name="Normal 1470" xfId="6743" xr:uid="{00000000-0005-0000-0000-0000A1380000}"/>
    <cellStyle name="Normal 1470 2" xfId="6744" xr:uid="{00000000-0005-0000-0000-0000A2380000}"/>
    <cellStyle name="Normal 1470 2 2" xfId="16974" xr:uid="{00000000-0005-0000-0000-0000A3380000}"/>
    <cellStyle name="Normal 1470 2 2 2" xfId="34841" xr:uid="{00000000-0005-0000-0000-0000A4380000}"/>
    <cellStyle name="Normal 1470 2 3" xfId="26008" xr:uid="{00000000-0005-0000-0000-0000A5380000}"/>
    <cellStyle name="Normal 1470 3" xfId="16973" xr:uid="{00000000-0005-0000-0000-0000A6380000}"/>
    <cellStyle name="Normal 1470 3 2" xfId="34840" xr:uid="{00000000-0005-0000-0000-0000A7380000}"/>
    <cellStyle name="Normal 1470 4" xfId="26007" xr:uid="{00000000-0005-0000-0000-0000A8380000}"/>
    <cellStyle name="Normal 1471" xfId="6745" xr:uid="{00000000-0005-0000-0000-0000A9380000}"/>
    <cellStyle name="Normal 1471 2" xfId="6746" xr:uid="{00000000-0005-0000-0000-0000AA380000}"/>
    <cellStyle name="Normal 1471 2 2" xfId="16976" xr:uid="{00000000-0005-0000-0000-0000AB380000}"/>
    <cellStyle name="Normal 1471 2 2 2" xfId="34843" xr:uid="{00000000-0005-0000-0000-0000AC380000}"/>
    <cellStyle name="Normal 1471 2 3" xfId="26010" xr:uid="{00000000-0005-0000-0000-0000AD380000}"/>
    <cellStyle name="Normal 1471 3" xfId="16975" xr:uid="{00000000-0005-0000-0000-0000AE380000}"/>
    <cellStyle name="Normal 1471 3 2" xfId="34842" xr:uid="{00000000-0005-0000-0000-0000AF380000}"/>
    <cellStyle name="Normal 1471 4" xfId="26009" xr:uid="{00000000-0005-0000-0000-0000B0380000}"/>
    <cellStyle name="Normal 1472" xfId="6747" xr:uid="{00000000-0005-0000-0000-0000B1380000}"/>
    <cellStyle name="Normal 1472 2" xfId="6748" xr:uid="{00000000-0005-0000-0000-0000B2380000}"/>
    <cellStyle name="Normal 1472 2 2" xfId="16978" xr:uid="{00000000-0005-0000-0000-0000B3380000}"/>
    <cellStyle name="Normal 1472 2 2 2" xfId="34845" xr:uid="{00000000-0005-0000-0000-0000B4380000}"/>
    <cellStyle name="Normal 1472 2 3" xfId="26012" xr:uid="{00000000-0005-0000-0000-0000B5380000}"/>
    <cellStyle name="Normal 1472 3" xfId="16977" xr:uid="{00000000-0005-0000-0000-0000B6380000}"/>
    <cellStyle name="Normal 1472 3 2" xfId="34844" xr:uid="{00000000-0005-0000-0000-0000B7380000}"/>
    <cellStyle name="Normal 1472 4" xfId="26011" xr:uid="{00000000-0005-0000-0000-0000B8380000}"/>
    <cellStyle name="Normal 1473" xfId="6749" xr:uid="{00000000-0005-0000-0000-0000B9380000}"/>
    <cellStyle name="Normal 1473 2" xfId="6750" xr:uid="{00000000-0005-0000-0000-0000BA380000}"/>
    <cellStyle name="Normal 1473 2 2" xfId="16980" xr:uid="{00000000-0005-0000-0000-0000BB380000}"/>
    <cellStyle name="Normal 1473 2 2 2" xfId="34847" xr:uid="{00000000-0005-0000-0000-0000BC380000}"/>
    <cellStyle name="Normal 1473 2 3" xfId="26014" xr:uid="{00000000-0005-0000-0000-0000BD380000}"/>
    <cellStyle name="Normal 1473 3" xfId="16979" xr:uid="{00000000-0005-0000-0000-0000BE380000}"/>
    <cellStyle name="Normal 1473 3 2" xfId="34846" xr:uid="{00000000-0005-0000-0000-0000BF380000}"/>
    <cellStyle name="Normal 1473 4" xfId="26013" xr:uid="{00000000-0005-0000-0000-0000C0380000}"/>
    <cellStyle name="Normal 1474" xfId="6751" xr:uid="{00000000-0005-0000-0000-0000C1380000}"/>
    <cellStyle name="Normal 1474 2" xfId="6752" xr:uid="{00000000-0005-0000-0000-0000C2380000}"/>
    <cellStyle name="Normal 1474 2 2" xfId="16982" xr:uid="{00000000-0005-0000-0000-0000C3380000}"/>
    <cellStyle name="Normal 1474 2 2 2" xfId="34849" xr:uid="{00000000-0005-0000-0000-0000C4380000}"/>
    <cellStyle name="Normal 1474 2 3" xfId="26016" xr:uid="{00000000-0005-0000-0000-0000C5380000}"/>
    <cellStyle name="Normal 1474 3" xfId="16981" xr:uid="{00000000-0005-0000-0000-0000C6380000}"/>
    <cellStyle name="Normal 1474 3 2" xfId="34848" xr:uid="{00000000-0005-0000-0000-0000C7380000}"/>
    <cellStyle name="Normal 1474 4" xfId="26015" xr:uid="{00000000-0005-0000-0000-0000C8380000}"/>
    <cellStyle name="Normal 1475" xfId="6753" xr:uid="{00000000-0005-0000-0000-0000C9380000}"/>
    <cellStyle name="Normal 1475 2" xfId="6754" xr:uid="{00000000-0005-0000-0000-0000CA380000}"/>
    <cellStyle name="Normal 1475 2 2" xfId="16984" xr:uid="{00000000-0005-0000-0000-0000CB380000}"/>
    <cellStyle name="Normal 1475 2 2 2" xfId="34851" xr:uid="{00000000-0005-0000-0000-0000CC380000}"/>
    <cellStyle name="Normal 1475 2 3" xfId="26018" xr:uid="{00000000-0005-0000-0000-0000CD380000}"/>
    <cellStyle name="Normal 1475 3" xfId="16983" xr:uid="{00000000-0005-0000-0000-0000CE380000}"/>
    <cellStyle name="Normal 1475 3 2" xfId="34850" xr:uid="{00000000-0005-0000-0000-0000CF380000}"/>
    <cellStyle name="Normal 1475 4" xfId="26017" xr:uid="{00000000-0005-0000-0000-0000D0380000}"/>
    <cellStyle name="Normal 1476" xfId="6755" xr:uid="{00000000-0005-0000-0000-0000D1380000}"/>
    <cellStyle name="Normal 1476 2" xfId="6756" xr:uid="{00000000-0005-0000-0000-0000D2380000}"/>
    <cellStyle name="Normal 1476 2 2" xfId="16986" xr:uid="{00000000-0005-0000-0000-0000D3380000}"/>
    <cellStyle name="Normal 1476 2 2 2" xfId="34853" xr:uid="{00000000-0005-0000-0000-0000D4380000}"/>
    <cellStyle name="Normal 1476 2 3" xfId="26020" xr:uid="{00000000-0005-0000-0000-0000D5380000}"/>
    <cellStyle name="Normal 1476 3" xfId="16985" xr:uid="{00000000-0005-0000-0000-0000D6380000}"/>
    <cellStyle name="Normal 1476 3 2" xfId="34852" xr:uid="{00000000-0005-0000-0000-0000D7380000}"/>
    <cellStyle name="Normal 1476 4" xfId="26019" xr:uid="{00000000-0005-0000-0000-0000D8380000}"/>
    <cellStyle name="Normal 1477" xfId="6757" xr:uid="{00000000-0005-0000-0000-0000D9380000}"/>
    <cellStyle name="Normal 1477 2" xfId="6758" xr:uid="{00000000-0005-0000-0000-0000DA380000}"/>
    <cellStyle name="Normal 1477 2 2" xfId="16988" xr:uid="{00000000-0005-0000-0000-0000DB380000}"/>
    <cellStyle name="Normal 1477 2 2 2" xfId="34855" xr:uid="{00000000-0005-0000-0000-0000DC380000}"/>
    <cellStyle name="Normal 1477 2 3" xfId="26022" xr:uid="{00000000-0005-0000-0000-0000DD380000}"/>
    <cellStyle name="Normal 1477 3" xfId="16987" xr:uid="{00000000-0005-0000-0000-0000DE380000}"/>
    <cellStyle name="Normal 1477 3 2" xfId="34854" xr:uid="{00000000-0005-0000-0000-0000DF380000}"/>
    <cellStyle name="Normal 1477 4" xfId="26021" xr:uid="{00000000-0005-0000-0000-0000E0380000}"/>
    <cellStyle name="Normal 1478" xfId="6759" xr:uid="{00000000-0005-0000-0000-0000E1380000}"/>
    <cellStyle name="Normal 1478 2" xfId="6760" xr:uid="{00000000-0005-0000-0000-0000E2380000}"/>
    <cellStyle name="Normal 1478 2 2" xfId="16990" xr:uid="{00000000-0005-0000-0000-0000E3380000}"/>
    <cellStyle name="Normal 1478 2 2 2" xfId="34857" xr:uid="{00000000-0005-0000-0000-0000E4380000}"/>
    <cellStyle name="Normal 1478 2 3" xfId="26024" xr:uid="{00000000-0005-0000-0000-0000E5380000}"/>
    <cellStyle name="Normal 1478 3" xfId="16989" xr:uid="{00000000-0005-0000-0000-0000E6380000}"/>
    <cellStyle name="Normal 1478 3 2" xfId="34856" xr:uid="{00000000-0005-0000-0000-0000E7380000}"/>
    <cellStyle name="Normal 1478 4" xfId="26023" xr:uid="{00000000-0005-0000-0000-0000E8380000}"/>
    <cellStyle name="Normal 1479" xfId="6761" xr:uid="{00000000-0005-0000-0000-0000E9380000}"/>
    <cellStyle name="Normal 1479 2" xfId="6762" xr:uid="{00000000-0005-0000-0000-0000EA380000}"/>
    <cellStyle name="Normal 1479 2 2" xfId="16992" xr:uid="{00000000-0005-0000-0000-0000EB380000}"/>
    <cellStyle name="Normal 1479 2 2 2" xfId="34859" xr:uid="{00000000-0005-0000-0000-0000EC380000}"/>
    <cellStyle name="Normal 1479 2 3" xfId="26026" xr:uid="{00000000-0005-0000-0000-0000ED380000}"/>
    <cellStyle name="Normal 1479 3" xfId="16991" xr:uid="{00000000-0005-0000-0000-0000EE380000}"/>
    <cellStyle name="Normal 1479 3 2" xfId="34858" xr:uid="{00000000-0005-0000-0000-0000EF380000}"/>
    <cellStyle name="Normal 1479 4" xfId="26025" xr:uid="{00000000-0005-0000-0000-0000F0380000}"/>
    <cellStyle name="Normal 148" xfId="1270" xr:uid="{00000000-0005-0000-0000-0000F1380000}"/>
    <cellStyle name="Normal 148 2" xfId="6763" xr:uid="{00000000-0005-0000-0000-0000F2380000}"/>
    <cellStyle name="Normal 148 3" xfId="6764" xr:uid="{00000000-0005-0000-0000-0000F3380000}"/>
    <cellStyle name="Normal 148 3 2" xfId="6765" xr:uid="{00000000-0005-0000-0000-0000F4380000}"/>
    <cellStyle name="Normal 148 3 2 2" xfId="16994" xr:uid="{00000000-0005-0000-0000-0000F5380000}"/>
    <cellStyle name="Normal 148 3 2 2 2" xfId="34861" xr:uid="{00000000-0005-0000-0000-0000F6380000}"/>
    <cellStyle name="Normal 148 3 2 3" xfId="26028" xr:uid="{00000000-0005-0000-0000-0000F7380000}"/>
    <cellStyle name="Normal 148 3 3" xfId="16993" xr:uid="{00000000-0005-0000-0000-0000F8380000}"/>
    <cellStyle name="Normal 148 3 3 2" xfId="34860" xr:uid="{00000000-0005-0000-0000-0000F9380000}"/>
    <cellStyle name="Normal 148 3 4" xfId="26027" xr:uid="{00000000-0005-0000-0000-0000FA380000}"/>
    <cellStyle name="Normal 148 4" xfId="6766" xr:uid="{00000000-0005-0000-0000-0000FB380000}"/>
    <cellStyle name="Normal 148 4 2" xfId="16995" xr:uid="{00000000-0005-0000-0000-0000FC380000}"/>
    <cellStyle name="Normal 148 4 2 2" xfId="34862" xr:uid="{00000000-0005-0000-0000-0000FD380000}"/>
    <cellStyle name="Normal 148 4 3" xfId="26029" xr:uid="{00000000-0005-0000-0000-0000FE380000}"/>
    <cellStyle name="Normal 148 5" xfId="6767" xr:uid="{00000000-0005-0000-0000-0000FF380000}"/>
    <cellStyle name="Normal 148 5 2" xfId="16996" xr:uid="{00000000-0005-0000-0000-000000390000}"/>
    <cellStyle name="Normal 148 5 2 2" xfId="34863" xr:uid="{00000000-0005-0000-0000-000001390000}"/>
    <cellStyle name="Normal 148 5 3" xfId="26030" xr:uid="{00000000-0005-0000-0000-000002390000}"/>
    <cellStyle name="Normal 148 6" xfId="6768" xr:uid="{00000000-0005-0000-0000-000003390000}"/>
    <cellStyle name="Normal 148 6 2" xfId="16997" xr:uid="{00000000-0005-0000-0000-000004390000}"/>
    <cellStyle name="Normal 148 6 2 2" xfId="34864" xr:uid="{00000000-0005-0000-0000-000005390000}"/>
    <cellStyle name="Normal 148 6 3" xfId="26031" xr:uid="{00000000-0005-0000-0000-000006390000}"/>
    <cellStyle name="Normal 1480" xfId="6769" xr:uid="{00000000-0005-0000-0000-000007390000}"/>
    <cellStyle name="Normal 1480 2" xfId="6770" xr:uid="{00000000-0005-0000-0000-000008390000}"/>
    <cellStyle name="Normal 1480 2 2" xfId="16999" xr:uid="{00000000-0005-0000-0000-000009390000}"/>
    <cellStyle name="Normal 1480 2 2 2" xfId="34866" xr:uid="{00000000-0005-0000-0000-00000A390000}"/>
    <cellStyle name="Normal 1480 2 3" xfId="26033" xr:uid="{00000000-0005-0000-0000-00000B390000}"/>
    <cellStyle name="Normal 1480 3" xfId="16998" xr:uid="{00000000-0005-0000-0000-00000C390000}"/>
    <cellStyle name="Normal 1480 3 2" xfId="34865" xr:uid="{00000000-0005-0000-0000-00000D390000}"/>
    <cellStyle name="Normal 1480 4" xfId="26032" xr:uid="{00000000-0005-0000-0000-00000E390000}"/>
    <cellStyle name="Normal 1481" xfId="6771" xr:uid="{00000000-0005-0000-0000-00000F390000}"/>
    <cellStyle name="Normal 1481 2" xfId="6772" xr:uid="{00000000-0005-0000-0000-000010390000}"/>
    <cellStyle name="Normal 1481 2 2" xfId="17001" xr:uid="{00000000-0005-0000-0000-000011390000}"/>
    <cellStyle name="Normal 1481 2 2 2" xfId="34868" xr:uid="{00000000-0005-0000-0000-000012390000}"/>
    <cellStyle name="Normal 1481 2 3" xfId="26035" xr:uid="{00000000-0005-0000-0000-000013390000}"/>
    <cellStyle name="Normal 1481 3" xfId="17000" xr:uid="{00000000-0005-0000-0000-000014390000}"/>
    <cellStyle name="Normal 1481 3 2" xfId="34867" xr:uid="{00000000-0005-0000-0000-000015390000}"/>
    <cellStyle name="Normal 1481 4" xfId="26034" xr:uid="{00000000-0005-0000-0000-000016390000}"/>
    <cellStyle name="Normal 1482" xfId="6773" xr:uid="{00000000-0005-0000-0000-000017390000}"/>
    <cellStyle name="Normal 1482 2" xfId="6774" xr:uid="{00000000-0005-0000-0000-000018390000}"/>
    <cellStyle name="Normal 1482 2 2" xfId="17003" xr:uid="{00000000-0005-0000-0000-000019390000}"/>
    <cellStyle name="Normal 1482 2 2 2" xfId="34870" xr:uid="{00000000-0005-0000-0000-00001A390000}"/>
    <cellStyle name="Normal 1482 2 3" xfId="26037" xr:uid="{00000000-0005-0000-0000-00001B390000}"/>
    <cellStyle name="Normal 1482 3" xfId="17002" xr:uid="{00000000-0005-0000-0000-00001C390000}"/>
    <cellStyle name="Normal 1482 3 2" xfId="34869" xr:uid="{00000000-0005-0000-0000-00001D390000}"/>
    <cellStyle name="Normal 1482 4" xfId="26036" xr:uid="{00000000-0005-0000-0000-00001E390000}"/>
    <cellStyle name="Normal 1483" xfId="6775" xr:uid="{00000000-0005-0000-0000-00001F390000}"/>
    <cellStyle name="Normal 1483 2" xfId="6776" xr:uid="{00000000-0005-0000-0000-000020390000}"/>
    <cellStyle name="Normal 1483 2 2" xfId="17005" xr:uid="{00000000-0005-0000-0000-000021390000}"/>
    <cellStyle name="Normal 1483 2 2 2" xfId="34872" xr:uid="{00000000-0005-0000-0000-000022390000}"/>
    <cellStyle name="Normal 1483 2 3" xfId="26039" xr:uid="{00000000-0005-0000-0000-000023390000}"/>
    <cellStyle name="Normal 1483 3" xfId="17004" xr:uid="{00000000-0005-0000-0000-000024390000}"/>
    <cellStyle name="Normal 1483 3 2" xfId="34871" xr:uid="{00000000-0005-0000-0000-000025390000}"/>
    <cellStyle name="Normal 1483 4" xfId="26038" xr:uid="{00000000-0005-0000-0000-000026390000}"/>
    <cellStyle name="Normal 1484" xfId="6777" xr:uid="{00000000-0005-0000-0000-000027390000}"/>
    <cellStyle name="Normal 1484 2" xfId="6778" xr:uid="{00000000-0005-0000-0000-000028390000}"/>
    <cellStyle name="Normal 1484 2 2" xfId="17007" xr:uid="{00000000-0005-0000-0000-000029390000}"/>
    <cellStyle name="Normal 1484 2 2 2" xfId="34874" xr:uid="{00000000-0005-0000-0000-00002A390000}"/>
    <cellStyle name="Normal 1484 2 3" xfId="26041" xr:uid="{00000000-0005-0000-0000-00002B390000}"/>
    <cellStyle name="Normal 1484 3" xfId="17006" xr:uid="{00000000-0005-0000-0000-00002C390000}"/>
    <cellStyle name="Normal 1484 3 2" xfId="34873" xr:uid="{00000000-0005-0000-0000-00002D390000}"/>
    <cellStyle name="Normal 1484 4" xfId="26040" xr:uid="{00000000-0005-0000-0000-00002E390000}"/>
    <cellStyle name="Normal 1485" xfId="6779" xr:uid="{00000000-0005-0000-0000-00002F390000}"/>
    <cellStyle name="Normal 1485 2" xfId="6780" xr:uid="{00000000-0005-0000-0000-000030390000}"/>
    <cellStyle name="Normal 1485 2 2" xfId="17009" xr:uid="{00000000-0005-0000-0000-000031390000}"/>
    <cellStyle name="Normal 1485 2 2 2" xfId="34876" xr:uid="{00000000-0005-0000-0000-000032390000}"/>
    <cellStyle name="Normal 1485 2 3" xfId="26043" xr:uid="{00000000-0005-0000-0000-000033390000}"/>
    <cellStyle name="Normal 1485 3" xfId="17008" xr:uid="{00000000-0005-0000-0000-000034390000}"/>
    <cellStyle name="Normal 1485 3 2" xfId="34875" xr:uid="{00000000-0005-0000-0000-000035390000}"/>
    <cellStyle name="Normal 1485 4" xfId="26042" xr:uid="{00000000-0005-0000-0000-000036390000}"/>
    <cellStyle name="Normal 1486" xfId="6781" xr:uid="{00000000-0005-0000-0000-000037390000}"/>
    <cellStyle name="Normal 1486 2" xfId="6782" xr:uid="{00000000-0005-0000-0000-000038390000}"/>
    <cellStyle name="Normal 1486 2 2" xfId="17011" xr:uid="{00000000-0005-0000-0000-000039390000}"/>
    <cellStyle name="Normal 1486 2 2 2" xfId="34878" xr:uid="{00000000-0005-0000-0000-00003A390000}"/>
    <cellStyle name="Normal 1486 2 3" xfId="26045" xr:uid="{00000000-0005-0000-0000-00003B390000}"/>
    <cellStyle name="Normal 1486 3" xfId="17010" xr:uid="{00000000-0005-0000-0000-00003C390000}"/>
    <cellStyle name="Normal 1486 3 2" xfId="34877" xr:uid="{00000000-0005-0000-0000-00003D390000}"/>
    <cellStyle name="Normal 1486 4" xfId="26044" xr:uid="{00000000-0005-0000-0000-00003E390000}"/>
    <cellStyle name="Normal 1487" xfId="6783" xr:uid="{00000000-0005-0000-0000-00003F390000}"/>
    <cellStyle name="Normal 1487 2" xfId="6784" xr:uid="{00000000-0005-0000-0000-000040390000}"/>
    <cellStyle name="Normal 1487 2 2" xfId="17013" xr:uid="{00000000-0005-0000-0000-000041390000}"/>
    <cellStyle name="Normal 1487 2 2 2" xfId="34880" xr:uid="{00000000-0005-0000-0000-000042390000}"/>
    <cellStyle name="Normal 1487 2 3" xfId="26047" xr:uid="{00000000-0005-0000-0000-000043390000}"/>
    <cellStyle name="Normal 1487 3" xfId="17012" xr:uid="{00000000-0005-0000-0000-000044390000}"/>
    <cellStyle name="Normal 1487 3 2" xfId="34879" xr:uid="{00000000-0005-0000-0000-000045390000}"/>
    <cellStyle name="Normal 1487 4" xfId="26046" xr:uid="{00000000-0005-0000-0000-000046390000}"/>
    <cellStyle name="Normal 1488" xfId="6785" xr:uid="{00000000-0005-0000-0000-000047390000}"/>
    <cellStyle name="Normal 1488 2" xfId="6786" xr:uid="{00000000-0005-0000-0000-000048390000}"/>
    <cellStyle name="Normal 1488 2 2" xfId="17015" xr:uid="{00000000-0005-0000-0000-000049390000}"/>
    <cellStyle name="Normal 1488 2 2 2" xfId="34882" xr:uid="{00000000-0005-0000-0000-00004A390000}"/>
    <cellStyle name="Normal 1488 2 3" xfId="26049" xr:uid="{00000000-0005-0000-0000-00004B390000}"/>
    <cellStyle name="Normal 1488 3" xfId="17014" xr:uid="{00000000-0005-0000-0000-00004C390000}"/>
    <cellStyle name="Normal 1488 3 2" xfId="34881" xr:uid="{00000000-0005-0000-0000-00004D390000}"/>
    <cellStyle name="Normal 1488 4" xfId="26048" xr:uid="{00000000-0005-0000-0000-00004E390000}"/>
    <cellStyle name="Normal 1489" xfId="6787" xr:uid="{00000000-0005-0000-0000-00004F390000}"/>
    <cellStyle name="Normal 1489 2" xfId="6788" xr:uid="{00000000-0005-0000-0000-000050390000}"/>
    <cellStyle name="Normal 1489 2 2" xfId="17017" xr:uid="{00000000-0005-0000-0000-000051390000}"/>
    <cellStyle name="Normal 1489 2 2 2" xfId="34884" xr:uid="{00000000-0005-0000-0000-000052390000}"/>
    <cellStyle name="Normal 1489 2 3" xfId="26051" xr:uid="{00000000-0005-0000-0000-000053390000}"/>
    <cellStyle name="Normal 1489 3" xfId="17016" xr:uid="{00000000-0005-0000-0000-000054390000}"/>
    <cellStyle name="Normal 1489 3 2" xfId="34883" xr:uid="{00000000-0005-0000-0000-000055390000}"/>
    <cellStyle name="Normal 1489 4" xfId="26050" xr:uid="{00000000-0005-0000-0000-000056390000}"/>
    <cellStyle name="Normal 149" xfId="1271" xr:uid="{00000000-0005-0000-0000-000057390000}"/>
    <cellStyle name="Normal 149 2" xfId="6789" xr:uid="{00000000-0005-0000-0000-000058390000}"/>
    <cellStyle name="Normal 149 3" xfId="6790" xr:uid="{00000000-0005-0000-0000-000059390000}"/>
    <cellStyle name="Normal 149 3 2" xfId="6791" xr:uid="{00000000-0005-0000-0000-00005A390000}"/>
    <cellStyle name="Normal 149 3 2 2" xfId="17019" xr:uid="{00000000-0005-0000-0000-00005B390000}"/>
    <cellStyle name="Normal 149 3 2 2 2" xfId="34886" xr:uid="{00000000-0005-0000-0000-00005C390000}"/>
    <cellStyle name="Normal 149 3 2 3" xfId="26053" xr:uid="{00000000-0005-0000-0000-00005D390000}"/>
    <cellStyle name="Normal 149 3 3" xfId="17018" xr:uid="{00000000-0005-0000-0000-00005E390000}"/>
    <cellStyle name="Normal 149 3 3 2" xfId="34885" xr:uid="{00000000-0005-0000-0000-00005F390000}"/>
    <cellStyle name="Normal 149 3 4" xfId="26052" xr:uid="{00000000-0005-0000-0000-000060390000}"/>
    <cellStyle name="Normal 149 4" xfId="6792" xr:uid="{00000000-0005-0000-0000-000061390000}"/>
    <cellStyle name="Normal 149 4 2" xfId="17020" xr:uid="{00000000-0005-0000-0000-000062390000}"/>
    <cellStyle name="Normal 149 4 2 2" xfId="34887" xr:uid="{00000000-0005-0000-0000-000063390000}"/>
    <cellStyle name="Normal 149 4 3" xfId="26054" xr:uid="{00000000-0005-0000-0000-000064390000}"/>
    <cellStyle name="Normal 149 5" xfId="6793" xr:uid="{00000000-0005-0000-0000-000065390000}"/>
    <cellStyle name="Normal 149 5 2" xfId="17021" xr:uid="{00000000-0005-0000-0000-000066390000}"/>
    <cellStyle name="Normal 149 5 2 2" xfId="34888" xr:uid="{00000000-0005-0000-0000-000067390000}"/>
    <cellStyle name="Normal 149 5 3" xfId="26055" xr:uid="{00000000-0005-0000-0000-000068390000}"/>
    <cellStyle name="Normal 149 6" xfId="6794" xr:uid="{00000000-0005-0000-0000-000069390000}"/>
    <cellStyle name="Normal 149 6 2" xfId="17022" xr:uid="{00000000-0005-0000-0000-00006A390000}"/>
    <cellStyle name="Normal 149 6 2 2" xfId="34889" xr:uid="{00000000-0005-0000-0000-00006B390000}"/>
    <cellStyle name="Normal 149 6 3" xfId="26056" xr:uid="{00000000-0005-0000-0000-00006C390000}"/>
    <cellStyle name="Normal 1490" xfId="6795" xr:uid="{00000000-0005-0000-0000-00006D390000}"/>
    <cellStyle name="Normal 1490 2" xfId="6796" xr:uid="{00000000-0005-0000-0000-00006E390000}"/>
    <cellStyle name="Normal 1490 2 2" xfId="17024" xr:uid="{00000000-0005-0000-0000-00006F390000}"/>
    <cellStyle name="Normal 1490 2 2 2" xfId="34891" xr:uid="{00000000-0005-0000-0000-000070390000}"/>
    <cellStyle name="Normal 1490 2 3" xfId="26058" xr:uid="{00000000-0005-0000-0000-000071390000}"/>
    <cellStyle name="Normal 1490 3" xfId="17023" xr:uid="{00000000-0005-0000-0000-000072390000}"/>
    <cellStyle name="Normal 1490 3 2" xfId="34890" xr:uid="{00000000-0005-0000-0000-000073390000}"/>
    <cellStyle name="Normal 1490 4" xfId="26057" xr:uid="{00000000-0005-0000-0000-000074390000}"/>
    <cellStyle name="Normal 1491" xfId="6797" xr:uid="{00000000-0005-0000-0000-000075390000}"/>
    <cellStyle name="Normal 1491 2" xfId="6798" xr:uid="{00000000-0005-0000-0000-000076390000}"/>
    <cellStyle name="Normal 1491 2 2" xfId="17026" xr:uid="{00000000-0005-0000-0000-000077390000}"/>
    <cellStyle name="Normal 1491 2 2 2" xfId="34893" xr:uid="{00000000-0005-0000-0000-000078390000}"/>
    <cellStyle name="Normal 1491 2 3" xfId="26060" xr:uid="{00000000-0005-0000-0000-000079390000}"/>
    <cellStyle name="Normal 1491 3" xfId="17025" xr:uid="{00000000-0005-0000-0000-00007A390000}"/>
    <cellStyle name="Normal 1491 3 2" xfId="34892" xr:uid="{00000000-0005-0000-0000-00007B390000}"/>
    <cellStyle name="Normal 1491 4" xfId="26059" xr:uid="{00000000-0005-0000-0000-00007C390000}"/>
    <cellStyle name="Normal 1492" xfId="6799" xr:uid="{00000000-0005-0000-0000-00007D390000}"/>
    <cellStyle name="Normal 1492 2" xfId="6800" xr:uid="{00000000-0005-0000-0000-00007E390000}"/>
    <cellStyle name="Normal 1492 2 2" xfId="17028" xr:uid="{00000000-0005-0000-0000-00007F390000}"/>
    <cellStyle name="Normal 1492 2 2 2" xfId="34895" xr:uid="{00000000-0005-0000-0000-000080390000}"/>
    <cellStyle name="Normal 1492 2 3" xfId="26062" xr:uid="{00000000-0005-0000-0000-000081390000}"/>
    <cellStyle name="Normal 1492 3" xfId="17027" xr:uid="{00000000-0005-0000-0000-000082390000}"/>
    <cellStyle name="Normal 1492 3 2" xfId="34894" xr:uid="{00000000-0005-0000-0000-000083390000}"/>
    <cellStyle name="Normal 1492 4" xfId="26061" xr:uid="{00000000-0005-0000-0000-000084390000}"/>
    <cellStyle name="Normal 1493" xfId="6801" xr:uid="{00000000-0005-0000-0000-000085390000}"/>
    <cellStyle name="Normal 1493 2" xfId="6802" xr:uid="{00000000-0005-0000-0000-000086390000}"/>
    <cellStyle name="Normal 1493 2 2" xfId="17030" xr:uid="{00000000-0005-0000-0000-000087390000}"/>
    <cellStyle name="Normal 1493 2 2 2" xfId="34897" xr:uid="{00000000-0005-0000-0000-000088390000}"/>
    <cellStyle name="Normal 1493 2 3" xfId="26064" xr:uid="{00000000-0005-0000-0000-000089390000}"/>
    <cellStyle name="Normal 1493 3" xfId="17029" xr:uid="{00000000-0005-0000-0000-00008A390000}"/>
    <cellStyle name="Normal 1493 3 2" xfId="34896" xr:uid="{00000000-0005-0000-0000-00008B390000}"/>
    <cellStyle name="Normal 1493 4" xfId="26063" xr:uid="{00000000-0005-0000-0000-00008C390000}"/>
    <cellStyle name="Normal 1494" xfId="6803" xr:uid="{00000000-0005-0000-0000-00008D390000}"/>
    <cellStyle name="Normal 1494 2" xfId="6804" xr:uid="{00000000-0005-0000-0000-00008E390000}"/>
    <cellStyle name="Normal 1494 2 2" xfId="17032" xr:uid="{00000000-0005-0000-0000-00008F390000}"/>
    <cellStyle name="Normal 1494 2 2 2" xfId="34899" xr:uid="{00000000-0005-0000-0000-000090390000}"/>
    <cellStyle name="Normal 1494 2 3" xfId="26066" xr:uid="{00000000-0005-0000-0000-000091390000}"/>
    <cellStyle name="Normal 1494 3" xfId="17031" xr:uid="{00000000-0005-0000-0000-000092390000}"/>
    <cellStyle name="Normal 1494 3 2" xfId="34898" xr:uid="{00000000-0005-0000-0000-000093390000}"/>
    <cellStyle name="Normal 1494 4" xfId="26065" xr:uid="{00000000-0005-0000-0000-000094390000}"/>
    <cellStyle name="Normal 1495" xfId="6805" xr:uid="{00000000-0005-0000-0000-000095390000}"/>
    <cellStyle name="Normal 1495 2" xfId="6806" xr:uid="{00000000-0005-0000-0000-000096390000}"/>
    <cellStyle name="Normal 1495 2 2" xfId="17034" xr:uid="{00000000-0005-0000-0000-000097390000}"/>
    <cellStyle name="Normal 1495 2 2 2" xfId="34901" xr:uid="{00000000-0005-0000-0000-000098390000}"/>
    <cellStyle name="Normal 1495 2 3" xfId="26068" xr:uid="{00000000-0005-0000-0000-000099390000}"/>
    <cellStyle name="Normal 1495 3" xfId="17033" xr:uid="{00000000-0005-0000-0000-00009A390000}"/>
    <cellStyle name="Normal 1495 3 2" xfId="34900" xr:uid="{00000000-0005-0000-0000-00009B390000}"/>
    <cellStyle name="Normal 1495 4" xfId="26067" xr:uid="{00000000-0005-0000-0000-00009C390000}"/>
    <cellStyle name="Normal 1496" xfId="6807" xr:uid="{00000000-0005-0000-0000-00009D390000}"/>
    <cellStyle name="Normal 1496 2" xfId="6808" xr:uid="{00000000-0005-0000-0000-00009E390000}"/>
    <cellStyle name="Normal 1496 2 2" xfId="17036" xr:uid="{00000000-0005-0000-0000-00009F390000}"/>
    <cellStyle name="Normal 1496 2 2 2" xfId="34903" xr:uid="{00000000-0005-0000-0000-0000A0390000}"/>
    <cellStyle name="Normal 1496 2 3" xfId="26070" xr:uid="{00000000-0005-0000-0000-0000A1390000}"/>
    <cellStyle name="Normal 1496 3" xfId="17035" xr:uid="{00000000-0005-0000-0000-0000A2390000}"/>
    <cellStyle name="Normal 1496 3 2" xfId="34902" xr:uid="{00000000-0005-0000-0000-0000A3390000}"/>
    <cellStyle name="Normal 1496 4" xfId="26069" xr:uid="{00000000-0005-0000-0000-0000A4390000}"/>
    <cellStyle name="Normal 1497" xfId="6809" xr:uid="{00000000-0005-0000-0000-0000A5390000}"/>
    <cellStyle name="Normal 1497 2" xfId="6810" xr:uid="{00000000-0005-0000-0000-0000A6390000}"/>
    <cellStyle name="Normal 1497 2 2" xfId="17038" xr:uid="{00000000-0005-0000-0000-0000A7390000}"/>
    <cellStyle name="Normal 1497 2 2 2" xfId="34905" xr:uid="{00000000-0005-0000-0000-0000A8390000}"/>
    <cellStyle name="Normal 1497 2 3" xfId="26072" xr:uid="{00000000-0005-0000-0000-0000A9390000}"/>
    <cellStyle name="Normal 1497 3" xfId="17037" xr:uid="{00000000-0005-0000-0000-0000AA390000}"/>
    <cellStyle name="Normal 1497 3 2" xfId="34904" xr:uid="{00000000-0005-0000-0000-0000AB390000}"/>
    <cellStyle name="Normal 1497 4" xfId="26071" xr:uid="{00000000-0005-0000-0000-0000AC390000}"/>
    <cellStyle name="Normal 1498" xfId="6811" xr:uid="{00000000-0005-0000-0000-0000AD390000}"/>
    <cellStyle name="Normal 1498 2" xfId="6812" xr:uid="{00000000-0005-0000-0000-0000AE390000}"/>
    <cellStyle name="Normal 1498 2 2" xfId="17040" xr:uid="{00000000-0005-0000-0000-0000AF390000}"/>
    <cellStyle name="Normal 1498 2 2 2" xfId="34907" xr:uid="{00000000-0005-0000-0000-0000B0390000}"/>
    <cellStyle name="Normal 1498 2 3" xfId="26074" xr:uid="{00000000-0005-0000-0000-0000B1390000}"/>
    <cellStyle name="Normal 1498 3" xfId="17039" xr:uid="{00000000-0005-0000-0000-0000B2390000}"/>
    <cellStyle name="Normal 1498 3 2" xfId="34906" xr:uid="{00000000-0005-0000-0000-0000B3390000}"/>
    <cellStyle name="Normal 1498 4" xfId="26073" xr:uid="{00000000-0005-0000-0000-0000B4390000}"/>
    <cellStyle name="Normal 1499" xfId="6813" xr:uid="{00000000-0005-0000-0000-0000B5390000}"/>
    <cellStyle name="Normal 1499 2" xfId="6814" xr:uid="{00000000-0005-0000-0000-0000B6390000}"/>
    <cellStyle name="Normal 1499 2 2" xfId="17042" xr:uid="{00000000-0005-0000-0000-0000B7390000}"/>
    <cellStyle name="Normal 1499 2 2 2" xfId="34909" xr:uid="{00000000-0005-0000-0000-0000B8390000}"/>
    <cellStyle name="Normal 1499 2 3" xfId="26076" xr:uid="{00000000-0005-0000-0000-0000B9390000}"/>
    <cellStyle name="Normal 1499 3" xfId="17041" xr:uid="{00000000-0005-0000-0000-0000BA390000}"/>
    <cellStyle name="Normal 1499 3 2" xfId="34908" xr:uid="{00000000-0005-0000-0000-0000BB390000}"/>
    <cellStyle name="Normal 1499 4" xfId="26075" xr:uid="{00000000-0005-0000-0000-0000BC390000}"/>
    <cellStyle name="Normal 15" xfId="1272" xr:uid="{00000000-0005-0000-0000-0000BD390000}"/>
    <cellStyle name="Normal 15 2" xfId="2373" xr:uid="{00000000-0005-0000-0000-0000BE390000}"/>
    <cellStyle name="Normal 15 2 2" xfId="6815" xr:uid="{00000000-0005-0000-0000-0000BF390000}"/>
    <cellStyle name="Normal 15 3" xfId="6816" xr:uid="{00000000-0005-0000-0000-0000C0390000}"/>
    <cellStyle name="Normal 15 4" xfId="6817" xr:uid="{00000000-0005-0000-0000-0000C1390000}"/>
    <cellStyle name="Normal 150" xfId="1273" xr:uid="{00000000-0005-0000-0000-0000C2390000}"/>
    <cellStyle name="Normal 150 2" xfId="6818" xr:uid="{00000000-0005-0000-0000-0000C3390000}"/>
    <cellStyle name="Normal 150 3" xfId="6819" xr:uid="{00000000-0005-0000-0000-0000C4390000}"/>
    <cellStyle name="Normal 150 3 2" xfId="6820" xr:uid="{00000000-0005-0000-0000-0000C5390000}"/>
    <cellStyle name="Normal 150 3 2 2" xfId="17044" xr:uid="{00000000-0005-0000-0000-0000C6390000}"/>
    <cellStyle name="Normal 150 3 2 2 2" xfId="34911" xr:uid="{00000000-0005-0000-0000-0000C7390000}"/>
    <cellStyle name="Normal 150 3 2 3" xfId="26078" xr:uid="{00000000-0005-0000-0000-0000C8390000}"/>
    <cellStyle name="Normal 150 3 3" xfId="17043" xr:uid="{00000000-0005-0000-0000-0000C9390000}"/>
    <cellStyle name="Normal 150 3 3 2" xfId="34910" xr:uid="{00000000-0005-0000-0000-0000CA390000}"/>
    <cellStyle name="Normal 150 3 4" xfId="26077" xr:uid="{00000000-0005-0000-0000-0000CB390000}"/>
    <cellStyle name="Normal 150 4" xfId="6821" xr:uid="{00000000-0005-0000-0000-0000CC390000}"/>
    <cellStyle name="Normal 150 4 2" xfId="17045" xr:uid="{00000000-0005-0000-0000-0000CD390000}"/>
    <cellStyle name="Normal 150 4 2 2" xfId="34912" xr:uid="{00000000-0005-0000-0000-0000CE390000}"/>
    <cellStyle name="Normal 150 4 3" xfId="26079" xr:uid="{00000000-0005-0000-0000-0000CF390000}"/>
    <cellStyle name="Normal 150 5" xfId="6822" xr:uid="{00000000-0005-0000-0000-0000D0390000}"/>
    <cellStyle name="Normal 150 5 2" xfId="17046" xr:uid="{00000000-0005-0000-0000-0000D1390000}"/>
    <cellStyle name="Normal 150 5 2 2" xfId="34913" xr:uid="{00000000-0005-0000-0000-0000D2390000}"/>
    <cellStyle name="Normal 150 5 3" xfId="26080" xr:uid="{00000000-0005-0000-0000-0000D3390000}"/>
    <cellStyle name="Normal 150 6" xfId="6823" xr:uid="{00000000-0005-0000-0000-0000D4390000}"/>
    <cellStyle name="Normal 150 6 2" xfId="17047" xr:uid="{00000000-0005-0000-0000-0000D5390000}"/>
    <cellStyle name="Normal 150 6 2 2" xfId="34914" xr:uid="{00000000-0005-0000-0000-0000D6390000}"/>
    <cellStyle name="Normal 150 6 3" xfId="26081" xr:uid="{00000000-0005-0000-0000-0000D7390000}"/>
    <cellStyle name="Normal 1500" xfId="6824" xr:uid="{00000000-0005-0000-0000-0000D8390000}"/>
    <cellStyle name="Normal 1500 2" xfId="6825" xr:uid="{00000000-0005-0000-0000-0000D9390000}"/>
    <cellStyle name="Normal 1500 2 2" xfId="17049" xr:uid="{00000000-0005-0000-0000-0000DA390000}"/>
    <cellStyle name="Normal 1500 2 2 2" xfId="34916" xr:uid="{00000000-0005-0000-0000-0000DB390000}"/>
    <cellStyle name="Normal 1500 2 3" xfId="26083" xr:uid="{00000000-0005-0000-0000-0000DC390000}"/>
    <cellStyle name="Normal 1500 3" xfId="17048" xr:uid="{00000000-0005-0000-0000-0000DD390000}"/>
    <cellStyle name="Normal 1500 3 2" xfId="34915" xr:uid="{00000000-0005-0000-0000-0000DE390000}"/>
    <cellStyle name="Normal 1500 4" xfId="26082" xr:uid="{00000000-0005-0000-0000-0000DF390000}"/>
    <cellStyle name="Normal 1501" xfId="6826" xr:uid="{00000000-0005-0000-0000-0000E0390000}"/>
    <cellStyle name="Normal 1501 2" xfId="6827" xr:uid="{00000000-0005-0000-0000-0000E1390000}"/>
    <cellStyle name="Normal 1501 2 2" xfId="17051" xr:uid="{00000000-0005-0000-0000-0000E2390000}"/>
    <cellStyle name="Normal 1501 2 2 2" xfId="34918" xr:uid="{00000000-0005-0000-0000-0000E3390000}"/>
    <cellStyle name="Normal 1501 2 3" xfId="26085" xr:uid="{00000000-0005-0000-0000-0000E4390000}"/>
    <cellStyle name="Normal 1501 3" xfId="17050" xr:uid="{00000000-0005-0000-0000-0000E5390000}"/>
    <cellStyle name="Normal 1501 3 2" xfId="34917" xr:uid="{00000000-0005-0000-0000-0000E6390000}"/>
    <cellStyle name="Normal 1501 4" xfId="26084" xr:uid="{00000000-0005-0000-0000-0000E7390000}"/>
    <cellStyle name="Normal 1502" xfId="6828" xr:uid="{00000000-0005-0000-0000-0000E8390000}"/>
    <cellStyle name="Normal 1502 2" xfId="6829" xr:uid="{00000000-0005-0000-0000-0000E9390000}"/>
    <cellStyle name="Normal 1502 2 2" xfId="17053" xr:uid="{00000000-0005-0000-0000-0000EA390000}"/>
    <cellStyle name="Normal 1502 2 2 2" xfId="34920" xr:uid="{00000000-0005-0000-0000-0000EB390000}"/>
    <cellStyle name="Normal 1502 2 3" xfId="26087" xr:uid="{00000000-0005-0000-0000-0000EC390000}"/>
    <cellStyle name="Normal 1502 3" xfId="17052" xr:uid="{00000000-0005-0000-0000-0000ED390000}"/>
    <cellStyle name="Normal 1502 3 2" xfId="34919" xr:uid="{00000000-0005-0000-0000-0000EE390000}"/>
    <cellStyle name="Normal 1502 4" xfId="26086" xr:uid="{00000000-0005-0000-0000-0000EF390000}"/>
    <cellStyle name="Normal 1503" xfId="6830" xr:uid="{00000000-0005-0000-0000-0000F0390000}"/>
    <cellStyle name="Normal 1503 2" xfId="6831" xr:uid="{00000000-0005-0000-0000-0000F1390000}"/>
    <cellStyle name="Normal 1503 2 2" xfId="17055" xr:uid="{00000000-0005-0000-0000-0000F2390000}"/>
    <cellStyle name="Normal 1503 2 2 2" xfId="34922" xr:uid="{00000000-0005-0000-0000-0000F3390000}"/>
    <cellStyle name="Normal 1503 2 3" xfId="26089" xr:uid="{00000000-0005-0000-0000-0000F4390000}"/>
    <cellStyle name="Normal 1503 3" xfId="17054" xr:uid="{00000000-0005-0000-0000-0000F5390000}"/>
    <cellStyle name="Normal 1503 3 2" xfId="34921" xr:uid="{00000000-0005-0000-0000-0000F6390000}"/>
    <cellStyle name="Normal 1503 4" xfId="26088" xr:uid="{00000000-0005-0000-0000-0000F7390000}"/>
    <cellStyle name="Normal 1504" xfId="6832" xr:uid="{00000000-0005-0000-0000-0000F8390000}"/>
    <cellStyle name="Normal 1504 2" xfId="6833" xr:uid="{00000000-0005-0000-0000-0000F9390000}"/>
    <cellStyle name="Normal 1504 2 2" xfId="17057" xr:uid="{00000000-0005-0000-0000-0000FA390000}"/>
    <cellStyle name="Normal 1504 2 2 2" xfId="34924" xr:uid="{00000000-0005-0000-0000-0000FB390000}"/>
    <cellStyle name="Normal 1504 2 3" xfId="26091" xr:uid="{00000000-0005-0000-0000-0000FC390000}"/>
    <cellStyle name="Normal 1504 3" xfId="17056" xr:uid="{00000000-0005-0000-0000-0000FD390000}"/>
    <cellStyle name="Normal 1504 3 2" xfId="34923" xr:uid="{00000000-0005-0000-0000-0000FE390000}"/>
    <cellStyle name="Normal 1504 4" xfId="26090" xr:uid="{00000000-0005-0000-0000-0000FF390000}"/>
    <cellStyle name="Normal 1505" xfId="6834" xr:uid="{00000000-0005-0000-0000-0000003A0000}"/>
    <cellStyle name="Normal 1505 2" xfId="6835" xr:uid="{00000000-0005-0000-0000-0000013A0000}"/>
    <cellStyle name="Normal 1505 2 2" xfId="17059" xr:uid="{00000000-0005-0000-0000-0000023A0000}"/>
    <cellStyle name="Normal 1505 2 2 2" xfId="34926" xr:uid="{00000000-0005-0000-0000-0000033A0000}"/>
    <cellStyle name="Normal 1505 2 3" xfId="26093" xr:uid="{00000000-0005-0000-0000-0000043A0000}"/>
    <cellStyle name="Normal 1505 3" xfId="17058" xr:uid="{00000000-0005-0000-0000-0000053A0000}"/>
    <cellStyle name="Normal 1505 3 2" xfId="34925" xr:uid="{00000000-0005-0000-0000-0000063A0000}"/>
    <cellStyle name="Normal 1505 4" xfId="26092" xr:uid="{00000000-0005-0000-0000-0000073A0000}"/>
    <cellStyle name="Normal 1506" xfId="6836" xr:uid="{00000000-0005-0000-0000-0000083A0000}"/>
    <cellStyle name="Normal 1506 2" xfId="6837" xr:uid="{00000000-0005-0000-0000-0000093A0000}"/>
    <cellStyle name="Normal 1506 2 2" xfId="17061" xr:uid="{00000000-0005-0000-0000-00000A3A0000}"/>
    <cellStyle name="Normal 1506 2 2 2" xfId="34928" xr:uid="{00000000-0005-0000-0000-00000B3A0000}"/>
    <cellStyle name="Normal 1506 2 3" xfId="26095" xr:uid="{00000000-0005-0000-0000-00000C3A0000}"/>
    <cellStyle name="Normal 1506 3" xfId="17060" xr:uid="{00000000-0005-0000-0000-00000D3A0000}"/>
    <cellStyle name="Normal 1506 3 2" xfId="34927" xr:uid="{00000000-0005-0000-0000-00000E3A0000}"/>
    <cellStyle name="Normal 1506 4" xfId="26094" xr:uid="{00000000-0005-0000-0000-00000F3A0000}"/>
    <cellStyle name="Normal 1507" xfId="6838" xr:uid="{00000000-0005-0000-0000-0000103A0000}"/>
    <cellStyle name="Normal 1507 2" xfId="6839" xr:uid="{00000000-0005-0000-0000-0000113A0000}"/>
    <cellStyle name="Normal 1507 2 2" xfId="17063" xr:uid="{00000000-0005-0000-0000-0000123A0000}"/>
    <cellStyle name="Normal 1507 2 2 2" xfId="34930" xr:uid="{00000000-0005-0000-0000-0000133A0000}"/>
    <cellStyle name="Normal 1507 2 3" xfId="26097" xr:uid="{00000000-0005-0000-0000-0000143A0000}"/>
    <cellStyle name="Normal 1507 3" xfId="17062" xr:uid="{00000000-0005-0000-0000-0000153A0000}"/>
    <cellStyle name="Normal 1507 3 2" xfId="34929" xr:uid="{00000000-0005-0000-0000-0000163A0000}"/>
    <cellStyle name="Normal 1507 4" xfId="26096" xr:uid="{00000000-0005-0000-0000-0000173A0000}"/>
    <cellStyle name="Normal 1508" xfId="6840" xr:uid="{00000000-0005-0000-0000-0000183A0000}"/>
    <cellStyle name="Normal 1508 2" xfId="6841" xr:uid="{00000000-0005-0000-0000-0000193A0000}"/>
    <cellStyle name="Normal 1508 2 2" xfId="17065" xr:uid="{00000000-0005-0000-0000-00001A3A0000}"/>
    <cellStyle name="Normal 1508 2 2 2" xfId="34932" xr:uid="{00000000-0005-0000-0000-00001B3A0000}"/>
    <cellStyle name="Normal 1508 2 3" xfId="26099" xr:uid="{00000000-0005-0000-0000-00001C3A0000}"/>
    <cellStyle name="Normal 1508 3" xfId="17064" xr:uid="{00000000-0005-0000-0000-00001D3A0000}"/>
    <cellStyle name="Normal 1508 3 2" xfId="34931" xr:uid="{00000000-0005-0000-0000-00001E3A0000}"/>
    <cellStyle name="Normal 1508 4" xfId="26098" xr:uid="{00000000-0005-0000-0000-00001F3A0000}"/>
    <cellStyle name="Normal 1509" xfId="6842" xr:uid="{00000000-0005-0000-0000-0000203A0000}"/>
    <cellStyle name="Normal 1509 2" xfId="6843" xr:uid="{00000000-0005-0000-0000-0000213A0000}"/>
    <cellStyle name="Normal 1509 2 2" xfId="17067" xr:uid="{00000000-0005-0000-0000-0000223A0000}"/>
    <cellStyle name="Normal 1509 2 2 2" xfId="34934" xr:uid="{00000000-0005-0000-0000-0000233A0000}"/>
    <cellStyle name="Normal 1509 2 3" xfId="26101" xr:uid="{00000000-0005-0000-0000-0000243A0000}"/>
    <cellStyle name="Normal 1509 3" xfId="17066" xr:uid="{00000000-0005-0000-0000-0000253A0000}"/>
    <cellStyle name="Normal 1509 3 2" xfId="34933" xr:uid="{00000000-0005-0000-0000-0000263A0000}"/>
    <cellStyle name="Normal 1509 4" xfId="26100" xr:uid="{00000000-0005-0000-0000-0000273A0000}"/>
    <cellStyle name="Normal 151" xfId="1274" xr:uid="{00000000-0005-0000-0000-0000283A0000}"/>
    <cellStyle name="Normal 151 2" xfId="6844" xr:uid="{00000000-0005-0000-0000-0000293A0000}"/>
    <cellStyle name="Normal 151 3" xfId="6845" xr:uid="{00000000-0005-0000-0000-00002A3A0000}"/>
    <cellStyle name="Normal 151 3 2" xfId="6846" xr:uid="{00000000-0005-0000-0000-00002B3A0000}"/>
    <cellStyle name="Normal 151 3 2 2" xfId="17069" xr:uid="{00000000-0005-0000-0000-00002C3A0000}"/>
    <cellStyle name="Normal 151 3 2 2 2" xfId="34936" xr:uid="{00000000-0005-0000-0000-00002D3A0000}"/>
    <cellStyle name="Normal 151 3 2 3" xfId="26103" xr:uid="{00000000-0005-0000-0000-00002E3A0000}"/>
    <cellStyle name="Normal 151 3 3" xfId="17068" xr:uid="{00000000-0005-0000-0000-00002F3A0000}"/>
    <cellStyle name="Normal 151 3 3 2" xfId="34935" xr:uid="{00000000-0005-0000-0000-0000303A0000}"/>
    <cellStyle name="Normal 151 3 4" xfId="26102" xr:uid="{00000000-0005-0000-0000-0000313A0000}"/>
    <cellStyle name="Normal 151 4" xfId="6847" xr:uid="{00000000-0005-0000-0000-0000323A0000}"/>
    <cellStyle name="Normal 151 4 2" xfId="17070" xr:uid="{00000000-0005-0000-0000-0000333A0000}"/>
    <cellStyle name="Normal 151 4 2 2" xfId="34937" xr:uid="{00000000-0005-0000-0000-0000343A0000}"/>
    <cellStyle name="Normal 151 4 3" xfId="26104" xr:uid="{00000000-0005-0000-0000-0000353A0000}"/>
    <cellStyle name="Normal 151 5" xfId="6848" xr:uid="{00000000-0005-0000-0000-0000363A0000}"/>
    <cellStyle name="Normal 151 5 2" xfId="17071" xr:uid="{00000000-0005-0000-0000-0000373A0000}"/>
    <cellStyle name="Normal 151 5 2 2" xfId="34938" xr:uid="{00000000-0005-0000-0000-0000383A0000}"/>
    <cellStyle name="Normal 151 5 3" xfId="26105" xr:uid="{00000000-0005-0000-0000-0000393A0000}"/>
    <cellStyle name="Normal 151 6" xfId="6849" xr:uid="{00000000-0005-0000-0000-00003A3A0000}"/>
    <cellStyle name="Normal 151 6 2" xfId="17072" xr:uid="{00000000-0005-0000-0000-00003B3A0000}"/>
    <cellStyle name="Normal 151 6 2 2" xfId="34939" xr:uid="{00000000-0005-0000-0000-00003C3A0000}"/>
    <cellStyle name="Normal 151 6 3" xfId="26106" xr:uid="{00000000-0005-0000-0000-00003D3A0000}"/>
    <cellStyle name="Normal 1510" xfId="6850" xr:uid="{00000000-0005-0000-0000-00003E3A0000}"/>
    <cellStyle name="Normal 1510 2" xfId="6851" xr:uid="{00000000-0005-0000-0000-00003F3A0000}"/>
    <cellStyle name="Normal 1510 2 2" xfId="17074" xr:uid="{00000000-0005-0000-0000-0000403A0000}"/>
    <cellStyle name="Normal 1510 2 2 2" xfId="34941" xr:uid="{00000000-0005-0000-0000-0000413A0000}"/>
    <cellStyle name="Normal 1510 2 3" xfId="26108" xr:uid="{00000000-0005-0000-0000-0000423A0000}"/>
    <cellStyle name="Normal 1510 3" xfId="17073" xr:uid="{00000000-0005-0000-0000-0000433A0000}"/>
    <cellStyle name="Normal 1510 3 2" xfId="34940" xr:uid="{00000000-0005-0000-0000-0000443A0000}"/>
    <cellStyle name="Normal 1510 4" xfId="26107" xr:uid="{00000000-0005-0000-0000-0000453A0000}"/>
    <cellStyle name="Normal 1511" xfId="6852" xr:uid="{00000000-0005-0000-0000-0000463A0000}"/>
    <cellStyle name="Normal 1511 2" xfId="6853" xr:uid="{00000000-0005-0000-0000-0000473A0000}"/>
    <cellStyle name="Normal 1511 2 2" xfId="17076" xr:uid="{00000000-0005-0000-0000-0000483A0000}"/>
    <cellStyle name="Normal 1511 2 2 2" xfId="34943" xr:uid="{00000000-0005-0000-0000-0000493A0000}"/>
    <cellStyle name="Normal 1511 2 3" xfId="26110" xr:uid="{00000000-0005-0000-0000-00004A3A0000}"/>
    <cellStyle name="Normal 1511 3" xfId="17075" xr:uid="{00000000-0005-0000-0000-00004B3A0000}"/>
    <cellStyle name="Normal 1511 3 2" xfId="34942" xr:uid="{00000000-0005-0000-0000-00004C3A0000}"/>
    <cellStyle name="Normal 1511 4" xfId="26109" xr:uid="{00000000-0005-0000-0000-00004D3A0000}"/>
    <cellStyle name="Normal 1512" xfId="6854" xr:uid="{00000000-0005-0000-0000-00004E3A0000}"/>
    <cellStyle name="Normal 1512 2" xfId="6855" xr:uid="{00000000-0005-0000-0000-00004F3A0000}"/>
    <cellStyle name="Normal 1512 2 2" xfId="17078" xr:uid="{00000000-0005-0000-0000-0000503A0000}"/>
    <cellStyle name="Normal 1512 2 2 2" xfId="34945" xr:uid="{00000000-0005-0000-0000-0000513A0000}"/>
    <cellStyle name="Normal 1512 2 3" xfId="26112" xr:uid="{00000000-0005-0000-0000-0000523A0000}"/>
    <cellStyle name="Normal 1512 3" xfId="17077" xr:uid="{00000000-0005-0000-0000-0000533A0000}"/>
    <cellStyle name="Normal 1512 3 2" xfId="34944" xr:uid="{00000000-0005-0000-0000-0000543A0000}"/>
    <cellStyle name="Normal 1512 4" xfId="26111" xr:uid="{00000000-0005-0000-0000-0000553A0000}"/>
    <cellStyle name="Normal 1513" xfId="6856" xr:uid="{00000000-0005-0000-0000-0000563A0000}"/>
    <cellStyle name="Normal 1513 2" xfId="6857" xr:uid="{00000000-0005-0000-0000-0000573A0000}"/>
    <cellStyle name="Normal 1513 2 2" xfId="17080" xr:uid="{00000000-0005-0000-0000-0000583A0000}"/>
    <cellStyle name="Normal 1513 2 2 2" xfId="34947" xr:uid="{00000000-0005-0000-0000-0000593A0000}"/>
    <cellStyle name="Normal 1513 2 3" xfId="26114" xr:uid="{00000000-0005-0000-0000-00005A3A0000}"/>
    <cellStyle name="Normal 1513 3" xfId="17079" xr:uid="{00000000-0005-0000-0000-00005B3A0000}"/>
    <cellStyle name="Normal 1513 3 2" xfId="34946" xr:uid="{00000000-0005-0000-0000-00005C3A0000}"/>
    <cellStyle name="Normal 1513 4" xfId="26113" xr:uid="{00000000-0005-0000-0000-00005D3A0000}"/>
    <cellStyle name="Normal 1514" xfId="6858" xr:uid="{00000000-0005-0000-0000-00005E3A0000}"/>
    <cellStyle name="Normal 1514 2" xfId="6859" xr:uid="{00000000-0005-0000-0000-00005F3A0000}"/>
    <cellStyle name="Normal 1514 2 2" xfId="17082" xr:uid="{00000000-0005-0000-0000-0000603A0000}"/>
    <cellStyle name="Normal 1514 2 2 2" xfId="34949" xr:uid="{00000000-0005-0000-0000-0000613A0000}"/>
    <cellStyle name="Normal 1514 2 3" xfId="26116" xr:uid="{00000000-0005-0000-0000-0000623A0000}"/>
    <cellStyle name="Normal 1514 3" xfId="17081" xr:uid="{00000000-0005-0000-0000-0000633A0000}"/>
    <cellStyle name="Normal 1514 3 2" xfId="34948" xr:uid="{00000000-0005-0000-0000-0000643A0000}"/>
    <cellStyle name="Normal 1514 4" xfId="26115" xr:uid="{00000000-0005-0000-0000-0000653A0000}"/>
    <cellStyle name="Normal 1515" xfId="6860" xr:uid="{00000000-0005-0000-0000-0000663A0000}"/>
    <cellStyle name="Normal 1515 2" xfId="6861" xr:uid="{00000000-0005-0000-0000-0000673A0000}"/>
    <cellStyle name="Normal 1515 2 2" xfId="17084" xr:uid="{00000000-0005-0000-0000-0000683A0000}"/>
    <cellStyle name="Normal 1515 2 2 2" xfId="34951" xr:uid="{00000000-0005-0000-0000-0000693A0000}"/>
    <cellStyle name="Normal 1515 2 3" xfId="26118" xr:uid="{00000000-0005-0000-0000-00006A3A0000}"/>
    <cellStyle name="Normal 1515 3" xfId="17083" xr:uid="{00000000-0005-0000-0000-00006B3A0000}"/>
    <cellStyle name="Normal 1515 3 2" xfId="34950" xr:uid="{00000000-0005-0000-0000-00006C3A0000}"/>
    <cellStyle name="Normal 1515 4" xfId="26117" xr:uid="{00000000-0005-0000-0000-00006D3A0000}"/>
    <cellStyle name="Normal 1516" xfId="6862" xr:uid="{00000000-0005-0000-0000-00006E3A0000}"/>
    <cellStyle name="Normal 1516 2" xfId="6863" xr:uid="{00000000-0005-0000-0000-00006F3A0000}"/>
    <cellStyle name="Normal 1516 2 2" xfId="17086" xr:uid="{00000000-0005-0000-0000-0000703A0000}"/>
    <cellStyle name="Normal 1516 2 2 2" xfId="34953" xr:uid="{00000000-0005-0000-0000-0000713A0000}"/>
    <cellStyle name="Normal 1516 2 3" xfId="26120" xr:uid="{00000000-0005-0000-0000-0000723A0000}"/>
    <cellStyle name="Normal 1516 3" xfId="17085" xr:uid="{00000000-0005-0000-0000-0000733A0000}"/>
    <cellStyle name="Normal 1516 3 2" xfId="34952" xr:uid="{00000000-0005-0000-0000-0000743A0000}"/>
    <cellStyle name="Normal 1516 4" xfId="26119" xr:uid="{00000000-0005-0000-0000-0000753A0000}"/>
    <cellStyle name="Normal 1517" xfId="6864" xr:uid="{00000000-0005-0000-0000-0000763A0000}"/>
    <cellStyle name="Normal 1517 2" xfId="6865" xr:uid="{00000000-0005-0000-0000-0000773A0000}"/>
    <cellStyle name="Normal 1517 2 2" xfId="17088" xr:uid="{00000000-0005-0000-0000-0000783A0000}"/>
    <cellStyle name="Normal 1517 2 2 2" xfId="34955" xr:uid="{00000000-0005-0000-0000-0000793A0000}"/>
    <cellStyle name="Normal 1517 2 3" xfId="26122" xr:uid="{00000000-0005-0000-0000-00007A3A0000}"/>
    <cellStyle name="Normal 1517 3" xfId="17087" xr:uid="{00000000-0005-0000-0000-00007B3A0000}"/>
    <cellStyle name="Normal 1517 3 2" xfId="34954" xr:uid="{00000000-0005-0000-0000-00007C3A0000}"/>
    <cellStyle name="Normal 1517 4" xfId="26121" xr:uid="{00000000-0005-0000-0000-00007D3A0000}"/>
    <cellStyle name="Normal 1518" xfId="6866" xr:uid="{00000000-0005-0000-0000-00007E3A0000}"/>
    <cellStyle name="Normal 1518 2" xfId="6867" xr:uid="{00000000-0005-0000-0000-00007F3A0000}"/>
    <cellStyle name="Normal 1518 2 2" xfId="17090" xr:uid="{00000000-0005-0000-0000-0000803A0000}"/>
    <cellStyle name="Normal 1518 2 2 2" xfId="34957" xr:uid="{00000000-0005-0000-0000-0000813A0000}"/>
    <cellStyle name="Normal 1518 2 3" xfId="26124" xr:uid="{00000000-0005-0000-0000-0000823A0000}"/>
    <cellStyle name="Normal 1518 3" xfId="17089" xr:uid="{00000000-0005-0000-0000-0000833A0000}"/>
    <cellStyle name="Normal 1518 3 2" xfId="34956" xr:uid="{00000000-0005-0000-0000-0000843A0000}"/>
    <cellStyle name="Normal 1518 4" xfId="26123" xr:uid="{00000000-0005-0000-0000-0000853A0000}"/>
    <cellStyle name="Normal 1519" xfId="6868" xr:uid="{00000000-0005-0000-0000-0000863A0000}"/>
    <cellStyle name="Normal 1519 2" xfId="6869" xr:uid="{00000000-0005-0000-0000-0000873A0000}"/>
    <cellStyle name="Normal 1519 2 2" xfId="17092" xr:uid="{00000000-0005-0000-0000-0000883A0000}"/>
    <cellStyle name="Normal 1519 2 2 2" xfId="34959" xr:uid="{00000000-0005-0000-0000-0000893A0000}"/>
    <cellStyle name="Normal 1519 2 3" xfId="26126" xr:uid="{00000000-0005-0000-0000-00008A3A0000}"/>
    <cellStyle name="Normal 1519 3" xfId="17091" xr:uid="{00000000-0005-0000-0000-00008B3A0000}"/>
    <cellStyle name="Normal 1519 3 2" xfId="34958" xr:uid="{00000000-0005-0000-0000-00008C3A0000}"/>
    <cellStyle name="Normal 1519 4" xfId="26125" xr:uid="{00000000-0005-0000-0000-00008D3A0000}"/>
    <cellStyle name="Normal 152" xfId="1275" xr:uid="{00000000-0005-0000-0000-00008E3A0000}"/>
    <cellStyle name="Normal 152 2" xfId="6870" xr:uid="{00000000-0005-0000-0000-00008F3A0000}"/>
    <cellStyle name="Normal 152 3" xfId="6871" xr:uid="{00000000-0005-0000-0000-0000903A0000}"/>
    <cellStyle name="Normal 152 3 2" xfId="6872" xr:uid="{00000000-0005-0000-0000-0000913A0000}"/>
    <cellStyle name="Normal 152 3 2 2" xfId="17094" xr:uid="{00000000-0005-0000-0000-0000923A0000}"/>
    <cellStyle name="Normal 152 3 2 2 2" xfId="34961" xr:uid="{00000000-0005-0000-0000-0000933A0000}"/>
    <cellStyle name="Normal 152 3 2 3" xfId="26128" xr:uid="{00000000-0005-0000-0000-0000943A0000}"/>
    <cellStyle name="Normal 152 3 3" xfId="17093" xr:uid="{00000000-0005-0000-0000-0000953A0000}"/>
    <cellStyle name="Normal 152 3 3 2" xfId="34960" xr:uid="{00000000-0005-0000-0000-0000963A0000}"/>
    <cellStyle name="Normal 152 3 4" xfId="26127" xr:uid="{00000000-0005-0000-0000-0000973A0000}"/>
    <cellStyle name="Normal 152 4" xfId="6873" xr:uid="{00000000-0005-0000-0000-0000983A0000}"/>
    <cellStyle name="Normal 152 4 2" xfId="17095" xr:uid="{00000000-0005-0000-0000-0000993A0000}"/>
    <cellStyle name="Normal 152 4 2 2" xfId="34962" xr:uid="{00000000-0005-0000-0000-00009A3A0000}"/>
    <cellStyle name="Normal 152 4 3" xfId="26129" xr:uid="{00000000-0005-0000-0000-00009B3A0000}"/>
    <cellStyle name="Normal 152 5" xfId="6874" xr:uid="{00000000-0005-0000-0000-00009C3A0000}"/>
    <cellStyle name="Normal 152 5 2" xfId="17096" xr:uid="{00000000-0005-0000-0000-00009D3A0000}"/>
    <cellStyle name="Normal 152 5 2 2" xfId="34963" xr:uid="{00000000-0005-0000-0000-00009E3A0000}"/>
    <cellStyle name="Normal 152 5 3" xfId="26130" xr:uid="{00000000-0005-0000-0000-00009F3A0000}"/>
    <cellStyle name="Normal 152 6" xfId="6875" xr:uid="{00000000-0005-0000-0000-0000A03A0000}"/>
    <cellStyle name="Normal 152 6 2" xfId="17097" xr:uid="{00000000-0005-0000-0000-0000A13A0000}"/>
    <cellStyle name="Normal 152 6 2 2" xfId="34964" xr:uid="{00000000-0005-0000-0000-0000A23A0000}"/>
    <cellStyle name="Normal 152 6 3" xfId="26131" xr:uid="{00000000-0005-0000-0000-0000A33A0000}"/>
    <cellStyle name="Normal 1520" xfId="6876" xr:uid="{00000000-0005-0000-0000-0000A43A0000}"/>
    <cellStyle name="Normal 1520 2" xfId="6877" xr:uid="{00000000-0005-0000-0000-0000A53A0000}"/>
    <cellStyle name="Normal 1520 2 2" xfId="17099" xr:uid="{00000000-0005-0000-0000-0000A63A0000}"/>
    <cellStyle name="Normal 1520 2 2 2" xfId="34966" xr:uid="{00000000-0005-0000-0000-0000A73A0000}"/>
    <cellStyle name="Normal 1520 2 3" xfId="26133" xr:uid="{00000000-0005-0000-0000-0000A83A0000}"/>
    <cellStyle name="Normal 1520 3" xfId="17098" xr:uid="{00000000-0005-0000-0000-0000A93A0000}"/>
    <cellStyle name="Normal 1520 3 2" xfId="34965" xr:uid="{00000000-0005-0000-0000-0000AA3A0000}"/>
    <cellStyle name="Normal 1520 4" xfId="26132" xr:uid="{00000000-0005-0000-0000-0000AB3A0000}"/>
    <cellStyle name="Normal 1521" xfId="6878" xr:uid="{00000000-0005-0000-0000-0000AC3A0000}"/>
    <cellStyle name="Normal 1521 2" xfId="6879" xr:uid="{00000000-0005-0000-0000-0000AD3A0000}"/>
    <cellStyle name="Normal 1521 2 2" xfId="17101" xr:uid="{00000000-0005-0000-0000-0000AE3A0000}"/>
    <cellStyle name="Normal 1521 2 2 2" xfId="34968" xr:uid="{00000000-0005-0000-0000-0000AF3A0000}"/>
    <cellStyle name="Normal 1521 2 3" xfId="26135" xr:uid="{00000000-0005-0000-0000-0000B03A0000}"/>
    <cellStyle name="Normal 1521 3" xfId="17100" xr:uid="{00000000-0005-0000-0000-0000B13A0000}"/>
    <cellStyle name="Normal 1521 3 2" xfId="34967" xr:uid="{00000000-0005-0000-0000-0000B23A0000}"/>
    <cellStyle name="Normal 1521 4" xfId="26134" xr:uid="{00000000-0005-0000-0000-0000B33A0000}"/>
    <cellStyle name="Normal 1522" xfId="6880" xr:uid="{00000000-0005-0000-0000-0000B43A0000}"/>
    <cellStyle name="Normal 1522 2" xfId="6881" xr:uid="{00000000-0005-0000-0000-0000B53A0000}"/>
    <cellStyle name="Normal 1522 2 2" xfId="17103" xr:uid="{00000000-0005-0000-0000-0000B63A0000}"/>
    <cellStyle name="Normal 1522 2 2 2" xfId="34970" xr:uid="{00000000-0005-0000-0000-0000B73A0000}"/>
    <cellStyle name="Normal 1522 2 3" xfId="26137" xr:uid="{00000000-0005-0000-0000-0000B83A0000}"/>
    <cellStyle name="Normal 1522 3" xfId="17102" xr:uid="{00000000-0005-0000-0000-0000B93A0000}"/>
    <cellStyle name="Normal 1522 3 2" xfId="34969" xr:uid="{00000000-0005-0000-0000-0000BA3A0000}"/>
    <cellStyle name="Normal 1522 4" xfId="26136" xr:uid="{00000000-0005-0000-0000-0000BB3A0000}"/>
    <cellStyle name="Normal 1523" xfId="6882" xr:uid="{00000000-0005-0000-0000-0000BC3A0000}"/>
    <cellStyle name="Normal 1523 2" xfId="6883" xr:uid="{00000000-0005-0000-0000-0000BD3A0000}"/>
    <cellStyle name="Normal 1523 2 2" xfId="17105" xr:uid="{00000000-0005-0000-0000-0000BE3A0000}"/>
    <cellStyle name="Normal 1523 2 2 2" xfId="34972" xr:uid="{00000000-0005-0000-0000-0000BF3A0000}"/>
    <cellStyle name="Normal 1523 2 3" xfId="26139" xr:uid="{00000000-0005-0000-0000-0000C03A0000}"/>
    <cellStyle name="Normal 1523 3" xfId="17104" xr:uid="{00000000-0005-0000-0000-0000C13A0000}"/>
    <cellStyle name="Normal 1523 3 2" xfId="34971" xr:uid="{00000000-0005-0000-0000-0000C23A0000}"/>
    <cellStyle name="Normal 1523 4" xfId="26138" xr:uid="{00000000-0005-0000-0000-0000C33A0000}"/>
    <cellStyle name="Normal 1524" xfId="6884" xr:uid="{00000000-0005-0000-0000-0000C43A0000}"/>
    <cellStyle name="Normal 1524 2" xfId="6885" xr:uid="{00000000-0005-0000-0000-0000C53A0000}"/>
    <cellStyle name="Normal 1524 2 2" xfId="17107" xr:uid="{00000000-0005-0000-0000-0000C63A0000}"/>
    <cellStyle name="Normal 1524 2 2 2" xfId="34974" xr:uid="{00000000-0005-0000-0000-0000C73A0000}"/>
    <cellStyle name="Normal 1524 2 3" xfId="26141" xr:uid="{00000000-0005-0000-0000-0000C83A0000}"/>
    <cellStyle name="Normal 1524 3" xfId="17106" xr:uid="{00000000-0005-0000-0000-0000C93A0000}"/>
    <cellStyle name="Normal 1524 3 2" xfId="34973" xr:uid="{00000000-0005-0000-0000-0000CA3A0000}"/>
    <cellStyle name="Normal 1524 4" xfId="26140" xr:uid="{00000000-0005-0000-0000-0000CB3A0000}"/>
    <cellStyle name="Normal 1525" xfId="6886" xr:uid="{00000000-0005-0000-0000-0000CC3A0000}"/>
    <cellStyle name="Normal 1525 2" xfId="6887" xr:uid="{00000000-0005-0000-0000-0000CD3A0000}"/>
    <cellStyle name="Normal 1525 2 2" xfId="17109" xr:uid="{00000000-0005-0000-0000-0000CE3A0000}"/>
    <cellStyle name="Normal 1525 2 2 2" xfId="34976" xr:uid="{00000000-0005-0000-0000-0000CF3A0000}"/>
    <cellStyle name="Normal 1525 2 3" xfId="26143" xr:uid="{00000000-0005-0000-0000-0000D03A0000}"/>
    <cellStyle name="Normal 1525 3" xfId="17108" xr:uid="{00000000-0005-0000-0000-0000D13A0000}"/>
    <cellStyle name="Normal 1525 3 2" xfId="34975" xr:uid="{00000000-0005-0000-0000-0000D23A0000}"/>
    <cellStyle name="Normal 1525 4" xfId="26142" xr:uid="{00000000-0005-0000-0000-0000D33A0000}"/>
    <cellStyle name="Normal 1526" xfId="6888" xr:uid="{00000000-0005-0000-0000-0000D43A0000}"/>
    <cellStyle name="Normal 1526 2" xfId="6889" xr:uid="{00000000-0005-0000-0000-0000D53A0000}"/>
    <cellStyle name="Normal 1526 2 2" xfId="17111" xr:uid="{00000000-0005-0000-0000-0000D63A0000}"/>
    <cellStyle name="Normal 1526 2 2 2" xfId="34978" xr:uid="{00000000-0005-0000-0000-0000D73A0000}"/>
    <cellStyle name="Normal 1526 2 3" xfId="26145" xr:uid="{00000000-0005-0000-0000-0000D83A0000}"/>
    <cellStyle name="Normal 1526 3" xfId="17110" xr:uid="{00000000-0005-0000-0000-0000D93A0000}"/>
    <cellStyle name="Normal 1526 3 2" xfId="34977" xr:uid="{00000000-0005-0000-0000-0000DA3A0000}"/>
    <cellStyle name="Normal 1526 4" xfId="26144" xr:uid="{00000000-0005-0000-0000-0000DB3A0000}"/>
    <cellStyle name="Normal 1527" xfId="6890" xr:uid="{00000000-0005-0000-0000-0000DC3A0000}"/>
    <cellStyle name="Normal 1527 2" xfId="6891" xr:uid="{00000000-0005-0000-0000-0000DD3A0000}"/>
    <cellStyle name="Normal 1527 2 2" xfId="17113" xr:uid="{00000000-0005-0000-0000-0000DE3A0000}"/>
    <cellStyle name="Normal 1527 2 2 2" xfId="34980" xr:uid="{00000000-0005-0000-0000-0000DF3A0000}"/>
    <cellStyle name="Normal 1527 2 3" xfId="26147" xr:uid="{00000000-0005-0000-0000-0000E03A0000}"/>
    <cellStyle name="Normal 1527 3" xfId="17112" xr:uid="{00000000-0005-0000-0000-0000E13A0000}"/>
    <cellStyle name="Normal 1527 3 2" xfId="34979" xr:uid="{00000000-0005-0000-0000-0000E23A0000}"/>
    <cellStyle name="Normal 1527 4" xfId="26146" xr:uid="{00000000-0005-0000-0000-0000E33A0000}"/>
    <cellStyle name="Normal 1528" xfId="6892" xr:uid="{00000000-0005-0000-0000-0000E43A0000}"/>
    <cellStyle name="Normal 1528 2" xfId="6893" xr:uid="{00000000-0005-0000-0000-0000E53A0000}"/>
    <cellStyle name="Normal 1528 2 2" xfId="17115" xr:uid="{00000000-0005-0000-0000-0000E63A0000}"/>
    <cellStyle name="Normal 1528 2 2 2" xfId="34982" xr:uid="{00000000-0005-0000-0000-0000E73A0000}"/>
    <cellStyle name="Normal 1528 2 3" xfId="26149" xr:uid="{00000000-0005-0000-0000-0000E83A0000}"/>
    <cellStyle name="Normal 1528 3" xfId="17114" xr:uid="{00000000-0005-0000-0000-0000E93A0000}"/>
    <cellStyle name="Normal 1528 3 2" xfId="34981" xr:uid="{00000000-0005-0000-0000-0000EA3A0000}"/>
    <cellStyle name="Normal 1528 4" xfId="26148" xr:uid="{00000000-0005-0000-0000-0000EB3A0000}"/>
    <cellStyle name="Normal 1529" xfId="6894" xr:uid="{00000000-0005-0000-0000-0000EC3A0000}"/>
    <cellStyle name="Normal 1529 2" xfId="6895" xr:uid="{00000000-0005-0000-0000-0000ED3A0000}"/>
    <cellStyle name="Normal 1529 2 2" xfId="17117" xr:uid="{00000000-0005-0000-0000-0000EE3A0000}"/>
    <cellStyle name="Normal 1529 2 2 2" xfId="34984" xr:uid="{00000000-0005-0000-0000-0000EF3A0000}"/>
    <cellStyle name="Normal 1529 2 3" xfId="26151" xr:uid="{00000000-0005-0000-0000-0000F03A0000}"/>
    <cellStyle name="Normal 1529 3" xfId="17116" xr:uid="{00000000-0005-0000-0000-0000F13A0000}"/>
    <cellStyle name="Normal 1529 3 2" xfId="34983" xr:uid="{00000000-0005-0000-0000-0000F23A0000}"/>
    <cellStyle name="Normal 1529 4" xfId="26150" xr:uid="{00000000-0005-0000-0000-0000F33A0000}"/>
    <cellStyle name="Normal 153" xfId="1276" xr:uid="{00000000-0005-0000-0000-0000F43A0000}"/>
    <cellStyle name="Normal 153 2" xfId="6896" xr:uid="{00000000-0005-0000-0000-0000F53A0000}"/>
    <cellStyle name="Normal 153 3" xfId="6897" xr:uid="{00000000-0005-0000-0000-0000F63A0000}"/>
    <cellStyle name="Normal 153 3 2" xfId="6898" xr:uid="{00000000-0005-0000-0000-0000F73A0000}"/>
    <cellStyle name="Normal 153 3 2 2" xfId="17119" xr:uid="{00000000-0005-0000-0000-0000F83A0000}"/>
    <cellStyle name="Normal 153 3 2 2 2" xfId="34986" xr:uid="{00000000-0005-0000-0000-0000F93A0000}"/>
    <cellStyle name="Normal 153 3 2 3" xfId="26153" xr:uid="{00000000-0005-0000-0000-0000FA3A0000}"/>
    <cellStyle name="Normal 153 3 3" xfId="17118" xr:uid="{00000000-0005-0000-0000-0000FB3A0000}"/>
    <cellStyle name="Normal 153 3 3 2" xfId="34985" xr:uid="{00000000-0005-0000-0000-0000FC3A0000}"/>
    <cellStyle name="Normal 153 3 4" xfId="26152" xr:uid="{00000000-0005-0000-0000-0000FD3A0000}"/>
    <cellStyle name="Normal 153 4" xfId="6899" xr:uid="{00000000-0005-0000-0000-0000FE3A0000}"/>
    <cellStyle name="Normal 153 4 2" xfId="17120" xr:uid="{00000000-0005-0000-0000-0000FF3A0000}"/>
    <cellStyle name="Normal 153 4 2 2" xfId="34987" xr:uid="{00000000-0005-0000-0000-0000003B0000}"/>
    <cellStyle name="Normal 153 4 3" xfId="26154" xr:uid="{00000000-0005-0000-0000-0000013B0000}"/>
    <cellStyle name="Normal 153 5" xfId="6900" xr:uid="{00000000-0005-0000-0000-0000023B0000}"/>
    <cellStyle name="Normal 153 5 2" xfId="17121" xr:uid="{00000000-0005-0000-0000-0000033B0000}"/>
    <cellStyle name="Normal 153 5 2 2" xfId="34988" xr:uid="{00000000-0005-0000-0000-0000043B0000}"/>
    <cellStyle name="Normal 153 5 3" xfId="26155" xr:uid="{00000000-0005-0000-0000-0000053B0000}"/>
    <cellStyle name="Normal 153 6" xfId="6901" xr:uid="{00000000-0005-0000-0000-0000063B0000}"/>
    <cellStyle name="Normal 153 6 2" xfId="17122" xr:uid="{00000000-0005-0000-0000-0000073B0000}"/>
    <cellStyle name="Normal 153 6 2 2" xfId="34989" xr:uid="{00000000-0005-0000-0000-0000083B0000}"/>
    <cellStyle name="Normal 153 6 3" xfId="26156" xr:uid="{00000000-0005-0000-0000-0000093B0000}"/>
    <cellStyle name="Normal 1530" xfId="6902" xr:uid="{00000000-0005-0000-0000-00000A3B0000}"/>
    <cellStyle name="Normal 1530 2" xfId="6903" xr:uid="{00000000-0005-0000-0000-00000B3B0000}"/>
    <cellStyle name="Normal 1530 2 2" xfId="17124" xr:uid="{00000000-0005-0000-0000-00000C3B0000}"/>
    <cellStyle name="Normal 1530 2 2 2" xfId="34991" xr:uid="{00000000-0005-0000-0000-00000D3B0000}"/>
    <cellStyle name="Normal 1530 2 3" xfId="26158" xr:uid="{00000000-0005-0000-0000-00000E3B0000}"/>
    <cellStyle name="Normal 1530 3" xfId="17123" xr:uid="{00000000-0005-0000-0000-00000F3B0000}"/>
    <cellStyle name="Normal 1530 3 2" xfId="34990" xr:uid="{00000000-0005-0000-0000-0000103B0000}"/>
    <cellStyle name="Normal 1530 4" xfId="26157" xr:uid="{00000000-0005-0000-0000-0000113B0000}"/>
    <cellStyle name="Normal 1531" xfId="6904" xr:uid="{00000000-0005-0000-0000-0000123B0000}"/>
    <cellStyle name="Normal 1531 2" xfId="6905" xr:uid="{00000000-0005-0000-0000-0000133B0000}"/>
    <cellStyle name="Normal 1531 2 2" xfId="17126" xr:uid="{00000000-0005-0000-0000-0000143B0000}"/>
    <cellStyle name="Normal 1531 2 2 2" xfId="34993" xr:uid="{00000000-0005-0000-0000-0000153B0000}"/>
    <cellStyle name="Normal 1531 2 3" xfId="26160" xr:uid="{00000000-0005-0000-0000-0000163B0000}"/>
    <cellStyle name="Normal 1531 3" xfId="17125" xr:uid="{00000000-0005-0000-0000-0000173B0000}"/>
    <cellStyle name="Normal 1531 3 2" xfId="34992" xr:uid="{00000000-0005-0000-0000-0000183B0000}"/>
    <cellStyle name="Normal 1531 4" xfId="26159" xr:uid="{00000000-0005-0000-0000-0000193B0000}"/>
    <cellStyle name="Normal 1532" xfId="6906" xr:uid="{00000000-0005-0000-0000-00001A3B0000}"/>
    <cellStyle name="Normal 1532 2" xfId="6907" xr:uid="{00000000-0005-0000-0000-00001B3B0000}"/>
    <cellStyle name="Normal 1532 2 2" xfId="17128" xr:uid="{00000000-0005-0000-0000-00001C3B0000}"/>
    <cellStyle name="Normal 1532 2 2 2" xfId="34995" xr:uid="{00000000-0005-0000-0000-00001D3B0000}"/>
    <cellStyle name="Normal 1532 2 3" xfId="26162" xr:uid="{00000000-0005-0000-0000-00001E3B0000}"/>
    <cellStyle name="Normal 1532 3" xfId="17127" xr:uid="{00000000-0005-0000-0000-00001F3B0000}"/>
    <cellStyle name="Normal 1532 3 2" xfId="34994" xr:uid="{00000000-0005-0000-0000-0000203B0000}"/>
    <cellStyle name="Normal 1532 4" xfId="26161" xr:uid="{00000000-0005-0000-0000-0000213B0000}"/>
    <cellStyle name="Normal 1533" xfId="6908" xr:uid="{00000000-0005-0000-0000-0000223B0000}"/>
    <cellStyle name="Normal 1533 2" xfId="6909" xr:uid="{00000000-0005-0000-0000-0000233B0000}"/>
    <cellStyle name="Normal 1533 2 2" xfId="17130" xr:uid="{00000000-0005-0000-0000-0000243B0000}"/>
    <cellStyle name="Normal 1533 2 2 2" xfId="34997" xr:uid="{00000000-0005-0000-0000-0000253B0000}"/>
    <cellStyle name="Normal 1533 2 3" xfId="26164" xr:uid="{00000000-0005-0000-0000-0000263B0000}"/>
    <cellStyle name="Normal 1533 3" xfId="17129" xr:uid="{00000000-0005-0000-0000-0000273B0000}"/>
    <cellStyle name="Normal 1533 3 2" xfId="34996" xr:uid="{00000000-0005-0000-0000-0000283B0000}"/>
    <cellStyle name="Normal 1533 4" xfId="26163" xr:uid="{00000000-0005-0000-0000-0000293B0000}"/>
    <cellStyle name="Normal 1534" xfId="6910" xr:uid="{00000000-0005-0000-0000-00002A3B0000}"/>
    <cellStyle name="Normal 1534 2" xfId="6911" xr:uid="{00000000-0005-0000-0000-00002B3B0000}"/>
    <cellStyle name="Normal 1534 2 2" xfId="17132" xr:uid="{00000000-0005-0000-0000-00002C3B0000}"/>
    <cellStyle name="Normal 1534 2 2 2" xfId="34999" xr:uid="{00000000-0005-0000-0000-00002D3B0000}"/>
    <cellStyle name="Normal 1534 2 3" xfId="26166" xr:uid="{00000000-0005-0000-0000-00002E3B0000}"/>
    <cellStyle name="Normal 1534 3" xfId="17131" xr:uid="{00000000-0005-0000-0000-00002F3B0000}"/>
    <cellStyle name="Normal 1534 3 2" xfId="34998" xr:uid="{00000000-0005-0000-0000-0000303B0000}"/>
    <cellStyle name="Normal 1534 4" xfId="26165" xr:uid="{00000000-0005-0000-0000-0000313B0000}"/>
    <cellStyle name="Normal 1535" xfId="6912" xr:uid="{00000000-0005-0000-0000-0000323B0000}"/>
    <cellStyle name="Normal 1535 2" xfId="6913" xr:uid="{00000000-0005-0000-0000-0000333B0000}"/>
    <cellStyle name="Normal 1535 2 2" xfId="17134" xr:uid="{00000000-0005-0000-0000-0000343B0000}"/>
    <cellStyle name="Normal 1535 2 2 2" xfId="35001" xr:uid="{00000000-0005-0000-0000-0000353B0000}"/>
    <cellStyle name="Normal 1535 2 3" xfId="26168" xr:uid="{00000000-0005-0000-0000-0000363B0000}"/>
    <cellStyle name="Normal 1535 3" xfId="17133" xr:uid="{00000000-0005-0000-0000-0000373B0000}"/>
    <cellStyle name="Normal 1535 3 2" xfId="35000" xr:uid="{00000000-0005-0000-0000-0000383B0000}"/>
    <cellStyle name="Normal 1535 4" xfId="26167" xr:uid="{00000000-0005-0000-0000-0000393B0000}"/>
    <cellStyle name="Normal 1536" xfId="6914" xr:uid="{00000000-0005-0000-0000-00003A3B0000}"/>
    <cellStyle name="Normal 1536 2" xfId="6915" xr:uid="{00000000-0005-0000-0000-00003B3B0000}"/>
    <cellStyle name="Normal 1536 2 2" xfId="17136" xr:uid="{00000000-0005-0000-0000-00003C3B0000}"/>
    <cellStyle name="Normal 1536 2 2 2" xfId="35003" xr:uid="{00000000-0005-0000-0000-00003D3B0000}"/>
    <cellStyle name="Normal 1536 2 3" xfId="26170" xr:uid="{00000000-0005-0000-0000-00003E3B0000}"/>
    <cellStyle name="Normal 1536 3" xfId="17135" xr:uid="{00000000-0005-0000-0000-00003F3B0000}"/>
    <cellStyle name="Normal 1536 3 2" xfId="35002" xr:uid="{00000000-0005-0000-0000-0000403B0000}"/>
    <cellStyle name="Normal 1536 4" xfId="26169" xr:uid="{00000000-0005-0000-0000-0000413B0000}"/>
    <cellStyle name="Normal 1537" xfId="6916" xr:uid="{00000000-0005-0000-0000-0000423B0000}"/>
    <cellStyle name="Normal 1537 2" xfId="6917" xr:uid="{00000000-0005-0000-0000-0000433B0000}"/>
    <cellStyle name="Normal 1537 2 2" xfId="17138" xr:uid="{00000000-0005-0000-0000-0000443B0000}"/>
    <cellStyle name="Normal 1537 2 2 2" xfId="35005" xr:uid="{00000000-0005-0000-0000-0000453B0000}"/>
    <cellStyle name="Normal 1537 2 3" xfId="26172" xr:uid="{00000000-0005-0000-0000-0000463B0000}"/>
    <cellStyle name="Normal 1537 3" xfId="17137" xr:uid="{00000000-0005-0000-0000-0000473B0000}"/>
    <cellStyle name="Normal 1537 3 2" xfId="35004" xr:uid="{00000000-0005-0000-0000-0000483B0000}"/>
    <cellStyle name="Normal 1537 4" xfId="26171" xr:uid="{00000000-0005-0000-0000-0000493B0000}"/>
    <cellStyle name="Normal 1538" xfId="6918" xr:uid="{00000000-0005-0000-0000-00004A3B0000}"/>
    <cellStyle name="Normal 1538 2" xfId="6919" xr:uid="{00000000-0005-0000-0000-00004B3B0000}"/>
    <cellStyle name="Normal 1538 2 2" xfId="17140" xr:uid="{00000000-0005-0000-0000-00004C3B0000}"/>
    <cellStyle name="Normal 1538 2 2 2" xfId="35007" xr:uid="{00000000-0005-0000-0000-00004D3B0000}"/>
    <cellStyle name="Normal 1538 2 3" xfId="26174" xr:uid="{00000000-0005-0000-0000-00004E3B0000}"/>
    <cellStyle name="Normal 1538 3" xfId="17139" xr:uid="{00000000-0005-0000-0000-00004F3B0000}"/>
    <cellStyle name="Normal 1538 3 2" xfId="35006" xr:uid="{00000000-0005-0000-0000-0000503B0000}"/>
    <cellStyle name="Normal 1538 4" xfId="26173" xr:uid="{00000000-0005-0000-0000-0000513B0000}"/>
    <cellStyle name="Normal 1539" xfId="6920" xr:uid="{00000000-0005-0000-0000-0000523B0000}"/>
    <cellStyle name="Normal 1539 2" xfId="6921" xr:uid="{00000000-0005-0000-0000-0000533B0000}"/>
    <cellStyle name="Normal 1539 2 2" xfId="17142" xr:uid="{00000000-0005-0000-0000-0000543B0000}"/>
    <cellStyle name="Normal 1539 2 2 2" xfId="35009" xr:uid="{00000000-0005-0000-0000-0000553B0000}"/>
    <cellStyle name="Normal 1539 2 3" xfId="26176" xr:uid="{00000000-0005-0000-0000-0000563B0000}"/>
    <cellStyle name="Normal 1539 3" xfId="17141" xr:uid="{00000000-0005-0000-0000-0000573B0000}"/>
    <cellStyle name="Normal 1539 3 2" xfId="35008" xr:uid="{00000000-0005-0000-0000-0000583B0000}"/>
    <cellStyle name="Normal 1539 4" xfId="26175" xr:uid="{00000000-0005-0000-0000-0000593B0000}"/>
    <cellStyle name="Normal 154" xfId="1277" xr:uid="{00000000-0005-0000-0000-00005A3B0000}"/>
    <cellStyle name="Normal 154 2" xfId="6922" xr:uid="{00000000-0005-0000-0000-00005B3B0000}"/>
    <cellStyle name="Normal 154 3" xfId="6923" xr:uid="{00000000-0005-0000-0000-00005C3B0000}"/>
    <cellStyle name="Normal 154 3 2" xfId="6924" xr:uid="{00000000-0005-0000-0000-00005D3B0000}"/>
    <cellStyle name="Normal 154 3 2 2" xfId="17144" xr:uid="{00000000-0005-0000-0000-00005E3B0000}"/>
    <cellStyle name="Normal 154 3 2 2 2" xfId="35011" xr:uid="{00000000-0005-0000-0000-00005F3B0000}"/>
    <cellStyle name="Normal 154 3 2 3" xfId="26178" xr:uid="{00000000-0005-0000-0000-0000603B0000}"/>
    <cellStyle name="Normal 154 3 3" xfId="17143" xr:uid="{00000000-0005-0000-0000-0000613B0000}"/>
    <cellStyle name="Normal 154 3 3 2" xfId="35010" xr:uid="{00000000-0005-0000-0000-0000623B0000}"/>
    <cellStyle name="Normal 154 3 4" xfId="26177" xr:uid="{00000000-0005-0000-0000-0000633B0000}"/>
    <cellStyle name="Normal 154 4" xfId="6925" xr:uid="{00000000-0005-0000-0000-0000643B0000}"/>
    <cellStyle name="Normal 154 4 2" xfId="17145" xr:uid="{00000000-0005-0000-0000-0000653B0000}"/>
    <cellStyle name="Normal 154 4 2 2" xfId="35012" xr:uid="{00000000-0005-0000-0000-0000663B0000}"/>
    <cellStyle name="Normal 154 4 3" xfId="26179" xr:uid="{00000000-0005-0000-0000-0000673B0000}"/>
    <cellStyle name="Normal 154 5" xfId="6926" xr:uid="{00000000-0005-0000-0000-0000683B0000}"/>
    <cellStyle name="Normal 154 5 2" xfId="17146" xr:uid="{00000000-0005-0000-0000-0000693B0000}"/>
    <cellStyle name="Normal 154 5 2 2" xfId="35013" xr:uid="{00000000-0005-0000-0000-00006A3B0000}"/>
    <cellStyle name="Normal 154 5 3" xfId="26180" xr:uid="{00000000-0005-0000-0000-00006B3B0000}"/>
    <cellStyle name="Normal 154 6" xfId="6927" xr:uid="{00000000-0005-0000-0000-00006C3B0000}"/>
    <cellStyle name="Normal 154 6 2" xfId="17147" xr:uid="{00000000-0005-0000-0000-00006D3B0000}"/>
    <cellStyle name="Normal 154 6 2 2" xfId="35014" xr:uid="{00000000-0005-0000-0000-00006E3B0000}"/>
    <cellStyle name="Normal 154 6 3" xfId="26181" xr:uid="{00000000-0005-0000-0000-00006F3B0000}"/>
    <cellStyle name="Normal 1540" xfId="6928" xr:uid="{00000000-0005-0000-0000-0000703B0000}"/>
    <cellStyle name="Normal 1540 2" xfId="6929" xr:uid="{00000000-0005-0000-0000-0000713B0000}"/>
    <cellStyle name="Normal 1540 2 2" xfId="17149" xr:uid="{00000000-0005-0000-0000-0000723B0000}"/>
    <cellStyle name="Normal 1540 2 2 2" xfId="35016" xr:uid="{00000000-0005-0000-0000-0000733B0000}"/>
    <cellStyle name="Normal 1540 2 3" xfId="26183" xr:uid="{00000000-0005-0000-0000-0000743B0000}"/>
    <cellStyle name="Normal 1540 3" xfId="17148" xr:uid="{00000000-0005-0000-0000-0000753B0000}"/>
    <cellStyle name="Normal 1540 3 2" xfId="35015" xr:uid="{00000000-0005-0000-0000-0000763B0000}"/>
    <cellStyle name="Normal 1540 4" xfId="26182" xr:uid="{00000000-0005-0000-0000-0000773B0000}"/>
    <cellStyle name="Normal 1541" xfId="6930" xr:uid="{00000000-0005-0000-0000-0000783B0000}"/>
    <cellStyle name="Normal 1541 2" xfId="6931" xr:uid="{00000000-0005-0000-0000-0000793B0000}"/>
    <cellStyle name="Normal 1541 2 2" xfId="17151" xr:uid="{00000000-0005-0000-0000-00007A3B0000}"/>
    <cellStyle name="Normal 1541 2 2 2" xfId="35018" xr:uid="{00000000-0005-0000-0000-00007B3B0000}"/>
    <cellStyle name="Normal 1541 2 3" xfId="26185" xr:uid="{00000000-0005-0000-0000-00007C3B0000}"/>
    <cellStyle name="Normal 1541 3" xfId="17150" xr:uid="{00000000-0005-0000-0000-00007D3B0000}"/>
    <cellStyle name="Normal 1541 3 2" xfId="35017" xr:uid="{00000000-0005-0000-0000-00007E3B0000}"/>
    <cellStyle name="Normal 1541 4" xfId="26184" xr:uid="{00000000-0005-0000-0000-00007F3B0000}"/>
    <cellStyle name="Normal 1542" xfId="6932" xr:uid="{00000000-0005-0000-0000-0000803B0000}"/>
    <cellStyle name="Normal 1542 2" xfId="6933" xr:uid="{00000000-0005-0000-0000-0000813B0000}"/>
    <cellStyle name="Normal 1542 2 2" xfId="17153" xr:uid="{00000000-0005-0000-0000-0000823B0000}"/>
    <cellStyle name="Normal 1542 2 2 2" xfId="35020" xr:uid="{00000000-0005-0000-0000-0000833B0000}"/>
    <cellStyle name="Normal 1542 2 3" xfId="26187" xr:uid="{00000000-0005-0000-0000-0000843B0000}"/>
    <cellStyle name="Normal 1542 3" xfId="17152" xr:uid="{00000000-0005-0000-0000-0000853B0000}"/>
    <cellStyle name="Normal 1542 3 2" xfId="35019" xr:uid="{00000000-0005-0000-0000-0000863B0000}"/>
    <cellStyle name="Normal 1542 4" xfId="26186" xr:uid="{00000000-0005-0000-0000-0000873B0000}"/>
    <cellStyle name="Normal 1543" xfId="6934" xr:uid="{00000000-0005-0000-0000-0000883B0000}"/>
    <cellStyle name="Normal 1543 2" xfId="6935" xr:uid="{00000000-0005-0000-0000-0000893B0000}"/>
    <cellStyle name="Normal 1543 2 2" xfId="17155" xr:uid="{00000000-0005-0000-0000-00008A3B0000}"/>
    <cellStyle name="Normal 1543 2 2 2" xfId="35022" xr:uid="{00000000-0005-0000-0000-00008B3B0000}"/>
    <cellStyle name="Normal 1543 2 3" xfId="26189" xr:uid="{00000000-0005-0000-0000-00008C3B0000}"/>
    <cellStyle name="Normal 1543 3" xfId="17154" xr:uid="{00000000-0005-0000-0000-00008D3B0000}"/>
    <cellStyle name="Normal 1543 3 2" xfId="35021" xr:uid="{00000000-0005-0000-0000-00008E3B0000}"/>
    <cellStyle name="Normal 1543 4" xfId="26188" xr:uid="{00000000-0005-0000-0000-00008F3B0000}"/>
    <cellStyle name="Normal 1544" xfId="6936" xr:uid="{00000000-0005-0000-0000-0000903B0000}"/>
    <cellStyle name="Normal 1544 2" xfId="6937" xr:uid="{00000000-0005-0000-0000-0000913B0000}"/>
    <cellStyle name="Normal 1544 2 2" xfId="17157" xr:uid="{00000000-0005-0000-0000-0000923B0000}"/>
    <cellStyle name="Normal 1544 2 2 2" xfId="35024" xr:uid="{00000000-0005-0000-0000-0000933B0000}"/>
    <cellStyle name="Normal 1544 2 3" xfId="26191" xr:uid="{00000000-0005-0000-0000-0000943B0000}"/>
    <cellStyle name="Normal 1544 3" xfId="17156" xr:uid="{00000000-0005-0000-0000-0000953B0000}"/>
    <cellStyle name="Normal 1544 3 2" xfId="35023" xr:uid="{00000000-0005-0000-0000-0000963B0000}"/>
    <cellStyle name="Normal 1544 4" xfId="26190" xr:uid="{00000000-0005-0000-0000-0000973B0000}"/>
    <cellStyle name="Normal 1545" xfId="6938" xr:uid="{00000000-0005-0000-0000-0000983B0000}"/>
    <cellStyle name="Normal 1545 2" xfId="6939" xr:uid="{00000000-0005-0000-0000-0000993B0000}"/>
    <cellStyle name="Normal 1545 2 2" xfId="17159" xr:uid="{00000000-0005-0000-0000-00009A3B0000}"/>
    <cellStyle name="Normal 1545 2 2 2" xfId="35026" xr:uid="{00000000-0005-0000-0000-00009B3B0000}"/>
    <cellStyle name="Normal 1545 2 3" xfId="26193" xr:uid="{00000000-0005-0000-0000-00009C3B0000}"/>
    <cellStyle name="Normal 1545 3" xfId="17158" xr:uid="{00000000-0005-0000-0000-00009D3B0000}"/>
    <cellStyle name="Normal 1545 3 2" xfId="35025" xr:uid="{00000000-0005-0000-0000-00009E3B0000}"/>
    <cellStyle name="Normal 1545 4" xfId="26192" xr:uid="{00000000-0005-0000-0000-00009F3B0000}"/>
    <cellStyle name="Normal 1546" xfId="6940" xr:uid="{00000000-0005-0000-0000-0000A03B0000}"/>
    <cellStyle name="Normal 1546 2" xfId="6941" xr:uid="{00000000-0005-0000-0000-0000A13B0000}"/>
    <cellStyle name="Normal 1546 2 2" xfId="17161" xr:uid="{00000000-0005-0000-0000-0000A23B0000}"/>
    <cellStyle name="Normal 1546 2 2 2" xfId="35028" xr:uid="{00000000-0005-0000-0000-0000A33B0000}"/>
    <cellStyle name="Normal 1546 2 3" xfId="26195" xr:uid="{00000000-0005-0000-0000-0000A43B0000}"/>
    <cellStyle name="Normal 1546 3" xfId="17160" xr:uid="{00000000-0005-0000-0000-0000A53B0000}"/>
    <cellStyle name="Normal 1546 3 2" xfId="35027" xr:uid="{00000000-0005-0000-0000-0000A63B0000}"/>
    <cellStyle name="Normal 1546 4" xfId="26194" xr:uid="{00000000-0005-0000-0000-0000A73B0000}"/>
    <cellStyle name="Normal 1547" xfId="6942" xr:uid="{00000000-0005-0000-0000-0000A83B0000}"/>
    <cellStyle name="Normal 1547 2" xfId="6943" xr:uid="{00000000-0005-0000-0000-0000A93B0000}"/>
    <cellStyle name="Normal 1547 2 2" xfId="17163" xr:uid="{00000000-0005-0000-0000-0000AA3B0000}"/>
    <cellStyle name="Normal 1547 2 2 2" xfId="35030" xr:uid="{00000000-0005-0000-0000-0000AB3B0000}"/>
    <cellStyle name="Normal 1547 2 3" xfId="26197" xr:uid="{00000000-0005-0000-0000-0000AC3B0000}"/>
    <cellStyle name="Normal 1547 3" xfId="17162" xr:uid="{00000000-0005-0000-0000-0000AD3B0000}"/>
    <cellStyle name="Normal 1547 3 2" xfId="35029" xr:uid="{00000000-0005-0000-0000-0000AE3B0000}"/>
    <cellStyle name="Normal 1547 4" xfId="26196" xr:uid="{00000000-0005-0000-0000-0000AF3B0000}"/>
    <cellStyle name="Normal 1548" xfId="6944" xr:uid="{00000000-0005-0000-0000-0000B03B0000}"/>
    <cellStyle name="Normal 1548 2" xfId="6945" xr:uid="{00000000-0005-0000-0000-0000B13B0000}"/>
    <cellStyle name="Normal 1548 2 2" xfId="17165" xr:uid="{00000000-0005-0000-0000-0000B23B0000}"/>
    <cellStyle name="Normal 1548 2 2 2" xfId="35032" xr:uid="{00000000-0005-0000-0000-0000B33B0000}"/>
    <cellStyle name="Normal 1548 2 3" xfId="26199" xr:uid="{00000000-0005-0000-0000-0000B43B0000}"/>
    <cellStyle name="Normal 1548 3" xfId="17164" xr:uid="{00000000-0005-0000-0000-0000B53B0000}"/>
    <cellStyle name="Normal 1548 3 2" xfId="35031" xr:uid="{00000000-0005-0000-0000-0000B63B0000}"/>
    <cellStyle name="Normal 1548 4" xfId="26198" xr:uid="{00000000-0005-0000-0000-0000B73B0000}"/>
    <cellStyle name="Normal 1549" xfId="6946" xr:uid="{00000000-0005-0000-0000-0000B83B0000}"/>
    <cellStyle name="Normal 1549 2" xfId="6947" xr:uid="{00000000-0005-0000-0000-0000B93B0000}"/>
    <cellStyle name="Normal 1549 2 2" xfId="17167" xr:uid="{00000000-0005-0000-0000-0000BA3B0000}"/>
    <cellStyle name="Normal 1549 2 2 2" xfId="35034" xr:uid="{00000000-0005-0000-0000-0000BB3B0000}"/>
    <cellStyle name="Normal 1549 2 3" xfId="26201" xr:uid="{00000000-0005-0000-0000-0000BC3B0000}"/>
    <cellStyle name="Normal 1549 3" xfId="17166" xr:uid="{00000000-0005-0000-0000-0000BD3B0000}"/>
    <cellStyle name="Normal 1549 3 2" xfId="35033" xr:uid="{00000000-0005-0000-0000-0000BE3B0000}"/>
    <cellStyle name="Normal 1549 4" xfId="26200" xr:uid="{00000000-0005-0000-0000-0000BF3B0000}"/>
    <cellStyle name="Normal 155" xfId="1278" xr:uid="{00000000-0005-0000-0000-0000C03B0000}"/>
    <cellStyle name="Normal 155 2" xfId="6948" xr:uid="{00000000-0005-0000-0000-0000C13B0000}"/>
    <cellStyle name="Normal 155 3" xfId="6949" xr:uid="{00000000-0005-0000-0000-0000C23B0000}"/>
    <cellStyle name="Normal 155 3 2" xfId="6950" xr:uid="{00000000-0005-0000-0000-0000C33B0000}"/>
    <cellStyle name="Normal 155 3 2 2" xfId="17169" xr:uid="{00000000-0005-0000-0000-0000C43B0000}"/>
    <cellStyle name="Normal 155 3 2 2 2" xfId="35036" xr:uid="{00000000-0005-0000-0000-0000C53B0000}"/>
    <cellStyle name="Normal 155 3 2 3" xfId="26203" xr:uid="{00000000-0005-0000-0000-0000C63B0000}"/>
    <cellStyle name="Normal 155 3 3" xfId="17168" xr:uid="{00000000-0005-0000-0000-0000C73B0000}"/>
    <cellStyle name="Normal 155 3 3 2" xfId="35035" xr:uid="{00000000-0005-0000-0000-0000C83B0000}"/>
    <cellStyle name="Normal 155 3 4" xfId="26202" xr:uid="{00000000-0005-0000-0000-0000C93B0000}"/>
    <cellStyle name="Normal 155 4" xfId="6951" xr:uid="{00000000-0005-0000-0000-0000CA3B0000}"/>
    <cellStyle name="Normal 155 4 2" xfId="17170" xr:uid="{00000000-0005-0000-0000-0000CB3B0000}"/>
    <cellStyle name="Normal 155 4 2 2" xfId="35037" xr:uid="{00000000-0005-0000-0000-0000CC3B0000}"/>
    <cellStyle name="Normal 155 4 3" xfId="26204" xr:uid="{00000000-0005-0000-0000-0000CD3B0000}"/>
    <cellStyle name="Normal 155 5" xfId="6952" xr:uid="{00000000-0005-0000-0000-0000CE3B0000}"/>
    <cellStyle name="Normal 155 5 2" xfId="17171" xr:uid="{00000000-0005-0000-0000-0000CF3B0000}"/>
    <cellStyle name="Normal 155 5 2 2" xfId="35038" xr:uid="{00000000-0005-0000-0000-0000D03B0000}"/>
    <cellStyle name="Normal 155 5 3" xfId="26205" xr:uid="{00000000-0005-0000-0000-0000D13B0000}"/>
    <cellStyle name="Normal 155 6" xfId="6953" xr:uid="{00000000-0005-0000-0000-0000D23B0000}"/>
    <cellStyle name="Normal 155 6 2" xfId="17172" xr:uid="{00000000-0005-0000-0000-0000D33B0000}"/>
    <cellStyle name="Normal 155 6 2 2" xfId="35039" xr:uid="{00000000-0005-0000-0000-0000D43B0000}"/>
    <cellStyle name="Normal 155 6 3" xfId="26206" xr:uid="{00000000-0005-0000-0000-0000D53B0000}"/>
    <cellStyle name="Normal 1550" xfId="6954" xr:uid="{00000000-0005-0000-0000-0000D63B0000}"/>
    <cellStyle name="Normal 1550 2" xfId="6955" xr:uid="{00000000-0005-0000-0000-0000D73B0000}"/>
    <cellStyle name="Normal 1550 2 2" xfId="17174" xr:uid="{00000000-0005-0000-0000-0000D83B0000}"/>
    <cellStyle name="Normal 1550 2 2 2" xfId="35041" xr:uid="{00000000-0005-0000-0000-0000D93B0000}"/>
    <cellStyle name="Normal 1550 2 3" xfId="26208" xr:uid="{00000000-0005-0000-0000-0000DA3B0000}"/>
    <cellStyle name="Normal 1550 3" xfId="17173" xr:uid="{00000000-0005-0000-0000-0000DB3B0000}"/>
    <cellStyle name="Normal 1550 3 2" xfId="35040" xr:uid="{00000000-0005-0000-0000-0000DC3B0000}"/>
    <cellStyle name="Normal 1550 4" xfId="26207" xr:uid="{00000000-0005-0000-0000-0000DD3B0000}"/>
    <cellStyle name="Normal 1551" xfId="6956" xr:uid="{00000000-0005-0000-0000-0000DE3B0000}"/>
    <cellStyle name="Normal 1551 2" xfId="6957" xr:uid="{00000000-0005-0000-0000-0000DF3B0000}"/>
    <cellStyle name="Normal 1551 2 2" xfId="17176" xr:uid="{00000000-0005-0000-0000-0000E03B0000}"/>
    <cellStyle name="Normal 1551 2 2 2" xfId="35043" xr:uid="{00000000-0005-0000-0000-0000E13B0000}"/>
    <cellStyle name="Normal 1551 2 3" xfId="26210" xr:uid="{00000000-0005-0000-0000-0000E23B0000}"/>
    <cellStyle name="Normal 1551 3" xfId="17175" xr:uid="{00000000-0005-0000-0000-0000E33B0000}"/>
    <cellStyle name="Normal 1551 3 2" xfId="35042" xr:uid="{00000000-0005-0000-0000-0000E43B0000}"/>
    <cellStyle name="Normal 1551 4" xfId="26209" xr:uid="{00000000-0005-0000-0000-0000E53B0000}"/>
    <cellStyle name="Normal 1552" xfId="6958" xr:uid="{00000000-0005-0000-0000-0000E63B0000}"/>
    <cellStyle name="Normal 1552 2" xfId="6959" xr:uid="{00000000-0005-0000-0000-0000E73B0000}"/>
    <cellStyle name="Normal 1552 2 2" xfId="17178" xr:uid="{00000000-0005-0000-0000-0000E83B0000}"/>
    <cellStyle name="Normal 1552 2 2 2" xfId="35045" xr:uid="{00000000-0005-0000-0000-0000E93B0000}"/>
    <cellStyle name="Normal 1552 2 3" xfId="26212" xr:uid="{00000000-0005-0000-0000-0000EA3B0000}"/>
    <cellStyle name="Normal 1552 3" xfId="17177" xr:uid="{00000000-0005-0000-0000-0000EB3B0000}"/>
    <cellStyle name="Normal 1552 3 2" xfId="35044" xr:uid="{00000000-0005-0000-0000-0000EC3B0000}"/>
    <cellStyle name="Normal 1552 4" xfId="26211" xr:uid="{00000000-0005-0000-0000-0000ED3B0000}"/>
    <cellStyle name="Normal 1553" xfId="6960" xr:uid="{00000000-0005-0000-0000-0000EE3B0000}"/>
    <cellStyle name="Normal 1553 2" xfId="6961" xr:uid="{00000000-0005-0000-0000-0000EF3B0000}"/>
    <cellStyle name="Normal 1553 2 2" xfId="17180" xr:uid="{00000000-0005-0000-0000-0000F03B0000}"/>
    <cellStyle name="Normal 1553 2 2 2" xfId="35047" xr:uid="{00000000-0005-0000-0000-0000F13B0000}"/>
    <cellStyle name="Normal 1553 2 3" xfId="26214" xr:uid="{00000000-0005-0000-0000-0000F23B0000}"/>
    <cellStyle name="Normal 1553 3" xfId="17179" xr:uid="{00000000-0005-0000-0000-0000F33B0000}"/>
    <cellStyle name="Normal 1553 3 2" xfId="35046" xr:uid="{00000000-0005-0000-0000-0000F43B0000}"/>
    <cellStyle name="Normal 1553 4" xfId="26213" xr:uid="{00000000-0005-0000-0000-0000F53B0000}"/>
    <cellStyle name="Normal 1554" xfId="6962" xr:uid="{00000000-0005-0000-0000-0000F63B0000}"/>
    <cellStyle name="Normal 1554 2" xfId="6963" xr:uid="{00000000-0005-0000-0000-0000F73B0000}"/>
    <cellStyle name="Normal 1554 2 2" xfId="17182" xr:uid="{00000000-0005-0000-0000-0000F83B0000}"/>
    <cellStyle name="Normal 1554 2 2 2" xfId="35049" xr:uid="{00000000-0005-0000-0000-0000F93B0000}"/>
    <cellStyle name="Normal 1554 2 3" xfId="26216" xr:uid="{00000000-0005-0000-0000-0000FA3B0000}"/>
    <cellStyle name="Normal 1554 3" xfId="17181" xr:uid="{00000000-0005-0000-0000-0000FB3B0000}"/>
    <cellStyle name="Normal 1554 3 2" xfId="35048" xr:uid="{00000000-0005-0000-0000-0000FC3B0000}"/>
    <cellStyle name="Normal 1554 4" xfId="26215" xr:uid="{00000000-0005-0000-0000-0000FD3B0000}"/>
    <cellStyle name="Normal 1555" xfId="6964" xr:uid="{00000000-0005-0000-0000-0000FE3B0000}"/>
    <cellStyle name="Normal 1555 2" xfId="6965" xr:uid="{00000000-0005-0000-0000-0000FF3B0000}"/>
    <cellStyle name="Normal 1555 2 2" xfId="17184" xr:uid="{00000000-0005-0000-0000-0000003C0000}"/>
    <cellStyle name="Normal 1555 2 2 2" xfId="35051" xr:uid="{00000000-0005-0000-0000-0000013C0000}"/>
    <cellStyle name="Normal 1555 2 3" xfId="26218" xr:uid="{00000000-0005-0000-0000-0000023C0000}"/>
    <cellStyle name="Normal 1555 3" xfId="17183" xr:uid="{00000000-0005-0000-0000-0000033C0000}"/>
    <cellStyle name="Normal 1555 3 2" xfId="35050" xr:uid="{00000000-0005-0000-0000-0000043C0000}"/>
    <cellStyle name="Normal 1555 4" xfId="26217" xr:uid="{00000000-0005-0000-0000-0000053C0000}"/>
    <cellStyle name="Normal 1556" xfId="6966" xr:uid="{00000000-0005-0000-0000-0000063C0000}"/>
    <cellStyle name="Normal 1556 2" xfId="6967" xr:uid="{00000000-0005-0000-0000-0000073C0000}"/>
    <cellStyle name="Normal 1556 2 2" xfId="17186" xr:uid="{00000000-0005-0000-0000-0000083C0000}"/>
    <cellStyle name="Normal 1556 2 2 2" xfId="35053" xr:uid="{00000000-0005-0000-0000-0000093C0000}"/>
    <cellStyle name="Normal 1556 2 3" xfId="26220" xr:uid="{00000000-0005-0000-0000-00000A3C0000}"/>
    <cellStyle name="Normal 1556 3" xfId="17185" xr:uid="{00000000-0005-0000-0000-00000B3C0000}"/>
    <cellStyle name="Normal 1556 3 2" xfId="35052" xr:uid="{00000000-0005-0000-0000-00000C3C0000}"/>
    <cellStyle name="Normal 1556 4" xfId="26219" xr:uid="{00000000-0005-0000-0000-00000D3C0000}"/>
    <cellStyle name="Normal 1557" xfId="6968" xr:uid="{00000000-0005-0000-0000-00000E3C0000}"/>
    <cellStyle name="Normal 1557 2" xfId="6969" xr:uid="{00000000-0005-0000-0000-00000F3C0000}"/>
    <cellStyle name="Normal 1557 2 2" xfId="17188" xr:uid="{00000000-0005-0000-0000-0000103C0000}"/>
    <cellStyle name="Normal 1557 2 2 2" xfId="35055" xr:uid="{00000000-0005-0000-0000-0000113C0000}"/>
    <cellStyle name="Normal 1557 2 3" xfId="26222" xr:uid="{00000000-0005-0000-0000-0000123C0000}"/>
    <cellStyle name="Normal 1557 3" xfId="17187" xr:uid="{00000000-0005-0000-0000-0000133C0000}"/>
    <cellStyle name="Normal 1557 3 2" xfId="35054" xr:uid="{00000000-0005-0000-0000-0000143C0000}"/>
    <cellStyle name="Normal 1557 4" xfId="26221" xr:uid="{00000000-0005-0000-0000-0000153C0000}"/>
    <cellStyle name="Normal 1558" xfId="6970" xr:uid="{00000000-0005-0000-0000-0000163C0000}"/>
    <cellStyle name="Normal 1559" xfId="6971" xr:uid="{00000000-0005-0000-0000-0000173C0000}"/>
    <cellStyle name="Normal 156" xfId="1279" xr:uid="{00000000-0005-0000-0000-0000183C0000}"/>
    <cellStyle name="Normal 156 2" xfId="6972" xr:uid="{00000000-0005-0000-0000-0000193C0000}"/>
    <cellStyle name="Normal 156 3" xfId="6973" xr:uid="{00000000-0005-0000-0000-00001A3C0000}"/>
    <cellStyle name="Normal 156 3 2" xfId="6974" xr:uid="{00000000-0005-0000-0000-00001B3C0000}"/>
    <cellStyle name="Normal 156 3 2 2" xfId="17191" xr:uid="{00000000-0005-0000-0000-00001C3C0000}"/>
    <cellStyle name="Normal 156 3 2 2 2" xfId="35058" xr:uid="{00000000-0005-0000-0000-00001D3C0000}"/>
    <cellStyle name="Normal 156 3 2 3" xfId="26224" xr:uid="{00000000-0005-0000-0000-00001E3C0000}"/>
    <cellStyle name="Normal 156 3 3" xfId="17190" xr:uid="{00000000-0005-0000-0000-00001F3C0000}"/>
    <cellStyle name="Normal 156 3 3 2" xfId="35057" xr:uid="{00000000-0005-0000-0000-0000203C0000}"/>
    <cellStyle name="Normal 156 3 4" xfId="26223" xr:uid="{00000000-0005-0000-0000-0000213C0000}"/>
    <cellStyle name="Normal 156 4" xfId="6975" xr:uid="{00000000-0005-0000-0000-0000223C0000}"/>
    <cellStyle name="Normal 156 4 2" xfId="17192" xr:uid="{00000000-0005-0000-0000-0000233C0000}"/>
    <cellStyle name="Normal 156 4 2 2" xfId="35059" xr:uid="{00000000-0005-0000-0000-0000243C0000}"/>
    <cellStyle name="Normal 156 4 3" xfId="26225" xr:uid="{00000000-0005-0000-0000-0000253C0000}"/>
    <cellStyle name="Normal 156 5" xfId="6976" xr:uid="{00000000-0005-0000-0000-0000263C0000}"/>
    <cellStyle name="Normal 156 5 2" xfId="17193" xr:uid="{00000000-0005-0000-0000-0000273C0000}"/>
    <cellStyle name="Normal 156 5 2 2" xfId="35060" xr:uid="{00000000-0005-0000-0000-0000283C0000}"/>
    <cellStyle name="Normal 156 5 3" xfId="26226" xr:uid="{00000000-0005-0000-0000-0000293C0000}"/>
    <cellStyle name="Normal 156 6" xfId="6977" xr:uid="{00000000-0005-0000-0000-00002A3C0000}"/>
    <cellStyle name="Normal 156 6 2" xfId="17194" xr:uid="{00000000-0005-0000-0000-00002B3C0000}"/>
    <cellStyle name="Normal 156 6 2 2" xfId="35061" xr:uid="{00000000-0005-0000-0000-00002C3C0000}"/>
    <cellStyle name="Normal 156 6 3" xfId="26227" xr:uid="{00000000-0005-0000-0000-00002D3C0000}"/>
    <cellStyle name="Normal 1560" xfId="6978" xr:uid="{00000000-0005-0000-0000-00002E3C0000}"/>
    <cellStyle name="Normal 1560 2" xfId="17195" xr:uid="{00000000-0005-0000-0000-00002F3C0000}"/>
    <cellStyle name="Normal 1560 2 2" xfId="35062" xr:uid="{00000000-0005-0000-0000-0000303C0000}"/>
    <cellStyle name="Normal 1560 3" xfId="26228" xr:uid="{00000000-0005-0000-0000-0000313C0000}"/>
    <cellStyle name="Normal 1561" xfId="6979" xr:uid="{00000000-0005-0000-0000-0000323C0000}"/>
    <cellStyle name="Normal 1561 2" xfId="17196" xr:uid="{00000000-0005-0000-0000-0000333C0000}"/>
    <cellStyle name="Normal 1561 2 2" xfId="35063" xr:uid="{00000000-0005-0000-0000-0000343C0000}"/>
    <cellStyle name="Normal 1561 3" xfId="26229" xr:uid="{00000000-0005-0000-0000-0000353C0000}"/>
    <cellStyle name="Normal 1562" xfId="6980" xr:uid="{00000000-0005-0000-0000-0000363C0000}"/>
    <cellStyle name="Normal 1562 2" xfId="17197" xr:uid="{00000000-0005-0000-0000-0000373C0000}"/>
    <cellStyle name="Normal 1562 2 2" xfId="35064" xr:uid="{00000000-0005-0000-0000-0000383C0000}"/>
    <cellStyle name="Normal 1562 3" xfId="26230" xr:uid="{00000000-0005-0000-0000-0000393C0000}"/>
    <cellStyle name="Normal 1563" xfId="6981" xr:uid="{00000000-0005-0000-0000-00003A3C0000}"/>
    <cellStyle name="Normal 1563 2" xfId="17198" xr:uid="{00000000-0005-0000-0000-00003B3C0000}"/>
    <cellStyle name="Normal 1563 2 2" xfId="35065" xr:uid="{00000000-0005-0000-0000-00003C3C0000}"/>
    <cellStyle name="Normal 1563 3" xfId="26231" xr:uid="{00000000-0005-0000-0000-00003D3C0000}"/>
    <cellStyle name="Normal 1564" xfId="6982" xr:uid="{00000000-0005-0000-0000-00003E3C0000}"/>
    <cellStyle name="Normal 1564 2" xfId="17199" xr:uid="{00000000-0005-0000-0000-00003F3C0000}"/>
    <cellStyle name="Normal 1564 2 2" xfId="35066" xr:uid="{00000000-0005-0000-0000-0000403C0000}"/>
    <cellStyle name="Normal 1564 3" xfId="26232" xr:uid="{00000000-0005-0000-0000-0000413C0000}"/>
    <cellStyle name="Normal 1565" xfId="6983" xr:uid="{00000000-0005-0000-0000-0000423C0000}"/>
    <cellStyle name="Normal 1565 2" xfId="17200" xr:uid="{00000000-0005-0000-0000-0000433C0000}"/>
    <cellStyle name="Normal 1565 2 2" xfId="35067" xr:uid="{00000000-0005-0000-0000-0000443C0000}"/>
    <cellStyle name="Normal 1565 3" xfId="26233" xr:uid="{00000000-0005-0000-0000-0000453C0000}"/>
    <cellStyle name="Normal 1566" xfId="6984" xr:uid="{00000000-0005-0000-0000-0000463C0000}"/>
    <cellStyle name="Normal 1566 2" xfId="17201" xr:uid="{00000000-0005-0000-0000-0000473C0000}"/>
    <cellStyle name="Normal 1566 2 2" xfId="35068" xr:uid="{00000000-0005-0000-0000-0000483C0000}"/>
    <cellStyle name="Normal 1566 3" xfId="26234" xr:uid="{00000000-0005-0000-0000-0000493C0000}"/>
    <cellStyle name="Normal 1567" xfId="6985" xr:uid="{00000000-0005-0000-0000-00004A3C0000}"/>
    <cellStyle name="Normal 1567 2" xfId="17202" xr:uid="{00000000-0005-0000-0000-00004B3C0000}"/>
    <cellStyle name="Normal 1567 2 2" xfId="35069" xr:uid="{00000000-0005-0000-0000-00004C3C0000}"/>
    <cellStyle name="Normal 1567 3" xfId="26235" xr:uid="{00000000-0005-0000-0000-00004D3C0000}"/>
    <cellStyle name="Normal 1568" xfId="6986" xr:uid="{00000000-0005-0000-0000-00004E3C0000}"/>
    <cellStyle name="Normal 1568 2" xfId="17203" xr:uid="{00000000-0005-0000-0000-00004F3C0000}"/>
    <cellStyle name="Normal 1568 2 2" xfId="35070" xr:uid="{00000000-0005-0000-0000-0000503C0000}"/>
    <cellStyle name="Normal 1568 3" xfId="26236" xr:uid="{00000000-0005-0000-0000-0000513C0000}"/>
    <cellStyle name="Normal 1569" xfId="6987" xr:uid="{00000000-0005-0000-0000-0000523C0000}"/>
    <cellStyle name="Normal 1569 2" xfId="17204" xr:uid="{00000000-0005-0000-0000-0000533C0000}"/>
    <cellStyle name="Normal 1569 2 2" xfId="35071" xr:uid="{00000000-0005-0000-0000-0000543C0000}"/>
    <cellStyle name="Normal 1569 3" xfId="26237" xr:uid="{00000000-0005-0000-0000-0000553C0000}"/>
    <cellStyle name="Normal 157" xfId="1280" xr:uid="{00000000-0005-0000-0000-0000563C0000}"/>
    <cellStyle name="Normal 157 2" xfId="6988" xr:uid="{00000000-0005-0000-0000-0000573C0000}"/>
    <cellStyle name="Normal 157 3" xfId="6989" xr:uid="{00000000-0005-0000-0000-0000583C0000}"/>
    <cellStyle name="Normal 157 3 2" xfId="6990" xr:uid="{00000000-0005-0000-0000-0000593C0000}"/>
    <cellStyle name="Normal 157 3 2 2" xfId="17207" xr:uid="{00000000-0005-0000-0000-00005A3C0000}"/>
    <cellStyle name="Normal 157 3 2 2 2" xfId="35074" xr:uid="{00000000-0005-0000-0000-00005B3C0000}"/>
    <cellStyle name="Normal 157 3 2 3" xfId="26239" xr:uid="{00000000-0005-0000-0000-00005C3C0000}"/>
    <cellStyle name="Normal 157 3 3" xfId="17206" xr:uid="{00000000-0005-0000-0000-00005D3C0000}"/>
    <cellStyle name="Normal 157 3 3 2" xfId="35073" xr:uid="{00000000-0005-0000-0000-00005E3C0000}"/>
    <cellStyle name="Normal 157 3 4" xfId="26238" xr:uid="{00000000-0005-0000-0000-00005F3C0000}"/>
    <cellStyle name="Normal 157 4" xfId="6991" xr:uid="{00000000-0005-0000-0000-0000603C0000}"/>
    <cellStyle name="Normal 157 4 2" xfId="17208" xr:uid="{00000000-0005-0000-0000-0000613C0000}"/>
    <cellStyle name="Normal 157 4 2 2" xfId="35075" xr:uid="{00000000-0005-0000-0000-0000623C0000}"/>
    <cellStyle name="Normal 157 4 3" xfId="26240" xr:uid="{00000000-0005-0000-0000-0000633C0000}"/>
    <cellStyle name="Normal 157 5" xfId="6992" xr:uid="{00000000-0005-0000-0000-0000643C0000}"/>
    <cellStyle name="Normal 157 5 2" xfId="17209" xr:uid="{00000000-0005-0000-0000-0000653C0000}"/>
    <cellStyle name="Normal 157 5 2 2" xfId="35076" xr:uid="{00000000-0005-0000-0000-0000663C0000}"/>
    <cellStyle name="Normal 157 5 3" xfId="26241" xr:uid="{00000000-0005-0000-0000-0000673C0000}"/>
    <cellStyle name="Normal 157 6" xfId="6993" xr:uid="{00000000-0005-0000-0000-0000683C0000}"/>
    <cellStyle name="Normal 157 6 2" xfId="17210" xr:uid="{00000000-0005-0000-0000-0000693C0000}"/>
    <cellStyle name="Normal 157 6 2 2" xfId="35077" xr:uid="{00000000-0005-0000-0000-00006A3C0000}"/>
    <cellStyle name="Normal 157 6 3" xfId="26242" xr:uid="{00000000-0005-0000-0000-00006B3C0000}"/>
    <cellStyle name="Normal 1570" xfId="6994" xr:uid="{00000000-0005-0000-0000-00006C3C0000}"/>
    <cellStyle name="Normal 1570 2" xfId="17211" xr:uid="{00000000-0005-0000-0000-00006D3C0000}"/>
    <cellStyle name="Normal 1570 2 2" xfId="35078" xr:uid="{00000000-0005-0000-0000-00006E3C0000}"/>
    <cellStyle name="Normal 1570 3" xfId="26243" xr:uid="{00000000-0005-0000-0000-00006F3C0000}"/>
    <cellStyle name="Normal 1571" xfId="6995" xr:uid="{00000000-0005-0000-0000-0000703C0000}"/>
    <cellStyle name="Normal 1571 2" xfId="17212" xr:uid="{00000000-0005-0000-0000-0000713C0000}"/>
    <cellStyle name="Normal 1571 2 2" xfId="35079" xr:uid="{00000000-0005-0000-0000-0000723C0000}"/>
    <cellStyle name="Normal 1571 3" xfId="26244" xr:uid="{00000000-0005-0000-0000-0000733C0000}"/>
    <cellStyle name="Normal 1572" xfId="6996" xr:uid="{00000000-0005-0000-0000-0000743C0000}"/>
    <cellStyle name="Normal 1572 2" xfId="17213" xr:uid="{00000000-0005-0000-0000-0000753C0000}"/>
    <cellStyle name="Normal 1572 2 2" xfId="35080" xr:uid="{00000000-0005-0000-0000-0000763C0000}"/>
    <cellStyle name="Normal 1572 3" xfId="26245" xr:uid="{00000000-0005-0000-0000-0000773C0000}"/>
    <cellStyle name="Normal 1573" xfId="6997" xr:uid="{00000000-0005-0000-0000-0000783C0000}"/>
    <cellStyle name="Normal 1573 2" xfId="17214" xr:uid="{00000000-0005-0000-0000-0000793C0000}"/>
    <cellStyle name="Normal 1573 2 2" xfId="35081" xr:uid="{00000000-0005-0000-0000-00007A3C0000}"/>
    <cellStyle name="Normal 1573 3" xfId="26246" xr:uid="{00000000-0005-0000-0000-00007B3C0000}"/>
    <cellStyle name="Normal 1574" xfId="6998" xr:uid="{00000000-0005-0000-0000-00007C3C0000}"/>
    <cellStyle name="Normal 1574 2" xfId="17215" xr:uid="{00000000-0005-0000-0000-00007D3C0000}"/>
    <cellStyle name="Normal 1574 2 2" xfId="35082" xr:uid="{00000000-0005-0000-0000-00007E3C0000}"/>
    <cellStyle name="Normal 1574 3" xfId="26247" xr:uid="{00000000-0005-0000-0000-00007F3C0000}"/>
    <cellStyle name="Normal 1575" xfId="6999" xr:uid="{00000000-0005-0000-0000-0000803C0000}"/>
    <cellStyle name="Normal 1575 2" xfId="17216" xr:uid="{00000000-0005-0000-0000-0000813C0000}"/>
    <cellStyle name="Normal 1575 2 2" xfId="35083" xr:uid="{00000000-0005-0000-0000-0000823C0000}"/>
    <cellStyle name="Normal 1575 3" xfId="26248" xr:uid="{00000000-0005-0000-0000-0000833C0000}"/>
    <cellStyle name="Normal 1576" xfId="7000" xr:uid="{00000000-0005-0000-0000-0000843C0000}"/>
    <cellStyle name="Normal 1576 2" xfId="17217" xr:uid="{00000000-0005-0000-0000-0000853C0000}"/>
    <cellStyle name="Normal 1576 2 2" xfId="35084" xr:uid="{00000000-0005-0000-0000-0000863C0000}"/>
    <cellStyle name="Normal 1576 3" xfId="26249" xr:uid="{00000000-0005-0000-0000-0000873C0000}"/>
    <cellStyle name="Normal 1577" xfId="7001" xr:uid="{00000000-0005-0000-0000-0000883C0000}"/>
    <cellStyle name="Normal 1577 2" xfId="17218" xr:uid="{00000000-0005-0000-0000-0000893C0000}"/>
    <cellStyle name="Normal 1577 2 2" xfId="35085" xr:uid="{00000000-0005-0000-0000-00008A3C0000}"/>
    <cellStyle name="Normal 1577 3" xfId="26250" xr:uid="{00000000-0005-0000-0000-00008B3C0000}"/>
    <cellStyle name="Normal 1578" xfId="7002" xr:uid="{00000000-0005-0000-0000-00008C3C0000}"/>
    <cellStyle name="Normal 1578 2" xfId="17219" xr:uid="{00000000-0005-0000-0000-00008D3C0000}"/>
    <cellStyle name="Normal 1578 2 2" xfId="35086" xr:uid="{00000000-0005-0000-0000-00008E3C0000}"/>
    <cellStyle name="Normal 1578 3" xfId="26251" xr:uid="{00000000-0005-0000-0000-00008F3C0000}"/>
    <cellStyle name="Normal 1579" xfId="7003" xr:uid="{00000000-0005-0000-0000-0000903C0000}"/>
    <cellStyle name="Normal 1579 2" xfId="17220" xr:uid="{00000000-0005-0000-0000-0000913C0000}"/>
    <cellStyle name="Normal 1579 2 2" xfId="35087" xr:uid="{00000000-0005-0000-0000-0000923C0000}"/>
    <cellStyle name="Normal 1579 3" xfId="26252" xr:uid="{00000000-0005-0000-0000-0000933C0000}"/>
    <cellStyle name="Normal 158" xfId="1281" xr:uid="{00000000-0005-0000-0000-0000943C0000}"/>
    <cellStyle name="Normal 158 2" xfId="7004" xr:uid="{00000000-0005-0000-0000-0000953C0000}"/>
    <cellStyle name="Normal 158 3" xfId="7005" xr:uid="{00000000-0005-0000-0000-0000963C0000}"/>
    <cellStyle name="Normal 158 3 2" xfId="7006" xr:uid="{00000000-0005-0000-0000-0000973C0000}"/>
    <cellStyle name="Normal 158 3 2 2" xfId="17223" xr:uid="{00000000-0005-0000-0000-0000983C0000}"/>
    <cellStyle name="Normal 158 3 2 2 2" xfId="35090" xr:uid="{00000000-0005-0000-0000-0000993C0000}"/>
    <cellStyle name="Normal 158 3 2 3" xfId="26254" xr:uid="{00000000-0005-0000-0000-00009A3C0000}"/>
    <cellStyle name="Normal 158 3 3" xfId="17222" xr:uid="{00000000-0005-0000-0000-00009B3C0000}"/>
    <cellStyle name="Normal 158 3 3 2" xfId="35089" xr:uid="{00000000-0005-0000-0000-00009C3C0000}"/>
    <cellStyle name="Normal 158 3 4" xfId="26253" xr:uid="{00000000-0005-0000-0000-00009D3C0000}"/>
    <cellStyle name="Normal 158 4" xfId="7007" xr:uid="{00000000-0005-0000-0000-00009E3C0000}"/>
    <cellStyle name="Normal 158 4 2" xfId="17224" xr:uid="{00000000-0005-0000-0000-00009F3C0000}"/>
    <cellStyle name="Normal 158 4 2 2" xfId="35091" xr:uid="{00000000-0005-0000-0000-0000A03C0000}"/>
    <cellStyle name="Normal 158 4 3" xfId="26255" xr:uid="{00000000-0005-0000-0000-0000A13C0000}"/>
    <cellStyle name="Normal 158 5" xfId="7008" xr:uid="{00000000-0005-0000-0000-0000A23C0000}"/>
    <cellStyle name="Normal 158 5 2" xfId="17225" xr:uid="{00000000-0005-0000-0000-0000A33C0000}"/>
    <cellStyle name="Normal 158 5 2 2" xfId="35092" xr:uid="{00000000-0005-0000-0000-0000A43C0000}"/>
    <cellStyle name="Normal 158 5 3" xfId="26256" xr:uid="{00000000-0005-0000-0000-0000A53C0000}"/>
    <cellStyle name="Normal 158 6" xfId="7009" xr:uid="{00000000-0005-0000-0000-0000A63C0000}"/>
    <cellStyle name="Normal 158 6 2" xfId="17226" xr:uid="{00000000-0005-0000-0000-0000A73C0000}"/>
    <cellStyle name="Normal 158 6 2 2" xfId="35093" xr:uid="{00000000-0005-0000-0000-0000A83C0000}"/>
    <cellStyle name="Normal 158 6 3" xfId="26257" xr:uid="{00000000-0005-0000-0000-0000A93C0000}"/>
    <cellStyle name="Normal 1580" xfId="7010" xr:uid="{00000000-0005-0000-0000-0000AA3C0000}"/>
    <cellStyle name="Normal 1580 2" xfId="17227" xr:uid="{00000000-0005-0000-0000-0000AB3C0000}"/>
    <cellStyle name="Normal 1580 2 2" xfId="35094" xr:uid="{00000000-0005-0000-0000-0000AC3C0000}"/>
    <cellStyle name="Normal 1580 3" xfId="26258" xr:uid="{00000000-0005-0000-0000-0000AD3C0000}"/>
    <cellStyle name="Normal 1581" xfId="7011" xr:uid="{00000000-0005-0000-0000-0000AE3C0000}"/>
    <cellStyle name="Normal 1581 2" xfId="17228" xr:uid="{00000000-0005-0000-0000-0000AF3C0000}"/>
    <cellStyle name="Normal 1581 2 2" xfId="35095" xr:uid="{00000000-0005-0000-0000-0000B03C0000}"/>
    <cellStyle name="Normal 1581 3" xfId="26259" xr:uid="{00000000-0005-0000-0000-0000B13C0000}"/>
    <cellStyle name="Normal 1582" xfId="7012" xr:uid="{00000000-0005-0000-0000-0000B23C0000}"/>
    <cellStyle name="Normal 1582 2" xfId="17229" xr:uid="{00000000-0005-0000-0000-0000B33C0000}"/>
    <cellStyle name="Normal 1582 2 2" xfId="35096" xr:uid="{00000000-0005-0000-0000-0000B43C0000}"/>
    <cellStyle name="Normal 1582 3" xfId="26260" xr:uid="{00000000-0005-0000-0000-0000B53C0000}"/>
    <cellStyle name="Normal 1583" xfId="7013" xr:uid="{00000000-0005-0000-0000-0000B63C0000}"/>
    <cellStyle name="Normal 1583 2" xfId="17230" xr:uid="{00000000-0005-0000-0000-0000B73C0000}"/>
    <cellStyle name="Normal 1583 2 2" xfId="35097" xr:uid="{00000000-0005-0000-0000-0000B83C0000}"/>
    <cellStyle name="Normal 1583 3" xfId="26261" xr:uid="{00000000-0005-0000-0000-0000B93C0000}"/>
    <cellStyle name="Normal 1584" xfId="7014" xr:uid="{00000000-0005-0000-0000-0000BA3C0000}"/>
    <cellStyle name="Normal 1584 2" xfId="17231" xr:uid="{00000000-0005-0000-0000-0000BB3C0000}"/>
    <cellStyle name="Normal 1584 2 2" xfId="35098" xr:uid="{00000000-0005-0000-0000-0000BC3C0000}"/>
    <cellStyle name="Normal 1584 3" xfId="26262" xr:uid="{00000000-0005-0000-0000-0000BD3C0000}"/>
    <cellStyle name="Normal 1585" xfId="7015" xr:uid="{00000000-0005-0000-0000-0000BE3C0000}"/>
    <cellStyle name="Normal 1585 2" xfId="17232" xr:uid="{00000000-0005-0000-0000-0000BF3C0000}"/>
    <cellStyle name="Normal 1585 2 2" xfId="35099" xr:uid="{00000000-0005-0000-0000-0000C03C0000}"/>
    <cellStyle name="Normal 1585 3" xfId="26263" xr:uid="{00000000-0005-0000-0000-0000C13C0000}"/>
    <cellStyle name="Normal 1586" xfId="7016" xr:uid="{00000000-0005-0000-0000-0000C23C0000}"/>
    <cellStyle name="Normal 1586 2" xfId="17233" xr:uid="{00000000-0005-0000-0000-0000C33C0000}"/>
    <cellStyle name="Normal 1586 2 2" xfId="35100" xr:uid="{00000000-0005-0000-0000-0000C43C0000}"/>
    <cellStyle name="Normal 1586 3" xfId="26264" xr:uid="{00000000-0005-0000-0000-0000C53C0000}"/>
    <cellStyle name="Normal 1587" xfId="7017" xr:uid="{00000000-0005-0000-0000-0000C63C0000}"/>
    <cellStyle name="Normal 1587 2" xfId="17234" xr:uid="{00000000-0005-0000-0000-0000C73C0000}"/>
    <cellStyle name="Normal 1587 2 2" xfId="35101" xr:uid="{00000000-0005-0000-0000-0000C83C0000}"/>
    <cellStyle name="Normal 1587 3" xfId="26265" xr:uid="{00000000-0005-0000-0000-0000C93C0000}"/>
    <cellStyle name="Normal 1588" xfId="7018" xr:uid="{00000000-0005-0000-0000-0000CA3C0000}"/>
    <cellStyle name="Normal 1588 2" xfId="17235" xr:uid="{00000000-0005-0000-0000-0000CB3C0000}"/>
    <cellStyle name="Normal 1588 2 2" xfId="35102" xr:uid="{00000000-0005-0000-0000-0000CC3C0000}"/>
    <cellStyle name="Normal 1588 3" xfId="26266" xr:uid="{00000000-0005-0000-0000-0000CD3C0000}"/>
    <cellStyle name="Normal 1589" xfId="7019" xr:uid="{00000000-0005-0000-0000-0000CE3C0000}"/>
    <cellStyle name="Normal 1589 2" xfId="17236" xr:uid="{00000000-0005-0000-0000-0000CF3C0000}"/>
    <cellStyle name="Normal 1589 2 2" xfId="35103" xr:uid="{00000000-0005-0000-0000-0000D03C0000}"/>
    <cellStyle name="Normal 1589 3" xfId="26267" xr:uid="{00000000-0005-0000-0000-0000D13C0000}"/>
    <cellStyle name="Normal 159" xfId="1282" xr:uid="{00000000-0005-0000-0000-0000D23C0000}"/>
    <cellStyle name="Normal 159 2" xfId="7020" xr:uid="{00000000-0005-0000-0000-0000D33C0000}"/>
    <cellStyle name="Normal 159 3" xfId="7021" xr:uid="{00000000-0005-0000-0000-0000D43C0000}"/>
    <cellStyle name="Normal 159 3 2" xfId="7022" xr:uid="{00000000-0005-0000-0000-0000D53C0000}"/>
    <cellStyle name="Normal 159 3 2 2" xfId="17239" xr:uid="{00000000-0005-0000-0000-0000D63C0000}"/>
    <cellStyle name="Normal 159 3 2 2 2" xfId="35106" xr:uid="{00000000-0005-0000-0000-0000D73C0000}"/>
    <cellStyle name="Normal 159 3 2 3" xfId="26269" xr:uid="{00000000-0005-0000-0000-0000D83C0000}"/>
    <cellStyle name="Normal 159 3 3" xfId="17238" xr:uid="{00000000-0005-0000-0000-0000D93C0000}"/>
    <cellStyle name="Normal 159 3 3 2" xfId="35105" xr:uid="{00000000-0005-0000-0000-0000DA3C0000}"/>
    <cellStyle name="Normal 159 3 4" xfId="26268" xr:uid="{00000000-0005-0000-0000-0000DB3C0000}"/>
    <cellStyle name="Normal 159 4" xfId="7023" xr:uid="{00000000-0005-0000-0000-0000DC3C0000}"/>
    <cellStyle name="Normal 159 4 2" xfId="17240" xr:uid="{00000000-0005-0000-0000-0000DD3C0000}"/>
    <cellStyle name="Normal 159 4 2 2" xfId="35107" xr:uid="{00000000-0005-0000-0000-0000DE3C0000}"/>
    <cellStyle name="Normal 159 4 3" xfId="26270" xr:uid="{00000000-0005-0000-0000-0000DF3C0000}"/>
    <cellStyle name="Normal 159 5" xfId="7024" xr:uid="{00000000-0005-0000-0000-0000E03C0000}"/>
    <cellStyle name="Normal 159 5 2" xfId="17241" xr:uid="{00000000-0005-0000-0000-0000E13C0000}"/>
    <cellStyle name="Normal 159 5 2 2" xfId="35108" xr:uid="{00000000-0005-0000-0000-0000E23C0000}"/>
    <cellStyle name="Normal 159 5 3" xfId="26271" xr:uid="{00000000-0005-0000-0000-0000E33C0000}"/>
    <cellStyle name="Normal 159 6" xfId="7025" xr:uid="{00000000-0005-0000-0000-0000E43C0000}"/>
    <cellStyle name="Normal 159 6 2" xfId="17242" xr:uid="{00000000-0005-0000-0000-0000E53C0000}"/>
    <cellStyle name="Normal 159 6 2 2" xfId="35109" xr:uid="{00000000-0005-0000-0000-0000E63C0000}"/>
    <cellStyle name="Normal 159 6 3" xfId="26272" xr:uid="{00000000-0005-0000-0000-0000E73C0000}"/>
    <cellStyle name="Normal 1590" xfId="7026" xr:uid="{00000000-0005-0000-0000-0000E83C0000}"/>
    <cellStyle name="Normal 1590 2" xfId="17243" xr:uid="{00000000-0005-0000-0000-0000E93C0000}"/>
    <cellStyle name="Normal 1590 2 2" xfId="35110" xr:uid="{00000000-0005-0000-0000-0000EA3C0000}"/>
    <cellStyle name="Normal 1590 3" xfId="26273" xr:uid="{00000000-0005-0000-0000-0000EB3C0000}"/>
    <cellStyle name="Normal 1591" xfId="7027" xr:uid="{00000000-0005-0000-0000-0000EC3C0000}"/>
    <cellStyle name="Normal 1591 2" xfId="17244" xr:uid="{00000000-0005-0000-0000-0000ED3C0000}"/>
    <cellStyle name="Normal 1591 2 2" xfId="35111" xr:uid="{00000000-0005-0000-0000-0000EE3C0000}"/>
    <cellStyle name="Normal 1591 3" xfId="26274" xr:uid="{00000000-0005-0000-0000-0000EF3C0000}"/>
    <cellStyle name="Normal 1592" xfId="7028" xr:uid="{00000000-0005-0000-0000-0000F03C0000}"/>
    <cellStyle name="Normal 1592 2" xfId="17245" xr:uid="{00000000-0005-0000-0000-0000F13C0000}"/>
    <cellStyle name="Normal 1592 2 2" xfId="35112" xr:uid="{00000000-0005-0000-0000-0000F23C0000}"/>
    <cellStyle name="Normal 1592 3" xfId="26275" xr:uid="{00000000-0005-0000-0000-0000F33C0000}"/>
    <cellStyle name="Normal 1593" xfId="7029" xr:uid="{00000000-0005-0000-0000-0000F43C0000}"/>
    <cellStyle name="Normal 1593 2" xfId="17246" xr:uid="{00000000-0005-0000-0000-0000F53C0000}"/>
    <cellStyle name="Normal 1593 2 2" xfId="35113" xr:uid="{00000000-0005-0000-0000-0000F63C0000}"/>
    <cellStyle name="Normal 1593 3" xfId="26276" xr:uid="{00000000-0005-0000-0000-0000F73C0000}"/>
    <cellStyle name="Normal 1594" xfId="7030" xr:uid="{00000000-0005-0000-0000-0000F83C0000}"/>
    <cellStyle name="Normal 1594 2" xfId="17247" xr:uid="{00000000-0005-0000-0000-0000F93C0000}"/>
    <cellStyle name="Normal 1594 2 2" xfId="35114" xr:uid="{00000000-0005-0000-0000-0000FA3C0000}"/>
    <cellStyle name="Normal 1594 3" xfId="26277" xr:uid="{00000000-0005-0000-0000-0000FB3C0000}"/>
    <cellStyle name="Normal 1595" xfId="7031" xr:uid="{00000000-0005-0000-0000-0000FC3C0000}"/>
    <cellStyle name="Normal 1595 2" xfId="17248" xr:uid="{00000000-0005-0000-0000-0000FD3C0000}"/>
    <cellStyle name="Normal 1595 2 2" xfId="35115" xr:uid="{00000000-0005-0000-0000-0000FE3C0000}"/>
    <cellStyle name="Normal 1595 3" xfId="26278" xr:uid="{00000000-0005-0000-0000-0000FF3C0000}"/>
    <cellStyle name="Normal 1596" xfId="7032" xr:uid="{00000000-0005-0000-0000-0000003D0000}"/>
    <cellStyle name="Normal 1596 2" xfId="17249" xr:uid="{00000000-0005-0000-0000-0000013D0000}"/>
    <cellStyle name="Normal 1596 2 2" xfId="35116" xr:uid="{00000000-0005-0000-0000-0000023D0000}"/>
    <cellStyle name="Normal 1596 3" xfId="26279" xr:uid="{00000000-0005-0000-0000-0000033D0000}"/>
    <cellStyle name="Normal 1597" xfId="7033" xr:uid="{00000000-0005-0000-0000-0000043D0000}"/>
    <cellStyle name="Normal 1597 2" xfId="17250" xr:uid="{00000000-0005-0000-0000-0000053D0000}"/>
    <cellStyle name="Normal 1597 2 2" xfId="35117" xr:uid="{00000000-0005-0000-0000-0000063D0000}"/>
    <cellStyle name="Normal 1597 3" xfId="26280" xr:uid="{00000000-0005-0000-0000-0000073D0000}"/>
    <cellStyle name="Normal 1598" xfId="7034" xr:uid="{00000000-0005-0000-0000-0000083D0000}"/>
    <cellStyle name="Normal 1598 2" xfId="17251" xr:uid="{00000000-0005-0000-0000-0000093D0000}"/>
    <cellStyle name="Normal 1598 2 2" xfId="35118" xr:uid="{00000000-0005-0000-0000-00000A3D0000}"/>
    <cellStyle name="Normal 1598 3" xfId="26281" xr:uid="{00000000-0005-0000-0000-00000B3D0000}"/>
    <cellStyle name="Normal 1599" xfId="7035" xr:uid="{00000000-0005-0000-0000-00000C3D0000}"/>
    <cellStyle name="Normal 1599 2" xfId="17252" xr:uid="{00000000-0005-0000-0000-00000D3D0000}"/>
    <cellStyle name="Normal 1599 2 2" xfId="35119" xr:uid="{00000000-0005-0000-0000-00000E3D0000}"/>
    <cellStyle name="Normal 1599 3" xfId="26282" xr:uid="{00000000-0005-0000-0000-00000F3D0000}"/>
    <cellStyle name="Normal 16" xfId="1283" xr:uid="{00000000-0005-0000-0000-0000103D0000}"/>
    <cellStyle name="Normal 16 2" xfId="2367" xr:uid="{00000000-0005-0000-0000-0000113D0000}"/>
    <cellStyle name="Normal 16 2 2" xfId="7036" xr:uid="{00000000-0005-0000-0000-0000123D0000}"/>
    <cellStyle name="Normal 16 3" xfId="7037" xr:uid="{00000000-0005-0000-0000-0000133D0000}"/>
    <cellStyle name="Normal 16 4" xfId="7038" xr:uid="{00000000-0005-0000-0000-0000143D0000}"/>
    <cellStyle name="Normal 160" xfId="1284" xr:uid="{00000000-0005-0000-0000-0000153D0000}"/>
    <cellStyle name="Normal 160 2" xfId="7039" xr:uid="{00000000-0005-0000-0000-0000163D0000}"/>
    <cellStyle name="Normal 160 3" xfId="7040" xr:uid="{00000000-0005-0000-0000-0000173D0000}"/>
    <cellStyle name="Normal 160 3 2" xfId="7041" xr:uid="{00000000-0005-0000-0000-0000183D0000}"/>
    <cellStyle name="Normal 160 3 2 2" xfId="17257" xr:uid="{00000000-0005-0000-0000-0000193D0000}"/>
    <cellStyle name="Normal 160 3 2 2 2" xfId="35124" xr:uid="{00000000-0005-0000-0000-00001A3D0000}"/>
    <cellStyle name="Normal 160 3 2 3" xfId="26284" xr:uid="{00000000-0005-0000-0000-00001B3D0000}"/>
    <cellStyle name="Normal 160 3 3" xfId="17256" xr:uid="{00000000-0005-0000-0000-00001C3D0000}"/>
    <cellStyle name="Normal 160 3 3 2" xfId="35123" xr:uid="{00000000-0005-0000-0000-00001D3D0000}"/>
    <cellStyle name="Normal 160 3 4" xfId="26283" xr:uid="{00000000-0005-0000-0000-00001E3D0000}"/>
    <cellStyle name="Normal 160 4" xfId="7042" xr:uid="{00000000-0005-0000-0000-00001F3D0000}"/>
    <cellStyle name="Normal 160 4 2" xfId="17258" xr:uid="{00000000-0005-0000-0000-0000203D0000}"/>
    <cellStyle name="Normal 160 4 2 2" xfId="35125" xr:uid="{00000000-0005-0000-0000-0000213D0000}"/>
    <cellStyle name="Normal 160 4 3" xfId="26285" xr:uid="{00000000-0005-0000-0000-0000223D0000}"/>
    <cellStyle name="Normal 160 5" xfId="7043" xr:uid="{00000000-0005-0000-0000-0000233D0000}"/>
    <cellStyle name="Normal 160 5 2" xfId="17259" xr:uid="{00000000-0005-0000-0000-0000243D0000}"/>
    <cellStyle name="Normal 160 5 2 2" xfId="35126" xr:uid="{00000000-0005-0000-0000-0000253D0000}"/>
    <cellStyle name="Normal 160 5 3" xfId="26286" xr:uid="{00000000-0005-0000-0000-0000263D0000}"/>
    <cellStyle name="Normal 160 6" xfId="7044" xr:uid="{00000000-0005-0000-0000-0000273D0000}"/>
    <cellStyle name="Normal 160 6 2" xfId="17260" xr:uid="{00000000-0005-0000-0000-0000283D0000}"/>
    <cellStyle name="Normal 160 6 2 2" xfId="35127" xr:uid="{00000000-0005-0000-0000-0000293D0000}"/>
    <cellStyle name="Normal 160 6 3" xfId="26287" xr:uid="{00000000-0005-0000-0000-00002A3D0000}"/>
    <cellStyle name="Normal 1600" xfId="7045" xr:uid="{00000000-0005-0000-0000-00002B3D0000}"/>
    <cellStyle name="Normal 1600 2" xfId="17261" xr:uid="{00000000-0005-0000-0000-00002C3D0000}"/>
    <cellStyle name="Normal 1600 2 2" xfId="35128" xr:uid="{00000000-0005-0000-0000-00002D3D0000}"/>
    <cellStyle name="Normal 1600 3" xfId="26288" xr:uid="{00000000-0005-0000-0000-00002E3D0000}"/>
    <cellStyle name="Normal 1601" xfId="7046" xr:uid="{00000000-0005-0000-0000-00002F3D0000}"/>
    <cellStyle name="Normal 1601 2" xfId="17262" xr:uid="{00000000-0005-0000-0000-0000303D0000}"/>
    <cellStyle name="Normal 1601 2 2" xfId="35129" xr:uid="{00000000-0005-0000-0000-0000313D0000}"/>
    <cellStyle name="Normal 1601 3" xfId="26289" xr:uid="{00000000-0005-0000-0000-0000323D0000}"/>
    <cellStyle name="Normal 1602" xfId="7047" xr:uid="{00000000-0005-0000-0000-0000333D0000}"/>
    <cellStyle name="Normal 1602 2" xfId="17263" xr:uid="{00000000-0005-0000-0000-0000343D0000}"/>
    <cellStyle name="Normal 1602 2 2" xfId="35130" xr:uid="{00000000-0005-0000-0000-0000353D0000}"/>
    <cellStyle name="Normal 1602 3" xfId="26290" xr:uid="{00000000-0005-0000-0000-0000363D0000}"/>
    <cellStyle name="Normal 1603" xfId="7048" xr:uid="{00000000-0005-0000-0000-0000373D0000}"/>
    <cellStyle name="Normal 1603 2" xfId="17264" xr:uid="{00000000-0005-0000-0000-0000383D0000}"/>
    <cellStyle name="Normal 1603 2 2" xfId="35131" xr:uid="{00000000-0005-0000-0000-0000393D0000}"/>
    <cellStyle name="Normal 1603 3" xfId="26291" xr:uid="{00000000-0005-0000-0000-00003A3D0000}"/>
    <cellStyle name="Normal 1604" xfId="7049" xr:uid="{00000000-0005-0000-0000-00003B3D0000}"/>
    <cellStyle name="Normal 1604 2" xfId="17265" xr:uid="{00000000-0005-0000-0000-00003C3D0000}"/>
    <cellStyle name="Normal 1604 2 2" xfId="35132" xr:uid="{00000000-0005-0000-0000-00003D3D0000}"/>
    <cellStyle name="Normal 1604 3" xfId="26292" xr:uid="{00000000-0005-0000-0000-00003E3D0000}"/>
    <cellStyle name="Normal 1605" xfId="7050" xr:uid="{00000000-0005-0000-0000-00003F3D0000}"/>
    <cellStyle name="Normal 1605 2" xfId="17266" xr:uid="{00000000-0005-0000-0000-0000403D0000}"/>
    <cellStyle name="Normal 1605 2 2" xfId="35133" xr:uid="{00000000-0005-0000-0000-0000413D0000}"/>
    <cellStyle name="Normal 1605 3" xfId="26293" xr:uid="{00000000-0005-0000-0000-0000423D0000}"/>
    <cellStyle name="Normal 1606" xfId="7051" xr:uid="{00000000-0005-0000-0000-0000433D0000}"/>
    <cellStyle name="Normal 1606 2" xfId="17267" xr:uid="{00000000-0005-0000-0000-0000443D0000}"/>
    <cellStyle name="Normal 1606 2 2" xfId="35134" xr:uid="{00000000-0005-0000-0000-0000453D0000}"/>
    <cellStyle name="Normal 1606 3" xfId="26294" xr:uid="{00000000-0005-0000-0000-0000463D0000}"/>
    <cellStyle name="Normal 1607" xfId="7052" xr:uid="{00000000-0005-0000-0000-0000473D0000}"/>
    <cellStyle name="Normal 1607 2" xfId="17268" xr:uid="{00000000-0005-0000-0000-0000483D0000}"/>
    <cellStyle name="Normal 1607 2 2" xfId="35135" xr:uid="{00000000-0005-0000-0000-0000493D0000}"/>
    <cellStyle name="Normal 1607 3" xfId="26295" xr:uid="{00000000-0005-0000-0000-00004A3D0000}"/>
    <cellStyle name="Normal 1608" xfId="7053" xr:uid="{00000000-0005-0000-0000-00004B3D0000}"/>
    <cellStyle name="Normal 1608 2" xfId="17269" xr:uid="{00000000-0005-0000-0000-00004C3D0000}"/>
    <cellStyle name="Normal 1608 2 2" xfId="35136" xr:uid="{00000000-0005-0000-0000-00004D3D0000}"/>
    <cellStyle name="Normal 1608 3" xfId="26296" xr:uid="{00000000-0005-0000-0000-00004E3D0000}"/>
    <cellStyle name="Normal 1609" xfId="7054" xr:uid="{00000000-0005-0000-0000-00004F3D0000}"/>
    <cellStyle name="Normal 1609 2" xfId="17270" xr:uid="{00000000-0005-0000-0000-0000503D0000}"/>
    <cellStyle name="Normal 1609 2 2" xfId="35137" xr:uid="{00000000-0005-0000-0000-0000513D0000}"/>
    <cellStyle name="Normal 1609 3" xfId="26297" xr:uid="{00000000-0005-0000-0000-0000523D0000}"/>
    <cellStyle name="Normal 161" xfId="1285" xr:uid="{00000000-0005-0000-0000-0000533D0000}"/>
    <cellStyle name="Normal 161 2" xfId="7055" xr:uid="{00000000-0005-0000-0000-0000543D0000}"/>
    <cellStyle name="Normal 161 3" xfId="7056" xr:uid="{00000000-0005-0000-0000-0000553D0000}"/>
    <cellStyle name="Normal 161 3 2" xfId="7057" xr:uid="{00000000-0005-0000-0000-0000563D0000}"/>
    <cellStyle name="Normal 161 3 2 2" xfId="17272" xr:uid="{00000000-0005-0000-0000-0000573D0000}"/>
    <cellStyle name="Normal 161 3 2 2 2" xfId="35139" xr:uid="{00000000-0005-0000-0000-0000583D0000}"/>
    <cellStyle name="Normal 161 3 2 3" xfId="26299" xr:uid="{00000000-0005-0000-0000-0000593D0000}"/>
    <cellStyle name="Normal 161 3 3" xfId="17271" xr:uid="{00000000-0005-0000-0000-00005A3D0000}"/>
    <cellStyle name="Normal 161 3 3 2" xfId="35138" xr:uid="{00000000-0005-0000-0000-00005B3D0000}"/>
    <cellStyle name="Normal 161 3 4" xfId="26298" xr:uid="{00000000-0005-0000-0000-00005C3D0000}"/>
    <cellStyle name="Normal 161 4" xfId="7058" xr:uid="{00000000-0005-0000-0000-00005D3D0000}"/>
    <cellStyle name="Normal 161 4 2" xfId="17273" xr:uid="{00000000-0005-0000-0000-00005E3D0000}"/>
    <cellStyle name="Normal 161 4 2 2" xfId="35140" xr:uid="{00000000-0005-0000-0000-00005F3D0000}"/>
    <cellStyle name="Normal 161 4 3" xfId="26300" xr:uid="{00000000-0005-0000-0000-0000603D0000}"/>
    <cellStyle name="Normal 161 5" xfId="7059" xr:uid="{00000000-0005-0000-0000-0000613D0000}"/>
    <cellStyle name="Normal 161 5 2" xfId="17274" xr:uid="{00000000-0005-0000-0000-0000623D0000}"/>
    <cellStyle name="Normal 161 5 2 2" xfId="35141" xr:uid="{00000000-0005-0000-0000-0000633D0000}"/>
    <cellStyle name="Normal 161 5 3" xfId="26301" xr:uid="{00000000-0005-0000-0000-0000643D0000}"/>
    <cellStyle name="Normal 161 6" xfId="7060" xr:uid="{00000000-0005-0000-0000-0000653D0000}"/>
    <cellStyle name="Normal 161 6 2" xfId="17275" xr:uid="{00000000-0005-0000-0000-0000663D0000}"/>
    <cellStyle name="Normal 161 6 2 2" xfId="35142" xr:uid="{00000000-0005-0000-0000-0000673D0000}"/>
    <cellStyle name="Normal 161 6 3" xfId="26302" xr:uid="{00000000-0005-0000-0000-0000683D0000}"/>
    <cellStyle name="Normal 1610" xfId="7061" xr:uid="{00000000-0005-0000-0000-0000693D0000}"/>
    <cellStyle name="Normal 1610 2" xfId="17276" xr:uid="{00000000-0005-0000-0000-00006A3D0000}"/>
    <cellStyle name="Normal 1610 2 2" xfId="35143" xr:uid="{00000000-0005-0000-0000-00006B3D0000}"/>
    <cellStyle name="Normal 1610 3" xfId="26303" xr:uid="{00000000-0005-0000-0000-00006C3D0000}"/>
    <cellStyle name="Normal 1611" xfId="7062" xr:uid="{00000000-0005-0000-0000-00006D3D0000}"/>
    <cellStyle name="Normal 1611 2" xfId="17277" xr:uid="{00000000-0005-0000-0000-00006E3D0000}"/>
    <cellStyle name="Normal 1611 2 2" xfId="35144" xr:uid="{00000000-0005-0000-0000-00006F3D0000}"/>
    <cellStyle name="Normal 1611 3" xfId="26304" xr:uid="{00000000-0005-0000-0000-0000703D0000}"/>
    <cellStyle name="Normal 1612" xfId="7063" xr:uid="{00000000-0005-0000-0000-0000713D0000}"/>
    <cellStyle name="Normal 1612 2" xfId="17278" xr:uid="{00000000-0005-0000-0000-0000723D0000}"/>
    <cellStyle name="Normal 1612 2 2" xfId="35145" xr:uid="{00000000-0005-0000-0000-0000733D0000}"/>
    <cellStyle name="Normal 1612 3" xfId="26305" xr:uid="{00000000-0005-0000-0000-0000743D0000}"/>
    <cellStyle name="Normal 1613" xfId="7064" xr:uid="{00000000-0005-0000-0000-0000753D0000}"/>
    <cellStyle name="Normal 1613 2" xfId="17279" xr:uid="{00000000-0005-0000-0000-0000763D0000}"/>
    <cellStyle name="Normal 1613 2 2" xfId="35146" xr:uid="{00000000-0005-0000-0000-0000773D0000}"/>
    <cellStyle name="Normal 1613 3" xfId="26306" xr:uid="{00000000-0005-0000-0000-0000783D0000}"/>
    <cellStyle name="Normal 1614" xfId="7065" xr:uid="{00000000-0005-0000-0000-0000793D0000}"/>
    <cellStyle name="Normal 1614 2" xfId="17280" xr:uid="{00000000-0005-0000-0000-00007A3D0000}"/>
    <cellStyle name="Normal 1614 2 2" xfId="35147" xr:uid="{00000000-0005-0000-0000-00007B3D0000}"/>
    <cellStyle name="Normal 1614 3" xfId="26307" xr:uid="{00000000-0005-0000-0000-00007C3D0000}"/>
    <cellStyle name="Normal 1615" xfId="7066" xr:uid="{00000000-0005-0000-0000-00007D3D0000}"/>
    <cellStyle name="Normal 1615 2" xfId="17281" xr:uid="{00000000-0005-0000-0000-00007E3D0000}"/>
    <cellStyle name="Normal 1615 2 2" xfId="35148" xr:uid="{00000000-0005-0000-0000-00007F3D0000}"/>
    <cellStyle name="Normal 1615 3" xfId="26308" xr:uid="{00000000-0005-0000-0000-0000803D0000}"/>
    <cellStyle name="Normal 1616" xfId="7067" xr:uid="{00000000-0005-0000-0000-0000813D0000}"/>
    <cellStyle name="Normal 1616 2" xfId="17282" xr:uid="{00000000-0005-0000-0000-0000823D0000}"/>
    <cellStyle name="Normal 1616 2 2" xfId="35149" xr:uid="{00000000-0005-0000-0000-0000833D0000}"/>
    <cellStyle name="Normal 1616 3" xfId="26309" xr:uid="{00000000-0005-0000-0000-0000843D0000}"/>
    <cellStyle name="Normal 1617" xfId="7068" xr:uid="{00000000-0005-0000-0000-0000853D0000}"/>
    <cellStyle name="Normal 1617 2" xfId="17283" xr:uid="{00000000-0005-0000-0000-0000863D0000}"/>
    <cellStyle name="Normal 1617 2 2" xfId="35150" xr:uid="{00000000-0005-0000-0000-0000873D0000}"/>
    <cellStyle name="Normal 1617 3" xfId="26310" xr:uid="{00000000-0005-0000-0000-0000883D0000}"/>
    <cellStyle name="Normal 1618" xfId="7069" xr:uid="{00000000-0005-0000-0000-0000893D0000}"/>
    <cellStyle name="Normal 1618 2" xfId="17284" xr:uid="{00000000-0005-0000-0000-00008A3D0000}"/>
    <cellStyle name="Normal 1618 2 2" xfId="35151" xr:uid="{00000000-0005-0000-0000-00008B3D0000}"/>
    <cellStyle name="Normal 1618 3" xfId="26311" xr:uid="{00000000-0005-0000-0000-00008C3D0000}"/>
    <cellStyle name="Normal 1619" xfId="7070" xr:uid="{00000000-0005-0000-0000-00008D3D0000}"/>
    <cellStyle name="Normal 1619 2" xfId="17285" xr:uid="{00000000-0005-0000-0000-00008E3D0000}"/>
    <cellStyle name="Normal 1619 2 2" xfId="35152" xr:uid="{00000000-0005-0000-0000-00008F3D0000}"/>
    <cellStyle name="Normal 1619 3" xfId="26312" xr:uid="{00000000-0005-0000-0000-0000903D0000}"/>
    <cellStyle name="Normal 162" xfId="1286" xr:uid="{00000000-0005-0000-0000-0000913D0000}"/>
    <cellStyle name="Normal 162 2" xfId="7071" xr:uid="{00000000-0005-0000-0000-0000923D0000}"/>
    <cellStyle name="Normal 162 3" xfId="7072" xr:uid="{00000000-0005-0000-0000-0000933D0000}"/>
    <cellStyle name="Normal 162 3 2" xfId="7073" xr:uid="{00000000-0005-0000-0000-0000943D0000}"/>
    <cellStyle name="Normal 162 3 2 2" xfId="17287" xr:uid="{00000000-0005-0000-0000-0000953D0000}"/>
    <cellStyle name="Normal 162 3 2 2 2" xfId="35154" xr:uid="{00000000-0005-0000-0000-0000963D0000}"/>
    <cellStyle name="Normal 162 3 2 3" xfId="26314" xr:uid="{00000000-0005-0000-0000-0000973D0000}"/>
    <cellStyle name="Normal 162 3 3" xfId="17286" xr:uid="{00000000-0005-0000-0000-0000983D0000}"/>
    <cellStyle name="Normal 162 3 3 2" xfId="35153" xr:uid="{00000000-0005-0000-0000-0000993D0000}"/>
    <cellStyle name="Normal 162 3 4" xfId="26313" xr:uid="{00000000-0005-0000-0000-00009A3D0000}"/>
    <cellStyle name="Normal 162 4" xfId="7074" xr:uid="{00000000-0005-0000-0000-00009B3D0000}"/>
    <cellStyle name="Normal 162 4 2" xfId="17288" xr:uid="{00000000-0005-0000-0000-00009C3D0000}"/>
    <cellStyle name="Normal 162 4 2 2" xfId="35155" xr:uid="{00000000-0005-0000-0000-00009D3D0000}"/>
    <cellStyle name="Normal 162 4 3" xfId="26315" xr:uid="{00000000-0005-0000-0000-00009E3D0000}"/>
    <cellStyle name="Normal 162 5" xfId="7075" xr:uid="{00000000-0005-0000-0000-00009F3D0000}"/>
    <cellStyle name="Normal 162 5 2" xfId="17289" xr:uid="{00000000-0005-0000-0000-0000A03D0000}"/>
    <cellStyle name="Normal 162 5 2 2" xfId="35156" xr:uid="{00000000-0005-0000-0000-0000A13D0000}"/>
    <cellStyle name="Normal 162 5 3" xfId="26316" xr:uid="{00000000-0005-0000-0000-0000A23D0000}"/>
    <cellStyle name="Normal 162 6" xfId="7076" xr:uid="{00000000-0005-0000-0000-0000A33D0000}"/>
    <cellStyle name="Normal 162 6 2" xfId="17290" xr:uid="{00000000-0005-0000-0000-0000A43D0000}"/>
    <cellStyle name="Normal 162 6 2 2" xfId="35157" xr:uid="{00000000-0005-0000-0000-0000A53D0000}"/>
    <cellStyle name="Normal 162 6 3" xfId="26317" xr:uid="{00000000-0005-0000-0000-0000A63D0000}"/>
    <cellStyle name="Normal 1620" xfId="7077" xr:uid="{00000000-0005-0000-0000-0000A73D0000}"/>
    <cellStyle name="Normal 1620 2" xfId="17291" xr:uid="{00000000-0005-0000-0000-0000A83D0000}"/>
    <cellStyle name="Normal 1620 2 2" xfId="35158" xr:uid="{00000000-0005-0000-0000-0000A93D0000}"/>
    <cellStyle name="Normal 1620 3" xfId="26318" xr:uid="{00000000-0005-0000-0000-0000AA3D0000}"/>
    <cellStyle name="Normal 1621" xfId="7078" xr:uid="{00000000-0005-0000-0000-0000AB3D0000}"/>
    <cellStyle name="Normal 1621 2" xfId="17292" xr:uid="{00000000-0005-0000-0000-0000AC3D0000}"/>
    <cellStyle name="Normal 1621 2 2" xfId="35159" xr:uid="{00000000-0005-0000-0000-0000AD3D0000}"/>
    <cellStyle name="Normal 1621 3" xfId="26319" xr:uid="{00000000-0005-0000-0000-0000AE3D0000}"/>
    <cellStyle name="Normal 1622" xfId="7079" xr:uid="{00000000-0005-0000-0000-0000AF3D0000}"/>
    <cellStyle name="Normal 1622 2" xfId="17293" xr:uid="{00000000-0005-0000-0000-0000B03D0000}"/>
    <cellStyle name="Normal 1622 2 2" xfId="35160" xr:uid="{00000000-0005-0000-0000-0000B13D0000}"/>
    <cellStyle name="Normal 1622 3" xfId="26320" xr:uid="{00000000-0005-0000-0000-0000B23D0000}"/>
    <cellStyle name="Normal 1623" xfId="7080" xr:uid="{00000000-0005-0000-0000-0000B33D0000}"/>
    <cellStyle name="Normal 1623 2" xfId="17294" xr:uid="{00000000-0005-0000-0000-0000B43D0000}"/>
    <cellStyle name="Normal 1623 2 2" xfId="35161" xr:uid="{00000000-0005-0000-0000-0000B53D0000}"/>
    <cellStyle name="Normal 1623 3" xfId="26321" xr:uid="{00000000-0005-0000-0000-0000B63D0000}"/>
    <cellStyle name="Normal 1624" xfId="7081" xr:uid="{00000000-0005-0000-0000-0000B73D0000}"/>
    <cellStyle name="Normal 1624 2" xfId="17295" xr:uid="{00000000-0005-0000-0000-0000B83D0000}"/>
    <cellStyle name="Normal 1624 2 2" xfId="35162" xr:uid="{00000000-0005-0000-0000-0000B93D0000}"/>
    <cellStyle name="Normal 1624 3" xfId="26322" xr:uid="{00000000-0005-0000-0000-0000BA3D0000}"/>
    <cellStyle name="Normal 1625" xfId="7082" xr:uid="{00000000-0005-0000-0000-0000BB3D0000}"/>
    <cellStyle name="Normal 1625 2" xfId="17296" xr:uid="{00000000-0005-0000-0000-0000BC3D0000}"/>
    <cellStyle name="Normal 1625 2 2" xfId="35163" xr:uid="{00000000-0005-0000-0000-0000BD3D0000}"/>
    <cellStyle name="Normal 1625 3" xfId="26323" xr:uid="{00000000-0005-0000-0000-0000BE3D0000}"/>
    <cellStyle name="Normal 1626" xfId="7083" xr:uid="{00000000-0005-0000-0000-0000BF3D0000}"/>
    <cellStyle name="Normal 1626 2" xfId="17297" xr:uid="{00000000-0005-0000-0000-0000C03D0000}"/>
    <cellStyle name="Normal 1626 2 2" xfId="35164" xr:uid="{00000000-0005-0000-0000-0000C13D0000}"/>
    <cellStyle name="Normal 1626 3" xfId="26324" xr:uid="{00000000-0005-0000-0000-0000C23D0000}"/>
    <cellStyle name="Normal 1627" xfId="7084" xr:uid="{00000000-0005-0000-0000-0000C33D0000}"/>
    <cellStyle name="Normal 1627 2" xfId="17298" xr:uid="{00000000-0005-0000-0000-0000C43D0000}"/>
    <cellStyle name="Normal 1627 2 2" xfId="35165" xr:uid="{00000000-0005-0000-0000-0000C53D0000}"/>
    <cellStyle name="Normal 1627 3" xfId="26325" xr:uid="{00000000-0005-0000-0000-0000C63D0000}"/>
    <cellStyle name="Normal 1628" xfId="7085" xr:uid="{00000000-0005-0000-0000-0000C73D0000}"/>
    <cellStyle name="Normal 1628 2" xfId="17299" xr:uid="{00000000-0005-0000-0000-0000C83D0000}"/>
    <cellStyle name="Normal 1628 2 2" xfId="35166" xr:uid="{00000000-0005-0000-0000-0000C93D0000}"/>
    <cellStyle name="Normal 1628 3" xfId="26326" xr:uid="{00000000-0005-0000-0000-0000CA3D0000}"/>
    <cellStyle name="Normal 1629" xfId="7086" xr:uid="{00000000-0005-0000-0000-0000CB3D0000}"/>
    <cellStyle name="Normal 1629 2" xfId="17300" xr:uid="{00000000-0005-0000-0000-0000CC3D0000}"/>
    <cellStyle name="Normal 1629 2 2" xfId="35167" xr:uid="{00000000-0005-0000-0000-0000CD3D0000}"/>
    <cellStyle name="Normal 1629 3" xfId="26327" xr:uid="{00000000-0005-0000-0000-0000CE3D0000}"/>
    <cellStyle name="Normal 163" xfId="1287" xr:uid="{00000000-0005-0000-0000-0000CF3D0000}"/>
    <cellStyle name="Normal 163 2" xfId="7087" xr:uid="{00000000-0005-0000-0000-0000D03D0000}"/>
    <cellStyle name="Normal 163 3" xfId="7088" xr:uid="{00000000-0005-0000-0000-0000D13D0000}"/>
    <cellStyle name="Normal 163 3 2" xfId="7089" xr:uid="{00000000-0005-0000-0000-0000D23D0000}"/>
    <cellStyle name="Normal 163 3 2 2" xfId="17302" xr:uid="{00000000-0005-0000-0000-0000D33D0000}"/>
    <cellStyle name="Normal 163 3 2 2 2" xfId="35169" xr:uid="{00000000-0005-0000-0000-0000D43D0000}"/>
    <cellStyle name="Normal 163 3 2 3" xfId="26329" xr:uid="{00000000-0005-0000-0000-0000D53D0000}"/>
    <cellStyle name="Normal 163 3 3" xfId="17301" xr:uid="{00000000-0005-0000-0000-0000D63D0000}"/>
    <cellStyle name="Normal 163 3 3 2" xfId="35168" xr:uid="{00000000-0005-0000-0000-0000D73D0000}"/>
    <cellStyle name="Normal 163 3 4" xfId="26328" xr:uid="{00000000-0005-0000-0000-0000D83D0000}"/>
    <cellStyle name="Normal 163 4" xfId="7090" xr:uid="{00000000-0005-0000-0000-0000D93D0000}"/>
    <cellStyle name="Normal 163 4 2" xfId="17303" xr:uid="{00000000-0005-0000-0000-0000DA3D0000}"/>
    <cellStyle name="Normal 163 4 2 2" xfId="35170" xr:uid="{00000000-0005-0000-0000-0000DB3D0000}"/>
    <cellStyle name="Normal 163 4 3" xfId="26330" xr:uid="{00000000-0005-0000-0000-0000DC3D0000}"/>
    <cellStyle name="Normal 163 5" xfId="7091" xr:uid="{00000000-0005-0000-0000-0000DD3D0000}"/>
    <cellStyle name="Normal 163 5 2" xfId="17304" xr:uid="{00000000-0005-0000-0000-0000DE3D0000}"/>
    <cellStyle name="Normal 163 5 2 2" xfId="35171" xr:uid="{00000000-0005-0000-0000-0000DF3D0000}"/>
    <cellStyle name="Normal 163 5 3" xfId="26331" xr:uid="{00000000-0005-0000-0000-0000E03D0000}"/>
    <cellStyle name="Normal 163 6" xfId="7092" xr:uid="{00000000-0005-0000-0000-0000E13D0000}"/>
    <cellStyle name="Normal 163 6 2" xfId="17305" xr:uid="{00000000-0005-0000-0000-0000E23D0000}"/>
    <cellStyle name="Normal 163 6 2 2" xfId="35172" xr:uid="{00000000-0005-0000-0000-0000E33D0000}"/>
    <cellStyle name="Normal 163 6 3" xfId="26332" xr:uid="{00000000-0005-0000-0000-0000E43D0000}"/>
    <cellStyle name="Normal 1630" xfId="7093" xr:uid="{00000000-0005-0000-0000-0000E53D0000}"/>
    <cellStyle name="Normal 1630 2" xfId="17306" xr:uid="{00000000-0005-0000-0000-0000E63D0000}"/>
    <cellStyle name="Normal 1630 2 2" xfId="35173" xr:uid="{00000000-0005-0000-0000-0000E73D0000}"/>
    <cellStyle name="Normal 1630 3" xfId="26333" xr:uid="{00000000-0005-0000-0000-0000E83D0000}"/>
    <cellStyle name="Normal 1631" xfId="7094" xr:uid="{00000000-0005-0000-0000-0000E93D0000}"/>
    <cellStyle name="Normal 1631 2" xfId="17307" xr:uid="{00000000-0005-0000-0000-0000EA3D0000}"/>
    <cellStyle name="Normal 1631 2 2" xfId="35174" xr:uid="{00000000-0005-0000-0000-0000EB3D0000}"/>
    <cellStyle name="Normal 1631 3" xfId="26334" xr:uid="{00000000-0005-0000-0000-0000EC3D0000}"/>
    <cellStyle name="Normal 1632" xfId="7095" xr:uid="{00000000-0005-0000-0000-0000ED3D0000}"/>
    <cellStyle name="Normal 1632 2" xfId="17308" xr:uid="{00000000-0005-0000-0000-0000EE3D0000}"/>
    <cellStyle name="Normal 1632 2 2" xfId="35175" xr:uid="{00000000-0005-0000-0000-0000EF3D0000}"/>
    <cellStyle name="Normal 1632 3" xfId="26335" xr:uid="{00000000-0005-0000-0000-0000F03D0000}"/>
    <cellStyle name="Normal 1633" xfId="7096" xr:uid="{00000000-0005-0000-0000-0000F13D0000}"/>
    <cellStyle name="Normal 1633 2" xfId="17309" xr:uid="{00000000-0005-0000-0000-0000F23D0000}"/>
    <cellStyle name="Normal 1633 2 2" xfId="35176" xr:uid="{00000000-0005-0000-0000-0000F33D0000}"/>
    <cellStyle name="Normal 1633 3" xfId="26336" xr:uid="{00000000-0005-0000-0000-0000F43D0000}"/>
    <cellStyle name="Normal 1634" xfId="7097" xr:uid="{00000000-0005-0000-0000-0000F53D0000}"/>
    <cellStyle name="Normal 1634 2" xfId="17310" xr:uid="{00000000-0005-0000-0000-0000F63D0000}"/>
    <cellStyle name="Normal 1634 2 2" xfId="35177" xr:uid="{00000000-0005-0000-0000-0000F73D0000}"/>
    <cellStyle name="Normal 1634 3" xfId="26337" xr:uid="{00000000-0005-0000-0000-0000F83D0000}"/>
    <cellStyle name="Normal 1635" xfId="7098" xr:uid="{00000000-0005-0000-0000-0000F93D0000}"/>
    <cellStyle name="Normal 1635 2" xfId="17311" xr:uid="{00000000-0005-0000-0000-0000FA3D0000}"/>
    <cellStyle name="Normal 1635 2 2" xfId="35178" xr:uid="{00000000-0005-0000-0000-0000FB3D0000}"/>
    <cellStyle name="Normal 1635 3" xfId="26338" xr:uid="{00000000-0005-0000-0000-0000FC3D0000}"/>
    <cellStyle name="Normal 1636" xfId="7099" xr:uid="{00000000-0005-0000-0000-0000FD3D0000}"/>
    <cellStyle name="Normal 1636 2" xfId="17312" xr:uid="{00000000-0005-0000-0000-0000FE3D0000}"/>
    <cellStyle name="Normal 1636 2 2" xfId="35179" xr:uid="{00000000-0005-0000-0000-0000FF3D0000}"/>
    <cellStyle name="Normal 1636 3" xfId="26339" xr:uid="{00000000-0005-0000-0000-0000003E0000}"/>
    <cellStyle name="Normal 1637" xfId="7100" xr:uid="{00000000-0005-0000-0000-0000013E0000}"/>
    <cellStyle name="Normal 1637 2" xfId="17313" xr:uid="{00000000-0005-0000-0000-0000023E0000}"/>
    <cellStyle name="Normal 1637 2 2" xfId="35180" xr:uid="{00000000-0005-0000-0000-0000033E0000}"/>
    <cellStyle name="Normal 1637 3" xfId="26340" xr:uid="{00000000-0005-0000-0000-0000043E0000}"/>
    <cellStyle name="Normal 1638" xfId="7101" xr:uid="{00000000-0005-0000-0000-0000053E0000}"/>
    <cellStyle name="Normal 1638 2" xfId="17314" xr:uid="{00000000-0005-0000-0000-0000063E0000}"/>
    <cellStyle name="Normal 1638 2 2" xfId="35181" xr:uid="{00000000-0005-0000-0000-0000073E0000}"/>
    <cellStyle name="Normal 1638 3" xfId="26341" xr:uid="{00000000-0005-0000-0000-0000083E0000}"/>
    <cellStyle name="Normal 1639" xfId="7102" xr:uid="{00000000-0005-0000-0000-0000093E0000}"/>
    <cellStyle name="Normal 1639 2" xfId="17315" xr:uid="{00000000-0005-0000-0000-00000A3E0000}"/>
    <cellStyle name="Normal 1639 2 2" xfId="35182" xr:uid="{00000000-0005-0000-0000-00000B3E0000}"/>
    <cellStyle name="Normal 1639 3" xfId="26342" xr:uid="{00000000-0005-0000-0000-00000C3E0000}"/>
    <cellStyle name="Normal 164" xfId="1288" xr:uid="{00000000-0005-0000-0000-00000D3E0000}"/>
    <cellStyle name="Normal 164 2" xfId="7103" xr:uid="{00000000-0005-0000-0000-00000E3E0000}"/>
    <cellStyle name="Normal 164 3" xfId="7104" xr:uid="{00000000-0005-0000-0000-00000F3E0000}"/>
    <cellStyle name="Normal 164 3 2" xfId="7105" xr:uid="{00000000-0005-0000-0000-0000103E0000}"/>
    <cellStyle name="Normal 164 3 2 2" xfId="17317" xr:uid="{00000000-0005-0000-0000-0000113E0000}"/>
    <cellStyle name="Normal 164 3 2 2 2" xfId="35184" xr:uid="{00000000-0005-0000-0000-0000123E0000}"/>
    <cellStyle name="Normal 164 3 2 3" xfId="26344" xr:uid="{00000000-0005-0000-0000-0000133E0000}"/>
    <cellStyle name="Normal 164 3 3" xfId="17316" xr:uid="{00000000-0005-0000-0000-0000143E0000}"/>
    <cellStyle name="Normal 164 3 3 2" xfId="35183" xr:uid="{00000000-0005-0000-0000-0000153E0000}"/>
    <cellStyle name="Normal 164 3 4" xfId="26343" xr:uid="{00000000-0005-0000-0000-0000163E0000}"/>
    <cellStyle name="Normal 164 4" xfId="7106" xr:uid="{00000000-0005-0000-0000-0000173E0000}"/>
    <cellStyle name="Normal 164 4 2" xfId="17318" xr:uid="{00000000-0005-0000-0000-0000183E0000}"/>
    <cellStyle name="Normal 164 4 2 2" xfId="35185" xr:uid="{00000000-0005-0000-0000-0000193E0000}"/>
    <cellStyle name="Normal 164 4 3" xfId="26345" xr:uid="{00000000-0005-0000-0000-00001A3E0000}"/>
    <cellStyle name="Normal 164 5" xfId="7107" xr:uid="{00000000-0005-0000-0000-00001B3E0000}"/>
    <cellStyle name="Normal 164 5 2" xfId="17319" xr:uid="{00000000-0005-0000-0000-00001C3E0000}"/>
    <cellStyle name="Normal 164 5 2 2" xfId="35186" xr:uid="{00000000-0005-0000-0000-00001D3E0000}"/>
    <cellStyle name="Normal 164 5 3" xfId="26346" xr:uid="{00000000-0005-0000-0000-00001E3E0000}"/>
    <cellStyle name="Normal 164 6" xfId="7108" xr:uid="{00000000-0005-0000-0000-00001F3E0000}"/>
    <cellStyle name="Normal 164 6 2" xfId="17320" xr:uid="{00000000-0005-0000-0000-0000203E0000}"/>
    <cellStyle name="Normal 164 6 2 2" xfId="35187" xr:uid="{00000000-0005-0000-0000-0000213E0000}"/>
    <cellStyle name="Normal 164 6 3" xfId="26347" xr:uid="{00000000-0005-0000-0000-0000223E0000}"/>
    <cellStyle name="Normal 1640" xfId="7109" xr:uid="{00000000-0005-0000-0000-0000233E0000}"/>
    <cellStyle name="Normal 1640 2" xfId="17321" xr:uid="{00000000-0005-0000-0000-0000243E0000}"/>
    <cellStyle name="Normal 1640 2 2" xfId="35188" xr:uid="{00000000-0005-0000-0000-0000253E0000}"/>
    <cellStyle name="Normal 1640 3" xfId="26348" xr:uid="{00000000-0005-0000-0000-0000263E0000}"/>
    <cellStyle name="Normal 1641" xfId="7110" xr:uid="{00000000-0005-0000-0000-0000273E0000}"/>
    <cellStyle name="Normal 1641 2" xfId="17322" xr:uid="{00000000-0005-0000-0000-0000283E0000}"/>
    <cellStyle name="Normal 1641 2 2" xfId="35189" xr:uid="{00000000-0005-0000-0000-0000293E0000}"/>
    <cellStyle name="Normal 1641 3" xfId="26349" xr:uid="{00000000-0005-0000-0000-00002A3E0000}"/>
    <cellStyle name="Normal 1642" xfId="7111" xr:uid="{00000000-0005-0000-0000-00002B3E0000}"/>
    <cellStyle name="Normal 1642 2" xfId="17323" xr:uid="{00000000-0005-0000-0000-00002C3E0000}"/>
    <cellStyle name="Normal 1642 2 2" xfId="35190" xr:uid="{00000000-0005-0000-0000-00002D3E0000}"/>
    <cellStyle name="Normal 1642 3" xfId="26350" xr:uid="{00000000-0005-0000-0000-00002E3E0000}"/>
    <cellStyle name="Normal 1643" xfId="7112" xr:uid="{00000000-0005-0000-0000-00002F3E0000}"/>
    <cellStyle name="Normal 1643 2" xfId="17324" xr:uid="{00000000-0005-0000-0000-0000303E0000}"/>
    <cellStyle name="Normal 1643 2 2" xfId="35191" xr:uid="{00000000-0005-0000-0000-0000313E0000}"/>
    <cellStyle name="Normal 1643 3" xfId="26351" xr:uid="{00000000-0005-0000-0000-0000323E0000}"/>
    <cellStyle name="Normal 1644" xfId="7113" xr:uid="{00000000-0005-0000-0000-0000333E0000}"/>
    <cellStyle name="Normal 1644 2" xfId="17325" xr:uid="{00000000-0005-0000-0000-0000343E0000}"/>
    <cellStyle name="Normal 1644 2 2" xfId="35192" xr:uid="{00000000-0005-0000-0000-0000353E0000}"/>
    <cellStyle name="Normal 1644 3" xfId="26352" xr:uid="{00000000-0005-0000-0000-0000363E0000}"/>
    <cellStyle name="Normal 1645" xfId="7114" xr:uid="{00000000-0005-0000-0000-0000373E0000}"/>
    <cellStyle name="Normal 1645 2" xfId="17326" xr:uid="{00000000-0005-0000-0000-0000383E0000}"/>
    <cellStyle name="Normal 1645 2 2" xfId="35193" xr:uid="{00000000-0005-0000-0000-0000393E0000}"/>
    <cellStyle name="Normal 1645 3" xfId="26353" xr:uid="{00000000-0005-0000-0000-00003A3E0000}"/>
    <cellStyle name="Normal 1646" xfId="7115" xr:uid="{00000000-0005-0000-0000-00003B3E0000}"/>
    <cellStyle name="Normal 1646 2" xfId="17327" xr:uid="{00000000-0005-0000-0000-00003C3E0000}"/>
    <cellStyle name="Normal 1646 2 2" xfId="35194" xr:uid="{00000000-0005-0000-0000-00003D3E0000}"/>
    <cellStyle name="Normal 1646 3" xfId="26354" xr:uid="{00000000-0005-0000-0000-00003E3E0000}"/>
    <cellStyle name="Normal 1647" xfId="7116" xr:uid="{00000000-0005-0000-0000-00003F3E0000}"/>
    <cellStyle name="Normal 1647 2" xfId="17328" xr:uid="{00000000-0005-0000-0000-0000403E0000}"/>
    <cellStyle name="Normal 1647 2 2" xfId="35195" xr:uid="{00000000-0005-0000-0000-0000413E0000}"/>
    <cellStyle name="Normal 1647 3" xfId="26355" xr:uid="{00000000-0005-0000-0000-0000423E0000}"/>
    <cellStyle name="Normal 1648" xfId="7117" xr:uid="{00000000-0005-0000-0000-0000433E0000}"/>
    <cellStyle name="Normal 1648 2" xfId="17329" xr:uid="{00000000-0005-0000-0000-0000443E0000}"/>
    <cellStyle name="Normal 1648 2 2" xfId="35196" xr:uid="{00000000-0005-0000-0000-0000453E0000}"/>
    <cellStyle name="Normal 1648 3" xfId="26356" xr:uid="{00000000-0005-0000-0000-0000463E0000}"/>
    <cellStyle name="Normal 1649" xfId="7118" xr:uid="{00000000-0005-0000-0000-0000473E0000}"/>
    <cellStyle name="Normal 1649 2" xfId="17330" xr:uid="{00000000-0005-0000-0000-0000483E0000}"/>
    <cellStyle name="Normal 1649 2 2" xfId="35197" xr:uid="{00000000-0005-0000-0000-0000493E0000}"/>
    <cellStyle name="Normal 1649 3" xfId="26357" xr:uid="{00000000-0005-0000-0000-00004A3E0000}"/>
    <cellStyle name="Normal 165" xfId="1289" xr:uid="{00000000-0005-0000-0000-00004B3E0000}"/>
    <cellStyle name="Normal 165 2" xfId="7119" xr:uid="{00000000-0005-0000-0000-00004C3E0000}"/>
    <cellStyle name="Normal 165 3" xfId="7120" xr:uid="{00000000-0005-0000-0000-00004D3E0000}"/>
    <cellStyle name="Normal 165 3 2" xfId="7121" xr:uid="{00000000-0005-0000-0000-00004E3E0000}"/>
    <cellStyle name="Normal 165 3 2 2" xfId="17332" xr:uid="{00000000-0005-0000-0000-00004F3E0000}"/>
    <cellStyle name="Normal 165 3 2 2 2" xfId="35199" xr:uid="{00000000-0005-0000-0000-0000503E0000}"/>
    <cellStyle name="Normal 165 3 2 3" xfId="26359" xr:uid="{00000000-0005-0000-0000-0000513E0000}"/>
    <cellStyle name="Normal 165 3 3" xfId="17331" xr:uid="{00000000-0005-0000-0000-0000523E0000}"/>
    <cellStyle name="Normal 165 3 3 2" xfId="35198" xr:uid="{00000000-0005-0000-0000-0000533E0000}"/>
    <cellStyle name="Normal 165 3 4" xfId="26358" xr:uid="{00000000-0005-0000-0000-0000543E0000}"/>
    <cellStyle name="Normal 165 4" xfId="7122" xr:uid="{00000000-0005-0000-0000-0000553E0000}"/>
    <cellStyle name="Normal 165 4 2" xfId="17333" xr:uid="{00000000-0005-0000-0000-0000563E0000}"/>
    <cellStyle name="Normal 165 4 2 2" xfId="35200" xr:uid="{00000000-0005-0000-0000-0000573E0000}"/>
    <cellStyle name="Normal 165 4 3" xfId="26360" xr:uid="{00000000-0005-0000-0000-0000583E0000}"/>
    <cellStyle name="Normal 165 5" xfId="7123" xr:uid="{00000000-0005-0000-0000-0000593E0000}"/>
    <cellStyle name="Normal 165 5 2" xfId="17334" xr:uid="{00000000-0005-0000-0000-00005A3E0000}"/>
    <cellStyle name="Normal 165 5 2 2" xfId="35201" xr:uid="{00000000-0005-0000-0000-00005B3E0000}"/>
    <cellStyle name="Normal 165 5 3" xfId="26361" xr:uid="{00000000-0005-0000-0000-00005C3E0000}"/>
    <cellStyle name="Normal 165 6" xfId="7124" xr:uid="{00000000-0005-0000-0000-00005D3E0000}"/>
    <cellStyle name="Normal 165 6 2" xfId="17335" xr:uid="{00000000-0005-0000-0000-00005E3E0000}"/>
    <cellStyle name="Normal 165 6 2 2" xfId="35202" xr:uid="{00000000-0005-0000-0000-00005F3E0000}"/>
    <cellStyle name="Normal 165 6 3" xfId="26362" xr:uid="{00000000-0005-0000-0000-0000603E0000}"/>
    <cellStyle name="Normal 1650" xfId="7125" xr:uid="{00000000-0005-0000-0000-0000613E0000}"/>
    <cellStyle name="Normal 1650 2" xfId="17336" xr:uid="{00000000-0005-0000-0000-0000623E0000}"/>
    <cellStyle name="Normal 1650 2 2" xfId="35203" xr:uid="{00000000-0005-0000-0000-0000633E0000}"/>
    <cellStyle name="Normal 1650 3" xfId="26363" xr:uid="{00000000-0005-0000-0000-0000643E0000}"/>
    <cellStyle name="Normal 1651" xfId="7126" xr:uid="{00000000-0005-0000-0000-0000653E0000}"/>
    <cellStyle name="Normal 1651 2" xfId="17337" xr:uid="{00000000-0005-0000-0000-0000663E0000}"/>
    <cellStyle name="Normal 1651 2 2" xfId="35204" xr:uid="{00000000-0005-0000-0000-0000673E0000}"/>
    <cellStyle name="Normal 1651 3" xfId="26364" xr:uid="{00000000-0005-0000-0000-0000683E0000}"/>
    <cellStyle name="Normal 1652" xfId="7127" xr:uid="{00000000-0005-0000-0000-0000693E0000}"/>
    <cellStyle name="Normal 1652 2" xfId="17338" xr:uid="{00000000-0005-0000-0000-00006A3E0000}"/>
    <cellStyle name="Normal 1652 2 2" xfId="35205" xr:uid="{00000000-0005-0000-0000-00006B3E0000}"/>
    <cellStyle name="Normal 1652 3" xfId="26365" xr:uid="{00000000-0005-0000-0000-00006C3E0000}"/>
    <cellStyle name="Normal 1653" xfId="7128" xr:uid="{00000000-0005-0000-0000-00006D3E0000}"/>
    <cellStyle name="Normal 1653 2" xfId="17339" xr:uid="{00000000-0005-0000-0000-00006E3E0000}"/>
    <cellStyle name="Normal 1653 2 2" xfId="35206" xr:uid="{00000000-0005-0000-0000-00006F3E0000}"/>
    <cellStyle name="Normal 1653 3" xfId="26366" xr:uid="{00000000-0005-0000-0000-0000703E0000}"/>
    <cellStyle name="Normal 1654" xfId="7129" xr:uid="{00000000-0005-0000-0000-0000713E0000}"/>
    <cellStyle name="Normal 1654 2" xfId="17340" xr:uid="{00000000-0005-0000-0000-0000723E0000}"/>
    <cellStyle name="Normal 1654 2 2" xfId="35207" xr:uid="{00000000-0005-0000-0000-0000733E0000}"/>
    <cellStyle name="Normal 1654 3" xfId="26367" xr:uid="{00000000-0005-0000-0000-0000743E0000}"/>
    <cellStyle name="Normal 1655" xfId="7130" xr:uid="{00000000-0005-0000-0000-0000753E0000}"/>
    <cellStyle name="Normal 1655 2" xfId="17341" xr:uid="{00000000-0005-0000-0000-0000763E0000}"/>
    <cellStyle name="Normal 1655 2 2" xfId="35208" xr:uid="{00000000-0005-0000-0000-0000773E0000}"/>
    <cellStyle name="Normal 1655 3" xfId="26368" xr:uid="{00000000-0005-0000-0000-0000783E0000}"/>
    <cellStyle name="Normal 1656" xfId="7131" xr:uid="{00000000-0005-0000-0000-0000793E0000}"/>
    <cellStyle name="Normal 1656 2" xfId="17342" xr:uid="{00000000-0005-0000-0000-00007A3E0000}"/>
    <cellStyle name="Normal 1656 2 2" xfId="35209" xr:uid="{00000000-0005-0000-0000-00007B3E0000}"/>
    <cellStyle name="Normal 1656 3" xfId="26369" xr:uid="{00000000-0005-0000-0000-00007C3E0000}"/>
    <cellStyle name="Normal 1657" xfId="7132" xr:uid="{00000000-0005-0000-0000-00007D3E0000}"/>
    <cellStyle name="Normal 1657 2" xfId="17343" xr:uid="{00000000-0005-0000-0000-00007E3E0000}"/>
    <cellStyle name="Normal 1657 2 2" xfId="35210" xr:uid="{00000000-0005-0000-0000-00007F3E0000}"/>
    <cellStyle name="Normal 1657 3" xfId="26370" xr:uid="{00000000-0005-0000-0000-0000803E0000}"/>
    <cellStyle name="Normal 1658" xfId="7133" xr:uid="{00000000-0005-0000-0000-0000813E0000}"/>
    <cellStyle name="Normal 1658 2" xfId="17344" xr:uid="{00000000-0005-0000-0000-0000823E0000}"/>
    <cellStyle name="Normal 1658 2 2" xfId="35211" xr:uid="{00000000-0005-0000-0000-0000833E0000}"/>
    <cellStyle name="Normal 1658 3" xfId="26371" xr:uid="{00000000-0005-0000-0000-0000843E0000}"/>
    <cellStyle name="Normal 1659" xfId="7134" xr:uid="{00000000-0005-0000-0000-0000853E0000}"/>
    <cellStyle name="Normal 1659 2" xfId="17345" xr:uid="{00000000-0005-0000-0000-0000863E0000}"/>
    <cellStyle name="Normal 1659 2 2" xfId="35212" xr:uid="{00000000-0005-0000-0000-0000873E0000}"/>
    <cellStyle name="Normal 1659 3" xfId="26372" xr:uid="{00000000-0005-0000-0000-0000883E0000}"/>
    <cellStyle name="Normal 166" xfId="1290" xr:uid="{00000000-0005-0000-0000-0000893E0000}"/>
    <cellStyle name="Normal 166 2" xfId="7135" xr:uid="{00000000-0005-0000-0000-00008A3E0000}"/>
    <cellStyle name="Normal 166 3" xfId="7136" xr:uid="{00000000-0005-0000-0000-00008B3E0000}"/>
    <cellStyle name="Normal 166 3 2" xfId="7137" xr:uid="{00000000-0005-0000-0000-00008C3E0000}"/>
    <cellStyle name="Normal 166 3 2 2" xfId="17347" xr:uid="{00000000-0005-0000-0000-00008D3E0000}"/>
    <cellStyle name="Normal 166 3 2 2 2" xfId="35214" xr:uid="{00000000-0005-0000-0000-00008E3E0000}"/>
    <cellStyle name="Normal 166 3 2 3" xfId="26374" xr:uid="{00000000-0005-0000-0000-00008F3E0000}"/>
    <cellStyle name="Normal 166 3 3" xfId="17346" xr:uid="{00000000-0005-0000-0000-0000903E0000}"/>
    <cellStyle name="Normal 166 3 3 2" xfId="35213" xr:uid="{00000000-0005-0000-0000-0000913E0000}"/>
    <cellStyle name="Normal 166 3 4" xfId="26373" xr:uid="{00000000-0005-0000-0000-0000923E0000}"/>
    <cellStyle name="Normal 166 4" xfId="7138" xr:uid="{00000000-0005-0000-0000-0000933E0000}"/>
    <cellStyle name="Normal 166 4 2" xfId="17348" xr:uid="{00000000-0005-0000-0000-0000943E0000}"/>
    <cellStyle name="Normal 166 4 2 2" xfId="35215" xr:uid="{00000000-0005-0000-0000-0000953E0000}"/>
    <cellStyle name="Normal 166 4 3" xfId="26375" xr:uid="{00000000-0005-0000-0000-0000963E0000}"/>
    <cellStyle name="Normal 166 5" xfId="7139" xr:uid="{00000000-0005-0000-0000-0000973E0000}"/>
    <cellStyle name="Normal 166 5 2" xfId="17349" xr:uid="{00000000-0005-0000-0000-0000983E0000}"/>
    <cellStyle name="Normal 166 5 2 2" xfId="35216" xr:uid="{00000000-0005-0000-0000-0000993E0000}"/>
    <cellStyle name="Normal 166 5 3" xfId="26376" xr:uid="{00000000-0005-0000-0000-00009A3E0000}"/>
    <cellStyle name="Normal 166 6" xfId="7140" xr:uid="{00000000-0005-0000-0000-00009B3E0000}"/>
    <cellStyle name="Normal 166 6 2" xfId="17350" xr:uid="{00000000-0005-0000-0000-00009C3E0000}"/>
    <cellStyle name="Normal 166 6 2 2" xfId="35217" xr:uid="{00000000-0005-0000-0000-00009D3E0000}"/>
    <cellStyle name="Normal 166 6 3" xfId="26377" xr:uid="{00000000-0005-0000-0000-00009E3E0000}"/>
    <cellStyle name="Normal 1660" xfId="7141" xr:uid="{00000000-0005-0000-0000-00009F3E0000}"/>
    <cellStyle name="Normal 1660 2" xfId="17351" xr:uid="{00000000-0005-0000-0000-0000A03E0000}"/>
    <cellStyle name="Normal 1660 2 2" xfId="35218" xr:uid="{00000000-0005-0000-0000-0000A13E0000}"/>
    <cellStyle name="Normal 1660 3" xfId="26378" xr:uid="{00000000-0005-0000-0000-0000A23E0000}"/>
    <cellStyle name="Normal 1661" xfId="7142" xr:uid="{00000000-0005-0000-0000-0000A33E0000}"/>
    <cellStyle name="Normal 1661 2" xfId="17352" xr:uid="{00000000-0005-0000-0000-0000A43E0000}"/>
    <cellStyle name="Normal 1661 2 2" xfId="35219" xr:uid="{00000000-0005-0000-0000-0000A53E0000}"/>
    <cellStyle name="Normal 1661 3" xfId="26379" xr:uid="{00000000-0005-0000-0000-0000A63E0000}"/>
    <cellStyle name="Normal 1662" xfId="7143" xr:uid="{00000000-0005-0000-0000-0000A73E0000}"/>
    <cellStyle name="Normal 1662 2" xfId="17353" xr:uid="{00000000-0005-0000-0000-0000A83E0000}"/>
    <cellStyle name="Normal 1662 2 2" xfId="35220" xr:uid="{00000000-0005-0000-0000-0000A93E0000}"/>
    <cellStyle name="Normal 1662 3" xfId="26380" xr:uid="{00000000-0005-0000-0000-0000AA3E0000}"/>
    <cellStyle name="Normal 1663" xfId="7144" xr:uid="{00000000-0005-0000-0000-0000AB3E0000}"/>
    <cellStyle name="Normal 1663 2" xfId="17354" xr:uid="{00000000-0005-0000-0000-0000AC3E0000}"/>
    <cellStyle name="Normal 1663 2 2" xfId="35221" xr:uid="{00000000-0005-0000-0000-0000AD3E0000}"/>
    <cellStyle name="Normal 1663 3" xfId="26381" xr:uid="{00000000-0005-0000-0000-0000AE3E0000}"/>
    <cellStyle name="Normal 1664" xfId="7145" xr:uid="{00000000-0005-0000-0000-0000AF3E0000}"/>
    <cellStyle name="Normal 1664 2" xfId="17355" xr:uid="{00000000-0005-0000-0000-0000B03E0000}"/>
    <cellStyle name="Normal 1664 2 2" xfId="35222" xr:uid="{00000000-0005-0000-0000-0000B13E0000}"/>
    <cellStyle name="Normal 1664 3" xfId="26382" xr:uid="{00000000-0005-0000-0000-0000B23E0000}"/>
    <cellStyle name="Normal 1665" xfId="7146" xr:uid="{00000000-0005-0000-0000-0000B33E0000}"/>
    <cellStyle name="Normal 1665 2" xfId="17356" xr:uid="{00000000-0005-0000-0000-0000B43E0000}"/>
    <cellStyle name="Normal 1665 2 2" xfId="35223" xr:uid="{00000000-0005-0000-0000-0000B53E0000}"/>
    <cellStyle name="Normal 1665 3" xfId="26383" xr:uid="{00000000-0005-0000-0000-0000B63E0000}"/>
    <cellStyle name="Normal 1666" xfId="7147" xr:uid="{00000000-0005-0000-0000-0000B73E0000}"/>
    <cellStyle name="Normal 1666 2" xfId="17357" xr:uid="{00000000-0005-0000-0000-0000B83E0000}"/>
    <cellStyle name="Normal 1666 2 2" xfId="35224" xr:uid="{00000000-0005-0000-0000-0000B93E0000}"/>
    <cellStyle name="Normal 1666 3" xfId="26384" xr:uid="{00000000-0005-0000-0000-0000BA3E0000}"/>
    <cellStyle name="Normal 1667" xfId="7148" xr:uid="{00000000-0005-0000-0000-0000BB3E0000}"/>
    <cellStyle name="Normal 1667 2" xfId="17358" xr:uid="{00000000-0005-0000-0000-0000BC3E0000}"/>
    <cellStyle name="Normal 1667 2 2" xfId="35225" xr:uid="{00000000-0005-0000-0000-0000BD3E0000}"/>
    <cellStyle name="Normal 1667 3" xfId="26385" xr:uid="{00000000-0005-0000-0000-0000BE3E0000}"/>
    <cellStyle name="Normal 1668" xfId="7149" xr:uid="{00000000-0005-0000-0000-0000BF3E0000}"/>
    <cellStyle name="Normal 1668 2" xfId="17359" xr:uid="{00000000-0005-0000-0000-0000C03E0000}"/>
    <cellStyle name="Normal 1668 2 2" xfId="35226" xr:uid="{00000000-0005-0000-0000-0000C13E0000}"/>
    <cellStyle name="Normal 1668 3" xfId="26386" xr:uid="{00000000-0005-0000-0000-0000C23E0000}"/>
    <cellStyle name="Normal 1669" xfId="7150" xr:uid="{00000000-0005-0000-0000-0000C33E0000}"/>
    <cellStyle name="Normal 167" xfId="1291" xr:uid="{00000000-0005-0000-0000-0000C43E0000}"/>
    <cellStyle name="Normal 167 2" xfId="7151" xr:uid="{00000000-0005-0000-0000-0000C53E0000}"/>
    <cellStyle name="Normal 167 3" xfId="7152" xr:uid="{00000000-0005-0000-0000-0000C63E0000}"/>
    <cellStyle name="Normal 167 3 2" xfId="7153" xr:uid="{00000000-0005-0000-0000-0000C73E0000}"/>
    <cellStyle name="Normal 167 3 2 2" xfId="17361" xr:uid="{00000000-0005-0000-0000-0000C83E0000}"/>
    <cellStyle name="Normal 167 3 2 2 2" xfId="35228" xr:uid="{00000000-0005-0000-0000-0000C93E0000}"/>
    <cellStyle name="Normal 167 3 2 3" xfId="26388" xr:uid="{00000000-0005-0000-0000-0000CA3E0000}"/>
    <cellStyle name="Normal 167 3 3" xfId="17360" xr:uid="{00000000-0005-0000-0000-0000CB3E0000}"/>
    <cellStyle name="Normal 167 3 3 2" xfId="35227" xr:uid="{00000000-0005-0000-0000-0000CC3E0000}"/>
    <cellStyle name="Normal 167 3 4" xfId="26387" xr:uid="{00000000-0005-0000-0000-0000CD3E0000}"/>
    <cellStyle name="Normal 167 4" xfId="7154" xr:uid="{00000000-0005-0000-0000-0000CE3E0000}"/>
    <cellStyle name="Normal 167 4 2" xfId="17362" xr:uid="{00000000-0005-0000-0000-0000CF3E0000}"/>
    <cellStyle name="Normal 167 4 2 2" xfId="35229" xr:uid="{00000000-0005-0000-0000-0000D03E0000}"/>
    <cellStyle name="Normal 167 4 3" xfId="26389" xr:uid="{00000000-0005-0000-0000-0000D13E0000}"/>
    <cellStyle name="Normal 167 5" xfId="7155" xr:uid="{00000000-0005-0000-0000-0000D23E0000}"/>
    <cellStyle name="Normal 167 5 2" xfId="17363" xr:uid="{00000000-0005-0000-0000-0000D33E0000}"/>
    <cellStyle name="Normal 167 5 2 2" xfId="35230" xr:uid="{00000000-0005-0000-0000-0000D43E0000}"/>
    <cellStyle name="Normal 167 5 3" xfId="26390" xr:uid="{00000000-0005-0000-0000-0000D53E0000}"/>
    <cellStyle name="Normal 167 6" xfId="7156" xr:uid="{00000000-0005-0000-0000-0000D63E0000}"/>
    <cellStyle name="Normal 167 6 2" xfId="17364" xr:uid="{00000000-0005-0000-0000-0000D73E0000}"/>
    <cellStyle name="Normal 167 6 2 2" xfId="35231" xr:uid="{00000000-0005-0000-0000-0000D83E0000}"/>
    <cellStyle name="Normal 167 6 3" xfId="26391" xr:uid="{00000000-0005-0000-0000-0000D93E0000}"/>
    <cellStyle name="Normal 1670" xfId="7157" xr:uid="{00000000-0005-0000-0000-0000DA3E0000}"/>
    <cellStyle name="Normal 1670 2" xfId="17365" xr:uid="{00000000-0005-0000-0000-0000DB3E0000}"/>
    <cellStyle name="Normal 1670 2 2" xfId="35232" xr:uid="{00000000-0005-0000-0000-0000DC3E0000}"/>
    <cellStyle name="Normal 1670 3" xfId="26392" xr:uid="{00000000-0005-0000-0000-0000DD3E0000}"/>
    <cellStyle name="Normal 1671" xfId="7158" xr:uid="{00000000-0005-0000-0000-0000DE3E0000}"/>
    <cellStyle name="Normal 1671 2" xfId="17366" xr:uid="{00000000-0005-0000-0000-0000DF3E0000}"/>
    <cellStyle name="Normal 1671 2 2" xfId="35233" xr:uid="{00000000-0005-0000-0000-0000E03E0000}"/>
    <cellStyle name="Normal 1671 3" xfId="26393" xr:uid="{00000000-0005-0000-0000-0000E13E0000}"/>
    <cellStyle name="Normal 1672" xfId="7159" xr:uid="{00000000-0005-0000-0000-0000E23E0000}"/>
    <cellStyle name="Normal 1672 2" xfId="17367" xr:uid="{00000000-0005-0000-0000-0000E33E0000}"/>
    <cellStyle name="Normal 1672 2 2" xfId="35234" xr:uid="{00000000-0005-0000-0000-0000E43E0000}"/>
    <cellStyle name="Normal 1672 3" xfId="26394" xr:uid="{00000000-0005-0000-0000-0000E53E0000}"/>
    <cellStyle name="Normal 1673" xfId="7160" xr:uid="{00000000-0005-0000-0000-0000E63E0000}"/>
    <cellStyle name="Normal 1673 2" xfId="17368" xr:uid="{00000000-0005-0000-0000-0000E73E0000}"/>
    <cellStyle name="Normal 1673 2 2" xfId="35235" xr:uid="{00000000-0005-0000-0000-0000E83E0000}"/>
    <cellStyle name="Normal 1673 3" xfId="26395" xr:uid="{00000000-0005-0000-0000-0000E93E0000}"/>
    <cellStyle name="Normal 1674" xfId="7161" xr:uid="{00000000-0005-0000-0000-0000EA3E0000}"/>
    <cellStyle name="Normal 1674 2" xfId="17369" xr:uid="{00000000-0005-0000-0000-0000EB3E0000}"/>
    <cellStyle name="Normal 1674 2 2" xfId="35236" xr:uid="{00000000-0005-0000-0000-0000EC3E0000}"/>
    <cellStyle name="Normal 1674 3" xfId="26396" xr:uid="{00000000-0005-0000-0000-0000ED3E0000}"/>
    <cellStyle name="Normal 1675" xfId="7162" xr:uid="{00000000-0005-0000-0000-0000EE3E0000}"/>
    <cellStyle name="Normal 1675 2" xfId="17370" xr:uid="{00000000-0005-0000-0000-0000EF3E0000}"/>
    <cellStyle name="Normal 1675 2 2" xfId="35237" xr:uid="{00000000-0005-0000-0000-0000F03E0000}"/>
    <cellStyle name="Normal 1675 3" xfId="26397" xr:uid="{00000000-0005-0000-0000-0000F13E0000}"/>
    <cellStyle name="Normal 1676" xfId="7163" xr:uid="{00000000-0005-0000-0000-0000F23E0000}"/>
    <cellStyle name="Normal 1676 2" xfId="17371" xr:uid="{00000000-0005-0000-0000-0000F33E0000}"/>
    <cellStyle name="Normal 1676 2 2" xfId="35238" xr:uid="{00000000-0005-0000-0000-0000F43E0000}"/>
    <cellStyle name="Normal 1676 3" xfId="26398" xr:uid="{00000000-0005-0000-0000-0000F53E0000}"/>
    <cellStyle name="Normal 1677" xfId="7164" xr:uid="{00000000-0005-0000-0000-0000F63E0000}"/>
    <cellStyle name="Normal 1677 2" xfId="17372" xr:uid="{00000000-0005-0000-0000-0000F73E0000}"/>
    <cellStyle name="Normal 1677 2 2" xfId="35239" xr:uid="{00000000-0005-0000-0000-0000F83E0000}"/>
    <cellStyle name="Normal 1677 3" xfId="26399" xr:uid="{00000000-0005-0000-0000-0000F93E0000}"/>
    <cellStyle name="Normal 1678" xfId="7165" xr:uid="{00000000-0005-0000-0000-0000FA3E0000}"/>
    <cellStyle name="Normal 1678 2" xfId="17373" xr:uid="{00000000-0005-0000-0000-0000FB3E0000}"/>
    <cellStyle name="Normal 1678 2 2" xfId="35240" xr:uid="{00000000-0005-0000-0000-0000FC3E0000}"/>
    <cellStyle name="Normal 1678 3" xfId="26400" xr:uid="{00000000-0005-0000-0000-0000FD3E0000}"/>
    <cellStyle name="Normal 1679" xfId="7166" xr:uid="{00000000-0005-0000-0000-0000FE3E0000}"/>
    <cellStyle name="Normal 1679 2" xfId="17374" xr:uid="{00000000-0005-0000-0000-0000FF3E0000}"/>
    <cellStyle name="Normal 1679 2 2" xfId="35241" xr:uid="{00000000-0005-0000-0000-0000003F0000}"/>
    <cellStyle name="Normal 1679 3" xfId="26401" xr:uid="{00000000-0005-0000-0000-0000013F0000}"/>
    <cellStyle name="Normal 168" xfId="1292" xr:uid="{00000000-0005-0000-0000-0000023F0000}"/>
    <cellStyle name="Normal 168 2" xfId="7167" xr:uid="{00000000-0005-0000-0000-0000033F0000}"/>
    <cellStyle name="Normal 168 3" xfId="7168" xr:uid="{00000000-0005-0000-0000-0000043F0000}"/>
    <cellStyle name="Normal 168 3 2" xfId="7169" xr:uid="{00000000-0005-0000-0000-0000053F0000}"/>
    <cellStyle name="Normal 168 3 2 2" xfId="17376" xr:uid="{00000000-0005-0000-0000-0000063F0000}"/>
    <cellStyle name="Normal 168 3 2 2 2" xfId="35243" xr:uid="{00000000-0005-0000-0000-0000073F0000}"/>
    <cellStyle name="Normal 168 3 2 3" xfId="26403" xr:uid="{00000000-0005-0000-0000-0000083F0000}"/>
    <cellStyle name="Normal 168 3 3" xfId="17375" xr:uid="{00000000-0005-0000-0000-0000093F0000}"/>
    <cellStyle name="Normal 168 3 3 2" xfId="35242" xr:uid="{00000000-0005-0000-0000-00000A3F0000}"/>
    <cellStyle name="Normal 168 3 4" xfId="26402" xr:uid="{00000000-0005-0000-0000-00000B3F0000}"/>
    <cellStyle name="Normal 168 4" xfId="7170" xr:uid="{00000000-0005-0000-0000-00000C3F0000}"/>
    <cellStyle name="Normal 168 4 2" xfId="17377" xr:uid="{00000000-0005-0000-0000-00000D3F0000}"/>
    <cellStyle name="Normal 168 4 2 2" xfId="35244" xr:uid="{00000000-0005-0000-0000-00000E3F0000}"/>
    <cellStyle name="Normal 168 4 3" xfId="26404" xr:uid="{00000000-0005-0000-0000-00000F3F0000}"/>
    <cellStyle name="Normal 168 5" xfId="7171" xr:uid="{00000000-0005-0000-0000-0000103F0000}"/>
    <cellStyle name="Normal 168 5 2" xfId="17378" xr:uid="{00000000-0005-0000-0000-0000113F0000}"/>
    <cellStyle name="Normal 168 5 2 2" xfId="35245" xr:uid="{00000000-0005-0000-0000-0000123F0000}"/>
    <cellStyle name="Normal 168 5 3" xfId="26405" xr:uid="{00000000-0005-0000-0000-0000133F0000}"/>
    <cellStyle name="Normal 168 6" xfId="7172" xr:uid="{00000000-0005-0000-0000-0000143F0000}"/>
    <cellStyle name="Normal 168 6 2" xfId="17379" xr:uid="{00000000-0005-0000-0000-0000153F0000}"/>
    <cellStyle name="Normal 168 6 2 2" xfId="35246" xr:uid="{00000000-0005-0000-0000-0000163F0000}"/>
    <cellStyle name="Normal 168 6 3" xfId="26406" xr:uid="{00000000-0005-0000-0000-0000173F0000}"/>
    <cellStyle name="Normal 1680" xfId="7173" xr:uid="{00000000-0005-0000-0000-0000183F0000}"/>
    <cellStyle name="Normal 1680 2" xfId="17380" xr:uid="{00000000-0005-0000-0000-0000193F0000}"/>
    <cellStyle name="Normal 1680 2 2" xfId="35247" xr:uid="{00000000-0005-0000-0000-00001A3F0000}"/>
    <cellStyle name="Normal 1680 3" xfId="26407" xr:uid="{00000000-0005-0000-0000-00001B3F0000}"/>
    <cellStyle name="Normal 1681" xfId="7174" xr:uid="{00000000-0005-0000-0000-00001C3F0000}"/>
    <cellStyle name="Normal 1681 2" xfId="17381" xr:uid="{00000000-0005-0000-0000-00001D3F0000}"/>
    <cellStyle name="Normal 1681 2 2" xfId="35248" xr:uid="{00000000-0005-0000-0000-00001E3F0000}"/>
    <cellStyle name="Normal 1681 3" xfId="26408" xr:uid="{00000000-0005-0000-0000-00001F3F0000}"/>
    <cellStyle name="Normal 1682" xfId="7175" xr:uid="{00000000-0005-0000-0000-0000203F0000}"/>
    <cellStyle name="Normal 1682 2" xfId="17382" xr:uid="{00000000-0005-0000-0000-0000213F0000}"/>
    <cellStyle name="Normal 1682 2 2" xfId="35249" xr:uid="{00000000-0005-0000-0000-0000223F0000}"/>
    <cellStyle name="Normal 1682 3" xfId="26409" xr:uid="{00000000-0005-0000-0000-0000233F0000}"/>
    <cellStyle name="Normal 1683" xfId="7176" xr:uid="{00000000-0005-0000-0000-0000243F0000}"/>
    <cellStyle name="Normal 1683 2" xfId="17383" xr:uid="{00000000-0005-0000-0000-0000253F0000}"/>
    <cellStyle name="Normal 1683 2 2" xfId="35250" xr:uid="{00000000-0005-0000-0000-0000263F0000}"/>
    <cellStyle name="Normal 1683 3" xfId="26410" xr:uid="{00000000-0005-0000-0000-0000273F0000}"/>
    <cellStyle name="Normal 1684" xfId="7177" xr:uid="{00000000-0005-0000-0000-0000283F0000}"/>
    <cellStyle name="Normal 1684 2" xfId="17384" xr:uid="{00000000-0005-0000-0000-0000293F0000}"/>
    <cellStyle name="Normal 1684 2 2" xfId="35251" xr:uid="{00000000-0005-0000-0000-00002A3F0000}"/>
    <cellStyle name="Normal 1684 3" xfId="26411" xr:uid="{00000000-0005-0000-0000-00002B3F0000}"/>
    <cellStyle name="Normal 1685" xfId="7178" xr:uid="{00000000-0005-0000-0000-00002C3F0000}"/>
    <cellStyle name="Normal 1685 2" xfId="17385" xr:uid="{00000000-0005-0000-0000-00002D3F0000}"/>
    <cellStyle name="Normal 1685 2 2" xfId="35252" xr:uid="{00000000-0005-0000-0000-00002E3F0000}"/>
    <cellStyle name="Normal 1685 3" xfId="26412" xr:uid="{00000000-0005-0000-0000-00002F3F0000}"/>
    <cellStyle name="Normal 1686" xfId="7179" xr:uid="{00000000-0005-0000-0000-0000303F0000}"/>
    <cellStyle name="Normal 1686 2" xfId="17386" xr:uid="{00000000-0005-0000-0000-0000313F0000}"/>
    <cellStyle name="Normal 1686 2 2" xfId="35253" xr:uid="{00000000-0005-0000-0000-0000323F0000}"/>
    <cellStyle name="Normal 1686 3" xfId="26413" xr:uid="{00000000-0005-0000-0000-0000333F0000}"/>
    <cellStyle name="Normal 1687" xfId="7180" xr:uid="{00000000-0005-0000-0000-0000343F0000}"/>
    <cellStyle name="Normal 1687 2" xfId="17387" xr:uid="{00000000-0005-0000-0000-0000353F0000}"/>
    <cellStyle name="Normal 1687 2 2" xfId="35254" xr:uid="{00000000-0005-0000-0000-0000363F0000}"/>
    <cellStyle name="Normal 1687 3" xfId="26414" xr:uid="{00000000-0005-0000-0000-0000373F0000}"/>
    <cellStyle name="Normal 1688" xfId="7181" xr:uid="{00000000-0005-0000-0000-0000383F0000}"/>
    <cellStyle name="Normal 1688 2" xfId="17388" xr:uid="{00000000-0005-0000-0000-0000393F0000}"/>
    <cellStyle name="Normal 1688 2 2" xfId="35255" xr:uid="{00000000-0005-0000-0000-00003A3F0000}"/>
    <cellStyle name="Normal 1688 3" xfId="26415" xr:uid="{00000000-0005-0000-0000-00003B3F0000}"/>
    <cellStyle name="Normal 1689" xfId="7182" xr:uid="{00000000-0005-0000-0000-00003C3F0000}"/>
    <cellStyle name="Normal 1689 2" xfId="17389" xr:uid="{00000000-0005-0000-0000-00003D3F0000}"/>
    <cellStyle name="Normal 1689 2 2" xfId="35256" xr:uid="{00000000-0005-0000-0000-00003E3F0000}"/>
    <cellStyle name="Normal 1689 3" xfId="26416" xr:uid="{00000000-0005-0000-0000-00003F3F0000}"/>
    <cellStyle name="Normal 169" xfId="1293" xr:uid="{00000000-0005-0000-0000-0000403F0000}"/>
    <cellStyle name="Normal 169 2" xfId="1294" xr:uid="{00000000-0005-0000-0000-0000413F0000}"/>
    <cellStyle name="Normal 169 3" xfId="7183" xr:uid="{00000000-0005-0000-0000-0000423F0000}"/>
    <cellStyle name="Normal 169 3 2" xfId="7184" xr:uid="{00000000-0005-0000-0000-0000433F0000}"/>
    <cellStyle name="Normal 169 3 2 2" xfId="17391" xr:uid="{00000000-0005-0000-0000-0000443F0000}"/>
    <cellStyle name="Normal 169 3 2 2 2" xfId="35258" xr:uid="{00000000-0005-0000-0000-0000453F0000}"/>
    <cellStyle name="Normal 169 3 2 3" xfId="26418" xr:uid="{00000000-0005-0000-0000-0000463F0000}"/>
    <cellStyle name="Normal 169 3 3" xfId="17390" xr:uid="{00000000-0005-0000-0000-0000473F0000}"/>
    <cellStyle name="Normal 169 3 3 2" xfId="35257" xr:uid="{00000000-0005-0000-0000-0000483F0000}"/>
    <cellStyle name="Normal 169 3 4" xfId="26417" xr:uid="{00000000-0005-0000-0000-0000493F0000}"/>
    <cellStyle name="Normal 169 4" xfId="7185" xr:uid="{00000000-0005-0000-0000-00004A3F0000}"/>
    <cellStyle name="Normal 169 4 2" xfId="17392" xr:uid="{00000000-0005-0000-0000-00004B3F0000}"/>
    <cellStyle name="Normal 169 4 2 2" xfId="35259" xr:uid="{00000000-0005-0000-0000-00004C3F0000}"/>
    <cellStyle name="Normal 169 4 3" xfId="26419" xr:uid="{00000000-0005-0000-0000-00004D3F0000}"/>
    <cellStyle name="Normal 169 5" xfId="7186" xr:uid="{00000000-0005-0000-0000-00004E3F0000}"/>
    <cellStyle name="Normal 169 5 2" xfId="17393" xr:uid="{00000000-0005-0000-0000-00004F3F0000}"/>
    <cellStyle name="Normal 169 5 2 2" xfId="35260" xr:uid="{00000000-0005-0000-0000-0000503F0000}"/>
    <cellStyle name="Normal 169 5 3" xfId="26420" xr:uid="{00000000-0005-0000-0000-0000513F0000}"/>
    <cellStyle name="Normal 169 6" xfId="7187" xr:uid="{00000000-0005-0000-0000-0000523F0000}"/>
    <cellStyle name="Normal 169 6 2" xfId="17394" xr:uid="{00000000-0005-0000-0000-0000533F0000}"/>
    <cellStyle name="Normal 169 6 2 2" xfId="35261" xr:uid="{00000000-0005-0000-0000-0000543F0000}"/>
    <cellStyle name="Normal 169 6 3" xfId="26421" xr:uid="{00000000-0005-0000-0000-0000553F0000}"/>
    <cellStyle name="Normal 169_6201 Budget 2012l PMc" xfId="7188" xr:uid="{00000000-0005-0000-0000-0000563F0000}"/>
    <cellStyle name="Normal 1690" xfId="7189" xr:uid="{00000000-0005-0000-0000-0000573F0000}"/>
    <cellStyle name="Normal 1690 2" xfId="17395" xr:uid="{00000000-0005-0000-0000-0000583F0000}"/>
    <cellStyle name="Normal 1690 2 2" xfId="35262" xr:uid="{00000000-0005-0000-0000-0000593F0000}"/>
    <cellStyle name="Normal 1690 3" xfId="26422" xr:uid="{00000000-0005-0000-0000-00005A3F0000}"/>
    <cellStyle name="Normal 1691" xfId="7190" xr:uid="{00000000-0005-0000-0000-00005B3F0000}"/>
    <cellStyle name="Normal 1691 2" xfId="17396" xr:uid="{00000000-0005-0000-0000-00005C3F0000}"/>
    <cellStyle name="Normal 1691 2 2" xfId="35263" xr:uid="{00000000-0005-0000-0000-00005D3F0000}"/>
    <cellStyle name="Normal 1691 3" xfId="26423" xr:uid="{00000000-0005-0000-0000-00005E3F0000}"/>
    <cellStyle name="Normal 1692" xfId="7191" xr:uid="{00000000-0005-0000-0000-00005F3F0000}"/>
    <cellStyle name="Normal 1692 2" xfId="17397" xr:uid="{00000000-0005-0000-0000-0000603F0000}"/>
    <cellStyle name="Normal 1692 2 2" xfId="35264" xr:uid="{00000000-0005-0000-0000-0000613F0000}"/>
    <cellStyle name="Normal 1692 3" xfId="26424" xr:uid="{00000000-0005-0000-0000-0000623F0000}"/>
    <cellStyle name="Normal 1693" xfId="7192" xr:uid="{00000000-0005-0000-0000-0000633F0000}"/>
    <cellStyle name="Normal 1693 2" xfId="17398" xr:uid="{00000000-0005-0000-0000-0000643F0000}"/>
    <cellStyle name="Normal 1693 2 2" xfId="35265" xr:uid="{00000000-0005-0000-0000-0000653F0000}"/>
    <cellStyle name="Normal 1693 3" xfId="26425" xr:uid="{00000000-0005-0000-0000-0000663F0000}"/>
    <cellStyle name="Normal 1694" xfId="7193" xr:uid="{00000000-0005-0000-0000-0000673F0000}"/>
    <cellStyle name="Normal 1694 2" xfId="17399" xr:uid="{00000000-0005-0000-0000-0000683F0000}"/>
    <cellStyle name="Normal 1694 2 2" xfId="35266" xr:uid="{00000000-0005-0000-0000-0000693F0000}"/>
    <cellStyle name="Normal 1694 3" xfId="26426" xr:uid="{00000000-0005-0000-0000-00006A3F0000}"/>
    <cellStyle name="Normal 1695" xfId="7194" xr:uid="{00000000-0005-0000-0000-00006B3F0000}"/>
    <cellStyle name="Normal 1695 2" xfId="17400" xr:uid="{00000000-0005-0000-0000-00006C3F0000}"/>
    <cellStyle name="Normal 1695 2 2" xfId="35267" xr:uid="{00000000-0005-0000-0000-00006D3F0000}"/>
    <cellStyle name="Normal 1695 3" xfId="26427" xr:uid="{00000000-0005-0000-0000-00006E3F0000}"/>
    <cellStyle name="Normal 1696" xfId="7195" xr:uid="{00000000-0005-0000-0000-00006F3F0000}"/>
    <cellStyle name="Normal 1696 2" xfId="17401" xr:uid="{00000000-0005-0000-0000-0000703F0000}"/>
    <cellStyle name="Normal 1696 2 2" xfId="35268" xr:uid="{00000000-0005-0000-0000-0000713F0000}"/>
    <cellStyle name="Normal 1696 3" xfId="26428" xr:uid="{00000000-0005-0000-0000-0000723F0000}"/>
    <cellStyle name="Normal 1697" xfId="7196" xr:uid="{00000000-0005-0000-0000-0000733F0000}"/>
    <cellStyle name="Normal 1697 2" xfId="17402" xr:uid="{00000000-0005-0000-0000-0000743F0000}"/>
    <cellStyle name="Normal 1697 2 2" xfId="35269" xr:uid="{00000000-0005-0000-0000-0000753F0000}"/>
    <cellStyle name="Normal 1697 3" xfId="26429" xr:uid="{00000000-0005-0000-0000-0000763F0000}"/>
    <cellStyle name="Normal 1698" xfId="7197" xr:uid="{00000000-0005-0000-0000-0000773F0000}"/>
    <cellStyle name="Normal 1698 2" xfId="17403" xr:uid="{00000000-0005-0000-0000-0000783F0000}"/>
    <cellStyle name="Normal 1698 2 2" xfId="35270" xr:uid="{00000000-0005-0000-0000-0000793F0000}"/>
    <cellStyle name="Normal 1698 3" xfId="26430" xr:uid="{00000000-0005-0000-0000-00007A3F0000}"/>
    <cellStyle name="Normal 1699" xfId="7198" xr:uid="{00000000-0005-0000-0000-00007B3F0000}"/>
    <cellStyle name="Normal 1699 2" xfId="17404" xr:uid="{00000000-0005-0000-0000-00007C3F0000}"/>
    <cellStyle name="Normal 1699 2 2" xfId="35271" xr:uid="{00000000-0005-0000-0000-00007D3F0000}"/>
    <cellStyle name="Normal 1699 3" xfId="26431" xr:uid="{00000000-0005-0000-0000-00007E3F0000}"/>
    <cellStyle name="Normal 17" xfId="1295" xr:uid="{00000000-0005-0000-0000-00007F3F0000}"/>
    <cellStyle name="Normal 17 2" xfId="2368" xr:uid="{00000000-0005-0000-0000-0000803F0000}"/>
    <cellStyle name="Normal 17 2 2" xfId="7199" xr:uid="{00000000-0005-0000-0000-0000813F0000}"/>
    <cellStyle name="Normal 17 3" xfId="7200" xr:uid="{00000000-0005-0000-0000-0000823F0000}"/>
    <cellStyle name="Normal 17 4" xfId="7201" xr:uid="{00000000-0005-0000-0000-0000833F0000}"/>
    <cellStyle name="Normal 170" xfId="1296" xr:uid="{00000000-0005-0000-0000-0000843F0000}"/>
    <cellStyle name="Normal 170 2" xfId="7202" xr:uid="{00000000-0005-0000-0000-0000853F0000}"/>
    <cellStyle name="Normal 170 3" xfId="7203" xr:uid="{00000000-0005-0000-0000-0000863F0000}"/>
    <cellStyle name="Normal 170 3 2" xfId="7204" xr:uid="{00000000-0005-0000-0000-0000873F0000}"/>
    <cellStyle name="Normal 170 3 2 2" xfId="17406" xr:uid="{00000000-0005-0000-0000-0000883F0000}"/>
    <cellStyle name="Normal 170 3 2 2 2" xfId="35273" xr:uid="{00000000-0005-0000-0000-0000893F0000}"/>
    <cellStyle name="Normal 170 3 2 3" xfId="26433" xr:uid="{00000000-0005-0000-0000-00008A3F0000}"/>
    <cellStyle name="Normal 170 3 3" xfId="17405" xr:uid="{00000000-0005-0000-0000-00008B3F0000}"/>
    <cellStyle name="Normal 170 3 3 2" xfId="35272" xr:uid="{00000000-0005-0000-0000-00008C3F0000}"/>
    <cellStyle name="Normal 170 3 4" xfId="26432" xr:uid="{00000000-0005-0000-0000-00008D3F0000}"/>
    <cellStyle name="Normal 170 4" xfId="7205" xr:uid="{00000000-0005-0000-0000-00008E3F0000}"/>
    <cellStyle name="Normal 170 4 2" xfId="17407" xr:uid="{00000000-0005-0000-0000-00008F3F0000}"/>
    <cellStyle name="Normal 170 4 2 2" xfId="35274" xr:uid="{00000000-0005-0000-0000-0000903F0000}"/>
    <cellStyle name="Normal 170 4 3" xfId="26434" xr:uid="{00000000-0005-0000-0000-0000913F0000}"/>
    <cellStyle name="Normal 170 5" xfId="7206" xr:uid="{00000000-0005-0000-0000-0000923F0000}"/>
    <cellStyle name="Normal 170 5 2" xfId="17408" xr:uid="{00000000-0005-0000-0000-0000933F0000}"/>
    <cellStyle name="Normal 170 5 2 2" xfId="35275" xr:uid="{00000000-0005-0000-0000-0000943F0000}"/>
    <cellStyle name="Normal 170 5 3" xfId="26435" xr:uid="{00000000-0005-0000-0000-0000953F0000}"/>
    <cellStyle name="Normal 170 6" xfId="7207" xr:uid="{00000000-0005-0000-0000-0000963F0000}"/>
    <cellStyle name="Normal 170 6 2" xfId="17409" xr:uid="{00000000-0005-0000-0000-0000973F0000}"/>
    <cellStyle name="Normal 170 6 2 2" xfId="35276" xr:uid="{00000000-0005-0000-0000-0000983F0000}"/>
    <cellStyle name="Normal 170 6 3" xfId="26436" xr:uid="{00000000-0005-0000-0000-0000993F0000}"/>
    <cellStyle name="Normal 1700" xfId="7208" xr:uid="{00000000-0005-0000-0000-00009A3F0000}"/>
    <cellStyle name="Normal 1700 2" xfId="17410" xr:uid="{00000000-0005-0000-0000-00009B3F0000}"/>
    <cellStyle name="Normal 1700 2 2" xfId="35277" xr:uid="{00000000-0005-0000-0000-00009C3F0000}"/>
    <cellStyle name="Normal 1700 3" xfId="26437" xr:uid="{00000000-0005-0000-0000-00009D3F0000}"/>
    <cellStyle name="Normal 1701" xfId="7209" xr:uid="{00000000-0005-0000-0000-00009E3F0000}"/>
    <cellStyle name="Normal 1701 2" xfId="17411" xr:uid="{00000000-0005-0000-0000-00009F3F0000}"/>
    <cellStyle name="Normal 1701 2 2" xfId="35278" xr:uid="{00000000-0005-0000-0000-0000A03F0000}"/>
    <cellStyle name="Normal 1701 3" xfId="26438" xr:uid="{00000000-0005-0000-0000-0000A13F0000}"/>
    <cellStyle name="Normal 1702" xfId="7210" xr:uid="{00000000-0005-0000-0000-0000A23F0000}"/>
    <cellStyle name="Normal 1702 2" xfId="17412" xr:uid="{00000000-0005-0000-0000-0000A33F0000}"/>
    <cellStyle name="Normal 1702 2 2" xfId="35279" xr:uid="{00000000-0005-0000-0000-0000A43F0000}"/>
    <cellStyle name="Normal 1702 3" xfId="26439" xr:uid="{00000000-0005-0000-0000-0000A53F0000}"/>
    <cellStyle name="Normal 1703" xfId="7211" xr:uid="{00000000-0005-0000-0000-0000A63F0000}"/>
    <cellStyle name="Normal 1703 2" xfId="17413" xr:uid="{00000000-0005-0000-0000-0000A73F0000}"/>
    <cellStyle name="Normal 1703 2 2" xfId="35280" xr:uid="{00000000-0005-0000-0000-0000A83F0000}"/>
    <cellStyle name="Normal 1703 3" xfId="26440" xr:uid="{00000000-0005-0000-0000-0000A93F0000}"/>
    <cellStyle name="Normal 1704" xfId="7212" xr:uid="{00000000-0005-0000-0000-0000AA3F0000}"/>
    <cellStyle name="Normal 1704 2" xfId="17414" xr:uid="{00000000-0005-0000-0000-0000AB3F0000}"/>
    <cellStyle name="Normal 1704 2 2" xfId="35281" xr:uid="{00000000-0005-0000-0000-0000AC3F0000}"/>
    <cellStyle name="Normal 1704 3" xfId="26441" xr:uid="{00000000-0005-0000-0000-0000AD3F0000}"/>
    <cellStyle name="Normal 1705" xfId="7213" xr:uid="{00000000-0005-0000-0000-0000AE3F0000}"/>
    <cellStyle name="Normal 1705 2" xfId="17415" xr:uid="{00000000-0005-0000-0000-0000AF3F0000}"/>
    <cellStyle name="Normal 1705 2 2" xfId="35282" xr:uid="{00000000-0005-0000-0000-0000B03F0000}"/>
    <cellStyle name="Normal 1705 3" xfId="26442" xr:uid="{00000000-0005-0000-0000-0000B13F0000}"/>
    <cellStyle name="Normal 1706" xfId="7214" xr:uid="{00000000-0005-0000-0000-0000B23F0000}"/>
    <cellStyle name="Normal 1706 2" xfId="17416" xr:uid="{00000000-0005-0000-0000-0000B33F0000}"/>
    <cellStyle name="Normal 1706 2 2" xfId="35283" xr:uid="{00000000-0005-0000-0000-0000B43F0000}"/>
    <cellStyle name="Normal 1706 3" xfId="26443" xr:uid="{00000000-0005-0000-0000-0000B53F0000}"/>
    <cellStyle name="Normal 1707" xfId="7215" xr:uid="{00000000-0005-0000-0000-0000B63F0000}"/>
    <cellStyle name="Normal 1707 2" xfId="17417" xr:uid="{00000000-0005-0000-0000-0000B73F0000}"/>
    <cellStyle name="Normal 1707 2 2" xfId="35284" xr:uid="{00000000-0005-0000-0000-0000B83F0000}"/>
    <cellStyle name="Normal 1707 3" xfId="26444" xr:uid="{00000000-0005-0000-0000-0000B93F0000}"/>
    <cellStyle name="Normal 1708" xfId="7216" xr:uid="{00000000-0005-0000-0000-0000BA3F0000}"/>
    <cellStyle name="Normal 1708 2" xfId="17418" xr:uid="{00000000-0005-0000-0000-0000BB3F0000}"/>
    <cellStyle name="Normal 1708 2 2" xfId="35285" xr:uid="{00000000-0005-0000-0000-0000BC3F0000}"/>
    <cellStyle name="Normal 1708 3" xfId="26445" xr:uid="{00000000-0005-0000-0000-0000BD3F0000}"/>
    <cellStyle name="Normal 1709" xfId="7217" xr:uid="{00000000-0005-0000-0000-0000BE3F0000}"/>
    <cellStyle name="Normal 1709 2" xfId="17419" xr:uid="{00000000-0005-0000-0000-0000BF3F0000}"/>
    <cellStyle name="Normal 1709 2 2" xfId="35286" xr:uid="{00000000-0005-0000-0000-0000C03F0000}"/>
    <cellStyle name="Normal 1709 3" xfId="26446" xr:uid="{00000000-0005-0000-0000-0000C13F0000}"/>
    <cellStyle name="Normal 171" xfId="1297" xr:uid="{00000000-0005-0000-0000-0000C23F0000}"/>
    <cellStyle name="Normal 171 2" xfId="7218" xr:uid="{00000000-0005-0000-0000-0000C33F0000}"/>
    <cellStyle name="Normal 171 3" xfId="7219" xr:uid="{00000000-0005-0000-0000-0000C43F0000}"/>
    <cellStyle name="Normal 171 3 2" xfId="7220" xr:uid="{00000000-0005-0000-0000-0000C53F0000}"/>
    <cellStyle name="Normal 171 3 2 2" xfId="17421" xr:uid="{00000000-0005-0000-0000-0000C63F0000}"/>
    <cellStyle name="Normal 171 3 2 2 2" xfId="35288" xr:uid="{00000000-0005-0000-0000-0000C73F0000}"/>
    <cellStyle name="Normal 171 3 2 3" xfId="26448" xr:uid="{00000000-0005-0000-0000-0000C83F0000}"/>
    <cellStyle name="Normal 171 3 3" xfId="17420" xr:uid="{00000000-0005-0000-0000-0000C93F0000}"/>
    <cellStyle name="Normal 171 3 3 2" xfId="35287" xr:uid="{00000000-0005-0000-0000-0000CA3F0000}"/>
    <cellStyle name="Normal 171 3 4" xfId="26447" xr:uid="{00000000-0005-0000-0000-0000CB3F0000}"/>
    <cellStyle name="Normal 171 4" xfId="7221" xr:uid="{00000000-0005-0000-0000-0000CC3F0000}"/>
    <cellStyle name="Normal 171 4 2" xfId="17422" xr:uid="{00000000-0005-0000-0000-0000CD3F0000}"/>
    <cellStyle name="Normal 171 4 2 2" xfId="35289" xr:uid="{00000000-0005-0000-0000-0000CE3F0000}"/>
    <cellStyle name="Normal 171 4 3" xfId="26449" xr:uid="{00000000-0005-0000-0000-0000CF3F0000}"/>
    <cellStyle name="Normal 171 5" xfId="7222" xr:uid="{00000000-0005-0000-0000-0000D03F0000}"/>
    <cellStyle name="Normal 171 5 2" xfId="17423" xr:uid="{00000000-0005-0000-0000-0000D13F0000}"/>
    <cellStyle name="Normal 171 5 2 2" xfId="35290" xr:uid="{00000000-0005-0000-0000-0000D23F0000}"/>
    <cellStyle name="Normal 171 5 3" xfId="26450" xr:uid="{00000000-0005-0000-0000-0000D33F0000}"/>
    <cellStyle name="Normal 171 6" xfId="7223" xr:uid="{00000000-0005-0000-0000-0000D43F0000}"/>
    <cellStyle name="Normal 171 6 2" xfId="17424" xr:uid="{00000000-0005-0000-0000-0000D53F0000}"/>
    <cellStyle name="Normal 171 6 2 2" xfId="35291" xr:uid="{00000000-0005-0000-0000-0000D63F0000}"/>
    <cellStyle name="Normal 171 6 3" xfId="26451" xr:uid="{00000000-0005-0000-0000-0000D73F0000}"/>
    <cellStyle name="Normal 1710" xfId="7224" xr:uid="{00000000-0005-0000-0000-0000D83F0000}"/>
    <cellStyle name="Normal 1710 2" xfId="17425" xr:uid="{00000000-0005-0000-0000-0000D93F0000}"/>
    <cellStyle name="Normal 1710 2 2" xfId="35292" xr:uid="{00000000-0005-0000-0000-0000DA3F0000}"/>
    <cellStyle name="Normal 1710 3" xfId="26452" xr:uid="{00000000-0005-0000-0000-0000DB3F0000}"/>
    <cellStyle name="Normal 1711" xfId="7225" xr:uid="{00000000-0005-0000-0000-0000DC3F0000}"/>
    <cellStyle name="Normal 1711 2" xfId="17426" xr:uid="{00000000-0005-0000-0000-0000DD3F0000}"/>
    <cellStyle name="Normal 1711 2 2" xfId="35293" xr:uid="{00000000-0005-0000-0000-0000DE3F0000}"/>
    <cellStyle name="Normal 1711 3" xfId="26453" xr:uid="{00000000-0005-0000-0000-0000DF3F0000}"/>
    <cellStyle name="Normal 1712" xfId="7226" xr:uid="{00000000-0005-0000-0000-0000E03F0000}"/>
    <cellStyle name="Normal 1712 2" xfId="17427" xr:uid="{00000000-0005-0000-0000-0000E13F0000}"/>
    <cellStyle name="Normal 1712 2 2" xfId="35294" xr:uid="{00000000-0005-0000-0000-0000E23F0000}"/>
    <cellStyle name="Normal 1712 3" xfId="26454" xr:uid="{00000000-0005-0000-0000-0000E33F0000}"/>
    <cellStyle name="Normal 1713" xfId="7227" xr:uid="{00000000-0005-0000-0000-0000E43F0000}"/>
    <cellStyle name="Normal 1713 2" xfId="17428" xr:uid="{00000000-0005-0000-0000-0000E53F0000}"/>
    <cellStyle name="Normal 1713 2 2" xfId="35295" xr:uid="{00000000-0005-0000-0000-0000E63F0000}"/>
    <cellStyle name="Normal 1713 3" xfId="26455" xr:uid="{00000000-0005-0000-0000-0000E73F0000}"/>
    <cellStyle name="Normal 1714" xfId="7228" xr:uid="{00000000-0005-0000-0000-0000E83F0000}"/>
    <cellStyle name="Normal 1714 2" xfId="17429" xr:uid="{00000000-0005-0000-0000-0000E93F0000}"/>
    <cellStyle name="Normal 1714 2 2" xfId="35296" xr:uid="{00000000-0005-0000-0000-0000EA3F0000}"/>
    <cellStyle name="Normal 1714 3" xfId="26456" xr:uid="{00000000-0005-0000-0000-0000EB3F0000}"/>
    <cellStyle name="Normal 1715" xfId="7229" xr:uid="{00000000-0005-0000-0000-0000EC3F0000}"/>
    <cellStyle name="Normal 1715 2" xfId="17430" xr:uid="{00000000-0005-0000-0000-0000ED3F0000}"/>
    <cellStyle name="Normal 1715 2 2" xfId="35297" xr:uid="{00000000-0005-0000-0000-0000EE3F0000}"/>
    <cellStyle name="Normal 1715 3" xfId="26457" xr:uid="{00000000-0005-0000-0000-0000EF3F0000}"/>
    <cellStyle name="Normal 1716" xfId="7230" xr:uid="{00000000-0005-0000-0000-0000F03F0000}"/>
    <cellStyle name="Normal 1716 2" xfId="17431" xr:uid="{00000000-0005-0000-0000-0000F13F0000}"/>
    <cellStyle name="Normal 1716 2 2" xfId="35298" xr:uid="{00000000-0005-0000-0000-0000F23F0000}"/>
    <cellStyle name="Normal 1716 3" xfId="26458" xr:uid="{00000000-0005-0000-0000-0000F33F0000}"/>
    <cellStyle name="Normal 1717" xfId="7231" xr:uid="{00000000-0005-0000-0000-0000F43F0000}"/>
    <cellStyle name="Normal 1717 2" xfId="17432" xr:uid="{00000000-0005-0000-0000-0000F53F0000}"/>
    <cellStyle name="Normal 1717 2 2" xfId="35299" xr:uid="{00000000-0005-0000-0000-0000F63F0000}"/>
    <cellStyle name="Normal 1717 3" xfId="26459" xr:uid="{00000000-0005-0000-0000-0000F73F0000}"/>
    <cellStyle name="Normal 1718" xfId="7232" xr:uid="{00000000-0005-0000-0000-0000F83F0000}"/>
    <cellStyle name="Normal 1718 2" xfId="17433" xr:uid="{00000000-0005-0000-0000-0000F93F0000}"/>
    <cellStyle name="Normal 1718 2 2" xfId="35300" xr:uid="{00000000-0005-0000-0000-0000FA3F0000}"/>
    <cellStyle name="Normal 1718 3" xfId="26460" xr:uid="{00000000-0005-0000-0000-0000FB3F0000}"/>
    <cellStyle name="Normal 1719" xfId="7233" xr:uid="{00000000-0005-0000-0000-0000FC3F0000}"/>
    <cellStyle name="Normal 1719 2" xfId="17434" xr:uid="{00000000-0005-0000-0000-0000FD3F0000}"/>
    <cellStyle name="Normal 1719 2 2" xfId="35301" xr:uid="{00000000-0005-0000-0000-0000FE3F0000}"/>
    <cellStyle name="Normal 1719 3" xfId="26461" xr:uid="{00000000-0005-0000-0000-0000FF3F0000}"/>
    <cellStyle name="Normal 172" xfId="1298" xr:uid="{00000000-0005-0000-0000-000000400000}"/>
    <cellStyle name="Normal 172 2" xfId="7234" xr:uid="{00000000-0005-0000-0000-000001400000}"/>
    <cellStyle name="Normal 172 3" xfId="7235" xr:uid="{00000000-0005-0000-0000-000002400000}"/>
    <cellStyle name="Normal 172 3 2" xfId="7236" xr:uid="{00000000-0005-0000-0000-000003400000}"/>
    <cellStyle name="Normal 172 3 2 2" xfId="17436" xr:uid="{00000000-0005-0000-0000-000004400000}"/>
    <cellStyle name="Normal 172 3 2 2 2" xfId="35303" xr:uid="{00000000-0005-0000-0000-000005400000}"/>
    <cellStyle name="Normal 172 3 2 3" xfId="26463" xr:uid="{00000000-0005-0000-0000-000006400000}"/>
    <cellStyle name="Normal 172 3 3" xfId="17435" xr:uid="{00000000-0005-0000-0000-000007400000}"/>
    <cellStyle name="Normal 172 3 3 2" xfId="35302" xr:uid="{00000000-0005-0000-0000-000008400000}"/>
    <cellStyle name="Normal 172 3 4" xfId="26462" xr:uid="{00000000-0005-0000-0000-000009400000}"/>
    <cellStyle name="Normal 172 4" xfId="7237" xr:uid="{00000000-0005-0000-0000-00000A400000}"/>
    <cellStyle name="Normal 172 4 2" xfId="17437" xr:uid="{00000000-0005-0000-0000-00000B400000}"/>
    <cellStyle name="Normal 172 4 2 2" xfId="35304" xr:uid="{00000000-0005-0000-0000-00000C400000}"/>
    <cellStyle name="Normal 172 4 3" xfId="26464" xr:uid="{00000000-0005-0000-0000-00000D400000}"/>
    <cellStyle name="Normal 172 5" xfId="7238" xr:uid="{00000000-0005-0000-0000-00000E400000}"/>
    <cellStyle name="Normal 172 5 2" xfId="17438" xr:uid="{00000000-0005-0000-0000-00000F400000}"/>
    <cellStyle name="Normal 172 5 2 2" xfId="35305" xr:uid="{00000000-0005-0000-0000-000010400000}"/>
    <cellStyle name="Normal 172 5 3" xfId="26465" xr:uid="{00000000-0005-0000-0000-000011400000}"/>
    <cellStyle name="Normal 172 6" xfId="7239" xr:uid="{00000000-0005-0000-0000-000012400000}"/>
    <cellStyle name="Normal 172 6 2" xfId="17439" xr:uid="{00000000-0005-0000-0000-000013400000}"/>
    <cellStyle name="Normal 172 6 2 2" xfId="35306" xr:uid="{00000000-0005-0000-0000-000014400000}"/>
    <cellStyle name="Normal 172 6 3" xfId="26466" xr:uid="{00000000-0005-0000-0000-000015400000}"/>
    <cellStyle name="Normal 1720" xfId="7240" xr:uid="{00000000-0005-0000-0000-000016400000}"/>
    <cellStyle name="Normal 1720 2" xfId="17440" xr:uid="{00000000-0005-0000-0000-000017400000}"/>
    <cellStyle name="Normal 1720 2 2" xfId="35307" xr:uid="{00000000-0005-0000-0000-000018400000}"/>
    <cellStyle name="Normal 1720 3" xfId="26467" xr:uid="{00000000-0005-0000-0000-000019400000}"/>
    <cellStyle name="Normal 1721" xfId="7241" xr:uid="{00000000-0005-0000-0000-00001A400000}"/>
    <cellStyle name="Normal 1721 2" xfId="17441" xr:uid="{00000000-0005-0000-0000-00001B400000}"/>
    <cellStyle name="Normal 1721 2 2" xfId="35308" xr:uid="{00000000-0005-0000-0000-00001C400000}"/>
    <cellStyle name="Normal 1721 3" xfId="26468" xr:uid="{00000000-0005-0000-0000-00001D400000}"/>
    <cellStyle name="Normal 1722" xfId="7242" xr:uid="{00000000-0005-0000-0000-00001E400000}"/>
    <cellStyle name="Normal 1722 2" xfId="17442" xr:uid="{00000000-0005-0000-0000-00001F400000}"/>
    <cellStyle name="Normal 1722 2 2" xfId="35309" xr:uid="{00000000-0005-0000-0000-000020400000}"/>
    <cellStyle name="Normal 1722 3" xfId="26469" xr:uid="{00000000-0005-0000-0000-000021400000}"/>
    <cellStyle name="Normal 1723" xfId="7243" xr:uid="{00000000-0005-0000-0000-000022400000}"/>
    <cellStyle name="Normal 1723 2" xfId="17443" xr:uid="{00000000-0005-0000-0000-000023400000}"/>
    <cellStyle name="Normal 1723 2 2" xfId="35310" xr:uid="{00000000-0005-0000-0000-000024400000}"/>
    <cellStyle name="Normal 1723 3" xfId="26470" xr:uid="{00000000-0005-0000-0000-000025400000}"/>
    <cellStyle name="Normal 1724" xfId="7244" xr:uid="{00000000-0005-0000-0000-000026400000}"/>
    <cellStyle name="Normal 1724 2" xfId="17444" xr:uid="{00000000-0005-0000-0000-000027400000}"/>
    <cellStyle name="Normal 1724 2 2" xfId="35311" xr:uid="{00000000-0005-0000-0000-000028400000}"/>
    <cellStyle name="Normal 1724 3" xfId="26471" xr:uid="{00000000-0005-0000-0000-000029400000}"/>
    <cellStyle name="Normal 1725" xfId="7245" xr:uid="{00000000-0005-0000-0000-00002A400000}"/>
    <cellStyle name="Normal 1725 2" xfId="17445" xr:uid="{00000000-0005-0000-0000-00002B400000}"/>
    <cellStyle name="Normal 1725 2 2" xfId="35312" xr:uid="{00000000-0005-0000-0000-00002C400000}"/>
    <cellStyle name="Normal 1725 3" xfId="26472" xr:uid="{00000000-0005-0000-0000-00002D400000}"/>
    <cellStyle name="Normal 1726" xfId="7246" xr:uid="{00000000-0005-0000-0000-00002E400000}"/>
    <cellStyle name="Normal 1726 2" xfId="17446" xr:uid="{00000000-0005-0000-0000-00002F400000}"/>
    <cellStyle name="Normal 1726 2 2" xfId="35313" xr:uid="{00000000-0005-0000-0000-000030400000}"/>
    <cellStyle name="Normal 1726 3" xfId="26473" xr:uid="{00000000-0005-0000-0000-000031400000}"/>
    <cellStyle name="Normal 1727" xfId="7247" xr:uid="{00000000-0005-0000-0000-000032400000}"/>
    <cellStyle name="Normal 1727 2" xfId="17447" xr:uid="{00000000-0005-0000-0000-000033400000}"/>
    <cellStyle name="Normal 1727 2 2" xfId="35314" xr:uid="{00000000-0005-0000-0000-000034400000}"/>
    <cellStyle name="Normal 1727 3" xfId="26474" xr:uid="{00000000-0005-0000-0000-000035400000}"/>
    <cellStyle name="Normal 1728" xfId="7248" xr:uid="{00000000-0005-0000-0000-000036400000}"/>
    <cellStyle name="Normal 1728 2" xfId="17448" xr:uid="{00000000-0005-0000-0000-000037400000}"/>
    <cellStyle name="Normal 1728 2 2" xfId="35315" xr:uid="{00000000-0005-0000-0000-000038400000}"/>
    <cellStyle name="Normal 1728 3" xfId="26475" xr:uid="{00000000-0005-0000-0000-000039400000}"/>
    <cellStyle name="Normal 1729" xfId="7249" xr:uid="{00000000-0005-0000-0000-00003A400000}"/>
    <cellStyle name="Normal 1729 2" xfId="17449" xr:uid="{00000000-0005-0000-0000-00003B400000}"/>
    <cellStyle name="Normal 1729 2 2" xfId="35316" xr:uid="{00000000-0005-0000-0000-00003C400000}"/>
    <cellStyle name="Normal 1729 3" xfId="26476" xr:uid="{00000000-0005-0000-0000-00003D400000}"/>
    <cellStyle name="Normal 173" xfId="1299" xr:uid="{00000000-0005-0000-0000-00003E400000}"/>
    <cellStyle name="Normal 173 2" xfId="7250" xr:uid="{00000000-0005-0000-0000-00003F400000}"/>
    <cellStyle name="Normal 173 3" xfId="7251" xr:uid="{00000000-0005-0000-0000-000040400000}"/>
    <cellStyle name="Normal 173 3 2" xfId="7252" xr:uid="{00000000-0005-0000-0000-000041400000}"/>
    <cellStyle name="Normal 173 3 2 2" xfId="17451" xr:uid="{00000000-0005-0000-0000-000042400000}"/>
    <cellStyle name="Normal 173 3 2 2 2" xfId="35318" xr:uid="{00000000-0005-0000-0000-000043400000}"/>
    <cellStyle name="Normal 173 3 2 3" xfId="26478" xr:uid="{00000000-0005-0000-0000-000044400000}"/>
    <cellStyle name="Normal 173 3 3" xfId="17450" xr:uid="{00000000-0005-0000-0000-000045400000}"/>
    <cellStyle name="Normal 173 3 3 2" xfId="35317" xr:uid="{00000000-0005-0000-0000-000046400000}"/>
    <cellStyle name="Normal 173 3 4" xfId="26477" xr:uid="{00000000-0005-0000-0000-000047400000}"/>
    <cellStyle name="Normal 173 4" xfId="7253" xr:uid="{00000000-0005-0000-0000-000048400000}"/>
    <cellStyle name="Normal 173 4 2" xfId="17452" xr:uid="{00000000-0005-0000-0000-000049400000}"/>
    <cellStyle name="Normal 173 4 2 2" xfId="35319" xr:uid="{00000000-0005-0000-0000-00004A400000}"/>
    <cellStyle name="Normal 173 4 3" xfId="26479" xr:uid="{00000000-0005-0000-0000-00004B400000}"/>
    <cellStyle name="Normal 173 5" xfId="7254" xr:uid="{00000000-0005-0000-0000-00004C400000}"/>
    <cellStyle name="Normal 173 5 2" xfId="17453" xr:uid="{00000000-0005-0000-0000-00004D400000}"/>
    <cellStyle name="Normal 173 5 2 2" xfId="35320" xr:uid="{00000000-0005-0000-0000-00004E400000}"/>
    <cellStyle name="Normal 173 5 3" xfId="26480" xr:uid="{00000000-0005-0000-0000-00004F400000}"/>
    <cellStyle name="Normal 173 6" xfId="7255" xr:uid="{00000000-0005-0000-0000-000050400000}"/>
    <cellStyle name="Normal 173 6 2" xfId="17454" xr:uid="{00000000-0005-0000-0000-000051400000}"/>
    <cellStyle name="Normal 173 6 2 2" xfId="35321" xr:uid="{00000000-0005-0000-0000-000052400000}"/>
    <cellStyle name="Normal 173 6 3" xfId="26481" xr:uid="{00000000-0005-0000-0000-000053400000}"/>
    <cellStyle name="Normal 1730" xfId="7256" xr:uid="{00000000-0005-0000-0000-000054400000}"/>
    <cellStyle name="Normal 1730 2" xfId="17455" xr:uid="{00000000-0005-0000-0000-000055400000}"/>
    <cellStyle name="Normal 1730 2 2" xfId="35322" xr:uid="{00000000-0005-0000-0000-000056400000}"/>
    <cellStyle name="Normal 1730 3" xfId="26482" xr:uid="{00000000-0005-0000-0000-000057400000}"/>
    <cellStyle name="Normal 1731" xfId="7257" xr:uid="{00000000-0005-0000-0000-000058400000}"/>
    <cellStyle name="Normal 1731 2" xfId="17456" xr:uid="{00000000-0005-0000-0000-000059400000}"/>
    <cellStyle name="Normal 1731 2 2" xfId="35323" xr:uid="{00000000-0005-0000-0000-00005A400000}"/>
    <cellStyle name="Normal 1731 3" xfId="26483" xr:uid="{00000000-0005-0000-0000-00005B400000}"/>
    <cellStyle name="Normal 1732" xfId="7258" xr:uid="{00000000-0005-0000-0000-00005C400000}"/>
    <cellStyle name="Normal 1732 2" xfId="17457" xr:uid="{00000000-0005-0000-0000-00005D400000}"/>
    <cellStyle name="Normal 1732 2 2" xfId="35324" xr:uid="{00000000-0005-0000-0000-00005E400000}"/>
    <cellStyle name="Normal 1732 3" xfId="26484" xr:uid="{00000000-0005-0000-0000-00005F400000}"/>
    <cellStyle name="Normal 1733" xfId="7259" xr:uid="{00000000-0005-0000-0000-000060400000}"/>
    <cellStyle name="Normal 1733 2" xfId="17458" xr:uid="{00000000-0005-0000-0000-000061400000}"/>
    <cellStyle name="Normal 1733 2 2" xfId="35325" xr:uid="{00000000-0005-0000-0000-000062400000}"/>
    <cellStyle name="Normal 1733 3" xfId="26485" xr:uid="{00000000-0005-0000-0000-000063400000}"/>
    <cellStyle name="Normal 1734" xfId="7260" xr:uid="{00000000-0005-0000-0000-000064400000}"/>
    <cellStyle name="Normal 1734 2" xfId="17459" xr:uid="{00000000-0005-0000-0000-000065400000}"/>
    <cellStyle name="Normal 1734 2 2" xfId="35326" xr:uid="{00000000-0005-0000-0000-000066400000}"/>
    <cellStyle name="Normal 1734 3" xfId="26486" xr:uid="{00000000-0005-0000-0000-000067400000}"/>
    <cellStyle name="Normal 1735" xfId="7261" xr:uid="{00000000-0005-0000-0000-000068400000}"/>
    <cellStyle name="Normal 1735 2" xfId="17460" xr:uid="{00000000-0005-0000-0000-000069400000}"/>
    <cellStyle name="Normal 1735 2 2" xfId="35327" xr:uid="{00000000-0005-0000-0000-00006A400000}"/>
    <cellStyle name="Normal 1735 3" xfId="26487" xr:uid="{00000000-0005-0000-0000-00006B400000}"/>
    <cellStyle name="Normal 1736" xfId="7262" xr:uid="{00000000-0005-0000-0000-00006C400000}"/>
    <cellStyle name="Normal 1736 2" xfId="17461" xr:uid="{00000000-0005-0000-0000-00006D400000}"/>
    <cellStyle name="Normal 1736 2 2" xfId="35328" xr:uid="{00000000-0005-0000-0000-00006E400000}"/>
    <cellStyle name="Normal 1736 3" xfId="26488" xr:uid="{00000000-0005-0000-0000-00006F400000}"/>
    <cellStyle name="Normal 1737" xfId="7263" xr:uid="{00000000-0005-0000-0000-000070400000}"/>
    <cellStyle name="Normal 1737 2" xfId="17462" xr:uid="{00000000-0005-0000-0000-000071400000}"/>
    <cellStyle name="Normal 1737 2 2" xfId="35329" xr:uid="{00000000-0005-0000-0000-000072400000}"/>
    <cellStyle name="Normal 1737 3" xfId="26489" xr:uid="{00000000-0005-0000-0000-000073400000}"/>
    <cellStyle name="Normal 1738" xfId="3080" xr:uid="{00000000-0005-0000-0000-000074400000}"/>
    <cellStyle name="Normal 1738 2" xfId="14172" xr:uid="{00000000-0005-0000-0000-000075400000}"/>
    <cellStyle name="Normal 1738 2 2" xfId="32118" xr:uid="{00000000-0005-0000-0000-000076400000}"/>
    <cellStyle name="Normal 1738 3" xfId="23215" xr:uid="{00000000-0005-0000-0000-000077400000}"/>
    <cellStyle name="Normal 1738 4" xfId="42851" xr:uid="{C412A11C-3C73-4825-ACBD-D5FE0F749079}"/>
    <cellStyle name="Normal 1739" xfId="7264" xr:uid="{00000000-0005-0000-0000-000078400000}"/>
    <cellStyle name="Normal 1739 2" xfId="17463" xr:uid="{00000000-0005-0000-0000-000079400000}"/>
    <cellStyle name="Normal 1739 2 2" xfId="35330" xr:uid="{00000000-0005-0000-0000-00007A400000}"/>
    <cellStyle name="Normal 1739 3" xfId="26490" xr:uid="{00000000-0005-0000-0000-00007B400000}"/>
    <cellStyle name="Normal 174" xfId="1300" xr:uid="{00000000-0005-0000-0000-00007C400000}"/>
    <cellStyle name="Normal 174 2" xfId="7265" xr:uid="{00000000-0005-0000-0000-00007D400000}"/>
    <cellStyle name="Normal 174 3" xfId="7266" xr:uid="{00000000-0005-0000-0000-00007E400000}"/>
    <cellStyle name="Normal 174 3 2" xfId="7267" xr:uid="{00000000-0005-0000-0000-00007F400000}"/>
    <cellStyle name="Normal 174 3 2 2" xfId="17465" xr:uid="{00000000-0005-0000-0000-000080400000}"/>
    <cellStyle name="Normal 174 3 2 2 2" xfId="35332" xr:uid="{00000000-0005-0000-0000-000081400000}"/>
    <cellStyle name="Normal 174 3 2 3" xfId="26492" xr:uid="{00000000-0005-0000-0000-000082400000}"/>
    <cellStyle name="Normal 174 3 3" xfId="17464" xr:uid="{00000000-0005-0000-0000-000083400000}"/>
    <cellStyle name="Normal 174 3 3 2" xfId="35331" xr:uid="{00000000-0005-0000-0000-000084400000}"/>
    <cellStyle name="Normal 174 3 4" xfId="26491" xr:uid="{00000000-0005-0000-0000-000085400000}"/>
    <cellStyle name="Normal 174 4" xfId="7268" xr:uid="{00000000-0005-0000-0000-000086400000}"/>
    <cellStyle name="Normal 174 4 2" xfId="17466" xr:uid="{00000000-0005-0000-0000-000087400000}"/>
    <cellStyle name="Normal 174 4 2 2" xfId="35333" xr:uid="{00000000-0005-0000-0000-000088400000}"/>
    <cellStyle name="Normal 174 4 3" xfId="26493" xr:uid="{00000000-0005-0000-0000-000089400000}"/>
    <cellStyle name="Normal 174 5" xfId="7269" xr:uid="{00000000-0005-0000-0000-00008A400000}"/>
    <cellStyle name="Normal 174 5 2" xfId="17467" xr:uid="{00000000-0005-0000-0000-00008B400000}"/>
    <cellStyle name="Normal 174 5 2 2" xfId="35334" xr:uid="{00000000-0005-0000-0000-00008C400000}"/>
    <cellStyle name="Normal 174 5 3" xfId="26494" xr:uid="{00000000-0005-0000-0000-00008D400000}"/>
    <cellStyle name="Normal 174 6" xfId="7270" xr:uid="{00000000-0005-0000-0000-00008E400000}"/>
    <cellStyle name="Normal 174 6 2" xfId="17468" xr:uid="{00000000-0005-0000-0000-00008F400000}"/>
    <cellStyle name="Normal 174 6 2 2" xfId="35335" xr:uid="{00000000-0005-0000-0000-000090400000}"/>
    <cellStyle name="Normal 174 6 3" xfId="26495" xr:uid="{00000000-0005-0000-0000-000091400000}"/>
    <cellStyle name="Normal 1740" xfId="7271" xr:uid="{00000000-0005-0000-0000-000092400000}"/>
    <cellStyle name="Normal 1740 2" xfId="17469" xr:uid="{00000000-0005-0000-0000-000093400000}"/>
    <cellStyle name="Normal 1740 2 2" xfId="35336" xr:uid="{00000000-0005-0000-0000-000094400000}"/>
    <cellStyle name="Normal 1740 3" xfId="26496" xr:uid="{00000000-0005-0000-0000-000095400000}"/>
    <cellStyle name="Normal 1741" xfId="7272" xr:uid="{00000000-0005-0000-0000-000096400000}"/>
    <cellStyle name="Normal 1741 2" xfId="17470" xr:uid="{00000000-0005-0000-0000-000097400000}"/>
    <cellStyle name="Normal 1741 2 2" xfId="35337" xr:uid="{00000000-0005-0000-0000-000098400000}"/>
    <cellStyle name="Normal 1741 3" xfId="26497" xr:uid="{00000000-0005-0000-0000-000099400000}"/>
    <cellStyle name="Normal 1742" xfId="7273" xr:uid="{00000000-0005-0000-0000-00009A400000}"/>
    <cellStyle name="Normal 1742 2" xfId="17471" xr:uid="{00000000-0005-0000-0000-00009B400000}"/>
    <cellStyle name="Normal 1742 2 2" xfId="35338" xr:uid="{00000000-0005-0000-0000-00009C400000}"/>
    <cellStyle name="Normal 1742 3" xfId="26498" xr:uid="{00000000-0005-0000-0000-00009D400000}"/>
    <cellStyle name="Normal 1743" xfId="7274" xr:uid="{00000000-0005-0000-0000-00009E400000}"/>
    <cellStyle name="Normal 1743 2" xfId="17472" xr:uid="{00000000-0005-0000-0000-00009F400000}"/>
    <cellStyle name="Normal 1743 2 2" xfId="35339" xr:uid="{00000000-0005-0000-0000-0000A0400000}"/>
    <cellStyle name="Normal 1743 3" xfId="26499" xr:uid="{00000000-0005-0000-0000-0000A1400000}"/>
    <cellStyle name="Normal 1744" xfId="7275" xr:uid="{00000000-0005-0000-0000-0000A2400000}"/>
    <cellStyle name="Normal 1744 2" xfId="17473" xr:uid="{00000000-0005-0000-0000-0000A3400000}"/>
    <cellStyle name="Normal 1744 2 2" xfId="35340" xr:uid="{00000000-0005-0000-0000-0000A4400000}"/>
    <cellStyle name="Normal 1744 3" xfId="26500" xr:uid="{00000000-0005-0000-0000-0000A5400000}"/>
    <cellStyle name="Normal 1745" xfId="7276" xr:uid="{00000000-0005-0000-0000-0000A6400000}"/>
    <cellStyle name="Normal 1745 2" xfId="17474" xr:uid="{00000000-0005-0000-0000-0000A7400000}"/>
    <cellStyle name="Normal 1745 2 2" xfId="35341" xr:uid="{00000000-0005-0000-0000-0000A8400000}"/>
    <cellStyle name="Normal 1745 3" xfId="26501" xr:uid="{00000000-0005-0000-0000-0000A9400000}"/>
    <cellStyle name="Normal 1746" xfId="7277" xr:uid="{00000000-0005-0000-0000-0000AA400000}"/>
    <cellStyle name="Normal 1746 2" xfId="17475" xr:uid="{00000000-0005-0000-0000-0000AB400000}"/>
    <cellStyle name="Normal 1746 2 2" xfId="35342" xr:uid="{00000000-0005-0000-0000-0000AC400000}"/>
    <cellStyle name="Normal 1746 3" xfId="26502" xr:uid="{00000000-0005-0000-0000-0000AD400000}"/>
    <cellStyle name="Normal 1747" xfId="7278" xr:uid="{00000000-0005-0000-0000-0000AE400000}"/>
    <cellStyle name="Normal 1747 2" xfId="17476" xr:uid="{00000000-0005-0000-0000-0000AF400000}"/>
    <cellStyle name="Normal 1747 2 2" xfId="35343" xr:uid="{00000000-0005-0000-0000-0000B0400000}"/>
    <cellStyle name="Normal 1747 3" xfId="26503" xr:uid="{00000000-0005-0000-0000-0000B1400000}"/>
    <cellStyle name="Normal 1748" xfId="7279" xr:uid="{00000000-0005-0000-0000-0000B2400000}"/>
    <cellStyle name="Normal 1748 2" xfId="17477" xr:uid="{00000000-0005-0000-0000-0000B3400000}"/>
    <cellStyle name="Normal 1748 2 2" xfId="35344" xr:uid="{00000000-0005-0000-0000-0000B4400000}"/>
    <cellStyle name="Normal 1748 3" xfId="26504" xr:uid="{00000000-0005-0000-0000-0000B5400000}"/>
    <cellStyle name="Normal 1749" xfId="7280" xr:uid="{00000000-0005-0000-0000-0000B6400000}"/>
    <cellStyle name="Normal 1749 2" xfId="17478" xr:uid="{00000000-0005-0000-0000-0000B7400000}"/>
    <cellStyle name="Normal 1749 2 2" xfId="35345" xr:uid="{00000000-0005-0000-0000-0000B8400000}"/>
    <cellStyle name="Normal 1749 3" xfId="26505" xr:uid="{00000000-0005-0000-0000-0000B9400000}"/>
    <cellStyle name="Normal 175" xfId="1301" xr:uid="{00000000-0005-0000-0000-0000BA400000}"/>
    <cellStyle name="Normal 175 2" xfId="7281" xr:uid="{00000000-0005-0000-0000-0000BB400000}"/>
    <cellStyle name="Normal 175 3" xfId="7282" xr:uid="{00000000-0005-0000-0000-0000BC400000}"/>
    <cellStyle name="Normal 175 3 2" xfId="7283" xr:uid="{00000000-0005-0000-0000-0000BD400000}"/>
    <cellStyle name="Normal 175 3 2 2" xfId="17480" xr:uid="{00000000-0005-0000-0000-0000BE400000}"/>
    <cellStyle name="Normal 175 3 2 2 2" xfId="35347" xr:uid="{00000000-0005-0000-0000-0000BF400000}"/>
    <cellStyle name="Normal 175 3 2 3" xfId="26507" xr:uid="{00000000-0005-0000-0000-0000C0400000}"/>
    <cellStyle name="Normal 175 3 3" xfId="17479" xr:uid="{00000000-0005-0000-0000-0000C1400000}"/>
    <cellStyle name="Normal 175 3 3 2" xfId="35346" xr:uid="{00000000-0005-0000-0000-0000C2400000}"/>
    <cellStyle name="Normal 175 3 4" xfId="26506" xr:uid="{00000000-0005-0000-0000-0000C3400000}"/>
    <cellStyle name="Normal 175 4" xfId="7284" xr:uid="{00000000-0005-0000-0000-0000C4400000}"/>
    <cellStyle name="Normal 175 4 2" xfId="17481" xr:uid="{00000000-0005-0000-0000-0000C5400000}"/>
    <cellStyle name="Normal 175 4 2 2" xfId="35348" xr:uid="{00000000-0005-0000-0000-0000C6400000}"/>
    <cellStyle name="Normal 175 4 3" xfId="26508" xr:uid="{00000000-0005-0000-0000-0000C7400000}"/>
    <cellStyle name="Normal 175 5" xfId="7285" xr:uid="{00000000-0005-0000-0000-0000C8400000}"/>
    <cellStyle name="Normal 175 5 2" xfId="17482" xr:uid="{00000000-0005-0000-0000-0000C9400000}"/>
    <cellStyle name="Normal 175 5 2 2" xfId="35349" xr:uid="{00000000-0005-0000-0000-0000CA400000}"/>
    <cellStyle name="Normal 175 5 3" xfId="26509" xr:uid="{00000000-0005-0000-0000-0000CB400000}"/>
    <cellStyle name="Normal 175 6" xfId="7286" xr:uid="{00000000-0005-0000-0000-0000CC400000}"/>
    <cellStyle name="Normal 175 6 2" xfId="17483" xr:uid="{00000000-0005-0000-0000-0000CD400000}"/>
    <cellStyle name="Normal 175 6 2 2" xfId="35350" xr:uid="{00000000-0005-0000-0000-0000CE400000}"/>
    <cellStyle name="Normal 175 6 3" xfId="26510" xr:uid="{00000000-0005-0000-0000-0000CF400000}"/>
    <cellStyle name="Normal 1750" xfId="7287" xr:uid="{00000000-0005-0000-0000-0000D0400000}"/>
    <cellStyle name="Normal 1750 2" xfId="17484" xr:uid="{00000000-0005-0000-0000-0000D1400000}"/>
    <cellStyle name="Normal 1750 2 2" xfId="35351" xr:uid="{00000000-0005-0000-0000-0000D2400000}"/>
    <cellStyle name="Normal 1750 3" xfId="26511" xr:uid="{00000000-0005-0000-0000-0000D3400000}"/>
    <cellStyle name="Normal 1751" xfId="7288" xr:uid="{00000000-0005-0000-0000-0000D4400000}"/>
    <cellStyle name="Normal 1751 2" xfId="17485" xr:uid="{00000000-0005-0000-0000-0000D5400000}"/>
    <cellStyle name="Normal 1751 2 2" xfId="35352" xr:uid="{00000000-0005-0000-0000-0000D6400000}"/>
    <cellStyle name="Normal 1751 3" xfId="26512" xr:uid="{00000000-0005-0000-0000-0000D7400000}"/>
    <cellStyle name="Normal 1752" xfId="7289" xr:uid="{00000000-0005-0000-0000-0000D8400000}"/>
    <cellStyle name="Normal 1752 2" xfId="17486" xr:uid="{00000000-0005-0000-0000-0000D9400000}"/>
    <cellStyle name="Normal 1752 2 2" xfId="35353" xr:uid="{00000000-0005-0000-0000-0000DA400000}"/>
    <cellStyle name="Normal 1752 3" xfId="26513" xr:uid="{00000000-0005-0000-0000-0000DB400000}"/>
    <cellStyle name="Normal 1753" xfId="7290" xr:uid="{00000000-0005-0000-0000-0000DC400000}"/>
    <cellStyle name="Normal 1753 2" xfId="17487" xr:uid="{00000000-0005-0000-0000-0000DD400000}"/>
    <cellStyle name="Normal 1753 2 2" xfId="35354" xr:uid="{00000000-0005-0000-0000-0000DE400000}"/>
    <cellStyle name="Normal 1753 3" xfId="26514" xr:uid="{00000000-0005-0000-0000-0000DF400000}"/>
    <cellStyle name="Normal 1754" xfId="7291" xr:uid="{00000000-0005-0000-0000-0000E0400000}"/>
    <cellStyle name="Normal 1754 2" xfId="17488" xr:uid="{00000000-0005-0000-0000-0000E1400000}"/>
    <cellStyle name="Normal 1754 2 2" xfId="35355" xr:uid="{00000000-0005-0000-0000-0000E2400000}"/>
    <cellStyle name="Normal 1754 3" xfId="26515" xr:uid="{00000000-0005-0000-0000-0000E3400000}"/>
    <cellStyle name="Normal 1755" xfId="7292" xr:uid="{00000000-0005-0000-0000-0000E4400000}"/>
    <cellStyle name="Normal 1755 2" xfId="17489" xr:uid="{00000000-0005-0000-0000-0000E5400000}"/>
    <cellStyle name="Normal 1755 2 2" xfId="35356" xr:uid="{00000000-0005-0000-0000-0000E6400000}"/>
    <cellStyle name="Normal 1755 3" xfId="26516" xr:uid="{00000000-0005-0000-0000-0000E7400000}"/>
    <cellStyle name="Normal 1756" xfId="7293" xr:uid="{00000000-0005-0000-0000-0000E8400000}"/>
    <cellStyle name="Normal 1756 2" xfId="17490" xr:uid="{00000000-0005-0000-0000-0000E9400000}"/>
    <cellStyle name="Normal 1756 2 2" xfId="35357" xr:uid="{00000000-0005-0000-0000-0000EA400000}"/>
    <cellStyle name="Normal 1756 3" xfId="26517" xr:uid="{00000000-0005-0000-0000-0000EB400000}"/>
    <cellStyle name="Normal 1757" xfId="7294" xr:uid="{00000000-0005-0000-0000-0000EC400000}"/>
    <cellStyle name="Normal 1757 2" xfId="17491" xr:uid="{00000000-0005-0000-0000-0000ED400000}"/>
    <cellStyle name="Normal 1757 2 2" xfId="35358" xr:uid="{00000000-0005-0000-0000-0000EE400000}"/>
    <cellStyle name="Normal 1757 3" xfId="26518" xr:uid="{00000000-0005-0000-0000-0000EF400000}"/>
    <cellStyle name="Normal 1758" xfId="7295" xr:uid="{00000000-0005-0000-0000-0000F0400000}"/>
    <cellStyle name="Normal 1758 2" xfId="17492" xr:uid="{00000000-0005-0000-0000-0000F1400000}"/>
    <cellStyle name="Normal 1758 2 2" xfId="35359" xr:uid="{00000000-0005-0000-0000-0000F2400000}"/>
    <cellStyle name="Normal 1758 3" xfId="26519" xr:uid="{00000000-0005-0000-0000-0000F3400000}"/>
    <cellStyle name="Normal 1759" xfId="7296" xr:uid="{00000000-0005-0000-0000-0000F4400000}"/>
    <cellStyle name="Normal 1759 2" xfId="17493" xr:uid="{00000000-0005-0000-0000-0000F5400000}"/>
    <cellStyle name="Normal 1759 2 2" xfId="35360" xr:uid="{00000000-0005-0000-0000-0000F6400000}"/>
    <cellStyle name="Normal 1759 3" xfId="26520" xr:uid="{00000000-0005-0000-0000-0000F7400000}"/>
    <cellStyle name="Normal 176" xfId="1302" xr:uid="{00000000-0005-0000-0000-0000F8400000}"/>
    <cellStyle name="Normal 176 2" xfId="7297" xr:uid="{00000000-0005-0000-0000-0000F9400000}"/>
    <cellStyle name="Normal 176 3" xfId="7298" xr:uid="{00000000-0005-0000-0000-0000FA400000}"/>
    <cellStyle name="Normal 176 3 2" xfId="7299" xr:uid="{00000000-0005-0000-0000-0000FB400000}"/>
    <cellStyle name="Normal 176 3 2 2" xfId="17495" xr:uid="{00000000-0005-0000-0000-0000FC400000}"/>
    <cellStyle name="Normal 176 3 2 2 2" xfId="35362" xr:uid="{00000000-0005-0000-0000-0000FD400000}"/>
    <cellStyle name="Normal 176 3 2 3" xfId="26522" xr:uid="{00000000-0005-0000-0000-0000FE400000}"/>
    <cellStyle name="Normal 176 3 3" xfId="17494" xr:uid="{00000000-0005-0000-0000-0000FF400000}"/>
    <cellStyle name="Normal 176 3 3 2" xfId="35361" xr:uid="{00000000-0005-0000-0000-000000410000}"/>
    <cellStyle name="Normal 176 3 4" xfId="26521" xr:uid="{00000000-0005-0000-0000-000001410000}"/>
    <cellStyle name="Normal 176 4" xfId="7300" xr:uid="{00000000-0005-0000-0000-000002410000}"/>
    <cellStyle name="Normal 176 4 2" xfId="17496" xr:uid="{00000000-0005-0000-0000-000003410000}"/>
    <cellStyle name="Normal 176 4 2 2" xfId="35363" xr:uid="{00000000-0005-0000-0000-000004410000}"/>
    <cellStyle name="Normal 176 4 3" xfId="26523" xr:uid="{00000000-0005-0000-0000-000005410000}"/>
    <cellStyle name="Normal 176 5" xfId="7301" xr:uid="{00000000-0005-0000-0000-000006410000}"/>
    <cellStyle name="Normal 176 5 2" xfId="17497" xr:uid="{00000000-0005-0000-0000-000007410000}"/>
    <cellStyle name="Normal 176 5 2 2" xfId="35364" xr:uid="{00000000-0005-0000-0000-000008410000}"/>
    <cellStyle name="Normal 176 5 3" xfId="26524" xr:uid="{00000000-0005-0000-0000-000009410000}"/>
    <cellStyle name="Normal 176 6" xfId="7302" xr:uid="{00000000-0005-0000-0000-00000A410000}"/>
    <cellStyle name="Normal 176 6 2" xfId="17498" xr:uid="{00000000-0005-0000-0000-00000B410000}"/>
    <cellStyle name="Normal 176 6 2 2" xfId="35365" xr:uid="{00000000-0005-0000-0000-00000C410000}"/>
    <cellStyle name="Normal 176 6 3" xfId="26525" xr:uid="{00000000-0005-0000-0000-00000D410000}"/>
    <cellStyle name="Normal 1760" xfId="7303" xr:uid="{00000000-0005-0000-0000-00000E410000}"/>
    <cellStyle name="Normal 1760 2" xfId="17499" xr:uid="{00000000-0005-0000-0000-00000F410000}"/>
    <cellStyle name="Normal 1760 2 2" xfId="35366" xr:uid="{00000000-0005-0000-0000-000010410000}"/>
    <cellStyle name="Normal 1760 3" xfId="26526" xr:uid="{00000000-0005-0000-0000-000011410000}"/>
    <cellStyle name="Normal 1761" xfId="7304" xr:uid="{00000000-0005-0000-0000-000012410000}"/>
    <cellStyle name="Normal 1761 2" xfId="17500" xr:uid="{00000000-0005-0000-0000-000013410000}"/>
    <cellStyle name="Normal 1761 2 2" xfId="35367" xr:uid="{00000000-0005-0000-0000-000014410000}"/>
    <cellStyle name="Normal 1761 3" xfId="26527" xr:uid="{00000000-0005-0000-0000-000015410000}"/>
    <cellStyle name="Normal 1762" xfId="7305" xr:uid="{00000000-0005-0000-0000-000016410000}"/>
    <cellStyle name="Normal 1762 2" xfId="17501" xr:uid="{00000000-0005-0000-0000-000017410000}"/>
    <cellStyle name="Normal 1762 2 2" xfId="35368" xr:uid="{00000000-0005-0000-0000-000018410000}"/>
    <cellStyle name="Normal 1762 3" xfId="26528" xr:uid="{00000000-0005-0000-0000-000019410000}"/>
    <cellStyle name="Normal 1763" xfId="7306" xr:uid="{00000000-0005-0000-0000-00001A410000}"/>
    <cellStyle name="Normal 1763 2" xfId="17502" xr:uid="{00000000-0005-0000-0000-00001B410000}"/>
    <cellStyle name="Normal 1763 2 2" xfId="35369" xr:uid="{00000000-0005-0000-0000-00001C410000}"/>
    <cellStyle name="Normal 1763 3" xfId="26529" xr:uid="{00000000-0005-0000-0000-00001D410000}"/>
    <cellStyle name="Normal 1764" xfId="7307" xr:uid="{00000000-0005-0000-0000-00001E410000}"/>
    <cellStyle name="Normal 1764 2" xfId="17503" xr:uid="{00000000-0005-0000-0000-00001F410000}"/>
    <cellStyle name="Normal 1764 2 2" xfId="35370" xr:uid="{00000000-0005-0000-0000-000020410000}"/>
    <cellStyle name="Normal 1764 3" xfId="26530" xr:uid="{00000000-0005-0000-0000-000021410000}"/>
    <cellStyle name="Normal 1765" xfId="7308" xr:uid="{00000000-0005-0000-0000-000022410000}"/>
    <cellStyle name="Normal 1765 2" xfId="17504" xr:uid="{00000000-0005-0000-0000-000023410000}"/>
    <cellStyle name="Normal 1765 2 2" xfId="35371" xr:uid="{00000000-0005-0000-0000-000024410000}"/>
    <cellStyle name="Normal 1765 3" xfId="26531" xr:uid="{00000000-0005-0000-0000-000025410000}"/>
    <cellStyle name="Normal 1766" xfId="7309" xr:uid="{00000000-0005-0000-0000-000026410000}"/>
    <cellStyle name="Normal 1766 2" xfId="17505" xr:uid="{00000000-0005-0000-0000-000027410000}"/>
    <cellStyle name="Normal 1766 2 2" xfId="35372" xr:uid="{00000000-0005-0000-0000-000028410000}"/>
    <cellStyle name="Normal 1766 3" xfId="26532" xr:uid="{00000000-0005-0000-0000-000029410000}"/>
    <cellStyle name="Normal 1767" xfId="7310" xr:uid="{00000000-0005-0000-0000-00002A410000}"/>
    <cellStyle name="Normal 1767 2" xfId="17506" xr:uid="{00000000-0005-0000-0000-00002B410000}"/>
    <cellStyle name="Normal 1767 2 2" xfId="35373" xr:uid="{00000000-0005-0000-0000-00002C410000}"/>
    <cellStyle name="Normal 1767 3" xfId="26533" xr:uid="{00000000-0005-0000-0000-00002D410000}"/>
    <cellStyle name="Normal 1768" xfId="7311" xr:uid="{00000000-0005-0000-0000-00002E410000}"/>
    <cellStyle name="Normal 1768 2" xfId="17507" xr:uid="{00000000-0005-0000-0000-00002F410000}"/>
    <cellStyle name="Normal 1768 2 2" xfId="35374" xr:uid="{00000000-0005-0000-0000-000030410000}"/>
    <cellStyle name="Normal 1768 3" xfId="26534" xr:uid="{00000000-0005-0000-0000-000031410000}"/>
    <cellStyle name="Normal 1769" xfId="7312" xr:uid="{00000000-0005-0000-0000-000032410000}"/>
    <cellStyle name="Normal 1769 2" xfId="17508" xr:uid="{00000000-0005-0000-0000-000033410000}"/>
    <cellStyle name="Normal 1769 2 2" xfId="35375" xr:uid="{00000000-0005-0000-0000-000034410000}"/>
    <cellStyle name="Normal 1769 3" xfId="26535" xr:uid="{00000000-0005-0000-0000-000035410000}"/>
    <cellStyle name="Normal 177" xfId="1303" xr:uid="{00000000-0005-0000-0000-000036410000}"/>
    <cellStyle name="Normal 177 2" xfId="7313" xr:uid="{00000000-0005-0000-0000-000037410000}"/>
    <cellStyle name="Normal 177 3" xfId="7314" xr:uid="{00000000-0005-0000-0000-000038410000}"/>
    <cellStyle name="Normal 177 3 2" xfId="7315" xr:uid="{00000000-0005-0000-0000-000039410000}"/>
    <cellStyle name="Normal 177 3 2 2" xfId="17510" xr:uid="{00000000-0005-0000-0000-00003A410000}"/>
    <cellStyle name="Normal 177 3 2 2 2" xfId="35377" xr:uid="{00000000-0005-0000-0000-00003B410000}"/>
    <cellStyle name="Normal 177 3 2 3" xfId="26537" xr:uid="{00000000-0005-0000-0000-00003C410000}"/>
    <cellStyle name="Normal 177 3 3" xfId="17509" xr:uid="{00000000-0005-0000-0000-00003D410000}"/>
    <cellStyle name="Normal 177 3 3 2" xfId="35376" xr:uid="{00000000-0005-0000-0000-00003E410000}"/>
    <cellStyle name="Normal 177 3 4" xfId="26536" xr:uid="{00000000-0005-0000-0000-00003F410000}"/>
    <cellStyle name="Normal 177 4" xfId="7316" xr:uid="{00000000-0005-0000-0000-000040410000}"/>
    <cellStyle name="Normal 177 4 2" xfId="17511" xr:uid="{00000000-0005-0000-0000-000041410000}"/>
    <cellStyle name="Normal 177 4 2 2" xfId="35378" xr:uid="{00000000-0005-0000-0000-000042410000}"/>
    <cellStyle name="Normal 177 4 3" xfId="26538" xr:uid="{00000000-0005-0000-0000-000043410000}"/>
    <cellStyle name="Normal 177 5" xfId="7317" xr:uid="{00000000-0005-0000-0000-000044410000}"/>
    <cellStyle name="Normal 177 5 2" xfId="17512" xr:uid="{00000000-0005-0000-0000-000045410000}"/>
    <cellStyle name="Normal 177 5 2 2" xfId="35379" xr:uid="{00000000-0005-0000-0000-000046410000}"/>
    <cellStyle name="Normal 177 5 3" xfId="26539" xr:uid="{00000000-0005-0000-0000-000047410000}"/>
    <cellStyle name="Normal 177 6" xfId="7318" xr:uid="{00000000-0005-0000-0000-000048410000}"/>
    <cellStyle name="Normal 177 6 2" xfId="17513" xr:uid="{00000000-0005-0000-0000-000049410000}"/>
    <cellStyle name="Normal 177 6 2 2" xfId="35380" xr:uid="{00000000-0005-0000-0000-00004A410000}"/>
    <cellStyle name="Normal 177 6 3" xfId="26540" xr:uid="{00000000-0005-0000-0000-00004B410000}"/>
    <cellStyle name="Normal 1770" xfId="7319" xr:uid="{00000000-0005-0000-0000-00004C410000}"/>
    <cellStyle name="Normal 1770 2" xfId="17514" xr:uid="{00000000-0005-0000-0000-00004D410000}"/>
    <cellStyle name="Normal 1770 2 2" xfId="35381" xr:uid="{00000000-0005-0000-0000-00004E410000}"/>
    <cellStyle name="Normal 1770 3" xfId="26541" xr:uid="{00000000-0005-0000-0000-00004F410000}"/>
    <cellStyle name="Normal 1771" xfId="7320" xr:uid="{00000000-0005-0000-0000-000050410000}"/>
    <cellStyle name="Normal 1771 2" xfId="17515" xr:uid="{00000000-0005-0000-0000-000051410000}"/>
    <cellStyle name="Normal 1771 2 2" xfId="35382" xr:uid="{00000000-0005-0000-0000-000052410000}"/>
    <cellStyle name="Normal 1771 3" xfId="26542" xr:uid="{00000000-0005-0000-0000-000053410000}"/>
    <cellStyle name="Normal 1772" xfId="7321" xr:uid="{00000000-0005-0000-0000-000054410000}"/>
    <cellStyle name="Normal 1772 2" xfId="17516" xr:uid="{00000000-0005-0000-0000-000055410000}"/>
    <cellStyle name="Normal 1772 2 2" xfId="35383" xr:uid="{00000000-0005-0000-0000-000056410000}"/>
    <cellStyle name="Normal 1772 3" xfId="26543" xr:uid="{00000000-0005-0000-0000-000057410000}"/>
    <cellStyle name="Normal 1773" xfId="7322" xr:uid="{00000000-0005-0000-0000-000058410000}"/>
    <cellStyle name="Normal 1773 2" xfId="17517" xr:uid="{00000000-0005-0000-0000-000059410000}"/>
    <cellStyle name="Normal 1773 2 2" xfId="35384" xr:uid="{00000000-0005-0000-0000-00005A410000}"/>
    <cellStyle name="Normal 1773 3" xfId="26544" xr:uid="{00000000-0005-0000-0000-00005B410000}"/>
    <cellStyle name="Normal 1774" xfId="7323" xr:uid="{00000000-0005-0000-0000-00005C410000}"/>
    <cellStyle name="Normal 1774 2" xfId="17518" xr:uid="{00000000-0005-0000-0000-00005D410000}"/>
    <cellStyle name="Normal 1774 2 2" xfId="35385" xr:uid="{00000000-0005-0000-0000-00005E410000}"/>
    <cellStyle name="Normal 1774 3" xfId="26545" xr:uid="{00000000-0005-0000-0000-00005F410000}"/>
    <cellStyle name="Normal 1775" xfId="7324" xr:uid="{00000000-0005-0000-0000-000060410000}"/>
    <cellStyle name="Normal 1775 2" xfId="17519" xr:uid="{00000000-0005-0000-0000-000061410000}"/>
    <cellStyle name="Normal 1775 2 2" xfId="35386" xr:uid="{00000000-0005-0000-0000-000062410000}"/>
    <cellStyle name="Normal 1775 3" xfId="26546" xr:uid="{00000000-0005-0000-0000-000063410000}"/>
    <cellStyle name="Normal 1776" xfId="7325" xr:uid="{00000000-0005-0000-0000-000064410000}"/>
    <cellStyle name="Normal 1776 2" xfId="17520" xr:uid="{00000000-0005-0000-0000-000065410000}"/>
    <cellStyle name="Normal 1776 2 2" xfId="35387" xr:uid="{00000000-0005-0000-0000-000066410000}"/>
    <cellStyle name="Normal 1776 3" xfId="26547" xr:uid="{00000000-0005-0000-0000-000067410000}"/>
    <cellStyle name="Normal 1777" xfId="7326" xr:uid="{00000000-0005-0000-0000-000068410000}"/>
    <cellStyle name="Normal 1777 2" xfId="17521" xr:uid="{00000000-0005-0000-0000-000069410000}"/>
    <cellStyle name="Normal 1777 2 2" xfId="35388" xr:uid="{00000000-0005-0000-0000-00006A410000}"/>
    <cellStyle name="Normal 1777 3" xfId="26548" xr:uid="{00000000-0005-0000-0000-00006B410000}"/>
    <cellStyle name="Normal 1778" xfId="7327" xr:uid="{00000000-0005-0000-0000-00006C410000}"/>
    <cellStyle name="Normal 1778 2" xfId="17522" xr:uid="{00000000-0005-0000-0000-00006D410000}"/>
    <cellStyle name="Normal 1778 2 2" xfId="35389" xr:uid="{00000000-0005-0000-0000-00006E410000}"/>
    <cellStyle name="Normal 1778 3" xfId="26549" xr:uid="{00000000-0005-0000-0000-00006F410000}"/>
    <cellStyle name="Normal 1779" xfId="7328" xr:uid="{00000000-0005-0000-0000-000070410000}"/>
    <cellStyle name="Normal 1779 2" xfId="17523" xr:uid="{00000000-0005-0000-0000-000071410000}"/>
    <cellStyle name="Normal 1779 2 2" xfId="35390" xr:uid="{00000000-0005-0000-0000-000072410000}"/>
    <cellStyle name="Normal 1779 3" xfId="26550" xr:uid="{00000000-0005-0000-0000-000073410000}"/>
    <cellStyle name="Normal 178" xfId="1304" xr:uid="{00000000-0005-0000-0000-000074410000}"/>
    <cellStyle name="Normal 178 2" xfId="7329" xr:uid="{00000000-0005-0000-0000-000075410000}"/>
    <cellStyle name="Normal 178 3" xfId="7330" xr:uid="{00000000-0005-0000-0000-000076410000}"/>
    <cellStyle name="Normal 178 3 2" xfId="7331" xr:uid="{00000000-0005-0000-0000-000077410000}"/>
    <cellStyle name="Normal 178 3 2 2" xfId="17525" xr:uid="{00000000-0005-0000-0000-000078410000}"/>
    <cellStyle name="Normal 178 3 2 2 2" xfId="35392" xr:uid="{00000000-0005-0000-0000-000079410000}"/>
    <cellStyle name="Normal 178 3 2 3" xfId="26552" xr:uid="{00000000-0005-0000-0000-00007A410000}"/>
    <cellStyle name="Normal 178 3 3" xfId="17524" xr:uid="{00000000-0005-0000-0000-00007B410000}"/>
    <cellStyle name="Normal 178 3 3 2" xfId="35391" xr:uid="{00000000-0005-0000-0000-00007C410000}"/>
    <cellStyle name="Normal 178 3 4" xfId="26551" xr:uid="{00000000-0005-0000-0000-00007D410000}"/>
    <cellStyle name="Normal 178 4" xfId="7332" xr:uid="{00000000-0005-0000-0000-00007E410000}"/>
    <cellStyle name="Normal 178 4 2" xfId="17526" xr:uid="{00000000-0005-0000-0000-00007F410000}"/>
    <cellStyle name="Normal 178 4 2 2" xfId="35393" xr:uid="{00000000-0005-0000-0000-000080410000}"/>
    <cellStyle name="Normal 178 4 3" xfId="26553" xr:uid="{00000000-0005-0000-0000-000081410000}"/>
    <cellStyle name="Normal 178 5" xfId="7333" xr:uid="{00000000-0005-0000-0000-000082410000}"/>
    <cellStyle name="Normal 178 5 2" xfId="17527" xr:uid="{00000000-0005-0000-0000-000083410000}"/>
    <cellStyle name="Normal 178 5 2 2" xfId="35394" xr:uid="{00000000-0005-0000-0000-000084410000}"/>
    <cellStyle name="Normal 178 5 3" xfId="26554" xr:uid="{00000000-0005-0000-0000-000085410000}"/>
    <cellStyle name="Normal 178 6" xfId="7334" xr:uid="{00000000-0005-0000-0000-000086410000}"/>
    <cellStyle name="Normal 178 6 2" xfId="17528" xr:uid="{00000000-0005-0000-0000-000087410000}"/>
    <cellStyle name="Normal 178 6 2 2" xfId="35395" xr:uid="{00000000-0005-0000-0000-000088410000}"/>
    <cellStyle name="Normal 178 6 3" xfId="26555" xr:uid="{00000000-0005-0000-0000-000089410000}"/>
    <cellStyle name="Normal 1780" xfId="7335" xr:uid="{00000000-0005-0000-0000-00008A410000}"/>
    <cellStyle name="Normal 1780 2" xfId="17529" xr:uid="{00000000-0005-0000-0000-00008B410000}"/>
    <cellStyle name="Normal 1780 2 2" xfId="35396" xr:uid="{00000000-0005-0000-0000-00008C410000}"/>
    <cellStyle name="Normal 1780 3" xfId="26556" xr:uid="{00000000-0005-0000-0000-00008D410000}"/>
    <cellStyle name="Normal 1781" xfId="7336" xr:uid="{00000000-0005-0000-0000-00008E410000}"/>
    <cellStyle name="Normal 1781 2" xfId="17530" xr:uid="{00000000-0005-0000-0000-00008F410000}"/>
    <cellStyle name="Normal 1781 2 2" xfId="35397" xr:uid="{00000000-0005-0000-0000-000090410000}"/>
    <cellStyle name="Normal 1781 3" xfId="26557" xr:uid="{00000000-0005-0000-0000-000091410000}"/>
    <cellStyle name="Normal 1782" xfId="7337" xr:uid="{00000000-0005-0000-0000-000092410000}"/>
    <cellStyle name="Normal 1782 2" xfId="17531" xr:uid="{00000000-0005-0000-0000-000093410000}"/>
    <cellStyle name="Normal 1782 2 2" xfId="35398" xr:uid="{00000000-0005-0000-0000-000094410000}"/>
    <cellStyle name="Normal 1782 3" xfId="26558" xr:uid="{00000000-0005-0000-0000-000095410000}"/>
    <cellStyle name="Normal 1783" xfId="7338" xr:uid="{00000000-0005-0000-0000-000096410000}"/>
    <cellStyle name="Normal 1783 2" xfId="17532" xr:uid="{00000000-0005-0000-0000-000097410000}"/>
    <cellStyle name="Normal 1783 2 2" xfId="35399" xr:uid="{00000000-0005-0000-0000-000098410000}"/>
    <cellStyle name="Normal 1783 3" xfId="26559" xr:uid="{00000000-0005-0000-0000-000099410000}"/>
    <cellStyle name="Normal 1784" xfId="7339" xr:uid="{00000000-0005-0000-0000-00009A410000}"/>
    <cellStyle name="Normal 1784 2" xfId="17533" xr:uid="{00000000-0005-0000-0000-00009B410000}"/>
    <cellStyle name="Normal 1784 2 2" xfId="35400" xr:uid="{00000000-0005-0000-0000-00009C410000}"/>
    <cellStyle name="Normal 1784 3" xfId="26560" xr:uid="{00000000-0005-0000-0000-00009D410000}"/>
    <cellStyle name="Normal 1785" xfId="7340" xr:uid="{00000000-0005-0000-0000-00009E410000}"/>
    <cellStyle name="Normal 1785 2" xfId="17534" xr:uid="{00000000-0005-0000-0000-00009F410000}"/>
    <cellStyle name="Normal 1785 2 2" xfId="35401" xr:uid="{00000000-0005-0000-0000-0000A0410000}"/>
    <cellStyle name="Normal 1785 3" xfId="26561" xr:uid="{00000000-0005-0000-0000-0000A1410000}"/>
    <cellStyle name="Normal 1786" xfId="7341" xr:uid="{00000000-0005-0000-0000-0000A2410000}"/>
    <cellStyle name="Normal 1786 2" xfId="17535" xr:uid="{00000000-0005-0000-0000-0000A3410000}"/>
    <cellStyle name="Normal 1786 2 2" xfId="35402" xr:uid="{00000000-0005-0000-0000-0000A4410000}"/>
    <cellStyle name="Normal 1786 3" xfId="26562" xr:uid="{00000000-0005-0000-0000-0000A5410000}"/>
    <cellStyle name="Normal 1787" xfId="7342" xr:uid="{00000000-0005-0000-0000-0000A6410000}"/>
    <cellStyle name="Normal 1787 2" xfId="17536" xr:uid="{00000000-0005-0000-0000-0000A7410000}"/>
    <cellStyle name="Normal 1787 2 2" xfId="35403" xr:uid="{00000000-0005-0000-0000-0000A8410000}"/>
    <cellStyle name="Normal 1787 3" xfId="26563" xr:uid="{00000000-0005-0000-0000-0000A9410000}"/>
    <cellStyle name="Normal 1788" xfId="7343" xr:uid="{00000000-0005-0000-0000-0000AA410000}"/>
    <cellStyle name="Normal 1788 2" xfId="17537" xr:uid="{00000000-0005-0000-0000-0000AB410000}"/>
    <cellStyle name="Normal 1788 2 2" xfId="35404" xr:uid="{00000000-0005-0000-0000-0000AC410000}"/>
    <cellStyle name="Normal 1788 3" xfId="26564" xr:uid="{00000000-0005-0000-0000-0000AD410000}"/>
    <cellStyle name="Normal 1789" xfId="7344" xr:uid="{00000000-0005-0000-0000-0000AE410000}"/>
    <cellStyle name="Normal 1789 2" xfId="17538" xr:uid="{00000000-0005-0000-0000-0000AF410000}"/>
    <cellStyle name="Normal 1789 2 2" xfId="35405" xr:uid="{00000000-0005-0000-0000-0000B0410000}"/>
    <cellStyle name="Normal 1789 3" xfId="26565" xr:uid="{00000000-0005-0000-0000-0000B1410000}"/>
    <cellStyle name="Normal 179" xfId="1305" xr:uid="{00000000-0005-0000-0000-0000B2410000}"/>
    <cellStyle name="Normal 179 2" xfId="7345" xr:uid="{00000000-0005-0000-0000-0000B3410000}"/>
    <cellStyle name="Normal 179 3" xfId="7346" xr:uid="{00000000-0005-0000-0000-0000B4410000}"/>
    <cellStyle name="Normal 179 3 2" xfId="7347" xr:uid="{00000000-0005-0000-0000-0000B5410000}"/>
    <cellStyle name="Normal 179 3 2 2" xfId="17540" xr:uid="{00000000-0005-0000-0000-0000B6410000}"/>
    <cellStyle name="Normal 179 3 2 2 2" xfId="35407" xr:uid="{00000000-0005-0000-0000-0000B7410000}"/>
    <cellStyle name="Normal 179 3 2 3" xfId="26567" xr:uid="{00000000-0005-0000-0000-0000B8410000}"/>
    <cellStyle name="Normal 179 3 3" xfId="17539" xr:uid="{00000000-0005-0000-0000-0000B9410000}"/>
    <cellStyle name="Normal 179 3 3 2" xfId="35406" xr:uid="{00000000-0005-0000-0000-0000BA410000}"/>
    <cellStyle name="Normal 179 3 4" xfId="26566" xr:uid="{00000000-0005-0000-0000-0000BB410000}"/>
    <cellStyle name="Normal 179 4" xfId="7348" xr:uid="{00000000-0005-0000-0000-0000BC410000}"/>
    <cellStyle name="Normal 179 4 2" xfId="17541" xr:uid="{00000000-0005-0000-0000-0000BD410000}"/>
    <cellStyle name="Normal 179 4 2 2" xfId="35408" xr:uid="{00000000-0005-0000-0000-0000BE410000}"/>
    <cellStyle name="Normal 179 4 3" xfId="26568" xr:uid="{00000000-0005-0000-0000-0000BF410000}"/>
    <cellStyle name="Normal 179 5" xfId="7349" xr:uid="{00000000-0005-0000-0000-0000C0410000}"/>
    <cellStyle name="Normal 179 5 2" xfId="17542" xr:uid="{00000000-0005-0000-0000-0000C1410000}"/>
    <cellStyle name="Normal 179 5 2 2" xfId="35409" xr:uid="{00000000-0005-0000-0000-0000C2410000}"/>
    <cellStyle name="Normal 179 5 3" xfId="26569" xr:uid="{00000000-0005-0000-0000-0000C3410000}"/>
    <cellStyle name="Normal 179 6" xfId="7350" xr:uid="{00000000-0005-0000-0000-0000C4410000}"/>
    <cellStyle name="Normal 179 6 2" xfId="17543" xr:uid="{00000000-0005-0000-0000-0000C5410000}"/>
    <cellStyle name="Normal 179 6 2 2" xfId="35410" xr:uid="{00000000-0005-0000-0000-0000C6410000}"/>
    <cellStyle name="Normal 179 6 3" xfId="26570" xr:uid="{00000000-0005-0000-0000-0000C7410000}"/>
    <cellStyle name="Normal 1790" xfId="7351" xr:uid="{00000000-0005-0000-0000-0000C8410000}"/>
    <cellStyle name="Normal 1790 2" xfId="17544" xr:uid="{00000000-0005-0000-0000-0000C9410000}"/>
    <cellStyle name="Normal 1790 2 2" xfId="35411" xr:uid="{00000000-0005-0000-0000-0000CA410000}"/>
    <cellStyle name="Normal 1790 3" xfId="26571" xr:uid="{00000000-0005-0000-0000-0000CB410000}"/>
    <cellStyle name="Normal 1791" xfId="7352" xr:uid="{00000000-0005-0000-0000-0000CC410000}"/>
    <cellStyle name="Normal 1791 2" xfId="17545" xr:uid="{00000000-0005-0000-0000-0000CD410000}"/>
    <cellStyle name="Normal 1791 2 2" xfId="35412" xr:uid="{00000000-0005-0000-0000-0000CE410000}"/>
    <cellStyle name="Normal 1791 3" xfId="26572" xr:uid="{00000000-0005-0000-0000-0000CF410000}"/>
    <cellStyle name="Normal 1792" xfId="7353" xr:uid="{00000000-0005-0000-0000-0000D0410000}"/>
    <cellStyle name="Normal 1792 2" xfId="17546" xr:uid="{00000000-0005-0000-0000-0000D1410000}"/>
    <cellStyle name="Normal 1792 2 2" xfId="35413" xr:uid="{00000000-0005-0000-0000-0000D2410000}"/>
    <cellStyle name="Normal 1792 3" xfId="26573" xr:uid="{00000000-0005-0000-0000-0000D3410000}"/>
    <cellStyle name="Normal 1793" xfId="7354" xr:uid="{00000000-0005-0000-0000-0000D4410000}"/>
    <cellStyle name="Normal 1793 2" xfId="17547" xr:uid="{00000000-0005-0000-0000-0000D5410000}"/>
    <cellStyle name="Normal 1793 2 2" xfId="35414" xr:uid="{00000000-0005-0000-0000-0000D6410000}"/>
    <cellStyle name="Normal 1793 3" xfId="26574" xr:uid="{00000000-0005-0000-0000-0000D7410000}"/>
    <cellStyle name="Normal 1794" xfId="7355" xr:uid="{00000000-0005-0000-0000-0000D8410000}"/>
    <cellStyle name="Normal 1794 2" xfId="17548" xr:uid="{00000000-0005-0000-0000-0000D9410000}"/>
    <cellStyle name="Normal 1794 2 2" xfId="35415" xr:uid="{00000000-0005-0000-0000-0000DA410000}"/>
    <cellStyle name="Normal 1794 3" xfId="26575" xr:uid="{00000000-0005-0000-0000-0000DB410000}"/>
    <cellStyle name="Normal 1795" xfId="7356" xr:uid="{00000000-0005-0000-0000-0000DC410000}"/>
    <cellStyle name="Normal 1795 2" xfId="17549" xr:uid="{00000000-0005-0000-0000-0000DD410000}"/>
    <cellStyle name="Normal 1795 2 2" xfId="35416" xr:uid="{00000000-0005-0000-0000-0000DE410000}"/>
    <cellStyle name="Normal 1795 3" xfId="26576" xr:uid="{00000000-0005-0000-0000-0000DF410000}"/>
    <cellStyle name="Normal 1796" xfId="7357" xr:uid="{00000000-0005-0000-0000-0000E0410000}"/>
    <cellStyle name="Normal 1796 2" xfId="17550" xr:uid="{00000000-0005-0000-0000-0000E1410000}"/>
    <cellStyle name="Normal 1796 2 2" xfId="35417" xr:uid="{00000000-0005-0000-0000-0000E2410000}"/>
    <cellStyle name="Normal 1796 3" xfId="26577" xr:uid="{00000000-0005-0000-0000-0000E3410000}"/>
    <cellStyle name="Normal 1797" xfId="7358" xr:uid="{00000000-0005-0000-0000-0000E4410000}"/>
    <cellStyle name="Normal 1797 2" xfId="17551" xr:uid="{00000000-0005-0000-0000-0000E5410000}"/>
    <cellStyle name="Normal 1797 2 2" xfId="35418" xr:uid="{00000000-0005-0000-0000-0000E6410000}"/>
    <cellStyle name="Normal 1797 3" xfId="26578" xr:uid="{00000000-0005-0000-0000-0000E7410000}"/>
    <cellStyle name="Normal 1798" xfId="7359" xr:uid="{00000000-0005-0000-0000-0000E8410000}"/>
    <cellStyle name="Normal 1798 2" xfId="17552" xr:uid="{00000000-0005-0000-0000-0000E9410000}"/>
    <cellStyle name="Normal 1798 2 2" xfId="35419" xr:uid="{00000000-0005-0000-0000-0000EA410000}"/>
    <cellStyle name="Normal 1798 3" xfId="26579" xr:uid="{00000000-0005-0000-0000-0000EB410000}"/>
    <cellStyle name="Normal 1799" xfId="7360" xr:uid="{00000000-0005-0000-0000-0000EC410000}"/>
    <cellStyle name="Normal 1799 2" xfId="17553" xr:uid="{00000000-0005-0000-0000-0000ED410000}"/>
    <cellStyle name="Normal 1799 2 2" xfId="35420" xr:uid="{00000000-0005-0000-0000-0000EE410000}"/>
    <cellStyle name="Normal 1799 3" xfId="26580" xr:uid="{00000000-0005-0000-0000-0000EF410000}"/>
    <cellStyle name="Normal 18" xfId="1306" xr:uid="{00000000-0005-0000-0000-0000F0410000}"/>
    <cellStyle name="Normal 18 2" xfId="2369" xr:uid="{00000000-0005-0000-0000-0000F1410000}"/>
    <cellStyle name="Normal 18 2 2" xfId="7361" xr:uid="{00000000-0005-0000-0000-0000F2410000}"/>
    <cellStyle name="Normal 18 3" xfId="7362" xr:uid="{00000000-0005-0000-0000-0000F3410000}"/>
    <cellStyle name="Normal 18 4" xfId="7363" xr:uid="{00000000-0005-0000-0000-0000F4410000}"/>
    <cellStyle name="Normal 180" xfId="1307" xr:uid="{00000000-0005-0000-0000-0000F5410000}"/>
    <cellStyle name="Normal 180 2" xfId="7364" xr:uid="{00000000-0005-0000-0000-0000F6410000}"/>
    <cellStyle name="Normal 180 3" xfId="7365" xr:uid="{00000000-0005-0000-0000-0000F7410000}"/>
    <cellStyle name="Normal 180 3 2" xfId="7366" xr:uid="{00000000-0005-0000-0000-0000F8410000}"/>
    <cellStyle name="Normal 180 3 2 2" xfId="17555" xr:uid="{00000000-0005-0000-0000-0000F9410000}"/>
    <cellStyle name="Normal 180 3 2 2 2" xfId="35422" xr:uid="{00000000-0005-0000-0000-0000FA410000}"/>
    <cellStyle name="Normal 180 3 2 3" xfId="26582" xr:uid="{00000000-0005-0000-0000-0000FB410000}"/>
    <cellStyle name="Normal 180 3 3" xfId="17554" xr:uid="{00000000-0005-0000-0000-0000FC410000}"/>
    <cellStyle name="Normal 180 3 3 2" xfId="35421" xr:uid="{00000000-0005-0000-0000-0000FD410000}"/>
    <cellStyle name="Normal 180 3 4" xfId="26581" xr:uid="{00000000-0005-0000-0000-0000FE410000}"/>
    <cellStyle name="Normal 180 4" xfId="7367" xr:uid="{00000000-0005-0000-0000-0000FF410000}"/>
    <cellStyle name="Normal 180 4 2" xfId="17556" xr:uid="{00000000-0005-0000-0000-000000420000}"/>
    <cellStyle name="Normal 180 4 2 2" xfId="35423" xr:uid="{00000000-0005-0000-0000-000001420000}"/>
    <cellStyle name="Normal 180 4 3" xfId="26583" xr:uid="{00000000-0005-0000-0000-000002420000}"/>
    <cellStyle name="Normal 180 5" xfId="7368" xr:uid="{00000000-0005-0000-0000-000003420000}"/>
    <cellStyle name="Normal 180 5 2" xfId="17557" xr:uid="{00000000-0005-0000-0000-000004420000}"/>
    <cellStyle name="Normal 180 5 2 2" xfId="35424" xr:uid="{00000000-0005-0000-0000-000005420000}"/>
    <cellStyle name="Normal 180 5 3" xfId="26584" xr:uid="{00000000-0005-0000-0000-000006420000}"/>
    <cellStyle name="Normal 180 6" xfId="7369" xr:uid="{00000000-0005-0000-0000-000007420000}"/>
    <cellStyle name="Normal 180 6 2" xfId="17558" xr:uid="{00000000-0005-0000-0000-000008420000}"/>
    <cellStyle name="Normal 180 6 2 2" xfId="35425" xr:uid="{00000000-0005-0000-0000-000009420000}"/>
    <cellStyle name="Normal 180 6 3" xfId="26585" xr:uid="{00000000-0005-0000-0000-00000A420000}"/>
    <cellStyle name="Normal 1800" xfId="7370" xr:uid="{00000000-0005-0000-0000-00000B420000}"/>
    <cellStyle name="Normal 1800 2" xfId="17559" xr:uid="{00000000-0005-0000-0000-00000C420000}"/>
    <cellStyle name="Normal 1800 2 2" xfId="35426" xr:uid="{00000000-0005-0000-0000-00000D420000}"/>
    <cellStyle name="Normal 1800 3" xfId="26586" xr:uid="{00000000-0005-0000-0000-00000E420000}"/>
    <cellStyle name="Normal 1801" xfId="7371" xr:uid="{00000000-0005-0000-0000-00000F420000}"/>
    <cellStyle name="Normal 1801 2" xfId="17560" xr:uid="{00000000-0005-0000-0000-000010420000}"/>
    <cellStyle name="Normal 1801 2 2" xfId="35427" xr:uid="{00000000-0005-0000-0000-000011420000}"/>
    <cellStyle name="Normal 1801 3" xfId="26587" xr:uid="{00000000-0005-0000-0000-000012420000}"/>
    <cellStyle name="Normal 1802" xfId="7372" xr:uid="{00000000-0005-0000-0000-000013420000}"/>
    <cellStyle name="Normal 1802 2" xfId="17561" xr:uid="{00000000-0005-0000-0000-000014420000}"/>
    <cellStyle name="Normal 1802 2 2" xfId="35428" xr:uid="{00000000-0005-0000-0000-000015420000}"/>
    <cellStyle name="Normal 1802 3" xfId="26588" xr:uid="{00000000-0005-0000-0000-000016420000}"/>
    <cellStyle name="Normal 1803" xfId="7373" xr:uid="{00000000-0005-0000-0000-000017420000}"/>
    <cellStyle name="Normal 1803 2" xfId="17562" xr:uid="{00000000-0005-0000-0000-000018420000}"/>
    <cellStyle name="Normal 1803 2 2" xfId="35429" xr:uid="{00000000-0005-0000-0000-000019420000}"/>
    <cellStyle name="Normal 1803 3" xfId="26589" xr:uid="{00000000-0005-0000-0000-00001A420000}"/>
    <cellStyle name="Normal 1804" xfId="7374" xr:uid="{00000000-0005-0000-0000-00001B420000}"/>
    <cellStyle name="Normal 1804 2" xfId="17563" xr:uid="{00000000-0005-0000-0000-00001C420000}"/>
    <cellStyle name="Normal 1804 2 2" xfId="35430" xr:uid="{00000000-0005-0000-0000-00001D420000}"/>
    <cellStyle name="Normal 1804 3" xfId="26590" xr:uid="{00000000-0005-0000-0000-00001E420000}"/>
    <cellStyle name="Normal 1805" xfId="7375" xr:uid="{00000000-0005-0000-0000-00001F420000}"/>
    <cellStyle name="Normal 1805 2" xfId="17564" xr:uid="{00000000-0005-0000-0000-000020420000}"/>
    <cellStyle name="Normal 1805 2 2" xfId="35431" xr:uid="{00000000-0005-0000-0000-000021420000}"/>
    <cellStyle name="Normal 1805 3" xfId="26591" xr:uid="{00000000-0005-0000-0000-000022420000}"/>
    <cellStyle name="Normal 1806" xfId="7376" xr:uid="{00000000-0005-0000-0000-000023420000}"/>
    <cellStyle name="Normal 1806 2" xfId="17565" xr:uid="{00000000-0005-0000-0000-000024420000}"/>
    <cellStyle name="Normal 1806 2 2" xfId="35432" xr:uid="{00000000-0005-0000-0000-000025420000}"/>
    <cellStyle name="Normal 1806 3" xfId="26592" xr:uid="{00000000-0005-0000-0000-000026420000}"/>
    <cellStyle name="Normal 1807" xfId="7377" xr:uid="{00000000-0005-0000-0000-000027420000}"/>
    <cellStyle name="Normal 1807 2" xfId="17566" xr:uid="{00000000-0005-0000-0000-000028420000}"/>
    <cellStyle name="Normal 1807 2 2" xfId="35433" xr:uid="{00000000-0005-0000-0000-000029420000}"/>
    <cellStyle name="Normal 1807 3" xfId="26593" xr:uid="{00000000-0005-0000-0000-00002A420000}"/>
    <cellStyle name="Normal 1808" xfId="7378" xr:uid="{00000000-0005-0000-0000-00002B420000}"/>
    <cellStyle name="Normal 1808 2" xfId="17567" xr:uid="{00000000-0005-0000-0000-00002C420000}"/>
    <cellStyle name="Normal 1808 2 2" xfId="35434" xr:uid="{00000000-0005-0000-0000-00002D420000}"/>
    <cellStyle name="Normal 1808 3" xfId="26594" xr:uid="{00000000-0005-0000-0000-00002E420000}"/>
    <cellStyle name="Normal 1809" xfId="7379" xr:uid="{00000000-0005-0000-0000-00002F420000}"/>
    <cellStyle name="Normal 1809 2" xfId="17568" xr:uid="{00000000-0005-0000-0000-000030420000}"/>
    <cellStyle name="Normal 1809 2 2" xfId="35435" xr:uid="{00000000-0005-0000-0000-000031420000}"/>
    <cellStyle name="Normal 1809 3" xfId="26595" xr:uid="{00000000-0005-0000-0000-000032420000}"/>
    <cellStyle name="Normal 181" xfId="1308" xr:uid="{00000000-0005-0000-0000-000033420000}"/>
    <cellStyle name="Normal 181 2" xfId="7380" xr:uid="{00000000-0005-0000-0000-000034420000}"/>
    <cellStyle name="Normal 181 3" xfId="7381" xr:uid="{00000000-0005-0000-0000-000035420000}"/>
    <cellStyle name="Normal 181 3 2" xfId="7382" xr:uid="{00000000-0005-0000-0000-000036420000}"/>
    <cellStyle name="Normal 181 3 2 2" xfId="17570" xr:uid="{00000000-0005-0000-0000-000037420000}"/>
    <cellStyle name="Normal 181 3 2 2 2" xfId="35437" xr:uid="{00000000-0005-0000-0000-000038420000}"/>
    <cellStyle name="Normal 181 3 2 3" xfId="26597" xr:uid="{00000000-0005-0000-0000-000039420000}"/>
    <cellStyle name="Normal 181 3 3" xfId="17569" xr:uid="{00000000-0005-0000-0000-00003A420000}"/>
    <cellStyle name="Normal 181 3 3 2" xfId="35436" xr:uid="{00000000-0005-0000-0000-00003B420000}"/>
    <cellStyle name="Normal 181 3 4" xfId="26596" xr:uid="{00000000-0005-0000-0000-00003C420000}"/>
    <cellStyle name="Normal 181 4" xfId="7383" xr:uid="{00000000-0005-0000-0000-00003D420000}"/>
    <cellStyle name="Normal 181 4 2" xfId="17571" xr:uid="{00000000-0005-0000-0000-00003E420000}"/>
    <cellStyle name="Normal 181 4 2 2" xfId="35438" xr:uid="{00000000-0005-0000-0000-00003F420000}"/>
    <cellStyle name="Normal 181 4 3" xfId="26598" xr:uid="{00000000-0005-0000-0000-000040420000}"/>
    <cellStyle name="Normal 181 5" xfId="7384" xr:uid="{00000000-0005-0000-0000-000041420000}"/>
    <cellStyle name="Normal 181 5 2" xfId="17572" xr:uid="{00000000-0005-0000-0000-000042420000}"/>
    <cellStyle name="Normal 181 5 2 2" xfId="35439" xr:uid="{00000000-0005-0000-0000-000043420000}"/>
    <cellStyle name="Normal 181 5 3" xfId="26599" xr:uid="{00000000-0005-0000-0000-000044420000}"/>
    <cellStyle name="Normal 181 6" xfId="7385" xr:uid="{00000000-0005-0000-0000-000045420000}"/>
    <cellStyle name="Normal 181 6 2" xfId="17573" xr:uid="{00000000-0005-0000-0000-000046420000}"/>
    <cellStyle name="Normal 181 6 2 2" xfId="35440" xr:uid="{00000000-0005-0000-0000-000047420000}"/>
    <cellStyle name="Normal 181 6 3" xfId="26600" xr:uid="{00000000-0005-0000-0000-000048420000}"/>
    <cellStyle name="Normal 1810" xfId="7386" xr:uid="{00000000-0005-0000-0000-000049420000}"/>
    <cellStyle name="Normal 1810 2" xfId="17574" xr:uid="{00000000-0005-0000-0000-00004A420000}"/>
    <cellStyle name="Normal 1810 2 2" xfId="35441" xr:uid="{00000000-0005-0000-0000-00004B420000}"/>
    <cellStyle name="Normal 1810 3" xfId="26601" xr:uid="{00000000-0005-0000-0000-00004C420000}"/>
    <cellStyle name="Normal 1811" xfId="7387" xr:uid="{00000000-0005-0000-0000-00004D420000}"/>
    <cellStyle name="Normal 1811 2" xfId="17575" xr:uid="{00000000-0005-0000-0000-00004E420000}"/>
    <cellStyle name="Normal 1811 2 2" xfId="35442" xr:uid="{00000000-0005-0000-0000-00004F420000}"/>
    <cellStyle name="Normal 1811 3" xfId="26602" xr:uid="{00000000-0005-0000-0000-000050420000}"/>
    <cellStyle name="Normal 1812" xfId="7388" xr:uid="{00000000-0005-0000-0000-000051420000}"/>
    <cellStyle name="Normal 1812 2" xfId="17576" xr:uid="{00000000-0005-0000-0000-000052420000}"/>
    <cellStyle name="Normal 1812 2 2" xfId="35443" xr:uid="{00000000-0005-0000-0000-000053420000}"/>
    <cellStyle name="Normal 1812 3" xfId="26603" xr:uid="{00000000-0005-0000-0000-000054420000}"/>
    <cellStyle name="Normal 1813" xfId="7389" xr:uid="{00000000-0005-0000-0000-000055420000}"/>
    <cellStyle name="Normal 1813 2" xfId="17577" xr:uid="{00000000-0005-0000-0000-000056420000}"/>
    <cellStyle name="Normal 1813 2 2" xfId="35444" xr:uid="{00000000-0005-0000-0000-000057420000}"/>
    <cellStyle name="Normal 1813 3" xfId="26604" xr:uid="{00000000-0005-0000-0000-000058420000}"/>
    <cellStyle name="Normal 1814" xfId="7390" xr:uid="{00000000-0005-0000-0000-000059420000}"/>
    <cellStyle name="Normal 1814 2" xfId="17578" xr:uid="{00000000-0005-0000-0000-00005A420000}"/>
    <cellStyle name="Normal 1814 2 2" xfId="35445" xr:uid="{00000000-0005-0000-0000-00005B420000}"/>
    <cellStyle name="Normal 1814 3" xfId="26605" xr:uid="{00000000-0005-0000-0000-00005C420000}"/>
    <cellStyle name="Normal 1815" xfId="7391" xr:uid="{00000000-0005-0000-0000-00005D420000}"/>
    <cellStyle name="Normal 1815 2" xfId="17579" xr:uid="{00000000-0005-0000-0000-00005E420000}"/>
    <cellStyle name="Normal 1815 2 2" xfId="35446" xr:uid="{00000000-0005-0000-0000-00005F420000}"/>
    <cellStyle name="Normal 1815 3" xfId="26606" xr:uid="{00000000-0005-0000-0000-000060420000}"/>
    <cellStyle name="Normal 1816" xfId="7392" xr:uid="{00000000-0005-0000-0000-000061420000}"/>
    <cellStyle name="Normal 1816 2" xfId="17580" xr:uid="{00000000-0005-0000-0000-000062420000}"/>
    <cellStyle name="Normal 1816 2 2" xfId="35447" xr:uid="{00000000-0005-0000-0000-000063420000}"/>
    <cellStyle name="Normal 1816 3" xfId="26607" xr:uid="{00000000-0005-0000-0000-000064420000}"/>
    <cellStyle name="Normal 1817" xfId="7393" xr:uid="{00000000-0005-0000-0000-000065420000}"/>
    <cellStyle name="Normal 1817 2" xfId="17581" xr:uid="{00000000-0005-0000-0000-000066420000}"/>
    <cellStyle name="Normal 1817 2 2" xfId="35448" xr:uid="{00000000-0005-0000-0000-000067420000}"/>
    <cellStyle name="Normal 1817 3" xfId="26608" xr:uid="{00000000-0005-0000-0000-000068420000}"/>
    <cellStyle name="Normal 1818" xfId="7394" xr:uid="{00000000-0005-0000-0000-000069420000}"/>
    <cellStyle name="Normal 1818 2" xfId="17582" xr:uid="{00000000-0005-0000-0000-00006A420000}"/>
    <cellStyle name="Normal 1818 2 2" xfId="35449" xr:uid="{00000000-0005-0000-0000-00006B420000}"/>
    <cellStyle name="Normal 1818 3" xfId="26609" xr:uid="{00000000-0005-0000-0000-00006C420000}"/>
    <cellStyle name="Normal 1819" xfId="7395" xr:uid="{00000000-0005-0000-0000-00006D420000}"/>
    <cellStyle name="Normal 1819 2" xfId="17583" xr:uid="{00000000-0005-0000-0000-00006E420000}"/>
    <cellStyle name="Normal 1819 2 2" xfId="35450" xr:uid="{00000000-0005-0000-0000-00006F420000}"/>
    <cellStyle name="Normal 1819 3" xfId="26610" xr:uid="{00000000-0005-0000-0000-000070420000}"/>
    <cellStyle name="Normal 182" xfId="1309" xr:uid="{00000000-0005-0000-0000-000071420000}"/>
    <cellStyle name="Normal 182 2" xfId="7396" xr:uid="{00000000-0005-0000-0000-000072420000}"/>
    <cellStyle name="Normal 182 3" xfId="7397" xr:uid="{00000000-0005-0000-0000-000073420000}"/>
    <cellStyle name="Normal 182 3 2" xfId="7398" xr:uid="{00000000-0005-0000-0000-000074420000}"/>
    <cellStyle name="Normal 182 3 2 2" xfId="17585" xr:uid="{00000000-0005-0000-0000-000075420000}"/>
    <cellStyle name="Normal 182 3 2 2 2" xfId="35452" xr:uid="{00000000-0005-0000-0000-000076420000}"/>
    <cellStyle name="Normal 182 3 2 3" xfId="26612" xr:uid="{00000000-0005-0000-0000-000077420000}"/>
    <cellStyle name="Normal 182 3 3" xfId="17584" xr:uid="{00000000-0005-0000-0000-000078420000}"/>
    <cellStyle name="Normal 182 3 3 2" xfId="35451" xr:uid="{00000000-0005-0000-0000-000079420000}"/>
    <cellStyle name="Normal 182 3 4" xfId="26611" xr:uid="{00000000-0005-0000-0000-00007A420000}"/>
    <cellStyle name="Normal 182 4" xfId="7399" xr:uid="{00000000-0005-0000-0000-00007B420000}"/>
    <cellStyle name="Normal 182 4 2" xfId="17586" xr:uid="{00000000-0005-0000-0000-00007C420000}"/>
    <cellStyle name="Normal 182 4 2 2" xfId="35453" xr:uid="{00000000-0005-0000-0000-00007D420000}"/>
    <cellStyle name="Normal 182 4 3" xfId="26613" xr:uid="{00000000-0005-0000-0000-00007E420000}"/>
    <cellStyle name="Normal 182 5" xfId="7400" xr:uid="{00000000-0005-0000-0000-00007F420000}"/>
    <cellStyle name="Normal 182 5 2" xfId="17587" xr:uid="{00000000-0005-0000-0000-000080420000}"/>
    <cellStyle name="Normal 182 5 2 2" xfId="35454" xr:uid="{00000000-0005-0000-0000-000081420000}"/>
    <cellStyle name="Normal 182 5 3" xfId="26614" xr:uid="{00000000-0005-0000-0000-000082420000}"/>
    <cellStyle name="Normal 182 6" xfId="7401" xr:uid="{00000000-0005-0000-0000-000083420000}"/>
    <cellStyle name="Normal 182 6 2" xfId="17588" xr:uid="{00000000-0005-0000-0000-000084420000}"/>
    <cellStyle name="Normal 182 6 2 2" xfId="35455" xr:uid="{00000000-0005-0000-0000-000085420000}"/>
    <cellStyle name="Normal 182 6 3" xfId="26615" xr:uid="{00000000-0005-0000-0000-000086420000}"/>
    <cellStyle name="Normal 1820" xfId="7402" xr:uid="{00000000-0005-0000-0000-000087420000}"/>
    <cellStyle name="Normal 1820 2" xfId="17589" xr:uid="{00000000-0005-0000-0000-000088420000}"/>
    <cellStyle name="Normal 1820 2 2" xfId="35456" xr:uid="{00000000-0005-0000-0000-000089420000}"/>
    <cellStyle name="Normal 1820 3" xfId="26616" xr:uid="{00000000-0005-0000-0000-00008A420000}"/>
    <cellStyle name="Normal 1821" xfId="7403" xr:uid="{00000000-0005-0000-0000-00008B420000}"/>
    <cellStyle name="Normal 1821 2" xfId="17590" xr:uid="{00000000-0005-0000-0000-00008C420000}"/>
    <cellStyle name="Normal 1821 2 2" xfId="35457" xr:uid="{00000000-0005-0000-0000-00008D420000}"/>
    <cellStyle name="Normal 1821 3" xfId="26617" xr:uid="{00000000-0005-0000-0000-00008E420000}"/>
    <cellStyle name="Normal 1822" xfId="7404" xr:uid="{00000000-0005-0000-0000-00008F420000}"/>
    <cellStyle name="Normal 1822 2" xfId="17591" xr:uid="{00000000-0005-0000-0000-000090420000}"/>
    <cellStyle name="Normal 1822 2 2" xfId="35458" xr:uid="{00000000-0005-0000-0000-000091420000}"/>
    <cellStyle name="Normal 1822 3" xfId="26618" xr:uid="{00000000-0005-0000-0000-000092420000}"/>
    <cellStyle name="Normal 1823" xfId="7405" xr:uid="{00000000-0005-0000-0000-000093420000}"/>
    <cellStyle name="Normal 1823 2" xfId="17592" xr:uid="{00000000-0005-0000-0000-000094420000}"/>
    <cellStyle name="Normal 1823 2 2" xfId="35459" xr:uid="{00000000-0005-0000-0000-000095420000}"/>
    <cellStyle name="Normal 1823 3" xfId="26619" xr:uid="{00000000-0005-0000-0000-000096420000}"/>
    <cellStyle name="Normal 1824" xfId="7406" xr:uid="{00000000-0005-0000-0000-000097420000}"/>
    <cellStyle name="Normal 1824 2" xfId="17593" xr:uid="{00000000-0005-0000-0000-000098420000}"/>
    <cellStyle name="Normal 1824 2 2" xfId="35460" xr:uid="{00000000-0005-0000-0000-000099420000}"/>
    <cellStyle name="Normal 1824 3" xfId="26620" xr:uid="{00000000-0005-0000-0000-00009A420000}"/>
    <cellStyle name="Normal 1825" xfId="7407" xr:uid="{00000000-0005-0000-0000-00009B420000}"/>
    <cellStyle name="Normal 1825 2" xfId="17594" xr:uid="{00000000-0005-0000-0000-00009C420000}"/>
    <cellStyle name="Normal 1825 2 2" xfId="35461" xr:uid="{00000000-0005-0000-0000-00009D420000}"/>
    <cellStyle name="Normal 1825 3" xfId="26621" xr:uid="{00000000-0005-0000-0000-00009E420000}"/>
    <cellStyle name="Normal 1826" xfId="7408" xr:uid="{00000000-0005-0000-0000-00009F420000}"/>
    <cellStyle name="Normal 1826 2" xfId="17595" xr:uid="{00000000-0005-0000-0000-0000A0420000}"/>
    <cellStyle name="Normal 1826 2 2" xfId="35462" xr:uid="{00000000-0005-0000-0000-0000A1420000}"/>
    <cellStyle name="Normal 1826 3" xfId="26622" xr:uid="{00000000-0005-0000-0000-0000A2420000}"/>
    <cellStyle name="Normal 1827" xfId="7409" xr:uid="{00000000-0005-0000-0000-0000A3420000}"/>
    <cellStyle name="Normal 1827 2" xfId="17596" xr:uid="{00000000-0005-0000-0000-0000A4420000}"/>
    <cellStyle name="Normal 1827 2 2" xfId="35463" xr:uid="{00000000-0005-0000-0000-0000A5420000}"/>
    <cellStyle name="Normal 1827 3" xfId="26623" xr:uid="{00000000-0005-0000-0000-0000A6420000}"/>
    <cellStyle name="Normal 1828" xfId="7410" xr:uid="{00000000-0005-0000-0000-0000A7420000}"/>
    <cellStyle name="Normal 1828 2" xfId="17597" xr:uid="{00000000-0005-0000-0000-0000A8420000}"/>
    <cellStyle name="Normal 1828 2 2" xfId="35464" xr:uid="{00000000-0005-0000-0000-0000A9420000}"/>
    <cellStyle name="Normal 1828 3" xfId="26624" xr:uid="{00000000-0005-0000-0000-0000AA420000}"/>
    <cellStyle name="Normal 1829" xfId="7411" xr:uid="{00000000-0005-0000-0000-0000AB420000}"/>
    <cellStyle name="Normal 1829 2" xfId="17598" xr:uid="{00000000-0005-0000-0000-0000AC420000}"/>
    <cellStyle name="Normal 1829 2 2" xfId="35465" xr:uid="{00000000-0005-0000-0000-0000AD420000}"/>
    <cellStyle name="Normal 1829 3" xfId="26625" xr:uid="{00000000-0005-0000-0000-0000AE420000}"/>
    <cellStyle name="Normal 183" xfId="1310" xr:uid="{00000000-0005-0000-0000-0000AF420000}"/>
    <cellStyle name="Normal 183 2" xfId="7412" xr:uid="{00000000-0005-0000-0000-0000B0420000}"/>
    <cellStyle name="Normal 183 3" xfId="7413" xr:uid="{00000000-0005-0000-0000-0000B1420000}"/>
    <cellStyle name="Normal 183 3 2" xfId="7414" xr:uid="{00000000-0005-0000-0000-0000B2420000}"/>
    <cellStyle name="Normal 183 3 2 2" xfId="17600" xr:uid="{00000000-0005-0000-0000-0000B3420000}"/>
    <cellStyle name="Normal 183 3 2 2 2" xfId="35467" xr:uid="{00000000-0005-0000-0000-0000B4420000}"/>
    <cellStyle name="Normal 183 3 2 3" xfId="26627" xr:uid="{00000000-0005-0000-0000-0000B5420000}"/>
    <cellStyle name="Normal 183 3 3" xfId="17599" xr:uid="{00000000-0005-0000-0000-0000B6420000}"/>
    <cellStyle name="Normal 183 3 3 2" xfId="35466" xr:uid="{00000000-0005-0000-0000-0000B7420000}"/>
    <cellStyle name="Normal 183 3 4" xfId="26626" xr:uid="{00000000-0005-0000-0000-0000B8420000}"/>
    <cellStyle name="Normal 183 4" xfId="7415" xr:uid="{00000000-0005-0000-0000-0000B9420000}"/>
    <cellStyle name="Normal 183 4 2" xfId="17601" xr:uid="{00000000-0005-0000-0000-0000BA420000}"/>
    <cellStyle name="Normal 183 4 2 2" xfId="35468" xr:uid="{00000000-0005-0000-0000-0000BB420000}"/>
    <cellStyle name="Normal 183 4 3" xfId="26628" xr:uid="{00000000-0005-0000-0000-0000BC420000}"/>
    <cellStyle name="Normal 183 5" xfId="7416" xr:uid="{00000000-0005-0000-0000-0000BD420000}"/>
    <cellStyle name="Normal 183 5 2" xfId="17602" xr:uid="{00000000-0005-0000-0000-0000BE420000}"/>
    <cellStyle name="Normal 183 5 2 2" xfId="35469" xr:uid="{00000000-0005-0000-0000-0000BF420000}"/>
    <cellStyle name="Normal 183 5 3" xfId="26629" xr:uid="{00000000-0005-0000-0000-0000C0420000}"/>
    <cellStyle name="Normal 183 6" xfId="7417" xr:uid="{00000000-0005-0000-0000-0000C1420000}"/>
    <cellStyle name="Normal 183 6 2" xfId="17603" xr:uid="{00000000-0005-0000-0000-0000C2420000}"/>
    <cellStyle name="Normal 183 6 2 2" xfId="35470" xr:uid="{00000000-0005-0000-0000-0000C3420000}"/>
    <cellStyle name="Normal 183 6 3" xfId="26630" xr:uid="{00000000-0005-0000-0000-0000C4420000}"/>
    <cellStyle name="Normal 1830" xfId="7418" xr:uid="{00000000-0005-0000-0000-0000C5420000}"/>
    <cellStyle name="Normal 1830 2" xfId="17604" xr:uid="{00000000-0005-0000-0000-0000C6420000}"/>
    <cellStyle name="Normal 1830 2 2" xfId="35471" xr:uid="{00000000-0005-0000-0000-0000C7420000}"/>
    <cellStyle name="Normal 1830 3" xfId="26631" xr:uid="{00000000-0005-0000-0000-0000C8420000}"/>
    <cellStyle name="Normal 1831" xfId="7419" xr:uid="{00000000-0005-0000-0000-0000C9420000}"/>
    <cellStyle name="Normal 1831 2" xfId="17605" xr:uid="{00000000-0005-0000-0000-0000CA420000}"/>
    <cellStyle name="Normal 1831 2 2" xfId="35472" xr:uid="{00000000-0005-0000-0000-0000CB420000}"/>
    <cellStyle name="Normal 1831 3" xfId="26632" xr:uid="{00000000-0005-0000-0000-0000CC420000}"/>
    <cellStyle name="Normal 1832" xfId="7420" xr:uid="{00000000-0005-0000-0000-0000CD420000}"/>
    <cellStyle name="Normal 1832 2" xfId="17606" xr:uid="{00000000-0005-0000-0000-0000CE420000}"/>
    <cellStyle name="Normal 1832 2 2" xfId="35473" xr:uid="{00000000-0005-0000-0000-0000CF420000}"/>
    <cellStyle name="Normal 1832 3" xfId="26633" xr:uid="{00000000-0005-0000-0000-0000D0420000}"/>
    <cellStyle name="Normal 1833" xfId="7421" xr:uid="{00000000-0005-0000-0000-0000D1420000}"/>
    <cellStyle name="Normal 1833 2" xfId="17607" xr:uid="{00000000-0005-0000-0000-0000D2420000}"/>
    <cellStyle name="Normal 1833 2 2" xfId="35474" xr:uid="{00000000-0005-0000-0000-0000D3420000}"/>
    <cellStyle name="Normal 1833 3" xfId="26634" xr:uid="{00000000-0005-0000-0000-0000D4420000}"/>
    <cellStyle name="Normal 1834" xfId="7422" xr:uid="{00000000-0005-0000-0000-0000D5420000}"/>
    <cellStyle name="Normal 1834 2" xfId="17608" xr:uid="{00000000-0005-0000-0000-0000D6420000}"/>
    <cellStyle name="Normal 1834 2 2" xfId="35475" xr:uid="{00000000-0005-0000-0000-0000D7420000}"/>
    <cellStyle name="Normal 1834 3" xfId="26635" xr:uid="{00000000-0005-0000-0000-0000D8420000}"/>
    <cellStyle name="Normal 1835" xfId="7423" xr:uid="{00000000-0005-0000-0000-0000D9420000}"/>
    <cellStyle name="Normal 1835 2" xfId="17609" xr:uid="{00000000-0005-0000-0000-0000DA420000}"/>
    <cellStyle name="Normal 1835 2 2" xfId="35476" xr:uid="{00000000-0005-0000-0000-0000DB420000}"/>
    <cellStyle name="Normal 1835 3" xfId="26636" xr:uid="{00000000-0005-0000-0000-0000DC420000}"/>
    <cellStyle name="Normal 1836" xfId="7424" xr:uid="{00000000-0005-0000-0000-0000DD420000}"/>
    <cellStyle name="Normal 1836 2" xfId="17610" xr:uid="{00000000-0005-0000-0000-0000DE420000}"/>
    <cellStyle name="Normal 1836 2 2" xfId="35477" xr:uid="{00000000-0005-0000-0000-0000DF420000}"/>
    <cellStyle name="Normal 1836 3" xfId="26637" xr:uid="{00000000-0005-0000-0000-0000E0420000}"/>
    <cellStyle name="Normal 1837" xfId="7425" xr:uid="{00000000-0005-0000-0000-0000E1420000}"/>
    <cellStyle name="Normal 1837 2" xfId="17611" xr:uid="{00000000-0005-0000-0000-0000E2420000}"/>
    <cellStyle name="Normal 1837 2 2" xfId="35478" xr:uid="{00000000-0005-0000-0000-0000E3420000}"/>
    <cellStyle name="Normal 1837 3" xfId="26638" xr:uid="{00000000-0005-0000-0000-0000E4420000}"/>
    <cellStyle name="Normal 1838" xfId="7426" xr:uid="{00000000-0005-0000-0000-0000E5420000}"/>
    <cellStyle name="Normal 1838 2" xfId="17612" xr:uid="{00000000-0005-0000-0000-0000E6420000}"/>
    <cellStyle name="Normal 1838 2 2" xfId="35479" xr:uid="{00000000-0005-0000-0000-0000E7420000}"/>
    <cellStyle name="Normal 1838 3" xfId="26639" xr:uid="{00000000-0005-0000-0000-0000E8420000}"/>
    <cellStyle name="Normal 1839" xfId="7427" xr:uid="{00000000-0005-0000-0000-0000E9420000}"/>
    <cellStyle name="Normal 1839 2" xfId="17613" xr:uid="{00000000-0005-0000-0000-0000EA420000}"/>
    <cellStyle name="Normal 1839 2 2" xfId="35480" xr:uid="{00000000-0005-0000-0000-0000EB420000}"/>
    <cellStyle name="Normal 1839 3" xfId="26640" xr:uid="{00000000-0005-0000-0000-0000EC420000}"/>
    <cellStyle name="Normal 184" xfId="1311" xr:uid="{00000000-0005-0000-0000-0000ED420000}"/>
    <cellStyle name="Normal 184 2" xfId="7428" xr:uid="{00000000-0005-0000-0000-0000EE420000}"/>
    <cellStyle name="Normal 184 3" xfId="7429" xr:uid="{00000000-0005-0000-0000-0000EF420000}"/>
    <cellStyle name="Normal 184 3 2" xfId="7430" xr:uid="{00000000-0005-0000-0000-0000F0420000}"/>
    <cellStyle name="Normal 184 3 2 2" xfId="17615" xr:uid="{00000000-0005-0000-0000-0000F1420000}"/>
    <cellStyle name="Normal 184 3 2 2 2" xfId="35482" xr:uid="{00000000-0005-0000-0000-0000F2420000}"/>
    <cellStyle name="Normal 184 3 2 3" xfId="26642" xr:uid="{00000000-0005-0000-0000-0000F3420000}"/>
    <cellStyle name="Normal 184 3 3" xfId="17614" xr:uid="{00000000-0005-0000-0000-0000F4420000}"/>
    <cellStyle name="Normal 184 3 3 2" xfId="35481" xr:uid="{00000000-0005-0000-0000-0000F5420000}"/>
    <cellStyle name="Normal 184 3 4" xfId="26641" xr:uid="{00000000-0005-0000-0000-0000F6420000}"/>
    <cellStyle name="Normal 184 4" xfId="7431" xr:uid="{00000000-0005-0000-0000-0000F7420000}"/>
    <cellStyle name="Normal 184 4 2" xfId="17616" xr:uid="{00000000-0005-0000-0000-0000F8420000}"/>
    <cellStyle name="Normal 184 4 2 2" xfId="35483" xr:uid="{00000000-0005-0000-0000-0000F9420000}"/>
    <cellStyle name="Normal 184 4 3" xfId="26643" xr:uid="{00000000-0005-0000-0000-0000FA420000}"/>
    <cellStyle name="Normal 184 5" xfId="7432" xr:uid="{00000000-0005-0000-0000-0000FB420000}"/>
    <cellStyle name="Normal 184 5 2" xfId="17617" xr:uid="{00000000-0005-0000-0000-0000FC420000}"/>
    <cellStyle name="Normal 184 5 2 2" xfId="35484" xr:uid="{00000000-0005-0000-0000-0000FD420000}"/>
    <cellStyle name="Normal 184 5 3" xfId="26644" xr:uid="{00000000-0005-0000-0000-0000FE420000}"/>
    <cellStyle name="Normal 184 6" xfId="7433" xr:uid="{00000000-0005-0000-0000-0000FF420000}"/>
    <cellStyle name="Normal 184 6 2" xfId="17618" xr:uid="{00000000-0005-0000-0000-000000430000}"/>
    <cellStyle name="Normal 184 6 2 2" xfId="35485" xr:uid="{00000000-0005-0000-0000-000001430000}"/>
    <cellStyle name="Normal 184 6 3" xfId="26645" xr:uid="{00000000-0005-0000-0000-000002430000}"/>
    <cellStyle name="Normal 1840" xfId="7434" xr:uid="{00000000-0005-0000-0000-000003430000}"/>
    <cellStyle name="Normal 1840 2" xfId="17619" xr:uid="{00000000-0005-0000-0000-000004430000}"/>
    <cellStyle name="Normal 1840 2 2" xfId="35486" xr:uid="{00000000-0005-0000-0000-000005430000}"/>
    <cellStyle name="Normal 1840 3" xfId="26646" xr:uid="{00000000-0005-0000-0000-000006430000}"/>
    <cellStyle name="Normal 1841" xfId="7435" xr:uid="{00000000-0005-0000-0000-000007430000}"/>
    <cellStyle name="Normal 1841 2" xfId="17620" xr:uid="{00000000-0005-0000-0000-000008430000}"/>
    <cellStyle name="Normal 1841 2 2" xfId="35487" xr:uid="{00000000-0005-0000-0000-000009430000}"/>
    <cellStyle name="Normal 1841 3" xfId="26647" xr:uid="{00000000-0005-0000-0000-00000A430000}"/>
    <cellStyle name="Normal 1842" xfId="7436" xr:uid="{00000000-0005-0000-0000-00000B430000}"/>
    <cellStyle name="Normal 1842 2" xfId="17621" xr:uid="{00000000-0005-0000-0000-00000C430000}"/>
    <cellStyle name="Normal 1842 2 2" xfId="35488" xr:uid="{00000000-0005-0000-0000-00000D430000}"/>
    <cellStyle name="Normal 1842 3" xfId="26648" xr:uid="{00000000-0005-0000-0000-00000E430000}"/>
    <cellStyle name="Normal 1843" xfId="7437" xr:uid="{00000000-0005-0000-0000-00000F430000}"/>
    <cellStyle name="Normal 1843 2" xfId="17622" xr:uid="{00000000-0005-0000-0000-000010430000}"/>
    <cellStyle name="Normal 1843 2 2" xfId="35489" xr:uid="{00000000-0005-0000-0000-000011430000}"/>
    <cellStyle name="Normal 1843 3" xfId="26649" xr:uid="{00000000-0005-0000-0000-000012430000}"/>
    <cellStyle name="Normal 1844" xfId="7438" xr:uid="{00000000-0005-0000-0000-000013430000}"/>
    <cellStyle name="Normal 1844 2" xfId="17623" xr:uid="{00000000-0005-0000-0000-000014430000}"/>
    <cellStyle name="Normal 1844 2 2" xfId="35490" xr:uid="{00000000-0005-0000-0000-000015430000}"/>
    <cellStyle name="Normal 1844 3" xfId="26650" xr:uid="{00000000-0005-0000-0000-000016430000}"/>
    <cellStyle name="Normal 1845" xfId="7439" xr:uid="{00000000-0005-0000-0000-000017430000}"/>
    <cellStyle name="Normal 1845 2" xfId="17624" xr:uid="{00000000-0005-0000-0000-000018430000}"/>
    <cellStyle name="Normal 1845 2 2" xfId="35491" xr:uid="{00000000-0005-0000-0000-000019430000}"/>
    <cellStyle name="Normal 1845 3" xfId="26651" xr:uid="{00000000-0005-0000-0000-00001A430000}"/>
    <cellStyle name="Normal 1846" xfId="7440" xr:uid="{00000000-0005-0000-0000-00001B430000}"/>
    <cellStyle name="Normal 1846 2" xfId="17625" xr:uid="{00000000-0005-0000-0000-00001C430000}"/>
    <cellStyle name="Normal 1846 2 2" xfId="35492" xr:uid="{00000000-0005-0000-0000-00001D430000}"/>
    <cellStyle name="Normal 1846 3" xfId="26652" xr:uid="{00000000-0005-0000-0000-00001E430000}"/>
    <cellStyle name="Normal 1847" xfId="7441" xr:uid="{00000000-0005-0000-0000-00001F430000}"/>
    <cellStyle name="Normal 1847 2" xfId="17626" xr:uid="{00000000-0005-0000-0000-000020430000}"/>
    <cellStyle name="Normal 1847 2 2" xfId="35493" xr:uid="{00000000-0005-0000-0000-000021430000}"/>
    <cellStyle name="Normal 1847 3" xfId="26653" xr:uid="{00000000-0005-0000-0000-000022430000}"/>
    <cellStyle name="Normal 1848" xfId="7442" xr:uid="{00000000-0005-0000-0000-000023430000}"/>
    <cellStyle name="Normal 1848 2" xfId="17627" xr:uid="{00000000-0005-0000-0000-000024430000}"/>
    <cellStyle name="Normal 1848 2 2" xfId="35494" xr:uid="{00000000-0005-0000-0000-000025430000}"/>
    <cellStyle name="Normal 1848 3" xfId="26654" xr:uid="{00000000-0005-0000-0000-000026430000}"/>
    <cellStyle name="Normal 1849" xfId="7443" xr:uid="{00000000-0005-0000-0000-000027430000}"/>
    <cellStyle name="Normal 1849 2" xfId="17628" xr:uid="{00000000-0005-0000-0000-000028430000}"/>
    <cellStyle name="Normal 1849 2 2" xfId="35495" xr:uid="{00000000-0005-0000-0000-000029430000}"/>
    <cellStyle name="Normal 1849 3" xfId="26655" xr:uid="{00000000-0005-0000-0000-00002A430000}"/>
    <cellStyle name="Normal 185" xfId="1312" xr:uid="{00000000-0005-0000-0000-00002B430000}"/>
    <cellStyle name="Normal 185 2" xfId="7444" xr:uid="{00000000-0005-0000-0000-00002C430000}"/>
    <cellStyle name="Normal 185 3" xfId="7445" xr:uid="{00000000-0005-0000-0000-00002D430000}"/>
    <cellStyle name="Normal 185 3 2" xfId="7446" xr:uid="{00000000-0005-0000-0000-00002E430000}"/>
    <cellStyle name="Normal 185 3 2 2" xfId="17630" xr:uid="{00000000-0005-0000-0000-00002F430000}"/>
    <cellStyle name="Normal 185 3 2 2 2" xfId="35497" xr:uid="{00000000-0005-0000-0000-000030430000}"/>
    <cellStyle name="Normal 185 3 2 3" xfId="26657" xr:uid="{00000000-0005-0000-0000-000031430000}"/>
    <cellStyle name="Normal 185 3 3" xfId="17629" xr:uid="{00000000-0005-0000-0000-000032430000}"/>
    <cellStyle name="Normal 185 3 3 2" xfId="35496" xr:uid="{00000000-0005-0000-0000-000033430000}"/>
    <cellStyle name="Normal 185 3 4" xfId="26656" xr:uid="{00000000-0005-0000-0000-000034430000}"/>
    <cellStyle name="Normal 185 4" xfId="7447" xr:uid="{00000000-0005-0000-0000-000035430000}"/>
    <cellStyle name="Normal 185 4 2" xfId="17631" xr:uid="{00000000-0005-0000-0000-000036430000}"/>
    <cellStyle name="Normal 185 4 2 2" xfId="35498" xr:uid="{00000000-0005-0000-0000-000037430000}"/>
    <cellStyle name="Normal 185 4 3" xfId="26658" xr:uid="{00000000-0005-0000-0000-000038430000}"/>
    <cellStyle name="Normal 185 5" xfId="7448" xr:uid="{00000000-0005-0000-0000-000039430000}"/>
    <cellStyle name="Normal 185 5 2" xfId="17632" xr:uid="{00000000-0005-0000-0000-00003A430000}"/>
    <cellStyle name="Normal 185 5 2 2" xfId="35499" xr:uid="{00000000-0005-0000-0000-00003B430000}"/>
    <cellStyle name="Normal 185 5 3" xfId="26659" xr:uid="{00000000-0005-0000-0000-00003C430000}"/>
    <cellStyle name="Normal 185 6" xfId="7449" xr:uid="{00000000-0005-0000-0000-00003D430000}"/>
    <cellStyle name="Normal 185 6 2" xfId="17633" xr:uid="{00000000-0005-0000-0000-00003E430000}"/>
    <cellStyle name="Normal 185 6 2 2" xfId="35500" xr:uid="{00000000-0005-0000-0000-00003F430000}"/>
    <cellStyle name="Normal 185 6 3" xfId="26660" xr:uid="{00000000-0005-0000-0000-000040430000}"/>
    <cellStyle name="Normal 1850" xfId="7450" xr:uid="{00000000-0005-0000-0000-000041430000}"/>
    <cellStyle name="Normal 1850 2" xfId="17634" xr:uid="{00000000-0005-0000-0000-000042430000}"/>
    <cellStyle name="Normal 1850 2 2" xfId="35501" xr:uid="{00000000-0005-0000-0000-000043430000}"/>
    <cellStyle name="Normal 1850 3" xfId="26661" xr:uid="{00000000-0005-0000-0000-000044430000}"/>
    <cellStyle name="Normal 1851" xfId="7451" xr:uid="{00000000-0005-0000-0000-000045430000}"/>
    <cellStyle name="Normal 1851 2" xfId="17635" xr:uid="{00000000-0005-0000-0000-000046430000}"/>
    <cellStyle name="Normal 1851 2 2" xfId="35502" xr:uid="{00000000-0005-0000-0000-000047430000}"/>
    <cellStyle name="Normal 1851 3" xfId="26662" xr:uid="{00000000-0005-0000-0000-000048430000}"/>
    <cellStyle name="Normal 1852" xfId="7452" xr:uid="{00000000-0005-0000-0000-000049430000}"/>
    <cellStyle name="Normal 1852 2" xfId="17636" xr:uid="{00000000-0005-0000-0000-00004A430000}"/>
    <cellStyle name="Normal 1852 2 2" xfId="35503" xr:uid="{00000000-0005-0000-0000-00004B430000}"/>
    <cellStyle name="Normal 1852 3" xfId="26663" xr:uid="{00000000-0005-0000-0000-00004C430000}"/>
    <cellStyle name="Normal 1853" xfId="7453" xr:uid="{00000000-0005-0000-0000-00004D430000}"/>
    <cellStyle name="Normal 1853 2" xfId="17637" xr:uid="{00000000-0005-0000-0000-00004E430000}"/>
    <cellStyle name="Normal 1853 2 2" xfId="35504" xr:uid="{00000000-0005-0000-0000-00004F430000}"/>
    <cellStyle name="Normal 1853 3" xfId="26664" xr:uid="{00000000-0005-0000-0000-000050430000}"/>
    <cellStyle name="Normal 1854" xfId="7454" xr:uid="{00000000-0005-0000-0000-000051430000}"/>
    <cellStyle name="Normal 1854 2" xfId="17638" xr:uid="{00000000-0005-0000-0000-000052430000}"/>
    <cellStyle name="Normal 1854 2 2" xfId="35505" xr:uid="{00000000-0005-0000-0000-000053430000}"/>
    <cellStyle name="Normal 1854 3" xfId="26665" xr:uid="{00000000-0005-0000-0000-000054430000}"/>
    <cellStyle name="Normal 1855" xfId="7455" xr:uid="{00000000-0005-0000-0000-000055430000}"/>
    <cellStyle name="Normal 1855 2" xfId="17639" xr:uid="{00000000-0005-0000-0000-000056430000}"/>
    <cellStyle name="Normal 1855 2 2" xfId="35506" xr:uid="{00000000-0005-0000-0000-000057430000}"/>
    <cellStyle name="Normal 1855 3" xfId="26666" xr:uid="{00000000-0005-0000-0000-000058430000}"/>
    <cellStyle name="Normal 1856" xfId="7456" xr:uid="{00000000-0005-0000-0000-000059430000}"/>
    <cellStyle name="Normal 1856 2" xfId="17640" xr:uid="{00000000-0005-0000-0000-00005A430000}"/>
    <cellStyle name="Normal 1856 2 2" xfId="35507" xr:uid="{00000000-0005-0000-0000-00005B430000}"/>
    <cellStyle name="Normal 1856 3" xfId="26667" xr:uid="{00000000-0005-0000-0000-00005C430000}"/>
    <cellStyle name="Normal 1857" xfId="7457" xr:uid="{00000000-0005-0000-0000-00005D430000}"/>
    <cellStyle name="Normal 1857 2" xfId="17641" xr:uid="{00000000-0005-0000-0000-00005E430000}"/>
    <cellStyle name="Normal 1857 2 2" xfId="35508" xr:uid="{00000000-0005-0000-0000-00005F430000}"/>
    <cellStyle name="Normal 1857 3" xfId="26668" xr:uid="{00000000-0005-0000-0000-000060430000}"/>
    <cellStyle name="Normal 1858" xfId="7458" xr:uid="{00000000-0005-0000-0000-000061430000}"/>
    <cellStyle name="Normal 1858 2" xfId="17642" xr:uid="{00000000-0005-0000-0000-000062430000}"/>
    <cellStyle name="Normal 1858 2 2" xfId="35509" xr:uid="{00000000-0005-0000-0000-000063430000}"/>
    <cellStyle name="Normal 1858 3" xfId="26669" xr:uid="{00000000-0005-0000-0000-000064430000}"/>
    <cellStyle name="Normal 1859" xfId="7459" xr:uid="{00000000-0005-0000-0000-000065430000}"/>
    <cellStyle name="Normal 1859 2" xfId="17643" xr:uid="{00000000-0005-0000-0000-000066430000}"/>
    <cellStyle name="Normal 1859 2 2" xfId="35510" xr:uid="{00000000-0005-0000-0000-000067430000}"/>
    <cellStyle name="Normal 1859 3" xfId="26670" xr:uid="{00000000-0005-0000-0000-000068430000}"/>
    <cellStyle name="Normal 186" xfId="1313" xr:uid="{00000000-0005-0000-0000-000069430000}"/>
    <cellStyle name="Normal 186 2" xfId="7460" xr:uid="{00000000-0005-0000-0000-00006A430000}"/>
    <cellStyle name="Normal 186 3" xfId="7461" xr:uid="{00000000-0005-0000-0000-00006B430000}"/>
    <cellStyle name="Normal 186 3 2" xfId="7462" xr:uid="{00000000-0005-0000-0000-00006C430000}"/>
    <cellStyle name="Normal 186 3 2 2" xfId="17645" xr:uid="{00000000-0005-0000-0000-00006D430000}"/>
    <cellStyle name="Normal 186 3 2 2 2" xfId="35512" xr:uid="{00000000-0005-0000-0000-00006E430000}"/>
    <cellStyle name="Normal 186 3 2 3" xfId="26672" xr:uid="{00000000-0005-0000-0000-00006F430000}"/>
    <cellStyle name="Normal 186 3 3" xfId="17644" xr:uid="{00000000-0005-0000-0000-000070430000}"/>
    <cellStyle name="Normal 186 3 3 2" xfId="35511" xr:uid="{00000000-0005-0000-0000-000071430000}"/>
    <cellStyle name="Normal 186 3 4" xfId="26671" xr:uid="{00000000-0005-0000-0000-000072430000}"/>
    <cellStyle name="Normal 186 4" xfId="7463" xr:uid="{00000000-0005-0000-0000-000073430000}"/>
    <cellStyle name="Normal 186 4 2" xfId="17646" xr:uid="{00000000-0005-0000-0000-000074430000}"/>
    <cellStyle name="Normal 186 4 2 2" xfId="35513" xr:uid="{00000000-0005-0000-0000-000075430000}"/>
    <cellStyle name="Normal 186 4 3" xfId="26673" xr:uid="{00000000-0005-0000-0000-000076430000}"/>
    <cellStyle name="Normal 186 5" xfId="7464" xr:uid="{00000000-0005-0000-0000-000077430000}"/>
    <cellStyle name="Normal 186 5 2" xfId="17647" xr:uid="{00000000-0005-0000-0000-000078430000}"/>
    <cellStyle name="Normal 186 5 2 2" xfId="35514" xr:uid="{00000000-0005-0000-0000-000079430000}"/>
    <cellStyle name="Normal 186 5 3" xfId="26674" xr:uid="{00000000-0005-0000-0000-00007A430000}"/>
    <cellStyle name="Normal 186 6" xfId="7465" xr:uid="{00000000-0005-0000-0000-00007B430000}"/>
    <cellStyle name="Normal 186 6 2" xfId="17648" xr:uid="{00000000-0005-0000-0000-00007C430000}"/>
    <cellStyle name="Normal 186 6 2 2" xfId="35515" xr:uid="{00000000-0005-0000-0000-00007D430000}"/>
    <cellStyle name="Normal 186 6 3" xfId="26675" xr:uid="{00000000-0005-0000-0000-00007E430000}"/>
    <cellStyle name="Normal 1860" xfId="7466" xr:uid="{00000000-0005-0000-0000-00007F430000}"/>
    <cellStyle name="Normal 1860 2" xfId="17649" xr:uid="{00000000-0005-0000-0000-000080430000}"/>
    <cellStyle name="Normal 1860 2 2" xfId="35516" xr:uid="{00000000-0005-0000-0000-000081430000}"/>
    <cellStyle name="Normal 1860 3" xfId="26676" xr:uid="{00000000-0005-0000-0000-000082430000}"/>
    <cellStyle name="Normal 1861" xfId="7467" xr:uid="{00000000-0005-0000-0000-000083430000}"/>
    <cellStyle name="Normal 1861 2" xfId="17650" xr:uid="{00000000-0005-0000-0000-000084430000}"/>
    <cellStyle name="Normal 1861 2 2" xfId="35517" xr:uid="{00000000-0005-0000-0000-000085430000}"/>
    <cellStyle name="Normal 1861 3" xfId="26677" xr:uid="{00000000-0005-0000-0000-000086430000}"/>
    <cellStyle name="Normal 1862" xfId="7468" xr:uid="{00000000-0005-0000-0000-000087430000}"/>
    <cellStyle name="Normal 1862 2" xfId="17651" xr:uid="{00000000-0005-0000-0000-000088430000}"/>
    <cellStyle name="Normal 1862 2 2" xfId="35518" xr:uid="{00000000-0005-0000-0000-000089430000}"/>
    <cellStyle name="Normal 1862 3" xfId="26678" xr:uid="{00000000-0005-0000-0000-00008A430000}"/>
    <cellStyle name="Normal 1863" xfId="7469" xr:uid="{00000000-0005-0000-0000-00008B430000}"/>
    <cellStyle name="Normal 1863 2" xfId="17652" xr:uid="{00000000-0005-0000-0000-00008C430000}"/>
    <cellStyle name="Normal 1863 2 2" xfId="35519" xr:uid="{00000000-0005-0000-0000-00008D430000}"/>
    <cellStyle name="Normal 1863 3" xfId="26679" xr:uid="{00000000-0005-0000-0000-00008E430000}"/>
    <cellStyle name="Normal 1864" xfId="7470" xr:uid="{00000000-0005-0000-0000-00008F430000}"/>
    <cellStyle name="Normal 1864 2" xfId="17653" xr:uid="{00000000-0005-0000-0000-000090430000}"/>
    <cellStyle name="Normal 1864 2 2" xfId="35520" xr:uid="{00000000-0005-0000-0000-000091430000}"/>
    <cellStyle name="Normal 1864 3" xfId="26680" xr:uid="{00000000-0005-0000-0000-000092430000}"/>
    <cellStyle name="Normal 1865" xfId="7471" xr:uid="{00000000-0005-0000-0000-000093430000}"/>
    <cellStyle name="Normal 1865 2" xfId="17654" xr:uid="{00000000-0005-0000-0000-000094430000}"/>
    <cellStyle name="Normal 1865 2 2" xfId="35521" xr:uid="{00000000-0005-0000-0000-000095430000}"/>
    <cellStyle name="Normal 1865 3" xfId="26681" xr:uid="{00000000-0005-0000-0000-000096430000}"/>
    <cellStyle name="Normal 1866" xfId="7472" xr:uid="{00000000-0005-0000-0000-000097430000}"/>
    <cellStyle name="Normal 1866 2" xfId="17655" xr:uid="{00000000-0005-0000-0000-000098430000}"/>
    <cellStyle name="Normal 1866 2 2" xfId="35522" xr:uid="{00000000-0005-0000-0000-000099430000}"/>
    <cellStyle name="Normal 1866 3" xfId="26682" xr:uid="{00000000-0005-0000-0000-00009A430000}"/>
    <cellStyle name="Normal 1867" xfId="7473" xr:uid="{00000000-0005-0000-0000-00009B430000}"/>
    <cellStyle name="Normal 1867 2" xfId="17656" xr:uid="{00000000-0005-0000-0000-00009C430000}"/>
    <cellStyle name="Normal 1867 2 2" xfId="35523" xr:uid="{00000000-0005-0000-0000-00009D430000}"/>
    <cellStyle name="Normal 1867 3" xfId="26683" xr:uid="{00000000-0005-0000-0000-00009E430000}"/>
    <cellStyle name="Normal 1868" xfId="7474" xr:uid="{00000000-0005-0000-0000-00009F430000}"/>
    <cellStyle name="Normal 1868 2" xfId="17657" xr:uid="{00000000-0005-0000-0000-0000A0430000}"/>
    <cellStyle name="Normal 1868 2 2" xfId="35524" xr:uid="{00000000-0005-0000-0000-0000A1430000}"/>
    <cellStyle name="Normal 1868 3" xfId="26684" xr:uid="{00000000-0005-0000-0000-0000A2430000}"/>
    <cellStyle name="Normal 1869" xfId="7475" xr:uid="{00000000-0005-0000-0000-0000A3430000}"/>
    <cellStyle name="Normal 1869 2" xfId="17658" xr:uid="{00000000-0005-0000-0000-0000A4430000}"/>
    <cellStyle name="Normal 1869 2 2" xfId="35525" xr:uid="{00000000-0005-0000-0000-0000A5430000}"/>
    <cellStyle name="Normal 1869 3" xfId="26685" xr:uid="{00000000-0005-0000-0000-0000A6430000}"/>
    <cellStyle name="Normal 187" xfId="1314" xr:uid="{00000000-0005-0000-0000-0000A7430000}"/>
    <cellStyle name="Normal 187 2" xfId="7476" xr:uid="{00000000-0005-0000-0000-0000A8430000}"/>
    <cellStyle name="Normal 187 3" xfId="7477" xr:uid="{00000000-0005-0000-0000-0000A9430000}"/>
    <cellStyle name="Normal 187 3 2" xfId="7478" xr:uid="{00000000-0005-0000-0000-0000AA430000}"/>
    <cellStyle name="Normal 187 3 2 2" xfId="17660" xr:uid="{00000000-0005-0000-0000-0000AB430000}"/>
    <cellStyle name="Normal 187 3 2 2 2" xfId="35527" xr:uid="{00000000-0005-0000-0000-0000AC430000}"/>
    <cellStyle name="Normal 187 3 2 3" xfId="26687" xr:uid="{00000000-0005-0000-0000-0000AD430000}"/>
    <cellStyle name="Normal 187 3 3" xfId="17659" xr:uid="{00000000-0005-0000-0000-0000AE430000}"/>
    <cellStyle name="Normal 187 3 3 2" xfId="35526" xr:uid="{00000000-0005-0000-0000-0000AF430000}"/>
    <cellStyle name="Normal 187 3 4" xfId="26686" xr:uid="{00000000-0005-0000-0000-0000B0430000}"/>
    <cellStyle name="Normal 187 4" xfId="7479" xr:uid="{00000000-0005-0000-0000-0000B1430000}"/>
    <cellStyle name="Normal 187 4 2" xfId="17661" xr:uid="{00000000-0005-0000-0000-0000B2430000}"/>
    <cellStyle name="Normal 187 4 2 2" xfId="35528" xr:uid="{00000000-0005-0000-0000-0000B3430000}"/>
    <cellStyle name="Normal 187 4 3" xfId="26688" xr:uid="{00000000-0005-0000-0000-0000B4430000}"/>
    <cellStyle name="Normal 187 5" xfId="7480" xr:uid="{00000000-0005-0000-0000-0000B5430000}"/>
    <cellStyle name="Normal 187 5 2" xfId="17662" xr:uid="{00000000-0005-0000-0000-0000B6430000}"/>
    <cellStyle name="Normal 187 5 2 2" xfId="35529" xr:uid="{00000000-0005-0000-0000-0000B7430000}"/>
    <cellStyle name="Normal 187 5 3" xfId="26689" xr:uid="{00000000-0005-0000-0000-0000B8430000}"/>
    <cellStyle name="Normal 187 6" xfId="7481" xr:uid="{00000000-0005-0000-0000-0000B9430000}"/>
    <cellStyle name="Normal 187 6 2" xfId="17663" xr:uid="{00000000-0005-0000-0000-0000BA430000}"/>
    <cellStyle name="Normal 187 6 2 2" xfId="35530" xr:uid="{00000000-0005-0000-0000-0000BB430000}"/>
    <cellStyle name="Normal 187 6 3" xfId="26690" xr:uid="{00000000-0005-0000-0000-0000BC430000}"/>
    <cellStyle name="Normal 1870" xfId="7482" xr:uid="{00000000-0005-0000-0000-0000BD430000}"/>
    <cellStyle name="Normal 1870 2" xfId="17664" xr:uid="{00000000-0005-0000-0000-0000BE430000}"/>
    <cellStyle name="Normal 1870 2 2" xfId="35531" xr:uid="{00000000-0005-0000-0000-0000BF430000}"/>
    <cellStyle name="Normal 1870 3" xfId="26691" xr:uid="{00000000-0005-0000-0000-0000C0430000}"/>
    <cellStyle name="Normal 1871" xfId="7483" xr:uid="{00000000-0005-0000-0000-0000C1430000}"/>
    <cellStyle name="Normal 1871 2" xfId="17665" xr:uid="{00000000-0005-0000-0000-0000C2430000}"/>
    <cellStyle name="Normal 1871 2 2" xfId="35532" xr:uid="{00000000-0005-0000-0000-0000C3430000}"/>
    <cellStyle name="Normal 1871 3" xfId="26692" xr:uid="{00000000-0005-0000-0000-0000C4430000}"/>
    <cellStyle name="Normal 1872" xfId="7484" xr:uid="{00000000-0005-0000-0000-0000C5430000}"/>
    <cellStyle name="Normal 1872 2" xfId="17666" xr:uid="{00000000-0005-0000-0000-0000C6430000}"/>
    <cellStyle name="Normal 1872 2 2" xfId="35533" xr:uid="{00000000-0005-0000-0000-0000C7430000}"/>
    <cellStyle name="Normal 1872 3" xfId="26693" xr:uid="{00000000-0005-0000-0000-0000C8430000}"/>
    <cellStyle name="Normal 1873" xfId="7485" xr:uid="{00000000-0005-0000-0000-0000C9430000}"/>
    <cellStyle name="Normal 1873 2" xfId="17667" xr:uid="{00000000-0005-0000-0000-0000CA430000}"/>
    <cellStyle name="Normal 1873 2 2" xfId="35534" xr:uid="{00000000-0005-0000-0000-0000CB430000}"/>
    <cellStyle name="Normal 1873 3" xfId="26694" xr:uid="{00000000-0005-0000-0000-0000CC430000}"/>
    <cellStyle name="Normal 1874" xfId="7486" xr:uid="{00000000-0005-0000-0000-0000CD430000}"/>
    <cellStyle name="Normal 1874 2" xfId="17668" xr:uid="{00000000-0005-0000-0000-0000CE430000}"/>
    <cellStyle name="Normal 1874 2 2" xfId="35535" xr:uid="{00000000-0005-0000-0000-0000CF430000}"/>
    <cellStyle name="Normal 1874 3" xfId="26695" xr:uid="{00000000-0005-0000-0000-0000D0430000}"/>
    <cellStyle name="Normal 1875" xfId="7487" xr:uid="{00000000-0005-0000-0000-0000D1430000}"/>
    <cellStyle name="Normal 1875 2" xfId="17669" xr:uid="{00000000-0005-0000-0000-0000D2430000}"/>
    <cellStyle name="Normal 1875 2 2" xfId="35536" xr:uid="{00000000-0005-0000-0000-0000D3430000}"/>
    <cellStyle name="Normal 1875 3" xfId="26696" xr:uid="{00000000-0005-0000-0000-0000D4430000}"/>
    <cellStyle name="Normal 1876" xfId="7488" xr:uid="{00000000-0005-0000-0000-0000D5430000}"/>
    <cellStyle name="Normal 1876 2" xfId="17670" xr:uid="{00000000-0005-0000-0000-0000D6430000}"/>
    <cellStyle name="Normal 1876 2 2" xfId="35537" xr:uid="{00000000-0005-0000-0000-0000D7430000}"/>
    <cellStyle name="Normal 1876 3" xfId="26697" xr:uid="{00000000-0005-0000-0000-0000D8430000}"/>
    <cellStyle name="Normal 1877" xfId="7489" xr:uid="{00000000-0005-0000-0000-0000D9430000}"/>
    <cellStyle name="Normal 1877 2" xfId="17671" xr:uid="{00000000-0005-0000-0000-0000DA430000}"/>
    <cellStyle name="Normal 1877 2 2" xfId="35538" xr:uid="{00000000-0005-0000-0000-0000DB430000}"/>
    <cellStyle name="Normal 1877 3" xfId="26698" xr:uid="{00000000-0005-0000-0000-0000DC430000}"/>
    <cellStyle name="Normal 1878" xfId="7490" xr:uid="{00000000-0005-0000-0000-0000DD430000}"/>
    <cellStyle name="Normal 1878 2" xfId="17672" xr:uid="{00000000-0005-0000-0000-0000DE430000}"/>
    <cellStyle name="Normal 1878 2 2" xfId="35539" xr:uid="{00000000-0005-0000-0000-0000DF430000}"/>
    <cellStyle name="Normal 1878 3" xfId="26699" xr:uid="{00000000-0005-0000-0000-0000E0430000}"/>
    <cellStyle name="Normal 1879" xfId="7491" xr:uid="{00000000-0005-0000-0000-0000E1430000}"/>
    <cellStyle name="Normal 1879 2" xfId="17673" xr:uid="{00000000-0005-0000-0000-0000E2430000}"/>
    <cellStyle name="Normal 1879 2 2" xfId="35540" xr:uid="{00000000-0005-0000-0000-0000E3430000}"/>
    <cellStyle name="Normal 1879 3" xfId="26700" xr:uid="{00000000-0005-0000-0000-0000E4430000}"/>
    <cellStyle name="Normal 188" xfId="1315" xr:uid="{00000000-0005-0000-0000-0000E5430000}"/>
    <cellStyle name="Normal 188 2" xfId="7492" xr:uid="{00000000-0005-0000-0000-0000E6430000}"/>
    <cellStyle name="Normal 188 3" xfId="7493" xr:uid="{00000000-0005-0000-0000-0000E7430000}"/>
    <cellStyle name="Normal 188 3 2" xfId="7494" xr:uid="{00000000-0005-0000-0000-0000E8430000}"/>
    <cellStyle name="Normal 188 3 2 2" xfId="17675" xr:uid="{00000000-0005-0000-0000-0000E9430000}"/>
    <cellStyle name="Normal 188 3 2 2 2" xfId="35542" xr:uid="{00000000-0005-0000-0000-0000EA430000}"/>
    <cellStyle name="Normal 188 3 2 3" xfId="26702" xr:uid="{00000000-0005-0000-0000-0000EB430000}"/>
    <cellStyle name="Normal 188 3 3" xfId="17674" xr:uid="{00000000-0005-0000-0000-0000EC430000}"/>
    <cellStyle name="Normal 188 3 3 2" xfId="35541" xr:uid="{00000000-0005-0000-0000-0000ED430000}"/>
    <cellStyle name="Normal 188 3 4" xfId="26701" xr:uid="{00000000-0005-0000-0000-0000EE430000}"/>
    <cellStyle name="Normal 188 4" xfId="7495" xr:uid="{00000000-0005-0000-0000-0000EF430000}"/>
    <cellStyle name="Normal 188 4 2" xfId="17676" xr:uid="{00000000-0005-0000-0000-0000F0430000}"/>
    <cellStyle name="Normal 188 4 2 2" xfId="35543" xr:uid="{00000000-0005-0000-0000-0000F1430000}"/>
    <cellStyle name="Normal 188 4 3" xfId="26703" xr:uid="{00000000-0005-0000-0000-0000F2430000}"/>
    <cellStyle name="Normal 188 5" xfId="7496" xr:uid="{00000000-0005-0000-0000-0000F3430000}"/>
    <cellStyle name="Normal 188 5 2" xfId="17677" xr:uid="{00000000-0005-0000-0000-0000F4430000}"/>
    <cellStyle name="Normal 188 5 2 2" xfId="35544" xr:uid="{00000000-0005-0000-0000-0000F5430000}"/>
    <cellStyle name="Normal 188 5 3" xfId="26704" xr:uid="{00000000-0005-0000-0000-0000F6430000}"/>
    <cellStyle name="Normal 188 6" xfId="7497" xr:uid="{00000000-0005-0000-0000-0000F7430000}"/>
    <cellStyle name="Normal 188 6 2" xfId="17678" xr:uid="{00000000-0005-0000-0000-0000F8430000}"/>
    <cellStyle name="Normal 188 6 2 2" xfId="35545" xr:uid="{00000000-0005-0000-0000-0000F9430000}"/>
    <cellStyle name="Normal 188 6 3" xfId="26705" xr:uid="{00000000-0005-0000-0000-0000FA430000}"/>
    <cellStyle name="Normal 1880" xfId="7498" xr:uid="{00000000-0005-0000-0000-0000FB430000}"/>
    <cellStyle name="Normal 1880 2" xfId="17679" xr:uid="{00000000-0005-0000-0000-0000FC430000}"/>
    <cellStyle name="Normal 1880 2 2" xfId="35546" xr:uid="{00000000-0005-0000-0000-0000FD430000}"/>
    <cellStyle name="Normal 1880 3" xfId="26706" xr:uid="{00000000-0005-0000-0000-0000FE430000}"/>
    <cellStyle name="Normal 1881" xfId="7499" xr:uid="{00000000-0005-0000-0000-0000FF430000}"/>
    <cellStyle name="Normal 1881 2" xfId="17680" xr:uid="{00000000-0005-0000-0000-000000440000}"/>
    <cellStyle name="Normal 1881 2 2" xfId="35547" xr:uid="{00000000-0005-0000-0000-000001440000}"/>
    <cellStyle name="Normal 1881 3" xfId="26707" xr:uid="{00000000-0005-0000-0000-000002440000}"/>
    <cellStyle name="Normal 1882" xfId="7500" xr:uid="{00000000-0005-0000-0000-000003440000}"/>
    <cellStyle name="Normal 1882 2" xfId="17681" xr:uid="{00000000-0005-0000-0000-000004440000}"/>
    <cellStyle name="Normal 1882 2 2" xfId="35548" xr:uid="{00000000-0005-0000-0000-000005440000}"/>
    <cellStyle name="Normal 1882 3" xfId="26708" xr:uid="{00000000-0005-0000-0000-000006440000}"/>
    <cellStyle name="Normal 1883" xfId="7501" xr:uid="{00000000-0005-0000-0000-000007440000}"/>
    <cellStyle name="Normal 1883 2" xfId="17682" xr:uid="{00000000-0005-0000-0000-000008440000}"/>
    <cellStyle name="Normal 1883 2 2" xfId="35549" xr:uid="{00000000-0005-0000-0000-000009440000}"/>
    <cellStyle name="Normal 1883 3" xfId="26709" xr:uid="{00000000-0005-0000-0000-00000A440000}"/>
    <cellStyle name="Normal 1884" xfId="7502" xr:uid="{00000000-0005-0000-0000-00000B440000}"/>
    <cellStyle name="Normal 1884 2" xfId="17683" xr:uid="{00000000-0005-0000-0000-00000C440000}"/>
    <cellStyle name="Normal 1884 2 2" xfId="35550" xr:uid="{00000000-0005-0000-0000-00000D440000}"/>
    <cellStyle name="Normal 1884 3" xfId="26710" xr:uid="{00000000-0005-0000-0000-00000E440000}"/>
    <cellStyle name="Normal 1885" xfId="7503" xr:uid="{00000000-0005-0000-0000-00000F440000}"/>
    <cellStyle name="Normal 1885 2" xfId="17684" xr:uid="{00000000-0005-0000-0000-000010440000}"/>
    <cellStyle name="Normal 1885 2 2" xfId="35551" xr:uid="{00000000-0005-0000-0000-000011440000}"/>
    <cellStyle name="Normal 1885 3" xfId="26711" xr:uid="{00000000-0005-0000-0000-000012440000}"/>
    <cellStyle name="Normal 1886" xfId="7504" xr:uid="{00000000-0005-0000-0000-000013440000}"/>
    <cellStyle name="Normal 1886 2" xfId="17685" xr:uid="{00000000-0005-0000-0000-000014440000}"/>
    <cellStyle name="Normal 1886 2 2" xfId="35552" xr:uid="{00000000-0005-0000-0000-000015440000}"/>
    <cellStyle name="Normal 1886 3" xfId="26712" xr:uid="{00000000-0005-0000-0000-000016440000}"/>
    <cellStyle name="Normal 1887" xfId="7505" xr:uid="{00000000-0005-0000-0000-000017440000}"/>
    <cellStyle name="Normal 1887 2" xfId="17686" xr:uid="{00000000-0005-0000-0000-000018440000}"/>
    <cellStyle name="Normal 1887 2 2" xfId="35553" xr:uid="{00000000-0005-0000-0000-000019440000}"/>
    <cellStyle name="Normal 1887 3" xfId="26713" xr:uid="{00000000-0005-0000-0000-00001A440000}"/>
    <cellStyle name="Normal 1888" xfId="7506" xr:uid="{00000000-0005-0000-0000-00001B440000}"/>
    <cellStyle name="Normal 1888 2" xfId="17687" xr:uid="{00000000-0005-0000-0000-00001C440000}"/>
    <cellStyle name="Normal 1888 2 2" xfId="35554" xr:uid="{00000000-0005-0000-0000-00001D440000}"/>
    <cellStyle name="Normal 1888 3" xfId="26714" xr:uid="{00000000-0005-0000-0000-00001E440000}"/>
    <cellStyle name="Normal 1889" xfId="7507" xr:uid="{00000000-0005-0000-0000-00001F440000}"/>
    <cellStyle name="Normal 1889 2" xfId="17688" xr:uid="{00000000-0005-0000-0000-000020440000}"/>
    <cellStyle name="Normal 1889 2 2" xfId="35555" xr:uid="{00000000-0005-0000-0000-000021440000}"/>
    <cellStyle name="Normal 1889 3" xfId="26715" xr:uid="{00000000-0005-0000-0000-000022440000}"/>
    <cellStyle name="Normal 189" xfId="1316" xr:uid="{00000000-0005-0000-0000-000023440000}"/>
    <cellStyle name="Normal 189 2" xfId="7508" xr:uid="{00000000-0005-0000-0000-000024440000}"/>
    <cellStyle name="Normal 189 3" xfId="7509" xr:uid="{00000000-0005-0000-0000-000025440000}"/>
    <cellStyle name="Normal 189 3 2" xfId="7510" xr:uid="{00000000-0005-0000-0000-000026440000}"/>
    <cellStyle name="Normal 189 3 2 2" xfId="17690" xr:uid="{00000000-0005-0000-0000-000027440000}"/>
    <cellStyle name="Normal 189 3 2 2 2" xfId="35557" xr:uid="{00000000-0005-0000-0000-000028440000}"/>
    <cellStyle name="Normal 189 3 2 3" xfId="26717" xr:uid="{00000000-0005-0000-0000-000029440000}"/>
    <cellStyle name="Normal 189 3 3" xfId="17689" xr:uid="{00000000-0005-0000-0000-00002A440000}"/>
    <cellStyle name="Normal 189 3 3 2" xfId="35556" xr:uid="{00000000-0005-0000-0000-00002B440000}"/>
    <cellStyle name="Normal 189 3 4" xfId="26716" xr:uid="{00000000-0005-0000-0000-00002C440000}"/>
    <cellStyle name="Normal 189 4" xfId="7511" xr:uid="{00000000-0005-0000-0000-00002D440000}"/>
    <cellStyle name="Normal 189 4 2" xfId="17691" xr:uid="{00000000-0005-0000-0000-00002E440000}"/>
    <cellStyle name="Normal 189 4 2 2" xfId="35558" xr:uid="{00000000-0005-0000-0000-00002F440000}"/>
    <cellStyle name="Normal 189 4 3" xfId="26718" xr:uid="{00000000-0005-0000-0000-000030440000}"/>
    <cellStyle name="Normal 189 5" xfId="7512" xr:uid="{00000000-0005-0000-0000-000031440000}"/>
    <cellStyle name="Normal 189 5 2" xfId="17692" xr:uid="{00000000-0005-0000-0000-000032440000}"/>
    <cellStyle name="Normal 189 5 2 2" xfId="35559" xr:uid="{00000000-0005-0000-0000-000033440000}"/>
    <cellStyle name="Normal 189 5 3" xfId="26719" xr:uid="{00000000-0005-0000-0000-000034440000}"/>
    <cellStyle name="Normal 189 6" xfId="7513" xr:uid="{00000000-0005-0000-0000-000035440000}"/>
    <cellStyle name="Normal 189 6 2" xfId="17693" xr:uid="{00000000-0005-0000-0000-000036440000}"/>
    <cellStyle name="Normal 189 6 2 2" xfId="35560" xr:uid="{00000000-0005-0000-0000-000037440000}"/>
    <cellStyle name="Normal 189 6 3" xfId="26720" xr:uid="{00000000-0005-0000-0000-000038440000}"/>
    <cellStyle name="Normal 1890" xfId="7514" xr:uid="{00000000-0005-0000-0000-000039440000}"/>
    <cellStyle name="Normal 1890 2" xfId="17694" xr:uid="{00000000-0005-0000-0000-00003A440000}"/>
    <cellStyle name="Normal 1890 2 2" xfId="35561" xr:uid="{00000000-0005-0000-0000-00003B440000}"/>
    <cellStyle name="Normal 1890 3" xfId="26721" xr:uid="{00000000-0005-0000-0000-00003C440000}"/>
    <cellStyle name="Normal 1891" xfId="7515" xr:uid="{00000000-0005-0000-0000-00003D440000}"/>
    <cellStyle name="Normal 1891 2" xfId="17695" xr:uid="{00000000-0005-0000-0000-00003E440000}"/>
    <cellStyle name="Normal 1891 2 2" xfId="35562" xr:uid="{00000000-0005-0000-0000-00003F440000}"/>
    <cellStyle name="Normal 1891 3" xfId="26722" xr:uid="{00000000-0005-0000-0000-000040440000}"/>
    <cellStyle name="Normal 1892" xfId="7516" xr:uid="{00000000-0005-0000-0000-000041440000}"/>
    <cellStyle name="Normal 1892 2" xfId="17696" xr:uid="{00000000-0005-0000-0000-000042440000}"/>
    <cellStyle name="Normal 1892 2 2" xfId="35563" xr:uid="{00000000-0005-0000-0000-000043440000}"/>
    <cellStyle name="Normal 1892 3" xfId="26723" xr:uid="{00000000-0005-0000-0000-000044440000}"/>
    <cellStyle name="Normal 1893" xfId="7517" xr:uid="{00000000-0005-0000-0000-000045440000}"/>
    <cellStyle name="Normal 1893 2" xfId="17697" xr:uid="{00000000-0005-0000-0000-000046440000}"/>
    <cellStyle name="Normal 1893 2 2" xfId="35564" xr:uid="{00000000-0005-0000-0000-000047440000}"/>
    <cellStyle name="Normal 1893 3" xfId="26724" xr:uid="{00000000-0005-0000-0000-000048440000}"/>
    <cellStyle name="Normal 1894" xfId="7518" xr:uid="{00000000-0005-0000-0000-000049440000}"/>
    <cellStyle name="Normal 1894 2" xfId="17698" xr:uid="{00000000-0005-0000-0000-00004A440000}"/>
    <cellStyle name="Normal 1894 2 2" xfId="35565" xr:uid="{00000000-0005-0000-0000-00004B440000}"/>
    <cellStyle name="Normal 1894 3" xfId="26725" xr:uid="{00000000-0005-0000-0000-00004C440000}"/>
    <cellStyle name="Normal 1895" xfId="7519" xr:uid="{00000000-0005-0000-0000-00004D440000}"/>
    <cellStyle name="Normal 1895 2" xfId="17699" xr:uid="{00000000-0005-0000-0000-00004E440000}"/>
    <cellStyle name="Normal 1895 2 2" xfId="35566" xr:uid="{00000000-0005-0000-0000-00004F440000}"/>
    <cellStyle name="Normal 1895 3" xfId="26726" xr:uid="{00000000-0005-0000-0000-000050440000}"/>
    <cellStyle name="Normal 1896" xfId="7520" xr:uid="{00000000-0005-0000-0000-000051440000}"/>
    <cellStyle name="Normal 1896 2" xfId="17700" xr:uid="{00000000-0005-0000-0000-000052440000}"/>
    <cellStyle name="Normal 1896 2 2" xfId="35567" xr:uid="{00000000-0005-0000-0000-000053440000}"/>
    <cellStyle name="Normal 1896 3" xfId="26727" xr:uid="{00000000-0005-0000-0000-000054440000}"/>
    <cellStyle name="Normal 1897" xfId="7521" xr:uid="{00000000-0005-0000-0000-000055440000}"/>
    <cellStyle name="Normal 1897 2" xfId="17701" xr:uid="{00000000-0005-0000-0000-000056440000}"/>
    <cellStyle name="Normal 1897 2 2" xfId="35568" xr:uid="{00000000-0005-0000-0000-000057440000}"/>
    <cellStyle name="Normal 1897 3" xfId="26728" xr:uid="{00000000-0005-0000-0000-000058440000}"/>
    <cellStyle name="Normal 1898" xfId="7522" xr:uid="{00000000-0005-0000-0000-000059440000}"/>
    <cellStyle name="Normal 1898 2" xfId="17702" xr:uid="{00000000-0005-0000-0000-00005A440000}"/>
    <cellStyle name="Normal 1898 2 2" xfId="35569" xr:uid="{00000000-0005-0000-0000-00005B440000}"/>
    <cellStyle name="Normal 1898 3" xfId="26729" xr:uid="{00000000-0005-0000-0000-00005C440000}"/>
    <cellStyle name="Normal 1899" xfId="7523" xr:uid="{00000000-0005-0000-0000-00005D440000}"/>
    <cellStyle name="Normal 1899 2" xfId="17703" xr:uid="{00000000-0005-0000-0000-00005E440000}"/>
    <cellStyle name="Normal 1899 2 2" xfId="35570" xr:uid="{00000000-0005-0000-0000-00005F440000}"/>
    <cellStyle name="Normal 1899 3" xfId="26730" xr:uid="{00000000-0005-0000-0000-000060440000}"/>
    <cellStyle name="Normal 19" xfId="1317" xr:uid="{00000000-0005-0000-0000-000061440000}"/>
    <cellStyle name="Normal 19 2" xfId="2374" xr:uid="{00000000-0005-0000-0000-000062440000}"/>
    <cellStyle name="Normal 19 2 2" xfId="7524" xr:uid="{00000000-0005-0000-0000-000063440000}"/>
    <cellStyle name="Normal 19 3" xfId="7525" xr:uid="{00000000-0005-0000-0000-000064440000}"/>
    <cellStyle name="Normal 19 4" xfId="7526" xr:uid="{00000000-0005-0000-0000-000065440000}"/>
    <cellStyle name="Normal 190" xfId="1318" xr:uid="{00000000-0005-0000-0000-000066440000}"/>
    <cellStyle name="Normal 190 2" xfId="7527" xr:uid="{00000000-0005-0000-0000-000067440000}"/>
    <cellStyle name="Normal 190 3" xfId="7528" xr:uid="{00000000-0005-0000-0000-000068440000}"/>
    <cellStyle name="Normal 190 3 2" xfId="7529" xr:uid="{00000000-0005-0000-0000-000069440000}"/>
    <cellStyle name="Normal 190 3 2 2" xfId="17705" xr:uid="{00000000-0005-0000-0000-00006A440000}"/>
    <cellStyle name="Normal 190 3 2 2 2" xfId="35572" xr:uid="{00000000-0005-0000-0000-00006B440000}"/>
    <cellStyle name="Normal 190 3 2 3" xfId="26732" xr:uid="{00000000-0005-0000-0000-00006C440000}"/>
    <cellStyle name="Normal 190 3 3" xfId="17704" xr:uid="{00000000-0005-0000-0000-00006D440000}"/>
    <cellStyle name="Normal 190 3 3 2" xfId="35571" xr:uid="{00000000-0005-0000-0000-00006E440000}"/>
    <cellStyle name="Normal 190 3 4" xfId="26731" xr:uid="{00000000-0005-0000-0000-00006F440000}"/>
    <cellStyle name="Normal 190 4" xfId="7530" xr:uid="{00000000-0005-0000-0000-000070440000}"/>
    <cellStyle name="Normal 190 4 2" xfId="17706" xr:uid="{00000000-0005-0000-0000-000071440000}"/>
    <cellStyle name="Normal 190 4 2 2" xfId="35573" xr:uid="{00000000-0005-0000-0000-000072440000}"/>
    <cellStyle name="Normal 190 4 3" xfId="26733" xr:uid="{00000000-0005-0000-0000-000073440000}"/>
    <cellStyle name="Normal 190 5" xfId="7531" xr:uid="{00000000-0005-0000-0000-000074440000}"/>
    <cellStyle name="Normal 190 5 2" xfId="17707" xr:uid="{00000000-0005-0000-0000-000075440000}"/>
    <cellStyle name="Normal 190 5 2 2" xfId="35574" xr:uid="{00000000-0005-0000-0000-000076440000}"/>
    <cellStyle name="Normal 190 5 3" xfId="26734" xr:uid="{00000000-0005-0000-0000-000077440000}"/>
    <cellStyle name="Normal 190 6" xfId="7532" xr:uid="{00000000-0005-0000-0000-000078440000}"/>
    <cellStyle name="Normal 190 6 2" xfId="17708" xr:uid="{00000000-0005-0000-0000-000079440000}"/>
    <cellStyle name="Normal 190 6 2 2" xfId="35575" xr:uid="{00000000-0005-0000-0000-00007A440000}"/>
    <cellStyle name="Normal 190 6 3" xfId="26735" xr:uid="{00000000-0005-0000-0000-00007B440000}"/>
    <cellStyle name="Normal 1900" xfId="7533" xr:uid="{00000000-0005-0000-0000-00007C440000}"/>
    <cellStyle name="Normal 1900 2" xfId="17709" xr:uid="{00000000-0005-0000-0000-00007D440000}"/>
    <cellStyle name="Normal 1900 2 2" xfId="35576" xr:uid="{00000000-0005-0000-0000-00007E440000}"/>
    <cellStyle name="Normal 1900 3" xfId="26736" xr:uid="{00000000-0005-0000-0000-00007F440000}"/>
    <cellStyle name="Normal 1901" xfId="7534" xr:uid="{00000000-0005-0000-0000-000080440000}"/>
    <cellStyle name="Normal 1901 2" xfId="17710" xr:uid="{00000000-0005-0000-0000-000081440000}"/>
    <cellStyle name="Normal 1901 2 2" xfId="35577" xr:uid="{00000000-0005-0000-0000-000082440000}"/>
    <cellStyle name="Normal 1901 3" xfId="26737" xr:uid="{00000000-0005-0000-0000-000083440000}"/>
    <cellStyle name="Normal 1902" xfId="7535" xr:uid="{00000000-0005-0000-0000-000084440000}"/>
    <cellStyle name="Normal 1902 2" xfId="17711" xr:uid="{00000000-0005-0000-0000-000085440000}"/>
    <cellStyle name="Normal 1902 2 2" xfId="35578" xr:uid="{00000000-0005-0000-0000-000086440000}"/>
    <cellStyle name="Normal 1902 3" xfId="26738" xr:uid="{00000000-0005-0000-0000-000087440000}"/>
    <cellStyle name="Normal 1903" xfId="7536" xr:uid="{00000000-0005-0000-0000-000088440000}"/>
    <cellStyle name="Normal 1903 2" xfId="17712" xr:uid="{00000000-0005-0000-0000-000089440000}"/>
    <cellStyle name="Normal 1903 2 2" xfId="35579" xr:uid="{00000000-0005-0000-0000-00008A440000}"/>
    <cellStyle name="Normal 1903 3" xfId="26739" xr:uid="{00000000-0005-0000-0000-00008B440000}"/>
    <cellStyle name="Normal 1904" xfId="7537" xr:uid="{00000000-0005-0000-0000-00008C440000}"/>
    <cellStyle name="Normal 1904 2" xfId="17713" xr:uid="{00000000-0005-0000-0000-00008D440000}"/>
    <cellStyle name="Normal 1904 2 2" xfId="35580" xr:uid="{00000000-0005-0000-0000-00008E440000}"/>
    <cellStyle name="Normal 1904 3" xfId="26740" xr:uid="{00000000-0005-0000-0000-00008F440000}"/>
    <cellStyle name="Normal 1905" xfId="7538" xr:uid="{00000000-0005-0000-0000-000090440000}"/>
    <cellStyle name="Normal 1905 2" xfId="7539" xr:uid="{00000000-0005-0000-0000-000091440000}"/>
    <cellStyle name="Normal 1905 2 2" xfId="17715" xr:uid="{00000000-0005-0000-0000-000092440000}"/>
    <cellStyle name="Normal 1905 2 2 2" xfId="35582" xr:uid="{00000000-0005-0000-0000-000093440000}"/>
    <cellStyle name="Normal 1905 2 3" xfId="26742" xr:uid="{00000000-0005-0000-0000-000094440000}"/>
    <cellStyle name="Normal 1905 3" xfId="17714" xr:uid="{00000000-0005-0000-0000-000095440000}"/>
    <cellStyle name="Normal 1905 3 2" xfId="35581" xr:uid="{00000000-0005-0000-0000-000096440000}"/>
    <cellStyle name="Normal 1905 4" xfId="26741" xr:uid="{00000000-0005-0000-0000-000097440000}"/>
    <cellStyle name="Normal 1906" xfId="7540" xr:uid="{00000000-0005-0000-0000-000098440000}"/>
    <cellStyle name="Normal 1906 2" xfId="17716" xr:uid="{00000000-0005-0000-0000-000099440000}"/>
    <cellStyle name="Normal 1906 2 2" xfId="35583" xr:uid="{00000000-0005-0000-0000-00009A440000}"/>
    <cellStyle name="Normal 1906 3" xfId="26743" xr:uid="{00000000-0005-0000-0000-00009B440000}"/>
    <cellStyle name="Normal 1907" xfId="7541" xr:uid="{00000000-0005-0000-0000-00009C440000}"/>
    <cellStyle name="Normal 1907 2" xfId="17717" xr:uid="{00000000-0005-0000-0000-00009D440000}"/>
    <cellStyle name="Normal 1907 2 2" xfId="35584" xr:uid="{00000000-0005-0000-0000-00009E440000}"/>
    <cellStyle name="Normal 1907 3" xfId="26744" xr:uid="{00000000-0005-0000-0000-00009F440000}"/>
    <cellStyle name="Normal 1908" xfId="7542" xr:uid="{00000000-0005-0000-0000-0000A0440000}"/>
    <cellStyle name="Normal 1908 2" xfId="17718" xr:uid="{00000000-0005-0000-0000-0000A1440000}"/>
    <cellStyle name="Normal 1908 2 2" xfId="35585" xr:uid="{00000000-0005-0000-0000-0000A2440000}"/>
    <cellStyle name="Normal 1908 3" xfId="26745" xr:uid="{00000000-0005-0000-0000-0000A3440000}"/>
    <cellStyle name="Normal 1909" xfId="7543" xr:uid="{00000000-0005-0000-0000-0000A4440000}"/>
    <cellStyle name="Normal 1909 2" xfId="17719" xr:uid="{00000000-0005-0000-0000-0000A5440000}"/>
    <cellStyle name="Normal 1909 2 2" xfId="35586" xr:uid="{00000000-0005-0000-0000-0000A6440000}"/>
    <cellStyle name="Normal 1909 3" xfId="26746" xr:uid="{00000000-0005-0000-0000-0000A7440000}"/>
    <cellStyle name="Normal 191" xfId="1319" xr:uid="{00000000-0005-0000-0000-0000A8440000}"/>
    <cellStyle name="Normal 191 2" xfId="7544" xr:uid="{00000000-0005-0000-0000-0000A9440000}"/>
    <cellStyle name="Normal 191 3" xfId="7545" xr:uid="{00000000-0005-0000-0000-0000AA440000}"/>
    <cellStyle name="Normal 191 3 2" xfId="7546" xr:uid="{00000000-0005-0000-0000-0000AB440000}"/>
    <cellStyle name="Normal 191 3 2 2" xfId="17721" xr:uid="{00000000-0005-0000-0000-0000AC440000}"/>
    <cellStyle name="Normal 191 3 2 2 2" xfId="35588" xr:uid="{00000000-0005-0000-0000-0000AD440000}"/>
    <cellStyle name="Normal 191 3 2 3" xfId="26748" xr:uid="{00000000-0005-0000-0000-0000AE440000}"/>
    <cellStyle name="Normal 191 3 3" xfId="17720" xr:uid="{00000000-0005-0000-0000-0000AF440000}"/>
    <cellStyle name="Normal 191 3 3 2" xfId="35587" xr:uid="{00000000-0005-0000-0000-0000B0440000}"/>
    <cellStyle name="Normal 191 3 4" xfId="26747" xr:uid="{00000000-0005-0000-0000-0000B1440000}"/>
    <cellStyle name="Normal 191 4" xfId="7547" xr:uid="{00000000-0005-0000-0000-0000B2440000}"/>
    <cellStyle name="Normal 191 4 2" xfId="17722" xr:uid="{00000000-0005-0000-0000-0000B3440000}"/>
    <cellStyle name="Normal 191 4 2 2" xfId="35589" xr:uid="{00000000-0005-0000-0000-0000B4440000}"/>
    <cellStyle name="Normal 191 4 3" xfId="26749" xr:uid="{00000000-0005-0000-0000-0000B5440000}"/>
    <cellStyle name="Normal 191 5" xfId="7548" xr:uid="{00000000-0005-0000-0000-0000B6440000}"/>
    <cellStyle name="Normal 191 5 2" xfId="17723" xr:uid="{00000000-0005-0000-0000-0000B7440000}"/>
    <cellStyle name="Normal 191 5 2 2" xfId="35590" xr:uid="{00000000-0005-0000-0000-0000B8440000}"/>
    <cellStyle name="Normal 191 5 3" xfId="26750" xr:uid="{00000000-0005-0000-0000-0000B9440000}"/>
    <cellStyle name="Normal 191 6" xfId="7549" xr:uid="{00000000-0005-0000-0000-0000BA440000}"/>
    <cellStyle name="Normal 191 6 2" xfId="17724" xr:uid="{00000000-0005-0000-0000-0000BB440000}"/>
    <cellStyle name="Normal 191 6 2 2" xfId="35591" xr:uid="{00000000-0005-0000-0000-0000BC440000}"/>
    <cellStyle name="Normal 191 6 3" xfId="26751" xr:uid="{00000000-0005-0000-0000-0000BD440000}"/>
    <cellStyle name="Normal 1910" xfId="7550" xr:uid="{00000000-0005-0000-0000-0000BE440000}"/>
    <cellStyle name="Normal 1910 2" xfId="17725" xr:uid="{00000000-0005-0000-0000-0000BF440000}"/>
    <cellStyle name="Normal 1910 2 2" xfId="35592" xr:uid="{00000000-0005-0000-0000-0000C0440000}"/>
    <cellStyle name="Normal 1910 3" xfId="26752" xr:uid="{00000000-0005-0000-0000-0000C1440000}"/>
    <cellStyle name="Normal 1911" xfId="7551" xr:uid="{00000000-0005-0000-0000-0000C2440000}"/>
    <cellStyle name="Normal 1911 2" xfId="17726" xr:uid="{00000000-0005-0000-0000-0000C3440000}"/>
    <cellStyle name="Normal 1911 2 2" xfId="35593" xr:uid="{00000000-0005-0000-0000-0000C4440000}"/>
    <cellStyle name="Normal 1911 3" xfId="26753" xr:uid="{00000000-0005-0000-0000-0000C5440000}"/>
    <cellStyle name="Normal 1912" xfId="7552" xr:uid="{00000000-0005-0000-0000-0000C6440000}"/>
    <cellStyle name="Normal 1912 2" xfId="17727" xr:uid="{00000000-0005-0000-0000-0000C7440000}"/>
    <cellStyle name="Normal 1912 2 2" xfId="35594" xr:uid="{00000000-0005-0000-0000-0000C8440000}"/>
    <cellStyle name="Normal 1912 3" xfId="26754" xr:uid="{00000000-0005-0000-0000-0000C9440000}"/>
    <cellStyle name="Normal 1913" xfId="7553" xr:uid="{00000000-0005-0000-0000-0000CA440000}"/>
    <cellStyle name="Normal 1913 2" xfId="17728" xr:uid="{00000000-0005-0000-0000-0000CB440000}"/>
    <cellStyle name="Normal 1913 2 2" xfId="35595" xr:uid="{00000000-0005-0000-0000-0000CC440000}"/>
    <cellStyle name="Normal 1913 3" xfId="26755" xr:uid="{00000000-0005-0000-0000-0000CD440000}"/>
    <cellStyle name="Normal 1914" xfId="7554" xr:uid="{00000000-0005-0000-0000-0000CE440000}"/>
    <cellStyle name="Normal 1914 2" xfId="17729" xr:uid="{00000000-0005-0000-0000-0000CF440000}"/>
    <cellStyle name="Normal 1914 2 2" xfId="35596" xr:uid="{00000000-0005-0000-0000-0000D0440000}"/>
    <cellStyle name="Normal 1914 3" xfId="26756" xr:uid="{00000000-0005-0000-0000-0000D1440000}"/>
    <cellStyle name="Normal 1915" xfId="7555" xr:uid="{00000000-0005-0000-0000-0000D2440000}"/>
    <cellStyle name="Normal 1915 2" xfId="17730" xr:uid="{00000000-0005-0000-0000-0000D3440000}"/>
    <cellStyle name="Normal 1915 2 2" xfId="35597" xr:uid="{00000000-0005-0000-0000-0000D4440000}"/>
    <cellStyle name="Normal 1915 3" xfId="26757" xr:uid="{00000000-0005-0000-0000-0000D5440000}"/>
    <cellStyle name="Normal 1916" xfId="7556" xr:uid="{00000000-0005-0000-0000-0000D6440000}"/>
    <cellStyle name="Normal 1916 2" xfId="17731" xr:uid="{00000000-0005-0000-0000-0000D7440000}"/>
    <cellStyle name="Normal 1916 2 2" xfId="35598" xr:uid="{00000000-0005-0000-0000-0000D8440000}"/>
    <cellStyle name="Normal 1916 3" xfId="26758" xr:uid="{00000000-0005-0000-0000-0000D9440000}"/>
    <cellStyle name="Normal 1917" xfId="7557" xr:uid="{00000000-0005-0000-0000-0000DA440000}"/>
    <cellStyle name="Normal 1917 2" xfId="17732" xr:uid="{00000000-0005-0000-0000-0000DB440000}"/>
    <cellStyle name="Normal 1917 2 2" xfId="35599" xr:uid="{00000000-0005-0000-0000-0000DC440000}"/>
    <cellStyle name="Normal 1917 3" xfId="26759" xr:uid="{00000000-0005-0000-0000-0000DD440000}"/>
    <cellStyle name="Normal 1918" xfId="7558" xr:uid="{00000000-0005-0000-0000-0000DE440000}"/>
    <cellStyle name="Normal 1918 2" xfId="17733" xr:uid="{00000000-0005-0000-0000-0000DF440000}"/>
    <cellStyle name="Normal 1918 2 2" xfId="35600" xr:uid="{00000000-0005-0000-0000-0000E0440000}"/>
    <cellStyle name="Normal 1918 3" xfId="26760" xr:uid="{00000000-0005-0000-0000-0000E1440000}"/>
    <cellStyle name="Normal 1919" xfId="7559" xr:uid="{00000000-0005-0000-0000-0000E2440000}"/>
    <cellStyle name="Normal 1919 2" xfId="17734" xr:uid="{00000000-0005-0000-0000-0000E3440000}"/>
    <cellStyle name="Normal 1919 2 2" xfId="35601" xr:uid="{00000000-0005-0000-0000-0000E4440000}"/>
    <cellStyle name="Normal 1919 3" xfId="26761" xr:uid="{00000000-0005-0000-0000-0000E5440000}"/>
    <cellStyle name="Normal 192" xfId="1320" xr:uid="{00000000-0005-0000-0000-0000E6440000}"/>
    <cellStyle name="Normal 192 2" xfId="7560" xr:uid="{00000000-0005-0000-0000-0000E7440000}"/>
    <cellStyle name="Normal 192 3" xfId="7561" xr:uid="{00000000-0005-0000-0000-0000E8440000}"/>
    <cellStyle name="Normal 192 3 2" xfId="7562" xr:uid="{00000000-0005-0000-0000-0000E9440000}"/>
    <cellStyle name="Normal 192 3 2 2" xfId="17736" xr:uid="{00000000-0005-0000-0000-0000EA440000}"/>
    <cellStyle name="Normal 192 3 2 2 2" xfId="35603" xr:uid="{00000000-0005-0000-0000-0000EB440000}"/>
    <cellStyle name="Normal 192 3 2 3" xfId="26763" xr:uid="{00000000-0005-0000-0000-0000EC440000}"/>
    <cellStyle name="Normal 192 3 3" xfId="17735" xr:uid="{00000000-0005-0000-0000-0000ED440000}"/>
    <cellStyle name="Normal 192 3 3 2" xfId="35602" xr:uid="{00000000-0005-0000-0000-0000EE440000}"/>
    <cellStyle name="Normal 192 3 4" xfId="26762" xr:uid="{00000000-0005-0000-0000-0000EF440000}"/>
    <cellStyle name="Normal 192 4" xfId="7563" xr:uid="{00000000-0005-0000-0000-0000F0440000}"/>
    <cellStyle name="Normal 192 4 2" xfId="17737" xr:uid="{00000000-0005-0000-0000-0000F1440000}"/>
    <cellStyle name="Normal 192 4 2 2" xfId="35604" xr:uid="{00000000-0005-0000-0000-0000F2440000}"/>
    <cellStyle name="Normal 192 4 3" xfId="26764" xr:uid="{00000000-0005-0000-0000-0000F3440000}"/>
    <cellStyle name="Normal 192 5" xfId="7564" xr:uid="{00000000-0005-0000-0000-0000F4440000}"/>
    <cellStyle name="Normal 192 5 2" xfId="17738" xr:uid="{00000000-0005-0000-0000-0000F5440000}"/>
    <cellStyle name="Normal 192 5 2 2" xfId="35605" xr:uid="{00000000-0005-0000-0000-0000F6440000}"/>
    <cellStyle name="Normal 192 5 3" xfId="26765" xr:uid="{00000000-0005-0000-0000-0000F7440000}"/>
    <cellStyle name="Normal 192 6" xfId="7565" xr:uid="{00000000-0005-0000-0000-0000F8440000}"/>
    <cellStyle name="Normal 192 6 2" xfId="17739" xr:uid="{00000000-0005-0000-0000-0000F9440000}"/>
    <cellStyle name="Normal 192 6 2 2" xfId="35606" xr:uid="{00000000-0005-0000-0000-0000FA440000}"/>
    <cellStyle name="Normal 192 6 3" xfId="26766" xr:uid="{00000000-0005-0000-0000-0000FB440000}"/>
    <cellStyle name="Normal 1920" xfId="7566" xr:uid="{00000000-0005-0000-0000-0000FC440000}"/>
    <cellStyle name="Normal 1920 2" xfId="17740" xr:uid="{00000000-0005-0000-0000-0000FD440000}"/>
    <cellStyle name="Normal 1920 2 2" xfId="35607" xr:uid="{00000000-0005-0000-0000-0000FE440000}"/>
    <cellStyle name="Normal 1920 3" xfId="26767" xr:uid="{00000000-0005-0000-0000-0000FF440000}"/>
    <cellStyle name="Normal 1921" xfId="7567" xr:uid="{00000000-0005-0000-0000-000000450000}"/>
    <cellStyle name="Normal 1921 2" xfId="17741" xr:uid="{00000000-0005-0000-0000-000001450000}"/>
    <cellStyle name="Normal 1921 2 2" xfId="35608" xr:uid="{00000000-0005-0000-0000-000002450000}"/>
    <cellStyle name="Normal 1921 3" xfId="26768" xr:uid="{00000000-0005-0000-0000-000003450000}"/>
    <cellStyle name="Normal 1922" xfId="7568" xr:uid="{00000000-0005-0000-0000-000004450000}"/>
    <cellStyle name="Normal 1922 2" xfId="17742" xr:uid="{00000000-0005-0000-0000-000005450000}"/>
    <cellStyle name="Normal 1922 2 2" xfId="35609" xr:uid="{00000000-0005-0000-0000-000006450000}"/>
    <cellStyle name="Normal 1922 3" xfId="26769" xr:uid="{00000000-0005-0000-0000-000007450000}"/>
    <cellStyle name="Normal 1923" xfId="7569" xr:uid="{00000000-0005-0000-0000-000008450000}"/>
    <cellStyle name="Normal 1923 2" xfId="17743" xr:uid="{00000000-0005-0000-0000-000009450000}"/>
    <cellStyle name="Normal 1923 2 2" xfId="35610" xr:uid="{00000000-0005-0000-0000-00000A450000}"/>
    <cellStyle name="Normal 1923 3" xfId="26770" xr:uid="{00000000-0005-0000-0000-00000B450000}"/>
    <cellStyle name="Normal 1924" xfId="7570" xr:uid="{00000000-0005-0000-0000-00000C450000}"/>
    <cellStyle name="Normal 1924 2" xfId="17744" xr:uid="{00000000-0005-0000-0000-00000D450000}"/>
    <cellStyle name="Normal 1924 2 2" xfId="35611" xr:uid="{00000000-0005-0000-0000-00000E450000}"/>
    <cellStyle name="Normal 1924 3" xfId="26771" xr:uid="{00000000-0005-0000-0000-00000F450000}"/>
    <cellStyle name="Normal 1925" xfId="7571" xr:uid="{00000000-0005-0000-0000-000010450000}"/>
    <cellStyle name="Normal 1925 2" xfId="17745" xr:uid="{00000000-0005-0000-0000-000011450000}"/>
    <cellStyle name="Normal 1925 2 2" xfId="35612" xr:uid="{00000000-0005-0000-0000-000012450000}"/>
    <cellStyle name="Normal 1925 3" xfId="26772" xr:uid="{00000000-0005-0000-0000-000013450000}"/>
    <cellStyle name="Normal 1926" xfId="7572" xr:uid="{00000000-0005-0000-0000-000014450000}"/>
    <cellStyle name="Normal 1926 2" xfId="17746" xr:uid="{00000000-0005-0000-0000-000015450000}"/>
    <cellStyle name="Normal 1926 2 2" xfId="35613" xr:uid="{00000000-0005-0000-0000-000016450000}"/>
    <cellStyle name="Normal 1926 3" xfId="26773" xr:uid="{00000000-0005-0000-0000-000017450000}"/>
    <cellStyle name="Normal 1927" xfId="7573" xr:uid="{00000000-0005-0000-0000-000018450000}"/>
    <cellStyle name="Normal 1927 2" xfId="17747" xr:uid="{00000000-0005-0000-0000-000019450000}"/>
    <cellStyle name="Normal 1927 2 2" xfId="35614" xr:uid="{00000000-0005-0000-0000-00001A450000}"/>
    <cellStyle name="Normal 1927 3" xfId="26774" xr:uid="{00000000-0005-0000-0000-00001B450000}"/>
    <cellStyle name="Normal 1928" xfId="7574" xr:uid="{00000000-0005-0000-0000-00001C450000}"/>
    <cellStyle name="Normal 1928 2" xfId="17748" xr:uid="{00000000-0005-0000-0000-00001D450000}"/>
    <cellStyle name="Normal 1928 2 2" xfId="35615" xr:uid="{00000000-0005-0000-0000-00001E450000}"/>
    <cellStyle name="Normal 1928 3" xfId="26775" xr:uid="{00000000-0005-0000-0000-00001F450000}"/>
    <cellStyle name="Normal 1929" xfId="7575" xr:uid="{00000000-0005-0000-0000-000020450000}"/>
    <cellStyle name="Normal 1929 2" xfId="17749" xr:uid="{00000000-0005-0000-0000-000021450000}"/>
    <cellStyle name="Normal 1929 2 2" xfId="35616" xr:uid="{00000000-0005-0000-0000-000022450000}"/>
    <cellStyle name="Normal 1929 3" xfId="26776" xr:uid="{00000000-0005-0000-0000-000023450000}"/>
    <cellStyle name="Normal 193" xfId="1321" xr:uid="{00000000-0005-0000-0000-000024450000}"/>
    <cellStyle name="Normal 193 2" xfId="7576" xr:uid="{00000000-0005-0000-0000-000025450000}"/>
    <cellStyle name="Normal 193 3" xfId="7577" xr:uid="{00000000-0005-0000-0000-000026450000}"/>
    <cellStyle name="Normal 193 3 2" xfId="7578" xr:uid="{00000000-0005-0000-0000-000027450000}"/>
    <cellStyle name="Normal 193 3 2 2" xfId="17751" xr:uid="{00000000-0005-0000-0000-000028450000}"/>
    <cellStyle name="Normal 193 3 2 2 2" xfId="35618" xr:uid="{00000000-0005-0000-0000-000029450000}"/>
    <cellStyle name="Normal 193 3 2 3" xfId="26778" xr:uid="{00000000-0005-0000-0000-00002A450000}"/>
    <cellStyle name="Normal 193 3 3" xfId="17750" xr:uid="{00000000-0005-0000-0000-00002B450000}"/>
    <cellStyle name="Normal 193 3 3 2" xfId="35617" xr:uid="{00000000-0005-0000-0000-00002C450000}"/>
    <cellStyle name="Normal 193 3 4" xfId="26777" xr:uid="{00000000-0005-0000-0000-00002D450000}"/>
    <cellStyle name="Normal 193 4" xfId="7579" xr:uid="{00000000-0005-0000-0000-00002E450000}"/>
    <cellStyle name="Normal 193 4 2" xfId="17752" xr:uid="{00000000-0005-0000-0000-00002F450000}"/>
    <cellStyle name="Normal 193 4 2 2" xfId="35619" xr:uid="{00000000-0005-0000-0000-000030450000}"/>
    <cellStyle name="Normal 193 4 3" xfId="26779" xr:uid="{00000000-0005-0000-0000-000031450000}"/>
    <cellStyle name="Normal 193 5" xfId="7580" xr:uid="{00000000-0005-0000-0000-000032450000}"/>
    <cellStyle name="Normal 193 5 2" xfId="17753" xr:uid="{00000000-0005-0000-0000-000033450000}"/>
    <cellStyle name="Normal 193 5 2 2" xfId="35620" xr:uid="{00000000-0005-0000-0000-000034450000}"/>
    <cellStyle name="Normal 193 5 3" xfId="26780" xr:uid="{00000000-0005-0000-0000-000035450000}"/>
    <cellStyle name="Normal 193 6" xfId="7581" xr:uid="{00000000-0005-0000-0000-000036450000}"/>
    <cellStyle name="Normal 193 6 2" xfId="17754" xr:uid="{00000000-0005-0000-0000-000037450000}"/>
    <cellStyle name="Normal 193 6 2 2" xfId="35621" xr:uid="{00000000-0005-0000-0000-000038450000}"/>
    <cellStyle name="Normal 193 6 3" xfId="26781" xr:uid="{00000000-0005-0000-0000-000039450000}"/>
    <cellStyle name="Normal 1930" xfId="7582" xr:uid="{00000000-0005-0000-0000-00003A450000}"/>
    <cellStyle name="Normal 1930 2" xfId="17755" xr:uid="{00000000-0005-0000-0000-00003B450000}"/>
    <cellStyle name="Normal 1930 2 2" xfId="35622" xr:uid="{00000000-0005-0000-0000-00003C450000}"/>
    <cellStyle name="Normal 1930 3" xfId="26782" xr:uid="{00000000-0005-0000-0000-00003D450000}"/>
    <cellStyle name="Normal 1931" xfId="7583" xr:uid="{00000000-0005-0000-0000-00003E450000}"/>
    <cellStyle name="Normal 1931 2" xfId="17756" xr:uid="{00000000-0005-0000-0000-00003F450000}"/>
    <cellStyle name="Normal 1931 2 2" xfId="35623" xr:uid="{00000000-0005-0000-0000-000040450000}"/>
    <cellStyle name="Normal 1931 3" xfId="26783" xr:uid="{00000000-0005-0000-0000-000041450000}"/>
    <cellStyle name="Normal 1932" xfId="7584" xr:uid="{00000000-0005-0000-0000-000042450000}"/>
    <cellStyle name="Normal 1932 2" xfId="17757" xr:uid="{00000000-0005-0000-0000-000043450000}"/>
    <cellStyle name="Normal 1932 2 2" xfId="35624" xr:uid="{00000000-0005-0000-0000-000044450000}"/>
    <cellStyle name="Normal 1932 3" xfId="26784" xr:uid="{00000000-0005-0000-0000-000045450000}"/>
    <cellStyle name="Normal 1933" xfId="7585" xr:uid="{00000000-0005-0000-0000-000046450000}"/>
    <cellStyle name="Normal 1933 2" xfId="17758" xr:uid="{00000000-0005-0000-0000-000047450000}"/>
    <cellStyle name="Normal 1933 2 2" xfId="35625" xr:uid="{00000000-0005-0000-0000-000048450000}"/>
    <cellStyle name="Normal 1933 3" xfId="26785" xr:uid="{00000000-0005-0000-0000-000049450000}"/>
    <cellStyle name="Normal 1934" xfId="7586" xr:uid="{00000000-0005-0000-0000-00004A450000}"/>
    <cellStyle name="Normal 1934 2" xfId="17759" xr:uid="{00000000-0005-0000-0000-00004B450000}"/>
    <cellStyle name="Normal 1934 2 2" xfId="35626" xr:uid="{00000000-0005-0000-0000-00004C450000}"/>
    <cellStyle name="Normal 1934 3" xfId="26786" xr:uid="{00000000-0005-0000-0000-00004D450000}"/>
    <cellStyle name="Normal 1935" xfId="7587" xr:uid="{00000000-0005-0000-0000-00004E450000}"/>
    <cellStyle name="Normal 1935 2" xfId="17760" xr:uid="{00000000-0005-0000-0000-00004F450000}"/>
    <cellStyle name="Normal 1935 2 2" xfId="35627" xr:uid="{00000000-0005-0000-0000-000050450000}"/>
    <cellStyle name="Normal 1935 3" xfId="26787" xr:uid="{00000000-0005-0000-0000-000051450000}"/>
    <cellStyle name="Normal 1936" xfId="7588" xr:uid="{00000000-0005-0000-0000-000052450000}"/>
    <cellStyle name="Normal 1936 2" xfId="17761" xr:uid="{00000000-0005-0000-0000-000053450000}"/>
    <cellStyle name="Normal 1936 2 2" xfId="35628" xr:uid="{00000000-0005-0000-0000-000054450000}"/>
    <cellStyle name="Normal 1936 3" xfId="26788" xr:uid="{00000000-0005-0000-0000-000055450000}"/>
    <cellStyle name="Normal 1937" xfId="7589" xr:uid="{00000000-0005-0000-0000-000056450000}"/>
    <cellStyle name="Normal 1937 2" xfId="17762" xr:uid="{00000000-0005-0000-0000-000057450000}"/>
    <cellStyle name="Normal 1937 2 2" xfId="35629" xr:uid="{00000000-0005-0000-0000-000058450000}"/>
    <cellStyle name="Normal 1937 3" xfId="26789" xr:uid="{00000000-0005-0000-0000-000059450000}"/>
    <cellStyle name="Normal 1938" xfId="7590" xr:uid="{00000000-0005-0000-0000-00005A450000}"/>
    <cellStyle name="Normal 1938 2" xfId="17763" xr:uid="{00000000-0005-0000-0000-00005B450000}"/>
    <cellStyle name="Normal 1938 2 2" xfId="35630" xr:uid="{00000000-0005-0000-0000-00005C450000}"/>
    <cellStyle name="Normal 1938 3" xfId="26790" xr:uid="{00000000-0005-0000-0000-00005D450000}"/>
    <cellStyle name="Normal 1939" xfId="7591" xr:uid="{00000000-0005-0000-0000-00005E450000}"/>
    <cellStyle name="Normal 1939 2" xfId="17764" xr:uid="{00000000-0005-0000-0000-00005F450000}"/>
    <cellStyle name="Normal 1939 2 2" xfId="35631" xr:uid="{00000000-0005-0000-0000-000060450000}"/>
    <cellStyle name="Normal 1939 3" xfId="26791" xr:uid="{00000000-0005-0000-0000-000061450000}"/>
    <cellStyle name="Normal 194" xfId="1322" xr:uid="{00000000-0005-0000-0000-000062450000}"/>
    <cellStyle name="Normal 194 2" xfId="7592" xr:uid="{00000000-0005-0000-0000-000063450000}"/>
    <cellStyle name="Normal 194 3" xfId="7593" xr:uid="{00000000-0005-0000-0000-000064450000}"/>
    <cellStyle name="Normal 194 3 2" xfId="7594" xr:uid="{00000000-0005-0000-0000-000065450000}"/>
    <cellStyle name="Normal 194 3 2 2" xfId="17766" xr:uid="{00000000-0005-0000-0000-000066450000}"/>
    <cellStyle name="Normal 194 3 2 2 2" xfId="35633" xr:uid="{00000000-0005-0000-0000-000067450000}"/>
    <cellStyle name="Normal 194 3 2 3" xfId="26793" xr:uid="{00000000-0005-0000-0000-000068450000}"/>
    <cellStyle name="Normal 194 3 3" xfId="17765" xr:uid="{00000000-0005-0000-0000-000069450000}"/>
    <cellStyle name="Normal 194 3 3 2" xfId="35632" xr:uid="{00000000-0005-0000-0000-00006A450000}"/>
    <cellStyle name="Normal 194 3 4" xfId="26792" xr:uid="{00000000-0005-0000-0000-00006B450000}"/>
    <cellStyle name="Normal 194 4" xfId="7595" xr:uid="{00000000-0005-0000-0000-00006C450000}"/>
    <cellStyle name="Normal 194 4 2" xfId="17767" xr:uid="{00000000-0005-0000-0000-00006D450000}"/>
    <cellStyle name="Normal 194 4 2 2" xfId="35634" xr:uid="{00000000-0005-0000-0000-00006E450000}"/>
    <cellStyle name="Normal 194 4 3" xfId="26794" xr:uid="{00000000-0005-0000-0000-00006F450000}"/>
    <cellStyle name="Normal 194 5" xfId="7596" xr:uid="{00000000-0005-0000-0000-000070450000}"/>
    <cellStyle name="Normal 194 5 2" xfId="17768" xr:uid="{00000000-0005-0000-0000-000071450000}"/>
    <cellStyle name="Normal 194 5 2 2" xfId="35635" xr:uid="{00000000-0005-0000-0000-000072450000}"/>
    <cellStyle name="Normal 194 5 3" xfId="26795" xr:uid="{00000000-0005-0000-0000-000073450000}"/>
    <cellStyle name="Normal 194 6" xfId="7597" xr:uid="{00000000-0005-0000-0000-000074450000}"/>
    <cellStyle name="Normal 194 6 2" xfId="17769" xr:uid="{00000000-0005-0000-0000-000075450000}"/>
    <cellStyle name="Normal 194 6 2 2" xfId="35636" xr:uid="{00000000-0005-0000-0000-000076450000}"/>
    <cellStyle name="Normal 194 6 3" xfId="26796" xr:uid="{00000000-0005-0000-0000-000077450000}"/>
    <cellStyle name="Normal 1940" xfId="7598" xr:uid="{00000000-0005-0000-0000-000078450000}"/>
    <cellStyle name="Normal 1940 2" xfId="17770" xr:uid="{00000000-0005-0000-0000-000079450000}"/>
    <cellStyle name="Normal 1940 2 2" xfId="35637" xr:uid="{00000000-0005-0000-0000-00007A450000}"/>
    <cellStyle name="Normal 1940 3" xfId="26797" xr:uid="{00000000-0005-0000-0000-00007B450000}"/>
    <cellStyle name="Normal 1941" xfId="7599" xr:uid="{00000000-0005-0000-0000-00007C450000}"/>
    <cellStyle name="Normal 1941 2" xfId="17771" xr:uid="{00000000-0005-0000-0000-00007D450000}"/>
    <cellStyle name="Normal 1941 2 2" xfId="35638" xr:uid="{00000000-0005-0000-0000-00007E450000}"/>
    <cellStyle name="Normal 1941 3" xfId="26798" xr:uid="{00000000-0005-0000-0000-00007F450000}"/>
    <cellStyle name="Normal 1942" xfId="7600" xr:uid="{00000000-0005-0000-0000-000080450000}"/>
    <cellStyle name="Normal 1942 2" xfId="17772" xr:uid="{00000000-0005-0000-0000-000081450000}"/>
    <cellStyle name="Normal 1942 2 2" xfId="35639" xr:uid="{00000000-0005-0000-0000-000082450000}"/>
    <cellStyle name="Normal 1942 3" xfId="26799" xr:uid="{00000000-0005-0000-0000-000083450000}"/>
    <cellStyle name="Normal 1943" xfId="7601" xr:uid="{00000000-0005-0000-0000-000084450000}"/>
    <cellStyle name="Normal 1943 2" xfId="17773" xr:uid="{00000000-0005-0000-0000-000085450000}"/>
    <cellStyle name="Normal 1943 2 2" xfId="35640" xr:uid="{00000000-0005-0000-0000-000086450000}"/>
    <cellStyle name="Normal 1943 3" xfId="26800" xr:uid="{00000000-0005-0000-0000-000087450000}"/>
    <cellStyle name="Normal 1944" xfId="7602" xr:uid="{00000000-0005-0000-0000-000088450000}"/>
    <cellStyle name="Normal 1944 2" xfId="17774" xr:uid="{00000000-0005-0000-0000-000089450000}"/>
    <cellStyle name="Normal 1944 2 2" xfId="35641" xr:uid="{00000000-0005-0000-0000-00008A450000}"/>
    <cellStyle name="Normal 1944 3" xfId="26801" xr:uid="{00000000-0005-0000-0000-00008B450000}"/>
    <cellStyle name="Normal 1945" xfId="7603" xr:uid="{00000000-0005-0000-0000-00008C450000}"/>
    <cellStyle name="Normal 1945 2" xfId="17775" xr:uid="{00000000-0005-0000-0000-00008D450000}"/>
    <cellStyle name="Normal 1945 2 2" xfId="35642" xr:uid="{00000000-0005-0000-0000-00008E450000}"/>
    <cellStyle name="Normal 1945 3" xfId="26802" xr:uid="{00000000-0005-0000-0000-00008F450000}"/>
    <cellStyle name="Normal 1946" xfId="7604" xr:uid="{00000000-0005-0000-0000-000090450000}"/>
    <cellStyle name="Normal 1946 2" xfId="17776" xr:uid="{00000000-0005-0000-0000-000091450000}"/>
    <cellStyle name="Normal 1946 2 2" xfId="35643" xr:uid="{00000000-0005-0000-0000-000092450000}"/>
    <cellStyle name="Normal 1946 3" xfId="26803" xr:uid="{00000000-0005-0000-0000-000093450000}"/>
    <cellStyle name="Normal 1947" xfId="7605" xr:uid="{00000000-0005-0000-0000-000094450000}"/>
    <cellStyle name="Normal 1947 2" xfId="17777" xr:uid="{00000000-0005-0000-0000-000095450000}"/>
    <cellStyle name="Normal 1947 2 2" xfId="35644" xr:uid="{00000000-0005-0000-0000-000096450000}"/>
    <cellStyle name="Normal 1947 3" xfId="26804" xr:uid="{00000000-0005-0000-0000-000097450000}"/>
    <cellStyle name="Normal 1948" xfId="7606" xr:uid="{00000000-0005-0000-0000-000098450000}"/>
    <cellStyle name="Normal 1948 2" xfId="17778" xr:uid="{00000000-0005-0000-0000-000099450000}"/>
    <cellStyle name="Normal 1948 2 2" xfId="35645" xr:uid="{00000000-0005-0000-0000-00009A450000}"/>
    <cellStyle name="Normal 1948 3" xfId="26805" xr:uid="{00000000-0005-0000-0000-00009B450000}"/>
    <cellStyle name="Normal 1949" xfId="7607" xr:uid="{00000000-0005-0000-0000-00009C450000}"/>
    <cellStyle name="Normal 1949 2" xfId="17779" xr:uid="{00000000-0005-0000-0000-00009D450000}"/>
    <cellStyle name="Normal 1949 2 2" xfId="35646" xr:uid="{00000000-0005-0000-0000-00009E450000}"/>
    <cellStyle name="Normal 1949 3" xfId="26806" xr:uid="{00000000-0005-0000-0000-00009F450000}"/>
    <cellStyle name="Normal 195" xfId="1323" xr:uid="{00000000-0005-0000-0000-0000A0450000}"/>
    <cellStyle name="Normal 195 2" xfId="7608" xr:uid="{00000000-0005-0000-0000-0000A1450000}"/>
    <cellStyle name="Normal 195 3" xfId="7609" xr:uid="{00000000-0005-0000-0000-0000A2450000}"/>
    <cellStyle name="Normal 195 3 2" xfId="7610" xr:uid="{00000000-0005-0000-0000-0000A3450000}"/>
    <cellStyle name="Normal 195 3 2 2" xfId="17781" xr:uid="{00000000-0005-0000-0000-0000A4450000}"/>
    <cellStyle name="Normal 195 3 2 2 2" xfId="35648" xr:uid="{00000000-0005-0000-0000-0000A5450000}"/>
    <cellStyle name="Normal 195 3 2 3" xfId="26808" xr:uid="{00000000-0005-0000-0000-0000A6450000}"/>
    <cellStyle name="Normal 195 3 3" xfId="17780" xr:uid="{00000000-0005-0000-0000-0000A7450000}"/>
    <cellStyle name="Normal 195 3 3 2" xfId="35647" xr:uid="{00000000-0005-0000-0000-0000A8450000}"/>
    <cellStyle name="Normal 195 3 4" xfId="26807" xr:uid="{00000000-0005-0000-0000-0000A9450000}"/>
    <cellStyle name="Normal 195 4" xfId="7611" xr:uid="{00000000-0005-0000-0000-0000AA450000}"/>
    <cellStyle name="Normal 195 4 2" xfId="17782" xr:uid="{00000000-0005-0000-0000-0000AB450000}"/>
    <cellStyle name="Normal 195 4 2 2" xfId="35649" xr:uid="{00000000-0005-0000-0000-0000AC450000}"/>
    <cellStyle name="Normal 195 4 3" xfId="26809" xr:uid="{00000000-0005-0000-0000-0000AD450000}"/>
    <cellStyle name="Normal 195 5" xfId="7612" xr:uid="{00000000-0005-0000-0000-0000AE450000}"/>
    <cellStyle name="Normal 195 5 2" xfId="17783" xr:uid="{00000000-0005-0000-0000-0000AF450000}"/>
    <cellStyle name="Normal 195 5 2 2" xfId="35650" xr:uid="{00000000-0005-0000-0000-0000B0450000}"/>
    <cellStyle name="Normal 195 5 3" xfId="26810" xr:uid="{00000000-0005-0000-0000-0000B1450000}"/>
    <cellStyle name="Normal 195 6" xfId="7613" xr:uid="{00000000-0005-0000-0000-0000B2450000}"/>
    <cellStyle name="Normal 195 6 2" xfId="17784" xr:uid="{00000000-0005-0000-0000-0000B3450000}"/>
    <cellStyle name="Normal 195 6 2 2" xfId="35651" xr:uid="{00000000-0005-0000-0000-0000B4450000}"/>
    <cellStyle name="Normal 195 6 3" xfId="26811" xr:uid="{00000000-0005-0000-0000-0000B5450000}"/>
    <cellStyle name="Normal 1950" xfId="7614" xr:uid="{00000000-0005-0000-0000-0000B6450000}"/>
    <cellStyle name="Normal 1950 2" xfId="17785" xr:uid="{00000000-0005-0000-0000-0000B7450000}"/>
    <cellStyle name="Normal 1950 2 2" xfId="35652" xr:uid="{00000000-0005-0000-0000-0000B8450000}"/>
    <cellStyle name="Normal 1950 3" xfId="26812" xr:uid="{00000000-0005-0000-0000-0000B9450000}"/>
    <cellStyle name="Normal 1951" xfId="7615" xr:uid="{00000000-0005-0000-0000-0000BA450000}"/>
    <cellStyle name="Normal 1951 2" xfId="17786" xr:uid="{00000000-0005-0000-0000-0000BB450000}"/>
    <cellStyle name="Normal 1951 2 2" xfId="35653" xr:uid="{00000000-0005-0000-0000-0000BC450000}"/>
    <cellStyle name="Normal 1951 3" xfId="26813" xr:uid="{00000000-0005-0000-0000-0000BD450000}"/>
    <cellStyle name="Normal 1952" xfId="7616" xr:uid="{00000000-0005-0000-0000-0000BE450000}"/>
    <cellStyle name="Normal 1952 2" xfId="17787" xr:uid="{00000000-0005-0000-0000-0000BF450000}"/>
    <cellStyle name="Normal 1952 2 2" xfId="35654" xr:uid="{00000000-0005-0000-0000-0000C0450000}"/>
    <cellStyle name="Normal 1952 3" xfId="26814" xr:uid="{00000000-0005-0000-0000-0000C1450000}"/>
    <cellStyle name="Normal 1953" xfId="7617" xr:uid="{00000000-0005-0000-0000-0000C2450000}"/>
    <cellStyle name="Normal 1953 2" xfId="17788" xr:uid="{00000000-0005-0000-0000-0000C3450000}"/>
    <cellStyle name="Normal 1953 2 2" xfId="35655" xr:uid="{00000000-0005-0000-0000-0000C4450000}"/>
    <cellStyle name="Normal 1953 3" xfId="26815" xr:uid="{00000000-0005-0000-0000-0000C5450000}"/>
    <cellStyle name="Normal 1954" xfId="7618" xr:uid="{00000000-0005-0000-0000-0000C6450000}"/>
    <cellStyle name="Normal 1954 2" xfId="17789" xr:uid="{00000000-0005-0000-0000-0000C7450000}"/>
    <cellStyle name="Normal 1954 2 2" xfId="35656" xr:uid="{00000000-0005-0000-0000-0000C8450000}"/>
    <cellStyle name="Normal 1954 3" xfId="26816" xr:uid="{00000000-0005-0000-0000-0000C9450000}"/>
    <cellStyle name="Normal 1955" xfId="7619" xr:uid="{00000000-0005-0000-0000-0000CA450000}"/>
    <cellStyle name="Normal 1955 2" xfId="17790" xr:uid="{00000000-0005-0000-0000-0000CB450000}"/>
    <cellStyle name="Normal 1955 2 2" xfId="35657" xr:uid="{00000000-0005-0000-0000-0000CC450000}"/>
    <cellStyle name="Normal 1955 3" xfId="26817" xr:uid="{00000000-0005-0000-0000-0000CD450000}"/>
    <cellStyle name="Normal 1956" xfId="7620" xr:uid="{00000000-0005-0000-0000-0000CE450000}"/>
    <cellStyle name="Normal 1956 2" xfId="17791" xr:uid="{00000000-0005-0000-0000-0000CF450000}"/>
    <cellStyle name="Normal 1956 2 2" xfId="35658" xr:uid="{00000000-0005-0000-0000-0000D0450000}"/>
    <cellStyle name="Normal 1956 3" xfId="26818" xr:uid="{00000000-0005-0000-0000-0000D1450000}"/>
    <cellStyle name="Normal 1957" xfId="7621" xr:uid="{00000000-0005-0000-0000-0000D2450000}"/>
    <cellStyle name="Normal 1957 2" xfId="17792" xr:uid="{00000000-0005-0000-0000-0000D3450000}"/>
    <cellStyle name="Normal 1957 2 2" xfId="35659" xr:uid="{00000000-0005-0000-0000-0000D4450000}"/>
    <cellStyle name="Normal 1957 3" xfId="26819" xr:uid="{00000000-0005-0000-0000-0000D5450000}"/>
    <cellStyle name="Normal 1958" xfId="7622" xr:uid="{00000000-0005-0000-0000-0000D6450000}"/>
    <cellStyle name="Normal 1958 2" xfId="17793" xr:uid="{00000000-0005-0000-0000-0000D7450000}"/>
    <cellStyle name="Normal 1958 2 2" xfId="35660" xr:uid="{00000000-0005-0000-0000-0000D8450000}"/>
    <cellStyle name="Normal 1958 3" xfId="26820" xr:uid="{00000000-0005-0000-0000-0000D9450000}"/>
    <cellStyle name="Normal 1959" xfId="3079" xr:uid="{00000000-0005-0000-0000-0000DA450000}"/>
    <cellStyle name="Normal 1959 2" xfId="14171" xr:uid="{00000000-0005-0000-0000-0000DB450000}"/>
    <cellStyle name="Normal 1959 2 2" xfId="32117" xr:uid="{00000000-0005-0000-0000-0000DC450000}"/>
    <cellStyle name="Normal 1959 3" xfId="23214" xr:uid="{00000000-0005-0000-0000-0000DD450000}"/>
    <cellStyle name="Normal 1959 4" xfId="42850" xr:uid="{45941E9D-62C3-4602-8213-A409D72BB57C}"/>
    <cellStyle name="Normal 196" xfId="1324" xr:uid="{00000000-0005-0000-0000-0000DE450000}"/>
    <cellStyle name="Normal 196 2" xfId="7623" xr:uid="{00000000-0005-0000-0000-0000DF450000}"/>
    <cellStyle name="Normal 196 3" xfId="7624" xr:uid="{00000000-0005-0000-0000-0000E0450000}"/>
    <cellStyle name="Normal 196 3 2" xfId="7625" xr:uid="{00000000-0005-0000-0000-0000E1450000}"/>
    <cellStyle name="Normal 196 3 2 2" xfId="17795" xr:uid="{00000000-0005-0000-0000-0000E2450000}"/>
    <cellStyle name="Normal 196 3 2 2 2" xfId="35662" xr:uid="{00000000-0005-0000-0000-0000E3450000}"/>
    <cellStyle name="Normal 196 3 2 3" xfId="26822" xr:uid="{00000000-0005-0000-0000-0000E4450000}"/>
    <cellStyle name="Normal 196 3 3" xfId="17794" xr:uid="{00000000-0005-0000-0000-0000E5450000}"/>
    <cellStyle name="Normal 196 3 3 2" xfId="35661" xr:uid="{00000000-0005-0000-0000-0000E6450000}"/>
    <cellStyle name="Normal 196 3 4" xfId="26821" xr:uid="{00000000-0005-0000-0000-0000E7450000}"/>
    <cellStyle name="Normal 196 4" xfId="7626" xr:uid="{00000000-0005-0000-0000-0000E8450000}"/>
    <cellStyle name="Normal 196 4 2" xfId="17796" xr:uid="{00000000-0005-0000-0000-0000E9450000}"/>
    <cellStyle name="Normal 196 4 2 2" xfId="35663" xr:uid="{00000000-0005-0000-0000-0000EA450000}"/>
    <cellStyle name="Normal 196 4 3" xfId="26823" xr:uid="{00000000-0005-0000-0000-0000EB450000}"/>
    <cellStyle name="Normal 196 5" xfId="7627" xr:uid="{00000000-0005-0000-0000-0000EC450000}"/>
    <cellStyle name="Normal 196 5 2" xfId="17797" xr:uid="{00000000-0005-0000-0000-0000ED450000}"/>
    <cellStyle name="Normal 196 5 2 2" xfId="35664" xr:uid="{00000000-0005-0000-0000-0000EE450000}"/>
    <cellStyle name="Normal 196 5 3" xfId="26824" xr:uid="{00000000-0005-0000-0000-0000EF450000}"/>
    <cellStyle name="Normal 196 6" xfId="7628" xr:uid="{00000000-0005-0000-0000-0000F0450000}"/>
    <cellStyle name="Normal 196 6 2" xfId="17798" xr:uid="{00000000-0005-0000-0000-0000F1450000}"/>
    <cellStyle name="Normal 196 6 2 2" xfId="35665" xr:uid="{00000000-0005-0000-0000-0000F2450000}"/>
    <cellStyle name="Normal 196 6 3" xfId="26825" xr:uid="{00000000-0005-0000-0000-0000F3450000}"/>
    <cellStyle name="Normal 1960" xfId="7629" xr:uid="{00000000-0005-0000-0000-0000F4450000}"/>
    <cellStyle name="Normal 1960 2" xfId="17799" xr:uid="{00000000-0005-0000-0000-0000F5450000}"/>
    <cellStyle name="Normal 1960 2 2" xfId="35666" xr:uid="{00000000-0005-0000-0000-0000F6450000}"/>
    <cellStyle name="Normal 1960 3" xfId="26826" xr:uid="{00000000-0005-0000-0000-0000F7450000}"/>
    <cellStyle name="Normal 1961" xfId="7630" xr:uid="{00000000-0005-0000-0000-0000F8450000}"/>
    <cellStyle name="Normal 1961 2" xfId="17800" xr:uid="{00000000-0005-0000-0000-0000F9450000}"/>
    <cellStyle name="Normal 1961 2 2" xfId="35667" xr:uid="{00000000-0005-0000-0000-0000FA450000}"/>
    <cellStyle name="Normal 1961 3" xfId="26827" xr:uid="{00000000-0005-0000-0000-0000FB450000}"/>
    <cellStyle name="Normal 1962" xfId="7631" xr:uid="{00000000-0005-0000-0000-0000FC450000}"/>
    <cellStyle name="Normal 1962 2" xfId="17801" xr:uid="{00000000-0005-0000-0000-0000FD450000}"/>
    <cellStyle name="Normal 1962 2 2" xfId="35668" xr:uid="{00000000-0005-0000-0000-0000FE450000}"/>
    <cellStyle name="Normal 1962 3" xfId="26828" xr:uid="{00000000-0005-0000-0000-0000FF450000}"/>
    <cellStyle name="Normal 1963" xfId="7632" xr:uid="{00000000-0005-0000-0000-000000460000}"/>
    <cellStyle name="Normal 1963 2" xfId="17802" xr:uid="{00000000-0005-0000-0000-000001460000}"/>
    <cellStyle name="Normal 1963 2 2" xfId="35669" xr:uid="{00000000-0005-0000-0000-000002460000}"/>
    <cellStyle name="Normal 1963 3" xfId="26829" xr:uid="{00000000-0005-0000-0000-000003460000}"/>
    <cellStyle name="Normal 1964" xfId="7633" xr:uid="{00000000-0005-0000-0000-000004460000}"/>
    <cellStyle name="Normal 1964 2" xfId="17803" xr:uid="{00000000-0005-0000-0000-000005460000}"/>
    <cellStyle name="Normal 1964 2 2" xfId="35670" xr:uid="{00000000-0005-0000-0000-000006460000}"/>
    <cellStyle name="Normal 1964 3" xfId="26830" xr:uid="{00000000-0005-0000-0000-000007460000}"/>
    <cellStyle name="Normal 1965" xfId="7634" xr:uid="{00000000-0005-0000-0000-000008460000}"/>
    <cellStyle name="Normal 1965 2" xfId="17804" xr:uid="{00000000-0005-0000-0000-000009460000}"/>
    <cellStyle name="Normal 1965 2 2" xfId="35671" xr:uid="{00000000-0005-0000-0000-00000A460000}"/>
    <cellStyle name="Normal 1965 3" xfId="26831" xr:uid="{00000000-0005-0000-0000-00000B460000}"/>
    <cellStyle name="Normal 1966" xfId="7635" xr:uid="{00000000-0005-0000-0000-00000C460000}"/>
    <cellStyle name="Normal 1966 2" xfId="17805" xr:uid="{00000000-0005-0000-0000-00000D460000}"/>
    <cellStyle name="Normal 1966 2 2" xfId="35672" xr:uid="{00000000-0005-0000-0000-00000E460000}"/>
    <cellStyle name="Normal 1966 3" xfId="26832" xr:uid="{00000000-0005-0000-0000-00000F460000}"/>
    <cellStyle name="Normal 1967" xfId="7636" xr:uid="{00000000-0005-0000-0000-000010460000}"/>
    <cellStyle name="Normal 1967 2" xfId="17806" xr:uid="{00000000-0005-0000-0000-000011460000}"/>
    <cellStyle name="Normal 1967 2 2" xfId="35673" xr:uid="{00000000-0005-0000-0000-000012460000}"/>
    <cellStyle name="Normal 1967 3" xfId="26833" xr:uid="{00000000-0005-0000-0000-000013460000}"/>
    <cellStyle name="Normal 1968" xfId="7637" xr:uid="{00000000-0005-0000-0000-000014460000}"/>
    <cellStyle name="Normal 1968 2" xfId="17807" xr:uid="{00000000-0005-0000-0000-000015460000}"/>
    <cellStyle name="Normal 1968 2 2" xfId="35674" xr:uid="{00000000-0005-0000-0000-000016460000}"/>
    <cellStyle name="Normal 1968 3" xfId="26834" xr:uid="{00000000-0005-0000-0000-000017460000}"/>
    <cellStyle name="Normal 1969" xfId="7638" xr:uid="{00000000-0005-0000-0000-000018460000}"/>
    <cellStyle name="Normal 1969 2" xfId="17808" xr:uid="{00000000-0005-0000-0000-000019460000}"/>
    <cellStyle name="Normal 1969 2 2" xfId="35675" xr:uid="{00000000-0005-0000-0000-00001A460000}"/>
    <cellStyle name="Normal 1969 3" xfId="26835" xr:uid="{00000000-0005-0000-0000-00001B460000}"/>
    <cellStyle name="Normal 197" xfId="1325" xr:uid="{00000000-0005-0000-0000-00001C460000}"/>
    <cellStyle name="Normal 197 2" xfId="7639" xr:uid="{00000000-0005-0000-0000-00001D460000}"/>
    <cellStyle name="Normal 197 3" xfId="7640" xr:uid="{00000000-0005-0000-0000-00001E460000}"/>
    <cellStyle name="Normal 197 3 2" xfId="7641" xr:uid="{00000000-0005-0000-0000-00001F460000}"/>
    <cellStyle name="Normal 197 3 2 2" xfId="17810" xr:uid="{00000000-0005-0000-0000-000020460000}"/>
    <cellStyle name="Normal 197 3 2 2 2" xfId="35677" xr:uid="{00000000-0005-0000-0000-000021460000}"/>
    <cellStyle name="Normal 197 3 2 3" xfId="26837" xr:uid="{00000000-0005-0000-0000-000022460000}"/>
    <cellStyle name="Normal 197 3 3" xfId="17809" xr:uid="{00000000-0005-0000-0000-000023460000}"/>
    <cellStyle name="Normal 197 3 3 2" xfId="35676" xr:uid="{00000000-0005-0000-0000-000024460000}"/>
    <cellStyle name="Normal 197 3 4" xfId="26836" xr:uid="{00000000-0005-0000-0000-000025460000}"/>
    <cellStyle name="Normal 197 4" xfId="7642" xr:uid="{00000000-0005-0000-0000-000026460000}"/>
    <cellStyle name="Normal 197 4 2" xfId="17811" xr:uid="{00000000-0005-0000-0000-000027460000}"/>
    <cellStyle name="Normal 197 4 2 2" xfId="35678" xr:uid="{00000000-0005-0000-0000-000028460000}"/>
    <cellStyle name="Normal 197 4 3" xfId="26838" xr:uid="{00000000-0005-0000-0000-000029460000}"/>
    <cellStyle name="Normal 197 5" xfId="7643" xr:uid="{00000000-0005-0000-0000-00002A460000}"/>
    <cellStyle name="Normal 197 5 2" xfId="17812" xr:uid="{00000000-0005-0000-0000-00002B460000}"/>
    <cellStyle name="Normal 197 5 2 2" xfId="35679" xr:uid="{00000000-0005-0000-0000-00002C460000}"/>
    <cellStyle name="Normal 197 5 3" xfId="26839" xr:uid="{00000000-0005-0000-0000-00002D460000}"/>
    <cellStyle name="Normal 197 6" xfId="7644" xr:uid="{00000000-0005-0000-0000-00002E460000}"/>
    <cellStyle name="Normal 197 6 2" xfId="17813" xr:uid="{00000000-0005-0000-0000-00002F460000}"/>
    <cellStyle name="Normal 197 6 2 2" xfId="35680" xr:uid="{00000000-0005-0000-0000-000030460000}"/>
    <cellStyle name="Normal 197 6 3" xfId="26840" xr:uid="{00000000-0005-0000-0000-000031460000}"/>
    <cellStyle name="Normal 1970" xfId="7645" xr:uid="{00000000-0005-0000-0000-000032460000}"/>
    <cellStyle name="Normal 1970 2" xfId="17814" xr:uid="{00000000-0005-0000-0000-000033460000}"/>
    <cellStyle name="Normal 1970 2 2" xfId="35681" xr:uid="{00000000-0005-0000-0000-000034460000}"/>
    <cellStyle name="Normal 1970 3" xfId="26841" xr:uid="{00000000-0005-0000-0000-000035460000}"/>
    <cellStyle name="Normal 1971" xfId="7646" xr:uid="{00000000-0005-0000-0000-000036460000}"/>
    <cellStyle name="Normal 1971 2" xfId="17815" xr:uid="{00000000-0005-0000-0000-000037460000}"/>
    <cellStyle name="Normal 1971 2 2" xfId="35682" xr:uid="{00000000-0005-0000-0000-000038460000}"/>
    <cellStyle name="Normal 1971 3" xfId="26842" xr:uid="{00000000-0005-0000-0000-000039460000}"/>
    <cellStyle name="Normal 1972" xfId="7647" xr:uid="{00000000-0005-0000-0000-00003A460000}"/>
    <cellStyle name="Normal 1972 2" xfId="17816" xr:uid="{00000000-0005-0000-0000-00003B460000}"/>
    <cellStyle name="Normal 1972 2 2" xfId="35683" xr:uid="{00000000-0005-0000-0000-00003C460000}"/>
    <cellStyle name="Normal 1972 3" xfId="26843" xr:uid="{00000000-0005-0000-0000-00003D460000}"/>
    <cellStyle name="Normal 1973" xfId="7648" xr:uid="{00000000-0005-0000-0000-00003E460000}"/>
    <cellStyle name="Normal 1973 2" xfId="17817" xr:uid="{00000000-0005-0000-0000-00003F460000}"/>
    <cellStyle name="Normal 1973 2 2" xfId="35684" xr:uid="{00000000-0005-0000-0000-000040460000}"/>
    <cellStyle name="Normal 1973 3" xfId="26844" xr:uid="{00000000-0005-0000-0000-000041460000}"/>
    <cellStyle name="Normal 1974" xfId="7649" xr:uid="{00000000-0005-0000-0000-000042460000}"/>
    <cellStyle name="Normal 1974 2" xfId="17818" xr:uid="{00000000-0005-0000-0000-000043460000}"/>
    <cellStyle name="Normal 1974 2 2" xfId="35685" xr:uid="{00000000-0005-0000-0000-000044460000}"/>
    <cellStyle name="Normal 1974 3" xfId="26845" xr:uid="{00000000-0005-0000-0000-000045460000}"/>
    <cellStyle name="Normal 1975" xfId="7650" xr:uid="{00000000-0005-0000-0000-000046460000}"/>
    <cellStyle name="Normal 1975 2" xfId="17819" xr:uid="{00000000-0005-0000-0000-000047460000}"/>
    <cellStyle name="Normal 1975 2 2" xfId="35686" xr:uid="{00000000-0005-0000-0000-000048460000}"/>
    <cellStyle name="Normal 1975 3" xfId="26846" xr:uid="{00000000-0005-0000-0000-000049460000}"/>
    <cellStyle name="Normal 1976" xfId="7651" xr:uid="{00000000-0005-0000-0000-00004A460000}"/>
    <cellStyle name="Normal 1976 2" xfId="17820" xr:uid="{00000000-0005-0000-0000-00004B460000}"/>
    <cellStyle name="Normal 1976 2 2" xfId="35687" xr:uid="{00000000-0005-0000-0000-00004C460000}"/>
    <cellStyle name="Normal 1976 3" xfId="26847" xr:uid="{00000000-0005-0000-0000-00004D460000}"/>
    <cellStyle name="Normal 1977" xfId="7652" xr:uid="{00000000-0005-0000-0000-00004E460000}"/>
    <cellStyle name="Normal 1977 2" xfId="17821" xr:uid="{00000000-0005-0000-0000-00004F460000}"/>
    <cellStyle name="Normal 1977 2 2" xfId="35688" xr:uid="{00000000-0005-0000-0000-000050460000}"/>
    <cellStyle name="Normal 1977 3" xfId="26848" xr:uid="{00000000-0005-0000-0000-000051460000}"/>
    <cellStyle name="Normal 1978" xfId="7653" xr:uid="{00000000-0005-0000-0000-000052460000}"/>
    <cellStyle name="Normal 1978 2" xfId="17822" xr:uid="{00000000-0005-0000-0000-000053460000}"/>
    <cellStyle name="Normal 1978 2 2" xfId="35689" xr:uid="{00000000-0005-0000-0000-000054460000}"/>
    <cellStyle name="Normal 1978 3" xfId="26849" xr:uid="{00000000-0005-0000-0000-000055460000}"/>
    <cellStyle name="Normal 1979" xfId="7654" xr:uid="{00000000-0005-0000-0000-000056460000}"/>
    <cellStyle name="Normal 1979 2" xfId="17823" xr:uid="{00000000-0005-0000-0000-000057460000}"/>
    <cellStyle name="Normal 1979 2 2" xfId="35690" xr:uid="{00000000-0005-0000-0000-000058460000}"/>
    <cellStyle name="Normal 1979 3" xfId="26850" xr:uid="{00000000-0005-0000-0000-000059460000}"/>
    <cellStyle name="Normal 198" xfId="1326" xr:uid="{00000000-0005-0000-0000-00005A460000}"/>
    <cellStyle name="Normal 198 2" xfId="7655" xr:uid="{00000000-0005-0000-0000-00005B460000}"/>
    <cellStyle name="Normal 198 3" xfId="7656" xr:uid="{00000000-0005-0000-0000-00005C460000}"/>
    <cellStyle name="Normal 198 3 2" xfId="7657" xr:uid="{00000000-0005-0000-0000-00005D460000}"/>
    <cellStyle name="Normal 198 3 2 2" xfId="17825" xr:uid="{00000000-0005-0000-0000-00005E460000}"/>
    <cellStyle name="Normal 198 3 2 2 2" xfId="35692" xr:uid="{00000000-0005-0000-0000-00005F460000}"/>
    <cellStyle name="Normal 198 3 2 3" xfId="26852" xr:uid="{00000000-0005-0000-0000-000060460000}"/>
    <cellStyle name="Normal 198 3 3" xfId="17824" xr:uid="{00000000-0005-0000-0000-000061460000}"/>
    <cellStyle name="Normal 198 3 3 2" xfId="35691" xr:uid="{00000000-0005-0000-0000-000062460000}"/>
    <cellStyle name="Normal 198 3 4" xfId="26851" xr:uid="{00000000-0005-0000-0000-000063460000}"/>
    <cellStyle name="Normal 198 4" xfId="7658" xr:uid="{00000000-0005-0000-0000-000064460000}"/>
    <cellStyle name="Normal 198 4 2" xfId="17826" xr:uid="{00000000-0005-0000-0000-000065460000}"/>
    <cellStyle name="Normal 198 4 2 2" xfId="35693" xr:uid="{00000000-0005-0000-0000-000066460000}"/>
    <cellStyle name="Normal 198 4 3" xfId="26853" xr:uid="{00000000-0005-0000-0000-000067460000}"/>
    <cellStyle name="Normal 198 5" xfId="7659" xr:uid="{00000000-0005-0000-0000-000068460000}"/>
    <cellStyle name="Normal 198 5 2" xfId="17827" xr:uid="{00000000-0005-0000-0000-000069460000}"/>
    <cellStyle name="Normal 198 5 2 2" xfId="35694" xr:uid="{00000000-0005-0000-0000-00006A460000}"/>
    <cellStyle name="Normal 198 5 3" xfId="26854" xr:uid="{00000000-0005-0000-0000-00006B460000}"/>
    <cellStyle name="Normal 198 6" xfId="7660" xr:uid="{00000000-0005-0000-0000-00006C460000}"/>
    <cellStyle name="Normal 198 6 2" xfId="17828" xr:uid="{00000000-0005-0000-0000-00006D460000}"/>
    <cellStyle name="Normal 198 6 2 2" xfId="35695" xr:uid="{00000000-0005-0000-0000-00006E460000}"/>
    <cellStyle name="Normal 198 6 3" xfId="26855" xr:uid="{00000000-0005-0000-0000-00006F460000}"/>
    <cellStyle name="Normal 1980" xfId="7661" xr:uid="{00000000-0005-0000-0000-000070460000}"/>
    <cellStyle name="Normal 1980 2" xfId="17829" xr:uid="{00000000-0005-0000-0000-000071460000}"/>
    <cellStyle name="Normal 1980 2 2" xfId="35696" xr:uid="{00000000-0005-0000-0000-000072460000}"/>
    <cellStyle name="Normal 1980 3" xfId="26856" xr:uid="{00000000-0005-0000-0000-000073460000}"/>
    <cellStyle name="Normal 1981" xfId="7662" xr:uid="{00000000-0005-0000-0000-000074460000}"/>
    <cellStyle name="Normal 1981 2" xfId="17830" xr:uid="{00000000-0005-0000-0000-000075460000}"/>
    <cellStyle name="Normal 1981 2 2" xfId="35697" xr:uid="{00000000-0005-0000-0000-000076460000}"/>
    <cellStyle name="Normal 1981 3" xfId="26857" xr:uid="{00000000-0005-0000-0000-000077460000}"/>
    <cellStyle name="Normal 1982" xfId="7663" xr:uid="{00000000-0005-0000-0000-000078460000}"/>
    <cellStyle name="Normal 1982 2" xfId="17831" xr:uid="{00000000-0005-0000-0000-000079460000}"/>
    <cellStyle name="Normal 1982 2 2" xfId="35698" xr:uid="{00000000-0005-0000-0000-00007A460000}"/>
    <cellStyle name="Normal 1982 3" xfId="26858" xr:uid="{00000000-0005-0000-0000-00007B460000}"/>
    <cellStyle name="Normal 1983" xfId="7664" xr:uid="{00000000-0005-0000-0000-00007C460000}"/>
    <cellStyle name="Normal 1983 2" xfId="17832" xr:uid="{00000000-0005-0000-0000-00007D460000}"/>
    <cellStyle name="Normal 1983 2 2" xfId="35699" xr:uid="{00000000-0005-0000-0000-00007E460000}"/>
    <cellStyle name="Normal 1983 3" xfId="26859" xr:uid="{00000000-0005-0000-0000-00007F460000}"/>
    <cellStyle name="Normal 1984" xfId="7665" xr:uid="{00000000-0005-0000-0000-000080460000}"/>
    <cellStyle name="Normal 1984 2" xfId="17833" xr:uid="{00000000-0005-0000-0000-000081460000}"/>
    <cellStyle name="Normal 1984 2 2" xfId="35700" xr:uid="{00000000-0005-0000-0000-000082460000}"/>
    <cellStyle name="Normal 1984 3" xfId="26860" xr:uid="{00000000-0005-0000-0000-000083460000}"/>
    <cellStyle name="Normal 1985" xfId="7666" xr:uid="{00000000-0005-0000-0000-000084460000}"/>
    <cellStyle name="Normal 1985 2" xfId="17834" xr:uid="{00000000-0005-0000-0000-000085460000}"/>
    <cellStyle name="Normal 1985 2 2" xfId="35701" xr:uid="{00000000-0005-0000-0000-000086460000}"/>
    <cellStyle name="Normal 1985 3" xfId="26861" xr:uid="{00000000-0005-0000-0000-000087460000}"/>
    <cellStyle name="Normal 1986" xfId="7667" xr:uid="{00000000-0005-0000-0000-000088460000}"/>
    <cellStyle name="Normal 1986 2" xfId="17835" xr:uid="{00000000-0005-0000-0000-000089460000}"/>
    <cellStyle name="Normal 1986 2 2" xfId="35702" xr:uid="{00000000-0005-0000-0000-00008A460000}"/>
    <cellStyle name="Normal 1986 3" xfId="26862" xr:uid="{00000000-0005-0000-0000-00008B460000}"/>
    <cellStyle name="Normal 1987" xfId="7668" xr:uid="{00000000-0005-0000-0000-00008C460000}"/>
    <cellStyle name="Normal 1987 2" xfId="17836" xr:uid="{00000000-0005-0000-0000-00008D460000}"/>
    <cellStyle name="Normal 1987 2 2" xfId="35703" xr:uid="{00000000-0005-0000-0000-00008E460000}"/>
    <cellStyle name="Normal 1987 3" xfId="26863" xr:uid="{00000000-0005-0000-0000-00008F460000}"/>
    <cellStyle name="Normal 1988" xfId="7669" xr:uid="{00000000-0005-0000-0000-000090460000}"/>
    <cellStyle name="Normal 1988 2" xfId="17837" xr:uid="{00000000-0005-0000-0000-000091460000}"/>
    <cellStyle name="Normal 1988 2 2" xfId="35704" xr:uid="{00000000-0005-0000-0000-000092460000}"/>
    <cellStyle name="Normal 1988 3" xfId="26864" xr:uid="{00000000-0005-0000-0000-000093460000}"/>
    <cellStyle name="Normal 1989" xfId="7670" xr:uid="{00000000-0005-0000-0000-000094460000}"/>
    <cellStyle name="Normal 1989 2" xfId="17838" xr:uid="{00000000-0005-0000-0000-000095460000}"/>
    <cellStyle name="Normal 1989 2 2" xfId="35705" xr:uid="{00000000-0005-0000-0000-000096460000}"/>
    <cellStyle name="Normal 1989 3" xfId="26865" xr:uid="{00000000-0005-0000-0000-000097460000}"/>
    <cellStyle name="Normal 199" xfId="1327" xr:uid="{00000000-0005-0000-0000-000098460000}"/>
    <cellStyle name="Normal 199 2" xfId="7671" xr:uid="{00000000-0005-0000-0000-000099460000}"/>
    <cellStyle name="Normal 199 3" xfId="7672" xr:uid="{00000000-0005-0000-0000-00009A460000}"/>
    <cellStyle name="Normal 199 3 2" xfId="7673" xr:uid="{00000000-0005-0000-0000-00009B460000}"/>
    <cellStyle name="Normal 199 3 2 2" xfId="17840" xr:uid="{00000000-0005-0000-0000-00009C460000}"/>
    <cellStyle name="Normal 199 3 2 2 2" xfId="35707" xr:uid="{00000000-0005-0000-0000-00009D460000}"/>
    <cellStyle name="Normal 199 3 2 3" xfId="26867" xr:uid="{00000000-0005-0000-0000-00009E460000}"/>
    <cellStyle name="Normal 199 3 3" xfId="17839" xr:uid="{00000000-0005-0000-0000-00009F460000}"/>
    <cellStyle name="Normal 199 3 3 2" xfId="35706" xr:uid="{00000000-0005-0000-0000-0000A0460000}"/>
    <cellStyle name="Normal 199 3 4" xfId="26866" xr:uid="{00000000-0005-0000-0000-0000A1460000}"/>
    <cellStyle name="Normal 199 4" xfId="7674" xr:uid="{00000000-0005-0000-0000-0000A2460000}"/>
    <cellStyle name="Normal 199 4 2" xfId="17841" xr:uid="{00000000-0005-0000-0000-0000A3460000}"/>
    <cellStyle name="Normal 199 4 2 2" xfId="35708" xr:uid="{00000000-0005-0000-0000-0000A4460000}"/>
    <cellStyle name="Normal 199 4 3" xfId="26868" xr:uid="{00000000-0005-0000-0000-0000A5460000}"/>
    <cellStyle name="Normal 199 5" xfId="7675" xr:uid="{00000000-0005-0000-0000-0000A6460000}"/>
    <cellStyle name="Normal 199 5 2" xfId="17842" xr:uid="{00000000-0005-0000-0000-0000A7460000}"/>
    <cellStyle name="Normal 199 5 2 2" xfId="35709" xr:uid="{00000000-0005-0000-0000-0000A8460000}"/>
    <cellStyle name="Normal 199 5 3" xfId="26869" xr:uid="{00000000-0005-0000-0000-0000A9460000}"/>
    <cellStyle name="Normal 199 6" xfId="7676" xr:uid="{00000000-0005-0000-0000-0000AA460000}"/>
    <cellStyle name="Normal 199 6 2" xfId="17843" xr:uid="{00000000-0005-0000-0000-0000AB460000}"/>
    <cellStyle name="Normal 199 6 2 2" xfId="35710" xr:uid="{00000000-0005-0000-0000-0000AC460000}"/>
    <cellStyle name="Normal 199 6 3" xfId="26870" xr:uid="{00000000-0005-0000-0000-0000AD460000}"/>
    <cellStyle name="Normal 1990" xfId="7677" xr:uid="{00000000-0005-0000-0000-0000AE460000}"/>
    <cellStyle name="Normal 1990 2" xfId="17844" xr:uid="{00000000-0005-0000-0000-0000AF460000}"/>
    <cellStyle name="Normal 1990 2 2" xfId="35711" xr:uid="{00000000-0005-0000-0000-0000B0460000}"/>
    <cellStyle name="Normal 1990 3" xfId="26871" xr:uid="{00000000-0005-0000-0000-0000B1460000}"/>
    <cellStyle name="Normal 1991" xfId="7678" xr:uid="{00000000-0005-0000-0000-0000B2460000}"/>
    <cellStyle name="Normal 1991 2" xfId="17845" xr:uid="{00000000-0005-0000-0000-0000B3460000}"/>
    <cellStyle name="Normal 1991 2 2" xfId="35712" xr:uid="{00000000-0005-0000-0000-0000B4460000}"/>
    <cellStyle name="Normal 1991 3" xfId="26872" xr:uid="{00000000-0005-0000-0000-0000B5460000}"/>
    <cellStyle name="Normal 1992" xfId="7679" xr:uid="{00000000-0005-0000-0000-0000B6460000}"/>
    <cellStyle name="Normal 1992 2" xfId="17846" xr:uid="{00000000-0005-0000-0000-0000B7460000}"/>
    <cellStyle name="Normal 1992 2 2" xfId="35713" xr:uid="{00000000-0005-0000-0000-0000B8460000}"/>
    <cellStyle name="Normal 1992 3" xfId="26873" xr:uid="{00000000-0005-0000-0000-0000B9460000}"/>
    <cellStyle name="Normal 1993" xfId="7680" xr:uid="{00000000-0005-0000-0000-0000BA460000}"/>
    <cellStyle name="Normal 1993 2" xfId="17847" xr:uid="{00000000-0005-0000-0000-0000BB460000}"/>
    <cellStyle name="Normal 1993 2 2" xfId="35714" xr:uid="{00000000-0005-0000-0000-0000BC460000}"/>
    <cellStyle name="Normal 1993 3" xfId="26874" xr:uid="{00000000-0005-0000-0000-0000BD460000}"/>
    <cellStyle name="Normal 1994" xfId="7681" xr:uid="{00000000-0005-0000-0000-0000BE460000}"/>
    <cellStyle name="Normal 1994 2" xfId="17848" xr:uid="{00000000-0005-0000-0000-0000BF460000}"/>
    <cellStyle name="Normal 1994 2 2" xfId="35715" xr:uid="{00000000-0005-0000-0000-0000C0460000}"/>
    <cellStyle name="Normal 1994 3" xfId="26875" xr:uid="{00000000-0005-0000-0000-0000C1460000}"/>
    <cellStyle name="Normal 1995" xfId="7682" xr:uid="{00000000-0005-0000-0000-0000C2460000}"/>
    <cellStyle name="Normal 1995 2" xfId="17849" xr:uid="{00000000-0005-0000-0000-0000C3460000}"/>
    <cellStyle name="Normal 1995 2 2" xfId="35716" xr:uid="{00000000-0005-0000-0000-0000C4460000}"/>
    <cellStyle name="Normal 1995 3" xfId="26876" xr:uid="{00000000-0005-0000-0000-0000C5460000}"/>
    <cellStyle name="Normal 1996" xfId="7683" xr:uid="{00000000-0005-0000-0000-0000C6460000}"/>
    <cellStyle name="Normal 1996 2" xfId="17850" xr:uid="{00000000-0005-0000-0000-0000C7460000}"/>
    <cellStyle name="Normal 1996 2 2" xfId="35717" xr:uid="{00000000-0005-0000-0000-0000C8460000}"/>
    <cellStyle name="Normal 1996 3" xfId="26877" xr:uid="{00000000-0005-0000-0000-0000C9460000}"/>
    <cellStyle name="Normal 1997" xfId="7684" xr:uid="{00000000-0005-0000-0000-0000CA460000}"/>
    <cellStyle name="Normal 1997 2" xfId="17851" xr:uid="{00000000-0005-0000-0000-0000CB460000}"/>
    <cellStyle name="Normal 1997 2 2" xfId="35718" xr:uid="{00000000-0005-0000-0000-0000CC460000}"/>
    <cellStyle name="Normal 1997 3" xfId="26878" xr:uid="{00000000-0005-0000-0000-0000CD460000}"/>
    <cellStyle name="Normal 1998" xfId="7685" xr:uid="{00000000-0005-0000-0000-0000CE460000}"/>
    <cellStyle name="Normal 1998 2" xfId="17852" xr:uid="{00000000-0005-0000-0000-0000CF460000}"/>
    <cellStyle name="Normal 1998 2 2" xfId="35719" xr:uid="{00000000-0005-0000-0000-0000D0460000}"/>
    <cellStyle name="Normal 1998 3" xfId="26879" xr:uid="{00000000-0005-0000-0000-0000D1460000}"/>
    <cellStyle name="Normal 1999" xfId="7686" xr:uid="{00000000-0005-0000-0000-0000D2460000}"/>
    <cellStyle name="Normal 1999 2" xfId="17853" xr:uid="{00000000-0005-0000-0000-0000D3460000}"/>
    <cellStyle name="Normal 1999 2 2" xfId="35720" xr:uid="{00000000-0005-0000-0000-0000D4460000}"/>
    <cellStyle name="Normal 1999 3" xfId="26880" xr:uid="{00000000-0005-0000-0000-0000D5460000}"/>
    <cellStyle name="Normal 2" xfId="1328" xr:uid="{00000000-0005-0000-0000-0000D6460000}"/>
    <cellStyle name="Normal 2 10" xfId="7687" xr:uid="{00000000-0005-0000-0000-0000D7460000}"/>
    <cellStyle name="Normal 2 11" xfId="7688" xr:uid="{00000000-0005-0000-0000-0000D8460000}"/>
    <cellStyle name="Normal 2 11 2" xfId="7689" xr:uid="{00000000-0005-0000-0000-0000D9460000}"/>
    <cellStyle name="Normal 2 11 2 2" xfId="17855" xr:uid="{00000000-0005-0000-0000-0000DA460000}"/>
    <cellStyle name="Normal 2 11 2 2 2" xfId="35722" xr:uid="{00000000-0005-0000-0000-0000DB460000}"/>
    <cellStyle name="Normal 2 11 2 3" xfId="26882" xr:uid="{00000000-0005-0000-0000-0000DC460000}"/>
    <cellStyle name="Normal 2 11 3" xfId="17854" xr:uid="{00000000-0005-0000-0000-0000DD460000}"/>
    <cellStyle name="Normal 2 11 3 2" xfId="35721" xr:uid="{00000000-0005-0000-0000-0000DE460000}"/>
    <cellStyle name="Normal 2 11 4" xfId="26881" xr:uid="{00000000-0005-0000-0000-0000DF460000}"/>
    <cellStyle name="Normal 2 12" xfId="7690" xr:uid="{00000000-0005-0000-0000-0000E0460000}"/>
    <cellStyle name="Normal 2 12 2" xfId="17856" xr:uid="{00000000-0005-0000-0000-0000E1460000}"/>
    <cellStyle name="Normal 2 12 2 2" xfId="35723" xr:uid="{00000000-0005-0000-0000-0000E2460000}"/>
    <cellStyle name="Normal 2 12 3" xfId="26883" xr:uid="{00000000-0005-0000-0000-0000E3460000}"/>
    <cellStyle name="Normal 2 13" xfId="7691" xr:uid="{00000000-0005-0000-0000-0000E4460000}"/>
    <cellStyle name="Normal 2 13 2" xfId="17857" xr:uid="{00000000-0005-0000-0000-0000E5460000}"/>
    <cellStyle name="Normal 2 13 2 2" xfId="35724" xr:uid="{00000000-0005-0000-0000-0000E6460000}"/>
    <cellStyle name="Normal 2 13 3" xfId="26884" xr:uid="{00000000-0005-0000-0000-0000E7460000}"/>
    <cellStyle name="Normal 2 14" xfId="7692" xr:uid="{00000000-0005-0000-0000-0000E8460000}"/>
    <cellStyle name="Normal 2 14 2" xfId="17858" xr:uid="{00000000-0005-0000-0000-0000E9460000}"/>
    <cellStyle name="Normal 2 14 2 2" xfId="35725" xr:uid="{00000000-0005-0000-0000-0000EA460000}"/>
    <cellStyle name="Normal 2 14 3" xfId="26885" xr:uid="{00000000-0005-0000-0000-0000EB460000}"/>
    <cellStyle name="Normal 2 2" xfId="1329" xr:uid="{00000000-0005-0000-0000-0000EC460000}"/>
    <cellStyle name="Normal 2 2 2" xfId="1330" xr:uid="{00000000-0005-0000-0000-0000ED460000}"/>
    <cellStyle name="Normal 2 2 2 2" xfId="2611" xr:uid="{00000000-0005-0000-0000-0000EE460000}"/>
    <cellStyle name="Normal 2 2 2 3" xfId="7693" xr:uid="{00000000-0005-0000-0000-0000EF460000}"/>
    <cellStyle name="Normal 2 2 3" xfId="2610" xr:uid="{00000000-0005-0000-0000-0000F0460000}"/>
    <cellStyle name="Normal 2 2 4" xfId="7694" xr:uid="{00000000-0005-0000-0000-0000F1460000}"/>
    <cellStyle name="Normal 2 2 5" xfId="7695" xr:uid="{00000000-0005-0000-0000-0000F2460000}"/>
    <cellStyle name="Normal 2 2_Links" xfId="7696" xr:uid="{00000000-0005-0000-0000-0000F3460000}"/>
    <cellStyle name="Normal 2 3" xfId="1331" xr:uid="{00000000-0005-0000-0000-0000F4460000}"/>
    <cellStyle name="Normal 2 3 2" xfId="7697" xr:uid="{00000000-0005-0000-0000-0000F5460000}"/>
    <cellStyle name="Normal 2 3 2 2" xfId="7698" xr:uid="{00000000-0005-0000-0000-0000F6460000}"/>
    <cellStyle name="Normal 2 3 3" xfId="7699" xr:uid="{00000000-0005-0000-0000-0000F7460000}"/>
    <cellStyle name="Normal 2 3 4" xfId="7700" xr:uid="{00000000-0005-0000-0000-0000F8460000}"/>
    <cellStyle name="Normal 2 3 4 2" xfId="7701" xr:uid="{00000000-0005-0000-0000-0000F9460000}"/>
    <cellStyle name="Normal 2 3 4 2 2" xfId="17860" xr:uid="{00000000-0005-0000-0000-0000FA460000}"/>
    <cellStyle name="Normal 2 3 4 2 2 2" xfId="35727" xr:uid="{00000000-0005-0000-0000-0000FB460000}"/>
    <cellStyle name="Normal 2 3 4 2 3" xfId="26887" xr:uid="{00000000-0005-0000-0000-0000FC460000}"/>
    <cellStyle name="Normal 2 3 4 3" xfId="17859" xr:uid="{00000000-0005-0000-0000-0000FD460000}"/>
    <cellStyle name="Normal 2 3 4 3 2" xfId="35726" xr:uid="{00000000-0005-0000-0000-0000FE460000}"/>
    <cellStyle name="Normal 2 3 4 4" xfId="26886" xr:uid="{00000000-0005-0000-0000-0000FF460000}"/>
    <cellStyle name="Normal 2 3 5" xfId="7702" xr:uid="{00000000-0005-0000-0000-000000470000}"/>
    <cellStyle name="Normal 2 3 5 2" xfId="17861" xr:uid="{00000000-0005-0000-0000-000001470000}"/>
    <cellStyle name="Normal 2 3 5 2 2" xfId="35728" xr:uid="{00000000-0005-0000-0000-000002470000}"/>
    <cellStyle name="Normal 2 3 5 3" xfId="26888" xr:uid="{00000000-0005-0000-0000-000003470000}"/>
    <cellStyle name="Normal 2 3 6" xfId="7703" xr:uid="{00000000-0005-0000-0000-000004470000}"/>
    <cellStyle name="Normal 2 3 6 2" xfId="17862" xr:uid="{00000000-0005-0000-0000-000005470000}"/>
    <cellStyle name="Normal 2 3 6 2 2" xfId="35729" xr:uid="{00000000-0005-0000-0000-000006470000}"/>
    <cellStyle name="Normal 2 3 6 3" xfId="26889" xr:uid="{00000000-0005-0000-0000-000007470000}"/>
    <cellStyle name="Normal 2 3 7" xfId="7704" xr:uid="{00000000-0005-0000-0000-000008470000}"/>
    <cellStyle name="Normal 2 3 7 2" xfId="17863" xr:uid="{00000000-0005-0000-0000-000009470000}"/>
    <cellStyle name="Normal 2 3 7 2 2" xfId="35730" xr:uid="{00000000-0005-0000-0000-00000A470000}"/>
    <cellStyle name="Normal 2 3 7 3" xfId="26890" xr:uid="{00000000-0005-0000-0000-00000B470000}"/>
    <cellStyle name="Normal 2 4" xfId="1332" xr:uid="{00000000-0005-0000-0000-00000C470000}"/>
    <cellStyle name="Normal 2 4 2" xfId="2612" xr:uid="{00000000-0005-0000-0000-00000D470000}"/>
    <cellStyle name="Normal 2 4 3" xfId="7705" xr:uid="{00000000-0005-0000-0000-00000E470000}"/>
    <cellStyle name="Normal 2 5" xfId="1333" xr:uid="{00000000-0005-0000-0000-00000F470000}"/>
    <cellStyle name="Normal 2 5 2" xfId="2613" xr:uid="{00000000-0005-0000-0000-000010470000}"/>
    <cellStyle name="Normal 2 5 3" xfId="7706" xr:uid="{00000000-0005-0000-0000-000011470000}"/>
    <cellStyle name="Normal 2 6" xfId="1334" xr:uid="{00000000-0005-0000-0000-000012470000}"/>
    <cellStyle name="Normal 2 7" xfId="2354" xr:uid="{00000000-0005-0000-0000-000013470000}"/>
    <cellStyle name="Normal 2 8" xfId="7707" xr:uid="{00000000-0005-0000-0000-000014470000}"/>
    <cellStyle name="Normal 2 9" xfId="7708" xr:uid="{00000000-0005-0000-0000-000015470000}"/>
    <cellStyle name="Normal 2_4S Exuma IM 01 23 2008 condo-hotel" xfId="41279" xr:uid="{00000000-0005-0000-0000-000016470000}"/>
    <cellStyle name="Normal 20" xfId="1335" xr:uid="{00000000-0005-0000-0000-000017470000}"/>
    <cellStyle name="Normal 20 2" xfId="2375" xr:uid="{00000000-0005-0000-0000-000018470000}"/>
    <cellStyle name="Normal 20 2 2" xfId="7709" xr:uid="{00000000-0005-0000-0000-000019470000}"/>
    <cellStyle name="Normal 20 3" xfId="7710" xr:uid="{00000000-0005-0000-0000-00001A470000}"/>
    <cellStyle name="Normal 20 4" xfId="7711" xr:uid="{00000000-0005-0000-0000-00001B470000}"/>
    <cellStyle name="Normal 200" xfId="1336" xr:uid="{00000000-0005-0000-0000-00001C470000}"/>
    <cellStyle name="Normal 200 2" xfId="7712" xr:uid="{00000000-0005-0000-0000-00001D470000}"/>
    <cellStyle name="Normal 200 3" xfId="7713" xr:uid="{00000000-0005-0000-0000-00001E470000}"/>
    <cellStyle name="Normal 200 3 2" xfId="7714" xr:uid="{00000000-0005-0000-0000-00001F470000}"/>
    <cellStyle name="Normal 200 3 2 2" xfId="17865" xr:uid="{00000000-0005-0000-0000-000020470000}"/>
    <cellStyle name="Normal 200 3 2 2 2" xfId="35732" xr:uid="{00000000-0005-0000-0000-000021470000}"/>
    <cellStyle name="Normal 200 3 2 3" xfId="26892" xr:uid="{00000000-0005-0000-0000-000022470000}"/>
    <cellStyle name="Normal 200 3 3" xfId="17864" xr:uid="{00000000-0005-0000-0000-000023470000}"/>
    <cellStyle name="Normal 200 3 3 2" xfId="35731" xr:uid="{00000000-0005-0000-0000-000024470000}"/>
    <cellStyle name="Normal 200 3 4" xfId="26891" xr:uid="{00000000-0005-0000-0000-000025470000}"/>
    <cellStyle name="Normal 200 4" xfId="7715" xr:uid="{00000000-0005-0000-0000-000026470000}"/>
    <cellStyle name="Normal 200 4 2" xfId="17866" xr:uid="{00000000-0005-0000-0000-000027470000}"/>
    <cellStyle name="Normal 200 4 2 2" xfId="35733" xr:uid="{00000000-0005-0000-0000-000028470000}"/>
    <cellStyle name="Normal 200 4 3" xfId="26893" xr:uid="{00000000-0005-0000-0000-000029470000}"/>
    <cellStyle name="Normal 200 5" xfId="7716" xr:uid="{00000000-0005-0000-0000-00002A470000}"/>
    <cellStyle name="Normal 200 5 2" xfId="17867" xr:uid="{00000000-0005-0000-0000-00002B470000}"/>
    <cellStyle name="Normal 200 5 2 2" xfId="35734" xr:uid="{00000000-0005-0000-0000-00002C470000}"/>
    <cellStyle name="Normal 200 5 3" xfId="26894" xr:uid="{00000000-0005-0000-0000-00002D470000}"/>
    <cellStyle name="Normal 200 6" xfId="7717" xr:uid="{00000000-0005-0000-0000-00002E470000}"/>
    <cellStyle name="Normal 200 6 2" xfId="17868" xr:uid="{00000000-0005-0000-0000-00002F470000}"/>
    <cellStyle name="Normal 200 6 2 2" xfId="35735" xr:uid="{00000000-0005-0000-0000-000030470000}"/>
    <cellStyle name="Normal 200 6 3" xfId="26895" xr:uid="{00000000-0005-0000-0000-000031470000}"/>
    <cellStyle name="Normal 2000" xfId="7718" xr:uid="{00000000-0005-0000-0000-000032470000}"/>
    <cellStyle name="Normal 2000 2" xfId="17869" xr:uid="{00000000-0005-0000-0000-000033470000}"/>
    <cellStyle name="Normal 2000 2 2" xfId="35736" xr:uid="{00000000-0005-0000-0000-000034470000}"/>
    <cellStyle name="Normal 2000 3" xfId="26896" xr:uid="{00000000-0005-0000-0000-000035470000}"/>
    <cellStyle name="Normal 2001" xfId="7719" xr:uid="{00000000-0005-0000-0000-000036470000}"/>
    <cellStyle name="Normal 2001 2" xfId="17870" xr:uid="{00000000-0005-0000-0000-000037470000}"/>
    <cellStyle name="Normal 2001 2 2" xfId="35737" xr:uid="{00000000-0005-0000-0000-000038470000}"/>
    <cellStyle name="Normal 2001 3" xfId="26897" xr:uid="{00000000-0005-0000-0000-000039470000}"/>
    <cellStyle name="Normal 2002" xfId="7720" xr:uid="{00000000-0005-0000-0000-00003A470000}"/>
    <cellStyle name="Normal 2002 2" xfId="17871" xr:uid="{00000000-0005-0000-0000-00003B470000}"/>
    <cellStyle name="Normal 2002 2 2" xfId="35738" xr:uid="{00000000-0005-0000-0000-00003C470000}"/>
    <cellStyle name="Normal 2002 3" xfId="26898" xr:uid="{00000000-0005-0000-0000-00003D470000}"/>
    <cellStyle name="Normal 2003" xfId="7721" xr:uid="{00000000-0005-0000-0000-00003E470000}"/>
    <cellStyle name="Normal 2003 2" xfId="17872" xr:uid="{00000000-0005-0000-0000-00003F470000}"/>
    <cellStyle name="Normal 2003 2 2" xfId="35739" xr:uid="{00000000-0005-0000-0000-000040470000}"/>
    <cellStyle name="Normal 2003 3" xfId="26899" xr:uid="{00000000-0005-0000-0000-000041470000}"/>
    <cellStyle name="Normal 2004" xfId="7722" xr:uid="{00000000-0005-0000-0000-000042470000}"/>
    <cellStyle name="Normal 2005" xfId="7723" xr:uid="{00000000-0005-0000-0000-000043470000}"/>
    <cellStyle name="Normal 2005 2" xfId="17873" xr:uid="{00000000-0005-0000-0000-000044470000}"/>
    <cellStyle name="Normal 2005 2 2" xfId="35740" xr:uid="{00000000-0005-0000-0000-000045470000}"/>
    <cellStyle name="Normal 2005 3" xfId="26900" xr:uid="{00000000-0005-0000-0000-000046470000}"/>
    <cellStyle name="Normal 2006" xfId="7724" xr:uid="{00000000-0005-0000-0000-000047470000}"/>
    <cellStyle name="Normal 2006 2" xfId="17874" xr:uid="{00000000-0005-0000-0000-000048470000}"/>
    <cellStyle name="Normal 2006 2 2" xfId="35741" xr:uid="{00000000-0005-0000-0000-000049470000}"/>
    <cellStyle name="Normal 2006 3" xfId="26901" xr:uid="{00000000-0005-0000-0000-00004A470000}"/>
    <cellStyle name="Normal 2007" xfId="7725" xr:uid="{00000000-0005-0000-0000-00004B470000}"/>
    <cellStyle name="Normal 2007 2" xfId="17875" xr:uid="{00000000-0005-0000-0000-00004C470000}"/>
    <cellStyle name="Normal 2007 2 2" xfId="35742" xr:uid="{00000000-0005-0000-0000-00004D470000}"/>
    <cellStyle name="Normal 2007 3" xfId="26902" xr:uid="{00000000-0005-0000-0000-00004E470000}"/>
    <cellStyle name="Normal 2008" xfId="7726" xr:uid="{00000000-0005-0000-0000-00004F470000}"/>
    <cellStyle name="Normal 2008 2" xfId="17876" xr:uid="{00000000-0005-0000-0000-000050470000}"/>
    <cellStyle name="Normal 2008 2 2" xfId="35743" xr:uid="{00000000-0005-0000-0000-000051470000}"/>
    <cellStyle name="Normal 2008 3" xfId="26903" xr:uid="{00000000-0005-0000-0000-000052470000}"/>
    <cellStyle name="Normal 2009" xfId="7727" xr:uid="{00000000-0005-0000-0000-000053470000}"/>
    <cellStyle name="Normal 2009 2" xfId="17877" xr:uid="{00000000-0005-0000-0000-000054470000}"/>
    <cellStyle name="Normal 2009 2 2" xfId="35744" xr:uid="{00000000-0005-0000-0000-000055470000}"/>
    <cellStyle name="Normal 2009 3" xfId="26904" xr:uid="{00000000-0005-0000-0000-000056470000}"/>
    <cellStyle name="Normal 201" xfId="1337" xr:uid="{00000000-0005-0000-0000-000057470000}"/>
    <cellStyle name="Normal 201 2" xfId="7728" xr:uid="{00000000-0005-0000-0000-000058470000}"/>
    <cellStyle name="Normal 201 3" xfId="7729" xr:uid="{00000000-0005-0000-0000-000059470000}"/>
    <cellStyle name="Normal 201 3 2" xfId="7730" xr:uid="{00000000-0005-0000-0000-00005A470000}"/>
    <cellStyle name="Normal 201 3 2 2" xfId="17879" xr:uid="{00000000-0005-0000-0000-00005B470000}"/>
    <cellStyle name="Normal 201 3 2 2 2" xfId="35746" xr:uid="{00000000-0005-0000-0000-00005C470000}"/>
    <cellStyle name="Normal 201 3 2 3" xfId="26906" xr:uid="{00000000-0005-0000-0000-00005D470000}"/>
    <cellStyle name="Normal 201 3 3" xfId="17878" xr:uid="{00000000-0005-0000-0000-00005E470000}"/>
    <cellStyle name="Normal 201 3 3 2" xfId="35745" xr:uid="{00000000-0005-0000-0000-00005F470000}"/>
    <cellStyle name="Normal 201 3 4" xfId="26905" xr:uid="{00000000-0005-0000-0000-000060470000}"/>
    <cellStyle name="Normal 201 4" xfId="7731" xr:uid="{00000000-0005-0000-0000-000061470000}"/>
    <cellStyle name="Normal 201 4 2" xfId="17880" xr:uid="{00000000-0005-0000-0000-000062470000}"/>
    <cellStyle name="Normal 201 4 2 2" xfId="35747" xr:uid="{00000000-0005-0000-0000-000063470000}"/>
    <cellStyle name="Normal 201 4 3" xfId="26907" xr:uid="{00000000-0005-0000-0000-000064470000}"/>
    <cellStyle name="Normal 201 5" xfId="7732" xr:uid="{00000000-0005-0000-0000-000065470000}"/>
    <cellStyle name="Normal 201 5 2" xfId="17881" xr:uid="{00000000-0005-0000-0000-000066470000}"/>
    <cellStyle name="Normal 201 5 2 2" xfId="35748" xr:uid="{00000000-0005-0000-0000-000067470000}"/>
    <cellStyle name="Normal 201 5 3" xfId="26908" xr:uid="{00000000-0005-0000-0000-000068470000}"/>
    <cellStyle name="Normal 201 6" xfId="7733" xr:uid="{00000000-0005-0000-0000-000069470000}"/>
    <cellStyle name="Normal 201 6 2" xfId="17882" xr:uid="{00000000-0005-0000-0000-00006A470000}"/>
    <cellStyle name="Normal 201 6 2 2" xfId="35749" xr:uid="{00000000-0005-0000-0000-00006B470000}"/>
    <cellStyle name="Normal 201 6 3" xfId="26909" xr:uid="{00000000-0005-0000-0000-00006C470000}"/>
    <cellStyle name="Normal 2010" xfId="7734" xr:uid="{00000000-0005-0000-0000-00006D470000}"/>
    <cellStyle name="Normal 2010 2" xfId="17883" xr:uid="{00000000-0005-0000-0000-00006E470000}"/>
    <cellStyle name="Normal 2010 2 2" xfId="35750" xr:uid="{00000000-0005-0000-0000-00006F470000}"/>
    <cellStyle name="Normal 2010 3" xfId="26910" xr:uid="{00000000-0005-0000-0000-000070470000}"/>
    <cellStyle name="Normal 2011" xfId="7735" xr:uid="{00000000-0005-0000-0000-000071470000}"/>
    <cellStyle name="Normal 2011 2" xfId="17884" xr:uid="{00000000-0005-0000-0000-000072470000}"/>
    <cellStyle name="Normal 2011 2 2" xfId="35751" xr:uid="{00000000-0005-0000-0000-000073470000}"/>
    <cellStyle name="Normal 2011 3" xfId="26911" xr:uid="{00000000-0005-0000-0000-000074470000}"/>
    <cellStyle name="Normal 2012" xfId="7736" xr:uid="{00000000-0005-0000-0000-000075470000}"/>
    <cellStyle name="Normal 2012 2" xfId="17885" xr:uid="{00000000-0005-0000-0000-000076470000}"/>
    <cellStyle name="Normal 2012 2 2" xfId="35752" xr:uid="{00000000-0005-0000-0000-000077470000}"/>
    <cellStyle name="Normal 2012 3" xfId="26912" xr:uid="{00000000-0005-0000-0000-000078470000}"/>
    <cellStyle name="Normal 2013" xfId="7737" xr:uid="{00000000-0005-0000-0000-000079470000}"/>
    <cellStyle name="Normal 2013 2" xfId="17886" xr:uid="{00000000-0005-0000-0000-00007A470000}"/>
    <cellStyle name="Normal 2013 2 2" xfId="35753" xr:uid="{00000000-0005-0000-0000-00007B470000}"/>
    <cellStyle name="Normal 2013 3" xfId="26913" xr:uid="{00000000-0005-0000-0000-00007C470000}"/>
    <cellStyle name="Normal 2014" xfId="7738" xr:uid="{00000000-0005-0000-0000-00007D470000}"/>
    <cellStyle name="Normal 2014 2" xfId="17887" xr:uid="{00000000-0005-0000-0000-00007E470000}"/>
    <cellStyle name="Normal 2014 2 2" xfId="35754" xr:uid="{00000000-0005-0000-0000-00007F470000}"/>
    <cellStyle name="Normal 2014 3" xfId="26914" xr:uid="{00000000-0005-0000-0000-000080470000}"/>
    <cellStyle name="Normal 2015" xfId="7739" xr:uid="{00000000-0005-0000-0000-000081470000}"/>
    <cellStyle name="Normal 2015 2" xfId="17888" xr:uid="{00000000-0005-0000-0000-000082470000}"/>
    <cellStyle name="Normal 2015 2 2" xfId="35755" xr:uid="{00000000-0005-0000-0000-000083470000}"/>
    <cellStyle name="Normal 2015 3" xfId="26915" xr:uid="{00000000-0005-0000-0000-000084470000}"/>
    <cellStyle name="Normal 2016" xfId="7740" xr:uid="{00000000-0005-0000-0000-000085470000}"/>
    <cellStyle name="Normal 2016 2" xfId="17889" xr:uid="{00000000-0005-0000-0000-000086470000}"/>
    <cellStyle name="Normal 2016 2 2" xfId="35756" xr:uid="{00000000-0005-0000-0000-000087470000}"/>
    <cellStyle name="Normal 2016 3" xfId="26916" xr:uid="{00000000-0005-0000-0000-000088470000}"/>
    <cellStyle name="Normal 2017" xfId="7741" xr:uid="{00000000-0005-0000-0000-000089470000}"/>
    <cellStyle name="Normal 2017 2" xfId="17890" xr:uid="{00000000-0005-0000-0000-00008A470000}"/>
    <cellStyle name="Normal 2017 2 2" xfId="35757" xr:uid="{00000000-0005-0000-0000-00008B470000}"/>
    <cellStyle name="Normal 2017 3" xfId="26917" xr:uid="{00000000-0005-0000-0000-00008C470000}"/>
    <cellStyle name="Normal 2018" xfId="7742" xr:uid="{00000000-0005-0000-0000-00008D470000}"/>
    <cellStyle name="Normal 2018 2" xfId="17891" xr:uid="{00000000-0005-0000-0000-00008E470000}"/>
    <cellStyle name="Normal 2018 2 2" xfId="35758" xr:uid="{00000000-0005-0000-0000-00008F470000}"/>
    <cellStyle name="Normal 2018 3" xfId="26918" xr:uid="{00000000-0005-0000-0000-000090470000}"/>
    <cellStyle name="Normal 2019" xfId="7743" xr:uid="{00000000-0005-0000-0000-000091470000}"/>
    <cellStyle name="Normal 2019 2" xfId="17892" xr:uid="{00000000-0005-0000-0000-000092470000}"/>
    <cellStyle name="Normal 2019 2 2" xfId="35759" xr:uid="{00000000-0005-0000-0000-000093470000}"/>
    <cellStyle name="Normal 2019 3" xfId="26919" xr:uid="{00000000-0005-0000-0000-000094470000}"/>
    <cellStyle name="Normal 202" xfId="1338" xr:uid="{00000000-0005-0000-0000-000095470000}"/>
    <cellStyle name="Normal 202 2" xfId="7744" xr:uid="{00000000-0005-0000-0000-000096470000}"/>
    <cellStyle name="Normal 202 3" xfId="7745" xr:uid="{00000000-0005-0000-0000-000097470000}"/>
    <cellStyle name="Normal 202 3 2" xfId="7746" xr:uid="{00000000-0005-0000-0000-000098470000}"/>
    <cellStyle name="Normal 202 3 2 2" xfId="17894" xr:uid="{00000000-0005-0000-0000-000099470000}"/>
    <cellStyle name="Normal 202 3 2 2 2" xfId="35761" xr:uid="{00000000-0005-0000-0000-00009A470000}"/>
    <cellStyle name="Normal 202 3 2 3" xfId="26921" xr:uid="{00000000-0005-0000-0000-00009B470000}"/>
    <cellStyle name="Normal 202 3 3" xfId="17893" xr:uid="{00000000-0005-0000-0000-00009C470000}"/>
    <cellStyle name="Normal 202 3 3 2" xfId="35760" xr:uid="{00000000-0005-0000-0000-00009D470000}"/>
    <cellStyle name="Normal 202 3 4" xfId="26920" xr:uid="{00000000-0005-0000-0000-00009E470000}"/>
    <cellStyle name="Normal 202 4" xfId="7747" xr:uid="{00000000-0005-0000-0000-00009F470000}"/>
    <cellStyle name="Normal 202 4 2" xfId="17895" xr:uid="{00000000-0005-0000-0000-0000A0470000}"/>
    <cellStyle name="Normal 202 4 2 2" xfId="35762" xr:uid="{00000000-0005-0000-0000-0000A1470000}"/>
    <cellStyle name="Normal 202 4 3" xfId="26922" xr:uid="{00000000-0005-0000-0000-0000A2470000}"/>
    <cellStyle name="Normal 202 5" xfId="7748" xr:uid="{00000000-0005-0000-0000-0000A3470000}"/>
    <cellStyle name="Normal 202 5 2" xfId="17896" xr:uid="{00000000-0005-0000-0000-0000A4470000}"/>
    <cellStyle name="Normal 202 5 2 2" xfId="35763" xr:uid="{00000000-0005-0000-0000-0000A5470000}"/>
    <cellStyle name="Normal 202 5 3" xfId="26923" xr:uid="{00000000-0005-0000-0000-0000A6470000}"/>
    <cellStyle name="Normal 202 6" xfId="7749" xr:uid="{00000000-0005-0000-0000-0000A7470000}"/>
    <cellStyle name="Normal 202 6 2" xfId="17897" xr:uid="{00000000-0005-0000-0000-0000A8470000}"/>
    <cellStyle name="Normal 202 6 2 2" xfId="35764" xr:uid="{00000000-0005-0000-0000-0000A9470000}"/>
    <cellStyle name="Normal 202 6 3" xfId="26924" xr:uid="{00000000-0005-0000-0000-0000AA470000}"/>
    <cellStyle name="Normal 2020" xfId="7750" xr:uid="{00000000-0005-0000-0000-0000AB470000}"/>
    <cellStyle name="Normal 2020 2" xfId="17898" xr:uid="{00000000-0005-0000-0000-0000AC470000}"/>
    <cellStyle name="Normal 2020 2 2" xfId="35765" xr:uid="{00000000-0005-0000-0000-0000AD470000}"/>
    <cellStyle name="Normal 2020 3" xfId="26925" xr:uid="{00000000-0005-0000-0000-0000AE470000}"/>
    <cellStyle name="Normal 2021" xfId="7751" xr:uid="{00000000-0005-0000-0000-0000AF470000}"/>
    <cellStyle name="Normal 2021 2" xfId="17899" xr:uid="{00000000-0005-0000-0000-0000B0470000}"/>
    <cellStyle name="Normal 2021 2 2" xfId="35766" xr:uid="{00000000-0005-0000-0000-0000B1470000}"/>
    <cellStyle name="Normal 2021 3" xfId="26926" xr:uid="{00000000-0005-0000-0000-0000B2470000}"/>
    <cellStyle name="Normal 2022" xfId="7752" xr:uid="{00000000-0005-0000-0000-0000B3470000}"/>
    <cellStyle name="Normal 2022 2" xfId="17900" xr:uid="{00000000-0005-0000-0000-0000B4470000}"/>
    <cellStyle name="Normal 2022 2 2" xfId="35767" xr:uid="{00000000-0005-0000-0000-0000B5470000}"/>
    <cellStyle name="Normal 2022 3" xfId="26927" xr:uid="{00000000-0005-0000-0000-0000B6470000}"/>
    <cellStyle name="Normal 2023" xfId="7753" xr:uid="{00000000-0005-0000-0000-0000B7470000}"/>
    <cellStyle name="Normal 2023 2" xfId="17901" xr:uid="{00000000-0005-0000-0000-0000B8470000}"/>
    <cellStyle name="Normal 2023 2 2" xfId="35768" xr:uid="{00000000-0005-0000-0000-0000B9470000}"/>
    <cellStyle name="Normal 2023 3" xfId="26928" xr:uid="{00000000-0005-0000-0000-0000BA470000}"/>
    <cellStyle name="Normal 2024" xfId="7754" xr:uid="{00000000-0005-0000-0000-0000BB470000}"/>
    <cellStyle name="Normal 2024 2" xfId="17902" xr:uid="{00000000-0005-0000-0000-0000BC470000}"/>
    <cellStyle name="Normal 2024 2 2" xfId="35769" xr:uid="{00000000-0005-0000-0000-0000BD470000}"/>
    <cellStyle name="Normal 2024 3" xfId="26929" xr:uid="{00000000-0005-0000-0000-0000BE470000}"/>
    <cellStyle name="Normal 2025" xfId="7755" xr:uid="{00000000-0005-0000-0000-0000BF470000}"/>
    <cellStyle name="Normal 2025 2" xfId="17903" xr:uid="{00000000-0005-0000-0000-0000C0470000}"/>
    <cellStyle name="Normal 2025 2 2" xfId="35770" xr:uid="{00000000-0005-0000-0000-0000C1470000}"/>
    <cellStyle name="Normal 2025 3" xfId="26930" xr:uid="{00000000-0005-0000-0000-0000C2470000}"/>
    <cellStyle name="Normal 2026" xfId="7756" xr:uid="{00000000-0005-0000-0000-0000C3470000}"/>
    <cellStyle name="Normal 2026 2" xfId="17904" xr:uid="{00000000-0005-0000-0000-0000C4470000}"/>
    <cellStyle name="Normal 2026 2 2" xfId="35771" xr:uid="{00000000-0005-0000-0000-0000C5470000}"/>
    <cellStyle name="Normal 2026 3" xfId="26931" xr:uid="{00000000-0005-0000-0000-0000C6470000}"/>
    <cellStyle name="Normal 2027" xfId="7757" xr:uid="{00000000-0005-0000-0000-0000C7470000}"/>
    <cellStyle name="Normal 2027 2" xfId="17905" xr:uid="{00000000-0005-0000-0000-0000C8470000}"/>
    <cellStyle name="Normal 2027 2 2" xfId="35772" xr:uid="{00000000-0005-0000-0000-0000C9470000}"/>
    <cellStyle name="Normal 2027 3" xfId="26932" xr:uid="{00000000-0005-0000-0000-0000CA470000}"/>
    <cellStyle name="Normal 2028" xfId="7758" xr:uid="{00000000-0005-0000-0000-0000CB470000}"/>
    <cellStyle name="Normal 2028 2" xfId="17906" xr:uid="{00000000-0005-0000-0000-0000CC470000}"/>
    <cellStyle name="Normal 2028 2 2" xfId="35773" xr:uid="{00000000-0005-0000-0000-0000CD470000}"/>
    <cellStyle name="Normal 2028 3" xfId="26933" xr:uid="{00000000-0005-0000-0000-0000CE470000}"/>
    <cellStyle name="Normal 2029" xfId="7759" xr:uid="{00000000-0005-0000-0000-0000CF470000}"/>
    <cellStyle name="Normal 2029 2" xfId="17907" xr:uid="{00000000-0005-0000-0000-0000D0470000}"/>
    <cellStyle name="Normal 2029 2 2" xfId="35774" xr:uid="{00000000-0005-0000-0000-0000D1470000}"/>
    <cellStyle name="Normal 2029 3" xfId="26934" xr:uid="{00000000-0005-0000-0000-0000D2470000}"/>
    <cellStyle name="Normal 203" xfId="1339" xr:uid="{00000000-0005-0000-0000-0000D3470000}"/>
    <cellStyle name="Normal 203 2" xfId="7760" xr:uid="{00000000-0005-0000-0000-0000D4470000}"/>
    <cellStyle name="Normal 203 3" xfId="7761" xr:uid="{00000000-0005-0000-0000-0000D5470000}"/>
    <cellStyle name="Normal 203 3 2" xfId="7762" xr:uid="{00000000-0005-0000-0000-0000D6470000}"/>
    <cellStyle name="Normal 203 3 2 2" xfId="17909" xr:uid="{00000000-0005-0000-0000-0000D7470000}"/>
    <cellStyle name="Normal 203 3 2 2 2" xfId="35776" xr:uid="{00000000-0005-0000-0000-0000D8470000}"/>
    <cellStyle name="Normal 203 3 2 3" xfId="26936" xr:uid="{00000000-0005-0000-0000-0000D9470000}"/>
    <cellStyle name="Normal 203 3 3" xfId="17908" xr:uid="{00000000-0005-0000-0000-0000DA470000}"/>
    <cellStyle name="Normal 203 3 3 2" xfId="35775" xr:uid="{00000000-0005-0000-0000-0000DB470000}"/>
    <cellStyle name="Normal 203 3 4" xfId="26935" xr:uid="{00000000-0005-0000-0000-0000DC470000}"/>
    <cellStyle name="Normal 203 4" xfId="7763" xr:uid="{00000000-0005-0000-0000-0000DD470000}"/>
    <cellStyle name="Normal 203 4 2" xfId="17910" xr:uid="{00000000-0005-0000-0000-0000DE470000}"/>
    <cellStyle name="Normal 203 4 2 2" xfId="35777" xr:uid="{00000000-0005-0000-0000-0000DF470000}"/>
    <cellStyle name="Normal 203 4 3" xfId="26937" xr:uid="{00000000-0005-0000-0000-0000E0470000}"/>
    <cellStyle name="Normal 203 5" xfId="7764" xr:uid="{00000000-0005-0000-0000-0000E1470000}"/>
    <cellStyle name="Normal 203 5 2" xfId="17911" xr:uid="{00000000-0005-0000-0000-0000E2470000}"/>
    <cellStyle name="Normal 203 5 2 2" xfId="35778" xr:uid="{00000000-0005-0000-0000-0000E3470000}"/>
    <cellStyle name="Normal 203 5 3" xfId="26938" xr:uid="{00000000-0005-0000-0000-0000E4470000}"/>
    <cellStyle name="Normal 203 6" xfId="7765" xr:uid="{00000000-0005-0000-0000-0000E5470000}"/>
    <cellStyle name="Normal 203 6 2" xfId="17912" xr:uid="{00000000-0005-0000-0000-0000E6470000}"/>
    <cellStyle name="Normal 203 6 2 2" xfId="35779" xr:uid="{00000000-0005-0000-0000-0000E7470000}"/>
    <cellStyle name="Normal 203 6 3" xfId="26939" xr:uid="{00000000-0005-0000-0000-0000E8470000}"/>
    <cellStyle name="Normal 2030" xfId="7766" xr:uid="{00000000-0005-0000-0000-0000E9470000}"/>
    <cellStyle name="Normal 2030 2" xfId="17913" xr:uid="{00000000-0005-0000-0000-0000EA470000}"/>
    <cellStyle name="Normal 2030 2 2" xfId="35780" xr:uid="{00000000-0005-0000-0000-0000EB470000}"/>
    <cellStyle name="Normal 2030 3" xfId="26940" xr:uid="{00000000-0005-0000-0000-0000EC470000}"/>
    <cellStyle name="Normal 2031" xfId="7767" xr:uid="{00000000-0005-0000-0000-0000ED470000}"/>
    <cellStyle name="Normal 2031 2" xfId="17914" xr:uid="{00000000-0005-0000-0000-0000EE470000}"/>
    <cellStyle name="Normal 2031 2 2" xfId="35781" xr:uid="{00000000-0005-0000-0000-0000EF470000}"/>
    <cellStyle name="Normal 2031 3" xfId="26941" xr:uid="{00000000-0005-0000-0000-0000F0470000}"/>
    <cellStyle name="Normal 2032" xfId="7768" xr:uid="{00000000-0005-0000-0000-0000F1470000}"/>
    <cellStyle name="Normal 2032 2" xfId="17915" xr:uid="{00000000-0005-0000-0000-0000F2470000}"/>
    <cellStyle name="Normal 2032 2 2" xfId="35782" xr:uid="{00000000-0005-0000-0000-0000F3470000}"/>
    <cellStyle name="Normal 2032 3" xfId="26942" xr:uid="{00000000-0005-0000-0000-0000F4470000}"/>
    <cellStyle name="Normal 2033" xfId="7769" xr:uid="{00000000-0005-0000-0000-0000F5470000}"/>
    <cellStyle name="Normal 2033 2" xfId="17916" xr:uid="{00000000-0005-0000-0000-0000F6470000}"/>
    <cellStyle name="Normal 2033 2 2" xfId="35783" xr:uid="{00000000-0005-0000-0000-0000F7470000}"/>
    <cellStyle name="Normal 2033 3" xfId="26943" xr:uid="{00000000-0005-0000-0000-0000F8470000}"/>
    <cellStyle name="Normal 2034" xfId="7770" xr:uid="{00000000-0005-0000-0000-0000F9470000}"/>
    <cellStyle name="Normal 2034 2" xfId="17917" xr:uid="{00000000-0005-0000-0000-0000FA470000}"/>
    <cellStyle name="Normal 2034 2 2" xfId="35784" xr:uid="{00000000-0005-0000-0000-0000FB470000}"/>
    <cellStyle name="Normal 2034 3" xfId="26944" xr:uid="{00000000-0005-0000-0000-0000FC470000}"/>
    <cellStyle name="Normal 2035" xfId="7771" xr:uid="{00000000-0005-0000-0000-0000FD470000}"/>
    <cellStyle name="Normal 2035 2" xfId="17918" xr:uid="{00000000-0005-0000-0000-0000FE470000}"/>
    <cellStyle name="Normal 2035 2 2" xfId="35785" xr:uid="{00000000-0005-0000-0000-0000FF470000}"/>
    <cellStyle name="Normal 2035 3" xfId="26945" xr:uid="{00000000-0005-0000-0000-000000480000}"/>
    <cellStyle name="Normal 2036" xfId="7772" xr:uid="{00000000-0005-0000-0000-000001480000}"/>
    <cellStyle name="Normal 2036 2" xfId="17919" xr:uid="{00000000-0005-0000-0000-000002480000}"/>
    <cellStyle name="Normal 2036 2 2" xfId="35786" xr:uid="{00000000-0005-0000-0000-000003480000}"/>
    <cellStyle name="Normal 2036 3" xfId="26946" xr:uid="{00000000-0005-0000-0000-000004480000}"/>
    <cellStyle name="Normal 2037" xfId="7773" xr:uid="{00000000-0005-0000-0000-000005480000}"/>
    <cellStyle name="Normal 2037 2" xfId="17920" xr:uid="{00000000-0005-0000-0000-000006480000}"/>
    <cellStyle name="Normal 2037 2 2" xfId="35787" xr:uid="{00000000-0005-0000-0000-000007480000}"/>
    <cellStyle name="Normal 2037 3" xfId="26947" xr:uid="{00000000-0005-0000-0000-000008480000}"/>
    <cellStyle name="Normal 2038" xfId="7774" xr:uid="{00000000-0005-0000-0000-000009480000}"/>
    <cellStyle name="Normal 2038 2" xfId="17921" xr:uid="{00000000-0005-0000-0000-00000A480000}"/>
    <cellStyle name="Normal 2038 2 2" xfId="35788" xr:uid="{00000000-0005-0000-0000-00000B480000}"/>
    <cellStyle name="Normal 2038 3" xfId="26948" xr:uid="{00000000-0005-0000-0000-00000C480000}"/>
    <cellStyle name="Normal 2039" xfId="7775" xr:uid="{00000000-0005-0000-0000-00000D480000}"/>
    <cellStyle name="Normal 2039 2" xfId="17922" xr:uid="{00000000-0005-0000-0000-00000E480000}"/>
    <cellStyle name="Normal 2039 2 2" xfId="35789" xr:uid="{00000000-0005-0000-0000-00000F480000}"/>
    <cellStyle name="Normal 2039 3" xfId="26949" xr:uid="{00000000-0005-0000-0000-000010480000}"/>
    <cellStyle name="Normal 204" xfId="1340" xr:uid="{00000000-0005-0000-0000-000011480000}"/>
    <cellStyle name="Normal 204 2" xfId="7776" xr:uid="{00000000-0005-0000-0000-000012480000}"/>
    <cellStyle name="Normal 204 3" xfId="7777" xr:uid="{00000000-0005-0000-0000-000013480000}"/>
    <cellStyle name="Normal 204 3 2" xfId="7778" xr:uid="{00000000-0005-0000-0000-000014480000}"/>
    <cellStyle name="Normal 204 3 2 2" xfId="17924" xr:uid="{00000000-0005-0000-0000-000015480000}"/>
    <cellStyle name="Normal 204 3 2 2 2" xfId="35791" xr:uid="{00000000-0005-0000-0000-000016480000}"/>
    <cellStyle name="Normal 204 3 2 3" xfId="26951" xr:uid="{00000000-0005-0000-0000-000017480000}"/>
    <cellStyle name="Normal 204 3 3" xfId="17923" xr:uid="{00000000-0005-0000-0000-000018480000}"/>
    <cellStyle name="Normal 204 3 3 2" xfId="35790" xr:uid="{00000000-0005-0000-0000-000019480000}"/>
    <cellStyle name="Normal 204 3 4" xfId="26950" xr:uid="{00000000-0005-0000-0000-00001A480000}"/>
    <cellStyle name="Normal 204 4" xfId="7779" xr:uid="{00000000-0005-0000-0000-00001B480000}"/>
    <cellStyle name="Normal 204 4 2" xfId="17925" xr:uid="{00000000-0005-0000-0000-00001C480000}"/>
    <cellStyle name="Normal 204 4 2 2" xfId="35792" xr:uid="{00000000-0005-0000-0000-00001D480000}"/>
    <cellStyle name="Normal 204 4 3" xfId="26952" xr:uid="{00000000-0005-0000-0000-00001E480000}"/>
    <cellStyle name="Normal 204 5" xfId="7780" xr:uid="{00000000-0005-0000-0000-00001F480000}"/>
    <cellStyle name="Normal 204 5 2" xfId="17926" xr:uid="{00000000-0005-0000-0000-000020480000}"/>
    <cellStyle name="Normal 204 5 2 2" xfId="35793" xr:uid="{00000000-0005-0000-0000-000021480000}"/>
    <cellStyle name="Normal 204 5 3" xfId="26953" xr:uid="{00000000-0005-0000-0000-000022480000}"/>
    <cellStyle name="Normal 204 6" xfId="7781" xr:uid="{00000000-0005-0000-0000-000023480000}"/>
    <cellStyle name="Normal 204 6 2" xfId="17927" xr:uid="{00000000-0005-0000-0000-000024480000}"/>
    <cellStyle name="Normal 204 6 2 2" xfId="35794" xr:uid="{00000000-0005-0000-0000-000025480000}"/>
    <cellStyle name="Normal 204 6 3" xfId="26954" xr:uid="{00000000-0005-0000-0000-000026480000}"/>
    <cellStyle name="Normal 2040" xfId="7782" xr:uid="{00000000-0005-0000-0000-000027480000}"/>
    <cellStyle name="Normal 2040 2" xfId="17928" xr:uid="{00000000-0005-0000-0000-000028480000}"/>
    <cellStyle name="Normal 2040 2 2" xfId="35795" xr:uid="{00000000-0005-0000-0000-000029480000}"/>
    <cellStyle name="Normal 2040 3" xfId="26955" xr:uid="{00000000-0005-0000-0000-00002A480000}"/>
    <cellStyle name="Normal 2041" xfId="7783" xr:uid="{00000000-0005-0000-0000-00002B480000}"/>
    <cellStyle name="Normal 2041 2" xfId="17929" xr:uid="{00000000-0005-0000-0000-00002C480000}"/>
    <cellStyle name="Normal 2041 2 2" xfId="35796" xr:uid="{00000000-0005-0000-0000-00002D480000}"/>
    <cellStyle name="Normal 2041 3" xfId="26956" xr:uid="{00000000-0005-0000-0000-00002E480000}"/>
    <cellStyle name="Normal 2042" xfId="7784" xr:uid="{00000000-0005-0000-0000-00002F480000}"/>
    <cellStyle name="Normal 2042 2" xfId="17930" xr:uid="{00000000-0005-0000-0000-000030480000}"/>
    <cellStyle name="Normal 2042 2 2" xfId="35797" xr:uid="{00000000-0005-0000-0000-000031480000}"/>
    <cellStyle name="Normal 2042 3" xfId="26957" xr:uid="{00000000-0005-0000-0000-000032480000}"/>
    <cellStyle name="Normal 2043" xfId="7785" xr:uid="{00000000-0005-0000-0000-000033480000}"/>
    <cellStyle name="Normal 2043 2" xfId="17931" xr:uid="{00000000-0005-0000-0000-000034480000}"/>
    <cellStyle name="Normal 2043 2 2" xfId="35798" xr:uid="{00000000-0005-0000-0000-000035480000}"/>
    <cellStyle name="Normal 2043 3" xfId="26958" xr:uid="{00000000-0005-0000-0000-000036480000}"/>
    <cellStyle name="Normal 2044" xfId="7786" xr:uid="{00000000-0005-0000-0000-000037480000}"/>
    <cellStyle name="Normal 2044 2" xfId="17932" xr:uid="{00000000-0005-0000-0000-000038480000}"/>
    <cellStyle name="Normal 2044 2 2" xfId="35799" xr:uid="{00000000-0005-0000-0000-000039480000}"/>
    <cellStyle name="Normal 2044 3" xfId="26959" xr:uid="{00000000-0005-0000-0000-00003A480000}"/>
    <cellStyle name="Normal 2045" xfId="7787" xr:uid="{00000000-0005-0000-0000-00003B480000}"/>
    <cellStyle name="Normal 2045 2" xfId="17933" xr:uid="{00000000-0005-0000-0000-00003C480000}"/>
    <cellStyle name="Normal 2045 2 2" xfId="35800" xr:uid="{00000000-0005-0000-0000-00003D480000}"/>
    <cellStyle name="Normal 2045 3" xfId="26960" xr:uid="{00000000-0005-0000-0000-00003E480000}"/>
    <cellStyle name="Normal 2046" xfId="7788" xr:uid="{00000000-0005-0000-0000-00003F480000}"/>
    <cellStyle name="Normal 2046 2" xfId="17934" xr:uid="{00000000-0005-0000-0000-000040480000}"/>
    <cellStyle name="Normal 2046 2 2" xfId="35801" xr:uid="{00000000-0005-0000-0000-000041480000}"/>
    <cellStyle name="Normal 2046 3" xfId="26961" xr:uid="{00000000-0005-0000-0000-000042480000}"/>
    <cellStyle name="Normal 2047" xfId="7789" xr:uid="{00000000-0005-0000-0000-000043480000}"/>
    <cellStyle name="Normal 2047 2" xfId="17935" xr:uid="{00000000-0005-0000-0000-000044480000}"/>
    <cellStyle name="Normal 2047 2 2" xfId="35802" xr:uid="{00000000-0005-0000-0000-000045480000}"/>
    <cellStyle name="Normal 2047 3" xfId="26962" xr:uid="{00000000-0005-0000-0000-000046480000}"/>
    <cellStyle name="Normal 2048" xfId="7790" xr:uid="{00000000-0005-0000-0000-000047480000}"/>
    <cellStyle name="Normal 2048 2" xfId="17936" xr:uid="{00000000-0005-0000-0000-000048480000}"/>
    <cellStyle name="Normal 2048 2 2" xfId="35803" xr:uid="{00000000-0005-0000-0000-000049480000}"/>
    <cellStyle name="Normal 2048 3" xfId="26963" xr:uid="{00000000-0005-0000-0000-00004A480000}"/>
    <cellStyle name="Normal 2049" xfId="7791" xr:uid="{00000000-0005-0000-0000-00004B480000}"/>
    <cellStyle name="Normal 2049 2" xfId="17937" xr:uid="{00000000-0005-0000-0000-00004C480000}"/>
    <cellStyle name="Normal 2049 2 2" xfId="35804" xr:uid="{00000000-0005-0000-0000-00004D480000}"/>
    <cellStyle name="Normal 2049 3" xfId="26964" xr:uid="{00000000-0005-0000-0000-00004E480000}"/>
    <cellStyle name="Normal 205" xfId="1341" xr:uid="{00000000-0005-0000-0000-00004F480000}"/>
    <cellStyle name="Normal 205 2" xfId="7792" xr:uid="{00000000-0005-0000-0000-000050480000}"/>
    <cellStyle name="Normal 205 3" xfId="7793" xr:uid="{00000000-0005-0000-0000-000051480000}"/>
    <cellStyle name="Normal 205 3 2" xfId="7794" xr:uid="{00000000-0005-0000-0000-000052480000}"/>
    <cellStyle name="Normal 205 3 2 2" xfId="17939" xr:uid="{00000000-0005-0000-0000-000053480000}"/>
    <cellStyle name="Normal 205 3 2 2 2" xfId="35806" xr:uid="{00000000-0005-0000-0000-000054480000}"/>
    <cellStyle name="Normal 205 3 2 3" xfId="26966" xr:uid="{00000000-0005-0000-0000-000055480000}"/>
    <cellStyle name="Normal 205 3 3" xfId="17938" xr:uid="{00000000-0005-0000-0000-000056480000}"/>
    <cellStyle name="Normal 205 3 3 2" xfId="35805" xr:uid="{00000000-0005-0000-0000-000057480000}"/>
    <cellStyle name="Normal 205 3 4" xfId="26965" xr:uid="{00000000-0005-0000-0000-000058480000}"/>
    <cellStyle name="Normal 205 4" xfId="7795" xr:uid="{00000000-0005-0000-0000-000059480000}"/>
    <cellStyle name="Normal 205 4 2" xfId="17940" xr:uid="{00000000-0005-0000-0000-00005A480000}"/>
    <cellStyle name="Normal 205 4 2 2" xfId="35807" xr:uid="{00000000-0005-0000-0000-00005B480000}"/>
    <cellStyle name="Normal 205 4 3" xfId="26967" xr:uid="{00000000-0005-0000-0000-00005C480000}"/>
    <cellStyle name="Normal 205 5" xfId="7796" xr:uid="{00000000-0005-0000-0000-00005D480000}"/>
    <cellStyle name="Normal 205 5 2" xfId="17941" xr:uid="{00000000-0005-0000-0000-00005E480000}"/>
    <cellStyle name="Normal 205 5 2 2" xfId="35808" xr:uid="{00000000-0005-0000-0000-00005F480000}"/>
    <cellStyle name="Normal 205 5 3" xfId="26968" xr:uid="{00000000-0005-0000-0000-000060480000}"/>
    <cellStyle name="Normal 205 6" xfId="7797" xr:uid="{00000000-0005-0000-0000-000061480000}"/>
    <cellStyle name="Normal 205 6 2" xfId="17942" xr:uid="{00000000-0005-0000-0000-000062480000}"/>
    <cellStyle name="Normal 205 6 2 2" xfId="35809" xr:uid="{00000000-0005-0000-0000-000063480000}"/>
    <cellStyle name="Normal 205 6 3" xfId="26969" xr:uid="{00000000-0005-0000-0000-000064480000}"/>
    <cellStyle name="Normal 2050" xfId="7798" xr:uid="{00000000-0005-0000-0000-000065480000}"/>
    <cellStyle name="Normal 2050 2" xfId="17943" xr:uid="{00000000-0005-0000-0000-000066480000}"/>
    <cellStyle name="Normal 2050 2 2" xfId="35810" xr:uid="{00000000-0005-0000-0000-000067480000}"/>
    <cellStyle name="Normal 2050 3" xfId="26970" xr:uid="{00000000-0005-0000-0000-000068480000}"/>
    <cellStyle name="Normal 2051" xfId="7799" xr:uid="{00000000-0005-0000-0000-000069480000}"/>
    <cellStyle name="Normal 2051 2" xfId="17944" xr:uid="{00000000-0005-0000-0000-00006A480000}"/>
    <cellStyle name="Normal 2051 2 2" xfId="35811" xr:uid="{00000000-0005-0000-0000-00006B480000}"/>
    <cellStyle name="Normal 2051 3" xfId="26971" xr:uid="{00000000-0005-0000-0000-00006C480000}"/>
    <cellStyle name="Normal 2052" xfId="7800" xr:uid="{00000000-0005-0000-0000-00006D480000}"/>
    <cellStyle name="Normal 2052 2" xfId="17945" xr:uid="{00000000-0005-0000-0000-00006E480000}"/>
    <cellStyle name="Normal 2052 2 2" xfId="35812" xr:uid="{00000000-0005-0000-0000-00006F480000}"/>
    <cellStyle name="Normal 2052 3" xfId="26972" xr:uid="{00000000-0005-0000-0000-000070480000}"/>
    <cellStyle name="Normal 2053" xfId="7801" xr:uid="{00000000-0005-0000-0000-000071480000}"/>
    <cellStyle name="Normal 2053 2" xfId="17946" xr:uid="{00000000-0005-0000-0000-000072480000}"/>
    <cellStyle name="Normal 2053 2 2" xfId="35813" xr:uid="{00000000-0005-0000-0000-000073480000}"/>
    <cellStyle name="Normal 2053 3" xfId="26973" xr:uid="{00000000-0005-0000-0000-000074480000}"/>
    <cellStyle name="Normal 2054" xfId="7802" xr:uid="{00000000-0005-0000-0000-000075480000}"/>
    <cellStyle name="Normal 2054 2" xfId="17947" xr:uid="{00000000-0005-0000-0000-000076480000}"/>
    <cellStyle name="Normal 2054 2 2" xfId="35814" xr:uid="{00000000-0005-0000-0000-000077480000}"/>
    <cellStyle name="Normal 2054 3" xfId="26974" xr:uid="{00000000-0005-0000-0000-000078480000}"/>
    <cellStyle name="Normal 2055" xfId="7803" xr:uid="{00000000-0005-0000-0000-000079480000}"/>
    <cellStyle name="Normal 2055 2" xfId="17948" xr:uid="{00000000-0005-0000-0000-00007A480000}"/>
    <cellStyle name="Normal 2055 2 2" xfId="35815" xr:uid="{00000000-0005-0000-0000-00007B480000}"/>
    <cellStyle name="Normal 2055 3" xfId="26975" xr:uid="{00000000-0005-0000-0000-00007C480000}"/>
    <cellStyle name="Normal 2056" xfId="7804" xr:uid="{00000000-0005-0000-0000-00007D480000}"/>
    <cellStyle name="Normal 2056 2" xfId="17949" xr:uid="{00000000-0005-0000-0000-00007E480000}"/>
    <cellStyle name="Normal 2056 2 2" xfId="35816" xr:uid="{00000000-0005-0000-0000-00007F480000}"/>
    <cellStyle name="Normal 2056 3" xfId="26976" xr:uid="{00000000-0005-0000-0000-000080480000}"/>
    <cellStyle name="Normal 2057" xfId="7805" xr:uid="{00000000-0005-0000-0000-000081480000}"/>
    <cellStyle name="Normal 2057 2" xfId="17950" xr:uid="{00000000-0005-0000-0000-000082480000}"/>
    <cellStyle name="Normal 2057 2 2" xfId="35817" xr:uid="{00000000-0005-0000-0000-000083480000}"/>
    <cellStyle name="Normal 2057 3" xfId="26977" xr:uid="{00000000-0005-0000-0000-000084480000}"/>
    <cellStyle name="Normal 2058" xfId="7806" xr:uid="{00000000-0005-0000-0000-000085480000}"/>
    <cellStyle name="Normal 2058 2" xfId="17951" xr:uid="{00000000-0005-0000-0000-000086480000}"/>
    <cellStyle name="Normal 2058 2 2" xfId="35818" xr:uid="{00000000-0005-0000-0000-000087480000}"/>
    <cellStyle name="Normal 2058 3" xfId="26978" xr:uid="{00000000-0005-0000-0000-000088480000}"/>
    <cellStyle name="Normal 2059" xfId="7807" xr:uid="{00000000-0005-0000-0000-000089480000}"/>
    <cellStyle name="Normal 2059 2" xfId="17952" xr:uid="{00000000-0005-0000-0000-00008A480000}"/>
    <cellStyle name="Normal 2059 2 2" xfId="35819" xr:uid="{00000000-0005-0000-0000-00008B480000}"/>
    <cellStyle name="Normal 2059 3" xfId="26979" xr:uid="{00000000-0005-0000-0000-00008C480000}"/>
    <cellStyle name="Normal 206" xfId="1342" xr:uid="{00000000-0005-0000-0000-00008D480000}"/>
    <cellStyle name="Normal 206 2" xfId="7808" xr:uid="{00000000-0005-0000-0000-00008E480000}"/>
    <cellStyle name="Normal 206 3" xfId="7809" xr:uid="{00000000-0005-0000-0000-00008F480000}"/>
    <cellStyle name="Normal 206 3 2" xfId="7810" xr:uid="{00000000-0005-0000-0000-000090480000}"/>
    <cellStyle name="Normal 206 3 2 2" xfId="17954" xr:uid="{00000000-0005-0000-0000-000091480000}"/>
    <cellStyle name="Normal 206 3 2 2 2" xfId="35821" xr:uid="{00000000-0005-0000-0000-000092480000}"/>
    <cellStyle name="Normal 206 3 2 3" xfId="26981" xr:uid="{00000000-0005-0000-0000-000093480000}"/>
    <cellStyle name="Normal 206 3 3" xfId="17953" xr:uid="{00000000-0005-0000-0000-000094480000}"/>
    <cellStyle name="Normal 206 3 3 2" xfId="35820" xr:uid="{00000000-0005-0000-0000-000095480000}"/>
    <cellStyle name="Normal 206 3 4" xfId="26980" xr:uid="{00000000-0005-0000-0000-000096480000}"/>
    <cellStyle name="Normal 206 4" xfId="7811" xr:uid="{00000000-0005-0000-0000-000097480000}"/>
    <cellStyle name="Normal 206 4 2" xfId="17955" xr:uid="{00000000-0005-0000-0000-000098480000}"/>
    <cellStyle name="Normal 206 4 2 2" xfId="35822" xr:uid="{00000000-0005-0000-0000-000099480000}"/>
    <cellStyle name="Normal 206 4 3" xfId="26982" xr:uid="{00000000-0005-0000-0000-00009A480000}"/>
    <cellStyle name="Normal 206 5" xfId="7812" xr:uid="{00000000-0005-0000-0000-00009B480000}"/>
    <cellStyle name="Normal 206 5 2" xfId="17956" xr:uid="{00000000-0005-0000-0000-00009C480000}"/>
    <cellStyle name="Normal 206 5 2 2" xfId="35823" xr:uid="{00000000-0005-0000-0000-00009D480000}"/>
    <cellStyle name="Normal 206 5 3" xfId="26983" xr:uid="{00000000-0005-0000-0000-00009E480000}"/>
    <cellStyle name="Normal 206 6" xfId="7813" xr:uid="{00000000-0005-0000-0000-00009F480000}"/>
    <cellStyle name="Normal 206 6 2" xfId="17957" xr:uid="{00000000-0005-0000-0000-0000A0480000}"/>
    <cellStyle name="Normal 206 6 2 2" xfId="35824" xr:uid="{00000000-0005-0000-0000-0000A1480000}"/>
    <cellStyle name="Normal 206 6 3" xfId="26984" xr:uid="{00000000-0005-0000-0000-0000A2480000}"/>
    <cellStyle name="Normal 2060" xfId="7814" xr:uid="{00000000-0005-0000-0000-0000A3480000}"/>
    <cellStyle name="Normal 2060 2" xfId="17958" xr:uid="{00000000-0005-0000-0000-0000A4480000}"/>
    <cellStyle name="Normal 2060 2 2" xfId="35825" xr:uid="{00000000-0005-0000-0000-0000A5480000}"/>
    <cellStyle name="Normal 2060 3" xfId="26985" xr:uid="{00000000-0005-0000-0000-0000A6480000}"/>
    <cellStyle name="Normal 2061" xfId="7815" xr:uid="{00000000-0005-0000-0000-0000A7480000}"/>
    <cellStyle name="Normal 2061 2" xfId="17959" xr:uid="{00000000-0005-0000-0000-0000A8480000}"/>
    <cellStyle name="Normal 2061 2 2" xfId="35826" xr:uid="{00000000-0005-0000-0000-0000A9480000}"/>
    <cellStyle name="Normal 2061 3" xfId="26986" xr:uid="{00000000-0005-0000-0000-0000AA480000}"/>
    <cellStyle name="Normal 2062" xfId="7816" xr:uid="{00000000-0005-0000-0000-0000AB480000}"/>
    <cellStyle name="Normal 2062 2" xfId="17960" xr:uid="{00000000-0005-0000-0000-0000AC480000}"/>
    <cellStyle name="Normal 2062 2 2" xfId="35827" xr:uid="{00000000-0005-0000-0000-0000AD480000}"/>
    <cellStyle name="Normal 2062 3" xfId="26987" xr:uid="{00000000-0005-0000-0000-0000AE480000}"/>
    <cellStyle name="Normal 2063" xfId="7817" xr:uid="{00000000-0005-0000-0000-0000AF480000}"/>
    <cellStyle name="Normal 2063 2" xfId="17961" xr:uid="{00000000-0005-0000-0000-0000B0480000}"/>
    <cellStyle name="Normal 2063 2 2" xfId="35828" xr:uid="{00000000-0005-0000-0000-0000B1480000}"/>
    <cellStyle name="Normal 2063 3" xfId="26988" xr:uid="{00000000-0005-0000-0000-0000B2480000}"/>
    <cellStyle name="Normal 2064" xfId="7818" xr:uid="{00000000-0005-0000-0000-0000B3480000}"/>
    <cellStyle name="Normal 2064 2" xfId="17962" xr:uid="{00000000-0005-0000-0000-0000B4480000}"/>
    <cellStyle name="Normal 2064 2 2" xfId="35829" xr:uid="{00000000-0005-0000-0000-0000B5480000}"/>
    <cellStyle name="Normal 2064 3" xfId="26989" xr:uid="{00000000-0005-0000-0000-0000B6480000}"/>
    <cellStyle name="Normal 2065" xfId="7819" xr:uid="{00000000-0005-0000-0000-0000B7480000}"/>
    <cellStyle name="Normal 2065 2" xfId="17963" xr:uid="{00000000-0005-0000-0000-0000B8480000}"/>
    <cellStyle name="Normal 2065 2 2" xfId="35830" xr:uid="{00000000-0005-0000-0000-0000B9480000}"/>
    <cellStyle name="Normal 2065 3" xfId="26990" xr:uid="{00000000-0005-0000-0000-0000BA480000}"/>
    <cellStyle name="Normal 2066" xfId="7820" xr:uid="{00000000-0005-0000-0000-0000BB480000}"/>
    <cellStyle name="Normal 2066 2" xfId="17964" xr:uid="{00000000-0005-0000-0000-0000BC480000}"/>
    <cellStyle name="Normal 2066 2 2" xfId="35831" xr:uid="{00000000-0005-0000-0000-0000BD480000}"/>
    <cellStyle name="Normal 2066 3" xfId="26991" xr:uid="{00000000-0005-0000-0000-0000BE480000}"/>
    <cellStyle name="Normal 2067" xfId="7821" xr:uid="{00000000-0005-0000-0000-0000BF480000}"/>
    <cellStyle name="Normal 2067 2" xfId="17965" xr:uid="{00000000-0005-0000-0000-0000C0480000}"/>
    <cellStyle name="Normal 2067 2 2" xfId="35832" xr:uid="{00000000-0005-0000-0000-0000C1480000}"/>
    <cellStyle name="Normal 2067 3" xfId="26992" xr:uid="{00000000-0005-0000-0000-0000C2480000}"/>
    <cellStyle name="Normal 2068" xfId="7822" xr:uid="{00000000-0005-0000-0000-0000C3480000}"/>
    <cellStyle name="Normal 2068 2" xfId="17966" xr:uid="{00000000-0005-0000-0000-0000C4480000}"/>
    <cellStyle name="Normal 2068 2 2" xfId="35833" xr:uid="{00000000-0005-0000-0000-0000C5480000}"/>
    <cellStyle name="Normal 2068 3" xfId="26993" xr:uid="{00000000-0005-0000-0000-0000C6480000}"/>
    <cellStyle name="Normal 2069" xfId="7823" xr:uid="{00000000-0005-0000-0000-0000C7480000}"/>
    <cellStyle name="Normal 2069 2" xfId="17967" xr:uid="{00000000-0005-0000-0000-0000C8480000}"/>
    <cellStyle name="Normal 2069 2 2" xfId="35834" xr:uid="{00000000-0005-0000-0000-0000C9480000}"/>
    <cellStyle name="Normal 2069 3" xfId="26994" xr:uid="{00000000-0005-0000-0000-0000CA480000}"/>
    <cellStyle name="Normal 207" xfId="1343" xr:uid="{00000000-0005-0000-0000-0000CB480000}"/>
    <cellStyle name="Normal 207 2" xfId="7824" xr:uid="{00000000-0005-0000-0000-0000CC480000}"/>
    <cellStyle name="Normal 207 3" xfId="7825" xr:uid="{00000000-0005-0000-0000-0000CD480000}"/>
    <cellStyle name="Normal 207 3 2" xfId="7826" xr:uid="{00000000-0005-0000-0000-0000CE480000}"/>
    <cellStyle name="Normal 207 3 2 2" xfId="17969" xr:uid="{00000000-0005-0000-0000-0000CF480000}"/>
    <cellStyle name="Normal 207 3 2 2 2" xfId="35836" xr:uid="{00000000-0005-0000-0000-0000D0480000}"/>
    <cellStyle name="Normal 207 3 2 3" xfId="26996" xr:uid="{00000000-0005-0000-0000-0000D1480000}"/>
    <cellStyle name="Normal 207 3 3" xfId="17968" xr:uid="{00000000-0005-0000-0000-0000D2480000}"/>
    <cellStyle name="Normal 207 3 3 2" xfId="35835" xr:uid="{00000000-0005-0000-0000-0000D3480000}"/>
    <cellStyle name="Normal 207 3 4" xfId="26995" xr:uid="{00000000-0005-0000-0000-0000D4480000}"/>
    <cellStyle name="Normal 207 4" xfId="7827" xr:uid="{00000000-0005-0000-0000-0000D5480000}"/>
    <cellStyle name="Normal 207 4 2" xfId="17970" xr:uid="{00000000-0005-0000-0000-0000D6480000}"/>
    <cellStyle name="Normal 207 4 2 2" xfId="35837" xr:uid="{00000000-0005-0000-0000-0000D7480000}"/>
    <cellStyle name="Normal 207 4 3" xfId="26997" xr:uid="{00000000-0005-0000-0000-0000D8480000}"/>
    <cellStyle name="Normal 207 5" xfId="7828" xr:uid="{00000000-0005-0000-0000-0000D9480000}"/>
    <cellStyle name="Normal 207 5 2" xfId="17971" xr:uid="{00000000-0005-0000-0000-0000DA480000}"/>
    <cellStyle name="Normal 207 5 2 2" xfId="35838" xr:uid="{00000000-0005-0000-0000-0000DB480000}"/>
    <cellStyle name="Normal 207 5 3" xfId="26998" xr:uid="{00000000-0005-0000-0000-0000DC480000}"/>
    <cellStyle name="Normal 207 6" xfId="7829" xr:uid="{00000000-0005-0000-0000-0000DD480000}"/>
    <cellStyle name="Normal 207 6 2" xfId="17972" xr:uid="{00000000-0005-0000-0000-0000DE480000}"/>
    <cellStyle name="Normal 207 6 2 2" xfId="35839" xr:uid="{00000000-0005-0000-0000-0000DF480000}"/>
    <cellStyle name="Normal 207 6 3" xfId="26999" xr:uid="{00000000-0005-0000-0000-0000E0480000}"/>
    <cellStyle name="Normal 2070" xfId="7830" xr:uid="{00000000-0005-0000-0000-0000E1480000}"/>
    <cellStyle name="Normal 2070 2" xfId="17973" xr:uid="{00000000-0005-0000-0000-0000E2480000}"/>
    <cellStyle name="Normal 2070 2 2" xfId="35840" xr:uid="{00000000-0005-0000-0000-0000E3480000}"/>
    <cellStyle name="Normal 2070 3" xfId="27000" xr:uid="{00000000-0005-0000-0000-0000E4480000}"/>
    <cellStyle name="Normal 2071" xfId="7831" xr:uid="{00000000-0005-0000-0000-0000E5480000}"/>
    <cellStyle name="Normal 2071 2" xfId="17974" xr:uid="{00000000-0005-0000-0000-0000E6480000}"/>
    <cellStyle name="Normal 2071 2 2" xfId="35841" xr:uid="{00000000-0005-0000-0000-0000E7480000}"/>
    <cellStyle name="Normal 2071 3" xfId="27001" xr:uid="{00000000-0005-0000-0000-0000E8480000}"/>
    <cellStyle name="Normal 2072" xfId="7832" xr:uid="{00000000-0005-0000-0000-0000E9480000}"/>
    <cellStyle name="Normal 2072 2" xfId="17975" xr:uid="{00000000-0005-0000-0000-0000EA480000}"/>
    <cellStyle name="Normal 2072 2 2" xfId="35842" xr:uid="{00000000-0005-0000-0000-0000EB480000}"/>
    <cellStyle name="Normal 2072 3" xfId="27002" xr:uid="{00000000-0005-0000-0000-0000EC480000}"/>
    <cellStyle name="Normal 2073" xfId="7833" xr:uid="{00000000-0005-0000-0000-0000ED480000}"/>
    <cellStyle name="Normal 2073 2" xfId="17976" xr:uid="{00000000-0005-0000-0000-0000EE480000}"/>
    <cellStyle name="Normal 2073 2 2" xfId="35843" xr:uid="{00000000-0005-0000-0000-0000EF480000}"/>
    <cellStyle name="Normal 2073 3" xfId="27003" xr:uid="{00000000-0005-0000-0000-0000F0480000}"/>
    <cellStyle name="Normal 2074" xfId="7834" xr:uid="{00000000-0005-0000-0000-0000F1480000}"/>
    <cellStyle name="Normal 2074 2" xfId="17977" xr:uid="{00000000-0005-0000-0000-0000F2480000}"/>
    <cellStyle name="Normal 2074 2 2" xfId="35844" xr:uid="{00000000-0005-0000-0000-0000F3480000}"/>
    <cellStyle name="Normal 2074 3" xfId="27004" xr:uid="{00000000-0005-0000-0000-0000F4480000}"/>
    <cellStyle name="Normal 2075" xfId="7835" xr:uid="{00000000-0005-0000-0000-0000F5480000}"/>
    <cellStyle name="Normal 2075 2" xfId="17978" xr:uid="{00000000-0005-0000-0000-0000F6480000}"/>
    <cellStyle name="Normal 2075 2 2" xfId="35845" xr:uid="{00000000-0005-0000-0000-0000F7480000}"/>
    <cellStyle name="Normal 2075 3" xfId="27005" xr:uid="{00000000-0005-0000-0000-0000F8480000}"/>
    <cellStyle name="Normal 2076" xfId="7836" xr:uid="{00000000-0005-0000-0000-0000F9480000}"/>
    <cellStyle name="Normal 2076 2" xfId="17979" xr:uid="{00000000-0005-0000-0000-0000FA480000}"/>
    <cellStyle name="Normal 2076 2 2" xfId="35846" xr:uid="{00000000-0005-0000-0000-0000FB480000}"/>
    <cellStyle name="Normal 2076 3" xfId="27006" xr:uid="{00000000-0005-0000-0000-0000FC480000}"/>
    <cellStyle name="Normal 2077" xfId="7837" xr:uid="{00000000-0005-0000-0000-0000FD480000}"/>
    <cellStyle name="Normal 2077 2" xfId="17980" xr:uid="{00000000-0005-0000-0000-0000FE480000}"/>
    <cellStyle name="Normal 2077 2 2" xfId="35847" xr:uid="{00000000-0005-0000-0000-0000FF480000}"/>
    <cellStyle name="Normal 2077 3" xfId="27007" xr:uid="{00000000-0005-0000-0000-000000490000}"/>
    <cellStyle name="Normal 2078" xfId="7838" xr:uid="{00000000-0005-0000-0000-000001490000}"/>
    <cellStyle name="Normal 2078 2" xfId="17981" xr:uid="{00000000-0005-0000-0000-000002490000}"/>
    <cellStyle name="Normal 2078 2 2" xfId="35848" xr:uid="{00000000-0005-0000-0000-000003490000}"/>
    <cellStyle name="Normal 2078 3" xfId="27008" xr:uid="{00000000-0005-0000-0000-000004490000}"/>
    <cellStyle name="Normal 2079" xfId="7839" xr:uid="{00000000-0005-0000-0000-000005490000}"/>
    <cellStyle name="Normal 2079 2" xfId="17982" xr:uid="{00000000-0005-0000-0000-000006490000}"/>
    <cellStyle name="Normal 2079 2 2" xfId="35849" xr:uid="{00000000-0005-0000-0000-000007490000}"/>
    <cellStyle name="Normal 2079 3" xfId="27009" xr:uid="{00000000-0005-0000-0000-000008490000}"/>
    <cellStyle name="Normal 208" xfId="1344" xr:uid="{00000000-0005-0000-0000-000009490000}"/>
    <cellStyle name="Normal 208 2" xfId="7840" xr:uid="{00000000-0005-0000-0000-00000A490000}"/>
    <cellStyle name="Normal 208 3" xfId="7841" xr:uid="{00000000-0005-0000-0000-00000B490000}"/>
    <cellStyle name="Normal 208 3 2" xfId="7842" xr:uid="{00000000-0005-0000-0000-00000C490000}"/>
    <cellStyle name="Normal 208 3 2 2" xfId="17984" xr:uid="{00000000-0005-0000-0000-00000D490000}"/>
    <cellStyle name="Normal 208 3 2 2 2" xfId="35851" xr:uid="{00000000-0005-0000-0000-00000E490000}"/>
    <cellStyle name="Normal 208 3 2 3" xfId="27011" xr:uid="{00000000-0005-0000-0000-00000F490000}"/>
    <cellStyle name="Normal 208 3 3" xfId="17983" xr:uid="{00000000-0005-0000-0000-000010490000}"/>
    <cellStyle name="Normal 208 3 3 2" xfId="35850" xr:uid="{00000000-0005-0000-0000-000011490000}"/>
    <cellStyle name="Normal 208 3 4" xfId="27010" xr:uid="{00000000-0005-0000-0000-000012490000}"/>
    <cellStyle name="Normal 208 4" xfId="7843" xr:uid="{00000000-0005-0000-0000-000013490000}"/>
    <cellStyle name="Normal 208 4 2" xfId="17985" xr:uid="{00000000-0005-0000-0000-000014490000}"/>
    <cellStyle name="Normal 208 4 2 2" xfId="35852" xr:uid="{00000000-0005-0000-0000-000015490000}"/>
    <cellStyle name="Normal 208 4 3" xfId="27012" xr:uid="{00000000-0005-0000-0000-000016490000}"/>
    <cellStyle name="Normal 208 5" xfId="7844" xr:uid="{00000000-0005-0000-0000-000017490000}"/>
    <cellStyle name="Normal 208 5 2" xfId="17986" xr:uid="{00000000-0005-0000-0000-000018490000}"/>
    <cellStyle name="Normal 208 5 2 2" xfId="35853" xr:uid="{00000000-0005-0000-0000-000019490000}"/>
    <cellStyle name="Normal 208 5 3" xfId="27013" xr:uid="{00000000-0005-0000-0000-00001A490000}"/>
    <cellStyle name="Normal 208 6" xfId="7845" xr:uid="{00000000-0005-0000-0000-00001B490000}"/>
    <cellStyle name="Normal 208 6 2" xfId="17987" xr:uid="{00000000-0005-0000-0000-00001C490000}"/>
    <cellStyle name="Normal 208 6 2 2" xfId="35854" xr:uid="{00000000-0005-0000-0000-00001D490000}"/>
    <cellStyle name="Normal 208 6 3" xfId="27014" xr:uid="{00000000-0005-0000-0000-00001E490000}"/>
    <cellStyle name="Normal 2080" xfId="7846" xr:uid="{00000000-0005-0000-0000-00001F490000}"/>
    <cellStyle name="Normal 2080 2" xfId="17988" xr:uid="{00000000-0005-0000-0000-000020490000}"/>
    <cellStyle name="Normal 2080 2 2" xfId="35855" xr:uid="{00000000-0005-0000-0000-000021490000}"/>
    <cellStyle name="Normal 2080 3" xfId="27015" xr:uid="{00000000-0005-0000-0000-000022490000}"/>
    <cellStyle name="Normal 2081" xfId="7847" xr:uid="{00000000-0005-0000-0000-000023490000}"/>
    <cellStyle name="Normal 2081 2" xfId="17989" xr:uid="{00000000-0005-0000-0000-000024490000}"/>
    <cellStyle name="Normal 2081 2 2" xfId="35856" xr:uid="{00000000-0005-0000-0000-000025490000}"/>
    <cellStyle name="Normal 2081 3" xfId="27016" xr:uid="{00000000-0005-0000-0000-000026490000}"/>
    <cellStyle name="Normal 2082" xfId="7848" xr:uid="{00000000-0005-0000-0000-000027490000}"/>
    <cellStyle name="Normal 2082 2" xfId="17990" xr:uid="{00000000-0005-0000-0000-000028490000}"/>
    <cellStyle name="Normal 2082 2 2" xfId="35857" xr:uid="{00000000-0005-0000-0000-000029490000}"/>
    <cellStyle name="Normal 2082 3" xfId="27017" xr:uid="{00000000-0005-0000-0000-00002A490000}"/>
    <cellStyle name="Normal 2083" xfId="7849" xr:uid="{00000000-0005-0000-0000-00002B490000}"/>
    <cellStyle name="Normal 2083 2" xfId="17991" xr:uid="{00000000-0005-0000-0000-00002C490000}"/>
    <cellStyle name="Normal 2083 2 2" xfId="35858" xr:uid="{00000000-0005-0000-0000-00002D490000}"/>
    <cellStyle name="Normal 2083 3" xfId="27018" xr:uid="{00000000-0005-0000-0000-00002E490000}"/>
    <cellStyle name="Normal 2084" xfId="7850" xr:uid="{00000000-0005-0000-0000-00002F490000}"/>
    <cellStyle name="Normal 2084 2" xfId="17992" xr:uid="{00000000-0005-0000-0000-000030490000}"/>
    <cellStyle name="Normal 2084 2 2" xfId="35859" xr:uid="{00000000-0005-0000-0000-000031490000}"/>
    <cellStyle name="Normal 2084 3" xfId="27019" xr:uid="{00000000-0005-0000-0000-000032490000}"/>
    <cellStyle name="Normal 2085" xfId="7851" xr:uid="{00000000-0005-0000-0000-000033490000}"/>
    <cellStyle name="Normal 2085 2" xfId="17993" xr:uid="{00000000-0005-0000-0000-000034490000}"/>
    <cellStyle name="Normal 2085 2 2" xfId="35860" xr:uid="{00000000-0005-0000-0000-000035490000}"/>
    <cellStyle name="Normal 2085 3" xfId="27020" xr:uid="{00000000-0005-0000-0000-000036490000}"/>
    <cellStyle name="Normal 2086" xfId="7852" xr:uid="{00000000-0005-0000-0000-000037490000}"/>
    <cellStyle name="Normal 2086 2" xfId="17994" xr:uid="{00000000-0005-0000-0000-000038490000}"/>
    <cellStyle name="Normal 2086 2 2" xfId="35861" xr:uid="{00000000-0005-0000-0000-000039490000}"/>
    <cellStyle name="Normal 2086 3" xfId="27021" xr:uid="{00000000-0005-0000-0000-00003A490000}"/>
    <cellStyle name="Normal 2087" xfId="7853" xr:uid="{00000000-0005-0000-0000-00003B490000}"/>
    <cellStyle name="Normal 2087 2" xfId="17995" xr:uid="{00000000-0005-0000-0000-00003C490000}"/>
    <cellStyle name="Normal 2087 2 2" xfId="35862" xr:uid="{00000000-0005-0000-0000-00003D490000}"/>
    <cellStyle name="Normal 2087 3" xfId="27022" xr:uid="{00000000-0005-0000-0000-00003E490000}"/>
    <cellStyle name="Normal 2088" xfId="7854" xr:uid="{00000000-0005-0000-0000-00003F490000}"/>
    <cellStyle name="Normal 2088 2" xfId="17996" xr:uid="{00000000-0005-0000-0000-000040490000}"/>
    <cellStyle name="Normal 2088 2 2" xfId="35863" xr:uid="{00000000-0005-0000-0000-000041490000}"/>
    <cellStyle name="Normal 2088 3" xfId="27023" xr:uid="{00000000-0005-0000-0000-000042490000}"/>
    <cellStyle name="Normal 2089" xfId="7855" xr:uid="{00000000-0005-0000-0000-000043490000}"/>
    <cellStyle name="Normal 2089 2" xfId="17997" xr:uid="{00000000-0005-0000-0000-000044490000}"/>
    <cellStyle name="Normal 2089 2 2" xfId="35864" xr:uid="{00000000-0005-0000-0000-000045490000}"/>
    <cellStyle name="Normal 2089 3" xfId="27024" xr:uid="{00000000-0005-0000-0000-000046490000}"/>
    <cellStyle name="Normal 209" xfId="1345" xr:uid="{00000000-0005-0000-0000-000047490000}"/>
    <cellStyle name="Normal 209 2" xfId="7856" xr:uid="{00000000-0005-0000-0000-000048490000}"/>
    <cellStyle name="Normal 209 3" xfId="7857" xr:uid="{00000000-0005-0000-0000-000049490000}"/>
    <cellStyle name="Normal 209 3 2" xfId="7858" xr:uid="{00000000-0005-0000-0000-00004A490000}"/>
    <cellStyle name="Normal 209 3 2 2" xfId="17999" xr:uid="{00000000-0005-0000-0000-00004B490000}"/>
    <cellStyle name="Normal 209 3 2 2 2" xfId="35866" xr:uid="{00000000-0005-0000-0000-00004C490000}"/>
    <cellStyle name="Normal 209 3 2 3" xfId="27026" xr:uid="{00000000-0005-0000-0000-00004D490000}"/>
    <cellStyle name="Normal 209 3 3" xfId="17998" xr:uid="{00000000-0005-0000-0000-00004E490000}"/>
    <cellStyle name="Normal 209 3 3 2" xfId="35865" xr:uid="{00000000-0005-0000-0000-00004F490000}"/>
    <cellStyle name="Normal 209 3 4" xfId="27025" xr:uid="{00000000-0005-0000-0000-000050490000}"/>
    <cellStyle name="Normal 209 4" xfId="7859" xr:uid="{00000000-0005-0000-0000-000051490000}"/>
    <cellStyle name="Normal 209 4 2" xfId="18000" xr:uid="{00000000-0005-0000-0000-000052490000}"/>
    <cellStyle name="Normal 209 4 2 2" xfId="35867" xr:uid="{00000000-0005-0000-0000-000053490000}"/>
    <cellStyle name="Normal 209 4 3" xfId="27027" xr:uid="{00000000-0005-0000-0000-000054490000}"/>
    <cellStyle name="Normal 209 5" xfId="7860" xr:uid="{00000000-0005-0000-0000-000055490000}"/>
    <cellStyle name="Normal 209 5 2" xfId="18001" xr:uid="{00000000-0005-0000-0000-000056490000}"/>
    <cellStyle name="Normal 209 5 2 2" xfId="35868" xr:uid="{00000000-0005-0000-0000-000057490000}"/>
    <cellStyle name="Normal 209 5 3" xfId="27028" xr:uid="{00000000-0005-0000-0000-000058490000}"/>
    <cellStyle name="Normal 209 6" xfId="7861" xr:uid="{00000000-0005-0000-0000-000059490000}"/>
    <cellStyle name="Normal 209 6 2" xfId="18002" xr:uid="{00000000-0005-0000-0000-00005A490000}"/>
    <cellStyle name="Normal 209 6 2 2" xfId="35869" xr:uid="{00000000-0005-0000-0000-00005B490000}"/>
    <cellStyle name="Normal 209 6 3" xfId="27029" xr:uid="{00000000-0005-0000-0000-00005C490000}"/>
    <cellStyle name="Normal 2090" xfId="7862" xr:uid="{00000000-0005-0000-0000-00005D490000}"/>
    <cellStyle name="Normal 2090 2" xfId="18003" xr:uid="{00000000-0005-0000-0000-00005E490000}"/>
    <cellStyle name="Normal 2090 2 2" xfId="35870" xr:uid="{00000000-0005-0000-0000-00005F490000}"/>
    <cellStyle name="Normal 2090 3" xfId="27030" xr:uid="{00000000-0005-0000-0000-000060490000}"/>
    <cellStyle name="Normal 2091" xfId="7863" xr:uid="{00000000-0005-0000-0000-000061490000}"/>
    <cellStyle name="Normal 2091 2" xfId="18004" xr:uid="{00000000-0005-0000-0000-000062490000}"/>
    <cellStyle name="Normal 2091 2 2" xfId="35871" xr:uid="{00000000-0005-0000-0000-000063490000}"/>
    <cellStyle name="Normal 2091 3" xfId="27031" xr:uid="{00000000-0005-0000-0000-000064490000}"/>
    <cellStyle name="Normal 2092" xfId="7864" xr:uid="{00000000-0005-0000-0000-000065490000}"/>
    <cellStyle name="Normal 2092 2" xfId="18005" xr:uid="{00000000-0005-0000-0000-000066490000}"/>
    <cellStyle name="Normal 2092 2 2" xfId="35872" xr:uid="{00000000-0005-0000-0000-000067490000}"/>
    <cellStyle name="Normal 2092 3" xfId="27032" xr:uid="{00000000-0005-0000-0000-000068490000}"/>
    <cellStyle name="Normal 2093" xfId="7865" xr:uid="{00000000-0005-0000-0000-000069490000}"/>
    <cellStyle name="Normal 2093 2" xfId="18006" xr:uid="{00000000-0005-0000-0000-00006A490000}"/>
    <cellStyle name="Normal 2093 2 2" xfId="35873" xr:uid="{00000000-0005-0000-0000-00006B490000}"/>
    <cellStyle name="Normal 2093 3" xfId="27033" xr:uid="{00000000-0005-0000-0000-00006C490000}"/>
    <cellStyle name="Normal 2094" xfId="7866" xr:uid="{00000000-0005-0000-0000-00006D490000}"/>
    <cellStyle name="Normal 2094 2" xfId="18007" xr:uid="{00000000-0005-0000-0000-00006E490000}"/>
    <cellStyle name="Normal 2094 2 2" xfId="35874" xr:uid="{00000000-0005-0000-0000-00006F490000}"/>
    <cellStyle name="Normal 2094 3" xfId="27034" xr:uid="{00000000-0005-0000-0000-000070490000}"/>
    <cellStyle name="Normal 2095" xfId="7867" xr:uid="{00000000-0005-0000-0000-000071490000}"/>
    <cellStyle name="Normal 2095 2" xfId="18008" xr:uid="{00000000-0005-0000-0000-000072490000}"/>
    <cellStyle name="Normal 2095 2 2" xfId="35875" xr:uid="{00000000-0005-0000-0000-000073490000}"/>
    <cellStyle name="Normal 2095 3" xfId="27035" xr:uid="{00000000-0005-0000-0000-000074490000}"/>
    <cellStyle name="Normal 2096" xfId="7868" xr:uid="{00000000-0005-0000-0000-000075490000}"/>
    <cellStyle name="Normal 2096 2" xfId="18009" xr:uid="{00000000-0005-0000-0000-000076490000}"/>
    <cellStyle name="Normal 2096 2 2" xfId="35876" xr:uid="{00000000-0005-0000-0000-000077490000}"/>
    <cellStyle name="Normal 2096 3" xfId="27036" xr:uid="{00000000-0005-0000-0000-000078490000}"/>
    <cellStyle name="Normal 2097" xfId="7869" xr:uid="{00000000-0005-0000-0000-000079490000}"/>
    <cellStyle name="Normal 2097 2" xfId="18010" xr:uid="{00000000-0005-0000-0000-00007A490000}"/>
    <cellStyle name="Normal 2097 2 2" xfId="35877" xr:uid="{00000000-0005-0000-0000-00007B490000}"/>
    <cellStyle name="Normal 2097 3" xfId="27037" xr:uid="{00000000-0005-0000-0000-00007C490000}"/>
    <cellStyle name="Normal 2098" xfId="7870" xr:uid="{00000000-0005-0000-0000-00007D490000}"/>
    <cellStyle name="Normal 2098 2" xfId="18011" xr:uid="{00000000-0005-0000-0000-00007E490000}"/>
    <cellStyle name="Normal 2098 2 2" xfId="35878" xr:uid="{00000000-0005-0000-0000-00007F490000}"/>
    <cellStyle name="Normal 2098 3" xfId="27038" xr:uid="{00000000-0005-0000-0000-000080490000}"/>
    <cellStyle name="Normal 2099" xfId="7871" xr:uid="{00000000-0005-0000-0000-000081490000}"/>
    <cellStyle name="Normal 2099 2" xfId="18012" xr:uid="{00000000-0005-0000-0000-000082490000}"/>
    <cellStyle name="Normal 2099 2 2" xfId="35879" xr:uid="{00000000-0005-0000-0000-000083490000}"/>
    <cellStyle name="Normal 2099 3" xfId="27039" xr:uid="{00000000-0005-0000-0000-000084490000}"/>
    <cellStyle name="Normal 21" xfId="1346" xr:uid="{00000000-0005-0000-0000-000085490000}"/>
    <cellStyle name="Normal 21 2" xfId="2377" xr:uid="{00000000-0005-0000-0000-000086490000}"/>
    <cellStyle name="Normal 21 2 2" xfId="7872" xr:uid="{00000000-0005-0000-0000-000087490000}"/>
    <cellStyle name="Normal 21 3" xfId="7873" xr:uid="{00000000-0005-0000-0000-000088490000}"/>
    <cellStyle name="Normal 21 4" xfId="7874" xr:uid="{00000000-0005-0000-0000-000089490000}"/>
    <cellStyle name="Normal 210" xfId="1347" xr:uid="{00000000-0005-0000-0000-00008A490000}"/>
    <cellStyle name="Normal 210 2" xfId="7875" xr:uid="{00000000-0005-0000-0000-00008B490000}"/>
    <cellStyle name="Normal 210 3" xfId="7876" xr:uid="{00000000-0005-0000-0000-00008C490000}"/>
    <cellStyle name="Normal 210 3 2" xfId="7877" xr:uid="{00000000-0005-0000-0000-00008D490000}"/>
    <cellStyle name="Normal 210 3 2 2" xfId="18014" xr:uid="{00000000-0005-0000-0000-00008E490000}"/>
    <cellStyle name="Normal 210 3 2 2 2" xfId="35881" xr:uid="{00000000-0005-0000-0000-00008F490000}"/>
    <cellStyle name="Normal 210 3 2 3" xfId="27041" xr:uid="{00000000-0005-0000-0000-000090490000}"/>
    <cellStyle name="Normal 210 3 3" xfId="18013" xr:uid="{00000000-0005-0000-0000-000091490000}"/>
    <cellStyle name="Normal 210 3 3 2" xfId="35880" xr:uid="{00000000-0005-0000-0000-000092490000}"/>
    <cellStyle name="Normal 210 3 4" xfId="27040" xr:uid="{00000000-0005-0000-0000-000093490000}"/>
    <cellStyle name="Normal 210 4" xfId="7878" xr:uid="{00000000-0005-0000-0000-000094490000}"/>
    <cellStyle name="Normal 210 4 2" xfId="18015" xr:uid="{00000000-0005-0000-0000-000095490000}"/>
    <cellStyle name="Normal 210 4 2 2" xfId="35882" xr:uid="{00000000-0005-0000-0000-000096490000}"/>
    <cellStyle name="Normal 210 4 3" xfId="27042" xr:uid="{00000000-0005-0000-0000-000097490000}"/>
    <cellStyle name="Normal 210 5" xfId="7879" xr:uid="{00000000-0005-0000-0000-000098490000}"/>
    <cellStyle name="Normal 210 5 2" xfId="18016" xr:uid="{00000000-0005-0000-0000-000099490000}"/>
    <cellStyle name="Normal 210 5 2 2" xfId="35883" xr:uid="{00000000-0005-0000-0000-00009A490000}"/>
    <cellStyle name="Normal 210 5 3" xfId="27043" xr:uid="{00000000-0005-0000-0000-00009B490000}"/>
    <cellStyle name="Normal 210 6" xfId="7880" xr:uid="{00000000-0005-0000-0000-00009C490000}"/>
    <cellStyle name="Normal 210 6 2" xfId="18017" xr:uid="{00000000-0005-0000-0000-00009D490000}"/>
    <cellStyle name="Normal 210 6 2 2" xfId="35884" xr:uid="{00000000-0005-0000-0000-00009E490000}"/>
    <cellStyle name="Normal 210 6 3" xfId="27044" xr:uid="{00000000-0005-0000-0000-00009F490000}"/>
    <cellStyle name="Normal 2100" xfId="7881" xr:uid="{00000000-0005-0000-0000-0000A0490000}"/>
    <cellStyle name="Normal 2100 2" xfId="18018" xr:uid="{00000000-0005-0000-0000-0000A1490000}"/>
    <cellStyle name="Normal 2100 2 2" xfId="35885" xr:uid="{00000000-0005-0000-0000-0000A2490000}"/>
    <cellStyle name="Normal 2100 3" xfId="27045" xr:uid="{00000000-0005-0000-0000-0000A3490000}"/>
    <cellStyle name="Normal 2101" xfId="7882" xr:uid="{00000000-0005-0000-0000-0000A4490000}"/>
    <cellStyle name="Normal 2101 2" xfId="18019" xr:uid="{00000000-0005-0000-0000-0000A5490000}"/>
    <cellStyle name="Normal 2101 2 2" xfId="35886" xr:uid="{00000000-0005-0000-0000-0000A6490000}"/>
    <cellStyle name="Normal 2101 3" xfId="27046" xr:uid="{00000000-0005-0000-0000-0000A7490000}"/>
    <cellStyle name="Normal 2102" xfId="7883" xr:uid="{00000000-0005-0000-0000-0000A8490000}"/>
    <cellStyle name="Normal 2102 2" xfId="18020" xr:uid="{00000000-0005-0000-0000-0000A9490000}"/>
    <cellStyle name="Normal 2102 2 2" xfId="35887" xr:uid="{00000000-0005-0000-0000-0000AA490000}"/>
    <cellStyle name="Normal 2102 3" xfId="27047" xr:uid="{00000000-0005-0000-0000-0000AB490000}"/>
    <cellStyle name="Normal 2103" xfId="7884" xr:uid="{00000000-0005-0000-0000-0000AC490000}"/>
    <cellStyle name="Normal 2103 2" xfId="18021" xr:uid="{00000000-0005-0000-0000-0000AD490000}"/>
    <cellStyle name="Normal 2103 2 2" xfId="35888" xr:uid="{00000000-0005-0000-0000-0000AE490000}"/>
    <cellStyle name="Normal 2103 3" xfId="27048" xr:uid="{00000000-0005-0000-0000-0000AF490000}"/>
    <cellStyle name="Normal 2104" xfId="7885" xr:uid="{00000000-0005-0000-0000-0000B0490000}"/>
    <cellStyle name="Normal 2104 2" xfId="18022" xr:uid="{00000000-0005-0000-0000-0000B1490000}"/>
    <cellStyle name="Normal 2104 2 2" xfId="35889" xr:uid="{00000000-0005-0000-0000-0000B2490000}"/>
    <cellStyle name="Normal 2104 3" xfId="27049" xr:uid="{00000000-0005-0000-0000-0000B3490000}"/>
    <cellStyle name="Normal 2105" xfId="7886" xr:uid="{00000000-0005-0000-0000-0000B4490000}"/>
    <cellStyle name="Normal 2105 2" xfId="18023" xr:uid="{00000000-0005-0000-0000-0000B5490000}"/>
    <cellStyle name="Normal 2105 2 2" xfId="35890" xr:uid="{00000000-0005-0000-0000-0000B6490000}"/>
    <cellStyle name="Normal 2105 3" xfId="27050" xr:uid="{00000000-0005-0000-0000-0000B7490000}"/>
    <cellStyle name="Normal 2106" xfId="7887" xr:uid="{00000000-0005-0000-0000-0000B8490000}"/>
    <cellStyle name="Normal 2106 2" xfId="18024" xr:uid="{00000000-0005-0000-0000-0000B9490000}"/>
    <cellStyle name="Normal 2106 2 2" xfId="35891" xr:uid="{00000000-0005-0000-0000-0000BA490000}"/>
    <cellStyle name="Normal 2106 3" xfId="27051" xr:uid="{00000000-0005-0000-0000-0000BB490000}"/>
    <cellStyle name="Normal 2107" xfId="7888" xr:uid="{00000000-0005-0000-0000-0000BC490000}"/>
    <cellStyle name="Normal 2107 2" xfId="18025" xr:uid="{00000000-0005-0000-0000-0000BD490000}"/>
    <cellStyle name="Normal 2107 2 2" xfId="35892" xr:uid="{00000000-0005-0000-0000-0000BE490000}"/>
    <cellStyle name="Normal 2107 3" xfId="27052" xr:uid="{00000000-0005-0000-0000-0000BF490000}"/>
    <cellStyle name="Normal 2108" xfId="7889" xr:uid="{00000000-0005-0000-0000-0000C0490000}"/>
    <cellStyle name="Normal 2108 2" xfId="18026" xr:uid="{00000000-0005-0000-0000-0000C1490000}"/>
    <cellStyle name="Normal 2108 2 2" xfId="35893" xr:uid="{00000000-0005-0000-0000-0000C2490000}"/>
    <cellStyle name="Normal 2108 3" xfId="27053" xr:uid="{00000000-0005-0000-0000-0000C3490000}"/>
    <cellStyle name="Normal 2109" xfId="7890" xr:uid="{00000000-0005-0000-0000-0000C4490000}"/>
    <cellStyle name="Normal 2109 2" xfId="18027" xr:uid="{00000000-0005-0000-0000-0000C5490000}"/>
    <cellStyle name="Normal 2109 2 2" xfId="35894" xr:uid="{00000000-0005-0000-0000-0000C6490000}"/>
    <cellStyle name="Normal 2109 3" xfId="27054" xr:uid="{00000000-0005-0000-0000-0000C7490000}"/>
    <cellStyle name="Normal 211" xfId="1348" xr:uid="{00000000-0005-0000-0000-0000C8490000}"/>
    <cellStyle name="Normal 211 2" xfId="7891" xr:uid="{00000000-0005-0000-0000-0000C9490000}"/>
    <cellStyle name="Normal 211 3" xfId="7892" xr:uid="{00000000-0005-0000-0000-0000CA490000}"/>
    <cellStyle name="Normal 211 3 2" xfId="7893" xr:uid="{00000000-0005-0000-0000-0000CB490000}"/>
    <cellStyle name="Normal 211 3 2 2" xfId="18029" xr:uid="{00000000-0005-0000-0000-0000CC490000}"/>
    <cellStyle name="Normal 211 3 2 2 2" xfId="35896" xr:uid="{00000000-0005-0000-0000-0000CD490000}"/>
    <cellStyle name="Normal 211 3 2 3" xfId="27056" xr:uid="{00000000-0005-0000-0000-0000CE490000}"/>
    <cellStyle name="Normal 211 3 3" xfId="18028" xr:uid="{00000000-0005-0000-0000-0000CF490000}"/>
    <cellStyle name="Normal 211 3 3 2" xfId="35895" xr:uid="{00000000-0005-0000-0000-0000D0490000}"/>
    <cellStyle name="Normal 211 3 4" xfId="27055" xr:uid="{00000000-0005-0000-0000-0000D1490000}"/>
    <cellStyle name="Normal 211 4" xfId="7894" xr:uid="{00000000-0005-0000-0000-0000D2490000}"/>
    <cellStyle name="Normal 211 4 2" xfId="18030" xr:uid="{00000000-0005-0000-0000-0000D3490000}"/>
    <cellStyle name="Normal 211 4 2 2" xfId="35897" xr:uid="{00000000-0005-0000-0000-0000D4490000}"/>
    <cellStyle name="Normal 211 4 3" xfId="27057" xr:uid="{00000000-0005-0000-0000-0000D5490000}"/>
    <cellStyle name="Normal 211 5" xfId="7895" xr:uid="{00000000-0005-0000-0000-0000D6490000}"/>
    <cellStyle name="Normal 211 5 2" xfId="18031" xr:uid="{00000000-0005-0000-0000-0000D7490000}"/>
    <cellStyle name="Normal 211 5 2 2" xfId="35898" xr:uid="{00000000-0005-0000-0000-0000D8490000}"/>
    <cellStyle name="Normal 211 5 3" xfId="27058" xr:uid="{00000000-0005-0000-0000-0000D9490000}"/>
    <cellStyle name="Normal 211 6" xfId="7896" xr:uid="{00000000-0005-0000-0000-0000DA490000}"/>
    <cellStyle name="Normal 211 6 2" xfId="18032" xr:uid="{00000000-0005-0000-0000-0000DB490000}"/>
    <cellStyle name="Normal 211 6 2 2" xfId="35899" xr:uid="{00000000-0005-0000-0000-0000DC490000}"/>
    <cellStyle name="Normal 211 6 3" xfId="27059" xr:uid="{00000000-0005-0000-0000-0000DD490000}"/>
    <cellStyle name="Normal 2110" xfId="7897" xr:uid="{00000000-0005-0000-0000-0000DE490000}"/>
    <cellStyle name="Normal 2110 2" xfId="18033" xr:uid="{00000000-0005-0000-0000-0000DF490000}"/>
    <cellStyle name="Normal 2110 2 2" xfId="35900" xr:uid="{00000000-0005-0000-0000-0000E0490000}"/>
    <cellStyle name="Normal 2110 3" xfId="27060" xr:uid="{00000000-0005-0000-0000-0000E1490000}"/>
    <cellStyle name="Normal 2111" xfId="7898" xr:uid="{00000000-0005-0000-0000-0000E2490000}"/>
    <cellStyle name="Normal 2111 2" xfId="18034" xr:uid="{00000000-0005-0000-0000-0000E3490000}"/>
    <cellStyle name="Normal 2111 2 2" xfId="35901" xr:uid="{00000000-0005-0000-0000-0000E4490000}"/>
    <cellStyle name="Normal 2111 3" xfId="27061" xr:uid="{00000000-0005-0000-0000-0000E5490000}"/>
    <cellStyle name="Normal 2112" xfId="7899" xr:uid="{00000000-0005-0000-0000-0000E6490000}"/>
    <cellStyle name="Normal 2112 2" xfId="18035" xr:uid="{00000000-0005-0000-0000-0000E7490000}"/>
    <cellStyle name="Normal 2112 2 2" xfId="35902" xr:uid="{00000000-0005-0000-0000-0000E8490000}"/>
    <cellStyle name="Normal 2112 3" xfId="27062" xr:uid="{00000000-0005-0000-0000-0000E9490000}"/>
    <cellStyle name="Normal 2113" xfId="7900" xr:uid="{00000000-0005-0000-0000-0000EA490000}"/>
    <cellStyle name="Normal 2113 2" xfId="18036" xr:uid="{00000000-0005-0000-0000-0000EB490000}"/>
    <cellStyle name="Normal 2113 2 2" xfId="35903" xr:uid="{00000000-0005-0000-0000-0000EC490000}"/>
    <cellStyle name="Normal 2113 3" xfId="27063" xr:uid="{00000000-0005-0000-0000-0000ED490000}"/>
    <cellStyle name="Normal 2114" xfId="7901" xr:uid="{00000000-0005-0000-0000-0000EE490000}"/>
    <cellStyle name="Normal 2114 2" xfId="18037" xr:uid="{00000000-0005-0000-0000-0000EF490000}"/>
    <cellStyle name="Normal 2114 2 2" xfId="35904" xr:uid="{00000000-0005-0000-0000-0000F0490000}"/>
    <cellStyle name="Normal 2114 3" xfId="27064" xr:uid="{00000000-0005-0000-0000-0000F1490000}"/>
    <cellStyle name="Normal 2115" xfId="7902" xr:uid="{00000000-0005-0000-0000-0000F2490000}"/>
    <cellStyle name="Normal 2115 2" xfId="18038" xr:uid="{00000000-0005-0000-0000-0000F3490000}"/>
    <cellStyle name="Normal 2115 2 2" xfId="35905" xr:uid="{00000000-0005-0000-0000-0000F4490000}"/>
    <cellStyle name="Normal 2115 3" xfId="27065" xr:uid="{00000000-0005-0000-0000-0000F5490000}"/>
    <cellStyle name="Normal 2116" xfId="7903" xr:uid="{00000000-0005-0000-0000-0000F6490000}"/>
    <cellStyle name="Normal 2116 2" xfId="18039" xr:uid="{00000000-0005-0000-0000-0000F7490000}"/>
    <cellStyle name="Normal 2116 2 2" xfId="35906" xr:uid="{00000000-0005-0000-0000-0000F8490000}"/>
    <cellStyle name="Normal 2116 3" xfId="27066" xr:uid="{00000000-0005-0000-0000-0000F9490000}"/>
    <cellStyle name="Normal 2117" xfId="7904" xr:uid="{00000000-0005-0000-0000-0000FA490000}"/>
    <cellStyle name="Normal 2117 2" xfId="18040" xr:uid="{00000000-0005-0000-0000-0000FB490000}"/>
    <cellStyle name="Normal 2117 2 2" xfId="35907" xr:uid="{00000000-0005-0000-0000-0000FC490000}"/>
    <cellStyle name="Normal 2117 3" xfId="27067" xr:uid="{00000000-0005-0000-0000-0000FD490000}"/>
    <cellStyle name="Normal 2118" xfId="7905" xr:uid="{00000000-0005-0000-0000-0000FE490000}"/>
    <cellStyle name="Normal 2118 2" xfId="18041" xr:uid="{00000000-0005-0000-0000-0000FF490000}"/>
    <cellStyle name="Normal 2118 2 2" xfId="35908" xr:uid="{00000000-0005-0000-0000-0000004A0000}"/>
    <cellStyle name="Normal 2118 3" xfId="27068" xr:uid="{00000000-0005-0000-0000-0000014A0000}"/>
    <cellStyle name="Normal 2119" xfId="7906" xr:uid="{00000000-0005-0000-0000-0000024A0000}"/>
    <cellStyle name="Normal 2119 2" xfId="18042" xr:uid="{00000000-0005-0000-0000-0000034A0000}"/>
    <cellStyle name="Normal 2119 2 2" xfId="35909" xr:uid="{00000000-0005-0000-0000-0000044A0000}"/>
    <cellStyle name="Normal 2119 3" xfId="27069" xr:uid="{00000000-0005-0000-0000-0000054A0000}"/>
    <cellStyle name="Normal 212" xfId="1349" xr:uid="{00000000-0005-0000-0000-0000064A0000}"/>
    <cellStyle name="Normal 212 2" xfId="7907" xr:uid="{00000000-0005-0000-0000-0000074A0000}"/>
    <cellStyle name="Normal 212 3" xfId="7908" xr:uid="{00000000-0005-0000-0000-0000084A0000}"/>
    <cellStyle name="Normal 212 3 2" xfId="7909" xr:uid="{00000000-0005-0000-0000-0000094A0000}"/>
    <cellStyle name="Normal 212 3 2 2" xfId="18044" xr:uid="{00000000-0005-0000-0000-00000A4A0000}"/>
    <cellStyle name="Normal 212 3 2 2 2" xfId="35911" xr:uid="{00000000-0005-0000-0000-00000B4A0000}"/>
    <cellStyle name="Normal 212 3 2 3" xfId="27071" xr:uid="{00000000-0005-0000-0000-00000C4A0000}"/>
    <cellStyle name="Normal 212 3 3" xfId="18043" xr:uid="{00000000-0005-0000-0000-00000D4A0000}"/>
    <cellStyle name="Normal 212 3 3 2" xfId="35910" xr:uid="{00000000-0005-0000-0000-00000E4A0000}"/>
    <cellStyle name="Normal 212 3 4" xfId="27070" xr:uid="{00000000-0005-0000-0000-00000F4A0000}"/>
    <cellStyle name="Normal 212 4" xfId="7910" xr:uid="{00000000-0005-0000-0000-0000104A0000}"/>
    <cellStyle name="Normal 212 4 2" xfId="18045" xr:uid="{00000000-0005-0000-0000-0000114A0000}"/>
    <cellStyle name="Normal 212 4 2 2" xfId="35912" xr:uid="{00000000-0005-0000-0000-0000124A0000}"/>
    <cellStyle name="Normal 212 4 3" xfId="27072" xr:uid="{00000000-0005-0000-0000-0000134A0000}"/>
    <cellStyle name="Normal 212 5" xfId="7911" xr:uid="{00000000-0005-0000-0000-0000144A0000}"/>
    <cellStyle name="Normal 212 5 2" xfId="18046" xr:uid="{00000000-0005-0000-0000-0000154A0000}"/>
    <cellStyle name="Normal 212 5 2 2" xfId="35913" xr:uid="{00000000-0005-0000-0000-0000164A0000}"/>
    <cellStyle name="Normal 212 5 3" xfId="27073" xr:uid="{00000000-0005-0000-0000-0000174A0000}"/>
    <cellStyle name="Normal 212 6" xfId="7912" xr:uid="{00000000-0005-0000-0000-0000184A0000}"/>
    <cellStyle name="Normal 212 6 2" xfId="18047" xr:uid="{00000000-0005-0000-0000-0000194A0000}"/>
    <cellStyle name="Normal 212 6 2 2" xfId="35914" xr:uid="{00000000-0005-0000-0000-00001A4A0000}"/>
    <cellStyle name="Normal 212 6 3" xfId="27074" xr:uid="{00000000-0005-0000-0000-00001B4A0000}"/>
    <cellStyle name="Normal 2120" xfId="7913" xr:uid="{00000000-0005-0000-0000-00001C4A0000}"/>
    <cellStyle name="Normal 2120 2" xfId="18048" xr:uid="{00000000-0005-0000-0000-00001D4A0000}"/>
    <cellStyle name="Normal 2120 2 2" xfId="35915" xr:uid="{00000000-0005-0000-0000-00001E4A0000}"/>
    <cellStyle name="Normal 2120 3" xfId="27075" xr:uid="{00000000-0005-0000-0000-00001F4A0000}"/>
    <cellStyle name="Normal 2121" xfId="7914" xr:uid="{00000000-0005-0000-0000-0000204A0000}"/>
    <cellStyle name="Normal 2121 2" xfId="18049" xr:uid="{00000000-0005-0000-0000-0000214A0000}"/>
    <cellStyle name="Normal 2121 2 2" xfId="35916" xr:uid="{00000000-0005-0000-0000-0000224A0000}"/>
    <cellStyle name="Normal 2121 3" xfId="27076" xr:uid="{00000000-0005-0000-0000-0000234A0000}"/>
    <cellStyle name="Normal 2122" xfId="7915" xr:uid="{00000000-0005-0000-0000-0000244A0000}"/>
    <cellStyle name="Normal 2122 2" xfId="18050" xr:uid="{00000000-0005-0000-0000-0000254A0000}"/>
    <cellStyle name="Normal 2122 2 2" xfId="35917" xr:uid="{00000000-0005-0000-0000-0000264A0000}"/>
    <cellStyle name="Normal 2122 3" xfId="27077" xr:uid="{00000000-0005-0000-0000-0000274A0000}"/>
    <cellStyle name="Normal 2123" xfId="7916" xr:uid="{00000000-0005-0000-0000-0000284A0000}"/>
    <cellStyle name="Normal 2123 2" xfId="18051" xr:uid="{00000000-0005-0000-0000-0000294A0000}"/>
    <cellStyle name="Normal 2123 2 2" xfId="35918" xr:uid="{00000000-0005-0000-0000-00002A4A0000}"/>
    <cellStyle name="Normal 2123 3" xfId="27078" xr:uid="{00000000-0005-0000-0000-00002B4A0000}"/>
    <cellStyle name="Normal 2124" xfId="7917" xr:uid="{00000000-0005-0000-0000-00002C4A0000}"/>
    <cellStyle name="Normal 2124 2" xfId="18052" xr:uid="{00000000-0005-0000-0000-00002D4A0000}"/>
    <cellStyle name="Normal 2124 2 2" xfId="35919" xr:uid="{00000000-0005-0000-0000-00002E4A0000}"/>
    <cellStyle name="Normal 2124 3" xfId="27079" xr:uid="{00000000-0005-0000-0000-00002F4A0000}"/>
    <cellStyle name="Normal 2125" xfId="7918" xr:uid="{00000000-0005-0000-0000-0000304A0000}"/>
    <cellStyle name="Normal 2125 2" xfId="18053" xr:uid="{00000000-0005-0000-0000-0000314A0000}"/>
    <cellStyle name="Normal 2125 2 2" xfId="35920" xr:uid="{00000000-0005-0000-0000-0000324A0000}"/>
    <cellStyle name="Normal 2125 3" xfId="27080" xr:uid="{00000000-0005-0000-0000-0000334A0000}"/>
    <cellStyle name="Normal 2126" xfId="7919" xr:uid="{00000000-0005-0000-0000-0000344A0000}"/>
    <cellStyle name="Normal 2126 2" xfId="18054" xr:uid="{00000000-0005-0000-0000-0000354A0000}"/>
    <cellStyle name="Normal 2126 2 2" xfId="35921" xr:uid="{00000000-0005-0000-0000-0000364A0000}"/>
    <cellStyle name="Normal 2126 3" xfId="27081" xr:uid="{00000000-0005-0000-0000-0000374A0000}"/>
    <cellStyle name="Normal 2127" xfId="7920" xr:uid="{00000000-0005-0000-0000-0000384A0000}"/>
    <cellStyle name="Normal 2127 2" xfId="18055" xr:uid="{00000000-0005-0000-0000-0000394A0000}"/>
    <cellStyle name="Normal 2127 2 2" xfId="35922" xr:uid="{00000000-0005-0000-0000-00003A4A0000}"/>
    <cellStyle name="Normal 2127 3" xfId="27082" xr:uid="{00000000-0005-0000-0000-00003B4A0000}"/>
    <cellStyle name="Normal 2128" xfId="7921" xr:uid="{00000000-0005-0000-0000-00003C4A0000}"/>
    <cellStyle name="Normal 2128 2" xfId="18056" xr:uid="{00000000-0005-0000-0000-00003D4A0000}"/>
    <cellStyle name="Normal 2128 2 2" xfId="35923" xr:uid="{00000000-0005-0000-0000-00003E4A0000}"/>
    <cellStyle name="Normal 2128 3" xfId="27083" xr:uid="{00000000-0005-0000-0000-00003F4A0000}"/>
    <cellStyle name="Normal 2129" xfId="7922" xr:uid="{00000000-0005-0000-0000-0000404A0000}"/>
    <cellStyle name="Normal 2129 2" xfId="18057" xr:uid="{00000000-0005-0000-0000-0000414A0000}"/>
    <cellStyle name="Normal 2129 2 2" xfId="35924" xr:uid="{00000000-0005-0000-0000-0000424A0000}"/>
    <cellStyle name="Normal 2129 3" xfId="27084" xr:uid="{00000000-0005-0000-0000-0000434A0000}"/>
    <cellStyle name="Normal 213" xfId="1350" xr:uid="{00000000-0005-0000-0000-0000444A0000}"/>
    <cellStyle name="Normal 213 2" xfId="7923" xr:uid="{00000000-0005-0000-0000-0000454A0000}"/>
    <cellStyle name="Normal 213 3" xfId="7924" xr:uid="{00000000-0005-0000-0000-0000464A0000}"/>
    <cellStyle name="Normal 213 3 2" xfId="7925" xr:uid="{00000000-0005-0000-0000-0000474A0000}"/>
    <cellStyle name="Normal 213 3 2 2" xfId="18059" xr:uid="{00000000-0005-0000-0000-0000484A0000}"/>
    <cellStyle name="Normal 213 3 2 2 2" xfId="35926" xr:uid="{00000000-0005-0000-0000-0000494A0000}"/>
    <cellStyle name="Normal 213 3 2 3" xfId="27086" xr:uid="{00000000-0005-0000-0000-00004A4A0000}"/>
    <cellStyle name="Normal 213 3 3" xfId="18058" xr:uid="{00000000-0005-0000-0000-00004B4A0000}"/>
    <cellStyle name="Normal 213 3 3 2" xfId="35925" xr:uid="{00000000-0005-0000-0000-00004C4A0000}"/>
    <cellStyle name="Normal 213 3 4" xfId="27085" xr:uid="{00000000-0005-0000-0000-00004D4A0000}"/>
    <cellStyle name="Normal 213 4" xfId="7926" xr:uid="{00000000-0005-0000-0000-00004E4A0000}"/>
    <cellStyle name="Normal 213 4 2" xfId="18060" xr:uid="{00000000-0005-0000-0000-00004F4A0000}"/>
    <cellStyle name="Normal 213 4 2 2" xfId="35927" xr:uid="{00000000-0005-0000-0000-0000504A0000}"/>
    <cellStyle name="Normal 213 4 3" xfId="27087" xr:uid="{00000000-0005-0000-0000-0000514A0000}"/>
    <cellStyle name="Normal 213 5" xfId="7927" xr:uid="{00000000-0005-0000-0000-0000524A0000}"/>
    <cellStyle name="Normal 213 5 2" xfId="18061" xr:uid="{00000000-0005-0000-0000-0000534A0000}"/>
    <cellStyle name="Normal 213 5 2 2" xfId="35928" xr:uid="{00000000-0005-0000-0000-0000544A0000}"/>
    <cellStyle name="Normal 213 5 3" xfId="27088" xr:uid="{00000000-0005-0000-0000-0000554A0000}"/>
    <cellStyle name="Normal 213 6" xfId="7928" xr:uid="{00000000-0005-0000-0000-0000564A0000}"/>
    <cellStyle name="Normal 213 6 2" xfId="18062" xr:uid="{00000000-0005-0000-0000-0000574A0000}"/>
    <cellStyle name="Normal 213 6 2 2" xfId="35929" xr:uid="{00000000-0005-0000-0000-0000584A0000}"/>
    <cellStyle name="Normal 213 6 3" xfId="27089" xr:uid="{00000000-0005-0000-0000-0000594A0000}"/>
    <cellStyle name="Normal 2130" xfId="7929" xr:uid="{00000000-0005-0000-0000-00005A4A0000}"/>
    <cellStyle name="Normal 2130 2" xfId="18063" xr:uid="{00000000-0005-0000-0000-00005B4A0000}"/>
    <cellStyle name="Normal 2130 2 2" xfId="35930" xr:uid="{00000000-0005-0000-0000-00005C4A0000}"/>
    <cellStyle name="Normal 2130 3" xfId="27090" xr:uid="{00000000-0005-0000-0000-00005D4A0000}"/>
    <cellStyle name="Normal 2131" xfId="7930" xr:uid="{00000000-0005-0000-0000-00005E4A0000}"/>
    <cellStyle name="Normal 2131 2" xfId="18064" xr:uid="{00000000-0005-0000-0000-00005F4A0000}"/>
    <cellStyle name="Normal 2131 2 2" xfId="35931" xr:uid="{00000000-0005-0000-0000-0000604A0000}"/>
    <cellStyle name="Normal 2131 3" xfId="27091" xr:uid="{00000000-0005-0000-0000-0000614A0000}"/>
    <cellStyle name="Normal 2132" xfId="7931" xr:uid="{00000000-0005-0000-0000-0000624A0000}"/>
    <cellStyle name="Normal 2132 2" xfId="18065" xr:uid="{00000000-0005-0000-0000-0000634A0000}"/>
    <cellStyle name="Normal 2132 2 2" xfId="35932" xr:uid="{00000000-0005-0000-0000-0000644A0000}"/>
    <cellStyle name="Normal 2132 3" xfId="27092" xr:uid="{00000000-0005-0000-0000-0000654A0000}"/>
    <cellStyle name="Normal 2133" xfId="7932" xr:uid="{00000000-0005-0000-0000-0000664A0000}"/>
    <cellStyle name="Normal 2133 2" xfId="18066" xr:uid="{00000000-0005-0000-0000-0000674A0000}"/>
    <cellStyle name="Normal 2133 2 2" xfId="35933" xr:uid="{00000000-0005-0000-0000-0000684A0000}"/>
    <cellStyle name="Normal 2133 3" xfId="27093" xr:uid="{00000000-0005-0000-0000-0000694A0000}"/>
    <cellStyle name="Normal 2134" xfId="7933" xr:uid="{00000000-0005-0000-0000-00006A4A0000}"/>
    <cellStyle name="Normal 2134 2" xfId="18067" xr:uid="{00000000-0005-0000-0000-00006B4A0000}"/>
    <cellStyle name="Normal 2134 2 2" xfId="35934" xr:uid="{00000000-0005-0000-0000-00006C4A0000}"/>
    <cellStyle name="Normal 2134 3" xfId="27094" xr:uid="{00000000-0005-0000-0000-00006D4A0000}"/>
    <cellStyle name="Normal 2135" xfId="7934" xr:uid="{00000000-0005-0000-0000-00006E4A0000}"/>
    <cellStyle name="Normal 2135 2" xfId="18068" xr:uid="{00000000-0005-0000-0000-00006F4A0000}"/>
    <cellStyle name="Normal 2135 2 2" xfId="35935" xr:uid="{00000000-0005-0000-0000-0000704A0000}"/>
    <cellStyle name="Normal 2135 3" xfId="27095" xr:uid="{00000000-0005-0000-0000-0000714A0000}"/>
    <cellStyle name="Normal 2136" xfId="7935" xr:uid="{00000000-0005-0000-0000-0000724A0000}"/>
    <cellStyle name="Normal 2136 2" xfId="18069" xr:uid="{00000000-0005-0000-0000-0000734A0000}"/>
    <cellStyle name="Normal 2136 2 2" xfId="35936" xr:uid="{00000000-0005-0000-0000-0000744A0000}"/>
    <cellStyle name="Normal 2136 3" xfId="27096" xr:uid="{00000000-0005-0000-0000-0000754A0000}"/>
    <cellStyle name="Normal 2137" xfId="7936" xr:uid="{00000000-0005-0000-0000-0000764A0000}"/>
    <cellStyle name="Normal 2137 2" xfId="18070" xr:uid="{00000000-0005-0000-0000-0000774A0000}"/>
    <cellStyle name="Normal 2137 2 2" xfId="35937" xr:uid="{00000000-0005-0000-0000-0000784A0000}"/>
    <cellStyle name="Normal 2137 3" xfId="27097" xr:uid="{00000000-0005-0000-0000-0000794A0000}"/>
    <cellStyle name="Normal 2138" xfId="7937" xr:uid="{00000000-0005-0000-0000-00007A4A0000}"/>
    <cellStyle name="Normal 2138 2" xfId="18071" xr:uid="{00000000-0005-0000-0000-00007B4A0000}"/>
    <cellStyle name="Normal 2138 2 2" xfId="35938" xr:uid="{00000000-0005-0000-0000-00007C4A0000}"/>
    <cellStyle name="Normal 2138 3" xfId="27098" xr:uid="{00000000-0005-0000-0000-00007D4A0000}"/>
    <cellStyle name="Normal 2139" xfId="7938" xr:uid="{00000000-0005-0000-0000-00007E4A0000}"/>
    <cellStyle name="Normal 2139 2" xfId="18072" xr:uid="{00000000-0005-0000-0000-00007F4A0000}"/>
    <cellStyle name="Normal 2139 2 2" xfId="35939" xr:uid="{00000000-0005-0000-0000-0000804A0000}"/>
    <cellStyle name="Normal 2139 3" xfId="27099" xr:uid="{00000000-0005-0000-0000-0000814A0000}"/>
    <cellStyle name="Normal 214" xfId="1351" xr:uid="{00000000-0005-0000-0000-0000824A0000}"/>
    <cellStyle name="Normal 214 2" xfId="7939" xr:uid="{00000000-0005-0000-0000-0000834A0000}"/>
    <cellStyle name="Normal 214 3" xfId="7940" xr:uid="{00000000-0005-0000-0000-0000844A0000}"/>
    <cellStyle name="Normal 214 3 2" xfId="7941" xr:uid="{00000000-0005-0000-0000-0000854A0000}"/>
    <cellStyle name="Normal 214 3 2 2" xfId="18074" xr:uid="{00000000-0005-0000-0000-0000864A0000}"/>
    <cellStyle name="Normal 214 3 2 2 2" xfId="35941" xr:uid="{00000000-0005-0000-0000-0000874A0000}"/>
    <cellStyle name="Normal 214 3 2 3" xfId="27101" xr:uid="{00000000-0005-0000-0000-0000884A0000}"/>
    <cellStyle name="Normal 214 3 3" xfId="18073" xr:uid="{00000000-0005-0000-0000-0000894A0000}"/>
    <cellStyle name="Normal 214 3 3 2" xfId="35940" xr:uid="{00000000-0005-0000-0000-00008A4A0000}"/>
    <cellStyle name="Normal 214 3 4" xfId="27100" xr:uid="{00000000-0005-0000-0000-00008B4A0000}"/>
    <cellStyle name="Normal 214 4" xfId="7942" xr:uid="{00000000-0005-0000-0000-00008C4A0000}"/>
    <cellStyle name="Normal 214 4 2" xfId="18075" xr:uid="{00000000-0005-0000-0000-00008D4A0000}"/>
    <cellStyle name="Normal 214 4 2 2" xfId="35942" xr:uid="{00000000-0005-0000-0000-00008E4A0000}"/>
    <cellStyle name="Normal 214 4 3" xfId="27102" xr:uid="{00000000-0005-0000-0000-00008F4A0000}"/>
    <cellStyle name="Normal 214 5" xfId="7943" xr:uid="{00000000-0005-0000-0000-0000904A0000}"/>
    <cellStyle name="Normal 214 5 2" xfId="18076" xr:uid="{00000000-0005-0000-0000-0000914A0000}"/>
    <cellStyle name="Normal 214 5 2 2" xfId="35943" xr:uid="{00000000-0005-0000-0000-0000924A0000}"/>
    <cellStyle name="Normal 214 5 3" xfId="27103" xr:uid="{00000000-0005-0000-0000-0000934A0000}"/>
    <cellStyle name="Normal 214 6" xfId="7944" xr:uid="{00000000-0005-0000-0000-0000944A0000}"/>
    <cellStyle name="Normal 214 6 2" xfId="18077" xr:uid="{00000000-0005-0000-0000-0000954A0000}"/>
    <cellStyle name="Normal 214 6 2 2" xfId="35944" xr:uid="{00000000-0005-0000-0000-0000964A0000}"/>
    <cellStyle name="Normal 214 6 3" xfId="27104" xr:uid="{00000000-0005-0000-0000-0000974A0000}"/>
    <cellStyle name="Normal 2140" xfId="7945" xr:uid="{00000000-0005-0000-0000-0000984A0000}"/>
    <cellStyle name="Normal 2140 2" xfId="18078" xr:uid="{00000000-0005-0000-0000-0000994A0000}"/>
    <cellStyle name="Normal 2140 2 2" xfId="35945" xr:uid="{00000000-0005-0000-0000-00009A4A0000}"/>
    <cellStyle name="Normal 2140 3" xfId="27105" xr:uid="{00000000-0005-0000-0000-00009B4A0000}"/>
    <cellStyle name="Normal 2141" xfId="7946" xr:uid="{00000000-0005-0000-0000-00009C4A0000}"/>
    <cellStyle name="Normal 2141 2" xfId="18079" xr:uid="{00000000-0005-0000-0000-00009D4A0000}"/>
    <cellStyle name="Normal 2141 2 2" xfId="35946" xr:uid="{00000000-0005-0000-0000-00009E4A0000}"/>
    <cellStyle name="Normal 2141 3" xfId="27106" xr:uid="{00000000-0005-0000-0000-00009F4A0000}"/>
    <cellStyle name="Normal 2142" xfId="7947" xr:uid="{00000000-0005-0000-0000-0000A04A0000}"/>
    <cellStyle name="Normal 2142 2" xfId="18080" xr:uid="{00000000-0005-0000-0000-0000A14A0000}"/>
    <cellStyle name="Normal 2142 2 2" xfId="35947" xr:uid="{00000000-0005-0000-0000-0000A24A0000}"/>
    <cellStyle name="Normal 2142 3" xfId="27107" xr:uid="{00000000-0005-0000-0000-0000A34A0000}"/>
    <cellStyle name="Normal 2143" xfId="7948" xr:uid="{00000000-0005-0000-0000-0000A44A0000}"/>
    <cellStyle name="Normal 2143 2" xfId="18081" xr:uid="{00000000-0005-0000-0000-0000A54A0000}"/>
    <cellStyle name="Normal 2143 2 2" xfId="35948" xr:uid="{00000000-0005-0000-0000-0000A64A0000}"/>
    <cellStyle name="Normal 2143 3" xfId="27108" xr:uid="{00000000-0005-0000-0000-0000A74A0000}"/>
    <cellStyle name="Normal 2144" xfId="7949" xr:uid="{00000000-0005-0000-0000-0000A84A0000}"/>
    <cellStyle name="Normal 2144 2" xfId="18082" xr:uid="{00000000-0005-0000-0000-0000A94A0000}"/>
    <cellStyle name="Normal 2144 2 2" xfId="35949" xr:uid="{00000000-0005-0000-0000-0000AA4A0000}"/>
    <cellStyle name="Normal 2144 3" xfId="27109" xr:uid="{00000000-0005-0000-0000-0000AB4A0000}"/>
    <cellStyle name="Normal 2145" xfId="7950" xr:uid="{00000000-0005-0000-0000-0000AC4A0000}"/>
    <cellStyle name="Normal 2145 2" xfId="18083" xr:uid="{00000000-0005-0000-0000-0000AD4A0000}"/>
    <cellStyle name="Normal 2145 2 2" xfId="35950" xr:uid="{00000000-0005-0000-0000-0000AE4A0000}"/>
    <cellStyle name="Normal 2145 3" xfId="27110" xr:uid="{00000000-0005-0000-0000-0000AF4A0000}"/>
    <cellStyle name="Normal 2146" xfId="7951" xr:uid="{00000000-0005-0000-0000-0000B04A0000}"/>
    <cellStyle name="Normal 2146 2" xfId="18084" xr:uid="{00000000-0005-0000-0000-0000B14A0000}"/>
    <cellStyle name="Normal 2146 2 2" xfId="35951" xr:uid="{00000000-0005-0000-0000-0000B24A0000}"/>
    <cellStyle name="Normal 2146 3" xfId="27111" xr:uid="{00000000-0005-0000-0000-0000B34A0000}"/>
    <cellStyle name="Normal 2147" xfId="7952" xr:uid="{00000000-0005-0000-0000-0000B44A0000}"/>
    <cellStyle name="Normal 2147 2" xfId="18085" xr:uid="{00000000-0005-0000-0000-0000B54A0000}"/>
    <cellStyle name="Normal 2147 2 2" xfId="35952" xr:uid="{00000000-0005-0000-0000-0000B64A0000}"/>
    <cellStyle name="Normal 2147 3" xfId="27112" xr:uid="{00000000-0005-0000-0000-0000B74A0000}"/>
    <cellStyle name="Normal 2148" xfId="7953" xr:uid="{00000000-0005-0000-0000-0000B84A0000}"/>
    <cellStyle name="Normal 2148 2" xfId="18086" xr:uid="{00000000-0005-0000-0000-0000B94A0000}"/>
    <cellStyle name="Normal 2148 2 2" xfId="35953" xr:uid="{00000000-0005-0000-0000-0000BA4A0000}"/>
    <cellStyle name="Normal 2148 3" xfId="27113" xr:uid="{00000000-0005-0000-0000-0000BB4A0000}"/>
    <cellStyle name="Normal 2149" xfId="7954" xr:uid="{00000000-0005-0000-0000-0000BC4A0000}"/>
    <cellStyle name="Normal 2149 2" xfId="18087" xr:uid="{00000000-0005-0000-0000-0000BD4A0000}"/>
    <cellStyle name="Normal 2149 2 2" xfId="35954" xr:uid="{00000000-0005-0000-0000-0000BE4A0000}"/>
    <cellStyle name="Normal 2149 3" xfId="27114" xr:uid="{00000000-0005-0000-0000-0000BF4A0000}"/>
    <cellStyle name="Normal 215" xfId="1352" xr:uid="{00000000-0005-0000-0000-0000C04A0000}"/>
    <cellStyle name="Normal 215 2" xfId="7955" xr:uid="{00000000-0005-0000-0000-0000C14A0000}"/>
    <cellStyle name="Normal 215 3" xfId="7956" xr:uid="{00000000-0005-0000-0000-0000C24A0000}"/>
    <cellStyle name="Normal 215 3 2" xfId="7957" xr:uid="{00000000-0005-0000-0000-0000C34A0000}"/>
    <cellStyle name="Normal 215 3 2 2" xfId="18089" xr:uid="{00000000-0005-0000-0000-0000C44A0000}"/>
    <cellStyle name="Normal 215 3 2 2 2" xfId="35956" xr:uid="{00000000-0005-0000-0000-0000C54A0000}"/>
    <cellStyle name="Normal 215 3 2 3" xfId="27116" xr:uid="{00000000-0005-0000-0000-0000C64A0000}"/>
    <cellStyle name="Normal 215 3 3" xfId="18088" xr:uid="{00000000-0005-0000-0000-0000C74A0000}"/>
    <cellStyle name="Normal 215 3 3 2" xfId="35955" xr:uid="{00000000-0005-0000-0000-0000C84A0000}"/>
    <cellStyle name="Normal 215 3 4" xfId="27115" xr:uid="{00000000-0005-0000-0000-0000C94A0000}"/>
    <cellStyle name="Normal 215 4" xfId="7958" xr:uid="{00000000-0005-0000-0000-0000CA4A0000}"/>
    <cellStyle name="Normal 215 4 2" xfId="18090" xr:uid="{00000000-0005-0000-0000-0000CB4A0000}"/>
    <cellStyle name="Normal 215 4 2 2" xfId="35957" xr:uid="{00000000-0005-0000-0000-0000CC4A0000}"/>
    <cellStyle name="Normal 215 4 3" xfId="27117" xr:uid="{00000000-0005-0000-0000-0000CD4A0000}"/>
    <cellStyle name="Normal 215 5" xfId="7959" xr:uid="{00000000-0005-0000-0000-0000CE4A0000}"/>
    <cellStyle name="Normal 215 5 2" xfId="18091" xr:uid="{00000000-0005-0000-0000-0000CF4A0000}"/>
    <cellStyle name="Normal 215 5 2 2" xfId="35958" xr:uid="{00000000-0005-0000-0000-0000D04A0000}"/>
    <cellStyle name="Normal 215 5 3" xfId="27118" xr:uid="{00000000-0005-0000-0000-0000D14A0000}"/>
    <cellStyle name="Normal 215 6" xfId="7960" xr:uid="{00000000-0005-0000-0000-0000D24A0000}"/>
    <cellStyle name="Normal 215 6 2" xfId="18092" xr:uid="{00000000-0005-0000-0000-0000D34A0000}"/>
    <cellStyle name="Normal 215 6 2 2" xfId="35959" xr:uid="{00000000-0005-0000-0000-0000D44A0000}"/>
    <cellStyle name="Normal 215 6 3" xfId="27119" xr:uid="{00000000-0005-0000-0000-0000D54A0000}"/>
    <cellStyle name="Normal 2150" xfId="7961" xr:uid="{00000000-0005-0000-0000-0000D64A0000}"/>
    <cellStyle name="Normal 2150 2" xfId="18093" xr:uid="{00000000-0005-0000-0000-0000D74A0000}"/>
    <cellStyle name="Normal 2150 2 2" xfId="35960" xr:uid="{00000000-0005-0000-0000-0000D84A0000}"/>
    <cellStyle name="Normal 2150 3" xfId="27120" xr:uid="{00000000-0005-0000-0000-0000D94A0000}"/>
    <cellStyle name="Normal 2151" xfId="7962" xr:uid="{00000000-0005-0000-0000-0000DA4A0000}"/>
    <cellStyle name="Normal 2151 2" xfId="18094" xr:uid="{00000000-0005-0000-0000-0000DB4A0000}"/>
    <cellStyle name="Normal 2151 2 2" xfId="35961" xr:uid="{00000000-0005-0000-0000-0000DC4A0000}"/>
    <cellStyle name="Normal 2151 3" xfId="27121" xr:uid="{00000000-0005-0000-0000-0000DD4A0000}"/>
    <cellStyle name="Normal 2152" xfId="7963" xr:uid="{00000000-0005-0000-0000-0000DE4A0000}"/>
    <cellStyle name="Normal 2152 2" xfId="18095" xr:uid="{00000000-0005-0000-0000-0000DF4A0000}"/>
    <cellStyle name="Normal 2152 2 2" xfId="35962" xr:uid="{00000000-0005-0000-0000-0000E04A0000}"/>
    <cellStyle name="Normal 2152 3" xfId="27122" xr:uid="{00000000-0005-0000-0000-0000E14A0000}"/>
    <cellStyle name="Normal 2153" xfId="7964" xr:uid="{00000000-0005-0000-0000-0000E24A0000}"/>
    <cellStyle name="Normal 2153 2" xfId="18096" xr:uid="{00000000-0005-0000-0000-0000E34A0000}"/>
    <cellStyle name="Normal 2153 2 2" xfId="35963" xr:uid="{00000000-0005-0000-0000-0000E44A0000}"/>
    <cellStyle name="Normal 2153 3" xfId="27123" xr:uid="{00000000-0005-0000-0000-0000E54A0000}"/>
    <cellStyle name="Normal 2154" xfId="7965" xr:uid="{00000000-0005-0000-0000-0000E64A0000}"/>
    <cellStyle name="Normal 2154 2" xfId="18097" xr:uid="{00000000-0005-0000-0000-0000E74A0000}"/>
    <cellStyle name="Normal 2154 2 2" xfId="35964" xr:uid="{00000000-0005-0000-0000-0000E84A0000}"/>
    <cellStyle name="Normal 2154 3" xfId="27124" xr:uid="{00000000-0005-0000-0000-0000E94A0000}"/>
    <cellStyle name="Normal 2155" xfId="7966" xr:uid="{00000000-0005-0000-0000-0000EA4A0000}"/>
    <cellStyle name="Normal 2155 2" xfId="18098" xr:uid="{00000000-0005-0000-0000-0000EB4A0000}"/>
    <cellStyle name="Normal 2155 2 2" xfId="35965" xr:uid="{00000000-0005-0000-0000-0000EC4A0000}"/>
    <cellStyle name="Normal 2155 3" xfId="27125" xr:uid="{00000000-0005-0000-0000-0000ED4A0000}"/>
    <cellStyle name="Normal 2156" xfId="7967" xr:uid="{00000000-0005-0000-0000-0000EE4A0000}"/>
    <cellStyle name="Normal 2156 2" xfId="18099" xr:uid="{00000000-0005-0000-0000-0000EF4A0000}"/>
    <cellStyle name="Normal 2156 2 2" xfId="35966" xr:uid="{00000000-0005-0000-0000-0000F04A0000}"/>
    <cellStyle name="Normal 2156 3" xfId="27126" xr:uid="{00000000-0005-0000-0000-0000F14A0000}"/>
    <cellStyle name="Normal 2157" xfId="7968" xr:uid="{00000000-0005-0000-0000-0000F24A0000}"/>
    <cellStyle name="Normal 2157 2" xfId="18100" xr:uid="{00000000-0005-0000-0000-0000F34A0000}"/>
    <cellStyle name="Normal 2157 2 2" xfId="35967" xr:uid="{00000000-0005-0000-0000-0000F44A0000}"/>
    <cellStyle name="Normal 2157 3" xfId="27127" xr:uid="{00000000-0005-0000-0000-0000F54A0000}"/>
    <cellStyle name="Normal 2158" xfId="7969" xr:uid="{00000000-0005-0000-0000-0000F64A0000}"/>
    <cellStyle name="Normal 2158 2" xfId="18101" xr:uid="{00000000-0005-0000-0000-0000F74A0000}"/>
    <cellStyle name="Normal 2158 2 2" xfId="35968" xr:uid="{00000000-0005-0000-0000-0000F84A0000}"/>
    <cellStyle name="Normal 2158 3" xfId="27128" xr:uid="{00000000-0005-0000-0000-0000F94A0000}"/>
    <cellStyle name="Normal 2159" xfId="7970" xr:uid="{00000000-0005-0000-0000-0000FA4A0000}"/>
    <cellStyle name="Normal 2159 2" xfId="18102" xr:uid="{00000000-0005-0000-0000-0000FB4A0000}"/>
    <cellStyle name="Normal 2159 2 2" xfId="35969" xr:uid="{00000000-0005-0000-0000-0000FC4A0000}"/>
    <cellStyle name="Normal 2159 3" xfId="27129" xr:uid="{00000000-0005-0000-0000-0000FD4A0000}"/>
    <cellStyle name="Normal 216" xfId="1353" xr:uid="{00000000-0005-0000-0000-0000FE4A0000}"/>
    <cellStyle name="Normal 216 2" xfId="7971" xr:uid="{00000000-0005-0000-0000-0000FF4A0000}"/>
    <cellStyle name="Normal 216 3" xfId="7972" xr:uid="{00000000-0005-0000-0000-0000004B0000}"/>
    <cellStyle name="Normal 216 3 2" xfId="7973" xr:uid="{00000000-0005-0000-0000-0000014B0000}"/>
    <cellStyle name="Normal 216 3 2 2" xfId="18104" xr:uid="{00000000-0005-0000-0000-0000024B0000}"/>
    <cellStyle name="Normal 216 3 2 2 2" xfId="35971" xr:uid="{00000000-0005-0000-0000-0000034B0000}"/>
    <cellStyle name="Normal 216 3 2 3" xfId="27131" xr:uid="{00000000-0005-0000-0000-0000044B0000}"/>
    <cellStyle name="Normal 216 3 3" xfId="18103" xr:uid="{00000000-0005-0000-0000-0000054B0000}"/>
    <cellStyle name="Normal 216 3 3 2" xfId="35970" xr:uid="{00000000-0005-0000-0000-0000064B0000}"/>
    <cellStyle name="Normal 216 3 4" xfId="27130" xr:uid="{00000000-0005-0000-0000-0000074B0000}"/>
    <cellStyle name="Normal 216 4" xfId="7974" xr:uid="{00000000-0005-0000-0000-0000084B0000}"/>
    <cellStyle name="Normal 216 4 2" xfId="18105" xr:uid="{00000000-0005-0000-0000-0000094B0000}"/>
    <cellStyle name="Normal 216 4 2 2" xfId="35972" xr:uid="{00000000-0005-0000-0000-00000A4B0000}"/>
    <cellStyle name="Normal 216 4 3" xfId="27132" xr:uid="{00000000-0005-0000-0000-00000B4B0000}"/>
    <cellStyle name="Normal 216 5" xfId="7975" xr:uid="{00000000-0005-0000-0000-00000C4B0000}"/>
    <cellStyle name="Normal 216 5 2" xfId="18106" xr:uid="{00000000-0005-0000-0000-00000D4B0000}"/>
    <cellStyle name="Normal 216 5 2 2" xfId="35973" xr:uid="{00000000-0005-0000-0000-00000E4B0000}"/>
    <cellStyle name="Normal 216 5 3" xfId="27133" xr:uid="{00000000-0005-0000-0000-00000F4B0000}"/>
    <cellStyle name="Normal 216 6" xfId="7976" xr:uid="{00000000-0005-0000-0000-0000104B0000}"/>
    <cellStyle name="Normal 216 6 2" xfId="18107" xr:uid="{00000000-0005-0000-0000-0000114B0000}"/>
    <cellStyle name="Normal 216 6 2 2" xfId="35974" xr:uid="{00000000-0005-0000-0000-0000124B0000}"/>
    <cellStyle name="Normal 216 6 3" xfId="27134" xr:uid="{00000000-0005-0000-0000-0000134B0000}"/>
    <cellStyle name="Normal 2160" xfId="7977" xr:uid="{00000000-0005-0000-0000-0000144B0000}"/>
    <cellStyle name="Normal 2160 2" xfId="18108" xr:uid="{00000000-0005-0000-0000-0000154B0000}"/>
    <cellStyle name="Normal 2160 2 2" xfId="35975" xr:uid="{00000000-0005-0000-0000-0000164B0000}"/>
    <cellStyle name="Normal 2160 3" xfId="27135" xr:uid="{00000000-0005-0000-0000-0000174B0000}"/>
    <cellStyle name="Normal 2161" xfId="7978" xr:uid="{00000000-0005-0000-0000-0000184B0000}"/>
    <cellStyle name="Normal 2161 2" xfId="18109" xr:uid="{00000000-0005-0000-0000-0000194B0000}"/>
    <cellStyle name="Normal 2161 2 2" xfId="35976" xr:uid="{00000000-0005-0000-0000-00001A4B0000}"/>
    <cellStyle name="Normal 2161 3" xfId="27136" xr:uid="{00000000-0005-0000-0000-00001B4B0000}"/>
    <cellStyle name="Normal 2162" xfId="7979" xr:uid="{00000000-0005-0000-0000-00001C4B0000}"/>
    <cellStyle name="Normal 2162 2" xfId="18110" xr:uid="{00000000-0005-0000-0000-00001D4B0000}"/>
    <cellStyle name="Normal 2162 2 2" xfId="35977" xr:uid="{00000000-0005-0000-0000-00001E4B0000}"/>
    <cellStyle name="Normal 2162 3" xfId="27137" xr:uid="{00000000-0005-0000-0000-00001F4B0000}"/>
    <cellStyle name="Normal 2163" xfId="7980" xr:uid="{00000000-0005-0000-0000-0000204B0000}"/>
    <cellStyle name="Normal 2163 2" xfId="18111" xr:uid="{00000000-0005-0000-0000-0000214B0000}"/>
    <cellStyle name="Normal 2163 2 2" xfId="35978" xr:uid="{00000000-0005-0000-0000-0000224B0000}"/>
    <cellStyle name="Normal 2163 3" xfId="27138" xr:uid="{00000000-0005-0000-0000-0000234B0000}"/>
    <cellStyle name="Normal 2164" xfId="7981" xr:uid="{00000000-0005-0000-0000-0000244B0000}"/>
    <cellStyle name="Normal 2164 2" xfId="18112" xr:uid="{00000000-0005-0000-0000-0000254B0000}"/>
    <cellStyle name="Normal 2164 2 2" xfId="35979" xr:uid="{00000000-0005-0000-0000-0000264B0000}"/>
    <cellStyle name="Normal 2164 3" xfId="27139" xr:uid="{00000000-0005-0000-0000-0000274B0000}"/>
    <cellStyle name="Normal 2165" xfId="7982" xr:uid="{00000000-0005-0000-0000-0000284B0000}"/>
    <cellStyle name="Normal 2165 2" xfId="18113" xr:uid="{00000000-0005-0000-0000-0000294B0000}"/>
    <cellStyle name="Normal 2165 2 2" xfId="35980" xr:uid="{00000000-0005-0000-0000-00002A4B0000}"/>
    <cellStyle name="Normal 2165 3" xfId="27140" xr:uid="{00000000-0005-0000-0000-00002B4B0000}"/>
    <cellStyle name="Normal 2166" xfId="7983" xr:uid="{00000000-0005-0000-0000-00002C4B0000}"/>
    <cellStyle name="Normal 2166 2" xfId="18114" xr:uid="{00000000-0005-0000-0000-00002D4B0000}"/>
    <cellStyle name="Normal 2166 2 2" xfId="35981" xr:uid="{00000000-0005-0000-0000-00002E4B0000}"/>
    <cellStyle name="Normal 2166 3" xfId="27141" xr:uid="{00000000-0005-0000-0000-00002F4B0000}"/>
    <cellStyle name="Normal 2167" xfId="7984" xr:uid="{00000000-0005-0000-0000-0000304B0000}"/>
    <cellStyle name="Normal 2167 2" xfId="18115" xr:uid="{00000000-0005-0000-0000-0000314B0000}"/>
    <cellStyle name="Normal 2167 2 2" xfId="35982" xr:uid="{00000000-0005-0000-0000-0000324B0000}"/>
    <cellStyle name="Normal 2167 3" xfId="27142" xr:uid="{00000000-0005-0000-0000-0000334B0000}"/>
    <cellStyle name="Normal 2168" xfId="7985" xr:uid="{00000000-0005-0000-0000-0000344B0000}"/>
    <cellStyle name="Normal 2168 2" xfId="18116" xr:uid="{00000000-0005-0000-0000-0000354B0000}"/>
    <cellStyle name="Normal 2168 2 2" xfId="35983" xr:uid="{00000000-0005-0000-0000-0000364B0000}"/>
    <cellStyle name="Normal 2168 3" xfId="27143" xr:uid="{00000000-0005-0000-0000-0000374B0000}"/>
    <cellStyle name="Normal 2169" xfId="7986" xr:uid="{00000000-0005-0000-0000-0000384B0000}"/>
    <cellStyle name="Normal 2169 2" xfId="18117" xr:uid="{00000000-0005-0000-0000-0000394B0000}"/>
    <cellStyle name="Normal 2169 2 2" xfId="35984" xr:uid="{00000000-0005-0000-0000-00003A4B0000}"/>
    <cellStyle name="Normal 2169 3" xfId="27144" xr:uid="{00000000-0005-0000-0000-00003B4B0000}"/>
    <cellStyle name="Normal 217" xfId="1354" xr:uid="{00000000-0005-0000-0000-00003C4B0000}"/>
    <cellStyle name="Normal 217 2" xfId="7987" xr:uid="{00000000-0005-0000-0000-00003D4B0000}"/>
    <cellStyle name="Normal 217 3" xfId="7988" xr:uid="{00000000-0005-0000-0000-00003E4B0000}"/>
    <cellStyle name="Normal 217 3 2" xfId="7989" xr:uid="{00000000-0005-0000-0000-00003F4B0000}"/>
    <cellStyle name="Normal 217 3 2 2" xfId="18119" xr:uid="{00000000-0005-0000-0000-0000404B0000}"/>
    <cellStyle name="Normal 217 3 2 2 2" xfId="35986" xr:uid="{00000000-0005-0000-0000-0000414B0000}"/>
    <cellStyle name="Normal 217 3 2 3" xfId="27146" xr:uid="{00000000-0005-0000-0000-0000424B0000}"/>
    <cellStyle name="Normal 217 3 3" xfId="18118" xr:uid="{00000000-0005-0000-0000-0000434B0000}"/>
    <cellStyle name="Normal 217 3 3 2" xfId="35985" xr:uid="{00000000-0005-0000-0000-0000444B0000}"/>
    <cellStyle name="Normal 217 3 4" xfId="27145" xr:uid="{00000000-0005-0000-0000-0000454B0000}"/>
    <cellStyle name="Normal 217 4" xfId="7990" xr:uid="{00000000-0005-0000-0000-0000464B0000}"/>
    <cellStyle name="Normal 217 4 2" xfId="18120" xr:uid="{00000000-0005-0000-0000-0000474B0000}"/>
    <cellStyle name="Normal 217 4 2 2" xfId="35987" xr:uid="{00000000-0005-0000-0000-0000484B0000}"/>
    <cellStyle name="Normal 217 4 3" xfId="27147" xr:uid="{00000000-0005-0000-0000-0000494B0000}"/>
    <cellStyle name="Normal 217 5" xfId="7991" xr:uid="{00000000-0005-0000-0000-00004A4B0000}"/>
    <cellStyle name="Normal 217 5 2" xfId="18121" xr:uid="{00000000-0005-0000-0000-00004B4B0000}"/>
    <cellStyle name="Normal 217 5 2 2" xfId="35988" xr:uid="{00000000-0005-0000-0000-00004C4B0000}"/>
    <cellStyle name="Normal 217 5 3" xfId="27148" xr:uid="{00000000-0005-0000-0000-00004D4B0000}"/>
    <cellStyle name="Normal 217 6" xfId="7992" xr:uid="{00000000-0005-0000-0000-00004E4B0000}"/>
    <cellStyle name="Normal 217 6 2" xfId="18122" xr:uid="{00000000-0005-0000-0000-00004F4B0000}"/>
    <cellStyle name="Normal 217 6 2 2" xfId="35989" xr:uid="{00000000-0005-0000-0000-0000504B0000}"/>
    <cellStyle name="Normal 217 6 3" xfId="27149" xr:uid="{00000000-0005-0000-0000-0000514B0000}"/>
    <cellStyle name="Normal 2170" xfId="7993" xr:uid="{00000000-0005-0000-0000-0000524B0000}"/>
    <cellStyle name="Normal 2170 2" xfId="18123" xr:uid="{00000000-0005-0000-0000-0000534B0000}"/>
    <cellStyle name="Normal 2170 2 2" xfId="35990" xr:uid="{00000000-0005-0000-0000-0000544B0000}"/>
    <cellStyle name="Normal 2170 3" xfId="27150" xr:uid="{00000000-0005-0000-0000-0000554B0000}"/>
    <cellStyle name="Normal 2171" xfId="7994" xr:uid="{00000000-0005-0000-0000-0000564B0000}"/>
    <cellStyle name="Normal 2171 2" xfId="18124" xr:uid="{00000000-0005-0000-0000-0000574B0000}"/>
    <cellStyle name="Normal 2171 2 2" xfId="35991" xr:uid="{00000000-0005-0000-0000-0000584B0000}"/>
    <cellStyle name="Normal 2171 3" xfId="27151" xr:uid="{00000000-0005-0000-0000-0000594B0000}"/>
    <cellStyle name="Normal 2172" xfId="7995" xr:uid="{00000000-0005-0000-0000-00005A4B0000}"/>
    <cellStyle name="Normal 2172 2" xfId="18125" xr:uid="{00000000-0005-0000-0000-00005B4B0000}"/>
    <cellStyle name="Normal 2172 2 2" xfId="35992" xr:uid="{00000000-0005-0000-0000-00005C4B0000}"/>
    <cellStyle name="Normal 2172 3" xfId="27152" xr:uid="{00000000-0005-0000-0000-00005D4B0000}"/>
    <cellStyle name="Normal 2173" xfId="7996" xr:uid="{00000000-0005-0000-0000-00005E4B0000}"/>
    <cellStyle name="Normal 2173 2" xfId="18126" xr:uid="{00000000-0005-0000-0000-00005F4B0000}"/>
    <cellStyle name="Normal 2173 2 2" xfId="35993" xr:uid="{00000000-0005-0000-0000-0000604B0000}"/>
    <cellStyle name="Normal 2173 3" xfId="27153" xr:uid="{00000000-0005-0000-0000-0000614B0000}"/>
    <cellStyle name="Normal 2174" xfId="7997" xr:uid="{00000000-0005-0000-0000-0000624B0000}"/>
    <cellStyle name="Normal 2174 2" xfId="18127" xr:uid="{00000000-0005-0000-0000-0000634B0000}"/>
    <cellStyle name="Normal 2174 2 2" xfId="35994" xr:uid="{00000000-0005-0000-0000-0000644B0000}"/>
    <cellStyle name="Normal 2174 3" xfId="27154" xr:uid="{00000000-0005-0000-0000-0000654B0000}"/>
    <cellStyle name="Normal 2175" xfId="7998" xr:uid="{00000000-0005-0000-0000-0000664B0000}"/>
    <cellStyle name="Normal 2175 2" xfId="18128" xr:uid="{00000000-0005-0000-0000-0000674B0000}"/>
    <cellStyle name="Normal 2175 2 2" xfId="35995" xr:uid="{00000000-0005-0000-0000-0000684B0000}"/>
    <cellStyle name="Normal 2175 3" xfId="27155" xr:uid="{00000000-0005-0000-0000-0000694B0000}"/>
    <cellStyle name="Normal 2176" xfId="7999" xr:uid="{00000000-0005-0000-0000-00006A4B0000}"/>
    <cellStyle name="Normal 2176 2" xfId="18129" xr:uid="{00000000-0005-0000-0000-00006B4B0000}"/>
    <cellStyle name="Normal 2176 2 2" xfId="35996" xr:uid="{00000000-0005-0000-0000-00006C4B0000}"/>
    <cellStyle name="Normal 2176 3" xfId="27156" xr:uid="{00000000-0005-0000-0000-00006D4B0000}"/>
    <cellStyle name="Normal 2177" xfId="8000" xr:uid="{00000000-0005-0000-0000-00006E4B0000}"/>
    <cellStyle name="Normal 2177 2" xfId="18130" xr:uid="{00000000-0005-0000-0000-00006F4B0000}"/>
    <cellStyle name="Normal 2177 2 2" xfId="35997" xr:uid="{00000000-0005-0000-0000-0000704B0000}"/>
    <cellStyle name="Normal 2177 3" xfId="27157" xr:uid="{00000000-0005-0000-0000-0000714B0000}"/>
    <cellStyle name="Normal 2178" xfId="8001" xr:uid="{00000000-0005-0000-0000-0000724B0000}"/>
    <cellStyle name="Normal 2178 2" xfId="18131" xr:uid="{00000000-0005-0000-0000-0000734B0000}"/>
    <cellStyle name="Normal 2178 2 2" xfId="35998" xr:uid="{00000000-0005-0000-0000-0000744B0000}"/>
    <cellStyle name="Normal 2178 3" xfId="27158" xr:uid="{00000000-0005-0000-0000-0000754B0000}"/>
    <cellStyle name="Normal 2179" xfId="8002" xr:uid="{00000000-0005-0000-0000-0000764B0000}"/>
    <cellStyle name="Normal 2179 2" xfId="18132" xr:uid="{00000000-0005-0000-0000-0000774B0000}"/>
    <cellStyle name="Normal 2179 2 2" xfId="35999" xr:uid="{00000000-0005-0000-0000-0000784B0000}"/>
    <cellStyle name="Normal 2179 3" xfId="27159" xr:uid="{00000000-0005-0000-0000-0000794B0000}"/>
    <cellStyle name="Normal 218" xfId="1355" xr:uid="{00000000-0005-0000-0000-00007A4B0000}"/>
    <cellStyle name="Normal 218 2" xfId="8003" xr:uid="{00000000-0005-0000-0000-00007B4B0000}"/>
    <cellStyle name="Normal 218 3" xfId="8004" xr:uid="{00000000-0005-0000-0000-00007C4B0000}"/>
    <cellStyle name="Normal 218 3 2" xfId="8005" xr:uid="{00000000-0005-0000-0000-00007D4B0000}"/>
    <cellStyle name="Normal 218 3 2 2" xfId="18134" xr:uid="{00000000-0005-0000-0000-00007E4B0000}"/>
    <cellStyle name="Normal 218 3 2 2 2" xfId="36001" xr:uid="{00000000-0005-0000-0000-00007F4B0000}"/>
    <cellStyle name="Normal 218 3 2 3" xfId="27161" xr:uid="{00000000-0005-0000-0000-0000804B0000}"/>
    <cellStyle name="Normal 218 3 3" xfId="18133" xr:uid="{00000000-0005-0000-0000-0000814B0000}"/>
    <cellStyle name="Normal 218 3 3 2" xfId="36000" xr:uid="{00000000-0005-0000-0000-0000824B0000}"/>
    <cellStyle name="Normal 218 3 4" xfId="27160" xr:uid="{00000000-0005-0000-0000-0000834B0000}"/>
    <cellStyle name="Normal 218 4" xfId="8006" xr:uid="{00000000-0005-0000-0000-0000844B0000}"/>
    <cellStyle name="Normal 218 4 2" xfId="18135" xr:uid="{00000000-0005-0000-0000-0000854B0000}"/>
    <cellStyle name="Normal 218 4 2 2" xfId="36002" xr:uid="{00000000-0005-0000-0000-0000864B0000}"/>
    <cellStyle name="Normal 218 4 3" xfId="27162" xr:uid="{00000000-0005-0000-0000-0000874B0000}"/>
    <cellStyle name="Normal 218 5" xfId="8007" xr:uid="{00000000-0005-0000-0000-0000884B0000}"/>
    <cellStyle name="Normal 218 5 2" xfId="18136" xr:uid="{00000000-0005-0000-0000-0000894B0000}"/>
    <cellStyle name="Normal 218 5 2 2" xfId="36003" xr:uid="{00000000-0005-0000-0000-00008A4B0000}"/>
    <cellStyle name="Normal 218 5 3" xfId="27163" xr:uid="{00000000-0005-0000-0000-00008B4B0000}"/>
    <cellStyle name="Normal 218 6" xfId="8008" xr:uid="{00000000-0005-0000-0000-00008C4B0000}"/>
    <cellStyle name="Normal 218 6 2" xfId="18137" xr:uid="{00000000-0005-0000-0000-00008D4B0000}"/>
    <cellStyle name="Normal 218 6 2 2" xfId="36004" xr:uid="{00000000-0005-0000-0000-00008E4B0000}"/>
    <cellStyle name="Normal 218 6 3" xfId="27164" xr:uid="{00000000-0005-0000-0000-00008F4B0000}"/>
    <cellStyle name="Normal 2180" xfId="8009" xr:uid="{00000000-0005-0000-0000-0000904B0000}"/>
    <cellStyle name="Normal 2180 2" xfId="18138" xr:uid="{00000000-0005-0000-0000-0000914B0000}"/>
    <cellStyle name="Normal 2180 2 2" xfId="36005" xr:uid="{00000000-0005-0000-0000-0000924B0000}"/>
    <cellStyle name="Normal 2180 3" xfId="27165" xr:uid="{00000000-0005-0000-0000-0000934B0000}"/>
    <cellStyle name="Normal 2181" xfId="8010" xr:uid="{00000000-0005-0000-0000-0000944B0000}"/>
    <cellStyle name="Normal 2181 2" xfId="18139" xr:uid="{00000000-0005-0000-0000-0000954B0000}"/>
    <cellStyle name="Normal 2181 2 2" xfId="36006" xr:uid="{00000000-0005-0000-0000-0000964B0000}"/>
    <cellStyle name="Normal 2181 3" xfId="27166" xr:uid="{00000000-0005-0000-0000-0000974B0000}"/>
    <cellStyle name="Normal 2182" xfId="8011" xr:uid="{00000000-0005-0000-0000-0000984B0000}"/>
    <cellStyle name="Normal 2182 2" xfId="18140" xr:uid="{00000000-0005-0000-0000-0000994B0000}"/>
    <cellStyle name="Normal 2182 2 2" xfId="36007" xr:uid="{00000000-0005-0000-0000-00009A4B0000}"/>
    <cellStyle name="Normal 2182 3" xfId="27167" xr:uid="{00000000-0005-0000-0000-00009B4B0000}"/>
    <cellStyle name="Normal 2183" xfId="8012" xr:uid="{00000000-0005-0000-0000-00009C4B0000}"/>
    <cellStyle name="Normal 2183 2" xfId="18141" xr:uid="{00000000-0005-0000-0000-00009D4B0000}"/>
    <cellStyle name="Normal 2183 2 2" xfId="36008" xr:uid="{00000000-0005-0000-0000-00009E4B0000}"/>
    <cellStyle name="Normal 2183 3" xfId="27168" xr:uid="{00000000-0005-0000-0000-00009F4B0000}"/>
    <cellStyle name="Normal 2184" xfId="8013" xr:uid="{00000000-0005-0000-0000-0000A04B0000}"/>
    <cellStyle name="Normal 2184 2" xfId="18142" xr:uid="{00000000-0005-0000-0000-0000A14B0000}"/>
    <cellStyle name="Normal 2184 2 2" xfId="36009" xr:uid="{00000000-0005-0000-0000-0000A24B0000}"/>
    <cellStyle name="Normal 2184 3" xfId="27169" xr:uid="{00000000-0005-0000-0000-0000A34B0000}"/>
    <cellStyle name="Normal 2185" xfId="8014" xr:uid="{00000000-0005-0000-0000-0000A44B0000}"/>
    <cellStyle name="Normal 2185 2" xfId="18143" xr:uid="{00000000-0005-0000-0000-0000A54B0000}"/>
    <cellStyle name="Normal 2185 2 2" xfId="36010" xr:uid="{00000000-0005-0000-0000-0000A64B0000}"/>
    <cellStyle name="Normal 2185 3" xfId="27170" xr:uid="{00000000-0005-0000-0000-0000A74B0000}"/>
    <cellStyle name="Normal 2186" xfId="8015" xr:uid="{00000000-0005-0000-0000-0000A84B0000}"/>
    <cellStyle name="Normal 2186 2" xfId="18144" xr:uid="{00000000-0005-0000-0000-0000A94B0000}"/>
    <cellStyle name="Normal 2186 2 2" xfId="36011" xr:uid="{00000000-0005-0000-0000-0000AA4B0000}"/>
    <cellStyle name="Normal 2186 3" xfId="27171" xr:uid="{00000000-0005-0000-0000-0000AB4B0000}"/>
    <cellStyle name="Normal 2187" xfId="8016" xr:uid="{00000000-0005-0000-0000-0000AC4B0000}"/>
    <cellStyle name="Normal 2187 2" xfId="18145" xr:uid="{00000000-0005-0000-0000-0000AD4B0000}"/>
    <cellStyle name="Normal 2187 2 2" xfId="36012" xr:uid="{00000000-0005-0000-0000-0000AE4B0000}"/>
    <cellStyle name="Normal 2187 3" xfId="27172" xr:uid="{00000000-0005-0000-0000-0000AF4B0000}"/>
    <cellStyle name="Normal 2188" xfId="8017" xr:uid="{00000000-0005-0000-0000-0000B04B0000}"/>
    <cellStyle name="Normal 2188 2" xfId="18146" xr:uid="{00000000-0005-0000-0000-0000B14B0000}"/>
    <cellStyle name="Normal 2188 2 2" xfId="36013" xr:uid="{00000000-0005-0000-0000-0000B24B0000}"/>
    <cellStyle name="Normal 2188 3" xfId="27173" xr:uid="{00000000-0005-0000-0000-0000B34B0000}"/>
    <cellStyle name="Normal 2189" xfId="8018" xr:uid="{00000000-0005-0000-0000-0000B44B0000}"/>
    <cellStyle name="Normal 2189 2" xfId="18147" xr:uid="{00000000-0005-0000-0000-0000B54B0000}"/>
    <cellStyle name="Normal 2189 2 2" xfId="36014" xr:uid="{00000000-0005-0000-0000-0000B64B0000}"/>
    <cellStyle name="Normal 2189 3" xfId="27174" xr:uid="{00000000-0005-0000-0000-0000B74B0000}"/>
    <cellStyle name="Normal 219" xfId="1356" xr:uid="{00000000-0005-0000-0000-0000B84B0000}"/>
    <cellStyle name="Normal 219 2" xfId="8019" xr:uid="{00000000-0005-0000-0000-0000B94B0000}"/>
    <cellStyle name="Normal 219 3" xfId="8020" xr:uid="{00000000-0005-0000-0000-0000BA4B0000}"/>
    <cellStyle name="Normal 219 3 2" xfId="8021" xr:uid="{00000000-0005-0000-0000-0000BB4B0000}"/>
    <cellStyle name="Normal 219 3 2 2" xfId="18149" xr:uid="{00000000-0005-0000-0000-0000BC4B0000}"/>
    <cellStyle name="Normal 219 3 2 2 2" xfId="36016" xr:uid="{00000000-0005-0000-0000-0000BD4B0000}"/>
    <cellStyle name="Normal 219 3 2 3" xfId="27176" xr:uid="{00000000-0005-0000-0000-0000BE4B0000}"/>
    <cellStyle name="Normal 219 3 3" xfId="18148" xr:uid="{00000000-0005-0000-0000-0000BF4B0000}"/>
    <cellStyle name="Normal 219 3 3 2" xfId="36015" xr:uid="{00000000-0005-0000-0000-0000C04B0000}"/>
    <cellStyle name="Normal 219 3 4" xfId="27175" xr:uid="{00000000-0005-0000-0000-0000C14B0000}"/>
    <cellStyle name="Normal 219 4" xfId="8022" xr:uid="{00000000-0005-0000-0000-0000C24B0000}"/>
    <cellStyle name="Normal 219 4 2" xfId="18150" xr:uid="{00000000-0005-0000-0000-0000C34B0000}"/>
    <cellStyle name="Normal 219 4 2 2" xfId="36017" xr:uid="{00000000-0005-0000-0000-0000C44B0000}"/>
    <cellStyle name="Normal 219 4 3" xfId="27177" xr:uid="{00000000-0005-0000-0000-0000C54B0000}"/>
    <cellStyle name="Normal 219 5" xfId="8023" xr:uid="{00000000-0005-0000-0000-0000C64B0000}"/>
    <cellStyle name="Normal 219 5 2" xfId="18151" xr:uid="{00000000-0005-0000-0000-0000C74B0000}"/>
    <cellStyle name="Normal 219 5 2 2" xfId="36018" xr:uid="{00000000-0005-0000-0000-0000C84B0000}"/>
    <cellStyle name="Normal 219 5 3" xfId="27178" xr:uid="{00000000-0005-0000-0000-0000C94B0000}"/>
    <cellStyle name="Normal 219 6" xfId="8024" xr:uid="{00000000-0005-0000-0000-0000CA4B0000}"/>
    <cellStyle name="Normal 219 6 2" xfId="18152" xr:uid="{00000000-0005-0000-0000-0000CB4B0000}"/>
    <cellStyle name="Normal 219 6 2 2" xfId="36019" xr:uid="{00000000-0005-0000-0000-0000CC4B0000}"/>
    <cellStyle name="Normal 219 6 3" xfId="27179" xr:uid="{00000000-0005-0000-0000-0000CD4B0000}"/>
    <cellStyle name="Normal 2190" xfId="8025" xr:uid="{00000000-0005-0000-0000-0000CE4B0000}"/>
    <cellStyle name="Normal 2190 2" xfId="18153" xr:uid="{00000000-0005-0000-0000-0000CF4B0000}"/>
    <cellStyle name="Normal 2190 2 2" xfId="36020" xr:uid="{00000000-0005-0000-0000-0000D04B0000}"/>
    <cellStyle name="Normal 2190 3" xfId="27180" xr:uid="{00000000-0005-0000-0000-0000D14B0000}"/>
    <cellStyle name="Normal 2191" xfId="8026" xr:uid="{00000000-0005-0000-0000-0000D24B0000}"/>
    <cellStyle name="Normal 2191 2" xfId="18154" xr:uid="{00000000-0005-0000-0000-0000D34B0000}"/>
    <cellStyle name="Normal 2191 2 2" xfId="36021" xr:uid="{00000000-0005-0000-0000-0000D44B0000}"/>
    <cellStyle name="Normal 2191 3" xfId="27181" xr:uid="{00000000-0005-0000-0000-0000D54B0000}"/>
    <cellStyle name="Normal 2192" xfId="8027" xr:uid="{00000000-0005-0000-0000-0000D64B0000}"/>
    <cellStyle name="Normal 2192 2" xfId="18155" xr:uid="{00000000-0005-0000-0000-0000D74B0000}"/>
    <cellStyle name="Normal 2192 2 2" xfId="36022" xr:uid="{00000000-0005-0000-0000-0000D84B0000}"/>
    <cellStyle name="Normal 2192 3" xfId="27182" xr:uid="{00000000-0005-0000-0000-0000D94B0000}"/>
    <cellStyle name="Normal 2193" xfId="8028" xr:uid="{00000000-0005-0000-0000-0000DA4B0000}"/>
    <cellStyle name="Normal 2193 2" xfId="18156" xr:uid="{00000000-0005-0000-0000-0000DB4B0000}"/>
    <cellStyle name="Normal 2193 2 2" xfId="36023" xr:uid="{00000000-0005-0000-0000-0000DC4B0000}"/>
    <cellStyle name="Normal 2193 3" xfId="27183" xr:uid="{00000000-0005-0000-0000-0000DD4B0000}"/>
    <cellStyle name="Normal 2194" xfId="8029" xr:uid="{00000000-0005-0000-0000-0000DE4B0000}"/>
    <cellStyle name="Normal 2194 2" xfId="18157" xr:uid="{00000000-0005-0000-0000-0000DF4B0000}"/>
    <cellStyle name="Normal 2194 2 2" xfId="36024" xr:uid="{00000000-0005-0000-0000-0000E04B0000}"/>
    <cellStyle name="Normal 2194 3" xfId="27184" xr:uid="{00000000-0005-0000-0000-0000E14B0000}"/>
    <cellStyle name="Normal 2195" xfId="8030" xr:uid="{00000000-0005-0000-0000-0000E24B0000}"/>
    <cellStyle name="Normal 2195 2" xfId="18158" xr:uid="{00000000-0005-0000-0000-0000E34B0000}"/>
    <cellStyle name="Normal 2195 2 2" xfId="36025" xr:uid="{00000000-0005-0000-0000-0000E44B0000}"/>
    <cellStyle name="Normal 2195 3" xfId="27185" xr:uid="{00000000-0005-0000-0000-0000E54B0000}"/>
    <cellStyle name="Normal 2196" xfId="8031" xr:uid="{00000000-0005-0000-0000-0000E64B0000}"/>
    <cellStyle name="Normal 2196 2" xfId="18159" xr:uid="{00000000-0005-0000-0000-0000E74B0000}"/>
    <cellStyle name="Normal 2196 2 2" xfId="36026" xr:uid="{00000000-0005-0000-0000-0000E84B0000}"/>
    <cellStyle name="Normal 2196 3" xfId="27186" xr:uid="{00000000-0005-0000-0000-0000E94B0000}"/>
    <cellStyle name="Normal 2197" xfId="8032" xr:uid="{00000000-0005-0000-0000-0000EA4B0000}"/>
    <cellStyle name="Normal 2197 2" xfId="18160" xr:uid="{00000000-0005-0000-0000-0000EB4B0000}"/>
    <cellStyle name="Normal 2197 2 2" xfId="36027" xr:uid="{00000000-0005-0000-0000-0000EC4B0000}"/>
    <cellStyle name="Normal 2197 3" xfId="27187" xr:uid="{00000000-0005-0000-0000-0000ED4B0000}"/>
    <cellStyle name="Normal 2198" xfId="8033" xr:uid="{00000000-0005-0000-0000-0000EE4B0000}"/>
    <cellStyle name="Normal 2198 2" xfId="18161" xr:uid="{00000000-0005-0000-0000-0000EF4B0000}"/>
    <cellStyle name="Normal 2198 2 2" xfId="36028" xr:uid="{00000000-0005-0000-0000-0000F04B0000}"/>
    <cellStyle name="Normal 2198 3" xfId="27188" xr:uid="{00000000-0005-0000-0000-0000F14B0000}"/>
    <cellStyle name="Normal 2199" xfId="8034" xr:uid="{00000000-0005-0000-0000-0000F24B0000}"/>
    <cellStyle name="Normal 2199 2" xfId="18162" xr:uid="{00000000-0005-0000-0000-0000F34B0000}"/>
    <cellStyle name="Normal 2199 2 2" xfId="36029" xr:uid="{00000000-0005-0000-0000-0000F44B0000}"/>
    <cellStyle name="Normal 2199 3" xfId="27189" xr:uid="{00000000-0005-0000-0000-0000F54B0000}"/>
    <cellStyle name="Normal 22" xfId="1357" xr:uid="{00000000-0005-0000-0000-0000F64B0000}"/>
    <cellStyle name="Normal 22 2" xfId="2376" xr:uid="{00000000-0005-0000-0000-0000F74B0000}"/>
    <cellStyle name="Normal 22 2 2" xfId="8035" xr:uid="{00000000-0005-0000-0000-0000F84B0000}"/>
    <cellStyle name="Normal 22 3" xfId="8036" xr:uid="{00000000-0005-0000-0000-0000F94B0000}"/>
    <cellStyle name="Normal 22 4" xfId="8037" xr:uid="{00000000-0005-0000-0000-0000FA4B0000}"/>
    <cellStyle name="Normal 220" xfId="1358" xr:uid="{00000000-0005-0000-0000-0000FB4B0000}"/>
    <cellStyle name="Normal 220 2" xfId="8038" xr:uid="{00000000-0005-0000-0000-0000FC4B0000}"/>
    <cellStyle name="Normal 220 3" xfId="8039" xr:uid="{00000000-0005-0000-0000-0000FD4B0000}"/>
    <cellStyle name="Normal 220 3 2" xfId="8040" xr:uid="{00000000-0005-0000-0000-0000FE4B0000}"/>
    <cellStyle name="Normal 220 3 2 2" xfId="18164" xr:uid="{00000000-0005-0000-0000-0000FF4B0000}"/>
    <cellStyle name="Normal 220 3 2 2 2" xfId="36031" xr:uid="{00000000-0005-0000-0000-0000004C0000}"/>
    <cellStyle name="Normal 220 3 2 3" xfId="27191" xr:uid="{00000000-0005-0000-0000-0000014C0000}"/>
    <cellStyle name="Normal 220 3 3" xfId="18163" xr:uid="{00000000-0005-0000-0000-0000024C0000}"/>
    <cellStyle name="Normal 220 3 3 2" xfId="36030" xr:uid="{00000000-0005-0000-0000-0000034C0000}"/>
    <cellStyle name="Normal 220 3 4" xfId="27190" xr:uid="{00000000-0005-0000-0000-0000044C0000}"/>
    <cellStyle name="Normal 220 4" xfId="8041" xr:uid="{00000000-0005-0000-0000-0000054C0000}"/>
    <cellStyle name="Normal 220 4 2" xfId="18165" xr:uid="{00000000-0005-0000-0000-0000064C0000}"/>
    <cellStyle name="Normal 220 4 2 2" xfId="36032" xr:uid="{00000000-0005-0000-0000-0000074C0000}"/>
    <cellStyle name="Normal 220 4 3" xfId="27192" xr:uid="{00000000-0005-0000-0000-0000084C0000}"/>
    <cellStyle name="Normal 220 5" xfId="8042" xr:uid="{00000000-0005-0000-0000-0000094C0000}"/>
    <cellStyle name="Normal 220 5 2" xfId="18166" xr:uid="{00000000-0005-0000-0000-00000A4C0000}"/>
    <cellStyle name="Normal 220 5 2 2" xfId="36033" xr:uid="{00000000-0005-0000-0000-00000B4C0000}"/>
    <cellStyle name="Normal 220 5 3" xfId="27193" xr:uid="{00000000-0005-0000-0000-00000C4C0000}"/>
    <cellStyle name="Normal 220 6" xfId="8043" xr:uid="{00000000-0005-0000-0000-00000D4C0000}"/>
    <cellStyle name="Normal 220 6 2" xfId="18167" xr:uid="{00000000-0005-0000-0000-00000E4C0000}"/>
    <cellStyle name="Normal 220 6 2 2" xfId="36034" xr:uid="{00000000-0005-0000-0000-00000F4C0000}"/>
    <cellStyle name="Normal 220 6 3" xfId="27194" xr:uid="{00000000-0005-0000-0000-0000104C0000}"/>
    <cellStyle name="Normal 2200" xfId="8044" xr:uid="{00000000-0005-0000-0000-0000114C0000}"/>
    <cellStyle name="Normal 2200 2" xfId="18168" xr:uid="{00000000-0005-0000-0000-0000124C0000}"/>
    <cellStyle name="Normal 2200 2 2" xfId="36035" xr:uid="{00000000-0005-0000-0000-0000134C0000}"/>
    <cellStyle name="Normal 2200 3" xfId="27195" xr:uid="{00000000-0005-0000-0000-0000144C0000}"/>
    <cellStyle name="Normal 2201" xfId="8045" xr:uid="{00000000-0005-0000-0000-0000154C0000}"/>
    <cellStyle name="Normal 2201 2" xfId="18169" xr:uid="{00000000-0005-0000-0000-0000164C0000}"/>
    <cellStyle name="Normal 2201 2 2" xfId="36036" xr:uid="{00000000-0005-0000-0000-0000174C0000}"/>
    <cellStyle name="Normal 2201 3" xfId="27196" xr:uid="{00000000-0005-0000-0000-0000184C0000}"/>
    <cellStyle name="Normal 2202" xfId="8046" xr:uid="{00000000-0005-0000-0000-0000194C0000}"/>
    <cellStyle name="Normal 2202 2" xfId="18170" xr:uid="{00000000-0005-0000-0000-00001A4C0000}"/>
    <cellStyle name="Normal 2202 2 2" xfId="36037" xr:uid="{00000000-0005-0000-0000-00001B4C0000}"/>
    <cellStyle name="Normal 2202 3" xfId="27197" xr:uid="{00000000-0005-0000-0000-00001C4C0000}"/>
    <cellStyle name="Normal 2203" xfId="8047" xr:uid="{00000000-0005-0000-0000-00001D4C0000}"/>
    <cellStyle name="Normal 2203 2" xfId="18171" xr:uid="{00000000-0005-0000-0000-00001E4C0000}"/>
    <cellStyle name="Normal 2203 2 2" xfId="36038" xr:uid="{00000000-0005-0000-0000-00001F4C0000}"/>
    <cellStyle name="Normal 2203 3" xfId="27198" xr:uid="{00000000-0005-0000-0000-0000204C0000}"/>
    <cellStyle name="Normal 2204" xfId="8048" xr:uid="{00000000-0005-0000-0000-0000214C0000}"/>
    <cellStyle name="Normal 2204 2" xfId="18172" xr:uid="{00000000-0005-0000-0000-0000224C0000}"/>
    <cellStyle name="Normal 2204 2 2" xfId="36039" xr:uid="{00000000-0005-0000-0000-0000234C0000}"/>
    <cellStyle name="Normal 2204 3" xfId="27199" xr:uid="{00000000-0005-0000-0000-0000244C0000}"/>
    <cellStyle name="Normal 2205" xfId="8049" xr:uid="{00000000-0005-0000-0000-0000254C0000}"/>
    <cellStyle name="Normal 2205 2" xfId="18173" xr:uid="{00000000-0005-0000-0000-0000264C0000}"/>
    <cellStyle name="Normal 2205 2 2" xfId="36040" xr:uid="{00000000-0005-0000-0000-0000274C0000}"/>
    <cellStyle name="Normal 2205 3" xfId="27200" xr:uid="{00000000-0005-0000-0000-0000284C0000}"/>
    <cellStyle name="Normal 2206" xfId="8050" xr:uid="{00000000-0005-0000-0000-0000294C0000}"/>
    <cellStyle name="Normal 2206 2" xfId="18174" xr:uid="{00000000-0005-0000-0000-00002A4C0000}"/>
    <cellStyle name="Normal 2206 2 2" xfId="36041" xr:uid="{00000000-0005-0000-0000-00002B4C0000}"/>
    <cellStyle name="Normal 2206 3" xfId="27201" xr:uid="{00000000-0005-0000-0000-00002C4C0000}"/>
    <cellStyle name="Normal 2207" xfId="8051" xr:uid="{00000000-0005-0000-0000-00002D4C0000}"/>
    <cellStyle name="Normal 2207 2" xfId="18175" xr:uid="{00000000-0005-0000-0000-00002E4C0000}"/>
    <cellStyle name="Normal 2207 2 2" xfId="36042" xr:uid="{00000000-0005-0000-0000-00002F4C0000}"/>
    <cellStyle name="Normal 2207 3" xfId="27202" xr:uid="{00000000-0005-0000-0000-0000304C0000}"/>
    <cellStyle name="Normal 2208" xfId="8052" xr:uid="{00000000-0005-0000-0000-0000314C0000}"/>
    <cellStyle name="Normal 2208 2" xfId="18176" xr:uid="{00000000-0005-0000-0000-0000324C0000}"/>
    <cellStyle name="Normal 2208 2 2" xfId="36043" xr:uid="{00000000-0005-0000-0000-0000334C0000}"/>
    <cellStyle name="Normal 2208 3" xfId="27203" xr:uid="{00000000-0005-0000-0000-0000344C0000}"/>
    <cellStyle name="Normal 2209" xfId="8053" xr:uid="{00000000-0005-0000-0000-0000354C0000}"/>
    <cellStyle name="Normal 2209 2" xfId="18177" xr:uid="{00000000-0005-0000-0000-0000364C0000}"/>
    <cellStyle name="Normal 2209 2 2" xfId="36044" xr:uid="{00000000-0005-0000-0000-0000374C0000}"/>
    <cellStyle name="Normal 2209 3" xfId="27204" xr:uid="{00000000-0005-0000-0000-0000384C0000}"/>
    <cellStyle name="Normal 221" xfId="1359" xr:uid="{00000000-0005-0000-0000-0000394C0000}"/>
    <cellStyle name="Normal 221 2" xfId="8054" xr:uid="{00000000-0005-0000-0000-00003A4C0000}"/>
    <cellStyle name="Normal 221 3" xfId="8055" xr:uid="{00000000-0005-0000-0000-00003B4C0000}"/>
    <cellStyle name="Normal 221 3 2" xfId="8056" xr:uid="{00000000-0005-0000-0000-00003C4C0000}"/>
    <cellStyle name="Normal 221 3 2 2" xfId="18179" xr:uid="{00000000-0005-0000-0000-00003D4C0000}"/>
    <cellStyle name="Normal 221 3 2 2 2" xfId="36046" xr:uid="{00000000-0005-0000-0000-00003E4C0000}"/>
    <cellStyle name="Normal 221 3 2 3" xfId="27206" xr:uid="{00000000-0005-0000-0000-00003F4C0000}"/>
    <cellStyle name="Normal 221 3 3" xfId="18178" xr:uid="{00000000-0005-0000-0000-0000404C0000}"/>
    <cellStyle name="Normal 221 3 3 2" xfId="36045" xr:uid="{00000000-0005-0000-0000-0000414C0000}"/>
    <cellStyle name="Normal 221 3 4" xfId="27205" xr:uid="{00000000-0005-0000-0000-0000424C0000}"/>
    <cellStyle name="Normal 221 4" xfId="8057" xr:uid="{00000000-0005-0000-0000-0000434C0000}"/>
    <cellStyle name="Normal 221 4 2" xfId="18180" xr:uid="{00000000-0005-0000-0000-0000444C0000}"/>
    <cellStyle name="Normal 221 4 2 2" xfId="36047" xr:uid="{00000000-0005-0000-0000-0000454C0000}"/>
    <cellStyle name="Normal 221 4 3" xfId="27207" xr:uid="{00000000-0005-0000-0000-0000464C0000}"/>
    <cellStyle name="Normal 221 5" xfId="8058" xr:uid="{00000000-0005-0000-0000-0000474C0000}"/>
    <cellStyle name="Normal 221 5 2" xfId="18181" xr:uid="{00000000-0005-0000-0000-0000484C0000}"/>
    <cellStyle name="Normal 221 5 2 2" xfId="36048" xr:uid="{00000000-0005-0000-0000-0000494C0000}"/>
    <cellStyle name="Normal 221 5 3" xfId="27208" xr:uid="{00000000-0005-0000-0000-00004A4C0000}"/>
    <cellStyle name="Normal 221 6" xfId="8059" xr:uid="{00000000-0005-0000-0000-00004B4C0000}"/>
    <cellStyle name="Normal 221 6 2" xfId="18182" xr:uid="{00000000-0005-0000-0000-00004C4C0000}"/>
    <cellStyle name="Normal 221 6 2 2" xfId="36049" xr:uid="{00000000-0005-0000-0000-00004D4C0000}"/>
    <cellStyle name="Normal 221 6 3" xfId="27209" xr:uid="{00000000-0005-0000-0000-00004E4C0000}"/>
    <cellStyle name="Normal 2210" xfId="8060" xr:uid="{00000000-0005-0000-0000-00004F4C0000}"/>
    <cellStyle name="Normal 2210 2" xfId="18183" xr:uid="{00000000-0005-0000-0000-0000504C0000}"/>
    <cellStyle name="Normal 2210 2 2" xfId="36050" xr:uid="{00000000-0005-0000-0000-0000514C0000}"/>
    <cellStyle name="Normal 2210 3" xfId="27210" xr:uid="{00000000-0005-0000-0000-0000524C0000}"/>
    <cellStyle name="Normal 2211" xfId="3078" xr:uid="{00000000-0005-0000-0000-0000534C0000}"/>
    <cellStyle name="Normal 2211 2" xfId="14170" xr:uid="{00000000-0005-0000-0000-0000544C0000}"/>
    <cellStyle name="Normal 2211 2 2" xfId="32116" xr:uid="{00000000-0005-0000-0000-0000554C0000}"/>
    <cellStyle name="Normal 2211 2 3" xfId="42849" xr:uid="{5F9484B7-0B6C-4783-98A0-F7EFEFFA9B8A}"/>
    <cellStyle name="Normal 2211 3" xfId="23213" xr:uid="{00000000-0005-0000-0000-0000564C0000}"/>
    <cellStyle name="Normal 2211 4" xfId="42848" xr:uid="{051E5A62-554C-4DB5-82BF-ECFA9F066F13}"/>
    <cellStyle name="Normal 2212" xfId="8061" xr:uid="{00000000-0005-0000-0000-0000574C0000}"/>
    <cellStyle name="Normal 2212 2" xfId="18184" xr:uid="{00000000-0005-0000-0000-0000584C0000}"/>
    <cellStyle name="Normal 2212 2 2" xfId="36051" xr:uid="{00000000-0005-0000-0000-0000594C0000}"/>
    <cellStyle name="Normal 2212 3" xfId="27211" xr:uid="{00000000-0005-0000-0000-00005A4C0000}"/>
    <cellStyle name="Normal 2213" xfId="8062" xr:uid="{00000000-0005-0000-0000-00005B4C0000}"/>
    <cellStyle name="Normal 2213 2" xfId="18185" xr:uid="{00000000-0005-0000-0000-00005C4C0000}"/>
    <cellStyle name="Normal 2213 2 2" xfId="36052" xr:uid="{00000000-0005-0000-0000-00005D4C0000}"/>
    <cellStyle name="Normal 2213 3" xfId="27212" xr:uid="{00000000-0005-0000-0000-00005E4C0000}"/>
    <cellStyle name="Normal 2214" xfId="8063" xr:uid="{00000000-0005-0000-0000-00005F4C0000}"/>
    <cellStyle name="Normal 2214 2" xfId="18186" xr:uid="{00000000-0005-0000-0000-0000604C0000}"/>
    <cellStyle name="Normal 2214 2 2" xfId="36053" xr:uid="{00000000-0005-0000-0000-0000614C0000}"/>
    <cellStyle name="Normal 2214 3" xfId="27213" xr:uid="{00000000-0005-0000-0000-0000624C0000}"/>
    <cellStyle name="Normal 2215" xfId="8064" xr:uid="{00000000-0005-0000-0000-0000634C0000}"/>
    <cellStyle name="Normal 2215 2" xfId="18187" xr:uid="{00000000-0005-0000-0000-0000644C0000}"/>
    <cellStyle name="Normal 2215 2 2" xfId="36054" xr:uid="{00000000-0005-0000-0000-0000654C0000}"/>
    <cellStyle name="Normal 2215 3" xfId="27214" xr:uid="{00000000-0005-0000-0000-0000664C0000}"/>
    <cellStyle name="Normal 2216" xfId="8065" xr:uid="{00000000-0005-0000-0000-0000674C0000}"/>
    <cellStyle name="Normal 2216 2" xfId="18188" xr:uid="{00000000-0005-0000-0000-0000684C0000}"/>
    <cellStyle name="Normal 2216 2 2" xfId="36055" xr:uid="{00000000-0005-0000-0000-0000694C0000}"/>
    <cellStyle name="Normal 2216 3" xfId="27215" xr:uid="{00000000-0005-0000-0000-00006A4C0000}"/>
    <cellStyle name="Normal 2217" xfId="8066" xr:uid="{00000000-0005-0000-0000-00006B4C0000}"/>
    <cellStyle name="Normal 2217 2" xfId="18189" xr:uid="{00000000-0005-0000-0000-00006C4C0000}"/>
    <cellStyle name="Normal 2217 2 2" xfId="36056" xr:uid="{00000000-0005-0000-0000-00006D4C0000}"/>
    <cellStyle name="Normal 2217 3" xfId="27216" xr:uid="{00000000-0005-0000-0000-00006E4C0000}"/>
    <cellStyle name="Normal 2218" xfId="8067" xr:uid="{00000000-0005-0000-0000-00006F4C0000}"/>
    <cellStyle name="Normal 2218 2" xfId="18190" xr:uid="{00000000-0005-0000-0000-0000704C0000}"/>
    <cellStyle name="Normal 2218 2 2" xfId="36057" xr:uid="{00000000-0005-0000-0000-0000714C0000}"/>
    <cellStyle name="Normal 2218 3" xfId="27217" xr:uid="{00000000-0005-0000-0000-0000724C0000}"/>
    <cellStyle name="Normal 2219" xfId="8068" xr:uid="{00000000-0005-0000-0000-0000734C0000}"/>
    <cellStyle name="Normal 2219 2" xfId="18191" xr:uid="{00000000-0005-0000-0000-0000744C0000}"/>
    <cellStyle name="Normal 2219 2 2" xfId="36058" xr:uid="{00000000-0005-0000-0000-0000754C0000}"/>
    <cellStyle name="Normal 2219 3" xfId="27218" xr:uid="{00000000-0005-0000-0000-0000764C0000}"/>
    <cellStyle name="Normal 222" xfId="1360" xr:uid="{00000000-0005-0000-0000-0000774C0000}"/>
    <cellStyle name="Normal 222 2" xfId="8069" xr:uid="{00000000-0005-0000-0000-0000784C0000}"/>
    <cellStyle name="Normal 222 3" xfId="8070" xr:uid="{00000000-0005-0000-0000-0000794C0000}"/>
    <cellStyle name="Normal 222 3 2" xfId="8071" xr:uid="{00000000-0005-0000-0000-00007A4C0000}"/>
    <cellStyle name="Normal 222 3 2 2" xfId="18193" xr:uid="{00000000-0005-0000-0000-00007B4C0000}"/>
    <cellStyle name="Normal 222 3 2 2 2" xfId="36060" xr:uid="{00000000-0005-0000-0000-00007C4C0000}"/>
    <cellStyle name="Normal 222 3 2 3" xfId="27220" xr:uid="{00000000-0005-0000-0000-00007D4C0000}"/>
    <cellStyle name="Normal 222 3 3" xfId="18192" xr:uid="{00000000-0005-0000-0000-00007E4C0000}"/>
    <cellStyle name="Normal 222 3 3 2" xfId="36059" xr:uid="{00000000-0005-0000-0000-00007F4C0000}"/>
    <cellStyle name="Normal 222 3 4" xfId="27219" xr:uid="{00000000-0005-0000-0000-0000804C0000}"/>
    <cellStyle name="Normal 222 4" xfId="8072" xr:uid="{00000000-0005-0000-0000-0000814C0000}"/>
    <cellStyle name="Normal 222 4 2" xfId="18194" xr:uid="{00000000-0005-0000-0000-0000824C0000}"/>
    <cellStyle name="Normal 222 4 2 2" xfId="36061" xr:uid="{00000000-0005-0000-0000-0000834C0000}"/>
    <cellStyle name="Normal 222 4 3" xfId="27221" xr:uid="{00000000-0005-0000-0000-0000844C0000}"/>
    <cellStyle name="Normal 222 5" xfId="8073" xr:uid="{00000000-0005-0000-0000-0000854C0000}"/>
    <cellStyle name="Normal 222 5 2" xfId="18195" xr:uid="{00000000-0005-0000-0000-0000864C0000}"/>
    <cellStyle name="Normal 222 5 2 2" xfId="36062" xr:uid="{00000000-0005-0000-0000-0000874C0000}"/>
    <cellStyle name="Normal 222 5 3" xfId="27222" xr:uid="{00000000-0005-0000-0000-0000884C0000}"/>
    <cellStyle name="Normal 222 6" xfId="8074" xr:uid="{00000000-0005-0000-0000-0000894C0000}"/>
    <cellStyle name="Normal 222 6 2" xfId="18196" xr:uid="{00000000-0005-0000-0000-00008A4C0000}"/>
    <cellStyle name="Normal 222 6 2 2" xfId="36063" xr:uid="{00000000-0005-0000-0000-00008B4C0000}"/>
    <cellStyle name="Normal 222 6 3" xfId="27223" xr:uid="{00000000-0005-0000-0000-00008C4C0000}"/>
    <cellStyle name="Normal 2220" xfId="8075" xr:uid="{00000000-0005-0000-0000-00008D4C0000}"/>
    <cellStyle name="Normal 2220 2" xfId="18197" xr:uid="{00000000-0005-0000-0000-00008E4C0000}"/>
    <cellStyle name="Normal 2220 2 2" xfId="36064" xr:uid="{00000000-0005-0000-0000-00008F4C0000}"/>
    <cellStyle name="Normal 2220 3" xfId="27224" xr:uid="{00000000-0005-0000-0000-0000904C0000}"/>
    <cellStyle name="Normal 2221" xfId="8076" xr:uid="{00000000-0005-0000-0000-0000914C0000}"/>
    <cellStyle name="Normal 2221 2" xfId="18198" xr:uid="{00000000-0005-0000-0000-0000924C0000}"/>
    <cellStyle name="Normal 2221 2 2" xfId="36065" xr:uid="{00000000-0005-0000-0000-0000934C0000}"/>
    <cellStyle name="Normal 2221 3" xfId="27225" xr:uid="{00000000-0005-0000-0000-0000944C0000}"/>
    <cellStyle name="Normal 2222" xfId="8077" xr:uid="{00000000-0005-0000-0000-0000954C0000}"/>
    <cellStyle name="Normal 2222 2" xfId="18199" xr:uid="{00000000-0005-0000-0000-0000964C0000}"/>
    <cellStyle name="Normal 2222 2 2" xfId="36066" xr:uid="{00000000-0005-0000-0000-0000974C0000}"/>
    <cellStyle name="Normal 2222 3" xfId="27226" xr:uid="{00000000-0005-0000-0000-0000984C0000}"/>
    <cellStyle name="Normal 2223" xfId="8078" xr:uid="{00000000-0005-0000-0000-0000994C0000}"/>
    <cellStyle name="Normal 2223 2" xfId="18200" xr:uid="{00000000-0005-0000-0000-00009A4C0000}"/>
    <cellStyle name="Normal 2223 2 2" xfId="36067" xr:uid="{00000000-0005-0000-0000-00009B4C0000}"/>
    <cellStyle name="Normal 2223 3" xfId="27227" xr:uid="{00000000-0005-0000-0000-00009C4C0000}"/>
    <cellStyle name="Normal 2224" xfId="8079" xr:uid="{00000000-0005-0000-0000-00009D4C0000}"/>
    <cellStyle name="Normal 2224 2" xfId="18201" xr:uid="{00000000-0005-0000-0000-00009E4C0000}"/>
    <cellStyle name="Normal 2224 2 2" xfId="36068" xr:uid="{00000000-0005-0000-0000-00009F4C0000}"/>
    <cellStyle name="Normal 2224 3" xfId="27228" xr:uid="{00000000-0005-0000-0000-0000A04C0000}"/>
    <cellStyle name="Normal 2225" xfId="8080" xr:uid="{00000000-0005-0000-0000-0000A14C0000}"/>
    <cellStyle name="Normal 2225 2" xfId="18202" xr:uid="{00000000-0005-0000-0000-0000A24C0000}"/>
    <cellStyle name="Normal 2225 2 2" xfId="36069" xr:uid="{00000000-0005-0000-0000-0000A34C0000}"/>
    <cellStyle name="Normal 2225 3" xfId="27229" xr:uid="{00000000-0005-0000-0000-0000A44C0000}"/>
    <cellStyle name="Normal 2226" xfId="8081" xr:uid="{00000000-0005-0000-0000-0000A54C0000}"/>
    <cellStyle name="Normal 2226 2" xfId="18203" xr:uid="{00000000-0005-0000-0000-0000A64C0000}"/>
    <cellStyle name="Normal 2226 2 2" xfId="36070" xr:uid="{00000000-0005-0000-0000-0000A74C0000}"/>
    <cellStyle name="Normal 2226 3" xfId="27230" xr:uid="{00000000-0005-0000-0000-0000A84C0000}"/>
    <cellStyle name="Normal 2227" xfId="8082" xr:uid="{00000000-0005-0000-0000-0000A94C0000}"/>
    <cellStyle name="Normal 2227 2" xfId="18204" xr:uid="{00000000-0005-0000-0000-0000AA4C0000}"/>
    <cellStyle name="Normal 2227 2 2" xfId="36071" xr:uid="{00000000-0005-0000-0000-0000AB4C0000}"/>
    <cellStyle name="Normal 2227 3" xfId="27231" xr:uid="{00000000-0005-0000-0000-0000AC4C0000}"/>
    <cellStyle name="Normal 2228" xfId="8083" xr:uid="{00000000-0005-0000-0000-0000AD4C0000}"/>
    <cellStyle name="Normal 2228 2" xfId="18205" xr:uid="{00000000-0005-0000-0000-0000AE4C0000}"/>
    <cellStyle name="Normal 2228 2 2" xfId="36072" xr:uid="{00000000-0005-0000-0000-0000AF4C0000}"/>
    <cellStyle name="Normal 2228 3" xfId="27232" xr:uid="{00000000-0005-0000-0000-0000B04C0000}"/>
    <cellStyle name="Normal 2229" xfId="8084" xr:uid="{00000000-0005-0000-0000-0000B14C0000}"/>
    <cellStyle name="Normal 2229 2" xfId="18206" xr:uid="{00000000-0005-0000-0000-0000B24C0000}"/>
    <cellStyle name="Normal 2229 2 2" xfId="36073" xr:uid="{00000000-0005-0000-0000-0000B34C0000}"/>
    <cellStyle name="Normal 2229 3" xfId="27233" xr:uid="{00000000-0005-0000-0000-0000B44C0000}"/>
    <cellStyle name="Normal 223" xfId="1361" xr:uid="{00000000-0005-0000-0000-0000B54C0000}"/>
    <cellStyle name="Normal 223 2" xfId="8085" xr:uid="{00000000-0005-0000-0000-0000B64C0000}"/>
    <cellStyle name="Normal 223 3" xfId="8086" xr:uid="{00000000-0005-0000-0000-0000B74C0000}"/>
    <cellStyle name="Normal 223 3 2" xfId="8087" xr:uid="{00000000-0005-0000-0000-0000B84C0000}"/>
    <cellStyle name="Normal 223 3 2 2" xfId="18208" xr:uid="{00000000-0005-0000-0000-0000B94C0000}"/>
    <cellStyle name="Normal 223 3 2 2 2" xfId="36075" xr:uid="{00000000-0005-0000-0000-0000BA4C0000}"/>
    <cellStyle name="Normal 223 3 2 3" xfId="27235" xr:uid="{00000000-0005-0000-0000-0000BB4C0000}"/>
    <cellStyle name="Normal 223 3 3" xfId="18207" xr:uid="{00000000-0005-0000-0000-0000BC4C0000}"/>
    <cellStyle name="Normal 223 3 3 2" xfId="36074" xr:uid="{00000000-0005-0000-0000-0000BD4C0000}"/>
    <cellStyle name="Normal 223 3 4" xfId="27234" xr:uid="{00000000-0005-0000-0000-0000BE4C0000}"/>
    <cellStyle name="Normal 223 4" xfId="8088" xr:uid="{00000000-0005-0000-0000-0000BF4C0000}"/>
    <cellStyle name="Normal 223 4 2" xfId="18209" xr:uid="{00000000-0005-0000-0000-0000C04C0000}"/>
    <cellStyle name="Normal 223 4 2 2" xfId="36076" xr:uid="{00000000-0005-0000-0000-0000C14C0000}"/>
    <cellStyle name="Normal 223 4 3" xfId="27236" xr:uid="{00000000-0005-0000-0000-0000C24C0000}"/>
    <cellStyle name="Normal 223 5" xfId="8089" xr:uid="{00000000-0005-0000-0000-0000C34C0000}"/>
    <cellStyle name="Normal 223 5 2" xfId="18210" xr:uid="{00000000-0005-0000-0000-0000C44C0000}"/>
    <cellStyle name="Normal 223 5 2 2" xfId="36077" xr:uid="{00000000-0005-0000-0000-0000C54C0000}"/>
    <cellStyle name="Normal 223 5 3" xfId="27237" xr:uid="{00000000-0005-0000-0000-0000C64C0000}"/>
    <cellStyle name="Normal 223 6" xfId="8090" xr:uid="{00000000-0005-0000-0000-0000C74C0000}"/>
    <cellStyle name="Normal 223 6 2" xfId="18211" xr:uid="{00000000-0005-0000-0000-0000C84C0000}"/>
    <cellStyle name="Normal 223 6 2 2" xfId="36078" xr:uid="{00000000-0005-0000-0000-0000C94C0000}"/>
    <cellStyle name="Normal 223 6 3" xfId="27238" xr:uid="{00000000-0005-0000-0000-0000CA4C0000}"/>
    <cellStyle name="Normal 2230" xfId="8091" xr:uid="{00000000-0005-0000-0000-0000CB4C0000}"/>
    <cellStyle name="Normal 2230 2" xfId="18212" xr:uid="{00000000-0005-0000-0000-0000CC4C0000}"/>
    <cellStyle name="Normal 2230 2 2" xfId="36079" xr:uid="{00000000-0005-0000-0000-0000CD4C0000}"/>
    <cellStyle name="Normal 2230 3" xfId="27239" xr:uid="{00000000-0005-0000-0000-0000CE4C0000}"/>
    <cellStyle name="Normal 2231" xfId="8092" xr:uid="{00000000-0005-0000-0000-0000CF4C0000}"/>
    <cellStyle name="Normal 2231 2" xfId="18213" xr:uid="{00000000-0005-0000-0000-0000D04C0000}"/>
    <cellStyle name="Normal 2231 2 2" xfId="36080" xr:uid="{00000000-0005-0000-0000-0000D14C0000}"/>
    <cellStyle name="Normal 2231 3" xfId="27240" xr:uid="{00000000-0005-0000-0000-0000D24C0000}"/>
    <cellStyle name="Normal 2232" xfId="8093" xr:uid="{00000000-0005-0000-0000-0000D34C0000}"/>
    <cellStyle name="Normal 2232 2" xfId="18214" xr:uid="{00000000-0005-0000-0000-0000D44C0000}"/>
    <cellStyle name="Normal 2232 2 2" xfId="36081" xr:uid="{00000000-0005-0000-0000-0000D54C0000}"/>
    <cellStyle name="Normal 2232 3" xfId="27241" xr:uid="{00000000-0005-0000-0000-0000D64C0000}"/>
    <cellStyle name="Normal 2233" xfId="8094" xr:uid="{00000000-0005-0000-0000-0000D74C0000}"/>
    <cellStyle name="Normal 2233 2" xfId="18215" xr:uid="{00000000-0005-0000-0000-0000D84C0000}"/>
    <cellStyle name="Normal 2233 2 2" xfId="36082" xr:uid="{00000000-0005-0000-0000-0000D94C0000}"/>
    <cellStyle name="Normal 2233 3" xfId="27242" xr:uid="{00000000-0005-0000-0000-0000DA4C0000}"/>
    <cellStyle name="Normal 2234" xfId="8095" xr:uid="{00000000-0005-0000-0000-0000DB4C0000}"/>
    <cellStyle name="Normal 2234 2" xfId="18216" xr:uid="{00000000-0005-0000-0000-0000DC4C0000}"/>
    <cellStyle name="Normal 2234 2 2" xfId="36083" xr:uid="{00000000-0005-0000-0000-0000DD4C0000}"/>
    <cellStyle name="Normal 2234 3" xfId="27243" xr:uid="{00000000-0005-0000-0000-0000DE4C0000}"/>
    <cellStyle name="Normal 2235" xfId="8096" xr:uid="{00000000-0005-0000-0000-0000DF4C0000}"/>
    <cellStyle name="Normal 2235 2" xfId="18217" xr:uid="{00000000-0005-0000-0000-0000E04C0000}"/>
    <cellStyle name="Normal 2235 2 2" xfId="36084" xr:uid="{00000000-0005-0000-0000-0000E14C0000}"/>
    <cellStyle name="Normal 2235 3" xfId="27244" xr:uid="{00000000-0005-0000-0000-0000E24C0000}"/>
    <cellStyle name="Normal 2236" xfId="8097" xr:uid="{00000000-0005-0000-0000-0000E34C0000}"/>
    <cellStyle name="Normal 2236 2" xfId="18218" xr:uid="{00000000-0005-0000-0000-0000E44C0000}"/>
    <cellStyle name="Normal 2236 2 2" xfId="36085" xr:uid="{00000000-0005-0000-0000-0000E54C0000}"/>
    <cellStyle name="Normal 2236 3" xfId="27245" xr:uid="{00000000-0005-0000-0000-0000E64C0000}"/>
    <cellStyle name="Normal 2237" xfId="8098" xr:uid="{00000000-0005-0000-0000-0000E74C0000}"/>
    <cellStyle name="Normal 2237 2" xfId="18219" xr:uid="{00000000-0005-0000-0000-0000E84C0000}"/>
    <cellStyle name="Normal 2237 2 2" xfId="36086" xr:uid="{00000000-0005-0000-0000-0000E94C0000}"/>
    <cellStyle name="Normal 2237 3" xfId="27246" xr:uid="{00000000-0005-0000-0000-0000EA4C0000}"/>
    <cellStyle name="Normal 2238" xfId="8099" xr:uid="{00000000-0005-0000-0000-0000EB4C0000}"/>
    <cellStyle name="Normal 2238 2" xfId="18220" xr:uid="{00000000-0005-0000-0000-0000EC4C0000}"/>
    <cellStyle name="Normal 2238 2 2" xfId="36087" xr:uid="{00000000-0005-0000-0000-0000ED4C0000}"/>
    <cellStyle name="Normal 2238 3" xfId="27247" xr:uid="{00000000-0005-0000-0000-0000EE4C0000}"/>
    <cellStyle name="Normal 2239" xfId="8100" xr:uid="{00000000-0005-0000-0000-0000EF4C0000}"/>
    <cellStyle name="Normal 2239 2" xfId="18221" xr:uid="{00000000-0005-0000-0000-0000F04C0000}"/>
    <cellStyle name="Normal 2239 2 2" xfId="36088" xr:uid="{00000000-0005-0000-0000-0000F14C0000}"/>
    <cellStyle name="Normal 2239 3" xfId="27248" xr:uid="{00000000-0005-0000-0000-0000F24C0000}"/>
    <cellStyle name="Normal 224" xfId="1362" xr:uid="{00000000-0005-0000-0000-0000F34C0000}"/>
    <cellStyle name="Normal 224 2" xfId="8101" xr:uid="{00000000-0005-0000-0000-0000F44C0000}"/>
    <cellStyle name="Normal 224 3" xfId="8102" xr:uid="{00000000-0005-0000-0000-0000F54C0000}"/>
    <cellStyle name="Normal 224 3 2" xfId="8103" xr:uid="{00000000-0005-0000-0000-0000F64C0000}"/>
    <cellStyle name="Normal 224 3 2 2" xfId="18223" xr:uid="{00000000-0005-0000-0000-0000F74C0000}"/>
    <cellStyle name="Normal 224 3 2 2 2" xfId="36090" xr:uid="{00000000-0005-0000-0000-0000F84C0000}"/>
    <cellStyle name="Normal 224 3 2 3" xfId="27250" xr:uid="{00000000-0005-0000-0000-0000F94C0000}"/>
    <cellStyle name="Normal 224 3 3" xfId="18222" xr:uid="{00000000-0005-0000-0000-0000FA4C0000}"/>
    <cellStyle name="Normal 224 3 3 2" xfId="36089" xr:uid="{00000000-0005-0000-0000-0000FB4C0000}"/>
    <cellStyle name="Normal 224 3 4" xfId="27249" xr:uid="{00000000-0005-0000-0000-0000FC4C0000}"/>
    <cellStyle name="Normal 224 4" xfId="8104" xr:uid="{00000000-0005-0000-0000-0000FD4C0000}"/>
    <cellStyle name="Normal 224 4 2" xfId="18224" xr:uid="{00000000-0005-0000-0000-0000FE4C0000}"/>
    <cellStyle name="Normal 224 4 2 2" xfId="36091" xr:uid="{00000000-0005-0000-0000-0000FF4C0000}"/>
    <cellStyle name="Normal 224 4 3" xfId="27251" xr:uid="{00000000-0005-0000-0000-0000004D0000}"/>
    <cellStyle name="Normal 224 5" xfId="8105" xr:uid="{00000000-0005-0000-0000-0000014D0000}"/>
    <cellStyle name="Normal 224 5 2" xfId="18225" xr:uid="{00000000-0005-0000-0000-0000024D0000}"/>
    <cellStyle name="Normal 224 5 2 2" xfId="36092" xr:uid="{00000000-0005-0000-0000-0000034D0000}"/>
    <cellStyle name="Normal 224 5 3" xfId="27252" xr:uid="{00000000-0005-0000-0000-0000044D0000}"/>
    <cellStyle name="Normal 224 6" xfId="8106" xr:uid="{00000000-0005-0000-0000-0000054D0000}"/>
    <cellStyle name="Normal 224 6 2" xfId="18226" xr:uid="{00000000-0005-0000-0000-0000064D0000}"/>
    <cellStyle name="Normal 224 6 2 2" xfId="36093" xr:uid="{00000000-0005-0000-0000-0000074D0000}"/>
    <cellStyle name="Normal 224 6 3" xfId="27253" xr:uid="{00000000-0005-0000-0000-0000084D0000}"/>
    <cellStyle name="Normal 2240" xfId="8107" xr:uid="{00000000-0005-0000-0000-0000094D0000}"/>
    <cellStyle name="Normal 2240 2" xfId="18227" xr:uid="{00000000-0005-0000-0000-00000A4D0000}"/>
    <cellStyle name="Normal 2240 2 2" xfId="36094" xr:uid="{00000000-0005-0000-0000-00000B4D0000}"/>
    <cellStyle name="Normal 2240 3" xfId="27254" xr:uid="{00000000-0005-0000-0000-00000C4D0000}"/>
    <cellStyle name="Normal 2241" xfId="8108" xr:uid="{00000000-0005-0000-0000-00000D4D0000}"/>
    <cellStyle name="Normal 2241 2" xfId="18228" xr:uid="{00000000-0005-0000-0000-00000E4D0000}"/>
    <cellStyle name="Normal 2241 2 2" xfId="36095" xr:uid="{00000000-0005-0000-0000-00000F4D0000}"/>
    <cellStyle name="Normal 2241 3" xfId="27255" xr:uid="{00000000-0005-0000-0000-0000104D0000}"/>
    <cellStyle name="Normal 2242" xfId="8109" xr:uid="{00000000-0005-0000-0000-0000114D0000}"/>
    <cellStyle name="Normal 2242 2" xfId="18229" xr:uid="{00000000-0005-0000-0000-0000124D0000}"/>
    <cellStyle name="Normal 2242 2 2" xfId="36096" xr:uid="{00000000-0005-0000-0000-0000134D0000}"/>
    <cellStyle name="Normal 2242 3" xfId="27256" xr:uid="{00000000-0005-0000-0000-0000144D0000}"/>
    <cellStyle name="Normal 2243" xfId="8110" xr:uid="{00000000-0005-0000-0000-0000154D0000}"/>
    <cellStyle name="Normal 2243 2" xfId="18230" xr:uid="{00000000-0005-0000-0000-0000164D0000}"/>
    <cellStyle name="Normal 2243 2 2" xfId="36097" xr:uid="{00000000-0005-0000-0000-0000174D0000}"/>
    <cellStyle name="Normal 2243 3" xfId="27257" xr:uid="{00000000-0005-0000-0000-0000184D0000}"/>
    <cellStyle name="Normal 2244" xfId="8111" xr:uid="{00000000-0005-0000-0000-0000194D0000}"/>
    <cellStyle name="Normal 2244 2" xfId="18231" xr:uid="{00000000-0005-0000-0000-00001A4D0000}"/>
    <cellStyle name="Normal 2244 2 2" xfId="36098" xr:uid="{00000000-0005-0000-0000-00001B4D0000}"/>
    <cellStyle name="Normal 2244 3" xfId="27258" xr:uid="{00000000-0005-0000-0000-00001C4D0000}"/>
    <cellStyle name="Normal 2245" xfId="8112" xr:uid="{00000000-0005-0000-0000-00001D4D0000}"/>
    <cellStyle name="Normal 2245 2" xfId="18232" xr:uid="{00000000-0005-0000-0000-00001E4D0000}"/>
    <cellStyle name="Normal 2245 2 2" xfId="36099" xr:uid="{00000000-0005-0000-0000-00001F4D0000}"/>
    <cellStyle name="Normal 2245 3" xfId="27259" xr:uid="{00000000-0005-0000-0000-0000204D0000}"/>
    <cellStyle name="Normal 2246" xfId="8113" xr:uid="{00000000-0005-0000-0000-0000214D0000}"/>
    <cellStyle name="Normal 2246 2" xfId="18233" xr:uid="{00000000-0005-0000-0000-0000224D0000}"/>
    <cellStyle name="Normal 2246 2 2" xfId="36100" xr:uid="{00000000-0005-0000-0000-0000234D0000}"/>
    <cellStyle name="Normal 2246 3" xfId="27260" xr:uid="{00000000-0005-0000-0000-0000244D0000}"/>
    <cellStyle name="Normal 2247" xfId="8114" xr:uid="{00000000-0005-0000-0000-0000254D0000}"/>
    <cellStyle name="Normal 2247 2" xfId="18234" xr:uid="{00000000-0005-0000-0000-0000264D0000}"/>
    <cellStyle name="Normal 2247 2 2" xfId="36101" xr:uid="{00000000-0005-0000-0000-0000274D0000}"/>
    <cellStyle name="Normal 2247 3" xfId="27261" xr:uid="{00000000-0005-0000-0000-0000284D0000}"/>
    <cellStyle name="Normal 2248" xfId="8115" xr:uid="{00000000-0005-0000-0000-0000294D0000}"/>
    <cellStyle name="Normal 2248 2" xfId="18235" xr:uid="{00000000-0005-0000-0000-00002A4D0000}"/>
    <cellStyle name="Normal 2248 2 2" xfId="36102" xr:uid="{00000000-0005-0000-0000-00002B4D0000}"/>
    <cellStyle name="Normal 2248 3" xfId="27262" xr:uid="{00000000-0005-0000-0000-00002C4D0000}"/>
    <cellStyle name="Normal 2249" xfId="8116" xr:uid="{00000000-0005-0000-0000-00002D4D0000}"/>
    <cellStyle name="Normal 2249 2" xfId="18236" xr:uid="{00000000-0005-0000-0000-00002E4D0000}"/>
    <cellStyle name="Normal 2249 2 2" xfId="36103" xr:uid="{00000000-0005-0000-0000-00002F4D0000}"/>
    <cellStyle name="Normal 2249 3" xfId="27263" xr:uid="{00000000-0005-0000-0000-0000304D0000}"/>
    <cellStyle name="Normal 225" xfId="1363" xr:uid="{00000000-0005-0000-0000-0000314D0000}"/>
    <cellStyle name="Normal 225 2" xfId="8117" xr:uid="{00000000-0005-0000-0000-0000324D0000}"/>
    <cellStyle name="Normal 225 3" xfId="8118" xr:uid="{00000000-0005-0000-0000-0000334D0000}"/>
    <cellStyle name="Normal 225 3 2" xfId="8119" xr:uid="{00000000-0005-0000-0000-0000344D0000}"/>
    <cellStyle name="Normal 225 3 2 2" xfId="18238" xr:uid="{00000000-0005-0000-0000-0000354D0000}"/>
    <cellStyle name="Normal 225 3 2 2 2" xfId="36105" xr:uid="{00000000-0005-0000-0000-0000364D0000}"/>
    <cellStyle name="Normal 225 3 2 3" xfId="27265" xr:uid="{00000000-0005-0000-0000-0000374D0000}"/>
    <cellStyle name="Normal 225 3 3" xfId="18237" xr:uid="{00000000-0005-0000-0000-0000384D0000}"/>
    <cellStyle name="Normal 225 3 3 2" xfId="36104" xr:uid="{00000000-0005-0000-0000-0000394D0000}"/>
    <cellStyle name="Normal 225 3 4" xfId="27264" xr:uid="{00000000-0005-0000-0000-00003A4D0000}"/>
    <cellStyle name="Normal 225 4" xfId="8120" xr:uid="{00000000-0005-0000-0000-00003B4D0000}"/>
    <cellStyle name="Normal 225 4 2" xfId="18239" xr:uid="{00000000-0005-0000-0000-00003C4D0000}"/>
    <cellStyle name="Normal 225 4 2 2" xfId="36106" xr:uid="{00000000-0005-0000-0000-00003D4D0000}"/>
    <cellStyle name="Normal 225 4 3" xfId="27266" xr:uid="{00000000-0005-0000-0000-00003E4D0000}"/>
    <cellStyle name="Normal 225 5" xfId="8121" xr:uid="{00000000-0005-0000-0000-00003F4D0000}"/>
    <cellStyle name="Normal 225 5 2" xfId="18240" xr:uid="{00000000-0005-0000-0000-0000404D0000}"/>
    <cellStyle name="Normal 225 5 2 2" xfId="36107" xr:uid="{00000000-0005-0000-0000-0000414D0000}"/>
    <cellStyle name="Normal 225 5 3" xfId="27267" xr:uid="{00000000-0005-0000-0000-0000424D0000}"/>
    <cellStyle name="Normal 225 6" xfId="8122" xr:uid="{00000000-0005-0000-0000-0000434D0000}"/>
    <cellStyle name="Normal 225 6 2" xfId="18241" xr:uid="{00000000-0005-0000-0000-0000444D0000}"/>
    <cellStyle name="Normal 225 6 2 2" xfId="36108" xr:uid="{00000000-0005-0000-0000-0000454D0000}"/>
    <cellStyle name="Normal 225 6 3" xfId="27268" xr:uid="{00000000-0005-0000-0000-0000464D0000}"/>
    <cellStyle name="Normal 2250" xfId="8123" xr:uid="{00000000-0005-0000-0000-0000474D0000}"/>
    <cellStyle name="Normal 2250 2" xfId="18242" xr:uid="{00000000-0005-0000-0000-0000484D0000}"/>
    <cellStyle name="Normal 2250 2 2" xfId="36109" xr:uid="{00000000-0005-0000-0000-0000494D0000}"/>
    <cellStyle name="Normal 2250 3" xfId="27269" xr:uid="{00000000-0005-0000-0000-00004A4D0000}"/>
    <cellStyle name="Normal 2251" xfId="8124" xr:uid="{00000000-0005-0000-0000-00004B4D0000}"/>
    <cellStyle name="Normal 2251 2" xfId="18243" xr:uid="{00000000-0005-0000-0000-00004C4D0000}"/>
    <cellStyle name="Normal 2251 2 2" xfId="36110" xr:uid="{00000000-0005-0000-0000-00004D4D0000}"/>
    <cellStyle name="Normal 2251 3" xfId="27270" xr:uid="{00000000-0005-0000-0000-00004E4D0000}"/>
    <cellStyle name="Normal 2252" xfId="8125" xr:uid="{00000000-0005-0000-0000-00004F4D0000}"/>
    <cellStyle name="Normal 2252 2" xfId="18244" xr:uid="{00000000-0005-0000-0000-0000504D0000}"/>
    <cellStyle name="Normal 2252 2 2" xfId="36111" xr:uid="{00000000-0005-0000-0000-0000514D0000}"/>
    <cellStyle name="Normal 2252 3" xfId="27271" xr:uid="{00000000-0005-0000-0000-0000524D0000}"/>
    <cellStyle name="Normal 2253" xfId="8126" xr:uid="{00000000-0005-0000-0000-0000534D0000}"/>
    <cellStyle name="Normal 2253 2" xfId="18245" xr:uid="{00000000-0005-0000-0000-0000544D0000}"/>
    <cellStyle name="Normal 2253 2 2" xfId="36112" xr:uid="{00000000-0005-0000-0000-0000554D0000}"/>
    <cellStyle name="Normal 2253 3" xfId="27272" xr:uid="{00000000-0005-0000-0000-0000564D0000}"/>
    <cellStyle name="Normal 2254" xfId="8127" xr:uid="{00000000-0005-0000-0000-0000574D0000}"/>
    <cellStyle name="Normal 2254 2" xfId="18246" xr:uid="{00000000-0005-0000-0000-0000584D0000}"/>
    <cellStyle name="Normal 2254 2 2" xfId="36113" xr:uid="{00000000-0005-0000-0000-0000594D0000}"/>
    <cellStyle name="Normal 2254 3" xfId="27273" xr:uid="{00000000-0005-0000-0000-00005A4D0000}"/>
    <cellStyle name="Normal 2255" xfId="8128" xr:uid="{00000000-0005-0000-0000-00005B4D0000}"/>
    <cellStyle name="Normal 2255 2" xfId="18247" xr:uid="{00000000-0005-0000-0000-00005C4D0000}"/>
    <cellStyle name="Normal 2255 2 2" xfId="36114" xr:uid="{00000000-0005-0000-0000-00005D4D0000}"/>
    <cellStyle name="Normal 2255 3" xfId="27274" xr:uid="{00000000-0005-0000-0000-00005E4D0000}"/>
    <cellStyle name="Normal 2256" xfId="8129" xr:uid="{00000000-0005-0000-0000-00005F4D0000}"/>
    <cellStyle name="Normal 2256 2" xfId="18248" xr:uid="{00000000-0005-0000-0000-0000604D0000}"/>
    <cellStyle name="Normal 2256 2 2" xfId="36115" xr:uid="{00000000-0005-0000-0000-0000614D0000}"/>
    <cellStyle name="Normal 2256 3" xfId="27275" xr:uid="{00000000-0005-0000-0000-0000624D0000}"/>
    <cellStyle name="Normal 2257" xfId="8130" xr:uid="{00000000-0005-0000-0000-0000634D0000}"/>
    <cellStyle name="Normal 2257 2" xfId="18249" xr:uid="{00000000-0005-0000-0000-0000644D0000}"/>
    <cellStyle name="Normal 2257 2 2" xfId="36116" xr:uid="{00000000-0005-0000-0000-0000654D0000}"/>
    <cellStyle name="Normal 2257 3" xfId="27276" xr:uid="{00000000-0005-0000-0000-0000664D0000}"/>
    <cellStyle name="Normal 2258" xfId="8131" xr:uid="{00000000-0005-0000-0000-0000674D0000}"/>
    <cellStyle name="Normal 2258 2" xfId="18250" xr:uid="{00000000-0005-0000-0000-0000684D0000}"/>
    <cellStyle name="Normal 2258 2 2" xfId="36117" xr:uid="{00000000-0005-0000-0000-0000694D0000}"/>
    <cellStyle name="Normal 2258 3" xfId="27277" xr:uid="{00000000-0005-0000-0000-00006A4D0000}"/>
    <cellStyle name="Normal 2259" xfId="8132" xr:uid="{00000000-0005-0000-0000-00006B4D0000}"/>
    <cellStyle name="Normal 2259 2" xfId="18251" xr:uid="{00000000-0005-0000-0000-00006C4D0000}"/>
    <cellStyle name="Normal 2259 2 2" xfId="36118" xr:uid="{00000000-0005-0000-0000-00006D4D0000}"/>
    <cellStyle name="Normal 2259 3" xfId="27278" xr:uid="{00000000-0005-0000-0000-00006E4D0000}"/>
    <cellStyle name="Normal 226" xfId="1364" xr:uid="{00000000-0005-0000-0000-00006F4D0000}"/>
    <cellStyle name="Normal 226 2" xfId="8133" xr:uid="{00000000-0005-0000-0000-0000704D0000}"/>
    <cellStyle name="Normal 226 3" xfId="8134" xr:uid="{00000000-0005-0000-0000-0000714D0000}"/>
    <cellStyle name="Normal 226 3 2" xfId="8135" xr:uid="{00000000-0005-0000-0000-0000724D0000}"/>
    <cellStyle name="Normal 226 3 2 2" xfId="18253" xr:uid="{00000000-0005-0000-0000-0000734D0000}"/>
    <cellStyle name="Normal 226 3 2 2 2" xfId="36120" xr:uid="{00000000-0005-0000-0000-0000744D0000}"/>
    <cellStyle name="Normal 226 3 2 3" xfId="27280" xr:uid="{00000000-0005-0000-0000-0000754D0000}"/>
    <cellStyle name="Normal 226 3 3" xfId="18252" xr:uid="{00000000-0005-0000-0000-0000764D0000}"/>
    <cellStyle name="Normal 226 3 3 2" xfId="36119" xr:uid="{00000000-0005-0000-0000-0000774D0000}"/>
    <cellStyle name="Normal 226 3 4" xfId="27279" xr:uid="{00000000-0005-0000-0000-0000784D0000}"/>
    <cellStyle name="Normal 226 4" xfId="8136" xr:uid="{00000000-0005-0000-0000-0000794D0000}"/>
    <cellStyle name="Normal 226 4 2" xfId="18254" xr:uid="{00000000-0005-0000-0000-00007A4D0000}"/>
    <cellStyle name="Normal 226 4 2 2" xfId="36121" xr:uid="{00000000-0005-0000-0000-00007B4D0000}"/>
    <cellStyle name="Normal 226 4 3" xfId="27281" xr:uid="{00000000-0005-0000-0000-00007C4D0000}"/>
    <cellStyle name="Normal 226 5" xfId="8137" xr:uid="{00000000-0005-0000-0000-00007D4D0000}"/>
    <cellStyle name="Normal 226 5 2" xfId="18255" xr:uid="{00000000-0005-0000-0000-00007E4D0000}"/>
    <cellStyle name="Normal 226 5 2 2" xfId="36122" xr:uid="{00000000-0005-0000-0000-00007F4D0000}"/>
    <cellStyle name="Normal 226 5 3" xfId="27282" xr:uid="{00000000-0005-0000-0000-0000804D0000}"/>
    <cellStyle name="Normal 226 6" xfId="8138" xr:uid="{00000000-0005-0000-0000-0000814D0000}"/>
    <cellStyle name="Normal 226 6 2" xfId="18256" xr:uid="{00000000-0005-0000-0000-0000824D0000}"/>
    <cellStyle name="Normal 226 6 2 2" xfId="36123" xr:uid="{00000000-0005-0000-0000-0000834D0000}"/>
    <cellStyle name="Normal 226 6 3" xfId="27283" xr:uid="{00000000-0005-0000-0000-0000844D0000}"/>
    <cellStyle name="Normal 2260" xfId="8139" xr:uid="{00000000-0005-0000-0000-0000854D0000}"/>
    <cellStyle name="Normal 2260 2" xfId="18257" xr:uid="{00000000-0005-0000-0000-0000864D0000}"/>
    <cellStyle name="Normal 2260 2 2" xfId="36124" xr:uid="{00000000-0005-0000-0000-0000874D0000}"/>
    <cellStyle name="Normal 2260 3" xfId="27284" xr:uid="{00000000-0005-0000-0000-0000884D0000}"/>
    <cellStyle name="Normal 2261" xfId="8140" xr:uid="{00000000-0005-0000-0000-0000894D0000}"/>
    <cellStyle name="Normal 2261 2" xfId="18258" xr:uid="{00000000-0005-0000-0000-00008A4D0000}"/>
    <cellStyle name="Normal 2261 2 2" xfId="36125" xr:uid="{00000000-0005-0000-0000-00008B4D0000}"/>
    <cellStyle name="Normal 2261 3" xfId="27285" xr:uid="{00000000-0005-0000-0000-00008C4D0000}"/>
    <cellStyle name="Normal 2262" xfId="8141" xr:uid="{00000000-0005-0000-0000-00008D4D0000}"/>
    <cellStyle name="Normal 2262 2" xfId="18259" xr:uid="{00000000-0005-0000-0000-00008E4D0000}"/>
    <cellStyle name="Normal 2262 2 2" xfId="36126" xr:uid="{00000000-0005-0000-0000-00008F4D0000}"/>
    <cellStyle name="Normal 2262 3" xfId="27286" xr:uid="{00000000-0005-0000-0000-0000904D0000}"/>
    <cellStyle name="Normal 2263" xfId="8142" xr:uid="{00000000-0005-0000-0000-0000914D0000}"/>
    <cellStyle name="Normal 2263 2" xfId="18260" xr:uid="{00000000-0005-0000-0000-0000924D0000}"/>
    <cellStyle name="Normal 2263 2 2" xfId="36127" xr:uid="{00000000-0005-0000-0000-0000934D0000}"/>
    <cellStyle name="Normal 2263 3" xfId="27287" xr:uid="{00000000-0005-0000-0000-0000944D0000}"/>
    <cellStyle name="Normal 2264" xfId="8143" xr:uid="{00000000-0005-0000-0000-0000954D0000}"/>
    <cellStyle name="Normal 2264 2" xfId="18261" xr:uid="{00000000-0005-0000-0000-0000964D0000}"/>
    <cellStyle name="Normal 2264 2 2" xfId="36128" xr:uid="{00000000-0005-0000-0000-0000974D0000}"/>
    <cellStyle name="Normal 2264 3" xfId="27288" xr:uid="{00000000-0005-0000-0000-0000984D0000}"/>
    <cellStyle name="Normal 2265" xfId="8144" xr:uid="{00000000-0005-0000-0000-0000994D0000}"/>
    <cellStyle name="Normal 2265 2" xfId="18262" xr:uid="{00000000-0005-0000-0000-00009A4D0000}"/>
    <cellStyle name="Normal 2265 2 2" xfId="36129" xr:uid="{00000000-0005-0000-0000-00009B4D0000}"/>
    <cellStyle name="Normal 2265 3" xfId="27289" xr:uid="{00000000-0005-0000-0000-00009C4D0000}"/>
    <cellStyle name="Normal 2266" xfId="8145" xr:uid="{00000000-0005-0000-0000-00009D4D0000}"/>
    <cellStyle name="Normal 2266 2" xfId="18263" xr:uid="{00000000-0005-0000-0000-00009E4D0000}"/>
    <cellStyle name="Normal 2266 2 2" xfId="36130" xr:uid="{00000000-0005-0000-0000-00009F4D0000}"/>
    <cellStyle name="Normal 2266 3" xfId="27290" xr:uid="{00000000-0005-0000-0000-0000A04D0000}"/>
    <cellStyle name="Normal 2267" xfId="8146" xr:uid="{00000000-0005-0000-0000-0000A14D0000}"/>
    <cellStyle name="Normal 2267 2" xfId="18264" xr:uid="{00000000-0005-0000-0000-0000A24D0000}"/>
    <cellStyle name="Normal 2267 2 2" xfId="36131" xr:uid="{00000000-0005-0000-0000-0000A34D0000}"/>
    <cellStyle name="Normal 2267 3" xfId="27291" xr:uid="{00000000-0005-0000-0000-0000A44D0000}"/>
    <cellStyle name="Normal 2268" xfId="8147" xr:uid="{00000000-0005-0000-0000-0000A54D0000}"/>
    <cellStyle name="Normal 2268 2" xfId="18265" xr:uid="{00000000-0005-0000-0000-0000A64D0000}"/>
    <cellStyle name="Normal 2268 2 2" xfId="36132" xr:uid="{00000000-0005-0000-0000-0000A74D0000}"/>
    <cellStyle name="Normal 2268 3" xfId="27292" xr:uid="{00000000-0005-0000-0000-0000A84D0000}"/>
    <cellStyle name="Normal 227" xfId="1365" xr:uid="{00000000-0005-0000-0000-0000A94D0000}"/>
    <cellStyle name="Normal 227 2" xfId="8148" xr:uid="{00000000-0005-0000-0000-0000AA4D0000}"/>
    <cellStyle name="Normal 227 3" xfId="8149" xr:uid="{00000000-0005-0000-0000-0000AB4D0000}"/>
    <cellStyle name="Normal 227 3 2" xfId="8150" xr:uid="{00000000-0005-0000-0000-0000AC4D0000}"/>
    <cellStyle name="Normal 227 3 2 2" xfId="18267" xr:uid="{00000000-0005-0000-0000-0000AD4D0000}"/>
    <cellStyle name="Normal 227 3 2 2 2" xfId="36134" xr:uid="{00000000-0005-0000-0000-0000AE4D0000}"/>
    <cellStyle name="Normal 227 3 2 3" xfId="27294" xr:uid="{00000000-0005-0000-0000-0000AF4D0000}"/>
    <cellStyle name="Normal 227 3 3" xfId="18266" xr:uid="{00000000-0005-0000-0000-0000B04D0000}"/>
    <cellStyle name="Normal 227 3 3 2" xfId="36133" xr:uid="{00000000-0005-0000-0000-0000B14D0000}"/>
    <cellStyle name="Normal 227 3 4" xfId="27293" xr:uid="{00000000-0005-0000-0000-0000B24D0000}"/>
    <cellStyle name="Normal 227 4" xfId="8151" xr:uid="{00000000-0005-0000-0000-0000B34D0000}"/>
    <cellStyle name="Normal 227 4 2" xfId="18268" xr:uid="{00000000-0005-0000-0000-0000B44D0000}"/>
    <cellStyle name="Normal 227 4 2 2" xfId="36135" xr:uid="{00000000-0005-0000-0000-0000B54D0000}"/>
    <cellStyle name="Normal 227 4 3" xfId="27295" xr:uid="{00000000-0005-0000-0000-0000B64D0000}"/>
    <cellStyle name="Normal 227 5" xfId="8152" xr:uid="{00000000-0005-0000-0000-0000B74D0000}"/>
    <cellStyle name="Normal 227 5 2" xfId="18269" xr:uid="{00000000-0005-0000-0000-0000B84D0000}"/>
    <cellStyle name="Normal 227 5 2 2" xfId="36136" xr:uid="{00000000-0005-0000-0000-0000B94D0000}"/>
    <cellStyle name="Normal 227 5 3" xfId="27296" xr:uid="{00000000-0005-0000-0000-0000BA4D0000}"/>
    <cellStyle name="Normal 227 6" xfId="8153" xr:uid="{00000000-0005-0000-0000-0000BB4D0000}"/>
    <cellStyle name="Normal 227 6 2" xfId="18270" xr:uid="{00000000-0005-0000-0000-0000BC4D0000}"/>
    <cellStyle name="Normal 227 6 2 2" xfId="36137" xr:uid="{00000000-0005-0000-0000-0000BD4D0000}"/>
    <cellStyle name="Normal 227 6 3" xfId="27297" xr:uid="{00000000-0005-0000-0000-0000BE4D0000}"/>
    <cellStyle name="Normal 228" xfId="1366" xr:uid="{00000000-0005-0000-0000-0000BF4D0000}"/>
    <cellStyle name="Normal 228 2" xfId="8154" xr:uid="{00000000-0005-0000-0000-0000C04D0000}"/>
    <cellStyle name="Normal 228 3" xfId="8155" xr:uid="{00000000-0005-0000-0000-0000C14D0000}"/>
    <cellStyle name="Normal 228 3 2" xfId="8156" xr:uid="{00000000-0005-0000-0000-0000C24D0000}"/>
    <cellStyle name="Normal 228 3 2 2" xfId="18272" xr:uid="{00000000-0005-0000-0000-0000C34D0000}"/>
    <cellStyle name="Normal 228 3 2 2 2" xfId="36139" xr:uid="{00000000-0005-0000-0000-0000C44D0000}"/>
    <cellStyle name="Normal 228 3 2 3" xfId="27299" xr:uid="{00000000-0005-0000-0000-0000C54D0000}"/>
    <cellStyle name="Normal 228 3 3" xfId="18271" xr:uid="{00000000-0005-0000-0000-0000C64D0000}"/>
    <cellStyle name="Normal 228 3 3 2" xfId="36138" xr:uid="{00000000-0005-0000-0000-0000C74D0000}"/>
    <cellStyle name="Normal 228 3 4" xfId="27298" xr:uid="{00000000-0005-0000-0000-0000C84D0000}"/>
    <cellStyle name="Normal 228 4" xfId="8157" xr:uid="{00000000-0005-0000-0000-0000C94D0000}"/>
    <cellStyle name="Normal 228 4 2" xfId="18273" xr:uid="{00000000-0005-0000-0000-0000CA4D0000}"/>
    <cellStyle name="Normal 228 4 2 2" xfId="36140" xr:uid="{00000000-0005-0000-0000-0000CB4D0000}"/>
    <cellStyle name="Normal 228 4 3" xfId="27300" xr:uid="{00000000-0005-0000-0000-0000CC4D0000}"/>
    <cellStyle name="Normal 228 5" xfId="8158" xr:uid="{00000000-0005-0000-0000-0000CD4D0000}"/>
    <cellStyle name="Normal 228 5 2" xfId="18274" xr:uid="{00000000-0005-0000-0000-0000CE4D0000}"/>
    <cellStyle name="Normal 228 5 2 2" xfId="36141" xr:uid="{00000000-0005-0000-0000-0000CF4D0000}"/>
    <cellStyle name="Normal 228 5 3" xfId="27301" xr:uid="{00000000-0005-0000-0000-0000D04D0000}"/>
    <cellStyle name="Normal 228 6" xfId="8159" xr:uid="{00000000-0005-0000-0000-0000D14D0000}"/>
    <cellStyle name="Normal 228 6 2" xfId="18275" xr:uid="{00000000-0005-0000-0000-0000D24D0000}"/>
    <cellStyle name="Normal 228 6 2 2" xfId="36142" xr:uid="{00000000-0005-0000-0000-0000D34D0000}"/>
    <cellStyle name="Normal 228 6 3" xfId="27302" xr:uid="{00000000-0005-0000-0000-0000D44D0000}"/>
    <cellStyle name="Normal 229" xfId="1367" xr:uid="{00000000-0005-0000-0000-0000D54D0000}"/>
    <cellStyle name="Normal 229 2" xfId="8160" xr:uid="{00000000-0005-0000-0000-0000D64D0000}"/>
    <cellStyle name="Normal 229 3" xfId="8161" xr:uid="{00000000-0005-0000-0000-0000D74D0000}"/>
    <cellStyle name="Normal 229 3 2" xfId="8162" xr:uid="{00000000-0005-0000-0000-0000D84D0000}"/>
    <cellStyle name="Normal 229 3 2 2" xfId="18277" xr:uid="{00000000-0005-0000-0000-0000D94D0000}"/>
    <cellStyle name="Normal 229 3 2 2 2" xfId="36144" xr:uid="{00000000-0005-0000-0000-0000DA4D0000}"/>
    <cellStyle name="Normal 229 3 2 3" xfId="27304" xr:uid="{00000000-0005-0000-0000-0000DB4D0000}"/>
    <cellStyle name="Normal 229 3 3" xfId="18276" xr:uid="{00000000-0005-0000-0000-0000DC4D0000}"/>
    <cellStyle name="Normal 229 3 3 2" xfId="36143" xr:uid="{00000000-0005-0000-0000-0000DD4D0000}"/>
    <cellStyle name="Normal 229 3 4" xfId="27303" xr:uid="{00000000-0005-0000-0000-0000DE4D0000}"/>
    <cellStyle name="Normal 229 4" xfId="8163" xr:uid="{00000000-0005-0000-0000-0000DF4D0000}"/>
    <cellStyle name="Normal 229 4 2" xfId="18278" xr:uid="{00000000-0005-0000-0000-0000E04D0000}"/>
    <cellStyle name="Normal 229 4 2 2" xfId="36145" xr:uid="{00000000-0005-0000-0000-0000E14D0000}"/>
    <cellStyle name="Normal 229 4 3" xfId="27305" xr:uid="{00000000-0005-0000-0000-0000E24D0000}"/>
    <cellStyle name="Normal 229 5" xfId="8164" xr:uid="{00000000-0005-0000-0000-0000E34D0000}"/>
    <cellStyle name="Normal 229 5 2" xfId="18279" xr:uid="{00000000-0005-0000-0000-0000E44D0000}"/>
    <cellStyle name="Normal 229 5 2 2" xfId="36146" xr:uid="{00000000-0005-0000-0000-0000E54D0000}"/>
    <cellStyle name="Normal 229 5 3" xfId="27306" xr:uid="{00000000-0005-0000-0000-0000E64D0000}"/>
    <cellStyle name="Normal 229 6" xfId="8165" xr:uid="{00000000-0005-0000-0000-0000E74D0000}"/>
    <cellStyle name="Normal 229 6 2" xfId="18280" xr:uid="{00000000-0005-0000-0000-0000E84D0000}"/>
    <cellStyle name="Normal 229 6 2 2" xfId="36147" xr:uid="{00000000-0005-0000-0000-0000E94D0000}"/>
    <cellStyle name="Normal 229 6 3" xfId="27307" xr:uid="{00000000-0005-0000-0000-0000EA4D0000}"/>
    <cellStyle name="Normal 23" xfId="1368" xr:uid="{00000000-0005-0000-0000-0000EB4D0000}"/>
    <cellStyle name="Normal 23 2" xfId="2378" xr:uid="{00000000-0005-0000-0000-0000EC4D0000}"/>
    <cellStyle name="Normal 23 3" xfId="8166" xr:uid="{00000000-0005-0000-0000-0000ED4D0000}"/>
    <cellStyle name="Normal 230" xfId="1369" xr:uid="{00000000-0005-0000-0000-0000EE4D0000}"/>
    <cellStyle name="Normal 230 2" xfId="8167" xr:uid="{00000000-0005-0000-0000-0000EF4D0000}"/>
    <cellStyle name="Normal 230 3" xfId="8168" xr:uid="{00000000-0005-0000-0000-0000F04D0000}"/>
    <cellStyle name="Normal 230 3 2" xfId="8169" xr:uid="{00000000-0005-0000-0000-0000F14D0000}"/>
    <cellStyle name="Normal 230 3 2 2" xfId="18282" xr:uid="{00000000-0005-0000-0000-0000F24D0000}"/>
    <cellStyle name="Normal 230 3 2 2 2" xfId="36149" xr:uid="{00000000-0005-0000-0000-0000F34D0000}"/>
    <cellStyle name="Normal 230 3 2 3" xfId="27309" xr:uid="{00000000-0005-0000-0000-0000F44D0000}"/>
    <cellStyle name="Normal 230 3 3" xfId="18281" xr:uid="{00000000-0005-0000-0000-0000F54D0000}"/>
    <cellStyle name="Normal 230 3 3 2" xfId="36148" xr:uid="{00000000-0005-0000-0000-0000F64D0000}"/>
    <cellStyle name="Normal 230 3 4" xfId="27308" xr:uid="{00000000-0005-0000-0000-0000F74D0000}"/>
    <cellStyle name="Normal 230 4" xfId="8170" xr:uid="{00000000-0005-0000-0000-0000F84D0000}"/>
    <cellStyle name="Normal 230 4 2" xfId="18283" xr:uid="{00000000-0005-0000-0000-0000F94D0000}"/>
    <cellStyle name="Normal 230 4 2 2" xfId="36150" xr:uid="{00000000-0005-0000-0000-0000FA4D0000}"/>
    <cellStyle name="Normal 230 4 3" xfId="27310" xr:uid="{00000000-0005-0000-0000-0000FB4D0000}"/>
    <cellStyle name="Normal 230 5" xfId="8171" xr:uid="{00000000-0005-0000-0000-0000FC4D0000}"/>
    <cellStyle name="Normal 230 5 2" xfId="18284" xr:uid="{00000000-0005-0000-0000-0000FD4D0000}"/>
    <cellStyle name="Normal 230 5 2 2" xfId="36151" xr:uid="{00000000-0005-0000-0000-0000FE4D0000}"/>
    <cellStyle name="Normal 230 5 3" xfId="27311" xr:uid="{00000000-0005-0000-0000-0000FF4D0000}"/>
    <cellStyle name="Normal 230 6" xfId="8172" xr:uid="{00000000-0005-0000-0000-0000004E0000}"/>
    <cellStyle name="Normal 230 6 2" xfId="18285" xr:uid="{00000000-0005-0000-0000-0000014E0000}"/>
    <cellStyle name="Normal 230 6 2 2" xfId="36152" xr:uid="{00000000-0005-0000-0000-0000024E0000}"/>
    <cellStyle name="Normal 230 6 3" xfId="27312" xr:uid="{00000000-0005-0000-0000-0000034E0000}"/>
    <cellStyle name="Normal 231" xfId="1370" xr:uid="{00000000-0005-0000-0000-0000044E0000}"/>
    <cellStyle name="Normal 231 2" xfId="8173" xr:uid="{00000000-0005-0000-0000-0000054E0000}"/>
    <cellStyle name="Normal 231 3" xfId="8174" xr:uid="{00000000-0005-0000-0000-0000064E0000}"/>
    <cellStyle name="Normal 231 3 2" xfId="8175" xr:uid="{00000000-0005-0000-0000-0000074E0000}"/>
    <cellStyle name="Normal 231 3 2 2" xfId="18287" xr:uid="{00000000-0005-0000-0000-0000084E0000}"/>
    <cellStyle name="Normal 231 3 2 2 2" xfId="36154" xr:uid="{00000000-0005-0000-0000-0000094E0000}"/>
    <cellStyle name="Normal 231 3 2 3" xfId="27314" xr:uid="{00000000-0005-0000-0000-00000A4E0000}"/>
    <cellStyle name="Normal 231 3 3" xfId="18286" xr:uid="{00000000-0005-0000-0000-00000B4E0000}"/>
    <cellStyle name="Normal 231 3 3 2" xfId="36153" xr:uid="{00000000-0005-0000-0000-00000C4E0000}"/>
    <cellStyle name="Normal 231 3 4" xfId="27313" xr:uid="{00000000-0005-0000-0000-00000D4E0000}"/>
    <cellStyle name="Normal 231 4" xfId="8176" xr:uid="{00000000-0005-0000-0000-00000E4E0000}"/>
    <cellStyle name="Normal 231 4 2" xfId="18288" xr:uid="{00000000-0005-0000-0000-00000F4E0000}"/>
    <cellStyle name="Normal 231 4 2 2" xfId="36155" xr:uid="{00000000-0005-0000-0000-0000104E0000}"/>
    <cellStyle name="Normal 231 4 3" xfId="27315" xr:uid="{00000000-0005-0000-0000-0000114E0000}"/>
    <cellStyle name="Normal 231 5" xfId="8177" xr:uid="{00000000-0005-0000-0000-0000124E0000}"/>
    <cellStyle name="Normal 231 5 2" xfId="18289" xr:uid="{00000000-0005-0000-0000-0000134E0000}"/>
    <cellStyle name="Normal 231 5 2 2" xfId="36156" xr:uid="{00000000-0005-0000-0000-0000144E0000}"/>
    <cellStyle name="Normal 231 5 3" xfId="27316" xr:uid="{00000000-0005-0000-0000-0000154E0000}"/>
    <cellStyle name="Normal 231 6" xfId="8178" xr:uid="{00000000-0005-0000-0000-0000164E0000}"/>
    <cellStyle name="Normal 231 6 2" xfId="18290" xr:uid="{00000000-0005-0000-0000-0000174E0000}"/>
    <cellStyle name="Normal 231 6 2 2" xfId="36157" xr:uid="{00000000-0005-0000-0000-0000184E0000}"/>
    <cellStyle name="Normal 231 6 3" xfId="27317" xr:uid="{00000000-0005-0000-0000-0000194E0000}"/>
    <cellStyle name="Normal 232" xfId="1371" xr:uid="{00000000-0005-0000-0000-00001A4E0000}"/>
    <cellStyle name="Normal 232 2" xfId="8179" xr:uid="{00000000-0005-0000-0000-00001B4E0000}"/>
    <cellStyle name="Normal 232 3" xfId="8180" xr:uid="{00000000-0005-0000-0000-00001C4E0000}"/>
    <cellStyle name="Normal 232 3 2" xfId="8181" xr:uid="{00000000-0005-0000-0000-00001D4E0000}"/>
    <cellStyle name="Normal 232 3 2 2" xfId="18292" xr:uid="{00000000-0005-0000-0000-00001E4E0000}"/>
    <cellStyle name="Normal 232 3 2 2 2" xfId="36159" xr:uid="{00000000-0005-0000-0000-00001F4E0000}"/>
    <cellStyle name="Normal 232 3 2 3" xfId="27319" xr:uid="{00000000-0005-0000-0000-0000204E0000}"/>
    <cellStyle name="Normal 232 3 3" xfId="18291" xr:uid="{00000000-0005-0000-0000-0000214E0000}"/>
    <cellStyle name="Normal 232 3 3 2" xfId="36158" xr:uid="{00000000-0005-0000-0000-0000224E0000}"/>
    <cellStyle name="Normal 232 3 4" xfId="27318" xr:uid="{00000000-0005-0000-0000-0000234E0000}"/>
    <cellStyle name="Normal 232 4" xfId="8182" xr:uid="{00000000-0005-0000-0000-0000244E0000}"/>
    <cellStyle name="Normal 232 4 2" xfId="18293" xr:uid="{00000000-0005-0000-0000-0000254E0000}"/>
    <cellStyle name="Normal 232 4 2 2" xfId="36160" xr:uid="{00000000-0005-0000-0000-0000264E0000}"/>
    <cellStyle name="Normal 232 4 3" xfId="27320" xr:uid="{00000000-0005-0000-0000-0000274E0000}"/>
    <cellStyle name="Normal 232 5" xfId="8183" xr:uid="{00000000-0005-0000-0000-0000284E0000}"/>
    <cellStyle name="Normal 232 5 2" xfId="18294" xr:uid="{00000000-0005-0000-0000-0000294E0000}"/>
    <cellStyle name="Normal 232 5 2 2" xfId="36161" xr:uid="{00000000-0005-0000-0000-00002A4E0000}"/>
    <cellStyle name="Normal 232 5 3" xfId="27321" xr:uid="{00000000-0005-0000-0000-00002B4E0000}"/>
    <cellStyle name="Normal 232 6" xfId="8184" xr:uid="{00000000-0005-0000-0000-00002C4E0000}"/>
    <cellStyle name="Normal 232 6 2" xfId="18295" xr:uid="{00000000-0005-0000-0000-00002D4E0000}"/>
    <cellStyle name="Normal 232 6 2 2" xfId="36162" xr:uid="{00000000-0005-0000-0000-00002E4E0000}"/>
    <cellStyle name="Normal 232 6 3" xfId="27322" xr:uid="{00000000-0005-0000-0000-00002F4E0000}"/>
    <cellStyle name="Normal 233" xfId="1372" xr:uid="{00000000-0005-0000-0000-0000304E0000}"/>
    <cellStyle name="Normal 233 2" xfId="8185" xr:uid="{00000000-0005-0000-0000-0000314E0000}"/>
    <cellStyle name="Normal 233 3" xfId="8186" xr:uid="{00000000-0005-0000-0000-0000324E0000}"/>
    <cellStyle name="Normal 233 3 2" xfId="8187" xr:uid="{00000000-0005-0000-0000-0000334E0000}"/>
    <cellStyle name="Normal 233 3 2 2" xfId="18297" xr:uid="{00000000-0005-0000-0000-0000344E0000}"/>
    <cellStyle name="Normal 233 3 2 2 2" xfId="36164" xr:uid="{00000000-0005-0000-0000-0000354E0000}"/>
    <cellStyle name="Normal 233 3 2 3" xfId="27324" xr:uid="{00000000-0005-0000-0000-0000364E0000}"/>
    <cellStyle name="Normal 233 3 3" xfId="18296" xr:uid="{00000000-0005-0000-0000-0000374E0000}"/>
    <cellStyle name="Normal 233 3 3 2" xfId="36163" xr:uid="{00000000-0005-0000-0000-0000384E0000}"/>
    <cellStyle name="Normal 233 3 4" xfId="27323" xr:uid="{00000000-0005-0000-0000-0000394E0000}"/>
    <cellStyle name="Normal 233 4" xfId="8188" xr:uid="{00000000-0005-0000-0000-00003A4E0000}"/>
    <cellStyle name="Normal 233 4 2" xfId="18298" xr:uid="{00000000-0005-0000-0000-00003B4E0000}"/>
    <cellStyle name="Normal 233 4 2 2" xfId="36165" xr:uid="{00000000-0005-0000-0000-00003C4E0000}"/>
    <cellStyle name="Normal 233 4 3" xfId="27325" xr:uid="{00000000-0005-0000-0000-00003D4E0000}"/>
    <cellStyle name="Normal 233 5" xfId="8189" xr:uid="{00000000-0005-0000-0000-00003E4E0000}"/>
    <cellStyle name="Normal 233 5 2" xfId="18299" xr:uid="{00000000-0005-0000-0000-00003F4E0000}"/>
    <cellStyle name="Normal 233 5 2 2" xfId="36166" xr:uid="{00000000-0005-0000-0000-0000404E0000}"/>
    <cellStyle name="Normal 233 5 3" xfId="27326" xr:uid="{00000000-0005-0000-0000-0000414E0000}"/>
    <cellStyle name="Normal 233 6" xfId="8190" xr:uid="{00000000-0005-0000-0000-0000424E0000}"/>
    <cellStyle name="Normal 233 6 2" xfId="18300" xr:uid="{00000000-0005-0000-0000-0000434E0000}"/>
    <cellStyle name="Normal 233 6 2 2" xfId="36167" xr:uid="{00000000-0005-0000-0000-0000444E0000}"/>
    <cellStyle name="Normal 233 6 3" xfId="27327" xr:uid="{00000000-0005-0000-0000-0000454E0000}"/>
    <cellStyle name="Normal 234" xfId="1373" xr:uid="{00000000-0005-0000-0000-0000464E0000}"/>
    <cellStyle name="Normal 234 2" xfId="8191" xr:uid="{00000000-0005-0000-0000-0000474E0000}"/>
    <cellStyle name="Normal 234 3" xfId="8192" xr:uid="{00000000-0005-0000-0000-0000484E0000}"/>
    <cellStyle name="Normal 234 3 2" xfId="8193" xr:uid="{00000000-0005-0000-0000-0000494E0000}"/>
    <cellStyle name="Normal 234 3 2 2" xfId="18302" xr:uid="{00000000-0005-0000-0000-00004A4E0000}"/>
    <cellStyle name="Normal 234 3 2 2 2" xfId="36169" xr:uid="{00000000-0005-0000-0000-00004B4E0000}"/>
    <cellStyle name="Normal 234 3 2 3" xfId="27329" xr:uid="{00000000-0005-0000-0000-00004C4E0000}"/>
    <cellStyle name="Normal 234 3 3" xfId="18301" xr:uid="{00000000-0005-0000-0000-00004D4E0000}"/>
    <cellStyle name="Normal 234 3 3 2" xfId="36168" xr:uid="{00000000-0005-0000-0000-00004E4E0000}"/>
    <cellStyle name="Normal 234 3 4" xfId="27328" xr:uid="{00000000-0005-0000-0000-00004F4E0000}"/>
    <cellStyle name="Normal 234 4" xfId="8194" xr:uid="{00000000-0005-0000-0000-0000504E0000}"/>
    <cellStyle name="Normal 234 4 2" xfId="18303" xr:uid="{00000000-0005-0000-0000-0000514E0000}"/>
    <cellStyle name="Normal 234 4 2 2" xfId="36170" xr:uid="{00000000-0005-0000-0000-0000524E0000}"/>
    <cellStyle name="Normal 234 4 3" xfId="27330" xr:uid="{00000000-0005-0000-0000-0000534E0000}"/>
    <cellStyle name="Normal 234 5" xfId="8195" xr:uid="{00000000-0005-0000-0000-0000544E0000}"/>
    <cellStyle name="Normal 234 5 2" xfId="18304" xr:uid="{00000000-0005-0000-0000-0000554E0000}"/>
    <cellStyle name="Normal 234 5 2 2" xfId="36171" xr:uid="{00000000-0005-0000-0000-0000564E0000}"/>
    <cellStyle name="Normal 234 5 3" xfId="27331" xr:uid="{00000000-0005-0000-0000-0000574E0000}"/>
    <cellStyle name="Normal 234 6" xfId="8196" xr:uid="{00000000-0005-0000-0000-0000584E0000}"/>
    <cellStyle name="Normal 234 6 2" xfId="18305" xr:uid="{00000000-0005-0000-0000-0000594E0000}"/>
    <cellStyle name="Normal 234 6 2 2" xfId="36172" xr:uid="{00000000-0005-0000-0000-00005A4E0000}"/>
    <cellStyle name="Normal 234 6 3" xfId="27332" xr:uid="{00000000-0005-0000-0000-00005B4E0000}"/>
    <cellStyle name="Normal 235" xfId="1374" xr:uid="{00000000-0005-0000-0000-00005C4E0000}"/>
    <cellStyle name="Normal 235 2" xfId="8197" xr:uid="{00000000-0005-0000-0000-00005D4E0000}"/>
    <cellStyle name="Normal 235 3" xfId="8198" xr:uid="{00000000-0005-0000-0000-00005E4E0000}"/>
    <cellStyle name="Normal 235 3 2" xfId="8199" xr:uid="{00000000-0005-0000-0000-00005F4E0000}"/>
    <cellStyle name="Normal 235 3 2 2" xfId="18307" xr:uid="{00000000-0005-0000-0000-0000604E0000}"/>
    <cellStyle name="Normal 235 3 2 2 2" xfId="36174" xr:uid="{00000000-0005-0000-0000-0000614E0000}"/>
    <cellStyle name="Normal 235 3 2 3" xfId="27334" xr:uid="{00000000-0005-0000-0000-0000624E0000}"/>
    <cellStyle name="Normal 235 3 3" xfId="18306" xr:uid="{00000000-0005-0000-0000-0000634E0000}"/>
    <cellStyle name="Normal 235 3 3 2" xfId="36173" xr:uid="{00000000-0005-0000-0000-0000644E0000}"/>
    <cellStyle name="Normal 235 3 4" xfId="27333" xr:uid="{00000000-0005-0000-0000-0000654E0000}"/>
    <cellStyle name="Normal 235 4" xfId="8200" xr:uid="{00000000-0005-0000-0000-0000664E0000}"/>
    <cellStyle name="Normal 235 4 2" xfId="18308" xr:uid="{00000000-0005-0000-0000-0000674E0000}"/>
    <cellStyle name="Normal 235 4 2 2" xfId="36175" xr:uid="{00000000-0005-0000-0000-0000684E0000}"/>
    <cellStyle name="Normal 235 4 3" xfId="27335" xr:uid="{00000000-0005-0000-0000-0000694E0000}"/>
    <cellStyle name="Normal 235 5" xfId="8201" xr:uid="{00000000-0005-0000-0000-00006A4E0000}"/>
    <cellStyle name="Normal 235 5 2" xfId="18309" xr:uid="{00000000-0005-0000-0000-00006B4E0000}"/>
    <cellStyle name="Normal 235 5 2 2" xfId="36176" xr:uid="{00000000-0005-0000-0000-00006C4E0000}"/>
    <cellStyle name="Normal 235 5 3" xfId="27336" xr:uid="{00000000-0005-0000-0000-00006D4E0000}"/>
    <cellStyle name="Normal 235 6" xfId="8202" xr:uid="{00000000-0005-0000-0000-00006E4E0000}"/>
    <cellStyle name="Normal 235 6 2" xfId="18310" xr:uid="{00000000-0005-0000-0000-00006F4E0000}"/>
    <cellStyle name="Normal 235 6 2 2" xfId="36177" xr:uid="{00000000-0005-0000-0000-0000704E0000}"/>
    <cellStyle name="Normal 235 6 3" xfId="27337" xr:uid="{00000000-0005-0000-0000-0000714E0000}"/>
    <cellStyle name="Normal 236" xfId="1375" xr:uid="{00000000-0005-0000-0000-0000724E0000}"/>
    <cellStyle name="Normal 236 2" xfId="8203" xr:uid="{00000000-0005-0000-0000-0000734E0000}"/>
    <cellStyle name="Normal 236 3" xfId="8204" xr:uid="{00000000-0005-0000-0000-0000744E0000}"/>
    <cellStyle name="Normal 236 3 2" xfId="8205" xr:uid="{00000000-0005-0000-0000-0000754E0000}"/>
    <cellStyle name="Normal 236 3 2 2" xfId="18312" xr:uid="{00000000-0005-0000-0000-0000764E0000}"/>
    <cellStyle name="Normal 236 3 2 2 2" xfId="36179" xr:uid="{00000000-0005-0000-0000-0000774E0000}"/>
    <cellStyle name="Normal 236 3 2 3" xfId="27339" xr:uid="{00000000-0005-0000-0000-0000784E0000}"/>
    <cellStyle name="Normal 236 3 3" xfId="18311" xr:uid="{00000000-0005-0000-0000-0000794E0000}"/>
    <cellStyle name="Normal 236 3 3 2" xfId="36178" xr:uid="{00000000-0005-0000-0000-00007A4E0000}"/>
    <cellStyle name="Normal 236 3 4" xfId="27338" xr:uid="{00000000-0005-0000-0000-00007B4E0000}"/>
    <cellStyle name="Normal 236 4" xfId="8206" xr:uid="{00000000-0005-0000-0000-00007C4E0000}"/>
    <cellStyle name="Normal 236 4 2" xfId="18313" xr:uid="{00000000-0005-0000-0000-00007D4E0000}"/>
    <cellStyle name="Normal 236 4 2 2" xfId="36180" xr:uid="{00000000-0005-0000-0000-00007E4E0000}"/>
    <cellStyle name="Normal 236 4 3" xfId="27340" xr:uid="{00000000-0005-0000-0000-00007F4E0000}"/>
    <cellStyle name="Normal 236 5" xfId="8207" xr:uid="{00000000-0005-0000-0000-0000804E0000}"/>
    <cellStyle name="Normal 236 5 2" xfId="18314" xr:uid="{00000000-0005-0000-0000-0000814E0000}"/>
    <cellStyle name="Normal 236 5 2 2" xfId="36181" xr:uid="{00000000-0005-0000-0000-0000824E0000}"/>
    <cellStyle name="Normal 236 5 3" xfId="27341" xr:uid="{00000000-0005-0000-0000-0000834E0000}"/>
    <cellStyle name="Normal 236 6" xfId="8208" xr:uid="{00000000-0005-0000-0000-0000844E0000}"/>
    <cellStyle name="Normal 236 6 2" xfId="18315" xr:uid="{00000000-0005-0000-0000-0000854E0000}"/>
    <cellStyle name="Normal 236 6 2 2" xfId="36182" xr:uid="{00000000-0005-0000-0000-0000864E0000}"/>
    <cellStyle name="Normal 236 6 3" xfId="27342" xr:uid="{00000000-0005-0000-0000-0000874E0000}"/>
    <cellStyle name="Normal 237" xfId="1376" xr:uid="{00000000-0005-0000-0000-0000884E0000}"/>
    <cellStyle name="Normal 237 2" xfId="8209" xr:uid="{00000000-0005-0000-0000-0000894E0000}"/>
    <cellStyle name="Normal 237 3" xfId="8210" xr:uid="{00000000-0005-0000-0000-00008A4E0000}"/>
    <cellStyle name="Normal 237 3 2" xfId="8211" xr:uid="{00000000-0005-0000-0000-00008B4E0000}"/>
    <cellStyle name="Normal 237 3 2 2" xfId="18317" xr:uid="{00000000-0005-0000-0000-00008C4E0000}"/>
    <cellStyle name="Normal 237 3 2 2 2" xfId="36184" xr:uid="{00000000-0005-0000-0000-00008D4E0000}"/>
    <cellStyle name="Normal 237 3 2 3" xfId="27344" xr:uid="{00000000-0005-0000-0000-00008E4E0000}"/>
    <cellStyle name="Normal 237 3 3" xfId="18316" xr:uid="{00000000-0005-0000-0000-00008F4E0000}"/>
    <cellStyle name="Normal 237 3 3 2" xfId="36183" xr:uid="{00000000-0005-0000-0000-0000904E0000}"/>
    <cellStyle name="Normal 237 3 4" xfId="27343" xr:uid="{00000000-0005-0000-0000-0000914E0000}"/>
    <cellStyle name="Normal 237 4" xfId="8212" xr:uid="{00000000-0005-0000-0000-0000924E0000}"/>
    <cellStyle name="Normal 237 4 2" xfId="18318" xr:uid="{00000000-0005-0000-0000-0000934E0000}"/>
    <cellStyle name="Normal 237 4 2 2" xfId="36185" xr:uid="{00000000-0005-0000-0000-0000944E0000}"/>
    <cellStyle name="Normal 237 4 3" xfId="27345" xr:uid="{00000000-0005-0000-0000-0000954E0000}"/>
    <cellStyle name="Normal 237 5" xfId="8213" xr:uid="{00000000-0005-0000-0000-0000964E0000}"/>
    <cellStyle name="Normal 237 5 2" xfId="18319" xr:uid="{00000000-0005-0000-0000-0000974E0000}"/>
    <cellStyle name="Normal 237 5 2 2" xfId="36186" xr:uid="{00000000-0005-0000-0000-0000984E0000}"/>
    <cellStyle name="Normal 237 5 3" xfId="27346" xr:uid="{00000000-0005-0000-0000-0000994E0000}"/>
    <cellStyle name="Normal 237 6" xfId="8214" xr:uid="{00000000-0005-0000-0000-00009A4E0000}"/>
    <cellStyle name="Normal 237 6 2" xfId="18320" xr:uid="{00000000-0005-0000-0000-00009B4E0000}"/>
    <cellStyle name="Normal 237 6 2 2" xfId="36187" xr:uid="{00000000-0005-0000-0000-00009C4E0000}"/>
    <cellStyle name="Normal 237 6 3" xfId="27347" xr:uid="{00000000-0005-0000-0000-00009D4E0000}"/>
    <cellStyle name="Normal 238" xfId="1377" xr:uid="{00000000-0005-0000-0000-00009E4E0000}"/>
    <cellStyle name="Normal 238 2" xfId="8215" xr:uid="{00000000-0005-0000-0000-00009F4E0000}"/>
    <cellStyle name="Normal 238 3" xfId="8216" xr:uid="{00000000-0005-0000-0000-0000A04E0000}"/>
    <cellStyle name="Normal 238 3 2" xfId="8217" xr:uid="{00000000-0005-0000-0000-0000A14E0000}"/>
    <cellStyle name="Normal 238 3 2 2" xfId="18322" xr:uid="{00000000-0005-0000-0000-0000A24E0000}"/>
    <cellStyle name="Normal 238 3 2 2 2" xfId="36189" xr:uid="{00000000-0005-0000-0000-0000A34E0000}"/>
    <cellStyle name="Normal 238 3 2 3" xfId="27349" xr:uid="{00000000-0005-0000-0000-0000A44E0000}"/>
    <cellStyle name="Normal 238 3 3" xfId="18321" xr:uid="{00000000-0005-0000-0000-0000A54E0000}"/>
    <cellStyle name="Normal 238 3 3 2" xfId="36188" xr:uid="{00000000-0005-0000-0000-0000A64E0000}"/>
    <cellStyle name="Normal 238 3 4" xfId="27348" xr:uid="{00000000-0005-0000-0000-0000A74E0000}"/>
    <cellStyle name="Normal 238 4" xfId="8218" xr:uid="{00000000-0005-0000-0000-0000A84E0000}"/>
    <cellStyle name="Normal 238 4 2" xfId="18323" xr:uid="{00000000-0005-0000-0000-0000A94E0000}"/>
    <cellStyle name="Normal 238 4 2 2" xfId="36190" xr:uid="{00000000-0005-0000-0000-0000AA4E0000}"/>
    <cellStyle name="Normal 238 4 3" xfId="27350" xr:uid="{00000000-0005-0000-0000-0000AB4E0000}"/>
    <cellStyle name="Normal 238 5" xfId="8219" xr:uid="{00000000-0005-0000-0000-0000AC4E0000}"/>
    <cellStyle name="Normal 238 5 2" xfId="18324" xr:uid="{00000000-0005-0000-0000-0000AD4E0000}"/>
    <cellStyle name="Normal 238 5 2 2" xfId="36191" xr:uid="{00000000-0005-0000-0000-0000AE4E0000}"/>
    <cellStyle name="Normal 238 5 3" xfId="27351" xr:uid="{00000000-0005-0000-0000-0000AF4E0000}"/>
    <cellStyle name="Normal 238 6" xfId="8220" xr:uid="{00000000-0005-0000-0000-0000B04E0000}"/>
    <cellStyle name="Normal 238 6 2" xfId="18325" xr:uid="{00000000-0005-0000-0000-0000B14E0000}"/>
    <cellStyle name="Normal 238 6 2 2" xfId="36192" xr:uid="{00000000-0005-0000-0000-0000B24E0000}"/>
    <cellStyle name="Normal 238 6 3" xfId="27352" xr:uid="{00000000-0005-0000-0000-0000B34E0000}"/>
    <cellStyle name="Normal 239" xfId="1378" xr:uid="{00000000-0005-0000-0000-0000B44E0000}"/>
    <cellStyle name="Normal 239 2" xfId="8221" xr:uid="{00000000-0005-0000-0000-0000B54E0000}"/>
    <cellStyle name="Normal 239 3" xfId="8222" xr:uid="{00000000-0005-0000-0000-0000B64E0000}"/>
    <cellStyle name="Normal 239 3 2" xfId="8223" xr:uid="{00000000-0005-0000-0000-0000B74E0000}"/>
    <cellStyle name="Normal 239 3 2 2" xfId="18327" xr:uid="{00000000-0005-0000-0000-0000B84E0000}"/>
    <cellStyle name="Normal 239 3 2 2 2" xfId="36194" xr:uid="{00000000-0005-0000-0000-0000B94E0000}"/>
    <cellStyle name="Normal 239 3 2 3" xfId="27354" xr:uid="{00000000-0005-0000-0000-0000BA4E0000}"/>
    <cellStyle name="Normal 239 3 3" xfId="18326" xr:uid="{00000000-0005-0000-0000-0000BB4E0000}"/>
    <cellStyle name="Normal 239 3 3 2" xfId="36193" xr:uid="{00000000-0005-0000-0000-0000BC4E0000}"/>
    <cellStyle name="Normal 239 3 4" xfId="27353" xr:uid="{00000000-0005-0000-0000-0000BD4E0000}"/>
    <cellStyle name="Normal 239 4" xfId="8224" xr:uid="{00000000-0005-0000-0000-0000BE4E0000}"/>
    <cellStyle name="Normal 239 4 2" xfId="18328" xr:uid="{00000000-0005-0000-0000-0000BF4E0000}"/>
    <cellStyle name="Normal 239 4 2 2" xfId="36195" xr:uid="{00000000-0005-0000-0000-0000C04E0000}"/>
    <cellStyle name="Normal 239 4 3" xfId="27355" xr:uid="{00000000-0005-0000-0000-0000C14E0000}"/>
    <cellStyle name="Normal 239 5" xfId="8225" xr:uid="{00000000-0005-0000-0000-0000C24E0000}"/>
    <cellStyle name="Normal 239 5 2" xfId="18329" xr:uid="{00000000-0005-0000-0000-0000C34E0000}"/>
    <cellStyle name="Normal 239 5 2 2" xfId="36196" xr:uid="{00000000-0005-0000-0000-0000C44E0000}"/>
    <cellStyle name="Normal 239 5 3" xfId="27356" xr:uid="{00000000-0005-0000-0000-0000C54E0000}"/>
    <cellStyle name="Normal 239 6" xfId="8226" xr:uid="{00000000-0005-0000-0000-0000C64E0000}"/>
    <cellStyle name="Normal 239 6 2" xfId="18330" xr:uid="{00000000-0005-0000-0000-0000C74E0000}"/>
    <cellStyle name="Normal 239 6 2 2" xfId="36197" xr:uid="{00000000-0005-0000-0000-0000C84E0000}"/>
    <cellStyle name="Normal 239 6 3" xfId="27357" xr:uid="{00000000-0005-0000-0000-0000C94E0000}"/>
    <cellStyle name="Normal 24" xfId="1379" xr:uid="{00000000-0005-0000-0000-0000CA4E0000}"/>
    <cellStyle name="Normal 24 2" xfId="2379" xr:uid="{00000000-0005-0000-0000-0000CB4E0000}"/>
    <cellStyle name="Normal 24 3" xfId="8227" xr:uid="{00000000-0005-0000-0000-0000CC4E0000}"/>
    <cellStyle name="Normal 240" xfId="1380" xr:uid="{00000000-0005-0000-0000-0000CD4E0000}"/>
    <cellStyle name="Normal 240 2" xfId="8228" xr:uid="{00000000-0005-0000-0000-0000CE4E0000}"/>
    <cellStyle name="Normal 240 3" xfId="8229" xr:uid="{00000000-0005-0000-0000-0000CF4E0000}"/>
    <cellStyle name="Normal 240 3 2" xfId="8230" xr:uid="{00000000-0005-0000-0000-0000D04E0000}"/>
    <cellStyle name="Normal 240 3 2 2" xfId="18332" xr:uid="{00000000-0005-0000-0000-0000D14E0000}"/>
    <cellStyle name="Normal 240 3 2 2 2" xfId="36199" xr:uid="{00000000-0005-0000-0000-0000D24E0000}"/>
    <cellStyle name="Normal 240 3 2 3" xfId="27359" xr:uid="{00000000-0005-0000-0000-0000D34E0000}"/>
    <cellStyle name="Normal 240 3 3" xfId="18331" xr:uid="{00000000-0005-0000-0000-0000D44E0000}"/>
    <cellStyle name="Normal 240 3 3 2" xfId="36198" xr:uid="{00000000-0005-0000-0000-0000D54E0000}"/>
    <cellStyle name="Normal 240 3 4" xfId="27358" xr:uid="{00000000-0005-0000-0000-0000D64E0000}"/>
    <cellStyle name="Normal 240 4" xfId="8231" xr:uid="{00000000-0005-0000-0000-0000D74E0000}"/>
    <cellStyle name="Normal 240 4 2" xfId="18333" xr:uid="{00000000-0005-0000-0000-0000D84E0000}"/>
    <cellStyle name="Normal 240 4 2 2" xfId="36200" xr:uid="{00000000-0005-0000-0000-0000D94E0000}"/>
    <cellStyle name="Normal 240 4 3" xfId="27360" xr:uid="{00000000-0005-0000-0000-0000DA4E0000}"/>
    <cellStyle name="Normal 240 5" xfId="8232" xr:uid="{00000000-0005-0000-0000-0000DB4E0000}"/>
    <cellStyle name="Normal 240 5 2" xfId="18334" xr:uid="{00000000-0005-0000-0000-0000DC4E0000}"/>
    <cellStyle name="Normal 240 5 2 2" xfId="36201" xr:uid="{00000000-0005-0000-0000-0000DD4E0000}"/>
    <cellStyle name="Normal 240 5 3" xfId="27361" xr:uid="{00000000-0005-0000-0000-0000DE4E0000}"/>
    <cellStyle name="Normal 240 6" xfId="8233" xr:uid="{00000000-0005-0000-0000-0000DF4E0000}"/>
    <cellStyle name="Normal 240 6 2" xfId="18335" xr:uid="{00000000-0005-0000-0000-0000E04E0000}"/>
    <cellStyle name="Normal 240 6 2 2" xfId="36202" xr:uid="{00000000-0005-0000-0000-0000E14E0000}"/>
    <cellStyle name="Normal 240 6 3" xfId="27362" xr:uid="{00000000-0005-0000-0000-0000E24E0000}"/>
    <cellStyle name="Normal 241" xfId="1381" xr:uid="{00000000-0005-0000-0000-0000E34E0000}"/>
    <cellStyle name="Normal 241 2" xfId="8234" xr:uid="{00000000-0005-0000-0000-0000E44E0000}"/>
    <cellStyle name="Normal 241 3" xfId="8235" xr:uid="{00000000-0005-0000-0000-0000E54E0000}"/>
    <cellStyle name="Normal 241 3 2" xfId="8236" xr:uid="{00000000-0005-0000-0000-0000E64E0000}"/>
    <cellStyle name="Normal 241 3 2 2" xfId="18337" xr:uid="{00000000-0005-0000-0000-0000E74E0000}"/>
    <cellStyle name="Normal 241 3 2 2 2" xfId="36204" xr:uid="{00000000-0005-0000-0000-0000E84E0000}"/>
    <cellStyle name="Normal 241 3 2 3" xfId="27364" xr:uid="{00000000-0005-0000-0000-0000E94E0000}"/>
    <cellStyle name="Normal 241 3 3" xfId="18336" xr:uid="{00000000-0005-0000-0000-0000EA4E0000}"/>
    <cellStyle name="Normal 241 3 3 2" xfId="36203" xr:uid="{00000000-0005-0000-0000-0000EB4E0000}"/>
    <cellStyle name="Normal 241 3 4" xfId="27363" xr:uid="{00000000-0005-0000-0000-0000EC4E0000}"/>
    <cellStyle name="Normal 241 4" xfId="8237" xr:uid="{00000000-0005-0000-0000-0000ED4E0000}"/>
    <cellStyle name="Normal 241 4 2" xfId="18338" xr:uid="{00000000-0005-0000-0000-0000EE4E0000}"/>
    <cellStyle name="Normal 241 4 2 2" xfId="36205" xr:uid="{00000000-0005-0000-0000-0000EF4E0000}"/>
    <cellStyle name="Normal 241 4 3" xfId="27365" xr:uid="{00000000-0005-0000-0000-0000F04E0000}"/>
    <cellStyle name="Normal 241 5" xfId="8238" xr:uid="{00000000-0005-0000-0000-0000F14E0000}"/>
    <cellStyle name="Normal 241 5 2" xfId="18339" xr:uid="{00000000-0005-0000-0000-0000F24E0000}"/>
    <cellStyle name="Normal 241 5 2 2" xfId="36206" xr:uid="{00000000-0005-0000-0000-0000F34E0000}"/>
    <cellStyle name="Normal 241 5 3" xfId="27366" xr:uid="{00000000-0005-0000-0000-0000F44E0000}"/>
    <cellStyle name="Normal 241 6" xfId="8239" xr:uid="{00000000-0005-0000-0000-0000F54E0000}"/>
    <cellStyle name="Normal 241 6 2" xfId="18340" xr:uid="{00000000-0005-0000-0000-0000F64E0000}"/>
    <cellStyle name="Normal 241 6 2 2" xfId="36207" xr:uid="{00000000-0005-0000-0000-0000F74E0000}"/>
    <cellStyle name="Normal 241 6 3" xfId="27367" xr:uid="{00000000-0005-0000-0000-0000F84E0000}"/>
    <cellStyle name="Normal 242" xfId="1382" xr:uid="{00000000-0005-0000-0000-0000F94E0000}"/>
    <cellStyle name="Normal 242 2" xfId="8240" xr:uid="{00000000-0005-0000-0000-0000FA4E0000}"/>
    <cellStyle name="Normal 242 3" xfId="8241" xr:uid="{00000000-0005-0000-0000-0000FB4E0000}"/>
    <cellStyle name="Normal 242 3 2" xfId="8242" xr:uid="{00000000-0005-0000-0000-0000FC4E0000}"/>
    <cellStyle name="Normal 242 3 2 2" xfId="18342" xr:uid="{00000000-0005-0000-0000-0000FD4E0000}"/>
    <cellStyle name="Normal 242 3 2 2 2" xfId="36209" xr:uid="{00000000-0005-0000-0000-0000FE4E0000}"/>
    <cellStyle name="Normal 242 3 2 3" xfId="27369" xr:uid="{00000000-0005-0000-0000-0000FF4E0000}"/>
    <cellStyle name="Normal 242 3 3" xfId="18341" xr:uid="{00000000-0005-0000-0000-0000004F0000}"/>
    <cellStyle name="Normal 242 3 3 2" xfId="36208" xr:uid="{00000000-0005-0000-0000-0000014F0000}"/>
    <cellStyle name="Normal 242 3 4" xfId="27368" xr:uid="{00000000-0005-0000-0000-0000024F0000}"/>
    <cellStyle name="Normal 242 4" xfId="8243" xr:uid="{00000000-0005-0000-0000-0000034F0000}"/>
    <cellStyle name="Normal 242 4 2" xfId="18343" xr:uid="{00000000-0005-0000-0000-0000044F0000}"/>
    <cellStyle name="Normal 242 4 2 2" xfId="36210" xr:uid="{00000000-0005-0000-0000-0000054F0000}"/>
    <cellStyle name="Normal 242 4 3" xfId="27370" xr:uid="{00000000-0005-0000-0000-0000064F0000}"/>
    <cellStyle name="Normal 242 5" xfId="8244" xr:uid="{00000000-0005-0000-0000-0000074F0000}"/>
    <cellStyle name="Normal 242 5 2" xfId="18344" xr:uid="{00000000-0005-0000-0000-0000084F0000}"/>
    <cellStyle name="Normal 242 5 2 2" xfId="36211" xr:uid="{00000000-0005-0000-0000-0000094F0000}"/>
    <cellStyle name="Normal 242 5 3" xfId="27371" xr:uid="{00000000-0005-0000-0000-00000A4F0000}"/>
    <cellStyle name="Normal 242 6" xfId="8245" xr:uid="{00000000-0005-0000-0000-00000B4F0000}"/>
    <cellStyle name="Normal 242 6 2" xfId="18345" xr:uid="{00000000-0005-0000-0000-00000C4F0000}"/>
    <cellStyle name="Normal 242 6 2 2" xfId="36212" xr:uid="{00000000-0005-0000-0000-00000D4F0000}"/>
    <cellStyle name="Normal 242 6 3" xfId="27372" xr:uid="{00000000-0005-0000-0000-00000E4F0000}"/>
    <cellStyle name="Normal 243" xfId="1383" xr:uid="{00000000-0005-0000-0000-00000F4F0000}"/>
    <cellStyle name="Normal 243 2" xfId="8246" xr:uid="{00000000-0005-0000-0000-0000104F0000}"/>
    <cellStyle name="Normal 243 3" xfId="8247" xr:uid="{00000000-0005-0000-0000-0000114F0000}"/>
    <cellStyle name="Normal 243 3 2" xfId="8248" xr:uid="{00000000-0005-0000-0000-0000124F0000}"/>
    <cellStyle name="Normal 243 3 2 2" xfId="18347" xr:uid="{00000000-0005-0000-0000-0000134F0000}"/>
    <cellStyle name="Normal 243 3 2 2 2" xfId="36214" xr:uid="{00000000-0005-0000-0000-0000144F0000}"/>
    <cellStyle name="Normal 243 3 2 3" xfId="27374" xr:uid="{00000000-0005-0000-0000-0000154F0000}"/>
    <cellStyle name="Normal 243 3 3" xfId="18346" xr:uid="{00000000-0005-0000-0000-0000164F0000}"/>
    <cellStyle name="Normal 243 3 3 2" xfId="36213" xr:uid="{00000000-0005-0000-0000-0000174F0000}"/>
    <cellStyle name="Normal 243 3 4" xfId="27373" xr:uid="{00000000-0005-0000-0000-0000184F0000}"/>
    <cellStyle name="Normal 243 4" xfId="8249" xr:uid="{00000000-0005-0000-0000-0000194F0000}"/>
    <cellStyle name="Normal 243 4 2" xfId="18348" xr:uid="{00000000-0005-0000-0000-00001A4F0000}"/>
    <cellStyle name="Normal 243 4 2 2" xfId="36215" xr:uid="{00000000-0005-0000-0000-00001B4F0000}"/>
    <cellStyle name="Normal 243 4 3" xfId="27375" xr:uid="{00000000-0005-0000-0000-00001C4F0000}"/>
    <cellStyle name="Normal 243 5" xfId="8250" xr:uid="{00000000-0005-0000-0000-00001D4F0000}"/>
    <cellStyle name="Normal 243 5 2" xfId="18349" xr:uid="{00000000-0005-0000-0000-00001E4F0000}"/>
    <cellStyle name="Normal 243 5 2 2" xfId="36216" xr:uid="{00000000-0005-0000-0000-00001F4F0000}"/>
    <cellStyle name="Normal 243 5 3" xfId="27376" xr:uid="{00000000-0005-0000-0000-0000204F0000}"/>
    <cellStyle name="Normal 243 6" xfId="8251" xr:uid="{00000000-0005-0000-0000-0000214F0000}"/>
    <cellStyle name="Normal 243 6 2" xfId="18350" xr:uid="{00000000-0005-0000-0000-0000224F0000}"/>
    <cellStyle name="Normal 243 6 2 2" xfId="36217" xr:uid="{00000000-0005-0000-0000-0000234F0000}"/>
    <cellStyle name="Normal 243 6 3" xfId="27377" xr:uid="{00000000-0005-0000-0000-0000244F0000}"/>
    <cellStyle name="Normal 244" xfId="1384" xr:uid="{00000000-0005-0000-0000-0000254F0000}"/>
    <cellStyle name="Normal 244 2" xfId="8252" xr:uid="{00000000-0005-0000-0000-0000264F0000}"/>
    <cellStyle name="Normal 244 3" xfId="8253" xr:uid="{00000000-0005-0000-0000-0000274F0000}"/>
    <cellStyle name="Normal 244 3 2" xfId="8254" xr:uid="{00000000-0005-0000-0000-0000284F0000}"/>
    <cellStyle name="Normal 244 3 2 2" xfId="18352" xr:uid="{00000000-0005-0000-0000-0000294F0000}"/>
    <cellStyle name="Normal 244 3 2 2 2" xfId="36219" xr:uid="{00000000-0005-0000-0000-00002A4F0000}"/>
    <cellStyle name="Normal 244 3 2 3" xfId="27379" xr:uid="{00000000-0005-0000-0000-00002B4F0000}"/>
    <cellStyle name="Normal 244 3 3" xfId="18351" xr:uid="{00000000-0005-0000-0000-00002C4F0000}"/>
    <cellStyle name="Normal 244 3 3 2" xfId="36218" xr:uid="{00000000-0005-0000-0000-00002D4F0000}"/>
    <cellStyle name="Normal 244 3 4" xfId="27378" xr:uid="{00000000-0005-0000-0000-00002E4F0000}"/>
    <cellStyle name="Normal 244 4" xfId="8255" xr:uid="{00000000-0005-0000-0000-00002F4F0000}"/>
    <cellStyle name="Normal 244 4 2" xfId="18353" xr:uid="{00000000-0005-0000-0000-0000304F0000}"/>
    <cellStyle name="Normal 244 4 2 2" xfId="36220" xr:uid="{00000000-0005-0000-0000-0000314F0000}"/>
    <cellStyle name="Normal 244 4 3" xfId="27380" xr:uid="{00000000-0005-0000-0000-0000324F0000}"/>
    <cellStyle name="Normal 244 5" xfId="8256" xr:uid="{00000000-0005-0000-0000-0000334F0000}"/>
    <cellStyle name="Normal 244 5 2" xfId="18354" xr:uid="{00000000-0005-0000-0000-0000344F0000}"/>
    <cellStyle name="Normal 244 5 2 2" xfId="36221" xr:uid="{00000000-0005-0000-0000-0000354F0000}"/>
    <cellStyle name="Normal 244 5 3" xfId="27381" xr:uid="{00000000-0005-0000-0000-0000364F0000}"/>
    <cellStyle name="Normal 244 6" xfId="8257" xr:uid="{00000000-0005-0000-0000-0000374F0000}"/>
    <cellStyle name="Normal 244 6 2" xfId="18355" xr:uid="{00000000-0005-0000-0000-0000384F0000}"/>
    <cellStyle name="Normal 244 6 2 2" xfId="36222" xr:uid="{00000000-0005-0000-0000-0000394F0000}"/>
    <cellStyle name="Normal 244 6 3" xfId="27382" xr:uid="{00000000-0005-0000-0000-00003A4F0000}"/>
    <cellStyle name="Normal 245" xfId="1385" xr:uid="{00000000-0005-0000-0000-00003B4F0000}"/>
    <cellStyle name="Normal 245 2" xfId="8258" xr:uid="{00000000-0005-0000-0000-00003C4F0000}"/>
    <cellStyle name="Normal 245 3" xfId="8259" xr:uid="{00000000-0005-0000-0000-00003D4F0000}"/>
    <cellStyle name="Normal 245 3 2" xfId="8260" xr:uid="{00000000-0005-0000-0000-00003E4F0000}"/>
    <cellStyle name="Normal 245 3 2 2" xfId="18357" xr:uid="{00000000-0005-0000-0000-00003F4F0000}"/>
    <cellStyle name="Normal 245 3 2 2 2" xfId="36224" xr:uid="{00000000-0005-0000-0000-0000404F0000}"/>
    <cellStyle name="Normal 245 3 2 3" xfId="27384" xr:uid="{00000000-0005-0000-0000-0000414F0000}"/>
    <cellStyle name="Normal 245 3 3" xfId="18356" xr:uid="{00000000-0005-0000-0000-0000424F0000}"/>
    <cellStyle name="Normal 245 3 3 2" xfId="36223" xr:uid="{00000000-0005-0000-0000-0000434F0000}"/>
    <cellStyle name="Normal 245 3 4" xfId="27383" xr:uid="{00000000-0005-0000-0000-0000444F0000}"/>
    <cellStyle name="Normal 245 4" xfId="8261" xr:uid="{00000000-0005-0000-0000-0000454F0000}"/>
    <cellStyle name="Normal 245 4 2" xfId="18358" xr:uid="{00000000-0005-0000-0000-0000464F0000}"/>
    <cellStyle name="Normal 245 4 2 2" xfId="36225" xr:uid="{00000000-0005-0000-0000-0000474F0000}"/>
    <cellStyle name="Normal 245 4 3" xfId="27385" xr:uid="{00000000-0005-0000-0000-0000484F0000}"/>
    <cellStyle name="Normal 245 5" xfId="8262" xr:uid="{00000000-0005-0000-0000-0000494F0000}"/>
    <cellStyle name="Normal 245 5 2" xfId="18359" xr:uid="{00000000-0005-0000-0000-00004A4F0000}"/>
    <cellStyle name="Normal 245 5 2 2" xfId="36226" xr:uid="{00000000-0005-0000-0000-00004B4F0000}"/>
    <cellStyle name="Normal 245 5 3" xfId="27386" xr:uid="{00000000-0005-0000-0000-00004C4F0000}"/>
    <cellStyle name="Normal 245 6" xfId="8263" xr:uid="{00000000-0005-0000-0000-00004D4F0000}"/>
    <cellStyle name="Normal 245 6 2" xfId="18360" xr:uid="{00000000-0005-0000-0000-00004E4F0000}"/>
    <cellStyle name="Normal 245 6 2 2" xfId="36227" xr:uid="{00000000-0005-0000-0000-00004F4F0000}"/>
    <cellStyle name="Normal 245 6 3" xfId="27387" xr:uid="{00000000-0005-0000-0000-0000504F0000}"/>
    <cellStyle name="Normal 246" xfId="1386" xr:uid="{00000000-0005-0000-0000-0000514F0000}"/>
    <cellStyle name="Normal 246 2" xfId="8264" xr:uid="{00000000-0005-0000-0000-0000524F0000}"/>
    <cellStyle name="Normal 246 3" xfId="8265" xr:uid="{00000000-0005-0000-0000-0000534F0000}"/>
    <cellStyle name="Normal 246 3 2" xfId="8266" xr:uid="{00000000-0005-0000-0000-0000544F0000}"/>
    <cellStyle name="Normal 246 3 2 2" xfId="18362" xr:uid="{00000000-0005-0000-0000-0000554F0000}"/>
    <cellStyle name="Normal 246 3 2 2 2" xfId="36229" xr:uid="{00000000-0005-0000-0000-0000564F0000}"/>
    <cellStyle name="Normal 246 3 2 3" xfId="27389" xr:uid="{00000000-0005-0000-0000-0000574F0000}"/>
    <cellStyle name="Normal 246 3 3" xfId="18361" xr:uid="{00000000-0005-0000-0000-0000584F0000}"/>
    <cellStyle name="Normal 246 3 3 2" xfId="36228" xr:uid="{00000000-0005-0000-0000-0000594F0000}"/>
    <cellStyle name="Normal 246 3 4" xfId="27388" xr:uid="{00000000-0005-0000-0000-00005A4F0000}"/>
    <cellStyle name="Normal 246 4" xfId="8267" xr:uid="{00000000-0005-0000-0000-00005B4F0000}"/>
    <cellStyle name="Normal 246 4 2" xfId="18363" xr:uid="{00000000-0005-0000-0000-00005C4F0000}"/>
    <cellStyle name="Normal 246 4 2 2" xfId="36230" xr:uid="{00000000-0005-0000-0000-00005D4F0000}"/>
    <cellStyle name="Normal 246 4 3" xfId="27390" xr:uid="{00000000-0005-0000-0000-00005E4F0000}"/>
    <cellStyle name="Normal 246 5" xfId="8268" xr:uid="{00000000-0005-0000-0000-00005F4F0000}"/>
    <cellStyle name="Normal 246 5 2" xfId="18364" xr:uid="{00000000-0005-0000-0000-0000604F0000}"/>
    <cellStyle name="Normal 246 5 2 2" xfId="36231" xr:uid="{00000000-0005-0000-0000-0000614F0000}"/>
    <cellStyle name="Normal 246 5 3" xfId="27391" xr:uid="{00000000-0005-0000-0000-0000624F0000}"/>
    <cellStyle name="Normal 246 6" xfId="8269" xr:uid="{00000000-0005-0000-0000-0000634F0000}"/>
    <cellStyle name="Normal 246 6 2" xfId="18365" xr:uid="{00000000-0005-0000-0000-0000644F0000}"/>
    <cellStyle name="Normal 246 6 2 2" xfId="36232" xr:uid="{00000000-0005-0000-0000-0000654F0000}"/>
    <cellStyle name="Normal 246 6 3" xfId="27392" xr:uid="{00000000-0005-0000-0000-0000664F0000}"/>
    <cellStyle name="Normal 247" xfId="1387" xr:uid="{00000000-0005-0000-0000-0000674F0000}"/>
    <cellStyle name="Normal 247 2" xfId="8270" xr:uid="{00000000-0005-0000-0000-0000684F0000}"/>
    <cellStyle name="Normal 247 3" xfId="8271" xr:uid="{00000000-0005-0000-0000-0000694F0000}"/>
    <cellStyle name="Normal 247 3 2" xfId="8272" xr:uid="{00000000-0005-0000-0000-00006A4F0000}"/>
    <cellStyle name="Normal 247 3 2 2" xfId="18367" xr:uid="{00000000-0005-0000-0000-00006B4F0000}"/>
    <cellStyle name="Normal 247 3 2 2 2" xfId="36234" xr:uid="{00000000-0005-0000-0000-00006C4F0000}"/>
    <cellStyle name="Normal 247 3 2 3" xfId="27394" xr:uid="{00000000-0005-0000-0000-00006D4F0000}"/>
    <cellStyle name="Normal 247 3 3" xfId="18366" xr:uid="{00000000-0005-0000-0000-00006E4F0000}"/>
    <cellStyle name="Normal 247 3 3 2" xfId="36233" xr:uid="{00000000-0005-0000-0000-00006F4F0000}"/>
    <cellStyle name="Normal 247 3 4" xfId="27393" xr:uid="{00000000-0005-0000-0000-0000704F0000}"/>
    <cellStyle name="Normal 247 4" xfId="8273" xr:uid="{00000000-0005-0000-0000-0000714F0000}"/>
    <cellStyle name="Normal 247 4 2" xfId="18368" xr:uid="{00000000-0005-0000-0000-0000724F0000}"/>
    <cellStyle name="Normal 247 4 2 2" xfId="36235" xr:uid="{00000000-0005-0000-0000-0000734F0000}"/>
    <cellStyle name="Normal 247 4 3" xfId="27395" xr:uid="{00000000-0005-0000-0000-0000744F0000}"/>
    <cellStyle name="Normal 247 5" xfId="8274" xr:uid="{00000000-0005-0000-0000-0000754F0000}"/>
    <cellStyle name="Normal 247 5 2" xfId="18369" xr:uid="{00000000-0005-0000-0000-0000764F0000}"/>
    <cellStyle name="Normal 247 5 2 2" xfId="36236" xr:uid="{00000000-0005-0000-0000-0000774F0000}"/>
    <cellStyle name="Normal 247 5 3" xfId="27396" xr:uid="{00000000-0005-0000-0000-0000784F0000}"/>
    <cellStyle name="Normal 247 6" xfId="8275" xr:uid="{00000000-0005-0000-0000-0000794F0000}"/>
    <cellStyle name="Normal 247 6 2" xfId="18370" xr:uid="{00000000-0005-0000-0000-00007A4F0000}"/>
    <cellStyle name="Normal 247 6 2 2" xfId="36237" xr:uid="{00000000-0005-0000-0000-00007B4F0000}"/>
    <cellStyle name="Normal 247 6 3" xfId="27397" xr:uid="{00000000-0005-0000-0000-00007C4F0000}"/>
    <cellStyle name="Normal 248" xfId="1388" xr:uid="{00000000-0005-0000-0000-00007D4F0000}"/>
    <cellStyle name="Normal 248 2" xfId="8276" xr:uid="{00000000-0005-0000-0000-00007E4F0000}"/>
    <cellStyle name="Normal 248 3" xfId="8277" xr:uid="{00000000-0005-0000-0000-00007F4F0000}"/>
    <cellStyle name="Normal 248 3 2" xfId="8278" xr:uid="{00000000-0005-0000-0000-0000804F0000}"/>
    <cellStyle name="Normal 248 3 2 2" xfId="18372" xr:uid="{00000000-0005-0000-0000-0000814F0000}"/>
    <cellStyle name="Normal 248 3 2 2 2" xfId="36239" xr:uid="{00000000-0005-0000-0000-0000824F0000}"/>
    <cellStyle name="Normal 248 3 2 3" xfId="27399" xr:uid="{00000000-0005-0000-0000-0000834F0000}"/>
    <cellStyle name="Normal 248 3 3" xfId="18371" xr:uid="{00000000-0005-0000-0000-0000844F0000}"/>
    <cellStyle name="Normal 248 3 3 2" xfId="36238" xr:uid="{00000000-0005-0000-0000-0000854F0000}"/>
    <cellStyle name="Normal 248 3 4" xfId="27398" xr:uid="{00000000-0005-0000-0000-0000864F0000}"/>
    <cellStyle name="Normal 248 4" xfId="8279" xr:uid="{00000000-0005-0000-0000-0000874F0000}"/>
    <cellStyle name="Normal 248 4 2" xfId="18373" xr:uid="{00000000-0005-0000-0000-0000884F0000}"/>
    <cellStyle name="Normal 248 4 2 2" xfId="36240" xr:uid="{00000000-0005-0000-0000-0000894F0000}"/>
    <cellStyle name="Normal 248 4 3" xfId="27400" xr:uid="{00000000-0005-0000-0000-00008A4F0000}"/>
    <cellStyle name="Normal 248 5" xfId="8280" xr:uid="{00000000-0005-0000-0000-00008B4F0000}"/>
    <cellStyle name="Normal 248 5 2" xfId="18374" xr:uid="{00000000-0005-0000-0000-00008C4F0000}"/>
    <cellStyle name="Normal 248 5 2 2" xfId="36241" xr:uid="{00000000-0005-0000-0000-00008D4F0000}"/>
    <cellStyle name="Normal 248 5 3" xfId="27401" xr:uid="{00000000-0005-0000-0000-00008E4F0000}"/>
    <cellStyle name="Normal 248 6" xfId="8281" xr:uid="{00000000-0005-0000-0000-00008F4F0000}"/>
    <cellStyle name="Normal 248 6 2" xfId="18375" xr:uid="{00000000-0005-0000-0000-0000904F0000}"/>
    <cellStyle name="Normal 248 6 2 2" xfId="36242" xr:uid="{00000000-0005-0000-0000-0000914F0000}"/>
    <cellStyle name="Normal 248 6 3" xfId="27402" xr:uid="{00000000-0005-0000-0000-0000924F0000}"/>
    <cellStyle name="Normal 249" xfId="1389" xr:uid="{00000000-0005-0000-0000-0000934F0000}"/>
    <cellStyle name="Normal 249 2" xfId="8282" xr:uid="{00000000-0005-0000-0000-0000944F0000}"/>
    <cellStyle name="Normal 249 3" xfId="8283" xr:uid="{00000000-0005-0000-0000-0000954F0000}"/>
    <cellStyle name="Normal 249 3 2" xfId="8284" xr:uid="{00000000-0005-0000-0000-0000964F0000}"/>
    <cellStyle name="Normal 249 3 2 2" xfId="18377" xr:uid="{00000000-0005-0000-0000-0000974F0000}"/>
    <cellStyle name="Normal 249 3 2 2 2" xfId="36244" xr:uid="{00000000-0005-0000-0000-0000984F0000}"/>
    <cellStyle name="Normal 249 3 2 3" xfId="27404" xr:uid="{00000000-0005-0000-0000-0000994F0000}"/>
    <cellStyle name="Normal 249 3 3" xfId="18376" xr:uid="{00000000-0005-0000-0000-00009A4F0000}"/>
    <cellStyle name="Normal 249 3 3 2" xfId="36243" xr:uid="{00000000-0005-0000-0000-00009B4F0000}"/>
    <cellStyle name="Normal 249 3 4" xfId="27403" xr:uid="{00000000-0005-0000-0000-00009C4F0000}"/>
    <cellStyle name="Normal 249 4" xfId="8285" xr:uid="{00000000-0005-0000-0000-00009D4F0000}"/>
    <cellStyle name="Normal 249 4 2" xfId="18378" xr:uid="{00000000-0005-0000-0000-00009E4F0000}"/>
    <cellStyle name="Normal 249 4 2 2" xfId="36245" xr:uid="{00000000-0005-0000-0000-00009F4F0000}"/>
    <cellStyle name="Normal 249 4 3" xfId="27405" xr:uid="{00000000-0005-0000-0000-0000A04F0000}"/>
    <cellStyle name="Normal 249 5" xfId="8286" xr:uid="{00000000-0005-0000-0000-0000A14F0000}"/>
    <cellStyle name="Normal 249 5 2" xfId="18379" xr:uid="{00000000-0005-0000-0000-0000A24F0000}"/>
    <cellStyle name="Normal 249 5 2 2" xfId="36246" xr:uid="{00000000-0005-0000-0000-0000A34F0000}"/>
    <cellStyle name="Normal 249 5 3" xfId="27406" xr:uid="{00000000-0005-0000-0000-0000A44F0000}"/>
    <cellStyle name="Normal 249 6" xfId="8287" xr:uid="{00000000-0005-0000-0000-0000A54F0000}"/>
    <cellStyle name="Normal 249 6 2" xfId="18380" xr:uid="{00000000-0005-0000-0000-0000A64F0000}"/>
    <cellStyle name="Normal 249 6 2 2" xfId="36247" xr:uid="{00000000-0005-0000-0000-0000A74F0000}"/>
    <cellStyle name="Normal 249 6 3" xfId="27407" xr:uid="{00000000-0005-0000-0000-0000A84F0000}"/>
    <cellStyle name="Normal 25" xfId="1390" xr:uid="{00000000-0005-0000-0000-0000A94F0000}"/>
    <cellStyle name="Normal 25 2" xfId="2380" xr:uid="{00000000-0005-0000-0000-0000AA4F0000}"/>
    <cellStyle name="Normal 25 3" xfId="2614" xr:uid="{00000000-0005-0000-0000-0000AB4F0000}"/>
    <cellStyle name="Normal 250" xfId="1391" xr:uid="{00000000-0005-0000-0000-0000AC4F0000}"/>
    <cellStyle name="Normal 250 2" xfId="8288" xr:uid="{00000000-0005-0000-0000-0000AD4F0000}"/>
    <cellStyle name="Normal 250 3" xfId="8289" xr:uid="{00000000-0005-0000-0000-0000AE4F0000}"/>
    <cellStyle name="Normal 250 3 2" xfId="8290" xr:uid="{00000000-0005-0000-0000-0000AF4F0000}"/>
    <cellStyle name="Normal 250 3 2 2" xfId="18382" xr:uid="{00000000-0005-0000-0000-0000B04F0000}"/>
    <cellStyle name="Normal 250 3 2 2 2" xfId="36249" xr:uid="{00000000-0005-0000-0000-0000B14F0000}"/>
    <cellStyle name="Normal 250 3 2 3" xfId="27409" xr:uid="{00000000-0005-0000-0000-0000B24F0000}"/>
    <cellStyle name="Normal 250 3 3" xfId="18381" xr:uid="{00000000-0005-0000-0000-0000B34F0000}"/>
    <cellStyle name="Normal 250 3 3 2" xfId="36248" xr:uid="{00000000-0005-0000-0000-0000B44F0000}"/>
    <cellStyle name="Normal 250 3 4" xfId="27408" xr:uid="{00000000-0005-0000-0000-0000B54F0000}"/>
    <cellStyle name="Normal 250 4" xfId="8291" xr:uid="{00000000-0005-0000-0000-0000B64F0000}"/>
    <cellStyle name="Normal 250 4 2" xfId="18383" xr:uid="{00000000-0005-0000-0000-0000B74F0000}"/>
    <cellStyle name="Normal 250 4 2 2" xfId="36250" xr:uid="{00000000-0005-0000-0000-0000B84F0000}"/>
    <cellStyle name="Normal 250 4 3" xfId="27410" xr:uid="{00000000-0005-0000-0000-0000B94F0000}"/>
    <cellStyle name="Normal 250 5" xfId="8292" xr:uid="{00000000-0005-0000-0000-0000BA4F0000}"/>
    <cellStyle name="Normal 250 5 2" xfId="18384" xr:uid="{00000000-0005-0000-0000-0000BB4F0000}"/>
    <cellStyle name="Normal 250 5 2 2" xfId="36251" xr:uid="{00000000-0005-0000-0000-0000BC4F0000}"/>
    <cellStyle name="Normal 250 5 3" xfId="27411" xr:uid="{00000000-0005-0000-0000-0000BD4F0000}"/>
    <cellStyle name="Normal 250 6" xfId="8293" xr:uid="{00000000-0005-0000-0000-0000BE4F0000}"/>
    <cellStyle name="Normal 250 6 2" xfId="18385" xr:uid="{00000000-0005-0000-0000-0000BF4F0000}"/>
    <cellStyle name="Normal 250 6 2 2" xfId="36252" xr:uid="{00000000-0005-0000-0000-0000C04F0000}"/>
    <cellStyle name="Normal 250 6 3" xfId="27412" xr:uid="{00000000-0005-0000-0000-0000C14F0000}"/>
    <cellStyle name="Normal 251" xfId="1392" xr:uid="{00000000-0005-0000-0000-0000C24F0000}"/>
    <cellStyle name="Normal 251 2" xfId="8294" xr:uid="{00000000-0005-0000-0000-0000C34F0000}"/>
    <cellStyle name="Normal 251 3" xfId="8295" xr:uid="{00000000-0005-0000-0000-0000C44F0000}"/>
    <cellStyle name="Normal 251 3 2" xfId="8296" xr:uid="{00000000-0005-0000-0000-0000C54F0000}"/>
    <cellStyle name="Normal 251 3 2 2" xfId="18387" xr:uid="{00000000-0005-0000-0000-0000C64F0000}"/>
    <cellStyle name="Normal 251 3 2 2 2" xfId="36254" xr:uid="{00000000-0005-0000-0000-0000C74F0000}"/>
    <cellStyle name="Normal 251 3 2 3" xfId="27414" xr:uid="{00000000-0005-0000-0000-0000C84F0000}"/>
    <cellStyle name="Normal 251 3 3" xfId="18386" xr:uid="{00000000-0005-0000-0000-0000C94F0000}"/>
    <cellStyle name="Normal 251 3 3 2" xfId="36253" xr:uid="{00000000-0005-0000-0000-0000CA4F0000}"/>
    <cellStyle name="Normal 251 3 4" xfId="27413" xr:uid="{00000000-0005-0000-0000-0000CB4F0000}"/>
    <cellStyle name="Normal 251 4" xfId="8297" xr:uid="{00000000-0005-0000-0000-0000CC4F0000}"/>
    <cellStyle name="Normal 251 4 2" xfId="18388" xr:uid="{00000000-0005-0000-0000-0000CD4F0000}"/>
    <cellStyle name="Normal 251 4 2 2" xfId="36255" xr:uid="{00000000-0005-0000-0000-0000CE4F0000}"/>
    <cellStyle name="Normal 251 4 3" xfId="27415" xr:uid="{00000000-0005-0000-0000-0000CF4F0000}"/>
    <cellStyle name="Normal 251 5" xfId="8298" xr:uid="{00000000-0005-0000-0000-0000D04F0000}"/>
    <cellStyle name="Normal 251 5 2" xfId="18389" xr:uid="{00000000-0005-0000-0000-0000D14F0000}"/>
    <cellStyle name="Normal 251 5 2 2" xfId="36256" xr:uid="{00000000-0005-0000-0000-0000D24F0000}"/>
    <cellStyle name="Normal 251 5 3" xfId="27416" xr:uid="{00000000-0005-0000-0000-0000D34F0000}"/>
    <cellStyle name="Normal 251 6" xfId="8299" xr:uid="{00000000-0005-0000-0000-0000D44F0000}"/>
    <cellStyle name="Normal 251 6 2" xfId="18390" xr:uid="{00000000-0005-0000-0000-0000D54F0000}"/>
    <cellStyle name="Normal 251 6 2 2" xfId="36257" xr:uid="{00000000-0005-0000-0000-0000D64F0000}"/>
    <cellStyle name="Normal 251 6 3" xfId="27417" xr:uid="{00000000-0005-0000-0000-0000D74F0000}"/>
    <cellStyle name="Normal 252" xfId="1393" xr:uid="{00000000-0005-0000-0000-0000D84F0000}"/>
    <cellStyle name="Normal 252 2" xfId="8300" xr:uid="{00000000-0005-0000-0000-0000D94F0000}"/>
    <cellStyle name="Normal 252 3" xfId="8301" xr:uid="{00000000-0005-0000-0000-0000DA4F0000}"/>
    <cellStyle name="Normal 252 3 2" xfId="8302" xr:uid="{00000000-0005-0000-0000-0000DB4F0000}"/>
    <cellStyle name="Normal 252 3 2 2" xfId="18392" xr:uid="{00000000-0005-0000-0000-0000DC4F0000}"/>
    <cellStyle name="Normal 252 3 2 2 2" xfId="36259" xr:uid="{00000000-0005-0000-0000-0000DD4F0000}"/>
    <cellStyle name="Normal 252 3 2 3" xfId="27419" xr:uid="{00000000-0005-0000-0000-0000DE4F0000}"/>
    <cellStyle name="Normal 252 3 3" xfId="18391" xr:uid="{00000000-0005-0000-0000-0000DF4F0000}"/>
    <cellStyle name="Normal 252 3 3 2" xfId="36258" xr:uid="{00000000-0005-0000-0000-0000E04F0000}"/>
    <cellStyle name="Normal 252 3 4" xfId="27418" xr:uid="{00000000-0005-0000-0000-0000E14F0000}"/>
    <cellStyle name="Normal 252 4" xfId="8303" xr:uid="{00000000-0005-0000-0000-0000E24F0000}"/>
    <cellStyle name="Normal 252 4 2" xfId="18393" xr:uid="{00000000-0005-0000-0000-0000E34F0000}"/>
    <cellStyle name="Normal 252 4 2 2" xfId="36260" xr:uid="{00000000-0005-0000-0000-0000E44F0000}"/>
    <cellStyle name="Normal 252 4 3" xfId="27420" xr:uid="{00000000-0005-0000-0000-0000E54F0000}"/>
    <cellStyle name="Normal 252 5" xfId="8304" xr:uid="{00000000-0005-0000-0000-0000E64F0000}"/>
    <cellStyle name="Normal 252 5 2" xfId="18394" xr:uid="{00000000-0005-0000-0000-0000E74F0000}"/>
    <cellStyle name="Normal 252 5 2 2" xfId="36261" xr:uid="{00000000-0005-0000-0000-0000E84F0000}"/>
    <cellStyle name="Normal 252 5 3" xfId="27421" xr:uid="{00000000-0005-0000-0000-0000E94F0000}"/>
    <cellStyle name="Normal 252 6" xfId="8305" xr:uid="{00000000-0005-0000-0000-0000EA4F0000}"/>
    <cellStyle name="Normal 252 6 2" xfId="18395" xr:uid="{00000000-0005-0000-0000-0000EB4F0000}"/>
    <cellStyle name="Normal 252 6 2 2" xfId="36262" xr:uid="{00000000-0005-0000-0000-0000EC4F0000}"/>
    <cellStyle name="Normal 252 6 3" xfId="27422" xr:uid="{00000000-0005-0000-0000-0000ED4F0000}"/>
    <cellStyle name="Normal 253" xfId="1394" xr:uid="{00000000-0005-0000-0000-0000EE4F0000}"/>
    <cellStyle name="Normal 253 2" xfId="8306" xr:uid="{00000000-0005-0000-0000-0000EF4F0000}"/>
    <cellStyle name="Normal 253 3" xfId="8307" xr:uid="{00000000-0005-0000-0000-0000F04F0000}"/>
    <cellStyle name="Normal 253 3 2" xfId="8308" xr:uid="{00000000-0005-0000-0000-0000F14F0000}"/>
    <cellStyle name="Normal 253 3 2 2" xfId="18397" xr:uid="{00000000-0005-0000-0000-0000F24F0000}"/>
    <cellStyle name="Normal 253 3 2 2 2" xfId="36264" xr:uid="{00000000-0005-0000-0000-0000F34F0000}"/>
    <cellStyle name="Normal 253 3 2 3" xfId="27424" xr:uid="{00000000-0005-0000-0000-0000F44F0000}"/>
    <cellStyle name="Normal 253 3 3" xfId="18396" xr:uid="{00000000-0005-0000-0000-0000F54F0000}"/>
    <cellStyle name="Normal 253 3 3 2" xfId="36263" xr:uid="{00000000-0005-0000-0000-0000F64F0000}"/>
    <cellStyle name="Normal 253 3 4" xfId="27423" xr:uid="{00000000-0005-0000-0000-0000F74F0000}"/>
    <cellStyle name="Normal 253 4" xfId="8309" xr:uid="{00000000-0005-0000-0000-0000F84F0000}"/>
    <cellStyle name="Normal 253 4 2" xfId="18398" xr:uid="{00000000-0005-0000-0000-0000F94F0000}"/>
    <cellStyle name="Normal 253 4 2 2" xfId="36265" xr:uid="{00000000-0005-0000-0000-0000FA4F0000}"/>
    <cellStyle name="Normal 253 4 3" xfId="27425" xr:uid="{00000000-0005-0000-0000-0000FB4F0000}"/>
    <cellStyle name="Normal 253 5" xfId="8310" xr:uid="{00000000-0005-0000-0000-0000FC4F0000}"/>
    <cellStyle name="Normal 253 5 2" xfId="18399" xr:uid="{00000000-0005-0000-0000-0000FD4F0000}"/>
    <cellStyle name="Normal 253 5 2 2" xfId="36266" xr:uid="{00000000-0005-0000-0000-0000FE4F0000}"/>
    <cellStyle name="Normal 253 5 3" xfId="27426" xr:uid="{00000000-0005-0000-0000-0000FF4F0000}"/>
    <cellStyle name="Normal 253 6" xfId="8311" xr:uid="{00000000-0005-0000-0000-000000500000}"/>
    <cellStyle name="Normal 253 6 2" xfId="18400" xr:uid="{00000000-0005-0000-0000-000001500000}"/>
    <cellStyle name="Normal 253 6 2 2" xfId="36267" xr:uid="{00000000-0005-0000-0000-000002500000}"/>
    <cellStyle name="Normal 253 6 3" xfId="27427" xr:uid="{00000000-0005-0000-0000-000003500000}"/>
    <cellStyle name="Normal 254" xfId="1395" xr:uid="{00000000-0005-0000-0000-000004500000}"/>
    <cellStyle name="Normal 254 2" xfId="8312" xr:uid="{00000000-0005-0000-0000-000005500000}"/>
    <cellStyle name="Normal 254 3" xfId="8313" xr:uid="{00000000-0005-0000-0000-000006500000}"/>
    <cellStyle name="Normal 254 3 2" xfId="8314" xr:uid="{00000000-0005-0000-0000-000007500000}"/>
    <cellStyle name="Normal 254 3 2 2" xfId="18402" xr:uid="{00000000-0005-0000-0000-000008500000}"/>
    <cellStyle name="Normal 254 3 2 2 2" xfId="36269" xr:uid="{00000000-0005-0000-0000-000009500000}"/>
    <cellStyle name="Normal 254 3 2 3" xfId="27429" xr:uid="{00000000-0005-0000-0000-00000A500000}"/>
    <cellStyle name="Normal 254 3 3" xfId="18401" xr:uid="{00000000-0005-0000-0000-00000B500000}"/>
    <cellStyle name="Normal 254 3 3 2" xfId="36268" xr:uid="{00000000-0005-0000-0000-00000C500000}"/>
    <cellStyle name="Normal 254 3 4" xfId="27428" xr:uid="{00000000-0005-0000-0000-00000D500000}"/>
    <cellStyle name="Normal 254 4" xfId="8315" xr:uid="{00000000-0005-0000-0000-00000E500000}"/>
    <cellStyle name="Normal 254 4 2" xfId="18403" xr:uid="{00000000-0005-0000-0000-00000F500000}"/>
    <cellStyle name="Normal 254 4 2 2" xfId="36270" xr:uid="{00000000-0005-0000-0000-000010500000}"/>
    <cellStyle name="Normal 254 4 3" xfId="27430" xr:uid="{00000000-0005-0000-0000-000011500000}"/>
    <cellStyle name="Normal 254 5" xfId="8316" xr:uid="{00000000-0005-0000-0000-000012500000}"/>
    <cellStyle name="Normal 254 5 2" xfId="18404" xr:uid="{00000000-0005-0000-0000-000013500000}"/>
    <cellStyle name="Normal 254 5 2 2" xfId="36271" xr:uid="{00000000-0005-0000-0000-000014500000}"/>
    <cellStyle name="Normal 254 5 3" xfId="27431" xr:uid="{00000000-0005-0000-0000-000015500000}"/>
    <cellStyle name="Normal 254 6" xfId="8317" xr:uid="{00000000-0005-0000-0000-000016500000}"/>
    <cellStyle name="Normal 254 6 2" xfId="18405" xr:uid="{00000000-0005-0000-0000-000017500000}"/>
    <cellStyle name="Normal 254 6 2 2" xfId="36272" xr:uid="{00000000-0005-0000-0000-000018500000}"/>
    <cellStyle name="Normal 254 6 3" xfId="27432" xr:uid="{00000000-0005-0000-0000-000019500000}"/>
    <cellStyle name="Normal 255" xfId="1396" xr:uid="{00000000-0005-0000-0000-00001A500000}"/>
    <cellStyle name="Normal 255 2" xfId="8318" xr:uid="{00000000-0005-0000-0000-00001B500000}"/>
    <cellStyle name="Normal 255 3" xfId="8319" xr:uid="{00000000-0005-0000-0000-00001C500000}"/>
    <cellStyle name="Normal 255 3 2" xfId="8320" xr:uid="{00000000-0005-0000-0000-00001D500000}"/>
    <cellStyle name="Normal 255 3 2 2" xfId="18407" xr:uid="{00000000-0005-0000-0000-00001E500000}"/>
    <cellStyle name="Normal 255 3 2 2 2" xfId="36274" xr:uid="{00000000-0005-0000-0000-00001F500000}"/>
    <cellStyle name="Normal 255 3 2 3" xfId="27434" xr:uid="{00000000-0005-0000-0000-000020500000}"/>
    <cellStyle name="Normal 255 3 3" xfId="18406" xr:uid="{00000000-0005-0000-0000-000021500000}"/>
    <cellStyle name="Normal 255 3 3 2" xfId="36273" xr:uid="{00000000-0005-0000-0000-000022500000}"/>
    <cellStyle name="Normal 255 3 4" xfId="27433" xr:uid="{00000000-0005-0000-0000-000023500000}"/>
    <cellStyle name="Normal 255 4" xfId="8321" xr:uid="{00000000-0005-0000-0000-000024500000}"/>
    <cellStyle name="Normal 255 4 2" xfId="18408" xr:uid="{00000000-0005-0000-0000-000025500000}"/>
    <cellStyle name="Normal 255 4 2 2" xfId="36275" xr:uid="{00000000-0005-0000-0000-000026500000}"/>
    <cellStyle name="Normal 255 4 3" xfId="27435" xr:uid="{00000000-0005-0000-0000-000027500000}"/>
    <cellStyle name="Normal 255 5" xfId="8322" xr:uid="{00000000-0005-0000-0000-000028500000}"/>
    <cellStyle name="Normal 255 5 2" xfId="18409" xr:uid="{00000000-0005-0000-0000-000029500000}"/>
    <cellStyle name="Normal 255 5 2 2" xfId="36276" xr:uid="{00000000-0005-0000-0000-00002A500000}"/>
    <cellStyle name="Normal 255 5 3" xfId="27436" xr:uid="{00000000-0005-0000-0000-00002B500000}"/>
    <cellStyle name="Normal 255 6" xfId="8323" xr:uid="{00000000-0005-0000-0000-00002C500000}"/>
    <cellStyle name="Normal 255 6 2" xfId="18410" xr:uid="{00000000-0005-0000-0000-00002D500000}"/>
    <cellStyle name="Normal 255 6 2 2" xfId="36277" xr:uid="{00000000-0005-0000-0000-00002E500000}"/>
    <cellStyle name="Normal 255 6 3" xfId="27437" xr:uid="{00000000-0005-0000-0000-00002F500000}"/>
    <cellStyle name="Normal 256" xfId="1397" xr:uid="{00000000-0005-0000-0000-000030500000}"/>
    <cellStyle name="Normal 256 2" xfId="8324" xr:uid="{00000000-0005-0000-0000-000031500000}"/>
    <cellStyle name="Normal 256 3" xfId="8325" xr:uid="{00000000-0005-0000-0000-000032500000}"/>
    <cellStyle name="Normal 256 3 2" xfId="8326" xr:uid="{00000000-0005-0000-0000-000033500000}"/>
    <cellStyle name="Normal 256 3 2 2" xfId="18412" xr:uid="{00000000-0005-0000-0000-000034500000}"/>
    <cellStyle name="Normal 256 3 2 2 2" xfId="36279" xr:uid="{00000000-0005-0000-0000-000035500000}"/>
    <cellStyle name="Normal 256 3 2 3" xfId="27439" xr:uid="{00000000-0005-0000-0000-000036500000}"/>
    <cellStyle name="Normal 256 3 3" xfId="18411" xr:uid="{00000000-0005-0000-0000-000037500000}"/>
    <cellStyle name="Normal 256 3 3 2" xfId="36278" xr:uid="{00000000-0005-0000-0000-000038500000}"/>
    <cellStyle name="Normal 256 3 4" xfId="27438" xr:uid="{00000000-0005-0000-0000-000039500000}"/>
    <cellStyle name="Normal 256 4" xfId="8327" xr:uid="{00000000-0005-0000-0000-00003A500000}"/>
    <cellStyle name="Normal 256 4 2" xfId="18413" xr:uid="{00000000-0005-0000-0000-00003B500000}"/>
    <cellStyle name="Normal 256 4 2 2" xfId="36280" xr:uid="{00000000-0005-0000-0000-00003C500000}"/>
    <cellStyle name="Normal 256 4 3" xfId="27440" xr:uid="{00000000-0005-0000-0000-00003D500000}"/>
    <cellStyle name="Normal 256 5" xfId="8328" xr:uid="{00000000-0005-0000-0000-00003E500000}"/>
    <cellStyle name="Normal 256 5 2" xfId="18414" xr:uid="{00000000-0005-0000-0000-00003F500000}"/>
    <cellStyle name="Normal 256 5 2 2" xfId="36281" xr:uid="{00000000-0005-0000-0000-000040500000}"/>
    <cellStyle name="Normal 256 5 3" xfId="27441" xr:uid="{00000000-0005-0000-0000-000041500000}"/>
    <cellStyle name="Normal 256 6" xfId="8329" xr:uid="{00000000-0005-0000-0000-000042500000}"/>
    <cellStyle name="Normal 256 6 2" xfId="18415" xr:uid="{00000000-0005-0000-0000-000043500000}"/>
    <cellStyle name="Normal 256 6 2 2" xfId="36282" xr:uid="{00000000-0005-0000-0000-000044500000}"/>
    <cellStyle name="Normal 256 6 3" xfId="27442" xr:uid="{00000000-0005-0000-0000-000045500000}"/>
    <cellStyle name="Normal 257" xfId="1398" xr:uid="{00000000-0005-0000-0000-000046500000}"/>
    <cellStyle name="Normal 257 2" xfId="8330" xr:uid="{00000000-0005-0000-0000-000047500000}"/>
    <cellStyle name="Normal 257 3" xfId="8331" xr:uid="{00000000-0005-0000-0000-000048500000}"/>
    <cellStyle name="Normal 257 3 2" xfId="8332" xr:uid="{00000000-0005-0000-0000-000049500000}"/>
    <cellStyle name="Normal 257 3 2 2" xfId="18417" xr:uid="{00000000-0005-0000-0000-00004A500000}"/>
    <cellStyle name="Normal 257 3 2 2 2" xfId="36284" xr:uid="{00000000-0005-0000-0000-00004B500000}"/>
    <cellStyle name="Normal 257 3 2 3" xfId="27444" xr:uid="{00000000-0005-0000-0000-00004C500000}"/>
    <cellStyle name="Normal 257 3 3" xfId="18416" xr:uid="{00000000-0005-0000-0000-00004D500000}"/>
    <cellStyle name="Normal 257 3 3 2" xfId="36283" xr:uid="{00000000-0005-0000-0000-00004E500000}"/>
    <cellStyle name="Normal 257 3 4" xfId="27443" xr:uid="{00000000-0005-0000-0000-00004F500000}"/>
    <cellStyle name="Normal 257 4" xfId="8333" xr:uid="{00000000-0005-0000-0000-000050500000}"/>
    <cellStyle name="Normal 257 4 2" xfId="18418" xr:uid="{00000000-0005-0000-0000-000051500000}"/>
    <cellStyle name="Normal 257 4 2 2" xfId="36285" xr:uid="{00000000-0005-0000-0000-000052500000}"/>
    <cellStyle name="Normal 257 4 3" xfId="27445" xr:uid="{00000000-0005-0000-0000-000053500000}"/>
    <cellStyle name="Normal 257 5" xfId="8334" xr:uid="{00000000-0005-0000-0000-000054500000}"/>
    <cellStyle name="Normal 257 5 2" xfId="18419" xr:uid="{00000000-0005-0000-0000-000055500000}"/>
    <cellStyle name="Normal 257 5 2 2" xfId="36286" xr:uid="{00000000-0005-0000-0000-000056500000}"/>
    <cellStyle name="Normal 257 5 3" xfId="27446" xr:uid="{00000000-0005-0000-0000-000057500000}"/>
    <cellStyle name="Normal 257 6" xfId="8335" xr:uid="{00000000-0005-0000-0000-000058500000}"/>
    <cellStyle name="Normal 257 6 2" xfId="18420" xr:uid="{00000000-0005-0000-0000-000059500000}"/>
    <cellStyle name="Normal 257 6 2 2" xfId="36287" xr:uid="{00000000-0005-0000-0000-00005A500000}"/>
    <cellStyle name="Normal 257 6 3" xfId="27447" xr:uid="{00000000-0005-0000-0000-00005B500000}"/>
    <cellStyle name="Normal 258" xfId="1399" xr:uid="{00000000-0005-0000-0000-00005C500000}"/>
    <cellStyle name="Normal 258 2" xfId="8336" xr:uid="{00000000-0005-0000-0000-00005D500000}"/>
    <cellStyle name="Normal 258 3" xfId="8337" xr:uid="{00000000-0005-0000-0000-00005E500000}"/>
    <cellStyle name="Normal 258 3 2" xfId="8338" xr:uid="{00000000-0005-0000-0000-00005F500000}"/>
    <cellStyle name="Normal 258 3 2 2" xfId="18422" xr:uid="{00000000-0005-0000-0000-000060500000}"/>
    <cellStyle name="Normal 258 3 2 2 2" xfId="36289" xr:uid="{00000000-0005-0000-0000-000061500000}"/>
    <cellStyle name="Normal 258 3 2 3" xfId="27449" xr:uid="{00000000-0005-0000-0000-000062500000}"/>
    <cellStyle name="Normal 258 3 3" xfId="18421" xr:uid="{00000000-0005-0000-0000-000063500000}"/>
    <cellStyle name="Normal 258 3 3 2" xfId="36288" xr:uid="{00000000-0005-0000-0000-000064500000}"/>
    <cellStyle name="Normal 258 3 4" xfId="27448" xr:uid="{00000000-0005-0000-0000-000065500000}"/>
    <cellStyle name="Normal 258 4" xfId="8339" xr:uid="{00000000-0005-0000-0000-000066500000}"/>
    <cellStyle name="Normal 258 4 2" xfId="18423" xr:uid="{00000000-0005-0000-0000-000067500000}"/>
    <cellStyle name="Normal 258 4 2 2" xfId="36290" xr:uid="{00000000-0005-0000-0000-000068500000}"/>
    <cellStyle name="Normal 258 4 3" xfId="27450" xr:uid="{00000000-0005-0000-0000-000069500000}"/>
    <cellStyle name="Normal 258 5" xfId="8340" xr:uid="{00000000-0005-0000-0000-00006A500000}"/>
    <cellStyle name="Normal 258 5 2" xfId="18424" xr:uid="{00000000-0005-0000-0000-00006B500000}"/>
    <cellStyle name="Normal 258 5 2 2" xfId="36291" xr:uid="{00000000-0005-0000-0000-00006C500000}"/>
    <cellStyle name="Normal 258 5 3" xfId="27451" xr:uid="{00000000-0005-0000-0000-00006D500000}"/>
    <cellStyle name="Normal 258 6" xfId="8341" xr:uid="{00000000-0005-0000-0000-00006E500000}"/>
    <cellStyle name="Normal 258 6 2" xfId="18425" xr:uid="{00000000-0005-0000-0000-00006F500000}"/>
    <cellStyle name="Normal 258 6 2 2" xfId="36292" xr:uid="{00000000-0005-0000-0000-000070500000}"/>
    <cellStyle name="Normal 258 6 3" xfId="27452" xr:uid="{00000000-0005-0000-0000-000071500000}"/>
    <cellStyle name="Normal 259" xfId="1400" xr:uid="{00000000-0005-0000-0000-000072500000}"/>
    <cellStyle name="Normal 259 2" xfId="8342" xr:uid="{00000000-0005-0000-0000-000073500000}"/>
    <cellStyle name="Normal 259 3" xfId="8343" xr:uid="{00000000-0005-0000-0000-000074500000}"/>
    <cellStyle name="Normal 259 3 2" xfId="8344" xr:uid="{00000000-0005-0000-0000-000075500000}"/>
    <cellStyle name="Normal 259 3 2 2" xfId="18427" xr:uid="{00000000-0005-0000-0000-000076500000}"/>
    <cellStyle name="Normal 259 3 2 2 2" xfId="36294" xr:uid="{00000000-0005-0000-0000-000077500000}"/>
    <cellStyle name="Normal 259 3 2 3" xfId="27454" xr:uid="{00000000-0005-0000-0000-000078500000}"/>
    <cellStyle name="Normal 259 3 3" xfId="18426" xr:uid="{00000000-0005-0000-0000-000079500000}"/>
    <cellStyle name="Normal 259 3 3 2" xfId="36293" xr:uid="{00000000-0005-0000-0000-00007A500000}"/>
    <cellStyle name="Normal 259 3 4" xfId="27453" xr:uid="{00000000-0005-0000-0000-00007B500000}"/>
    <cellStyle name="Normal 259 4" xfId="8345" xr:uid="{00000000-0005-0000-0000-00007C500000}"/>
    <cellStyle name="Normal 259 4 2" xfId="18428" xr:uid="{00000000-0005-0000-0000-00007D500000}"/>
    <cellStyle name="Normal 259 4 2 2" xfId="36295" xr:uid="{00000000-0005-0000-0000-00007E500000}"/>
    <cellStyle name="Normal 259 4 3" xfId="27455" xr:uid="{00000000-0005-0000-0000-00007F500000}"/>
    <cellStyle name="Normal 259 5" xfId="8346" xr:uid="{00000000-0005-0000-0000-000080500000}"/>
    <cellStyle name="Normal 259 5 2" xfId="18429" xr:uid="{00000000-0005-0000-0000-000081500000}"/>
    <cellStyle name="Normal 259 5 2 2" xfId="36296" xr:uid="{00000000-0005-0000-0000-000082500000}"/>
    <cellStyle name="Normal 259 5 3" xfId="27456" xr:uid="{00000000-0005-0000-0000-000083500000}"/>
    <cellStyle name="Normal 259 6" xfId="8347" xr:uid="{00000000-0005-0000-0000-000084500000}"/>
    <cellStyle name="Normal 259 6 2" xfId="18430" xr:uid="{00000000-0005-0000-0000-000085500000}"/>
    <cellStyle name="Normal 259 6 2 2" xfId="36297" xr:uid="{00000000-0005-0000-0000-000086500000}"/>
    <cellStyle name="Normal 259 6 3" xfId="27457" xr:uid="{00000000-0005-0000-0000-000087500000}"/>
    <cellStyle name="Normal 26" xfId="1401" xr:uid="{00000000-0005-0000-0000-000088500000}"/>
    <cellStyle name="Normal 26 2" xfId="2382" xr:uid="{00000000-0005-0000-0000-000089500000}"/>
    <cellStyle name="Normal 26 3" xfId="8348" xr:uid="{00000000-0005-0000-0000-00008A500000}"/>
    <cellStyle name="Normal 260" xfId="1402" xr:uid="{00000000-0005-0000-0000-00008B500000}"/>
    <cellStyle name="Normal 260 2" xfId="8349" xr:uid="{00000000-0005-0000-0000-00008C500000}"/>
    <cellStyle name="Normal 260 3" xfId="8350" xr:uid="{00000000-0005-0000-0000-00008D500000}"/>
    <cellStyle name="Normal 260 3 2" xfId="8351" xr:uid="{00000000-0005-0000-0000-00008E500000}"/>
    <cellStyle name="Normal 260 3 2 2" xfId="18432" xr:uid="{00000000-0005-0000-0000-00008F500000}"/>
    <cellStyle name="Normal 260 3 2 2 2" xfId="36299" xr:uid="{00000000-0005-0000-0000-000090500000}"/>
    <cellStyle name="Normal 260 3 2 3" xfId="27459" xr:uid="{00000000-0005-0000-0000-000091500000}"/>
    <cellStyle name="Normal 260 3 3" xfId="18431" xr:uid="{00000000-0005-0000-0000-000092500000}"/>
    <cellStyle name="Normal 260 3 3 2" xfId="36298" xr:uid="{00000000-0005-0000-0000-000093500000}"/>
    <cellStyle name="Normal 260 3 4" xfId="27458" xr:uid="{00000000-0005-0000-0000-000094500000}"/>
    <cellStyle name="Normal 260 4" xfId="8352" xr:uid="{00000000-0005-0000-0000-000095500000}"/>
    <cellStyle name="Normal 260 4 2" xfId="18433" xr:uid="{00000000-0005-0000-0000-000096500000}"/>
    <cellStyle name="Normal 260 4 2 2" xfId="36300" xr:uid="{00000000-0005-0000-0000-000097500000}"/>
    <cellStyle name="Normal 260 4 3" xfId="27460" xr:uid="{00000000-0005-0000-0000-000098500000}"/>
    <cellStyle name="Normal 260 5" xfId="8353" xr:uid="{00000000-0005-0000-0000-000099500000}"/>
    <cellStyle name="Normal 260 5 2" xfId="18434" xr:uid="{00000000-0005-0000-0000-00009A500000}"/>
    <cellStyle name="Normal 260 5 2 2" xfId="36301" xr:uid="{00000000-0005-0000-0000-00009B500000}"/>
    <cellStyle name="Normal 260 5 3" xfId="27461" xr:uid="{00000000-0005-0000-0000-00009C500000}"/>
    <cellStyle name="Normal 260 6" xfId="8354" xr:uid="{00000000-0005-0000-0000-00009D500000}"/>
    <cellStyle name="Normal 260 6 2" xfId="18435" xr:uid="{00000000-0005-0000-0000-00009E500000}"/>
    <cellStyle name="Normal 260 6 2 2" xfId="36302" xr:uid="{00000000-0005-0000-0000-00009F500000}"/>
    <cellStyle name="Normal 260 6 3" xfId="27462" xr:uid="{00000000-0005-0000-0000-0000A0500000}"/>
    <cellStyle name="Normal 261" xfId="1403" xr:uid="{00000000-0005-0000-0000-0000A1500000}"/>
    <cellStyle name="Normal 261 2" xfId="8355" xr:uid="{00000000-0005-0000-0000-0000A2500000}"/>
    <cellStyle name="Normal 261 3" xfId="8356" xr:uid="{00000000-0005-0000-0000-0000A3500000}"/>
    <cellStyle name="Normal 261 3 2" xfId="8357" xr:uid="{00000000-0005-0000-0000-0000A4500000}"/>
    <cellStyle name="Normal 261 3 2 2" xfId="18437" xr:uid="{00000000-0005-0000-0000-0000A5500000}"/>
    <cellStyle name="Normal 261 3 2 2 2" xfId="36304" xr:uid="{00000000-0005-0000-0000-0000A6500000}"/>
    <cellStyle name="Normal 261 3 2 3" xfId="27464" xr:uid="{00000000-0005-0000-0000-0000A7500000}"/>
    <cellStyle name="Normal 261 3 3" xfId="18436" xr:uid="{00000000-0005-0000-0000-0000A8500000}"/>
    <cellStyle name="Normal 261 3 3 2" xfId="36303" xr:uid="{00000000-0005-0000-0000-0000A9500000}"/>
    <cellStyle name="Normal 261 3 4" xfId="27463" xr:uid="{00000000-0005-0000-0000-0000AA500000}"/>
    <cellStyle name="Normal 261 4" xfId="8358" xr:uid="{00000000-0005-0000-0000-0000AB500000}"/>
    <cellStyle name="Normal 261 4 2" xfId="18438" xr:uid="{00000000-0005-0000-0000-0000AC500000}"/>
    <cellStyle name="Normal 261 4 2 2" xfId="36305" xr:uid="{00000000-0005-0000-0000-0000AD500000}"/>
    <cellStyle name="Normal 261 4 3" xfId="27465" xr:uid="{00000000-0005-0000-0000-0000AE500000}"/>
    <cellStyle name="Normal 261 5" xfId="8359" xr:uid="{00000000-0005-0000-0000-0000AF500000}"/>
    <cellStyle name="Normal 261 5 2" xfId="18439" xr:uid="{00000000-0005-0000-0000-0000B0500000}"/>
    <cellStyle name="Normal 261 5 2 2" xfId="36306" xr:uid="{00000000-0005-0000-0000-0000B1500000}"/>
    <cellStyle name="Normal 261 5 3" xfId="27466" xr:uid="{00000000-0005-0000-0000-0000B2500000}"/>
    <cellStyle name="Normal 261 6" xfId="8360" xr:uid="{00000000-0005-0000-0000-0000B3500000}"/>
    <cellStyle name="Normal 261 6 2" xfId="18440" xr:uid="{00000000-0005-0000-0000-0000B4500000}"/>
    <cellStyle name="Normal 261 6 2 2" xfId="36307" xr:uid="{00000000-0005-0000-0000-0000B5500000}"/>
    <cellStyle name="Normal 261 6 3" xfId="27467" xr:uid="{00000000-0005-0000-0000-0000B6500000}"/>
    <cellStyle name="Normal 262" xfId="1404" xr:uid="{00000000-0005-0000-0000-0000B7500000}"/>
    <cellStyle name="Normal 262 2" xfId="8361" xr:uid="{00000000-0005-0000-0000-0000B8500000}"/>
    <cellStyle name="Normal 262 3" xfId="8362" xr:uid="{00000000-0005-0000-0000-0000B9500000}"/>
    <cellStyle name="Normal 262 3 2" xfId="8363" xr:uid="{00000000-0005-0000-0000-0000BA500000}"/>
    <cellStyle name="Normal 262 3 2 2" xfId="18442" xr:uid="{00000000-0005-0000-0000-0000BB500000}"/>
    <cellStyle name="Normal 262 3 2 2 2" xfId="36309" xr:uid="{00000000-0005-0000-0000-0000BC500000}"/>
    <cellStyle name="Normal 262 3 2 3" xfId="27469" xr:uid="{00000000-0005-0000-0000-0000BD500000}"/>
    <cellStyle name="Normal 262 3 3" xfId="18441" xr:uid="{00000000-0005-0000-0000-0000BE500000}"/>
    <cellStyle name="Normal 262 3 3 2" xfId="36308" xr:uid="{00000000-0005-0000-0000-0000BF500000}"/>
    <cellStyle name="Normal 262 3 4" xfId="27468" xr:uid="{00000000-0005-0000-0000-0000C0500000}"/>
    <cellStyle name="Normal 262 4" xfId="8364" xr:uid="{00000000-0005-0000-0000-0000C1500000}"/>
    <cellStyle name="Normal 262 4 2" xfId="18443" xr:uid="{00000000-0005-0000-0000-0000C2500000}"/>
    <cellStyle name="Normal 262 4 2 2" xfId="36310" xr:uid="{00000000-0005-0000-0000-0000C3500000}"/>
    <cellStyle name="Normal 262 4 3" xfId="27470" xr:uid="{00000000-0005-0000-0000-0000C4500000}"/>
    <cellStyle name="Normal 262 5" xfId="8365" xr:uid="{00000000-0005-0000-0000-0000C5500000}"/>
    <cellStyle name="Normal 262 5 2" xfId="18444" xr:uid="{00000000-0005-0000-0000-0000C6500000}"/>
    <cellStyle name="Normal 262 5 2 2" xfId="36311" xr:uid="{00000000-0005-0000-0000-0000C7500000}"/>
    <cellStyle name="Normal 262 5 3" xfId="27471" xr:uid="{00000000-0005-0000-0000-0000C8500000}"/>
    <cellStyle name="Normal 262 6" xfId="8366" xr:uid="{00000000-0005-0000-0000-0000C9500000}"/>
    <cellStyle name="Normal 262 6 2" xfId="18445" xr:uid="{00000000-0005-0000-0000-0000CA500000}"/>
    <cellStyle name="Normal 262 6 2 2" xfId="36312" xr:uid="{00000000-0005-0000-0000-0000CB500000}"/>
    <cellStyle name="Normal 262 6 3" xfId="27472" xr:uid="{00000000-0005-0000-0000-0000CC500000}"/>
    <cellStyle name="Normal 263" xfId="1405" xr:uid="{00000000-0005-0000-0000-0000CD500000}"/>
    <cellStyle name="Normal 263 2" xfId="8367" xr:uid="{00000000-0005-0000-0000-0000CE500000}"/>
    <cellStyle name="Normal 263 3" xfId="8368" xr:uid="{00000000-0005-0000-0000-0000CF500000}"/>
    <cellStyle name="Normal 263 3 2" xfId="8369" xr:uid="{00000000-0005-0000-0000-0000D0500000}"/>
    <cellStyle name="Normal 263 3 2 2" xfId="18447" xr:uid="{00000000-0005-0000-0000-0000D1500000}"/>
    <cellStyle name="Normal 263 3 2 2 2" xfId="36314" xr:uid="{00000000-0005-0000-0000-0000D2500000}"/>
    <cellStyle name="Normal 263 3 2 3" xfId="27474" xr:uid="{00000000-0005-0000-0000-0000D3500000}"/>
    <cellStyle name="Normal 263 3 3" xfId="18446" xr:uid="{00000000-0005-0000-0000-0000D4500000}"/>
    <cellStyle name="Normal 263 3 3 2" xfId="36313" xr:uid="{00000000-0005-0000-0000-0000D5500000}"/>
    <cellStyle name="Normal 263 3 4" xfId="27473" xr:uid="{00000000-0005-0000-0000-0000D6500000}"/>
    <cellStyle name="Normal 263 4" xfId="8370" xr:uid="{00000000-0005-0000-0000-0000D7500000}"/>
    <cellStyle name="Normal 263 4 2" xfId="18448" xr:uid="{00000000-0005-0000-0000-0000D8500000}"/>
    <cellStyle name="Normal 263 4 2 2" xfId="36315" xr:uid="{00000000-0005-0000-0000-0000D9500000}"/>
    <cellStyle name="Normal 263 4 3" xfId="27475" xr:uid="{00000000-0005-0000-0000-0000DA500000}"/>
    <cellStyle name="Normal 263 5" xfId="8371" xr:uid="{00000000-0005-0000-0000-0000DB500000}"/>
    <cellStyle name="Normal 263 5 2" xfId="18449" xr:uid="{00000000-0005-0000-0000-0000DC500000}"/>
    <cellStyle name="Normal 263 5 2 2" xfId="36316" xr:uid="{00000000-0005-0000-0000-0000DD500000}"/>
    <cellStyle name="Normal 263 5 3" xfId="27476" xr:uid="{00000000-0005-0000-0000-0000DE500000}"/>
    <cellStyle name="Normal 263 6" xfId="8372" xr:uid="{00000000-0005-0000-0000-0000DF500000}"/>
    <cellStyle name="Normal 263 6 2" xfId="18450" xr:uid="{00000000-0005-0000-0000-0000E0500000}"/>
    <cellStyle name="Normal 263 6 2 2" xfId="36317" xr:uid="{00000000-0005-0000-0000-0000E1500000}"/>
    <cellStyle name="Normal 263 6 3" xfId="27477" xr:uid="{00000000-0005-0000-0000-0000E2500000}"/>
    <cellStyle name="Normal 264" xfId="1406" xr:uid="{00000000-0005-0000-0000-0000E3500000}"/>
    <cellStyle name="Normal 264 2" xfId="8373" xr:uid="{00000000-0005-0000-0000-0000E4500000}"/>
    <cellStyle name="Normal 264 3" xfId="8374" xr:uid="{00000000-0005-0000-0000-0000E5500000}"/>
    <cellStyle name="Normal 264 3 2" xfId="8375" xr:uid="{00000000-0005-0000-0000-0000E6500000}"/>
    <cellStyle name="Normal 264 3 2 2" xfId="18452" xr:uid="{00000000-0005-0000-0000-0000E7500000}"/>
    <cellStyle name="Normal 264 3 2 2 2" xfId="36319" xr:uid="{00000000-0005-0000-0000-0000E8500000}"/>
    <cellStyle name="Normal 264 3 2 3" xfId="27479" xr:uid="{00000000-0005-0000-0000-0000E9500000}"/>
    <cellStyle name="Normal 264 3 3" xfId="18451" xr:uid="{00000000-0005-0000-0000-0000EA500000}"/>
    <cellStyle name="Normal 264 3 3 2" xfId="36318" xr:uid="{00000000-0005-0000-0000-0000EB500000}"/>
    <cellStyle name="Normal 264 3 4" xfId="27478" xr:uid="{00000000-0005-0000-0000-0000EC500000}"/>
    <cellStyle name="Normal 264 4" xfId="8376" xr:uid="{00000000-0005-0000-0000-0000ED500000}"/>
    <cellStyle name="Normal 264 4 2" xfId="18453" xr:uid="{00000000-0005-0000-0000-0000EE500000}"/>
    <cellStyle name="Normal 264 4 2 2" xfId="36320" xr:uid="{00000000-0005-0000-0000-0000EF500000}"/>
    <cellStyle name="Normal 264 4 3" xfId="27480" xr:uid="{00000000-0005-0000-0000-0000F0500000}"/>
    <cellStyle name="Normal 264 5" xfId="8377" xr:uid="{00000000-0005-0000-0000-0000F1500000}"/>
    <cellStyle name="Normal 264 5 2" xfId="18454" xr:uid="{00000000-0005-0000-0000-0000F2500000}"/>
    <cellStyle name="Normal 264 5 2 2" xfId="36321" xr:uid="{00000000-0005-0000-0000-0000F3500000}"/>
    <cellStyle name="Normal 264 5 3" xfId="27481" xr:uid="{00000000-0005-0000-0000-0000F4500000}"/>
    <cellStyle name="Normal 264 6" xfId="8378" xr:uid="{00000000-0005-0000-0000-0000F5500000}"/>
    <cellStyle name="Normal 264 6 2" xfId="18455" xr:uid="{00000000-0005-0000-0000-0000F6500000}"/>
    <cellStyle name="Normal 264 6 2 2" xfId="36322" xr:uid="{00000000-0005-0000-0000-0000F7500000}"/>
    <cellStyle name="Normal 264 6 3" xfId="27482" xr:uid="{00000000-0005-0000-0000-0000F8500000}"/>
    <cellStyle name="Normal 265" xfId="1407" xr:uid="{00000000-0005-0000-0000-0000F9500000}"/>
    <cellStyle name="Normal 265 2" xfId="8379" xr:uid="{00000000-0005-0000-0000-0000FA500000}"/>
    <cellStyle name="Normal 265 3" xfId="8380" xr:uid="{00000000-0005-0000-0000-0000FB500000}"/>
    <cellStyle name="Normal 265 3 2" xfId="8381" xr:uid="{00000000-0005-0000-0000-0000FC500000}"/>
    <cellStyle name="Normal 265 3 2 2" xfId="18457" xr:uid="{00000000-0005-0000-0000-0000FD500000}"/>
    <cellStyle name="Normal 265 3 2 2 2" xfId="36324" xr:uid="{00000000-0005-0000-0000-0000FE500000}"/>
    <cellStyle name="Normal 265 3 2 3" xfId="27484" xr:uid="{00000000-0005-0000-0000-0000FF500000}"/>
    <cellStyle name="Normal 265 3 3" xfId="18456" xr:uid="{00000000-0005-0000-0000-000000510000}"/>
    <cellStyle name="Normal 265 3 3 2" xfId="36323" xr:uid="{00000000-0005-0000-0000-000001510000}"/>
    <cellStyle name="Normal 265 3 4" xfId="27483" xr:uid="{00000000-0005-0000-0000-000002510000}"/>
    <cellStyle name="Normal 265 4" xfId="8382" xr:uid="{00000000-0005-0000-0000-000003510000}"/>
    <cellStyle name="Normal 265 4 2" xfId="18458" xr:uid="{00000000-0005-0000-0000-000004510000}"/>
    <cellStyle name="Normal 265 4 2 2" xfId="36325" xr:uid="{00000000-0005-0000-0000-000005510000}"/>
    <cellStyle name="Normal 265 4 3" xfId="27485" xr:uid="{00000000-0005-0000-0000-000006510000}"/>
    <cellStyle name="Normal 265 5" xfId="8383" xr:uid="{00000000-0005-0000-0000-000007510000}"/>
    <cellStyle name="Normal 265 5 2" xfId="18459" xr:uid="{00000000-0005-0000-0000-000008510000}"/>
    <cellStyle name="Normal 265 5 2 2" xfId="36326" xr:uid="{00000000-0005-0000-0000-000009510000}"/>
    <cellStyle name="Normal 265 5 3" xfId="27486" xr:uid="{00000000-0005-0000-0000-00000A510000}"/>
    <cellStyle name="Normal 265 6" xfId="8384" xr:uid="{00000000-0005-0000-0000-00000B510000}"/>
    <cellStyle name="Normal 265 6 2" xfId="18460" xr:uid="{00000000-0005-0000-0000-00000C510000}"/>
    <cellStyle name="Normal 265 6 2 2" xfId="36327" xr:uid="{00000000-0005-0000-0000-00000D510000}"/>
    <cellStyle name="Normal 265 6 3" xfId="27487" xr:uid="{00000000-0005-0000-0000-00000E510000}"/>
    <cellStyle name="Normal 266" xfId="1408" xr:uid="{00000000-0005-0000-0000-00000F510000}"/>
    <cellStyle name="Normal 266 2" xfId="8385" xr:uid="{00000000-0005-0000-0000-000010510000}"/>
    <cellStyle name="Normal 266 3" xfId="8386" xr:uid="{00000000-0005-0000-0000-000011510000}"/>
    <cellStyle name="Normal 266 3 2" xfId="8387" xr:uid="{00000000-0005-0000-0000-000012510000}"/>
    <cellStyle name="Normal 266 3 2 2" xfId="18462" xr:uid="{00000000-0005-0000-0000-000013510000}"/>
    <cellStyle name="Normal 266 3 2 2 2" xfId="36329" xr:uid="{00000000-0005-0000-0000-000014510000}"/>
    <cellStyle name="Normal 266 3 2 3" xfId="27489" xr:uid="{00000000-0005-0000-0000-000015510000}"/>
    <cellStyle name="Normal 266 3 3" xfId="18461" xr:uid="{00000000-0005-0000-0000-000016510000}"/>
    <cellStyle name="Normal 266 3 3 2" xfId="36328" xr:uid="{00000000-0005-0000-0000-000017510000}"/>
    <cellStyle name="Normal 266 3 4" xfId="27488" xr:uid="{00000000-0005-0000-0000-000018510000}"/>
    <cellStyle name="Normal 266 4" xfId="8388" xr:uid="{00000000-0005-0000-0000-000019510000}"/>
    <cellStyle name="Normal 266 4 2" xfId="18463" xr:uid="{00000000-0005-0000-0000-00001A510000}"/>
    <cellStyle name="Normal 266 4 2 2" xfId="36330" xr:uid="{00000000-0005-0000-0000-00001B510000}"/>
    <cellStyle name="Normal 266 4 3" xfId="27490" xr:uid="{00000000-0005-0000-0000-00001C510000}"/>
    <cellStyle name="Normal 266 5" xfId="8389" xr:uid="{00000000-0005-0000-0000-00001D510000}"/>
    <cellStyle name="Normal 266 5 2" xfId="18464" xr:uid="{00000000-0005-0000-0000-00001E510000}"/>
    <cellStyle name="Normal 266 5 2 2" xfId="36331" xr:uid="{00000000-0005-0000-0000-00001F510000}"/>
    <cellStyle name="Normal 266 5 3" xfId="27491" xr:uid="{00000000-0005-0000-0000-000020510000}"/>
    <cellStyle name="Normal 266 6" xfId="8390" xr:uid="{00000000-0005-0000-0000-000021510000}"/>
    <cellStyle name="Normal 266 6 2" xfId="18465" xr:uid="{00000000-0005-0000-0000-000022510000}"/>
    <cellStyle name="Normal 266 6 2 2" xfId="36332" xr:uid="{00000000-0005-0000-0000-000023510000}"/>
    <cellStyle name="Normal 266 6 3" xfId="27492" xr:uid="{00000000-0005-0000-0000-000024510000}"/>
    <cellStyle name="Normal 267" xfId="1409" xr:uid="{00000000-0005-0000-0000-000025510000}"/>
    <cellStyle name="Normal 267 2" xfId="8391" xr:uid="{00000000-0005-0000-0000-000026510000}"/>
    <cellStyle name="Normal 267 3" xfId="8392" xr:uid="{00000000-0005-0000-0000-000027510000}"/>
    <cellStyle name="Normal 267 3 2" xfId="8393" xr:uid="{00000000-0005-0000-0000-000028510000}"/>
    <cellStyle name="Normal 267 3 2 2" xfId="18467" xr:uid="{00000000-0005-0000-0000-000029510000}"/>
    <cellStyle name="Normal 267 3 2 2 2" xfId="36334" xr:uid="{00000000-0005-0000-0000-00002A510000}"/>
    <cellStyle name="Normal 267 3 2 3" xfId="27494" xr:uid="{00000000-0005-0000-0000-00002B510000}"/>
    <cellStyle name="Normal 267 3 3" xfId="18466" xr:uid="{00000000-0005-0000-0000-00002C510000}"/>
    <cellStyle name="Normal 267 3 3 2" xfId="36333" xr:uid="{00000000-0005-0000-0000-00002D510000}"/>
    <cellStyle name="Normal 267 3 4" xfId="27493" xr:uid="{00000000-0005-0000-0000-00002E510000}"/>
    <cellStyle name="Normal 267 4" xfId="8394" xr:uid="{00000000-0005-0000-0000-00002F510000}"/>
    <cellStyle name="Normal 267 4 2" xfId="18468" xr:uid="{00000000-0005-0000-0000-000030510000}"/>
    <cellStyle name="Normal 267 4 2 2" xfId="36335" xr:uid="{00000000-0005-0000-0000-000031510000}"/>
    <cellStyle name="Normal 267 4 3" xfId="27495" xr:uid="{00000000-0005-0000-0000-000032510000}"/>
    <cellStyle name="Normal 267 5" xfId="8395" xr:uid="{00000000-0005-0000-0000-000033510000}"/>
    <cellStyle name="Normal 267 5 2" xfId="18469" xr:uid="{00000000-0005-0000-0000-000034510000}"/>
    <cellStyle name="Normal 267 5 2 2" xfId="36336" xr:uid="{00000000-0005-0000-0000-000035510000}"/>
    <cellStyle name="Normal 267 5 3" xfId="27496" xr:uid="{00000000-0005-0000-0000-000036510000}"/>
    <cellStyle name="Normal 267 6" xfId="8396" xr:uid="{00000000-0005-0000-0000-000037510000}"/>
    <cellStyle name="Normal 267 6 2" xfId="18470" xr:uid="{00000000-0005-0000-0000-000038510000}"/>
    <cellStyle name="Normal 267 6 2 2" xfId="36337" xr:uid="{00000000-0005-0000-0000-000039510000}"/>
    <cellStyle name="Normal 267 6 3" xfId="27497" xr:uid="{00000000-0005-0000-0000-00003A510000}"/>
    <cellStyle name="Normal 268" xfId="1410" xr:uid="{00000000-0005-0000-0000-00003B510000}"/>
    <cellStyle name="Normal 268 2" xfId="8397" xr:uid="{00000000-0005-0000-0000-00003C510000}"/>
    <cellStyle name="Normal 268 3" xfId="8398" xr:uid="{00000000-0005-0000-0000-00003D510000}"/>
    <cellStyle name="Normal 268 3 2" xfId="8399" xr:uid="{00000000-0005-0000-0000-00003E510000}"/>
    <cellStyle name="Normal 268 3 2 2" xfId="18472" xr:uid="{00000000-0005-0000-0000-00003F510000}"/>
    <cellStyle name="Normal 268 3 2 2 2" xfId="36339" xr:uid="{00000000-0005-0000-0000-000040510000}"/>
    <cellStyle name="Normal 268 3 2 3" xfId="27499" xr:uid="{00000000-0005-0000-0000-000041510000}"/>
    <cellStyle name="Normal 268 3 3" xfId="18471" xr:uid="{00000000-0005-0000-0000-000042510000}"/>
    <cellStyle name="Normal 268 3 3 2" xfId="36338" xr:uid="{00000000-0005-0000-0000-000043510000}"/>
    <cellStyle name="Normal 268 3 4" xfId="27498" xr:uid="{00000000-0005-0000-0000-000044510000}"/>
    <cellStyle name="Normal 268 4" xfId="8400" xr:uid="{00000000-0005-0000-0000-000045510000}"/>
    <cellStyle name="Normal 268 4 2" xfId="18473" xr:uid="{00000000-0005-0000-0000-000046510000}"/>
    <cellStyle name="Normal 268 4 2 2" xfId="36340" xr:uid="{00000000-0005-0000-0000-000047510000}"/>
    <cellStyle name="Normal 268 4 3" xfId="27500" xr:uid="{00000000-0005-0000-0000-000048510000}"/>
    <cellStyle name="Normal 268 5" xfId="8401" xr:uid="{00000000-0005-0000-0000-000049510000}"/>
    <cellStyle name="Normal 268 5 2" xfId="18474" xr:uid="{00000000-0005-0000-0000-00004A510000}"/>
    <cellStyle name="Normal 268 5 2 2" xfId="36341" xr:uid="{00000000-0005-0000-0000-00004B510000}"/>
    <cellStyle name="Normal 268 5 3" xfId="27501" xr:uid="{00000000-0005-0000-0000-00004C510000}"/>
    <cellStyle name="Normal 268 6" xfId="8402" xr:uid="{00000000-0005-0000-0000-00004D510000}"/>
    <cellStyle name="Normal 268 6 2" xfId="18475" xr:uid="{00000000-0005-0000-0000-00004E510000}"/>
    <cellStyle name="Normal 268 6 2 2" xfId="36342" xr:uid="{00000000-0005-0000-0000-00004F510000}"/>
    <cellStyle name="Normal 268 6 3" xfId="27502" xr:uid="{00000000-0005-0000-0000-000050510000}"/>
    <cellStyle name="Normal 269" xfId="1411" xr:uid="{00000000-0005-0000-0000-000051510000}"/>
    <cellStyle name="Normal 269 2" xfId="8403" xr:uid="{00000000-0005-0000-0000-000052510000}"/>
    <cellStyle name="Normal 269 3" xfId="8404" xr:uid="{00000000-0005-0000-0000-000053510000}"/>
    <cellStyle name="Normal 269 3 2" xfId="8405" xr:uid="{00000000-0005-0000-0000-000054510000}"/>
    <cellStyle name="Normal 269 3 2 2" xfId="18477" xr:uid="{00000000-0005-0000-0000-000055510000}"/>
    <cellStyle name="Normal 269 3 2 2 2" xfId="36344" xr:uid="{00000000-0005-0000-0000-000056510000}"/>
    <cellStyle name="Normal 269 3 2 3" xfId="27504" xr:uid="{00000000-0005-0000-0000-000057510000}"/>
    <cellStyle name="Normal 269 3 3" xfId="18476" xr:uid="{00000000-0005-0000-0000-000058510000}"/>
    <cellStyle name="Normal 269 3 3 2" xfId="36343" xr:uid="{00000000-0005-0000-0000-000059510000}"/>
    <cellStyle name="Normal 269 3 4" xfId="27503" xr:uid="{00000000-0005-0000-0000-00005A510000}"/>
    <cellStyle name="Normal 269 4" xfId="8406" xr:uid="{00000000-0005-0000-0000-00005B510000}"/>
    <cellStyle name="Normal 269 4 2" xfId="18478" xr:uid="{00000000-0005-0000-0000-00005C510000}"/>
    <cellStyle name="Normal 269 4 2 2" xfId="36345" xr:uid="{00000000-0005-0000-0000-00005D510000}"/>
    <cellStyle name="Normal 269 4 3" xfId="27505" xr:uid="{00000000-0005-0000-0000-00005E510000}"/>
    <cellStyle name="Normal 269 5" xfId="8407" xr:uid="{00000000-0005-0000-0000-00005F510000}"/>
    <cellStyle name="Normal 269 5 2" xfId="18479" xr:uid="{00000000-0005-0000-0000-000060510000}"/>
    <cellStyle name="Normal 269 5 2 2" xfId="36346" xr:uid="{00000000-0005-0000-0000-000061510000}"/>
    <cellStyle name="Normal 269 5 3" xfId="27506" xr:uid="{00000000-0005-0000-0000-000062510000}"/>
    <cellStyle name="Normal 269 6" xfId="8408" xr:uid="{00000000-0005-0000-0000-000063510000}"/>
    <cellStyle name="Normal 269 6 2" xfId="18480" xr:uid="{00000000-0005-0000-0000-000064510000}"/>
    <cellStyle name="Normal 269 6 2 2" xfId="36347" xr:uid="{00000000-0005-0000-0000-000065510000}"/>
    <cellStyle name="Normal 269 6 3" xfId="27507" xr:uid="{00000000-0005-0000-0000-000066510000}"/>
    <cellStyle name="Normal 27" xfId="1412" xr:uid="{00000000-0005-0000-0000-000067510000}"/>
    <cellStyle name="Normal 27 2" xfId="2615" xr:uid="{00000000-0005-0000-0000-000068510000}"/>
    <cellStyle name="Normal 27 3" xfId="8409" xr:uid="{00000000-0005-0000-0000-000069510000}"/>
    <cellStyle name="Normal 270" xfId="1413" xr:uid="{00000000-0005-0000-0000-00006A510000}"/>
    <cellStyle name="Normal 270 2" xfId="8410" xr:uid="{00000000-0005-0000-0000-00006B510000}"/>
    <cellStyle name="Normal 270 3" xfId="8411" xr:uid="{00000000-0005-0000-0000-00006C510000}"/>
    <cellStyle name="Normal 270 3 2" xfId="8412" xr:uid="{00000000-0005-0000-0000-00006D510000}"/>
    <cellStyle name="Normal 270 3 2 2" xfId="18482" xr:uid="{00000000-0005-0000-0000-00006E510000}"/>
    <cellStyle name="Normal 270 3 2 2 2" xfId="36349" xr:uid="{00000000-0005-0000-0000-00006F510000}"/>
    <cellStyle name="Normal 270 3 2 3" xfId="27509" xr:uid="{00000000-0005-0000-0000-000070510000}"/>
    <cellStyle name="Normal 270 3 3" xfId="18481" xr:uid="{00000000-0005-0000-0000-000071510000}"/>
    <cellStyle name="Normal 270 3 3 2" xfId="36348" xr:uid="{00000000-0005-0000-0000-000072510000}"/>
    <cellStyle name="Normal 270 3 4" xfId="27508" xr:uid="{00000000-0005-0000-0000-000073510000}"/>
    <cellStyle name="Normal 270 4" xfId="8413" xr:uid="{00000000-0005-0000-0000-000074510000}"/>
    <cellStyle name="Normal 270 4 2" xfId="18483" xr:uid="{00000000-0005-0000-0000-000075510000}"/>
    <cellStyle name="Normal 270 4 2 2" xfId="36350" xr:uid="{00000000-0005-0000-0000-000076510000}"/>
    <cellStyle name="Normal 270 4 3" xfId="27510" xr:uid="{00000000-0005-0000-0000-000077510000}"/>
    <cellStyle name="Normal 270 5" xfId="8414" xr:uid="{00000000-0005-0000-0000-000078510000}"/>
    <cellStyle name="Normal 270 5 2" xfId="18484" xr:uid="{00000000-0005-0000-0000-000079510000}"/>
    <cellStyle name="Normal 270 5 2 2" xfId="36351" xr:uid="{00000000-0005-0000-0000-00007A510000}"/>
    <cellStyle name="Normal 270 5 3" xfId="27511" xr:uid="{00000000-0005-0000-0000-00007B510000}"/>
    <cellStyle name="Normal 270 6" xfId="8415" xr:uid="{00000000-0005-0000-0000-00007C510000}"/>
    <cellStyle name="Normal 270 6 2" xfId="18485" xr:uid="{00000000-0005-0000-0000-00007D510000}"/>
    <cellStyle name="Normal 270 6 2 2" xfId="36352" xr:uid="{00000000-0005-0000-0000-00007E510000}"/>
    <cellStyle name="Normal 270 6 3" xfId="27512" xr:uid="{00000000-0005-0000-0000-00007F510000}"/>
    <cellStyle name="Normal 271" xfId="1414" xr:uid="{00000000-0005-0000-0000-000080510000}"/>
    <cellStyle name="Normal 271 2" xfId="8416" xr:uid="{00000000-0005-0000-0000-000081510000}"/>
    <cellStyle name="Normal 271 3" xfId="8417" xr:uid="{00000000-0005-0000-0000-000082510000}"/>
    <cellStyle name="Normal 271 3 2" xfId="8418" xr:uid="{00000000-0005-0000-0000-000083510000}"/>
    <cellStyle name="Normal 271 3 2 2" xfId="18487" xr:uid="{00000000-0005-0000-0000-000084510000}"/>
    <cellStyle name="Normal 271 3 2 2 2" xfId="36354" xr:uid="{00000000-0005-0000-0000-000085510000}"/>
    <cellStyle name="Normal 271 3 2 3" xfId="27514" xr:uid="{00000000-0005-0000-0000-000086510000}"/>
    <cellStyle name="Normal 271 3 3" xfId="18486" xr:uid="{00000000-0005-0000-0000-000087510000}"/>
    <cellStyle name="Normal 271 3 3 2" xfId="36353" xr:uid="{00000000-0005-0000-0000-000088510000}"/>
    <cellStyle name="Normal 271 3 4" xfId="27513" xr:uid="{00000000-0005-0000-0000-000089510000}"/>
    <cellStyle name="Normal 271 4" xfId="8419" xr:uid="{00000000-0005-0000-0000-00008A510000}"/>
    <cellStyle name="Normal 271 4 2" xfId="18488" xr:uid="{00000000-0005-0000-0000-00008B510000}"/>
    <cellStyle name="Normal 271 4 2 2" xfId="36355" xr:uid="{00000000-0005-0000-0000-00008C510000}"/>
    <cellStyle name="Normal 271 4 3" xfId="27515" xr:uid="{00000000-0005-0000-0000-00008D510000}"/>
    <cellStyle name="Normal 271 5" xfId="8420" xr:uid="{00000000-0005-0000-0000-00008E510000}"/>
    <cellStyle name="Normal 271 5 2" xfId="18489" xr:uid="{00000000-0005-0000-0000-00008F510000}"/>
    <cellStyle name="Normal 271 5 2 2" xfId="36356" xr:uid="{00000000-0005-0000-0000-000090510000}"/>
    <cellStyle name="Normal 271 5 3" xfId="27516" xr:uid="{00000000-0005-0000-0000-000091510000}"/>
    <cellStyle name="Normal 271 6" xfId="8421" xr:uid="{00000000-0005-0000-0000-000092510000}"/>
    <cellStyle name="Normal 271 6 2" xfId="18490" xr:uid="{00000000-0005-0000-0000-000093510000}"/>
    <cellStyle name="Normal 271 6 2 2" xfId="36357" xr:uid="{00000000-0005-0000-0000-000094510000}"/>
    <cellStyle name="Normal 271 6 3" xfId="27517" xr:uid="{00000000-0005-0000-0000-000095510000}"/>
    <cellStyle name="Normal 272" xfId="1415" xr:uid="{00000000-0005-0000-0000-000096510000}"/>
    <cellStyle name="Normal 272 2" xfId="8422" xr:uid="{00000000-0005-0000-0000-000097510000}"/>
    <cellStyle name="Normal 272 3" xfId="8423" xr:uid="{00000000-0005-0000-0000-000098510000}"/>
    <cellStyle name="Normal 272 3 2" xfId="8424" xr:uid="{00000000-0005-0000-0000-000099510000}"/>
    <cellStyle name="Normal 272 3 2 2" xfId="18492" xr:uid="{00000000-0005-0000-0000-00009A510000}"/>
    <cellStyle name="Normal 272 3 2 2 2" xfId="36359" xr:uid="{00000000-0005-0000-0000-00009B510000}"/>
    <cellStyle name="Normal 272 3 2 3" xfId="27519" xr:uid="{00000000-0005-0000-0000-00009C510000}"/>
    <cellStyle name="Normal 272 3 3" xfId="18491" xr:uid="{00000000-0005-0000-0000-00009D510000}"/>
    <cellStyle name="Normal 272 3 3 2" xfId="36358" xr:uid="{00000000-0005-0000-0000-00009E510000}"/>
    <cellStyle name="Normal 272 3 4" xfId="27518" xr:uid="{00000000-0005-0000-0000-00009F510000}"/>
    <cellStyle name="Normal 272 4" xfId="8425" xr:uid="{00000000-0005-0000-0000-0000A0510000}"/>
    <cellStyle name="Normal 272 4 2" xfId="18493" xr:uid="{00000000-0005-0000-0000-0000A1510000}"/>
    <cellStyle name="Normal 272 4 2 2" xfId="36360" xr:uid="{00000000-0005-0000-0000-0000A2510000}"/>
    <cellStyle name="Normal 272 4 3" xfId="27520" xr:uid="{00000000-0005-0000-0000-0000A3510000}"/>
    <cellStyle name="Normal 272 5" xfId="8426" xr:uid="{00000000-0005-0000-0000-0000A4510000}"/>
    <cellStyle name="Normal 272 5 2" xfId="18494" xr:uid="{00000000-0005-0000-0000-0000A5510000}"/>
    <cellStyle name="Normal 272 5 2 2" xfId="36361" xr:uid="{00000000-0005-0000-0000-0000A6510000}"/>
    <cellStyle name="Normal 272 5 3" xfId="27521" xr:uid="{00000000-0005-0000-0000-0000A7510000}"/>
    <cellStyle name="Normal 272 6" xfId="8427" xr:uid="{00000000-0005-0000-0000-0000A8510000}"/>
    <cellStyle name="Normal 272 6 2" xfId="18495" xr:uid="{00000000-0005-0000-0000-0000A9510000}"/>
    <cellStyle name="Normal 272 6 2 2" xfId="36362" xr:uid="{00000000-0005-0000-0000-0000AA510000}"/>
    <cellStyle name="Normal 272 6 3" xfId="27522" xr:uid="{00000000-0005-0000-0000-0000AB510000}"/>
    <cellStyle name="Normal 273" xfId="1416" xr:uid="{00000000-0005-0000-0000-0000AC510000}"/>
    <cellStyle name="Normal 273 2" xfId="8428" xr:uid="{00000000-0005-0000-0000-0000AD510000}"/>
    <cellStyle name="Normal 273 3" xfId="8429" xr:uid="{00000000-0005-0000-0000-0000AE510000}"/>
    <cellStyle name="Normal 273 3 2" xfId="8430" xr:uid="{00000000-0005-0000-0000-0000AF510000}"/>
    <cellStyle name="Normal 273 3 2 2" xfId="18497" xr:uid="{00000000-0005-0000-0000-0000B0510000}"/>
    <cellStyle name="Normal 273 3 2 2 2" xfId="36364" xr:uid="{00000000-0005-0000-0000-0000B1510000}"/>
    <cellStyle name="Normal 273 3 2 3" xfId="27524" xr:uid="{00000000-0005-0000-0000-0000B2510000}"/>
    <cellStyle name="Normal 273 3 3" xfId="18496" xr:uid="{00000000-0005-0000-0000-0000B3510000}"/>
    <cellStyle name="Normal 273 3 3 2" xfId="36363" xr:uid="{00000000-0005-0000-0000-0000B4510000}"/>
    <cellStyle name="Normal 273 3 4" xfId="27523" xr:uid="{00000000-0005-0000-0000-0000B5510000}"/>
    <cellStyle name="Normal 273 4" xfId="8431" xr:uid="{00000000-0005-0000-0000-0000B6510000}"/>
    <cellStyle name="Normal 273 4 2" xfId="18498" xr:uid="{00000000-0005-0000-0000-0000B7510000}"/>
    <cellStyle name="Normal 273 4 2 2" xfId="36365" xr:uid="{00000000-0005-0000-0000-0000B8510000}"/>
    <cellStyle name="Normal 273 4 3" xfId="27525" xr:uid="{00000000-0005-0000-0000-0000B9510000}"/>
    <cellStyle name="Normal 273 5" xfId="8432" xr:uid="{00000000-0005-0000-0000-0000BA510000}"/>
    <cellStyle name="Normal 273 5 2" xfId="18499" xr:uid="{00000000-0005-0000-0000-0000BB510000}"/>
    <cellStyle name="Normal 273 5 2 2" xfId="36366" xr:uid="{00000000-0005-0000-0000-0000BC510000}"/>
    <cellStyle name="Normal 273 5 3" xfId="27526" xr:uid="{00000000-0005-0000-0000-0000BD510000}"/>
    <cellStyle name="Normal 273 6" xfId="8433" xr:uid="{00000000-0005-0000-0000-0000BE510000}"/>
    <cellStyle name="Normal 273 6 2" xfId="18500" xr:uid="{00000000-0005-0000-0000-0000BF510000}"/>
    <cellStyle name="Normal 273 6 2 2" xfId="36367" xr:uid="{00000000-0005-0000-0000-0000C0510000}"/>
    <cellStyle name="Normal 273 6 3" xfId="27527" xr:uid="{00000000-0005-0000-0000-0000C1510000}"/>
    <cellStyle name="Normal 274" xfId="1417" xr:uid="{00000000-0005-0000-0000-0000C2510000}"/>
    <cellStyle name="Normal 274 2" xfId="8434" xr:uid="{00000000-0005-0000-0000-0000C3510000}"/>
    <cellStyle name="Normal 274 3" xfId="8435" xr:uid="{00000000-0005-0000-0000-0000C4510000}"/>
    <cellStyle name="Normal 274 3 2" xfId="8436" xr:uid="{00000000-0005-0000-0000-0000C5510000}"/>
    <cellStyle name="Normal 274 3 2 2" xfId="18502" xr:uid="{00000000-0005-0000-0000-0000C6510000}"/>
    <cellStyle name="Normal 274 3 2 2 2" xfId="36369" xr:uid="{00000000-0005-0000-0000-0000C7510000}"/>
    <cellStyle name="Normal 274 3 2 3" xfId="27529" xr:uid="{00000000-0005-0000-0000-0000C8510000}"/>
    <cellStyle name="Normal 274 3 3" xfId="18501" xr:uid="{00000000-0005-0000-0000-0000C9510000}"/>
    <cellStyle name="Normal 274 3 3 2" xfId="36368" xr:uid="{00000000-0005-0000-0000-0000CA510000}"/>
    <cellStyle name="Normal 274 3 4" xfId="27528" xr:uid="{00000000-0005-0000-0000-0000CB510000}"/>
    <cellStyle name="Normal 274 4" xfId="8437" xr:uid="{00000000-0005-0000-0000-0000CC510000}"/>
    <cellStyle name="Normal 274 4 2" xfId="18503" xr:uid="{00000000-0005-0000-0000-0000CD510000}"/>
    <cellStyle name="Normal 274 4 2 2" xfId="36370" xr:uid="{00000000-0005-0000-0000-0000CE510000}"/>
    <cellStyle name="Normal 274 4 3" xfId="27530" xr:uid="{00000000-0005-0000-0000-0000CF510000}"/>
    <cellStyle name="Normal 274 5" xfId="8438" xr:uid="{00000000-0005-0000-0000-0000D0510000}"/>
    <cellStyle name="Normal 274 5 2" xfId="18504" xr:uid="{00000000-0005-0000-0000-0000D1510000}"/>
    <cellStyle name="Normal 274 5 2 2" xfId="36371" xr:uid="{00000000-0005-0000-0000-0000D2510000}"/>
    <cellStyle name="Normal 274 5 3" xfId="27531" xr:uid="{00000000-0005-0000-0000-0000D3510000}"/>
    <cellStyle name="Normal 274 6" xfId="8439" xr:uid="{00000000-0005-0000-0000-0000D4510000}"/>
    <cellStyle name="Normal 274 6 2" xfId="18505" xr:uid="{00000000-0005-0000-0000-0000D5510000}"/>
    <cellStyle name="Normal 274 6 2 2" xfId="36372" xr:uid="{00000000-0005-0000-0000-0000D6510000}"/>
    <cellStyle name="Normal 274 6 3" xfId="27532" xr:uid="{00000000-0005-0000-0000-0000D7510000}"/>
    <cellStyle name="Normal 275" xfId="1418" xr:uid="{00000000-0005-0000-0000-0000D8510000}"/>
    <cellStyle name="Normal 275 2" xfId="8440" xr:uid="{00000000-0005-0000-0000-0000D9510000}"/>
    <cellStyle name="Normal 275 3" xfId="8441" xr:uid="{00000000-0005-0000-0000-0000DA510000}"/>
    <cellStyle name="Normal 275 3 2" xfId="8442" xr:uid="{00000000-0005-0000-0000-0000DB510000}"/>
    <cellStyle name="Normal 275 3 2 2" xfId="18507" xr:uid="{00000000-0005-0000-0000-0000DC510000}"/>
    <cellStyle name="Normal 275 3 2 2 2" xfId="36374" xr:uid="{00000000-0005-0000-0000-0000DD510000}"/>
    <cellStyle name="Normal 275 3 2 3" xfId="27534" xr:uid="{00000000-0005-0000-0000-0000DE510000}"/>
    <cellStyle name="Normal 275 3 3" xfId="18506" xr:uid="{00000000-0005-0000-0000-0000DF510000}"/>
    <cellStyle name="Normal 275 3 3 2" xfId="36373" xr:uid="{00000000-0005-0000-0000-0000E0510000}"/>
    <cellStyle name="Normal 275 3 4" xfId="27533" xr:uid="{00000000-0005-0000-0000-0000E1510000}"/>
    <cellStyle name="Normal 275 4" xfId="8443" xr:uid="{00000000-0005-0000-0000-0000E2510000}"/>
    <cellStyle name="Normal 275 4 2" xfId="18508" xr:uid="{00000000-0005-0000-0000-0000E3510000}"/>
    <cellStyle name="Normal 275 4 2 2" xfId="36375" xr:uid="{00000000-0005-0000-0000-0000E4510000}"/>
    <cellStyle name="Normal 275 4 3" xfId="27535" xr:uid="{00000000-0005-0000-0000-0000E5510000}"/>
    <cellStyle name="Normal 275 5" xfId="8444" xr:uid="{00000000-0005-0000-0000-0000E6510000}"/>
    <cellStyle name="Normal 275 5 2" xfId="18509" xr:uid="{00000000-0005-0000-0000-0000E7510000}"/>
    <cellStyle name="Normal 275 5 2 2" xfId="36376" xr:uid="{00000000-0005-0000-0000-0000E8510000}"/>
    <cellStyle name="Normal 275 5 3" xfId="27536" xr:uid="{00000000-0005-0000-0000-0000E9510000}"/>
    <cellStyle name="Normal 275 6" xfId="8445" xr:uid="{00000000-0005-0000-0000-0000EA510000}"/>
    <cellStyle name="Normal 275 6 2" xfId="18510" xr:uid="{00000000-0005-0000-0000-0000EB510000}"/>
    <cellStyle name="Normal 275 6 2 2" xfId="36377" xr:uid="{00000000-0005-0000-0000-0000EC510000}"/>
    <cellStyle name="Normal 275 6 3" xfId="27537" xr:uid="{00000000-0005-0000-0000-0000ED510000}"/>
    <cellStyle name="Normal 276" xfId="1419" xr:uid="{00000000-0005-0000-0000-0000EE510000}"/>
    <cellStyle name="Normal 276 2" xfId="8446" xr:uid="{00000000-0005-0000-0000-0000EF510000}"/>
    <cellStyle name="Normal 276 3" xfId="8447" xr:uid="{00000000-0005-0000-0000-0000F0510000}"/>
    <cellStyle name="Normal 276 3 2" xfId="8448" xr:uid="{00000000-0005-0000-0000-0000F1510000}"/>
    <cellStyle name="Normal 276 3 2 2" xfId="18512" xr:uid="{00000000-0005-0000-0000-0000F2510000}"/>
    <cellStyle name="Normal 276 3 2 2 2" xfId="36379" xr:uid="{00000000-0005-0000-0000-0000F3510000}"/>
    <cellStyle name="Normal 276 3 2 3" xfId="27539" xr:uid="{00000000-0005-0000-0000-0000F4510000}"/>
    <cellStyle name="Normal 276 3 3" xfId="18511" xr:uid="{00000000-0005-0000-0000-0000F5510000}"/>
    <cellStyle name="Normal 276 3 3 2" xfId="36378" xr:uid="{00000000-0005-0000-0000-0000F6510000}"/>
    <cellStyle name="Normal 276 3 4" xfId="27538" xr:uid="{00000000-0005-0000-0000-0000F7510000}"/>
    <cellStyle name="Normal 276 4" xfId="8449" xr:uid="{00000000-0005-0000-0000-0000F8510000}"/>
    <cellStyle name="Normal 276 4 2" xfId="18513" xr:uid="{00000000-0005-0000-0000-0000F9510000}"/>
    <cellStyle name="Normal 276 4 2 2" xfId="36380" xr:uid="{00000000-0005-0000-0000-0000FA510000}"/>
    <cellStyle name="Normal 276 4 3" xfId="27540" xr:uid="{00000000-0005-0000-0000-0000FB510000}"/>
    <cellStyle name="Normal 276 5" xfId="8450" xr:uid="{00000000-0005-0000-0000-0000FC510000}"/>
    <cellStyle name="Normal 276 5 2" xfId="18514" xr:uid="{00000000-0005-0000-0000-0000FD510000}"/>
    <cellStyle name="Normal 276 5 2 2" xfId="36381" xr:uid="{00000000-0005-0000-0000-0000FE510000}"/>
    <cellStyle name="Normal 276 5 3" xfId="27541" xr:uid="{00000000-0005-0000-0000-0000FF510000}"/>
    <cellStyle name="Normal 276 6" xfId="8451" xr:uid="{00000000-0005-0000-0000-000000520000}"/>
    <cellStyle name="Normal 276 6 2" xfId="18515" xr:uid="{00000000-0005-0000-0000-000001520000}"/>
    <cellStyle name="Normal 276 6 2 2" xfId="36382" xr:uid="{00000000-0005-0000-0000-000002520000}"/>
    <cellStyle name="Normal 276 6 3" xfId="27542" xr:uid="{00000000-0005-0000-0000-000003520000}"/>
    <cellStyle name="Normal 277" xfId="1420" xr:uid="{00000000-0005-0000-0000-000004520000}"/>
    <cellStyle name="Normal 277 2" xfId="8452" xr:uid="{00000000-0005-0000-0000-000005520000}"/>
    <cellStyle name="Normal 277 3" xfId="8453" xr:uid="{00000000-0005-0000-0000-000006520000}"/>
    <cellStyle name="Normal 277 3 2" xfId="8454" xr:uid="{00000000-0005-0000-0000-000007520000}"/>
    <cellStyle name="Normal 277 3 2 2" xfId="18517" xr:uid="{00000000-0005-0000-0000-000008520000}"/>
    <cellStyle name="Normal 277 3 2 2 2" xfId="36384" xr:uid="{00000000-0005-0000-0000-000009520000}"/>
    <cellStyle name="Normal 277 3 2 3" xfId="27544" xr:uid="{00000000-0005-0000-0000-00000A520000}"/>
    <cellStyle name="Normal 277 3 3" xfId="18516" xr:uid="{00000000-0005-0000-0000-00000B520000}"/>
    <cellStyle name="Normal 277 3 3 2" xfId="36383" xr:uid="{00000000-0005-0000-0000-00000C520000}"/>
    <cellStyle name="Normal 277 3 4" xfId="27543" xr:uid="{00000000-0005-0000-0000-00000D520000}"/>
    <cellStyle name="Normal 277 4" xfId="8455" xr:uid="{00000000-0005-0000-0000-00000E520000}"/>
    <cellStyle name="Normal 277 4 2" xfId="18518" xr:uid="{00000000-0005-0000-0000-00000F520000}"/>
    <cellStyle name="Normal 277 4 2 2" xfId="36385" xr:uid="{00000000-0005-0000-0000-000010520000}"/>
    <cellStyle name="Normal 277 4 3" xfId="27545" xr:uid="{00000000-0005-0000-0000-000011520000}"/>
    <cellStyle name="Normal 277 5" xfId="8456" xr:uid="{00000000-0005-0000-0000-000012520000}"/>
    <cellStyle name="Normal 277 5 2" xfId="18519" xr:uid="{00000000-0005-0000-0000-000013520000}"/>
    <cellStyle name="Normal 277 5 2 2" xfId="36386" xr:uid="{00000000-0005-0000-0000-000014520000}"/>
    <cellStyle name="Normal 277 5 3" xfId="27546" xr:uid="{00000000-0005-0000-0000-000015520000}"/>
    <cellStyle name="Normal 277 6" xfId="8457" xr:uid="{00000000-0005-0000-0000-000016520000}"/>
    <cellStyle name="Normal 277 6 2" xfId="18520" xr:uid="{00000000-0005-0000-0000-000017520000}"/>
    <cellStyle name="Normal 277 6 2 2" xfId="36387" xr:uid="{00000000-0005-0000-0000-000018520000}"/>
    <cellStyle name="Normal 277 6 3" xfId="27547" xr:uid="{00000000-0005-0000-0000-000019520000}"/>
    <cellStyle name="Normal 278" xfId="1421" xr:uid="{00000000-0005-0000-0000-00001A520000}"/>
    <cellStyle name="Normal 278 2" xfId="8458" xr:uid="{00000000-0005-0000-0000-00001B520000}"/>
    <cellStyle name="Normal 278 3" xfId="8459" xr:uid="{00000000-0005-0000-0000-00001C520000}"/>
    <cellStyle name="Normal 278 3 2" xfId="8460" xr:uid="{00000000-0005-0000-0000-00001D520000}"/>
    <cellStyle name="Normal 278 3 2 2" xfId="18522" xr:uid="{00000000-0005-0000-0000-00001E520000}"/>
    <cellStyle name="Normal 278 3 2 2 2" xfId="36389" xr:uid="{00000000-0005-0000-0000-00001F520000}"/>
    <cellStyle name="Normal 278 3 2 3" xfId="27549" xr:uid="{00000000-0005-0000-0000-000020520000}"/>
    <cellStyle name="Normal 278 3 3" xfId="18521" xr:uid="{00000000-0005-0000-0000-000021520000}"/>
    <cellStyle name="Normal 278 3 3 2" xfId="36388" xr:uid="{00000000-0005-0000-0000-000022520000}"/>
    <cellStyle name="Normal 278 3 4" xfId="27548" xr:uid="{00000000-0005-0000-0000-000023520000}"/>
    <cellStyle name="Normal 278 4" xfId="8461" xr:uid="{00000000-0005-0000-0000-000024520000}"/>
    <cellStyle name="Normal 278 4 2" xfId="18523" xr:uid="{00000000-0005-0000-0000-000025520000}"/>
    <cellStyle name="Normal 278 4 2 2" xfId="36390" xr:uid="{00000000-0005-0000-0000-000026520000}"/>
    <cellStyle name="Normal 278 4 3" xfId="27550" xr:uid="{00000000-0005-0000-0000-000027520000}"/>
    <cellStyle name="Normal 278 5" xfId="8462" xr:uid="{00000000-0005-0000-0000-000028520000}"/>
    <cellStyle name="Normal 278 5 2" xfId="18524" xr:uid="{00000000-0005-0000-0000-000029520000}"/>
    <cellStyle name="Normal 278 5 2 2" xfId="36391" xr:uid="{00000000-0005-0000-0000-00002A520000}"/>
    <cellStyle name="Normal 278 5 3" xfId="27551" xr:uid="{00000000-0005-0000-0000-00002B520000}"/>
    <cellStyle name="Normal 278 6" xfId="8463" xr:uid="{00000000-0005-0000-0000-00002C520000}"/>
    <cellStyle name="Normal 278 6 2" xfId="18525" xr:uid="{00000000-0005-0000-0000-00002D520000}"/>
    <cellStyle name="Normal 278 6 2 2" xfId="36392" xr:uid="{00000000-0005-0000-0000-00002E520000}"/>
    <cellStyle name="Normal 278 6 3" xfId="27552" xr:uid="{00000000-0005-0000-0000-00002F520000}"/>
    <cellStyle name="Normal 279" xfId="1422" xr:uid="{00000000-0005-0000-0000-000030520000}"/>
    <cellStyle name="Normal 279 2" xfId="8464" xr:uid="{00000000-0005-0000-0000-000031520000}"/>
    <cellStyle name="Normal 279 3" xfId="8465" xr:uid="{00000000-0005-0000-0000-000032520000}"/>
    <cellStyle name="Normal 279 3 2" xfId="8466" xr:uid="{00000000-0005-0000-0000-000033520000}"/>
    <cellStyle name="Normal 279 3 2 2" xfId="18527" xr:uid="{00000000-0005-0000-0000-000034520000}"/>
    <cellStyle name="Normal 279 3 2 2 2" xfId="36394" xr:uid="{00000000-0005-0000-0000-000035520000}"/>
    <cellStyle name="Normal 279 3 2 3" xfId="27554" xr:uid="{00000000-0005-0000-0000-000036520000}"/>
    <cellStyle name="Normal 279 3 3" xfId="18526" xr:uid="{00000000-0005-0000-0000-000037520000}"/>
    <cellStyle name="Normal 279 3 3 2" xfId="36393" xr:uid="{00000000-0005-0000-0000-000038520000}"/>
    <cellStyle name="Normal 279 3 4" xfId="27553" xr:uid="{00000000-0005-0000-0000-000039520000}"/>
    <cellStyle name="Normal 279 4" xfId="8467" xr:uid="{00000000-0005-0000-0000-00003A520000}"/>
    <cellStyle name="Normal 279 4 2" xfId="18528" xr:uid="{00000000-0005-0000-0000-00003B520000}"/>
    <cellStyle name="Normal 279 4 2 2" xfId="36395" xr:uid="{00000000-0005-0000-0000-00003C520000}"/>
    <cellStyle name="Normal 279 4 3" xfId="27555" xr:uid="{00000000-0005-0000-0000-00003D520000}"/>
    <cellStyle name="Normal 279 5" xfId="8468" xr:uid="{00000000-0005-0000-0000-00003E520000}"/>
    <cellStyle name="Normal 279 5 2" xfId="18529" xr:uid="{00000000-0005-0000-0000-00003F520000}"/>
    <cellStyle name="Normal 279 5 2 2" xfId="36396" xr:uid="{00000000-0005-0000-0000-000040520000}"/>
    <cellStyle name="Normal 279 5 3" xfId="27556" xr:uid="{00000000-0005-0000-0000-000041520000}"/>
    <cellStyle name="Normal 279 6" xfId="8469" xr:uid="{00000000-0005-0000-0000-000042520000}"/>
    <cellStyle name="Normal 279 6 2" xfId="18530" xr:uid="{00000000-0005-0000-0000-000043520000}"/>
    <cellStyle name="Normal 279 6 2 2" xfId="36397" xr:uid="{00000000-0005-0000-0000-000044520000}"/>
    <cellStyle name="Normal 279 6 3" xfId="27557" xr:uid="{00000000-0005-0000-0000-000045520000}"/>
    <cellStyle name="Normal 28" xfId="1423" xr:uid="{00000000-0005-0000-0000-000046520000}"/>
    <cellStyle name="Normal 28 2" xfId="2616" xr:uid="{00000000-0005-0000-0000-000047520000}"/>
    <cellStyle name="Normal 28 3" xfId="8470" xr:uid="{00000000-0005-0000-0000-000048520000}"/>
    <cellStyle name="Normal 280" xfId="1424" xr:uid="{00000000-0005-0000-0000-000049520000}"/>
    <cellStyle name="Normal 280 2" xfId="8471" xr:uid="{00000000-0005-0000-0000-00004A520000}"/>
    <cellStyle name="Normal 280 3" xfId="8472" xr:uid="{00000000-0005-0000-0000-00004B520000}"/>
    <cellStyle name="Normal 280 3 2" xfId="8473" xr:uid="{00000000-0005-0000-0000-00004C520000}"/>
    <cellStyle name="Normal 280 3 2 2" xfId="18532" xr:uid="{00000000-0005-0000-0000-00004D520000}"/>
    <cellStyle name="Normal 280 3 2 2 2" xfId="36399" xr:uid="{00000000-0005-0000-0000-00004E520000}"/>
    <cellStyle name="Normal 280 3 2 3" xfId="27559" xr:uid="{00000000-0005-0000-0000-00004F520000}"/>
    <cellStyle name="Normal 280 3 3" xfId="18531" xr:uid="{00000000-0005-0000-0000-000050520000}"/>
    <cellStyle name="Normal 280 3 3 2" xfId="36398" xr:uid="{00000000-0005-0000-0000-000051520000}"/>
    <cellStyle name="Normal 280 3 4" xfId="27558" xr:uid="{00000000-0005-0000-0000-000052520000}"/>
    <cellStyle name="Normal 280 4" xfId="8474" xr:uid="{00000000-0005-0000-0000-000053520000}"/>
    <cellStyle name="Normal 280 4 2" xfId="18533" xr:uid="{00000000-0005-0000-0000-000054520000}"/>
    <cellStyle name="Normal 280 4 2 2" xfId="36400" xr:uid="{00000000-0005-0000-0000-000055520000}"/>
    <cellStyle name="Normal 280 4 3" xfId="27560" xr:uid="{00000000-0005-0000-0000-000056520000}"/>
    <cellStyle name="Normal 280 5" xfId="8475" xr:uid="{00000000-0005-0000-0000-000057520000}"/>
    <cellStyle name="Normal 280 5 2" xfId="18534" xr:uid="{00000000-0005-0000-0000-000058520000}"/>
    <cellStyle name="Normal 280 5 2 2" xfId="36401" xr:uid="{00000000-0005-0000-0000-000059520000}"/>
    <cellStyle name="Normal 280 5 3" xfId="27561" xr:uid="{00000000-0005-0000-0000-00005A520000}"/>
    <cellStyle name="Normal 280 6" xfId="8476" xr:uid="{00000000-0005-0000-0000-00005B520000}"/>
    <cellStyle name="Normal 280 6 2" xfId="18535" xr:uid="{00000000-0005-0000-0000-00005C520000}"/>
    <cellStyle name="Normal 280 6 2 2" xfId="36402" xr:uid="{00000000-0005-0000-0000-00005D520000}"/>
    <cellStyle name="Normal 280 6 3" xfId="27562" xr:uid="{00000000-0005-0000-0000-00005E520000}"/>
    <cellStyle name="Normal 281" xfId="1425" xr:uid="{00000000-0005-0000-0000-00005F520000}"/>
    <cellStyle name="Normal 281 2" xfId="8477" xr:uid="{00000000-0005-0000-0000-000060520000}"/>
    <cellStyle name="Normal 281 3" xfId="8478" xr:uid="{00000000-0005-0000-0000-000061520000}"/>
    <cellStyle name="Normal 281 3 2" xfId="8479" xr:uid="{00000000-0005-0000-0000-000062520000}"/>
    <cellStyle name="Normal 281 3 2 2" xfId="18537" xr:uid="{00000000-0005-0000-0000-000063520000}"/>
    <cellStyle name="Normal 281 3 2 2 2" xfId="36404" xr:uid="{00000000-0005-0000-0000-000064520000}"/>
    <cellStyle name="Normal 281 3 2 3" xfId="27564" xr:uid="{00000000-0005-0000-0000-000065520000}"/>
    <cellStyle name="Normal 281 3 3" xfId="18536" xr:uid="{00000000-0005-0000-0000-000066520000}"/>
    <cellStyle name="Normal 281 3 3 2" xfId="36403" xr:uid="{00000000-0005-0000-0000-000067520000}"/>
    <cellStyle name="Normal 281 3 4" xfId="27563" xr:uid="{00000000-0005-0000-0000-000068520000}"/>
    <cellStyle name="Normal 281 4" xfId="8480" xr:uid="{00000000-0005-0000-0000-000069520000}"/>
    <cellStyle name="Normal 281 4 2" xfId="18538" xr:uid="{00000000-0005-0000-0000-00006A520000}"/>
    <cellStyle name="Normal 281 4 2 2" xfId="36405" xr:uid="{00000000-0005-0000-0000-00006B520000}"/>
    <cellStyle name="Normal 281 4 3" xfId="27565" xr:uid="{00000000-0005-0000-0000-00006C520000}"/>
    <cellStyle name="Normal 281 5" xfId="8481" xr:uid="{00000000-0005-0000-0000-00006D520000}"/>
    <cellStyle name="Normal 281 5 2" xfId="18539" xr:uid="{00000000-0005-0000-0000-00006E520000}"/>
    <cellStyle name="Normal 281 5 2 2" xfId="36406" xr:uid="{00000000-0005-0000-0000-00006F520000}"/>
    <cellStyle name="Normal 281 5 3" xfId="27566" xr:uid="{00000000-0005-0000-0000-000070520000}"/>
    <cellStyle name="Normal 281 6" xfId="8482" xr:uid="{00000000-0005-0000-0000-000071520000}"/>
    <cellStyle name="Normal 281 6 2" xfId="18540" xr:uid="{00000000-0005-0000-0000-000072520000}"/>
    <cellStyle name="Normal 281 6 2 2" xfId="36407" xr:uid="{00000000-0005-0000-0000-000073520000}"/>
    <cellStyle name="Normal 281 6 3" xfId="27567" xr:uid="{00000000-0005-0000-0000-000074520000}"/>
    <cellStyle name="Normal 282" xfId="1426" xr:uid="{00000000-0005-0000-0000-000075520000}"/>
    <cellStyle name="Normal 282 2" xfId="8483" xr:uid="{00000000-0005-0000-0000-000076520000}"/>
    <cellStyle name="Normal 282 3" xfId="8484" xr:uid="{00000000-0005-0000-0000-000077520000}"/>
    <cellStyle name="Normal 282 3 2" xfId="8485" xr:uid="{00000000-0005-0000-0000-000078520000}"/>
    <cellStyle name="Normal 282 3 2 2" xfId="18542" xr:uid="{00000000-0005-0000-0000-000079520000}"/>
    <cellStyle name="Normal 282 3 2 2 2" xfId="36409" xr:uid="{00000000-0005-0000-0000-00007A520000}"/>
    <cellStyle name="Normal 282 3 2 3" xfId="27569" xr:uid="{00000000-0005-0000-0000-00007B520000}"/>
    <cellStyle name="Normal 282 3 3" xfId="18541" xr:uid="{00000000-0005-0000-0000-00007C520000}"/>
    <cellStyle name="Normal 282 3 3 2" xfId="36408" xr:uid="{00000000-0005-0000-0000-00007D520000}"/>
    <cellStyle name="Normal 282 3 4" xfId="27568" xr:uid="{00000000-0005-0000-0000-00007E520000}"/>
    <cellStyle name="Normal 282 4" xfId="8486" xr:uid="{00000000-0005-0000-0000-00007F520000}"/>
    <cellStyle name="Normal 282 4 2" xfId="18543" xr:uid="{00000000-0005-0000-0000-000080520000}"/>
    <cellStyle name="Normal 282 4 2 2" xfId="36410" xr:uid="{00000000-0005-0000-0000-000081520000}"/>
    <cellStyle name="Normal 282 4 3" xfId="27570" xr:uid="{00000000-0005-0000-0000-000082520000}"/>
    <cellStyle name="Normal 282 5" xfId="8487" xr:uid="{00000000-0005-0000-0000-000083520000}"/>
    <cellStyle name="Normal 282 5 2" xfId="18544" xr:uid="{00000000-0005-0000-0000-000084520000}"/>
    <cellStyle name="Normal 282 5 2 2" xfId="36411" xr:uid="{00000000-0005-0000-0000-000085520000}"/>
    <cellStyle name="Normal 282 5 3" xfId="27571" xr:uid="{00000000-0005-0000-0000-000086520000}"/>
    <cellStyle name="Normal 282 6" xfId="8488" xr:uid="{00000000-0005-0000-0000-000087520000}"/>
    <cellStyle name="Normal 282 6 2" xfId="18545" xr:uid="{00000000-0005-0000-0000-000088520000}"/>
    <cellStyle name="Normal 282 6 2 2" xfId="36412" xr:uid="{00000000-0005-0000-0000-000089520000}"/>
    <cellStyle name="Normal 282 6 3" xfId="27572" xr:uid="{00000000-0005-0000-0000-00008A520000}"/>
    <cellStyle name="Normal 283" xfId="1427" xr:uid="{00000000-0005-0000-0000-00008B520000}"/>
    <cellStyle name="Normal 283 2" xfId="8489" xr:uid="{00000000-0005-0000-0000-00008C520000}"/>
    <cellStyle name="Normal 283 3" xfId="8490" xr:uid="{00000000-0005-0000-0000-00008D520000}"/>
    <cellStyle name="Normal 283 3 2" xfId="8491" xr:uid="{00000000-0005-0000-0000-00008E520000}"/>
    <cellStyle name="Normal 283 3 2 2" xfId="18547" xr:uid="{00000000-0005-0000-0000-00008F520000}"/>
    <cellStyle name="Normal 283 3 2 2 2" xfId="36414" xr:uid="{00000000-0005-0000-0000-000090520000}"/>
    <cellStyle name="Normal 283 3 2 3" xfId="27574" xr:uid="{00000000-0005-0000-0000-000091520000}"/>
    <cellStyle name="Normal 283 3 3" xfId="18546" xr:uid="{00000000-0005-0000-0000-000092520000}"/>
    <cellStyle name="Normal 283 3 3 2" xfId="36413" xr:uid="{00000000-0005-0000-0000-000093520000}"/>
    <cellStyle name="Normal 283 3 4" xfId="27573" xr:uid="{00000000-0005-0000-0000-000094520000}"/>
    <cellStyle name="Normal 283 4" xfId="8492" xr:uid="{00000000-0005-0000-0000-000095520000}"/>
    <cellStyle name="Normal 283 4 2" xfId="18548" xr:uid="{00000000-0005-0000-0000-000096520000}"/>
    <cellStyle name="Normal 283 4 2 2" xfId="36415" xr:uid="{00000000-0005-0000-0000-000097520000}"/>
    <cellStyle name="Normal 283 4 3" xfId="27575" xr:uid="{00000000-0005-0000-0000-000098520000}"/>
    <cellStyle name="Normal 283 5" xfId="8493" xr:uid="{00000000-0005-0000-0000-000099520000}"/>
    <cellStyle name="Normal 283 5 2" xfId="18549" xr:uid="{00000000-0005-0000-0000-00009A520000}"/>
    <cellStyle name="Normal 283 5 2 2" xfId="36416" xr:uid="{00000000-0005-0000-0000-00009B520000}"/>
    <cellStyle name="Normal 283 5 3" xfId="27576" xr:uid="{00000000-0005-0000-0000-00009C520000}"/>
    <cellStyle name="Normal 283 6" xfId="8494" xr:uid="{00000000-0005-0000-0000-00009D520000}"/>
    <cellStyle name="Normal 283 6 2" xfId="18550" xr:uid="{00000000-0005-0000-0000-00009E520000}"/>
    <cellStyle name="Normal 283 6 2 2" xfId="36417" xr:uid="{00000000-0005-0000-0000-00009F520000}"/>
    <cellStyle name="Normal 283 6 3" xfId="27577" xr:uid="{00000000-0005-0000-0000-0000A0520000}"/>
    <cellStyle name="Normal 284" xfId="1428" xr:uid="{00000000-0005-0000-0000-0000A1520000}"/>
    <cellStyle name="Normal 284 2" xfId="8495" xr:uid="{00000000-0005-0000-0000-0000A2520000}"/>
    <cellStyle name="Normal 284 3" xfId="8496" xr:uid="{00000000-0005-0000-0000-0000A3520000}"/>
    <cellStyle name="Normal 284 3 2" xfId="8497" xr:uid="{00000000-0005-0000-0000-0000A4520000}"/>
    <cellStyle name="Normal 284 3 2 2" xfId="18552" xr:uid="{00000000-0005-0000-0000-0000A5520000}"/>
    <cellStyle name="Normal 284 3 2 2 2" xfId="36419" xr:uid="{00000000-0005-0000-0000-0000A6520000}"/>
    <cellStyle name="Normal 284 3 2 3" xfId="27579" xr:uid="{00000000-0005-0000-0000-0000A7520000}"/>
    <cellStyle name="Normal 284 3 3" xfId="18551" xr:uid="{00000000-0005-0000-0000-0000A8520000}"/>
    <cellStyle name="Normal 284 3 3 2" xfId="36418" xr:uid="{00000000-0005-0000-0000-0000A9520000}"/>
    <cellStyle name="Normal 284 3 4" xfId="27578" xr:uid="{00000000-0005-0000-0000-0000AA520000}"/>
    <cellStyle name="Normal 284 4" xfId="8498" xr:uid="{00000000-0005-0000-0000-0000AB520000}"/>
    <cellStyle name="Normal 284 4 2" xfId="18553" xr:uid="{00000000-0005-0000-0000-0000AC520000}"/>
    <cellStyle name="Normal 284 4 2 2" xfId="36420" xr:uid="{00000000-0005-0000-0000-0000AD520000}"/>
    <cellStyle name="Normal 284 4 3" xfId="27580" xr:uid="{00000000-0005-0000-0000-0000AE520000}"/>
    <cellStyle name="Normal 284 5" xfId="8499" xr:uid="{00000000-0005-0000-0000-0000AF520000}"/>
    <cellStyle name="Normal 284 5 2" xfId="18554" xr:uid="{00000000-0005-0000-0000-0000B0520000}"/>
    <cellStyle name="Normal 284 5 2 2" xfId="36421" xr:uid="{00000000-0005-0000-0000-0000B1520000}"/>
    <cellStyle name="Normal 284 5 3" xfId="27581" xr:uid="{00000000-0005-0000-0000-0000B2520000}"/>
    <cellStyle name="Normal 284 6" xfId="8500" xr:uid="{00000000-0005-0000-0000-0000B3520000}"/>
    <cellStyle name="Normal 284 6 2" xfId="18555" xr:uid="{00000000-0005-0000-0000-0000B4520000}"/>
    <cellStyle name="Normal 284 6 2 2" xfId="36422" xr:uid="{00000000-0005-0000-0000-0000B5520000}"/>
    <cellStyle name="Normal 284 6 3" xfId="27582" xr:uid="{00000000-0005-0000-0000-0000B6520000}"/>
    <cellStyle name="Normal 285" xfId="1429" xr:uid="{00000000-0005-0000-0000-0000B7520000}"/>
    <cellStyle name="Normal 285 2" xfId="8501" xr:uid="{00000000-0005-0000-0000-0000B8520000}"/>
    <cellStyle name="Normal 285 3" xfId="8502" xr:uid="{00000000-0005-0000-0000-0000B9520000}"/>
    <cellStyle name="Normal 285 3 2" xfId="8503" xr:uid="{00000000-0005-0000-0000-0000BA520000}"/>
    <cellStyle name="Normal 285 3 2 2" xfId="18557" xr:uid="{00000000-0005-0000-0000-0000BB520000}"/>
    <cellStyle name="Normal 285 3 2 2 2" xfId="36424" xr:uid="{00000000-0005-0000-0000-0000BC520000}"/>
    <cellStyle name="Normal 285 3 2 3" xfId="27584" xr:uid="{00000000-0005-0000-0000-0000BD520000}"/>
    <cellStyle name="Normal 285 3 3" xfId="18556" xr:uid="{00000000-0005-0000-0000-0000BE520000}"/>
    <cellStyle name="Normal 285 3 3 2" xfId="36423" xr:uid="{00000000-0005-0000-0000-0000BF520000}"/>
    <cellStyle name="Normal 285 3 4" xfId="27583" xr:uid="{00000000-0005-0000-0000-0000C0520000}"/>
    <cellStyle name="Normal 285 4" xfId="8504" xr:uid="{00000000-0005-0000-0000-0000C1520000}"/>
    <cellStyle name="Normal 285 4 2" xfId="18558" xr:uid="{00000000-0005-0000-0000-0000C2520000}"/>
    <cellStyle name="Normal 285 4 2 2" xfId="36425" xr:uid="{00000000-0005-0000-0000-0000C3520000}"/>
    <cellStyle name="Normal 285 4 3" xfId="27585" xr:uid="{00000000-0005-0000-0000-0000C4520000}"/>
    <cellStyle name="Normal 285 5" xfId="8505" xr:uid="{00000000-0005-0000-0000-0000C5520000}"/>
    <cellStyle name="Normal 285 5 2" xfId="18559" xr:uid="{00000000-0005-0000-0000-0000C6520000}"/>
    <cellStyle name="Normal 285 5 2 2" xfId="36426" xr:uid="{00000000-0005-0000-0000-0000C7520000}"/>
    <cellStyle name="Normal 285 5 3" xfId="27586" xr:uid="{00000000-0005-0000-0000-0000C8520000}"/>
    <cellStyle name="Normal 285 6" xfId="8506" xr:uid="{00000000-0005-0000-0000-0000C9520000}"/>
    <cellStyle name="Normal 285 6 2" xfId="18560" xr:uid="{00000000-0005-0000-0000-0000CA520000}"/>
    <cellStyle name="Normal 285 6 2 2" xfId="36427" xr:uid="{00000000-0005-0000-0000-0000CB520000}"/>
    <cellStyle name="Normal 285 6 3" xfId="27587" xr:uid="{00000000-0005-0000-0000-0000CC520000}"/>
    <cellStyle name="Normal 286" xfId="1430" xr:uid="{00000000-0005-0000-0000-0000CD520000}"/>
    <cellStyle name="Normal 286 2" xfId="8507" xr:uid="{00000000-0005-0000-0000-0000CE520000}"/>
    <cellStyle name="Normal 286 3" xfId="8508" xr:uid="{00000000-0005-0000-0000-0000CF520000}"/>
    <cellStyle name="Normal 286 3 2" xfId="8509" xr:uid="{00000000-0005-0000-0000-0000D0520000}"/>
    <cellStyle name="Normal 286 3 2 2" xfId="18562" xr:uid="{00000000-0005-0000-0000-0000D1520000}"/>
    <cellStyle name="Normal 286 3 2 2 2" xfId="36429" xr:uid="{00000000-0005-0000-0000-0000D2520000}"/>
    <cellStyle name="Normal 286 3 2 3" xfId="27589" xr:uid="{00000000-0005-0000-0000-0000D3520000}"/>
    <cellStyle name="Normal 286 3 3" xfId="18561" xr:uid="{00000000-0005-0000-0000-0000D4520000}"/>
    <cellStyle name="Normal 286 3 3 2" xfId="36428" xr:uid="{00000000-0005-0000-0000-0000D5520000}"/>
    <cellStyle name="Normal 286 3 4" xfId="27588" xr:uid="{00000000-0005-0000-0000-0000D6520000}"/>
    <cellStyle name="Normal 286 4" xfId="8510" xr:uid="{00000000-0005-0000-0000-0000D7520000}"/>
    <cellStyle name="Normal 286 4 2" xfId="18563" xr:uid="{00000000-0005-0000-0000-0000D8520000}"/>
    <cellStyle name="Normal 286 4 2 2" xfId="36430" xr:uid="{00000000-0005-0000-0000-0000D9520000}"/>
    <cellStyle name="Normal 286 4 3" xfId="27590" xr:uid="{00000000-0005-0000-0000-0000DA520000}"/>
    <cellStyle name="Normal 286 5" xfId="8511" xr:uid="{00000000-0005-0000-0000-0000DB520000}"/>
    <cellStyle name="Normal 286 5 2" xfId="18564" xr:uid="{00000000-0005-0000-0000-0000DC520000}"/>
    <cellStyle name="Normal 286 5 2 2" xfId="36431" xr:uid="{00000000-0005-0000-0000-0000DD520000}"/>
    <cellStyle name="Normal 286 5 3" xfId="27591" xr:uid="{00000000-0005-0000-0000-0000DE520000}"/>
    <cellStyle name="Normal 286 6" xfId="8512" xr:uid="{00000000-0005-0000-0000-0000DF520000}"/>
    <cellStyle name="Normal 286 6 2" xfId="18565" xr:uid="{00000000-0005-0000-0000-0000E0520000}"/>
    <cellStyle name="Normal 286 6 2 2" xfId="36432" xr:uid="{00000000-0005-0000-0000-0000E1520000}"/>
    <cellStyle name="Normal 286 6 3" xfId="27592" xr:uid="{00000000-0005-0000-0000-0000E2520000}"/>
    <cellStyle name="Normal 287" xfId="1431" xr:uid="{00000000-0005-0000-0000-0000E3520000}"/>
    <cellStyle name="Normal 287 2" xfId="8513" xr:uid="{00000000-0005-0000-0000-0000E4520000}"/>
    <cellStyle name="Normal 287 3" xfId="8514" xr:uid="{00000000-0005-0000-0000-0000E5520000}"/>
    <cellStyle name="Normal 287 3 2" xfId="8515" xr:uid="{00000000-0005-0000-0000-0000E6520000}"/>
    <cellStyle name="Normal 287 3 2 2" xfId="18567" xr:uid="{00000000-0005-0000-0000-0000E7520000}"/>
    <cellStyle name="Normal 287 3 2 2 2" xfId="36434" xr:uid="{00000000-0005-0000-0000-0000E8520000}"/>
    <cellStyle name="Normal 287 3 2 3" xfId="27594" xr:uid="{00000000-0005-0000-0000-0000E9520000}"/>
    <cellStyle name="Normal 287 3 3" xfId="18566" xr:uid="{00000000-0005-0000-0000-0000EA520000}"/>
    <cellStyle name="Normal 287 3 3 2" xfId="36433" xr:uid="{00000000-0005-0000-0000-0000EB520000}"/>
    <cellStyle name="Normal 287 3 4" xfId="27593" xr:uid="{00000000-0005-0000-0000-0000EC520000}"/>
    <cellStyle name="Normal 287 4" xfId="8516" xr:uid="{00000000-0005-0000-0000-0000ED520000}"/>
    <cellStyle name="Normal 287 4 2" xfId="18568" xr:uid="{00000000-0005-0000-0000-0000EE520000}"/>
    <cellStyle name="Normal 287 4 2 2" xfId="36435" xr:uid="{00000000-0005-0000-0000-0000EF520000}"/>
    <cellStyle name="Normal 287 4 3" xfId="27595" xr:uid="{00000000-0005-0000-0000-0000F0520000}"/>
    <cellStyle name="Normal 287 5" xfId="8517" xr:uid="{00000000-0005-0000-0000-0000F1520000}"/>
    <cellStyle name="Normal 287 5 2" xfId="18569" xr:uid="{00000000-0005-0000-0000-0000F2520000}"/>
    <cellStyle name="Normal 287 5 2 2" xfId="36436" xr:uid="{00000000-0005-0000-0000-0000F3520000}"/>
    <cellStyle name="Normal 287 5 3" xfId="27596" xr:uid="{00000000-0005-0000-0000-0000F4520000}"/>
    <cellStyle name="Normal 287 6" xfId="8518" xr:uid="{00000000-0005-0000-0000-0000F5520000}"/>
    <cellStyle name="Normal 287 6 2" xfId="18570" xr:uid="{00000000-0005-0000-0000-0000F6520000}"/>
    <cellStyle name="Normal 287 6 2 2" xfId="36437" xr:uid="{00000000-0005-0000-0000-0000F7520000}"/>
    <cellStyle name="Normal 287 6 3" xfId="27597" xr:uid="{00000000-0005-0000-0000-0000F8520000}"/>
    <cellStyle name="Normal 288" xfId="1432" xr:uid="{00000000-0005-0000-0000-0000F9520000}"/>
    <cellStyle name="Normal 288 2" xfId="8519" xr:uid="{00000000-0005-0000-0000-0000FA520000}"/>
    <cellStyle name="Normal 288 3" xfId="8520" xr:uid="{00000000-0005-0000-0000-0000FB520000}"/>
    <cellStyle name="Normal 288 3 2" xfId="8521" xr:uid="{00000000-0005-0000-0000-0000FC520000}"/>
    <cellStyle name="Normal 288 3 2 2" xfId="18572" xr:uid="{00000000-0005-0000-0000-0000FD520000}"/>
    <cellStyle name="Normal 288 3 2 2 2" xfId="36439" xr:uid="{00000000-0005-0000-0000-0000FE520000}"/>
    <cellStyle name="Normal 288 3 2 3" xfId="27599" xr:uid="{00000000-0005-0000-0000-0000FF520000}"/>
    <cellStyle name="Normal 288 3 3" xfId="18571" xr:uid="{00000000-0005-0000-0000-000000530000}"/>
    <cellStyle name="Normal 288 3 3 2" xfId="36438" xr:uid="{00000000-0005-0000-0000-000001530000}"/>
    <cellStyle name="Normal 288 3 4" xfId="27598" xr:uid="{00000000-0005-0000-0000-000002530000}"/>
    <cellStyle name="Normal 288 4" xfId="8522" xr:uid="{00000000-0005-0000-0000-000003530000}"/>
    <cellStyle name="Normal 288 4 2" xfId="18573" xr:uid="{00000000-0005-0000-0000-000004530000}"/>
    <cellStyle name="Normal 288 4 2 2" xfId="36440" xr:uid="{00000000-0005-0000-0000-000005530000}"/>
    <cellStyle name="Normal 288 4 3" xfId="27600" xr:uid="{00000000-0005-0000-0000-000006530000}"/>
    <cellStyle name="Normal 288 5" xfId="8523" xr:uid="{00000000-0005-0000-0000-000007530000}"/>
    <cellStyle name="Normal 288 5 2" xfId="18574" xr:uid="{00000000-0005-0000-0000-000008530000}"/>
    <cellStyle name="Normal 288 5 2 2" xfId="36441" xr:uid="{00000000-0005-0000-0000-000009530000}"/>
    <cellStyle name="Normal 288 5 3" xfId="27601" xr:uid="{00000000-0005-0000-0000-00000A530000}"/>
    <cellStyle name="Normal 288 6" xfId="8524" xr:uid="{00000000-0005-0000-0000-00000B530000}"/>
    <cellStyle name="Normal 288 6 2" xfId="18575" xr:uid="{00000000-0005-0000-0000-00000C530000}"/>
    <cellStyle name="Normal 288 6 2 2" xfId="36442" xr:uid="{00000000-0005-0000-0000-00000D530000}"/>
    <cellStyle name="Normal 288 6 3" xfId="27602" xr:uid="{00000000-0005-0000-0000-00000E530000}"/>
    <cellStyle name="Normal 289" xfId="1433" xr:uid="{00000000-0005-0000-0000-00000F530000}"/>
    <cellStyle name="Normal 289 2" xfId="8525" xr:uid="{00000000-0005-0000-0000-000010530000}"/>
    <cellStyle name="Normal 289 3" xfId="8526" xr:uid="{00000000-0005-0000-0000-000011530000}"/>
    <cellStyle name="Normal 289 3 2" xfId="8527" xr:uid="{00000000-0005-0000-0000-000012530000}"/>
    <cellStyle name="Normal 289 3 2 2" xfId="18577" xr:uid="{00000000-0005-0000-0000-000013530000}"/>
    <cellStyle name="Normal 289 3 2 2 2" xfId="36444" xr:uid="{00000000-0005-0000-0000-000014530000}"/>
    <cellStyle name="Normal 289 3 2 3" xfId="27604" xr:uid="{00000000-0005-0000-0000-000015530000}"/>
    <cellStyle name="Normal 289 3 3" xfId="18576" xr:uid="{00000000-0005-0000-0000-000016530000}"/>
    <cellStyle name="Normal 289 3 3 2" xfId="36443" xr:uid="{00000000-0005-0000-0000-000017530000}"/>
    <cellStyle name="Normal 289 3 4" xfId="27603" xr:uid="{00000000-0005-0000-0000-000018530000}"/>
    <cellStyle name="Normal 289 4" xfId="8528" xr:uid="{00000000-0005-0000-0000-000019530000}"/>
    <cellStyle name="Normal 289 4 2" xfId="18578" xr:uid="{00000000-0005-0000-0000-00001A530000}"/>
    <cellStyle name="Normal 289 4 2 2" xfId="36445" xr:uid="{00000000-0005-0000-0000-00001B530000}"/>
    <cellStyle name="Normal 289 4 3" xfId="27605" xr:uid="{00000000-0005-0000-0000-00001C530000}"/>
    <cellStyle name="Normal 289 5" xfId="8529" xr:uid="{00000000-0005-0000-0000-00001D530000}"/>
    <cellStyle name="Normal 289 5 2" xfId="18579" xr:uid="{00000000-0005-0000-0000-00001E530000}"/>
    <cellStyle name="Normal 289 5 2 2" xfId="36446" xr:uid="{00000000-0005-0000-0000-00001F530000}"/>
    <cellStyle name="Normal 289 5 3" xfId="27606" xr:uid="{00000000-0005-0000-0000-000020530000}"/>
    <cellStyle name="Normal 289 6" xfId="8530" xr:uid="{00000000-0005-0000-0000-000021530000}"/>
    <cellStyle name="Normal 289 6 2" xfId="18580" xr:uid="{00000000-0005-0000-0000-000022530000}"/>
    <cellStyle name="Normal 289 6 2 2" xfId="36447" xr:uid="{00000000-0005-0000-0000-000023530000}"/>
    <cellStyle name="Normal 289 6 3" xfId="27607" xr:uid="{00000000-0005-0000-0000-000024530000}"/>
    <cellStyle name="Normal 29" xfId="1434" xr:uid="{00000000-0005-0000-0000-000025530000}"/>
    <cellStyle name="Normal 29 2" xfId="2617" xr:uid="{00000000-0005-0000-0000-000026530000}"/>
    <cellStyle name="Normal 29 3" xfId="8531" xr:uid="{00000000-0005-0000-0000-000027530000}"/>
    <cellStyle name="Normal 290" xfId="1435" xr:uid="{00000000-0005-0000-0000-000028530000}"/>
    <cellStyle name="Normal 290 2" xfId="8532" xr:uid="{00000000-0005-0000-0000-000029530000}"/>
    <cellStyle name="Normal 290 3" xfId="8533" xr:uid="{00000000-0005-0000-0000-00002A530000}"/>
    <cellStyle name="Normal 290 3 2" xfId="8534" xr:uid="{00000000-0005-0000-0000-00002B530000}"/>
    <cellStyle name="Normal 290 3 2 2" xfId="18582" xr:uid="{00000000-0005-0000-0000-00002C530000}"/>
    <cellStyle name="Normal 290 3 2 2 2" xfId="36449" xr:uid="{00000000-0005-0000-0000-00002D530000}"/>
    <cellStyle name="Normal 290 3 2 3" xfId="27609" xr:uid="{00000000-0005-0000-0000-00002E530000}"/>
    <cellStyle name="Normal 290 3 3" xfId="18581" xr:uid="{00000000-0005-0000-0000-00002F530000}"/>
    <cellStyle name="Normal 290 3 3 2" xfId="36448" xr:uid="{00000000-0005-0000-0000-000030530000}"/>
    <cellStyle name="Normal 290 3 4" xfId="27608" xr:uid="{00000000-0005-0000-0000-000031530000}"/>
    <cellStyle name="Normal 290 4" xfId="8535" xr:uid="{00000000-0005-0000-0000-000032530000}"/>
    <cellStyle name="Normal 290 4 2" xfId="18583" xr:uid="{00000000-0005-0000-0000-000033530000}"/>
    <cellStyle name="Normal 290 4 2 2" xfId="36450" xr:uid="{00000000-0005-0000-0000-000034530000}"/>
    <cellStyle name="Normal 290 4 3" xfId="27610" xr:uid="{00000000-0005-0000-0000-000035530000}"/>
    <cellStyle name="Normal 290 5" xfId="8536" xr:uid="{00000000-0005-0000-0000-000036530000}"/>
    <cellStyle name="Normal 290 5 2" xfId="18584" xr:uid="{00000000-0005-0000-0000-000037530000}"/>
    <cellStyle name="Normal 290 5 2 2" xfId="36451" xr:uid="{00000000-0005-0000-0000-000038530000}"/>
    <cellStyle name="Normal 290 5 3" xfId="27611" xr:uid="{00000000-0005-0000-0000-000039530000}"/>
    <cellStyle name="Normal 290 6" xfId="8537" xr:uid="{00000000-0005-0000-0000-00003A530000}"/>
    <cellStyle name="Normal 290 6 2" xfId="18585" xr:uid="{00000000-0005-0000-0000-00003B530000}"/>
    <cellStyle name="Normal 290 6 2 2" xfId="36452" xr:uid="{00000000-0005-0000-0000-00003C530000}"/>
    <cellStyle name="Normal 290 6 3" xfId="27612" xr:uid="{00000000-0005-0000-0000-00003D530000}"/>
    <cellStyle name="Normal 291" xfId="1436" xr:uid="{00000000-0005-0000-0000-00003E530000}"/>
    <cellStyle name="Normal 291 2" xfId="8538" xr:uid="{00000000-0005-0000-0000-00003F530000}"/>
    <cellStyle name="Normal 291 3" xfId="8539" xr:uid="{00000000-0005-0000-0000-000040530000}"/>
    <cellStyle name="Normal 291 3 2" xfId="8540" xr:uid="{00000000-0005-0000-0000-000041530000}"/>
    <cellStyle name="Normal 291 3 2 2" xfId="18587" xr:uid="{00000000-0005-0000-0000-000042530000}"/>
    <cellStyle name="Normal 291 3 2 2 2" xfId="36454" xr:uid="{00000000-0005-0000-0000-000043530000}"/>
    <cellStyle name="Normal 291 3 2 3" xfId="27614" xr:uid="{00000000-0005-0000-0000-000044530000}"/>
    <cellStyle name="Normal 291 3 3" xfId="18586" xr:uid="{00000000-0005-0000-0000-000045530000}"/>
    <cellStyle name="Normal 291 3 3 2" xfId="36453" xr:uid="{00000000-0005-0000-0000-000046530000}"/>
    <cellStyle name="Normal 291 3 4" xfId="27613" xr:uid="{00000000-0005-0000-0000-000047530000}"/>
    <cellStyle name="Normal 291 4" xfId="8541" xr:uid="{00000000-0005-0000-0000-000048530000}"/>
    <cellStyle name="Normal 291 4 2" xfId="18588" xr:uid="{00000000-0005-0000-0000-000049530000}"/>
    <cellStyle name="Normal 291 4 2 2" xfId="36455" xr:uid="{00000000-0005-0000-0000-00004A530000}"/>
    <cellStyle name="Normal 291 4 3" xfId="27615" xr:uid="{00000000-0005-0000-0000-00004B530000}"/>
    <cellStyle name="Normal 291 5" xfId="8542" xr:uid="{00000000-0005-0000-0000-00004C530000}"/>
    <cellStyle name="Normal 291 5 2" xfId="18589" xr:uid="{00000000-0005-0000-0000-00004D530000}"/>
    <cellStyle name="Normal 291 5 2 2" xfId="36456" xr:uid="{00000000-0005-0000-0000-00004E530000}"/>
    <cellStyle name="Normal 291 5 3" xfId="27616" xr:uid="{00000000-0005-0000-0000-00004F530000}"/>
    <cellStyle name="Normal 291 6" xfId="8543" xr:uid="{00000000-0005-0000-0000-000050530000}"/>
    <cellStyle name="Normal 291 6 2" xfId="18590" xr:uid="{00000000-0005-0000-0000-000051530000}"/>
    <cellStyle name="Normal 291 6 2 2" xfId="36457" xr:uid="{00000000-0005-0000-0000-000052530000}"/>
    <cellStyle name="Normal 291 6 3" xfId="27617" xr:uid="{00000000-0005-0000-0000-000053530000}"/>
    <cellStyle name="Normal 292" xfId="1437" xr:uid="{00000000-0005-0000-0000-000054530000}"/>
    <cellStyle name="Normal 292 2" xfId="8544" xr:uid="{00000000-0005-0000-0000-000055530000}"/>
    <cellStyle name="Normal 292 3" xfId="8545" xr:uid="{00000000-0005-0000-0000-000056530000}"/>
    <cellStyle name="Normal 292 3 2" xfId="8546" xr:uid="{00000000-0005-0000-0000-000057530000}"/>
    <cellStyle name="Normal 292 3 2 2" xfId="18592" xr:uid="{00000000-0005-0000-0000-000058530000}"/>
    <cellStyle name="Normal 292 3 2 2 2" xfId="36459" xr:uid="{00000000-0005-0000-0000-000059530000}"/>
    <cellStyle name="Normal 292 3 2 3" xfId="27619" xr:uid="{00000000-0005-0000-0000-00005A530000}"/>
    <cellStyle name="Normal 292 3 3" xfId="18591" xr:uid="{00000000-0005-0000-0000-00005B530000}"/>
    <cellStyle name="Normal 292 3 3 2" xfId="36458" xr:uid="{00000000-0005-0000-0000-00005C530000}"/>
    <cellStyle name="Normal 292 3 4" xfId="27618" xr:uid="{00000000-0005-0000-0000-00005D530000}"/>
    <cellStyle name="Normal 292 4" xfId="8547" xr:uid="{00000000-0005-0000-0000-00005E530000}"/>
    <cellStyle name="Normal 292 4 2" xfId="18593" xr:uid="{00000000-0005-0000-0000-00005F530000}"/>
    <cellStyle name="Normal 292 4 2 2" xfId="36460" xr:uid="{00000000-0005-0000-0000-000060530000}"/>
    <cellStyle name="Normal 292 4 3" xfId="27620" xr:uid="{00000000-0005-0000-0000-000061530000}"/>
    <cellStyle name="Normal 292 5" xfId="8548" xr:uid="{00000000-0005-0000-0000-000062530000}"/>
    <cellStyle name="Normal 292 5 2" xfId="18594" xr:uid="{00000000-0005-0000-0000-000063530000}"/>
    <cellStyle name="Normal 292 5 2 2" xfId="36461" xr:uid="{00000000-0005-0000-0000-000064530000}"/>
    <cellStyle name="Normal 292 5 3" xfId="27621" xr:uid="{00000000-0005-0000-0000-000065530000}"/>
    <cellStyle name="Normal 292 6" xfId="8549" xr:uid="{00000000-0005-0000-0000-000066530000}"/>
    <cellStyle name="Normal 292 6 2" xfId="18595" xr:uid="{00000000-0005-0000-0000-000067530000}"/>
    <cellStyle name="Normal 292 6 2 2" xfId="36462" xr:uid="{00000000-0005-0000-0000-000068530000}"/>
    <cellStyle name="Normal 292 6 3" xfId="27622" xr:uid="{00000000-0005-0000-0000-000069530000}"/>
    <cellStyle name="Normal 293" xfId="1438" xr:uid="{00000000-0005-0000-0000-00006A530000}"/>
    <cellStyle name="Normal 293 2" xfId="8550" xr:uid="{00000000-0005-0000-0000-00006B530000}"/>
    <cellStyle name="Normal 293 3" xfId="8551" xr:uid="{00000000-0005-0000-0000-00006C530000}"/>
    <cellStyle name="Normal 293 3 2" xfId="8552" xr:uid="{00000000-0005-0000-0000-00006D530000}"/>
    <cellStyle name="Normal 293 3 2 2" xfId="18597" xr:uid="{00000000-0005-0000-0000-00006E530000}"/>
    <cellStyle name="Normal 293 3 2 2 2" xfId="36464" xr:uid="{00000000-0005-0000-0000-00006F530000}"/>
    <cellStyle name="Normal 293 3 2 3" xfId="27624" xr:uid="{00000000-0005-0000-0000-000070530000}"/>
    <cellStyle name="Normal 293 3 3" xfId="18596" xr:uid="{00000000-0005-0000-0000-000071530000}"/>
    <cellStyle name="Normal 293 3 3 2" xfId="36463" xr:uid="{00000000-0005-0000-0000-000072530000}"/>
    <cellStyle name="Normal 293 3 4" xfId="27623" xr:uid="{00000000-0005-0000-0000-000073530000}"/>
    <cellStyle name="Normal 293 4" xfId="8553" xr:uid="{00000000-0005-0000-0000-000074530000}"/>
    <cellStyle name="Normal 293 4 2" xfId="18598" xr:uid="{00000000-0005-0000-0000-000075530000}"/>
    <cellStyle name="Normal 293 4 2 2" xfId="36465" xr:uid="{00000000-0005-0000-0000-000076530000}"/>
    <cellStyle name="Normal 293 4 3" xfId="27625" xr:uid="{00000000-0005-0000-0000-000077530000}"/>
    <cellStyle name="Normal 293 5" xfId="8554" xr:uid="{00000000-0005-0000-0000-000078530000}"/>
    <cellStyle name="Normal 293 5 2" xfId="18599" xr:uid="{00000000-0005-0000-0000-000079530000}"/>
    <cellStyle name="Normal 293 5 2 2" xfId="36466" xr:uid="{00000000-0005-0000-0000-00007A530000}"/>
    <cellStyle name="Normal 293 5 3" xfId="27626" xr:uid="{00000000-0005-0000-0000-00007B530000}"/>
    <cellStyle name="Normal 293 6" xfId="8555" xr:uid="{00000000-0005-0000-0000-00007C530000}"/>
    <cellStyle name="Normal 293 6 2" xfId="18600" xr:uid="{00000000-0005-0000-0000-00007D530000}"/>
    <cellStyle name="Normal 293 6 2 2" xfId="36467" xr:uid="{00000000-0005-0000-0000-00007E530000}"/>
    <cellStyle name="Normal 293 6 3" xfId="27627" xr:uid="{00000000-0005-0000-0000-00007F530000}"/>
    <cellStyle name="Normal 294" xfId="1439" xr:uid="{00000000-0005-0000-0000-000080530000}"/>
    <cellStyle name="Normal 294 2" xfId="8556" xr:uid="{00000000-0005-0000-0000-000081530000}"/>
    <cellStyle name="Normal 294 3" xfId="8557" xr:uid="{00000000-0005-0000-0000-000082530000}"/>
    <cellStyle name="Normal 294 3 2" xfId="8558" xr:uid="{00000000-0005-0000-0000-000083530000}"/>
    <cellStyle name="Normal 294 3 2 2" xfId="18602" xr:uid="{00000000-0005-0000-0000-000084530000}"/>
    <cellStyle name="Normal 294 3 2 2 2" xfId="36469" xr:uid="{00000000-0005-0000-0000-000085530000}"/>
    <cellStyle name="Normal 294 3 2 3" xfId="27629" xr:uid="{00000000-0005-0000-0000-000086530000}"/>
    <cellStyle name="Normal 294 3 3" xfId="18601" xr:uid="{00000000-0005-0000-0000-000087530000}"/>
    <cellStyle name="Normal 294 3 3 2" xfId="36468" xr:uid="{00000000-0005-0000-0000-000088530000}"/>
    <cellStyle name="Normal 294 3 4" xfId="27628" xr:uid="{00000000-0005-0000-0000-000089530000}"/>
    <cellStyle name="Normal 294 4" xfId="8559" xr:uid="{00000000-0005-0000-0000-00008A530000}"/>
    <cellStyle name="Normal 294 4 2" xfId="18603" xr:uid="{00000000-0005-0000-0000-00008B530000}"/>
    <cellStyle name="Normal 294 4 2 2" xfId="36470" xr:uid="{00000000-0005-0000-0000-00008C530000}"/>
    <cellStyle name="Normal 294 4 3" xfId="27630" xr:uid="{00000000-0005-0000-0000-00008D530000}"/>
    <cellStyle name="Normal 294 5" xfId="8560" xr:uid="{00000000-0005-0000-0000-00008E530000}"/>
    <cellStyle name="Normal 294 5 2" xfId="18604" xr:uid="{00000000-0005-0000-0000-00008F530000}"/>
    <cellStyle name="Normal 294 5 2 2" xfId="36471" xr:uid="{00000000-0005-0000-0000-000090530000}"/>
    <cellStyle name="Normal 294 5 3" xfId="27631" xr:uid="{00000000-0005-0000-0000-000091530000}"/>
    <cellStyle name="Normal 294 6" xfId="8561" xr:uid="{00000000-0005-0000-0000-000092530000}"/>
    <cellStyle name="Normal 294 6 2" xfId="18605" xr:uid="{00000000-0005-0000-0000-000093530000}"/>
    <cellStyle name="Normal 294 6 2 2" xfId="36472" xr:uid="{00000000-0005-0000-0000-000094530000}"/>
    <cellStyle name="Normal 294 6 3" xfId="27632" xr:uid="{00000000-0005-0000-0000-000095530000}"/>
    <cellStyle name="Normal 295" xfId="1440" xr:uid="{00000000-0005-0000-0000-000096530000}"/>
    <cellStyle name="Normal 295 2" xfId="8562" xr:uid="{00000000-0005-0000-0000-000097530000}"/>
    <cellStyle name="Normal 295 3" xfId="8563" xr:uid="{00000000-0005-0000-0000-000098530000}"/>
    <cellStyle name="Normal 295 3 2" xfId="8564" xr:uid="{00000000-0005-0000-0000-000099530000}"/>
    <cellStyle name="Normal 295 3 2 2" xfId="18607" xr:uid="{00000000-0005-0000-0000-00009A530000}"/>
    <cellStyle name="Normal 295 3 2 2 2" xfId="36474" xr:uid="{00000000-0005-0000-0000-00009B530000}"/>
    <cellStyle name="Normal 295 3 2 3" xfId="27634" xr:uid="{00000000-0005-0000-0000-00009C530000}"/>
    <cellStyle name="Normal 295 3 3" xfId="18606" xr:uid="{00000000-0005-0000-0000-00009D530000}"/>
    <cellStyle name="Normal 295 3 3 2" xfId="36473" xr:uid="{00000000-0005-0000-0000-00009E530000}"/>
    <cellStyle name="Normal 295 3 4" xfId="27633" xr:uid="{00000000-0005-0000-0000-00009F530000}"/>
    <cellStyle name="Normal 295 4" xfId="8565" xr:uid="{00000000-0005-0000-0000-0000A0530000}"/>
    <cellStyle name="Normal 295 4 2" xfId="18608" xr:uid="{00000000-0005-0000-0000-0000A1530000}"/>
    <cellStyle name="Normal 295 4 2 2" xfId="36475" xr:uid="{00000000-0005-0000-0000-0000A2530000}"/>
    <cellStyle name="Normal 295 4 3" xfId="27635" xr:uid="{00000000-0005-0000-0000-0000A3530000}"/>
    <cellStyle name="Normal 295 5" xfId="8566" xr:uid="{00000000-0005-0000-0000-0000A4530000}"/>
    <cellStyle name="Normal 295 5 2" xfId="18609" xr:uid="{00000000-0005-0000-0000-0000A5530000}"/>
    <cellStyle name="Normal 295 5 2 2" xfId="36476" xr:uid="{00000000-0005-0000-0000-0000A6530000}"/>
    <cellStyle name="Normal 295 5 3" xfId="27636" xr:uid="{00000000-0005-0000-0000-0000A7530000}"/>
    <cellStyle name="Normal 295 6" xfId="8567" xr:uid="{00000000-0005-0000-0000-0000A8530000}"/>
    <cellStyle name="Normal 295 6 2" xfId="18610" xr:uid="{00000000-0005-0000-0000-0000A9530000}"/>
    <cellStyle name="Normal 295 6 2 2" xfId="36477" xr:uid="{00000000-0005-0000-0000-0000AA530000}"/>
    <cellStyle name="Normal 295 6 3" xfId="27637" xr:uid="{00000000-0005-0000-0000-0000AB530000}"/>
    <cellStyle name="Normal 296" xfId="1441" xr:uid="{00000000-0005-0000-0000-0000AC530000}"/>
    <cellStyle name="Normal 296 2" xfId="8568" xr:uid="{00000000-0005-0000-0000-0000AD530000}"/>
    <cellStyle name="Normal 296 3" xfId="8569" xr:uid="{00000000-0005-0000-0000-0000AE530000}"/>
    <cellStyle name="Normal 296 3 2" xfId="8570" xr:uid="{00000000-0005-0000-0000-0000AF530000}"/>
    <cellStyle name="Normal 296 3 2 2" xfId="18612" xr:uid="{00000000-0005-0000-0000-0000B0530000}"/>
    <cellStyle name="Normal 296 3 2 2 2" xfId="36479" xr:uid="{00000000-0005-0000-0000-0000B1530000}"/>
    <cellStyle name="Normal 296 3 2 3" xfId="27639" xr:uid="{00000000-0005-0000-0000-0000B2530000}"/>
    <cellStyle name="Normal 296 3 3" xfId="18611" xr:uid="{00000000-0005-0000-0000-0000B3530000}"/>
    <cellStyle name="Normal 296 3 3 2" xfId="36478" xr:uid="{00000000-0005-0000-0000-0000B4530000}"/>
    <cellStyle name="Normal 296 3 4" xfId="27638" xr:uid="{00000000-0005-0000-0000-0000B5530000}"/>
    <cellStyle name="Normal 296 4" xfId="8571" xr:uid="{00000000-0005-0000-0000-0000B6530000}"/>
    <cellStyle name="Normal 296 4 2" xfId="18613" xr:uid="{00000000-0005-0000-0000-0000B7530000}"/>
    <cellStyle name="Normal 296 4 2 2" xfId="36480" xr:uid="{00000000-0005-0000-0000-0000B8530000}"/>
    <cellStyle name="Normal 296 4 3" xfId="27640" xr:uid="{00000000-0005-0000-0000-0000B9530000}"/>
    <cellStyle name="Normal 296 5" xfId="8572" xr:uid="{00000000-0005-0000-0000-0000BA530000}"/>
    <cellStyle name="Normal 296 5 2" xfId="18614" xr:uid="{00000000-0005-0000-0000-0000BB530000}"/>
    <cellStyle name="Normal 296 5 2 2" xfId="36481" xr:uid="{00000000-0005-0000-0000-0000BC530000}"/>
    <cellStyle name="Normal 296 5 3" xfId="27641" xr:uid="{00000000-0005-0000-0000-0000BD530000}"/>
    <cellStyle name="Normal 296 6" xfId="8573" xr:uid="{00000000-0005-0000-0000-0000BE530000}"/>
    <cellStyle name="Normal 296 6 2" xfId="18615" xr:uid="{00000000-0005-0000-0000-0000BF530000}"/>
    <cellStyle name="Normal 296 6 2 2" xfId="36482" xr:uid="{00000000-0005-0000-0000-0000C0530000}"/>
    <cellStyle name="Normal 296 6 3" xfId="27642" xr:uid="{00000000-0005-0000-0000-0000C1530000}"/>
    <cellStyle name="Normal 297" xfId="1442" xr:uid="{00000000-0005-0000-0000-0000C2530000}"/>
    <cellStyle name="Normal 297 2" xfId="8574" xr:uid="{00000000-0005-0000-0000-0000C3530000}"/>
    <cellStyle name="Normal 297 3" xfId="8575" xr:uid="{00000000-0005-0000-0000-0000C4530000}"/>
    <cellStyle name="Normal 297 3 2" xfId="8576" xr:uid="{00000000-0005-0000-0000-0000C5530000}"/>
    <cellStyle name="Normal 297 3 2 2" xfId="18617" xr:uid="{00000000-0005-0000-0000-0000C6530000}"/>
    <cellStyle name="Normal 297 3 2 2 2" xfId="36484" xr:uid="{00000000-0005-0000-0000-0000C7530000}"/>
    <cellStyle name="Normal 297 3 2 3" xfId="27644" xr:uid="{00000000-0005-0000-0000-0000C8530000}"/>
    <cellStyle name="Normal 297 3 3" xfId="18616" xr:uid="{00000000-0005-0000-0000-0000C9530000}"/>
    <cellStyle name="Normal 297 3 3 2" xfId="36483" xr:uid="{00000000-0005-0000-0000-0000CA530000}"/>
    <cellStyle name="Normal 297 3 4" xfId="27643" xr:uid="{00000000-0005-0000-0000-0000CB530000}"/>
    <cellStyle name="Normal 297 4" xfId="8577" xr:uid="{00000000-0005-0000-0000-0000CC530000}"/>
    <cellStyle name="Normal 297 4 2" xfId="18618" xr:uid="{00000000-0005-0000-0000-0000CD530000}"/>
    <cellStyle name="Normal 297 4 2 2" xfId="36485" xr:uid="{00000000-0005-0000-0000-0000CE530000}"/>
    <cellStyle name="Normal 297 4 3" xfId="27645" xr:uid="{00000000-0005-0000-0000-0000CF530000}"/>
    <cellStyle name="Normal 297 5" xfId="8578" xr:uid="{00000000-0005-0000-0000-0000D0530000}"/>
    <cellStyle name="Normal 297 5 2" xfId="18619" xr:uid="{00000000-0005-0000-0000-0000D1530000}"/>
    <cellStyle name="Normal 297 5 2 2" xfId="36486" xr:uid="{00000000-0005-0000-0000-0000D2530000}"/>
    <cellStyle name="Normal 297 5 3" xfId="27646" xr:uid="{00000000-0005-0000-0000-0000D3530000}"/>
    <cellStyle name="Normal 297 6" xfId="8579" xr:uid="{00000000-0005-0000-0000-0000D4530000}"/>
    <cellStyle name="Normal 297 6 2" xfId="18620" xr:uid="{00000000-0005-0000-0000-0000D5530000}"/>
    <cellStyle name="Normal 297 6 2 2" xfId="36487" xr:uid="{00000000-0005-0000-0000-0000D6530000}"/>
    <cellStyle name="Normal 297 6 3" xfId="27647" xr:uid="{00000000-0005-0000-0000-0000D7530000}"/>
    <cellStyle name="Normal 298" xfId="1443" xr:uid="{00000000-0005-0000-0000-0000D8530000}"/>
    <cellStyle name="Normal 298 2" xfId="8580" xr:uid="{00000000-0005-0000-0000-0000D9530000}"/>
    <cellStyle name="Normal 298 3" xfId="8581" xr:uid="{00000000-0005-0000-0000-0000DA530000}"/>
    <cellStyle name="Normal 298 3 2" xfId="8582" xr:uid="{00000000-0005-0000-0000-0000DB530000}"/>
    <cellStyle name="Normal 298 3 2 2" xfId="18622" xr:uid="{00000000-0005-0000-0000-0000DC530000}"/>
    <cellStyle name="Normal 298 3 2 2 2" xfId="36489" xr:uid="{00000000-0005-0000-0000-0000DD530000}"/>
    <cellStyle name="Normal 298 3 2 3" xfId="27649" xr:uid="{00000000-0005-0000-0000-0000DE530000}"/>
    <cellStyle name="Normal 298 3 3" xfId="18621" xr:uid="{00000000-0005-0000-0000-0000DF530000}"/>
    <cellStyle name="Normal 298 3 3 2" xfId="36488" xr:uid="{00000000-0005-0000-0000-0000E0530000}"/>
    <cellStyle name="Normal 298 3 4" xfId="27648" xr:uid="{00000000-0005-0000-0000-0000E1530000}"/>
    <cellStyle name="Normal 298 4" xfId="8583" xr:uid="{00000000-0005-0000-0000-0000E2530000}"/>
    <cellStyle name="Normal 298 4 2" xfId="18623" xr:uid="{00000000-0005-0000-0000-0000E3530000}"/>
    <cellStyle name="Normal 298 4 2 2" xfId="36490" xr:uid="{00000000-0005-0000-0000-0000E4530000}"/>
    <cellStyle name="Normal 298 4 3" xfId="27650" xr:uid="{00000000-0005-0000-0000-0000E5530000}"/>
    <cellStyle name="Normal 298 5" xfId="8584" xr:uid="{00000000-0005-0000-0000-0000E6530000}"/>
    <cellStyle name="Normal 298 5 2" xfId="18624" xr:uid="{00000000-0005-0000-0000-0000E7530000}"/>
    <cellStyle name="Normal 298 5 2 2" xfId="36491" xr:uid="{00000000-0005-0000-0000-0000E8530000}"/>
    <cellStyle name="Normal 298 5 3" xfId="27651" xr:uid="{00000000-0005-0000-0000-0000E9530000}"/>
    <cellStyle name="Normal 298 6" xfId="8585" xr:uid="{00000000-0005-0000-0000-0000EA530000}"/>
    <cellStyle name="Normal 298 6 2" xfId="18625" xr:uid="{00000000-0005-0000-0000-0000EB530000}"/>
    <cellStyle name="Normal 298 6 2 2" xfId="36492" xr:uid="{00000000-0005-0000-0000-0000EC530000}"/>
    <cellStyle name="Normal 298 6 3" xfId="27652" xr:uid="{00000000-0005-0000-0000-0000ED530000}"/>
    <cellStyle name="Normal 299" xfId="1444" xr:uid="{00000000-0005-0000-0000-0000EE530000}"/>
    <cellStyle name="Normal 299 2" xfId="8586" xr:uid="{00000000-0005-0000-0000-0000EF530000}"/>
    <cellStyle name="Normal 299 3" xfId="8587" xr:uid="{00000000-0005-0000-0000-0000F0530000}"/>
    <cellStyle name="Normal 299 3 2" xfId="8588" xr:uid="{00000000-0005-0000-0000-0000F1530000}"/>
    <cellStyle name="Normal 299 3 2 2" xfId="18627" xr:uid="{00000000-0005-0000-0000-0000F2530000}"/>
    <cellStyle name="Normal 299 3 2 2 2" xfId="36494" xr:uid="{00000000-0005-0000-0000-0000F3530000}"/>
    <cellStyle name="Normal 299 3 2 3" xfId="27654" xr:uid="{00000000-0005-0000-0000-0000F4530000}"/>
    <cellStyle name="Normal 299 3 3" xfId="18626" xr:uid="{00000000-0005-0000-0000-0000F5530000}"/>
    <cellStyle name="Normal 299 3 3 2" xfId="36493" xr:uid="{00000000-0005-0000-0000-0000F6530000}"/>
    <cellStyle name="Normal 299 3 4" xfId="27653" xr:uid="{00000000-0005-0000-0000-0000F7530000}"/>
    <cellStyle name="Normal 299 4" xfId="8589" xr:uid="{00000000-0005-0000-0000-0000F8530000}"/>
    <cellStyle name="Normal 299 4 2" xfId="18628" xr:uid="{00000000-0005-0000-0000-0000F9530000}"/>
    <cellStyle name="Normal 299 4 2 2" xfId="36495" xr:uid="{00000000-0005-0000-0000-0000FA530000}"/>
    <cellStyle name="Normal 299 4 3" xfId="27655" xr:uid="{00000000-0005-0000-0000-0000FB530000}"/>
    <cellStyle name="Normal 299 5" xfId="8590" xr:uid="{00000000-0005-0000-0000-0000FC530000}"/>
    <cellStyle name="Normal 299 5 2" xfId="18629" xr:uid="{00000000-0005-0000-0000-0000FD530000}"/>
    <cellStyle name="Normal 299 5 2 2" xfId="36496" xr:uid="{00000000-0005-0000-0000-0000FE530000}"/>
    <cellStyle name="Normal 299 5 3" xfId="27656" xr:uid="{00000000-0005-0000-0000-0000FF530000}"/>
    <cellStyle name="Normal 299 6" xfId="8591" xr:uid="{00000000-0005-0000-0000-000000540000}"/>
    <cellStyle name="Normal 299 6 2" xfId="18630" xr:uid="{00000000-0005-0000-0000-000001540000}"/>
    <cellStyle name="Normal 299 6 2 2" xfId="36497" xr:uid="{00000000-0005-0000-0000-000002540000}"/>
    <cellStyle name="Normal 299 6 3" xfId="27657" xr:uid="{00000000-0005-0000-0000-000003540000}"/>
    <cellStyle name="Normal 3" xfId="1445" xr:uid="{00000000-0005-0000-0000-000004540000}"/>
    <cellStyle name="Normal 3 2" xfId="1446" xr:uid="{00000000-0005-0000-0000-000005540000}"/>
    <cellStyle name="Normal 3 2 2" xfId="8592" xr:uid="{00000000-0005-0000-0000-000006540000}"/>
    <cellStyle name="Normal 3 2 2 2" xfId="8593" xr:uid="{00000000-0005-0000-0000-000007540000}"/>
    <cellStyle name="Normal 3 2 3" xfId="8594" xr:uid="{00000000-0005-0000-0000-000008540000}"/>
    <cellStyle name="Normal 3 2 4" xfId="8595" xr:uid="{00000000-0005-0000-0000-000009540000}"/>
    <cellStyle name="Normal 3 3" xfId="1447" xr:uid="{00000000-0005-0000-0000-00000A540000}"/>
    <cellStyle name="Normal 3 3 2" xfId="2618" xr:uid="{00000000-0005-0000-0000-00000B540000}"/>
    <cellStyle name="Normal 3 3 3" xfId="8596" xr:uid="{00000000-0005-0000-0000-00000C540000}"/>
    <cellStyle name="Normal 3 4" xfId="1448" xr:uid="{00000000-0005-0000-0000-00000D540000}"/>
    <cellStyle name="Normal 3 4 2" xfId="2619" xr:uid="{00000000-0005-0000-0000-00000E540000}"/>
    <cellStyle name="Normal 3 5" xfId="2357" xr:uid="{00000000-0005-0000-0000-00000F540000}"/>
    <cellStyle name="Normal 3 6" xfId="8597" xr:uid="{00000000-0005-0000-0000-000010540000}"/>
    <cellStyle name="Normal 3_6201 Budget 2012l PMc" xfId="8598" xr:uid="{00000000-0005-0000-0000-000011540000}"/>
    <cellStyle name="Normal 30" xfId="1449" xr:uid="{00000000-0005-0000-0000-000012540000}"/>
    <cellStyle name="Normal 30 2" xfId="2620" xr:uid="{00000000-0005-0000-0000-000013540000}"/>
    <cellStyle name="Normal 30 3" xfId="8599" xr:uid="{00000000-0005-0000-0000-000014540000}"/>
    <cellStyle name="Normal 300" xfId="1450" xr:uid="{00000000-0005-0000-0000-000015540000}"/>
    <cellStyle name="Normal 300 2" xfId="8600" xr:uid="{00000000-0005-0000-0000-000016540000}"/>
    <cellStyle name="Normal 300 3" xfId="8601" xr:uid="{00000000-0005-0000-0000-000017540000}"/>
    <cellStyle name="Normal 300 3 2" xfId="8602" xr:uid="{00000000-0005-0000-0000-000018540000}"/>
    <cellStyle name="Normal 300 3 2 2" xfId="18632" xr:uid="{00000000-0005-0000-0000-000019540000}"/>
    <cellStyle name="Normal 300 3 2 2 2" xfId="36499" xr:uid="{00000000-0005-0000-0000-00001A540000}"/>
    <cellStyle name="Normal 300 3 2 3" xfId="27659" xr:uid="{00000000-0005-0000-0000-00001B540000}"/>
    <cellStyle name="Normal 300 3 3" xfId="18631" xr:uid="{00000000-0005-0000-0000-00001C540000}"/>
    <cellStyle name="Normal 300 3 3 2" xfId="36498" xr:uid="{00000000-0005-0000-0000-00001D540000}"/>
    <cellStyle name="Normal 300 3 4" xfId="27658" xr:uid="{00000000-0005-0000-0000-00001E540000}"/>
    <cellStyle name="Normal 300 4" xfId="8603" xr:uid="{00000000-0005-0000-0000-00001F540000}"/>
    <cellStyle name="Normal 300 4 2" xfId="18633" xr:uid="{00000000-0005-0000-0000-000020540000}"/>
    <cellStyle name="Normal 300 4 2 2" xfId="36500" xr:uid="{00000000-0005-0000-0000-000021540000}"/>
    <cellStyle name="Normal 300 4 3" xfId="27660" xr:uid="{00000000-0005-0000-0000-000022540000}"/>
    <cellStyle name="Normal 300 5" xfId="8604" xr:uid="{00000000-0005-0000-0000-000023540000}"/>
    <cellStyle name="Normal 300 5 2" xfId="18634" xr:uid="{00000000-0005-0000-0000-000024540000}"/>
    <cellStyle name="Normal 300 5 2 2" xfId="36501" xr:uid="{00000000-0005-0000-0000-000025540000}"/>
    <cellStyle name="Normal 300 5 3" xfId="27661" xr:uid="{00000000-0005-0000-0000-000026540000}"/>
    <cellStyle name="Normal 300 6" xfId="8605" xr:uid="{00000000-0005-0000-0000-000027540000}"/>
    <cellStyle name="Normal 300 6 2" xfId="18635" xr:uid="{00000000-0005-0000-0000-000028540000}"/>
    <cellStyle name="Normal 300 6 2 2" xfId="36502" xr:uid="{00000000-0005-0000-0000-000029540000}"/>
    <cellStyle name="Normal 300 6 3" xfId="27662" xr:uid="{00000000-0005-0000-0000-00002A540000}"/>
    <cellStyle name="Normal 301" xfId="1451" xr:uid="{00000000-0005-0000-0000-00002B540000}"/>
    <cellStyle name="Normal 301 2" xfId="8606" xr:uid="{00000000-0005-0000-0000-00002C540000}"/>
    <cellStyle name="Normal 301 3" xfId="8607" xr:uid="{00000000-0005-0000-0000-00002D540000}"/>
    <cellStyle name="Normal 301 3 2" xfId="8608" xr:uid="{00000000-0005-0000-0000-00002E540000}"/>
    <cellStyle name="Normal 301 3 2 2" xfId="18637" xr:uid="{00000000-0005-0000-0000-00002F540000}"/>
    <cellStyle name="Normal 301 3 2 2 2" xfId="36504" xr:uid="{00000000-0005-0000-0000-000030540000}"/>
    <cellStyle name="Normal 301 3 2 3" xfId="27664" xr:uid="{00000000-0005-0000-0000-000031540000}"/>
    <cellStyle name="Normal 301 3 3" xfId="18636" xr:uid="{00000000-0005-0000-0000-000032540000}"/>
    <cellStyle name="Normal 301 3 3 2" xfId="36503" xr:uid="{00000000-0005-0000-0000-000033540000}"/>
    <cellStyle name="Normal 301 3 4" xfId="27663" xr:uid="{00000000-0005-0000-0000-000034540000}"/>
    <cellStyle name="Normal 301 4" xfId="8609" xr:uid="{00000000-0005-0000-0000-000035540000}"/>
    <cellStyle name="Normal 301 4 2" xfId="18638" xr:uid="{00000000-0005-0000-0000-000036540000}"/>
    <cellStyle name="Normal 301 4 2 2" xfId="36505" xr:uid="{00000000-0005-0000-0000-000037540000}"/>
    <cellStyle name="Normal 301 4 3" xfId="27665" xr:uid="{00000000-0005-0000-0000-000038540000}"/>
    <cellStyle name="Normal 301 5" xfId="8610" xr:uid="{00000000-0005-0000-0000-000039540000}"/>
    <cellStyle name="Normal 301 5 2" xfId="18639" xr:uid="{00000000-0005-0000-0000-00003A540000}"/>
    <cellStyle name="Normal 301 5 2 2" xfId="36506" xr:uid="{00000000-0005-0000-0000-00003B540000}"/>
    <cellStyle name="Normal 301 5 3" xfId="27666" xr:uid="{00000000-0005-0000-0000-00003C540000}"/>
    <cellStyle name="Normal 301 6" xfId="8611" xr:uid="{00000000-0005-0000-0000-00003D540000}"/>
    <cellStyle name="Normal 301 6 2" xfId="18640" xr:uid="{00000000-0005-0000-0000-00003E540000}"/>
    <cellStyle name="Normal 301 6 2 2" xfId="36507" xr:uid="{00000000-0005-0000-0000-00003F540000}"/>
    <cellStyle name="Normal 301 6 3" xfId="27667" xr:uid="{00000000-0005-0000-0000-000040540000}"/>
    <cellStyle name="Normal 302" xfId="1452" xr:uid="{00000000-0005-0000-0000-000041540000}"/>
    <cellStyle name="Normal 302 2" xfId="8612" xr:uid="{00000000-0005-0000-0000-000042540000}"/>
    <cellStyle name="Normal 302 3" xfId="8613" xr:uid="{00000000-0005-0000-0000-000043540000}"/>
    <cellStyle name="Normal 302 3 2" xfId="8614" xr:uid="{00000000-0005-0000-0000-000044540000}"/>
    <cellStyle name="Normal 302 3 2 2" xfId="18642" xr:uid="{00000000-0005-0000-0000-000045540000}"/>
    <cellStyle name="Normal 302 3 2 2 2" xfId="36509" xr:uid="{00000000-0005-0000-0000-000046540000}"/>
    <cellStyle name="Normal 302 3 2 3" xfId="27669" xr:uid="{00000000-0005-0000-0000-000047540000}"/>
    <cellStyle name="Normal 302 3 3" xfId="18641" xr:uid="{00000000-0005-0000-0000-000048540000}"/>
    <cellStyle name="Normal 302 3 3 2" xfId="36508" xr:uid="{00000000-0005-0000-0000-000049540000}"/>
    <cellStyle name="Normal 302 3 4" xfId="27668" xr:uid="{00000000-0005-0000-0000-00004A540000}"/>
    <cellStyle name="Normal 302 4" xfId="8615" xr:uid="{00000000-0005-0000-0000-00004B540000}"/>
    <cellStyle name="Normal 302 4 2" xfId="18643" xr:uid="{00000000-0005-0000-0000-00004C540000}"/>
    <cellStyle name="Normal 302 4 2 2" xfId="36510" xr:uid="{00000000-0005-0000-0000-00004D540000}"/>
    <cellStyle name="Normal 302 4 3" xfId="27670" xr:uid="{00000000-0005-0000-0000-00004E540000}"/>
    <cellStyle name="Normal 302 5" xfId="8616" xr:uid="{00000000-0005-0000-0000-00004F540000}"/>
    <cellStyle name="Normal 302 5 2" xfId="18644" xr:uid="{00000000-0005-0000-0000-000050540000}"/>
    <cellStyle name="Normal 302 5 2 2" xfId="36511" xr:uid="{00000000-0005-0000-0000-000051540000}"/>
    <cellStyle name="Normal 302 5 3" xfId="27671" xr:uid="{00000000-0005-0000-0000-000052540000}"/>
    <cellStyle name="Normal 302 6" xfId="8617" xr:uid="{00000000-0005-0000-0000-000053540000}"/>
    <cellStyle name="Normal 302 6 2" xfId="18645" xr:uid="{00000000-0005-0000-0000-000054540000}"/>
    <cellStyle name="Normal 302 6 2 2" xfId="36512" xr:uid="{00000000-0005-0000-0000-000055540000}"/>
    <cellStyle name="Normal 302 6 3" xfId="27672" xr:uid="{00000000-0005-0000-0000-000056540000}"/>
    <cellStyle name="Normal 303" xfId="1453" xr:uid="{00000000-0005-0000-0000-000057540000}"/>
    <cellStyle name="Normal 303 2" xfId="8618" xr:uid="{00000000-0005-0000-0000-000058540000}"/>
    <cellStyle name="Normal 303 3" xfId="8619" xr:uid="{00000000-0005-0000-0000-000059540000}"/>
    <cellStyle name="Normal 303 3 2" xfId="8620" xr:uid="{00000000-0005-0000-0000-00005A540000}"/>
    <cellStyle name="Normal 303 3 2 2" xfId="18647" xr:uid="{00000000-0005-0000-0000-00005B540000}"/>
    <cellStyle name="Normal 303 3 2 2 2" xfId="36514" xr:uid="{00000000-0005-0000-0000-00005C540000}"/>
    <cellStyle name="Normal 303 3 2 3" xfId="27674" xr:uid="{00000000-0005-0000-0000-00005D540000}"/>
    <cellStyle name="Normal 303 3 3" xfId="18646" xr:uid="{00000000-0005-0000-0000-00005E540000}"/>
    <cellStyle name="Normal 303 3 3 2" xfId="36513" xr:uid="{00000000-0005-0000-0000-00005F540000}"/>
    <cellStyle name="Normal 303 3 4" xfId="27673" xr:uid="{00000000-0005-0000-0000-000060540000}"/>
    <cellStyle name="Normal 303 4" xfId="8621" xr:uid="{00000000-0005-0000-0000-000061540000}"/>
    <cellStyle name="Normal 303 4 2" xfId="18648" xr:uid="{00000000-0005-0000-0000-000062540000}"/>
    <cellStyle name="Normal 303 4 2 2" xfId="36515" xr:uid="{00000000-0005-0000-0000-000063540000}"/>
    <cellStyle name="Normal 303 4 3" xfId="27675" xr:uid="{00000000-0005-0000-0000-000064540000}"/>
    <cellStyle name="Normal 303 5" xfId="8622" xr:uid="{00000000-0005-0000-0000-000065540000}"/>
    <cellStyle name="Normal 303 5 2" xfId="18649" xr:uid="{00000000-0005-0000-0000-000066540000}"/>
    <cellStyle name="Normal 303 5 2 2" xfId="36516" xr:uid="{00000000-0005-0000-0000-000067540000}"/>
    <cellStyle name="Normal 303 5 3" xfId="27676" xr:uid="{00000000-0005-0000-0000-000068540000}"/>
    <cellStyle name="Normal 303 6" xfId="8623" xr:uid="{00000000-0005-0000-0000-000069540000}"/>
    <cellStyle name="Normal 303 6 2" xfId="18650" xr:uid="{00000000-0005-0000-0000-00006A540000}"/>
    <cellStyle name="Normal 303 6 2 2" xfId="36517" xr:uid="{00000000-0005-0000-0000-00006B540000}"/>
    <cellStyle name="Normal 303 6 3" xfId="27677" xr:uid="{00000000-0005-0000-0000-00006C540000}"/>
    <cellStyle name="Normal 304" xfId="1454" xr:uid="{00000000-0005-0000-0000-00006D540000}"/>
    <cellStyle name="Normal 304 2" xfId="8624" xr:uid="{00000000-0005-0000-0000-00006E540000}"/>
    <cellStyle name="Normal 304 3" xfId="8625" xr:uid="{00000000-0005-0000-0000-00006F540000}"/>
    <cellStyle name="Normal 304 3 2" xfId="8626" xr:uid="{00000000-0005-0000-0000-000070540000}"/>
    <cellStyle name="Normal 304 3 2 2" xfId="18652" xr:uid="{00000000-0005-0000-0000-000071540000}"/>
    <cellStyle name="Normal 304 3 2 2 2" xfId="36519" xr:uid="{00000000-0005-0000-0000-000072540000}"/>
    <cellStyle name="Normal 304 3 2 3" xfId="27679" xr:uid="{00000000-0005-0000-0000-000073540000}"/>
    <cellStyle name="Normal 304 3 3" xfId="18651" xr:uid="{00000000-0005-0000-0000-000074540000}"/>
    <cellStyle name="Normal 304 3 3 2" xfId="36518" xr:uid="{00000000-0005-0000-0000-000075540000}"/>
    <cellStyle name="Normal 304 3 4" xfId="27678" xr:uid="{00000000-0005-0000-0000-000076540000}"/>
    <cellStyle name="Normal 304 4" xfId="8627" xr:uid="{00000000-0005-0000-0000-000077540000}"/>
    <cellStyle name="Normal 304 4 2" xfId="18653" xr:uid="{00000000-0005-0000-0000-000078540000}"/>
    <cellStyle name="Normal 304 4 2 2" xfId="36520" xr:uid="{00000000-0005-0000-0000-000079540000}"/>
    <cellStyle name="Normal 304 4 3" xfId="27680" xr:uid="{00000000-0005-0000-0000-00007A540000}"/>
    <cellStyle name="Normal 304 5" xfId="8628" xr:uid="{00000000-0005-0000-0000-00007B540000}"/>
    <cellStyle name="Normal 304 5 2" xfId="18654" xr:uid="{00000000-0005-0000-0000-00007C540000}"/>
    <cellStyle name="Normal 304 5 2 2" xfId="36521" xr:uid="{00000000-0005-0000-0000-00007D540000}"/>
    <cellStyle name="Normal 304 5 3" xfId="27681" xr:uid="{00000000-0005-0000-0000-00007E540000}"/>
    <cellStyle name="Normal 304 6" xfId="8629" xr:uid="{00000000-0005-0000-0000-00007F540000}"/>
    <cellStyle name="Normal 304 6 2" xfId="18655" xr:uid="{00000000-0005-0000-0000-000080540000}"/>
    <cellStyle name="Normal 304 6 2 2" xfId="36522" xr:uid="{00000000-0005-0000-0000-000081540000}"/>
    <cellStyle name="Normal 304 6 3" xfId="27682" xr:uid="{00000000-0005-0000-0000-000082540000}"/>
    <cellStyle name="Normal 305" xfId="1455" xr:uid="{00000000-0005-0000-0000-000083540000}"/>
    <cellStyle name="Normal 305 2" xfId="8630" xr:uid="{00000000-0005-0000-0000-000084540000}"/>
    <cellStyle name="Normal 305 3" xfId="8631" xr:uid="{00000000-0005-0000-0000-000085540000}"/>
    <cellStyle name="Normal 305 3 2" xfId="8632" xr:uid="{00000000-0005-0000-0000-000086540000}"/>
    <cellStyle name="Normal 305 3 2 2" xfId="18657" xr:uid="{00000000-0005-0000-0000-000087540000}"/>
    <cellStyle name="Normal 305 3 2 2 2" xfId="36524" xr:uid="{00000000-0005-0000-0000-000088540000}"/>
    <cellStyle name="Normal 305 3 2 3" xfId="27684" xr:uid="{00000000-0005-0000-0000-000089540000}"/>
    <cellStyle name="Normal 305 3 3" xfId="18656" xr:uid="{00000000-0005-0000-0000-00008A540000}"/>
    <cellStyle name="Normal 305 3 3 2" xfId="36523" xr:uid="{00000000-0005-0000-0000-00008B540000}"/>
    <cellStyle name="Normal 305 3 4" xfId="27683" xr:uid="{00000000-0005-0000-0000-00008C540000}"/>
    <cellStyle name="Normal 305 4" xfId="8633" xr:uid="{00000000-0005-0000-0000-00008D540000}"/>
    <cellStyle name="Normal 305 4 2" xfId="18658" xr:uid="{00000000-0005-0000-0000-00008E540000}"/>
    <cellStyle name="Normal 305 4 2 2" xfId="36525" xr:uid="{00000000-0005-0000-0000-00008F540000}"/>
    <cellStyle name="Normal 305 4 3" xfId="27685" xr:uid="{00000000-0005-0000-0000-000090540000}"/>
    <cellStyle name="Normal 305 5" xfId="8634" xr:uid="{00000000-0005-0000-0000-000091540000}"/>
    <cellStyle name="Normal 305 5 2" xfId="18659" xr:uid="{00000000-0005-0000-0000-000092540000}"/>
    <cellStyle name="Normal 305 5 2 2" xfId="36526" xr:uid="{00000000-0005-0000-0000-000093540000}"/>
    <cellStyle name="Normal 305 5 3" xfId="27686" xr:uid="{00000000-0005-0000-0000-000094540000}"/>
    <cellStyle name="Normal 305 6" xfId="8635" xr:uid="{00000000-0005-0000-0000-000095540000}"/>
    <cellStyle name="Normal 305 6 2" xfId="18660" xr:uid="{00000000-0005-0000-0000-000096540000}"/>
    <cellStyle name="Normal 305 6 2 2" xfId="36527" xr:uid="{00000000-0005-0000-0000-000097540000}"/>
    <cellStyle name="Normal 305 6 3" xfId="27687" xr:uid="{00000000-0005-0000-0000-000098540000}"/>
    <cellStyle name="Normal 306" xfId="1456" xr:uid="{00000000-0005-0000-0000-000099540000}"/>
    <cellStyle name="Normal 306 2" xfId="8636" xr:uid="{00000000-0005-0000-0000-00009A540000}"/>
    <cellStyle name="Normal 306 3" xfId="8637" xr:uid="{00000000-0005-0000-0000-00009B540000}"/>
    <cellStyle name="Normal 306 3 2" xfId="8638" xr:uid="{00000000-0005-0000-0000-00009C540000}"/>
    <cellStyle name="Normal 306 3 2 2" xfId="18662" xr:uid="{00000000-0005-0000-0000-00009D540000}"/>
    <cellStyle name="Normal 306 3 2 2 2" xfId="36529" xr:uid="{00000000-0005-0000-0000-00009E540000}"/>
    <cellStyle name="Normal 306 3 2 3" xfId="27689" xr:uid="{00000000-0005-0000-0000-00009F540000}"/>
    <cellStyle name="Normal 306 3 3" xfId="18661" xr:uid="{00000000-0005-0000-0000-0000A0540000}"/>
    <cellStyle name="Normal 306 3 3 2" xfId="36528" xr:uid="{00000000-0005-0000-0000-0000A1540000}"/>
    <cellStyle name="Normal 306 3 4" xfId="27688" xr:uid="{00000000-0005-0000-0000-0000A2540000}"/>
    <cellStyle name="Normal 306 4" xfId="8639" xr:uid="{00000000-0005-0000-0000-0000A3540000}"/>
    <cellStyle name="Normal 306 4 2" xfId="18663" xr:uid="{00000000-0005-0000-0000-0000A4540000}"/>
    <cellStyle name="Normal 306 4 2 2" xfId="36530" xr:uid="{00000000-0005-0000-0000-0000A5540000}"/>
    <cellStyle name="Normal 306 4 3" xfId="27690" xr:uid="{00000000-0005-0000-0000-0000A6540000}"/>
    <cellStyle name="Normal 306 5" xfId="8640" xr:uid="{00000000-0005-0000-0000-0000A7540000}"/>
    <cellStyle name="Normal 306 5 2" xfId="18664" xr:uid="{00000000-0005-0000-0000-0000A8540000}"/>
    <cellStyle name="Normal 306 5 2 2" xfId="36531" xr:uid="{00000000-0005-0000-0000-0000A9540000}"/>
    <cellStyle name="Normal 306 5 3" xfId="27691" xr:uid="{00000000-0005-0000-0000-0000AA540000}"/>
    <cellStyle name="Normal 306 6" xfId="8641" xr:uid="{00000000-0005-0000-0000-0000AB540000}"/>
    <cellStyle name="Normal 306 6 2" xfId="18665" xr:uid="{00000000-0005-0000-0000-0000AC540000}"/>
    <cellStyle name="Normal 306 6 2 2" xfId="36532" xr:uid="{00000000-0005-0000-0000-0000AD540000}"/>
    <cellStyle name="Normal 306 6 3" xfId="27692" xr:uid="{00000000-0005-0000-0000-0000AE540000}"/>
    <cellStyle name="Normal 307" xfId="1457" xr:uid="{00000000-0005-0000-0000-0000AF540000}"/>
    <cellStyle name="Normal 307 2" xfId="8642" xr:uid="{00000000-0005-0000-0000-0000B0540000}"/>
    <cellStyle name="Normal 307 3" xfId="8643" xr:uid="{00000000-0005-0000-0000-0000B1540000}"/>
    <cellStyle name="Normal 307 3 2" xfId="8644" xr:uid="{00000000-0005-0000-0000-0000B2540000}"/>
    <cellStyle name="Normal 307 3 2 2" xfId="18667" xr:uid="{00000000-0005-0000-0000-0000B3540000}"/>
    <cellStyle name="Normal 307 3 2 2 2" xfId="36534" xr:uid="{00000000-0005-0000-0000-0000B4540000}"/>
    <cellStyle name="Normal 307 3 2 3" xfId="27694" xr:uid="{00000000-0005-0000-0000-0000B5540000}"/>
    <cellStyle name="Normal 307 3 3" xfId="18666" xr:uid="{00000000-0005-0000-0000-0000B6540000}"/>
    <cellStyle name="Normal 307 3 3 2" xfId="36533" xr:uid="{00000000-0005-0000-0000-0000B7540000}"/>
    <cellStyle name="Normal 307 3 4" xfId="27693" xr:uid="{00000000-0005-0000-0000-0000B8540000}"/>
    <cellStyle name="Normal 307 4" xfId="8645" xr:uid="{00000000-0005-0000-0000-0000B9540000}"/>
    <cellStyle name="Normal 307 4 2" xfId="18668" xr:uid="{00000000-0005-0000-0000-0000BA540000}"/>
    <cellStyle name="Normal 307 4 2 2" xfId="36535" xr:uid="{00000000-0005-0000-0000-0000BB540000}"/>
    <cellStyle name="Normal 307 4 3" xfId="27695" xr:uid="{00000000-0005-0000-0000-0000BC540000}"/>
    <cellStyle name="Normal 307 5" xfId="8646" xr:uid="{00000000-0005-0000-0000-0000BD540000}"/>
    <cellStyle name="Normal 307 5 2" xfId="18669" xr:uid="{00000000-0005-0000-0000-0000BE540000}"/>
    <cellStyle name="Normal 307 5 2 2" xfId="36536" xr:uid="{00000000-0005-0000-0000-0000BF540000}"/>
    <cellStyle name="Normal 307 5 3" xfId="27696" xr:uid="{00000000-0005-0000-0000-0000C0540000}"/>
    <cellStyle name="Normal 307 6" xfId="8647" xr:uid="{00000000-0005-0000-0000-0000C1540000}"/>
    <cellStyle name="Normal 307 6 2" xfId="18670" xr:uid="{00000000-0005-0000-0000-0000C2540000}"/>
    <cellStyle name="Normal 307 6 2 2" xfId="36537" xr:uid="{00000000-0005-0000-0000-0000C3540000}"/>
    <cellStyle name="Normal 307 6 3" xfId="27697" xr:uid="{00000000-0005-0000-0000-0000C4540000}"/>
    <cellStyle name="Normal 308" xfId="1458" xr:uid="{00000000-0005-0000-0000-0000C5540000}"/>
    <cellStyle name="Normal 308 2" xfId="8648" xr:uid="{00000000-0005-0000-0000-0000C6540000}"/>
    <cellStyle name="Normal 308 3" xfId="8649" xr:uid="{00000000-0005-0000-0000-0000C7540000}"/>
    <cellStyle name="Normal 308 3 2" xfId="8650" xr:uid="{00000000-0005-0000-0000-0000C8540000}"/>
    <cellStyle name="Normal 308 3 2 2" xfId="18672" xr:uid="{00000000-0005-0000-0000-0000C9540000}"/>
    <cellStyle name="Normal 308 3 2 2 2" xfId="36539" xr:uid="{00000000-0005-0000-0000-0000CA540000}"/>
    <cellStyle name="Normal 308 3 2 3" xfId="27699" xr:uid="{00000000-0005-0000-0000-0000CB540000}"/>
    <cellStyle name="Normal 308 3 3" xfId="18671" xr:uid="{00000000-0005-0000-0000-0000CC540000}"/>
    <cellStyle name="Normal 308 3 3 2" xfId="36538" xr:uid="{00000000-0005-0000-0000-0000CD540000}"/>
    <cellStyle name="Normal 308 3 4" xfId="27698" xr:uid="{00000000-0005-0000-0000-0000CE540000}"/>
    <cellStyle name="Normal 308 4" xfId="8651" xr:uid="{00000000-0005-0000-0000-0000CF540000}"/>
    <cellStyle name="Normal 308 4 2" xfId="18673" xr:uid="{00000000-0005-0000-0000-0000D0540000}"/>
    <cellStyle name="Normal 308 4 2 2" xfId="36540" xr:uid="{00000000-0005-0000-0000-0000D1540000}"/>
    <cellStyle name="Normal 308 4 3" xfId="27700" xr:uid="{00000000-0005-0000-0000-0000D2540000}"/>
    <cellStyle name="Normal 308 5" xfId="8652" xr:uid="{00000000-0005-0000-0000-0000D3540000}"/>
    <cellStyle name="Normal 308 5 2" xfId="18674" xr:uid="{00000000-0005-0000-0000-0000D4540000}"/>
    <cellStyle name="Normal 308 5 2 2" xfId="36541" xr:uid="{00000000-0005-0000-0000-0000D5540000}"/>
    <cellStyle name="Normal 308 5 3" xfId="27701" xr:uid="{00000000-0005-0000-0000-0000D6540000}"/>
    <cellStyle name="Normal 308 6" xfId="8653" xr:uid="{00000000-0005-0000-0000-0000D7540000}"/>
    <cellStyle name="Normal 308 6 2" xfId="18675" xr:uid="{00000000-0005-0000-0000-0000D8540000}"/>
    <cellStyle name="Normal 308 6 2 2" xfId="36542" xr:uid="{00000000-0005-0000-0000-0000D9540000}"/>
    <cellStyle name="Normal 308 6 3" xfId="27702" xr:uid="{00000000-0005-0000-0000-0000DA540000}"/>
    <cellStyle name="Normal 309" xfId="1459" xr:uid="{00000000-0005-0000-0000-0000DB540000}"/>
    <cellStyle name="Normal 309 2" xfId="8654" xr:uid="{00000000-0005-0000-0000-0000DC540000}"/>
    <cellStyle name="Normal 309 3" xfId="8655" xr:uid="{00000000-0005-0000-0000-0000DD540000}"/>
    <cellStyle name="Normal 309 3 2" xfId="8656" xr:uid="{00000000-0005-0000-0000-0000DE540000}"/>
    <cellStyle name="Normal 309 3 2 2" xfId="18677" xr:uid="{00000000-0005-0000-0000-0000DF540000}"/>
    <cellStyle name="Normal 309 3 2 2 2" xfId="36544" xr:uid="{00000000-0005-0000-0000-0000E0540000}"/>
    <cellStyle name="Normal 309 3 2 3" xfId="27704" xr:uid="{00000000-0005-0000-0000-0000E1540000}"/>
    <cellStyle name="Normal 309 3 3" xfId="18676" xr:uid="{00000000-0005-0000-0000-0000E2540000}"/>
    <cellStyle name="Normal 309 3 3 2" xfId="36543" xr:uid="{00000000-0005-0000-0000-0000E3540000}"/>
    <cellStyle name="Normal 309 3 4" xfId="27703" xr:uid="{00000000-0005-0000-0000-0000E4540000}"/>
    <cellStyle name="Normal 309 4" xfId="8657" xr:uid="{00000000-0005-0000-0000-0000E5540000}"/>
    <cellStyle name="Normal 309 4 2" xfId="18678" xr:uid="{00000000-0005-0000-0000-0000E6540000}"/>
    <cellStyle name="Normal 309 4 2 2" xfId="36545" xr:uid="{00000000-0005-0000-0000-0000E7540000}"/>
    <cellStyle name="Normal 309 4 3" xfId="27705" xr:uid="{00000000-0005-0000-0000-0000E8540000}"/>
    <cellStyle name="Normal 309 5" xfId="8658" xr:uid="{00000000-0005-0000-0000-0000E9540000}"/>
    <cellStyle name="Normal 309 5 2" xfId="18679" xr:uid="{00000000-0005-0000-0000-0000EA540000}"/>
    <cellStyle name="Normal 309 5 2 2" xfId="36546" xr:uid="{00000000-0005-0000-0000-0000EB540000}"/>
    <cellStyle name="Normal 309 5 3" xfId="27706" xr:uid="{00000000-0005-0000-0000-0000EC540000}"/>
    <cellStyle name="Normal 309 6" xfId="8659" xr:uid="{00000000-0005-0000-0000-0000ED540000}"/>
    <cellStyle name="Normal 309 6 2" xfId="18680" xr:uid="{00000000-0005-0000-0000-0000EE540000}"/>
    <cellStyle name="Normal 309 6 2 2" xfId="36547" xr:uid="{00000000-0005-0000-0000-0000EF540000}"/>
    <cellStyle name="Normal 309 6 3" xfId="27707" xr:uid="{00000000-0005-0000-0000-0000F0540000}"/>
    <cellStyle name="Normal 31" xfId="1460" xr:uid="{00000000-0005-0000-0000-0000F1540000}"/>
    <cellStyle name="Normal 31 2" xfId="2621" xr:uid="{00000000-0005-0000-0000-0000F2540000}"/>
    <cellStyle name="Normal 31 3" xfId="8660" xr:uid="{00000000-0005-0000-0000-0000F3540000}"/>
    <cellStyle name="Normal 310" xfId="1461" xr:uid="{00000000-0005-0000-0000-0000F4540000}"/>
    <cellStyle name="Normal 310 2" xfId="8661" xr:uid="{00000000-0005-0000-0000-0000F5540000}"/>
    <cellStyle name="Normal 310 3" xfId="8662" xr:uid="{00000000-0005-0000-0000-0000F6540000}"/>
    <cellStyle name="Normal 310 3 2" xfId="8663" xr:uid="{00000000-0005-0000-0000-0000F7540000}"/>
    <cellStyle name="Normal 310 3 2 2" xfId="18682" xr:uid="{00000000-0005-0000-0000-0000F8540000}"/>
    <cellStyle name="Normal 310 3 2 2 2" xfId="36549" xr:uid="{00000000-0005-0000-0000-0000F9540000}"/>
    <cellStyle name="Normal 310 3 2 3" xfId="27709" xr:uid="{00000000-0005-0000-0000-0000FA540000}"/>
    <cellStyle name="Normal 310 3 3" xfId="18681" xr:uid="{00000000-0005-0000-0000-0000FB540000}"/>
    <cellStyle name="Normal 310 3 3 2" xfId="36548" xr:uid="{00000000-0005-0000-0000-0000FC540000}"/>
    <cellStyle name="Normal 310 3 4" xfId="27708" xr:uid="{00000000-0005-0000-0000-0000FD540000}"/>
    <cellStyle name="Normal 310 4" xfId="8664" xr:uid="{00000000-0005-0000-0000-0000FE540000}"/>
    <cellStyle name="Normal 310 4 2" xfId="18683" xr:uid="{00000000-0005-0000-0000-0000FF540000}"/>
    <cellStyle name="Normal 310 4 2 2" xfId="36550" xr:uid="{00000000-0005-0000-0000-000000550000}"/>
    <cellStyle name="Normal 310 4 3" xfId="27710" xr:uid="{00000000-0005-0000-0000-000001550000}"/>
    <cellStyle name="Normal 310 5" xfId="8665" xr:uid="{00000000-0005-0000-0000-000002550000}"/>
    <cellStyle name="Normal 310 5 2" xfId="18684" xr:uid="{00000000-0005-0000-0000-000003550000}"/>
    <cellStyle name="Normal 310 5 2 2" xfId="36551" xr:uid="{00000000-0005-0000-0000-000004550000}"/>
    <cellStyle name="Normal 310 5 3" xfId="27711" xr:uid="{00000000-0005-0000-0000-000005550000}"/>
    <cellStyle name="Normal 310 6" xfId="8666" xr:uid="{00000000-0005-0000-0000-000006550000}"/>
    <cellStyle name="Normal 310 6 2" xfId="18685" xr:uid="{00000000-0005-0000-0000-000007550000}"/>
    <cellStyle name="Normal 310 6 2 2" xfId="36552" xr:uid="{00000000-0005-0000-0000-000008550000}"/>
    <cellStyle name="Normal 310 6 3" xfId="27712" xr:uid="{00000000-0005-0000-0000-000009550000}"/>
    <cellStyle name="Normal 311" xfId="1462" xr:uid="{00000000-0005-0000-0000-00000A550000}"/>
    <cellStyle name="Normal 311 2" xfId="8667" xr:uid="{00000000-0005-0000-0000-00000B550000}"/>
    <cellStyle name="Normal 311 3" xfId="8668" xr:uid="{00000000-0005-0000-0000-00000C550000}"/>
    <cellStyle name="Normal 311 3 2" xfId="8669" xr:uid="{00000000-0005-0000-0000-00000D550000}"/>
    <cellStyle name="Normal 311 3 2 2" xfId="18687" xr:uid="{00000000-0005-0000-0000-00000E550000}"/>
    <cellStyle name="Normal 311 3 2 2 2" xfId="36554" xr:uid="{00000000-0005-0000-0000-00000F550000}"/>
    <cellStyle name="Normal 311 3 2 3" xfId="27714" xr:uid="{00000000-0005-0000-0000-000010550000}"/>
    <cellStyle name="Normal 311 3 3" xfId="18686" xr:uid="{00000000-0005-0000-0000-000011550000}"/>
    <cellStyle name="Normal 311 3 3 2" xfId="36553" xr:uid="{00000000-0005-0000-0000-000012550000}"/>
    <cellStyle name="Normal 311 3 4" xfId="27713" xr:uid="{00000000-0005-0000-0000-000013550000}"/>
    <cellStyle name="Normal 311 4" xfId="8670" xr:uid="{00000000-0005-0000-0000-000014550000}"/>
    <cellStyle name="Normal 311 4 2" xfId="18688" xr:uid="{00000000-0005-0000-0000-000015550000}"/>
    <cellStyle name="Normal 311 4 2 2" xfId="36555" xr:uid="{00000000-0005-0000-0000-000016550000}"/>
    <cellStyle name="Normal 311 4 3" xfId="27715" xr:uid="{00000000-0005-0000-0000-000017550000}"/>
    <cellStyle name="Normal 311 5" xfId="8671" xr:uid="{00000000-0005-0000-0000-000018550000}"/>
    <cellStyle name="Normal 311 5 2" xfId="18689" xr:uid="{00000000-0005-0000-0000-000019550000}"/>
    <cellStyle name="Normal 311 5 2 2" xfId="36556" xr:uid="{00000000-0005-0000-0000-00001A550000}"/>
    <cellStyle name="Normal 311 5 3" xfId="27716" xr:uid="{00000000-0005-0000-0000-00001B550000}"/>
    <cellStyle name="Normal 311 6" xfId="8672" xr:uid="{00000000-0005-0000-0000-00001C550000}"/>
    <cellStyle name="Normal 311 6 2" xfId="18690" xr:uid="{00000000-0005-0000-0000-00001D550000}"/>
    <cellStyle name="Normal 311 6 2 2" xfId="36557" xr:uid="{00000000-0005-0000-0000-00001E550000}"/>
    <cellStyle name="Normal 311 6 3" xfId="27717" xr:uid="{00000000-0005-0000-0000-00001F550000}"/>
    <cellStyle name="Normal 312" xfId="1463" xr:uid="{00000000-0005-0000-0000-000020550000}"/>
    <cellStyle name="Normal 312 2" xfId="8673" xr:uid="{00000000-0005-0000-0000-000021550000}"/>
    <cellStyle name="Normal 312 3" xfId="8674" xr:uid="{00000000-0005-0000-0000-000022550000}"/>
    <cellStyle name="Normal 312 3 2" xfId="8675" xr:uid="{00000000-0005-0000-0000-000023550000}"/>
    <cellStyle name="Normal 312 3 2 2" xfId="18692" xr:uid="{00000000-0005-0000-0000-000024550000}"/>
    <cellStyle name="Normal 312 3 2 2 2" xfId="36559" xr:uid="{00000000-0005-0000-0000-000025550000}"/>
    <cellStyle name="Normal 312 3 2 3" xfId="27719" xr:uid="{00000000-0005-0000-0000-000026550000}"/>
    <cellStyle name="Normal 312 3 3" xfId="18691" xr:uid="{00000000-0005-0000-0000-000027550000}"/>
    <cellStyle name="Normal 312 3 3 2" xfId="36558" xr:uid="{00000000-0005-0000-0000-000028550000}"/>
    <cellStyle name="Normal 312 3 4" xfId="27718" xr:uid="{00000000-0005-0000-0000-000029550000}"/>
    <cellStyle name="Normal 312 4" xfId="8676" xr:uid="{00000000-0005-0000-0000-00002A550000}"/>
    <cellStyle name="Normal 312 4 2" xfId="18693" xr:uid="{00000000-0005-0000-0000-00002B550000}"/>
    <cellStyle name="Normal 312 4 2 2" xfId="36560" xr:uid="{00000000-0005-0000-0000-00002C550000}"/>
    <cellStyle name="Normal 312 4 3" xfId="27720" xr:uid="{00000000-0005-0000-0000-00002D550000}"/>
    <cellStyle name="Normal 312 5" xfId="8677" xr:uid="{00000000-0005-0000-0000-00002E550000}"/>
    <cellStyle name="Normal 312 5 2" xfId="18694" xr:uid="{00000000-0005-0000-0000-00002F550000}"/>
    <cellStyle name="Normal 312 5 2 2" xfId="36561" xr:uid="{00000000-0005-0000-0000-000030550000}"/>
    <cellStyle name="Normal 312 5 3" xfId="27721" xr:uid="{00000000-0005-0000-0000-000031550000}"/>
    <cellStyle name="Normal 312 6" xfId="8678" xr:uid="{00000000-0005-0000-0000-000032550000}"/>
    <cellStyle name="Normal 312 6 2" xfId="18695" xr:uid="{00000000-0005-0000-0000-000033550000}"/>
    <cellStyle name="Normal 312 6 2 2" xfId="36562" xr:uid="{00000000-0005-0000-0000-000034550000}"/>
    <cellStyle name="Normal 312 6 3" xfId="27722" xr:uid="{00000000-0005-0000-0000-000035550000}"/>
    <cellStyle name="Normal 313" xfId="1464" xr:uid="{00000000-0005-0000-0000-000036550000}"/>
    <cellStyle name="Normal 313 2" xfId="8679" xr:uid="{00000000-0005-0000-0000-000037550000}"/>
    <cellStyle name="Normal 313 3" xfId="8680" xr:uid="{00000000-0005-0000-0000-000038550000}"/>
    <cellStyle name="Normal 313 3 2" xfId="8681" xr:uid="{00000000-0005-0000-0000-000039550000}"/>
    <cellStyle name="Normal 313 3 2 2" xfId="18697" xr:uid="{00000000-0005-0000-0000-00003A550000}"/>
    <cellStyle name="Normal 313 3 2 2 2" xfId="36564" xr:uid="{00000000-0005-0000-0000-00003B550000}"/>
    <cellStyle name="Normal 313 3 2 3" xfId="27724" xr:uid="{00000000-0005-0000-0000-00003C550000}"/>
    <cellStyle name="Normal 313 3 3" xfId="18696" xr:uid="{00000000-0005-0000-0000-00003D550000}"/>
    <cellStyle name="Normal 313 3 3 2" xfId="36563" xr:uid="{00000000-0005-0000-0000-00003E550000}"/>
    <cellStyle name="Normal 313 3 4" xfId="27723" xr:uid="{00000000-0005-0000-0000-00003F550000}"/>
    <cellStyle name="Normal 313 4" xfId="8682" xr:uid="{00000000-0005-0000-0000-000040550000}"/>
    <cellStyle name="Normal 313 4 2" xfId="18698" xr:uid="{00000000-0005-0000-0000-000041550000}"/>
    <cellStyle name="Normal 313 4 2 2" xfId="36565" xr:uid="{00000000-0005-0000-0000-000042550000}"/>
    <cellStyle name="Normal 313 4 3" xfId="27725" xr:uid="{00000000-0005-0000-0000-000043550000}"/>
    <cellStyle name="Normal 313 5" xfId="8683" xr:uid="{00000000-0005-0000-0000-000044550000}"/>
    <cellStyle name="Normal 313 5 2" xfId="18699" xr:uid="{00000000-0005-0000-0000-000045550000}"/>
    <cellStyle name="Normal 313 5 2 2" xfId="36566" xr:uid="{00000000-0005-0000-0000-000046550000}"/>
    <cellStyle name="Normal 313 5 3" xfId="27726" xr:uid="{00000000-0005-0000-0000-000047550000}"/>
    <cellStyle name="Normal 313 6" xfId="8684" xr:uid="{00000000-0005-0000-0000-000048550000}"/>
    <cellStyle name="Normal 313 6 2" xfId="18700" xr:uid="{00000000-0005-0000-0000-000049550000}"/>
    <cellStyle name="Normal 313 6 2 2" xfId="36567" xr:uid="{00000000-0005-0000-0000-00004A550000}"/>
    <cellStyle name="Normal 313 6 3" xfId="27727" xr:uid="{00000000-0005-0000-0000-00004B550000}"/>
    <cellStyle name="Normal 314" xfId="1465" xr:uid="{00000000-0005-0000-0000-00004C550000}"/>
    <cellStyle name="Normal 314 2" xfId="8685" xr:uid="{00000000-0005-0000-0000-00004D550000}"/>
    <cellStyle name="Normal 314 3" xfId="8686" xr:uid="{00000000-0005-0000-0000-00004E550000}"/>
    <cellStyle name="Normal 314 3 2" xfId="8687" xr:uid="{00000000-0005-0000-0000-00004F550000}"/>
    <cellStyle name="Normal 314 3 2 2" xfId="18703" xr:uid="{00000000-0005-0000-0000-000050550000}"/>
    <cellStyle name="Normal 314 3 2 2 2" xfId="36570" xr:uid="{00000000-0005-0000-0000-000051550000}"/>
    <cellStyle name="Normal 314 3 2 3" xfId="27729" xr:uid="{00000000-0005-0000-0000-000052550000}"/>
    <cellStyle name="Normal 314 3 3" xfId="18702" xr:uid="{00000000-0005-0000-0000-000053550000}"/>
    <cellStyle name="Normal 314 3 3 2" xfId="36569" xr:uid="{00000000-0005-0000-0000-000054550000}"/>
    <cellStyle name="Normal 314 3 4" xfId="27728" xr:uid="{00000000-0005-0000-0000-000055550000}"/>
    <cellStyle name="Normal 314 4" xfId="8688" xr:uid="{00000000-0005-0000-0000-000056550000}"/>
    <cellStyle name="Normal 314 4 2" xfId="18704" xr:uid="{00000000-0005-0000-0000-000057550000}"/>
    <cellStyle name="Normal 314 4 2 2" xfId="36571" xr:uid="{00000000-0005-0000-0000-000058550000}"/>
    <cellStyle name="Normal 314 4 3" xfId="27730" xr:uid="{00000000-0005-0000-0000-000059550000}"/>
    <cellStyle name="Normal 314 5" xfId="8689" xr:uid="{00000000-0005-0000-0000-00005A550000}"/>
    <cellStyle name="Normal 314 5 2" xfId="18705" xr:uid="{00000000-0005-0000-0000-00005B550000}"/>
    <cellStyle name="Normal 314 5 2 2" xfId="36572" xr:uid="{00000000-0005-0000-0000-00005C550000}"/>
    <cellStyle name="Normal 314 5 3" xfId="27731" xr:uid="{00000000-0005-0000-0000-00005D550000}"/>
    <cellStyle name="Normal 314 6" xfId="8690" xr:uid="{00000000-0005-0000-0000-00005E550000}"/>
    <cellStyle name="Normal 314 6 2" xfId="18706" xr:uid="{00000000-0005-0000-0000-00005F550000}"/>
    <cellStyle name="Normal 314 6 2 2" xfId="36573" xr:uid="{00000000-0005-0000-0000-000060550000}"/>
    <cellStyle name="Normal 314 6 3" xfId="27732" xr:uid="{00000000-0005-0000-0000-000061550000}"/>
    <cellStyle name="Normal 315" xfId="1466" xr:uid="{00000000-0005-0000-0000-000062550000}"/>
    <cellStyle name="Normal 315 2" xfId="8691" xr:uid="{00000000-0005-0000-0000-000063550000}"/>
    <cellStyle name="Normal 315 3" xfId="8692" xr:uid="{00000000-0005-0000-0000-000064550000}"/>
    <cellStyle name="Normal 315 3 2" xfId="8693" xr:uid="{00000000-0005-0000-0000-000065550000}"/>
    <cellStyle name="Normal 315 3 2 2" xfId="18709" xr:uid="{00000000-0005-0000-0000-000066550000}"/>
    <cellStyle name="Normal 315 3 2 2 2" xfId="36576" xr:uid="{00000000-0005-0000-0000-000067550000}"/>
    <cellStyle name="Normal 315 3 2 3" xfId="27734" xr:uid="{00000000-0005-0000-0000-000068550000}"/>
    <cellStyle name="Normal 315 3 3" xfId="18708" xr:uid="{00000000-0005-0000-0000-000069550000}"/>
    <cellStyle name="Normal 315 3 3 2" xfId="36575" xr:uid="{00000000-0005-0000-0000-00006A550000}"/>
    <cellStyle name="Normal 315 3 4" xfId="27733" xr:uid="{00000000-0005-0000-0000-00006B550000}"/>
    <cellStyle name="Normal 315 4" xfId="8694" xr:uid="{00000000-0005-0000-0000-00006C550000}"/>
    <cellStyle name="Normal 315 4 2" xfId="18710" xr:uid="{00000000-0005-0000-0000-00006D550000}"/>
    <cellStyle name="Normal 315 4 2 2" xfId="36577" xr:uid="{00000000-0005-0000-0000-00006E550000}"/>
    <cellStyle name="Normal 315 4 3" xfId="27735" xr:uid="{00000000-0005-0000-0000-00006F550000}"/>
    <cellStyle name="Normal 315 5" xfId="8695" xr:uid="{00000000-0005-0000-0000-000070550000}"/>
    <cellStyle name="Normal 315 5 2" xfId="18711" xr:uid="{00000000-0005-0000-0000-000071550000}"/>
    <cellStyle name="Normal 315 5 2 2" xfId="36578" xr:uid="{00000000-0005-0000-0000-000072550000}"/>
    <cellStyle name="Normal 315 5 3" xfId="27736" xr:uid="{00000000-0005-0000-0000-000073550000}"/>
    <cellStyle name="Normal 315 6" xfId="8696" xr:uid="{00000000-0005-0000-0000-000074550000}"/>
    <cellStyle name="Normal 315 6 2" xfId="18712" xr:uid="{00000000-0005-0000-0000-000075550000}"/>
    <cellStyle name="Normal 315 6 2 2" xfId="36579" xr:uid="{00000000-0005-0000-0000-000076550000}"/>
    <cellStyle name="Normal 315 6 3" xfId="27737" xr:uid="{00000000-0005-0000-0000-000077550000}"/>
    <cellStyle name="Normal 316" xfId="1467" xr:uid="{00000000-0005-0000-0000-000078550000}"/>
    <cellStyle name="Normal 316 2" xfId="8697" xr:uid="{00000000-0005-0000-0000-000079550000}"/>
    <cellStyle name="Normal 316 3" xfId="8698" xr:uid="{00000000-0005-0000-0000-00007A550000}"/>
    <cellStyle name="Normal 316 3 2" xfId="8699" xr:uid="{00000000-0005-0000-0000-00007B550000}"/>
    <cellStyle name="Normal 316 3 2 2" xfId="18714" xr:uid="{00000000-0005-0000-0000-00007C550000}"/>
    <cellStyle name="Normal 316 3 2 2 2" xfId="36581" xr:uid="{00000000-0005-0000-0000-00007D550000}"/>
    <cellStyle name="Normal 316 3 2 3" xfId="27739" xr:uid="{00000000-0005-0000-0000-00007E550000}"/>
    <cellStyle name="Normal 316 3 3" xfId="18713" xr:uid="{00000000-0005-0000-0000-00007F550000}"/>
    <cellStyle name="Normal 316 3 3 2" xfId="36580" xr:uid="{00000000-0005-0000-0000-000080550000}"/>
    <cellStyle name="Normal 316 3 4" xfId="27738" xr:uid="{00000000-0005-0000-0000-000081550000}"/>
    <cellStyle name="Normal 316 4" xfId="8700" xr:uid="{00000000-0005-0000-0000-000082550000}"/>
    <cellStyle name="Normal 316 4 2" xfId="18715" xr:uid="{00000000-0005-0000-0000-000083550000}"/>
    <cellStyle name="Normal 316 4 2 2" xfId="36582" xr:uid="{00000000-0005-0000-0000-000084550000}"/>
    <cellStyle name="Normal 316 4 3" xfId="27740" xr:uid="{00000000-0005-0000-0000-000085550000}"/>
    <cellStyle name="Normal 316 5" xfId="8701" xr:uid="{00000000-0005-0000-0000-000086550000}"/>
    <cellStyle name="Normal 316 5 2" xfId="18716" xr:uid="{00000000-0005-0000-0000-000087550000}"/>
    <cellStyle name="Normal 316 5 2 2" xfId="36583" xr:uid="{00000000-0005-0000-0000-000088550000}"/>
    <cellStyle name="Normal 316 5 3" xfId="27741" xr:uid="{00000000-0005-0000-0000-000089550000}"/>
    <cellStyle name="Normal 316 6" xfId="8702" xr:uid="{00000000-0005-0000-0000-00008A550000}"/>
    <cellStyle name="Normal 316 6 2" xfId="18717" xr:uid="{00000000-0005-0000-0000-00008B550000}"/>
    <cellStyle name="Normal 316 6 2 2" xfId="36584" xr:uid="{00000000-0005-0000-0000-00008C550000}"/>
    <cellStyle name="Normal 316 6 3" xfId="27742" xr:uid="{00000000-0005-0000-0000-00008D550000}"/>
    <cellStyle name="Normal 317" xfId="1468" xr:uid="{00000000-0005-0000-0000-00008E550000}"/>
    <cellStyle name="Normal 317 2" xfId="8703" xr:uid="{00000000-0005-0000-0000-00008F550000}"/>
    <cellStyle name="Normal 317 3" xfId="8704" xr:uid="{00000000-0005-0000-0000-000090550000}"/>
    <cellStyle name="Normal 317 3 2" xfId="8705" xr:uid="{00000000-0005-0000-0000-000091550000}"/>
    <cellStyle name="Normal 317 3 2 2" xfId="18719" xr:uid="{00000000-0005-0000-0000-000092550000}"/>
    <cellStyle name="Normal 317 3 2 2 2" xfId="36586" xr:uid="{00000000-0005-0000-0000-000093550000}"/>
    <cellStyle name="Normal 317 3 2 3" xfId="27744" xr:uid="{00000000-0005-0000-0000-000094550000}"/>
    <cellStyle name="Normal 317 3 3" xfId="18718" xr:uid="{00000000-0005-0000-0000-000095550000}"/>
    <cellStyle name="Normal 317 3 3 2" xfId="36585" xr:uid="{00000000-0005-0000-0000-000096550000}"/>
    <cellStyle name="Normal 317 3 4" xfId="27743" xr:uid="{00000000-0005-0000-0000-000097550000}"/>
    <cellStyle name="Normal 317 4" xfId="8706" xr:uid="{00000000-0005-0000-0000-000098550000}"/>
    <cellStyle name="Normal 317 4 2" xfId="18720" xr:uid="{00000000-0005-0000-0000-000099550000}"/>
    <cellStyle name="Normal 317 4 2 2" xfId="36587" xr:uid="{00000000-0005-0000-0000-00009A550000}"/>
    <cellStyle name="Normal 317 4 3" xfId="27745" xr:uid="{00000000-0005-0000-0000-00009B550000}"/>
    <cellStyle name="Normal 317 5" xfId="8707" xr:uid="{00000000-0005-0000-0000-00009C550000}"/>
    <cellStyle name="Normal 317 5 2" xfId="18721" xr:uid="{00000000-0005-0000-0000-00009D550000}"/>
    <cellStyle name="Normal 317 5 2 2" xfId="36588" xr:uid="{00000000-0005-0000-0000-00009E550000}"/>
    <cellStyle name="Normal 317 5 3" xfId="27746" xr:uid="{00000000-0005-0000-0000-00009F550000}"/>
    <cellStyle name="Normal 317 6" xfId="8708" xr:uid="{00000000-0005-0000-0000-0000A0550000}"/>
    <cellStyle name="Normal 317 6 2" xfId="18722" xr:uid="{00000000-0005-0000-0000-0000A1550000}"/>
    <cellStyle name="Normal 317 6 2 2" xfId="36589" xr:uid="{00000000-0005-0000-0000-0000A2550000}"/>
    <cellStyle name="Normal 317 6 3" xfId="27747" xr:uid="{00000000-0005-0000-0000-0000A3550000}"/>
    <cellStyle name="Normal 318" xfId="1469" xr:uid="{00000000-0005-0000-0000-0000A4550000}"/>
    <cellStyle name="Normal 318 2" xfId="8709" xr:uid="{00000000-0005-0000-0000-0000A5550000}"/>
    <cellStyle name="Normal 318 3" xfId="8710" xr:uid="{00000000-0005-0000-0000-0000A6550000}"/>
    <cellStyle name="Normal 318 3 2" xfId="8711" xr:uid="{00000000-0005-0000-0000-0000A7550000}"/>
    <cellStyle name="Normal 318 3 2 2" xfId="18724" xr:uid="{00000000-0005-0000-0000-0000A8550000}"/>
    <cellStyle name="Normal 318 3 2 2 2" xfId="36591" xr:uid="{00000000-0005-0000-0000-0000A9550000}"/>
    <cellStyle name="Normal 318 3 2 3" xfId="27749" xr:uid="{00000000-0005-0000-0000-0000AA550000}"/>
    <cellStyle name="Normal 318 3 3" xfId="18723" xr:uid="{00000000-0005-0000-0000-0000AB550000}"/>
    <cellStyle name="Normal 318 3 3 2" xfId="36590" xr:uid="{00000000-0005-0000-0000-0000AC550000}"/>
    <cellStyle name="Normal 318 3 4" xfId="27748" xr:uid="{00000000-0005-0000-0000-0000AD550000}"/>
    <cellStyle name="Normal 318 4" xfId="8712" xr:uid="{00000000-0005-0000-0000-0000AE550000}"/>
    <cellStyle name="Normal 318 4 2" xfId="18725" xr:uid="{00000000-0005-0000-0000-0000AF550000}"/>
    <cellStyle name="Normal 318 4 2 2" xfId="36592" xr:uid="{00000000-0005-0000-0000-0000B0550000}"/>
    <cellStyle name="Normal 318 4 3" xfId="27750" xr:uid="{00000000-0005-0000-0000-0000B1550000}"/>
    <cellStyle name="Normal 318 5" xfId="8713" xr:uid="{00000000-0005-0000-0000-0000B2550000}"/>
    <cellStyle name="Normal 318 5 2" xfId="18726" xr:uid="{00000000-0005-0000-0000-0000B3550000}"/>
    <cellStyle name="Normal 318 5 2 2" xfId="36593" xr:uid="{00000000-0005-0000-0000-0000B4550000}"/>
    <cellStyle name="Normal 318 5 3" xfId="27751" xr:uid="{00000000-0005-0000-0000-0000B5550000}"/>
    <cellStyle name="Normal 318 6" xfId="8714" xr:uid="{00000000-0005-0000-0000-0000B6550000}"/>
    <cellStyle name="Normal 318 6 2" xfId="18727" xr:uid="{00000000-0005-0000-0000-0000B7550000}"/>
    <cellStyle name="Normal 318 6 2 2" xfId="36594" xr:uid="{00000000-0005-0000-0000-0000B8550000}"/>
    <cellStyle name="Normal 318 6 3" xfId="27752" xr:uid="{00000000-0005-0000-0000-0000B9550000}"/>
    <cellStyle name="Normal 319" xfId="1470" xr:uid="{00000000-0005-0000-0000-0000BA550000}"/>
    <cellStyle name="Normal 319 2" xfId="8715" xr:uid="{00000000-0005-0000-0000-0000BB550000}"/>
    <cellStyle name="Normal 319 3" xfId="8716" xr:uid="{00000000-0005-0000-0000-0000BC550000}"/>
    <cellStyle name="Normal 319 3 2" xfId="8717" xr:uid="{00000000-0005-0000-0000-0000BD550000}"/>
    <cellStyle name="Normal 319 3 2 2" xfId="18729" xr:uid="{00000000-0005-0000-0000-0000BE550000}"/>
    <cellStyle name="Normal 319 3 2 2 2" xfId="36596" xr:uid="{00000000-0005-0000-0000-0000BF550000}"/>
    <cellStyle name="Normal 319 3 2 3" xfId="27754" xr:uid="{00000000-0005-0000-0000-0000C0550000}"/>
    <cellStyle name="Normal 319 3 3" xfId="18728" xr:uid="{00000000-0005-0000-0000-0000C1550000}"/>
    <cellStyle name="Normal 319 3 3 2" xfId="36595" xr:uid="{00000000-0005-0000-0000-0000C2550000}"/>
    <cellStyle name="Normal 319 3 4" xfId="27753" xr:uid="{00000000-0005-0000-0000-0000C3550000}"/>
    <cellStyle name="Normal 319 4" xfId="8718" xr:uid="{00000000-0005-0000-0000-0000C4550000}"/>
    <cellStyle name="Normal 319 4 2" xfId="18730" xr:uid="{00000000-0005-0000-0000-0000C5550000}"/>
    <cellStyle name="Normal 319 4 2 2" xfId="36597" xr:uid="{00000000-0005-0000-0000-0000C6550000}"/>
    <cellStyle name="Normal 319 4 3" xfId="27755" xr:uid="{00000000-0005-0000-0000-0000C7550000}"/>
    <cellStyle name="Normal 319 5" xfId="8719" xr:uid="{00000000-0005-0000-0000-0000C8550000}"/>
    <cellStyle name="Normal 319 5 2" xfId="18731" xr:uid="{00000000-0005-0000-0000-0000C9550000}"/>
    <cellStyle name="Normal 319 5 2 2" xfId="36598" xr:uid="{00000000-0005-0000-0000-0000CA550000}"/>
    <cellStyle name="Normal 319 5 3" xfId="27756" xr:uid="{00000000-0005-0000-0000-0000CB550000}"/>
    <cellStyle name="Normal 319 6" xfId="8720" xr:uid="{00000000-0005-0000-0000-0000CC550000}"/>
    <cellStyle name="Normal 319 6 2" xfId="18732" xr:uid="{00000000-0005-0000-0000-0000CD550000}"/>
    <cellStyle name="Normal 319 6 2 2" xfId="36599" xr:uid="{00000000-0005-0000-0000-0000CE550000}"/>
    <cellStyle name="Normal 319 6 3" xfId="27757" xr:uid="{00000000-0005-0000-0000-0000CF550000}"/>
    <cellStyle name="Normal 32" xfId="1471" xr:uid="{00000000-0005-0000-0000-0000D0550000}"/>
    <cellStyle name="Normal 32 2" xfId="2622" xr:uid="{00000000-0005-0000-0000-0000D1550000}"/>
    <cellStyle name="Normal 32 3" xfId="8721" xr:uid="{00000000-0005-0000-0000-0000D2550000}"/>
    <cellStyle name="Normal 320" xfId="1472" xr:uid="{00000000-0005-0000-0000-0000D3550000}"/>
    <cellStyle name="Normal 320 2" xfId="8722" xr:uid="{00000000-0005-0000-0000-0000D4550000}"/>
    <cellStyle name="Normal 320 3" xfId="8723" xr:uid="{00000000-0005-0000-0000-0000D5550000}"/>
    <cellStyle name="Normal 320 3 2" xfId="8724" xr:uid="{00000000-0005-0000-0000-0000D6550000}"/>
    <cellStyle name="Normal 320 3 2 2" xfId="18734" xr:uid="{00000000-0005-0000-0000-0000D7550000}"/>
    <cellStyle name="Normal 320 3 2 2 2" xfId="36601" xr:uid="{00000000-0005-0000-0000-0000D8550000}"/>
    <cellStyle name="Normal 320 3 2 3" xfId="27759" xr:uid="{00000000-0005-0000-0000-0000D9550000}"/>
    <cellStyle name="Normal 320 3 3" xfId="18733" xr:uid="{00000000-0005-0000-0000-0000DA550000}"/>
    <cellStyle name="Normal 320 3 3 2" xfId="36600" xr:uid="{00000000-0005-0000-0000-0000DB550000}"/>
    <cellStyle name="Normal 320 3 4" xfId="27758" xr:uid="{00000000-0005-0000-0000-0000DC550000}"/>
    <cellStyle name="Normal 320 4" xfId="8725" xr:uid="{00000000-0005-0000-0000-0000DD550000}"/>
    <cellStyle name="Normal 320 4 2" xfId="18735" xr:uid="{00000000-0005-0000-0000-0000DE550000}"/>
    <cellStyle name="Normal 320 4 2 2" xfId="36602" xr:uid="{00000000-0005-0000-0000-0000DF550000}"/>
    <cellStyle name="Normal 320 4 3" xfId="27760" xr:uid="{00000000-0005-0000-0000-0000E0550000}"/>
    <cellStyle name="Normal 320 5" xfId="8726" xr:uid="{00000000-0005-0000-0000-0000E1550000}"/>
    <cellStyle name="Normal 320 5 2" xfId="18736" xr:uid="{00000000-0005-0000-0000-0000E2550000}"/>
    <cellStyle name="Normal 320 5 2 2" xfId="36603" xr:uid="{00000000-0005-0000-0000-0000E3550000}"/>
    <cellStyle name="Normal 320 5 3" xfId="27761" xr:uid="{00000000-0005-0000-0000-0000E4550000}"/>
    <cellStyle name="Normal 320 6" xfId="8727" xr:uid="{00000000-0005-0000-0000-0000E5550000}"/>
    <cellStyle name="Normal 320 6 2" xfId="18737" xr:uid="{00000000-0005-0000-0000-0000E6550000}"/>
    <cellStyle name="Normal 320 6 2 2" xfId="36604" xr:uid="{00000000-0005-0000-0000-0000E7550000}"/>
    <cellStyle name="Normal 320 6 3" xfId="27762" xr:uid="{00000000-0005-0000-0000-0000E8550000}"/>
    <cellStyle name="Normal 321" xfId="1473" xr:uid="{00000000-0005-0000-0000-0000E9550000}"/>
    <cellStyle name="Normal 321 2" xfId="8728" xr:uid="{00000000-0005-0000-0000-0000EA550000}"/>
    <cellStyle name="Normal 321 3" xfId="8729" xr:uid="{00000000-0005-0000-0000-0000EB550000}"/>
    <cellStyle name="Normal 321 3 2" xfId="8730" xr:uid="{00000000-0005-0000-0000-0000EC550000}"/>
    <cellStyle name="Normal 321 3 2 2" xfId="18739" xr:uid="{00000000-0005-0000-0000-0000ED550000}"/>
    <cellStyle name="Normal 321 3 2 2 2" xfId="36606" xr:uid="{00000000-0005-0000-0000-0000EE550000}"/>
    <cellStyle name="Normal 321 3 2 3" xfId="27764" xr:uid="{00000000-0005-0000-0000-0000EF550000}"/>
    <cellStyle name="Normal 321 3 3" xfId="18738" xr:uid="{00000000-0005-0000-0000-0000F0550000}"/>
    <cellStyle name="Normal 321 3 3 2" xfId="36605" xr:uid="{00000000-0005-0000-0000-0000F1550000}"/>
    <cellStyle name="Normal 321 3 4" xfId="27763" xr:uid="{00000000-0005-0000-0000-0000F2550000}"/>
    <cellStyle name="Normal 321 4" xfId="8731" xr:uid="{00000000-0005-0000-0000-0000F3550000}"/>
    <cellStyle name="Normal 321 4 2" xfId="18740" xr:uid="{00000000-0005-0000-0000-0000F4550000}"/>
    <cellStyle name="Normal 321 4 2 2" xfId="36607" xr:uid="{00000000-0005-0000-0000-0000F5550000}"/>
    <cellStyle name="Normal 321 4 3" xfId="27765" xr:uid="{00000000-0005-0000-0000-0000F6550000}"/>
    <cellStyle name="Normal 321 5" xfId="8732" xr:uid="{00000000-0005-0000-0000-0000F7550000}"/>
    <cellStyle name="Normal 321 5 2" xfId="18741" xr:uid="{00000000-0005-0000-0000-0000F8550000}"/>
    <cellStyle name="Normal 321 5 2 2" xfId="36608" xr:uid="{00000000-0005-0000-0000-0000F9550000}"/>
    <cellStyle name="Normal 321 5 3" xfId="27766" xr:uid="{00000000-0005-0000-0000-0000FA550000}"/>
    <cellStyle name="Normal 321 6" xfId="8733" xr:uid="{00000000-0005-0000-0000-0000FB550000}"/>
    <cellStyle name="Normal 321 6 2" xfId="18742" xr:uid="{00000000-0005-0000-0000-0000FC550000}"/>
    <cellStyle name="Normal 321 6 2 2" xfId="36609" xr:uid="{00000000-0005-0000-0000-0000FD550000}"/>
    <cellStyle name="Normal 321 6 3" xfId="27767" xr:uid="{00000000-0005-0000-0000-0000FE550000}"/>
    <cellStyle name="Normal 322" xfId="1474" xr:uid="{00000000-0005-0000-0000-0000FF550000}"/>
    <cellStyle name="Normal 322 2" xfId="8734" xr:uid="{00000000-0005-0000-0000-000000560000}"/>
    <cellStyle name="Normal 322 3" xfId="8735" xr:uid="{00000000-0005-0000-0000-000001560000}"/>
    <cellStyle name="Normal 322 3 2" xfId="8736" xr:uid="{00000000-0005-0000-0000-000002560000}"/>
    <cellStyle name="Normal 322 3 2 2" xfId="18744" xr:uid="{00000000-0005-0000-0000-000003560000}"/>
    <cellStyle name="Normal 322 3 2 2 2" xfId="36611" xr:uid="{00000000-0005-0000-0000-000004560000}"/>
    <cellStyle name="Normal 322 3 2 3" xfId="27769" xr:uid="{00000000-0005-0000-0000-000005560000}"/>
    <cellStyle name="Normal 322 3 3" xfId="18743" xr:uid="{00000000-0005-0000-0000-000006560000}"/>
    <cellStyle name="Normal 322 3 3 2" xfId="36610" xr:uid="{00000000-0005-0000-0000-000007560000}"/>
    <cellStyle name="Normal 322 3 4" xfId="27768" xr:uid="{00000000-0005-0000-0000-000008560000}"/>
    <cellStyle name="Normal 322 4" xfId="8737" xr:uid="{00000000-0005-0000-0000-000009560000}"/>
    <cellStyle name="Normal 322 4 2" xfId="18745" xr:uid="{00000000-0005-0000-0000-00000A560000}"/>
    <cellStyle name="Normal 322 4 2 2" xfId="36612" xr:uid="{00000000-0005-0000-0000-00000B560000}"/>
    <cellStyle name="Normal 322 4 3" xfId="27770" xr:uid="{00000000-0005-0000-0000-00000C560000}"/>
    <cellStyle name="Normal 322 5" xfId="8738" xr:uid="{00000000-0005-0000-0000-00000D560000}"/>
    <cellStyle name="Normal 322 5 2" xfId="18746" xr:uid="{00000000-0005-0000-0000-00000E560000}"/>
    <cellStyle name="Normal 322 5 2 2" xfId="36613" xr:uid="{00000000-0005-0000-0000-00000F560000}"/>
    <cellStyle name="Normal 322 5 3" xfId="27771" xr:uid="{00000000-0005-0000-0000-000010560000}"/>
    <cellStyle name="Normal 322 6" xfId="8739" xr:uid="{00000000-0005-0000-0000-000011560000}"/>
    <cellStyle name="Normal 322 6 2" xfId="18747" xr:uid="{00000000-0005-0000-0000-000012560000}"/>
    <cellStyle name="Normal 322 6 2 2" xfId="36614" xr:uid="{00000000-0005-0000-0000-000013560000}"/>
    <cellStyle name="Normal 322 6 3" xfId="27772" xr:uid="{00000000-0005-0000-0000-000014560000}"/>
    <cellStyle name="Normal 323" xfId="1475" xr:uid="{00000000-0005-0000-0000-000015560000}"/>
    <cellStyle name="Normal 323 2" xfId="8740" xr:uid="{00000000-0005-0000-0000-000016560000}"/>
    <cellStyle name="Normal 323 3" xfId="8741" xr:uid="{00000000-0005-0000-0000-000017560000}"/>
    <cellStyle name="Normal 323 3 2" xfId="8742" xr:uid="{00000000-0005-0000-0000-000018560000}"/>
    <cellStyle name="Normal 323 3 2 2" xfId="18749" xr:uid="{00000000-0005-0000-0000-000019560000}"/>
    <cellStyle name="Normal 323 3 2 2 2" xfId="36616" xr:uid="{00000000-0005-0000-0000-00001A560000}"/>
    <cellStyle name="Normal 323 3 2 3" xfId="27774" xr:uid="{00000000-0005-0000-0000-00001B560000}"/>
    <cellStyle name="Normal 323 3 3" xfId="18748" xr:uid="{00000000-0005-0000-0000-00001C560000}"/>
    <cellStyle name="Normal 323 3 3 2" xfId="36615" xr:uid="{00000000-0005-0000-0000-00001D560000}"/>
    <cellStyle name="Normal 323 3 4" xfId="27773" xr:uid="{00000000-0005-0000-0000-00001E560000}"/>
    <cellStyle name="Normal 323 4" xfId="8743" xr:uid="{00000000-0005-0000-0000-00001F560000}"/>
    <cellStyle name="Normal 323 4 2" xfId="18750" xr:uid="{00000000-0005-0000-0000-000020560000}"/>
    <cellStyle name="Normal 323 4 2 2" xfId="36617" xr:uid="{00000000-0005-0000-0000-000021560000}"/>
    <cellStyle name="Normal 323 4 3" xfId="27775" xr:uid="{00000000-0005-0000-0000-000022560000}"/>
    <cellStyle name="Normal 323 5" xfId="8744" xr:uid="{00000000-0005-0000-0000-000023560000}"/>
    <cellStyle name="Normal 323 5 2" xfId="18751" xr:uid="{00000000-0005-0000-0000-000024560000}"/>
    <cellStyle name="Normal 323 5 2 2" xfId="36618" xr:uid="{00000000-0005-0000-0000-000025560000}"/>
    <cellStyle name="Normal 323 5 3" xfId="27776" xr:uid="{00000000-0005-0000-0000-000026560000}"/>
    <cellStyle name="Normal 323 6" xfId="8745" xr:uid="{00000000-0005-0000-0000-000027560000}"/>
    <cellStyle name="Normal 323 6 2" xfId="18752" xr:uid="{00000000-0005-0000-0000-000028560000}"/>
    <cellStyle name="Normal 323 6 2 2" xfId="36619" xr:uid="{00000000-0005-0000-0000-000029560000}"/>
    <cellStyle name="Normal 323 6 3" xfId="27777" xr:uid="{00000000-0005-0000-0000-00002A560000}"/>
    <cellStyle name="Normal 324" xfId="1476" xr:uid="{00000000-0005-0000-0000-00002B560000}"/>
    <cellStyle name="Normal 324 2" xfId="8746" xr:uid="{00000000-0005-0000-0000-00002C560000}"/>
    <cellStyle name="Normal 324 3" xfId="8747" xr:uid="{00000000-0005-0000-0000-00002D560000}"/>
    <cellStyle name="Normal 324 3 2" xfId="8748" xr:uid="{00000000-0005-0000-0000-00002E560000}"/>
    <cellStyle name="Normal 324 3 2 2" xfId="18754" xr:uid="{00000000-0005-0000-0000-00002F560000}"/>
    <cellStyle name="Normal 324 3 2 2 2" xfId="36621" xr:uid="{00000000-0005-0000-0000-000030560000}"/>
    <cellStyle name="Normal 324 3 2 3" xfId="27779" xr:uid="{00000000-0005-0000-0000-000031560000}"/>
    <cellStyle name="Normal 324 3 3" xfId="18753" xr:uid="{00000000-0005-0000-0000-000032560000}"/>
    <cellStyle name="Normal 324 3 3 2" xfId="36620" xr:uid="{00000000-0005-0000-0000-000033560000}"/>
    <cellStyle name="Normal 324 3 4" xfId="27778" xr:uid="{00000000-0005-0000-0000-000034560000}"/>
    <cellStyle name="Normal 324 4" xfId="8749" xr:uid="{00000000-0005-0000-0000-000035560000}"/>
    <cellStyle name="Normal 324 4 2" xfId="18755" xr:uid="{00000000-0005-0000-0000-000036560000}"/>
    <cellStyle name="Normal 324 4 2 2" xfId="36622" xr:uid="{00000000-0005-0000-0000-000037560000}"/>
    <cellStyle name="Normal 324 4 3" xfId="27780" xr:uid="{00000000-0005-0000-0000-000038560000}"/>
    <cellStyle name="Normal 324 5" xfId="8750" xr:uid="{00000000-0005-0000-0000-000039560000}"/>
    <cellStyle name="Normal 324 5 2" xfId="18756" xr:uid="{00000000-0005-0000-0000-00003A560000}"/>
    <cellStyle name="Normal 324 5 2 2" xfId="36623" xr:uid="{00000000-0005-0000-0000-00003B560000}"/>
    <cellStyle name="Normal 324 5 3" xfId="27781" xr:uid="{00000000-0005-0000-0000-00003C560000}"/>
    <cellStyle name="Normal 324 6" xfId="8751" xr:uid="{00000000-0005-0000-0000-00003D560000}"/>
    <cellStyle name="Normal 324 6 2" xfId="18757" xr:uid="{00000000-0005-0000-0000-00003E560000}"/>
    <cellStyle name="Normal 324 6 2 2" xfId="36624" xr:uid="{00000000-0005-0000-0000-00003F560000}"/>
    <cellStyle name="Normal 324 6 3" xfId="27782" xr:uid="{00000000-0005-0000-0000-000040560000}"/>
    <cellStyle name="Normal 325" xfId="1477" xr:uid="{00000000-0005-0000-0000-000041560000}"/>
    <cellStyle name="Normal 325 2" xfId="8752" xr:uid="{00000000-0005-0000-0000-000042560000}"/>
    <cellStyle name="Normal 325 3" xfId="8753" xr:uid="{00000000-0005-0000-0000-000043560000}"/>
    <cellStyle name="Normal 325 3 2" xfId="8754" xr:uid="{00000000-0005-0000-0000-000044560000}"/>
    <cellStyle name="Normal 325 3 2 2" xfId="18759" xr:uid="{00000000-0005-0000-0000-000045560000}"/>
    <cellStyle name="Normal 325 3 2 2 2" xfId="36626" xr:uid="{00000000-0005-0000-0000-000046560000}"/>
    <cellStyle name="Normal 325 3 2 3" xfId="27784" xr:uid="{00000000-0005-0000-0000-000047560000}"/>
    <cellStyle name="Normal 325 3 3" xfId="18758" xr:uid="{00000000-0005-0000-0000-000048560000}"/>
    <cellStyle name="Normal 325 3 3 2" xfId="36625" xr:uid="{00000000-0005-0000-0000-000049560000}"/>
    <cellStyle name="Normal 325 3 4" xfId="27783" xr:uid="{00000000-0005-0000-0000-00004A560000}"/>
    <cellStyle name="Normal 325 4" xfId="8755" xr:uid="{00000000-0005-0000-0000-00004B560000}"/>
    <cellStyle name="Normal 325 4 2" xfId="18760" xr:uid="{00000000-0005-0000-0000-00004C560000}"/>
    <cellStyle name="Normal 325 4 2 2" xfId="36627" xr:uid="{00000000-0005-0000-0000-00004D560000}"/>
    <cellStyle name="Normal 325 4 3" xfId="27785" xr:uid="{00000000-0005-0000-0000-00004E560000}"/>
    <cellStyle name="Normal 325 5" xfId="8756" xr:uid="{00000000-0005-0000-0000-00004F560000}"/>
    <cellStyle name="Normal 325 5 2" xfId="18761" xr:uid="{00000000-0005-0000-0000-000050560000}"/>
    <cellStyle name="Normal 325 5 2 2" xfId="36628" xr:uid="{00000000-0005-0000-0000-000051560000}"/>
    <cellStyle name="Normal 325 5 3" xfId="27786" xr:uid="{00000000-0005-0000-0000-000052560000}"/>
    <cellStyle name="Normal 325 6" xfId="8757" xr:uid="{00000000-0005-0000-0000-000053560000}"/>
    <cellStyle name="Normal 325 6 2" xfId="18762" xr:uid="{00000000-0005-0000-0000-000054560000}"/>
    <cellStyle name="Normal 325 6 2 2" xfId="36629" xr:uid="{00000000-0005-0000-0000-000055560000}"/>
    <cellStyle name="Normal 325 6 3" xfId="27787" xr:uid="{00000000-0005-0000-0000-000056560000}"/>
    <cellStyle name="Normal 326" xfId="1478" xr:uid="{00000000-0005-0000-0000-000057560000}"/>
    <cellStyle name="Normal 326 2" xfId="8758" xr:uid="{00000000-0005-0000-0000-000058560000}"/>
    <cellStyle name="Normal 326 3" xfId="8759" xr:uid="{00000000-0005-0000-0000-000059560000}"/>
    <cellStyle name="Normal 326 3 2" xfId="8760" xr:uid="{00000000-0005-0000-0000-00005A560000}"/>
    <cellStyle name="Normal 326 3 2 2" xfId="18764" xr:uid="{00000000-0005-0000-0000-00005B560000}"/>
    <cellStyle name="Normal 326 3 2 2 2" xfId="36631" xr:uid="{00000000-0005-0000-0000-00005C560000}"/>
    <cellStyle name="Normal 326 3 2 3" xfId="27789" xr:uid="{00000000-0005-0000-0000-00005D560000}"/>
    <cellStyle name="Normal 326 3 3" xfId="18763" xr:uid="{00000000-0005-0000-0000-00005E560000}"/>
    <cellStyle name="Normal 326 3 3 2" xfId="36630" xr:uid="{00000000-0005-0000-0000-00005F560000}"/>
    <cellStyle name="Normal 326 3 4" xfId="27788" xr:uid="{00000000-0005-0000-0000-000060560000}"/>
    <cellStyle name="Normal 326 4" xfId="8761" xr:uid="{00000000-0005-0000-0000-000061560000}"/>
    <cellStyle name="Normal 326 4 2" xfId="18765" xr:uid="{00000000-0005-0000-0000-000062560000}"/>
    <cellStyle name="Normal 326 4 2 2" xfId="36632" xr:uid="{00000000-0005-0000-0000-000063560000}"/>
    <cellStyle name="Normal 326 4 3" xfId="27790" xr:uid="{00000000-0005-0000-0000-000064560000}"/>
    <cellStyle name="Normal 326 5" xfId="8762" xr:uid="{00000000-0005-0000-0000-000065560000}"/>
    <cellStyle name="Normal 326 5 2" xfId="18766" xr:uid="{00000000-0005-0000-0000-000066560000}"/>
    <cellStyle name="Normal 326 5 2 2" xfId="36633" xr:uid="{00000000-0005-0000-0000-000067560000}"/>
    <cellStyle name="Normal 326 5 3" xfId="27791" xr:uid="{00000000-0005-0000-0000-000068560000}"/>
    <cellStyle name="Normal 326 6" xfId="8763" xr:uid="{00000000-0005-0000-0000-000069560000}"/>
    <cellStyle name="Normal 326 6 2" xfId="18767" xr:uid="{00000000-0005-0000-0000-00006A560000}"/>
    <cellStyle name="Normal 326 6 2 2" xfId="36634" xr:uid="{00000000-0005-0000-0000-00006B560000}"/>
    <cellStyle name="Normal 326 6 3" xfId="27792" xr:uid="{00000000-0005-0000-0000-00006C560000}"/>
    <cellStyle name="Normal 327" xfId="1479" xr:uid="{00000000-0005-0000-0000-00006D560000}"/>
    <cellStyle name="Normal 327 2" xfId="8764" xr:uid="{00000000-0005-0000-0000-00006E560000}"/>
    <cellStyle name="Normal 327 3" xfId="8765" xr:uid="{00000000-0005-0000-0000-00006F560000}"/>
    <cellStyle name="Normal 327 3 2" xfId="8766" xr:uid="{00000000-0005-0000-0000-000070560000}"/>
    <cellStyle name="Normal 327 3 2 2" xfId="18769" xr:uid="{00000000-0005-0000-0000-000071560000}"/>
    <cellStyle name="Normal 327 3 2 2 2" xfId="36636" xr:uid="{00000000-0005-0000-0000-000072560000}"/>
    <cellStyle name="Normal 327 3 2 3" xfId="27794" xr:uid="{00000000-0005-0000-0000-000073560000}"/>
    <cellStyle name="Normal 327 3 3" xfId="18768" xr:uid="{00000000-0005-0000-0000-000074560000}"/>
    <cellStyle name="Normal 327 3 3 2" xfId="36635" xr:uid="{00000000-0005-0000-0000-000075560000}"/>
    <cellStyle name="Normal 327 3 4" xfId="27793" xr:uid="{00000000-0005-0000-0000-000076560000}"/>
    <cellStyle name="Normal 327 4" xfId="8767" xr:uid="{00000000-0005-0000-0000-000077560000}"/>
    <cellStyle name="Normal 327 4 2" xfId="18770" xr:uid="{00000000-0005-0000-0000-000078560000}"/>
    <cellStyle name="Normal 327 4 2 2" xfId="36637" xr:uid="{00000000-0005-0000-0000-000079560000}"/>
    <cellStyle name="Normal 327 4 3" xfId="27795" xr:uid="{00000000-0005-0000-0000-00007A560000}"/>
    <cellStyle name="Normal 327 5" xfId="8768" xr:uid="{00000000-0005-0000-0000-00007B560000}"/>
    <cellStyle name="Normal 327 5 2" xfId="18771" xr:uid="{00000000-0005-0000-0000-00007C560000}"/>
    <cellStyle name="Normal 327 5 2 2" xfId="36638" xr:uid="{00000000-0005-0000-0000-00007D560000}"/>
    <cellStyle name="Normal 327 5 3" xfId="27796" xr:uid="{00000000-0005-0000-0000-00007E560000}"/>
    <cellStyle name="Normal 327 6" xfId="8769" xr:uid="{00000000-0005-0000-0000-00007F560000}"/>
    <cellStyle name="Normal 327 6 2" xfId="18772" xr:uid="{00000000-0005-0000-0000-000080560000}"/>
    <cellStyle name="Normal 327 6 2 2" xfId="36639" xr:uid="{00000000-0005-0000-0000-000081560000}"/>
    <cellStyle name="Normal 327 6 3" xfId="27797" xr:uid="{00000000-0005-0000-0000-000082560000}"/>
    <cellStyle name="Normal 328" xfId="1480" xr:uid="{00000000-0005-0000-0000-000083560000}"/>
    <cellStyle name="Normal 328 2" xfId="8770" xr:uid="{00000000-0005-0000-0000-000084560000}"/>
    <cellStyle name="Normal 328 3" xfId="8771" xr:uid="{00000000-0005-0000-0000-000085560000}"/>
    <cellStyle name="Normal 328 3 2" xfId="8772" xr:uid="{00000000-0005-0000-0000-000086560000}"/>
    <cellStyle name="Normal 328 3 2 2" xfId="18774" xr:uid="{00000000-0005-0000-0000-000087560000}"/>
    <cellStyle name="Normal 328 3 2 2 2" xfId="36641" xr:uid="{00000000-0005-0000-0000-000088560000}"/>
    <cellStyle name="Normal 328 3 2 3" xfId="27799" xr:uid="{00000000-0005-0000-0000-000089560000}"/>
    <cellStyle name="Normal 328 3 3" xfId="18773" xr:uid="{00000000-0005-0000-0000-00008A560000}"/>
    <cellStyle name="Normal 328 3 3 2" xfId="36640" xr:uid="{00000000-0005-0000-0000-00008B560000}"/>
    <cellStyle name="Normal 328 3 4" xfId="27798" xr:uid="{00000000-0005-0000-0000-00008C560000}"/>
    <cellStyle name="Normal 328 4" xfId="8773" xr:uid="{00000000-0005-0000-0000-00008D560000}"/>
    <cellStyle name="Normal 328 4 2" xfId="18775" xr:uid="{00000000-0005-0000-0000-00008E560000}"/>
    <cellStyle name="Normal 328 4 2 2" xfId="36642" xr:uid="{00000000-0005-0000-0000-00008F560000}"/>
    <cellStyle name="Normal 328 4 3" xfId="27800" xr:uid="{00000000-0005-0000-0000-000090560000}"/>
    <cellStyle name="Normal 328 5" xfId="8774" xr:uid="{00000000-0005-0000-0000-000091560000}"/>
    <cellStyle name="Normal 328 5 2" xfId="18776" xr:uid="{00000000-0005-0000-0000-000092560000}"/>
    <cellStyle name="Normal 328 5 2 2" xfId="36643" xr:uid="{00000000-0005-0000-0000-000093560000}"/>
    <cellStyle name="Normal 328 5 3" xfId="27801" xr:uid="{00000000-0005-0000-0000-000094560000}"/>
    <cellStyle name="Normal 328 6" xfId="8775" xr:uid="{00000000-0005-0000-0000-000095560000}"/>
    <cellStyle name="Normal 328 6 2" xfId="18777" xr:uid="{00000000-0005-0000-0000-000096560000}"/>
    <cellStyle name="Normal 328 6 2 2" xfId="36644" xr:uid="{00000000-0005-0000-0000-000097560000}"/>
    <cellStyle name="Normal 328 6 3" xfId="27802" xr:uid="{00000000-0005-0000-0000-000098560000}"/>
    <cellStyle name="Normal 329" xfId="1481" xr:uid="{00000000-0005-0000-0000-000099560000}"/>
    <cellStyle name="Normal 329 2" xfId="8776" xr:uid="{00000000-0005-0000-0000-00009A560000}"/>
    <cellStyle name="Normal 329 3" xfId="8777" xr:uid="{00000000-0005-0000-0000-00009B560000}"/>
    <cellStyle name="Normal 329 3 2" xfId="8778" xr:uid="{00000000-0005-0000-0000-00009C560000}"/>
    <cellStyle name="Normal 329 3 2 2" xfId="18779" xr:uid="{00000000-0005-0000-0000-00009D560000}"/>
    <cellStyle name="Normal 329 3 2 2 2" xfId="36646" xr:uid="{00000000-0005-0000-0000-00009E560000}"/>
    <cellStyle name="Normal 329 3 2 3" xfId="27804" xr:uid="{00000000-0005-0000-0000-00009F560000}"/>
    <cellStyle name="Normal 329 3 3" xfId="18778" xr:uid="{00000000-0005-0000-0000-0000A0560000}"/>
    <cellStyle name="Normal 329 3 3 2" xfId="36645" xr:uid="{00000000-0005-0000-0000-0000A1560000}"/>
    <cellStyle name="Normal 329 3 4" xfId="27803" xr:uid="{00000000-0005-0000-0000-0000A2560000}"/>
    <cellStyle name="Normal 329 4" xfId="8779" xr:uid="{00000000-0005-0000-0000-0000A3560000}"/>
    <cellStyle name="Normal 329 4 2" xfId="18780" xr:uid="{00000000-0005-0000-0000-0000A4560000}"/>
    <cellStyle name="Normal 329 4 2 2" xfId="36647" xr:uid="{00000000-0005-0000-0000-0000A5560000}"/>
    <cellStyle name="Normal 329 4 3" xfId="27805" xr:uid="{00000000-0005-0000-0000-0000A6560000}"/>
    <cellStyle name="Normal 329 5" xfId="8780" xr:uid="{00000000-0005-0000-0000-0000A7560000}"/>
    <cellStyle name="Normal 329 5 2" xfId="18781" xr:uid="{00000000-0005-0000-0000-0000A8560000}"/>
    <cellStyle name="Normal 329 5 2 2" xfId="36648" xr:uid="{00000000-0005-0000-0000-0000A9560000}"/>
    <cellStyle name="Normal 329 5 3" xfId="27806" xr:uid="{00000000-0005-0000-0000-0000AA560000}"/>
    <cellStyle name="Normal 329 6" xfId="8781" xr:uid="{00000000-0005-0000-0000-0000AB560000}"/>
    <cellStyle name="Normal 329 6 2" xfId="18782" xr:uid="{00000000-0005-0000-0000-0000AC560000}"/>
    <cellStyle name="Normal 329 6 2 2" xfId="36649" xr:uid="{00000000-0005-0000-0000-0000AD560000}"/>
    <cellStyle name="Normal 329 6 3" xfId="27807" xr:uid="{00000000-0005-0000-0000-0000AE560000}"/>
    <cellStyle name="Normal 33" xfId="1482" xr:uid="{00000000-0005-0000-0000-0000AF560000}"/>
    <cellStyle name="Normal 33 2" xfId="2623" xr:uid="{00000000-0005-0000-0000-0000B0560000}"/>
    <cellStyle name="Normal 33 3" xfId="8782" xr:uid="{00000000-0005-0000-0000-0000B1560000}"/>
    <cellStyle name="Normal 330" xfId="1483" xr:uid="{00000000-0005-0000-0000-0000B2560000}"/>
    <cellStyle name="Normal 330 2" xfId="8783" xr:uid="{00000000-0005-0000-0000-0000B3560000}"/>
    <cellStyle name="Normal 330 3" xfId="8784" xr:uid="{00000000-0005-0000-0000-0000B4560000}"/>
    <cellStyle name="Normal 330 3 2" xfId="8785" xr:uid="{00000000-0005-0000-0000-0000B5560000}"/>
    <cellStyle name="Normal 330 3 2 2" xfId="18784" xr:uid="{00000000-0005-0000-0000-0000B6560000}"/>
    <cellStyle name="Normal 330 3 2 2 2" xfId="36651" xr:uid="{00000000-0005-0000-0000-0000B7560000}"/>
    <cellStyle name="Normal 330 3 2 3" xfId="27809" xr:uid="{00000000-0005-0000-0000-0000B8560000}"/>
    <cellStyle name="Normal 330 3 3" xfId="18783" xr:uid="{00000000-0005-0000-0000-0000B9560000}"/>
    <cellStyle name="Normal 330 3 3 2" xfId="36650" xr:uid="{00000000-0005-0000-0000-0000BA560000}"/>
    <cellStyle name="Normal 330 3 4" xfId="27808" xr:uid="{00000000-0005-0000-0000-0000BB560000}"/>
    <cellStyle name="Normal 330 4" xfId="8786" xr:uid="{00000000-0005-0000-0000-0000BC560000}"/>
    <cellStyle name="Normal 330 4 2" xfId="18785" xr:uid="{00000000-0005-0000-0000-0000BD560000}"/>
    <cellStyle name="Normal 330 4 2 2" xfId="36652" xr:uid="{00000000-0005-0000-0000-0000BE560000}"/>
    <cellStyle name="Normal 330 4 3" xfId="27810" xr:uid="{00000000-0005-0000-0000-0000BF560000}"/>
    <cellStyle name="Normal 330 5" xfId="8787" xr:uid="{00000000-0005-0000-0000-0000C0560000}"/>
    <cellStyle name="Normal 330 5 2" xfId="18786" xr:uid="{00000000-0005-0000-0000-0000C1560000}"/>
    <cellStyle name="Normal 330 5 2 2" xfId="36653" xr:uid="{00000000-0005-0000-0000-0000C2560000}"/>
    <cellStyle name="Normal 330 5 3" xfId="27811" xr:uid="{00000000-0005-0000-0000-0000C3560000}"/>
    <cellStyle name="Normal 330 6" xfId="8788" xr:uid="{00000000-0005-0000-0000-0000C4560000}"/>
    <cellStyle name="Normal 330 6 2" xfId="18787" xr:uid="{00000000-0005-0000-0000-0000C5560000}"/>
    <cellStyle name="Normal 330 6 2 2" xfId="36654" xr:uid="{00000000-0005-0000-0000-0000C6560000}"/>
    <cellStyle name="Normal 330 6 3" xfId="27812" xr:uid="{00000000-0005-0000-0000-0000C7560000}"/>
    <cellStyle name="Normal 331" xfId="1484" xr:uid="{00000000-0005-0000-0000-0000C8560000}"/>
    <cellStyle name="Normal 331 2" xfId="8789" xr:uid="{00000000-0005-0000-0000-0000C9560000}"/>
    <cellStyle name="Normal 331 3" xfId="8790" xr:uid="{00000000-0005-0000-0000-0000CA560000}"/>
    <cellStyle name="Normal 331 3 2" xfId="8791" xr:uid="{00000000-0005-0000-0000-0000CB560000}"/>
    <cellStyle name="Normal 331 3 2 2" xfId="18789" xr:uid="{00000000-0005-0000-0000-0000CC560000}"/>
    <cellStyle name="Normal 331 3 2 2 2" xfId="36656" xr:uid="{00000000-0005-0000-0000-0000CD560000}"/>
    <cellStyle name="Normal 331 3 2 3" xfId="27814" xr:uid="{00000000-0005-0000-0000-0000CE560000}"/>
    <cellStyle name="Normal 331 3 3" xfId="18788" xr:uid="{00000000-0005-0000-0000-0000CF560000}"/>
    <cellStyle name="Normal 331 3 3 2" xfId="36655" xr:uid="{00000000-0005-0000-0000-0000D0560000}"/>
    <cellStyle name="Normal 331 3 4" xfId="27813" xr:uid="{00000000-0005-0000-0000-0000D1560000}"/>
    <cellStyle name="Normal 331 4" xfId="8792" xr:uid="{00000000-0005-0000-0000-0000D2560000}"/>
    <cellStyle name="Normal 331 4 2" xfId="18790" xr:uid="{00000000-0005-0000-0000-0000D3560000}"/>
    <cellStyle name="Normal 331 4 2 2" xfId="36657" xr:uid="{00000000-0005-0000-0000-0000D4560000}"/>
    <cellStyle name="Normal 331 4 3" xfId="27815" xr:uid="{00000000-0005-0000-0000-0000D5560000}"/>
    <cellStyle name="Normal 331 5" xfId="8793" xr:uid="{00000000-0005-0000-0000-0000D6560000}"/>
    <cellStyle name="Normal 331 5 2" xfId="18791" xr:uid="{00000000-0005-0000-0000-0000D7560000}"/>
    <cellStyle name="Normal 331 5 2 2" xfId="36658" xr:uid="{00000000-0005-0000-0000-0000D8560000}"/>
    <cellStyle name="Normal 331 5 3" xfId="27816" xr:uid="{00000000-0005-0000-0000-0000D9560000}"/>
    <cellStyle name="Normal 331 6" xfId="8794" xr:uid="{00000000-0005-0000-0000-0000DA560000}"/>
    <cellStyle name="Normal 331 6 2" xfId="18792" xr:uid="{00000000-0005-0000-0000-0000DB560000}"/>
    <cellStyle name="Normal 331 6 2 2" xfId="36659" xr:uid="{00000000-0005-0000-0000-0000DC560000}"/>
    <cellStyle name="Normal 331 6 3" xfId="27817" xr:uid="{00000000-0005-0000-0000-0000DD560000}"/>
    <cellStyle name="Normal 332" xfId="1485" xr:uid="{00000000-0005-0000-0000-0000DE560000}"/>
    <cellStyle name="Normal 332 2" xfId="8795" xr:uid="{00000000-0005-0000-0000-0000DF560000}"/>
    <cellStyle name="Normal 332 3" xfId="8796" xr:uid="{00000000-0005-0000-0000-0000E0560000}"/>
    <cellStyle name="Normal 332 3 2" xfId="8797" xr:uid="{00000000-0005-0000-0000-0000E1560000}"/>
    <cellStyle name="Normal 332 3 2 2" xfId="18794" xr:uid="{00000000-0005-0000-0000-0000E2560000}"/>
    <cellStyle name="Normal 332 3 2 2 2" xfId="36661" xr:uid="{00000000-0005-0000-0000-0000E3560000}"/>
    <cellStyle name="Normal 332 3 2 3" xfId="27819" xr:uid="{00000000-0005-0000-0000-0000E4560000}"/>
    <cellStyle name="Normal 332 3 3" xfId="18793" xr:uid="{00000000-0005-0000-0000-0000E5560000}"/>
    <cellStyle name="Normal 332 3 3 2" xfId="36660" xr:uid="{00000000-0005-0000-0000-0000E6560000}"/>
    <cellStyle name="Normal 332 3 4" xfId="27818" xr:uid="{00000000-0005-0000-0000-0000E7560000}"/>
    <cellStyle name="Normal 332 4" xfId="8798" xr:uid="{00000000-0005-0000-0000-0000E8560000}"/>
    <cellStyle name="Normal 332 4 2" xfId="18795" xr:uid="{00000000-0005-0000-0000-0000E9560000}"/>
    <cellStyle name="Normal 332 4 2 2" xfId="36662" xr:uid="{00000000-0005-0000-0000-0000EA560000}"/>
    <cellStyle name="Normal 332 4 3" xfId="27820" xr:uid="{00000000-0005-0000-0000-0000EB560000}"/>
    <cellStyle name="Normal 332 5" xfId="8799" xr:uid="{00000000-0005-0000-0000-0000EC560000}"/>
    <cellStyle name="Normal 332 5 2" xfId="18796" xr:uid="{00000000-0005-0000-0000-0000ED560000}"/>
    <cellStyle name="Normal 332 5 2 2" xfId="36663" xr:uid="{00000000-0005-0000-0000-0000EE560000}"/>
    <cellStyle name="Normal 332 5 3" xfId="27821" xr:uid="{00000000-0005-0000-0000-0000EF560000}"/>
    <cellStyle name="Normal 332 6" xfId="8800" xr:uid="{00000000-0005-0000-0000-0000F0560000}"/>
    <cellStyle name="Normal 332 6 2" xfId="18797" xr:uid="{00000000-0005-0000-0000-0000F1560000}"/>
    <cellStyle name="Normal 332 6 2 2" xfId="36664" xr:uid="{00000000-0005-0000-0000-0000F2560000}"/>
    <cellStyle name="Normal 332 6 3" xfId="27822" xr:uid="{00000000-0005-0000-0000-0000F3560000}"/>
    <cellStyle name="Normal 333" xfId="1486" xr:uid="{00000000-0005-0000-0000-0000F4560000}"/>
    <cellStyle name="Normal 333 2" xfId="8801" xr:uid="{00000000-0005-0000-0000-0000F5560000}"/>
    <cellStyle name="Normal 333 3" xfId="8802" xr:uid="{00000000-0005-0000-0000-0000F6560000}"/>
    <cellStyle name="Normal 333 3 2" xfId="8803" xr:uid="{00000000-0005-0000-0000-0000F7560000}"/>
    <cellStyle name="Normal 333 3 2 2" xfId="18799" xr:uid="{00000000-0005-0000-0000-0000F8560000}"/>
    <cellStyle name="Normal 333 3 2 2 2" xfId="36666" xr:uid="{00000000-0005-0000-0000-0000F9560000}"/>
    <cellStyle name="Normal 333 3 2 3" xfId="27824" xr:uid="{00000000-0005-0000-0000-0000FA560000}"/>
    <cellStyle name="Normal 333 3 3" xfId="18798" xr:uid="{00000000-0005-0000-0000-0000FB560000}"/>
    <cellStyle name="Normal 333 3 3 2" xfId="36665" xr:uid="{00000000-0005-0000-0000-0000FC560000}"/>
    <cellStyle name="Normal 333 3 4" xfId="27823" xr:uid="{00000000-0005-0000-0000-0000FD560000}"/>
    <cellStyle name="Normal 333 4" xfId="8804" xr:uid="{00000000-0005-0000-0000-0000FE560000}"/>
    <cellStyle name="Normal 333 4 2" xfId="18800" xr:uid="{00000000-0005-0000-0000-0000FF560000}"/>
    <cellStyle name="Normal 333 4 2 2" xfId="36667" xr:uid="{00000000-0005-0000-0000-000000570000}"/>
    <cellStyle name="Normal 333 4 3" xfId="27825" xr:uid="{00000000-0005-0000-0000-000001570000}"/>
    <cellStyle name="Normal 333 5" xfId="8805" xr:uid="{00000000-0005-0000-0000-000002570000}"/>
    <cellStyle name="Normal 333 5 2" xfId="18801" xr:uid="{00000000-0005-0000-0000-000003570000}"/>
    <cellStyle name="Normal 333 5 2 2" xfId="36668" xr:uid="{00000000-0005-0000-0000-000004570000}"/>
    <cellStyle name="Normal 333 5 3" xfId="27826" xr:uid="{00000000-0005-0000-0000-000005570000}"/>
    <cellStyle name="Normal 333 6" xfId="8806" xr:uid="{00000000-0005-0000-0000-000006570000}"/>
    <cellStyle name="Normal 333 6 2" xfId="18802" xr:uid="{00000000-0005-0000-0000-000007570000}"/>
    <cellStyle name="Normal 333 6 2 2" xfId="36669" xr:uid="{00000000-0005-0000-0000-000008570000}"/>
    <cellStyle name="Normal 333 6 3" xfId="27827" xr:uid="{00000000-0005-0000-0000-000009570000}"/>
    <cellStyle name="Normal 334" xfId="1487" xr:uid="{00000000-0005-0000-0000-00000A570000}"/>
    <cellStyle name="Normal 334 2" xfId="8807" xr:uid="{00000000-0005-0000-0000-00000B570000}"/>
    <cellStyle name="Normal 334 3" xfId="8808" xr:uid="{00000000-0005-0000-0000-00000C570000}"/>
    <cellStyle name="Normal 334 3 2" xfId="8809" xr:uid="{00000000-0005-0000-0000-00000D570000}"/>
    <cellStyle name="Normal 334 3 2 2" xfId="18804" xr:uid="{00000000-0005-0000-0000-00000E570000}"/>
    <cellStyle name="Normal 334 3 2 2 2" xfId="36671" xr:uid="{00000000-0005-0000-0000-00000F570000}"/>
    <cellStyle name="Normal 334 3 2 3" xfId="27829" xr:uid="{00000000-0005-0000-0000-000010570000}"/>
    <cellStyle name="Normal 334 3 3" xfId="18803" xr:uid="{00000000-0005-0000-0000-000011570000}"/>
    <cellStyle name="Normal 334 3 3 2" xfId="36670" xr:uid="{00000000-0005-0000-0000-000012570000}"/>
    <cellStyle name="Normal 334 3 4" xfId="27828" xr:uid="{00000000-0005-0000-0000-000013570000}"/>
    <cellStyle name="Normal 334 4" xfId="8810" xr:uid="{00000000-0005-0000-0000-000014570000}"/>
    <cellStyle name="Normal 334 4 2" xfId="18805" xr:uid="{00000000-0005-0000-0000-000015570000}"/>
    <cellStyle name="Normal 334 4 2 2" xfId="36672" xr:uid="{00000000-0005-0000-0000-000016570000}"/>
    <cellStyle name="Normal 334 4 3" xfId="27830" xr:uid="{00000000-0005-0000-0000-000017570000}"/>
    <cellStyle name="Normal 334 5" xfId="8811" xr:uid="{00000000-0005-0000-0000-000018570000}"/>
    <cellStyle name="Normal 334 5 2" xfId="18806" xr:uid="{00000000-0005-0000-0000-000019570000}"/>
    <cellStyle name="Normal 334 5 2 2" xfId="36673" xr:uid="{00000000-0005-0000-0000-00001A570000}"/>
    <cellStyle name="Normal 334 5 3" xfId="27831" xr:uid="{00000000-0005-0000-0000-00001B570000}"/>
    <cellStyle name="Normal 334 6" xfId="8812" xr:uid="{00000000-0005-0000-0000-00001C570000}"/>
    <cellStyle name="Normal 334 6 2" xfId="18807" xr:uid="{00000000-0005-0000-0000-00001D570000}"/>
    <cellStyle name="Normal 334 6 2 2" xfId="36674" xr:uid="{00000000-0005-0000-0000-00001E570000}"/>
    <cellStyle name="Normal 334 6 3" xfId="27832" xr:uid="{00000000-0005-0000-0000-00001F570000}"/>
    <cellStyle name="Normal 335" xfId="1488" xr:uid="{00000000-0005-0000-0000-000020570000}"/>
    <cellStyle name="Normal 335 2" xfId="8813" xr:uid="{00000000-0005-0000-0000-000021570000}"/>
    <cellStyle name="Normal 335 3" xfId="8814" xr:uid="{00000000-0005-0000-0000-000022570000}"/>
    <cellStyle name="Normal 335 3 2" xfId="8815" xr:uid="{00000000-0005-0000-0000-000023570000}"/>
    <cellStyle name="Normal 335 3 2 2" xfId="18809" xr:uid="{00000000-0005-0000-0000-000024570000}"/>
    <cellStyle name="Normal 335 3 2 2 2" xfId="36676" xr:uid="{00000000-0005-0000-0000-000025570000}"/>
    <cellStyle name="Normal 335 3 2 3" xfId="27834" xr:uid="{00000000-0005-0000-0000-000026570000}"/>
    <cellStyle name="Normal 335 3 3" xfId="18808" xr:uid="{00000000-0005-0000-0000-000027570000}"/>
    <cellStyle name="Normal 335 3 3 2" xfId="36675" xr:uid="{00000000-0005-0000-0000-000028570000}"/>
    <cellStyle name="Normal 335 3 4" xfId="27833" xr:uid="{00000000-0005-0000-0000-000029570000}"/>
    <cellStyle name="Normal 335 4" xfId="8816" xr:uid="{00000000-0005-0000-0000-00002A570000}"/>
    <cellStyle name="Normal 335 4 2" xfId="18810" xr:uid="{00000000-0005-0000-0000-00002B570000}"/>
    <cellStyle name="Normal 335 4 2 2" xfId="36677" xr:uid="{00000000-0005-0000-0000-00002C570000}"/>
    <cellStyle name="Normal 335 4 3" xfId="27835" xr:uid="{00000000-0005-0000-0000-00002D570000}"/>
    <cellStyle name="Normal 335 5" xfId="8817" xr:uid="{00000000-0005-0000-0000-00002E570000}"/>
    <cellStyle name="Normal 335 5 2" xfId="18811" xr:uid="{00000000-0005-0000-0000-00002F570000}"/>
    <cellStyle name="Normal 335 5 2 2" xfId="36678" xr:uid="{00000000-0005-0000-0000-000030570000}"/>
    <cellStyle name="Normal 335 5 3" xfId="27836" xr:uid="{00000000-0005-0000-0000-000031570000}"/>
    <cellStyle name="Normal 335 6" xfId="8818" xr:uid="{00000000-0005-0000-0000-000032570000}"/>
    <cellStyle name="Normal 335 6 2" xfId="18812" xr:uid="{00000000-0005-0000-0000-000033570000}"/>
    <cellStyle name="Normal 335 6 2 2" xfId="36679" xr:uid="{00000000-0005-0000-0000-000034570000}"/>
    <cellStyle name="Normal 335 6 3" xfId="27837" xr:uid="{00000000-0005-0000-0000-000035570000}"/>
    <cellStyle name="Normal 336" xfId="1489" xr:uid="{00000000-0005-0000-0000-000036570000}"/>
    <cellStyle name="Normal 336 2" xfId="8819" xr:uid="{00000000-0005-0000-0000-000037570000}"/>
    <cellStyle name="Normal 336 3" xfId="8820" xr:uid="{00000000-0005-0000-0000-000038570000}"/>
    <cellStyle name="Normal 336 3 2" xfId="8821" xr:uid="{00000000-0005-0000-0000-000039570000}"/>
    <cellStyle name="Normal 336 3 2 2" xfId="18814" xr:uid="{00000000-0005-0000-0000-00003A570000}"/>
    <cellStyle name="Normal 336 3 2 2 2" xfId="36681" xr:uid="{00000000-0005-0000-0000-00003B570000}"/>
    <cellStyle name="Normal 336 3 2 3" xfId="27839" xr:uid="{00000000-0005-0000-0000-00003C570000}"/>
    <cellStyle name="Normal 336 3 3" xfId="18813" xr:uid="{00000000-0005-0000-0000-00003D570000}"/>
    <cellStyle name="Normal 336 3 3 2" xfId="36680" xr:uid="{00000000-0005-0000-0000-00003E570000}"/>
    <cellStyle name="Normal 336 3 4" xfId="27838" xr:uid="{00000000-0005-0000-0000-00003F570000}"/>
    <cellStyle name="Normal 336 4" xfId="8822" xr:uid="{00000000-0005-0000-0000-000040570000}"/>
    <cellStyle name="Normal 336 4 2" xfId="18815" xr:uid="{00000000-0005-0000-0000-000041570000}"/>
    <cellStyle name="Normal 336 4 2 2" xfId="36682" xr:uid="{00000000-0005-0000-0000-000042570000}"/>
    <cellStyle name="Normal 336 4 3" xfId="27840" xr:uid="{00000000-0005-0000-0000-000043570000}"/>
    <cellStyle name="Normal 336 5" xfId="8823" xr:uid="{00000000-0005-0000-0000-000044570000}"/>
    <cellStyle name="Normal 336 5 2" xfId="18816" xr:uid="{00000000-0005-0000-0000-000045570000}"/>
    <cellStyle name="Normal 336 5 2 2" xfId="36683" xr:uid="{00000000-0005-0000-0000-000046570000}"/>
    <cellStyle name="Normal 336 5 3" xfId="27841" xr:uid="{00000000-0005-0000-0000-000047570000}"/>
    <cellStyle name="Normal 336 6" xfId="8824" xr:uid="{00000000-0005-0000-0000-000048570000}"/>
    <cellStyle name="Normal 336 6 2" xfId="18817" xr:uid="{00000000-0005-0000-0000-000049570000}"/>
    <cellStyle name="Normal 336 6 2 2" xfId="36684" xr:uid="{00000000-0005-0000-0000-00004A570000}"/>
    <cellStyle name="Normal 336 6 3" xfId="27842" xr:uid="{00000000-0005-0000-0000-00004B570000}"/>
    <cellStyle name="Normal 337" xfId="1490" xr:uid="{00000000-0005-0000-0000-00004C570000}"/>
    <cellStyle name="Normal 337 2" xfId="8825" xr:uid="{00000000-0005-0000-0000-00004D570000}"/>
    <cellStyle name="Normal 337 3" xfId="8826" xr:uid="{00000000-0005-0000-0000-00004E570000}"/>
    <cellStyle name="Normal 337 3 2" xfId="8827" xr:uid="{00000000-0005-0000-0000-00004F570000}"/>
    <cellStyle name="Normal 337 3 2 2" xfId="18819" xr:uid="{00000000-0005-0000-0000-000050570000}"/>
    <cellStyle name="Normal 337 3 2 2 2" xfId="36686" xr:uid="{00000000-0005-0000-0000-000051570000}"/>
    <cellStyle name="Normal 337 3 2 3" xfId="27844" xr:uid="{00000000-0005-0000-0000-000052570000}"/>
    <cellStyle name="Normal 337 3 3" xfId="18818" xr:uid="{00000000-0005-0000-0000-000053570000}"/>
    <cellStyle name="Normal 337 3 3 2" xfId="36685" xr:uid="{00000000-0005-0000-0000-000054570000}"/>
    <cellStyle name="Normal 337 3 4" xfId="27843" xr:uid="{00000000-0005-0000-0000-000055570000}"/>
    <cellStyle name="Normal 337 4" xfId="8828" xr:uid="{00000000-0005-0000-0000-000056570000}"/>
    <cellStyle name="Normal 337 4 2" xfId="18820" xr:uid="{00000000-0005-0000-0000-000057570000}"/>
    <cellStyle name="Normal 337 4 2 2" xfId="36687" xr:uid="{00000000-0005-0000-0000-000058570000}"/>
    <cellStyle name="Normal 337 4 3" xfId="27845" xr:uid="{00000000-0005-0000-0000-000059570000}"/>
    <cellStyle name="Normal 337 5" xfId="8829" xr:uid="{00000000-0005-0000-0000-00005A570000}"/>
    <cellStyle name="Normal 337 5 2" xfId="18821" xr:uid="{00000000-0005-0000-0000-00005B570000}"/>
    <cellStyle name="Normal 337 5 2 2" xfId="36688" xr:uid="{00000000-0005-0000-0000-00005C570000}"/>
    <cellStyle name="Normal 337 5 3" xfId="27846" xr:uid="{00000000-0005-0000-0000-00005D570000}"/>
    <cellStyle name="Normal 337 6" xfId="8830" xr:uid="{00000000-0005-0000-0000-00005E570000}"/>
    <cellStyle name="Normal 337 6 2" xfId="18822" xr:uid="{00000000-0005-0000-0000-00005F570000}"/>
    <cellStyle name="Normal 337 6 2 2" xfId="36689" xr:uid="{00000000-0005-0000-0000-000060570000}"/>
    <cellStyle name="Normal 337 6 3" xfId="27847" xr:uid="{00000000-0005-0000-0000-000061570000}"/>
    <cellStyle name="Normal 338" xfId="1491" xr:uid="{00000000-0005-0000-0000-000062570000}"/>
    <cellStyle name="Normal 338 2" xfId="8831" xr:uid="{00000000-0005-0000-0000-000063570000}"/>
    <cellStyle name="Normal 338 3" xfId="8832" xr:uid="{00000000-0005-0000-0000-000064570000}"/>
    <cellStyle name="Normal 338 3 2" xfId="8833" xr:uid="{00000000-0005-0000-0000-000065570000}"/>
    <cellStyle name="Normal 338 3 2 2" xfId="18824" xr:uid="{00000000-0005-0000-0000-000066570000}"/>
    <cellStyle name="Normal 338 3 2 2 2" xfId="36691" xr:uid="{00000000-0005-0000-0000-000067570000}"/>
    <cellStyle name="Normal 338 3 2 3" xfId="27849" xr:uid="{00000000-0005-0000-0000-000068570000}"/>
    <cellStyle name="Normal 338 3 3" xfId="18823" xr:uid="{00000000-0005-0000-0000-000069570000}"/>
    <cellStyle name="Normal 338 3 3 2" xfId="36690" xr:uid="{00000000-0005-0000-0000-00006A570000}"/>
    <cellStyle name="Normal 338 3 4" xfId="27848" xr:uid="{00000000-0005-0000-0000-00006B570000}"/>
    <cellStyle name="Normal 338 4" xfId="8834" xr:uid="{00000000-0005-0000-0000-00006C570000}"/>
    <cellStyle name="Normal 338 4 2" xfId="18825" xr:uid="{00000000-0005-0000-0000-00006D570000}"/>
    <cellStyle name="Normal 338 4 2 2" xfId="36692" xr:uid="{00000000-0005-0000-0000-00006E570000}"/>
    <cellStyle name="Normal 338 4 3" xfId="27850" xr:uid="{00000000-0005-0000-0000-00006F570000}"/>
    <cellStyle name="Normal 338 5" xfId="8835" xr:uid="{00000000-0005-0000-0000-000070570000}"/>
    <cellStyle name="Normal 338 5 2" xfId="18826" xr:uid="{00000000-0005-0000-0000-000071570000}"/>
    <cellStyle name="Normal 338 5 2 2" xfId="36693" xr:uid="{00000000-0005-0000-0000-000072570000}"/>
    <cellStyle name="Normal 338 5 3" xfId="27851" xr:uid="{00000000-0005-0000-0000-000073570000}"/>
    <cellStyle name="Normal 338 6" xfId="8836" xr:uid="{00000000-0005-0000-0000-000074570000}"/>
    <cellStyle name="Normal 338 6 2" xfId="18827" xr:uid="{00000000-0005-0000-0000-000075570000}"/>
    <cellStyle name="Normal 338 6 2 2" xfId="36694" xr:uid="{00000000-0005-0000-0000-000076570000}"/>
    <cellStyle name="Normal 338 6 3" xfId="27852" xr:uid="{00000000-0005-0000-0000-000077570000}"/>
    <cellStyle name="Normal 339" xfId="1492" xr:uid="{00000000-0005-0000-0000-000078570000}"/>
    <cellStyle name="Normal 339 2" xfId="8837" xr:uid="{00000000-0005-0000-0000-000079570000}"/>
    <cellStyle name="Normal 339 3" xfId="8838" xr:uid="{00000000-0005-0000-0000-00007A570000}"/>
    <cellStyle name="Normal 339 3 2" xfId="8839" xr:uid="{00000000-0005-0000-0000-00007B570000}"/>
    <cellStyle name="Normal 339 3 2 2" xfId="18829" xr:uid="{00000000-0005-0000-0000-00007C570000}"/>
    <cellStyle name="Normal 339 3 2 2 2" xfId="36696" xr:uid="{00000000-0005-0000-0000-00007D570000}"/>
    <cellStyle name="Normal 339 3 2 3" xfId="27854" xr:uid="{00000000-0005-0000-0000-00007E570000}"/>
    <cellStyle name="Normal 339 3 3" xfId="18828" xr:uid="{00000000-0005-0000-0000-00007F570000}"/>
    <cellStyle name="Normal 339 3 3 2" xfId="36695" xr:uid="{00000000-0005-0000-0000-000080570000}"/>
    <cellStyle name="Normal 339 3 4" xfId="27853" xr:uid="{00000000-0005-0000-0000-000081570000}"/>
    <cellStyle name="Normal 339 4" xfId="8840" xr:uid="{00000000-0005-0000-0000-000082570000}"/>
    <cellStyle name="Normal 339 4 2" xfId="18830" xr:uid="{00000000-0005-0000-0000-000083570000}"/>
    <cellStyle name="Normal 339 4 2 2" xfId="36697" xr:uid="{00000000-0005-0000-0000-000084570000}"/>
    <cellStyle name="Normal 339 4 3" xfId="27855" xr:uid="{00000000-0005-0000-0000-000085570000}"/>
    <cellStyle name="Normal 339 5" xfId="8841" xr:uid="{00000000-0005-0000-0000-000086570000}"/>
    <cellStyle name="Normal 339 5 2" xfId="18831" xr:uid="{00000000-0005-0000-0000-000087570000}"/>
    <cellStyle name="Normal 339 5 2 2" xfId="36698" xr:uid="{00000000-0005-0000-0000-000088570000}"/>
    <cellStyle name="Normal 339 5 3" xfId="27856" xr:uid="{00000000-0005-0000-0000-000089570000}"/>
    <cellStyle name="Normal 339 6" xfId="8842" xr:uid="{00000000-0005-0000-0000-00008A570000}"/>
    <cellStyle name="Normal 339 6 2" xfId="18832" xr:uid="{00000000-0005-0000-0000-00008B570000}"/>
    <cellStyle name="Normal 339 6 2 2" xfId="36699" xr:uid="{00000000-0005-0000-0000-00008C570000}"/>
    <cellStyle name="Normal 339 6 3" xfId="27857" xr:uid="{00000000-0005-0000-0000-00008D570000}"/>
    <cellStyle name="Normal 34" xfId="1493" xr:uid="{00000000-0005-0000-0000-00008E570000}"/>
    <cellStyle name="Normal 34 2" xfId="2624" xr:uid="{00000000-0005-0000-0000-00008F570000}"/>
    <cellStyle name="Normal 34 3" xfId="8843" xr:uid="{00000000-0005-0000-0000-000090570000}"/>
    <cellStyle name="Normal 340" xfId="1494" xr:uid="{00000000-0005-0000-0000-000091570000}"/>
    <cellStyle name="Normal 340 2" xfId="8844" xr:uid="{00000000-0005-0000-0000-000092570000}"/>
    <cellStyle name="Normal 340 3" xfId="8845" xr:uid="{00000000-0005-0000-0000-000093570000}"/>
    <cellStyle name="Normal 340 3 2" xfId="8846" xr:uid="{00000000-0005-0000-0000-000094570000}"/>
    <cellStyle name="Normal 340 3 2 2" xfId="18834" xr:uid="{00000000-0005-0000-0000-000095570000}"/>
    <cellStyle name="Normal 340 3 2 2 2" xfId="36701" xr:uid="{00000000-0005-0000-0000-000096570000}"/>
    <cellStyle name="Normal 340 3 2 3" xfId="27859" xr:uid="{00000000-0005-0000-0000-000097570000}"/>
    <cellStyle name="Normal 340 3 3" xfId="18833" xr:uid="{00000000-0005-0000-0000-000098570000}"/>
    <cellStyle name="Normal 340 3 3 2" xfId="36700" xr:uid="{00000000-0005-0000-0000-000099570000}"/>
    <cellStyle name="Normal 340 3 4" xfId="27858" xr:uid="{00000000-0005-0000-0000-00009A570000}"/>
    <cellStyle name="Normal 340 4" xfId="8847" xr:uid="{00000000-0005-0000-0000-00009B570000}"/>
    <cellStyle name="Normal 340 4 2" xfId="18835" xr:uid="{00000000-0005-0000-0000-00009C570000}"/>
    <cellStyle name="Normal 340 4 2 2" xfId="36702" xr:uid="{00000000-0005-0000-0000-00009D570000}"/>
    <cellStyle name="Normal 340 4 3" xfId="27860" xr:uid="{00000000-0005-0000-0000-00009E570000}"/>
    <cellStyle name="Normal 340 5" xfId="8848" xr:uid="{00000000-0005-0000-0000-00009F570000}"/>
    <cellStyle name="Normal 340 5 2" xfId="18836" xr:uid="{00000000-0005-0000-0000-0000A0570000}"/>
    <cellStyle name="Normal 340 5 2 2" xfId="36703" xr:uid="{00000000-0005-0000-0000-0000A1570000}"/>
    <cellStyle name="Normal 340 5 3" xfId="27861" xr:uid="{00000000-0005-0000-0000-0000A2570000}"/>
    <cellStyle name="Normal 340 6" xfId="8849" xr:uid="{00000000-0005-0000-0000-0000A3570000}"/>
    <cellStyle name="Normal 340 6 2" xfId="18837" xr:uid="{00000000-0005-0000-0000-0000A4570000}"/>
    <cellStyle name="Normal 340 6 2 2" xfId="36704" xr:uid="{00000000-0005-0000-0000-0000A5570000}"/>
    <cellStyle name="Normal 340 6 3" xfId="27862" xr:uid="{00000000-0005-0000-0000-0000A6570000}"/>
    <cellStyle name="Normal 341" xfId="1495" xr:uid="{00000000-0005-0000-0000-0000A7570000}"/>
    <cellStyle name="Normal 341 2" xfId="8850" xr:uid="{00000000-0005-0000-0000-0000A8570000}"/>
    <cellStyle name="Normal 341 3" xfId="8851" xr:uid="{00000000-0005-0000-0000-0000A9570000}"/>
    <cellStyle name="Normal 341 3 2" xfId="8852" xr:uid="{00000000-0005-0000-0000-0000AA570000}"/>
    <cellStyle name="Normal 341 3 2 2" xfId="18839" xr:uid="{00000000-0005-0000-0000-0000AB570000}"/>
    <cellStyle name="Normal 341 3 2 2 2" xfId="36706" xr:uid="{00000000-0005-0000-0000-0000AC570000}"/>
    <cellStyle name="Normal 341 3 2 3" xfId="27864" xr:uid="{00000000-0005-0000-0000-0000AD570000}"/>
    <cellStyle name="Normal 341 3 3" xfId="18838" xr:uid="{00000000-0005-0000-0000-0000AE570000}"/>
    <cellStyle name="Normal 341 3 3 2" xfId="36705" xr:uid="{00000000-0005-0000-0000-0000AF570000}"/>
    <cellStyle name="Normal 341 3 4" xfId="27863" xr:uid="{00000000-0005-0000-0000-0000B0570000}"/>
    <cellStyle name="Normal 341 4" xfId="8853" xr:uid="{00000000-0005-0000-0000-0000B1570000}"/>
    <cellStyle name="Normal 341 4 2" xfId="18840" xr:uid="{00000000-0005-0000-0000-0000B2570000}"/>
    <cellStyle name="Normal 341 4 2 2" xfId="36707" xr:uid="{00000000-0005-0000-0000-0000B3570000}"/>
    <cellStyle name="Normal 341 4 3" xfId="27865" xr:uid="{00000000-0005-0000-0000-0000B4570000}"/>
    <cellStyle name="Normal 341 5" xfId="8854" xr:uid="{00000000-0005-0000-0000-0000B5570000}"/>
    <cellStyle name="Normal 341 5 2" xfId="18841" xr:uid="{00000000-0005-0000-0000-0000B6570000}"/>
    <cellStyle name="Normal 341 5 2 2" xfId="36708" xr:uid="{00000000-0005-0000-0000-0000B7570000}"/>
    <cellStyle name="Normal 341 5 3" xfId="27866" xr:uid="{00000000-0005-0000-0000-0000B8570000}"/>
    <cellStyle name="Normal 341 6" xfId="8855" xr:uid="{00000000-0005-0000-0000-0000B9570000}"/>
    <cellStyle name="Normal 341 6 2" xfId="18842" xr:uid="{00000000-0005-0000-0000-0000BA570000}"/>
    <cellStyle name="Normal 341 6 2 2" xfId="36709" xr:uid="{00000000-0005-0000-0000-0000BB570000}"/>
    <cellStyle name="Normal 341 6 3" xfId="27867" xr:uid="{00000000-0005-0000-0000-0000BC570000}"/>
    <cellStyle name="Normal 342" xfId="1496" xr:uid="{00000000-0005-0000-0000-0000BD570000}"/>
    <cellStyle name="Normal 342 2" xfId="8856" xr:uid="{00000000-0005-0000-0000-0000BE570000}"/>
    <cellStyle name="Normal 342 3" xfId="8857" xr:uid="{00000000-0005-0000-0000-0000BF570000}"/>
    <cellStyle name="Normal 342 3 2" xfId="8858" xr:uid="{00000000-0005-0000-0000-0000C0570000}"/>
    <cellStyle name="Normal 342 3 2 2" xfId="18844" xr:uid="{00000000-0005-0000-0000-0000C1570000}"/>
    <cellStyle name="Normal 342 3 2 2 2" xfId="36711" xr:uid="{00000000-0005-0000-0000-0000C2570000}"/>
    <cellStyle name="Normal 342 3 2 3" xfId="27869" xr:uid="{00000000-0005-0000-0000-0000C3570000}"/>
    <cellStyle name="Normal 342 3 3" xfId="18843" xr:uid="{00000000-0005-0000-0000-0000C4570000}"/>
    <cellStyle name="Normal 342 3 3 2" xfId="36710" xr:uid="{00000000-0005-0000-0000-0000C5570000}"/>
    <cellStyle name="Normal 342 3 4" xfId="27868" xr:uid="{00000000-0005-0000-0000-0000C6570000}"/>
    <cellStyle name="Normal 342 4" xfId="8859" xr:uid="{00000000-0005-0000-0000-0000C7570000}"/>
    <cellStyle name="Normal 342 4 2" xfId="18845" xr:uid="{00000000-0005-0000-0000-0000C8570000}"/>
    <cellStyle name="Normal 342 4 2 2" xfId="36712" xr:uid="{00000000-0005-0000-0000-0000C9570000}"/>
    <cellStyle name="Normal 342 4 3" xfId="27870" xr:uid="{00000000-0005-0000-0000-0000CA570000}"/>
    <cellStyle name="Normal 342 5" xfId="8860" xr:uid="{00000000-0005-0000-0000-0000CB570000}"/>
    <cellStyle name="Normal 342 5 2" xfId="18846" xr:uid="{00000000-0005-0000-0000-0000CC570000}"/>
    <cellStyle name="Normal 342 5 2 2" xfId="36713" xr:uid="{00000000-0005-0000-0000-0000CD570000}"/>
    <cellStyle name="Normal 342 5 3" xfId="27871" xr:uid="{00000000-0005-0000-0000-0000CE570000}"/>
    <cellStyle name="Normal 342 6" xfId="8861" xr:uid="{00000000-0005-0000-0000-0000CF570000}"/>
    <cellStyle name="Normal 342 6 2" xfId="18847" xr:uid="{00000000-0005-0000-0000-0000D0570000}"/>
    <cellStyle name="Normal 342 6 2 2" xfId="36714" xr:uid="{00000000-0005-0000-0000-0000D1570000}"/>
    <cellStyle name="Normal 342 6 3" xfId="27872" xr:uid="{00000000-0005-0000-0000-0000D2570000}"/>
    <cellStyle name="Normal 343" xfId="1497" xr:uid="{00000000-0005-0000-0000-0000D3570000}"/>
    <cellStyle name="Normal 343 2" xfId="8862" xr:uid="{00000000-0005-0000-0000-0000D4570000}"/>
    <cellStyle name="Normal 343 3" xfId="8863" xr:uid="{00000000-0005-0000-0000-0000D5570000}"/>
    <cellStyle name="Normal 343 3 2" xfId="8864" xr:uid="{00000000-0005-0000-0000-0000D6570000}"/>
    <cellStyle name="Normal 343 3 2 2" xfId="18849" xr:uid="{00000000-0005-0000-0000-0000D7570000}"/>
    <cellStyle name="Normal 343 3 2 2 2" xfId="36716" xr:uid="{00000000-0005-0000-0000-0000D8570000}"/>
    <cellStyle name="Normal 343 3 2 3" xfId="27874" xr:uid="{00000000-0005-0000-0000-0000D9570000}"/>
    <cellStyle name="Normal 343 3 3" xfId="18848" xr:uid="{00000000-0005-0000-0000-0000DA570000}"/>
    <cellStyle name="Normal 343 3 3 2" xfId="36715" xr:uid="{00000000-0005-0000-0000-0000DB570000}"/>
    <cellStyle name="Normal 343 3 4" xfId="27873" xr:uid="{00000000-0005-0000-0000-0000DC570000}"/>
    <cellStyle name="Normal 343 4" xfId="8865" xr:uid="{00000000-0005-0000-0000-0000DD570000}"/>
    <cellStyle name="Normal 343 4 2" xfId="18850" xr:uid="{00000000-0005-0000-0000-0000DE570000}"/>
    <cellStyle name="Normal 343 4 2 2" xfId="36717" xr:uid="{00000000-0005-0000-0000-0000DF570000}"/>
    <cellStyle name="Normal 343 4 3" xfId="27875" xr:uid="{00000000-0005-0000-0000-0000E0570000}"/>
    <cellStyle name="Normal 343 5" xfId="8866" xr:uid="{00000000-0005-0000-0000-0000E1570000}"/>
    <cellStyle name="Normal 343 5 2" xfId="18851" xr:uid="{00000000-0005-0000-0000-0000E2570000}"/>
    <cellStyle name="Normal 343 5 2 2" xfId="36718" xr:uid="{00000000-0005-0000-0000-0000E3570000}"/>
    <cellStyle name="Normal 343 5 3" xfId="27876" xr:uid="{00000000-0005-0000-0000-0000E4570000}"/>
    <cellStyle name="Normal 343 6" xfId="8867" xr:uid="{00000000-0005-0000-0000-0000E5570000}"/>
    <cellStyle name="Normal 343 6 2" xfId="18852" xr:uid="{00000000-0005-0000-0000-0000E6570000}"/>
    <cellStyle name="Normal 343 6 2 2" xfId="36719" xr:uid="{00000000-0005-0000-0000-0000E7570000}"/>
    <cellStyle name="Normal 343 6 3" xfId="27877" xr:uid="{00000000-0005-0000-0000-0000E8570000}"/>
    <cellStyle name="Normal 344" xfId="1498" xr:uid="{00000000-0005-0000-0000-0000E9570000}"/>
    <cellStyle name="Normal 344 2" xfId="8868" xr:uid="{00000000-0005-0000-0000-0000EA570000}"/>
    <cellStyle name="Normal 344 3" xfId="8869" xr:uid="{00000000-0005-0000-0000-0000EB570000}"/>
    <cellStyle name="Normal 344 3 2" xfId="8870" xr:uid="{00000000-0005-0000-0000-0000EC570000}"/>
    <cellStyle name="Normal 344 3 2 2" xfId="18854" xr:uid="{00000000-0005-0000-0000-0000ED570000}"/>
    <cellStyle name="Normal 344 3 2 2 2" xfId="36721" xr:uid="{00000000-0005-0000-0000-0000EE570000}"/>
    <cellStyle name="Normal 344 3 2 3" xfId="27879" xr:uid="{00000000-0005-0000-0000-0000EF570000}"/>
    <cellStyle name="Normal 344 3 3" xfId="18853" xr:uid="{00000000-0005-0000-0000-0000F0570000}"/>
    <cellStyle name="Normal 344 3 3 2" xfId="36720" xr:uid="{00000000-0005-0000-0000-0000F1570000}"/>
    <cellStyle name="Normal 344 3 4" xfId="27878" xr:uid="{00000000-0005-0000-0000-0000F2570000}"/>
    <cellStyle name="Normal 344 4" xfId="8871" xr:uid="{00000000-0005-0000-0000-0000F3570000}"/>
    <cellStyle name="Normal 344 4 2" xfId="18855" xr:uid="{00000000-0005-0000-0000-0000F4570000}"/>
    <cellStyle name="Normal 344 4 2 2" xfId="36722" xr:uid="{00000000-0005-0000-0000-0000F5570000}"/>
    <cellStyle name="Normal 344 4 3" xfId="27880" xr:uid="{00000000-0005-0000-0000-0000F6570000}"/>
    <cellStyle name="Normal 344 5" xfId="8872" xr:uid="{00000000-0005-0000-0000-0000F7570000}"/>
    <cellStyle name="Normal 344 5 2" xfId="18856" xr:uid="{00000000-0005-0000-0000-0000F8570000}"/>
    <cellStyle name="Normal 344 5 2 2" xfId="36723" xr:uid="{00000000-0005-0000-0000-0000F9570000}"/>
    <cellStyle name="Normal 344 5 3" xfId="27881" xr:uid="{00000000-0005-0000-0000-0000FA570000}"/>
    <cellStyle name="Normal 344 6" xfId="8873" xr:uid="{00000000-0005-0000-0000-0000FB570000}"/>
    <cellStyle name="Normal 344 6 2" xfId="18857" xr:uid="{00000000-0005-0000-0000-0000FC570000}"/>
    <cellStyle name="Normal 344 6 2 2" xfId="36724" xr:uid="{00000000-0005-0000-0000-0000FD570000}"/>
    <cellStyle name="Normal 344 6 3" xfId="27882" xr:uid="{00000000-0005-0000-0000-0000FE570000}"/>
    <cellStyle name="Normal 345" xfId="1499" xr:uid="{00000000-0005-0000-0000-0000FF570000}"/>
    <cellStyle name="Normal 345 2" xfId="8874" xr:uid="{00000000-0005-0000-0000-000000580000}"/>
    <cellStyle name="Normal 345 3" xfId="8875" xr:uid="{00000000-0005-0000-0000-000001580000}"/>
    <cellStyle name="Normal 345 3 2" xfId="8876" xr:uid="{00000000-0005-0000-0000-000002580000}"/>
    <cellStyle name="Normal 345 3 2 2" xfId="18859" xr:uid="{00000000-0005-0000-0000-000003580000}"/>
    <cellStyle name="Normal 345 3 2 2 2" xfId="36726" xr:uid="{00000000-0005-0000-0000-000004580000}"/>
    <cellStyle name="Normal 345 3 2 3" xfId="27884" xr:uid="{00000000-0005-0000-0000-000005580000}"/>
    <cellStyle name="Normal 345 3 3" xfId="18858" xr:uid="{00000000-0005-0000-0000-000006580000}"/>
    <cellStyle name="Normal 345 3 3 2" xfId="36725" xr:uid="{00000000-0005-0000-0000-000007580000}"/>
    <cellStyle name="Normal 345 3 4" xfId="27883" xr:uid="{00000000-0005-0000-0000-000008580000}"/>
    <cellStyle name="Normal 345 4" xfId="8877" xr:uid="{00000000-0005-0000-0000-000009580000}"/>
    <cellStyle name="Normal 345 4 2" xfId="18860" xr:uid="{00000000-0005-0000-0000-00000A580000}"/>
    <cellStyle name="Normal 345 4 2 2" xfId="36727" xr:uid="{00000000-0005-0000-0000-00000B580000}"/>
    <cellStyle name="Normal 345 4 3" xfId="27885" xr:uid="{00000000-0005-0000-0000-00000C580000}"/>
    <cellStyle name="Normal 345 5" xfId="8878" xr:uid="{00000000-0005-0000-0000-00000D580000}"/>
    <cellStyle name="Normal 345 5 2" xfId="18861" xr:uid="{00000000-0005-0000-0000-00000E580000}"/>
    <cellStyle name="Normal 345 5 2 2" xfId="36728" xr:uid="{00000000-0005-0000-0000-00000F580000}"/>
    <cellStyle name="Normal 345 5 3" xfId="27886" xr:uid="{00000000-0005-0000-0000-000010580000}"/>
    <cellStyle name="Normal 345 6" xfId="8879" xr:uid="{00000000-0005-0000-0000-000011580000}"/>
    <cellStyle name="Normal 345 6 2" xfId="18862" xr:uid="{00000000-0005-0000-0000-000012580000}"/>
    <cellStyle name="Normal 345 6 2 2" xfId="36729" xr:uid="{00000000-0005-0000-0000-000013580000}"/>
    <cellStyle name="Normal 345 6 3" xfId="27887" xr:uid="{00000000-0005-0000-0000-000014580000}"/>
    <cellStyle name="Normal 346" xfId="1500" xr:uid="{00000000-0005-0000-0000-000015580000}"/>
    <cellStyle name="Normal 346 2" xfId="8880" xr:uid="{00000000-0005-0000-0000-000016580000}"/>
    <cellStyle name="Normal 346 3" xfId="8881" xr:uid="{00000000-0005-0000-0000-000017580000}"/>
    <cellStyle name="Normal 346 3 2" xfId="8882" xr:uid="{00000000-0005-0000-0000-000018580000}"/>
    <cellStyle name="Normal 346 3 2 2" xfId="18864" xr:uid="{00000000-0005-0000-0000-000019580000}"/>
    <cellStyle name="Normal 346 3 2 2 2" xfId="36731" xr:uid="{00000000-0005-0000-0000-00001A580000}"/>
    <cellStyle name="Normal 346 3 2 3" xfId="27889" xr:uid="{00000000-0005-0000-0000-00001B580000}"/>
    <cellStyle name="Normal 346 3 3" xfId="18863" xr:uid="{00000000-0005-0000-0000-00001C580000}"/>
    <cellStyle name="Normal 346 3 3 2" xfId="36730" xr:uid="{00000000-0005-0000-0000-00001D580000}"/>
    <cellStyle name="Normal 346 3 4" xfId="27888" xr:uid="{00000000-0005-0000-0000-00001E580000}"/>
    <cellStyle name="Normal 346 4" xfId="8883" xr:uid="{00000000-0005-0000-0000-00001F580000}"/>
    <cellStyle name="Normal 346 4 2" xfId="18865" xr:uid="{00000000-0005-0000-0000-000020580000}"/>
    <cellStyle name="Normal 346 4 2 2" xfId="36732" xr:uid="{00000000-0005-0000-0000-000021580000}"/>
    <cellStyle name="Normal 346 4 3" xfId="27890" xr:uid="{00000000-0005-0000-0000-000022580000}"/>
    <cellStyle name="Normal 346 5" xfId="8884" xr:uid="{00000000-0005-0000-0000-000023580000}"/>
    <cellStyle name="Normal 346 5 2" xfId="18866" xr:uid="{00000000-0005-0000-0000-000024580000}"/>
    <cellStyle name="Normal 346 5 2 2" xfId="36733" xr:uid="{00000000-0005-0000-0000-000025580000}"/>
    <cellStyle name="Normal 346 5 3" xfId="27891" xr:uid="{00000000-0005-0000-0000-000026580000}"/>
    <cellStyle name="Normal 346 6" xfId="8885" xr:uid="{00000000-0005-0000-0000-000027580000}"/>
    <cellStyle name="Normal 346 6 2" xfId="18867" xr:uid="{00000000-0005-0000-0000-000028580000}"/>
    <cellStyle name="Normal 346 6 2 2" xfId="36734" xr:uid="{00000000-0005-0000-0000-000029580000}"/>
    <cellStyle name="Normal 346 6 3" xfId="27892" xr:uid="{00000000-0005-0000-0000-00002A580000}"/>
    <cellStyle name="Normal 347" xfId="1501" xr:uid="{00000000-0005-0000-0000-00002B580000}"/>
    <cellStyle name="Normal 347 2" xfId="8886" xr:uid="{00000000-0005-0000-0000-00002C580000}"/>
    <cellStyle name="Normal 347 3" xfId="8887" xr:uid="{00000000-0005-0000-0000-00002D580000}"/>
    <cellStyle name="Normal 347 3 2" xfId="8888" xr:uid="{00000000-0005-0000-0000-00002E580000}"/>
    <cellStyle name="Normal 347 3 2 2" xfId="18869" xr:uid="{00000000-0005-0000-0000-00002F580000}"/>
    <cellStyle name="Normal 347 3 2 2 2" xfId="36736" xr:uid="{00000000-0005-0000-0000-000030580000}"/>
    <cellStyle name="Normal 347 3 2 3" xfId="27894" xr:uid="{00000000-0005-0000-0000-000031580000}"/>
    <cellStyle name="Normal 347 3 3" xfId="18868" xr:uid="{00000000-0005-0000-0000-000032580000}"/>
    <cellStyle name="Normal 347 3 3 2" xfId="36735" xr:uid="{00000000-0005-0000-0000-000033580000}"/>
    <cellStyle name="Normal 347 3 4" xfId="27893" xr:uid="{00000000-0005-0000-0000-000034580000}"/>
    <cellStyle name="Normal 347 4" xfId="8889" xr:uid="{00000000-0005-0000-0000-000035580000}"/>
    <cellStyle name="Normal 347 4 2" xfId="18870" xr:uid="{00000000-0005-0000-0000-000036580000}"/>
    <cellStyle name="Normal 347 4 2 2" xfId="36737" xr:uid="{00000000-0005-0000-0000-000037580000}"/>
    <cellStyle name="Normal 347 4 3" xfId="27895" xr:uid="{00000000-0005-0000-0000-000038580000}"/>
    <cellStyle name="Normal 347 5" xfId="8890" xr:uid="{00000000-0005-0000-0000-000039580000}"/>
    <cellStyle name="Normal 347 5 2" xfId="18871" xr:uid="{00000000-0005-0000-0000-00003A580000}"/>
    <cellStyle name="Normal 347 5 2 2" xfId="36738" xr:uid="{00000000-0005-0000-0000-00003B580000}"/>
    <cellStyle name="Normal 347 5 3" xfId="27896" xr:uid="{00000000-0005-0000-0000-00003C580000}"/>
    <cellStyle name="Normal 347 6" xfId="8891" xr:uid="{00000000-0005-0000-0000-00003D580000}"/>
    <cellStyle name="Normal 347 6 2" xfId="18872" xr:uid="{00000000-0005-0000-0000-00003E580000}"/>
    <cellStyle name="Normal 347 6 2 2" xfId="36739" xr:uid="{00000000-0005-0000-0000-00003F580000}"/>
    <cellStyle name="Normal 347 6 3" xfId="27897" xr:uid="{00000000-0005-0000-0000-000040580000}"/>
    <cellStyle name="Normal 348" xfId="1502" xr:uid="{00000000-0005-0000-0000-000041580000}"/>
    <cellStyle name="Normal 348 2" xfId="8892" xr:uid="{00000000-0005-0000-0000-000042580000}"/>
    <cellStyle name="Normal 348 3" xfId="8893" xr:uid="{00000000-0005-0000-0000-000043580000}"/>
    <cellStyle name="Normal 348 3 2" xfId="8894" xr:uid="{00000000-0005-0000-0000-000044580000}"/>
    <cellStyle name="Normal 348 3 2 2" xfId="18874" xr:uid="{00000000-0005-0000-0000-000045580000}"/>
    <cellStyle name="Normal 348 3 2 2 2" xfId="36741" xr:uid="{00000000-0005-0000-0000-000046580000}"/>
    <cellStyle name="Normal 348 3 2 3" xfId="27899" xr:uid="{00000000-0005-0000-0000-000047580000}"/>
    <cellStyle name="Normal 348 3 3" xfId="18873" xr:uid="{00000000-0005-0000-0000-000048580000}"/>
    <cellStyle name="Normal 348 3 3 2" xfId="36740" xr:uid="{00000000-0005-0000-0000-000049580000}"/>
    <cellStyle name="Normal 348 3 4" xfId="27898" xr:uid="{00000000-0005-0000-0000-00004A580000}"/>
    <cellStyle name="Normal 348 4" xfId="8895" xr:uid="{00000000-0005-0000-0000-00004B580000}"/>
    <cellStyle name="Normal 348 4 2" xfId="18875" xr:uid="{00000000-0005-0000-0000-00004C580000}"/>
    <cellStyle name="Normal 348 4 2 2" xfId="36742" xr:uid="{00000000-0005-0000-0000-00004D580000}"/>
    <cellStyle name="Normal 348 4 3" xfId="27900" xr:uid="{00000000-0005-0000-0000-00004E580000}"/>
    <cellStyle name="Normal 348 5" xfId="8896" xr:uid="{00000000-0005-0000-0000-00004F580000}"/>
    <cellStyle name="Normal 348 5 2" xfId="18876" xr:uid="{00000000-0005-0000-0000-000050580000}"/>
    <cellStyle name="Normal 348 5 2 2" xfId="36743" xr:uid="{00000000-0005-0000-0000-000051580000}"/>
    <cellStyle name="Normal 348 5 3" xfId="27901" xr:uid="{00000000-0005-0000-0000-000052580000}"/>
    <cellStyle name="Normal 348 6" xfId="8897" xr:uid="{00000000-0005-0000-0000-000053580000}"/>
    <cellStyle name="Normal 348 6 2" xfId="18877" xr:uid="{00000000-0005-0000-0000-000054580000}"/>
    <cellStyle name="Normal 348 6 2 2" xfId="36744" xr:uid="{00000000-0005-0000-0000-000055580000}"/>
    <cellStyle name="Normal 348 6 3" xfId="27902" xr:uid="{00000000-0005-0000-0000-000056580000}"/>
    <cellStyle name="Normal 349" xfId="1503" xr:uid="{00000000-0005-0000-0000-000057580000}"/>
    <cellStyle name="Normal 349 2" xfId="8898" xr:uid="{00000000-0005-0000-0000-000058580000}"/>
    <cellStyle name="Normal 349 3" xfId="8899" xr:uid="{00000000-0005-0000-0000-000059580000}"/>
    <cellStyle name="Normal 349 3 2" xfId="8900" xr:uid="{00000000-0005-0000-0000-00005A580000}"/>
    <cellStyle name="Normal 349 3 2 2" xfId="18879" xr:uid="{00000000-0005-0000-0000-00005B580000}"/>
    <cellStyle name="Normal 349 3 2 2 2" xfId="36746" xr:uid="{00000000-0005-0000-0000-00005C580000}"/>
    <cellStyle name="Normal 349 3 2 3" xfId="27904" xr:uid="{00000000-0005-0000-0000-00005D580000}"/>
    <cellStyle name="Normal 349 3 3" xfId="18878" xr:uid="{00000000-0005-0000-0000-00005E580000}"/>
    <cellStyle name="Normal 349 3 3 2" xfId="36745" xr:uid="{00000000-0005-0000-0000-00005F580000}"/>
    <cellStyle name="Normal 349 3 4" xfId="27903" xr:uid="{00000000-0005-0000-0000-000060580000}"/>
    <cellStyle name="Normal 349 4" xfId="8901" xr:uid="{00000000-0005-0000-0000-000061580000}"/>
    <cellStyle name="Normal 349 4 2" xfId="18880" xr:uid="{00000000-0005-0000-0000-000062580000}"/>
    <cellStyle name="Normal 349 4 2 2" xfId="36747" xr:uid="{00000000-0005-0000-0000-000063580000}"/>
    <cellStyle name="Normal 349 4 3" xfId="27905" xr:uid="{00000000-0005-0000-0000-000064580000}"/>
    <cellStyle name="Normal 349 5" xfId="8902" xr:uid="{00000000-0005-0000-0000-000065580000}"/>
    <cellStyle name="Normal 349 5 2" xfId="18881" xr:uid="{00000000-0005-0000-0000-000066580000}"/>
    <cellStyle name="Normal 349 5 2 2" xfId="36748" xr:uid="{00000000-0005-0000-0000-000067580000}"/>
    <cellStyle name="Normal 349 5 3" xfId="27906" xr:uid="{00000000-0005-0000-0000-000068580000}"/>
    <cellStyle name="Normal 349 6" xfId="8903" xr:uid="{00000000-0005-0000-0000-000069580000}"/>
    <cellStyle name="Normal 349 6 2" xfId="18882" xr:uid="{00000000-0005-0000-0000-00006A580000}"/>
    <cellStyle name="Normal 349 6 2 2" xfId="36749" xr:uid="{00000000-0005-0000-0000-00006B580000}"/>
    <cellStyle name="Normal 349 6 3" xfId="27907" xr:uid="{00000000-0005-0000-0000-00006C580000}"/>
    <cellStyle name="Normal 35" xfId="1504" xr:uid="{00000000-0005-0000-0000-00006D580000}"/>
    <cellStyle name="Normal 35 2" xfId="2625" xr:uid="{00000000-0005-0000-0000-00006E580000}"/>
    <cellStyle name="Normal 35 3" xfId="8904" xr:uid="{00000000-0005-0000-0000-00006F580000}"/>
    <cellStyle name="Normal 350" xfId="1505" xr:uid="{00000000-0005-0000-0000-000070580000}"/>
    <cellStyle name="Normal 350 2" xfId="8905" xr:uid="{00000000-0005-0000-0000-000071580000}"/>
    <cellStyle name="Normal 350 3" xfId="8906" xr:uid="{00000000-0005-0000-0000-000072580000}"/>
    <cellStyle name="Normal 350 3 2" xfId="8907" xr:uid="{00000000-0005-0000-0000-000073580000}"/>
    <cellStyle name="Normal 350 3 2 2" xfId="18884" xr:uid="{00000000-0005-0000-0000-000074580000}"/>
    <cellStyle name="Normal 350 3 2 2 2" xfId="36751" xr:uid="{00000000-0005-0000-0000-000075580000}"/>
    <cellStyle name="Normal 350 3 2 3" xfId="27909" xr:uid="{00000000-0005-0000-0000-000076580000}"/>
    <cellStyle name="Normal 350 3 3" xfId="18883" xr:uid="{00000000-0005-0000-0000-000077580000}"/>
    <cellStyle name="Normal 350 3 3 2" xfId="36750" xr:uid="{00000000-0005-0000-0000-000078580000}"/>
    <cellStyle name="Normal 350 3 4" xfId="27908" xr:uid="{00000000-0005-0000-0000-000079580000}"/>
    <cellStyle name="Normal 350 4" xfId="8908" xr:uid="{00000000-0005-0000-0000-00007A580000}"/>
    <cellStyle name="Normal 350 4 2" xfId="18885" xr:uid="{00000000-0005-0000-0000-00007B580000}"/>
    <cellStyle name="Normal 350 4 2 2" xfId="36752" xr:uid="{00000000-0005-0000-0000-00007C580000}"/>
    <cellStyle name="Normal 350 4 3" xfId="27910" xr:uid="{00000000-0005-0000-0000-00007D580000}"/>
    <cellStyle name="Normal 350 5" xfId="8909" xr:uid="{00000000-0005-0000-0000-00007E580000}"/>
    <cellStyle name="Normal 350 5 2" xfId="18886" xr:uid="{00000000-0005-0000-0000-00007F580000}"/>
    <cellStyle name="Normal 350 5 2 2" xfId="36753" xr:uid="{00000000-0005-0000-0000-000080580000}"/>
    <cellStyle name="Normal 350 5 3" xfId="27911" xr:uid="{00000000-0005-0000-0000-000081580000}"/>
    <cellStyle name="Normal 350 6" xfId="8910" xr:uid="{00000000-0005-0000-0000-000082580000}"/>
    <cellStyle name="Normal 350 6 2" xfId="18887" xr:uid="{00000000-0005-0000-0000-000083580000}"/>
    <cellStyle name="Normal 350 6 2 2" xfId="36754" xr:uid="{00000000-0005-0000-0000-000084580000}"/>
    <cellStyle name="Normal 350 6 3" xfId="27912" xr:uid="{00000000-0005-0000-0000-000085580000}"/>
    <cellStyle name="Normal 351" xfId="1506" xr:uid="{00000000-0005-0000-0000-000086580000}"/>
    <cellStyle name="Normal 351 2" xfId="8911" xr:uid="{00000000-0005-0000-0000-000087580000}"/>
    <cellStyle name="Normal 351 3" xfId="8912" xr:uid="{00000000-0005-0000-0000-000088580000}"/>
    <cellStyle name="Normal 351 3 2" xfId="8913" xr:uid="{00000000-0005-0000-0000-000089580000}"/>
    <cellStyle name="Normal 351 3 2 2" xfId="18889" xr:uid="{00000000-0005-0000-0000-00008A580000}"/>
    <cellStyle name="Normal 351 3 2 2 2" xfId="36756" xr:uid="{00000000-0005-0000-0000-00008B580000}"/>
    <cellStyle name="Normal 351 3 2 3" xfId="27914" xr:uid="{00000000-0005-0000-0000-00008C580000}"/>
    <cellStyle name="Normal 351 3 3" xfId="18888" xr:uid="{00000000-0005-0000-0000-00008D580000}"/>
    <cellStyle name="Normal 351 3 3 2" xfId="36755" xr:uid="{00000000-0005-0000-0000-00008E580000}"/>
    <cellStyle name="Normal 351 3 4" xfId="27913" xr:uid="{00000000-0005-0000-0000-00008F580000}"/>
    <cellStyle name="Normal 351 4" xfId="8914" xr:uid="{00000000-0005-0000-0000-000090580000}"/>
    <cellStyle name="Normal 351 4 2" xfId="18890" xr:uid="{00000000-0005-0000-0000-000091580000}"/>
    <cellStyle name="Normal 351 4 2 2" xfId="36757" xr:uid="{00000000-0005-0000-0000-000092580000}"/>
    <cellStyle name="Normal 351 4 3" xfId="27915" xr:uid="{00000000-0005-0000-0000-000093580000}"/>
    <cellStyle name="Normal 351 5" xfId="8915" xr:uid="{00000000-0005-0000-0000-000094580000}"/>
    <cellStyle name="Normal 351 5 2" xfId="18891" xr:uid="{00000000-0005-0000-0000-000095580000}"/>
    <cellStyle name="Normal 351 5 2 2" xfId="36758" xr:uid="{00000000-0005-0000-0000-000096580000}"/>
    <cellStyle name="Normal 351 5 3" xfId="27916" xr:uid="{00000000-0005-0000-0000-000097580000}"/>
    <cellStyle name="Normal 351 6" xfId="8916" xr:uid="{00000000-0005-0000-0000-000098580000}"/>
    <cellStyle name="Normal 351 6 2" xfId="18892" xr:uid="{00000000-0005-0000-0000-000099580000}"/>
    <cellStyle name="Normal 351 6 2 2" xfId="36759" xr:uid="{00000000-0005-0000-0000-00009A580000}"/>
    <cellStyle name="Normal 351 6 3" xfId="27917" xr:uid="{00000000-0005-0000-0000-00009B580000}"/>
    <cellStyle name="Normal 352" xfId="1507" xr:uid="{00000000-0005-0000-0000-00009C580000}"/>
    <cellStyle name="Normal 352 2" xfId="8917" xr:uid="{00000000-0005-0000-0000-00009D580000}"/>
    <cellStyle name="Normal 352 3" xfId="8918" xr:uid="{00000000-0005-0000-0000-00009E580000}"/>
    <cellStyle name="Normal 352 3 2" xfId="8919" xr:uid="{00000000-0005-0000-0000-00009F580000}"/>
    <cellStyle name="Normal 352 3 2 2" xfId="18894" xr:uid="{00000000-0005-0000-0000-0000A0580000}"/>
    <cellStyle name="Normal 352 3 2 2 2" xfId="36761" xr:uid="{00000000-0005-0000-0000-0000A1580000}"/>
    <cellStyle name="Normal 352 3 2 3" xfId="27919" xr:uid="{00000000-0005-0000-0000-0000A2580000}"/>
    <cellStyle name="Normal 352 3 3" xfId="18893" xr:uid="{00000000-0005-0000-0000-0000A3580000}"/>
    <cellStyle name="Normal 352 3 3 2" xfId="36760" xr:uid="{00000000-0005-0000-0000-0000A4580000}"/>
    <cellStyle name="Normal 352 3 4" xfId="27918" xr:uid="{00000000-0005-0000-0000-0000A5580000}"/>
    <cellStyle name="Normal 352 4" xfId="8920" xr:uid="{00000000-0005-0000-0000-0000A6580000}"/>
    <cellStyle name="Normal 352 4 2" xfId="18895" xr:uid="{00000000-0005-0000-0000-0000A7580000}"/>
    <cellStyle name="Normal 352 4 2 2" xfId="36762" xr:uid="{00000000-0005-0000-0000-0000A8580000}"/>
    <cellStyle name="Normal 352 4 3" xfId="27920" xr:uid="{00000000-0005-0000-0000-0000A9580000}"/>
    <cellStyle name="Normal 352 5" xfId="8921" xr:uid="{00000000-0005-0000-0000-0000AA580000}"/>
    <cellStyle name="Normal 352 5 2" xfId="18896" xr:uid="{00000000-0005-0000-0000-0000AB580000}"/>
    <cellStyle name="Normal 352 5 2 2" xfId="36763" xr:uid="{00000000-0005-0000-0000-0000AC580000}"/>
    <cellStyle name="Normal 352 5 3" xfId="27921" xr:uid="{00000000-0005-0000-0000-0000AD580000}"/>
    <cellStyle name="Normal 352 6" xfId="8922" xr:uid="{00000000-0005-0000-0000-0000AE580000}"/>
    <cellStyle name="Normal 352 6 2" xfId="18897" xr:uid="{00000000-0005-0000-0000-0000AF580000}"/>
    <cellStyle name="Normal 352 6 2 2" xfId="36764" xr:uid="{00000000-0005-0000-0000-0000B0580000}"/>
    <cellStyle name="Normal 352 6 3" xfId="27922" xr:uid="{00000000-0005-0000-0000-0000B1580000}"/>
    <cellStyle name="Normal 353" xfId="1508" xr:uid="{00000000-0005-0000-0000-0000B2580000}"/>
    <cellStyle name="Normal 353 2" xfId="8923" xr:uid="{00000000-0005-0000-0000-0000B3580000}"/>
    <cellStyle name="Normal 353 3" xfId="8924" xr:uid="{00000000-0005-0000-0000-0000B4580000}"/>
    <cellStyle name="Normal 353 3 2" xfId="8925" xr:uid="{00000000-0005-0000-0000-0000B5580000}"/>
    <cellStyle name="Normal 353 3 2 2" xfId="18899" xr:uid="{00000000-0005-0000-0000-0000B6580000}"/>
    <cellStyle name="Normal 353 3 2 2 2" xfId="36766" xr:uid="{00000000-0005-0000-0000-0000B7580000}"/>
    <cellStyle name="Normal 353 3 2 3" xfId="27924" xr:uid="{00000000-0005-0000-0000-0000B8580000}"/>
    <cellStyle name="Normal 353 3 3" xfId="18898" xr:uid="{00000000-0005-0000-0000-0000B9580000}"/>
    <cellStyle name="Normal 353 3 3 2" xfId="36765" xr:uid="{00000000-0005-0000-0000-0000BA580000}"/>
    <cellStyle name="Normal 353 3 4" xfId="27923" xr:uid="{00000000-0005-0000-0000-0000BB580000}"/>
    <cellStyle name="Normal 353 4" xfId="8926" xr:uid="{00000000-0005-0000-0000-0000BC580000}"/>
    <cellStyle name="Normal 353 4 2" xfId="18900" xr:uid="{00000000-0005-0000-0000-0000BD580000}"/>
    <cellStyle name="Normal 353 4 2 2" xfId="36767" xr:uid="{00000000-0005-0000-0000-0000BE580000}"/>
    <cellStyle name="Normal 353 4 3" xfId="27925" xr:uid="{00000000-0005-0000-0000-0000BF580000}"/>
    <cellStyle name="Normal 353 5" xfId="8927" xr:uid="{00000000-0005-0000-0000-0000C0580000}"/>
    <cellStyle name="Normal 353 5 2" xfId="18901" xr:uid="{00000000-0005-0000-0000-0000C1580000}"/>
    <cellStyle name="Normal 353 5 2 2" xfId="36768" xr:uid="{00000000-0005-0000-0000-0000C2580000}"/>
    <cellStyle name="Normal 353 5 3" xfId="27926" xr:uid="{00000000-0005-0000-0000-0000C3580000}"/>
    <cellStyle name="Normal 353 6" xfId="8928" xr:uid="{00000000-0005-0000-0000-0000C4580000}"/>
    <cellStyle name="Normal 353 6 2" xfId="18902" xr:uid="{00000000-0005-0000-0000-0000C5580000}"/>
    <cellStyle name="Normal 353 6 2 2" xfId="36769" xr:uid="{00000000-0005-0000-0000-0000C6580000}"/>
    <cellStyle name="Normal 353 6 3" xfId="27927" xr:uid="{00000000-0005-0000-0000-0000C7580000}"/>
    <cellStyle name="Normal 354" xfId="1509" xr:uid="{00000000-0005-0000-0000-0000C8580000}"/>
    <cellStyle name="Normal 354 2" xfId="8929" xr:uid="{00000000-0005-0000-0000-0000C9580000}"/>
    <cellStyle name="Normal 354 3" xfId="8930" xr:uid="{00000000-0005-0000-0000-0000CA580000}"/>
    <cellStyle name="Normal 354 3 2" xfId="8931" xr:uid="{00000000-0005-0000-0000-0000CB580000}"/>
    <cellStyle name="Normal 354 3 2 2" xfId="18904" xr:uid="{00000000-0005-0000-0000-0000CC580000}"/>
    <cellStyle name="Normal 354 3 2 2 2" xfId="36771" xr:uid="{00000000-0005-0000-0000-0000CD580000}"/>
    <cellStyle name="Normal 354 3 2 3" xfId="27929" xr:uid="{00000000-0005-0000-0000-0000CE580000}"/>
    <cellStyle name="Normal 354 3 3" xfId="18903" xr:uid="{00000000-0005-0000-0000-0000CF580000}"/>
    <cellStyle name="Normal 354 3 3 2" xfId="36770" xr:uid="{00000000-0005-0000-0000-0000D0580000}"/>
    <cellStyle name="Normal 354 3 4" xfId="27928" xr:uid="{00000000-0005-0000-0000-0000D1580000}"/>
    <cellStyle name="Normal 354 4" xfId="8932" xr:uid="{00000000-0005-0000-0000-0000D2580000}"/>
    <cellStyle name="Normal 354 4 2" xfId="18905" xr:uid="{00000000-0005-0000-0000-0000D3580000}"/>
    <cellStyle name="Normal 354 4 2 2" xfId="36772" xr:uid="{00000000-0005-0000-0000-0000D4580000}"/>
    <cellStyle name="Normal 354 4 3" xfId="27930" xr:uid="{00000000-0005-0000-0000-0000D5580000}"/>
    <cellStyle name="Normal 354 5" xfId="8933" xr:uid="{00000000-0005-0000-0000-0000D6580000}"/>
    <cellStyle name="Normal 354 5 2" xfId="18906" xr:uid="{00000000-0005-0000-0000-0000D7580000}"/>
    <cellStyle name="Normal 354 5 2 2" xfId="36773" xr:uid="{00000000-0005-0000-0000-0000D8580000}"/>
    <cellStyle name="Normal 354 5 3" xfId="27931" xr:uid="{00000000-0005-0000-0000-0000D9580000}"/>
    <cellStyle name="Normal 354 6" xfId="8934" xr:uid="{00000000-0005-0000-0000-0000DA580000}"/>
    <cellStyle name="Normal 354 6 2" xfId="18907" xr:uid="{00000000-0005-0000-0000-0000DB580000}"/>
    <cellStyle name="Normal 354 6 2 2" xfId="36774" xr:uid="{00000000-0005-0000-0000-0000DC580000}"/>
    <cellStyle name="Normal 354 6 3" xfId="27932" xr:uid="{00000000-0005-0000-0000-0000DD580000}"/>
    <cellStyle name="Normal 355" xfId="1510" xr:uid="{00000000-0005-0000-0000-0000DE580000}"/>
    <cellStyle name="Normal 355 2" xfId="8935" xr:uid="{00000000-0005-0000-0000-0000DF580000}"/>
    <cellStyle name="Normal 355 3" xfId="8936" xr:uid="{00000000-0005-0000-0000-0000E0580000}"/>
    <cellStyle name="Normal 355 3 2" xfId="8937" xr:uid="{00000000-0005-0000-0000-0000E1580000}"/>
    <cellStyle name="Normal 355 3 2 2" xfId="18909" xr:uid="{00000000-0005-0000-0000-0000E2580000}"/>
    <cellStyle name="Normal 355 3 2 2 2" xfId="36776" xr:uid="{00000000-0005-0000-0000-0000E3580000}"/>
    <cellStyle name="Normal 355 3 2 3" xfId="27934" xr:uid="{00000000-0005-0000-0000-0000E4580000}"/>
    <cellStyle name="Normal 355 3 3" xfId="18908" xr:uid="{00000000-0005-0000-0000-0000E5580000}"/>
    <cellStyle name="Normal 355 3 3 2" xfId="36775" xr:uid="{00000000-0005-0000-0000-0000E6580000}"/>
    <cellStyle name="Normal 355 3 4" xfId="27933" xr:uid="{00000000-0005-0000-0000-0000E7580000}"/>
    <cellStyle name="Normal 355 4" xfId="8938" xr:uid="{00000000-0005-0000-0000-0000E8580000}"/>
    <cellStyle name="Normal 355 4 2" xfId="18910" xr:uid="{00000000-0005-0000-0000-0000E9580000}"/>
    <cellStyle name="Normal 355 4 2 2" xfId="36777" xr:uid="{00000000-0005-0000-0000-0000EA580000}"/>
    <cellStyle name="Normal 355 4 3" xfId="27935" xr:uid="{00000000-0005-0000-0000-0000EB580000}"/>
    <cellStyle name="Normal 355 5" xfId="8939" xr:uid="{00000000-0005-0000-0000-0000EC580000}"/>
    <cellStyle name="Normal 355 5 2" xfId="18911" xr:uid="{00000000-0005-0000-0000-0000ED580000}"/>
    <cellStyle name="Normal 355 5 2 2" xfId="36778" xr:uid="{00000000-0005-0000-0000-0000EE580000}"/>
    <cellStyle name="Normal 355 5 3" xfId="27936" xr:uid="{00000000-0005-0000-0000-0000EF580000}"/>
    <cellStyle name="Normal 355 6" xfId="8940" xr:uid="{00000000-0005-0000-0000-0000F0580000}"/>
    <cellStyle name="Normal 355 6 2" xfId="18912" xr:uid="{00000000-0005-0000-0000-0000F1580000}"/>
    <cellStyle name="Normal 355 6 2 2" xfId="36779" xr:uid="{00000000-0005-0000-0000-0000F2580000}"/>
    <cellStyle name="Normal 355 6 3" xfId="27937" xr:uid="{00000000-0005-0000-0000-0000F3580000}"/>
    <cellStyle name="Normal 356" xfId="1511" xr:uid="{00000000-0005-0000-0000-0000F4580000}"/>
    <cellStyle name="Normal 356 2" xfId="8941" xr:uid="{00000000-0005-0000-0000-0000F5580000}"/>
    <cellStyle name="Normal 356 3" xfId="8942" xr:uid="{00000000-0005-0000-0000-0000F6580000}"/>
    <cellStyle name="Normal 356 3 2" xfId="8943" xr:uid="{00000000-0005-0000-0000-0000F7580000}"/>
    <cellStyle name="Normal 356 3 2 2" xfId="18914" xr:uid="{00000000-0005-0000-0000-0000F8580000}"/>
    <cellStyle name="Normal 356 3 2 2 2" xfId="36781" xr:uid="{00000000-0005-0000-0000-0000F9580000}"/>
    <cellStyle name="Normal 356 3 2 3" xfId="27939" xr:uid="{00000000-0005-0000-0000-0000FA580000}"/>
    <cellStyle name="Normal 356 3 3" xfId="18913" xr:uid="{00000000-0005-0000-0000-0000FB580000}"/>
    <cellStyle name="Normal 356 3 3 2" xfId="36780" xr:uid="{00000000-0005-0000-0000-0000FC580000}"/>
    <cellStyle name="Normal 356 3 4" xfId="27938" xr:uid="{00000000-0005-0000-0000-0000FD580000}"/>
    <cellStyle name="Normal 356 4" xfId="8944" xr:uid="{00000000-0005-0000-0000-0000FE580000}"/>
    <cellStyle name="Normal 356 4 2" xfId="18915" xr:uid="{00000000-0005-0000-0000-0000FF580000}"/>
    <cellStyle name="Normal 356 4 2 2" xfId="36782" xr:uid="{00000000-0005-0000-0000-000000590000}"/>
    <cellStyle name="Normal 356 4 3" xfId="27940" xr:uid="{00000000-0005-0000-0000-000001590000}"/>
    <cellStyle name="Normal 356 5" xfId="8945" xr:uid="{00000000-0005-0000-0000-000002590000}"/>
    <cellStyle name="Normal 356 5 2" xfId="18916" xr:uid="{00000000-0005-0000-0000-000003590000}"/>
    <cellStyle name="Normal 356 5 2 2" xfId="36783" xr:uid="{00000000-0005-0000-0000-000004590000}"/>
    <cellStyle name="Normal 356 5 3" xfId="27941" xr:uid="{00000000-0005-0000-0000-000005590000}"/>
    <cellStyle name="Normal 356 6" xfId="8946" xr:uid="{00000000-0005-0000-0000-000006590000}"/>
    <cellStyle name="Normal 356 6 2" xfId="18917" xr:uid="{00000000-0005-0000-0000-000007590000}"/>
    <cellStyle name="Normal 356 6 2 2" xfId="36784" xr:uid="{00000000-0005-0000-0000-000008590000}"/>
    <cellStyle name="Normal 356 6 3" xfId="27942" xr:uid="{00000000-0005-0000-0000-000009590000}"/>
    <cellStyle name="Normal 357" xfId="1512" xr:uid="{00000000-0005-0000-0000-00000A590000}"/>
    <cellStyle name="Normal 357 2" xfId="8947" xr:uid="{00000000-0005-0000-0000-00000B590000}"/>
    <cellStyle name="Normal 357 3" xfId="8948" xr:uid="{00000000-0005-0000-0000-00000C590000}"/>
    <cellStyle name="Normal 357 3 2" xfId="8949" xr:uid="{00000000-0005-0000-0000-00000D590000}"/>
    <cellStyle name="Normal 357 3 2 2" xfId="18919" xr:uid="{00000000-0005-0000-0000-00000E590000}"/>
    <cellStyle name="Normal 357 3 2 2 2" xfId="36786" xr:uid="{00000000-0005-0000-0000-00000F590000}"/>
    <cellStyle name="Normal 357 3 2 3" xfId="27944" xr:uid="{00000000-0005-0000-0000-000010590000}"/>
    <cellStyle name="Normal 357 3 3" xfId="18918" xr:uid="{00000000-0005-0000-0000-000011590000}"/>
    <cellStyle name="Normal 357 3 3 2" xfId="36785" xr:uid="{00000000-0005-0000-0000-000012590000}"/>
    <cellStyle name="Normal 357 3 4" xfId="27943" xr:uid="{00000000-0005-0000-0000-000013590000}"/>
    <cellStyle name="Normal 357 4" xfId="8950" xr:uid="{00000000-0005-0000-0000-000014590000}"/>
    <cellStyle name="Normal 357 4 2" xfId="18920" xr:uid="{00000000-0005-0000-0000-000015590000}"/>
    <cellStyle name="Normal 357 4 2 2" xfId="36787" xr:uid="{00000000-0005-0000-0000-000016590000}"/>
    <cellStyle name="Normal 357 4 3" xfId="27945" xr:uid="{00000000-0005-0000-0000-000017590000}"/>
    <cellStyle name="Normal 357 5" xfId="8951" xr:uid="{00000000-0005-0000-0000-000018590000}"/>
    <cellStyle name="Normal 357 5 2" xfId="18921" xr:uid="{00000000-0005-0000-0000-000019590000}"/>
    <cellStyle name="Normal 357 5 2 2" xfId="36788" xr:uid="{00000000-0005-0000-0000-00001A590000}"/>
    <cellStyle name="Normal 357 5 3" xfId="27946" xr:uid="{00000000-0005-0000-0000-00001B590000}"/>
    <cellStyle name="Normal 357 6" xfId="8952" xr:uid="{00000000-0005-0000-0000-00001C590000}"/>
    <cellStyle name="Normal 357 6 2" xfId="18922" xr:uid="{00000000-0005-0000-0000-00001D590000}"/>
    <cellStyle name="Normal 357 6 2 2" xfId="36789" xr:uid="{00000000-0005-0000-0000-00001E590000}"/>
    <cellStyle name="Normal 357 6 3" xfId="27947" xr:uid="{00000000-0005-0000-0000-00001F590000}"/>
    <cellStyle name="Normal 358" xfId="1513" xr:uid="{00000000-0005-0000-0000-000020590000}"/>
    <cellStyle name="Normal 358 2" xfId="8953" xr:uid="{00000000-0005-0000-0000-000021590000}"/>
    <cellStyle name="Normal 358 3" xfId="8954" xr:uid="{00000000-0005-0000-0000-000022590000}"/>
    <cellStyle name="Normal 358 3 2" xfId="8955" xr:uid="{00000000-0005-0000-0000-000023590000}"/>
    <cellStyle name="Normal 358 3 2 2" xfId="18924" xr:uid="{00000000-0005-0000-0000-000024590000}"/>
    <cellStyle name="Normal 358 3 2 2 2" xfId="36791" xr:uid="{00000000-0005-0000-0000-000025590000}"/>
    <cellStyle name="Normal 358 3 2 3" xfId="27949" xr:uid="{00000000-0005-0000-0000-000026590000}"/>
    <cellStyle name="Normal 358 3 3" xfId="18923" xr:uid="{00000000-0005-0000-0000-000027590000}"/>
    <cellStyle name="Normal 358 3 3 2" xfId="36790" xr:uid="{00000000-0005-0000-0000-000028590000}"/>
    <cellStyle name="Normal 358 3 4" xfId="27948" xr:uid="{00000000-0005-0000-0000-000029590000}"/>
    <cellStyle name="Normal 358 4" xfId="8956" xr:uid="{00000000-0005-0000-0000-00002A590000}"/>
    <cellStyle name="Normal 358 4 2" xfId="18925" xr:uid="{00000000-0005-0000-0000-00002B590000}"/>
    <cellStyle name="Normal 358 4 2 2" xfId="36792" xr:uid="{00000000-0005-0000-0000-00002C590000}"/>
    <cellStyle name="Normal 358 4 3" xfId="27950" xr:uid="{00000000-0005-0000-0000-00002D590000}"/>
    <cellStyle name="Normal 358 5" xfId="8957" xr:uid="{00000000-0005-0000-0000-00002E590000}"/>
    <cellStyle name="Normal 358 5 2" xfId="18926" xr:uid="{00000000-0005-0000-0000-00002F590000}"/>
    <cellStyle name="Normal 358 5 2 2" xfId="36793" xr:uid="{00000000-0005-0000-0000-000030590000}"/>
    <cellStyle name="Normal 358 5 3" xfId="27951" xr:uid="{00000000-0005-0000-0000-000031590000}"/>
    <cellStyle name="Normal 358 6" xfId="8958" xr:uid="{00000000-0005-0000-0000-000032590000}"/>
    <cellStyle name="Normal 358 6 2" xfId="18927" xr:uid="{00000000-0005-0000-0000-000033590000}"/>
    <cellStyle name="Normal 358 6 2 2" xfId="36794" xr:uid="{00000000-0005-0000-0000-000034590000}"/>
    <cellStyle name="Normal 358 6 3" xfId="27952" xr:uid="{00000000-0005-0000-0000-000035590000}"/>
    <cellStyle name="Normal 359" xfId="1514" xr:uid="{00000000-0005-0000-0000-000036590000}"/>
    <cellStyle name="Normal 359 2" xfId="8959" xr:uid="{00000000-0005-0000-0000-000037590000}"/>
    <cellStyle name="Normal 359 3" xfId="8960" xr:uid="{00000000-0005-0000-0000-000038590000}"/>
    <cellStyle name="Normal 359 3 2" xfId="8961" xr:uid="{00000000-0005-0000-0000-000039590000}"/>
    <cellStyle name="Normal 359 3 2 2" xfId="18929" xr:uid="{00000000-0005-0000-0000-00003A590000}"/>
    <cellStyle name="Normal 359 3 2 2 2" xfId="36796" xr:uid="{00000000-0005-0000-0000-00003B590000}"/>
    <cellStyle name="Normal 359 3 2 3" xfId="27954" xr:uid="{00000000-0005-0000-0000-00003C590000}"/>
    <cellStyle name="Normal 359 3 3" xfId="18928" xr:uid="{00000000-0005-0000-0000-00003D590000}"/>
    <cellStyle name="Normal 359 3 3 2" xfId="36795" xr:uid="{00000000-0005-0000-0000-00003E590000}"/>
    <cellStyle name="Normal 359 3 4" xfId="27953" xr:uid="{00000000-0005-0000-0000-00003F590000}"/>
    <cellStyle name="Normal 359 4" xfId="8962" xr:uid="{00000000-0005-0000-0000-000040590000}"/>
    <cellStyle name="Normal 359 4 2" xfId="18930" xr:uid="{00000000-0005-0000-0000-000041590000}"/>
    <cellStyle name="Normal 359 4 2 2" xfId="36797" xr:uid="{00000000-0005-0000-0000-000042590000}"/>
    <cellStyle name="Normal 359 4 3" xfId="27955" xr:uid="{00000000-0005-0000-0000-000043590000}"/>
    <cellStyle name="Normal 359 5" xfId="8963" xr:uid="{00000000-0005-0000-0000-000044590000}"/>
    <cellStyle name="Normal 359 5 2" xfId="18931" xr:uid="{00000000-0005-0000-0000-000045590000}"/>
    <cellStyle name="Normal 359 5 2 2" xfId="36798" xr:uid="{00000000-0005-0000-0000-000046590000}"/>
    <cellStyle name="Normal 359 5 3" xfId="27956" xr:uid="{00000000-0005-0000-0000-000047590000}"/>
    <cellStyle name="Normal 359 6" xfId="8964" xr:uid="{00000000-0005-0000-0000-000048590000}"/>
    <cellStyle name="Normal 359 6 2" xfId="18932" xr:uid="{00000000-0005-0000-0000-000049590000}"/>
    <cellStyle name="Normal 359 6 2 2" xfId="36799" xr:uid="{00000000-0005-0000-0000-00004A590000}"/>
    <cellStyle name="Normal 359 6 3" xfId="27957" xr:uid="{00000000-0005-0000-0000-00004B590000}"/>
    <cellStyle name="Normal 36" xfId="1515" xr:uid="{00000000-0005-0000-0000-00004C590000}"/>
    <cellStyle name="Normal 36 2" xfId="2626" xr:uid="{00000000-0005-0000-0000-00004D590000}"/>
    <cellStyle name="Normal 36 3" xfId="8965" xr:uid="{00000000-0005-0000-0000-00004E590000}"/>
    <cellStyle name="Normal 360" xfId="1516" xr:uid="{00000000-0005-0000-0000-00004F590000}"/>
    <cellStyle name="Normal 360 2" xfId="8966" xr:uid="{00000000-0005-0000-0000-000050590000}"/>
    <cellStyle name="Normal 360 3" xfId="8967" xr:uid="{00000000-0005-0000-0000-000051590000}"/>
    <cellStyle name="Normal 360 3 2" xfId="8968" xr:uid="{00000000-0005-0000-0000-000052590000}"/>
    <cellStyle name="Normal 360 3 2 2" xfId="18934" xr:uid="{00000000-0005-0000-0000-000053590000}"/>
    <cellStyle name="Normal 360 3 2 2 2" xfId="36801" xr:uid="{00000000-0005-0000-0000-000054590000}"/>
    <cellStyle name="Normal 360 3 2 3" xfId="27959" xr:uid="{00000000-0005-0000-0000-000055590000}"/>
    <cellStyle name="Normal 360 3 3" xfId="18933" xr:uid="{00000000-0005-0000-0000-000056590000}"/>
    <cellStyle name="Normal 360 3 3 2" xfId="36800" xr:uid="{00000000-0005-0000-0000-000057590000}"/>
    <cellStyle name="Normal 360 3 4" xfId="27958" xr:uid="{00000000-0005-0000-0000-000058590000}"/>
    <cellStyle name="Normal 360 4" xfId="8969" xr:uid="{00000000-0005-0000-0000-000059590000}"/>
    <cellStyle name="Normal 360 4 2" xfId="18935" xr:uid="{00000000-0005-0000-0000-00005A590000}"/>
    <cellStyle name="Normal 360 4 2 2" xfId="36802" xr:uid="{00000000-0005-0000-0000-00005B590000}"/>
    <cellStyle name="Normal 360 4 3" xfId="27960" xr:uid="{00000000-0005-0000-0000-00005C590000}"/>
    <cellStyle name="Normal 360 5" xfId="8970" xr:uid="{00000000-0005-0000-0000-00005D590000}"/>
    <cellStyle name="Normal 360 5 2" xfId="18936" xr:uid="{00000000-0005-0000-0000-00005E590000}"/>
    <cellStyle name="Normal 360 5 2 2" xfId="36803" xr:uid="{00000000-0005-0000-0000-00005F590000}"/>
    <cellStyle name="Normal 360 5 3" xfId="27961" xr:uid="{00000000-0005-0000-0000-000060590000}"/>
    <cellStyle name="Normal 360 6" xfId="8971" xr:uid="{00000000-0005-0000-0000-000061590000}"/>
    <cellStyle name="Normal 360 6 2" xfId="18937" xr:uid="{00000000-0005-0000-0000-000062590000}"/>
    <cellStyle name="Normal 360 6 2 2" xfId="36804" xr:uid="{00000000-0005-0000-0000-000063590000}"/>
    <cellStyle name="Normal 360 6 3" xfId="27962" xr:uid="{00000000-0005-0000-0000-000064590000}"/>
    <cellStyle name="Normal 361" xfId="1517" xr:uid="{00000000-0005-0000-0000-000065590000}"/>
    <cellStyle name="Normal 361 2" xfId="8972" xr:uid="{00000000-0005-0000-0000-000066590000}"/>
    <cellStyle name="Normal 361 3" xfId="8973" xr:uid="{00000000-0005-0000-0000-000067590000}"/>
    <cellStyle name="Normal 361 3 2" xfId="8974" xr:uid="{00000000-0005-0000-0000-000068590000}"/>
    <cellStyle name="Normal 361 3 2 2" xfId="18939" xr:uid="{00000000-0005-0000-0000-000069590000}"/>
    <cellStyle name="Normal 361 3 2 2 2" xfId="36806" xr:uid="{00000000-0005-0000-0000-00006A590000}"/>
    <cellStyle name="Normal 361 3 2 3" xfId="27964" xr:uid="{00000000-0005-0000-0000-00006B590000}"/>
    <cellStyle name="Normal 361 3 3" xfId="18938" xr:uid="{00000000-0005-0000-0000-00006C590000}"/>
    <cellStyle name="Normal 361 3 3 2" xfId="36805" xr:uid="{00000000-0005-0000-0000-00006D590000}"/>
    <cellStyle name="Normal 361 3 4" xfId="27963" xr:uid="{00000000-0005-0000-0000-00006E590000}"/>
    <cellStyle name="Normal 361 4" xfId="8975" xr:uid="{00000000-0005-0000-0000-00006F590000}"/>
    <cellStyle name="Normal 361 4 2" xfId="18940" xr:uid="{00000000-0005-0000-0000-000070590000}"/>
    <cellStyle name="Normal 361 4 2 2" xfId="36807" xr:uid="{00000000-0005-0000-0000-000071590000}"/>
    <cellStyle name="Normal 361 4 3" xfId="27965" xr:uid="{00000000-0005-0000-0000-000072590000}"/>
    <cellStyle name="Normal 361 5" xfId="8976" xr:uid="{00000000-0005-0000-0000-000073590000}"/>
    <cellStyle name="Normal 361 5 2" xfId="18941" xr:uid="{00000000-0005-0000-0000-000074590000}"/>
    <cellStyle name="Normal 361 5 2 2" xfId="36808" xr:uid="{00000000-0005-0000-0000-000075590000}"/>
    <cellStyle name="Normal 361 5 3" xfId="27966" xr:uid="{00000000-0005-0000-0000-000076590000}"/>
    <cellStyle name="Normal 361 6" xfId="8977" xr:uid="{00000000-0005-0000-0000-000077590000}"/>
    <cellStyle name="Normal 361 6 2" xfId="18942" xr:uid="{00000000-0005-0000-0000-000078590000}"/>
    <cellStyle name="Normal 361 6 2 2" xfId="36809" xr:uid="{00000000-0005-0000-0000-000079590000}"/>
    <cellStyle name="Normal 361 6 3" xfId="27967" xr:uid="{00000000-0005-0000-0000-00007A590000}"/>
    <cellStyle name="Normal 362" xfId="1518" xr:uid="{00000000-0005-0000-0000-00007B590000}"/>
    <cellStyle name="Normal 362 2" xfId="8978" xr:uid="{00000000-0005-0000-0000-00007C590000}"/>
    <cellStyle name="Normal 362 3" xfId="8979" xr:uid="{00000000-0005-0000-0000-00007D590000}"/>
    <cellStyle name="Normal 362 3 2" xfId="8980" xr:uid="{00000000-0005-0000-0000-00007E590000}"/>
    <cellStyle name="Normal 362 3 2 2" xfId="18944" xr:uid="{00000000-0005-0000-0000-00007F590000}"/>
    <cellStyle name="Normal 362 3 2 2 2" xfId="36811" xr:uid="{00000000-0005-0000-0000-000080590000}"/>
    <cellStyle name="Normal 362 3 2 3" xfId="27969" xr:uid="{00000000-0005-0000-0000-000081590000}"/>
    <cellStyle name="Normal 362 3 3" xfId="18943" xr:uid="{00000000-0005-0000-0000-000082590000}"/>
    <cellStyle name="Normal 362 3 3 2" xfId="36810" xr:uid="{00000000-0005-0000-0000-000083590000}"/>
    <cellStyle name="Normal 362 3 4" xfId="27968" xr:uid="{00000000-0005-0000-0000-000084590000}"/>
    <cellStyle name="Normal 362 4" xfId="8981" xr:uid="{00000000-0005-0000-0000-000085590000}"/>
    <cellStyle name="Normal 362 4 2" xfId="18945" xr:uid="{00000000-0005-0000-0000-000086590000}"/>
    <cellStyle name="Normal 362 4 2 2" xfId="36812" xr:uid="{00000000-0005-0000-0000-000087590000}"/>
    <cellStyle name="Normal 362 4 3" xfId="27970" xr:uid="{00000000-0005-0000-0000-000088590000}"/>
    <cellStyle name="Normal 362 5" xfId="8982" xr:uid="{00000000-0005-0000-0000-000089590000}"/>
    <cellStyle name="Normal 362 5 2" xfId="18946" xr:uid="{00000000-0005-0000-0000-00008A590000}"/>
    <cellStyle name="Normal 362 5 2 2" xfId="36813" xr:uid="{00000000-0005-0000-0000-00008B590000}"/>
    <cellStyle name="Normal 362 5 3" xfId="27971" xr:uid="{00000000-0005-0000-0000-00008C590000}"/>
    <cellStyle name="Normal 362 6" xfId="8983" xr:uid="{00000000-0005-0000-0000-00008D590000}"/>
    <cellStyle name="Normal 362 6 2" xfId="18947" xr:uid="{00000000-0005-0000-0000-00008E590000}"/>
    <cellStyle name="Normal 362 6 2 2" xfId="36814" xr:uid="{00000000-0005-0000-0000-00008F590000}"/>
    <cellStyle name="Normal 362 6 3" xfId="27972" xr:uid="{00000000-0005-0000-0000-000090590000}"/>
    <cellStyle name="Normal 363" xfId="1519" xr:uid="{00000000-0005-0000-0000-000091590000}"/>
    <cellStyle name="Normal 363 2" xfId="8984" xr:uid="{00000000-0005-0000-0000-000092590000}"/>
    <cellStyle name="Normal 363 3" xfId="8985" xr:uid="{00000000-0005-0000-0000-000093590000}"/>
    <cellStyle name="Normal 363 3 2" xfId="8986" xr:uid="{00000000-0005-0000-0000-000094590000}"/>
    <cellStyle name="Normal 363 3 2 2" xfId="18949" xr:uid="{00000000-0005-0000-0000-000095590000}"/>
    <cellStyle name="Normal 363 3 2 2 2" xfId="36816" xr:uid="{00000000-0005-0000-0000-000096590000}"/>
    <cellStyle name="Normal 363 3 2 3" xfId="27974" xr:uid="{00000000-0005-0000-0000-000097590000}"/>
    <cellStyle name="Normal 363 3 3" xfId="18948" xr:uid="{00000000-0005-0000-0000-000098590000}"/>
    <cellStyle name="Normal 363 3 3 2" xfId="36815" xr:uid="{00000000-0005-0000-0000-000099590000}"/>
    <cellStyle name="Normal 363 3 4" xfId="27973" xr:uid="{00000000-0005-0000-0000-00009A590000}"/>
    <cellStyle name="Normal 363 4" xfId="8987" xr:uid="{00000000-0005-0000-0000-00009B590000}"/>
    <cellStyle name="Normal 363 4 2" xfId="18950" xr:uid="{00000000-0005-0000-0000-00009C590000}"/>
    <cellStyle name="Normal 363 4 2 2" xfId="36817" xr:uid="{00000000-0005-0000-0000-00009D590000}"/>
    <cellStyle name="Normal 363 4 3" xfId="27975" xr:uid="{00000000-0005-0000-0000-00009E590000}"/>
    <cellStyle name="Normal 363 5" xfId="8988" xr:uid="{00000000-0005-0000-0000-00009F590000}"/>
    <cellStyle name="Normal 363 5 2" xfId="18951" xr:uid="{00000000-0005-0000-0000-0000A0590000}"/>
    <cellStyle name="Normal 363 5 2 2" xfId="36818" xr:uid="{00000000-0005-0000-0000-0000A1590000}"/>
    <cellStyle name="Normal 363 5 3" xfId="27976" xr:uid="{00000000-0005-0000-0000-0000A2590000}"/>
    <cellStyle name="Normal 363 6" xfId="8989" xr:uid="{00000000-0005-0000-0000-0000A3590000}"/>
    <cellStyle name="Normal 363 6 2" xfId="18952" xr:uid="{00000000-0005-0000-0000-0000A4590000}"/>
    <cellStyle name="Normal 363 6 2 2" xfId="36819" xr:uid="{00000000-0005-0000-0000-0000A5590000}"/>
    <cellStyle name="Normal 363 6 3" xfId="27977" xr:uid="{00000000-0005-0000-0000-0000A6590000}"/>
    <cellStyle name="Normal 364" xfId="1520" xr:uid="{00000000-0005-0000-0000-0000A7590000}"/>
    <cellStyle name="Normal 364 2" xfId="8990" xr:uid="{00000000-0005-0000-0000-0000A8590000}"/>
    <cellStyle name="Normal 364 3" xfId="8991" xr:uid="{00000000-0005-0000-0000-0000A9590000}"/>
    <cellStyle name="Normal 364 3 2" xfId="8992" xr:uid="{00000000-0005-0000-0000-0000AA590000}"/>
    <cellStyle name="Normal 364 3 2 2" xfId="18954" xr:uid="{00000000-0005-0000-0000-0000AB590000}"/>
    <cellStyle name="Normal 364 3 2 2 2" xfId="36821" xr:uid="{00000000-0005-0000-0000-0000AC590000}"/>
    <cellStyle name="Normal 364 3 2 3" xfId="27979" xr:uid="{00000000-0005-0000-0000-0000AD590000}"/>
    <cellStyle name="Normal 364 3 3" xfId="18953" xr:uid="{00000000-0005-0000-0000-0000AE590000}"/>
    <cellStyle name="Normal 364 3 3 2" xfId="36820" xr:uid="{00000000-0005-0000-0000-0000AF590000}"/>
    <cellStyle name="Normal 364 3 4" xfId="27978" xr:uid="{00000000-0005-0000-0000-0000B0590000}"/>
    <cellStyle name="Normal 364 4" xfId="8993" xr:uid="{00000000-0005-0000-0000-0000B1590000}"/>
    <cellStyle name="Normal 364 4 2" xfId="18955" xr:uid="{00000000-0005-0000-0000-0000B2590000}"/>
    <cellStyle name="Normal 364 4 2 2" xfId="36822" xr:uid="{00000000-0005-0000-0000-0000B3590000}"/>
    <cellStyle name="Normal 364 4 3" xfId="27980" xr:uid="{00000000-0005-0000-0000-0000B4590000}"/>
    <cellStyle name="Normal 364 5" xfId="8994" xr:uid="{00000000-0005-0000-0000-0000B5590000}"/>
    <cellStyle name="Normal 364 5 2" xfId="18956" xr:uid="{00000000-0005-0000-0000-0000B6590000}"/>
    <cellStyle name="Normal 364 5 2 2" xfId="36823" xr:uid="{00000000-0005-0000-0000-0000B7590000}"/>
    <cellStyle name="Normal 364 5 3" xfId="27981" xr:uid="{00000000-0005-0000-0000-0000B8590000}"/>
    <cellStyle name="Normal 364 6" xfId="8995" xr:uid="{00000000-0005-0000-0000-0000B9590000}"/>
    <cellStyle name="Normal 364 6 2" xfId="18957" xr:uid="{00000000-0005-0000-0000-0000BA590000}"/>
    <cellStyle name="Normal 364 6 2 2" xfId="36824" xr:uid="{00000000-0005-0000-0000-0000BB590000}"/>
    <cellStyle name="Normal 364 6 3" xfId="27982" xr:uid="{00000000-0005-0000-0000-0000BC590000}"/>
    <cellStyle name="Normal 365" xfId="1521" xr:uid="{00000000-0005-0000-0000-0000BD590000}"/>
    <cellStyle name="Normal 365 2" xfId="8996" xr:uid="{00000000-0005-0000-0000-0000BE590000}"/>
    <cellStyle name="Normal 365 3" xfId="8997" xr:uid="{00000000-0005-0000-0000-0000BF590000}"/>
    <cellStyle name="Normal 365 3 2" xfId="8998" xr:uid="{00000000-0005-0000-0000-0000C0590000}"/>
    <cellStyle name="Normal 365 3 2 2" xfId="18959" xr:uid="{00000000-0005-0000-0000-0000C1590000}"/>
    <cellStyle name="Normal 365 3 2 2 2" xfId="36826" xr:uid="{00000000-0005-0000-0000-0000C2590000}"/>
    <cellStyle name="Normal 365 3 2 3" xfId="27984" xr:uid="{00000000-0005-0000-0000-0000C3590000}"/>
    <cellStyle name="Normal 365 3 3" xfId="18958" xr:uid="{00000000-0005-0000-0000-0000C4590000}"/>
    <cellStyle name="Normal 365 3 3 2" xfId="36825" xr:uid="{00000000-0005-0000-0000-0000C5590000}"/>
    <cellStyle name="Normal 365 3 4" xfId="27983" xr:uid="{00000000-0005-0000-0000-0000C6590000}"/>
    <cellStyle name="Normal 365 4" xfId="8999" xr:uid="{00000000-0005-0000-0000-0000C7590000}"/>
    <cellStyle name="Normal 365 4 2" xfId="18960" xr:uid="{00000000-0005-0000-0000-0000C8590000}"/>
    <cellStyle name="Normal 365 4 2 2" xfId="36827" xr:uid="{00000000-0005-0000-0000-0000C9590000}"/>
    <cellStyle name="Normal 365 4 3" xfId="27985" xr:uid="{00000000-0005-0000-0000-0000CA590000}"/>
    <cellStyle name="Normal 365 5" xfId="9000" xr:uid="{00000000-0005-0000-0000-0000CB590000}"/>
    <cellStyle name="Normal 365 5 2" xfId="18961" xr:uid="{00000000-0005-0000-0000-0000CC590000}"/>
    <cellStyle name="Normal 365 5 2 2" xfId="36828" xr:uid="{00000000-0005-0000-0000-0000CD590000}"/>
    <cellStyle name="Normal 365 5 3" xfId="27986" xr:uid="{00000000-0005-0000-0000-0000CE590000}"/>
    <cellStyle name="Normal 365 6" xfId="9001" xr:uid="{00000000-0005-0000-0000-0000CF590000}"/>
    <cellStyle name="Normal 365 6 2" xfId="18962" xr:uid="{00000000-0005-0000-0000-0000D0590000}"/>
    <cellStyle name="Normal 365 6 2 2" xfId="36829" xr:uid="{00000000-0005-0000-0000-0000D1590000}"/>
    <cellStyle name="Normal 365 6 3" xfId="27987" xr:uid="{00000000-0005-0000-0000-0000D2590000}"/>
    <cellStyle name="Normal 366" xfId="1522" xr:uid="{00000000-0005-0000-0000-0000D3590000}"/>
    <cellStyle name="Normal 366 2" xfId="9002" xr:uid="{00000000-0005-0000-0000-0000D4590000}"/>
    <cellStyle name="Normal 366 3" xfId="9003" xr:uid="{00000000-0005-0000-0000-0000D5590000}"/>
    <cellStyle name="Normal 366 3 2" xfId="9004" xr:uid="{00000000-0005-0000-0000-0000D6590000}"/>
    <cellStyle name="Normal 366 3 2 2" xfId="18964" xr:uid="{00000000-0005-0000-0000-0000D7590000}"/>
    <cellStyle name="Normal 366 3 2 2 2" xfId="36831" xr:uid="{00000000-0005-0000-0000-0000D8590000}"/>
    <cellStyle name="Normal 366 3 2 3" xfId="27989" xr:uid="{00000000-0005-0000-0000-0000D9590000}"/>
    <cellStyle name="Normal 366 3 3" xfId="18963" xr:uid="{00000000-0005-0000-0000-0000DA590000}"/>
    <cellStyle name="Normal 366 3 3 2" xfId="36830" xr:uid="{00000000-0005-0000-0000-0000DB590000}"/>
    <cellStyle name="Normal 366 3 4" xfId="27988" xr:uid="{00000000-0005-0000-0000-0000DC590000}"/>
    <cellStyle name="Normal 366 4" xfId="9005" xr:uid="{00000000-0005-0000-0000-0000DD590000}"/>
    <cellStyle name="Normal 366 4 2" xfId="18965" xr:uid="{00000000-0005-0000-0000-0000DE590000}"/>
    <cellStyle name="Normal 366 4 2 2" xfId="36832" xr:uid="{00000000-0005-0000-0000-0000DF590000}"/>
    <cellStyle name="Normal 366 4 3" xfId="27990" xr:uid="{00000000-0005-0000-0000-0000E0590000}"/>
    <cellStyle name="Normal 366 5" xfId="9006" xr:uid="{00000000-0005-0000-0000-0000E1590000}"/>
    <cellStyle name="Normal 366 5 2" xfId="18966" xr:uid="{00000000-0005-0000-0000-0000E2590000}"/>
    <cellStyle name="Normal 366 5 2 2" xfId="36833" xr:uid="{00000000-0005-0000-0000-0000E3590000}"/>
    <cellStyle name="Normal 366 5 3" xfId="27991" xr:uid="{00000000-0005-0000-0000-0000E4590000}"/>
    <cellStyle name="Normal 366 6" xfId="9007" xr:uid="{00000000-0005-0000-0000-0000E5590000}"/>
    <cellStyle name="Normal 366 6 2" xfId="18967" xr:uid="{00000000-0005-0000-0000-0000E6590000}"/>
    <cellStyle name="Normal 366 6 2 2" xfId="36834" xr:uid="{00000000-0005-0000-0000-0000E7590000}"/>
    <cellStyle name="Normal 366 6 3" xfId="27992" xr:uid="{00000000-0005-0000-0000-0000E8590000}"/>
    <cellStyle name="Normal 367" xfId="1523" xr:uid="{00000000-0005-0000-0000-0000E9590000}"/>
    <cellStyle name="Normal 367 2" xfId="9008" xr:uid="{00000000-0005-0000-0000-0000EA590000}"/>
    <cellStyle name="Normal 367 3" xfId="9009" xr:uid="{00000000-0005-0000-0000-0000EB590000}"/>
    <cellStyle name="Normal 367 3 2" xfId="9010" xr:uid="{00000000-0005-0000-0000-0000EC590000}"/>
    <cellStyle name="Normal 367 3 2 2" xfId="18969" xr:uid="{00000000-0005-0000-0000-0000ED590000}"/>
    <cellStyle name="Normal 367 3 2 2 2" xfId="36836" xr:uid="{00000000-0005-0000-0000-0000EE590000}"/>
    <cellStyle name="Normal 367 3 2 3" xfId="27994" xr:uid="{00000000-0005-0000-0000-0000EF590000}"/>
    <cellStyle name="Normal 367 3 3" xfId="18968" xr:uid="{00000000-0005-0000-0000-0000F0590000}"/>
    <cellStyle name="Normal 367 3 3 2" xfId="36835" xr:uid="{00000000-0005-0000-0000-0000F1590000}"/>
    <cellStyle name="Normal 367 3 4" xfId="27993" xr:uid="{00000000-0005-0000-0000-0000F2590000}"/>
    <cellStyle name="Normal 367 4" xfId="9011" xr:uid="{00000000-0005-0000-0000-0000F3590000}"/>
    <cellStyle name="Normal 367 4 2" xfId="18970" xr:uid="{00000000-0005-0000-0000-0000F4590000}"/>
    <cellStyle name="Normal 367 4 2 2" xfId="36837" xr:uid="{00000000-0005-0000-0000-0000F5590000}"/>
    <cellStyle name="Normal 367 4 3" xfId="27995" xr:uid="{00000000-0005-0000-0000-0000F6590000}"/>
    <cellStyle name="Normal 367 5" xfId="9012" xr:uid="{00000000-0005-0000-0000-0000F7590000}"/>
    <cellStyle name="Normal 367 5 2" xfId="18971" xr:uid="{00000000-0005-0000-0000-0000F8590000}"/>
    <cellStyle name="Normal 367 5 2 2" xfId="36838" xr:uid="{00000000-0005-0000-0000-0000F9590000}"/>
    <cellStyle name="Normal 367 5 3" xfId="27996" xr:uid="{00000000-0005-0000-0000-0000FA590000}"/>
    <cellStyle name="Normal 367 6" xfId="9013" xr:uid="{00000000-0005-0000-0000-0000FB590000}"/>
    <cellStyle name="Normal 367 6 2" xfId="18972" xr:uid="{00000000-0005-0000-0000-0000FC590000}"/>
    <cellStyle name="Normal 367 6 2 2" xfId="36839" xr:uid="{00000000-0005-0000-0000-0000FD590000}"/>
    <cellStyle name="Normal 367 6 3" xfId="27997" xr:uid="{00000000-0005-0000-0000-0000FE590000}"/>
    <cellStyle name="Normal 368" xfId="1524" xr:uid="{00000000-0005-0000-0000-0000FF590000}"/>
    <cellStyle name="Normal 368 2" xfId="9014" xr:uid="{00000000-0005-0000-0000-0000005A0000}"/>
    <cellStyle name="Normal 368 3" xfId="9015" xr:uid="{00000000-0005-0000-0000-0000015A0000}"/>
    <cellStyle name="Normal 368 3 2" xfId="9016" xr:uid="{00000000-0005-0000-0000-0000025A0000}"/>
    <cellStyle name="Normal 368 3 2 2" xfId="18974" xr:uid="{00000000-0005-0000-0000-0000035A0000}"/>
    <cellStyle name="Normal 368 3 2 2 2" xfId="36841" xr:uid="{00000000-0005-0000-0000-0000045A0000}"/>
    <cellStyle name="Normal 368 3 2 3" xfId="27999" xr:uid="{00000000-0005-0000-0000-0000055A0000}"/>
    <cellStyle name="Normal 368 3 3" xfId="18973" xr:uid="{00000000-0005-0000-0000-0000065A0000}"/>
    <cellStyle name="Normal 368 3 3 2" xfId="36840" xr:uid="{00000000-0005-0000-0000-0000075A0000}"/>
    <cellStyle name="Normal 368 3 4" xfId="27998" xr:uid="{00000000-0005-0000-0000-0000085A0000}"/>
    <cellStyle name="Normal 368 4" xfId="9017" xr:uid="{00000000-0005-0000-0000-0000095A0000}"/>
    <cellStyle name="Normal 368 4 2" xfId="18975" xr:uid="{00000000-0005-0000-0000-00000A5A0000}"/>
    <cellStyle name="Normal 368 4 2 2" xfId="36842" xr:uid="{00000000-0005-0000-0000-00000B5A0000}"/>
    <cellStyle name="Normal 368 4 3" xfId="28000" xr:uid="{00000000-0005-0000-0000-00000C5A0000}"/>
    <cellStyle name="Normal 368 5" xfId="9018" xr:uid="{00000000-0005-0000-0000-00000D5A0000}"/>
    <cellStyle name="Normal 368 5 2" xfId="18976" xr:uid="{00000000-0005-0000-0000-00000E5A0000}"/>
    <cellStyle name="Normal 368 5 2 2" xfId="36843" xr:uid="{00000000-0005-0000-0000-00000F5A0000}"/>
    <cellStyle name="Normal 368 5 3" xfId="28001" xr:uid="{00000000-0005-0000-0000-0000105A0000}"/>
    <cellStyle name="Normal 368 6" xfId="9019" xr:uid="{00000000-0005-0000-0000-0000115A0000}"/>
    <cellStyle name="Normal 368 6 2" xfId="18977" xr:uid="{00000000-0005-0000-0000-0000125A0000}"/>
    <cellStyle name="Normal 368 6 2 2" xfId="36844" xr:uid="{00000000-0005-0000-0000-0000135A0000}"/>
    <cellStyle name="Normal 368 6 3" xfId="28002" xr:uid="{00000000-0005-0000-0000-0000145A0000}"/>
    <cellStyle name="Normal 369" xfId="1525" xr:uid="{00000000-0005-0000-0000-0000155A0000}"/>
    <cellStyle name="Normal 369 2" xfId="9020" xr:uid="{00000000-0005-0000-0000-0000165A0000}"/>
    <cellStyle name="Normal 369 3" xfId="9021" xr:uid="{00000000-0005-0000-0000-0000175A0000}"/>
    <cellStyle name="Normal 369 3 2" xfId="9022" xr:uid="{00000000-0005-0000-0000-0000185A0000}"/>
    <cellStyle name="Normal 369 3 2 2" xfId="18979" xr:uid="{00000000-0005-0000-0000-0000195A0000}"/>
    <cellStyle name="Normal 369 3 2 2 2" xfId="36846" xr:uid="{00000000-0005-0000-0000-00001A5A0000}"/>
    <cellStyle name="Normal 369 3 2 3" xfId="28004" xr:uid="{00000000-0005-0000-0000-00001B5A0000}"/>
    <cellStyle name="Normal 369 3 3" xfId="18978" xr:uid="{00000000-0005-0000-0000-00001C5A0000}"/>
    <cellStyle name="Normal 369 3 3 2" xfId="36845" xr:uid="{00000000-0005-0000-0000-00001D5A0000}"/>
    <cellStyle name="Normal 369 3 4" xfId="28003" xr:uid="{00000000-0005-0000-0000-00001E5A0000}"/>
    <cellStyle name="Normal 369 4" xfId="9023" xr:uid="{00000000-0005-0000-0000-00001F5A0000}"/>
    <cellStyle name="Normal 369 4 2" xfId="18980" xr:uid="{00000000-0005-0000-0000-0000205A0000}"/>
    <cellStyle name="Normal 369 4 2 2" xfId="36847" xr:uid="{00000000-0005-0000-0000-0000215A0000}"/>
    <cellStyle name="Normal 369 4 3" xfId="28005" xr:uid="{00000000-0005-0000-0000-0000225A0000}"/>
    <cellStyle name="Normal 369 5" xfId="9024" xr:uid="{00000000-0005-0000-0000-0000235A0000}"/>
    <cellStyle name="Normal 369 5 2" xfId="18981" xr:uid="{00000000-0005-0000-0000-0000245A0000}"/>
    <cellStyle name="Normal 369 5 2 2" xfId="36848" xr:uid="{00000000-0005-0000-0000-0000255A0000}"/>
    <cellStyle name="Normal 369 5 3" xfId="28006" xr:uid="{00000000-0005-0000-0000-0000265A0000}"/>
    <cellStyle name="Normal 369 6" xfId="9025" xr:uid="{00000000-0005-0000-0000-0000275A0000}"/>
    <cellStyle name="Normal 369 6 2" xfId="18982" xr:uid="{00000000-0005-0000-0000-0000285A0000}"/>
    <cellStyle name="Normal 369 6 2 2" xfId="36849" xr:uid="{00000000-0005-0000-0000-0000295A0000}"/>
    <cellStyle name="Normal 369 6 3" xfId="28007" xr:uid="{00000000-0005-0000-0000-00002A5A0000}"/>
    <cellStyle name="Normal 37" xfId="1526" xr:uid="{00000000-0005-0000-0000-00002B5A0000}"/>
    <cellStyle name="Normal 37 2" xfId="2627" xr:uid="{00000000-0005-0000-0000-00002C5A0000}"/>
    <cellStyle name="Normal 37 3" xfId="9026" xr:uid="{00000000-0005-0000-0000-00002D5A0000}"/>
    <cellStyle name="Normal 370" xfId="1527" xr:uid="{00000000-0005-0000-0000-00002E5A0000}"/>
    <cellStyle name="Normal 370 2" xfId="9027" xr:uid="{00000000-0005-0000-0000-00002F5A0000}"/>
    <cellStyle name="Normal 370 3" xfId="9028" xr:uid="{00000000-0005-0000-0000-0000305A0000}"/>
    <cellStyle name="Normal 370 3 2" xfId="9029" xr:uid="{00000000-0005-0000-0000-0000315A0000}"/>
    <cellStyle name="Normal 370 3 2 2" xfId="18984" xr:uid="{00000000-0005-0000-0000-0000325A0000}"/>
    <cellStyle name="Normal 370 3 2 2 2" xfId="36851" xr:uid="{00000000-0005-0000-0000-0000335A0000}"/>
    <cellStyle name="Normal 370 3 2 3" xfId="28009" xr:uid="{00000000-0005-0000-0000-0000345A0000}"/>
    <cellStyle name="Normal 370 3 3" xfId="18983" xr:uid="{00000000-0005-0000-0000-0000355A0000}"/>
    <cellStyle name="Normal 370 3 3 2" xfId="36850" xr:uid="{00000000-0005-0000-0000-0000365A0000}"/>
    <cellStyle name="Normal 370 3 4" xfId="28008" xr:uid="{00000000-0005-0000-0000-0000375A0000}"/>
    <cellStyle name="Normal 370 4" xfId="9030" xr:uid="{00000000-0005-0000-0000-0000385A0000}"/>
    <cellStyle name="Normal 370 4 2" xfId="18985" xr:uid="{00000000-0005-0000-0000-0000395A0000}"/>
    <cellStyle name="Normal 370 4 2 2" xfId="36852" xr:uid="{00000000-0005-0000-0000-00003A5A0000}"/>
    <cellStyle name="Normal 370 4 3" xfId="28010" xr:uid="{00000000-0005-0000-0000-00003B5A0000}"/>
    <cellStyle name="Normal 370 5" xfId="9031" xr:uid="{00000000-0005-0000-0000-00003C5A0000}"/>
    <cellStyle name="Normal 370 5 2" xfId="18986" xr:uid="{00000000-0005-0000-0000-00003D5A0000}"/>
    <cellStyle name="Normal 370 5 2 2" xfId="36853" xr:uid="{00000000-0005-0000-0000-00003E5A0000}"/>
    <cellStyle name="Normal 370 5 3" xfId="28011" xr:uid="{00000000-0005-0000-0000-00003F5A0000}"/>
    <cellStyle name="Normal 370 6" xfId="9032" xr:uid="{00000000-0005-0000-0000-0000405A0000}"/>
    <cellStyle name="Normal 370 6 2" xfId="18987" xr:uid="{00000000-0005-0000-0000-0000415A0000}"/>
    <cellStyle name="Normal 370 6 2 2" xfId="36854" xr:uid="{00000000-0005-0000-0000-0000425A0000}"/>
    <cellStyle name="Normal 370 6 3" xfId="28012" xr:uid="{00000000-0005-0000-0000-0000435A0000}"/>
    <cellStyle name="Normal 371" xfId="1528" xr:uid="{00000000-0005-0000-0000-0000445A0000}"/>
    <cellStyle name="Normal 371 2" xfId="9033" xr:uid="{00000000-0005-0000-0000-0000455A0000}"/>
    <cellStyle name="Normal 371 3" xfId="9034" xr:uid="{00000000-0005-0000-0000-0000465A0000}"/>
    <cellStyle name="Normal 371 3 2" xfId="9035" xr:uid="{00000000-0005-0000-0000-0000475A0000}"/>
    <cellStyle name="Normal 371 3 2 2" xfId="18989" xr:uid="{00000000-0005-0000-0000-0000485A0000}"/>
    <cellStyle name="Normal 371 3 2 2 2" xfId="36856" xr:uid="{00000000-0005-0000-0000-0000495A0000}"/>
    <cellStyle name="Normal 371 3 2 3" xfId="28014" xr:uid="{00000000-0005-0000-0000-00004A5A0000}"/>
    <cellStyle name="Normal 371 3 3" xfId="18988" xr:uid="{00000000-0005-0000-0000-00004B5A0000}"/>
    <cellStyle name="Normal 371 3 3 2" xfId="36855" xr:uid="{00000000-0005-0000-0000-00004C5A0000}"/>
    <cellStyle name="Normal 371 3 4" xfId="28013" xr:uid="{00000000-0005-0000-0000-00004D5A0000}"/>
    <cellStyle name="Normal 371 4" xfId="9036" xr:uid="{00000000-0005-0000-0000-00004E5A0000}"/>
    <cellStyle name="Normal 371 4 2" xfId="18990" xr:uid="{00000000-0005-0000-0000-00004F5A0000}"/>
    <cellStyle name="Normal 371 4 2 2" xfId="36857" xr:uid="{00000000-0005-0000-0000-0000505A0000}"/>
    <cellStyle name="Normal 371 4 3" xfId="28015" xr:uid="{00000000-0005-0000-0000-0000515A0000}"/>
    <cellStyle name="Normal 371 5" xfId="9037" xr:uid="{00000000-0005-0000-0000-0000525A0000}"/>
    <cellStyle name="Normal 371 5 2" xfId="18991" xr:uid="{00000000-0005-0000-0000-0000535A0000}"/>
    <cellStyle name="Normal 371 5 2 2" xfId="36858" xr:uid="{00000000-0005-0000-0000-0000545A0000}"/>
    <cellStyle name="Normal 371 5 3" xfId="28016" xr:uid="{00000000-0005-0000-0000-0000555A0000}"/>
    <cellStyle name="Normal 371 6" xfId="9038" xr:uid="{00000000-0005-0000-0000-0000565A0000}"/>
    <cellStyle name="Normal 371 6 2" xfId="18992" xr:uid="{00000000-0005-0000-0000-0000575A0000}"/>
    <cellStyle name="Normal 371 6 2 2" xfId="36859" xr:uid="{00000000-0005-0000-0000-0000585A0000}"/>
    <cellStyle name="Normal 371 6 3" xfId="28017" xr:uid="{00000000-0005-0000-0000-0000595A0000}"/>
    <cellStyle name="Normal 372" xfId="1529" xr:uid="{00000000-0005-0000-0000-00005A5A0000}"/>
    <cellStyle name="Normal 372 2" xfId="9039" xr:uid="{00000000-0005-0000-0000-00005B5A0000}"/>
    <cellStyle name="Normal 372 3" xfId="9040" xr:uid="{00000000-0005-0000-0000-00005C5A0000}"/>
    <cellStyle name="Normal 372 3 2" xfId="9041" xr:uid="{00000000-0005-0000-0000-00005D5A0000}"/>
    <cellStyle name="Normal 372 3 2 2" xfId="18994" xr:uid="{00000000-0005-0000-0000-00005E5A0000}"/>
    <cellStyle name="Normal 372 3 2 2 2" xfId="36861" xr:uid="{00000000-0005-0000-0000-00005F5A0000}"/>
    <cellStyle name="Normal 372 3 2 3" xfId="28019" xr:uid="{00000000-0005-0000-0000-0000605A0000}"/>
    <cellStyle name="Normal 372 3 3" xfId="18993" xr:uid="{00000000-0005-0000-0000-0000615A0000}"/>
    <cellStyle name="Normal 372 3 3 2" xfId="36860" xr:uid="{00000000-0005-0000-0000-0000625A0000}"/>
    <cellStyle name="Normal 372 3 4" xfId="28018" xr:uid="{00000000-0005-0000-0000-0000635A0000}"/>
    <cellStyle name="Normal 372 4" xfId="9042" xr:uid="{00000000-0005-0000-0000-0000645A0000}"/>
    <cellStyle name="Normal 372 4 2" xfId="18995" xr:uid="{00000000-0005-0000-0000-0000655A0000}"/>
    <cellStyle name="Normal 372 4 2 2" xfId="36862" xr:uid="{00000000-0005-0000-0000-0000665A0000}"/>
    <cellStyle name="Normal 372 4 3" xfId="28020" xr:uid="{00000000-0005-0000-0000-0000675A0000}"/>
    <cellStyle name="Normal 372 5" xfId="9043" xr:uid="{00000000-0005-0000-0000-0000685A0000}"/>
    <cellStyle name="Normal 372 5 2" xfId="18996" xr:uid="{00000000-0005-0000-0000-0000695A0000}"/>
    <cellStyle name="Normal 372 5 2 2" xfId="36863" xr:uid="{00000000-0005-0000-0000-00006A5A0000}"/>
    <cellStyle name="Normal 372 5 3" xfId="28021" xr:uid="{00000000-0005-0000-0000-00006B5A0000}"/>
    <cellStyle name="Normal 372 6" xfId="9044" xr:uid="{00000000-0005-0000-0000-00006C5A0000}"/>
    <cellStyle name="Normal 372 6 2" xfId="18997" xr:uid="{00000000-0005-0000-0000-00006D5A0000}"/>
    <cellStyle name="Normal 372 6 2 2" xfId="36864" xr:uid="{00000000-0005-0000-0000-00006E5A0000}"/>
    <cellStyle name="Normal 372 6 3" xfId="28022" xr:uid="{00000000-0005-0000-0000-00006F5A0000}"/>
    <cellStyle name="Normal 373" xfId="1530" xr:uid="{00000000-0005-0000-0000-0000705A0000}"/>
    <cellStyle name="Normal 373 2" xfId="9045" xr:uid="{00000000-0005-0000-0000-0000715A0000}"/>
    <cellStyle name="Normal 373 3" xfId="9046" xr:uid="{00000000-0005-0000-0000-0000725A0000}"/>
    <cellStyle name="Normal 373 3 2" xfId="9047" xr:uid="{00000000-0005-0000-0000-0000735A0000}"/>
    <cellStyle name="Normal 373 3 2 2" xfId="18999" xr:uid="{00000000-0005-0000-0000-0000745A0000}"/>
    <cellStyle name="Normal 373 3 2 2 2" xfId="36866" xr:uid="{00000000-0005-0000-0000-0000755A0000}"/>
    <cellStyle name="Normal 373 3 2 3" xfId="28024" xr:uid="{00000000-0005-0000-0000-0000765A0000}"/>
    <cellStyle name="Normal 373 3 3" xfId="18998" xr:uid="{00000000-0005-0000-0000-0000775A0000}"/>
    <cellStyle name="Normal 373 3 3 2" xfId="36865" xr:uid="{00000000-0005-0000-0000-0000785A0000}"/>
    <cellStyle name="Normal 373 3 4" xfId="28023" xr:uid="{00000000-0005-0000-0000-0000795A0000}"/>
    <cellStyle name="Normal 373 4" xfId="9048" xr:uid="{00000000-0005-0000-0000-00007A5A0000}"/>
    <cellStyle name="Normal 373 4 2" xfId="19000" xr:uid="{00000000-0005-0000-0000-00007B5A0000}"/>
    <cellStyle name="Normal 373 4 2 2" xfId="36867" xr:uid="{00000000-0005-0000-0000-00007C5A0000}"/>
    <cellStyle name="Normal 373 4 3" xfId="28025" xr:uid="{00000000-0005-0000-0000-00007D5A0000}"/>
    <cellStyle name="Normal 373 5" xfId="9049" xr:uid="{00000000-0005-0000-0000-00007E5A0000}"/>
    <cellStyle name="Normal 373 5 2" xfId="19001" xr:uid="{00000000-0005-0000-0000-00007F5A0000}"/>
    <cellStyle name="Normal 373 5 2 2" xfId="36868" xr:uid="{00000000-0005-0000-0000-0000805A0000}"/>
    <cellStyle name="Normal 373 5 3" xfId="28026" xr:uid="{00000000-0005-0000-0000-0000815A0000}"/>
    <cellStyle name="Normal 373 6" xfId="9050" xr:uid="{00000000-0005-0000-0000-0000825A0000}"/>
    <cellStyle name="Normal 373 6 2" xfId="19002" xr:uid="{00000000-0005-0000-0000-0000835A0000}"/>
    <cellStyle name="Normal 373 6 2 2" xfId="36869" xr:uid="{00000000-0005-0000-0000-0000845A0000}"/>
    <cellStyle name="Normal 373 6 3" xfId="28027" xr:uid="{00000000-0005-0000-0000-0000855A0000}"/>
    <cellStyle name="Normal 374" xfId="1531" xr:uid="{00000000-0005-0000-0000-0000865A0000}"/>
    <cellStyle name="Normal 374 2" xfId="2628" xr:uid="{00000000-0005-0000-0000-0000875A0000}"/>
    <cellStyle name="Normal 374 3" xfId="9051" xr:uid="{00000000-0005-0000-0000-0000885A0000}"/>
    <cellStyle name="Normal 374 4" xfId="9052" xr:uid="{00000000-0005-0000-0000-0000895A0000}"/>
    <cellStyle name="Normal 375" xfId="1532" xr:uid="{00000000-0005-0000-0000-00008A5A0000}"/>
    <cellStyle name="Normal 375 2" xfId="2629" xr:uid="{00000000-0005-0000-0000-00008B5A0000}"/>
    <cellStyle name="Normal 375 2 2" xfId="9053" xr:uid="{00000000-0005-0000-0000-00008C5A0000}"/>
    <cellStyle name="Normal 375 2 2 2" xfId="9054" xr:uid="{00000000-0005-0000-0000-00008D5A0000}"/>
    <cellStyle name="Normal 375 2 2 2 2" xfId="19004" xr:uid="{00000000-0005-0000-0000-00008E5A0000}"/>
    <cellStyle name="Normal 375 2 2 2 2 2" xfId="36871" xr:uid="{00000000-0005-0000-0000-00008F5A0000}"/>
    <cellStyle name="Normal 375 2 2 2 3" xfId="28029" xr:uid="{00000000-0005-0000-0000-0000905A0000}"/>
    <cellStyle name="Normal 375 2 2 3" xfId="19003" xr:uid="{00000000-0005-0000-0000-0000915A0000}"/>
    <cellStyle name="Normal 375 2 2 3 2" xfId="36870" xr:uid="{00000000-0005-0000-0000-0000925A0000}"/>
    <cellStyle name="Normal 375 2 2 4" xfId="28028" xr:uid="{00000000-0005-0000-0000-0000935A0000}"/>
    <cellStyle name="Normal 375 2 3" xfId="9055" xr:uid="{00000000-0005-0000-0000-0000945A0000}"/>
    <cellStyle name="Normal 375 2 3 2" xfId="19005" xr:uid="{00000000-0005-0000-0000-0000955A0000}"/>
    <cellStyle name="Normal 375 2 3 2 2" xfId="36872" xr:uid="{00000000-0005-0000-0000-0000965A0000}"/>
    <cellStyle name="Normal 375 2 3 3" xfId="28030" xr:uid="{00000000-0005-0000-0000-0000975A0000}"/>
    <cellStyle name="Normal 375 3" xfId="9056" xr:uid="{00000000-0005-0000-0000-0000985A0000}"/>
    <cellStyle name="Normal 375 4" xfId="9057" xr:uid="{00000000-0005-0000-0000-0000995A0000}"/>
    <cellStyle name="Normal 375 4 2" xfId="19006" xr:uid="{00000000-0005-0000-0000-00009A5A0000}"/>
    <cellStyle name="Normal 375 4 2 2" xfId="36873" xr:uid="{00000000-0005-0000-0000-00009B5A0000}"/>
    <cellStyle name="Normal 375 4 3" xfId="28031" xr:uid="{00000000-0005-0000-0000-00009C5A0000}"/>
    <cellStyle name="Normal 375 5" xfId="9058" xr:uid="{00000000-0005-0000-0000-00009D5A0000}"/>
    <cellStyle name="Normal 376" xfId="1533" xr:uid="{00000000-0005-0000-0000-00009E5A0000}"/>
    <cellStyle name="Normal 376 2" xfId="2630" xr:uid="{00000000-0005-0000-0000-00009F5A0000}"/>
    <cellStyle name="Normal 376 2 2" xfId="9059" xr:uid="{00000000-0005-0000-0000-0000A05A0000}"/>
    <cellStyle name="Normal 376 2 2 2" xfId="9060" xr:uid="{00000000-0005-0000-0000-0000A15A0000}"/>
    <cellStyle name="Normal 376 2 2 2 2" xfId="19008" xr:uid="{00000000-0005-0000-0000-0000A25A0000}"/>
    <cellStyle name="Normal 376 2 2 2 2 2" xfId="36875" xr:uid="{00000000-0005-0000-0000-0000A35A0000}"/>
    <cellStyle name="Normal 376 2 2 2 3" xfId="28033" xr:uid="{00000000-0005-0000-0000-0000A45A0000}"/>
    <cellStyle name="Normal 376 2 2 3" xfId="19007" xr:uid="{00000000-0005-0000-0000-0000A55A0000}"/>
    <cellStyle name="Normal 376 2 2 3 2" xfId="36874" xr:uid="{00000000-0005-0000-0000-0000A65A0000}"/>
    <cellStyle name="Normal 376 2 2 4" xfId="28032" xr:uid="{00000000-0005-0000-0000-0000A75A0000}"/>
    <cellStyle name="Normal 376 2 3" xfId="9061" xr:uid="{00000000-0005-0000-0000-0000A85A0000}"/>
    <cellStyle name="Normal 376 2 3 2" xfId="19009" xr:uid="{00000000-0005-0000-0000-0000A95A0000}"/>
    <cellStyle name="Normal 376 2 3 2 2" xfId="36876" xr:uid="{00000000-0005-0000-0000-0000AA5A0000}"/>
    <cellStyle name="Normal 376 2 3 3" xfId="28034" xr:uid="{00000000-0005-0000-0000-0000AB5A0000}"/>
    <cellStyle name="Normal 376 3" xfId="9062" xr:uid="{00000000-0005-0000-0000-0000AC5A0000}"/>
    <cellStyle name="Normal 376 4" xfId="9063" xr:uid="{00000000-0005-0000-0000-0000AD5A0000}"/>
    <cellStyle name="Normal 376 4 2" xfId="19010" xr:uid="{00000000-0005-0000-0000-0000AE5A0000}"/>
    <cellStyle name="Normal 376 4 2 2" xfId="36877" xr:uid="{00000000-0005-0000-0000-0000AF5A0000}"/>
    <cellStyle name="Normal 376 4 3" xfId="28035" xr:uid="{00000000-0005-0000-0000-0000B05A0000}"/>
    <cellStyle name="Normal 376 5" xfId="9064" xr:uid="{00000000-0005-0000-0000-0000B15A0000}"/>
    <cellStyle name="Normal 377" xfId="1534" xr:uid="{00000000-0005-0000-0000-0000B25A0000}"/>
    <cellStyle name="Normal 377 2" xfId="9065" xr:uid="{00000000-0005-0000-0000-0000B35A0000}"/>
    <cellStyle name="Normal 377 3" xfId="9066" xr:uid="{00000000-0005-0000-0000-0000B45A0000}"/>
    <cellStyle name="Normal 377 3 2" xfId="9067" xr:uid="{00000000-0005-0000-0000-0000B55A0000}"/>
    <cellStyle name="Normal 377 3 2 2" xfId="19012" xr:uid="{00000000-0005-0000-0000-0000B65A0000}"/>
    <cellStyle name="Normal 377 3 2 2 2" xfId="36879" xr:uid="{00000000-0005-0000-0000-0000B75A0000}"/>
    <cellStyle name="Normal 377 3 2 3" xfId="28037" xr:uid="{00000000-0005-0000-0000-0000B85A0000}"/>
    <cellStyle name="Normal 377 3 3" xfId="19011" xr:uid="{00000000-0005-0000-0000-0000B95A0000}"/>
    <cellStyle name="Normal 377 3 3 2" xfId="36878" xr:uid="{00000000-0005-0000-0000-0000BA5A0000}"/>
    <cellStyle name="Normal 377 3 4" xfId="28036" xr:uid="{00000000-0005-0000-0000-0000BB5A0000}"/>
    <cellStyle name="Normal 377 4" xfId="9068" xr:uid="{00000000-0005-0000-0000-0000BC5A0000}"/>
    <cellStyle name="Normal 377 4 2" xfId="19013" xr:uid="{00000000-0005-0000-0000-0000BD5A0000}"/>
    <cellStyle name="Normal 377 4 2 2" xfId="36880" xr:uid="{00000000-0005-0000-0000-0000BE5A0000}"/>
    <cellStyle name="Normal 377 4 3" xfId="28038" xr:uid="{00000000-0005-0000-0000-0000BF5A0000}"/>
    <cellStyle name="Normal 377 5" xfId="9069" xr:uid="{00000000-0005-0000-0000-0000C05A0000}"/>
    <cellStyle name="Normal 377 5 2" xfId="19014" xr:uid="{00000000-0005-0000-0000-0000C15A0000}"/>
    <cellStyle name="Normal 377 5 2 2" xfId="36881" xr:uid="{00000000-0005-0000-0000-0000C25A0000}"/>
    <cellStyle name="Normal 377 5 3" xfId="28039" xr:uid="{00000000-0005-0000-0000-0000C35A0000}"/>
    <cellStyle name="Normal 377 6" xfId="9070" xr:uid="{00000000-0005-0000-0000-0000C45A0000}"/>
    <cellStyle name="Normal 377 6 2" xfId="19015" xr:uid="{00000000-0005-0000-0000-0000C55A0000}"/>
    <cellStyle name="Normal 377 6 2 2" xfId="36882" xr:uid="{00000000-0005-0000-0000-0000C65A0000}"/>
    <cellStyle name="Normal 377 6 3" xfId="28040" xr:uid="{00000000-0005-0000-0000-0000C75A0000}"/>
    <cellStyle name="Normal 378" xfId="1535" xr:uid="{00000000-0005-0000-0000-0000C85A0000}"/>
    <cellStyle name="Normal 378 2" xfId="9071" xr:uid="{00000000-0005-0000-0000-0000C95A0000}"/>
    <cellStyle name="Normal 378 3" xfId="9072" xr:uid="{00000000-0005-0000-0000-0000CA5A0000}"/>
    <cellStyle name="Normal 378 3 2" xfId="9073" xr:uid="{00000000-0005-0000-0000-0000CB5A0000}"/>
    <cellStyle name="Normal 378 3 2 2" xfId="19017" xr:uid="{00000000-0005-0000-0000-0000CC5A0000}"/>
    <cellStyle name="Normal 378 3 2 2 2" xfId="36884" xr:uid="{00000000-0005-0000-0000-0000CD5A0000}"/>
    <cellStyle name="Normal 378 3 2 3" xfId="28042" xr:uid="{00000000-0005-0000-0000-0000CE5A0000}"/>
    <cellStyle name="Normal 378 3 3" xfId="19016" xr:uid="{00000000-0005-0000-0000-0000CF5A0000}"/>
    <cellStyle name="Normal 378 3 3 2" xfId="36883" xr:uid="{00000000-0005-0000-0000-0000D05A0000}"/>
    <cellStyle name="Normal 378 3 4" xfId="28041" xr:uid="{00000000-0005-0000-0000-0000D15A0000}"/>
    <cellStyle name="Normal 378 4" xfId="9074" xr:uid="{00000000-0005-0000-0000-0000D25A0000}"/>
    <cellStyle name="Normal 378 4 2" xfId="19018" xr:uid="{00000000-0005-0000-0000-0000D35A0000}"/>
    <cellStyle name="Normal 378 4 2 2" xfId="36885" xr:uid="{00000000-0005-0000-0000-0000D45A0000}"/>
    <cellStyle name="Normal 378 4 3" xfId="28043" xr:uid="{00000000-0005-0000-0000-0000D55A0000}"/>
    <cellStyle name="Normal 378 5" xfId="9075" xr:uid="{00000000-0005-0000-0000-0000D65A0000}"/>
    <cellStyle name="Normal 378 5 2" xfId="19019" xr:uid="{00000000-0005-0000-0000-0000D75A0000}"/>
    <cellStyle name="Normal 378 5 2 2" xfId="36886" xr:uid="{00000000-0005-0000-0000-0000D85A0000}"/>
    <cellStyle name="Normal 378 5 3" xfId="28044" xr:uid="{00000000-0005-0000-0000-0000D95A0000}"/>
    <cellStyle name="Normal 378 6" xfId="9076" xr:uid="{00000000-0005-0000-0000-0000DA5A0000}"/>
    <cellStyle name="Normal 378 6 2" xfId="19020" xr:uid="{00000000-0005-0000-0000-0000DB5A0000}"/>
    <cellStyle name="Normal 378 6 2 2" xfId="36887" xr:uid="{00000000-0005-0000-0000-0000DC5A0000}"/>
    <cellStyle name="Normal 378 6 3" xfId="28045" xr:uid="{00000000-0005-0000-0000-0000DD5A0000}"/>
    <cellStyle name="Normal 379" xfId="1536" xr:uid="{00000000-0005-0000-0000-0000DE5A0000}"/>
    <cellStyle name="Normal 379 2" xfId="9077" xr:uid="{00000000-0005-0000-0000-0000DF5A0000}"/>
    <cellStyle name="Normal 379 3" xfId="9078" xr:uid="{00000000-0005-0000-0000-0000E05A0000}"/>
    <cellStyle name="Normal 379 3 2" xfId="9079" xr:uid="{00000000-0005-0000-0000-0000E15A0000}"/>
    <cellStyle name="Normal 379 3 2 2" xfId="19022" xr:uid="{00000000-0005-0000-0000-0000E25A0000}"/>
    <cellStyle name="Normal 379 3 2 2 2" xfId="36889" xr:uid="{00000000-0005-0000-0000-0000E35A0000}"/>
    <cellStyle name="Normal 379 3 2 3" xfId="28047" xr:uid="{00000000-0005-0000-0000-0000E45A0000}"/>
    <cellStyle name="Normal 379 3 3" xfId="19021" xr:uid="{00000000-0005-0000-0000-0000E55A0000}"/>
    <cellStyle name="Normal 379 3 3 2" xfId="36888" xr:uid="{00000000-0005-0000-0000-0000E65A0000}"/>
    <cellStyle name="Normal 379 3 4" xfId="28046" xr:uid="{00000000-0005-0000-0000-0000E75A0000}"/>
    <cellStyle name="Normal 379 4" xfId="9080" xr:uid="{00000000-0005-0000-0000-0000E85A0000}"/>
    <cellStyle name="Normal 379 4 2" xfId="19023" xr:uid="{00000000-0005-0000-0000-0000E95A0000}"/>
    <cellStyle name="Normal 379 4 2 2" xfId="36890" xr:uid="{00000000-0005-0000-0000-0000EA5A0000}"/>
    <cellStyle name="Normal 379 4 3" xfId="28048" xr:uid="{00000000-0005-0000-0000-0000EB5A0000}"/>
    <cellStyle name="Normal 379 5" xfId="9081" xr:uid="{00000000-0005-0000-0000-0000EC5A0000}"/>
    <cellStyle name="Normal 379 5 2" xfId="19024" xr:uid="{00000000-0005-0000-0000-0000ED5A0000}"/>
    <cellStyle name="Normal 379 5 2 2" xfId="36891" xr:uid="{00000000-0005-0000-0000-0000EE5A0000}"/>
    <cellStyle name="Normal 379 5 3" xfId="28049" xr:uid="{00000000-0005-0000-0000-0000EF5A0000}"/>
    <cellStyle name="Normal 379 6" xfId="9082" xr:uid="{00000000-0005-0000-0000-0000F05A0000}"/>
    <cellStyle name="Normal 379 6 2" xfId="19025" xr:uid="{00000000-0005-0000-0000-0000F15A0000}"/>
    <cellStyle name="Normal 379 6 2 2" xfId="36892" xr:uid="{00000000-0005-0000-0000-0000F25A0000}"/>
    <cellStyle name="Normal 379 6 3" xfId="28050" xr:uid="{00000000-0005-0000-0000-0000F35A0000}"/>
    <cellStyle name="Normal 38" xfId="1537" xr:uid="{00000000-0005-0000-0000-0000F45A0000}"/>
    <cellStyle name="Normal 38 2" xfId="2631" xr:uid="{00000000-0005-0000-0000-0000F55A0000}"/>
    <cellStyle name="Normal 38 3" xfId="9083" xr:uid="{00000000-0005-0000-0000-0000F65A0000}"/>
    <cellStyle name="Normal 380" xfId="1538" xr:uid="{00000000-0005-0000-0000-0000F75A0000}"/>
    <cellStyle name="Normal 380 2" xfId="9084" xr:uid="{00000000-0005-0000-0000-0000F85A0000}"/>
    <cellStyle name="Normal 380 3" xfId="9085" xr:uid="{00000000-0005-0000-0000-0000F95A0000}"/>
    <cellStyle name="Normal 380 3 2" xfId="9086" xr:uid="{00000000-0005-0000-0000-0000FA5A0000}"/>
    <cellStyle name="Normal 380 3 2 2" xfId="19027" xr:uid="{00000000-0005-0000-0000-0000FB5A0000}"/>
    <cellStyle name="Normal 380 3 2 2 2" xfId="36894" xr:uid="{00000000-0005-0000-0000-0000FC5A0000}"/>
    <cellStyle name="Normal 380 3 2 3" xfId="28052" xr:uid="{00000000-0005-0000-0000-0000FD5A0000}"/>
    <cellStyle name="Normal 380 3 3" xfId="19026" xr:uid="{00000000-0005-0000-0000-0000FE5A0000}"/>
    <cellStyle name="Normal 380 3 3 2" xfId="36893" xr:uid="{00000000-0005-0000-0000-0000FF5A0000}"/>
    <cellStyle name="Normal 380 3 4" xfId="28051" xr:uid="{00000000-0005-0000-0000-0000005B0000}"/>
    <cellStyle name="Normal 380 4" xfId="9087" xr:uid="{00000000-0005-0000-0000-0000015B0000}"/>
    <cellStyle name="Normal 380 4 2" xfId="19028" xr:uid="{00000000-0005-0000-0000-0000025B0000}"/>
    <cellStyle name="Normal 380 4 2 2" xfId="36895" xr:uid="{00000000-0005-0000-0000-0000035B0000}"/>
    <cellStyle name="Normal 380 4 3" xfId="28053" xr:uid="{00000000-0005-0000-0000-0000045B0000}"/>
    <cellStyle name="Normal 380 5" xfId="9088" xr:uid="{00000000-0005-0000-0000-0000055B0000}"/>
    <cellStyle name="Normal 380 5 2" xfId="19029" xr:uid="{00000000-0005-0000-0000-0000065B0000}"/>
    <cellStyle name="Normal 380 5 2 2" xfId="36896" xr:uid="{00000000-0005-0000-0000-0000075B0000}"/>
    <cellStyle name="Normal 380 5 3" xfId="28054" xr:uid="{00000000-0005-0000-0000-0000085B0000}"/>
    <cellStyle name="Normal 380 6" xfId="9089" xr:uid="{00000000-0005-0000-0000-0000095B0000}"/>
    <cellStyle name="Normal 380 6 2" xfId="19030" xr:uid="{00000000-0005-0000-0000-00000A5B0000}"/>
    <cellStyle name="Normal 380 6 2 2" xfId="36897" xr:uid="{00000000-0005-0000-0000-00000B5B0000}"/>
    <cellStyle name="Normal 380 6 3" xfId="28055" xr:uid="{00000000-0005-0000-0000-00000C5B0000}"/>
    <cellStyle name="Normal 381" xfId="1539" xr:uid="{00000000-0005-0000-0000-00000D5B0000}"/>
    <cellStyle name="Normal 381 2" xfId="9090" xr:uid="{00000000-0005-0000-0000-00000E5B0000}"/>
    <cellStyle name="Normal 381 3" xfId="9091" xr:uid="{00000000-0005-0000-0000-00000F5B0000}"/>
    <cellStyle name="Normal 381 3 2" xfId="9092" xr:uid="{00000000-0005-0000-0000-0000105B0000}"/>
    <cellStyle name="Normal 381 3 2 2" xfId="19032" xr:uid="{00000000-0005-0000-0000-0000115B0000}"/>
    <cellStyle name="Normal 381 3 2 2 2" xfId="36899" xr:uid="{00000000-0005-0000-0000-0000125B0000}"/>
    <cellStyle name="Normal 381 3 2 3" xfId="28057" xr:uid="{00000000-0005-0000-0000-0000135B0000}"/>
    <cellStyle name="Normal 381 3 3" xfId="19031" xr:uid="{00000000-0005-0000-0000-0000145B0000}"/>
    <cellStyle name="Normal 381 3 3 2" xfId="36898" xr:uid="{00000000-0005-0000-0000-0000155B0000}"/>
    <cellStyle name="Normal 381 3 4" xfId="28056" xr:uid="{00000000-0005-0000-0000-0000165B0000}"/>
    <cellStyle name="Normal 381 4" xfId="9093" xr:uid="{00000000-0005-0000-0000-0000175B0000}"/>
    <cellStyle name="Normal 381 4 2" xfId="19033" xr:uid="{00000000-0005-0000-0000-0000185B0000}"/>
    <cellStyle name="Normal 381 4 2 2" xfId="36900" xr:uid="{00000000-0005-0000-0000-0000195B0000}"/>
    <cellStyle name="Normal 381 4 3" xfId="28058" xr:uid="{00000000-0005-0000-0000-00001A5B0000}"/>
    <cellStyle name="Normal 381 5" xfId="9094" xr:uid="{00000000-0005-0000-0000-00001B5B0000}"/>
    <cellStyle name="Normal 381 5 2" xfId="19034" xr:uid="{00000000-0005-0000-0000-00001C5B0000}"/>
    <cellStyle name="Normal 381 5 2 2" xfId="36901" xr:uid="{00000000-0005-0000-0000-00001D5B0000}"/>
    <cellStyle name="Normal 381 5 3" xfId="28059" xr:uid="{00000000-0005-0000-0000-00001E5B0000}"/>
    <cellStyle name="Normal 381 6" xfId="9095" xr:uid="{00000000-0005-0000-0000-00001F5B0000}"/>
    <cellStyle name="Normal 381 6 2" xfId="19035" xr:uid="{00000000-0005-0000-0000-0000205B0000}"/>
    <cellStyle name="Normal 381 6 2 2" xfId="36902" xr:uid="{00000000-0005-0000-0000-0000215B0000}"/>
    <cellStyle name="Normal 381 6 3" xfId="28060" xr:uid="{00000000-0005-0000-0000-0000225B0000}"/>
    <cellStyle name="Normal 382" xfId="1540" xr:uid="{00000000-0005-0000-0000-0000235B0000}"/>
    <cellStyle name="Normal 382 2" xfId="9096" xr:uid="{00000000-0005-0000-0000-0000245B0000}"/>
    <cellStyle name="Normal 382 3" xfId="9097" xr:uid="{00000000-0005-0000-0000-0000255B0000}"/>
    <cellStyle name="Normal 382 3 2" xfId="9098" xr:uid="{00000000-0005-0000-0000-0000265B0000}"/>
    <cellStyle name="Normal 382 3 2 2" xfId="19037" xr:uid="{00000000-0005-0000-0000-0000275B0000}"/>
    <cellStyle name="Normal 382 3 2 2 2" xfId="36904" xr:uid="{00000000-0005-0000-0000-0000285B0000}"/>
    <cellStyle name="Normal 382 3 2 3" xfId="28062" xr:uid="{00000000-0005-0000-0000-0000295B0000}"/>
    <cellStyle name="Normal 382 3 3" xfId="19036" xr:uid="{00000000-0005-0000-0000-00002A5B0000}"/>
    <cellStyle name="Normal 382 3 3 2" xfId="36903" xr:uid="{00000000-0005-0000-0000-00002B5B0000}"/>
    <cellStyle name="Normal 382 3 4" xfId="28061" xr:uid="{00000000-0005-0000-0000-00002C5B0000}"/>
    <cellStyle name="Normal 382 4" xfId="9099" xr:uid="{00000000-0005-0000-0000-00002D5B0000}"/>
    <cellStyle name="Normal 382 4 2" xfId="19038" xr:uid="{00000000-0005-0000-0000-00002E5B0000}"/>
    <cellStyle name="Normal 382 4 2 2" xfId="36905" xr:uid="{00000000-0005-0000-0000-00002F5B0000}"/>
    <cellStyle name="Normal 382 4 3" xfId="28063" xr:uid="{00000000-0005-0000-0000-0000305B0000}"/>
    <cellStyle name="Normal 382 5" xfId="9100" xr:uid="{00000000-0005-0000-0000-0000315B0000}"/>
    <cellStyle name="Normal 382 5 2" xfId="19039" xr:uid="{00000000-0005-0000-0000-0000325B0000}"/>
    <cellStyle name="Normal 382 5 2 2" xfId="36906" xr:uid="{00000000-0005-0000-0000-0000335B0000}"/>
    <cellStyle name="Normal 382 5 3" xfId="28064" xr:uid="{00000000-0005-0000-0000-0000345B0000}"/>
    <cellStyle name="Normal 382 6" xfId="9101" xr:uid="{00000000-0005-0000-0000-0000355B0000}"/>
    <cellStyle name="Normal 382 6 2" xfId="19040" xr:uid="{00000000-0005-0000-0000-0000365B0000}"/>
    <cellStyle name="Normal 382 6 2 2" xfId="36907" xr:uid="{00000000-0005-0000-0000-0000375B0000}"/>
    <cellStyle name="Normal 382 6 3" xfId="28065" xr:uid="{00000000-0005-0000-0000-0000385B0000}"/>
    <cellStyle name="Normal 383" xfId="1541" xr:uid="{00000000-0005-0000-0000-0000395B0000}"/>
    <cellStyle name="Normal 383 2" xfId="9102" xr:uid="{00000000-0005-0000-0000-00003A5B0000}"/>
    <cellStyle name="Normal 383 3" xfId="9103" xr:uid="{00000000-0005-0000-0000-00003B5B0000}"/>
    <cellStyle name="Normal 383 3 2" xfId="9104" xr:uid="{00000000-0005-0000-0000-00003C5B0000}"/>
    <cellStyle name="Normal 383 3 2 2" xfId="19042" xr:uid="{00000000-0005-0000-0000-00003D5B0000}"/>
    <cellStyle name="Normal 383 3 2 2 2" xfId="36909" xr:uid="{00000000-0005-0000-0000-00003E5B0000}"/>
    <cellStyle name="Normal 383 3 2 3" xfId="28067" xr:uid="{00000000-0005-0000-0000-00003F5B0000}"/>
    <cellStyle name="Normal 383 3 3" xfId="19041" xr:uid="{00000000-0005-0000-0000-0000405B0000}"/>
    <cellStyle name="Normal 383 3 3 2" xfId="36908" xr:uid="{00000000-0005-0000-0000-0000415B0000}"/>
    <cellStyle name="Normal 383 3 4" xfId="28066" xr:uid="{00000000-0005-0000-0000-0000425B0000}"/>
    <cellStyle name="Normal 383 4" xfId="9105" xr:uid="{00000000-0005-0000-0000-0000435B0000}"/>
    <cellStyle name="Normal 383 4 2" xfId="19043" xr:uid="{00000000-0005-0000-0000-0000445B0000}"/>
    <cellStyle name="Normal 383 4 2 2" xfId="36910" xr:uid="{00000000-0005-0000-0000-0000455B0000}"/>
    <cellStyle name="Normal 383 4 3" xfId="28068" xr:uid="{00000000-0005-0000-0000-0000465B0000}"/>
    <cellStyle name="Normal 383 5" xfId="9106" xr:uid="{00000000-0005-0000-0000-0000475B0000}"/>
    <cellStyle name="Normal 383 5 2" xfId="19044" xr:uid="{00000000-0005-0000-0000-0000485B0000}"/>
    <cellStyle name="Normal 383 5 2 2" xfId="36911" xr:uid="{00000000-0005-0000-0000-0000495B0000}"/>
    <cellStyle name="Normal 383 5 3" xfId="28069" xr:uid="{00000000-0005-0000-0000-00004A5B0000}"/>
    <cellStyle name="Normal 383 6" xfId="9107" xr:uid="{00000000-0005-0000-0000-00004B5B0000}"/>
    <cellStyle name="Normal 383 6 2" xfId="19045" xr:uid="{00000000-0005-0000-0000-00004C5B0000}"/>
    <cellStyle name="Normal 383 6 2 2" xfId="36912" xr:uid="{00000000-0005-0000-0000-00004D5B0000}"/>
    <cellStyle name="Normal 383 6 3" xfId="28070" xr:uid="{00000000-0005-0000-0000-00004E5B0000}"/>
    <cellStyle name="Normal 384" xfId="1542" xr:uid="{00000000-0005-0000-0000-00004F5B0000}"/>
    <cellStyle name="Normal 384 2" xfId="9108" xr:uid="{00000000-0005-0000-0000-0000505B0000}"/>
    <cellStyle name="Normal 384 3" xfId="9109" xr:uid="{00000000-0005-0000-0000-0000515B0000}"/>
    <cellStyle name="Normal 384 3 2" xfId="9110" xr:uid="{00000000-0005-0000-0000-0000525B0000}"/>
    <cellStyle name="Normal 384 3 2 2" xfId="19047" xr:uid="{00000000-0005-0000-0000-0000535B0000}"/>
    <cellStyle name="Normal 384 3 2 2 2" xfId="36914" xr:uid="{00000000-0005-0000-0000-0000545B0000}"/>
    <cellStyle name="Normal 384 3 2 3" xfId="28072" xr:uid="{00000000-0005-0000-0000-0000555B0000}"/>
    <cellStyle name="Normal 384 3 3" xfId="19046" xr:uid="{00000000-0005-0000-0000-0000565B0000}"/>
    <cellStyle name="Normal 384 3 3 2" xfId="36913" xr:uid="{00000000-0005-0000-0000-0000575B0000}"/>
    <cellStyle name="Normal 384 3 4" xfId="28071" xr:uid="{00000000-0005-0000-0000-0000585B0000}"/>
    <cellStyle name="Normal 384 4" xfId="9111" xr:uid="{00000000-0005-0000-0000-0000595B0000}"/>
    <cellStyle name="Normal 384 4 2" xfId="19048" xr:uid="{00000000-0005-0000-0000-00005A5B0000}"/>
    <cellStyle name="Normal 384 4 2 2" xfId="36915" xr:uid="{00000000-0005-0000-0000-00005B5B0000}"/>
    <cellStyle name="Normal 384 4 3" xfId="28073" xr:uid="{00000000-0005-0000-0000-00005C5B0000}"/>
    <cellStyle name="Normal 384 5" xfId="9112" xr:uid="{00000000-0005-0000-0000-00005D5B0000}"/>
    <cellStyle name="Normal 384 5 2" xfId="19049" xr:uid="{00000000-0005-0000-0000-00005E5B0000}"/>
    <cellStyle name="Normal 384 5 2 2" xfId="36916" xr:uid="{00000000-0005-0000-0000-00005F5B0000}"/>
    <cellStyle name="Normal 384 5 3" xfId="28074" xr:uid="{00000000-0005-0000-0000-0000605B0000}"/>
    <cellStyle name="Normal 384 6" xfId="9113" xr:uid="{00000000-0005-0000-0000-0000615B0000}"/>
    <cellStyle name="Normal 384 6 2" xfId="19050" xr:uid="{00000000-0005-0000-0000-0000625B0000}"/>
    <cellStyle name="Normal 384 6 2 2" xfId="36917" xr:uid="{00000000-0005-0000-0000-0000635B0000}"/>
    <cellStyle name="Normal 384 6 3" xfId="28075" xr:uid="{00000000-0005-0000-0000-0000645B0000}"/>
    <cellStyle name="Normal 385" xfId="1543" xr:uid="{00000000-0005-0000-0000-0000655B0000}"/>
    <cellStyle name="Normal 385 2" xfId="9114" xr:uid="{00000000-0005-0000-0000-0000665B0000}"/>
    <cellStyle name="Normal 385 3" xfId="9115" xr:uid="{00000000-0005-0000-0000-0000675B0000}"/>
    <cellStyle name="Normal 385 3 2" xfId="9116" xr:uid="{00000000-0005-0000-0000-0000685B0000}"/>
    <cellStyle name="Normal 385 3 2 2" xfId="19052" xr:uid="{00000000-0005-0000-0000-0000695B0000}"/>
    <cellStyle name="Normal 385 3 2 2 2" xfId="36919" xr:uid="{00000000-0005-0000-0000-00006A5B0000}"/>
    <cellStyle name="Normal 385 3 2 3" xfId="28077" xr:uid="{00000000-0005-0000-0000-00006B5B0000}"/>
    <cellStyle name="Normal 385 3 3" xfId="19051" xr:uid="{00000000-0005-0000-0000-00006C5B0000}"/>
    <cellStyle name="Normal 385 3 3 2" xfId="36918" xr:uid="{00000000-0005-0000-0000-00006D5B0000}"/>
    <cellStyle name="Normal 385 3 4" xfId="28076" xr:uid="{00000000-0005-0000-0000-00006E5B0000}"/>
    <cellStyle name="Normal 385 4" xfId="9117" xr:uid="{00000000-0005-0000-0000-00006F5B0000}"/>
    <cellStyle name="Normal 385 4 2" xfId="19053" xr:uid="{00000000-0005-0000-0000-0000705B0000}"/>
    <cellStyle name="Normal 385 4 2 2" xfId="36920" xr:uid="{00000000-0005-0000-0000-0000715B0000}"/>
    <cellStyle name="Normal 385 4 3" xfId="28078" xr:uid="{00000000-0005-0000-0000-0000725B0000}"/>
    <cellStyle name="Normal 385 5" xfId="9118" xr:uid="{00000000-0005-0000-0000-0000735B0000}"/>
    <cellStyle name="Normal 385 5 2" xfId="19054" xr:uid="{00000000-0005-0000-0000-0000745B0000}"/>
    <cellStyle name="Normal 385 5 2 2" xfId="36921" xr:uid="{00000000-0005-0000-0000-0000755B0000}"/>
    <cellStyle name="Normal 385 5 3" xfId="28079" xr:uid="{00000000-0005-0000-0000-0000765B0000}"/>
    <cellStyle name="Normal 385 6" xfId="9119" xr:uid="{00000000-0005-0000-0000-0000775B0000}"/>
    <cellStyle name="Normal 385 6 2" xfId="19055" xr:uid="{00000000-0005-0000-0000-0000785B0000}"/>
    <cellStyle name="Normal 385 6 2 2" xfId="36922" xr:uid="{00000000-0005-0000-0000-0000795B0000}"/>
    <cellStyle name="Normal 385 6 3" xfId="28080" xr:uid="{00000000-0005-0000-0000-00007A5B0000}"/>
    <cellStyle name="Normal 386" xfId="1544" xr:uid="{00000000-0005-0000-0000-00007B5B0000}"/>
    <cellStyle name="Normal 386 2" xfId="9120" xr:uid="{00000000-0005-0000-0000-00007C5B0000}"/>
    <cellStyle name="Normal 386 3" xfId="9121" xr:uid="{00000000-0005-0000-0000-00007D5B0000}"/>
    <cellStyle name="Normal 386 3 2" xfId="9122" xr:uid="{00000000-0005-0000-0000-00007E5B0000}"/>
    <cellStyle name="Normal 386 3 2 2" xfId="19057" xr:uid="{00000000-0005-0000-0000-00007F5B0000}"/>
    <cellStyle name="Normal 386 3 2 2 2" xfId="36924" xr:uid="{00000000-0005-0000-0000-0000805B0000}"/>
    <cellStyle name="Normal 386 3 2 3" xfId="28082" xr:uid="{00000000-0005-0000-0000-0000815B0000}"/>
    <cellStyle name="Normal 386 3 3" xfId="19056" xr:uid="{00000000-0005-0000-0000-0000825B0000}"/>
    <cellStyle name="Normal 386 3 3 2" xfId="36923" xr:uid="{00000000-0005-0000-0000-0000835B0000}"/>
    <cellStyle name="Normal 386 3 4" xfId="28081" xr:uid="{00000000-0005-0000-0000-0000845B0000}"/>
    <cellStyle name="Normal 386 4" xfId="9123" xr:uid="{00000000-0005-0000-0000-0000855B0000}"/>
    <cellStyle name="Normal 386 4 2" xfId="19058" xr:uid="{00000000-0005-0000-0000-0000865B0000}"/>
    <cellStyle name="Normal 386 4 2 2" xfId="36925" xr:uid="{00000000-0005-0000-0000-0000875B0000}"/>
    <cellStyle name="Normal 386 4 3" xfId="28083" xr:uid="{00000000-0005-0000-0000-0000885B0000}"/>
    <cellStyle name="Normal 386 5" xfId="9124" xr:uid="{00000000-0005-0000-0000-0000895B0000}"/>
    <cellStyle name="Normal 386 5 2" xfId="19059" xr:uid="{00000000-0005-0000-0000-00008A5B0000}"/>
    <cellStyle name="Normal 386 5 2 2" xfId="36926" xr:uid="{00000000-0005-0000-0000-00008B5B0000}"/>
    <cellStyle name="Normal 386 5 3" xfId="28084" xr:uid="{00000000-0005-0000-0000-00008C5B0000}"/>
    <cellStyle name="Normal 386 6" xfId="9125" xr:uid="{00000000-0005-0000-0000-00008D5B0000}"/>
    <cellStyle name="Normal 386 6 2" xfId="19060" xr:uid="{00000000-0005-0000-0000-00008E5B0000}"/>
    <cellStyle name="Normal 386 6 2 2" xfId="36927" xr:uid="{00000000-0005-0000-0000-00008F5B0000}"/>
    <cellStyle name="Normal 386 6 3" xfId="28085" xr:uid="{00000000-0005-0000-0000-0000905B0000}"/>
    <cellStyle name="Normal 387" xfId="1545" xr:uid="{00000000-0005-0000-0000-0000915B0000}"/>
    <cellStyle name="Normal 387 2" xfId="9126" xr:uid="{00000000-0005-0000-0000-0000925B0000}"/>
    <cellStyle name="Normal 387 3" xfId="9127" xr:uid="{00000000-0005-0000-0000-0000935B0000}"/>
    <cellStyle name="Normal 387 3 2" xfId="9128" xr:uid="{00000000-0005-0000-0000-0000945B0000}"/>
    <cellStyle name="Normal 387 3 2 2" xfId="19062" xr:uid="{00000000-0005-0000-0000-0000955B0000}"/>
    <cellStyle name="Normal 387 3 2 2 2" xfId="36929" xr:uid="{00000000-0005-0000-0000-0000965B0000}"/>
    <cellStyle name="Normal 387 3 2 3" xfId="28087" xr:uid="{00000000-0005-0000-0000-0000975B0000}"/>
    <cellStyle name="Normal 387 3 3" xfId="19061" xr:uid="{00000000-0005-0000-0000-0000985B0000}"/>
    <cellStyle name="Normal 387 3 3 2" xfId="36928" xr:uid="{00000000-0005-0000-0000-0000995B0000}"/>
    <cellStyle name="Normal 387 3 4" xfId="28086" xr:uid="{00000000-0005-0000-0000-00009A5B0000}"/>
    <cellStyle name="Normal 387 4" xfId="9129" xr:uid="{00000000-0005-0000-0000-00009B5B0000}"/>
    <cellStyle name="Normal 387 4 2" xfId="19063" xr:uid="{00000000-0005-0000-0000-00009C5B0000}"/>
    <cellStyle name="Normal 387 4 2 2" xfId="36930" xr:uid="{00000000-0005-0000-0000-00009D5B0000}"/>
    <cellStyle name="Normal 387 4 3" xfId="28088" xr:uid="{00000000-0005-0000-0000-00009E5B0000}"/>
    <cellStyle name="Normal 387 5" xfId="9130" xr:uid="{00000000-0005-0000-0000-00009F5B0000}"/>
    <cellStyle name="Normal 387 5 2" xfId="19064" xr:uid="{00000000-0005-0000-0000-0000A05B0000}"/>
    <cellStyle name="Normal 387 5 2 2" xfId="36931" xr:uid="{00000000-0005-0000-0000-0000A15B0000}"/>
    <cellStyle name="Normal 387 5 3" xfId="28089" xr:uid="{00000000-0005-0000-0000-0000A25B0000}"/>
    <cellStyle name="Normal 387 6" xfId="9131" xr:uid="{00000000-0005-0000-0000-0000A35B0000}"/>
    <cellStyle name="Normal 387 6 2" xfId="19065" xr:uid="{00000000-0005-0000-0000-0000A45B0000}"/>
    <cellStyle name="Normal 387 6 2 2" xfId="36932" xr:uid="{00000000-0005-0000-0000-0000A55B0000}"/>
    <cellStyle name="Normal 387 6 3" xfId="28090" xr:uid="{00000000-0005-0000-0000-0000A65B0000}"/>
    <cellStyle name="Normal 388" xfId="1546" xr:uid="{00000000-0005-0000-0000-0000A75B0000}"/>
    <cellStyle name="Normal 388 2" xfId="9132" xr:uid="{00000000-0005-0000-0000-0000A85B0000}"/>
    <cellStyle name="Normal 388 3" xfId="9133" xr:uid="{00000000-0005-0000-0000-0000A95B0000}"/>
    <cellStyle name="Normal 388 3 2" xfId="9134" xr:uid="{00000000-0005-0000-0000-0000AA5B0000}"/>
    <cellStyle name="Normal 388 3 2 2" xfId="19067" xr:uid="{00000000-0005-0000-0000-0000AB5B0000}"/>
    <cellStyle name="Normal 388 3 2 2 2" xfId="36934" xr:uid="{00000000-0005-0000-0000-0000AC5B0000}"/>
    <cellStyle name="Normal 388 3 2 3" xfId="28092" xr:uid="{00000000-0005-0000-0000-0000AD5B0000}"/>
    <cellStyle name="Normal 388 3 3" xfId="19066" xr:uid="{00000000-0005-0000-0000-0000AE5B0000}"/>
    <cellStyle name="Normal 388 3 3 2" xfId="36933" xr:uid="{00000000-0005-0000-0000-0000AF5B0000}"/>
    <cellStyle name="Normal 388 3 4" xfId="28091" xr:uid="{00000000-0005-0000-0000-0000B05B0000}"/>
    <cellStyle name="Normal 388 4" xfId="9135" xr:uid="{00000000-0005-0000-0000-0000B15B0000}"/>
    <cellStyle name="Normal 388 4 2" xfId="19068" xr:uid="{00000000-0005-0000-0000-0000B25B0000}"/>
    <cellStyle name="Normal 388 4 2 2" xfId="36935" xr:uid="{00000000-0005-0000-0000-0000B35B0000}"/>
    <cellStyle name="Normal 388 4 3" xfId="28093" xr:uid="{00000000-0005-0000-0000-0000B45B0000}"/>
    <cellStyle name="Normal 388 5" xfId="9136" xr:uid="{00000000-0005-0000-0000-0000B55B0000}"/>
    <cellStyle name="Normal 388 5 2" xfId="19069" xr:uid="{00000000-0005-0000-0000-0000B65B0000}"/>
    <cellStyle name="Normal 388 5 2 2" xfId="36936" xr:uid="{00000000-0005-0000-0000-0000B75B0000}"/>
    <cellStyle name="Normal 388 5 3" xfId="28094" xr:uid="{00000000-0005-0000-0000-0000B85B0000}"/>
    <cellStyle name="Normal 388 6" xfId="9137" xr:uid="{00000000-0005-0000-0000-0000B95B0000}"/>
    <cellStyle name="Normal 388 6 2" xfId="19070" xr:uid="{00000000-0005-0000-0000-0000BA5B0000}"/>
    <cellStyle name="Normal 388 6 2 2" xfId="36937" xr:uid="{00000000-0005-0000-0000-0000BB5B0000}"/>
    <cellStyle name="Normal 388 6 3" xfId="28095" xr:uid="{00000000-0005-0000-0000-0000BC5B0000}"/>
    <cellStyle name="Normal 389" xfId="1547" xr:uid="{00000000-0005-0000-0000-0000BD5B0000}"/>
    <cellStyle name="Normal 389 2" xfId="9138" xr:uid="{00000000-0005-0000-0000-0000BE5B0000}"/>
    <cellStyle name="Normal 389 3" xfId="9139" xr:uid="{00000000-0005-0000-0000-0000BF5B0000}"/>
    <cellStyle name="Normal 389 3 2" xfId="9140" xr:uid="{00000000-0005-0000-0000-0000C05B0000}"/>
    <cellStyle name="Normal 389 3 2 2" xfId="19072" xr:uid="{00000000-0005-0000-0000-0000C15B0000}"/>
    <cellStyle name="Normal 389 3 2 2 2" xfId="36939" xr:uid="{00000000-0005-0000-0000-0000C25B0000}"/>
    <cellStyle name="Normal 389 3 2 3" xfId="28097" xr:uid="{00000000-0005-0000-0000-0000C35B0000}"/>
    <cellStyle name="Normal 389 3 3" xfId="19071" xr:uid="{00000000-0005-0000-0000-0000C45B0000}"/>
    <cellStyle name="Normal 389 3 3 2" xfId="36938" xr:uid="{00000000-0005-0000-0000-0000C55B0000}"/>
    <cellStyle name="Normal 389 3 4" xfId="28096" xr:uid="{00000000-0005-0000-0000-0000C65B0000}"/>
    <cellStyle name="Normal 389 4" xfId="9141" xr:uid="{00000000-0005-0000-0000-0000C75B0000}"/>
    <cellStyle name="Normal 389 4 2" xfId="19073" xr:uid="{00000000-0005-0000-0000-0000C85B0000}"/>
    <cellStyle name="Normal 389 4 2 2" xfId="36940" xr:uid="{00000000-0005-0000-0000-0000C95B0000}"/>
    <cellStyle name="Normal 389 4 3" xfId="28098" xr:uid="{00000000-0005-0000-0000-0000CA5B0000}"/>
    <cellStyle name="Normal 389 5" xfId="9142" xr:uid="{00000000-0005-0000-0000-0000CB5B0000}"/>
    <cellStyle name="Normal 389 5 2" xfId="19074" xr:uid="{00000000-0005-0000-0000-0000CC5B0000}"/>
    <cellStyle name="Normal 389 5 2 2" xfId="36941" xr:uid="{00000000-0005-0000-0000-0000CD5B0000}"/>
    <cellStyle name="Normal 389 5 3" xfId="28099" xr:uid="{00000000-0005-0000-0000-0000CE5B0000}"/>
    <cellStyle name="Normal 389 6" xfId="9143" xr:uid="{00000000-0005-0000-0000-0000CF5B0000}"/>
    <cellStyle name="Normal 389 6 2" xfId="19075" xr:uid="{00000000-0005-0000-0000-0000D05B0000}"/>
    <cellStyle name="Normal 389 6 2 2" xfId="36942" xr:uid="{00000000-0005-0000-0000-0000D15B0000}"/>
    <cellStyle name="Normal 389 6 3" xfId="28100" xr:uid="{00000000-0005-0000-0000-0000D25B0000}"/>
    <cellStyle name="Normal 39" xfId="1548" xr:uid="{00000000-0005-0000-0000-0000D35B0000}"/>
    <cellStyle name="Normal 39 2" xfId="2632" xr:uid="{00000000-0005-0000-0000-0000D45B0000}"/>
    <cellStyle name="Normal 39 3" xfId="9144" xr:uid="{00000000-0005-0000-0000-0000D55B0000}"/>
    <cellStyle name="Normal 390" xfId="1549" xr:uid="{00000000-0005-0000-0000-0000D65B0000}"/>
    <cellStyle name="Normal 390 2" xfId="9145" xr:uid="{00000000-0005-0000-0000-0000D75B0000}"/>
    <cellStyle name="Normal 390 3" xfId="9146" xr:uid="{00000000-0005-0000-0000-0000D85B0000}"/>
    <cellStyle name="Normal 390 3 2" xfId="9147" xr:uid="{00000000-0005-0000-0000-0000D95B0000}"/>
    <cellStyle name="Normal 390 3 2 2" xfId="19077" xr:uid="{00000000-0005-0000-0000-0000DA5B0000}"/>
    <cellStyle name="Normal 390 3 2 2 2" xfId="36944" xr:uid="{00000000-0005-0000-0000-0000DB5B0000}"/>
    <cellStyle name="Normal 390 3 2 3" xfId="28102" xr:uid="{00000000-0005-0000-0000-0000DC5B0000}"/>
    <cellStyle name="Normal 390 3 3" xfId="19076" xr:uid="{00000000-0005-0000-0000-0000DD5B0000}"/>
    <cellStyle name="Normal 390 3 3 2" xfId="36943" xr:uid="{00000000-0005-0000-0000-0000DE5B0000}"/>
    <cellStyle name="Normal 390 3 4" xfId="28101" xr:uid="{00000000-0005-0000-0000-0000DF5B0000}"/>
    <cellStyle name="Normal 390 4" xfId="9148" xr:uid="{00000000-0005-0000-0000-0000E05B0000}"/>
    <cellStyle name="Normal 390 4 2" xfId="19078" xr:uid="{00000000-0005-0000-0000-0000E15B0000}"/>
    <cellStyle name="Normal 390 4 2 2" xfId="36945" xr:uid="{00000000-0005-0000-0000-0000E25B0000}"/>
    <cellStyle name="Normal 390 4 3" xfId="28103" xr:uid="{00000000-0005-0000-0000-0000E35B0000}"/>
    <cellStyle name="Normal 390 5" xfId="9149" xr:uid="{00000000-0005-0000-0000-0000E45B0000}"/>
    <cellStyle name="Normal 390 5 2" xfId="19079" xr:uid="{00000000-0005-0000-0000-0000E55B0000}"/>
    <cellStyle name="Normal 390 5 2 2" xfId="36946" xr:uid="{00000000-0005-0000-0000-0000E65B0000}"/>
    <cellStyle name="Normal 390 5 3" xfId="28104" xr:uid="{00000000-0005-0000-0000-0000E75B0000}"/>
    <cellStyle name="Normal 390 6" xfId="9150" xr:uid="{00000000-0005-0000-0000-0000E85B0000}"/>
    <cellStyle name="Normal 390 6 2" xfId="19080" xr:uid="{00000000-0005-0000-0000-0000E95B0000}"/>
    <cellStyle name="Normal 390 6 2 2" xfId="36947" xr:uid="{00000000-0005-0000-0000-0000EA5B0000}"/>
    <cellStyle name="Normal 390 6 3" xfId="28105" xr:uid="{00000000-0005-0000-0000-0000EB5B0000}"/>
    <cellStyle name="Normal 391" xfId="1550" xr:uid="{00000000-0005-0000-0000-0000EC5B0000}"/>
    <cellStyle name="Normal 391 2" xfId="9151" xr:uid="{00000000-0005-0000-0000-0000ED5B0000}"/>
    <cellStyle name="Normal 391 3" xfId="9152" xr:uid="{00000000-0005-0000-0000-0000EE5B0000}"/>
    <cellStyle name="Normal 391 3 2" xfId="9153" xr:uid="{00000000-0005-0000-0000-0000EF5B0000}"/>
    <cellStyle name="Normal 391 3 2 2" xfId="19082" xr:uid="{00000000-0005-0000-0000-0000F05B0000}"/>
    <cellStyle name="Normal 391 3 2 2 2" xfId="36949" xr:uid="{00000000-0005-0000-0000-0000F15B0000}"/>
    <cellStyle name="Normal 391 3 2 3" xfId="28107" xr:uid="{00000000-0005-0000-0000-0000F25B0000}"/>
    <cellStyle name="Normal 391 3 3" xfId="19081" xr:uid="{00000000-0005-0000-0000-0000F35B0000}"/>
    <cellStyle name="Normal 391 3 3 2" xfId="36948" xr:uid="{00000000-0005-0000-0000-0000F45B0000}"/>
    <cellStyle name="Normal 391 3 4" xfId="28106" xr:uid="{00000000-0005-0000-0000-0000F55B0000}"/>
    <cellStyle name="Normal 391 4" xfId="9154" xr:uid="{00000000-0005-0000-0000-0000F65B0000}"/>
    <cellStyle name="Normal 391 4 2" xfId="19083" xr:uid="{00000000-0005-0000-0000-0000F75B0000}"/>
    <cellStyle name="Normal 391 4 2 2" xfId="36950" xr:uid="{00000000-0005-0000-0000-0000F85B0000}"/>
    <cellStyle name="Normal 391 4 3" xfId="28108" xr:uid="{00000000-0005-0000-0000-0000F95B0000}"/>
    <cellStyle name="Normal 391 5" xfId="9155" xr:uid="{00000000-0005-0000-0000-0000FA5B0000}"/>
    <cellStyle name="Normal 391 5 2" xfId="19084" xr:uid="{00000000-0005-0000-0000-0000FB5B0000}"/>
    <cellStyle name="Normal 391 5 2 2" xfId="36951" xr:uid="{00000000-0005-0000-0000-0000FC5B0000}"/>
    <cellStyle name="Normal 391 5 3" xfId="28109" xr:uid="{00000000-0005-0000-0000-0000FD5B0000}"/>
    <cellStyle name="Normal 391 6" xfId="9156" xr:uid="{00000000-0005-0000-0000-0000FE5B0000}"/>
    <cellStyle name="Normal 391 6 2" xfId="19085" xr:uid="{00000000-0005-0000-0000-0000FF5B0000}"/>
    <cellStyle name="Normal 391 6 2 2" xfId="36952" xr:uid="{00000000-0005-0000-0000-0000005C0000}"/>
    <cellStyle name="Normal 391 6 3" xfId="28110" xr:uid="{00000000-0005-0000-0000-0000015C0000}"/>
    <cellStyle name="Normal 392" xfId="1551" xr:uid="{00000000-0005-0000-0000-0000025C0000}"/>
    <cellStyle name="Normal 392 2" xfId="9157" xr:uid="{00000000-0005-0000-0000-0000035C0000}"/>
    <cellStyle name="Normal 392 3" xfId="9158" xr:uid="{00000000-0005-0000-0000-0000045C0000}"/>
    <cellStyle name="Normal 392 3 2" xfId="9159" xr:uid="{00000000-0005-0000-0000-0000055C0000}"/>
    <cellStyle name="Normal 392 3 2 2" xfId="19087" xr:uid="{00000000-0005-0000-0000-0000065C0000}"/>
    <cellStyle name="Normal 392 3 2 2 2" xfId="36954" xr:uid="{00000000-0005-0000-0000-0000075C0000}"/>
    <cellStyle name="Normal 392 3 2 3" xfId="28112" xr:uid="{00000000-0005-0000-0000-0000085C0000}"/>
    <cellStyle name="Normal 392 3 3" xfId="19086" xr:uid="{00000000-0005-0000-0000-0000095C0000}"/>
    <cellStyle name="Normal 392 3 3 2" xfId="36953" xr:uid="{00000000-0005-0000-0000-00000A5C0000}"/>
    <cellStyle name="Normal 392 3 4" xfId="28111" xr:uid="{00000000-0005-0000-0000-00000B5C0000}"/>
    <cellStyle name="Normal 392 4" xfId="9160" xr:uid="{00000000-0005-0000-0000-00000C5C0000}"/>
    <cellStyle name="Normal 392 4 2" xfId="19088" xr:uid="{00000000-0005-0000-0000-00000D5C0000}"/>
    <cellStyle name="Normal 392 4 2 2" xfId="36955" xr:uid="{00000000-0005-0000-0000-00000E5C0000}"/>
    <cellStyle name="Normal 392 4 3" xfId="28113" xr:uid="{00000000-0005-0000-0000-00000F5C0000}"/>
    <cellStyle name="Normal 392 5" xfId="9161" xr:uid="{00000000-0005-0000-0000-0000105C0000}"/>
    <cellStyle name="Normal 392 5 2" xfId="19089" xr:uid="{00000000-0005-0000-0000-0000115C0000}"/>
    <cellStyle name="Normal 392 5 2 2" xfId="36956" xr:uid="{00000000-0005-0000-0000-0000125C0000}"/>
    <cellStyle name="Normal 392 5 3" xfId="28114" xr:uid="{00000000-0005-0000-0000-0000135C0000}"/>
    <cellStyle name="Normal 392 6" xfId="9162" xr:uid="{00000000-0005-0000-0000-0000145C0000}"/>
    <cellStyle name="Normal 392 6 2" xfId="19090" xr:uid="{00000000-0005-0000-0000-0000155C0000}"/>
    <cellStyle name="Normal 392 6 2 2" xfId="36957" xr:uid="{00000000-0005-0000-0000-0000165C0000}"/>
    <cellStyle name="Normal 392 6 3" xfId="28115" xr:uid="{00000000-0005-0000-0000-0000175C0000}"/>
    <cellStyle name="Normal 393" xfId="1552" xr:uid="{00000000-0005-0000-0000-0000185C0000}"/>
    <cellStyle name="Normal 393 2" xfId="9163" xr:uid="{00000000-0005-0000-0000-0000195C0000}"/>
    <cellStyle name="Normal 393 3" xfId="9164" xr:uid="{00000000-0005-0000-0000-00001A5C0000}"/>
    <cellStyle name="Normal 393 3 2" xfId="9165" xr:uid="{00000000-0005-0000-0000-00001B5C0000}"/>
    <cellStyle name="Normal 393 3 2 2" xfId="19092" xr:uid="{00000000-0005-0000-0000-00001C5C0000}"/>
    <cellStyle name="Normal 393 3 2 2 2" xfId="36959" xr:uid="{00000000-0005-0000-0000-00001D5C0000}"/>
    <cellStyle name="Normal 393 3 2 3" xfId="28117" xr:uid="{00000000-0005-0000-0000-00001E5C0000}"/>
    <cellStyle name="Normal 393 3 3" xfId="19091" xr:uid="{00000000-0005-0000-0000-00001F5C0000}"/>
    <cellStyle name="Normal 393 3 3 2" xfId="36958" xr:uid="{00000000-0005-0000-0000-0000205C0000}"/>
    <cellStyle name="Normal 393 3 4" xfId="28116" xr:uid="{00000000-0005-0000-0000-0000215C0000}"/>
    <cellStyle name="Normal 393 4" xfId="9166" xr:uid="{00000000-0005-0000-0000-0000225C0000}"/>
    <cellStyle name="Normal 393 4 2" xfId="19093" xr:uid="{00000000-0005-0000-0000-0000235C0000}"/>
    <cellStyle name="Normal 393 4 2 2" xfId="36960" xr:uid="{00000000-0005-0000-0000-0000245C0000}"/>
    <cellStyle name="Normal 393 4 3" xfId="28118" xr:uid="{00000000-0005-0000-0000-0000255C0000}"/>
    <cellStyle name="Normal 393 5" xfId="9167" xr:uid="{00000000-0005-0000-0000-0000265C0000}"/>
    <cellStyle name="Normal 393 5 2" xfId="19094" xr:uid="{00000000-0005-0000-0000-0000275C0000}"/>
    <cellStyle name="Normal 393 5 2 2" xfId="36961" xr:uid="{00000000-0005-0000-0000-0000285C0000}"/>
    <cellStyle name="Normal 393 5 3" xfId="28119" xr:uid="{00000000-0005-0000-0000-0000295C0000}"/>
    <cellStyle name="Normal 393 6" xfId="9168" xr:uid="{00000000-0005-0000-0000-00002A5C0000}"/>
    <cellStyle name="Normal 393 6 2" xfId="19095" xr:uid="{00000000-0005-0000-0000-00002B5C0000}"/>
    <cellStyle name="Normal 393 6 2 2" xfId="36962" xr:uid="{00000000-0005-0000-0000-00002C5C0000}"/>
    <cellStyle name="Normal 393 6 3" xfId="28120" xr:uid="{00000000-0005-0000-0000-00002D5C0000}"/>
    <cellStyle name="Normal 394" xfId="1553" xr:uid="{00000000-0005-0000-0000-00002E5C0000}"/>
    <cellStyle name="Normal 394 2" xfId="9169" xr:uid="{00000000-0005-0000-0000-00002F5C0000}"/>
    <cellStyle name="Normal 394 3" xfId="9170" xr:uid="{00000000-0005-0000-0000-0000305C0000}"/>
    <cellStyle name="Normal 394 3 2" xfId="9171" xr:uid="{00000000-0005-0000-0000-0000315C0000}"/>
    <cellStyle name="Normal 394 3 2 2" xfId="19097" xr:uid="{00000000-0005-0000-0000-0000325C0000}"/>
    <cellStyle name="Normal 394 3 2 2 2" xfId="36964" xr:uid="{00000000-0005-0000-0000-0000335C0000}"/>
    <cellStyle name="Normal 394 3 2 3" xfId="28122" xr:uid="{00000000-0005-0000-0000-0000345C0000}"/>
    <cellStyle name="Normal 394 3 3" xfId="19096" xr:uid="{00000000-0005-0000-0000-0000355C0000}"/>
    <cellStyle name="Normal 394 3 3 2" xfId="36963" xr:uid="{00000000-0005-0000-0000-0000365C0000}"/>
    <cellStyle name="Normal 394 3 4" xfId="28121" xr:uid="{00000000-0005-0000-0000-0000375C0000}"/>
    <cellStyle name="Normal 394 4" xfId="9172" xr:uid="{00000000-0005-0000-0000-0000385C0000}"/>
    <cellStyle name="Normal 394 4 2" xfId="19098" xr:uid="{00000000-0005-0000-0000-0000395C0000}"/>
    <cellStyle name="Normal 394 4 2 2" xfId="36965" xr:uid="{00000000-0005-0000-0000-00003A5C0000}"/>
    <cellStyle name="Normal 394 4 3" xfId="28123" xr:uid="{00000000-0005-0000-0000-00003B5C0000}"/>
    <cellStyle name="Normal 394 5" xfId="9173" xr:uid="{00000000-0005-0000-0000-00003C5C0000}"/>
    <cellStyle name="Normal 394 5 2" xfId="19099" xr:uid="{00000000-0005-0000-0000-00003D5C0000}"/>
    <cellStyle name="Normal 394 5 2 2" xfId="36966" xr:uid="{00000000-0005-0000-0000-00003E5C0000}"/>
    <cellStyle name="Normal 394 5 3" xfId="28124" xr:uid="{00000000-0005-0000-0000-00003F5C0000}"/>
    <cellStyle name="Normal 394 6" xfId="9174" xr:uid="{00000000-0005-0000-0000-0000405C0000}"/>
    <cellStyle name="Normal 394 6 2" xfId="19100" xr:uid="{00000000-0005-0000-0000-0000415C0000}"/>
    <cellStyle name="Normal 394 6 2 2" xfId="36967" xr:uid="{00000000-0005-0000-0000-0000425C0000}"/>
    <cellStyle name="Normal 394 6 3" xfId="28125" xr:uid="{00000000-0005-0000-0000-0000435C0000}"/>
    <cellStyle name="Normal 395" xfId="1554" xr:uid="{00000000-0005-0000-0000-0000445C0000}"/>
    <cellStyle name="Normal 395 2" xfId="9175" xr:uid="{00000000-0005-0000-0000-0000455C0000}"/>
    <cellStyle name="Normal 395 3" xfId="9176" xr:uid="{00000000-0005-0000-0000-0000465C0000}"/>
    <cellStyle name="Normal 395 3 2" xfId="9177" xr:uid="{00000000-0005-0000-0000-0000475C0000}"/>
    <cellStyle name="Normal 395 3 2 2" xfId="19102" xr:uid="{00000000-0005-0000-0000-0000485C0000}"/>
    <cellStyle name="Normal 395 3 2 2 2" xfId="36969" xr:uid="{00000000-0005-0000-0000-0000495C0000}"/>
    <cellStyle name="Normal 395 3 2 3" xfId="28127" xr:uid="{00000000-0005-0000-0000-00004A5C0000}"/>
    <cellStyle name="Normal 395 3 3" xfId="19101" xr:uid="{00000000-0005-0000-0000-00004B5C0000}"/>
    <cellStyle name="Normal 395 3 3 2" xfId="36968" xr:uid="{00000000-0005-0000-0000-00004C5C0000}"/>
    <cellStyle name="Normal 395 3 4" xfId="28126" xr:uid="{00000000-0005-0000-0000-00004D5C0000}"/>
    <cellStyle name="Normal 395 4" xfId="9178" xr:uid="{00000000-0005-0000-0000-00004E5C0000}"/>
    <cellStyle name="Normal 395 4 2" xfId="19103" xr:uid="{00000000-0005-0000-0000-00004F5C0000}"/>
    <cellStyle name="Normal 395 4 2 2" xfId="36970" xr:uid="{00000000-0005-0000-0000-0000505C0000}"/>
    <cellStyle name="Normal 395 4 3" xfId="28128" xr:uid="{00000000-0005-0000-0000-0000515C0000}"/>
    <cellStyle name="Normal 395 5" xfId="9179" xr:uid="{00000000-0005-0000-0000-0000525C0000}"/>
    <cellStyle name="Normal 395 5 2" xfId="19104" xr:uid="{00000000-0005-0000-0000-0000535C0000}"/>
    <cellStyle name="Normal 395 5 2 2" xfId="36971" xr:uid="{00000000-0005-0000-0000-0000545C0000}"/>
    <cellStyle name="Normal 395 5 3" xfId="28129" xr:uid="{00000000-0005-0000-0000-0000555C0000}"/>
    <cellStyle name="Normal 395 6" xfId="9180" xr:uid="{00000000-0005-0000-0000-0000565C0000}"/>
    <cellStyle name="Normal 395 6 2" xfId="19105" xr:uid="{00000000-0005-0000-0000-0000575C0000}"/>
    <cellStyle name="Normal 395 6 2 2" xfId="36972" xr:uid="{00000000-0005-0000-0000-0000585C0000}"/>
    <cellStyle name="Normal 395 6 3" xfId="28130" xr:uid="{00000000-0005-0000-0000-0000595C0000}"/>
    <cellStyle name="Normal 396" xfId="1555" xr:uid="{00000000-0005-0000-0000-00005A5C0000}"/>
    <cellStyle name="Normal 396 2" xfId="9181" xr:uid="{00000000-0005-0000-0000-00005B5C0000}"/>
    <cellStyle name="Normal 396 3" xfId="9182" xr:uid="{00000000-0005-0000-0000-00005C5C0000}"/>
    <cellStyle name="Normal 396 3 2" xfId="9183" xr:uid="{00000000-0005-0000-0000-00005D5C0000}"/>
    <cellStyle name="Normal 396 3 2 2" xfId="19107" xr:uid="{00000000-0005-0000-0000-00005E5C0000}"/>
    <cellStyle name="Normal 396 3 2 2 2" xfId="36974" xr:uid="{00000000-0005-0000-0000-00005F5C0000}"/>
    <cellStyle name="Normal 396 3 2 3" xfId="28132" xr:uid="{00000000-0005-0000-0000-0000605C0000}"/>
    <cellStyle name="Normal 396 3 3" xfId="19106" xr:uid="{00000000-0005-0000-0000-0000615C0000}"/>
    <cellStyle name="Normal 396 3 3 2" xfId="36973" xr:uid="{00000000-0005-0000-0000-0000625C0000}"/>
    <cellStyle name="Normal 396 3 4" xfId="28131" xr:uid="{00000000-0005-0000-0000-0000635C0000}"/>
    <cellStyle name="Normal 396 4" xfId="9184" xr:uid="{00000000-0005-0000-0000-0000645C0000}"/>
    <cellStyle name="Normal 396 4 2" xfId="19108" xr:uid="{00000000-0005-0000-0000-0000655C0000}"/>
    <cellStyle name="Normal 396 4 2 2" xfId="36975" xr:uid="{00000000-0005-0000-0000-0000665C0000}"/>
    <cellStyle name="Normal 396 4 3" xfId="28133" xr:uid="{00000000-0005-0000-0000-0000675C0000}"/>
    <cellStyle name="Normal 396 5" xfId="9185" xr:uid="{00000000-0005-0000-0000-0000685C0000}"/>
    <cellStyle name="Normal 396 5 2" xfId="19109" xr:uid="{00000000-0005-0000-0000-0000695C0000}"/>
    <cellStyle name="Normal 396 5 2 2" xfId="36976" xr:uid="{00000000-0005-0000-0000-00006A5C0000}"/>
    <cellStyle name="Normal 396 5 3" xfId="28134" xr:uid="{00000000-0005-0000-0000-00006B5C0000}"/>
    <cellStyle name="Normal 396 6" xfId="9186" xr:uid="{00000000-0005-0000-0000-00006C5C0000}"/>
    <cellStyle name="Normal 396 6 2" xfId="19110" xr:uid="{00000000-0005-0000-0000-00006D5C0000}"/>
    <cellStyle name="Normal 396 6 2 2" xfId="36977" xr:uid="{00000000-0005-0000-0000-00006E5C0000}"/>
    <cellStyle name="Normal 396 6 3" xfId="28135" xr:uid="{00000000-0005-0000-0000-00006F5C0000}"/>
    <cellStyle name="Normal 397" xfId="1556" xr:uid="{00000000-0005-0000-0000-0000705C0000}"/>
    <cellStyle name="Normal 397 2" xfId="9187" xr:uid="{00000000-0005-0000-0000-0000715C0000}"/>
    <cellStyle name="Normal 397 3" xfId="9188" xr:uid="{00000000-0005-0000-0000-0000725C0000}"/>
    <cellStyle name="Normal 397 3 2" xfId="9189" xr:uid="{00000000-0005-0000-0000-0000735C0000}"/>
    <cellStyle name="Normal 397 3 2 2" xfId="19112" xr:uid="{00000000-0005-0000-0000-0000745C0000}"/>
    <cellStyle name="Normal 397 3 2 2 2" xfId="36979" xr:uid="{00000000-0005-0000-0000-0000755C0000}"/>
    <cellStyle name="Normal 397 3 2 3" xfId="28137" xr:uid="{00000000-0005-0000-0000-0000765C0000}"/>
    <cellStyle name="Normal 397 3 3" xfId="19111" xr:uid="{00000000-0005-0000-0000-0000775C0000}"/>
    <cellStyle name="Normal 397 3 3 2" xfId="36978" xr:uid="{00000000-0005-0000-0000-0000785C0000}"/>
    <cellStyle name="Normal 397 3 4" xfId="28136" xr:uid="{00000000-0005-0000-0000-0000795C0000}"/>
    <cellStyle name="Normal 397 4" xfId="9190" xr:uid="{00000000-0005-0000-0000-00007A5C0000}"/>
    <cellStyle name="Normal 397 4 2" xfId="19113" xr:uid="{00000000-0005-0000-0000-00007B5C0000}"/>
    <cellStyle name="Normal 397 4 2 2" xfId="36980" xr:uid="{00000000-0005-0000-0000-00007C5C0000}"/>
    <cellStyle name="Normal 397 4 3" xfId="28138" xr:uid="{00000000-0005-0000-0000-00007D5C0000}"/>
    <cellStyle name="Normal 397 5" xfId="9191" xr:uid="{00000000-0005-0000-0000-00007E5C0000}"/>
    <cellStyle name="Normal 397 5 2" xfId="19114" xr:uid="{00000000-0005-0000-0000-00007F5C0000}"/>
    <cellStyle name="Normal 397 5 2 2" xfId="36981" xr:uid="{00000000-0005-0000-0000-0000805C0000}"/>
    <cellStyle name="Normal 397 5 3" xfId="28139" xr:uid="{00000000-0005-0000-0000-0000815C0000}"/>
    <cellStyle name="Normal 397 6" xfId="9192" xr:uid="{00000000-0005-0000-0000-0000825C0000}"/>
    <cellStyle name="Normal 397 6 2" xfId="19115" xr:uid="{00000000-0005-0000-0000-0000835C0000}"/>
    <cellStyle name="Normal 397 6 2 2" xfId="36982" xr:uid="{00000000-0005-0000-0000-0000845C0000}"/>
    <cellStyle name="Normal 397 6 3" xfId="28140" xr:uid="{00000000-0005-0000-0000-0000855C0000}"/>
    <cellStyle name="Normal 398" xfId="1557" xr:uid="{00000000-0005-0000-0000-0000865C0000}"/>
    <cellStyle name="Normal 398 2" xfId="9193" xr:uid="{00000000-0005-0000-0000-0000875C0000}"/>
    <cellStyle name="Normal 398 3" xfId="9194" xr:uid="{00000000-0005-0000-0000-0000885C0000}"/>
    <cellStyle name="Normal 398 3 2" xfId="9195" xr:uid="{00000000-0005-0000-0000-0000895C0000}"/>
    <cellStyle name="Normal 398 3 2 2" xfId="19117" xr:uid="{00000000-0005-0000-0000-00008A5C0000}"/>
    <cellStyle name="Normal 398 3 2 2 2" xfId="36984" xr:uid="{00000000-0005-0000-0000-00008B5C0000}"/>
    <cellStyle name="Normal 398 3 2 3" xfId="28142" xr:uid="{00000000-0005-0000-0000-00008C5C0000}"/>
    <cellStyle name="Normal 398 3 3" xfId="19116" xr:uid="{00000000-0005-0000-0000-00008D5C0000}"/>
    <cellStyle name="Normal 398 3 3 2" xfId="36983" xr:uid="{00000000-0005-0000-0000-00008E5C0000}"/>
    <cellStyle name="Normal 398 3 4" xfId="28141" xr:uid="{00000000-0005-0000-0000-00008F5C0000}"/>
    <cellStyle name="Normal 398 4" xfId="9196" xr:uid="{00000000-0005-0000-0000-0000905C0000}"/>
    <cellStyle name="Normal 398 4 2" xfId="19118" xr:uid="{00000000-0005-0000-0000-0000915C0000}"/>
    <cellStyle name="Normal 398 4 2 2" xfId="36985" xr:uid="{00000000-0005-0000-0000-0000925C0000}"/>
    <cellStyle name="Normal 398 4 3" xfId="28143" xr:uid="{00000000-0005-0000-0000-0000935C0000}"/>
    <cellStyle name="Normal 398 5" xfId="9197" xr:uid="{00000000-0005-0000-0000-0000945C0000}"/>
    <cellStyle name="Normal 398 5 2" xfId="19119" xr:uid="{00000000-0005-0000-0000-0000955C0000}"/>
    <cellStyle name="Normal 398 5 2 2" xfId="36986" xr:uid="{00000000-0005-0000-0000-0000965C0000}"/>
    <cellStyle name="Normal 398 5 3" xfId="28144" xr:uid="{00000000-0005-0000-0000-0000975C0000}"/>
    <cellStyle name="Normal 398 6" xfId="9198" xr:uid="{00000000-0005-0000-0000-0000985C0000}"/>
    <cellStyle name="Normal 398 6 2" xfId="19120" xr:uid="{00000000-0005-0000-0000-0000995C0000}"/>
    <cellStyle name="Normal 398 6 2 2" xfId="36987" xr:uid="{00000000-0005-0000-0000-00009A5C0000}"/>
    <cellStyle name="Normal 398 6 3" xfId="28145" xr:uid="{00000000-0005-0000-0000-00009B5C0000}"/>
    <cellStyle name="Normal 399" xfId="1558" xr:uid="{00000000-0005-0000-0000-00009C5C0000}"/>
    <cellStyle name="Normal 399 2" xfId="9199" xr:uid="{00000000-0005-0000-0000-00009D5C0000}"/>
    <cellStyle name="Normal 399 3" xfId="9200" xr:uid="{00000000-0005-0000-0000-00009E5C0000}"/>
    <cellStyle name="Normal 399 3 2" xfId="9201" xr:uid="{00000000-0005-0000-0000-00009F5C0000}"/>
    <cellStyle name="Normal 399 3 2 2" xfId="19122" xr:uid="{00000000-0005-0000-0000-0000A05C0000}"/>
    <cellStyle name="Normal 399 3 2 2 2" xfId="36989" xr:uid="{00000000-0005-0000-0000-0000A15C0000}"/>
    <cellStyle name="Normal 399 3 2 3" xfId="28147" xr:uid="{00000000-0005-0000-0000-0000A25C0000}"/>
    <cellStyle name="Normal 399 3 3" xfId="19121" xr:uid="{00000000-0005-0000-0000-0000A35C0000}"/>
    <cellStyle name="Normal 399 3 3 2" xfId="36988" xr:uid="{00000000-0005-0000-0000-0000A45C0000}"/>
    <cellStyle name="Normal 399 3 4" xfId="28146" xr:uid="{00000000-0005-0000-0000-0000A55C0000}"/>
    <cellStyle name="Normal 399 4" xfId="9202" xr:uid="{00000000-0005-0000-0000-0000A65C0000}"/>
    <cellStyle name="Normal 399 4 2" xfId="19123" xr:uid="{00000000-0005-0000-0000-0000A75C0000}"/>
    <cellStyle name="Normal 399 4 2 2" xfId="36990" xr:uid="{00000000-0005-0000-0000-0000A85C0000}"/>
    <cellStyle name="Normal 399 4 3" xfId="28148" xr:uid="{00000000-0005-0000-0000-0000A95C0000}"/>
    <cellStyle name="Normal 399 5" xfId="9203" xr:uid="{00000000-0005-0000-0000-0000AA5C0000}"/>
    <cellStyle name="Normal 399 5 2" xfId="19124" xr:uid="{00000000-0005-0000-0000-0000AB5C0000}"/>
    <cellStyle name="Normal 399 5 2 2" xfId="36991" xr:uid="{00000000-0005-0000-0000-0000AC5C0000}"/>
    <cellStyle name="Normal 399 5 3" xfId="28149" xr:uid="{00000000-0005-0000-0000-0000AD5C0000}"/>
    <cellStyle name="Normal 399 6" xfId="9204" xr:uid="{00000000-0005-0000-0000-0000AE5C0000}"/>
    <cellStyle name="Normal 399 6 2" xfId="19125" xr:uid="{00000000-0005-0000-0000-0000AF5C0000}"/>
    <cellStyle name="Normal 399 6 2 2" xfId="36992" xr:uid="{00000000-0005-0000-0000-0000B05C0000}"/>
    <cellStyle name="Normal 399 6 3" xfId="28150" xr:uid="{00000000-0005-0000-0000-0000B15C0000}"/>
    <cellStyle name="Normal 4" xfId="1559" xr:uid="{00000000-0005-0000-0000-0000B25C0000}"/>
    <cellStyle name="Normal 4 10" xfId="2328" xr:uid="{00000000-0005-0000-0000-0000B35C0000}"/>
    <cellStyle name="Normal 4 11" xfId="2633" xr:uid="{00000000-0005-0000-0000-0000B45C0000}"/>
    <cellStyle name="Normal 4 2" xfId="2343" xr:uid="{00000000-0005-0000-0000-0000B55C0000}"/>
    <cellStyle name="Normal 4 3" xfId="2344" xr:uid="{00000000-0005-0000-0000-0000B65C0000}"/>
    <cellStyle name="Normal 4 4" xfId="2345" xr:uid="{00000000-0005-0000-0000-0000B75C0000}"/>
    <cellStyle name="Normal 4 5" xfId="2346" xr:uid="{00000000-0005-0000-0000-0000B85C0000}"/>
    <cellStyle name="Normal 4 6" xfId="2347" xr:uid="{00000000-0005-0000-0000-0000B95C0000}"/>
    <cellStyle name="Normal 4 7" xfId="2348" xr:uid="{00000000-0005-0000-0000-0000BA5C0000}"/>
    <cellStyle name="Normal 4 8" xfId="2349" xr:uid="{00000000-0005-0000-0000-0000BB5C0000}"/>
    <cellStyle name="Normal 4 9" xfId="2350" xr:uid="{00000000-0005-0000-0000-0000BC5C0000}"/>
    <cellStyle name="Normal 4_4S Exuma IM 01 23 2008 condo-hotel" xfId="41280" xr:uid="{00000000-0005-0000-0000-0000BD5C0000}"/>
    <cellStyle name="Normal 40" xfId="1560" xr:uid="{00000000-0005-0000-0000-0000BE5C0000}"/>
    <cellStyle name="Normal 40 2" xfId="2634" xr:uid="{00000000-0005-0000-0000-0000BF5C0000}"/>
    <cellStyle name="Normal 40 3" xfId="9205" xr:uid="{00000000-0005-0000-0000-0000C05C0000}"/>
    <cellStyle name="Normal 400" xfId="1561" xr:uid="{00000000-0005-0000-0000-0000C15C0000}"/>
    <cellStyle name="Normal 400 2" xfId="9206" xr:uid="{00000000-0005-0000-0000-0000C25C0000}"/>
    <cellStyle name="Normal 400 3" xfId="9207" xr:uid="{00000000-0005-0000-0000-0000C35C0000}"/>
    <cellStyle name="Normal 400 3 2" xfId="9208" xr:uid="{00000000-0005-0000-0000-0000C45C0000}"/>
    <cellStyle name="Normal 400 3 2 2" xfId="19127" xr:uid="{00000000-0005-0000-0000-0000C55C0000}"/>
    <cellStyle name="Normal 400 3 2 2 2" xfId="36994" xr:uid="{00000000-0005-0000-0000-0000C65C0000}"/>
    <cellStyle name="Normal 400 3 2 3" xfId="28152" xr:uid="{00000000-0005-0000-0000-0000C75C0000}"/>
    <cellStyle name="Normal 400 3 3" xfId="19126" xr:uid="{00000000-0005-0000-0000-0000C85C0000}"/>
    <cellStyle name="Normal 400 3 3 2" xfId="36993" xr:uid="{00000000-0005-0000-0000-0000C95C0000}"/>
    <cellStyle name="Normal 400 3 4" xfId="28151" xr:uid="{00000000-0005-0000-0000-0000CA5C0000}"/>
    <cellStyle name="Normal 400 4" xfId="9209" xr:uid="{00000000-0005-0000-0000-0000CB5C0000}"/>
    <cellStyle name="Normal 400 4 2" xfId="19128" xr:uid="{00000000-0005-0000-0000-0000CC5C0000}"/>
    <cellStyle name="Normal 400 4 2 2" xfId="36995" xr:uid="{00000000-0005-0000-0000-0000CD5C0000}"/>
    <cellStyle name="Normal 400 4 3" xfId="28153" xr:uid="{00000000-0005-0000-0000-0000CE5C0000}"/>
    <cellStyle name="Normal 400 5" xfId="9210" xr:uid="{00000000-0005-0000-0000-0000CF5C0000}"/>
    <cellStyle name="Normal 400 5 2" xfId="19129" xr:uid="{00000000-0005-0000-0000-0000D05C0000}"/>
    <cellStyle name="Normal 400 5 2 2" xfId="36996" xr:uid="{00000000-0005-0000-0000-0000D15C0000}"/>
    <cellStyle name="Normal 400 5 3" xfId="28154" xr:uid="{00000000-0005-0000-0000-0000D25C0000}"/>
    <cellStyle name="Normal 400 6" xfId="9211" xr:uid="{00000000-0005-0000-0000-0000D35C0000}"/>
    <cellStyle name="Normal 400 6 2" xfId="19130" xr:uid="{00000000-0005-0000-0000-0000D45C0000}"/>
    <cellStyle name="Normal 400 6 2 2" xfId="36997" xr:uid="{00000000-0005-0000-0000-0000D55C0000}"/>
    <cellStyle name="Normal 400 6 3" xfId="28155" xr:uid="{00000000-0005-0000-0000-0000D65C0000}"/>
    <cellStyle name="Normal 401" xfId="1562" xr:uid="{00000000-0005-0000-0000-0000D75C0000}"/>
    <cellStyle name="Normal 401 2" xfId="9212" xr:uid="{00000000-0005-0000-0000-0000D85C0000}"/>
    <cellStyle name="Normal 401 3" xfId="9213" xr:uid="{00000000-0005-0000-0000-0000D95C0000}"/>
    <cellStyle name="Normal 401 3 2" xfId="9214" xr:uid="{00000000-0005-0000-0000-0000DA5C0000}"/>
    <cellStyle name="Normal 401 3 2 2" xfId="19132" xr:uid="{00000000-0005-0000-0000-0000DB5C0000}"/>
    <cellStyle name="Normal 401 3 2 2 2" xfId="36999" xr:uid="{00000000-0005-0000-0000-0000DC5C0000}"/>
    <cellStyle name="Normal 401 3 2 3" xfId="28157" xr:uid="{00000000-0005-0000-0000-0000DD5C0000}"/>
    <cellStyle name="Normal 401 3 3" xfId="19131" xr:uid="{00000000-0005-0000-0000-0000DE5C0000}"/>
    <cellStyle name="Normal 401 3 3 2" xfId="36998" xr:uid="{00000000-0005-0000-0000-0000DF5C0000}"/>
    <cellStyle name="Normal 401 3 4" xfId="28156" xr:uid="{00000000-0005-0000-0000-0000E05C0000}"/>
    <cellStyle name="Normal 401 4" xfId="9215" xr:uid="{00000000-0005-0000-0000-0000E15C0000}"/>
    <cellStyle name="Normal 401 4 2" xfId="19133" xr:uid="{00000000-0005-0000-0000-0000E25C0000}"/>
    <cellStyle name="Normal 401 4 2 2" xfId="37000" xr:uid="{00000000-0005-0000-0000-0000E35C0000}"/>
    <cellStyle name="Normal 401 4 3" xfId="28158" xr:uid="{00000000-0005-0000-0000-0000E45C0000}"/>
    <cellStyle name="Normal 401 5" xfId="9216" xr:uid="{00000000-0005-0000-0000-0000E55C0000}"/>
    <cellStyle name="Normal 401 5 2" xfId="19134" xr:uid="{00000000-0005-0000-0000-0000E65C0000}"/>
    <cellStyle name="Normal 401 5 2 2" xfId="37001" xr:uid="{00000000-0005-0000-0000-0000E75C0000}"/>
    <cellStyle name="Normal 401 5 3" xfId="28159" xr:uid="{00000000-0005-0000-0000-0000E85C0000}"/>
    <cellStyle name="Normal 401 6" xfId="9217" xr:uid="{00000000-0005-0000-0000-0000E95C0000}"/>
    <cellStyle name="Normal 401 6 2" xfId="19135" xr:uid="{00000000-0005-0000-0000-0000EA5C0000}"/>
    <cellStyle name="Normal 401 6 2 2" xfId="37002" xr:uid="{00000000-0005-0000-0000-0000EB5C0000}"/>
    <cellStyle name="Normal 401 6 3" xfId="28160" xr:uid="{00000000-0005-0000-0000-0000EC5C0000}"/>
    <cellStyle name="Normal 402" xfId="1563" xr:uid="{00000000-0005-0000-0000-0000ED5C0000}"/>
    <cellStyle name="Normal 402 2" xfId="9218" xr:uid="{00000000-0005-0000-0000-0000EE5C0000}"/>
    <cellStyle name="Normal 402 3" xfId="9219" xr:uid="{00000000-0005-0000-0000-0000EF5C0000}"/>
    <cellStyle name="Normal 402 3 2" xfId="9220" xr:uid="{00000000-0005-0000-0000-0000F05C0000}"/>
    <cellStyle name="Normal 402 3 2 2" xfId="19137" xr:uid="{00000000-0005-0000-0000-0000F15C0000}"/>
    <cellStyle name="Normal 402 3 2 2 2" xfId="37004" xr:uid="{00000000-0005-0000-0000-0000F25C0000}"/>
    <cellStyle name="Normal 402 3 2 3" xfId="28162" xr:uid="{00000000-0005-0000-0000-0000F35C0000}"/>
    <cellStyle name="Normal 402 3 3" xfId="19136" xr:uid="{00000000-0005-0000-0000-0000F45C0000}"/>
    <cellStyle name="Normal 402 3 3 2" xfId="37003" xr:uid="{00000000-0005-0000-0000-0000F55C0000}"/>
    <cellStyle name="Normal 402 3 4" xfId="28161" xr:uid="{00000000-0005-0000-0000-0000F65C0000}"/>
    <cellStyle name="Normal 402 4" xfId="9221" xr:uid="{00000000-0005-0000-0000-0000F75C0000}"/>
    <cellStyle name="Normal 402 4 2" xfId="19138" xr:uid="{00000000-0005-0000-0000-0000F85C0000}"/>
    <cellStyle name="Normal 402 4 2 2" xfId="37005" xr:uid="{00000000-0005-0000-0000-0000F95C0000}"/>
    <cellStyle name="Normal 402 4 3" xfId="28163" xr:uid="{00000000-0005-0000-0000-0000FA5C0000}"/>
    <cellStyle name="Normal 402 5" xfId="9222" xr:uid="{00000000-0005-0000-0000-0000FB5C0000}"/>
    <cellStyle name="Normal 402 5 2" xfId="19139" xr:uid="{00000000-0005-0000-0000-0000FC5C0000}"/>
    <cellStyle name="Normal 402 5 2 2" xfId="37006" xr:uid="{00000000-0005-0000-0000-0000FD5C0000}"/>
    <cellStyle name="Normal 402 5 3" xfId="28164" xr:uid="{00000000-0005-0000-0000-0000FE5C0000}"/>
    <cellStyle name="Normal 402 6" xfId="9223" xr:uid="{00000000-0005-0000-0000-0000FF5C0000}"/>
    <cellStyle name="Normal 402 6 2" xfId="19140" xr:uid="{00000000-0005-0000-0000-0000005D0000}"/>
    <cellStyle name="Normal 402 6 2 2" xfId="37007" xr:uid="{00000000-0005-0000-0000-0000015D0000}"/>
    <cellStyle name="Normal 402 6 3" xfId="28165" xr:uid="{00000000-0005-0000-0000-0000025D0000}"/>
    <cellStyle name="Normal 403" xfId="1564" xr:uid="{00000000-0005-0000-0000-0000035D0000}"/>
    <cellStyle name="Normal 403 2" xfId="9224" xr:uid="{00000000-0005-0000-0000-0000045D0000}"/>
    <cellStyle name="Normal 403 3" xfId="9225" xr:uid="{00000000-0005-0000-0000-0000055D0000}"/>
    <cellStyle name="Normal 403 3 2" xfId="9226" xr:uid="{00000000-0005-0000-0000-0000065D0000}"/>
    <cellStyle name="Normal 403 3 2 2" xfId="19142" xr:uid="{00000000-0005-0000-0000-0000075D0000}"/>
    <cellStyle name="Normal 403 3 2 2 2" xfId="37009" xr:uid="{00000000-0005-0000-0000-0000085D0000}"/>
    <cellStyle name="Normal 403 3 2 3" xfId="28167" xr:uid="{00000000-0005-0000-0000-0000095D0000}"/>
    <cellStyle name="Normal 403 3 3" xfId="19141" xr:uid="{00000000-0005-0000-0000-00000A5D0000}"/>
    <cellStyle name="Normal 403 3 3 2" xfId="37008" xr:uid="{00000000-0005-0000-0000-00000B5D0000}"/>
    <cellStyle name="Normal 403 3 4" xfId="28166" xr:uid="{00000000-0005-0000-0000-00000C5D0000}"/>
    <cellStyle name="Normal 403 4" xfId="9227" xr:uid="{00000000-0005-0000-0000-00000D5D0000}"/>
    <cellStyle name="Normal 403 4 2" xfId="19143" xr:uid="{00000000-0005-0000-0000-00000E5D0000}"/>
    <cellStyle name="Normal 403 4 2 2" xfId="37010" xr:uid="{00000000-0005-0000-0000-00000F5D0000}"/>
    <cellStyle name="Normal 403 4 3" xfId="28168" xr:uid="{00000000-0005-0000-0000-0000105D0000}"/>
    <cellStyle name="Normal 403 5" xfId="9228" xr:uid="{00000000-0005-0000-0000-0000115D0000}"/>
    <cellStyle name="Normal 403 5 2" xfId="19144" xr:uid="{00000000-0005-0000-0000-0000125D0000}"/>
    <cellStyle name="Normal 403 5 2 2" xfId="37011" xr:uid="{00000000-0005-0000-0000-0000135D0000}"/>
    <cellStyle name="Normal 403 5 3" xfId="28169" xr:uid="{00000000-0005-0000-0000-0000145D0000}"/>
    <cellStyle name="Normal 403 6" xfId="9229" xr:uid="{00000000-0005-0000-0000-0000155D0000}"/>
    <cellStyle name="Normal 403 6 2" xfId="19145" xr:uid="{00000000-0005-0000-0000-0000165D0000}"/>
    <cellStyle name="Normal 403 6 2 2" xfId="37012" xr:uid="{00000000-0005-0000-0000-0000175D0000}"/>
    <cellStyle name="Normal 403 6 3" xfId="28170" xr:uid="{00000000-0005-0000-0000-0000185D0000}"/>
    <cellStyle name="Normal 404" xfId="1565" xr:uid="{00000000-0005-0000-0000-0000195D0000}"/>
    <cellStyle name="Normal 404 2" xfId="9230" xr:uid="{00000000-0005-0000-0000-00001A5D0000}"/>
    <cellStyle name="Normal 404 3" xfId="9231" xr:uid="{00000000-0005-0000-0000-00001B5D0000}"/>
    <cellStyle name="Normal 404 3 2" xfId="9232" xr:uid="{00000000-0005-0000-0000-00001C5D0000}"/>
    <cellStyle name="Normal 404 3 2 2" xfId="19147" xr:uid="{00000000-0005-0000-0000-00001D5D0000}"/>
    <cellStyle name="Normal 404 3 2 2 2" xfId="37014" xr:uid="{00000000-0005-0000-0000-00001E5D0000}"/>
    <cellStyle name="Normal 404 3 2 3" xfId="28172" xr:uid="{00000000-0005-0000-0000-00001F5D0000}"/>
    <cellStyle name="Normal 404 3 3" xfId="19146" xr:uid="{00000000-0005-0000-0000-0000205D0000}"/>
    <cellStyle name="Normal 404 3 3 2" xfId="37013" xr:uid="{00000000-0005-0000-0000-0000215D0000}"/>
    <cellStyle name="Normal 404 3 4" xfId="28171" xr:uid="{00000000-0005-0000-0000-0000225D0000}"/>
    <cellStyle name="Normal 404 4" xfId="9233" xr:uid="{00000000-0005-0000-0000-0000235D0000}"/>
    <cellStyle name="Normal 404 4 2" xfId="19148" xr:uid="{00000000-0005-0000-0000-0000245D0000}"/>
    <cellStyle name="Normal 404 4 2 2" xfId="37015" xr:uid="{00000000-0005-0000-0000-0000255D0000}"/>
    <cellStyle name="Normal 404 4 3" xfId="28173" xr:uid="{00000000-0005-0000-0000-0000265D0000}"/>
    <cellStyle name="Normal 404 5" xfId="9234" xr:uid="{00000000-0005-0000-0000-0000275D0000}"/>
    <cellStyle name="Normal 404 5 2" xfId="19149" xr:uid="{00000000-0005-0000-0000-0000285D0000}"/>
    <cellStyle name="Normal 404 5 2 2" xfId="37016" xr:uid="{00000000-0005-0000-0000-0000295D0000}"/>
    <cellStyle name="Normal 404 5 3" xfId="28174" xr:uid="{00000000-0005-0000-0000-00002A5D0000}"/>
    <cellStyle name="Normal 404 6" xfId="9235" xr:uid="{00000000-0005-0000-0000-00002B5D0000}"/>
    <cellStyle name="Normal 404 6 2" xfId="19150" xr:uid="{00000000-0005-0000-0000-00002C5D0000}"/>
    <cellStyle name="Normal 404 6 2 2" xfId="37017" xr:uid="{00000000-0005-0000-0000-00002D5D0000}"/>
    <cellStyle name="Normal 404 6 3" xfId="28175" xr:uid="{00000000-0005-0000-0000-00002E5D0000}"/>
    <cellStyle name="Normal 405" xfId="1566" xr:uid="{00000000-0005-0000-0000-00002F5D0000}"/>
    <cellStyle name="Normal 405 2" xfId="9236" xr:uid="{00000000-0005-0000-0000-0000305D0000}"/>
    <cellStyle name="Normal 405 3" xfId="9237" xr:uid="{00000000-0005-0000-0000-0000315D0000}"/>
    <cellStyle name="Normal 405 3 2" xfId="9238" xr:uid="{00000000-0005-0000-0000-0000325D0000}"/>
    <cellStyle name="Normal 405 3 2 2" xfId="19152" xr:uid="{00000000-0005-0000-0000-0000335D0000}"/>
    <cellStyle name="Normal 405 3 2 2 2" xfId="37019" xr:uid="{00000000-0005-0000-0000-0000345D0000}"/>
    <cellStyle name="Normal 405 3 2 3" xfId="28177" xr:uid="{00000000-0005-0000-0000-0000355D0000}"/>
    <cellStyle name="Normal 405 3 3" xfId="19151" xr:uid="{00000000-0005-0000-0000-0000365D0000}"/>
    <cellStyle name="Normal 405 3 3 2" xfId="37018" xr:uid="{00000000-0005-0000-0000-0000375D0000}"/>
    <cellStyle name="Normal 405 3 4" xfId="28176" xr:uid="{00000000-0005-0000-0000-0000385D0000}"/>
    <cellStyle name="Normal 405 4" xfId="9239" xr:uid="{00000000-0005-0000-0000-0000395D0000}"/>
    <cellStyle name="Normal 405 4 2" xfId="19153" xr:uid="{00000000-0005-0000-0000-00003A5D0000}"/>
    <cellStyle name="Normal 405 4 2 2" xfId="37020" xr:uid="{00000000-0005-0000-0000-00003B5D0000}"/>
    <cellStyle name="Normal 405 4 3" xfId="28178" xr:uid="{00000000-0005-0000-0000-00003C5D0000}"/>
    <cellStyle name="Normal 405 5" xfId="9240" xr:uid="{00000000-0005-0000-0000-00003D5D0000}"/>
    <cellStyle name="Normal 405 5 2" xfId="19154" xr:uid="{00000000-0005-0000-0000-00003E5D0000}"/>
    <cellStyle name="Normal 405 5 2 2" xfId="37021" xr:uid="{00000000-0005-0000-0000-00003F5D0000}"/>
    <cellStyle name="Normal 405 5 3" xfId="28179" xr:uid="{00000000-0005-0000-0000-0000405D0000}"/>
    <cellStyle name="Normal 405 6" xfId="9241" xr:uid="{00000000-0005-0000-0000-0000415D0000}"/>
    <cellStyle name="Normal 405 6 2" xfId="19155" xr:uid="{00000000-0005-0000-0000-0000425D0000}"/>
    <cellStyle name="Normal 405 6 2 2" xfId="37022" xr:uid="{00000000-0005-0000-0000-0000435D0000}"/>
    <cellStyle name="Normal 405 6 3" xfId="28180" xr:uid="{00000000-0005-0000-0000-0000445D0000}"/>
    <cellStyle name="Normal 406" xfId="1567" xr:uid="{00000000-0005-0000-0000-0000455D0000}"/>
    <cellStyle name="Normal 406 2" xfId="9242" xr:uid="{00000000-0005-0000-0000-0000465D0000}"/>
    <cellStyle name="Normal 406 3" xfId="9243" xr:uid="{00000000-0005-0000-0000-0000475D0000}"/>
    <cellStyle name="Normal 406 3 2" xfId="9244" xr:uid="{00000000-0005-0000-0000-0000485D0000}"/>
    <cellStyle name="Normal 406 3 2 2" xfId="19157" xr:uid="{00000000-0005-0000-0000-0000495D0000}"/>
    <cellStyle name="Normal 406 3 2 2 2" xfId="37024" xr:uid="{00000000-0005-0000-0000-00004A5D0000}"/>
    <cellStyle name="Normal 406 3 2 3" xfId="28182" xr:uid="{00000000-0005-0000-0000-00004B5D0000}"/>
    <cellStyle name="Normal 406 3 3" xfId="19156" xr:uid="{00000000-0005-0000-0000-00004C5D0000}"/>
    <cellStyle name="Normal 406 3 3 2" xfId="37023" xr:uid="{00000000-0005-0000-0000-00004D5D0000}"/>
    <cellStyle name="Normal 406 3 4" xfId="28181" xr:uid="{00000000-0005-0000-0000-00004E5D0000}"/>
    <cellStyle name="Normal 406 4" xfId="9245" xr:uid="{00000000-0005-0000-0000-00004F5D0000}"/>
    <cellStyle name="Normal 406 4 2" xfId="19158" xr:uid="{00000000-0005-0000-0000-0000505D0000}"/>
    <cellStyle name="Normal 406 4 2 2" xfId="37025" xr:uid="{00000000-0005-0000-0000-0000515D0000}"/>
    <cellStyle name="Normal 406 4 3" xfId="28183" xr:uid="{00000000-0005-0000-0000-0000525D0000}"/>
    <cellStyle name="Normal 406 5" xfId="9246" xr:uid="{00000000-0005-0000-0000-0000535D0000}"/>
    <cellStyle name="Normal 406 5 2" xfId="19159" xr:uid="{00000000-0005-0000-0000-0000545D0000}"/>
    <cellStyle name="Normal 406 5 2 2" xfId="37026" xr:uid="{00000000-0005-0000-0000-0000555D0000}"/>
    <cellStyle name="Normal 406 5 3" xfId="28184" xr:uid="{00000000-0005-0000-0000-0000565D0000}"/>
    <cellStyle name="Normal 406 6" xfId="9247" xr:uid="{00000000-0005-0000-0000-0000575D0000}"/>
    <cellStyle name="Normal 406 6 2" xfId="19160" xr:uid="{00000000-0005-0000-0000-0000585D0000}"/>
    <cellStyle name="Normal 406 6 2 2" xfId="37027" xr:uid="{00000000-0005-0000-0000-0000595D0000}"/>
    <cellStyle name="Normal 406 6 3" xfId="28185" xr:uid="{00000000-0005-0000-0000-00005A5D0000}"/>
    <cellStyle name="Normal 407" xfId="1568" xr:uid="{00000000-0005-0000-0000-00005B5D0000}"/>
    <cellStyle name="Normal 407 2" xfId="9248" xr:uid="{00000000-0005-0000-0000-00005C5D0000}"/>
    <cellStyle name="Normal 407 3" xfId="9249" xr:uid="{00000000-0005-0000-0000-00005D5D0000}"/>
    <cellStyle name="Normal 407 3 2" xfId="9250" xr:uid="{00000000-0005-0000-0000-00005E5D0000}"/>
    <cellStyle name="Normal 407 3 2 2" xfId="19162" xr:uid="{00000000-0005-0000-0000-00005F5D0000}"/>
    <cellStyle name="Normal 407 3 2 2 2" xfId="37029" xr:uid="{00000000-0005-0000-0000-0000605D0000}"/>
    <cellStyle name="Normal 407 3 2 3" xfId="28187" xr:uid="{00000000-0005-0000-0000-0000615D0000}"/>
    <cellStyle name="Normal 407 3 3" xfId="19161" xr:uid="{00000000-0005-0000-0000-0000625D0000}"/>
    <cellStyle name="Normal 407 3 3 2" xfId="37028" xr:uid="{00000000-0005-0000-0000-0000635D0000}"/>
    <cellStyle name="Normal 407 3 4" xfId="28186" xr:uid="{00000000-0005-0000-0000-0000645D0000}"/>
    <cellStyle name="Normal 407 4" xfId="9251" xr:uid="{00000000-0005-0000-0000-0000655D0000}"/>
    <cellStyle name="Normal 407 4 2" xfId="19163" xr:uid="{00000000-0005-0000-0000-0000665D0000}"/>
    <cellStyle name="Normal 407 4 2 2" xfId="37030" xr:uid="{00000000-0005-0000-0000-0000675D0000}"/>
    <cellStyle name="Normal 407 4 3" xfId="28188" xr:uid="{00000000-0005-0000-0000-0000685D0000}"/>
    <cellStyle name="Normal 407 5" xfId="9252" xr:uid="{00000000-0005-0000-0000-0000695D0000}"/>
    <cellStyle name="Normal 407 5 2" xfId="19164" xr:uid="{00000000-0005-0000-0000-00006A5D0000}"/>
    <cellStyle name="Normal 407 5 2 2" xfId="37031" xr:uid="{00000000-0005-0000-0000-00006B5D0000}"/>
    <cellStyle name="Normal 407 5 3" xfId="28189" xr:uid="{00000000-0005-0000-0000-00006C5D0000}"/>
    <cellStyle name="Normal 407 6" xfId="9253" xr:uid="{00000000-0005-0000-0000-00006D5D0000}"/>
    <cellStyle name="Normal 407 6 2" xfId="19165" xr:uid="{00000000-0005-0000-0000-00006E5D0000}"/>
    <cellStyle name="Normal 407 6 2 2" xfId="37032" xr:uid="{00000000-0005-0000-0000-00006F5D0000}"/>
    <cellStyle name="Normal 407 6 3" xfId="28190" xr:uid="{00000000-0005-0000-0000-0000705D0000}"/>
    <cellStyle name="Normal 408" xfId="1569" xr:uid="{00000000-0005-0000-0000-0000715D0000}"/>
    <cellStyle name="Normal 408 2" xfId="9254" xr:uid="{00000000-0005-0000-0000-0000725D0000}"/>
    <cellStyle name="Normal 408 3" xfId="9255" xr:uid="{00000000-0005-0000-0000-0000735D0000}"/>
    <cellStyle name="Normal 408 3 2" xfId="9256" xr:uid="{00000000-0005-0000-0000-0000745D0000}"/>
    <cellStyle name="Normal 408 3 2 2" xfId="19167" xr:uid="{00000000-0005-0000-0000-0000755D0000}"/>
    <cellStyle name="Normal 408 3 2 2 2" xfId="37034" xr:uid="{00000000-0005-0000-0000-0000765D0000}"/>
    <cellStyle name="Normal 408 3 2 3" xfId="28192" xr:uid="{00000000-0005-0000-0000-0000775D0000}"/>
    <cellStyle name="Normal 408 3 3" xfId="19166" xr:uid="{00000000-0005-0000-0000-0000785D0000}"/>
    <cellStyle name="Normal 408 3 3 2" xfId="37033" xr:uid="{00000000-0005-0000-0000-0000795D0000}"/>
    <cellStyle name="Normal 408 3 4" xfId="28191" xr:uid="{00000000-0005-0000-0000-00007A5D0000}"/>
    <cellStyle name="Normal 408 4" xfId="9257" xr:uid="{00000000-0005-0000-0000-00007B5D0000}"/>
    <cellStyle name="Normal 408 4 2" xfId="19168" xr:uid="{00000000-0005-0000-0000-00007C5D0000}"/>
    <cellStyle name="Normal 408 4 2 2" xfId="37035" xr:uid="{00000000-0005-0000-0000-00007D5D0000}"/>
    <cellStyle name="Normal 408 4 3" xfId="28193" xr:uid="{00000000-0005-0000-0000-00007E5D0000}"/>
    <cellStyle name="Normal 408 5" xfId="9258" xr:uid="{00000000-0005-0000-0000-00007F5D0000}"/>
    <cellStyle name="Normal 408 5 2" xfId="19169" xr:uid="{00000000-0005-0000-0000-0000805D0000}"/>
    <cellStyle name="Normal 408 5 2 2" xfId="37036" xr:uid="{00000000-0005-0000-0000-0000815D0000}"/>
    <cellStyle name="Normal 408 5 3" xfId="28194" xr:uid="{00000000-0005-0000-0000-0000825D0000}"/>
    <cellStyle name="Normal 408 6" xfId="9259" xr:uid="{00000000-0005-0000-0000-0000835D0000}"/>
    <cellStyle name="Normal 408 6 2" xfId="19170" xr:uid="{00000000-0005-0000-0000-0000845D0000}"/>
    <cellStyle name="Normal 408 6 2 2" xfId="37037" xr:uid="{00000000-0005-0000-0000-0000855D0000}"/>
    <cellStyle name="Normal 408 6 3" xfId="28195" xr:uid="{00000000-0005-0000-0000-0000865D0000}"/>
    <cellStyle name="Normal 409" xfId="1570" xr:uid="{00000000-0005-0000-0000-0000875D0000}"/>
    <cellStyle name="Normal 409 2" xfId="9260" xr:uid="{00000000-0005-0000-0000-0000885D0000}"/>
    <cellStyle name="Normal 409 3" xfId="9261" xr:uid="{00000000-0005-0000-0000-0000895D0000}"/>
    <cellStyle name="Normal 409 3 2" xfId="9262" xr:uid="{00000000-0005-0000-0000-00008A5D0000}"/>
    <cellStyle name="Normal 409 3 2 2" xfId="19172" xr:uid="{00000000-0005-0000-0000-00008B5D0000}"/>
    <cellStyle name="Normal 409 3 2 2 2" xfId="37039" xr:uid="{00000000-0005-0000-0000-00008C5D0000}"/>
    <cellStyle name="Normal 409 3 2 3" xfId="28197" xr:uid="{00000000-0005-0000-0000-00008D5D0000}"/>
    <cellStyle name="Normal 409 3 3" xfId="19171" xr:uid="{00000000-0005-0000-0000-00008E5D0000}"/>
    <cellStyle name="Normal 409 3 3 2" xfId="37038" xr:uid="{00000000-0005-0000-0000-00008F5D0000}"/>
    <cellStyle name="Normal 409 3 4" xfId="28196" xr:uid="{00000000-0005-0000-0000-0000905D0000}"/>
    <cellStyle name="Normal 409 4" xfId="9263" xr:uid="{00000000-0005-0000-0000-0000915D0000}"/>
    <cellStyle name="Normal 409 4 2" xfId="19173" xr:uid="{00000000-0005-0000-0000-0000925D0000}"/>
    <cellStyle name="Normal 409 4 2 2" xfId="37040" xr:uid="{00000000-0005-0000-0000-0000935D0000}"/>
    <cellStyle name="Normal 409 4 3" xfId="28198" xr:uid="{00000000-0005-0000-0000-0000945D0000}"/>
    <cellStyle name="Normal 409 5" xfId="9264" xr:uid="{00000000-0005-0000-0000-0000955D0000}"/>
    <cellStyle name="Normal 409 5 2" xfId="19174" xr:uid="{00000000-0005-0000-0000-0000965D0000}"/>
    <cellStyle name="Normal 409 5 2 2" xfId="37041" xr:uid="{00000000-0005-0000-0000-0000975D0000}"/>
    <cellStyle name="Normal 409 5 3" xfId="28199" xr:uid="{00000000-0005-0000-0000-0000985D0000}"/>
    <cellStyle name="Normal 409 6" xfId="9265" xr:uid="{00000000-0005-0000-0000-0000995D0000}"/>
    <cellStyle name="Normal 409 6 2" xfId="19175" xr:uid="{00000000-0005-0000-0000-00009A5D0000}"/>
    <cellStyle name="Normal 409 6 2 2" xfId="37042" xr:uid="{00000000-0005-0000-0000-00009B5D0000}"/>
    <cellStyle name="Normal 409 6 3" xfId="28200" xr:uid="{00000000-0005-0000-0000-00009C5D0000}"/>
    <cellStyle name="Normal 41" xfId="1571" xr:uid="{00000000-0005-0000-0000-00009D5D0000}"/>
    <cellStyle name="Normal 41 2" xfId="2635" xr:uid="{00000000-0005-0000-0000-00009E5D0000}"/>
    <cellStyle name="Normal 41 3" xfId="9266" xr:uid="{00000000-0005-0000-0000-00009F5D0000}"/>
    <cellStyle name="Normal 410" xfId="1572" xr:uid="{00000000-0005-0000-0000-0000A05D0000}"/>
    <cellStyle name="Normal 410 2" xfId="9267" xr:uid="{00000000-0005-0000-0000-0000A15D0000}"/>
    <cellStyle name="Normal 410 3" xfId="9268" xr:uid="{00000000-0005-0000-0000-0000A25D0000}"/>
    <cellStyle name="Normal 410 3 2" xfId="9269" xr:uid="{00000000-0005-0000-0000-0000A35D0000}"/>
    <cellStyle name="Normal 410 3 2 2" xfId="19177" xr:uid="{00000000-0005-0000-0000-0000A45D0000}"/>
    <cellStyle name="Normal 410 3 2 2 2" xfId="37044" xr:uid="{00000000-0005-0000-0000-0000A55D0000}"/>
    <cellStyle name="Normal 410 3 2 3" xfId="28202" xr:uid="{00000000-0005-0000-0000-0000A65D0000}"/>
    <cellStyle name="Normal 410 3 3" xfId="19176" xr:uid="{00000000-0005-0000-0000-0000A75D0000}"/>
    <cellStyle name="Normal 410 3 3 2" xfId="37043" xr:uid="{00000000-0005-0000-0000-0000A85D0000}"/>
    <cellStyle name="Normal 410 3 4" xfId="28201" xr:uid="{00000000-0005-0000-0000-0000A95D0000}"/>
    <cellStyle name="Normal 410 4" xfId="9270" xr:uid="{00000000-0005-0000-0000-0000AA5D0000}"/>
    <cellStyle name="Normal 410 4 2" xfId="19178" xr:uid="{00000000-0005-0000-0000-0000AB5D0000}"/>
    <cellStyle name="Normal 410 4 2 2" xfId="37045" xr:uid="{00000000-0005-0000-0000-0000AC5D0000}"/>
    <cellStyle name="Normal 410 4 3" xfId="28203" xr:uid="{00000000-0005-0000-0000-0000AD5D0000}"/>
    <cellStyle name="Normal 410 5" xfId="9271" xr:uid="{00000000-0005-0000-0000-0000AE5D0000}"/>
    <cellStyle name="Normal 410 5 2" xfId="19179" xr:uid="{00000000-0005-0000-0000-0000AF5D0000}"/>
    <cellStyle name="Normal 410 5 2 2" xfId="37046" xr:uid="{00000000-0005-0000-0000-0000B05D0000}"/>
    <cellStyle name="Normal 410 5 3" xfId="28204" xr:uid="{00000000-0005-0000-0000-0000B15D0000}"/>
    <cellStyle name="Normal 410 6" xfId="9272" xr:uid="{00000000-0005-0000-0000-0000B25D0000}"/>
    <cellStyle name="Normal 410 6 2" xfId="19180" xr:uid="{00000000-0005-0000-0000-0000B35D0000}"/>
    <cellStyle name="Normal 410 6 2 2" xfId="37047" xr:uid="{00000000-0005-0000-0000-0000B45D0000}"/>
    <cellStyle name="Normal 410 6 3" xfId="28205" xr:uid="{00000000-0005-0000-0000-0000B55D0000}"/>
    <cellStyle name="Normal 411" xfId="1573" xr:uid="{00000000-0005-0000-0000-0000B65D0000}"/>
    <cellStyle name="Normal 411 2" xfId="9273" xr:uid="{00000000-0005-0000-0000-0000B75D0000}"/>
    <cellStyle name="Normal 411 3" xfId="9274" xr:uid="{00000000-0005-0000-0000-0000B85D0000}"/>
    <cellStyle name="Normal 411 3 2" xfId="9275" xr:uid="{00000000-0005-0000-0000-0000B95D0000}"/>
    <cellStyle name="Normal 411 3 2 2" xfId="19182" xr:uid="{00000000-0005-0000-0000-0000BA5D0000}"/>
    <cellStyle name="Normal 411 3 2 2 2" xfId="37049" xr:uid="{00000000-0005-0000-0000-0000BB5D0000}"/>
    <cellStyle name="Normal 411 3 2 3" xfId="28207" xr:uid="{00000000-0005-0000-0000-0000BC5D0000}"/>
    <cellStyle name="Normal 411 3 3" xfId="19181" xr:uid="{00000000-0005-0000-0000-0000BD5D0000}"/>
    <cellStyle name="Normal 411 3 3 2" xfId="37048" xr:uid="{00000000-0005-0000-0000-0000BE5D0000}"/>
    <cellStyle name="Normal 411 3 4" xfId="28206" xr:uid="{00000000-0005-0000-0000-0000BF5D0000}"/>
    <cellStyle name="Normal 411 4" xfId="9276" xr:uid="{00000000-0005-0000-0000-0000C05D0000}"/>
    <cellStyle name="Normal 411 4 2" xfId="19183" xr:uid="{00000000-0005-0000-0000-0000C15D0000}"/>
    <cellStyle name="Normal 411 4 2 2" xfId="37050" xr:uid="{00000000-0005-0000-0000-0000C25D0000}"/>
    <cellStyle name="Normal 411 4 3" xfId="28208" xr:uid="{00000000-0005-0000-0000-0000C35D0000}"/>
    <cellStyle name="Normal 411 5" xfId="9277" xr:uid="{00000000-0005-0000-0000-0000C45D0000}"/>
    <cellStyle name="Normal 411 5 2" xfId="19184" xr:uid="{00000000-0005-0000-0000-0000C55D0000}"/>
    <cellStyle name="Normal 411 5 2 2" xfId="37051" xr:uid="{00000000-0005-0000-0000-0000C65D0000}"/>
    <cellStyle name="Normal 411 5 3" xfId="28209" xr:uid="{00000000-0005-0000-0000-0000C75D0000}"/>
    <cellStyle name="Normal 411 6" xfId="9278" xr:uid="{00000000-0005-0000-0000-0000C85D0000}"/>
    <cellStyle name="Normal 411 6 2" xfId="19185" xr:uid="{00000000-0005-0000-0000-0000C95D0000}"/>
    <cellStyle name="Normal 411 6 2 2" xfId="37052" xr:uid="{00000000-0005-0000-0000-0000CA5D0000}"/>
    <cellStyle name="Normal 411 6 3" xfId="28210" xr:uid="{00000000-0005-0000-0000-0000CB5D0000}"/>
    <cellStyle name="Normal 412" xfId="1574" xr:uid="{00000000-0005-0000-0000-0000CC5D0000}"/>
    <cellStyle name="Normal 412 2" xfId="9279" xr:uid="{00000000-0005-0000-0000-0000CD5D0000}"/>
    <cellStyle name="Normal 412 3" xfId="9280" xr:uid="{00000000-0005-0000-0000-0000CE5D0000}"/>
    <cellStyle name="Normal 412 3 2" xfId="9281" xr:uid="{00000000-0005-0000-0000-0000CF5D0000}"/>
    <cellStyle name="Normal 412 3 2 2" xfId="19187" xr:uid="{00000000-0005-0000-0000-0000D05D0000}"/>
    <cellStyle name="Normal 412 3 2 2 2" xfId="37054" xr:uid="{00000000-0005-0000-0000-0000D15D0000}"/>
    <cellStyle name="Normal 412 3 2 3" xfId="28212" xr:uid="{00000000-0005-0000-0000-0000D25D0000}"/>
    <cellStyle name="Normal 412 3 3" xfId="19186" xr:uid="{00000000-0005-0000-0000-0000D35D0000}"/>
    <cellStyle name="Normal 412 3 3 2" xfId="37053" xr:uid="{00000000-0005-0000-0000-0000D45D0000}"/>
    <cellStyle name="Normal 412 3 4" xfId="28211" xr:uid="{00000000-0005-0000-0000-0000D55D0000}"/>
    <cellStyle name="Normal 412 4" xfId="9282" xr:uid="{00000000-0005-0000-0000-0000D65D0000}"/>
    <cellStyle name="Normal 412 4 2" xfId="19188" xr:uid="{00000000-0005-0000-0000-0000D75D0000}"/>
    <cellStyle name="Normal 412 4 2 2" xfId="37055" xr:uid="{00000000-0005-0000-0000-0000D85D0000}"/>
    <cellStyle name="Normal 412 4 3" xfId="28213" xr:uid="{00000000-0005-0000-0000-0000D95D0000}"/>
    <cellStyle name="Normal 412 5" xfId="9283" xr:uid="{00000000-0005-0000-0000-0000DA5D0000}"/>
    <cellStyle name="Normal 412 5 2" xfId="19189" xr:uid="{00000000-0005-0000-0000-0000DB5D0000}"/>
    <cellStyle name="Normal 412 5 2 2" xfId="37056" xr:uid="{00000000-0005-0000-0000-0000DC5D0000}"/>
    <cellStyle name="Normal 412 5 3" xfId="28214" xr:uid="{00000000-0005-0000-0000-0000DD5D0000}"/>
    <cellStyle name="Normal 412 6" xfId="9284" xr:uid="{00000000-0005-0000-0000-0000DE5D0000}"/>
    <cellStyle name="Normal 412 6 2" xfId="19190" xr:uid="{00000000-0005-0000-0000-0000DF5D0000}"/>
    <cellStyle name="Normal 412 6 2 2" xfId="37057" xr:uid="{00000000-0005-0000-0000-0000E05D0000}"/>
    <cellStyle name="Normal 412 6 3" xfId="28215" xr:uid="{00000000-0005-0000-0000-0000E15D0000}"/>
    <cellStyle name="Normal 413" xfId="1575" xr:uid="{00000000-0005-0000-0000-0000E25D0000}"/>
    <cellStyle name="Normal 413 2" xfId="9285" xr:uid="{00000000-0005-0000-0000-0000E35D0000}"/>
    <cellStyle name="Normal 413 3" xfId="9286" xr:uid="{00000000-0005-0000-0000-0000E45D0000}"/>
    <cellStyle name="Normal 413 3 2" xfId="9287" xr:uid="{00000000-0005-0000-0000-0000E55D0000}"/>
    <cellStyle name="Normal 413 3 2 2" xfId="19192" xr:uid="{00000000-0005-0000-0000-0000E65D0000}"/>
    <cellStyle name="Normal 413 3 2 2 2" xfId="37059" xr:uid="{00000000-0005-0000-0000-0000E75D0000}"/>
    <cellStyle name="Normal 413 3 2 3" xfId="28217" xr:uid="{00000000-0005-0000-0000-0000E85D0000}"/>
    <cellStyle name="Normal 413 3 3" xfId="19191" xr:uid="{00000000-0005-0000-0000-0000E95D0000}"/>
    <cellStyle name="Normal 413 3 3 2" xfId="37058" xr:uid="{00000000-0005-0000-0000-0000EA5D0000}"/>
    <cellStyle name="Normal 413 3 4" xfId="28216" xr:uid="{00000000-0005-0000-0000-0000EB5D0000}"/>
    <cellStyle name="Normal 413 4" xfId="9288" xr:uid="{00000000-0005-0000-0000-0000EC5D0000}"/>
    <cellStyle name="Normal 413 4 2" xfId="19193" xr:uid="{00000000-0005-0000-0000-0000ED5D0000}"/>
    <cellStyle name="Normal 413 4 2 2" xfId="37060" xr:uid="{00000000-0005-0000-0000-0000EE5D0000}"/>
    <cellStyle name="Normal 413 4 3" xfId="28218" xr:uid="{00000000-0005-0000-0000-0000EF5D0000}"/>
    <cellStyle name="Normal 413 5" xfId="9289" xr:uid="{00000000-0005-0000-0000-0000F05D0000}"/>
    <cellStyle name="Normal 413 5 2" xfId="19194" xr:uid="{00000000-0005-0000-0000-0000F15D0000}"/>
    <cellStyle name="Normal 413 5 2 2" xfId="37061" xr:uid="{00000000-0005-0000-0000-0000F25D0000}"/>
    <cellStyle name="Normal 413 5 3" xfId="28219" xr:uid="{00000000-0005-0000-0000-0000F35D0000}"/>
    <cellStyle name="Normal 413 6" xfId="9290" xr:uid="{00000000-0005-0000-0000-0000F45D0000}"/>
    <cellStyle name="Normal 413 6 2" xfId="19195" xr:uid="{00000000-0005-0000-0000-0000F55D0000}"/>
    <cellStyle name="Normal 413 6 2 2" xfId="37062" xr:uid="{00000000-0005-0000-0000-0000F65D0000}"/>
    <cellStyle name="Normal 413 6 3" xfId="28220" xr:uid="{00000000-0005-0000-0000-0000F75D0000}"/>
    <cellStyle name="Normal 414" xfId="1576" xr:uid="{00000000-0005-0000-0000-0000F85D0000}"/>
    <cellStyle name="Normal 414 2" xfId="9291" xr:uid="{00000000-0005-0000-0000-0000F95D0000}"/>
    <cellStyle name="Normal 414 3" xfId="9292" xr:uid="{00000000-0005-0000-0000-0000FA5D0000}"/>
    <cellStyle name="Normal 414 3 2" xfId="9293" xr:uid="{00000000-0005-0000-0000-0000FB5D0000}"/>
    <cellStyle name="Normal 414 3 2 2" xfId="19197" xr:uid="{00000000-0005-0000-0000-0000FC5D0000}"/>
    <cellStyle name="Normal 414 3 2 2 2" xfId="37064" xr:uid="{00000000-0005-0000-0000-0000FD5D0000}"/>
    <cellStyle name="Normal 414 3 2 3" xfId="28222" xr:uid="{00000000-0005-0000-0000-0000FE5D0000}"/>
    <cellStyle name="Normal 414 3 3" xfId="19196" xr:uid="{00000000-0005-0000-0000-0000FF5D0000}"/>
    <cellStyle name="Normal 414 3 3 2" xfId="37063" xr:uid="{00000000-0005-0000-0000-0000005E0000}"/>
    <cellStyle name="Normal 414 3 4" xfId="28221" xr:uid="{00000000-0005-0000-0000-0000015E0000}"/>
    <cellStyle name="Normal 414 4" xfId="9294" xr:uid="{00000000-0005-0000-0000-0000025E0000}"/>
    <cellStyle name="Normal 414 4 2" xfId="19198" xr:uid="{00000000-0005-0000-0000-0000035E0000}"/>
    <cellStyle name="Normal 414 4 2 2" xfId="37065" xr:uid="{00000000-0005-0000-0000-0000045E0000}"/>
    <cellStyle name="Normal 414 4 3" xfId="28223" xr:uid="{00000000-0005-0000-0000-0000055E0000}"/>
    <cellStyle name="Normal 414 5" xfId="9295" xr:uid="{00000000-0005-0000-0000-0000065E0000}"/>
    <cellStyle name="Normal 414 5 2" xfId="19199" xr:uid="{00000000-0005-0000-0000-0000075E0000}"/>
    <cellStyle name="Normal 414 5 2 2" xfId="37066" xr:uid="{00000000-0005-0000-0000-0000085E0000}"/>
    <cellStyle name="Normal 414 5 3" xfId="28224" xr:uid="{00000000-0005-0000-0000-0000095E0000}"/>
    <cellStyle name="Normal 414 6" xfId="9296" xr:uid="{00000000-0005-0000-0000-00000A5E0000}"/>
    <cellStyle name="Normal 414 6 2" xfId="19200" xr:uid="{00000000-0005-0000-0000-00000B5E0000}"/>
    <cellStyle name="Normal 414 6 2 2" xfId="37067" xr:uid="{00000000-0005-0000-0000-00000C5E0000}"/>
    <cellStyle name="Normal 414 6 3" xfId="28225" xr:uid="{00000000-0005-0000-0000-00000D5E0000}"/>
    <cellStyle name="Normal 415" xfId="1577" xr:uid="{00000000-0005-0000-0000-00000E5E0000}"/>
    <cellStyle name="Normal 415 2" xfId="9297" xr:uid="{00000000-0005-0000-0000-00000F5E0000}"/>
    <cellStyle name="Normal 415 3" xfId="9298" xr:uid="{00000000-0005-0000-0000-0000105E0000}"/>
    <cellStyle name="Normal 415 3 2" xfId="9299" xr:uid="{00000000-0005-0000-0000-0000115E0000}"/>
    <cellStyle name="Normal 415 3 2 2" xfId="19202" xr:uid="{00000000-0005-0000-0000-0000125E0000}"/>
    <cellStyle name="Normal 415 3 2 2 2" xfId="37069" xr:uid="{00000000-0005-0000-0000-0000135E0000}"/>
    <cellStyle name="Normal 415 3 2 3" xfId="28227" xr:uid="{00000000-0005-0000-0000-0000145E0000}"/>
    <cellStyle name="Normal 415 3 3" xfId="19201" xr:uid="{00000000-0005-0000-0000-0000155E0000}"/>
    <cellStyle name="Normal 415 3 3 2" xfId="37068" xr:uid="{00000000-0005-0000-0000-0000165E0000}"/>
    <cellStyle name="Normal 415 3 4" xfId="28226" xr:uid="{00000000-0005-0000-0000-0000175E0000}"/>
    <cellStyle name="Normal 415 4" xfId="9300" xr:uid="{00000000-0005-0000-0000-0000185E0000}"/>
    <cellStyle name="Normal 415 4 2" xfId="19203" xr:uid="{00000000-0005-0000-0000-0000195E0000}"/>
    <cellStyle name="Normal 415 4 2 2" xfId="37070" xr:uid="{00000000-0005-0000-0000-00001A5E0000}"/>
    <cellStyle name="Normal 415 4 3" xfId="28228" xr:uid="{00000000-0005-0000-0000-00001B5E0000}"/>
    <cellStyle name="Normal 415 5" xfId="9301" xr:uid="{00000000-0005-0000-0000-00001C5E0000}"/>
    <cellStyle name="Normal 415 5 2" xfId="19204" xr:uid="{00000000-0005-0000-0000-00001D5E0000}"/>
    <cellStyle name="Normal 415 5 2 2" xfId="37071" xr:uid="{00000000-0005-0000-0000-00001E5E0000}"/>
    <cellStyle name="Normal 415 5 3" xfId="28229" xr:uid="{00000000-0005-0000-0000-00001F5E0000}"/>
    <cellStyle name="Normal 415 6" xfId="9302" xr:uid="{00000000-0005-0000-0000-0000205E0000}"/>
    <cellStyle name="Normal 415 6 2" xfId="19205" xr:uid="{00000000-0005-0000-0000-0000215E0000}"/>
    <cellStyle name="Normal 415 6 2 2" xfId="37072" xr:uid="{00000000-0005-0000-0000-0000225E0000}"/>
    <cellStyle name="Normal 415 6 3" xfId="28230" xr:uid="{00000000-0005-0000-0000-0000235E0000}"/>
    <cellStyle name="Normal 416" xfId="1578" xr:uid="{00000000-0005-0000-0000-0000245E0000}"/>
    <cellStyle name="Normal 416 2" xfId="9303" xr:uid="{00000000-0005-0000-0000-0000255E0000}"/>
    <cellStyle name="Normal 416 3" xfId="9304" xr:uid="{00000000-0005-0000-0000-0000265E0000}"/>
    <cellStyle name="Normal 416 3 2" xfId="9305" xr:uid="{00000000-0005-0000-0000-0000275E0000}"/>
    <cellStyle name="Normal 416 3 2 2" xfId="19207" xr:uid="{00000000-0005-0000-0000-0000285E0000}"/>
    <cellStyle name="Normal 416 3 2 2 2" xfId="37074" xr:uid="{00000000-0005-0000-0000-0000295E0000}"/>
    <cellStyle name="Normal 416 3 2 3" xfId="28232" xr:uid="{00000000-0005-0000-0000-00002A5E0000}"/>
    <cellStyle name="Normal 416 3 3" xfId="19206" xr:uid="{00000000-0005-0000-0000-00002B5E0000}"/>
    <cellStyle name="Normal 416 3 3 2" xfId="37073" xr:uid="{00000000-0005-0000-0000-00002C5E0000}"/>
    <cellStyle name="Normal 416 3 4" xfId="28231" xr:uid="{00000000-0005-0000-0000-00002D5E0000}"/>
    <cellStyle name="Normal 416 4" xfId="9306" xr:uid="{00000000-0005-0000-0000-00002E5E0000}"/>
    <cellStyle name="Normal 416 4 2" xfId="19208" xr:uid="{00000000-0005-0000-0000-00002F5E0000}"/>
    <cellStyle name="Normal 416 4 2 2" xfId="37075" xr:uid="{00000000-0005-0000-0000-0000305E0000}"/>
    <cellStyle name="Normal 416 4 3" xfId="28233" xr:uid="{00000000-0005-0000-0000-0000315E0000}"/>
    <cellStyle name="Normal 416 5" xfId="9307" xr:uid="{00000000-0005-0000-0000-0000325E0000}"/>
    <cellStyle name="Normal 416 5 2" xfId="19209" xr:uid="{00000000-0005-0000-0000-0000335E0000}"/>
    <cellStyle name="Normal 416 5 2 2" xfId="37076" xr:uid="{00000000-0005-0000-0000-0000345E0000}"/>
    <cellStyle name="Normal 416 5 3" xfId="28234" xr:uid="{00000000-0005-0000-0000-0000355E0000}"/>
    <cellStyle name="Normal 416 6" xfId="9308" xr:uid="{00000000-0005-0000-0000-0000365E0000}"/>
    <cellStyle name="Normal 416 6 2" xfId="19210" xr:uid="{00000000-0005-0000-0000-0000375E0000}"/>
    <cellStyle name="Normal 416 6 2 2" xfId="37077" xr:uid="{00000000-0005-0000-0000-0000385E0000}"/>
    <cellStyle name="Normal 416 6 3" xfId="28235" xr:uid="{00000000-0005-0000-0000-0000395E0000}"/>
    <cellStyle name="Normal 417" xfId="1579" xr:uid="{00000000-0005-0000-0000-00003A5E0000}"/>
    <cellStyle name="Normal 417 2" xfId="9309" xr:uid="{00000000-0005-0000-0000-00003B5E0000}"/>
    <cellStyle name="Normal 417 3" xfId="9310" xr:uid="{00000000-0005-0000-0000-00003C5E0000}"/>
    <cellStyle name="Normal 417 3 2" xfId="9311" xr:uid="{00000000-0005-0000-0000-00003D5E0000}"/>
    <cellStyle name="Normal 417 3 2 2" xfId="19212" xr:uid="{00000000-0005-0000-0000-00003E5E0000}"/>
    <cellStyle name="Normal 417 3 2 2 2" xfId="37079" xr:uid="{00000000-0005-0000-0000-00003F5E0000}"/>
    <cellStyle name="Normal 417 3 2 3" xfId="28237" xr:uid="{00000000-0005-0000-0000-0000405E0000}"/>
    <cellStyle name="Normal 417 3 3" xfId="19211" xr:uid="{00000000-0005-0000-0000-0000415E0000}"/>
    <cellStyle name="Normal 417 3 3 2" xfId="37078" xr:uid="{00000000-0005-0000-0000-0000425E0000}"/>
    <cellStyle name="Normal 417 3 4" xfId="28236" xr:uid="{00000000-0005-0000-0000-0000435E0000}"/>
    <cellStyle name="Normal 417 4" xfId="9312" xr:uid="{00000000-0005-0000-0000-0000445E0000}"/>
    <cellStyle name="Normal 417 4 2" xfId="19213" xr:uid="{00000000-0005-0000-0000-0000455E0000}"/>
    <cellStyle name="Normal 417 4 2 2" xfId="37080" xr:uid="{00000000-0005-0000-0000-0000465E0000}"/>
    <cellStyle name="Normal 417 4 3" xfId="28238" xr:uid="{00000000-0005-0000-0000-0000475E0000}"/>
    <cellStyle name="Normal 417 5" xfId="9313" xr:uid="{00000000-0005-0000-0000-0000485E0000}"/>
    <cellStyle name="Normal 417 5 2" xfId="19214" xr:uid="{00000000-0005-0000-0000-0000495E0000}"/>
    <cellStyle name="Normal 417 5 2 2" xfId="37081" xr:uid="{00000000-0005-0000-0000-00004A5E0000}"/>
    <cellStyle name="Normal 417 5 3" xfId="28239" xr:uid="{00000000-0005-0000-0000-00004B5E0000}"/>
    <cellStyle name="Normal 417 6" xfId="9314" xr:uid="{00000000-0005-0000-0000-00004C5E0000}"/>
    <cellStyle name="Normal 417 6 2" xfId="19215" xr:uid="{00000000-0005-0000-0000-00004D5E0000}"/>
    <cellStyle name="Normal 417 6 2 2" xfId="37082" xr:uid="{00000000-0005-0000-0000-00004E5E0000}"/>
    <cellStyle name="Normal 417 6 3" xfId="28240" xr:uid="{00000000-0005-0000-0000-00004F5E0000}"/>
    <cellStyle name="Normal 418" xfId="1580" xr:uid="{00000000-0005-0000-0000-0000505E0000}"/>
    <cellStyle name="Normal 418 2" xfId="9315" xr:uid="{00000000-0005-0000-0000-0000515E0000}"/>
    <cellStyle name="Normal 418 3" xfId="9316" xr:uid="{00000000-0005-0000-0000-0000525E0000}"/>
    <cellStyle name="Normal 418 3 2" xfId="9317" xr:uid="{00000000-0005-0000-0000-0000535E0000}"/>
    <cellStyle name="Normal 418 3 2 2" xfId="19217" xr:uid="{00000000-0005-0000-0000-0000545E0000}"/>
    <cellStyle name="Normal 418 3 2 2 2" xfId="37084" xr:uid="{00000000-0005-0000-0000-0000555E0000}"/>
    <cellStyle name="Normal 418 3 2 3" xfId="28242" xr:uid="{00000000-0005-0000-0000-0000565E0000}"/>
    <cellStyle name="Normal 418 3 3" xfId="19216" xr:uid="{00000000-0005-0000-0000-0000575E0000}"/>
    <cellStyle name="Normal 418 3 3 2" xfId="37083" xr:uid="{00000000-0005-0000-0000-0000585E0000}"/>
    <cellStyle name="Normal 418 3 4" xfId="28241" xr:uid="{00000000-0005-0000-0000-0000595E0000}"/>
    <cellStyle name="Normal 418 4" xfId="9318" xr:uid="{00000000-0005-0000-0000-00005A5E0000}"/>
    <cellStyle name="Normal 418 4 2" xfId="19218" xr:uid="{00000000-0005-0000-0000-00005B5E0000}"/>
    <cellStyle name="Normal 418 4 2 2" xfId="37085" xr:uid="{00000000-0005-0000-0000-00005C5E0000}"/>
    <cellStyle name="Normal 418 4 3" xfId="28243" xr:uid="{00000000-0005-0000-0000-00005D5E0000}"/>
    <cellStyle name="Normal 418 5" xfId="9319" xr:uid="{00000000-0005-0000-0000-00005E5E0000}"/>
    <cellStyle name="Normal 418 5 2" xfId="19219" xr:uid="{00000000-0005-0000-0000-00005F5E0000}"/>
    <cellStyle name="Normal 418 5 2 2" xfId="37086" xr:uid="{00000000-0005-0000-0000-0000605E0000}"/>
    <cellStyle name="Normal 418 5 3" xfId="28244" xr:uid="{00000000-0005-0000-0000-0000615E0000}"/>
    <cellStyle name="Normal 418 6" xfId="9320" xr:uid="{00000000-0005-0000-0000-0000625E0000}"/>
    <cellStyle name="Normal 418 6 2" xfId="19220" xr:uid="{00000000-0005-0000-0000-0000635E0000}"/>
    <cellStyle name="Normal 418 6 2 2" xfId="37087" xr:uid="{00000000-0005-0000-0000-0000645E0000}"/>
    <cellStyle name="Normal 418 6 3" xfId="28245" xr:uid="{00000000-0005-0000-0000-0000655E0000}"/>
    <cellStyle name="Normal 419" xfId="1581" xr:uid="{00000000-0005-0000-0000-0000665E0000}"/>
    <cellStyle name="Normal 419 2" xfId="9321" xr:uid="{00000000-0005-0000-0000-0000675E0000}"/>
    <cellStyle name="Normal 419 3" xfId="9322" xr:uid="{00000000-0005-0000-0000-0000685E0000}"/>
    <cellStyle name="Normal 419 3 2" xfId="9323" xr:uid="{00000000-0005-0000-0000-0000695E0000}"/>
    <cellStyle name="Normal 419 3 2 2" xfId="19222" xr:uid="{00000000-0005-0000-0000-00006A5E0000}"/>
    <cellStyle name="Normal 419 3 2 2 2" xfId="37089" xr:uid="{00000000-0005-0000-0000-00006B5E0000}"/>
    <cellStyle name="Normal 419 3 2 3" xfId="28247" xr:uid="{00000000-0005-0000-0000-00006C5E0000}"/>
    <cellStyle name="Normal 419 3 3" xfId="19221" xr:uid="{00000000-0005-0000-0000-00006D5E0000}"/>
    <cellStyle name="Normal 419 3 3 2" xfId="37088" xr:uid="{00000000-0005-0000-0000-00006E5E0000}"/>
    <cellStyle name="Normal 419 3 4" xfId="28246" xr:uid="{00000000-0005-0000-0000-00006F5E0000}"/>
    <cellStyle name="Normal 419 4" xfId="9324" xr:uid="{00000000-0005-0000-0000-0000705E0000}"/>
    <cellStyle name="Normal 419 4 2" xfId="19223" xr:uid="{00000000-0005-0000-0000-0000715E0000}"/>
    <cellStyle name="Normal 419 4 2 2" xfId="37090" xr:uid="{00000000-0005-0000-0000-0000725E0000}"/>
    <cellStyle name="Normal 419 4 3" xfId="28248" xr:uid="{00000000-0005-0000-0000-0000735E0000}"/>
    <cellStyle name="Normal 419 5" xfId="9325" xr:uid="{00000000-0005-0000-0000-0000745E0000}"/>
    <cellStyle name="Normal 419 5 2" xfId="19224" xr:uid="{00000000-0005-0000-0000-0000755E0000}"/>
    <cellStyle name="Normal 419 5 2 2" xfId="37091" xr:uid="{00000000-0005-0000-0000-0000765E0000}"/>
    <cellStyle name="Normal 419 5 3" xfId="28249" xr:uid="{00000000-0005-0000-0000-0000775E0000}"/>
    <cellStyle name="Normal 419 6" xfId="9326" xr:uid="{00000000-0005-0000-0000-0000785E0000}"/>
    <cellStyle name="Normal 419 6 2" xfId="19225" xr:uid="{00000000-0005-0000-0000-0000795E0000}"/>
    <cellStyle name="Normal 419 6 2 2" xfId="37092" xr:uid="{00000000-0005-0000-0000-00007A5E0000}"/>
    <cellStyle name="Normal 419 6 3" xfId="28250" xr:uid="{00000000-0005-0000-0000-00007B5E0000}"/>
    <cellStyle name="Normal 42" xfId="1582" xr:uid="{00000000-0005-0000-0000-00007C5E0000}"/>
    <cellStyle name="Normal 42 2" xfId="2636" xr:uid="{00000000-0005-0000-0000-00007D5E0000}"/>
    <cellStyle name="Normal 42 3" xfId="9327" xr:uid="{00000000-0005-0000-0000-00007E5E0000}"/>
    <cellStyle name="Normal 420" xfId="1583" xr:uid="{00000000-0005-0000-0000-00007F5E0000}"/>
    <cellStyle name="Normal 420 2" xfId="9328" xr:uid="{00000000-0005-0000-0000-0000805E0000}"/>
    <cellStyle name="Normal 420 3" xfId="9329" xr:uid="{00000000-0005-0000-0000-0000815E0000}"/>
    <cellStyle name="Normal 420 3 2" xfId="9330" xr:uid="{00000000-0005-0000-0000-0000825E0000}"/>
    <cellStyle name="Normal 420 3 2 2" xfId="19227" xr:uid="{00000000-0005-0000-0000-0000835E0000}"/>
    <cellStyle name="Normal 420 3 2 2 2" xfId="37094" xr:uid="{00000000-0005-0000-0000-0000845E0000}"/>
    <cellStyle name="Normal 420 3 2 3" xfId="28252" xr:uid="{00000000-0005-0000-0000-0000855E0000}"/>
    <cellStyle name="Normal 420 3 3" xfId="19226" xr:uid="{00000000-0005-0000-0000-0000865E0000}"/>
    <cellStyle name="Normal 420 3 3 2" xfId="37093" xr:uid="{00000000-0005-0000-0000-0000875E0000}"/>
    <cellStyle name="Normal 420 3 4" xfId="28251" xr:uid="{00000000-0005-0000-0000-0000885E0000}"/>
    <cellStyle name="Normal 420 4" xfId="9331" xr:uid="{00000000-0005-0000-0000-0000895E0000}"/>
    <cellStyle name="Normal 420 4 2" xfId="19228" xr:uid="{00000000-0005-0000-0000-00008A5E0000}"/>
    <cellStyle name="Normal 420 4 2 2" xfId="37095" xr:uid="{00000000-0005-0000-0000-00008B5E0000}"/>
    <cellStyle name="Normal 420 4 3" xfId="28253" xr:uid="{00000000-0005-0000-0000-00008C5E0000}"/>
    <cellStyle name="Normal 420 5" xfId="9332" xr:uid="{00000000-0005-0000-0000-00008D5E0000}"/>
    <cellStyle name="Normal 420 5 2" xfId="19229" xr:uid="{00000000-0005-0000-0000-00008E5E0000}"/>
    <cellStyle name="Normal 420 5 2 2" xfId="37096" xr:uid="{00000000-0005-0000-0000-00008F5E0000}"/>
    <cellStyle name="Normal 420 5 3" xfId="28254" xr:uid="{00000000-0005-0000-0000-0000905E0000}"/>
    <cellStyle name="Normal 420 6" xfId="9333" xr:uid="{00000000-0005-0000-0000-0000915E0000}"/>
    <cellStyle name="Normal 420 6 2" xfId="19230" xr:uid="{00000000-0005-0000-0000-0000925E0000}"/>
    <cellStyle name="Normal 420 6 2 2" xfId="37097" xr:uid="{00000000-0005-0000-0000-0000935E0000}"/>
    <cellStyle name="Normal 420 6 3" xfId="28255" xr:uid="{00000000-0005-0000-0000-0000945E0000}"/>
    <cellStyle name="Normal 421" xfId="1584" xr:uid="{00000000-0005-0000-0000-0000955E0000}"/>
    <cellStyle name="Normal 421 2" xfId="9334" xr:uid="{00000000-0005-0000-0000-0000965E0000}"/>
    <cellStyle name="Normal 421 3" xfId="9335" xr:uid="{00000000-0005-0000-0000-0000975E0000}"/>
    <cellStyle name="Normal 421 3 2" xfId="9336" xr:uid="{00000000-0005-0000-0000-0000985E0000}"/>
    <cellStyle name="Normal 421 3 2 2" xfId="19232" xr:uid="{00000000-0005-0000-0000-0000995E0000}"/>
    <cellStyle name="Normal 421 3 2 2 2" xfId="37099" xr:uid="{00000000-0005-0000-0000-00009A5E0000}"/>
    <cellStyle name="Normal 421 3 2 3" xfId="28257" xr:uid="{00000000-0005-0000-0000-00009B5E0000}"/>
    <cellStyle name="Normal 421 3 3" xfId="19231" xr:uid="{00000000-0005-0000-0000-00009C5E0000}"/>
    <cellStyle name="Normal 421 3 3 2" xfId="37098" xr:uid="{00000000-0005-0000-0000-00009D5E0000}"/>
    <cellStyle name="Normal 421 3 4" xfId="28256" xr:uid="{00000000-0005-0000-0000-00009E5E0000}"/>
    <cellStyle name="Normal 421 4" xfId="9337" xr:uid="{00000000-0005-0000-0000-00009F5E0000}"/>
    <cellStyle name="Normal 421 4 2" xfId="19233" xr:uid="{00000000-0005-0000-0000-0000A05E0000}"/>
    <cellStyle name="Normal 421 4 2 2" xfId="37100" xr:uid="{00000000-0005-0000-0000-0000A15E0000}"/>
    <cellStyle name="Normal 421 4 3" xfId="28258" xr:uid="{00000000-0005-0000-0000-0000A25E0000}"/>
    <cellStyle name="Normal 421 5" xfId="9338" xr:uid="{00000000-0005-0000-0000-0000A35E0000}"/>
    <cellStyle name="Normal 421 5 2" xfId="19234" xr:uid="{00000000-0005-0000-0000-0000A45E0000}"/>
    <cellStyle name="Normal 421 5 2 2" xfId="37101" xr:uid="{00000000-0005-0000-0000-0000A55E0000}"/>
    <cellStyle name="Normal 421 5 3" xfId="28259" xr:uid="{00000000-0005-0000-0000-0000A65E0000}"/>
    <cellStyle name="Normal 421 6" xfId="9339" xr:uid="{00000000-0005-0000-0000-0000A75E0000}"/>
    <cellStyle name="Normal 421 6 2" xfId="19235" xr:uid="{00000000-0005-0000-0000-0000A85E0000}"/>
    <cellStyle name="Normal 421 6 2 2" xfId="37102" xr:uid="{00000000-0005-0000-0000-0000A95E0000}"/>
    <cellStyle name="Normal 421 6 3" xfId="28260" xr:uid="{00000000-0005-0000-0000-0000AA5E0000}"/>
    <cellStyle name="Normal 422" xfId="1585" xr:uid="{00000000-0005-0000-0000-0000AB5E0000}"/>
    <cellStyle name="Normal 422 2" xfId="9340" xr:uid="{00000000-0005-0000-0000-0000AC5E0000}"/>
    <cellStyle name="Normal 422 3" xfId="9341" xr:uid="{00000000-0005-0000-0000-0000AD5E0000}"/>
    <cellStyle name="Normal 422 3 2" xfId="9342" xr:uid="{00000000-0005-0000-0000-0000AE5E0000}"/>
    <cellStyle name="Normal 422 3 2 2" xfId="19237" xr:uid="{00000000-0005-0000-0000-0000AF5E0000}"/>
    <cellStyle name="Normal 422 3 2 2 2" xfId="37104" xr:uid="{00000000-0005-0000-0000-0000B05E0000}"/>
    <cellStyle name="Normal 422 3 2 3" xfId="28262" xr:uid="{00000000-0005-0000-0000-0000B15E0000}"/>
    <cellStyle name="Normal 422 3 3" xfId="19236" xr:uid="{00000000-0005-0000-0000-0000B25E0000}"/>
    <cellStyle name="Normal 422 3 3 2" xfId="37103" xr:uid="{00000000-0005-0000-0000-0000B35E0000}"/>
    <cellStyle name="Normal 422 3 4" xfId="28261" xr:uid="{00000000-0005-0000-0000-0000B45E0000}"/>
    <cellStyle name="Normal 422 4" xfId="9343" xr:uid="{00000000-0005-0000-0000-0000B55E0000}"/>
    <cellStyle name="Normal 422 4 2" xfId="19238" xr:uid="{00000000-0005-0000-0000-0000B65E0000}"/>
    <cellStyle name="Normal 422 4 2 2" xfId="37105" xr:uid="{00000000-0005-0000-0000-0000B75E0000}"/>
    <cellStyle name="Normal 422 4 3" xfId="28263" xr:uid="{00000000-0005-0000-0000-0000B85E0000}"/>
    <cellStyle name="Normal 422 5" xfId="9344" xr:uid="{00000000-0005-0000-0000-0000B95E0000}"/>
    <cellStyle name="Normal 422 5 2" xfId="19239" xr:uid="{00000000-0005-0000-0000-0000BA5E0000}"/>
    <cellStyle name="Normal 422 5 2 2" xfId="37106" xr:uid="{00000000-0005-0000-0000-0000BB5E0000}"/>
    <cellStyle name="Normal 422 5 3" xfId="28264" xr:uid="{00000000-0005-0000-0000-0000BC5E0000}"/>
    <cellStyle name="Normal 422 6" xfId="9345" xr:uid="{00000000-0005-0000-0000-0000BD5E0000}"/>
    <cellStyle name="Normal 422 6 2" xfId="19240" xr:uid="{00000000-0005-0000-0000-0000BE5E0000}"/>
    <cellStyle name="Normal 422 6 2 2" xfId="37107" xr:uid="{00000000-0005-0000-0000-0000BF5E0000}"/>
    <cellStyle name="Normal 422 6 3" xfId="28265" xr:uid="{00000000-0005-0000-0000-0000C05E0000}"/>
    <cellStyle name="Normal 423" xfId="1586" xr:uid="{00000000-0005-0000-0000-0000C15E0000}"/>
    <cellStyle name="Normal 423 2" xfId="9346" xr:uid="{00000000-0005-0000-0000-0000C25E0000}"/>
    <cellStyle name="Normal 423 3" xfId="9347" xr:uid="{00000000-0005-0000-0000-0000C35E0000}"/>
    <cellStyle name="Normal 423 3 2" xfId="9348" xr:uid="{00000000-0005-0000-0000-0000C45E0000}"/>
    <cellStyle name="Normal 423 3 2 2" xfId="19242" xr:uid="{00000000-0005-0000-0000-0000C55E0000}"/>
    <cellStyle name="Normal 423 3 2 2 2" xfId="37109" xr:uid="{00000000-0005-0000-0000-0000C65E0000}"/>
    <cellStyle name="Normal 423 3 2 3" xfId="28267" xr:uid="{00000000-0005-0000-0000-0000C75E0000}"/>
    <cellStyle name="Normal 423 3 3" xfId="19241" xr:uid="{00000000-0005-0000-0000-0000C85E0000}"/>
    <cellStyle name="Normal 423 3 3 2" xfId="37108" xr:uid="{00000000-0005-0000-0000-0000C95E0000}"/>
    <cellStyle name="Normal 423 3 4" xfId="28266" xr:uid="{00000000-0005-0000-0000-0000CA5E0000}"/>
    <cellStyle name="Normal 423 4" xfId="9349" xr:uid="{00000000-0005-0000-0000-0000CB5E0000}"/>
    <cellStyle name="Normal 423 4 2" xfId="19243" xr:uid="{00000000-0005-0000-0000-0000CC5E0000}"/>
    <cellStyle name="Normal 423 4 2 2" xfId="37110" xr:uid="{00000000-0005-0000-0000-0000CD5E0000}"/>
    <cellStyle name="Normal 423 4 3" xfId="28268" xr:uid="{00000000-0005-0000-0000-0000CE5E0000}"/>
    <cellStyle name="Normal 423 5" xfId="9350" xr:uid="{00000000-0005-0000-0000-0000CF5E0000}"/>
    <cellStyle name="Normal 423 5 2" xfId="19244" xr:uid="{00000000-0005-0000-0000-0000D05E0000}"/>
    <cellStyle name="Normal 423 5 2 2" xfId="37111" xr:uid="{00000000-0005-0000-0000-0000D15E0000}"/>
    <cellStyle name="Normal 423 5 3" xfId="28269" xr:uid="{00000000-0005-0000-0000-0000D25E0000}"/>
    <cellStyle name="Normal 423 6" xfId="9351" xr:uid="{00000000-0005-0000-0000-0000D35E0000}"/>
    <cellStyle name="Normal 423 6 2" xfId="19245" xr:uid="{00000000-0005-0000-0000-0000D45E0000}"/>
    <cellStyle name="Normal 423 6 2 2" xfId="37112" xr:uid="{00000000-0005-0000-0000-0000D55E0000}"/>
    <cellStyle name="Normal 423 6 3" xfId="28270" xr:uid="{00000000-0005-0000-0000-0000D65E0000}"/>
    <cellStyle name="Normal 424" xfId="1587" xr:uid="{00000000-0005-0000-0000-0000D75E0000}"/>
    <cellStyle name="Normal 424 2" xfId="9352" xr:uid="{00000000-0005-0000-0000-0000D85E0000}"/>
    <cellStyle name="Normal 424 3" xfId="9353" xr:uid="{00000000-0005-0000-0000-0000D95E0000}"/>
    <cellStyle name="Normal 424 3 2" xfId="9354" xr:uid="{00000000-0005-0000-0000-0000DA5E0000}"/>
    <cellStyle name="Normal 424 3 2 2" xfId="19247" xr:uid="{00000000-0005-0000-0000-0000DB5E0000}"/>
    <cellStyle name="Normal 424 3 2 2 2" xfId="37114" xr:uid="{00000000-0005-0000-0000-0000DC5E0000}"/>
    <cellStyle name="Normal 424 3 2 3" xfId="28272" xr:uid="{00000000-0005-0000-0000-0000DD5E0000}"/>
    <cellStyle name="Normal 424 3 3" xfId="19246" xr:uid="{00000000-0005-0000-0000-0000DE5E0000}"/>
    <cellStyle name="Normal 424 3 3 2" xfId="37113" xr:uid="{00000000-0005-0000-0000-0000DF5E0000}"/>
    <cellStyle name="Normal 424 3 4" xfId="28271" xr:uid="{00000000-0005-0000-0000-0000E05E0000}"/>
    <cellStyle name="Normal 424 4" xfId="9355" xr:uid="{00000000-0005-0000-0000-0000E15E0000}"/>
    <cellStyle name="Normal 424 4 2" xfId="19248" xr:uid="{00000000-0005-0000-0000-0000E25E0000}"/>
    <cellStyle name="Normal 424 4 2 2" xfId="37115" xr:uid="{00000000-0005-0000-0000-0000E35E0000}"/>
    <cellStyle name="Normal 424 4 3" xfId="28273" xr:uid="{00000000-0005-0000-0000-0000E45E0000}"/>
    <cellStyle name="Normal 424 5" xfId="9356" xr:uid="{00000000-0005-0000-0000-0000E55E0000}"/>
    <cellStyle name="Normal 424 5 2" xfId="19249" xr:uid="{00000000-0005-0000-0000-0000E65E0000}"/>
    <cellStyle name="Normal 424 5 2 2" xfId="37116" xr:uid="{00000000-0005-0000-0000-0000E75E0000}"/>
    <cellStyle name="Normal 424 5 3" xfId="28274" xr:uid="{00000000-0005-0000-0000-0000E85E0000}"/>
    <cellStyle name="Normal 424 6" xfId="9357" xr:uid="{00000000-0005-0000-0000-0000E95E0000}"/>
    <cellStyle name="Normal 424 6 2" xfId="19250" xr:uid="{00000000-0005-0000-0000-0000EA5E0000}"/>
    <cellStyle name="Normal 424 6 2 2" xfId="37117" xr:uid="{00000000-0005-0000-0000-0000EB5E0000}"/>
    <cellStyle name="Normal 424 6 3" xfId="28275" xr:uid="{00000000-0005-0000-0000-0000EC5E0000}"/>
    <cellStyle name="Normal 425" xfId="1588" xr:uid="{00000000-0005-0000-0000-0000ED5E0000}"/>
    <cellStyle name="Normal 425 2" xfId="9358" xr:uid="{00000000-0005-0000-0000-0000EE5E0000}"/>
    <cellStyle name="Normal 425 3" xfId="9359" xr:uid="{00000000-0005-0000-0000-0000EF5E0000}"/>
    <cellStyle name="Normal 425 3 2" xfId="9360" xr:uid="{00000000-0005-0000-0000-0000F05E0000}"/>
    <cellStyle name="Normal 425 3 2 2" xfId="19252" xr:uid="{00000000-0005-0000-0000-0000F15E0000}"/>
    <cellStyle name="Normal 425 3 2 2 2" xfId="37119" xr:uid="{00000000-0005-0000-0000-0000F25E0000}"/>
    <cellStyle name="Normal 425 3 2 3" xfId="28277" xr:uid="{00000000-0005-0000-0000-0000F35E0000}"/>
    <cellStyle name="Normal 425 3 3" xfId="19251" xr:uid="{00000000-0005-0000-0000-0000F45E0000}"/>
    <cellStyle name="Normal 425 3 3 2" xfId="37118" xr:uid="{00000000-0005-0000-0000-0000F55E0000}"/>
    <cellStyle name="Normal 425 3 4" xfId="28276" xr:uid="{00000000-0005-0000-0000-0000F65E0000}"/>
    <cellStyle name="Normal 425 4" xfId="9361" xr:uid="{00000000-0005-0000-0000-0000F75E0000}"/>
    <cellStyle name="Normal 425 4 2" xfId="19253" xr:uid="{00000000-0005-0000-0000-0000F85E0000}"/>
    <cellStyle name="Normal 425 4 2 2" xfId="37120" xr:uid="{00000000-0005-0000-0000-0000F95E0000}"/>
    <cellStyle name="Normal 425 4 3" xfId="28278" xr:uid="{00000000-0005-0000-0000-0000FA5E0000}"/>
    <cellStyle name="Normal 425 5" xfId="9362" xr:uid="{00000000-0005-0000-0000-0000FB5E0000}"/>
    <cellStyle name="Normal 425 5 2" xfId="19254" xr:uid="{00000000-0005-0000-0000-0000FC5E0000}"/>
    <cellStyle name="Normal 425 5 2 2" xfId="37121" xr:uid="{00000000-0005-0000-0000-0000FD5E0000}"/>
    <cellStyle name="Normal 425 5 3" xfId="28279" xr:uid="{00000000-0005-0000-0000-0000FE5E0000}"/>
    <cellStyle name="Normal 425 6" xfId="9363" xr:uid="{00000000-0005-0000-0000-0000FF5E0000}"/>
    <cellStyle name="Normal 425 6 2" xfId="19255" xr:uid="{00000000-0005-0000-0000-0000005F0000}"/>
    <cellStyle name="Normal 425 6 2 2" xfId="37122" xr:uid="{00000000-0005-0000-0000-0000015F0000}"/>
    <cellStyle name="Normal 425 6 3" xfId="28280" xr:uid="{00000000-0005-0000-0000-0000025F0000}"/>
    <cellStyle name="Normal 426" xfId="1589" xr:uid="{00000000-0005-0000-0000-0000035F0000}"/>
    <cellStyle name="Normal 426 2" xfId="9364" xr:uid="{00000000-0005-0000-0000-0000045F0000}"/>
    <cellStyle name="Normal 426 3" xfId="9365" xr:uid="{00000000-0005-0000-0000-0000055F0000}"/>
    <cellStyle name="Normal 426 3 2" xfId="9366" xr:uid="{00000000-0005-0000-0000-0000065F0000}"/>
    <cellStyle name="Normal 426 3 2 2" xfId="19257" xr:uid="{00000000-0005-0000-0000-0000075F0000}"/>
    <cellStyle name="Normal 426 3 2 2 2" xfId="37124" xr:uid="{00000000-0005-0000-0000-0000085F0000}"/>
    <cellStyle name="Normal 426 3 2 3" xfId="28282" xr:uid="{00000000-0005-0000-0000-0000095F0000}"/>
    <cellStyle name="Normal 426 3 3" xfId="19256" xr:uid="{00000000-0005-0000-0000-00000A5F0000}"/>
    <cellStyle name="Normal 426 3 3 2" xfId="37123" xr:uid="{00000000-0005-0000-0000-00000B5F0000}"/>
    <cellStyle name="Normal 426 3 4" xfId="28281" xr:uid="{00000000-0005-0000-0000-00000C5F0000}"/>
    <cellStyle name="Normal 426 4" xfId="9367" xr:uid="{00000000-0005-0000-0000-00000D5F0000}"/>
    <cellStyle name="Normal 426 4 2" xfId="19258" xr:uid="{00000000-0005-0000-0000-00000E5F0000}"/>
    <cellStyle name="Normal 426 4 2 2" xfId="37125" xr:uid="{00000000-0005-0000-0000-00000F5F0000}"/>
    <cellStyle name="Normal 426 4 3" xfId="28283" xr:uid="{00000000-0005-0000-0000-0000105F0000}"/>
    <cellStyle name="Normal 426 5" xfId="9368" xr:uid="{00000000-0005-0000-0000-0000115F0000}"/>
    <cellStyle name="Normal 426 5 2" xfId="19259" xr:uid="{00000000-0005-0000-0000-0000125F0000}"/>
    <cellStyle name="Normal 426 5 2 2" xfId="37126" xr:uid="{00000000-0005-0000-0000-0000135F0000}"/>
    <cellStyle name="Normal 426 5 3" xfId="28284" xr:uid="{00000000-0005-0000-0000-0000145F0000}"/>
    <cellStyle name="Normal 426 6" xfId="9369" xr:uid="{00000000-0005-0000-0000-0000155F0000}"/>
    <cellStyle name="Normal 426 6 2" xfId="19260" xr:uid="{00000000-0005-0000-0000-0000165F0000}"/>
    <cellStyle name="Normal 426 6 2 2" xfId="37127" xr:uid="{00000000-0005-0000-0000-0000175F0000}"/>
    <cellStyle name="Normal 426 6 3" xfId="28285" xr:uid="{00000000-0005-0000-0000-0000185F0000}"/>
    <cellStyle name="Normal 427" xfId="1590" xr:uid="{00000000-0005-0000-0000-0000195F0000}"/>
    <cellStyle name="Normal 427 2" xfId="9370" xr:uid="{00000000-0005-0000-0000-00001A5F0000}"/>
    <cellStyle name="Normal 427 3" xfId="9371" xr:uid="{00000000-0005-0000-0000-00001B5F0000}"/>
    <cellStyle name="Normal 427 3 2" xfId="9372" xr:uid="{00000000-0005-0000-0000-00001C5F0000}"/>
    <cellStyle name="Normal 427 3 2 2" xfId="19262" xr:uid="{00000000-0005-0000-0000-00001D5F0000}"/>
    <cellStyle name="Normal 427 3 2 2 2" xfId="37129" xr:uid="{00000000-0005-0000-0000-00001E5F0000}"/>
    <cellStyle name="Normal 427 3 2 3" xfId="28287" xr:uid="{00000000-0005-0000-0000-00001F5F0000}"/>
    <cellStyle name="Normal 427 3 3" xfId="19261" xr:uid="{00000000-0005-0000-0000-0000205F0000}"/>
    <cellStyle name="Normal 427 3 3 2" xfId="37128" xr:uid="{00000000-0005-0000-0000-0000215F0000}"/>
    <cellStyle name="Normal 427 3 4" xfId="28286" xr:uid="{00000000-0005-0000-0000-0000225F0000}"/>
    <cellStyle name="Normal 427 4" xfId="9373" xr:uid="{00000000-0005-0000-0000-0000235F0000}"/>
    <cellStyle name="Normal 427 4 2" xfId="19263" xr:uid="{00000000-0005-0000-0000-0000245F0000}"/>
    <cellStyle name="Normal 427 4 2 2" xfId="37130" xr:uid="{00000000-0005-0000-0000-0000255F0000}"/>
    <cellStyle name="Normal 427 4 3" xfId="28288" xr:uid="{00000000-0005-0000-0000-0000265F0000}"/>
    <cellStyle name="Normal 427 5" xfId="9374" xr:uid="{00000000-0005-0000-0000-0000275F0000}"/>
    <cellStyle name="Normal 427 5 2" xfId="19264" xr:uid="{00000000-0005-0000-0000-0000285F0000}"/>
    <cellStyle name="Normal 427 5 2 2" xfId="37131" xr:uid="{00000000-0005-0000-0000-0000295F0000}"/>
    <cellStyle name="Normal 427 5 3" xfId="28289" xr:uid="{00000000-0005-0000-0000-00002A5F0000}"/>
    <cellStyle name="Normal 427 6" xfId="9375" xr:uid="{00000000-0005-0000-0000-00002B5F0000}"/>
    <cellStyle name="Normal 427 6 2" xfId="19265" xr:uid="{00000000-0005-0000-0000-00002C5F0000}"/>
    <cellStyle name="Normal 427 6 2 2" xfId="37132" xr:uid="{00000000-0005-0000-0000-00002D5F0000}"/>
    <cellStyle name="Normal 427 6 3" xfId="28290" xr:uid="{00000000-0005-0000-0000-00002E5F0000}"/>
    <cellStyle name="Normal 428" xfId="1591" xr:uid="{00000000-0005-0000-0000-00002F5F0000}"/>
    <cellStyle name="Normal 428 2" xfId="9376" xr:uid="{00000000-0005-0000-0000-0000305F0000}"/>
    <cellStyle name="Normal 428 3" xfId="9377" xr:uid="{00000000-0005-0000-0000-0000315F0000}"/>
    <cellStyle name="Normal 428 3 2" xfId="9378" xr:uid="{00000000-0005-0000-0000-0000325F0000}"/>
    <cellStyle name="Normal 428 3 2 2" xfId="19267" xr:uid="{00000000-0005-0000-0000-0000335F0000}"/>
    <cellStyle name="Normal 428 3 2 2 2" xfId="37134" xr:uid="{00000000-0005-0000-0000-0000345F0000}"/>
    <cellStyle name="Normal 428 3 2 3" xfId="28292" xr:uid="{00000000-0005-0000-0000-0000355F0000}"/>
    <cellStyle name="Normal 428 3 3" xfId="19266" xr:uid="{00000000-0005-0000-0000-0000365F0000}"/>
    <cellStyle name="Normal 428 3 3 2" xfId="37133" xr:uid="{00000000-0005-0000-0000-0000375F0000}"/>
    <cellStyle name="Normal 428 3 4" xfId="28291" xr:uid="{00000000-0005-0000-0000-0000385F0000}"/>
    <cellStyle name="Normal 428 4" xfId="9379" xr:uid="{00000000-0005-0000-0000-0000395F0000}"/>
    <cellStyle name="Normal 428 4 2" xfId="19268" xr:uid="{00000000-0005-0000-0000-00003A5F0000}"/>
    <cellStyle name="Normal 428 4 2 2" xfId="37135" xr:uid="{00000000-0005-0000-0000-00003B5F0000}"/>
    <cellStyle name="Normal 428 4 3" xfId="28293" xr:uid="{00000000-0005-0000-0000-00003C5F0000}"/>
    <cellStyle name="Normal 428 5" xfId="9380" xr:uid="{00000000-0005-0000-0000-00003D5F0000}"/>
    <cellStyle name="Normal 428 5 2" xfId="19269" xr:uid="{00000000-0005-0000-0000-00003E5F0000}"/>
    <cellStyle name="Normal 428 5 2 2" xfId="37136" xr:uid="{00000000-0005-0000-0000-00003F5F0000}"/>
    <cellStyle name="Normal 428 5 3" xfId="28294" xr:uid="{00000000-0005-0000-0000-0000405F0000}"/>
    <cellStyle name="Normal 428 6" xfId="9381" xr:uid="{00000000-0005-0000-0000-0000415F0000}"/>
    <cellStyle name="Normal 428 6 2" xfId="19270" xr:uid="{00000000-0005-0000-0000-0000425F0000}"/>
    <cellStyle name="Normal 428 6 2 2" xfId="37137" xr:uid="{00000000-0005-0000-0000-0000435F0000}"/>
    <cellStyle name="Normal 428 6 3" xfId="28295" xr:uid="{00000000-0005-0000-0000-0000445F0000}"/>
    <cellStyle name="Normal 429" xfId="1592" xr:uid="{00000000-0005-0000-0000-0000455F0000}"/>
    <cellStyle name="Normal 429 2" xfId="9382" xr:uid="{00000000-0005-0000-0000-0000465F0000}"/>
    <cellStyle name="Normal 429 3" xfId="9383" xr:uid="{00000000-0005-0000-0000-0000475F0000}"/>
    <cellStyle name="Normal 429 3 2" xfId="9384" xr:uid="{00000000-0005-0000-0000-0000485F0000}"/>
    <cellStyle name="Normal 429 3 2 2" xfId="19272" xr:uid="{00000000-0005-0000-0000-0000495F0000}"/>
    <cellStyle name="Normal 429 3 2 2 2" xfId="37139" xr:uid="{00000000-0005-0000-0000-00004A5F0000}"/>
    <cellStyle name="Normal 429 3 2 3" xfId="28297" xr:uid="{00000000-0005-0000-0000-00004B5F0000}"/>
    <cellStyle name="Normal 429 3 3" xfId="19271" xr:uid="{00000000-0005-0000-0000-00004C5F0000}"/>
    <cellStyle name="Normal 429 3 3 2" xfId="37138" xr:uid="{00000000-0005-0000-0000-00004D5F0000}"/>
    <cellStyle name="Normal 429 3 4" xfId="28296" xr:uid="{00000000-0005-0000-0000-00004E5F0000}"/>
    <cellStyle name="Normal 429 4" xfId="9385" xr:uid="{00000000-0005-0000-0000-00004F5F0000}"/>
    <cellStyle name="Normal 429 4 2" xfId="19273" xr:uid="{00000000-0005-0000-0000-0000505F0000}"/>
    <cellStyle name="Normal 429 4 2 2" xfId="37140" xr:uid="{00000000-0005-0000-0000-0000515F0000}"/>
    <cellStyle name="Normal 429 4 3" xfId="28298" xr:uid="{00000000-0005-0000-0000-0000525F0000}"/>
    <cellStyle name="Normal 429 5" xfId="9386" xr:uid="{00000000-0005-0000-0000-0000535F0000}"/>
    <cellStyle name="Normal 429 5 2" xfId="19274" xr:uid="{00000000-0005-0000-0000-0000545F0000}"/>
    <cellStyle name="Normal 429 5 2 2" xfId="37141" xr:uid="{00000000-0005-0000-0000-0000555F0000}"/>
    <cellStyle name="Normal 429 5 3" xfId="28299" xr:uid="{00000000-0005-0000-0000-0000565F0000}"/>
    <cellStyle name="Normal 429 6" xfId="9387" xr:uid="{00000000-0005-0000-0000-0000575F0000}"/>
    <cellStyle name="Normal 429 6 2" xfId="19275" xr:uid="{00000000-0005-0000-0000-0000585F0000}"/>
    <cellStyle name="Normal 429 6 2 2" xfId="37142" xr:uid="{00000000-0005-0000-0000-0000595F0000}"/>
    <cellStyle name="Normal 429 6 3" xfId="28300" xr:uid="{00000000-0005-0000-0000-00005A5F0000}"/>
    <cellStyle name="Normal 43" xfId="1593" xr:uid="{00000000-0005-0000-0000-00005B5F0000}"/>
    <cellStyle name="Normal 43 2" xfId="2637" xr:uid="{00000000-0005-0000-0000-00005C5F0000}"/>
    <cellStyle name="Normal 43 3" xfId="9388" xr:uid="{00000000-0005-0000-0000-00005D5F0000}"/>
    <cellStyle name="Normal 430" xfId="1594" xr:uid="{00000000-0005-0000-0000-00005E5F0000}"/>
    <cellStyle name="Normal 430 2" xfId="9389" xr:uid="{00000000-0005-0000-0000-00005F5F0000}"/>
    <cellStyle name="Normal 430 3" xfId="9390" xr:uid="{00000000-0005-0000-0000-0000605F0000}"/>
    <cellStyle name="Normal 430 3 2" xfId="9391" xr:uid="{00000000-0005-0000-0000-0000615F0000}"/>
    <cellStyle name="Normal 430 3 2 2" xfId="19277" xr:uid="{00000000-0005-0000-0000-0000625F0000}"/>
    <cellStyle name="Normal 430 3 2 2 2" xfId="37144" xr:uid="{00000000-0005-0000-0000-0000635F0000}"/>
    <cellStyle name="Normal 430 3 2 3" xfId="28302" xr:uid="{00000000-0005-0000-0000-0000645F0000}"/>
    <cellStyle name="Normal 430 3 3" xfId="19276" xr:uid="{00000000-0005-0000-0000-0000655F0000}"/>
    <cellStyle name="Normal 430 3 3 2" xfId="37143" xr:uid="{00000000-0005-0000-0000-0000665F0000}"/>
    <cellStyle name="Normal 430 3 4" xfId="28301" xr:uid="{00000000-0005-0000-0000-0000675F0000}"/>
    <cellStyle name="Normal 430 4" xfId="9392" xr:uid="{00000000-0005-0000-0000-0000685F0000}"/>
    <cellStyle name="Normal 430 4 2" xfId="19278" xr:uid="{00000000-0005-0000-0000-0000695F0000}"/>
    <cellStyle name="Normal 430 4 2 2" xfId="37145" xr:uid="{00000000-0005-0000-0000-00006A5F0000}"/>
    <cellStyle name="Normal 430 4 3" xfId="28303" xr:uid="{00000000-0005-0000-0000-00006B5F0000}"/>
    <cellStyle name="Normal 430 5" xfId="9393" xr:uid="{00000000-0005-0000-0000-00006C5F0000}"/>
    <cellStyle name="Normal 430 5 2" xfId="19279" xr:uid="{00000000-0005-0000-0000-00006D5F0000}"/>
    <cellStyle name="Normal 430 5 2 2" xfId="37146" xr:uid="{00000000-0005-0000-0000-00006E5F0000}"/>
    <cellStyle name="Normal 430 5 3" xfId="28304" xr:uid="{00000000-0005-0000-0000-00006F5F0000}"/>
    <cellStyle name="Normal 430 6" xfId="9394" xr:uid="{00000000-0005-0000-0000-0000705F0000}"/>
    <cellStyle name="Normal 430 6 2" xfId="19280" xr:uid="{00000000-0005-0000-0000-0000715F0000}"/>
    <cellStyle name="Normal 430 6 2 2" xfId="37147" xr:uid="{00000000-0005-0000-0000-0000725F0000}"/>
    <cellStyle name="Normal 430 6 3" xfId="28305" xr:uid="{00000000-0005-0000-0000-0000735F0000}"/>
    <cellStyle name="Normal 431" xfId="1595" xr:uid="{00000000-0005-0000-0000-0000745F0000}"/>
    <cellStyle name="Normal 431 2" xfId="9395" xr:uid="{00000000-0005-0000-0000-0000755F0000}"/>
    <cellStyle name="Normal 431 3" xfId="9396" xr:uid="{00000000-0005-0000-0000-0000765F0000}"/>
    <cellStyle name="Normal 431 3 2" xfId="9397" xr:uid="{00000000-0005-0000-0000-0000775F0000}"/>
    <cellStyle name="Normal 431 3 2 2" xfId="19282" xr:uid="{00000000-0005-0000-0000-0000785F0000}"/>
    <cellStyle name="Normal 431 3 2 2 2" xfId="37149" xr:uid="{00000000-0005-0000-0000-0000795F0000}"/>
    <cellStyle name="Normal 431 3 2 3" xfId="28307" xr:uid="{00000000-0005-0000-0000-00007A5F0000}"/>
    <cellStyle name="Normal 431 3 3" xfId="19281" xr:uid="{00000000-0005-0000-0000-00007B5F0000}"/>
    <cellStyle name="Normal 431 3 3 2" xfId="37148" xr:uid="{00000000-0005-0000-0000-00007C5F0000}"/>
    <cellStyle name="Normal 431 3 4" xfId="28306" xr:uid="{00000000-0005-0000-0000-00007D5F0000}"/>
    <cellStyle name="Normal 431 4" xfId="9398" xr:uid="{00000000-0005-0000-0000-00007E5F0000}"/>
    <cellStyle name="Normal 431 4 2" xfId="19283" xr:uid="{00000000-0005-0000-0000-00007F5F0000}"/>
    <cellStyle name="Normal 431 4 2 2" xfId="37150" xr:uid="{00000000-0005-0000-0000-0000805F0000}"/>
    <cellStyle name="Normal 431 4 3" xfId="28308" xr:uid="{00000000-0005-0000-0000-0000815F0000}"/>
    <cellStyle name="Normal 431 5" xfId="9399" xr:uid="{00000000-0005-0000-0000-0000825F0000}"/>
    <cellStyle name="Normal 431 5 2" xfId="19284" xr:uid="{00000000-0005-0000-0000-0000835F0000}"/>
    <cellStyle name="Normal 431 5 2 2" xfId="37151" xr:uid="{00000000-0005-0000-0000-0000845F0000}"/>
    <cellStyle name="Normal 431 5 3" xfId="28309" xr:uid="{00000000-0005-0000-0000-0000855F0000}"/>
    <cellStyle name="Normal 431 6" xfId="9400" xr:uid="{00000000-0005-0000-0000-0000865F0000}"/>
    <cellStyle name="Normal 431 6 2" xfId="19285" xr:uid="{00000000-0005-0000-0000-0000875F0000}"/>
    <cellStyle name="Normal 431 6 2 2" xfId="37152" xr:uid="{00000000-0005-0000-0000-0000885F0000}"/>
    <cellStyle name="Normal 431 6 3" xfId="28310" xr:uid="{00000000-0005-0000-0000-0000895F0000}"/>
    <cellStyle name="Normal 432" xfId="1596" xr:uid="{00000000-0005-0000-0000-00008A5F0000}"/>
    <cellStyle name="Normal 432 2" xfId="9401" xr:uid="{00000000-0005-0000-0000-00008B5F0000}"/>
    <cellStyle name="Normal 432 3" xfId="9402" xr:uid="{00000000-0005-0000-0000-00008C5F0000}"/>
    <cellStyle name="Normal 432 3 2" xfId="9403" xr:uid="{00000000-0005-0000-0000-00008D5F0000}"/>
    <cellStyle name="Normal 432 3 2 2" xfId="19287" xr:uid="{00000000-0005-0000-0000-00008E5F0000}"/>
    <cellStyle name="Normal 432 3 2 2 2" xfId="37154" xr:uid="{00000000-0005-0000-0000-00008F5F0000}"/>
    <cellStyle name="Normal 432 3 2 3" xfId="28312" xr:uid="{00000000-0005-0000-0000-0000905F0000}"/>
    <cellStyle name="Normal 432 3 3" xfId="19286" xr:uid="{00000000-0005-0000-0000-0000915F0000}"/>
    <cellStyle name="Normal 432 3 3 2" xfId="37153" xr:uid="{00000000-0005-0000-0000-0000925F0000}"/>
    <cellStyle name="Normal 432 3 4" xfId="28311" xr:uid="{00000000-0005-0000-0000-0000935F0000}"/>
    <cellStyle name="Normal 432 4" xfId="9404" xr:uid="{00000000-0005-0000-0000-0000945F0000}"/>
    <cellStyle name="Normal 432 4 2" xfId="19288" xr:uid="{00000000-0005-0000-0000-0000955F0000}"/>
    <cellStyle name="Normal 432 4 2 2" xfId="37155" xr:uid="{00000000-0005-0000-0000-0000965F0000}"/>
    <cellStyle name="Normal 432 4 3" xfId="28313" xr:uid="{00000000-0005-0000-0000-0000975F0000}"/>
    <cellStyle name="Normal 432 5" xfId="9405" xr:uid="{00000000-0005-0000-0000-0000985F0000}"/>
    <cellStyle name="Normal 432 5 2" xfId="19289" xr:uid="{00000000-0005-0000-0000-0000995F0000}"/>
    <cellStyle name="Normal 432 5 2 2" xfId="37156" xr:uid="{00000000-0005-0000-0000-00009A5F0000}"/>
    <cellStyle name="Normal 432 5 3" xfId="28314" xr:uid="{00000000-0005-0000-0000-00009B5F0000}"/>
    <cellStyle name="Normal 432 6" xfId="9406" xr:uid="{00000000-0005-0000-0000-00009C5F0000}"/>
    <cellStyle name="Normal 432 6 2" xfId="19290" xr:uid="{00000000-0005-0000-0000-00009D5F0000}"/>
    <cellStyle name="Normal 432 6 2 2" xfId="37157" xr:uid="{00000000-0005-0000-0000-00009E5F0000}"/>
    <cellStyle name="Normal 432 6 3" xfId="28315" xr:uid="{00000000-0005-0000-0000-00009F5F0000}"/>
    <cellStyle name="Normal 433" xfId="1597" xr:uid="{00000000-0005-0000-0000-0000A05F0000}"/>
    <cellStyle name="Normal 433 2" xfId="9407" xr:uid="{00000000-0005-0000-0000-0000A15F0000}"/>
    <cellStyle name="Normal 433 3" xfId="9408" xr:uid="{00000000-0005-0000-0000-0000A25F0000}"/>
    <cellStyle name="Normal 433 3 2" xfId="9409" xr:uid="{00000000-0005-0000-0000-0000A35F0000}"/>
    <cellStyle name="Normal 433 3 2 2" xfId="19292" xr:uid="{00000000-0005-0000-0000-0000A45F0000}"/>
    <cellStyle name="Normal 433 3 2 2 2" xfId="37159" xr:uid="{00000000-0005-0000-0000-0000A55F0000}"/>
    <cellStyle name="Normal 433 3 2 3" xfId="28317" xr:uid="{00000000-0005-0000-0000-0000A65F0000}"/>
    <cellStyle name="Normal 433 3 3" xfId="19291" xr:uid="{00000000-0005-0000-0000-0000A75F0000}"/>
    <cellStyle name="Normal 433 3 3 2" xfId="37158" xr:uid="{00000000-0005-0000-0000-0000A85F0000}"/>
    <cellStyle name="Normal 433 3 4" xfId="28316" xr:uid="{00000000-0005-0000-0000-0000A95F0000}"/>
    <cellStyle name="Normal 433 4" xfId="9410" xr:uid="{00000000-0005-0000-0000-0000AA5F0000}"/>
    <cellStyle name="Normal 433 4 2" xfId="19293" xr:uid="{00000000-0005-0000-0000-0000AB5F0000}"/>
    <cellStyle name="Normal 433 4 2 2" xfId="37160" xr:uid="{00000000-0005-0000-0000-0000AC5F0000}"/>
    <cellStyle name="Normal 433 4 3" xfId="28318" xr:uid="{00000000-0005-0000-0000-0000AD5F0000}"/>
    <cellStyle name="Normal 433 5" xfId="9411" xr:uid="{00000000-0005-0000-0000-0000AE5F0000}"/>
    <cellStyle name="Normal 433 5 2" xfId="19294" xr:uid="{00000000-0005-0000-0000-0000AF5F0000}"/>
    <cellStyle name="Normal 433 5 2 2" xfId="37161" xr:uid="{00000000-0005-0000-0000-0000B05F0000}"/>
    <cellStyle name="Normal 433 5 3" xfId="28319" xr:uid="{00000000-0005-0000-0000-0000B15F0000}"/>
    <cellStyle name="Normal 433 6" xfId="9412" xr:uid="{00000000-0005-0000-0000-0000B25F0000}"/>
    <cellStyle name="Normal 433 6 2" xfId="19295" xr:uid="{00000000-0005-0000-0000-0000B35F0000}"/>
    <cellStyle name="Normal 433 6 2 2" xfId="37162" xr:uid="{00000000-0005-0000-0000-0000B45F0000}"/>
    <cellStyle name="Normal 433 6 3" xfId="28320" xr:uid="{00000000-0005-0000-0000-0000B55F0000}"/>
    <cellStyle name="Normal 434" xfId="1598" xr:uid="{00000000-0005-0000-0000-0000B65F0000}"/>
    <cellStyle name="Normal 434 2" xfId="9413" xr:uid="{00000000-0005-0000-0000-0000B75F0000}"/>
    <cellStyle name="Normal 434 3" xfId="9414" xr:uid="{00000000-0005-0000-0000-0000B85F0000}"/>
    <cellStyle name="Normal 434 3 2" xfId="9415" xr:uid="{00000000-0005-0000-0000-0000B95F0000}"/>
    <cellStyle name="Normal 434 3 2 2" xfId="19297" xr:uid="{00000000-0005-0000-0000-0000BA5F0000}"/>
    <cellStyle name="Normal 434 3 2 2 2" xfId="37164" xr:uid="{00000000-0005-0000-0000-0000BB5F0000}"/>
    <cellStyle name="Normal 434 3 2 3" xfId="28322" xr:uid="{00000000-0005-0000-0000-0000BC5F0000}"/>
    <cellStyle name="Normal 434 3 3" xfId="19296" xr:uid="{00000000-0005-0000-0000-0000BD5F0000}"/>
    <cellStyle name="Normal 434 3 3 2" xfId="37163" xr:uid="{00000000-0005-0000-0000-0000BE5F0000}"/>
    <cellStyle name="Normal 434 3 4" xfId="28321" xr:uid="{00000000-0005-0000-0000-0000BF5F0000}"/>
    <cellStyle name="Normal 434 4" xfId="9416" xr:uid="{00000000-0005-0000-0000-0000C05F0000}"/>
    <cellStyle name="Normal 434 4 2" xfId="19298" xr:uid="{00000000-0005-0000-0000-0000C15F0000}"/>
    <cellStyle name="Normal 434 4 2 2" xfId="37165" xr:uid="{00000000-0005-0000-0000-0000C25F0000}"/>
    <cellStyle name="Normal 434 4 3" xfId="28323" xr:uid="{00000000-0005-0000-0000-0000C35F0000}"/>
    <cellStyle name="Normal 434 5" xfId="9417" xr:uid="{00000000-0005-0000-0000-0000C45F0000}"/>
    <cellStyle name="Normal 434 5 2" xfId="19299" xr:uid="{00000000-0005-0000-0000-0000C55F0000}"/>
    <cellStyle name="Normal 434 5 2 2" xfId="37166" xr:uid="{00000000-0005-0000-0000-0000C65F0000}"/>
    <cellStyle name="Normal 434 5 3" xfId="28324" xr:uid="{00000000-0005-0000-0000-0000C75F0000}"/>
    <cellStyle name="Normal 434 6" xfId="9418" xr:uid="{00000000-0005-0000-0000-0000C85F0000}"/>
    <cellStyle name="Normal 434 6 2" xfId="19300" xr:uid="{00000000-0005-0000-0000-0000C95F0000}"/>
    <cellStyle name="Normal 434 6 2 2" xfId="37167" xr:uid="{00000000-0005-0000-0000-0000CA5F0000}"/>
    <cellStyle name="Normal 434 6 3" xfId="28325" xr:uid="{00000000-0005-0000-0000-0000CB5F0000}"/>
    <cellStyle name="Normal 435" xfId="1599" xr:uid="{00000000-0005-0000-0000-0000CC5F0000}"/>
    <cellStyle name="Normal 435 2" xfId="9419" xr:uid="{00000000-0005-0000-0000-0000CD5F0000}"/>
    <cellStyle name="Normal 435 3" xfId="9420" xr:uid="{00000000-0005-0000-0000-0000CE5F0000}"/>
    <cellStyle name="Normal 435 3 2" xfId="9421" xr:uid="{00000000-0005-0000-0000-0000CF5F0000}"/>
    <cellStyle name="Normal 435 3 2 2" xfId="19302" xr:uid="{00000000-0005-0000-0000-0000D05F0000}"/>
    <cellStyle name="Normal 435 3 2 2 2" xfId="37169" xr:uid="{00000000-0005-0000-0000-0000D15F0000}"/>
    <cellStyle name="Normal 435 3 2 3" xfId="28327" xr:uid="{00000000-0005-0000-0000-0000D25F0000}"/>
    <cellStyle name="Normal 435 3 3" xfId="19301" xr:uid="{00000000-0005-0000-0000-0000D35F0000}"/>
    <cellStyle name="Normal 435 3 3 2" xfId="37168" xr:uid="{00000000-0005-0000-0000-0000D45F0000}"/>
    <cellStyle name="Normal 435 3 4" xfId="28326" xr:uid="{00000000-0005-0000-0000-0000D55F0000}"/>
    <cellStyle name="Normal 435 4" xfId="9422" xr:uid="{00000000-0005-0000-0000-0000D65F0000}"/>
    <cellStyle name="Normal 435 4 2" xfId="19303" xr:uid="{00000000-0005-0000-0000-0000D75F0000}"/>
    <cellStyle name="Normal 435 4 2 2" xfId="37170" xr:uid="{00000000-0005-0000-0000-0000D85F0000}"/>
    <cellStyle name="Normal 435 4 3" xfId="28328" xr:uid="{00000000-0005-0000-0000-0000D95F0000}"/>
    <cellStyle name="Normal 435 5" xfId="9423" xr:uid="{00000000-0005-0000-0000-0000DA5F0000}"/>
    <cellStyle name="Normal 435 5 2" xfId="19304" xr:uid="{00000000-0005-0000-0000-0000DB5F0000}"/>
    <cellStyle name="Normal 435 5 2 2" xfId="37171" xr:uid="{00000000-0005-0000-0000-0000DC5F0000}"/>
    <cellStyle name="Normal 435 5 3" xfId="28329" xr:uid="{00000000-0005-0000-0000-0000DD5F0000}"/>
    <cellStyle name="Normal 435 6" xfId="9424" xr:uid="{00000000-0005-0000-0000-0000DE5F0000}"/>
    <cellStyle name="Normal 435 6 2" xfId="19305" xr:uid="{00000000-0005-0000-0000-0000DF5F0000}"/>
    <cellStyle name="Normal 435 6 2 2" xfId="37172" xr:uid="{00000000-0005-0000-0000-0000E05F0000}"/>
    <cellStyle name="Normal 435 6 3" xfId="28330" xr:uid="{00000000-0005-0000-0000-0000E15F0000}"/>
    <cellStyle name="Normal 436" xfId="1600" xr:uid="{00000000-0005-0000-0000-0000E25F0000}"/>
    <cellStyle name="Normal 436 2" xfId="9425" xr:uid="{00000000-0005-0000-0000-0000E35F0000}"/>
    <cellStyle name="Normal 436 3" xfId="9426" xr:uid="{00000000-0005-0000-0000-0000E45F0000}"/>
    <cellStyle name="Normal 436 3 2" xfId="9427" xr:uid="{00000000-0005-0000-0000-0000E55F0000}"/>
    <cellStyle name="Normal 436 3 2 2" xfId="19307" xr:uid="{00000000-0005-0000-0000-0000E65F0000}"/>
    <cellStyle name="Normal 436 3 2 2 2" xfId="37174" xr:uid="{00000000-0005-0000-0000-0000E75F0000}"/>
    <cellStyle name="Normal 436 3 2 3" xfId="28332" xr:uid="{00000000-0005-0000-0000-0000E85F0000}"/>
    <cellStyle name="Normal 436 3 3" xfId="19306" xr:uid="{00000000-0005-0000-0000-0000E95F0000}"/>
    <cellStyle name="Normal 436 3 3 2" xfId="37173" xr:uid="{00000000-0005-0000-0000-0000EA5F0000}"/>
    <cellStyle name="Normal 436 3 4" xfId="28331" xr:uid="{00000000-0005-0000-0000-0000EB5F0000}"/>
    <cellStyle name="Normal 436 4" xfId="9428" xr:uid="{00000000-0005-0000-0000-0000EC5F0000}"/>
    <cellStyle name="Normal 436 4 2" xfId="19308" xr:uid="{00000000-0005-0000-0000-0000ED5F0000}"/>
    <cellStyle name="Normal 436 4 2 2" xfId="37175" xr:uid="{00000000-0005-0000-0000-0000EE5F0000}"/>
    <cellStyle name="Normal 436 4 3" xfId="28333" xr:uid="{00000000-0005-0000-0000-0000EF5F0000}"/>
    <cellStyle name="Normal 436 5" xfId="9429" xr:uid="{00000000-0005-0000-0000-0000F05F0000}"/>
    <cellStyle name="Normal 436 5 2" xfId="19309" xr:uid="{00000000-0005-0000-0000-0000F15F0000}"/>
    <cellStyle name="Normal 436 5 2 2" xfId="37176" xr:uid="{00000000-0005-0000-0000-0000F25F0000}"/>
    <cellStyle name="Normal 436 5 3" xfId="28334" xr:uid="{00000000-0005-0000-0000-0000F35F0000}"/>
    <cellStyle name="Normal 436 6" xfId="9430" xr:uid="{00000000-0005-0000-0000-0000F45F0000}"/>
    <cellStyle name="Normal 436 6 2" xfId="19310" xr:uid="{00000000-0005-0000-0000-0000F55F0000}"/>
    <cellStyle name="Normal 436 6 2 2" xfId="37177" xr:uid="{00000000-0005-0000-0000-0000F65F0000}"/>
    <cellStyle name="Normal 436 6 3" xfId="28335" xr:uid="{00000000-0005-0000-0000-0000F75F0000}"/>
    <cellStyle name="Normal 437" xfId="1601" xr:uid="{00000000-0005-0000-0000-0000F85F0000}"/>
    <cellStyle name="Normal 437 2" xfId="9431" xr:uid="{00000000-0005-0000-0000-0000F95F0000}"/>
    <cellStyle name="Normal 437 3" xfId="9432" xr:uid="{00000000-0005-0000-0000-0000FA5F0000}"/>
    <cellStyle name="Normal 437 3 2" xfId="9433" xr:uid="{00000000-0005-0000-0000-0000FB5F0000}"/>
    <cellStyle name="Normal 437 3 2 2" xfId="19312" xr:uid="{00000000-0005-0000-0000-0000FC5F0000}"/>
    <cellStyle name="Normal 437 3 2 2 2" xfId="37179" xr:uid="{00000000-0005-0000-0000-0000FD5F0000}"/>
    <cellStyle name="Normal 437 3 2 3" xfId="28337" xr:uid="{00000000-0005-0000-0000-0000FE5F0000}"/>
    <cellStyle name="Normal 437 3 3" xfId="19311" xr:uid="{00000000-0005-0000-0000-0000FF5F0000}"/>
    <cellStyle name="Normal 437 3 3 2" xfId="37178" xr:uid="{00000000-0005-0000-0000-000000600000}"/>
    <cellStyle name="Normal 437 3 4" xfId="28336" xr:uid="{00000000-0005-0000-0000-000001600000}"/>
    <cellStyle name="Normal 437 4" xfId="9434" xr:uid="{00000000-0005-0000-0000-000002600000}"/>
    <cellStyle name="Normal 437 4 2" xfId="19313" xr:uid="{00000000-0005-0000-0000-000003600000}"/>
    <cellStyle name="Normal 437 4 2 2" xfId="37180" xr:uid="{00000000-0005-0000-0000-000004600000}"/>
    <cellStyle name="Normal 437 4 3" xfId="28338" xr:uid="{00000000-0005-0000-0000-000005600000}"/>
    <cellStyle name="Normal 437 5" xfId="9435" xr:uid="{00000000-0005-0000-0000-000006600000}"/>
    <cellStyle name="Normal 437 5 2" xfId="19314" xr:uid="{00000000-0005-0000-0000-000007600000}"/>
    <cellStyle name="Normal 437 5 2 2" xfId="37181" xr:uid="{00000000-0005-0000-0000-000008600000}"/>
    <cellStyle name="Normal 437 5 3" xfId="28339" xr:uid="{00000000-0005-0000-0000-000009600000}"/>
    <cellStyle name="Normal 437 6" xfId="9436" xr:uid="{00000000-0005-0000-0000-00000A600000}"/>
    <cellStyle name="Normal 437 6 2" xfId="19315" xr:uid="{00000000-0005-0000-0000-00000B600000}"/>
    <cellStyle name="Normal 437 6 2 2" xfId="37182" xr:uid="{00000000-0005-0000-0000-00000C600000}"/>
    <cellStyle name="Normal 437 6 3" xfId="28340" xr:uid="{00000000-0005-0000-0000-00000D600000}"/>
    <cellStyle name="Normal 438" xfId="1602" xr:uid="{00000000-0005-0000-0000-00000E600000}"/>
    <cellStyle name="Normal 438 2" xfId="9437" xr:uid="{00000000-0005-0000-0000-00000F600000}"/>
    <cellStyle name="Normal 438 3" xfId="9438" xr:uid="{00000000-0005-0000-0000-000010600000}"/>
    <cellStyle name="Normal 438 3 2" xfId="9439" xr:uid="{00000000-0005-0000-0000-000011600000}"/>
    <cellStyle name="Normal 438 3 2 2" xfId="19317" xr:uid="{00000000-0005-0000-0000-000012600000}"/>
    <cellStyle name="Normal 438 3 2 2 2" xfId="37184" xr:uid="{00000000-0005-0000-0000-000013600000}"/>
    <cellStyle name="Normal 438 3 2 3" xfId="28342" xr:uid="{00000000-0005-0000-0000-000014600000}"/>
    <cellStyle name="Normal 438 3 3" xfId="19316" xr:uid="{00000000-0005-0000-0000-000015600000}"/>
    <cellStyle name="Normal 438 3 3 2" xfId="37183" xr:uid="{00000000-0005-0000-0000-000016600000}"/>
    <cellStyle name="Normal 438 3 4" xfId="28341" xr:uid="{00000000-0005-0000-0000-000017600000}"/>
    <cellStyle name="Normal 438 4" xfId="9440" xr:uid="{00000000-0005-0000-0000-000018600000}"/>
    <cellStyle name="Normal 438 4 2" xfId="19318" xr:uid="{00000000-0005-0000-0000-000019600000}"/>
    <cellStyle name="Normal 438 4 2 2" xfId="37185" xr:uid="{00000000-0005-0000-0000-00001A600000}"/>
    <cellStyle name="Normal 438 4 3" xfId="28343" xr:uid="{00000000-0005-0000-0000-00001B600000}"/>
    <cellStyle name="Normal 438 5" xfId="9441" xr:uid="{00000000-0005-0000-0000-00001C600000}"/>
    <cellStyle name="Normal 438 5 2" xfId="19319" xr:uid="{00000000-0005-0000-0000-00001D600000}"/>
    <cellStyle name="Normal 438 5 2 2" xfId="37186" xr:uid="{00000000-0005-0000-0000-00001E600000}"/>
    <cellStyle name="Normal 438 5 3" xfId="28344" xr:uid="{00000000-0005-0000-0000-00001F600000}"/>
    <cellStyle name="Normal 438 6" xfId="9442" xr:uid="{00000000-0005-0000-0000-000020600000}"/>
    <cellStyle name="Normal 438 6 2" xfId="19320" xr:uid="{00000000-0005-0000-0000-000021600000}"/>
    <cellStyle name="Normal 438 6 2 2" xfId="37187" xr:uid="{00000000-0005-0000-0000-000022600000}"/>
    <cellStyle name="Normal 438 6 3" xfId="28345" xr:uid="{00000000-0005-0000-0000-000023600000}"/>
    <cellStyle name="Normal 439" xfId="1603" xr:uid="{00000000-0005-0000-0000-000024600000}"/>
    <cellStyle name="Normal 439 2" xfId="9443" xr:uid="{00000000-0005-0000-0000-000025600000}"/>
    <cellStyle name="Normal 439 3" xfId="9444" xr:uid="{00000000-0005-0000-0000-000026600000}"/>
    <cellStyle name="Normal 439 3 2" xfId="9445" xr:uid="{00000000-0005-0000-0000-000027600000}"/>
    <cellStyle name="Normal 439 3 2 2" xfId="19322" xr:uid="{00000000-0005-0000-0000-000028600000}"/>
    <cellStyle name="Normal 439 3 2 2 2" xfId="37189" xr:uid="{00000000-0005-0000-0000-000029600000}"/>
    <cellStyle name="Normal 439 3 2 3" xfId="28347" xr:uid="{00000000-0005-0000-0000-00002A600000}"/>
    <cellStyle name="Normal 439 3 3" xfId="19321" xr:uid="{00000000-0005-0000-0000-00002B600000}"/>
    <cellStyle name="Normal 439 3 3 2" xfId="37188" xr:uid="{00000000-0005-0000-0000-00002C600000}"/>
    <cellStyle name="Normal 439 3 4" xfId="28346" xr:uid="{00000000-0005-0000-0000-00002D600000}"/>
    <cellStyle name="Normal 439 4" xfId="9446" xr:uid="{00000000-0005-0000-0000-00002E600000}"/>
    <cellStyle name="Normal 439 4 2" xfId="19323" xr:uid="{00000000-0005-0000-0000-00002F600000}"/>
    <cellStyle name="Normal 439 4 2 2" xfId="37190" xr:uid="{00000000-0005-0000-0000-000030600000}"/>
    <cellStyle name="Normal 439 4 3" xfId="28348" xr:uid="{00000000-0005-0000-0000-000031600000}"/>
    <cellStyle name="Normal 439 5" xfId="9447" xr:uid="{00000000-0005-0000-0000-000032600000}"/>
    <cellStyle name="Normal 439 5 2" xfId="19324" xr:uid="{00000000-0005-0000-0000-000033600000}"/>
    <cellStyle name="Normal 439 5 2 2" xfId="37191" xr:uid="{00000000-0005-0000-0000-000034600000}"/>
    <cellStyle name="Normal 439 5 3" xfId="28349" xr:uid="{00000000-0005-0000-0000-000035600000}"/>
    <cellStyle name="Normal 439 6" xfId="9448" xr:uid="{00000000-0005-0000-0000-000036600000}"/>
    <cellStyle name="Normal 439 6 2" xfId="19325" xr:uid="{00000000-0005-0000-0000-000037600000}"/>
    <cellStyle name="Normal 439 6 2 2" xfId="37192" xr:uid="{00000000-0005-0000-0000-000038600000}"/>
    <cellStyle name="Normal 439 6 3" xfId="28350" xr:uid="{00000000-0005-0000-0000-000039600000}"/>
    <cellStyle name="Normal 44" xfId="1604" xr:uid="{00000000-0005-0000-0000-00003A600000}"/>
    <cellStyle name="Normal 44 2" xfId="2638" xr:uid="{00000000-0005-0000-0000-00003B600000}"/>
    <cellStyle name="Normal 44 3" xfId="9449" xr:uid="{00000000-0005-0000-0000-00003C600000}"/>
    <cellStyle name="Normal 440" xfId="1605" xr:uid="{00000000-0005-0000-0000-00003D600000}"/>
    <cellStyle name="Normal 440 2" xfId="9450" xr:uid="{00000000-0005-0000-0000-00003E600000}"/>
    <cellStyle name="Normal 440 3" xfId="9451" xr:uid="{00000000-0005-0000-0000-00003F600000}"/>
    <cellStyle name="Normal 440 3 2" xfId="9452" xr:uid="{00000000-0005-0000-0000-000040600000}"/>
    <cellStyle name="Normal 440 3 2 2" xfId="19327" xr:uid="{00000000-0005-0000-0000-000041600000}"/>
    <cellStyle name="Normal 440 3 2 2 2" xfId="37194" xr:uid="{00000000-0005-0000-0000-000042600000}"/>
    <cellStyle name="Normal 440 3 2 3" xfId="28352" xr:uid="{00000000-0005-0000-0000-000043600000}"/>
    <cellStyle name="Normal 440 3 3" xfId="19326" xr:uid="{00000000-0005-0000-0000-000044600000}"/>
    <cellStyle name="Normal 440 3 3 2" xfId="37193" xr:uid="{00000000-0005-0000-0000-000045600000}"/>
    <cellStyle name="Normal 440 3 4" xfId="28351" xr:uid="{00000000-0005-0000-0000-000046600000}"/>
    <cellStyle name="Normal 440 4" xfId="9453" xr:uid="{00000000-0005-0000-0000-000047600000}"/>
    <cellStyle name="Normal 440 4 2" xfId="19328" xr:uid="{00000000-0005-0000-0000-000048600000}"/>
    <cellStyle name="Normal 440 4 2 2" xfId="37195" xr:uid="{00000000-0005-0000-0000-000049600000}"/>
    <cellStyle name="Normal 440 4 3" xfId="28353" xr:uid="{00000000-0005-0000-0000-00004A600000}"/>
    <cellStyle name="Normal 440 5" xfId="9454" xr:uid="{00000000-0005-0000-0000-00004B600000}"/>
    <cellStyle name="Normal 440 5 2" xfId="19329" xr:uid="{00000000-0005-0000-0000-00004C600000}"/>
    <cellStyle name="Normal 440 5 2 2" xfId="37196" xr:uid="{00000000-0005-0000-0000-00004D600000}"/>
    <cellStyle name="Normal 440 5 3" xfId="28354" xr:uid="{00000000-0005-0000-0000-00004E600000}"/>
    <cellStyle name="Normal 440 6" xfId="9455" xr:uid="{00000000-0005-0000-0000-00004F600000}"/>
    <cellStyle name="Normal 440 6 2" xfId="19330" xr:uid="{00000000-0005-0000-0000-000050600000}"/>
    <cellStyle name="Normal 440 6 2 2" xfId="37197" xr:uid="{00000000-0005-0000-0000-000051600000}"/>
    <cellStyle name="Normal 440 6 3" xfId="28355" xr:uid="{00000000-0005-0000-0000-000052600000}"/>
    <cellStyle name="Normal 441" xfId="1606" xr:uid="{00000000-0005-0000-0000-000053600000}"/>
    <cellStyle name="Normal 441 2" xfId="9456" xr:uid="{00000000-0005-0000-0000-000054600000}"/>
    <cellStyle name="Normal 441 3" xfId="9457" xr:uid="{00000000-0005-0000-0000-000055600000}"/>
    <cellStyle name="Normal 441 3 2" xfId="9458" xr:uid="{00000000-0005-0000-0000-000056600000}"/>
    <cellStyle name="Normal 441 3 2 2" xfId="19332" xr:uid="{00000000-0005-0000-0000-000057600000}"/>
    <cellStyle name="Normal 441 3 2 2 2" xfId="37199" xr:uid="{00000000-0005-0000-0000-000058600000}"/>
    <cellStyle name="Normal 441 3 2 3" xfId="28357" xr:uid="{00000000-0005-0000-0000-000059600000}"/>
    <cellStyle name="Normal 441 3 3" xfId="19331" xr:uid="{00000000-0005-0000-0000-00005A600000}"/>
    <cellStyle name="Normal 441 3 3 2" xfId="37198" xr:uid="{00000000-0005-0000-0000-00005B600000}"/>
    <cellStyle name="Normal 441 3 4" xfId="28356" xr:uid="{00000000-0005-0000-0000-00005C600000}"/>
    <cellStyle name="Normal 441 4" xfId="9459" xr:uid="{00000000-0005-0000-0000-00005D600000}"/>
    <cellStyle name="Normal 441 4 2" xfId="19333" xr:uid="{00000000-0005-0000-0000-00005E600000}"/>
    <cellStyle name="Normal 441 4 2 2" xfId="37200" xr:uid="{00000000-0005-0000-0000-00005F600000}"/>
    <cellStyle name="Normal 441 4 3" xfId="28358" xr:uid="{00000000-0005-0000-0000-000060600000}"/>
    <cellStyle name="Normal 441 5" xfId="9460" xr:uid="{00000000-0005-0000-0000-000061600000}"/>
    <cellStyle name="Normal 441 5 2" xfId="19334" xr:uid="{00000000-0005-0000-0000-000062600000}"/>
    <cellStyle name="Normal 441 5 2 2" xfId="37201" xr:uid="{00000000-0005-0000-0000-000063600000}"/>
    <cellStyle name="Normal 441 5 3" xfId="28359" xr:uid="{00000000-0005-0000-0000-000064600000}"/>
    <cellStyle name="Normal 441 6" xfId="9461" xr:uid="{00000000-0005-0000-0000-000065600000}"/>
    <cellStyle name="Normal 441 6 2" xfId="19335" xr:uid="{00000000-0005-0000-0000-000066600000}"/>
    <cellStyle name="Normal 441 6 2 2" xfId="37202" xr:uid="{00000000-0005-0000-0000-000067600000}"/>
    <cellStyle name="Normal 441 6 3" xfId="28360" xr:uid="{00000000-0005-0000-0000-000068600000}"/>
    <cellStyle name="Normal 442" xfId="1607" xr:uid="{00000000-0005-0000-0000-000069600000}"/>
    <cellStyle name="Normal 442 2" xfId="9462" xr:uid="{00000000-0005-0000-0000-00006A600000}"/>
    <cellStyle name="Normal 442 3" xfId="9463" xr:uid="{00000000-0005-0000-0000-00006B600000}"/>
    <cellStyle name="Normal 442 3 2" xfId="9464" xr:uid="{00000000-0005-0000-0000-00006C600000}"/>
    <cellStyle name="Normal 442 3 2 2" xfId="19337" xr:uid="{00000000-0005-0000-0000-00006D600000}"/>
    <cellStyle name="Normal 442 3 2 2 2" xfId="37204" xr:uid="{00000000-0005-0000-0000-00006E600000}"/>
    <cellStyle name="Normal 442 3 2 3" xfId="28362" xr:uid="{00000000-0005-0000-0000-00006F600000}"/>
    <cellStyle name="Normal 442 3 3" xfId="19336" xr:uid="{00000000-0005-0000-0000-000070600000}"/>
    <cellStyle name="Normal 442 3 3 2" xfId="37203" xr:uid="{00000000-0005-0000-0000-000071600000}"/>
    <cellStyle name="Normal 442 3 4" xfId="28361" xr:uid="{00000000-0005-0000-0000-000072600000}"/>
    <cellStyle name="Normal 442 4" xfId="9465" xr:uid="{00000000-0005-0000-0000-000073600000}"/>
    <cellStyle name="Normal 442 4 2" xfId="19338" xr:uid="{00000000-0005-0000-0000-000074600000}"/>
    <cellStyle name="Normal 442 4 2 2" xfId="37205" xr:uid="{00000000-0005-0000-0000-000075600000}"/>
    <cellStyle name="Normal 442 4 3" xfId="28363" xr:uid="{00000000-0005-0000-0000-000076600000}"/>
    <cellStyle name="Normal 442 5" xfId="9466" xr:uid="{00000000-0005-0000-0000-000077600000}"/>
    <cellStyle name="Normal 442 5 2" xfId="19339" xr:uid="{00000000-0005-0000-0000-000078600000}"/>
    <cellStyle name="Normal 442 5 2 2" xfId="37206" xr:uid="{00000000-0005-0000-0000-000079600000}"/>
    <cellStyle name="Normal 442 5 3" xfId="28364" xr:uid="{00000000-0005-0000-0000-00007A600000}"/>
    <cellStyle name="Normal 442 6" xfId="9467" xr:uid="{00000000-0005-0000-0000-00007B600000}"/>
    <cellStyle name="Normal 442 6 2" xfId="19340" xr:uid="{00000000-0005-0000-0000-00007C600000}"/>
    <cellStyle name="Normal 442 6 2 2" xfId="37207" xr:uid="{00000000-0005-0000-0000-00007D600000}"/>
    <cellStyle name="Normal 442 6 3" xfId="28365" xr:uid="{00000000-0005-0000-0000-00007E600000}"/>
    <cellStyle name="Normal 443" xfId="1608" xr:uid="{00000000-0005-0000-0000-00007F600000}"/>
    <cellStyle name="Normal 443 2" xfId="9468" xr:uid="{00000000-0005-0000-0000-000080600000}"/>
    <cellStyle name="Normal 443 3" xfId="9469" xr:uid="{00000000-0005-0000-0000-000081600000}"/>
    <cellStyle name="Normal 443 3 2" xfId="9470" xr:uid="{00000000-0005-0000-0000-000082600000}"/>
    <cellStyle name="Normal 443 3 2 2" xfId="19342" xr:uid="{00000000-0005-0000-0000-000083600000}"/>
    <cellStyle name="Normal 443 3 2 2 2" xfId="37209" xr:uid="{00000000-0005-0000-0000-000084600000}"/>
    <cellStyle name="Normal 443 3 2 3" xfId="28367" xr:uid="{00000000-0005-0000-0000-000085600000}"/>
    <cellStyle name="Normal 443 3 3" xfId="19341" xr:uid="{00000000-0005-0000-0000-000086600000}"/>
    <cellStyle name="Normal 443 3 3 2" xfId="37208" xr:uid="{00000000-0005-0000-0000-000087600000}"/>
    <cellStyle name="Normal 443 3 4" xfId="28366" xr:uid="{00000000-0005-0000-0000-000088600000}"/>
    <cellStyle name="Normal 443 4" xfId="9471" xr:uid="{00000000-0005-0000-0000-000089600000}"/>
    <cellStyle name="Normal 443 4 2" xfId="19343" xr:uid="{00000000-0005-0000-0000-00008A600000}"/>
    <cellStyle name="Normal 443 4 2 2" xfId="37210" xr:uid="{00000000-0005-0000-0000-00008B600000}"/>
    <cellStyle name="Normal 443 4 3" xfId="28368" xr:uid="{00000000-0005-0000-0000-00008C600000}"/>
    <cellStyle name="Normal 443 5" xfId="9472" xr:uid="{00000000-0005-0000-0000-00008D600000}"/>
    <cellStyle name="Normal 443 5 2" xfId="19344" xr:uid="{00000000-0005-0000-0000-00008E600000}"/>
    <cellStyle name="Normal 443 5 2 2" xfId="37211" xr:uid="{00000000-0005-0000-0000-00008F600000}"/>
    <cellStyle name="Normal 443 5 3" xfId="28369" xr:uid="{00000000-0005-0000-0000-000090600000}"/>
    <cellStyle name="Normal 443 6" xfId="9473" xr:uid="{00000000-0005-0000-0000-000091600000}"/>
    <cellStyle name="Normal 443 6 2" xfId="19345" xr:uid="{00000000-0005-0000-0000-000092600000}"/>
    <cellStyle name="Normal 443 6 2 2" xfId="37212" xr:uid="{00000000-0005-0000-0000-000093600000}"/>
    <cellStyle name="Normal 443 6 3" xfId="28370" xr:uid="{00000000-0005-0000-0000-000094600000}"/>
    <cellStyle name="Normal 444" xfId="1609" xr:uid="{00000000-0005-0000-0000-000095600000}"/>
    <cellStyle name="Normal 444 2" xfId="9474" xr:uid="{00000000-0005-0000-0000-000096600000}"/>
    <cellStyle name="Normal 444 3" xfId="9475" xr:uid="{00000000-0005-0000-0000-000097600000}"/>
    <cellStyle name="Normal 444 3 2" xfId="9476" xr:uid="{00000000-0005-0000-0000-000098600000}"/>
    <cellStyle name="Normal 444 3 2 2" xfId="19347" xr:uid="{00000000-0005-0000-0000-000099600000}"/>
    <cellStyle name="Normal 444 3 2 2 2" xfId="37214" xr:uid="{00000000-0005-0000-0000-00009A600000}"/>
    <cellStyle name="Normal 444 3 2 3" xfId="28372" xr:uid="{00000000-0005-0000-0000-00009B600000}"/>
    <cellStyle name="Normal 444 3 3" xfId="19346" xr:uid="{00000000-0005-0000-0000-00009C600000}"/>
    <cellStyle name="Normal 444 3 3 2" xfId="37213" xr:uid="{00000000-0005-0000-0000-00009D600000}"/>
    <cellStyle name="Normal 444 3 4" xfId="28371" xr:uid="{00000000-0005-0000-0000-00009E600000}"/>
    <cellStyle name="Normal 444 4" xfId="9477" xr:uid="{00000000-0005-0000-0000-00009F600000}"/>
    <cellStyle name="Normal 444 4 2" xfId="19348" xr:uid="{00000000-0005-0000-0000-0000A0600000}"/>
    <cellStyle name="Normal 444 4 2 2" xfId="37215" xr:uid="{00000000-0005-0000-0000-0000A1600000}"/>
    <cellStyle name="Normal 444 4 3" xfId="28373" xr:uid="{00000000-0005-0000-0000-0000A2600000}"/>
    <cellStyle name="Normal 444 5" xfId="9478" xr:uid="{00000000-0005-0000-0000-0000A3600000}"/>
    <cellStyle name="Normal 444 5 2" xfId="19349" xr:uid="{00000000-0005-0000-0000-0000A4600000}"/>
    <cellStyle name="Normal 444 5 2 2" xfId="37216" xr:uid="{00000000-0005-0000-0000-0000A5600000}"/>
    <cellStyle name="Normal 444 5 3" xfId="28374" xr:uid="{00000000-0005-0000-0000-0000A6600000}"/>
    <cellStyle name="Normal 444 6" xfId="9479" xr:uid="{00000000-0005-0000-0000-0000A7600000}"/>
    <cellStyle name="Normal 444 6 2" xfId="19350" xr:uid="{00000000-0005-0000-0000-0000A8600000}"/>
    <cellStyle name="Normal 444 6 2 2" xfId="37217" xr:uid="{00000000-0005-0000-0000-0000A9600000}"/>
    <cellStyle name="Normal 444 6 3" xfId="28375" xr:uid="{00000000-0005-0000-0000-0000AA600000}"/>
    <cellStyle name="Normal 445" xfId="1610" xr:uid="{00000000-0005-0000-0000-0000AB600000}"/>
    <cellStyle name="Normal 445 2" xfId="9480" xr:uid="{00000000-0005-0000-0000-0000AC600000}"/>
    <cellStyle name="Normal 445 3" xfId="9481" xr:uid="{00000000-0005-0000-0000-0000AD600000}"/>
    <cellStyle name="Normal 445 3 2" xfId="9482" xr:uid="{00000000-0005-0000-0000-0000AE600000}"/>
    <cellStyle name="Normal 445 3 2 2" xfId="19352" xr:uid="{00000000-0005-0000-0000-0000AF600000}"/>
    <cellStyle name="Normal 445 3 2 2 2" xfId="37219" xr:uid="{00000000-0005-0000-0000-0000B0600000}"/>
    <cellStyle name="Normal 445 3 2 3" xfId="28377" xr:uid="{00000000-0005-0000-0000-0000B1600000}"/>
    <cellStyle name="Normal 445 3 3" xfId="19351" xr:uid="{00000000-0005-0000-0000-0000B2600000}"/>
    <cellStyle name="Normal 445 3 3 2" xfId="37218" xr:uid="{00000000-0005-0000-0000-0000B3600000}"/>
    <cellStyle name="Normal 445 3 4" xfId="28376" xr:uid="{00000000-0005-0000-0000-0000B4600000}"/>
    <cellStyle name="Normal 445 4" xfId="9483" xr:uid="{00000000-0005-0000-0000-0000B5600000}"/>
    <cellStyle name="Normal 445 4 2" xfId="19353" xr:uid="{00000000-0005-0000-0000-0000B6600000}"/>
    <cellStyle name="Normal 445 4 2 2" xfId="37220" xr:uid="{00000000-0005-0000-0000-0000B7600000}"/>
    <cellStyle name="Normal 445 4 3" xfId="28378" xr:uid="{00000000-0005-0000-0000-0000B8600000}"/>
    <cellStyle name="Normal 445 5" xfId="9484" xr:uid="{00000000-0005-0000-0000-0000B9600000}"/>
    <cellStyle name="Normal 445 5 2" xfId="19354" xr:uid="{00000000-0005-0000-0000-0000BA600000}"/>
    <cellStyle name="Normal 445 5 2 2" xfId="37221" xr:uid="{00000000-0005-0000-0000-0000BB600000}"/>
    <cellStyle name="Normal 445 5 3" xfId="28379" xr:uid="{00000000-0005-0000-0000-0000BC600000}"/>
    <cellStyle name="Normal 445 6" xfId="9485" xr:uid="{00000000-0005-0000-0000-0000BD600000}"/>
    <cellStyle name="Normal 445 6 2" xfId="19355" xr:uid="{00000000-0005-0000-0000-0000BE600000}"/>
    <cellStyle name="Normal 445 6 2 2" xfId="37222" xr:uid="{00000000-0005-0000-0000-0000BF600000}"/>
    <cellStyle name="Normal 445 6 3" xfId="28380" xr:uid="{00000000-0005-0000-0000-0000C0600000}"/>
    <cellStyle name="Normal 446" xfId="1611" xr:uid="{00000000-0005-0000-0000-0000C1600000}"/>
    <cellStyle name="Normal 446 2" xfId="9486" xr:uid="{00000000-0005-0000-0000-0000C2600000}"/>
    <cellStyle name="Normal 446 3" xfId="9487" xr:uid="{00000000-0005-0000-0000-0000C3600000}"/>
    <cellStyle name="Normal 446 3 2" xfId="9488" xr:uid="{00000000-0005-0000-0000-0000C4600000}"/>
    <cellStyle name="Normal 446 3 2 2" xfId="19357" xr:uid="{00000000-0005-0000-0000-0000C5600000}"/>
    <cellStyle name="Normal 446 3 2 2 2" xfId="37224" xr:uid="{00000000-0005-0000-0000-0000C6600000}"/>
    <cellStyle name="Normal 446 3 2 3" xfId="28382" xr:uid="{00000000-0005-0000-0000-0000C7600000}"/>
    <cellStyle name="Normal 446 3 3" xfId="19356" xr:uid="{00000000-0005-0000-0000-0000C8600000}"/>
    <cellStyle name="Normal 446 3 3 2" xfId="37223" xr:uid="{00000000-0005-0000-0000-0000C9600000}"/>
    <cellStyle name="Normal 446 3 4" xfId="28381" xr:uid="{00000000-0005-0000-0000-0000CA600000}"/>
    <cellStyle name="Normal 446 4" xfId="9489" xr:uid="{00000000-0005-0000-0000-0000CB600000}"/>
    <cellStyle name="Normal 446 4 2" xfId="19358" xr:uid="{00000000-0005-0000-0000-0000CC600000}"/>
    <cellStyle name="Normal 446 4 2 2" xfId="37225" xr:uid="{00000000-0005-0000-0000-0000CD600000}"/>
    <cellStyle name="Normal 446 4 3" xfId="28383" xr:uid="{00000000-0005-0000-0000-0000CE600000}"/>
    <cellStyle name="Normal 446 5" xfId="9490" xr:uid="{00000000-0005-0000-0000-0000CF600000}"/>
    <cellStyle name="Normal 446 5 2" xfId="19359" xr:uid="{00000000-0005-0000-0000-0000D0600000}"/>
    <cellStyle name="Normal 446 5 2 2" xfId="37226" xr:uid="{00000000-0005-0000-0000-0000D1600000}"/>
    <cellStyle name="Normal 446 5 3" xfId="28384" xr:uid="{00000000-0005-0000-0000-0000D2600000}"/>
    <cellStyle name="Normal 446 6" xfId="9491" xr:uid="{00000000-0005-0000-0000-0000D3600000}"/>
    <cellStyle name="Normal 446 6 2" xfId="19360" xr:uid="{00000000-0005-0000-0000-0000D4600000}"/>
    <cellStyle name="Normal 446 6 2 2" xfId="37227" xr:uid="{00000000-0005-0000-0000-0000D5600000}"/>
    <cellStyle name="Normal 446 6 3" xfId="28385" xr:uid="{00000000-0005-0000-0000-0000D6600000}"/>
    <cellStyle name="Normal 447" xfId="1612" xr:uid="{00000000-0005-0000-0000-0000D7600000}"/>
    <cellStyle name="Normal 447 2" xfId="9492" xr:uid="{00000000-0005-0000-0000-0000D8600000}"/>
    <cellStyle name="Normal 447 2 2" xfId="9493" xr:uid="{00000000-0005-0000-0000-0000D9600000}"/>
    <cellStyle name="Normal 447 2 2 2" xfId="9494" xr:uid="{00000000-0005-0000-0000-0000DA600000}"/>
    <cellStyle name="Normal 447 2 2 2 2" xfId="9495" xr:uid="{00000000-0005-0000-0000-0000DB600000}"/>
    <cellStyle name="Normal 447 2 2 2 2 2" xfId="19363" xr:uid="{00000000-0005-0000-0000-0000DC600000}"/>
    <cellStyle name="Normal 447 2 2 2 2 2 2" xfId="37230" xr:uid="{00000000-0005-0000-0000-0000DD600000}"/>
    <cellStyle name="Normal 447 2 2 2 2 3" xfId="28388" xr:uid="{00000000-0005-0000-0000-0000DE600000}"/>
    <cellStyle name="Normal 447 2 2 2 3" xfId="19362" xr:uid="{00000000-0005-0000-0000-0000DF600000}"/>
    <cellStyle name="Normal 447 2 2 2 3 2" xfId="37229" xr:uid="{00000000-0005-0000-0000-0000E0600000}"/>
    <cellStyle name="Normal 447 2 2 2 4" xfId="28387" xr:uid="{00000000-0005-0000-0000-0000E1600000}"/>
    <cellStyle name="Normal 447 2 2 3" xfId="9496" xr:uid="{00000000-0005-0000-0000-0000E2600000}"/>
    <cellStyle name="Normal 447 2 2 3 2" xfId="19364" xr:uid="{00000000-0005-0000-0000-0000E3600000}"/>
    <cellStyle name="Normal 447 2 2 3 2 2" xfId="37231" xr:uid="{00000000-0005-0000-0000-0000E4600000}"/>
    <cellStyle name="Normal 447 2 2 3 3" xfId="28389" xr:uid="{00000000-0005-0000-0000-0000E5600000}"/>
    <cellStyle name="Normal 447 2 2 4" xfId="19361" xr:uid="{00000000-0005-0000-0000-0000E6600000}"/>
    <cellStyle name="Normal 447 2 2 4 2" xfId="37228" xr:uid="{00000000-0005-0000-0000-0000E7600000}"/>
    <cellStyle name="Normal 447 2 2 5" xfId="28386" xr:uid="{00000000-0005-0000-0000-0000E8600000}"/>
    <cellStyle name="Normal 447 3" xfId="9497" xr:uid="{00000000-0005-0000-0000-0000E9600000}"/>
    <cellStyle name="Normal 447 3 2" xfId="9498" xr:uid="{00000000-0005-0000-0000-0000EA600000}"/>
    <cellStyle name="Normal 447 3 2 2" xfId="19366" xr:uid="{00000000-0005-0000-0000-0000EB600000}"/>
    <cellStyle name="Normal 447 3 2 2 2" xfId="37233" xr:uid="{00000000-0005-0000-0000-0000EC600000}"/>
    <cellStyle name="Normal 447 3 2 3" xfId="28391" xr:uid="{00000000-0005-0000-0000-0000ED600000}"/>
    <cellStyle name="Normal 447 3 3" xfId="19365" xr:uid="{00000000-0005-0000-0000-0000EE600000}"/>
    <cellStyle name="Normal 447 3 3 2" xfId="37232" xr:uid="{00000000-0005-0000-0000-0000EF600000}"/>
    <cellStyle name="Normal 447 3 4" xfId="28390" xr:uid="{00000000-0005-0000-0000-0000F0600000}"/>
    <cellStyle name="Normal 447 4" xfId="9499" xr:uid="{00000000-0005-0000-0000-0000F1600000}"/>
    <cellStyle name="Normal 447 4 2" xfId="19367" xr:uid="{00000000-0005-0000-0000-0000F2600000}"/>
    <cellStyle name="Normal 447 4 2 2" xfId="37234" xr:uid="{00000000-0005-0000-0000-0000F3600000}"/>
    <cellStyle name="Normal 447 4 3" xfId="28392" xr:uid="{00000000-0005-0000-0000-0000F4600000}"/>
    <cellStyle name="Normal 447 5" xfId="9500" xr:uid="{00000000-0005-0000-0000-0000F5600000}"/>
    <cellStyle name="Normal 447 5 2" xfId="19368" xr:uid="{00000000-0005-0000-0000-0000F6600000}"/>
    <cellStyle name="Normal 447 5 2 2" xfId="37235" xr:uid="{00000000-0005-0000-0000-0000F7600000}"/>
    <cellStyle name="Normal 447 5 3" xfId="28393" xr:uid="{00000000-0005-0000-0000-0000F8600000}"/>
    <cellStyle name="Normal 447 6" xfId="9501" xr:uid="{00000000-0005-0000-0000-0000F9600000}"/>
    <cellStyle name="Normal 447 6 2" xfId="19369" xr:uid="{00000000-0005-0000-0000-0000FA600000}"/>
    <cellStyle name="Normal 447 6 2 2" xfId="37236" xr:uid="{00000000-0005-0000-0000-0000FB600000}"/>
    <cellStyle name="Normal 447 6 3" xfId="28394" xr:uid="{00000000-0005-0000-0000-0000FC600000}"/>
    <cellStyle name="Normal 448" xfId="1613" xr:uid="{00000000-0005-0000-0000-0000FD600000}"/>
    <cellStyle name="Normal 448 2" xfId="9502" xr:uid="{00000000-0005-0000-0000-0000FE600000}"/>
    <cellStyle name="Normal 448 3" xfId="9503" xr:uid="{00000000-0005-0000-0000-0000FF600000}"/>
    <cellStyle name="Normal 448 3 2" xfId="9504" xr:uid="{00000000-0005-0000-0000-000000610000}"/>
    <cellStyle name="Normal 448 3 2 2" xfId="19371" xr:uid="{00000000-0005-0000-0000-000001610000}"/>
    <cellStyle name="Normal 448 3 2 2 2" xfId="37238" xr:uid="{00000000-0005-0000-0000-000002610000}"/>
    <cellStyle name="Normal 448 3 2 3" xfId="28396" xr:uid="{00000000-0005-0000-0000-000003610000}"/>
    <cellStyle name="Normal 448 3 3" xfId="19370" xr:uid="{00000000-0005-0000-0000-000004610000}"/>
    <cellStyle name="Normal 448 3 3 2" xfId="37237" xr:uid="{00000000-0005-0000-0000-000005610000}"/>
    <cellStyle name="Normal 448 3 4" xfId="28395" xr:uid="{00000000-0005-0000-0000-000006610000}"/>
    <cellStyle name="Normal 448 4" xfId="9505" xr:uid="{00000000-0005-0000-0000-000007610000}"/>
    <cellStyle name="Normal 448 4 2" xfId="19372" xr:uid="{00000000-0005-0000-0000-000008610000}"/>
    <cellStyle name="Normal 448 4 2 2" xfId="37239" xr:uid="{00000000-0005-0000-0000-000009610000}"/>
    <cellStyle name="Normal 448 4 3" xfId="28397" xr:uid="{00000000-0005-0000-0000-00000A610000}"/>
    <cellStyle name="Normal 448 5" xfId="9506" xr:uid="{00000000-0005-0000-0000-00000B610000}"/>
    <cellStyle name="Normal 448 5 2" xfId="19373" xr:uid="{00000000-0005-0000-0000-00000C610000}"/>
    <cellStyle name="Normal 448 5 2 2" xfId="37240" xr:uid="{00000000-0005-0000-0000-00000D610000}"/>
    <cellStyle name="Normal 448 5 3" xfId="28398" xr:uid="{00000000-0005-0000-0000-00000E610000}"/>
    <cellStyle name="Normal 448 6" xfId="9507" xr:uid="{00000000-0005-0000-0000-00000F610000}"/>
    <cellStyle name="Normal 448 6 2" xfId="19374" xr:uid="{00000000-0005-0000-0000-000010610000}"/>
    <cellStyle name="Normal 448 6 2 2" xfId="37241" xr:uid="{00000000-0005-0000-0000-000011610000}"/>
    <cellStyle name="Normal 448 6 3" xfId="28399" xr:uid="{00000000-0005-0000-0000-000012610000}"/>
    <cellStyle name="Normal 449" xfId="1614" xr:uid="{00000000-0005-0000-0000-000013610000}"/>
    <cellStyle name="Normal 449 2" xfId="9508" xr:uid="{00000000-0005-0000-0000-000014610000}"/>
    <cellStyle name="Normal 449 3" xfId="9509" xr:uid="{00000000-0005-0000-0000-000015610000}"/>
    <cellStyle name="Normal 449 3 2" xfId="9510" xr:uid="{00000000-0005-0000-0000-000016610000}"/>
    <cellStyle name="Normal 449 3 2 2" xfId="19376" xr:uid="{00000000-0005-0000-0000-000017610000}"/>
    <cellStyle name="Normal 449 3 2 2 2" xfId="37243" xr:uid="{00000000-0005-0000-0000-000018610000}"/>
    <cellStyle name="Normal 449 3 2 3" xfId="28401" xr:uid="{00000000-0005-0000-0000-000019610000}"/>
    <cellStyle name="Normal 449 3 3" xfId="19375" xr:uid="{00000000-0005-0000-0000-00001A610000}"/>
    <cellStyle name="Normal 449 3 3 2" xfId="37242" xr:uid="{00000000-0005-0000-0000-00001B610000}"/>
    <cellStyle name="Normal 449 3 4" xfId="28400" xr:uid="{00000000-0005-0000-0000-00001C610000}"/>
    <cellStyle name="Normal 449 4" xfId="9511" xr:uid="{00000000-0005-0000-0000-00001D610000}"/>
    <cellStyle name="Normal 449 4 2" xfId="19377" xr:uid="{00000000-0005-0000-0000-00001E610000}"/>
    <cellStyle name="Normal 449 4 2 2" xfId="37244" xr:uid="{00000000-0005-0000-0000-00001F610000}"/>
    <cellStyle name="Normal 449 4 3" xfId="28402" xr:uid="{00000000-0005-0000-0000-000020610000}"/>
    <cellStyle name="Normal 449 5" xfId="9512" xr:uid="{00000000-0005-0000-0000-000021610000}"/>
    <cellStyle name="Normal 449 5 2" xfId="19378" xr:uid="{00000000-0005-0000-0000-000022610000}"/>
    <cellStyle name="Normal 449 5 2 2" xfId="37245" xr:uid="{00000000-0005-0000-0000-000023610000}"/>
    <cellStyle name="Normal 449 5 3" xfId="28403" xr:uid="{00000000-0005-0000-0000-000024610000}"/>
    <cellStyle name="Normal 449 6" xfId="9513" xr:uid="{00000000-0005-0000-0000-000025610000}"/>
    <cellStyle name="Normal 449 6 2" xfId="19379" xr:uid="{00000000-0005-0000-0000-000026610000}"/>
    <cellStyle name="Normal 449 6 2 2" xfId="37246" xr:uid="{00000000-0005-0000-0000-000027610000}"/>
    <cellStyle name="Normal 449 6 3" xfId="28404" xr:uid="{00000000-0005-0000-0000-000028610000}"/>
    <cellStyle name="Normal 45" xfId="1615" xr:uid="{00000000-0005-0000-0000-000029610000}"/>
    <cellStyle name="Normal 45 2" xfId="2639" xr:uid="{00000000-0005-0000-0000-00002A610000}"/>
    <cellStyle name="Normal 45 3" xfId="9514" xr:uid="{00000000-0005-0000-0000-00002B610000}"/>
    <cellStyle name="Normal 45 3 2" xfId="9515" xr:uid="{00000000-0005-0000-0000-00002C610000}"/>
    <cellStyle name="Normal 45 3 2 2" xfId="19381" xr:uid="{00000000-0005-0000-0000-00002D610000}"/>
    <cellStyle name="Normal 45 3 2 2 2" xfId="37248" xr:uid="{00000000-0005-0000-0000-00002E610000}"/>
    <cellStyle name="Normal 45 3 2 3" xfId="28406" xr:uid="{00000000-0005-0000-0000-00002F610000}"/>
    <cellStyle name="Normal 45 3 3" xfId="19380" xr:uid="{00000000-0005-0000-0000-000030610000}"/>
    <cellStyle name="Normal 45 3 3 2" xfId="37247" xr:uid="{00000000-0005-0000-0000-000031610000}"/>
    <cellStyle name="Normal 45 3 4" xfId="28405" xr:uid="{00000000-0005-0000-0000-000032610000}"/>
    <cellStyle name="Normal 45 4" xfId="9516" xr:uid="{00000000-0005-0000-0000-000033610000}"/>
    <cellStyle name="Normal 45 4 2" xfId="19382" xr:uid="{00000000-0005-0000-0000-000034610000}"/>
    <cellStyle name="Normal 45 4 2 2" xfId="37249" xr:uid="{00000000-0005-0000-0000-000035610000}"/>
    <cellStyle name="Normal 45 4 3" xfId="28407" xr:uid="{00000000-0005-0000-0000-000036610000}"/>
    <cellStyle name="Normal 45 5" xfId="9517" xr:uid="{00000000-0005-0000-0000-000037610000}"/>
    <cellStyle name="Normal 45 5 2" xfId="19383" xr:uid="{00000000-0005-0000-0000-000038610000}"/>
    <cellStyle name="Normal 45 5 2 2" xfId="37250" xr:uid="{00000000-0005-0000-0000-000039610000}"/>
    <cellStyle name="Normal 45 5 3" xfId="28408" xr:uid="{00000000-0005-0000-0000-00003A610000}"/>
    <cellStyle name="Normal 45 6" xfId="9518" xr:uid="{00000000-0005-0000-0000-00003B610000}"/>
    <cellStyle name="Normal 45 6 2" xfId="19384" xr:uid="{00000000-0005-0000-0000-00003C610000}"/>
    <cellStyle name="Normal 45 6 2 2" xfId="37251" xr:uid="{00000000-0005-0000-0000-00003D610000}"/>
    <cellStyle name="Normal 45 6 3" xfId="28409" xr:uid="{00000000-0005-0000-0000-00003E610000}"/>
    <cellStyle name="Normal 450" xfId="1616" xr:uid="{00000000-0005-0000-0000-00003F610000}"/>
    <cellStyle name="Normal 450 2" xfId="9519" xr:uid="{00000000-0005-0000-0000-000040610000}"/>
    <cellStyle name="Normal 450 3" xfId="9520" xr:uid="{00000000-0005-0000-0000-000041610000}"/>
    <cellStyle name="Normal 450 3 2" xfId="9521" xr:uid="{00000000-0005-0000-0000-000042610000}"/>
    <cellStyle name="Normal 450 3 2 2" xfId="19386" xr:uid="{00000000-0005-0000-0000-000043610000}"/>
    <cellStyle name="Normal 450 3 2 2 2" xfId="37253" xr:uid="{00000000-0005-0000-0000-000044610000}"/>
    <cellStyle name="Normal 450 3 2 3" xfId="28411" xr:uid="{00000000-0005-0000-0000-000045610000}"/>
    <cellStyle name="Normal 450 3 3" xfId="19385" xr:uid="{00000000-0005-0000-0000-000046610000}"/>
    <cellStyle name="Normal 450 3 3 2" xfId="37252" xr:uid="{00000000-0005-0000-0000-000047610000}"/>
    <cellStyle name="Normal 450 3 4" xfId="28410" xr:uid="{00000000-0005-0000-0000-000048610000}"/>
    <cellStyle name="Normal 450 4" xfId="9522" xr:uid="{00000000-0005-0000-0000-000049610000}"/>
    <cellStyle name="Normal 450 4 2" xfId="19387" xr:uid="{00000000-0005-0000-0000-00004A610000}"/>
    <cellStyle name="Normal 450 4 2 2" xfId="37254" xr:uid="{00000000-0005-0000-0000-00004B610000}"/>
    <cellStyle name="Normal 450 4 3" xfId="28412" xr:uid="{00000000-0005-0000-0000-00004C610000}"/>
    <cellStyle name="Normal 450 5" xfId="9523" xr:uid="{00000000-0005-0000-0000-00004D610000}"/>
    <cellStyle name="Normal 450 5 2" xfId="19388" xr:uid="{00000000-0005-0000-0000-00004E610000}"/>
    <cellStyle name="Normal 450 5 2 2" xfId="37255" xr:uid="{00000000-0005-0000-0000-00004F610000}"/>
    <cellStyle name="Normal 450 5 3" xfId="28413" xr:uid="{00000000-0005-0000-0000-000050610000}"/>
    <cellStyle name="Normal 450 6" xfId="9524" xr:uid="{00000000-0005-0000-0000-000051610000}"/>
    <cellStyle name="Normal 450 6 2" xfId="19389" xr:uid="{00000000-0005-0000-0000-000052610000}"/>
    <cellStyle name="Normal 450 6 2 2" xfId="37256" xr:uid="{00000000-0005-0000-0000-000053610000}"/>
    <cellStyle name="Normal 450 6 3" xfId="28414" xr:uid="{00000000-0005-0000-0000-000054610000}"/>
    <cellStyle name="Normal 451" xfId="1617" xr:uid="{00000000-0005-0000-0000-000055610000}"/>
    <cellStyle name="Normal 451 2" xfId="9525" xr:uid="{00000000-0005-0000-0000-000056610000}"/>
    <cellStyle name="Normal 451 3" xfId="9526" xr:uid="{00000000-0005-0000-0000-000057610000}"/>
    <cellStyle name="Normal 451 3 2" xfId="9527" xr:uid="{00000000-0005-0000-0000-000058610000}"/>
    <cellStyle name="Normal 451 3 2 2" xfId="19391" xr:uid="{00000000-0005-0000-0000-000059610000}"/>
    <cellStyle name="Normal 451 3 2 2 2" xfId="37258" xr:uid="{00000000-0005-0000-0000-00005A610000}"/>
    <cellStyle name="Normal 451 3 2 3" xfId="28416" xr:uid="{00000000-0005-0000-0000-00005B610000}"/>
    <cellStyle name="Normal 451 3 3" xfId="19390" xr:uid="{00000000-0005-0000-0000-00005C610000}"/>
    <cellStyle name="Normal 451 3 3 2" xfId="37257" xr:uid="{00000000-0005-0000-0000-00005D610000}"/>
    <cellStyle name="Normal 451 3 4" xfId="28415" xr:uid="{00000000-0005-0000-0000-00005E610000}"/>
    <cellStyle name="Normal 451 4" xfId="9528" xr:uid="{00000000-0005-0000-0000-00005F610000}"/>
    <cellStyle name="Normal 451 4 2" xfId="19392" xr:uid="{00000000-0005-0000-0000-000060610000}"/>
    <cellStyle name="Normal 451 4 2 2" xfId="37259" xr:uid="{00000000-0005-0000-0000-000061610000}"/>
    <cellStyle name="Normal 451 4 3" xfId="28417" xr:uid="{00000000-0005-0000-0000-000062610000}"/>
    <cellStyle name="Normal 451 5" xfId="9529" xr:uid="{00000000-0005-0000-0000-000063610000}"/>
    <cellStyle name="Normal 451 5 2" xfId="19393" xr:uid="{00000000-0005-0000-0000-000064610000}"/>
    <cellStyle name="Normal 451 5 2 2" xfId="37260" xr:uid="{00000000-0005-0000-0000-000065610000}"/>
    <cellStyle name="Normal 451 5 3" xfId="28418" xr:uid="{00000000-0005-0000-0000-000066610000}"/>
    <cellStyle name="Normal 451 6" xfId="9530" xr:uid="{00000000-0005-0000-0000-000067610000}"/>
    <cellStyle name="Normal 451 6 2" xfId="19394" xr:uid="{00000000-0005-0000-0000-000068610000}"/>
    <cellStyle name="Normal 451 6 2 2" xfId="37261" xr:uid="{00000000-0005-0000-0000-000069610000}"/>
    <cellStyle name="Normal 451 6 3" xfId="28419" xr:uid="{00000000-0005-0000-0000-00006A610000}"/>
    <cellStyle name="Normal 452" xfId="1618" xr:uid="{00000000-0005-0000-0000-00006B610000}"/>
    <cellStyle name="Normal 452 2" xfId="9531" xr:uid="{00000000-0005-0000-0000-00006C610000}"/>
    <cellStyle name="Normal 452 3" xfId="9532" xr:uid="{00000000-0005-0000-0000-00006D610000}"/>
    <cellStyle name="Normal 452 3 2" xfId="9533" xr:uid="{00000000-0005-0000-0000-00006E610000}"/>
    <cellStyle name="Normal 452 3 2 2" xfId="19396" xr:uid="{00000000-0005-0000-0000-00006F610000}"/>
    <cellStyle name="Normal 452 3 2 2 2" xfId="37263" xr:uid="{00000000-0005-0000-0000-000070610000}"/>
    <cellStyle name="Normal 452 3 2 3" xfId="28421" xr:uid="{00000000-0005-0000-0000-000071610000}"/>
    <cellStyle name="Normal 452 3 3" xfId="19395" xr:uid="{00000000-0005-0000-0000-000072610000}"/>
    <cellStyle name="Normal 452 3 3 2" xfId="37262" xr:uid="{00000000-0005-0000-0000-000073610000}"/>
    <cellStyle name="Normal 452 3 4" xfId="28420" xr:uid="{00000000-0005-0000-0000-000074610000}"/>
    <cellStyle name="Normal 452 4" xfId="9534" xr:uid="{00000000-0005-0000-0000-000075610000}"/>
    <cellStyle name="Normal 452 4 2" xfId="19397" xr:uid="{00000000-0005-0000-0000-000076610000}"/>
    <cellStyle name="Normal 452 4 2 2" xfId="37264" xr:uid="{00000000-0005-0000-0000-000077610000}"/>
    <cellStyle name="Normal 452 4 3" xfId="28422" xr:uid="{00000000-0005-0000-0000-000078610000}"/>
    <cellStyle name="Normal 452 5" xfId="9535" xr:uid="{00000000-0005-0000-0000-000079610000}"/>
    <cellStyle name="Normal 452 5 2" xfId="19398" xr:uid="{00000000-0005-0000-0000-00007A610000}"/>
    <cellStyle name="Normal 452 5 2 2" xfId="37265" xr:uid="{00000000-0005-0000-0000-00007B610000}"/>
    <cellStyle name="Normal 452 5 3" xfId="28423" xr:uid="{00000000-0005-0000-0000-00007C610000}"/>
    <cellStyle name="Normal 452 6" xfId="9536" xr:uid="{00000000-0005-0000-0000-00007D610000}"/>
    <cellStyle name="Normal 452 6 2" xfId="19399" xr:uid="{00000000-0005-0000-0000-00007E610000}"/>
    <cellStyle name="Normal 452 6 2 2" xfId="37266" xr:uid="{00000000-0005-0000-0000-00007F610000}"/>
    <cellStyle name="Normal 452 6 3" xfId="28424" xr:uid="{00000000-0005-0000-0000-000080610000}"/>
    <cellStyle name="Normal 453" xfId="1619" xr:uid="{00000000-0005-0000-0000-000081610000}"/>
    <cellStyle name="Normal 453 2" xfId="9537" xr:uid="{00000000-0005-0000-0000-000082610000}"/>
    <cellStyle name="Normal 453 3" xfId="9538" xr:uid="{00000000-0005-0000-0000-000083610000}"/>
    <cellStyle name="Normal 453 3 2" xfId="9539" xr:uid="{00000000-0005-0000-0000-000084610000}"/>
    <cellStyle name="Normal 453 3 2 2" xfId="19401" xr:uid="{00000000-0005-0000-0000-000085610000}"/>
    <cellStyle name="Normal 453 3 2 2 2" xfId="37268" xr:uid="{00000000-0005-0000-0000-000086610000}"/>
    <cellStyle name="Normal 453 3 2 3" xfId="28426" xr:uid="{00000000-0005-0000-0000-000087610000}"/>
    <cellStyle name="Normal 453 3 3" xfId="19400" xr:uid="{00000000-0005-0000-0000-000088610000}"/>
    <cellStyle name="Normal 453 3 3 2" xfId="37267" xr:uid="{00000000-0005-0000-0000-000089610000}"/>
    <cellStyle name="Normal 453 3 4" xfId="28425" xr:uid="{00000000-0005-0000-0000-00008A610000}"/>
    <cellStyle name="Normal 453 4" xfId="9540" xr:uid="{00000000-0005-0000-0000-00008B610000}"/>
    <cellStyle name="Normal 453 4 2" xfId="19402" xr:uid="{00000000-0005-0000-0000-00008C610000}"/>
    <cellStyle name="Normal 453 4 2 2" xfId="37269" xr:uid="{00000000-0005-0000-0000-00008D610000}"/>
    <cellStyle name="Normal 453 4 3" xfId="28427" xr:uid="{00000000-0005-0000-0000-00008E610000}"/>
    <cellStyle name="Normal 453 5" xfId="9541" xr:uid="{00000000-0005-0000-0000-00008F610000}"/>
    <cellStyle name="Normal 453 5 2" xfId="19403" xr:uid="{00000000-0005-0000-0000-000090610000}"/>
    <cellStyle name="Normal 453 5 2 2" xfId="37270" xr:uid="{00000000-0005-0000-0000-000091610000}"/>
    <cellStyle name="Normal 453 5 3" xfId="28428" xr:uid="{00000000-0005-0000-0000-000092610000}"/>
    <cellStyle name="Normal 453 6" xfId="9542" xr:uid="{00000000-0005-0000-0000-000093610000}"/>
    <cellStyle name="Normal 453 6 2" xfId="19404" xr:uid="{00000000-0005-0000-0000-000094610000}"/>
    <cellStyle name="Normal 453 6 2 2" xfId="37271" xr:uid="{00000000-0005-0000-0000-000095610000}"/>
    <cellStyle name="Normal 453 6 3" xfId="28429" xr:uid="{00000000-0005-0000-0000-000096610000}"/>
    <cellStyle name="Normal 454" xfId="1620" xr:uid="{00000000-0005-0000-0000-000097610000}"/>
    <cellStyle name="Normal 454 2" xfId="9543" xr:uid="{00000000-0005-0000-0000-000098610000}"/>
    <cellStyle name="Normal 454 3" xfId="9544" xr:uid="{00000000-0005-0000-0000-000099610000}"/>
    <cellStyle name="Normal 454 3 2" xfId="9545" xr:uid="{00000000-0005-0000-0000-00009A610000}"/>
    <cellStyle name="Normal 454 3 2 2" xfId="19406" xr:uid="{00000000-0005-0000-0000-00009B610000}"/>
    <cellStyle name="Normal 454 3 2 2 2" xfId="37273" xr:uid="{00000000-0005-0000-0000-00009C610000}"/>
    <cellStyle name="Normal 454 3 2 3" xfId="28431" xr:uid="{00000000-0005-0000-0000-00009D610000}"/>
    <cellStyle name="Normal 454 3 3" xfId="19405" xr:uid="{00000000-0005-0000-0000-00009E610000}"/>
    <cellStyle name="Normal 454 3 3 2" xfId="37272" xr:uid="{00000000-0005-0000-0000-00009F610000}"/>
    <cellStyle name="Normal 454 3 4" xfId="28430" xr:uid="{00000000-0005-0000-0000-0000A0610000}"/>
    <cellStyle name="Normal 454 4" xfId="9546" xr:uid="{00000000-0005-0000-0000-0000A1610000}"/>
    <cellStyle name="Normal 454 4 2" xfId="19407" xr:uid="{00000000-0005-0000-0000-0000A2610000}"/>
    <cellStyle name="Normal 454 4 2 2" xfId="37274" xr:uid="{00000000-0005-0000-0000-0000A3610000}"/>
    <cellStyle name="Normal 454 4 3" xfId="28432" xr:uid="{00000000-0005-0000-0000-0000A4610000}"/>
    <cellStyle name="Normal 454 5" xfId="9547" xr:uid="{00000000-0005-0000-0000-0000A5610000}"/>
    <cellStyle name="Normal 454 5 2" xfId="19408" xr:uid="{00000000-0005-0000-0000-0000A6610000}"/>
    <cellStyle name="Normal 454 5 2 2" xfId="37275" xr:uid="{00000000-0005-0000-0000-0000A7610000}"/>
    <cellStyle name="Normal 454 5 3" xfId="28433" xr:uid="{00000000-0005-0000-0000-0000A8610000}"/>
    <cellStyle name="Normal 454 6" xfId="9548" xr:uid="{00000000-0005-0000-0000-0000A9610000}"/>
    <cellStyle name="Normal 454 6 2" xfId="19409" xr:uid="{00000000-0005-0000-0000-0000AA610000}"/>
    <cellStyle name="Normal 454 6 2 2" xfId="37276" xr:uid="{00000000-0005-0000-0000-0000AB610000}"/>
    <cellStyle name="Normal 454 6 3" xfId="28434" xr:uid="{00000000-0005-0000-0000-0000AC610000}"/>
    <cellStyle name="Normal 455" xfId="1621" xr:uid="{00000000-0005-0000-0000-0000AD610000}"/>
    <cellStyle name="Normal 455 2" xfId="9549" xr:uid="{00000000-0005-0000-0000-0000AE610000}"/>
    <cellStyle name="Normal 455 3" xfId="9550" xr:uid="{00000000-0005-0000-0000-0000AF610000}"/>
    <cellStyle name="Normal 455 3 2" xfId="9551" xr:uid="{00000000-0005-0000-0000-0000B0610000}"/>
    <cellStyle name="Normal 455 3 2 2" xfId="19411" xr:uid="{00000000-0005-0000-0000-0000B1610000}"/>
    <cellStyle name="Normal 455 3 2 2 2" xfId="37278" xr:uid="{00000000-0005-0000-0000-0000B2610000}"/>
    <cellStyle name="Normal 455 3 2 3" xfId="28436" xr:uid="{00000000-0005-0000-0000-0000B3610000}"/>
    <cellStyle name="Normal 455 3 3" xfId="19410" xr:uid="{00000000-0005-0000-0000-0000B4610000}"/>
    <cellStyle name="Normal 455 3 3 2" xfId="37277" xr:uid="{00000000-0005-0000-0000-0000B5610000}"/>
    <cellStyle name="Normal 455 3 4" xfId="28435" xr:uid="{00000000-0005-0000-0000-0000B6610000}"/>
    <cellStyle name="Normal 455 4" xfId="9552" xr:uid="{00000000-0005-0000-0000-0000B7610000}"/>
    <cellStyle name="Normal 455 4 2" xfId="19412" xr:uid="{00000000-0005-0000-0000-0000B8610000}"/>
    <cellStyle name="Normal 455 4 2 2" xfId="37279" xr:uid="{00000000-0005-0000-0000-0000B9610000}"/>
    <cellStyle name="Normal 455 4 3" xfId="28437" xr:uid="{00000000-0005-0000-0000-0000BA610000}"/>
    <cellStyle name="Normal 455 5" xfId="9553" xr:uid="{00000000-0005-0000-0000-0000BB610000}"/>
    <cellStyle name="Normal 455 5 2" xfId="19413" xr:uid="{00000000-0005-0000-0000-0000BC610000}"/>
    <cellStyle name="Normal 455 5 2 2" xfId="37280" xr:uid="{00000000-0005-0000-0000-0000BD610000}"/>
    <cellStyle name="Normal 455 5 3" xfId="28438" xr:uid="{00000000-0005-0000-0000-0000BE610000}"/>
    <cellStyle name="Normal 455 6" xfId="9554" xr:uid="{00000000-0005-0000-0000-0000BF610000}"/>
    <cellStyle name="Normal 455 6 2" xfId="19414" xr:uid="{00000000-0005-0000-0000-0000C0610000}"/>
    <cellStyle name="Normal 455 6 2 2" xfId="37281" xr:uid="{00000000-0005-0000-0000-0000C1610000}"/>
    <cellStyle name="Normal 455 6 3" xfId="28439" xr:uid="{00000000-0005-0000-0000-0000C2610000}"/>
    <cellStyle name="Normal 456" xfId="1622" xr:uid="{00000000-0005-0000-0000-0000C3610000}"/>
    <cellStyle name="Normal 456 2" xfId="9555" xr:uid="{00000000-0005-0000-0000-0000C4610000}"/>
    <cellStyle name="Normal 456 3" xfId="9556" xr:uid="{00000000-0005-0000-0000-0000C5610000}"/>
    <cellStyle name="Normal 456 3 2" xfId="9557" xr:uid="{00000000-0005-0000-0000-0000C6610000}"/>
    <cellStyle name="Normal 456 3 2 2" xfId="19416" xr:uid="{00000000-0005-0000-0000-0000C7610000}"/>
    <cellStyle name="Normal 456 3 2 2 2" xfId="37283" xr:uid="{00000000-0005-0000-0000-0000C8610000}"/>
    <cellStyle name="Normal 456 3 2 3" xfId="28441" xr:uid="{00000000-0005-0000-0000-0000C9610000}"/>
    <cellStyle name="Normal 456 3 3" xfId="19415" xr:uid="{00000000-0005-0000-0000-0000CA610000}"/>
    <cellStyle name="Normal 456 3 3 2" xfId="37282" xr:uid="{00000000-0005-0000-0000-0000CB610000}"/>
    <cellStyle name="Normal 456 3 4" xfId="28440" xr:uid="{00000000-0005-0000-0000-0000CC610000}"/>
    <cellStyle name="Normal 456 4" xfId="9558" xr:uid="{00000000-0005-0000-0000-0000CD610000}"/>
    <cellStyle name="Normal 456 4 2" xfId="19417" xr:uid="{00000000-0005-0000-0000-0000CE610000}"/>
    <cellStyle name="Normal 456 4 2 2" xfId="37284" xr:uid="{00000000-0005-0000-0000-0000CF610000}"/>
    <cellStyle name="Normal 456 4 3" xfId="28442" xr:uid="{00000000-0005-0000-0000-0000D0610000}"/>
    <cellStyle name="Normal 456 5" xfId="9559" xr:uid="{00000000-0005-0000-0000-0000D1610000}"/>
    <cellStyle name="Normal 456 5 2" xfId="19418" xr:uid="{00000000-0005-0000-0000-0000D2610000}"/>
    <cellStyle name="Normal 456 5 2 2" xfId="37285" xr:uid="{00000000-0005-0000-0000-0000D3610000}"/>
    <cellStyle name="Normal 456 5 3" xfId="28443" xr:uid="{00000000-0005-0000-0000-0000D4610000}"/>
    <cellStyle name="Normal 456 6" xfId="9560" xr:uid="{00000000-0005-0000-0000-0000D5610000}"/>
    <cellStyle name="Normal 456 6 2" xfId="19419" xr:uid="{00000000-0005-0000-0000-0000D6610000}"/>
    <cellStyle name="Normal 456 6 2 2" xfId="37286" xr:uid="{00000000-0005-0000-0000-0000D7610000}"/>
    <cellStyle name="Normal 456 6 3" xfId="28444" xr:uid="{00000000-0005-0000-0000-0000D8610000}"/>
    <cellStyle name="Normal 457" xfId="1623" xr:uid="{00000000-0005-0000-0000-0000D9610000}"/>
    <cellStyle name="Normal 457 2" xfId="9561" xr:uid="{00000000-0005-0000-0000-0000DA610000}"/>
    <cellStyle name="Normal 457 3" xfId="9562" xr:uid="{00000000-0005-0000-0000-0000DB610000}"/>
    <cellStyle name="Normal 457 3 2" xfId="9563" xr:uid="{00000000-0005-0000-0000-0000DC610000}"/>
    <cellStyle name="Normal 457 3 2 2" xfId="19421" xr:uid="{00000000-0005-0000-0000-0000DD610000}"/>
    <cellStyle name="Normal 457 3 2 2 2" xfId="37288" xr:uid="{00000000-0005-0000-0000-0000DE610000}"/>
    <cellStyle name="Normal 457 3 2 3" xfId="28446" xr:uid="{00000000-0005-0000-0000-0000DF610000}"/>
    <cellStyle name="Normal 457 3 3" xfId="19420" xr:uid="{00000000-0005-0000-0000-0000E0610000}"/>
    <cellStyle name="Normal 457 3 3 2" xfId="37287" xr:uid="{00000000-0005-0000-0000-0000E1610000}"/>
    <cellStyle name="Normal 457 3 4" xfId="28445" xr:uid="{00000000-0005-0000-0000-0000E2610000}"/>
    <cellStyle name="Normal 457 4" xfId="9564" xr:uid="{00000000-0005-0000-0000-0000E3610000}"/>
    <cellStyle name="Normal 457 4 2" xfId="19422" xr:uid="{00000000-0005-0000-0000-0000E4610000}"/>
    <cellStyle name="Normal 457 4 2 2" xfId="37289" xr:uid="{00000000-0005-0000-0000-0000E5610000}"/>
    <cellStyle name="Normal 457 4 3" xfId="28447" xr:uid="{00000000-0005-0000-0000-0000E6610000}"/>
    <cellStyle name="Normal 457 5" xfId="9565" xr:uid="{00000000-0005-0000-0000-0000E7610000}"/>
    <cellStyle name="Normal 457 5 2" xfId="19423" xr:uid="{00000000-0005-0000-0000-0000E8610000}"/>
    <cellStyle name="Normal 457 5 2 2" xfId="37290" xr:uid="{00000000-0005-0000-0000-0000E9610000}"/>
    <cellStyle name="Normal 457 5 3" xfId="28448" xr:uid="{00000000-0005-0000-0000-0000EA610000}"/>
    <cellStyle name="Normal 457 6" xfId="9566" xr:uid="{00000000-0005-0000-0000-0000EB610000}"/>
    <cellStyle name="Normal 457 6 2" xfId="19424" xr:uid="{00000000-0005-0000-0000-0000EC610000}"/>
    <cellStyle name="Normal 457 6 2 2" xfId="37291" xr:uid="{00000000-0005-0000-0000-0000ED610000}"/>
    <cellStyle name="Normal 457 6 3" xfId="28449" xr:uid="{00000000-0005-0000-0000-0000EE610000}"/>
    <cellStyle name="Normal 458" xfId="1624" xr:uid="{00000000-0005-0000-0000-0000EF610000}"/>
    <cellStyle name="Normal 458 2" xfId="9567" xr:uid="{00000000-0005-0000-0000-0000F0610000}"/>
    <cellStyle name="Normal 458 3" xfId="9568" xr:uid="{00000000-0005-0000-0000-0000F1610000}"/>
    <cellStyle name="Normal 458 3 2" xfId="9569" xr:uid="{00000000-0005-0000-0000-0000F2610000}"/>
    <cellStyle name="Normal 458 3 2 2" xfId="19426" xr:uid="{00000000-0005-0000-0000-0000F3610000}"/>
    <cellStyle name="Normal 458 3 2 2 2" xfId="37293" xr:uid="{00000000-0005-0000-0000-0000F4610000}"/>
    <cellStyle name="Normal 458 3 2 3" xfId="28451" xr:uid="{00000000-0005-0000-0000-0000F5610000}"/>
    <cellStyle name="Normal 458 3 3" xfId="19425" xr:uid="{00000000-0005-0000-0000-0000F6610000}"/>
    <cellStyle name="Normal 458 3 3 2" xfId="37292" xr:uid="{00000000-0005-0000-0000-0000F7610000}"/>
    <cellStyle name="Normal 458 3 4" xfId="28450" xr:uid="{00000000-0005-0000-0000-0000F8610000}"/>
    <cellStyle name="Normal 458 4" xfId="9570" xr:uid="{00000000-0005-0000-0000-0000F9610000}"/>
    <cellStyle name="Normal 458 4 2" xfId="19427" xr:uid="{00000000-0005-0000-0000-0000FA610000}"/>
    <cellStyle name="Normal 458 4 2 2" xfId="37294" xr:uid="{00000000-0005-0000-0000-0000FB610000}"/>
    <cellStyle name="Normal 458 4 3" xfId="28452" xr:uid="{00000000-0005-0000-0000-0000FC610000}"/>
    <cellStyle name="Normal 458 5" xfId="9571" xr:uid="{00000000-0005-0000-0000-0000FD610000}"/>
    <cellStyle name="Normal 458 5 2" xfId="19428" xr:uid="{00000000-0005-0000-0000-0000FE610000}"/>
    <cellStyle name="Normal 458 5 2 2" xfId="37295" xr:uid="{00000000-0005-0000-0000-0000FF610000}"/>
    <cellStyle name="Normal 458 5 3" xfId="28453" xr:uid="{00000000-0005-0000-0000-000000620000}"/>
    <cellStyle name="Normal 458 6" xfId="9572" xr:uid="{00000000-0005-0000-0000-000001620000}"/>
    <cellStyle name="Normal 458 6 2" xfId="19429" xr:uid="{00000000-0005-0000-0000-000002620000}"/>
    <cellStyle name="Normal 458 6 2 2" xfId="37296" xr:uid="{00000000-0005-0000-0000-000003620000}"/>
    <cellStyle name="Normal 458 6 3" xfId="28454" xr:uid="{00000000-0005-0000-0000-000004620000}"/>
    <cellStyle name="Normal 459" xfId="1625" xr:uid="{00000000-0005-0000-0000-000005620000}"/>
    <cellStyle name="Normal 459 2" xfId="9573" xr:uid="{00000000-0005-0000-0000-000006620000}"/>
    <cellStyle name="Normal 459 3" xfId="9574" xr:uid="{00000000-0005-0000-0000-000007620000}"/>
    <cellStyle name="Normal 459 3 2" xfId="9575" xr:uid="{00000000-0005-0000-0000-000008620000}"/>
    <cellStyle name="Normal 459 3 2 2" xfId="19431" xr:uid="{00000000-0005-0000-0000-000009620000}"/>
    <cellStyle name="Normal 459 3 2 2 2" xfId="37298" xr:uid="{00000000-0005-0000-0000-00000A620000}"/>
    <cellStyle name="Normal 459 3 2 3" xfId="28456" xr:uid="{00000000-0005-0000-0000-00000B620000}"/>
    <cellStyle name="Normal 459 3 3" xfId="19430" xr:uid="{00000000-0005-0000-0000-00000C620000}"/>
    <cellStyle name="Normal 459 3 3 2" xfId="37297" xr:uid="{00000000-0005-0000-0000-00000D620000}"/>
    <cellStyle name="Normal 459 3 4" xfId="28455" xr:uid="{00000000-0005-0000-0000-00000E620000}"/>
    <cellStyle name="Normal 459 4" xfId="9576" xr:uid="{00000000-0005-0000-0000-00000F620000}"/>
    <cellStyle name="Normal 459 4 2" xfId="19432" xr:uid="{00000000-0005-0000-0000-000010620000}"/>
    <cellStyle name="Normal 459 4 2 2" xfId="37299" xr:uid="{00000000-0005-0000-0000-000011620000}"/>
    <cellStyle name="Normal 459 4 3" xfId="28457" xr:uid="{00000000-0005-0000-0000-000012620000}"/>
    <cellStyle name="Normal 459 5" xfId="9577" xr:uid="{00000000-0005-0000-0000-000013620000}"/>
    <cellStyle name="Normal 459 5 2" xfId="19433" xr:uid="{00000000-0005-0000-0000-000014620000}"/>
    <cellStyle name="Normal 459 5 2 2" xfId="37300" xr:uid="{00000000-0005-0000-0000-000015620000}"/>
    <cellStyle name="Normal 459 5 3" xfId="28458" xr:uid="{00000000-0005-0000-0000-000016620000}"/>
    <cellStyle name="Normal 459 6" xfId="9578" xr:uid="{00000000-0005-0000-0000-000017620000}"/>
    <cellStyle name="Normal 459 6 2" xfId="19434" xr:uid="{00000000-0005-0000-0000-000018620000}"/>
    <cellStyle name="Normal 459 6 2 2" xfId="37301" xr:uid="{00000000-0005-0000-0000-000019620000}"/>
    <cellStyle name="Normal 459 6 3" xfId="28459" xr:uid="{00000000-0005-0000-0000-00001A620000}"/>
    <cellStyle name="Normal 46" xfId="1626" xr:uid="{00000000-0005-0000-0000-00001B620000}"/>
    <cellStyle name="Normal 46 2" xfId="2640" xr:uid="{00000000-0005-0000-0000-00001C620000}"/>
    <cellStyle name="Normal 46 3" xfId="9579" xr:uid="{00000000-0005-0000-0000-00001D620000}"/>
    <cellStyle name="Normal 46 3 2" xfId="9580" xr:uid="{00000000-0005-0000-0000-00001E620000}"/>
    <cellStyle name="Normal 46 3 2 2" xfId="19436" xr:uid="{00000000-0005-0000-0000-00001F620000}"/>
    <cellStyle name="Normal 46 3 2 2 2" xfId="37303" xr:uid="{00000000-0005-0000-0000-000020620000}"/>
    <cellStyle name="Normal 46 3 2 3" xfId="28461" xr:uid="{00000000-0005-0000-0000-000021620000}"/>
    <cellStyle name="Normal 46 3 3" xfId="19435" xr:uid="{00000000-0005-0000-0000-000022620000}"/>
    <cellStyle name="Normal 46 3 3 2" xfId="37302" xr:uid="{00000000-0005-0000-0000-000023620000}"/>
    <cellStyle name="Normal 46 3 4" xfId="28460" xr:uid="{00000000-0005-0000-0000-000024620000}"/>
    <cellStyle name="Normal 46 4" xfId="9581" xr:uid="{00000000-0005-0000-0000-000025620000}"/>
    <cellStyle name="Normal 46 4 2" xfId="19437" xr:uid="{00000000-0005-0000-0000-000026620000}"/>
    <cellStyle name="Normal 46 4 2 2" xfId="37304" xr:uid="{00000000-0005-0000-0000-000027620000}"/>
    <cellStyle name="Normal 46 4 3" xfId="28462" xr:uid="{00000000-0005-0000-0000-000028620000}"/>
    <cellStyle name="Normal 46 5" xfId="9582" xr:uid="{00000000-0005-0000-0000-000029620000}"/>
    <cellStyle name="Normal 46 5 2" xfId="19438" xr:uid="{00000000-0005-0000-0000-00002A620000}"/>
    <cellStyle name="Normal 46 5 2 2" xfId="37305" xr:uid="{00000000-0005-0000-0000-00002B620000}"/>
    <cellStyle name="Normal 46 5 3" xfId="28463" xr:uid="{00000000-0005-0000-0000-00002C620000}"/>
    <cellStyle name="Normal 46 6" xfId="9583" xr:uid="{00000000-0005-0000-0000-00002D620000}"/>
    <cellStyle name="Normal 46 6 2" xfId="19439" xr:uid="{00000000-0005-0000-0000-00002E620000}"/>
    <cellStyle name="Normal 46 6 2 2" xfId="37306" xr:uid="{00000000-0005-0000-0000-00002F620000}"/>
    <cellStyle name="Normal 46 6 3" xfId="28464" xr:uid="{00000000-0005-0000-0000-000030620000}"/>
    <cellStyle name="Normal 460" xfId="1627" xr:uid="{00000000-0005-0000-0000-000031620000}"/>
    <cellStyle name="Normal 460 2" xfId="9584" xr:uid="{00000000-0005-0000-0000-000032620000}"/>
    <cellStyle name="Normal 460 3" xfId="9585" xr:uid="{00000000-0005-0000-0000-000033620000}"/>
    <cellStyle name="Normal 460 3 2" xfId="9586" xr:uid="{00000000-0005-0000-0000-000034620000}"/>
    <cellStyle name="Normal 460 3 2 2" xfId="19441" xr:uid="{00000000-0005-0000-0000-000035620000}"/>
    <cellStyle name="Normal 460 3 2 2 2" xfId="37308" xr:uid="{00000000-0005-0000-0000-000036620000}"/>
    <cellStyle name="Normal 460 3 2 3" xfId="28466" xr:uid="{00000000-0005-0000-0000-000037620000}"/>
    <cellStyle name="Normal 460 3 3" xfId="19440" xr:uid="{00000000-0005-0000-0000-000038620000}"/>
    <cellStyle name="Normal 460 3 3 2" xfId="37307" xr:uid="{00000000-0005-0000-0000-000039620000}"/>
    <cellStyle name="Normal 460 3 4" xfId="28465" xr:uid="{00000000-0005-0000-0000-00003A620000}"/>
    <cellStyle name="Normal 460 4" xfId="9587" xr:uid="{00000000-0005-0000-0000-00003B620000}"/>
    <cellStyle name="Normal 460 4 2" xfId="19442" xr:uid="{00000000-0005-0000-0000-00003C620000}"/>
    <cellStyle name="Normal 460 4 2 2" xfId="37309" xr:uid="{00000000-0005-0000-0000-00003D620000}"/>
    <cellStyle name="Normal 460 4 3" xfId="28467" xr:uid="{00000000-0005-0000-0000-00003E620000}"/>
    <cellStyle name="Normal 460 5" xfId="9588" xr:uid="{00000000-0005-0000-0000-00003F620000}"/>
    <cellStyle name="Normal 460 5 2" xfId="19443" xr:uid="{00000000-0005-0000-0000-000040620000}"/>
    <cellStyle name="Normal 460 5 2 2" xfId="37310" xr:uid="{00000000-0005-0000-0000-000041620000}"/>
    <cellStyle name="Normal 460 5 3" xfId="28468" xr:uid="{00000000-0005-0000-0000-000042620000}"/>
    <cellStyle name="Normal 460 6" xfId="9589" xr:uid="{00000000-0005-0000-0000-000043620000}"/>
    <cellStyle name="Normal 460 6 2" xfId="19444" xr:uid="{00000000-0005-0000-0000-000044620000}"/>
    <cellStyle name="Normal 460 6 2 2" xfId="37311" xr:uid="{00000000-0005-0000-0000-000045620000}"/>
    <cellStyle name="Normal 460 6 3" xfId="28469" xr:uid="{00000000-0005-0000-0000-000046620000}"/>
    <cellStyle name="Normal 461" xfId="1628" xr:uid="{00000000-0005-0000-0000-000047620000}"/>
    <cellStyle name="Normal 461 2" xfId="9590" xr:uid="{00000000-0005-0000-0000-000048620000}"/>
    <cellStyle name="Normal 461 3" xfId="9591" xr:uid="{00000000-0005-0000-0000-000049620000}"/>
    <cellStyle name="Normal 461 3 2" xfId="9592" xr:uid="{00000000-0005-0000-0000-00004A620000}"/>
    <cellStyle name="Normal 461 3 2 2" xfId="19446" xr:uid="{00000000-0005-0000-0000-00004B620000}"/>
    <cellStyle name="Normal 461 3 2 2 2" xfId="37313" xr:uid="{00000000-0005-0000-0000-00004C620000}"/>
    <cellStyle name="Normal 461 3 2 3" xfId="28471" xr:uid="{00000000-0005-0000-0000-00004D620000}"/>
    <cellStyle name="Normal 461 3 3" xfId="19445" xr:uid="{00000000-0005-0000-0000-00004E620000}"/>
    <cellStyle name="Normal 461 3 3 2" xfId="37312" xr:uid="{00000000-0005-0000-0000-00004F620000}"/>
    <cellStyle name="Normal 461 3 4" xfId="28470" xr:uid="{00000000-0005-0000-0000-000050620000}"/>
    <cellStyle name="Normal 461 4" xfId="9593" xr:uid="{00000000-0005-0000-0000-000051620000}"/>
    <cellStyle name="Normal 461 4 2" xfId="19447" xr:uid="{00000000-0005-0000-0000-000052620000}"/>
    <cellStyle name="Normal 461 4 2 2" xfId="37314" xr:uid="{00000000-0005-0000-0000-000053620000}"/>
    <cellStyle name="Normal 461 4 3" xfId="28472" xr:uid="{00000000-0005-0000-0000-000054620000}"/>
    <cellStyle name="Normal 461 5" xfId="9594" xr:uid="{00000000-0005-0000-0000-000055620000}"/>
    <cellStyle name="Normal 461 5 2" xfId="19448" xr:uid="{00000000-0005-0000-0000-000056620000}"/>
    <cellStyle name="Normal 461 5 2 2" xfId="37315" xr:uid="{00000000-0005-0000-0000-000057620000}"/>
    <cellStyle name="Normal 461 5 3" xfId="28473" xr:uid="{00000000-0005-0000-0000-000058620000}"/>
    <cellStyle name="Normal 461 6" xfId="9595" xr:uid="{00000000-0005-0000-0000-000059620000}"/>
    <cellStyle name="Normal 461 6 2" xfId="19449" xr:uid="{00000000-0005-0000-0000-00005A620000}"/>
    <cellStyle name="Normal 461 6 2 2" xfId="37316" xr:uid="{00000000-0005-0000-0000-00005B620000}"/>
    <cellStyle name="Normal 461 6 3" xfId="28474" xr:uid="{00000000-0005-0000-0000-00005C620000}"/>
    <cellStyle name="Normal 462" xfId="1629" xr:uid="{00000000-0005-0000-0000-00005D620000}"/>
    <cellStyle name="Normal 462 2" xfId="9596" xr:uid="{00000000-0005-0000-0000-00005E620000}"/>
    <cellStyle name="Normal 462 3" xfId="9597" xr:uid="{00000000-0005-0000-0000-00005F620000}"/>
    <cellStyle name="Normal 462 3 2" xfId="9598" xr:uid="{00000000-0005-0000-0000-000060620000}"/>
    <cellStyle name="Normal 462 3 2 2" xfId="19451" xr:uid="{00000000-0005-0000-0000-000061620000}"/>
    <cellStyle name="Normal 462 3 2 2 2" xfId="37318" xr:uid="{00000000-0005-0000-0000-000062620000}"/>
    <cellStyle name="Normal 462 3 2 3" xfId="28476" xr:uid="{00000000-0005-0000-0000-000063620000}"/>
    <cellStyle name="Normal 462 3 3" xfId="19450" xr:uid="{00000000-0005-0000-0000-000064620000}"/>
    <cellStyle name="Normal 462 3 3 2" xfId="37317" xr:uid="{00000000-0005-0000-0000-000065620000}"/>
    <cellStyle name="Normal 462 3 4" xfId="28475" xr:uid="{00000000-0005-0000-0000-000066620000}"/>
    <cellStyle name="Normal 462 4" xfId="9599" xr:uid="{00000000-0005-0000-0000-000067620000}"/>
    <cellStyle name="Normal 462 4 2" xfId="19452" xr:uid="{00000000-0005-0000-0000-000068620000}"/>
    <cellStyle name="Normal 462 4 2 2" xfId="37319" xr:uid="{00000000-0005-0000-0000-000069620000}"/>
    <cellStyle name="Normal 462 4 3" xfId="28477" xr:uid="{00000000-0005-0000-0000-00006A620000}"/>
    <cellStyle name="Normal 462 5" xfId="9600" xr:uid="{00000000-0005-0000-0000-00006B620000}"/>
    <cellStyle name="Normal 462 5 2" xfId="19453" xr:uid="{00000000-0005-0000-0000-00006C620000}"/>
    <cellStyle name="Normal 462 5 2 2" xfId="37320" xr:uid="{00000000-0005-0000-0000-00006D620000}"/>
    <cellStyle name="Normal 462 5 3" xfId="28478" xr:uid="{00000000-0005-0000-0000-00006E620000}"/>
    <cellStyle name="Normal 462 6" xfId="9601" xr:uid="{00000000-0005-0000-0000-00006F620000}"/>
    <cellStyle name="Normal 462 6 2" xfId="19454" xr:uid="{00000000-0005-0000-0000-000070620000}"/>
    <cellStyle name="Normal 462 6 2 2" xfId="37321" xr:uid="{00000000-0005-0000-0000-000071620000}"/>
    <cellStyle name="Normal 462 6 3" xfId="28479" xr:uid="{00000000-0005-0000-0000-000072620000}"/>
    <cellStyle name="Normal 463" xfId="1630" xr:uid="{00000000-0005-0000-0000-000073620000}"/>
    <cellStyle name="Normal 463 2" xfId="9602" xr:uid="{00000000-0005-0000-0000-000074620000}"/>
    <cellStyle name="Normal 463 3" xfId="9603" xr:uid="{00000000-0005-0000-0000-000075620000}"/>
    <cellStyle name="Normal 463 3 2" xfId="9604" xr:uid="{00000000-0005-0000-0000-000076620000}"/>
    <cellStyle name="Normal 463 3 2 2" xfId="19456" xr:uid="{00000000-0005-0000-0000-000077620000}"/>
    <cellStyle name="Normal 463 3 2 2 2" xfId="37323" xr:uid="{00000000-0005-0000-0000-000078620000}"/>
    <cellStyle name="Normal 463 3 2 3" xfId="28481" xr:uid="{00000000-0005-0000-0000-000079620000}"/>
    <cellStyle name="Normal 463 3 3" xfId="19455" xr:uid="{00000000-0005-0000-0000-00007A620000}"/>
    <cellStyle name="Normal 463 3 3 2" xfId="37322" xr:uid="{00000000-0005-0000-0000-00007B620000}"/>
    <cellStyle name="Normal 463 3 4" xfId="28480" xr:uid="{00000000-0005-0000-0000-00007C620000}"/>
    <cellStyle name="Normal 463 4" xfId="9605" xr:uid="{00000000-0005-0000-0000-00007D620000}"/>
    <cellStyle name="Normal 463 4 2" xfId="19457" xr:uid="{00000000-0005-0000-0000-00007E620000}"/>
    <cellStyle name="Normal 463 4 2 2" xfId="37324" xr:uid="{00000000-0005-0000-0000-00007F620000}"/>
    <cellStyle name="Normal 463 4 3" xfId="28482" xr:uid="{00000000-0005-0000-0000-000080620000}"/>
    <cellStyle name="Normal 463 5" xfId="9606" xr:uid="{00000000-0005-0000-0000-000081620000}"/>
    <cellStyle name="Normal 463 5 2" xfId="19458" xr:uid="{00000000-0005-0000-0000-000082620000}"/>
    <cellStyle name="Normal 463 5 2 2" xfId="37325" xr:uid="{00000000-0005-0000-0000-000083620000}"/>
    <cellStyle name="Normal 463 5 3" xfId="28483" xr:uid="{00000000-0005-0000-0000-000084620000}"/>
    <cellStyle name="Normal 463 6" xfId="9607" xr:uid="{00000000-0005-0000-0000-000085620000}"/>
    <cellStyle name="Normal 463 6 2" xfId="19459" xr:uid="{00000000-0005-0000-0000-000086620000}"/>
    <cellStyle name="Normal 463 6 2 2" xfId="37326" xr:uid="{00000000-0005-0000-0000-000087620000}"/>
    <cellStyle name="Normal 463 6 3" xfId="28484" xr:uid="{00000000-0005-0000-0000-000088620000}"/>
    <cellStyle name="Normal 464" xfId="1631" xr:uid="{00000000-0005-0000-0000-000089620000}"/>
    <cellStyle name="Normal 464 2" xfId="9608" xr:uid="{00000000-0005-0000-0000-00008A620000}"/>
    <cellStyle name="Normal 464 3" xfId="9609" xr:uid="{00000000-0005-0000-0000-00008B620000}"/>
    <cellStyle name="Normal 464 3 2" xfId="9610" xr:uid="{00000000-0005-0000-0000-00008C620000}"/>
    <cellStyle name="Normal 464 3 2 2" xfId="19461" xr:uid="{00000000-0005-0000-0000-00008D620000}"/>
    <cellStyle name="Normal 464 3 2 2 2" xfId="37328" xr:uid="{00000000-0005-0000-0000-00008E620000}"/>
    <cellStyle name="Normal 464 3 2 3" xfId="28486" xr:uid="{00000000-0005-0000-0000-00008F620000}"/>
    <cellStyle name="Normal 464 3 3" xfId="19460" xr:uid="{00000000-0005-0000-0000-000090620000}"/>
    <cellStyle name="Normal 464 3 3 2" xfId="37327" xr:uid="{00000000-0005-0000-0000-000091620000}"/>
    <cellStyle name="Normal 464 3 4" xfId="28485" xr:uid="{00000000-0005-0000-0000-000092620000}"/>
    <cellStyle name="Normal 464 4" xfId="9611" xr:uid="{00000000-0005-0000-0000-000093620000}"/>
    <cellStyle name="Normal 464 4 2" xfId="19462" xr:uid="{00000000-0005-0000-0000-000094620000}"/>
    <cellStyle name="Normal 464 4 2 2" xfId="37329" xr:uid="{00000000-0005-0000-0000-000095620000}"/>
    <cellStyle name="Normal 464 4 3" xfId="28487" xr:uid="{00000000-0005-0000-0000-000096620000}"/>
    <cellStyle name="Normal 464 5" xfId="9612" xr:uid="{00000000-0005-0000-0000-000097620000}"/>
    <cellStyle name="Normal 464 5 2" xfId="19463" xr:uid="{00000000-0005-0000-0000-000098620000}"/>
    <cellStyle name="Normal 464 5 2 2" xfId="37330" xr:uid="{00000000-0005-0000-0000-000099620000}"/>
    <cellStyle name="Normal 464 5 3" xfId="28488" xr:uid="{00000000-0005-0000-0000-00009A620000}"/>
    <cellStyle name="Normal 464 6" xfId="9613" xr:uid="{00000000-0005-0000-0000-00009B620000}"/>
    <cellStyle name="Normal 464 6 2" xfId="19464" xr:uid="{00000000-0005-0000-0000-00009C620000}"/>
    <cellStyle name="Normal 464 6 2 2" xfId="37331" xr:uid="{00000000-0005-0000-0000-00009D620000}"/>
    <cellStyle name="Normal 464 6 3" xfId="28489" xr:uid="{00000000-0005-0000-0000-00009E620000}"/>
    <cellStyle name="Normal 465" xfId="1632" xr:uid="{00000000-0005-0000-0000-00009F620000}"/>
    <cellStyle name="Normal 465 2" xfId="9614" xr:uid="{00000000-0005-0000-0000-0000A0620000}"/>
    <cellStyle name="Normal 465 3" xfId="9615" xr:uid="{00000000-0005-0000-0000-0000A1620000}"/>
    <cellStyle name="Normal 465 3 2" xfId="9616" xr:uid="{00000000-0005-0000-0000-0000A2620000}"/>
    <cellStyle name="Normal 465 3 2 2" xfId="19466" xr:uid="{00000000-0005-0000-0000-0000A3620000}"/>
    <cellStyle name="Normal 465 3 2 2 2" xfId="37333" xr:uid="{00000000-0005-0000-0000-0000A4620000}"/>
    <cellStyle name="Normal 465 3 2 3" xfId="28491" xr:uid="{00000000-0005-0000-0000-0000A5620000}"/>
    <cellStyle name="Normal 465 3 3" xfId="19465" xr:uid="{00000000-0005-0000-0000-0000A6620000}"/>
    <cellStyle name="Normal 465 3 3 2" xfId="37332" xr:uid="{00000000-0005-0000-0000-0000A7620000}"/>
    <cellStyle name="Normal 465 3 4" xfId="28490" xr:uid="{00000000-0005-0000-0000-0000A8620000}"/>
    <cellStyle name="Normal 465 4" xfId="9617" xr:uid="{00000000-0005-0000-0000-0000A9620000}"/>
    <cellStyle name="Normal 465 4 2" xfId="19467" xr:uid="{00000000-0005-0000-0000-0000AA620000}"/>
    <cellStyle name="Normal 465 4 2 2" xfId="37334" xr:uid="{00000000-0005-0000-0000-0000AB620000}"/>
    <cellStyle name="Normal 465 4 3" xfId="28492" xr:uid="{00000000-0005-0000-0000-0000AC620000}"/>
    <cellStyle name="Normal 465 5" xfId="9618" xr:uid="{00000000-0005-0000-0000-0000AD620000}"/>
    <cellStyle name="Normal 465 5 2" xfId="19468" xr:uid="{00000000-0005-0000-0000-0000AE620000}"/>
    <cellStyle name="Normal 465 5 2 2" xfId="37335" xr:uid="{00000000-0005-0000-0000-0000AF620000}"/>
    <cellStyle name="Normal 465 5 3" xfId="28493" xr:uid="{00000000-0005-0000-0000-0000B0620000}"/>
    <cellStyle name="Normal 465 6" xfId="9619" xr:uid="{00000000-0005-0000-0000-0000B1620000}"/>
    <cellStyle name="Normal 465 6 2" xfId="19469" xr:uid="{00000000-0005-0000-0000-0000B2620000}"/>
    <cellStyle name="Normal 465 6 2 2" xfId="37336" xr:uid="{00000000-0005-0000-0000-0000B3620000}"/>
    <cellStyle name="Normal 465 6 3" xfId="28494" xr:uid="{00000000-0005-0000-0000-0000B4620000}"/>
    <cellStyle name="Normal 466" xfId="1633" xr:uid="{00000000-0005-0000-0000-0000B5620000}"/>
    <cellStyle name="Normal 466 2" xfId="9620" xr:uid="{00000000-0005-0000-0000-0000B6620000}"/>
    <cellStyle name="Normal 466 3" xfId="9621" xr:uid="{00000000-0005-0000-0000-0000B7620000}"/>
    <cellStyle name="Normal 466 3 2" xfId="9622" xr:uid="{00000000-0005-0000-0000-0000B8620000}"/>
    <cellStyle name="Normal 466 3 2 2" xfId="19471" xr:uid="{00000000-0005-0000-0000-0000B9620000}"/>
    <cellStyle name="Normal 466 3 2 2 2" xfId="37338" xr:uid="{00000000-0005-0000-0000-0000BA620000}"/>
    <cellStyle name="Normal 466 3 2 3" xfId="28496" xr:uid="{00000000-0005-0000-0000-0000BB620000}"/>
    <cellStyle name="Normal 466 3 3" xfId="19470" xr:uid="{00000000-0005-0000-0000-0000BC620000}"/>
    <cellStyle name="Normal 466 3 3 2" xfId="37337" xr:uid="{00000000-0005-0000-0000-0000BD620000}"/>
    <cellStyle name="Normal 466 3 4" xfId="28495" xr:uid="{00000000-0005-0000-0000-0000BE620000}"/>
    <cellStyle name="Normal 466 4" xfId="9623" xr:uid="{00000000-0005-0000-0000-0000BF620000}"/>
    <cellStyle name="Normal 466 4 2" xfId="19472" xr:uid="{00000000-0005-0000-0000-0000C0620000}"/>
    <cellStyle name="Normal 466 4 2 2" xfId="37339" xr:uid="{00000000-0005-0000-0000-0000C1620000}"/>
    <cellStyle name="Normal 466 4 3" xfId="28497" xr:uid="{00000000-0005-0000-0000-0000C2620000}"/>
    <cellStyle name="Normal 466 5" xfId="9624" xr:uid="{00000000-0005-0000-0000-0000C3620000}"/>
    <cellStyle name="Normal 466 5 2" xfId="19473" xr:uid="{00000000-0005-0000-0000-0000C4620000}"/>
    <cellStyle name="Normal 466 5 2 2" xfId="37340" xr:uid="{00000000-0005-0000-0000-0000C5620000}"/>
    <cellStyle name="Normal 466 5 3" xfId="28498" xr:uid="{00000000-0005-0000-0000-0000C6620000}"/>
    <cellStyle name="Normal 466 6" xfId="9625" xr:uid="{00000000-0005-0000-0000-0000C7620000}"/>
    <cellStyle name="Normal 466 6 2" xfId="19474" xr:uid="{00000000-0005-0000-0000-0000C8620000}"/>
    <cellStyle name="Normal 466 6 2 2" xfId="37341" xr:uid="{00000000-0005-0000-0000-0000C9620000}"/>
    <cellStyle name="Normal 466 6 3" xfId="28499" xr:uid="{00000000-0005-0000-0000-0000CA620000}"/>
    <cellStyle name="Normal 467" xfId="1634" xr:uid="{00000000-0005-0000-0000-0000CB620000}"/>
    <cellStyle name="Normal 467 2" xfId="9626" xr:uid="{00000000-0005-0000-0000-0000CC620000}"/>
    <cellStyle name="Normal 467 3" xfId="9627" xr:uid="{00000000-0005-0000-0000-0000CD620000}"/>
    <cellStyle name="Normal 467 3 2" xfId="9628" xr:uid="{00000000-0005-0000-0000-0000CE620000}"/>
    <cellStyle name="Normal 467 3 2 2" xfId="19476" xr:uid="{00000000-0005-0000-0000-0000CF620000}"/>
    <cellStyle name="Normal 467 3 2 2 2" xfId="37343" xr:uid="{00000000-0005-0000-0000-0000D0620000}"/>
    <cellStyle name="Normal 467 3 2 3" xfId="28501" xr:uid="{00000000-0005-0000-0000-0000D1620000}"/>
    <cellStyle name="Normal 467 3 3" xfId="19475" xr:uid="{00000000-0005-0000-0000-0000D2620000}"/>
    <cellStyle name="Normal 467 3 3 2" xfId="37342" xr:uid="{00000000-0005-0000-0000-0000D3620000}"/>
    <cellStyle name="Normal 467 3 4" xfId="28500" xr:uid="{00000000-0005-0000-0000-0000D4620000}"/>
    <cellStyle name="Normal 467 4" xfId="9629" xr:uid="{00000000-0005-0000-0000-0000D5620000}"/>
    <cellStyle name="Normal 467 4 2" xfId="19477" xr:uid="{00000000-0005-0000-0000-0000D6620000}"/>
    <cellStyle name="Normal 467 4 2 2" xfId="37344" xr:uid="{00000000-0005-0000-0000-0000D7620000}"/>
    <cellStyle name="Normal 467 4 3" xfId="28502" xr:uid="{00000000-0005-0000-0000-0000D8620000}"/>
    <cellStyle name="Normal 467 5" xfId="9630" xr:uid="{00000000-0005-0000-0000-0000D9620000}"/>
    <cellStyle name="Normal 467 5 2" xfId="19478" xr:uid="{00000000-0005-0000-0000-0000DA620000}"/>
    <cellStyle name="Normal 467 5 2 2" xfId="37345" xr:uid="{00000000-0005-0000-0000-0000DB620000}"/>
    <cellStyle name="Normal 467 5 3" xfId="28503" xr:uid="{00000000-0005-0000-0000-0000DC620000}"/>
    <cellStyle name="Normal 467 6" xfId="9631" xr:uid="{00000000-0005-0000-0000-0000DD620000}"/>
    <cellStyle name="Normal 467 6 2" xfId="19479" xr:uid="{00000000-0005-0000-0000-0000DE620000}"/>
    <cellStyle name="Normal 467 6 2 2" xfId="37346" xr:uid="{00000000-0005-0000-0000-0000DF620000}"/>
    <cellStyle name="Normal 467 6 3" xfId="28504" xr:uid="{00000000-0005-0000-0000-0000E0620000}"/>
    <cellStyle name="Normal 468" xfId="1635" xr:uid="{00000000-0005-0000-0000-0000E1620000}"/>
    <cellStyle name="Normal 468 2" xfId="9632" xr:uid="{00000000-0005-0000-0000-0000E2620000}"/>
    <cellStyle name="Normal 468 3" xfId="9633" xr:uid="{00000000-0005-0000-0000-0000E3620000}"/>
    <cellStyle name="Normal 468 3 2" xfId="9634" xr:uid="{00000000-0005-0000-0000-0000E4620000}"/>
    <cellStyle name="Normal 468 3 2 2" xfId="19481" xr:uid="{00000000-0005-0000-0000-0000E5620000}"/>
    <cellStyle name="Normal 468 3 2 2 2" xfId="37348" xr:uid="{00000000-0005-0000-0000-0000E6620000}"/>
    <cellStyle name="Normal 468 3 2 3" xfId="28506" xr:uid="{00000000-0005-0000-0000-0000E7620000}"/>
    <cellStyle name="Normal 468 3 3" xfId="19480" xr:uid="{00000000-0005-0000-0000-0000E8620000}"/>
    <cellStyle name="Normal 468 3 3 2" xfId="37347" xr:uid="{00000000-0005-0000-0000-0000E9620000}"/>
    <cellStyle name="Normal 468 3 4" xfId="28505" xr:uid="{00000000-0005-0000-0000-0000EA620000}"/>
    <cellStyle name="Normal 468 4" xfId="9635" xr:uid="{00000000-0005-0000-0000-0000EB620000}"/>
    <cellStyle name="Normal 468 4 2" xfId="19482" xr:uid="{00000000-0005-0000-0000-0000EC620000}"/>
    <cellStyle name="Normal 468 4 2 2" xfId="37349" xr:uid="{00000000-0005-0000-0000-0000ED620000}"/>
    <cellStyle name="Normal 468 4 3" xfId="28507" xr:uid="{00000000-0005-0000-0000-0000EE620000}"/>
    <cellStyle name="Normal 468 5" xfId="9636" xr:uid="{00000000-0005-0000-0000-0000EF620000}"/>
    <cellStyle name="Normal 468 5 2" xfId="19483" xr:uid="{00000000-0005-0000-0000-0000F0620000}"/>
    <cellStyle name="Normal 468 5 2 2" xfId="37350" xr:uid="{00000000-0005-0000-0000-0000F1620000}"/>
    <cellStyle name="Normal 468 5 3" xfId="28508" xr:uid="{00000000-0005-0000-0000-0000F2620000}"/>
    <cellStyle name="Normal 468 6" xfId="9637" xr:uid="{00000000-0005-0000-0000-0000F3620000}"/>
    <cellStyle name="Normal 468 6 2" xfId="19484" xr:uid="{00000000-0005-0000-0000-0000F4620000}"/>
    <cellStyle name="Normal 468 6 2 2" xfId="37351" xr:uid="{00000000-0005-0000-0000-0000F5620000}"/>
    <cellStyle name="Normal 468 6 3" xfId="28509" xr:uid="{00000000-0005-0000-0000-0000F6620000}"/>
    <cellStyle name="Normal 469" xfId="1636" xr:uid="{00000000-0005-0000-0000-0000F7620000}"/>
    <cellStyle name="Normal 469 2" xfId="9638" xr:uid="{00000000-0005-0000-0000-0000F8620000}"/>
    <cellStyle name="Normal 469 3" xfId="9639" xr:uid="{00000000-0005-0000-0000-0000F9620000}"/>
    <cellStyle name="Normal 469 3 2" xfId="9640" xr:uid="{00000000-0005-0000-0000-0000FA620000}"/>
    <cellStyle name="Normal 469 3 2 2" xfId="19486" xr:uid="{00000000-0005-0000-0000-0000FB620000}"/>
    <cellStyle name="Normal 469 3 2 2 2" xfId="37353" xr:uid="{00000000-0005-0000-0000-0000FC620000}"/>
    <cellStyle name="Normal 469 3 2 3" xfId="28511" xr:uid="{00000000-0005-0000-0000-0000FD620000}"/>
    <cellStyle name="Normal 469 3 3" xfId="19485" xr:uid="{00000000-0005-0000-0000-0000FE620000}"/>
    <cellStyle name="Normal 469 3 3 2" xfId="37352" xr:uid="{00000000-0005-0000-0000-0000FF620000}"/>
    <cellStyle name="Normal 469 3 4" xfId="28510" xr:uid="{00000000-0005-0000-0000-000000630000}"/>
    <cellStyle name="Normal 469 4" xfId="9641" xr:uid="{00000000-0005-0000-0000-000001630000}"/>
    <cellStyle name="Normal 469 4 2" xfId="19487" xr:uid="{00000000-0005-0000-0000-000002630000}"/>
    <cellStyle name="Normal 469 4 2 2" xfId="37354" xr:uid="{00000000-0005-0000-0000-000003630000}"/>
    <cellStyle name="Normal 469 4 3" xfId="28512" xr:uid="{00000000-0005-0000-0000-000004630000}"/>
    <cellStyle name="Normal 469 5" xfId="9642" xr:uid="{00000000-0005-0000-0000-000005630000}"/>
    <cellStyle name="Normal 469 5 2" xfId="19488" xr:uid="{00000000-0005-0000-0000-000006630000}"/>
    <cellStyle name="Normal 469 5 2 2" xfId="37355" xr:uid="{00000000-0005-0000-0000-000007630000}"/>
    <cellStyle name="Normal 469 5 3" xfId="28513" xr:uid="{00000000-0005-0000-0000-000008630000}"/>
    <cellStyle name="Normal 469 6" xfId="9643" xr:uid="{00000000-0005-0000-0000-000009630000}"/>
    <cellStyle name="Normal 469 6 2" xfId="19489" xr:uid="{00000000-0005-0000-0000-00000A630000}"/>
    <cellStyle name="Normal 469 6 2 2" xfId="37356" xr:uid="{00000000-0005-0000-0000-00000B630000}"/>
    <cellStyle name="Normal 469 6 3" xfId="28514" xr:uid="{00000000-0005-0000-0000-00000C630000}"/>
    <cellStyle name="Normal 47" xfId="1637" xr:uid="{00000000-0005-0000-0000-00000D630000}"/>
    <cellStyle name="Normal 47 2" xfId="2641" xr:uid="{00000000-0005-0000-0000-00000E630000}"/>
    <cellStyle name="Normal 47 3" xfId="9644" xr:uid="{00000000-0005-0000-0000-00000F630000}"/>
    <cellStyle name="Normal 47 3 2" xfId="9645" xr:uid="{00000000-0005-0000-0000-000010630000}"/>
    <cellStyle name="Normal 47 3 2 2" xfId="19491" xr:uid="{00000000-0005-0000-0000-000011630000}"/>
    <cellStyle name="Normal 47 3 2 2 2" xfId="37358" xr:uid="{00000000-0005-0000-0000-000012630000}"/>
    <cellStyle name="Normal 47 3 2 3" xfId="28516" xr:uid="{00000000-0005-0000-0000-000013630000}"/>
    <cellStyle name="Normal 47 3 3" xfId="19490" xr:uid="{00000000-0005-0000-0000-000014630000}"/>
    <cellStyle name="Normal 47 3 3 2" xfId="37357" xr:uid="{00000000-0005-0000-0000-000015630000}"/>
    <cellStyle name="Normal 47 3 4" xfId="28515" xr:uid="{00000000-0005-0000-0000-000016630000}"/>
    <cellStyle name="Normal 47 4" xfId="9646" xr:uid="{00000000-0005-0000-0000-000017630000}"/>
    <cellStyle name="Normal 47 4 2" xfId="19492" xr:uid="{00000000-0005-0000-0000-000018630000}"/>
    <cellStyle name="Normal 47 4 2 2" xfId="37359" xr:uid="{00000000-0005-0000-0000-000019630000}"/>
    <cellStyle name="Normal 47 4 3" xfId="28517" xr:uid="{00000000-0005-0000-0000-00001A630000}"/>
    <cellStyle name="Normal 47 5" xfId="9647" xr:uid="{00000000-0005-0000-0000-00001B630000}"/>
    <cellStyle name="Normal 47 5 2" xfId="19493" xr:uid="{00000000-0005-0000-0000-00001C630000}"/>
    <cellStyle name="Normal 47 5 2 2" xfId="37360" xr:uid="{00000000-0005-0000-0000-00001D630000}"/>
    <cellStyle name="Normal 47 5 3" xfId="28518" xr:uid="{00000000-0005-0000-0000-00001E630000}"/>
    <cellStyle name="Normal 47 6" xfId="9648" xr:uid="{00000000-0005-0000-0000-00001F630000}"/>
    <cellStyle name="Normal 47 6 2" xfId="19494" xr:uid="{00000000-0005-0000-0000-000020630000}"/>
    <cellStyle name="Normal 47 6 2 2" xfId="37361" xr:uid="{00000000-0005-0000-0000-000021630000}"/>
    <cellStyle name="Normal 47 6 3" xfId="28519" xr:uid="{00000000-0005-0000-0000-000022630000}"/>
    <cellStyle name="Normal 470" xfId="1638" xr:uid="{00000000-0005-0000-0000-000023630000}"/>
    <cellStyle name="Normal 470 2" xfId="9649" xr:uid="{00000000-0005-0000-0000-000024630000}"/>
    <cellStyle name="Normal 470 3" xfId="9650" xr:uid="{00000000-0005-0000-0000-000025630000}"/>
    <cellStyle name="Normal 470 3 2" xfId="9651" xr:uid="{00000000-0005-0000-0000-000026630000}"/>
    <cellStyle name="Normal 470 3 2 2" xfId="19496" xr:uid="{00000000-0005-0000-0000-000027630000}"/>
    <cellStyle name="Normal 470 3 2 2 2" xfId="37363" xr:uid="{00000000-0005-0000-0000-000028630000}"/>
    <cellStyle name="Normal 470 3 2 3" xfId="28521" xr:uid="{00000000-0005-0000-0000-000029630000}"/>
    <cellStyle name="Normal 470 3 3" xfId="19495" xr:uid="{00000000-0005-0000-0000-00002A630000}"/>
    <cellStyle name="Normal 470 3 3 2" xfId="37362" xr:uid="{00000000-0005-0000-0000-00002B630000}"/>
    <cellStyle name="Normal 470 3 4" xfId="28520" xr:uid="{00000000-0005-0000-0000-00002C630000}"/>
    <cellStyle name="Normal 470 4" xfId="9652" xr:uid="{00000000-0005-0000-0000-00002D630000}"/>
    <cellStyle name="Normal 470 4 2" xfId="19497" xr:uid="{00000000-0005-0000-0000-00002E630000}"/>
    <cellStyle name="Normal 470 4 2 2" xfId="37364" xr:uid="{00000000-0005-0000-0000-00002F630000}"/>
    <cellStyle name="Normal 470 4 3" xfId="28522" xr:uid="{00000000-0005-0000-0000-000030630000}"/>
    <cellStyle name="Normal 470 5" xfId="9653" xr:uid="{00000000-0005-0000-0000-000031630000}"/>
    <cellStyle name="Normal 470 5 2" xfId="19498" xr:uid="{00000000-0005-0000-0000-000032630000}"/>
    <cellStyle name="Normal 470 5 2 2" xfId="37365" xr:uid="{00000000-0005-0000-0000-000033630000}"/>
    <cellStyle name="Normal 470 5 3" xfId="28523" xr:uid="{00000000-0005-0000-0000-000034630000}"/>
    <cellStyle name="Normal 470 6" xfId="9654" xr:uid="{00000000-0005-0000-0000-000035630000}"/>
    <cellStyle name="Normal 470 6 2" xfId="19499" xr:uid="{00000000-0005-0000-0000-000036630000}"/>
    <cellStyle name="Normal 470 6 2 2" xfId="37366" xr:uid="{00000000-0005-0000-0000-000037630000}"/>
    <cellStyle name="Normal 470 6 3" xfId="28524" xr:uid="{00000000-0005-0000-0000-000038630000}"/>
    <cellStyle name="Normal 471" xfId="1639" xr:uid="{00000000-0005-0000-0000-000039630000}"/>
    <cellStyle name="Normal 471 2" xfId="9655" xr:uid="{00000000-0005-0000-0000-00003A630000}"/>
    <cellStyle name="Normal 471 3" xfId="9656" xr:uid="{00000000-0005-0000-0000-00003B630000}"/>
    <cellStyle name="Normal 471 3 2" xfId="9657" xr:uid="{00000000-0005-0000-0000-00003C630000}"/>
    <cellStyle name="Normal 471 3 2 2" xfId="19501" xr:uid="{00000000-0005-0000-0000-00003D630000}"/>
    <cellStyle name="Normal 471 3 2 2 2" xfId="37368" xr:uid="{00000000-0005-0000-0000-00003E630000}"/>
    <cellStyle name="Normal 471 3 2 3" xfId="28526" xr:uid="{00000000-0005-0000-0000-00003F630000}"/>
    <cellStyle name="Normal 471 3 3" xfId="19500" xr:uid="{00000000-0005-0000-0000-000040630000}"/>
    <cellStyle name="Normal 471 3 3 2" xfId="37367" xr:uid="{00000000-0005-0000-0000-000041630000}"/>
    <cellStyle name="Normal 471 3 4" xfId="28525" xr:uid="{00000000-0005-0000-0000-000042630000}"/>
    <cellStyle name="Normal 471 4" xfId="9658" xr:uid="{00000000-0005-0000-0000-000043630000}"/>
    <cellStyle name="Normal 471 4 2" xfId="19502" xr:uid="{00000000-0005-0000-0000-000044630000}"/>
    <cellStyle name="Normal 471 4 2 2" xfId="37369" xr:uid="{00000000-0005-0000-0000-000045630000}"/>
    <cellStyle name="Normal 471 4 3" xfId="28527" xr:uid="{00000000-0005-0000-0000-000046630000}"/>
    <cellStyle name="Normal 471 5" xfId="9659" xr:uid="{00000000-0005-0000-0000-000047630000}"/>
    <cellStyle name="Normal 471 5 2" xfId="19503" xr:uid="{00000000-0005-0000-0000-000048630000}"/>
    <cellStyle name="Normal 471 5 2 2" xfId="37370" xr:uid="{00000000-0005-0000-0000-000049630000}"/>
    <cellStyle name="Normal 471 5 3" xfId="28528" xr:uid="{00000000-0005-0000-0000-00004A630000}"/>
    <cellStyle name="Normal 471 6" xfId="9660" xr:uid="{00000000-0005-0000-0000-00004B630000}"/>
    <cellStyle name="Normal 471 6 2" xfId="19504" xr:uid="{00000000-0005-0000-0000-00004C630000}"/>
    <cellStyle name="Normal 471 6 2 2" xfId="37371" xr:uid="{00000000-0005-0000-0000-00004D630000}"/>
    <cellStyle name="Normal 471 6 3" xfId="28529" xr:uid="{00000000-0005-0000-0000-00004E630000}"/>
    <cellStyle name="Normal 472" xfId="1640" xr:uid="{00000000-0005-0000-0000-00004F630000}"/>
    <cellStyle name="Normal 472 2" xfId="9661" xr:uid="{00000000-0005-0000-0000-000050630000}"/>
    <cellStyle name="Normal 472 3" xfId="9662" xr:uid="{00000000-0005-0000-0000-000051630000}"/>
    <cellStyle name="Normal 472 3 2" xfId="9663" xr:uid="{00000000-0005-0000-0000-000052630000}"/>
    <cellStyle name="Normal 472 3 2 2" xfId="19506" xr:uid="{00000000-0005-0000-0000-000053630000}"/>
    <cellStyle name="Normal 472 3 2 2 2" xfId="37373" xr:uid="{00000000-0005-0000-0000-000054630000}"/>
    <cellStyle name="Normal 472 3 2 3" xfId="28531" xr:uid="{00000000-0005-0000-0000-000055630000}"/>
    <cellStyle name="Normal 472 3 3" xfId="19505" xr:uid="{00000000-0005-0000-0000-000056630000}"/>
    <cellStyle name="Normal 472 3 3 2" xfId="37372" xr:uid="{00000000-0005-0000-0000-000057630000}"/>
    <cellStyle name="Normal 472 3 4" xfId="28530" xr:uid="{00000000-0005-0000-0000-000058630000}"/>
    <cellStyle name="Normal 472 4" xfId="9664" xr:uid="{00000000-0005-0000-0000-000059630000}"/>
    <cellStyle name="Normal 472 4 2" xfId="19507" xr:uid="{00000000-0005-0000-0000-00005A630000}"/>
    <cellStyle name="Normal 472 4 2 2" xfId="37374" xr:uid="{00000000-0005-0000-0000-00005B630000}"/>
    <cellStyle name="Normal 472 4 3" xfId="28532" xr:uid="{00000000-0005-0000-0000-00005C630000}"/>
    <cellStyle name="Normal 472 5" xfId="9665" xr:uid="{00000000-0005-0000-0000-00005D630000}"/>
    <cellStyle name="Normal 472 5 2" xfId="19508" xr:uid="{00000000-0005-0000-0000-00005E630000}"/>
    <cellStyle name="Normal 472 5 2 2" xfId="37375" xr:uid="{00000000-0005-0000-0000-00005F630000}"/>
    <cellStyle name="Normal 472 5 3" xfId="28533" xr:uid="{00000000-0005-0000-0000-000060630000}"/>
    <cellStyle name="Normal 472 6" xfId="9666" xr:uid="{00000000-0005-0000-0000-000061630000}"/>
    <cellStyle name="Normal 472 6 2" xfId="19509" xr:uid="{00000000-0005-0000-0000-000062630000}"/>
    <cellStyle name="Normal 472 6 2 2" xfId="37376" xr:uid="{00000000-0005-0000-0000-000063630000}"/>
    <cellStyle name="Normal 472 6 3" xfId="28534" xr:uid="{00000000-0005-0000-0000-000064630000}"/>
    <cellStyle name="Normal 473" xfId="1641" xr:uid="{00000000-0005-0000-0000-000065630000}"/>
    <cellStyle name="Normal 473 2" xfId="9667" xr:uid="{00000000-0005-0000-0000-000066630000}"/>
    <cellStyle name="Normal 473 3" xfId="9668" xr:uid="{00000000-0005-0000-0000-000067630000}"/>
    <cellStyle name="Normal 473 3 2" xfId="9669" xr:uid="{00000000-0005-0000-0000-000068630000}"/>
    <cellStyle name="Normal 473 3 2 2" xfId="19511" xr:uid="{00000000-0005-0000-0000-000069630000}"/>
    <cellStyle name="Normal 473 3 2 2 2" xfId="37378" xr:uid="{00000000-0005-0000-0000-00006A630000}"/>
    <cellStyle name="Normal 473 3 2 3" xfId="28536" xr:uid="{00000000-0005-0000-0000-00006B630000}"/>
    <cellStyle name="Normal 473 3 3" xfId="19510" xr:uid="{00000000-0005-0000-0000-00006C630000}"/>
    <cellStyle name="Normal 473 3 3 2" xfId="37377" xr:uid="{00000000-0005-0000-0000-00006D630000}"/>
    <cellStyle name="Normal 473 3 4" xfId="28535" xr:uid="{00000000-0005-0000-0000-00006E630000}"/>
    <cellStyle name="Normal 473 4" xfId="9670" xr:uid="{00000000-0005-0000-0000-00006F630000}"/>
    <cellStyle name="Normal 473 4 2" xfId="19512" xr:uid="{00000000-0005-0000-0000-000070630000}"/>
    <cellStyle name="Normal 473 4 2 2" xfId="37379" xr:uid="{00000000-0005-0000-0000-000071630000}"/>
    <cellStyle name="Normal 473 4 3" xfId="28537" xr:uid="{00000000-0005-0000-0000-000072630000}"/>
    <cellStyle name="Normal 473 5" xfId="9671" xr:uid="{00000000-0005-0000-0000-000073630000}"/>
    <cellStyle name="Normal 473 5 2" xfId="19513" xr:uid="{00000000-0005-0000-0000-000074630000}"/>
    <cellStyle name="Normal 473 5 2 2" xfId="37380" xr:uid="{00000000-0005-0000-0000-000075630000}"/>
    <cellStyle name="Normal 473 5 3" xfId="28538" xr:uid="{00000000-0005-0000-0000-000076630000}"/>
    <cellStyle name="Normal 473 6" xfId="9672" xr:uid="{00000000-0005-0000-0000-000077630000}"/>
    <cellStyle name="Normal 473 6 2" xfId="19514" xr:uid="{00000000-0005-0000-0000-000078630000}"/>
    <cellStyle name="Normal 473 6 2 2" xfId="37381" xr:uid="{00000000-0005-0000-0000-000079630000}"/>
    <cellStyle name="Normal 473 6 3" xfId="28539" xr:uid="{00000000-0005-0000-0000-00007A630000}"/>
    <cellStyle name="Normal 474" xfId="1642" xr:uid="{00000000-0005-0000-0000-00007B630000}"/>
    <cellStyle name="Normal 474 2" xfId="9673" xr:uid="{00000000-0005-0000-0000-00007C630000}"/>
    <cellStyle name="Normal 474 3" xfId="9674" xr:uid="{00000000-0005-0000-0000-00007D630000}"/>
    <cellStyle name="Normal 474 3 2" xfId="9675" xr:uid="{00000000-0005-0000-0000-00007E630000}"/>
    <cellStyle name="Normal 474 3 2 2" xfId="19516" xr:uid="{00000000-0005-0000-0000-00007F630000}"/>
    <cellStyle name="Normal 474 3 2 2 2" xfId="37383" xr:uid="{00000000-0005-0000-0000-000080630000}"/>
    <cellStyle name="Normal 474 3 2 3" xfId="28541" xr:uid="{00000000-0005-0000-0000-000081630000}"/>
    <cellStyle name="Normal 474 3 3" xfId="19515" xr:uid="{00000000-0005-0000-0000-000082630000}"/>
    <cellStyle name="Normal 474 3 3 2" xfId="37382" xr:uid="{00000000-0005-0000-0000-000083630000}"/>
    <cellStyle name="Normal 474 3 4" xfId="28540" xr:uid="{00000000-0005-0000-0000-000084630000}"/>
    <cellStyle name="Normal 474 4" xfId="9676" xr:uid="{00000000-0005-0000-0000-000085630000}"/>
    <cellStyle name="Normal 474 4 2" xfId="19517" xr:uid="{00000000-0005-0000-0000-000086630000}"/>
    <cellStyle name="Normal 474 4 2 2" xfId="37384" xr:uid="{00000000-0005-0000-0000-000087630000}"/>
    <cellStyle name="Normal 474 4 3" xfId="28542" xr:uid="{00000000-0005-0000-0000-000088630000}"/>
    <cellStyle name="Normal 474 5" xfId="9677" xr:uid="{00000000-0005-0000-0000-000089630000}"/>
    <cellStyle name="Normal 474 5 2" xfId="19518" xr:uid="{00000000-0005-0000-0000-00008A630000}"/>
    <cellStyle name="Normal 474 5 2 2" xfId="37385" xr:uid="{00000000-0005-0000-0000-00008B630000}"/>
    <cellStyle name="Normal 474 5 3" xfId="28543" xr:uid="{00000000-0005-0000-0000-00008C630000}"/>
    <cellStyle name="Normal 474 6" xfId="9678" xr:uid="{00000000-0005-0000-0000-00008D630000}"/>
    <cellStyle name="Normal 474 6 2" xfId="19519" xr:uid="{00000000-0005-0000-0000-00008E630000}"/>
    <cellStyle name="Normal 474 6 2 2" xfId="37386" xr:uid="{00000000-0005-0000-0000-00008F630000}"/>
    <cellStyle name="Normal 474 6 3" xfId="28544" xr:uid="{00000000-0005-0000-0000-000090630000}"/>
    <cellStyle name="Normal 475" xfId="1643" xr:uid="{00000000-0005-0000-0000-000091630000}"/>
    <cellStyle name="Normal 475 2" xfId="9679" xr:uid="{00000000-0005-0000-0000-000092630000}"/>
    <cellStyle name="Normal 475 3" xfId="9680" xr:uid="{00000000-0005-0000-0000-000093630000}"/>
    <cellStyle name="Normal 475 3 2" xfId="9681" xr:uid="{00000000-0005-0000-0000-000094630000}"/>
    <cellStyle name="Normal 475 3 2 2" xfId="19521" xr:uid="{00000000-0005-0000-0000-000095630000}"/>
    <cellStyle name="Normal 475 3 2 2 2" xfId="37388" xr:uid="{00000000-0005-0000-0000-000096630000}"/>
    <cellStyle name="Normal 475 3 2 3" xfId="28546" xr:uid="{00000000-0005-0000-0000-000097630000}"/>
    <cellStyle name="Normal 475 3 3" xfId="19520" xr:uid="{00000000-0005-0000-0000-000098630000}"/>
    <cellStyle name="Normal 475 3 3 2" xfId="37387" xr:uid="{00000000-0005-0000-0000-000099630000}"/>
    <cellStyle name="Normal 475 3 4" xfId="28545" xr:uid="{00000000-0005-0000-0000-00009A630000}"/>
    <cellStyle name="Normal 475 4" xfId="9682" xr:uid="{00000000-0005-0000-0000-00009B630000}"/>
    <cellStyle name="Normal 475 4 2" xfId="19522" xr:uid="{00000000-0005-0000-0000-00009C630000}"/>
    <cellStyle name="Normal 475 4 2 2" xfId="37389" xr:uid="{00000000-0005-0000-0000-00009D630000}"/>
    <cellStyle name="Normal 475 4 3" xfId="28547" xr:uid="{00000000-0005-0000-0000-00009E630000}"/>
    <cellStyle name="Normal 475 5" xfId="9683" xr:uid="{00000000-0005-0000-0000-00009F630000}"/>
    <cellStyle name="Normal 475 5 2" xfId="19523" xr:uid="{00000000-0005-0000-0000-0000A0630000}"/>
    <cellStyle name="Normal 475 5 2 2" xfId="37390" xr:uid="{00000000-0005-0000-0000-0000A1630000}"/>
    <cellStyle name="Normal 475 5 3" xfId="28548" xr:uid="{00000000-0005-0000-0000-0000A2630000}"/>
    <cellStyle name="Normal 475 6" xfId="9684" xr:uid="{00000000-0005-0000-0000-0000A3630000}"/>
    <cellStyle name="Normal 475 6 2" xfId="19524" xr:uid="{00000000-0005-0000-0000-0000A4630000}"/>
    <cellStyle name="Normal 475 6 2 2" xfId="37391" xr:uid="{00000000-0005-0000-0000-0000A5630000}"/>
    <cellStyle name="Normal 475 6 3" xfId="28549" xr:uid="{00000000-0005-0000-0000-0000A6630000}"/>
    <cellStyle name="Normal 476" xfId="1644" xr:uid="{00000000-0005-0000-0000-0000A7630000}"/>
    <cellStyle name="Normal 476 2" xfId="9685" xr:uid="{00000000-0005-0000-0000-0000A8630000}"/>
    <cellStyle name="Normal 476 3" xfId="9686" xr:uid="{00000000-0005-0000-0000-0000A9630000}"/>
    <cellStyle name="Normal 476 3 2" xfId="9687" xr:uid="{00000000-0005-0000-0000-0000AA630000}"/>
    <cellStyle name="Normal 476 3 2 2" xfId="19526" xr:uid="{00000000-0005-0000-0000-0000AB630000}"/>
    <cellStyle name="Normal 476 3 2 2 2" xfId="37393" xr:uid="{00000000-0005-0000-0000-0000AC630000}"/>
    <cellStyle name="Normal 476 3 2 3" xfId="28551" xr:uid="{00000000-0005-0000-0000-0000AD630000}"/>
    <cellStyle name="Normal 476 3 3" xfId="19525" xr:uid="{00000000-0005-0000-0000-0000AE630000}"/>
    <cellStyle name="Normal 476 3 3 2" xfId="37392" xr:uid="{00000000-0005-0000-0000-0000AF630000}"/>
    <cellStyle name="Normal 476 3 4" xfId="28550" xr:uid="{00000000-0005-0000-0000-0000B0630000}"/>
    <cellStyle name="Normal 476 4" xfId="9688" xr:uid="{00000000-0005-0000-0000-0000B1630000}"/>
    <cellStyle name="Normal 476 4 2" xfId="19527" xr:uid="{00000000-0005-0000-0000-0000B2630000}"/>
    <cellStyle name="Normal 476 4 2 2" xfId="37394" xr:uid="{00000000-0005-0000-0000-0000B3630000}"/>
    <cellStyle name="Normal 476 4 3" xfId="28552" xr:uid="{00000000-0005-0000-0000-0000B4630000}"/>
    <cellStyle name="Normal 476 5" xfId="9689" xr:uid="{00000000-0005-0000-0000-0000B5630000}"/>
    <cellStyle name="Normal 476 5 2" xfId="19528" xr:uid="{00000000-0005-0000-0000-0000B6630000}"/>
    <cellStyle name="Normal 476 5 2 2" xfId="37395" xr:uid="{00000000-0005-0000-0000-0000B7630000}"/>
    <cellStyle name="Normal 476 5 3" xfId="28553" xr:uid="{00000000-0005-0000-0000-0000B8630000}"/>
    <cellStyle name="Normal 476 6" xfId="9690" xr:uid="{00000000-0005-0000-0000-0000B9630000}"/>
    <cellStyle name="Normal 476 6 2" xfId="19529" xr:uid="{00000000-0005-0000-0000-0000BA630000}"/>
    <cellStyle name="Normal 476 6 2 2" xfId="37396" xr:uid="{00000000-0005-0000-0000-0000BB630000}"/>
    <cellStyle name="Normal 476 6 3" xfId="28554" xr:uid="{00000000-0005-0000-0000-0000BC630000}"/>
    <cellStyle name="Normal 477" xfId="1645" xr:uid="{00000000-0005-0000-0000-0000BD630000}"/>
    <cellStyle name="Normal 477 2" xfId="9691" xr:uid="{00000000-0005-0000-0000-0000BE630000}"/>
    <cellStyle name="Normal 477 3" xfId="9692" xr:uid="{00000000-0005-0000-0000-0000BF630000}"/>
    <cellStyle name="Normal 477 3 2" xfId="9693" xr:uid="{00000000-0005-0000-0000-0000C0630000}"/>
    <cellStyle name="Normal 477 3 2 2" xfId="19531" xr:uid="{00000000-0005-0000-0000-0000C1630000}"/>
    <cellStyle name="Normal 477 3 2 2 2" xfId="37398" xr:uid="{00000000-0005-0000-0000-0000C2630000}"/>
    <cellStyle name="Normal 477 3 2 3" xfId="28556" xr:uid="{00000000-0005-0000-0000-0000C3630000}"/>
    <cellStyle name="Normal 477 3 3" xfId="19530" xr:uid="{00000000-0005-0000-0000-0000C4630000}"/>
    <cellStyle name="Normal 477 3 3 2" xfId="37397" xr:uid="{00000000-0005-0000-0000-0000C5630000}"/>
    <cellStyle name="Normal 477 3 4" xfId="28555" xr:uid="{00000000-0005-0000-0000-0000C6630000}"/>
    <cellStyle name="Normal 477 4" xfId="9694" xr:uid="{00000000-0005-0000-0000-0000C7630000}"/>
    <cellStyle name="Normal 477 4 2" xfId="19532" xr:uid="{00000000-0005-0000-0000-0000C8630000}"/>
    <cellStyle name="Normal 477 4 2 2" xfId="37399" xr:uid="{00000000-0005-0000-0000-0000C9630000}"/>
    <cellStyle name="Normal 477 4 3" xfId="28557" xr:uid="{00000000-0005-0000-0000-0000CA630000}"/>
    <cellStyle name="Normal 477 5" xfId="9695" xr:uid="{00000000-0005-0000-0000-0000CB630000}"/>
    <cellStyle name="Normal 477 5 2" xfId="19533" xr:uid="{00000000-0005-0000-0000-0000CC630000}"/>
    <cellStyle name="Normal 477 5 2 2" xfId="37400" xr:uid="{00000000-0005-0000-0000-0000CD630000}"/>
    <cellStyle name="Normal 477 5 3" xfId="28558" xr:uid="{00000000-0005-0000-0000-0000CE630000}"/>
    <cellStyle name="Normal 477 6" xfId="9696" xr:uid="{00000000-0005-0000-0000-0000CF630000}"/>
    <cellStyle name="Normal 477 6 2" xfId="19534" xr:uid="{00000000-0005-0000-0000-0000D0630000}"/>
    <cellStyle name="Normal 477 6 2 2" xfId="37401" xr:uid="{00000000-0005-0000-0000-0000D1630000}"/>
    <cellStyle name="Normal 477 6 3" xfId="28559" xr:uid="{00000000-0005-0000-0000-0000D2630000}"/>
    <cellStyle name="Normal 478" xfId="1646" xr:uid="{00000000-0005-0000-0000-0000D3630000}"/>
    <cellStyle name="Normal 478 2" xfId="9697" xr:uid="{00000000-0005-0000-0000-0000D4630000}"/>
    <cellStyle name="Normal 478 3" xfId="9698" xr:uid="{00000000-0005-0000-0000-0000D5630000}"/>
    <cellStyle name="Normal 478 3 2" xfId="9699" xr:uid="{00000000-0005-0000-0000-0000D6630000}"/>
    <cellStyle name="Normal 478 3 2 2" xfId="19536" xr:uid="{00000000-0005-0000-0000-0000D7630000}"/>
    <cellStyle name="Normal 478 3 2 2 2" xfId="37403" xr:uid="{00000000-0005-0000-0000-0000D8630000}"/>
    <cellStyle name="Normal 478 3 2 3" xfId="28561" xr:uid="{00000000-0005-0000-0000-0000D9630000}"/>
    <cellStyle name="Normal 478 3 3" xfId="19535" xr:uid="{00000000-0005-0000-0000-0000DA630000}"/>
    <cellStyle name="Normal 478 3 3 2" xfId="37402" xr:uid="{00000000-0005-0000-0000-0000DB630000}"/>
    <cellStyle name="Normal 478 3 4" xfId="28560" xr:uid="{00000000-0005-0000-0000-0000DC630000}"/>
    <cellStyle name="Normal 478 4" xfId="9700" xr:uid="{00000000-0005-0000-0000-0000DD630000}"/>
    <cellStyle name="Normal 478 4 2" xfId="19537" xr:uid="{00000000-0005-0000-0000-0000DE630000}"/>
    <cellStyle name="Normal 478 4 2 2" xfId="37404" xr:uid="{00000000-0005-0000-0000-0000DF630000}"/>
    <cellStyle name="Normal 478 4 3" xfId="28562" xr:uid="{00000000-0005-0000-0000-0000E0630000}"/>
    <cellStyle name="Normal 478 5" xfId="9701" xr:uid="{00000000-0005-0000-0000-0000E1630000}"/>
    <cellStyle name="Normal 478 5 2" xfId="19538" xr:uid="{00000000-0005-0000-0000-0000E2630000}"/>
    <cellStyle name="Normal 478 5 2 2" xfId="37405" xr:uid="{00000000-0005-0000-0000-0000E3630000}"/>
    <cellStyle name="Normal 478 5 3" xfId="28563" xr:uid="{00000000-0005-0000-0000-0000E4630000}"/>
    <cellStyle name="Normal 478 6" xfId="9702" xr:uid="{00000000-0005-0000-0000-0000E5630000}"/>
    <cellStyle name="Normal 478 6 2" xfId="19539" xr:uid="{00000000-0005-0000-0000-0000E6630000}"/>
    <cellStyle name="Normal 478 6 2 2" xfId="37406" xr:uid="{00000000-0005-0000-0000-0000E7630000}"/>
    <cellStyle name="Normal 478 6 3" xfId="28564" xr:uid="{00000000-0005-0000-0000-0000E8630000}"/>
    <cellStyle name="Normal 479" xfId="1647" xr:uid="{00000000-0005-0000-0000-0000E9630000}"/>
    <cellStyle name="Normal 479 2" xfId="9703" xr:uid="{00000000-0005-0000-0000-0000EA630000}"/>
    <cellStyle name="Normal 479 3" xfId="9704" xr:uid="{00000000-0005-0000-0000-0000EB630000}"/>
    <cellStyle name="Normal 479 3 2" xfId="9705" xr:uid="{00000000-0005-0000-0000-0000EC630000}"/>
    <cellStyle name="Normal 479 3 2 2" xfId="19541" xr:uid="{00000000-0005-0000-0000-0000ED630000}"/>
    <cellStyle name="Normal 479 3 2 2 2" xfId="37408" xr:uid="{00000000-0005-0000-0000-0000EE630000}"/>
    <cellStyle name="Normal 479 3 2 3" xfId="28566" xr:uid="{00000000-0005-0000-0000-0000EF630000}"/>
    <cellStyle name="Normal 479 3 3" xfId="19540" xr:uid="{00000000-0005-0000-0000-0000F0630000}"/>
    <cellStyle name="Normal 479 3 3 2" xfId="37407" xr:uid="{00000000-0005-0000-0000-0000F1630000}"/>
    <cellStyle name="Normal 479 3 4" xfId="28565" xr:uid="{00000000-0005-0000-0000-0000F2630000}"/>
    <cellStyle name="Normal 479 4" xfId="9706" xr:uid="{00000000-0005-0000-0000-0000F3630000}"/>
    <cellStyle name="Normal 479 4 2" xfId="19542" xr:uid="{00000000-0005-0000-0000-0000F4630000}"/>
    <cellStyle name="Normal 479 4 2 2" xfId="37409" xr:uid="{00000000-0005-0000-0000-0000F5630000}"/>
    <cellStyle name="Normal 479 4 3" xfId="28567" xr:uid="{00000000-0005-0000-0000-0000F6630000}"/>
    <cellStyle name="Normal 479 5" xfId="9707" xr:uid="{00000000-0005-0000-0000-0000F7630000}"/>
    <cellStyle name="Normal 479 5 2" xfId="19543" xr:uid="{00000000-0005-0000-0000-0000F8630000}"/>
    <cellStyle name="Normal 479 5 2 2" xfId="37410" xr:uid="{00000000-0005-0000-0000-0000F9630000}"/>
    <cellStyle name="Normal 479 5 3" xfId="28568" xr:uid="{00000000-0005-0000-0000-0000FA630000}"/>
    <cellStyle name="Normal 479 6" xfId="9708" xr:uid="{00000000-0005-0000-0000-0000FB630000}"/>
    <cellStyle name="Normal 479 6 2" xfId="19544" xr:uid="{00000000-0005-0000-0000-0000FC630000}"/>
    <cellStyle name="Normal 479 6 2 2" xfId="37411" xr:uid="{00000000-0005-0000-0000-0000FD630000}"/>
    <cellStyle name="Normal 479 6 3" xfId="28569" xr:uid="{00000000-0005-0000-0000-0000FE630000}"/>
    <cellStyle name="Normal 48" xfId="1648" xr:uid="{00000000-0005-0000-0000-0000FF630000}"/>
    <cellStyle name="Normal 48 2" xfId="2642" xr:uid="{00000000-0005-0000-0000-000000640000}"/>
    <cellStyle name="Normal 48 3" xfId="9709" xr:uid="{00000000-0005-0000-0000-000001640000}"/>
    <cellStyle name="Normal 48 3 2" xfId="9710" xr:uid="{00000000-0005-0000-0000-000002640000}"/>
    <cellStyle name="Normal 48 3 2 2" xfId="19546" xr:uid="{00000000-0005-0000-0000-000003640000}"/>
    <cellStyle name="Normal 48 3 2 2 2" xfId="37413" xr:uid="{00000000-0005-0000-0000-000004640000}"/>
    <cellStyle name="Normal 48 3 2 3" xfId="28571" xr:uid="{00000000-0005-0000-0000-000005640000}"/>
    <cellStyle name="Normal 48 3 3" xfId="19545" xr:uid="{00000000-0005-0000-0000-000006640000}"/>
    <cellStyle name="Normal 48 3 3 2" xfId="37412" xr:uid="{00000000-0005-0000-0000-000007640000}"/>
    <cellStyle name="Normal 48 3 4" xfId="28570" xr:uid="{00000000-0005-0000-0000-000008640000}"/>
    <cellStyle name="Normal 48 4" xfId="9711" xr:uid="{00000000-0005-0000-0000-000009640000}"/>
    <cellStyle name="Normal 48 4 2" xfId="19547" xr:uid="{00000000-0005-0000-0000-00000A640000}"/>
    <cellStyle name="Normal 48 4 2 2" xfId="37414" xr:uid="{00000000-0005-0000-0000-00000B640000}"/>
    <cellStyle name="Normal 48 4 3" xfId="28572" xr:uid="{00000000-0005-0000-0000-00000C640000}"/>
    <cellStyle name="Normal 48 5" xfId="9712" xr:uid="{00000000-0005-0000-0000-00000D640000}"/>
    <cellStyle name="Normal 48 5 2" xfId="19548" xr:uid="{00000000-0005-0000-0000-00000E640000}"/>
    <cellStyle name="Normal 48 5 2 2" xfId="37415" xr:uid="{00000000-0005-0000-0000-00000F640000}"/>
    <cellStyle name="Normal 48 5 3" xfId="28573" xr:uid="{00000000-0005-0000-0000-000010640000}"/>
    <cellStyle name="Normal 48 6" xfId="9713" xr:uid="{00000000-0005-0000-0000-000011640000}"/>
    <cellStyle name="Normal 48 6 2" xfId="19549" xr:uid="{00000000-0005-0000-0000-000012640000}"/>
    <cellStyle name="Normal 48 6 2 2" xfId="37416" xr:uid="{00000000-0005-0000-0000-000013640000}"/>
    <cellStyle name="Normal 48 6 3" xfId="28574" xr:uid="{00000000-0005-0000-0000-000014640000}"/>
    <cellStyle name="Normal 480" xfId="1649" xr:uid="{00000000-0005-0000-0000-000015640000}"/>
    <cellStyle name="Normal 480 2" xfId="9714" xr:uid="{00000000-0005-0000-0000-000016640000}"/>
    <cellStyle name="Normal 480 3" xfId="9715" xr:uid="{00000000-0005-0000-0000-000017640000}"/>
    <cellStyle name="Normal 480 3 2" xfId="9716" xr:uid="{00000000-0005-0000-0000-000018640000}"/>
    <cellStyle name="Normal 480 3 2 2" xfId="19551" xr:uid="{00000000-0005-0000-0000-000019640000}"/>
    <cellStyle name="Normal 480 3 2 2 2" xfId="37418" xr:uid="{00000000-0005-0000-0000-00001A640000}"/>
    <cellStyle name="Normal 480 3 2 3" xfId="28576" xr:uid="{00000000-0005-0000-0000-00001B640000}"/>
    <cellStyle name="Normal 480 3 3" xfId="19550" xr:uid="{00000000-0005-0000-0000-00001C640000}"/>
    <cellStyle name="Normal 480 3 3 2" xfId="37417" xr:uid="{00000000-0005-0000-0000-00001D640000}"/>
    <cellStyle name="Normal 480 3 4" xfId="28575" xr:uid="{00000000-0005-0000-0000-00001E640000}"/>
    <cellStyle name="Normal 480 4" xfId="9717" xr:uid="{00000000-0005-0000-0000-00001F640000}"/>
    <cellStyle name="Normal 480 4 2" xfId="19552" xr:uid="{00000000-0005-0000-0000-000020640000}"/>
    <cellStyle name="Normal 480 4 2 2" xfId="37419" xr:uid="{00000000-0005-0000-0000-000021640000}"/>
    <cellStyle name="Normal 480 4 3" xfId="28577" xr:uid="{00000000-0005-0000-0000-000022640000}"/>
    <cellStyle name="Normal 480 5" xfId="9718" xr:uid="{00000000-0005-0000-0000-000023640000}"/>
    <cellStyle name="Normal 480 5 2" xfId="19553" xr:uid="{00000000-0005-0000-0000-000024640000}"/>
    <cellStyle name="Normal 480 5 2 2" xfId="37420" xr:uid="{00000000-0005-0000-0000-000025640000}"/>
    <cellStyle name="Normal 480 5 3" xfId="28578" xr:uid="{00000000-0005-0000-0000-000026640000}"/>
    <cellStyle name="Normal 480 6" xfId="9719" xr:uid="{00000000-0005-0000-0000-000027640000}"/>
    <cellStyle name="Normal 480 6 2" xfId="19554" xr:uid="{00000000-0005-0000-0000-000028640000}"/>
    <cellStyle name="Normal 480 6 2 2" xfId="37421" xr:uid="{00000000-0005-0000-0000-000029640000}"/>
    <cellStyle name="Normal 480 6 3" xfId="28579" xr:uid="{00000000-0005-0000-0000-00002A640000}"/>
    <cellStyle name="Normal 481" xfId="1650" xr:uid="{00000000-0005-0000-0000-00002B640000}"/>
    <cellStyle name="Normal 481 2" xfId="9720" xr:uid="{00000000-0005-0000-0000-00002C640000}"/>
    <cellStyle name="Normal 481 3" xfId="9721" xr:uid="{00000000-0005-0000-0000-00002D640000}"/>
    <cellStyle name="Normal 481 3 2" xfId="9722" xr:uid="{00000000-0005-0000-0000-00002E640000}"/>
    <cellStyle name="Normal 481 3 2 2" xfId="19556" xr:uid="{00000000-0005-0000-0000-00002F640000}"/>
    <cellStyle name="Normal 481 3 2 2 2" xfId="37423" xr:uid="{00000000-0005-0000-0000-000030640000}"/>
    <cellStyle name="Normal 481 3 2 3" xfId="28581" xr:uid="{00000000-0005-0000-0000-000031640000}"/>
    <cellStyle name="Normal 481 3 3" xfId="19555" xr:uid="{00000000-0005-0000-0000-000032640000}"/>
    <cellStyle name="Normal 481 3 3 2" xfId="37422" xr:uid="{00000000-0005-0000-0000-000033640000}"/>
    <cellStyle name="Normal 481 3 4" xfId="28580" xr:uid="{00000000-0005-0000-0000-000034640000}"/>
    <cellStyle name="Normal 481 4" xfId="9723" xr:uid="{00000000-0005-0000-0000-000035640000}"/>
    <cellStyle name="Normal 481 4 2" xfId="19557" xr:uid="{00000000-0005-0000-0000-000036640000}"/>
    <cellStyle name="Normal 481 4 2 2" xfId="37424" xr:uid="{00000000-0005-0000-0000-000037640000}"/>
    <cellStyle name="Normal 481 4 3" xfId="28582" xr:uid="{00000000-0005-0000-0000-000038640000}"/>
    <cellStyle name="Normal 481 5" xfId="9724" xr:uid="{00000000-0005-0000-0000-000039640000}"/>
    <cellStyle name="Normal 481 5 2" xfId="19558" xr:uid="{00000000-0005-0000-0000-00003A640000}"/>
    <cellStyle name="Normal 481 5 2 2" xfId="37425" xr:uid="{00000000-0005-0000-0000-00003B640000}"/>
    <cellStyle name="Normal 481 5 3" xfId="28583" xr:uid="{00000000-0005-0000-0000-00003C640000}"/>
    <cellStyle name="Normal 481 6" xfId="9725" xr:uid="{00000000-0005-0000-0000-00003D640000}"/>
    <cellStyle name="Normal 481 6 2" xfId="19559" xr:uid="{00000000-0005-0000-0000-00003E640000}"/>
    <cellStyle name="Normal 481 6 2 2" xfId="37426" xr:uid="{00000000-0005-0000-0000-00003F640000}"/>
    <cellStyle name="Normal 481 6 3" xfId="28584" xr:uid="{00000000-0005-0000-0000-000040640000}"/>
    <cellStyle name="Normal 482" xfId="1651" xr:uid="{00000000-0005-0000-0000-000041640000}"/>
    <cellStyle name="Normal 482 2" xfId="9726" xr:uid="{00000000-0005-0000-0000-000042640000}"/>
    <cellStyle name="Normal 482 3" xfId="9727" xr:uid="{00000000-0005-0000-0000-000043640000}"/>
    <cellStyle name="Normal 482 3 2" xfId="9728" xr:uid="{00000000-0005-0000-0000-000044640000}"/>
    <cellStyle name="Normal 482 3 2 2" xfId="19561" xr:uid="{00000000-0005-0000-0000-000045640000}"/>
    <cellStyle name="Normal 482 3 2 2 2" xfId="37428" xr:uid="{00000000-0005-0000-0000-000046640000}"/>
    <cellStyle name="Normal 482 3 2 3" xfId="28586" xr:uid="{00000000-0005-0000-0000-000047640000}"/>
    <cellStyle name="Normal 482 3 3" xfId="19560" xr:uid="{00000000-0005-0000-0000-000048640000}"/>
    <cellStyle name="Normal 482 3 3 2" xfId="37427" xr:uid="{00000000-0005-0000-0000-000049640000}"/>
    <cellStyle name="Normal 482 3 4" xfId="28585" xr:uid="{00000000-0005-0000-0000-00004A640000}"/>
    <cellStyle name="Normal 482 4" xfId="9729" xr:uid="{00000000-0005-0000-0000-00004B640000}"/>
    <cellStyle name="Normal 482 4 2" xfId="19562" xr:uid="{00000000-0005-0000-0000-00004C640000}"/>
    <cellStyle name="Normal 482 4 2 2" xfId="37429" xr:uid="{00000000-0005-0000-0000-00004D640000}"/>
    <cellStyle name="Normal 482 4 3" xfId="28587" xr:uid="{00000000-0005-0000-0000-00004E640000}"/>
    <cellStyle name="Normal 482 5" xfId="9730" xr:uid="{00000000-0005-0000-0000-00004F640000}"/>
    <cellStyle name="Normal 482 5 2" xfId="19563" xr:uid="{00000000-0005-0000-0000-000050640000}"/>
    <cellStyle name="Normal 482 5 2 2" xfId="37430" xr:uid="{00000000-0005-0000-0000-000051640000}"/>
    <cellStyle name="Normal 482 5 3" xfId="28588" xr:uid="{00000000-0005-0000-0000-000052640000}"/>
    <cellStyle name="Normal 482 6" xfId="9731" xr:uid="{00000000-0005-0000-0000-000053640000}"/>
    <cellStyle name="Normal 482 6 2" xfId="19564" xr:uid="{00000000-0005-0000-0000-000054640000}"/>
    <cellStyle name="Normal 482 6 2 2" xfId="37431" xr:uid="{00000000-0005-0000-0000-000055640000}"/>
    <cellStyle name="Normal 482 6 3" xfId="28589" xr:uid="{00000000-0005-0000-0000-000056640000}"/>
    <cellStyle name="Normal 483" xfId="1652" xr:uid="{00000000-0005-0000-0000-000057640000}"/>
    <cellStyle name="Normal 483 2" xfId="9732" xr:uid="{00000000-0005-0000-0000-000058640000}"/>
    <cellStyle name="Normal 483 3" xfId="9733" xr:uid="{00000000-0005-0000-0000-000059640000}"/>
    <cellStyle name="Normal 483 3 2" xfId="9734" xr:uid="{00000000-0005-0000-0000-00005A640000}"/>
    <cellStyle name="Normal 483 3 2 2" xfId="19566" xr:uid="{00000000-0005-0000-0000-00005B640000}"/>
    <cellStyle name="Normal 483 3 2 2 2" xfId="37433" xr:uid="{00000000-0005-0000-0000-00005C640000}"/>
    <cellStyle name="Normal 483 3 2 3" xfId="28591" xr:uid="{00000000-0005-0000-0000-00005D640000}"/>
    <cellStyle name="Normal 483 3 3" xfId="19565" xr:uid="{00000000-0005-0000-0000-00005E640000}"/>
    <cellStyle name="Normal 483 3 3 2" xfId="37432" xr:uid="{00000000-0005-0000-0000-00005F640000}"/>
    <cellStyle name="Normal 483 3 4" xfId="28590" xr:uid="{00000000-0005-0000-0000-000060640000}"/>
    <cellStyle name="Normal 483 4" xfId="9735" xr:uid="{00000000-0005-0000-0000-000061640000}"/>
    <cellStyle name="Normal 483 4 2" xfId="19567" xr:uid="{00000000-0005-0000-0000-000062640000}"/>
    <cellStyle name="Normal 483 4 2 2" xfId="37434" xr:uid="{00000000-0005-0000-0000-000063640000}"/>
    <cellStyle name="Normal 483 4 3" xfId="28592" xr:uid="{00000000-0005-0000-0000-000064640000}"/>
    <cellStyle name="Normal 483 5" xfId="9736" xr:uid="{00000000-0005-0000-0000-000065640000}"/>
    <cellStyle name="Normal 483 5 2" xfId="19568" xr:uid="{00000000-0005-0000-0000-000066640000}"/>
    <cellStyle name="Normal 483 5 2 2" xfId="37435" xr:uid="{00000000-0005-0000-0000-000067640000}"/>
    <cellStyle name="Normal 483 5 3" xfId="28593" xr:uid="{00000000-0005-0000-0000-000068640000}"/>
    <cellStyle name="Normal 483 6" xfId="9737" xr:uid="{00000000-0005-0000-0000-000069640000}"/>
    <cellStyle name="Normal 483 6 2" xfId="19569" xr:uid="{00000000-0005-0000-0000-00006A640000}"/>
    <cellStyle name="Normal 483 6 2 2" xfId="37436" xr:uid="{00000000-0005-0000-0000-00006B640000}"/>
    <cellStyle name="Normal 483 6 3" xfId="28594" xr:uid="{00000000-0005-0000-0000-00006C640000}"/>
    <cellStyle name="Normal 484" xfId="1653" xr:uid="{00000000-0005-0000-0000-00006D640000}"/>
    <cellStyle name="Normal 484 2" xfId="9738" xr:uid="{00000000-0005-0000-0000-00006E640000}"/>
    <cellStyle name="Normal 484 3" xfId="9739" xr:uid="{00000000-0005-0000-0000-00006F640000}"/>
    <cellStyle name="Normal 484 3 2" xfId="9740" xr:uid="{00000000-0005-0000-0000-000070640000}"/>
    <cellStyle name="Normal 484 3 2 2" xfId="19571" xr:uid="{00000000-0005-0000-0000-000071640000}"/>
    <cellStyle name="Normal 484 3 2 2 2" xfId="37438" xr:uid="{00000000-0005-0000-0000-000072640000}"/>
    <cellStyle name="Normal 484 3 2 3" xfId="28596" xr:uid="{00000000-0005-0000-0000-000073640000}"/>
    <cellStyle name="Normal 484 3 3" xfId="19570" xr:uid="{00000000-0005-0000-0000-000074640000}"/>
    <cellStyle name="Normal 484 3 3 2" xfId="37437" xr:uid="{00000000-0005-0000-0000-000075640000}"/>
    <cellStyle name="Normal 484 3 4" xfId="28595" xr:uid="{00000000-0005-0000-0000-000076640000}"/>
    <cellStyle name="Normal 484 4" xfId="9741" xr:uid="{00000000-0005-0000-0000-000077640000}"/>
    <cellStyle name="Normal 484 4 2" xfId="19572" xr:uid="{00000000-0005-0000-0000-000078640000}"/>
    <cellStyle name="Normal 484 4 2 2" xfId="37439" xr:uid="{00000000-0005-0000-0000-000079640000}"/>
    <cellStyle name="Normal 484 4 3" xfId="28597" xr:uid="{00000000-0005-0000-0000-00007A640000}"/>
    <cellStyle name="Normal 484 5" xfId="9742" xr:uid="{00000000-0005-0000-0000-00007B640000}"/>
    <cellStyle name="Normal 484 5 2" xfId="19573" xr:uid="{00000000-0005-0000-0000-00007C640000}"/>
    <cellStyle name="Normal 484 5 2 2" xfId="37440" xr:uid="{00000000-0005-0000-0000-00007D640000}"/>
    <cellStyle name="Normal 484 5 3" xfId="28598" xr:uid="{00000000-0005-0000-0000-00007E640000}"/>
    <cellStyle name="Normal 484 6" xfId="9743" xr:uid="{00000000-0005-0000-0000-00007F640000}"/>
    <cellStyle name="Normal 484 6 2" xfId="19574" xr:uid="{00000000-0005-0000-0000-000080640000}"/>
    <cellStyle name="Normal 484 6 2 2" xfId="37441" xr:uid="{00000000-0005-0000-0000-000081640000}"/>
    <cellStyle name="Normal 484 6 3" xfId="28599" xr:uid="{00000000-0005-0000-0000-000082640000}"/>
    <cellStyle name="Normal 485" xfId="1654" xr:uid="{00000000-0005-0000-0000-000083640000}"/>
    <cellStyle name="Normal 485 2" xfId="9744" xr:uid="{00000000-0005-0000-0000-000084640000}"/>
    <cellStyle name="Normal 485 3" xfId="9745" xr:uid="{00000000-0005-0000-0000-000085640000}"/>
    <cellStyle name="Normal 485 3 2" xfId="9746" xr:uid="{00000000-0005-0000-0000-000086640000}"/>
    <cellStyle name="Normal 485 3 2 2" xfId="19576" xr:uid="{00000000-0005-0000-0000-000087640000}"/>
    <cellStyle name="Normal 485 3 2 2 2" xfId="37443" xr:uid="{00000000-0005-0000-0000-000088640000}"/>
    <cellStyle name="Normal 485 3 2 3" xfId="28601" xr:uid="{00000000-0005-0000-0000-000089640000}"/>
    <cellStyle name="Normal 485 3 3" xfId="19575" xr:uid="{00000000-0005-0000-0000-00008A640000}"/>
    <cellStyle name="Normal 485 3 3 2" xfId="37442" xr:uid="{00000000-0005-0000-0000-00008B640000}"/>
    <cellStyle name="Normal 485 3 4" xfId="28600" xr:uid="{00000000-0005-0000-0000-00008C640000}"/>
    <cellStyle name="Normal 485 4" xfId="9747" xr:uid="{00000000-0005-0000-0000-00008D640000}"/>
    <cellStyle name="Normal 485 4 2" xfId="19577" xr:uid="{00000000-0005-0000-0000-00008E640000}"/>
    <cellStyle name="Normal 485 4 2 2" xfId="37444" xr:uid="{00000000-0005-0000-0000-00008F640000}"/>
    <cellStyle name="Normal 485 4 3" xfId="28602" xr:uid="{00000000-0005-0000-0000-000090640000}"/>
    <cellStyle name="Normal 485 5" xfId="9748" xr:uid="{00000000-0005-0000-0000-000091640000}"/>
    <cellStyle name="Normal 485 5 2" xfId="19578" xr:uid="{00000000-0005-0000-0000-000092640000}"/>
    <cellStyle name="Normal 485 5 2 2" xfId="37445" xr:uid="{00000000-0005-0000-0000-000093640000}"/>
    <cellStyle name="Normal 485 5 3" xfId="28603" xr:uid="{00000000-0005-0000-0000-000094640000}"/>
    <cellStyle name="Normal 485 6" xfId="9749" xr:uid="{00000000-0005-0000-0000-000095640000}"/>
    <cellStyle name="Normal 485 6 2" xfId="19579" xr:uid="{00000000-0005-0000-0000-000096640000}"/>
    <cellStyle name="Normal 485 6 2 2" xfId="37446" xr:uid="{00000000-0005-0000-0000-000097640000}"/>
    <cellStyle name="Normal 485 6 3" xfId="28604" xr:uid="{00000000-0005-0000-0000-000098640000}"/>
    <cellStyle name="Normal 486" xfId="1655" xr:uid="{00000000-0005-0000-0000-000099640000}"/>
    <cellStyle name="Normal 486 2" xfId="9750" xr:uid="{00000000-0005-0000-0000-00009A640000}"/>
    <cellStyle name="Normal 486 3" xfId="9751" xr:uid="{00000000-0005-0000-0000-00009B640000}"/>
    <cellStyle name="Normal 486 3 2" xfId="9752" xr:uid="{00000000-0005-0000-0000-00009C640000}"/>
    <cellStyle name="Normal 486 3 2 2" xfId="19581" xr:uid="{00000000-0005-0000-0000-00009D640000}"/>
    <cellStyle name="Normal 486 3 2 2 2" xfId="37448" xr:uid="{00000000-0005-0000-0000-00009E640000}"/>
    <cellStyle name="Normal 486 3 2 3" xfId="28606" xr:uid="{00000000-0005-0000-0000-00009F640000}"/>
    <cellStyle name="Normal 486 3 3" xfId="19580" xr:uid="{00000000-0005-0000-0000-0000A0640000}"/>
    <cellStyle name="Normal 486 3 3 2" xfId="37447" xr:uid="{00000000-0005-0000-0000-0000A1640000}"/>
    <cellStyle name="Normal 486 3 4" xfId="28605" xr:uid="{00000000-0005-0000-0000-0000A2640000}"/>
    <cellStyle name="Normal 486 4" xfId="9753" xr:uid="{00000000-0005-0000-0000-0000A3640000}"/>
    <cellStyle name="Normal 486 4 2" xfId="19582" xr:uid="{00000000-0005-0000-0000-0000A4640000}"/>
    <cellStyle name="Normal 486 4 2 2" xfId="37449" xr:uid="{00000000-0005-0000-0000-0000A5640000}"/>
    <cellStyle name="Normal 486 4 3" xfId="28607" xr:uid="{00000000-0005-0000-0000-0000A6640000}"/>
    <cellStyle name="Normal 486 5" xfId="9754" xr:uid="{00000000-0005-0000-0000-0000A7640000}"/>
    <cellStyle name="Normal 486 5 2" xfId="19583" xr:uid="{00000000-0005-0000-0000-0000A8640000}"/>
    <cellStyle name="Normal 486 5 2 2" xfId="37450" xr:uid="{00000000-0005-0000-0000-0000A9640000}"/>
    <cellStyle name="Normal 486 5 3" xfId="28608" xr:uid="{00000000-0005-0000-0000-0000AA640000}"/>
    <cellStyle name="Normal 486 6" xfId="9755" xr:uid="{00000000-0005-0000-0000-0000AB640000}"/>
    <cellStyle name="Normal 486 6 2" xfId="19584" xr:uid="{00000000-0005-0000-0000-0000AC640000}"/>
    <cellStyle name="Normal 486 6 2 2" xfId="37451" xr:uid="{00000000-0005-0000-0000-0000AD640000}"/>
    <cellStyle name="Normal 486 6 3" xfId="28609" xr:uid="{00000000-0005-0000-0000-0000AE640000}"/>
    <cellStyle name="Normal 487" xfId="1656" xr:uid="{00000000-0005-0000-0000-0000AF640000}"/>
    <cellStyle name="Normal 487 2" xfId="9756" xr:uid="{00000000-0005-0000-0000-0000B0640000}"/>
    <cellStyle name="Normal 487 3" xfId="9757" xr:uid="{00000000-0005-0000-0000-0000B1640000}"/>
    <cellStyle name="Normal 487 3 2" xfId="9758" xr:uid="{00000000-0005-0000-0000-0000B2640000}"/>
    <cellStyle name="Normal 487 3 2 2" xfId="19586" xr:uid="{00000000-0005-0000-0000-0000B3640000}"/>
    <cellStyle name="Normal 487 3 2 2 2" xfId="37453" xr:uid="{00000000-0005-0000-0000-0000B4640000}"/>
    <cellStyle name="Normal 487 3 2 3" xfId="28611" xr:uid="{00000000-0005-0000-0000-0000B5640000}"/>
    <cellStyle name="Normal 487 3 3" xfId="19585" xr:uid="{00000000-0005-0000-0000-0000B6640000}"/>
    <cellStyle name="Normal 487 3 3 2" xfId="37452" xr:uid="{00000000-0005-0000-0000-0000B7640000}"/>
    <cellStyle name="Normal 487 3 4" xfId="28610" xr:uid="{00000000-0005-0000-0000-0000B8640000}"/>
    <cellStyle name="Normal 487 4" xfId="9759" xr:uid="{00000000-0005-0000-0000-0000B9640000}"/>
    <cellStyle name="Normal 487 4 2" xfId="19587" xr:uid="{00000000-0005-0000-0000-0000BA640000}"/>
    <cellStyle name="Normal 487 4 2 2" xfId="37454" xr:uid="{00000000-0005-0000-0000-0000BB640000}"/>
    <cellStyle name="Normal 487 4 3" xfId="28612" xr:uid="{00000000-0005-0000-0000-0000BC640000}"/>
    <cellStyle name="Normal 487 5" xfId="9760" xr:uid="{00000000-0005-0000-0000-0000BD640000}"/>
    <cellStyle name="Normal 487 5 2" xfId="19588" xr:uid="{00000000-0005-0000-0000-0000BE640000}"/>
    <cellStyle name="Normal 487 5 2 2" xfId="37455" xr:uid="{00000000-0005-0000-0000-0000BF640000}"/>
    <cellStyle name="Normal 487 5 3" xfId="28613" xr:uid="{00000000-0005-0000-0000-0000C0640000}"/>
    <cellStyle name="Normal 487 6" xfId="9761" xr:uid="{00000000-0005-0000-0000-0000C1640000}"/>
    <cellStyle name="Normal 487 6 2" xfId="19589" xr:uid="{00000000-0005-0000-0000-0000C2640000}"/>
    <cellStyle name="Normal 487 6 2 2" xfId="37456" xr:uid="{00000000-0005-0000-0000-0000C3640000}"/>
    <cellStyle name="Normal 487 6 3" xfId="28614" xr:uid="{00000000-0005-0000-0000-0000C4640000}"/>
    <cellStyle name="Normal 488" xfId="1657" xr:uid="{00000000-0005-0000-0000-0000C5640000}"/>
    <cellStyle name="Normal 488 2" xfId="9762" xr:uid="{00000000-0005-0000-0000-0000C6640000}"/>
    <cellStyle name="Normal 488 3" xfId="9763" xr:uid="{00000000-0005-0000-0000-0000C7640000}"/>
    <cellStyle name="Normal 488 3 2" xfId="9764" xr:uid="{00000000-0005-0000-0000-0000C8640000}"/>
    <cellStyle name="Normal 488 3 2 2" xfId="19591" xr:uid="{00000000-0005-0000-0000-0000C9640000}"/>
    <cellStyle name="Normal 488 3 2 2 2" xfId="37458" xr:uid="{00000000-0005-0000-0000-0000CA640000}"/>
    <cellStyle name="Normal 488 3 2 3" xfId="28616" xr:uid="{00000000-0005-0000-0000-0000CB640000}"/>
    <cellStyle name="Normal 488 3 3" xfId="19590" xr:uid="{00000000-0005-0000-0000-0000CC640000}"/>
    <cellStyle name="Normal 488 3 3 2" xfId="37457" xr:uid="{00000000-0005-0000-0000-0000CD640000}"/>
    <cellStyle name="Normal 488 3 4" xfId="28615" xr:uid="{00000000-0005-0000-0000-0000CE640000}"/>
    <cellStyle name="Normal 488 4" xfId="9765" xr:uid="{00000000-0005-0000-0000-0000CF640000}"/>
    <cellStyle name="Normal 488 4 2" xfId="19592" xr:uid="{00000000-0005-0000-0000-0000D0640000}"/>
    <cellStyle name="Normal 488 4 2 2" xfId="37459" xr:uid="{00000000-0005-0000-0000-0000D1640000}"/>
    <cellStyle name="Normal 488 4 3" xfId="28617" xr:uid="{00000000-0005-0000-0000-0000D2640000}"/>
    <cellStyle name="Normal 488 5" xfId="9766" xr:uid="{00000000-0005-0000-0000-0000D3640000}"/>
    <cellStyle name="Normal 488 5 2" xfId="19593" xr:uid="{00000000-0005-0000-0000-0000D4640000}"/>
    <cellStyle name="Normal 488 5 2 2" xfId="37460" xr:uid="{00000000-0005-0000-0000-0000D5640000}"/>
    <cellStyle name="Normal 488 5 3" xfId="28618" xr:uid="{00000000-0005-0000-0000-0000D6640000}"/>
    <cellStyle name="Normal 488 6" xfId="9767" xr:uid="{00000000-0005-0000-0000-0000D7640000}"/>
    <cellStyle name="Normal 488 6 2" xfId="19594" xr:uid="{00000000-0005-0000-0000-0000D8640000}"/>
    <cellStyle name="Normal 488 6 2 2" xfId="37461" xr:uid="{00000000-0005-0000-0000-0000D9640000}"/>
    <cellStyle name="Normal 488 6 3" xfId="28619" xr:uid="{00000000-0005-0000-0000-0000DA640000}"/>
    <cellStyle name="Normal 489" xfId="1658" xr:uid="{00000000-0005-0000-0000-0000DB640000}"/>
    <cellStyle name="Normal 489 2" xfId="9768" xr:uid="{00000000-0005-0000-0000-0000DC640000}"/>
    <cellStyle name="Normal 489 3" xfId="9769" xr:uid="{00000000-0005-0000-0000-0000DD640000}"/>
    <cellStyle name="Normal 489 3 2" xfId="9770" xr:uid="{00000000-0005-0000-0000-0000DE640000}"/>
    <cellStyle name="Normal 489 3 2 2" xfId="19596" xr:uid="{00000000-0005-0000-0000-0000DF640000}"/>
    <cellStyle name="Normal 489 3 2 2 2" xfId="37463" xr:uid="{00000000-0005-0000-0000-0000E0640000}"/>
    <cellStyle name="Normal 489 3 2 3" xfId="28621" xr:uid="{00000000-0005-0000-0000-0000E1640000}"/>
    <cellStyle name="Normal 489 3 3" xfId="19595" xr:uid="{00000000-0005-0000-0000-0000E2640000}"/>
    <cellStyle name="Normal 489 3 3 2" xfId="37462" xr:uid="{00000000-0005-0000-0000-0000E3640000}"/>
    <cellStyle name="Normal 489 3 4" xfId="28620" xr:uid="{00000000-0005-0000-0000-0000E4640000}"/>
    <cellStyle name="Normal 489 4" xfId="9771" xr:uid="{00000000-0005-0000-0000-0000E5640000}"/>
    <cellStyle name="Normal 489 4 2" xfId="19597" xr:uid="{00000000-0005-0000-0000-0000E6640000}"/>
    <cellStyle name="Normal 489 4 2 2" xfId="37464" xr:uid="{00000000-0005-0000-0000-0000E7640000}"/>
    <cellStyle name="Normal 489 4 3" xfId="28622" xr:uid="{00000000-0005-0000-0000-0000E8640000}"/>
    <cellStyle name="Normal 489 5" xfId="9772" xr:uid="{00000000-0005-0000-0000-0000E9640000}"/>
    <cellStyle name="Normal 489 5 2" xfId="19598" xr:uid="{00000000-0005-0000-0000-0000EA640000}"/>
    <cellStyle name="Normal 489 5 2 2" xfId="37465" xr:uid="{00000000-0005-0000-0000-0000EB640000}"/>
    <cellStyle name="Normal 489 5 3" xfId="28623" xr:uid="{00000000-0005-0000-0000-0000EC640000}"/>
    <cellStyle name="Normal 489 6" xfId="9773" xr:uid="{00000000-0005-0000-0000-0000ED640000}"/>
    <cellStyle name="Normal 489 6 2" xfId="19599" xr:uid="{00000000-0005-0000-0000-0000EE640000}"/>
    <cellStyle name="Normal 489 6 2 2" xfId="37466" xr:uid="{00000000-0005-0000-0000-0000EF640000}"/>
    <cellStyle name="Normal 489 6 3" xfId="28624" xr:uid="{00000000-0005-0000-0000-0000F0640000}"/>
    <cellStyle name="Normal 49" xfId="1659" xr:uid="{00000000-0005-0000-0000-0000F1640000}"/>
    <cellStyle name="Normal 49 2" xfId="2643" xr:uid="{00000000-0005-0000-0000-0000F2640000}"/>
    <cellStyle name="Normal 49 3" xfId="9774" xr:uid="{00000000-0005-0000-0000-0000F3640000}"/>
    <cellStyle name="Normal 49 3 2" xfId="9775" xr:uid="{00000000-0005-0000-0000-0000F4640000}"/>
    <cellStyle name="Normal 49 3 2 2" xfId="19601" xr:uid="{00000000-0005-0000-0000-0000F5640000}"/>
    <cellStyle name="Normal 49 3 2 2 2" xfId="37468" xr:uid="{00000000-0005-0000-0000-0000F6640000}"/>
    <cellStyle name="Normal 49 3 2 3" xfId="28626" xr:uid="{00000000-0005-0000-0000-0000F7640000}"/>
    <cellStyle name="Normal 49 3 3" xfId="19600" xr:uid="{00000000-0005-0000-0000-0000F8640000}"/>
    <cellStyle name="Normal 49 3 3 2" xfId="37467" xr:uid="{00000000-0005-0000-0000-0000F9640000}"/>
    <cellStyle name="Normal 49 3 4" xfId="28625" xr:uid="{00000000-0005-0000-0000-0000FA640000}"/>
    <cellStyle name="Normal 49 4" xfId="9776" xr:uid="{00000000-0005-0000-0000-0000FB640000}"/>
    <cellStyle name="Normal 49 4 2" xfId="19602" xr:uid="{00000000-0005-0000-0000-0000FC640000}"/>
    <cellStyle name="Normal 49 4 2 2" xfId="37469" xr:uid="{00000000-0005-0000-0000-0000FD640000}"/>
    <cellStyle name="Normal 49 4 3" xfId="28627" xr:uid="{00000000-0005-0000-0000-0000FE640000}"/>
    <cellStyle name="Normal 49 5" xfId="9777" xr:uid="{00000000-0005-0000-0000-0000FF640000}"/>
    <cellStyle name="Normal 49 5 2" xfId="19603" xr:uid="{00000000-0005-0000-0000-000000650000}"/>
    <cellStyle name="Normal 49 5 2 2" xfId="37470" xr:uid="{00000000-0005-0000-0000-000001650000}"/>
    <cellStyle name="Normal 49 5 3" xfId="28628" xr:uid="{00000000-0005-0000-0000-000002650000}"/>
    <cellStyle name="Normal 49 6" xfId="9778" xr:uid="{00000000-0005-0000-0000-000003650000}"/>
    <cellStyle name="Normal 49 6 2" xfId="19604" xr:uid="{00000000-0005-0000-0000-000004650000}"/>
    <cellStyle name="Normal 49 6 2 2" xfId="37471" xr:uid="{00000000-0005-0000-0000-000005650000}"/>
    <cellStyle name="Normal 49 6 3" xfId="28629" xr:uid="{00000000-0005-0000-0000-000006650000}"/>
    <cellStyle name="Normal 490" xfId="1660" xr:uid="{00000000-0005-0000-0000-000007650000}"/>
    <cellStyle name="Normal 490 2" xfId="9779" xr:uid="{00000000-0005-0000-0000-000008650000}"/>
    <cellStyle name="Normal 490 3" xfId="9780" xr:uid="{00000000-0005-0000-0000-000009650000}"/>
    <cellStyle name="Normal 490 3 2" xfId="9781" xr:uid="{00000000-0005-0000-0000-00000A650000}"/>
    <cellStyle name="Normal 490 3 2 2" xfId="19606" xr:uid="{00000000-0005-0000-0000-00000B650000}"/>
    <cellStyle name="Normal 490 3 2 2 2" xfId="37473" xr:uid="{00000000-0005-0000-0000-00000C650000}"/>
    <cellStyle name="Normal 490 3 2 3" xfId="28631" xr:uid="{00000000-0005-0000-0000-00000D650000}"/>
    <cellStyle name="Normal 490 3 3" xfId="19605" xr:uid="{00000000-0005-0000-0000-00000E650000}"/>
    <cellStyle name="Normal 490 3 3 2" xfId="37472" xr:uid="{00000000-0005-0000-0000-00000F650000}"/>
    <cellStyle name="Normal 490 3 4" xfId="28630" xr:uid="{00000000-0005-0000-0000-000010650000}"/>
    <cellStyle name="Normal 490 4" xfId="9782" xr:uid="{00000000-0005-0000-0000-000011650000}"/>
    <cellStyle name="Normal 490 4 2" xfId="19607" xr:uid="{00000000-0005-0000-0000-000012650000}"/>
    <cellStyle name="Normal 490 4 2 2" xfId="37474" xr:uid="{00000000-0005-0000-0000-000013650000}"/>
    <cellStyle name="Normal 490 4 3" xfId="28632" xr:uid="{00000000-0005-0000-0000-000014650000}"/>
    <cellStyle name="Normal 490 5" xfId="9783" xr:uid="{00000000-0005-0000-0000-000015650000}"/>
    <cellStyle name="Normal 490 5 2" xfId="19608" xr:uid="{00000000-0005-0000-0000-000016650000}"/>
    <cellStyle name="Normal 490 5 2 2" xfId="37475" xr:uid="{00000000-0005-0000-0000-000017650000}"/>
    <cellStyle name="Normal 490 5 3" xfId="28633" xr:uid="{00000000-0005-0000-0000-000018650000}"/>
    <cellStyle name="Normal 490 6" xfId="9784" xr:uid="{00000000-0005-0000-0000-000019650000}"/>
    <cellStyle name="Normal 490 6 2" xfId="19609" xr:uid="{00000000-0005-0000-0000-00001A650000}"/>
    <cellStyle name="Normal 490 6 2 2" xfId="37476" xr:uid="{00000000-0005-0000-0000-00001B650000}"/>
    <cellStyle name="Normal 490 6 3" xfId="28634" xr:uid="{00000000-0005-0000-0000-00001C650000}"/>
    <cellStyle name="Normal 491" xfId="1661" xr:uid="{00000000-0005-0000-0000-00001D650000}"/>
    <cellStyle name="Normal 491 2" xfId="9785" xr:uid="{00000000-0005-0000-0000-00001E650000}"/>
    <cellStyle name="Normal 491 3" xfId="9786" xr:uid="{00000000-0005-0000-0000-00001F650000}"/>
    <cellStyle name="Normal 491 3 2" xfId="9787" xr:uid="{00000000-0005-0000-0000-000020650000}"/>
    <cellStyle name="Normal 491 3 2 2" xfId="19611" xr:uid="{00000000-0005-0000-0000-000021650000}"/>
    <cellStyle name="Normal 491 3 2 2 2" xfId="37478" xr:uid="{00000000-0005-0000-0000-000022650000}"/>
    <cellStyle name="Normal 491 3 2 3" xfId="28636" xr:uid="{00000000-0005-0000-0000-000023650000}"/>
    <cellStyle name="Normal 491 3 3" xfId="19610" xr:uid="{00000000-0005-0000-0000-000024650000}"/>
    <cellStyle name="Normal 491 3 3 2" xfId="37477" xr:uid="{00000000-0005-0000-0000-000025650000}"/>
    <cellStyle name="Normal 491 3 4" xfId="28635" xr:uid="{00000000-0005-0000-0000-000026650000}"/>
    <cellStyle name="Normal 491 4" xfId="9788" xr:uid="{00000000-0005-0000-0000-000027650000}"/>
    <cellStyle name="Normal 491 4 2" xfId="19612" xr:uid="{00000000-0005-0000-0000-000028650000}"/>
    <cellStyle name="Normal 491 4 2 2" xfId="37479" xr:uid="{00000000-0005-0000-0000-000029650000}"/>
    <cellStyle name="Normal 491 4 3" xfId="28637" xr:uid="{00000000-0005-0000-0000-00002A650000}"/>
    <cellStyle name="Normal 491 5" xfId="9789" xr:uid="{00000000-0005-0000-0000-00002B650000}"/>
    <cellStyle name="Normal 491 5 2" xfId="19613" xr:uid="{00000000-0005-0000-0000-00002C650000}"/>
    <cellStyle name="Normal 491 5 2 2" xfId="37480" xr:uid="{00000000-0005-0000-0000-00002D650000}"/>
    <cellStyle name="Normal 491 5 3" xfId="28638" xr:uid="{00000000-0005-0000-0000-00002E650000}"/>
    <cellStyle name="Normal 491 6" xfId="9790" xr:uid="{00000000-0005-0000-0000-00002F650000}"/>
    <cellStyle name="Normal 491 6 2" xfId="19614" xr:uid="{00000000-0005-0000-0000-000030650000}"/>
    <cellStyle name="Normal 491 6 2 2" xfId="37481" xr:uid="{00000000-0005-0000-0000-000031650000}"/>
    <cellStyle name="Normal 491 6 3" xfId="28639" xr:uid="{00000000-0005-0000-0000-000032650000}"/>
    <cellStyle name="Normal 492" xfId="1662" xr:uid="{00000000-0005-0000-0000-000033650000}"/>
    <cellStyle name="Normal 492 2" xfId="9791" xr:uid="{00000000-0005-0000-0000-000034650000}"/>
    <cellStyle name="Normal 492 3" xfId="9792" xr:uid="{00000000-0005-0000-0000-000035650000}"/>
    <cellStyle name="Normal 492 3 2" xfId="9793" xr:uid="{00000000-0005-0000-0000-000036650000}"/>
    <cellStyle name="Normal 492 3 2 2" xfId="19616" xr:uid="{00000000-0005-0000-0000-000037650000}"/>
    <cellStyle name="Normal 492 3 2 2 2" xfId="37483" xr:uid="{00000000-0005-0000-0000-000038650000}"/>
    <cellStyle name="Normal 492 3 2 3" xfId="28641" xr:uid="{00000000-0005-0000-0000-000039650000}"/>
    <cellStyle name="Normal 492 3 3" xfId="19615" xr:uid="{00000000-0005-0000-0000-00003A650000}"/>
    <cellStyle name="Normal 492 3 3 2" xfId="37482" xr:uid="{00000000-0005-0000-0000-00003B650000}"/>
    <cellStyle name="Normal 492 3 4" xfId="28640" xr:uid="{00000000-0005-0000-0000-00003C650000}"/>
    <cellStyle name="Normal 492 4" xfId="9794" xr:uid="{00000000-0005-0000-0000-00003D650000}"/>
    <cellStyle name="Normal 492 4 2" xfId="19617" xr:uid="{00000000-0005-0000-0000-00003E650000}"/>
    <cellStyle name="Normal 492 4 2 2" xfId="37484" xr:uid="{00000000-0005-0000-0000-00003F650000}"/>
    <cellStyle name="Normal 492 4 3" xfId="28642" xr:uid="{00000000-0005-0000-0000-000040650000}"/>
    <cellStyle name="Normal 492 5" xfId="9795" xr:uid="{00000000-0005-0000-0000-000041650000}"/>
    <cellStyle name="Normal 492 5 2" xfId="19618" xr:uid="{00000000-0005-0000-0000-000042650000}"/>
    <cellStyle name="Normal 492 5 2 2" xfId="37485" xr:uid="{00000000-0005-0000-0000-000043650000}"/>
    <cellStyle name="Normal 492 5 3" xfId="28643" xr:uid="{00000000-0005-0000-0000-000044650000}"/>
    <cellStyle name="Normal 492 6" xfId="9796" xr:uid="{00000000-0005-0000-0000-000045650000}"/>
    <cellStyle name="Normal 492 6 2" xfId="19619" xr:uid="{00000000-0005-0000-0000-000046650000}"/>
    <cellStyle name="Normal 492 6 2 2" xfId="37486" xr:uid="{00000000-0005-0000-0000-000047650000}"/>
    <cellStyle name="Normal 492 6 3" xfId="28644" xr:uid="{00000000-0005-0000-0000-000048650000}"/>
    <cellStyle name="Normal 493" xfId="1663" xr:uid="{00000000-0005-0000-0000-000049650000}"/>
    <cellStyle name="Normal 493 2" xfId="9797" xr:uid="{00000000-0005-0000-0000-00004A650000}"/>
    <cellStyle name="Normal 493 3" xfId="9798" xr:uid="{00000000-0005-0000-0000-00004B650000}"/>
    <cellStyle name="Normal 493 3 2" xfId="9799" xr:uid="{00000000-0005-0000-0000-00004C650000}"/>
    <cellStyle name="Normal 493 3 2 2" xfId="19621" xr:uid="{00000000-0005-0000-0000-00004D650000}"/>
    <cellStyle name="Normal 493 3 2 2 2" xfId="37488" xr:uid="{00000000-0005-0000-0000-00004E650000}"/>
    <cellStyle name="Normal 493 3 2 3" xfId="28646" xr:uid="{00000000-0005-0000-0000-00004F650000}"/>
    <cellStyle name="Normal 493 3 3" xfId="19620" xr:uid="{00000000-0005-0000-0000-000050650000}"/>
    <cellStyle name="Normal 493 3 3 2" xfId="37487" xr:uid="{00000000-0005-0000-0000-000051650000}"/>
    <cellStyle name="Normal 493 3 4" xfId="28645" xr:uid="{00000000-0005-0000-0000-000052650000}"/>
    <cellStyle name="Normal 493 4" xfId="9800" xr:uid="{00000000-0005-0000-0000-000053650000}"/>
    <cellStyle name="Normal 493 4 2" xfId="19622" xr:uid="{00000000-0005-0000-0000-000054650000}"/>
    <cellStyle name="Normal 493 4 2 2" xfId="37489" xr:uid="{00000000-0005-0000-0000-000055650000}"/>
    <cellStyle name="Normal 493 4 3" xfId="28647" xr:uid="{00000000-0005-0000-0000-000056650000}"/>
    <cellStyle name="Normal 493 5" xfId="9801" xr:uid="{00000000-0005-0000-0000-000057650000}"/>
    <cellStyle name="Normal 493 5 2" xfId="19623" xr:uid="{00000000-0005-0000-0000-000058650000}"/>
    <cellStyle name="Normal 493 5 2 2" xfId="37490" xr:uid="{00000000-0005-0000-0000-000059650000}"/>
    <cellStyle name="Normal 493 5 3" xfId="28648" xr:uid="{00000000-0005-0000-0000-00005A650000}"/>
    <cellStyle name="Normal 493 6" xfId="9802" xr:uid="{00000000-0005-0000-0000-00005B650000}"/>
    <cellStyle name="Normal 493 6 2" xfId="19624" xr:uid="{00000000-0005-0000-0000-00005C650000}"/>
    <cellStyle name="Normal 493 6 2 2" xfId="37491" xr:uid="{00000000-0005-0000-0000-00005D650000}"/>
    <cellStyle name="Normal 493 6 3" xfId="28649" xr:uid="{00000000-0005-0000-0000-00005E650000}"/>
    <cellStyle name="Normal 494" xfId="1664" xr:uid="{00000000-0005-0000-0000-00005F650000}"/>
    <cellStyle name="Normal 494 2" xfId="9803" xr:uid="{00000000-0005-0000-0000-000060650000}"/>
    <cellStyle name="Normal 494 3" xfId="9804" xr:uid="{00000000-0005-0000-0000-000061650000}"/>
    <cellStyle name="Normal 494 3 2" xfId="9805" xr:uid="{00000000-0005-0000-0000-000062650000}"/>
    <cellStyle name="Normal 494 3 2 2" xfId="19626" xr:uid="{00000000-0005-0000-0000-000063650000}"/>
    <cellStyle name="Normal 494 3 2 2 2" xfId="37493" xr:uid="{00000000-0005-0000-0000-000064650000}"/>
    <cellStyle name="Normal 494 3 2 3" xfId="28651" xr:uid="{00000000-0005-0000-0000-000065650000}"/>
    <cellStyle name="Normal 494 3 3" xfId="19625" xr:uid="{00000000-0005-0000-0000-000066650000}"/>
    <cellStyle name="Normal 494 3 3 2" xfId="37492" xr:uid="{00000000-0005-0000-0000-000067650000}"/>
    <cellStyle name="Normal 494 3 4" xfId="28650" xr:uid="{00000000-0005-0000-0000-000068650000}"/>
    <cellStyle name="Normal 494 4" xfId="9806" xr:uid="{00000000-0005-0000-0000-000069650000}"/>
    <cellStyle name="Normal 494 4 2" xfId="19627" xr:uid="{00000000-0005-0000-0000-00006A650000}"/>
    <cellStyle name="Normal 494 4 2 2" xfId="37494" xr:uid="{00000000-0005-0000-0000-00006B650000}"/>
    <cellStyle name="Normal 494 4 3" xfId="28652" xr:uid="{00000000-0005-0000-0000-00006C650000}"/>
    <cellStyle name="Normal 494 5" xfId="9807" xr:uid="{00000000-0005-0000-0000-00006D650000}"/>
    <cellStyle name="Normal 494 5 2" xfId="19628" xr:uid="{00000000-0005-0000-0000-00006E650000}"/>
    <cellStyle name="Normal 494 5 2 2" xfId="37495" xr:uid="{00000000-0005-0000-0000-00006F650000}"/>
    <cellStyle name="Normal 494 5 3" xfId="28653" xr:uid="{00000000-0005-0000-0000-000070650000}"/>
    <cellStyle name="Normal 494 6" xfId="9808" xr:uid="{00000000-0005-0000-0000-000071650000}"/>
    <cellStyle name="Normal 494 6 2" xfId="19629" xr:uid="{00000000-0005-0000-0000-000072650000}"/>
    <cellStyle name="Normal 494 6 2 2" xfId="37496" xr:uid="{00000000-0005-0000-0000-000073650000}"/>
    <cellStyle name="Normal 494 6 3" xfId="28654" xr:uid="{00000000-0005-0000-0000-000074650000}"/>
    <cellStyle name="Normal 495" xfId="1665" xr:uid="{00000000-0005-0000-0000-000075650000}"/>
    <cellStyle name="Normal 495 2" xfId="9809" xr:uid="{00000000-0005-0000-0000-000076650000}"/>
    <cellStyle name="Normal 495 3" xfId="9810" xr:uid="{00000000-0005-0000-0000-000077650000}"/>
    <cellStyle name="Normal 495 3 2" xfId="9811" xr:uid="{00000000-0005-0000-0000-000078650000}"/>
    <cellStyle name="Normal 495 3 2 2" xfId="19631" xr:uid="{00000000-0005-0000-0000-000079650000}"/>
    <cellStyle name="Normal 495 3 2 2 2" xfId="37498" xr:uid="{00000000-0005-0000-0000-00007A650000}"/>
    <cellStyle name="Normal 495 3 2 3" xfId="28656" xr:uid="{00000000-0005-0000-0000-00007B650000}"/>
    <cellStyle name="Normal 495 3 3" xfId="19630" xr:uid="{00000000-0005-0000-0000-00007C650000}"/>
    <cellStyle name="Normal 495 3 3 2" xfId="37497" xr:uid="{00000000-0005-0000-0000-00007D650000}"/>
    <cellStyle name="Normal 495 3 4" xfId="28655" xr:uid="{00000000-0005-0000-0000-00007E650000}"/>
    <cellStyle name="Normal 495 4" xfId="9812" xr:uid="{00000000-0005-0000-0000-00007F650000}"/>
    <cellStyle name="Normal 495 4 2" xfId="19632" xr:uid="{00000000-0005-0000-0000-000080650000}"/>
    <cellStyle name="Normal 495 4 2 2" xfId="37499" xr:uid="{00000000-0005-0000-0000-000081650000}"/>
    <cellStyle name="Normal 495 4 3" xfId="28657" xr:uid="{00000000-0005-0000-0000-000082650000}"/>
    <cellStyle name="Normal 495 5" xfId="9813" xr:uid="{00000000-0005-0000-0000-000083650000}"/>
    <cellStyle name="Normal 495 5 2" xfId="19633" xr:uid="{00000000-0005-0000-0000-000084650000}"/>
    <cellStyle name="Normal 495 5 2 2" xfId="37500" xr:uid="{00000000-0005-0000-0000-000085650000}"/>
    <cellStyle name="Normal 495 5 3" xfId="28658" xr:uid="{00000000-0005-0000-0000-000086650000}"/>
    <cellStyle name="Normal 495 6" xfId="9814" xr:uid="{00000000-0005-0000-0000-000087650000}"/>
    <cellStyle name="Normal 495 6 2" xfId="19634" xr:uid="{00000000-0005-0000-0000-000088650000}"/>
    <cellStyle name="Normal 495 6 2 2" xfId="37501" xr:uid="{00000000-0005-0000-0000-000089650000}"/>
    <cellStyle name="Normal 495 6 3" xfId="28659" xr:uid="{00000000-0005-0000-0000-00008A650000}"/>
    <cellStyle name="Normal 496" xfId="1666" xr:uid="{00000000-0005-0000-0000-00008B650000}"/>
    <cellStyle name="Normal 496 2" xfId="9815" xr:uid="{00000000-0005-0000-0000-00008C650000}"/>
    <cellStyle name="Normal 496 3" xfId="9816" xr:uid="{00000000-0005-0000-0000-00008D650000}"/>
    <cellStyle name="Normal 496 3 2" xfId="9817" xr:uid="{00000000-0005-0000-0000-00008E650000}"/>
    <cellStyle name="Normal 496 3 2 2" xfId="19636" xr:uid="{00000000-0005-0000-0000-00008F650000}"/>
    <cellStyle name="Normal 496 3 2 2 2" xfId="37503" xr:uid="{00000000-0005-0000-0000-000090650000}"/>
    <cellStyle name="Normal 496 3 2 3" xfId="28661" xr:uid="{00000000-0005-0000-0000-000091650000}"/>
    <cellStyle name="Normal 496 3 3" xfId="19635" xr:uid="{00000000-0005-0000-0000-000092650000}"/>
    <cellStyle name="Normal 496 3 3 2" xfId="37502" xr:uid="{00000000-0005-0000-0000-000093650000}"/>
    <cellStyle name="Normal 496 3 4" xfId="28660" xr:uid="{00000000-0005-0000-0000-000094650000}"/>
    <cellStyle name="Normal 496 4" xfId="9818" xr:uid="{00000000-0005-0000-0000-000095650000}"/>
    <cellStyle name="Normal 496 4 2" xfId="19637" xr:uid="{00000000-0005-0000-0000-000096650000}"/>
    <cellStyle name="Normal 496 4 2 2" xfId="37504" xr:uid="{00000000-0005-0000-0000-000097650000}"/>
    <cellStyle name="Normal 496 4 3" xfId="28662" xr:uid="{00000000-0005-0000-0000-000098650000}"/>
    <cellStyle name="Normal 496 5" xfId="9819" xr:uid="{00000000-0005-0000-0000-000099650000}"/>
    <cellStyle name="Normal 496 5 2" xfId="19638" xr:uid="{00000000-0005-0000-0000-00009A650000}"/>
    <cellStyle name="Normal 496 5 2 2" xfId="37505" xr:uid="{00000000-0005-0000-0000-00009B650000}"/>
    <cellStyle name="Normal 496 5 3" xfId="28663" xr:uid="{00000000-0005-0000-0000-00009C650000}"/>
    <cellStyle name="Normal 496 6" xfId="9820" xr:uid="{00000000-0005-0000-0000-00009D650000}"/>
    <cellStyle name="Normal 496 6 2" xfId="19639" xr:uid="{00000000-0005-0000-0000-00009E650000}"/>
    <cellStyle name="Normal 496 6 2 2" xfId="37506" xr:uid="{00000000-0005-0000-0000-00009F650000}"/>
    <cellStyle name="Normal 496 6 3" xfId="28664" xr:uid="{00000000-0005-0000-0000-0000A0650000}"/>
    <cellStyle name="Normal 497" xfId="1667" xr:uid="{00000000-0005-0000-0000-0000A1650000}"/>
    <cellStyle name="Normal 497 2" xfId="9821" xr:uid="{00000000-0005-0000-0000-0000A2650000}"/>
    <cellStyle name="Normal 497 3" xfId="9822" xr:uid="{00000000-0005-0000-0000-0000A3650000}"/>
    <cellStyle name="Normal 497 3 2" xfId="9823" xr:uid="{00000000-0005-0000-0000-0000A4650000}"/>
    <cellStyle name="Normal 497 3 2 2" xfId="19641" xr:uid="{00000000-0005-0000-0000-0000A5650000}"/>
    <cellStyle name="Normal 497 3 2 2 2" xfId="37508" xr:uid="{00000000-0005-0000-0000-0000A6650000}"/>
    <cellStyle name="Normal 497 3 2 3" xfId="28666" xr:uid="{00000000-0005-0000-0000-0000A7650000}"/>
    <cellStyle name="Normal 497 3 3" xfId="19640" xr:uid="{00000000-0005-0000-0000-0000A8650000}"/>
    <cellStyle name="Normal 497 3 3 2" xfId="37507" xr:uid="{00000000-0005-0000-0000-0000A9650000}"/>
    <cellStyle name="Normal 497 3 4" xfId="28665" xr:uid="{00000000-0005-0000-0000-0000AA650000}"/>
    <cellStyle name="Normal 497 4" xfId="9824" xr:uid="{00000000-0005-0000-0000-0000AB650000}"/>
    <cellStyle name="Normal 497 4 2" xfId="19642" xr:uid="{00000000-0005-0000-0000-0000AC650000}"/>
    <cellStyle name="Normal 497 4 2 2" xfId="37509" xr:uid="{00000000-0005-0000-0000-0000AD650000}"/>
    <cellStyle name="Normal 497 4 3" xfId="28667" xr:uid="{00000000-0005-0000-0000-0000AE650000}"/>
    <cellStyle name="Normal 497 5" xfId="9825" xr:uid="{00000000-0005-0000-0000-0000AF650000}"/>
    <cellStyle name="Normal 497 5 2" xfId="19643" xr:uid="{00000000-0005-0000-0000-0000B0650000}"/>
    <cellStyle name="Normal 497 5 2 2" xfId="37510" xr:uid="{00000000-0005-0000-0000-0000B1650000}"/>
    <cellStyle name="Normal 497 5 3" xfId="28668" xr:uid="{00000000-0005-0000-0000-0000B2650000}"/>
    <cellStyle name="Normal 497 6" xfId="9826" xr:uid="{00000000-0005-0000-0000-0000B3650000}"/>
    <cellStyle name="Normal 497 6 2" xfId="19644" xr:uid="{00000000-0005-0000-0000-0000B4650000}"/>
    <cellStyle name="Normal 497 6 2 2" xfId="37511" xr:uid="{00000000-0005-0000-0000-0000B5650000}"/>
    <cellStyle name="Normal 497 6 3" xfId="28669" xr:uid="{00000000-0005-0000-0000-0000B6650000}"/>
    <cellStyle name="Normal 498" xfId="1668" xr:uid="{00000000-0005-0000-0000-0000B7650000}"/>
    <cellStyle name="Normal 498 2" xfId="9827" xr:uid="{00000000-0005-0000-0000-0000B8650000}"/>
    <cellStyle name="Normal 498 3" xfId="9828" xr:uid="{00000000-0005-0000-0000-0000B9650000}"/>
    <cellStyle name="Normal 498 3 2" xfId="9829" xr:uid="{00000000-0005-0000-0000-0000BA650000}"/>
    <cellStyle name="Normal 498 3 2 2" xfId="19646" xr:uid="{00000000-0005-0000-0000-0000BB650000}"/>
    <cellStyle name="Normal 498 3 2 2 2" xfId="37513" xr:uid="{00000000-0005-0000-0000-0000BC650000}"/>
    <cellStyle name="Normal 498 3 2 3" xfId="28671" xr:uid="{00000000-0005-0000-0000-0000BD650000}"/>
    <cellStyle name="Normal 498 3 3" xfId="19645" xr:uid="{00000000-0005-0000-0000-0000BE650000}"/>
    <cellStyle name="Normal 498 3 3 2" xfId="37512" xr:uid="{00000000-0005-0000-0000-0000BF650000}"/>
    <cellStyle name="Normal 498 3 4" xfId="28670" xr:uid="{00000000-0005-0000-0000-0000C0650000}"/>
    <cellStyle name="Normal 498 4" xfId="9830" xr:uid="{00000000-0005-0000-0000-0000C1650000}"/>
    <cellStyle name="Normal 498 4 2" xfId="19647" xr:uid="{00000000-0005-0000-0000-0000C2650000}"/>
    <cellStyle name="Normal 498 4 2 2" xfId="37514" xr:uid="{00000000-0005-0000-0000-0000C3650000}"/>
    <cellStyle name="Normal 498 4 3" xfId="28672" xr:uid="{00000000-0005-0000-0000-0000C4650000}"/>
    <cellStyle name="Normal 498 5" xfId="9831" xr:uid="{00000000-0005-0000-0000-0000C5650000}"/>
    <cellStyle name="Normal 498 5 2" xfId="19648" xr:uid="{00000000-0005-0000-0000-0000C6650000}"/>
    <cellStyle name="Normal 498 5 2 2" xfId="37515" xr:uid="{00000000-0005-0000-0000-0000C7650000}"/>
    <cellStyle name="Normal 498 5 3" xfId="28673" xr:uid="{00000000-0005-0000-0000-0000C8650000}"/>
    <cellStyle name="Normal 498 6" xfId="9832" xr:uid="{00000000-0005-0000-0000-0000C9650000}"/>
    <cellStyle name="Normal 498 6 2" xfId="19649" xr:uid="{00000000-0005-0000-0000-0000CA650000}"/>
    <cellStyle name="Normal 498 6 2 2" xfId="37516" xr:uid="{00000000-0005-0000-0000-0000CB650000}"/>
    <cellStyle name="Normal 498 6 3" xfId="28674" xr:uid="{00000000-0005-0000-0000-0000CC650000}"/>
    <cellStyle name="Normal 499" xfId="1669" xr:uid="{00000000-0005-0000-0000-0000CD650000}"/>
    <cellStyle name="Normal 499 2" xfId="9833" xr:uid="{00000000-0005-0000-0000-0000CE650000}"/>
    <cellStyle name="Normal 499 3" xfId="9834" xr:uid="{00000000-0005-0000-0000-0000CF650000}"/>
    <cellStyle name="Normal 499 3 2" xfId="9835" xr:uid="{00000000-0005-0000-0000-0000D0650000}"/>
    <cellStyle name="Normal 499 3 2 2" xfId="19651" xr:uid="{00000000-0005-0000-0000-0000D1650000}"/>
    <cellStyle name="Normal 499 3 2 2 2" xfId="37518" xr:uid="{00000000-0005-0000-0000-0000D2650000}"/>
    <cellStyle name="Normal 499 3 2 3" xfId="28676" xr:uid="{00000000-0005-0000-0000-0000D3650000}"/>
    <cellStyle name="Normal 499 3 3" xfId="19650" xr:uid="{00000000-0005-0000-0000-0000D4650000}"/>
    <cellStyle name="Normal 499 3 3 2" xfId="37517" xr:uid="{00000000-0005-0000-0000-0000D5650000}"/>
    <cellStyle name="Normal 499 3 4" xfId="28675" xr:uid="{00000000-0005-0000-0000-0000D6650000}"/>
    <cellStyle name="Normal 499 4" xfId="9836" xr:uid="{00000000-0005-0000-0000-0000D7650000}"/>
    <cellStyle name="Normal 499 4 2" xfId="19652" xr:uid="{00000000-0005-0000-0000-0000D8650000}"/>
    <cellStyle name="Normal 499 4 2 2" xfId="37519" xr:uid="{00000000-0005-0000-0000-0000D9650000}"/>
    <cellStyle name="Normal 499 4 3" xfId="28677" xr:uid="{00000000-0005-0000-0000-0000DA650000}"/>
    <cellStyle name="Normal 499 5" xfId="9837" xr:uid="{00000000-0005-0000-0000-0000DB650000}"/>
    <cellStyle name="Normal 499 5 2" xfId="19653" xr:uid="{00000000-0005-0000-0000-0000DC650000}"/>
    <cellStyle name="Normal 499 5 2 2" xfId="37520" xr:uid="{00000000-0005-0000-0000-0000DD650000}"/>
    <cellStyle name="Normal 499 5 3" xfId="28678" xr:uid="{00000000-0005-0000-0000-0000DE650000}"/>
    <cellStyle name="Normal 499 6" xfId="9838" xr:uid="{00000000-0005-0000-0000-0000DF650000}"/>
    <cellStyle name="Normal 499 6 2" xfId="19654" xr:uid="{00000000-0005-0000-0000-0000E0650000}"/>
    <cellStyle name="Normal 499 6 2 2" xfId="37521" xr:uid="{00000000-0005-0000-0000-0000E1650000}"/>
    <cellStyle name="Normal 499 6 3" xfId="28679" xr:uid="{00000000-0005-0000-0000-0000E2650000}"/>
    <cellStyle name="Normal 5" xfId="1670" xr:uid="{00000000-0005-0000-0000-0000E3650000}"/>
    <cellStyle name="Normal 5 2" xfId="2366" xr:uid="{00000000-0005-0000-0000-0000E4650000}"/>
    <cellStyle name="Normal 5 3" xfId="9839" xr:uid="{00000000-0005-0000-0000-0000E5650000}"/>
    <cellStyle name="Normal 5 4" xfId="41281" xr:uid="{00000000-0005-0000-0000-0000E6650000}"/>
    <cellStyle name="Normal 50" xfId="1671" xr:uid="{00000000-0005-0000-0000-0000E7650000}"/>
    <cellStyle name="Normal 50 2" xfId="2644" xr:uid="{00000000-0005-0000-0000-0000E8650000}"/>
    <cellStyle name="Normal 50 3" xfId="9840" xr:uid="{00000000-0005-0000-0000-0000E9650000}"/>
    <cellStyle name="Normal 50 3 2" xfId="9841" xr:uid="{00000000-0005-0000-0000-0000EA650000}"/>
    <cellStyle name="Normal 50 3 2 2" xfId="19656" xr:uid="{00000000-0005-0000-0000-0000EB650000}"/>
    <cellStyle name="Normal 50 3 2 2 2" xfId="37523" xr:uid="{00000000-0005-0000-0000-0000EC650000}"/>
    <cellStyle name="Normal 50 3 2 3" xfId="28681" xr:uid="{00000000-0005-0000-0000-0000ED650000}"/>
    <cellStyle name="Normal 50 3 3" xfId="19655" xr:uid="{00000000-0005-0000-0000-0000EE650000}"/>
    <cellStyle name="Normal 50 3 3 2" xfId="37522" xr:uid="{00000000-0005-0000-0000-0000EF650000}"/>
    <cellStyle name="Normal 50 3 4" xfId="28680" xr:uid="{00000000-0005-0000-0000-0000F0650000}"/>
    <cellStyle name="Normal 50 4" xfId="9842" xr:uid="{00000000-0005-0000-0000-0000F1650000}"/>
    <cellStyle name="Normal 50 4 2" xfId="19657" xr:uid="{00000000-0005-0000-0000-0000F2650000}"/>
    <cellStyle name="Normal 50 4 2 2" xfId="37524" xr:uid="{00000000-0005-0000-0000-0000F3650000}"/>
    <cellStyle name="Normal 50 4 3" xfId="28682" xr:uid="{00000000-0005-0000-0000-0000F4650000}"/>
    <cellStyle name="Normal 50 5" xfId="9843" xr:uid="{00000000-0005-0000-0000-0000F5650000}"/>
    <cellStyle name="Normal 50 5 2" xfId="19658" xr:uid="{00000000-0005-0000-0000-0000F6650000}"/>
    <cellStyle name="Normal 50 5 2 2" xfId="37525" xr:uid="{00000000-0005-0000-0000-0000F7650000}"/>
    <cellStyle name="Normal 50 5 3" xfId="28683" xr:uid="{00000000-0005-0000-0000-0000F8650000}"/>
    <cellStyle name="Normal 50 6" xfId="9844" xr:uid="{00000000-0005-0000-0000-0000F9650000}"/>
    <cellStyle name="Normal 50 6 2" xfId="19659" xr:uid="{00000000-0005-0000-0000-0000FA650000}"/>
    <cellStyle name="Normal 50 6 2 2" xfId="37526" xr:uid="{00000000-0005-0000-0000-0000FB650000}"/>
    <cellStyle name="Normal 50 6 3" xfId="28684" xr:uid="{00000000-0005-0000-0000-0000FC650000}"/>
    <cellStyle name="Normal 500" xfId="1672" xr:uid="{00000000-0005-0000-0000-0000FD650000}"/>
    <cellStyle name="Normal 500 2" xfId="9845" xr:uid="{00000000-0005-0000-0000-0000FE650000}"/>
    <cellStyle name="Normal 500 3" xfId="9846" xr:uid="{00000000-0005-0000-0000-0000FF650000}"/>
    <cellStyle name="Normal 500 3 2" xfId="9847" xr:uid="{00000000-0005-0000-0000-000000660000}"/>
    <cellStyle name="Normal 500 3 2 2" xfId="19661" xr:uid="{00000000-0005-0000-0000-000001660000}"/>
    <cellStyle name="Normal 500 3 2 2 2" xfId="37528" xr:uid="{00000000-0005-0000-0000-000002660000}"/>
    <cellStyle name="Normal 500 3 2 3" xfId="28686" xr:uid="{00000000-0005-0000-0000-000003660000}"/>
    <cellStyle name="Normal 500 3 3" xfId="19660" xr:uid="{00000000-0005-0000-0000-000004660000}"/>
    <cellStyle name="Normal 500 3 3 2" xfId="37527" xr:uid="{00000000-0005-0000-0000-000005660000}"/>
    <cellStyle name="Normal 500 3 4" xfId="28685" xr:uid="{00000000-0005-0000-0000-000006660000}"/>
    <cellStyle name="Normal 500 4" xfId="9848" xr:uid="{00000000-0005-0000-0000-000007660000}"/>
    <cellStyle name="Normal 500 4 2" xfId="19662" xr:uid="{00000000-0005-0000-0000-000008660000}"/>
    <cellStyle name="Normal 500 4 2 2" xfId="37529" xr:uid="{00000000-0005-0000-0000-000009660000}"/>
    <cellStyle name="Normal 500 4 3" xfId="28687" xr:uid="{00000000-0005-0000-0000-00000A660000}"/>
    <cellStyle name="Normal 500 5" xfId="9849" xr:uid="{00000000-0005-0000-0000-00000B660000}"/>
    <cellStyle name="Normal 500 5 2" xfId="19663" xr:uid="{00000000-0005-0000-0000-00000C660000}"/>
    <cellStyle name="Normal 500 5 2 2" xfId="37530" xr:uid="{00000000-0005-0000-0000-00000D660000}"/>
    <cellStyle name="Normal 500 5 3" xfId="28688" xr:uid="{00000000-0005-0000-0000-00000E660000}"/>
    <cellStyle name="Normal 500 6" xfId="9850" xr:uid="{00000000-0005-0000-0000-00000F660000}"/>
    <cellStyle name="Normal 500 6 2" xfId="19664" xr:uid="{00000000-0005-0000-0000-000010660000}"/>
    <cellStyle name="Normal 500 6 2 2" xfId="37531" xr:uid="{00000000-0005-0000-0000-000011660000}"/>
    <cellStyle name="Normal 500 6 3" xfId="28689" xr:uid="{00000000-0005-0000-0000-000012660000}"/>
    <cellStyle name="Normal 501" xfId="1673" xr:uid="{00000000-0005-0000-0000-000013660000}"/>
    <cellStyle name="Normal 501 2" xfId="9851" xr:uid="{00000000-0005-0000-0000-000014660000}"/>
    <cellStyle name="Normal 501 3" xfId="9852" xr:uid="{00000000-0005-0000-0000-000015660000}"/>
    <cellStyle name="Normal 501 3 2" xfId="9853" xr:uid="{00000000-0005-0000-0000-000016660000}"/>
    <cellStyle name="Normal 501 3 2 2" xfId="19666" xr:uid="{00000000-0005-0000-0000-000017660000}"/>
    <cellStyle name="Normal 501 3 2 2 2" xfId="37533" xr:uid="{00000000-0005-0000-0000-000018660000}"/>
    <cellStyle name="Normal 501 3 2 3" xfId="28691" xr:uid="{00000000-0005-0000-0000-000019660000}"/>
    <cellStyle name="Normal 501 3 3" xfId="19665" xr:uid="{00000000-0005-0000-0000-00001A660000}"/>
    <cellStyle name="Normal 501 3 3 2" xfId="37532" xr:uid="{00000000-0005-0000-0000-00001B660000}"/>
    <cellStyle name="Normal 501 3 4" xfId="28690" xr:uid="{00000000-0005-0000-0000-00001C660000}"/>
    <cellStyle name="Normal 501 4" xfId="9854" xr:uid="{00000000-0005-0000-0000-00001D660000}"/>
    <cellStyle name="Normal 501 4 2" xfId="19667" xr:uid="{00000000-0005-0000-0000-00001E660000}"/>
    <cellStyle name="Normal 501 4 2 2" xfId="37534" xr:uid="{00000000-0005-0000-0000-00001F660000}"/>
    <cellStyle name="Normal 501 4 3" xfId="28692" xr:uid="{00000000-0005-0000-0000-000020660000}"/>
    <cellStyle name="Normal 501 5" xfId="9855" xr:uid="{00000000-0005-0000-0000-000021660000}"/>
    <cellStyle name="Normal 501 5 2" xfId="19668" xr:uid="{00000000-0005-0000-0000-000022660000}"/>
    <cellStyle name="Normal 501 5 2 2" xfId="37535" xr:uid="{00000000-0005-0000-0000-000023660000}"/>
    <cellStyle name="Normal 501 5 3" xfId="28693" xr:uid="{00000000-0005-0000-0000-000024660000}"/>
    <cellStyle name="Normal 501 6" xfId="9856" xr:uid="{00000000-0005-0000-0000-000025660000}"/>
    <cellStyle name="Normal 501 6 2" xfId="19669" xr:uid="{00000000-0005-0000-0000-000026660000}"/>
    <cellStyle name="Normal 501 6 2 2" xfId="37536" xr:uid="{00000000-0005-0000-0000-000027660000}"/>
    <cellStyle name="Normal 501 6 3" xfId="28694" xr:uid="{00000000-0005-0000-0000-000028660000}"/>
    <cellStyle name="Normal 502" xfId="1674" xr:uid="{00000000-0005-0000-0000-000029660000}"/>
    <cellStyle name="Normal 502 2" xfId="9857" xr:uid="{00000000-0005-0000-0000-00002A660000}"/>
    <cellStyle name="Normal 502 3" xfId="9858" xr:uid="{00000000-0005-0000-0000-00002B660000}"/>
    <cellStyle name="Normal 502 3 2" xfId="9859" xr:uid="{00000000-0005-0000-0000-00002C660000}"/>
    <cellStyle name="Normal 502 3 2 2" xfId="19671" xr:uid="{00000000-0005-0000-0000-00002D660000}"/>
    <cellStyle name="Normal 502 3 2 2 2" xfId="37538" xr:uid="{00000000-0005-0000-0000-00002E660000}"/>
    <cellStyle name="Normal 502 3 2 3" xfId="28696" xr:uid="{00000000-0005-0000-0000-00002F660000}"/>
    <cellStyle name="Normal 502 3 3" xfId="19670" xr:uid="{00000000-0005-0000-0000-000030660000}"/>
    <cellStyle name="Normal 502 3 3 2" xfId="37537" xr:uid="{00000000-0005-0000-0000-000031660000}"/>
    <cellStyle name="Normal 502 3 4" xfId="28695" xr:uid="{00000000-0005-0000-0000-000032660000}"/>
    <cellStyle name="Normal 502 4" xfId="9860" xr:uid="{00000000-0005-0000-0000-000033660000}"/>
    <cellStyle name="Normal 502 4 2" xfId="19672" xr:uid="{00000000-0005-0000-0000-000034660000}"/>
    <cellStyle name="Normal 502 4 2 2" xfId="37539" xr:uid="{00000000-0005-0000-0000-000035660000}"/>
    <cellStyle name="Normal 502 4 3" xfId="28697" xr:uid="{00000000-0005-0000-0000-000036660000}"/>
    <cellStyle name="Normal 502 5" xfId="9861" xr:uid="{00000000-0005-0000-0000-000037660000}"/>
    <cellStyle name="Normal 502 5 2" xfId="19673" xr:uid="{00000000-0005-0000-0000-000038660000}"/>
    <cellStyle name="Normal 502 5 2 2" xfId="37540" xr:uid="{00000000-0005-0000-0000-000039660000}"/>
    <cellStyle name="Normal 502 5 3" xfId="28698" xr:uid="{00000000-0005-0000-0000-00003A660000}"/>
    <cellStyle name="Normal 502 6" xfId="9862" xr:uid="{00000000-0005-0000-0000-00003B660000}"/>
    <cellStyle name="Normal 502 6 2" xfId="19674" xr:uid="{00000000-0005-0000-0000-00003C660000}"/>
    <cellStyle name="Normal 502 6 2 2" xfId="37541" xr:uid="{00000000-0005-0000-0000-00003D660000}"/>
    <cellStyle name="Normal 502 6 3" xfId="28699" xr:uid="{00000000-0005-0000-0000-00003E660000}"/>
    <cellStyle name="Normal 503" xfId="1675" xr:uid="{00000000-0005-0000-0000-00003F660000}"/>
    <cellStyle name="Normal 503 2" xfId="9863" xr:uid="{00000000-0005-0000-0000-000040660000}"/>
    <cellStyle name="Normal 503 3" xfId="9864" xr:uid="{00000000-0005-0000-0000-000041660000}"/>
    <cellStyle name="Normal 503 3 2" xfId="9865" xr:uid="{00000000-0005-0000-0000-000042660000}"/>
    <cellStyle name="Normal 503 3 2 2" xfId="19676" xr:uid="{00000000-0005-0000-0000-000043660000}"/>
    <cellStyle name="Normal 503 3 2 2 2" xfId="37543" xr:uid="{00000000-0005-0000-0000-000044660000}"/>
    <cellStyle name="Normal 503 3 2 3" xfId="28701" xr:uid="{00000000-0005-0000-0000-000045660000}"/>
    <cellStyle name="Normal 503 3 3" xfId="19675" xr:uid="{00000000-0005-0000-0000-000046660000}"/>
    <cellStyle name="Normal 503 3 3 2" xfId="37542" xr:uid="{00000000-0005-0000-0000-000047660000}"/>
    <cellStyle name="Normal 503 3 4" xfId="28700" xr:uid="{00000000-0005-0000-0000-000048660000}"/>
    <cellStyle name="Normal 503 4" xfId="9866" xr:uid="{00000000-0005-0000-0000-000049660000}"/>
    <cellStyle name="Normal 503 4 2" xfId="19677" xr:uid="{00000000-0005-0000-0000-00004A660000}"/>
    <cellStyle name="Normal 503 4 2 2" xfId="37544" xr:uid="{00000000-0005-0000-0000-00004B660000}"/>
    <cellStyle name="Normal 503 4 3" xfId="28702" xr:uid="{00000000-0005-0000-0000-00004C660000}"/>
    <cellStyle name="Normal 503 5" xfId="9867" xr:uid="{00000000-0005-0000-0000-00004D660000}"/>
    <cellStyle name="Normal 503 5 2" xfId="19678" xr:uid="{00000000-0005-0000-0000-00004E660000}"/>
    <cellStyle name="Normal 503 5 2 2" xfId="37545" xr:uid="{00000000-0005-0000-0000-00004F660000}"/>
    <cellStyle name="Normal 503 5 3" xfId="28703" xr:uid="{00000000-0005-0000-0000-000050660000}"/>
    <cellStyle name="Normal 503 6" xfId="9868" xr:uid="{00000000-0005-0000-0000-000051660000}"/>
    <cellStyle name="Normal 503 6 2" xfId="19679" xr:uid="{00000000-0005-0000-0000-000052660000}"/>
    <cellStyle name="Normal 503 6 2 2" xfId="37546" xr:uid="{00000000-0005-0000-0000-000053660000}"/>
    <cellStyle name="Normal 503 6 3" xfId="28704" xr:uid="{00000000-0005-0000-0000-000054660000}"/>
    <cellStyle name="Normal 504" xfId="1676" xr:uid="{00000000-0005-0000-0000-000055660000}"/>
    <cellStyle name="Normal 504 2" xfId="9869" xr:uid="{00000000-0005-0000-0000-000056660000}"/>
    <cellStyle name="Normal 504 3" xfId="9870" xr:uid="{00000000-0005-0000-0000-000057660000}"/>
    <cellStyle name="Normal 504 3 2" xfId="9871" xr:uid="{00000000-0005-0000-0000-000058660000}"/>
    <cellStyle name="Normal 504 3 2 2" xfId="19681" xr:uid="{00000000-0005-0000-0000-000059660000}"/>
    <cellStyle name="Normal 504 3 2 2 2" xfId="37548" xr:uid="{00000000-0005-0000-0000-00005A660000}"/>
    <cellStyle name="Normal 504 3 2 3" xfId="28706" xr:uid="{00000000-0005-0000-0000-00005B660000}"/>
    <cellStyle name="Normal 504 3 3" xfId="19680" xr:uid="{00000000-0005-0000-0000-00005C660000}"/>
    <cellStyle name="Normal 504 3 3 2" xfId="37547" xr:uid="{00000000-0005-0000-0000-00005D660000}"/>
    <cellStyle name="Normal 504 3 4" xfId="28705" xr:uid="{00000000-0005-0000-0000-00005E660000}"/>
    <cellStyle name="Normal 504 4" xfId="9872" xr:uid="{00000000-0005-0000-0000-00005F660000}"/>
    <cellStyle name="Normal 504 4 2" xfId="19682" xr:uid="{00000000-0005-0000-0000-000060660000}"/>
    <cellStyle name="Normal 504 4 2 2" xfId="37549" xr:uid="{00000000-0005-0000-0000-000061660000}"/>
    <cellStyle name="Normal 504 4 3" xfId="28707" xr:uid="{00000000-0005-0000-0000-000062660000}"/>
    <cellStyle name="Normal 504 5" xfId="9873" xr:uid="{00000000-0005-0000-0000-000063660000}"/>
    <cellStyle name="Normal 504 5 2" xfId="19683" xr:uid="{00000000-0005-0000-0000-000064660000}"/>
    <cellStyle name="Normal 504 5 2 2" xfId="37550" xr:uid="{00000000-0005-0000-0000-000065660000}"/>
    <cellStyle name="Normal 504 5 3" xfId="28708" xr:uid="{00000000-0005-0000-0000-000066660000}"/>
    <cellStyle name="Normal 504 6" xfId="9874" xr:uid="{00000000-0005-0000-0000-000067660000}"/>
    <cellStyle name="Normal 504 6 2" xfId="19684" xr:uid="{00000000-0005-0000-0000-000068660000}"/>
    <cellStyle name="Normal 504 6 2 2" xfId="37551" xr:uid="{00000000-0005-0000-0000-000069660000}"/>
    <cellStyle name="Normal 504 6 3" xfId="28709" xr:uid="{00000000-0005-0000-0000-00006A660000}"/>
    <cellStyle name="Normal 505" xfId="1677" xr:uid="{00000000-0005-0000-0000-00006B660000}"/>
    <cellStyle name="Normal 505 2" xfId="9875" xr:uid="{00000000-0005-0000-0000-00006C660000}"/>
    <cellStyle name="Normal 505 3" xfId="9876" xr:uid="{00000000-0005-0000-0000-00006D660000}"/>
    <cellStyle name="Normal 505 3 2" xfId="9877" xr:uid="{00000000-0005-0000-0000-00006E660000}"/>
    <cellStyle name="Normal 505 3 2 2" xfId="19686" xr:uid="{00000000-0005-0000-0000-00006F660000}"/>
    <cellStyle name="Normal 505 3 2 2 2" xfId="37553" xr:uid="{00000000-0005-0000-0000-000070660000}"/>
    <cellStyle name="Normal 505 3 2 3" xfId="28711" xr:uid="{00000000-0005-0000-0000-000071660000}"/>
    <cellStyle name="Normal 505 3 3" xfId="19685" xr:uid="{00000000-0005-0000-0000-000072660000}"/>
    <cellStyle name="Normal 505 3 3 2" xfId="37552" xr:uid="{00000000-0005-0000-0000-000073660000}"/>
    <cellStyle name="Normal 505 3 4" xfId="28710" xr:uid="{00000000-0005-0000-0000-000074660000}"/>
    <cellStyle name="Normal 505 4" xfId="9878" xr:uid="{00000000-0005-0000-0000-000075660000}"/>
    <cellStyle name="Normal 505 4 2" xfId="19687" xr:uid="{00000000-0005-0000-0000-000076660000}"/>
    <cellStyle name="Normal 505 4 2 2" xfId="37554" xr:uid="{00000000-0005-0000-0000-000077660000}"/>
    <cellStyle name="Normal 505 4 3" xfId="28712" xr:uid="{00000000-0005-0000-0000-000078660000}"/>
    <cellStyle name="Normal 505 5" xfId="9879" xr:uid="{00000000-0005-0000-0000-000079660000}"/>
    <cellStyle name="Normal 505 5 2" xfId="19688" xr:uid="{00000000-0005-0000-0000-00007A660000}"/>
    <cellStyle name="Normal 505 5 2 2" xfId="37555" xr:uid="{00000000-0005-0000-0000-00007B660000}"/>
    <cellStyle name="Normal 505 5 3" xfId="28713" xr:uid="{00000000-0005-0000-0000-00007C660000}"/>
    <cellStyle name="Normal 505 6" xfId="9880" xr:uid="{00000000-0005-0000-0000-00007D660000}"/>
    <cellStyle name="Normal 505 6 2" xfId="19689" xr:uid="{00000000-0005-0000-0000-00007E660000}"/>
    <cellStyle name="Normal 505 6 2 2" xfId="37556" xr:uid="{00000000-0005-0000-0000-00007F660000}"/>
    <cellStyle name="Normal 505 6 3" xfId="28714" xr:uid="{00000000-0005-0000-0000-000080660000}"/>
    <cellStyle name="Normal 506" xfId="1678" xr:uid="{00000000-0005-0000-0000-000081660000}"/>
    <cellStyle name="Normal 506 2" xfId="9881" xr:uid="{00000000-0005-0000-0000-000082660000}"/>
    <cellStyle name="Normal 506 3" xfId="9882" xr:uid="{00000000-0005-0000-0000-000083660000}"/>
    <cellStyle name="Normal 506 3 2" xfId="9883" xr:uid="{00000000-0005-0000-0000-000084660000}"/>
    <cellStyle name="Normal 506 3 2 2" xfId="19691" xr:uid="{00000000-0005-0000-0000-000085660000}"/>
    <cellStyle name="Normal 506 3 2 2 2" xfId="37558" xr:uid="{00000000-0005-0000-0000-000086660000}"/>
    <cellStyle name="Normal 506 3 2 3" xfId="28716" xr:uid="{00000000-0005-0000-0000-000087660000}"/>
    <cellStyle name="Normal 506 3 3" xfId="19690" xr:uid="{00000000-0005-0000-0000-000088660000}"/>
    <cellStyle name="Normal 506 3 3 2" xfId="37557" xr:uid="{00000000-0005-0000-0000-000089660000}"/>
    <cellStyle name="Normal 506 3 4" xfId="28715" xr:uid="{00000000-0005-0000-0000-00008A660000}"/>
    <cellStyle name="Normal 506 4" xfId="9884" xr:uid="{00000000-0005-0000-0000-00008B660000}"/>
    <cellStyle name="Normal 506 4 2" xfId="19692" xr:uid="{00000000-0005-0000-0000-00008C660000}"/>
    <cellStyle name="Normal 506 4 2 2" xfId="37559" xr:uid="{00000000-0005-0000-0000-00008D660000}"/>
    <cellStyle name="Normal 506 4 3" xfId="28717" xr:uid="{00000000-0005-0000-0000-00008E660000}"/>
    <cellStyle name="Normal 506 5" xfId="9885" xr:uid="{00000000-0005-0000-0000-00008F660000}"/>
    <cellStyle name="Normal 506 5 2" xfId="19693" xr:uid="{00000000-0005-0000-0000-000090660000}"/>
    <cellStyle name="Normal 506 5 2 2" xfId="37560" xr:uid="{00000000-0005-0000-0000-000091660000}"/>
    <cellStyle name="Normal 506 5 3" xfId="28718" xr:uid="{00000000-0005-0000-0000-000092660000}"/>
    <cellStyle name="Normal 506 6" xfId="9886" xr:uid="{00000000-0005-0000-0000-000093660000}"/>
    <cellStyle name="Normal 506 6 2" xfId="19694" xr:uid="{00000000-0005-0000-0000-000094660000}"/>
    <cellStyle name="Normal 506 6 2 2" xfId="37561" xr:uid="{00000000-0005-0000-0000-000095660000}"/>
    <cellStyle name="Normal 506 6 3" xfId="28719" xr:uid="{00000000-0005-0000-0000-000096660000}"/>
    <cellStyle name="Normal 507" xfId="1679" xr:uid="{00000000-0005-0000-0000-000097660000}"/>
    <cellStyle name="Normal 507 2" xfId="9887" xr:uid="{00000000-0005-0000-0000-000098660000}"/>
    <cellStyle name="Normal 507 3" xfId="9888" xr:uid="{00000000-0005-0000-0000-000099660000}"/>
    <cellStyle name="Normal 507 3 2" xfId="9889" xr:uid="{00000000-0005-0000-0000-00009A660000}"/>
    <cellStyle name="Normal 507 3 2 2" xfId="19696" xr:uid="{00000000-0005-0000-0000-00009B660000}"/>
    <cellStyle name="Normal 507 3 2 2 2" xfId="37563" xr:uid="{00000000-0005-0000-0000-00009C660000}"/>
    <cellStyle name="Normal 507 3 2 3" xfId="28721" xr:uid="{00000000-0005-0000-0000-00009D660000}"/>
    <cellStyle name="Normal 507 3 3" xfId="19695" xr:uid="{00000000-0005-0000-0000-00009E660000}"/>
    <cellStyle name="Normal 507 3 3 2" xfId="37562" xr:uid="{00000000-0005-0000-0000-00009F660000}"/>
    <cellStyle name="Normal 507 3 4" xfId="28720" xr:uid="{00000000-0005-0000-0000-0000A0660000}"/>
    <cellStyle name="Normal 507 4" xfId="9890" xr:uid="{00000000-0005-0000-0000-0000A1660000}"/>
    <cellStyle name="Normal 507 4 2" xfId="19697" xr:uid="{00000000-0005-0000-0000-0000A2660000}"/>
    <cellStyle name="Normal 507 4 2 2" xfId="37564" xr:uid="{00000000-0005-0000-0000-0000A3660000}"/>
    <cellStyle name="Normal 507 4 3" xfId="28722" xr:uid="{00000000-0005-0000-0000-0000A4660000}"/>
    <cellStyle name="Normal 507 5" xfId="9891" xr:uid="{00000000-0005-0000-0000-0000A5660000}"/>
    <cellStyle name="Normal 507 5 2" xfId="19698" xr:uid="{00000000-0005-0000-0000-0000A6660000}"/>
    <cellStyle name="Normal 507 5 2 2" xfId="37565" xr:uid="{00000000-0005-0000-0000-0000A7660000}"/>
    <cellStyle name="Normal 507 5 3" xfId="28723" xr:uid="{00000000-0005-0000-0000-0000A8660000}"/>
    <cellStyle name="Normal 507 6" xfId="9892" xr:uid="{00000000-0005-0000-0000-0000A9660000}"/>
    <cellStyle name="Normal 507 6 2" xfId="19699" xr:uid="{00000000-0005-0000-0000-0000AA660000}"/>
    <cellStyle name="Normal 507 6 2 2" xfId="37566" xr:uid="{00000000-0005-0000-0000-0000AB660000}"/>
    <cellStyle name="Normal 507 6 3" xfId="28724" xr:uid="{00000000-0005-0000-0000-0000AC660000}"/>
    <cellStyle name="Normal 508" xfId="1680" xr:uid="{00000000-0005-0000-0000-0000AD660000}"/>
    <cellStyle name="Normal 508 2" xfId="9893" xr:uid="{00000000-0005-0000-0000-0000AE660000}"/>
    <cellStyle name="Normal 508 3" xfId="9894" xr:uid="{00000000-0005-0000-0000-0000AF660000}"/>
    <cellStyle name="Normal 508 3 2" xfId="9895" xr:uid="{00000000-0005-0000-0000-0000B0660000}"/>
    <cellStyle name="Normal 508 3 2 2" xfId="19701" xr:uid="{00000000-0005-0000-0000-0000B1660000}"/>
    <cellStyle name="Normal 508 3 2 2 2" xfId="37568" xr:uid="{00000000-0005-0000-0000-0000B2660000}"/>
    <cellStyle name="Normal 508 3 2 3" xfId="28726" xr:uid="{00000000-0005-0000-0000-0000B3660000}"/>
    <cellStyle name="Normal 508 3 3" xfId="19700" xr:uid="{00000000-0005-0000-0000-0000B4660000}"/>
    <cellStyle name="Normal 508 3 3 2" xfId="37567" xr:uid="{00000000-0005-0000-0000-0000B5660000}"/>
    <cellStyle name="Normal 508 3 4" xfId="28725" xr:uid="{00000000-0005-0000-0000-0000B6660000}"/>
    <cellStyle name="Normal 508 4" xfId="9896" xr:uid="{00000000-0005-0000-0000-0000B7660000}"/>
    <cellStyle name="Normal 508 4 2" xfId="19702" xr:uid="{00000000-0005-0000-0000-0000B8660000}"/>
    <cellStyle name="Normal 508 4 2 2" xfId="37569" xr:uid="{00000000-0005-0000-0000-0000B9660000}"/>
    <cellStyle name="Normal 508 4 3" xfId="28727" xr:uid="{00000000-0005-0000-0000-0000BA660000}"/>
    <cellStyle name="Normal 508 5" xfId="9897" xr:uid="{00000000-0005-0000-0000-0000BB660000}"/>
    <cellStyle name="Normal 508 5 2" xfId="19703" xr:uid="{00000000-0005-0000-0000-0000BC660000}"/>
    <cellStyle name="Normal 508 5 2 2" xfId="37570" xr:uid="{00000000-0005-0000-0000-0000BD660000}"/>
    <cellStyle name="Normal 508 5 3" xfId="28728" xr:uid="{00000000-0005-0000-0000-0000BE660000}"/>
    <cellStyle name="Normal 508 6" xfId="9898" xr:uid="{00000000-0005-0000-0000-0000BF660000}"/>
    <cellStyle name="Normal 508 6 2" xfId="19704" xr:uid="{00000000-0005-0000-0000-0000C0660000}"/>
    <cellStyle name="Normal 508 6 2 2" xfId="37571" xr:uid="{00000000-0005-0000-0000-0000C1660000}"/>
    <cellStyle name="Normal 508 6 3" xfId="28729" xr:uid="{00000000-0005-0000-0000-0000C2660000}"/>
    <cellStyle name="Normal 509" xfId="1681" xr:uid="{00000000-0005-0000-0000-0000C3660000}"/>
    <cellStyle name="Normal 509 2" xfId="9899" xr:uid="{00000000-0005-0000-0000-0000C4660000}"/>
    <cellStyle name="Normal 509 3" xfId="9900" xr:uid="{00000000-0005-0000-0000-0000C5660000}"/>
    <cellStyle name="Normal 509 3 2" xfId="9901" xr:uid="{00000000-0005-0000-0000-0000C6660000}"/>
    <cellStyle name="Normal 509 3 2 2" xfId="19706" xr:uid="{00000000-0005-0000-0000-0000C7660000}"/>
    <cellStyle name="Normal 509 3 2 2 2" xfId="37573" xr:uid="{00000000-0005-0000-0000-0000C8660000}"/>
    <cellStyle name="Normal 509 3 2 3" xfId="28731" xr:uid="{00000000-0005-0000-0000-0000C9660000}"/>
    <cellStyle name="Normal 509 3 3" xfId="19705" xr:uid="{00000000-0005-0000-0000-0000CA660000}"/>
    <cellStyle name="Normal 509 3 3 2" xfId="37572" xr:uid="{00000000-0005-0000-0000-0000CB660000}"/>
    <cellStyle name="Normal 509 3 4" xfId="28730" xr:uid="{00000000-0005-0000-0000-0000CC660000}"/>
    <cellStyle name="Normal 509 4" xfId="9902" xr:uid="{00000000-0005-0000-0000-0000CD660000}"/>
    <cellStyle name="Normal 509 4 2" xfId="19707" xr:uid="{00000000-0005-0000-0000-0000CE660000}"/>
    <cellStyle name="Normal 509 4 2 2" xfId="37574" xr:uid="{00000000-0005-0000-0000-0000CF660000}"/>
    <cellStyle name="Normal 509 4 3" xfId="28732" xr:uid="{00000000-0005-0000-0000-0000D0660000}"/>
    <cellStyle name="Normal 509 5" xfId="9903" xr:uid="{00000000-0005-0000-0000-0000D1660000}"/>
    <cellStyle name="Normal 509 5 2" xfId="19708" xr:uid="{00000000-0005-0000-0000-0000D2660000}"/>
    <cellStyle name="Normal 509 5 2 2" xfId="37575" xr:uid="{00000000-0005-0000-0000-0000D3660000}"/>
    <cellStyle name="Normal 509 5 3" xfId="28733" xr:uid="{00000000-0005-0000-0000-0000D4660000}"/>
    <cellStyle name="Normal 509 6" xfId="9904" xr:uid="{00000000-0005-0000-0000-0000D5660000}"/>
    <cellStyle name="Normal 509 6 2" xfId="19709" xr:uid="{00000000-0005-0000-0000-0000D6660000}"/>
    <cellStyle name="Normal 509 6 2 2" xfId="37576" xr:uid="{00000000-0005-0000-0000-0000D7660000}"/>
    <cellStyle name="Normal 509 6 3" xfId="28734" xr:uid="{00000000-0005-0000-0000-0000D8660000}"/>
    <cellStyle name="Normal 51" xfId="1682" xr:uid="{00000000-0005-0000-0000-0000D9660000}"/>
    <cellStyle name="Normal 51 2" xfId="2645" xr:uid="{00000000-0005-0000-0000-0000DA660000}"/>
    <cellStyle name="Normal 51 3" xfId="9905" xr:uid="{00000000-0005-0000-0000-0000DB660000}"/>
    <cellStyle name="Normal 51 3 2" xfId="9906" xr:uid="{00000000-0005-0000-0000-0000DC660000}"/>
    <cellStyle name="Normal 51 3 2 2" xfId="19711" xr:uid="{00000000-0005-0000-0000-0000DD660000}"/>
    <cellStyle name="Normal 51 3 2 2 2" xfId="37578" xr:uid="{00000000-0005-0000-0000-0000DE660000}"/>
    <cellStyle name="Normal 51 3 2 3" xfId="28736" xr:uid="{00000000-0005-0000-0000-0000DF660000}"/>
    <cellStyle name="Normal 51 3 3" xfId="19710" xr:uid="{00000000-0005-0000-0000-0000E0660000}"/>
    <cellStyle name="Normal 51 3 3 2" xfId="37577" xr:uid="{00000000-0005-0000-0000-0000E1660000}"/>
    <cellStyle name="Normal 51 3 4" xfId="28735" xr:uid="{00000000-0005-0000-0000-0000E2660000}"/>
    <cellStyle name="Normal 51 4" xfId="9907" xr:uid="{00000000-0005-0000-0000-0000E3660000}"/>
    <cellStyle name="Normal 51 4 2" xfId="19712" xr:uid="{00000000-0005-0000-0000-0000E4660000}"/>
    <cellStyle name="Normal 51 4 2 2" xfId="37579" xr:uid="{00000000-0005-0000-0000-0000E5660000}"/>
    <cellStyle name="Normal 51 4 3" xfId="28737" xr:uid="{00000000-0005-0000-0000-0000E6660000}"/>
    <cellStyle name="Normal 51 5" xfId="9908" xr:uid="{00000000-0005-0000-0000-0000E7660000}"/>
    <cellStyle name="Normal 51 5 2" xfId="19713" xr:uid="{00000000-0005-0000-0000-0000E8660000}"/>
    <cellStyle name="Normal 51 5 2 2" xfId="37580" xr:uid="{00000000-0005-0000-0000-0000E9660000}"/>
    <cellStyle name="Normal 51 5 3" xfId="28738" xr:uid="{00000000-0005-0000-0000-0000EA660000}"/>
    <cellStyle name="Normal 51 6" xfId="9909" xr:uid="{00000000-0005-0000-0000-0000EB660000}"/>
    <cellStyle name="Normal 51 6 2" xfId="19714" xr:uid="{00000000-0005-0000-0000-0000EC660000}"/>
    <cellStyle name="Normal 51 6 2 2" xfId="37581" xr:uid="{00000000-0005-0000-0000-0000ED660000}"/>
    <cellStyle name="Normal 51 6 3" xfId="28739" xr:uid="{00000000-0005-0000-0000-0000EE660000}"/>
    <cellStyle name="Normal 510" xfId="1683" xr:uid="{00000000-0005-0000-0000-0000EF660000}"/>
    <cellStyle name="Normal 510 2" xfId="9910" xr:uid="{00000000-0005-0000-0000-0000F0660000}"/>
    <cellStyle name="Normal 510 3" xfId="9911" xr:uid="{00000000-0005-0000-0000-0000F1660000}"/>
    <cellStyle name="Normal 510 3 2" xfId="9912" xr:uid="{00000000-0005-0000-0000-0000F2660000}"/>
    <cellStyle name="Normal 510 3 2 2" xfId="19716" xr:uid="{00000000-0005-0000-0000-0000F3660000}"/>
    <cellStyle name="Normal 510 3 2 2 2" xfId="37583" xr:uid="{00000000-0005-0000-0000-0000F4660000}"/>
    <cellStyle name="Normal 510 3 2 3" xfId="28741" xr:uid="{00000000-0005-0000-0000-0000F5660000}"/>
    <cellStyle name="Normal 510 3 3" xfId="19715" xr:uid="{00000000-0005-0000-0000-0000F6660000}"/>
    <cellStyle name="Normal 510 3 3 2" xfId="37582" xr:uid="{00000000-0005-0000-0000-0000F7660000}"/>
    <cellStyle name="Normal 510 3 4" xfId="28740" xr:uid="{00000000-0005-0000-0000-0000F8660000}"/>
    <cellStyle name="Normal 510 4" xfId="9913" xr:uid="{00000000-0005-0000-0000-0000F9660000}"/>
    <cellStyle name="Normal 510 4 2" xfId="19717" xr:uid="{00000000-0005-0000-0000-0000FA660000}"/>
    <cellStyle name="Normal 510 4 2 2" xfId="37584" xr:uid="{00000000-0005-0000-0000-0000FB660000}"/>
    <cellStyle name="Normal 510 4 3" xfId="28742" xr:uid="{00000000-0005-0000-0000-0000FC660000}"/>
    <cellStyle name="Normal 510 5" xfId="9914" xr:uid="{00000000-0005-0000-0000-0000FD660000}"/>
    <cellStyle name="Normal 510 5 2" xfId="19718" xr:uid="{00000000-0005-0000-0000-0000FE660000}"/>
    <cellStyle name="Normal 510 5 2 2" xfId="37585" xr:uid="{00000000-0005-0000-0000-0000FF660000}"/>
    <cellStyle name="Normal 510 5 3" xfId="28743" xr:uid="{00000000-0005-0000-0000-000000670000}"/>
    <cellStyle name="Normal 510 6" xfId="9915" xr:uid="{00000000-0005-0000-0000-000001670000}"/>
    <cellStyle name="Normal 510 6 2" xfId="19719" xr:uid="{00000000-0005-0000-0000-000002670000}"/>
    <cellStyle name="Normal 510 6 2 2" xfId="37586" xr:uid="{00000000-0005-0000-0000-000003670000}"/>
    <cellStyle name="Normal 510 6 3" xfId="28744" xr:uid="{00000000-0005-0000-0000-000004670000}"/>
    <cellStyle name="Normal 511" xfId="1684" xr:uid="{00000000-0005-0000-0000-000005670000}"/>
    <cellStyle name="Normal 511 2" xfId="9916" xr:uid="{00000000-0005-0000-0000-000006670000}"/>
    <cellStyle name="Normal 511 3" xfId="9917" xr:uid="{00000000-0005-0000-0000-000007670000}"/>
    <cellStyle name="Normal 511 3 2" xfId="9918" xr:uid="{00000000-0005-0000-0000-000008670000}"/>
    <cellStyle name="Normal 511 3 2 2" xfId="19721" xr:uid="{00000000-0005-0000-0000-000009670000}"/>
    <cellStyle name="Normal 511 3 2 2 2" xfId="37588" xr:uid="{00000000-0005-0000-0000-00000A670000}"/>
    <cellStyle name="Normal 511 3 2 3" xfId="28746" xr:uid="{00000000-0005-0000-0000-00000B670000}"/>
    <cellStyle name="Normal 511 3 3" xfId="19720" xr:uid="{00000000-0005-0000-0000-00000C670000}"/>
    <cellStyle name="Normal 511 3 3 2" xfId="37587" xr:uid="{00000000-0005-0000-0000-00000D670000}"/>
    <cellStyle name="Normal 511 3 4" xfId="28745" xr:uid="{00000000-0005-0000-0000-00000E670000}"/>
    <cellStyle name="Normal 511 4" xfId="9919" xr:uid="{00000000-0005-0000-0000-00000F670000}"/>
    <cellStyle name="Normal 511 4 2" xfId="19722" xr:uid="{00000000-0005-0000-0000-000010670000}"/>
    <cellStyle name="Normal 511 4 2 2" xfId="37589" xr:uid="{00000000-0005-0000-0000-000011670000}"/>
    <cellStyle name="Normal 511 4 3" xfId="28747" xr:uid="{00000000-0005-0000-0000-000012670000}"/>
    <cellStyle name="Normal 511 5" xfId="9920" xr:uid="{00000000-0005-0000-0000-000013670000}"/>
    <cellStyle name="Normal 511 5 2" xfId="19723" xr:uid="{00000000-0005-0000-0000-000014670000}"/>
    <cellStyle name="Normal 511 5 2 2" xfId="37590" xr:uid="{00000000-0005-0000-0000-000015670000}"/>
    <cellStyle name="Normal 511 5 3" xfId="28748" xr:uid="{00000000-0005-0000-0000-000016670000}"/>
    <cellStyle name="Normal 511 6" xfId="9921" xr:uid="{00000000-0005-0000-0000-000017670000}"/>
    <cellStyle name="Normal 511 6 2" xfId="19724" xr:uid="{00000000-0005-0000-0000-000018670000}"/>
    <cellStyle name="Normal 511 6 2 2" xfId="37591" xr:uid="{00000000-0005-0000-0000-000019670000}"/>
    <cellStyle name="Normal 511 6 3" xfId="28749" xr:uid="{00000000-0005-0000-0000-00001A670000}"/>
    <cellStyle name="Normal 512" xfId="1685" xr:uid="{00000000-0005-0000-0000-00001B670000}"/>
    <cellStyle name="Normal 512 2" xfId="9922" xr:uid="{00000000-0005-0000-0000-00001C670000}"/>
    <cellStyle name="Normal 512 3" xfId="9923" xr:uid="{00000000-0005-0000-0000-00001D670000}"/>
    <cellStyle name="Normal 512 3 2" xfId="9924" xr:uid="{00000000-0005-0000-0000-00001E670000}"/>
    <cellStyle name="Normal 512 3 2 2" xfId="19726" xr:uid="{00000000-0005-0000-0000-00001F670000}"/>
    <cellStyle name="Normal 512 3 2 2 2" xfId="37593" xr:uid="{00000000-0005-0000-0000-000020670000}"/>
    <cellStyle name="Normal 512 3 2 3" xfId="28751" xr:uid="{00000000-0005-0000-0000-000021670000}"/>
    <cellStyle name="Normal 512 3 3" xfId="19725" xr:uid="{00000000-0005-0000-0000-000022670000}"/>
    <cellStyle name="Normal 512 3 3 2" xfId="37592" xr:uid="{00000000-0005-0000-0000-000023670000}"/>
    <cellStyle name="Normal 512 3 4" xfId="28750" xr:uid="{00000000-0005-0000-0000-000024670000}"/>
    <cellStyle name="Normal 512 4" xfId="9925" xr:uid="{00000000-0005-0000-0000-000025670000}"/>
    <cellStyle name="Normal 512 4 2" xfId="19727" xr:uid="{00000000-0005-0000-0000-000026670000}"/>
    <cellStyle name="Normal 512 4 2 2" xfId="37594" xr:uid="{00000000-0005-0000-0000-000027670000}"/>
    <cellStyle name="Normal 512 4 3" xfId="28752" xr:uid="{00000000-0005-0000-0000-000028670000}"/>
    <cellStyle name="Normal 512 5" xfId="9926" xr:uid="{00000000-0005-0000-0000-000029670000}"/>
    <cellStyle name="Normal 512 5 2" xfId="19728" xr:uid="{00000000-0005-0000-0000-00002A670000}"/>
    <cellStyle name="Normal 512 5 2 2" xfId="37595" xr:uid="{00000000-0005-0000-0000-00002B670000}"/>
    <cellStyle name="Normal 512 5 3" xfId="28753" xr:uid="{00000000-0005-0000-0000-00002C670000}"/>
    <cellStyle name="Normal 512 6" xfId="9927" xr:uid="{00000000-0005-0000-0000-00002D670000}"/>
    <cellStyle name="Normal 512 6 2" xfId="19729" xr:uid="{00000000-0005-0000-0000-00002E670000}"/>
    <cellStyle name="Normal 512 6 2 2" xfId="37596" xr:uid="{00000000-0005-0000-0000-00002F670000}"/>
    <cellStyle name="Normal 512 6 3" xfId="28754" xr:uid="{00000000-0005-0000-0000-000030670000}"/>
    <cellStyle name="Normal 513" xfId="1686" xr:uid="{00000000-0005-0000-0000-000031670000}"/>
    <cellStyle name="Normal 513 2" xfId="9928" xr:uid="{00000000-0005-0000-0000-000032670000}"/>
    <cellStyle name="Normal 513 3" xfId="9929" xr:uid="{00000000-0005-0000-0000-000033670000}"/>
    <cellStyle name="Normal 513 3 2" xfId="9930" xr:uid="{00000000-0005-0000-0000-000034670000}"/>
    <cellStyle name="Normal 513 3 2 2" xfId="19731" xr:uid="{00000000-0005-0000-0000-000035670000}"/>
    <cellStyle name="Normal 513 3 2 2 2" xfId="37598" xr:uid="{00000000-0005-0000-0000-000036670000}"/>
    <cellStyle name="Normal 513 3 2 3" xfId="28756" xr:uid="{00000000-0005-0000-0000-000037670000}"/>
    <cellStyle name="Normal 513 3 3" xfId="19730" xr:uid="{00000000-0005-0000-0000-000038670000}"/>
    <cellStyle name="Normal 513 3 3 2" xfId="37597" xr:uid="{00000000-0005-0000-0000-000039670000}"/>
    <cellStyle name="Normal 513 3 4" xfId="28755" xr:uid="{00000000-0005-0000-0000-00003A670000}"/>
    <cellStyle name="Normal 513 4" xfId="9931" xr:uid="{00000000-0005-0000-0000-00003B670000}"/>
    <cellStyle name="Normal 513 4 2" xfId="19732" xr:uid="{00000000-0005-0000-0000-00003C670000}"/>
    <cellStyle name="Normal 513 4 2 2" xfId="37599" xr:uid="{00000000-0005-0000-0000-00003D670000}"/>
    <cellStyle name="Normal 513 4 3" xfId="28757" xr:uid="{00000000-0005-0000-0000-00003E670000}"/>
    <cellStyle name="Normal 513 5" xfId="9932" xr:uid="{00000000-0005-0000-0000-00003F670000}"/>
    <cellStyle name="Normal 513 5 2" xfId="19733" xr:uid="{00000000-0005-0000-0000-000040670000}"/>
    <cellStyle name="Normal 513 5 2 2" xfId="37600" xr:uid="{00000000-0005-0000-0000-000041670000}"/>
    <cellStyle name="Normal 513 5 3" xfId="28758" xr:uid="{00000000-0005-0000-0000-000042670000}"/>
    <cellStyle name="Normal 513 6" xfId="9933" xr:uid="{00000000-0005-0000-0000-000043670000}"/>
    <cellStyle name="Normal 513 6 2" xfId="19734" xr:uid="{00000000-0005-0000-0000-000044670000}"/>
    <cellStyle name="Normal 513 6 2 2" xfId="37601" xr:uid="{00000000-0005-0000-0000-000045670000}"/>
    <cellStyle name="Normal 513 6 3" xfId="28759" xr:uid="{00000000-0005-0000-0000-000046670000}"/>
    <cellStyle name="Normal 514" xfId="1687" xr:uid="{00000000-0005-0000-0000-000047670000}"/>
    <cellStyle name="Normal 514 2" xfId="9934" xr:uid="{00000000-0005-0000-0000-000048670000}"/>
    <cellStyle name="Normal 514 3" xfId="9935" xr:uid="{00000000-0005-0000-0000-000049670000}"/>
    <cellStyle name="Normal 514 3 2" xfId="9936" xr:uid="{00000000-0005-0000-0000-00004A670000}"/>
    <cellStyle name="Normal 514 3 2 2" xfId="19736" xr:uid="{00000000-0005-0000-0000-00004B670000}"/>
    <cellStyle name="Normal 514 3 2 2 2" xfId="37603" xr:uid="{00000000-0005-0000-0000-00004C670000}"/>
    <cellStyle name="Normal 514 3 2 3" xfId="28761" xr:uid="{00000000-0005-0000-0000-00004D670000}"/>
    <cellStyle name="Normal 514 3 3" xfId="19735" xr:uid="{00000000-0005-0000-0000-00004E670000}"/>
    <cellStyle name="Normal 514 3 3 2" xfId="37602" xr:uid="{00000000-0005-0000-0000-00004F670000}"/>
    <cellStyle name="Normal 514 3 4" xfId="28760" xr:uid="{00000000-0005-0000-0000-000050670000}"/>
    <cellStyle name="Normal 514 4" xfId="9937" xr:uid="{00000000-0005-0000-0000-000051670000}"/>
    <cellStyle name="Normal 514 4 2" xfId="19737" xr:uid="{00000000-0005-0000-0000-000052670000}"/>
    <cellStyle name="Normal 514 4 2 2" xfId="37604" xr:uid="{00000000-0005-0000-0000-000053670000}"/>
    <cellStyle name="Normal 514 4 3" xfId="28762" xr:uid="{00000000-0005-0000-0000-000054670000}"/>
    <cellStyle name="Normal 514 5" xfId="9938" xr:uid="{00000000-0005-0000-0000-000055670000}"/>
    <cellStyle name="Normal 514 5 2" xfId="19738" xr:uid="{00000000-0005-0000-0000-000056670000}"/>
    <cellStyle name="Normal 514 5 2 2" xfId="37605" xr:uid="{00000000-0005-0000-0000-000057670000}"/>
    <cellStyle name="Normal 514 5 3" xfId="28763" xr:uid="{00000000-0005-0000-0000-000058670000}"/>
    <cellStyle name="Normal 514 6" xfId="9939" xr:uid="{00000000-0005-0000-0000-000059670000}"/>
    <cellStyle name="Normal 514 6 2" xfId="19739" xr:uid="{00000000-0005-0000-0000-00005A670000}"/>
    <cellStyle name="Normal 514 6 2 2" xfId="37606" xr:uid="{00000000-0005-0000-0000-00005B670000}"/>
    <cellStyle name="Normal 514 6 3" xfId="28764" xr:uid="{00000000-0005-0000-0000-00005C670000}"/>
    <cellStyle name="Normal 515" xfId="1688" xr:uid="{00000000-0005-0000-0000-00005D670000}"/>
    <cellStyle name="Normal 515 2" xfId="9940" xr:uid="{00000000-0005-0000-0000-00005E670000}"/>
    <cellStyle name="Normal 515 3" xfId="9941" xr:uid="{00000000-0005-0000-0000-00005F670000}"/>
    <cellStyle name="Normal 515 3 2" xfId="9942" xr:uid="{00000000-0005-0000-0000-000060670000}"/>
    <cellStyle name="Normal 515 3 2 2" xfId="19741" xr:uid="{00000000-0005-0000-0000-000061670000}"/>
    <cellStyle name="Normal 515 3 2 2 2" xfId="37608" xr:uid="{00000000-0005-0000-0000-000062670000}"/>
    <cellStyle name="Normal 515 3 2 3" xfId="28766" xr:uid="{00000000-0005-0000-0000-000063670000}"/>
    <cellStyle name="Normal 515 3 3" xfId="19740" xr:uid="{00000000-0005-0000-0000-000064670000}"/>
    <cellStyle name="Normal 515 3 3 2" xfId="37607" xr:uid="{00000000-0005-0000-0000-000065670000}"/>
    <cellStyle name="Normal 515 3 4" xfId="28765" xr:uid="{00000000-0005-0000-0000-000066670000}"/>
    <cellStyle name="Normal 515 4" xfId="9943" xr:uid="{00000000-0005-0000-0000-000067670000}"/>
    <cellStyle name="Normal 515 4 2" xfId="19742" xr:uid="{00000000-0005-0000-0000-000068670000}"/>
    <cellStyle name="Normal 515 4 2 2" xfId="37609" xr:uid="{00000000-0005-0000-0000-000069670000}"/>
    <cellStyle name="Normal 515 4 3" xfId="28767" xr:uid="{00000000-0005-0000-0000-00006A670000}"/>
    <cellStyle name="Normal 515 5" xfId="9944" xr:uid="{00000000-0005-0000-0000-00006B670000}"/>
    <cellStyle name="Normal 515 5 2" xfId="19743" xr:uid="{00000000-0005-0000-0000-00006C670000}"/>
    <cellStyle name="Normal 515 5 2 2" xfId="37610" xr:uid="{00000000-0005-0000-0000-00006D670000}"/>
    <cellStyle name="Normal 515 5 3" xfId="28768" xr:uid="{00000000-0005-0000-0000-00006E670000}"/>
    <cellStyle name="Normal 515 6" xfId="9945" xr:uid="{00000000-0005-0000-0000-00006F670000}"/>
    <cellStyle name="Normal 515 6 2" xfId="19744" xr:uid="{00000000-0005-0000-0000-000070670000}"/>
    <cellStyle name="Normal 515 6 2 2" xfId="37611" xr:uid="{00000000-0005-0000-0000-000071670000}"/>
    <cellStyle name="Normal 515 6 3" xfId="28769" xr:uid="{00000000-0005-0000-0000-000072670000}"/>
    <cellStyle name="Normal 516" xfId="1689" xr:uid="{00000000-0005-0000-0000-000073670000}"/>
    <cellStyle name="Normal 516 2" xfId="9946" xr:uid="{00000000-0005-0000-0000-000074670000}"/>
    <cellStyle name="Normal 516 3" xfId="9947" xr:uid="{00000000-0005-0000-0000-000075670000}"/>
    <cellStyle name="Normal 516 3 2" xfId="9948" xr:uid="{00000000-0005-0000-0000-000076670000}"/>
    <cellStyle name="Normal 516 3 2 2" xfId="19746" xr:uid="{00000000-0005-0000-0000-000077670000}"/>
    <cellStyle name="Normal 516 3 2 2 2" xfId="37613" xr:uid="{00000000-0005-0000-0000-000078670000}"/>
    <cellStyle name="Normal 516 3 2 3" xfId="28771" xr:uid="{00000000-0005-0000-0000-000079670000}"/>
    <cellStyle name="Normal 516 3 3" xfId="19745" xr:uid="{00000000-0005-0000-0000-00007A670000}"/>
    <cellStyle name="Normal 516 3 3 2" xfId="37612" xr:uid="{00000000-0005-0000-0000-00007B670000}"/>
    <cellStyle name="Normal 516 3 4" xfId="28770" xr:uid="{00000000-0005-0000-0000-00007C670000}"/>
    <cellStyle name="Normal 516 4" xfId="9949" xr:uid="{00000000-0005-0000-0000-00007D670000}"/>
    <cellStyle name="Normal 516 4 2" xfId="19747" xr:uid="{00000000-0005-0000-0000-00007E670000}"/>
    <cellStyle name="Normal 516 4 2 2" xfId="37614" xr:uid="{00000000-0005-0000-0000-00007F670000}"/>
    <cellStyle name="Normal 516 4 3" xfId="28772" xr:uid="{00000000-0005-0000-0000-000080670000}"/>
    <cellStyle name="Normal 516 5" xfId="9950" xr:uid="{00000000-0005-0000-0000-000081670000}"/>
    <cellStyle name="Normal 516 5 2" xfId="19748" xr:uid="{00000000-0005-0000-0000-000082670000}"/>
    <cellStyle name="Normal 516 5 2 2" xfId="37615" xr:uid="{00000000-0005-0000-0000-000083670000}"/>
    <cellStyle name="Normal 516 5 3" xfId="28773" xr:uid="{00000000-0005-0000-0000-000084670000}"/>
    <cellStyle name="Normal 516 6" xfId="9951" xr:uid="{00000000-0005-0000-0000-000085670000}"/>
    <cellStyle name="Normal 516 6 2" xfId="19749" xr:uid="{00000000-0005-0000-0000-000086670000}"/>
    <cellStyle name="Normal 516 6 2 2" xfId="37616" xr:uid="{00000000-0005-0000-0000-000087670000}"/>
    <cellStyle name="Normal 516 6 3" xfId="28774" xr:uid="{00000000-0005-0000-0000-000088670000}"/>
    <cellStyle name="Normal 517" xfId="1690" xr:uid="{00000000-0005-0000-0000-000089670000}"/>
    <cellStyle name="Normal 517 2" xfId="9952" xr:uid="{00000000-0005-0000-0000-00008A670000}"/>
    <cellStyle name="Normal 517 3" xfId="9953" xr:uid="{00000000-0005-0000-0000-00008B670000}"/>
    <cellStyle name="Normal 517 3 2" xfId="9954" xr:uid="{00000000-0005-0000-0000-00008C670000}"/>
    <cellStyle name="Normal 517 3 2 2" xfId="19751" xr:uid="{00000000-0005-0000-0000-00008D670000}"/>
    <cellStyle name="Normal 517 3 2 2 2" xfId="37618" xr:uid="{00000000-0005-0000-0000-00008E670000}"/>
    <cellStyle name="Normal 517 3 2 3" xfId="28776" xr:uid="{00000000-0005-0000-0000-00008F670000}"/>
    <cellStyle name="Normal 517 3 3" xfId="19750" xr:uid="{00000000-0005-0000-0000-000090670000}"/>
    <cellStyle name="Normal 517 3 3 2" xfId="37617" xr:uid="{00000000-0005-0000-0000-000091670000}"/>
    <cellStyle name="Normal 517 3 4" xfId="28775" xr:uid="{00000000-0005-0000-0000-000092670000}"/>
    <cellStyle name="Normal 517 4" xfId="9955" xr:uid="{00000000-0005-0000-0000-000093670000}"/>
    <cellStyle name="Normal 517 4 2" xfId="19752" xr:uid="{00000000-0005-0000-0000-000094670000}"/>
    <cellStyle name="Normal 517 4 2 2" xfId="37619" xr:uid="{00000000-0005-0000-0000-000095670000}"/>
    <cellStyle name="Normal 517 4 3" xfId="28777" xr:uid="{00000000-0005-0000-0000-000096670000}"/>
    <cellStyle name="Normal 517 5" xfId="9956" xr:uid="{00000000-0005-0000-0000-000097670000}"/>
    <cellStyle name="Normal 517 5 2" xfId="19753" xr:uid="{00000000-0005-0000-0000-000098670000}"/>
    <cellStyle name="Normal 517 5 2 2" xfId="37620" xr:uid="{00000000-0005-0000-0000-000099670000}"/>
    <cellStyle name="Normal 517 5 3" xfId="28778" xr:uid="{00000000-0005-0000-0000-00009A670000}"/>
    <cellStyle name="Normal 517 6" xfId="9957" xr:uid="{00000000-0005-0000-0000-00009B670000}"/>
    <cellStyle name="Normal 517 6 2" xfId="19754" xr:uid="{00000000-0005-0000-0000-00009C670000}"/>
    <cellStyle name="Normal 517 6 2 2" xfId="37621" xr:uid="{00000000-0005-0000-0000-00009D670000}"/>
    <cellStyle name="Normal 517 6 3" xfId="28779" xr:uid="{00000000-0005-0000-0000-00009E670000}"/>
    <cellStyle name="Normal 518" xfId="1691" xr:uid="{00000000-0005-0000-0000-00009F670000}"/>
    <cellStyle name="Normal 518 2" xfId="9958" xr:uid="{00000000-0005-0000-0000-0000A0670000}"/>
    <cellStyle name="Normal 518 3" xfId="9959" xr:uid="{00000000-0005-0000-0000-0000A1670000}"/>
    <cellStyle name="Normal 518 3 2" xfId="9960" xr:uid="{00000000-0005-0000-0000-0000A2670000}"/>
    <cellStyle name="Normal 518 3 2 2" xfId="19756" xr:uid="{00000000-0005-0000-0000-0000A3670000}"/>
    <cellStyle name="Normal 518 3 2 2 2" xfId="37623" xr:uid="{00000000-0005-0000-0000-0000A4670000}"/>
    <cellStyle name="Normal 518 3 2 3" xfId="28781" xr:uid="{00000000-0005-0000-0000-0000A5670000}"/>
    <cellStyle name="Normal 518 3 3" xfId="19755" xr:uid="{00000000-0005-0000-0000-0000A6670000}"/>
    <cellStyle name="Normal 518 3 3 2" xfId="37622" xr:uid="{00000000-0005-0000-0000-0000A7670000}"/>
    <cellStyle name="Normal 518 3 4" xfId="28780" xr:uid="{00000000-0005-0000-0000-0000A8670000}"/>
    <cellStyle name="Normal 518 4" xfId="9961" xr:uid="{00000000-0005-0000-0000-0000A9670000}"/>
    <cellStyle name="Normal 518 4 2" xfId="19757" xr:uid="{00000000-0005-0000-0000-0000AA670000}"/>
    <cellStyle name="Normal 518 4 2 2" xfId="37624" xr:uid="{00000000-0005-0000-0000-0000AB670000}"/>
    <cellStyle name="Normal 518 4 3" xfId="28782" xr:uid="{00000000-0005-0000-0000-0000AC670000}"/>
    <cellStyle name="Normal 518 5" xfId="9962" xr:uid="{00000000-0005-0000-0000-0000AD670000}"/>
    <cellStyle name="Normal 518 5 2" xfId="19758" xr:uid="{00000000-0005-0000-0000-0000AE670000}"/>
    <cellStyle name="Normal 518 5 2 2" xfId="37625" xr:uid="{00000000-0005-0000-0000-0000AF670000}"/>
    <cellStyle name="Normal 518 5 3" xfId="28783" xr:uid="{00000000-0005-0000-0000-0000B0670000}"/>
    <cellStyle name="Normal 518 6" xfId="9963" xr:uid="{00000000-0005-0000-0000-0000B1670000}"/>
    <cellStyle name="Normal 518 6 2" xfId="19759" xr:uid="{00000000-0005-0000-0000-0000B2670000}"/>
    <cellStyle name="Normal 518 6 2 2" xfId="37626" xr:uid="{00000000-0005-0000-0000-0000B3670000}"/>
    <cellStyle name="Normal 518 6 3" xfId="28784" xr:uid="{00000000-0005-0000-0000-0000B4670000}"/>
    <cellStyle name="Normal 519" xfId="1692" xr:uid="{00000000-0005-0000-0000-0000B5670000}"/>
    <cellStyle name="Normal 519 2" xfId="9964" xr:uid="{00000000-0005-0000-0000-0000B6670000}"/>
    <cellStyle name="Normal 519 3" xfId="9965" xr:uid="{00000000-0005-0000-0000-0000B7670000}"/>
    <cellStyle name="Normal 519 3 2" xfId="9966" xr:uid="{00000000-0005-0000-0000-0000B8670000}"/>
    <cellStyle name="Normal 519 3 2 2" xfId="19761" xr:uid="{00000000-0005-0000-0000-0000B9670000}"/>
    <cellStyle name="Normal 519 3 2 2 2" xfId="37628" xr:uid="{00000000-0005-0000-0000-0000BA670000}"/>
    <cellStyle name="Normal 519 3 2 3" xfId="28786" xr:uid="{00000000-0005-0000-0000-0000BB670000}"/>
    <cellStyle name="Normal 519 3 3" xfId="19760" xr:uid="{00000000-0005-0000-0000-0000BC670000}"/>
    <cellStyle name="Normal 519 3 3 2" xfId="37627" xr:uid="{00000000-0005-0000-0000-0000BD670000}"/>
    <cellStyle name="Normal 519 3 4" xfId="28785" xr:uid="{00000000-0005-0000-0000-0000BE670000}"/>
    <cellStyle name="Normal 519 4" xfId="9967" xr:uid="{00000000-0005-0000-0000-0000BF670000}"/>
    <cellStyle name="Normal 519 4 2" xfId="19762" xr:uid="{00000000-0005-0000-0000-0000C0670000}"/>
    <cellStyle name="Normal 519 4 2 2" xfId="37629" xr:uid="{00000000-0005-0000-0000-0000C1670000}"/>
    <cellStyle name="Normal 519 4 3" xfId="28787" xr:uid="{00000000-0005-0000-0000-0000C2670000}"/>
    <cellStyle name="Normal 519 5" xfId="9968" xr:uid="{00000000-0005-0000-0000-0000C3670000}"/>
    <cellStyle name="Normal 519 5 2" xfId="19763" xr:uid="{00000000-0005-0000-0000-0000C4670000}"/>
    <cellStyle name="Normal 519 5 2 2" xfId="37630" xr:uid="{00000000-0005-0000-0000-0000C5670000}"/>
    <cellStyle name="Normal 519 5 3" xfId="28788" xr:uid="{00000000-0005-0000-0000-0000C6670000}"/>
    <cellStyle name="Normal 519 6" xfId="9969" xr:uid="{00000000-0005-0000-0000-0000C7670000}"/>
    <cellStyle name="Normal 519 6 2" xfId="19764" xr:uid="{00000000-0005-0000-0000-0000C8670000}"/>
    <cellStyle name="Normal 519 6 2 2" xfId="37631" xr:uid="{00000000-0005-0000-0000-0000C9670000}"/>
    <cellStyle name="Normal 519 6 3" xfId="28789" xr:uid="{00000000-0005-0000-0000-0000CA670000}"/>
    <cellStyle name="Normal 52" xfId="1693" xr:uid="{00000000-0005-0000-0000-0000CB670000}"/>
    <cellStyle name="Normal 52 2" xfId="9970" xr:uid="{00000000-0005-0000-0000-0000CC670000}"/>
    <cellStyle name="Normal 52 3" xfId="9971" xr:uid="{00000000-0005-0000-0000-0000CD670000}"/>
    <cellStyle name="Normal 52 3 2" xfId="9972" xr:uid="{00000000-0005-0000-0000-0000CE670000}"/>
    <cellStyle name="Normal 52 3 2 2" xfId="19766" xr:uid="{00000000-0005-0000-0000-0000CF670000}"/>
    <cellStyle name="Normal 52 3 2 2 2" xfId="37633" xr:uid="{00000000-0005-0000-0000-0000D0670000}"/>
    <cellStyle name="Normal 52 3 2 3" xfId="28791" xr:uid="{00000000-0005-0000-0000-0000D1670000}"/>
    <cellStyle name="Normal 52 3 3" xfId="19765" xr:uid="{00000000-0005-0000-0000-0000D2670000}"/>
    <cellStyle name="Normal 52 3 3 2" xfId="37632" xr:uid="{00000000-0005-0000-0000-0000D3670000}"/>
    <cellStyle name="Normal 52 3 4" xfId="28790" xr:uid="{00000000-0005-0000-0000-0000D4670000}"/>
    <cellStyle name="Normal 52 4" xfId="9973" xr:uid="{00000000-0005-0000-0000-0000D5670000}"/>
    <cellStyle name="Normal 52 4 2" xfId="19767" xr:uid="{00000000-0005-0000-0000-0000D6670000}"/>
    <cellStyle name="Normal 52 4 2 2" xfId="37634" xr:uid="{00000000-0005-0000-0000-0000D7670000}"/>
    <cellStyle name="Normal 52 4 3" xfId="28792" xr:uid="{00000000-0005-0000-0000-0000D8670000}"/>
    <cellStyle name="Normal 52 5" xfId="9974" xr:uid="{00000000-0005-0000-0000-0000D9670000}"/>
    <cellStyle name="Normal 52 5 2" xfId="19768" xr:uid="{00000000-0005-0000-0000-0000DA670000}"/>
    <cellStyle name="Normal 52 5 2 2" xfId="37635" xr:uid="{00000000-0005-0000-0000-0000DB670000}"/>
    <cellStyle name="Normal 52 5 3" xfId="28793" xr:uid="{00000000-0005-0000-0000-0000DC670000}"/>
    <cellStyle name="Normal 52 6" xfId="9975" xr:uid="{00000000-0005-0000-0000-0000DD670000}"/>
    <cellStyle name="Normal 52 6 2" xfId="19769" xr:uid="{00000000-0005-0000-0000-0000DE670000}"/>
    <cellStyle name="Normal 52 6 2 2" xfId="37636" xr:uid="{00000000-0005-0000-0000-0000DF670000}"/>
    <cellStyle name="Normal 52 6 3" xfId="28794" xr:uid="{00000000-0005-0000-0000-0000E0670000}"/>
    <cellStyle name="Normal 520" xfId="1694" xr:uid="{00000000-0005-0000-0000-0000E1670000}"/>
    <cellStyle name="Normal 520 2" xfId="9976" xr:uid="{00000000-0005-0000-0000-0000E2670000}"/>
    <cellStyle name="Normal 520 3" xfId="9977" xr:uid="{00000000-0005-0000-0000-0000E3670000}"/>
    <cellStyle name="Normal 520 3 2" xfId="9978" xr:uid="{00000000-0005-0000-0000-0000E4670000}"/>
    <cellStyle name="Normal 520 3 2 2" xfId="19771" xr:uid="{00000000-0005-0000-0000-0000E5670000}"/>
    <cellStyle name="Normal 520 3 2 2 2" xfId="37638" xr:uid="{00000000-0005-0000-0000-0000E6670000}"/>
    <cellStyle name="Normal 520 3 2 3" xfId="28796" xr:uid="{00000000-0005-0000-0000-0000E7670000}"/>
    <cellStyle name="Normal 520 3 3" xfId="19770" xr:uid="{00000000-0005-0000-0000-0000E8670000}"/>
    <cellStyle name="Normal 520 3 3 2" xfId="37637" xr:uid="{00000000-0005-0000-0000-0000E9670000}"/>
    <cellStyle name="Normal 520 3 4" xfId="28795" xr:uid="{00000000-0005-0000-0000-0000EA670000}"/>
    <cellStyle name="Normal 520 4" xfId="9979" xr:uid="{00000000-0005-0000-0000-0000EB670000}"/>
    <cellStyle name="Normal 520 4 2" xfId="19772" xr:uid="{00000000-0005-0000-0000-0000EC670000}"/>
    <cellStyle name="Normal 520 4 2 2" xfId="37639" xr:uid="{00000000-0005-0000-0000-0000ED670000}"/>
    <cellStyle name="Normal 520 4 3" xfId="28797" xr:uid="{00000000-0005-0000-0000-0000EE670000}"/>
    <cellStyle name="Normal 520 5" xfId="9980" xr:uid="{00000000-0005-0000-0000-0000EF670000}"/>
    <cellStyle name="Normal 520 5 2" xfId="19773" xr:uid="{00000000-0005-0000-0000-0000F0670000}"/>
    <cellStyle name="Normal 520 5 2 2" xfId="37640" xr:uid="{00000000-0005-0000-0000-0000F1670000}"/>
    <cellStyle name="Normal 520 5 3" xfId="28798" xr:uid="{00000000-0005-0000-0000-0000F2670000}"/>
    <cellStyle name="Normal 520 6" xfId="9981" xr:uid="{00000000-0005-0000-0000-0000F3670000}"/>
    <cellStyle name="Normal 520 6 2" xfId="19774" xr:uid="{00000000-0005-0000-0000-0000F4670000}"/>
    <cellStyle name="Normal 520 6 2 2" xfId="37641" xr:uid="{00000000-0005-0000-0000-0000F5670000}"/>
    <cellStyle name="Normal 520 6 3" xfId="28799" xr:uid="{00000000-0005-0000-0000-0000F6670000}"/>
    <cellStyle name="Normal 521" xfId="1695" xr:uid="{00000000-0005-0000-0000-0000F7670000}"/>
    <cellStyle name="Normal 521 2" xfId="9982" xr:uid="{00000000-0005-0000-0000-0000F8670000}"/>
    <cellStyle name="Normal 521 3" xfId="9983" xr:uid="{00000000-0005-0000-0000-0000F9670000}"/>
    <cellStyle name="Normal 521 3 2" xfId="9984" xr:uid="{00000000-0005-0000-0000-0000FA670000}"/>
    <cellStyle name="Normal 521 3 2 2" xfId="19776" xr:uid="{00000000-0005-0000-0000-0000FB670000}"/>
    <cellStyle name="Normal 521 3 2 2 2" xfId="37643" xr:uid="{00000000-0005-0000-0000-0000FC670000}"/>
    <cellStyle name="Normal 521 3 2 3" xfId="28801" xr:uid="{00000000-0005-0000-0000-0000FD670000}"/>
    <cellStyle name="Normal 521 3 3" xfId="19775" xr:uid="{00000000-0005-0000-0000-0000FE670000}"/>
    <cellStyle name="Normal 521 3 3 2" xfId="37642" xr:uid="{00000000-0005-0000-0000-0000FF670000}"/>
    <cellStyle name="Normal 521 3 4" xfId="28800" xr:uid="{00000000-0005-0000-0000-000000680000}"/>
    <cellStyle name="Normal 521 4" xfId="9985" xr:uid="{00000000-0005-0000-0000-000001680000}"/>
    <cellStyle name="Normal 521 4 2" xfId="19777" xr:uid="{00000000-0005-0000-0000-000002680000}"/>
    <cellStyle name="Normal 521 4 2 2" xfId="37644" xr:uid="{00000000-0005-0000-0000-000003680000}"/>
    <cellStyle name="Normal 521 4 3" xfId="28802" xr:uid="{00000000-0005-0000-0000-000004680000}"/>
    <cellStyle name="Normal 521 5" xfId="9986" xr:uid="{00000000-0005-0000-0000-000005680000}"/>
    <cellStyle name="Normal 521 5 2" xfId="19778" xr:uid="{00000000-0005-0000-0000-000006680000}"/>
    <cellStyle name="Normal 521 5 2 2" xfId="37645" xr:uid="{00000000-0005-0000-0000-000007680000}"/>
    <cellStyle name="Normal 521 5 3" xfId="28803" xr:uid="{00000000-0005-0000-0000-000008680000}"/>
    <cellStyle name="Normal 521 6" xfId="9987" xr:uid="{00000000-0005-0000-0000-000009680000}"/>
    <cellStyle name="Normal 521 6 2" xfId="19779" xr:uid="{00000000-0005-0000-0000-00000A680000}"/>
    <cellStyle name="Normal 521 6 2 2" xfId="37646" xr:uid="{00000000-0005-0000-0000-00000B680000}"/>
    <cellStyle name="Normal 521 6 3" xfId="28804" xr:uid="{00000000-0005-0000-0000-00000C680000}"/>
    <cellStyle name="Normal 522" xfId="1696" xr:uid="{00000000-0005-0000-0000-00000D680000}"/>
    <cellStyle name="Normal 522 2" xfId="9988" xr:uid="{00000000-0005-0000-0000-00000E680000}"/>
    <cellStyle name="Normal 522 3" xfId="9989" xr:uid="{00000000-0005-0000-0000-00000F680000}"/>
    <cellStyle name="Normal 522 3 2" xfId="9990" xr:uid="{00000000-0005-0000-0000-000010680000}"/>
    <cellStyle name="Normal 522 3 2 2" xfId="19781" xr:uid="{00000000-0005-0000-0000-000011680000}"/>
    <cellStyle name="Normal 522 3 2 2 2" xfId="37648" xr:uid="{00000000-0005-0000-0000-000012680000}"/>
    <cellStyle name="Normal 522 3 2 3" xfId="28806" xr:uid="{00000000-0005-0000-0000-000013680000}"/>
    <cellStyle name="Normal 522 3 3" xfId="19780" xr:uid="{00000000-0005-0000-0000-000014680000}"/>
    <cellStyle name="Normal 522 3 3 2" xfId="37647" xr:uid="{00000000-0005-0000-0000-000015680000}"/>
    <cellStyle name="Normal 522 3 4" xfId="28805" xr:uid="{00000000-0005-0000-0000-000016680000}"/>
    <cellStyle name="Normal 522 4" xfId="9991" xr:uid="{00000000-0005-0000-0000-000017680000}"/>
    <cellStyle name="Normal 522 4 2" xfId="19782" xr:uid="{00000000-0005-0000-0000-000018680000}"/>
    <cellStyle name="Normal 522 4 2 2" xfId="37649" xr:uid="{00000000-0005-0000-0000-000019680000}"/>
    <cellStyle name="Normal 522 4 3" xfId="28807" xr:uid="{00000000-0005-0000-0000-00001A680000}"/>
    <cellStyle name="Normal 522 5" xfId="9992" xr:uid="{00000000-0005-0000-0000-00001B680000}"/>
    <cellStyle name="Normal 522 5 2" xfId="19783" xr:uid="{00000000-0005-0000-0000-00001C680000}"/>
    <cellStyle name="Normal 522 5 2 2" xfId="37650" xr:uid="{00000000-0005-0000-0000-00001D680000}"/>
    <cellStyle name="Normal 522 5 3" xfId="28808" xr:uid="{00000000-0005-0000-0000-00001E680000}"/>
    <cellStyle name="Normal 522 6" xfId="9993" xr:uid="{00000000-0005-0000-0000-00001F680000}"/>
    <cellStyle name="Normal 522 6 2" xfId="19784" xr:uid="{00000000-0005-0000-0000-000020680000}"/>
    <cellStyle name="Normal 522 6 2 2" xfId="37651" xr:uid="{00000000-0005-0000-0000-000021680000}"/>
    <cellStyle name="Normal 522 6 3" xfId="28809" xr:uid="{00000000-0005-0000-0000-000022680000}"/>
    <cellStyle name="Normal 523" xfId="1697" xr:uid="{00000000-0005-0000-0000-000023680000}"/>
    <cellStyle name="Normal 523 2" xfId="9994" xr:uid="{00000000-0005-0000-0000-000024680000}"/>
    <cellStyle name="Normal 523 3" xfId="9995" xr:uid="{00000000-0005-0000-0000-000025680000}"/>
    <cellStyle name="Normal 523 3 2" xfId="9996" xr:uid="{00000000-0005-0000-0000-000026680000}"/>
    <cellStyle name="Normal 523 3 2 2" xfId="19786" xr:uid="{00000000-0005-0000-0000-000027680000}"/>
    <cellStyle name="Normal 523 3 2 2 2" xfId="37653" xr:uid="{00000000-0005-0000-0000-000028680000}"/>
    <cellStyle name="Normal 523 3 2 3" xfId="28811" xr:uid="{00000000-0005-0000-0000-000029680000}"/>
    <cellStyle name="Normal 523 3 3" xfId="19785" xr:uid="{00000000-0005-0000-0000-00002A680000}"/>
    <cellStyle name="Normal 523 3 3 2" xfId="37652" xr:uid="{00000000-0005-0000-0000-00002B680000}"/>
    <cellStyle name="Normal 523 3 4" xfId="28810" xr:uid="{00000000-0005-0000-0000-00002C680000}"/>
    <cellStyle name="Normal 523 4" xfId="9997" xr:uid="{00000000-0005-0000-0000-00002D680000}"/>
    <cellStyle name="Normal 523 4 2" xfId="19787" xr:uid="{00000000-0005-0000-0000-00002E680000}"/>
    <cellStyle name="Normal 523 4 2 2" xfId="37654" xr:uid="{00000000-0005-0000-0000-00002F680000}"/>
    <cellStyle name="Normal 523 4 3" xfId="28812" xr:uid="{00000000-0005-0000-0000-000030680000}"/>
    <cellStyle name="Normal 523 5" xfId="9998" xr:uid="{00000000-0005-0000-0000-000031680000}"/>
    <cellStyle name="Normal 523 5 2" xfId="19788" xr:uid="{00000000-0005-0000-0000-000032680000}"/>
    <cellStyle name="Normal 523 5 2 2" xfId="37655" xr:uid="{00000000-0005-0000-0000-000033680000}"/>
    <cellStyle name="Normal 523 5 3" xfId="28813" xr:uid="{00000000-0005-0000-0000-000034680000}"/>
    <cellStyle name="Normal 523 6" xfId="9999" xr:uid="{00000000-0005-0000-0000-000035680000}"/>
    <cellStyle name="Normal 523 6 2" xfId="19789" xr:uid="{00000000-0005-0000-0000-000036680000}"/>
    <cellStyle name="Normal 523 6 2 2" xfId="37656" xr:uid="{00000000-0005-0000-0000-000037680000}"/>
    <cellStyle name="Normal 523 6 3" xfId="28814" xr:uid="{00000000-0005-0000-0000-000038680000}"/>
    <cellStyle name="Normal 524" xfId="1698" xr:uid="{00000000-0005-0000-0000-000039680000}"/>
    <cellStyle name="Normal 524 2" xfId="10000" xr:uid="{00000000-0005-0000-0000-00003A680000}"/>
    <cellStyle name="Normal 524 3" xfId="10001" xr:uid="{00000000-0005-0000-0000-00003B680000}"/>
    <cellStyle name="Normal 524 3 2" xfId="10002" xr:uid="{00000000-0005-0000-0000-00003C680000}"/>
    <cellStyle name="Normal 524 3 2 2" xfId="19791" xr:uid="{00000000-0005-0000-0000-00003D680000}"/>
    <cellStyle name="Normal 524 3 2 2 2" xfId="37658" xr:uid="{00000000-0005-0000-0000-00003E680000}"/>
    <cellStyle name="Normal 524 3 2 3" xfId="28816" xr:uid="{00000000-0005-0000-0000-00003F680000}"/>
    <cellStyle name="Normal 524 3 3" xfId="19790" xr:uid="{00000000-0005-0000-0000-000040680000}"/>
    <cellStyle name="Normal 524 3 3 2" xfId="37657" xr:uid="{00000000-0005-0000-0000-000041680000}"/>
    <cellStyle name="Normal 524 3 4" xfId="28815" xr:uid="{00000000-0005-0000-0000-000042680000}"/>
    <cellStyle name="Normal 524 4" xfId="10003" xr:uid="{00000000-0005-0000-0000-000043680000}"/>
    <cellStyle name="Normal 524 4 2" xfId="19792" xr:uid="{00000000-0005-0000-0000-000044680000}"/>
    <cellStyle name="Normal 524 4 2 2" xfId="37659" xr:uid="{00000000-0005-0000-0000-000045680000}"/>
    <cellStyle name="Normal 524 4 3" xfId="28817" xr:uid="{00000000-0005-0000-0000-000046680000}"/>
    <cellStyle name="Normal 524 5" xfId="10004" xr:uid="{00000000-0005-0000-0000-000047680000}"/>
    <cellStyle name="Normal 524 5 2" xfId="19793" xr:uid="{00000000-0005-0000-0000-000048680000}"/>
    <cellStyle name="Normal 524 5 2 2" xfId="37660" xr:uid="{00000000-0005-0000-0000-000049680000}"/>
    <cellStyle name="Normal 524 5 3" xfId="28818" xr:uid="{00000000-0005-0000-0000-00004A680000}"/>
    <cellStyle name="Normal 524 6" xfId="10005" xr:uid="{00000000-0005-0000-0000-00004B680000}"/>
    <cellStyle name="Normal 524 6 2" xfId="19794" xr:uid="{00000000-0005-0000-0000-00004C680000}"/>
    <cellStyle name="Normal 524 6 2 2" xfId="37661" xr:uid="{00000000-0005-0000-0000-00004D680000}"/>
    <cellStyle name="Normal 524 6 3" xfId="28819" xr:uid="{00000000-0005-0000-0000-00004E680000}"/>
    <cellStyle name="Normal 525" xfId="1699" xr:uid="{00000000-0005-0000-0000-00004F680000}"/>
    <cellStyle name="Normal 525 2" xfId="10006" xr:uid="{00000000-0005-0000-0000-000050680000}"/>
    <cellStyle name="Normal 525 3" xfId="10007" xr:uid="{00000000-0005-0000-0000-000051680000}"/>
    <cellStyle name="Normal 525 3 2" xfId="10008" xr:uid="{00000000-0005-0000-0000-000052680000}"/>
    <cellStyle name="Normal 525 3 2 2" xfId="19796" xr:uid="{00000000-0005-0000-0000-000053680000}"/>
    <cellStyle name="Normal 525 3 2 2 2" xfId="37663" xr:uid="{00000000-0005-0000-0000-000054680000}"/>
    <cellStyle name="Normal 525 3 2 3" xfId="28821" xr:uid="{00000000-0005-0000-0000-000055680000}"/>
    <cellStyle name="Normal 525 3 3" xfId="19795" xr:uid="{00000000-0005-0000-0000-000056680000}"/>
    <cellStyle name="Normal 525 3 3 2" xfId="37662" xr:uid="{00000000-0005-0000-0000-000057680000}"/>
    <cellStyle name="Normal 525 3 4" xfId="28820" xr:uid="{00000000-0005-0000-0000-000058680000}"/>
    <cellStyle name="Normal 525 4" xfId="10009" xr:uid="{00000000-0005-0000-0000-000059680000}"/>
    <cellStyle name="Normal 525 4 2" xfId="19797" xr:uid="{00000000-0005-0000-0000-00005A680000}"/>
    <cellStyle name="Normal 525 4 2 2" xfId="37664" xr:uid="{00000000-0005-0000-0000-00005B680000}"/>
    <cellStyle name="Normal 525 4 3" xfId="28822" xr:uid="{00000000-0005-0000-0000-00005C680000}"/>
    <cellStyle name="Normal 525 5" xfId="10010" xr:uid="{00000000-0005-0000-0000-00005D680000}"/>
    <cellStyle name="Normal 525 5 2" xfId="19798" xr:uid="{00000000-0005-0000-0000-00005E680000}"/>
    <cellStyle name="Normal 525 5 2 2" xfId="37665" xr:uid="{00000000-0005-0000-0000-00005F680000}"/>
    <cellStyle name="Normal 525 5 3" xfId="28823" xr:uid="{00000000-0005-0000-0000-000060680000}"/>
    <cellStyle name="Normal 525 6" xfId="10011" xr:uid="{00000000-0005-0000-0000-000061680000}"/>
    <cellStyle name="Normal 525 6 2" xfId="19799" xr:uid="{00000000-0005-0000-0000-000062680000}"/>
    <cellStyle name="Normal 525 6 2 2" xfId="37666" xr:uid="{00000000-0005-0000-0000-000063680000}"/>
    <cellStyle name="Normal 525 6 3" xfId="28824" xr:uid="{00000000-0005-0000-0000-000064680000}"/>
    <cellStyle name="Normal 526" xfId="1700" xr:uid="{00000000-0005-0000-0000-000065680000}"/>
    <cellStyle name="Normal 526 2" xfId="10012" xr:uid="{00000000-0005-0000-0000-000066680000}"/>
    <cellStyle name="Normal 526 3" xfId="10013" xr:uid="{00000000-0005-0000-0000-000067680000}"/>
    <cellStyle name="Normal 526 3 2" xfId="10014" xr:uid="{00000000-0005-0000-0000-000068680000}"/>
    <cellStyle name="Normal 526 3 2 2" xfId="19801" xr:uid="{00000000-0005-0000-0000-000069680000}"/>
    <cellStyle name="Normal 526 3 2 2 2" xfId="37668" xr:uid="{00000000-0005-0000-0000-00006A680000}"/>
    <cellStyle name="Normal 526 3 2 3" xfId="28826" xr:uid="{00000000-0005-0000-0000-00006B680000}"/>
    <cellStyle name="Normal 526 3 3" xfId="19800" xr:uid="{00000000-0005-0000-0000-00006C680000}"/>
    <cellStyle name="Normal 526 3 3 2" xfId="37667" xr:uid="{00000000-0005-0000-0000-00006D680000}"/>
    <cellStyle name="Normal 526 3 4" xfId="28825" xr:uid="{00000000-0005-0000-0000-00006E680000}"/>
    <cellStyle name="Normal 526 4" xfId="10015" xr:uid="{00000000-0005-0000-0000-00006F680000}"/>
    <cellStyle name="Normal 526 4 2" xfId="19802" xr:uid="{00000000-0005-0000-0000-000070680000}"/>
    <cellStyle name="Normal 526 4 2 2" xfId="37669" xr:uid="{00000000-0005-0000-0000-000071680000}"/>
    <cellStyle name="Normal 526 4 3" xfId="28827" xr:uid="{00000000-0005-0000-0000-000072680000}"/>
    <cellStyle name="Normal 526 5" xfId="10016" xr:uid="{00000000-0005-0000-0000-000073680000}"/>
    <cellStyle name="Normal 526 5 2" xfId="19803" xr:uid="{00000000-0005-0000-0000-000074680000}"/>
    <cellStyle name="Normal 526 5 2 2" xfId="37670" xr:uid="{00000000-0005-0000-0000-000075680000}"/>
    <cellStyle name="Normal 526 5 3" xfId="28828" xr:uid="{00000000-0005-0000-0000-000076680000}"/>
    <cellStyle name="Normal 526 6" xfId="10017" xr:uid="{00000000-0005-0000-0000-000077680000}"/>
    <cellStyle name="Normal 526 6 2" xfId="19804" xr:uid="{00000000-0005-0000-0000-000078680000}"/>
    <cellStyle name="Normal 526 6 2 2" xfId="37671" xr:uid="{00000000-0005-0000-0000-000079680000}"/>
    <cellStyle name="Normal 526 6 3" xfId="28829" xr:uid="{00000000-0005-0000-0000-00007A680000}"/>
    <cellStyle name="Normal 527" xfId="1701" xr:uid="{00000000-0005-0000-0000-00007B680000}"/>
    <cellStyle name="Normal 527 2" xfId="10018" xr:uid="{00000000-0005-0000-0000-00007C680000}"/>
    <cellStyle name="Normal 527 3" xfId="10019" xr:uid="{00000000-0005-0000-0000-00007D680000}"/>
    <cellStyle name="Normal 527 3 2" xfId="10020" xr:uid="{00000000-0005-0000-0000-00007E680000}"/>
    <cellStyle name="Normal 527 3 2 2" xfId="19806" xr:uid="{00000000-0005-0000-0000-00007F680000}"/>
    <cellStyle name="Normal 527 3 2 2 2" xfId="37673" xr:uid="{00000000-0005-0000-0000-000080680000}"/>
    <cellStyle name="Normal 527 3 2 3" xfId="28831" xr:uid="{00000000-0005-0000-0000-000081680000}"/>
    <cellStyle name="Normal 527 3 3" xfId="19805" xr:uid="{00000000-0005-0000-0000-000082680000}"/>
    <cellStyle name="Normal 527 3 3 2" xfId="37672" xr:uid="{00000000-0005-0000-0000-000083680000}"/>
    <cellStyle name="Normal 527 3 4" xfId="28830" xr:uid="{00000000-0005-0000-0000-000084680000}"/>
    <cellStyle name="Normal 527 4" xfId="10021" xr:uid="{00000000-0005-0000-0000-000085680000}"/>
    <cellStyle name="Normal 527 4 2" xfId="19807" xr:uid="{00000000-0005-0000-0000-000086680000}"/>
    <cellStyle name="Normal 527 4 2 2" xfId="37674" xr:uid="{00000000-0005-0000-0000-000087680000}"/>
    <cellStyle name="Normal 527 4 3" xfId="28832" xr:uid="{00000000-0005-0000-0000-000088680000}"/>
    <cellStyle name="Normal 527 5" xfId="10022" xr:uid="{00000000-0005-0000-0000-000089680000}"/>
    <cellStyle name="Normal 527 5 2" xfId="19808" xr:uid="{00000000-0005-0000-0000-00008A680000}"/>
    <cellStyle name="Normal 527 5 2 2" xfId="37675" xr:uid="{00000000-0005-0000-0000-00008B680000}"/>
    <cellStyle name="Normal 527 5 3" xfId="28833" xr:uid="{00000000-0005-0000-0000-00008C680000}"/>
    <cellStyle name="Normal 527 6" xfId="10023" xr:uid="{00000000-0005-0000-0000-00008D680000}"/>
    <cellStyle name="Normal 527 6 2" xfId="19809" xr:uid="{00000000-0005-0000-0000-00008E680000}"/>
    <cellStyle name="Normal 527 6 2 2" xfId="37676" xr:uid="{00000000-0005-0000-0000-00008F680000}"/>
    <cellStyle name="Normal 527 6 3" xfId="28834" xr:uid="{00000000-0005-0000-0000-000090680000}"/>
    <cellStyle name="Normal 528" xfId="1702" xr:uid="{00000000-0005-0000-0000-000091680000}"/>
    <cellStyle name="Normal 528 2" xfId="10024" xr:uid="{00000000-0005-0000-0000-000092680000}"/>
    <cellStyle name="Normal 528 3" xfId="10025" xr:uid="{00000000-0005-0000-0000-000093680000}"/>
    <cellStyle name="Normal 528 3 2" xfId="10026" xr:uid="{00000000-0005-0000-0000-000094680000}"/>
    <cellStyle name="Normal 528 3 2 2" xfId="19811" xr:uid="{00000000-0005-0000-0000-000095680000}"/>
    <cellStyle name="Normal 528 3 2 2 2" xfId="37678" xr:uid="{00000000-0005-0000-0000-000096680000}"/>
    <cellStyle name="Normal 528 3 2 3" xfId="28836" xr:uid="{00000000-0005-0000-0000-000097680000}"/>
    <cellStyle name="Normal 528 3 3" xfId="19810" xr:uid="{00000000-0005-0000-0000-000098680000}"/>
    <cellStyle name="Normal 528 3 3 2" xfId="37677" xr:uid="{00000000-0005-0000-0000-000099680000}"/>
    <cellStyle name="Normal 528 3 4" xfId="28835" xr:uid="{00000000-0005-0000-0000-00009A680000}"/>
    <cellStyle name="Normal 528 4" xfId="10027" xr:uid="{00000000-0005-0000-0000-00009B680000}"/>
    <cellStyle name="Normal 528 4 2" xfId="19812" xr:uid="{00000000-0005-0000-0000-00009C680000}"/>
    <cellStyle name="Normal 528 4 2 2" xfId="37679" xr:uid="{00000000-0005-0000-0000-00009D680000}"/>
    <cellStyle name="Normal 528 4 3" xfId="28837" xr:uid="{00000000-0005-0000-0000-00009E680000}"/>
    <cellStyle name="Normal 528 5" xfId="10028" xr:uid="{00000000-0005-0000-0000-00009F680000}"/>
    <cellStyle name="Normal 528 5 2" xfId="19813" xr:uid="{00000000-0005-0000-0000-0000A0680000}"/>
    <cellStyle name="Normal 528 5 2 2" xfId="37680" xr:uid="{00000000-0005-0000-0000-0000A1680000}"/>
    <cellStyle name="Normal 528 5 3" xfId="28838" xr:uid="{00000000-0005-0000-0000-0000A2680000}"/>
    <cellStyle name="Normal 528 6" xfId="10029" xr:uid="{00000000-0005-0000-0000-0000A3680000}"/>
    <cellStyle name="Normal 528 6 2" xfId="19814" xr:uid="{00000000-0005-0000-0000-0000A4680000}"/>
    <cellStyle name="Normal 528 6 2 2" xfId="37681" xr:uid="{00000000-0005-0000-0000-0000A5680000}"/>
    <cellStyle name="Normal 528 6 3" xfId="28839" xr:uid="{00000000-0005-0000-0000-0000A6680000}"/>
    <cellStyle name="Normal 529" xfId="1703" xr:uid="{00000000-0005-0000-0000-0000A7680000}"/>
    <cellStyle name="Normal 529 2" xfId="10030" xr:uid="{00000000-0005-0000-0000-0000A8680000}"/>
    <cellStyle name="Normal 529 3" xfId="10031" xr:uid="{00000000-0005-0000-0000-0000A9680000}"/>
    <cellStyle name="Normal 529 3 2" xfId="10032" xr:uid="{00000000-0005-0000-0000-0000AA680000}"/>
    <cellStyle name="Normal 529 3 2 2" xfId="19816" xr:uid="{00000000-0005-0000-0000-0000AB680000}"/>
    <cellStyle name="Normal 529 3 2 2 2" xfId="37683" xr:uid="{00000000-0005-0000-0000-0000AC680000}"/>
    <cellStyle name="Normal 529 3 2 3" xfId="28841" xr:uid="{00000000-0005-0000-0000-0000AD680000}"/>
    <cellStyle name="Normal 529 3 3" xfId="19815" xr:uid="{00000000-0005-0000-0000-0000AE680000}"/>
    <cellStyle name="Normal 529 3 3 2" xfId="37682" xr:uid="{00000000-0005-0000-0000-0000AF680000}"/>
    <cellStyle name="Normal 529 3 4" xfId="28840" xr:uid="{00000000-0005-0000-0000-0000B0680000}"/>
    <cellStyle name="Normal 529 4" xfId="10033" xr:uid="{00000000-0005-0000-0000-0000B1680000}"/>
    <cellStyle name="Normal 529 4 2" xfId="19817" xr:uid="{00000000-0005-0000-0000-0000B2680000}"/>
    <cellStyle name="Normal 529 4 2 2" xfId="37684" xr:uid="{00000000-0005-0000-0000-0000B3680000}"/>
    <cellStyle name="Normal 529 4 3" xfId="28842" xr:uid="{00000000-0005-0000-0000-0000B4680000}"/>
    <cellStyle name="Normal 529 5" xfId="10034" xr:uid="{00000000-0005-0000-0000-0000B5680000}"/>
    <cellStyle name="Normal 529 5 2" xfId="19818" xr:uid="{00000000-0005-0000-0000-0000B6680000}"/>
    <cellStyle name="Normal 529 5 2 2" xfId="37685" xr:uid="{00000000-0005-0000-0000-0000B7680000}"/>
    <cellStyle name="Normal 529 5 3" xfId="28843" xr:uid="{00000000-0005-0000-0000-0000B8680000}"/>
    <cellStyle name="Normal 529 6" xfId="10035" xr:uid="{00000000-0005-0000-0000-0000B9680000}"/>
    <cellStyle name="Normal 529 6 2" xfId="19819" xr:uid="{00000000-0005-0000-0000-0000BA680000}"/>
    <cellStyle name="Normal 529 6 2 2" xfId="37686" xr:uid="{00000000-0005-0000-0000-0000BB680000}"/>
    <cellStyle name="Normal 529 6 3" xfId="28844" xr:uid="{00000000-0005-0000-0000-0000BC680000}"/>
    <cellStyle name="Normal 53" xfId="1704" xr:uid="{00000000-0005-0000-0000-0000BD680000}"/>
    <cellStyle name="Normal 53 2" xfId="10036" xr:uid="{00000000-0005-0000-0000-0000BE680000}"/>
    <cellStyle name="Normal 53 3" xfId="10037" xr:uid="{00000000-0005-0000-0000-0000BF680000}"/>
    <cellStyle name="Normal 53 3 2" xfId="10038" xr:uid="{00000000-0005-0000-0000-0000C0680000}"/>
    <cellStyle name="Normal 53 3 2 2" xfId="19821" xr:uid="{00000000-0005-0000-0000-0000C1680000}"/>
    <cellStyle name="Normal 53 3 2 2 2" xfId="37688" xr:uid="{00000000-0005-0000-0000-0000C2680000}"/>
    <cellStyle name="Normal 53 3 2 3" xfId="28846" xr:uid="{00000000-0005-0000-0000-0000C3680000}"/>
    <cellStyle name="Normal 53 3 3" xfId="19820" xr:uid="{00000000-0005-0000-0000-0000C4680000}"/>
    <cellStyle name="Normal 53 3 3 2" xfId="37687" xr:uid="{00000000-0005-0000-0000-0000C5680000}"/>
    <cellStyle name="Normal 53 3 4" xfId="28845" xr:uid="{00000000-0005-0000-0000-0000C6680000}"/>
    <cellStyle name="Normal 53 4" xfId="10039" xr:uid="{00000000-0005-0000-0000-0000C7680000}"/>
    <cellStyle name="Normal 53 4 2" xfId="19822" xr:uid="{00000000-0005-0000-0000-0000C8680000}"/>
    <cellStyle name="Normal 53 4 2 2" xfId="37689" xr:uid="{00000000-0005-0000-0000-0000C9680000}"/>
    <cellStyle name="Normal 53 4 3" xfId="28847" xr:uid="{00000000-0005-0000-0000-0000CA680000}"/>
    <cellStyle name="Normal 53 5" xfId="10040" xr:uid="{00000000-0005-0000-0000-0000CB680000}"/>
    <cellStyle name="Normal 53 5 2" xfId="19823" xr:uid="{00000000-0005-0000-0000-0000CC680000}"/>
    <cellStyle name="Normal 53 5 2 2" xfId="37690" xr:uid="{00000000-0005-0000-0000-0000CD680000}"/>
    <cellStyle name="Normal 53 5 3" xfId="28848" xr:uid="{00000000-0005-0000-0000-0000CE680000}"/>
    <cellStyle name="Normal 53 6" xfId="10041" xr:uid="{00000000-0005-0000-0000-0000CF680000}"/>
    <cellStyle name="Normal 53 6 2" xfId="19824" xr:uid="{00000000-0005-0000-0000-0000D0680000}"/>
    <cellStyle name="Normal 53 6 2 2" xfId="37691" xr:uid="{00000000-0005-0000-0000-0000D1680000}"/>
    <cellStyle name="Normal 53 6 3" xfId="28849" xr:uid="{00000000-0005-0000-0000-0000D2680000}"/>
    <cellStyle name="Normal 530" xfId="1705" xr:uid="{00000000-0005-0000-0000-0000D3680000}"/>
    <cellStyle name="Normal 530 2" xfId="10042" xr:uid="{00000000-0005-0000-0000-0000D4680000}"/>
    <cellStyle name="Normal 530 3" xfId="10043" xr:uid="{00000000-0005-0000-0000-0000D5680000}"/>
    <cellStyle name="Normal 530 3 2" xfId="10044" xr:uid="{00000000-0005-0000-0000-0000D6680000}"/>
    <cellStyle name="Normal 530 3 2 2" xfId="19826" xr:uid="{00000000-0005-0000-0000-0000D7680000}"/>
    <cellStyle name="Normal 530 3 2 2 2" xfId="37693" xr:uid="{00000000-0005-0000-0000-0000D8680000}"/>
    <cellStyle name="Normal 530 3 2 3" xfId="28851" xr:uid="{00000000-0005-0000-0000-0000D9680000}"/>
    <cellStyle name="Normal 530 3 3" xfId="19825" xr:uid="{00000000-0005-0000-0000-0000DA680000}"/>
    <cellStyle name="Normal 530 3 3 2" xfId="37692" xr:uid="{00000000-0005-0000-0000-0000DB680000}"/>
    <cellStyle name="Normal 530 3 4" xfId="28850" xr:uid="{00000000-0005-0000-0000-0000DC680000}"/>
    <cellStyle name="Normal 530 4" xfId="10045" xr:uid="{00000000-0005-0000-0000-0000DD680000}"/>
    <cellStyle name="Normal 530 4 2" xfId="19827" xr:uid="{00000000-0005-0000-0000-0000DE680000}"/>
    <cellStyle name="Normal 530 4 2 2" xfId="37694" xr:uid="{00000000-0005-0000-0000-0000DF680000}"/>
    <cellStyle name="Normal 530 4 3" xfId="28852" xr:uid="{00000000-0005-0000-0000-0000E0680000}"/>
    <cellStyle name="Normal 530 5" xfId="10046" xr:uid="{00000000-0005-0000-0000-0000E1680000}"/>
    <cellStyle name="Normal 530 5 2" xfId="19828" xr:uid="{00000000-0005-0000-0000-0000E2680000}"/>
    <cellStyle name="Normal 530 5 2 2" xfId="37695" xr:uid="{00000000-0005-0000-0000-0000E3680000}"/>
    <cellStyle name="Normal 530 5 3" xfId="28853" xr:uid="{00000000-0005-0000-0000-0000E4680000}"/>
    <cellStyle name="Normal 530 6" xfId="10047" xr:uid="{00000000-0005-0000-0000-0000E5680000}"/>
    <cellStyle name="Normal 530 6 2" xfId="19829" xr:uid="{00000000-0005-0000-0000-0000E6680000}"/>
    <cellStyle name="Normal 530 6 2 2" xfId="37696" xr:uid="{00000000-0005-0000-0000-0000E7680000}"/>
    <cellStyle name="Normal 530 6 3" xfId="28854" xr:uid="{00000000-0005-0000-0000-0000E8680000}"/>
    <cellStyle name="Normal 531" xfId="1706" xr:uid="{00000000-0005-0000-0000-0000E9680000}"/>
    <cellStyle name="Normal 531 2" xfId="10048" xr:uid="{00000000-0005-0000-0000-0000EA680000}"/>
    <cellStyle name="Normal 531 3" xfId="10049" xr:uid="{00000000-0005-0000-0000-0000EB680000}"/>
    <cellStyle name="Normal 531 3 2" xfId="10050" xr:uid="{00000000-0005-0000-0000-0000EC680000}"/>
    <cellStyle name="Normal 531 3 2 2" xfId="19831" xr:uid="{00000000-0005-0000-0000-0000ED680000}"/>
    <cellStyle name="Normal 531 3 2 2 2" xfId="37698" xr:uid="{00000000-0005-0000-0000-0000EE680000}"/>
    <cellStyle name="Normal 531 3 2 3" xfId="28856" xr:uid="{00000000-0005-0000-0000-0000EF680000}"/>
    <cellStyle name="Normal 531 3 3" xfId="19830" xr:uid="{00000000-0005-0000-0000-0000F0680000}"/>
    <cellStyle name="Normal 531 3 3 2" xfId="37697" xr:uid="{00000000-0005-0000-0000-0000F1680000}"/>
    <cellStyle name="Normal 531 3 4" xfId="28855" xr:uid="{00000000-0005-0000-0000-0000F2680000}"/>
    <cellStyle name="Normal 531 4" xfId="10051" xr:uid="{00000000-0005-0000-0000-0000F3680000}"/>
    <cellStyle name="Normal 531 4 2" xfId="19832" xr:uid="{00000000-0005-0000-0000-0000F4680000}"/>
    <cellStyle name="Normal 531 4 2 2" xfId="37699" xr:uid="{00000000-0005-0000-0000-0000F5680000}"/>
    <cellStyle name="Normal 531 4 3" xfId="28857" xr:uid="{00000000-0005-0000-0000-0000F6680000}"/>
    <cellStyle name="Normal 531 5" xfId="10052" xr:uid="{00000000-0005-0000-0000-0000F7680000}"/>
    <cellStyle name="Normal 531 5 2" xfId="19833" xr:uid="{00000000-0005-0000-0000-0000F8680000}"/>
    <cellStyle name="Normal 531 5 2 2" xfId="37700" xr:uid="{00000000-0005-0000-0000-0000F9680000}"/>
    <cellStyle name="Normal 531 5 3" xfId="28858" xr:uid="{00000000-0005-0000-0000-0000FA680000}"/>
    <cellStyle name="Normal 531 6" xfId="10053" xr:uid="{00000000-0005-0000-0000-0000FB680000}"/>
    <cellStyle name="Normal 531 6 2" xfId="19834" xr:uid="{00000000-0005-0000-0000-0000FC680000}"/>
    <cellStyle name="Normal 531 6 2 2" xfId="37701" xr:uid="{00000000-0005-0000-0000-0000FD680000}"/>
    <cellStyle name="Normal 531 6 3" xfId="28859" xr:uid="{00000000-0005-0000-0000-0000FE680000}"/>
    <cellStyle name="Normal 532" xfId="1707" xr:uid="{00000000-0005-0000-0000-0000FF680000}"/>
    <cellStyle name="Normal 532 2" xfId="10054" xr:uid="{00000000-0005-0000-0000-000000690000}"/>
    <cellStyle name="Normal 532 3" xfId="10055" xr:uid="{00000000-0005-0000-0000-000001690000}"/>
    <cellStyle name="Normal 532 3 2" xfId="10056" xr:uid="{00000000-0005-0000-0000-000002690000}"/>
    <cellStyle name="Normal 532 3 2 2" xfId="19836" xr:uid="{00000000-0005-0000-0000-000003690000}"/>
    <cellStyle name="Normal 532 3 2 2 2" xfId="37703" xr:uid="{00000000-0005-0000-0000-000004690000}"/>
    <cellStyle name="Normal 532 3 2 3" xfId="28861" xr:uid="{00000000-0005-0000-0000-000005690000}"/>
    <cellStyle name="Normal 532 3 3" xfId="19835" xr:uid="{00000000-0005-0000-0000-000006690000}"/>
    <cellStyle name="Normal 532 3 3 2" xfId="37702" xr:uid="{00000000-0005-0000-0000-000007690000}"/>
    <cellStyle name="Normal 532 3 4" xfId="28860" xr:uid="{00000000-0005-0000-0000-000008690000}"/>
    <cellStyle name="Normal 532 4" xfId="10057" xr:uid="{00000000-0005-0000-0000-000009690000}"/>
    <cellStyle name="Normal 532 4 2" xfId="19837" xr:uid="{00000000-0005-0000-0000-00000A690000}"/>
    <cellStyle name="Normal 532 4 2 2" xfId="37704" xr:uid="{00000000-0005-0000-0000-00000B690000}"/>
    <cellStyle name="Normal 532 4 3" xfId="28862" xr:uid="{00000000-0005-0000-0000-00000C690000}"/>
    <cellStyle name="Normal 532 5" xfId="10058" xr:uid="{00000000-0005-0000-0000-00000D690000}"/>
    <cellStyle name="Normal 532 5 2" xfId="19838" xr:uid="{00000000-0005-0000-0000-00000E690000}"/>
    <cellStyle name="Normal 532 5 2 2" xfId="37705" xr:uid="{00000000-0005-0000-0000-00000F690000}"/>
    <cellStyle name="Normal 532 5 3" xfId="28863" xr:uid="{00000000-0005-0000-0000-000010690000}"/>
    <cellStyle name="Normal 532 6" xfId="10059" xr:uid="{00000000-0005-0000-0000-000011690000}"/>
    <cellStyle name="Normal 532 6 2" xfId="19839" xr:uid="{00000000-0005-0000-0000-000012690000}"/>
    <cellStyle name="Normal 532 6 2 2" xfId="37706" xr:uid="{00000000-0005-0000-0000-000013690000}"/>
    <cellStyle name="Normal 532 6 3" xfId="28864" xr:uid="{00000000-0005-0000-0000-000014690000}"/>
    <cellStyle name="Normal 533" xfId="1708" xr:uid="{00000000-0005-0000-0000-000015690000}"/>
    <cellStyle name="Normal 533 2" xfId="10060" xr:uid="{00000000-0005-0000-0000-000016690000}"/>
    <cellStyle name="Normal 533 3" xfId="10061" xr:uid="{00000000-0005-0000-0000-000017690000}"/>
    <cellStyle name="Normal 533 3 2" xfId="10062" xr:uid="{00000000-0005-0000-0000-000018690000}"/>
    <cellStyle name="Normal 533 3 2 2" xfId="19841" xr:uid="{00000000-0005-0000-0000-000019690000}"/>
    <cellStyle name="Normal 533 3 2 2 2" xfId="37708" xr:uid="{00000000-0005-0000-0000-00001A690000}"/>
    <cellStyle name="Normal 533 3 2 3" xfId="28866" xr:uid="{00000000-0005-0000-0000-00001B690000}"/>
    <cellStyle name="Normal 533 3 3" xfId="19840" xr:uid="{00000000-0005-0000-0000-00001C690000}"/>
    <cellStyle name="Normal 533 3 3 2" xfId="37707" xr:uid="{00000000-0005-0000-0000-00001D690000}"/>
    <cellStyle name="Normal 533 3 4" xfId="28865" xr:uid="{00000000-0005-0000-0000-00001E690000}"/>
    <cellStyle name="Normal 533 4" xfId="10063" xr:uid="{00000000-0005-0000-0000-00001F690000}"/>
    <cellStyle name="Normal 533 4 2" xfId="19842" xr:uid="{00000000-0005-0000-0000-000020690000}"/>
    <cellStyle name="Normal 533 4 2 2" xfId="37709" xr:uid="{00000000-0005-0000-0000-000021690000}"/>
    <cellStyle name="Normal 533 4 3" xfId="28867" xr:uid="{00000000-0005-0000-0000-000022690000}"/>
    <cellStyle name="Normal 533 5" xfId="10064" xr:uid="{00000000-0005-0000-0000-000023690000}"/>
    <cellStyle name="Normal 533 5 2" xfId="19843" xr:uid="{00000000-0005-0000-0000-000024690000}"/>
    <cellStyle name="Normal 533 5 2 2" xfId="37710" xr:uid="{00000000-0005-0000-0000-000025690000}"/>
    <cellStyle name="Normal 533 5 3" xfId="28868" xr:uid="{00000000-0005-0000-0000-000026690000}"/>
    <cellStyle name="Normal 533 6" xfId="10065" xr:uid="{00000000-0005-0000-0000-000027690000}"/>
    <cellStyle name="Normal 533 6 2" xfId="19844" xr:uid="{00000000-0005-0000-0000-000028690000}"/>
    <cellStyle name="Normal 533 6 2 2" xfId="37711" xr:uid="{00000000-0005-0000-0000-000029690000}"/>
    <cellStyle name="Normal 533 6 3" xfId="28869" xr:uid="{00000000-0005-0000-0000-00002A690000}"/>
    <cellStyle name="Normal 534" xfId="1709" xr:uid="{00000000-0005-0000-0000-00002B690000}"/>
    <cellStyle name="Normal 534 2" xfId="10066" xr:uid="{00000000-0005-0000-0000-00002C690000}"/>
    <cellStyle name="Normal 534 3" xfId="10067" xr:uid="{00000000-0005-0000-0000-00002D690000}"/>
    <cellStyle name="Normal 534 3 2" xfId="10068" xr:uid="{00000000-0005-0000-0000-00002E690000}"/>
    <cellStyle name="Normal 534 3 2 2" xfId="19846" xr:uid="{00000000-0005-0000-0000-00002F690000}"/>
    <cellStyle name="Normal 534 3 2 2 2" xfId="37713" xr:uid="{00000000-0005-0000-0000-000030690000}"/>
    <cellStyle name="Normal 534 3 2 3" xfId="28871" xr:uid="{00000000-0005-0000-0000-000031690000}"/>
    <cellStyle name="Normal 534 3 3" xfId="19845" xr:uid="{00000000-0005-0000-0000-000032690000}"/>
    <cellStyle name="Normal 534 3 3 2" xfId="37712" xr:uid="{00000000-0005-0000-0000-000033690000}"/>
    <cellStyle name="Normal 534 3 4" xfId="28870" xr:uid="{00000000-0005-0000-0000-000034690000}"/>
    <cellStyle name="Normal 534 4" xfId="10069" xr:uid="{00000000-0005-0000-0000-000035690000}"/>
    <cellStyle name="Normal 534 4 2" xfId="19847" xr:uid="{00000000-0005-0000-0000-000036690000}"/>
    <cellStyle name="Normal 534 4 2 2" xfId="37714" xr:uid="{00000000-0005-0000-0000-000037690000}"/>
    <cellStyle name="Normal 534 4 3" xfId="28872" xr:uid="{00000000-0005-0000-0000-000038690000}"/>
    <cellStyle name="Normal 534 5" xfId="10070" xr:uid="{00000000-0005-0000-0000-000039690000}"/>
    <cellStyle name="Normal 534 5 2" xfId="19848" xr:uid="{00000000-0005-0000-0000-00003A690000}"/>
    <cellStyle name="Normal 534 5 2 2" xfId="37715" xr:uid="{00000000-0005-0000-0000-00003B690000}"/>
    <cellStyle name="Normal 534 5 3" xfId="28873" xr:uid="{00000000-0005-0000-0000-00003C690000}"/>
    <cellStyle name="Normal 534 6" xfId="10071" xr:uid="{00000000-0005-0000-0000-00003D690000}"/>
    <cellStyle name="Normal 534 6 2" xfId="19849" xr:uid="{00000000-0005-0000-0000-00003E690000}"/>
    <cellStyle name="Normal 534 6 2 2" xfId="37716" xr:uid="{00000000-0005-0000-0000-00003F690000}"/>
    <cellStyle name="Normal 534 6 3" xfId="28874" xr:uid="{00000000-0005-0000-0000-000040690000}"/>
    <cellStyle name="Normal 535" xfId="1710" xr:uid="{00000000-0005-0000-0000-000041690000}"/>
    <cellStyle name="Normal 535 2" xfId="10072" xr:uid="{00000000-0005-0000-0000-000042690000}"/>
    <cellStyle name="Normal 535 3" xfId="10073" xr:uid="{00000000-0005-0000-0000-000043690000}"/>
    <cellStyle name="Normal 535 3 2" xfId="10074" xr:uid="{00000000-0005-0000-0000-000044690000}"/>
    <cellStyle name="Normal 535 3 2 2" xfId="19851" xr:uid="{00000000-0005-0000-0000-000045690000}"/>
    <cellStyle name="Normal 535 3 2 2 2" xfId="37718" xr:uid="{00000000-0005-0000-0000-000046690000}"/>
    <cellStyle name="Normal 535 3 2 3" xfId="28876" xr:uid="{00000000-0005-0000-0000-000047690000}"/>
    <cellStyle name="Normal 535 3 3" xfId="19850" xr:uid="{00000000-0005-0000-0000-000048690000}"/>
    <cellStyle name="Normal 535 3 3 2" xfId="37717" xr:uid="{00000000-0005-0000-0000-000049690000}"/>
    <cellStyle name="Normal 535 3 4" xfId="28875" xr:uid="{00000000-0005-0000-0000-00004A690000}"/>
    <cellStyle name="Normal 535 4" xfId="10075" xr:uid="{00000000-0005-0000-0000-00004B690000}"/>
    <cellStyle name="Normal 535 4 2" xfId="19852" xr:uid="{00000000-0005-0000-0000-00004C690000}"/>
    <cellStyle name="Normal 535 4 2 2" xfId="37719" xr:uid="{00000000-0005-0000-0000-00004D690000}"/>
    <cellStyle name="Normal 535 4 3" xfId="28877" xr:uid="{00000000-0005-0000-0000-00004E690000}"/>
    <cellStyle name="Normal 535 5" xfId="10076" xr:uid="{00000000-0005-0000-0000-00004F690000}"/>
    <cellStyle name="Normal 535 5 2" xfId="19853" xr:uid="{00000000-0005-0000-0000-000050690000}"/>
    <cellStyle name="Normal 535 5 2 2" xfId="37720" xr:uid="{00000000-0005-0000-0000-000051690000}"/>
    <cellStyle name="Normal 535 5 3" xfId="28878" xr:uid="{00000000-0005-0000-0000-000052690000}"/>
    <cellStyle name="Normal 535 6" xfId="10077" xr:uid="{00000000-0005-0000-0000-000053690000}"/>
    <cellStyle name="Normal 535 6 2" xfId="19854" xr:uid="{00000000-0005-0000-0000-000054690000}"/>
    <cellStyle name="Normal 535 6 2 2" xfId="37721" xr:uid="{00000000-0005-0000-0000-000055690000}"/>
    <cellStyle name="Normal 535 6 3" xfId="28879" xr:uid="{00000000-0005-0000-0000-000056690000}"/>
    <cellStyle name="Normal 536" xfId="1711" xr:uid="{00000000-0005-0000-0000-000057690000}"/>
    <cellStyle name="Normal 536 2" xfId="10078" xr:uid="{00000000-0005-0000-0000-000058690000}"/>
    <cellStyle name="Normal 536 3" xfId="10079" xr:uid="{00000000-0005-0000-0000-000059690000}"/>
    <cellStyle name="Normal 536 3 2" xfId="10080" xr:uid="{00000000-0005-0000-0000-00005A690000}"/>
    <cellStyle name="Normal 536 3 2 2" xfId="19856" xr:uid="{00000000-0005-0000-0000-00005B690000}"/>
    <cellStyle name="Normal 536 3 2 2 2" xfId="37723" xr:uid="{00000000-0005-0000-0000-00005C690000}"/>
    <cellStyle name="Normal 536 3 2 3" xfId="28881" xr:uid="{00000000-0005-0000-0000-00005D690000}"/>
    <cellStyle name="Normal 536 3 3" xfId="19855" xr:uid="{00000000-0005-0000-0000-00005E690000}"/>
    <cellStyle name="Normal 536 3 3 2" xfId="37722" xr:uid="{00000000-0005-0000-0000-00005F690000}"/>
    <cellStyle name="Normal 536 3 4" xfId="28880" xr:uid="{00000000-0005-0000-0000-000060690000}"/>
    <cellStyle name="Normal 536 4" xfId="10081" xr:uid="{00000000-0005-0000-0000-000061690000}"/>
    <cellStyle name="Normal 536 4 2" xfId="19857" xr:uid="{00000000-0005-0000-0000-000062690000}"/>
    <cellStyle name="Normal 536 4 2 2" xfId="37724" xr:uid="{00000000-0005-0000-0000-000063690000}"/>
    <cellStyle name="Normal 536 4 3" xfId="28882" xr:uid="{00000000-0005-0000-0000-000064690000}"/>
    <cellStyle name="Normal 536 5" xfId="10082" xr:uid="{00000000-0005-0000-0000-000065690000}"/>
    <cellStyle name="Normal 536 5 2" xfId="19858" xr:uid="{00000000-0005-0000-0000-000066690000}"/>
    <cellStyle name="Normal 536 5 2 2" xfId="37725" xr:uid="{00000000-0005-0000-0000-000067690000}"/>
    <cellStyle name="Normal 536 5 3" xfId="28883" xr:uid="{00000000-0005-0000-0000-000068690000}"/>
    <cellStyle name="Normal 536 6" xfId="10083" xr:uid="{00000000-0005-0000-0000-000069690000}"/>
    <cellStyle name="Normal 536 6 2" xfId="19859" xr:uid="{00000000-0005-0000-0000-00006A690000}"/>
    <cellStyle name="Normal 536 6 2 2" xfId="37726" xr:uid="{00000000-0005-0000-0000-00006B690000}"/>
    <cellStyle name="Normal 536 6 3" xfId="28884" xr:uid="{00000000-0005-0000-0000-00006C690000}"/>
    <cellStyle name="Normal 537" xfId="1712" xr:uid="{00000000-0005-0000-0000-00006D690000}"/>
    <cellStyle name="Normal 537 2" xfId="10084" xr:uid="{00000000-0005-0000-0000-00006E690000}"/>
    <cellStyle name="Normal 537 3" xfId="10085" xr:uid="{00000000-0005-0000-0000-00006F690000}"/>
    <cellStyle name="Normal 537 3 2" xfId="10086" xr:uid="{00000000-0005-0000-0000-000070690000}"/>
    <cellStyle name="Normal 537 3 2 2" xfId="19861" xr:uid="{00000000-0005-0000-0000-000071690000}"/>
    <cellStyle name="Normal 537 3 2 2 2" xfId="37728" xr:uid="{00000000-0005-0000-0000-000072690000}"/>
    <cellStyle name="Normal 537 3 2 3" xfId="28886" xr:uid="{00000000-0005-0000-0000-000073690000}"/>
    <cellStyle name="Normal 537 3 3" xfId="19860" xr:uid="{00000000-0005-0000-0000-000074690000}"/>
    <cellStyle name="Normal 537 3 3 2" xfId="37727" xr:uid="{00000000-0005-0000-0000-000075690000}"/>
    <cellStyle name="Normal 537 3 4" xfId="28885" xr:uid="{00000000-0005-0000-0000-000076690000}"/>
    <cellStyle name="Normal 537 4" xfId="10087" xr:uid="{00000000-0005-0000-0000-000077690000}"/>
    <cellStyle name="Normal 537 4 2" xfId="19862" xr:uid="{00000000-0005-0000-0000-000078690000}"/>
    <cellStyle name="Normal 537 4 2 2" xfId="37729" xr:uid="{00000000-0005-0000-0000-000079690000}"/>
    <cellStyle name="Normal 537 4 3" xfId="28887" xr:uid="{00000000-0005-0000-0000-00007A690000}"/>
    <cellStyle name="Normal 537 5" xfId="10088" xr:uid="{00000000-0005-0000-0000-00007B690000}"/>
    <cellStyle name="Normal 537 5 2" xfId="19863" xr:uid="{00000000-0005-0000-0000-00007C690000}"/>
    <cellStyle name="Normal 537 5 2 2" xfId="37730" xr:uid="{00000000-0005-0000-0000-00007D690000}"/>
    <cellStyle name="Normal 537 5 3" xfId="28888" xr:uid="{00000000-0005-0000-0000-00007E690000}"/>
    <cellStyle name="Normal 537 6" xfId="10089" xr:uid="{00000000-0005-0000-0000-00007F690000}"/>
    <cellStyle name="Normal 537 6 2" xfId="19864" xr:uid="{00000000-0005-0000-0000-000080690000}"/>
    <cellStyle name="Normal 537 6 2 2" xfId="37731" xr:uid="{00000000-0005-0000-0000-000081690000}"/>
    <cellStyle name="Normal 537 6 3" xfId="28889" xr:uid="{00000000-0005-0000-0000-000082690000}"/>
    <cellStyle name="Normal 538" xfId="1713" xr:uid="{00000000-0005-0000-0000-000083690000}"/>
    <cellStyle name="Normal 538 2" xfId="10090" xr:uid="{00000000-0005-0000-0000-000084690000}"/>
    <cellStyle name="Normal 538 3" xfId="10091" xr:uid="{00000000-0005-0000-0000-000085690000}"/>
    <cellStyle name="Normal 538 3 2" xfId="10092" xr:uid="{00000000-0005-0000-0000-000086690000}"/>
    <cellStyle name="Normal 538 3 2 2" xfId="19866" xr:uid="{00000000-0005-0000-0000-000087690000}"/>
    <cellStyle name="Normal 538 3 2 2 2" xfId="37733" xr:uid="{00000000-0005-0000-0000-000088690000}"/>
    <cellStyle name="Normal 538 3 2 3" xfId="28891" xr:uid="{00000000-0005-0000-0000-000089690000}"/>
    <cellStyle name="Normal 538 3 3" xfId="19865" xr:uid="{00000000-0005-0000-0000-00008A690000}"/>
    <cellStyle name="Normal 538 3 3 2" xfId="37732" xr:uid="{00000000-0005-0000-0000-00008B690000}"/>
    <cellStyle name="Normal 538 3 4" xfId="28890" xr:uid="{00000000-0005-0000-0000-00008C690000}"/>
    <cellStyle name="Normal 538 4" xfId="10093" xr:uid="{00000000-0005-0000-0000-00008D690000}"/>
    <cellStyle name="Normal 538 4 2" xfId="19867" xr:uid="{00000000-0005-0000-0000-00008E690000}"/>
    <cellStyle name="Normal 538 4 2 2" xfId="37734" xr:uid="{00000000-0005-0000-0000-00008F690000}"/>
    <cellStyle name="Normal 538 4 3" xfId="28892" xr:uid="{00000000-0005-0000-0000-000090690000}"/>
    <cellStyle name="Normal 538 5" xfId="10094" xr:uid="{00000000-0005-0000-0000-000091690000}"/>
    <cellStyle name="Normal 538 5 2" xfId="19868" xr:uid="{00000000-0005-0000-0000-000092690000}"/>
    <cellStyle name="Normal 538 5 2 2" xfId="37735" xr:uid="{00000000-0005-0000-0000-000093690000}"/>
    <cellStyle name="Normal 538 5 3" xfId="28893" xr:uid="{00000000-0005-0000-0000-000094690000}"/>
    <cellStyle name="Normal 538 6" xfId="10095" xr:uid="{00000000-0005-0000-0000-000095690000}"/>
    <cellStyle name="Normal 538 6 2" xfId="19869" xr:uid="{00000000-0005-0000-0000-000096690000}"/>
    <cellStyle name="Normal 538 6 2 2" xfId="37736" xr:uid="{00000000-0005-0000-0000-000097690000}"/>
    <cellStyle name="Normal 538 6 3" xfId="28894" xr:uid="{00000000-0005-0000-0000-000098690000}"/>
    <cellStyle name="Normal 539" xfId="1714" xr:uid="{00000000-0005-0000-0000-000099690000}"/>
    <cellStyle name="Normal 539 2" xfId="10096" xr:uid="{00000000-0005-0000-0000-00009A690000}"/>
    <cellStyle name="Normal 539 3" xfId="10097" xr:uid="{00000000-0005-0000-0000-00009B690000}"/>
    <cellStyle name="Normal 539 3 2" xfId="10098" xr:uid="{00000000-0005-0000-0000-00009C690000}"/>
    <cellStyle name="Normal 539 3 2 2" xfId="19871" xr:uid="{00000000-0005-0000-0000-00009D690000}"/>
    <cellStyle name="Normal 539 3 2 2 2" xfId="37738" xr:uid="{00000000-0005-0000-0000-00009E690000}"/>
    <cellStyle name="Normal 539 3 2 3" xfId="28896" xr:uid="{00000000-0005-0000-0000-00009F690000}"/>
    <cellStyle name="Normal 539 3 3" xfId="19870" xr:uid="{00000000-0005-0000-0000-0000A0690000}"/>
    <cellStyle name="Normal 539 3 3 2" xfId="37737" xr:uid="{00000000-0005-0000-0000-0000A1690000}"/>
    <cellStyle name="Normal 539 3 4" xfId="28895" xr:uid="{00000000-0005-0000-0000-0000A2690000}"/>
    <cellStyle name="Normal 539 4" xfId="10099" xr:uid="{00000000-0005-0000-0000-0000A3690000}"/>
    <cellStyle name="Normal 539 4 2" xfId="19872" xr:uid="{00000000-0005-0000-0000-0000A4690000}"/>
    <cellStyle name="Normal 539 4 2 2" xfId="37739" xr:uid="{00000000-0005-0000-0000-0000A5690000}"/>
    <cellStyle name="Normal 539 4 3" xfId="28897" xr:uid="{00000000-0005-0000-0000-0000A6690000}"/>
    <cellStyle name="Normal 539 5" xfId="10100" xr:uid="{00000000-0005-0000-0000-0000A7690000}"/>
    <cellStyle name="Normal 539 5 2" xfId="19873" xr:uid="{00000000-0005-0000-0000-0000A8690000}"/>
    <cellStyle name="Normal 539 5 2 2" xfId="37740" xr:uid="{00000000-0005-0000-0000-0000A9690000}"/>
    <cellStyle name="Normal 539 5 3" xfId="28898" xr:uid="{00000000-0005-0000-0000-0000AA690000}"/>
    <cellStyle name="Normal 539 6" xfId="10101" xr:uid="{00000000-0005-0000-0000-0000AB690000}"/>
    <cellStyle name="Normal 539 6 2" xfId="19874" xr:uid="{00000000-0005-0000-0000-0000AC690000}"/>
    <cellStyle name="Normal 539 6 2 2" xfId="37741" xr:uid="{00000000-0005-0000-0000-0000AD690000}"/>
    <cellStyle name="Normal 539 6 3" xfId="28899" xr:uid="{00000000-0005-0000-0000-0000AE690000}"/>
    <cellStyle name="Normal 54" xfId="1715" xr:uid="{00000000-0005-0000-0000-0000AF690000}"/>
    <cellStyle name="Normal 54 2" xfId="10102" xr:uid="{00000000-0005-0000-0000-0000B0690000}"/>
    <cellStyle name="Normal 54 3" xfId="10103" xr:uid="{00000000-0005-0000-0000-0000B1690000}"/>
    <cellStyle name="Normal 54 3 2" xfId="10104" xr:uid="{00000000-0005-0000-0000-0000B2690000}"/>
    <cellStyle name="Normal 54 3 2 2" xfId="19876" xr:uid="{00000000-0005-0000-0000-0000B3690000}"/>
    <cellStyle name="Normal 54 3 2 2 2" xfId="37743" xr:uid="{00000000-0005-0000-0000-0000B4690000}"/>
    <cellStyle name="Normal 54 3 2 3" xfId="28901" xr:uid="{00000000-0005-0000-0000-0000B5690000}"/>
    <cellStyle name="Normal 54 3 3" xfId="19875" xr:uid="{00000000-0005-0000-0000-0000B6690000}"/>
    <cellStyle name="Normal 54 3 3 2" xfId="37742" xr:uid="{00000000-0005-0000-0000-0000B7690000}"/>
    <cellStyle name="Normal 54 3 4" xfId="28900" xr:uid="{00000000-0005-0000-0000-0000B8690000}"/>
    <cellStyle name="Normal 54 4" xfId="10105" xr:uid="{00000000-0005-0000-0000-0000B9690000}"/>
    <cellStyle name="Normal 54 4 2" xfId="19877" xr:uid="{00000000-0005-0000-0000-0000BA690000}"/>
    <cellStyle name="Normal 54 4 2 2" xfId="37744" xr:uid="{00000000-0005-0000-0000-0000BB690000}"/>
    <cellStyle name="Normal 54 4 3" xfId="28902" xr:uid="{00000000-0005-0000-0000-0000BC690000}"/>
    <cellStyle name="Normal 54 5" xfId="10106" xr:uid="{00000000-0005-0000-0000-0000BD690000}"/>
    <cellStyle name="Normal 54 5 2" xfId="19878" xr:uid="{00000000-0005-0000-0000-0000BE690000}"/>
    <cellStyle name="Normal 54 5 2 2" xfId="37745" xr:uid="{00000000-0005-0000-0000-0000BF690000}"/>
    <cellStyle name="Normal 54 5 3" xfId="28903" xr:uid="{00000000-0005-0000-0000-0000C0690000}"/>
    <cellStyle name="Normal 54 6" xfId="10107" xr:uid="{00000000-0005-0000-0000-0000C1690000}"/>
    <cellStyle name="Normal 54 6 2" xfId="19879" xr:uid="{00000000-0005-0000-0000-0000C2690000}"/>
    <cellStyle name="Normal 54 6 2 2" xfId="37746" xr:uid="{00000000-0005-0000-0000-0000C3690000}"/>
    <cellStyle name="Normal 54 6 3" xfId="28904" xr:uid="{00000000-0005-0000-0000-0000C4690000}"/>
    <cellStyle name="Normal 540" xfId="1716" xr:uid="{00000000-0005-0000-0000-0000C5690000}"/>
    <cellStyle name="Normal 540 2" xfId="10108" xr:uid="{00000000-0005-0000-0000-0000C6690000}"/>
    <cellStyle name="Normal 540 3" xfId="10109" xr:uid="{00000000-0005-0000-0000-0000C7690000}"/>
    <cellStyle name="Normal 540 3 2" xfId="10110" xr:uid="{00000000-0005-0000-0000-0000C8690000}"/>
    <cellStyle name="Normal 540 3 2 2" xfId="19881" xr:uid="{00000000-0005-0000-0000-0000C9690000}"/>
    <cellStyle name="Normal 540 3 2 2 2" xfId="37748" xr:uid="{00000000-0005-0000-0000-0000CA690000}"/>
    <cellStyle name="Normal 540 3 2 3" xfId="28906" xr:uid="{00000000-0005-0000-0000-0000CB690000}"/>
    <cellStyle name="Normal 540 3 3" xfId="19880" xr:uid="{00000000-0005-0000-0000-0000CC690000}"/>
    <cellStyle name="Normal 540 3 3 2" xfId="37747" xr:uid="{00000000-0005-0000-0000-0000CD690000}"/>
    <cellStyle name="Normal 540 3 4" xfId="28905" xr:uid="{00000000-0005-0000-0000-0000CE690000}"/>
    <cellStyle name="Normal 540 4" xfId="10111" xr:uid="{00000000-0005-0000-0000-0000CF690000}"/>
    <cellStyle name="Normal 540 4 2" xfId="19882" xr:uid="{00000000-0005-0000-0000-0000D0690000}"/>
    <cellStyle name="Normal 540 4 2 2" xfId="37749" xr:uid="{00000000-0005-0000-0000-0000D1690000}"/>
    <cellStyle name="Normal 540 4 3" xfId="28907" xr:uid="{00000000-0005-0000-0000-0000D2690000}"/>
    <cellStyle name="Normal 540 5" xfId="10112" xr:uid="{00000000-0005-0000-0000-0000D3690000}"/>
    <cellStyle name="Normal 540 5 2" xfId="19883" xr:uid="{00000000-0005-0000-0000-0000D4690000}"/>
    <cellStyle name="Normal 540 5 2 2" xfId="37750" xr:uid="{00000000-0005-0000-0000-0000D5690000}"/>
    <cellStyle name="Normal 540 5 3" xfId="28908" xr:uid="{00000000-0005-0000-0000-0000D6690000}"/>
    <cellStyle name="Normal 540 6" xfId="10113" xr:uid="{00000000-0005-0000-0000-0000D7690000}"/>
    <cellStyle name="Normal 540 6 2" xfId="19884" xr:uid="{00000000-0005-0000-0000-0000D8690000}"/>
    <cellStyle name="Normal 540 6 2 2" xfId="37751" xr:uid="{00000000-0005-0000-0000-0000D9690000}"/>
    <cellStyle name="Normal 540 6 3" xfId="28909" xr:uid="{00000000-0005-0000-0000-0000DA690000}"/>
    <cellStyle name="Normal 541" xfId="1717" xr:uid="{00000000-0005-0000-0000-0000DB690000}"/>
    <cellStyle name="Normal 541 2" xfId="10114" xr:uid="{00000000-0005-0000-0000-0000DC690000}"/>
    <cellStyle name="Normal 541 3" xfId="10115" xr:uid="{00000000-0005-0000-0000-0000DD690000}"/>
    <cellStyle name="Normal 541 3 2" xfId="10116" xr:uid="{00000000-0005-0000-0000-0000DE690000}"/>
    <cellStyle name="Normal 541 3 2 2" xfId="19886" xr:uid="{00000000-0005-0000-0000-0000DF690000}"/>
    <cellStyle name="Normal 541 3 2 2 2" xfId="37753" xr:uid="{00000000-0005-0000-0000-0000E0690000}"/>
    <cellStyle name="Normal 541 3 2 3" xfId="28911" xr:uid="{00000000-0005-0000-0000-0000E1690000}"/>
    <cellStyle name="Normal 541 3 3" xfId="19885" xr:uid="{00000000-0005-0000-0000-0000E2690000}"/>
    <cellStyle name="Normal 541 3 3 2" xfId="37752" xr:uid="{00000000-0005-0000-0000-0000E3690000}"/>
    <cellStyle name="Normal 541 3 4" xfId="28910" xr:uid="{00000000-0005-0000-0000-0000E4690000}"/>
    <cellStyle name="Normal 541 4" xfId="10117" xr:uid="{00000000-0005-0000-0000-0000E5690000}"/>
    <cellStyle name="Normal 541 4 2" xfId="19887" xr:uid="{00000000-0005-0000-0000-0000E6690000}"/>
    <cellStyle name="Normal 541 4 2 2" xfId="37754" xr:uid="{00000000-0005-0000-0000-0000E7690000}"/>
    <cellStyle name="Normal 541 4 3" xfId="28912" xr:uid="{00000000-0005-0000-0000-0000E8690000}"/>
    <cellStyle name="Normal 541 5" xfId="10118" xr:uid="{00000000-0005-0000-0000-0000E9690000}"/>
    <cellStyle name="Normal 541 5 2" xfId="19888" xr:uid="{00000000-0005-0000-0000-0000EA690000}"/>
    <cellStyle name="Normal 541 5 2 2" xfId="37755" xr:uid="{00000000-0005-0000-0000-0000EB690000}"/>
    <cellStyle name="Normal 541 5 3" xfId="28913" xr:uid="{00000000-0005-0000-0000-0000EC690000}"/>
    <cellStyle name="Normal 541 6" xfId="10119" xr:uid="{00000000-0005-0000-0000-0000ED690000}"/>
    <cellStyle name="Normal 541 6 2" xfId="19889" xr:uid="{00000000-0005-0000-0000-0000EE690000}"/>
    <cellStyle name="Normal 541 6 2 2" xfId="37756" xr:uid="{00000000-0005-0000-0000-0000EF690000}"/>
    <cellStyle name="Normal 541 6 3" xfId="28914" xr:uid="{00000000-0005-0000-0000-0000F0690000}"/>
    <cellStyle name="Normal 542" xfId="1718" xr:uid="{00000000-0005-0000-0000-0000F1690000}"/>
    <cellStyle name="Normal 542 2" xfId="10120" xr:uid="{00000000-0005-0000-0000-0000F2690000}"/>
    <cellStyle name="Normal 542 3" xfId="10121" xr:uid="{00000000-0005-0000-0000-0000F3690000}"/>
    <cellStyle name="Normal 542 3 2" xfId="10122" xr:uid="{00000000-0005-0000-0000-0000F4690000}"/>
    <cellStyle name="Normal 542 3 2 2" xfId="19891" xr:uid="{00000000-0005-0000-0000-0000F5690000}"/>
    <cellStyle name="Normal 542 3 2 2 2" xfId="37758" xr:uid="{00000000-0005-0000-0000-0000F6690000}"/>
    <cellStyle name="Normal 542 3 2 3" xfId="28916" xr:uid="{00000000-0005-0000-0000-0000F7690000}"/>
    <cellStyle name="Normal 542 3 3" xfId="19890" xr:uid="{00000000-0005-0000-0000-0000F8690000}"/>
    <cellStyle name="Normal 542 3 3 2" xfId="37757" xr:uid="{00000000-0005-0000-0000-0000F9690000}"/>
    <cellStyle name="Normal 542 3 4" xfId="28915" xr:uid="{00000000-0005-0000-0000-0000FA690000}"/>
    <cellStyle name="Normal 542 4" xfId="10123" xr:uid="{00000000-0005-0000-0000-0000FB690000}"/>
    <cellStyle name="Normal 542 4 2" xfId="19892" xr:uid="{00000000-0005-0000-0000-0000FC690000}"/>
    <cellStyle name="Normal 542 4 2 2" xfId="37759" xr:uid="{00000000-0005-0000-0000-0000FD690000}"/>
    <cellStyle name="Normal 542 4 3" xfId="28917" xr:uid="{00000000-0005-0000-0000-0000FE690000}"/>
    <cellStyle name="Normal 542 5" xfId="10124" xr:uid="{00000000-0005-0000-0000-0000FF690000}"/>
    <cellStyle name="Normal 542 5 2" xfId="19893" xr:uid="{00000000-0005-0000-0000-0000006A0000}"/>
    <cellStyle name="Normal 542 5 2 2" xfId="37760" xr:uid="{00000000-0005-0000-0000-0000016A0000}"/>
    <cellStyle name="Normal 542 5 3" xfId="28918" xr:uid="{00000000-0005-0000-0000-0000026A0000}"/>
    <cellStyle name="Normal 542 6" xfId="10125" xr:uid="{00000000-0005-0000-0000-0000036A0000}"/>
    <cellStyle name="Normal 542 6 2" xfId="19894" xr:uid="{00000000-0005-0000-0000-0000046A0000}"/>
    <cellStyle name="Normal 542 6 2 2" xfId="37761" xr:uid="{00000000-0005-0000-0000-0000056A0000}"/>
    <cellStyle name="Normal 542 6 3" xfId="28919" xr:uid="{00000000-0005-0000-0000-0000066A0000}"/>
    <cellStyle name="Normal 543" xfId="1719" xr:uid="{00000000-0005-0000-0000-0000076A0000}"/>
    <cellStyle name="Normal 543 2" xfId="10126" xr:uid="{00000000-0005-0000-0000-0000086A0000}"/>
    <cellStyle name="Normal 543 3" xfId="10127" xr:uid="{00000000-0005-0000-0000-0000096A0000}"/>
    <cellStyle name="Normal 543 3 2" xfId="10128" xr:uid="{00000000-0005-0000-0000-00000A6A0000}"/>
    <cellStyle name="Normal 543 3 2 2" xfId="19896" xr:uid="{00000000-0005-0000-0000-00000B6A0000}"/>
    <cellStyle name="Normal 543 3 2 2 2" xfId="37763" xr:uid="{00000000-0005-0000-0000-00000C6A0000}"/>
    <cellStyle name="Normal 543 3 2 3" xfId="28921" xr:uid="{00000000-0005-0000-0000-00000D6A0000}"/>
    <cellStyle name="Normal 543 3 3" xfId="19895" xr:uid="{00000000-0005-0000-0000-00000E6A0000}"/>
    <cellStyle name="Normal 543 3 3 2" xfId="37762" xr:uid="{00000000-0005-0000-0000-00000F6A0000}"/>
    <cellStyle name="Normal 543 3 4" xfId="28920" xr:uid="{00000000-0005-0000-0000-0000106A0000}"/>
    <cellStyle name="Normal 543 4" xfId="10129" xr:uid="{00000000-0005-0000-0000-0000116A0000}"/>
    <cellStyle name="Normal 543 4 2" xfId="19897" xr:uid="{00000000-0005-0000-0000-0000126A0000}"/>
    <cellStyle name="Normal 543 4 2 2" xfId="37764" xr:uid="{00000000-0005-0000-0000-0000136A0000}"/>
    <cellStyle name="Normal 543 4 3" xfId="28922" xr:uid="{00000000-0005-0000-0000-0000146A0000}"/>
    <cellStyle name="Normal 543 5" xfId="10130" xr:uid="{00000000-0005-0000-0000-0000156A0000}"/>
    <cellStyle name="Normal 543 5 2" xfId="19898" xr:uid="{00000000-0005-0000-0000-0000166A0000}"/>
    <cellStyle name="Normal 543 5 2 2" xfId="37765" xr:uid="{00000000-0005-0000-0000-0000176A0000}"/>
    <cellStyle name="Normal 543 5 3" xfId="28923" xr:uid="{00000000-0005-0000-0000-0000186A0000}"/>
    <cellStyle name="Normal 543 6" xfId="10131" xr:uid="{00000000-0005-0000-0000-0000196A0000}"/>
    <cellStyle name="Normal 543 6 2" xfId="19899" xr:uid="{00000000-0005-0000-0000-00001A6A0000}"/>
    <cellStyle name="Normal 543 6 2 2" xfId="37766" xr:uid="{00000000-0005-0000-0000-00001B6A0000}"/>
    <cellStyle name="Normal 543 6 3" xfId="28924" xr:uid="{00000000-0005-0000-0000-00001C6A0000}"/>
    <cellStyle name="Normal 544" xfId="1720" xr:uid="{00000000-0005-0000-0000-00001D6A0000}"/>
    <cellStyle name="Normal 544 2" xfId="10132" xr:uid="{00000000-0005-0000-0000-00001E6A0000}"/>
    <cellStyle name="Normal 544 3" xfId="10133" xr:uid="{00000000-0005-0000-0000-00001F6A0000}"/>
    <cellStyle name="Normal 544 3 2" xfId="10134" xr:uid="{00000000-0005-0000-0000-0000206A0000}"/>
    <cellStyle name="Normal 544 3 2 2" xfId="19901" xr:uid="{00000000-0005-0000-0000-0000216A0000}"/>
    <cellStyle name="Normal 544 3 2 2 2" xfId="37768" xr:uid="{00000000-0005-0000-0000-0000226A0000}"/>
    <cellStyle name="Normal 544 3 2 3" xfId="28926" xr:uid="{00000000-0005-0000-0000-0000236A0000}"/>
    <cellStyle name="Normal 544 3 3" xfId="19900" xr:uid="{00000000-0005-0000-0000-0000246A0000}"/>
    <cellStyle name="Normal 544 3 3 2" xfId="37767" xr:uid="{00000000-0005-0000-0000-0000256A0000}"/>
    <cellStyle name="Normal 544 3 4" xfId="28925" xr:uid="{00000000-0005-0000-0000-0000266A0000}"/>
    <cellStyle name="Normal 544 4" xfId="10135" xr:uid="{00000000-0005-0000-0000-0000276A0000}"/>
    <cellStyle name="Normal 544 4 2" xfId="19902" xr:uid="{00000000-0005-0000-0000-0000286A0000}"/>
    <cellStyle name="Normal 544 4 2 2" xfId="37769" xr:uid="{00000000-0005-0000-0000-0000296A0000}"/>
    <cellStyle name="Normal 544 4 3" xfId="28927" xr:uid="{00000000-0005-0000-0000-00002A6A0000}"/>
    <cellStyle name="Normal 544 5" xfId="10136" xr:uid="{00000000-0005-0000-0000-00002B6A0000}"/>
    <cellStyle name="Normal 544 5 2" xfId="19903" xr:uid="{00000000-0005-0000-0000-00002C6A0000}"/>
    <cellStyle name="Normal 544 5 2 2" xfId="37770" xr:uid="{00000000-0005-0000-0000-00002D6A0000}"/>
    <cellStyle name="Normal 544 5 3" xfId="28928" xr:uid="{00000000-0005-0000-0000-00002E6A0000}"/>
    <cellStyle name="Normal 544 6" xfId="10137" xr:uid="{00000000-0005-0000-0000-00002F6A0000}"/>
    <cellStyle name="Normal 544 6 2" xfId="19904" xr:uid="{00000000-0005-0000-0000-0000306A0000}"/>
    <cellStyle name="Normal 544 6 2 2" xfId="37771" xr:uid="{00000000-0005-0000-0000-0000316A0000}"/>
    <cellStyle name="Normal 544 6 3" xfId="28929" xr:uid="{00000000-0005-0000-0000-0000326A0000}"/>
    <cellStyle name="Normal 545" xfId="1721" xr:uid="{00000000-0005-0000-0000-0000336A0000}"/>
    <cellStyle name="Normal 545 2" xfId="10138" xr:uid="{00000000-0005-0000-0000-0000346A0000}"/>
    <cellStyle name="Normal 545 3" xfId="10139" xr:uid="{00000000-0005-0000-0000-0000356A0000}"/>
    <cellStyle name="Normal 545 3 2" xfId="10140" xr:uid="{00000000-0005-0000-0000-0000366A0000}"/>
    <cellStyle name="Normal 545 3 2 2" xfId="19906" xr:uid="{00000000-0005-0000-0000-0000376A0000}"/>
    <cellStyle name="Normal 545 3 2 2 2" xfId="37773" xr:uid="{00000000-0005-0000-0000-0000386A0000}"/>
    <cellStyle name="Normal 545 3 2 3" xfId="28931" xr:uid="{00000000-0005-0000-0000-0000396A0000}"/>
    <cellStyle name="Normal 545 3 3" xfId="19905" xr:uid="{00000000-0005-0000-0000-00003A6A0000}"/>
    <cellStyle name="Normal 545 3 3 2" xfId="37772" xr:uid="{00000000-0005-0000-0000-00003B6A0000}"/>
    <cellStyle name="Normal 545 3 4" xfId="28930" xr:uid="{00000000-0005-0000-0000-00003C6A0000}"/>
    <cellStyle name="Normal 545 4" xfId="10141" xr:uid="{00000000-0005-0000-0000-00003D6A0000}"/>
    <cellStyle name="Normal 545 4 2" xfId="19907" xr:uid="{00000000-0005-0000-0000-00003E6A0000}"/>
    <cellStyle name="Normal 545 4 2 2" xfId="37774" xr:uid="{00000000-0005-0000-0000-00003F6A0000}"/>
    <cellStyle name="Normal 545 4 3" xfId="28932" xr:uid="{00000000-0005-0000-0000-0000406A0000}"/>
    <cellStyle name="Normal 545 5" xfId="10142" xr:uid="{00000000-0005-0000-0000-0000416A0000}"/>
    <cellStyle name="Normal 545 5 2" xfId="19908" xr:uid="{00000000-0005-0000-0000-0000426A0000}"/>
    <cellStyle name="Normal 545 5 2 2" xfId="37775" xr:uid="{00000000-0005-0000-0000-0000436A0000}"/>
    <cellStyle name="Normal 545 5 3" xfId="28933" xr:uid="{00000000-0005-0000-0000-0000446A0000}"/>
    <cellStyle name="Normal 545 6" xfId="10143" xr:uid="{00000000-0005-0000-0000-0000456A0000}"/>
    <cellStyle name="Normal 545 6 2" xfId="19909" xr:uid="{00000000-0005-0000-0000-0000466A0000}"/>
    <cellStyle name="Normal 545 6 2 2" xfId="37776" xr:uid="{00000000-0005-0000-0000-0000476A0000}"/>
    <cellStyle name="Normal 545 6 3" xfId="28934" xr:uid="{00000000-0005-0000-0000-0000486A0000}"/>
    <cellStyle name="Normal 546" xfId="1722" xr:uid="{00000000-0005-0000-0000-0000496A0000}"/>
    <cellStyle name="Normal 546 2" xfId="10144" xr:uid="{00000000-0005-0000-0000-00004A6A0000}"/>
    <cellStyle name="Normal 546 3" xfId="10145" xr:uid="{00000000-0005-0000-0000-00004B6A0000}"/>
    <cellStyle name="Normal 546 3 2" xfId="10146" xr:uid="{00000000-0005-0000-0000-00004C6A0000}"/>
    <cellStyle name="Normal 546 3 2 2" xfId="19911" xr:uid="{00000000-0005-0000-0000-00004D6A0000}"/>
    <cellStyle name="Normal 546 3 2 2 2" xfId="37778" xr:uid="{00000000-0005-0000-0000-00004E6A0000}"/>
    <cellStyle name="Normal 546 3 2 3" xfId="28936" xr:uid="{00000000-0005-0000-0000-00004F6A0000}"/>
    <cellStyle name="Normal 546 3 3" xfId="19910" xr:uid="{00000000-0005-0000-0000-0000506A0000}"/>
    <cellStyle name="Normal 546 3 3 2" xfId="37777" xr:uid="{00000000-0005-0000-0000-0000516A0000}"/>
    <cellStyle name="Normal 546 3 4" xfId="28935" xr:uid="{00000000-0005-0000-0000-0000526A0000}"/>
    <cellStyle name="Normal 546 4" xfId="10147" xr:uid="{00000000-0005-0000-0000-0000536A0000}"/>
    <cellStyle name="Normal 546 4 2" xfId="19912" xr:uid="{00000000-0005-0000-0000-0000546A0000}"/>
    <cellStyle name="Normal 546 4 2 2" xfId="37779" xr:uid="{00000000-0005-0000-0000-0000556A0000}"/>
    <cellStyle name="Normal 546 4 3" xfId="28937" xr:uid="{00000000-0005-0000-0000-0000566A0000}"/>
    <cellStyle name="Normal 546 5" xfId="10148" xr:uid="{00000000-0005-0000-0000-0000576A0000}"/>
    <cellStyle name="Normal 546 5 2" xfId="19913" xr:uid="{00000000-0005-0000-0000-0000586A0000}"/>
    <cellStyle name="Normal 546 5 2 2" xfId="37780" xr:uid="{00000000-0005-0000-0000-0000596A0000}"/>
    <cellStyle name="Normal 546 5 3" xfId="28938" xr:uid="{00000000-0005-0000-0000-00005A6A0000}"/>
    <cellStyle name="Normal 546 6" xfId="10149" xr:uid="{00000000-0005-0000-0000-00005B6A0000}"/>
    <cellStyle name="Normal 546 6 2" xfId="19914" xr:uid="{00000000-0005-0000-0000-00005C6A0000}"/>
    <cellStyle name="Normal 546 6 2 2" xfId="37781" xr:uid="{00000000-0005-0000-0000-00005D6A0000}"/>
    <cellStyle name="Normal 546 6 3" xfId="28939" xr:uid="{00000000-0005-0000-0000-00005E6A0000}"/>
    <cellStyle name="Normal 547" xfId="1723" xr:uid="{00000000-0005-0000-0000-00005F6A0000}"/>
    <cellStyle name="Normal 547 2" xfId="10150" xr:uid="{00000000-0005-0000-0000-0000606A0000}"/>
    <cellStyle name="Normal 547 3" xfId="10151" xr:uid="{00000000-0005-0000-0000-0000616A0000}"/>
    <cellStyle name="Normal 547 3 2" xfId="10152" xr:uid="{00000000-0005-0000-0000-0000626A0000}"/>
    <cellStyle name="Normal 547 3 2 2" xfId="19916" xr:uid="{00000000-0005-0000-0000-0000636A0000}"/>
    <cellStyle name="Normal 547 3 2 2 2" xfId="37783" xr:uid="{00000000-0005-0000-0000-0000646A0000}"/>
    <cellStyle name="Normal 547 3 2 3" xfId="28941" xr:uid="{00000000-0005-0000-0000-0000656A0000}"/>
    <cellStyle name="Normal 547 3 3" xfId="19915" xr:uid="{00000000-0005-0000-0000-0000666A0000}"/>
    <cellStyle name="Normal 547 3 3 2" xfId="37782" xr:uid="{00000000-0005-0000-0000-0000676A0000}"/>
    <cellStyle name="Normal 547 3 4" xfId="28940" xr:uid="{00000000-0005-0000-0000-0000686A0000}"/>
    <cellStyle name="Normal 547 4" xfId="10153" xr:uid="{00000000-0005-0000-0000-0000696A0000}"/>
    <cellStyle name="Normal 547 4 2" xfId="19917" xr:uid="{00000000-0005-0000-0000-00006A6A0000}"/>
    <cellStyle name="Normal 547 4 2 2" xfId="37784" xr:uid="{00000000-0005-0000-0000-00006B6A0000}"/>
    <cellStyle name="Normal 547 4 3" xfId="28942" xr:uid="{00000000-0005-0000-0000-00006C6A0000}"/>
    <cellStyle name="Normal 547 5" xfId="10154" xr:uid="{00000000-0005-0000-0000-00006D6A0000}"/>
    <cellStyle name="Normal 547 5 2" xfId="19918" xr:uid="{00000000-0005-0000-0000-00006E6A0000}"/>
    <cellStyle name="Normal 547 5 2 2" xfId="37785" xr:uid="{00000000-0005-0000-0000-00006F6A0000}"/>
    <cellStyle name="Normal 547 5 3" xfId="28943" xr:uid="{00000000-0005-0000-0000-0000706A0000}"/>
    <cellStyle name="Normal 547 6" xfId="10155" xr:uid="{00000000-0005-0000-0000-0000716A0000}"/>
    <cellStyle name="Normal 547 6 2" xfId="19919" xr:uid="{00000000-0005-0000-0000-0000726A0000}"/>
    <cellStyle name="Normal 547 6 2 2" xfId="37786" xr:uid="{00000000-0005-0000-0000-0000736A0000}"/>
    <cellStyle name="Normal 547 6 3" xfId="28944" xr:uid="{00000000-0005-0000-0000-0000746A0000}"/>
    <cellStyle name="Normal 548" xfId="1724" xr:uid="{00000000-0005-0000-0000-0000756A0000}"/>
    <cellStyle name="Normal 548 2" xfId="10156" xr:uid="{00000000-0005-0000-0000-0000766A0000}"/>
    <cellStyle name="Normal 548 3" xfId="10157" xr:uid="{00000000-0005-0000-0000-0000776A0000}"/>
    <cellStyle name="Normal 548 3 2" xfId="10158" xr:uid="{00000000-0005-0000-0000-0000786A0000}"/>
    <cellStyle name="Normal 548 3 2 2" xfId="19921" xr:uid="{00000000-0005-0000-0000-0000796A0000}"/>
    <cellStyle name="Normal 548 3 2 2 2" xfId="37788" xr:uid="{00000000-0005-0000-0000-00007A6A0000}"/>
    <cellStyle name="Normal 548 3 2 3" xfId="28946" xr:uid="{00000000-0005-0000-0000-00007B6A0000}"/>
    <cellStyle name="Normal 548 3 3" xfId="19920" xr:uid="{00000000-0005-0000-0000-00007C6A0000}"/>
    <cellStyle name="Normal 548 3 3 2" xfId="37787" xr:uid="{00000000-0005-0000-0000-00007D6A0000}"/>
    <cellStyle name="Normal 548 3 4" xfId="28945" xr:uid="{00000000-0005-0000-0000-00007E6A0000}"/>
    <cellStyle name="Normal 548 4" xfId="10159" xr:uid="{00000000-0005-0000-0000-00007F6A0000}"/>
    <cellStyle name="Normal 548 4 2" xfId="19922" xr:uid="{00000000-0005-0000-0000-0000806A0000}"/>
    <cellStyle name="Normal 548 4 2 2" xfId="37789" xr:uid="{00000000-0005-0000-0000-0000816A0000}"/>
    <cellStyle name="Normal 548 4 3" xfId="28947" xr:uid="{00000000-0005-0000-0000-0000826A0000}"/>
    <cellStyle name="Normal 548 5" xfId="10160" xr:uid="{00000000-0005-0000-0000-0000836A0000}"/>
    <cellStyle name="Normal 548 5 2" xfId="19923" xr:uid="{00000000-0005-0000-0000-0000846A0000}"/>
    <cellStyle name="Normal 548 5 2 2" xfId="37790" xr:uid="{00000000-0005-0000-0000-0000856A0000}"/>
    <cellStyle name="Normal 548 5 3" xfId="28948" xr:uid="{00000000-0005-0000-0000-0000866A0000}"/>
    <cellStyle name="Normal 548 6" xfId="10161" xr:uid="{00000000-0005-0000-0000-0000876A0000}"/>
    <cellStyle name="Normal 548 6 2" xfId="19924" xr:uid="{00000000-0005-0000-0000-0000886A0000}"/>
    <cellStyle name="Normal 548 6 2 2" xfId="37791" xr:uid="{00000000-0005-0000-0000-0000896A0000}"/>
    <cellStyle name="Normal 548 6 3" xfId="28949" xr:uid="{00000000-0005-0000-0000-00008A6A0000}"/>
    <cellStyle name="Normal 549" xfId="1725" xr:uid="{00000000-0005-0000-0000-00008B6A0000}"/>
    <cellStyle name="Normal 549 2" xfId="10162" xr:uid="{00000000-0005-0000-0000-00008C6A0000}"/>
    <cellStyle name="Normal 549 3" xfId="10163" xr:uid="{00000000-0005-0000-0000-00008D6A0000}"/>
    <cellStyle name="Normal 549 3 2" xfId="10164" xr:uid="{00000000-0005-0000-0000-00008E6A0000}"/>
    <cellStyle name="Normal 549 3 2 2" xfId="19926" xr:uid="{00000000-0005-0000-0000-00008F6A0000}"/>
    <cellStyle name="Normal 549 3 2 2 2" xfId="37793" xr:uid="{00000000-0005-0000-0000-0000906A0000}"/>
    <cellStyle name="Normal 549 3 2 3" xfId="28951" xr:uid="{00000000-0005-0000-0000-0000916A0000}"/>
    <cellStyle name="Normal 549 3 3" xfId="19925" xr:uid="{00000000-0005-0000-0000-0000926A0000}"/>
    <cellStyle name="Normal 549 3 3 2" xfId="37792" xr:uid="{00000000-0005-0000-0000-0000936A0000}"/>
    <cellStyle name="Normal 549 3 4" xfId="28950" xr:uid="{00000000-0005-0000-0000-0000946A0000}"/>
    <cellStyle name="Normal 549 4" xfId="10165" xr:uid="{00000000-0005-0000-0000-0000956A0000}"/>
    <cellStyle name="Normal 549 4 2" xfId="19927" xr:uid="{00000000-0005-0000-0000-0000966A0000}"/>
    <cellStyle name="Normal 549 4 2 2" xfId="37794" xr:uid="{00000000-0005-0000-0000-0000976A0000}"/>
    <cellStyle name="Normal 549 4 3" xfId="28952" xr:uid="{00000000-0005-0000-0000-0000986A0000}"/>
    <cellStyle name="Normal 549 5" xfId="10166" xr:uid="{00000000-0005-0000-0000-0000996A0000}"/>
    <cellStyle name="Normal 549 5 2" xfId="19928" xr:uid="{00000000-0005-0000-0000-00009A6A0000}"/>
    <cellStyle name="Normal 549 5 2 2" xfId="37795" xr:uid="{00000000-0005-0000-0000-00009B6A0000}"/>
    <cellStyle name="Normal 549 5 3" xfId="28953" xr:uid="{00000000-0005-0000-0000-00009C6A0000}"/>
    <cellStyle name="Normal 549 6" xfId="10167" xr:uid="{00000000-0005-0000-0000-00009D6A0000}"/>
    <cellStyle name="Normal 549 6 2" xfId="19929" xr:uid="{00000000-0005-0000-0000-00009E6A0000}"/>
    <cellStyle name="Normal 549 6 2 2" xfId="37796" xr:uid="{00000000-0005-0000-0000-00009F6A0000}"/>
    <cellStyle name="Normal 549 6 3" xfId="28954" xr:uid="{00000000-0005-0000-0000-0000A06A0000}"/>
    <cellStyle name="Normal 55" xfId="1726" xr:uid="{00000000-0005-0000-0000-0000A16A0000}"/>
    <cellStyle name="Normal 55 2" xfId="10168" xr:uid="{00000000-0005-0000-0000-0000A26A0000}"/>
    <cellStyle name="Normal 55 3" xfId="10169" xr:uid="{00000000-0005-0000-0000-0000A36A0000}"/>
    <cellStyle name="Normal 55 3 2" xfId="10170" xr:uid="{00000000-0005-0000-0000-0000A46A0000}"/>
    <cellStyle name="Normal 55 3 2 2" xfId="19931" xr:uid="{00000000-0005-0000-0000-0000A56A0000}"/>
    <cellStyle name="Normal 55 3 2 2 2" xfId="37798" xr:uid="{00000000-0005-0000-0000-0000A66A0000}"/>
    <cellStyle name="Normal 55 3 2 3" xfId="28956" xr:uid="{00000000-0005-0000-0000-0000A76A0000}"/>
    <cellStyle name="Normal 55 3 3" xfId="19930" xr:uid="{00000000-0005-0000-0000-0000A86A0000}"/>
    <cellStyle name="Normal 55 3 3 2" xfId="37797" xr:uid="{00000000-0005-0000-0000-0000A96A0000}"/>
    <cellStyle name="Normal 55 3 4" xfId="28955" xr:uid="{00000000-0005-0000-0000-0000AA6A0000}"/>
    <cellStyle name="Normal 55 4" xfId="10171" xr:uid="{00000000-0005-0000-0000-0000AB6A0000}"/>
    <cellStyle name="Normal 55 4 2" xfId="19932" xr:uid="{00000000-0005-0000-0000-0000AC6A0000}"/>
    <cellStyle name="Normal 55 4 2 2" xfId="37799" xr:uid="{00000000-0005-0000-0000-0000AD6A0000}"/>
    <cellStyle name="Normal 55 4 3" xfId="28957" xr:uid="{00000000-0005-0000-0000-0000AE6A0000}"/>
    <cellStyle name="Normal 55 5" xfId="10172" xr:uid="{00000000-0005-0000-0000-0000AF6A0000}"/>
    <cellStyle name="Normal 55 5 2" xfId="19933" xr:uid="{00000000-0005-0000-0000-0000B06A0000}"/>
    <cellStyle name="Normal 55 5 2 2" xfId="37800" xr:uid="{00000000-0005-0000-0000-0000B16A0000}"/>
    <cellStyle name="Normal 55 5 3" xfId="28958" xr:uid="{00000000-0005-0000-0000-0000B26A0000}"/>
    <cellStyle name="Normal 55 6" xfId="10173" xr:uid="{00000000-0005-0000-0000-0000B36A0000}"/>
    <cellStyle name="Normal 55 6 2" xfId="19934" xr:uid="{00000000-0005-0000-0000-0000B46A0000}"/>
    <cellStyle name="Normal 55 6 2 2" xfId="37801" xr:uid="{00000000-0005-0000-0000-0000B56A0000}"/>
    <cellStyle name="Normal 55 6 3" xfId="28959" xr:uid="{00000000-0005-0000-0000-0000B66A0000}"/>
    <cellStyle name="Normal 550" xfId="1727" xr:uid="{00000000-0005-0000-0000-0000B76A0000}"/>
    <cellStyle name="Normal 550 2" xfId="10174" xr:uid="{00000000-0005-0000-0000-0000B86A0000}"/>
    <cellStyle name="Normal 550 3" xfId="10175" xr:uid="{00000000-0005-0000-0000-0000B96A0000}"/>
    <cellStyle name="Normal 550 3 2" xfId="10176" xr:uid="{00000000-0005-0000-0000-0000BA6A0000}"/>
    <cellStyle name="Normal 550 3 2 2" xfId="19936" xr:uid="{00000000-0005-0000-0000-0000BB6A0000}"/>
    <cellStyle name="Normal 550 3 2 2 2" xfId="37803" xr:uid="{00000000-0005-0000-0000-0000BC6A0000}"/>
    <cellStyle name="Normal 550 3 2 3" xfId="28961" xr:uid="{00000000-0005-0000-0000-0000BD6A0000}"/>
    <cellStyle name="Normal 550 3 3" xfId="19935" xr:uid="{00000000-0005-0000-0000-0000BE6A0000}"/>
    <cellStyle name="Normal 550 3 3 2" xfId="37802" xr:uid="{00000000-0005-0000-0000-0000BF6A0000}"/>
    <cellStyle name="Normal 550 3 4" xfId="28960" xr:uid="{00000000-0005-0000-0000-0000C06A0000}"/>
    <cellStyle name="Normal 550 4" xfId="10177" xr:uid="{00000000-0005-0000-0000-0000C16A0000}"/>
    <cellStyle name="Normal 550 4 2" xfId="19937" xr:uid="{00000000-0005-0000-0000-0000C26A0000}"/>
    <cellStyle name="Normal 550 4 2 2" xfId="37804" xr:uid="{00000000-0005-0000-0000-0000C36A0000}"/>
    <cellStyle name="Normal 550 4 3" xfId="28962" xr:uid="{00000000-0005-0000-0000-0000C46A0000}"/>
    <cellStyle name="Normal 550 5" xfId="10178" xr:uid="{00000000-0005-0000-0000-0000C56A0000}"/>
    <cellStyle name="Normal 550 5 2" xfId="19938" xr:uid="{00000000-0005-0000-0000-0000C66A0000}"/>
    <cellStyle name="Normal 550 5 2 2" xfId="37805" xr:uid="{00000000-0005-0000-0000-0000C76A0000}"/>
    <cellStyle name="Normal 550 5 3" xfId="28963" xr:uid="{00000000-0005-0000-0000-0000C86A0000}"/>
    <cellStyle name="Normal 550 6" xfId="10179" xr:uid="{00000000-0005-0000-0000-0000C96A0000}"/>
    <cellStyle name="Normal 550 6 2" xfId="19939" xr:uid="{00000000-0005-0000-0000-0000CA6A0000}"/>
    <cellStyle name="Normal 550 6 2 2" xfId="37806" xr:uid="{00000000-0005-0000-0000-0000CB6A0000}"/>
    <cellStyle name="Normal 550 6 3" xfId="28964" xr:uid="{00000000-0005-0000-0000-0000CC6A0000}"/>
    <cellStyle name="Normal 551" xfId="1728" xr:uid="{00000000-0005-0000-0000-0000CD6A0000}"/>
    <cellStyle name="Normal 551 2" xfId="10180" xr:uid="{00000000-0005-0000-0000-0000CE6A0000}"/>
    <cellStyle name="Normal 551 3" xfId="10181" xr:uid="{00000000-0005-0000-0000-0000CF6A0000}"/>
    <cellStyle name="Normal 551 3 2" xfId="10182" xr:uid="{00000000-0005-0000-0000-0000D06A0000}"/>
    <cellStyle name="Normal 551 3 2 2" xfId="19941" xr:uid="{00000000-0005-0000-0000-0000D16A0000}"/>
    <cellStyle name="Normal 551 3 2 2 2" xfId="37808" xr:uid="{00000000-0005-0000-0000-0000D26A0000}"/>
    <cellStyle name="Normal 551 3 2 3" xfId="28966" xr:uid="{00000000-0005-0000-0000-0000D36A0000}"/>
    <cellStyle name="Normal 551 3 3" xfId="19940" xr:uid="{00000000-0005-0000-0000-0000D46A0000}"/>
    <cellStyle name="Normal 551 3 3 2" xfId="37807" xr:uid="{00000000-0005-0000-0000-0000D56A0000}"/>
    <cellStyle name="Normal 551 3 4" xfId="28965" xr:uid="{00000000-0005-0000-0000-0000D66A0000}"/>
    <cellStyle name="Normal 551 4" xfId="10183" xr:uid="{00000000-0005-0000-0000-0000D76A0000}"/>
    <cellStyle name="Normal 551 4 2" xfId="19942" xr:uid="{00000000-0005-0000-0000-0000D86A0000}"/>
    <cellStyle name="Normal 551 4 2 2" xfId="37809" xr:uid="{00000000-0005-0000-0000-0000D96A0000}"/>
    <cellStyle name="Normal 551 4 3" xfId="28967" xr:uid="{00000000-0005-0000-0000-0000DA6A0000}"/>
    <cellStyle name="Normal 551 5" xfId="10184" xr:uid="{00000000-0005-0000-0000-0000DB6A0000}"/>
    <cellStyle name="Normal 551 5 2" xfId="19943" xr:uid="{00000000-0005-0000-0000-0000DC6A0000}"/>
    <cellStyle name="Normal 551 5 2 2" xfId="37810" xr:uid="{00000000-0005-0000-0000-0000DD6A0000}"/>
    <cellStyle name="Normal 551 5 3" xfId="28968" xr:uid="{00000000-0005-0000-0000-0000DE6A0000}"/>
    <cellStyle name="Normal 551 6" xfId="10185" xr:uid="{00000000-0005-0000-0000-0000DF6A0000}"/>
    <cellStyle name="Normal 551 6 2" xfId="19944" xr:uid="{00000000-0005-0000-0000-0000E06A0000}"/>
    <cellStyle name="Normal 551 6 2 2" xfId="37811" xr:uid="{00000000-0005-0000-0000-0000E16A0000}"/>
    <cellStyle name="Normal 551 6 3" xfId="28969" xr:uid="{00000000-0005-0000-0000-0000E26A0000}"/>
    <cellStyle name="Normal 552" xfId="1729" xr:uid="{00000000-0005-0000-0000-0000E36A0000}"/>
    <cellStyle name="Normal 552 2" xfId="10186" xr:uid="{00000000-0005-0000-0000-0000E46A0000}"/>
    <cellStyle name="Normal 552 3" xfId="10187" xr:uid="{00000000-0005-0000-0000-0000E56A0000}"/>
    <cellStyle name="Normal 552 3 2" xfId="10188" xr:uid="{00000000-0005-0000-0000-0000E66A0000}"/>
    <cellStyle name="Normal 552 3 2 2" xfId="19946" xr:uid="{00000000-0005-0000-0000-0000E76A0000}"/>
    <cellStyle name="Normal 552 3 2 2 2" xfId="37813" xr:uid="{00000000-0005-0000-0000-0000E86A0000}"/>
    <cellStyle name="Normal 552 3 2 3" xfId="28971" xr:uid="{00000000-0005-0000-0000-0000E96A0000}"/>
    <cellStyle name="Normal 552 3 3" xfId="19945" xr:uid="{00000000-0005-0000-0000-0000EA6A0000}"/>
    <cellStyle name="Normal 552 3 3 2" xfId="37812" xr:uid="{00000000-0005-0000-0000-0000EB6A0000}"/>
    <cellStyle name="Normal 552 3 4" xfId="28970" xr:uid="{00000000-0005-0000-0000-0000EC6A0000}"/>
    <cellStyle name="Normal 552 4" xfId="10189" xr:uid="{00000000-0005-0000-0000-0000ED6A0000}"/>
    <cellStyle name="Normal 552 4 2" xfId="19947" xr:uid="{00000000-0005-0000-0000-0000EE6A0000}"/>
    <cellStyle name="Normal 552 4 2 2" xfId="37814" xr:uid="{00000000-0005-0000-0000-0000EF6A0000}"/>
    <cellStyle name="Normal 552 4 3" xfId="28972" xr:uid="{00000000-0005-0000-0000-0000F06A0000}"/>
    <cellStyle name="Normal 552 5" xfId="10190" xr:uid="{00000000-0005-0000-0000-0000F16A0000}"/>
    <cellStyle name="Normal 552 5 2" xfId="19948" xr:uid="{00000000-0005-0000-0000-0000F26A0000}"/>
    <cellStyle name="Normal 552 5 2 2" xfId="37815" xr:uid="{00000000-0005-0000-0000-0000F36A0000}"/>
    <cellStyle name="Normal 552 5 3" xfId="28973" xr:uid="{00000000-0005-0000-0000-0000F46A0000}"/>
    <cellStyle name="Normal 552 6" xfId="10191" xr:uid="{00000000-0005-0000-0000-0000F56A0000}"/>
    <cellStyle name="Normal 552 6 2" xfId="19949" xr:uid="{00000000-0005-0000-0000-0000F66A0000}"/>
    <cellStyle name="Normal 552 6 2 2" xfId="37816" xr:uid="{00000000-0005-0000-0000-0000F76A0000}"/>
    <cellStyle name="Normal 552 6 3" xfId="28974" xr:uid="{00000000-0005-0000-0000-0000F86A0000}"/>
    <cellStyle name="Normal 553" xfId="1730" xr:uid="{00000000-0005-0000-0000-0000F96A0000}"/>
    <cellStyle name="Normal 553 2" xfId="10192" xr:uid="{00000000-0005-0000-0000-0000FA6A0000}"/>
    <cellStyle name="Normal 553 3" xfId="10193" xr:uid="{00000000-0005-0000-0000-0000FB6A0000}"/>
    <cellStyle name="Normal 553 3 2" xfId="10194" xr:uid="{00000000-0005-0000-0000-0000FC6A0000}"/>
    <cellStyle name="Normal 553 3 2 2" xfId="19951" xr:uid="{00000000-0005-0000-0000-0000FD6A0000}"/>
    <cellStyle name="Normal 553 3 2 2 2" xfId="37818" xr:uid="{00000000-0005-0000-0000-0000FE6A0000}"/>
    <cellStyle name="Normal 553 3 2 3" xfId="28976" xr:uid="{00000000-0005-0000-0000-0000FF6A0000}"/>
    <cellStyle name="Normal 553 3 3" xfId="19950" xr:uid="{00000000-0005-0000-0000-0000006B0000}"/>
    <cellStyle name="Normal 553 3 3 2" xfId="37817" xr:uid="{00000000-0005-0000-0000-0000016B0000}"/>
    <cellStyle name="Normal 553 3 4" xfId="28975" xr:uid="{00000000-0005-0000-0000-0000026B0000}"/>
    <cellStyle name="Normal 553 4" xfId="10195" xr:uid="{00000000-0005-0000-0000-0000036B0000}"/>
    <cellStyle name="Normal 553 4 2" xfId="19952" xr:uid="{00000000-0005-0000-0000-0000046B0000}"/>
    <cellStyle name="Normal 553 4 2 2" xfId="37819" xr:uid="{00000000-0005-0000-0000-0000056B0000}"/>
    <cellStyle name="Normal 553 4 3" xfId="28977" xr:uid="{00000000-0005-0000-0000-0000066B0000}"/>
    <cellStyle name="Normal 553 5" xfId="10196" xr:uid="{00000000-0005-0000-0000-0000076B0000}"/>
    <cellStyle name="Normal 553 5 2" xfId="19953" xr:uid="{00000000-0005-0000-0000-0000086B0000}"/>
    <cellStyle name="Normal 553 5 2 2" xfId="37820" xr:uid="{00000000-0005-0000-0000-0000096B0000}"/>
    <cellStyle name="Normal 553 5 3" xfId="28978" xr:uid="{00000000-0005-0000-0000-00000A6B0000}"/>
    <cellStyle name="Normal 553 6" xfId="10197" xr:uid="{00000000-0005-0000-0000-00000B6B0000}"/>
    <cellStyle name="Normal 553 6 2" xfId="19954" xr:uid="{00000000-0005-0000-0000-00000C6B0000}"/>
    <cellStyle name="Normal 553 6 2 2" xfId="37821" xr:uid="{00000000-0005-0000-0000-00000D6B0000}"/>
    <cellStyle name="Normal 553 6 3" xfId="28979" xr:uid="{00000000-0005-0000-0000-00000E6B0000}"/>
    <cellStyle name="Normal 554" xfId="1731" xr:uid="{00000000-0005-0000-0000-00000F6B0000}"/>
    <cellStyle name="Normal 554 2" xfId="10198" xr:uid="{00000000-0005-0000-0000-0000106B0000}"/>
    <cellStyle name="Normal 554 3" xfId="10199" xr:uid="{00000000-0005-0000-0000-0000116B0000}"/>
    <cellStyle name="Normal 554 3 2" xfId="10200" xr:uid="{00000000-0005-0000-0000-0000126B0000}"/>
    <cellStyle name="Normal 554 3 2 2" xfId="19956" xr:uid="{00000000-0005-0000-0000-0000136B0000}"/>
    <cellStyle name="Normal 554 3 2 2 2" xfId="37823" xr:uid="{00000000-0005-0000-0000-0000146B0000}"/>
    <cellStyle name="Normal 554 3 2 3" xfId="28981" xr:uid="{00000000-0005-0000-0000-0000156B0000}"/>
    <cellStyle name="Normal 554 3 3" xfId="19955" xr:uid="{00000000-0005-0000-0000-0000166B0000}"/>
    <cellStyle name="Normal 554 3 3 2" xfId="37822" xr:uid="{00000000-0005-0000-0000-0000176B0000}"/>
    <cellStyle name="Normal 554 3 4" xfId="28980" xr:uid="{00000000-0005-0000-0000-0000186B0000}"/>
    <cellStyle name="Normal 554 4" xfId="10201" xr:uid="{00000000-0005-0000-0000-0000196B0000}"/>
    <cellStyle name="Normal 554 4 2" xfId="19957" xr:uid="{00000000-0005-0000-0000-00001A6B0000}"/>
    <cellStyle name="Normal 554 4 2 2" xfId="37824" xr:uid="{00000000-0005-0000-0000-00001B6B0000}"/>
    <cellStyle name="Normal 554 4 3" xfId="28982" xr:uid="{00000000-0005-0000-0000-00001C6B0000}"/>
    <cellStyle name="Normal 554 5" xfId="10202" xr:uid="{00000000-0005-0000-0000-00001D6B0000}"/>
    <cellStyle name="Normal 554 5 2" xfId="19958" xr:uid="{00000000-0005-0000-0000-00001E6B0000}"/>
    <cellStyle name="Normal 554 5 2 2" xfId="37825" xr:uid="{00000000-0005-0000-0000-00001F6B0000}"/>
    <cellStyle name="Normal 554 5 3" xfId="28983" xr:uid="{00000000-0005-0000-0000-0000206B0000}"/>
    <cellStyle name="Normal 554 6" xfId="10203" xr:uid="{00000000-0005-0000-0000-0000216B0000}"/>
    <cellStyle name="Normal 554 6 2" xfId="19959" xr:uid="{00000000-0005-0000-0000-0000226B0000}"/>
    <cellStyle name="Normal 554 6 2 2" xfId="37826" xr:uid="{00000000-0005-0000-0000-0000236B0000}"/>
    <cellStyle name="Normal 554 6 3" xfId="28984" xr:uid="{00000000-0005-0000-0000-0000246B0000}"/>
    <cellStyle name="Normal 555" xfId="1732" xr:uid="{00000000-0005-0000-0000-0000256B0000}"/>
    <cellStyle name="Normal 555 2" xfId="10204" xr:uid="{00000000-0005-0000-0000-0000266B0000}"/>
    <cellStyle name="Normal 555 3" xfId="10205" xr:uid="{00000000-0005-0000-0000-0000276B0000}"/>
    <cellStyle name="Normal 555 3 2" xfId="10206" xr:uid="{00000000-0005-0000-0000-0000286B0000}"/>
    <cellStyle name="Normal 555 3 2 2" xfId="19961" xr:uid="{00000000-0005-0000-0000-0000296B0000}"/>
    <cellStyle name="Normal 555 3 2 2 2" xfId="37828" xr:uid="{00000000-0005-0000-0000-00002A6B0000}"/>
    <cellStyle name="Normal 555 3 2 3" xfId="28986" xr:uid="{00000000-0005-0000-0000-00002B6B0000}"/>
    <cellStyle name="Normal 555 3 3" xfId="19960" xr:uid="{00000000-0005-0000-0000-00002C6B0000}"/>
    <cellStyle name="Normal 555 3 3 2" xfId="37827" xr:uid="{00000000-0005-0000-0000-00002D6B0000}"/>
    <cellStyle name="Normal 555 3 4" xfId="28985" xr:uid="{00000000-0005-0000-0000-00002E6B0000}"/>
    <cellStyle name="Normal 555 4" xfId="10207" xr:uid="{00000000-0005-0000-0000-00002F6B0000}"/>
    <cellStyle name="Normal 555 4 2" xfId="19962" xr:uid="{00000000-0005-0000-0000-0000306B0000}"/>
    <cellStyle name="Normal 555 4 2 2" xfId="37829" xr:uid="{00000000-0005-0000-0000-0000316B0000}"/>
    <cellStyle name="Normal 555 4 3" xfId="28987" xr:uid="{00000000-0005-0000-0000-0000326B0000}"/>
    <cellStyle name="Normal 555 5" xfId="10208" xr:uid="{00000000-0005-0000-0000-0000336B0000}"/>
    <cellStyle name="Normal 555 5 2" xfId="19963" xr:uid="{00000000-0005-0000-0000-0000346B0000}"/>
    <cellStyle name="Normal 555 5 2 2" xfId="37830" xr:uid="{00000000-0005-0000-0000-0000356B0000}"/>
    <cellStyle name="Normal 555 5 3" xfId="28988" xr:uid="{00000000-0005-0000-0000-0000366B0000}"/>
    <cellStyle name="Normal 555 6" xfId="10209" xr:uid="{00000000-0005-0000-0000-0000376B0000}"/>
    <cellStyle name="Normal 555 6 2" xfId="19964" xr:uid="{00000000-0005-0000-0000-0000386B0000}"/>
    <cellStyle name="Normal 555 6 2 2" xfId="37831" xr:uid="{00000000-0005-0000-0000-0000396B0000}"/>
    <cellStyle name="Normal 555 6 3" xfId="28989" xr:uid="{00000000-0005-0000-0000-00003A6B0000}"/>
    <cellStyle name="Normal 556" xfId="1733" xr:uid="{00000000-0005-0000-0000-00003B6B0000}"/>
    <cellStyle name="Normal 556 2" xfId="10210" xr:uid="{00000000-0005-0000-0000-00003C6B0000}"/>
    <cellStyle name="Normal 556 3" xfId="10211" xr:uid="{00000000-0005-0000-0000-00003D6B0000}"/>
    <cellStyle name="Normal 556 3 2" xfId="10212" xr:uid="{00000000-0005-0000-0000-00003E6B0000}"/>
    <cellStyle name="Normal 556 3 2 2" xfId="19966" xr:uid="{00000000-0005-0000-0000-00003F6B0000}"/>
    <cellStyle name="Normal 556 3 2 2 2" xfId="37833" xr:uid="{00000000-0005-0000-0000-0000406B0000}"/>
    <cellStyle name="Normal 556 3 2 3" xfId="28991" xr:uid="{00000000-0005-0000-0000-0000416B0000}"/>
    <cellStyle name="Normal 556 3 3" xfId="19965" xr:uid="{00000000-0005-0000-0000-0000426B0000}"/>
    <cellStyle name="Normal 556 3 3 2" xfId="37832" xr:uid="{00000000-0005-0000-0000-0000436B0000}"/>
    <cellStyle name="Normal 556 3 4" xfId="28990" xr:uid="{00000000-0005-0000-0000-0000446B0000}"/>
    <cellStyle name="Normal 556 4" xfId="10213" xr:uid="{00000000-0005-0000-0000-0000456B0000}"/>
    <cellStyle name="Normal 556 4 2" xfId="19967" xr:uid="{00000000-0005-0000-0000-0000466B0000}"/>
    <cellStyle name="Normal 556 4 2 2" xfId="37834" xr:uid="{00000000-0005-0000-0000-0000476B0000}"/>
    <cellStyle name="Normal 556 4 3" xfId="28992" xr:uid="{00000000-0005-0000-0000-0000486B0000}"/>
    <cellStyle name="Normal 556 5" xfId="10214" xr:uid="{00000000-0005-0000-0000-0000496B0000}"/>
    <cellStyle name="Normal 556 5 2" xfId="19968" xr:uid="{00000000-0005-0000-0000-00004A6B0000}"/>
    <cellStyle name="Normal 556 5 2 2" xfId="37835" xr:uid="{00000000-0005-0000-0000-00004B6B0000}"/>
    <cellStyle name="Normal 556 5 3" xfId="28993" xr:uid="{00000000-0005-0000-0000-00004C6B0000}"/>
    <cellStyle name="Normal 556 6" xfId="10215" xr:uid="{00000000-0005-0000-0000-00004D6B0000}"/>
    <cellStyle name="Normal 556 6 2" xfId="19969" xr:uid="{00000000-0005-0000-0000-00004E6B0000}"/>
    <cellStyle name="Normal 556 6 2 2" xfId="37836" xr:uid="{00000000-0005-0000-0000-00004F6B0000}"/>
    <cellStyle name="Normal 556 6 3" xfId="28994" xr:uid="{00000000-0005-0000-0000-0000506B0000}"/>
    <cellStyle name="Normal 557" xfId="1734" xr:uid="{00000000-0005-0000-0000-0000516B0000}"/>
    <cellStyle name="Normal 557 2" xfId="10216" xr:uid="{00000000-0005-0000-0000-0000526B0000}"/>
    <cellStyle name="Normal 557 3" xfId="10217" xr:uid="{00000000-0005-0000-0000-0000536B0000}"/>
    <cellStyle name="Normal 557 3 2" xfId="10218" xr:uid="{00000000-0005-0000-0000-0000546B0000}"/>
    <cellStyle name="Normal 557 3 2 2" xfId="19971" xr:uid="{00000000-0005-0000-0000-0000556B0000}"/>
    <cellStyle name="Normal 557 3 2 2 2" xfId="37838" xr:uid="{00000000-0005-0000-0000-0000566B0000}"/>
    <cellStyle name="Normal 557 3 2 3" xfId="28996" xr:uid="{00000000-0005-0000-0000-0000576B0000}"/>
    <cellStyle name="Normal 557 3 3" xfId="19970" xr:uid="{00000000-0005-0000-0000-0000586B0000}"/>
    <cellStyle name="Normal 557 3 3 2" xfId="37837" xr:uid="{00000000-0005-0000-0000-0000596B0000}"/>
    <cellStyle name="Normal 557 3 4" xfId="28995" xr:uid="{00000000-0005-0000-0000-00005A6B0000}"/>
    <cellStyle name="Normal 557 4" xfId="10219" xr:uid="{00000000-0005-0000-0000-00005B6B0000}"/>
    <cellStyle name="Normal 557 4 2" xfId="19972" xr:uid="{00000000-0005-0000-0000-00005C6B0000}"/>
    <cellStyle name="Normal 557 4 2 2" xfId="37839" xr:uid="{00000000-0005-0000-0000-00005D6B0000}"/>
    <cellStyle name="Normal 557 4 3" xfId="28997" xr:uid="{00000000-0005-0000-0000-00005E6B0000}"/>
    <cellStyle name="Normal 557 5" xfId="10220" xr:uid="{00000000-0005-0000-0000-00005F6B0000}"/>
    <cellStyle name="Normal 557 5 2" xfId="19973" xr:uid="{00000000-0005-0000-0000-0000606B0000}"/>
    <cellStyle name="Normal 557 5 2 2" xfId="37840" xr:uid="{00000000-0005-0000-0000-0000616B0000}"/>
    <cellStyle name="Normal 557 5 3" xfId="28998" xr:uid="{00000000-0005-0000-0000-0000626B0000}"/>
    <cellStyle name="Normal 557 6" xfId="10221" xr:uid="{00000000-0005-0000-0000-0000636B0000}"/>
    <cellStyle name="Normal 557 6 2" xfId="19974" xr:uid="{00000000-0005-0000-0000-0000646B0000}"/>
    <cellStyle name="Normal 557 6 2 2" xfId="37841" xr:uid="{00000000-0005-0000-0000-0000656B0000}"/>
    <cellStyle name="Normal 557 6 3" xfId="28999" xr:uid="{00000000-0005-0000-0000-0000666B0000}"/>
    <cellStyle name="Normal 558" xfId="1735" xr:uid="{00000000-0005-0000-0000-0000676B0000}"/>
    <cellStyle name="Normal 558 2" xfId="10222" xr:uid="{00000000-0005-0000-0000-0000686B0000}"/>
    <cellStyle name="Normal 558 3" xfId="10223" xr:uid="{00000000-0005-0000-0000-0000696B0000}"/>
    <cellStyle name="Normal 558 3 2" xfId="10224" xr:uid="{00000000-0005-0000-0000-00006A6B0000}"/>
    <cellStyle name="Normal 558 3 2 2" xfId="19976" xr:uid="{00000000-0005-0000-0000-00006B6B0000}"/>
    <cellStyle name="Normal 558 3 2 2 2" xfId="37843" xr:uid="{00000000-0005-0000-0000-00006C6B0000}"/>
    <cellStyle name="Normal 558 3 2 3" xfId="29001" xr:uid="{00000000-0005-0000-0000-00006D6B0000}"/>
    <cellStyle name="Normal 558 3 3" xfId="19975" xr:uid="{00000000-0005-0000-0000-00006E6B0000}"/>
    <cellStyle name="Normal 558 3 3 2" xfId="37842" xr:uid="{00000000-0005-0000-0000-00006F6B0000}"/>
    <cellStyle name="Normal 558 3 4" xfId="29000" xr:uid="{00000000-0005-0000-0000-0000706B0000}"/>
    <cellStyle name="Normal 558 4" xfId="10225" xr:uid="{00000000-0005-0000-0000-0000716B0000}"/>
    <cellStyle name="Normal 558 4 2" xfId="19977" xr:uid="{00000000-0005-0000-0000-0000726B0000}"/>
    <cellStyle name="Normal 558 4 2 2" xfId="37844" xr:uid="{00000000-0005-0000-0000-0000736B0000}"/>
    <cellStyle name="Normal 558 4 3" xfId="29002" xr:uid="{00000000-0005-0000-0000-0000746B0000}"/>
    <cellStyle name="Normal 558 5" xfId="10226" xr:uid="{00000000-0005-0000-0000-0000756B0000}"/>
    <cellStyle name="Normal 558 5 2" xfId="19978" xr:uid="{00000000-0005-0000-0000-0000766B0000}"/>
    <cellStyle name="Normal 558 5 2 2" xfId="37845" xr:uid="{00000000-0005-0000-0000-0000776B0000}"/>
    <cellStyle name="Normal 558 5 3" xfId="29003" xr:uid="{00000000-0005-0000-0000-0000786B0000}"/>
    <cellStyle name="Normal 558 6" xfId="10227" xr:uid="{00000000-0005-0000-0000-0000796B0000}"/>
    <cellStyle name="Normal 558 6 2" xfId="19979" xr:uid="{00000000-0005-0000-0000-00007A6B0000}"/>
    <cellStyle name="Normal 558 6 2 2" xfId="37846" xr:uid="{00000000-0005-0000-0000-00007B6B0000}"/>
    <cellStyle name="Normal 558 6 3" xfId="29004" xr:uid="{00000000-0005-0000-0000-00007C6B0000}"/>
    <cellStyle name="Normal 559" xfId="1736" xr:uid="{00000000-0005-0000-0000-00007D6B0000}"/>
    <cellStyle name="Normal 559 2" xfId="10228" xr:uid="{00000000-0005-0000-0000-00007E6B0000}"/>
    <cellStyle name="Normal 559 3" xfId="10229" xr:uid="{00000000-0005-0000-0000-00007F6B0000}"/>
    <cellStyle name="Normal 559 3 2" xfId="10230" xr:uid="{00000000-0005-0000-0000-0000806B0000}"/>
    <cellStyle name="Normal 559 3 2 2" xfId="19981" xr:uid="{00000000-0005-0000-0000-0000816B0000}"/>
    <cellStyle name="Normal 559 3 2 2 2" xfId="37848" xr:uid="{00000000-0005-0000-0000-0000826B0000}"/>
    <cellStyle name="Normal 559 3 2 3" xfId="29006" xr:uid="{00000000-0005-0000-0000-0000836B0000}"/>
    <cellStyle name="Normal 559 3 3" xfId="19980" xr:uid="{00000000-0005-0000-0000-0000846B0000}"/>
    <cellStyle name="Normal 559 3 3 2" xfId="37847" xr:uid="{00000000-0005-0000-0000-0000856B0000}"/>
    <cellStyle name="Normal 559 3 4" xfId="29005" xr:uid="{00000000-0005-0000-0000-0000866B0000}"/>
    <cellStyle name="Normal 559 4" xfId="10231" xr:uid="{00000000-0005-0000-0000-0000876B0000}"/>
    <cellStyle name="Normal 559 4 2" xfId="19982" xr:uid="{00000000-0005-0000-0000-0000886B0000}"/>
    <cellStyle name="Normal 559 4 2 2" xfId="37849" xr:uid="{00000000-0005-0000-0000-0000896B0000}"/>
    <cellStyle name="Normal 559 4 3" xfId="29007" xr:uid="{00000000-0005-0000-0000-00008A6B0000}"/>
    <cellStyle name="Normal 559 5" xfId="10232" xr:uid="{00000000-0005-0000-0000-00008B6B0000}"/>
    <cellStyle name="Normal 559 5 2" xfId="19983" xr:uid="{00000000-0005-0000-0000-00008C6B0000}"/>
    <cellStyle name="Normal 559 5 2 2" xfId="37850" xr:uid="{00000000-0005-0000-0000-00008D6B0000}"/>
    <cellStyle name="Normal 559 5 3" xfId="29008" xr:uid="{00000000-0005-0000-0000-00008E6B0000}"/>
    <cellStyle name="Normal 559 6" xfId="10233" xr:uid="{00000000-0005-0000-0000-00008F6B0000}"/>
    <cellStyle name="Normal 559 6 2" xfId="19984" xr:uid="{00000000-0005-0000-0000-0000906B0000}"/>
    <cellStyle name="Normal 559 6 2 2" xfId="37851" xr:uid="{00000000-0005-0000-0000-0000916B0000}"/>
    <cellStyle name="Normal 559 6 3" xfId="29009" xr:uid="{00000000-0005-0000-0000-0000926B0000}"/>
    <cellStyle name="Normal 56" xfId="1737" xr:uid="{00000000-0005-0000-0000-0000936B0000}"/>
    <cellStyle name="Normal 56 2" xfId="10234" xr:uid="{00000000-0005-0000-0000-0000946B0000}"/>
    <cellStyle name="Normal 56 3" xfId="10235" xr:uid="{00000000-0005-0000-0000-0000956B0000}"/>
    <cellStyle name="Normal 56 3 2" xfId="10236" xr:uid="{00000000-0005-0000-0000-0000966B0000}"/>
    <cellStyle name="Normal 56 3 2 2" xfId="19986" xr:uid="{00000000-0005-0000-0000-0000976B0000}"/>
    <cellStyle name="Normal 56 3 2 2 2" xfId="37853" xr:uid="{00000000-0005-0000-0000-0000986B0000}"/>
    <cellStyle name="Normal 56 3 2 3" xfId="29011" xr:uid="{00000000-0005-0000-0000-0000996B0000}"/>
    <cellStyle name="Normal 56 3 3" xfId="19985" xr:uid="{00000000-0005-0000-0000-00009A6B0000}"/>
    <cellStyle name="Normal 56 3 3 2" xfId="37852" xr:uid="{00000000-0005-0000-0000-00009B6B0000}"/>
    <cellStyle name="Normal 56 3 4" xfId="29010" xr:uid="{00000000-0005-0000-0000-00009C6B0000}"/>
    <cellStyle name="Normal 56 4" xfId="10237" xr:uid="{00000000-0005-0000-0000-00009D6B0000}"/>
    <cellStyle name="Normal 56 4 2" xfId="19987" xr:uid="{00000000-0005-0000-0000-00009E6B0000}"/>
    <cellStyle name="Normal 56 4 2 2" xfId="37854" xr:uid="{00000000-0005-0000-0000-00009F6B0000}"/>
    <cellStyle name="Normal 56 4 3" xfId="29012" xr:uid="{00000000-0005-0000-0000-0000A06B0000}"/>
    <cellStyle name="Normal 56 5" xfId="10238" xr:uid="{00000000-0005-0000-0000-0000A16B0000}"/>
    <cellStyle name="Normal 56 5 2" xfId="19988" xr:uid="{00000000-0005-0000-0000-0000A26B0000}"/>
    <cellStyle name="Normal 56 5 2 2" xfId="37855" xr:uid="{00000000-0005-0000-0000-0000A36B0000}"/>
    <cellStyle name="Normal 56 5 3" xfId="29013" xr:uid="{00000000-0005-0000-0000-0000A46B0000}"/>
    <cellStyle name="Normal 56 6" xfId="10239" xr:uid="{00000000-0005-0000-0000-0000A56B0000}"/>
    <cellStyle name="Normal 56 6 2" xfId="19989" xr:uid="{00000000-0005-0000-0000-0000A66B0000}"/>
    <cellStyle name="Normal 56 6 2 2" xfId="37856" xr:uid="{00000000-0005-0000-0000-0000A76B0000}"/>
    <cellStyle name="Normal 56 6 3" xfId="29014" xr:uid="{00000000-0005-0000-0000-0000A86B0000}"/>
    <cellStyle name="Normal 560" xfId="1738" xr:uid="{00000000-0005-0000-0000-0000A96B0000}"/>
    <cellStyle name="Normal 560 2" xfId="10240" xr:uid="{00000000-0005-0000-0000-0000AA6B0000}"/>
    <cellStyle name="Normal 560 3" xfId="10241" xr:uid="{00000000-0005-0000-0000-0000AB6B0000}"/>
    <cellStyle name="Normal 560 3 2" xfId="10242" xr:uid="{00000000-0005-0000-0000-0000AC6B0000}"/>
    <cellStyle name="Normal 560 3 2 2" xfId="19991" xr:uid="{00000000-0005-0000-0000-0000AD6B0000}"/>
    <cellStyle name="Normal 560 3 2 2 2" xfId="37858" xr:uid="{00000000-0005-0000-0000-0000AE6B0000}"/>
    <cellStyle name="Normal 560 3 2 3" xfId="29016" xr:uid="{00000000-0005-0000-0000-0000AF6B0000}"/>
    <cellStyle name="Normal 560 3 3" xfId="19990" xr:uid="{00000000-0005-0000-0000-0000B06B0000}"/>
    <cellStyle name="Normal 560 3 3 2" xfId="37857" xr:uid="{00000000-0005-0000-0000-0000B16B0000}"/>
    <cellStyle name="Normal 560 3 4" xfId="29015" xr:uid="{00000000-0005-0000-0000-0000B26B0000}"/>
    <cellStyle name="Normal 560 4" xfId="10243" xr:uid="{00000000-0005-0000-0000-0000B36B0000}"/>
    <cellStyle name="Normal 560 4 2" xfId="19992" xr:uid="{00000000-0005-0000-0000-0000B46B0000}"/>
    <cellStyle name="Normal 560 4 2 2" xfId="37859" xr:uid="{00000000-0005-0000-0000-0000B56B0000}"/>
    <cellStyle name="Normal 560 4 3" xfId="29017" xr:uid="{00000000-0005-0000-0000-0000B66B0000}"/>
    <cellStyle name="Normal 560 5" xfId="10244" xr:uid="{00000000-0005-0000-0000-0000B76B0000}"/>
    <cellStyle name="Normal 560 5 2" xfId="19993" xr:uid="{00000000-0005-0000-0000-0000B86B0000}"/>
    <cellStyle name="Normal 560 5 2 2" xfId="37860" xr:uid="{00000000-0005-0000-0000-0000B96B0000}"/>
    <cellStyle name="Normal 560 5 3" xfId="29018" xr:uid="{00000000-0005-0000-0000-0000BA6B0000}"/>
    <cellStyle name="Normal 560 6" xfId="10245" xr:uid="{00000000-0005-0000-0000-0000BB6B0000}"/>
    <cellStyle name="Normal 560 6 2" xfId="19994" xr:uid="{00000000-0005-0000-0000-0000BC6B0000}"/>
    <cellStyle name="Normal 560 6 2 2" xfId="37861" xr:uid="{00000000-0005-0000-0000-0000BD6B0000}"/>
    <cellStyle name="Normal 560 6 3" xfId="29019" xr:uid="{00000000-0005-0000-0000-0000BE6B0000}"/>
    <cellStyle name="Normal 561" xfId="1739" xr:uid="{00000000-0005-0000-0000-0000BF6B0000}"/>
    <cellStyle name="Normal 561 2" xfId="10246" xr:uid="{00000000-0005-0000-0000-0000C06B0000}"/>
    <cellStyle name="Normal 561 3" xfId="10247" xr:uid="{00000000-0005-0000-0000-0000C16B0000}"/>
    <cellStyle name="Normal 561 3 2" xfId="10248" xr:uid="{00000000-0005-0000-0000-0000C26B0000}"/>
    <cellStyle name="Normal 561 3 2 2" xfId="19996" xr:uid="{00000000-0005-0000-0000-0000C36B0000}"/>
    <cellStyle name="Normal 561 3 2 2 2" xfId="37863" xr:uid="{00000000-0005-0000-0000-0000C46B0000}"/>
    <cellStyle name="Normal 561 3 2 3" xfId="29021" xr:uid="{00000000-0005-0000-0000-0000C56B0000}"/>
    <cellStyle name="Normal 561 3 3" xfId="19995" xr:uid="{00000000-0005-0000-0000-0000C66B0000}"/>
    <cellStyle name="Normal 561 3 3 2" xfId="37862" xr:uid="{00000000-0005-0000-0000-0000C76B0000}"/>
    <cellStyle name="Normal 561 3 4" xfId="29020" xr:uid="{00000000-0005-0000-0000-0000C86B0000}"/>
    <cellStyle name="Normal 561 4" xfId="10249" xr:uid="{00000000-0005-0000-0000-0000C96B0000}"/>
    <cellStyle name="Normal 561 4 2" xfId="19997" xr:uid="{00000000-0005-0000-0000-0000CA6B0000}"/>
    <cellStyle name="Normal 561 4 2 2" xfId="37864" xr:uid="{00000000-0005-0000-0000-0000CB6B0000}"/>
    <cellStyle name="Normal 561 4 3" xfId="29022" xr:uid="{00000000-0005-0000-0000-0000CC6B0000}"/>
    <cellStyle name="Normal 561 5" xfId="10250" xr:uid="{00000000-0005-0000-0000-0000CD6B0000}"/>
    <cellStyle name="Normal 561 5 2" xfId="19998" xr:uid="{00000000-0005-0000-0000-0000CE6B0000}"/>
    <cellStyle name="Normal 561 5 2 2" xfId="37865" xr:uid="{00000000-0005-0000-0000-0000CF6B0000}"/>
    <cellStyle name="Normal 561 5 3" xfId="29023" xr:uid="{00000000-0005-0000-0000-0000D06B0000}"/>
    <cellStyle name="Normal 561 6" xfId="10251" xr:uid="{00000000-0005-0000-0000-0000D16B0000}"/>
    <cellStyle name="Normal 561 6 2" xfId="19999" xr:uid="{00000000-0005-0000-0000-0000D26B0000}"/>
    <cellStyle name="Normal 561 6 2 2" xfId="37866" xr:uid="{00000000-0005-0000-0000-0000D36B0000}"/>
    <cellStyle name="Normal 561 6 3" xfId="29024" xr:uid="{00000000-0005-0000-0000-0000D46B0000}"/>
    <cellStyle name="Normal 562" xfId="1740" xr:uid="{00000000-0005-0000-0000-0000D56B0000}"/>
    <cellStyle name="Normal 562 2" xfId="10252" xr:uid="{00000000-0005-0000-0000-0000D66B0000}"/>
    <cellStyle name="Normal 562 3" xfId="10253" xr:uid="{00000000-0005-0000-0000-0000D76B0000}"/>
    <cellStyle name="Normal 562 3 2" xfId="10254" xr:uid="{00000000-0005-0000-0000-0000D86B0000}"/>
    <cellStyle name="Normal 562 3 2 2" xfId="20001" xr:uid="{00000000-0005-0000-0000-0000D96B0000}"/>
    <cellStyle name="Normal 562 3 2 2 2" xfId="37868" xr:uid="{00000000-0005-0000-0000-0000DA6B0000}"/>
    <cellStyle name="Normal 562 3 2 3" xfId="29026" xr:uid="{00000000-0005-0000-0000-0000DB6B0000}"/>
    <cellStyle name="Normal 562 3 3" xfId="20000" xr:uid="{00000000-0005-0000-0000-0000DC6B0000}"/>
    <cellStyle name="Normal 562 3 3 2" xfId="37867" xr:uid="{00000000-0005-0000-0000-0000DD6B0000}"/>
    <cellStyle name="Normal 562 3 4" xfId="29025" xr:uid="{00000000-0005-0000-0000-0000DE6B0000}"/>
    <cellStyle name="Normal 562 4" xfId="10255" xr:uid="{00000000-0005-0000-0000-0000DF6B0000}"/>
    <cellStyle name="Normal 562 4 2" xfId="20002" xr:uid="{00000000-0005-0000-0000-0000E06B0000}"/>
    <cellStyle name="Normal 562 4 2 2" xfId="37869" xr:uid="{00000000-0005-0000-0000-0000E16B0000}"/>
    <cellStyle name="Normal 562 4 3" xfId="29027" xr:uid="{00000000-0005-0000-0000-0000E26B0000}"/>
    <cellStyle name="Normal 562 5" xfId="10256" xr:uid="{00000000-0005-0000-0000-0000E36B0000}"/>
    <cellStyle name="Normal 562 5 2" xfId="20003" xr:uid="{00000000-0005-0000-0000-0000E46B0000}"/>
    <cellStyle name="Normal 562 5 2 2" xfId="37870" xr:uid="{00000000-0005-0000-0000-0000E56B0000}"/>
    <cellStyle name="Normal 562 5 3" xfId="29028" xr:uid="{00000000-0005-0000-0000-0000E66B0000}"/>
    <cellStyle name="Normal 562 6" xfId="10257" xr:uid="{00000000-0005-0000-0000-0000E76B0000}"/>
    <cellStyle name="Normal 562 6 2" xfId="20004" xr:uid="{00000000-0005-0000-0000-0000E86B0000}"/>
    <cellStyle name="Normal 562 6 2 2" xfId="37871" xr:uid="{00000000-0005-0000-0000-0000E96B0000}"/>
    <cellStyle name="Normal 562 6 3" xfId="29029" xr:uid="{00000000-0005-0000-0000-0000EA6B0000}"/>
    <cellStyle name="Normal 563" xfId="1741" xr:uid="{00000000-0005-0000-0000-0000EB6B0000}"/>
    <cellStyle name="Normal 563 2" xfId="10258" xr:uid="{00000000-0005-0000-0000-0000EC6B0000}"/>
    <cellStyle name="Normal 563 3" xfId="10259" xr:uid="{00000000-0005-0000-0000-0000ED6B0000}"/>
    <cellStyle name="Normal 563 3 2" xfId="10260" xr:uid="{00000000-0005-0000-0000-0000EE6B0000}"/>
    <cellStyle name="Normal 563 3 2 2" xfId="20006" xr:uid="{00000000-0005-0000-0000-0000EF6B0000}"/>
    <cellStyle name="Normal 563 3 2 2 2" xfId="37873" xr:uid="{00000000-0005-0000-0000-0000F06B0000}"/>
    <cellStyle name="Normal 563 3 2 3" xfId="29031" xr:uid="{00000000-0005-0000-0000-0000F16B0000}"/>
    <cellStyle name="Normal 563 3 3" xfId="20005" xr:uid="{00000000-0005-0000-0000-0000F26B0000}"/>
    <cellStyle name="Normal 563 3 3 2" xfId="37872" xr:uid="{00000000-0005-0000-0000-0000F36B0000}"/>
    <cellStyle name="Normal 563 3 4" xfId="29030" xr:uid="{00000000-0005-0000-0000-0000F46B0000}"/>
    <cellStyle name="Normal 563 4" xfId="10261" xr:uid="{00000000-0005-0000-0000-0000F56B0000}"/>
    <cellStyle name="Normal 563 4 2" xfId="20007" xr:uid="{00000000-0005-0000-0000-0000F66B0000}"/>
    <cellStyle name="Normal 563 4 2 2" xfId="37874" xr:uid="{00000000-0005-0000-0000-0000F76B0000}"/>
    <cellStyle name="Normal 563 4 3" xfId="29032" xr:uid="{00000000-0005-0000-0000-0000F86B0000}"/>
    <cellStyle name="Normal 563 5" xfId="10262" xr:uid="{00000000-0005-0000-0000-0000F96B0000}"/>
    <cellStyle name="Normal 563 5 2" xfId="20008" xr:uid="{00000000-0005-0000-0000-0000FA6B0000}"/>
    <cellStyle name="Normal 563 5 2 2" xfId="37875" xr:uid="{00000000-0005-0000-0000-0000FB6B0000}"/>
    <cellStyle name="Normal 563 5 3" xfId="29033" xr:uid="{00000000-0005-0000-0000-0000FC6B0000}"/>
    <cellStyle name="Normal 563 6" xfId="10263" xr:uid="{00000000-0005-0000-0000-0000FD6B0000}"/>
    <cellStyle name="Normal 563 6 2" xfId="20009" xr:uid="{00000000-0005-0000-0000-0000FE6B0000}"/>
    <cellStyle name="Normal 563 6 2 2" xfId="37876" xr:uid="{00000000-0005-0000-0000-0000FF6B0000}"/>
    <cellStyle name="Normal 563 6 3" xfId="29034" xr:uid="{00000000-0005-0000-0000-0000006C0000}"/>
    <cellStyle name="Normal 564" xfId="1742" xr:uid="{00000000-0005-0000-0000-0000016C0000}"/>
    <cellStyle name="Normal 564 2" xfId="10264" xr:uid="{00000000-0005-0000-0000-0000026C0000}"/>
    <cellStyle name="Normal 564 3" xfId="10265" xr:uid="{00000000-0005-0000-0000-0000036C0000}"/>
    <cellStyle name="Normal 564 3 2" xfId="10266" xr:uid="{00000000-0005-0000-0000-0000046C0000}"/>
    <cellStyle name="Normal 564 3 2 2" xfId="20011" xr:uid="{00000000-0005-0000-0000-0000056C0000}"/>
    <cellStyle name="Normal 564 3 2 2 2" xfId="37878" xr:uid="{00000000-0005-0000-0000-0000066C0000}"/>
    <cellStyle name="Normal 564 3 2 3" xfId="29036" xr:uid="{00000000-0005-0000-0000-0000076C0000}"/>
    <cellStyle name="Normal 564 3 3" xfId="20010" xr:uid="{00000000-0005-0000-0000-0000086C0000}"/>
    <cellStyle name="Normal 564 3 3 2" xfId="37877" xr:uid="{00000000-0005-0000-0000-0000096C0000}"/>
    <cellStyle name="Normal 564 3 4" xfId="29035" xr:uid="{00000000-0005-0000-0000-00000A6C0000}"/>
    <cellStyle name="Normal 564 4" xfId="10267" xr:uid="{00000000-0005-0000-0000-00000B6C0000}"/>
    <cellStyle name="Normal 564 4 2" xfId="20012" xr:uid="{00000000-0005-0000-0000-00000C6C0000}"/>
    <cellStyle name="Normal 564 4 2 2" xfId="37879" xr:uid="{00000000-0005-0000-0000-00000D6C0000}"/>
    <cellStyle name="Normal 564 4 3" xfId="29037" xr:uid="{00000000-0005-0000-0000-00000E6C0000}"/>
    <cellStyle name="Normal 564 5" xfId="10268" xr:uid="{00000000-0005-0000-0000-00000F6C0000}"/>
    <cellStyle name="Normal 564 5 2" xfId="20013" xr:uid="{00000000-0005-0000-0000-0000106C0000}"/>
    <cellStyle name="Normal 564 5 2 2" xfId="37880" xr:uid="{00000000-0005-0000-0000-0000116C0000}"/>
    <cellStyle name="Normal 564 5 3" xfId="29038" xr:uid="{00000000-0005-0000-0000-0000126C0000}"/>
    <cellStyle name="Normal 564 6" xfId="10269" xr:uid="{00000000-0005-0000-0000-0000136C0000}"/>
    <cellStyle name="Normal 564 6 2" xfId="20014" xr:uid="{00000000-0005-0000-0000-0000146C0000}"/>
    <cellStyle name="Normal 564 6 2 2" xfId="37881" xr:uid="{00000000-0005-0000-0000-0000156C0000}"/>
    <cellStyle name="Normal 564 6 3" xfId="29039" xr:uid="{00000000-0005-0000-0000-0000166C0000}"/>
    <cellStyle name="Normal 565" xfId="1743" xr:uid="{00000000-0005-0000-0000-0000176C0000}"/>
    <cellStyle name="Normal 565 2" xfId="10270" xr:uid="{00000000-0005-0000-0000-0000186C0000}"/>
    <cellStyle name="Normal 565 3" xfId="10271" xr:uid="{00000000-0005-0000-0000-0000196C0000}"/>
    <cellStyle name="Normal 565 3 2" xfId="10272" xr:uid="{00000000-0005-0000-0000-00001A6C0000}"/>
    <cellStyle name="Normal 565 3 2 2" xfId="20016" xr:uid="{00000000-0005-0000-0000-00001B6C0000}"/>
    <cellStyle name="Normal 565 3 2 2 2" xfId="37883" xr:uid="{00000000-0005-0000-0000-00001C6C0000}"/>
    <cellStyle name="Normal 565 3 2 3" xfId="29041" xr:uid="{00000000-0005-0000-0000-00001D6C0000}"/>
    <cellStyle name="Normal 565 3 3" xfId="20015" xr:uid="{00000000-0005-0000-0000-00001E6C0000}"/>
    <cellStyle name="Normal 565 3 3 2" xfId="37882" xr:uid="{00000000-0005-0000-0000-00001F6C0000}"/>
    <cellStyle name="Normal 565 3 4" xfId="29040" xr:uid="{00000000-0005-0000-0000-0000206C0000}"/>
    <cellStyle name="Normal 565 4" xfId="10273" xr:uid="{00000000-0005-0000-0000-0000216C0000}"/>
    <cellStyle name="Normal 565 4 2" xfId="20017" xr:uid="{00000000-0005-0000-0000-0000226C0000}"/>
    <cellStyle name="Normal 565 4 2 2" xfId="37884" xr:uid="{00000000-0005-0000-0000-0000236C0000}"/>
    <cellStyle name="Normal 565 4 3" xfId="29042" xr:uid="{00000000-0005-0000-0000-0000246C0000}"/>
    <cellStyle name="Normal 565 5" xfId="10274" xr:uid="{00000000-0005-0000-0000-0000256C0000}"/>
    <cellStyle name="Normal 565 5 2" xfId="20018" xr:uid="{00000000-0005-0000-0000-0000266C0000}"/>
    <cellStyle name="Normal 565 5 2 2" xfId="37885" xr:uid="{00000000-0005-0000-0000-0000276C0000}"/>
    <cellStyle name="Normal 565 5 3" xfId="29043" xr:uid="{00000000-0005-0000-0000-0000286C0000}"/>
    <cellStyle name="Normal 565 6" xfId="10275" xr:uid="{00000000-0005-0000-0000-0000296C0000}"/>
    <cellStyle name="Normal 565 6 2" xfId="20019" xr:uid="{00000000-0005-0000-0000-00002A6C0000}"/>
    <cellStyle name="Normal 565 6 2 2" xfId="37886" xr:uid="{00000000-0005-0000-0000-00002B6C0000}"/>
    <cellStyle name="Normal 565 6 3" xfId="29044" xr:uid="{00000000-0005-0000-0000-00002C6C0000}"/>
    <cellStyle name="Normal 566" xfId="1744" xr:uid="{00000000-0005-0000-0000-00002D6C0000}"/>
    <cellStyle name="Normal 566 2" xfId="10276" xr:uid="{00000000-0005-0000-0000-00002E6C0000}"/>
    <cellStyle name="Normal 566 3" xfId="10277" xr:uid="{00000000-0005-0000-0000-00002F6C0000}"/>
    <cellStyle name="Normal 566 3 2" xfId="10278" xr:uid="{00000000-0005-0000-0000-0000306C0000}"/>
    <cellStyle name="Normal 566 3 2 2" xfId="20021" xr:uid="{00000000-0005-0000-0000-0000316C0000}"/>
    <cellStyle name="Normal 566 3 2 2 2" xfId="37888" xr:uid="{00000000-0005-0000-0000-0000326C0000}"/>
    <cellStyle name="Normal 566 3 2 3" xfId="29046" xr:uid="{00000000-0005-0000-0000-0000336C0000}"/>
    <cellStyle name="Normal 566 3 3" xfId="20020" xr:uid="{00000000-0005-0000-0000-0000346C0000}"/>
    <cellStyle name="Normal 566 3 3 2" xfId="37887" xr:uid="{00000000-0005-0000-0000-0000356C0000}"/>
    <cellStyle name="Normal 566 3 4" xfId="29045" xr:uid="{00000000-0005-0000-0000-0000366C0000}"/>
    <cellStyle name="Normal 566 4" xfId="10279" xr:uid="{00000000-0005-0000-0000-0000376C0000}"/>
    <cellStyle name="Normal 566 4 2" xfId="20022" xr:uid="{00000000-0005-0000-0000-0000386C0000}"/>
    <cellStyle name="Normal 566 4 2 2" xfId="37889" xr:uid="{00000000-0005-0000-0000-0000396C0000}"/>
    <cellStyle name="Normal 566 4 3" xfId="29047" xr:uid="{00000000-0005-0000-0000-00003A6C0000}"/>
    <cellStyle name="Normal 566 5" xfId="10280" xr:uid="{00000000-0005-0000-0000-00003B6C0000}"/>
    <cellStyle name="Normal 566 5 2" xfId="20023" xr:uid="{00000000-0005-0000-0000-00003C6C0000}"/>
    <cellStyle name="Normal 566 5 2 2" xfId="37890" xr:uid="{00000000-0005-0000-0000-00003D6C0000}"/>
    <cellStyle name="Normal 566 5 3" xfId="29048" xr:uid="{00000000-0005-0000-0000-00003E6C0000}"/>
    <cellStyle name="Normal 566 6" xfId="10281" xr:uid="{00000000-0005-0000-0000-00003F6C0000}"/>
    <cellStyle name="Normal 566 6 2" xfId="20024" xr:uid="{00000000-0005-0000-0000-0000406C0000}"/>
    <cellStyle name="Normal 566 6 2 2" xfId="37891" xr:uid="{00000000-0005-0000-0000-0000416C0000}"/>
    <cellStyle name="Normal 566 6 3" xfId="29049" xr:uid="{00000000-0005-0000-0000-0000426C0000}"/>
    <cellStyle name="Normal 567" xfId="1745" xr:uid="{00000000-0005-0000-0000-0000436C0000}"/>
    <cellStyle name="Normal 567 2" xfId="10282" xr:uid="{00000000-0005-0000-0000-0000446C0000}"/>
    <cellStyle name="Normal 567 3" xfId="10283" xr:uid="{00000000-0005-0000-0000-0000456C0000}"/>
    <cellStyle name="Normal 567 3 2" xfId="10284" xr:uid="{00000000-0005-0000-0000-0000466C0000}"/>
    <cellStyle name="Normal 567 3 2 2" xfId="20026" xr:uid="{00000000-0005-0000-0000-0000476C0000}"/>
    <cellStyle name="Normal 567 3 2 2 2" xfId="37893" xr:uid="{00000000-0005-0000-0000-0000486C0000}"/>
    <cellStyle name="Normal 567 3 2 3" xfId="29051" xr:uid="{00000000-0005-0000-0000-0000496C0000}"/>
    <cellStyle name="Normal 567 3 3" xfId="20025" xr:uid="{00000000-0005-0000-0000-00004A6C0000}"/>
    <cellStyle name="Normal 567 3 3 2" xfId="37892" xr:uid="{00000000-0005-0000-0000-00004B6C0000}"/>
    <cellStyle name="Normal 567 3 4" xfId="29050" xr:uid="{00000000-0005-0000-0000-00004C6C0000}"/>
    <cellStyle name="Normal 567 4" xfId="10285" xr:uid="{00000000-0005-0000-0000-00004D6C0000}"/>
    <cellStyle name="Normal 567 4 2" xfId="20027" xr:uid="{00000000-0005-0000-0000-00004E6C0000}"/>
    <cellStyle name="Normal 567 4 2 2" xfId="37894" xr:uid="{00000000-0005-0000-0000-00004F6C0000}"/>
    <cellStyle name="Normal 567 4 3" xfId="29052" xr:uid="{00000000-0005-0000-0000-0000506C0000}"/>
    <cellStyle name="Normal 567 5" xfId="10286" xr:uid="{00000000-0005-0000-0000-0000516C0000}"/>
    <cellStyle name="Normal 567 5 2" xfId="20028" xr:uid="{00000000-0005-0000-0000-0000526C0000}"/>
    <cellStyle name="Normal 567 5 2 2" xfId="37895" xr:uid="{00000000-0005-0000-0000-0000536C0000}"/>
    <cellStyle name="Normal 567 5 3" xfId="29053" xr:uid="{00000000-0005-0000-0000-0000546C0000}"/>
    <cellStyle name="Normal 567 6" xfId="10287" xr:uid="{00000000-0005-0000-0000-0000556C0000}"/>
    <cellStyle name="Normal 567 6 2" xfId="20029" xr:uid="{00000000-0005-0000-0000-0000566C0000}"/>
    <cellStyle name="Normal 567 6 2 2" xfId="37896" xr:uid="{00000000-0005-0000-0000-0000576C0000}"/>
    <cellStyle name="Normal 567 6 3" xfId="29054" xr:uid="{00000000-0005-0000-0000-0000586C0000}"/>
    <cellStyle name="Normal 568" xfId="1746" xr:uid="{00000000-0005-0000-0000-0000596C0000}"/>
    <cellStyle name="Normal 568 2" xfId="10288" xr:uid="{00000000-0005-0000-0000-00005A6C0000}"/>
    <cellStyle name="Normal 568 3" xfId="10289" xr:uid="{00000000-0005-0000-0000-00005B6C0000}"/>
    <cellStyle name="Normal 568 3 2" xfId="10290" xr:uid="{00000000-0005-0000-0000-00005C6C0000}"/>
    <cellStyle name="Normal 568 3 2 2" xfId="20031" xr:uid="{00000000-0005-0000-0000-00005D6C0000}"/>
    <cellStyle name="Normal 568 3 2 2 2" xfId="37898" xr:uid="{00000000-0005-0000-0000-00005E6C0000}"/>
    <cellStyle name="Normal 568 3 2 3" xfId="29056" xr:uid="{00000000-0005-0000-0000-00005F6C0000}"/>
    <cellStyle name="Normal 568 3 3" xfId="20030" xr:uid="{00000000-0005-0000-0000-0000606C0000}"/>
    <cellStyle name="Normal 568 3 3 2" xfId="37897" xr:uid="{00000000-0005-0000-0000-0000616C0000}"/>
    <cellStyle name="Normal 568 3 4" xfId="29055" xr:uid="{00000000-0005-0000-0000-0000626C0000}"/>
    <cellStyle name="Normal 568 4" xfId="10291" xr:uid="{00000000-0005-0000-0000-0000636C0000}"/>
    <cellStyle name="Normal 568 4 2" xfId="20032" xr:uid="{00000000-0005-0000-0000-0000646C0000}"/>
    <cellStyle name="Normal 568 4 2 2" xfId="37899" xr:uid="{00000000-0005-0000-0000-0000656C0000}"/>
    <cellStyle name="Normal 568 4 3" xfId="29057" xr:uid="{00000000-0005-0000-0000-0000666C0000}"/>
    <cellStyle name="Normal 568 5" xfId="10292" xr:uid="{00000000-0005-0000-0000-0000676C0000}"/>
    <cellStyle name="Normal 568 5 2" xfId="20033" xr:uid="{00000000-0005-0000-0000-0000686C0000}"/>
    <cellStyle name="Normal 568 5 2 2" xfId="37900" xr:uid="{00000000-0005-0000-0000-0000696C0000}"/>
    <cellStyle name="Normal 568 5 3" xfId="29058" xr:uid="{00000000-0005-0000-0000-00006A6C0000}"/>
    <cellStyle name="Normal 568 6" xfId="10293" xr:uid="{00000000-0005-0000-0000-00006B6C0000}"/>
    <cellStyle name="Normal 568 6 2" xfId="20034" xr:uid="{00000000-0005-0000-0000-00006C6C0000}"/>
    <cellStyle name="Normal 568 6 2 2" xfId="37901" xr:uid="{00000000-0005-0000-0000-00006D6C0000}"/>
    <cellStyle name="Normal 568 6 3" xfId="29059" xr:uid="{00000000-0005-0000-0000-00006E6C0000}"/>
    <cellStyle name="Normal 569" xfId="1747" xr:uid="{00000000-0005-0000-0000-00006F6C0000}"/>
    <cellStyle name="Normal 569 2" xfId="10294" xr:uid="{00000000-0005-0000-0000-0000706C0000}"/>
    <cellStyle name="Normal 569 3" xfId="10295" xr:uid="{00000000-0005-0000-0000-0000716C0000}"/>
    <cellStyle name="Normal 569 3 2" xfId="10296" xr:uid="{00000000-0005-0000-0000-0000726C0000}"/>
    <cellStyle name="Normal 569 3 2 2" xfId="20036" xr:uid="{00000000-0005-0000-0000-0000736C0000}"/>
    <cellStyle name="Normal 569 3 2 2 2" xfId="37903" xr:uid="{00000000-0005-0000-0000-0000746C0000}"/>
    <cellStyle name="Normal 569 3 2 3" xfId="29061" xr:uid="{00000000-0005-0000-0000-0000756C0000}"/>
    <cellStyle name="Normal 569 3 3" xfId="20035" xr:uid="{00000000-0005-0000-0000-0000766C0000}"/>
    <cellStyle name="Normal 569 3 3 2" xfId="37902" xr:uid="{00000000-0005-0000-0000-0000776C0000}"/>
    <cellStyle name="Normal 569 3 4" xfId="29060" xr:uid="{00000000-0005-0000-0000-0000786C0000}"/>
    <cellStyle name="Normal 569 4" xfId="10297" xr:uid="{00000000-0005-0000-0000-0000796C0000}"/>
    <cellStyle name="Normal 569 4 2" xfId="20037" xr:uid="{00000000-0005-0000-0000-00007A6C0000}"/>
    <cellStyle name="Normal 569 4 2 2" xfId="37904" xr:uid="{00000000-0005-0000-0000-00007B6C0000}"/>
    <cellStyle name="Normal 569 4 3" xfId="29062" xr:uid="{00000000-0005-0000-0000-00007C6C0000}"/>
    <cellStyle name="Normal 569 5" xfId="10298" xr:uid="{00000000-0005-0000-0000-00007D6C0000}"/>
    <cellStyle name="Normal 569 5 2" xfId="20038" xr:uid="{00000000-0005-0000-0000-00007E6C0000}"/>
    <cellStyle name="Normal 569 5 2 2" xfId="37905" xr:uid="{00000000-0005-0000-0000-00007F6C0000}"/>
    <cellStyle name="Normal 569 5 3" xfId="29063" xr:uid="{00000000-0005-0000-0000-0000806C0000}"/>
    <cellStyle name="Normal 569 6" xfId="10299" xr:uid="{00000000-0005-0000-0000-0000816C0000}"/>
    <cellStyle name="Normal 569 6 2" xfId="20039" xr:uid="{00000000-0005-0000-0000-0000826C0000}"/>
    <cellStyle name="Normal 569 6 2 2" xfId="37906" xr:uid="{00000000-0005-0000-0000-0000836C0000}"/>
    <cellStyle name="Normal 569 6 3" xfId="29064" xr:uid="{00000000-0005-0000-0000-0000846C0000}"/>
    <cellStyle name="Normal 57" xfId="1748" xr:uid="{00000000-0005-0000-0000-0000856C0000}"/>
    <cellStyle name="Normal 57 2" xfId="10300" xr:uid="{00000000-0005-0000-0000-0000866C0000}"/>
    <cellStyle name="Normal 57 3" xfId="10301" xr:uid="{00000000-0005-0000-0000-0000876C0000}"/>
    <cellStyle name="Normal 57 3 2" xfId="10302" xr:uid="{00000000-0005-0000-0000-0000886C0000}"/>
    <cellStyle name="Normal 57 3 2 2" xfId="20041" xr:uid="{00000000-0005-0000-0000-0000896C0000}"/>
    <cellStyle name="Normal 57 3 2 2 2" xfId="37908" xr:uid="{00000000-0005-0000-0000-00008A6C0000}"/>
    <cellStyle name="Normal 57 3 2 3" xfId="29066" xr:uid="{00000000-0005-0000-0000-00008B6C0000}"/>
    <cellStyle name="Normal 57 3 3" xfId="20040" xr:uid="{00000000-0005-0000-0000-00008C6C0000}"/>
    <cellStyle name="Normal 57 3 3 2" xfId="37907" xr:uid="{00000000-0005-0000-0000-00008D6C0000}"/>
    <cellStyle name="Normal 57 3 4" xfId="29065" xr:uid="{00000000-0005-0000-0000-00008E6C0000}"/>
    <cellStyle name="Normal 57 4" xfId="10303" xr:uid="{00000000-0005-0000-0000-00008F6C0000}"/>
    <cellStyle name="Normal 57 4 2" xfId="20042" xr:uid="{00000000-0005-0000-0000-0000906C0000}"/>
    <cellStyle name="Normal 57 4 2 2" xfId="37909" xr:uid="{00000000-0005-0000-0000-0000916C0000}"/>
    <cellStyle name="Normal 57 4 3" xfId="29067" xr:uid="{00000000-0005-0000-0000-0000926C0000}"/>
    <cellStyle name="Normal 57 5" xfId="10304" xr:uid="{00000000-0005-0000-0000-0000936C0000}"/>
    <cellStyle name="Normal 57 5 2" xfId="20043" xr:uid="{00000000-0005-0000-0000-0000946C0000}"/>
    <cellStyle name="Normal 57 5 2 2" xfId="37910" xr:uid="{00000000-0005-0000-0000-0000956C0000}"/>
    <cellStyle name="Normal 57 5 3" xfId="29068" xr:uid="{00000000-0005-0000-0000-0000966C0000}"/>
    <cellStyle name="Normal 57 6" xfId="10305" xr:uid="{00000000-0005-0000-0000-0000976C0000}"/>
    <cellStyle name="Normal 57 6 2" xfId="20044" xr:uid="{00000000-0005-0000-0000-0000986C0000}"/>
    <cellStyle name="Normal 57 6 2 2" xfId="37911" xr:uid="{00000000-0005-0000-0000-0000996C0000}"/>
    <cellStyle name="Normal 57 6 3" xfId="29069" xr:uid="{00000000-0005-0000-0000-00009A6C0000}"/>
    <cellStyle name="Normal 570" xfId="1749" xr:uid="{00000000-0005-0000-0000-00009B6C0000}"/>
    <cellStyle name="Normal 570 2" xfId="10306" xr:uid="{00000000-0005-0000-0000-00009C6C0000}"/>
    <cellStyle name="Normal 570 3" xfId="10307" xr:uid="{00000000-0005-0000-0000-00009D6C0000}"/>
    <cellStyle name="Normal 570 3 2" xfId="10308" xr:uid="{00000000-0005-0000-0000-00009E6C0000}"/>
    <cellStyle name="Normal 570 3 2 2" xfId="20046" xr:uid="{00000000-0005-0000-0000-00009F6C0000}"/>
    <cellStyle name="Normal 570 3 2 2 2" xfId="37913" xr:uid="{00000000-0005-0000-0000-0000A06C0000}"/>
    <cellStyle name="Normal 570 3 2 3" xfId="29071" xr:uid="{00000000-0005-0000-0000-0000A16C0000}"/>
    <cellStyle name="Normal 570 3 3" xfId="20045" xr:uid="{00000000-0005-0000-0000-0000A26C0000}"/>
    <cellStyle name="Normal 570 3 3 2" xfId="37912" xr:uid="{00000000-0005-0000-0000-0000A36C0000}"/>
    <cellStyle name="Normal 570 3 4" xfId="29070" xr:uid="{00000000-0005-0000-0000-0000A46C0000}"/>
    <cellStyle name="Normal 570 4" xfId="10309" xr:uid="{00000000-0005-0000-0000-0000A56C0000}"/>
    <cellStyle name="Normal 570 4 2" xfId="20047" xr:uid="{00000000-0005-0000-0000-0000A66C0000}"/>
    <cellStyle name="Normal 570 4 2 2" xfId="37914" xr:uid="{00000000-0005-0000-0000-0000A76C0000}"/>
    <cellStyle name="Normal 570 4 3" xfId="29072" xr:uid="{00000000-0005-0000-0000-0000A86C0000}"/>
    <cellStyle name="Normal 570 5" xfId="10310" xr:uid="{00000000-0005-0000-0000-0000A96C0000}"/>
    <cellStyle name="Normal 570 5 2" xfId="20048" xr:uid="{00000000-0005-0000-0000-0000AA6C0000}"/>
    <cellStyle name="Normal 570 5 2 2" xfId="37915" xr:uid="{00000000-0005-0000-0000-0000AB6C0000}"/>
    <cellStyle name="Normal 570 5 3" xfId="29073" xr:uid="{00000000-0005-0000-0000-0000AC6C0000}"/>
    <cellStyle name="Normal 570 6" xfId="10311" xr:uid="{00000000-0005-0000-0000-0000AD6C0000}"/>
    <cellStyle name="Normal 570 6 2" xfId="20049" xr:uid="{00000000-0005-0000-0000-0000AE6C0000}"/>
    <cellStyle name="Normal 570 6 2 2" xfId="37916" xr:uid="{00000000-0005-0000-0000-0000AF6C0000}"/>
    <cellStyle name="Normal 570 6 3" xfId="29074" xr:uid="{00000000-0005-0000-0000-0000B06C0000}"/>
    <cellStyle name="Normal 571" xfId="1750" xr:uid="{00000000-0005-0000-0000-0000B16C0000}"/>
    <cellStyle name="Normal 571 2" xfId="10312" xr:uid="{00000000-0005-0000-0000-0000B26C0000}"/>
    <cellStyle name="Normal 571 3" xfId="10313" xr:uid="{00000000-0005-0000-0000-0000B36C0000}"/>
    <cellStyle name="Normal 571 3 2" xfId="10314" xr:uid="{00000000-0005-0000-0000-0000B46C0000}"/>
    <cellStyle name="Normal 571 3 2 2" xfId="20051" xr:uid="{00000000-0005-0000-0000-0000B56C0000}"/>
    <cellStyle name="Normal 571 3 2 2 2" xfId="37918" xr:uid="{00000000-0005-0000-0000-0000B66C0000}"/>
    <cellStyle name="Normal 571 3 2 3" xfId="29076" xr:uid="{00000000-0005-0000-0000-0000B76C0000}"/>
    <cellStyle name="Normal 571 3 3" xfId="20050" xr:uid="{00000000-0005-0000-0000-0000B86C0000}"/>
    <cellStyle name="Normal 571 3 3 2" xfId="37917" xr:uid="{00000000-0005-0000-0000-0000B96C0000}"/>
    <cellStyle name="Normal 571 3 4" xfId="29075" xr:uid="{00000000-0005-0000-0000-0000BA6C0000}"/>
    <cellStyle name="Normal 571 4" xfId="10315" xr:uid="{00000000-0005-0000-0000-0000BB6C0000}"/>
    <cellStyle name="Normal 571 4 2" xfId="20052" xr:uid="{00000000-0005-0000-0000-0000BC6C0000}"/>
    <cellStyle name="Normal 571 4 2 2" xfId="37919" xr:uid="{00000000-0005-0000-0000-0000BD6C0000}"/>
    <cellStyle name="Normal 571 4 3" xfId="29077" xr:uid="{00000000-0005-0000-0000-0000BE6C0000}"/>
    <cellStyle name="Normal 571 5" xfId="10316" xr:uid="{00000000-0005-0000-0000-0000BF6C0000}"/>
    <cellStyle name="Normal 571 5 2" xfId="20053" xr:uid="{00000000-0005-0000-0000-0000C06C0000}"/>
    <cellStyle name="Normal 571 5 2 2" xfId="37920" xr:uid="{00000000-0005-0000-0000-0000C16C0000}"/>
    <cellStyle name="Normal 571 5 3" xfId="29078" xr:uid="{00000000-0005-0000-0000-0000C26C0000}"/>
    <cellStyle name="Normal 571 6" xfId="10317" xr:uid="{00000000-0005-0000-0000-0000C36C0000}"/>
    <cellStyle name="Normal 571 6 2" xfId="20054" xr:uid="{00000000-0005-0000-0000-0000C46C0000}"/>
    <cellStyle name="Normal 571 6 2 2" xfId="37921" xr:uid="{00000000-0005-0000-0000-0000C56C0000}"/>
    <cellStyle name="Normal 571 6 3" xfId="29079" xr:uid="{00000000-0005-0000-0000-0000C66C0000}"/>
    <cellStyle name="Normal 572" xfId="1751" xr:uid="{00000000-0005-0000-0000-0000C76C0000}"/>
    <cellStyle name="Normal 572 2" xfId="10318" xr:uid="{00000000-0005-0000-0000-0000C86C0000}"/>
    <cellStyle name="Normal 572 3" xfId="10319" xr:uid="{00000000-0005-0000-0000-0000C96C0000}"/>
    <cellStyle name="Normal 572 3 2" xfId="10320" xr:uid="{00000000-0005-0000-0000-0000CA6C0000}"/>
    <cellStyle name="Normal 572 3 2 2" xfId="20056" xr:uid="{00000000-0005-0000-0000-0000CB6C0000}"/>
    <cellStyle name="Normal 572 3 2 2 2" xfId="37923" xr:uid="{00000000-0005-0000-0000-0000CC6C0000}"/>
    <cellStyle name="Normal 572 3 2 3" xfId="29081" xr:uid="{00000000-0005-0000-0000-0000CD6C0000}"/>
    <cellStyle name="Normal 572 3 3" xfId="20055" xr:uid="{00000000-0005-0000-0000-0000CE6C0000}"/>
    <cellStyle name="Normal 572 3 3 2" xfId="37922" xr:uid="{00000000-0005-0000-0000-0000CF6C0000}"/>
    <cellStyle name="Normal 572 3 4" xfId="29080" xr:uid="{00000000-0005-0000-0000-0000D06C0000}"/>
    <cellStyle name="Normal 572 4" xfId="10321" xr:uid="{00000000-0005-0000-0000-0000D16C0000}"/>
    <cellStyle name="Normal 572 4 2" xfId="20057" xr:uid="{00000000-0005-0000-0000-0000D26C0000}"/>
    <cellStyle name="Normal 572 4 2 2" xfId="37924" xr:uid="{00000000-0005-0000-0000-0000D36C0000}"/>
    <cellStyle name="Normal 572 4 3" xfId="29082" xr:uid="{00000000-0005-0000-0000-0000D46C0000}"/>
    <cellStyle name="Normal 572 5" xfId="10322" xr:uid="{00000000-0005-0000-0000-0000D56C0000}"/>
    <cellStyle name="Normal 572 5 2" xfId="20058" xr:uid="{00000000-0005-0000-0000-0000D66C0000}"/>
    <cellStyle name="Normal 572 5 2 2" xfId="37925" xr:uid="{00000000-0005-0000-0000-0000D76C0000}"/>
    <cellStyle name="Normal 572 5 3" xfId="29083" xr:uid="{00000000-0005-0000-0000-0000D86C0000}"/>
    <cellStyle name="Normal 572 6" xfId="10323" xr:uid="{00000000-0005-0000-0000-0000D96C0000}"/>
    <cellStyle name="Normal 572 6 2" xfId="20059" xr:uid="{00000000-0005-0000-0000-0000DA6C0000}"/>
    <cellStyle name="Normal 572 6 2 2" xfId="37926" xr:uid="{00000000-0005-0000-0000-0000DB6C0000}"/>
    <cellStyle name="Normal 572 6 3" xfId="29084" xr:uid="{00000000-0005-0000-0000-0000DC6C0000}"/>
    <cellStyle name="Normal 573" xfId="1752" xr:uid="{00000000-0005-0000-0000-0000DD6C0000}"/>
    <cellStyle name="Normal 573 2" xfId="10324" xr:uid="{00000000-0005-0000-0000-0000DE6C0000}"/>
    <cellStyle name="Normal 573 3" xfId="10325" xr:uid="{00000000-0005-0000-0000-0000DF6C0000}"/>
    <cellStyle name="Normal 573 3 2" xfId="10326" xr:uid="{00000000-0005-0000-0000-0000E06C0000}"/>
    <cellStyle name="Normal 573 3 2 2" xfId="20061" xr:uid="{00000000-0005-0000-0000-0000E16C0000}"/>
    <cellStyle name="Normal 573 3 2 2 2" xfId="37928" xr:uid="{00000000-0005-0000-0000-0000E26C0000}"/>
    <cellStyle name="Normal 573 3 2 3" xfId="29086" xr:uid="{00000000-0005-0000-0000-0000E36C0000}"/>
    <cellStyle name="Normal 573 3 3" xfId="20060" xr:uid="{00000000-0005-0000-0000-0000E46C0000}"/>
    <cellStyle name="Normal 573 3 3 2" xfId="37927" xr:uid="{00000000-0005-0000-0000-0000E56C0000}"/>
    <cellStyle name="Normal 573 3 4" xfId="29085" xr:uid="{00000000-0005-0000-0000-0000E66C0000}"/>
    <cellStyle name="Normal 573 4" xfId="10327" xr:uid="{00000000-0005-0000-0000-0000E76C0000}"/>
    <cellStyle name="Normal 573 4 2" xfId="20062" xr:uid="{00000000-0005-0000-0000-0000E86C0000}"/>
    <cellStyle name="Normal 573 4 2 2" xfId="37929" xr:uid="{00000000-0005-0000-0000-0000E96C0000}"/>
    <cellStyle name="Normal 573 4 3" xfId="29087" xr:uid="{00000000-0005-0000-0000-0000EA6C0000}"/>
    <cellStyle name="Normal 573 5" xfId="10328" xr:uid="{00000000-0005-0000-0000-0000EB6C0000}"/>
    <cellStyle name="Normal 573 5 2" xfId="20063" xr:uid="{00000000-0005-0000-0000-0000EC6C0000}"/>
    <cellStyle name="Normal 573 5 2 2" xfId="37930" xr:uid="{00000000-0005-0000-0000-0000ED6C0000}"/>
    <cellStyle name="Normal 573 5 3" xfId="29088" xr:uid="{00000000-0005-0000-0000-0000EE6C0000}"/>
    <cellStyle name="Normal 573 6" xfId="10329" xr:uid="{00000000-0005-0000-0000-0000EF6C0000}"/>
    <cellStyle name="Normal 573 6 2" xfId="20064" xr:uid="{00000000-0005-0000-0000-0000F06C0000}"/>
    <cellStyle name="Normal 573 6 2 2" xfId="37931" xr:uid="{00000000-0005-0000-0000-0000F16C0000}"/>
    <cellStyle name="Normal 573 6 3" xfId="29089" xr:uid="{00000000-0005-0000-0000-0000F26C0000}"/>
    <cellStyle name="Normal 574" xfId="1753" xr:uid="{00000000-0005-0000-0000-0000F36C0000}"/>
    <cellStyle name="Normal 574 2" xfId="10330" xr:uid="{00000000-0005-0000-0000-0000F46C0000}"/>
    <cellStyle name="Normal 574 3" xfId="10331" xr:uid="{00000000-0005-0000-0000-0000F56C0000}"/>
    <cellStyle name="Normal 574 3 2" xfId="10332" xr:uid="{00000000-0005-0000-0000-0000F66C0000}"/>
    <cellStyle name="Normal 574 3 2 2" xfId="20066" xr:uid="{00000000-0005-0000-0000-0000F76C0000}"/>
    <cellStyle name="Normal 574 3 2 2 2" xfId="37933" xr:uid="{00000000-0005-0000-0000-0000F86C0000}"/>
    <cellStyle name="Normal 574 3 2 3" xfId="29091" xr:uid="{00000000-0005-0000-0000-0000F96C0000}"/>
    <cellStyle name="Normal 574 3 3" xfId="20065" xr:uid="{00000000-0005-0000-0000-0000FA6C0000}"/>
    <cellStyle name="Normal 574 3 3 2" xfId="37932" xr:uid="{00000000-0005-0000-0000-0000FB6C0000}"/>
    <cellStyle name="Normal 574 3 4" xfId="29090" xr:uid="{00000000-0005-0000-0000-0000FC6C0000}"/>
    <cellStyle name="Normal 574 4" xfId="10333" xr:uid="{00000000-0005-0000-0000-0000FD6C0000}"/>
    <cellStyle name="Normal 574 4 2" xfId="20067" xr:uid="{00000000-0005-0000-0000-0000FE6C0000}"/>
    <cellStyle name="Normal 574 4 2 2" xfId="37934" xr:uid="{00000000-0005-0000-0000-0000FF6C0000}"/>
    <cellStyle name="Normal 574 4 3" xfId="29092" xr:uid="{00000000-0005-0000-0000-0000006D0000}"/>
    <cellStyle name="Normal 574 5" xfId="10334" xr:uid="{00000000-0005-0000-0000-0000016D0000}"/>
    <cellStyle name="Normal 574 5 2" xfId="20068" xr:uid="{00000000-0005-0000-0000-0000026D0000}"/>
    <cellStyle name="Normal 574 5 2 2" xfId="37935" xr:uid="{00000000-0005-0000-0000-0000036D0000}"/>
    <cellStyle name="Normal 574 5 3" xfId="29093" xr:uid="{00000000-0005-0000-0000-0000046D0000}"/>
    <cellStyle name="Normal 574 6" xfId="10335" xr:uid="{00000000-0005-0000-0000-0000056D0000}"/>
    <cellStyle name="Normal 574 6 2" xfId="20069" xr:uid="{00000000-0005-0000-0000-0000066D0000}"/>
    <cellStyle name="Normal 574 6 2 2" xfId="37936" xr:uid="{00000000-0005-0000-0000-0000076D0000}"/>
    <cellStyle name="Normal 574 6 3" xfId="29094" xr:uid="{00000000-0005-0000-0000-0000086D0000}"/>
    <cellStyle name="Normal 575" xfId="1754" xr:uid="{00000000-0005-0000-0000-0000096D0000}"/>
    <cellStyle name="Normal 575 2" xfId="10336" xr:uid="{00000000-0005-0000-0000-00000A6D0000}"/>
    <cellStyle name="Normal 575 3" xfId="10337" xr:uid="{00000000-0005-0000-0000-00000B6D0000}"/>
    <cellStyle name="Normal 575 3 2" xfId="10338" xr:uid="{00000000-0005-0000-0000-00000C6D0000}"/>
    <cellStyle name="Normal 575 3 2 2" xfId="20071" xr:uid="{00000000-0005-0000-0000-00000D6D0000}"/>
    <cellStyle name="Normal 575 3 2 2 2" xfId="37938" xr:uid="{00000000-0005-0000-0000-00000E6D0000}"/>
    <cellStyle name="Normal 575 3 2 3" xfId="29096" xr:uid="{00000000-0005-0000-0000-00000F6D0000}"/>
    <cellStyle name="Normal 575 3 3" xfId="20070" xr:uid="{00000000-0005-0000-0000-0000106D0000}"/>
    <cellStyle name="Normal 575 3 3 2" xfId="37937" xr:uid="{00000000-0005-0000-0000-0000116D0000}"/>
    <cellStyle name="Normal 575 3 4" xfId="29095" xr:uid="{00000000-0005-0000-0000-0000126D0000}"/>
    <cellStyle name="Normal 575 4" xfId="10339" xr:uid="{00000000-0005-0000-0000-0000136D0000}"/>
    <cellStyle name="Normal 575 4 2" xfId="20072" xr:uid="{00000000-0005-0000-0000-0000146D0000}"/>
    <cellStyle name="Normal 575 4 2 2" xfId="37939" xr:uid="{00000000-0005-0000-0000-0000156D0000}"/>
    <cellStyle name="Normal 575 4 3" xfId="29097" xr:uid="{00000000-0005-0000-0000-0000166D0000}"/>
    <cellStyle name="Normal 575 5" xfId="10340" xr:uid="{00000000-0005-0000-0000-0000176D0000}"/>
    <cellStyle name="Normal 575 5 2" xfId="20073" xr:uid="{00000000-0005-0000-0000-0000186D0000}"/>
    <cellStyle name="Normal 575 5 2 2" xfId="37940" xr:uid="{00000000-0005-0000-0000-0000196D0000}"/>
    <cellStyle name="Normal 575 5 3" xfId="29098" xr:uid="{00000000-0005-0000-0000-00001A6D0000}"/>
    <cellStyle name="Normal 575 6" xfId="10341" xr:uid="{00000000-0005-0000-0000-00001B6D0000}"/>
    <cellStyle name="Normal 575 6 2" xfId="20074" xr:uid="{00000000-0005-0000-0000-00001C6D0000}"/>
    <cellStyle name="Normal 575 6 2 2" xfId="37941" xr:uid="{00000000-0005-0000-0000-00001D6D0000}"/>
    <cellStyle name="Normal 575 6 3" xfId="29099" xr:uid="{00000000-0005-0000-0000-00001E6D0000}"/>
    <cellStyle name="Normal 576" xfId="1755" xr:uid="{00000000-0005-0000-0000-00001F6D0000}"/>
    <cellStyle name="Normal 576 2" xfId="10342" xr:uid="{00000000-0005-0000-0000-0000206D0000}"/>
    <cellStyle name="Normal 576 3" xfId="10343" xr:uid="{00000000-0005-0000-0000-0000216D0000}"/>
    <cellStyle name="Normal 576 3 2" xfId="10344" xr:uid="{00000000-0005-0000-0000-0000226D0000}"/>
    <cellStyle name="Normal 576 3 2 2" xfId="20076" xr:uid="{00000000-0005-0000-0000-0000236D0000}"/>
    <cellStyle name="Normal 576 3 2 2 2" xfId="37943" xr:uid="{00000000-0005-0000-0000-0000246D0000}"/>
    <cellStyle name="Normal 576 3 2 3" xfId="29101" xr:uid="{00000000-0005-0000-0000-0000256D0000}"/>
    <cellStyle name="Normal 576 3 3" xfId="20075" xr:uid="{00000000-0005-0000-0000-0000266D0000}"/>
    <cellStyle name="Normal 576 3 3 2" xfId="37942" xr:uid="{00000000-0005-0000-0000-0000276D0000}"/>
    <cellStyle name="Normal 576 3 4" xfId="29100" xr:uid="{00000000-0005-0000-0000-0000286D0000}"/>
    <cellStyle name="Normal 576 4" xfId="10345" xr:uid="{00000000-0005-0000-0000-0000296D0000}"/>
    <cellStyle name="Normal 576 4 2" xfId="20077" xr:uid="{00000000-0005-0000-0000-00002A6D0000}"/>
    <cellStyle name="Normal 576 4 2 2" xfId="37944" xr:uid="{00000000-0005-0000-0000-00002B6D0000}"/>
    <cellStyle name="Normal 576 4 3" xfId="29102" xr:uid="{00000000-0005-0000-0000-00002C6D0000}"/>
    <cellStyle name="Normal 576 5" xfId="10346" xr:uid="{00000000-0005-0000-0000-00002D6D0000}"/>
    <cellStyle name="Normal 576 5 2" xfId="20078" xr:uid="{00000000-0005-0000-0000-00002E6D0000}"/>
    <cellStyle name="Normal 576 5 2 2" xfId="37945" xr:uid="{00000000-0005-0000-0000-00002F6D0000}"/>
    <cellStyle name="Normal 576 5 3" xfId="29103" xr:uid="{00000000-0005-0000-0000-0000306D0000}"/>
    <cellStyle name="Normal 576 6" xfId="10347" xr:uid="{00000000-0005-0000-0000-0000316D0000}"/>
    <cellStyle name="Normal 576 6 2" xfId="20079" xr:uid="{00000000-0005-0000-0000-0000326D0000}"/>
    <cellStyle name="Normal 576 6 2 2" xfId="37946" xr:uid="{00000000-0005-0000-0000-0000336D0000}"/>
    <cellStyle name="Normal 576 6 3" xfId="29104" xr:uid="{00000000-0005-0000-0000-0000346D0000}"/>
    <cellStyle name="Normal 577" xfId="1756" xr:uid="{00000000-0005-0000-0000-0000356D0000}"/>
    <cellStyle name="Normal 577 2" xfId="10348" xr:uid="{00000000-0005-0000-0000-0000366D0000}"/>
    <cellStyle name="Normal 577 3" xfId="10349" xr:uid="{00000000-0005-0000-0000-0000376D0000}"/>
    <cellStyle name="Normal 577 3 2" xfId="10350" xr:uid="{00000000-0005-0000-0000-0000386D0000}"/>
    <cellStyle name="Normal 577 3 2 2" xfId="20081" xr:uid="{00000000-0005-0000-0000-0000396D0000}"/>
    <cellStyle name="Normal 577 3 2 2 2" xfId="37948" xr:uid="{00000000-0005-0000-0000-00003A6D0000}"/>
    <cellStyle name="Normal 577 3 2 3" xfId="29106" xr:uid="{00000000-0005-0000-0000-00003B6D0000}"/>
    <cellStyle name="Normal 577 3 3" xfId="20080" xr:uid="{00000000-0005-0000-0000-00003C6D0000}"/>
    <cellStyle name="Normal 577 3 3 2" xfId="37947" xr:uid="{00000000-0005-0000-0000-00003D6D0000}"/>
    <cellStyle name="Normal 577 3 4" xfId="29105" xr:uid="{00000000-0005-0000-0000-00003E6D0000}"/>
    <cellStyle name="Normal 577 4" xfId="10351" xr:uid="{00000000-0005-0000-0000-00003F6D0000}"/>
    <cellStyle name="Normal 577 4 2" xfId="20082" xr:uid="{00000000-0005-0000-0000-0000406D0000}"/>
    <cellStyle name="Normal 577 4 2 2" xfId="37949" xr:uid="{00000000-0005-0000-0000-0000416D0000}"/>
    <cellStyle name="Normal 577 4 3" xfId="29107" xr:uid="{00000000-0005-0000-0000-0000426D0000}"/>
    <cellStyle name="Normal 577 5" xfId="10352" xr:uid="{00000000-0005-0000-0000-0000436D0000}"/>
    <cellStyle name="Normal 577 5 2" xfId="20083" xr:uid="{00000000-0005-0000-0000-0000446D0000}"/>
    <cellStyle name="Normal 577 5 2 2" xfId="37950" xr:uid="{00000000-0005-0000-0000-0000456D0000}"/>
    <cellStyle name="Normal 577 5 3" xfId="29108" xr:uid="{00000000-0005-0000-0000-0000466D0000}"/>
    <cellStyle name="Normal 577 6" xfId="10353" xr:uid="{00000000-0005-0000-0000-0000476D0000}"/>
    <cellStyle name="Normal 577 6 2" xfId="20084" xr:uid="{00000000-0005-0000-0000-0000486D0000}"/>
    <cellStyle name="Normal 577 6 2 2" xfId="37951" xr:uid="{00000000-0005-0000-0000-0000496D0000}"/>
    <cellStyle name="Normal 577 6 3" xfId="29109" xr:uid="{00000000-0005-0000-0000-00004A6D0000}"/>
    <cellStyle name="Normal 578" xfId="1757" xr:uid="{00000000-0005-0000-0000-00004B6D0000}"/>
    <cellStyle name="Normal 578 2" xfId="10354" xr:uid="{00000000-0005-0000-0000-00004C6D0000}"/>
    <cellStyle name="Normal 578 3" xfId="10355" xr:uid="{00000000-0005-0000-0000-00004D6D0000}"/>
    <cellStyle name="Normal 578 3 2" xfId="10356" xr:uid="{00000000-0005-0000-0000-00004E6D0000}"/>
    <cellStyle name="Normal 578 3 2 2" xfId="20086" xr:uid="{00000000-0005-0000-0000-00004F6D0000}"/>
    <cellStyle name="Normal 578 3 2 2 2" xfId="37953" xr:uid="{00000000-0005-0000-0000-0000506D0000}"/>
    <cellStyle name="Normal 578 3 2 3" xfId="29111" xr:uid="{00000000-0005-0000-0000-0000516D0000}"/>
    <cellStyle name="Normal 578 3 3" xfId="20085" xr:uid="{00000000-0005-0000-0000-0000526D0000}"/>
    <cellStyle name="Normal 578 3 3 2" xfId="37952" xr:uid="{00000000-0005-0000-0000-0000536D0000}"/>
    <cellStyle name="Normal 578 3 4" xfId="29110" xr:uid="{00000000-0005-0000-0000-0000546D0000}"/>
    <cellStyle name="Normal 578 4" xfId="10357" xr:uid="{00000000-0005-0000-0000-0000556D0000}"/>
    <cellStyle name="Normal 578 4 2" xfId="20087" xr:uid="{00000000-0005-0000-0000-0000566D0000}"/>
    <cellStyle name="Normal 578 4 2 2" xfId="37954" xr:uid="{00000000-0005-0000-0000-0000576D0000}"/>
    <cellStyle name="Normal 578 4 3" xfId="29112" xr:uid="{00000000-0005-0000-0000-0000586D0000}"/>
    <cellStyle name="Normal 578 5" xfId="10358" xr:uid="{00000000-0005-0000-0000-0000596D0000}"/>
    <cellStyle name="Normal 578 5 2" xfId="20088" xr:uid="{00000000-0005-0000-0000-00005A6D0000}"/>
    <cellStyle name="Normal 578 5 2 2" xfId="37955" xr:uid="{00000000-0005-0000-0000-00005B6D0000}"/>
    <cellStyle name="Normal 578 5 3" xfId="29113" xr:uid="{00000000-0005-0000-0000-00005C6D0000}"/>
    <cellStyle name="Normal 578 6" xfId="10359" xr:uid="{00000000-0005-0000-0000-00005D6D0000}"/>
    <cellStyle name="Normal 578 6 2" xfId="20089" xr:uid="{00000000-0005-0000-0000-00005E6D0000}"/>
    <cellStyle name="Normal 578 6 2 2" xfId="37956" xr:uid="{00000000-0005-0000-0000-00005F6D0000}"/>
    <cellStyle name="Normal 578 6 3" xfId="29114" xr:uid="{00000000-0005-0000-0000-0000606D0000}"/>
    <cellStyle name="Normal 579" xfId="1758" xr:uid="{00000000-0005-0000-0000-0000616D0000}"/>
    <cellStyle name="Normal 579 2" xfId="10360" xr:uid="{00000000-0005-0000-0000-0000626D0000}"/>
    <cellStyle name="Normal 579 3" xfId="10361" xr:uid="{00000000-0005-0000-0000-0000636D0000}"/>
    <cellStyle name="Normal 579 3 2" xfId="10362" xr:uid="{00000000-0005-0000-0000-0000646D0000}"/>
    <cellStyle name="Normal 579 3 2 2" xfId="20091" xr:uid="{00000000-0005-0000-0000-0000656D0000}"/>
    <cellStyle name="Normal 579 3 2 2 2" xfId="37958" xr:uid="{00000000-0005-0000-0000-0000666D0000}"/>
    <cellStyle name="Normal 579 3 2 3" xfId="29116" xr:uid="{00000000-0005-0000-0000-0000676D0000}"/>
    <cellStyle name="Normal 579 3 3" xfId="20090" xr:uid="{00000000-0005-0000-0000-0000686D0000}"/>
    <cellStyle name="Normal 579 3 3 2" xfId="37957" xr:uid="{00000000-0005-0000-0000-0000696D0000}"/>
    <cellStyle name="Normal 579 3 4" xfId="29115" xr:uid="{00000000-0005-0000-0000-00006A6D0000}"/>
    <cellStyle name="Normal 579 4" xfId="10363" xr:uid="{00000000-0005-0000-0000-00006B6D0000}"/>
    <cellStyle name="Normal 579 4 2" xfId="20092" xr:uid="{00000000-0005-0000-0000-00006C6D0000}"/>
    <cellStyle name="Normal 579 4 2 2" xfId="37959" xr:uid="{00000000-0005-0000-0000-00006D6D0000}"/>
    <cellStyle name="Normal 579 4 3" xfId="29117" xr:uid="{00000000-0005-0000-0000-00006E6D0000}"/>
    <cellStyle name="Normal 579 5" xfId="10364" xr:uid="{00000000-0005-0000-0000-00006F6D0000}"/>
    <cellStyle name="Normal 579 5 2" xfId="20093" xr:uid="{00000000-0005-0000-0000-0000706D0000}"/>
    <cellStyle name="Normal 579 5 2 2" xfId="37960" xr:uid="{00000000-0005-0000-0000-0000716D0000}"/>
    <cellStyle name="Normal 579 5 3" xfId="29118" xr:uid="{00000000-0005-0000-0000-0000726D0000}"/>
    <cellStyle name="Normal 579 6" xfId="10365" xr:uid="{00000000-0005-0000-0000-0000736D0000}"/>
    <cellStyle name="Normal 579 6 2" xfId="20094" xr:uid="{00000000-0005-0000-0000-0000746D0000}"/>
    <cellStyle name="Normal 579 6 2 2" xfId="37961" xr:uid="{00000000-0005-0000-0000-0000756D0000}"/>
    <cellStyle name="Normal 579 6 3" xfId="29119" xr:uid="{00000000-0005-0000-0000-0000766D0000}"/>
    <cellStyle name="Normal 58" xfId="1759" xr:uid="{00000000-0005-0000-0000-0000776D0000}"/>
    <cellStyle name="Normal 58 2" xfId="10366" xr:uid="{00000000-0005-0000-0000-0000786D0000}"/>
    <cellStyle name="Normal 58 3" xfId="10367" xr:uid="{00000000-0005-0000-0000-0000796D0000}"/>
    <cellStyle name="Normal 58 3 2" xfId="10368" xr:uid="{00000000-0005-0000-0000-00007A6D0000}"/>
    <cellStyle name="Normal 58 3 2 2" xfId="20096" xr:uid="{00000000-0005-0000-0000-00007B6D0000}"/>
    <cellStyle name="Normal 58 3 2 2 2" xfId="37963" xr:uid="{00000000-0005-0000-0000-00007C6D0000}"/>
    <cellStyle name="Normal 58 3 2 3" xfId="29121" xr:uid="{00000000-0005-0000-0000-00007D6D0000}"/>
    <cellStyle name="Normal 58 3 3" xfId="20095" xr:uid="{00000000-0005-0000-0000-00007E6D0000}"/>
    <cellStyle name="Normal 58 3 3 2" xfId="37962" xr:uid="{00000000-0005-0000-0000-00007F6D0000}"/>
    <cellStyle name="Normal 58 3 4" xfId="29120" xr:uid="{00000000-0005-0000-0000-0000806D0000}"/>
    <cellStyle name="Normal 58 4" xfId="10369" xr:uid="{00000000-0005-0000-0000-0000816D0000}"/>
    <cellStyle name="Normal 58 4 2" xfId="20097" xr:uid="{00000000-0005-0000-0000-0000826D0000}"/>
    <cellStyle name="Normal 58 4 2 2" xfId="37964" xr:uid="{00000000-0005-0000-0000-0000836D0000}"/>
    <cellStyle name="Normal 58 4 3" xfId="29122" xr:uid="{00000000-0005-0000-0000-0000846D0000}"/>
    <cellStyle name="Normal 58 5" xfId="10370" xr:uid="{00000000-0005-0000-0000-0000856D0000}"/>
    <cellStyle name="Normal 58 5 2" xfId="20098" xr:uid="{00000000-0005-0000-0000-0000866D0000}"/>
    <cellStyle name="Normal 58 5 2 2" xfId="37965" xr:uid="{00000000-0005-0000-0000-0000876D0000}"/>
    <cellStyle name="Normal 58 5 3" xfId="29123" xr:uid="{00000000-0005-0000-0000-0000886D0000}"/>
    <cellStyle name="Normal 58 6" xfId="10371" xr:uid="{00000000-0005-0000-0000-0000896D0000}"/>
    <cellStyle name="Normal 58 6 2" xfId="20099" xr:uid="{00000000-0005-0000-0000-00008A6D0000}"/>
    <cellStyle name="Normal 58 6 2 2" xfId="37966" xr:uid="{00000000-0005-0000-0000-00008B6D0000}"/>
    <cellStyle name="Normal 58 6 3" xfId="29124" xr:uid="{00000000-0005-0000-0000-00008C6D0000}"/>
    <cellStyle name="Normal 580" xfId="1760" xr:uid="{00000000-0005-0000-0000-00008D6D0000}"/>
    <cellStyle name="Normal 580 2" xfId="10372" xr:uid="{00000000-0005-0000-0000-00008E6D0000}"/>
    <cellStyle name="Normal 580 3" xfId="10373" xr:uid="{00000000-0005-0000-0000-00008F6D0000}"/>
    <cellStyle name="Normal 580 3 2" xfId="10374" xr:uid="{00000000-0005-0000-0000-0000906D0000}"/>
    <cellStyle name="Normal 580 3 2 2" xfId="20101" xr:uid="{00000000-0005-0000-0000-0000916D0000}"/>
    <cellStyle name="Normal 580 3 2 2 2" xfId="37968" xr:uid="{00000000-0005-0000-0000-0000926D0000}"/>
    <cellStyle name="Normal 580 3 2 3" xfId="29126" xr:uid="{00000000-0005-0000-0000-0000936D0000}"/>
    <cellStyle name="Normal 580 3 3" xfId="20100" xr:uid="{00000000-0005-0000-0000-0000946D0000}"/>
    <cellStyle name="Normal 580 3 3 2" xfId="37967" xr:uid="{00000000-0005-0000-0000-0000956D0000}"/>
    <cellStyle name="Normal 580 3 4" xfId="29125" xr:uid="{00000000-0005-0000-0000-0000966D0000}"/>
    <cellStyle name="Normal 580 4" xfId="10375" xr:uid="{00000000-0005-0000-0000-0000976D0000}"/>
    <cellStyle name="Normal 580 4 2" xfId="20102" xr:uid="{00000000-0005-0000-0000-0000986D0000}"/>
    <cellStyle name="Normal 580 4 2 2" xfId="37969" xr:uid="{00000000-0005-0000-0000-0000996D0000}"/>
    <cellStyle name="Normal 580 4 3" xfId="29127" xr:uid="{00000000-0005-0000-0000-00009A6D0000}"/>
    <cellStyle name="Normal 580 5" xfId="10376" xr:uid="{00000000-0005-0000-0000-00009B6D0000}"/>
    <cellStyle name="Normal 580 5 2" xfId="20103" xr:uid="{00000000-0005-0000-0000-00009C6D0000}"/>
    <cellStyle name="Normal 580 5 2 2" xfId="37970" xr:uid="{00000000-0005-0000-0000-00009D6D0000}"/>
    <cellStyle name="Normal 580 5 3" xfId="29128" xr:uid="{00000000-0005-0000-0000-00009E6D0000}"/>
    <cellStyle name="Normal 580 6" xfId="10377" xr:uid="{00000000-0005-0000-0000-00009F6D0000}"/>
    <cellStyle name="Normal 580 6 2" xfId="20104" xr:uid="{00000000-0005-0000-0000-0000A06D0000}"/>
    <cellStyle name="Normal 580 6 2 2" xfId="37971" xr:uid="{00000000-0005-0000-0000-0000A16D0000}"/>
    <cellStyle name="Normal 580 6 3" xfId="29129" xr:uid="{00000000-0005-0000-0000-0000A26D0000}"/>
    <cellStyle name="Normal 581" xfId="1761" xr:uid="{00000000-0005-0000-0000-0000A36D0000}"/>
    <cellStyle name="Normal 581 2" xfId="10378" xr:uid="{00000000-0005-0000-0000-0000A46D0000}"/>
    <cellStyle name="Normal 581 3" xfId="10379" xr:uid="{00000000-0005-0000-0000-0000A56D0000}"/>
    <cellStyle name="Normal 581 3 2" xfId="10380" xr:uid="{00000000-0005-0000-0000-0000A66D0000}"/>
    <cellStyle name="Normal 581 3 2 2" xfId="20106" xr:uid="{00000000-0005-0000-0000-0000A76D0000}"/>
    <cellStyle name="Normal 581 3 2 2 2" xfId="37973" xr:uid="{00000000-0005-0000-0000-0000A86D0000}"/>
    <cellStyle name="Normal 581 3 2 3" xfId="29131" xr:uid="{00000000-0005-0000-0000-0000A96D0000}"/>
    <cellStyle name="Normal 581 3 3" xfId="20105" xr:uid="{00000000-0005-0000-0000-0000AA6D0000}"/>
    <cellStyle name="Normal 581 3 3 2" xfId="37972" xr:uid="{00000000-0005-0000-0000-0000AB6D0000}"/>
    <cellStyle name="Normal 581 3 4" xfId="29130" xr:uid="{00000000-0005-0000-0000-0000AC6D0000}"/>
    <cellStyle name="Normal 581 4" xfId="10381" xr:uid="{00000000-0005-0000-0000-0000AD6D0000}"/>
    <cellStyle name="Normal 581 4 2" xfId="20107" xr:uid="{00000000-0005-0000-0000-0000AE6D0000}"/>
    <cellStyle name="Normal 581 4 2 2" xfId="37974" xr:uid="{00000000-0005-0000-0000-0000AF6D0000}"/>
    <cellStyle name="Normal 581 4 3" xfId="29132" xr:uid="{00000000-0005-0000-0000-0000B06D0000}"/>
    <cellStyle name="Normal 581 5" xfId="10382" xr:uid="{00000000-0005-0000-0000-0000B16D0000}"/>
    <cellStyle name="Normal 581 5 2" xfId="20108" xr:uid="{00000000-0005-0000-0000-0000B26D0000}"/>
    <cellStyle name="Normal 581 5 2 2" xfId="37975" xr:uid="{00000000-0005-0000-0000-0000B36D0000}"/>
    <cellStyle name="Normal 581 5 3" xfId="29133" xr:uid="{00000000-0005-0000-0000-0000B46D0000}"/>
    <cellStyle name="Normal 581 6" xfId="10383" xr:uid="{00000000-0005-0000-0000-0000B56D0000}"/>
    <cellStyle name="Normal 581 6 2" xfId="20109" xr:uid="{00000000-0005-0000-0000-0000B66D0000}"/>
    <cellStyle name="Normal 581 6 2 2" xfId="37976" xr:uid="{00000000-0005-0000-0000-0000B76D0000}"/>
    <cellStyle name="Normal 581 6 3" xfId="29134" xr:uid="{00000000-0005-0000-0000-0000B86D0000}"/>
    <cellStyle name="Normal 582" xfId="1762" xr:uid="{00000000-0005-0000-0000-0000B96D0000}"/>
    <cellStyle name="Normal 582 2" xfId="10384" xr:uid="{00000000-0005-0000-0000-0000BA6D0000}"/>
    <cellStyle name="Normal 582 3" xfId="10385" xr:uid="{00000000-0005-0000-0000-0000BB6D0000}"/>
    <cellStyle name="Normal 582 3 2" xfId="10386" xr:uid="{00000000-0005-0000-0000-0000BC6D0000}"/>
    <cellStyle name="Normal 582 3 2 2" xfId="20111" xr:uid="{00000000-0005-0000-0000-0000BD6D0000}"/>
    <cellStyle name="Normal 582 3 2 2 2" xfId="37978" xr:uid="{00000000-0005-0000-0000-0000BE6D0000}"/>
    <cellStyle name="Normal 582 3 2 3" xfId="29136" xr:uid="{00000000-0005-0000-0000-0000BF6D0000}"/>
    <cellStyle name="Normal 582 3 3" xfId="20110" xr:uid="{00000000-0005-0000-0000-0000C06D0000}"/>
    <cellStyle name="Normal 582 3 3 2" xfId="37977" xr:uid="{00000000-0005-0000-0000-0000C16D0000}"/>
    <cellStyle name="Normal 582 3 4" xfId="29135" xr:uid="{00000000-0005-0000-0000-0000C26D0000}"/>
    <cellStyle name="Normal 582 4" xfId="10387" xr:uid="{00000000-0005-0000-0000-0000C36D0000}"/>
    <cellStyle name="Normal 582 4 2" xfId="20112" xr:uid="{00000000-0005-0000-0000-0000C46D0000}"/>
    <cellStyle name="Normal 582 4 2 2" xfId="37979" xr:uid="{00000000-0005-0000-0000-0000C56D0000}"/>
    <cellStyle name="Normal 582 4 3" xfId="29137" xr:uid="{00000000-0005-0000-0000-0000C66D0000}"/>
    <cellStyle name="Normal 582 5" xfId="10388" xr:uid="{00000000-0005-0000-0000-0000C76D0000}"/>
    <cellStyle name="Normal 582 5 2" xfId="20113" xr:uid="{00000000-0005-0000-0000-0000C86D0000}"/>
    <cellStyle name="Normal 582 5 2 2" xfId="37980" xr:uid="{00000000-0005-0000-0000-0000C96D0000}"/>
    <cellStyle name="Normal 582 5 3" xfId="29138" xr:uid="{00000000-0005-0000-0000-0000CA6D0000}"/>
    <cellStyle name="Normal 582 6" xfId="10389" xr:uid="{00000000-0005-0000-0000-0000CB6D0000}"/>
    <cellStyle name="Normal 582 6 2" xfId="20114" xr:uid="{00000000-0005-0000-0000-0000CC6D0000}"/>
    <cellStyle name="Normal 582 6 2 2" xfId="37981" xr:uid="{00000000-0005-0000-0000-0000CD6D0000}"/>
    <cellStyle name="Normal 582 6 3" xfId="29139" xr:uid="{00000000-0005-0000-0000-0000CE6D0000}"/>
    <cellStyle name="Normal 583" xfId="1763" xr:uid="{00000000-0005-0000-0000-0000CF6D0000}"/>
    <cellStyle name="Normal 583 2" xfId="10390" xr:uid="{00000000-0005-0000-0000-0000D06D0000}"/>
    <cellStyle name="Normal 583 3" xfId="10391" xr:uid="{00000000-0005-0000-0000-0000D16D0000}"/>
    <cellStyle name="Normal 583 3 2" xfId="10392" xr:uid="{00000000-0005-0000-0000-0000D26D0000}"/>
    <cellStyle name="Normal 583 3 2 2" xfId="20116" xr:uid="{00000000-0005-0000-0000-0000D36D0000}"/>
    <cellStyle name="Normal 583 3 2 2 2" xfId="37983" xr:uid="{00000000-0005-0000-0000-0000D46D0000}"/>
    <cellStyle name="Normal 583 3 2 3" xfId="29141" xr:uid="{00000000-0005-0000-0000-0000D56D0000}"/>
    <cellStyle name="Normal 583 3 3" xfId="20115" xr:uid="{00000000-0005-0000-0000-0000D66D0000}"/>
    <cellStyle name="Normal 583 3 3 2" xfId="37982" xr:uid="{00000000-0005-0000-0000-0000D76D0000}"/>
    <cellStyle name="Normal 583 3 4" xfId="29140" xr:uid="{00000000-0005-0000-0000-0000D86D0000}"/>
    <cellStyle name="Normal 583 4" xfId="10393" xr:uid="{00000000-0005-0000-0000-0000D96D0000}"/>
    <cellStyle name="Normal 583 4 2" xfId="20117" xr:uid="{00000000-0005-0000-0000-0000DA6D0000}"/>
    <cellStyle name="Normal 583 4 2 2" xfId="37984" xr:uid="{00000000-0005-0000-0000-0000DB6D0000}"/>
    <cellStyle name="Normal 583 4 3" xfId="29142" xr:uid="{00000000-0005-0000-0000-0000DC6D0000}"/>
    <cellStyle name="Normal 583 5" xfId="10394" xr:uid="{00000000-0005-0000-0000-0000DD6D0000}"/>
    <cellStyle name="Normal 583 5 2" xfId="20118" xr:uid="{00000000-0005-0000-0000-0000DE6D0000}"/>
    <cellStyle name="Normal 583 5 2 2" xfId="37985" xr:uid="{00000000-0005-0000-0000-0000DF6D0000}"/>
    <cellStyle name="Normal 583 5 3" xfId="29143" xr:uid="{00000000-0005-0000-0000-0000E06D0000}"/>
    <cellStyle name="Normal 583 6" xfId="10395" xr:uid="{00000000-0005-0000-0000-0000E16D0000}"/>
    <cellStyle name="Normal 583 6 2" xfId="20119" xr:uid="{00000000-0005-0000-0000-0000E26D0000}"/>
    <cellStyle name="Normal 583 6 2 2" xfId="37986" xr:uid="{00000000-0005-0000-0000-0000E36D0000}"/>
    <cellStyle name="Normal 583 6 3" xfId="29144" xr:uid="{00000000-0005-0000-0000-0000E46D0000}"/>
    <cellStyle name="Normal 584" xfId="1764" xr:uid="{00000000-0005-0000-0000-0000E56D0000}"/>
    <cellStyle name="Normal 584 2" xfId="10396" xr:uid="{00000000-0005-0000-0000-0000E66D0000}"/>
    <cellStyle name="Normal 584 3" xfId="10397" xr:uid="{00000000-0005-0000-0000-0000E76D0000}"/>
    <cellStyle name="Normal 584 3 2" xfId="10398" xr:uid="{00000000-0005-0000-0000-0000E86D0000}"/>
    <cellStyle name="Normal 584 3 2 2" xfId="20121" xr:uid="{00000000-0005-0000-0000-0000E96D0000}"/>
    <cellStyle name="Normal 584 3 2 2 2" xfId="37988" xr:uid="{00000000-0005-0000-0000-0000EA6D0000}"/>
    <cellStyle name="Normal 584 3 2 3" xfId="29146" xr:uid="{00000000-0005-0000-0000-0000EB6D0000}"/>
    <cellStyle name="Normal 584 3 3" xfId="20120" xr:uid="{00000000-0005-0000-0000-0000EC6D0000}"/>
    <cellStyle name="Normal 584 3 3 2" xfId="37987" xr:uid="{00000000-0005-0000-0000-0000ED6D0000}"/>
    <cellStyle name="Normal 584 3 4" xfId="29145" xr:uid="{00000000-0005-0000-0000-0000EE6D0000}"/>
    <cellStyle name="Normal 584 4" xfId="10399" xr:uid="{00000000-0005-0000-0000-0000EF6D0000}"/>
    <cellStyle name="Normal 584 4 2" xfId="20122" xr:uid="{00000000-0005-0000-0000-0000F06D0000}"/>
    <cellStyle name="Normal 584 4 2 2" xfId="37989" xr:uid="{00000000-0005-0000-0000-0000F16D0000}"/>
    <cellStyle name="Normal 584 4 3" xfId="29147" xr:uid="{00000000-0005-0000-0000-0000F26D0000}"/>
    <cellStyle name="Normal 584 5" xfId="10400" xr:uid="{00000000-0005-0000-0000-0000F36D0000}"/>
    <cellStyle name="Normal 584 5 2" xfId="20123" xr:uid="{00000000-0005-0000-0000-0000F46D0000}"/>
    <cellStyle name="Normal 584 5 2 2" xfId="37990" xr:uid="{00000000-0005-0000-0000-0000F56D0000}"/>
    <cellStyle name="Normal 584 5 3" xfId="29148" xr:uid="{00000000-0005-0000-0000-0000F66D0000}"/>
    <cellStyle name="Normal 584 6" xfId="10401" xr:uid="{00000000-0005-0000-0000-0000F76D0000}"/>
    <cellStyle name="Normal 584 6 2" xfId="20124" xr:uid="{00000000-0005-0000-0000-0000F86D0000}"/>
    <cellStyle name="Normal 584 6 2 2" xfId="37991" xr:uid="{00000000-0005-0000-0000-0000F96D0000}"/>
    <cellStyle name="Normal 584 6 3" xfId="29149" xr:uid="{00000000-0005-0000-0000-0000FA6D0000}"/>
    <cellStyle name="Normal 585" xfId="1765" xr:uid="{00000000-0005-0000-0000-0000FB6D0000}"/>
    <cellStyle name="Normal 585 2" xfId="10402" xr:uid="{00000000-0005-0000-0000-0000FC6D0000}"/>
    <cellStyle name="Normal 585 3" xfId="10403" xr:uid="{00000000-0005-0000-0000-0000FD6D0000}"/>
    <cellStyle name="Normal 585 3 2" xfId="10404" xr:uid="{00000000-0005-0000-0000-0000FE6D0000}"/>
    <cellStyle name="Normal 585 3 2 2" xfId="20126" xr:uid="{00000000-0005-0000-0000-0000FF6D0000}"/>
    <cellStyle name="Normal 585 3 2 2 2" xfId="37993" xr:uid="{00000000-0005-0000-0000-0000006E0000}"/>
    <cellStyle name="Normal 585 3 2 3" xfId="29151" xr:uid="{00000000-0005-0000-0000-0000016E0000}"/>
    <cellStyle name="Normal 585 3 3" xfId="20125" xr:uid="{00000000-0005-0000-0000-0000026E0000}"/>
    <cellStyle name="Normal 585 3 3 2" xfId="37992" xr:uid="{00000000-0005-0000-0000-0000036E0000}"/>
    <cellStyle name="Normal 585 3 4" xfId="29150" xr:uid="{00000000-0005-0000-0000-0000046E0000}"/>
    <cellStyle name="Normal 585 4" xfId="10405" xr:uid="{00000000-0005-0000-0000-0000056E0000}"/>
    <cellStyle name="Normal 585 4 2" xfId="20127" xr:uid="{00000000-0005-0000-0000-0000066E0000}"/>
    <cellStyle name="Normal 585 4 2 2" xfId="37994" xr:uid="{00000000-0005-0000-0000-0000076E0000}"/>
    <cellStyle name="Normal 585 4 3" xfId="29152" xr:uid="{00000000-0005-0000-0000-0000086E0000}"/>
    <cellStyle name="Normal 585 5" xfId="10406" xr:uid="{00000000-0005-0000-0000-0000096E0000}"/>
    <cellStyle name="Normal 585 5 2" xfId="20128" xr:uid="{00000000-0005-0000-0000-00000A6E0000}"/>
    <cellStyle name="Normal 585 5 2 2" xfId="37995" xr:uid="{00000000-0005-0000-0000-00000B6E0000}"/>
    <cellStyle name="Normal 585 5 3" xfId="29153" xr:uid="{00000000-0005-0000-0000-00000C6E0000}"/>
    <cellStyle name="Normal 585 6" xfId="10407" xr:uid="{00000000-0005-0000-0000-00000D6E0000}"/>
    <cellStyle name="Normal 585 6 2" xfId="20129" xr:uid="{00000000-0005-0000-0000-00000E6E0000}"/>
    <cellStyle name="Normal 585 6 2 2" xfId="37996" xr:uid="{00000000-0005-0000-0000-00000F6E0000}"/>
    <cellStyle name="Normal 585 6 3" xfId="29154" xr:uid="{00000000-0005-0000-0000-0000106E0000}"/>
    <cellStyle name="Normal 586" xfId="1766" xr:uid="{00000000-0005-0000-0000-0000116E0000}"/>
    <cellStyle name="Normal 586 2" xfId="10408" xr:uid="{00000000-0005-0000-0000-0000126E0000}"/>
    <cellStyle name="Normal 586 3" xfId="10409" xr:uid="{00000000-0005-0000-0000-0000136E0000}"/>
    <cellStyle name="Normal 586 3 2" xfId="10410" xr:uid="{00000000-0005-0000-0000-0000146E0000}"/>
    <cellStyle name="Normal 586 3 2 2" xfId="20131" xr:uid="{00000000-0005-0000-0000-0000156E0000}"/>
    <cellStyle name="Normal 586 3 2 2 2" xfId="37998" xr:uid="{00000000-0005-0000-0000-0000166E0000}"/>
    <cellStyle name="Normal 586 3 2 3" xfId="29156" xr:uid="{00000000-0005-0000-0000-0000176E0000}"/>
    <cellStyle name="Normal 586 3 3" xfId="20130" xr:uid="{00000000-0005-0000-0000-0000186E0000}"/>
    <cellStyle name="Normal 586 3 3 2" xfId="37997" xr:uid="{00000000-0005-0000-0000-0000196E0000}"/>
    <cellStyle name="Normal 586 3 4" xfId="29155" xr:uid="{00000000-0005-0000-0000-00001A6E0000}"/>
    <cellStyle name="Normal 586 4" xfId="10411" xr:uid="{00000000-0005-0000-0000-00001B6E0000}"/>
    <cellStyle name="Normal 586 4 2" xfId="20132" xr:uid="{00000000-0005-0000-0000-00001C6E0000}"/>
    <cellStyle name="Normal 586 4 2 2" xfId="37999" xr:uid="{00000000-0005-0000-0000-00001D6E0000}"/>
    <cellStyle name="Normal 586 4 3" xfId="29157" xr:uid="{00000000-0005-0000-0000-00001E6E0000}"/>
    <cellStyle name="Normal 586 5" xfId="10412" xr:uid="{00000000-0005-0000-0000-00001F6E0000}"/>
    <cellStyle name="Normal 586 5 2" xfId="20133" xr:uid="{00000000-0005-0000-0000-0000206E0000}"/>
    <cellStyle name="Normal 586 5 2 2" xfId="38000" xr:uid="{00000000-0005-0000-0000-0000216E0000}"/>
    <cellStyle name="Normal 586 5 3" xfId="29158" xr:uid="{00000000-0005-0000-0000-0000226E0000}"/>
    <cellStyle name="Normal 586 6" xfId="10413" xr:uid="{00000000-0005-0000-0000-0000236E0000}"/>
    <cellStyle name="Normal 586 6 2" xfId="20134" xr:uid="{00000000-0005-0000-0000-0000246E0000}"/>
    <cellStyle name="Normal 586 6 2 2" xfId="38001" xr:uid="{00000000-0005-0000-0000-0000256E0000}"/>
    <cellStyle name="Normal 586 6 3" xfId="29159" xr:uid="{00000000-0005-0000-0000-0000266E0000}"/>
    <cellStyle name="Normal 587" xfId="1767" xr:uid="{00000000-0005-0000-0000-0000276E0000}"/>
    <cellStyle name="Normal 587 2" xfId="10414" xr:uid="{00000000-0005-0000-0000-0000286E0000}"/>
    <cellStyle name="Normal 587 3" xfId="10415" xr:uid="{00000000-0005-0000-0000-0000296E0000}"/>
    <cellStyle name="Normal 587 3 2" xfId="10416" xr:uid="{00000000-0005-0000-0000-00002A6E0000}"/>
    <cellStyle name="Normal 587 3 2 2" xfId="20136" xr:uid="{00000000-0005-0000-0000-00002B6E0000}"/>
    <cellStyle name="Normal 587 3 2 2 2" xfId="38003" xr:uid="{00000000-0005-0000-0000-00002C6E0000}"/>
    <cellStyle name="Normal 587 3 2 3" xfId="29161" xr:uid="{00000000-0005-0000-0000-00002D6E0000}"/>
    <cellStyle name="Normal 587 3 3" xfId="20135" xr:uid="{00000000-0005-0000-0000-00002E6E0000}"/>
    <cellStyle name="Normal 587 3 3 2" xfId="38002" xr:uid="{00000000-0005-0000-0000-00002F6E0000}"/>
    <cellStyle name="Normal 587 3 4" xfId="29160" xr:uid="{00000000-0005-0000-0000-0000306E0000}"/>
    <cellStyle name="Normal 587 4" xfId="10417" xr:uid="{00000000-0005-0000-0000-0000316E0000}"/>
    <cellStyle name="Normal 587 4 2" xfId="20137" xr:uid="{00000000-0005-0000-0000-0000326E0000}"/>
    <cellStyle name="Normal 587 4 2 2" xfId="38004" xr:uid="{00000000-0005-0000-0000-0000336E0000}"/>
    <cellStyle name="Normal 587 4 3" xfId="29162" xr:uid="{00000000-0005-0000-0000-0000346E0000}"/>
    <cellStyle name="Normal 587 5" xfId="10418" xr:uid="{00000000-0005-0000-0000-0000356E0000}"/>
    <cellStyle name="Normal 587 5 2" xfId="20138" xr:uid="{00000000-0005-0000-0000-0000366E0000}"/>
    <cellStyle name="Normal 587 5 2 2" xfId="38005" xr:uid="{00000000-0005-0000-0000-0000376E0000}"/>
    <cellStyle name="Normal 587 5 3" xfId="29163" xr:uid="{00000000-0005-0000-0000-0000386E0000}"/>
    <cellStyle name="Normal 587 6" xfId="10419" xr:uid="{00000000-0005-0000-0000-0000396E0000}"/>
    <cellStyle name="Normal 587 6 2" xfId="20139" xr:uid="{00000000-0005-0000-0000-00003A6E0000}"/>
    <cellStyle name="Normal 587 6 2 2" xfId="38006" xr:uid="{00000000-0005-0000-0000-00003B6E0000}"/>
    <cellStyle name="Normal 587 6 3" xfId="29164" xr:uid="{00000000-0005-0000-0000-00003C6E0000}"/>
    <cellStyle name="Normal 588" xfId="1768" xr:uid="{00000000-0005-0000-0000-00003D6E0000}"/>
    <cellStyle name="Normal 588 2" xfId="10420" xr:uid="{00000000-0005-0000-0000-00003E6E0000}"/>
    <cellStyle name="Normal 588 3" xfId="10421" xr:uid="{00000000-0005-0000-0000-00003F6E0000}"/>
    <cellStyle name="Normal 588 3 2" xfId="10422" xr:uid="{00000000-0005-0000-0000-0000406E0000}"/>
    <cellStyle name="Normal 588 3 2 2" xfId="20141" xr:uid="{00000000-0005-0000-0000-0000416E0000}"/>
    <cellStyle name="Normal 588 3 2 2 2" xfId="38008" xr:uid="{00000000-0005-0000-0000-0000426E0000}"/>
    <cellStyle name="Normal 588 3 2 3" xfId="29166" xr:uid="{00000000-0005-0000-0000-0000436E0000}"/>
    <cellStyle name="Normal 588 3 3" xfId="20140" xr:uid="{00000000-0005-0000-0000-0000446E0000}"/>
    <cellStyle name="Normal 588 3 3 2" xfId="38007" xr:uid="{00000000-0005-0000-0000-0000456E0000}"/>
    <cellStyle name="Normal 588 3 4" xfId="29165" xr:uid="{00000000-0005-0000-0000-0000466E0000}"/>
    <cellStyle name="Normal 588 4" xfId="10423" xr:uid="{00000000-0005-0000-0000-0000476E0000}"/>
    <cellStyle name="Normal 588 4 2" xfId="20142" xr:uid="{00000000-0005-0000-0000-0000486E0000}"/>
    <cellStyle name="Normal 588 4 2 2" xfId="38009" xr:uid="{00000000-0005-0000-0000-0000496E0000}"/>
    <cellStyle name="Normal 588 4 3" xfId="29167" xr:uid="{00000000-0005-0000-0000-00004A6E0000}"/>
    <cellStyle name="Normal 588 5" xfId="10424" xr:uid="{00000000-0005-0000-0000-00004B6E0000}"/>
    <cellStyle name="Normal 588 5 2" xfId="20143" xr:uid="{00000000-0005-0000-0000-00004C6E0000}"/>
    <cellStyle name="Normal 588 5 2 2" xfId="38010" xr:uid="{00000000-0005-0000-0000-00004D6E0000}"/>
    <cellStyle name="Normal 588 5 3" xfId="29168" xr:uid="{00000000-0005-0000-0000-00004E6E0000}"/>
    <cellStyle name="Normal 588 6" xfId="10425" xr:uid="{00000000-0005-0000-0000-00004F6E0000}"/>
    <cellStyle name="Normal 588 6 2" xfId="20144" xr:uid="{00000000-0005-0000-0000-0000506E0000}"/>
    <cellStyle name="Normal 588 6 2 2" xfId="38011" xr:uid="{00000000-0005-0000-0000-0000516E0000}"/>
    <cellStyle name="Normal 588 6 3" xfId="29169" xr:uid="{00000000-0005-0000-0000-0000526E0000}"/>
    <cellStyle name="Normal 589" xfId="1769" xr:uid="{00000000-0005-0000-0000-0000536E0000}"/>
    <cellStyle name="Normal 589 2" xfId="10426" xr:uid="{00000000-0005-0000-0000-0000546E0000}"/>
    <cellStyle name="Normal 589 3" xfId="10427" xr:uid="{00000000-0005-0000-0000-0000556E0000}"/>
    <cellStyle name="Normal 589 3 2" xfId="10428" xr:uid="{00000000-0005-0000-0000-0000566E0000}"/>
    <cellStyle name="Normal 589 3 2 2" xfId="20146" xr:uid="{00000000-0005-0000-0000-0000576E0000}"/>
    <cellStyle name="Normal 589 3 2 2 2" xfId="38013" xr:uid="{00000000-0005-0000-0000-0000586E0000}"/>
    <cellStyle name="Normal 589 3 2 3" xfId="29171" xr:uid="{00000000-0005-0000-0000-0000596E0000}"/>
    <cellStyle name="Normal 589 3 3" xfId="20145" xr:uid="{00000000-0005-0000-0000-00005A6E0000}"/>
    <cellStyle name="Normal 589 3 3 2" xfId="38012" xr:uid="{00000000-0005-0000-0000-00005B6E0000}"/>
    <cellStyle name="Normal 589 3 4" xfId="29170" xr:uid="{00000000-0005-0000-0000-00005C6E0000}"/>
    <cellStyle name="Normal 589 4" xfId="10429" xr:uid="{00000000-0005-0000-0000-00005D6E0000}"/>
    <cellStyle name="Normal 589 4 2" xfId="20147" xr:uid="{00000000-0005-0000-0000-00005E6E0000}"/>
    <cellStyle name="Normal 589 4 2 2" xfId="38014" xr:uid="{00000000-0005-0000-0000-00005F6E0000}"/>
    <cellStyle name="Normal 589 4 3" xfId="29172" xr:uid="{00000000-0005-0000-0000-0000606E0000}"/>
    <cellStyle name="Normal 589 5" xfId="10430" xr:uid="{00000000-0005-0000-0000-0000616E0000}"/>
    <cellStyle name="Normal 589 5 2" xfId="20148" xr:uid="{00000000-0005-0000-0000-0000626E0000}"/>
    <cellStyle name="Normal 589 5 2 2" xfId="38015" xr:uid="{00000000-0005-0000-0000-0000636E0000}"/>
    <cellStyle name="Normal 589 5 3" xfId="29173" xr:uid="{00000000-0005-0000-0000-0000646E0000}"/>
    <cellStyle name="Normal 589 6" xfId="10431" xr:uid="{00000000-0005-0000-0000-0000656E0000}"/>
    <cellStyle name="Normal 589 6 2" xfId="20149" xr:uid="{00000000-0005-0000-0000-0000666E0000}"/>
    <cellStyle name="Normal 589 6 2 2" xfId="38016" xr:uid="{00000000-0005-0000-0000-0000676E0000}"/>
    <cellStyle name="Normal 589 6 3" xfId="29174" xr:uid="{00000000-0005-0000-0000-0000686E0000}"/>
    <cellStyle name="Normal 59" xfId="1770" xr:uid="{00000000-0005-0000-0000-0000696E0000}"/>
    <cellStyle name="Normal 59 2" xfId="10432" xr:uid="{00000000-0005-0000-0000-00006A6E0000}"/>
    <cellStyle name="Normal 59 3" xfId="10433" xr:uid="{00000000-0005-0000-0000-00006B6E0000}"/>
    <cellStyle name="Normal 59 3 2" xfId="10434" xr:uid="{00000000-0005-0000-0000-00006C6E0000}"/>
    <cellStyle name="Normal 59 3 2 2" xfId="20151" xr:uid="{00000000-0005-0000-0000-00006D6E0000}"/>
    <cellStyle name="Normal 59 3 2 2 2" xfId="38018" xr:uid="{00000000-0005-0000-0000-00006E6E0000}"/>
    <cellStyle name="Normal 59 3 2 3" xfId="29176" xr:uid="{00000000-0005-0000-0000-00006F6E0000}"/>
    <cellStyle name="Normal 59 3 3" xfId="20150" xr:uid="{00000000-0005-0000-0000-0000706E0000}"/>
    <cellStyle name="Normal 59 3 3 2" xfId="38017" xr:uid="{00000000-0005-0000-0000-0000716E0000}"/>
    <cellStyle name="Normal 59 3 4" xfId="29175" xr:uid="{00000000-0005-0000-0000-0000726E0000}"/>
    <cellStyle name="Normal 59 4" xfId="10435" xr:uid="{00000000-0005-0000-0000-0000736E0000}"/>
    <cellStyle name="Normal 59 4 2" xfId="20152" xr:uid="{00000000-0005-0000-0000-0000746E0000}"/>
    <cellStyle name="Normal 59 4 2 2" xfId="38019" xr:uid="{00000000-0005-0000-0000-0000756E0000}"/>
    <cellStyle name="Normal 59 4 3" xfId="29177" xr:uid="{00000000-0005-0000-0000-0000766E0000}"/>
    <cellStyle name="Normal 59 5" xfId="10436" xr:uid="{00000000-0005-0000-0000-0000776E0000}"/>
    <cellStyle name="Normal 59 5 2" xfId="20153" xr:uid="{00000000-0005-0000-0000-0000786E0000}"/>
    <cellStyle name="Normal 59 5 2 2" xfId="38020" xr:uid="{00000000-0005-0000-0000-0000796E0000}"/>
    <cellStyle name="Normal 59 5 3" xfId="29178" xr:uid="{00000000-0005-0000-0000-00007A6E0000}"/>
    <cellStyle name="Normal 59 6" xfId="10437" xr:uid="{00000000-0005-0000-0000-00007B6E0000}"/>
    <cellStyle name="Normal 59 6 2" xfId="20154" xr:uid="{00000000-0005-0000-0000-00007C6E0000}"/>
    <cellStyle name="Normal 59 6 2 2" xfId="38021" xr:uid="{00000000-0005-0000-0000-00007D6E0000}"/>
    <cellStyle name="Normal 59 6 3" xfId="29179" xr:uid="{00000000-0005-0000-0000-00007E6E0000}"/>
    <cellStyle name="Normal 590" xfId="1771" xr:uid="{00000000-0005-0000-0000-00007F6E0000}"/>
    <cellStyle name="Normal 590 2" xfId="10438" xr:uid="{00000000-0005-0000-0000-0000806E0000}"/>
    <cellStyle name="Normal 590 3" xfId="10439" xr:uid="{00000000-0005-0000-0000-0000816E0000}"/>
    <cellStyle name="Normal 590 3 2" xfId="10440" xr:uid="{00000000-0005-0000-0000-0000826E0000}"/>
    <cellStyle name="Normal 590 3 2 2" xfId="20156" xr:uid="{00000000-0005-0000-0000-0000836E0000}"/>
    <cellStyle name="Normal 590 3 2 2 2" xfId="38023" xr:uid="{00000000-0005-0000-0000-0000846E0000}"/>
    <cellStyle name="Normal 590 3 2 3" xfId="29181" xr:uid="{00000000-0005-0000-0000-0000856E0000}"/>
    <cellStyle name="Normal 590 3 3" xfId="20155" xr:uid="{00000000-0005-0000-0000-0000866E0000}"/>
    <cellStyle name="Normal 590 3 3 2" xfId="38022" xr:uid="{00000000-0005-0000-0000-0000876E0000}"/>
    <cellStyle name="Normal 590 3 4" xfId="29180" xr:uid="{00000000-0005-0000-0000-0000886E0000}"/>
    <cellStyle name="Normal 590 4" xfId="10441" xr:uid="{00000000-0005-0000-0000-0000896E0000}"/>
    <cellStyle name="Normal 590 4 2" xfId="20157" xr:uid="{00000000-0005-0000-0000-00008A6E0000}"/>
    <cellStyle name="Normal 590 4 2 2" xfId="38024" xr:uid="{00000000-0005-0000-0000-00008B6E0000}"/>
    <cellStyle name="Normal 590 4 3" xfId="29182" xr:uid="{00000000-0005-0000-0000-00008C6E0000}"/>
    <cellStyle name="Normal 590 5" xfId="10442" xr:uid="{00000000-0005-0000-0000-00008D6E0000}"/>
    <cellStyle name="Normal 590 5 2" xfId="20158" xr:uid="{00000000-0005-0000-0000-00008E6E0000}"/>
    <cellStyle name="Normal 590 5 2 2" xfId="38025" xr:uid="{00000000-0005-0000-0000-00008F6E0000}"/>
    <cellStyle name="Normal 590 5 3" xfId="29183" xr:uid="{00000000-0005-0000-0000-0000906E0000}"/>
    <cellStyle name="Normal 590 6" xfId="10443" xr:uid="{00000000-0005-0000-0000-0000916E0000}"/>
    <cellStyle name="Normal 590 6 2" xfId="20159" xr:uid="{00000000-0005-0000-0000-0000926E0000}"/>
    <cellStyle name="Normal 590 6 2 2" xfId="38026" xr:uid="{00000000-0005-0000-0000-0000936E0000}"/>
    <cellStyle name="Normal 590 6 3" xfId="29184" xr:uid="{00000000-0005-0000-0000-0000946E0000}"/>
    <cellStyle name="Normal 591" xfId="1772" xr:uid="{00000000-0005-0000-0000-0000956E0000}"/>
    <cellStyle name="Normal 591 2" xfId="10444" xr:uid="{00000000-0005-0000-0000-0000966E0000}"/>
    <cellStyle name="Normal 591 3" xfId="10445" xr:uid="{00000000-0005-0000-0000-0000976E0000}"/>
    <cellStyle name="Normal 591 3 2" xfId="10446" xr:uid="{00000000-0005-0000-0000-0000986E0000}"/>
    <cellStyle name="Normal 591 3 2 2" xfId="20161" xr:uid="{00000000-0005-0000-0000-0000996E0000}"/>
    <cellStyle name="Normal 591 3 2 2 2" xfId="38028" xr:uid="{00000000-0005-0000-0000-00009A6E0000}"/>
    <cellStyle name="Normal 591 3 2 3" xfId="29186" xr:uid="{00000000-0005-0000-0000-00009B6E0000}"/>
    <cellStyle name="Normal 591 3 3" xfId="20160" xr:uid="{00000000-0005-0000-0000-00009C6E0000}"/>
    <cellStyle name="Normal 591 3 3 2" xfId="38027" xr:uid="{00000000-0005-0000-0000-00009D6E0000}"/>
    <cellStyle name="Normal 591 3 4" xfId="29185" xr:uid="{00000000-0005-0000-0000-00009E6E0000}"/>
    <cellStyle name="Normal 591 4" xfId="10447" xr:uid="{00000000-0005-0000-0000-00009F6E0000}"/>
    <cellStyle name="Normal 591 4 2" xfId="20162" xr:uid="{00000000-0005-0000-0000-0000A06E0000}"/>
    <cellStyle name="Normal 591 4 2 2" xfId="38029" xr:uid="{00000000-0005-0000-0000-0000A16E0000}"/>
    <cellStyle name="Normal 591 4 3" xfId="29187" xr:uid="{00000000-0005-0000-0000-0000A26E0000}"/>
    <cellStyle name="Normal 591 5" xfId="10448" xr:uid="{00000000-0005-0000-0000-0000A36E0000}"/>
    <cellStyle name="Normal 591 5 2" xfId="20163" xr:uid="{00000000-0005-0000-0000-0000A46E0000}"/>
    <cellStyle name="Normal 591 5 2 2" xfId="38030" xr:uid="{00000000-0005-0000-0000-0000A56E0000}"/>
    <cellStyle name="Normal 591 5 3" xfId="29188" xr:uid="{00000000-0005-0000-0000-0000A66E0000}"/>
    <cellStyle name="Normal 591 6" xfId="10449" xr:uid="{00000000-0005-0000-0000-0000A76E0000}"/>
    <cellStyle name="Normal 591 6 2" xfId="20164" xr:uid="{00000000-0005-0000-0000-0000A86E0000}"/>
    <cellStyle name="Normal 591 6 2 2" xfId="38031" xr:uid="{00000000-0005-0000-0000-0000A96E0000}"/>
    <cellStyle name="Normal 591 6 3" xfId="29189" xr:uid="{00000000-0005-0000-0000-0000AA6E0000}"/>
    <cellStyle name="Normal 592" xfId="1773" xr:uid="{00000000-0005-0000-0000-0000AB6E0000}"/>
    <cellStyle name="Normal 592 2" xfId="10450" xr:uid="{00000000-0005-0000-0000-0000AC6E0000}"/>
    <cellStyle name="Normal 592 3" xfId="10451" xr:uid="{00000000-0005-0000-0000-0000AD6E0000}"/>
    <cellStyle name="Normal 592 3 2" xfId="10452" xr:uid="{00000000-0005-0000-0000-0000AE6E0000}"/>
    <cellStyle name="Normal 592 3 2 2" xfId="20166" xr:uid="{00000000-0005-0000-0000-0000AF6E0000}"/>
    <cellStyle name="Normal 592 3 2 2 2" xfId="38033" xr:uid="{00000000-0005-0000-0000-0000B06E0000}"/>
    <cellStyle name="Normal 592 3 2 3" xfId="29191" xr:uid="{00000000-0005-0000-0000-0000B16E0000}"/>
    <cellStyle name="Normal 592 3 3" xfId="20165" xr:uid="{00000000-0005-0000-0000-0000B26E0000}"/>
    <cellStyle name="Normal 592 3 3 2" xfId="38032" xr:uid="{00000000-0005-0000-0000-0000B36E0000}"/>
    <cellStyle name="Normal 592 3 4" xfId="29190" xr:uid="{00000000-0005-0000-0000-0000B46E0000}"/>
    <cellStyle name="Normal 592 4" xfId="10453" xr:uid="{00000000-0005-0000-0000-0000B56E0000}"/>
    <cellStyle name="Normal 592 4 2" xfId="20167" xr:uid="{00000000-0005-0000-0000-0000B66E0000}"/>
    <cellStyle name="Normal 592 4 2 2" xfId="38034" xr:uid="{00000000-0005-0000-0000-0000B76E0000}"/>
    <cellStyle name="Normal 592 4 3" xfId="29192" xr:uid="{00000000-0005-0000-0000-0000B86E0000}"/>
    <cellStyle name="Normal 592 5" xfId="10454" xr:uid="{00000000-0005-0000-0000-0000B96E0000}"/>
    <cellStyle name="Normal 592 5 2" xfId="20168" xr:uid="{00000000-0005-0000-0000-0000BA6E0000}"/>
    <cellStyle name="Normal 592 5 2 2" xfId="38035" xr:uid="{00000000-0005-0000-0000-0000BB6E0000}"/>
    <cellStyle name="Normal 592 5 3" xfId="29193" xr:uid="{00000000-0005-0000-0000-0000BC6E0000}"/>
    <cellStyle name="Normal 592 6" xfId="10455" xr:uid="{00000000-0005-0000-0000-0000BD6E0000}"/>
    <cellStyle name="Normal 592 6 2" xfId="20169" xr:uid="{00000000-0005-0000-0000-0000BE6E0000}"/>
    <cellStyle name="Normal 592 6 2 2" xfId="38036" xr:uid="{00000000-0005-0000-0000-0000BF6E0000}"/>
    <cellStyle name="Normal 592 6 3" xfId="29194" xr:uid="{00000000-0005-0000-0000-0000C06E0000}"/>
    <cellStyle name="Normal 593" xfId="1774" xr:uid="{00000000-0005-0000-0000-0000C16E0000}"/>
    <cellStyle name="Normal 593 2" xfId="10456" xr:uid="{00000000-0005-0000-0000-0000C26E0000}"/>
    <cellStyle name="Normal 593 3" xfId="10457" xr:uid="{00000000-0005-0000-0000-0000C36E0000}"/>
    <cellStyle name="Normal 593 3 2" xfId="10458" xr:uid="{00000000-0005-0000-0000-0000C46E0000}"/>
    <cellStyle name="Normal 593 3 2 2" xfId="20171" xr:uid="{00000000-0005-0000-0000-0000C56E0000}"/>
    <cellStyle name="Normal 593 3 2 2 2" xfId="38038" xr:uid="{00000000-0005-0000-0000-0000C66E0000}"/>
    <cellStyle name="Normal 593 3 2 3" xfId="29196" xr:uid="{00000000-0005-0000-0000-0000C76E0000}"/>
    <cellStyle name="Normal 593 3 3" xfId="20170" xr:uid="{00000000-0005-0000-0000-0000C86E0000}"/>
    <cellStyle name="Normal 593 3 3 2" xfId="38037" xr:uid="{00000000-0005-0000-0000-0000C96E0000}"/>
    <cellStyle name="Normal 593 3 4" xfId="29195" xr:uid="{00000000-0005-0000-0000-0000CA6E0000}"/>
    <cellStyle name="Normal 593 4" xfId="10459" xr:uid="{00000000-0005-0000-0000-0000CB6E0000}"/>
    <cellStyle name="Normal 593 4 2" xfId="20172" xr:uid="{00000000-0005-0000-0000-0000CC6E0000}"/>
    <cellStyle name="Normal 593 4 2 2" xfId="38039" xr:uid="{00000000-0005-0000-0000-0000CD6E0000}"/>
    <cellStyle name="Normal 593 4 3" xfId="29197" xr:uid="{00000000-0005-0000-0000-0000CE6E0000}"/>
    <cellStyle name="Normal 593 5" xfId="10460" xr:uid="{00000000-0005-0000-0000-0000CF6E0000}"/>
    <cellStyle name="Normal 593 5 2" xfId="20173" xr:uid="{00000000-0005-0000-0000-0000D06E0000}"/>
    <cellStyle name="Normal 593 5 2 2" xfId="38040" xr:uid="{00000000-0005-0000-0000-0000D16E0000}"/>
    <cellStyle name="Normal 593 5 3" xfId="29198" xr:uid="{00000000-0005-0000-0000-0000D26E0000}"/>
    <cellStyle name="Normal 593 6" xfId="10461" xr:uid="{00000000-0005-0000-0000-0000D36E0000}"/>
    <cellStyle name="Normal 593 6 2" xfId="20174" xr:uid="{00000000-0005-0000-0000-0000D46E0000}"/>
    <cellStyle name="Normal 593 6 2 2" xfId="38041" xr:uid="{00000000-0005-0000-0000-0000D56E0000}"/>
    <cellStyle name="Normal 593 6 3" xfId="29199" xr:uid="{00000000-0005-0000-0000-0000D66E0000}"/>
    <cellStyle name="Normal 594" xfId="1775" xr:uid="{00000000-0005-0000-0000-0000D76E0000}"/>
    <cellStyle name="Normal 594 2" xfId="10462" xr:uid="{00000000-0005-0000-0000-0000D86E0000}"/>
    <cellStyle name="Normal 594 3" xfId="10463" xr:uid="{00000000-0005-0000-0000-0000D96E0000}"/>
    <cellStyle name="Normal 594 3 2" xfId="10464" xr:uid="{00000000-0005-0000-0000-0000DA6E0000}"/>
    <cellStyle name="Normal 594 3 2 2" xfId="20176" xr:uid="{00000000-0005-0000-0000-0000DB6E0000}"/>
    <cellStyle name="Normal 594 3 2 2 2" xfId="38043" xr:uid="{00000000-0005-0000-0000-0000DC6E0000}"/>
    <cellStyle name="Normal 594 3 2 3" xfId="29201" xr:uid="{00000000-0005-0000-0000-0000DD6E0000}"/>
    <cellStyle name="Normal 594 3 3" xfId="20175" xr:uid="{00000000-0005-0000-0000-0000DE6E0000}"/>
    <cellStyle name="Normal 594 3 3 2" xfId="38042" xr:uid="{00000000-0005-0000-0000-0000DF6E0000}"/>
    <cellStyle name="Normal 594 3 4" xfId="29200" xr:uid="{00000000-0005-0000-0000-0000E06E0000}"/>
    <cellStyle name="Normal 594 4" xfId="10465" xr:uid="{00000000-0005-0000-0000-0000E16E0000}"/>
    <cellStyle name="Normal 594 4 2" xfId="20177" xr:uid="{00000000-0005-0000-0000-0000E26E0000}"/>
    <cellStyle name="Normal 594 4 2 2" xfId="38044" xr:uid="{00000000-0005-0000-0000-0000E36E0000}"/>
    <cellStyle name="Normal 594 4 3" xfId="29202" xr:uid="{00000000-0005-0000-0000-0000E46E0000}"/>
    <cellStyle name="Normal 594 5" xfId="10466" xr:uid="{00000000-0005-0000-0000-0000E56E0000}"/>
    <cellStyle name="Normal 594 5 2" xfId="20178" xr:uid="{00000000-0005-0000-0000-0000E66E0000}"/>
    <cellStyle name="Normal 594 5 2 2" xfId="38045" xr:uid="{00000000-0005-0000-0000-0000E76E0000}"/>
    <cellStyle name="Normal 594 5 3" xfId="29203" xr:uid="{00000000-0005-0000-0000-0000E86E0000}"/>
    <cellStyle name="Normal 594 6" xfId="10467" xr:uid="{00000000-0005-0000-0000-0000E96E0000}"/>
    <cellStyle name="Normal 594 6 2" xfId="20179" xr:uid="{00000000-0005-0000-0000-0000EA6E0000}"/>
    <cellStyle name="Normal 594 6 2 2" xfId="38046" xr:uid="{00000000-0005-0000-0000-0000EB6E0000}"/>
    <cellStyle name="Normal 594 6 3" xfId="29204" xr:uid="{00000000-0005-0000-0000-0000EC6E0000}"/>
    <cellStyle name="Normal 595" xfId="1776" xr:uid="{00000000-0005-0000-0000-0000ED6E0000}"/>
    <cellStyle name="Normal 595 2" xfId="10468" xr:uid="{00000000-0005-0000-0000-0000EE6E0000}"/>
    <cellStyle name="Normal 595 3" xfId="10469" xr:uid="{00000000-0005-0000-0000-0000EF6E0000}"/>
    <cellStyle name="Normal 595 3 2" xfId="10470" xr:uid="{00000000-0005-0000-0000-0000F06E0000}"/>
    <cellStyle name="Normal 595 3 2 2" xfId="20181" xr:uid="{00000000-0005-0000-0000-0000F16E0000}"/>
    <cellStyle name="Normal 595 3 2 2 2" xfId="38048" xr:uid="{00000000-0005-0000-0000-0000F26E0000}"/>
    <cellStyle name="Normal 595 3 2 3" xfId="29206" xr:uid="{00000000-0005-0000-0000-0000F36E0000}"/>
    <cellStyle name="Normal 595 3 3" xfId="20180" xr:uid="{00000000-0005-0000-0000-0000F46E0000}"/>
    <cellStyle name="Normal 595 3 3 2" xfId="38047" xr:uid="{00000000-0005-0000-0000-0000F56E0000}"/>
    <cellStyle name="Normal 595 3 4" xfId="29205" xr:uid="{00000000-0005-0000-0000-0000F66E0000}"/>
    <cellStyle name="Normal 595 4" xfId="10471" xr:uid="{00000000-0005-0000-0000-0000F76E0000}"/>
    <cellStyle name="Normal 595 4 2" xfId="20182" xr:uid="{00000000-0005-0000-0000-0000F86E0000}"/>
    <cellStyle name="Normal 595 4 2 2" xfId="38049" xr:uid="{00000000-0005-0000-0000-0000F96E0000}"/>
    <cellStyle name="Normal 595 4 3" xfId="29207" xr:uid="{00000000-0005-0000-0000-0000FA6E0000}"/>
    <cellStyle name="Normal 595 5" xfId="10472" xr:uid="{00000000-0005-0000-0000-0000FB6E0000}"/>
    <cellStyle name="Normal 595 5 2" xfId="20183" xr:uid="{00000000-0005-0000-0000-0000FC6E0000}"/>
    <cellStyle name="Normal 595 5 2 2" xfId="38050" xr:uid="{00000000-0005-0000-0000-0000FD6E0000}"/>
    <cellStyle name="Normal 595 5 3" xfId="29208" xr:uid="{00000000-0005-0000-0000-0000FE6E0000}"/>
    <cellStyle name="Normal 595 6" xfId="10473" xr:uid="{00000000-0005-0000-0000-0000FF6E0000}"/>
    <cellStyle name="Normal 595 6 2" xfId="20184" xr:uid="{00000000-0005-0000-0000-0000006F0000}"/>
    <cellStyle name="Normal 595 6 2 2" xfId="38051" xr:uid="{00000000-0005-0000-0000-0000016F0000}"/>
    <cellStyle name="Normal 595 6 3" xfId="29209" xr:uid="{00000000-0005-0000-0000-0000026F0000}"/>
    <cellStyle name="Normal 596" xfId="1777" xr:uid="{00000000-0005-0000-0000-0000036F0000}"/>
    <cellStyle name="Normal 596 2" xfId="10474" xr:uid="{00000000-0005-0000-0000-0000046F0000}"/>
    <cellStyle name="Normal 596 3" xfId="10475" xr:uid="{00000000-0005-0000-0000-0000056F0000}"/>
    <cellStyle name="Normal 596 3 2" xfId="10476" xr:uid="{00000000-0005-0000-0000-0000066F0000}"/>
    <cellStyle name="Normal 596 3 2 2" xfId="20186" xr:uid="{00000000-0005-0000-0000-0000076F0000}"/>
    <cellStyle name="Normal 596 3 2 2 2" xfId="38053" xr:uid="{00000000-0005-0000-0000-0000086F0000}"/>
    <cellStyle name="Normal 596 3 2 3" xfId="29211" xr:uid="{00000000-0005-0000-0000-0000096F0000}"/>
    <cellStyle name="Normal 596 3 3" xfId="20185" xr:uid="{00000000-0005-0000-0000-00000A6F0000}"/>
    <cellStyle name="Normal 596 3 3 2" xfId="38052" xr:uid="{00000000-0005-0000-0000-00000B6F0000}"/>
    <cellStyle name="Normal 596 3 4" xfId="29210" xr:uid="{00000000-0005-0000-0000-00000C6F0000}"/>
    <cellStyle name="Normal 596 4" xfId="10477" xr:uid="{00000000-0005-0000-0000-00000D6F0000}"/>
    <cellStyle name="Normal 596 4 2" xfId="20187" xr:uid="{00000000-0005-0000-0000-00000E6F0000}"/>
    <cellStyle name="Normal 596 4 2 2" xfId="38054" xr:uid="{00000000-0005-0000-0000-00000F6F0000}"/>
    <cellStyle name="Normal 596 4 3" xfId="29212" xr:uid="{00000000-0005-0000-0000-0000106F0000}"/>
    <cellStyle name="Normal 596 5" xfId="10478" xr:uid="{00000000-0005-0000-0000-0000116F0000}"/>
    <cellStyle name="Normal 596 5 2" xfId="20188" xr:uid="{00000000-0005-0000-0000-0000126F0000}"/>
    <cellStyle name="Normal 596 5 2 2" xfId="38055" xr:uid="{00000000-0005-0000-0000-0000136F0000}"/>
    <cellStyle name="Normal 596 5 3" xfId="29213" xr:uid="{00000000-0005-0000-0000-0000146F0000}"/>
    <cellStyle name="Normal 596 6" xfId="10479" xr:uid="{00000000-0005-0000-0000-0000156F0000}"/>
    <cellStyle name="Normal 596 6 2" xfId="20189" xr:uid="{00000000-0005-0000-0000-0000166F0000}"/>
    <cellStyle name="Normal 596 6 2 2" xfId="38056" xr:uid="{00000000-0005-0000-0000-0000176F0000}"/>
    <cellStyle name="Normal 596 6 3" xfId="29214" xr:uid="{00000000-0005-0000-0000-0000186F0000}"/>
    <cellStyle name="Normal 597" xfId="1778" xr:uid="{00000000-0005-0000-0000-0000196F0000}"/>
    <cellStyle name="Normal 597 2" xfId="10480" xr:uid="{00000000-0005-0000-0000-00001A6F0000}"/>
    <cellStyle name="Normal 597 3" xfId="10481" xr:uid="{00000000-0005-0000-0000-00001B6F0000}"/>
    <cellStyle name="Normal 597 3 2" xfId="10482" xr:uid="{00000000-0005-0000-0000-00001C6F0000}"/>
    <cellStyle name="Normal 597 3 2 2" xfId="20191" xr:uid="{00000000-0005-0000-0000-00001D6F0000}"/>
    <cellStyle name="Normal 597 3 2 2 2" xfId="38058" xr:uid="{00000000-0005-0000-0000-00001E6F0000}"/>
    <cellStyle name="Normal 597 3 2 3" xfId="29216" xr:uid="{00000000-0005-0000-0000-00001F6F0000}"/>
    <cellStyle name="Normal 597 3 3" xfId="20190" xr:uid="{00000000-0005-0000-0000-0000206F0000}"/>
    <cellStyle name="Normal 597 3 3 2" xfId="38057" xr:uid="{00000000-0005-0000-0000-0000216F0000}"/>
    <cellStyle name="Normal 597 3 4" xfId="29215" xr:uid="{00000000-0005-0000-0000-0000226F0000}"/>
    <cellStyle name="Normal 597 4" xfId="10483" xr:uid="{00000000-0005-0000-0000-0000236F0000}"/>
    <cellStyle name="Normal 597 4 2" xfId="20192" xr:uid="{00000000-0005-0000-0000-0000246F0000}"/>
    <cellStyle name="Normal 597 4 2 2" xfId="38059" xr:uid="{00000000-0005-0000-0000-0000256F0000}"/>
    <cellStyle name="Normal 597 4 3" xfId="29217" xr:uid="{00000000-0005-0000-0000-0000266F0000}"/>
    <cellStyle name="Normal 597 5" xfId="10484" xr:uid="{00000000-0005-0000-0000-0000276F0000}"/>
    <cellStyle name="Normal 597 5 2" xfId="20193" xr:uid="{00000000-0005-0000-0000-0000286F0000}"/>
    <cellStyle name="Normal 597 5 2 2" xfId="38060" xr:uid="{00000000-0005-0000-0000-0000296F0000}"/>
    <cellStyle name="Normal 597 5 3" xfId="29218" xr:uid="{00000000-0005-0000-0000-00002A6F0000}"/>
    <cellStyle name="Normal 597 6" xfId="10485" xr:uid="{00000000-0005-0000-0000-00002B6F0000}"/>
    <cellStyle name="Normal 597 6 2" xfId="20194" xr:uid="{00000000-0005-0000-0000-00002C6F0000}"/>
    <cellStyle name="Normal 597 6 2 2" xfId="38061" xr:uid="{00000000-0005-0000-0000-00002D6F0000}"/>
    <cellStyle name="Normal 597 6 3" xfId="29219" xr:uid="{00000000-0005-0000-0000-00002E6F0000}"/>
    <cellStyle name="Normal 598" xfId="1779" xr:uid="{00000000-0005-0000-0000-00002F6F0000}"/>
    <cellStyle name="Normal 598 2" xfId="10486" xr:uid="{00000000-0005-0000-0000-0000306F0000}"/>
    <cellStyle name="Normal 598 3" xfId="10487" xr:uid="{00000000-0005-0000-0000-0000316F0000}"/>
    <cellStyle name="Normal 598 3 2" xfId="10488" xr:uid="{00000000-0005-0000-0000-0000326F0000}"/>
    <cellStyle name="Normal 598 3 2 2" xfId="20196" xr:uid="{00000000-0005-0000-0000-0000336F0000}"/>
    <cellStyle name="Normal 598 3 2 2 2" xfId="38063" xr:uid="{00000000-0005-0000-0000-0000346F0000}"/>
    <cellStyle name="Normal 598 3 2 3" xfId="29221" xr:uid="{00000000-0005-0000-0000-0000356F0000}"/>
    <cellStyle name="Normal 598 3 3" xfId="20195" xr:uid="{00000000-0005-0000-0000-0000366F0000}"/>
    <cellStyle name="Normal 598 3 3 2" xfId="38062" xr:uid="{00000000-0005-0000-0000-0000376F0000}"/>
    <cellStyle name="Normal 598 3 4" xfId="29220" xr:uid="{00000000-0005-0000-0000-0000386F0000}"/>
    <cellStyle name="Normal 598 4" xfId="10489" xr:uid="{00000000-0005-0000-0000-0000396F0000}"/>
    <cellStyle name="Normal 598 4 2" xfId="20197" xr:uid="{00000000-0005-0000-0000-00003A6F0000}"/>
    <cellStyle name="Normal 598 4 2 2" xfId="38064" xr:uid="{00000000-0005-0000-0000-00003B6F0000}"/>
    <cellStyle name="Normal 598 4 3" xfId="29222" xr:uid="{00000000-0005-0000-0000-00003C6F0000}"/>
    <cellStyle name="Normal 598 5" xfId="10490" xr:uid="{00000000-0005-0000-0000-00003D6F0000}"/>
    <cellStyle name="Normal 598 5 2" xfId="20198" xr:uid="{00000000-0005-0000-0000-00003E6F0000}"/>
    <cellStyle name="Normal 598 5 2 2" xfId="38065" xr:uid="{00000000-0005-0000-0000-00003F6F0000}"/>
    <cellStyle name="Normal 598 5 3" xfId="29223" xr:uid="{00000000-0005-0000-0000-0000406F0000}"/>
    <cellStyle name="Normal 598 6" xfId="10491" xr:uid="{00000000-0005-0000-0000-0000416F0000}"/>
    <cellStyle name="Normal 598 6 2" xfId="20199" xr:uid="{00000000-0005-0000-0000-0000426F0000}"/>
    <cellStyle name="Normal 598 6 2 2" xfId="38066" xr:uid="{00000000-0005-0000-0000-0000436F0000}"/>
    <cellStyle name="Normal 598 6 3" xfId="29224" xr:uid="{00000000-0005-0000-0000-0000446F0000}"/>
    <cellStyle name="Normal 599" xfId="1780" xr:uid="{00000000-0005-0000-0000-0000456F0000}"/>
    <cellStyle name="Normal 599 2" xfId="10492" xr:uid="{00000000-0005-0000-0000-0000466F0000}"/>
    <cellStyle name="Normal 599 3" xfId="10493" xr:uid="{00000000-0005-0000-0000-0000476F0000}"/>
    <cellStyle name="Normal 599 3 2" xfId="10494" xr:uid="{00000000-0005-0000-0000-0000486F0000}"/>
    <cellStyle name="Normal 599 3 2 2" xfId="20201" xr:uid="{00000000-0005-0000-0000-0000496F0000}"/>
    <cellStyle name="Normal 599 3 2 2 2" xfId="38068" xr:uid="{00000000-0005-0000-0000-00004A6F0000}"/>
    <cellStyle name="Normal 599 3 2 3" xfId="29226" xr:uid="{00000000-0005-0000-0000-00004B6F0000}"/>
    <cellStyle name="Normal 599 3 3" xfId="20200" xr:uid="{00000000-0005-0000-0000-00004C6F0000}"/>
    <cellStyle name="Normal 599 3 3 2" xfId="38067" xr:uid="{00000000-0005-0000-0000-00004D6F0000}"/>
    <cellStyle name="Normal 599 3 4" xfId="29225" xr:uid="{00000000-0005-0000-0000-00004E6F0000}"/>
    <cellStyle name="Normal 599 4" xfId="10495" xr:uid="{00000000-0005-0000-0000-00004F6F0000}"/>
    <cellStyle name="Normal 599 4 2" xfId="20202" xr:uid="{00000000-0005-0000-0000-0000506F0000}"/>
    <cellStyle name="Normal 599 4 2 2" xfId="38069" xr:uid="{00000000-0005-0000-0000-0000516F0000}"/>
    <cellStyle name="Normal 599 4 3" xfId="29227" xr:uid="{00000000-0005-0000-0000-0000526F0000}"/>
    <cellStyle name="Normal 599 5" xfId="10496" xr:uid="{00000000-0005-0000-0000-0000536F0000}"/>
    <cellStyle name="Normal 599 5 2" xfId="20203" xr:uid="{00000000-0005-0000-0000-0000546F0000}"/>
    <cellStyle name="Normal 599 5 2 2" xfId="38070" xr:uid="{00000000-0005-0000-0000-0000556F0000}"/>
    <cellStyle name="Normal 599 5 3" xfId="29228" xr:uid="{00000000-0005-0000-0000-0000566F0000}"/>
    <cellStyle name="Normal 599 6" xfId="10497" xr:uid="{00000000-0005-0000-0000-0000576F0000}"/>
    <cellStyle name="Normal 599 6 2" xfId="20204" xr:uid="{00000000-0005-0000-0000-0000586F0000}"/>
    <cellStyle name="Normal 599 6 2 2" xfId="38071" xr:uid="{00000000-0005-0000-0000-0000596F0000}"/>
    <cellStyle name="Normal 599 6 3" xfId="29229" xr:uid="{00000000-0005-0000-0000-00005A6F0000}"/>
    <cellStyle name="Normal 6" xfId="1781" xr:uid="{00000000-0005-0000-0000-00005B6F0000}"/>
    <cellStyle name="Normal 6 2" xfId="2360" xr:uid="{00000000-0005-0000-0000-00005C6F0000}"/>
    <cellStyle name="Normal 6 3" xfId="10498" xr:uid="{00000000-0005-0000-0000-00005D6F0000}"/>
    <cellStyle name="Normal 6 4" xfId="10499" xr:uid="{00000000-0005-0000-0000-00005E6F0000}"/>
    <cellStyle name="Normal 6 5" xfId="10500" xr:uid="{00000000-0005-0000-0000-00005F6F0000}"/>
    <cellStyle name="Normal 60" xfId="1782" xr:uid="{00000000-0005-0000-0000-0000606F0000}"/>
    <cellStyle name="Normal 60 2" xfId="10501" xr:uid="{00000000-0005-0000-0000-0000616F0000}"/>
    <cellStyle name="Normal 60 3" xfId="10502" xr:uid="{00000000-0005-0000-0000-0000626F0000}"/>
    <cellStyle name="Normal 60 3 2" xfId="10503" xr:uid="{00000000-0005-0000-0000-0000636F0000}"/>
    <cellStyle name="Normal 60 3 2 2" xfId="20206" xr:uid="{00000000-0005-0000-0000-0000646F0000}"/>
    <cellStyle name="Normal 60 3 2 2 2" xfId="38073" xr:uid="{00000000-0005-0000-0000-0000656F0000}"/>
    <cellStyle name="Normal 60 3 2 3" xfId="29231" xr:uid="{00000000-0005-0000-0000-0000666F0000}"/>
    <cellStyle name="Normal 60 3 3" xfId="20205" xr:uid="{00000000-0005-0000-0000-0000676F0000}"/>
    <cellStyle name="Normal 60 3 3 2" xfId="38072" xr:uid="{00000000-0005-0000-0000-0000686F0000}"/>
    <cellStyle name="Normal 60 3 4" xfId="29230" xr:uid="{00000000-0005-0000-0000-0000696F0000}"/>
    <cellStyle name="Normal 60 4" xfId="10504" xr:uid="{00000000-0005-0000-0000-00006A6F0000}"/>
    <cellStyle name="Normal 60 4 2" xfId="20207" xr:uid="{00000000-0005-0000-0000-00006B6F0000}"/>
    <cellStyle name="Normal 60 4 2 2" xfId="38074" xr:uid="{00000000-0005-0000-0000-00006C6F0000}"/>
    <cellStyle name="Normal 60 4 3" xfId="29232" xr:uid="{00000000-0005-0000-0000-00006D6F0000}"/>
    <cellStyle name="Normal 60 5" xfId="10505" xr:uid="{00000000-0005-0000-0000-00006E6F0000}"/>
    <cellStyle name="Normal 60 5 2" xfId="20208" xr:uid="{00000000-0005-0000-0000-00006F6F0000}"/>
    <cellStyle name="Normal 60 5 2 2" xfId="38075" xr:uid="{00000000-0005-0000-0000-0000706F0000}"/>
    <cellStyle name="Normal 60 5 3" xfId="29233" xr:uid="{00000000-0005-0000-0000-0000716F0000}"/>
    <cellStyle name="Normal 60 6" xfId="10506" xr:uid="{00000000-0005-0000-0000-0000726F0000}"/>
    <cellStyle name="Normal 60 6 2" xfId="20209" xr:uid="{00000000-0005-0000-0000-0000736F0000}"/>
    <cellStyle name="Normal 60 6 2 2" xfId="38076" xr:uid="{00000000-0005-0000-0000-0000746F0000}"/>
    <cellStyle name="Normal 60 6 3" xfId="29234" xr:uid="{00000000-0005-0000-0000-0000756F0000}"/>
    <cellStyle name="Normal 600" xfId="1783" xr:uid="{00000000-0005-0000-0000-0000766F0000}"/>
    <cellStyle name="Normal 600 2" xfId="10507" xr:uid="{00000000-0005-0000-0000-0000776F0000}"/>
    <cellStyle name="Normal 600 3" xfId="10508" xr:uid="{00000000-0005-0000-0000-0000786F0000}"/>
    <cellStyle name="Normal 600 3 2" xfId="10509" xr:uid="{00000000-0005-0000-0000-0000796F0000}"/>
    <cellStyle name="Normal 600 3 2 2" xfId="20211" xr:uid="{00000000-0005-0000-0000-00007A6F0000}"/>
    <cellStyle name="Normal 600 3 2 2 2" xfId="38078" xr:uid="{00000000-0005-0000-0000-00007B6F0000}"/>
    <cellStyle name="Normal 600 3 2 3" xfId="29236" xr:uid="{00000000-0005-0000-0000-00007C6F0000}"/>
    <cellStyle name="Normal 600 3 3" xfId="20210" xr:uid="{00000000-0005-0000-0000-00007D6F0000}"/>
    <cellStyle name="Normal 600 3 3 2" xfId="38077" xr:uid="{00000000-0005-0000-0000-00007E6F0000}"/>
    <cellStyle name="Normal 600 3 4" xfId="29235" xr:uid="{00000000-0005-0000-0000-00007F6F0000}"/>
    <cellStyle name="Normal 600 4" xfId="10510" xr:uid="{00000000-0005-0000-0000-0000806F0000}"/>
    <cellStyle name="Normal 600 4 2" xfId="20212" xr:uid="{00000000-0005-0000-0000-0000816F0000}"/>
    <cellStyle name="Normal 600 4 2 2" xfId="38079" xr:uid="{00000000-0005-0000-0000-0000826F0000}"/>
    <cellStyle name="Normal 600 4 3" xfId="29237" xr:uid="{00000000-0005-0000-0000-0000836F0000}"/>
    <cellStyle name="Normal 600 5" xfId="10511" xr:uid="{00000000-0005-0000-0000-0000846F0000}"/>
    <cellStyle name="Normal 600 5 2" xfId="20213" xr:uid="{00000000-0005-0000-0000-0000856F0000}"/>
    <cellStyle name="Normal 600 5 2 2" xfId="38080" xr:uid="{00000000-0005-0000-0000-0000866F0000}"/>
    <cellStyle name="Normal 600 5 3" xfId="29238" xr:uid="{00000000-0005-0000-0000-0000876F0000}"/>
    <cellStyle name="Normal 600 6" xfId="10512" xr:uid="{00000000-0005-0000-0000-0000886F0000}"/>
    <cellStyle name="Normal 600 6 2" xfId="20214" xr:uid="{00000000-0005-0000-0000-0000896F0000}"/>
    <cellStyle name="Normal 600 6 2 2" xfId="38081" xr:uid="{00000000-0005-0000-0000-00008A6F0000}"/>
    <cellStyle name="Normal 600 6 3" xfId="29239" xr:uid="{00000000-0005-0000-0000-00008B6F0000}"/>
    <cellStyle name="Normal 601" xfId="1784" xr:uid="{00000000-0005-0000-0000-00008C6F0000}"/>
    <cellStyle name="Normal 601 2" xfId="10513" xr:uid="{00000000-0005-0000-0000-00008D6F0000}"/>
    <cellStyle name="Normal 601 3" xfId="10514" xr:uid="{00000000-0005-0000-0000-00008E6F0000}"/>
    <cellStyle name="Normal 601 3 2" xfId="10515" xr:uid="{00000000-0005-0000-0000-00008F6F0000}"/>
    <cellStyle name="Normal 601 3 2 2" xfId="20216" xr:uid="{00000000-0005-0000-0000-0000906F0000}"/>
    <cellStyle name="Normal 601 3 2 2 2" xfId="38083" xr:uid="{00000000-0005-0000-0000-0000916F0000}"/>
    <cellStyle name="Normal 601 3 2 3" xfId="29241" xr:uid="{00000000-0005-0000-0000-0000926F0000}"/>
    <cellStyle name="Normal 601 3 3" xfId="20215" xr:uid="{00000000-0005-0000-0000-0000936F0000}"/>
    <cellStyle name="Normal 601 3 3 2" xfId="38082" xr:uid="{00000000-0005-0000-0000-0000946F0000}"/>
    <cellStyle name="Normal 601 3 4" xfId="29240" xr:uid="{00000000-0005-0000-0000-0000956F0000}"/>
    <cellStyle name="Normal 601 4" xfId="10516" xr:uid="{00000000-0005-0000-0000-0000966F0000}"/>
    <cellStyle name="Normal 601 4 2" xfId="20217" xr:uid="{00000000-0005-0000-0000-0000976F0000}"/>
    <cellStyle name="Normal 601 4 2 2" xfId="38084" xr:uid="{00000000-0005-0000-0000-0000986F0000}"/>
    <cellStyle name="Normal 601 4 3" xfId="29242" xr:uid="{00000000-0005-0000-0000-0000996F0000}"/>
    <cellStyle name="Normal 601 5" xfId="10517" xr:uid="{00000000-0005-0000-0000-00009A6F0000}"/>
    <cellStyle name="Normal 601 5 2" xfId="20218" xr:uid="{00000000-0005-0000-0000-00009B6F0000}"/>
    <cellStyle name="Normal 601 5 2 2" xfId="38085" xr:uid="{00000000-0005-0000-0000-00009C6F0000}"/>
    <cellStyle name="Normal 601 5 3" xfId="29243" xr:uid="{00000000-0005-0000-0000-00009D6F0000}"/>
    <cellStyle name="Normal 601 6" xfId="10518" xr:uid="{00000000-0005-0000-0000-00009E6F0000}"/>
    <cellStyle name="Normal 601 6 2" xfId="20219" xr:uid="{00000000-0005-0000-0000-00009F6F0000}"/>
    <cellStyle name="Normal 601 6 2 2" xfId="38086" xr:uid="{00000000-0005-0000-0000-0000A06F0000}"/>
    <cellStyle name="Normal 601 6 3" xfId="29244" xr:uid="{00000000-0005-0000-0000-0000A16F0000}"/>
    <cellStyle name="Normal 602" xfId="1785" xr:uid="{00000000-0005-0000-0000-0000A26F0000}"/>
    <cellStyle name="Normal 602 2" xfId="10519" xr:uid="{00000000-0005-0000-0000-0000A36F0000}"/>
    <cellStyle name="Normal 602 3" xfId="10520" xr:uid="{00000000-0005-0000-0000-0000A46F0000}"/>
    <cellStyle name="Normal 602 3 2" xfId="10521" xr:uid="{00000000-0005-0000-0000-0000A56F0000}"/>
    <cellStyle name="Normal 602 3 2 2" xfId="20221" xr:uid="{00000000-0005-0000-0000-0000A66F0000}"/>
    <cellStyle name="Normal 602 3 2 2 2" xfId="38088" xr:uid="{00000000-0005-0000-0000-0000A76F0000}"/>
    <cellStyle name="Normal 602 3 2 3" xfId="29246" xr:uid="{00000000-0005-0000-0000-0000A86F0000}"/>
    <cellStyle name="Normal 602 3 3" xfId="20220" xr:uid="{00000000-0005-0000-0000-0000A96F0000}"/>
    <cellStyle name="Normal 602 3 3 2" xfId="38087" xr:uid="{00000000-0005-0000-0000-0000AA6F0000}"/>
    <cellStyle name="Normal 602 3 4" xfId="29245" xr:uid="{00000000-0005-0000-0000-0000AB6F0000}"/>
    <cellStyle name="Normal 602 4" xfId="10522" xr:uid="{00000000-0005-0000-0000-0000AC6F0000}"/>
    <cellStyle name="Normal 602 4 2" xfId="20222" xr:uid="{00000000-0005-0000-0000-0000AD6F0000}"/>
    <cellStyle name="Normal 602 4 2 2" xfId="38089" xr:uid="{00000000-0005-0000-0000-0000AE6F0000}"/>
    <cellStyle name="Normal 602 4 3" xfId="29247" xr:uid="{00000000-0005-0000-0000-0000AF6F0000}"/>
    <cellStyle name="Normal 602 5" xfId="10523" xr:uid="{00000000-0005-0000-0000-0000B06F0000}"/>
    <cellStyle name="Normal 602 5 2" xfId="20223" xr:uid="{00000000-0005-0000-0000-0000B16F0000}"/>
    <cellStyle name="Normal 602 5 2 2" xfId="38090" xr:uid="{00000000-0005-0000-0000-0000B26F0000}"/>
    <cellStyle name="Normal 602 5 3" xfId="29248" xr:uid="{00000000-0005-0000-0000-0000B36F0000}"/>
    <cellStyle name="Normal 602 6" xfId="10524" xr:uid="{00000000-0005-0000-0000-0000B46F0000}"/>
    <cellStyle name="Normal 602 6 2" xfId="20224" xr:uid="{00000000-0005-0000-0000-0000B56F0000}"/>
    <cellStyle name="Normal 602 6 2 2" xfId="38091" xr:uid="{00000000-0005-0000-0000-0000B66F0000}"/>
    <cellStyle name="Normal 602 6 3" xfId="29249" xr:uid="{00000000-0005-0000-0000-0000B76F0000}"/>
    <cellStyle name="Normal 603" xfId="1786" xr:uid="{00000000-0005-0000-0000-0000B86F0000}"/>
    <cellStyle name="Normal 603 2" xfId="10525" xr:uid="{00000000-0005-0000-0000-0000B96F0000}"/>
    <cellStyle name="Normal 603 3" xfId="10526" xr:uid="{00000000-0005-0000-0000-0000BA6F0000}"/>
    <cellStyle name="Normal 603 3 2" xfId="10527" xr:uid="{00000000-0005-0000-0000-0000BB6F0000}"/>
    <cellStyle name="Normal 603 3 2 2" xfId="20226" xr:uid="{00000000-0005-0000-0000-0000BC6F0000}"/>
    <cellStyle name="Normal 603 3 2 2 2" xfId="38093" xr:uid="{00000000-0005-0000-0000-0000BD6F0000}"/>
    <cellStyle name="Normal 603 3 2 3" xfId="29251" xr:uid="{00000000-0005-0000-0000-0000BE6F0000}"/>
    <cellStyle name="Normal 603 3 3" xfId="20225" xr:uid="{00000000-0005-0000-0000-0000BF6F0000}"/>
    <cellStyle name="Normal 603 3 3 2" xfId="38092" xr:uid="{00000000-0005-0000-0000-0000C06F0000}"/>
    <cellStyle name="Normal 603 3 4" xfId="29250" xr:uid="{00000000-0005-0000-0000-0000C16F0000}"/>
    <cellStyle name="Normal 603 4" xfId="10528" xr:uid="{00000000-0005-0000-0000-0000C26F0000}"/>
    <cellStyle name="Normal 603 4 2" xfId="20227" xr:uid="{00000000-0005-0000-0000-0000C36F0000}"/>
    <cellStyle name="Normal 603 4 2 2" xfId="38094" xr:uid="{00000000-0005-0000-0000-0000C46F0000}"/>
    <cellStyle name="Normal 603 4 3" xfId="29252" xr:uid="{00000000-0005-0000-0000-0000C56F0000}"/>
    <cellStyle name="Normal 603 5" xfId="10529" xr:uid="{00000000-0005-0000-0000-0000C66F0000}"/>
    <cellStyle name="Normal 603 5 2" xfId="20228" xr:uid="{00000000-0005-0000-0000-0000C76F0000}"/>
    <cellStyle name="Normal 603 5 2 2" xfId="38095" xr:uid="{00000000-0005-0000-0000-0000C86F0000}"/>
    <cellStyle name="Normal 603 5 3" xfId="29253" xr:uid="{00000000-0005-0000-0000-0000C96F0000}"/>
    <cellStyle name="Normal 603 6" xfId="10530" xr:uid="{00000000-0005-0000-0000-0000CA6F0000}"/>
    <cellStyle name="Normal 603 6 2" xfId="20229" xr:uid="{00000000-0005-0000-0000-0000CB6F0000}"/>
    <cellStyle name="Normal 603 6 2 2" xfId="38096" xr:uid="{00000000-0005-0000-0000-0000CC6F0000}"/>
    <cellStyle name="Normal 603 6 3" xfId="29254" xr:uid="{00000000-0005-0000-0000-0000CD6F0000}"/>
    <cellStyle name="Normal 604" xfId="1787" xr:uid="{00000000-0005-0000-0000-0000CE6F0000}"/>
    <cellStyle name="Normal 604 2" xfId="10531" xr:uid="{00000000-0005-0000-0000-0000CF6F0000}"/>
    <cellStyle name="Normal 604 3" xfId="10532" xr:uid="{00000000-0005-0000-0000-0000D06F0000}"/>
    <cellStyle name="Normal 604 3 2" xfId="10533" xr:uid="{00000000-0005-0000-0000-0000D16F0000}"/>
    <cellStyle name="Normal 604 3 2 2" xfId="20231" xr:uid="{00000000-0005-0000-0000-0000D26F0000}"/>
    <cellStyle name="Normal 604 3 2 2 2" xfId="38098" xr:uid="{00000000-0005-0000-0000-0000D36F0000}"/>
    <cellStyle name="Normal 604 3 2 3" xfId="29256" xr:uid="{00000000-0005-0000-0000-0000D46F0000}"/>
    <cellStyle name="Normal 604 3 3" xfId="20230" xr:uid="{00000000-0005-0000-0000-0000D56F0000}"/>
    <cellStyle name="Normal 604 3 3 2" xfId="38097" xr:uid="{00000000-0005-0000-0000-0000D66F0000}"/>
    <cellStyle name="Normal 604 3 4" xfId="29255" xr:uid="{00000000-0005-0000-0000-0000D76F0000}"/>
    <cellStyle name="Normal 604 4" xfId="10534" xr:uid="{00000000-0005-0000-0000-0000D86F0000}"/>
    <cellStyle name="Normal 604 4 2" xfId="20232" xr:uid="{00000000-0005-0000-0000-0000D96F0000}"/>
    <cellStyle name="Normal 604 4 2 2" xfId="38099" xr:uid="{00000000-0005-0000-0000-0000DA6F0000}"/>
    <cellStyle name="Normal 604 4 3" xfId="29257" xr:uid="{00000000-0005-0000-0000-0000DB6F0000}"/>
    <cellStyle name="Normal 604 5" xfId="10535" xr:uid="{00000000-0005-0000-0000-0000DC6F0000}"/>
    <cellStyle name="Normal 604 5 2" xfId="20233" xr:uid="{00000000-0005-0000-0000-0000DD6F0000}"/>
    <cellStyle name="Normal 604 5 2 2" xfId="38100" xr:uid="{00000000-0005-0000-0000-0000DE6F0000}"/>
    <cellStyle name="Normal 604 5 3" xfId="29258" xr:uid="{00000000-0005-0000-0000-0000DF6F0000}"/>
    <cellStyle name="Normal 604 6" xfId="10536" xr:uid="{00000000-0005-0000-0000-0000E06F0000}"/>
    <cellStyle name="Normal 604 6 2" xfId="20234" xr:uid="{00000000-0005-0000-0000-0000E16F0000}"/>
    <cellStyle name="Normal 604 6 2 2" xfId="38101" xr:uid="{00000000-0005-0000-0000-0000E26F0000}"/>
    <cellStyle name="Normal 604 6 3" xfId="29259" xr:uid="{00000000-0005-0000-0000-0000E36F0000}"/>
    <cellStyle name="Normal 605" xfId="1788" xr:uid="{00000000-0005-0000-0000-0000E46F0000}"/>
    <cellStyle name="Normal 605 2" xfId="10537" xr:uid="{00000000-0005-0000-0000-0000E56F0000}"/>
    <cellStyle name="Normal 605 3" xfId="10538" xr:uid="{00000000-0005-0000-0000-0000E66F0000}"/>
    <cellStyle name="Normal 605 3 2" xfId="10539" xr:uid="{00000000-0005-0000-0000-0000E76F0000}"/>
    <cellStyle name="Normal 605 3 2 2" xfId="20236" xr:uid="{00000000-0005-0000-0000-0000E86F0000}"/>
    <cellStyle name="Normal 605 3 2 2 2" xfId="38103" xr:uid="{00000000-0005-0000-0000-0000E96F0000}"/>
    <cellStyle name="Normal 605 3 2 3" xfId="29261" xr:uid="{00000000-0005-0000-0000-0000EA6F0000}"/>
    <cellStyle name="Normal 605 3 3" xfId="20235" xr:uid="{00000000-0005-0000-0000-0000EB6F0000}"/>
    <cellStyle name="Normal 605 3 3 2" xfId="38102" xr:uid="{00000000-0005-0000-0000-0000EC6F0000}"/>
    <cellStyle name="Normal 605 3 4" xfId="29260" xr:uid="{00000000-0005-0000-0000-0000ED6F0000}"/>
    <cellStyle name="Normal 605 4" xfId="10540" xr:uid="{00000000-0005-0000-0000-0000EE6F0000}"/>
    <cellStyle name="Normal 605 4 2" xfId="20237" xr:uid="{00000000-0005-0000-0000-0000EF6F0000}"/>
    <cellStyle name="Normal 605 4 2 2" xfId="38104" xr:uid="{00000000-0005-0000-0000-0000F06F0000}"/>
    <cellStyle name="Normal 605 4 3" xfId="29262" xr:uid="{00000000-0005-0000-0000-0000F16F0000}"/>
    <cellStyle name="Normal 605 5" xfId="10541" xr:uid="{00000000-0005-0000-0000-0000F26F0000}"/>
    <cellStyle name="Normal 605 5 2" xfId="20238" xr:uid="{00000000-0005-0000-0000-0000F36F0000}"/>
    <cellStyle name="Normal 605 5 2 2" xfId="38105" xr:uid="{00000000-0005-0000-0000-0000F46F0000}"/>
    <cellStyle name="Normal 605 5 3" xfId="29263" xr:uid="{00000000-0005-0000-0000-0000F56F0000}"/>
    <cellStyle name="Normal 605 6" xfId="10542" xr:uid="{00000000-0005-0000-0000-0000F66F0000}"/>
    <cellStyle name="Normal 605 6 2" xfId="20239" xr:uid="{00000000-0005-0000-0000-0000F76F0000}"/>
    <cellStyle name="Normal 605 6 2 2" xfId="38106" xr:uid="{00000000-0005-0000-0000-0000F86F0000}"/>
    <cellStyle name="Normal 605 6 3" xfId="29264" xr:uid="{00000000-0005-0000-0000-0000F96F0000}"/>
    <cellStyle name="Normal 606" xfId="1789" xr:uid="{00000000-0005-0000-0000-0000FA6F0000}"/>
    <cellStyle name="Normal 606 2" xfId="10543" xr:uid="{00000000-0005-0000-0000-0000FB6F0000}"/>
    <cellStyle name="Normal 606 3" xfId="10544" xr:uid="{00000000-0005-0000-0000-0000FC6F0000}"/>
    <cellStyle name="Normal 606 3 2" xfId="10545" xr:uid="{00000000-0005-0000-0000-0000FD6F0000}"/>
    <cellStyle name="Normal 606 3 2 2" xfId="20241" xr:uid="{00000000-0005-0000-0000-0000FE6F0000}"/>
    <cellStyle name="Normal 606 3 2 2 2" xfId="38108" xr:uid="{00000000-0005-0000-0000-0000FF6F0000}"/>
    <cellStyle name="Normal 606 3 2 3" xfId="29266" xr:uid="{00000000-0005-0000-0000-000000700000}"/>
    <cellStyle name="Normal 606 3 3" xfId="20240" xr:uid="{00000000-0005-0000-0000-000001700000}"/>
    <cellStyle name="Normal 606 3 3 2" xfId="38107" xr:uid="{00000000-0005-0000-0000-000002700000}"/>
    <cellStyle name="Normal 606 3 4" xfId="29265" xr:uid="{00000000-0005-0000-0000-000003700000}"/>
    <cellStyle name="Normal 606 4" xfId="10546" xr:uid="{00000000-0005-0000-0000-000004700000}"/>
    <cellStyle name="Normal 606 4 2" xfId="20242" xr:uid="{00000000-0005-0000-0000-000005700000}"/>
    <cellStyle name="Normal 606 4 2 2" xfId="38109" xr:uid="{00000000-0005-0000-0000-000006700000}"/>
    <cellStyle name="Normal 606 4 3" xfId="29267" xr:uid="{00000000-0005-0000-0000-000007700000}"/>
    <cellStyle name="Normal 606 5" xfId="10547" xr:uid="{00000000-0005-0000-0000-000008700000}"/>
    <cellStyle name="Normal 606 5 2" xfId="20243" xr:uid="{00000000-0005-0000-0000-000009700000}"/>
    <cellStyle name="Normal 606 5 2 2" xfId="38110" xr:uid="{00000000-0005-0000-0000-00000A700000}"/>
    <cellStyle name="Normal 606 5 3" xfId="29268" xr:uid="{00000000-0005-0000-0000-00000B700000}"/>
    <cellStyle name="Normal 606 6" xfId="10548" xr:uid="{00000000-0005-0000-0000-00000C700000}"/>
    <cellStyle name="Normal 606 6 2" xfId="20244" xr:uid="{00000000-0005-0000-0000-00000D700000}"/>
    <cellStyle name="Normal 606 6 2 2" xfId="38111" xr:uid="{00000000-0005-0000-0000-00000E700000}"/>
    <cellStyle name="Normal 606 6 3" xfId="29269" xr:uid="{00000000-0005-0000-0000-00000F700000}"/>
    <cellStyle name="Normal 607" xfId="1790" xr:uid="{00000000-0005-0000-0000-000010700000}"/>
    <cellStyle name="Normal 607 2" xfId="10549" xr:uid="{00000000-0005-0000-0000-000011700000}"/>
    <cellStyle name="Normal 607 3" xfId="10550" xr:uid="{00000000-0005-0000-0000-000012700000}"/>
    <cellStyle name="Normal 607 3 2" xfId="10551" xr:uid="{00000000-0005-0000-0000-000013700000}"/>
    <cellStyle name="Normal 607 3 2 2" xfId="20246" xr:uid="{00000000-0005-0000-0000-000014700000}"/>
    <cellStyle name="Normal 607 3 2 2 2" xfId="38113" xr:uid="{00000000-0005-0000-0000-000015700000}"/>
    <cellStyle name="Normal 607 3 2 3" xfId="29271" xr:uid="{00000000-0005-0000-0000-000016700000}"/>
    <cellStyle name="Normal 607 3 3" xfId="20245" xr:uid="{00000000-0005-0000-0000-000017700000}"/>
    <cellStyle name="Normal 607 3 3 2" xfId="38112" xr:uid="{00000000-0005-0000-0000-000018700000}"/>
    <cellStyle name="Normal 607 3 4" xfId="29270" xr:uid="{00000000-0005-0000-0000-000019700000}"/>
    <cellStyle name="Normal 607 4" xfId="10552" xr:uid="{00000000-0005-0000-0000-00001A700000}"/>
    <cellStyle name="Normal 607 4 2" xfId="20247" xr:uid="{00000000-0005-0000-0000-00001B700000}"/>
    <cellStyle name="Normal 607 4 2 2" xfId="38114" xr:uid="{00000000-0005-0000-0000-00001C700000}"/>
    <cellStyle name="Normal 607 4 3" xfId="29272" xr:uid="{00000000-0005-0000-0000-00001D700000}"/>
    <cellStyle name="Normal 607 5" xfId="10553" xr:uid="{00000000-0005-0000-0000-00001E700000}"/>
    <cellStyle name="Normal 607 5 2" xfId="20248" xr:uid="{00000000-0005-0000-0000-00001F700000}"/>
    <cellStyle name="Normal 607 5 2 2" xfId="38115" xr:uid="{00000000-0005-0000-0000-000020700000}"/>
    <cellStyle name="Normal 607 5 3" xfId="29273" xr:uid="{00000000-0005-0000-0000-000021700000}"/>
    <cellStyle name="Normal 607 6" xfId="10554" xr:uid="{00000000-0005-0000-0000-000022700000}"/>
    <cellStyle name="Normal 607 6 2" xfId="20249" xr:uid="{00000000-0005-0000-0000-000023700000}"/>
    <cellStyle name="Normal 607 6 2 2" xfId="38116" xr:uid="{00000000-0005-0000-0000-000024700000}"/>
    <cellStyle name="Normal 607 6 3" xfId="29274" xr:uid="{00000000-0005-0000-0000-000025700000}"/>
    <cellStyle name="Normal 608" xfId="1791" xr:uid="{00000000-0005-0000-0000-000026700000}"/>
    <cellStyle name="Normal 608 2" xfId="10555" xr:uid="{00000000-0005-0000-0000-000027700000}"/>
    <cellStyle name="Normal 608 3" xfId="10556" xr:uid="{00000000-0005-0000-0000-000028700000}"/>
    <cellStyle name="Normal 608 3 2" xfId="10557" xr:uid="{00000000-0005-0000-0000-000029700000}"/>
    <cellStyle name="Normal 608 3 2 2" xfId="20251" xr:uid="{00000000-0005-0000-0000-00002A700000}"/>
    <cellStyle name="Normal 608 3 2 2 2" xfId="38118" xr:uid="{00000000-0005-0000-0000-00002B700000}"/>
    <cellStyle name="Normal 608 3 2 3" xfId="29276" xr:uid="{00000000-0005-0000-0000-00002C700000}"/>
    <cellStyle name="Normal 608 3 3" xfId="20250" xr:uid="{00000000-0005-0000-0000-00002D700000}"/>
    <cellStyle name="Normal 608 3 3 2" xfId="38117" xr:uid="{00000000-0005-0000-0000-00002E700000}"/>
    <cellStyle name="Normal 608 3 4" xfId="29275" xr:uid="{00000000-0005-0000-0000-00002F700000}"/>
    <cellStyle name="Normal 608 4" xfId="10558" xr:uid="{00000000-0005-0000-0000-000030700000}"/>
    <cellStyle name="Normal 608 4 2" xfId="20252" xr:uid="{00000000-0005-0000-0000-000031700000}"/>
    <cellStyle name="Normal 608 4 2 2" xfId="38119" xr:uid="{00000000-0005-0000-0000-000032700000}"/>
    <cellStyle name="Normal 608 4 3" xfId="29277" xr:uid="{00000000-0005-0000-0000-000033700000}"/>
    <cellStyle name="Normal 608 5" xfId="10559" xr:uid="{00000000-0005-0000-0000-000034700000}"/>
    <cellStyle name="Normal 608 5 2" xfId="20253" xr:uid="{00000000-0005-0000-0000-000035700000}"/>
    <cellStyle name="Normal 608 5 2 2" xfId="38120" xr:uid="{00000000-0005-0000-0000-000036700000}"/>
    <cellStyle name="Normal 608 5 3" xfId="29278" xr:uid="{00000000-0005-0000-0000-000037700000}"/>
    <cellStyle name="Normal 608 6" xfId="10560" xr:uid="{00000000-0005-0000-0000-000038700000}"/>
    <cellStyle name="Normal 608 6 2" xfId="20254" xr:uid="{00000000-0005-0000-0000-000039700000}"/>
    <cellStyle name="Normal 608 6 2 2" xfId="38121" xr:uid="{00000000-0005-0000-0000-00003A700000}"/>
    <cellStyle name="Normal 608 6 3" xfId="29279" xr:uid="{00000000-0005-0000-0000-00003B700000}"/>
    <cellStyle name="Normal 609" xfId="1792" xr:uid="{00000000-0005-0000-0000-00003C700000}"/>
    <cellStyle name="Normal 609 2" xfId="10561" xr:uid="{00000000-0005-0000-0000-00003D700000}"/>
    <cellStyle name="Normal 609 3" xfId="10562" xr:uid="{00000000-0005-0000-0000-00003E700000}"/>
    <cellStyle name="Normal 609 3 2" xfId="10563" xr:uid="{00000000-0005-0000-0000-00003F700000}"/>
    <cellStyle name="Normal 609 3 2 2" xfId="20256" xr:uid="{00000000-0005-0000-0000-000040700000}"/>
    <cellStyle name="Normal 609 3 2 2 2" xfId="38123" xr:uid="{00000000-0005-0000-0000-000041700000}"/>
    <cellStyle name="Normal 609 3 2 3" xfId="29281" xr:uid="{00000000-0005-0000-0000-000042700000}"/>
    <cellStyle name="Normal 609 3 3" xfId="20255" xr:uid="{00000000-0005-0000-0000-000043700000}"/>
    <cellStyle name="Normal 609 3 3 2" xfId="38122" xr:uid="{00000000-0005-0000-0000-000044700000}"/>
    <cellStyle name="Normal 609 3 4" xfId="29280" xr:uid="{00000000-0005-0000-0000-000045700000}"/>
    <cellStyle name="Normal 609 4" xfId="10564" xr:uid="{00000000-0005-0000-0000-000046700000}"/>
    <cellStyle name="Normal 609 4 2" xfId="20257" xr:uid="{00000000-0005-0000-0000-000047700000}"/>
    <cellStyle name="Normal 609 4 2 2" xfId="38124" xr:uid="{00000000-0005-0000-0000-000048700000}"/>
    <cellStyle name="Normal 609 4 3" xfId="29282" xr:uid="{00000000-0005-0000-0000-000049700000}"/>
    <cellStyle name="Normal 609 5" xfId="10565" xr:uid="{00000000-0005-0000-0000-00004A700000}"/>
    <cellStyle name="Normal 609 5 2" xfId="20258" xr:uid="{00000000-0005-0000-0000-00004B700000}"/>
    <cellStyle name="Normal 609 5 2 2" xfId="38125" xr:uid="{00000000-0005-0000-0000-00004C700000}"/>
    <cellStyle name="Normal 609 5 3" xfId="29283" xr:uid="{00000000-0005-0000-0000-00004D700000}"/>
    <cellStyle name="Normal 609 6" xfId="10566" xr:uid="{00000000-0005-0000-0000-00004E700000}"/>
    <cellStyle name="Normal 609 6 2" xfId="20259" xr:uid="{00000000-0005-0000-0000-00004F700000}"/>
    <cellStyle name="Normal 609 6 2 2" xfId="38126" xr:uid="{00000000-0005-0000-0000-000050700000}"/>
    <cellStyle name="Normal 609 6 3" xfId="29284" xr:uid="{00000000-0005-0000-0000-000051700000}"/>
    <cellStyle name="Normal 61" xfId="1793" xr:uid="{00000000-0005-0000-0000-000052700000}"/>
    <cellStyle name="Normal 61 2" xfId="10567" xr:uid="{00000000-0005-0000-0000-000053700000}"/>
    <cellStyle name="Normal 61 3" xfId="10568" xr:uid="{00000000-0005-0000-0000-000054700000}"/>
    <cellStyle name="Normal 61 3 2" xfId="10569" xr:uid="{00000000-0005-0000-0000-000055700000}"/>
    <cellStyle name="Normal 61 3 2 2" xfId="20261" xr:uid="{00000000-0005-0000-0000-000056700000}"/>
    <cellStyle name="Normal 61 3 2 2 2" xfId="38128" xr:uid="{00000000-0005-0000-0000-000057700000}"/>
    <cellStyle name="Normal 61 3 2 3" xfId="29286" xr:uid="{00000000-0005-0000-0000-000058700000}"/>
    <cellStyle name="Normal 61 3 3" xfId="20260" xr:uid="{00000000-0005-0000-0000-000059700000}"/>
    <cellStyle name="Normal 61 3 3 2" xfId="38127" xr:uid="{00000000-0005-0000-0000-00005A700000}"/>
    <cellStyle name="Normal 61 3 4" xfId="29285" xr:uid="{00000000-0005-0000-0000-00005B700000}"/>
    <cellStyle name="Normal 61 4" xfId="10570" xr:uid="{00000000-0005-0000-0000-00005C700000}"/>
    <cellStyle name="Normal 61 4 2" xfId="20262" xr:uid="{00000000-0005-0000-0000-00005D700000}"/>
    <cellStyle name="Normal 61 4 2 2" xfId="38129" xr:uid="{00000000-0005-0000-0000-00005E700000}"/>
    <cellStyle name="Normal 61 4 3" xfId="29287" xr:uid="{00000000-0005-0000-0000-00005F700000}"/>
    <cellStyle name="Normal 61 5" xfId="10571" xr:uid="{00000000-0005-0000-0000-000060700000}"/>
    <cellStyle name="Normal 61 5 2" xfId="20263" xr:uid="{00000000-0005-0000-0000-000061700000}"/>
    <cellStyle name="Normal 61 5 2 2" xfId="38130" xr:uid="{00000000-0005-0000-0000-000062700000}"/>
    <cellStyle name="Normal 61 5 3" xfId="29288" xr:uid="{00000000-0005-0000-0000-000063700000}"/>
    <cellStyle name="Normal 61 6" xfId="10572" xr:uid="{00000000-0005-0000-0000-000064700000}"/>
    <cellStyle name="Normal 61 6 2" xfId="20264" xr:uid="{00000000-0005-0000-0000-000065700000}"/>
    <cellStyle name="Normal 61 6 2 2" xfId="38131" xr:uid="{00000000-0005-0000-0000-000066700000}"/>
    <cellStyle name="Normal 61 6 3" xfId="29289" xr:uid="{00000000-0005-0000-0000-000067700000}"/>
    <cellStyle name="Normal 610" xfId="1794" xr:uid="{00000000-0005-0000-0000-000068700000}"/>
    <cellStyle name="Normal 610 2" xfId="10573" xr:uid="{00000000-0005-0000-0000-000069700000}"/>
    <cellStyle name="Normal 610 3" xfId="10574" xr:uid="{00000000-0005-0000-0000-00006A700000}"/>
    <cellStyle name="Normal 610 3 2" xfId="10575" xr:uid="{00000000-0005-0000-0000-00006B700000}"/>
    <cellStyle name="Normal 610 3 2 2" xfId="20266" xr:uid="{00000000-0005-0000-0000-00006C700000}"/>
    <cellStyle name="Normal 610 3 2 2 2" xfId="38133" xr:uid="{00000000-0005-0000-0000-00006D700000}"/>
    <cellStyle name="Normal 610 3 2 3" xfId="29291" xr:uid="{00000000-0005-0000-0000-00006E700000}"/>
    <cellStyle name="Normal 610 3 3" xfId="20265" xr:uid="{00000000-0005-0000-0000-00006F700000}"/>
    <cellStyle name="Normal 610 3 3 2" xfId="38132" xr:uid="{00000000-0005-0000-0000-000070700000}"/>
    <cellStyle name="Normal 610 3 4" xfId="29290" xr:uid="{00000000-0005-0000-0000-000071700000}"/>
    <cellStyle name="Normal 610 4" xfId="10576" xr:uid="{00000000-0005-0000-0000-000072700000}"/>
    <cellStyle name="Normal 610 4 2" xfId="20267" xr:uid="{00000000-0005-0000-0000-000073700000}"/>
    <cellStyle name="Normal 610 4 2 2" xfId="38134" xr:uid="{00000000-0005-0000-0000-000074700000}"/>
    <cellStyle name="Normal 610 4 3" xfId="29292" xr:uid="{00000000-0005-0000-0000-000075700000}"/>
    <cellStyle name="Normal 610 5" xfId="10577" xr:uid="{00000000-0005-0000-0000-000076700000}"/>
    <cellStyle name="Normal 610 5 2" xfId="20268" xr:uid="{00000000-0005-0000-0000-000077700000}"/>
    <cellStyle name="Normal 610 5 2 2" xfId="38135" xr:uid="{00000000-0005-0000-0000-000078700000}"/>
    <cellStyle name="Normal 610 5 3" xfId="29293" xr:uid="{00000000-0005-0000-0000-000079700000}"/>
    <cellStyle name="Normal 610 6" xfId="10578" xr:uid="{00000000-0005-0000-0000-00007A700000}"/>
    <cellStyle name="Normal 610 6 2" xfId="20269" xr:uid="{00000000-0005-0000-0000-00007B700000}"/>
    <cellStyle name="Normal 610 6 2 2" xfId="38136" xr:uid="{00000000-0005-0000-0000-00007C700000}"/>
    <cellStyle name="Normal 610 6 3" xfId="29294" xr:uid="{00000000-0005-0000-0000-00007D700000}"/>
    <cellStyle name="Normal 611" xfId="1795" xr:uid="{00000000-0005-0000-0000-00007E700000}"/>
    <cellStyle name="Normal 611 2" xfId="10579" xr:uid="{00000000-0005-0000-0000-00007F700000}"/>
    <cellStyle name="Normal 611 3" xfId="10580" xr:uid="{00000000-0005-0000-0000-000080700000}"/>
    <cellStyle name="Normal 611 3 2" xfId="10581" xr:uid="{00000000-0005-0000-0000-000081700000}"/>
    <cellStyle name="Normal 611 3 2 2" xfId="20271" xr:uid="{00000000-0005-0000-0000-000082700000}"/>
    <cellStyle name="Normal 611 3 2 2 2" xfId="38138" xr:uid="{00000000-0005-0000-0000-000083700000}"/>
    <cellStyle name="Normal 611 3 2 3" xfId="29296" xr:uid="{00000000-0005-0000-0000-000084700000}"/>
    <cellStyle name="Normal 611 3 3" xfId="20270" xr:uid="{00000000-0005-0000-0000-000085700000}"/>
    <cellStyle name="Normal 611 3 3 2" xfId="38137" xr:uid="{00000000-0005-0000-0000-000086700000}"/>
    <cellStyle name="Normal 611 3 4" xfId="29295" xr:uid="{00000000-0005-0000-0000-000087700000}"/>
    <cellStyle name="Normal 611 4" xfId="10582" xr:uid="{00000000-0005-0000-0000-000088700000}"/>
    <cellStyle name="Normal 611 4 2" xfId="20272" xr:uid="{00000000-0005-0000-0000-000089700000}"/>
    <cellStyle name="Normal 611 4 2 2" xfId="38139" xr:uid="{00000000-0005-0000-0000-00008A700000}"/>
    <cellStyle name="Normal 611 4 3" xfId="29297" xr:uid="{00000000-0005-0000-0000-00008B700000}"/>
    <cellStyle name="Normal 611 5" xfId="10583" xr:uid="{00000000-0005-0000-0000-00008C700000}"/>
    <cellStyle name="Normal 611 5 2" xfId="20273" xr:uid="{00000000-0005-0000-0000-00008D700000}"/>
    <cellStyle name="Normal 611 5 2 2" xfId="38140" xr:uid="{00000000-0005-0000-0000-00008E700000}"/>
    <cellStyle name="Normal 611 5 3" xfId="29298" xr:uid="{00000000-0005-0000-0000-00008F700000}"/>
    <cellStyle name="Normal 611 6" xfId="10584" xr:uid="{00000000-0005-0000-0000-000090700000}"/>
    <cellStyle name="Normal 611 6 2" xfId="20274" xr:uid="{00000000-0005-0000-0000-000091700000}"/>
    <cellStyle name="Normal 611 6 2 2" xfId="38141" xr:uid="{00000000-0005-0000-0000-000092700000}"/>
    <cellStyle name="Normal 611 6 3" xfId="29299" xr:uid="{00000000-0005-0000-0000-000093700000}"/>
    <cellStyle name="Normal 612" xfId="1796" xr:uid="{00000000-0005-0000-0000-000094700000}"/>
    <cellStyle name="Normal 612 2" xfId="10585" xr:uid="{00000000-0005-0000-0000-000095700000}"/>
    <cellStyle name="Normal 612 3" xfId="10586" xr:uid="{00000000-0005-0000-0000-000096700000}"/>
    <cellStyle name="Normal 612 3 2" xfId="10587" xr:uid="{00000000-0005-0000-0000-000097700000}"/>
    <cellStyle name="Normal 612 3 2 2" xfId="20276" xr:uid="{00000000-0005-0000-0000-000098700000}"/>
    <cellStyle name="Normal 612 3 2 2 2" xfId="38143" xr:uid="{00000000-0005-0000-0000-000099700000}"/>
    <cellStyle name="Normal 612 3 2 3" xfId="29301" xr:uid="{00000000-0005-0000-0000-00009A700000}"/>
    <cellStyle name="Normal 612 3 3" xfId="20275" xr:uid="{00000000-0005-0000-0000-00009B700000}"/>
    <cellStyle name="Normal 612 3 3 2" xfId="38142" xr:uid="{00000000-0005-0000-0000-00009C700000}"/>
    <cellStyle name="Normal 612 3 4" xfId="29300" xr:uid="{00000000-0005-0000-0000-00009D700000}"/>
    <cellStyle name="Normal 612 4" xfId="10588" xr:uid="{00000000-0005-0000-0000-00009E700000}"/>
    <cellStyle name="Normal 612 4 2" xfId="20277" xr:uid="{00000000-0005-0000-0000-00009F700000}"/>
    <cellStyle name="Normal 612 4 2 2" xfId="38144" xr:uid="{00000000-0005-0000-0000-0000A0700000}"/>
    <cellStyle name="Normal 612 4 3" xfId="29302" xr:uid="{00000000-0005-0000-0000-0000A1700000}"/>
    <cellStyle name="Normal 612 5" xfId="10589" xr:uid="{00000000-0005-0000-0000-0000A2700000}"/>
    <cellStyle name="Normal 612 5 2" xfId="20278" xr:uid="{00000000-0005-0000-0000-0000A3700000}"/>
    <cellStyle name="Normal 612 5 2 2" xfId="38145" xr:uid="{00000000-0005-0000-0000-0000A4700000}"/>
    <cellStyle name="Normal 612 5 3" xfId="29303" xr:uid="{00000000-0005-0000-0000-0000A5700000}"/>
    <cellStyle name="Normal 612 6" xfId="10590" xr:uid="{00000000-0005-0000-0000-0000A6700000}"/>
    <cellStyle name="Normal 612 6 2" xfId="20279" xr:uid="{00000000-0005-0000-0000-0000A7700000}"/>
    <cellStyle name="Normal 612 6 2 2" xfId="38146" xr:uid="{00000000-0005-0000-0000-0000A8700000}"/>
    <cellStyle name="Normal 612 6 3" xfId="29304" xr:uid="{00000000-0005-0000-0000-0000A9700000}"/>
    <cellStyle name="Normal 613" xfId="1797" xr:uid="{00000000-0005-0000-0000-0000AA700000}"/>
    <cellStyle name="Normal 613 2" xfId="10591" xr:uid="{00000000-0005-0000-0000-0000AB700000}"/>
    <cellStyle name="Normal 613 3" xfId="10592" xr:uid="{00000000-0005-0000-0000-0000AC700000}"/>
    <cellStyle name="Normal 613 3 2" xfId="10593" xr:uid="{00000000-0005-0000-0000-0000AD700000}"/>
    <cellStyle name="Normal 613 3 2 2" xfId="20281" xr:uid="{00000000-0005-0000-0000-0000AE700000}"/>
    <cellStyle name="Normal 613 3 2 2 2" xfId="38148" xr:uid="{00000000-0005-0000-0000-0000AF700000}"/>
    <cellStyle name="Normal 613 3 2 3" xfId="29306" xr:uid="{00000000-0005-0000-0000-0000B0700000}"/>
    <cellStyle name="Normal 613 3 3" xfId="20280" xr:uid="{00000000-0005-0000-0000-0000B1700000}"/>
    <cellStyle name="Normal 613 3 3 2" xfId="38147" xr:uid="{00000000-0005-0000-0000-0000B2700000}"/>
    <cellStyle name="Normal 613 3 4" xfId="29305" xr:uid="{00000000-0005-0000-0000-0000B3700000}"/>
    <cellStyle name="Normal 613 4" xfId="10594" xr:uid="{00000000-0005-0000-0000-0000B4700000}"/>
    <cellStyle name="Normal 613 4 2" xfId="20282" xr:uid="{00000000-0005-0000-0000-0000B5700000}"/>
    <cellStyle name="Normal 613 4 2 2" xfId="38149" xr:uid="{00000000-0005-0000-0000-0000B6700000}"/>
    <cellStyle name="Normal 613 4 3" xfId="29307" xr:uid="{00000000-0005-0000-0000-0000B7700000}"/>
    <cellStyle name="Normal 613 5" xfId="10595" xr:uid="{00000000-0005-0000-0000-0000B8700000}"/>
    <cellStyle name="Normal 613 5 2" xfId="20283" xr:uid="{00000000-0005-0000-0000-0000B9700000}"/>
    <cellStyle name="Normal 613 5 2 2" xfId="38150" xr:uid="{00000000-0005-0000-0000-0000BA700000}"/>
    <cellStyle name="Normal 613 5 3" xfId="29308" xr:uid="{00000000-0005-0000-0000-0000BB700000}"/>
    <cellStyle name="Normal 613 6" xfId="10596" xr:uid="{00000000-0005-0000-0000-0000BC700000}"/>
    <cellStyle name="Normal 613 6 2" xfId="20284" xr:uid="{00000000-0005-0000-0000-0000BD700000}"/>
    <cellStyle name="Normal 613 6 2 2" xfId="38151" xr:uid="{00000000-0005-0000-0000-0000BE700000}"/>
    <cellStyle name="Normal 613 6 3" xfId="29309" xr:uid="{00000000-0005-0000-0000-0000BF700000}"/>
    <cellStyle name="Normal 614" xfId="1798" xr:uid="{00000000-0005-0000-0000-0000C0700000}"/>
    <cellStyle name="Normal 614 2" xfId="10597" xr:uid="{00000000-0005-0000-0000-0000C1700000}"/>
    <cellStyle name="Normal 614 3" xfId="10598" xr:uid="{00000000-0005-0000-0000-0000C2700000}"/>
    <cellStyle name="Normal 614 3 2" xfId="10599" xr:uid="{00000000-0005-0000-0000-0000C3700000}"/>
    <cellStyle name="Normal 614 3 2 2" xfId="20286" xr:uid="{00000000-0005-0000-0000-0000C4700000}"/>
    <cellStyle name="Normal 614 3 2 2 2" xfId="38153" xr:uid="{00000000-0005-0000-0000-0000C5700000}"/>
    <cellStyle name="Normal 614 3 2 3" xfId="29311" xr:uid="{00000000-0005-0000-0000-0000C6700000}"/>
    <cellStyle name="Normal 614 3 3" xfId="20285" xr:uid="{00000000-0005-0000-0000-0000C7700000}"/>
    <cellStyle name="Normal 614 3 3 2" xfId="38152" xr:uid="{00000000-0005-0000-0000-0000C8700000}"/>
    <cellStyle name="Normal 614 3 4" xfId="29310" xr:uid="{00000000-0005-0000-0000-0000C9700000}"/>
    <cellStyle name="Normal 614 4" xfId="10600" xr:uid="{00000000-0005-0000-0000-0000CA700000}"/>
    <cellStyle name="Normal 614 4 2" xfId="20287" xr:uid="{00000000-0005-0000-0000-0000CB700000}"/>
    <cellStyle name="Normal 614 4 2 2" xfId="38154" xr:uid="{00000000-0005-0000-0000-0000CC700000}"/>
    <cellStyle name="Normal 614 4 3" xfId="29312" xr:uid="{00000000-0005-0000-0000-0000CD700000}"/>
    <cellStyle name="Normal 614 5" xfId="10601" xr:uid="{00000000-0005-0000-0000-0000CE700000}"/>
    <cellStyle name="Normal 614 5 2" xfId="20288" xr:uid="{00000000-0005-0000-0000-0000CF700000}"/>
    <cellStyle name="Normal 614 5 2 2" xfId="38155" xr:uid="{00000000-0005-0000-0000-0000D0700000}"/>
    <cellStyle name="Normal 614 5 3" xfId="29313" xr:uid="{00000000-0005-0000-0000-0000D1700000}"/>
    <cellStyle name="Normal 614 6" xfId="10602" xr:uid="{00000000-0005-0000-0000-0000D2700000}"/>
    <cellStyle name="Normal 614 6 2" xfId="20289" xr:uid="{00000000-0005-0000-0000-0000D3700000}"/>
    <cellStyle name="Normal 614 6 2 2" xfId="38156" xr:uid="{00000000-0005-0000-0000-0000D4700000}"/>
    <cellStyle name="Normal 614 6 3" xfId="29314" xr:uid="{00000000-0005-0000-0000-0000D5700000}"/>
    <cellStyle name="Normal 615" xfId="1799" xr:uid="{00000000-0005-0000-0000-0000D6700000}"/>
    <cellStyle name="Normal 615 2" xfId="10603" xr:uid="{00000000-0005-0000-0000-0000D7700000}"/>
    <cellStyle name="Normal 615 3" xfId="10604" xr:uid="{00000000-0005-0000-0000-0000D8700000}"/>
    <cellStyle name="Normal 615 3 2" xfId="10605" xr:uid="{00000000-0005-0000-0000-0000D9700000}"/>
    <cellStyle name="Normal 615 3 2 2" xfId="20291" xr:uid="{00000000-0005-0000-0000-0000DA700000}"/>
    <cellStyle name="Normal 615 3 2 2 2" xfId="38158" xr:uid="{00000000-0005-0000-0000-0000DB700000}"/>
    <cellStyle name="Normal 615 3 2 3" xfId="29316" xr:uid="{00000000-0005-0000-0000-0000DC700000}"/>
    <cellStyle name="Normal 615 3 3" xfId="20290" xr:uid="{00000000-0005-0000-0000-0000DD700000}"/>
    <cellStyle name="Normal 615 3 3 2" xfId="38157" xr:uid="{00000000-0005-0000-0000-0000DE700000}"/>
    <cellStyle name="Normal 615 3 4" xfId="29315" xr:uid="{00000000-0005-0000-0000-0000DF700000}"/>
    <cellStyle name="Normal 615 4" xfId="10606" xr:uid="{00000000-0005-0000-0000-0000E0700000}"/>
    <cellStyle name="Normal 615 4 2" xfId="20292" xr:uid="{00000000-0005-0000-0000-0000E1700000}"/>
    <cellStyle name="Normal 615 4 2 2" xfId="38159" xr:uid="{00000000-0005-0000-0000-0000E2700000}"/>
    <cellStyle name="Normal 615 4 3" xfId="29317" xr:uid="{00000000-0005-0000-0000-0000E3700000}"/>
    <cellStyle name="Normal 615 5" xfId="10607" xr:uid="{00000000-0005-0000-0000-0000E4700000}"/>
    <cellStyle name="Normal 615 5 2" xfId="20293" xr:uid="{00000000-0005-0000-0000-0000E5700000}"/>
    <cellStyle name="Normal 615 5 2 2" xfId="38160" xr:uid="{00000000-0005-0000-0000-0000E6700000}"/>
    <cellStyle name="Normal 615 5 3" xfId="29318" xr:uid="{00000000-0005-0000-0000-0000E7700000}"/>
    <cellStyle name="Normal 615 6" xfId="10608" xr:uid="{00000000-0005-0000-0000-0000E8700000}"/>
    <cellStyle name="Normal 615 6 2" xfId="20294" xr:uid="{00000000-0005-0000-0000-0000E9700000}"/>
    <cellStyle name="Normal 615 6 2 2" xfId="38161" xr:uid="{00000000-0005-0000-0000-0000EA700000}"/>
    <cellStyle name="Normal 615 6 3" xfId="29319" xr:uid="{00000000-0005-0000-0000-0000EB700000}"/>
    <cellStyle name="Normal 616" xfId="1800" xr:uid="{00000000-0005-0000-0000-0000EC700000}"/>
    <cellStyle name="Normal 616 2" xfId="10609" xr:uid="{00000000-0005-0000-0000-0000ED700000}"/>
    <cellStyle name="Normal 616 3" xfId="10610" xr:uid="{00000000-0005-0000-0000-0000EE700000}"/>
    <cellStyle name="Normal 616 3 2" xfId="10611" xr:uid="{00000000-0005-0000-0000-0000EF700000}"/>
    <cellStyle name="Normal 616 3 2 2" xfId="20296" xr:uid="{00000000-0005-0000-0000-0000F0700000}"/>
    <cellStyle name="Normal 616 3 2 2 2" xfId="38163" xr:uid="{00000000-0005-0000-0000-0000F1700000}"/>
    <cellStyle name="Normal 616 3 2 3" xfId="29321" xr:uid="{00000000-0005-0000-0000-0000F2700000}"/>
    <cellStyle name="Normal 616 3 3" xfId="20295" xr:uid="{00000000-0005-0000-0000-0000F3700000}"/>
    <cellStyle name="Normal 616 3 3 2" xfId="38162" xr:uid="{00000000-0005-0000-0000-0000F4700000}"/>
    <cellStyle name="Normal 616 3 4" xfId="29320" xr:uid="{00000000-0005-0000-0000-0000F5700000}"/>
    <cellStyle name="Normal 616 4" xfId="10612" xr:uid="{00000000-0005-0000-0000-0000F6700000}"/>
    <cellStyle name="Normal 616 4 2" xfId="20297" xr:uid="{00000000-0005-0000-0000-0000F7700000}"/>
    <cellStyle name="Normal 616 4 2 2" xfId="38164" xr:uid="{00000000-0005-0000-0000-0000F8700000}"/>
    <cellStyle name="Normal 616 4 3" xfId="29322" xr:uid="{00000000-0005-0000-0000-0000F9700000}"/>
    <cellStyle name="Normal 616 5" xfId="10613" xr:uid="{00000000-0005-0000-0000-0000FA700000}"/>
    <cellStyle name="Normal 616 5 2" xfId="20298" xr:uid="{00000000-0005-0000-0000-0000FB700000}"/>
    <cellStyle name="Normal 616 5 2 2" xfId="38165" xr:uid="{00000000-0005-0000-0000-0000FC700000}"/>
    <cellStyle name="Normal 616 5 3" xfId="29323" xr:uid="{00000000-0005-0000-0000-0000FD700000}"/>
    <cellStyle name="Normal 616 6" xfId="10614" xr:uid="{00000000-0005-0000-0000-0000FE700000}"/>
    <cellStyle name="Normal 616 6 2" xfId="20299" xr:uid="{00000000-0005-0000-0000-0000FF700000}"/>
    <cellStyle name="Normal 616 6 2 2" xfId="38166" xr:uid="{00000000-0005-0000-0000-000000710000}"/>
    <cellStyle name="Normal 616 6 3" xfId="29324" xr:uid="{00000000-0005-0000-0000-000001710000}"/>
    <cellStyle name="Normal 617" xfId="1801" xr:uid="{00000000-0005-0000-0000-000002710000}"/>
    <cellStyle name="Normal 617 2" xfId="10615" xr:uid="{00000000-0005-0000-0000-000003710000}"/>
    <cellStyle name="Normal 617 3" xfId="10616" xr:uid="{00000000-0005-0000-0000-000004710000}"/>
    <cellStyle name="Normal 617 3 2" xfId="10617" xr:uid="{00000000-0005-0000-0000-000005710000}"/>
    <cellStyle name="Normal 617 3 2 2" xfId="20301" xr:uid="{00000000-0005-0000-0000-000006710000}"/>
    <cellStyle name="Normal 617 3 2 2 2" xfId="38168" xr:uid="{00000000-0005-0000-0000-000007710000}"/>
    <cellStyle name="Normal 617 3 2 3" xfId="29326" xr:uid="{00000000-0005-0000-0000-000008710000}"/>
    <cellStyle name="Normal 617 3 3" xfId="20300" xr:uid="{00000000-0005-0000-0000-000009710000}"/>
    <cellStyle name="Normal 617 3 3 2" xfId="38167" xr:uid="{00000000-0005-0000-0000-00000A710000}"/>
    <cellStyle name="Normal 617 3 4" xfId="29325" xr:uid="{00000000-0005-0000-0000-00000B710000}"/>
    <cellStyle name="Normal 617 4" xfId="10618" xr:uid="{00000000-0005-0000-0000-00000C710000}"/>
    <cellStyle name="Normal 617 4 2" xfId="20302" xr:uid="{00000000-0005-0000-0000-00000D710000}"/>
    <cellStyle name="Normal 617 4 2 2" xfId="38169" xr:uid="{00000000-0005-0000-0000-00000E710000}"/>
    <cellStyle name="Normal 617 4 3" xfId="29327" xr:uid="{00000000-0005-0000-0000-00000F710000}"/>
    <cellStyle name="Normal 617 5" xfId="10619" xr:uid="{00000000-0005-0000-0000-000010710000}"/>
    <cellStyle name="Normal 617 5 2" xfId="20303" xr:uid="{00000000-0005-0000-0000-000011710000}"/>
    <cellStyle name="Normal 617 5 2 2" xfId="38170" xr:uid="{00000000-0005-0000-0000-000012710000}"/>
    <cellStyle name="Normal 617 5 3" xfId="29328" xr:uid="{00000000-0005-0000-0000-000013710000}"/>
    <cellStyle name="Normal 617 6" xfId="10620" xr:uid="{00000000-0005-0000-0000-000014710000}"/>
    <cellStyle name="Normal 617 6 2" xfId="20304" xr:uid="{00000000-0005-0000-0000-000015710000}"/>
    <cellStyle name="Normal 617 6 2 2" xfId="38171" xr:uid="{00000000-0005-0000-0000-000016710000}"/>
    <cellStyle name="Normal 617 6 3" xfId="29329" xr:uid="{00000000-0005-0000-0000-000017710000}"/>
    <cellStyle name="Normal 618" xfId="1802" xr:uid="{00000000-0005-0000-0000-000018710000}"/>
    <cellStyle name="Normal 618 2" xfId="10621" xr:uid="{00000000-0005-0000-0000-000019710000}"/>
    <cellStyle name="Normal 618 3" xfId="10622" xr:uid="{00000000-0005-0000-0000-00001A710000}"/>
    <cellStyle name="Normal 618 3 2" xfId="10623" xr:uid="{00000000-0005-0000-0000-00001B710000}"/>
    <cellStyle name="Normal 618 3 2 2" xfId="20306" xr:uid="{00000000-0005-0000-0000-00001C710000}"/>
    <cellStyle name="Normal 618 3 2 2 2" xfId="38173" xr:uid="{00000000-0005-0000-0000-00001D710000}"/>
    <cellStyle name="Normal 618 3 2 3" xfId="29331" xr:uid="{00000000-0005-0000-0000-00001E710000}"/>
    <cellStyle name="Normal 618 3 3" xfId="20305" xr:uid="{00000000-0005-0000-0000-00001F710000}"/>
    <cellStyle name="Normal 618 3 3 2" xfId="38172" xr:uid="{00000000-0005-0000-0000-000020710000}"/>
    <cellStyle name="Normal 618 3 4" xfId="29330" xr:uid="{00000000-0005-0000-0000-000021710000}"/>
    <cellStyle name="Normal 618 4" xfId="10624" xr:uid="{00000000-0005-0000-0000-000022710000}"/>
    <cellStyle name="Normal 618 4 2" xfId="20307" xr:uid="{00000000-0005-0000-0000-000023710000}"/>
    <cellStyle name="Normal 618 4 2 2" xfId="38174" xr:uid="{00000000-0005-0000-0000-000024710000}"/>
    <cellStyle name="Normal 618 4 3" xfId="29332" xr:uid="{00000000-0005-0000-0000-000025710000}"/>
    <cellStyle name="Normal 618 5" xfId="10625" xr:uid="{00000000-0005-0000-0000-000026710000}"/>
    <cellStyle name="Normal 618 5 2" xfId="20308" xr:uid="{00000000-0005-0000-0000-000027710000}"/>
    <cellStyle name="Normal 618 5 2 2" xfId="38175" xr:uid="{00000000-0005-0000-0000-000028710000}"/>
    <cellStyle name="Normal 618 5 3" xfId="29333" xr:uid="{00000000-0005-0000-0000-000029710000}"/>
    <cellStyle name="Normal 618 6" xfId="10626" xr:uid="{00000000-0005-0000-0000-00002A710000}"/>
    <cellStyle name="Normal 618 6 2" xfId="20309" xr:uid="{00000000-0005-0000-0000-00002B710000}"/>
    <cellStyle name="Normal 618 6 2 2" xfId="38176" xr:uid="{00000000-0005-0000-0000-00002C710000}"/>
    <cellStyle name="Normal 618 6 3" xfId="29334" xr:uid="{00000000-0005-0000-0000-00002D710000}"/>
    <cellStyle name="Normal 619" xfId="1803" xr:uid="{00000000-0005-0000-0000-00002E710000}"/>
    <cellStyle name="Normal 619 2" xfId="10627" xr:uid="{00000000-0005-0000-0000-00002F710000}"/>
    <cellStyle name="Normal 619 3" xfId="10628" xr:uid="{00000000-0005-0000-0000-000030710000}"/>
    <cellStyle name="Normal 619 3 2" xfId="10629" xr:uid="{00000000-0005-0000-0000-000031710000}"/>
    <cellStyle name="Normal 619 3 2 2" xfId="20311" xr:uid="{00000000-0005-0000-0000-000032710000}"/>
    <cellStyle name="Normal 619 3 2 2 2" xfId="38178" xr:uid="{00000000-0005-0000-0000-000033710000}"/>
    <cellStyle name="Normal 619 3 2 3" xfId="29336" xr:uid="{00000000-0005-0000-0000-000034710000}"/>
    <cellStyle name="Normal 619 3 3" xfId="20310" xr:uid="{00000000-0005-0000-0000-000035710000}"/>
    <cellStyle name="Normal 619 3 3 2" xfId="38177" xr:uid="{00000000-0005-0000-0000-000036710000}"/>
    <cellStyle name="Normal 619 3 4" xfId="29335" xr:uid="{00000000-0005-0000-0000-000037710000}"/>
    <cellStyle name="Normal 619 4" xfId="10630" xr:uid="{00000000-0005-0000-0000-000038710000}"/>
    <cellStyle name="Normal 619 4 2" xfId="20312" xr:uid="{00000000-0005-0000-0000-000039710000}"/>
    <cellStyle name="Normal 619 4 2 2" xfId="38179" xr:uid="{00000000-0005-0000-0000-00003A710000}"/>
    <cellStyle name="Normal 619 4 3" xfId="29337" xr:uid="{00000000-0005-0000-0000-00003B710000}"/>
    <cellStyle name="Normal 619 5" xfId="10631" xr:uid="{00000000-0005-0000-0000-00003C710000}"/>
    <cellStyle name="Normal 619 5 2" xfId="20313" xr:uid="{00000000-0005-0000-0000-00003D710000}"/>
    <cellStyle name="Normal 619 5 2 2" xfId="38180" xr:uid="{00000000-0005-0000-0000-00003E710000}"/>
    <cellStyle name="Normal 619 5 3" xfId="29338" xr:uid="{00000000-0005-0000-0000-00003F710000}"/>
    <cellStyle name="Normal 619 6" xfId="10632" xr:uid="{00000000-0005-0000-0000-000040710000}"/>
    <cellStyle name="Normal 619 6 2" xfId="20314" xr:uid="{00000000-0005-0000-0000-000041710000}"/>
    <cellStyle name="Normal 619 6 2 2" xfId="38181" xr:uid="{00000000-0005-0000-0000-000042710000}"/>
    <cellStyle name="Normal 619 6 3" xfId="29339" xr:uid="{00000000-0005-0000-0000-000043710000}"/>
    <cellStyle name="Normal 62" xfId="1804" xr:uid="{00000000-0005-0000-0000-000044710000}"/>
    <cellStyle name="Normal 62 2" xfId="10633" xr:uid="{00000000-0005-0000-0000-000045710000}"/>
    <cellStyle name="Normal 62 3" xfId="10634" xr:uid="{00000000-0005-0000-0000-000046710000}"/>
    <cellStyle name="Normal 62 3 2" xfId="10635" xr:uid="{00000000-0005-0000-0000-000047710000}"/>
    <cellStyle name="Normal 62 3 2 2" xfId="20316" xr:uid="{00000000-0005-0000-0000-000048710000}"/>
    <cellStyle name="Normal 62 3 2 2 2" xfId="38183" xr:uid="{00000000-0005-0000-0000-000049710000}"/>
    <cellStyle name="Normal 62 3 2 3" xfId="29341" xr:uid="{00000000-0005-0000-0000-00004A710000}"/>
    <cellStyle name="Normal 62 3 3" xfId="20315" xr:uid="{00000000-0005-0000-0000-00004B710000}"/>
    <cellStyle name="Normal 62 3 3 2" xfId="38182" xr:uid="{00000000-0005-0000-0000-00004C710000}"/>
    <cellStyle name="Normal 62 3 4" xfId="29340" xr:uid="{00000000-0005-0000-0000-00004D710000}"/>
    <cellStyle name="Normal 62 4" xfId="10636" xr:uid="{00000000-0005-0000-0000-00004E710000}"/>
    <cellStyle name="Normal 62 4 2" xfId="20317" xr:uid="{00000000-0005-0000-0000-00004F710000}"/>
    <cellStyle name="Normal 62 4 2 2" xfId="38184" xr:uid="{00000000-0005-0000-0000-000050710000}"/>
    <cellStyle name="Normal 62 4 3" xfId="29342" xr:uid="{00000000-0005-0000-0000-000051710000}"/>
    <cellStyle name="Normal 62 5" xfId="10637" xr:uid="{00000000-0005-0000-0000-000052710000}"/>
    <cellStyle name="Normal 62 5 2" xfId="20318" xr:uid="{00000000-0005-0000-0000-000053710000}"/>
    <cellStyle name="Normal 62 5 2 2" xfId="38185" xr:uid="{00000000-0005-0000-0000-000054710000}"/>
    <cellStyle name="Normal 62 5 3" xfId="29343" xr:uid="{00000000-0005-0000-0000-000055710000}"/>
    <cellStyle name="Normal 62 6" xfId="10638" xr:uid="{00000000-0005-0000-0000-000056710000}"/>
    <cellStyle name="Normal 62 6 2" xfId="20319" xr:uid="{00000000-0005-0000-0000-000057710000}"/>
    <cellStyle name="Normal 62 6 2 2" xfId="38186" xr:uid="{00000000-0005-0000-0000-000058710000}"/>
    <cellStyle name="Normal 62 6 3" xfId="29344" xr:uid="{00000000-0005-0000-0000-000059710000}"/>
    <cellStyle name="Normal 620" xfId="1805" xr:uid="{00000000-0005-0000-0000-00005A710000}"/>
    <cellStyle name="Normal 620 2" xfId="10639" xr:uid="{00000000-0005-0000-0000-00005B710000}"/>
    <cellStyle name="Normal 620 3" xfId="10640" xr:uid="{00000000-0005-0000-0000-00005C710000}"/>
    <cellStyle name="Normal 620 3 2" xfId="10641" xr:uid="{00000000-0005-0000-0000-00005D710000}"/>
    <cellStyle name="Normal 620 3 2 2" xfId="20321" xr:uid="{00000000-0005-0000-0000-00005E710000}"/>
    <cellStyle name="Normal 620 3 2 2 2" xfId="38188" xr:uid="{00000000-0005-0000-0000-00005F710000}"/>
    <cellStyle name="Normal 620 3 2 3" xfId="29346" xr:uid="{00000000-0005-0000-0000-000060710000}"/>
    <cellStyle name="Normal 620 3 3" xfId="20320" xr:uid="{00000000-0005-0000-0000-000061710000}"/>
    <cellStyle name="Normal 620 3 3 2" xfId="38187" xr:uid="{00000000-0005-0000-0000-000062710000}"/>
    <cellStyle name="Normal 620 3 4" xfId="29345" xr:uid="{00000000-0005-0000-0000-000063710000}"/>
    <cellStyle name="Normal 620 4" xfId="10642" xr:uid="{00000000-0005-0000-0000-000064710000}"/>
    <cellStyle name="Normal 620 4 2" xfId="20322" xr:uid="{00000000-0005-0000-0000-000065710000}"/>
    <cellStyle name="Normal 620 4 2 2" xfId="38189" xr:uid="{00000000-0005-0000-0000-000066710000}"/>
    <cellStyle name="Normal 620 4 3" xfId="29347" xr:uid="{00000000-0005-0000-0000-000067710000}"/>
    <cellStyle name="Normal 620 5" xfId="10643" xr:uid="{00000000-0005-0000-0000-000068710000}"/>
    <cellStyle name="Normal 620 5 2" xfId="20323" xr:uid="{00000000-0005-0000-0000-000069710000}"/>
    <cellStyle name="Normal 620 5 2 2" xfId="38190" xr:uid="{00000000-0005-0000-0000-00006A710000}"/>
    <cellStyle name="Normal 620 5 3" xfId="29348" xr:uid="{00000000-0005-0000-0000-00006B710000}"/>
    <cellStyle name="Normal 620 6" xfId="10644" xr:uid="{00000000-0005-0000-0000-00006C710000}"/>
    <cellStyle name="Normal 620 6 2" xfId="20324" xr:uid="{00000000-0005-0000-0000-00006D710000}"/>
    <cellStyle name="Normal 620 6 2 2" xfId="38191" xr:uid="{00000000-0005-0000-0000-00006E710000}"/>
    <cellStyle name="Normal 620 6 3" xfId="29349" xr:uid="{00000000-0005-0000-0000-00006F710000}"/>
    <cellStyle name="Normal 621" xfId="1806" xr:uid="{00000000-0005-0000-0000-000070710000}"/>
    <cellStyle name="Normal 621 2" xfId="10645" xr:uid="{00000000-0005-0000-0000-000071710000}"/>
    <cellStyle name="Normal 621 3" xfId="10646" xr:uid="{00000000-0005-0000-0000-000072710000}"/>
    <cellStyle name="Normal 621 3 2" xfId="10647" xr:uid="{00000000-0005-0000-0000-000073710000}"/>
    <cellStyle name="Normal 621 3 2 2" xfId="20326" xr:uid="{00000000-0005-0000-0000-000074710000}"/>
    <cellStyle name="Normal 621 3 2 2 2" xfId="38193" xr:uid="{00000000-0005-0000-0000-000075710000}"/>
    <cellStyle name="Normal 621 3 2 3" xfId="29351" xr:uid="{00000000-0005-0000-0000-000076710000}"/>
    <cellStyle name="Normal 621 3 3" xfId="20325" xr:uid="{00000000-0005-0000-0000-000077710000}"/>
    <cellStyle name="Normal 621 3 3 2" xfId="38192" xr:uid="{00000000-0005-0000-0000-000078710000}"/>
    <cellStyle name="Normal 621 3 4" xfId="29350" xr:uid="{00000000-0005-0000-0000-000079710000}"/>
    <cellStyle name="Normal 621 4" xfId="10648" xr:uid="{00000000-0005-0000-0000-00007A710000}"/>
    <cellStyle name="Normal 621 4 2" xfId="20327" xr:uid="{00000000-0005-0000-0000-00007B710000}"/>
    <cellStyle name="Normal 621 4 2 2" xfId="38194" xr:uid="{00000000-0005-0000-0000-00007C710000}"/>
    <cellStyle name="Normal 621 4 3" xfId="29352" xr:uid="{00000000-0005-0000-0000-00007D710000}"/>
    <cellStyle name="Normal 621 5" xfId="10649" xr:uid="{00000000-0005-0000-0000-00007E710000}"/>
    <cellStyle name="Normal 621 5 2" xfId="20328" xr:uid="{00000000-0005-0000-0000-00007F710000}"/>
    <cellStyle name="Normal 621 5 2 2" xfId="38195" xr:uid="{00000000-0005-0000-0000-000080710000}"/>
    <cellStyle name="Normal 621 5 3" xfId="29353" xr:uid="{00000000-0005-0000-0000-000081710000}"/>
    <cellStyle name="Normal 621 6" xfId="10650" xr:uid="{00000000-0005-0000-0000-000082710000}"/>
    <cellStyle name="Normal 621 6 2" xfId="20329" xr:uid="{00000000-0005-0000-0000-000083710000}"/>
    <cellStyle name="Normal 621 6 2 2" xfId="38196" xr:uid="{00000000-0005-0000-0000-000084710000}"/>
    <cellStyle name="Normal 621 6 3" xfId="29354" xr:uid="{00000000-0005-0000-0000-000085710000}"/>
    <cellStyle name="Normal 622" xfId="1807" xr:uid="{00000000-0005-0000-0000-000086710000}"/>
    <cellStyle name="Normal 622 2" xfId="10651" xr:uid="{00000000-0005-0000-0000-000087710000}"/>
    <cellStyle name="Normal 622 3" xfId="10652" xr:uid="{00000000-0005-0000-0000-000088710000}"/>
    <cellStyle name="Normal 622 3 2" xfId="10653" xr:uid="{00000000-0005-0000-0000-000089710000}"/>
    <cellStyle name="Normal 622 3 2 2" xfId="20331" xr:uid="{00000000-0005-0000-0000-00008A710000}"/>
    <cellStyle name="Normal 622 3 2 2 2" xfId="38198" xr:uid="{00000000-0005-0000-0000-00008B710000}"/>
    <cellStyle name="Normal 622 3 2 3" xfId="29356" xr:uid="{00000000-0005-0000-0000-00008C710000}"/>
    <cellStyle name="Normal 622 3 3" xfId="20330" xr:uid="{00000000-0005-0000-0000-00008D710000}"/>
    <cellStyle name="Normal 622 3 3 2" xfId="38197" xr:uid="{00000000-0005-0000-0000-00008E710000}"/>
    <cellStyle name="Normal 622 3 4" xfId="29355" xr:uid="{00000000-0005-0000-0000-00008F710000}"/>
    <cellStyle name="Normal 622 4" xfId="10654" xr:uid="{00000000-0005-0000-0000-000090710000}"/>
    <cellStyle name="Normal 622 4 2" xfId="20332" xr:uid="{00000000-0005-0000-0000-000091710000}"/>
    <cellStyle name="Normal 622 4 2 2" xfId="38199" xr:uid="{00000000-0005-0000-0000-000092710000}"/>
    <cellStyle name="Normal 622 4 3" xfId="29357" xr:uid="{00000000-0005-0000-0000-000093710000}"/>
    <cellStyle name="Normal 622 5" xfId="10655" xr:uid="{00000000-0005-0000-0000-000094710000}"/>
    <cellStyle name="Normal 622 5 2" xfId="20333" xr:uid="{00000000-0005-0000-0000-000095710000}"/>
    <cellStyle name="Normal 622 5 2 2" xfId="38200" xr:uid="{00000000-0005-0000-0000-000096710000}"/>
    <cellStyle name="Normal 622 5 3" xfId="29358" xr:uid="{00000000-0005-0000-0000-000097710000}"/>
    <cellStyle name="Normal 622 6" xfId="10656" xr:uid="{00000000-0005-0000-0000-000098710000}"/>
    <cellStyle name="Normal 622 6 2" xfId="20334" xr:uid="{00000000-0005-0000-0000-000099710000}"/>
    <cellStyle name="Normal 622 6 2 2" xfId="38201" xr:uid="{00000000-0005-0000-0000-00009A710000}"/>
    <cellStyle name="Normal 622 6 3" xfId="29359" xr:uid="{00000000-0005-0000-0000-00009B710000}"/>
    <cellStyle name="Normal 623" xfId="1808" xr:uid="{00000000-0005-0000-0000-00009C710000}"/>
    <cellStyle name="Normal 623 2" xfId="10657" xr:uid="{00000000-0005-0000-0000-00009D710000}"/>
    <cellStyle name="Normal 623 3" xfId="10658" xr:uid="{00000000-0005-0000-0000-00009E710000}"/>
    <cellStyle name="Normal 623 3 2" xfId="10659" xr:uid="{00000000-0005-0000-0000-00009F710000}"/>
    <cellStyle name="Normal 623 3 2 2" xfId="20336" xr:uid="{00000000-0005-0000-0000-0000A0710000}"/>
    <cellStyle name="Normal 623 3 2 2 2" xfId="38203" xr:uid="{00000000-0005-0000-0000-0000A1710000}"/>
    <cellStyle name="Normal 623 3 2 3" xfId="29361" xr:uid="{00000000-0005-0000-0000-0000A2710000}"/>
    <cellStyle name="Normal 623 3 3" xfId="20335" xr:uid="{00000000-0005-0000-0000-0000A3710000}"/>
    <cellStyle name="Normal 623 3 3 2" xfId="38202" xr:uid="{00000000-0005-0000-0000-0000A4710000}"/>
    <cellStyle name="Normal 623 3 4" xfId="29360" xr:uid="{00000000-0005-0000-0000-0000A5710000}"/>
    <cellStyle name="Normal 623 4" xfId="10660" xr:uid="{00000000-0005-0000-0000-0000A6710000}"/>
    <cellStyle name="Normal 623 4 2" xfId="20337" xr:uid="{00000000-0005-0000-0000-0000A7710000}"/>
    <cellStyle name="Normal 623 4 2 2" xfId="38204" xr:uid="{00000000-0005-0000-0000-0000A8710000}"/>
    <cellStyle name="Normal 623 4 3" xfId="29362" xr:uid="{00000000-0005-0000-0000-0000A9710000}"/>
    <cellStyle name="Normal 623 5" xfId="10661" xr:uid="{00000000-0005-0000-0000-0000AA710000}"/>
    <cellStyle name="Normal 623 5 2" xfId="20338" xr:uid="{00000000-0005-0000-0000-0000AB710000}"/>
    <cellStyle name="Normal 623 5 2 2" xfId="38205" xr:uid="{00000000-0005-0000-0000-0000AC710000}"/>
    <cellStyle name="Normal 623 5 3" xfId="29363" xr:uid="{00000000-0005-0000-0000-0000AD710000}"/>
    <cellStyle name="Normal 623 6" xfId="10662" xr:uid="{00000000-0005-0000-0000-0000AE710000}"/>
    <cellStyle name="Normal 623 6 2" xfId="20339" xr:uid="{00000000-0005-0000-0000-0000AF710000}"/>
    <cellStyle name="Normal 623 6 2 2" xfId="38206" xr:uid="{00000000-0005-0000-0000-0000B0710000}"/>
    <cellStyle name="Normal 623 6 3" xfId="29364" xr:uid="{00000000-0005-0000-0000-0000B1710000}"/>
    <cellStyle name="Normal 624" xfId="1809" xr:uid="{00000000-0005-0000-0000-0000B2710000}"/>
    <cellStyle name="Normal 624 2" xfId="10663" xr:uid="{00000000-0005-0000-0000-0000B3710000}"/>
    <cellStyle name="Normal 624 3" xfId="10664" xr:uid="{00000000-0005-0000-0000-0000B4710000}"/>
    <cellStyle name="Normal 624 3 2" xfId="10665" xr:uid="{00000000-0005-0000-0000-0000B5710000}"/>
    <cellStyle name="Normal 624 3 2 2" xfId="20341" xr:uid="{00000000-0005-0000-0000-0000B6710000}"/>
    <cellStyle name="Normal 624 3 2 2 2" xfId="38208" xr:uid="{00000000-0005-0000-0000-0000B7710000}"/>
    <cellStyle name="Normal 624 3 2 3" xfId="29366" xr:uid="{00000000-0005-0000-0000-0000B8710000}"/>
    <cellStyle name="Normal 624 3 3" xfId="20340" xr:uid="{00000000-0005-0000-0000-0000B9710000}"/>
    <cellStyle name="Normal 624 3 3 2" xfId="38207" xr:uid="{00000000-0005-0000-0000-0000BA710000}"/>
    <cellStyle name="Normal 624 3 4" xfId="29365" xr:uid="{00000000-0005-0000-0000-0000BB710000}"/>
    <cellStyle name="Normal 624 4" xfId="10666" xr:uid="{00000000-0005-0000-0000-0000BC710000}"/>
    <cellStyle name="Normal 624 4 2" xfId="20342" xr:uid="{00000000-0005-0000-0000-0000BD710000}"/>
    <cellStyle name="Normal 624 4 2 2" xfId="38209" xr:uid="{00000000-0005-0000-0000-0000BE710000}"/>
    <cellStyle name="Normal 624 4 3" xfId="29367" xr:uid="{00000000-0005-0000-0000-0000BF710000}"/>
    <cellStyle name="Normal 624 5" xfId="10667" xr:uid="{00000000-0005-0000-0000-0000C0710000}"/>
    <cellStyle name="Normal 624 5 2" xfId="20343" xr:uid="{00000000-0005-0000-0000-0000C1710000}"/>
    <cellStyle name="Normal 624 5 2 2" xfId="38210" xr:uid="{00000000-0005-0000-0000-0000C2710000}"/>
    <cellStyle name="Normal 624 5 3" xfId="29368" xr:uid="{00000000-0005-0000-0000-0000C3710000}"/>
    <cellStyle name="Normal 624 6" xfId="10668" xr:uid="{00000000-0005-0000-0000-0000C4710000}"/>
    <cellStyle name="Normal 624 6 2" xfId="20344" xr:uid="{00000000-0005-0000-0000-0000C5710000}"/>
    <cellStyle name="Normal 624 6 2 2" xfId="38211" xr:uid="{00000000-0005-0000-0000-0000C6710000}"/>
    <cellStyle name="Normal 624 6 3" xfId="29369" xr:uid="{00000000-0005-0000-0000-0000C7710000}"/>
    <cellStyle name="Normal 625" xfId="1810" xr:uid="{00000000-0005-0000-0000-0000C8710000}"/>
    <cellStyle name="Normal 625 2" xfId="10669" xr:uid="{00000000-0005-0000-0000-0000C9710000}"/>
    <cellStyle name="Normal 625 3" xfId="10670" xr:uid="{00000000-0005-0000-0000-0000CA710000}"/>
    <cellStyle name="Normal 625 3 2" xfId="10671" xr:uid="{00000000-0005-0000-0000-0000CB710000}"/>
    <cellStyle name="Normal 625 3 2 2" xfId="20346" xr:uid="{00000000-0005-0000-0000-0000CC710000}"/>
    <cellStyle name="Normal 625 3 2 2 2" xfId="38213" xr:uid="{00000000-0005-0000-0000-0000CD710000}"/>
    <cellStyle name="Normal 625 3 2 3" xfId="29371" xr:uid="{00000000-0005-0000-0000-0000CE710000}"/>
    <cellStyle name="Normal 625 3 3" xfId="20345" xr:uid="{00000000-0005-0000-0000-0000CF710000}"/>
    <cellStyle name="Normal 625 3 3 2" xfId="38212" xr:uid="{00000000-0005-0000-0000-0000D0710000}"/>
    <cellStyle name="Normal 625 3 4" xfId="29370" xr:uid="{00000000-0005-0000-0000-0000D1710000}"/>
    <cellStyle name="Normal 625 4" xfId="10672" xr:uid="{00000000-0005-0000-0000-0000D2710000}"/>
    <cellStyle name="Normal 625 4 2" xfId="20347" xr:uid="{00000000-0005-0000-0000-0000D3710000}"/>
    <cellStyle name="Normal 625 4 2 2" xfId="38214" xr:uid="{00000000-0005-0000-0000-0000D4710000}"/>
    <cellStyle name="Normal 625 4 3" xfId="29372" xr:uid="{00000000-0005-0000-0000-0000D5710000}"/>
    <cellStyle name="Normal 625 5" xfId="10673" xr:uid="{00000000-0005-0000-0000-0000D6710000}"/>
    <cellStyle name="Normal 625 5 2" xfId="20348" xr:uid="{00000000-0005-0000-0000-0000D7710000}"/>
    <cellStyle name="Normal 625 5 2 2" xfId="38215" xr:uid="{00000000-0005-0000-0000-0000D8710000}"/>
    <cellStyle name="Normal 625 5 3" xfId="29373" xr:uid="{00000000-0005-0000-0000-0000D9710000}"/>
    <cellStyle name="Normal 625 6" xfId="10674" xr:uid="{00000000-0005-0000-0000-0000DA710000}"/>
    <cellStyle name="Normal 625 6 2" xfId="20349" xr:uid="{00000000-0005-0000-0000-0000DB710000}"/>
    <cellStyle name="Normal 625 6 2 2" xfId="38216" xr:uid="{00000000-0005-0000-0000-0000DC710000}"/>
    <cellStyle name="Normal 625 6 3" xfId="29374" xr:uid="{00000000-0005-0000-0000-0000DD710000}"/>
    <cellStyle name="Normal 626" xfId="1811" xr:uid="{00000000-0005-0000-0000-0000DE710000}"/>
    <cellStyle name="Normal 626 2" xfId="10675" xr:uid="{00000000-0005-0000-0000-0000DF710000}"/>
    <cellStyle name="Normal 626 3" xfId="10676" xr:uid="{00000000-0005-0000-0000-0000E0710000}"/>
    <cellStyle name="Normal 626 3 2" xfId="10677" xr:uid="{00000000-0005-0000-0000-0000E1710000}"/>
    <cellStyle name="Normal 626 3 2 2" xfId="20351" xr:uid="{00000000-0005-0000-0000-0000E2710000}"/>
    <cellStyle name="Normal 626 3 2 2 2" xfId="38218" xr:uid="{00000000-0005-0000-0000-0000E3710000}"/>
    <cellStyle name="Normal 626 3 2 3" xfId="29376" xr:uid="{00000000-0005-0000-0000-0000E4710000}"/>
    <cellStyle name="Normal 626 3 3" xfId="20350" xr:uid="{00000000-0005-0000-0000-0000E5710000}"/>
    <cellStyle name="Normal 626 3 3 2" xfId="38217" xr:uid="{00000000-0005-0000-0000-0000E6710000}"/>
    <cellStyle name="Normal 626 3 4" xfId="29375" xr:uid="{00000000-0005-0000-0000-0000E7710000}"/>
    <cellStyle name="Normal 626 4" xfId="10678" xr:uid="{00000000-0005-0000-0000-0000E8710000}"/>
    <cellStyle name="Normal 626 4 2" xfId="20352" xr:uid="{00000000-0005-0000-0000-0000E9710000}"/>
    <cellStyle name="Normal 626 4 2 2" xfId="38219" xr:uid="{00000000-0005-0000-0000-0000EA710000}"/>
    <cellStyle name="Normal 626 4 3" xfId="29377" xr:uid="{00000000-0005-0000-0000-0000EB710000}"/>
    <cellStyle name="Normal 626 5" xfId="10679" xr:uid="{00000000-0005-0000-0000-0000EC710000}"/>
    <cellStyle name="Normal 626 5 2" xfId="20353" xr:uid="{00000000-0005-0000-0000-0000ED710000}"/>
    <cellStyle name="Normal 626 5 2 2" xfId="38220" xr:uid="{00000000-0005-0000-0000-0000EE710000}"/>
    <cellStyle name="Normal 626 5 3" xfId="29378" xr:uid="{00000000-0005-0000-0000-0000EF710000}"/>
    <cellStyle name="Normal 626 6" xfId="10680" xr:uid="{00000000-0005-0000-0000-0000F0710000}"/>
    <cellStyle name="Normal 626 6 2" xfId="20354" xr:uid="{00000000-0005-0000-0000-0000F1710000}"/>
    <cellStyle name="Normal 626 6 2 2" xfId="38221" xr:uid="{00000000-0005-0000-0000-0000F2710000}"/>
    <cellStyle name="Normal 626 6 3" xfId="29379" xr:uid="{00000000-0005-0000-0000-0000F3710000}"/>
    <cellStyle name="Normal 627" xfId="1812" xr:uid="{00000000-0005-0000-0000-0000F4710000}"/>
    <cellStyle name="Normal 627 2" xfId="10681" xr:uid="{00000000-0005-0000-0000-0000F5710000}"/>
    <cellStyle name="Normal 627 3" xfId="10682" xr:uid="{00000000-0005-0000-0000-0000F6710000}"/>
    <cellStyle name="Normal 627 3 2" xfId="10683" xr:uid="{00000000-0005-0000-0000-0000F7710000}"/>
    <cellStyle name="Normal 627 3 2 2" xfId="20356" xr:uid="{00000000-0005-0000-0000-0000F8710000}"/>
    <cellStyle name="Normal 627 3 2 2 2" xfId="38223" xr:uid="{00000000-0005-0000-0000-0000F9710000}"/>
    <cellStyle name="Normal 627 3 2 3" xfId="29381" xr:uid="{00000000-0005-0000-0000-0000FA710000}"/>
    <cellStyle name="Normal 627 3 3" xfId="20355" xr:uid="{00000000-0005-0000-0000-0000FB710000}"/>
    <cellStyle name="Normal 627 3 3 2" xfId="38222" xr:uid="{00000000-0005-0000-0000-0000FC710000}"/>
    <cellStyle name="Normal 627 3 4" xfId="29380" xr:uid="{00000000-0005-0000-0000-0000FD710000}"/>
    <cellStyle name="Normal 627 4" xfId="10684" xr:uid="{00000000-0005-0000-0000-0000FE710000}"/>
    <cellStyle name="Normal 627 4 2" xfId="20357" xr:uid="{00000000-0005-0000-0000-0000FF710000}"/>
    <cellStyle name="Normal 627 4 2 2" xfId="38224" xr:uid="{00000000-0005-0000-0000-000000720000}"/>
    <cellStyle name="Normal 627 4 3" xfId="29382" xr:uid="{00000000-0005-0000-0000-000001720000}"/>
    <cellStyle name="Normal 627 5" xfId="10685" xr:uid="{00000000-0005-0000-0000-000002720000}"/>
    <cellStyle name="Normal 627 5 2" xfId="20358" xr:uid="{00000000-0005-0000-0000-000003720000}"/>
    <cellStyle name="Normal 627 5 2 2" xfId="38225" xr:uid="{00000000-0005-0000-0000-000004720000}"/>
    <cellStyle name="Normal 627 5 3" xfId="29383" xr:uid="{00000000-0005-0000-0000-000005720000}"/>
    <cellStyle name="Normal 627 6" xfId="10686" xr:uid="{00000000-0005-0000-0000-000006720000}"/>
    <cellStyle name="Normal 627 6 2" xfId="20359" xr:uid="{00000000-0005-0000-0000-000007720000}"/>
    <cellStyle name="Normal 627 6 2 2" xfId="38226" xr:uid="{00000000-0005-0000-0000-000008720000}"/>
    <cellStyle name="Normal 627 6 3" xfId="29384" xr:uid="{00000000-0005-0000-0000-000009720000}"/>
    <cellStyle name="Normal 628" xfId="1813" xr:uid="{00000000-0005-0000-0000-00000A720000}"/>
    <cellStyle name="Normal 628 2" xfId="10687" xr:uid="{00000000-0005-0000-0000-00000B720000}"/>
    <cellStyle name="Normal 628 3" xfId="10688" xr:uid="{00000000-0005-0000-0000-00000C720000}"/>
    <cellStyle name="Normal 628 3 2" xfId="10689" xr:uid="{00000000-0005-0000-0000-00000D720000}"/>
    <cellStyle name="Normal 628 3 2 2" xfId="20361" xr:uid="{00000000-0005-0000-0000-00000E720000}"/>
    <cellStyle name="Normal 628 3 2 2 2" xfId="38228" xr:uid="{00000000-0005-0000-0000-00000F720000}"/>
    <cellStyle name="Normal 628 3 2 3" xfId="29386" xr:uid="{00000000-0005-0000-0000-000010720000}"/>
    <cellStyle name="Normal 628 3 3" xfId="20360" xr:uid="{00000000-0005-0000-0000-000011720000}"/>
    <cellStyle name="Normal 628 3 3 2" xfId="38227" xr:uid="{00000000-0005-0000-0000-000012720000}"/>
    <cellStyle name="Normal 628 3 4" xfId="29385" xr:uid="{00000000-0005-0000-0000-000013720000}"/>
    <cellStyle name="Normal 628 4" xfId="10690" xr:uid="{00000000-0005-0000-0000-000014720000}"/>
    <cellStyle name="Normal 628 4 2" xfId="20362" xr:uid="{00000000-0005-0000-0000-000015720000}"/>
    <cellStyle name="Normal 628 4 2 2" xfId="38229" xr:uid="{00000000-0005-0000-0000-000016720000}"/>
    <cellStyle name="Normal 628 4 3" xfId="29387" xr:uid="{00000000-0005-0000-0000-000017720000}"/>
    <cellStyle name="Normal 628 5" xfId="10691" xr:uid="{00000000-0005-0000-0000-000018720000}"/>
    <cellStyle name="Normal 628 5 2" xfId="20363" xr:uid="{00000000-0005-0000-0000-000019720000}"/>
    <cellStyle name="Normal 628 5 2 2" xfId="38230" xr:uid="{00000000-0005-0000-0000-00001A720000}"/>
    <cellStyle name="Normal 628 5 3" xfId="29388" xr:uid="{00000000-0005-0000-0000-00001B720000}"/>
    <cellStyle name="Normal 628 6" xfId="10692" xr:uid="{00000000-0005-0000-0000-00001C720000}"/>
    <cellStyle name="Normal 628 6 2" xfId="20364" xr:uid="{00000000-0005-0000-0000-00001D720000}"/>
    <cellStyle name="Normal 628 6 2 2" xfId="38231" xr:uid="{00000000-0005-0000-0000-00001E720000}"/>
    <cellStyle name="Normal 628 6 3" xfId="29389" xr:uid="{00000000-0005-0000-0000-00001F720000}"/>
    <cellStyle name="Normal 629" xfId="1814" xr:uid="{00000000-0005-0000-0000-000020720000}"/>
    <cellStyle name="Normal 629 2" xfId="10693" xr:uid="{00000000-0005-0000-0000-000021720000}"/>
    <cellStyle name="Normal 629 3" xfId="10694" xr:uid="{00000000-0005-0000-0000-000022720000}"/>
    <cellStyle name="Normal 629 3 2" xfId="10695" xr:uid="{00000000-0005-0000-0000-000023720000}"/>
    <cellStyle name="Normal 629 3 2 2" xfId="20366" xr:uid="{00000000-0005-0000-0000-000024720000}"/>
    <cellStyle name="Normal 629 3 2 2 2" xfId="38233" xr:uid="{00000000-0005-0000-0000-000025720000}"/>
    <cellStyle name="Normal 629 3 2 3" xfId="29391" xr:uid="{00000000-0005-0000-0000-000026720000}"/>
    <cellStyle name="Normal 629 3 3" xfId="20365" xr:uid="{00000000-0005-0000-0000-000027720000}"/>
    <cellStyle name="Normal 629 3 3 2" xfId="38232" xr:uid="{00000000-0005-0000-0000-000028720000}"/>
    <cellStyle name="Normal 629 3 4" xfId="29390" xr:uid="{00000000-0005-0000-0000-000029720000}"/>
    <cellStyle name="Normal 629 4" xfId="10696" xr:uid="{00000000-0005-0000-0000-00002A720000}"/>
    <cellStyle name="Normal 629 4 2" xfId="20367" xr:uid="{00000000-0005-0000-0000-00002B720000}"/>
    <cellStyle name="Normal 629 4 2 2" xfId="38234" xr:uid="{00000000-0005-0000-0000-00002C720000}"/>
    <cellStyle name="Normal 629 4 3" xfId="29392" xr:uid="{00000000-0005-0000-0000-00002D720000}"/>
    <cellStyle name="Normal 629 5" xfId="10697" xr:uid="{00000000-0005-0000-0000-00002E720000}"/>
    <cellStyle name="Normal 629 5 2" xfId="20368" xr:uid="{00000000-0005-0000-0000-00002F720000}"/>
    <cellStyle name="Normal 629 5 2 2" xfId="38235" xr:uid="{00000000-0005-0000-0000-000030720000}"/>
    <cellStyle name="Normal 629 5 3" xfId="29393" xr:uid="{00000000-0005-0000-0000-000031720000}"/>
    <cellStyle name="Normal 629 6" xfId="10698" xr:uid="{00000000-0005-0000-0000-000032720000}"/>
    <cellStyle name="Normal 629 6 2" xfId="20369" xr:uid="{00000000-0005-0000-0000-000033720000}"/>
    <cellStyle name="Normal 629 6 2 2" xfId="38236" xr:uid="{00000000-0005-0000-0000-000034720000}"/>
    <cellStyle name="Normal 629 6 3" xfId="29394" xr:uid="{00000000-0005-0000-0000-000035720000}"/>
    <cellStyle name="Normal 63" xfId="1815" xr:uid="{00000000-0005-0000-0000-000036720000}"/>
    <cellStyle name="Normal 63 2" xfId="10699" xr:uid="{00000000-0005-0000-0000-000037720000}"/>
    <cellStyle name="Normal 63 3" xfId="10700" xr:uid="{00000000-0005-0000-0000-000038720000}"/>
    <cellStyle name="Normal 63 3 2" xfId="10701" xr:uid="{00000000-0005-0000-0000-000039720000}"/>
    <cellStyle name="Normal 63 3 2 2" xfId="20371" xr:uid="{00000000-0005-0000-0000-00003A720000}"/>
    <cellStyle name="Normal 63 3 2 2 2" xfId="38238" xr:uid="{00000000-0005-0000-0000-00003B720000}"/>
    <cellStyle name="Normal 63 3 2 3" xfId="29396" xr:uid="{00000000-0005-0000-0000-00003C720000}"/>
    <cellStyle name="Normal 63 3 3" xfId="20370" xr:uid="{00000000-0005-0000-0000-00003D720000}"/>
    <cellStyle name="Normal 63 3 3 2" xfId="38237" xr:uid="{00000000-0005-0000-0000-00003E720000}"/>
    <cellStyle name="Normal 63 3 4" xfId="29395" xr:uid="{00000000-0005-0000-0000-00003F720000}"/>
    <cellStyle name="Normal 63 4" xfId="10702" xr:uid="{00000000-0005-0000-0000-000040720000}"/>
    <cellStyle name="Normal 63 4 2" xfId="20372" xr:uid="{00000000-0005-0000-0000-000041720000}"/>
    <cellStyle name="Normal 63 4 2 2" xfId="38239" xr:uid="{00000000-0005-0000-0000-000042720000}"/>
    <cellStyle name="Normal 63 4 3" xfId="29397" xr:uid="{00000000-0005-0000-0000-000043720000}"/>
    <cellStyle name="Normal 63 5" xfId="10703" xr:uid="{00000000-0005-0000-0000-000044720000}"/>
    <cellStyle name="Normal 63 5 2" xfId="20373" xr:uid="{00000000-0005-0000-0000-000045720000}"/>
    <cellStyle name="Normal 63 5 2 2" xfId="38240" xr:uid="{00000000-0005-0000-0000-000046720000}"/>
    <cellStyle name="Normal 63 5 3" xfId="29398" xr:uid="{00000000-0005-0000-0000-000047720000}"/>
    <cellStyle name="Normal 63 6" xfId="10704" xr:uid="{00000000-0005-0000-0000-000048720000}"/>
    <cellStyle name="Normal 63 6 2" xfId="20374" xr:uid="{00000000-0005-0000-0000-000049720000}"/>
    <cellStyle name="Normal 63 6 2 2" xfId="38241" xr:uid="{00000000-0005-0000-0000-00004A720000}"/>
    <cellStyle name="Normal 63 6 3" xfId="29399" xr:uid="{00000000-0005-0000-0000-00004B720000}"/>
    <cellStyle name="Normal 630" xfId="1816" xr:uid="{00000000-0005-0000-0000-00004C720000}"/>
    <cellStyle name="Normal 630 2" xfId="10705" xr:uid="{00000000-0005-0000-0000-00004D720000}"/>
    <cellStyle name="Normal 630 3" xfId="10706" xr:uid="{00000000-0005-0000-0000-00004E720000}"/>
    <cellStyle name="Normal 630 3 2" xfId="10707" xr:uid="{00000000-0005-0000-0000-00004F720000}"/>
    <cellStyle name="Normal 630 3 2 2" xfId="20376" xr:uid="{00000000-0005-0000-0000-000050720000}"/>
    <cellStyle name="Normal 630 3 2 2 2" xfId="38243" xr:uid="{00000000-0005-0000-0000-000051720000}"/>
    <cellStyle name="Normal 630 3 2 3" xfId="29401" xr:uid="{00000000-0005-0000-0000-000052720000}"/>
    <cellStyle name="Normal 630 3 3" xfId="20375" xr:uid="{00000000-0005-0000-0000-000053720000}"/>
    <cellStyle name="Normal 630 3 3 2" xfId="38242" xr:uid="{00000000-0005-0000-0000-000054720000}"/>
    <cellStyle name="Normal 630 3 4" xfId="29400" xr:uid="{00000000-0005-0000-0000-000055720000}"/>
    <cellStyle name="Normal 630 4" xfId="10708" xr:uid="{00000000-0005-0000-0000-000056720000}"/>
    <cellStyle name="Normal 630 4 2" xfId="20377" xr:uid="{00000000-0005-0000-0000-000057720000}"/>
    <cellStyle name="Normal 630 4 2 2" xfId="38244" xr:uid="{00000000-0005-0000-0000-000058720000}"/>
    <cellStyle name="Normal 630 4 3" xfId="29402" xr:uid="{00000000-0005-0000-0000-000059720000}"/>
    <cellStyle name="Normal 630 5" xfId="10709" xr:uid="{00000000-0005-0000-0000-00005A720000}"/>
    <cellStyle name="Normal 630 5 2" xfId="20378" xr:uid="{00000000-0005-0000-0000-00005B720000}"/>
    <cellStyle name="Normal 630 5 2 2" xfId="38245" xr:uid="{00000000-0005-0000-0000-00005C720000}"/>
    <cellStyle name="Normal 630 5 3" xfId="29403" xr:uid="{00000000-0005-0000-0000-00005D720000}"/>
    <cellStyle name="Normal 630 6" xfId="10710" xr:uid="{00000000-0005-0000-0000-00005E720000}"/>
    <cellStyle name="Normal 630 6 2" xfId="20379" xr:uid="{00000000-0005-0000-0000-00005F720000}"/>
    <cellStyle name="Normal 630 6 2 2" xfId="38246" xr:uid="{00000000-0005-0000-0000-000060720000}"/>
    <cellStyle name="Normal 630 6 3" xfId="29404" xr:uid="{00000000-0005-0000-0000-000061720000}"/>
    <cellStyle name="Normal 631" xfId="1817" xr:uid="{00000000-0005-0000-0000-000062720000}"/>
    <cellStyle name="Normal 631 2" xfId="10711" xr:uid="{00000000-0005-0000-0000-000063720000}"/>
    <cellStyle name="Normal 631 3" xfId="10712" xr:uid="{00000000-0005-0000-0000-000064720000}"/>
    <cellStyle name="Normal 631 3 2" xfId="10713" xr:uid="{00000000-0005-0000-0000-000065720000}"/>
    <cellStyle name="Normal 631 3 2 2" xfId="20381" xr:uid="{00000000-0005-0000-0000-000066720000}"/>
    <cellStyle name="Normal 631 3 2 2 2" xfId="38248" xr:uid="{00000000-0005-0000-0000-000067720000}"/>
    <cellStyle name="Normal 631 3 2 3" xfId="29406" xr:uid="{00000000-0005-0000-0000-000068720000}"/>
    <cellStyle name="Normal 631 3 3" xfId="20380" xr:uid="{00000000-0005-0000-0000-000069720000}"/>
    <cellStyle name="Normal 631 3 3 2" xfId="38247" xr:uid="{00000000-0005-0000-0000-00006A720000}"/>
    <cellStyle name="Normal 631 3 4" xfId="29405" xr:uid="{00000000-0005-0000-0000-00006B720000}"/>
    <cellStyle name="Normal 631 4" xfId="10714" xr:uid="{00000000-0005-0000-0000-00006C720000}"/>
    <cellStyle name="Normal 631 4 2" xfId="20382" xr:uid="{00000000-0005-0000-0000-00006D720000}"/>
    <cellStyle name="Normal 631 4 2 2" xfId="38249" xr:uid="{00000000-0005-0000-0000-00006E720000}"/>
    <cellStyle name="Normal 631 4 3" xfId="29407" xr:uid="{00000000-0005-0000-0000-00006F720000}"/>
    <cellStyle name="Normal 631 5" xfId="10715" xr:uid="{00000000-0005-0000-0000-000070720000}"/>
    <cellStyle name="Normal 631 5 2" xfId="20383" xr:uid="{00000000-0005-0000-0000-000071720000}"/>
    <cellStyle name="Normal 631 5 2 2" xfId="38250" xr:uid="{00000000-0005-0000-0000-000072720000}"/>
    <cellStyle name="Normal 631 5 3" xfId="29408" xr:uid="{00000000-0005-0000-0000-000073720000}"/>
    <cellStyle name="Normal 631 6" xfId="10716" xr:uid="{00000000-0005-0000-0000-000074720000}"/>
    <cellStyle name="Normal 631 6 2" xfId="20384" xr:uid="{00000000-0005-0000-0000-000075720000}"/>
    <cellStyle name="Normal 631 6 2 2" xfId="38251" xr:uid="{00000000-0005-0000-0000-000076720000}"/>
    <cellStyle name="Normal 631 6 3" xfId="29409" xr:uid="{00000000-0005-0000-0000-000077720000}"/>
    <cellStyle name="Normal 632" xfId="1818" xr:uid="{00000000-0005-0000-0000-000078720000}"/>
    <cellStyle name="Normal 632 2" xfId="10717" xr:uid="{00000000-0005-0000-0000-000079720000}"/>
    <cellStyle name="Normal 632 3" xfId="10718" xr:uid="{00000000-0005-0000-0000-00007A720000}"/>
    <cellStyle name="Normal 632 3 2" xfId="10719" xr:uid="{00000000-0005-0000-0000-00007B720000}"/>
    <cellStyle name="Normal 632 3 2 2" xfId="20386" xr:uid="{00000000-0005-0000-0000-00007C720000}"/>
    <cellStyle name="Normal 632 3 2 2 2" xfId="38253" xr:uid="{00000000-0005-0000-0000-00007D720000}"/>
    <cellStyle name="Normal 632 3 2 3" xfId="29411" xr:uid="{00000000-0005-0000-0000-00007E720000}"/>
    <cellStyle name="Normal 632 3 3" xfId="20385" xr:uid="{00000000-0005-0000-0000-00007F720000}"/>
    <cellStyle name="Normal 632 3 3 2" xfId="38252" xr:uid="{00000000-0005-0000-0000-000080720000}"/>
    <cellStyle name="Normal 632 3 4" xfId="29410" xr:uid="{00000000-0005-0000-0000-000081720000}"/>
    <cellStyle name="Normal 632 4" xfId="10720" xr:uid="{00000000-0005-0000-0000-000082720000}"/>
    <cellStyle name="Normal 632 4 2" xfId="20387" xr:uid="{00000000-0005-0000-0000-000083720000}"/>
    <cellStyle name="Normal 632 4 2 2" xfId="38254" xr:uid="{00000000-0005-0000-0000-000084720000}"/>
    <cellStyle name="Normal 632 4 3" xfId="29412" xr:uid="{00000000-0005-0000-0000-000085720000}"/>
    <cellStyle name="Normal 632 5" xfId="10721" xr:uid="{00000000-0005-0000-0000-000086720000}"/>
    <cellStyle name="Normal 632 5 2" xfId="20388" xr:uid="{00000000-0005-0000-0000-000087720000}"/>
    <cellStyle name="Normal 632 5 2 2" xfId="38255" xr:uid="{00000000-0005-0000-0000-000088720000}"/>
    <cellStyle name="Normal 632 5 3" xfId="29413" xr:uid="{00000000-0005-0000-0000-000089720000}"/>
    <cellStyle name="Normal 632 6" xfId="10722" xr:uid="{00000000-0005-0000-0000-00008A720000}"/>
    <cellStyle name="Normal 632 6 2" xfId="20389" xr:uid="{00000000-0005-0000-0000-00008B720000}"/>
    <cellStyle name="Normal 632 6 2 2" xfId="38256" xr:uid="{00000000-0005-0000-0000-00008C720000}"/>
    <cellStyle name="Normal 632 6 3" xfId="29414" xr:uid="{00000000-0005-0000-0000-00008D720000}"/>
    <cellStyle name="Normal 633" xfId="1819" xr:uid="{00000000-0005-0000-0000-00008E720000}"/>
    <cellStyle name="Normal 633 2" xfId="10723" xr:uid="{00000000-0005-0000-0000-00008F720000}"/>
    <cellStyle name="Normal 633 3" xfId="10724" xr:uid="{00000000-0005-0000-0000-000090720000}"/>
    <cellStyle name="Normal 633 3 2" xfId="10725" xr:uid="{00000000-0005-0000-0000-000091720000}"/>
    <cellStyle name="Normal 633 3 2 2" xfId="20391" xr:uid="{00000000-0005-0000-0000-000092720000}"/>
    <cellStyle name="Normal 633 3 2 2 2" xfId="38258" xr:uid="{00000000-0005-0000-0000-000093720000}"/>
    <cellStyle name="Normal 633 3 2 3" xfId="29416" xr:uid="{00000000-0005-0000-0000-000094720000}"/>
    <cellStyle name="Normal 633 3 3" xfId="20390" xr:uid="{00000000-0005-0000-0000-000095720000}"/>
    <cellStyle name="Normal 633 3 3 2" xfId="38257" xr:uid="{00000000-0005-0000-0000-000096720000}"/>
    <cellStyle name="Normal 633 3 4" xfId="29415" xr:uid="{00000000-0005-0000-0000-000097720000}"/>
    <cellStyle name="Normal 633 4" xfId="10726" xr:uid="{00000000-0005-0000-0000-000098720000}"/>
    <cellStyle name="Normal 633 4 2" xfId="20392" xr:uid="{00000000-0005-0000-0000-000099720000}"/>
    <cellStyle name="Normal 633 4 2 2" xfId="38259" xr:uid="{00000000-0005-0000-0000-00009A720000}"/>
    <cellStyle name="Normal 633 4 3" xfId="29417" xr:uid="{00000000-0005-0000-0000-00009B720000}"/>
    <cellStyle name="Normal 633 5" xfId="10727" xr:uid="{00000000-0005-0000-0000-00009C720000}"/>
    <cellStyle name="Normal 633 5 2" xfId="20393" xr:uid="{00000000-0005-0000-0000-00009D720000}"/>
    <cellStyle name="Normal 633 5 2 2" xfId="38260" xr:uid="{00000000-0005-0000-0000-00009E720000}"/>
    <cellStyle name="Normal 633 5 3" xfId="29418" xr:uid="{00000000-0005-0000-0000-00009F720000}"/>
    <cellStyle name="Normal 633 6" xfId="10728" xr:uid="{00000000-0005-0000-0000-0000A0720000}"/>
    <cellStyle name="Normal 633 6 2" xfId="20394" xr:uid="{00000000-0005-0000-0000-0000A1720000}"/>
    <cellStyle name="Normal 633 6 2 2" xfId="38261" xr:uid="{00000000-0005-0000-0000-0000A2720000}"/>
    <cellStyle name="Normal 633 6 3" xfId="29419" xr:uid="{00000000-0005-0000-0000-0000A3720000}"/>
    <cellStyle name="Normal 634" xfId="1820" xr:uid="{00000000-0005-0000-0000-0000A4720000}"/>
    <cellStyle name="Normal 634 2" xfId="10729" xr:uid="{00000000-0005-0000-0000-0000A5720000}"/>
    <cellStyle name="Normal 634 3" xfId="10730" xr:uid="{00000000-0005-0000-0000-0000A6720000}"/>
    <cellStyle name="Normal 634 3 2" xfId="10731" xr:uid="{00000000-0005-0000-0000-0000A7720000}"/>
    <cellStyle name="Normal 634 3 2 2" xfId="20396" xr:uid="{00000000-0005-0000-0000-0000A8720000}"/>
    <cellStyle name="Normal 634 3 2 2 2" xfId="38263" xr:uid="{00000000-0005-0000-0000-0000A9720000}"/>
    <cellStyle name="Normal 634 3 2 3" xfId="29421" xr:uid="{00000000-0005-0000-0000-0000AA720000}"/>
    <cellStyle name="Normal 634 3 3" xfId="20395" xr:uid="{00000000-0005-0000-0000-0000AB720000}"/>
    <cellStyle name="Normal 634 3 3 2" xfId="38262" xr:uid="{00000000-0005-0000-0000-0000AC720000}"/>
    <cellStyle name="Normal 634 3 4" xfId="29420" xr:uid="{00000000-0005-0000-0000-0000AD720000}"/>
    <cellStyle name="Normal 634 4" xfId="10732" xr:uid="{00000000-0005-0000-0000-0000AE720000}"/>
    <cellStyle name="Normal 634 4 2" xfId="20397" xr:uid="{00000000-0005-0000-0000-0000AF720000}"/>
    <cellStyle name="Normal 634 4 2 2" xfId="38264" xr:uid="{00000000-0005-0000-0000-0000B0720000}"/>
    <cellStyle name="Normal 634 4 3" xfId="29422" xr:uid="{00000000-0005-0000-0000-0000B1720000}"/>
    <cellStyle name="Normal 634 5" xfId="10733" xr:uid="{00000000-0005-0000-0000-0000B2720000}"/>
    <cellStyle name="Normal 634 5 2" xfId="20398" xr:uid="{00000000-0005-0000-0000-0000B3720000}"/>
    <cellStyle name="Normal 634 5 2 2" xfId="38265" xr:uid="{00000000-0005-0000-0000-0000B4720000}"/>
    <cellStyle name="Normal 634 5 3" xfId="29423" xr:uid="{00000000-0005-0000-0000-0000B5720000}"/>
    <cellStyle name="Normal 634 6" xfId="10734" xr:uid="{00000000-0005-0000-0000-0000B6720000}"/>
    <cellStyle name="Normal 634 6 2" xfId="20399" xr:uid="{00000000-0005-0000-0000-0000B7720000}"/>
    <cellStyle name="Normal 634 6 2 2" xfId="38266" xr:uid="{00000000-0005-0000-0000-0000B8720000}"/>
    <cellStyle name="Normal 634 6 3" xfId="29424" xr:uid="{00000000-0005-0000-0000-0000B9720000}"/>
    <cellStyle name="Normal 635" xfId="1821" xr:uid="{00000000-0005-0000-0000-0000BA720000}"/>
    <cellStyle name="Normal 635 2" xfId="10735" xr:uid="{00000000-0005-0000-0000-0000BB720000}"/>
    <cellStyle name="Normal 635 3" xfId="10736" xr:uid="{00000000-0005-0000-0000-0000BC720000}"/>
    <cellStyle name="Normal 635 3 2" xfId="10737" xr:uid="{00000000-0005-0000-0000-0000BD720000}"/>
    <cellStyle name="Normal 635 3 2 2" xfId="20401" xr:uid="{00000000-0005-0000-0000-0000BE720000}"/>
    <cellStyle name="Normal 635 3 2 2 2" xfId="38268" xr:uid="{00000000-0005-0000-0000-0000BF720000}"/>
    <cellStyle name="Normal 635 3 2 3" xfId="29426" xr:uid="{00000000-0005-0000-0000-0000C0720000}"/>
    <cellStyle name="Normal 635 3 3" xfId="20400" xr:uid="{00000000-0005-0000-0000-0000C1720000}"/>
    <cellStyle name="Normal 635 3 3 2" xfId="38267" xr:uid="{00000000-0005-0000-0000-0000C2720000}"/>
    <cellStyle name="Normal 635 3 4" xfId="29425" xr:uid="{00000000-0005-0000-0000-0000C3720000}"/>
    <cellStyle name="Normal 635 4" xfId="10738" xr:uid="{00000000-0005-0000-0000-0000C4720000}"/>
    <cellStyle name="Normal 635 4 2" xfId="20402" xr:uid="{00000000-0005-0000-0000-0000C5720000}"/>
    <cellStyle name="Normal 635 4 2 2" xfId="38269" xr:uid="{00000000-0005-0000-0000-0000C6720000}"/>
    <cellStyle name="Normal 635 4 3" xfId="29427" xr:uid="{00000000-0005-0000-0000-0000C7720000}"/>
    <cellStyle name="Normal 635 5" xfId="10739" xr:uid="{00000000-0005-0000-0000-0000C8720000}"/>
    <cellStyle name="Normal 635 5 2" xfId="20403" xr:uid="{00000000-0005-0000-0000-0000C9720000}"/>
    <cellStyle name="Normal 635 5 2 2" xfId="38270" xr:uid="{00000000-0005-0000-0000-0000CA720000}"/>
    <cellStyle name="Normal 635 5 3" xfId="29428" xr:uid="{00000000-0005-0000-0000-0000CB720000}"/>
    <cellStyle name="Normal 635 6" xfId="10740" xr:uid="{00000000-0005-0000-0000-0000CC720000}"/>
    <cellStyle name="Normal 635 6 2" xfId="20404" xr:uid="{00000000-0005-0000-0000-0000CD720000}"/>
    <cellStyle name="Normal 635 6 2 2" xfId="38271" xr:uid="{00000000-0005-0000-0000-0000CE720000}"/>
    <cellStyle name="Normal 635 6 3" xfId="29429" xr:uid="{00000000-0005-0000-0000-0000CF720000}"/>
    <cellStyle name="Normal 636" xfId="1822" xr:uid="{00000000-0005-0000-0000-0000D0720000}"/>
    <cellStyle name="Normal 636 2" xfId="10741" xr:uid="{00000000-0005-0000-0000-0000D1720000}"/>
    <cellStyle name="Normal 636 3" xfId="10742" xr:uid="{00000000-0005-0000-0000-0000D2720000}"/>
    <cellStyle name="Normal 636 3 2" xfId="10743" xr:uid="{00000000-0005-0000-0000-0000D3720000}"/>
    <cellStyle name="Normal 636 3 2 2" xfId="20406" xr:uid="{00000000-0005-0000-0000-0000D4720000}"/>
    <cellStyle name="Normal 636 3 2 2 2" xfId="38273" xr:uid="{00000000-0005-0000-0000-0000D5720000}"/>
    <cellStyle name="Normal 636 3 2 3" xfId="29431" xr:uid="{00000000-0005-0000-0000-0000D6720000}"/>
    <cellStyle name="Normal 636 3 3" xfId="20405" xr:uid="{00000000-0005-0000-0000-0000D7720000}"/>
    <cellStyle name="Normal 636 3 3 2" xfId="38272" xr:uid="{00000000-0005-0000-0000-0000D8720000}"/>
    <cellStyle name="Normal 636 3 4" xfId="29430" xr:uid="{00000000-0005-0000-0000-0000D9720000}"/>
    <cellStyle name="Normal 636 4" xfId="10744" xr:uid="{00000000-0005-0000-0000-0000DA720000}"/>
    <cellStyle name="Normal 636 4 2" xfId="20407" xr:uid="{00000000-0005-0000-0000-0000DB720000}"/>
    <cellStyle name="Normal 636 4 2 2" xfId="38274" xr:uid="{00000000-0005-0000-0000-0000DC720000}"/>
    <cellStyle name="Normal 636 4 3" xfId="29432" xr:uid="{00000000-0005-0000-0000-0000DD720000}"/>
    <cellStyle name="Normal 636 5" xfId="10745" xr:uid="{00000000-0005-0000-0000-0000DE720000}"/>
    <cellStyle name="Normal 636 5 2" xfId="20408" xr:uid="{00000000-0005-0000-0000-0000DF720000}"/>
    <cellStyle name="Normal 636 5 2 2" xfId="38275" xr:uid="{00000000-0005-0000-0000-0000E0720000}"/>
    <cellStyle name="Normal 636 5 3" xfId="29433" xr:uid="{00000000-0005-0000-0000-0000E1720000}"/>
    <cellStyle name="Normal 636 6" xfId="10746" xr:uid="{00000000-0005-0000-0000-0000E2720000}"/>
    <cellStyle name="Normal 636 6 2" xfId="20409" xr:uid="{00000000-0005-0000-0000-0000E3720000}"/>
    <cellStyle name="Normal 636 6 2 2" xfId="38276" xr:uid="{00000000-0005-0000-0000-0000E4720000}"/>
    <cellStyle name="Normal 636 6 3" xfId="29434" xr:uid="{00000000-0005-0000-0000-0000E5720000}"/>
    <cellStyle name="Normal 637" xfId="1823" xr:uid="{00000000-0005-0000-0000-0000E6720000}"/>
    <cellStyle name="Normal 637 2" xfId="10747" xr:uid="{00000000-0005-0000-0000-0000E7720000}"/>
    <cellStyle name="Normal 637 3" xfId="10748" xr:uid="{00000000-0005-0000-0000-0000E8720000}"/>
    <cellStyle name="Normal 637 3 2" xfId="10749" xr:uid="{00000000-0005-0000-0000-0000E9720000}"/>
    <cellStyle name="Normal 637 3 2 2" xfId="20411" xr:uid="{00000000-0005-0000-0000-0000EA720000}"/>
    <cellStyle name="Normal 637 3 2 2 2" xfId="38278" xr:uid="{00000000-0005-0000-0000-0000EB720000}"/>
    <cellStyle name="Normal 637 3 2 3" xfId="29436" xr:uid="{00000000-0005-0000-0000-0000EC720000}"/>
    <cellStyle name="Normal 637 3 3" xfId="20410" xr:uid="{00000000-0005-0000-0000-0000ED720000}"/>
    <cellStyle name="Normal 637 3 3 2" xfId="38277" xr:uid="{00000000-0005-0000-0000-0000EE720000}"/>
    <cellStyle name="Normal 637 3 4" xfId="29435" xr:uid="{00000000-0005-0000-0000-0000EF720000}"/>
    <cellStyle name="Normal 637 4" xfId="10750" xr:uid="{00000000-0005-0000-0000-0000F0720000}"/>
    <cellStyle name="Normal 637 4 2" xfId="20412" xr:uid="{00000000-0005-0000-0000-0000F1720000}"/>
    <cellStyle name="Normal 637 4 2 2" xfId="38279" xr:uid="{00000000-0005-0000-0000-0000F2720000}"/>
    <cellStyle name="Normal 637 4 3" xfId="29437" xr:uid="{00000000-0005-0000-0000-0000F3720000}"/>
    <cellStyle name="Normal 637 5" xfId="10751" xr:uid="{00000000-0005-0000-0000-0000F4720000}"/>
    <cellStyle name="Normal 637 5 2" xfId="20413" xr:uid="{00000000-0005-0000-0000-0000F5720000}"/>
    <cellStyle name="Normal 637 5 2 2" xfId="38280" xr:uid="{00000000-0005-0000-0000-0000F6720000}"/>
    <cellStyle name="Normal 637 5 3" xfId="29438" xr:uid="{00000000-0005-0000-0000-0000F7720000}"/>
    <cellStyle name="Normal 637 6" xfId="10752" xr:uid="{00000000-0005-0000-0000-0000F8720000}"/>
    <cellStyle name="Normal 637 6 2" xfId="20414" xr:uid="{00000000-0005-0000-0000-0000F9720000}"/>
    <cellStyle name="Normal 637 6 2 2" xfId="38281" xr:uid="{00000000-0005-0000-0000-0000FA720000}"/>
    <cellStyle name="Normal 637 6 3" xfId="29439" xr:uid="{00000000-0005-0000-0000-0000FB720000}"/>
    <cellStyle name="Normal 638" xfId="1824" xr:uid="{00000000-0005-0000-0000-0000FC720000}"/>
    <cellStyle name="Normal 638 2" xfId="10753" xr:uid="{00000000-0005-0000-0000-0000FD720000}"/>
    <cellStyle name="Normal 638 3" xfId="10754" xr:uid="{00000000-0005-0000-0000-0000FE720000}"/>
    <cellStyle name="Normal 638 3 2" xfId="10755" xr:uid="{00000000-0005-0000-0000-0000FF720000}"/>
    <cellStyle name="Normal 638 3 2 2" xfId="20416" xr:uid="{00000000-0005-0000-0000-000000730000}"/>
    <cellStyle name="Normal 638 3 2 2 2" xfId="38283" xr:uid="{00000000-0005-0000-0000-000001730000}"/>
    <cellStyle name="Normal 638 3 2 3" xfId="29441" xr:uid="{00000000-0005-0000-0000-000002730000}"/>
    <cellStyle name="Normal 638 3 3" xfId="20415" xr:uid="{00000000-0005-0000-0000-000003730000}"/>
    <cellStyle name="Normal 638 3 3 2" xfId="38282" xr:uid="{00000000-0005-0000-0000-000004730000}"/>
    <cellStyle name="Normal 638 3 4" xfId="29440" xr:uid="{00000000-0005-0000-0000-000005730000}"/>
    <cellStyle name="Normal 638 4" xfId="10756" xr:uid="{00000000-0005-0000-0000-000006730000}"/>
    <cellStyle name="Normal 638 4 2" xfId="20417" xr:uid="{00000000-0005-0000-0000-000007730000}"/>
    <cellStyle name="Normal 638 4 2 2" xfId="38284" xr:uid="{00000000-0005-0000-0000-000008730000}"/>
    <cellStyle name="Normal 638 4 3" xfId="29442" xr:uid="{00000000-0005-0000-0000-000009730000}"/>
    <cellStyle name="Normal 638 5" xfId="10757" xr:uid="{00000000-0005-0000-0000-00000A730000}"/>
    <cellStyle name="Normal 638 5 2" xfId="20418" xr:uid="{00000000-0005-0000-0000-00000B730000}"/>
    <cellStyle name="Normal 638 5 2 2" xfId="38285" xr:uid="{00000000-0005-0000-0000-00000C730000}"/>
    <cellStyle name="Normal 638 5 3" xfId="29443" xr:uid="{00000000-0005-0000-0000-00000D730000}"/>
    <cellStyle name="Normal 638 6" xfId="10758" xr:uid="{00000000-0005-0000-0000-00000E730000}"/>
    <cellStyle name="Normal 638 6 2" xfId="20419" xr:uid="{00000000-0005-0000-0000-00000F730000}"/>
    <cellStyle name="Normal 638 6 2 2" xfId="38286" xr:uid="{00000000-0005-0000-0000-000010730000}"/>
    <cellStyle name="Normal 638 6 3" xfId="29444" xr:uid="{00000000-0005-0000-0000-000011730000}"/>
    <cellStyle name="Normal 639" xfId="1825" xr:uid="{00000000-0005-0000-0000-000012730000}"/>
    <cellStyle name="Normal 639 2" xfId="10759" xr:uid="{00000000-0005-0000-0000-000013730000}"/>
    <cellStyle name="Normal 639 3" xfId="10760" xr:uid="{00000000-0005-0000-0000-000014730000}"/>
    <cellStyle name="Normal 639 3 2" xfId="10761" xr:uid="{00000000-0005-0000-0000-000015730000}"/>
    <cellStyle name="Normal 639 3 2 2" xfId="20421" xr:uid="{00000000-0005-0000-0000-000016730000}"/>
    <cellStyle name="Normal 639 3 2 2 2" xfId="38288" xr:uid="{00000000-0005-0000-0000-000017730000}"/>
    <cellStyle name="Normal 639 3 2 3" xfId="29446" xr:uid="{00000000-0005-0000-0000-000018730000}"/>
    <cellStyle name="Normal 639 3 3" xfId="20420" xr:uid="{00000000-0005-0000-0000-000019730000}"/>
    <cellStyle name="Normal 639 3 3 2" xfId="38287" xr:uid="{00000000-0005-0000-0000-00001A730000}"/>
    <cellStyle name="Normal 639 3 4" xfId="29445" xr:uid="{00000000-0005-0000-0000-00001B730000}"/>
    <cellStyle name="Normal 639 4" xfId="10762" xr:uid="{00000000-0005-0000-0000-00001C730000}"/>
    <cellStyle name="Normal 639 4 2" xfId="20422" xr:uid="{00000000-0005-0000-0000-00001D730000}"/>
    <cellStyle name="Normal 639 4 2 2" xfId="38289" xr:uid="{00000000-0005-0000-0000-00001E730000}"/>
    <cellStyle name="Normal 639 4 3" xfId="29447" xr:uid="{00000000-0005-0000-0000-00001F730000}"/>
    <cellStyle name="Normal 639 5" xfId="10763" xr:uid="{00000000-0005-0000-0000-000020730000}"/>
    <cellStyle name="Normal 639 5 2" xfId="20423" xr:uid="{00000000-0005-0000-0000-000021730000}"/>
    <cellStyle name="Normal 639 5 2 2" xfId="38290" xr:uid="{00000000-0005-0000-0000-000022730000}"/>
    <cellStyle name="Normal 639 5 3" xfId="29448" xr:uid="{00000000-0005-0000-0000-000023730000}"/>
    <cellStyle name="Normal 639 6" xfId="10764" xr:uid="{00000000-0005-0000-0000-000024730000}"/>
    <cellStyle name="Normal 639 6 2" xfId="20424" xr:uid="{00000000-0005-0000-0000-000025730000}"/>
    <cellStyle name="Normal 639 6 2 2" xfId="38291" xr:uid="{00000000-0005-0000-0000-000026730000}"/>
    <cellStyle name="Normal 639 6 3" xfId="29449" xr:uid="{00000000-0005-0000-0000-000027730000}"/>
    <cellStyle name="Normal 64" xfId="1826" xr:uid="{00000000-0005-0000-0000-000028730000}"/>
    <cellStyle name="Normal 64 2" xfId="10765" xr:uid="{00000000-0005-0000-0000-000029730000}"/>
    <cellStyle name="Normal 64 3" xfId="10766" xr:uid="{00000000-0005-0000-0000-00002A730000}"/>
    <cellStyle name="Normal 64 3 2" xfId="10767" xr:uid="{00000000-0005-0000-0000-00002B730000}"/>
    <cellStyle name="Normal 64 3 2 2" xfId="20426" xr:uid="{00000000-0005-0000-0000-00002C730000}"/>
    <cellStyle name="Normal 64 3 2 2 2" xfId="38293" xr:uid="{00000000-0005-0000-0000-00002D730000}"/>
    <cellStyle name="Normal 64 3 2 3" xfId="29451" xr:uid="{00000000-0005-0000-0000-00002E730000}"/>
    <cellStyle name="Normal 64 3 3" xfId="20425" xr:uid="{00000000-0005-0000-0000-00002F730000}"/>
    <cellStyle name="Normal 64 3 3 2" xfId="38292" xr:uid="{00000000-0005-0000-0000-000030730000}"/>
    <cellStyle name="Normal 64 3 4" xfId="29450" xr:uid="{00000000-0005-0000-0000-000031730000}"/>
    <cellStyle name="Normal 64 4" xfId="10768" xr:uid="{00000000-0005-0000-0000-000032730000}"/>
    <cellStyle name="Normal 64 4 2" xfId="20427" xr:uid="{00000000-0005-0000-0000-000033730000}"/>
    <cellStyle name="Normal 64 4 2 2" xfId="38294" xr:uid="{00000000-0005-0000-0000-000034730000}"/>
    <cellStyle name="Normal 64 4 3" xfId="29452" xr:uid="{00000000-0005-0000-0000-000035730000}"/>
    <cellStyle name="Normal 64 5" xfId="10769" xr:uid="{00000000-0005-0000-0000-000036730000}"/>
    <cellStyle name="Normal 64 5 2" xfId="20428" xr:uid="{00000000-0005-0000-0000-000037730000}"/>
    <cellStyle name="Normal 64 5 2 2" xfId="38295" xr:uid="{00000000-0005-0000-0000-000038730000}"/>
    <cellStyle name="Normal 64 5 3" xfId="29453" xr:uid="{00000000-0005-0000-0000-000039730000}"/>
    <cellStyle name="Normal 64 6" xfId="10770" xr:uid="{00000000-0005-0000-0000-00003A730000}"/>
    <cellStyle name="Normal 64 6 2" xfId="20429" xr:uid="{00000000-0005-0000-0000-00003B730000}"/>
    <cellStyle name="Normal 64 6 2 2" xfId="38296" xr:uid="{00000000-0005-0000-0000-00003C730000}"/>
    <cellStyle name="Normal 64 6 3" xfId="29454" xr:uid="{00000000-0005-0000-0000-00003D730000}"/>
    <cellStyle name="Normal 640" xfId="1827" xr:uid="{00000000-0005-0000-0000-00003E730000}"/>
    <cellStyle name="Normal 640 2" xfId="10771" xr:uid="{00000000-0005-0000-0000-00003F730000}"/>
    <cellStyle name="Normal 640 3" xfId="10772" xr:uid="{00000000-0005-0000-0000-000040730000}"/>
    <cellStyle name="Normal 640 3 2" xfId="10773" xr:uid="{00000000-0005-0000-0000-000041730000}"/>
    <cellStyle name="Normal 640 3 2 2" xfId="20431" xr:uid="{00000000-0005-0000-0000-000042730000}"/>
    <cellStyle name="Normal 640 3 2 2 2" xfId="38298" xr:uid="{00000000-0005-0000-0000-000043730000}"/>
    <cellStyle name="Normal 640 3 2 3" xfId="29456" xr:uid="{00000000-0005-0000-0000-000044730000}"/>
    <cellStyle name="Normal 640 3 3" xfId="20430" xr:uid="{00000000-0005-0000-0000-000045730000}"/>
    <cellStyle name="Normal 640 3 3 2" xfId="38297" xr:uid="{00000000-0005-0000-0000-000046730000}"/>
    <cellStyle name="Normal 640 3 4" xfId="29455" xr:uid="{00000000-0005-0000-0000-000047730000}"/>
    <cellStyle name="Normal 640 4" xfId="10774" xr:uid="{00000000-0005-0000-0000-000048730000}"/>
    <cellStyle name="Normal 640 4 2" xfId="20432" xr:uid="{00000000-0005-0000-0000-000049730000}"/>
    <cellStyle name="Normal 640 4 2 2" xfId="38299" xr:uid="{00000000-0005-0000-0000-00004A730000}"/>
    <cellStyle name="Normal 640 4 3" xfId="29457" xr:uid="{00000000-0005-0000-0000-00004B730000}"/>
    <cellStyle name="Normal 640 5" xfId="10775" xr:uid="{00000000-0005-0000-0000-00004C730000}"/>
    <cellStyle name="Normal 640 5 2" xfId="20433" xr:uid="{00000000-0005-0000-0000-00004D730000}"/>
    <cellStyle name="Normal 640 5 2 2" xfId="38300" xr:uid="{00000000-0005-0000-0000-00004E730000}"/>
    <cellStyle name="Normal 640 5 3" xfId="29458" xr:uid="{00000000-0005-0000-0000-00004F730000}"/>
    <cellStyle name="Normal 640 6" xfId="10776" xr:uid="{00000000-0005-0000-0000-000050730000}"/>
    <cellStyle name="Normal 640 6 2" xfId="20434" xr:uid="{00000000-0005-0000-0000-000051730000}"/>
    <cellStyle name="Normal 640 6 2 2" xfId="38301" xr:uid="{00000000-0005-0000-0000-000052730000}"/>
    <cellStyle name="Normal 640 6 3" xfId="29459" xr:uid="{00000000-0005-0000-0000-000053730000}"/>
    <cellStyle name="Normal 641" xfId="1828" xr:uid="{00000000-0005-0000-0000-000054730000}"/>
    <cellStyle name="Normal 641 2" xfId="10777" xr:uid="{00000000-0005-0000-0000-000055730000}"/>
    <cellStyle name="Normal 641 3" xfId="10778" xr:uid="{00000000-0005-0000-0000-000056730000}"/>
    <cellStyle name="Normal 641 3 2" xfId="10779" xr:uid="{00000000-0005-0000-0000-000057730000}"/>
    <cellStyle name="Normal 641 3 2 2" xfId="20436" xr:uid="{00000000-0005-0000-0000-000058730000}"/>
    <cellStyle name="Normal 641 3 2 2 2" xfId="38303" xr:uid="{00000000-0005-0000-0000-000059730000}"/>
    <cellStyle name="Normal 641 3 2 3" xfId="29461" xr:uid="{00000000-0005-0000-0000-00005A730000}"/>
    <cellStyle name="Normal 641 3 3" xfId="20435" xr:uid="{00000000-0005-0000-0000-00005B730000}"/>
    <cellStyle name="Normal 641 3 3 2" xfId="38302" xr:uid="{00000000-0005-0000-0000-00005C730000}"/>
    <cellStyle name="Normal 641 3 4" xfId="29460" xr:uid="{00000000-0005-0000-0000-00005D730000}"/>
    <cellStyle name="Normal 641 4" xfId="10780" xr:uid="{00000000-0005-0000-0000-00005E730000}"/>
    <cellStyle name="Normal 641 4 2" xfId="20437" xr:uid="{00000000-0005-0000-0000-00005F730000}"/>
    <cellStyle name="Normal 641 4 2 2" xfId="38304" xr:uid="{00000000-0005-0000-0000-000060730000}"/>
    <cellStyle name="Normal 641 4 3" xfId="29462" xr:uid="{00000000-0005-0000-0000-000061730000}"/>
    <cellStyle name="Normal 641 5" xfId="10781" xr:uid="{00000000-0005-0000-0000-000062730000}"/>
    <cellStyle name="Normal 641 5 2" xfId="20438" xr:uid="{00000000-0005-0000-0000-000063730000}"/>
    <cellStyle name="Normal 641 5 2 2" xfId="38305" xr:uid="{00000000-0005-0000-0000-000064730000}"/>
    <cellStyle name="Normal 641 5 3" xfId="29463" xr:uid="{00000000-0005-0000-0000-000065730000}"/>
    <cellStyle name="Normal 641 6" xfId="10782" xr:uid="{00000000-0005-0000-0000-000066730000}"/>
    <cellStyle name="Normal 641 6 2" xfId="20439" xr:uid="{00000000-0005-0000-0000-000067730000}"/>
    <cellStyle name="Normal 641 6 2 2" xfId="38306" xr:uid="{00000000-0005-0000-0000-000068730000}"/>
    <cellStyle name="Normal 641 6 3" xfId="29464" xr:uid="{00000000-0005-0000-0000-000069730000}"/>
    <cellStyle name="Normal 642" xfId="1829" xr:uid="{00000000-0005-0000-0000-00006A730000}"/>
    <cellStyle name="Normal 642 2" xfId="10783" xr:uid="{00000000-0005-0000-0000-00006B730000}"/>
    <cellStyle name="Normal 642 3" xfId="10784" xr:uid="{00000000-0005-0000-0000-00006C730000}"/>
    <cellStyle name="Normal 642 3 2" xfId="10785" xr:uid="{00000000-0005-0000-0000-00006D730000}"/>
    <cellStyle name="Normal 642 3 2 2" xfId="20441" xr:uid="{00000000-0005-0000-0000-00006E730000}"/>
    <cellStyle name="Normal 642 3 2 2 2" xfId="38308" xr:uid="{00000000-0005-0000-0000-00006F730000}"/>
    <cellStyle name="Normal 642 3 2 3" xfId="29466" xr:uid="{00000000-0005-0000-0000-000070730000}"/>
    <cellStyle name="Normal 642 3 3" xfId="20440" xr:uid="{00000000-0005-0000-0000-000071730000}"/>
    <cellStyle name="Normal 642 3 3 2" xfId="38307" xr:uid="{00000000-0005-0000-0000-000072730000}"/>
    <cellStyle name="Normal 642 3 4" xfId="29465" xr:uid="{00000000-0005-0000-0000-000073730000}"/>
    <cellStyle name="Normal 642 4" xfId="10786" xr:uid="{00000000-0005-0000-0000-000074730000}"/>
    <cellStyle name="Normal 642 4 2" xfId="20442" xr:uid="{00000000-0005-0000-0000-000075730000}"/>
    <cellStyle name="Normal 642 4 2 2" xfId="38309" xr:uid="{00000000-0005-0000-0000-000076730000}"/>
    <cellStyle name="Normal 642 4 3" xfId="29467" xr:uid="{00000000-0005-0000-0000-000077730000}"/>
    <cellStyle name="Normal 642 5" xfId="10787" xr:uid="{00000000-0005-0000-0000-000078730000}"/>
    <cellStyle name="Normal 642 5 2" xfId="20443" xr:uid="{00000000-0005-0000-0000-000079730000}"/>
    <cellStyle name="Normal 642 5 2 2" xfId="38310" xr:uid="{00000000-0005-0000-0000-00007A730000}"/>
    <cellStyle name="Normal 642 5 3" xfId="29468" xr:uid="{00000000-0005-0000-0000-00007B730000}"/>
    <cellStyle name="Normal 642 6" xfId="10788" xr:uid="{00000000-0005-0000-0000-00007C730000}"/>
    <cellStyle name="Normal 642 6 2" xfId="20444" xr:uid="{00000000-0005-0000-0000-00007D730000}"/>
    <cellStyle name="Normal 642 6 2 2" xfId="38311" xr:uid="{00000000-0005-0000-0000-00007E730000}"/>
    <cellStyle name="Normal 642 6 3" xfId="29469" xr:uid="{00000000-0005-0000-0000-00007F730000}"/>
    <cellStyle name="Normal 643" xfId="1830" xr:uid="{00000000-0005-0000-0000-000080730000}"/>
    <cellStyle name="Normal 643 2" xfId="10789" xr:uid="{00000000-0005-0000-0000-000081730000}"/>
    <cellStyle name="Normal 643 3" xfId="10790" xr:uid="{00000000-0005-0000-0000-000082730000}"/>
    <cellStyle name="Normal 643 3 2" xfId="10791" xr:uid="{00000000-0005-0000-0000-000083730000}"/>
    <cellStyle name="Normal 643 3 2 2" xfId="20446" xr:uid="{00000000-0005-0000-0000-000084730000}"/>
    <cellStyle name="Normal 643 3 2 2 2" xfId="38313" xr:uid="{00000000-0005-0000-0000-000085730000}"/>
    <cellStyle name="Normal 643 3 2 3" xfId="29471" xr:uid="{00000000-0005-0000-0000-000086730000}"/>
    <cellStyle name="Normal 643 3 3" xfId="20445" xr:uid="{00000000-0005-0000-0000-000087730000}"/>
    <cellStyle name="Normal 643 3 3 2" xfId="38312" xr:uid="{00000000-0005-0000-0000-000088730000}"/>
    <cellStyle name="Normal 643 3 4" xfId="29470" xr:uid="{00000000-0005-0000-0000-000089730000}"/>
    <cellStyle name="Normal 643 4" xfId="10792" xr:uid="{00000000-0005-0000-0000-00008A730000}"/>
    <cellStyle name="Normal 643 4 2" xfId="20447" xr:uid="{00000000-0005-0000-0000-00008B730000}"/>
    <cellStyle name="Normal 643 4 2 2" xfId="38314" xr:uid="{00000000-0005-0000-0000-00008C730000}"/>
    <cellStyle name="Normal 643 4 3" xfId="29472" xr:uid="{00000000-0005-0000-0000-00008D730000}"/>
    <cellStyle name="Normal 643 5" xfId="10793" xr:uid="{00000000-0005-0000-0000-00008E730000}"/>
    <cellStyle name="Normal 643 5 2" xfId="20448" xr:uid="{00000000-0005-0000-0000-00008F730000}"/>
    <cellStyle name="Normal 643 5 2 2" xfId="38315" xr:uid="{00000000-0005-0000-0000-000090730000}"/>
    <cellStyle name="Normal 643 5 3" xfId="29473" xr:uid="{00000000-0005-0000-0000-000091730000}"/>
    <cellStyle name="Normal 643 6" xfId="10794" xr:uid="{00000000-0005-0000-0000-000092730000}"/>
    <cellStyle name="Normal 643 6 2" xfId="20449" xr:uid="{00000000-0005-0000-0000-000093730000}"/>
    <cellStyle name="Normal 643 6 2 2" xfId="38316" xr:uid="{00000000-0005-0000-0000-000094730000}"/>
    <cellStyle name="Normal 643 6 3" xfId="29474" xr:uid="{00000000-0005-0000-0000-000095730000}"/>
    <cellStyle name="Normal 644" xfId="1831" xr:uid="{00000000-0005-0000-0000-000096730000}"/>
    <cellStyle name="Normal 644 2" xfId="10795" xr:uid="{00000000-0005-0000-0000-000097730000}"/>
    <cellStyle name="Normal 644 3" xfId="10796" xr:uid="{00000000-0005-0000-0000-000098730000}"/>
    <cellStyle name="Normal 644 3 2" xfId="10797" xr:uid="{00000000-0005-0000-0000-000099730000}"/>
    <cellStyle name="Normal 644 3 2 2" xfId="20451" xr:uid="{00000000-0005-0000-0000-00009A730000}"/>
    <cellStyle name="Normal 644 3 2 2 2" xfId="38318" xr:uid="{00000000-0005-0000-0000-00009B730000}"/>
    <cellStyle name="Normal 644 3 2 3" xfId="29476" xr:uid="{00000000-0005-0000-0000-00009C730000}"/>
    <cellStyle name="Normal 644 3 3" xfId="20450" xr:uid="{00000000-0005-0000-0000-00009D730000}"/>
    <cellStyle name="Normal 644 3 3 2" xfId="38317" xr:uid="{00000000-0005-0000-0000-00009E730000}"/>
    <cellStyle name="Normal 644 3 4" xfId="29475" xr:uid="{00000000-0005-0000-0000-00009F730000}"/>
    <cellStyle name="Normal 644 4" xfId="10798" xr:uid="{00000000-0005-0000-0000-0000A0730000}"/>
    <cellStyle name="Normal 644 4 2" xfId="20452" xr:uid="{00000000-0005-0000-0000-0000A1730000}"/>
    <cellStyle name="Normal 644 4 2 2" xfId="38319" xr:uid="{00000000-0005-0000-0000-0000A2730000}"/>
    <cellStyle name="Normal 644 4 3" xfId="29477" xr:uid="{00000000-0005-0000-0000-0000A3730000}"/>
    <cellStyle name="Normal 644 5" xfId="10799" xr:uid="{00000000-0005-0000-0000-0000A4730000}"/>
    <cellStyle name="Normal 644 5 2" xfId="20453" xr:uid="{00000000-0005-0000-0000-0000A5730000}"/>
    <cellStyle name="Normal 644 5 2 2" xfId="38320" xr:uid="{00000000-0005-0000-0000-0000A6730000}"/>
    <cellStyle name="Normal 644 5 3" xfId="29478" xr:uid="{00000000-0005-0000-0000-0000A7730000}"/>
    <cellStyle name="Normal 644 6" xfId="10800" xr:uid="{00000000-0005-0000-0000-0000A8730000}"/>
    <cellStyle name="Normal 644 6 2" xfId="20454" xr:uid="{00000000-0005-0000-0000-0000A9730000}"/>
    <cellStyle name="Normal 644 6 2 2" xfId="38321" xr:uid="{00000000-0005-0000-0000-0000AA730000}"/>
    <cellStyle name="Normal 644 6 3" xfId="29479" xr:uid="{00000000-0005-0000-0000-0000AB730000}"/>
    <cellStyle name="Normal 645" xfId="1832" xr:uid="{00000000-0005-0000-0000-0000AC730000}"/>
    <cellStyle name="Normal 645 2" xfId="10801" xr:uid="{00000000-0005-0000-0000-0000AD730000}"/>
    <cellStyle name="Normal 645 3" xfId="10802" xr:uid="{00000000-0005-0000-0000-0000AE730000}"/>
    <cellStyle name="Normal 645 3 2" xfId="10803" xr:uid="{00000000-0005-0000-0000-0000AF730000}"/>
    <cellStyle name="Normal 645 3 2 2" xfId="20456" xr:uid="{00000000-0005-0000-0000-0000B0730000}"/>
    <cellStyle name="Normal 645 3 2 2 2" xfId="38323" xr:uid="{00000000-0005-0000-0000-0000B1730000}"/>
    <cellStyle name="Normal 645 3 2 3" xfId="29481" xr:uid="{00000000-0005-0000-0000-0000B2730000}"/>
    <cellStyle name="Normal 645 3 3" xfId="20455" xr:uid="{00000000-0005-0000-0000-0000B3730000}"/>
    <cellStyle name="Normal 645 3 3 2" xfId="38322" xr:uid="{00000000-0005-0000-0000-0000B4730000}"/>
    <cellStyle name="Normal 645 3 4" xfId="29480" xr:uid="{00000000-0005-0000-0000-0000B5730000}"/>
    <cellStyle name="Normal 645 4" xfId="10804" xr:uid="{00000000-0005-0000-0000-0000B6730000}"/>
    <cellStyle name="Normal 645 4 2" xfId="20457" xr:uid="{00000000-0005-0000-0000-0000B7730000}"/>
    <cellStyle name="Normal 645 4 2 2" xfId="38324" xr:uid="{00000000-0005-0000-0000-0000B8730000}"/>
    <cellStyle name="Normal 645 4 3" xfId="29482" xr:uid="{00000000-0005-0000-0000-0000B9730000}"/>
    <cellStyle name="Normal 645 5" xfId="10805" xr:uid="{00000000-0005-0000-0000-0000BA730000}"/>
    <cellStyle name="Normal 645 5 2" xfId="20458" xr:uid="{00000000-0005-0000-0000-0000BB730000}"/>
    <cellStyle name="Normal 645 5 2 2" xfId="38325" xr:uid="{00000000-0005-0000-0000-0000BC730000}"/>
    <cellStyle name="Normal 645 5 3" xfId="29483" xr:uid="{00000000-0005-0000-0000-0000BD730000}"/>
    <cellStyle name="Normal 645 6" xfId="10806" xr:uid="{00000000-0005-0000-0000-0000BE730000}"/>
    <cellStyle name="Normal 645 6 2" xfId="20459" xr:uid="{00000000-0005-0000-0000-0000BF730000}"/>
    <cellStyle name="Normal 645 6 2 2" xfId="38326" xr:uid="{00000000-0005-0000-0000-0000C0730000}"/>
    <cellStyle name="Normal 645 6 3" xfId="29484" xr:uid="{00000000-0005-0000-0000-0000C1730000}"/>
    <cellStyle name="Normal 646" xfId="1833" xr:uid="{00000000-0005-0000-0000-0000C2730000}"/>
    <cellStyle name="Normal 646 2" xfId="10807" xr:uid="{00000000-0005-0000-0000-0000C3730000}"/>
    <cellStyle name="Normal 646 3" xfId="10808" xr:uid="{00000000-0005-0000-0000-0000C4730000}"/>
    <cellStyle name="Normal 646 3 2" xfId="10809" xr:uid="{00000000-0005-0000-0000-0000C5730000}"/>
    <cellStyle name="Normal 646 3 2 2" xfId="20461" xr:uid="{00000000-0005-0000-0000-0000C6730000}"/>
    <cellStyle name="Normal 646 3 2 2 2" xfId="38328" xr:uid="{00000000-0005-0000-0000-0000C7730000}"/>
    <cellStyle name="Normal 646 3 2 3" xfId="29486" xr:uid="{00000000-0005-0000-0000-0000C8730000}"/>
    <cellStyle name="Normal 646 3 3" xfId="20460" xr:uid="{00000000-0005-0000-0000-0000C9730000}"/>
    <cellStyle name="Normal 646 3 3 2" xfId="38327" xr:uid="{00000000-0005-0000-0000-0000CA730000}"/>
    <cellStyle name="Normal 646 3 4" xfId="29485" xr:uid="{00000000-0005-0000-0000-0000CB730000}"/>
    <cellStyle name="Normal 646 4" xfId="10810" xr:uid="{00000000-0005-0000-0000-0000CC730000}"/>
    <cellStyle name="Normal 646 4 2" xfId="20462" xr:uid="{00000000-0005-0000-0000-0000CD730000}"/>
    <cellStyle name="Normal 646 4 2 2" xfId="38329" xr:uid="{00000000-0005-0000-0000-0000CE730000}"/>
    <cellStyle name="Normal 646 4 3" xfId="29487" xr:uid="{00000000-0005-0000-0000-0000CF730000}"/>
    <cellStyle name="Normal 646 5" xfId="10811" xr:uid="{00000000-0005-0000-0000-0000D0730000}"/>
    <cellStyle name="Normal 646 5 2" xfId="20463" xr:uid="{00000000-0005-0000-0000-0000D1730000}"/>
    <cellStyle name="Normal 646 5 2 2" xfId="38330" xr:uid="{00000000-0005-0000-0000-0000D2730000}"/>
    <cellStyle name="Normal 646 5 3" xfId="29488" xr:uid="{00000000-0005-0000-0000-0000D3730000}"/>
    <cellStyle name="Normal 646 6" xfId="10812" xr:uid="{00000000-0005-0000-0000-0000D4730000}"/>
    <cellStyle name="Normal 646 6 2" xfId="20464" xr:uid="{00000000-0005-0000-0000-0000D5730000}"/>
    <cellStyle name="Normal 646 6 2 2" xfId="38331" xr:uid="{00000000-0005-0000-0000-0000D6730000}"/>
    <cellStyle name="Normal 646 6 3" xfId="29489" xr:uid="{00000000-0005-0000-0000-0000D7730000}"/>
    <cellStyle name="Normal 647" xfId="1834" xr:uid="{00000000-0005-0000-0000-0000D8730000}"/>
    <cellStyle name="Normal 647 2" xfId="10813" xr:uid="{00000000-0005-0000-0000-0000D9730000}"/>
    <cellStyle name="Normal 647 3" xfId="10814" xr:uid="{00000000-0005-0000-0000-0000DA730000}"/>
    <cellStyle name="Normal 647 3 2" xfId="10815" xr:uid="{00000000-0005-0000-0000-0000DB730000}"/>
    <cellStyle name="Normal 647 3 2 2" xfId="20466" xr:uid="{00000000-0005-0000-0000-0000DC730000}"/>
    <cellStyle name="Normal 647 3 2 2 2" xfId="38333" xr:uid="{00000000-0005-0000-0000-0000DD730000}"/>
    <cellStyle name="Normal 647 3 2 3" xfId="29491" xr:uid="{00000000-0005-0000-0000-0000DE730000}"/>
    <cellStyle name="Normal 647 3 3" xfId="20465" xr:uid="{00000000-0005-0000-0000-0000DF730000}"/>
    <cellStyle name="Normal 647 3 3 2" xfId="38332" xr:uid="{00000000-0005-0000-0000-0000E0730000}"/>
    <cellStyle name="Normal 647 3 4" xfId="29490" xr:uid="{00000000-0005-0000-0000-0000E1730000}"/>
    <cellStyle name="Normal 647 4" xfId="10816" xr:uid="{00000000-0005-0000-0000-0000E2730000}"/>
    <cellStyle name="Normal 647 4 2" xfId="20467" xr:uid="{00000000-0005-0000-0000-0000E3730000}"/>
    <cellStyle name="Normal 647 4 2 2" xfId="38334" xr:uid="{00000000-0005-0000-0000-0000E4730000}"/>
    <cellStyle name="Normal 647 4 3" xfId="29492" xr:uid="{00000000-0005-0000-0000-0000E5730000}"/>
    <cellStyle name="Normal 647 5" xfId="10817" xr:uid="{00000000-0005-0000-0000-0000E6730000}"/>
    <cellStyle name="Normal 647 5 2" xfId="20468" xr:uid="{00000000-0005-0000-0000-0000E7730000}"/>
    <cellStyle name="Normal 647 5 2 2" xfId="38335" xr:uid="{00000000-0005-0000-0000-0000E8730000}"/>
    <cellStyle name="Normal 647 5 3" xfId="29493" xr:uid="{00000000-0005-0000-0000-0000E9730000}"/>
    <cellStyle name="Normal 647 6" xfId="10818" xr:uid="{00000000-0005-0000-0000-0000EA730000}"/>
    <cellStyle name="Normal 647 6 2" xfId="20469" xr:uid="{00000000-0005-0000-0000-0000EB730000}"/>
    <cellStyle name="Normal 647 6 2 2" xfId="38336" xr:uid="{00000000-0005-0000-0000-0000EC730000}"/>
    <cellStyle name="Normal 647 6 3" xfId="29494" xr:uid="{00000000-0005-0000-0000-0000ED730000}"/>
    <cellStyle name="Normal 648" xfId="1835" xr:uid="{00000000-0005-0000-0000-0000EE730000}"/>
    <cellStyle name="Normal 648 2" xfId="10819" xr:uid="{00000000-0005-0000-0000-0000EF730000}"/>
    <cellStyle name="Normal 648 3" xfId="10820" xr:uid="{00000000-0005-0000-0000-0000F0730000}"/>
    <cellStyle name="Normal 648 3 2" xfId="10821" xr:uid="{00000000-0005-0000-0000-0000F1730000}"/>
    <cellStyle name="Normal 648 3 2 2" xfId="20471" xr:uid="{00000000-0005-0000-0000-0000F2730000}"/>
    <cellStyle name="Normal 648 3 2 2 2" xfId="38338" xr:uid="{00000000-0005-0000-0000-0000F3730000}"/>
    <cellStyle name="Normal 648 3 2 3" xfId="29496" xr:uid="{00000000-0005-0000-0000-0000F4730000}"/>
    <cellStyle name="Normal 648 3 3" xfId="20470" xr:uid="{00000000-0005-0000-0000-0000F5730000}"/>
    <cellStyle name="Normal 648 3 3 2" xfId="38337" xr:uid="{00000000-0005-0000-0000-0000F6730000}"/>
    <cellStyle name="Normal 648 3 4" xfId="29495" xr:uid="{00000000-0005-0000-0000-0000F7730000}"/>
    <cellStyle name="Normal 648 4" xfId="10822" xr:uid="{00000000-0005-0000-0000-0000F8730000}"/>
    <cellStyle name="Normal 648 4 2" xfId="20472" xr:uid="{00000000-0005-0000-0000-0000F9730000}"/>
    <cellStyle name="Normal 648 4 2 2" xfId="38339" xr:uid="{00000000-0005-0000-0000-0000FA730000}"/>
    <cellStyle name="Normal 648 4 3" xfId="29497" xr:uid="{00000000-0005-0000-0000-0000FB730000}"/>
    <cellStyle name="Normal 648 5" xfId="10823" xr:uid="{00000000-0005-0000-0000-0000FC730000}"/>
    <cellStyle name="Normal 648 5 2" xfId="20473" xr:uid="{00000000-0005-0000-0000-0000FD730000}"/>
    <cellStyle name="Normal 648 5 2 2" xfId="38340" xr:uid="{00000000-0005-0000-0000-0000FE730000}"/>
    <cellStyle name="Normal 648 5 3" xfId="29498" xr:uid="{00000000-0005-0000-0000-0000FF730000}"/>
    <cellStyle name="Normal 648 6" xfId="10824" xr:uid="{00000000-0005-0000-0000-000000740000}"/>
    <cellStyle name="Normal 648 6 2" xfId="20474" xr:uid="{00000000-0005-0000-0000-000001740000}"/>
    <cellStyle name="Normal 648 6 2 2" xfId="38341" xr:uid="{00000000-0005-0000-0000-000002740000}"/>
    <cellStyle name="Normal 648 6 3" xfId="29499" xr:uid="{00000000-0005-0000-0000-000003740000}"/>
    <cellStyle name="Normal 649" xfId="1836" xr:uid="{00000000-0005-0000-0000-000004740000}"/>
    <cellStyle name="Normal 649 2" xfId="10825" xr:uid="{00000000-0005-0000-0000-000005740000}"/>
    <cellStyle name="Normal 649 3" xfId="10826" xr:uid="{00000000-0005-0000-0000-000006740000}"/>
    <cellStyle name="Normal 649 3 2" xfId="10827" xr:uid="{00000000-0005-0000-0000-000007740000}"/>
    <cellStyle name="Normal 649 3 2 2" xfId="20476" xr:uid="{00000000-0005-0000-0000-000008740000}"/>
    <cellStyle name="Normal 649 3 2 2 2" xfId="38343" xr:uid="{00000000-0005-0000-0000-000009740000}"/>
    <cellStyle name="Normal 649 3 2 3" xfId="29501" xr:uid="{00000000-0005-0000-0000-00000A740000}"/>
    <cellStyle name="Normal 649 3 3" xfId="20475" xr:uid="{00000000-0005-0000-0000-00000B740000}"/>
    <cellStyle name="Normal 649 3 3 2" xfId="38342" xr:uid="{00000000-0005-0000-0000-00000C740000}"/>
    <cellStyle name="Normal 649 3 4" xfId="29500" xr:uid="{00000000-0005-0000-0000-00000D740000}"/>
    <cellStyle name="Normal 649 4" xfId="10828" xr:uid="{00000000-0005-0000-0000-00000E740000}"/>
    <cellStyle name="Normal 649 4 2" xfId="20477" xr:uid="{00000000-0005-0000-0000-00000F740000}"/>
    <cellStyle name="Normal 649 4 2 2" xfId="38344" xr:uid="{00000000-0005-0000-0000-000010740000}"/>
    <cellStyle name="Normal 649 4 3" xfId="29502" xr:uid="{00000000-0005-0000-0000-000011740000}"/>
    <cellStyle name="Normal 649 5" xfId="10829" xr:uid="{00000000-0005-0000-0000-000012740000}"/>
    <cellStyle name="Normal 649 5 2" xfId="20478" xr:uid="{00000000-0005-0000-0000-000013740000}"/>
    <cellStyle name="Normal 649 5 2 2" xfId="38345" xr:uid="{00000000-0005-0000-0000-000014740000}"/>
    <cellStyle name="Normal 649 5 3" xfId="29503" xr:uid="{00000000-0005-0000-0000-000015740000}"/>
    <cellStyle name="Normal 649 6" xfId="10830" xr:uid="{00000000-0005-0000-0000-000016740000}"/>
    <cellStyle name="Normal 649 6 2" xfId="20479" xr:uid="{00000000-0005-0000-0000-000017740000}"/>
    <cellStyle name="Normal 649 6 2 2" xfId="38346" xr:uid="{00000000-0005-0000-0000-000018740000}"/>
    <cellStyle name="Normal 649 6 3" xfId="29504" xr:uid="{00000000-0005-0000-0000-000019740000}"/>
    <cellStyle name="Normal 65" xfId="1837" xr:uid="{00000000-0005-0000-0000-00001A740000}"/>
    <cellStyle name="Normal 65 2" xfId="10831" xr:uid="{00000000-0005-0000-0000-00001B740000}"/>
    <cellStyle name="Normal 65 3" xfId="10832" xr:uid="{00000000-0005-0000-0000-00001C740000}"/>
    <cellStyle name="Normal 65 3 2" xfId="10833" xr:uid="{00000000-0005-0000-0000-00001D740000}"/>
    <cellStyle name="Normal 65 3 2 2" xfId="20481" xr:uid="{00000000-0005-0000-0000-00001E740000}"/>
    <cellStyle name="Normal 65 3 2 2 2" xfId="38348" xr:uid="{00000000-0005-0000-0000-00001F740000}"/>
    <cellStyle name="Normal 65 3 2 3" xfId="29506" xr:uid="{00000000-0005-0000-0000-000020740000}"/>
    <cellStyle name="Normal 65 3 3" xfId="20480" xr:uid="{00000000-0005-0000-0000-000021740000}"/>
    <cellStyle name="Normal 65 3 3 2" xfId="38347" xr:uid="{00000000-0005-0000-0000-000022740000}"/>
    <cellStyle name="Normal 65 3 4" xfId="29505" xr:uid="{00000000-0005-0000-0000-000023740000}"/>
    <cellStyle name="Normal 65 4" xfId="10834" xr:uid="{00000000-0005-0000-0000-000024740000}"/>
    <cellStyle name="Normal 65 4 2" xfId="20482" xr:uid="{00000000-0005-0000-0000-000025740000}"/>
    <cellStyle name="Normal 65 4 2 2" xfId="38349" xr:uid="{00000000-0005-0000-0000-000026740000}"/>
    <cellStyle name="Normal 65 4 3" xfId="29507" xr:uid="{00000000-0005-0000-0000-000027740000}"/>
    <cellStyle name="Normal 65 5" xfId="10835" xr:uid="{00000000-0005-0000-0000-000028740000}"/>
    <cellStyle name="Normal 65 5 2" xfId="20483" xr:uid="{00000000-0005-0000-0000-000029740000}"/>
    <cellStyle name="Normal 65 5 2 2" xfId="38350" xr:uid="{00000000-0005-0000-0000-00002A740000}"/>
    <cellStyle name="Normal 65 5 3" xfId="29508" xr:uid="{00000000-0005-0000-0000-00002B740000}"/>
    <cellStyle name="Normal 65 6" xfId="10836" xr:uid="{00000000-0005-0000-0000-00002C740000}"/>
    <cellStyle name="Normal 65 6 2" xfId="20484" xr:uid="{00000000-0005-0000-0000-00002D740000}"/>
    <cellStyle name="Normal 65 6 2 2" xfId="38351" xr:uid="{00000000-0005-0000-0000-00002E740000}"/>
    <cellStyle name="Normal 65 6 3" xfId="29509" xr:uid="{00000000-0005-0000-0000-00002F740000}"/>
    <cellStyle name="Normal 650" xfId="1838" xr:uid="{00000000-0005-0000-0000-000030740000}"/>
    <cellStyle name="Normal 650 2" xfId="10837" xr:uid="{00000000-0005-0000-0000-000031740000}"/>
    <cellStyle name="Normal 650 3" xfId="10838" xr:uid="{00000000-0005-0000-0000-000032740000}"/>
    <cellStyle name="Normal 650 3 2" xfId="10839" xr:uid="{00000000-0005-0000-0000-000033740000}"/>
    <cellStyle name="Normal 650 3 2 2" xfId="20486" xr:uid="{00000000-0005-0000-0000-000034740000}"/>
    <cellStyle name="Normal 650 3 2 2 2" xfId="38353" xr:uid="{00000000-0005-0000-0000-000035740000}"/>
    <cellStyle name="Normal 650 3 2 3" xfId="29511" xr:uid="{00000000-0005-0000-0000-000036740000}"/>
    <cellStyle name="Normal 650 3 3" xfId="20485" xr:uid="{00000000-0005-0000-0000-000037740000}"/>
    <cellStyle name="Normal 650 3 3 2" xfId="38352" xr:uid="{00000000-0005-0000-0000-000038740000}"/>
    <cellStyle name="Normal 650 3 4" xfId="29510" xr:uid="{00000000-0005-0000-0000-000039740000}"/>
    <cellStyle name="Normal 650 4" xfId="10840" xr:uid="{00000000-0005-0000-0000-00003A740000}"/>
    <cellStyle name="Normal 650 4 2" xfId="20487" xr:uid="{00000000-0005-0000-0000-00003B740000}"/>
    <cellStyle name="Normal 650 4 2 2" xfId="38354" xr:uid="{00000000-0005-0000-0000-00003C740000}"/>
    <cellStyle name="Normal 650 4 3" xfId="29512" xr:uid="{00000000-0005-0000-0000-00003D740000}"/>
    <cellStyle name="Normal 650 5" xfId="10841" xr:uid="{00000000-0005-0000-0000-00003E740000}"/>
    <cellStyle name="Normal 650 5 2" xfId="20488" xr:uid="{00000000-0005-0000-0000-00003F740000}"/>
    <cellStyle name="Normal 650 5 2 2" xfId="38355" xr:uid="{00000000-0005-0000-0000-000040740000}"/>
    <cellStyle name="Normal 650 5 3" xfId="29513" xr:uid="{00000000-0005-0000-0000-000041740000}"/>
    <cellStyle name="Normal 650 6" xfId="10842" xr:uid="{00000000-0005-0000-0000-000042740000}"/>
    <cellStyle name="Normal 650 6 2" xfId="20489" xr:uid="{00000000-0005-0000-0000-000043740000}"/>
    <cellStyle name="Normal 650 6 2 2" xfId="38356" xr:uid="{00000000-0005-0000-0000-000044740000}"/>
    <cellStyle name="Normal 650 6 3" xfId="29514" xr:uid="{00000000-0005-0000-0000-000045740000}"/>
    <cellStyle name="Normal 651" xfId="1839" xr:uid="{00000000-0005-0000-0000-000046740000}"/>
    <cellStyle name="Normal 651 2" xfId="10843" xr:uid="{00000000-0005-0000-0000-000047740000}"/>
    <cellStyle name="Normal 651 3" xfId="10844" xr:uid="{00000000-0005-0000-0000-000048740000}"/>
    <cellStyle name="Normal 651 3 2" xfId="10845" xr:uid="{00000000-0005-0000-0000-000049740000}"/>
    <cellStyle name="Normal 651 3 2 2" xfId="20491" xr:uid="{00000000-0005-0000-0000-00004A740000}"/>
    <cellStyle name="Normal 651 3 2 2 2" xfId="38358" xr:uid="{00000000-0005-0000-0000-00004B740000}"/>
    <cellStyle name="Normal 651 3 2 3" xfId="29516" xr:uid="{00000000-0005-0000-0000-00004C740000}"/>
    <cellStyle name="Normal 651 3 3" xfId="20490" xr:uid="{00000000-0005-0000-0000-00004D740000}"/>
    <cellStyle name="Normal 651 3 3 2" xfId="38357" xr:uid="{00000000-0005-0000-0000-00004E740000}"/>
    <cellStyle name="Normal 651 3 4" xfId="29515" xr:uid="{00000000-0005-0000-0000-00004F740000}"/>
    <cellStyle name="Normal 651 4" xfId="10846" xr:uid="{00000000-0005-0000-0000-000050740000}"/>
    <cellStyle name="Normal 651 4 2" xfId="20492" xr:uid="{00000000-0005-0000-0000-000051740000}"/>
    <cellStyle name="Normal 651 4 2 2" xfId="38359" xr:uid="{00000000-0005-0000-0000-000052740000}"/>
    <cellStyle name="Normal 651 4 3" xfId="29517" xr:uid="{00000000-0005-0000-0000-000053740000}"/>
    <cellStyle name="Normal 651 5" xfId="10847" xr:uid="{00000000-0005-0000-0000-000054740000}"/>
    <cellStyle name="Normal 651 5 2" xfId="20493" xr:uid="{00000000-0005-0000-0000-000055740000}"/>
    <cellStyle name="Normal 651 5 2 2" xfId="38360" xr:uid="{00000000-0005-0000-0000-000056740000}"/>
    <cellStyle name="Normal 651 5 3" xfId="29518" xr:uid="{00000000-0005-0000-0000-000057740000}"/>
    <cellStyle name="Normal 651 6" xfId="10848" xr:uid="{00000000-0005-0000-0000-000058740000}"/>
    <cellStyle name="Normal 651 6 2" xfId="20494" xr:uid="{00000000-0005-0000-0000-000059740000}"/>
    <cellStyle name="Normal 651 6 2 2" xfId="38361" xr:uid="{00000000-0005-0000-0000-00005A740000}"/>
    <cellStyle name="Normal 651 6 3" xfId="29519" xr:uid="{00000000-0005-0000-0000-00005B740000}"/>
    <cellStyle name="Normal 652" xfId="1840" xr:uid="{00000000-0005-0000-0000-00005C740000}"/>
    <cellStyle name="Normal 652 2" xfId="10849" xr:uid="{00000000-0005-0000-0000-00005D740000}"/>
    <cellStyle name="Normal 652 3" xfId="10850" xr:uid="{00000000-0005-0000-0000-00005E740000}"/>
    <cellStyle name="Normal 652 3 2" xfId="10851" xr:uid="{00000000-0005-0000-0000-00005F740000}"/>
    <cellStyle name="Normal 652 3 2 2" xfId="20496" xr:uid="{00000000-0005-0000-0000-000060740000}"/>
    <cellStyle name="Normal 652 3 2 2 2" xfId="38363" xr:uid="{00000000-0005-0000-0000-000061740000}"/>
    <cellStyle name="Normal 652 3 2 3" xfId="29521" xr:uid="{00000000-0005-0000-0000-000062740000}"/>
    <cellStyle name="Normal 652 3 3" xfId="20495" xr:uid="{00000000-0005-0000-0000-000063740000}"/>
    <cellStyle name="Normal 652 3 3 2" xfId="38362" xr:uid="{00000000-0005-0000-0000-000064740000}"/>
    <cellStyle name="Normal 652 3 4" xfId="29520" xr:uid="{00000000-0005-0000-0000-000065740000}"/>
    <cellStyle name="Normal 652 4" xfId="10852" xr:uid="{00000000-0005-0000-0000-000066740000}"/>
    <cellStyle name="Normal 652 4 2" xfId="20497" xr:uid="{00000000-0005-0000-0000-000067740000}"/>
    <cellStyle name="Normal 652 4 2 2" xfId="38364" xr:uid="{00000000-0005-0000-0000-000068740000}"/>
    <cellStyle name="Normal 652 4 3" xfId="29522" xr:uid="{00000000-0005-0000-0000-000069740000}"/>
    <cellStyle name="Normal 652 5" xfId="10853" xr:uid="{00000000-0005-0000-0000-00006A740000}"/>
    <cellStyle name="Normal 652 5 2" xfId="20498" xr:uid="{00000000-0005-0000-0000-00006B740000}"/>
    <cellStyle name="Normal 652 5 2 2" xfId="38365" xr:uid="{00000000-0005-0000-0000-00006C740000}"/>
    <cellStyle name="Normal 652 5 3" xfId="29523" xr:uid="{00000000-0005-0000-0000-00006D740000}"/>
    <cellStyle name="Normal 652 6" xfId="10854" xr:uid="{00000000-0005-0000-0000-00006E740000}"/>
    <cellStyle name="Normal 652 6 2" xfId="20499" xr:uid="{00000000-0005-0000-0000-00006F740000}"/>
    <cellStyle name="Normal 652 6 2 2" xfId="38366" xr:uid="{00000000-0005-0000-0000-000070740000}"/>
    <cellStyle name="Normal 652 6 3" xfId="29524" xr:uid="{00000000-0005-0000-0000-000071740000}"/>
    <cellStyle name="Normal 653" xfId="1841" xr:uid="{00000000-0005-0000-0000-000072740000}"/>
    <cellStyle name="Normal 653 2" xfId="10855" xr:uid="{00000000-0005-0000-0000-000073740000}"/>
    <cellStyle name="Normal 653 3" xfId="10856" xr:uid="{00000000-0005-0000-0000-000074740000}"/>
    <cellStyle name="Normal 653 3 2" xfId="10857" xr:uid="{00000000-0005-0000-0000-000075740000}"/>
    <cellStyle name="Normal 653 3 2 2" xfId="20501" xr:uid="{00000000-0005-0000-0000-000076740000}"/>
    <cellStyle name="Normal 653 3 2 2 2" xfId="38368" xr:uid="{00000000-0005-0000-0000-000077740000}"/>
    <cellStyle name="Normal 653 3 2 3" xfId="29526" xr:uid="{00000000-0005-0000-0000-000078740000}"/>
    <cellStyle name="Normal 653 3 3" xfId="20500" xr:uid="{00000000-0005-0000-0000-000079740000}"/>
    <cellStyle name="Normal 653 3 3 2" xfId="38367" xr:uid="{00000000-0005-0000-0000-00007A740000}"/>
    <cellStyle name="Normal 653 3 4" xfId="29525" xr:uid="{00000000-0005-0000-0000-00007B740000}"/>
    <cellStyle name="Normal 653 4" xfId="10858" xr:uid="{00000000-0005-0000-0000-00007C740000}"/>
    <cellStyle name="Normal 653 4 2" xfId="20502" xr:uid="{00000000-0005-0000-0000-00007D740000}"/>
    <cellStyle name="Normal 653 4 2 2" xfId="38369" xr:uid="{00000000-0005-0000-0000-00007E740000}"/>
    <cellStyle name="Normal 653 4 3" xfId="29527" xr:uid="{00000000-0005-0000-0000-00007F740000}"/>
    <cellStyle name="Normal 653 5" xfId="10859" xr:uid="{00000000-0005-0000-0000-000080740000}"/>
    <cellStyle name="Normal 653 5 2" xfId="20503" xr:uid="{00000000-0005-0000-0000-000081740000}"/>
    <cellStyle name="Normal 653 5 2 2" xfId="38370" xr:uid="{00000000-0005-0000-0000-000082740000}"/>
    <cellStyle name="Normal 653 5 3" xfId="29528" xr:uid="{00000000-0005-0000-0000-000083740000}"/>
    <cellStyle name="Normal 653 6" xfId="10860" xr:uid="{00000000-0005-0000-0000-000084740000}"/>
    <cellStyle name="Normal 653 6 2" xfId="20504" xr:uid="{00000000-0005-0000-0000-000085740000}"/>
    <cellStyle name="Normal 653 6 2 2" xfId="38371" xr:uid="{00000000-0005-0000-0000-000086740000}"/>
    <cellStyle name="Normal 653 6 3" xfId="29529" xr:uid="{00000000-0005-0000-0000-000087740000}"/>
    <cellStyle name="Normal 654" xfId="1842" xr:uid="{00000000-0005-0000-0000-000088740000}"/>
    <cellStyle name="Normal 654 2" xfId="10861" xr:uid="{00000000-0005-0000-0000-000089740000}"/>
    <cellStyle name="Normal 654 3" xfId="10862" xr:uid="{00000000-0005-0000-0000-00008A740000}"/>
    <cellStyle name="Normal 654 3 2" xfId="10863" xr:uid="{00000000-0005-0000-0000-00008B740000}"/>
    <cellStyle name="Normal 654 3 2 2" xfId="20506" xr:uid="{00000000-0005-0000-0000-00008C740000}"/>
    <cellStyle name="Normal 654 3 2 2 2" xfId="38373" xr:uid="{00000000-0005-0000-0000-00008D740000}"/>
    <cellStyle name="Normal 654 3 2 3" xfId="29531" xr:uid="{00000000-0005-0000-0000-00008E740000}"/>
    <cellStyle name="Normal 654 3 3" xfId="20505" xr:uid="{00000000-0005-0000-0000-00008F740000}"/>
    <cellStyle name="Normal 654 3 3 2" xfId="38372" xr:uid="{00000000-0005-0000-0000-000090740000}"/>
    <cellStyle name="Normal 654 3 4" xfId="29530" xr:uid="{00000000-0005-0000-0000-000091740000}"/>
    <cellStyle name="Normal 654 4" xfId="10864" xr:uid="{00000000-0005-0000-0000-000092740000}"/>
    <cellStyle name="Normal 654 4 2" xfId="20507" xr:uid="{00000000-0005-0000-0000-000093740000}"/>
    <cellStyle name="Normal 654 4 2 2" xfId="38374" xr:uid="{00000000-0005-0000-0000-000094740000}"/>
    <cellStyle name="Normal 654 4 3" xfId="29532" xr:uid="{00000000-0005-0000-0000-000095740000}"/>
    <cellStyle name="Normal 654 5" xfId="10865" xr:uid="{00000000-0005-0000-0000-000096740000}"/>
    <cellStyle name="Normal 654 5 2" xfId="20508" xr:uid="{00000000-0005-0000-0000-000097740000}"/>
    <cellStyle name="Normal 654 5 2 2" xfId="38375" xr:uid="{00000000-0005-0000-0000-000098740000}"/>
    <cellStyle name="Normal 654 5 3" xfId="29533" xr:uid="{00000000-0005-0000-0000-000099740000}"/>
    <cellStyle name="Normal 654 6" xfId="10866" xr:uid="{00000000-0005-0000-0000-00009A740000}"/>
    <cellStyle name="Normal 654 6 2" xfId="20509" xr:uid="{00000000-0005-0000-0000-00009B740000}"/>
    <cellStyle name="Normal 654 6 2 2" xfId="38376" xr:uid="{00000000-0005-0000-0000-00009C740000}"/>
    <cellStyle name="Normal 654 6 3" xfId="29534" xr:uid="{00000000-0005-0000-0000-00009D740000}"/>
    <cellStyle name="Normal 655" xfId="1843" xr:uid="{00000000-0005-0000-0000-00009E740000}"/>
    <cellStyle name="Normal 655 2" xfId="10867" xr:uid="{00000000-0005-0000-0000-00009F740000}"/>
    <cellStyle name="Normal 655 3" xfId="10868" xr:uid="{00000000-0005-0000-0000-0000A0740000}"/>
    <cellStyle name="Normal 655 3 2" xfId="10869" xr:uid="{00000000-0005-0000-0000-0000A1740000}"/>
    <cellStyle name="Normal 655 3 2 2" xfId="20511" xr:uid="{00000000-0005-0000-0000-0000A2740000}"/>
    <cellStyle name="Normal 655 3 2 2 2" xfId="38378" xr:uid="{00000000-0005-0000-0000-0000A3740000}"/>
    <cellStyle name="Normal 655 3 2 3" xfId="29536" xr:uid="{00000000-0005-0000-0000-0000A4740000}"/>
    <cellStyle name="Normal 655 3 3" xfId="20510" xr:uid="{00000000-0005-0000-0000-0000A5740000}"/>
    <cellStyle name="Normal 655 3 3 2" xfId="38377" xr:uid="{00000000-0005-0000-0000-0000A6740000}"/>
    <cellStyle name="Normal 655 3 4" xfId="29535" xr:uid="{00000000-0005-0000-0000-0000A7740000}"/>
    <cellStyle name="Normal 655 4" xfId="10870" xr:uid="{00000000-0005-0000-0000-0000A8740000}"/>
    <cellStyle name="Normal 655 4 2" xfId="20512" xr:uid="{00000000-0005-0000-0000-0000A9740000}"/>
    <cellStyle name="Normal 655 4 2 2" xfId="38379" xr:uid="{00000000-0005-0000-0000-0000AA740000}"/>
    <cellStyle name="Normal 655 4 3" xfId="29537" xr:uid="{00000000-0005-0000-0000-0000AB740000}"/>
    <cellStyle name="Normal 655 5" xfId="10871" xr:uid="{00000000-0005-0000-0000-0000AC740000}"/>
    <cellStyle name="Normal 655 5 2" xfId="20513" xr:uid="{00000000-0005-0000-0000-0000AD740000}"/>
    <cellStyle name="Normal 655 5 2 2" xfId="38380" xr:uid="{00000000-0005-0000-0000-0000AE740000}"/>
    <cellStyle name="Normal 655 5 3" xfId="29538" xr:uid="{00000000-0005-0000-0000-0000AF740000}"/>
    <cellStyle name="Normal 655 6" xfId="10872" xr:uid="{00000000-0005-0000-0000-0000B0740000}"/>
    <cellStyle name="Normal 655 6 2" xfId="20514" xr:uid="{00000000-0005-0000-0000-0000B1740000}"/>
    <cellStyle name="Normal 655 6 2 2" xfId="38381" xr:uid="{00000000-0005-0000-0000-0000B2740000}"/>
    <cellStyle name="Normal 655 6 3" xfId="29539" xr:uid="{00000000-0005-0000-0000-0000B3740000}"/>
    <cellStyle name="Normal 656" xfId="1844" xr:uid="{00000000-0005-0000-0000-0000B4740000}"/>
    <cellStyle name="Normal 656 2" xfId="10873" xr:uid="{00000000-0005-0000-0000-0000B5740000}"/>
    <cellStyle name="Normal 656 3" xfId="10874" xr:uid="{00000000-0005-0000-0000-0000B6740000}"/>
    <cellStyle name="Normal 656 3 2" xfId="10875" xr:uid="{00000000-0005-0000-0000-0000B7740000}"/>
    <cellStyle name="Normal 656 3 2 2" xfId="20516" xr:uid="{00000000-0005-0000-0000-0000B8740000}"/>
    <cellStyle name="Normal 656 3 2 2 2" xfId="38383" xr:uid="{00000000-0005-0000-0000-0000B9740000}"/>
    <cellStyle name="Normal 656 3 2 3" xfId="29541" xr:uid="{00000000-0005-0000-0000-0000BA740000}"/>
    <cellStyle name="Normal 656 3 3" xfId="20515" xr:uid="{00000000-0005-0000-0000-0000BB740000}"/>
    <cellStyle name="Normal 656 3 3 2" xfId="38382" xr:uid="{00000000-0005-0000-0000-0000BC740000}"/>
    <cellStyle name="Normal 656 3 4" xfId="29540" xr:uid="{00000000-0005-0000-0000-0000BD740000}"/>
    <cellStyle name="Normal 656 4" xfId="10876" xr:uid="{00000000-0005-0000-0000-0000BE740000}"/>
    <cellStyle name="Normal 656 4 2" xfId="20517" xr:uid="{00000000-0005-0000-0000-0000BF740000}"/>
    <cellStyle name="Normal 656 4 2 2" xfId="38384" xr:uid="{00000000-0005-0000-0000-0000C0740000}"/>
    <cellStyle name="Normal 656 4 3" xfId="29542" xr:uid="{00000000-0005-0000-0000-0000C1740000}"/>
    <cellStyle name="Normal 656 5" xfId="10877" xr:uid="{00000000-0005-0000-0000-0000C2740000}"/>
    <cellStyle name="Normal 656 5 2" xfId="20518" xr:uid="{00000000-0005-0000-0000-0000C3740000}"/>
    <cellStyle name="Normal 656 5 2 2" xfId="38385" xr:uid="{00000000-0005-0000-0000-0000C4740000}"/>
    <cellStyle name="Normal 656 5 3" xfId="29543" xr:uid="{00000000-0005-0000-0000-0000C5740000}"/>
    <cellStyle name="Normal 656 6" xfId="10878" xr:uid="{00000000-0005-0000-0000-0000C6740000}"/>
    <cellStyle name="Normal 656 6 2" xfId="20519" xr:uid="{00000000-0005-0000-0000-0000C7740000}"/>
    <cellStyle name="Normal 656 6 2 2" xfId="38386" xr:uid="{00000000-0005-0000-0000-0000C8740000}"/>
    <cellStyle name="Normal 656 6 3" xfId="29544" xr:uid="{00000000-0005-0000-0000-0000C9740000}"/>
    <cellStyle name="Normal 657" xfId="1845" xr:uid="{00000000-0005-0000-0000-0000CA740000}"/>
    <cellStyle name="Normal 657 2" xfId="10879" xr:uid="{00000000-0005-0000-0000-0000CB740000}"/>
    <cellStyle name="Normal 657 3" xfId="10880" xr:uid="{00000000-0005-0000-0000-0000CC740000}"/>
    <cellStyle name="Normal 657 3 2" xfId="10881" xr:uid="{00000000-0005-0000-0000-0000CD740000}"/>
    <cellStyle name="Normal 657 3 2 2" xfId="20521" xr:uid="{00000000-0005-0000-0000-0000CE740000}"/>
    <cellStyle name="Normal 657 3 2 2 2" xfId="38388" xr:uid="{00000000-0005-0000-0000-0000CF740000}"/>
    <cellStyle name="Normal 657 3 2 3" xfId="29546" xr:uid="{00000000-0005-0000-0000-0000D0740000}"/>
    <cellStyle name="Normal 657 3 3" xfId="20520" xr:uid="{00000000-0005-0000-0000-0000D1740000}"/>
    <cellStyle name="Normal 657 3 3 2" xfId="38387" xr:uid="{00000000-0005-0000-0000-0000D2740000}"/>
    <cellStyle name="Normal 657 3 4" xfId="29545" xr:uid="{00000000-0005-0000-0000-0000D3740000}"/>
    <cellStyle name="Normal 657 4" xfId="10882" xr:uid="{00000000-0005-0000-0000-0000D4740000}"/>
    <cellStyle name="Normal 657 4 2" xfId="20522" xr:uid="{00000000-0005-0000-0000-0000D5740000}"/>
    <cellStyle name="Normal 657 4 2 2" xfId="38389" xr:uid="{00000000-0005-0000-0000-0000D6740000}"/>
    <cellStyle name="Normal 657 4 3" xfId="29547" xr:uid="{00000000-0005-0000-0000-0000D7740000}"/>
    <cellStyle name="Normal 657 5" xfId="10883" xr:uid="{00000000-0005-0000-0000-0000D8740000}"/>
    <cellStyle name="Normal 657 5 2" xfId="20523" xr:uid="{00000000-0005-0000-0000-0000D9740000}"/>
    <cellStyle name="Normal 657 5 2 2" xfId="38390" xr:uid="{00000000-0005-0000-0000-0000DA740000}"/>
    <cellStyle name="Normal 657 5 3" xfId="29548" xr:uid="{00000000-0005-0000-0000-0000DB740000}"/>
    <cellStyle name="Normal 657 6" xfId="10884" xr:uid="{00000000-0005-0000-0000-0000DC740000}"/>
    <cellStyle name="Normal 657 6 2" xfId="20524" xr:uid="{00000000-0005-0000-0000-0000DD740000}"/>
    <cellStyle name="Normal 657 6 2 2" xfId="38391" xr:uid="{00000000-0005-0000-0000-0000DE740000}"/>
    <cellStyle name="Normal 657 6 3" xfId="29549" xr:uid="{00000000-0005-0000-0000-0000DF740000}"/>
    <cellStyle name="Normal 658" xfId="1846" xr:uid="{00000000-0005-0000-0000-0000E0740000}"/>
    <cellStyle name="Normal 658 2" xfId="10885" xr:uid="{00000000-0005-0000-0000-0000E1740000}"/>
    <cellStyle name="Normal 658 3" xfId="10886" xr:uid="{00000000-0005-0000-0000-0000E2740000}"/>
    <cellStyle name="Normal 658 3 2" xfId="10887" xr:uid="{00000000-0005-0000-0000-0000E3740000}"/>
    <cellStyle name="Normal 658 3 2 2" xfId="20526" xr:uid="{00000000-0005-0000-0000-0000E4740000}"/>
    <cellStyle name="Normal 658 3 2 2 2" xfId="38393" xr:uid="{00000000-0005-0000-0000-0000E5740000}"/>
    <cellStyle name="Normal 658 3 2 3" xfId="29551" xr:uid="{00000000-0005-0000-0000-0000E6740000}"/>
    <cellStyle name="Normal 658 3 3" xfId="20525" xr:uid="{00000000-0005-0000-0000-0000E7740000}"/>
    <cellStyle name="Normal 658 3 3 2" xfId="38392" xr:uid="{00000000-0005-0000-0000-0000E8740000}"/>
    <cellStyle name="Normal 658 3 4" xfId="29550" xr:uid="{00000000-0005-0000-0000-0000E9740000}"/>
    <cellStyle name="Normal 658 4" xfId="10888" xr:uid="{00000000-0005-0000-0000-0000EA740000}"/>
    <cellStyle name="Normal 658 4 2" xfId="20527" xr:uid="{00000000-0005-0000-0000-0000EB740000}"/>
    <cellStyle name="Normal 658 4 2 2" xfId="38394" xr:uid="{00000000-0005-0000-0000-0000EC740000}"/>
    <cellStyle name="Normal 658 4 3" xfId="29552" xr:uid="{00000000-0005-0000-0000-0000ED740000}"/>
    <cellStyle name="Normal 658 5" xfId="10889" xr:uid="{00000000-0005-0000-0000-0000EE740000}"/>
    <cellStyle name="Normal 658 5 2" xfId="20528" xr:uid="{00000000-0005-0000-0000-0000EF740000}"/>
    <cellStyle name="Normal 658 5 2 2" xfId="38395" xr:uid="{00000000-0005-0000-0000-0000F0740000}"/>
    <cellStyle name="Normal 658 5 3" xfId="29553" xr:uid="{00000000-0005-0000-0000-0000F1740000}"/>
    <cellStyle name="Normal 658 6" xfId="10890" xr:uid="{00000000-0005-0000-0000-0000F2740000}"/>
    <cellStyle name="Normal 658 6 2" xfId="20529" xr:uid="{00000000-0005-0000-0000-0000F3740000}"/>
    <cellStyle name="Normal 658 6 2 2" xfId="38396" xr:uid="{00000000-0005-0000-0000-0000F4740000}"/>
    <cellStyle name="Normal 658 6 3" xfId="29554" xr:uid="{00000000-0005-0000-0000-0000F5740000}"/>
    <cellStyle name="Normal 659" xfId="1847" xr:uid="{00000000-0005-0000-0000-0000F6740000}"/>
    <cellStyle name="Normal 659 2" xfId="10891" xr:uid="{00000000-0005-0000-0000-0000F7740000}"/>
    <cellStyle name="Normal 659 3" xfId="10892" xr:uid="{00000000-0005-0000-0000-0000F8740000}"/>
    <cellStyle name="Normal 659 3 2" xfId="10893" xr:uid="{00000000-0005-0000-0000-0000F9740000}"/>
    <cellStyle name="Normal 659 3 2 2" xfId="20531" xr:uid="{00000000-0005-0000-0000-0000FA740000}"/>
    <cellStyle name="Normal 659 3 2 2 2" xfId="38398" xr:uid="{00000000-0005-0000-0000-0000FB740000}"/>
    <cellStyle name="Normal 659 3 2 3" xfId="29556" xr:uid="{00000000-0005-0000-0000-0000FC740000}"/>
    <cellStyle name="Normal 659 3 3" xfId="20530" xr:uid="{00000000-0005-0000-0000-0000FD740000}"/>
    <cellStyle name="Normal 659 3 3 2" xfId="38397" xr:uid="{00000000-0005-0000-0000-0000FE740000}"/>
    <cellStyle name="Normal 659 3 4" xfId="29555" xr:uid="{00000000-0005-0000-0000-0000FF740000}"/>
    <cellStyle name="Normal 659 4" xfId="10894" xr:uid="{00000000-0005-0000-0000-000000750000}"/>
    <cellStyle name="Normal 659 4 2" xfId="20532" xr:uid="{00000000-0005-0000-0000-000001750000}"/>
    <cellStyle name="Normal 659 4 2 2" xfId="38399" xr:uid="{00000000-0005-0000-0000-000002750000}"/>
    <cellStyle name="Normal 659 4 3" xfId="29557" xr:uid="{00000000-0005-0000-0000-000003750000}"/>
    <cellStyle name="Normal 659 5" xfId="10895" xr:uid="{00000000-0005-0000-0000-000004750000}"/>
    <cellStyle name="Normal 659 5 2" xfId="20533" xr:uid="{00000000-0005-0000-0000-000005750000}"/>
    <cellStyle name="Normal 659 5 2 2" xfId="38400" xr:uid="{00000000-0005-0000-0000-000006750000}"/>
    <cellStyle name="Normal 659 5 3" xfId="29558" xr:uid="{00000000-0005-0000-0000-000007750000}"/>
    <cellStyle name="Normal 659 6" xfId="10896" xr:uid="{00000000-0005-0000-0000-000008750000}"/>
    <cellStyle name="Normal 659 6 2" xfId="20534" xr:uid="{00000000-0005-0000-0000-000009750000}"/>
    <cellStyle name="Normal 659 6 2 2" xfId="38401" xr:uid="{00000000-0005-0000-0000-00000A750000}"/>
    <cellStyle name="Normal 659 6 3" xfId="29559" xr:uid="{00000000-0005-0000-0000-00000B750000}"/>
    <cellStyle name="Normal 66" xfId="1848" xr:uid="{00000000-0005-0000-0000-00000C750000}"/>
    <cellStyle name="Normal 66 2" xfId="10897" xr:uid="{00000000-0005-0000-0000-00000D750000}"/>
    <cellStyle name="Normal 66 3" xfId="10898" xr:uid="{00000000-0005-0000-0000-00000E750000}"/>
    <cellStyle name="Normal 66 3 2" xfId="10899" xr:uid="{00000000-0005-0000-0000-00000F750000}"/>
    <cellStyle name="Normal 66 3 2 2" xfId="20536" xr:uid="{00000000-0005-0000-0000-000010750000}"/>
    <cellStyle name="Normal 66 3 2 2 2" xfId="38403" xr:uid="{00000000-0005-0000-0000-000011750000}"/>
    <cellStyle name="Normal 66 3 2 3" xfId="29561" xr:uid="{00000000-0005-0000-0000-000012750000}"/>
    <cellStyle name="Normal 66 3 3" xfId="20535" xr:uid="{00000000-0005-0000-0000-000013750000}"/>
    <cellStyle name="Normal 66 3 3 2" xfId="38402" xr:uid="{00000000-0005-0000-0000-000014750000}"/>
    <cellStyle name="Normal 66 3 4" xfId="29560" xr:uid="{00000000-0005-0000-0000-000015750000}"/>
    <cellStyle name="Normal 66 4" xfId="10900" xr:uid="{00000000-0005-0000-0000-000016750000}"/>
    <cellStyle name="Normal 66 4 2" xfId="20537" xr:uid="{00000000-0005-0000-0000-000017750000}"/>
    <cellStyle name="Normal 66 4 2 2" xfId="38404" xr:uid="{00000000-0005-0000-0000-000018750000}"/>
    <cellStyle name="Normal 66 4 3" xfId="29562" xr:uid="{00000000-0005-0000-0000-000019750000}"/>
    <cellStyle name="Normal 66 5" xfId="10901" xr:uid="{00000000-0005-0000-0000-00001A750000}"/>
    <cellStyle name="Normal 66 5 2" xfId="20538" xr:uid="{00000000-0005-0000-0000-00001B750000}"/>
    <cellStyle name="Normal 66 5 2 2" xfId="38405" xr:uid="{00000000-0005-0000-0000-00001C750000}"/>
    <cellStyle name="Normal 66 5 3" xfId="29563" xr:uid="{00000000-0005-0000-0000-00001D750000}"/>
    <cellStyle name="Normal 66 6" xfId="10902" xr:uid="{00000000-0005-0000-0000-00001E750000}"/>
    <cellStyle name="Normal 66 6 2" xfId="20539" xr:uid="{00000000-0005-0000-0000-00001F750000}"/>
    <cellStyle name="Normal 66 6 2 2" xfId="38406" xr:uid="{00000000-0005-0000-0000-000020750000}"/>
    <cellStyle name="Normal 66 6 3" xfId="29564" xr:uid="{00000000-0005-0000-0000-000021750000}"/>
    <cellStyle name="Normal 660" xfId="1849" xr:uid="{00000000-0005-0000-0000-000022750000}"/>
    <cellStyle name="Normal 660 2" xfId="10903" xr:uid="{00000000-0005-0000-0000-000023750000}"/>
    <cellStyle name="Normal 660 3" xfId="10904" xr:uid="{00000000-0005-0000-0000-000024750000}"/>
    <cellStyle name="Normal 660 3 2" xfId="10905" xr:uid="{00000000-0005-0000-0000-000025750000}"/>
    <cellStyle name="Normal 660 3 2 2" xfId="20541" xr:uid="{00000000-0005-0000-0000-000026750000}"/>
    <cellStyle name="Normal 660 3 2 2 2" xfId="38408" xr:uid="{00000000-0005-0000-0000-000027750000}"/>
    <cellStyle name="Normal 660 3 2 3" xfId="29566" xr:uid="{00000000-0005-0000-0000-000028750000}"/>
    <cellStyle name="Normal 660 3 3" xfId="20540" xr:uid="{00000000-0005-0000-0000-000029750000}"/>
    <cellStyle name="Normal 660 3 3 2" xfId="38407" xr:uid="{00000000-0005-0000-0000-00002A750000}"/>
    <cellStyle name="Normal 660 3 4" xfId="29565" xr:uid="{00000000-0005-0000-0000-00002B750000}"/>
    <cellStyle name="Normal 660 4" xfId="10906" xr:uid="{00000000-0005-0000-0000-00002C750000}"/>
    <cellStyle name="Normal 660 4 2" xfId="20542" xr:uid="{00000000-0005-0000-0000-00002D750000}"/>
    <cellStyle name="Normal 660 4 2 2" xfId="38409" xr:uid="{00000000-0005-0000-0000-00002E750000}"/>
    <cellStyle name="Normal 660 4 3" xfId="29567" xr:uid="{00000000-0005-0000-0000-00002F750000}"/>
    <cellStyle name="Normal 660 5" xfId="10907" xr:uid="{00000000-0005-0000-0000-000030750000}"/>
    <cellStyle name="Normal 660 5 2" xfId="20543" xr:uid="{00000000-0005-0000-0000-000031750000}"/>
    <cellStyle name="Normal 660 5 2 2" xfId="38410" xr:uid="{00000000-0005-0000-0000-000032750000}"/>
    <cellStyle name="Normal 660 5 3" xfId="29568" xr:uid="{00000000-0005-0000-0000-000033750000}"/>
    <cellStyle name="Normal 660 6" xfId="10908" xr:uid="{00000000-0005-0000-0000-000034750000}"/>
    <cellStyle name="Normal 660 6 2" xfId="20544" xr:uid="{00000000-0005-0000-0000-000035750000}"/>
    <cellStyle name="Normal 660 6 2 2" xfId="38411" xr:uid="{00000000-0005-0000-0000-000036750000}"/>
    <cellStyle name="Normal 660 6 3" xfId="29569" xr:uid="{00000000-0005-0000-0000-000037750000}"/>
    <cellStyle name="Normal 661" xfId="1850" xr:uid="{00000000-0005-0000-0000-000038750000}"/>
    <cellStyle name="Normal 661 2" xfId="10909" xr:uid="{00000000-0005-0000-0000-000039750000}"/>
    <cellStyle name="Normal 661 3" xfId="10910" xr:uid="{00000000-0005-0000-0000-00003A750000}"/>
    <cellStyle name="Normal 661 3 2" xfId="10911" xr:uid="{00000000-0005-0000-0000-00003B750000}"/>
    <cellStyle name="Normal 661 3 2 2" xfId="20546" xr:uid="{00000000-0005-0000-0000-00003C750000}"/>
    <cellStyle name="Normal 661 3 2 2 2" xfId="38413" xr:uid="{00000000-0005-0000-0000-00003D750000}"/>
    <cellStyle name="Normal 661 3 2 3" xfId="29571" xr:uid="{00000000-0005-0000-0000-00003E750000}"/>
    <cellStyle name="Normal 661 3 3" xfId="20545" xr:uid="{00000000-0005-0000-0000-00003F750000}"/>
    <cellStyle name="Normal 661 3 3 2" xfId="38412" xr:uid="{00000000-0005-0000-0000-000040750000}"/>
    <cellStyle name="Normal 661 3 4" xfId="29570" xr:uid="{00000000-0005-0000-0000-000041750000}"/>
    <cellStyle name="Normal 661 4" xfId="10912" xr:uid="{00000000-0005-0000-0000-000042750000}"/>
    <cellStyle name="Normal 661 4 2" xfId="20547" xr:uid="{00000000-0005-0000-0000-000043750000}"/>
    <cellStyle name="Normal 661 4 2 2" xfId="38414" xr:uid="{00000000-0005-0000-0000-000044750000}"/>
    <cellStyle name="Normal 661 4 3" xfId="29572" xr:uid="{00000000-0005-0000-0000-000045750000}"/>
    <cellStyle name="Normal 661 5" xfId="10913" xr:uid="{00000000-0005-0000-0000-000046750000}"/>
    <cellStyle name="Normal 661 5 2" xfId="20548" xr:uid="{00000000-0005-0000-0000-000047750000}"/>
    <cellStyle name="Normal 661 5 2 2" xfId="38415" xr:uid="{00000000-0005-0000-0000-000048750000}"/>
    <cellStyle name="Normal 661 5 3" xfId="29573" xr:uid="{00000000-0005-0000-0000-000049750000}"/>
    <cellStyle name="Normal 661 6" xfId="10914" xr:uid="{00000000-0005-0000-0000-00004A750000}"/>
    <cellStyle name="Normal 661 6 2" xfId="20549" xr:uid="{00000000-0005-0000-0000-00004B750000}"/>
    <cellStyle name="Normal 661 6 2 2" xfId="38416" xr:uid="{00000000-0005-0000-0000-00004C750000}"/>
    <cellStyle name="Normal 661 6 3" xfId="29574" xr:uid="{00000000-0005-0000-0000-00004D750000}"/>
    <cellStyle name="Normal 662" xfId="1851" xr:uid="{00000000-0005-0000-0000-00004E750000}"/>
    <cellStyle name="Normal 662 2" xfId="10915" xr:uid="{00000000-0005-0000-0000-00004F750000}"/>
    <cellStyle name="Normal 662 3" xfId="10916" xr:uid="{00000000-0005-0000-0000-000050750000}"/>
    <cellStyle name="Normal 662 3 2" xfId="10917" xr:uid="{00000000-0005-0000-0000-000051750000}"/>
    <cellStyle name="Normal 662 3 2 2" xfId="20551" xr:uid="{00000000-0005-0000-0000-000052750000}"/>
    <cellStyle name="Normal 662 3 2 2 2" xfId="38418" xr:uid="{00000000-0005-0000-0000-000053750000}"/>
    <cellStyle name="Normal 662 3 2 3" xfId="29576" xr:uid="{00000000-0005-0000-0000-000054750000}"/>
    <cellStyle name="Normal 662 3 3" xfId="20550" xr:uid="{00000000-0005-0000-0000-000055750000}"/>
    <cellStyle name="Normal 662 3 3 2" xfId="38417" xr:uid="{00000000-0005-0000-0000-000056750000}"/>
    <cellStyle name="Normal 662 3 4" xfId="29575" xr:uid="{00000000-0005-0000-0000-000057750000}"/>
    <cellStyle name="Normal 662 4" xfId="10918" xr:uid="{00000000-0005-0000-0000-000058750000}"/>
    <cellStyle name="Normal 662 4 2" xfId="20552" xr:uid="{00000000-0005-0000-0000-000059750000}"/>
    <cellStyle name="Normal 662 4 2 2" xfId="38419" xr:uid="{00000000-0005-0000-0000-00005A750000}"/>
    <cellStyle name="Normal 662 4 3" xfId="29577" xr:uid="{00000000-0005-0000-0000-00005B750000}"/>
    <cellStyle name="Normal 662 5" xfId="10919" xr:uid="{00000000-0005-0000-0000-00005C750000}"/>
    <cellStyle name="Normal 662 5 2" xfId="20553" xr:uid="{00000000-0005-0000-0000-00005D750000}"/>
    <cellStyle name="Normal 662 5 2 2" xfId="38420" xr:uid="{00000000-0005-0000-0000-00005E750000}"/>
    <cellStyle name="Normal 662 5 3" xfId="29578" xr:uid="{00000000-0005-0000-0000-00005F750000}"/>
    <cellStyle name="Normal 662 6" xfId="10920" xr:uid="{00000000-0005-0000-0000-000060750000}"/>
    <cellStyle name="Normal 662 6 2" xfId="20554" xr:uid="{00000000-0005-0000-0000-000061750000}"/>
    <cellStyle name="Normal 662 6 2 2" xfId="38421" xr:uid="{00000000-0005-0000-0000-000062750000}"/>
    <cellStyle name="Normal 662 6 3" xfId="29579" xr:uid="{00000000-0005-0000-0000-000063750000}"/>
    <cellStyle name="Normal 663" xfId="1852" xr:uid="{00000000-0005-0000-0000-000064750000}"/>
    <cellStyle name="Normal 663 2" xfId="2646" xr:uid="{00000000-0005-0000-0000-000065750000}"/>
    <cellStyle name="Normal 663 2 2" xfId="10921" xr:uid="{00000000-0005-0000-0000-000066750000}"/>
    <cellStyle name="Normal 663 2 2 2" xfId="10922" xr:uid="{00000000-0005-0000-0000-000067750000}"/>
    <cellStyle name="Normal 663 2 2 2 2" xfId="20556" xr:uid="{00000000-0005-0000-0000-000068750000}"/>
    <cellStyle name="Normal 663 2 2 2 2 2" xfId="38423" xr:uid="{00000000-0005-0000-0000-000069750000}"/>
    <cellStyle name="Normal 663 2 2 2 3" xfId="29581" xr:uid="{00000000-0005-0000-0000-00006A750000}"/>
    <cellStyle name="Normal 663 2 2 3" xfId="20555" xr:uid="{00000000-0005-0000-0000-00006B750000}"/>
    <cellStyle name="Normal 663 2 2 3 2" xfId="38422" xr:uid="{00000000-0005-0000-0000-00006C750000}"/>
    <cellStyle name="Normal 663 2 2 4" xfId="29580" xr:uid="{00000000-0005-0000-0000-00006D750000}"/>
    <cellStyle name="Normal 663 2 3" xfId="10923" xr:uid="{00000000-0005-0000-0000-00006E750000}"/>
    <cellStyle name="Normal 663 2 3 2" xfId="20557" xr:uid="{00000000-0005-0000-0000-00006F750000}"/>
    <cellStyle name="Normal 663 2 3 2 2" xfId="38424" xr:uid="{00000000-0005-0000-0000-000070750000}"/>
    <cellStyle name="Normal 663 2 3 3" xfId="29582" xr:uid="{00000000-0005-0000-0000-000071750000}"/>
    <cellStyle name="Normal 663 3" xfId="10924" xr:uid="{00000000-0005-0000-0000-000072750000}"/>
    <cellStyle name="Normal 663 4" xfId="10925" xr:uid="{00000000-0005-0000-0000-000073750000}"/>
    <cellStyle name="Normal 663 4 2" xfId="20558" xr:uid="{00000000-0005-0000-0000-000074750000}"/>
    <cellStyle name="Normal 663 4 2 2" xfId="38425" xr:uid="{00000000-0005-0000-0000-000075750000}"/>
    <cellStyle name="Normal 663 4 3" xfId="29583" xr:uid="{00000000-0005-0000-0000-000076750000}"/>
    <cellStyle name="Normal 663 5" xfId="10926" xr:uid="{00000000-0005-0000-0000-000077750000}"/>
    <cellStyle name="Normal 664" xfId="1853" xr:uid="{00000000-0005-0000-0000-000078750000}"/>
    <cellStyle name="Normal 664 2" xfId="10927" xr:uid="{00000000-0005-0000-0000-000079750000}"/>
    <cellStyle name="Normal 664 3" xfId="10928" xr:uid="{00000000-0005-0000-0000-00007A750000}"/>
    <cellStyle name="Normal 664 3 2" xfId="10929" xr:uid="{00000000-0005-0000-0000-00007B750000}"/>
    <cellStyle name="Normal 664 3 2 2" xfId="20560" xr:uid="{00000000-0005-0000-0000-00007C750000}"/>
    <cellStyle name="Normal 664 3 2 2 2" xfId="38427" xr:uid="{00000000-0005-0000-0000-00007D750000}"/>
    <cellStyle name="Normal 664 3 2 3" xfId="29585" xr:uid="{00000000-0005-0000-0000-00007E750000}"/>
    <cellStyle name="Normal 664 3 3" xfId="20559" xr:uid="{00000000-0005-0000-0000-00007F750000}"/>
    <cellStyle name="Normal 664 3 3 2" xfId="38426" xr:uid="{00000000-0005-0000-0000-000080750000}"/>
    <cellStyle name="Normal 664 3 4" xfId="29584" xr:uid="{00000000-0005-0000-0000-000081750000}"/>
    <cellStyle name="Normal 664 4" xfId="10930" xr:uid="{00000000-0005-0000-0000-000082750000}"/>
    <cellStyle name="Normal 664 4 2" xfId="20561" xr:uid="{00000000-0005-0000-0000-000083750000}"/>
    <cellStyle name="Normal 664 4 2 2" xfId="38428" xr:uid="{00000000-0005-0000-0000-000084750000}"/>
    <cellStyle name="Normal 664 4 3" xfId="29586" xr:uid="{00000000-0005-0000-0000-000085750000}"/>
    <cellStyle name="Normal 664 5" xfId="10931" xr:uid="{00000000-0005-0000-0000-000086750000}"/>
    <cellStyle name="Normal 664 5 2" xfId="20562" xr:uid="{00000000-0005-0000-0000-000087750000}"/>
    <cellStyle name="Normal 664 5 2 2" xfId="38429" xr:uid="{00000000-0005-0000-0000-000088750000}"/>
    <cellStyle name="Normal 664 5 3" xfId="29587" xr:uid="{00000000-0005-0000-0000-000089750000}"/>
    <cellStyle name="Normal 664 6" xfId="10932" xr:uid="{00000000-0005-0000-0000-00008A750000}"/>
    <cellStyle name="Normal 664 6 2" xfId="20563" xr:uid="{00000000-0005-0000-0000-00008B750000}"/>
    <cellStyle name="Normal 664 6 2 2" xfId="38430" xr:uid="{00000000-0005-0000-0000-00008C750000}"/>
    <cellStyle name="Normal 664 6 3" xfId="29588" xr:uid="{00000000-0005-0000-0000-00008D750000}"/>
    <cellStyle name="Normal 665" xfId="1854" xr:uid="{00000000-0005-0000-0000-00008E750000}"/>
    <cellStyle name="Normal 665 2" xfId="10933" xr:uid="{00000000-0005-0000-0000-00008F750000}"/>
    <cellStyle name="Normal 665 3" xfId="10934" xr:uid="{00000000-0005-0000-0000-000090750000}"/>
    <cellStyle name="Normal 665 3 2" xfId="10935" xr:uid="{00000000-0005-0000-0000-000091750000}"/>
    <cellStyle name="Normal 665 3 2 2" xfId="20565" xr:uid="{00000000-0005-0000-0000-000092750000}"/>
    <cellStyle name="Normal 665 3 2 2 2" xfId="38432" xr:uid="{00000000-0005-0000-0000-000093750000}"/>
    <cellStyle name="Normal 665 3 2 3" xfId="29590" xr:uid="{00000000-0005-0000-0000-000094750000}"/>
    <cellStyle name="Normal 665 3 3" xfId="20564" xr:uid="{00000000-0005-0000-0000-000095750000}"/>
    <cellStyle name="Normal 665 3 3 2" xfId="38431" xr:uid="{00000000-0005-0000-0000-000096750000}"/>
    <cellStyle name="Normal 665 3 4" xfId="29589" xr:uid="{00000000-0005-0000-0000-000097750000}"/>
    <cellStyle name="Normal 665 4" xfId="10936" xr:uid="{00000000-0005-0000-0000-000098750000}"/>
    <cellStyle name="Normal 665 4 2" xfId="20566" xr:uid="{00000000-0005-0000-0000-000099750000}"/>
    <cellStyle name="Normal 665 4 2 2" xfId="38433" xr:uid="{00000000-0005-0000-0000-00009A750000}"/>
    <cellStyle name="Normal 665 4 3" xfId="29591" xr:uid="{00000000-0005-0000-0000-00009B750000}"/>
    <cellStyle name="Normal 665 5" xfId="10937" xr:uid="{00000000-0005-0000-0000-00009C750000}"/>
    <cellStyle name="Normal 665 5 2" xfId="20567" xr:uid="{00000000-0005-0000-0000-00009D750000}"/>
    <cellStyle name="Normal 665 5 2 2" xfId="38434" xr:uid="{00000000-0005-0000-0000-00009E750000}"/>
    <cellStyle name="Normal 665 5 3" xfId="29592" xr:uid="{00000000-0005-0000-0000-00009F750000}"/>
    <cellStyle name="Normal 665 6" xfId="10938" xr:uid="{00000000-0005-0000-0000-0000A0750000}"/>
    <cellStyle name="Normal 665 6 2" xfId="20568" xr:uid="{00000000-0005-0000-0000-0000A1750000}"/>
    <cellStyle name="Normal 665 6 2 2" xfId="38435" xr:uid="{00000000-0005-0000-0000-0000A2750000}"/>
    <cellStyle name="Normal 665 6 3" xfId="29593" xr:uid="{00000000-0005-0000-0000-0000A3750000}"/>
    <cellStyle name="Normal 666" xfId="1855" xr:uid="{00000000-0005-0000-0000-0000A4750000}"/>
    <cellStyle name="Normal 666 2" xfId="10939" xr:uid="{00000000-0005-0000-0000-0000A5750000}"/>
    <cellStyle name="Normal 666 3" xfId="10940" xr:uid="{00000000-0005-0000-0000-0000A6750000}"/>
    <cellStyle name="Normal 666 3 2" xfId="10941" xr:uid="{00000000-0005-0000-0000-0000A7750000}"/>
    <cellStyle name="Normal 666 3 2 2" xfId="20570" xr:uid="{00000000-0005-0000-0000-0000A8750000}"/>
    <cellStyle name="Normal 666 3 2 2 2" xfId="38437" xr:uid="{00000000-0005-0000-0000-0000A9750000}"/>
    <cellStyle name="Normal 666 3 2 3" xfId="29595" xr:uid="{00000000-0005-0000-0000-0000AA750000}"/>
    <cellStyle name="Normal 666 3 3" xfId="20569" xr:uid="{00000000-0005-0000-0000-0000AB750000}"/>
    <cellStyle name="Normal 666 3 3 2" xfId="38436" xr:uid="{00000000-0005-0000-0000-0000AC750000}"/>
    <cellStyle name="Normal 666 3 4" xfId="29594" xr:uid="{00000000-0005-0000-0000-0000AD750000}"/>
    <cellStyle name="Normal 666 4" xfId="10942" xr:uid="{00000000-0005-0000-0000-0000AE750000}"/>
    <cellStyle name="Normal 666 4 2" xfId="20571" xr:uid="{00000000-0005-0000-0000-0000AF750000}"/>
    <cellStyle name="Normal 666 4 2 2" xfId="38438" xr:uid="{00000000-0005-0000-0000-0000B0750000}"/>
    <cellStyle name="Normal 666 4 3" xfId="29596" xr:uid="{00000000-0005-0000-0000-0000B1750000}"/>
    <cellStyle name="Normal 666 5" xfId="10943" xr:uid="{00000000-0005-0000-0000-0000B2750000}"/>
    <cellStyle name="Normal 666 5 2" xfId="20572" xr:uid="{00000000-0005-0000-0000-0000B3750000}"/>
    <cellStyle name="Normal 666 5 2 2" xfId="38439" xr:uid="{00000000-0005-0000-0000-0000B4750000}"/>
    <cellStyle name="Normal 666 5 3" xfId="29597" xr:uid="{00000000-0005-0000-0000-0000B5750000}"/>
    <cellStyle name="Normal 666 6" xfId="10944" xr:uid="{00000000-0005-0000-0000-0000B6750000}"/>
    <cellStyle name="Normal 666 6 2" xfId="20573" xr:uid="{00000000-0005-0000-0000-0000B7750000}"/>
    <cellStyle name="Normal 666 6 2 2" xfId="38440" xr:uid="{00000000-0005-0000-0000-0000B8750000}"/>
    <cellStyle name="Normal 666 6 3" xfId="29598" xr:uid="{00000000-0005-0000-0000-0000B9750000}"/>
    <cellStyle name="Normal 667" xfId="1856" xr:uid="{00000000-0005-0000-0000-0000BA750000}"/>
    <cellStyle name="Normal 667 2" xfId="10945" xr:uid="{00000000-0005-0000-0000-0000BB750000}"/>
    <cellStyle name="Normal 667 3" xfId="10946" xr:uid="{00000000-0005-0000-0000-0000BC750000}"/>
    <cellStyle name="Normal 667 3 2" xfId="10947" xr:uid="{00000000-0005-0000-0000-0000BD750000}"/>
    <cellStyle name="Normal 667 3 2 2" xfId="20575" xr:uid="{00000000-0005-0000-0000-0000BE750000}"/>
    <cellStyle name="Normal 667 3 2 2 2" xfId="38442" xr:uid="{00000000-0005-0000-0000-0000BF750000}"/>
    <cellStyle name="Normal 667 3 2 3" xfId="29600" xr:uid="{00000000-0005-0000-0000-0000C0750000}"/>
    <cellStyle name="Normal 667 3 3" xfId="20574" xr:uid="{00000000-0005-0000-0000-0000C1750000}"/>
    <cellStyle name="Normal 667 3 3 2" xfId="38441" xr:uid="{00000000-0005-0000-0000-0000C2750000}"/>
    <cellStyle name="Normal 667 3 4" xfId="29599" xr:uid="{00000000-0005-0000-0000-0000C3750000}"/>
    <cellStyle name="Normal 667 4" xfId="10948" xr:uid="{00000000-0005-0000-0000-0000C4750000}"/>
    <cellStyle name="Normal 667 4 2" xfId="20576" xr:uid="{00000000-0005-0000-0000-0000C5750000}"/>
    <cellStyle name="Normal 667 4 2 2" xfId="38443" xr:uid="{00000000-0005-0000-0000-0000C6750000}"/>
    <cellStyle name="Normal 667 4 3" xfId="29601" xr:uid="{00000000-0005-0000-0000-0000C7750000}"/>
    <cellStyle name="Normal 667 5" xfId="10949" xr:uid="{00000000-0005-0000-0000-0000C8750000}"/>
    <cellStyle name="Normal 667 5 2" xfId="20577" xr:uid="{00000000-0005-0000-0000-0000C9750000}"/>
    <cellStyle name="Normal 667 5 2 2" xfId="38444" xr:uid="{00000000-0005-0000-0000-0000CA750000}"/>
    <cellStyle name="Normal 667 5 3" xfId="29602" xr:uid="{00000000-0005-0000-0000-0000CB750000}"/>
    <cellStyle name="Normal 667 6" xfId="10950" xr:uid="{00000000-0005-0000-0000-0000CC750000}"/>
    <cellStyle name="Normal 667 6 2" xfId="20578" xr:uid="{00000000-0005-0000-0000-0000CD750000}"/>
    <cellStyle name="Normal 667 6 2 2" xfId="38445" xr:uid="{00000000-0005-0000-0000-0000CE750000}"/>
    <cellStyle name="Normal 667 6 3" xfId="29603" xr:uid="{00000000-0005-0000-0000-0000CF750000}"/>
    <cellStyle name="Normal 668" xfId="1857" xr:uid="{00000000-0005-0000-0000-0000D0750000}"/>
    <cellStyle name="Normal 668 2" xfId="10951" xr:uid="{00000000-0005-0000-0000-0000D1750000}"/>
    <cellStyle name="Normal 668 3" xfId="10952" xr:uid="{00000000-0005-0000-0000-0000D2750000}"/>
    <cellStyle name="Normal 668 3 2" xfId="10953" xr:uid="{00000000-0005-0000-0000-0000D3750000}"/>
    <cellStyle name="Normal 668 3 2 2" xfId="20580" xr:uid="{00000000-0005-0000-0000-0000D4750000}"/>
    <cellStyle name="Normal 668 3 2 2 2" xfId="38447" xr:uid="{00000000-0005-0000-0000-0000D5750000}"/>
    <cellStyle name="Normal 668 3 2 3" xfId="29605" xr:uid="{00000000-0005-0000-0000-0000D6750000}"/>
    <cellStyle name="Normal 668 3 3" xfId="20579" xr:uid="{00000000-0005-0000-0000-0000D7750000}"/>
    <cellStyle name="Normal 668 3 3 2" xfId="38446" xr:uid="{00000000-0005-0000-0000-0000D8750000}"/>
    <cellStyle name="Normal 668 3 4" xfId="29604" xr:uid="{00000000-0005-0000-0000-0000D9750000}"/>
    <cellStyle name="Normal 668 4" xfId="10954" xr:uid="{00000000-0005-0000-0000-0000DA750000}"/>
    <cellStyle name="Normal 668 4 2" xfId="20581" xr:uid="{00000000-0005-0000-0000-0000DB750000}"/>
    <cellStyle name="Normal 668 4 2 2" xfId="38448" xr:uid="{00000000-0005-0000-0000-0000DC750000}"/>
    <cellStyle name="Normal 668 4 3" xfId="29606" xr:uid="{00000000-0005-0000-0000-0000DD750000}"/>
    <cellStyle name="Normal 668 5" xfId="10955" xr:uid="{00000000-0005-0000-0000-0000DE750000}"/>
    <cellStyle name="Normal 668 5 2" xfId="20582" xr:uid="{00000000-0005-0000-0000-0000DF750000}"/>
    <cellStyle name="Normal 668 5 2 2" xfId="38449" xr:uid="{00000000-0005-0000-0000-0000E0750000}"/>
    <cellStyle name="Normal 668 5 3" xfId="29607" xr:uid="{00000000-0005-0000-0000-0000E1750000}"/>
    <cellStyle name="Normal 668 6" xfId="10956" xr:uid="{00000000-0005-0000-0000-0000E2750000}"/>
    <cellStyle name="Normal 668 6 2" xfId="20583" xr:uid="{00000000-0005-0000-0000-0000E3750000}"/>
    <cellStyle name="Normal 668 6 2 2" xfId="38450" xr:uid="{00000000-0005-0000-0000-0000E4750000}"/>
    <cellStyle name="Normal 668 6 3" xfId="29608" xr:uid="{00000000-0005-0000-0000-0000E5750000}"/>
    <cellStyle name="Normal 669" xfId="1858" xr:uid="{00000000-0005-0000-0000-0000E6750000}"/>
    <cellStyle name="Normal 669 2" xfId="2647" xr:uid="{00000000-0005-0000-0000-0000E7750000}"/>
    <cellStyle name="Normal 669 2 2" xfId="10957" xr:uid="{00000000-0005-0000-0000-0000E8750000}"/>
    <cellStyle name="Normal 669 3" xfId="10958" xr:uid="{00000000-0005-0000-0000-0000E9750000}"/>
    <cellStyle name="Normal 669 3 2" xfId="10959" xr:uid="{00000000-0005-0000-0000-0000EA750000}"/>
    <cellStyle name="Normal 669 3 2 2" xfId="20585" xr:uid="{00000000-0005-0000-0000-0000EB750000}"/>
    <cellStyle name="Normal 669 3 2 2 2" xfId="38452" xr:uid="{00000000-0005-0000-0000-0000EC750000}"/>
    <cellStyle name="Normal 669 3 2 3" xfId="29610" xr:uid="{00000000-0005-0000-0000-0000ED750000}"/>
    <cellStyle name="Normal 669 3 3" xfId="20584" xr:uid="{00000000-0005-0000-0000-0000EE750000}"/>
    <cellStyle name="Normal 669 3 3 2" xfId="38451" xr:uid="{00000000-0005-0000-0000-0000EF750000}"/>
    <cellStyle name="Normal 669 3 4" xfId="29609" xr:uid="{00000000-0005-0000-0000-0000F0750000}"/>
    <cellStyle name="Normal 669 4" xfId="10960" xr:uid="{00000000-0005-0000-0000-0000F1750000}"/>
    <cellStyle name="Normal 669 4 2" xfId="20586" xr:uid="{00000000-0005-0000-0000-0000F2750000}"/>
    <cellStyle name="Normal 669 4 2 2" xfId="38453" xr:uid="{00000000-0005-0000-0000-0000F3750000}"/>
    <cellStyle name="Normal 669 4 3" xfId="29611" xr:uid="{00000000-0005-0000-0000-0000F4750000}"/>
    <cellStyle name="Normal 669 5" xfId="10961" xr:uid="{00000000-0005-0000-0000-0000F5750000}"/>
    <cellStyle name="Normal 669 5 2" xfId="20587" xr:uid="{00000000-0005-0000-0000-0000F6750000}"/>
    <cellStyle name="Normal 669 5 2 2" xfId="38454" xr:uid="{00000000-0005-0000-0000-0000F7750000}"/>
    <cellStyle name="Normal 669 5 3" xfId="29612" xr:uid="{00000000-0005-0000-0000-0000F8750000}"/>
    <cellStyle name="Normal 669 6" xfId="10962" xr:uid="{00000000-0005-0000-0000-0000F9750000}"/>
    <cellStyle name="Normal 669 6 2" xfId="20588" xr:uid="{00000000-0005-0000-0000-0000FA750000}"/>
    <cellStyle name="Normal 669 6 2 2" xfId="38455" xr:uid="{00000000-0005-0000-0000-0000FB750000}"/>
    <cellStyle name="Normal 669 6 3" xfId="29613" xr:uid="{00000000-0005-0000-0000-0000FC750000}"/>
    <cellStyle name="Normal 67" xfId="1859" xr:uid="{00000000-0005-0000-0000-0000FD750000}"/>
    <cellStyle name="Normal 67 2" xfId="10963" xr:uid="{00000000-0005-0000-0000-0000FE750000}"/>
    <cellStyle name="Normal 67 3" xfId="10964" xr:uid="{00000000-0005-0000-0000-0000FF750000}"/>
    <cellStyle name="Normal 67 3 2" xfId="10965" xr:uid="{00000000-0005-0000-0000-000000760000}"/>
    <cellStyle name="Normal 67 3 2 2" xfId="20590" xr:uid="{00000000-0005-0000-0000-000001760000}"/>
    <cellStyle name="Normal 67 3 2 2 2" xfId="38457" xr:uid="{00000000-0005-0000-0000-000002760000}"/>
    <cellStyle name="Normal 67 3 2 3" xfId="29615" xr:uid="{00000000-0005-0000-0000-000003760000}"/>
    <cellStyle name="Normal 67 3 3" xfId="20589" xr:uid="{00000000-0005-0000-0000-000004760000}"/>
    <cellStyle name="Normal 67 3 3 2" xfId="38456" xr:uid="{00000000-0005-0000-0000-000005760000}"/>
    <cellStyle name="Normal 67 3 4" xfId="29614" xr:uid="{00000000-0005-0000-0000-000006760000}"/>
    <cellStyle name="Normal 67 4" xfId="10966" xr:uid="{00000000-0005-0000-0000-000007760000}"/>
    <cellStyle name="Normal 67 4 2" xfId="20591" xr:uid="{00000000-0005-0000-0000-000008760000}"/>
    <cellStyle name="Normal 67 4 2 2" xfId="38458" xr:uid="{00000000-0005-0000-0000-000009760000}"/>
    <cellStyle name="Normal 67 4 3" xfId="29616" xr:uid="{00000000-0005-0000-0000-00000A760000}"/>
    <cellStyle name="Normal 67 5" xfId="10967" xr:uid="{00000000-0005-0000-0000-00000B760000}"/>
    <cellStyle name="Normal 67 5 2" xfId="20592" xr:uid="{00000000-0005-0000-0000-00000C760000}"/>
    <cellStyle name="Normal 67 5 2 2" xfId="38459" xr:uid="{00000000-0005-0000-0000-00000D760000}"/>
    <cellStyle name="Normal 67 5 3" xfId="29617" xr:uid="{00000000-0005-0000-0000-00000E760000}"/>
    <cellStyle name="Normal 67 6" xfId="10968" xr:uid="{00000000-0005-0000-0000-00000F760000}"/>
    <cellStyle name="Normal 67 6 2" xfId="20593" xr:uid="{00000000-0005-0000-0000-000010760000}"/>
    <cellStyle name="Normal 67 6 2 2" xfId="38460" xr:uid="{00000000-0005-0000-0000-000011760000}"/>
    <cellStyle name="Normal 67 6 3" xfId="29618" xr:uid="{00000000-0005-0000-0000-000012760000}"/>
    <cellStyle name="Normal 670" xfId="2351" xr:uid="{00000000-0005-0000-0000-000013760000}"/>
    <cellStyle name="Normal 670 2" xfId="2947" xr:uid="{00000000-0005-0000-0000-000014760000}"/>
    <cellStyle name="Normal 670 2 2" xfId="10969" xr:uid="{00000000-0005-0000-0000-000015760000}"/>
    <cellStyle name="Normal 670 2 2 2" xfId="20594" xr:uid="{00000000-0005-0000-0000-000016760000}"/>
    <cellStyle name="Normal 670 2 2 2 2" xfId="38461" xr:uid="{00000000-0005-0000-0000-000017760000}"/>
    <cellStyle name="Normal 670 2 2 3" xfId="29619" xr:uid="{00000000-0005-0000-0000-000018760000}"/>
    <cellStyle name="Normal 670 3" xfId="10970" xr:uid="{00000000-0005-0000-0000-000019760000}"/>
    <cellStyle name="Normal 670 3 2" xfId="20595" xr:uid="{00000000-0005-0000-0000-00001A760000}"/>
    <cellStyle name="Normal 670 3 2 2" xfId="38462" xr:uid="{00000000-0005-0000-0000-00001B760000}"/>
    <cellStyle name="Normal 670 3 3" xfId="29620" xr:uid="{00000000-0005-0000-0000-00001C760000}"/>
    <cellStyle name="Normal 670 4" xfId="10971" xr:uid="{00000000-0005-0000-0000-00001D760000}"/>
    <cellStyle name="Normal 670 4 2" xfId="20596" xr:uid="{00000000-0005-0000-0000-00001E760000}"/>
    <cellStyle name="Normal 670 4 2 2" xfId="38463" xr:uid="{00000000-0005-0000-0000-00001F760000}"/>
    <cellStyle name="Normal 670 4 3" xfId="29621" xr:uid="{00000000-0005-0000-0000-000020760000}"/>
    <cellStyle name="Normal 670 5" xfId="10972" xr:uid="{00000000-0005-0000-0000-000021760000}"/>
    <cellStyle name="Normal 670 5 2" xfId="20597" xr:uid="{00000000-0005-0000-0000-000022760000}"/>
    <cellStyle name="Normal 670 5 2 2" xfId="38464" xr:uid="{00000000-0005-0000-0000-000023760000}"/>
    <cellStyle name="Normal 670 5 3" xfId="29622" xr:uid="{00000000-0005-0000-0000-000024760000}"/>
    <cellStyle name="Normal 671" xfId="2352" xr:uid="{00000000-0005-0000-0000-000025760000}"/>
    <cellStyle name="Normal 671 2" xfId="3015" xr:uid="{00000000-0005-0000-0000-000026760000}"/>
    <cellStyle name="Normal 671 2 2" xfId="10973" xr:uid="{00000000-0005-0000-0000-000027760000}"/>
    <cellStyle name="Normal 671 2 2 2" xfId="20598" xr:uid="{00000000-0005-0000-0000-000028760000}"/>
    <cellStyle name="Normal 671 2 2 2 2" xfId="38465" xr:uid="{00000000-0005-0000-0000-000029760000}"/>
    <cellStyle name="Normal 671 2 2 3" xfId="29623" xr:uid="{00000000-0005-0000-0000-00002A760000}"/>
    <cellStyle name="Normal 671 3" xfId="10974" xr:uid="{00000000-0005-0000-0000-00002B760000}"/>
    <cellStyle name="Normal 671 3 2" xfId="20599" xr:uid="{00000000-0005-0000-0000-00002C760000}"/>
    <cellStyle name="Normal 671 3 2 2" xfId="38466" xr:uid="{00000000-0005-0000-0000-00002D760000}"/>
    <cellStyle name="Normal 671 3 3" xfId="29624" xr:uid="{00000000-0005-0000-0000-00002E760000}"/>
    <cellStyle name="Normal 671 4" xfId="10975" xr:uid="{00000000-0005-0000-0000-00002F760000}"/>
    <cellStyle name="Normal 671 4 2" xfId="20600" xr:uid="{00000000-0005-0000-0000-000030760000}"/>
    <cellStyle name="Normal 671 4 2 2" xfId="38467" xr:uid="{00000000-0005-0000-0000-000031760000}"/>
    <cellStyle name="Normal 671 4 3" xfId="29625" xr:uid="{00000000-0005-0000-0000-000032760000}"/>
    <cellStyle name="Normal 671 5" xfId="10976" xr:uid="{00000000-0005-0000-0000-000033760000}"/>
    <cellStyle name="Normal 671 5 2" xfId="20601" xr:uid="{00000000-0005-0000-0000-000034760000}"/>
    <cellStyle name="Normal 671 5 2 2" xfId="38468" xr:uid="{00000000-0005-0000-0000-000035760000}"/>
    <cellStyle name="Normal 671 5 3" xfId="29626" xr:uid="{00000000-0005-0000-0000-000036760000}"/>
    <cellStyle name="Normal 672" xfId="2383" xr:uid="{00000000-0005-0000-0000-000037760000}"/>
    <cellStyle name="Normal 672 2" xfId="10977" xr:uid="{00000000-0005-0000-0000-000038760000}"/>
    <cellStyle name="Normal 672 2 2" xfId="10978" xr:uid="{00000000-0005-0000-0000-000039760000}"/>
    <cellStyle name="Normal 672 2 2 2" xfId="20603" xr:uid="{00000000-0005-0000-0000-00003A760000}"/>
    <cellStyle name="Normal 672 2 2 2 2" xfId="38470" xr:uid="{00000000-0005-0000-0000-00003B760000}"/>
    <cellStyle name="Normal 672 2 2 3" xfId="29628" xr:uid="{00000000-0005-0000-0000-00003C760000}"/>
    <cellStyle name="Normal 672 2 3" xfId="20602" xr:uid="{00000000-0005-0000-0000-00003D760000}"/>
    <cellStyle name="Normal 672 2 3 2" xfId="38469" xr:uid="{00000000-0005-0000-0000-00003E760000}"/>
    <cellStyle name="Normal 672 2 4" xfId="29627" xr:uid="{00000000-0005-0000-0000-00003F760000}"/>
    <cellStyle name="Normal 672 3" xfId="10979" xr:uid="{00000000-0005-0000-0000-000040760000}"/>
    <cellStyle name="Normal 672 3 2" xfId="20604" xr:uid="{00000000-0005-0000-0000-000041760000}"/>
    <cellStyle name="Normal 672 3 2 2" xfId="38471" xr:uid="{00000000-0005-0000-0000-000042760000}"/>
    <cellStyle name="Normal 672 3 3" xfId="29629" xr:uid="{00000000-0005-0000-0000-000043760000}"/>
    <cellStyle name="Normal 672 4" xfId="10980" xr:uid="{00000000-0005-0000-0000-000044760000}"/>
    <cellStyle name="Normal 672 4 2" xfId="20605" xr:uid="{00000000-0005-0000-0000-000045760000}"/>
    <cellStyle name="Normal 672 4 2 2" xfId="38472" xr:uid="{00000000-0005-0000-0000-000046760000}"/>
    <cellStyle name="Normal 672 4 3" xfId="29630" xr:uid="{00000000-0005-0000-0000-000047760000}"/>
    <cellStyle name="Normal 672 5" xfId="10981" xr:uid="{00000000-0005-0000-0000-000048760000}"/>
    <cellStyle name="Normal 672 5 2" xfId="20606" xr:uid="{00000000-0005-0000-0000-000049760000}"/>
    <cellStyle name="Normal 672 5 2 2" xfId="38473" xr:uid="{00000000-0005-0000-0000-00004A760000}"/>
    <cellStyle name="Normal 672 5 3" xfId="29631" xr:uid="{00000000-0005-0000-0000-00004B760000}"/>
    <cellStyle name="Normal 673" xfId="2946" xr:uid="{00000000-0005-0000-0000-00004C760000}"/>
    <cellStyle name="Normal 673 2" xfId="10982" xr:uid="{00000000-0005-0000-0000-00004D760000}"/>
    <cellStyle name="Normal 673 2 2" xfId="10983" xr:uid="{00000000-0005-0000-0000-00004E760000}"/>
    <cellStyle name="Normal 673 2 2 2" xfId="20608" xr:uid="{00000000-0005-0000-0000-00004F760000}"/>
    <cellStyle name="Normal 673 2 2 2 2" xfId="38475" xr:uid="{00000000-0005-0000-0000-000050760000}"/>
    <cellStyle name="Normal 673 2 2 3" xfId="29633" xr:uid="{00000000-0005-0000-0000-000051760000}"/>
    <cellStyle name="Normal 673 2 3" xfId="20607" xr:uid="{00000000-0005-0000-0000-000052760000}"/>
    <cellStyle name="Normal 673 2 3 2" xfId="38474" xr:uid="{00000000-0005-0000-0000-000053760000}"/>
    <cellStyle name="Normal 673 2 4" xfId="29632" xr:uid="{00000000-0005-0000-0000-000054760000}"/>
    <cellStyle name="Normal 673 3" xfId="10984" xr:uid="{00000000-0005-0000-0000-000055760000}"/>
    <cellStyle name="Normal 673 3 2" xfId="20609" xr:uid="{00000000-0005-0000-0000-000056760000}"/>
    <cellStyle name="Normal 673 3 2 2" xfId="38476" xr:uid="{00000000-0005-0000-0000-000057760000}"/>
    <cellStyle name="Normal 673 3 3" xfId="29634" xr:uid="{00000000-0005-0000-0000-000058760000}"/>
    <cellStyle name="Normal 673 4" xfId="10985" xr:uid="{00000000-0005-0000-0000-000059760000}"/>
    <cellStyle name="Normal 673 4 2" xfId="20610" xr:uid="{00000000-0005-0000-0000-00005A760000}"/>
    <cellStyle name="Normal 673 4 2 2" xfId="38477" xr:uid="{00000000-0005-0000-0000-00005B760000}"/>
    <cellStyle name="Normal 673 4 3" xfId="29635" xr:uid="{00000000-0005-0000-0000-00005C760000}"/>
    <cellStyle name="Normal 673 5" xfId="10986" xr:uid="{00000000-0005-0000-0000-00005D760000}"/>
    <cellStyle name="Normal 673 5 2" xfId="20611" xr:uid="{00000000-0005-0000-0000-00005E760000}"/>
    <cellStyle name="Normal 673 5 2 2" xfId="38478" xr:uid="{00000000-0005-0000-0000-00005F760000}"/>
    <cellStyle name="Normal 673 5 3" xfId="29636" xr:uid="{00000000-0005-0000-0000-000060760000}"/>
    <cellStyle name="Normal 674" xfId="3048" xr:uid="{00000000-0005-0000-0000-000061760000}"/>
    <cellStyle name="Normal 674 2" xfId="10987" xr:uid="{00000000-0005-0000-0000-000062760000}"/>
    <cellStyle name="Normal 674 2 2" xfId="10988" xr:uid="{00000000-0005-0000-0000-000063760000}"/>
    <cellStyle name="Normal 674 2 2 2" xfId="20613" xr:uid="{00000000-0005-0000-0000-000064760000}"/>
    <cellStyle name="Normal 674 2 2 2 2" xfId="38480" xr:uid="{00000000-0005-0000-0000-000065760000}"/>
    <cellStyle name="Normal 674 2 2 3" xfId="29638" xr:uid="{00000000-0005-0000-0000-000066760000}"/>
    <cellStyle name="Normal 674 2 3" xfId="20612" xr:uid="{00000000-0005-0000-0000-000067760000}"/>
    <cellStyle name="Normal 674 2 3 2" xfId="38479" xr:uid="{00000000-0005-0000-0000-000068760000}"/>
    <cellStyle name="Normal 674 2 4" xfId="29637" xr:uid="{00000000-0005-0000-0000-000069760000}"/>
    <cellStyle name="Normal 674 3" xfId="10989" xr:uid="{00000000-0005-0000-0000-00006A760000}"/>
    <cellStyle name="Normal 674 3 2" xfId="20614" xr:uid="{00000000-0005-0000-0000-00006B760000}"/>
    <cellStyle name="Normal 674 3 2 2" xfId="38481" xr:uid="{00000000-0005-0000-0000-00006C760000}"/>
    <cellStyle name="Normal 674 3 3" xfId="29639" xr:uid="{00000000-0005-0000-0000-00006D760000}"/>
    <cellStyle name="Normal 674 4" xfId="10990" xr:uid="{00000000-0005-0000-0000-00006E760000}"/>
    <cellStyle name="Normal 674 4 2" xfId="20615" xr:uid="{00000000-0005-0000-0000-00006F760000}"/>
    <cellStyle name="Normal 674 4 2 2" xfId="38482" xr:uid="{00000000-0005-0000-0000-000070760000}"/>
    <cellStyle name="Normal 674 4 3" xfId="29640" xr:uid="{00000000-0005-0000-0000-000071760000}"/>
    <cellStyle name="Normal 674 5" xfId="10991" xr:uid="{00000000-0005-0000-0000-000072760000}"/>
    <cellStyle name="Normal 674 5 2" xfId="20616" xr:uid="{00000000-0005-0000-0000-000073760000}"/>
    <cellStyle name="Normal 674 5 2 2" xfId="38483" xr:uid="{00000000-0005-0000-0000-000074760000}"/>
    <cellStyle name="Normal 674 5 3" xfId="29641" xr:uid="{00000000-0005-0000-0000-000075760000}"/>
    <cellStyle name="Normal 674 6" xfId="14140" xr:uid="{00000000-0005-0000-0000-000076760000}"/>
    <cellStyle name="Normal 674 6 2" xfId="32086" xr:uid="{00000000-0005-0000-0000-000077760000}"/>
    <cellStyle name="Normal 674 7" xfId="23183" xr:uid="{00000000-0005-0000-0000-000078760000}"/>
    <cellStyle name="Normal 675" xfId="10992" xr:uid="{00000000-0005-0000-0000-000079760000}"/>
    <cellStyle name="Normal 675 2" xfId="10993" xr:uid="{00000000-0005-0000-0000-00007A760000}"/>
    <cellStyle name="Normal 675 2 2" xfId="10994" xr:uid="{00000000-0005-0000-0000-00007B760000}"/>
    <cellStyle name="Normal 675 2 2 2" xfId="20619" xr:uid="{00000000-0005-0000-0000-00007C760000}"/>
    <cellStyle name="Normal 675 2 2 2 2" xfId="38486" xr:uid="{00000000-0005-0000-0000-00007D760000}"/>
    <cellStyle name="Normal 675 2 2 3" xfId="29644" xr:uid="{00000000-0005-0000-0000-00007E760000}"/>
    <cellStyle name="Normal 675 2 3" xfId="20618" xr:uid="{00000000-0005-0000-0000-00007F760000}"/>
    <cellStyle name="Normal 675 2 3 2" xfId="38485" xr:uid="{00000000-0005-0000-0000-000080760000}"/>
    <cellStyle name="Normal 675 2 4" xfId="29643" xr:uid="{00000000-0005-0000-0000-000081760000}"/>
    <cellStyle name="Normal 675 3" xfId="10995" xr:uid="{00000000-0005-0000-0000-000082760000}"/>
    <cellStyle name="Normal 675 3 2" xfId="20620" xr:uid="{00000000-0005-0000-0000-000083760000}"/>
    <cellStyle name="Normal 675 3 2 2" xfId="38487" xr:uid="{00000000-0005-0000-0000-000084760000}"/>
    <cellStyle name="Normal 675 3 3" xfId="29645" xr:uid="{00000000-0005-0000-0000-000085760000}"/>
    <cellStyle name="Normal 675 4" xfId="10996" xr:uid="{00000000-0005-0000-0000-000086760000}"/>
    <cellStyle name="Normal 675 4 2" xfId="20621" xr:uid="{00000000-0005-0000-0000-000087760000}"/>
    <cellStyle name="Normal 675 4 2 2" xfId="38488" xr:uid="{00000000-0005-0000-0000-000088760000}"/>
    <cellStyle name="Normal 675 4 3" xfId="29646" xr:uid="{00000000-0005-0000-0000-000089760000}"/>
    <cellStyle name="Normal 675 5" xfId="10997" xr:uid="{00000000-0005-0000-0000-00008A760000}"/>
    <cellStyle name="Normal 675 5 2" xfId="20622" xr:uid="{00000000-0005-0000-0000-00008B760000}"/>
    <cellStyle name="Normal 675 5 2 2" xfId="38489" xr:uid="{00000000-0005-0000-0000-00008C760000}"/>
    <cellStyle name="Normal 675 5 3" xfId="29647" xr:uid="{00000000-0005-0000-0000-00008D760000}"/>
    <cellStyle name="Normal 675 6" xfId="20617" xr:uid="{00000000-0005-0000-0000-00008E760000}"/>
    <cellStyle name="Normal 675 6 2" xfId="38484" xr:uid="{00000000-0005-0000-0000-00008F760000}"/>
    <cellStyle name="Normal 675 7" xfId="29642" xr:uid="{00000000-0005-0000-0000-000090760000}"/>
    <cellStyle name="Normal 676" xfId="10998" xr:uid="{00000000-0005-0000-0000-000091760000}"/>
    <cellStyle name="Normal 676 2" xfId="10999" xr:uid="{00000000-0005-0000-0000-000092760000}"/>
    <cellStyle name="Normal 676 2 2" xfId="11000" xr:uid="{00000000-0005-0000-0000-000093760000}"/>
    <cellStyle name="Normal 676 2 2 2" xfId="20625" xr:uid="{00000000-0005-0000-0000-000094760000}"/>
    <cellStyle name="Normal 676 2 2 2 2" xfId="38492" xr:uid="{00000000-0005-0000-0000-000095760000}"/>
    <cellStyle name="Normal 676 2 2 3" xfId="29650" xr:uid="{00000000-0005-0000-0000-000096760000}"/>
    <cellStyle name="Normal 676 2 3" xfId="20624" xr:uid="{00000000-0005-0000-0000-000097760000}"/>
    <cellStyle name="Normal 676 2 3 2" xfId="38491" xr:uid="{00000000-0005-0000-0000-000098760000}"/>
    <cellStyle name="Normal 676 2 4" xfId="29649" xr:uid="{00000000-0005-0000-0000-000099760000}"/>
    <cellStyle name="Normal 676 3" xfId="11001" xr:uid="{00000000-0005-0000-0000-00009A760000}"/>
    <cellStyle name="Normal 676 3 2" xfId="20626" xr:uid="{00000000-0005-0000-0000-00009B760000}"/>
    <cellStyle name="Normal 676 3 2 2" xfId="38493" xr:uid="{00000000-0005-0000-0000-00009C760000}"/>
    <cellStyle name="Normal 676 3 3" xfId="29651" xr:uid="{00000000-0005-0000-0000-00009D760000}"/>
    <cellStyle name="Normal 676 4" xfId="11002" xr:uid="{00000000-0005-0000-0000-00009E760000}"/>
    <cellStyle name="Normal 676 4 2" xfId="20627" xr:uid="{00000000-0005-0000-0000-00009F760000}"/>
    <cellStyle name="Normal 676 4 2 2" xfId="38494" xr:uid="{00000000-0005-0000-0000-0000A0760000}"/>
    <cellStyle name="Normal 676 4 3" xfId="29652" xr:uid="{00000000-0005-0000-0000-0000A1760000}"/>
    <cellStyle name="Normal 676 5" xfId="11003" xr:uid="{00000000-0005-0000-0000-0000A2760000}"/>
    <cellStyle name="Normal 676 5 2" xfId="20628" xr:uid="{00000000-0005-0000-0000-0000A3760000}"/>
    <cellStyle name="Normal 676 5 2 2" xfId="38495" xr:uid="{00000000-0005-0000-0000-0000A4760000}"/>
    <cellStyle name="Normal 676 5 3" xfId="29653" xr:uid="{00000000-0005-0000-0000-0000A5760000}"/>
    <cellStyle name="Normal 676 6" xfId="20623" xr:uid="{00000000-0005-0000-0000-0000A6760000}"/>
    <cellStyle name="Normal 676 6 2" xfId="38490" xr:uid="{00000000-0005-0000-0000-0000A7760000}"/>
    <cellStyle name="Normal 676 7" xfId="29648" xr:uid="{00000000-0005-0000-0000-0000A8760000}"/>
    <cellStyle name="Normal 677" xfId="11004" xr:uid="{00000000-0005-0000-0000-0000A9760000}"/>
    <cellStyle name="Normal 677 2" xfId="11005" xr:uid="{00000000-0005-0000-0000-0000AA760000}"/>
    <cellStyle name="Normal 677 2 2" xfId="11006" xr:uid="{00000000-0005-0000-0000-0000AB760000}"/>
    <cellStyle name="Normal 677 2 2 2" xfId="20631" xr:uid="{00000000-0005-0000-0000-0000AC760000}"/>
    <cellStyle name="Normal 677 2 2 2 2" xfId="38498" xr:uid="{00000000-0005-0000-0000-0000AD760000}"/>
    <cellStyle name="Normal 677 2 2 3" xfId="29656" xr:uid="{00000000-0005-0000-0000-0000AE760000}"/>
    <cellStyle name="Normal 677 2 3" xfId="20630" xr:uid="{00000000-0005-0000-0000-0000AF760000}"/>
    <cellStyle name="Normal 677 2 3 2" xfId="38497" xr:uid="{00000000-0005-0000-0000-0000B0760000}"/>
    <cellStyle name="Normal 677 2 4" xfId="29655" xr:uid="{00000000-0005-0000-0000-0000B1760000}"/>
    <cellStyle name="Normal 677 3" xfId="11007" xr:uid="{00000000-0005-0000-0000-0000B2760000}"/>
    <cellStyle name="Normal 677 3 2" xfId="20632" xr:uid="{00000000-0005-0000-0000-0000B3760000}"/>
    <cellStyle name="Normal 677 3 2 2" xfId="38499" xr:uid="{00000000-0005-0000-0000-0000B4760000}"/>
    <cellStyle name="Normal 677 3 3" xfId="29657" xr:uid="{00000000-0005-0000-0000-0000B5760000}"/>
    <cellStyle name="Normal 677 4" xfId="11008" xr:uid="{00000000-0005-0000-0000-0000B6760000}"/>
    <cellStyle name="Normal 677 4 2" xfId="20633" xr:uid="{00000000-0005-0000-0000-0000B7760000}"/>
    <cellStyle name="Normal 677 4 2 2" xfId="38500" xr:uid="{00000000-0005-0000-0000-0000B8760000}"/>
    <cellStyle name="Normal 677 4 3" xfId="29658" xr:uid="{00000000-0005-0000-0000-0000B9760000}"/>
    <cellStyle name="Normal 677 5" xfId="11009" xr:uid="{00000000-0005-0000-0000-0000BA760000}"/>
    <cellStyle name="Normal 677 5 2" xfId="20634" xr:uid="{00000000-0005-0000-0000-0000BB760000}"/>
    <cellStyle name="Normal 677 5 2 2" xfId="38501" xr:uid="{00000000-0005-0000-0000-0000BC760000}"/>
    <cellStyle name="Normal 677 5 3" xfId="29659" xr:uid="{00000000-0005-0000-0000-0000BD760000}"/>
    <cellStyle name="Normal 677 6" xfId="20629" xr:uid="{00000000-0005-0000-0000-0000BE760000}"/>
    <cellStyle name="Normal 677 6 2" xfId="38496" xr:uid="{00000000-0005-0000-0000-0000BF760000}"/>
    <cellStyle name="Normal 677 7" xfId="29654" xr:uid="{00000000-0005-0000-0000-0000C0760000}"/>
    <cellStyle name="Normal 678" xfId="11010" xr:uid="{00000000-0005-0000-0000-0000C1760000}"/>
    <cellStyle name="Normal 678 2" xfId="11011" xr:uid="{00000000-0005-0000-0000-0000C2760000}"/>
    <cellStyle name="Normal 678 2 2" xfId="11012" xr:uid="{00000000-0005-0000-0000-0000C3760000}"/>
    <cellStyle name="Normal 678 2 2 2" xfId="20637" xr:uid="{00000000-0005-0000-0000-0000C4760000}"/>
    <cellStyle name="Normal 678 2 2 2 2" xfId="38504" xr:uid="{00000000-0005-0000-0000-0000C5760000}"/>
    <cellStyle name="Normal 678 2 2 3" xfId="29662" xr:uid="{00000000-0005-0000-0000-0000C6760000}"/>
    <cellStyle name="Normal 678 2 3" xfId="20636" xr:uid="{00000000-0005-0000-0000-0000C7760000}"/>
    <cellStyle name="Normal 678 2 3 2" xfId="38503" xr:uid="{00000000-0005-0000-0000-0000C8760000}"/>
    <cellStyle name="Normal 678 2 4" xfId="29661" xr:uid="{00000000-0005-0000-0000-0000C9760000}"/>
    <cellStyle name="Normal 678 3" xfId="11013" xr:uid="{00000000-0005-0000-0000-0000CA760000}"/>
    <cellStyle name="Normal 678 3 2" xfId="20638" xr:uid="{00000000-0005-0000-0000-0000CB760000}"/>
    <cellStyle name="Normal 678 3 2 2" xfId="38505" xr:uid="{00000000-0005-0000-0000-0000CC760000}"/>
    <cellStyle name="Normal 678 3 3" xfId="29663" xr:uid="{00000000-0005-0000-0000-0000CD760000}"/>
    <cellStyle name="Normal 678 4" xfId="11014" xr:uid="{00000000-0005-0000-0000-0000CE760000}"/>
    <cellStyle name="Normal 678 4 2" xfId="20639" xr:uid="{00000000-0005-0000-0000-0000CF760000}"/>
    <cellStyle name="Normal 678 4 2 2" xfId="38506" xr:uid="{00000000-0005-0000-0000-0000D0760000}"/>
    <cellStyle name="Normal 678 4 3" xfId="29664" xr:uid="{00000000-0005-0000-0000-0000D1760000}"/>
    <cellStyle name="Normal 678 5" xfId="11015" xr:uid="{00000000-0005-0000-0000-0000D2760000}"/>
    <cellStyle name="Normal 678 5 2" xfId="20640" xr:uid="{00000000-0005-0000-0000-0000D3760000}"/>
    <cellStyle name="Normal 678 5 2 2" xfId="38507" xr:uid="{00000000-0005-0000-0000-0000D4760000}"/>
    <cellStyle name="Normal 678 5 3" xfId="29665" xr:uid="{00000000-0005-0000-0000-0000D5760000}"/>
    <cellStyle name="Normal 678 6" xfId="20635" xr:uid="{00000000-0005-0000-0000-0000D6760000}"/>
    <cellStyle name="Normal 678 6 2" xfId="38502" xr:uid="{00000000-0005-0000-0000-0000D7760000}"/>
    <cellStyle name="Normal 678 7" xfId="29660" xr:uid="{00000000-0005-0000-0000-0000D8760000}"/>
    <cellStyle name="Normal 679" xfId="11016" xr:uid="{00000000-0005-0000-0000-0000D9760000}"/>
    <cellStyle name="Normal 679 2" xfId="11017" xr:uid="{00000000-0005-0000-0000-0000DA760000}"/>
    <cellStyle name="Normal 679 2 2" xfId="11018" xr:uid="{00000000-0005-0000-0000-0000DB760000}"/>
    <cellStyle name="Normal 679 2 2 2" xfId="20643" xr:uid="{00000000-0005-0000-0000-0000DC760000}"/>
    <cellStyle name="Normal 679 2 2 2 2" xfId="38510" xr:uid="{00000000-0005-0000-0000-0000DD760000}"/>
    <cellStyle name="Normal 679 2 2 3" xfId="29668" xr:uid="{00000000-0005-0000-0000-0000DE760000}"/>
    <cellStyle name="Normal 679 2 3" xfId="20642" xr:uid="{00000000-0005-0000-0000-0000DF760000}"/>
    <cellStyle name="Normal 679 2 3 2" xfId="38509" xr:uid="{00000000-0005-0000-0000-0000E0760000}"/>
    <cellStyle name="Normal 679 2 4" xfId="29667" xr:uid="{00000000-0005-0000-0000-0000E1760000}"/>
    <cellStyle name="Normal 679 3" xfId="11019" xr:uid="{00000000-0005-0000-0000-0000E2760000}"/>
    <cellStyle name="Normal 679 3 2" xfId="20644" xr:uid="{00000000-0005-0000-0000-0000E3760000}"/>
    <cellStyle name="Normal 679 3 2 2" xfId="38511" xr:uid="{00000000-0005-0000-0000-0000E4760000}"/>
    <cellStyle name="Normal 679 3 3" xfId="29669" xr:uid="{00000000-0005-0000-0000-0000E5760000}"/>
    <cellStyle name="Normal 679 4" xfId="11020" xr:uid="{00000000-0005-0000-0000-0000E6760000}"/>
    <cellStyle name="Normal 679 4 2" xfId="20645" xr:uid="{00000000-0005-0000-0000-0000E7760000}"/>
    <cellStyle name="Normal 679 4 2 2" xfId="38512" xr:uid="{00000000-0005-0000-0000-0000E8760000}"/>
    <cellStyle name="Normal 679 4 3" xfId="29670" xr:uid="{00000000-0005-0000-0000-0000E9760000}"/>
    <cellStyle name="Normal 679 5" xfId="11021" xr:uid="{00000000-0005-0000-0000-0000EA760000}"/>
    <cellStyle name="Normal 679 5 2" xfId="20646" xr:uid="{00000000-0005-0000-0000-0000EB760000}"/>
    <cellStyle name="Normal 679 5 2 2" xfId="38513" xr:uid="{00000000-0005-0000-0000-0000EC760000}"/>
    <cellStyle name="Normal 679 5 3" xfId="29671" xr:uid="{00000000-0005-0000-0000-0000ED760000}"/>
    <cellStyle name="Normal 679 6" xfId="20641" xr:uid="{00000000-0005-0000-0000-0000EE760000}"/>
    <cellStyle name="Normal 679 6 2" xfId="38508" xr:uid="{00000000-0005-0000-0000-0000EF760000}"/>
    <cellStyle name="Normal 679 7" xfId="29666" xr:uid="{00000000-0005-0000-0000-0000F0760000}"/>
    <cellStyle name="Normal 68" xfId="1860" xr:uid="{00000000-0005-0000-0000-0000F1760000}"/>
    <cellStyle name="Normal 68 2" xfId="11022" xr:uid="{00000000-0005-0000-0000-0000F2760000}"/>
    <cellStyle name="Normal 68 3" xfId="11023" xr:uid="{00000000-0005-0000-0000-0000F3760000}"/>
    <cellStyle name="Normal 68 3 2" xfId="11024" xr:uid="{00000000-0005-0000-0000-0000F4760000}"/>
    <cellStyle name="Normal 68 3 2 2" xfId="20648" xr:uid="{00000000-0005-0000-0000-0000F5760000}"/>
    <cellStyle name="Normal 68 3 2 2 2" xfId="38515" xr:uid="{00000000-0005-0000-0000-0000F6760000}"/>
    <cellStyle name="Normal 68 3 2 3" xfId="29673" xr:uid="{00000000-0005-0000-0000-0000F7760000}"/>
    <cellStyle name="Normal 68 3 3" xfId="20647" xr:uid="{00000000-0005-0000-0000-0000F8760000}"/>
    <cellStyle name="Normal 68 3 3 2" xfId="38514" xr:uid="{00000000-0005-0000-0000-0000F9760000}"/>
    <cellStyle name="Normal 68 3 4" xfId="29672" xr:uid="{00000000-0005-0000-0000-0000FA760000}"/>
    <cellStyle name="Normal 68 4" xfId="11025" xr:uid="{00000000-0005-0000-0000-0000FB760000}"/>
    <cellStyle name="Normal 68 4 2" xfId="20649" xr:uid="{00000000-0005-0000-0000-0000FC760000}"/>
    <cellStyle name="Normal 68 4 2 2" xfId="38516" xr:uid="{00000000-0005-0000-0000-0000FD760000}"/>
    <cellStyle name="Normal 68 4 3" xfId="29674" xr:uid="{00000000-0005-0000-0000-0000FE760000}"/>
    <cellStyle name="Normal 68 5" xfId="11026" xr:uid="{00000000-0005-0000-0000-0000FF760000}"/>
    <cellStyle name="Normal 68 5 2" xfId="20650" xr:uid="{00000000-0005-0000-0000-000000770000}"/>
    <cellStyle name="Normal 68 5 2 2" xfId="38517" xr:uid="{00000000-0005-0000-0000-000001770000}"/>
    <cellStyle name="Normal 68 5 3" xfId="29675" xr:uid="{00000000-0005-0000-0000-000002770000}"/>
    <cellStyle name="Normal 68 6" xfId="11027" xr:uid="{00000000-0005-0000-0000-000003770000}"/>
    <cellStyle name="Normal 68 6 2" xfId="20651" xr:uid="{00000000-0005-0000-0000-000004770000}"/>
    <cellStyle name="Normal 68 6 2 2" xfId="38518" xr:uid="{00000000-0005-0000-0000-000005770000}"/>
    <cellStyle name="Normal 68 6 3" xfId="29676" xr:uid="{00000000-0005-0000-0000-000006770000}"/>
    <cellStyle name="Normal 680" xfId="11028" xr:uid="{00000000-0005-0000-0000-000007770000}"/>
    <cellStyle name="Normal 680 2" xfId="11029" xr:uid="{00000000-0005-0000-0000-000008770000}"/>
    <cellStyle name="Normal 680 2 2" xfId="11030" xr:uid="{00000000-0005-0000-0000-000009770000}"/>
    <cellStyle name="Normal 680 2 2 2" xfId="20654" xr:uid="{00000000-0005-0000-0000-00000A770000}"/>
    <cellStyle name="Normal 680 2 2 2 2" xfId="38521" xr:uid="{00000000-0005-0000-0000-00000B770000}"/>
    <cellStyle name="Normal 680 2 2 3" xfId="29679" xr:uid="{00000000-0005-0000-0000-00000C770000}"/>
    <cellStyle name="Normal 680 2 3" xfId="20653" xr:uid="{00000000-0005-0000-0000-00000D770000}"/>
    <cellStyle name="Normal 680 2 3 2" xfId="38520" xr:uid="{00000000-0005-0000-0000-00000E770000}"/>
    <cellStyle name="Normal 680 2 4" xfId="29678" xr:uid="{00000000-0005-0000-0000-00000F770000}"/>
    <cellStyle name="Normal 680 3" xfId="11031" xr:uid="{00000000-0005-0000-0000-000010770000}"/>
    <cellStyle name="Normal 680 3 2" xfId="20655" xr:uid="{00000000-0005-0000-0000-000011770000}"/>
    <cellStyle name="Normal 680 3 2 2" xfId="38522" xr:uid="{00000000-0005-0000-0000-000012770000}"/>
    <cellStyle name="Normal 680 3 3" xfId="29680" xr:uid="{00000000-0005-0000-0000-000013770000}"/>
    <cellStyle name="Normal 680 4" xfId="11032" xr:uid="{00000000-0005-0000-0000-000014770000}"/>
    <cellStyle name="Normal 680 4 2" xfId="20656" xr:uid="{00000000-0005-0000-0000-000015770000}"/>
    <cellStyle name="Normal 680 4 2 2" xfId="38523" xr:uid="{00000000-0005-0000-0000-000016770000}"/>
    <cellStyle name="Normal 680 4 3" xfId="29681" xr:uid="{00000000-0005-0000-0000-000017770000}"/>
    <cellStyle name="Normal 680 5" xfId="11033" xr:uid="{00000000-0005-0000-0000-000018770000}"/>
    <cellStyle name="Normal 680 5 2" xfId="20657" xr:uid="{00000000-0005-0000-0000-000019770000}"/>
    <cellStyle name="Normal 680 5 2 2" xfId="38524" xr:uid="{00000000-0005-0000-0000-00001A770000}"/>
    <cellStyle name="Normal 680 5 3" xfId="29682" xr:uid="{00000000-0005-0000-0000-00001B770000}"/>
    <cellStyle name="Normal 680 6" xfId="20652" xr:uid="{00000000-0005-0000-0000-00001C770000}"/>
    <cellStyle name="Normal 680 6 2" xfId="38519" xr:uid="{00000000-0005-0000-0000-00001D770000}"/>
    <cellStyle name="Normal 680 7" xfId="29677" xr:uid="{00000000-0005-0000-0000-00001E770000}"/>
    <cellStyle name="Normal 681" xfId="11034" xr:uid="{00000000-0005-0000-0000-00001F770000}"/>
    <cellStyle name="Normal 681 2" xfId="11035" xr:uid="{00000000-0005-0000-0000-000020770000}"/>
    <cellStyle name="Normal 681 2 2" xfId="11036" xr:uid="{00000000-0005-0000-0000-000021770000}"/>
    <cellStyle name="Normal 681 2 2 2" xfId="20660" xr:uid="{00000000-0005-0000-0000-000022770000}"/>
    <cellStyle name="Normal 681 2 2 2 2" xfId="38527" xr:uid="{00000000-0005-0000-0000-000023770000}"/>
    <cellStyle name="Normal 681 2 2 3" xfId="29685" xr:uid="{00000000-0005-0000-0000-000024770000}"/>
    <cellStyle name="Normal 681 2 3" xfId="20659" xr:uid="{00000000-0005-0000-0000-000025770000}"/>
    <cellStyle name="Normal 681 2 3 2" xfId="38526" xr:uid="{00000000-0005-0000-0000-000026770000}"/>
    <cellStyle name="Normal 681 2 4" xfId="29684" xr:uid="{00000000-0005-0000-0000-000027770000}"/>
    <cellStyle name="Normal 681 3" xfId="11037" xr:uid="{00000000-0005-0000-0000-000028770000}"/>
    <cellStyle name="Normal 681 3 2" xfId="20661" xr:uid="{00000000-0005-0000-0000-000029770000}"/>
    <cellStyle name="Normal 681 3 2 2" xfId="38528" xr:uid="{00000000-0005-0000-0000-00002A770000}"/>
    <cellStyle name="Normal 681 3 3" xfId="29686" xr:uid="{00000000-0005-0000-0000-00002B770000}"/>
    <cellStyle name="Normal 681 4" xfId="11038" xr:uid="{00000000-0005-0000-0000-00002C770000}"/>
    <cellStyle name="Normal 681 4 2" xfId="20662" xr:uid="{00000000-0005-0000-0000-00002D770000}"/>
    <cellStyle name="Normal 681 4 2 2" xfId="38529" xr:uid="{00000000-0005-0000-0000-00002E770000}"/>
    <cellStyle name="Normal 681 4 3" xfId="29687" xr:uid="{00000000-0005-0000-0000-00002F770000}"/>
    <cellStyle name="Normal 681 5" xfId="11039" xr:uid="{00000000-0005-0000-0000-000030770000}"/>
    <cellStyle name="Normal 681 5 2" xfId="20663" xr:uid="{00000000-0005-0000-0000-000031770000}"/>
    <cellStyle name="Normal 681 5 2 2" xfId="38530" xr:uid="{00000000-0005-0000-0000-000032770000}"/>
    <cellStyle name="Normal 681 5 3" xfId="29688" xr:uid="{00000000-0005-0000-0000-000033770000}"/>
    <cellStyle name="Normal 681 6" xfId="20658" xr:uid="{00000000-0005-0000-0000-000034770000}"/>
    <cellStyle name="Normal 681 6 2" xfId="38525" xr:uid="{00000000-0005-0000-0000-000035770000}"/>
    <cellStyle name="Normal 681 7" xfId="29683" xr:uid="{00000000-0005-0000-0000-000036770000}"/>
    <cellStyle name="Normal 682" xfId="11040" xr:uid="{00000000-0005-0000-0000-000037770000}"/>
    <cellStyle name="Normal 682 2" xfId="11041" xr:uid="{00000000-0005-0000-0000-000038770000}"/>
    <cellStyle name="Normal 682 2 2" xfId="11042" xr:uid="{00000000-0005-0000-0000-000039770000}"/>
    <cellStyle name="Normal 682 2 2 2" xfId="20666" xr:uid="{00000000-0005-0000-0000-00003A770000}"/>
    <cellStyle name="Normal 682 2 2 2 2" xfId="38533" xr:uid="{00000000-0005-0000-0000-00003B770000}"/>
    <cellStyle name="Normal 682 2 2 3" xfId="29691" xr:uid="{00000000-0005-0000-0000-00003C770000}"/>
    <cellStyle name="Normal 682 2 3" xfId="20665" xr:uid="{00000000-0005-0000-0000-00003D770000}"/>
    <cellStyle name="Normal 682 2 3 2" xfId="38532" xr:uid="{00000000-0005-0000-0000-00003E770000}"/>
    <cellStyle name="Normal 682 2 4" xfId="29690" xr:uid="{00000000-0005-0000-0000-00003F770000}"/>
    <cellStyle name="Normal 682 3" xfId="11043" xr:uid="{00000000-0005-0000-0000-000040770000}"/>
    <cellStyle name="Normal 682 3 2" xfId="20667" xr:uid="{00000000-0005-0000-0000-000041770000}"/>
    <cellStyle name="Normal 682 3 2 2" xfId="38534" xr:uid="{00000000-0005-0000-0000-000042770000}"/>
    <cellStyle name="Normal 682 3 3" xfId="29692" xr:uid="{00000000-0005-0000-0000-000043770000}"/>
    <cellStyle name="Normal 682 4" xfId="11044" xr:uid="{00000000-0005-0000-0000-000044770000}"/>
    <cellStyle name="Normal 682 4 2" xfId="20668" xr:uid="{00000000-0005-0000-0000-000045770000}"/>
    <cellStyle name="Normal 682 4 2 2" xfId="38535" xr:uid="{00000000-0005-0000-0000-000046770000}"/>
    <cellStyle name="Normal 682 4 3" xfId="29693" xr:uid="{00000000-0005-0000-0000-000047770000}"/>
    <cellStyle name="Normal 682 5" xfId="11045" xr:uid="{00000000-0005-0000-0000-000048770000}"/>
    <cellStyle name="Normal 682 5 2" xfId="20669" xr:uid="{00000000-0005-0000-0000-000049770000}"/>
    <cellStyle name="Normal 682 5 2 2" xfId="38536" xr:uid="{00000000-0005-0000-0000-00004A770000}"/>
    <cellStyle name="Normal 682 5 3" xfId="29694" xr:uid="{00000000-0005-0000-0000-00004B770000}"/>
    <cellStyle name="Normal 682 6" xfId="20664" xr:uid="{00000000-0005-0000-0000-00004C770000}"/>
    <cellStyle name="Normal 682 6 2" xfId="38531" xr:uid="{00000000-0005-0000-0000-00004D770000}"/>
    <cellStyle name="Normal 682 7" xfId="29689" xr:uid="{00000000-0005-0000-0000-00004E770000}"/>
    <cellStyle name="Normal 683" xfId="11046" xr:uid="{00000000-0005-0000-0000-00004F770000}"/>
    <cellStyle name="Normal 683 2" xfId="11047" xr:uid="{00000000-0005-0000-0000-000050770000}"/>
    <cellStyle name="Normal 683 2 2" xfId="11048" xr:uid="{00000000-0005-0000-0000-000051770000}"/>
    <cellStyle name="Normal 683 2 2 2" xfId="20672" xr:uid="{00000000-0005-0000-0000-000052770000}"/>
    <cellStyle name="Normal 683 2 2 2 2" xfId="38539" xr:uid="{00000000-0005-0000-0000-000053770000}"/>
    <cellStyle name="Normal 683 2 2 3" xfId="29697" xr:uid="{00000000-0005-0000-0000-000054770000}"/>
    <cellStyle name="Normal 683 2 3" xfId="20671" xr:uid="{00000000-0005-0000-0000-000055770000}"/>
    <cellStyle name="Normal 683 2 3 2" xfId="38538" xr:uid="{00000000-0005-0000-0000-000056770000}"/>
    <cellStyle name="Normal 683 2 4" xfId="29696" xr:uid="{00000000-0005-0000-0000-000057770000}"/>
    <cellStyle name="Normal 683 3" xfId="11049" xr:uid="{00000000-0005-0000-0000-000058770000}"/>
    <cellStyle name="Normal 683 3 2" xfId="20673" xr:uid="{00000000-0005-0000-0000-000059770000}"/>
    <cellStyle name="Normal 683 3 2 2" xfId="38540" xr:uid="{00000000-0005-0000-0000-00005A770000}"/>
    <cellStyle name="Normal 683 3 3" xfId="29698" xr:uid="{00000000-0005-0000-0000-00005B770000}"/>
    <cellStyle name="Normal 683 4" xfId="11050" xr:uid="{00000000-0005-0000-0000-00005C770000}"/>
    <cellStyle name="Normal 683 4 2" xfId="20674" xr:uid="{00000000-0005-0000-0000-00005D770000}"/>
    <cellStyle name="Normal 683 4 2 2" xfId="38541" xr:uid="{00000000-0005-0000-0000-00005E770000}"/>
    <cellStyle name="Normal 683 4 3" xfId="29699" xr:uid="{00000000-0005-0000-0000-00005F770000}"/>
    <cellStyle name="Normal 683 5" xfId="11051" xr:uid="{00000000-0005-0000-0000-000060770000}"/>
    <cellStyle name="Normal 683 5 2" xfId="20675" xr:uid="{00000000-0005-0000-0000-000061770000}"/>
    <cellStyle name="Normal 683 5 2 2" xfId="38542" xr:uid="{00000000-0005-0000-0000-000062770000}"/>
    <cellStyle name="Normal 683 5 3" xfId="29700" xr:uid="{00000000-0005-0000-0000-000063770000}"/>
    <cellStyle name="Normal 683 6" xfId="20670" xr:uid="{00000000-0005-0000-0000-000064770000}"/>
    <cellStyle name="Normal 683 6 2" xfId="38537" xr:uid="{00000000-0005-0000-0000-000065770000}"/>
    <cellStyle name="Normal 683 7" xfId="29695" xr:uid="{00000000-0005-0000-0000-000066770000}"/>
    <cellStyle name="Normal 684" xfId="11052" xr:uid="{00000000-0005-0000-0000-000067770000}"/>
    <cellStyle name="Normal 684 2" xfId="11053" xr:uid="{00000000-0005-0000-0000-000068770000}"/>
    <cellStyle name="Normal 684 2 2" xfId="11054" xr:uid="{00000000-0005-0000-0000-000069770000}"/>
    <cellStyle name="Normal 684 2 2 2" xfId="20678" xr:uid="{00000000-0005-0000-0000-00006A770000}"/>
    <cellStyle name="Normal 684 2 2 2 2" xfId="38545" xr:uid="{00000000-0005-0000-0000-00006B770000}"/>
    <cellStyle name="Normal 684 2 2 3" xfId="29703" xr:uid="{00000000-0005-0000-0000-00006C770000}"/>
    <cellStyle name="Normal 684 2 3" xfId="20677" xr:uid="{00000000-0005-0000-0000-00006D770000}"/>
    <cellStyle name="Normal 684 2 3 2" xfId="38544" xr:uid="{00000000-0005-0000-0000-00006E770000}"/>
    <cellStyle name="Normal 684 2 4" xfId="29702" xr:uid="{00000000-0005-0000-0000-00006F770000}"/>
    <cellStyle name="Normal 684 3" xfId="11055" xr:uid="{00000000-0005-0000-0000-000070770000}"/>
    <cellStyle name="Normal 684 3 2" xfId="20679" xr:uid="{00000000-0005-0000-0000-000071770000}"/>
    <cellStyle name="Normal 684 3 2 2" xfId="38546" xr:uid="{00000000-0005-0000-0000-000072770000}"/>
    <cellStyle name="Normal 684 3 3" xfId="29704" xr:uid="{00000000-0005-0000-0000-000073770000}"/>
    <cellStyle name="Normal 684 4" xfId="11056" xr:uid="{00000000-0005-0000-0000-000074770000}"/>
    <cellStyle name="Normal 684 4 2" xfId="20680" xr:uid="{00000000-0005-0000-0000-000075770000}"/>
    <cellStyle name="Normal 684 4 2 2" xfId="38547" xr:uid="{00000000-0005-0000-0000-000076770000}"/>
    <cellStyle name="Normal 684 4 3" xfId="29705" xr:uid="{00000000-0005-0000-0000-000077770000}"/>
    <cellStyle name="Normal 684 5" xfId="11057" xr:uid="{00000000-0005-0000-0000-000078770000}"/>
    <cellStyle name="Normal 684 5 2" xfId="20681" xr:uid="{00000000-0005-0000-0000-000079770000}"/>
    <cellStyle name="Normal 684 5 2 2" xfId="38548" xr:uid="{00000000-0005-0000-0000-00007A770000}"/>
    <cellStyle name="Normal 684 5 3" xfId="29706" xr:uid="{00000000-0005-0000-0000-00007B770000}"/>
    <cellStyle name="Normal 684 6" xfId="20676" xr:uid="{00000000-0005-0000-0000-00007C770000}"/>
    <cellStyle name="Normal 684 6 2" xfId="38543" xr:uid="{00000000-0005-0000-0000-00007D770000}"/>
    <cellStyle name="Normal 684 7" xfId="29701" xr:uid="{00000000-0005-0000-0000-00007E770000}"/>
    <cellStyle name="Normal 685" xfId="11058" xr:uid="{00000000-0005-0000-0000-00007F770000}"/>
    <cellStyle name="Normal 685 2" xfId="11059" xr:uid="{00000000-0005-0000-0000-000080770000}"/>
    <cellStyle name="Normal 685 2 2" xfId="11060" xr:uid="{00000000-0005-0000-0000-000081770000}"/>
    <cellStyle name="Normal 685 2 2 2" xfId="20684" xr:uid="{00000000-0005-0000-0000-000082770000}"/>
    <cellStyle name="Normal 685 2 2 2 2" xfId="38551" xr:uid="{00000000-0005-0000-0000-000083770000}"/>
    <cellStyle name="Normal 685 2 2 3" xfId="29709" xr:uid="{00000000-0005-0000-0000-000084770000}"/>
    <cellStyle name="Normal 685 2 3" xfId="20683" xr:uid="{00000000-0005-0000-0000-000085770000}"/>
    <cellStyle name="Normal 685 2 3 2" xfId="38550" xr:uid="{00000000-0005-0000-0000-000086770000}"/>
    <cellStyle name="Normal 685 2 4" xfId="29708" xr:uid="{00000000-0005-0000-0000-000087770000}"/>
    <cellStyle name="Normal 685 3" xfId="11061" xr:uid="{00000000-0005-0000-0000-000088770000}"/>
    <cellStyle name="Normal 685 3 2" xfId="20685" xr:uid="{00000000-0005-0000-0000-000089770000}"/>
    <cellStyle name="Normal 685 3 2 2" xfId="38552" xr:uid="{00000000-0005-0000-0000-00008A770000}"/>
    <cellStyle name="Normal 685 3 3" xfId="29710" xr:uid="{00000000-0005-0000-0000-00008B770000}"/>
    <cellStyle name="Normal 685 4" xfId="11062" xr:uid="{00000000-0005-0000-0000-00008C770000}"/>
    <cellStyle name="Normal 685 4 2" xfId="20686" xr:uid="{00000000-0005-0000-0000-00008D770000}"/>
    <cellStyle name="Normal 685 4 2 2" xfId="38553" xr:uid="{00000000-0005-0000-0000-00008E770000}"/>
    <cellStyle name="Normal 685 4 3" xfId="29711" xr:uid="{00000000-0005-0000-0000-00008F770000}"/>
    <cellStyle name="Normal 685 5" xfId="11063" xr:uid="{00000000-0005-0000-0000-000090770000}"/>
    <cellStyle name="Normal 685 5 2" xfId="20687" xr:uid="{00000000-0005-0000-0000-000091770000}"/>
    <cellStyle name="Normal 685 5 2 2" xfId="38554" xr:uid="{00000000-0005-0000-0000-000092770000}"/>
    <cellStyle name="Normal 685 5 3" xfId="29712" xr:uid="{00000000-0005-0000-0000-000093770000}"/>
    <cellStyle name="Normal 685 6" xfId="20682" xr:uid="{00000000-0005-0000-0000-000094770000}"/>
    <cellStyle name="Normal 685 6 2" xfId="38549" xr:uid="{00000000-0005-0000-0000-000095770000}"/>
    <cellStyle name="Normal 685 7" xfId="29707" xr:uid="{00000000-0005-0000-0000-000096770000}"/>
    <cellStyle name="Normal 686" xfId="11064" xr:uid="{00000000-0005-0000-0000-000097770000}"/>
    <cellStyle name="Normal 686 2" xfId="11065" xr:uid="{00000000-0005-0000-0000-000098770000}"/>
    <cellStyle name="Normal 686 2 2" xfId="11066" xr:uid="{00000000-0005-0000-0000-000099770000}"/>
    <cellStyle name="Normal 686 2 2 2" xfId="20690" xr:uid="{00000000-0005-0000-0000-00009A770000}"/>
    <cellStyle name="Normal 686 2 2 2 2" xfId="38557" xr:uid="{00000000-0005-0000-0000-00009B770000}"/>
    <cellStyle name="Normal 686 2 2 3" xfId="29715" xr:uid="{00000000-0005-0000-0000-00009C770000}"/>
    <cellStyle name="Normal 686 2 3" xfId="20689" xr:uid="{00000000-0005-0000-0000-00009D770000}"/>
    <cellStyle name="Normal 686 2 3 2" xfId="38556" xr:uid="{00000000-0005-0000-0000-00009E770000}"/>
    <cellStyle name="Normal 686 2 4" xfId="29714" xr:uid="{00000000-0005-0000-0000-00009F770000}"/>
    <cellStyle name="Normal 686 3" xfId="11067" xr:uid="{00000000-0005-0000-0000-0000A0770000}"/>
    <cellStyle name="Normal 686 3 2" xfId="20691" xr:uid="{00000000-0005-0000-0000-0000A1770000}"/>
    <cellStyle name="Normal 686 3 2 2" xfId="38558" xr:uid="{00000000-0005-0000-0000-0000A2770000}"/>
    <cellStyle name="Normal 686 3 3" xfId="29716" xr:uid="{00000000-0005-0000-0000-0000A3770000}"/>
    <cellStyle name="Normal 686 4" xfId="11068" xr:uid="{00000000-0005-0000-0000-0000A4770000}"/>
    <cellStyle name="Normal 686 4 2" xfId="20692" xr:uid="{00000000-0005-0000-0000-0000A5770000}"/>
    <cellStyle name="Normal 686 4 2 2" xfId="38559" xr:uid="{00000000-0005-0000-0000-0000A6770000}"/>
    <cellStyle name="Normal 686 4 3" xfId="29717" xr:uid="{00000000-0005-0000-0000-0000A7770000}"/>
    <cellStyle name="Normal 686 5" xfId="11069" xr:uid="{00000000-0005-0000-0000-0000A8770000}"/>
    <cellStyle name="Normal 686 5 2" xfId="20693" xr:uid="{00000000-0005-0000-0000-0000A9770000}"/>
    <cellStyle name="Normal 686 5 2 2" xfId="38560" xr:uid="{00000000-0005-0000-0000-0000AA770000}"/>
    <cellStyle name="Normal 686 5 3" xfId="29718" xr:uid="{00000000-0005-0000-0000-0000AB770000}"/>
    <cellStyle name="Normal 686 6" xfId="20688" xr:uid="{00000000-0005-0000-0000-0000AC770000}"/>
    <cellStyle name="Normal 686 6 2" xfId="38555" xr:uid="{00000000-0005-0000-0000-0000AD770000}"/>
    <cellStyle name="Normal 686 7" xfId="29713" xr:uid="{00000000-0005-0000-0000-0000AE770000}"/>
    <cellStyle name="Normal 687" xfId="11070" xr:uid="{00000000-0005-0000-0000-0000AF770000}"/>
    <cellStyle name="Normal 687 2" xfId="11071" xr:uid="{00000000-0005-0000-0000-0000B0770000}"/>
    <cellStyle name="Normal 687 2 2" xfId="11072" xr:uid="{00000000-0005-0000-0000-0000B1770000}"/>
    <cellStyle name="Normal 687 2 2 2" xfId="20696" xr:uid="{00000000-0005-0000-0000-0000B2770000}"/>
    <cellStyle name="Normal 687 2 2 2 2" xfId="38563" xr:uid="{00000000-0005-0000-0000-0000B3770000}"/>
    <cellStyle name="Normal 687 2 2 3" xfId="29721" xr:uid="{00000000-0005-0000-0000-0000B4770000}"/>
    <cellStyle name="Normal 687 2 3" xfId="20695" xr:uid="{00000000-0005-0000-0000-0000B5770000}"/>
    <cellStyle name="Normal 687 2 3 2" xfId="38562" xr:uid="{00000000-0005-0000-0000-0000B6770000}"/>
    <cellStyle name="Normal 687 2 4" xfId="29720" xr:uid="{00000000-0005-0000-0000-0000B7770000}"/>
    <cellStyle name="Normal 687 3" xfId="11073" xr:uid="{00000000-0005-0000-0000-0000B8770000}"/>
    <cellStyle name="Normal 687 3 2" xfId="20697" xr:uid="{00000000-0005-0000-0000-0000B9770000}"/>
    <cellStyle name="Normal 687 3 2 2" xfId="38564" xr:uid="{00000000-0005-0000-0000-0000BA770000}"/>
    <cellStyle name="Normal 687 3 3" xfId="29722" xr:uid="{00000000-0005-0000-0000-0000BB770000}"/>
    <cellStyle name="Normal 687 4" xfId="11074" xr:uid="{00000000-0005-0000-0000-0000BC770000}"/>
    <cellStyle name="Normal 687 4 2" xfId="20698" xr:uid="{00000000-0005-0000-0000-0000BD770000}"/>
    <cellStyle name="Normal 687 4 2 2" xfId="38565" xr:uid="{00000000-0005-0000-0000-0000BE770000}"/>
    <cellStyle name="Normal 687 4 3" xfId="29723" xr:uid="{00000000-0005-0000-0000-0000BF770000}"/>
    <cellStyle name="Normal 687 5" xfId="11075" xr:uid="{00000000-0005-0000-0000-0000C0770000}"/>
    <cellStyle name="Normal 687 5 2" xfId="20699" xr:uid="{00000000-0005-0000-0000-0000C1770000}"/>
    <cellStyle name="Normal 687 5 2 2" xfId="38566" xr:uid="{00000000-0005-0000-0000-0000C2770000}"/>
    <cellStyle name="Normal 687 5 3" xfId="29724" xr:uid="{00000000-0005-0000-0000-0000C3770000}"/>
    <cellStyle name="Normal 687 6" xfId="20694" xr:uid="{00000000-0005-0000-0000-0000C4770000}"/>
    <cellStyle name="Normal 687 6 2" xfId="38561" xr:uid="{00000000-0005-0000-0000-0000C5770000}"/>
    <cellStyle name="Normal 687 7" xfId="29719" xr:uid="{00000000-0005-0000-0000-0000C6770000}"/>
    <cellStyle name="Normal 688" xfId="11076" xr:uid="{00000000-0005-0000-0000-0000C7770000}"/>
    <cellStyle name="Normal 688 2" xfId="11077" xr:uid="{00000000-0005-0000-0000-0000C8770000}"/>
    <cellStyle name="Normal 688 2 2" xfId="11078" xr:uid="{00000000-0005-0000-0000-0000C9770000}"/>
    <cellStyle name="Normal 688 2 2 2" xfId="20702" xr:uid="{00000000-0005-0000-0000-0000CA770000}"/>
    <cellStyle name="Normal 688 2 2 2 2" xfId="38569" xr:uid="{00000000-0005-0000-0000-0000CB770000}"/>
    <cellStyle name="Normal 688 2 2 3" xfId="29727" xr:uid="{00000000-0005-0000-0000-0000CC770000}"/>
    <cellStyle name="Normal 688 2 3" xfId="20701" xr:uid="{00000000-0005-0000-0000-0000CD770000}"/>
    <cellStyle name="Normal 688 2 3 2" xfId="38568" xr:uid="{00000000-0005-0000-0000-0000CE770000}"/>
    <cellStyle name="Normal 688 2 4" xfId="29726" xr:uid="{00000000-0005-0000-0000-0000CF770000}"/>
    <cellStyle name="Normal 688 3" xfId="11079" xr:uid="{00000000-0005-0000-0000-0000D0770000}"/>
    <cellStyle name="Normal 688 3 2" xfId="20703" xr:uid="{00000000-0005-0000-0000-0000D1770000}"/>
    <cellStyle name="Normal 688 3 2 2" xfId="38570" xr:uid="{00000000-0005-0000-0000-0000D2770000}"/>
    <cellStyle name="Normal 688 3 3" xfId="29728" xr:uid="{00000000-0005-0000-0000-0000D3770000}"/>
    <cellStyle name="Normal 688 4" xfId="11080" xr:uid="{00000000-0005-0000-0000-0000D4770000}"/>
    <cellStyle name="Normal 688 4 2" xfId="20704" xr:uid="{00000000-0005-0000-0000-0000D5770000}"/>
    <cellStyle name="Normal 688 4 2 2" xfId="38571" xr:uid="{00000000-0005-0000-0000-0000D6770000}"/>
    <cellStyle name="Normal 688 4 3" xfId="29729" xr:uid="{00000000-0005-0000-0000-0000D7770000}"/>
    <cellStyle name="Normal 688 5" xfId="11081" xr:uid="{00000000-0005-0000-0000-0000D8770000}"/>
    <cellStyle name="Normal 688 5 2" xfId="20705" xr:uid="{00000000-0005-0000-0000-0000D9770000}"/>
    <cellStyle name="Normal 688 5 2 2" xfId="38572" xr:uid="{00000000-0005-0000-0000-0000DA770000}"/>
    <cellStyle name="Normal 688 5 3" xfId="29730" xr:uid="{00000000-0005-0000-0000-0000DB770000}"/>
    <cellStyle name="Normal 688 6" xfId="20700" xr:uid="{00000000-0005-0000-0000-0000DC770000}"/>
    <cellStyle name="Normal 688 6 2" xfId="38567" xr:uid="{00000000-0005-0000-0000-0000DD770000}"/>
    <cellStyle name="Normal 688 7" xfId="29725" xr:uid="{00000000-0005-0000-0000-0000DE770000}"/>
    <cellStyle name="Normal 689" xfId="11082" xr:uid="{00000000-0005-0000-0000-0000DF770000}"/>
    <cellStyle name="Normal 689 2" xfId="11083" xr:uid="{00000000-0005-0000-0000-0000E0770000}"/>
    <cellStyle name="Normal 689 2 2" xfId="11084" xr:uid="{00000000-0005-0000-0000-0000E1770000}"/>
    <cellStyle name="Normal 689 2 2 2" xfId="20708" xr:uid="{00000000-0005-0000-0000-0000E2770000}"/>
    <cellStyle name="Normal 689 2 2 2 2" xfId="38575" xr:uid="{00000000-0005-0000-0000-0000E3770000}"/>
    <cellStyle name="Normal 689 2 2 3" xfId="29733" xr:uid="{00000000-0005-0000-0000-0000E4770000}"/>
    <cellStyle name="Normal 689 2 3" xfId="20707" xr:uid="{00000000-0005-0000-0000-0000E5770000}"/>
    <cellStyle name="Normal 689 2 3 2" xfId="38574" xr:uid="{00000000-0005-0000-0000-0000E6770000}"/>
    <cellStyle name="Normal 689 2 4" xfId="29732" xr:uid="{00000000-0005-0000-0000-0000E7770000}"/>
    <cellStyle name="Normal 689 3" xfId="11085" xr:uid="{00000000-0005-0000-0000-0000E8770000}"/>
    <cellStyle name="Normal 689 3 2" xfId="20709" xr:uid="{00000000-0005-0000-0000-0000E9770000}"/>
    <cellStyle name="Normal 689 3 2 2" xfId="38576" xr:uid="{00000000-0005-0000-0000-0000EA770000}"/>
    <cellStyle name="Normal 689 3 3" xfId="29734" xr:uid="{00000000-0005-0000-0000-0000EB770000}"/>
    <cellStyle name="Normal 689 4" xfId="11086" xr:uid="{00000000-0005-0000-0000-0000EC770000}"/>
    <cellStyle name="Normal 689 4 2" xfId="20710" xr:uid="{00000000-0005-0000-0000-0000ED770000}"/>
    <cellStyle name="Normal 689 4 2 2" xfId="38577" xr:uid="{00000000-0005-0000-0000-0000EE770000}"/>
    <cellStyle name="Normal 689 4 3" xfId="29735" xr:uid="{00000000-0005-0000-0000-0000EF770000}"/>
    <cellStyle name="Normal 689 5" xfId="11087" xr:uid="{00000000-0005-0000-0000-0000F0770000}"/>
    <cellStyle name="Normal 689 5 2" xfId="20711" xr:uid="{00000000-0005-0000-0000-0000F1770000}"/>
    <cellStyle name="Normal 689 5 2 2" xfId="38578" xr:uid="{00000000-0005-0000-0000-0000F2770000}"/>
    <cellStyle name="Normal 689 5 3" xfId="29736" xr:uid="{00000000-0005-0000-0000-0000F3770000}"/>
    <cellStyle name="Normal 689 6" xfId="20706" xr:uid="{00000000-0005-0000-0000-0000F4770000}"/>
    <cellStyle name="Normal 689 6 2" xfId="38573" xr:uid="{00000000-0005-0000-0000-0000F5770000}"/>
    <cellStyle name="Normal 689 7" xfId="29731" xr:uid="{00000000-0005-0000-0000-0000F6770000}"/>
    <cellStyle name="Normal 69" xfId="1861" xr:uid="{00000000-0005-0000-0000-0000F7770000}"/>
    <cellStyle name="Normal 69 2" xfId="11088" xr:uid="{00000000-0005-0000-0000-0000F8770000}"/>
    <cellStyle name="Normal 69 3" xfId="11089" xr:uid="{00000000-0005-0000-0000-0000F9770000}"/>
    <cellStyle name="Normal 69 3 2" xfId="11090" xr:uid="{00000000-0005-0000-0000-0000FA770000}"/>
    <cellStyle name="Normal 69 3 2 2" xfId="20713" xr:uid="{00000000-0005-0000-0000-0000FB770000}"/>
    <cellStyle name="Normal 69 3 2 2 2" xfId="38580" xr:uid="{00000000-0005-0000-0000-0000FC770000}"/>
    <cellStyle name="Normal 69 3 2 3" xfId="29738" xr:uid="{00000000-0005-0000-0000-0000FD770000}"/>
    <cellStyle name="Normal 69 3 3" xfId="20712" xr:uid="{00000000-0005-0000-0000-0000FE770000}"/>
    <cellStyle name="Normal 69 3 3 2" xfId="38579" xr:uid="{00000000-0005-0000-0000-0000FF770000}"/>
    <cellStyle name="Normal 69 3 4" xfId="29737" xr:uid="{00000000-0005-0000-0000-000000780000}"/>
    <cellStyle name="Normal 69 4" xfId="11091" xr:uid="{00000000-0005-0000-0000-000001780000}"/>
    <cellStyle name="Normal 69 4 2" xfId="20714" xr:uid="{00000000-0005-0000-0000-000002780000}"/>
    <cellStyle name="Normal 69 4 2 2" xfId="38581" xr:uid="{00000000-0005-0000-0000-000003780000}"/>
    <cellStyle name="Normal 69 4 3" xfId="29739" xr:uid="{00000000-0005-0000-0000-000004780000}"/>
    <cellStyle name="Normal 69 5" xfId="11092" xr:uid="{00000000-0005-0000-0000-000005780000}"/>
    <cellStyle name="Normal 69 5 2" xfId="20715" xr:uid="{00000000-0005-0000-0000-000006780000}"/>
    <cellStyle name="Normal 69 5 2 2" xfId="38582" xr:uid="{00000000-0005-0000-0000-000007780000}"/>
    <cellStyle name="Normal 69 5 3" xfId="29740" xr:uid="{00000000-0005-0000-0000-000008780000}"/>
    <cellStyle name="Normal 69 6" xfId="11093" xr:uid="{00000000-0005-0000-0000-000009780000}"/>
    <cellStyle name="Normal 69 6 2" xfId="20716" xr:uid="{00000000-0005-0000-0000-00000A780000}"/>
    <cellStyle name="Normal 69 6 2 2" xfId="38583" xr:uid="{00000000-0005-0000-0000-00000B780000}"/>
    <cellStyle name="Normal 69 6 3" xfId="29741" xr:uid="{00000000-0005-0000-0000-00000C780000}"/>
    <cellStyle name="Normal 690" xfId="11094" xr:uid="{00000000-0005-0000-0000-00000D780000}"/>
    <cellStyle name="Normal 690 2" xfId="11095" xr:uid="{00000000-0005-0000-0000-00000E780000}"/>
    <cellStyle name="Normal 690 2 2" xfId="11096" xr:uid="{00000000-0005-0000-0000-00000F780000}"/>
    <cellStyle name="Normal 690 2 2 2" xfId="20719" xr:uid="{00000000-0005-0000-0000-000010780000}"/>
    <cellStyle name="Normal 690 2 2 2 2" xfId="38586" xr:uid="{00000000-0005-0000-0000-000011780000}"/>
    <cellStyle name="Normal 690 2 2 3" xfId="29744" xr:uid="{00000000-0005-0000-0000-000012780000}"/>
    <cellStyle name="Normal 690 2 3" xfId="20718" xr:uid="{00000000-0005-0000-0000-000013780000}"/>
    <cellStyle name="Normal 690 2 3 2" xfId="38585" xr:uid="{00000000-0005-0000-0000-000014780000}"/>
    <cellStyle name="Normal 690 2 4" xfId="29743" xr:uid="{00000000-0005-0000-0000-000015780000}"/>
    <cellStyle name="Normal 690 3" xfId="11097" xr:uid="{00000000-0005-0000-0000-000016780000}"/>
    <cellStyle name="Normal 690 3 2" xfId="20720" xr:uid="{00000000-0005-0000-0000-000017780000}"/>
    <cellStyle name="Normal 690 3 2 2" xfId="38587" xr:uid="{00000000-0005-0000-0000-000018780000}"/>
    <cellStyle name="Normal 690 3 3" xfId="29745" xr:uid="{00000000-0005-0000-0000-000019780000}"/>
    <cellStyle name="Normal 690 4" xfId="11098" xr:uid="{00000000-0005-0000-0000-00001A780000}"/>
    <cellStyle name="Normal 690 4 2" xfId="20721" xr:uid="{00000000-0005-0000-0000-00001B780000}"/>
    <cellStyle name="Normal 690 4 2 2" xfId="38588" xr:uid="{00000000-0005-0000-0000-00001C780000}"/>
    <cellStyle name="Normal 690 4 3" xfId="29746" xr:uid="{00000000-0005-0000-0000-00001D780000}"/>
    <cellStyle name="Normal 690 5" xfId="11099" xr:uid="{00000000-0005-0000-0000-00001E780000}"/>
    <cellStyle name="Normal 690 5 2" xfId="20722" xr:uid="{00000000-0005-0000-0000-00001F780000}"/>
    <cellStyle name="Normal 690 5 2 2" xfId="38589" xr:uid="{00000000-0005-0000-0000-000020780000}"/>
    <cellStyle name="Normal 690 5 3" xfId="29747" xr:uid="{00000000-0005-0000-0000-000021780000}"/>
    <cellStyle name="Normal 690 6" xfId="20717" xr:uid="{00000000-0005-0000-0000-000022780000}"/>
    <cellStyle name="Normal 690 6 2" xfId="38584" xr:uid="{00000000-0005-0000-0000-000023780000}"/>
    <cellStyle name="Normal 690 7" xfId="29742" xr:uid="{00000000-0005-0000-0000-000024780000}"/>
    <cellStyle name="Normal 691" xfId="11100" xr:uid="{00000000-0005-0000-0000-000025780000}"/>
    <cellStyle name="Normal 691 2" xfId="11101" xr:uid="{00000000-0005-0000-0000-000026780000}"/>
    <cellStyle name="Normal 691 2 2" xfId="11102" xr:uid="{00000000-0005-0000-0000-000027780000}"/>
    <cellStyle name="Normal 691 2 2 2" xfId="20725" xr:uid="{00000000-0005-0000-0000-000028780000}"/>
    <cellStyle name="Normal 691 2 2 2 2" xfId="38592" xr:uid="{00000000-0005-0000-0000-000029780000}"/>
    <cellStyle name="Normal 691 2 2 3" xfId="29750" xr:uid="{00000000-0005-0000-0000-00002A780000}"/>
    <cellStyle name="Normal 691 2 3" xfId="20724" xr:uid="{00000000-0005-0000-0000-00002B780000}"/>
    <cellStyle name="Normal 691 2 3 2" xfId="38591" xr:uid="{00000000-0005-0000-0000-00002C780000}"/>
    <cellStyle name="Normal 691 2 4" xfId="29749" xr:uid="{00000000-0005-0000-0000-00002D780000}"/>
    <cellStyle name="Normal 691 3" xfId="11103" xr:uid="{00000000-0005-0000-0000-00002E780000}"/>
    <cellStyle name="Normal 691 3 2" xfId="20726" xr:uid="{00000000-0005-0000-0000-00002F780000}"/>
    <cellStyle name="Normal 691 3 2 2" xfId="38593" xr:uid="{00000000-0005-0000-0000-000030780000}"/>
    <cellStyle name="Normal 691 3 3" xfId="29751" xr:uid="{00000000-0005-0000-0000-000031780000}"/>
    <cellStyle name="Normal 691 4" xfId="11104" xr:uid="{00000000-0005-0000-0000-000032780000}"/>
    <cellStyle name="Normal 691 4 2" xfId="20727" xr:uid="{00000000-0005-0000-0000-000033780000}"/>
    <cellStyle name="Normal 691 4 2 2" xfId="38594" xr:uid="{00000000-0005-0000-0000-000034780000}"/>
    <cellStyle name="Normal 691 4 3" xfId="29752" xr:uid="{00000000-0005-0000-0000-000035780000}"/>
    <cellStyle name="Normal 691 5" xfId="11105" xr:uid="{00000000-0005-0000-0000-000036780000}"/>
    <cellStyle name="Normal 691 5 2" xfId="20728" xr:uid="{00000000-0005-0000-0000-000037780000}"/>
    <cellStyle name="Normal 691 5 2 2" xfId="38595" xr:uid="{00000000-0005-0000-0000-000038780000}"/>
    <cellStyle name="Normal 691 5 3" xfId="29753" xr:uid="{00000000-0005-0000-0000-000039780000}"/>
    <cellStyle name="Normal 691 6" xfId="20723" xr:uid="{00000000-0005-0000-0000-00003A780000}"/>
    <cellStyle name="Normal 691 6 2" xfId="38590" xr:uid="{00000000-0005-0000-0000-00003B780000}"/>
    <cellStyle name="Normal 691 7" xfId="29748" xr:uid="{00000000-0005-0000-0000-00003C780000}"/>
    <cellStyle name="Normal 692" xfId="11106" xr:uid="{00000000-0005-0000-0000-00003D780000}"/>
    <cellStyle name="Normal 692 2" xfId="11107" xr:uid="{00000000-0005-0000-0000-00003E780000}"/>
    <cellStyle name="Normal 692 2 2" xfId="11108" xr:uid="{00000000-0005-0000-0000-00003F780000}"/>
    <cellStyle name="Normal 692 2 2 2" xfId="20731" xr:uid="{00000000-0005-0000-0000-000040780000}"/>
    <cellStyle name="Normal 692 2 2 2 2" xfId="38598" xr:uid="{00000000-0005-0000-0000-000041780000}"/>
    <cellStyle name="Normal 692 2 2 3" xfId="29756" xr:uid="{00000000-0005-0000-0000-000042780000}"/>
    <cellStyle name="Normal 692 2 3" xfId="20730" xr:uid="{00000000-0005-0000-0000-000043780000}"/>
    <cellStyle name="Normal 692 2 3 2" xfId="38597" xr:uid="{00000000-0005-0000-0000-000044780000}"/>
    <cellStyle name="Normal 692 2 4" xfId="29755" xr:uid="{00000000-0005-0000-0000-000045780000}"/>
    <cellStyle name="Normal 692 3" xfId="11109" xr:uid="{00000000-0005-0000-0000-000046780000}"/>
    <cellStyle name="Normal 692 3 2" xfId="20732" xr:uid="{00000000-0005-0000-0000-000047780000}"/>
    <cellStyle name="Normal 692 3 2 2" xfId="38599" xr:uid="{00000000-0005-0000-0000-000048780000}"/>
    <cellStyle name="Normal 692 3 3" xfId="29757" xr:uid="{00000000-0005-0000-0000-000049780000}"/>
    <cellStyle name="Normal 692 4" xfId="11110" xr:uid="{00000000-0005-0000-0000-00004A780000}"/>
    <cellStyle name="Normal 692 4 2" xfId="20733" xr:uid="{00000000-0005-0000-0000-00004B780000}"/>
    <cellStyle name="Normal 692 4 2 2" xfId="38600" xr:uid="{00000000-0005-0000-0000-00004C780000}"/>
    <cellStyle name="Normal 692 4 3" xfId="29758" xr:uid="{00000000-0005-0000-0000-00004D780000}"/>
    <cellStyle name="Normal 692 5" xfId="11111" xr:uid="{00000000-0005-0000-0000-00004E780000}"/>
    <cellStyle name="Normal 692 5 2" xfId="20734" xr:uid="{00000000-0005-0000-0000-00004F780000}"/>
    <cellStyle name="Normal 692 5 2 2" xfId="38601" xr:uid="{00000000-0005-0000-0000-000050780000}"/>
    <cellStyle name="Normal 692 5 3" xfId="29759" xr:uid="{00000000-0005-0000-0000-000051780000}"/>
    <cellStyle name="Normal 692 6" xfId="20729" xr:uid="{00000000-0005-0000-0000-000052780000}"/>
    <cellStyle name="Normal 692 6 2" xfId="38596" xr:uid="{00000000-0005-0000-0000-000053780000}"/>
    <cellStyle name="Normal 692 7" xfId="29754" xr:uid="{00000000-0005-0000-0000-000054780000}"/>
    <cellStyle name="Normal 693" xfId="11112" xr:uid="{00000000-0005-0000-0000-000055780000}"/>
    <cellStyle name="Normal 693 2" xfId="11113" xr:uid="{00000000-0005-0000-0000-000056780000}"/>
    <cellStyle name="Normal 693 2 2" xfId="11114" xr:uid="{00000000-0005-0000-0000-000057780000}"/>
    <cellStyle name="Normal 693 2 2 2" xfId="20737" xr:uid="{00000000-0005-0000-0000-000058780000}"/>
    <cellStyle name="Normal 693 2 2 2 2" xfId="38604" xr:uid="{00000000-0005-0000-0000-000059780000}"/>
    <cellStyle name="Normal 693 2 2 3" xfId="29762" xr:uid="{00000000-0005-0000-0000-00005A780000}"/>
    <cellStyle name="Normal 693 2 3" xfId="20736" xr:uid="{00000000-0005-0000-0000-00005B780000}"/>
    <cellStyle name="Normal 693 2 3 2" xfId="38603" xr:uid="{00000000-0005-0000-0000-00005C780000}"/>
    <cellStyle name="Normal 693 2 4" xfId="29761" xr:uid="{00000000-0005-0000-0000-00005D780000}"/>
    <cellStyle name="Normal 693 3" xfId="11115" xr:uid="{00000000-0005-0000-0000-00005E780000}"/>
    <cellStyle name="Normal 693 3 2" xfId="20738" xr:uid="{00000000-0005-0000-0000-00005F780000}"/>
    <cellStyle name="Normal 693 3 2 2" xfId="38605" xr:uid="{00000000-0005-0000-0000-000060780000}"/>
    <cellStyle name="Normal 693 3 3" xfId="29763" xr:uid="{00000000-0005-0000-0000-000061780000}"/>
    <cellStyle name="Normal 693 4" xfId="11116" xr:uid="{00000000-0005-0000-0000-000062780000}"/>
    <cellStyle name="Normal 693 4 2" xfId="20739" xr:uid="{00000000-0005-0000-0000-000063780000}"/>
    <cellStyle name="Normal 693 4 2 2" xfId="38606" xr:uid="{00000000-0005-0000-0000-000064780000}"/>
    <cellStyle name="Normal 693 4 3" xfId="29764" xr:uid="{00000000-0005-0000-0000-000065780000}"/>
    <cellStyle name="Normal 693 5" xfId="11117" xr:uid="{00000000-0005-0000-0000-000066780000}"/>
    <cellStyle name="Normal 693 5 2" xfId="20740" xr:uid="{00000000-0005-0000-0000-000067780000}"/>
    <cellStyle name="Normal 693 5 2 2" xfId="38607" xr:uid="{00000000-0005-0000-0000-000068780000}"/>
    <cellStyle name="Normal 693 5 3" xfId="29765" xr:uid="{00000000-0005-0000-0000-000069780000}"/>
    <cellStyle name="Normal 693 6" xfId="20735" xr:uid="{00000000-0005-0000-0000-00006A780000}"/>
    <cellStyle name="Normal 693 6 2" xfId="38602" xr:uid="{00000000-0005-0000-0000-00006B780000}"/>
    <cellStyle name="Normal 693 7" xfId="29760" xr:uid="{00000000-0005-0000-0000-00006C780000}"/>
    <cellStyle name="Normal 694" xfId="11118" xr:uid="{00000000-0005-0000-0000-00006D780000}"/>
    <cellStyle name="Normal 694 2" xfId="11119" xr:uid="{00000000-0005-0000-0000-00006E780000}"/>
    <cellStyle name="Normal 694 2 2" xfId="11120" xr:uid="{00000000-0005-0000-0000-00006F780000}"/>
    <cellStyle name="Normal 694 2 2 2" xfId="20743" xr:uid="{00000000-0005-0000-0000-000070780000}"/>
    <cellStyle name="Normal 694 2 2 2 2" xfId="38610" xr:uid="{00000000-0005-0000-0000-000071780000}"/>
    <cellStyle name="Normal 694 2 2 3" xfId="29768" xr:uid="{00000000-0005-0000-0000-000072780000}"/>
    <cellStyle name="Normal 694 2 3" xfId="20742" xr:uid="{00000000-0005-0000-0000-000073780000}"/>
    <cellStyle name="Normal 694 2 3 2" xfId="38609" xr:uid="{00000000-0005-0000-0000-000074780000}"/>
    <cellStyle name="Normal 694 2 4" xfId="29767" xr:uid="{00000000-0005-0000-0000-000075780000}"/>
    <cellStyle name="Normal 694 3" xfId="11121" xr:uid="{00000000-0005-0000-0000-000076780000}"/>
    <cellStyle name="Normal 694 3 2" xfId="20744" xr:uid="{00000000-0005-0000-0000-000077780000}"/>
    <cellStyle name="Normal 694 3 2 2" xfId="38611" xr:uid="{00000000-0005-0000-0000-000078780000}"/>
    <cellStyle name="Normal 694 3 3" xfId="29769" xr:uid="{00000000-0005-0000-0000-000079780000}"/>
    <cellStyle name="Normal 694 4" xfId="11122" xr:uid="{00000000-0005-0000-0000-00007A780000}"/>
    <cellStyle name="Normal 694 4 2" xfId="20745" xr:uid="{00000000-0005-0000-0000-00007B780000}"/>
    <cellStyle name="Normal 694 4 2 2" xfId="38612" xr:uid="{00000000-0005-0000-0000-00007C780000}"/>
    <cellStyle name="Normal 694 4 3" xfId="29770" xr:uid="{00000000-0005-0000-0000-00007D780000}"/>
    <cellStyle name="Normal 694 5" xfId="11123" xr:uid="{00000000-0005-0000-0000-00007E780000}"/>
    <cellStyle name="Normal 694 5 2" xfId="20746" xr:uid="{00000000-0005-0000-0000-00007F780000}"/>
    <cellStyle name="Normal 694 5 2 2" xfId="38613" xr:uid="{00000000-0005-0000-0000-000080780000}"/>
    <cellStyle name="Normal 694 5 3" xfId="29771" xr:uid="{00000000-0005-0000-0000-000081780000}"/>
    <cellStyle name="Normal 694 6" xfId="20741" xr:uid="{00000000-0005-0000-0000-000082780000}"/>
    <cellStyle name="Normal 694 6 2" xfId="38608" xr:uid="{00000000-0005-0000-0000-000083780000}"/>
    <cellStyle name="Normal 694 7" xfId="29766" xr:uid="{00000000-0005-0000-0000-000084780000}"/>
    <cellStyle name="Normal 695" xfId="11124" xr:uid="{00000000-0005-0000-0000-000085780000}"/>
    <cellStyle name="Normal 695 2" xfId="11125" xr:uid="{00000000-0005-0000-0000-000086780000}"/>
    <cellStyle name="Normal 695 2 2" xfId="11126" xr:uid="{00000000-0005-0000-0000-000087780000}"/>
    <cellStyle name="Normal 695 2 2 2" xfId="20749" xr:uid="{00000000-0005-0000-0000-000088780000}"/>
    <cellStyle name="Normal 695 2 2 2 2" xfId="38616" xr:uid="{00000000-0005-0000-0000-000089780000}"/>
    <cellStyle name="Normal 695 2 2 3" xfId="29774" xr:uid="{00000000-0005-0000-0000-00008A780000}"/>
    <cellStyle name="Normal 695 2 3" xfId="20748" xr:uid="{00000000-0005-0000-0000-00008B780000}"/>
    <cellStyle name="Normal 695 2 3 2" xfId="38615" xr:uid="{00000000-0005-0000-0000-00008C780000}"/>
    <cellStyle name="Normal 695 2 4" xfId="29773" xr:uid="{00000000-0005-0000-0000-00008D780000}"/>
    <cellStyle name="Normal 695 3" xfId="11127" xr:uid="{00000000-0005-0000-0000-00008E780000}"/>
    <cellStyle name="Normal 695 3 2" xfId="20750" xr:uid="{00000000-0005-0000-0000-00008F780000}"/>
    <cellStyle name="Normal 695 3 2 2" xfId="38617" xr:uid="{00000000-0005-0000-0000-000090780000}"/>
    <cellStyle name="Normal 695 3 3" xfId="29775" xr:uid="{00000000-0005-0000-0000-000091780000}"/>
    <cellStyle name="Normal 695 4" xfId="11128" xr:uid="{00000000-0005-0000-0000-000092780000}"/>
    <cellStyle name="Normal 695 4 2" xfId="20751" xr:uid="{00000000-0005-0000-0000-000093780000}"/>
    <cellStyle name="Normal 695 4 2 2" xfId="38618" xr:uid="{00000000-0005-0000-0000-000094780000}"/>
    <cellStyle name="Normal 695 4 3" xfId="29776" xr:uid="{00000000-0005-0000-0000-000095780000}"/>
    <cellStyle name="Normal 695 5" xfId="11129" xr:uid="{00000000-0005-0000-0000-000096780000}"/>
    <cellStyle name="Normal 695 5 2" xfId="20752" xr:uid="{00000000-0005-0000-0000-000097780000}"/>
    <cellStyle name="Normal 695 5 2 2" xfId="38619" xr:uid="{00000000-0005-0000-0000-000098780000}"/>
    <cellStyle name="Normal 695 5 3" xfId="29777" xr:uid="{00000000-0005-0000-0000-000099780000}"/>
    <cellStyle name="Normal 695 6" xfId="20747" xr:uid="{00000000-0005-0000-0000-00009A780000}"/>
    <cellStyle name="Normal 695 6 2" xfId="38614" xr:uid="{00000000-0005-0000-0000-00009B780000}"/>
    <cellStyle name="Normal 695 7" xfId="29772" xr:uid="{00000000-0005-0000-0000-00009C780000}"/>
    <cellStyle name="Normal 696" xfId="11130" xr:uid="{00000000-0005-0000-0000-00009D780000}"/>
    <cellStyle name="Normal 696 2" xfId="11131" xr:uid="{00000000-0005-0000-0000-00009E780000}"/>
    <cellStyle name="Normal 696 2 2" xfId="11132" xr:uid="{00000000-0005-0000-0000-00009F780000}"/>
    <cellStyle name="Normal 696 2 2 2" xfId="20755" xr:uid="{00000000-0005-0000-0000-0000A0780000}"/>
    <cellStyle name="Normal 696 2 2 2 2" xfId="38622" xr:uid="{00000000-0005-0000-0000-0000A1780000}"/>
    <cellStyle name="Normal 696 2 2 3" xfId="29780" xr:uid="{00000000-0005-0000-0000-0000A2780000}"/>
    <cellStyle name="Normal 696 2 3" xfId="20754" xr:uid="{00000000-0005-0000-0000-0000A3780000}"/>
    <cellStyle name="Normal 696 2 3 2" xfId="38621" xr:uid="{00000000-0005-0000-0000-0000A4780000}"/>
    <cellStyle name="Normal 696 2 4" xfId="29779" xr:uid="{00000000-0005-0000-0000-0000A5780000}"/>
    <cellStyle name="Normal 696 3" xfId="11133" xr:uid="{00000000-0005-0000-0000-0000A6780000}"/>
    <cellStyle name="Normal 696 3 2" xfId="20756" xr:uid="{00000000-0005-0000-0000-0000A7780000}"/>
    <cellStyle name="Normal 696 3 2 2" xfId="38623" xr:uid="{00000000-0005-0000-0000-0000A8780000}"/>
    <cellStyle name="Normal 696 3 3" xfId="29781" xr:uid="{00000000-0005-0000-0000-0000A9780000}"/>
    <cellStyle name="Normal 696 4" xfId="11134" xr:uid="{00000000-0005-0000-0000-0000AA780000}"/>
    <cellStyle name="Normal 696 4 2" xfId="20757" xr:uid="{00000000-0005-0000-0000-0000AB780000}"/>
    <cellStyle name="Normal 696 4 2 2" xfId="38624" xr:uid="{00000000-0005-0000-0000-0000AC780000}"/>
    <cellStyle name="Normal 696 4 3" xfId="29782" xr:uid="{00000000-0005-0000-0000-0000AD780000}"/>
    <cellStyle name="Normal 696 5" xfId="11135" xr:uid="{00000000-0005-0000-0000-0000AE780000}"/>
    <cellStyle name="Normal 696 5 2" xfId="20758" xr:uid="{00000000-0005-0000-0000-0000AF780000}"/>
    <cellStyle name="Normal 696 5 2 2" xfId="38625" xr:uid="{00000000-0005-0000-0000-0000B0780000}"/>
    <cellStyle name="Normal 696 5 3" xfId="29783" xr:uid="{00000000-0005-0000-0000-0000B1780000}"/>
    <cellStyle name="Normal 696 6" xfId="20753" xr:uid="{00000000-0005-0000-0000-0000B2780000}"/>
    <cellStyle name="Normal 696 6 2" xfId="38620" xr:uid="{00000000-0005-0000-0000-0000B3780000}"/>
    <cellStyle name="Normal 696 7" xfId="29778" xr:uid="{00000000-0005-0000-0000-0000B4780000}"/>
    <cellStyle name="Normal 697" xfId="11136" xr:uid="{00000000-0005-0000-0000-0000B5780000}"/>
    <cellStyle name="Normal 697 2" xfId="11137" xr:uid="{00000000-0005-0000-0000-0000B6780000}"/>
    <cellStyle name="Normal 697 2 2" xfId="11138" xr:uid="{00000000-0005-0000-0000-0000B7780000}"/>
    <cellStyle name="Normal 697 2 2 2" xfId="20761" xr:uid="{00000000-0005-0000-0000-0000B8780000}"/>
    <cellStyle name="Normal 697 2 2 2 2" xfId="38628" xr:uid="{00000000-0005-0000-0000-0000B9780000}"/>
    <cellStyle name="Normal 697 2 2 3" xfId="29786" xr:uid="{00000000-0005-0000-0000-0000BA780000}"/>
    <cellStyle name="Normal 697 2 3" xfId="20760" xr:uid="{00000000-0005-0000-0000-0000BB780000}"/>
    <cellStyle name="Normal 697 2 3 2" xfId="38627" xr:uid="{00000000-0005-0000-0000-0000BC780000}"/>
    <cellStyle name="Normal 697 2 4" xfId="29785" xr:uid="{00000000-0005-0000-0000-0000BD780000}"/>
    <cellStyle name="Normal 697 3" xfId="11139" xr:uid="{00000000-0005-0000-0000-0000BE780000}"/>
    <cellStyle name="Normal 697 3 2" xfId="20762" xr:uid="{00000000-0005-0000-0000-0000BF780000}"/>
    <cellStyle name="Normal 697 3 2 2" xfId="38629" xr:uid="{00000000-0005-0000-0000-0000C0780000}"/>
    <cellStyle name="Normal 697 3 3" xfId="29787" xr:uid="{00000000-0005-0000-0000-0000C1780000}"/>
    <cellStyle name="Normal 697 4" xfId="11140" xr:uid="{00000000-0005-0000-0000-0000C2780000}"/>
    <cellStyle name="Normal 697 4 2" xfId="20763" xr:uid="{00000000-0005-0000-0000-0000C3780000}"/>
    <cellStyle name="Normal 697 4 2 2" xfId="38630" xr:uid="{00000000-0005-0000-0000-0000C4780000}"/>
    <cellStyle name="Normal 697 4 3" xfId="29788" xr:uid="{00000000-0005-0000-0000-0000C5780000}"/>
    <cellStyle name="Normal 697 5" xfId="11141" xr:uid="{00000000-0005-0000-0000-0000C6780000}"/>
    <cellStyle name="Normal 697 5 2" xfId="20764" xr:uid="{00000000-0005-0000-0000-0000C7780000}"/>
    <cellStyle name="Normal 697 5 2 2" xfId="38631" xr:uid="{00000000-0005-0000-0000-0000C8780000}"/>
    <cellStyle name="Normal 697 5 3" xfId="29789" xr:uid="{00000000-0005-0000-0000-0000C9780000}"/>
    <cellStyle name="Normal 697 6" xfId="20759" xr:uid="{00000000-0005-0000-0000-0000CA780000}"/>
    <cellStyle name="Normal 697 6 2" xfId="38626" xr:uid="{00000000-0005-0000-0000-0000CB780000}"/>
    <cellStyle name="Normal 697 7" xfId="29784" xr:uid="{00000000-0005-0000-0000-0000CC780000}"/>
    <cellStyle name="Normal 698" xfId="11142" xr:uid="{00000000-0005-0000-0000-0000CD780000}"/>
    <cellStyle name="Normal 698 2" xfId="11143" xr:uid="{00000000-0005-0000-0000-0000CE780000}"/>
    <cellStyle name="Normal 698 2 2" xfId="11144" xr:uid="{00000000-0005-0000-0000-0000CF780000}"/>
    <cellStyle name="Normal 698 2 2 2" xfId="20767" xr:uid="{00000000-0005-0000-0000-0000D0780000}"/>
    <cellStyle name="Normal 698 2 2 2 2" xfId="38634" xr:uid="{00000000-0005-0000-0000-0000D1780000}"/>
    <cellStyle name="Normal 698 2 2 3" xfId="29792" xr:uid="{00000000-0005-0000-0000-0000D2780000}"/>
    <cellStyle name="Normal 698 2 3" xfId="20766" xr:uid="{00000000-0005-0000-0000-0000D3780000}"/>
    <cellStyle name="Normal 698 2 3 2" xfId="38633" xr:uid="{00000000-0005-0000-0000-0000D4780000}"/>
    <cellStyle name="Normal 698 2 4" xfId="29791" xr:uid="{00000000-0005-0000-0000-0000D5780000}"/>
    <cellStyle name="Normal 698 3" xfId="11145" xr:uid="{00000000-0005-0000-0000-0000D6780000}"/>
    <cellStyle name="Normal 698 3 2" xfId="20768" xr:uid="{00000000-0005-0000-0000-0000D7780000}"/>
    <cellStyle name="Normal 698 3 2 2" xfId="38635" xr:uid="{00000000-0005-0000-0000-0000D8780000}"/>
    <cellStyle name="Normal 698 3 3" xfId="29793" xr:uid="{00000000-0005-0000-0000-0000D9780000}"/>
    <cellStyle name="Normal 698 4" xfId="11146" xr:uid="{00000000-0005-0000-0000-0000DA780000}"/>
    <cellStyle name="Normal 698 4 2" xfId="20769" xr:uid="{00000000-0005-0000-0000-0000DB780000}"/>
    <cellStyle name="Normal 698 4 2 2" xfId="38636" xr:uid="{00000000-0005-0000-0000-0000DC780000}"/>
    <cellStyle name="Normal 698 4 3" xfId="29794" xr:uid="{00000000-0005-0000-0000-0000DD780000}"/>
    <cellStyle name="Normal 698 5" xfId="11147" xr:uid="{00000000-0005-0000-0000-0000DE780000}"/>
    <cellStyle name="Normal 698 5 2" xfId="20770" xr:uid="{00000000-0005-0000-0000-0000DF780000}"/>
    <cellStyle name="Normal 698 5 2 2" xfId="38637" xr:uid="{00000000-0005-0000-0000-0000E0780000}"/>
    <cellStyle name="Normal 698 5 3" xfId="29795" xr:uid="{00000000-0005-0000-0000-0000E1780000}"/>
    <cellStyle name="Normal 698 6" xfId="20765" xr:uid="{00000000-0005-0000-0000-0000E2780000}"/>
    <cellStyle name="Normal 698 6 2" xfId="38632" xr:uid="{00000000-0005-0000-0000-0000E3780000}"/>
    <cellStyle name="Normal 698 7" xfId="29790" xr:uid="{00000000-0005-0000-0000-0000E4780000}"/>
    <cellStyle name="Normal 699" xfId="11148" xr:uid="{00000000-0005-0000-0000-0000E5780000}"/>
    <cellStyle name="Normal 699 2" xfId="11149" xr:uid="{00000000-0005-0000-0000-0000E6780000}"/>
    <cellStyle name="Normal 699 2 2" xfId="11150" xr:uid="{00000000-0005-0000-0000-0000E7780000}"/>
    <cellStyle name="Normal 699 2 2 2" xfId="20773" xr:uid="{00000000-0005-0000-0000-0000E8780000}"/>
    <cellStyle name="Normal 699 2 2 2 2" xfId="38640" xr:uid="{00000000-0005-0000-0000-0000E9780000}"/>
    <cellStyle name="Normal 699 2 2 3" xfId="29798" xr:uid="{00000000-0005-0000-0000-0000EA780000}"/>
    <cellStyle name="Normal 699 2 3" xfId="20772" xr:uid="{00000000-0005-0000-0000-0000EB780000}"/>
    <cellStyle name="Normal 699 2 3 2" xfId="38639" xr:uid="{00000000-0005-0000-0000-0000EC780000}"/>
    <cellStyle name="Normal 699 2 4" xfId="29797" xr:uid="{00000000-0005-0000-0000-0000ED780000}"/>
    <cellStyle name="Normal 699 3" xfId="11151" xr:uid="{00000000-0005-0000-0000-0000EE780000}"/>
    <cellStyle name="Normal 699 3 2" xfId="20774" xr:uid="{00000000-0005-0000-0000-0000EF780000}"/>
    <cellStyle name="Normal 699 3 2 2" xfId="38641" xr:uid="{00000000-0005-0000-0000-0000F0780000}"/>
    <cellStyle name="Normal 699 3 3" xfId="29799" xr:uid="{00000000-0005-0000-0000-0000F1780000}"/>
    <cellStyle name="Normal 699 4" xfId="11152" xr:uid="{00000000-0005-0000-0000-0000F2780000}"/>
    <cellStyle name="Normal 699 4 2" xfId="20775" xr:uid="{00000000-0005-0000-0000-0000F3780000}"/>
    <cellStyle name="Normal 699 4 2 2" xfId="38642" xr:uid="{00000000-0005-0000-0000-0000F4780000}"/>
    <cellStyle name="Normal 699 4 3" xfId="29800" xr:uid="{00000000-0005-0000-0000-0000F5780000}"/>
    <cellStyle name="Normal 699 5" xfId="11153" xr:uid="{00000000-0005-0000-0000-0000F6780000}"/>
    <cellStyle name="Normal 699 5 2" xfId="20776" xr:uid="{00000000-0005-0000-0000-0000F7780000}"/>
    <cellStyle name="Normal 699 5 2 2" xfId="38643" xr:uid="{00000000-0005-0000-0000-0000F8780000}"/>
    <cellStyle name="Normal 699 5 3" xfId="29801" xr:uid="{00000000-0005-0000-0000-0000F9780000}"/>
    <cellStyle name="Normal 699 6" xfId="20771" xr:uid="{00000000-0005-0000-0000-0000FA780000}"/>
    <cellStyle name="Normal 699 6 2" xfId="38638" xr:uid="{00000000-0005-0000-0000-0000FB780000}"/>
    <cellStyle name="Normal 699 7" xfId="29796" xr:uid="{00000000-0005-0000-0000-0000FC780000}"/>
    <cellStyle name="Normal 7" xfId="1862" xr:uid="{00000000-0005-0000-0000-0000FD780000}"/>
    <cellStyle name="Normal 7 2" xfId="2359" xr:uid="{00000000-0005-0000-0000-0000FE780000}"/>
    <cellStyle name="Normal 7 3" xfId="11154" xr:uid="{00000000-0005-0000-0000-0000FF780000}"/>
    <cellStyle name="Normal 70" xfId="1863" xr:uid="{00000000-0005-0000-0000-000000790000}"/>
    <cellStyle name="Normal 70 2" xfId="11155" xr:uid="{00000000-0005-0000-0000-000001790000}"/>
    <cellStyle name="Normal 70 3" xfId="11156" xr:uid="{00000000-0005-0000-0000-000002790000}"/>
    <cellStyle name="Normal 70 3 2" xfId="11157" xr:uid="{00000000-0005-0000-0000-000003790000}"/>
    <cellStyle name="Normal 70 3 2 2" xfId="20778" xr:uid="{00000000-0005-0000-0000-000004790000}"/>
    <cellStyle name="Normal 70 3 2 2 2" xfId="38645" xr:uid="{00000000-0005-0000-0000-000005790000}"/>
    <cellStyle name="Normal 70 3 2 3" xfId="29803" xr:uid="{00000000-0005-0000-0000-000006790000}"/>
    <cellStyle name="Normal 70 3 3" xfId="20777" xr:uid="{00000000-0005-0000-0000-000007790000}"/>
    <cellStyle name="Normal 70 3 3 2" xfId="38644" xr:uid="{00000000-0005-0000-0000-000008790000}"/>
    <cellStyle name="Normal 70 3 4" xfId="29802" xr:uid="{00000000-0005-0000-0000-000009790000}"/>
    <cellStyle name="Normal 70 4" xfId="11158" xr:uid="{00000000-0005-0000-0000-00000A790000}"/>
    <cellStyle name="Normal 70 4 2" xfId="20779" xr:uid="{00000000-0005-0000-0000-00000B790000}"/>
    <cellStyle name="Normal 70 4 2 2" xfId="38646" xr:uid="{00000000-0005-0000-0000-00000C790000}"/>
    <cellStyle name="Normal 70 4 3" xfId="29804" xr:uid="{00000000-0005-0000-0000-00000D790000}"/>
    <cellStyle name="Normal 70 5" xfId="11159" xr:uid="{00000000-0005-0000-0000-00000E790000}"/>
    <cellStyle name="Normal 70 5 2" xfId="20780" xr:uid="{00000000-0005-0000-0000-00000F790000}"/>
    <cellStyle name="Normal 70 5 2 2" xfId="38647" xr:uid="{00000000-0005-0000-0000-000010790000}"/>
    <cellStyle name="Normal 70 5 3" xfId="29805" xr:uid="{00000000-0005-0000-0000-000011790000}"/>
    <cellStyle name="Normal 70 6" xfId="11160" xr:uid="{00000000-0005-0000-0000-000012790000}"/>
    <cellStyle name="Normal 70 6 2" xfId="20781" xr:uid="{00000000-0005-0000-0000-000013790000}"/>
    <cellStyle name="Normal 70 6 2 2" xfId="38648" xr:uid="{00000000-0005-0000-0000-000014790000}"/>
    <cellStyle name="Normal 70 6 3" xfId="29806" xr:uid="{00000000-0005-0000-0000-000015790000}"/>
    <cellStyle name="Normal 700" xfId="11161" xr:uid="{00000000-0005-0000-0000-000016790000}"/>
    <cellStyle name="Normal 700 2" xfId="11162" xr:uid="{00000000-0005-0000-0000-000017790000}"/>
    <cellStyle name="Normal 700 2 2" xfId="11163" xr:uid="{00000000-0005-0000-0000-000018790000}"/>
    <cellStyle name="Normal 700 2 2 2" xfId="20784" xr:uid="{00000000-0005-0000-0000-000019790000}"/>
    <cellStyle name="Normal 700 2 2 2 2" xfId="38651" xr:uid="{00000000-0005-0000-0000-00001A790000}"/>
    <cellStyle name="Normal 700 2 2 3" xfId="29809" xr:uid="{00000000-0005-0000-0000-00001B790000}"/>
    <cellStyle name="Normal 700 2 3" xfId="20783" xr:uid="{00000000-0005-0000-0000-00001C790000}"/>
    <cellStyle name="Normal 700 2 3 2" xfId="38650" xr:uid="{00000000-0005-0000-0000-00001D790000}"/>
    <cellStyle name="Normal 700 2 4" xfId="29808" xr:uid="{00000000-0005-0000-0000-00001E790000}"/>
    <cellStyle name="Normal 700 3" xfId="11164" xr:uid="{00000000-0005-0000-0000-00001F790000}"/>
    <cellStyle name="Normal 700 3 2" xfId="20785" xr:uid="{00000000-0005-0000-0000-000020790000}"/>
    <cellStyle name="Normal 700 3 2 2" xfId="38652" xr:uid="{00000000-0005-0000-0000-000021790000}"/>
    <cellStyle name="Normal 700 3 3" xfId="29810" xr:uid="{00000000-0005-0000-0000-000022790000}"/>
    <cellStyle name="Normal 700 4" xfId="11165" xr:uid="{00000000-0005-0000-0000-000023790000}"/>
    <cellStyle name="Normal 700 4 2" xfId="20786" xr:uid="{00000000-0005-0000-0000-000024790000}"/>
    <cellStyle name="Normal 700 4 2 2" xfId="38653" xr:uid="{00000000-0005-0000-0000-000025790000}"/>
    <cellStyle name="Normal 700 4 3" xfId="29811" xr:uid="{00000000-0005-0000-0000-000026790000}"/>
    <cellStyle name="Normal 700 5" xfId="11166" xr:uid="{00000000-0005-0000-0000-000027790000}"/>
    <cellStyle name="Normal 700 5 2" xfId="20787" xr:uid="{00000000-0005-0000-0000-000028790000}"/>
    <cellStyle name="Normal 700 5 2 2" xfId="38654" xr:uid="{00000000-0005-0000-0000-000029790000}"/>
    <cellStyle name="Normal 700 5 3" xfId="29812" xr:uid="{00000000-0005-0000-0000-00002A790000}"/>
    <cellStyle name="Normal 700 6" xfId="20782" xr:uid="{00000000-0005-0000-0000-00002B790000}"/>
    <cellStyle name="Normal 700 6 2" xfId="38649" xr:uid="{00000000-0005-0000-0000-00002C790000}"/>
    <cellStyle name="Normal 700 7" xfId="29807" xr:uid="{00000000-0005-0000-0000-00002D790000}"/>
    <cellStyle name="Normal 701" xfId="11167" xr:uid="{00000000-0005-0000-0000-00002E790000}"/>
    <cellStyle name="Normal 701 2" xfId="11168" xr:uid="{00000000-0005-0000-0000-00002F790000}"/>
    <cellStyle name="Normal 701 2 2" xfId="11169" xr:uid="{00000000-0005-0000-0000-000030790000}"/>
    <cellStyle name="Normal 701 2 2 2" xfId="20790" xr:uid="{00000000-0005-0000-0000-000031790000}"/>
    <cellStyle name="Normal 701 2 2 2 2" xfId="38657" xr:uid="{00000000-0005-0000-0000-000032790000}"/>
    <cellStyle name="Normal 701 2 2 3" xfId="29815" xr:uid="{00000000-0005-0000-0000-000033790000}"/>
    <cellStyle name="Normal 701 2 3" xfId="20789" xr:uid="{00000000-0005-0000-0000-000034790000}"/>
    <cellStyle name="Normal 701 2 3 2" xfId="38656" xr:uid="{00000000-0005-0000-0000-000035790000}"/>
    <cellStyle name="Normal 701 2 4" xfId="29814" xr:uid="{00000000-0005-0000-0000-000036790000}"/>
    <cellStyle name="Normal 701 3" xfId="11170" xr:uid="{00000000-0005-0000-0000-000037790000}"/>
    <cellStyle name="Normal 701 3 2" xfId="20791" xr:uid="{00000000-0005-0000-0000-000038790000}"/>
    <cellStyle name="Normal 701 3 2 2" xfId="38658" xr:uid="{00000000-0005-0000-0000-000039790000}"/>
    <cellStyle name="Normal 701 3 3" xfId="29816" xr:uid="{00000000-0005-0000-0000-00003A790000}"/>
    <cellStyle name="Normal 701 4" xfId="11171" xr:uid="{00000000-0005-0000-0000-00003B790000}"/>
    <cellStyle name="Normal 701 4 2" xfId="20792" xr:uid="{00000000-0005-0000-0000-00003C790000}"/>
    <cellStyle name="Normal 701 4 2 2" xfId="38659" xr:uid="{00000000-0005-0000-0000-00003D790000}"/>
    <cellStyle name="Normal 701 4 3" xfId="29817" xr:uid="{00000000-0005-0000-0000-00003E790000}"/>
    <cellStyle name="Normal 701 5" xfId="11172" xr:uid="{00000000-0005-0000-0000-00003F790000}"/>
    <cellStyle name="Normal 701 5 2" xfId="20793" xr:uid="{00000000-0005-0000-0000-000040790000}"/>
    <cellStyle name="Normal 701 5 2 2" xfId="38660" xr:uid="{00000000-0005-0000-0000-000041790000}"/>
    <cellStyle name="Normal 701 5 3" xfId="29818" xr:uid="{00000000-0005-0000-0000-000042790000}"/>
    <cellStyle name="Normal 701 6" xfId="20788" xr:uid="{00000000-0005-0000-0000-000043790000}"/>
    <cellStyle name="Normal 701 6 2" xfId="38655" xr:uid="{00000000-0005-0000-0000-000044790000}"/>
    <cellStyle name="Normal 701 7" xfId="29813" xr:uid="{00000000-0005-0000-0000-000045790000}"/>
    <cellStyle name="Normal 702" xfId="11173" xr:uid="{00000000-0005-0000-0000-000046790000}"/>
    <cellStyle name="Normal 702 2" xfId="11174" xr:uid="{00000000-0005-0000-0000-000047790000}"/>
    <cellStyle name="Normal 702 2 2" xfId="11175" xr:uid="{00000000-0005-0000-0000-000048790000}"/>
    <cellStyle name="Normal 702 2 2 2" xfId="20796" xr:uid="{00000000-0005-0000-0000-000049790000}"/>
    <cellStyle name="Normal 702 2 2 2 2" xfId="38663" xr:uid="{00000000-0005-0000-0000-00004A790000}"/>
    <cellStyle name="Normal 702 2 2 3" xfId="29821" xr:uid="{00000000-0005-0000-0000-00004B790000}"/>
    <cellStyle name="Normal 702 2 3" xfId="20795" xr:uid="{00000000-0005-0000-0000-00004C790000}"/>
    <cellStyle name="Normal 702 2 3 2" xfId="38662" xr:uid="{00000000-0005-0000-0000-00004D790000}"/>
    <cellStyle name="Normal 702 2 4" xfId="29820" xr:uid="{00000000-0005-0000-0000-00004E790000}"/>
    <cellStyle name="Normal 702 3" xfId="11176" xr:uid="{00000000-0005-0000-0000-00004F790000}"/>
    <cellStyle name="Normal 702 3 2" xfId="20797" xr:uid="{00000000-0005-0000-0000-000050790000}"/>
    <cellStyle name="Normal 702 3 2 2" xfId="38664" xr:uid="{00000000-0005-0000-0000-000051790000}"/>
    <cellStyle name="Normal 702 3 3" xfId="29822" xr:uid="{00000000-0005-0000-0000-000052790000}"/>
    <cellStyle name="Normal 702 4" xfId="11177" xr:uid="{00000000-0005-0000-0000-000053790000}"/>
    <cellStyle name="Normal 702 4 2" xfId="20798" xr:uid="{00000000-0005-0000-0000-000054790000}"/>
    <cellStyle name="Normal 702 4 2 2" xfId="38665" xr:uid="{00000000-0005-0000-0000-000055790000}"/>
    <cellStyle name="Normal 702 4 3" xfId="29823" xr:uid="{00000000-0005-0000-0000-000056790000}"/>
    <cellStyle name="Normal 702 5" xfId="11178" xr:uid="{00000000-0005-0000-0000-000057790000}"/>
    <cellStyle name="Normal 702 5 2" xfId="20799" xr:uid="{00000000-0005-0000-0000-000058790000}"/>
    <cellStyle name="Normal 702 5 2 2" xfId="38666" xr:uid="{00000000-0005-0000-0000-000059790000}"/>
    <cellStyle name="Normal 702 5 3" xfId="29824" xr:uid="{00000000-0005-0000-0000-00005A790000}"/>
    <cellStyle name="Normal 702 6" xfId="20794" xr:uid="{00000000-0005-0000-0000-00005B790000}"/>
    <cellStyle name="Normal 702 6 2" xfId="38661" xr:uid="{00000000-0005-0000-0000-00005C790000}"/>
    <cellStyle name="Normal 702 7" xfId="29819" xr:uid="{00000000-0005-0000-0000-00005D790000}"/>
    <cellStyle name="Normal 703" xfId="11179" xr:uid="{00000000-0005-0000-0000-00005E790000}"/>
    <cellStyle name="Normal 703 2" xfId="11180" xr:uid="{00000000-0005-0000-0000-00005F790000}"/>
    <cellStyle name="Normal 703 2 2" xfId="11181" xr:uid="{00000000-0005-0000-0000-000060790000}"/>
    <cellStyle name="Normal 703 2 2 2" xfId="20802" xr:uid="{00000000-0005-0000-0000-000061790000}"/>
    <cellStyle name="Normal 703 2 2 2 2" xfId="38669" xr:uid="{00000000-0005-0000-0000-000062790000}"/>
    <cellStyle name="Normal 703 2 2 3" xfId="29827" xr:uid="{00000000-0005-0000-0000-000063790000}"/>
    <cellStyle name="Normal 703 2 3" xfId="20801" xr:uid="{00000000-0005-0000-0000-000064790000}"/>
    <cellStyle name="Normal 703 2 3 2" xfId="38668" xr:uid="{00000000-0005-0000-0000-000065790000}"/>
    <cellStyle name="Normal 703 2 4" xfId="29826" xr:uid="{00000000-0005-0000-0000-000066790000}"/>
    <cellStyle name="Normal 703 3" xfId="11182" xr:uid="{00000000-0005-0000-0000-000067790000}"/>
    <cellStyle name="Normal 703 3 2" xfId="20803" xr:uid="{00000000-0005-0000-0000-000068790000}"/>
    <cellStyle name="Normal 703 3 2 2" xfId="38670" xr:uid="{00000000-0005-0000-0000-000069790000}"/>
    <cellStyle name="Normal 703 3 3" xfId="29828" xr:uid="{00000000-0005-0000-0000-00006A790000}"/>
    <cellStyle name="Normal 703 4" xfId="11183" xr:uid="{00000000-0005-0000-0000-00006B790000}"/>
    <cellStyle name="Normal 703 4 2" xfId="20804" xr:uid="{00000000-0005-0000-0000-00006C790000}"/>
    <cellStyle name="Normal 703 4 2 2" xfId="38671" xr:uid="{00000000-0005-0000-0000-00006D790000}"/>
    <cellStyle name="Normal 703 4 3" xfId="29829" xr:uid="{00000000-0005-0000-0000-00006E790000}"/>
    <cellStyle name="Normal 703 5" xfId="11184" xr:uid="{00000000-0005-0000-0000-00006F790000}"/>
    <cellStyle name="Normal 703 5 2" xfId="20805" xr:uid="{00000000-0005-0000-0000-000070790000}"/>
    <cellStyle name="Normal 703 5 2 2" xfId="38672" xr:uid="{00000000-0005-0000-0000-000071790000}"/>
    <cellStyle name="Normal 703 5 3" xfId="29830" xr:uid="{00000000-0005-0000-0000-000072790000}"/>
    <cellStyle name="Normal 703 6" xfId="20800" xr:uid="{00000000-0005-0000-0000-000073790000}"/>
    <cellStyle name="Normal 703 6 2" xfId="38667" xr:uid="{00000000-0005-0000-0000-000074790000}"/>
    <cellStyle name="Normal 703 7" xfId="29825" xr:uid="{00000000-0005-0000-0000-000075790000}"/>
    <cellStyle name="Normal 704" xfId="11185" xr:uid="{00000000-0005-0000-0000-000076790000}"/>
    <cellStyle name="Normal 704 2" xfId="11186" xr:uid="{00000000-0005-0000-0000-000077790000}"/>
    <cellStyle name="Normal 704 2 2" xfId="11187" xr:uid="{00000000-0005-0000-0000-000078790000}"/>
    <cellStyle name="Normal 704 2 2 2" xfId="20808" xr:uid="{00000000-0005-0000-0000-000079790000}"/>
    <cellStyle name="Normal 704 2 2 2 2" xfId="38675" xr:uid="{00000000-0005-0000-0000-00007A790000}"/>
    <cellStyle name="Normal 704 2 2 3" xfId="29833" xr:uid="{00000000-0005-0000-0000-00007B790000}"/>
    <cellStyle name="Normal 704 2 3" xfId="20807" xr:uid="{00000000-0005-0000-0000-00007C790000}"/>
    <cellStyle name="Normal 704 2 3 2" xfId="38674" xr:uid="{00000000-0005-0000-0000-00007D790000}"/>
    <cellStyle name="Normal 704 2 4" xfId="29832" xr:uid="{00000000-0005-0000-0000-00007E790000}"/>
    <cellStyle name="Normal 704 3" xfId="11188" xr:uid="{00000000-0005-0000-0000-00007F790000}"/>
    <cellStyle name="Normal 704 3 2" xfId="20809" xr:uid="{00000000-0005-0000-0000-000080790000}"/>
    <cellStyle name="Normal 704 3 2 2" xfId="38676" xr:uid="{00000000-0005-0000-0000-000081790000}"/>
    <cellStyle name="Normal 704 3 3" xfId="29834" xr:uid="{00000000-0005-0000-0000-000082790000}"/>
    <cellStyle name="Normal 704 4" xfId="11189" xr:uid="{00000000-0005-0000-0000-000083790000}"/>
    <cellStyle name="Normal 704 4 2" xfId="20810" xr:uid="{00000000-0005-0000-0000-000084790000}"/>
    <cellStyle name="Normal 704 4 2 2" xfId="38677" xr:uid="{00000000-0005-0000-0000-000085790000}"/>
    <cellStyle name="Normal 704 4 3" xfId="29835" xr:uid="{00000000-0005-0000-0000-000086790000}"/>
    <cellStyle name="Normal 704 5" xfId="11190" xr:uid="{00000000-0005-0000-0000-000087790000}"/>
    <cellStyle name="Normal 704 5 2" xfId="20811" xr:uid="{00000000-0005-0000-0000-000088790000}"/>
    <cellStyle name="Normal 704 5 2 2" xfId="38678" xr:uid="{00000000-0005-0000-0000-000089790000}"/>
    <cellStyle name="Normal 704 5 3" xfId="29836" xr:uid="{00000000-0005-0000-0000-00008A790000}"/>
    <cellStyle name="Normal 704 6" xfId="20806" xr:uid="{00000000-0005-0000-0000-00008B790000}"/>
    <cellStyle name="Normal 704 6 2" xfId="38673" xr:uid="{00000000-0005-0000-0000-00008C790000}"/>
    <cellStyle name="Normal 704 7" xfId="29831" xr:uid="{00000000-0005-0000-0000-00008D790000}"/>
    <cellStyle name="Normal 705" xfId="11191" xr:uid="{00000000-0005-0000-0000-00008E790000}"/>
    <cellStyle name="Normal 705 2" xfId="11192" xr:uid="{00000000-0005-0000-0000-00008F790000}"/>
    <cellStyle name="Normal 705 2 2" xfId="11193" xr:uid="{00000000-0005-0000-0000-000090790000}"/>
    <cellStyle name="Normal 705 2 2 2" xfId="20814" xr:uid="{00000000-0005-0000-0000-000091790000}"/>
    <cellStyle name="Normal 705 2 2 2 2" xfId="38681" xr:uid="{00000000-0005-0000-0000-000092790000}"/>
    <cellStyle name="Normal 705 2 2 3" xfId="29839" xr:uid="{00000000-0005-0000-0000-000093790000}"/>
    <cellStyle name="Normal 705 2 3" xfId="20813" xr:uid="{00000000-0005-0000-0000-000094790000}"/>
    <cellStyle name="Normal 705 2 3 2" xfId="38680" xr:uid="{00000000-0005-0000-0000-000095790000}"/>
    <cellStyle name="Normal 705 2 4" xfId="29838" xr:uid="{00000000-0005-0000-0000-000096790000}"/>
    <cellStyle name="Normal 705 3" xfId="11194" xr:uid="{00000000-0005-0000-0000-000097790000}"/>
    <cellStyle name="Normal 705 3 2" xfId="20815" xr:uid="{00000000-0005-0000-0000-000098790000}"/>
    <cellStyle name="Normal 705 3 2 2" xfId="38682" xr:uid="{00000000-0005-0000-0000-000099790000}"/>
    <cellStyle name="Normal 705 3 3" xfId="29840" xr:uid="{00000000-0005-0000-0000-00009A790000}"/>
    <cellStyle name="Normal 705 4" xfId="11195" xr:uid="{00000000-0005-0000-0000-00009B790000}"/>
    <cellStyle name="Normal 705 4 2" xfId="20816" xr:uid="{00000000-0005-0000-0000-00009C790000}"/>
    <cellStyle name="Normal 705 4 2 2" xfId="38683" xr:uid="{00000000-0005-0000-0000-00009D790000}"/>
    <cellStyle name="Normal 705 4 3" xfId="29841" xr:uid="{00000000-0005-0000-0000-00009E790000}"/>
    <cellStyle name="Normal 705 5" xfId="11196" xr:uid="{00000000-0005-0000-0000-00009F790000}"/>
    <cellStyle name="Normal 705 5 2" xfId="20817" xr:uid="{00000000-0005-0000-0000-0000A0790000}"/>
    <cellStyle name="Normal 705 5 2 2" xfId="38684" xr:uid="{00000000-0005-0000-0000-0000A1790000}"/>
    <cellStyle name="Normal 705 5 3" xfId="29842" xr:uid="{00000000-0005-0000-0000-0000A2790000}"/>
    <cellStyle name="Normal 705 6" xfId="20812" xr:uid="{00000000-0005-0000-0000-0000A3790000}"/>
    <cellStyle name="Normal 705 6 2" xfId="38679" xr:uid="{00000000-0005-0000-0000-0000A4790000}"/>
    <cellStyle name="Normal 705 7" xfId="29837" xr:uid="{00000000-0005-0000-0000-0000A5790000}"/>
    <cellStyle name="Normal 706" xfId="11197" xr:uid="{00000000-0005-0000-0000-0000A6790000}"/>
    <cellStyle name="Normal 706 2" xfId="11198" xr:uid="{00000000-0005-0000-0000-0000A7790000}"/>
    <cellStyle name="Normal 706 2 2" xfId="11199" xr:uid="{00000000-0005-0000-0000-0000A8790000}"/>
    <cellStyle name="Normal 706 2 2 2" xfId="20820" xr:uid="{00000000-0005-0000-0000-0000A9790000}"/>
    <cellStyle name="Normal 706 2 2 2 2" xfId="38687" xr:uid="{00000000-0005-0000-0000-0000AA790000}"/>
    <cellStyle name="Normal 706 2 2 3" xfId="29845" xr:uid="{00000000-0005-0000-0000-0000AB790000}"/>
    <cellStyle name="Normal 706 2 3" xfId="20819" xr:uid="{00000000-0005-0000-0000-0000AC790000}"/>
    <cellStyle name="Normal 706 2 3 2" xfId="38686" xr:uid="{00000000-0005-0000-0000-0000AD790000}"/>
    <cellStyle name="Normal 706 2 4" xfId="29844" xr:uid="{00000000-0005-0000-0000-0000AE790000}"/>
    <cellStyle name="Normal 706 3" xfId="11200" xr:uid="{00000000-0005-0000-0000-0000AF790000}"/>
    <cellStyle name="Normal 706 3 2" xfId="20821" xr:uid="{00000000-0005-0000-0000-0000B0790000}"/>
    <cellStyle name="Normal 706 3 2 2" xfId="38688" xr:uid="{00000000-0005-0000-0000-0000B1790000}"/>
    <cellStyle name="Normal 706 3 3" xfId="29846" xr:uid="{00000000-0005-0000-0000-0000B2790000}"/>
    <cellStyle name="Normal 706 4" xfId="11201" xr:uid="{00000000-0005-0000-0000-0000B3790000}"/>
    <cellStyle name="Normal 706 4 2" xfId="20822" xr:uid="{00000000-0005-0000-0000-0000B4790000}"/>
    <cellStyle name="Normal 706 4 2 2" xfId="38689" xr:uid="{00000000-0005-0000-0000-0000B5790000}"/>
    <cellStyle name="Normal 706 4 3" xfId="29847" xr:uid="{00000000-0005-0000-0000-0000B6790000}"/>
    <cellStyle name="Normal 706 5" xfId="11202" xr:uid="{00000000-0005-0000-0000-0000B7790000}"/>
    <cellStyle name="Normal 706 5 2" xfId="20823" xr:uid="{00000000-0005-0000-0000-0000B8790000}"/>
    <cellStyle name="Normal 706 5 2 2" xfId="38690" xr:uid="{00000000-0005-0000-0000-0000B9790000}"/>
    <cellStyle name="Normal 706 5 3" xfId="29848" xr:uid="{00000000-0005-0000-0000-0000BA790000}"/>
    <cellStyle name="Normal 706 6" xfId="20818" xr:uid="{00000000-0005-0000-0000-0000BB790000}"/>
    <cellStyle name="Normal 706 6 2" xfId="38685" xr:uid="{00000000-0005-0000-0000-0000BC790000}"/>
    <cellStyle name="Normal 706 7" xfId="29843" xr:uid="{00000000-0005-0000-0000-0000BD790000}"/>
    <cellStyle name="Normal 707" xfId="11203" xr:uid="{00000000-0005-0000-0000-0000BE790000}"/>
    <cellStyle name="Normal 707 2" xfId="11204" xr:uid="{00000000-0005-0000-0000-0000BF790000}"/>
    <cellStyle name="Normal 707 2 2" xfId="11205" xr:uid="{00000000-0005-0000-0000-0000C0790000}"/>
    <cellStyle name="Normal 707 2 2 2" xfId="20826" xr:uid="{00000000-0005-0000-0000-0000C1790000}"/>
    <cellStyle name="Normal 707 2 2 2 2" xfId="38693" xr:uid="{00000000-0005-0000-0000-0000C2790000}"/>
    <cellStyle name="Normal 707 2 2 3" xfId="29851" xr:uid="{00000000-0005-0000-0000-0000C3790000}"/>
    <cellStyle name="Normal 707 2 3" xfId="20825" xr:uid="{00000000-0005-0000-0000-0000C4790000}"/>
    <cellStyle name="Normal 707 2 3 2" xfId="38692" xr:uid="{00000000-0005-0000-0000-0000C5790000}"/>
    <cellStyle name="Normal 707 2 4" xfId="29850" xr:uid="{00000000-0005-0000-0000-0000C6790000}"/>
    <cellStyle name="Normal 707 3" xfId="11206" xr:uid="{00000000-0005-0000-0000-0000C7790000}"/>
    <cellStyle name="Normal 707 3 2" xfId="20827" xr:uid="{00000000-0005-0000-0000-0000C8790000}"/>
    <cellStyle name="Normal 707 3 2 2" xfId="38694" xr:uid="{00000000-0005-0000-0000-0000C9790000}"/>
    <cellStyle name="Normal 707 3 3" xfId="29852" xr:uid="{00000000-0005-0000-0000-0000CA790000}"/>
    <cellStyle name="Normal 707 4" xfId="11207" xr:uid="{00000000-0005-0000-0000-0000CB790000}"/>
    <cellStyle name="Normal 707 4 2" xfId="20828" xr:uid="{00000000-0005-0000-0000-0000CC790000}"/>
    <cellStyle name="Normal 707 4 2 2" xfId="38695" xr:uid="{00000000-0005-0000-0000-0000CD790000}"/>
    <cellStyle name="Normal 707 4 3" xfId="29853" xr:uid="{00000000-0005-0000-0000-0000CE790000}"/>
    <cellStyle name="Normal 707 5" xfId="11208" xr:uid="{00000000-0005-0000-0000-0000CF790000}"/>
    <cellStyle name="Normal 707 5 2" xfId="20829" xr:uid="{00000000-0005-0000-0000-0000D0790000}"/>
    <cellStyle name="Normal 707 5 2 2" xfId="38696" xr:uid="{00000000-0005-0000-0000-0000D1790000}"/>
    <cellStyle name="Normal 707 5 3" xfId="29854" xr:uid="{00000000-0005-0000-0000-0000D2790000}"/>
    <cellStyle name="Normal 707 6" xfId="20824" xr:uid="{00000000-0005-0000-0000-0000D3790000}"/>
    <cellStyle name="Normal 707 6 2" xfId="38691" xr:uid="{00000000-0005-0000-0000-0000D4790000}"/>
    <cellStyle name="Normal 707 7" xfId="29849" xr:uid="{00000000-0005-0000-0000-0000D5790000}"/>
    <cellStyle name="Normal 708" xfId="11209" xr:uid="{00000000-0005-0000-0000-0000D6790000}"/>
    <cellStyle name="Normal 708 2" xfId="11210" xr:uid="{00000000-0005-0000-0000-0000D7790000}"/>
    <cellStyle name="Normal 708 2 2" xfId="11211" xr:uid="{00000000-0005-0000-0000-0000D8790000}"/>
    <cellStyle name="Normal 708 2 2 2" xfId="20832" xr:uid="{00000000-0005-0000-0000-0000D9790000}"/>
    <cellStyle name="Normal 708 2 2 2 2" xfId="38699" xr:uid="{00000000-0005-0000-0000-0000DA790000}"/>
    <cellStyle name="Normal 708 2 2 3" xfId="29857" xr:uid="{00000000-0005-0000-0000-0000DB790000}"/>
    <cellStyle name="Normal 708 2 3" xfId="20831" xr:uid="{00000000-0005-0000-0000-0000DC790000}"/>
    <cellStyle name="Normal 708 2 3 2" xfId="38698" xr:uid="{00000000-0005-0000-0000-0000DD790000}"/>
    <cellStyle name="Normal 708 2 4" xfId="29856" xr:uid="{00000000-0005-0000-0000-0000DE790000}"/>
    <cellStyle name="Normal 708 3" xfId="11212" xr:uid="{00000000-0005-0000-0000-0000DF790000}"/>
    <cellStyle name="Normal 708 3 2" xfId="20833" xr:uid="{00000000-0005-0000-0000-0000E0790000}"/>
    <cellStyle name="Normal 708 3 2 2" xfId="38700" xr:uid="{00000000-0005-0000-0000-0000E1790000}"/>
    <cellStyle name="Normal 708 3 3" xfId="29858" xr:uid="{00000000-0005-0000-0000-0000E2790000}"/>
    <cellStyle name="Normal 708 4" xfId="11213" xr:uid="{00000000-0005-0000-0000-0000E3790000}"/>
    <cellStyle name="Normal 708 4 2" xfId="20834" xr:uid="{00000000-0005-0000-0000-0000E4790000}"/>
    <cellStyle name="Normal 708 4 2 2" xfId="38701" xr:uid="{00000000-0005-0000-0000-0000E5790000}"/>
    <cellStyle name="Normal 708 4 3" xfId="29859" xr:uid="{00000000-0005-0000-0000-0000E6790000}"/>
    <cellStyle name="Normal 708 5" xfId="11214" xr:uid="{00000000-0005-0000-0000-0000E7790000}"/>
    <cellStyle name="Normal 708 5 2" xfId="20835" xr:uid="{00000000-0005-0000-0000-0000E8790000}"/>
    <cellStyle name="Normal 708 5 2 2" xfId="38702" xr:uid="{00000000-0005-0000-0000-0000E9790000}"/>
    <cellStyle name="Normal 708 5 3" xfId="29860" xr:uid="{00000000-0005-0000-0000-0000EA790000}"/>
    <cellStyle name="Normal 708 6" xfId="20830" xr:uid="{00000000-0005-0000-0000-0000EB790000}"/>
    <cellStyle name="Normal 708 6 2" xfId="38697" xr:uid="{00000000-0005-0000-0000-0000EC790000}"/>
    <cellStyle name="Normal 708 7" xfId="29855" xr:uid="{00000000-0005-0000-0000-0000ED790000}"/>
    <cellStyle name="Normal 709" xfId="11215" xr:uid="{00000000-0005-0000-0000-0000EE790000}"/>
    <cellStyle name="Normal 709 2" xfId="11216" xr:uid="{00000000-0005-0000-0000-0000EF790000}"/>
    <cellStyle name="Normal 709 2 2" xfId="11217" xr:uid="{00000000-0005-0000-0000-0000F0790000}"/>
    <cellStyle name="Normal 709 2 2 2" xfId="20838" xr:uid="{00000000-0005-0000-0000-0000F1790000}"/>
    <cellStyle name="Normal 709 2 2 2 2" xfId="38705" xr:uid="{00000000-0005-0000-0000-0000F2790000}"/>
    <cellStyle name="Normal 709 2 2 3" xfId="29863" xr:uid="{00000000-0005-0000-0000-0000F3790000}"/>
    <cellStyle name="Normal 709 2 3" xfId="20837" xr:uid="{00000000-0005-0000-0000-0000F4790000}"/>
    <cellStyle name="Normal 709 2 3 2" xfId="38704" xr:uid="{00000000-0005-0000-0000-0000F5790000}"/>
    <cellStyle name="Normal 709 2 4" xfId="29862" xr:uid="{00000000-0005-0000-0000-0000F6790000}"/>
    <cellStyle name="Normal 709 3" xfId="11218" xr:uid="{00000000-0005-0000-0000-0000F7790000}"/>
    <cellStyle name="Normal 709 3 2" xfId="20839" xr:uid="{00000000-0005-0000-0000-0000F8790000}"/>
    <cellStyle name="Normal 709 3 2 2" xfId="38706" xr:uid="{00000000-0005-0000-0000-0000F9790000}"/>
    <cellStyle name="Normal 709 3 3" xfId="29864" xr:uid="{00000000-0005-0000-0000-0000FA790000}"/>
    <cellStyle name="Normal 709 4" xfId="11219" xr:uid="{00000000-0005-0000-0000-0000FB790000}"/>
    <cellStyle name="Normal 709 4 2" xfId="20840" xr:uid="{00000000-0005-0000-0000-0000FC790000}"/>
    <cellStyle name="Normal 709 4 2 2" xfId="38707" xr:uid="{00000000-0005-0000-0000-0000FD790000}"/>
    <cellStyle name="Normal 709 4 3" xfId="29865" xr:uid="{00000000-0005-0000-0000-0000FE790000}"/>
    <cellStyle name="Normal 709 5" xfId="11220" xr:uid="{00000000-0005-0000-0000-0000FF790000}"/>
    <cellStyle name="Normal 709 5 2" xfId="20841" xr:uid="{00000000-0005-0000-0000-0000007A0000}"/>
    <cellStyle name="Normal 709 5 2 2" xfId="38708" xr:uid="{00000000-0005-0000-0000-0000017A0000}"/>
    <cellStyle name="Normal 709 5 3" xfId="29866" xr:uid="{00000000-0005-0000-0000-0000027A0000}"/>
    <cellStyle name="Normal 709 6" xfId="20836" xr:uid="{00000000-0005-0000-0000-0000037A0000}"/>
    <cellStyle name="Normal 709 6 2" xfId="38703" xr:uid="{00000000-0005-0000-0000-0000047A0000}"/>
    <cellStyle name="Normal 709 7" xfId="29861" xr:uid="{00000000-0005-0000-0000-0000057A0000}"/>
    <cellStyle name="Normal 71" xfId="1864" xr:uid="{00000000-0005-0000-0000-0000067A0000}"/>
    <cellStyle name="Normal 71 2" xfId="11221" xr:uid="{00000000-0005-0000-0000-0000077A0000}"/>
    <cellStyle name="Normal 71 3" xfId="11222" xr:uid="{00000000-0005-0000-0000-0000087A0000}"/>
    <cellStyle name="Normal 71 3 2" xfId="11223" xr:uid="{00000000-0005-0000-0000-0000097A0000}"/>
    <cellStyle name="Normal 71 3 2 2" xfId="20843" xr:uid="{00000000-0005-0000-0000-00000A7A0000}"/>
    <cellStyle name="Normal 71 3 2 2 2" xfId="38710" xr:uid="{00000000-0005-0000-0000-00000B7A0000}"/>
    <cellStyle name="Normal 71 3 2 3" xfId="29868" xr:uid="{00000000-0005-0000-0000-00000C7A0000}"/>
    <cellStyle name="Normal 71 3 3" xfId="20842" xr:uid="{00000000-0005-0000-0000-00000D7A0000}"/>
    <cellStyle name="Normal 71 3 3 2" xfId="38709" xr:uid="{00000000-0005-0000-0000-00000E7A0000}"/>
    <cellStyle name="Normal 71 3 4" xfId="29867" xr:uid="{00000000-0005-0000-0000-00000F7A0000}"/>
    <cellStyle name="Normal 71 4" xfId="11224" xr:uid="{00000000-0005-0000-0000-0000107A0000}"/>
    <cellStyle name="Normal 71 4 2" xfId="20844" xr:uid="{00000000-0005-0000-0000-0000117A0000}"/>
    <cellStyle name="Normal 71 4 2 2" xfId="38711" xr:uid="{00000000-0005-0000-0000-0000127A0000}"/>
    <cellStyle name="Normal 71 4 3" xfId="29869" xr:uid="{00000000-0005-0000-0000-0000137A0000}"/>
    <cellStyle name="Normal 71 5" xfId="11225" xr:uid="{00000000-0005-0000-0000-0000147A0000}"/>
    <cellStyle name="Normal 71 5 2" xfId="20845" xr:uid="{00000000-0005-0000-0000-0000157A0000}"/>
    <cellStyle name="Normal 71 5 2 2" xfId="38712" xr:uid="{00000000-0005-0000-0000-0000167A0000}"/>
    <cellStyle name="Normal 71 5 3" xfId="29870" xr:uid="{00000000-0005-0000-0000-0000177A0000}"/>
    <cellStyle name="Normal 71 6" xfId="11226" xr:uid="{00000000-0005-0000-0000-0000187A0000}"/>
    <cellStyle name="Normal 71 6 2" xfId="20846" xr:uid="{00000000-0005-0000-0000-0000197A0000}"/>
    <cellStyle name="Normal 71 6 2 2" xfId="38713" xr:uid="{00000000-0005-0000-0000-00001A7A0000}"/>
    <cellStyle name="Normal 71 6 3" xfId="29871" xr:uid="{00000000-0005-0000-0000-00001B7A0000}"/>
    <cellStyle name="Normal 710" xfId="11227" xr:uid="{00000000-0005-0000-0000-00001C7A0000}"/>
    <cellStyle name="Normal 710 2" xfId="11228" xr:uid="{00000000-0005-0000-0000-00001D7A0000}"/>
    <cellStyle name="Normal 710 2 2" xfId="11229" xr:uid="{00000000-0005-0000-0000-00001E7A0000}"/>
    <cellStyle name="Normal 710 2 2 2" xfId="20849" xr:uid="{00000000-0005-0000-0000-00001F7A0000}"/>
    <cellStyle name="Normal 710 2 2 2 2" xfId="38716" xr:uid="{00000000-0005-0000-0000-0000207A0000}"/>
    <cellStyle name="Normal 710 2 2 3" xfId="29874" xr:uid="{00000000-0005-0000-0000-0000217A0000}"/>
    <cellStyle name="Normal 710 2 3" xfId="20848" xr:uid="{00000000-0005-0000-0000-0000227A0000}"/>
    <cellStyle name="Normal 710 2 3 2" xfId="38715" xr:uid="{00000000-0005-0000-0000-0000237A0000}"/>
    <cellStyle name="Normal 710 2 4" xfId="29873" xr:uid="{00000000-0005-0000-0000-0000247A0000}"/>
    <cellStyle name="Normal 710 3" xfId="11230" xr:uid="{00000000-0005-0000-0000-0000257A0000}"/>
    <cellStyle name="Normal 710 3 2" xfId="20850" xr:uid="{00000000-0005-0000-0000-0000267A0000}"/>
    <cellStyle name="Normal 710 3 2 2" xfId="38717" xr:uid="{00000000-0005-0000-0000-0000277A0000}"/>
    <cellStyle name="Normal 710 3 3" xfId="29875" xr:uid="{00000000-0005-0000-0000-0000287A0000}"/>
    <cellStyle name="Normal 710 4" xfId="11231" xr:uid="{00000000-0005-0000-0000-0000297A0000}"/>
    <cellStyle name="Normal 710 4 2" xfId="20851" xr:uid="{00000000-0005-0000-0000-00002A7A0000}"/>
    <cellStyle name="Normal 710 4 2 2" xfId="38718" xr:uid="{00000000-0005-0000-0000-00002B7A0000}"/>
    <cellStyle name="Normal 710 4 3" xfId="29876" xr:uid="{00000000-0005-0000-0000-00002C7A0000}"/>
    <cellStyle name="Normal 710 5" xfId="11232" xr:uid="{00000000-0005-0000-0000-00002D7A0000}"/>
    <cellStyle name="Normal 710 5 2" xfId="20852" xr:uid="{00000000-0005-0000-0000-00002E7A0000}"/>
    <cellStyle name="Normal 710 5 2 2" xfId="38719" xr:uid="{00000000-0005-0000-0000-00002F7A0000}"/>
    <cellStyle name="Normal 710 5 3" xfId="29877" xr:uid="{00000000-0005-0000-0000-0000307A0000}"/>
    <cellStyle name="Normal 710 6" xfId="20847" xr:uid="{00000000-0005-0000-0000-0000317A0000}"/>
    <cellStyle name="Normal 710 6 2" xfId="38714" xr:uid="{00000000-0005-0000-0000-0000327A0000}"/>
    <cellStyle name="Normal 710 7" xfId="29872" xr:uid="{00000000-0005-0000-0000-0000337A0000}"/>
    <cellStyle name="Normal 711" xfId="11233" xr:uid="{00000000-0005-0000-0000-0000347A0000}"/>
    <cellStyle name="Normal 711 2" xfId="11234" xr:uid="{00000000-0005-0000-0000-0000357A0000}"/>
    <cellStyle name="Normal 711 2 2" xfId="11235" xr:uid="{00000000-0005-0000-0000-0000367A0000}"/>
    <cellStyle name="Normal 711 2 2 2" xfId="20855" xr:uid="{00000000-0005-0000-0000-0000377A0000}"/>
    <cellStyle name="Normal 711 2 2 2 2" xfId="38722" xr:uid="{00000000-0005-0000-0000-0000387A0000}"/>
    <cellStyle name="Normal 711 2 2 3" xfId="29880" xr:uid="{00000000-0005-0000-0000-0000397A0000}"/>
    <cellStyle name="Normal 711 2 3" xfId="20854" xr:uid="{00000000-0005-0000-0000-00003A7A0000}"/>
    <cellStyle name="Normal 711 2 3 2" xfId="38721" xr:uid="{00000000-0005-0000-0000-00003B7A0000}"/>
    <cellStyle name="Normal 711 2 4" xfId="29879" xr:uid="{00000000-0005-0000-0000-00003C7A0000}"/>
    <cellStyle name="Normal 711 3" xfId="11236" xr:uid="{00000000-0005-0000-0000-00003D7A0000}"/>
    <cellStyle name="Normal 711 3 2" xfId="20856" xr:uid="{00000000-0005-0000-0000-00003E7A0000}"/>
    <cellStyle name="Normal 711 3 2 2" xfId="38723" xr:uid="{00000000-0005-0000-0000-00003F7A0000}"/>
    <cellStyle name="Normal 711 3 3" xfId="29881" xr:uid="{00000000-0005-0000-0000-0000407A0000}"/>
    <cellStyle name="Normal 711 4" xfId="11237" xr:uid="{00000000-0005-0000-0000-0000417A0000}"/>
    <cellStyle name="Normal 711 4 2" xfId="20857" xr:uid="{00000000-0005-0000-0000-0000427A0000}"/>
    <cellStyle name="Normal 711 4 2 2" xfId="38724" xr:uid="{00000000-0005-0000-0000-0000437A0000}"/>
    <cellStyle name="Normal 711 4 3" xfId="29882" xr:uid="{00000000-0005-0000-0000-0000447A0000}"/>
    <cellStyle name="Normal 711 5" xfId="11238" xr:uid="{00000000-0005-0000-0000-0000457A0000}"/>
    <cellStyle name="Normal 711 5 2" xfId="20858" xr:uid="{00000000-0005-0000-0000-0000467A0000}"/>
    <cellStyle name="Normal 711 5 2 2" xfId="38725" xr:uid="{00000000-0005-0000-0000-0000477A0000}"/>
    <cellStyle name="Normal 711 5 3" xfId="29883" xr:uid="{00000000-0005-0000-0000-0000487A0000}"/>
    <cellStyle name="Normal 711 6" xfId="20853" xr:uid="{00000000-0005-0000-0000-0000497A0000}"/>
    <cellStyle name="Normal 711 6 2" xfId="38720" xr:uid="{00000000-0005-0000-0000-00004A7A0000}"/>
    <cellStyle name="Normal 711 7" xfId="29878" xr:uid="{00000000-0005-0000-0000-00004B7A0000}"/>
    <cellStyle name="Normal 712" xfId="11239" xr:uid="{00000000-0005-0000-0000-00004C7A0000}"/>
    <cellStyle name="Normal 712 2" xfId="11240" xr:uid="{00000000-0005-0000-0000-00004D7A0000}"/>
    <cellStyle name="Normal 712 2 2" xfId="11241" xr:uid="{00000000-0005-0000-0000-00004E7A0000}"/>
    <cellStyle name="Normal 712 2 2 2" xfId="20861" xr:uid="{00000000-0005-0000-0000-00004F7A0000}"/>
    <cellStyle name="Normal 712 2 2 2 2" xfId="38728" xr:uid="{00000000-0005-0000-0000-0000507A0000}"/>
    <cellStyle name="Normal 712 2 2 3" xfId="29886" xr:uid="{00000000-0005-0000-0000-0000517A0000}"/>
    <cellStyle name="Normal 712 2 3" xfId="20860" xr:uid="{00000000-0005-0000-0000-0000527A0000}"/>
    <cellStyle name="Normal 712 2 3 2" xfId="38727" xr:uid="{00000000-0005-0000-0000-0000537A0000}"/>
    <cellStyle name="Normal 712 2 4" xfId="29885" xr:uid="{00000000-0005-0000-0000-0000547A0000}"/>
    <cellStyle name="Normal 712 3" xfId="11242" xr:uid="{00000000-0005-0000-0000-0000557A0000}"/>
    <cellStyle name="Normal 712 3 2" xfId="20862" xr:uid="{00000000-0005-0000-0000-0000567A0000}"/>
    <cellStyle name="Normal 712 3 2 2" xfId="38729" xr:uid="{00000000-0005-0000-0000-0000577A0000}"/>
    <cellStyle name="Normal 712 3 3" xfId="29887" xr:uid="{00000000-0005-0000-0000-0000587A0000}"/>
    <cellStyle name="Normal 712 4" xfId="11243" xr:uid="{00000000-0005-0000-0000-0000597A0000}"/>
    <cellStyle name="Normal 712 4 2" xfId="20863" xr:uid="{00000000-0005-0000-0000-00005A7A0000}"/>
    <cellStyle name="Normal 712 4 2 2" xfId="38730" xr:uid="{00000000-0005-0000-0000-00005B7A0000}"/>
    <cellStyle name="Normal 712 4 3" xfId="29888" xr:uid="{00000000-0005-0000-0000-00005C7A0000}"/>
    <cellStyle name="Normal 712 5" xfId="11244" xr:uid="{00000000-0005-0000-0000-00005D7A0000}"/>
    <cellStyle name="Normal 712 5 2" xfId="20864" xr:uid="{00000000-0005-0000-0000-00005E7A0000}"/>
    <cellStyle name="Normal 712 5 2 2" xfId="38731" xr:uid="{00000000-0005-0000-0000-00005F7A0000}"/>
    <cellStyle name="Normal 712 5 3" xfId="29889" xr:uid="{00000000-0005-0000-0000-0000607A0000}"/>
    <cellStyle name="Normal 712 6" xfId="20859" xr:uid="{00000000-0005-0000-0000-0000617A0000}"/>
    <cellStyle name="Normal 712 6 2" xfId="38726" xr:uid="{00000000-0005-0000-0000-0000627A0000}"/>
    <cellStyle name="Normal 712 7" xfId="29884" xr:uid="{00000000-0005-0000-0000-0000637A0000}"/>
    <cellStyle name="Normal 713" xfId="11245" xr:uid="{00000000-0005-0000-0000-0000647A0000}"/>
    <cellStyle name="Normal 713 2" xfId="11246" xr:uid="{00000000-0005-0000-0000-0000657A0000}"/>
    <cellStyle name="Normal 713 2 2" xfId="11247" xr:uid="{00000000-0005-0000-0000-0000667A0000}"/>
    <cellStyle name="Normal 713 2 2 2" xfId="20867" xr:uid="{00000000-0005-0000-0000-0000677A0000}"/>
    <cellStyle name="Normal 713 2 2 2 2" xfId="38734" xr:uid="{00000000-0005-0000-0000-0000687A0000}"/>
    <cellStyle name="Normal 713 2 2 3" xfId="29892" xr:uid="{00000000-0005-0000-0000-0000697A0000}"/>
    <cellStyle name="Normal 713 2 3" xfId="20866" xr:uid="{00000000-0005-0000-0000-00006A7A0000}"/>
    <cellStyle name="Normal 713 2 3 2" xfId="38733" xr:uid="{00000000-0005-0000-0000-00006B7A0000}"/>
    <cellStyle name="Normal 713 2 4" xfId="29891" xr:uid="{00000000-0005-0000-0000-00006C7A0000}"/>
    <cellStyle name="Normal 713 3" xfId="11248" xr:uid="{00000000-0005-0000-0000-00006D7A0000}"/>
    <cellStyle name="Normal 713 3 2" xfId="20868" xr:uid="{00000000-0005-0000-0000-00006E7A0000}"/>
    <cellStyle name="Normal 713 3 2 2" xfId="38735" xr:uid="{00000000-0005-0000-0000-00006F7A0000}"/>
    <cellStyle name="Normal 713 3 3" xfId="29893" xr:uid="{00000000-0005-0000-0000-0000707A0000}"/>
    <cellStyle name="Normal 713 4" xfId="11249" xr:uid="{00000000-0005-0000-0000-0000717A0000}"/>
    <cellStyle name="Normal 713 4 2" xfId="20869" xr:uid="{00000000-0005-0000-0000-0000727A0000}"/>
    <cellStyle name="Normal 713 4 2 2" xfId="38736" xr:uid="{00000000-0005-0000-0000-0000737A0000}"/>
    <cellStyle name="Normal 713 4 3" xfId="29894" xr:uid="{00000000-0005-0000-0000-0000747A0000}"/>
    <cellStyle name="Normal 713 5" xfId="11250" xr:uid="{00000000-0005-0000-0000-0000757A0000}"/>
    <cellStyle name="Normal 713 5 2" xfId="20870" xr:uid="{00000000-0005-0000-0000-0000767A0000}"/>
    <cellStyle name="Normal 713 5 2 2" xfId="38737" xr:uid="{00000000-0005-0000-0000-0000777A0000}"/>
    <cellStyle name="Normal 713 5 3" xfId="29895" xr:uid="{00000000-0005-0000-0000-0000787A0000}"/>
    <cellStyle name="Normal 713 6" xfId="20865" xr:uid="{00000000-0005-0000-0000-0000797A0000}"/>
    <cellStyle name="Normal 713 6 2" xfId="38732" xr:uid="{00000000-0005-0000-0000-00007A7A0000}"/>
    <cellStyle name="Normal 713 7" xfId="29890" xr:uid="{00000000-0005-0000-0000-00007B7A0000}"/>
    <cellStyle name="Normal 714" xfId="11251" xr:uid="{00000000-0005-0000-0000-00007C7A0000}"/>
    <cellStyle name="Normal 714 2" xfId="11252" xr:uid="{00000000-0005-0000-0000-00007D7A0000}"/>
    <cellStyle name="Normal 714 2 2" xfId="11253" xr:uid="{00000000-0005-0000-0000-00007E7A0000}"/>
    <cellStyle name="Normal 714 2 2 2" xfId="20873" xr:uid="{00000000-0005-0000-0000-00007F7A0000}"/>
    <cellStyle name="Normal 714 2 2 2 2" xfId="38740" xr:uid="{00000000-0005-0000-0000-0000807A0000}"/>
    <cellStyle name="Normal 714 2 2 3" xfId="29898" xr:uid="{00000000-0005-0000-0000-0000817A0000}"/>
    <cellStyle name="Normal 714 2 3" xfId="20872" xr:uid="{00000000-0005-0000-0000-0000827A0000}"/>
    <cellStyle name="Normal 714 2 3 2" xfId="38739" xr:uid="{00000000-0005-0000-0000-0000837A0000}"/>
    <cellStyle name="Normal 714 2 4" xfId="29897" xr:uid="{00000000-0005-0000-0000-0000847A0000}"/>
    <cellStyle name="Normal 714 3" xfId="11254" xr:uid="{00000000-0005-0000-0000-0000857A0000}"/>
    <cellStyle name="Normal 714 3 2" xfId="20874" xr:uid="{00000000-0005-0000-0000-0000867A0000}"/>
    <cellStyle name="Normal 714 3 2 2" xfId="38741" xr:uid="{00000000-0005-0000-0000-0000877A0000}"/>
    <cellStyle name="Normal 714 3 3" xfId="29899" xr:uid="{00000000-0005-0000-0000-0000887A0000}"/>
    <cellStyle name="Normal 714 4" xfId="11255" xr:uid="{00000000-0005-0000-0000-0000897A0000}"/>
    <cellStyle name="Normal 714 4 2" xfId="20875" xr:uid="{00000000-0005-0000-0000-00008A7A0000}"/>
    <cellStyle name="Normal 714 4 2 2" xfId="38742" xr:uid="{00000000-0005-0000-0000-00008B7A0000}"/>
    <cellStyle name="Normal 714 4 3" xfId="29900" xr:uid="{00000000-0005-0000-0000-00008C7A0000}"/>
    <cellStyle name="Normal 714 5" xfId="11256" xr:uid="{00000000-0005-0000-0000-00008D7A0000}"/>
    <cellStyle name="Normal 714 5 2" xfId="20876" xr:uid="{00000000-0005-0000-0000-00008E7A0000}"/>
    <cellStyle name="Normal 714 5 2 2" xfId="38743" xr:uid="{00000000-0005-0000-0000-00008F7A0000}"/>
    <cellStyle name="Normal 714 5 3" xfId="29901" xr:uid="{00000000-0005-0000-0000-0000907A0000}"/>
    <cellStyle name="Normal 714 6" xfId="20871" xr:uid="{00000000-0005-0000-0000-0000917A0000}"/>
    <cellStyle name="Normal 714 6 2" xfId="38738" xr:uid="{00000000-0005-0000-0000-0000927A0000}"/>
    <cellStyle name="Normal 714 7" xfId="29896" xr:uid="{00000000-0005-0000-0000-0000937A0000}"/>
    <cellStyle name="Normal 715" xfId="11257" xr:uid="{00000000-0005-0000-0000-0000947A0000}"/>
    <cellStyle name="Normal 715 2" xfId="11258" xr:uid="{00000000-0005-0000-0000-0000957A0000}"/>
    <cellStyle name="Normal 715 2 2" xfId="11259" xr:uid="{00000000-0005-0000-0000-0000967A0000}"/>
    <cellStyle name="Normal 715 2 2 2" xfId="20879" xr:uid="{00000000-0005-0000-0000-0000977A0000}"/>
    <cellStyle name="Normal 715 2 2 2 2" xfId="38746" xr:uid="{00000000-0005-0000-0000-0000987A0000}"/>
    <cellStyle name="Normal 715 2 2 3" xfId="29904" xr:uid="{00000000-0005-0000-0000-0000997A0000}"/>
    <cellStyle name="Normal 715 2 3" xfId="20878" xr:uid="{00000000-0005-0000-0000-00009A7A0000}"/>
    <cellStyle name="Normal 715 2 3 2" xfId="38745" xr:uid="{00000000-0005-0000-0000-00009B7A0000}"/>
    <cellStyle name="Normal 715 2 4" xfId="29903" xr:uid="{00000000-0005-0000-0000-00009C7A0000}"/>
    <cellStyle name="Normal 715 3" xfId="11260" xr:uid="{00000000-0005-0000-0000-00009D7A0000}"/>
    <cellStyle name="Normal 715 3 2" xfId="20880" xr:uid="{00000000-0005-0000-0000-00009E7A0000}"/>
    <cellStyle name="Normal 715 3 2 2" xfId="38747" xr:uid="{00000000-0005-0000-0000-00009F7A0000}"/>
    <cellStyle name="Normal 715 3 3" xfId="29905" xr:uid="{00000000-0005-0000-0000-0000A07A0000}"/>
    <cellStyle name="Normal 715 4" xfId="11261" xr:uid="{00000000-0005-0000-0000-0000A17A0000}"/>
    <cellStyle name="Normal 715 4 2" xfId="20881" xr:uid="{00000000-0005-0000-0000-0000A27A0000}"/>
    <cellStyle name="Normal 715 4 2 2" xfId="38748" xr:uid="{00000000-0005-0000-0000-0000A37A0000}"/>
    <cellStyle name="Normal 715 4 3" xfId="29906" xr:uid="{00000000-0005-0000-0000-0000A47A0000}"/>
    <cellStyle name="Normal 715 5" xfId="11262" xr:uid="{00000000-0005-0000-0000-0000A57A0000}"/>
    <cellStyle name="Normal 715 5 2" xfId="20882" xr:uid="{00000000-0005-0000-0000-0000A67A0000}"/>
    <cellStyle name="Normal 715 5 2 2" xfId="38749" xr:uid="{00000000-0005-0000-0000-0000A77A0000}"/>
    <cellStyle name="Normal 715 5 3" xfId="29907" xr:uid="{00000000-0005-0000-0000-0000A87A0000}"/>
    <cellStyle name="Normal 715 6" xfId="20877" xr:uid="{00000000-0005-0000-0000-0000A97A0000}"/>
    <cellStyle name="Normal 715 6 2" xfId="38744" xr:uid="{00000000-0005-0000-0000-0000AA7A0000}"/>
    <cellStyle name="Normal 715 7" xfId="29902" xr:uid="{00000000-0005-0000-0000-0000AB7A0000}"/>
    <cellStyle name="Normal 716" xfId="11263" xr:uid="{00000000-0005-0000-0000-0000AC7A0000}"/>
    <cellStyle name="Normal 716 2" xfId="11264" xr:uid="{00000000-0005-0000-0000-0000AD7A0000}"/>
    <cellStyle name="Normal 716 2 2" xfId="11265" xr:uid="{00000000-0005-0000-0000-0000AE7A0000}"/>
    <cellStyle name="Normal 716 2 2 2" xfId="20885" xr:uid="{00000000-0005-0000-0000-0000AF7A0000}"/>
    <cellStyle name="Normal 716 2 2 2 2" xfId="38752" xr:uid="{00000000-0005-0000-0000-0000B07A0000}"/>
    <cellStyle name="Normal 716 2 2 3" xfId="29910" xr:uid="{00000000-0005-0000-0000-0000B17A0000}"/>
    <cellStyle name="Normal 716 2 3" xfId="20884" xr:uid="{00000000-0005-0000-0000-0000B27A0000}"/>
    <cellStyle name="Normal 716 2 3 2" xfId="38751" xr:uid="{00000000-0005-0000-0000-0000B37A0000}"/>
    <cellStyle name="Normal 716 2 4" xfId="29909" xr:uid="{00000000-0005-0000-0000-0000B47A0000}"/>
    <cellStyle name="Normal 716 3" xfId="11266" xr:uid="{00000000-0005-0000-0000-0000B57A0000}"/>
    <cellStyle name="Normal 716 3 2" xfId="20886" xr:uid="{00000000-0005-0000-0000-0000B67A0000}"/>
    <cellStyle name="Normal 716 3 2 2" xfId="38753" xr:uid="{00000000-0005-0000-0000-0000B77A0000}"/>
    <cellStyle name="Normal 716 3 3" xfId="29911" xr:uid="{00000000-0005-0000-0000-0000B87A0000}"/>
    <cellStyle name="Normal 716 4" xfId="11267" xr:uid="{00000000-0005-0000-0000-0000B97A0000}"/>
    <cellStyle name="Normal 716 4 2" xfId="20887" xr:uid="{00000000-0005-0000-0000-0000BA7A0000}"/>
    <cellStyle name="Normal 716 4 2 2" xfId="38754" xr:uid="{00000000-0005-0000-0000-0000BB7A0000}"/>
    <cellStyle name="Normal 716 4 3" xfId="29912" xr:uid="{00000000-0005-0000-0000-0000BC7A0000}"/>
    <cellStyle name="Normal 716 5" xfId="11268" xr:uid="{00000000-0005-0000-0000-0000BD7A0000}"/>
    <cellStyle name="Normal 716 5 2" xfId="20888" xr:uid="{00000000-0005-0000-0000-0000BE7A0000}"/>
    <cellStyle name="Normal 716 5 2 2" xfId="38755" xr:uid="{00000000-0005-0000-0000-0000BF7A0000}"/>
    <cellStyle name="Normal 716 5 3" xfId="29913" xr:uid="{00000000-0005-0000-0000-0000C07A0000}"/>
    <cellStyle name="Normal 716 6" xfId="20883" xr:uid="{00000000-0005-0000-0000-0000C17A0000}"/>
    <cellStyle name="Normal 716 6 2" xfId="38750" xr:uid="{00000000-0005-0000-0000-0000C27A0000}"/>
    <cellStyle name="Normal 716 7" xfId="29908" xr:uid="{00000000-0005-0000-0000-0000C37A0000}"/>
    <cellStyle name="Normal 717" xfId="11269" xr:uid="{00000000-0005-0000-0000-0000C47A0000}"/>
    <cellStyle name="Normal 717 2" xfId="11270" xr:uid="{00000000-0005-0000-0000-0000C57A0000}"/>
    <cellStyle name="Normal 717 2 2" xfId="11271" xr:uid="{00000000-0005-0000-0000-0000C67A0000}"/>
    <cellStyle name="Normal 717 2 2 2" xfId="20891" xr:uid="{00000000-0005-0000-0000-0000C77A0000}"/>
    <cellStyle name="Normal 717 2 2 2 2" xfId="38758" xr:uid="{00000000-0005-0000-0000-0000C87A0000}"/>
    <cellStyle name="Normal 717 2 2 3" xfId="29916" xr:uid="{00000000-0005-0000-0000-0000C97A0000}"/>
    <cellStyle name="Normal 717 2 3" xfId="20890" xr:uid="{00000000-0005-0000-0000-0000CA7A0000}"/>
    <cellStyle name="Normal 717 2 3 2" xfId="38757" xr:uid="{00000000-0005-0000-0000-0000CB7A0000}"/>
    <cellStyle name="Normal 717 2 4" xfId="29915" xr:uid="{00000000-0005-0000-0000-0000CC7A0000}"/>
    <cellStyle name="Normal 717 3" xfId="11272" xr:uid="{00000000-0005-0000-0000-0000CD7A0000}"/>
    <cellStyle name="Normal 717 3 2" xfId="20892" xr:uid="{00000000-0005-0000-0000-0000CE7A0000}"/>
    <cellStyle name="Normal 717 3 2 2" xfId="38759" xr:uid="{00000000-0005-0000-0000-0000CF7A0000}"/>
    <cellStyle name="Normal 717 3 3" xfId="29917" xr:uid="{00000000-0005-0000-0000-0000D07A0000}"/>
    <cellStyle name="Normal 717 4" xfId="11273" xr:uid="{00000000-0005-0000-0000-0000D17A0000}"/>
    <cellStyle name="Normal 717 4 2" xfId="20893" xr:uid="{00000000-0005-0000-0000-0000D27A0000}"/>
    <cellStyle name="Normal 717 4 2 2" xfId="38760" xr:uid="{00000000-0005-0000-0000-0000D37A0000}"/>
    <cellStyle name="Normal 717 4 3" xfId="29918" xr:uid="{00000000-0005-0000-0000-0000D47A0000}"/>
    <cellStyle name="Normal 717 5" xfId="11274" xr:uid="{00000000-0005-0000-0000-0000D57A0000}"/>
    <cellStyle name="Normal 717 5 2" xfId="20894" xr:uid="{00000000-0005-0000-0000-0000D67A0000}"/>
    <cellStyle name="Normal 717 5 2 2" xfId="38761" xr:uid="{00000000-0005-0000-0000-0000D77A0000}"/>
    <cellStyle name="Normal 717 5 3" xfId="29919" xr:uid="{00000000-0005-0000-0000-0000D87A0000}"/>
    <cellStyle name="Normal 717 6" xfId="20889" xr:uid="{00000000-0005-0000-0000-0000D97A0000}"/>
    <cellStyle name="Normal 717 6 2" xfId="38756" xr:uid="{00000000-0005-0000-0000-0000DA7A0000}"/>
    <cellStyle name="Normal 717 7" xfId="29914" xr:uid="{00000000-0005-0000-0000-0000DB7A0000}"/>
    <cellStyle name="Normal 718" xfId="11275" xr:uid="{00000000-0005-0000-0000-0000DC7A0000}"/>
    <cellStyle name="Normal 718 2" xfId="11276" xr:uid="{00000000-0005-0000-0000-0000DD7A0000}"/>
    <cellStyle name="Normal 718 2 2" xfId="11277" xr:uid="{00000000-0005-0000-0000-0000DE7A0000}"/>
    <cellStyle name="Normal 718 2 2 2" xfId="20897" xr:uid="{00000000-0005-0000-0000-0000DF7A0000}"/>
    <cellStyle name="Normal 718 2 2 2 2" xfId="38764" xr:uid="{00000000-0005-0000-0000-0000E07A0000}"/>
    <cellStyle name="Normal 718 2 2 3" xfId="29922" xr:uid="{00000000-0005-0000-0000-0000E17A0000}"/>
    <cellStyle name="Normal 718 2 3" xfId="20896" xr:uid="{00000000-0005-0000-0000-0000E27A0000}"/>
    <cellStyle name="Normal 718 2 3 2" xfId="38763" xr:uid="{00000000-0005-0000-0000-0000E37A0000}"/>
    <cellStyle name="Normal 718 2 4" xfId="29921" xr:uid="{00000000-0005-0000-0000-0000E47A0000}"/>
    <cellStyle name="Normal 718 3" xfId="11278" xr:uid="{00000000-0005-0000-0000-0000E57A0000}"/>
    <cellStyle name="Normal 718 3 2" xfId="20898" xr:uid="{00000000-0005-0000-0000-0000E67A0000}"/>
    <cellStyle name="Normal 718 3 2 2" xfId="38765" xr:uid="{00000000-0005-0000-0000-0000E77A0000}"/>
    <cellStyle name="Normal 718 3 3" xfId="29923" xr:uid="{00000000-0005-0000-0000-0000E87A0000}"/>
    <cellStyle name="Normal 718 4" xfId="11279" xr:uid="{00000000-0005-0000-0000-0000E97A0000}"/>
    <cellStyle name="Normal 718 4 2" xfId="20899" xr:uid="{00000000-0005-0000-0000-0000EA7A0000}"/>
    <cellStyle name="Normal 718 4 2 2" xfId="38766" xr:uid="{00000000-0005-0000-0000-0000EB7A0000}"/>
    <cellStyle name="Normal 718 4 3" xfId="29924" xr:uid="{00000000-0005-0000-0000-0000EC7A0000}"/>
    <cellStyle name="Normal 718 5" xfId="11280" xr:uid="{00000000-0005-0000-0000-0000ED7A0000}"/>
    <cellStyle name="Normal 718 5 2" xfId="20900" xr:uid="{00000000-0005-0000-0000-0000EE7A0000}"/>
    <cellStyle name="Normal 718 5 2 2" xfId="38767" xr:uid="{00000000-0005-0000-0000-0000EF7A0000}"/>
    <cellStyle name="Normal 718 5 3" xfId="29925" xr:uid="{00000000-0005-0000-0000-0000F07A0000}"/>
    <cellStyle name="Normal 718 6" xfId="20895" xr:uid="{00000000-0005-0000-0000-0000F17A0000}"/>
    <cellStyle name="Normal 718 6 2" xfId="38762" xr:uid="{00000000-0005-0000-0000-0000F27A0000}"/>
    <cellStyle name="Normal 718 7" xfId="29920" xr:uid="{00000000-0005-0000-0000-0000F37A0000}"/>
    <cellStyle name="Normal 719" xfId="11281" xr:uid="{00000000-0005-0000-0000-0000F47A0000}"/>
    <cellStyle name="Normal 719 2" xfId="11282" xr:uid="{00000000-0005-0000-0000-0000F57A0000}"/>
    <cellStyle name="Normal 719 2 2" xfId="11283" xr:uid="{00000000-0005-0000-0000-0000F67A0000}"/>
    <cellStyle name="Normal 719 2 2 2" xfId="20903" xr:uid="{00000000-0005-0000-0000-0000F77A0000}"/>
    <cellStyle name="Normal 719 2 2 2 2" xfId="38770" xr:uid="{00000000-0005-0000-0000-0000F87A0000}"/>
    <cellStyle name="Normal 719 2 2 3" xfId="29928" xr:uid="{00000000-0005-0000-0000-0000F97A0000}"/>
    <cellStyle name="Normal 719 2 3" xfId="20902" xr:uid="{00000000-0005-0000-0000-0000FA7A0000}"/>
    <cellStyle name="Normal 719 2 3 2" xfId="38769" xr:uid="{00000000-0005-0000-0000-0000FB7A0000}"/>
    <cellStyle name="Normal 719 2 4" xfId="29927" xr:uid="{00000000-0005-0000-0000-0000FC7A0000}"/>
    <cellStyle name="Normal 719 3" xfId="11284" xr:uid="{00000000-0005-0000-0000-0000FD7A0000}"/>
    <cellStyle name="Normal 719 3 2" xfId="20904" xr:uid="{00000000-0005-0000-0000-0000FE7A0000}"/>
    <cellStyle name="Normal 719 3 2 2" xfId="38771" xr:uid="{00000000-0005-0000-0000-0000FF7A0000}"/>
    <cellStyle name="Normal 719 3 3" xfId="29929" xr:uid="{00000000-0005-0000-0000-0000007B0000}"/>
    <cellStyle name="Normal 719 4" xfId="11285" xr:uid="{00000000-0005-0000-0000-0000017B0000}"/>
    <cellStyle name="Normal 719 4 2" xfId="20905" xr:uid="{00000000-0005-0000-0000-0000027B0000}"/>
    <cellStyle name="Normal 719 4 2 2" xfId="38772" xr:uid="{00000000-0005-0000-0000-0000037B0000}"/>
    <cellStyle name="Normal 719 4 3" xfId="29930" xr:uid="{00000000-0005-0000-0000-0000047B0000}"/>
    <cellStyle name="Normal 719 5" xfId="11286" xr:uid="{00000000-0005-0000-0000-0000057B0000}"/>
    <cellStyle name="Normal 719 5 2" xfId="20906" xr:uid="{00000000-0005-0000-0000-0000067B0000}"/>
    <cellStyle name="Normal 719 5 2 2" xfId="38773" xr:uid="{00000000-0005-0000-0000-0000077B0000}"/>
    <cellStyle name="Normal 719 5 3" xfId="29931" xr:uid="{00000000-0005-0000-0000-0000087B0000}"/>
    <cellStyle name="Normal 719 6" xfId="20901" xr:uid="{00000000-0005-0000-0000-0000097B0000}"/>
    <cellStyle name="Normal 719 6 2" xfId="38768" xr:uid="{00000000-0005-0000-0000-00000A7B0000}"/>
    <cellStyle name="Normal 719 7" xfId="29926" xr:uid="{00000000-0005-0000-0000-00000B7B0000}"/>
    <cellStyle name="Normal 72" xfId="1865" xr:uid="{00000000-0005-0000-0000-00000C7B0000}"/>
    <cellStyle name="Normal 72 2" xfId="11287" xr:uid="{00000000-0005-0000-0000-00000D7B0000}"/>
    <cellStyle name="Normal 72 3" xfId="11288" xr:uid="{00000000-0005-0000-0000-00000E7B0000}"/>
    <cellStyle name="Normal 72 3 2" xfId="11289" xr:uid="{00000000-0005-0000-0000-00000F7B0000}"/>
    <cellStyle name="Normal 72 3 2 2" xfId="20908" xr:uid="{00000000-0005-0000-0000-0000107B0000}"/>
    <cellStyle name="Normal 72 3 2 2 2" xfId="38775" xr:uid="{00000000-0005-0000-0000-0000117B0000}"/>
    <cellStyle name="Normal 72 3 2 3" xfId="29933" xr:uid="{00000000-0005-0000-0000-0000127B0000}"/>
    <cellStyle name="Normal 72 3 3" xfId="20907" xr:uid="{00000000-0005-0000-0000-0000137B0000}"/>
    <cellStyle name="Normal 72 3 3 2" xfId="38774" xr:uid="{00000000-0005-0000-0000-0000147B0000}"/>
    <cellStyle name="Normal 72 3 4" xfId="29932" xr:uid="{00000000-0005-0000-0000-0000157B0000}"/>
    <cellStyle name="Normal 72 4" xfId="11290" xr:uid="{00000000-0005-0000-0000-0000167B0000}"/>
    <cellStyle name="Normal 72 4 2" xfId="20909" xr:uid="{00000000-0005-0000-0000-0000177B0000}"/>
    <cellStyle name="Normal 72 4 2 2" xfId="38776" xr:uid="{00000000-0005-0000-0000-0000187B0000}"/>
    <cellStyle name="Normal 72 4 3" xfId="29934" xr:uid="{00000000-0005-0000-0000-0000197B0000}"/>
    <cellStyle name="Normal 72 5" xfId="11291" xr:uid="{00000000-0005-0000-0000-00001A7B0000}"/>
    <cellStyle name="Normal 72 5 2" xfId="20910" xr:uid="{00000000-0005-0000-0000-00001B7B0000}"/>
    <cellStyle name="Normal 72 5 2 2" xfId="38777" xr:uid="{00000000-0005-0000-0000-00001C7B0000}"/>
    <cellStyle name="Normal 72 5 3" xfId="29935" xr:uid="{00000000-0005-0000-0000-00001D7B0000}"/>
    <cellStyle name="Normal 72 6" xfId="11292" xr:uid="{00000000-0005-0000-0000-00001E7B0000}"/>
    <cellStyle name="Normal 72 6 2" xfId="20911" xr:uid="{00000000-0005-0000-0000-00001F7B0000}"/>
    <cellStyle name="Normal 72 6 2 2" xfId="38778" xr:uid="{00000000-0005-0000-0000-0000207B0000}"/>
    <cellStyle name="Normal 72 6 3" xfId="29936" xr:uid="{00000000-0005-0000-0000-0000217B0000}"/>
    <cellStyle name="Normal 72 7" xfId="42831" xr:uid="{00000000-0005-0000-0000-0000227B0000}"/>
    <cellStyle name="Normal 72 8" xfId="42837" xr:uid="{00000000-0005-0000-0000-0000237B0000}"/>
    <cellStyle name="Normal 720" xfId="11293" xr:uid="{00000000-0005-0000-0000-0000247B0000}"/>
    <cellStyle name="Normal 720 2" xfId="11294" xr:uid="{00000000-0005-0000-0000-0000257B0000}"/>
    <cellStyle name="Normal 720 2 2" xfId="11295" xr:uid="{00000000-0005-0000-0000-0000267B0000}"/>
    <cellStyle name="Normal 720 2 2 2" xfId="20914" xr:uid="{00000000-0005-0000-0000-0000277B0000}"/>
    <cellStyle name="Normal 720 2 2 2 2" xfId="38781" xr:uid="{00000000-0005-0000-0000-0000287B0000}"/>
    <cellStyle name="Normal 720 2 2 3" xfId="29939" xr:uid="{00000000-0005-0000-0000-0000297B0000}"/>
    <cellStyle name="Normal 720 2 3" xfId="20913" xr:uid="{00000000-0005-0000-0000-00002A7B0000}"/>
    <cellStyle name="Normal 720 2 3 2" xfId="38780" xr:uid="{00000000-0005-0000-0000-00002B7B0000}"/>
    <cellStyle name="Normal 720 2 4" xfId="29938" xr:uid="{00000000-0005-0000-0000-00002C7B0000}"/>
    <cellStyle name="Normal 720 3" xfId="11296" xr:uid="{00000000-0005-0000-0000-00002D7B0000}"/>
    <cellStyle name="Normal 720 3 2" xfId="20915" xr:uid="{00000000-0005-0000-0000-00002E7B0000}"/>
    <cellStyle name="Normal 720 3 2 2" xfId="38782" xr:uid="{00000000-0005-0000-0000-00002F7B0000}"/>
    <cellStyle name="Normal 720 3 3" xfId="29940" xr:uid="{00000000-0005-0000-0000-0000307B0000}"/>
    <cellStyle name="Normal 720 4" xfId="11297" xr:uid="{00000000-0005-0000-0000-0000317B0000}"/>
    <cellStyle name="Normal 720 4 2" xfId="20916" xr:uid="{00000000-0005-0000-0000-0000327B0000}"/>
    <cellStyle name="Normal 720 4 2 2" xfId="38783" xr:uid="{00000000-0005-0000-0000-0000337B0000}"/>
    <cellStyle name="Normal 720 4 3" xfId="29941" xr:uid="{00000000-0005-0000-0000-0000347B0000}"/>
    <cellStyle name="Normal 720 5" xfId="11298" xr:uid="{00000000-0005-0000-0000-0000357B0000}"/>
    <cellStyle name="Normal 720 5 2" xfId="20917" xr:uid="{00000000-0005-0000-0000-0000367B0000}"/>
    <cellStyle name="Normal 720 5 2 2" xfId="38784" xr:uid="{00000000-0005-0000-0000-0000377B0000}"/>
    <cellStyle name="Normal 720 5 3" xfId="29942" xr:uid="{00000000-0005-0000-0000-0000387B0000}"/>
    <cellStyle name="Normal 720 6" xfId="20912" xr:uid="{00000000-0005-0000-0000-0000397B0000}"/>
    <cellStyle name="Normal 720 6 2" xfId="38779" xr:uid="{00000000-0005-0000-0000-00003A7B0000}"/>
    <cellStyle name="Normal 720 7" xfId="29937" xr:uid="{00000000-0005-0000-0000-00003B7B0000}"/>
    <cellStyle name="Normal 721" xfId="11299" xr:uid="{00000000-0005-0000-0000-00003C7B0000}"/>
    <cellStyle name="Normal 721 2" xfId="11300" xr:uid="{00000000-0005-0000-0000-00003D7B0000}"/>
    <cellStyle name="Normal 721 2 2" xfId="11301" xr:uid="{00000000-0005-0000-0000-00003E7B0000}"/>
    <cellStyle name="Normal 721 2 2 2" xfId="20920" xr:uid="{00000000-0005-0000-0000-00003F7B0000}"/>
    <cellStyle name="Normal 721 2 2 2 2" xfId="38787" xr:uid="{00000000-0005-0000-0000-0000407B0000}"/>
    <cellStyle name="Normal 721 2 2 3" xfId="29945" xr:uid="{00000000-0005-0000-0000-0000417B0000}"/>
    <cellStyle name="Normal 721 2 3" xfId="20919" xr:uid="{00000000-0005-0000-0000-0000427B0000}"/>
    <cellStyle name="Normal 721 2 3 2" xfId="38786" xr:uid="{00000000-0005-0000-0000-0000437B0000}"/>
    <cellStyle name="Normal 721 2 4" xfId="29944" xr:uid="{00000000-0005-0000-0000-0000447B0000}"/>
    <cellStyle name="Normal 721 3" xfId="11302" xr:uid="{00000000-0005-0000-0000-0000457B0000}"/>
    <cellStyle name="Normal 721 3 2" xfId="20921" xr:uid="{00000000-0005-0000-0000-0000467B0000}"/>
    <cellStyle name="Normal 721 3 2 2" xfId="38788" xr:uid="{00000000-0005-0000-0000-0000477B0000}"/>
    <cellStyle name="Normal 721 3 3" xfId="29946" xr:uid="{00000000-0005-0000-0000-0000487B0000}"/>
    <cellStyle name="Normal 721 4" xfId="11303" xr:uid="{00000000-0005-0000-0000-0000497B0000}"/>
    <cellStyle name="Normal 721 4 2" xfId="20922" xr:uid="{00000000-0005-0000-0000-00004A7B0000}"/>
    <cellStyle name="Normal 721 4 2 2" xfId="38789" xr:uid="{00000000-0005-0000-0000-00004B7B0000}"/>
    <cellStyle name="Normal 721 4 3" xfId="29947" xr:uid="{00000000-0005-0000-0000-00004C7B0000}"/>
    <cellStyle name="Normal 721 5" xfId="11304" xr:uid="{00000000-0005-0000-0000-00004D7B0000}"/>
    <cellStyle name="Normal 721 5 2" xfId="20923" xr:uid="{00000000-0005-0000-0000-00004E7B0000}"/>
    <cellStyle name="Normal 721 5 2 2" xfId="38790" xr:uid="{00000000-0005-0000-0000-00004F7B0000}"/>
    <cellStyle name="Normal 721 5 3" xfId="29948" xr:uid="{00000000-0005-0000-0000-0000507B0000}"/>
    <cellStyle name="Normal 721 6" xfId="20918" xr:uid="{00000000-0005-0000-0000-0000517B0000}"/>
    <cellStyle name="Normal 721 6 2" xfId="38785" xr:uid="{00000000-0005-0000-0000-0000527B0000}"/>
    <cellStyle name="Normal 721 7" xfId="29943" xr:uid="{00000000-0005-0000-0000-0000537B0000}"/>
    <cellStyle name="Normal 722" xfId="11305" xr:uid="{00000000-0005-0000-0000-0000547B0000}"/>
    <cellStyle name="Normal 722 2" xfId="11306" xr:uid="{00000000-0005-0000-0000-0000557B0000}"/>
    <cellStyle name="Normal 722 2 2" xfId="11307" xr:uid="{00000000-0005-0000-0000-0000567B0000}"/>
    <cellStyle name="Normal 722 2 2 2" xfId="20926" xr:uid="{00000000-0005-0000-0000-0000577B0000}"/>
    <cellStyle name="Normal 722 2 2 2 2" xfId="38793" xr:uid="{00000000-0005-0000-0000-0000587B0000}"/>
    <cellStyle name="Normal 722 2 2 3" xfId="29951" xr:uid="{00000000-0005-0000-0000-0000597B0000}"/>
    <cellStyle name="Normal 722 2 3" xfId="20925" xr:uid="{00000000-0005-0000-0000-00005A7B0000}"/>
    <cellStyle name="Normal 722 2 3 2" xfId="38792" xr:uid="{00000000-0005-0000-0000-00005B7B0000}"/>
    <cellStyle name="Normal 722 2 4" xfId="29950" xr:uid="{00000000-0005-0000-0000-00005C7B0000}"/>
    <cellStyle name="Normal 722 3" xfId="11308" xr:uid="{00000000-0005-0000-0000-00005D7B0000}"/>
    <cellStyle name="Normal 722 3 2" xfId="20927" xr:uid="{00000000-0005-0000-0000-00005E7B0000}"/>
    <cellStyle name="Normal 722 3 2 2" xfId="38794" xr:uid="{00000000-0005-0000-0000-00005F7B0000}"/>
    <cellStyle name="Normal 722 3 3" xfId="29952" xr:uid="{00000000-0005-0000-0000-0000607B0000}"/>
    <cellStyle name="Normal 722 4" xfId="11309" xr:uid="{00000000-0005-0000-0000-0000617B0000}"/>
    <cellStyle name="Normal 722 4 2" xfId="20928" xr:uid="{00000000-0005-0000-0000-0000627B0000}"/>
    <cellStyle name="Normal 722 4 2 2" xfId="38795" xr:uid="{00000000-0005-0000-0000-0000637B0000}"/>
    <cellStyle name="Normal 722 4 3" xfId="29953" xr:uid="{00000000-0005-0000-0000-0000647B0000}"/>
    <cellStyle name="Normal 722 5" xfId="11310" xr:uid="{00000000-0005-0000-0000-0000657B0000}"/>
    <cellStyle name="Normal 722 5 2" xfId="20929" xr:uid="{00000000-0005-0000-0000-0000667B0000}"/>
    <cellStyle name="Normal 722 5 2 2" xfId="38796" xr:uid="{00000000-0005-0000-0000-0000677B0000}"/>
    <cellStyle name="Normal 722 5 3" xfId="29954" xr:uid="{00000000-0005-0000-0000-0000687B0000}"/>
    <cellStyle name="Normal 722 6" xfId="20924" xr:uid="{00000000-0005-0000-0000-0000697B0000}"/>
    <cellStyle name="Normal 722 6 2" xfId="38791" xr:uid="{00000000-0005-0000-0000-00006A7B0000}"/>
    <cellStyle name="Normal 722 7" xfId="29949" xr:uid="{00000000-0005-0000-0000-00006B7B0000}"/>
    <cellStyle name="Normal 723" xfId="11311" xr:uid="{00000000-0005-0000-0000-00006C7B0000}"/>
    <cellStyle name="Normal 723 2" xfId="11312" xr:uid="{00000000-0005-0000-0000-00006D7B0000}"/>
    <cellStyle name="Normal 723 2 2" xfId="11313" xr:uid="{00000000-0005-0000-0000-00006E7B0000}"/>
    <cellStyle name="Normal 723 2 2 2" xfId="20932" xr:uid="{00000000-0005-0000-0000-00006F7B0000}"/>
    <cellStyle name="Normal 723 2 2 2 2" xfId="38799" xr:uid="{00000000-0005-0000-0000-0000707B0000}"/>
    <cellStyle name="Normal 723 2 2 3" xfId="29957" xr:uid="{00000000-0005-0000-0000-0000717B0000}"/>
    <cellStyle name="Normal 723 2 3" xfId="20931" xr:uid="{00000000-0005-0000-0000-0000727B0000}"/>
    <cellStyle name="Normal 723 2 3 2" xfId="38798" xr:uid="{00000000-0005-0000-0000-0000737B0000}"/>
    <cellStyle name="Normal 723 2 4" xfId="29956" xr:uid="{00000000-0005-0000-0000-0000747B0000}"/>
    <cellStyle name="Normal 723 3" xfId="11314" xr:uid="{00000000-0005-0000-0000-0000757B0000}"/>
    <cellStyle name="Normal 723 3 2" xfId="20933" xr:uid="{00000000-0005-0000-0000-0000767B0000}"/>
    <cellStyle name="Normal 723 3 2 2" xfId="38800" xr:uid="{00000000-0005-0000-0000-0000777B0000}"/>
    <cellStyle name="Normal 723 3 3" xfId="29958" xr:uid="{00000000-0005-0000-0000-0000787B0000}"/>
    <cellStyle name="Normal 723 4" xfId="11315" xr:uid="{00000000-0005-0000-0000-0000797B0000}"/>
    <cellStyle name="Normal 723 4 2" xfId="20934" xr:uid="{00000000-0005-0000-0000-00007A7B0000}"/>
    <cellStyle name="Normal 723 4 2 2" xfId="38801" xr:uid="{00000000-0005-0000-0000-00007B7B0000}"/>
    <cellStyle name="Normal 723 4 3" xfId="29959" xr:uid="{00000000-0005-0000-0000-00007C7B0000}"/>
    <cellStyle name="Normal 723 5" xfId="11316" xr:uid="{00000000-0005-0000-0000-00007D7B0000}"/>
    <cellStyle name="Normal 723 5 2" xfId="20935" xr:uid="{00000000-0005-0000-0000-00007E7B0000}"/>
    <cellStyle name="Normal 723 5 2 2" xfId="38802" xr:uid="{00000000-0005-0000-0000-00007F7B0000}"/>
    <cellStyle name="Normal 723 5 3" xfId="29960" xr:uid="{00000000-0005-0000-0000-0000807B0000}"/>
    <cellStyle name="Normal 723 6" xfId="20930" xr:uid="{00000000-0005-0000-0000-0000817B0000}"/>
    <cellStyle name="Normal 723 6 2" xfId="38797" xr:uid="{00000000-0005-0000-0000-0000827B0000}"/>
    <cellStyle name="Normal 723 7" xfId="29955" xr:uid="{00000000-0005-0000-0000-0000837B0000}"/>
    <cellStyle name="Normal 724" xfId="11317" xr:uid="{00000000-0005-0000-0000-0000847B0000}"/>
    <cellStyle name="Normal 724 2" xfId="11318" xr:uid="{00000000-0005-0000-0000-0000857B0000}"/>
    <cellStyle name="Normal 724 2 2" xfId="11319" xr:uid="{00000000-0005-0000-0000-0000867B0000}"/>
    <cellStyle name="Normal 724 2 2 2" xfId="20938" xr:uid="{00000000-0005-0000-0000-0000877B0000}"/>
    <cellStyle name="Normal 724 2 2 2 2" xfId="38805" xr:uid="{00000000-0005-0000-0000-0000887B0000}"/>
    <cellStyle name="Normal 724 2 2 3" xfId="29963" xr:uid="{00000000-0005-0000-0000-0000897B0000}"/>
    <cellStyle name="Normal 724 2 3" xfId="20937" xr:uid="{00000000-0005-0000-0000-00008A7B0000}"/>
    <cellStyle name="Normal 724 2 3 2" xfId="38804" xr:uid="{00000000-0005-0000-0000-00008B7B0000}"/>
    <cellStyle name="Normal 724 2 4" xfId="29962" xr:uid="{00000000-0005-0000-0000-00008C7B0000}"/>
    <cellStyle name="Normal 724 3" xfId="11320" xr:uid="{00000000-0005-0000-0000-00008D7B0000}"/>
    <cellStyle name="Normal 724 3 2" xfId="20939" xr:uid="{00000000-0005-0000-0000-00008E7B0000}"/>
    <cellStyle name="Normal 724 3 2 2" xfId="38806" xr:uid="{00000000-0005-0000-0000-00008F7B0000}"/>
    <cellStyle name="Normal 724 3 3" xfId="29964" xr:uid="{00000000-0005-0000-0000-0000907B0000}"/>
    <cellStyle name="Normal 724 4" xfId="11321" xr:uid="{00000000-0005-0000-0000-0000917B0000}"/>
    <cellStyle name="Normal 724 4 2" xfId="20940" xr:uid="{00000000-0005-0000-0000-0000927B0000}"/>
    <cellStyle name="Normal 724 4 2 2" xfId="38807" xr:uid="{00000000-0005-0000-0000-0000937B0000}"/>
    <cellStyle name="Normal 724 4 3" xfId="29965" xr:uid="{00000000-0005-0000-0000-0000947B0000}"/>
    <cellStyle name="Normal 724 5" xfId="11322" xr:uid="{00000000-0005-0000-0000-0000957B0000}"/>
    <cellStyle name="Normal 724 5 2" xfId="20941" xr:uid="{00000000-0005-0000-0000-0000967B0000}"/>
    <cellStyle name="Normal 724 5 2 2" xfId="38808" xr:uid="{00000000-0005-0000-0000-0000977B0000}"/>
    <cellStyle name="Normal 724 5 3" xfId="29966" xr:uid="{00000000-0005-0000-0000-0000987B0000}"/>
    <cellStyle name="Normal 724 6" xfId="20936" xr:uid="{00000000-0005-0000-0000-0000997B0000}"/>
    <cellStyle name="Normal 724 6 2" xfId="38803" xr:uid="{00000000-0005-0000-0000-00009A7B0000}"/>
    <cellStyle name="Normal 724 7" xfId="29961" xr:uid="{00000000-0005-0000-0000-00009B7B0000}"/>
    <cellStyle name="Normal 725" xfId="11323" xr:uid="{00000000-0005-0000-0000-00009C7B0000}"/>
    <cellStyle name="Normal 725 2" xfId="11324" xr:uid="{00000000-0005-0000-0000-00009D7B0000}"/>
    <cellStyle name="Normal 725 2 2" xfId="11325" xr:uid="{00000000-0005-0000-0000-00009E7B0000}"/>
    <cellStyle name="Normal 725 2 2 2" xfId="20944" xr:uid="{00000000-0005-0000-0000-00009F7B0000}"/>
    <cellStyle name="Normal 725 2 2 2 2" xfId="38811" xr:uid="{00000000-0005-0000-0000-0000A07B0000}"/>
    <cellStyle name="Normal 725 2 2 3" xfId="29969" xr:uid="{00000000-0005-0000-0000-0000A17B0000}"/>
    <cellStyle name="Normal 725 2 3" xfId="20943" xr:uid="{00000000-0005-0000-0000-0000A27B0000}"/>
    <cellStyle name="Normal 725 2 3 2" xfId="38810" xr:uid="{00000000-0005-0000-0000-0000A37B0000}"/>
    <cellStyle name="Normal 725 2 4" xfId="29968" xr:uid="{00000000-0005-0000-0000-0000A47B0000}"/>
    <cellStyle name="Normal 725 3" xfId="11326" xr:uid="{00000000-0005-0000-0000-0000A57B0000}"/>
    <cellStyle name="Normal 725 3 2" xfId="20945" xr:uid="{00000000-0005-0000-0000-0000A67B0000}"/>
    <cellStyle name="Normal 725 3 2 2" xfId="38812" xr:uid="{00000000-0005-0000-0000-0000A77B0000}"/>
    <cellStyle name="Normal 725 3 3" xfId="29970" xr:uid="{00000000-0005-0000-0000-0000A87B0000}"/>
    <cellStyle name="Normal 725 4" xfId="11327" xr:uid="{00000000-0005-0000-0000-0000A97B0000}"/>
    <cellStyle name="Normal 725 4 2" xfId="20946" xr:uid="{00000000-0005-0000-0000-0000AA7B0000}"/>
    <cellStyle name="Normal 725 4 2 2" xfId="38813" xr:uid="{00000000-0005-0000-0000-0000AB7B0000}"/>
    <cellStyle name="Normal 725 4 3" xfId="29971" xr:uid="{00000000-0005-0000-0000-0000AC7B0000}"/>
    <cellStyle name="Normal 725 5" xfId="11328" xr:uid="{00000000-0005-0000-0000-0000AD7B0000}"/>
    <cellStyle name="Normal 725 5 2" xfId="20947" xr:uid="{00000000-0005-0000-0000-0000AE7B0000}"/>
    <cellStyle name="Normal 725 5 2 2" xfId="38814" xr:uid="{00000000-0005-0000-0000-0000AF7B0000}"/>
    <cellStyle name="Normal 725 5 3" xfId="29972" xr:uid="{00000000-0005-0000-0000-0000B07B0000}"/>
    <cellStyle name="Normal 725 6" xfId="20942" xr:uid="{00000000-0005-0000-0000-0000B17B0000}"/>
    <cellStyle name="Normal 725 6 2" xfId="38809" xr:uid="{00000000-0005-0000-0000-0000B27B0000}"/>
    <cellStyle name="Normal 725 7" xfId="29967" xr:uid="{00000000-0005-0000-0000-0000B37B0000}"/>
    <cellStyle name="Normal 726" xfId="11329" xr:uid="{00000000-0005-0000-0000-0000B47B0000}"/>
    <cellStyle name="Normal 726 2" xfId="11330" xr:uid="{00000000-0005-0000-0000-0000B57B0000}"/>
    <cellStyle name="Normal 726 2 2" xfId="11331" xr:uid="{00000000-0005-0000-0000-0000B67B0000}"/>
    <cellStyle name="Normal 726 2 2 2" xfId="20950" xr:uid="{00000000-0005-0000-0000-0000B77B0000}"/>
    <cellStyle name="Normal 726 2 2 2 2" xfId="38817" xr:uid="{00000000-0005-0000-0000-0000B87B0000}"/>
    <cellStyle name="Normal 726 2 2 3" xfId="29975" xr:uid="{00000000-0005-0000-0000-0000B97B0000}"/>
    <cellStyle name="Normal 726 2 3" xfId="20949" xr:uid="{00000000-0005-0000-0000-0000BA7B0000}"/>
    <cellStyle name="Normal 726 2 3 2" xfId="38816" xr:uid="{00000000-0005-0000-0000-0000BB7B0000}"/>
    <cellStyle name="Normal 726 2 4" xfId="29974" xr:uid="{00000000-0005-0000-0000-0000BC7B0000}"/>
    <cellStyle name="Normal 726 3" xfId="11332" xr:uid="{00000000-0005-0000-0000-0000BD7B0000}"/>
    <cellStyle name="Normal 726 3 2" xfId="20951" xr:uid="{00000000-0005-0000-0000-0000BE7B0000}"/>
    <cellStyle name="Normal 726 3 2 2" xfId="38818" xr:uid="{00000000-0005-0000-0000-0000BF7B0000}"/>
    <cellStyle name="Normal 726 3 3" xfId="29976" xr:uid="{00000000-0005-0000-0000-0000C07B0000}"/>
    <cellStyle name="Normal 726 4" xfId="11333" xr:uid="{00000000-0005-0000-0000-0000C17B0000}"/>
    <cellStyle name="Normal 726 4 2" xfId="20952" xr:uid="{00000000-0005-0000-0000-0000C27B0000}"/>
    <cellStyle name="Normal 726 4 2 2" xfId="38819" xr:uid="{00000000-0005-0000-0000-0000C37B0000}"/>
    <cellStyle name="Normal 726 4 3" xfId="29977" xr:uid="{00000000-0005-0000-0000-0000C47B0000}"/>
    <cellStyle name="Normal 726 5" xfId="11334" xr:uid="{00000000-0005-0000-0000-0000C57B0000}"/>
    <cellStyle name="Normal 726 5 2" xfId="20953" xr:uid="{00000000-0005-0000-0000-0000C67B0000}"/>
    <cellStyle name="Normal 726 5 2 2" xfId="38820" xr:uid="{00000000-0005-0000-0000-0000C77B0000}"/>
    <cellStyle name="Normal 726 5 3" xfId="29978" xr:uid="{00000000-0005-0000-0000-0000C87B0000}"/>
    <cellStyle name="Normal 726 6" xfId="20948" xr:uid="{00000000-0005-0000-0000-0000C97B0000}"/>
    <cellStyle name="Normal 726 6 2" xfId="38815" xr:uid="{00000000-0005-0000-0000-0000CA7B0000}"/>
    <cellStyle name="Normal 726 7" xfId="29973" xr:uid="{00000000-0005-0000-0000-0000CB7B0000}"/>
    <cellStyle name="Normal 727" xfId="11335" xr:uid="{00000000-0005-0000-0000-0000CC7B0000}"/>
    <cellStyle name="Normal 727 2" xfId="11336" xr:uid="{00000000-0005-0000-0000-0000CD7B0000}"/>
    <cellStyle name="Normal 727 2 2" xfId="11337" xr:uid="{00000000-0005-0000-0000-0000CE7B0000}"/>
    <cellStyle name="Normal 727 2 2 2" xfId="20956" xr:uid="{00000000-0005-0000-0000-0000CF7B0000}"/>
    <cellStyle name="Normal 727 2 2 2 2" xfId="38823" xr:uid="{00000000-0005-0000-0000-0000D07B0000}"/>
    <cellStyle name="Normal 727 2 2 3" xfId="29981" xr:uid="{00000000-0005-0000-0000-0000D17B0000}"/>
    <cellStyle name="Normal 727 2 3" xfId="20955" xr:uid="{00000000-0005-0000-0000-0000D27B0000}"/>
    <cellStyle name="Normal 727 2 3 2" xfId="38822" xr:uid="{00000000-0005-0000-0000-0000D37B0000}"/>
    <cellStyle name="Normal 727 2 4" xfId="29980" xr:uid="{00000000-0005-0000-0000-0000D47B0000}"/>
    <cellStyle name="Normal 727 3" xfId="11338" xr:uid="{00000000-0005-0000-0000-0000D57B0000}"/>
    <cellStyle name="Normal 727 3 2" xfId="20957" xr:uid="{00000000-0005-0000-0000-0000D67B0000}"/>
    <cellStyle name="Normal 727 3 2 2" xfId="38824" xr:uid="{00000000-0005-0000-0000-0000D77B0000}"/>
    <cellStyle name="Normal 727 3 3" xfId="29982" xr:uid="{00000000-0005-0000-0000-0000D87B0000}"/>
    <cellStyle name="Normal 727 4" xfId="11339" xr:uid="{00000000-0005-0000-0000-0000D97B0000}"/>
    <cellStyle name="Normal 727 4 2" xfId="20958" xr:uid="{00000000-0005-0000-0000-0000DA7B0000}"/>
    <cellStyle name="Normal 727 4 2 2" xfId="38825" xr:uid="{00000000-0005-0000-0000-0000DB7B0000}"/>
    <cellStyle name="Normal 727 4 3" xfId="29983" xr:uid="{00000000-0005-0000-0000-0000DC7B0000}"/>
    <cellStyle name="Normal 727 5" xfId="11340" xr:uid="{00000000-0005-0000-0000-0000DD7B0000}"/>
    <cellStyle name="Normal 727 5 2" xfId="20959" xr:uid="{00000000-0005-0000-0000-0000DE7B0000}"/>
    <cellStyle name="Normal 727 5 2 2" xfId="38826" xr:uid="{00000000-0005-0000-0000-0000DF7B0000}"/>
    <cellStyle name="Normal 727 5 3" xfId="29984" xr:uid="{00000000-0005-0000-0000-0000E07B0000}"/>
    <cellStyle name="Normal 727 6" xfId="20954" xr:uid="{00000000-0005-0000-0000-0000E17B0000}"/>
    <cellStyle name="Normal 727 6 2" xfId="38821" xr:uid="{00000000-0005-0000-0000-0000E27B0000}"/>
    <cellStyle name="Normal 727 7" xfId="29979" xr:uid="{00000000-0005-0000-0000-0000E37B0000}"/>
    <cellStyle name="Normal 728" xfId="11341" xr:uid="{00000000-0005-0000-0000-0000E47B0000}"/>
    <cellStyle name="Normal 728 2" xfId="11342" xr:uid="{00000000-0005-0000-0000-0000E57B0000}"/>
    <cellStyle name="Normal 728 2 2" xfId="11343" xr:uid="{00000000-0005-0000-0000-0000E67B0000}"/>
    <cellStyle name="Normal 728 2 2 2" xfId="20962" xr:uid="{00000000-0005-0000-0000-0000E77B0000}"/>
    <cellStyle name="Normal 728 2 2 2 2" xfId="38829" xr:uid="{00000000-0005-0000-0000-0000E87B0000}"/>
    <cellStyle name="Normal 728 2 2 3" xfId="29987" xr:uid="{00000000-0005-0000-0000-0000E97B0000}"/>
    <cellStyle name="Normal 728 2 3" xfId="20961" xr:uid="{00000000-0005-0000-0000-0000EA7B0000}"/>
    <cellStyle name="Normal 728 2 3 2" xfId="38828" xr:uid="{00000000-0005-0000-0000-0000EB7B0000}"/>
    <cellStyle name="Normal 728 2 4" xfId="29986" xr:uid="{00000000-0005-0000-0000-0000EC7B0000}"/>
    <cellStyle name="Normal 728 3" xfId="11344" xr:uid="{00000000-0005-0000-0000-0000ED7B0000}"/>
    <cellStyle name="Normal 728 3 2" xfId="20963" xr:uid="{00000000-0005-0000-0000-0000EE7B0000}"/>
    <cellStyle name="Normal 728 3 2 2" xfId="38830" xr:uid="{00000000-0005-0000-0000-0000EF7B0000}"/>
    <cellStyle name="Normal 728 3 3" xfId="29988" xr:uid="{00000000-0005-0000-0000-0000F07B0000}"/>
    <cellStyle name="Normal 728 4" xfId="11345" xr:uid="{00000000-0005-0000-0000-0000F17B0000}"/>
    <cellStyle name="Normal 728 4 2" xfId="20964" xr:uid="{00000000-0005-0000-0000-0000F27B0000}"/>
    <cellStyle name="Normal 728 4 2 2" xfId="38831" xr:uid="{00000000-0005-0000-0000-0000F37B0000}"/>
    <cellStyle name="Normal 728 4 3" xfId="29989" xr:uid="{00000000-0005-0000-0000-0000F47B0000}"/>
    <cellStyle name="Normal 728 5" xfId="11346" xr:uid="{00000000-0005-0000-0000-0000F57B0000}"/>
    <cellStyle name="Normal 728 5 2" xfId="20965" xr:uid="{00000000-0005-0000-0000-0000F67B0000}"/>
    <cellStyle name="Normal 728 5 2 2" xfId="38832" xr:uid="{00000000-0005-0000-0000-0000F77B0000}"/>
    <cellStyle name="Normal 728 5 3" xfId="29990" xr:uid="{00000000-0005-0000-0000-0000F87B0000}"/>
    <cellStyle name="Normal 728 6" xfId="20960" xr:uid="{00000000-0005-0000-0000-0000F97B0000}"/>
    <cellStyle name="Normal 728 6 2" xfId="38827" xr:uid="{00000000-0005-0000-0000-0000FA7B0000}"/>
    <cellStyle name="Normal 728 7" xfId="29985" xr:uid="{00000000-0005-0000-0000-0000FB7B0000}"/>
    <cellStyle name="Normal 729" xfId="11347" xr:uid="{00000000-0005-0000-0000-0000FC7B0000}"/>
    <cellStyle name="Normal 729 2" xfId="11348" xr:uid="{00000000-0005-0000-0000-0000FD7B0000}"/>
    <cellStyle name="Normal 729 2 2" xfId="11349" xr:uid="{00000000-0005-0000-0000-0000FE7B0000}"/>
    <cellStyle name="Normal 729 2 2 2" xfId="20968" xr:uid="{00000000-0005-0000-0000-0000FF7B0000}"/>
    <cellStyle name="Normal 729 2 2 2 2" xfId="38835" xr:uid="{00000000-0005-0000-0000-0000007C0000}"/>
    <cellStyle name="Normal 729 2 2 3" xfId="29993" xr:uid="{00000000-0005-0000-0000-0000017C0000}"/>
    <cellStyle name="Normal 729 2 3" xfId="20967" xr:uid="{00000000-0005-0000-0000-0000027C0000}"/>
    <cellStyle name="Normal 729 2 3 2" xfId="38834" xr:uid="{00000000-0005-0000-0000-0000037C0000}"/>
    <cellStyle name="Normal 729 2 4" xfId="29992" xr:uid="{00000000-0005-0000-0000-0000047C0000}"/>
    <cellStyle name="Normal 729 3" xfId="11350" xr:uid="{00000000-0005-0000-0000-0000057C0000}"/>
    <cellStyle name="Normal 729 3 2" xfId="20969" xr:uid="{00000000-0005-0000-0000-0000067C0000}"/>
    <cellStyle name="Normal 729 3 2 2" xfId="38836" xr:uid="{00000000-0005-0000-0000-0000077C0000}"/>
    <cellStyle name="Normal 729 3 3" xfId="29994" xr:uid="{00000000-0005-0000-0000-0000087C0000}"/>
    <cellStyle name="Normal 729 4" xfId="11351" xr:uid="{00000000-0005-0000-0000-0000097C0000}"/>
    <cellStyle name="Normal 729 4 2" xfId="20970" xr:uid="{00000000-0005-0000-0000-00000A7C0000}"/>
    <cellStyle name="Normal 729 4 2 2" xfId="38837" xr:uid="{00000000-0005-0000-0000-00000B7C0000}"/>
    <cellStyle name="Normal 729 4 3" xfId="29995" xr:uid="{00000000-0005-0000-0000-00000C7C0000}"/>
    <cellStyle name="Normal 729 5" xfId="11352" xr:uid="{00000000-0005-0000-0000-00000D7C0000}"/>
    <cellStyle name="Normal 729 5 2" xfId="20971" xr:uid="{00000000-0005-0000-0000-00000E7C0000}"/>
    <cellStyle name="Normal 729 5 2 2" xfId="38838" xr:uid="{00000000-0005-0000-0000-00000F7C0000}"/>
    <cellStyle name="Normal 729 5 3" xfId="29996" xr:uid="{00000000-0005-0000-0000-0000107C0000}"/>
    <cellStyle name="Normal 729 6" xfId="20966" xr:uid="{00000000-0005-0000-0000-0000117C0000}"/>
    <cellStyle name="Normal 729 6 2" xfId="38833" xr:uid="{00000000-0005-0000-0000-0000127C0000}"/>
    <cellStyle name="Normal 729 7" xfId="29991" xr:uid="{00000000-0005-0000-0000-0000137C0000}"/>
    <cellStyle name="Normal 73" xfId="1866" xr:uid="{00000000-0005-0000-0000-0000147C0000}"/>
    <cellStyle name="Normal 73 2" xfId="11353" xr:uid="{00000000-0005-0000-0000-0000157C0000}"/>
    <cellStyle name="Normal 73 3" xfId="11354" xr:uid="{00000000-0005-0000-0000-0000167C0000}"/>
    <cellStyle name="Normal 73 3 2" xfId="11355" xr:uid="{00000000-0005-0000-0000-0000177C0000}"/>
    <cellStyle name="Normal 73 3 2 2" xfId="20973" xr:uid="{00000000-0005-0000-0000-0000187C0000}"/>
    <cellStyle name="Normal 73 3 2 2 2" xfId="38840" xr:uid="{00000000-0005-0000-0000-0000197C0000}"/>
    <cellStyle name="Normal 73 3 2 3" xfId="29998" xr:uid="{00000000-0005-0000-0000-00001A7C0000}"/>
    <cellStyle name="Normal 73 3 3" xfId="20972" xr:uid="{00000000-0005-0000-0000-00001B7C0000}"/>
    <cellStyle name="Normal 73 3 3 2" xfId="38839" xr:uid="{00000000-0005-0000-0000-00001C7C0000}"/>
    <cellStyle name="Normal 73 3 4" xfId="29997" xr:uid="{00000000-0005-0000-0000-00001D7C0000}"/>
    <cellStyle name="Normal 73 4" xfId="11356" xr:uid="{00000000-0005-0000-0000-00001E7C0000}"/>
    <cellStyle name="Normal 73 4 2" xfId="20974" xr:uid="{00000000-0005-0000-0000-00001F7C0000}"/>
    <cellStyle name="Normal 73 4 2 2" xfId="38841" xr:uid="{00000000-0005-0000-0000-0000207C0000}"/>
    <cellStyle name="Normal 73 4 3" xfId="29999" xr:uid="{00000000-0005-0000-0000-0000217C0000}"/>
    <cellStyle name="Normal 73 5" xfId="11357" xr:uid="{00000000-0005-0000-0000-0000227C0000}"/>
    <cellStyle name="Normal 73 5 2" xfId="20975" xr:uid="{00000000-0005-0000-0000-0000237C0000}"/>
    <cellStyle name="Normal 73 5 2 2" xfId="38842" xr:uid="{00000000-0005-0000-0000-0000247C0000}"/>
    <cellStyle name="Normal 73 5 3" xfId="30000" xr:uid="{00000000-0005-0000-0000-0000257C0000}"/>
    <cellStyle name="Normal 73 6" xfId="11358" xr:uid="{00000000-0005-0000-0000-0000267C0000}"/>
    <cellStyle name="Normal 73 6 2" xfId="20976" xr:uid="{00000000-0005-0000-0000-0000277C0000}"/>
    <cellStyle name="Normal 73 6 2 2" xfId="38843" xr:uid="{00000000-0005-0000-0000-0000287C0000}"/>
    <cellStyle name="Normal 73 6 3" xfId="30001" xr:uid="{00000000-0005-0000-0000-0000297C0000}"/>
    <cellStyle name="Normal 73 7" xfId="42832" xr:uid="{00000000-0005-0000-0000-00002A7C0000}"/>
    <cellStyle name="Normal 73 8" xfId="42838" xr:uid="{00000000-0005-0000-0000-00002B7C0000}"/>
    <cellStyle name="Normal 730" xfId="11359" xr:uid="{00000000-0005-0000-0000-00002C7C0000}"/>
    <cellStyle name="Normal 730 2" xfId="11360" xr:uid="{00000000-0005-0000-0000-00002D7C0000}"/>
    <cellStyle name="Normal 730 2 2" xfId="11361" xr:uid="{00000000-0005-0000-0000-00002E7C0000}"/>
    <cellStyle name="Normal 730 2 2 2" xfId="20979" xr:uid="{00000000-0005-0000-0000-00002F7C0000}"/>
    <cellStyle name="Normal 730 2 2 2 2" xfId="38846" xr:uid="{00000000-0005-0000-0000-0000307C0000}"/>
    <cellStyle name="Normal 730 2 2 3" xfId="30004" xr:uid="{00000000-0005-0000-0000-0000317C0000}"/>
    <cellStyle name="Normal 730 2 3" xfId="20978" xr:uid="{00000000-0005-0000-0000-0000327C0000}"/>
    <cellStyle name="Normal 730 2 3 2" xfId="38845" xr:uid="{00000000-0005-0000-0000-0000337C0000}"/>
    <cellStyle name="Normal 730 2 4" xfId="30003" xr:uid="{00000000-0005-0000-0000-0000347C0000}"/>
    <cellStyle name="Normal 730 3" xfId="11362" xr:uid="{00000000-0005-0000-0000-0000357C0000}"/>
    <cellStyle name="Normal 730 3 2" xfId="20980" xr:uid="{00000000-0005-0000-0000-0000367C0000}"/>
    <cellStyle name="Normal 730 3 2 2" xfId="38847" xr:uid="{00000000-0005-0000-0000-0000377C0000}"/>
    <cellStyle name="Normal 730 3 3" xfId="30005" xr:uid="{00000000-0005-0000-0000-0000387C0000}"/>
    <cellStyle name="Normal 730 4" xfId="11363" xr:uid="{00000000-0005-0000-0000-0000397C0000}"/>
    <cellStyle name="Normal 730 4 2" xfId="20981" xr:uid="{00000000-0005-0000-0000-00003A7C0000}"/>
    <cellStyle name="Normal 730 4 2 2" xfId="38848" xr:uid="{00000000-0005-0000-0000-00003B7C0000}"/>
    <cellStyle name="Normal 730 4 3" xfId="30006" xr:uid="{00000000-0005-0000-0000-00003C7C0000}"/>
    <cellStyle name="Normal 730 5" xfId="11364" xr:uid="{00000000-0005-0000-0000-00003D7C0000}"/>
    <cellStyle name="Normal 730 5 2" xfId="20982" xr:uid="{00000000-0005-0000-0000-00003E7C0000}"/>
    <cellStyle name="Normal 730 5 2 2" xfId="38849" xr:uid="{00000000-0005-0000-0000-00003F7C0000}"/>
    <cellStyle name="Normal 730 5 3" xfId="30007" xr:uid="{00000000-0005-0000-0000-0000407C0000}"/>
    <cellStyle name="Normal 730 6" xfId="20977" xr:uid="{00000000-0005-0000-0000-0000417C0000}"/>
    <cellStyle name="Normal 730 6 2" xfId="38844" xr:uid="{00000000-0005-0000-0000-0000427C0000}"/>
    <cellStyle name="Normal 730 7" xfId="30002" xr:uid="{00000000-0005-0000-0000-0000437C0000}"/>
    <cellStyle name="Normal 731" xfId="11365" xr:uid="{00000000-0005-0000-0000-0000447C0000}"/>
    <cellStyle name="Normal 731 2" xfId="11366" xr:uid="{00000000-0005-0000-0000-0000457C0000}"/>
    <cellStyle name="Normal 731 2 2" xfId="11367" xr:uid="{00000000-0005-0000-0000-0000467C0000}"/>
    <cellStyle name="Normal 731 2 2 2" xfId="20985" xr:uid="{00000000-0005-0000-0000-0000477C0000}"/>
    <cellStyle name="Normal 731 2 2 2 2" xfId="38852" xr:uid="{00000000-0005-0000-0000-0000487C0000}"/>
    <cellStyle name="Normal 731 2 2 3" xfId="30010" xr:uid="{00000000-0005-0000-0000-0000497C0000}"/>
    <cellStyle name="Normal 731 2 3" xfId="20984" xr:uid="{00000000-0005-0000-0000-00004A7C0000}"/>
    <cellStyle name="Normal 731 2 3 2" xfId="38851" xr:uid="{00000000-0005-0000-0000-00004B7C0000}"/>
    <cellStyle name="Normal 731 2 4" xfId="30009" xr:uid="{00000000-0005-0000-0000-00004C7C0000}"/>
    <cellStyle name="Normal 731 3" xfId="11368" xr:uid="{00000000-0005-0000-0000-00004D7C0000}"/>
    <cellStyle name="Normal 731 3 2" xfId="20986" xr:uid="{00000000-0005-0000-0000-00004E7C0000}"/>
    <cellStyle name="Normal 731 3 2 2" xfId="38853" xr:uid="{00000000-0005-0000-0000-00004F7C0000}"/>
    <cellStyle name="Normal 731 3 3" xfId="30011" xr:uid="{00000000-0005-0000-0000-0000507C0000}"/>
    <cellStyle name="Normal 731 4" xfId="11369" xr:uid="{00000000-0005-0000-0000-0000517C0000}"/>
    <cellStyle name="Normal 731 4 2" xfId="20987" xr:uid="{00000000-0005-0000-0000-0000527C0000}"/>
    <cellStyle name="Normal 731 4 2 2" xfId="38854" xr:uid="{00000000-0005-0000-0000-0000537C0000}"/>
    <cellStyle name="Normal 731 4 3" xfId="30012" xr:uid="{00000000-0005-0000-0000-0000547C0000}"/>
    <cellStyle name="Normal 731 5" xfId="11370" xr:uid="{00000000-0005-0000-0000-0000557C0000}"/>
    <cellStyle name="Normal 731 5 2" xfId="20988" xr:uid="{00000000-0005-0000-0000-0000567C0000}"/>
    <cellStyle name="Normal 731 5 2 2" xfId="38855" xr:uid="{00000000-0005-0000-0000-0000577C0000}"/>
    <cellStyle name="Normal 731 5 3" xfId="30013" xr:uid="{00000000-0005-0000-0000-0000587C0000}"/>
    <cellStyle name="Normal 731 6" xfId="20983" xr:uid="{00000000-0005-0000-0000-0000597C0000}"/>
    <cellStyle name="Normal 731 6 2" xfId="38850" xr:uid="{00000000-0005-0000-0000-00005A7C0000}"/>
    <cellStyle name="Normal 731 7" xfId="30008" xr:uid="{00000000-0005-0000-0000-00005B7C0000}"/>
    <cellStyle name="Normal 732" xfId="11371" xr:uid="{00000000-0005-0000-0000-00005C7C0000}"/>
    <cellStyle name="Normal 732 2" xfId="11372" xr:uid="{00000000-0005-0000-0000-00005D7C0000}"/>
    <cellStyle name="Normal 732 2 2" xfId="11373" xr:uid="{00000000-0005-0000-0000-00005E7C0000}"/>
    <cellStyle name="Normal 732 2 2 2" xfId="20991" xr:uid="{00000000-0005-0000-0000-00005F7C0000}"/>
    <cellStyle name="Normal 732 2 2 2 2" xfId="38858" xr:uid="{00000000-0005-0000-0000-0000607C0000}"/>
    <cellStyle name="Normal 732 2 2 3" xfId="30016" xr:uid="{00000000-0005-0000-0000-0000617C0000}"/>
    <cellStyle name="Normal 732 2 3" xfId="20990" xr:uid="{00000000-0005-0000-0000-0000627C0000}"/>
    <cellStyle name="Normal 732 2 3 2" xfId="38857" xr:uid="{00000000-0005-0000-0000-0000637C0000}"/>
    <cellStyle name="Normal 732 2 4" xfId="30015" xr:uid="{00000000-0005-0000-0000-0000647C0000}"/>
    <cellStyle name="Normal 732 3" xfId="11374" xr:uid="{00000000-0005-0000-0000-0000657C0000}"/>
    <cellStyle name="Normal 732 3 2" xfId="20992" xr:uid="{00000000-0005-0000-0000-0000667C0000}"/>
    <cellStyle name="Normal 732 3 2 2" xfId="38859" xr:uid="{00000000-0005-0000-0000-0000677C0000}"/>
    <cellStyle name="Normal 732 3 3" xfId="30017" xr:uid="{00000000-0005-0000-0000-0000687C0000}"/>
    <cellStyle name="Normal 732 4" xfId="11375" xr:uid="{00000000-0005-0000-0000-0000697C0000}"/>
    <cellStyle name="Normal 732 4 2" xfId="20993" xr:uid="{00000000-0005-0000-0000-00006A7C0000}"/>
    <cellStyle name="Normal 732 4 2 2" xfId="38860" xr:uid="{00000000-0005-0000-0000-00006B7C0000}"/>
    <cellStyle name="Normal 732 4 3" xfId="30018" xr:uid="{00000000-0005-0000-0000-00006C7C0000}"/>
    <cellStyle name="Normal 732 5" xfId="11376" xr:uid="{00000000-0005-0000-0000-00006D7C0000}"/>
    <cellStyle name="Normal 732 5 2" xfId="20994" xr:uid="{00000000-0005-0000-0000-00006E7C0000}"/>
    <cellStyle name="Normal 732 5 2 2" xfId="38861" xr:uid="{00000000-0005-0000-0000-00006F7C0000}"/>
    <cellStyle name="Normal 732 5 3" xfId="30019" xr:uid="{00000000-0005-0000-0000-0000707C0000}"/>
    <cellStyle name="Normal 732 6" xfId="20989" xr:uid="{00000000-0005-0000-0000-0000717C0000}"/>
    <cellStyle name="Normal 732 6 2" xfId="38856" xr:uid="{00000000-0005-0000-0000-0000727C0000}"/>
    <cellStyle name="Normal 732 7" xfId="30014" xr:uid="{00000000-0005-0000-0000-0000737C0000}"/>
    <cellStyle name="Normal 733" xfId="11377" xr:uid="{00000000-0005-0000-0000-0000747C0000}"/>
    <cellStyle name="Normal 733 2" xfId="11378" xr:uid="{00000000-0005-0000-0000-0000757C0000}"/>
    <cellStyle name="Normal 733 2 2" xfId="11379" xr:uid="{00000000-0005-0000-0000-0000767C0000}"/>
    <cellStyle name="Normal 733 2 2 2" xfId="20997" xr:uid="{00000000-0005-0000-0000-0000777C0000}"/>
    <cellStyle name="Normal 733 2 2 2 2" xfId="38864" xr:uid="{00000000-0005-0000-0000-0000787C0000}"/>
    <cellStyle name="Normal 733 2 2 3" xfId="30022" xr:uid="{00000000-0005-0000-0000-0000797C0000}"/>
    <cellStyle name="Normal 733 2 3" xfId="20996" xr:uid="{00000000-0005-0000-0000-00007A7C0000}"/>
    <cellStyle name="Normal 733 2 3 2" xfId="38863" xr:uid="{00000000-0005-0000-0000-00007B7C0000}"/>
    <cellStyle name="Normal 733 2 4" xfId="30021" xr:uid="{00000000-0005-0000-0000-00007C7C0000}"/>
    <cellStyle name="Normal 733 3" xfId="11380" xr:uid="{00000000-0005-0000-0000-00007D7C0000}"/>
    <cellStyle name="Normal 733 3 2" xfId="20998" xr:uid="{00000000-0005-0000-0000-00007E7C0000}"/>
    <cellStyle name="Normal 733 3 2 2" xfId="38865" xr:uid="{00000000-0005-0000-0000-00007F7C0000}"/>
    <cellStyle name="Normal 733 3 3" xfId="30023" xr:uid="{00000000-0005-0000-0000-0000807C0000}"/>
    <cellStyle name="Normal 733 4" xfId="11381" xr:uid="{00000000-0005-0000-0000-0000817C0000}"/>
    <cellStyle name="Normal 733 4 2" xfId="20999" xr:uid="{00000000-0005-0000-0000-0000827C0000}"/>
    <cellStyle name="Normal 733 4 2 2" xfId="38866" xr:uid="{00000000-0005-0000-0000-0000837C0000}"/>
    <cellStyle name="Normal 733 4 3" xfId="30024" xr:uid="{00000000-0005-0000-0000-0000847C0000}"/>
    <cellStyle name="Normal 733 5" xfId="11382" xr:uid="{00000000-0005-0000-0000-0000857C0000}"/>
    <cellStyle name="Normal 733 5 2" xfId="21000" xr:uid="{00000000-0005-0000-0000-0000867C0000}"/>
    <cellStyle name="Normal 733 5 2 2" xfId="38867" xr:uid="{00000000-0005-0000-0000-0000877C0000}"/>
    <cellStyle name="Normal 733 5 3" xfId="30025" xr:uid="{00000000-0005-0000-0000-0000887C0000}"/>
    <cellStyle name="Normal 733 6" xfId="20995" xr:uid="{00000000-0005-0000-0000-0000897C0000}"/>
    <cellStyle name="Normal 733 6 2" xfId="38862" xr:uid="{00000000-0005-0000-0000-00008A7C0000}"/>
    <cellStyle name="Normal 733 7" xfId="30020" xr:uid="{00000000-0005-0000-0000-00008B7C0000}"/>
    <cellStyle name="Normal 734" xfId="11383" xr:uid="{00000000-0005-0000-0000-00008C7C0000}"/>
    <cellStyle name="Normal 734 2" xfId="11384" xr:uid="{00000000-0005-0000-0000-00008D7C0000}"/>
    <cellStyle name="Normal 734 2 2" xfId="11385" xr:uid="{00000000-0005-0000-0000-00008E7C0000}"/>
    <cellStyle name="Normal 734 2 2 2" xfId="21003" xr:uid="{00000000-0005-0000-0000-00008F7C0000}"/>
    <cellStyle name="Normal 734 2 2 2 2" xfId="38870" xr:uid="{00000000-0005-0000-0000-0000907C0000}"/>
    <cellStyle name="Normal 734 2 2 3" xfId="30028" xr:uid="{00000000-0005-0000-0000-0000917C0000}"/>
    <cellStyle name="Normal 734 2 3" xfId="21002" xr:uid="{00000000-0005-0000-0000-0000927C0000}"/>
    <cellStyle name="Normal 734 2 3 2" xfId="38869" xr:uid="{00000000-0005-0000-0000-0000937C0000}"/>
    <cellStyle name="Normal 734 2 4" xfId="30027" xr:uid="{00000000-0005-0000-0000-0000947C0000}"/>
    <cellStyle name="Normal 734 3" xfId="11386" xr:uid="{00000000-0005-0000-0000-0000957C0000}"/>
    <cellStyle name="Normal 734 3 2" xfId="21004" xr:uid="{00000000-0005-0000-0000-0000967C0000}"/>
    <cellStyle name="Normal 734 3 2 2" xfId="38871" xr:uid="{00000000-0005-0000-0000-0000977C0000}"/>
    <cellStyle name="Normal 734 3 3" xfId="30029" xr:uid="{00000000-0005-0000-0000-0000987C0000}"/>
    <cellStyle name="Normal 734 4" xfId="11387" xr:uid="{00000000-0005-0000-0000-0000997C0000}"/>
    <cellStyle name="Normal 734 4 2" xfId="21005" xr:uid="{00000000-0005-0000-0000-00009A7C0000}"/>
    <cellStyle name="Normal 734 4 2 2" xfId="38872" xr:uid="{00000000-0005-0000-0000-00009B7C0000}"/>
    <cellStyle name="Normal 734 4 3" xfId="30030" xr:uid="{00000000-0005-0000-0000-00009C7C0000}"/>
    <cellStyle name="Normal 734 5" xfId="11388" xr:uid="{00000000-0005-0000-0000-00009D7C0000}"/>
    <cellStyle name="Normal 734 5 2" xfId="21006" xr:uid="{00000000-0005-0000-0000-00009E7C0000}"/>
    <cellStyle name="Normal 734 5 2 2" xfId="38873" xr:uid="{00000000-0005-0000-0000-00009F7C0000}"/>
    <cellStyle name="Normal 734 5 3" xfId="30031" xr:uid="{00000000-0005-0000-0000-0000A07C0000}"/>
    <cellStyle name="Normal 734 6" xfId="21001" xr:uid="{00000000-0005-0000-0000-0000A17C0000}"/>
    <cellStyle name="Normal 734 6 2" xfId="38868" xr:uid="{00000000-0005-0000-0000-0000A27C0000}"/>
    <cellStyle name="Normal 734 7" xfId="30026" xr:uid="{00000000-0005-0000-0000-0000A37C0000}"/>
    <cellStyle name="Normal 735" xfId="11389" xr:uid="{00000000-0005-0000-0000-0000A47C0000}"/>
    <cellStyle name="Normal 735 2" xfId="11390" xr:uid="{00000000-0005-0000-0000-0000A57C0000}"/>
    <cellStyle name="Normal 735 2 2" xfId="11391" xr:uid="{00000000-0005-0000-0000-0000A67C0000}"/>
    <cellStyle name="Normal 735 2 2 2" xfId="21009" xr:uid="{00000000-0005-0000-0000-0000A77C0000}"/>
    <cellStyle name="Normal 735 2 2 2 2" xfId="38876" xr:uid="{00000000-0005-0000-0000-0000A87C0000}"/>
    <cellStyle name="Normal 735 2 2 3" xfId="30034" xr:uid="{00000000-0005-0000-0000-0000A97C0000}"/>
    <cellStyle name="Normal 735 2 3" xfId="21008" xr:uid="{00000000-0005-0000-0000-0000AA7C0000}"/>
    <cellStyle name="Normal 735 2 3 2" xfId="38875" xr:uid="{00000000-0005-0000-0000-0000AB7C0000}"/>
    <cellStyle name="Normal 735 2 4" xfId="30033" xr:uid="{00000000-0005-0000-0000-0000AC7C0000}"/>
    <cellStyle name="Normal 735 3" xfId="11392" xr:uid="{00000000-0005-0000-0000-0000AD7C0000}"/>
    <cellStyle name="Normal 735 3 2" xfId="21010" xr:uid="{00000000-0005-0000-0000-0000AE7C0000}"/>
    <cellStyle name="Normal 735 3 2 2" xfId="38877" xr:uid="{00000000-0005-0000-0000-0000AF7C0000}"/>
    <cellStyle name="Normal 735 3 3" xfId="30035" xr:uid="{00000000-0005-0000-0000-0000B07C0000}"/>
    <cellStyle name="Normal 735 4" xfId="11393" xr:uid="{00000000-0005-0000-0000-0000B17C0000}"/>
    <cellStyle name="Normal 735 4 2" xfId="21011" xr:uid="{00000000-0005-0000-0000-0000B27C0000}"/>
    <cellStyle name="Normal 735 4 2 2" xfId="38878" xr:uid="{00000000-0005-0000-0000-0000B37C0000}"/>
    <cellStyle name="Normal 735 4 3" xfId="30036" xr:uid="{00000000-0005-0000-0000-0000B47C0000}"/>
    <cellStyle name="Normal 735 5" xfId="11394" xr:uid="{00000000-0005-0000-0000-0000B57C0000}"/>
    <cellStyle name="Normal 735 5 2" xfId="21012" xr:uid="{00000000-0005-0000-0000-0000B67C0000}"/>
    <cellStyle name="Normal 735 5 2 2" xfId="38879" xr:uid="{00000000-0005-0000-0000-0000B77C0000}"/>
    <cellStyle name="Normal 735 5 3" xfId="30037" xr:uid="{00000000-0005-0000-0000-0000B87C0000}"/>
    <cellStyle name="Normal 735 6" xfId="21007" xr:uid="{00000000-0005-0000-0000-0000B97C0000}"/>
    <cellStyle name="Normal 735 6 2" xfId="38874" xr:uid="{00000000-0005-0000-0000-0000BA7C0000}"/>
    <cellStyle name="Normal 735 7" xfId="30032" xr:uid="{00000000-0005-0000-0000-0000BB7C0000}"/>
    <cellStyle name="Normal 736" xfId="11395" xr:uid="{00000000-0005-0000-0000-0000BC7C0000}"/>
    <cellStyle name="Normal 736 2" xfId="11396" xr:uid="{00000000-0005-0000-0000-0000BD7C0000}"/>
    <cellStyle name="Normal 736 2 2" xfId="11397" xr:uid="{00000000-0005-0000-0000-0000BE7C0000}"/>
    <cellStyle name="Normal 736 2 2 2" xfId="21015" xr:uid="{00000000-0005-0000-0000-0000BF7C0000}"/>
    <cellStyle name="Normal 736 2 2 2 2" xfId="38882" xr:uid="{00000000-0005-0000-0000-0000C07C0000}"/>
    <cellStyle name="Normal 736 2 2 3" xfId="30040" xr:uid="{00000000-0005-0000-0000-0000C17C0000}"/>
    <cellStyle name="Normal 736 2 3" xfId="21014" xr:uid="{00000000-0005-0000-0000-0000C27C0000}"/>
    <cellStyle name="Normal 736 2 3 2" xfId="38881" xr:uid="{00000000-0005-0000-0000-0000C37C0000}"/>
    <cellStyle name="Normal 736 2 4" xfId="30039" xr:uid="{00000000-0005-0000-0000-0000C47C0000}"/>
    <cellStyle name="Normal 736 3" xfId="11398" xr:uid="{00000000-0005-0000-0000-0000C57C0000}"/>
    <cellStyle name="Normal 736 3 2" xfId="21016" xr:uid="{00000000-0005-0000-0000-0000C67C0000}"/>
    <cellStyle name="Normal 736 3 2 2" xfId="38883" xr:uid="{00000000-0005-0000-0000-0000C77C0000}"/>
    <cellStyle name="Normal 736 3 3" xfId="30041" xr:uid="{00000000-0005-0000-0000-0000C87C0000}"/>
    <cellStyle name="Normal 736 4" xfId="11399" xr:uid="{00000000-0005-0000-0000-0000C97C0000}"/>
    <cellStyle name="Normal 736 4 2" xfId="21017" xr:uid="{00000000-0005-0000-0000-0000CA7C0000}"/>
    <cellStyle name="Normal 736 4 2 2" xfId="38884" xr:uid="{00000000-0005-0000-0000-0000CB7C0000}"/>
    <cellStyle name="Normal 736 4 3" xfId="30042" xr:uid="{00000000-0005-0000-0000-0000CC7C0000}"/>
    <cellStyle name="Normal 736 5" xfId="11400" xr:uid="{00000000-0005-0000-0000-0000CD7C0000}"/>
    <cellStyle name="Normal 736 5 2" xfId="21018" xr:uid="{00000000-0005-0000-0000-0000CE7C0000}"/>
    <cellStyle name="Normal 736 5 2 2" xfId="38885" xr:uid="{00000000-0005-0000-0000-0000CF7C0000}"/>
    <cellStyle name="Normal 736 5 3" xfId="30043" xr:uid="{00000000-0005-0000-0000-0000D07C0000}"/>
    <cellStyle name="Normal 736 6" xfId="21013" xr:uid="{00000000-0005-0000-0000-0000D17C0000}"/>
    <cellStyle name="Normal 736 6 2" xfId="38880" xr:uid="{00000000-0005-0000-0000-0000D27C0000}"/>
    <cellStyle name="Normal 736 7" xfId="30038" xr:uid="{00000000-0005-0000-0000-0000D37C0000}"/>
    <cellStyle name="Normal 737" xfId="11401" xr:uid="{00000000-0005-0000-0000-0000D47C0000}"/>
    <cellStyle name="Normal 737 2" xfId="11402" xr:uid="{00000000-0005-0000-0000-0000D57C0000}"/>
    <cellStyle name="Normal 737 2 2" xfId="11403" xr:uid="{00000000-0005-0000-0000-0000D67C0000}"/>
    <cellStyle name="Normal 737 2 2 2" xfId="21021" xr:uid="{00000000-0005-0000-0000-0000D77C0000}"/>
    <cellStyle name="Normal 737 2 2 2 2" xfId="38888" xr:uid="{00000000-0005-0000-0000-0000D87C0000}"/>
    <cellStyle name="Normal 737 2 2 3" xfId="30046" xr:uid="{00000000-0005-0000-0000-0000D97C0000}"/>
    <cellStyle name="Normal 737 2 3" xfId="21020" xr:uid="{00000000-0005-0000-0000-0000DA7C0000}"/>
    <cellStyle name="Normal 737 2 3 2" xfId="38887" xr:uid="{00000000-0005-0000-0000-0000DB7C0000}"/>
    <cellStyle name="Normal 737 2 4" xfId="30045" xr:uid="{00000000-0005-0000-0000-0000DC7C0000}"/>
    <cellStyle name="Normal 737 3" xfId="11404" xr:uid="{00000000-0005-0000-0000-0000DD7C0000}"/>
    <cellStyle name="Normal 737 3 2" xfId="21022" xr:uid="{00000000-0005-0000-0000-0000DE7C0000}"/>
    <cellStyle name="Normal 737 3 2 2" xfId="38889" xr:uid="{00000000-0005-0000-0000-0000DF7C0000}"/>
    <cellStyle name="Normal 737 3 3" xfId="30047" xr:uid="{00000000-0005-0000-0000-0000E07C0000}"/>
    <cellStyle name="Normal 737 4" xfId="11405" xr:uid="{00000000-0005-0000-0000-0000E17C0000}"/>
    <cellStyle name="Normal 737 4 2" xfId="21023" xr:uid="{00000000-0005-0000-0000-0000E27C0000}"/>
    <cellStyle name="Normal 737 4 2 2" xfId="38890" xr:uid="{00000000-0005-0000-0000-0000E37C0000}"/>
    <cellStyle name="Normal 737 4 3" xfId="30048" xr:uid="{00000000-0005-0000-0000-0000E47C0000}"/>
    <cellStyle name="Normal 737 5" xfId="11406" xr:uid="{00000000-0005-0000-0000-0000E57C0000}"/>
    <cellStyle name="Normal 737 5 2" xfId="21024" xr:uid="{00000000-0005-0000-0000-0000E67C0000}"/>
    <cellStyle name="Normal 737 5 2 2" xfId="38891" xr:uid="{00000000-0005-0000-0000-0000E77C0000}"/>
    <cellStyle name="Normal 737 5 3" xfId="30049" xr:uid="{00000000-0005-0000-0000-0000E87C0000}"/>
    <cellStyle name="Normal 737 6" xfId="21019" xr:uid="{00000000-0005-0000-0000-0000E97C0000}"/>
    <cellStyle name="Normal 737 6 2" xfId="38886" xr:uid="{00000000-0005-0000-0000-0000EA7C0000}"/>
    <cellStyle name="Normal 737 7" xfId="30044" xr:uid="{00000000-0005-0000-0000-0000EB7C0000}"/>
    <cellStyle name="Normal 738" xfId="11407" xr:uid="{00000000-0005-0000-0000-0000EC7C0000}"/>
    <cellStyle name="Normal 738 2" xfId="11408" xr:uid="{00000000-0005-0000-0000-0000ED7C0000}"/>
    <cellStyle name="Normal 738 2 2" xfId="11409" xr:uid="{00000000-0005-0000-0000-0000EE7C0000}"/>
    <cellStyle name="Normal 738 2 2 2" xfId="21027" xr:uid="{00000000-0005-0000-0000-0000EF7C0000}"/>
    <cellStyle name="Normal 738 2 2 2 2" xfId="38894" xr:uid="{00000000-0005-0000-0000-0000F07C0000}"/>
    <cellStyle name="Normal 738 2 2 3" xfId="30052" xr:uid="{00000000-0005-0000-0000-0000F17C0000}"/>
    <cellStyle name="Normal 738 2 3" xfId="21026" xr:uid="{00000000-0005-0000-0000-0000F27C0000}"/>
    <cellStyle name="Normal 738 2 3 2" xfId="38893" xr:uid="{00000000-0005-0000-0000-0000F37C0000}"/>
    <cellStyle name="Normal 738 2 4" xfId="30051" xr:uid="{00000000-0005-0000-0000-0000F47C0000}"/>
    <cellStyle name="Normal 738 3" xfId="11410" xr:uid="{00000000-0005-0000-0000-0000F57C0000}"/>
    <cellStyle name="Normal 738 3 2" xfId="21028" xr:uid="{00000000-0005-0000-0000-0000F67C0000}"/>
    <cellStyle name="Normal 738 3 2 2" xfId="38895" xr:uid="{00000000-0005-0000-0000-0000F77C0000}"/>
    <cellStyle name="Normal 738 3 3" xfId="30053" xr:uid="{00000000-0005-0000-0000-0000F87C0000}"/>
    <cellStyle name="Normal 738 4" xfId="11411" xr:uid="{00000000-0005-0000-0000-0000F97C0000}"/>
    <cellStyle name="Normal 738 4 2" xfId="21029" xr:uid="{00000000-0005-0000-0000-0000FA7C0000}"/>
    <cellStyle name="Normal 738 4 2 2" xfId="38896" xr:uid="{00000000-0005-0000-0000-0000FB7C0000}"/>
    <cellStyle name="Normal 738 4 3" xfId="30054" xr:uid="{00000000-0005-0000-0000-0000FC7C0000}"/>
    <cellStyle name="Normal 738 5" xfId="11412" xr:uid="{00000000-0005-0000-0000-0000FD7C0000}"/>
    <cellStyle name="Normal 738 5 2" xfId="21030" xr:uid="{00000000-0005-0000-0000-0000FE7C0000}"/>
    <cellStyle name="Normal 738 5 2 2" xfId="38897" xr:uid="{00000000-0005-0000-0000-0000FF7C0000}"/>
    <cellStyle name="Normal 738 5 3" xfId="30055" xr:uid="{00000000-0005-0000-0000-0000007D0000}"/>
    <cellStyle name="Normal 738 6" xfId="21025" xr:uid="{00000000-0005-0000-0000-0000017D0000}"/>
    <cellStyle name="Normal 738 6 2" xfId="38892" xr:uid="{00000000-0005-0000-0000-0000027D0000}"/>
    <cellStyle name="Normal 738 7" xfId="30050" xr:uid="{00000000-0005-0000-0000-0000037D0000}"/>
    <cellStyle name="Normal 739" xfId="11413" xr:uid="{00000000-0005-0000-0000-0000047D0000}"/>
    <cellStyle name="Normal 739 2" xfId="11414" xr:uid="{00000000-0005-0000-0000-0000057D0000}"/>
    <cellStyle name="Normal 739 2 2" xfId="11415" xr:uid="{00000000-0005-0000-0000-0000067D0000}"/>
    <cellStyle name="Normal 739 2 2 2" xfId="21033" xr:uid="{00000000-0005-0000-0000-0000077D0000}"/>
    <cellStyle name="Normal 739 2 2 2 2" xfId="38900" xr:uid="{00000000-0005-0000-0000-0000087D0000}"/>
    <cellStyle name="Normal 739 2 2 3" xfId="30058" xr:uid="{00000000-0005-0000-0000-0000097D0000}"/>
    <cellStyle name="Normal 739 2 3" xfId="21032" xr:uid="{00000000-0005-0000-0000-00000A7D0000}"/>
    <cellStyle name="Normal 739 2 3 2" xfId="38899" xr:uid="{00000000-0005-0000-0000-00000B7D0000}"/>
    <cellStyle name="Normal 739 2 4" xfId="30057" xr:uid="{00000000-0005-0000-0000-00000C7D0000}"/>
    <cellStyle name="Normal 739 3" xfId="11416" xr:uid="{00000000-0005-0000-0000-00000D7D0000}"/>
    <cellStyle name="Normal 739 3 2" xfId="21034" xr:uid="{00000000-0005-0000-0000-00000E7D0000}"/>
    <cellStyle name="Normal 739 3 2 2" xfId="38901" xr:uid="{00000000-0005-0000-0000-00000F7D0000}"/>
    <cellStyle name="Normal 739 3 3" xfId="30059" xr:uid="{00000000-0005-0000-0000-0000107D0000}"/>
    <cellStyle name="Normal 739 4" xfId="11417" xr:uid="{00000000-0005-0000-0000-0000117D0000}"/>
    <cellStyle name="Normal 739 4 2" xfId="21035" xr:uid="{00000000-0005-0000-0000-0000127D0000}"/>
    <cellStyle name="Normal 739 4 2 2" xfId="38902" xr:uid="{00000000-0005-0000-0000-0000137D0000}"/>
    <cellStyle name="Normal 739 4 3" xfId="30060" xr:uid="{00000000-0005-0000-0000-0000147D0000}"/>
    <cellStyle name="Normal 739 5" xfId="11418" xr:uid="{00000000-0005-0000-0000-0000157D0000}"/>
    <cellStyle name="Normal 739 5 2" xfId="21036" xr:uid="{00000000-0005-0000-0000-0000167D0000}"/>
    <cellStyle name="Normal 739 5 2 2" xfId="38903" xr:uid="{00000000-0005-0000-0000-0000177D0000}"/>
    <cellStyle name="Normal 739 5 3" xfId="30061" xr:uid="{00000000-0005-0000-0000-0000187D0000}"/>
    <cellStyle name="Normal 739 6" xfId="21031" xr:uid="{00000000-0005-0000-0000-0000197D0000}"/>
    <cellStyle name="Normal 739 6 2" xfId="38898" xr:uid="{00000000-0005-0000-0000-00001A7D0000}"/>
    <cellStyle name="Normal 739 7" xfId="30056" xr:uid="{00000000-0005-0000-0000-00001B7D0000}"/>
    <cellStyle name="Normal 74" xfId="1867" xr:uid="{00000000-0005-0000-0000-00001C7D0000}"/>
    <cellStyle name="Normal 74 2" xfId="11419" xr:uid="{00000000-0005-0000-0000-00001D7D0000}"/>
    <cellStyle name="Normal 74 3" xfId="11420" xr:uid="{00000000-0005-0000-0000-00001E7D0000}"/>
    <cellStyle name="Normal 74 3 2" xfId="11421" xr:uid="{00000000-0005-0000-0000-00001F7D0000}"/>
    <cellStyle name="Normal 74 3 2 2" xfId="21038" xr:uid="{00000000-0005-0000-0000-0000207D0000}"/>
    <cellStyle name="Normal 74 3 2 2 2" xfId="38905" xr:uid="{00000000-0005-0000-0000-0000217D0000}"/>
    <cellStyle name="Normal 74 3 2 3" xfId="30063" xr:uid="{00000000-0005-0000-0000-0000227D0000}"/>
    <cellStyle name="Normal 74 3 3" xfId="21037" xr:uid="{00000000-0005-0000-0000-0000237D0000}"/>
    <cellStyle name="Normal 74 3 3 2" xfId="38904" xr:uid="{00000000-0005-0000-0000-0000247D0000}"/>
    <cellStyle name="Normal 74 3 4" xfId="30062" xr:uid="{00000000-0005-0000-0000-0000257D0000}"/>
    <cellStyle name="Normal 74 4" xfId="11422" xr:uid="{00000000-0005-0000-0000-0000267D0000}"/>
    <cellStyle name="Normal 74 4 2" xfId="21039" xr:uid="{00000000-0005-0000-0000-0000277D0000}"/>
    <cellStyle name="Normal 74 4 2 2" xfId="38906" xr:uid="{00000000-0005-0000-0000-0000287D0000}"/>
    <cellStyle name="Normal 74 4 3" xfId="30064" xr:uid="{00000000-0005-0000-0000-0000297D0000}"/>
    <cellStyle name="Normal 74 5" xfId="11423" xr:uid="{00000000-0005-0000-0000-00002A7D0000}"/>
    <cellStyle name="Normal 74 5 2" xfId="21040" xr:uid="{00000000-0005-0000-0000-00002B7D0000}"/>
    <cellStyle name="Normal 74 5 2 2" xfId="38907" xr:uid="{00000000-0005-0000-0000-00002C7D0000}"/>
    <cellStyle name="Normal 74 5 3" xfId="30065" xr:uid="{00000000-0005-0000-0000-00002D7D0000}"/>
    <cellStyle name="Normal 74 6" xfId="11424" xr:uid="{00000000-0005-0000-0000-00002E7D0000}"/>
    <cellStyle name="Normal 74 6 2" xfId="21041" xr:uid="{00000000-0005-0000-0000-00002F7D0000}"/>
    <cellStyle name="Normal 74 6 2 2" xfId="38908" xr:uid="{00000000-0005-0000-0000-0000307D0000}"/>
    <cellStyle name="Normal 74 6 3" xfId="30066" xr:uid="{00000000-0005-0000-0000-0000317D0000}"/>
    <cellStyle name="Normal 740" xfId="11425" xr:uid="{00000000-0005-0000-0000-0000327D0000}"/>
    <cellStyle name="Normal 740 2" xfId="11426" xr:uid="{00000000-0005-0000-0000-0000337D0000}"/>
    <cellStyle name="Normal 740 2 2" xfId="11427" xr:uid="{00000000-0005-0000-0000-0000347D0000}"/>
    <cellStyle name="Normal 740 2 2 2" xfId="21044" xr:uid="{00000000-0005-0000-0000-0000357D0000}"/>
    <cellStyle name="Normal 740 2 2 2 2" xfId="38911" xr:uid="{00000000-0005-0000-0000-0000367D0000}"/>
    <cellStyle name="Normal 740 2 2 3" xfId="30069" xr:uid="{00000000-0005-0000-0000-0000377D0000}"/>
    <cellStyle name="Normal 740 2 3" xfId="21043" xr:uid="{00000000-0005-0000-0000-0000387D0000}"/>
    <cellStyle name="Normal 740 2 3 2" xfId="38910" xr:uid="{00000000-0005-0000-0000-0000397D0000}"/>
    <cellStyle name="Normal 740 2 4" xfId="30068" xr:uid="{00000000-0005-0000-0000-00003A7D0000}"/>
    <cellStyle name="Normal 740 3" xfId="11428" xr:uid="{00000000-0005-0000-0000-00003B7D0000}"/>
    <cellStyle name="Normal 740 3 2" xfId="21045" xr:uid="{00000000-0005-0000-0000-00003C7D0000}"/>
    <cellStyle name="Normal 740 3 2 2" xfId="38912" xr:uid="{00000000-0005-0000-0000-00003D7D0000}"/>
    <cellStyle name="Normal 740 3 3" xfId="30070" xr:uid="{00000000-0005-0000-0000-00003E7D0000}"/>
    <cellStyle name="Normal 740 4" xfId="11429" xr:uid="{00000000-0005-0000-0000-00003F7D0000}"/>
    <cellStyle name="Normal 740 4 2" xfId="21046" xr:uid="{00000000-0005-0000-0000-0000407D0000}"/>
    <cellStyle name="Normal 740 4 2 2" xfId="38913" xr:uid="{00000000-0005-0000-0000-0000417D0000}"/>
    <cellStyle name="Normal 740 4 3" xfId="30071" xr:uid="{00000000-0005-0000-0000-0000427D0000}"/>
    <cellStyle name="Normal 740 5" xfId="11430" xr:uid="{00000000-0005-0000-0000-0000437D0000}"/>
    <cellStyle name="Normal 740 5 2" xfId="21047" xr:uid="{00000000-0005-0000-0000-0000447D0000}"/>
    <cellStyle name="Normal 740 5 2 2" xfId="38914" xr:uid="{00000000-0005-0000-0000-0000457D0000}"/>
    <cellStyle name="Normal 740 5 3" xfId="30072" xr:uid="{00000000-0005-0000-0000-0000467D0000}"/>
    <cellStyle name="Normal 740 6" xfId="21042" xr:uid="{00000000-0005-0000-0000-0000477D0000}"/>
    <cellStyle name="Normal 740 6 2" xfId="38909" xr:uid="{00000000-0005-0000-0000-0000487D0000}"/>
    <cellStyle name="Normal 740 7" xfId="30067" xr:uid="{00000000-0005-0000-0000-0000497D0000}"/>
    <cellStyle name="Normal 741" xfId="11431" xr:uid="{00000000-0005-0000-0000-00004A7D0000}"/>
    <cellStyle name="Normal 741 2" xfId="11432" xr:uid="{00000000-0005-0000-0000-00004B7D0000}"/>
    <cellStyle name="Normal 741 2 2" xfId="11433" xr:uid="{00000000-0005-0000-0000-00004C7D0000}"/>
    <cellStyle name="Normal 741 2 2 2" xfId="21050" xr:uid="{00000000-0005-0000-0000-00004D7D0000}"/>
    <cellStyle name="Normal 741 2 2 2 2" xfId="38917" xr:uid="{00000000-0005-0000-0000-00004E7D0000}"/>
    <cellStyle name="Normal 741 2 2 3" xfId="30075" xr:uid="{00000000-0005-0000-0000-00004F7D0000}"/>
    <cellStyle name="Normal 741 2 3" xfId="21049" xr:uid="{00000000-0005-0000-0000-0000507D0000}"/>
    <cellStyle name="Normal 741 2 3 2" xfId="38916" xr:uid="{00000000-0005-0000-0000-0000517D0000}"/>
    <cellStyle name="Normal 741 2 4" xfId="30074" xr:uid="{00000000-0005-0000-0000-0000527D0000}"/>
    <cellStyle name="Normal 741 3" xfId="11434" xr:uid="{00000000-0005-0000-0000-0000537D0000}"/>
    <cellStyle name="Normal 741 3 2" xfId="21051" xr:uid="{00000000-0005-0000-0000-0000547D0000}"/>
    <cellStyle name="Normal 741 3 2 2" xfId="38918" xr:uid="{00000000-0005-0000-0000-0000557D0000}"/>
    <cellStyle name="Normal 741 3 3" xfId="30076" xr:uid="{00000000-0005-0000-0000-0000567D0000}"/>
    <cellStyle name="Normal 741 4" xfId="11435" xr:uid="{00000000-0005-0000-0000-0000577D0000}"/>
    <cellStyle name="Normal 741 4 2" xfId="21052" xr:uid="{00000000-0005-0000-0000-0000587D0000}"/>
    <cellStyle name="Normal 741 4 2 2" xfId="38919" xr:uid="{00000000-0005-0000-0000-0000597D0000}"/>
    <cellStyle name="Normal 741 4 3" xfId="30077" xr:uid="{00000000-0005-0000-0000-00005A7D0000}"/>
    <cellStyle name="Normal 741 5" xfId="11436" xr:uid="{00000000-0005-0000-0000-00005B7D0000}"/>
    <cellStyle name="Normal 741 5 2" xfId="21053" xr:uid="{00000000-0005-0000-0000-00005C7D0000}"/>
    <cellStyle name="Normal 741 5 2 2" xfId="38920" xr:uid="{00000000-0005-0000-0000-00005D7D0000}"/>
    <cellStyle name="Normal 741 5 3" xfId="30078" xr:uid="{00000000-0005-0000-0000-00005E7D0000}"/>
    <cellStyle name="Normal 741 6" xfId="21048" xr:uid="{00000000-0005-0000-0000-00005F7D0000}"/>
    <cellStyle name="Normal 741 6 2" xfId="38915" xr:uid="{00000000-0005-0000-0000-0000607D0000}"/>
    <cellStyle name="Normal 741 7" xfId="30073" xr:uid="{00000000-0005-0000-0000-0000617D0000}"/>
    <cellStyle name="Normal 742" xfId="11437" xr:uid="{00000000-0005-0000-0000-0000627D0000}"/>
    <cellStyle name="Normal 742 2" xfId="11438" xr:uid="{00000000-0005-0000-0000-0000637D0000}"/>
    <cellStyle name="Normal 742 2 2" xfId="11439" xr:uid="{00000000-0005-0000-0000-0000647D0000}"/>
    <cellStyle name="Normal 742 2 2 2" xfId="21056" xr:uid="{00000000-0005-0000-0000-0000657D0000}"/>
    <cellStyle name="Normal 742 2 2 2 2" xfId="38923" xr:uid="{00000000-0005-0000-0000-0000667D0000}"/>
    <cellStyle name="Normal 742 2 2 3" xfId="30081" xr:uid="{00000000-0005-0000-0000-0000677D0000}"/>
    <cellStyle name="Normal 742 2 3" xfId="21055" xr:uid="{00000000-0005-0000-0000-0000687D0000}"/>
    <cellStyle name="Normal 742 2 3 2" xfId="38922" xr:uid="{00000000-0005-0000-0000-0000697D0000}"/>
    <cellStyle name="Normal 742 2 4" xfId="30080" xr:uid="{00000000-0005-0000-0000-00006A7D0000}"/>
    <cellStyle name="Normal 742 3" xfId="11440" xr:uid="{00000000-0005-0000-0000-00006B7D0000}"/>
    <cellStyle name="Normal 742 3 2" xfId="21057" xr:uid="{00000000-0005-0000-0000-00006C7D0000}"/>
    <cellStyle name="Normal 742 3 2 2" xfId="38924" xr:uid="{00000000-0005-0000-0000-00006D7D0000}"/>
    <cellStyle name="Normal 742 3 3" xfId="30082" xr:uid="{00000000-0005-0000-0000-00006E7D0000}"/>
    <cellStyle name="Normal 742 4" xfId="11441" xr:uid="{00000000-0005-0000-0000-00006F7D0000}"/>
    <cellStyle name="Normal 742 4 2" xfId="21058" xr:uid="{00000000-0005-0000-0000-0000707D0000}"/>
    <cellStyle name="Normal 742 4 2 2" xfId="38925" xr:uid="{00000000-0005-0000-0000-0000717D0000}"/>
    <cellStyle name="Normal 742 4 3" xfId="30083" xr:uid="{00000000-0005-0000-0000-0000727D0000}"/>
    <cellStyle name="Normal 742 5" xfId="11442" xr:uid="{00000000-0005-0000-0000-0000737D0000}"/>
    <cellStyle name="Normal 742 5 2" xfId="21059" xr:uid="{00000000-0005-0000-0000-0000747D0000}"/>
    <cellStyle name="Normal 742 5 2 2" xfId="38926" xr:uid="{00000000-0005-0000-0000-0000757D0000}"/>
    <cellStyle name="Normal 742 5 3" xfId="30084" xr:uid="{00000000-0005-0000-0000-0000767D0000}"/>
    <cellStyle name="Normal 742 6" xfId="21054" xr:uid="{00000000-0005-0000-0000-0000777D0000}"/>
    <cellStyle name="Normal 742 6 2" xfId="38921" xr:uid="{00000000-0005-0000-0000-0000787D0000}"/>
    <cellStyle name="Normal 742 7" xfId="30079" xr:uid="{00000000-0005-0000-0000-0000797D0000}"/>
    <cellStyle name="Normal 743" xfId="11443" xr:uid="{00000000-0005-0000-0000-00007A7D0000}"/>
    <cellStyle name="Normal 743 2" xfId="11444" xr:uid="{00000000-0005-0000-0000-00007B7D0000}"/>
    <cellStyle name="Normal 743 2 2" xfId="11445" xr:uid="{00000000-0005-0000-0000-00007C7D0000}"/>
    <cellStyle name="Normal 743 2 2 2" xfId="21062" xr:uid="{00000000-0005-0000-0000-00007D7D0000}"/>
    <cellStyle name="Normal 743 2 2 2 2" xfId="38929" xr:uid="{00000000-0005-0000-0000-00007E7D0000}"/>
    <cellStyle name="Normal 743 2 2 3" xfId="30087" xr:uid="{00000000-0005-0000-0000-00007F7D0000}"/>
    <cellStyle name="Normal 743 2 3" xfId="21061" xr:uid="{00000000-0005-0000-0000-0000807D0000}"/>
    <cellStyle name="Normal 743 2 3 2" xfId="38928" xr:uid="{00000000-0005-0000-0000-0000817D0000}"/>
    <cellStyle name="Normal 743 2 4" xfId="30086" xr:uid="{00000000-0005-0000-0000-0000827D0000}"/>
    <cellStyle name="Normal 743 3" xfId="11446" xr:uid="{00000000-0005-0000-0000-0000837D0000}"/>
    <cellStyle name="Normal 743 3 2" xfId="21063" xr:uid="{00000000-0005-0000-0000-0000847D0000}"/>
    <cellStyle name="Normal 743 3 2 2" xfId="38930" xr:uid="{00000000-0005-0000-0000-0000857D0000}"/>
    <cellStyle name="Normal 743 3 3" xfId="30088" xr:uid="{00000000-0005-0000-0000-0000867D0000}"/>
    <cellStyle name="Normal 743 4" xfId="11447" xr:uid="{00000000-0005-0000-0000-0000877D0000}"/>
    <cellStyle name="Normal 743 4 2" xfId="21064" xr:uid="{00000000-0005-0000-0000-0000887D0000}"/>
    <cellStyle name="Normal 743 4 2 2" xfId="38931" xr:uid="{00000000-0005-0000-0000-0000897D0000}"/>
    <cellStyle name="Normal 743 4 3" xfId="30089" xr:uid="{00000000-0005-0000-0000-00008A7D0000}"/>
    <cellStyle name="Normal 743 5" xfId="11448" xr:uid="{00000000-0005-0000-0000-00008B7D0000}"/>
    <cellStyle name="Normal 743 5 2" xfId="21065" xr:uid="{00000000-0005-0000-0000-00008C7D0000}"/>
    <cellStyle name="Normal 743 5 2 2" xfId="38932" xr:uid="{00000000-0005-0000-0000-00008D7D0000}"/>
    <cellStyle name="Normal 743 5 3" xfId="30090" xr:uid="{00000000-0005-0000-0000-00008E7D0000}"/>
    <cellStyle name="Normal 743 6" xfId="21060" xr:uid="{00000000-0005-0000-0000-00008F7D0000}"/>
    <cellStyle name="Normal 743 6 2" xfId="38927" xr:uid="{00000000-0005-0000-0000-0000907D0000}"/>
    <cellStyle name="Normal 743 7" xfId="30085" xr:uid="{00000000-0005-0000-0000-0000917D0000}"/>
    <cellStyle name="Normal 744" xfId="11449" xr:uid="{00000000-0005-0000-0000-0000927D0000}"/>
    <cellStyle name="Normal 744 2" xfId="11450" xr:uid="{00000000-0005-0000-0000-0000937D0000}"/>
    <cellStyle name="Normal 744 2 2" xfId="11451" xr:uid="{00000000-0005-0000-0000-0000947D0000}"/>
    <cellStyle name="Normal 744 2 2 2" xfId="21068" xr:uid="{00000000-0005-0000-0000-0000957D0000}"/>
    <cellStyle name="Normal 744 2 2 2 2" xfId="38935" xr:uid="{00000000-0005-0000-0000-0000967D0000}"/>
    <cellStyle name="Normal 744 2 2 3" xfId="30093" xr:uid="{00000000-0005-0000-0000-0000977D0000}"/>
    <cellStyle name="Normal 744 2 3" xfId="21067" xr:uid="{00000000-0005-0000-0000-0000987D0000}"/>
    <cellStyle name="Normal 744 2 3 2" xfId="38934" xr:uid="{00000000-0005-0000-0000-0000997D0000}"/>
    <cellStyle name="Normal 744 2 4" xfId="30092" xr:uid="{00000000-0005-0000-0000-00009A7D0000}"/>
    <cellStyle name="Normal 744 3" xfId="11452" xr:uid="{00000000-0005-0000-0000-00009B7D0000}"/>
    <cellStyle name="Normal 744 3 2" xfId="21069" xr:uid="{00000000-0005-0000-0000-00009C7D0000}"/>
    <cellStyle name="Normal 744 3 2 2" xfId="38936" xr:uid="{00000000-0005-0000-0000-00009D7D0000}"/>
    <cellStyle name="Normal 744 3 3" xfId="30094" xr:uid="{00000000-0005-0000-0000-00009E7D0000}"/>
    <cellStyle name="Normal 744 4" xfId="11453" xr:uid="{00000000-0005-0000-0000-00009F7D0000}"/>
    <cellStyle name="Normal 744 4 2" xfId="21070" xr:uid="{00000000-0005-0000-0000-0000A07D0000}"/>
    <cellStyle name="Normal 744 4 2 2" xfId="38937" xr:uid="{00000000-0005-0000-0000-0000A17D0000}"/>
    <cellStyle name="Normal 744 4 3" xfId="30095" xr:uid="{00000000-0005-0000-0000-0000A27D0000}"/>
    <cellStyle name="Normal 744 5" xfId="11454" xr:uid="{00000000-0005-0000-0000-0000A37D0000}"/>
    <cellStyle name="Normal 744 5 2" xfId="21071" xr:uid="{00000000-0005-0000-0000-0000A47D0000}"/>
    <cellStyle name="Normal 744 5 2 2" xfId="38938" xr:uid="{00000000-0005-0000-0000-0000A57D0000}"/>
    <cellStyle name="Normal 744 5 3" xfId="30096" xr:uid="{00000000-0005-0000-0000-0000A67D0000}"/>
    <cellStyle name="Normal 744 6" xfId="21066" xr:uid="{00000000-0005-0000-0000-0000A77D0000}"/>
    <cellStyle name="Normal 744 6 2" xfId="38933" xr:uid="{00000000-0005-0000-0000-0000A87D0000}"/>
    <cellStyle name="Normal 744 7" xfId="30091" xr:uid="{00000000-0005-0000-0000-0000A97D0000}"/>
    <cellStyle name="Normal 745" xfId="11455" xr:uid="{00000000-0005-0000-0000-0000AA7D0000}"/>
    <cellStyle name="Normal 745 2" xfId="11456" xr:uid="{00000000-0005-0000-0000-0000AB7D0000}"/>
    <cellStyle name="Normal 745 2 2" xfId="11457" xr:uid="{00000000-0005-0000-0000-0000AC7D0000}"/>
    <cellStyle name="Normal 745 2 2 2" xfId="21074" xr:uid="{00000000-0005-0000-0000-0000AD7D0000}"/>
    <cellStyle name="Normal 745 2 2 2 2" xfId="38941" xr:uid="{00000000-0005-0000-0000-0000AE7D0000}"/>
    <cellStyle name="Normal 745 2 2 3" xfId="30099" xr:uid="{00000000-0005-0000-0000-0000AF7D0000}"/>
    <cellStyle name="Normal 745 2 3" xfId="21073" xr:uid="{00000000-0005-0000-0000-0000B07D0000}"/>
    <cellStyle name="Normal 745 2 3 2" xfId="38940" xr:uid="{00000000-0005-0000-0000-0000B17D0000}"/>
    <cellStyle name="Normal 745 2 4" xfId="30098" xr:uid="{00000000-0005-0000-0000-0000B27D0000}"/>
    <cellStyle name="Normal 745 3" xfId="11458" xr:uid="{00000000-0005-0000-0000-0000B37D0000}"/>
    <cellStyle name="Normal 745 3 2" xfId="21075" xr:uid="{00000000-0005-0000-0000-0000B47D0000}"/>
    <cellStyle name="Normal 745 3 2 2" xfId="38942" xr:uid="{00000000-0005-0000-0000-0000B57D0000}"/>
    <cellStyle name="Normal 745 3 3" xfId="30100" xr:uid="{00000000-0005-0000-0000-0000B67D0000}"/>
    <cellStyle name="Normal 745 4" xfId="11459" xr:uid="{00000000-0005-0000-0000-0000B77D0000}"/>
    <cellStyle name="Normal 745 4 2" xfId="21076" xr:uid="{00000000-0005-0000-0000-0000B87D0000}"/>
    <cellStyle name="Normal 745 4 2 2" xfId="38943" xr:uid="{00000000-0005-0000-0000-0000B97D0000}"/>
    <cellStyle name="Normal 745 4 3" xfId="30101" xr:uid="{00000000-0005-0000-0000-0000BA7D0000}"/>
    <cellStyle name="Normal 745 5" xfId="11460" xr:uid="{00000000-0005-0000-0000-0000BB7D0000}"/>
    <cellStyle name="Normal 745 5 2" xfId="21077" xr:uid="{00000000-0005-0000-0000-0000BC7D0000}"/>
    <cellStyle name="Normal 745 5 2 2" xfId="38944" xr:uid="{00000000-0005-0000-0000-0000BD7D0000}"/>
    <cellStyle name="Normal 745 5 3" xfId="30102" xr:uid="{00000000-0005-0000-0000-0000BE7D0000}"/>
    <cellStyle name="Normal 745 6" xfId="21072" xr:uid="{00000000-0005-0000-0000-0000BF7D0000}"/>
    <cellStyle name="Normal 745 6 2" xfId="38939" xr:uid="{00000000-0005-0000-0000-0000C07D0000}"/>
    <cellStyle name="Normal 745 7" xfId="30097" xr:uid="{00000000-0005-0000-0000-0000C17D0000}"/>
    <cellStyle name="Normal 746" xfId="11461" xr:uid="{00000000-0005-0000-0000-0000C27D0000}"/>
    <cellStyle name="Normal 746 2" xfId="11462" xr:uid="{00000000-0005-0000-0000-0000C37D0000}"/>
    <cellStyle name="Normal 746 2 2" xfId="11463" xr:uid="{00000000-0005-0000-0000-0000C47D0000}"/>
    <cellStyle name="Normal 746 2 2 2" xfId="21080" xr:uid="{00000000-0005-0000-0000-0000C57D0000}"/>
    <cellStyle name="Normal 746 2 2 2 2" xfId="38947" xr:uid="{00000000-0005-0000-0000-0000C67D0000}"/>
    <cellStyle name="Normal 746 2 2 3" xfId="30105" xr:uid="{00000000-0005-0000-0000-0000C77D0000}"/>
    <cellStyle name="Normal 746 2 3" xfId="21079" xr:uid="{00000000-0005-0000-0000-0000C87D0000}"/>
    <cellStyle name="Normal 746 2 3 2" xfId="38946" xr:uid="{00000000-0005-0000-0000-0000C97D0000}"/>
    <cellStyle name="Normal 746 2 4" xfId="30104" xr:uid="{00000000-0005-0000-0000-0000CA7D0000}"/>
    <cellStyle name="Normal 746 3" xfId="11464" xr:uid="{00000000-0005-0000-0000-0000CB7D0000}"/>
    <cellStyle name="Normal 746 3 2" xfId="21081" xr:uid="{00000000-0005-0000-0000-0000CC7D0000}"/>
    <cellStyle name="Normal 746 3 2 2" xfId="38948" xr:uid="{00000000-0005-0000-0000-0000CD7D0000}"/>
    <cellStyle name="Normal 746 3 3" xfId="30106" xr:uid="{00000000-0005-0000-0000-0000CE7D0000}"/>
    <cellStyle name="Normal 746 4" xfId="11465" xr:uid="{00000000-0005-0000-0000-0000CF7D0000}"/>
    <cellStyle name="Normal 746 4 2" xfId="21082" xr:uid="{00000000-0005-0000-0000-0000D07D0000}"/>
    <cellStyle name="Normal 746 4 2 2" xfId="38949" xr:uid="{00000000-0005-0000-0000-0000D17D0000}"/>
    <cellStyle name="Normal 746 4 3" xfId="30107" xr:uid="{00000000-0005-0000-0000-0000D27D0000}"/>
    <cellStyle name="Normal 746 5" xfId="11466" xr:uid="{00000000-0005-0000-0000-0000D37D0000}"/>
    <cellStyle name="Normal 746 5 2" xfId="21083" xr:uid="{00000000-0005-0000-0000-0000D47D0000}"/>
    <cellStyle name="Normal 746 5 2 2" xfId="38950" xr:uid="{00000000-0005-0000-0000-0000D57D0000}"/>
    <cellStyle name="Normal 746 5 3" xfId="30108" xr:uid="{00000000-0005-0000-0000-0000D67D0000}"/>
    <cellStyle name="Normal 746 6" xfId="21078" xr:uid="{00000000-0005-0000-0000-0000D77D0000}"/>
    <cellStyle name="Normal 746 6 2" xfId="38945" xr:uid="{00000000-0005-0000-0000-0000D87D0000}"/>
    <cellStyle name="Normal 746 7" xfId="30103" xr:uid="{00000000-0005-0000-0000-0000D97D0000}"/>
    <cellStyle name="Normal 747" xfId="11467" xr:uid="{00000000-0005-0000-0000-0000DA7D0000}"/>
    <cellStyle name="Normal 747 2" xfId="11468" xr:uid="{00000000-0005-0000-0000-0000DB7D0000}"/>
    <cellStyle name="Normal 747 2 2" xfId="11469" xr:uid="{00000000-0005-0000-0000-0000DC7D0000}"/>
    <cellStyle name="Normal 747 2 2 2" xfId="21086" xr:uid="{00000000-0005-0000-0000-0000DD7D0000}"/>
    <cellStyle name="Normal 747 2 2 2 2" xfId="38953" xr:uid="{00000000-0005-0000-0000-0000DE7D0000}"/>
    <cellStyle name="Normal 747 2 2 3" xfId="30111" xr:uid="{00000000-0005-0000-0000-0000DF7D0000}"/>
    <cellStyle name="Normal 747 2 3" xfId="21085" xr:uid="{00000000-0005-0000-0000-0000E07D0000}"/>
    <cellStyle name="Normal 747 2 3 2" xfId="38952" xr:uid="{00000000-0005-0000-0000-0000E17D0000}"/>
    <cellStyle name="Normal 747 2 4" xfId="30110" xr:uid="{00000000-0005-0000-0000-0000E27D0000}"/>
    <cellStyle name="Normal 747 3" xfId="11470" xr:uid="{00000000-0005-0000-0000-0000E37D0000}"/>
    <cellStyle name="Normal 747 3 2" xfId="21087" xr:uid="{00000000-0005-0000-0000-0000E47D0000}"/>
    <cellStyle name="Normal 747 3 2 2" xfId="38954" xr:uid="{00000000-0005-0000-0000-0000E57D0000}"/>
    <cellStyle name="Normal 747 3 3" xfId="30112" xr:uid="{00000000-0005-0000-0000-0000E67D0000}"/>
    <cellStyle name="Normal 747 4" xfId="11471" xr:uid="{00000000-0005-0000-0000-0000E77D0000}"/>
    <cellStyle name="Normal 747 4 2" xfId="21088" xr:uid="{00000000-0005-0000-0000-0000E87D0000}"/>
    <cellStyle name="Normal 747 4 2 2" xfId="38955" xr:uid="{00000000-0005-0000-0000-0000E97D0000}"/>
    <cellStyle name="Normal 747 4 3" xfId="30113" xr:uid="{00000000-0005-0000-0000-0000EA7D0000}"/>
    <cellStyle name="Normal 747 5" xfId="11472" xr:uid="{00000000-0005-0000-0000-0000EB7D0000}"/>
    <cellStyle name="Normal 747 5 2" xfId="21089" xr:uid="{00000000-0005-0000-0000-0000EC7D0000}"/>
    <cellStyle name="Normal 747 5 2 2" xfId="38956" xr:uid="{00000000-0005-0000-0000-0000ED7D0000}"/>
    <cellStyle name="Normal 747 5 3" xfId="30114" xr:uid="{00000000-0005-0000-0000-0000EE7D0000}"/>
    <cellStyle name="Normal 747 6" xfId="21084" xr:uid="{00000000-0005-0000-0000-0000EF7D0000}"/>
    <cellStyle name="Normal 747 6 2" xfId="38951" xr:uid="{00000000-0005-0000-0000-0000F07D0000}"/>
    <cellStyle name="Normal 747 7" xfId="30109" xr:uid="{00000000-0005-0000-0000-0000F17D0000}"/>
    <cellStyle name="Normal 748" xfId="11473" xr:uid="{00000000-0005-0000-0000-0000F27D0000}"/>
    <cellStyle name="Normal 748 2" xfId="11474" xr:uid="{00000000-0005-0000-0000-0000F37D0000}"/>
    <cellStyle name="Normal 748 2 2" xfId="11475" xr:uid="{00000000-0005-0000-0000-0000F47D0000}"/>
    <cellStyle name="Normal 748 2 2 2" xfId="21092" xr:uid="{00000000-0005-0000-0000-0000F57D0000}"/>
    <cellStyle name="Normal 748 2 2 2 2" xfId="38959" xr:uid="{00000000-0005-0000-0000-0000F67D0000}"/>
    <cellStyle name="Normal 748 2 2 3" xfId="30117" xr:uid="{00000000-0005-0000-0000-0000F77D0000}"/>
    <cellStyle name="Normal 748 2 3" xfId="21091" xr:uid="{00000000-0005-0000-0000-0000F87D0000}"/>
    <cellStyle name="Normal 748 2 3 2" xfId="38958" xr:uid="{00000000-0005-0000-0000-0000F97D0000}"/>
    <cellStyle name="Normal 748 2 4" xfId="30116" xr:uid="{00000000-0005-0000-0000-0000FA7D0000}"/>
    <cellStyle name="Normal 748 3" xfId="11476" xr:uid="{00000000-0005-0000-0000-0000FB7D0000}"/>
    <cellStyle name="Normal 748 3 2" xfId="21093" xr:uid="{00000000-0005-0000-0000-0000FC7D0000}"/>
    <cellStyle name="Normal 748 3 2 2" xfId="38960" xr:uid="{00000000-0005-0000-0000-0000FD7D0000}"/>
    <cellStyle name="Normal 748 3 3" xfId="30118" xr:uid="{00000000-0005-0000-0000-0000FE7D0000}"/>
    <cellStyle name="Normal 748 4" xfId="11477" xr:uid="{00000000-0005-0000-0000-0000FF7D0000}"/>
    <cellStyle name="Normal 748 4 2" xfId="21094" xr:uid="{00000000-0005-0000-0000-0000007E0000}"/>
    <cellStyle name="Normal 748 4 2 2" xfId="38961" xr:uid="{00000000-0005-0000-0000-0000017E0000}"/>
    <cellStyle name="Normal 748 4 3" xfId="30119" xr:uid="{00000000-0005-0000-0000-0000027E0000}"/>
    <cellStyle name="Normal 748 5" xfId="11478" xr:uid="{00000000-0005-0000-0000-0000037E0000}"/>
    <cellStyle name="Normal 748 5 2" xfId="21095" xr:uid="{00000000-0005-0000-0000-0000047E0000}"/>
    <cellStyle name="Normal 748 5 2 2" xfId="38962" xr:uid="{00000000-0005-0000-0000-0000057E0000}"/>
    <cellStyle name="Normal 748 5 3" xfId="30120" xr:uid="{00000000-0005-0000-0000-0000067E0000}"/>
    <cellStyle name="Normal 748 6" xfId="21090" xr:uid="{00000000-0005-0000-0000-0000077E0000}"/>
    <cellStyle name="Normal 748 6 2" xfId="38957" xr:uid="{00000000-0005-0000-0000-0000087E0000}"/>
    <cellStyle name="Normal 748 7" xfId="30115" xr:uid="{00000000-0005-0000-0000-0000097E0000}"/>
    <cellStyle name="Normal 749" xfId="11479" xr:uid="{00000000-0005-0000-0000-00000A7E0000}"/>
    <cellStyle name="Normal 749 2" xfId="11480" xr:uid="{00000000-0005-0000-0000-00000B7E0000}"/>
    <cellStyle name="Normal 749 2 2" xfId="11481" xr:uid="{00000000-0005-0000-0000-00000C7E0000}"/>
    <cellStyle name="Normal 749 2 2 2" xfId="21098" xr:uid="{00000000-0005-0000-0000-00000D7E0000}"/>
    <cellStyle name="Normal 749 2 2 2 2" xfId="38965" xr:uid="{00000000-0005-0000-0000-00000E7E0000}"/>
    <cellStyle name="Normal 749 2 2 3" xfId="30123" xr:uid="{00000000-0005-0000-0000-00000F7E0000}"/>
    <cellStyle name="Normal 749 2 3" xfId="21097" xr:uid="{00000000-0005-0000-0000-0000107E0000}"/>
    <cellStyle name="Normal 749 2 3 2" xfId="38964" xr:uid="{00000000-0005-0000-0000-0000117E0000}"/>
    <cellStyle name="Normal 749 2 4" xfId="30122" xr:uid="{00000000-0005-0000-0000-0000127E0000}"/>
    <cellStyle name="Normal 749 3" xfId="11482" xr:uid="{00000000-0005-0000-0000-0000137E0000}"/>
    <cellStyle name="Normal 749 3 2" xfId="21099" xr:uid="{00000000-0005-0000-0000-0000147E0000}"/>
    <cellStyle name="Normal 749 3 2 2" xfId="38966" xr:uid="{00000000-0005-0000-0000-0000157E0000}"/>
    <cellStyle name="Normal 749 3 3" xfId="30124" xr:uid="{00000000-0005-0000-0000-0000167E0000}"/>
    <cellStyle name="Normal 749 4" xfId="11483" xr:uid="{00000000-0005-0000-0000-0000177E0000}"/>
    <cellStyle name="Normal 749 4 2" xfId="21100" xr:uid="{00000000-0005-0000-0000-0000187E0000}"/>
    <cellStyle name="Normal 749 4 2 2" xfId="38967" xr:uid="{00000000-0005-0000-0000-0000197E0000}"/>
    <cellStyle name="Normal 749 4 3" xfId="30125" xr:uid="{00000000-0005-0000-0000-00001A7E0000}"/>
    <cellStyle name="Normal 749 5" xfId="11484" xr:uid="{00000000-0005-0000-0000-00001B7E0000}"/>
    <cellStyle name="Normal 749 5 2" xfId="21101" xr:uid="{00000000-0005-0000-0000-00001C7E0000}"/>
    <cellStyle name="Normal 749 5 2 2" xfId="38968" xr:uid="{00000000-0005-0000-0000-00001D7E0000}"/>
    <cellStyle name="Normal 749 5 3" xfId="30126" xr:uid="{00000000-0005-0000-0000-00001E7E0000}"/>
    <cellStyle name="Normal 749 6" xfId="21096" xr:uid="{00000000-0005-0000-0000-00001F7E0000}"/>
    <cellStyle name="Normal 749 6 2" xfId="38963" xr:uid="{00000000-0005-0000-0000-0000207E0000}"/>
    <cellStyle name="Normal 749 7" xfId="30121" xr:uid="{00000000-0005-0000-0000-0000217E0000}"/>
    <cellStyle name="Normal 75" xfId="1868" xr:uid="{00000000-0005-0000-0000-0000227E0000}"/>
    <cellStyle name="Normal 75 2" xfId="11485" xr:uid="{00000000-0005-0000-0000-0000237E0000}"/>
    <cellStyle name="Normal 75 3" xfId="11486" xr:uid="{00000000-0005-0000-0000-0000247E0000}"/>
    <cellStyle name="Normal 75 3 2" xfId="11487" xr:uid="{00000000-0005-0000-0000-0000257E0000}"/>
    <cellStyle name="Normal 75 3 2 2" xfId="21103" xr:uid="{00000000-0005-0000-0000-0000267E0000}"/>
    <cellStyle name="Normal 75 3 2 2 2" xfId="38970" xr:uid="{00000000-0005-0000-0000-0000277E0000}"/>
    <cellStyle name="Normal 75 3 2 3" xfId="30128" xr:uid="{00000000-0005-0000-0000-0000287E0000}"/>
    <cellStyle name="Normal 75 3 3" xfId="21102" xr:uid="{00000000-0005-0000-0000-0000297E0000}"/>
    <cellStyle name="Normal 75 3 3 2" xfId="38969" xr:uid="{00000000-0005-0000-0000-00002A7E0000}"/>
    <cellStyle name="Normal 75 3 4" xfId="30127" xr:uid="{00000000-0005-0000-0000-00002B7E0000}"/>
    <cellStyle name="Normal 75 4" xfId="11488" xr:uid="{00000000-0005-0000-0000-00002C7E0000}"/>
    <cellStyle name="Normal 75 4 2" xfId="21104" xr:uid="{00000000-0005-0000-0000-00002D7E0000}"/>
    <cellStyle name="Normal 75 4 2 2" xfId="38971" xr:uid="{00000000-0005-0000-0000-00002E7E0000}"/>
    <cellStyle name="Normal 75 4 3" xfId="30129" xr:uid="{00000000-0005-0000-0000-00002F7E0000}"/>
    <cellStyle name="Normal 75 5" xfId="11489" xr:uid="{00000000-0005-0000-0000-0000307E0000}"/>
    <cellStyle name="Normal 75 5 2" xfId="21105" xr:uid="{00000000-0005-0000-0000-0000317E0000}"/>
    <cellStyle name="Normal 75 5 2 2" xfId="38972" xr:uid="{00000000-0005-0000-0000-0000327E0000}"/>
    <cellStyle name="Normal 75 5 3" xfId="30130" xr:uid="{00000000-0005-0000-0000-0000337E0000}"/>
    <cellStyle name="Normal 75 6" xfId="11490" xr:uid="{00000000-0005-0000-0000-0000347E0000}"/>
    <cellStyle name="Normal 75 6 2" xfId="21106" xr:uid="{00000000-0005-0000-0000-0000357E0000}"/>
    <cellStyle name="Normal 75 6 2 2" xfId="38973" xr:uid="{00000000-0005-0000-0000-0000367E0000}"/>
    <cellStyle name="Normal 75 6 3" xfId="30131" xr:uid="{00000000-0005-0000-0000-0000377E0000}"/>
    <cellStyle name="Normal 750" xfId="11491" xr:uid="{00000000-0005-0000-0000-0000387E0000}"/>
    <cellStyle name="Normal 750 2" xfId="11492" xr:uid="{00000000-0005-0000-0000-0000397E0000}"/>
    <cellStyle name="Normal 750 2 2" xfId="11493" xr:uid="{00000000-0005-0000-0000-00003A7E0000}"/>
    <cellStyle name="Normal 750 2 2 2" xfId="21109" xr:uid="{00000000-0005-0000-0000-00003B7E0000}"/>
    <cellStyle name="Normal 750 2 2 2 2" xfId="38976" xr:uid="{00000000-0005-0000-0000-00003C7E0000}"/>
    <cellStyle name="Normal 750 2 2 3" xfId="30134" xr:uid="{00000000-0005-0000-0000-00003D7E0000}"/>
    <cellStyle name="Normal 750 2 3" xfId="21108" xr:uid="{00000000-0005-0000-0000-00003E7E0000}"/>
    <cellStyle name="Normal 750 2 3 2" xfId="38975" xr:uid="{00000000-0005-0000-0000-00003F7E0000}"/>
    <cellStyle name="Normal 750 2 4" xfId="30133" xr:uid="{00000000-0005-0000-0000-0000407E0000}"/>
    <cellStyle name="Normal 750 3" xfId="11494" xr:uid="{00000000-0005-0000-0000-0000417E0000}"/>
    <cellStyle name="Normal 750 3 2" xfId="21110" xr:uid="{00000000-0005-0000-0000-0000427E0000}"/>
    <cellStyle name="Normal 750 3 2 2" xfId="38977" xr:uid="{00000000-0005-0000-0000-0000437E0000}"/>
    <cellStyle name="Normal 750 3 3" xfId="30135" xr:uid="{00000000-0005-0000-0000-0000447E0000}"/>
    <cellStyle name="Normal 750 4" xfId="11495" xr:uid="{00000000-0005-0000-0000-0000457E0000}"/>
    <cellStyle name="Normal 750 4 2" xfId="21111" xr:uid="{00000000-0005-0000-0000-0000467E0000}"/>
    <cellStyle name="Normal 750 4 2 2" xfId="38978" xr:uid="{00000000-0005-0000-0000-0000477E0000}"/>
    <cellStyle name="Normal 750 4 3" xfId="30136" xr:uid="{00000000-0005-0000-0000-0000487E0000}"/>
    <cellStyle name="Normal 750 5" xfId="11496" xr:uid="{00000000-0005-0000-0000-0000497E0000}"/>
    <cellStyle name="Normal 750 5 2" xfId="21112" xr:uid="{00000000-0005-0000-0000-00004A7E0000}"/>
    <cellStyle name="Normal 750 5 2 2" xfId="38979" xr:uid="{00000000-0005-0000-0000-00004B7E0000}"/>
    <cellStyle name="Normal 750 5 3" xfId="30137" xr:uid="{00000000-0005-0000-0000-00004C7E0000}"/>
    <cellStyle name="Normal 750 6" xfId="21107" xr:uid="{00000000-0005-0000-0000-00004D7E0000}"/>
    <cellStyle name="Normal 750 6 2" xfId="38974" xr:uid="{00000000-0005-0000-0000-00004E7E0000}"/>
    <cellStyle name="Normal 750 7" xfId="30132" xr:uid="{00000000-0005-0000-0000-00004F7E0000}"/>
    <cellStyle name="Normal 751" xfId="11497" xr:uid="{00000000-0005-0000-0000-0000507E0000}"/>
    <cellStyle name="Normal 751 2" xfId="11498" xr:uid="{00000000-0005-0000-0000-0000517E0000}"/>
    <cellStyle name="Normal 751 2 2" xfId="11499" xr:uid="{00000000-0005-0000-0000-0000527E0000}"/>
    <cellStyle name="Normal 751 2 2 2" xfId="21115" xr:uid="{00000000-0005-0000-0000-0000537E0000}"/>
    <cellStyle name="Normal 751 2 2 2 2" xfId="38982" xr:uid="{00000000-0005-0000-0000-0000547E0000}"/>
    <cellStyle name="Normal 751 2 2 3" xfId="30140" xr:uid="{00000000-0005-0000-0000-0000557E0000}"/>
    <cellStyle name="Normal 751 2 3" xfId="21114" xr:uid="{00000000-0005-0000-0000-0000567E0000}"/>
    <cellStyle name="Normal 751 2 3 2" xfId="38981" xr:uid="{00000000-0005-0000-0000-0000577E0000}"/>
    <cellStyle name="Normal 751 2 4" xfId="30139" xr:uid="{00000000-0005-0000-0000-0000587E0000}"/>
    <cellStyle name="Normal 751 3" xfId="11500" xr:uid="{00000000-0005-0000-0000-0000597E0000}"/>
    <cellStyle name="Normal 751 3 2" xfId="21116" xr:uid="{00000000-0005-0000-0000-00005A7E0000}"/>
    <cellStyle name="Normal 751 3 2 2" xfId="38983" xr:uid="{00000000-0005-0000-0000-00005B7E0000}"/>
    <cellStyle name="Normal 751 3 3" xfId="30141" xr:uid="{00000000-0005-0000-0000-00005C7E0000}"/>
    <cellStyle name="Normal 751 4" xfId="11501" xr:uid="{00000000-0005-0000-0000-00005D7E0000}"/>
    <cellStyle name="Normal 751 4 2" xfId="21117" xr:uid="{00000000-0005-0000-0000-00005E7E0000}"/>
    <cellStyle name="Normal 751 4 2 2" xfId="38984" xr:uid="{00000000-0005-0000-0000-00005F7E0000}"/>
    <cellStyle name="Normal 751 4 3" xfId="30142" xr:uid="{00000000-0005-0000-0000-0000607E0000}"/>
    <cellStyle name="Normal 751 5" xfId="11502" xr:uid="{00000000-0005-0000-0000-0000617E0000}"/>
    <cellStyle name="Normal 751 5 2" xfId="21118" xr:uid="{00000000-0005-0000-0000-0000627E0000}"/>
    <cellStyle name="Normal 751 5 2 2" xfId="38985" xr:uid="{00000000-0005-0000-0000-0000637E0000}"/>
    <cellStyle name="Normal 751 5 3" xfId="30143" xr:uid="{00000000-0005-0000-0000-0000647E0000}"/>
    <cellStyle name="Normal 751 6" xfId="21113" xr:uid="{00000000-0005-0000-0000-0000657E0000}"/>
    <cellStyle name="Normal 751 6 2" xfId="38980" xr:uid="{00000000-0005-0000-0000-0000667E0000}"/>
    <cellStyle name="Normal 751 7" xfId="30138" xr:uid="{00000000-0005-0000-0000-0000677E0000}"/>
    <cellStyle name="Normal 752" xfId="11503" xr:uid="{00000000-0005-0000-0000-0000687E0000}"/>
    <cellStyle name="Normal 752 2" xfId="11504" xr:uid="{00000000-0005-0000-0000-0000697E0000}"/>
    <cellStyle name="Normal 752 2 2" xfId="11505" xr:uid="{00000000-0005-0000-0000-00006A7E0000}"/>
    <cellStyle name="Normal 752 2 2 2" xfId="21121" xr:uid="{00000000-0005-0000-0000-00006B7E0000}"/>
    <cellStyle name="Normal 752 2 2 2 2" xfId="38988" xr:uid="{00000000-0005-0000-0000-00006C7E0000}"/>
    <cellStyle name="Normal 752 2 2 3" xfId="30146" xr:uid="{00000000-0005-0000-0000-00006D7E0000}"/>
    <cellStyle name="Normal 752 2 3" xfId="21120" xr:uid="{00000000-0005-0000-0000-00006E7E0000}"/>
    <cellStyle name="Normal 752 2 3 2" xfId="38987" xr:uid="{00000000-0005-0000-0000-00006F7E0000}"/>
    <cellStyle name="Normal 752 2 4" xfId="30145" xr:uid="{00000000-0005-0000-0000-0000707E0000}"/>
    <cellStyle name="Normal 752 3" xfId="11506" xr:uid="{00000000-0005-0000-0000-0000717E0000}"/>
    <cellStyle name="Normal 752 3 2" xfId="21122" xr:uid="{00000000-0005-0000-0000-0000727E0000}"/>
    <cellStyle name="Normal 752 3 2 2" xfId="38989" xr:uid="{00000000-0005-0000-0000-0000737E0000}"/>
    <cellStyle name="Normal 752 3 3" xfId="30147" xr:uid="{00000000-0005-0000-0000-0000747E0000}"/>
    <cellStyle name="Normal 752 4" xfId="11507" xr:uid="{00000000-0005-0000-0000-0000757E0000}"/>
    <cellStyle name="Normal 752 4 2" xfId="21123" xr:uid="{00000000-0005-0000-0000-0000767E0000}"/>
    <cellStyle name="Normal 752 4 2 2" xfId="38990" xr:uid="{00000000-0005-0000-0000-0000777E0000}"/>
    <cellStyle name="Normal 752 4 3" xfId="30148" xr:uid="{00000000-0005-0000-0000-0000787E0000}"/>
    <cellStyle name="Normal 752 5" xfId="11508" xr:uid="{00000000-0005-0000-0000-0000797E0000}"/>
    <cellStyle name="Normal 752 5 2" xfId="21124" xr:uid="{00000000-0005-0000-0000-00007A7E0000}"/>
    <cellStyle name="Normal 752 5 2 2" xfId="38991" xr:uid="{00000000-0005-0000-0000-00007B7E0000}"/>
    <cellStyle name="Normal 752 5 3" xfId="30149" xr:uid="{00000000-0005-0000-0000-00007C7E0000}"/>
    <cellStyle name="Normal 752 6" xfId="21119" xr:uid="{00000000-0005-0000-0000-00007D7E0000}"/>
    <cellStyle name="Normal 752 6 2" xfId="38986" xr:uid="{00000000-0005-0000-0000-00007E7E0000}"/>
    <cellStyle name="Normal 752 7" xfId="30144" xr:uid="{00000000-0005-0000-0000-00007F7E0000}"/>
    <cellStyle name="Normal 753" xfId="11509" xr:uid="{00000000-0005-0000-0000-0000807E0000}"/>
    <cellStyle name="Normal 753 2" xfId="11510" xr:uid="{00000000-0005-0000-0000-0000817E0000}"/>
    <cellStyle name="Normal 753 2 2" xfId="11511" xr:uid="{00000000-0005-0000-0000-0000827E0000}"/>
    <cellStyle name="Normal 753 2 2 2" xfId="21127" xr:uid="{00000000-0005-0000-0000-0000837E0000}"/>
    <cellStyle name="Normal 753 2 2 2 2" xfId="38994" xr:uid="{00000000-0005-0000-0000-0000847E0000}"/>
    <cellStyle name="Normal 753 2 2 3" xfId="30152" xr:uid="{00000000-0005-0000-0000-0000857E0000}"/>
    <cellStyle name="Normal 753 2 3" xfId="21126" xr:uid="{00000000-0005-0000-0000-0000867E0000}"/>
    <cellStyle name="Normal 753 2 3 2" xfId="38993" xr:uid="{00000000-0005-0000-0000-0000877E0000}"/>
    <cellStyle name="Normal 753 2 4" xfId="30151" xr:uid="{00000000-0005-0000-0000-0000887E0000}"/>
    <cellStyle name="Normal 753 3" xfId="11512" xr:uid="{00000000-0005-0000-0000-0000897E0000}"/>
    <cellStyle name="Normal 753 3 2" xfId="21128" xr:uid="{00000000-0005-0000-0000-00008A7E0000}"/>
    <cellStyle name="Normal 753 3 2 2" xfId="38995" xr:uid="{00000000-0005-0000-0000-00008B7E0000}"/>
    <cellStyle name="Normal 753 3 3" xfId="30153" xr:uid="{00000000-0005-0000-0000-00008C7E0000}"/>
    <cellStyle name="Normal 753 4" xfId="11513" xr:uid="{00000000-0005-0000-0000-00008D7E0000}"/>
    <cellStyle name="Normal 753 4 2" xfId="21129" xr:uid="{00000000-0005-0000-0000-00008E7E0000}"/>
    <cellStyle name="Normal 753 4 2 2" xfId="38996" xr:uid="{00000000-0005-0000-0000-00008F7E0000}"/>
    <cellStyle name="Normal 753 4 3" xfId="30154" xr:uid="{00000000-0005-0000-0000-0000907E0000}"/>
    <cellStyle name="Normal 753 5" xfId="11514" xr:uid="{00000000-0005-0000-0000-0000917E0000}"/>
    <cellStyle name="Normal 753 5 2" xfId="21130" xr:uid="{00000000-0005-0000-0000-0000927E0000}"/>
    <cellStyle name="Normal 753 5 2 2" xfId="38997" xr:uid="{00000000-0005-0000-0000-0000937E0000}"/>
    <cellStyle name="Normal 753 5 3" xfId="30155" xr:uid="{00000000-0005-0000-0000-0000947E0000}"/>
    <cellStyle name="Normal 753 6" xfId="21125" xr:uid="{00000000-0005-0000-0000-0000957E0000}"/>
    <cellStyle name="Normal 753 6 2" xfId="38992" xr:uid="{00000000-0005-0000-0000-0000967E0000}"/>
    <cellStyle name="Normal 753 7" xfId="30150" xr:uid="{00000000-0005-0000-0000-0000977E0000}"/>
    <cellStyle name="Normal 754" xfId="11515" xr:uid="{00000000-0005-0000-0000-0000987E0000}"/>
    <cellStyle name="Normal 754 2" xfId="11516" xr:uid="{00000000-0005-0000-0000-0000997E0000}"/>
    <cellStyle name="Normal 754 2 2" xfId="11517" xr:uid="{00000000-0005-0000-0000-00009A7E0000}"/>
    <cellStyle name="Normal 754 2 2 2" xfId="21133" xr:uid="{00000000-0005-0000-0000-00009B7E0000}"/>
    <cellStyle name="Normal 754 2 2 2 2" xfId="39000" xr:uid="{00000000-0005-0000-0000-00009C7E0000}"/>
    <cellStyle name="Normal 754 2 2 3" xfId="30158" xr:uid="{00000000-0005-0000-0000-00009D7E0000}"/>
    <cellStyle name="Normal 754 2 3" xfId="21132" xr:uid="{00000000-0005-0000-0000-00009E7E0000}"/>
    <cellStyle name="Normal 754 2 3 2" xfId="38999" xr:uid="{00000000-0005-0000-0000-00009F7E0000}"/>
    <cellStyle name="Normal 754 2 4" xfId="30157" xr:uid="{00000000-0005-0000-0000-0000A07E0000}"/>
    <cellStyle name="Normal 754 3" xfId="11518" xr:uid="{00000000-0005-0000-0000-0000A17E0000}"/>
    <cellStyle name="Normal 754 3 2" xfId="21134" xr:uid="{00000000-0005-0000-0000-0000A27E0000}"/>
    <cellStyle name="Normal 754 3 2 2" xfId="39001" xr:uid="{00000000-0005-0000-0000-0000A37E0000}"/>
    <cellStyle name="Normal 754 3 3" xfId="30159" xr:uid="{00000000-0005-0000-0000-0000A47E0000}"/>
    <cellStyle name="Normal 754 4" xfId="11519" xr:uid="{00000000-0005-0000-0000-0000A57E0000}"/>
    <cellStyle name="Normal 754 4 2" xfId="21135" xr:uid="{00000000-0005-0000-0000-0000A67E0000}"/>
    <cellStyle name="Normal 754 4 2 2" xfId="39002" xr:uid="{00000000-0005-0000-0000-0000A77E0000}"/>
    <cellStyle name="Normal 754 4 3" xfId="30160" xr:uid="{00000000-0005-0000-0000-0000A87E0000}"/>
    <cellStyle name="Normal 754 5" xfId="11520" xr:uid="{00000000-0005-0000-0000-0000A97E0000}"/>
    <cellStyle name="Normal 754 5 2" xfId="21136" xr:uid="{00000000-0005-0000-0000-0000AA7E0000}"/>
    <cellStyle name="Normal 754 5 2 2" xfId="39003" xr:uid="{00000000-0005-0000-0000-0000AB7E0000}"/>
    <cellStyle name="Normal 754 5 3" xfId="30161" xr:uid="{00000000-0005-0000-0000-0000AC7E0000}"/>
    <cellStyle name="Normal 754 6" xfId="21131" xr:uid="{00000000-0005-0000-0000-0000AD7E0000}"/>
    <cellStyle name="Normal 754 6 2" xfId="38998" xr:uid="{00000000-0005-0000-0000-0000AE7E0000}"/>
    <cellStyle name="Normal 754 7" xfId="30156" xr:uid="{00000000-0005-0000-0000-0000AF7E0000}"/>
    <cellStyle name="Normal 755" xfId="11521" xr:uid="{00000000-0005-0000-0000-0000B07E0000}"/>
    <cellStyle name="Normal 755 2" xfId="11522" xr:uid="{00000000-0005-0000-0000-0000B17E0000}"/>
    <cellStyle name="Normal 755 2 2" xfId="11523" xr:uid="{00000000-0005-0000-0000-0000B27E0000}"/>
    <cellStyle name="Normal 755 2 2 2" xfId="21139" xr:uid="{00000000-0005-0000-0000-0000B37E0000}"/>
    <cellStyle name="Normal 755 2 2 2 2" xfId="39006" xr:uid="{00000000-0005-0000-0000-0000B47E0000}"/>
    <cellStyle name="Normal 755 2 2 3" xfId="30164" xr:uid="{00000000-0005-0000-0000-0000B57E0000}"/>
    <cellStyle name="Normal 755 2 3" xfId="21138" xr:uid="{00000000-0005-0000-0000-0000B67E0000}"/>
    <cellStyle name="Normal 755 2 3 2" xfId="39005" xr:uid="{00000000-0005-0000-0000-0000B77E0000}"/>
    <cellStyle name="Normal 755 2 4" xfId="30163" xr:uid="{00000000-0005-0000-0000-0000B87E0000}"/>
    <cellStyle name="Normal 755 3" xfId="11524" xr:uid="{00000000-0005-0000-0000-0000B97E0000}"/>
    <cellStyle name="Normal 755 3 2" xfId="21140" xr:uid="{00000000-0005-0000-0000-0000BA7E0000}"/>
    <cellStyle name="Normal 755 3 2 2" xfId="39007" xr:uid="{00000000-0005-0000-0000-0000BB7E0000}"/>
    <cellStyle name="Normal 755 3 3" xfId="30165" xr:uid="{00000000-0005-0000-0000-0000BC7E0000}"/>
    <cellStyle name="Normal 755 4" xfId="11525" xr:uid="{00000000-0005-0000-0000-0000BD7E0000}"/>
    <cellStyle name="Normal 755 4 2" xfId="21141" xr:uid="{00000000-0005-0000-0000-0000BE7E0000}"/>
    <cellStyle name="Normal 755 4 2 2" xfId="39008" xr:uid="{00000000-0005-0000-0000-0000BF7E0000}"/>
    <cellStyle name="Normal 755 4 3" xfId="30166" xr:uid="{00000000-0005-0000-0000-0000C07E0000}"/>
    <cellStyle name="Normal 755 5" xfId="11526" xr:uid="{00000000-0005-0000-0000-0000C17E0000}"/>
    <cellStyle name="Normal 755 5 2" xfId="21142" xr:uid="{00000000-0005-0000-0000-0000C27E0000}"/>
    <cellStyle name="Normal 755 5 2 2" xfId="39009" xr:uid="{00000000-0005-0000-0000-0000C37E0000}"/>
    <cellStyle name="Normal 755 5 3" xfId="30167" xr:uid="{00000000-0005-0000-0000-0000C47E0000}"/>
    <cellStyle name="Normal 755 6" xfId="21137" xr:uid="{00000000-0005-0000-0000-0000C57E0000}"/>
    <cellStyle name="Normal 755 6 2" xfId="39004" xr:uid="{00000000-0005-0000-0000-0000C67E0000}"/>
    <cellStyle name="Normal 755 7" xfId="30162" xr:uid="{00000000-0005-0000-0000-0000C77E0000}"/>
    <cellStyle name="Normal 756" xfId="11527" xr:uid="{00000000-0005-0000-0000-0000C87E0000}"/>
    <cellStyle name="Normal 756 2" xfId="11528" xr:uid="{00000000-0005-0000-0000-0000C97E0000}"/>
    <cellStyle name="Normal 756 2 2" xfId="11529" xr:uid="{00000000-0005-0000-0000-0000CA7E0000}"/>
    <cellStyle name="Normal 756 2 2 2" xfId="21145" xr:uid="{00000000-0005-0000-0000-0000CB7E0000}"/>
    <cellStyle name="Normal 756 2 2 2 2" xfId="39012" xr:uid="{00000000-0005-0000-0000-0000CC7E0000}"/>
    <cellStyle name="Normal 756 2 2 3" xfId="30170" xr:uid="{00000000-0005-0000-0000-0000CD7E0000}"/>
    <cellStyle name="Normal 756 2 3" xfId="21144" xr:uid="{00000000-0005-0000-0000-0000CE7E0000}"/>
    <cellStyle name="Normal 756 2 3 2" xfId="39011" xr:uid="{00000000-0005-0000-0000-0000CF7E0000}"/>
    <cellStyle name="Normal 756 2 4" xfId="30169" xr:uid="{00000000-0005-0000-0000-0000D07E0000}"/>
    <cellStyle name="Normal 756 3" xfId="11530" xr:uid="{00000000-0005-0000-0000-0000D17E0000}"/>
    <cellStyle name="Normal 756 3 2" xfId="21146" xr:uid="{00000000-0005-0000-0000-0000D27E0000}"/>
    <cellStyle name="Normal 756 3 2 2" xfId="39013" xr:uid="{00000000-0005-0000-0000-0000D37E0000}"/>
    <cellStyle name="Normal 756 3 3" xfId="30171" xr:uid="{00000000-0005-0000-0000-0000D47E0000}"/>
    <cellStyle name="Normal 756 4" xfId="11531" xr:uid="{00000000-0005-0000-0000-0000D57E0000}"/>
    <cellStyle name="Normal 756 4 2" xfId="21147" xr:uid="{00000000-0005-0000-0000-0000D67E0000}"/>
    <cellStyle name="Normal 756 4 2 2" xfId="39014" xr:uid="{00000000-0005-0000-0000-0000D77E0000}"/>
    <cellStyle name="Normal 756 4 3" xfId="30172" xr:uid="{00000000-0005-0000-0000-0000D87E0000}"/>
    <cellStyle name="Normal 756 5" xfId="11532" xr:uid="{00000000-0005-0000-0000-0000D97E0000}"/>
    <cellStyle name="Normal 756 5 2" xfId="21148" xr:uid="{00000000-0005-0000-0000-0000DA7E0000}"/>
    <cellStyle name="Normal 756 5 2 2" xfId="39015" xr:uid="{00000000-0005-0000-0000-0000DB7E0000}"/>
    <cellStyle name="Normal 756 5 3" xfId="30173" xr:uid="{00000000-0005-0000-0000-0000DC7E0000}"/>
    <cellStyle name="Normal 756 6" xfId="21143" xr:uid="{00000000-0005-0000-0000-0000DD7E0000}"/>
    <cellStyle name="Normal 756 6 2" xfId="39010" xr:uid="{00000000-0005-0000-0000-0000DE7E0000}"/>
    <cellStyle name="Normal 756 7" xfId="30168" xr:uid="{00000000-0005-0000-0000-0000DF7E0000}"/>
    <cellStyle name="Normal 757" xfId="11533" xr:uid="{00000000-0005-0000-0000-0000E07E0000}"/>
    <cellStyle name="Normal 757 2" xfId="11534" xr:uid="{00000000-0005-0000-0000-0000E17E0000}"/>
    <cellStyle name="Normal 757 2 2" xfId="11535" xr:uid="{00000000-0005-0000-0000-0000E27E0000}"/>
    <cellStyle name="Normal 757 2 2 2" xfId="21151" xr:uid="{00000000-0005-0000-0000-0000E37E0000}"/>
    <cellStyle name="Normal 757 2 2 2 2" xfId="39018" xr:uid="{00000000-0005-0000-0000-0000E47E0000}"/>
    <cellStyle name="Normal 757 2 2 3" xfId="30176" xr:uid="{00000000-0005-0000-0000-0000E57E0000}"/>
    <cellStyle name="Normal 757 2 3" xfId="21150" xr:uid="{00000000-0005-0000-0000-0000E67E0000}"/>
    <cellStyle name="Normal 757 2 3 2" xfId="39017" xr:uid="{00000000-0005-0000-0000-0000E77E0000}"/>
    <cellStyle name="Normal 757 2 4" xfId="30175" xr:uid="{00000000-0005-0000-0000-0000E87E0000}"/>
    <cellStyle name="Normal 757 3" xfId="11536" xr:uid="{00000000-0005-0000-0000-0000E97E0000}"/>
    <cellStyle name="Normal 757 3 2" xfId="21152" xr:uid="{00000000-0005-0000-0000-0000EA7E0000}"/>
    <cellStyle name="Normal 757 3 2 2" xfId="39019" xr:uid="{00000000-0005-0000-0000-0000EB7E0000}"/>
    <cellStyle name="Normal 757 3 3" xfId="30177" xr:uid="{00000000-0005-0000-0000-0000EC7E0000}"/>
    <cellStyle name="Normal 757 4" xfId="11537" xr:uid="{00000000-0005-0000-0000-0000ED7E0000}"/>
    <cellStyle name="Normal 757 4 2" xfId="21153" xr:uid="{00000000-0005-0000-0000-0000EE7E0000}"/>
    <cellStyle name="Normal 757 4 2 2" xfId="39020" xr:uid="{00000000-0005-0000-0000-0000EF7E0000}"/>
    <cellStyle name="Normal 757 4 3" xfId="30178" xr:uid="{00000000-0005-0000-0000-0000F07E0000}"/>
    <cellStyle name="Normal 757 5" xfId="11538" xr:uid="{00000000-0005-0000-0000-0000F17E0000}"/>
    <cellStyle name="Normal 757 5 2" xfId="21154" xr:uid="{00000000-0005-0000-0000-0000F27E0000}"/>
    <cellStyle name="Normal 757 5 2 2" xfId="39021" xr:uid="{00000000-0005-0000-0000-0000F37E0000}"/>
    <cellStyle name="Normal 757 5 3" xfId="30179" xr:uid="{00000000-0005-0000-0000-0000F47E0000}"/>
    <cellStyle name="Normal 757 6" xfId="21149" xr:uid="{00000000-0005-0000-0000-0000F57E0000}"/>
    <cellStyle name="Normal 757 6 2" xfId="39016" xr:uid="{00000000-0005-0000-0000-0000F67E0000}"/>
    <cellStyle name="Normal 757 7" xfId="30174" xr:uid="{00000000-0005-0000-0000-0000F77E0000}"/>
    <cellStyle name="Normal 758" xfId="11539" xr:uid="{00000000-0005-0000-0000-0000F87E0000}"/>
    <cellStyle name="Normal 758 2" xfId="11540" xr:uid="{00000000-0005-0000-0000-0000F97E0000}"/>
    <cellStyle name="Normal 758 2 2" xfId="11541" xr:uid="{00000000-0005-0000-0000-0000FA7E0000}"/>
    <cellStyle name="Normal 758 2 2 2" xfId="21157" xr:uid="{00000000-0005-0000-0000-0000FB7E0000}"/>
    <cellStyle name="Normal 758 2 2 2 2" xfId="39024" xr:uid="{00000000-0005-0000-0000-0000FC7E0000}"/>
    <cellStyle name="Normal 758 2 2 3" xfId="30182" xr:uid="{00000000-0005-0000-0000-0000FD7E0000}"/>
    <cellStyle name="Normal 758 2 3" xfId="21156" xr:uid="{00000000-0005-0000-0000-0000FE7E0000}"/>
    <cellStyle name="Normal 758 2 3 2" xfId="39023" xr:uid="{00000000-0005-0000-0000-0000FF7E0000}"/>
    <cellStyle name="Normal 758 2 4" xfId="30181" xr:uid="{00000000-0005-0000-0000-0000007F0000}"/>
    <cellStyle name="Normal 758 3" xfId="11542" xr:uid="{00000000-0005-0000-0000-0000017F0000}"/>
    <cellStyle name="Normal 758 3 2" xfId="21158" xr:uid="{00000000-0005-0000-0000-0000027F0000}"/>
    <cellStyle name="Normal 758 3 2 2" xfId="39025" xr:uid="{00000000-0005-0000-0000-0000037F0000}"/>
    <cellStyle name="Normal 758 3 3" xfId="30183" xr:uid="{00000000-0005-0000-0000-0000047F0000}"/>
    <cellStyle name="Normal 758 4" xfId="11543" xr:uid="{00000000-0005-0000-0000-0000057F0000}"/>
    <cellStyle name="Normal 758 4 2" xfId="21159" xr:uid="{00000000-0005-0000-0000-0000067F0000}"/>
    <cellStyle name="Normal 758 4 2 2" xfId="39026" xr:uid="{00000000-0005-0000-0000-0000077F0000}"/>
    <cellStyle name="Normal 758 4 3" xfId="30184" xr:uid="{00000000-0005-0000-0000-0000087F0000}"/>
    <cellStyle name="Normal 758 5" xfId="11544" xr:uid="{00000000-0005-0000-0000-0000097F0000}"/>
    <cellStyle name="Normal 758 5 2" xfId="21160" xr:uid="{00000000-0005-0000-0000-00000A7F0000}"/>
    <cellStyle name="Normal 758 5 2 2" xfId="39027" xr:uid="{00000000-0005-0000-0000-00000B7F0000}"/>
    <cellStyle name="Normal 758 5 3" xfId="30185" xr:uid="{00000000-0005-0000-0000-00000C7F0000}"/>
    <cellStyle name="Normal 758 6" xfId="21155" xr:uid="{00000000-0005-0000-0000-00000D7F0000}"/>
    <cellStyle name="Normal 758 6 2" xfId="39022" xr:uid="{00000000-0005-0000-0000-00000E7F0000}"/>
    <cellStyle name="Normal 758 7" xfId="30180" xr:uid="{00000000-0005-0000-0000-00000F7F0000}"/>
    <cellStyle name="Normal 759" xfId="11545" xr:uid="{00000000-0005-0000-0000-0000107F0000}"/>
    <cellStyle name="Normal 759 2" xfId="11546" xr:uid="{00000000-0005-0000-0000-0000117F0000}"/>
    <cellStyle name="Normal 759 2 2" xfId="11547" xr:uid="{00000000-0005-0000-0000-0000127F0000}"/>
    <cellStyle name="Normal 759 2 2 2" xfId="21163" xr:uid="{00000000-0005-0000-0000-0000137F0000}"/>
    <cellStyle name="Normal 759 2 2 2 2" xfId="39030" xr:uid="{00000000-0005-0000-0000-0000147F0000}"/>
    <cellStyle name="Normal 759 2 2 3" xfId="30188" xr:uid="{00000000-0005-0000-0000-0000157F0000}"/>
    <cellStyle name="Normal 759 2 3" xfId="21162" xr:uid="{00000000-0005-0000-0000-0000167F0000}"/>
    <cellStyle name="Normal 759 2 3 2" xfId="39029" xr:uid="{00000000-0005-0000-0000-0000177F0000}"/>
    <cellStyle name="Normal 759 2 4" xfId="30187" xr:uid="{00000000-0005-0000-0000-0000187F0000}"/>
    <cellStyle name="Normal 759 3" xfId="11548" xr:uid="{00000000-0005-0000-0000-0000197F0000}"/>
    <cellStyle name="Normal 759 3 2" xfId="21164" xr:uid="{00000000-0005-0000-0000-00001A7F0000}"/>
    <cellStyle name="Normal 759 3 2 2" xfId="39031" xr:uid="{00000000-0005-0000-0000-00001B7F0000}"/>
    <cellStyle name="Normal 759 3 3" xfId="30189" xr:uid="{00000000-0005-0000-0000-00001C7F0000}"/>
    <cellStyle name="Normal 759 4" xfId="11549" xr:uid="{00000000-0005-0000-0000-00001D7F0000}"/>
    <cellStyle name="Normal 759 4 2" xfId="21165" xr:uid="{00000000-0005-0000-0000-00001E7F0000}"/>
    <cellStyle name="Normal 759 4 2 2" xfId="39032" xr:uid="{00000000-0005-0000-0000-00001F7F0000}"/>
    <cellStyle name="Normal 759 4 3" xfId="30190" xr:uid="{00000000-0005-0000-0000-0000207F0000}"/>
    <cellStyle name="Normal 759 5" xfId="11550" xr:uid="{00000000-0005-0000-0000-0000217F0000}"/>
    <cellStyle name="Normal 759 5 2" xfId="21166" xr:uid="{00000000-0005-0000-0000-0000227F0000}"/>
    <cellStyle name="Normal 759 5 2 2" xfId="39033" xr:uid="{00000000-0005-0000-0000-0000237F0000}"/>
    <cellStyle name="Normal 759 5 3" xfId="30191" xr:uid="{00000000-0005-0000-0000-0000247F0000}"/>
    <cellStyle name="Normal 759 6" xfId="21161" xr:uid="{00000000-0005-0000-0000-0000257F0000}"/>
    <cellStyle name="Normal 759 6 2" xfId="39028" xr:uid="{00000000-0005-0000-0000-0000267F0000}"/>
    <cellStyle name="Normal 759 7" xfId="30186" xr:uid="{00000000-0005-0000-0000-0000277F0000}"/>
    <cellStyle name="Normal 76" xfId="1869" xr:uid="{00000000-0005-0000-0000-0000287F0000}"/>
    <cellStyle name="Normal 76 2" xfId="11551" xr:uid="{00000000-0005-0000-0000-0000297F0000}"/>
    <cellStyle name="Normal 76 3" xfId="11552" xr:uid="{00000000-0005-0000-0000-00002A7F0000}"/>
    <cellStyle name="Normal 76 3 2" xfId="11553" xr:uid="{00000000-0005-0000-0000-00002B7F0000}"/>
    <cellStyle name="Normal 76 3 2 2" xfId="21168" xr:uid="{00000000-0005-0000-0000-00002C7F0000}"/>
    <cellStyle name="Normal 76 3 2 2 2" xfId="39035" xr:uid="{00000000-0005-0000-0000-00002D7F0000}"/>
    <cellStyle name="Normal 76 3 2 3" xfId="30193" xr:uid="{00000000-0005-0000-0000-00002E7F0000}"/>
    <cellStyle name="Normal 76 3 3" xfId="21167" xr:uid="{00000000-0005-0000-0000-00002F7F0000}"/>
    <cellStyle name="Normal 76 3 3 2" xfId="39034" xr:uid="{00000000-0005-0000-0000-0000307F0000}"/>
    <cellStyle name="Normal 76 3 4" xfId="30192" xr:uid="{00000000-0005-0000-0000-0000317F0000}"/>
    <cellStyle name="Normal 76 4" xfId="11554" xr:uid="{00000000-0005-0000-0000-0000327F0000}"/>
    <cellStyle name="Normal 76 4 2" xfId="21169" xr:uid="{00000000-0005-0000-0000-0000337F0000}"/>
    <cellStyle name="Normal 76 4 2 2" xfId="39036" xr:uid="{00000000-0005-0000-0000-0000347F0000}"/>
    <cellStyle name="Normal 76 4 3" xfId="30194" xr:uid="{00000000-0005-0000-0000-0000357F0000}"/>
    <cellStyle name="Normal 76 5" xfId="11555" xr:uid="{00000000-0005-0000-0000-0000367F0000}"/>
    <cellStyle name="Normal 76 5 2" xfId="21170" xr:uid="{00000000-0005-0000-0000-0000377F0000}"/>
    <cellStyle name="Normal 76 5 2 2" xfId="39037" xr:uid="{00000000-0005-0000-0000-0000387F0000}"/>
    <cellStyle name="Normal 76 5 3" xfId="30195" xr:uid="{00000000-0005-0000-0000-0000397F0000}"/>
    <cellStyle name="Normal 76 6" xfId="11556" xr:uid="{00000000-0005-0000-0000-00003A7F0000}"/>
    <cellStyle name="Normal 76 6 2" xfId="21171" xr:uid="{00000000-0005-0000-0000-00003B7F0000}"/>
    <cellStyle name="Normal 76 6 2 2" xfId="39038" xr:uid="{00000000-0005-0000-0000-00003C7F0000}"/>
    <cellStyle name="Normal 76 6 3" xfId="30196" xr:uid="{00000000-0005-0000-0000-00003D7F0000}"/>
    <cellStyle name="Normal 760" xfId="11557" xr:uid="{00000000-0005-0000-0000-00003E7F0000}"/>
    <cellStyle name="Normal 760 2" xfId="11558" xr:uid="{00000000-0005-0000-0000-00003F7F0000}"/>
    <cellStyle name="Normal 760 2 2" xfId="11559" xr:uid="{00000000-0005-0000-0000-0000407F0000}"/>
    <cellStyle name="Normal 760 2 2 2" xfId="21174" xr:uid="{00000000-0005-0000-0000-0000417F0000}"/>
    <cellStyle name="Normal 760 2 2 2 2" xfId="39041" xr:uid="{00000000-0005-0000-0000-0000427F0000}"/>
    <cellStyle name="Normal 760 2 2 3" xfId="30199" xr:uid="{00000000-0005-0000-0000-0000437F0000}"/>
    <cellStyle name="Normal 760 2 3" xfId="21173" xr:uid="{00000000-0005-0000-0000-0000447F0000}"/>
    <cellStyle name="Normal 760 2 3 2" xfId="39040" xr:uid="{00000000-0005-0000-0000-0000457F0000}"/>
    <cellStyle name="Normal 760 2 4" xfId="30198" xr:uid="{00000000-0005-0000-0000-0000467F0000}"/>
    <cellStyle name="Normal 760 3" xfId="11560" xr:uid="{00000000-0005-0000-0000-0000477F0000}"/>
    <cellStyle name="Normal 760 3 2" xfId="21175" xr:uid="{00000000-0005-0000-0000-0000487F0000}"/>
    <cellStyle name="Normal 760 3 2 2" xfId="39042" xr:uid="{00000000-0005-0000-0000-0000497F0000}"/>
    <cellStyle name="Normal 760 3 3" xfId="30200" xr:uid="{00000000-0005-0000-0000-00004A7F0000}"/>
    <cellStyle name="Normal 760 4" xfId="11561" xr:uid="{00000000-0005-0000-0000-00004B7F0000}"/>
    <cellStyle name="Normal 760 4 2" xfId="21176" xr:uid="{00000000-0005-0000-0000-00004C7F0000}"/>
    <cellStyle name="Normal 760 4 2 2" xfId="39043" xr:uid="{00000000-0005-0000-0000-00004D7F0000}"/>
    <cellStyle name="Normal 760 4 3" xfId="30201" xr:uid="{00000000-0005-0000-0000-00004E7F0000}"/>
    <cellStyle name="Normal 760 5" xfId="11562" xr:uid="{00000000-0005-0000-0000-00004F7F0000}"/>
    <cellStyle name="Normal 760 5 2" xfId="21177" xr:uid="{00000000-0005-0000-0000-0000507F0000}"/>
    <cellStyle name="Normal 760 5 2 2" xfId="39044" xr:uid="{00000000-0005-0000-0000-0000517F0000}"/>
    <cellStyle name="Normal 760 5 3" xfId="30202" xr:uid="{00000000-0005-0000-0000-0000527F0000}"/>
    <cellStyle name="Normal 760 6" xfId="21172" xr:uid="{00000000-0005-0000-0000-0000537F0000}"/>
    <cellStyle name="Normal 760 6 2" xfId="39039" xr:uid="{00000000-0005-0000-0000-0000547F0000}"/>
    <cellStyle name="Normal 760 7" xfId="30197" xr:uid="{00000000-0005-0000-0000-0000557F0000}"/>
    <cellStyle name="Normal 761" xfId="11563" xr:uid="{00000000-0005-0000-0000-0000567F0000}"/>
    <cellStyle name="Normal 761 2" xfId="11564" xr:uid="{00000000-0005-0000-0000-0000577F0000}"/>
    <cellStyle name="Normal 761 2 2" xfId="11565" xr:uid="{00000000-0005-0000-0000-0000587F0000}"/>
    <cellStyle name="Normal 761 2 2 2" xfId="21180" xr:uid="{00000000-0005-0000-0000-0000597F0000}"/>
    <cellStyle name="Normal 761 2 2 2 2" xfId="39047" xr:uid="{00000000-0005-0000-0000-00005A7F0000}"/>
    <cellStyle name="Normal 761 2 2 3" xfId="30205" xr:uid="{00000000-0005-0000-0000-00005B7F0000}"/>
    <cellStyle name="Normal 761 2 3" xfId="21179" xr:uid="{00000000-0005-0000-0000-00005C7F0000}"/>
    <cellStyle name="Normal 761 2 3 2" xfId="39046" xr:uid="{00000000-0005-0000-0000-00005D7F0000}"/>
    <cellStyle name="Normal 761 2 4" xfId="30204" xr:uid="{00000000-0005-0000-0000-00005E7F0000}"/>
    <cellStyle name="Normal 761 3" xfId="11566" xr:uid="{00000000-0005-0000-0000-00005F7F0000}"/>
    <cellStyle name="Normal 761 3 2" xfId="21181" xr:uid="{00000000-0005-0000-0000-0000607F0000}"/>
    <cellStyle name="Normal 761 3 2 2" xfId="39048" xr:uid="{00000000-0005-0000-0000-0000617F0000}"/>
    <cellStyle name="Normal 761 3 3" xfId="30206" xr:uid="{00000000-0005-0000-0000-0000627F0000}"/>
    <cellStyle name="Normal 761 4" xfId="11567" xr:uid="{00000000-0005-0000-0000-0000637F0000}"/>
    <cellStyle name="Normal 761 4 2" xfId="21182" xr:uid="{00000000-0005-0000-0000-0000647F0000}"/>
    <cellStyle name="Normal 761 4 2 2" xfId="39049" xr:uid="{00000000-0005-0000-0000-0000657F0000}"/>
    <cellStyle name="Normal 761 4 3" xfId="30207" xr:uid="{00000000-0005-0000-0000-0000667F0000}"/>
    <cellStyle name="Normal 761 5" xfId="11568" xr:uid="{00000000-0005-0000-0000-0000677F0000}"/>
    <cellStyle name="Normal 761 5 2" xfId="21183" xr:uid="{00000000-0005-0000-0000-0000687F0000}"/>
    <cellStyle name="Normal 761 5 2 2" xfId="39050" xr:uid="{00000000-0005-0000-0000-0000697F0000}"/>
    <cellStyle name="Normal 761 5 3" xfId="30208" xr:uid="{00000000-0005-0000-0000-00006A7F0000}"/>
    <cellStyle name="Normal 761 6" xfId="21178" xr:uid="{00000000-0005-0000-0000-00006B7F0000}"/>
    <cellStyle name="Normal 761 6 2" xfId="39045" xr:uid="{00000000-0005-0000-0000-00006C7F0000}"/>
    <cellStyle name="Normal 761 7" xfId="30203" xr:uid="{00000000-0005-0000-0000-00006D7F0000}"/>
    <cellStyle name="Normal 762" xfId="11569" xr:uid="{00000000-0005-0000-0000-00006E7F0000}"/>
    <cellStyle name="Normal 762 2" xfId="11570" xr:uid="{00000000-0005-0000-0000-00006F7F0000}"/>
    <cellStyle name="Normal 762 2 2" xfId="11571" xr:uid="{00000000-0005-0000-0000-0000707F0000}"/>
    <cellStyle name="Normal 762 2 2 2" xfId="21186" xr:uid="{00000000-0005-0000-0000-0000717F0000}"/>
    <cellStyle name="Normal 762 2 2 2 2" xfId="39053" xr:uid="{00000000-0005-0000-0000-0000727F0000}"/>
    <cellStyle name="Normal 762 2 2 3" xfId="30211" xr:uid="{00000000-0005-0000-0000-0000737F0000}"/>
    <cellStyle name="Normal 762 2 3" xfId="21185" xr:uid="{00000000-0005-0000-0000-0000747F0000}"/>
    <cellStyle name="Normal 762 2 3 2" xfId="39052" xr:uid="{00000000-0005-0000-0000-0000757F0000}"/>
    <cellStyle name="Normal 762 2 4" xfId="30210" xr:uid="{00000000-0005-0000-0000-0000767F0000}"/>
    <cellStyle name="Normal 762 3" xfId="11572" xr:uid="{00000000-0005-0000-0000-0000777F0000}"/>
    <cellStyle name="Normal 762 3 2" xfId="21187" xr:uid="{00000000-0005-0000-0000-0000787F0000}"/>
    <cellStyle name="Normal 762 3 2 2" xfId="39054" xr:uid="{00000000-0005-0000-0000-0000797F0000}"/>
    <cellStyle name="Normal 762 3 3" xfId="30212" xr:uid="{00000000-0005-0000-0000-00007A7F0000}"/>
    <cellStyle name="Normal 762 4" xfId="11573" xr:uid="{00000000-0005-0000-0000-00007B7F0000}"/>
    <cellStyle name="Normal 762 4 2" xfId="21188" xr:uid="{00000000-0005-0000-0000-00007C7F0000}"/>
    <cellStyle name="Normal 762 4 2 2" xfId="39055" xr:uid="{00000000-0005-0000-0000-00007D7F0000}"/>
    <cellStyle name="Normal 762 4 3" xfId="30213" xr:uid="{00000000-0005-0000-0000-00007E7F0000}"/>
    <cellStyle name="Normal 762 5" xfId="11574" xr:uid="{00000000-0005-0000-0000-00007F7F0000}"/>
    <cellStyle name="Normal 762 5 2" xfId="21189" xr:uid="{00000000-0005-0000-0000-0000807F0000}"/>
    <cellStyle name="Normal 762 5 2 2" xfId="39056" xr:uid="{00000000-0005-0000-0000-0000817F0000}"/>
    <cellStyle name="Normal 762 5 3" xfId="30214" xr:uid="{00000000-0005-0000-0000-0000827F0000}"/>
    <cellStyle name="Normal 762 6" xfId="21184" xr:uid="{00000000-0005-0000-0000-0000837F0000}"/>
    <cellStyle name="Normal 762 6 2" xfId="39051" xr:uid="{00000000-0005-0000-0000-0000847F0000}"/>
    <cellStyle name="Normal 762 7" xfId="30209" xr:uid="{00000000-0005-0000-0000-0000857F0000}"/>
    <cellStyle name="Normal 763" xfId="11575" xr:uid="{00000000-0005-0000-0000-0000867F0000}"/>
    <cellStyle name="Normal 763 2" xfId="11576" xr:uid="{00000000-0005-0000-0000-0000877F0000}"/>
    <cellStyle name="Normal 763 2 2" xfId="11577" xr:uid="{00000000-0005-0000-0000-0000887F0000}"/>
    <cellStyle name="Normal 763 2 2 2" xfId="21192" xr:uid="{00000000-0005-0000-0000-0000897F0000}"/>
    <cellStyle name="Normal 763 2 2 2 2" xfId="39059" xr:uid="{00000000-0005-0000-0000-00008A7F0000}"/>
    <cellStyle name="Normal 763 2 2 3" xfId="30217" xr:uid="{00000000-0005-0000-0000-00008B7F0000}"/>
    <cellStyle name="Normal 763 2 3" xfId="21191" xr:uid="{00000000-0005-0000-0000-00008C7F0000}"/>
    <cellStyle name="Normal 763 2 3 2" xfId="39058" xr:uid="{00000000-0005-0000-0000-00008D7F0000}"/>
    <cellStyle name="Normal 763 2 4" xfId="30216" xr:uid="{00000000-0005-0000-0000-00008E7F0000}"/>
    <cellStyle name="Normal 763 3" xfId="11578" xr:uid="{00000000-0005-0000-0000-00008F7F0000}"/>
    <cellStyle name="Normal 763 3 2" xfId="21193" xr:uid="{00000000-0005-0000-0000-0000907F0000}"/>
    <cellStyle name="Normal 763 3 2 2" xfId="39060" xr:uid="{00000000-0005-0000-0000-0000917F0000}"/>
    <cellStyle name="Normal 763 3 3" xfId="30218" xr:uid="{00000000-0005-0000-0000-0000927F0000}"/>
    <cellStyle name="Normal 763 4" xfId="11579" xr:uid="{00000000-0005-0000-0000-0000937F0000}"/>
    <cellStyle name="Normal 763 4 2" xfId="21194" xr:uid="{00000000-0005-0000-0000-0000947F0000}"/>
    <cellStyle name="Normal 763 4 2 2" xfId="39061" xr:uid="{00000000-0005-0000-0000-0000957F0000}"/>
    <cellStyle name="Normal 763 4 3" xfId="30219" xr:uid="{00000000-0005-0000-0000-0000967F0000}"/>
    <cellStyle name="Normal 763 5" xfId="11580" xr:uid="{00000000-0005-0000-0000-0000977F0000}"/>
    <cellStyle name="Normal 763 5 2" xfId="21195" xr:uid="{00000000-0005-0000-0000-0000987F0000}"/>
    <cellStyle name="Normal 763 5 2 2" xfId="39062" xr:uid="{00000000-0005-0000-0000-0000997F0000}"/>
    <cellStyle name="Normal 763 5 3" xfId="30220" xr:uid="{00000000-0005-0000-0000-00009A7F0000}"/>
    <cellStyle name="Normal 763 6" xfId="21190" xr:uid="{00000000-0005-0000-0000-00009B7F0000}"/>
    <cellStyle name="Normal 763 6 2" xfId="39057" xr:uid="{00000000-0005-0000-0000-00009C7F0000}"/>
    <cellStyle name="Normal 763 7" xfId="30215" xr:uid="{00000000-0005-0000-0000-00009D7F0000}"/>
    <cellStyle name="Normal 764" xfId="11581" xr:uid="{00000000-0005-0000-0000-00009E7F0000}"/>
    <cellStyle name="Normal 764 2" xfId="11582" xr:uid="{00000000-0005-0000-0000-00009F7F0000}"/>
    <cellStyle name="Normal 764 2 2" xfId="11583" xr:uid="{00000000-0005-0000-0000-0000A07F0000}"/>
    <cellStyle name="Normal 764 2 2 2" xfId="21198" xr:uid="{00000000-0005-0000-0000-0000A17F0000}"/>
    <cellStyle name="Normal 764 2 2 2 2" xfId="39065" xr:uid="{00000000-0005-0000-0000-0000A27F0000}"/>
    <cellStyle name="Normal 764 2 2 3" xfId="30223" xr:uid="{00000000-0005-0000-0000-0000A37F0000}"/>
    <cellStyle name="Normal 764 2 3" xfId="21197" xr:uid="{00000000-0005-0000-0000-0000A47F0000}"/>
    <cellStyle name="Normal 764 2 3 2" xfId="39064" xr:uid="{00000000-0005-0000-0000-0000A57F0000}"/>
    <cellStyle name="Normal 764 2 4" xfId="30222" xr:uid="{00000000-0005-0000-0000-0000A67F0000}"/>
    <cellStyle name="Normal 764 3" xfId="11584" xr:uid="{00000000-0005-0000-0000-0000A77F0000}"/>
    <cellStyle name="Normal 764 3 2" xfId="21199" xr:uid="{00000000-0005-0000-0000-0000A87F0000}"/>
    <cellStyle name="Normal 764 3 2 2" xfId="39066" xr:uid="{00000000-0005-0000-0000-0000A97F0000}"/>
    <cellStyle name="Normal 764 3 3" xfId="30224" xr:uid="{00000000-0005-0000-0000-0000AA7F0000}"/>
    <cellStyle name="Normal 764 4" xfId="11585" xr:uid="{00000000-0005-0000-0000-0000AB7F0000}"/>
    <cellStyle name="Normal 764 4 2" xfId="21200" xr:uid="{00000000-0005-0000-0000-0000AC7F0000}"/>
    <cellStyle name="Normal 764 4 2 2" xfId="39067" xr:uid="{00000000-0005-0000-0000-0000AD7F0000}"/>
    <cellStyle name="Normal 764 4 3" xfId="30225" xr:uid="{00000000-0005-0000-0000-0000AE7F0000}"/>
    <cellStyle name="Normal 764 5" xfId="11586" xr:uid="{00000000-0005-0000-0000-0000AF7F0000}"/>
    <cellStyle name="Normal 764 5 2" xfId="21201" xr:uid="{00000000-0005-0000-0000-0000B07F0000}"/>
    <cellStyle name="Normal 764 5 2 2" xfId="39068" xr:uid="{00000000-0005-0000-0000-0000B17F0000}"/>
    <cellStyle name="Normal 764 5 3" xfId="30226" xr:uid="{00000000-0005-0000-0000-0000B27F0000}"/>
    <cellStyle name="Normal 764 6" xfId="21196" xr:uid="{00000000-0005-0000-0000-0000B37F0000}"/>
    <cellStyle name="Normal 764 6 2" xfId="39063" xr:uid="{00000000-0005-0000-0000-0000B47F0000}"/>
    <cellStyle name="Normal 764 7" xfId="30221" xr:uid="{00000000-0005-0000-0000-0000B57F0000}"/>
    <cellStyle name="Normal 765" xfId="11587" xr:uid="{00000000-0005-0000-0000-0000B67F0000}"/>
    <cellStyle name="Normal 765 2" xfId="11588" xr:uid="{00000000-0005-0000-0000-0000B77F0000}"/>
    <cellStyle name="Normal 765 2 2" xfId="11589" xr:uid="{00000000-0005-0000-0000-0000B87F0000}"/>
    <cellStyle name="Normal 765 2 2 2" xfId="21204" xr:uid="{00000000-0005-0000-0000-0000B97F0000}"/>
    <cellStyle name="Normal 765 2 2 2 2" xfId="39071" xr:uid="{00000000-0005-0000-0000-0000BA7F0000}"/>
    <cellStyle name="Normal 765 2 2 3" xfId="30229" xr:uid="{00000000-0005-0000-0000-0000BB7F0000}"/>
    <cellStyle name="Normal 765 2 3" xfId="21203" xr:uid="{00000000-0005-0000-0000-0000BC7F0000}"/>
    <cellStyle name="Normal 765 2 3 2" xfId="39070" xr:uid="{00000000-0005-0000-0000-0000BD7F0000}"/>
    <cellStyle name="Normal 765 2 4" xfId="30228" xr:uid="{00000000-0005-0000-0000-0000BE7F0000}"/>
    <cellStyle name="Normal 765 3" xfId="11590" xr:uid="{00000000-0005-0000-0000-0000BF7F0000}"/>
    <cellStyle name="Normal 765 3 2" xfId="21205" xr:uid="{00000000-0005-0000-0000-0000C07F0000}"/>
    <cellStyle name="Normal 765 3 2 2" xfId="39072" xr:uid="{00000000-0005-0000-0000-0000C17F0000}"/>
    <cellStyle name="Normal 765 3 3" xfId="30230" xr:uid="{00000000-0005-0000-0000-0000C27F0000}"/>
    <cellStyle name="Normal 765 4" xfId="11591" xr:uid="{00000000-0005-0000-0000-0000C37F0000}"/>
    <cellStyle name="Normal 765 4 2" xfId="21206" xr:uid="{00000000-0005-0000-0000-0000C47F0000}"/>
    <cellStyle name="Normal 765 4 2 2" xfId="39073" xr:uid="{00000000-0005-0000-0000-0000C57F0000}"/>
    <cellStyle name="Normal 765 4 3" xfId="30231" xr:uid="{00000000-0005-0000-0000-0000C67F0000}"/>
    <cellStyle name="Normal 765 5" xfId="11592" xr:uid="{00000000-0005-0000-0000-0000C77F0000}"/>
    <cellStyle name="Normal 765 5 2" xfId="21207" xr:uid="{00000000-0005-0000-0000-0000C87F0000}"/>
    <cellStyle name="Normal 765 5 2 2" xfId="39074" xr:uid="{00000000-0005-0000-0000-0000C97F0000}"/>
    <cellStyle name="Normal 765 5 3" xfId="30232" xr:uid="{00000000-0005-0000-0000-0000CA7F0000}"/>
    <cellStyle name="Normal 765 6" xfId="21202" xr:uid="{00000000-0005-0000-0000-0000CB7F0000}"/>
    <cellStyle name="Normal 765 6 2" xfId="39069" xr:uid="{00000000-0005-0000-0000-0000CC7F0000}"/>
    <cellStyle name="Normal 765 7" xfId="30227" xr:uid="{00000000-0005-0000-0000-0000CD7F0000}"/>
    <cellStyle name="Normal 766" xfId="11593" xr:uid="{00000000-0005-0000-0000-0000CE7F0000}"/>
    <cellStyle name="Normal 766 2" xfId="11594" xr:uid="{00000000-0005-0000-0000-0000CF7F0000}"/>
    <cellStyle name="Normal 766 2 2" xfId="11595" xr:uid="{00000000-0005-0000-0000-0000D07F0000}"/>
    <cellStyle name="Normal 766 2 2 2" xfId="21210" xr:uid="{00000000-0005-0000-0000-0000D17F0000}"/>
    <cellStyle name="Normal 766 2 2 2 2" xfId="39077" xr:uid="{00000000-0005-0000-0000-0000D27F0000}"/>
    <cellStyle name="Normal 766 2 2 3" xfId="30235" xr:uid="{00000000-0005-0000-0000-0000D37F0000}"/>
    <cellStyle name="Normal 766 2 3" xfId="21209" xr:uid="{00000000-0005-0000-0000-0000D47F0000}"/>
    <cellStyle name="Normal 766 2 3 2" xfId="39076" xr:uid="{00000000-0005-0000-0000-0000D57F0000}"/>
    <cellStyle name="Normal 766 2 4" xfId="30234" xr:uid="{00000000-0005-0000-0000-0000D67F0000}"/>
    <cellStyle name="Normal 766 3" xfId="11596" xr:uid="{00000000-0005-0000-0000-0000D77F0000}"/>
    <cellStyle name="Normal 766 3 2" xfId="21211" xr:uid="{00000000-0005-0000-0000-0000D87F0000}"/>
    <cellStyle name="Normal 766 3 2 2" xfId="39078" xr:uid="{00000000-0005-0000-0000-0000D97F0000}"/>
    <cellStyle name="Normal 766 3 3" xfId="30236" xr:uid="{00000000-0005-0000-0000-0000DA7F0000}"/>
    <cellStyle name="Normal 766 4" xfId="11597" xr:uid="{00000000-0005-0000-0000-0000DB7F0000}"/>
    <cellStyle name="Normal 766 4 2" xfId="21212" xr:uid="{00000000-0005-0000-0000-0000DC7F0000}"/>
    <cellStyle name="Normal 766 4 2 2" xfId="39079" xr:uid="{00000000-0005-0000-0000-0000DD7F0000}"/>
    <cellStyle name="Normal 766 4 3" xfId="30237" xr:uid="{00000000-0005-0000-0000-0000DE7F0000}"/>
    <cellStyle name="Normal 766 5" xfId="11598" xr:uid="{00000000-0005-0000-0000-0000DF7F0000}"/>
    <cellStyle name="Normal 766 5 2" xfId="21213" xr:uid="{00000000-0005-0000-0000-0000E07F0000}"/>
    <cellStyle name="Normal 766 5 2 2" xfId="39080" xr:uid="{00000000-0005-0000-0000-0000E17F0000}"/>
    <cellStyle name="Normal 766 5 3" xfId="30238" xr:uid="{00000000-0005-0000-0000-0000E27F0000}"/>
    <cellStyle name="Normal 766 6" xfId="21208" xr:uid="{00000000-0005-0000-0000-0000E37F0000}"/>
    <cellStyle name="Normal 766 6 2" xfId="39075" xr:uid="{00000000-0005-0000-0000-0000E47F0000}"/>
    <cellStyle name="Normal 766 7" xfId="30233" xr:uid="{00000000-0005-0000-0000-0000E57F0000}"/>
    <cellStyle name="Normal 767" xfId="11599" xr:uid="{00000000-0005-0000-0000-0000E67F0000}"/>
    <cellStyle name="Normal 767 2" xfId="11600" xr:uid="{00000000-0005-0000-0000-0000E77F0000}"/>
    <cellStyle name="Normal 767 2 2" xfId="11601" xr:uid="{00000000-0005-0000-0000-0000E87F0000}"/>
    <cellStyle name="Normal 767 2 2 2" xfId="21216" xr:uid="{00000000-0005-0000-0000-0000E97F0000}"/>
    <cellStyle name="Normal 767 2 2 2 2" xfId="39083" xr:uid="{00000000-0005-0000-0000-0000EA7F0000}"/>
    <cellStyle name="Normal 767 2 2 3" xfId="30241" xr:uid="{00000000-0005-0000-0000-0000EB7F0000}"/>
    <cellStyle name="Normal 767 2 3" xfId="21215" xr:uid="{00000000-0005-0000-0000-0000EC7F0000}"/>
    <cellStyle name="Normal 767 2 3 2" xfId="39082" xr:uid="{00000000-0005-0000-0000-0000ED7F0000}"/>
    <cellStyle name="Normal 767 2 4" xfId="30240" xr:uid="{00000000-0005-0000-0000-0000EE7F0000}"/>
    <cellStyle name="Normal 767 3" xfId="11602" xr:uid="{00000000-0005-0000-0000-0000EF7F0000}"/>
    <cellStyle name="Normal 767 3 2" xfId="21217" xr:uid="{00000000-0005-0000-0000-0000F07F0000}"/>
    <cellStyle name="Normal 767 3 2 2" xfId="39084" xr:uid="{00000000-0005-0000-0000-0000F17F0000}"/>
    <cellStyle name="Normal 767 3 3" xfId="30242" xr:uid="{00000000-0005-0000-0000-0000F27F0000}"/>
    <cellStyle name="Normal 767 4" xfId="11603" xr:uid="{00000000-0005-0000-0000-0000F37F0000}"/>
    <cellStyle name="Normal 767 4 2" xfId="21218" xr:uid="{00000000-0005-0000-0000-0000F47F0000}"/>
    <cellStyle name="Normal 767 4 2 2" xfId="39085" xr:uid="{00000000-0005-0000-0000-0000F57F0000}"/>
    <cellStyle name="Normal 767 4 3" xfId="30243" xr:uid="{00000000-0005-0000-0000-0000F67F0000}"/>
    <cellStyle name="Normal 767 5" xfId="11604" xr:uid="{00000000-0005-0000-0000-0000F77F0000}"/>
    <cellStyle name="Normal 767 5 2" xfId="21219" xr:uid="{00000000-0005-0000-0000-0000F87F0000}"/>
    <cellStyle name="Normal 767 5 2 2" xfId="39086" xr:uid="{00000000-0005-0000-0000-0000F97F0000}"/>
    <cellStyle name="Normal 767 5 3" xfId="30244" xr:uid="{00000000-0005-0000-0000-0000FA7F0000}"/>
    <cellStyle name="Normal 767 6" xfId="21214" xr:uid="{00000000-0005-0000-0000-0000FB7F0000}"/>
    <cellStyle name="Normal 767 6 2" xfId="39081" xr:uid="{00000000-0005-0000-0000-0000FC7F0000}"/>
    <cellStyle name="Normal 767 7" xfId="30239" xr:uid="{00000000-0005-0000-0000-0000FD7F0000}"/>
    <cellStyle name="Normal 768" xfId="11605" xr:uid="{00000000-0005-0000-0000-0000FE7F0000}"/>
    <cellStyle name="Normal 768 2" xfId="11606" xr:uid="{00000000-0005-0000-0000-0000FF7F0000}"/>
    <cellStyle name="Normal 768 2 2" xfId="11607" xr:uid="{00000000-0005-0000-0000-000000800000}"/>
    <cellStyle name="Normal 768 2 2 2" xfId="21222" xr:uid="{00000000-0005-0000-0000-000001800000}"/>
    <cellStyle name="Normal 768 2 2 2 2" xfId="39089" xr:uid="{00000000-0005-0000-0000-000002800000}"/>
    <cellStyle name="Normal 768 2 2 3" xfId="30247" xr:uid="{00000000-0005-0000-0000-000003800000}"/>
    <cellStyle name="Normal 768 2 3" xfId="21221" xr:uid="{00000000-0005-0000-0000-000004800000}"/>
    <cellStyle name="Normal 768 2 3 2" xfId="39088" xr:uid="{00000000-0005-0000-0000-000005800000}"/>
    <cellStyle name="Normal 768 2 4" xfId="30246" xr:uid="{00000000-0005-0000-0000-000006800000}"/>
    <cellStyle name="Normal 768 3" xfId="11608" xr:uid="{00000000-0005-0000-0000-000007800000}"/>
    <cellStyle name="Normal 768 3 2" xfId="21223" xr:uid="{00000000-0005-0000-0000-000008800000}"/>
    <cellStyle name="Normal 768 3 2 2" xfId="39090" xr:uid="{00000000-0005-0000-0000-000009800000}"/>
    <cellStyle name="Normal 768 3 3" xfId="30248" xr:uid="{00000000-0005-0000-0000-00000A800000}"/>
    <cellStyle name="Normal 768 4" xfId="11609" xr:uid="{00000000-0005-0000-0000-00000B800000}"/>
    <cellStyle name="Normal 768 4 2" xfId="21224" xr:uid="{00000000-0005-0000-0000-00000C800000}"/>
    <cellStyle name="Normal 768 4 2 2" xfId="39091" xr:uid="{00000000-0005-0000-0000-00000D800000}"/>
    <cellStyle name="Normal 768 4 3" xfId="30249" xr:uid="{00000000-0005-0000-0000-00000E800000}"/>
    <cellStyle name="Normal 768 5" xfId="11610" xr:uid="{00000000-0005-0000-0000-00000F800000}"/>
    <cellStyle name="Normal 768 5 2" xfId="21225" xr:uid="{00000000-0005-0000-0000-000010800000}"/>
    <cellStyle name="Normal 768 5 2 2" xfId="39092" xr:uid="{00000000-0005-0000-0000-000011800000}"/>
    <cellStyle name="Normal 768 5 3" xfId="30250" xr:uid="{00000000-0005-0000-0000-000012800000}"/>
    <cellStyle name="Normal 768 6" xfId="21220" xr:uid="{00000000-0005-0000-0000-000013800000}"/>
    <cellStyle name="Normal 768 6 2" xfId="39087" xr:uid="{00000000-0005-0000-0000-000014800000}"/>
    <cellStyle name="Normal 768 7" xfId="30245" xr:uid="{00000000-0005-0000-0000-000015800000}"/>
    <cellStyle name="Normal 769" xfId="11611" xr:uid="{00000000-0005-0000-0000-000016800000}"/>
    <cellStyle name="Normal 769 2" xfId="11612" xr:uid="{00000000-0005-0000-0000-000017800000}"/>
    <cellStyle name="Normal 769 2 2" xfId="11613" xr:uid="{00000000-0005-0000-0000-000018800000}"/>
    <cellStyle name="Normal 769 2 2 2" xfId="21228" xr:uid="{00000000-0005-0000-0000-000019800000}"/>
    <cellStyle name="Normal 769 2 2 2 2" xfId="39095" xr:uid="{00000000-0005-0000-0000-00001A800000}"/>
    <cellStyle name="Normal 769 2 2 3" xfId="30253" xr:uid="{00000000-0005-0000-0000-00001B800000}"/>
    <cellStyle name="Normal 769 2 3" xfId="21227" xr:uid="{00000000-0005-0000-0000-00001C800000}"/>
    <cellStyle name="Normal 769 2 3 2" xfId="39094" xr:uid="{00000000-0005-0000-0000-00001D800000}"/>
    <cellStyle name="Normal 769 2 4" xfId="30252" xr:uid="{00000000-0005-0000-0000-00001E800000}"/>
    <cellStyle name="Normal 769 3" xfId="11614" xr:uid="{00000000-0005-0000-0000-00001F800000}"/>
    <cellStyle name="Normal 769 3 2" xfId="21229" xr:uid="{00000000-0005-0000-0000-000020800000}"/>
    <cellStyle name="Normal 769 3 2 2" xfId="39096" xr:uid="{00000000-0005-0000-0000-000021800000}"/>
    <cellStyle name="Normal 769 3 3" xfId="30254" xr:uid="{00000000-0005-0000-0000-000022800000}"/>
    <cellStyle name="Normal 769 4" xfId="11615" xr:uid="{00000000-0005-0000-0000-000023800000}"/>
    <cellStyle name="Normal 769 4 2" xfId="21230" xr:uid="{00000000-0005-0000-0000-000024800000}"/>
    <cellStyle name="Normal 769 4 2 2" xfId="39097" xr:uid="{00000000-0005-0000-0000-000025800000}"/>
    <cellStyle name="Normal 769 4 3" xfId="30255" xr:uid="{00000000-0005-0000-0000-000026800000}"/>
    <cellStyle name="Normal 769 5" xfId="11616" xr:uid="{00000000-0005-0000-0000-000027800000}"/>
    <cellStyle name="Normal 769 5 2" xfId="21231" xr:uid="{00000000-0005-0000-0000-000028800000}"/>
    <cellStyle name="Normal 769 5 2 2" xfId="39098" xr:uid="{00000000-0005-0000-0000-000029800000}"/>
    <cellStyle name="Normal 769 5 3" xfId="30256" xr:uid="{00000000-0005-0000-0000-00002A800000}"/>
    <cellStyle name="Normal 769 6" xfId="21226" xr:uid="{00000000-0005-0000-0000-00002B800000}"/>
    <cellStyle name="Normal 769 6 2" xfId="39093" xr:uid="{00000000-0005-0000-0000-00002C800000}"/>
    <cellStyle name="Normal 769 7" xfId="30251" xr:uid="{00000000-0005-0000-0000-00002D800000}"/>
    <cellStyle name="Normal 77" xfId="1870" xr:uid="{00000000-0005-0000-0000-00002E800000}"/>
    <cellStyle name="Normal 77 2" xfId="11617" xr:uid="{00000000-0005-0000-0000-00002F800000}"/>
    <cellStyle name="Normal 77 3" xfId="11618" xr:uid="{00000000-0005-0000-0000-000030800000}"/>
    <cellStyle name="Normal 77 3 2" xfId="11619" xr:uid="{00000000-0005-0000-0000-000031800000}"/>
    <cellStyle name="Normal 77 3 2 2" xfId="21233" xr:uid="{00000000-0005-0000-0000-000032800000}"/>
    <cellStyle name="Normal 77 3 2 2 2" xfId="39100" xr:uid="{00000000-0005-0000-0000-000033800000}"/>
    <cellStyle name="Normal 77 3 2 3" xfId="30258" xr:uid="{00000000-0005-0000-0000-000034800000}"/>
    <cellStyle name="Normal 77 3 3" xfId="21232" xr:uid="{00000000-0005-0000-0000-000035800000}"/>
    <cellStyle name="Normal 77 3 3 2" xfId="39099" xr:uid="{00000000-0005-0000-0000-000036800000}"/>
    <cellStyle name="Normal 77 3 4" xfId="30257" xr:uid="{00000000-0005-0000-0000-000037800000}"/>
    <cellStyle name="Normal 77 4" xfId="11620" xr:uid="{00000000-0005-0000-0000-000038800000}"/>
    <cellStyle name="Normal 77 4 2" xfId="21234" xr:uid="{00000000-0005-0000-0000-000039800000}"/>
    <cellStyle name="Normal 77 4 2 2" xfId="39101" xr:uid="{00000000-0005-0000-0000-00003A800000}"/>
    <cellStyle name="Normal 77 4 3" xfId="30259" xr:uid="{00000000-0005-0000-0000-00003B800000}"/>
    <cellStyle name="Normal 77 5" xfId="11621" xr:uid="{00000000-0005-0000-0000-00003C800000}"/>
    <cellStyle name="Normal 77 5 2" xfId="21235" xr:uid="{00000000-0005-0000-0000-00003D800000}"/>
    <cellStyle name="Normal 77 5 2 2" xfId="39102" xr:uid="{00000000-0005-0000-0000-00003E800000}"/>
    <cellStyle name="Normal 77 5 3" xfId="30260" xr:uid="{00000000-0005-0000-0000-00003F800000}"/>
    <cellStyle name="Normal 77 6" xfId="11622" xr:uid="{00000000-0005-0000-0000-000040800000}"/>
    <cellStyle name="Normal 77 6 2" xfId="21236" xr:uid="{00000000-0005-0000-0000-000041800000}"/>
    <cellStyle name="Normal 77 6 2 2" xfId="39103" xr:uid="{00000000-0005-0000-0000-000042800000}"/>
    <cellStyle name="Normal 77 6 3" xfId="30261" xr:uid="{00000000-0005-0000-0000-000043800000}"/>
    <cellStyle name="Normal 770" xfId="11623" xr:uid="{00000000-0005-0000-0000-000044800000}"/>
    <cellStyle name="Normal 770 2" xfId="11624" xr:uid="{00000000-0005-0000-0000-000045800000}"/>
    <cellStyle name="Normal 770 2 2" xfId="11625" xr:uid="{00000000-0005-0000-0000-000046800000}"/>
    <cellStyle name="Normal 770 2 2 2" xfId="21239" xr:uid="{00000000-0005-0000-0000-000047800000}"/>
    <cellStyle name="Normal 770 2 2 2 2" xfId="39106" xr:uid="{00000000-0005-0000-0000-000048800000}"/>
    <cellStyle name="Normal 770 2 2 3" xfId="30264" xr:uid="{00000000-0005-0000-0000-000049800000}"/>
    <cellStyle name="Normal 770 2 3" xfId="21238" xr:uid="{00000000-0005-0000-0000-00004A800000}"/>
    <cellStyle name="Normal 770 2 3 2" xfId="39105" xr:uid="{00000000-0005-0000-0000-00004B800000}"/>
    <cellStyle name="Normal 770 2 4" xfId="30263" xr:uid="{00000000-0005-0000-0000-00004C800000}"/>
    <cellStyle name="Normal 770 3" xfId="11626" xr:uid="{00000000-0005-0000-0000-00004D800000}"/>
    <cellStyle name="Normal 770 3 2" xfId="21240" xr:uid="{00000000-0005-0000-0000-00004E800000}"/>
    <cellStyle name="Normal 770 3 2 2" xfId="39107" xr:uid="{00000000-0005-0000-0000-00004F800000}"/>
    <cellStyle name="Normal 770 3 3" xfId="30265" xr:uid="{00000000-0005-0000-0000-000050800000}"/>
    <cellStyle name="Normal 770 4" xfId="11627" xr:uid="{00000000-0005-0000-0000-000051800000}"/>
    <cellStyle name="Normal 770 4 2" xfId="21241" xr:uid="{00000000-0005-0000-0000-000052800000}"/>
    <cellStyle name="Normal 770 4 2 2" xfId="39108" xr:uid="{00000000-0005-0000-0000-000053800000}"/>
    <cellStyle name="Normal 770 4 3" xfId="30266" xr:uid="{00000000-0005-0000-0000-000054800000}"/>
    <cellStyle name="Normal 770 5" xfId="11628" xr:uid="{00000000-0005-0000-0000-000055800000}"/>
    <cellStyle name="Normal 770 5 2" xfId="21242" xr:uid="{00000000-0005-0000-0000-000056800000}"/>
    <cellStyle name="Normal 770 5 2 2" xfId="39109" xr:uid="{00000000-0005-0000-0000-000057800000}"/>
    <cellStyle name="Normal 770 5 3" xfId="30267" xr:uid="{00000000-0005-0000-0000-000058800000}"/>
    <cellStyle name="Normal 770 6" xfId="21237" xr:uid="{00000000-0005-0000-0000-000059800000}"/>
    <cellStyle name="Normal 770 6 2" xfId="39104" xr:uid="{00000000-0005-0000-0000-00005A800000}"/>
    <cellStyle name="Normal 770 7" xfId="30262" xr:uid="{00000000-0005-0000-0000-00005B800000}"/>
    <cellStyle name="Normal 771" xfId="11629" xr:uid="{00000000-0005-0000-0000-00005C800000}"/>
    <cellStyle name="Normal 771 2" xfId="11630" xr:uid="{00000000-0005-0000-0000-00005D800000}"/>
    <cellStyle name="Normal 771 2 2" xfId="11631" xr:uid="{00000000-0005-0000-0000-00005E800000}"/>
    <cellStyle name="Normal 771 2 2 2" xfId="21245" xr:uid="{00000000-0005-0000-0000-00005F800000}"/>
    <cellStyle name="Normal 771 2 2 2 2" xfId="39112" xr:uid="{00000000-0005-0000-0000-000060800000}"/>
    <cellStyle name="Normal 771 2 2 3" xfId="30270" xr:uid="{00000000-0005-0000-0000-000061800000}"/>
    <cellStyle name="Normal 771 2 3" xfId="21244" xr:uid="{00000000-0005-0000-0000-000062800000}"/>
    <cellStyle name="Normal 771 2 3 2" xfId="39111" xr:uid="{00000000-0005-0000-0000-000063800000}"/>
    <cellStyle name="Normal 771 2 4" xfId="30269" xr:uid="{00000000-0005-0000-0000-000064800000}"/>
    <cellStyle name="Normal 771 3" xfId="11632" xr:uid="{00000000-0005-0000-0000-000065800000}"/>
    <cellStyle name="Normal 771 3 2" xfId="21246" xr:uid="{00000000-0005-0000-0000-000066800000}"/>
    <cellStyle name="Normal 771 3 2 2" xfId="39113" xr:uid="{00000000-0005-0000-0000-000067800000}"/>
    <cellStyle name="Normal 771 3 3" xfId="30271" xr:uid="{00000000-0005-0000-0000-000068800000}"/>
    <cellStyle name="Normal 771 4" xfId="11633" xr:uid="{00000000-0005-0000-0000-000069800000}"/>
    <cellStyle name="Normal 771 4 2" xfId="21247" xr:uid="{00000000-0005-0000-0000-00006A800000}"/>
    <cellStyle name="Normal 771 4 2 2" xfId="39114" xr:uid="{00000000-0005-0000-0000-00006B800000}"/>
    <cellStyle name="Normal 771 4 3" xfId="30272" xr:uid="{00000000-0005-0000-0000-00006C800000}"/>
    <cellStyle name="Normal 771 5" xfId="11634" xr:uid="{00000000-0005-0000-0000-00006D800000}"/>
    <cellStyle name="Normal 771 5 2" xfId="21248" xr:uid="{00000000-0005-0000-0000-00006E800000}"/>
    <cellStyle name="Normal 771 5 2 2" xfId="39115" xr:uid="{00000000-0005-0000-0000-00006F800000}"/>
    <cellStyle name="Normal 771 5 3" xfId="30273" xr:uid="{00000000-0005-0000-0000-000070800000}"/>
    <cellStyle name="Normal 771 6" xfId="21243" xr:uid="{00000000-0005-0000-0000-000071800000}"/>
    <cellStyle name="Normal 771 6 2" xfId="39110" xr:uid="{00000000-0005-0000-0000-000072800000}"/>
    <cellStyle name="Normal 771 7" xfId="30268" xr:uid="{00000000-0005-0000-0000-000073800000}"/>
    <cellStyle name="Normal 772" xfId="11635" xr:uid="{00000000-0005-0000-0000-000074800000}"/>
    <cellStyle name="Normal 772 2" xfId="11636" xr:uid="{00000000-0005-0000-0000-000075800000}"/>
    <cellStyle name="Normal 772 2 2" xfId="11637" xr:uid="{00000000-0005-0000-0000-000076800000}"/>
    <cellStyle name="Normal 772 2 2 2" xfId="21251" xr:uid="{00000000-0005-0000-0000-000077800000}"/>
    <cellStyle name="Normal 772 2 2 2 2" xfId="39118" xr:uid="{00000000-0005-0000-0000-000078800000}"/>
    <cellStyle name="Normal 772 2 2 3" xfId="30276" xr:uid="{00000000-0005-0000-0000-000079800000}"/>
    <cellStyle name="Normal 772 2 3" xfId="21250" xr:uid="{00000000-0005-0000-0000-00007A800000}"/>
    <cellStyle name="Normal 772 2 3 2" xfId="39117" xr:uid="{00000000-0005-0000-0000-00007B800000}"/>
    <cellStyle name="Normal 772 2 4" xfId="30275" xr:uid="{00000000-0005-0000-0000-00007C800000}"/>
    <cellStyle name="Normal 772 3" xfId="11638" xr:uid="{00000000-0005-0000-0000-00007D800000}"/>
    <cellStyle name="Normal 772 3 2" xfId="21252" xr:uid="{00000000-0005-0000-0000-00007E800000}"/>
    <cellStyle name="Normal 772 3 2 2" xfId="39119" xr:uid="{00000000-0005-0000-0000-00007F800000}"/>
    <cellStyle name="Normal 772 3 3" xfId="30277" xr:uid="{00000000-0005-0000-0000-000080800000}"/>
    <cellStyle name="Normal 772 4" xfId="11639" xr:uid="{00000000-0005-0000-0000-000081800000}"/>
    <cellStyle name="Normal 772 4 2" xfId="21253" xr:uid="{00000000-0005-0000-0000-000082800000}"/>
    <cellStyle name="Normal 772 4 2 2" xfId="39120" xr:uid="{00000000-0005-0000-0000-000083800000}"/>
    <cellStyle name="Normal 772 4 3" xfId="30278" xr:uid="{00000000-0005-0000-0000-000084800000}"/>
    <cellStyle name="Normal 772 5" xfId="11640" xr:uid="{00000000-0005-0000-0000-000085800000}"/>
    <cellStyle name="Normal 772 5 2" xfId="21254" xr:uid="{00000000-0005-0000-0000-000086800000}"/>
    <cellStyle name="Normal 772 5 2 2" xfId="39121" xr:uid="{00000000-0005-0000-0000-000087800000}"/>
    <cellStyle name="Normal 772 5 3" xfId="30279" xr:uid="{00000000-0005-0000-0000-000088800000}"/>
    <cellStyle name="Normal 772 6" xfId="21249" xr:uid="{00000000-0005-0000-0000-000089800000}"/>
    <cellStyle name="Normal 772 6 2" xfId="39116" xr:uid="{00000000-0005-0000-0000-00008A800000}"/>
    <cellStyle name="Normal 772 7" xfId="30274" xr:uid="{00000000-0005-0000-0000-00008B800000}"/>
    <cellStyle name="Normal 773" xfId="11641" xr:uid="{00000000-0005-0000-0000-00008C800000}"/>
    <cellStyle name="Normal 773 2" xfId="11642" xr:uid="{00000000-0005-0000-0000-00008D800000}"/>
    <cellStyle name="Normal 773 2 2" xfId="11643" xr:uid="{00000000-0005-0000-0000-00008E800000}"/>
    <cellStyle name="Normal 773 2 2 2" xfId="21257" xr:uid="{00000000-0005-0000-0000-00008F800000}"/>
    <cellStyle name="Normal 773 2 2 2 2" xfId="39124" xr:uid="{00000000-0005-0000-0000-000090800000}"/>
    <cellStyle name="Normal 773 2 2 3" xfId="30282" xr:uid="{00000000-0005-0000-0000-000091800000}"/>
    <cellStyle name="Normal 773 2 3" xfId="21256" xr:uid="{00000000-0005-0000-0000-000092800000}"/>
    <cellStyle name="Normal 773 2 3 2" xfId="39123" xr:uid="{00000000-0005-0000-0000-000093800000}"/>
    <cellStyle name="Normal 773 2 4" xfId="30281" xr:uid="{00000000-0005-0000-0000-000094800000}"/>
    <cellStyle name="Normal 773 3" xfId="11644" xr:uid="{00000000-0005-0000-0000-000095800000}"/>
    <cellStyle name="Normal 773 3 2" xfId="21258" xr:uid="{00000000-0005-0000-0000-000096800000}"/>
    <cellStyle name="Normal 773 3 2 2" xfId="39125" xr:uid="{00000000-0005-0000-0000-000097800000}"/>
    <cellStyle name="Normal 773 3 3" xfId="30283" xr:uid="{00000000-0005-0000-0000-000098800000}"/>
    <cellStyle name="Normal 773 4" xfId="11645" xr:uid="{00000000-0005-0000-0000-000099800000}"/>
    <cellStyle name="Normal 773 4 2" xfId="21259" xr:uid="{00000000-0005-0000-0000-00009A800000}"/>
    <cellStyle name="Normal 773 4 2 2" xfId="39126" xr:uid="{00000000-0005-0000-0000-00009B800000}"/>
    <cellStyle name="Normal 773 4 3" xfId="30284" xr:uid="{00000000-0005-0000-0000-00009C800000}"/>
    <cellStyle name="Normal 773 5" xfId="11646" xr:uid="{00000000-0005-0000-0000-00009D800000}"/>
    <cellStyle name="Normal 773 5 2" xfId="21260" xr:uid="{00000000-0005-0000-0000-00009E800000}"/>
    <cellStyle name="Normal 773 5 2 2" xfId="39127" xr:uid="{00000000-0005-0000-0000-00009F800000}"/>
    <cellStyle name="Normal 773 5 3" xfId="30285" xr:uid="{00000000-0005-0000-0000-0000A0800000}"/>
    <cellStyle name="Normal 773 6" xfId="21255" xr:uid="{00000000-0005-0000-0000-0000A1800000}"/>
    <cellStyle name="Normal 773 6 2" xfId="39122" xr:uid="{00000000-0005-0000-0000-0000A2800000}"/>
    <cellStyle name="Normal 773 7" xfId="30280" xr:uid="{00000000-0005-0000-0000-0000A3800000}"/>
    <cellStyle name="Normal 774" xfId="11647" xr:uid="{00000000-0005-0000-0000-0000A4800000}"/>
    <cellStyle name="Normal 774 2" xfId="11648" xr:uid="{00000000-0005-0000-0000-0000A5800000}"/>
    <cellStyle name="Normal 774 2 2" xfId="11649" xr:uid="{00000000-0005-0000-0000-0000A6800000}"/>
    <cellStyle name="Normal 774 2 2 2" xfId="21263" xr:uid="{00000000-0005-0000-0000-0000A7800000}"/>
    <cellStyle name="Normal 774 2 2 2 2" xfId="39130" xr:uid="{00000000-0005-0000-0000-0000A8800000}"/>
    <cellStyle name="Normal 774 2 2 3" xfId="30288" xr:uid="{00000000-0005-0000-0000-0000A9800000}"/>
    <cellStyle name="Normal 774 2 3" xfId="21262" xr:uid="{00000000-0005-0000-0000-0000AA800000}"/>
    <cellStyle name="Normal 774 2 3 2" xfId="39129" xr:uid="{00000000-0005-0000-0000-0000AB800000}"/>
    <cellStyle name="Normal 774 2 4" xfId="30287" xr:uid="{00000000-0005-0000-0000-0000AC800000}"/>
    <cellStyle name="Normal 774 3" xfId="11650" xr:uid="{00000000-0005-0000-0000-0000AD800000}"/>
    <cellStyle name="Normal 774 3 2" xfId="21264" xr:uid="{00000000-0005-0000-0000-0000AE800000}"/>
    <cellStyle name="Normal 774 3 2 2" xfId="39131" xr:uid="{00000000-0005-0000-0000-0000AF800000}"/>
    <cellStyle name="Normal 774 3 3" xfId="30289" xr:uid="{00000000-0005-0000-0000-0000B0800000}"/>
    <cellStyle name="Normal 774 4" xfId="11651" xr:uid="{00000000-0005-0000-0000-0000B1800000}"/>
    <cellStyle name="Normal 774 4 2" xfId="21265" xr:uid="{00000000-0005-0000-0000-0000B2800000}"/>
    <cellStyle name="Normal 774 4 2 2" xfId="39132" xr:uid="{00000000-0005-0000-0000-0000B3800000}"/>
    <cellStyle name="Normal 774 4 3" xfId="30290" xr:uid="{00000000-0005-0000-0000-0000B4800000}"/>
    <cellStyle name="Normal 774 5" xfId="11652" xr:uid="{00000000-0005-0000-0000-0000B5800000}"/>
    <cellStyle name="Normal 774 5 2" xfId="21266" xr:uid="{00000000-0005-0000-0000-0000B6800000}"/>
    <cellStyle name="Normal 774 5 2 2" xfId="39133" xr:uid="{00000000-0005-0000-0000-0000B7800000}"/>
    <cellStyle name="Normal 774 5 3" xfId="30291" xr:uid="{00000000-0005-0000-0000-0000B8800000}"/>
    <cellStyle name="Normal 774 6" xfId="21261" xr:uid="{00000000-0005-0000-0000-0000B9800000}"/>
    <cellStyle name="Normal 774 6 2" xfId="39128" xr:uid="{00000000-0005-0000-0000-0000BA800000}"/>
    <cellStyle name="Normal 774 7" xfId="30286" xr:uid="{00000000-0005-0000-0000-0000BB800000}"/>
    <cellStyle name="Normal 775" xfId="11653" xr:uid="{00000000-0005-0000-0000-0000BC800000}"/>
    <cellStyle name="Normal 775 2" xfId="11654" xr:uid="{00000000-0005-0000-0000-0000BD800000}"/>
    <cellStyle name="Normal 775 2 2" xfId="11655" xr:uid="{00000000-0005-0000-0000-0000BE800000}"/>
    <cellStyle name="Normal 775 2 2 2" xfId="21269" xr:uid="{00000000-0005-0000-0000-0000BF800000}"/>
    <cellStyle name="Normal 775 2 2 2 2" xfId="39136" xr:uid="{00000000-0005-0000-0000-0000C0800000}"/>
    <cellStyle name="Normal 775 2 2 3" xfId="30294" xr:uid="{00000000-0005-0000-0000-0000C1800000}"/>
    <cellStyle name="Normal 775 2 3" xfId="21268" xr:uid="{00000000-0005-0000-0000-0000C2800000}"/>
    <cellStyle name="Normal 775 2 3 2" xfId="39135" xr:uid="{00000000-0005-0000-0000-0000C3800000}"/>
    <cellStyle name="Normal 775 2 4" xfId="30293" xr:uid="{00000000-0005-0000-0000-0000C4800000}"/>
    <cellStyle name="Normal 775 3" xfId="11656" xr:uid="{00000000-0005-0000-0000-0000C5800000}"/>
    <cellStyle name="Normal 775 3 2" xfId="21270" xr:uid="{00000000-0005-0000-0000-0000C6800000}"/>
    <cellStyle name="Normal 775 3 2 2" xfId="39137" xr:uid="{00000000-0005-0000-0000-0000C7800000}"/>
    <cellStyle name="Normal 775 3 3" xfId="30295" xr:uid="{00000000-0005-0000-0000-0000C8800000}"/>
    <cellStyle name="Normal 775 4" xfId="11657" xr:uid="{00000000-0005-0000-0000-0000C9800000}"/>
    <cellStyle name="Normal 775 4 2" xfId="21271" xr:uid="{00000000-0005-0000-0000-0000CA800000}"/>
    <cellStyle name="Normal 775 4 2 2" xfId="39138" xr:uid="{00000000-0005-0000-0000-0000CB800000}"/>
    <cellStyle name="Normal 775 4 3" xfId="30296" xr:uid="{00000000-0005-0000-0000-0000CC800000}"/>
    <cellStyle name="Normal 775 5" xfId="11658" xr:uid="{00000000-0005-0000-0000-0000CD800000}"/>
    <cellStyle name="Normal 775 5 2" xfId="21272" xr:uid="{00000000-0005-0000-0000-0000CE800000}"/>
    <cellStyle name="Normal 775 5 2 2" xfId="39139" xr:uid="{00000000-0005-0000-0000-0000CF800000}"/>
    <cellStyle name="Normal 775 5 3" xfId="30297" xr:uid="{00000000-0005-0000-0000-0000D0800000}"/>
    <cellStyle name="Normal 775 6" xfId="21267" xr:uid="{00000000-0005-0000-0000-0000D1800000}"/>
    <cellStyle name="Normal 775 6 2" xfId="39134" xr:uid="{00000000-0005-0000-0000-0000D2800000}"/>
    <cellStyle name="Normal 775 7" xfId="30292" xr:uid="{00000000-0005-0000-0000-0000D3800000}"/>
    <cellStyle name="Normal 776" xfId="11659" xr:uid="{00000000-0005-0000-0000-0000D4800000}"/>
    <cellStyle name="Normal 776 2" xfId="11660" xr:uid="{00000000-0005-0000-0000-0000D5800000}"/>
    <cellStyle name="Normal 776 2 2" xfId="11661" xr:uid="{00000000-0005-0000-0000-0000D6800000}"/>
    <cellStyle name="Normal 776 2 2 2" xfId="21275" xr:uid="{00000000-0005-0000-0000-0000D7800000}"/>
    <cellStyle name="Normal 776 2 2 2 2" xfId="39142" xr:uid="{00000000-0005-0000-0000-0000D8800000}"/>
    <cellStyle name="Normal 776 2 2 3" xfId="30300" xr:uid="{00000000-0005-0000-0000-0000D9800000}"/>
    <cellStyle name="Normal 776 2 3" xfId="21274" xr:uid="{00000000-0005-0000-0000-0000DA800000}"/>
    <cellStyle name="Normal 776 2 3 2" xfId="39141" xr:uid="{00000000-0005-0000-0000-0000DB800000}"/>
    <cellStyle name="Normal 776 2 4" xfId="30299" xr:uid="{00000000-0005-0000-0000-0000DC800000}"/>
    <cellStyle name="Normal 776 3" xfId="11662" xr:uid="{00000000-0005-0000-0000-0000DD800000}"/>
    <cellStyle name="Normal 776 3 2" xfId="21276" xr:uid="{00000000-0005-0000-0000-0000DE800000}"/>
    <cellStyle name="Normal 776 3 2 2" xfId="39143" xr:uid="{00000000-0005-0000-0000-0000DF800000}"/>
    <cellStyle name="Normal 776 3 3" xfId="30301" xr:uid="{00000000-0005-0000-0000-0000E0800000}"/>
    <cellStyle name="Normal 776 4" xfId="11663" xr:uid="{00000000-0005-0000-0000-0000E1800000}"/>
    <cellStyle name="Normal 776 4 2" xfId="21277" xr:uid="{00000000-0005-0000-0000-0000E2800000}"/>
    <cellStyle name="Normal 776 4 2 2" xfId="39144" xr:uid="{00000000-0005-0000-0000-0000E3800000}"/>
    <cellStyle name="Normal 776 4 3" xfId="30302" xr:uid="{00000000-0005-0000-0000-0000E4800000}"/>
    <cellStyle name="Normal 776 5" xfId="11664" xr:uid="{00000000-0005-0000-0000-0000E5800000}"/>
    <cellStyle name="Normal 776 5 2" xfId="21278" xr:uid="{00000000-0005-0000-0000-0000E6800000}"/>
    <cellStyle name="Normal 776 5 2 2" xfId="39145" xr:uid="{00000000-0005-0000-0000-0000E7800000}"/>
    <cellStyle name="Normal 776 5 3" xfId="30303" xr:uid="{00000000-0005-0000-0000-0000E8800000}"/>
    <cellStyle name="Normal 776 6" xfId="21273" xr:uid="{00000000-0005-0000-0000-0000E9800000}"/>
    <cellStyle name="Normal 776 6 2" xfId="39140" xr:uid="{00000000-0005-0000-0000-0000EA800000}"/>
    <cellStyle name="Normal 776 7" xfId="30298" xr:uid="{00000000-0005-0000-0000-0000EB800000}"/>
    <cellStyle name="Normal 777" xfId="11665" xr:uid="{00000000-0005-0000-0000-0000EC800000}"/>
    <cellStyle name="Normal 777 2" xfId="11666" xr:uid="{00000000-0005-0000-0000-0000ED800000}"/>
    <cellStyle name="Normal 777 2 2" xfId="11667" xr:uid="{00000000-0005-0000-0000-0000EE800000}"/>
    <cellStyle name="Normal 777 2 2 2" xfId="21281" xr:uid="{00000000-0005-0000-0000-0000EF800000}"/>
    <cellStyle name="Normal 777 2 2 2 2" xfId="39148" xr:uid="{00000000-0005-0000-0000-0000F0800000}"/>
    <cellStyle name="Normal 777 2 2 3" xfId="30306" xr:uid="{00000000-0005-0000-0000-0000F1800000}"/>
    <cellStyle name="Normal 777 2 3" xfId="21280" xr:uid="{00000000-0005-0000-0000-0000F2800000}"/>
    <cellStyle name="Normal 777 2 3 2" xfId="39147" xr:uid="{00000000-0005-0000-0000-0000F3800000}"/>
    <cellStyle name="Normal 777 2 4" xfId="30305" xr:uid="{00000000-0005-0000-0000-0000F4800000}"/>
    <cellStyle name="Normal 777 3" xfId="11668" xr:uid="{00000000-0005-0000-0000-0000F5800000}"/>
    <cellStyle name="Normal 777 3 2" xfId="21282" xr:uid="{00000000-0005-0000-0000-0000F6800000}"/>
    <cellStyle name="Normal 777 3 2 2" xfId="39149" xr:uid="{00000000-0005-0000-0000-0000F7800000}"/>
    <cellStyle name="Normal 777 3 3" xfId="30307" xr:uid="{00000000-0005-0000-0000-0000F8800000}"/>
    <cellStyle name="Normal 777 4" xfId="11669" xr:uid="{00000000-0005-0000-0000-0000F9800000}"/>
    <cellStyle name="Normal 777 4 2" xfId="21283" xr:uid="{00000000-0005-0000-0000-0000FA800000}"/>
    <cellStyle name="Normal 777 4 2 2" xfId="39150" xr:uid="{00000000-0005-0000-0000-0000FB800000}"/>
    <cellStyle name="Normal 777 4 3" xfId="30308" xr:uid="{00000000-0005-0000-0000-0000FC800000}"/>
    <cellStyle name="Normal 777 5" xfId="11670" xr:uid="{00000000-0005-0000-0000-0000FD800000}"/>
    <cellStyle name="Normal 777 5 2" xfId="21284" xr:uid="{00000000-0005-0000-0000-0000FE800000}"/>
    <cellStyle name="Normal 777 5 2 2" xfId="39151" xr:uid="{00000000-0005-0000-0000-0000FF800000}"/>
    <cellStyle name="Normal 777 5 3" xfId="30309" xr:uid="{00000000-0005-0000-0000-000000810000}"/>
    <cellStyle name="Normal 777 6" xfId="21279" xr:uid="{00000000-0005-0000-0000-000001810000}"/>
    <cellStyle name="Normal 777 6 2" xfId="39146" xr:uid="{00000000-0005-0000-0000-000002810000}"/>
    <cellStyle name="Normal 777 7" xfId="30304" xr:uid="{00000000-0005-0000-0000-000003810000}"/>
    <cellStyle name="Normal 778" xfId="11671" xr:uid="{00000000-0005-0000-0000-000004810000}"/>
    <cellStyle name="Normal 778 2" xfId="11672" xr:uid="{00000000-0005-0000-0000-000005810000}"/>
    <cellStyle name="Normal 778 2 2" xfId="11673" xr:uid="{00000000-0005-0000-0000-000006810000}"/>
    <cellStyle name="Normal 778 2 2 2" xfId="21287" xr:uid="{00000000-0005-0000-0000-000007810000}"/>
    <cellStyle name="Normal 778 2 2 2 2" xfId="39154" xr:uid="{00000000-0005-0000-0000-000008810000}"/>
    <cellStyle name="Normal 778 2 2 3" xfId="30312" xr:uid="{00000000-0005-0000-0000-000009810000}"/>
    <cellStyle name="Normal 778 2 3" xfId="21286" xr:uid="{00000000-0005-0000-0000-00000A810000}"/>
    <cellStyle name="Normal 778 2 3 2" xfId="39153" xr:uid="{00000000-0005-0000-0000-00000B810000}"/>
    <cellStyle name="Normal 778 2 4" xfId="30311" xr:uid="{00000000-0005-0000-0000-00000C810000}"/>
    <cellStyle name="Normal 778 3" xfId="11674" xr:uid="{00000000-0005-0000-0000-00000D810000}"/>
    <cellStyle name="Normal 778 3 2" xfId="21288" xr:uid="{00000000-0005-0000-0000-00000E810000}"/>
    <cellStyle name="Normal 778 3 2 2" xfId="39155" xr:uid="{00000000-0005-0000-0000-00000F810000}"/>
    <cellStyle name="Normal 778 3 3" xfId="30313" xr:uid="{00000000-0005-0000-0000-000010810000}"/>
    <cellStyle name="Normal 778 4" xfId="11675" xr:uid="{00000000-0005-0000-0000-000011810000}"/>
    <cellStyle name="Normal 778 4 2" xfId="21289" xr:uid="{00000000-0005-0000-0000-000012810000}"/>
    <cellStyle name="Normal 778 4 2 2" xfId="39156" xr:uid="{00000000-0005-0000-0000-000013810000}"/>
    <cellStyle name="Normal 778 4 3" xfId="30314" xr:uid="{00000000-0005-0000-0000-000014810000}"/>
    <cellStyle name="Normal 778 5" xfId="11676" xr:uid="{00000000-0005-0000-0000-000015810000}"/>
    <cellStyle name="Normal 778 5 2" xfId="21290" xr:uid="{00000000-0005-0000-0000-000016810000}"/>
    <cellStyle name="Normal 778 5 2 2" xfId="39157" xr:uid="{00000000-0005-0000-0000-000017810000}"/>
    <cellStyle name="Normal 778 5 3" xfId="30315" xr:uid="{00000000-0005-0000-0000-000018810000}"/>
    <cellStyle name="Normal 778 6" xfId="21285" xr:uid="{00000000-0005-0000-0000-000019810000}"/>
    <cellStyle name="Normal 778 6 2" xfId="39152" xr:uid="{00000000-0005-0000-0000-00001A810000}"/>
    <cellStyle name="Normal 778 7" xfId="30310" xr:uid="{00000000-0005-0000-0000-00001B810000}"/>
    <cellStyle name="Normal 779" xfId="11677" xr:uid="{00000000-0005-0000-0000-00001C810000}"/>
    <cellStyle name="Normal 779 2" xfId="11678" xr:uid="{00000000-0005-0000-0000-00001D810000}"/>
    <cellStyle name="Normal 779 2 2" xfId="11679" xr:uid="{00000000-0005-0000-0000-00001E810000}"/>
    <cellStyle name="Normal 779 2 2 2" xfId="21293" xr:uid="{00000000-0005-0000-0000-00001F810000}"/>
    <cellStyle name="Normal 779 2 2 2 2" xfId="39160" xr:uid="{00000000-0005-0000-0000-000020810000}"/>
    <cellStyle name="Normal 779 2 2 3" xfId="30318" xr:uid="{00000000-0005-0000-0000-000021810000}"/>
    <cellStyle name="Normal 779 2 3" xfId="21292" xr:uid="{00000000-0005-0000-0000-000022810000}"/>
    <cellStyle name="Normal 779 2 3 2" xfId="39159" xr:uid="{00000000-0005-0000-0000-000023810000}"/>
    <cellStyle name="Normal 779 2 4" xfId="30317" xr:uid="{00000000-0005-0000-0000-000024810000}"/>
    <cellStyle name="Normal 779 3" xfId="11680" xr:uid="{00000000-0005-0000-0000-000025810000}"/>
    <cellStyle name="Normal 779 3 2" xfId="21294" xr:uid="{00000000-0005-0000-0000-000026810000}"/>
    <cellStyle name="Normal 779 3 2 2" xfId="39161" xr:uid="{00000000-0005-0000-0000-000027810000}"/>
    <cellStyle name="Normal 779 3 3" xfId="30319" xr:uid="{00000000-0005-0000-0000-000028810000}"/>
    <cellStyle name="Normal 779 4" xfId="11681" xr:uid="{00000000-0005-0000-0000-000029810000}"/>
    <cellStyle name="Normal 779 4 2" xfId="21295" xr:uid="{00000000-0005-0000-0000-00002A810000}"/>
    <cellStyle name="Normal 779 4 2 2" xfId="39162" xr:uid="{00000000-0005-0000-0000-00002B810000}"/>
    <cellStyle name="Normal 779 4 3" xfId="30320" xr:uid="{00000000-0005-0000-0000-00002C810000}"/>
    <cellStyle name="Normal 779 5" xfId="11682" xr:uid="{00000000-0005-0000-0000-00002D810000}"/>
    <cellStyle name="Normal 779 5 2" xfId="21296" xr:uid="{00000000-0005-0000-0000-00002E810000}"/>
    <cellStyle name="Normal 779 5 2 2" xfId="39163" xr:uid="{00000000-0005-0000-0000-00002F810000}"/>
    <cellStyle name="Normal 779 5 3" xfId="30321" xr:uid="{00000000-0005-0000-0000-000030810000}"/>
    <cellStyle name="Normal 779 6" xfId="21291" xr:uid="{00000000-0005-0000-0000-000031810000}"/>
    <cellStyle name="Normal 779 6 2" xfId="39158" xr:uid="{00000000-0005-0000-0000-000032810000}"/>
    <cellStyle name="Normal 779 7" xfId="30316" xr:uid="{00000000-0005-0000-0000-000033810000}"/>
    <cellStyle name="Normal 78" xfId="1871" xr:uid="{00000000-0005-0000-0000-000034810000}"/>
    <cellStyle name="Normal 78 2" xfId="11683" xr:uid="{00000000-0005-0000-0000-000035810000}"/>
    <cellStyle name="Normal 78 3" xfId="11684" xr:uid="{00000000-0005-0000-0000-000036810000}"/>
    <cellStyle name="Normal 78 3 2" xfId="11685" xr:uid="{00000000-0005-0000-0000-000037810000}"/>
    <cellStyle name="Normal 78 3 2 2" xfId="21298" xr:uid="{00000000-0005-0000-0000-000038810000}"/>
    <cellStyle name="Normal 78 3 2 2 2" xfId="39165" xr:uid="{00000000-0005-0000-0000-000039810000}"/>
    <cellStyle name="Normal 78 3 2 3" xfId="30323" xr:uid="{00000000-0005-0000-0000-00003A810000}"/>
    <cellStyle name="Normal 78 3 3" xfId="21297" xr:uid="{00000000-0005-0000-0000-00003B810000}"/>
    <cellStyle name="Normal 78 3 3 2" xfId="39164" xr:uid="{00000000-0005-0000-0000-00003C810000}"/>
    <cellStyle name="Normal 78 3 4" xfId="30322" xr:uid="{00000000-0005-0000-0000-00003D810000}"/>
    <cellStyle name="Normal 78 4" xfId="11686" xr:uid="{00000000-0005-0000-0000-00003E810000}"/>
    <cellStyle name="Normal 78 4 2" xfId="21299" xr:uid="{00000000-0005-0000-0000-00003F810000}"/>
    <cellStyle name="Normal 78 4 2 2" xfId="39166" xr:uid="{00000000-0005-0000-0000-000040810000}"/>
    <cellStyle name="Normal 78 4 3" xfId="30324" xr:uid="{00000000-0005-0000-0000-000041810000}"/>
    <cellStyle name="Normal 78 5" xfId="11687" xr:uid="{00000000-0005-0000-0000-000042810000}"/>
    <cellStyle name="Normal 78 5 2" xfId="21300" xr:uid="{00000000-0005-0000-0000-000043810000}"/>
    <cellStyle name="Normal 78 5 2 2" xfId="39167" xr:uid="{00000000-0005-0000-0000-000044810000}"/>
    <cellStyle name="Normal 78 5 3" xfId="30325" xr:uid="{00000000-0005-0000-0000-000045810000}"/>
    <cellStyle name="Normal 78 6" xfId="11688" xr:uid="{00000000-0005-0000-0000-000046810000}"/>
    <cellStyle name="Normal 78 6 2" xfId="21301" xr:uid="{00000000-0005-0000-0000-000047810000}"/>
    <cellStyle name="Normal 78 6 2 2" xfId="39168" xr:uid="{00000000-0005-0000-0000-000048810000}"/>
    <cellStyle name="Normal 78 6 3" xfId="30326" xr:uid="{00000000-0005-0000-0000-000049810000}"/>
    <cellStyle name="Normal 780" xfId="11689" xr:uid="{00000000-0005-0000-0000-00004A810000}"/>
    <cellStyle name="Normal 780 2" xfId="11690" xr:uid="{00000000-0005-0000-0000-00004B810000}"/>
    <cellStyle name="Normal 780 2 2" xfId="11691" xr:uid="{00000000-0005-0000-0000-00004C810000}"/>
    <cellStyle name="Normal 780 2 2 2" xfId="21304" xr:uid="{00000000-0005-0000-0000-00004D810000}"/>
    <cellStyle name="Normal 780 2 2 2 2" xfId="39171" xr:uid="{00000000-0005-0000-0000-00004E810000}"/>
    <cellStyle name="Normal 780 2 2 3" xfId="30329" xr:uid="{00000000-0005-0000-0000-00004F810000}"/>
    <cellStyle name="Normal 780 2 3" xfId="21303" xr:uid="{00000000-0005-0000-0000-000050810000}"/>
    <cellStyle name="Normal 780 2 3 2" xfId="39170" xr:uid="{00000000-0005-0000-0000-000051810000}"/>
    <cellStyle name="Normal 780 2 4" xfId="30328" xr:uid="{00000000-0005-0000-0000-000052810000}"/>
    <cellStyle name="Normal 780 3" xfId="11692" xr:uid="{00000000-0005-0000-0000-000053810000}"/>
    <cellStyle name="Normal 780 3 2" xfId="21305" xr:uid="{00000000-0005-0000-0000-000054810000}"/>
    <cellStyle name="Normal 780 3 2 2" xfId="39172" xr:uid="{00000000-0005-0000-0000-000055810000}"/>
    <cellStyle name="Normal 780 3 3" xfId="30330" xr:uid="{00000000-0005-0000-0000-000056810000}"/>
    <cellStyle name="Normal 780 4" xfId="11693" xr:uid="{00000000-0005-0000-0000-000057810000}"/>
    <cellStyle name="Normal 780 4 2" xfId="21306" xr:uid="{00000000-0005-0000-0000-000058810000}"/>
    <cellStyle name="Normal 780 4 2 2" xfId="39173" xr:uid="{00000000-0005-0000-0000-000059810000}"/>
    <cellStyle name="Normal 780 4 3" xfId="30331" xr:uid="{00000000-0005-0000-0000-00005A810000}"/>
    <cellStyle name="Normal 780 5" xfId="11694" xr:uid="{00000000-0005-0000-0000-00005B810000}"/>
    <cellStyle name="Normal 780 5 2" xfId="21307" xr:uid="{00000000-0005-0000-0000-00005C810000}"/>
    <cellStyle name="Normal 780 5 2 2" xfId="39174" xr:uid="{00000000-0005-0000-0000-00005D810000}"/>
    <cellStyle name="Normal 780 5 3" xfId="30332" xr:uid="{00000000-0005-0000-0000-00005E810000}"/>
    <cellStyle name="Normal 780 6" xfId="21302" xr:uid="{00000000-0005-0000-0000-00005F810000}"/>
    <cellStyle name="Normal 780 6 2" xfId="39169" xr:uid="{00000000-0005-0000-0000-000060810000}"/>
    <cellStyle name="Normal 780 7" xfId="30327" xr:uid="{00000000-0005-0000-0000-000061810000}"/>
    <cellStyle name="Normal 781" xfId="11695" xr:uid="{00000000-0005-0000-0000-000062810000}"/>
    <cellStyle name="Normal 781 2" xfId="11696" xr:uid="{00000000-0005-0000-0000-000063810000}"/>
    <cellStyle name="Normal 781 2 2" xfId="11697" xr:uid="{00000000-0005-0000-0000-000064810000}"/>
    <cellStyle name="Normal 781 2 2 2" xfId="21310" xr:uid="{00000000-0005-0000-0000-000065810000}"/>
    <cellStyle name="Normal 781 2 2 2 2" xfId="39177" xr:uid="{00000000-0005-0000-0000-000066810000}"/>
    <cellStyle name="Normal 781 2 2 3" xfId="30335" xr:uid="{00000000-0005-0000-0000-000067810000}"/>
    <cellStyle name="Normal 781 2 3" xfId="21309" xr:uid="{00000000-0005-0000-0000-000068810000}"/>
    <cellStyle name="Normal 781 2 3 2" xfId="39176" xr:uid="{00000000-0005-0000-0000-000069810000}"/>
    <cellStyle name="Normal 781 2 4" xfId="30334" xr:uid="{00000000-0005-0000-0000-00006A810000}"/>
    <cellStyle name="Normal 781 3" xfId="11698" xr:uid="{00000000-0005-0000-0000-00006B810000}"/>
    <cellStyle name="Normal 781 3 2" xfId="21311" xr:uid="{00000000-0005-0000-0000-00006C810000}"/>
    <cellStyle name="Normal 781 3 2 2" xfId="39178" xr:uid="{00000000-0005-0000-0000-00006D810000}"/>
    <cellStyle name="Normal 781 3 3" xfId="30336" xr:uid="{00000000-0005-0000-0000-00006E810000}"/>
    <cellStyle name="Normal 781 4" xfId="11699" xr:uid="{00000000-0005-0000-0000-00006F810000}"/>
    <cellStyle name="Normal 781 4 2" xfId="21312" xr:uid="{00000000-0005-0000-0000-000070810000}"/>
    <cellStyle name="Normal 781 4 2 2" xfId="39179" xr:uid="{00000000-0005-0000-0000-000071810000}"/>
    <cellStyle name="Normal 781 4 3" xfId="30337" xr:uid="{00000000-0005-0000-0000-000072810000}"/>
    <cellStyle name="Normal 781 5" xfId="11700" xr:uid="{00000000-0005-0000-0000-000073810000}"/>
    <cellStyle name="Normal 781 5 2" xfId="21313" xr:uid="{00000000-0005-0000-0000-000074810000}"/>
    <cellStyle name="Normal 781 5 2 2" xfId="39180" xr:uid="{00000000-0005-0000-0000-000075810000}"/>
    <cellStyle name="Normal 781 5 3" xfId="30338" xr:uid="{00000000-0005-0000-0000-000076810000}"/>
    <cellStyle name="Normal 781 6" xfId="21308" xr:uid="{00000000-0005-0000-0000-000077810000}"/>
    <cellStyle name="Normal 781 6 2" xfId="39175" xr:uid="{00000000-0005-0000-0000-000078810000}"/>
    <cellStyle name="Normal 781 7" xfId="30333" xr:uid="{00000000-0005-0000-0000-000079810000}"/>
    <cellStyle name="Normal 782" xfId="11701" xr:uid="{00000000-0005-0000-0000-00007A810000}"/>
    <cellStyle name="Normal 782 2" xfId="11702" xr:uid="{00000000-0005-0000-0000-00007B810000}"/>
    <cellStyle name="Normal 782 2 2" xfId="11703" xr:uid="{00000000-0005-0000-0000-00007C810000}"/>
    <cellStyle name="Normal 782 2 2 2" xfId="21316" xr:uid="{00000000-0005-0000-0000-00007D810000}"/>
    <cellStyle name="Normal 782 2 2 2 2" xfId="39183" xr:uid="{00000000-0005-0000-0000-00007E810000}"/>
    <cellStyle name="Normal 782 2 2 3" xfId="30341" xr:uid="{00000000-0005-0000-0000-00007F810000}"/>
    <cellStyle name="Normal 782 2 3" xfId="21315" xr:uid="{00000000-0005-0000-0000-000080810000}"/>
    <cellStyle name="Normal 782 2 3 2" xfId="39182" xr:uid="{00000000-0005-0000-0000-000081810000}"/>
    <cellStyle name="Normal 782 2 4" xfId="30340" xr:uid="{00000000-0005-0000-0000-000082810000}"/>
    <cellStyle name="Normal 782 3" xfId="11704" xr:uid="{00000000-0005-0000-0000-000083810000}"/>
    <cellStyle name="Normal 782 3 2" xfId="21317" xr:uid="{00000000-0005-0000-0000-000084810000}"/>
    <cellStyle name="Normal 782 3 2 2" xfId="39184" xr:uid="{00000000-0005-0000-0000-000085810000}"/>
    <cellStyle name="Normal 782 3 3" xfId="30342" xr:uid="{00000000-0005-0000-0000-000086810000}"/>
    <cellStyle name="Normal 782 4" xfId="11705" xr:uid="{00000000-0005-0000-0000-000087810000}"/>
    <cellStyle name="Normal 782 4 2" xfId="21318" xr:uid="{00000000-0005-0000-0000-000088810000}"/>
    <cellStyle name="Normal 782 4 2 2" xfId="39185" xr:uid="{00000000-0005-0000-0000-000089810000}"/>
    <cellStyle name="Normal 782 4 3" xfId="30343" xr:uid="{00000000-0005-0000-0000-00008A810000}"/>
    <cellStyle name="Normal 782 5" xfId="11706" xr:uid="{00000000-0005-0000-0000-00008B810000}"/>
    <cellStyle name="Normal 782 5 2" xfId="21319" xr:uid="{00000000-0005-0000-0000-00008C810000}"/>
    <cellStyle name="Normal 782 5 2 2" xfId="39186" xr:uid="{00000000-0005-0000-0000-00008D810000}"/>
    <cellStyle name="Normal 782 5 3" xfId="30344" xr:uid="{00000000-0005-0000-0000-00008E810000}"/>
    <cellStyle name="Normal 782 6" xfId="21314" xr:uid="{00000000-0005-0000-0000-00008F810000}"/>
    <cellStyle name="Normal 782 6 2" xfId="39181" xr:uid="{00000000-0005-0000-0000-000090810000}"/>
    <cellStyle name="Normal 782 7" xfId="30339" xr:uid="{00000000-0005-0000-0000-000091810000}"/>
    <cellStyle name="Normal 783" xfId="11707" xr:uid="{00000000-0005-0000-0000-000092810000}"/>
    <cellStyle name="Normal 783 2" xfId="11708" xr:uid="{00000000-0005-0000-0000-000093810000}"/>
    <cellStyle name="Normal 783 2 2" xfId="11709" xr:uid="{00000000-0005-0000-0000-000094810000}"/>
    <cellStyle name="Normal 783 2 2 2" xfId="21322" xr:uid="{00000000-0005-0000-0000-000095810000}"/>
    <cellStyle name="Normal 783 2 2 2 2" xfId="39189" xr:uid="{00000000-0005-0000-0000-000096810000}"/>
    <cellStyle name="Normal 783 2 2 3" xfId="30347" xr:uid="{00000000-0005-0000-0000-000097810000}"/>
    <cellStyle name="Normal 783 2 3" xfId="21321" xr:uid="{00000000-0005-0000-0000-000098810000}"/>
    <cellStyle name="Normal 783 2 3 2" xfId="39188" xr:uid="{00000000-0005-0000-0000-000099810000}"/>
    <cellStyle name="Normal 783 2 4" xfId="30346" xr:uid="{00000000-0005-0000-0000-00009A810000}"/>
    <cellStyle name="Normal 783 3" xfId="11710" xr:uid="{00000000-0005-0000-0000-00009B810000}"/>
    <cellStyle name="Normal 783 3 2" xfId="21323" xr:uid="{00000000-0005-0000-0000-00009C810000}"/>
    <cellStyle name="Normal 783 3 2 2" xfId="39190" xr:uid="{00000000-0005-0000-0000-00009D810000}"/>
    <cellStyle name="Normal 783 3 3" xfId="30348" xr:uid="{00000000-0005-0000-0000-00009E810000}"/>
    <cellStyle name="Normal 783 4" xfId="11711" xr:uid="{00000000-0005-0000-0000-00009F810000}"/>
    <cellStyle name="Normal 783 4 2" xfId="21324" xr:uid="{00000000-0005-0000-0000-0000A0810000}"/>
    <cellStyle name="Normal 783 4 2 2" xfId="39191" xr:uid="{00000000-0005-0000-0000-0000A1810000}"/>
    <cellStyle name="Normal 783 4 3" xfId="30349" xr:uid="{00000000-0005-0000-0000-0000A2810000}"/>
    <cellStyle name="Normal 783 5" xfId="11712" xr:uid="{00000000-0005-0000-0000-0000A3810000}"/>
    <cellStyle name="Normal 783 5 2" xfId="21325" xr:uid="{00000000-0005-0000-0000-0000A4810000}"/>
    <cellStyle name="Normal 783 5 2 2" xfId="39192" xr:uid="{00000000-0005-0000-0000-0000A5810000}"/>
    <cellStyle name="Normal 783 5 3" xfId="30350" xr:uid="{00000000-0005-0000-0000-0000A6810000}"/>
    <cellStyle name="Normal 783 6" xfId="21320" xr:uid="{00000000-0005-0000-0000-0000A7810000}"/>
    <cellStyle name="Normal 783 6 2" xfId="39187" xr:uid="{00000000-0005-0000-0000-0000A8810000}"/>
    <cellStyle name="Normal 783 7" xfId="30345" xr:uid="{00000000-0005-0000-0000-0000A9810000}"/>
    <cellStyle name="Normal 784" xfId="11713" xr:uid="{00000000-0005-0000-0000-0000AA810000}"/>
    <cellStyle name="Normal 784 2" xfId="11714" xr:uid="{00000000-0005-0000-0000-0000AB810000}"/>
    <cellStyle name="Normal 784 2 2" xfId="11715" xr:uid="{00000000-0005-0000-0000-0000AC810000}"/>
    <cellStyle name="Normal 784 2 2 2" xfId="21328" xr:uid="{00000000-0005-0000-0000-0000AD810000}"/>
    <cellStyle name="Normal 784 2 2 2 2" xfId="39195" xr:uid="{00000000-0005-0000-0000-0000AE810000}"/>
    <cellStyle name="Normal 784 2 2 3" xfId="30353" xr:uid="{00000000-0005-0000-0000-0000AF810000}"/>
    <cellStyle name="Normal 784 2 3" xfId="21327" xr:uid="{00000000-0005-0000-0000-0000B0810000}"/>
    <cellStyle name="Normal 784 2 3 2" xfId="39194" xr:uid="{00000000-0005-0000-0000-0000B1810000}"/>
    <cellStyle name="Normal 784 2 4" xfId="30352" xr:uid="{00000000-0005-0000-0000-0000B2810000}"/>
    <cellStyle name="Normal 784 3" xfId="11716" xr:uid="{00000000-0005-0000-0000-0000B3810000}"/>
    <cellStyle name="Normal 784 3 2" xfId="21329" xr:uid="{00000000-0005-0000-0000-0000B4810000}"/>
    <cellStyle name="Normal 784 3 2 2" xfId="39196" xr:uid="{00000000-0005-0000-0000-0000B5810000}"/>
    <cellStyle name="Normal 784 3 3" xfId="30354" xr:uid="{00000000-0005-0000-0000-0000B6810000}"/>
    <cellStyle name="Normal 784 4" xfId="11717" xr:uid="{00000000-0005-0000-0000-0000B7810000}"/>
    <cellStyle name="Normal 784 4 2" xfId="21330" xr:uid="{00000000-0005-0000-0000-0000B8810000}"/>
    <cellStyle name="Normal 784 4 2 2" xfId="39197" xr:uid="{00000000-0005-0000-0000-0000B9810000}"/>
    <cellStyle name="Normal 784 4 3" xfId="30355" xr:uid="{00000000-0005-0000-0000-0000BA810000}"/>
    <cellStyle name="Normal 784 5" xfId="11718" xr:uid="{00000000-0005-0000-0000-0000BB810000}"/>
    <cellStyle name="Normal 784 5 2" xfId="21331" xr:uid="{00000000-0005-0000-0000-0000BC810000}"/>
    <cellStyle name="Normal 784 5 2 2" xfId="39198" xr:uid="{00000000-0005-0000-0000-0000BD810000}"/>
    <cellStyle name="Normal 784 5 3" xfId="30356" xr:uid="{00000000-0005-0000-0000-0000BE810000}"/>
    <cellStyle name="Normal 784 6" xfId="21326" xr:uid="{00000000-0005-0000-0000-0000BF810000}"/>
    <cellStyle name="Normal 784 6 2" xfId="39193" xr:uid="{00000000-0005-0000-0000-0000C0810000}"/>
    <cellStyle name="Normal 784 7" xfId="30351" xr:uid="{00000000-0005-0000-0000-0000C1810000}"/>
    <cellStyle name="Normal 785" xfId="11719" xr:uid="{00000000-0005-0000-0000-0000C2810000}"/>
    <cellStyle name="Normal 785 2" xfId="11720" xr:uid="{00000000-0005-0000-0000-0000C3810000}"/>
    <cellStyle name="Normal 785 2 2" xfId="11721" xr:uid="{00000000-0005-0000-0000-0000C4810000}"/>
    <cellStyle name="Normal 785 2 2 2" xfId="21334" xr:uid="{00000000-0005-0000-0000-0000C5810000}"/>
    <cellStyle name="Normal 785 2 2 2 2" xfId="39201" xr:uid="{00000000-0005-0000-0000-0000C6810000}"/>
    <cellStyle name="Normal 785 2 2 3" xfId="30359" xr:uid="{00000000-0005-0000-0000-0000C7810000}"/>
    <cellStyle name="Normal 785 2 3" xfId="21333" xr:uid="{00000000-0005-0000-0000-0000C8810000}"/>
    <cellStyle name="Normal 785 2 3 2" xfId="39200" xr:uid="{00000000-0005-0000-0000-0000C9810000}"/>
    <cellStyle name="Normal 785 2 4" xfId="30358" xr:uid="{00000000-0005-0000-0000-0000CA810000}"/>
    <cellStyle name="Normal 785 3" xfId="11722" xr:uid="{00000000-0005-0000-0000-0000CB810000}"/>
    <cellStyle name="Normal 785 3 2" xfId="21335" xr:uid="{00000000-0005-0000-0000-0000CC810000}"/>
    <cellStyle name="Normal 785 3 2 2" xfId="39202" xr:uid="{00000000-0005-0000-0000-0000CD810000}"/>
    <cellStyle name="Normal 785 3 3" xfId="30360" xr:uid="{00000000-0005-0000-0000-0000CE810000}"/>
    <cellStyle name="Normal 785 4" xfId="11723" xr:uid="{00000000-0005-0000-0000-0000CF810000}"/>
    <cellStyle name="Normal 785 4 2" xfId="21336" xr:uid="{00000000-0005-0000-0000-0000D0810000}"/>
    <cellStyle name="Normal 785 4 2 2" xfId="39203" xr:uid="{00000000-0005-0000-0000-0000D1810000}"/>
    <cellStyle name="Normal 785 4 3" xfId="30361" xr:uid="{00000000-0005-0000-0000-0000D2810000}"/>
    <cellStyle name="Normal 785 5" xfId="11724" xr:uid="{00000000-0005-0000-0000-0000D3810000}"/>
    <cellStyle name="Normal 785 5 2" xfId="21337" xr:uid="{00000000-0005-0000-0000-0000D4810000}"/>
    <cellStyle name="Normal 785 5 2 2" xfId="39204" xr:uid="{00000000-0005-0000-0000-0000D5810000}"/>
    <cellStyle name="Normal 785 5 3" xfId="30362" xr:uid="{00000000-0005-0000-0000-0000D6810000}"/>
    <cellStyle name="Normal 785 6" xfId="21332" xr:uid="{00000000-0005-0000-0000-0000D7810000}"/>
    <cellStyle name="Normal 785 6 2" xfId="39199" xr:uid="{00000000-0005-0000-0000-0000D8810000}"/>
    <cellStyle name="Normal 785 7" xfId="30357" xr:uid="{00000000-0005-0000-0000-0000D9810000}"/>
    <cellStyle name="Normal 786" xfId="11725" xr:uid="{00000000-0005-0000-0000-0000DA810000}"/>
    <cellStyle name="Normal 786 2" xfId="11726" xr:uid="{00000000-0005-0000-0000-0000DB810000}"/>
    <cellStyle name="Normal 786 2 2" xfId="11727" xr:uid="{00000000-0005-0000-0000-0000DC810000}"/>
    <cellStyle name="Normal 786 2 2 2" xfId="21340" xr:uid="{00000000-0005-0000-0000-0000DD810000}"/>
    <cellStyle name="Normal 786 2 2 2 2" xfId="39207" xr:uid="{00000000-0005-0000-0000-0000DE810000}"/>
    <cellStyle name="Normal 786 2 2 3" xfId="30365" xr:uid="{00000000-0005-0000-0000-0000DF810000}"/>
    <cellStyle name="Normal 786 2 3" xfId="21339" xr:uid="{00000000-0005-0000-0000-0000E0810000}"/>
    <cellStyle name="Normal 786 2 3 2" xfId="39206" xr:uid="{00000000-0005-0000-0000-0000E1810000}"/>
    <cellStyle name="Normal 786 2 4" xfId="30364" xr:uid="{00000000-0005-0000-0000-0000E2810000}"/>
    <cellStyle name="Normal 786 3" xfId="11728" xr:uid="{00000000-0005-0000-0000-0000E3810000}"/>
    <cellStyle name="Normal 786 3 2" xfId="21341" xr:uid="{00000000-0005-0000-0000-0000E4810000}"/>
    <cellStyle name="Normal 786 3 2 2" xfId="39208" xr:uid="{00000000-0005-0000-0000-0000E5810000}"/>
    <cellStyle name="Normal 786 3 3" xfId="30366" xr:uid="{00000000-0005-0000-0000-0000E6810000}"/>
    <cellStyle name="Normal 786 4" xfId="11729" xr:uid="{00000000-0005-0000-0000-0000E7810000}"/>
    <cellStyle name="Normal 786 4 2" xfId="21342" xr:uid="{00000000-0005-0000-0000-0000E8810000}"/>
    <cellStyle name="Normal 786 4 2 2" xfId="39209" xr:uid="{00000000-0005-0000-0000-0000E9810000}"/>
    <cellStyle name="Normal 786 4 3" xfId="30367" xr:uid="{00000000-0005-0000-0000-0000EA810000}"/>
    <cellStyle name="Normal 786 5" xfId="11730" xr:uid="{00000000-0005-0000-0000-0000EB810000}"/>
    <cellStyle name="Normal 786 5 2" xfId="21343" xr:uid="{00000000-0005-0000-0000-0000EC810000}"/>
    <cellStyle name="Normal 786 5 2 2" xfId="39210" xr:uid="{00000000-0005-0000-0000-0000ED810000}"/>
    <cellStyle name="Normal 786 5 3" xfId="30368" xr:uid="{00000000-0005-0000-0000-0000EE810000}"/>
    <cellStyle name="Normal 786 6" xfId="21338" xr:uid="{00000000-0005-0000-0000-0000EF810000}"/>
    <cellStyle name="Normal 786 6 2" xfId="39205" xr:uid="{00000000-0005-0000-0000-0000F0810000}"/>
    <cellStyle name="Normal 786 7" xfId="30363" xr:uid="{00000000-0005-0000-0000-0000F1810000}"/>
    <cellStyle name="Normal 787" xfId="11731" xr:uid="{00000000-0005-0000-0000-0000F2810000}"/>
    <cellStyle name="Normal 787 2" xfId="11732" xr:uid="{00000000-0005-0000-0000-0000F3810000}"/>
    <cellStyle name="Normal 787 2 2" xfId="11733" xr:uid="{00000000-0005-0000-0000-0000F4810000}"/>
    <cellStyle name="Normal 787 2 2 2" xfId="21346" xr:uid="{00000000-0005-0000-0000-0000F5810000}"/>
    <cellStyle name="Normal 787 2 2 2 2" xfId="39213" xr:uid="{00000000-0005-0000-0000-0000F6810000}"/>
    <cellStyle name="Normal 787 2 2 3" xfId="30371" xr:uid="{00000000-0005-0000-0000-0000F7810000}"/>
    <cellStyle name="Normal 787 2 3" xfId="21345" xr:uid="{00000000-0005-0000-0000-0000F8810000}"/>
    <cellStyle name="Normal 787 2 3 2" xfId="39212" xr:uid="{00000000-0005-0000-0000-0000F9810000}"/>
    <cellStyle name="Normal 787 2 4" xfId="30370" xr:uid="{00000000-0005-0000-0000-0000FA810000}"/>
    <cellStyle name="Normal 787 3" xfId="11734" xr:uid="{00000000-0005-0000-0000-0000FB810000}"/>
    <cellStyle name="Normal 787 3 2" xfId="21347" xr:uid="{00000000-0005-0000-0000-0000FC810000}"/>
    <cellStyle name="Normal 787 3 2 2" xfId="39214" xr:uid="{00000000-0005-0000-0000-0000FD810000}"/>
    <cellStyle name="Normal 787 3 3" xfId="30372" xr:uid="{00000000-0005-0000-0000-0000FE810000}"/>
    <cellStyle name="Normal 787 4" xfId="11735" xr:uid="{00000000-0005-0000-0000-0000FF810000}"/>
    <cellStyle name="Normal 787 4 2" xfId="21348" xr:uid="{00000000-0005-0000-0000-000000820000}"/>
    <cellStyle name="Normal 787 4 2 2" xfId="39215" xr:uid="{00000000-0005-0000-0000-000001820000}"/>
    <cellStyle name="Normal 787 4 3" xfId="30373" xr:uid="{00000000-0005-0000-0000-000002820000}"/>
    <cellStyle name="Normal 787 5" xfId="11736" xr:uid="{00000000-0005-0000-0000-000003820000}"/>
    <cellStyle name="Normal 787 5 2" xfId="21349" xr:uid="{00000000-0005-0000-0000-000004820000}"/>
    <cellStyle name="Normal 787 5 2 2" xfId="39216" xr:uid="{00000000-0005-0000-0000-000005820000}"/>
    <cellStyle name="Normal 787 5 3" xfId="30374" xr:uid="{00000000-0005-0000-0000-000006820000}"/>
    <cellStyle name="Normal 787 6" xfId="21344" xr:uid="{00000000-0005-0000-0000-000007820000}"/>
    <cellStyle name="Normal 787 6 2" xfId="39211" xr:uid="{00000000-0005-0000-0000-000008820000}"/>
    <cellStyle name="Normal 787 7" xfId="30369" xr:uid="{00000000-0005-0000-0000-000009820000}"/>
    <cellStyle name="Normal 788" xfId="11737" xr:uid="{00000000-0005-0000-0000-00000A820000}"/>
    <cellStyle name="Normal 788 2" xfId="11738" xr:uid="{00000000-0005-0000-0000-00000B820000}"/>
    <cellStyle name="Normal 788 2 2" xfId="11739" xr:uid="{00000000-0005-0000-0000-00000C820000}"/>
    <cellStyle name="Normal 788 2 2 2" xfId="21352" xr:uid="{00000000-0005-0000-0000-00000D820000}"/>
    <cellStyle name="Normal 788 2 2 2 2" xfId="39219" xr:uid="{00000000-0005-0000-0000-00000E820000}"/>
    <cellStyle name="Normal 788 2 2 3" xfId="30377" xr:uid="{00000000-0005-0000-0000-00000F820000}"/>
    <cellStyle name="Normal 788 2 3" xfId="21351" xr:uid="{00000000-0005-0000-0000-000010820000}"/>
    <cellStyle name="Normal 788 2 3 2" xfId="39218" xr:uid="{00000000-0005-0000-0000-000011820000}"/>
    <cellStyle name="Normal 788 2 4" xfId="30376" xr:uid="{00000000-0005-0000-0000-000012820000}"/>
    <cellStyle name="Normal 788 3" xfId="11740" xr:uid="{00000000-0005-0000-0000-000013820000}"/>
    <cellStyle name="Normal 788 3 2" xfId="21353" xr:uid="{00000000-0005-0000-0000-000014820000}"/>
    <cellStyle name="Normal 788 3 2 2" xfId="39220" xr:uid="{00000000-0005-0000-0000-000015820000}"/>
    <cellStyle name="Normal 788 3 3" xfId="30378" xr:uid="{00000000-0005-0000-0000-000016820000}"/>
    <cellStyle name="Normal 788 4" xfId="11741" xr:uid="{00000000-0005-0000-0000-000017820000}"/>
    <cellStyle name="Normal 788 4 2" xfId="21354" xr:uid="{00000000-0005-0000-0000-000018820000}"/>
    <cellStyle name="Normal 788 4 2 2" xfId="39221" xr:uid="{00000000-0005-0000-0000-000019820000}"/>
    <cellStyle name="Normal 788 4 3" xfId="30379" xr:uid="{00000000-0005-0000-0000-00001A820000}"/>
    <cellStyle name="Normal 788 5" xfId="11742" xr:uid="{00000000-0005-0000-0000-00001B820000}"/>
    <cellStyle name="Normal 788 5 2" xfId="21355" xr:uid="{00000000-0005-0000-0000-00001C820000}"/>
    <cellStyle name="Normal 788 5 2 2" xfId="39222" xr:uid="{00000000-0005-0000-0000-00001D820000}"/>
    <cellStyle name="Normal 788 5 3" xfId="30380" xr:uid="{00000000-0005-0000-0000-00001E820000}"/>
    <cellStyle name="Normal 788 6" xfId="21350" xr:uid="{00000000-0005-0000-0000-00001F820000}"/>
    <cellStyle name="Normal 788 6 2" xfId="39217" xr:uid="{00000000-0005-0000-0000-000020820000}"/>
    <cellStyle name="Normal 788 7" xfId="30375" xr:uid="{00000000-0005-0000-0000-000021820000}"/>
    <cellStyle name="Normal 789" xfId="11743" xr:uid="{00000000-0005-0000-0000-000022820000}"/>
    <cellStyle name="Normal 789 2" xfId="11744" xr:uid="{00000000-0005-0000-0000-000023820000}"/>
    <cellStyle name="Normal 789 2 2" xfId="11745" xr:uid="{00000000-0005-0000-0000-000024820000}"/>
    <cellStyle name="Normal 789 2 2 2" xfId="21358" xr:uid="{00000000-0005-0000-0000-000025820000}"/>
    <cellStyle name="Normal 789 2 2 2 2" xfId="39225" xr:uid="{00000000-0005-0000-0000-000026820000}"/>
    <cellStyle name="Normal 789 2 2 3" xfId="30383" xr:uid="{00000000-0005-0000-0000-000027820000}"/>
    <cellStyle name="Normal 789 2 3" xfId="21357" xr:uid="{00000000-0005-0000-0000-000028820000}"/>
    <cellStyle name="Normal 789 2 3 2" xfId="39224" xr:uid="{00000000-0005-0000-0000-000029820000}"/>
    <cellStyle name="Normal 789 2 4" xfId="30382" xr:uid="{00000000-0005-0000-0000-00002A820000}"/>
    <cellStyle name="Normal 789 3" xfId="11746" xr:uid="{00000000-0005-0000-0000-00002B820000}"/>
    <cellStyle name="Normal 789 3 2" xfId="21359" xr:uid="{00000000-0005-0000-0000-00002C820000}"/>
    <cellStyle name="Normal 789 3 2 2" xfId="39226" xr:uid="{00000000-0005-0000-0000-00002D820000}"/>
    <cellStyle name="Normal 789 3 3" xfId="30384" xr:uid="{00000000-0005-0000-0000-00002E820000}"/>
    <cellStyle name="Normal 789 4" xfId="11747" xr:uid="{00000000-0005-0000-0000-00002F820000}"/>
    <cellStyle name="Normal 789 4 2" xfId="21360" xr:uid="{00000000-0005-0000-0000-000030820000}"/>
    <cellStyle name="Normal 789 4 2 2" xfId="39227" xr:uid="{00000000-0005-0000-0000-000031820000}"/>
    <cellStyle name="Normal 789 4 3" xfId="30385" xr:uid="{00000000-0005-0000-0000-000032820000}"/>
    <cellStyle name="Normal 789 5" xfId="11748" xr:uid="{00000000-0005-0000-0000-000033820000}"/>
    <cellStyle name="Normal 789 5 2" xfId="21361" xr:uid="{00000000-0005-0000-0000-000034820000}"/>
    <cellStyle name="Normal 789 5 2 2" xfId="39228" xr:uid="{00000000-0005-0000-0000-000035820000}"/>
    <cellStyle name="Normal 789 5 3" xfId="30386" xr:uid="{00000000-0005-0000-0000-000036820000}"/>
    <cellStyle name="Normal 789 6" xfId="21356" xr:uid="{00000000-0005-0000-0000-000037820000}"/>
    <cellStyle name="Normal 789 6 2" xfId="39223" xr:uid="{00000000-0005-0000-0000-000038820000}"/>
    <cellStyle name="Normal 789 7" xfId="30381" xr:uid="{00000000-0005-0000-0000-000039820000}"/>
    <cellStyle name="Normal 79" xfId="1872" xr:uid="{00000000-0005-0000-0000-00003A820000}"/>
    <cellStyle name="Normal 79 2" xfId="11749" xr:uid="{00000000-0005-0000-0000-00003B820000}"/>
    <cellStyle name="Normal 79 3" xfId="11750" xr:uid="{00000000-0005-0000-0000-00003C820000}"/>
    <cellStyle name="Normal 79 3 2" xfId="11751" xr:uid="{00000000-0005-0000-0000-00003D820000}"/>
    <cellStyle name="Normal 79 3 2 2" xfId="21363" xr:uid="{00000000-0005-0000-0000-00003E820000}"/>
    <cellStyle name="Normal 79 3 2 2 2" xfId="39230" xr:uid="{00000000-0005-0000-0000-00003F820000}"/>
    <cellStyle name="Normal 79 3 2 3" xfId="30388" xr:uid="{00000000-0005-0000-0000-000040820000}"/>
    <cellStyle name="Normal 79 3 3" xfId="21362" xr:uid="{00000000-0005-0000-0000-000041820000}"/>
    <cellStyle name="Normal 79 3 3 2" xfId="39229" xr:uid="{00000000-0005-0000-0000-000042820000}"/>
    <cellStyle name="Normal 79 3 4" xfId="30387" xr:uid="{00000000-0005-0000-0000-000043820000}"/>
    <cellStyle name="Normal 79 4" xfId="11752" xr:uid="{00000000-0005-0000-0000-000044820000}"/>
    <cellStyle name="Normal 79 4 2" xfId="21364" xr:uid="{00000000-0005-0000-0000-000045820000}"/>
    <cellStyle name="Normal 79 4 2 2" xfId="39231" xr:uid="{00000000-0005-0000-0000-000046820000}"/>
    <cellStyle name="Normal 79 4 3" xfId="30389" xr:uid="{00000000-0005-0000-0000-000047820000}"/>
    <cellStyle name="Normal 79 5" xfId="11753" xr:uid="{00000000-0005-0000-0000-000048820000}"/>
    <cellStyle name="Normal 79 5 2" xfId="21365" xr:uid="{00000000-0005-0000-0000-000049820000}"/>
    <cellStyle name="Normal 79 5 2 2" xfId="39232" xr:uid="{00000000-0005-0000-0000-00004A820000}"/>
    <cellStyle name="Normal 79 5 3" xfId="30390" xr:uid="{00000000-0005-0000-0000-00004B820000}"/>
    <cellStyle name="Normal 79 6" xfId="11754" xr:uid="{00000000-0005-0000-0000-00004C820000}"/>
    <cellStyle name="Normal 79 6 2" xfId="21366" xr:uid="{00000000-0005-0000-0000-00004D820000}"/>
    <cellStyle name="Normal 79 6 2 2" xfId="39233" xr:uid="{00000000-0005-0000-0000-00004E820000}"/>
    <cellStyle name="Normal 79 6 3" xfId="30391" xr:uid="{00000000-0005-0000-0000-00004F820000}"/>
    <cellStyle name="Normal 790" xfId="11755" xr:uid="{00000000-0005-0000-0000-000050820000}"/>
    <cellStyle name="Normal 790 2" xfId="11756" xr:uid="{00000000-0005-0000-0000-000051820000}"/>
    <cellStyle name="Normal 790 2 2" xfId="11757" xr:uid="{00000000-0005-0000-0000-000052820000}"/>
    <cellStyle name="Normal 790 2 2 2" xfId="21369" xr:uid="{00000000-0005-0000-0000-000053820000}"/>
    <cellStyle name="Normal 790 2 2 2 2" xfId="39236" xr:uid="{00000000-0005-0000-0000-000054820000}"/>
    <cellStyle name="Normal 790 2 2 3" xfId="30394" xr:uid="{00000000-0005-0000-0000-000055820000}"/>
    <cellStyle name="Normal 790 2 3" xfId="21368" xr:uid="{00000000-0005-0000-0000-000056820000}"/>
    <cellStyle name="Normal 790 2 3 2" xfId="39235" xr:uid="{00000000-0005-0000-0000-000057820000}"/>
    <cellStyle name="Normal 790 2 4" xfId="30393" xr:uid="{00000000-0005-0000-0000-000058820000}"/>
    <cellStyle name="Normal 790 3" xfId="11758" xr:uid="{00000000-0005-0000-0000-000059820000}"/>
    <cellStyle name="Normal 790 3 2" xfId="21370" xr:uid="{00000000-0005-0000-0000-00005A820000}"/>
    <cellStyle name="Normal 790 3 2 2" xfId="39237" xr:uid="{00000000-0005-0000-0000-00005B820000}"/>
    <cellStyle name="Normal 790 3 3" xfId="30395" xr:uid="{00000000-0005-0000-0000-00005C820000}"/>
    <cellStyle name="Normal 790 4" xfId="11759" xr:uid="{00000000-0005-0000-0000-00005D820000}"/>
    <cellStyle name="Normal 790 4 2" xfId="21371" xr:uid="{00000000-0005-0000-0000-00005E820000}"/>
    <cellStyle name="Normal 790 4 2 2" xfId="39238" xr:uid="{00000000-0005-0000-0000-00005F820000}"/>
    <cellStyle name="Normal 790 4 3" xfId="30396" xr:uid="{00000000-0005-0000-0000-000060820000}"/>
    <cellStyle name="Normal 790 5" xfId="11760" xr:uid="{00000000-0005-0000-0000-000061820000}"/>
    <cellStyle name="Normal 790 5 2" xfId="21372" xr:uid="{00000000-0005-0000-0000-000062820000}"/>
    <cellStyle name="Normal 790 5 2 2" xfId="39239" xr:uid="{00000000-0005-0000-0000-000063820000}"/>
    <cellStyle name="Normal 790 5 3" xfId="30397" xr:uid="{00000000-0005-0000-0000-000064820000}"/>
    <cellStyle name="Normal 790 6" xfId="21367" xr:uid="{00000000-0005-0000-0000-000065820000}"/>
    <cellStyle name="Normal 790 6 2" xfId="39234" xr:uid="{00000000-0005-0000-0000-000066820000}"/>
    <cellStyle name="Normal 790 7" xfId="30392" xr:uid="{00000000-0005-0000-0000-000067820000}"/>
    <cellStyle name="Normal 791" xfId="11761" xr:uid="{00000000-0005-0000-0000-000068820000}"/>
    <cellStyle name="Normal 791 2" xfId="11762" xr:uid="{00000000-0005-0000-0000-000069820000}"/>
    <cellStyle name="Normal 791 2 2" xfId="11763" xr:uid="{00000000-0005-0000-0000-00006A820000}"/>
    <cellStyle name="Normal 791 2 2 2" xfId="21375" xr:uid="{00000000-0005-0000-0000-00006B820000}"/>
    <cellStyle name="Normal 791 2 2 2 2" xfId="39242" xr:uid="{00000000-0005-0000-0000-00006C820000}"/>
    <cellStyle name="Normal 791 2 2 3" xfId="30400" xr:uid="{00000000-0005-0000-0000-00006D820000}"/>
    <cellStyle name="Normal 791 2 3" xfId="21374" xr:uid="{00000000-0005-0000-0000-00006E820000}"/>
    <cellStyle name="Normal 791 2 3 2" xfId="39241" xr:uid="{00000000-0005-0000-0000-00006F820000}"/>
    <cellStyle name="Normal 791 2 4" xfId="30399" xr:uid="{00000000-0005-0000-0000-000070820000}"/>
    <cellStyle name="Normal 791 3" xfId="11764" xr:uid="{00000000-0005-0000-0000-000071820000}"/>
    <cellStyle name="Normal 791 3 2" xfId="21376" xr:uid="{00000000-0005-0000-0000-000072820000}"/>
    <cellStyle name="Normal 791 3 2 2" xfId="39243" xr:uid="{00000000-0005-0000-0000-000073820000}"/>
    <cellStyle name="Normal 791 3 3" xfId="30401" xr:uid="{00000000-0005-0000-0000-000074820000}"/>
    <cellStyle name="Normal 791 4" xfId="11765" xr:uid="{00000000-0005-0000-0000-000075820000}"/>
    <cellStyle name="Normal 791 4 2" xfId="21377" xr:uid="{00000000-0005-0000-0000-000076820000}"/>
    <cellStyle name="Normal 791 4 2 2" xfId="39244" xr:uid="{00000000-0005-0000-0000-000077820000}"/>
    <cellStyle name="Normal 791 4 3" xfId="30402" xr:uid="{00000000-0005-0000-0000-000078820000}"/>
    <cellStyle name="Normal 791 5" xfId="11766" xr:uid="{00000000-0005-0000-0000-000079820000}"/>
    <cellStyle name="Normal 791 5 2" xfId="21378" xr:uid="{00000000-0005-0000-0000-00007A820000}"/>
    <cellStyle name="Normal 791 5 2 2" xfId="39245" xr:uid="{00000000-0005-0000-0000-00007B820000}"/>
    <cellStyle name="Normal 791 5 3" xfId="30403" xr:uid="{00000000-0005-0000-0000-00007C820000}"/>
    <cellStyle name="Normal 791 6" xfId="21373" xr:uid="{00000000-0005-0000-0000-00007D820000}"/>
    <cellStyle name="Normal 791 6 2" xfId="39240" xr:uid="{00000000-0005-0000-0000-00007E820000}"/>
    <cellStyle name="Normal 791 7" xfId="30398" xr:uid="{00000000-0005-0000-0000-00007F820000}"/>
    <cellStyle name="Normal 792" xfId="11767" xr:uid="{00000000-0005-0000-0000-000080820000}"/>
    <cellStyle name="Normal 792 2" xfId="11768" xr:uid="{00000000-0005-0000-0000-000081820000}"/>
    <cellStyle name="Normal 792 2 2" xfId="11769" xr:uid="{00000000-0005-0000-0000-000082820000}"/>
    <cellStyle name="Normal 792 2 2 2" xfId="21381" xr:uid="{00000000-0005-0000-0000-000083820000}"/>
    <cellStyle name="Normal 792 2 2 2 2" xfId="39248" xr:uid="{00000000-0005-0000-0000-000084820000}"/>
    <cellStyle name="Normal 792 2 2 3" xfId="30406" xr:uid="{00000000-0005-0000-0000-000085820000}"/>
    <cellStyle name="Normal 792 2 3" xfId="21380" xr:uid="{00000000-0005-0000-0000-000086820000}"/>
    <cellStyle name="Normal 792 2 3 2" xfId="39247" xr:uid="{00000000-0005-0000-0000-000087820000}"/>
    <cellStyle name="Normal 792 2 4" xfId="30405" xr:uid="{00000000-0005-0000-0000-000088820000}"/>
    <cellStyle name="Normal 792 3" xfId="11770" xr:uid="{00000000-0005-0000-0000-000089820000}"/>
    <cellStyle name="Normal 792 3 2" xfId="21382" xr:uid="{00000000-0005-0000-0000-00008A820000}"/>
    <cellStyle name="Normal 792 3 2 2" xfId="39249" xr:uid="{00000000-0005-0000-0000-00008B820000}"/>
    <cellStyle name="Normal 792 3 3" xfId="30407" xr:uid="{00000000-0005-0000-0000-00008C820000}"/>
    <cellStyle name="Normal 792 4" xfId="11771" xr:uid="{00000000-0005-0000-0000-00008D820000}"/>
    <cellStyle name="Normal 792 4 2" xfId="21383" xr:uid="{00000000-0005-0000-0000-00008E820000}"/>
    <cellStyle name="Normal 792 4 2 2" xfId="39250" xr:uid="{00000000-0005-0000-0000-00008F820000}"/>
    <cellStyle name="Normal 792 4 3" xfId="30408" xr:uid="{00000000-0005-0000-0000-000090820000}"/>
    <cellStyle name="Normal 792 5" xfId="11772" xr:uid="{00000000-0005-0000-0000-000091820000}"/>
    <cellStyle name="Normal 792 5 2" xfId="21384" xr:uid="{00000000-0005-0000-0000-000092820000}"/>
    <cellStyle name="Normal 792 5 2 2" xfId="39251" xr:uid="{00000000-0005-0000-0000-000093820000}"/>
    <cellStyle name="Normal 792 5 3" xfId="30409" xr:uid="{00000000-0005-0000-0000-000094820000}"/>
    <cellStyle name="Normal 792 6" xfId="21379" xr:uid="{00000000-0005-0000-0000-000095820000}"/>
    <cellStyle name="Normal 792 6 2" xfId="39246" xr:uid="{00000000-0005-0000-0000-000096820000}"/>
    <cellStyle name="Normal 792 7" xfId="30404" xr:uid="{00000000-0005-0000-0000-000097820000}"/>
    <cellStyle name="Normal 793" xfId="11773" xr:uid="{00000000-0005-0000-0000-000098820000}"/>
    <cellStyle name="Normal 793 2" xfId="11774" xr:uid="{00000000-0005-0000-0000-000099820000}"/>
    <cellStyle name="Normal 793 2 2" xfId="11775" xr:uid="{00000000-0005-0000-0000-00009A820000}"/>
    <cellStyle name="Normal 793 2 2 2" xfId="21387" xr:uid="{00000000-0005-0000-0000-00009B820000}"/>
    <cellStyle name="Normal 793 2 2 2 2" xfId="39254" xr:uid="{00000000-0005-0000-0000-00009C820000}"/>
    <cellStyle name="Normal 793 2 2 3" xfId="30412" xr:uid="{00000000-0005-0000-0000-00009D820000}"/>
    <cellStyle name="Normal 793 2 3" xfId="21386" xr:uid="{00000000-0005-0000-0000-00009E820000}"/>
    <cellStyle name="Normal 793 2 3 2" xfId="39253" xr:uid="{00000000-0005-0000-0000-00009F820000}"/>
    <cellStyle name="Normal 793 2 4" xfId="30411" xr:uid="{00000000-0005-0000-0000-0000A0820000}"/>
    <cellStyle name="Normal 793 3" xfId="11776" xr:uid="{00000000-0005-0000-0000-0000A1820000}"/>
    <cellStyle name="Normal 793 3 2" xfId="21388" xr:uid="{00000000-0005-0000-0000-0000A2820000}"/>
    <cellStyle name="Normal 793 3 2 2" xfId="39255" xr:uid="{00000000-0005-0000-0000-0000A3820000}"/>
    <cellStyle name="Normal 793 3 3" xfId="30413" xr:uid="{00000000-0005-0000-0000-0000A4820000}"/>
    <cellStyle name="Normal 793 4" xfId="11777" xr:uid="{00000000-0005-0000-0000-0000A5820000}"/>
    <cellStyle name="Normal 793 4 2" xfId="21389" xr:uid="{00000000-0005-0000-0000-0000A6820000}"/>
    <cellStyle name="Normal 793 4 2 2" xfId="39256" xr:uid="{00000000-0005-0000-0000-0000A7820000}"/>
    <cellStyle name="Normal 793 4 3" xfId="30414" xr:uid="{00000000-0005-0000-0000-0000A8820000}"/>
    <cellStyle name="Normal 793 5" xfId="11778" xr:uid="{00000000-0005-0000-0000-0000A9820000}"/>
    <cellStyle name="Normal 793 5 2" xfId="21390" xr:uid="{00000000-0005-0000-0000-0000AA820000}"/>
    <cellStyle name="Normal 793 5 2 2" xfId="39257" xr:uid="{00000000-0005-0000-0000-0000AB820000}"/>
    <cellStyle name="Normal 793 5 3" xfId="30415" xr:uid="{00000000-0005-0000-0000-0000AC820000}"/>
    <cellStyle name="Normal 793 6" xfId="21385" xr:uid="{00000000-0005-0000-0000-0000AD820000}"/>
    <cellStyle name="Normal 793 6 2" xfId="39252" xr:uid="{00000000-0005-0000-0000-0000AE820000}"/>
    <cellStyle name="Normal 793 7" xfId="30410" xr:uid="{00000000-0005-0000-0000-0000AF820000}"/>
    <cellStyle name="Normal 794" xfId="11779" xr:uid="{00000000-0005-0000-0000-0000B0820000}"/>
    <cellStyle name="Normal 794 2" xfId="11780" xr:uid="{00000000-0005-0000-0000-0000B1820000}"/>
    <cellStyle name="Normal 794 2 2" xfId="11781" xr:uid="{00000000-0005-0000-0000-0000B2820000}"/>
    <cellStyle name="Normal 794 2 2 2" xfId="21393" xr:uid="{00000000-0005-0000-0000-0000B3820000}"/>
    <cellStyle name="Normal 794 2 2 2 2" xfId="39260" xr:uid="{00000000-0005-0000-0000-0000B4820000}"/>
    <cellStyle name="Normal 794 2 2 3" xfId="30418" xr:uid="{00000000-0005-0000-0000-0000B5820000}"/>
    <cellStyle name="Normal 794 2 3" xfId="21392" xr:uid="{00000000-0005-0000-0000-0000B6820000}"/>
    <cellStyle name="Normal 794 2 3 2" xfId="39259" xr:uid="{00000000-0005-0000-0000-0000B7820000}"/>
    <cellStyle name="Normal 794 2 4" xfId="30417" xr:uid="{00000000-0005-0000-0000-0000B8820000}"/>
    <cellStyle name="Normal 794 3" xfId="11782" xr:uid="{00000000-0005-0000-0000-0000B9820000}"/>
    <cellStyle name="Normal 794 3 2" xfId="21394" xr:uid="{00000000-0005-0000-0000-0000BA820000}"/>
    <cellStyle name="Normal 794 3 2 2" xfId="39261" xr:uid="{00000000-0005-0000-0000-0000BB820000}"/>
    <cellStyle name="Normal 794 3 3" xfId="30419" xr:uid="{00000000-0005-0000-0000-0000BC820000}"/>
    <cellStyle name="Normal 794 4" xfId="11783" xr:uid="{00000000-0005-0000-0000-0000BD820000}"/>
    <cellStyle name="Normal 794 4 2" xfId="21395" xr:uid="{00000000-0005-0000-0000-0000BE820000}"/>
    <cellStyle name="Normal 794 4 2 2" xfId="39262" xr:uid="{00000000-0005-0000-0000-0000BF820000}"/>
    <cellStyle name="Normal 794 4 3" xfId="30420" xr:uid="{00000000-0005-0000-0000-0000C0820000}"/>
    <cellStyle name="Normal 794 5" xfId="11784" xr:uid="{00000000-0005-0000-0000-0000C1820000}"/>
    <cellStyle name="Normal 794 5 2" xfId="21396" xr:uid="{00000000-0005-0000-0000-0000C2820000}"/>
    <cellStyle name="Normal 794 5 2 2" xfId="39263" xr:uid="{00000000-0005-0000-0000-0000C3820000}"/>
    <cellStyle name="Normal 794 5 3" xfId="30421" xr:uid="{00000000-0005-0000-0000-0000C4820000}"/>
    <cellStyle name="Normal 794 6" xfId="21391" xr:uid="{00000000-0005-0000-0000-0000C5820000}"/>
    <cellStyle name="Normal 794 6 2" xfId="39258" xr:uid="{00000000-0005-0000-0000-0000C6820000}"/>
    <cellStyle name="Normal 794 7" xfId="30416" xr:uid="{00000000-0005-0000-0000-0000C7820000}"/>
    <cellStyle name="Normal 795" xfId="11785" xr:uid="{00000000-0005-0000-0000-0000C8820000}"/>
    <cellStyle name="Normal 795 2" xfId="11786" xr:uid="{00000000-0005-0000-0000-0000C9820000}"/>
    <cellStyle name="Normal 795 2 2" xfId="11787" xr:uid="{00000000-0005-0000-0000-0000CA820000}"/>
    <cellStyle name="Normal 795 2 2 2" xfId="21399" xr:uid="{00000000-0005-0000-0000-0000CB820000}"/>
    <cellStyle name="Normal 795 2 2 2 2" xfId="39266" xr:uid="{00000000-0005-0000-0000-0000CC820000}"/>
    <cellStyle name="Normal 795 2 2 3" xfId="30424" xr:uid="{00000000-0005-0000-0000-0000CD820000}"/>
    <cellStyle name="Normal 795 2 3" xfId="21398" xr:uid="{00000000-0005-0000-0000-0000CE820000}"/>
    <cellStyle name="Normal 795 2 3 2" xfId="39265" xr:uid="{00000000-0005-0000-0000-0000CF820000}"/>
    <cellStyle name="Normal 795 2 4" xfId="30423" xr:uid="{00000000-0005-0000-0000-0000D0820000}"/>
    <cellStyle name="Normal 795 3" xfId="11788" xr:uid="{00000000-0005-0000-0000-0000D1820000}"/>
    <cellStyle name="Normal 795 3 2" xfId="21400" xr:uid="{00000000-0005-0000-0000-0000D2820000}"/>
    <cellStyle name="Normal 795 3 2 2" xfId="39267" xr:uid="{00000000-0005-0000-0000-0000D3820000}"/>
    <cellStyle name="Normal 795 3 3" xfId="30425" xr:uid="{00000000-0005-0000-0000-0000D4820000}"/>
    <cellStyle name="Normal 795 4" xfId="11789" xr:uid="{00000000-0005-0000-0000-0000D5820000}"/>
    <cellStyle name="Normal 795 4 2" xfId="21401" xr:uid="{00000000-0005-0000-0000-0000D6820000}"/>
    <cellStyle name="Normal 795 4 2 2" xfId="39268" xr:uid="{00000000-0005-0000-0000-0000D7820000}"/>
    <cellStyle name="Normal 795 4 3" xfId="30426" xr:uid="{00000000-0005-0000-0000-0000D8820000}"/>
    <cellStyle name="Normal 795 5" xfId="11790" xr:uid="{00000000-0005-0000-0000-0000D9820000}"/>
    <cellStyle name="Normal 795 5 2" xfId="21402" xr:uid="{00000000-0005-0000-0000-0000DA820000}"/>
    <cellStyle name="Normal 795 5 2 2" xfId="39269" xr:uid="{00000000-0005-0000-0000-0000DB820000}"/>
    <cellStyle name="Normal 795 5 3" xfId="30427" xr:uid="{00000000-0005-0000-0000-0000DC820000}"/>
    <cellStyle name="Normal 795 6" xfId="21397" xr:uid="{00000000-0005-0000-0000-0000DD820000}"/>
    <cellStyle name="Normal 795 6 2" xfId="39264" xr:uid="{00000000-0005-0000-0000-0000DE820000}"/>
    <cellStyle name="Normal 795 7" xfId="30422" xr:uid="{00000000-0005-0000-0000-0000DF820000}"/>
    <cellStyle name="Normal 796" xfId="11791" xr:uid="{00000000-0005-0000-0000-0000E0820000}"/>
    <cellStyle name="Normal 796 2" xfId="11792" xr:uid="{00000000-0005-0000-0000-0000E1820000}"/>
    <cellStyle name="Normal 796 2 2" xfId="11793" xr:uid="{00000000-0005-0000-0000-0000E2820000}"/>
    <cellStyle name="Normal 796 2 2 2" xfId="21405" xr:uid="{00000000-0005-0000-0000-0000E3820000}"/>
    <cellStyle name="Normal 796 2 2 2 2" xfId="39272" xr:uid="{00000000-0005-0000-0000-0000E4820000}"/>
    <cellStyle name="Normal 796 2 2 3" xfId="30430" xr:uid="{00000000-0005-0000-0000-0000E5820000}"/>
    <cellStyle name="Normal 796 2 3" xfId="21404" xr:uid="{00000000-0005-0000-0000-0000E6820000}"/>
    <cellStyle name="Normal 796 2 3 2" xfId="39271" xr:uid="{00000000-0005-0000-0000-0000E7820000}"/>
    <cellStyle name="Normal 796 2 4" xfId="30429" xr:uid="{00000000-0005-0000-0000-0000E8820000}"/>
    <cellStyle name="Normal 796 3" xfId="11794" xr:uid="{00000000-0005-0000-0000-0000E9820000}"/>
    <cellStyle name="Normal 796 3 2" xfId="21406" xr:uid="{00000000-0005-0000-0000-0000EA820000}"/>
    <cellStyle name="Normal 796 3 2 2" xfId="39273" xr:uid="{00000000-0005-0000-0000-0000EB820000}"/>
    <cellStyle name="Normal 796 3 3" xfId="30431" xr:uid="{00000000-0005-0000-0000-0000EC820000}"/>
    <cellStyle name="Normal 796 4" xfId="11795" xr:uid="{00000000-0005-0000-0000-0000ED820000}"/>
    <cellStyle name="Normal 796 4 2" xfId="21407" xr:uid="{00000000-0005-0000-0000-0000EE820000}"/>
    <cellStyle name="Normal 796 4 2 2" xfId="39274" xr:uid="{00000000-0005-0000-0000-0000EF820000}"/>
    <cellStyle name="Normal 796 4 3" xfId="30432" xr:uid="{00000000-0005-0000-0000-0000F0820000}"/>
    <cellStyle name="Normal 796 5" xfId="11796" xr:uid="{00000000-0005-0000-0000-0000F1820000}"/>
    <cellStyle name="Normal 796 5 2" xfId="21408" xr:uid="{00000000-0005-0000-0000-0000F2820000}"/>
    <cellStyle name="Normal 796 5 2 2" xfId="39275" xr:uid="{00000000-0005-0000-0000-0000F3820000}"/>
    <cellStyle name="Normal 796 5 3" xfId="30433" xr:uid="{00000000-0005-0000-0000-0000F4820000}"/>
    <cellStyle name="Normal 796 6" xfId="21403" xr:uid="{00000000-0005-0000-0000-0000F5820000}"/>
    <cellStyle name="Normal 796 6 2" xfId="39270" xr:uid="{00000000-0005-0000-0000-0000F6820000}"/>
    <cellStyle name="Normal 796 7" xfId="30428" xr:uid="{00000000-0005-0000-0000-0000F7820000}"/>
    <cellStyle name="Normal 797" xfId="11797" xr:uid="{00000000-0005-0000-0000-0000F8820000}"/>
    <cellStyle name="Normal 797 2" xfId="11798" xr:uid="{00000000-0005-0000-0000-0000F9820000}"/>
    <cellStyle name="Normal 797 2 2" xfId="11799" xr:uid="{00000000-0005-0000-0000-0000FA820000}"/>
    <cellStyle name="Normal 797 2 2 2" xfId="21411" xr:uid="{00000000-0005-0000-0000-0000FB820000}"/>
    <cellStyle name="Normal 797 2 2 2 2" xfId="39278" xr:uid="{00000000-0005-0000-0000-0000FC820000}"/>
    <cellStyle name="Normal 797 2 2 3" xfId="30436" xr:uid="{00000000-0005-0000-0000-0000FD820000}"/>
    <cellStyle name="Normal 797 2 3" xfId="21410" xr:uid="{00000000-0005-0000-0000-0000FE820000}"/>
    <cellStyle name="Normal 797 2 3 2" xfId="39277" xr:uid="{00000000-0005-0000-0000-0000FF820000}"/>
    <cellStyle name="Normal 797 2 4" xfId="30435" xr:uid="{00000000-0005-0000-0000-000000830000}"/>
    <cellStyle name="Normal 797 3" xfId="11800" xr:uid="{00000000-0005-0000-0000-000001830000}"/>
    <cellStyle name="Normal 797 3 2" xfId="21412" xr:uid="{00000000-0005-0000-0000-000002830000}"/>
    <cellStyle name="Normal 797 3 2 2" xfId="39279" xr:uid="{00000000-0005-0000-0000-000003830000}"/>
    <cellStyle name="Normal 797 3 3" xfId="30437" xr:uid="{00000000-0005-0000-0000-000004830000}"/>
    <cellStyle name="Normal 797 4" xfId="11801" xr:uid="{00000000-0005-0000-0000-000005830000}"/>
    <cellStyle name="Normal 797 4 2" xfId="21413" xr:uid="{00000000-0005-0000-0000-000006830000}"/>
    <cellStyle name="Normal 797 4 2 2" xfId="39280" xr:uid="{00000000-0005-0000-0000-000007830000}"/>
    <cellStyle name="Normal 797 4 3" xfId="30438" xr:uid="{00000000-0005-0000-0000-000008830000}"/>
    <cellStyle name="Normal 797 5" xfId="11802" xr:uid="{00000000-0005-0000-0000-000009830000}"/>
    <cellStyle name="Normal 797 5 2" xfId="21414" xr:uid="{00000000-0005-0000-0000-00000A830000}"/>
    <cellStyle name="Normal 797 5 2 2" xfId="39281" xr:uid="{00000000-0005-0000-0000-00000B830000}"/>
    <cellStyle name="Normal 797 5 3" xfId="30439" xr:uid="{00000000-0005-0000-0000-00000C830000}"/>
    <cellStyle name="Normal 797 6" xfId="21409" xr:uid="{00000000-0005-0000-0000-00000D830000}"/>
    <cellStyle name="Normal 797 6 2" xfId="39276" xr:uid="{00000000-0005-0000-0000-00000E830000}"/>
    <cellStyle name="Normal 797 7" xfId="30434" xr:uid="{00000000-0005-0000-0000-00000F830000}"/>
    <cellStyle name="Normal 798" xfId="11803" xr:uid="{00000000-0005-0000-0000-000010830000}"/>
    <cellStyle name="Normal 798 2" xfId="11804" xr:uid="{00000000-0005-0000-0000-000011830000}"/>
    <cellStyle name="Normal 798 2 2" xfId="11805" xr:uid="{00000000-0005-0000-0000-000012830000}"/>
    <cellStyle name="Normal 798 2 2 2" xfId="21417" xr:uid="{00000000-0005-0000-0000-000013830000}"/>
    <cellStyle name="Normal 798 2 2 2 2" xfId="39284" xr:uid="{00000000-0005-0000-0000-000014830000}"/>
    <cellStyle name="Normal 798 2 2 3" xfId="30442" xr:uid="{00000000-0005-0000-0000-000015830000}"/>
    <cellStyle name="Normal 798 2 3" xfId="21416" xr:uid="{00000000-0005-0000-0000-000016830000}"/>
    <cellStyle name="Normal 798 2 3 2" xfId="39283" xr:uid="{00000000-0005-0000-0000-000017830000}"/>
    <cellStyle name="Normal 798 2 4" xfId="30441" xr:uid="{00000000-0005-0000-0000-000018830000}"/>
    <cellStyle name="Normal 798 3" xfId="11806" xr:uid="{00000000-0005-0000-0000-000019830000}"/>
    <cellStyle name="Normal 798 3 2" xfId="21418" xr:uid="{00000000-0005-0000-0000-00001A830000}"/>
    <cellStyle name="Normal 798 3 2 2" xfId="39285" xr:uid="{00000000-0005-0000-0000-00001B830000}"/>
    <cellStyle name="Normal 798 3 3" xfId="30443" xr:uid="{00000000-0005-0000-0000-00001C830000}"/>
    <cellStyle name="Normal 798 4" xfId="11807" xr:uid="{00000000-0005-0000-0000-00001D830000}"/>
    <cellStyle name="Normal 798 4 2" xfId="21419" xr:uid="{00000000-0005-0000-0000-00001E830000}"/>
    <cellStyle name="Normal 798 4 2 2" xfId="39286" xr:uid="{00000000-0005-0000-0000-00001F830000}"/>
    <cellStyle name="Normal 798 4 3" xfId="30444" xr:uid="{00000000-0005-0000-0000-000020830000}"/>
    <cellStyle name="Normal 798 5" xfId="11808" xr:uid="{00000000-0005-0000-0000-000021830000}"/>
    <cellStyle name="Normal 798 5 2" xfId="21420" xr:uid="{00000000-0005-0000-0000-000022830000}"/>
    <cellStyle name="Normal 798 5 2 2" xfId="39287" xr:uid="{00000000-0005-0000-0000-000023830000}"/>
    <cellStyle name="Normal 798 5 3" xfId="30445" xr:uid="{00000000-0005-0000-0000-000024830000}"/>
    <cellStyle name="Normal 798 6" xfId="21415" xr:uid="{00000000-0005-0000-0000-000025830000}"/>
    <cellStyle name="Normal 798 6 2" xfId="39282" xr:uid="{00000000-0005-0000-0000-000026830000}"/>
    <cellStyle name="Normal 798 7" xfId="30440" xr:uid="{00000000-0005-0000-0000-000027830000}"/>
    <cellStyle name="Normal 799" xfId="11809" xr:uid="{00000000-0005-0000-0000-000028830000}"/>
    <cellStyle name="Normal 799 2" xfId="11810" xr:uid="{00000000-0005-0000-0000-000029830000}"/>
    <cellStyle name="Normal 799 2 2" xfId="11811" xr:uid="{00000000-0005-0000-0000-00002A830000}"/>
    <cellStyle name="Normal 799 2 2 2" xfId="21423" xr:uid="{00000000-0005-0000-0000-00002B830000}"/>
    <cellStyle name="Normal 799 2 2 2 2" xfId="39290" xr:uid="{00000000-0005-0000-0000-00002C830000}"/>
    <cellStyle name="Normal 799 2 2 3" xfId="30448" xr:uid="{00000000-0005-0000-0000-00002D830000}"/>
    <cellStyle name="Normal 799 2 3" xfId="21422" xr:uid="{00000000-0005-0000-0000-00002E830000}"/>
    <cellStyle name="Normal 799 2 3 2" xfId="39289" xr:uid="{00000000-0005-0000-0000-00002F830000}"/>
    <cellStyle name="Normal 799 2 4" xfId="30447" xr:uid="{00000000-0005-0000-0000-000030830000}"/>
    <cellStyle name="Normal 799 3" xfId="11812" xr:uid="{00000000-0005-0000-0000-000031830000}"/>
    <cellStyle name="Normal 799 3 2" xfId="21424" xr:uid="{00000000-0005-0000-0000-000032830000}"/>
    <cellStyle name="Normal 799 3 2 2" xfId="39291" xr:uid="{00000000-0005-0000-0000-000033830000}"/>
    <cellStyle name="Normal 799 3 3" xfId="30449" xr:uid="{00000000-0005-0000-0000-000034830000}"/>
    <cellStyle name="Normal 799 4" xfId="11813" xr:uid="{00000000-0005-0000-0000-000035830000}"/>
    <cellStyle name="Normal 799 4 2" xfId="21425" xr:uid="{00000000-0005-0000-0000-000036830000}"/>
    <cellStyle name="Normal 799 4 2 2" xfId="39292" xr:uid="{00000000-0005-0000-0000-000037830000}"/>
    <cellStyle name="Normal 799 4 3" xfId="30450" xr:uid="{00000000-0005-0000-0000-000038830000}"/>
    <cellStyle name="Normal 799 5" xfId="11814" xr:uid="{00000000-0005-0000-0000-000039830000}"/>
    <cellStyle name="Normal 799 5 2" xfId="21426" xr:uid="{00000000-0005-0000-0000-00003A830000}"/>
    <cellStyle name="Normal 799 5 2 2" xfId="39293" xr:uid="{00000000-0005-0000-0000-00003B830000}"/>
    <cellStyle name="Normal 799 5 3" xfId="30451" xr:uid="{00000000-0005-0000-0000-00003C830000}"/>
    <cellStyle name="Normal 799 6" xfId="21421" xr:uid="{00000000-0005-0000-0000-00003D830000}"/>
    <cellStyle name="Normal 799 6 2" xfId="39288" xr:uid="{00000000-0005-0000-0000-00003E830000}"/>
    <cellStyle name="Normal 799 7" xfId="30446" xr:uid="{00000000-0005-0000-0000-00003F830000}"/>
    <cellStyle name="Normal 8" xfId="1873" xr:uid="{00000000-0005-0000-0000-000040830000}"/>
    <cellStyle name="Normal 8 2" xfId="2361" xr:uid="{00000000-0005-0000-0000-000041830000}"/>
    <cellStyle name="Normal 8 3" xfId="11815" xr:uid="{00000000-0005-0000-0000-000042830000}"/>
    <cellStyle name="Normal 8 4" xfId="11816" xr:uid="{00000000-0005-0000-0000-000043830000}"/>
    <cellStyle name="Normal 80" xfId="1874" xr:uid="{00000000-0005-0000-0000-000044830000}"/>
    <cellStyle name="Normal 80 2" xfId="11817" xr:uid="{00000000-0005-0000-0000-000045830000}"/>
    <cellStyle name="Normal 80 3" xfId="11818" xr:uid="{00000000-0005-0000-0000-000046830000}"/>
    <cellStyle name="Normal 80 3 2" xfId="11819" xr:uid="{00000000-0005-0000-0000-000047830000}"/>
    <cellStyle name="Normal 80 3 2 2" xfId="21428" xr:uid="{00000000-0005-0000-0000-000048830000}"/>
    <cellStyle name="Normal 80 3 2 2 2" xfId="39295" xr:uid="{00000000-0005-0000-0000-000049830000}"/>
    <cellStyle name="Normal 80 3 2 3" xfId="30453" xr:uid="{00000000-0005-0000-0000-00004A830000}"/>
    <cellStyle name="Normal 80 3 3" xfId="21427" xr:uid="{00000000-0005-0000-0000-00004B830000}"/>
    <cellStyle name="Normal 80 3 3 2" xfId="39294" xr:uid="{00000000-0005-0000-0000-00004C830000}"/>
    <cellStyle name="Normal 80 3 4" xfId="30452" xr:uid="{00000000-0005-0000-0000-00004D830000}"/>
    <cellStyle name="Normal 80 4" xfId="11820" xr:uid="{00000000-0005-0000-0000-00004E830000}"/>
    <cellStyle name="Normal 80 4 2" xfId="21429" xr:uid="{00000000-0005-0000-0000-00004F830000}"/>
    <cellStyle name="Normal 80 4 2 2" xfId="39296" xr:uid="{00000000-0005-0000-0000-000050830000}"/>
    <cellStyle name="Normal 80 4 3" xfId="30454" xr:uid="{00000000-0005-0000-0000-000051830000}"/>
    <cellStyle name="Normal 80 5" xfId="11821" xr:uid="{00000000-0005-0000-0000-000052830000}"/>
    <cellStyle name="Normal 80 5 2" xfId="21430" xr:uid="{00000000-0005-0000-0000-000053830000}"/>
    <cellStyle name="Normal 80 5 2 2" xfId="39297" xr:uid="{00000000-0005-0000-0000-000054830000}"/>
    <cellStyle name="Normal 80 5 3" xfId="30455" xr:uid="{00000000-0005-0000-0000-000055830000}"/>
    <cellStyle name="Normal 80 6" xfId="11822" xr:uid="{00000000-0005-0000-0000-000056830000}"/>
    <cellStyle name="Normal 80 6 2" xfId="21431" xr:uid="{00000000-0005-0000-0000-000057830000}"/>
    <cellStyle name="Normal 80 6 2 2" xfId="39298" xr:uid="{00000000-0005-0000-0000-000058830000}"/>
    <cellStyle name="Normal 80 6 3" xfId="30456" xr:uid="{00000000-0005-0000-0000-000059830000}"/>
    <cellStyle name="Normal 800" xfId="11823" xr:uid="{00000000-0005-0000-0000-00005A830000}"/>
    <cellStyle name="Normal 800 2" xfId="11824" xr:uid="{00000000-0005-0000-0000-00005B830000}"/>
    <cellStyle name="Normal 800 2 2" xfId="11825" xr:uid="{00000000-0005-0000-0000-00005C830000}"/>
    <cellStyle name="Normal 800 2 2 2" xfId="21434" xr:uid="{00000000-0005-0000-0000-00005D830000}"/>
    <cellStyle name="Normal 800 2 2 2 2" xfId="39301" xr:uid="{00000000-0005-0000-0000-00005E830000}"/>
    <cellStyle name="Normal 800 2 2 3" xfId="30459" xr:uid="{00000000-0005-0000-0000-00005F830000}"/>
    <cellStyle name="Normal 800 2 3" xfId="21433" xr:uid="{00000000-0005-0000-0000-000060830000}"/>
    <cellStyle name="Normal 800 2 3 2" xfId="39300" xr:uid="{00000000-0005-0000-0000-000061830000}"/>
    <cellStyle name="Normal 800 2 4" xfId="30458" xr:uid="{00000000-0005-0000-0000-000062830000}"/>
    <cellStyle name="Normal 800 3" xfId="11826" xr:uid="{00000000-0005-0000-0000-000063830000}"/>
    <cellStyle name="Normal 800 3 2" xfId="21435" xr:uid="{00000000-0005-0000-0000-000064830000}"/>
    <cellStyle name="Normal 800 3 2 2" xfId="39302" xr:uid="{00000000-0005-0000-0000-000065830000}"/>
    <cellStyle name="Normal 800 3 3" xfId="30460" xr:uid="{00000000-0005-0000-0000-000066830000}"/>
    <cellStyle name="Normal 800 4" xfId="11827" xr:uid="{00000000-0005-0000-0000-000067830000}"/>
    <cellStyle name="Normal 800 4 2" xfId="21436" xr:uid="{00000000-0005-0000-0000-000068830000}"/>
    <cellStyle name="Normal 800 4 2 2" xfId="39303" xr:uid="{00000000-0005-0000-0000-000069830000}"/>
    <cellStyle name="Normal 800 4 3" xfId="30461" xr:uid="{00000000-0005-0000-0000-00006A830000}"/>
    <cellStyle name="Normal 800 5" xfId="11828" xr:uid="{00000000-0005-0000-0000-00006B830000}"/>
    <cellStyle name="Normal 800 5 2" xfId="21437" xr:uid="{00000000-0005-0000-0000-00006C830000}"/>
    <cellStyle name="Normal 800 5 2 2" xfId="39304" xr:uid="{00000000-0005-0000-0000-00006D830000}"/>
    <cellStyle name="Normal 800 5 3" xfId="30462" xr:uid="{00000000-0005-0000-0000-00006E830000}"/>
    <cellStyle name="Normal 800 6" xfId="21432" xr:uid="{00000000-0005-0000-0000-00006F830000}"/>
    <cellStyle name="Normal 800 6 2" xfId="39299" xr:uid="{00000000-0005-0000-0000-000070830000}"/>
    <cellStyle name="Normal 800 7" xfId="30457" xr:uid="{00000000-0005-0000-0000-000071830000}"/>
    <cellStyle name="Normal 801" xfId="11829" xr:uid="{00000000-0005-0000-0000-000072830000}"/>
    <cellStyle name="Normal 801 2" xfId="11830" xr:uid="{00000000-0005-0000-0000-000073830000}"/>
    <cellStyle name="Normal 801 2 2" xfId="11831" xr:uid="{00000000-0005-0000-0000-000074830000}"/>
    <cellStyle name="Normal 801 2 2 2" xfId="21440" xr:uid="{00000000-0005-0000-0000-000075830000}"/>
    <cellStyle name="Normal 801 2 2 2 2" xfId="39307" xr:uid="{00000000-0005-0000-0000-000076830000}"/>
    <cellStyle name="Normal 801 2 2 3" xfId="30465" xr:uid="{00000000-0005-0000-0000-000077830000}"/>
    <cellStyle name="Normal 801 2 3" xfId="21439" xr:uid="{00000000-0005-0000-0000-000078830000}"/>
    <cellStyle name="Normal 801 2 3 2" xfId="39306" xr:uid="{00000000-0005-0000-0000-000079830000}"/>
    <cellStyle name="Normal 801 2 4" xfId="30464" xr:uid="{00000000-0005-0000-0000-00007A830000}"/>
    <cellStyle name="Normal 801 3" xfId="11832" xr:uid="{00000000-0005-0000-0000-00007B830000}"/>
    <cellStyle name="Normal 801 3 2" xfId="21441" xr:uid="{00000000-0005-0000-0000-00007C830000}"/>
    <cellStyle name="Normal 801 3 2 2" xfId="39308" xr:uid="{00000000-0005-0000-0000-00007D830000}"/>
    <cellStyle name="Normal 801 3 3" xfId="30466" xr:uid="{00000000-0005-0000-0000-00007E830000}"/>
    <cellStyle name="Normal 801 4" xfId="11833" xr:uid="{00000000-0005-0000-0000-00007F830000}"/>
    <cellStyle name="Normal 801 4 2" xfId="21442" xr:uid="{00000000-0005-0000-0000-000080830000}"/>
    <cellStyle name="Normal 801 4 2 2" xfId="39309" xr:uid="{00000000-0005-0000-0000-000081830000}"/>
    <cellStyle name="Normal 801 4 3" xfId="30467" xr:uid="{00000000-0005-0000-0000-000082830000}"/>
    <cellStyle name="Normal 801 5" xfId="11834" xr:uid="{00000000-0005-0000-0000-000083830000}"/>
    <cellStyle name="Normal 801 5 2" xfId="21443" xr:uid="{00000000-0005-0000-0000-000084830000}"/>
    <cellStyle name="Normal 801 5 2 2" xfId="39310" xr:uid="{00000000-0005-0000-0000-000085830000}"/>
    <cellStyle name="Normal 801 5 3" xfId="30468" xr:uid="{00000000-0005-0000-0000-000086830000}"/>
    <cellStyle name="Normal 801 6" xfId="21438" xr:uid="{00000000-0005-0000-0000-000087830000}"/>
    <cellStyle name="Normal 801 6 2" xfId="39305" xr:uid="{00000000-0005-0000-0000-000088830000}"/>
    <cellStyle name="Normal 801 7" xfId="30463" xr:uid="{00000000-0005-0000-0000-000089830000}"/>
    <cellStyle name="Normal 802" xfId="11835" xr:uid="{00000000-0005-0000-0000-00008A830000}"/>
    <cellStyle name="Normal 802 2" xfId="11836" xr:uid="{00000000-0005-0000-0000-00008B830000}"/>
    <cellStyle name="Normal 802 2 2" xfId="11837" xr:uid="{00000000-0005-0000-0000-00008C830000}"/>
    <cellStyle name="Normal 802 2 2 2" xfId="21446" xr:uid="{00000000-0005-0000-0000-00008D830000}"/>
    <cellStyle name="Normal 802 2 2 2 2" xfId="39313" xr:uid="{00000000-0005-0000-0000-00008E830000}"/>
    <cellStyle name="Normal 802 2 2 3" xfId="30471" xr:uid="{00000000-0005-0000-0000-00008F830000}"/>
    <cellStyle name="Normal 802 2 3" xfId="21445" xr:uid="{00000000-0005-0000-0000-000090830000}"/>
    <cellStyle name="Normal 802 2 3 2" xfId="39312" xr:uid="{00000000-0005-0000-0000-000091830000}"/>
    <cellStyle name="Normal 802 2 4" xfId="30470" xr:uid="{00000000-0005-0000-0000-000092830000}"/>
    <cellStyle name="Normal 802 3" xfId="11838" xr:uid="{00000000-0005-0000-0000-000093830000}"/>
    <cellStyle name="Normal 802 3 2" xfId="21447" xr:uid="{00000000-0005-0000-0000-000094830000}"/>
    <cellStyle name="Normal 802 3 2 2" xfId="39314" xr:uid="{00000000-0005-0000-0000-000095830000}"/>
    <cellStyle name="Normal 802 3 3" xfId="30472" xr:uid="{00000000-0005-0000-0000-000096830000}"/>
    <cellStyle name="Normal 802 4" xfId="11839" xr:uid="{00000000-0005-0000-0000-000097830000}"/>
    <cellStyle name="Normal 802 4 2" xfId="21448" xr:uid="{00000000-0005-0000-0000-000098830000}"/>
    <cellStyle name="Normal 802 4 2 2" xfId="39315" xr:uid="{00000000-0005-0000-0000-000099830000}"/>
    <cellStyle name="Normal 802 4 3" xfId="30473" xr:uid="{00000000-0005-0000-0000-00009A830000}"/>
    <cellStyle name="Normal 802 5" xfId="11840" xr:uid="{00000000-0005-0000-0000-00009B830000}"/>
    <cellStyle name="Normal 802 5 2" xfId="21449" xr:uid="{00000000-0005-0000-0000-00009C830000}"/>
    <cellStyle name="Normal 802 5 2 2" xfId="39316" xr:uid="{00000000-0005-0000-0000-00009D830000}"/>
    <cellStyle name="Normal 802 5 3" xfId="30474" xr:uid="{00000000-0005-0000-0000-00009E830000}"/>
    <cellStyle name="Normal 802 6" xfId="21444" xr:uid="{00000000-0005-0000-0000-00009F830000}"/>
    <cellStyle name="Normal 802 6 2" xfId="39311" xr:uid="{00000000-0005-0000-0000-0000A0830000}"/>
    <cellStyle name="Normal 802 7" xfId="30469" xr:uid="{00000000-0005-0000-0000-0000A1830000}"/>
    <cellStyle name="Normal 803" xfId="11841" xr:uid="{00000000-0005-0000-0000-0000A2830000}"/>
    <cellStyle name="Normal 803 2" xfId="11842" xr:uid="{00000000-0005-0000-0000-0000A3830000}"/>
    <cellStyle name="Normal 803 2 2" xfId="11843" xr:uid="{00000000-0005-0000-0000-0000A4830000}"/>
    <cellStyle name="Normal 803 2 2 2" xfId="21452" xr:uid="{00000000-0005-0000-0000-0000A5830000}"/>
    <cellStyle name="Normal 803 2 2 2 2" xfId="39319" xr:uid="{00000000-0005-0000-0000-0000A6830000}"/>
    <cellStyle name="Normal 803 2 2 3" xfId="30477" xr:uid="{00000000-0005-0000-0000-0000A7830000}"/>
    <cellStyle name="Normal 803 2 3" xfId="21451" xr:uid="{00000000-0005-0000-0000-0000A8830000}"/>
    <cellStyle name="Normal 803 2 3 2" xfId="39318" xr:uid="{00000000-0005-0000-0000-0000A9830000}"/>
    <cellStyle name="Normal 803 2 4" xfId="30476" xr:uid="{00000000-0005-0000-0000-0000AA830000}"/>
    <cellStyle name="Normal 803 3" xfId="11844" xr:uid="{00000000-0005-0000-0000-0000AB830000}"/>
    <cellStyle name="Normal 803 3 2" xfId="21453" xr:uid="{00000000-0005-0000-0000-0000AC830000}"/>
    <cellStyle name="Normal 803 3 2 2" xfId="39320" xr:uid="{00000000-0005-0000-0000-0000AD830000}"/>
    <cellStyle name="Normal 803 3 3" xfId="30478" xr:uid="{00000000-0005-0000-0000-0000AE830000}"/>
    <cellStyle name="Normal 803 4" xfId="11845" xr:uid="{00000000-0005-0000-0000-0000AF830000}"/>
    <cellStyle name="Normal 803 4 2" xfId="21454" xr:uid="{00000000-0005-0000-0000-0000B0830000}"/>
    <cellStyle name="Normal 803 4 2 2" xfId="39321" xr:uid="{00000000-0005-0000-0000-0000B1830000}"/>
    <cellStyle name="Normal 803 4 3" xfId="30479" xr:uid="{00000000-0005-0000-0000-0000B2830000}"/>
    <cellStyle name="Normal 803 5" xfId="11846" xr:uid="{00000000-0005-0000-0000-0000B3830000}"/>
    <cellStyle name="Normal 803 5 2" xfId="21455" xr:uid="{00000000-0005-0000-0000-0000B4830000}"/>
    <cellStyle name="Normal 803 5 2 2" xfId="39322" xr:uid="{00000000-0005-0000-0000-0000B5830000}"/>
    <cellStyle name="Normal 803 5 3" xfId="30480" xr:uid="{00000000-0005-0000-0000-0000B6830000}"/>
    <cellStyle name="Normal 803 6" xfId="21450" xr:uid="{00000000-0005-0000-0000-0000B7830000}"/>
    <cellStyle name="Normal 803 6 2" xfId="39317" xr:uid="{00000000-0005-0000-0000-0000B8830000}"/>
    <cellStyle name="Normal 803 7" xfId="30475" xr:uid="{00000000-0005-0000-0000-0000B9830000}"/>
    <cellStyle name="Normal 804" xfId="11847" xr:uid="{00000000-0005-0000-0000-0000BA830000}"/>
    <cellStyle name="Normal 804 2" xfId="11848" xr:uid="{00000000-0005-0000-0000-0000BB830000}"/>
    <cellStyle name="Normal 804 2 2" xfId="11849" xr:uid="{00000000-0005-0000-0000-0000BC830000}"/>
    <cellStyle name="Normal 804 2 2 2" xfId="21458" xr:uid="{00000000-0005-0000-0000-0000BD830000}"/>
    <cellStyle name="Normal 804 2 2 2 2" xfId="39325" xr:uid="{00000000-0005-0000-0000-0000BE830000}"/>
    <cellStyle name="Normal 804 2 2 3" xfId="30483" xr:uid="{00000000-0005-0000-0000-0000BF830000}"/>
    <cellStyle name="Normal 804 2 3" xfId="21457" xr:uid="{00000000-0005-0000-0000-0000C0830000}"/>
    <cellStyle name="Normal 804 2 3 2" xfId="39324" xr:uid="{00000000-0005-0000-0000-0000C1830000}"/>
    <cellStyle name="Normal 804 2 4" xfId="30482" xr:uid="{00000000-0005-0000-0000-0000C2830000}"/>
    <cellStyle name="Normal 804 3" xfId="11850" xr:uid="{00000000-0005-0000-0000-0000C3830000}"/>
    <cellStyle name="Normal 804 3 2" xfId="21459" xr:uid="{00000000-0005-0000-0000-0000C4830000}"/>
    <cellStyle name="Normal 804 3 2 2" xfId="39326" xr:uid="{00000000-0005-0000-0000-0000C5830000}"/>
    <cellStyle name="Normal 804 3 3" xfId="30484" xr:uid="{00000000-0005-0000-0000-0000C6830000}"/>
    <cellStyle name="Normal 804 4" xfId="11851" xr:uid="{00000000-0005-0000-0000-0000C7830000}"/>
    <cellStyle name="Normal 804 4 2" xfId="21460" xr:uid="{00000000-0005-0000-0000-0000C8830000}"/>
    <cellStyle name="Normal 804 4 2 2" xfId="39327" xr:uid="{00000000-0005-0000-0000-0000C9830000}"/>
    <cellStyle name="Normal 804 4 3" xfId="30485" xr:uid="{00000000-0005-0000-0000-0000CA830000}"/>
    <cellStyle name="Normal 804 5" xfId="11852" xr:uid="{00000000-0005-0000-0000-0000CB830000}"/>
    <cellStyle name="Normal 804 5 2" xfId="21461" xr:uid="{00000000-0005-0000-0000-0000CC830000}"/>
    <cellStyle name="Normal 804 5 2 2" xfId="39328" xr:uid="{00000000-0005-0000-0000-0000CD830000}"/>
    <cellStyle name="Normal 804 5 3" xfId="30486" xr:uid="{00000000-0005-0000-0000-0000CE830000}"/>
    <cellStyle name="Normal 804 6" xfId="21456" xr:uid="{00000000-0005-0000-0000-0000CF830000}"/>
    <cellStyle name="Normal 804 6 2" xfId="39323" xr:uid="{00000000-0005-0000-0000-0000D0830000}"/>
    <cellStyle name="Normal 804 7" xfId="30481" xr:uid="{00000000-0005-0000-0000-0000D1830000}"/>
    <cellStyle name="Normal 805" xfId="11853" xr:uid="{00000000-0005-0000-0000-0000D2830000}"/>
    <cellStyle name="Normal 805 2" xfId="11854" xr:uid="{00000000-0005-0000-0000-0000D3830000}"/>
    <cellStyle name="Normal 805 2 2" xfId="11855" xr:uid="{00000000-0005-0000-0000-0000D4830000}"/>
    <cellStyle name="Normal 805 2 2 2" xfId="21464" xr:uid="{00000000-0005-0000-0000-0000D5830000}"/>
    <cellStyle name="Normal 805 2 2 2 2" xfId="39331" xr:uid="{00000000-0005-0000-0000-0000D6830000}"/>
    <cellStyle name="Normal 805 2 2 3" xfId="30489" xr:uid="{00000000-0005-0000-0000-0000D7830000}"/>
    <cellStyle name="Normal 805 2 3" xfId="21463" xr:uid="{00000000-0005-0000-0000-0000D8830000}"/>
    <cellStyle name="Normal 805 2 3 2" xfId="39330" xr:uid="{00000000-0005-0000-0000-0000D9830000}"/>
    <cellStyle name="Normal 805 2 4" xfId="30488" xr:uid="{00000000-0005-0000-0000-0000DA830000}"/>
    <cellStyle name="Normal 805 3" xfId="11856" xr:uid="{00000000-0005-0000-0000-0000DB830000}"/>
    <cellStyle name="Normal 805 3 2" xfId="21465" xr:uid="{00000000-0005-0000-0000-0000DC830000}"/>
    <cellStyle name="Normal 805 3 2 2" xfId="39332" xr:uid="{00000000-0005-0000-0000-0000DD830000}"/>
    <cellStyle name="Normal 805 3 3" xfId="30490" xr:uid="{00000000-0005-0000-0000-0000DE830000}"/>
    <cellStyle name="Normal 805 4" xfId="11857" xr:uid="{00000000-0005-0000-0000-0000DF830000}"/>
    <cellStyle name="Normal 805 4 2" xfId="21466" xr:uid="{00000000-0005-0000-0000-0000E0830000}"/>
    <cellStyle name="Normal 805 4 2 2" xfId="39333" xr:uid="{00000000-0005-0000-0000-0000E1830000}"/>
    <cellStyle name="Normal 805 4 3" xfId="30491" xr:uid="{00000000-0005-0000-0000-0000E2830000}"/>
    <cellStyle name="Normal 805 5" xfId="11858" xr:uid="{00000000-0005-0000-0000-0000E3830000}"/>
    <cellStyle name="Normal 805 5 2" xfId="21467" xr:uid="{00000000-0005-0000-0000-0000E4830000}"/>
    <cellStyle name="Normal 805 5 2 2" xfId="39334" xr:uid="{00000000-0005-0000-0000-0000E5830000}"/>
    <cellStyle name="Normal 805 5 3" xfId="30492" xr:uid="{00000000-0005-0000-0000-0000E6830000}"/>
    <cellStyle name="Normal 805 6" xfId="21462" xr:uid="{00000000-0005-0000-0000-0000E7830000}"/>
    <cellStyle name="Normal 805 6 2" xfId="39329" xr:uid="{00000000-0005-0000-0000-0000E8830000}"/>
    <cellStyle name="Normal 805 7" xfId="30487" xr:uid="{00000000-0005-0000-0000-0000E9830000}"/>
    <cellStyle name="Normal 806" xfId="11859" xr:uid="{00000000-0005-0000-0000-0000EA830000}"/>
    <cellStyle name="Normal 806 2" xfId="11860" xr:uid="{00000000-0005-0000-0000-0000EB830000}"/>
    <cellStyle name="Normal 806 2 2" xfId="11861" xr:uid="{00000000-0005-0000-0000-0000EC830000}"/>
    <cellStyle name="Normal 806 2 2 2" xfId="21470" xr:uid="{00000000-0005-0000-0000-0000ED830000}"/>
    <cellStyle name="Normal 806 2 2 2 2" xfId="39337" xr:uid="{00000000-0005-0000-0000-0000EE830000}"/>
    <cellStyle name="Normal 806 2 2 3" xfId="30495" xr:uid="{00000000-0005-0000-0000-0000EF830000}"/>
    <cellStyle name="Normal 806 2 3" xfId="21469" xr:uid="{00000000-0005-0000-0000-0000F0830000}"/>
    <cellStyle name="Normal 806 2 3 2" xfId="39336" xr:uid="{00000000-0005-0000-0000-0000F1830000}"/>
    <cellStyle name="Normal 806 2 4" xfId="30494" xr:uid="{00000000-0005-0000-0000-0000F2830000}"/>
    <cellStyle name="Normal 806 3" xfId="11862" xr:uid="{00000000-0005-0000-0000-0000F3830000}"/>
    <cellStyle name="Normal 806 3 2" xfId="21471" xr:uid="{00000000-0005-0000-0000-0000F4830000}"/>
    <cellStyle name="Normal 806 3 2 2" xfId="39338" xr:uid="{00000000-0005-0000-0000-0000F5830000}"/>
    <cellStyle name="Normal 806 3 3" xfId="30496" xr:uid="{00000000-0005-0000-0000-0000F6830000}"/>
    <cellStyle name="Normal 806 4" xfId="11863" xr:uid="{00000000-0005-0000-0000-0000F7830000}"/>
    <cellStyle name="Normal 806 4 2" xfId="21472" xr:uid="{00000000-0005-0000-0000-0000F8830000}"/>
    <cellStyle name="Normal 806 4 2 2" xfId="39339" xr:uid="{00000000-0005-0000-0000-0000F9830000}"/>
    <cellStyle name="Normal 806 4 3" xfId="30497" xr:uid="{00000000-0005-0000-0000-0000FA830000}"/>
    <cellStyle name="Normal 806 5" xfId="11864" xr:uid="{00000000-0005-0000-0000-0000FB830000}"/>
    <cellStyle name="Normal 806 5 2" xfId="21473" xr:uid="{00000000-0005-0000-0000-0000FC830000}"/>
    <cellStyle name="Normal 806 5 2 2" xfId="39340" xr:uid="{00000000-0005-0000-0000-0000FD830000}"/>
    <cellStyle name="Normal 806 5 3" xfId="30498" xr:uid="{00000000-0005-0000-0000-0000FE830000}"/>
    <cellStyle name="Normal 806 6" xfId="21468" xr:uid="{00000000-0005-0000-0000-0000FF830000}"/>
    <cellStyle name="Normal 806 6 2" xfId="39335" xr:uid="{00000000-0005-0000-0000-000000840000}"/>
    <cellStyle name="Normal 806 7" xfId="30493" xr:uid="{00000000-0005-0000-0000-000001840000}"/>
    <cellStyle name="Normal 807" xfId="11865" xr:uid="{00000000-0005-0000-0000-000002840000}"/>
    <cellStyle name="Normal 807 2" xfId="11866" xr:uid="{00000000-0005-0000-0000-000003840000}"/>
    <cellStyle name="Normal 807 2 2" xfId="11867" xr:uid="{00000000-0005-0000-0000-000004840000}"/>
    <cellStyle name="Normal 807 2 2 2" xfId="21476" xr:uid="{00000000-0005-0000-0000-000005840000}"/>
    <cellStyle name="Normal 807 2 2 2 2" xfId="39343" xr:uid="{00000000-0005-0000-0000-000006840000}"/>
    <cellStyle name="Normal 807 2 2 3" xfId="30501" xr:uid="{00000000-0005-0000-0000-000007840000}"/>
    <cellStyle name="Normal 807 2 3" xfId="21475" xr:uid="{00000000-0005-0000-0000-000008840000}"/>
    <cellStyle name="Normal 807 2 3 2" xfId="39342" xr:uid="{00000000-0005-0000-0000-000009840000}"/>
    <cellStyle name="Normal 807 2 4" xfId="30500" xr:uid="{00000000-0005-0000-0000-00000A840000}"/>
    <cellStyle name="Normal 807 3" xfId="11868" xr:uid="{00000000-0005-0000-0000-00000B840000}"/>
    <cellStyle name="Normal 807 3 2" xfId="21477" xr:uid="{00000000-0005-0000-0000-00000C840000}"/>
    <cellStyle name="Normal 807 3 2 2" xfId="39344" xr:uid="{00000000-0005-0000-0000-00000D840000}"/>
    <cellStyle name="Normal 807 3 3" xfId="30502" xr:uid="{00000000-0005-0000-0000-00000E840000}"/>
    <cellStyle name="Normal 807 4" xfId="11869" xr:uid="{00000000-0005-0000-0000-00000F840000}"/>
    <cellStyle name="Normal 807 4 2" xfId="21478" xr:uid="{00000000-0005-0000-0000-000010840000}"/>
    <cellStyle name="Normal 807 4 2 2" xfId="39345" xr:uid="{00000000-0005-0000-0000-000011840000}"/>
    <cellStyle name="Normal 807 4 3" xfId="30503" xr:uid="{00000000-0005-0000-0000-000012840000}"/>
    <cellStyle name="Normal 807 5" xfId="11870" xr:uid="{00000000-0005-0000-0000-000013840000}"/>
    <cellStyle name="Normal 807 5 2" xfId="21479" xr:uid="{00000000-0005-0000-0000-000014840000}"/>
    <cellStyle name="Normal 807 5 2 2" xfId="39346" xr:uid="{00000000-0005-0000-0000-000015840000}"/>
    <cellStyle name="Normal 807 5 3" xfId="30504" xr:uid="{00000000-0005-0000-0000-000016840000}"/>
    <cellStyle name="Normal 807 6" xfId="21474" xr:uid="{00000000-0005-0000-0000-000017840000}"/>
    <cellStyle name="Normal 807 6 2" xfId="39341" xr:uid="{00000000-0005-0000-0000-000018840000}"/>
    <cellStyle name="Normal 807 7" xfId="30499" xr:uid="{00000000-0005-0000-0000-000019840000}"/>
    <cellStyle name="Normal 808" xfId="11871" xr:uid="{00000000-0005-0000-0000-00001A840000}"/>
    <cellStyle name="Normal 808 2" xfId="11872" xr:uid="{00000000-0005-0000-0000-00001B840000}"/>
    <cellStyle name="Normal 808 2 2" xfId="11873" xr:uid="{00000000-0005-0000-0000-00001C840000}"/>
    <cellStyle name="Normal 808 2 2 2" xfId="21482" xr:uid="{00000000-0005-0000-0000-00001D840000}"/>
    <cellStyle name="Normal 808 2 2 2 2" xfId="39349" xr:uid="{00000000-0005-0000-0000-00001E840000}"/>
    <cellStyle name="Normal 808 2 2 3" xfId="30507" xr:uid="{00000000-0005-0000-0000-00001F840000}"/>
    <cellStyle name="Normal 808 2 3" xfId="21481" xr:uid="{00000000-0005-0000-0000-000020840000}"/>
    <cellStyle name="Normal 808 2 3 2" xfId="39348" xr:uid="{00000000-0005-0000-0000-000021840000}"/>
    <cellStyle name="Normal 808 2 4" xfId="30506" xr:uid="{00000000-0005-0000-0000-000022840000}"/>
    <cellStyle name="Normal 808 3" xfId="11874" xr:uid="{00000000-0005-0000-0000-000023840000}"/>
    <cellStyle name="Normal 808 3 2" xfId="21483" xr:uid="{00000000-0005-0000-0000-000024840000}"/>
    <cellStyle name="Normal 808 3 2 2" xfId="39350" xr:uid="{00000000-0005-0000-0000-000025840000}"/>
    <cellStyle name="Normal 808 3 3" xfId="30508" xr:uid="{00000000-0005-0000-0000-000026840000}"/>
    <cellStyle name="Normal 808 4" xfId="11875" xr:uid="{00000000-0005-0000-0000-000027840000}"/>
    <cellStyle name="Normal 808 4 2" xfId="21484" xr:uid="{00000000-0005-0000-0000-000028840000}"/>
    <cellStyle name="Normal 808 4 2 2" xfId="39351" xr:uid="{00000000-0005-0000-0000-000029840000}"/>
    <cellStyle name="Normal 808 4 3" xfId="30509" xr:uid="{00000000-0005-0000-0000-00002A840000}"/>
    <cellStyle name="Normal 808 5" xfId="11876" xr:uid="{00000000-0005-0000-0000-00002B840000}"/>
    <cellStyle name="Normal 808 5 2" xfId="21485" xr:uid="{00000000-0005-0000-0000-00002C840000}"/>
    <cellStyle name="Normal 808 5 2 2" xfId="39352" xr:uid="{00000000-0005-0000-0000-00002D840000}"/>
    <cellStyle name="Normal 808 5 3" xfId="30510" xr:uid="{00000000-0005-0000-0000-00002E840000}"/>
    <cellStyle name="Normal 808 6" xfId="21480" xr:uid="{00000000-0005-0000-0000-00002F840000}"/>
    <cellStyle name="Normal 808 6 2" xfId="39347" xr:uid="{00000000-0005-0000-0000-000030840000}"/>
    <cellStyle name="Normal 808 7" xfId="30505" xr:uid="{00000000-0005-0000-0000-000031840000}"/>
    <cellStyle name="Normal 809" xfId="11877" xr:uid="{00000000-0005-0000-0000-000032840000}"/>
    <cellStyle name="Normal 809 2" xfId="11878" xr:uid="{00000000-0005-0000-0000-000033840000}"/>
    <cellStyle name="Normal 809 2 2" xfId="11879" xr:uid="{00000000-0005-0000-0000-000034840000}"/>
    <cellStyle name="Normal 809 2 2 2" xfId="21488" xr:uid="{00000000-0005-0000-0000-000035840000}"/>
    <cellStyle name="Normal 809 2 2 2 2" xfId="39355" xr:uid="{00000000-0005-0000-0000-000036840000}"/>
    <cellStyle name="Normal 809 2 2 3" xfId="30513" xr:uid="{00000000-0005-0000-0000-000037840000}"/>
    <cellStyle name="Normal 809 2 3" xfId="21487" xr:uid="{00000000-0005-0000-0000-000038840000}"/>
    <cellStyle name="Normal 809 2 3 2" xfId="39354" xr:uid="{00000000-0005-0000-0000-000039840000}"/>
    <cellStyle name="Normal 809 2 4" xfId="30512" xr:uid="{00000000-0005-0000-0000-00003A840000}"/>
    <cellStyle name="Normal 809 3" xfId="11880" xr:uid="{00000000-0005-0000-0000-00003B840000}"/>
    <cellStyle name="Normal 809 3 2" xfId="21489" xr:uid="{00000000-0005-0000-0000-00003C840000}"/>
    <cellStyle name="Normal 809 3 2 2" xfId="39356" xr:uid="{00000000-0005-0000-0000-00003D840000}"/>
    <cellStyle name="Normal 809 3 3" xfId="30514" xr:uid="{00000000-0005-0000-0000-00003E840000}"/>
    <cellStyle name="Normal 809 4" xfId="11881" xr:uid="{00000000-0005-0000-0000-00003F840000}"/>
    <cellStyle name="Normal 809 4 2" xfId="21490" xr:uid="{00000000-0005-0000-0000-000040840000}"/>
    <cellStyle name="Normal 809 4 2 2" xfId="39357" xr:uid="{00000000-0005-0000-0000-000041840000}"/>
    <cellStyle name="Normal 809 4 3" xfId="30515" xr:uid="{00000000-0005-0000-0000-000042840000}"/>
    <cellStyle name="Normal 809 5" xfId="11882" xr:uid="{00000000-0005-0000-0000-000043840000}"/>
    <cellStyle name="Normal 809 5 2" xfId="21491" xr:uid="{00000000-0005-0000-0000-000044840000}"/>
    <cellStyle name="Normal 809 5 2 2" xfId="39358" xr:uid="{00000000-0005-0000-0000-000045840000}"/>
    <cellStyle name="Normal 809 5 3" xfId="30516" xr:uid="{00000000-0005-0000-0000-000046840000}"/>
    <cellStyle name="Normal 809 6" xfId="21486" xr:uid="{00000000-0005-0000-0000-000047840000}"/>
    <cellStyle name="Normal 809 6 2" xfId="39353" xr:uid="{00000000-0005-0000-0000-000048840000}"/>
    <cellStyle name="Normal 809 7" xfId="30511" xr:uid="{00000000-0005-0000-0000-000049840000}"/>
    <cellStyle name="Normal 81" xfId="1875" xr:uid="{00000000-0005-0000-0000-00004A840000}"/>
    <cellStyle name="Normal 81 2" xfId="11883" xr:uid="{00000000-0005-0000-0000-00004B840000}"/>
    <cellStyle name="Normal 81 3" xfId="11884" xr:uid="{00000000-0005-0000-0000-00004C840000}"/>
    <cellStyle name="Normal 81 3 2" xfId="11885" xr:uid="{00000000-0005-0000-0000-00004D840000}"/>
    <cellStyle name="Normal 81 3 2 2" xfId="21493" xr:uid="{00000000-0005-0000-0000-00004E840000}"/>
    <cellStyle name="Normal 81 3 2 2 2" xfId="39360" xr:uid="{00000000-0005-0000-0000-00004F840000}"/>
    <cellStyle name="Normal 81 3 2 3" xfId="30518" xr:uid="{00000000-0005-0000-0000-000050840000}"/>
    <cellStyle name="Normal 81 3 3" xfId="21492" xr:uid="{00000000-0005-0000-0000-000051840000}"/>
    <cellStyle name="Normal 81 3 3 2" xfId="39359" xr:uid="{00000000-0005-0000-0000-000052840000}"/>
    <cellStyle name="Normal 81 3 4" xfId="30517" xr:uid="{00000000-0005-0000-0000-000053840000}"/>
    <cellStyle name="Normal 81 4" xfId="11886" xr:uid="{00000000-0005-0000-0000-000054840000}"/>
    <cellStyle name="Normal 81 4 2" xfId="21494" xr:uid="{00000000-0005-0000-0000-000055840000}"/>
    <cellStyle name="Normal 81 4 2 2" xfId="39361" xr:uid="{00000000-0005-0000-0000-000056840000}"/>
    <cellStyle name="Normal 81 4 3" xfId="30519" xr:uid="{00000000-0005-0000-0000-000057840000}"/>
    <cellStyle name="Normal 81 5" xfId="11887" xr:uid="{00000000-0005-0000-0000-000058840000}"/>
    <cellStyle name="Normal 81 5 2" xfId="21495" xr:uid="{00000000-0005-0000-0000-000059840000}"/>
    <cellStyle name="Normal 81 5 2 2" xfId="39362" xr:uid="{00000000-0005-0000-0000-00005A840000}"/>
    <cellStyle name="Normal 81 5 3" xfId="30520" xr:uid="{00000000-0005-0000-0000-00005B840000}"/>
    <cellStyle name="Normal 81 6" xfId="11888" xr:uid="{00000000-0005-0000-0000-00005C840000}"/>
    <cellStyle name="Normal 81 6 2" xfId="21496" xr:uid="{00000000-0005-0000-0000-00005D840000}"/>
    <cellStyle name="Normal 81 6 2 2" xfId="39363" xr:uid="{00000000-0005-0000-0000-00005E840000}"/>
    <cellStyle name="Normal 81 6 3" xfId="30521" xr:uid="{00000000-0005-0000-0000-00005F840000}"/>
    <cellStyle name="Normal 810" xfId="11889" xr:uid="{00000000-0005-0000-0000-000060840000}"/>
    <cellStyle name="Normal 810 2" xfId="11890" xr:uid="{00000000-0005-0000-0000-000061840000}"/>
    <cellStyle name="Normal 810 2 2" xfId="11891" xr:uid="{00000000-0005-0000-0000-000062840000}"/>
    <cellStyle name="Normal 810 2 2 2" xfId="21499" xr:uid="{00000000-0005-0000-0000-000063840000}"/>
    <cellStyle name="Normal 810 2 2 2 2" xfId="39366" xr:uid="{00000000-0005-0000-0000-000064840000}"/>
    <cellStyle name="Normal 810 2 2 3" xfId="30524" xr:uid="{00000000-0005-0000-0000-000065840000}"/>
    <cellStyle name="Normal 810 2 3" xfId="21498" xr:uid="{00000000-0005-0000-0000-000066840000}"/>
    <cellStyle name="Normal 810 2 3 2" xfId="39365" xr:uid="{00000000-0005-0000-0000-000067840000}"/>
    <cellStyle name="Normal 810 2 4" xfId="30523" xr:uid="{00000000-0005-0000-0000-000068840000}"/>
    <cellStyle name="Normal 810 3" xfId="11892" xr:uid="{00000000-0005-0000-0000-000069840000}"/>
    <cellStyle name="Normal 810 3 2" xfId="21500" xr:uid="{00000000-0005-0000-0000-00006A840000}"/>
    <cellStyle name="Normal 810 3 2 2" xfId="39367" xr:uid="{00000000-0005-0000-0000-00006B840000}"/>
    <cellStyle name="Normal 810 3 3" xfId="30525" xr:uid="{00000000-0005-0000-0000-00006C840000}"/>
    <cellStyle name="Normal 810 4" xfId="11893" xr:uid="{00000000-0005-0000-0000-00006D840000}"/>
    <cellStyle name="Normal 810 4 2" xfId="21501" xr:uid="{00000000-0005-0000-0000-00006E840000}"/>
    <cellStyle name="Normal 810 4 2 2" xfId="39368" xr:uid="{00000000-0005-0000-0000-00006F840000}"/>
    <cellStyle name="Normal 810 4 3" xfId="30526" xr:uid="{00000000-0005-0000-0000-000070840000}"/>
    <cellStyle name="Normal 810 5" xfId="11894" xr:uid="{00000000-0005-0000-0000-000071840000}"/>
    <cellStyle name="Normal 810 5 2" xfId="21502" xr:uid="{00000000-0005-0000-0000-000072840000}"/>
    <cellStyle name="Normal 810 5 2 2" xfId="39369" xr:uid="{00000000-0005-0000-0000-000073840000}"/>
    <cellStyle name="Normal 810 5 3" xfId="30527" xr:uid="{00000000-0005-0000-0000-000074840000}"/>
    <cellStyle name="Normal 810 6" xfId="21497" xr:uid="{00000000-0005-0000-0000-000075840000}"/>
    <cellStyle name="Normal 810 6 2" xfId="39364" xr:uid="{00000000-0005-0000-0000-000076840000}"/>
    <cellStyle name="Normal 810 7" xfId="30522" xr:uid="{00000000-0005-0000-0000-000077840000}"/>
    <cellStyle name="Normal 811" xfId="11895" xr:uid="{00000000-0005-0000-0000-000078840000}"/>
    <cellStyle name="Normal 811 2" xfId="11896" xr:uid="{00000000-0005-0000-0000-000079840000}"/>
    <cellStyle name="Normal 811 2 2" xfId="11897" xr:uid="{00000000-0005-0000-0000-00007A840000}"/>
    <cellStyle name="Normal 811 2 2 2" xfId="21505" xr:uid="{00000000-0005-0000-0000-00007B840000}"/>
    <cellStyle name="Normal 811 2 2 2 2" xfId="39372" xr:uid="{00000000-0005-0000-0000-00007C840000}"/>
    <cellStyle name="Normal 811 2 2 3" xfId="30530" xr:uid="{00000000-0005-0000-0000-00007D840000}"/>
    <cellStyle name="Normal 811 2 3" xfId="21504" xr:uid="{00000000-0005-0000-0000-00007E840000}"/>
    <cellStyle name="Normal 811 2 3 2" xfId="39371" xr:uid="{00000000-0005-0000-0000-00007F840000}"/>
    <cellStyle name="Normal 811 2 4" xfId="30529" xr:uid="{00000000-0005-0000-0000-000080840000}"/>
    <cellStyle name="Normal 811 3" xfId="11898" xr:uid="{00000000-0005-0000-0000-000081840000}"/>
    <cellStyle name="Normal 811 3 2" xfId="21506" xr:uid="{00000000-0005-0000-0000-000082840000}"/>
    <cellStyle name="Normal 811 3 2 2" xfId="39373" xr:uid="{00000000-0005-0000-0000-000083840000}"/>
    <cellStyle name="Normal 811 3 3" xfId="30531" xr:uid="{00000000-0005-0000-0000-000084840000}"/>
    <cellStyle name="Normal 811 4" xfId="11899" xr:uid="{00000000-0005-0000-0000-000085840000}"/>
    <cellStyle name="Normal 811 4 2" xfId="21507" xr:uid="{00000000-0005-0000-0000-000086840000}"/>
    <cellStyle name="Normal 811 4 2 2" xfId="39374" xr:uid="{00000000-0005-0000-0000-000087840000}"/>
    <cellStyle name="Normal 811 4 3" xfId="30532" xr:uid="{00000000-0005-0000-0000-000088840000}"/>
    <cellStyle name="Normal 811 5" xfId="11900" xr:uid="{00000000-0005-0000-0000-000089840000}"/>
    <cellStyle name="Normal 811 5 2" xfId="21508" xr:uid="{00000000-0005-0000-0000-00008A840000}"/>
    <cellStyle name="Normal 811 5 2 2" xfId="39375" xr:uid="{00000000-0005-0000-0000-00008B840000}"/>
    <cellStyle name="Normal 811 5 3" xfId="30533" xr:uid="{00000000-0005-0000-0000-00008C840000}"/>
    <cellStyle name="Normal 811 6" xfId="21503" xr:uid="{00000000-0005-0000-0000-00008D840000}"/>
    <cellStyle name="Normal 811 6 2" xfId="39370" xr:uid="{00000000-0005-0000-0000-00008E840000}"/>
    <cellStyle name="Normal 811 7" xfId="30528" xr:uid="{00000000-0005-0000-0000-00008F840000}"/>
    <cellStyle name="Normal 812" xfId="11901" xr:uid="{00000000-0005-0000-0000-000090840000}"/>
    <cellStyle name="Normal 812 2" xfId="11902" xr:uid="{00000000-0005-0000-0000-000091840000}"/>
    <cellStyle name="Normal 812 2 2" xfId="11903" xr:uid="{00000000-0005-0000-0000-000092840000}"/>
    <cellStyle name="Normal 812 2 2 2" xfId="21511" xr:uid="{00000000-0005-0000-0000-000093840000}"/>
    <cellStyle name="Normal 812 2 2 2 2" xfId="39378" xr:uid="{00000000-0005-0000-0000-000094840000}"/>
    <cellStyle name="Normal 812 2 2 3" xfId="30536" xr:uid="{00000000-0005-0000-0000-000095840000}"/>
    <cellStyle name="Normal 812 2 3" xfId="21510" xr:uid="{00000000-0005-0000-0000-000096840000}"/>
    <cellStyle name="Normal 812 2 3 2" xfId="39377" xr:uid="{00000000-0005-0000-0000-000097840000}"/>
    <cellStyle name="Normal 812 2 4" xfId="30535" xr:uid="{00000000-0005-0000-0000-000098840000}"/>
    <cellStyle name="Normal 812 3" xfId="11904" xr:uid="{00000000-0005-0000-0000-000099840000}"/>
    <cellStyle name="Normal 812 3 2" xfId="21512" xr:uid="{00000000-0005-0000-0000-00009A840000}"/>
    <cellStyle name="Normal 812 3 2 2" xfId="39379" xr:uid="{00000000-0005-0000-0000-00009B840000}"/>
    <cellStyle name="Normal 812 3 3" xfId="30537" xr:uid="{00000000-0005-0000-0000-00009C840000}"/>
    <cellStyle name="Normal 812 4" xfId="11905" xr:uid="{00000000-0005-0000-0000-00009D840000}"/>
    <cellStyle name="Normal 812 4 2" xfId="21513" xr:uid="{00000000-0005-0000-0000-00009E840000}"/>
    <cellStyle name="Normal 812 4 2 2" xfId="39380" xr:uid="{00000000-0005-0000-0000-00009F840000}"/>
    <cellStyle name="Normal 812 4 3" xfId="30538" xr:uid="{00000000-0005-0000-0000-0000A0840000}"/>
    <cellStyle name="Normal 812 5" xfId="11906" xr:uid="{00000000-0005-0000-0000-0000A1840000}"/>
    <cellStyle name="Normal 812 5 2" xfId="21514" xr:uid="{00000000-0005-0000-0000-0000A2840000}"/>
    <cellStyle name="Normal 812 5 2 2" xfId="39381" xr:uid="{00000000-0005-0000-0000-0000A3840000}"/>
    <cellStyle name="Normal 812 5 3" xfId="30539" xr:uid="{00000000-0005-0000-0000-0000A4840000}"/>
    <cellStyle name="Normal 812 6" xfId="21509" xr:uid="{00000000-0005-0000-0000-0000A5840000}"/>
    <cellStyle name="Normal 812 6 2" xfId="39376" xr:uid="{00000000-0005-0000-0000-0000A6840000}"/>
    <cellStyle name="Normal 812 7" xfId="30534" xr:uid="{00000000-0005-0000-0000-0000A7840000}"/>
    <cellStyle name="Normal 813" xfId="11907" xr:uid="{00000000-0005-0000-0000-0000A8840000}"/>
    <cellStyle name="Normal 813 2" xfId="11908" xr:uid="{00000000-0005-0000-0000-0000A9840000}"/>
    <cellStyle name="Normal 813 2 2" xfId="11909" xr:uid="{00000000-0005-0000-0000-0000AA840000}"/>
    <cellStyle name="Normal 813 2 2 2" xfId="21517" xr:uid="{00000000-0005-0000-0000-0000AB840000}"/>
    <cellStyle name="Normal 813 2 2 2 2" xfId="39384" xr:uid="{00000000-0005-0000-0000-0000AC840000}"/>
    <cellStyle name="Normal 813 2 2 3" xfId="30542" xr:uid="{00000000-0005-0000-0000-0000AD840000}"/>
    <cellStyle name="Normal 813 2 3" xfId="21516" xr:uid="{00000000-0005-0000-0000-0000AE840000}"/>
    <cellStyle name="Normal 813 2 3 2" xfId="39383" xr:uid="{00000000-0005-0000-0000-0000AF840000}"/>
    <cellStyle name="Normal 813 2 4" xfId="30541" xr:uid="{00000000-0005-0000-0000-0000B0840000}"/>
    <cellStyle name="Normal 813 3" xfId="11910" xr:uid="{00000000-0005-0000-0000-0000B1840000}"/>
    <cellStyle name="Normal 813 3 2" xfId="21518" xr:uid="{00000000-0005-0000-0000-0000B2840000}"/>
    <cellStyle name="Normal 813 3 2 2" xfId="39385" xr:uid="{00000000-0005-0000-0000-0000B3840000}"/>
    <cellStyle name="Normal 813 3 3" xfId="30543" xr:uid="{00000000-0005-0000-0000-0000B4840000}"/>
    <cellStyle name="Normal 813 4" xfId="11911" xr:uid="{00000000-0005-0000-0000-0000B5840000}"/>
    <cellStyle name="Normal 813 4 2" xfId="21519" xr:uid="{00000000-0005-0000-0000-0000B6840000}"/>
    <cellStyle name="Normal 813 4 2 2" xfId="39386" xr:uid="{00000000-0005-0000-0000-0000B7840000}"/>
    <cellStyle name="Normal 813 4 3" xfId="30544" xr:uid="{00000000-0005-0000-0000-0000B8840000}"/>
    <cellStyle name="Normal 813 5" xfId="11912" xr:uid="{00000000-0005-0000-0000-0000B9840000}"/>
    <cellStyle name="Normal 813 5 2" xfId="21520" xr:uid="{00000000-0005-0000-0000-0000BA840000}"/>
    <cellStyle name="Normal 813 5 2 2" xfId="39387" xr:uid="{00000000-0005-0000-0000-0000BB840000}"/>
    <cellStyle name="Normal 813 5 3" xfId="30545" xr:uid="{00000000-0005-0000-0000-0000BC840000}"/>
    <cellStyle name="Normal 813 6" xfId="21515" xr:uid="{00000000-0005-0000-0000-0000BD840000}"/>
    <cellStyle name="Normal 813 6 2" xfId="39382" xr:uid="{00000000-0005-0000-0000-0000BE840000}"/>
    <cellStyle name="Normal 813 7" xfId="30540" xr:uid="{00000000-0005-0000-0000-0000BF840000}"/>
    <cellStyle name="Normal 814" xfId="11913" xr:uid="{00000000-0005-0000-0000-0000C0840000}"/>
    <cellStyle name="Normal 814 2" xfId="11914" xr:uid="{00000000-0005-0000-0000-0000C1840000}"/>
    <cellStyle name="Normal 814 2 2" xfId="11915" xr:uid="{00000000-0005-0000-0000-0000C2840000}"/>
    <cellStyle name="Normal 814 2 2 2" xfId="21523" xr:uid="{00000000-0005-0000-0000-0000C3840000}"/>
    <cellStyle name="Normal 814 2 2 2 2" xfId="39390" xr:uid="{00000000-0005-0000-0000-0000C4840000}"/>
    <cellStyle name="Normal 814 2 2 3" xfId="30548" xr:uid="{00000000-0005-0000-0000-0000C5840000}"/>
    <cellStyle name="Normal 814 2 3" xfId="21522" xr:uid="{00000000-0005-0000-0000-0000C6840000}"/>
    <cellStyle name="Normal 814 2 3 2" xfId="39389" xr:uid="{00000000-0005-0000-0000-0000C7840000}"/>
    <cellStyle name="Normal 814 2 4" xfId="30547" xr:uid="{00000000-0005-0000-0000-0000C8840000}"/>
    <cellStyle name="Normal 814 3" xfId="11916" xr:uid="{00000000-0005-0000-0000-0000C9840000}"/>
    <cellStyle name="Normal 814 3 2" xfId="21524" xr:uid="{00000000-0005-0000-0000-0000CA840000}"/>
    <cellStyle name="Normal 814 3 2 2" xfId="39391" xr:uid="{00000000-0005-0000-0000-0000CB840000}"/>
    <cellStyle name="Normal 814 3 3" xfId="30549" xr:uid="{00000000-0005-0000-0000-0000CC840000}"/>
    <cellStyle name="Normal 814 4" xfId="11917" xr:uid="{00000000-0005-0000-0000-0000CD840000}"/>
    <cellStyle name="Normal 814 4 2" xfId="21525" xr:uid="{00000000-0005-0000-0000-0000CE840000}"/>
    <cellStyle name="Normal 814 4 2 2" xfId="39392" xr:uid="{00000000-0005-0000-0000-0000CF840000}"/>
    <cellStyle name="Normal 814 4 3" xfId="30550" xr:uid="{00000000-0005-0000-0000-0000D0840000}"/>
    <cellStyle name="Normal 814 5" xfId="11918" xr:uid="{00000000-0005-0000-0000-0000D1840000}"/>
    <cellStyle name="Normal 814 5 2" xfId="21526" xr:uid="{00000000-0005-0000-0000-0000D2840000}"/>
    <cellStyle name="Normal 814 5 2 2" xfId="39393" xr:uid="{00000000-0005-0000-0000-0000D3840000}"/>
    <cellStyle name="Normal 814 5 3" xfId="30551" xr:uid="{00000000-0005-0000-0000-0000D4840000}"/>
    <cellStyle name="Normal 814 6" xfId="21521" xr:uid="{00000000-0005-0000-0000-0000D5840000}"/>
    <cellStyle name="Normal 814 6 2" xfId="39388" xr:uid="{00000000-0005-0000-0000-0000D6840000}"/>
    <cellStyle name="Normal 814 7" xfId="30546" xr:uid="{00000000-0005-0000-0000-0000D7840000}"/>
    <cellStyle name="Normal 815" xfId="11919" xr:uid="{00000000-0005-0000-0000-0000D8840000}"/>
    <cellStyle name="Normal 815 2" xfId="11920" xr:uid="{00000000-0005-0000-0000-0000D9840000}"/>
    <cellStyle name="Normal 815 2 2" xfId="11921" xr:uid="{00000000-0005-0000-0000-0000DA840000}"/>
    <cellStyle name="Normal 815 2 2 2" xfId="21529" xr:uid="{00000000-0005-0000-0000-0000DB840000}"/>
    <cellStyle name="Normal 815 2 2 2 2" xfId="39396" xr:uid="{00000000-0005-0000-0000-0000DC840000}"/>
    <cellStyle name="Normal 815 2 2 3" xfId="30554" xr:uid="{00000000-0005-0000-0000-0000DD840000}"/>
    <cellStyle name="Normal 815 2 3" xfId="21528" xr:uid="{00000000-0005-0000-0000-0000DE840000}"/>
    <cellStyle name="Normal 815 2 3 2" xfId="39395" xr:uid="{00000000-0005-0000-0000-0000DF840000}"/>
    <cellStyle name="Normal 815 2 4" xfId="30553" xr:uid="{00000000-0005-0000-0000-0000E0840000}"/>
    <cellStyle name="Normal 815 3" xfId="11922" xr:uid="{00000000-0005-0000-0000-0000E1840000}"/>
    <cellStyle name="Normal 815 3 2" xfId="21530" xr:uid="{00000000-0005-0000-0000-0000E2840000}"/>
    <cellStyle name="Normal 815 3 2 2" xfId="39397" xr:uid="{00000000-0005-0000-0000-0000E3840000}"/>
    <cellStyle name="Normal 815 3 3" xfId="30555" xr:uid="{00000000-0005-0000-0000-0000E4840000}"/>
    <cellStyle name="Normal 815 4" xfId="11923" xr:uid="{00000000-0005-0000-0000-0000E5840000}"/>
    <cellStyle name="Normal 815 4 2" xfId="21531" xr:uid="{00000000-0005-0000-0000-0000E6840000}"/>
    <cellStyle name="Normal 815 4 2 2" xfId="39398" xr:uid="{00000000-0005-0000-0000-0000E7840000}"/>
    <cellStyle name="Normal 815 4 3" xfId="30556" xr:uid="{00000000-0005-0000-0000-0000E8840000}"/>
    <cellStyle name="Normal 815 5" xfId="11924" xr:uid="{00000000-0005-0000-0000-0000E9840000}"/>
    <cellStyle name="Normal 815 5 2" xfId="21532" xr:uid="{00000000-0005-0000-0000-0000EA840000}"/>
    <cellStyle name="Normal 815 5 2 2" xfId="39399" xr:uid="{00000000-0005-0000-0000-0000EB840000}"/>
    <cellStyle name="Normal 815 5 3" xfId="30557" xr:uid="{00000000-0005-0000-0000-0000EC840000}"/>
    <cellStyle name="Normal 815 6" xfId="21527" xr:uid="{00000000-0005-0000-0000-0000ED840000}"/>
    <cellStyle name="Normal 815 6 2" xfId="39394" xr:uid="{00000000-0005-0000-0000-0000EE840000}"/>
    <cellStyle name="Normal 815 7" xfId="30552" xr:uid="{00000000-0005-0000-0000-0000EF840000}"/>
    <cellStyle name="Normal 816" xfId="11925" xr:uid="{00000000-0005-0000-0000-0000F0840000}"/>
    <cellStyle name="Normal 816 2" xfId="11926" xr:uid="{00000000-0005-0000-0000-0000F1840000}"/>
    <cellStyle name="Normal 816 2 2" xfId="11927" xr:uid="{00000000-0005-0000-0000-0000F2840000}"/>
    <cellStyle name="Normal 816 2 2 2" xfId="21535" xr:uid="{00000000-0005-0000-0000-0000F3840000}"/>
    <cellStyle name="Normal 816 2 2 2 2" xfId="39402" xr:uid="{00000000-0005-0000-0000-0000F4840000}"/>
    <cellStyle name="Normal 816 2 2 3" xfId="30560" xr:uid="{00000000-0005-0000-0000-0000F5840000}"/>
    <cellStyle name="Normal 816 2 3" xfId="21534" xr:uid="{00000000-0005-0000-0000-0000F6840000}"/>
    <cellStyle name="Normal 816 2 3 2" xfId="39401" xr:uid="{00000000-0005-0000-0000-0000F7840000}"/>
    <cellStyle name="Normal 816 2 4" xfId="30559" xr:uid="{00000000-0005-0000-0000-0000F8840000}"/>
    <cellStyle name="Normal 816 3" xfId="11928" xr:uid="{00000000-0005-0000-0000-0000F9840000}"/>
    <cellStyle name="Normal 816 3 2" xfId="21536" xr:uid="{00000000-0005-0000-0000-0000FA840000}"/>
    <cellStyle name="Normal 816 3 2 2" xfId="39403" xr:uid="{00000000-0005-0000-0000-0000FB840000}"/>
    <cellStyle name="Normal 816 3 3" xfId="30561" xr:uid="{00000000-0005-0000-0000-0000FC840000}"/>
    <cellStyle name="Normal 816 4" xfId="11929" xr:uid="{00000000-0005-0000-0000-0000FD840000}"/>
    <cellStyle name="Normal 816 4 2" xfId="21537" xr:uid="{00000000-0005-0000-0000-0000FE840000}"/>
    <cellStyle name="Normal 816 4 2 2" xfId="39404" xr:uid="{00000000-0005-0000-0000-0000FF840000}"/>
    <cellStyle name="Normal 816 4 3" xfId="30562" xr:uid="{00000000-0005-0000-0000-000000850000}"/>
    <cellStyle name="Normal 816 5" xfId="11930" xr:uid="{00000000-0005-0000-0000-000001850000}"/>
    <cellStyle name="Normal 816 5 2" xfId="21538" xr:uid="{00000000-0005-0000-0000-000002850000}"/>
    <cellStyle name="Normal 816 5 2 2" xfId="39405" xr:uid="{00000000-0005-0000-0000-000003850000}"/>
    <cellStyle name="Normal 816 5 3" xfId="30563" xr:uid="{00000000-0005-0000-0000-000004850000}"/>
    <cellStyle name="Normal 816 6" xfId="21533" xr:uid="{00000000-0005-0000-0000-000005850000}"/>
    <cellStyle name="Normal 816 6 2" xfId="39400" xr:uid="{00000000-0005-0000-0000-000006850000}"/>
    <cellStyle name="Normal 816 7" xfId="30558" xr:uid="{00000000-0005-0000-0000-000007850000}"/>
    <cellStyle name="Normal 817" xfId="11931" xr:uid="{00000000-0005-0000-0000-000008850000}"/>
    <cellStyle name="Normal 817 2" xfId="11932" xr:uid="{00000000-0005-0000-0000-000009850000}"/>
    <cellStyle name="Normal 817 2 2" xfId="11933" xr:uid="{00000000-0005-0000-0000-00000A850000}"/>
    <cellStyle name="Normal 817 2 2 2" xfId="21541" xr:uid="{00000000-0005-0000-0000-00000B850000}"/>
    <cellStyle name="Normal 817 2 2 2 2" xfId="39408" xr:uid="{00000000-0005-0000-0000-00000C850000}"/>
    <cellStyle name="Normal 817 2 2 3" xfId="30566" xr:uid="{00000000-0005-0000-0000-00000D850000}"/>
    <cellStyle name="Normal 817 2 3" xfId="21540" xr:uid="{00000000-0005-0000-0000-00000E850000}"/>
    <cellStyle name="Normal 817 2 3 2" xfId="39407" xr:uid="{00000000-0005-0000-0000-00000F850000}"/>
    <cellStyle name="Normal 817 2 4" xfId="30565" xr:uid="{00000000-0005-0000-0000-000010850000}"/>
    <cellStyle name="Normal 817 3" xfId="11934" xr:uid="{00000000-0005-0000-0000-000011850000}"/>
    <cellStyle name="Normal 817 3 2" xfId="21542" xr:uid="{00000000-0005-0000-0000-000012850000}"/>
    <cellStyle name="Normal 817 3 2 2" xfId="39409" xr:uid="{00000000-0005-0000-0000-000013850000}"/>
    <cellStyle name="Normal 817 3 3" xfId="30567" xr:uid="{00000000-0005-0000-0000-000014850000}"/>
    <cellStyle name="Normal 817 4" xfId="11935" xr:uid="{00000000-0005-0000-0000-000015850000}"/>
    <cellStyle name="Normal 817 4 2" xfId="21543" xr:uid="{00000000-0005-0000-0000-000016850000}"/>
    <cellStyle name="Normal 817 4 2 2" xfId="39410" xr:uid="{00000000-0005-0000-0000-000017850000}"/>
    <cellStyle name="Normal 817 4 3" xfId="30568" xr:uid="{00000000-0005-0000-0000-000018850000}"/>
    <cellStyle name="Normal 817 5" xfId="11936" xr:uid="{00000000-0005-0000-0000-000019850000}"/>
    <cellStyle name="Normal 817 5 2" xfId="21544" xr:uid="{00000000-0005-0000-0000-00001A850000}"/>
    <cellStyle name="Normal 817 5 2 2" xfId="39411" xr:uid="{00000000-0005-0000-0000-00001B850000}"/>
    <cellStyle name="Normal 817 5 3" xfId="30569" xr:uid="{00000000-0005-0000-0000-00001C850000}"/>
    <cellStyle name="Normal 817 6" xfId="21539" xr:uid="{00000000-0005-0000-0000-00001D850000}"/>
    <cellStyle name="Normal 817 6 2" xfId="39406" xr:uid="{00000000-0005-0000-0000-00001E850000}"/>
    <cellStyle name="Normal 817 7" xfId="30564" xr:uid="{00000000-0005-0000-0000-00001F850000}"/>
    <cellStyle name="Normal 818" xfId="11937" xr:uid="{00000000-0005-0000-0000-000020850000}"/>
    <cellStyle name="Normal 818 2" xfId="11938" xr:uid="{00000000-0005-0000-0000-000021850000}"/>
    <cellStyle name="Normal 818 2 2" xfId="11939" xr:uid="{00000000-0005-0000-0000-000022850000}"/>
    <cellStyle name="Normal 818 2 2 2" xfId="21547" xr:uid="{00000000-0005-0000-0000-000023850000}"/>
    <cellStyle name="Normal 818 2 2 2 2" xfId="39414" xr:uid="{00000000-0005-0000-0000-000024850000}"/>
    <cellStyle name="Normal 818 2 2 3" xfId="30572" xr:uid="{00000000-0005-0000-0000-000025850000}"/>
    <cellStyle name="Normal 818 2 3" xfId="21546" xr:uid="{00000000-0005-0000-0000-000026850000}"/>
    <cellStyle name="Normal 818 2 3 2" xfId="39413" xr:uid="{00000000-0005-0000-0000-000027850000}"/>
    <cellStyle name="Normal 818 2 4" xfId="30571" xr:uid="{00000000-0005-0000-0000-000028850000}"/>
    <cellStyle name="Normal 818 3" xfId="11940" xr:uid="{00000000-0005-0000-0000-000029850000}"/>
    <cellStyle name="Normal 818 3 2" xfId="21548" xr:uid="{00000000-0005-0000-0000-00002A850000}"/>
    <cellStyle name="Normal 818 3 2 2" xfId="39415" xr:uid="{00000000-0005-0000-0000-00002B850000}"/>
    <cellStyle name="Normal 818 3 3" xfId="30573" xr:uid="{00000000-0005-0000-0000-00002C850000}"/>
    <cellStyle name="Normal 818 4" xfId="11941" xr:uid="{00000000-0005-0000-0000-00002D850000}"/>
    <cellStyle name="Normal 818 4 2" xfId="21549" xr:uid="{00000000-0005-0000-0000-00002E850000}"/>
    <cellStyle name="Normal 818 4 2 2" xfId="39416" xr:uid="{00000000-0005-0000-0000-00002F850000}"/>
    <cellStyle name="Normal 818 4 3" xfId="30574" xr:uid="{00000000-0005-0000-0000-000030850000}"/>
    <cellStyle name="Normal 818 5" xfId="11942" xr:uid="{00000000-0005-0000-0000-000031850000}"/>
    <cellStyle name="Normal 818 5 2" xfId="21550" xr:uid="{00000000-0005-0000-0000-000032850000}"/>
    <cellStyle name="Normal 818 5 2 2" xfId="39417" xr:uid="{00000000-0005-0000-0000-000033850000}"/>
    <cellStyle name="Normal 818 5 3" xfId="30575" xr:uid="{00000000-0005-0000-0000-000034850000}"/>
    <cellStyle name="Normal 818 6" xfId="21545" xr:uid="{00000000-0005-0000-0000-000035850000}"/>
    <cellStyle name="Normal 818 6 2" xfId="39412" xr:uid="{00000000-0005-0000-0000-000036850000}"/>
    <cellStyle name="Normal 818 7" xfId="30570" xr:uid="{00000000-0005-0000-0000-000037850000}"/>
    <cellStyle name="Normal 819" xfId="11943" xr:uid="{00000000-0005-0000-0000-000038850000}"/>
    <cellStyle name="Normal 819 2" xfId="11944" xr:uid="{00000000-0005-0000-0000-000039850000}"/>
    <cellStyle name="Normal 819 2 2" xfId="11945" xr:uid="{00000000-0005-0000-0000-00003A850000}"/>
    <cellStyle name="Normal 819 2 2 2" xfId="21553" xr:uid="{00000000-0005-0000-0000-00003B850000}"/>
    <cellStyle name="Normal 819 2 2 2 2" xfId="39420" xr:uid="{00000000-0005-0000-0000-00003C850000}"/>
    <cellStyle name="Normal 819 2 2 3" xfId="30578" xr:uid="{00000000-0005-0000-0000-00003D850000}"/>
    <cellStyle name="Normal 819 2 3" xfId="21552" xr:uid="{00000000-0005-0000-0000-00003E850000}"/>
    <cellStyle name="Normal 819 2 3 2" xfId="39419" xr:uid="{00000000-0005-0000-0000-00003F850000}"/>
    <cellStyle name="Normal 819 2 4" xfId="30577" xr:uid="{00000000-0005-0000-0000-000040850000}"/>
    <cellStyle name="Normal 819 3" xfId="11946" xr:uid="{00000000-0005-0000-0000-000041850000}"/>
    <cellStyle name="Normal 819 3 2" xfId="21554" xr:uid="{00000000-0005-0000-0000-000042850000}"/>
    <cellStyle name="Normal 819 3 2 2" xfId="39421" xr:uid="{00000000-0005-0000-0000-000043850000}"/>
    <cellStyle name="Normal 819 3 3" xfId="30579" xr:uid="{00000000-0005-0000-0000-000044850000}"/>
    <cellStyle name="Normal 819 4" xfId="11947" xr:uid="{00000000-0005-0000-0000-000045850000}"/>
    <cellStyle name="Normal 819 4 2" xfId="21555" xr:uid="{00000000-0005-0000-0000-000046850000}"/>
    <cellStyle name="Normal 819 4 2 2" xfId="39422" xr:uid="{00000000-0005-0000-0000-000047850000}"/>
    <cellStyle name="Normal 819 4 3" xfId="30580" xr:uid="{00000000-0005-0000-0000-000048850000}"/>
    <cellStyle name="Normal 819 5" xfId="11948" xr:uid="{00000000-0005-0000-0000-000049850000}"/>
    <cellStyle name="Normal 819 5 2" xfId="21556" xr:uid="{00000000-0005-0000-0000-00004A850000}"/>
    <cellStyle name="Normal 819 5 2 2" xfId="39423" xr:uid="{00000000-0005-0000-0000-00004B850000}"/>
    <cellStyle name="Normal 819 5 3" xfId="30581" xr:uid="{00000000-0005-0000-0000-00004C850000}"/>
    <cellStyle name="Normal 819 6" xfId="21551" xr:uid="{00000000-0005-0000-0000-00004D850000}"/>
    <cellStyle name="Normal 819 6 2" xfId="39418" xr:uid="{00000000-0005-0000-0000-00004E850000}"/>
    <cellStyle name="Normal 819 7" xfId="30576" xr:uid="{00000000-0005-0000-0000-00004F850000}"/>
    <cellStyle name="Normal 82" xfId="1876" xr:uid="{00000000-0005-0000-0000-000050850000}"/>
    <cellStyle name="Normal 82 2" xfId="11949" xr:uid="{00000000-0005-0000-0000-000051850000}"/>
    <cellStyle name="Normal 82 3" xfId="11950" xr:uid="{00000000-0005-0000-0000-000052850000}"/>
    <cellStyle name="Normal 82 3 2" xfId="11951" xr:uid="{00000000-0005-0000-0000-000053850000}"/>
    <cellStyle name="Normal 82 3 2 2" xfId="21558" xr:uid="{00000000-0005-0000-0000-000054850000}"/>
    <cellStyle name="Normal 82 3 2 2 2" xfId="39425" xr:uid="{00000000-0005-0000-0000-000055850000}"/>
    <cellStyle name="Normal 82 3 2 3" xfId="30583" xr:uid="{00000000-0005-0000-0000-000056850000}"/>
    <cellStyle name="Normal 82 3 3" xfId="21557" xr:uid="{00000000-0005-0000-0000-000057850000}"/>
    <cellStyle name="Normal 82 3 3 2" xfId="39424" xr:uid="{00000000-0005-0000-0000-000058850000}"/>
    <cellStyle name="Normal 82 3 4" xfId="30582" xr:uid="{00000000-0005-0000-0000-000059850000}"/>
    <cellStyle name="Normal 82 4" xfId="11952" xr:uid="{00000000-0005-0000-0000-00005A850000}"/>
    <cellStyle name="Normal 82 4 2" xfId="21559" xr:uid="{00000000-0005-0000-0000-00005B850000}"/>
    <cellStyle name="Normal 82 4 2 2" xfId="39426" xr:uid="{00000000-0005-0000-0000-00005C850000}"/>
    <cellStyle name="Normal 82 4 3" xfId="30584" xr:uid="{00000000-0005-0000-0000-00005D850000}"/>
    <cellStyle name="Normal 82 5" xfId="11953" xr:uid="{00000000-0005-0000-0000-00005E850000}"/>
    <cellStyle name="Normal 82 5 2" xfId="21560" xr:uid="{00000000-0005-0000-0000-00005F850000}"/>
    <cellStyle name="Normal 82 5 2 2" xfId="39427" xr:uid="{00000000-0005-0000-0000-000060850000}"/>
    <cellStyle name="Normal 82 5 3" xfId="30585" xr:uid="{00000000-0005-0000-0000-000061850000}"/>
    <cellStyle name="Normal 82 6" xfId="11954" xr:uid="{00000000-0005-0000-0000-000062850000}"/>
    <cellStyle name="Normal 82 6 2" xfId="21561" xr:uid="{00000000-0005-0000-0000-000063850000}"/>
    <cellStyle name="Normal 82 6 2 2" xfId="39428" xr:uid="{00000000-0005-0000-0000-000064850000}"/>
    <cellStyle name="Normal 82 6 3" xfId="30586" xr:uid="{00000000-0005-0000-0000-000065850000}"/>
    <cellStyle name="Normal 820" xfId="11955" xr:uid="{00000000-0005-0000-0000-000066850000}"/>
    <cellStyle name="Normal 820 2" xfId="11956" xr:uid="{00000000-0005-0000-0000-000067850000}"/>
    <cellStyle name="Normal 820 2 2" xfId="11957" xr:uid="{00000000-0005-0000-0000-000068850000}"/>
    <cellStyle name="Normal 820 2 2 2" xfId="21564" xr:uid="{00000000-0005-0000-0000-000069850000}"/>
    <cellStyle name="Normal 820 2 2 2 2" xfId="39431" xr:uid="{00000000-0005-0000-0000-00006A850000}"/>
    <cellStyle name="Normal 820 2 2 3" xfId="30589" xr:uid="{00000000-0005-0000-0000-00006B850000}"/>
    <cellStyle name="Normal 820 2 3" xfId="21563" xr:uid="{00000000-0005-0000-0000-00006C850000}"/>
    <cellStyle name="Normal 820 2 3 2" xfId="39430" xr:uid="{00000000-0005-0000-0000-00006D850000}"/>
    <cellStyle name="Normal 820 2 4" xfId="30588" xr:uid="{00000000-0005-0000-0000-00006E850000}"/>
    <cellStyle name="Normal 820 3" xfId="11958" xr:uid="{00000000-0005-0000-0000-00006F850000}"/>
    <cellStyle name="Normal 820 3 2" xfId="21565" xr:uid="{00000000-0005-0000-0000-000070850000}"/>
    <cellStyle name="Normal 820 3 2 2" xfId="39432" xr:uid="{00000000-0005-0000-0000-000071850000}"/>
    <cellStyle name="Normal 820 3 3" xfId="30590" xr:uid="{00000000-0005-0000-0000-000072850000}"/>
    <cellStyle name="Normal 820 4" xfId="11959" xr:uid="{00000000-0005-0000-0000-000073850000}"/>
    <cellStyle name="Normal 820 4 2" xfId="21566" xr:uid="{00000000-0005-0000-0000-000074850000}"/>
    <cellStyle name="Normal 820 4 2 2" xfId="39433" xr:uid="{00000000-0005-0000-0000-000075850000}"/>
    <cellStyle name="Normal 820 4 3" xfId="30591" xr:uid="{00000000-0005-0000-0000-000076850000}"/>
    <cellStyle name="Normal 820 5" xfId="11960" xr:uid="{00000000-0005-0000-0000-000077850000}"/>
    <cellStyle name="Normal 820 5 2" xfId="21567" xr:uid="{00000000-0005-0000-0000-000078850000}"/>
    <cellStyle name="Normal 820 5 2 2" xfId="39434" xr:uid="{00000000-0005-0000-0000-000079850000}"/>
    <cellStyle name="Normal 820 5 3" xfId="30592" xr:uid="{00000000-0005-0000-0000-00007A850000}"/>
    <cellStyle name="Normal 820 6" xfId="21562" xr:uid="{00000000-0005-0000-0000-00007B850000}"/>
    <cellStyle name="Normal 820 6 2" xfId="39429" xr:uid="{00000000-0005-0000-0000-00007C850000}"/>
    <cellStyle name="Normal 820 7" xfId="30587" xr:uid="{00000000-0005-0000-0000-00007D850000}"/>
    <cellStyle name="Normal 821" xfId="11961" xr:uid="{00000000-0005-0000-0000-00007E850000}"/>
    <cellStyle name="Normal 821 2" xfId="11962" xr:uid="{00000000-0005-0000-0000-00007F850000}"/>
    <cellStyle name="Normal 821 2 2" xfId="11963" xr:uid="{00000000-0005-0000-0000-000080850000}"/>
    <cellStyle name="Normal 821 2 2 2" xfId="21570" xr:uid="{00000000-0005-0000-0000-000081850000}"/>
    <cellStyle name="Normal 821 2 2 2 2" xfId="39437" xr:uid="{00000000-0005-0000-0000-000082850000}"/>
    <cellStyle name="Normal 821 2 2 3" xfId="30595" xr:uid="{00000000-0005-0000-0000-000083850000}"/>
    <cellStyle name="Normal 821 2 3" xfId="21569" xr:uid="{00000000-0005-0000-0000-000084850000}"/>
    <cellStyle name="Normal 821 2 3 2" xfId="39436" xr:uid="{00000000-0005-0000-0000-000085850000}"/>
    <cellStyle name="Normal 821 2 4" xfId="30594" xr:uid="{00000000-0005-0000-0000-000086850000}"/>
    <cellStyle name="Normal 821 3" xfId="11964" xr:uid="{00000000-0005-0000-0000-000087850000}"/>
    <cellStyle name="Normal 821 3 2" xfId="21571" xr:uid="{00000000-0005-0000-0000-000088850000}"/>
    <cellStyle name="Normal 821 3 2 2" xfId="39438" xr:uid="{00000000-0005-0000-0000-000089850000}"/>
    <cellStyle name="Normal 821 3 3" xfId="30596" xr:uid="{00000000-0005-0000-0000-00008A850000}"/>
    <cellStyle name="Normal 821 4" xfId="11965" xr:uid="{00000000-0005-0000-0000-00008B850000}"/>
    <cellStyle name="Normal 821 4 2" xfId="21572" xr:uid="{00000000-0005-0000-0000-00008C850000}"/>
    <cellStyle name="Normal 821 4 2 2" xfId="39439" xr:uid="{00000000-0005-0000-0000-00008D850000}"/>
    <cellStyle name="Normal 821 4 3" xfId="30597" xr:uid="{00000000-0005-0000-0000-00008E850000}"/>
    <cellStyle name="Normal 821 5" xfId="11966" xr:uid="{00000000-0005-0000-0000-00008F850000}"/>
    <cellStyle name="Normal 821 5 2" xfId="21573" xr:uid="{00000000-0005-0000-0000-000090850000}"/>
    <cellStyle name="Normal 821 5 2 2" xfId="39440" xr:uid="{00000000-0005-0000-0000-000091850000}"/>
    <cellStyle name="Normal 821 5 3" xfId="30598" xr:uid="{00000000-0005-0000-0000-000092850000}"/>
    <cellStyle name="Normal 821 6" xfId="21568" xr:uid="{00000000-0005-0000-0000-000093850000}"/>
    <cellStyle name="Normal 821 6 2" xfId="39435" xr:uid="{00000000-0005-0000-0000-000094850000}"/>
    <cellStyle name="Normal 821 7" xfId="30593" xr:uid="{00000000-0005-0000-0000-000095850000}"/>
    <cellStyle name="Normal 822" xfId="11967" xr:uid="{00000000-0005-0000-0000-000096850000}"/>
    <cellStyle name="Normal 822 2" xfId="11968" xr:uid="{00000000-0005-0000-0000-000097850000}"/>
    <cellStyle name="Normal 822 2 2" xfId="11969" xr:uid="{00000000-0005-0000-0000-000098850000}"/>
    <cellStyle name="Normal 822 2 2 2" xfId="21576" xr:uid="{00000000-0005-0000-0000-000099850000}"/>
    <cellStyle name="Normal 822 2 2 2 2" xfId="39443" xr:uid="{00000000-0005-0000-0000-00009A850000}"/>
    <cellStyle name="Normal 822 2 2 3" xfId="30601" xr:uid="{00000000-0005-0000-0000-00009B850000}"/>
    <cellStyle name="Normal 822 2 3" xfId="21575" xr:uid="{00000000-0005-0000-0000-00009C850000}"/>
    <cellStyle name="Normal 822 2 3 2" xfId="39442" xr:uid="{00000000-0005-0000-0000-00009D850000}"/>
    <cellStyle name="Normal 822 2 4" xfId="30600" xr:uid="{00000000-0005-0000-0000-00009E850000}"/>
    <cellStyle name="Normal 822 3" xfId="11970" xr:uid="{00000000-0005-0000-0000-00009F850000}"/>
    <cellStyle name="Normal 822 3 2" xfId="21577" xr:uid="{00000000-0005-0000-0000-0000A0850000}"/>
    <cellStyle name="Normal 822 3 2 2" xfId="39444" xr:uid="{00000000-0005-0000-0000-0000A1850000}"/>
    <cellStyle name="Normal 822 3 3" xfId="30602" xr:uid="{00000000-0005-0000-0000-0000A2850000}"/>
    <cellStyle name="Normal 822 4" xfId="11971" xr:uid="{00000000-0005-0000-0000-0000A3850000}"/>
    <cellStyle name="Normal 822 4 2" xfId="21578" xr:uid="{00000000-0005-0000-0000-0000A4850000}"/>
    <cellStyle name="Normal 822 4 2 2" xfId="39445" xr:uid="{00000000-0005-0000-0000-0000A5850000}"/>
    <cellStyle name="Normal 822 4 3" xfId="30603" xr:uid="{00000000-0005-0000-0000-0000A6850000}"/>
    <cellStyle name="Normal 822 5" xfId="11972" xr:uid="{00000000-0005-0000-0000-0000A7850000}"/>
    <cellStyle name="Normal 822 5 2" xfId="21579" xr:uid="{00000000-0005-0000-0000-0000A8850000}"/>
    <cellStyle name="Normal 822 5 2 2" xfId="39446" xr:uid="{00000000-0005-0000-0000-0000A9850000}"/>
    <cellStyle name="Normal 822 5 3" xfId="30604" xr:uid="{00000000-0005-0000-0000-0000AA850000}"/>
    <cellStyle name="Normal 822 6" xfId="21574" xr:uid="{00000000-0005-0000-0000-0000AB850000}"/>
    <cellStyle name="Normal 822 6 2" xfId="39441" xr:uid="{00000000-0005-0000-0000-0000AC850000}"/>
    <cellStyle name="Normal 822 7" xfId="30599" xr:uid="{00000000-0005-0000-0000-0000AD850000}"/>
    <cellStyle name="Normal 823" xfId="11973" xr:uid="{00000000-0005-0000-0000-0000AE850000}"/>
    <cellStyle name="Normal 823 2" xfId="11974" xr:uid="{00000000-0005-0000-0000-0000AF850000}"/>
    <cellStyle name="Normal 823 2 2" xfId="11975" xr:uid="{00000000-0005-0000-0000-0000B0850000}"/>
    <cellStyle name="Normal 823 2 2 2" xfId="21582" xr:uid="{00000000-0005-0000-0000-0000B1850000}"/>
    <cellStyle name="Normal 823 2 2 2 2" xfId="39449" xr:uid="{00000000-0005-0000-0000-0000B2850000}"/>
    <cellStyle name="Normal 823 2 2 3" xfId="30607" xr:uid="{00000000-0005-0000-0000-0000B3850000}"/>
    <cellStyle name="Normal 823 2 3" xfId="21581" xr:uid="{00000000-0005-0000-0000-0000B4850000}"/>
    <cellStyle name="Normal 823 2 3 2" xfId="39448" xr:uid="{00000000-0005-0000-0000-0000B5850000}"/>
    <cellStyle name="Normal 823 2 4" xfId="30606" xr:uid="{00000000-0005-0000-0000-0000B6850000}"/>
    <cellStyle name="Normal 823 3" xfId="11976" xr:uid="{00000000-0005-0000-0000-0000B7850000}"/>
    <cellStyle name="Normal 823 3 2" xfId="21583" xr:uid="{00000000-0005-0000-0000-0000B8850000}"/>
    <cellStyle name="Normal 823 3 2 2" xfId="39450" xr:uid="{00000000-0005-0000-0000-0000B9850000}"/>
    <cellStyle name="Normal 823 3 3" xfId="30608" xr:uid="{00000000-0005-0000-0000-0000BA850000}"/>
    <cellStyle name="Normal 823 4" xfId="11977" xr:uid="{00000000-0005-0000-0000-0000BB850000}"/>
    <cellStyle name="Normal 823 4 2" xfId="21584" xr:uid="{00000000-0005-0000-0000-0000BC850000}"/>
    <cellStyle name="Normal 823 4 2 2" xfId="39451" xr:uid="{00000000-0005-0000-0000-0000BD850000}"/>
    <cellStyle name="Normal 823 4 3" xfId="30609" xr:uid="{00000000-0005-0000-0000-0000BE850000}"/>
    <cellStyle name="Normal 823 5" xfId="11978" xr:uid="{00000000-0005-0000-0000-0000BF850000}"/>
    <cellStyle name="Normal 823 5 2" xfId="21585" xr:uid="{00000000-0005-0000-0000-0000C0850000}"/>
    <cellStyle name="Normal 823 5 2 2" xfId="39452" xr:uid="{00000000-0005-0000-0000-0000C1850000}"/>
    <cellStyle name="Normal 823 5 3" xfId="30610" xr:uid="{00000000-0005-0000-0000-0000C2850000}"/>
    <cellStyle name="Normal 823 6" xfId="21580" xr:uid="{00000000-0005-0000-0000-0000C3850000}"/>
    <cellStyle name="Normal 823 6 2" xfId="39447" xr:uid="{00000000-0005-0000-0000-0000C4850000}"/>
    <cellStyle name="Normal 823 7" xfId="30605" xr:uid="{00000000-0005-0000-0000-0000C5850000}"/>
    <cellStyle name="Normal 824" xfId="11979" xr:uid="{00000000-0005-0000-0000-0000C6850000}"/>
    <cellStyle name="Normal 824 2" xfId="11980" xr:uid="{00000000-0005-0000-0000-0000C7850000}"/>
    <cellStyle name="Normal 824 2 2" xfId="11981" xr:uid="{00000000-0005-0000-0000-0000C8850000}"/>
    <cellStyle name="Normal 824 2 2 2" xfId="21588" xr:uid="{00000000-0005-0000-0000-0000C9850000}"/>
    <cellStyle name="Normal 824 2 2 2 2" xfId="39455" xr:uid="{00000000-0005-0000-0000-0000CA850000}"/>
    <cellStyle name="Normal 824 2 2 3" xfId="30613" xr:uid="{00000000-0005-0000-0000-0000CB850000}"/>
    <cellStyle name="Normal 824 2 3" xfId="21587" xr:uid="{00000000-0005-0000-0000-0000CC850000}"/>
    <cellStyle name="Normal 824 2 3 2" xfId="39454" xr:uid="{00000000-0005-0000-0000-0000CD850000}"/>
    <cellStyle name="Normal 824 2 4" xfId="30612" xr:uid="{00000000-0005-0000-0000-0000CE850000}"/>
    <cellStyle name="Normal 824 3" xfId="11982" xr:uid="{00000000-0005-0000-0000-0000CF850000}"/>
    <cellStyle name="Normal 824 3 2" xfId="21589" xr:uid="{00000000-0005-0000-0000-0000D0850000}"/>
    <cellStyle name="Normal 824 3 2 2" xfId="39456" xr:uid="{00000000-0005-0000-0000-0000D1850000}"/>
    <cellStyle name="Normal 824 3 3" xfId="30614" xr:uid="{00000000-0005-0000-0000-0000D2850000}"/>
    <cellStyle name="Normal 824 4" xfId="11983" xr:uid="{00000000-0005-0000-0000-0000D3850000}"/>
    <cellStyle name="Normal 824 4 2" xfId="21590" xr:uid="{00000000-0005-0000-0000-0000D4850000}"/>
    <cellStyle name="Normal 824 4 2 2" xfId="39457" xr:uid="{00000000-0005-0000-0000-0000D5850000}"/>
    <cellStyle name="Normal 824 4 3" xfId="30615" xr:uid="{00000000-0005-0000-0000-0000D6850000}"/>
    <cellStyle name="Normal 824 5" xfId="11984" xr:uid="{00000000-0005-0000-0000-0000D7850000}"/>
    <cellStyle name="Normal 824 5 2" xfId="21591" xr:uid="{00000000-0005-0000-0000-0000D8850000}"/>
    <cellStyle name="Normal 824 5 2 2" xfId="39458" xr:uid="{00000000-0005-0000-0000-0000D9850000}"/>
    <cellStyle name="Normal 824 5 3" xfId="30616" xr:uid="{00000000-0005-0000-0000-0000DA850000}"/>
    <cellStyle name="Normal 824 6" xfId="21586" xr:uid="{00000000-0005-0000-0000-0000DB850000}"/>
    <cellStyle name="Normal 824 6 2" xfId="39453" xr:uid="{00000000-0005-0000-0000-0000DC850000}"/>
    <cellStyle name="Normal 824 7" xfId="30611" xr:uid="{00000000-0005-0000-0000-0000DD850000}"/>
    <cellStyle name="Normal 825" xfId="11985" xr:uid="{00000000-0005-0000-0000-0000DE850000}"/>
    <cellStyle name="Normal 825 2" xfId="11986" xr:uid="{00000000-0005-0000-0000-0000DF850000}"/>
    <cellStyle name="Normal 825 2 2" xfId="11987" xr:uid="{00000000-0005-0000-0000-0000E0850000}"/>
    <cellStyle name="Normal 825 2 2 2" xfId="21594" xr:uid="{00000000-0005-0000-0000-0000E1850000}"/>
    <cellStyle name="Normal 825 2 2 2 2" xfId="39461" xr:uid="{00000000-0005-0000-0000-0000E2850000}"/>
    <cellStyle name="Normal 825 2 2 3" xfId="30619" xr:uid="{00000000-0005-0000-0000-0000E3850000}"/>
    <cellStyle name="Normal 825 2 3" xfId="21593" xr:uid="{00000000-0005-0000-0000-0000E4850000}"/>
    <cellStyle name="Normal 825 2 3 2" xfId="39460" xr:uid="{00000000-0005-0000-0000-0000E5850000}"/>
    <cellStyle name="Normal 825 2 4" xfId="30618" xr:uid="{00000000-0005-0000-0000-0000E6850000}"/>
    <cellStyle name="Normal 825 3" xfId="11988" xr:uid="{00000000-0005-0000-0000-0000E7850000}"/>
    <cellStyle name="Normal 825 3 2" xfId="21595" xr:uid="{00000000-0005-0000-0000-0000E8850000}"/>
    <cellStyle name="Normal 825 3 2 2" xfId="39462" xr:uid="{00000000-0005-0000-0000-0000E9850000}"/>
    <cellStyle name="Normal 825 3 3" xfId="30620" xr:uid="{00000000-0005-0000-0000-0000EA850000}"/>
    <cellStyle name="Normal 825 4" xfId="11989" xr:uid="{00000000-0005-0000-0000-0000EB850000}"/>
    <cellStyle name="Normal 825 4 2" xfId="21596" xr:uid="{00000000-0005-0000-0000-0000EC850000}"/>
    <cellStyle name="Normal 825 4 2 2" xfId="39463" xr:uid="{00000000-0005-0000-0000-0000ED850000}"/>
    <cellStyle name="Normal 825 4 3" xfId="30621" xr:uid="{00000000-0005-0000-0000-0000EE850000}"/>
    <cellStyle name="Normal 825 5" xfId="11990" xr:uid="{00000000-0005-0000-0000-0000EF850000}"/>
    <cellStyle name="Normal 825 5 2" xfId="21597" xr:uid="{00000000-0005-0000-0000-0000F0850000}"/>
    <cellStyle name="Normal 825 5 2 2" xfId="39464" xr:uid="{00000000-0005-0000-0000-0000F1850000}"/>
    <cellStyle name="Normal 825 5 3" xfId="30622" xr:uid="{00000000-0005-0000-0000-0000F2850000}"/>
    <cellStyle name="Normal 825 6" xfId="21592" xr:uid="{00000000-0005-0000-0000-0000F3850000}"/>
    <cellStyle name="Normal 825 6 2" xfId="39459" xr:uid="{00000000-0005-0000-0000-0000F4850000}"/>
    <cellStyle name="Normal 825 7" xfId="30617" xr:uid="{00000000-0005-0000-0000-0000F5850000}"/>
    <cellStyle name="Normal 826" xfId="11991" xr:uid="{00000000-0005-0000-0000-0000F6850000}"/>
    <cellStyle name="Normal 826 2" xfId="11992" xr:uid="{00000000-0005-0000-0000-0000F7850000}"/>
    <cellStyle name="Normal 826 2 2" xfId="11993" xr:uid="{00000000-0005-0000-0000-0000F8850000}"/>
    <cellStyle name="Normal 826 2 2 2" xfId="21600" xr:uid="{00000000-0005-0000-0000-0000F9850000}"/>
    <cellStyle name="Normal 826 2 2 2 2" xfId="39467" xr:uid="{00000000-0005-0000-0000-0000FA850000}"/>
    <cellStyle name="Normal 826 2 2 3" xfId="30625" xr:uid="{00000000-0005-0000-0000-0000FB850000}"/>
    <cellStyle name="Normal 826 2 3" xfId="21599" xr:uid="{00000000-0005-0000-0000-0000FC850000}"/>
    <cellStyle name="Normal 826 2 3 2" xfId="39466" xr:uid="{00000000-0005-0000-0000-0000FD850000}"/>
    <cellStyle name="Normal 826 2 4" xfId="30624" xr:uid="{00000000-0005-0000-0000-0000FE850000}"/>
    <cellStyle name="Normal 826 3" xfId="11994" xr:uid="{00000000-0005-0000-0000-0000FF850000}"/>
    <cellStyle name="Normal 826 3 2" xfId="21601" xr:uid="{00000000-0005-0000-0000-000000860000}"/>
    <cellStyle name="Normal 826 3 2 2" xfId="39468" xr:uid="{00000000-0005-0000-0000-000001860000}"/>
    <cellStyle name="Normal 826 3 3" xfId="30626" xr:uid="{00000000-0005-0000-0000-000002860000}"/>
    <cellStyle name="Normal 826 4" xfId="11995" xr:uid="{00000000-0005-0000-0000-000003860000}"/>
    <cellStyle name="Normal 826 4 2" xfId="21602" xr:uid="{00000000-0005-0000-0000-000004860000}"/>
    <cellStyle name="Normal 826 4 2 2" xfId="39469" xr:uid="{00000000-0005-0000-0000-000005860000}"/>
    <cellStyle name="Normal 826 4 3" xfId="30627" xr:uid="{00000000-0005-0000-0000-000006860000}"/>
    <cellStyle name="Normal 826 5" xfId="11996" xr:uid="{00000000-0005-0000-0000-000007860000}"/>
    <cellStyle name="Normal 826 5 2" xfId="21603" xr:uid="{00000000-0005-0000-0000-000008860000}"/>
    <cellStyle name="Normal 826 5 2 2" xfId="39470" xr:uid="{00000000-0005-0000-0000-000009860000}"/>
    <cellStyle name="Normal 826 5 3" xfId="30628" xr:uid="{00000000-0005-0000-0000-00000A860000}"/>
    <cellStyle name="Normal 826 6" xfId="21598" xr:uid="{00000000-0005-0000-0000-00000B860000}"/>
    <cellStyle name="Normal 826 6 2" xfId="39465" xr:uid="{00000000-0005-0000-0000-00000C860000}"/>
    <cellStyle name="Normal 826 7" xfId="30623" xr:uid="{00000000-0005-0000-0000-00000D860000}"/>
    <cellStyle name="Normal 827" xfId="11997" xr:uid="{00000000-0005-0000-0000-00000E860000}"/>
    <cellStyle name="Normal 827 2" xfId="11998" xr:uid="{00000000-0005-0000-0000-00000F860000}"/>
    <cellStyle name="Normal 827 2 2" xfId="11999" xr:uid="{00000000-0005-0000-0000-000010860000}"/>
    <cellStyle name="Normal 827 2 2 2" xfId="21606" xr:uid="{00000000-0005-0000-0000-000011860000}"/>
    <cellStyle name="Normal 827 2 2 2 2" xfId="39473" xr:uid="{00000000-0005-0000-0000-000012860000}"/>
    <cellStyle name="Normal 827 2 2 3" xfId="30631" xr:uid="{00000000-0005-0000-0000-000013860000}"/>
    <cellStyle name="Normal 827 2 3" xfId="21605" xr:uid="{00000000-0005-0000-0000-000014860000}"/>
    <cellStyle name="Normal 827 2 3 2" xfId="39472" xr:uid="{00000000-0005-0000-0000-000015860000}"/>
    <cellStyle name="Normal 827 2 4" xfId="30630" xr:uid="{00000000-0005-0000-0000-000016860000}"/>
    <cellStyle name="Normal 827 3" xfId="12000" xr:uid="{00000000-0005-0000-0000-000017860000}"/>
    <cellStyle name="Normal 827 3 2" xfId="21607" xr:uid="{00000000-0005-0000-0000-000018860000}"/>
    <cellStyle name="Normal 827 3 2 2" xfId="39474" xr:uid="{00000000-0005-0000-0000-000019860000}"/>
    <cellStyle name="Normal 827 3 3" xfId="30632" xr:uid="{00000000-0005-0000-0000-00001A860000}"/>
    <cellStyle name="Normal 827 4" xfId="12001" xr:uid="{00000000-0005-0000-0000-00001B860000}"/>
    <cellStyle name="Normal 827 4 2" xfId="21608" xr:uid="{00000000-0005-0000-0000-00001C860000}"/>
    <cellStyle name="Normal 827 4 2 2" xfId="39475" xr:uid="{00000000-0005-0000-0000-00001D860000}"/>
    <cellStyle name="Normal 827 4 3" xfId="30633" xr:uid="{00000000-0005-0000-0000-00001E860000}"/>
    <cellStyle name="Normal 827 5" xfId="12002" xr:uid="{00000000-0005-0000-0000-00001F860000}"/>
    <cellStyle name="Normal 827 5 2" xfId="21609" xr:uid="{00000000-0005-0000-0000-000020860000}"/>
    <cellStyle name="Normal 827 5 2 2" xfId="39476" xr:uid="{00000000-0005-0000-0000-000021860000}"/>
    <cellStyle name="Normal 827 5 3" xfId="30634" xr:uid="{00000000-0005-0000-0000-000022860000}"/>
    <cellStyle name="Normal 827 6" xfId="21604" xr:uid="{00000000-0005-0000-0000-000023860000}"/>
    <cellStyle name="Normal 827 6 2" xfId="39471" xr:uid="{00000000-0005-0000-0000-000024860000}"/>
    <cellStyle name="Normal 827 7" xfId="30629" xr:uid="{00000000-0005-0000-0000-000025860000}"/>
    <cellStyle name="Normal 828" xfId="12003" xr:uid="{00000000-0005-0000-0000-000026860000}"/>
    <cellStyle name="Normal 828 2" xfId="12004" xr:uid="{00000000-0005-0000-0000-000027860000}"/>
    <cellStyle name="Normal 828 2 2" xfId="12005" xr:uid="{00000000-0005-0000-0000-000028860000}"/>
    <cellStyle name="Normal 828 2 2 2" xfId="21612" xr:uid="{00000000-0005-0000-0000-000029860000}"/>
    <cellStyle name="Normal 828 2 2 2 2" xfId="39479" xr:uid="{00000000-0005-0000-0000-00002A860000}"/>
    <cellStyle name="Normal 828 2 2 3" xfId="30637" xr:uid="{00000000-0005-0000-0000-00002B860000}"/>
    <cellStyle name="Normal 828 2 3" xfId="21611" xr:uid="{00000000-0005-0000-0000-00002C860000}"/>
    <cellStyle name="Normal 828 2 3 2" xfId="39478" xr:uid="{00000000-0005-0000-0000-00002D860000}"/>
    <cellStyle name="Normal 828 2 4" xfId="30636" xr:uid="{00000000-0005-0000-0000-00002E860000}"/>
    <cellStyle name="Normal 828 3" xfId="12006" xr:uid="{00000000-0005-0000-0000-00002F860000}"/>
    <cellStyle name="Normal 828 3 2" xfId="21613" xr:uid="{00000000-0005-0000-0000-000030860000}"/>
    <cellStyle name="Normal 828 3 2 2" xfId="39480" xr:uid="{00000000-0005-0000-0000-000031860000}"/>
    <cellStyle name="Normal 828 3 3" xfId="30638" xr:uid="{00000000-0005-0000-0000-000032860000}"/>
    <cellStyle name="Normal 828 4" xfId="12007" xr:uid="{00000000-0005-0000-0000-000033860000}"/>
    <cellStyle name="Normal 828 4 2" xfId="21614" xr:uid="{00000000-0005-0000-0000-000034860000}"/>
    <cellStyle name="Normal 828 4 2 2" xfId="39481" xr:uid="{00000000-0005-0000-0000-000035860000}"/>
    <cellStyle name="Normal 828 4 3" xfId="30639" xr:uid="{00000000-0005-0000-0000-000036860000}"/>
    <cellStyle name="Normal 828 5" xfId="12008" xr:uid="{00000000-0005-0000-0000-000037860000}"/>
    <cellStyle name="Normal 828 5 2" xfId="21615" xr:uid="{00000000-0005-0000-0000-000038860000}"/>
    <cellStyle name="Normal 828 5 2 2" xfId="39482" xr:uid="{00000000-0005-0000-0000-000039860000}"/>
    <cellStyle name="Normal 828 5 3" xfId="30640" xr:uid="{00000000-0005-0000-0000-00003A860000}"/>
    <cellStyle name="Normal 828 6" xfId="21610" xr:uid="{00000000-0005-0000-0000-00003B860000}"/>
    <cellStyle name="Normal 828 6 2" xfId="39477" xr:uid="{00000000-0005-0000-0000-00003C860000}"/>
    <cellStyle name="Normal 828 7" xfId="30635" xr:uid="{00000000-0005-0000-0000-00003D860000}"/>
    <cellStyle name="Normal 829" xfId="12009" xr:uid="{00000000-0005-0000-0000-00003E860000}"/>
    <cellStyle name="Normal 829 2" xfId="12010" xr:uid="{00000000-0005-0000-0000-00003F860000}"/>
    <cellStyle name="Normal 829 2 2" xfId="12011" xr:uid="{00000000-0005-0000-0000-000040860000}"/>
    <cellStyle name="Normal 829 2 2 2" xfId="21618" xr:uid="{00000000-0005-0000-0000-000041860000}"/>
    <cellStyle name="Normal 829 2 2 2 2" xfId="39485" xr:uid="{00000000-0005-0000-0000-000042860000}"/>
    <cellStyle name="Normal 829 2 2 3" xfId="30643" xr:uid="{00000000-0005-0000-0000-000043860000}"/>
    <cellStyle name="Normal 829 2 3" xfId="21617" xr:uid="{00000000-0005-0000-0000-000044860000}"/>
    <cellStyle name="Normal 829 2 3 2" xfId="39484" xr:uid="{00000000-0005-0000-0000-000045860000}"/>
    <cellStyle name="Normal 829 2 4" xfId="30642" xr:uid="{00000000-0005-0000-0000-000046860000}"/>
    <cellStyle name="Normal 829 3" xfId="12012" xr:uid="{00000000-0005-0000-0000-000047860000}"/>
    <cellStyle name="Normal 829 3 2" xfId="21619" xr:uid="{00000000-0005-0000-0000-000048860000}"/>
    <cellStyle name="Normal 829 3 2 2" xfId="39486" xr:uid="{00000000-0005-0000-0000-000049860000}"/>
    <cellStyle name="Normal 829 3 3" xfId="30644" xr:uid="{00000000-0005-0000-0000-00004A860000}"/>
    <cellStyle name="Normal 829 4" xfId="12013" xr:uid="{00000000-0005-0000-0000-00004B860000}"/>
    <cellStyle name="Normal 829 4 2" xfId="21620" xr:uid="{00000000-0005-0000-0000-00004C860000}"/>
    <cellStyle name="Normal 829 4 2 2" xfId="39487" xr:uid="{00000000-0005-0000-0000-00004D860000}"/>
    <cellStyle name="Normal 829 4 3" xfId="30645" xr:uid="{00000000-0005-0000-0000-00004E860000}"/>
    <cellStyle name="Normal 829 5" xfId="12014" xr:uid="{00000000-0005-0000-0000-00004F860000}"/>
    <cellStyle name="Normal 829 5 2" xfId="21621" xr:uid="{00000000-0005-0000-0000-000050860000}"/>
    <cellStyle name="Normal 829 5 2 2" xfId="39488" xr:uid="{00000000-0005-0000-0000-000051860000}"/>
    <cellStyle name="Normal 829 5 3" xfId="30646" xr:uid="{00000000-0005-0000-0000-000052860000}"/>
    <cellStyle name="Normal 829 6" xfId="21616" xr:uid="{00000000-0005-0000-0000-000053860000}"/>
    <cellStyle name="Normal 829 6 2" xfId="39483" xr:uid="{00000000-0005-0000-0000-000054860000}"/>
    <cellStyle name="Normal 829 7" xfId="30641" xr:uid="{00000000-0005-0000-0000-000055860000}"/>
    <cellStyle name="Normal 83" xfId="1877" xr:uid="{00000000-0005-0000-0000-000056860000}"/>
    <cellStyle name="Normal 83 2" xfId="12015" xr:uid="{00000000-0005-0000-0000-000057860000}"/>
    <cellStyle name="Normal 83 3" xfId="12016" xr:uid="{00000000-0005-0000-0000-000058860000}"/>
    <cellStyle name="Normal 83 3 2" xfId="12017" xr:uid="{00000000-0005-0000-0000-000059860000}"/>
    <cellStyle name="Normal 83 3 2 2" xfId="21623" xr:uid="{00000000-0005-0000-0000-00005A860000}"/>
    <cellStyle name="Normal 83 3 2 2 2" xfId="39490" xr:uid="{00000000-0005-0000-0000-00005B860000}"/>
    <cellStyle name="Normal 83 3 2 3" xfId="30648" xr:uid="{00000000-0005-0000-0000-00005C860000}"/>
    <cellStyle name="Normal 83 3 3" xfId="21622" xr:uid="{00000000-0005-0000-0000-00005D860000}"/>
    <cellStyle name="Normal 83 3 3 2" xfId="39489" xr:uid="{00000000-0005-0000-0000-00005E860000}"/>
    <cellStyle name="Normal 83 3 4" xfId="30647" xr:uid="{00000000-0005-0000-0000-00005F860000}"/>
    <cellStyle name="Normal 83 4" xfId="12018" xr:uid="{00000000-0005-0000-0000-000060860000}"/>
    <cellStyle name="Normal 83 4 2" xfId="21624" xr:uid="{00000000-0005-0000-0000-000061860000}"/>
    <cellStyle name="Normal 83 4 2 2" xfId="39491" xr:uid="{00000000-0005-0000-0000-000062860000}"/>
    <cellStyle name="Normal 83 4 3" xfId="30649" xr:uid="{00000000-0005-0000-0000-000063860000}"/>
    <cellStyle name="Normal 83 5" xfId="12019" xr:uid="{00000000-0005-0000-0000-000064860000}"/>
    <cellStyle name="Normal 83 5 2" xfId="21625" xr:uid="{00000000-0005-0000-0000-000065860000}"/>
    <cellStyle name="Normal 83 5 2 2" xfId="39492" xr:uid="{00000000-0005-0000-0000-000066860000}"/>
    <cellStyle name="Normal 83 5 3" xfId="30650" xr:uid="{00000000-0005-0000-0000-000067860000}"/>
    <cellStyle name="Normal 83 6" xfId="12020" xr:uid="{00000000-0005-0000-0000-000068860000}"/>
    <cellStyle name="Normal 83 6 2" xfId="21626" xr:uid="{00000000-0005-0000-0000-000069860000}"/>
    <cellStyle name="Normal 83 6 2 2" xfId="39493" xr:uid="{00000000-0005-0000-0000-00006A860000}"/>
    <cellStyle name="Normal 83 6 3" xfId="30651" xr:uid="{00000000-0005-0000-0000-00006B860000}"/>
    <cellStyle name="Normal 830" xfId="12021" xr:uid="{00000000-0005-0000-0000-00006C860000}"/>
    <cellStyle name="Normal 830 2" xfId="12022" xr:uid="{00000000-0005-0000-0000-00006D860000}"/>
    <cellStyle name="Normal 830 2 2" xfId="12023" xr:uid="{00000000-0005-0000-0000-00006E860000}"/>
    <cellStyle name="Normal 830 2 2 2" xfId="21629" xr:uid="{00000000-0005-0000-0000-00006F860000}"/>
    <cellStyle name="Normal 830 2 2 2 2" xfId="39496" xr:uid="{00000000-0005-0000-0000-000070860000}"/>
    <cellStyle name="Normal 830 2 2 3" xfId="30654" xr:uid="{00000000-0005-0000-0000-000071860000}"/>
    <cellStyle name="Normal 830 2 3" xfId="21628" xr:uid="{00000000-0005-0000-0000-000072860000}"/>
    <cellStyle name="Normal 830 2 3 2" xfId="39495" xr:uid="{00000000-0005-0000-0000-000073860000}"/>
    <cellStyle name="Normal 830 2 4" xfId="30653" xr:uid="{00000000-0005-0000-0000-000074860000}"/>
    <cellStyle name="Normal 830 3" xfId="12024" xr:uid="{00000000-0005-0000-0000-000075860000}"/>
    <cellStyle name="Normal 830 3 2" xfId="21630" xr:uid="{00000000-0005-0000-0000-000076860000}"/>
    <cellStyle name="Normal 830 3 2 2" xfId="39497" xr:uid="{00000000-0005-0000-0000-000077860000}"/>
    <cellStyle name="Normal 830 3 3" xfId="30655" xr:uid="{00000000-0005-0000-0000-000078860000}"/>
    <cellStyle name="Normal 830 4" xfId="12025" xr:uid="{00000000-0005-0000-0000-000079860000}"/>
    <cellStyle name="Normal 830 4 2" xfId="21631" xr:uid="{00000000-0005-0000-0000-00007A860000}"/>
    <cellStyle name="Normal 830 4 2 2" xfId="39498" xr:uid="{00000000-0005-0000-0000-00007B860000}"/>
    <cellStyle name="Normal 830 4 3" xfId="30656" xr:uid="{00000000-0005-0000-0000-00007C860000}"/>
    <cellStyle name="Normal 830 5" xfId="12026" xr:uid="{00000000-0005-0000-0000-00007D860000}"/>
    <cellStyle name="Normal 830 5 2" xfId="21632" xr:uid="{00000000-0005-0000-0000-00007E860000}"/>
    <cellStyle name="Normal 830 5 2 2" xfId="39499" xr:uid="{00000000-0005-0000-0000-00007F860000}"/>
    <cellStyle name="Normal 830 5 3" xfId="30657" xr:uid="{00000000-0005-0000-0000-000080860000}"/>
    <cellStyle name="Normal 830 6" xfId="21627" xr:uid="{00000000-0005-0000-0000-000081860000}"/>
    <cellStyle name="Normal 830 6 2" xfId="39494" xr:uid="{00000000-0005-0000-0000-000082860000}"/>
    <cellStyle name="Normal 830 7" xfId="30652" xr:uid="{00000000-0005-0000-0000-000083860000}"/>
    <cellStyle name="Normal 831" xfId="12027" xr:uid="{00000000-0005-0000-0000-000084860000}"/>
    <cellStyle name="Normal 831 2" xfId="12028" xr:uid="{00000000-0005-0000-0000-000085860000}"/>
    <cellStyle name="Normal 831 2 2" xfId="12029" xr:uid="{00000000-0005-0000-0000-000086860000}"/>
    <cellStyle name="Normal 831 2 2 2" xfId="21635" xr:uid="{00000000-0005-0000-0000-000087860000}"/>
    <cellStyle name="Normal 831 2 2 2 2" xfId="39502" xr:uid="{00000000-0005-0000-0000-000088860000}"/>
    <cellStyle name="Normal 831 2 2 3" xfId="30660" xr:uid="{00000000-0005-0000-0000-000089860000}"/>
    <cellStyle name="Normal 831 2 3" xfId="21634" xr:uid="{00000000-0005-0000-0000-00008A860000}"/>
    <cellStyle name="Normal 831 2 3 2" xfId="39501" xr:uid="{00000000-0005-0000-0000-00008B860000}"/>
    <cellStyle name="Normal 831 2 4" xfId="30659" xr:uid="{00000000-0005-0000-0000-00008C860000}"/>
    <cellStyle name="Normal 831 3" xfId="12030" xr:uid="{00000000-0005-0000-0000-00008D860000}"/>
    <cellStyle name="Normal 831 3 2" xfId="21636" xr:uid="{00000000-0005-0000-0000-00008E860000}"/>
    <cellStyle name="Normal 831 3 2 2" xfId="39503" xr:uid="{00000000-0005-0000-0000-00008F860000}"/>
    <cellStyle name="Normal 831 3 3" xfId="30661" xr:uid="{00000000-0005-0000-0000-000090860000}"/>
    <cellStyle name="Normal 831 4" xfId="12031" xr:uid="{00000000-0005-0000-0000-000091860000}"/>
    <cellStyle name="Normal 831 4 2" xfId="21637" xr:uid="{00000000-0005-0000-0000-000092860000}"/>
    <cellStyle name="Normal 831 4 2 2" xfId="39504" xr:uid="{00000000-0005-0000-0000-000093860000}"/>
    <cellStyle name="Normal 831 4 3" xfId="30662" xr:uid="{00000000-0005-0000-0000-000094860000}"/>
    <cellStyle name="Normal 831 5" xfId="12032" xr:uid="{00000000-0005-0000-0000-000095860000}"/>
    <cellStyle name="Normal 831 5 2" xfId="21638" xr:uid="{00000000-0005-0000-0000-000096860000}"/>
    <cellStyle name="Normal 831 5 2 2" xfId="39505" xr:uid="{00000000-0005-0000-0000-000097860000}"/>
    <cellStyle name="Normal 831 5 3" xfId="30663" xr:uid="{00000000-0005-0000-0000-000098860000}"/>
    <cellStyle name="Normal 831 6" xfId="21633" xr:uid="{00000000-0005-0000-0000-000099860000}"/>
    <cellStyle name="Normal 831 6 2" xfId="39500" xr:uid="{00000000-0005-0000-0000-00009A860000}"/>
    <cellStyle name="Normal 831 7" xfId="30658" xr:uid="{00000000-0005-0000-0000-00009B860000}"/>
    <cellStyle name="Normal 832" xfId="12033" xr:uid="{00000000-0005-0000-0000-00009C860000}"/>
    <cellStyle name="Normal 832 2" xfId="12034" xr:uid="{00000000-0005-0000-0000-00009D860000}"/>
    <cellStyle name="Normal 832 2 2" xfId="12035" xr:uid="{00000000-0005-0000-0000-00009E860000}"/>
    <cellStyle name="Normal 832 2 2 2" xfId="21641" xr:uid="{00000000-0005-0000-0000-00009F860000}"/>
    <cellStyle name="Normal 832 2 2 2 2" xfId="39508" xr:uid="{00000000-0005-0000-0000-0000A0860000}"/>
    <cellStyle name="Normal 832 2 2 3" xfId="30666" xr:uid="{00000000-0005-0000-0000-0000A1860000}"/>
    <cellStyle name="Normal 832 2 3" xfId="21640" xr:uid="{00000000-0005-0000-0000-0000A2860000}"/>
    <cellStyle name="Normal 832 2 3 2" xfId="39507" xr:uid="{00000000-0005-0000-0000-0000A3860000}"/>
    <cellStyle name="Normal 832 2 4" xfId="30665" xr:uid="{00000000-0005-0000-0000-0000A4860000}"/>
    <cellStyle name="Normal 832 3" xfId="12036" xr:uid="{00000000-0005-0000-0000-0000A5860000}"/>
    <cellStyle name="Normal 832 3 2" xfId="21642" xr:uid="{00000000-0005-0000-0000-0000A6860000}"/>
    <cellStyle name="Normal 832 3 2 2" xfId="39509" xr:uid="{00000000-0005-0000-0000-0000A7860000}"/>
    <cellStyle name="Normal 832 3 3" xfId="30667" xr:uid="{00000000-0005-0000-0000-0000A8860000}"/>
    <cellStyle name="Normal 832 4" xfId="12037" xr:uid="{00000000-0005-0000-0000-0000A9860000}"/>
    <cellStyle name="Normal 832 4 2" xfId="21643" xr:uid="{00000000-0005-0000-0000-0000AA860000}"/>
    <cellStyle name="Normal 832 4 2 2" xfId="39510" xr:uid="{00000000-0005-0000-0000-0000AB860000}"/>
    <cellStyle name="Normal 832 4 3" xfId="30668" xr:uid="{00000000-0005-0000-0000-0000AC860000}"/>
    <cellStyle name="Normal 832 5" xfId="12038" xr:uid="{00000000-0005-0000-0000-0000AD860000}"/>
    <cellStyle name="Normal 832 5 2" xfId="21644" xr:uid="{00000000-0005-0000-0000-0000AE860000}"/>
    <cellStyle name="Normal 832 5 2 2" xfId="39511" xr:uid="{00000000-0005-0000-0000-0000AF860000}"/>
    <cellStyle name="Normal 832 5 3" xfId="30669" xr:uid="{00000000-0005-0000-0000-0000B0860000}"/>
    <cellStyle name="Normal 832 6" xfId="21639" xr:uid="{00000000-0005-0000-0000-0000B1860000}"/>
    <cellStyle name="Normal 832 6 2" xfId="39506" xr:uid="{00000000-0005-0000-0000-0000B2860000}"/>
    <cellStyle name="Normal 832 7" xfId="30664" xr:uid="{00000000-0005-0000-0000-0000B3860000}"/>
    <cellStyle name="Normal 833" xfId="12039" xr:uid="{00000000-0005-0000-0000-0000B4860000}"/>
    <cellStyle name="Normal 833 2" xfId="12040" xr:uid="{00000000-0005-0000-0000-0000B5860000}"/>
    <cellStyle name="Normal 833 2 2" xfId="12041" xr:uid="{00000000-0005-0000-0000-0000B6860000}"/>
    <cellStyle name="Normal 833 2 2 2" xfId="21647" xr:uid="{00000000-0005-0000-0000-0000B7860000}"/>
    <cellStyle name="Normal 833 2 2 2 2" xfId="39514" xr:uid="{00000000-0005-0000-0000-0000B8860000}"/>
    <cellStyle name="Normal 833 2 2 3" xfId="30672" xr:uid="{00000000-0005-0000-0000-0000B9860000}"/>
    <cellStyle name="Normal 833 2 3" xfId="21646" xr:uid="{00000000-0005-0000-0000-0000BA860000}"/>
    <cellStyle name="Normal 833 2 3 2" xfId="39513" xr:uid="{00000000-0005-0000-0000-0000BB860000}"/>
    <cellStyle name="Normal 833 2 4" xfId="30671" xr:uid="{00000000-0005-0000-0000-0000BC860000}"/>
    <cellStyle name="Normal 833 3" xfId="12042" xr:uid="{00000000-0005-0000-0000-0000BD860000}"/>
    <cellStyle name="Normal 833 3 2" xfId="21648" xr:uid="{00000000-0005-0000-0000-0000BE860000}"/>
    <cellStyle name="Normal 833 3 2 2" xfId="39515" xr:uid="{00000000-0005-0000-0000-0000BF860000}"/>
    <cellStyle name="Normal 833 3 3" xfId="30673" xr:uid="{00000000-0005-0000-0000-0000C0860000}"/>
    <cellStyle name="Normal 833 4" xfId="12043" xr:uid="{00000000-0005-0000-0000-0000C1860000}"/>
    <cellStyle name="Normal 833 4 2" xfId="21649" xr:uid="{00000000-0005-0000-0000-0000C2860000}"/>
    <cellStyle name="Normal 833 4 2 2" xfId="39516" xr:uid="{00000000-0005-0000-0000-0000C3860000}"/>
    <cellStyle name="Normal 833 4 3" xfId="30674" xr:uid="{00000000-0005-0000-0000-0000C4860000}"/>
    <cellStyle name="Normal 833 5" xfId="12044" xr:uid="{00000000-0005-0000-0000-0000C5860000}"/>
    <cellStyle name="Normal 833 5 2" xfId="21650" xr:uid="{00000000-0005-0000-0000-0000C6860000}"/>
    <cellStyle name="Normal 833 5 2 2" xfId="39517" xr:uid="{00000000-0005-0000-0000-0000C7860000}"/>
    <cellStyle name="Normal 833 5 3" xfId="30675" xr:uid="{00000000-0005-0000-0000-0000C8860000}"/>
    <cellStyle name="Normal 833 6" xfId="21645" xr:uid="{00000000-0005-0000-0000-0000C9860000}"/>
    <cellStyle name="Normal 833 6 2" xfId="39512" xr:uid="{00000000-0005-0000-0000-0000CA860000}"/>
    <cellStyle name="Normal 833 7" xfId="30670" xr:uid="{00000000-0005-0000-0000-0000CB860000}"/>
    <cellStyle name="Normal 834" xfId="12045" xr:uid="{00000000-0005-0000-0000-0000CC860000}"/>
    <cellStyle name="Normal 834 2" xfId="12046" xr:uid="{00000000-0005-0000-0000-0000CD860000}"/>
    <cellStyle name="Normal 834 2 2" xfId="12047" xr:uid="{00000000-0005-0000-0000-0000CE860000}"/>
    <cellStyle name="Normal 834 2 2 2" xfId="21653" xr:uid="{00000000-0005-0000-0000-0000CF860000}"/>
    <cellStyle name="Normal 834 2 2 2 2" xfId="39520" xr:uid="{00000000-0005-0000-0000-0000D0860000}"/>
    <cellStyle name="Normal 834 2 2 3" xfId="30678" xr:uid="{00000000-0005-0000-0000-0000D1860000}"/>
    <cellStyle name="Normal 834 2 3" xfId="21652" xr:uid="{00000000-0005-0000-0000-0000D2860000}"/>
    <cellStyle name="Normal 834 2 3 2" xfId="39519" xr:uid="{00000000-0005-0000-0000-0000D3860000}"/>
    <cellStyle name="Normal 834 2 4" xfId="30677" xr:uid="{00000000-0005-0000-0000-0000D4860000}"/>
    <cellStyle name="Normal 834 3" xfId="12048" xr:uid="{00000000-0005-0000-0000-0000D5860000}"/>
    <cellStyle name="Normal 834 3 2" xfId="21654" xr:uid="{00000000-0005-0000-0000-0000D6860000}"/>
    <cellStyle name="Normal 834 3 2 2" xfId="39521" xr:uid="{00000000-0005-0000-0000-0000D7860000}"/>
    <cellStyle name="Normal 834 3 3" xfId="30679" xr:uid="{00000000-0005-0000-0000-0000D8860000}"/>
    <cellStyle name="Normal 834 4" xfId="12049" xr:uid="{00000000-0005-0000-0000-0000D9860000}"/>
    <cellStyle name="Normal 834 4 2" xfId="21655" xr:uid="{00000000-0005-0000-0000-0000DA860000}"/>
    <cellStyle name="Normal 834 4 2 2" xfId="39522" xr:uid="{00000000-0005-0000-0000-0000DB860000}"/>
    <cellStyle name="Normal 834 4 3" xfId="30680" xr:uid="{00000000-0005-0000-0000-0000DC860000}"/>
    <cellStyle name="Normal 834 5" xfId="12050" xr:uid="{00000000-0005-0000-0000-0000DD860000}"/>
    <cellStyle name="Normal 834 5 2" xfId="21656" xr:uid="{00000000-0005-0000-0000-0000DE860000}"/>
    <cellStyle name="Normal 834 5 2 2" xfId="39523" xr:uid="{00000000-0005-0000-0000-0000DF860000}"/>
    <cellStyle name="Normal 834 5 3" xfId="30681" xr:uid="{00000000-0005-0000-0000-0000E0860000}"/>
    <cellStyle name="Normal 834 6" xfId="21651" xr:uid="{00000000-0005-0000-0000-0000E1860000}"/>
    <cellStyle name="Normal 834 6 2" xfId="39518" xr:uid="{00000000-0005-0000-0000-0000E2860000}"/>
    <cellStyle name="Normal 834 7" xfId="30676" xr:uid="{00000000-0005-0000-0000-0000E3860000}"/>
    <cellStyle name="Normal 835" xfId="12051" xr:uid="{00000000-0005-0000-0000-0000E4860000}"/>
    <cellStyle name="Normal 835 2" xfId="12052" xr:uid="{00000000-0005-0000-0000-0000E5860000}"/>
    <cellStyle name="Normal 835 2 2" xfId="12053" xr:uid="{00000000-0005-0000-0000-0000E6860000}"/>
    <cellStyle name="Normal 835 2 2 2" xfId="21659" xr:uid="{00000000-0005-0000-0000-0000E7860000}"/>
    <cellStyle name="Normal 835 2 2 2 2" xfId="39526" xr:uid="{00000000-0005-0000-0000-0000E8860000}"/>
    <cellStyle name="Normal 835 2 2 3" xfId="30684" xr:uid="{00000000-0005-0000-0000-0000E9860000}"/>
    <cellStyle name="Normal 835 2 3" xfId="21658" xr:uid="{00000000-0005-0000-0000-0000EA860000}"/>
    <cellStyle name="Normal 835 2 3 2" xfId="39525" xr:uid="{00000000-0005-0000-0000-0000EB860000}"/>
    <cellStyle name="Normal 835 2 4" xfId="30683" xr:uid="{00000000-0005-0000-0000-0000EC860000}"/>
    <cellStyle name="Normal 835 3" xfId="12054" xr:uid="{00000000-0005-0000-0000-0000ED860000}"/>
    <cellStyle name="Normal 835 3 2" xfId="21660" xr:uid="{00000000-0005-0000-0000-0000EE860000}"/>
    <cellStyle name="Normal 835 3 2 2" xfId="39527" xr:uid="{00000000-0005-0000-0000-0000EF860000}"/>
    <cellStyle name="Normal 835 3 3" xfId="30685" xr:uid="{00000000-0005-0000-0000-0000F0860000}"/>
    <cellStyle name="Normal 835 4" xfId="12055" xr:uid="{00000000-0005-0000-0000-0000F1860000}"/>
    <cellStyle name="Normal 835 4 2" xfId="21661" xr:uid="{00000000-0005-0000-0000-0000F2860000}"/>
    <cellStyle name="Normal 835 4 2 2" xfId="39528" xr:uid="{00000000-0005-0000-0000-0000F3860000}"/>
    <cellStyle name="Normal 835 4 3" xfId="30686" xr:uid="{00000000-0005-0000-0000-0000F4860000}"/>
    <cellStyle name="Normal 835 5" xfId="12056" xr:uid="{00000000-0005-0000-0000-0000F5860000}"/>
    <cellStyle name="Normal 835 5 2" xfId="21662" xr:uid="{00000000-0005-0000-0000-0000F6860000}"/>
    <cellStyle name="Normal 835 5 2 2" xfId="39529" xr:uid="{00000000-0005-0000-0000-0000F7860000}"/>
    <cellStyle name="Normal 835 5 3" xfId="30687" xr:uid="{00000000-0005-0000-0000-0000F8860000}"/>
    <cellStyle name="Normal 835 6" xfId="21657" xr:uid="{00000000-0005-0000-0000-0000F9860000}"/>
    <cellStyle name="Normal 835 6 2" xfId="39524" xr:uid="{00000000-0005-0000-0000-0000FA860000}"/>
    <cellStyle name="Normal 835 7" xfId="30682" xr:uid="{00000000-0005-0000-0000-0000FB860000}"/>
    <cellStyle name="Normal 836" xfId="12057" xr:uid="{00000000-0005-0000-0000-0000FC860000}"/>
    <cellStyle name="Normal 836 2" xfId="12058" xr:uid="{00000000-0005-0000-0000-0000FD860000}"/>
    <cellStyle name="Normal 836 2 2" xfId="12059" xr:uid="{00000000-0005-0000-0000-0000FE860000}"/>
    <cellStyle name="Normal 836 2 2 2" xfId="21665" xr:uid="{00000000-0005-0000-0000-0000FF860000}"/>
    <cellStyle name="Normal 836 2 2 2 2" xfId="39532" xr:uid="{00000000-0005-0000-0000-000000870000}"/>
    <cellStyle name="Normal 836 2 2 3" xfId="30690" xr:uid="{00000000-0005-0000-0000-000001870000}"/>
    <cellStyle name="Normal 836 2 3" xfId="21664" xr:uid="{00000000-0005-0000-0000-000002870000}"/>
    <cellStyle name="Normal 836 2 3 2" xfId="39531" xr:uid="{00000000-0005-0000-0000-000003870000}"/>
    <cellStyle name="Normal 836 2 4" xfId="30689" xr:uid="{00000000-0005-0000-0000-000004870000}"/>
    <cellStyle name="Normal 836 3" xfId="12060" xr:uid="{00000000-0005-0000-0000-000005870000}"/>
    <cellStyle name="Normal 836 3 2" xfId="21666" xr:uid="{00000000-0005-0000-0000-000006870000}"/>
    <cellStyle name="Normal 836 3 2 2" xfId="39533" xr:uid="{00000000-0005-0000-0000-000007870000}"/>
    <cellStyle name="Normal 836 3 3" xfId="30691" xr:uid="{00000000-0005-0000-0000-000008870000}"/>
    <cellStyle name="Normal 836 4" xfId="12061" xr:uid="{00000000-0005-0000-0000-000009870000}"/>
    <cellStyle name="Normal 836 4 2" xfId="21667" xr:uid="{00000000-0005-0000-0000-00000A870000}"/>
    <cellStyle name="Normal 836 4 2 2" xfId="39534" xr:uid="{00000000-0005-0000-0000-00000B870000}"/>
    <cellStyle name="Normal 836 4 3" xfId="30692" xr:uid="{00000000-0005-0000-0000-00000C870000}"/>
    <cellStyle name="Normal 836 5" xfId="12062" xr:uid="{00000000-0005-0000-0000-00000D870000}"/>
    <cellStyle name="Normal 836 5 2" xfId="21668" xr:uid="{00000000-0005-0000-0000-00000E870000}"/>
    <cellStyle name="Normal 836 5 2 2" xfId="39535" xr:uid="{00000000-0005-0000-0000-00000F870000}"/>
    <cellStyle name="Normal 836 5 3" xfId="30693" xr:uid="{00000000-0005-0000-0000-000010870000}"/>
    <cellStyle name="Normal 836 6" xfId="21663" xr:uid="{00000000-0005-0000-0000-000011870000}"/>
    <cellStyle name="Normal 836 6 2" xfId="39530" xr:uid="{00000000-0005-0000-0000-000012870000}"/>
    <cellStyle name="Normal 836 7" xfId="30688" xr:uid="{00000000-0005-0000-0000-000013870000}"/>
    <cellStyle name="Normal 837" xfId="12063" xr:uid="{00000000-0005-0000-0000-000014870000}"/>
    <cellStyle name="Normal 837 2" xfId="12064" xr:uid="{00000000-0005-0000-0000-000015870000}"/>
    <cellStyle name="Normal 837 2 2" xfId="12065" xr:uid="{00000000-0005-0000-0000-000016870000}"/>
    <cellStyle name="Normal 837 2 2 2" xfId="21671" xr:uid="{00000000-0005-0000-0000-000017870000}"/>
    <cellStyle name="Normal 837 2 2 2 2" xfId="39538" xr:uid="{00000000-0005-0000-0000-000018870000}"/>
    <cellStyle name="Normal 837 2 2 3" xfId="30696" xr:uid="{00000000-0005-0000-0000-000019870000}"/>
    <cellStyle name="Normal 837 2 3" xfId="21670" xr:uid="{00000000-0005-0000-0000-00001A870000}"/>
    <cellStyle name="Normal 837 2 3 2" xfId="39537" xr:uid="{00000000-0005-0000-0000-00001B870000}"/>
    <cellStyle name="Normal 837 2 4" xfId="30695" xr:uid="{00000000-0005-0000-0000-00001C870000}"/>
    <cellStyle name="Normal 837 3" xfId="12066" xr:uid="{00000000-0005-0000-0000-00001D870000}"/>
    <cellStyle name="Normal 837 3 2" xfId="21672" xr:uid="{00000000-0005-0000-0000-00001E870000}"/>
    <cellStyle name="Normal 837 3 2 2" xfId="39539" xr:uid="{00000000-0005-0000-0000-00001F870000}"/>
    <cellStyle name="Normal 837 3 3" xfId="30697" xr:uid="{00000000-0005-0000-0000-000020870000}"/>
    <cellStyle name="Normal 837 4" xfId="12067" xr:uid="{00000000-0005-0000-0000-000021870000}"/>
    <cellStyle name="Normal 837 4 2" xfId="21673" xr:uid="{00000000-0005-0000-0000-000022870000}"/>
    <cellStyle name="Normal 837 4 2 2" xfId="39540" xr:uid="{00000000-0005-0000-0000-000023870000}"/>
    <cellStyle name="Normal 837 4 3" xfId="30698" xr:uid="{00000000-0005-0000-0000-000024870000}"/>
    <cellStyle name="Normal 837 5" xfId="12068" xr:uid="{00000000-0005-0000-0000-000025870000}"/>
    <cellStyle name="Normal 837 5 2" xfId="21674" xr:uid="{00000000-0005-0000-0000-000026870000}"/>
    <cellStyle name="Normal 837 5 2 2" xfId="39541" xr:uid="{00000000-0005-0000-0000-000027870000}"/>
    <cellStyle name="Normal 837 5 3" xfId="30699" xr:uid="{00000000-0005-0000-0000-000028870000}"/>
    <cellStyle name="Normal 837 6" xfId="21669" xr:uid="{00000000-0005-0000-0000-000029870000}"/>
    <cellStyle name="Normal 837 6 2" xfId="39536" xr:uid="{00000000-0005-0000-0000-00002A870000}"/>
    <cellStyle name="Normal 837 7" xfId="30694" xr:uid="{00000000-0005-0000-0000-00002B870000}"/>
    <cellStyle name="Normal 838" xfId="12069" xr:uid="{00000000-0005-0000-0000-00002C870000}"/>
    <cellStyle name="Normal 838 2" xfId="12070" xr:uid="{00000000-0005-0000-0000-00002D870000}"/>
    <cellStyle name="Normal 838 2 2" xfId="12071" xr:uid="{00000000-0005-0000-0000-00002E870000}"/>
    <cellStyle name="Normal 838 2 2 2" xfId="21677" xr:uid="{00000000-0005-0000-0000-00002F870000}"/>
    <cellStyle name="Normal 838 2 2 2 2" xfId="39544" xr:uid="{00000000-0005-0000-0000-000030870000}"/>
    <cellStyle name="Normal 838 2 2 3" xfId="30702" xr:uid="{00000000-0005-0000-0000-000031870000}"/>
    <cellStyle name="Normal 838 2 3" xfId="21676" xr:uid="{00000000-0005-0000-0000-000032870000}"/>
    <cellStyle name="Normal 838 2 3 2" xfId="39543" xr:uid="{00000000-0005-0000-0000-000033870000}"/>
    <cellStyle name="Normal 838 2 4" xfId="30701" xr:uid="{00000000-0005-0000-0000-000034870000}"/>
    <cellStyle name="Normal 838 3" xfId="12072" xr:uid="{00000000-0005-0000-0000-000035870000}"/>
    <cellStyle name="Normal 838 3 2" xfId="21678" xr:uid="{00000000-0005-0000-0000-000036870000}"/>
    <cellStyle name="Normal 838 3 2 2" xfId="39545" xr:uid="{00000000-0005-0000-0000-000037870000}"/>
    <cellStyle name="Normal 838 3 3" xfId="30703" xr:uid="{00000000-0005-0000-0000-000038870000}"/>
    <cellStyle name="Normal 838 4" xfId="12073" xr:uid="{00000000-0005-0000-0000-000039870000}"/>
    <cellStyle name="Normal 838 4 2" xfId="21679" xr:uid="{00000000-0005-0000-0000-00003A870000}"/>
    <cellStyle name="Normal 838 4 2 2" xfId="39546" xr:uid="{00000000-0005-0000-0000-00003B870000}"/>
    <cellStyle name="Normal 838 4 3" xfId="30704" xr:uid="{00000000-0005-0000-0000-00003C870000}"/>
    <cellStyle name="Normal 838 5" xfId="12074" xr:uid="{00000000-0005-0000-0000-00003D870000}"/>
    <cellStyle name="Normal 838 5 2" xfId="21680" xr:uid="{00000000-0005-0000-0000-00003E870000}"/>
    <cellStyle name="Normal 838 5 2 2" xfId="39547" xr:uid="{00000000-0005-0000-0000-00003F870000}"/>
    <cellStyle name="Normal 838 5 3" xfId="30705" xr:uid="{00000000-0005-0000-0000-000040870000}"/>
    <cellStyle name="Normal 838 6" xfId="21675" xr:uid="{00000000-0005-0000-0000-000041870000}"/>
    <cellStyle name="Normal 838 6 2" xfId="39542" xr:uid="{00000000-0005-0000-0000-000042870000}"/>
    <cellStyle name="Normal 838 7" xfId="30700" xr:uid="{00000000-0005-0000-0000-000043870000}"/>
    <cellStyle name="Normal 839" xfId="12075" xr:uid="{00000000-0005-0000-0000-000044870000}"/>
    <cellStyle name="Normal 839 2" xfId="12076" xr:uid="{00000000-0005-0000-0000-000045870000}"/>
    <cellStyle name="Normal 839 2 2" xfId="12077" xr:uid="{00000000-0005-0000-0000-000046870000}"/>
    <cellStyle name="Normal 839 2 2 2" xfId="21683" xr:uid="{00000000-0005-0000-0000-000047870000}"/>
    <cellStyle name="Normal 839 2 2 2 2" xfId="39550" xr:uid="{00000000-0005-0000-0000-000048870000}"/>
    <cellStyle name="Normal 839 2 2 3" xfId="30708" xr:uid="{00000000-0005-0000-0000-000049870000}"/>
    <cellStyle name="Normal 839 2 3" xfId="21682" xr:uid="{00000000-0005-0000-0000-00004A870000}"/>
    <cellStyle name="Normal 839 2 3 2" xfId="39549" xr:uid="{00000000-0005-0000-0000-00004B870000}"/>
    <cellStyle name="Normal 839 2 4" xfId="30707" xr:uid="{00000000-0005-0000-0000-00004C870000}"/>
    <cellStyle name="Normal 839 3" xfId="12078" xr:uid="{00000000-0005-0000-0000-00004D870000}"/>
    <cellStyle name="Normal 839 3 2" xfId="21684" xr:uid="{00000000-0005-0000-0000-00004E870000}"/>
    <cellStyle name="Normal 839 3 2 2" xfId="39551" xr:uid="{00000000-0005-0000-0000-00004F870000}"/>
    <cellStyle name="Normal 839 3 3" xfId="30709" xr:uid="{00000000-0005-0000-0000-000050870000}"/>
    <cellStyle name="Normal 839 4" xfId="12079" xr:uid="{00000000-0005-0000-0000-000051870000}"/>
    <cellStyle name="Normal 839 4 2" xfId="21685" xr:uid="{00000000-0005-0000-0000-000052870000}"/>
    <cellStyle name="Normal 839 4 2 2" xfId="39552" xr:uid="{00000000-0005-0000-0000-000053870000}"/>
    <cellStyle name="Normal 839 4 3" xfId="30710" xr:uid="{00000000-0005-0000-0000-000054870000}"/>
    <cellStyle name="Normal 839 5" xfId="12080" xr:uid="{00000000-0005-0000-0000-000055870000}"/>
    <cellStyle name="Normal 839 5 2" xfId="21686" xr:uid="{00000000-0005-0000-0000-000056870000}"/>
    <cellStyle name="Normal 839 5 2 2" xfId="39553" xr:uid="{00000000-0005-0000-0000-000057870000}"/>
    <cellStyle name="Normal 839 5 3" xfId="30711" xr:uid="{00000000-0005-0000-0000-000058870000}"/>
    <cellStyle name="Normal 839 6" xfId="21681" xr:uid="{00000000-0005-0000-0000-000059870000}"/>
    <cellStyle name="Normal 839 6 2" xfId="39548" xr:uid="{00000000-0005-0000-0000-00005A870000}"/>
    <cellStyle name="Normal 839 7" xfId="30706" xr:uid="{00000000-0005-0000-0000-00005B870000}"/>
    <cellStyle name="Normal 84" xfId="1878" xr:uid="{00000000-0005-0000-0000-00005C870000}"/>
    <cellStyle name="Normal 84 2" xfId="12081" xr:uid="{00000000-0005-0000-0000-00005D870000}"/>
    <cellStyle name="Normal 84 3" xfId="12082" xr:uid="{00000000-0005-0000-0000-00005E870000}"/>
    <cellStyle name="Normal 84 3 2" xfId="12083" xr:uid="{00000000-0005-0000-0000-00005F870000}"/>
    <cellStyle name="Normal 84 3 2 2" xfId="21688" xr:uid="{00000000-0005-0000-0000-000060870000}"/>
    <cellStyle name="Normal 84 3 2 2 2" xfId="39555" xr:uid="{00000000-0005-0000-0000-000061870000}"/>
    <cellStyle name="Normal 84 3 2 3" xfId="30713" xr:uid="{00000000-0005-0000-0000-000062870000}"/>
    <cellStyle name="Normal 84 3 3" xfId="21687" xr:uid="{00000000-0005-0000-0000-000063870000}"/>
    <cellStyle name="Normal 84 3 3 2" xfId="39554" xr:uid="{00000000-0005-0000-0000-000064870000}"/>
    <cellStyle name="Normal 84 3 4" xfId="30712" xr:uid="{00000000-0005-0000-0000-000065870000}"/>
    <cellStyle name="Normal 84 4" xfId="12084" xr:uid="{00000000-0005-0000-0000-000066870000}"/>
    <cellStyle name="Normal 84 4 2" xfId="21689" xr:uid="{00000000-0005-0000-0000-000067870000}"/>
    <cellStyle name="Normal 84 4 2 2" xfId="39556" xr:uid="{00000000-0005-0000-0000-000068870000}"/>
    <cellStyle name="Normal 84 4 3" xfId="30714" xr:uid="{00000000-0005-0000-0000-000069870000}"/>
    <cellStyle name="Normal 84 5" xfId="12085" xr:uid="{00000000-0005-0000-0000-00006A870000}"/>
    <cellStyle name="Normal 84 5 2" xfId="21690" xr:uid="{00000000-0005-0000-0000-00006B870000}"/>
    <cellStyle name="Normal 84 5 2 2" xfId="39557" xr:uid="{00000000-0005-0000-0000-00006C870000}"/>
    <cellStyle name="Normal 84 5 3" xfId="30715" xr:uid="{00000000-0005-0000-0000-00006D870000}"/>
    <cellStyle name="Normal 84 6" xfId="12086" xr:uid="{00000000-0005-0000-0000-00006E870000}"/>
    <cellStyle name="Normal 84 6 2" xfId="21691" xr:uid="{00000000-0005-0000-0000-00006F870000}"/>
    <cellStyle name="Normal 84 6 2 2" xfId="39558" xr:uid="{00000000-0005-0000-0000-000070870000}"/>
    <cellStyle name="Normal 84 6 3" xfId="30716" xr:uid="{00000000-0005-0000-0000-000071870000}"/>
    <cellStyle name="Normal 840" xfId="12087" xr:uid="{00000000-0005-0000-0000-000072870000}"/>
    <cellStyle name="Normal 840 2" xfId="12088" xr:uid="{00000000-0005-0000-0000-000073870000}"/>
    <cellStyle name="Normal 840 2 2" xfId="12089" xr:uid="{00000000-0005-0000-0000-000074870000}"/>
    <cellStyle name="Normal 840 2 2 2" xfId="21694" xr:uid="{00000000-0005-0000-0000-000075870000}"/>
    <cellStyle name="Normal 840 2 2 2 2" xfId="39561" xr:uid="{00000000-0005-0000-0000-000076870000}"/>
    <cellStyle name="Normal 840 2 2 3" xfId="30719" xr:uid="{00000000-0005-0000-0000-000077870000}"/>
    <cellStyle name="Normal 840 2 3" xfId="21693" xr:uid="{00000000-0005-0000-0000-000078870000}"/>
    <cellStyle name="Normal 840 2 3 2" xfId="39560" xr:uid="{00000000-0005-0000-0000-000079870000}"/>
    <cellStyle name="Normal 840 2 4" xfId="30718" xr:uid="{00000000-0005-0000-0000-00007A870000}"/>
    <cellStyle name="Normal 840 3" xfId="12090" xr:uid="{00000000-0005-0000-0000-00007B870000}"/>
    <cellStyle name="Normal 840 3 2" xfId="21695" xr:uid="{00000000-0005-0000-0000-00007C870000}"/>
    <cellStyle name="Normal 840 3 2 2" xfId="39562" xr:uid="{00000000-0005-0000-0000-00007D870000}"/>
    <cellStyle name="Normal 840 3 3" xfId="30720" xr:uid="{00000000-0005-0000-0000-00007E870000}"/>
    <cellStyle name="Normal 840 4" xfId="12091" xr:uid="{00000000-0005-0000-0000-00007F870000}"/>
    <cellStyle name="Normal 840 4 2" xfId="21696" xr:uid="{00000000-0005-0000-0000-000080870000}"/>
    <cellStyle name="Normal 840 4 2 2" xfId="39563" xr:uid="{00000000-0005-0000-0000-000081870000}"/>
    <cellStyle name="Normal 840 4 3" xfId="30721" xr:uid="{00000000-0005-0000-0000-000082870000}"/>
    <cellStyle name="Normal 840 5" xfId="12092" xr:uid="{00000000-0005-0000-0000-000083870000}"/>
    <cellStyle name="Normal 840 5 2" xfId="21697" xr:uid="{00000000-0005-0000-0000-000084870000}"/>
    <cellStyle name="Normal 840 5 2 2" xfId="39564" xr:uid="{00000000-0005-0000-0000-000085870000}"/>
    <cellStyle name="Normal 840 5 3" xfId="30722" xr:uid="{00000000-0005-0000-0000-000086870000}"/>
    <cellStyle name="Normal 840 6" xfId="21692" xr:uid="{00000000-0005-0000-0000-000087870000}"/>
    <cellStyle name="Normal 840 6 2" xfId="39559" xr:uid="{00000000-0005-0000-0000-000088870000}"/>
    <cellStyle name="Normal 840 7" xfId="30717" xr:uid="{00000000-0005-0000-0000-000089870000}"/>
    <cellStyle name="Normal 841" xfId="12093" xr:uid="{00000000-0005-0000-0000-00008A870000}"/>
    <cellStyle name="Normal 841 2" xfId="12094" xr:uid="{00000000-0005-0000-0000-00008B870000}"/>
    <cellStyle name="Normal 841 2 2" xfId="12095" xr:uid="{00000000-0005-0000-0000-00008C870000}"/>
    <cellStyle name="Normal 841 2 2 2" xfId="21700" xr:uid="{00000000-0005-0000-0000-00008D870000}"/>
    <cellStyle name="Normal 841 2 2 2 2" xfId="39567" xr:uid="{00000000-0005-0000-0000-00008E870000}"/>
    <cellStyle name="Normal 841 2 2 3" xfId="30725" xr:uid="{00000000-0005-0000-0000-00008F870000}"/>
    <cellStyle name="Normal 841 2 3" xfId="21699" xr:uid="{00000000-0005-0000-0000-000090870000}"/>
    <cellStyle name="Normal 841 2 3 2" xfId="39566" xr:uid="{00000000-0005-0000-0000-000091870000}"/>
    <cellStyle name="Normal 841 2 4" xfId="30724" xr:uid="{00000000-0005-0000-0000-000092870000}"/>
    <cellStyle name="Normal 841 3" xfId="12096" xr:uid="{00000000-0005-0000-0000-000093870000}"/>
    <cellStyle name="Normal 841 3 2" xfId="21701" xr:uid="{00000000-0005-0000-0000-000094870000}"/>
    <cellStyle name="Normal 841 3 2 2" xfId="39568" xr:uid="{00000000-0005-0000-0000-000095870000}"/>
    <cellStyle name="Normal 841 3 3" xfId="30726" xr:uid="{00000000-0005-0000-0000-000096870000}"/>
    <cellStyle name="Normal 841 4" xfId="12097" xr:uid="{00000000-0005-0000-0000-000097870000}"/>
    <cellStyle name="Normal 841 4 2" xfId="21702" xr:uid="{00000000-0005-0000-0000-000098870000}"/>
    <cellStyle name="Normal 841 4 2 2" xfId="39569" xr:uid="{00000000-0005-0000-0000-000099870000}"/>
    <cellStyle name="Normal 841 4 3" xfId="30727" xr:uid="{00000000-0005-0000-0000-00009A870000}"/>
    <cellStyle name="Normal 841 5" xfId="12098" xr:uid="{00000000-0005-0000-0000-00009B870000}"/>
    <cellStyle name="Normal 841 5 2" xfId="21703" xr:uid="{00000000-0005-0000-0000-00009C870000}"/>
    <cellStyle name="Normal 841 5 2 2" xfId="39570" xr:uid="{00000000-0005-0000-0000-00009D870000}"/>
    <cellStyle name="Normal 841 5 3" xfId="30728" xr:uid="{00000000-0005-0000-0000-00009E870000}"/>
    <cellStyle name="Normal 841 6" xfId="21698" xr:uid="{00000000-0005-0000-0000-00009F870000}"/>
    <cellStyle name="Normal 841 6 2" xfId="39565" xr:uid="{00000000-0005-0000-0000-0000A0870000}"/>
    <cellStyle name="Normal 841 7" xfId="30723" xr:uid="{00000000-0005-0000-0000-0000A1870000}"/>
    <cellStyle name="Normal 842" xfId="12099" xr:uid="{00000000-0005-0000-0000-0000A2870000}"/>
    <cellStyle name="Normal 842 2" xfId="12100" xr:uid="{00000000-0005-0000-0000-0000A3870000}"/>
    <cellStyle name="Normal 842 2 2" xfId="12101" xr:uid="{00000000-0005-0000-0000-0000A4870000}"/>
    <cellStyle name="Normal 842 2 2 2" xfId="21706" xr:uid="{00000000-0005-0000-0000-0000A5870000}"/>
    <cellStyle name="Normal 842 2 2 2 2" xfId="39573" xr:uid="{00000000-0005-0000-0000-0000A6870000}"/>
    <cellStyle name="Normal 842 2 2 3" xfId="30731" xr:uid="{00000000-0005-0000-0000-0000A7870000}"/>
    <cellStyle name="Normal 842 2 3" xfId="21705" xr:uid="{00000000-0005-0000-0000-0000A8870000}"/>
    <cellStyle name="Normal 842 2 3 2" xfId="39572" xr:uid="{00000000-0005-0000-0000-0000A9870000}"/>
    <cellStyle name="Normal 842 2 4" xfId="30730" xr:uid="{00000000-0005-0000-0000-0000AA870000}"/>
    <cellStyle name="Normal 842 3" xfId="12102" xr:uid="{00000000-0005-0000-0000-0000AB870000}"/>
    <cellStyle name="Normal 842 3 2" xfId="21707" xr:uid="{00000000-0005-0000-0000-0000AC870000}"/>
    <cellStyle name="Normal 842 3 2 2" xfId="39574" xr:uid="{00000000-0005-0000-0000-0000AD870000}"/>
    <cellStyle name="Normal 842 3 3" xfId="30732" xr:uid="{00000000-0005-0000-0000-0000AE870000}"/>
    <cellStyle name="Normal 842 4" xfId="12103" xr:uid="{00000000-0005-0000-0000-0000AF870000}"/>
    <cellStyle name="Normal 842 4 2" xfId="21708" xr:uid="{00000000-0005-0000-0000-0000B0870000}"/>
    <cellStyle name="Normal 842 4 2 2" xfId="39575" xr:uid="{00000000-0005-0000-0000-0000B1870000}"/>
    <cellStyle name="Normal 842 4 3" xfId="30733" xr:uid="{00000000-0005-0000-0000-0000B2870000}"/>
    <cellStyle name="Normal 842 5" xfId="12104" xr:uid="{00000000-0005-0000-0000-0000B3870000}"/>
    <cellStyle name="Normal 842 5 2" xfId="21709" xr:uid="{00000000-0005-0000-0000-0000B4870000}"/>
    <cellStyle name="Normal 842 5 2 2" xfId="39576" xr:uid="{00000000-0005-0000-0000-0000B5870000}"/>
    <cellStyle name="Normal 842 5 3" xfId="30734" xr:uid="{00000000-0005-0000-0000-0000B6870000}"/>
    <cellStyle name="Normal 842 6" xfId="21704" xr:uid="{00000000-0005-0000-0000-0000B7870000}"/>
    <cellStyle name="Normal 842 6 2" xfId="39571" xr:uid="{00000000-0005-0000-0000-0000B8870000}"/>
    <cellStyle name="Normal 842 7" xfId="30729" xr:uid="{00000000-0005-0000-0000-0000B9870000}"/>
    <cellStyle name="Normal 843" xfId="12105" xr:uid="{00000000-0005-0000-0000-0000BA870000}"/>
    <cellStyle name="Normal 843 2" xfId="12106" xr:uid="{00000000-0005-0000-0000-0000BB870000}"/>
    <cellStyle name="Normal 843 2 2" xfId="12107" xr:uid="{00000000-0005-0000-0000-0000BC870000}"/>
    <cellStyle name="Normal 843 2 2 2" xfId="21712" xr:uid="{00000000-0005-0000-0000-0000BD870000}"/>
    <cellStyle name="Normal 843 2 2 2 2" xfId="39579" xr:uid="{00000000-0005-0000-0000-0000BE870000}"/>
    <cellStyle name="Normal 843 2 2 3" xfId="30737" xr:uid="{00000000-0005-0000-0000-0000BF870000}"/>
    <cellStyle name="Normal 843 2 3" xfId="21711" xr:uid="{00000000-0005-0000-0000-0000C0870000}"/>
    <cellStyle name="Normal 843 2 3 2" xfId="39578" xr:uid="{00000000-0005-0000-0000-0000C1870000}"/>
    <cellStyle name="Normal 843 2 4" xfId="30736" xr:uid="{00000000-0005-0000-0000-0000C2870000}"/>
    <cellStyle name="Normal 843 3" xfId="12108" xr:uid="{00000000-0005-0000-0000-0000C3870000}"/>
    <cellStyle name="Normal 843 3 2" xfId="21713" xr:uid="{00000000-0005-0000-0000-0000C4870000}"/>
    <cellStyle name="Normal 843 3 2 2" xfId="39580" xr:uid="{00000000-0005-0000-0000-0000C5870000}"/>
    <cellStyle name="Normal 843 3 3" xfId="30738" xr:uid="{00000000-0005-0000-0000-0000C6870000}"/>
    <cellStyle name="Normal 843 4" xfId="12109" xr:uid="{00000000-0005-0000-0000-0000C7870000}"/>
    <cellStyle name="Normal 843 4 2" xfId="21714" xr:uid="{00000000-0005-0000-0000-0000C8870000}"/>
    <cellStyle name="Normal 843 4 2 2" xfId="39581" xr:uid="{00000000-0005-0000-0000-0000C9870000}"/>
    <cellStyle name="Normal 843 4 3" xfId="30739" xr:uid="{00000000-0005-0000-0000-0000CA870000}"/>
    <cellStyle name="Normal 843 5" xfId="12110" xr:uid="{00000000-0005-0000-0000-0000CB870000}"/>
    <cellStyle name="Normal 843 5 2" xfId="21715" xr:uid="{00000000-0005-0000-0000-0000CC870000}"/>
    <cellStyle name="Normal 843 5 2 2" xfId="39582" xr:uid="{00000000-0005-0000-0000-0000CD870000}"/>
    <cellStyle name="Normal 843 5 3" xfId="30740" xr:uid="{00000000-0005-0000-0000-0000CE870000}"/>
    <cellStyle name="Normal 843 6" xfId="21710" xr:uid="{00000000-0005-0000-0000-0000CF870000}"/>
    <cellStyle name="Normal 843 6 2" xfId="39577" xr:uid="{00000000-0005-0000-0000-0000D0870000}"/>
    <cellStyle name="Normal 843 7" xfId="30735" xr:uid="{00000000-0005-0000-0000-0000D1870000}"/>
    <cellStyle name="Normal 844" xfId="12111" xr:uid="{00000000-0005-0000-0000-0000D2870000}"/>
    <cellStyle name="Normal 844 2" xfId="12112" xr:uid="{00000000-0005-0000-0000-0000D3870000}"/>
    <cellStyle name="Normal 844 2 2" xfId="12113" xr:uid="{00000000-0005-0000-0000-0000D4870000}"/>
    <cellStyle name="Normal 844 2 2 2" xfId="21718" xr:uid="{00000000-0005-0000-0000-0000D5870000}"/>
    <cellStyle name="Normal 844 2 2 2 2" xfId="39585" xr:uid="{00000000-0005-0000-0000-0000D6870000}"/>
    <cellStyle name="Normal 844 2 2 3" xfId="30743" xr:uid="{00000000-0005-0000-0000-0000D7870000}"/>
    <cellStyle name="Normal 844 2 3" xfId="21717" xr:uid="{00000000-0005-0000-0000-0000D8870000}"/>
    <cellStyle name="Normal 844 2 3 2" xfId="39584" xr:uid="{00000000-0005-0000-0000-0000D9870000}"/>
    <cellStyle name="Normal 844 2 4" xfId="30742" xr:uid="{00000000-0005-0000-0000-0000DA870000}"/>
    <cellStyle name="Normal 844 3" xfId="12114" xr:uid="{00000000-0005-0000-0000-0000DB870000}"/>
    <cellStyle name="Normal 844 3 2" xfId="21719" xr:uid="{00000000-0005-0000-0000-0000DC870000}"/>
    <cellStyle name="Normal 844 3 2 2" xfId="39586" xr:uid="{00000000-0005-0000-0000-0000DD870000}"/>
    <cellStyle name="Normal 844 3 3" xfId="30744" xr:uid="{00000000-0005-0000-0000-0000DE870000}"/>
    <cellStyle name="Normal 844 4" xfId="12115" xr:uid="{00000000-0005-0000-0000-0000DF870000}"/>
    <cellStyle name="Normal 844 4 2" xfId="21720" xr:uid="{00000000-0005-0000-0000-0000E0870000}"/>
    <cellStyle name="Normal 844 4 2 2" xfId="39587" xr:uid="{00000000-0005-0000-0000-0000E1870000}"/>
    <cellStyle name="Normal 844 4 3" xfId="30745" xr:uid="{00000000-0005-0000-0000-0000E2870000}"/>
    <cellStyle name="Normal 844 5" xfId="12116" xr:uid="{00000000-0005-0000-0000-0000E3870000}"/>
    <cellStyle name="Normal 844 5 2" xfId="21721" xr:uid="{00000000-0005-0000-0000-0000E4870000}"/>
    <cellStyle name="Normal 844 5 2 2" xfId="39588" xr:uid="{00000000-0005-0000-0000-0000E5870000}"/>
    <cellStyle name="Normal 844 5 3" xfId="30746" xr:uid="{00000000-0005-0000-0000-0000E6870000}"/>
    <cellStyle name="Normal 844 6" xfId="21716" xr:uid="{00000000-0005-0000-0000-0000E7870000}"/>
    <cellStyle name="Normal 844 6 2" xfId="39583" xr:uid="{00000000-0005-0000-0000-0000E8870000}"/>
    <cellStyle name="Normal 844 7" xfId="30741" xr:uid="{00000000-0005-0000-0000-0000E9870000}"/>
    <cellStyle name="Normal 845" xfId="12117" xr:uid="{00000000-0005-0000-0000-0000EA870000}"/>
    <cellStyle name="Normal 845 2" xfId="12118" xr:uid="{00000000-0005-0000-0000-0000EB870000}"/>
    <cellStyle name="Normal 845 2 2" xfId="12119" xr:uid="{00000000-0005-0000-0000-0000EC870000}"/>
    <cellStyle name="Normal 845 2 2 2" xfId="21724" xr:uid="{00000000-0005-0000-0000-0000ED870000}"/>
    <cellStyle name="Normal 845 2 2 2 2" xfId="39591" xr:uid="{00000000-0005-0000-0000-0000EE870000}"/>
    <cellStyle name="Normal 845 2 2 3" xfId="30749" xr:uid="{00000000-0005-0000-0000-0000EF870000}"/>
    <cellStyle name="Normal 845 2 3" xfId="21723" xr:uid="{00000000-0005-0000-0000-0000F0870000}"/>
    <cellStyle name="Normal 845 2 3 2" xfId="39590" xr:uid="{00000000-0005-0000-0000-0000F1870000}"/>
    <cellStyle name="Normal 845 2 4" xfId="30748" xr:uid="{00000000-0005-0000-0000-0000F2870000}"/>
    <cellStyle name="Normal 845 3" xfId="12120" xr:uid="{00000000-0005-0000-0000-0000F3870000}"/>
    <cellStyle name="Normal 845 3 2" xfId="21725" xr:uid="{00000000-0005-0000-0000-0000F4870000}"/>
    <cellStyle name="Normal 845 3 2 2" xfId="39592" xr:uid="{00000000-0005-0000-0000-0000F5870000}"/>
    <cellStyle name="Normal 845 3 3" xfId="30750" xr:uid="{00000000-0005-0000-0000-0000F6870000}"/>
    <cellStyle name="Normal 845 4" xfId="12121" xr:uid="{00000000-0005-0000-0000-0000F7870000}"/>
    <cellStyle name="Normal 845 4 2" xfId="21726" xr:uid="{00000000-0005-0000-0000-0000F8870000}"/>
    <cellStyle name="Normal 845 4 2 2" xfId="39593" xr:uid="{00000000-0005-0000-0000-0000F9870000}"/>
    <cellStyle name="Normal 845 4 3" xfId="30751" xr:uid="{00000000-0005-0000-0000-0000FA870000}"/>
    <cellStyle name="Normal 845 5" xfId="12122" xr:uid="{00000000-0005-0000-0000-0000FB870000}"/>
    <cellStyle name="Normal 845 5 2" xfId="21727" xr:uid="{00000000-0005-0000-0000-0000FC870000}"/>
    <cellStyle name="Normal 845 5 2 2" xfId="39594" xr:uid="{00000000-0005-0000-0000-0000FD870000}"/>
    <cellStyle name="Normal 845 5 3" xfId="30752" xr:uid="{00000000-0005-0000-0000-0000FE870000}"/>
    <cellStyle name="Normal 845 6" xfId="21722" xr:uid="{00000000-0005-0000-0000-0000FF870000}"/>
    <cellStyle name="Normal 845 6 2" xfId="39589" xr:uid="{00000000-0005-0000-0000-000000880000}"/>
    <cellStyle name="Normal 845 7" xfId="30747" xr:uid="{00000000-0005-0000-0000-000001880000}"/>
    <cellStyle name="Normal 846" xfId="12123" xr:uid="{00000000-0005-0000-0000-000002880000}"/>
    <cellStyle name="Normal 846 2" xfId="12124" xr:uid="{00000000-0005-0000-0000-000003880000}"/>
    <cellStyle name="Normal 846 2 2" xfId="12125" xr:uid="{00000000-0005-0000-0000-000004880000}"/>
    <cellStyle name="Normal 846 2 2 2" xfId="21730" xr:uid="{00000000-0005-0000-0000-000005880000}"/>
    <cellStyle name="Normal 846 2 2 2 2" xfId="39597" xr:uid="{00000000-0005-0000-0000-000006880000}"/>
    <cellStyle name="Normal 846 2 2 3" xfId="30755" xr:uid="{00000000-0005-0000-0000-000007880000}"/>
    <cellStyle name="Normal 846 2 3" xfId="21729" xr:uid="{00000000-0005-0000-0000-000008880000}"/>
    <cellStyle name="Normal 846 2 3 2" xfId="39596" xr:uid="{00000000-0005-0000-0000-000009880000}"/>
    <cellStyle name="Normal 846 2 4" xfId="30754" xr:uid="{00000000-0005-0000-0000-00000A880000}"/>
    <cellStyle name="Normal 846 3" xfId="12126" xr:uid="{00000000-0005-0000-0000-00000B880000}"/>
    <cellStyle name="Normal 846 3 2" xfId="21731" xr:uid="{00000000-0005-0000-0000-00000C880000}"/>
    <cellStyle name="Normal 846 3 2 2" xfId="39598" xr:uid="{00000000-0005-0000-0000-00000D880000}"/>
    <cellStyle name="Normal 846 3 3" xfId="30756" xr:uid="{00000000-0005-0000-0000-00000E880000}"/>
    <cellStyle name="Normal 846 4" xfId="12127" xr:uid="{00000000-0005-0000-0000-00000F880000}"/>
    <cellStyle name="Normal 846 4 2" xfId="21732" xr:uid="{00000000-0005-0000-0000-000010880000}"/>
    <cellStyle name="Normal 846 4 2 2" xfId="39599" xr:uid="{00000000-0005-0000-0000-000011880000}"/>
    <cellStyle name="Normal 846 4 3" xfId="30757" xr:uid="{00000000-0005-0000-0000-000012880000}"/>
    <cellStyle name="Normal 846 5" xfId="12128" xr:uid="{00000000-0005-0000-0000-000013880000}"/>
    <cellStyle name="Normal 846 5 2" xfId="21733" xr:uid="{00000000-0005-0000-0000-000014880000}"/>
    <cellStyle name="Normal 846 5 2 2" xfId="39600" xr:uid="{00000000-0005-0000-0000-000015880000}"/>
    <cellStyle name="Normal 846 5 3" xfId="30758" xr:uid="{00000000-0005-0000-0000-000016880000}"/>
    <cellStyle name="Normal 846 6" xfId="21728" xr:uid="{00000000-0005-0000-0000-000017880000}"/>
    <cellStyle name="Normal 846 6 2" xfId="39595" xr:uid="{00000000-0005-0000-0000-000018880000}"/>
    <cellStyle name="Normal 846 7" xfId="30753" xr:uid="{00000000-0005-0000-0000-000019880000}"/>
    <cellStyle name="Normal 847" xfId="12129" xr:uid="{00000000-0005-0000-0000-00001A880000}"/>
    <cellStyle name="Normal 847 2" xfId="12130" xr:uid="{00000000-0005-0000-0000-00001B880000}"/>
    <cellStyle name="Normal 847 2 2" xfId="12131" xr:uid="{00000000-0005-0000-0000-00001C880000}"/>
    <cellStyle name="Normal 847 2 2 2" xfId="21736" xr:uid="{00000000-0005-0000-0000-00001D880000}"/>
    <cellStyle name="Normal 847 2 2 2 2" xfId="39603" xr:uid="{00000000-0005-0000-0000-00001E880000}"/>
    <cellStyle name="Normal 847 2 2 3" xfId="30761" xr:uid="{00000000-0005-0000-0000-00001F880000}"/>
    <cellStyle name="Normal 847 2 3" xfId="21735" xr:uid="{00000000-0005-0000-0000-000020880000}"/>
    <cellStyle name="Normal 847 2 3 2" xfId="39602" xr:uid="{00000000-0005-0000-0000-000021880000}"/>
    <cellStyle name="Normal 847 2 4" xfId="30760" xr:uid="{00000000-0005-0000-0000-000022880000}"/>
    <cellStyle name="Normal 847 3" xfId="12132" xr:uid="{00000000-0005-0000-0000-000023880000}"/>
    <cellStyle name="Normal 847 3 2" xfId="21737" xr:uid="{00000000-0005-0000-0000-000024880000}"/>
    <cellStyle name="Normal 847 3 2 2" xfId="39604" xr:uid="{00000000-0005-0000-0000-000025880000}"/>
    <cellStyle name="Normal 847 3 3" xfId="30762" xr:uid="{00000000-0005-0000-0000-000026880000}"/>
    <cellStyle name="Normal 847 4" xfId="12133" xr:uid="{00000000-0005-0000-0000-000027880000}"/>
    <cellStyle name="Normal 847 4 2" xfId="21738" xr:uid="{00000000-0005-0000-0000-000028880000}"/>
    <cellStyle name="Normal 847 4 2 2" xfId="39605" xr:uid="{00000000-0005-0000-0000-000029880000}"/>
    <cellStyle name="Normal 847 4 3" xfId="30763" xr:uid="{00000000-0005-0000-0000-00002A880000}"/>
    <cellStyle name="Normal 847 5" xfId="12134" xr:uid="{00000000-0005-0000-0000-00002B880000}"/>
    <cellStyle name="Normal 847 5 2" xfId="21739" xr:uid="{00000000-0005-0000-0000-00002C880000}"/>
    <cellStyle name="Normal 847 5 2 2" xfId="39606" xr:uid="{00000000-0005-0000-0000-00002D880000}"/>
    <cellStyle name="Normal 847 5 3" xfId="30764" xr:uid="{00000000-0005-0000-0000-00002E880000}"/>
    <cellStyle name="Normal 847 6" xfId="21734" xr:uid="{00000000-0005-0000-0000-00002F880000}"/>
    <cellStyle name="Normal 847 6 2" xfId="39601" xr:uid="{00000000-0005-0000-0000-000030880000}"/>
    <cellStyle name="Normal 847 7" xfId="30759" xr:uid="{00000000-0005-0000-0000-000031880000}"/>
    <cellStyle name="Normal 848" xfId="12135" xr:uid="{00000000-0005-0000-0000-000032880000}"/>
    <cellStyle name="Normal 848 2" xfId="12136" xr:uid="{00000000-0005-0000-0000-000033880000}"/>
    <cellStyle name="Normal 848 2 2" xfId="12137" xr:uid="{00000000-0005-0000-0000-000034880000}"/>
    <cellStyle name="Normal 848 2 2 2" xfId="21742" xr:uid="{00000000-0005-0000-0000-000035880000}"/>
    <cellStyle name="Normal 848 2 2 2 2" xfId="39609" xr:uid="{00000000-0005-0000-0000-000036880000}"/>
    <cellStyle name="Normal 848 2 2 3" xfId="30767" xr:uid="{00000000-0005-0000-0000-000037880000}"/>
    <cellStyle name="Normal 848 2 3" xfId="21741" xr:uid="{00000000-0005-0000-0000-000038880000}"/>
    <cellStyle name="Normal 848 2 3 2" xfId="39608" xr:uid="{00000000-0005-0000-0000-000039880000}"/>
    <cellStyle name="Normal 848 2 4" xfId="30766" xr:uid="{00000000-0005-0000-0000-00003A880000}"/>
    <cellStyle name="Normal 848 3" xfId="12138" xr:uid="{00000000-0005-0000-0000-00003B880000}"/>
    <cellStyle name="Normal 848 3 2" xfId="21743" xr:uid="{00000000-0005-0000-0000-00003C880000}"/>
    <cellStyle name="Normal 848 3 2 2" xfId="39610" xr:uid="{00000000-0005-0000-0000-00003D880000}"/>
    <cellStyle name="Normal 848 3 3" xfId="30768" xr:uid="{00000000-0005-0000-0000-00003E880000}"/>
    <cellStyle name="Normal 848 4" xfId="12139" xr:uid="{00000000-0005-0000-0000-00003F880000}"/>
    <cellStyle name="Normal 848 4 2" xfId="21744" xr:uid="{00000000-0005-0000-0000-000040880000}"/>
    <cellStyle name="Normal 848 4 2 2" xfId="39611" xr:uid="{00000000-0005-0000-0000-000041880000}"/>
    <cellStyle name="Normal 848 4 3" xfId="30769" xr:uid="{00000000-0005-0000-0000-000042880000}"/>
    <cellStyle name="Normal 848 5" xfId="12140" xr:uid="{00000000-0005-0000-0000-000043880000}"/>
    <cellStyle name="Normal 848 5 2" xfId="21745" xr:uid="{00000000-0005-0000-0000-000044880000}"/>
    <cellStyle name="Normal 848 5 2 2" xfId="39612" xr:uid="{00000000-0005-0000-0000-000045880000}"/>
    <cellStyle name="Normal 848 5 3" xfId="30770" xr:uid="{00000000-0005-0000-0000-000046880000}"/>
    <cellStyle name="Normal 848 6" xfId="21740" xr:uid="{00000000-0005-0000-0000-000047880000}"/>
    <cellStyle name="Normal 848 6 2" xfId="39607" xr:uid="{00000000-0005-0000-0000-000048880000}"/>
    <cellStyle name="Normal 848 7" xfId="30765" xr:uid="{00000000-0005-0000-0000-000049880000}"/>
    <cellStyle name="Normal 849" xfId="12141" xr:uid="{00000000-0005-0000-0000-00004A880000}"/>
    <cellStyle name="Normal 849 2" xfId="12142" xr:uid="{00000000-0005-0000-0000-00004B880000}"/>
    <cellStyle name="Normal 849 2 2" xfId="12143" xr:uid="{00000000-0005-0000-0000-00004C880000}"/>
    <cellStyle name="Normal 849 2 2 2" xfId="21748" xr:uid="{00000000-0005-0000-0000-00004D880000}"/>
    <cellStyle name="Normal 849 2 2 2 2" xfId="39615" xr:uid="{00000000-0005-0000-0000-00004E880000}"/>
    <cellStyle name="Normal 849 2 2 3" xfId="30773" xr:uid="{00000000-0005-0000-0000-00004F880000}"/>
    <cellStyle name="Normal 849 2 3" xfId="21747" xr:uid="{00000000-0005-0000-0000-000050880000}"/>
    <cellStyle name="Normal 849 2 3 2" xfId="39614" xr:uid="{00000000-0005-0000-0000-000051880000}"/>
    <cellStyle name="Normal 849 2 4" xfId="30772" xr:uid="{00000000-0005-0000-0000-000052880000}"/>
    <cellStyle name="Normal 849 3" xfId="12144" xr:uid="{00000000-0005-0000-0000-000053880000}"/>
    <cellStyle name="Normal 849 3 2" xfId="21749" xr:uid="{00000000-0005-0000-0000-000054880000}"/>
    <cellStyle name="Normal 849 3 2 2" xfId="39616" xr:uid="{00000000-0005-0000-0000-000055880000}"/>
    <cellStyle name="Normal 849 3 3" xfId="30774" xr:uid="{00000000-0005-0000-0000-000056880000}"/>
    <cellStyle name="Normal 849 4" xfId="12145" xr:uid="{00000000-0005-0000-0000-000057880000}"/>
    <cellStyle name="Normal 849 4 2" xfId="21750" xr:uid="{00000000-0005-0000-0000-000058880000}"/>
    <cellStyle name="Normal 849 4 2 2" xfId="39617" xr:uid="{00000000-0005-0000-0000-000059880000}"/>
    <cellStyle name="Normal 849 4 3" xfId="30775" xr:uid="{00000000-0005-0000-0000-00005A880000}"/>
    <cellStyle name="Normal 849 5" xfId="12146" xr:uid="{00000000-0005-0000-0000-00005B880000}"/>
    <cellStyle name="Normal 849 5 2" xfId="21751" xr:uid="{00000000-0005-0000-0000-00005C880000}"/>
    <cellStyle name="Normal 849 5 2 2" xfId="39618" xr:uid="{00000000-0005-0000-0000-00005D880000}"/>
    <cellStyle name="Normal 849 5 3" xfId="30776" xr:uid="{00000000-0005-0000-0000-00005E880000}"/>
    <cellStyle name="Normal 849 6" xfId="21746" xr:uid="{00000000-0005-0000-0000-00005F880000}"/>
    <cellStyle name="Normal 849 6 2" xfId="39613" xr:uid="{00000000-0005-0000-0000-000060880000}"/>
    <cellStyle name="Normal 849 7" xfId="30771" xr:uid="{00000000-0005-0000-0000-000061880000}"/>
    <cellStyle name="Normal 85" xfId="1879" xr:uid="{00000000-0005-0000-0000-000062880000}"/>
    <cellStyle name="Normal 85 2" xfId="12147" xr:uid="{00000000-0005-0000-0000-000063880000}"/>
    <cellStyle name="Normal 85 3" xfId="12148" xr:uid="{00000000-0005-0000-0000-000064880000}"/>
    <cellStyle name="Normal 85 3 2" xfId="12149" xr:uid="{00000000-0005-0000-0000-000065880000}"/>
    <cellStyle name="Normal 85 3 2 2" xfId="21753" xr:uid="{00000000-0005-0000-0000-000066880000}"/>
    <cellStyle name="Normal 85 3 2 2 2" xfId="39620" xr:uid="{00000000-0005-0000-0000-000067880000}"/>
    <cellStyle name="Normal 85 3 2 3" xfId="30778" xr:uid="{00000000-0005-0000-0000-000068880000}"/>
    <cellStyle name="Normal 85 3 3" xfId="21752" xr:uid="{00000000-0005-0000-0000-000069880000}"/>
    <cellStyle name="Normal 85 3 3 2" xfId="39619" xr:uid="{00000000-0005-0000-0000-00006A880000}"/>
    <cellStyle name="Normal 85 3 4" xfId="30777" xr:uid="{00000000-0005-0000-0000-00006B880000}"/>
    <cellStyle name="Normal 85 4" xfId="12150" xr:uid="{00000000-0005-0000-0000-00006C880000}"/>
    <cellStyle name="Normal 85 4 2" xfId="21754" xr:uid="{00000000-0005-0000-0000-00006D880000}"/>
    <cellStyle name="Normal 85 4 2 2" xfId="39621" xr:uid="{00000000-0005-0000-0000-00006E880000}"/>
    <cellStyle name="Normal 85 4 3" xfId="30779" xr:uid="{00000000-0005-0000-0000-00006F880000}"/>
    <cellStyle name="Normal 85 5" xfId="12151" xr:uid="{00000000-0005-0000-0000-000070880000}"/>
    <cellStyle name="Normal 85 5 2" xfId="21755" xr:uid="{00000000-0005-0000-0000-000071880000}"/>
    <cellStyle name="Normal 85 5 2 2" xfId="39622" xr:uid="{00000000-0005-0000-0000-000072880000}"/>
    <cellStyle name="Normal 85 5 3" xfId="30780" xr:uid="{00000000-0005-0000-0000-000073880000}"/>
    <cellStyle name="Normal 85 6" xfId="12152" xr:uid="{00000000-0005-0000-0000-000074880000}"/>
    <cellStyle name="Normal 85 6 2" xfId="21756" xr:uid="{00000000-0005-0000-0000-000075880000}"/>
    <cellStyle name="Normal 85 6 2 2" xfId="39623" xr:uid="{00000000-0005-0000-0000-000076880000}"/>
    <cellStyle name="Normal 85 6 3" xfId="30781" xr:uid="{00000000-0005-0000-0000-000077880000}"/>
    <cellStyle name="Normal 850" xfId="12153" xr:uid="{00000000-0005-0000-0000-000078880000}"/>
    <cellStyle name="Normal 850 2" xfId="12154" xr:uid="{00000000-0005-0000-0000-000079880000}"/>
    <cellStyle name="Normal 850 2 2" xfId="12155" xr:uid="{00000000-0005-0000-0000-00007A880000}"/>
    <cellStyle name="Normal 850 2 2 2" xfId="21759" xr:uid="{00000000-0005-0000-0000-00007B880000}"/>
    <cellStyle name="Normal 850 2 2 2 2" xfId="39626" xr:uid="{00000000-0005-0000-0000-00007C880000}"/>
    <cellStyle name="Normal 850 2 2 3" xfId="30784" xr:uid="{00000000-0005-0000-0000-00007D880000}"/>
    <cellStyle name="Normal 850 2 3" xfId="21758" xr:uid="{00000000-0005-0000-0000-00007E880000}"/>
    <cellStyle name="Normal 850 2 3 2" xfId="39625" xr:uid="{00000000-0005-0000-0000-00007F880000}"/>
    <cellStyle name="Normal 850 2 4" xfId="30783" xr:uid="{00000000-0005-0000-0000-000080880000}"/>
    <cellStyle name="Normal 850 3" xfId="12156" xr:uid="{00000000-0005-0000-0000-000081880000}"/>
    <cellStyle name="Normal 850 3 2" xfId="21760" xr:uid="{00000000-0005-0000-0000-000082880000}"/>
    <cellStyle name="Normal 850 3 2 2" xfId="39627" xr:uid="{00000000-0005-0000-0000-000083880000}"/>
    <cellStyle name="Normal 850 3 3" xfId="30785" xr:uid="{00000000-0005-0000-0000-000084880000}"/>
    <cellStyle name="Normal 850 4" xfId="12157" xr:uid="{00000000-0005-0000-0000-000085880000}"/>
    <cellStyle name="Normal 850 4 2" xfId="21761" xr:uid="{00000000-0005-0000-0000-000086880000}"/>
    <cellStyle name="Normal 850 4 2 2" xfId="39628" xr:uid="{00000000-0005-0000-0000-000087880000}"/>
    <cellStyle name="Normal 850 4 3" xfId="30786" xr:uid="{00000000-0005-0000-0000-000088880000}"/>
    <cellStyle name="Normal 850 5" xfId="12158" xr:uid="{00000000-0005-0000-0000-000089880000}"/>
    <cellStyle name="Normal 850 5 2" xfId="21762" xr:uid="{00000000-0005-0000-0000-00008A880000}"/>
    <cellStyle name="Normal 850 5 2 2" xfId="39629" xr:uid="{00000000-0005-0000-0000-00008B880000}"/>
    <cellStyle name="Normal 850 5 3" xfId="30787" xr:uid="{00000000-0005-0000-0000-00008C880000}"/>
    <cellStyle name="Normal 850 6" xfId="21757" xr:uid="{00000000-0005-0000-0000-00008D880000}"/>
    <cellStyle name="Normal 850 6 2" xfId="39624" xr:uid="{00000000-0005-0000-0000-00008E880000}"/>
    <cellStyle name="Normal 850 7" xfId="30782" xr:uid="{00000000-0005-0000-0000-00008F880000}"/>
    <cellStyle name="Normal 851" xfId="12159" xr:uid="{00000000-0005-0000-0000-000090880000}"/>
    <cellStyle name="Normal 851 2" xfId="12160" xr:uid="{00000000-0005-0000-0000-000091880000}"/>
    <cellStyle name="Normal 851 2 2" xfId="12161" xr:uid="{00000000-0005-0000-0000-000092880000}"/>
    <cellStyle name="Normal 851 2 2 2" xfId="21765" xr:uid="{00000000-0005-0000-0000-000093880000}"/>
    <cellStyle name="Normal 851 2 2 2 2" xfId="39632" xr:uid="{00000000-0005-0000-0000-000094880000}"/>
    <cellStyle name="Normal 851 2 2 3" xfId="30790" xr:uid="{00000000-0005-0000-0000-000095880000}"/>
    <cellStyle name="Normal 851 2 3" xfId="21764" xr:uid="{00000000-0005-0000-0000-000096880000}"/>
    <cellStyle name="Normal 851 2 3 2" xfId="39631" xr:uid="{00000000-0005-0000-0000-000097880000}"/>
    <cellStyle name="Normal 851 2 4" xfId="30789" xr:uid="{00000000-0005-0000-0000-000098880000}"/>
    <cellStyle name="Normal 851 3" xfId="12162" xr:uid="{00000000-0005-0000-0000-000099880000}"/>
    <cellStyle name="Normal 851 3 2" xfId="21766" xr:uid="{00000000-0005-0000-0000-00009A880000}"/>
    <cellStyle name="Normal 851 3 2 2" xfId="39633" xr:uid="{00000000-0005-0000-0000-00009B880000}"/>
    <cellStyle name="Normal 851 3 3" xfId="30791" xr:uid="{00000000-0005-0000-0000-00009C880000}"/>
    <cellStyle name="Normal 851 4" xfId="12163" xr:uid="{00000000-0005-0000-0000-00009D880000}"/>
    <cellStyle name="Normal 851 4 2" xfId="21767" xr:uid="{00000000-0005-0000-0000-00009E880000}"/>
    <cellStyle name="Normal 851 4 2 2" xfId="39634" xr:uid="{00000000-0005-0000-0000-00009F880000}"/>
    <cellStyle name="Normal 851 4 3" xfId="30792" xr:uid="{00000000-0005-0000-0000-0000A0880000}"/>
    <cellStyle name="Normal 851 5" xfId="12164" xr:uid="{00000000-0005-0000-0000-0000A1880000}"/>
    <cellStyle name="Normal 851 5 2" xfId="21768" xr:uid="{00000000-0005-0000-0000-0000A2880000}"/>
    <cellStyle name="Normal 851 5 2 2" xfId="39635" xr:uid="{00000000-0005-0000-0000-0000A3880000}"/>
    <cellStyle name="Normal 851 5 3" xfId="30793" xr:uid="{00000000-0005-0000-0000-0000A4880000}"/>
    <cellStyle name="Normal 851 6" xfId="21763" xr:uid="{00000000-0005-0000-0000-0000A5880000}"/>
    <cellStyle name="Normal 851 6 2" xfId="39630" xr:uid="{00000000-0005-0000-0000-0000A6880000}"/>
    <cellStyle name="Normal 851 7" xfId="30788" xr:uid="{00000000-0005-0000-0000-0000A7880000}"/>
    <cellStyle name="Normal 852" xfId="12165" xr:uid="{00000000-0005-0000-0000-0000A8880000}"/>
    <cellStyle name="Normal 852 2" xfId="12166" xr:uid="{00000000-0005-0000-0000-0000A9880000}"/>
    <cellStyle name="Normal 852 2 2" xfId="12167" xr:uid="{00000000-0005-0000-0000-0000AA880000}"/>
    <cellStyle name="Normal 852 2 2 2" xfId="21771" xr:uid="{00000000-0005-0000-0000-0000AB880000}"/>
    <cellStyle name="Normal 852 2 2 2 2" xfId="39638" xr:uid="{00000000-0005-0000-0000-0000AC880000}"/>
    <cellStyle name="Normal 852 2 2 3" xfId="30796" xr:uid="{00000000-0005-0000-0000-0000AD880000}"/>
    <cellStyle name="Normal 852 2 3" xfId="21770" xr:uid="{00000000-0005-0000-0000-0000AE880000}"/>
    <cellStyle name="Normal 852 2 3 2" xfId="39637" xr:uid="{00000000-0005-0000-0000-0000AF880000}"/>
    <cellStyle name="Normal 852 2 4" xfId="30795" xr:uid="{00000000-0005-0000-0000-0000B0880000}"/>
    <cellStyle name="Normal 852 3" xfId="12168" xr:uid="{00000000-0005-0000-0000-0000B1880000}"/>
    <cellStyle name="Normal 852 3 2" xfId="21772" xr:uid="{00000000-0005-0000-0000-0000B2880000}"/>
    <cellStyle name="Normal 852 3 2 2" xfId="39639" xr:uid="{00000000-0005-0000-0000-0000B3880000}"/>
    <cellStyle name="Normal 852 3 3" xfId="30797" xr:uid="{00000000-0005-0000-0000-0000B4880000}"/>
    <cellStyle name="Normal 852 4" xfId="12169" xr:uid="{00000000-0005-0000-0000-0000B5880000}"/>
    <cellStyle name="Normal 852 4 2" xfId="21773" xr:uid="{00000000-0005-0000-0000-0000B6880000}"/>
    <cellStyle name="Normal 852 4 2 2" xfId="39640" xr:uid="{00000000-0005-0000-0000-0000B7880000}"/>
    <cellStyle name="Normal 852 4 3" xfId="30798" xr:uid="{00000000-0005-0000-0000-0000B8880000}"/>
    <cellStyle name="Normal 852 5" xfId="12170" xr:uid="{00000000-0005-0000-0000-0000B9880000}"/>
    <cellStyle name="Normal 852 5 2" xfId="21774" xr:uid="{00000000-0005-0000-0000-0000BA880000}"/>
    <cellStyle name="Normal 852 5 2 2" xfId="39641" xr:uid="{00000000-0005-0000-0000-0000BB880000}"/>
    <cellStyle name="Normal 852 5 3" xfId="30799" xr:uid="{00000000-0005-0000-0000-0000BC880000}"/>
    <cellStyle name="Normal 852 6" xfId="21769" xr:uid="{00000000-0005-0000-0000-0000BD880000}"/>
    <cellStyle name="Normal 852 6 2" xfId="39636" xr:uid="{00000000-0005-0000-0000-0000BE880000}"/>
    <cellStyle name="Normal 852 7" xfId="30794" xr:uid="{00000000-0005-0000-0000-0000BF880000}"/>
    <cellStyle name="Normal 853" xfId="12171" xr:uid="{00000000-0005-0000-0000-0000C0880000}"/>
    <cellStyle name="Normal 853 2" xfId="12172" xr:uid="{00000000-0005-0000-0000-0000C1880000}"/>
    <cellStyle name="Normal 853 2 2" xfId="12173" xr:uid="{00000000-0005-0000-0000-0000C2880000}"/>
    <cellStyle name="Normal 853 2 2 2" xfId="21777" xr:uid="{00000000-0005-0000-0000-0000C3880000}"/>
    <cellStyle name="Normal 853 2 2 2 2" xfId="39644" xr:uid="{00000000-0005-0000-0000-0000C4880000}"/>
    <cellStyle name="Normal 853 2 2 3" xfId="30802" xr:uid="{00000000-0005-0000-0000-0000C5880000}"/>
    <cellStyle name="Normal 853 2 3" xfId="21776" xr:uid="{00000000-0005-0000-0000-0000C6880000}"/>
    <cellStyle name="Normal 853 2 3 2" xfId="39643" xr:uid="{00000000-0005-0000-0000-0000C7880000}"/>
    <cellStyle name="Normal 853 2 4" xfId="30801" xr:uid="{00000000-0005-0000-0000-0000C8880000}"/>
    <cellStyle name="Normal 853 3" xfId="12174" xr:uid="{00000000-0005-0000-0000-0000C9880000}"/>
    <cellStyle name="Normal 853 3 2" xfId="21778" xr:uid="{00000000-0005-0000-0000-0000CA880000}"/>
    <cellStyle name="Normal 853 3 2 2" xfId="39645" xr:uid="{00000000-0005-0000-0000-0000CB880000}"/>
    <cellStyle name="Normal 853 3 3" xfId="30803" xr:uid="{00000000-0005-0000-0000-0000CC880000}"/>
    <cellStyle name="Normal 853 4" xfId="12175" xr:uid="{00000000-0005-0000-0000-0000CD880000}"/>
    <cellStyle name="Normal 853 4 2" xfId="21779" xr:uid="{00000000-0005-0000-0000-0000CE880000}"/>
    <cellStyle name="Normal 853 4 2 2" xfId="39646" xr:uid="{00000000-0005-0000-0000-0000CF880000}"/>
    <cellStyle name="Normal 853 4 3" xfId="30804" xr:uid="{00000000-0005-0000-0000-0000D0880000}"/>
    <cellStyle name="Normal 853 5" xfId="12176" xr:uid="{00000000-0005-0000-0000-0000D1880000}"/>
    <cellStyle name="Normal 853 5 2" xfId="21780" xr:uid="{00000000-0005-0000-0000-0000D2880000}"/>
    <cellStyle name="Normal 853 5 2 2" xfId="39647" xr:uid="{00000000-0005-0000-0000-0000D3880000}"/>
    <cellStyle name="Normal 853 5 3" xfId="30805" xr:uid="{00000000-0005-0000-0000-0000D4880000}"/>
    <cellStyle name="Normal 853 6" xfId="21775" xr:uid="{00000000-0005-0000-0000-0000D5880000}"/>
    <cellStyle name="Normal 853 6 2" xfId="39642" xr:uid="{00000000-0005-0000-0000-0000D6880000}"/>
    <cellStyle name="Normal 853 7" xfId="30800" xr:uid="{00000000-0005-0000-0000-0000D7880000}"/>
    <cellStyle name="Normal 854" xfId="12177" xr:uid="{00000000-0005-0000-0000-0000D8880000}"/>
    <cellStyle name="Normal 854 2" xfId="12178" xr:uid="{00000000-0005-0000-0000-0000D9880000}"/>
    <cellStyle name="Normal 854 2 2" xfId="12179" xr:uid="{00000000-0005-0000-0000-0000DA880000}"/>
    <cellStyle name="Normal 854 2 2 2" xfId="21783" xr:uid="{00000000-0005-0000-0000-0000DB880000}"/>
    <cellStyle name="Normal 854 2 2 2 2" xfId="39650" xr:uid="{00000000-0005-0000-0000-0000DC880000}"/>
    <cellStyle name="Normal 854 2 2 3" xfId="30808" xr:uid="{00000000-0005-0000-0000-0000DD880000}"/>
    <cellStyle name="Normal 854 2 3" xfId="21782" xr:uid="{00000000-0005-0000-0000-0000DE880000}"/>
    <cellStyle name="Normal 854 2 3 2" xfId="39649" xr:uid="{00000000-0005-0000-0000-0000DF880000}"/>
    <cellStyle name="Normal 854 2 4" xfId="30807" xr:uid="{00000000-0005-0000-0000-0000E0880000}"/>
    <cellStyle name="Normal 854 3" xfId="12180" xr:uid="{00000000-0005-0000-0000-0000E1880000}"/>
    <cellStyle name="Normal 854 3 2" xfId="21784" xr:uid="{00000000-0005-0000-0000-0000E2880000}"/>
    <cellStyle name="Normal 854 3 2 2" xfId="39651" xr:uid="{00000000-0005-0000-0000-0000E3880000}"/>
    <cellStyle name="Normal 854 3 3" xfId="30809" xr:uid="{00000000-0005-0000-0000-0000E4880000}"/>
    <cellStyle name="Normal 854 4" xfId="12181" xr:uid="{00000000-0005-0000-0000-0000E5880000}"/>
    <cellStyle name="Normal 854 4 2" xfId="21785" xr:uid="{00000000-0005-0000-0000-0000E6880000}"/>
    <cellStyle name="Normal 854 4 2 2" xfId="39652" xr:uid="{00000000-0005-0000-0000-0000E7880000}"/>
    <cellStyle name="Normal 854 4 3" xfId="30810" xr:uid="{00000000-0005-0000-0000-0000E8880000}"/>
    <cellStyle name="Normal 854 5" xfId="12182" xr:uid="{00000000-0005-0000-0000-0000E9880000}"/>
    <cellStyle name="Normal 854 5 2" xfId="21786" xr:uid="{00000000-0005-0000-0000-0000EA880000}"/>
    <cellStyle name="Normal 854 5 2 2" xfId="39653" xr:uid="{00000000-0005-0000-0000-0000EB880000}"/>
    <cellStyle name="Normal 854 5 3" xfId="30811" xr:uid="{00000000-0005-0000-0000-0000EC880000}"/>
    <cellStyle name="Normal 854 6" xfId="21781" xr:uid="{00000000-0005-0000-0000-0000ED880000}"/>
    <cellStyle name="Normal 854 6 2" xfId="39648" xr:uid="{00000000-0005-0000-0000-0000EE880000}"/>
    <cellStyle name="Normal 854 7" xfId="30806" xr:uid="{00000000-0005-0000-0000-0000EF880000}"/>
    <cellStyle name="Normal 855" xfId="12183" xr:uid="{00000000-0005-0000-0000-0000F0880000}"/>
    <cellStyle name="Normal 855 2" xfId="12184" xr:uid="{00000000-0005-0000-0000-0000F1880000}"/>
    <cellStyle name="Normal 855 2 2" xfId="12185" xr:uid="{00000000-0005-0000-0000-0000F2880000}"/>
    <cellStyle name="Normal 855 2 2 2" xfId="21789" xr:uid="{00000000-0005-0000-0000-0000F3880000}"/>
    <cellStyle name="Normal 855 2 2 2 2" xfId="39656" xr:uid="{00000000-0005-0000-0000-0000F4880000}"/>
    <cellStyle name="Normal 855 2 2 3" xfId="30814" xr:uid="{00000000-0005-0000-0000-0000F5880000}"/>
    <cellStyle name="Normal 855 2 3" xfId="21788" xr:uid="{00000000-0005-0000-0000-0000F6880000}"/>
    <cellStyle name="Normal 855 2 3 2" xfId="39655" xr:uid="{00000000-0005-0000-0000-0000F7880000}"/>
    <cellStyle name="Normal 855 2 4" xfId="30813" xr:uid="{00000000-0005-0000-0000-0000F8880000}"/>
    <cellStyle name="Normal 855 3" xfId="12186" xr:uid="{00000000-0005-0000-0000-0000F9880000}"/>
    <cellStyle name="Normal 855 3 2" xfId="21790" xr:uid="{00000000-0005-0000-0000-0000FA880000}"/>
    <cellStyle name="Normal 855 3 2 2" xfId="39657" xr:uid="{00000000-0005-0000-0000-0000FB880000}"/>
    <cellStyle name="Normal 855 3 3" xfId="30815" xr:uid="{00000000-0005-0000-0000-0000FC880000}"/>
    <cellStyle name="Normal 855 4" xfId="12187" xr:uid="{00000000-0005-0000-0000-0000FD880000}"/>
    <cellStyle name="Normal 855 4 2" xfId="21791" xr:uid="{00000000-0005-0000-0000-0000FE880000}"/>
    <cellStyle name="Normal 855 4 2 2" xfId="39658" xr:uid="{00000000-0005-0000-0000-0000FF880000}"/>
    <cellStyle name="Normal 855 4 3" xfId="30816" xr:uid="{00000000-0005-0000-0000-000000890000}"/>
    <cellStyle name="Normal 855 5" xfId="12188" xr:uid="{00000000-0005-0000-0000-000001890000}"/>
    <cellStyle name="Normal 855 5 2" xfId="21792" xr:uid="{00000000-0005-0000-0000-000002890000}"/>
    <cellStyle name="Normal 855 5 2 2" xfId="39659" xr:uid="{00000000-0005-0000-0000-000003890000}"/>
    <cellStyle name="Normal 855 5 3" xfId="30817" xr:uid="{00000000-0005-0000-0000-000004890000}"/>
    <cellStyle name="Normal 855 6" xfId="21787" xr:uid="{00000000-0005-0000-0000-000005890000}"/>
    <cellStyle name="Normal 855 6 2" xfId="39654" xr:uid="{00000000-0005-0000-0000-000006890000}"/>
    <cellStyle name="Normal 855 7" xfId="30812" xr:uid="{00000000-0005-0000-0000-000007890000}"/>
    <cellStyle name="Normal 856" xfId="12189" xr:uid="{00000000-0005-0000-0000-000008890000}"/>
    <cellStyle name="Normal 856 2" xfId="12190" xr:uid="{00000000-0005-0000-0000-000009890000}"/>
    <cellStyle name="Normal 856 2 2" xfId="12191" xr:uid="{00000000-0005-0000-0000-00000A890000}"/>
    <cellStyle name="Normal 856 2 2 2" xfId="21795" xr:uid="{00000000-0005-0000-0000-00000B890000}"/>
    <cellStyle name="Normal 856 2 2 2 2" xfId="39662" xr:uid="{00000000-0005-0000-0000-00000C890000}"/>
    <cellStyle name="Normal 856 2 2 3" xfId="30820" xr:uid="{00000000-0005-0000-0000-00000D890000}"/>
    <cellStyle name="Normal 856 2 3" xfId="21794" xr:uid="{00000000-0005-0000-0000-00000E890000}"/>
    <cellStyle name="Normal 856 2 3 2" xfId="39661" xr:uid="{00000000-0005-0000-0000-00000F890000}"/>
    <cellStyle name="Normal 856 2 4" xfId="30819" xr:uid="{00000000-0005-0000-0000-000010890000}"/>
    <cellStyle name="Normal 856 3" xfId="12192" xr:uid="{00000000-0005-0000-0000-000011890000}"/>
    <cellStyle name="Normal 856 3 2" xfId="21796" xr:uid="{00000000-0005-0000-0000-000012890000}"/>
    <cellStyle name="Normal 856 3 2 2" xfId="39663" xr:uid="{00000000-0005-0000-0000-000013890000}"/>
    <cellStyle name="Normal 856 3 3" xfId="30821" xr:uid="{00000000-0005-0000-0000-000014890000}"/>
    <cellStyle name="Normal 856 4" xfId="12193" xr:uid="{00000000-0005-0000-0000-000015890000}"/>
    <cellStyle name="Normal 856 4 2" xfId="21797" xr:uid="{00000000-0005-0000-0000-000016890000}"/>
    <cellStyle name="Normal 856 4 2 2" xfId="39664" xr:uid="{00000000-0005-0000-0000-000017890000}"/>
    <cellStyle name="Normal 856 4 3" xfId="30822" xr:uid="{00000000-0005-0000-0000-000018890000}"/>
    <cellStyle name="Normal 856 5" xfId="12194" xr:uid="{00000000-0005-0000-0000-000019890000}"/>
    <cellStyle name="Normal 856 5 2" xfId="21798" xr:uid="{00000000-0005-0000-0000-00001A890000}"/>
    <cellStyle name="Normal 856 5 2 2" xfId="39665" xr:uid="{00000000-0005-0000-0000-00001B890000}"/>
    <cellStyle name="Normal 856 5 3" xfId="30823" xr:uid="{00000000-0005-0000-0000-00001C890000}"/>
    <cellStyle name="Normal 856 6" xfId="21793" xr:uid="{00000000-0005-0000-0000-00001D890000}"/>
    <cellStyle name="Normal 856 6 2" xfId="39660" xr:uid="{00000000-0005-0000-0000-00001E890000}"/>
    <cellStyle name="Normal 856 7" xfId="30818" xr:uid="{00000000-0005-0000-0000-00001F890000}"/>
    <cellStyle name="Normal 857" xfId="12195" xr:uid="{00000000-0005-0000-0000-000020890000}"/>
    <cellStyle name="Normal 857 2" xfId="12196" xr:uid="{00000000-0005-0000-0000-000021890000}"/>
    <cellStyle name="Normal 857 2 2" xfId="12197" xr:uid="{00000000-0005-0000-0000-000022890000}"/>
    <cellStyle name="Normal 857 2 2 2" xfId="21801" xr:uid="{00000000-0005-0000-0000-000023890000}"/>
    <cellStyle name="Normal 857 2 2 2 2" xfId="39668" xr:uid="{00000000-0005-0000-0000-000024890000}"/>
    <cellStyle name="Normal 857 2 2 3" xfId="30826" xr:uid="{00000000-0005-0000-0000-000025890000}"/>
    <cellStyle name="Normal 857 2 3" xfId="21800" xr:uid="{00000000-0005-0000-0000-000026890000}"/>
    <cellStyle name="Normal 857 2 3 2" xfId="39667" xr:uid="{00000000-0005-0000-0000-000027890000}"/>
    <cellStyle name="Normal 857 2 4" xfId="30825" xr:uid="{00000000-0005-0000-0000-000028890000}"/>
    <cellStyle name="Normal 857 3" xfId="12198" xr:uid="{00000000-0005-0000-0000-000029890000}"/>
    <cellStyle name="Normal 857 3 2" xfId="21802" xr:uid="{00000000-0005-0000-0000-00002A890000}"/>
    <cellStyle name="Normal 857 3 2 2" xfId="39669" xr:uid="{00000000-0005-0000-0000-00002B890000}"/>
    <cellStyle name="Normal 857 3 3" xfId="30827" xr:uid="{00000000-0005-0000-0000-00002C890000}"/>
    <cellStyle name="Normal 857 4" xfId="12199" xr:uid="{00000000-0005-0000-0000-00002D890000}"/>
    <cellStyle name="Normal 857 4 2" xfId="21803" xr:uid="{00000000-0005-0000-0000-00002E890000}"/>
    <cellStyle name="Normal 857 4 2 2" xfId="39670" xr:uid="{00000000-0005-0000-0000-00002F890000}"/>
    <cellStyle name="Normal 857 4 3" xfId="30828" xr:uid="{00000000-0005-0000-0000-000030890000}"/>
    <cellStyle name="Normal 857 5" xfId="12200" xr:uid="{00000000-0005-0000-0000-000031890000}"/>
    <cellStyle name="Normal 857 5 2" xfId="21804" xr:uid="{00000000-0005-0000-0000-000032890000}"/>
    <cellStyle name="Normal 857 5 2 2" xfId="39671" xr:uid="{00000000-0005-0000-0000-000033890000}"/>
    <cellStyle name="Normal 857 5 3" xfId="30829" xr:uid="{00000000-0005-0000-0000-000034890000}"/>
    <cellStyle name="Normal 857 6" xfId="21799" xr:uid="{00000000-0005-0000-0000-000035890000}"/>
    <cellStyle name="Normal 857 6 2" xfId="39666" xr:uid="{00000000-0005-0000-0000-000036890000}"/>
    <cellStyle name="Normal 857 7" xfId="30824" xr:uid="{00000000-0005-0000-0000-000037890000}"/>
    <cellStyle name="Normal 858" xfId="12201" xr:uid="{00000000-0005-0000-0000-000038890000}"/>
    <cellStyle name="Normal 858 2" xfId="12202" xr:uid="{00000000-0005-0000-0000-000039890000}"/>
    <cellStyle name="Normal 858 2 2" xfId="12203" xr:uid="{00000000-0005-0000-0000-00003A890000}"/>
    <cellStyle name="Normal 858 2 2 2" xfId="21807" xr:uid="{00000000-0005-0000-0000-00003B890000}"/>
    <cellStyle name="Normal 858 2 2 2 2" xfId="39674" xr:uid="{00000000-0005-0000-0000-00003C890000}"/>
    <cellStyle name="Normal 858 2 2 3" xfId="30832" xr:uid="{00000000-0005-0000-0000-00003D890000}"/>
    <cellStyle name="Normal 858 2 3" xfId="21806" xr:uid="{00000000-0005-0000-0000-00003E890000}"/>
    <cellStyle name="Normal 858 2 3 2" xfId="39673" xr:uid="{00000000-0005-0000-0000-00003F890000}"/>
    <cellStyle name="Normal 858 2 4" xfId="30831" xr:uid="{00000000-0005-0000-0000-000040890000}"/>
    <cellStyle name="Normal 858 3" xfId="12204" xr:uid="{00000000-0005-0000-0000-000041890000}"/>
    <cellStyle name="Normal 858 3 2" xfId="21808" xr:uid="{00000000-0005-0000-0000-000042890000}"/>
    <cellStyle name="Normal 858 3 2 2" xfId="39675" xr:uid="{00000000-0005-0000-0000-000043890000}"/>
    <cellStyle name="Normal 858 3 3" xfId="30833" xr:uid="{00000000-0005-0000-0000-000044890000}"/>
    <cellStyle name="Normal 858 4" xfId="12205" xr:uid="{00000000-0005-0000-0000-000045890000}"/>
    <cellStyle name="Normal 858 4 2" xfId="21809" xr:uid="{00000000-0005-0000-0000-000046890000}"/>
    <cellStyle name="Normal 858 4 2 2" xfId="39676" xr:uid="{00000000-0005-0000-0000-000047890000}"/>
    <cellStyle name="Normal 858 4 3" xfId="30834" xr:uid="{00000000-0005-0000-0000-000048890000}"/>
    <cellStyle name="Normal 858 5" xfId="12206" xr:uid="{00000000-0005-0000-0000-000049890000}"/>
    <cellStyle name="Normal 858 5 2" xfId="21810" xr:uid="{00000000-0005-0000-0000-00004A890000}"/>
    <cellStyle name="Normal 858 5 2 2" xfId="39677" xr:uid="{00000000-0005-0000-0000-00004B890000}"/>
    <cellStyle name="Normal 858 5 3" xfId="30835" xr:uid="{00000000-0005-0000-0000-00004C890000}"/>
    <cellStyle name="Normal 858 6" xfId="21805" xr:uid="{00000000-0005-0000-0000-00004D890000}"/>
    <cellStyle name="Normal 858 6 2" xfId="39672" xr:uid="{00000000-0005-0000-0000-00004E890000}"/>
    <cellStyle name="Normal 858 7" xfId="30830" xr:uid="{00000000-0005-0000-0000-00004F890000}"/>
    <cellStyle name="Normal 859" xfId="12207" xr:uid="{00000000-0005-0000-0000-000050890000}"/>
    <cellStyle name="Normal 859 2" xfId="12208" xr:uid="{00000000-0005-0000-0000-000051890000}"/>
    <cellStyle name="Normal 859 2 2" xfId="12209" xr:uid="{00000000-0005-0000-0000-000052890000}"/>
    <cellStyle name="Normal 859 2 2 2" xfId="21813" xr:uid="{00000000-0005-0000-0000-000053890000}"/>
    <cellStyle name="Normal 859 2 2 2 2" xfId="39680" xr:uid="{00000000-0005-0000-0000-000054890000}"/>
    <cellStyle name="Normal 859 2 2 3" xfId="30838" xr:uid="{00000000-0005-0000-0000-000055890000}"/>
    <cellStyle name="Normal 859 2 3" xfId="21812" xr:uid="{00000000-0005-0000-0000-000056890000}"/>
    <cellStyle name="Normal 859 2 3 2" xfId="39679" xr:uid="{00000000-0005-0000-0000-000057890000}"/>
    <cellStyle name="Normal 859 2 4" xfId="30837" xr:uid="{00000000-0005-0000-0000-000058890000}"/>
    <cellStyle name="Normal 859 3" xfId="12210" xr:uid="{00000000-0005-0000-0000-000059890000}"/>
    <cellStyle name="Normal 859 3 2" xfId="21814" xr:uid="{00000000-0005-0000-0000-00005A890000}"/>
    <cellStyle name="Normal 859 3 2 2" xfId="39681" xr:uid="{00000000-0005-0000-0000-00005B890000}"/>
    <cellStyle name="Normal 859 3 3" xfId="30839" xr:uid="{00000000-0005-0000-0000-00005C890000}"/>
    <cellStyle name="Normal 859 4" xfId="12211" xr:uid="{00000000-0005-0000-0000-00005D890000}"/>
    <cellStyle name="Normal 859 4 2" xfId="21815" xr:uid="{00000000-0005-0000-0000-00005E890000}"/>
    <cellStyle name="Normal 859 4 2 2" xfId="39682" xr:uid="{00000000-0005-0000-0000-00005F890000}"/>
    <cellStyle name="Normal 859 4 3" xfId="30840" xr:uid="{00000000-0005-0000-0000-000060890000}"/>
    <cellStyle name="Normal 859 5" xfId="12212" xr:uid="{00000000-0005-0000-0000-000061890000}"/>
    <cellStyle name="Normal 859 5 2" xfId="21816" xr:uid="{00000000-0005-0000-0000-000062890000}"/>
    <cellStyle name="Normal 859 5 2 2" xfId="39683" xr:uid="{00000000-0005-0000-0000-000063890000}"/>
    <cellStyle name="Normal 859 5 3" xfId="30841" xr:uid="{00000000-0005-0000-0000-000064890000}"/>
    <cellStyle name="Normal 859 6" xfId="21811" xr:uid="{00000000-0005-0000-0000-000065890000}"/>
    <cellStyle name="Normal 859 6 2" xfId="39678" xr:uid="{00000000-0005-0000-0000-000066890000}"/>
    <cellStyle name="Normal 859 7" xfId="30836" xr:uid="{00000000-0005-0000-0000-000067890000}"/>
    <cellStyle name="Normal 86" xfId="1880" xr:uid="{00000000-0005-0000-0000-000068890000}"/>
    <cellStyle name="Normal 86 2" xfId="12213" xr:uid="{00000000-0005-0000-0000-000069890000}"/>
    <cellStyle name="Normal 86 3" xfId="12214" xr:uid="{00000000-0005-0000-0000-00006A890000}"/>
    <cellStyle name="Normal 86 3 2" xfId="12215" xr:uid="{00000000-0005-0000-0000-00006B890000}"/>
    <cellStyle name="Normal 86 3 2 2" xfId="21818" xr:uid="{00000000-0005-0000-0000-00006C890000}"/>
    <cellStyle name="Normal 86 3 2 2 2" xfId="39685" xr:uid="{00000000-0005-0000-0000-00006D890000}"/>
    <cellStyle name="Normal 86 3 2 3" xfId="30843" xr:uid="{00000000-0005-0000-0000-00006E890000}"/>
    <cellStyle name="Normal 86 3 3" xfId="21817" xr:uid="{00000000-0005-0000-0000-00006F890000}"/>
    <cellStyle name="Normal 86 3 3 2" xfId="39684" xr:uid="{00000000-0005-0000-0000-000070890000}"/>
    <cellStyle name="Normal 86 3 4" xfId="30842" xr:uid="{00000000-0005-0000-0000-000071890000}"/>
    <cellStyle name="Normal 86 4" xfId="12216" xr:uid="{00000000-0005-0000-0000-000072890000}"/>
    <cellStyle name="Normal 86 4 2" xfId="21819" xr:uid="{00000000-0005-0000-0000-000073890000}"/>
    <cellStyle name="Normal 86 4 2 2" xfId="39686" xr:uid="{00000000-0005-0000-0000-000074890000}"/>
    <cellStyle name="Normal 86 4 3" xfId="30844" xr:uid="{00000000-0005-0000-0000-000075890000}"/>
    <cellStyle name="Normal 86 5" xfId="12217" xr:uid="{00000000-0005-0000-0000-000076890000}"/>
    <cellStyle name="Normal 86 5 2" xfId="21820" xr:uid="{00000000-0005-0000-0000-000077890000}"/>
    <cellStyle name="Normal 86 5 2 2" xfId="39687" xr:uid="{00000000-0005-0000-0000-000078890000}"/>
    <cellStyle name="Normal 86 5 3" xfId="30845" xr:uid="{00000000-0005-0000-0000-000079890000}"/>
    <cellStyle name="Normal 86 6" xfId="12218" xr:uid="{00000000-0005-0000-0000-00007A890000}"/>
    <cellStyle name="Normal 86 6 2" xfId="21821" xr:uid="{00000000-0005-0000-0000-00007B890000}"/>
    <cellStyle name="Normal 86 6 2 2" xfId="39688" xr:uid="{00000000-0005-0000-0000-00007C890000}"/>
    <cellStyle name="Normal 86 6 3" xfId="30846" xr:uid="{00000000-0005-0000-0000-00007D890000}"/>
    <cellStyle name="Normal 860" xfId="12219" xr:uid="{00000000-0005-0000-0000-00007E890000}"/>
    <cellStyle name="Normal 860 2" xfId="12220" xr:uid="{00000000-0005-0000-0000-00007F890000}"/>
    <cellStyle name="Normal 860 2 2" xfId="12221" xr:uid="{00000000-0005-0000-0000-000080890000}"/>
    <cellStyle name="Normal 860 2 2 2" xfId="21824" xr:uid="{00000000-0005-0000-0000-000081890000}"/>
    <cellStyle name="Normal 860 2 2 2 2" xfId="39691" xr:uid="{00000000-0005-0000-0000-000082890000}"/>
    <cellStyle name="Normal 860 2 2 3" xfId="30849" xr:uid="{00000000-0005-0000-0000-000083890000}"/>
    <cellStyle name="Normal 860 2 3" xfId="21823" xr:uid="{00000000-0005-0000-0000-000084890000}"/>
    <cellStyle name="Normal 860 2 3 2" xfId="39690" xr:uid="{00000000-0005-0000-0000-000085890000}"/>
    <cellStyle name="Normal 860 2 4" xfId="30848" xr:uid="{00000000-0005-0000-0000-000086890000}"/>
    <cellStyle name="Normal 860 3" xfId="12222" xr:uid="{00000000-0005-0000-0000-000087890000}"/>
    <cellStyle name="Normal 860 3 2" xfId="21825" xr:uid="{00000000-0005-0000-0000-000088890000}"/>
    <cellStyle name="Normal 860 3 2 2" xfId="39692" xr:uid="{00000000-0005-0000-0000-000089890000}"/>
    <cellStyle name="Normal 860 3 3" xfId="30850" xr:uid="{00000000-0005-0000-0000-00008A890000}"/>
    <cellStyle name="Normal 860 4" xfId="12223" xr:uid="{00000000-0005-0000-0000-00008B890000}"/>
    <cellStyle name="Normal 860 4 2" xfId="21826" xr:uid="{00000000-0005-0000-0000-00008C890000}"/>
    <cellStyle name="Normal 860 4 2 2" xfId="39693" xr:uid="{00000000-0005-0000-0000-00008D890000}"/>
    <cellStyle name="Normal 860 4 3" xfId="30851" xr:uid="{00000000-0005-0000-0000-00008E890000}"/>
    <cellStyle name="Normal 860 5" xfId="12224" xr:uid="{00000000-0005-0000-0000-00008F890000}"/>
    <cellStyle name="Normal 860 5 2" xfId="21827" xr:uid="{00000000-0005-0000-0000-000090890000}"/>
    <cellStyle name="Normal 860 5 2 2" xfId="39694" xr:uid="{00000000-0005-0000-0000-000091890000}"/>
    <cellStyle name="Normal 860 5 3" xfId="30852" xr:uid="{00000000-0005-0000-0000-000092890000}"/>
    <cellStyle name="Normal 860 6" xfId="21822" xr:uid="{00000000-0005-0000-0000-000093890000}"/>
    <cellStyle name="Normal 860 6 2" xfId="39689" xr:uid="{00000000-0005-0000-0000-000094890000}"/>
    <cellStyle name="Normal 860 7" xfId="30847" xr:uid="{00000000-0005-0000-0000-000095890000}"/>
    <cellStyle name="Normal 861" xfId="12225" xr:uid="{00000000-0005-0000-0000-000096890000}"/>
    <cellStyle name="Normal 861 2" xfId="12226" xr:uid="{00000000-0005-0000-0000-000097890000}"/>
    <cellStyle name="Normal 861 2 2" xfId="12227" xr:uid="{00000000-0005-0000-0000-000098890000}"/>
    <cellStyle name="Normal 861 2 2 2" xfId="21830" xr:uid="{00000000-0005-0000-0000-000099890000}"/>
    <cellStyle name="Normal 861 2 2 2 2" xfId="39697" xr:uid="{00000000-0005-0000-0000-00009A890000}"/>
    <cellStyle name="Normal 861 2 2 3" xfId="30855" xr:uid="{00000000-0005-0000-0000-00009B890000}"/>
    <cellStyle name="Normal 861 2 3" xfId="21829" xr:uid="{00000000-0005-0000-0000-00009C890000}"/>
    <cellStyle name="Normal 861 2 3 2" xfId="39696" xr:uid="{00000000-0005-0000-0000-00009D890000}"/>
    <cellStyle name="Normal 861 2 4" xfId="30854" xr:uid="{00000000-0005-0000-0000-00009E890000}"/>
    <cellStyle name="Normal 861 3" xfId="12228" xr:uid="{00000000-0005-0000-0000-00009F890000}"/>
    <cellStyle name="Normal 861 3 2" xfId="21831" xr:uid="{00000000-0005-0000-0000-0000A0890000}"/>
    <cellStyle name="Normal 861 3 2 2" xfId="39698" xr:uid="{00000000-0005-0000-0000-0000A1890000}"/>
    <cellStyle name="Normal 861 3 3" xfId="30856" xr:uid="{00000000-0005-0000-0000-0000A2890000}"/>
    <cellStyle name="Normal 861 4" xfId="12229" xr:uid="{00000000-0005-0000-0000-0000A3890000}"/>
    <cellStyle name="Normal 861 4 2" xfId="21832" xr:uid="{00000000-0005-0000-0000-0000A4890000}"/>
    <cellStyle name="Normal 861 4 2 2" xfId="39699" xr:uid="{00000000-0005-0000-0000-0000A5890000}"/>
    <cellStyle name="Normal 861 4 3" xfId="30857" xr:uid="{00000000-0005-0000-0000-0000A6890000}"/>
    <cellStyle name="Normal 861 5" xfId="12230" xr:uid="{00000000-0005-0000-0000-0000A7890000}"/>
    <cellStyle name="Normal 861 5 2" xfId="21833" xr:uid="{00000000-0005-0000-0000-0000A8890000}"/>
    <cellStyle name="Normal 861 5 2 2" xfId="39700" xr:uid="{00000000-0005-0000-0000-0000A9890000}"/>
    <cellStyle name="Normal 861 5 3" xfId="30858" xr:uid="{00000000-0005-0000-0000-0000AA890000}"/>
    <cellStyle name="Normal 861 6" xfId="21828" xr:uid="{00000000-0005-0000-0000-0000AB890000}"/>
    <cellStyle name="Normal 861 6 2" xfId="39695" xr:uid="{00000000-0005-0000-0000-0000AC890000}"/>
    <cellStyle name="Normal 861 7" xfId="30853" xr:uid="{00000000-0005-0000-0000-0000AD890000}"/>
    <cellStyle name="Normal 862" xfId="12231" xr:uid="{00000000-0005-0000-0000-0000AE890000}"/>
    <cellStyle name="Normal 862 2" xfId="12232" xr:uid="{00000000-0005-0000-0000-0000AF890000}"/>
    <cellStyle name="Normal 862 2 2" xfId="12233" xr:uid="{00000000-0005-0000-0000-0000B0890000}"/>
    <cellStyle name="Normal 862 2 2 2" xfId="21836" xr:uid="{00000000-0005-0000-0000-0000B1890000}"/>
    <cellStyle name="Normal 862 2 2 2 2" xfId="39703" xr:uid="{00000000-0005-0000-0000-0000B2890000}"/>
    <cellStyle name="Normal 862 2 2 3" xfId="30861" xr:uid="{00000000-0005-0000-0000-0000B3890000}"/>
    <cellStyle name="Normal 862 2 3" xfId="21835" xr:uid="{00000000-0005-0000-0000-0000B4890000}"/>
    <cellStyle name="Normal 862 2 3 2" xfId="39702" xr:uid="{00000000-0005-0000-0000-0000B5890000}"/>
    <cellStyle name="Normal 862 2 4" xfId="30860" xr:uid="{00000000-0005-0000-0000-0000B6890000}"/>
    <cellStyle name="Normal 862 3" xfId="12234" xr:uid="{00000000-0005-0000-0000-0000B7890000}"/>
    <cellStyle name="Normal 862 3 2" xfId="21837" xr:uid="{00000000-0005-0000-0000-0000B8890000}"/>
    <cellStyle name="Normal 862 3 2 2" xfId="39704" xr:uid="{00000000-0005-0000-0000-0000B9890000}"/>
    <cellStyle name="Normal 862 3 3" xfId="30862" xr:uid="{00000000-0005-0000-0000-0000BA890000}"/>
    <cellStyle name="Normal 862 4" xfId="12235" xr:uid="{00000000-0005-0000-0000-0000BB890000}"/>
    <cellStyle name="Normal 862 4 2" xfId="21838" xr:uid="{00000000-0005-0000-0000-0000BC890000}"/>
    <cellStyle name="Normal 862 4 2 2" xfId="39705" xr:uid="{00000000-0005-0000-0000-0000BD890000}"/>
    <cellStyle name="Normal 862 4 3" xfId="30863" xr:uid="{00000000-0005-0000-0000-0000BE890000}"/>
    <cellStyle name="Normal 862 5" xfId="12236" xr:uid="{00000000-0005-0000-0000-0000BF890000}"/>
    <cellStyle name="Normal 862 5 2" xfId="21839" xr:uid="{00000000-0005-0000-0000-0000C0890000}"/>
    <cellStyle name="Normal 862 5 2 2" xfId="39706" xr:uid="{00000000-0005-0000-0000-0000C1890000}"/>
    <cellStyle name="Normal 862 5 3" xfId="30864" xr:uid="{00000000-0005-0000-0000-0000C2890000}"/>
    <cellStyle name="Normal 862 6" xfId="21834" xr:uid="{00000000-0005-0000-0000-0000C3890000}"/>
    <cellStyle name="Normal 862 6 2" xfId="39701" xr:uid="{00000000-0005-0000-0000-0000C4890000}"/>
    <cellStyle name="Normal 862 7" xfId="30859" xr:uid="{00000000-0005-0000-0000-0000C5890000}"/>
    <cellStyle name="Normal 863" xfId="12237" xr:uid="{00000000-0005-0000-0000-0000C6890000}"/>
    <cellStyle name="Normal 863 2" xfId="12238" xr:uid="{00000000-0005-0000-0000-0000C7890000}"/>
    <cellStyle name="Normal 863 2 2" xfId="12239" xr:uid="{00000000-0005-0000-0000-0000C8890000}"/>
    <cellStyle name="Normal 863 2 2 2" xfId="21842" xr:uid="{00000000-0005-0000-0000-0000C9890000}"/>
    <cellStyle name="Normal 863 2 2 2 2" xfId="39709" xr:uid="{00000000-0005-0000-0000-0000CA890000}"/>
    <cellStyle name="Normal 863 2 2 3" xfId="30867" xr:uid="{00000000-0005-0000-0000-0000CB890000}"/>
    <cellStyle name="Normal 863 2 3" xfId="21841" xr:uid="{00000000-0005-0000-0000-0000CC890000}"/>
    <cellStyle name="Normal 863 2 3 2" xfId="39708" xr:uid="{00000000-0005-0000-0000-0000CD890000}"/>
    <cellStyle name="Normal 863 2 4" xfId="30866" xr:uid="{00000000-0005-0000-0000-0000CE890000}"/>
    <cellStyle name="Normal 863 3" xfId="12240" xr:uid="{00000000-0005-0000-0000-0000CF890000}"/>
    <cellStyle name="Normal 863 3 2" xfId="21843" xr:uid="{00000000-0005-0000-0000-0000D0890000}"/>
    <cellStyle name="Normal 863 3 2 2" xfId="39710" xr:uid="{00000000-0005-0000-0000-0000D1890000}"/>
    <cellStyle name="Normal 863 3 3" xfId="30868" xr:uid="{00000000-0005-0000-0000-0000D2890000}"/>
    <cellStyle name="Normal 863 4" xfId="12241" xr:uid="{00000000-0005-0000-0000-0000D3890000}"/>
    <cellStyle name="Normal 863 4 2" xfId="21844" xr:uid="{00000000-0005-0000-0000-0000D4890000}"/>
    <cellStyle name="Normal 863 4 2 2" xfId="39711" xr:uid="{00000000-0005-0000-0000-0000D5890000}"/>
    <cellStyle name="Normal 863 4 3" xfId="30869" xr:uid="{00000000-0005-0000-0000-0000D6890000}"/>
    <cellStyle name="Normal 863 5" xfId="12242" xr:uid="{00000000-0005-0000-0000-0000D7890000}"/>
    <cellStyle name="Normal 863 5 2" xfId="21845" xr:uid="{00000000-0005-0000-0000-0000D8890000}"/>
    <cellStyle name="Normal 863 5 2 2" xfId="39712" xr:uid="{00000000-0005-0000-0000-0000D9890000}"/>
    <cellStyle name="Normal 863 5 3" xfId="30870" xr:uid="{00000000-0005-0000-0000-0000DA890000}"/>
    <cellStyle name="Normal 863 6" xfId="21840" xr:uid="{00000000-0005-0000-0000-0000DB890000}"/>
    <cellStyle name="Normal 863 6 2" xfId="39707" xr:uid="{00000000-0005-0000-0000-0000DC890000}"/>
    <cellStyle name="Normal 863 7" xfId="30865" xr:uid="{00000000-0005-0000-0000-0000DD890000}"/>
    <cellStyle name="Normal 864" xfId="12243" xr:uid="{00000000-0005-0000-0000-0000DE890000}"/>
    <cellStyle name="Normal 864 2" xfId="12244" xr:uid="{00000000-0005-0000-0000-0000DF890000}"/>
    <cellStyle name="Normal 864 2 2" xfId="12245" xr:uid="{00000000-0005-0000-0000-0000E0890000}"/>
    <cellStyle name="Normal 864 2 2 2" xfId="21848" xr:uid="{00000000-0005-0000-0000-0000E1890000}"/>
    <cellStyle name="Normal 864 2 2 2 2" xfId="39715" xr:uid="{00000000-0005-0000-0000-0000E2890000}"/>
    <cellStyle name="Normal 864 2 2 3" xfId="30873" xr:uid="{00000000-0005-0000-0000-0000E3890000}"/>
    <cellStyle name="Normal 864 2 3" xfId="21847" xr:uid="{00000000-0005-0000-0000-0000E4890000}"/>
    <cellStyle name="Normal 864 2 3 2" xfId="39714" xr:uid="{00000000-0005-0000-0000-0000E5890000}"/>
    <cellStyle name="Normal 864 2 4" xfId="30872" xr:uid="{00000000-0005-0000-0000-0000E6890000}"/>
    <cellStyle name="Normal 864 3" xfId="12246" xr:uid="{00000000-0005-0000-0000-0000E7890000}"/>
    <cellStyle name="Normal 864 3 2" xfId="21849" xr:uid="{00000000-0005-0000-0000-0000E8890000}"/>
    <cellStyle name="Normal 864 3 2 2" xfId="39716" xr:uid="{00000000-0005-0000-0000-0000E9890000}"/>
    <cellStyle name="Normal 864 3 3" xfId="30874" xr:uid="{00000000-0005-0000-0000-0000EA890000}"/>
    <cellStyle name="Normal 864 4" xfId="12247" xr:uid="{00000000-0005-0000-0000-0000EB890000}"/>
    <cellStyle name="Normal 864 4 2" xfId="21850" xr:uid="{00000000-0005-0000-0000-0000EC890000}"/>
    <cellStyle name="Normal 864 4 2 2" xfId="39717" xr:uid="{00000000-0005-0000-0000-0000ED890000}"/>
    <cellStyle name="Normal 864 4 3" xfId="30875" xr:uid="{00000000-0005-0000-0000-0000EE890000}"/>
    <cellStyle name="Normal 864 5" xfId="12248" xr:uid="{00000000-0005-0000-0000-0000EF890000}"/>
    <cellStyle name="Normal 864 5 2" xfId="21851" xr:uid="{00000000-0005-0000-0000-0000F0890000}"/>
    <cellStyle name="Normal 864 5 2 2" xfId="39718" xr:uid="{00000000-0005-0000-0000-0000F1890000}"/>
    <cellStyle name="Normal 864 5 3" xfId="30876" xr:uid="{00000000-0005-0000-0000-0000F2890000}"/>
    <cellStyle name="Normal 864 6" xfId="21846" xr:uid="{00000000-0005-0000-0000-0000F3890000}"/>
    <cellStyle name="Normal 864 6 2" xfId="39713" xr:uid="{00000000-0005-0000-0000-0000F4890000}"/>
    <cellStyle name="Normal 864 7" xfId="30871" xr:uid="{00000000-0005-0000-0000-0000F5890000}"/>
    <cellStyle name="Normal 865" xfId="12249" xr:uid="{00000000-0005-0000-0000-0000F6890000}"/>
    <cellStyle name="Normal 865 2" xfId="12250" xr:uid="{00000000-0005-0000-0000-0000F7890000}"/>
    <cellStyle name="Normal 865 2 2" xfId="12251" xr:uid="{00000000-0005-0000-0000-0000F8890000}"/>
    <cellStyle name="Normal 865 2 2 2" xfId="21854" xr:uid="{00000000-0005-0000-0000-0000F9890000}"/>
    <cellStyle name="Normal 865 2 2 2 2" xfId="39721" xr:uid="{00000000-0005-0000-0000-0000FA890000}"/>
    <cellStyle name="Normal 865 2 2 3" xfId="30879" xr:uid="{00000000-0005-0000-0000-0000FB890000}"/>
    <cellStyle name="Normal 865 2 3" xfId="21853" xr:uid="{00000000-0005-0000-0000-0000FC890000}"/>
    <cellStyle name="Normal 865 2 3 2" xfId="39720" xr:uid="{00000000-0005-0000-0000-0000FD890000}"/>
    <cellStyle name="Normal 865 2 4" xfId="30878" xr:uid="{00000000-0005-0000-0000-0000FE890000}"/>
    <cellStyle name="Normal 865 3" xfId="12252" xr:uid="{00000000-0005-0000-0000-0000FF890000}"/>
    <cellStyle name="Normal 865 3 2" xfId="21855" xr:uid="{00000000-0005-0000-0000-0000008A0000}"/>
    <cellStyle name="Normal 865 3 2 2" xfId="39722" xr:uid="{00000000-0005-0000-0000-0000018A0000}"/>
    <cellStyle name="Normal 865 3 3" xfId="30880" xr:uid="{00000000-0005-0000-0000-0000028A0000}"/>
    <cellStyle name="Normal 865 4" xfId="12253" xr:uid="{00000000-0005-0000-0000-0000038A0000}"/>
    <cellStyle name="Normal 865 4 2" xfId="21856" xr:uid="{00000000-0005-0000-0000-0000048A0000}"/>
    <cellStyle name="Normal 865 4 2 2" xfId="39723" xr:uid="{00000000-0005-0000-0000-0000058A0000}"/>
    <cellStyle name="Normal 865 4 3" xfId="30881" xr:uid="{00000000-0005-0000-0000-0000068A0000}"/>
    <cellStyle name="Normal 865 5" xfId="12254" xr:uid="{00000000-0005-0000-0000-0000078A0000}"/>
    <cellStyle name="Normal 865 5 2" xfId="21857" xr:uid="{00000000-0005-0000-0000-0000088A0000}"/>
    <cellStyle name="Normal 865 5 2 2" xfId="39724" xr:uid="{00000000-0005-0000-0000-0000098A0000}"/>
    <cellStyle name="Normal 865 5 3" xfId="30882" xr:uid="{00000000-0005-0000-0000-00000A8A0000}"/>
    <cellStyle name="Normal 865 6" xfId="21852" xr:uid="{00000000-0005-0000-0000-00000B8A0000}"/>
    <cellStyle name="Normal 865 6 2" xfId="39719" xr:uid="{00000000-0005-0000-0000-00000C8A0000}"/>
    <cellStyle name="Normal 865 7" xfId="30877" xr:uid="{00000000-0005-0000-0000-00000D8A0000}"/>
    <cellStyle name="Normal 866" xfId="12255" xr:uid="{00000000-0005-0000-0000-00000E8A0000}"/>
    <cellStyle name="Normal 866 2" xfId="12256" xr:uid="{00000000-0005-0000-0000-00000F8A0000}"/>
    <cellStyle name="Normal 866 2 2" xfId="12257" xr:uid="{00000000-0005-0000-0000-0000108A0000}"/>
    <cellStyle name="Normal 866 2 2 2" xfId="21860" xr:uid="{00000000-0005-0000-0000-0000118A0000}"/>
    <cellStyle name="Normal 866 2 2 2 2" xfId="39727" xr:uid="{00000000-0005-0000-0000-0000128A0000}"/>
    <cellStyle name="Normal 866 2 2 3" xfId="30885" xr:uid="{00000000-0005-0000-0000-0000138A0000}"/>
    <cellStyle name="Normal 866 2 3" xfId="21859" xr:uid="{00000000-0005-0000-0000-0000148A0000}"/>
    <cellStyle name="Normal 866 2 3 2" xfId="39726" xr:uid="{00000000-0005-0000-0000-0000158A0000}"/>
    <cellStyle name="Normal 866 2 4" xfId="30884" xr:uid="{00000000-0005-0000-0000-0000168A0000}"/>
    <cellStyle name="Normal 866 3" xfId="12258" xr:uid="{00000000-0005-0000-0000-0000178A0000}"/>
    <cellStyle name="Normal 866 3 2" xfId="21861" xr:uid="{00000000-0005-0000-0000-0000188A0000}"/>
    <cellStyle name="Normal 866 3 2 2" xfId="39728" xr:uid="{00000000-0005-0000-0000-0000198A0000}"/>
    <cellStyle name="Normal 866 3 3" xfId="30886" xr:uid="{00000000-0005-0000-0000-00001A8A0000}"/>
    <cellStyle name="Normal 866 4" xfId="12259" xr:uid="{00000000-0005-0000-0000-00001B8A0000}"/>
    <cellStyle name="Normal 866 4 2" xfId="21862" xr:uid="{00000000-0005-0000-0000-00001C8A0000}"/>
    <cellStyle name="Normal 866 4 2 2" xfId="39729" xr:uid="{00000000-0005-0000-0000-00001D8A0000}"/>
    <cellStyle name="Normal 866 4 3" xfId="30887" xr:uid="{00000000-0005-0000-0000-00001E8A0000}"/>
    <cellStyle name="Normal 866 5" xfId="12260" xr:uid="{00000000-0005-0000-0000-00001F8A0000}"/>
    <cellStyle name="Normal 866 5 2" xfId="21863" xr:uid="{00000000-0005-0000-0000-0000208A0000}"/>
    <cellStyle name="Normal 866 5 2 2" xfId="39730" xr:uid="{00000000-0005-0000-0000-0000218A0000}"/>
    <cellStyle name="Normal 866 5 3" xfId="30888" xr:uid="{00000000-0005-0000-0000-0000228A0000}"/>
    <cellStyle name="Normal 866 6" xfId="21858" xr:uid="{00000000-0005-0000-0000-0000238A0000}"/>
    <cellStyle name="Normal 866 6 2" xfId="39725" xr:uid="{00000000-0005-0000-0000-0000248A0000}"/>
    <cellStyle name="Normal 866 7" xfId="30883" xr:uid="{00000000-0005-0000-0000-0000258A0000}"/>
    <cellStyle name="Normal 867" xfId="12261" xr:uid="{00000000-0005-0000-0000-0000268A0000}"/>
    <cellStyle name="Normal 867 2" xfId="12262" xr:uid="{00000000-0005-0000-0000-0000278A0000}"/>
    <cellStyle name="Normal 867 2 2" xfId="12263" xr:uid="{00000000-0005-0000-0000-0000288A0000}"/>
    <cellStyle name="Normal 867 2 2 2" xfId="21866" xr:uid="{00000000-0005-0000-0000-0000298A0000}"/>
    <cellStyle name="Normal 867 2 2 2 2" xfId="39733" xr:uid="{00000000-0005-0000-0000-00002A8A0000}"/>
    <cellStyle name="Normal 867 2 2 3" xfId="30891" xr:uid="{00000000-0005-0000-0000-00002B8A0000}"/>
    <cellStyle name="Normal 867 2 3" xfId="21865" xr:uid="{00000000-0005-0000-0000-00002C8A0000}"/>
    <cellStyle name="Normal 867 2 3 2" xfId="39732" xr:uid="{00000000-0005-0000-0000-00002D8A0000}"/>
    <cellStyle name="Normal 867 2 4" xfId="30890" xr:uid="{00000000-0005-0000-0000-00002E8A0000}"/>
    <cellStyle name="Normal 867 3" xfId="12264" xr:uid="{00000000-0005-0000-0000-00002F8A0000}"/>
    <cellStyle name="Normal 867 3 2" xfId="21867" xr:uid="{00000000-0005-0000-0000-0000308A0000}"/>
    <cellStyle name="Normal 867 3 2 2" xfId="39734" xr:uid="{00000000-0005-0000-0000-0000318A0000}"/>
    <cellStyle name="Normal 867 3 3" xfId="30892" xr:uid="{00000000-0005-0000-0000-0000328A0000}"/>
    <cellStyle name="Normal 867 4" xfId="12265" xr:uid="{00000000-0005-0000-0000-0000338A0000}"/>
    <cellStyle name="Normal 867 4 2" xfId="21868" xr:uid="{00000000-0005-0000-0000-0000348A0000}"/>
    <cellStyle name="Normal 867 4 2 2" xfId="39735" xr:uid="{00000000-0005-0000-0000-0000358A0000}"/>
    <cellStyle name="Normal 867 4 3" xfId="30893" xr:uid="{00000000-0005-0000-0000-0000368A0000}"/>
    <cellStyle name="Normal 867 5" xfId="12266" xr:uid="{00000000-0005-0000-0000-0000378A0000}"/>
    <cellStyle name="Normal 867 5 2" xfId="21869" xr:uid="{00000000-0005-0000-0000-0000388A0000}"/>
    <cellStyle name="Normal 867 5 2 2" xfId="39736" xr:uid="{00000000-0005-0000-0000-0000398A0000}"/>
    <cellStyle name="Normal 867 5 3" xfId="30894" xr:uid="{00000000-0005-0000-0000-00003A8A0000}"/>
    <cellStyle name="Normal 867 6" xfId="21864" xr:uid="{00000000-0005-0000-0000-00003B8A0000}"/>
    <cellStyle name="Normal 867 6 2" xfId="39731" xr:uid="{00000000-0005-0000-0000-00003C8A0000}"/>
    <cellStyle name="Normal 867 7" xfId="30889" xr:uid="{00000000-0005-0000-0000-00003D8A0000}"/>
    <cellStyle name="Normal 868" xfId="12267" xr:uid="{00000000-0005-0000-0000-00003E8A0000}"/>
    <cellStyle name="Normal 868 2" xfId="12268" xr:uid="{00000000-0005-0000-0000-00003F8A0000}"/>
    <cellStyle name="Normal 868 2 2" xfId="12269" xr:uid="{00000000-0005-0000-0000-0000408A0000}"/>
    <cellStyle name="Normal 868 2 2 2" xfId="21872" xr:uid="{00000000-0005-0000-0000-0000418A0000}"/>
    <cellStyle name="Normal 868 2 2 2 2" xfId="39739" xr:uid="{00000000-0005-0000-0000-0000428A0000}"/>
    <cellStyle name="Normal 868 2 2 3" xfId="30897" xr:uid="{00000000-0005-0000-0000-0000438A0000}"/>
    <cellStyle name="Normal 868 2 3" xfId="21871" xr:uid="{00000000-0005-0000-0000-0000448A0000}"/>
    <cellStyle name="Normal 868 2 3 2" xfId="39738" xr:uid="{00000000-0005-0000-0000-0000458A0000}"/>
    <cellStyle name="Normal 868 2 4" xfId="30896" xr:uid="{00000000-0005-0000-0000-0000468A0000}"/>
    <cellStyle name="Normal 868 3" xfId="12270" xr:uid="{00000000-0005-0000-0000-0000478A0000}"/>
    <cellStyle name="Normal 868 3 2" xfId="21873" xr:uid="{00000000-0005-0000-0000-0000488A0000}"/>
    <cellStyle name="Normal 868 3 2 2" xfId="39740" xr:uid="{00000000-0005-0000-0000-0000498A0000}"/>
    <cellStyle name="Normal 868 3 3" xfId="30898" xr:uid="{00000000-0005-0000-0000-00004A8A0000}"/>
    <cellStyle name="Normal 868 4" xfId="12271" xr:uid="{00000000-0005-0000-0000-00004B8A0000}"/>
    <cellStyle name="Normal 868 4 2" xfId="21874" xr:uid="{00000000-0005-0000-0000-00004C8A0000}"/>
    <cellStyle name="Normal 868 4 2 2" xfId="39741" xr:uid="{00000000-0005-0000-0000-00004D8A0000}"/>
    <cellStyle name="Normal 868 4 3" xfId="30899" xr:uid="{00000000-0005-0000-0000-00004E8A0000}"/>
    <cellStyle name="Normal 868 5" xfId="12272" xr:uid="{00000000-0005-0000-0000-00004F8A0000}"/>
    <cellStyle name="Normal 868 5 2" xfId="21875" xr:uid="{00000000-0005-0000-0000-0000508A0000}"/>
    <cellStyle name="Normal 868 5 2 2" xfId="39742" xr:uid="{00000000-0005-0000-0000-0000518A0000}"/>
    <cellStyle name="Normal 868 5 3" xfId="30900" xr:uid="{00000000-0005-0000-0000-0000528A0000}"/>
    <cellStyle name="Normal 868 6" xfId="21870" xr:uid="{00000000-0005-0000-0000-0000538A0000}"/>
    <cellStyle name="Normal 868 6 2" xfId="39737" xr:uid="{00000000-0005-0000-0000-0000548A0000}"/>
    <cellStyle name="Normal 868 7" xfId="30895" xr:uid="{00000000-0005-0000-0000-0000558A0000}"/>
    <cellStyle name="Normal 869" xfId="12273" xr:uid="{00000000-0005-0000-0000-0000568A0000}"/>
    <cellStyle name="Normal 869 2" xfId="12274" xr:uid="{00000000-0005-0000-0000-0000578A0000}"/>
    <cellStyle name="Normal 869 2 2" xfId="12275" xr:uid="{00000000-0005-0000-0000-0000588A0000}"/>
    <cellStyle name="Normal 869 2 2 2" xfId="21878" xr:uid="{00000000-0005-0000-0000-0000598A0000}"/>
    <cellStyle name="Normal 869 2 2 2 2" xfId="39745" xr:uid="{00000000-0005-0000-0000-00005A8A0000}"/>
    <cellStyle name="Normal 869 2 2 3" xfId="30903" xr:uid="{00000000-0005-0000-0000-00005B8A0000}"/>
    <cellStyle name="Normal 869 2 3" xfId="21877" xr:uid="{00000000-0005-0000-0000-00005C8A0000}"/>
    <cellStyle name="Normal 869 2 3 2" xfId="39744" xr:uid="{00000000-0005-0000-0000-00005D8A0000}"/>
    <cellStyle name="Normal 869 2 4" xfId="30902" xr:uid="{00000000-0005-0000-0000-00005E8A0000}"/>
    <cellStyle name="Normal 869 3" xfId="12276" xr:uid="{00000000-0005-0000-0000-00005F8A0000}"/>
    <cellStyle name="Normal 869 3 2" xfId="21879" xr:uid="{00000000-0005-0000-0000-0000608A0000}"/>
    <cellStyle name="Normal 869 3 2 2" xfId="39746" xr:uid="{00000000-0005-0000-0000-0000618A0000}"/>
    <cellStyle name="Normal 869 3 3" xfId="30904" xr:uid="{00000000-0005-0000-0000-0000628A0000}"/>
    <cellStyle name="Normal 869 4" xfId="12277" xr:uid="{00000000-0005-0000-0000-0000638A0000}"/>
    <cellStyle name="Normal 869 4 2" xfId="21880" xr:uid="{00000000-0005-0000-0000-0000648A0000}"/>
    <cellStyle name="Normal 869 4 2 2" xfId="39747" xr:uid="{00000000-0005-0000-0000-0000658A0000}"/>
    <cellStyle name="Normal 869 4 3" xfId="30905" xr:uid="{00000000-0005-0000-0000-0000668A0000}"/>
    <cellStyle name="Normal 869 5" xfId="12278" xr:uid="{00000000-0005-0000-0000-0000678A0000}"/>
    <cellStyle name="Normal 869 5 2" xfId="21881" xr:uid="{00000000-0005-0000-0000-0000688A0000}"/>
    <cellStyle name="Normal 869 5 2 2" xfId="39748" xr:uid="{00000000-0005-0000-0000-0000698A0000}"/>
    <cellStyle name="Normal 869 5 3" xfId="30906" xr:uid="{00000000-0005-0000-0000-00006A8A0000}"/>
    <cellStyle name="Normal 869 6" xfId="21876" xr:uid="{00000000-0005-0000-0000-00006B8A0000}"/>
    <cellStyle name="Normal 869 6 2" xfId="39743" xr:uid="{00000000-0005-0000-0000-00006C8A0000}"/>
    <cellStyle name="Normal 869 7" xfId="30901" xr:uid="{00000000-0005-0000-0000-00006D8A0000}"/>
    <cellStyle name="Normal 87" xfId="1881" xr:uid="{00000000-0005-0000-0000-00006E8A0000}"/>
    <cellStyle name="Normal 87 2" xfId="12279" xr:uid="{00000000-0005-0000-0000-00006F8A0000}"/>
    <cellStyle name="Normal 87 3" xfId="12280" xr:uid="{00000000-0005-0000-0000-0000708A0000}"/>
    <cellStyle name="Normal 87 3 2" xfId="12281" xr:uid="{00000000-0005-0000-0000-0000718A0000}"/>
    <cellStyle name="Normal 87 3 2 2" xfId="21883" xr:uid="{00000000-0005-0000-0000-0000728A0000}"/>
    <cellStyle name="Normal 87 3 2 2 2" xfId="39750" xr:uid="{00000000-0005-0000-0000-0000738A0000}"/>
    <cellStyle name="Normal 87 3 2 3" xfId="30908" xr:uid="{00000000-0005-0000-0000-0000748A0000}"/>
    <cellStyle name="Normal 87 3 3" xfId="21882" xr:uid="{00000000-0005-0000-0000-0000758A0000}"/>
    <cellStyle name="Normal 87 3 3 2" xfId="39749" xr:uid="{00000000-0005-0000-0000-0000768A0000}"/>
    <cellStyle name="Normal 87 3 4" xfId="30907" xr:uid="{00000000-0005-0000-0000-0000778A0000}"/>
    <cellStyle name="Normal 87 4" xfId="12282" xr:uid="{00000000-0005-0000-0000-0000788A0000}"/>
    <cellStyle name="Normal 87 4 2" xfId="21884" xr:uid="{00000000-0005-0000-0000-0000798A0000}"/>
    <cellStyle name="Normal 87 4 2 2" xfId="39751" xr:uid="{00000000-0005-0000-0000-00007A8A0000}"/>
    <cellStyle name="Normal 87 4 3" xfId="30909" xr:uid="{00000000-0005-0000-0000-00007B8A0000}"/>
    <cellStyle name="Normal 87 5" xfId="12283" xr:uid="{00000000-0005-0000-0000-00007C8A0000}"/>
    <cellStyle name="Normal 87 5 2" xfId="21885" xr:uid="{00000000-0005-0000-0000-00007D8A0000}"/>
    <cellStyle name="Normal 87 5 2 2" xfId="39752" xr:uid="{00000000-0005-0000-0000-00007E8A0000}"/>
    <cellStyle name="Normal 87 5 3" xfId="30910" xr:uid="{00000000-0005-0000-0000-00007F8A0000}"/>
    <cellStyle name="Normal 87 6" xfId="12284" xr:uid="{00000000-0005-0000-0000-0000808A0000}"/>
    <cellStyle name="Normal 87 6 2" xfId="21886" xr:uid="{00000000-0005-0000-0000-0000818A0000}"/>
    <cellStyle name="Normal 87 6 2 2" xfId="39753" xr:uid="{00000000-0005-0000-0000-0000828A0000}"/>
    <cellStyle name="Normal 87 6 3" xfId="30911" xr:uid="{00000000-0005-0000-0000-0000838A0000}"/>
    <cellStyle name="Normal 870" xfId="12285" xr:uid="{00000000-0005-0000-0000-0000848A0000}"/>
    <cellStyle name="Normal 870 2" xfId="12286" xr:uid="{00000000-0005-0000-0000-0000858A0000}"/>
    <cellStyle name="Normal 870 2 2" xfId="12287" xr:uid="{00000000-0005-0000-0000-0000868A0000}"/>
    <cellStyle name="Normal 870 2 2 2" xfId="21889" xr:uid="{00000000-0005-0000-0000-0000878A0000}"/>
    <cellStyle name="Normal 870 2 2 2 2" xfId="39756" xr:uid="{00000000-0005-0000-0000-0000888A0000}"/>
    <cellStyle name="Normal 870 2 2 3" xfId="30914" xr:uid="{00000000-0005-0000-0000-0000898A0000}"/>
    <cellStyle name="Normal 870 2 3" xfId="21888" xr:uid="{00000000-0005-0000-0000-00008A8A0000}"/>
    <cellStyle name="Normal 870 2 3 2" xfId="39755" xr:uid="{00000000-0005-0000-0000-00008B8A0000}"/>
    <cellStyle name="Normal 870 2 4" xfId="30913" xr:uid="{00000000-0005-0000-0000-00008C8A0000}"/>
    <cellStyle name="Normal 870 3" xfId="12288" xr:uid="{00000000-0005-0000-0000-00008D8A0000}"/>
    <cellStyle name="Normal 870 3 2" xfId="21890" xr:uid="{00000000-0005-0000-0000-00008E8A0000}"/>
    <cellStyle name="Normal 870 3 2 2" xfId="39757" xr:uid="{00000000-0005-0000-0000-00008F8A0000}"/>
    <cellStyle name="Normal 870 3 3" xfId="30915" xr:uid="{00000000-0005-0000-0000-0000908A0000}"/>
    <cellStyle name="Normal 870 4" xfId="12289" xr:uid="{00000000-0005-0000-0000-0000918A0000}"/>
    <cellStyle name="Normal 870 4 2" xfId="21891" xr:uid="{00000000-0005-0000-0000-0000928A0000}"/>
    <cellStyle name="Normal 870 4 2 2" xfId="39758" xr:uid="{00000000-0005-0000-0000-0000938A0000}"/>
    <cellStyle name="Normal 870 4 3" xfId="30916" xr:uid="{00000000-0005-0000-0000-0000948A0000}"/>
    <cellStyle name="Normal 870 5" xfId="12290" xr:uid="{00000000-0005-0000-0000-0000958A0000}"/>
    <cellStyle name="Normal 870 5 2" xfId="21892" xr:uid="{00000000-0005-0000-0000-0000968A0000}"/>
    <cellStyle name="Normal 870 5 2 2" xfId="39759" xr:uid="{00000000-0005-0000-0000-0000978A0000}"/>
    <cellStyle name="Normal 870 5 3" xfId="30917" xr:uid="{00000000-0005-0000-0000-0000988A0000}"/>
    <cellStyle name="Normal 870 6" xfId="21887" xr:uid="{00000000-0005-0000-0000-0000998A0000}"/>
    <cellStyle name="Normal 870 6 2" xfId="39754" xr:uid="{00000000-0005-0000-0000-00009A8A0000}"/>
    <cellStyle name="Normal 870 7" xfId="30912" xr:uid="{00000000-0005-0000-0000-00009B8A0000}"/>
    <cellStyle name="Normal 871" xfId="12291" xr:uid="{00000000-0005-0000-0000-00009C8A0000}"/>
    <cellStyle name="Normal 871 2" xfId="12292" xr:uid="{00000000-0005-0000-0000-00009D8A0000}"/>
    <cellStyle name="Normal 871 2 2" xfId="12293" xr:uid="{00000000-0005-0000-0000-00009E8A0000}"/>
    <cellStyle name="Normal 871 2 2 2" xfId="21895" xr:uid="{00000000-0005-0000-0000-00009F8A0000}"/>
    <cellStyle name="Normal 871 2 2 2 2" xfId="39762" xr:uid="{00000000-0005-0000-0000-0000A08A0000}"/>
    <cellStyle name="Normal 871 2 2 3" xfId="30920" xr:uid="{00000000-0005-0000-0000-0000A18A0000}"/>
    <cellStyle name="Normal 871 2 3" xfId="21894" xr:uid="{00000000-0005-0000-0000-0000A28A0000}"/>
    <cellStyle name="Normal 871 2 3 2" xfId="39761" xr:uid="{00000000-0005-0000-0000-0000A38A0000}"/>
    <cellStyle name="Normal 871 2 4" xfId="30919" xr:uid="{00000000-0005-0000-0000-0000A48A0000}"/>
    <cellStyle name="Normal 871 3" xfId="12294" xr:uid="{00000000-0005-0000-0000-0000A58A0000}"/>
    <cellStyle name="Normal 871 3 2" xfId="21896" xr:uid="{00000000-0005-0000-0000-0000A68A0000}"/>
    <cellStyle name="Normal 871 3 2 2" xfId="39763" xr:uid="{00000000-0005-0000-0000-0000A78A0000}"/>
    <cellStyle name="Normal 871 3 3" xfId="30921" xr:uid="{00000000-0005-0000-0000-0000A88A0000}"/>
    <cellStyle name="Normal 871 4" xfId="12295" xr:uid="{00000000-0005-0000-0000-0000A98A0000}"/>
    <cellStyle name="Normal 871 4 2" xfId="21897" xr:uid="{00000000-0005-0000-0000-0000AA8A0000}"/>
    <cellStyle name="Normal 871 4 2 2" xfId="39764" xr:uid="{00000000-0005-0000-0000-0000AB8A0000}"/>
    <cellStyle name="Normal 871 4 3" xfId="30922" xr:uid="{00000000-0005-0000-0000-0000AC8A0000}"/>
    <cellStyle name="Normal 871 5" xfId="12296" xr:uid="{00000000-0005-0000-0000-0000AD8A0000}"/>
    <cellStyle name="Normal 871 5 2" xfId="21898" xr:uid="{00000000-0005-0000-0000-0000AE8A0000}"/>
    <cellStyle name="Normal 871 5 2 2" xfId="39765" xr:uid="{00000000-0005-0000-0000-0000AF8A0000}"/>
    <cellStyle name="Normal 871 5 3" xfId="30923" xr:uid="{00000000-0005-0000-0000-0000B08A0000}"/>
    <cellStyle name="Normal 871 6" xfId="21893" xr:uid="{00000000-0005-0000-0000-0000B18A0000}"/>
    <cellStyle name="Normal 871 6 2" xfId="39760" xr:uid="{00000000-0005-0000-0000-0000B28A0000}"/>
    <cellStyle name="Normal 871 7" xfId="30918" xr:uid="{00000000-0005-0000-0000-0000B38A0000}"/>
    <cellStyle name="Normal 872" xfId="12297" xr:uid="{00000000-0005-0000-0000-0000B48A0000}"/>
    <cellStyle name="Normal 872 2" xfId="12298" xr:uid="{00000000-0005-0000-0000-0000B58A0000}"/>
    <cellStyle name="Normal 872 2 2" xfId="12299" xr:uid="{00000000-0005-0000-0000-0000B68A0000}"/>
    <cellStyle name="Normal 872 2 2 2" xfId="21901" xr:uid="{00000000-0005-0000-0000-0000B78A0000}"/>
    <cellStyle name="Normal 872 2 2 2 2" xfId="39768" xr:uid="{00000000-0005-0000-0000-0000B88A0000}"/>
    <cellStyle name="Normal 872 2 2 3" xfId="30926" xr:uid="{00000000-0005-0000-0000-0000B98A0000}"/>
    <cellStyle name="Normal 872 2 3" xfId="21900" xr:uid="{00000000-0005-0000-0000-0000BA8A0000}"/>
    <cellStyle name="Normal 872 2 3 2" xfId="39767" xr:uid="{00000000-0005-0000-0000-0000BB8A0000}"/>
    <cellStyle name="Normal 872 2 4" xfId="30925" xr:uid="{00000000-0005-0000-0000-0000BC8A0000}"/>
    <cellStyle name="Normal 872 3" xfId="12300" xr:uid="{00000000-0005-0000-0000-0000BD8A0000}"/>
    <cellStyle name="Normal 872 3 2" xfId="21902" xr:uid="{00000000-0005-0000-0000-0000BE8A0000}"/>
    <cellStyle name="Normal 872 3 2 2" xfId="39769" xr:uid="{00000000-0005-0000-0000-0000BF8A0000}"/>
    <cellStyle name="Normal 872 3 3" xfId="30927" xr:uid="{00000000-0005-0000-0000-0000C08A0000}"/>
    <cellStyle name="Normal 872 4" xfId="12301" xr:uid="{00000000-0005-0000-0000-0000C18A0000}"/>
    <cellStyle name="Normal 872 4 2" xfId="21903" xr:uid="{00000000-0005-0000-0000-0000C28A0000}"/>
    <cellStyle name="Normal 872 4 2 2" xfId="39770" xr:uid="{00000000-0005-0000-0000-0000C38A0000}"/>
    <cellStyle name="Normal 872 4 3" xfId="30928" xr:uid="{00000000-0005-0000-0000-0000C48A0000}"/>
    <cellStyle name="Normal 872 5" xfId="12302" xr:uid="{00000000-0005-0000-0000-0000C58A0000}"/>
    <cellStyle name="Normal 872 5 2" xfId="21904" xr:uid="{00000000-0005-0000-0000-0000C68A0000}"/>
    <cellStyle name="Normal 872 5 2 2" xfId="39771" xr:uid="{00000000-0005-0000-0000-0000C78A0000}"/>
    <cellStyle name="Normal 872 5 3" xfId="30929" xr:uid="{00000000-0005-0000-0000-0000C88A0000}"/>
    <cellStyle name="Normal 872 6" xfId="21899" xr:uid="{00000000-0005-0000-0000-0000C98A0000}"/>
    <cellStyle name="Normal 872 6 2" xfId="39766" xr:uid="{00000000-0005-0000-0000-0000CA8A0000}"/>
    <cellStyle name="Normal 872 7" xfId="30924" xr:uid="{00000000-0005-0000-0000-0000CB8A0000}"/>
    <cellStyle name="Normal 873" xfId="12303" xr:uid="{00000000-0005-0000-0000-0000CC8A0000}"/>
    <cellStyle name="Normal 873 2" xfId="12304" xr:uid="{00000000-0005-0000-0000-0000CD8A0000}"/>
    <cellStyle name="Normal 873 2 2" xfId="12305" xr:uid="{00000000-0005-0000-0000-0000CE8A0000}"/>
    <cellStyle name="Normal 873 2 2 2" xfId="21907" xr:uid="{00000000-0005-0000-0000-0000CF8A0000}"/>
    <cellStyle name="Normal 873 2 2 2 2" xfId="39774" xr:uid="{00000000-0005-0000-0000-0000D08A0000}"/>
    <cellStyle name="Normal 873 2 2 3" xfId="30932" xr:uid="{00000000-0005-0000-0000-0000D18A0000}"/>
    <cellStyle name="Normal 873 2 3" xfId="21906" xr:uid="{00000000-0005-0000-0000-0000D28A0000}"/>
    <cellStyle name="Normal 873 2 3 2" xfId="39773" xr:uid="{00000000-0005-0000-0000-0000D38A0000}"/>
    <cellStyle name="Normal 873 2 4" xfId="30931" xr:uid="{00000000-0005-0000-0000-0000D48A0000}"/>
    <cellStyle name="Normal 873 3" xfId="12306" xr:uid="{00000000-0005-0000-0000-0000D58A0000}"/>
    <cellStyle name="Normal 873 3 2" xfId="21908" xr:uid="{00000000-0005-0000-0000-0000D68A0000}"/>
    <cellStyle name="Normal 873 3 2 2" xfId="39775" xr:uid="{00000000-0005-0000-0000-0000D78A0000}"/>
    <cellStyle name="Normal 873 3 3" xfId="30933" xr:uid="{00000000-0005-0000-0000-0000D88A0000}"/>
    <cellStyle name="Normal 873 4" xfId="12307" xr:uid="{00000000-0005-0000-0000-0000D98A0000}"/>
    <cellStyle name="Normal 873 4 2" xfId="21909" xr:uid="{00000000-0005-0000-0000-0000DA8A0000}"/>
    <cellStyle name="Normal 873 4 2 2" xfId="39776" xr:uid="{00000000-0005-0000-0000-0000DB8A0000}"/>
    <cellStyle name="Normal 873 4 3" xfId="30934" xr:uid="{00000000-0005-0000-0000-0000DC8A0000}"/>
    <cellStyle name="Normal 873 5" xfId="12308" xr:uid="{00000000-0005-0000-0000-0000DD8A0000}"/>
    <cellStyle name="Normal 873 5 2" xfId="21910" xr:uid="{00000000-0005-0000-0000-0000DE8A0000}"/>
    <cellStyle name="Normal 873 5 2 2" xfId="39777" xr:uid="{00000000-0005-0000-0000-0000DF8A0000}"/>
    <cellStyle name="Normal 873 5 3" xfId="30935" xr:uid="{00000000-0005-0000-0000-0000E08A0000}"/>
    <cellStyle name="Normal 873 6" xfId="21905" xr:uid="{00000000-0005-0000-0000-0000E18A0000}"/>
    <cellStyle name="Normal 873 6 2" xfId="39772" xr:uid="{00000000-0005-0000-0000-0000E28A0000}"/>
    <cellStyle name="Normal 873 7" xfId="30930" xr:uid="{00000000-0005-0000-0000-0000E38A0000}"/>
    <cellStyle name="Normal 874" xfId="12309" xr:uid="{00000000-0005-0000-0000-0000E48A0000}"/>
    <cellStyle name="Normal 874 2" xfId="12310" xr:uid="{00000000-0005-0000-0000-0000E58A0000}"/>
    <cellStyle name="Normal 874 2 2" xfId="12311" xr:uid="{00000000-0005-0000-0000-0000E68A0000}"/>
    <cellStyle name="Normal 874 2 2 2" xfId="21913" xr:uid="{00000000-0005-0000-0000-0000E78A0000}"/>
    <cellStyle name="Normal 874 2 2 2 2" xfId="39780" xr:uid="{00000000-0005-0000-0000-0000E88A0000}"/>
    <cellStyle name="Normal 874 2 2 3" xfId="30938" xr:uid="{00000000-0005-0000-0000-0000E98A0000}"/>
    <cellStyle name="Normal 874 2 3" xfId="21912" xr:uid="{00000000-0005-0000-0000-0000EA8A0000}"/>
    <cellStyle name="Normal 874 2 3 2" xfId="39779" xr:uid="{00000000-0005-0000-0000-0000EB8A0000}"/>
    <cellStyle name="Normal 874 2 4" xfId="30937" xr:uid="{00000000-0005-0000-0000-0000EC8A0000}"/>
    <cellStyle name="Normal 874 3" xfId="12312" xr:uid="{00000000-0005-0000-0000-0000ED8A0000}"/>
    <cellStyle name="Normal 874 3 2" xfId="21914" xr:uid="{00000000-0005-0000-0000-0000EE8A0000}"/>
    <cellStyle name="Normal 874 3 2 2" xfId="39781" xr:uid="{00000000-0005-0000-0000-0000EF8A0000}"/>
    <cellStyle name="Normal 874 3 3" xfId="30939" xr:uid="{00000000-0005-0000-0000-0000F08A0000}"/>
    <cellStyle name="Normal 874 4" xfId="12313" xr:uid="{00000000-0005-0000-0000-0000F18A0000}"/>
    <cellStyle name="Normal 874 4 2" xfId="21915" xr:uid="{00000000-0005-0000-0000-0000F28A0000}"/>
    <cellStyle name="Normal 874 4 2 2" xfId="39782" xr:uid="{00000000-0005-0000-0000-0000F38A0000}"/>
    <cellStyle name="Normal 874 4 3" xfId="30940" xr:uid="{00000000-0005-0000-0000-0000F48A0000}"/>
    <cellStyle name="Normal 874 5" xfId="12314" xr:uid="{00000000-0005-0000-0000-0000F58A0000}"/>
    <cellStyle name="Normal 874 5 2" xfId="21916" xr:uid="{00000000-0005-0000-0000-0000F68A0000}"/>
    <cellStyle name="Normal 874 5 2 2" xfId="39783" xr:uid="{00000000-0005-0000-0000-0000F78A0000}"/>
    <cellStyle name="Normal 874 5 3" xfId="30941" xr:uid="{00000000-0005-0000-0000-0000F88A0000}"/>
    <cellStyle name="Normal 874 6" xfId="21911" xr:uid="{00000000-0005-0000-0000-0000F98A0000}"/>
    <cellStyle name="Normal 874 6 2" xfId="39778" xr:uid="{00000000-0005-0000-0000-0000FA8A0000}"/>
    <cellStyle name="Normal 874 7" xfId="30936" xr:uid="{00000000-0005-0000-0000-0000FB8A0000}"/>
    <cellStyle name="Normal 875" xfId="12315" xr:uid="{00000000-0005-0000-0000-0000FC8A0000}"/>
    <cellStyle name="Normal 875 2" xfId="12316" xr:uid="{00000000-0005-0000-0000-0000FD8A0000}"/>
    <cellStyle name="Normal 875 2 2" xfId="12317" xr:uid="{00000000-0005-0000-0000-0000FE8A0000}"/>
    <cellStyle name="Normal 875 2 2 2" xfId="21919" xr:uid="{00000000-0005-0000-0000-0000FF8A0000}"/>
    <cellStyle name="Normal 875 2 2 2 2" xfId="39786" xr:uid="{00000000-0005-0000-0000-0000008B0000}"/>
    <cellStyle name="Normal 875 2 2 3" xfId="30944" xr:uid="{00000000-0005-0000-0000-0000018B0000}"/>
    <cellStyle name="Normal 875 2 3" xfId="21918" xr:uid="{00000000-0005-0000-0000-0000028B0000}"/>
    <cellStyle name="Normal 875 2 3 2" xfId="39785" xr:uid="{00000000-0005-0000-0000-0000038B0000}"/>
    <cellStyle name="Normal 875 2 4" xfId="30943" xr:uid="{00000000-0005-0000-0000-0000048B0000}"/>
    <cellStyle name="Normal 875 3" xfId="12318" xr:uid="{00000000-0005-0000-0000-0000058B0000}"/>
    <cellStyle name="Normal 875 3 2" xfId="21920" xr:uid="{00000000-0005-0000-0000-0000068B0000}"/>
    <cellStyle name="Normal 875 3 2 2" xfId="39787" xr:uid="{00000000-0005-0000-0000-0000078B0000}"/>
    <cellStyle name="Normal 875 3 3" xfId="30945" xr:uid="{00000000-0005-0000-0000-0000088B0000}"/>
    <cellStyle name="Normal 875 4" xfId="12319" xr:uid="{00000000-0005-0000-0000-0000098B0000}"/>
    <cellStyle name="Normal 875 4 2" xfId="21921" xr:uid="{00000000-0005-0000-0000-00000A8B0000}"/>
    <cellStyle name="Normal 875 4 2 2" xfId="39788" xr:uid="{00000000-0005-0000-0000-00000B8B0000}"/>
    <cellStyle name="Normal 875 4 3" xfId="30946" xr:uid="{00000000-0005-0000-0000-00000C8B0000}"/>
    <cellStyle name="Normal 875 5" xfId="12320" xr:uid="{00000000-0005-0000-0000-00000D8B0000}"/>
    <cellStyle name="Normal 875 5 2" xfId="21922" xr:uid="{00000000-0005-0000-0000-00000E8B0000}"/>
    <cellStyle name="Normal 875 5 2 2" xfId="39789" xr:uid="{00000000-0005-0000-0000-00000F8B0000}"/>
    <cellStyle name="Normal 875 5 3" xfId="30947" xr:uid="{00000000-0005-0000-0000-0000108B0000}"/>
    <cellStyle name="Normal 875 6" xfId="21917" xr:uid="{00000000-0005-0000-0000-0000118B0000}"/>
    <cellStyle name="Normal 875 6 2" xfId="39784" xr:uid="{00000000-0005-0000-0000-0000128B0000}"/>
    <cellStyle name="Normal 875 7" xfId="30942" xr:uid="{00000000-0005-0000-0000-0000138B0000}"/>
    <cellStyle name="Normal 876" xfId="12321" xr:uid="{00000000-0005-0000-0000-0000148B0000}"/>
    <cellStyle name="Normal 876 2" xfId="12322" xr:uid="{00000000-0005-0000-0000-0000158B0000}"/>
    <cellStyle name="Normal 876 2 2" xfId="12323" xr:uid="{00000000-0005-0000-0000-0000168B0000}"/>
    <cellStyle name="Normal 876 2 2 2" xfId="21925" xr:uid="{00000000-0005-0000-0000-0000178B0000}"/>
    <cellStyle name="Normal 876 2 2 2 2" xfId="39792" xr:uid="{00000000-0005-0000-0000-0000188B0000}"/>
    <cellStyle name="Normal 876 2 2 3" xfId="30950" xr:uid="{00000000-0005-0000-0000-0000198B0000}"/>
    <cellStyle name="Normal 876 2 3" xfId="21924" xr:uid="{00000000-0005-0000-0000-00001A8B0000}"/>
    <cellStyle name="Normal 876 2 3 2" xfId="39791" xr:uid="{00000000-0005-0000-0000-00001B8B0000}"/>
    <cellStyle name="Normal 876 2 4" xfId="30949" xr:uid="{00000000-0005-0000-0000-00001C8B0000}"/>
    <cellStyle name="Normal 876 3" xfId="12324" xr:uid="{00000000-0005-0000-0000-00001D8B0000}"/>
    <cellStyle name="Normal 876 3 2" xfId="21926" xr:uid="{00000000-0005-0000-0000-00001E8B0000}"/>
    <cellStyle name="Normal 876 3 2 2" xfId="39793" xr:uid="{00000000-0005-0000-0000-00001F8B0000}"/>
    <cellStyle name="Normal 876 3 3" xfId="30951" xr:uid="{00000000-0005-0000-0000-0000208B0000}"/>
    <cellStyle name="Normal 876 4" xfId="12325" xr:uid="{00000000-0005-0000-0000-0000218B0000}"/>
    <cellStyle name="Normal 876 4 2" xfId="21927" xr:uid="{00000000-0005-0000-0000-0000228B0000}"/>
    <cellStyle name="Normal 876 4 2 2" xfId="39794" xr:uid="{00000000-0005-0000-0000-0000238B0000}"/>
    <cellStyle name="Normal 876 4 3" xfId="30952" xr:uid="{00000000-0005-0000-0000-0000248B0000}"/>
    <cellStyle name="Normal 876 5" xfId="12326" xr:uid="{00000000-0005-0000-0000-0000258B0000}"/>
    <cellStyle name="Normal 876 5 2" xfId="21928" xr:uid="{00000000-0005-0000-0000-0000268B0000}"/>
    <cellStyle name="Normal 876 5 2 2" xfId="39795" xr:uid="{00000000-0005-0000-0000-0000278B0000}"/>
    <cellStyle name="Normal 876 5 3" xfId="30953" xr:uid="{00000000-0005-0000-0000-0000288B0000}"/>
    <cellStyle name="Normal 876 6" xfId="21923" xr:uid="{00000000-0005-0000-0000-0000298B0000}"/>
    <cellStyle name="Normal 876 6 2" xfId="39790" xr:uid="{00000000-0005-0000-0000-00002A8B0000}"/>
    <cellStyle name="Normal 876 7" xfId="30948" xr:uid="{00000000-0005-0000-0000-00002B8B0000}"/>
    <cellStyle name="Normal 877" xfId="12327" xr:uid="{00000000-0005-0000-0000-00002C8B0000}"/>
    <cellStyle name="Normal 877 2" xfId="12328" xr:uid="{00000000-0005-0000-0000-00002D8B0000}"/>
    <cellStyle name="Normal 877 2 2" xfId="12329" xr:uid="{00000000-0005-0000-0000-00002E8B0000}"/>
    <cellStyle name="Normal 877 2 2 2" xfId="21931" xr:uid="{00000000-0005-0000-0000-00002F8B0000}"/>
    <cellStyle name="Normal 877 2 2 2 2" xfId="39798" xr:uid="{00000000-0005-0000-0000-0000308B0000}"/>
    <cellStyle name="Normal 877 2 2 3" xfId="30956" xr:uid="{00000000-0005-0000-0000-0000318B0000}"/>
    <cellStyle name="Normal 877 2 3" xfId="21930" xr:uid="{00000000-0005-0000-0000-0000328B0000}"/>
    <cellStyle name="Normal 877 2 3 2" xfId="39797" xr:uid="{00000000-0005-0000-0000-0000338B0000}"/>
    <cellStyle name="Normal 877 2 4" xfId="30955" xr:uid="{00000000-0005-0000-0000-0000348B0000}"/>
    <cellStyle name="Normal 877 3" xfId="12330" xr:uid="{00000000-0005-0000-0000-0000358B0000}"/>
    <cellStyle name="Normal 877 3 2" xfId="21932" xr:uid="{00000000-0005-0000-0000-0000368B0000}"/>
    <cellStyle name="Normal 877 3 2 2" xfId="39799" xr:uid="{00000000-0005-0000-0000-0000378B0000}"/>
    <cellStyle name="Normal 877 3 3" xfId="30957" xr:uid="{00000000-0005-0000-0000-0000388B0000}"/>
    <cellStyle name="Normal 877 4" xfId="12331" xr:uid="{00000000-0005-0000-0000-0000398B0000}"/>
    <cellStyle name="Normal 877 4 2" xfId="21933" xr:uid="{00000000-0005-0000-0000-00003A8B0000}"/>
    <cellStyle name="Normal 877 4 2 2" xfId="39800" xr:uid="{00000000-0005-0000-0000-00003B8B0000}"/>
    <cellStyle name="Normal 877 4 3" xfId="30958" xr:uid="{00000000-0005-0000-0000-00003C8B0000}"/>
    <cellStyle name="Normal 877 5" xfId="12332" xr:uid="{00000000-0005-0000-0000-00003D8B0000}"/>
    <cellStyle name="Normal 877 5 2" xfId="21934" xr:uid="{00000000-0005-0000-0000-00003E8B0000}"/>
    <cellStyle name="Normal 877 5 2 2" xfId="39801" xr:uid="{00000000-0005-0000-0000-00003F8B0000}"/>
    <cellStyle name="Normal 877 5 3" xfId="30959" xr:uid="{00000000-0005-0000-0000-0000408B0000}"/>
    <cellStyle name="Normal 877 6" xfId="21929" xr:uid="{00000000-0005-0000-0000-0000418B0000}"/>
    <cellStyle name="Normal 877 6 2" xfId="39796" xr:uid="{00000000-0005-0000-0000-0000428B0000}"/>
    <cellStyle name="Normal 877 7" xfId="30954" xr:uid="{00000000-0005-0000-0000-0000438B0000}"/>
    <cellStyle name="Normal 878" xfId="12333" xr:uid="{00000000-0005-0000-0000-0000448B0000}"/>
    <cellStyle name="Normal 878 2" xfId="12334" xr:uid="{00000000-0005-0000-0000-0000458B0000}"/>
    <cellStyle name="Normal 878 2 2" xfId="12335" xr:uid="{00000000-0005-0000-0000-0000468B0000}"/>
    <cellStyle name="Normal 878 2 2 2" xfId="21937" xr:uid="{00000000-0005-0000-0000-0000478B0000}"/>
    <cellStyle name="Normal 878 2 2 2 2" xfId="39804" xr:uid="{00000000-0005-0000-0000-0000488B0000}"/>
    <cellStyle name="Normal 878 2 2 3" xfId="30962" xr:uid="{00000000-0005-0000-0000-0000498B0000}"/>
    <cellStyle name="Normal 878 2 3" xfId="21936" xr:uid="{00000000-0005-0000-0000-00004A8B0000}"/>
    <cellStyle name="Normal 878 2 3 2" xfId="39803" xr:uid="{00000000-0005-0000-0000-00004B8B0000}"/>
    <cellStyle name="Normal 878 2 4" xfId="30961" xr:uid="{00000000-0005-0000-0000-00004C8B0000}"/>
    <cellStyle name="Normal 878 3" xfId="12336" xr:uid="{00000000-0005-0000-0000-00004D8B0000}"/>
    <cellStyle name="Normal 878 3 2" xfId="21938" xr:uid="{00000000-0005-0000-0000-00004E8B0000}"/>
    <cellStyle name="Normal 878 3 2 2" xfId="39805" xr:uid="{00000000-0005-0000-0000-00004F8B0000}"/>
    <cellStyle name="Normal 878 3 3" xfId="30963" xr:uid="{00000000-0005-0000-0000-0000508B0000}"/>
    <cellStyle name="Normal 878 4" xfId="12337" xr:uid="{00000000-0005-0000-0000-0000518B0000}"/>
    <cellStyle name="Normal 878 4 2" xfId="21939" xr:uid="{00000000-0005-0000-0000-0000528B0000}"/>
    <cellStyle name="Normal 878 4 2 2" xfId="39806" xr:uid="{00000000-0005-0000-0000-0000538B0000}"/>
    <cellStyle name="Normal 878 4 3" xfId="30964" xr:uid="{00000000-0005-0000-0000-0000548B0000}"/>
    <cellStyle name="Normal 878 5" xfId="12338" xr:uid="{00000000-0005-0000-0000-0000558B0000}"/>
    <cellStyle name="Normal 878 5 2" xfId="21940" xr:uid="{00000000-0005-0000-0000-0000568B0000}"/>
    <cellStyle name="Normal 878 5 2 2" xfId="39807" xr:uid="{00000000-0005-0000-0000-0000578B0000}"/>
    <cellStyle name="Normal 878 5 3" xfId="30965" xr:uid="{00000000-0005-0000-0000-0000588B0000}"/>
    <cellStyle name="Normal 878 6" xfId="21935" xr:uid="{00000000-0005-0000-0000-0000598B0000}"/>
    <cellStyle name="Normal 878 6 2" xfId="39802" xr:uid="{00000000-0005-0000-0000-00005A8B0000}"/>
    <cellStyle name="Normal 878 7" xfId="30960" xr:uid="{00000000-0005-0000-0000-00005B8B0000}"/>
    <cellStyle name="Normal 879" xfId="12339" xr:uid="{00000000-0005-0000-0000-00005C8B0000}"/>
    <cellStyle name="Normal 879 2" xfId="12340" xr:uid="{00000000-0005-0000-0000-00005D8B0000}"/>
    <cellStyle name="Normal 879 2 2" xfId="12341" xr:uid="{00000000-0005-0000-0000-00005E8B0000}"/>
    <cellStyle name="Normal 879 2 2 2" xfId="21943" xr:uid="{00000000-0005-0000-0000-00005F8B0000}"/>
    <cellStyle name="Normal 879 2 2 2 2" xfId="39810" xr:uid="{00000000-0005-0000-0000-0000608B0000}"/>
    <cellStyle name="Normal 879 2 2 3" xfId="30968" xr:uid="{00000000-0005-0000-0000-0000618B0000}"/>
    <cellStyle name="Normal 879 2 3" xfId="21942" xr:uid="{00000000-0005-0000-0000-0000628B0000}"/>
    <cellStyle name="Normal 879 2 3 2" xfId="39809" xr:uid="{00000000-0005-0000-0000-0000638B0000}"/>
    <cellStyle name="Normal 879 2 4" xfId="30967" xr:uid="{00000000-0005-0000-0000-0000648B0000}"/>
    <cellStyle name="Normal 879 3" xfId="12342" xr:uid="{00000000-0005-0000-0000-0000658B0000}"/>
    <cellStyle name="Normal 879 3 2" xfId="21944" xr:uid="{00000000-0005-0000-0000-0000668B0000}"/>
    <cellStyle name="Normal 879 3 2 2" xfId="39811" xr:uid="{00000000-0005-0000-0000-0000678B0000}"/>
    <cellStyle name="Normal 879 3 3" xfId="30969" xr:uid="{00000000-0005-0000-0000-0000688B0000}"/>
    <cellStyle name="Normal 879 4" xfId="12343" xr:uid="{00000000-0005-0000-0000-0000698B0000}"/>
    <cellStyle name="Normal 879 4 2" xfId="21945" xr:uid="{00000000-0005-0000-0000-00006A8B0000}"/>
    <cellStyle name="Normal 879 4 2 2" xfId="39812" xr:uid="{00000000-0005-0000-0000-00006B8B0000}"/>
    <cellStyle name="Normal 879 4 3" xfId="30970" xr:uid="{00000000-0005-0000-0000-00006C8B0000}"/>
    <cellStyle name="Normal 879 5" xfId="12344" xr:uid="{00000000-0005-0000-0000-00006D8B0000}"/>
    <cellStyle name="Normal 879 5 2" xfId="21946" xr:uid="{00000000-0005-0000-0000-00006E8B0000}"/>
    <cellStyle name="Normal 879 5 2 2" xfId="39813" xr:uid="{00000000-0005-0000-0000-00006F8B0000}"/>
    <cellStyle name="Normal 879 5 3" xfId="30971" xr:uid="{00000000-0005-0000-0000-0000708B0000}"/>
    <cellStyle name="Normal 879 6" xfId="21941" xr:uid="{00000000-0005-0000-0000-0000718B0000}"/>
    <cellStyle name="Normal 879 6 2" xfId="39808" xr:uid="{00000000-0005-0000-0000-0000728B0000}"/>
    <cellStyle name="Normal 879 7" xfId="30966" xr:uid="{00000000-0005-0000-0000-0000738B0000}"/>
    <cellStyle name="Normal 88" xfId="1882" xr:uid="{00000000-0005-0000-0000-0000748B0000}"/>
    <cellStyle name="Normal 88 2" xfId="12345" xr:uid="{00000000-0005-0000-0000-0000758B0000}"/>
    <cellStyle name="Normal 88 3" xfId="12346" xr:uid="{00000000-0005-0000-0000-0000768B0000}"/>
    <cellStyle name="Normal 88 3 2" xfId="12347" xr:uid="{00000000-0005-0000-0000-0000778B0000}"/>
    <cellStyle name="Normal 88 3 2 2" xfId="21948" xr:uid="{00000000-0005-0000-0000-0000788B0000}"/>
    <cellStyle name="Normal 88 3 2 2 2" xfId="39815" xr:uid="{00000000-0005-0000-0000-0000798B0000}"/>
    <cellStyle name="Normal 88 3 2 3" xfId="30973" xr:uid="{00000000-0005-0000-0000-00007A8B0000}"/>
    <cellStyle name="Normal 88 3 3" xfId="21947" xr:uid="{00000000-0005-0000-0000-00007B8B0000}"/>
    <cellStyle name="Normal 88 3 3 2" xfId="39814" xr:uid="{00000000-0005-0000-0000-00007C8B0000}"/>
    <cellStyle name="Normal 88 3 4" xfId="30972" xr:uid="{00000000-0005-0000-0000-00007D8B0000}"/>
    <cellStyle name="Normal 88 4" xfId="12348" xr:uid="{00000000-0005-0000-0000-00007E8B0000}"/>
    <cellStyle name="Normal 88 4 2" xfId="21949" xr:uid="{00000000-0005-0000-0000-00007F8B0000}"/>
    <cellStyle name="Normal 88 4 2 2" xfId="39816" xr:uid="{00000000-0005-0000-0000-0000808B0000}"/>
    <cellStyle name="Normal 88 4 3" xfId="30974" xr:uid="{00000000-0005-0000-0000-0000818B0000}"/>
    <cellStyle name="Normal 88 5" xfId="12349" xr:uid="{00000000-0005-0000-0000-0000828B0000}"/>
    <cellStyle name="Normal 88 5 2" xfId="21950" xr:uid="{00000000-0005-0000-0000-0000838B0000}"/>
    <cellStyle name="Normal 88 5 2 2" xfId="39817" xr:uid="{00000000-0005-0000-0000-0000848B0000}"/>
    <cellStyle name="Normal 88 5 3" xfId="30975" xr:uid="{00000000-0005-0000-0000-0000858B0000}"/>
    <cellStyle name="Normal 88 6" xfId="12350" xr:uid="{00000000-0005-0000-0000-0000868B0000}"/>
    <cellStyle name="Normal 88 6 2" xfId="21951" xr:uid="{00000000-0005-0000-0000-0000878B0000}"/>
    <cellStyle name="Normal 88 6 2 2" xfId="39818" xr:uid="{00000000-0005-0000-0000-0000888B0000}"/>
    <cellStyle name="Normal 88 6 3" xfId="30976" xr:uid="{00000000-0005-0000-0000-0000898B0000}"/>
    <cellStyle name="Normal 880" xfId="12351" xr:uid="{00000000-0005-0000-0000-00008A8B0000}"/>
    <cellStyle name="Normal 880 2" xfId="12352" xr:uid="{00000000-0005-0000-0000-00008B8B0000}"/>
    <cellStyle name="Normal 880 2 2" xfId="12353" xr:uid="{00000000-0005-0000-0000-00008C8B0000}"/>
    <cellStyle name="Normal 880 2 2 2" xfId="21954" xr:uid="{00000000-0005-0000-0000-00008D8B0000}"/>
    <cellStyle name="Normal 880 2 2 2 2" xfId="39821" xr:uid="{00000000-0005-0000-0000-00008E8B0000}"/>
    <cellStyle name="Normal 880 2 2 3" xfId="30979" xr:uid="{00000000-0005-0000-0000-00008F8B0000}"/>
    <cellStyle name="Normal 880 2 3" xfId="21953" xr:uid="{00000000-0005-0000-0000-0000908B0000}"/>
    <cellStyle name="Normal 880 2 3 2" xfId="39820" xr:uid="{00000000-0005-0000-0000-0000918B0000}"/>
    <cellStyle name="Normal 880 2 4" xfId="30978" xr:uid="{00000000-0005-0000-0000-0000928B0000}"/>
    <cellStyle name="Normal 880 3" xfId="12354" xr:uid="{00000000-0005-0000-0000-0000938B0000}"/>
    <cellStyle name="Normal 880 3 2" xfId="21955" xr:uid="{00000000-0005-0000-0000-0000948B0000}"/>
    <cellStyle name="Normal 880 3 2 2" xfId="39822" xr:uid="{00000000-0005-0000-0000-0000958B0000}"/>
    <cellStyle name="Normal 880 3 3" xfId="30980" xr:uid="{00000000-0005-0000-0000-0000968B0000}"/>
    <cellStyle name="Normal 880 4" xfId="12355" xr:uid="{00000000-0005-0000-0000-0000978B0000}"/>
    <cellStyle name="Normal 880 4 2" xfId="21956" xr:uid="{00000000-0005-0000-0000-0000988B0000}"/>
    <cellStyle name="Normal 880 4 2 2" xfId="39823" xr:uid="{00000000-0005-0000-0000-0000998B0000}"/>
    <cellStyle name="Normal 880 4 3" xfId="30981" xr:uid="{00000000-0005-0000-0000-00009A8B0000}"/>
    <cellStyle name="Normal 880 5" xfId="12356" xr:uid="{00000000-0005-0000-0000-00009B8B0000}"/>
    <cellStyle name="Normal 880 5 2" xfId="21957" xr:uid="{00000000-0005-0000-0000-00009C8B0000}"/>
    <cellStyle name="Normal 880 5 2 2" xfId="39824" xr:uid="{00000000-0005-0000-0000-00009D8B0000}"/>
    <cellStyle name="Normal 880 5 3" xfId="30982" xr:uid="{00000000-0005-0000-0000-00009E8B0000}"/>
    <cellStyle name="Normal 880 6" xfId="21952" xr:uid="{00000000-0005-0000-0000-00009F8B0000}"/>
    <cellStyle name="Normal 880 6 2" xfId="39819" xr:uid="{00000000-0005-0000-0000-0000A08B0000}"/>
    <cellStyle name="Normal 880 7" xfId="30977" xr:uid="{00000000-0005-0000-0000-0000A18B0000}"/>
    <cellStyle name="Normal 881" xfId="12357" xr:uid="{00000000-0005-0000-0000-0000A28B0000}"/>
    <cellStyle name="Normal 881 2" xfId="12358" xr:uid="{00000000-0005-0000-0000-0000A38B0000}"/>
    <cellStyle name="Normal 881 2 2" xfId="12359" xr:uid="{00000000-0005-0000-0000-0000A48B0000}"/>
    <cellStyle name="Normal 881 2 2 2" xfId="21960" xr:uid="{00000000-0005-0000-0000-0000A58B0000}"/>
    <cellStyle name="Normal 881 2 2 2 2" xfId="39827" xr:uid="{00000000-0005-0000-0000-0000A68B0000}"/>
    <cellStyle name="Normal 881 2 2 3" xfId="30985" xr:uid="{00000000-0005-0000-0000-0000A78B0000}"/>
    <cellStyle name="Normal 881 2 3" xfId="21959" xr:uid="{00000000-0005-0000-0000-0000A88B0000}"/>
    <cellStyle name="Normal 881 2 3 2" xfId="39826" xr:uid="{00000000-0005-0000-0000-0000A98B0000}"/>
    <cellStyle name="Normal 881 2 4" xfId="30984" xr:uid="{00000000-0005-0000-0000-0000AA8B0000}"/>
    <cellStyle name="Normal 881 3" xfId="12360" xr:uid="{00000000-0005-0000-0000-0000AB8B0000}"/>
    <cellStyle name="Normal 881 3 2" xfId="21961" xr:uid="{00000000-0005-0000-0000-0000AC8B0000}"/>
    <cellStyle name="Normal 881 3 2 2" xfId="39828" xr:uid="{00000000-0005-0000-0000-0000AD8B0000}"/>
    <cellStyle name="Normal 881 3 3" xfId="30986" xr:uid="{00000000-0005-0000-0000-0000AE8B0000}"/>
    <cellStyle name="Normal 881 4" xfId="12361" xr:uid="{00000000-0005-0000-0000-0000AF8B0000}"/>
    <cellStyle name="Normal 881 4 2" xfId="21962" xr:uid="{00000000-0005-0000-0000-0000B08B0000}"/>
    <cellStyle name="Normal 881 4 2 2" xfId="39829" xr:uid="{00000000-0005-0000-0000-0000B18B0000}"/>
    <cellStyle name="Normal 881 4 3" xfId="30987" xr:uid="{00000000-0005-0000-0000-0000B28B0000}"/>
    <cellStyle name="Normal 881 5" xfId="12362" xr:uid="{00000000-0005-0000-0000-0000B38B0000}"/>
    <cellStyle name="Normal 881 5 2" xfId="21963" xr:uid="{00000000-0005-0000-0000-0000B48B0000}"/>
    <cellStyle name="Normal 881 5 2 2" xfId="39830" xr:uid="{00000000-0005-0000-0000-0000B58B0000}"/>
    <cellStyle name="Normal 881 5 3" xfId="30988" xr:uid="{00000000-0005-0000-0000-0000B68B0000}"/>
    <cellStyle name="Normal 881 6" xfId="21958" xr:uid="{00000000-0005-0000-0000-0000B78B0000}"/>
    <cellStyle name="Normal 881 6 2" xfId="39825" xr:uid="{00000000-0005-0000-0000-0000B88B0000}"/>
    <cellStyle name="Normal 881 7" xfId="30983" xr:uid="{00000000-0005-0000-0000-0000B98B0000}"/>
    <cellStyle name="Normal 882" xfId="12363" xr:uid="{00000000-0005-0000-0000-0000BA8B0000}"/>
    <cellStyle name="Normal 882 2" xfId="12364" xr:uid="{00000000-0005-0000-0000-0000BB8B0000}"/>
    <cellStyle name="Normal 882 2 2" xfId="12365" xr:uid="{00000000-0005-0000-0000-0000BC8B0000}"/>
    <cellStyle name="Normal 882 2 2 2" xfId="21966" xr:uid="{00000000-0005-0000-0000-0000BD8B0000}"/>
    <cellStyle name="Normal 882 2 2 2 2" xfId="39833" xr:uid="{00000000-0005-0000-0000-0000BE8B0000}"/>
    <cellStyle name="Normal 882 2 2 3" xfId="30991" xr:uid="{00000000-0005-0000-0000-0000BF8B0000}"/>
    <cellStyle name="Normal 882 2 3" xfId="21965" xr:uid="{00000000-0005-0000-0000-0000C08B0000}"/>
    <cellStyle name="Normal 882 2 3 2" xfId="39832" xr:uid="{00000000-0005-0000-0000-0000C18B0000}"/>
    <cellStyle name="Normal 882 2 4" xfId="30990" xr:uid="{00000000-0005-0000-0000-0000C28B0000}"/>
    <cellStyle name="Normal 882 3" xfId="12366" xr:uid="{00000000-0005-0000-0000-0000C38B0000}"/>
    <cellStyle name="Normal 882 3 2" xfId="21967" xr:uid="{00000000-0005-0000-0000-0000C48B0000}"/>
    <cellStyle name="Normal 882 3 2 2" xfId="39834" xr:uid="{00000000-0005-0000-0000-0000C58B0000}"/>
    <cellStyle name="Normal 882 3 3" xfId="30992" xr:uid="{00000000-0005-0000-0000-0000C68B0000}"/>
    <cellStyle name="Normal 882 4" xfId="12367" xr:uid="{00000000-0005-0000-0000-0000C78B0000}"/>
    <cellStyle name="Normal 882 4 2" xfId="21968" xr:uid="{00000000-0005-0000-0000-0000C88B0000}"/>
    <cellStyle name="Normal 882 4 2 2" xfId="39835" xr:uid="{00000000-0005-0000-0000-0000C98B0000}"/>
    <cellStyle name="Normal 882 4 3" xfId="30993" xr:uid="{00000000-0005-0000-0000-0000CA8B0000}"/>
    <cellStyle name="Normal 882 5" xfId="12368" xr:uid="{00000000-0005-0000-0000-0000CB8B0000}"/>
    <cellStyle name="Normal 882 5 2" xfId="21969" xr:uid="{00000000-0005-0000-0000-0000CC8B0000}"/>
    <cellStyle name="Normal 882 5 2 2" xfId="39836" xr:uid="{00000000-0005-0000-0000-0000CD8B0000}"/>
    <cellStyle name="Normal 882 5 3" xfId="30994" xr:uid="{00000000-0005-0000-0000-0000CE8B0000}"/>
    <cellStyle name="Normal 882 6" xfId="21964" xr:uid="{00000000-0005-0000-0000-0000CF8B0000}"/>
    <cellStyle name="Normal 882 6 2" xfId="39831" xr:uid="{00000000-0005-0000-0000-0000D08B0000}"/>
    <cellStyle name="Normal 882 7" xfId="30989" xr:uid="{00000000-0005-0000-0000-0000D18B0000}"/>
    <cellStyle name="Normal 883" xfId="12369" xr:uid="{00000000-0005-0000-0000-0000D28B0000}"/>
    <cellStyle name="Normal 883 2" xfId="12370" xr:uid="{00000000-0005-0000-0000-0000D38B0000}"/>
    <cellStyle name="Normal 883 2 2" xfId="12371" xr:uid="{00000000-0005-0000-0000-0000D48B0000}"/>
    <cellStyle name="Normal 883 2 2 2" xfId="21972" xr:uid="{00000000-0005-0000-0000-0000D58B0000}"/>
    <cellStyle name="Normal 883 2 2 2 2" xfId="39839" xr:uid="{00000000-0005-0000-0000-0000D68B0000}"/>
    <cellStyle name="Normal 883 2 2 3" xfId="30997" xr:uid="{00000000-0005-0000-0000-0000D78B0000}"/>
    <cellStyle name="Normal 883 2 3" xfId="21971" xr:uid="{00000000-0005-0000-0000-0000D88B0000}"/>
    <cellStyle name="Normal 883 2 3 2" xfId="39838" xr:uid="{00000000-0005-0000-0000-0000D98B0000}"/>
    <cellStyle name="Normal 883 2 4" xfId="30996" xr:uid="{00000000-0005-0000-0000-0000DA8B0000}"/>
    <cellStyle name="Normal 883 3" xfId="12372" xr:uid="{00000000-0005-0000-0000-0000DB8B0000}"/>
    <cellStyle name="Normal 883 3 2" xfId="21973" xr:uid="{00000000-0005-0000-0000-0000DC8B0000}"/>
    <cellStyle name="Normal 883 3 2 2" xfId="39840" xr:uid="{00000000-0005-0000-0000-0000DD8B0000}"/>
    <cellStyle name="Normal 883 3 3" xfId="30998" xr:uid="{00000000-0005-0000-0000-0000DE8B0000}"/>
    <cellStyle name="Normal 883 4" xfId="12373" xr:uid="{00000000-0005-0000-0000-0000DF8B0000}"/>
    <cellStyle name="Normal 883 4 2" xfId="21974" xr:uid="{00000000-0005-0000-0000-0000E08B0000}"/>
    <cellStyle name="Normal 883 4 2 2" xfId="39841" xr:uid="{00000000-0005-0000-0000-0000E18B0000}"/>
    <cellStyle name="Normal 883 4 3" xfId="30999" xr:uid="{00000000-0005-0000-0000-0000E28B0000}"/>
    <cellStyle name="Normal 883 5" xfId="12374" xr:uid="{00000000-0005-0000-0000-0000E38B0000}"/>
    <cellStyle name="Normal 883 5 2" xfId="21975" xr:uid="{00000000-0005-0000-0000-0000E48B0000}"/>
    <cellStyle name="Normal 883 5 2 2" xfId="39842" xr:uid="{00000000-0005-0000-0000-0000E58B0000}"/>
    <cellStyle name="Normal 883 5 3" xfId="31000" xr:uid="{00000000-0005-0000-0000-0000E68B0000}"/>
    <cellStyle name="Normal 883 6" xfId="21970" xr:uid="{00000000-0005-0000-0000-0000E78B0000}"/>
    <cellStyle name="Normal 883 6 2" xfId="39837" xr:uid="{00000000-0005-0000-0000-0000E88B0000}"/>
    <cellStyle name="Normal 883 7" xfId="30995" xr:uid="{00000000-0005-0000-0000-0000E98B0000}"/>
    <cellStyle name="Normal 884" xfId="12375" xr:uid="{00000000-0005-0000-0000-0000EA8B0000}"/>
    <cellStyle name="Normal 884 2" xfId="12376" xr:uid="{00000000-0005-0000-0000-0000EB8B0000}"/>
    <cellStyle name="Normal 884 2 2" xfId="12377" xr:uid="{00000000-0005-0000-0000-0000EC8B0000}"/>
    <cellStyle name="Normal 884 2 2 2" xfId="21978" xr:uid="{00000000-0005-0000-0000-0000ED8B0000}"/>
    <cellStyle name="Normal 884 2 2 2 2" xfId="39845" xr:uid="{00000000-0005-0000-0000-0000EE8B0000}"/>
    <cellStyle name="Normal 884 2 2 3" xfId="31003" xr:uid="{00000000-0005-0000-0000-0000EF8B0000}"/>
    <cellStyle name="Normal 884 2 3" xfId="21977" xr:uid="{00000000-0005-0000-0000-0000F08B0000}"/>
    <cellStyle name="Normal 884 2 3 2" xfId="39844" xr:uid="{00000000-0005-0000-0000-0000F18B0000}"/>
    <cellStyle name="Normal 884 2 4" xfId="31002" xr:uid="{00000000-0005-0000-0000-0000F28B0000}"/>
    <cellStyle name="Normal 884 3" xfId="12378" xr:uid="{00000000-0005-0000-0000-0000F38B0000}"/>
    <cellStyle name="Normal 884 3 2" xfId="21979" xr:uid="{00000000-0005-0000-0000-0000F48B0000}"/>
    <cellStyle name="Normal 884 3 2 2" xfId="39846" xr:uid="{00000000-0005-0000-0000-0000F58B0000}"/>
    <cellStyle name="Normal 884 3 3" xfId="31004" xr:uid="{00000000-0005-0000-0000-0000F68B0000}"/>
    <cellStyle name="Normal 884 4" xfId="12379" xr:uid="{00000000-0005-0000-0000-0000F78B0000}"/>
    <cellStyle name="Normal 884 4 2" xfId="21980" xr:uid="{00000000-0005-0000-0000-0000F88B0000}"/>
    <cellStyle name="Normal 884 4 2 2" xfId="39847" xr:uid="{00000000-0005-0000-0000-0000F98B0000}"/>
    <cellStyle name="Normal 884 4 3" xfId="31005" xr:uid="{00000000-0005-0000-0000-0000FA8B0000}"/>
    <cellStyle name="Normal 884 5" xfId="12380" xr:uid="{00000000-0005-0000-0000-0000FB8B0000}"/>
    <cellStyle name="Normal 884 5 2" xfId="21981" xr:uid="{00000000-0005-0000-0000-0000FC8B0000}"/>
    <cellStyle name="Normal 884 5 2 2" xfId="39848" xr:uid="{00000000-0005-0000-0000-0000FD8B0000}"/>
    <cellStyle name="Normal 884 5 3" xfId="31006" xr:uid="{00000000-0005-0000-0000-0000FE8B0000}"/>
    <cellStyle name="Normal 884 6" xfId="21976" xr:uid="{00000000-0005-0000-0000-0000FF8B0000}"/>
    <cellStyle name="Normal 884 6 2" xfId="39843" xr:uid="{00000000-0005-0000-0000-0000008C0000}"/>
    <cellStyle name="Normal 884 7" xfId="31001" xr:uid="{00000000-0005-0000-0000-0000018C0000}"/>
    <cellStyle name="Normal 885" xfId="12381" xr:uid="{00000000-0005-0000-0000-0000028C0000}"/>
    <cellStyle name="Normal 885 2" xfId="12382" xr:uid="{00000000-0005-0000-0000-0000038C0000}"/>
    <cellStyle name="Normal 885 2 2" xfId="12383" xr:uid="{00000000-0005-0000-0000-0000048C0000}"/>
    <cellStyle name="Normal 885 2 2 2" xfId="21984" xr:uid="{00000000-0005-0000-0000-0000058C0000}"/>
    <cellStyle name="Normal 885 2 2 2 2" xfId="39851" xr:uid="{00000000-0005-0000-0000-0000068C0000}"/>
    <cellStyle name="Normal 885 2 2 3" xfId="31009" xr:uid="{00000000-0005-0000-0000-0000078C0000}"/>
    <cellStyle name="Normal 885 2 3" xfId="21983" xr:uid="{00000000-0005-0000-0000-0000088C0000}"/>
    <cellStyle name="Normal 885 2 3 2" xfId="39850" xr:uid="{00000000-0005-0000-0000-0000098C0000}"/>
    <cellStyle name="Normal 885 2 4" xfId="31008" xr:uid="{00000000-0005-0000-0000-00000A8C0000}"/>
    <cellStyle name="Normal 885 3" xfId="12384" xr:uid="{00000000-0005-0000-0000-00000B8C0000}"/>
    <cellStyle name="Normal 885 3 2" xfId="21985" xr:uid="{00000000-0005-0000-0000-00000C8C0000}"/>
    <cellStyle name="Normal 885 3 2 2" xfId="39852" xr:uid="{00000000-0005-0000-0000-00000D8C0000}"/>
    <cellStyle name="Normal 885 3 3" xfId="31010" xr:uid="{00000000-0005-0000-0000-00000E8C0000}"/>
    <cellStyle name="Normal 885 4" xfId="12385" xr:uid="{00000000-0005-0000-0000-00000F8C0000}"/>
    <cellStyle name="Normal 885 4 2" xfId="21986" xr:uid="{00000000-0005-0000-0000-0000108C0000}"/>
    <cellStyle name="Normal 885 4 2 2" xfId="39853" xr:uid="{00000000-0005-0000-0000-0000118C0000}"/>
    <cellStyle name="Normal 885 4 3" xfId="31011" xr:uid="{00000000-0005-0000-0000-0000128C0000}"/>
    <cellStyle name="Normal 885 5" xfId="12386" xr:uid="{00000000-0005-0000-0000-0000138C0000}"/>
    <cellStyle name="Normal 885 5 2" xfId="21987" xr:uid="{00000000-0005-0000-0000-0000148C0000}"/>
    <cellStyle name="Normal 885 5 2 2" xfId="39854" xr:uid="{00000000-0005-0000-0000-0000158C0000}"/>
    <cellStyle name="Normal 885 5 3" xfId="31012" xr:uid="{00000000-0005-0000-0000-0000168C0000}"/>
    <cellStyle name="Normal 885 6" xfId="21982" xr:uid="{00000000-0005-0000-0000-0000178C0000}"/>
    <cellStyle name="Normal 885 6 2" xfId="39849" xr:uid="{00000000-0005-0000-0000-0000188C0000}"/>
    <cellStyle name="Normal 885 7" xfId="31007" xr:uid="{00000000-0005-0000-0000-0000198C0000}"/>
    <cellStyle name="Normal 886" xfId="12387" xr:uid="{00000000-0005-0000-0000-00001A8C0000}"/>
    <cellStyle name="Normal 886 2" xfId="12388" xr:uid="{00000000-0005-0000-0000-00001B8C0000}"/>
    <cellStyle name="Normal 886 2 2" xfId="12389" xr:uid="{00000000-0005-0000-0000-00001C8C0000}"/>
    <cellStyle name="Normal 886 2 2 2" xfId="21990" xr:uid="{00000000-0005-0000-0000-00001D8C0000}"/>
    <cellStyle name="Normal 886 2 2 2 2" xfId="39857" xr:uid="{00000000-0005-0000-0000-00001E8C0000}"/>
    <cellStyle name="Normal 886 2 2 3" xfId="31015" xr:uid="{00000000-0005-0000-0000-00001F8C0000}"/>
    <cellStyle name="Normal 886 2 3" xfId="21989" xr:uid="{00000000-0005-0000-0000-0000208C0000}"/>
    <cellStyle name="Normal 886 2 3 2" xfId="39856" xr:uid="{00000000-0005-0000-0000-0000218C0000}"/>
    <cellStyle name="Normal 886 2 4" xfId="31014" xr:uid="{00000000-0005-0000-0000-0000228C0000}"/>
    <cellStyle name="Normal 886 3" xfId="12390" xr:uid="{00000000-0005-0000-0000-0000238C0000}"/>
    <cellStyle name="Normal 886 3 2" xfId="21991" xr:uid="{00000000-0005-0000-0000-0000248C0000}"/>
    <cellStyle name="Normal 886 3 2 2" xfId="39858" xr:uid="{00000000-0005-0000-0000-0000258C0000}"/>
    <cellStyle name="Normal 886 3 3" xfId="31016" xr:uid="{00000000-0005-0000-0000-0000268C0000}"/>
    <cellStyle name="Normal 886 4" xfId="12391" xr:uid="{00000000-0005-0000-0000-0000278C0000}"/>
    <cellStyle name="Normal 886 4 2" xfId="21992" xr:uid="{00000000-0005-0000-0000-0000288C0000}"/>
    <cellStyle name="Normal 886 4 2 2" xfId="39859" xr:uid="{00000000-0005-0000-0000-0000298C0000}"/>
    <cellStyle name="Normal 886 4 3" xfId="31017" xr:uid="{00000000-0005-0000-0000-00002A8C0000}"/>
    <cellStyle name="Normal 886 5" xfId="12392" xr:uid="{00000000-0005-0000-0000-00002B8C0000}"/>
    <cellStyle name="Normal 886 5 2" xfId="21993" xr:uid="{00000000-0005-0000-0000-00002C8C0000}"/>
    <cellStyle name="Normal 886 5 2 2" xfId="39860" xr:uid="{00000000-0005-0000-0000-00002D8C0000}"/>
    <cellStyle name="Normal 886 5 3" xfId="31018" xr:uid="{00000000-0005-0000-0000-00002E8C0000}"/>
    <cellStyle name="Normal 886 6" xfId="21988" xr:uid="{00000000-0005-0000-0000-00002F8C0000}"/>
    <cellStyle name="Normal 886 6 2" xfId="39855" xr:uid="{00000000-0005-0000-0000-0000308C0000}"/>
    <cellStyle name="Normal 886 7" xfId="31013" xr:uid="{00000000-0005-0000-0000-0000318C0000}"/>
    <cellStyle name="Normal 887" xfId="12393" xr:uid="{00000000-0005-0000-0000-0000328C0000}"/>
    <cellStyle name="Normal 887 2" xfId="12394" xr:uid="{00000000-0005-0000-0000-0000338C0000}"/>
    <cellStyle name="Normal 887 2 2" xfId="12395" xr:uid="{00000000-0005-0000-0000-0000348C0000}"/>
    <cellStyle name="Normal 887 2 2 2" xfId="21996" xr:uid="{00000000-0005-0000-0000-0000358C0000}"/>
    <cellStyle name="Normal 887 2 2 2 2" xfId="39863" xr:uid="{00000000-0005-0000-0000-0000368C0000}"/>
    <cellStyle name="Normal 887 2 2 3" xfId="31021" xr:uid="{00000000-0005-0000-0000-0000378C0000}"/>
    <cellStyle name="Normal 887 2 3" xfId="21995" xr:uid="{00000000-0005-0000-0000-0000388C0000}"/>
    <cellStyle name="Normal 887 2 3 2" xfId="39862" xr:uid="{00000000-0005-0000-0000-0000398C0000}"/>
    <cellStyle name="Normal 887 2 4" xfId="31020" xr:uid="{00000000-0005-0000-0000-00003A8C0000}"/>
    <cellStyle name="Normal 887 3" xfId="12396" xr:uid="{00000000-0005-0000-0000-00003B8C0000}"/>
    <cellStyle name="Normal 887 3 2" xfId="21997" xr:uid="{00000000-0005-0000-0000-00003C8C0000}"/>
    <cellStyle name="Normal 887 3 2 2" xfId="39864" xr:uid="{00000000-0005-0000-0000-00003D8C0000}"/>
    <cellStyle name="Normal 887 3 3" xfId="31022" xr:uid="{00000000-0005-0000-0000-00003E8C0000}"/>
    <cellStyle name="Normal 887 4" xfId="12397" xr:uid="{00000000-0005-0000-0000-00003F8C0000}"/>
    <cellStyle name="Normal 887 4 2" xfId="21998" xr:uid="{00000000-0005-0000-0000-0000408C0000}"/>
    <cellStyle name="Normal 887 4 2 2" xfId="39865" xr:uid="{00000000-0005-0000-0000-0000418C0000}"/>
    <cellStyle name="Normal 887 4 3" xfId="31023" xr:uid="{00000000-0005-0000-0000-0000428C0000}"/>
    <cellStyle name="Normal 887 5" xfId="12398" xr:uid="{00000000-0005-0000-0000-0000438C0000}"/>
    <cellStyle name="Normal 887 5 2" xfId="21999" xr:uid="{00000000-0005-0000-0000-0000448C0000}"/>
    <cellStyle name="Normal 887 5 2 2" xfId="39866" xr:uid="{00000000-0005-0000-0000-0000458C0000}"/>
    <cellStyle name="Normal 887 5 3" xfId="31024" xr:uid="{00000000-0005-0000-0000-0000468C0000}"/>
    <cellStyle name="Normal 887 6" xfId="21994" xr:uid="{00000000-0005-0000-0000-0000478C0000}"/>
    <cellStyle name="Normal 887 6 2" xfId="39861" xr:uid="{00000000-0005-0000-0000-0000488C0000}"/>
    <cellStyle name="Normal 887 7" xfId="31019" xr:uid="{00000000-0005-0000-0000-0000498C0000}"/>
    <cellStyle name="Normal 888" xfId="12399" xr:uid="{00000000-0005-0000-0000-00004A8C0000}"/>
    <cellStyle name="Normal 888 2" xfId="12400" xr:uid="{00000000-0005-0000-0000-00004B8C0000}"/>
    <cellStyle name="Normal 888 2 2" xfId="12401" xr:uid="{00000000-0005-0000-0000-00004C8C0000}"/>
    <cellStyle name="Normal 888 2 2 2" xfId="22002" xr:uid="{00000000-0005-0000-0000-00004D8C0000}"/>
    <cellStyle name="Normal 888 2 2 2 2" xfId="39869" xr:uid="{00000000-0005-0000-0000-00004E8C0000}"/>
    <cellStyle name="Normal 888 2 2 3" xfId="31027" xr:uid="{00000000-0005-0000-0000-00004F8C0000}"/>
    <cellStyle name="Normal 888 2 3" xfId="22001" xr:uid="{00000000-0005-0000-0000-0000508C0000}"/>
    <cellStyle name="Normal 888 2 3 2" xfId="39868" xr:uid="{00000000-0005-0000-0000-0000518C0000}"/>
    <cellStyle name="Normal 888 2 4" xfId="31026" xr:uid="{00000000-0005-0000-0000-0000528C0000}"/>
    <cellStyle name="Normal 888 3" xfId="12402" xr:uid="{00000000-0005-0000-0000-0000538C0000}"/>
    <cellStyle name="Normal 888 3 2" xfId="22003" xr:uid="{00000000-0005-0000-0000-0000548C0000}"/>
    <cellStyle name="Normal 888 3 2 2" xfId="39870" xr:uid="{00000000-0005-0000-0000-0000558C0000}"/>
    <cellStyle name="Normal 888 3 3" xfId="31028" xr:uid="{00000000-0005-0000-0000-0000568C0000}"/>
    <cellStyle name="Normal 888 4" xfId="12403" xr:uid="{00000000-0005-0000-0000-0000578C0000}"/>
    <cellStyle name="Normal 888 4 2" xfId="22004" xr:uid="{00000000-0005-0000-0000-0000588C0000}"/>
    <cellStyle name="Normal 888 4 2 2" xfId="39871" xr:uid="{00000000-0005-0000-0000-0000598C0000}"/>
    <cellStyle name="Normal 888 4 3" xfId="31029" xr:uid="{00000000-0005-0000-0000-00005A8C0000}"/>
    <cellStyle name="Normal 888 5" xfId="12404" xr:uid="{00000000-0005-0000-0000-00005B8C0000}"/>
    <cellStyle name="Normal 888 5 2" xfId="22005" xr:uid="{00000000-0005-0000-0000-00005C8C0000}"/>
    <cellStyle name="Normal 888 5 2 2" xfId="39872" xr:uid="{00000000-0005-0000-0000-00005D8C0000}"/>
    <cellStyle name="Normal 888 5 3" xfId="31030" xr:uid="{00000000-0005-0000-0000-00005E8C0000}"/>
    <cellStyle name="Normal 888 6" xfId="22000" xr:uid="{00000000-0005-0000-0000-00005F8C0000}"/>
    <cellStyle name="Normal 888 6 2" xfId="39867" xr:uid="{00000000-0005-0000-0000-0000608C0000}"/>
    <cellStyle name="Normal 888 7" xfId="31025" xr:uid="{00000000-0005-0000-0000-0000618C0000}"/>
    <cellStyle name="Normal 889" xfId="12405" xr:uid="{00000000-0005-0000-0000-0000628C0000}"/>
    <cellStyle name="Normal 889 2" xfId="12406" xr:uid="{00000000-0005-0000-0000-0000638C0000}"/>
    <cellStyle name="Normal 889 2 2" xfId="12407" xr:uid="{00000000-0005-0000-0000-0000648C0000}"/>
    <cellStyle name="Normal 889 2 2 2" xfId="22008" xr:uid="{00000000-0005-0000-0000-0000658C0000}"/>
    <cellStyle name="Normal 889 2 2 2 2" xfId="39875" xr:uid="{00000000-0005-0000-0000-0000668C0000}"/>
    <cellStyle name="Normal 889 2 2 3" xfId="31033" xr:uid="{00000000-0005-0000-0000-0000678C0000}"/>
    <cellStyle name="Normal 889 2 3" xfId="22007" xr:uid="{00000000-0005-0000-0000-0000688C0000}"/>
    <cellStyle name="Normal 889 2 3 2" xfId="39874" xr:uid="{00000000-0005-0000-0000-0000698C0000}"/>
    <cellStyle name="Normal 889 2 4" xfId="31032" xr:uid="{00000000-0005-0000-0000-00006A8C0000}"/>
    <cellStyle name="Normal 889 3" xfId="12408" xr:uid="{00000000-0005-0000-0000-00006B8C0000}"/>
    <cellStyle name="Normal 889 3 2" xfId="22009" xr:uid="{00000000-0005-0000-0000-00006C8C0000}"/>
    <cellStyle name="Normal 889 3 2 2" xfId="39876" xr:uid="{00000000-0005-0000-0000-00006D8C0000}"/>
    <cellStyle name="Normal 889 3 3" xfId="31034" xr:uid="{00000000-0005-0000-0000-00006E8C0000}"/>
    <cellStyle name="Normal 889 4" xfId="12409" xr:uid="{00000000-0005-0000-0000-00006F8C0000}"/>
    <cellStyle name="Normal 889 4 2" xfId="22010" xr:uid="{00000000-0005-0000-0000-0000708C0000}"/>
    <cellStyle name="Normal 889 4 2 2" xfId="39877" xr:uid="{00000000-0005-0000-0000-0000718C0000}"/>
    <cellStyle name="Normal 889 4 3" xfId="31035" xr:uid="{00000000-0005-0000-0000-0000728C0000}"/>
    <cellStyle name="Normal 889 5" xfId="12410" xr:uid="{00000000-0005-0000-0000-0000738C0000}"/>
    <cellStyle name="Normal 889 5 2" xfId="22011" xr:uid="{00000000-0005-0000-0000-0000748C0000}"/>
    <cellStyle name="Normal 889 5 2 2" xfId="39878" xr:uid="{00000000-0005-0000-0000-0000758C0000}"/>
    <cellStyle name="Normal 889 5 3" xfId="31036" xr:uid="{00000000-0005-0000-0000-0000768C0000}"/>
    <cellStyle name="Normal 889 6" xfId="22006" xr:uid="{00000000-0005-0000-0000-0000778C0000}"/>
    <cellStyle name="Normal 889 6 2" xfId="39873" xr:uid="{00000000-0005-0000-0000-0000788C0000}"/>
    <cellStyle name="Normal 889 7" xfId="31031" xr:uid="{00000000-0005-0000-0000-0000798C0000}"/>
    <cellStyle name="Normal 89" xfId="1883" xr:uid="{00000000-0005-0000-0000-00007A8C0000}"/>
    <cellStyle name="Normal 89 2" xfId="12411" xr:uid="{00000000-0005-0000-0000-00007B8C0000}"/>
    <cellStyle name="Normal 89 3" xfId="12412" xr:uid="{00000000-0005-0000-0000-00007C8C0000}"/>
    <cellStyle name="Normal 89 3 2" xfId="12413" xr:uid="{00000000-0005-0000-0000-00007D8C0000}"/>
    <cellStyle name="Normal 89 3 2 2" xfId="22013" xr:uid="{00000000-0005-0000-0000-00007E8C0000}"/>
    <cellStyle name="Normal 89 3 2 2 2" xfId="39880" xr:uid="{00000000-0005-0000-0000-00007F8C0000}"/>
    <cellStyle name="Normal 89 3 2 3" xfId="31038" xr:uid="{00000000-0005-0000-0000-0000808C0000}"/>
    <cellStyle name="Normal 89 3 3" xfId="22012" xr:uid="{00000000-0005-0000-0000-0000818C0000}"/>
    <cellStyle name="Normal 89 3 3 2" xfId="39879" xr:uid="{00000000-0005-0000-0000-0000828C0000}"/>
    <cellStyle name="Normal 89 3 4" xfId="31037" xr:uid="{00000000-0005-0000-0000-0000838C0000}"/>
    <cellStyle name="Normal 89 4" xfId="12414" xr:uid="{00000000-0005-0000-0000-0000848C0000}"/>
    <cellStyle name="Normal 89 4 2" xfId="22014" xr:uid="{00000000-0005-0000-0000-0000858C0000}"/>
    <cellStyle name="Normal 89 4 2 2" xfId="39881" xr:uid="{00000000-0005-0000-0000-0000868C0000}"/>
    <cellStyle name="Normal 89 4 3" xfId="31039" xr:uid="{00000000-0005-0000-0000-0000878C0000}"/>
    <cellStyle name="Normal 89 5" xfId="12415" xr:uid="{00000000-0005-0000-0000-0000888C0000}"/>
    <cellStyle name="Normal 89 5 2" xfId="22015" xr:uid="{00000000-0005-0000-0000-0000898C0000}"/>
    <cellStyle name="Normal 89 5 2 2" xfId="39882" xr:uid="{00000000-0005-0000-0000-00008A8C0000}"/>
    <cellStyle name="Normal 89 5 3" xfId="31040" xr:uid="{00000000-0005-0000-0000-00008B8C0000}"/>
    <cellStyle name="Normal 89 6" xfId="12416" xr:uid="{00000000-0005-0000-0000-00008C8C0000}"/>
    <cellStyle name="Normal 89 6 2" xfId="22016" xr:uid="{00000000-0005-0000-0000-00008D8C0000}"/>
    <cellStyle name="Normal 89 6 2 2" xfId="39883" xr:uid="{00000000-0005-0000-0000-00008E8C0000}"/>
    <cellStyle name="Normal 89 6 3" xfId="31041" xr:uid="{00000000-0005-0000-0000-00008F8C0000}"/>
    <cellStyle name="Normal 890" xfId="12417" xr:uid="{00000000-0005-0000-0000-0000908C0000}"/>
    <cellStyle name="Normal 890 2" xfId="12418" xr:uid="{00000000-0005-0000-0000-0000918C0000}"/>
    <cellStyle name="Normal 890 2 2" xfId="12419" xr:uid="{00000000-0005-0000-0000-0000928C0000}"/>
    <cellStyle name="Normal 890 2 2 2" xfId="22019" xr:uid="{00000000-0005-0000-0000-0000938C0000}"/>
    <cellStyle name="Normal 890 2 2 2 2" xfId="39886" xr:uid="{00000000-0005-0000-0000-0000948C0000}"/>
    <cellStyle name="Normal 890 2 2 3" xfId="31044" xr:uid="{00000000-0005-0000-0000-0000958C0000}"/>
    <cellStyle name="Normal 890 2 3" xfId="22018" xr:uid="{00000000-0005-0000-0000-0000968C0000}"/>
    <cellStyle name="Normal 890 2 3 2" xfId="39885" xr:uid="{00000000-0005-0000-0000-0000978C0000}"/>
    <cellStyle name="Normal 890 2 4" xfId="31043" xr:uid="{00000000-0005-0000-0000-0000988C0000}"/>
    <cellStyle name="Normal 890 3" xfId="12420" xr:uid="{00000000-0005-0000-0000-0000998C0000}"/>
    <cellStyle name="Normal 890 3 2" xfId="22020" xr:uid="{00000000-0005-0000-0000-00009A8C0000}"/>
    <cellStyle name="Normal 890 3 2 2" xfId="39887" xr:uid="{00000000-0005-0000-0000-00009B8C0000}"/>
    <cellStyle name="Normal 890 3 3" xfId="31045" xr:uid="{00000000-0005-0000-0000-00009C8C0000}"/>
    <cellStyle name="Normal 890 4" xfId="12421" xr:uid="{00000000-0005-0000-0000-00009D8C0000}"/>
    <cellStyle name="Normal 890 4 2" xfId="22021" xr:uid="{00000000-0005-0000-0000-00009E8C0000}"/>
    <cellStyle name="Normal 890 4 2 2" xfId="39888" xr:uid="{00000000-0005-0000-0000-00009F8C0000}"/>
    <cellStyle name="Normal 890 4 3" xfId="31046" xr:uid="{00000000-0005-0000-0000-0000A08C0000}"/>
    <cellStyle name="Normal 890 5" xfId="12422" xr:uid="{00000000-0005-0000-0000-0000A18C0000}"/>
    <cellStyle name="Normal 890 5 2" xfId="22022" xr:uid="{00000000-0005-0000-0000-0000A28C0000}"/>
    <cellStyle name="Normal 890 5 2 2" xfId="39889" xr:uid="{00000000-0005-0000-0000-0000A38C0000}"/>
    <cellStyle name="Normal 890 5 3" xfId="31047" xr:uid="{00000000-0005-0000-0000-0000A48C0000}"/>
    <cellStyle name="Normal 890 6" xfId="22017" xr:uid="{00000000-0005-0000-0000-0000A58C0000}"/>
    <cellStyle name="Normal 890 6 2" xfId="39884" xr:uid="{00000000-0005-0000-0000-0000A68C0000}"/>
    <cellStyle name="Normal 890 7" xfId="31042" xr:uid="{00000000-0005-0000-0000-0000A78C0000}"/>
    <cellStyle name="Normal 891" xfId="12423" xr:uid="{00000000-0005-0000-0000-0000A88C0000}"/>
    <cellStyle name="Normal 891 2" xfId="12424" xr:uid="{00000000-0005-0000-0000-0000A98C0000}"/>
    <cellStyle name="Normal 891 2 2" xfId="12425" xr:uid="{00000000-0005-0000-0000-0000AA8C0000}"/>
    <cellStyle name="Normal 891 2 2 2" xfId="22025" xr:uid="{00000000-0005-0000-0000-0000AB8C0000}"/>
    <cellStyle name="Normal 891 2 2 2 2" xfId="39892" xr:uid="{00000000-0005-0000-0000-0000AC8C0000}"/>
    <cellStyle name="Normal 891 2 2 3" xfId="31050" xr:uid="{00000000-0005-0000-0000-0000AD8C0000}"/>
    <cellStyle name="Normal 891 2 3" xfId="22024" xr:uid="{00000000-0005-0000-0000-0000AE8C0000}"/>
    <cellStyle name="Normal 891 2 3 2" xfId="39891" xr:uid="{00000000-0005-0000-0000-0000AF8C0000}"/>
    <cellStyle name="Normal 891 2 4" xfId="31049" xr:uid="{00000000-0005-0000-0000-0000B08C0000}"/>
    <cellStyle name="Normal 891 3" xfId="12426" xr:uid="{00000000-0005-0000-0000-0000B18C0000}"/>
    <cellStyle name="Normal 891 3 2" xfId="22026" xr:uid="{00000000-0005-0000-0000-0000B28C0000}"/>
    <cellStyle name="Normal 891 3 2 2" xfId="39893" xr:uid="{00000000-0005-0000-0000-0000B38C0000}"/>
    <cellStyle name="Normal 891 3 3" xfId="31051" xr:uid="{00000000-0005-0000-0000-0000B48C0000}"/>
    <cellStyle name="Normal 891 4" xfId="12427" xr:uid="{00000000-0005-0000-0000-0000B58C0000}"/>
    <cellStyle name="Normal 891 4 2" xfId="22027" xr:uid="{00000000-0005-0000-0000-0000B68C0000}"/>
    <cellStyle name="Normal 891 4 2 2" xfId="39894" xr:uid="{00000000-0005-0000-0000-0000B78C0000}"/>
    <cellStyle name="Normal 891 4 3" xfId="31052" xr:uid="{00000000-0005-0000-0000-0000B88C0000}"/>
    <cellStyle name="Normal 891 5" xfId="12428" xr:uid="{00000000-0005-0000-0000-0000B98C0000}"/>
    <cellStyle name="Normal 891 5 2" xfId="22028" xr:uid="{00000000-0005-0000-0000-0000BA8C0000}"/>
    <cellStyle name="Normal 891 5 2 2" xfId="39895" xr:uid="{00000000-0005-0000-0000-0000BB8C0000}"/>
    <cellStyle name="Normal 891 5 3" xfId="31053" xr:uid="{00000000-0005-0000-0000-0000BC8C0000}"/>
    <cellStyle name="Normal 891 6" xfId="22023" xr:uid="{00000000-0005-0000-0000-0000BD8C0000}"/>
    <cellStyle name="Normal 891 6 2" xfId="39890" xr:uid="{00000000-0005-0000-0000-0000BE8C0000}"/>
    <cellStyle name="Normal 891 7" xfId="31048" xr:uid="{00000000-0005-0000-0000-0000BF8C0000}"/>
    <cellStyle name="Normal 892" xfId="12429" xr:uid="{00000000-0005-0000-0000-0000C08C0000}"/>
    <cellStyle name="Normal 892 2" xfId="12430" xr:uid="{00000000-0005-0000-0000-0000C18C0000}"/>
    <cellStyle name="Normal 892 2 2" xfId="12431" xr:uid="{00000000-0005-0000-0000-0000C28C0000}"/>
    <cellStyle name="Normal 892 2 2 2" xfId="22031" xr:uid="{00000000-0005-0000-0000-0000C38C0000}"/>
    <cellStyle name="Normal 892 2 2 2 2" xfId="39898" xr:uid="{00000000-0005-0000-0000-0000C48C0000}"/>
    <cellStyle name="Normal 892 2 2 3" xfId="31056" xr:uid="{00000000-0005-0000-0000-0000C58C0000}"/>
    <cellStyle name="Normal 892 2 3" xfId="22030" xr:uid="{00000000-0005-0000-0000-0000C68C0000}"/>
    <cellStyle name="Normal 892 2 3 2" xfId="39897" xr:uid="{00000000-0005-0000-0000-0000C78C0000}"/>
    <cellStyle name="Normal 892 2 4" xfId="31055" xr:uid="{00000000-0005-0000-0000-0000C88C0000}"/>
    <cellStyle name="Normal 892 3" xfId="12432" xr:uid="{00000000-0005-0000-0000-0000C98C0000}"/>
    <cellStyle name="Normal 892 3 2" xfId="22032" xr:uid="{00000000-0005-0000-0000-0000CA8C0000}"/>
    <cellStyle name="Normal 892 3 2 2" xfId="39899" xr:uid="{00000000-0005-0000-0000-0000CB8C0000}"/>
    <cellStyle name="Normal 892 3 3" xfId="31057" xr:uid="{00000000-0005-0000-0000-0000CC8C0000}"/>
    <cellStyle name="Normal 892 4" xfId="12433" xr:uid="{00000000-0005-0000-0000-0000CD8C0000}"/>
    <cellStyle name="Normal 892 4 2" xfId="22033" xr:uid="{00000000-0005-0000-0000-0000CE8C0000}"/>
    <cellStyle name="Normal 892 4 2 2" xfId="39900" xr:uid="{00000000-0005-0000-0000-0000CF8C0000}"/>
    <cellStyle name="Normal 892 4 3" xfId="31058" xr:uid="{00000000-0005-0000-0000-0000D08C0000}"/>
    <cellStyle name="Normal 892 5" xfId="12434" xr:uid="{00000000-0005-0000-0000-0000D18C0000}"/>
    <cellStyle name="Normal 892 5 2" xfId="22034" xr:uid="{00000000-0005-0000-0000-0000D28C0000}"/>
    <cellStyle name="Normal 892 5 2 2" xfId="39901" xr:uid="{00000000-0005-0000-0000-0000D38C0000}"/>
    <cellStyle name="Normal 892 5 3" xfId="31059" xr:uid="{00000000-0005-0000-0000-0000D48C0000}"/>
    <cellStyle name="Normal 892 6" xfId="22029" xr:uid="{00000000-0005-0000-0000-0000D58C0000}"/>
    <cellStyle name="Normal 892 6 2" xfId="39896" xr:uid="{00000000-0005-0000-0000-0000D68C0000}"/>
    <cellStyle name="Normal 892 7" xfId="31054" xr:uid="{00000000-0005-0000-0000-0000D78C0000}"/>
    <cellStyle name="Normal 893" xfId="12435" xr:uid="{00000000-0005-0000-0000-0000D88C0000}"/>
    <cellStyle name="Normal 893 2" xfId="12436" xr:uid="{00000000-0005-0000-0000-0000D98C0000}"/>
    <cellStyle name="Normal 893 2 2" xfId="12437" xr:uid="{00000000-0005-0000-0000-0000DA8C0000}"/>
    <cellStyle name="Normal 893 2 2 2" xfId="22037" xr:uid="{00000000-0005-0000-0000-0000DB8C0000}"/>
    <cellStyle name="Normal 893 2 2 2 2" xfId="39904" xr:uid="{00000000-0005-0000-0000-0000DC8C0000}"/>
    <cellStyle name="Normal 893 2 2 3" xfId="31062" xr:uid="{00000000-0005-0000-0000-0000DD8C0000}"/>
    <cellStyle name="Normal 893 2 3" xfId="22036" xr:uid="{00000000-0005-0000-0000-0000DE8C0000}"/>
    <cellStyle name="Normal 893 2 3 2" xfId="39903" xr:uid="{00000000-0005-0000-0000-0000DF8C0000}"/>
    <cellStyle name="Normal 893 2 4" xfId="31061" xr:uid="{00000000-0005-0000-0000-0000E08C0000}"/>
    <cellStyle name="Normal 893 3" xfId="12438" xr:uid="{00000000-0005-0000-0000-0000E18C0000}"/>
    <cellStyle name="Normal 893 3 2" xfId="22038" xr:uid="{00000000-0005-0000-0000-0000E28C0000}"/>
    <cellStyle name="Normal 893 3 2 2" xfId="39905" xr:uid="{00000000-0005-0000-0000-0000E38C0000}"/>
    <cellStyle name="Normal 893 3 3" xfId="31063" xr:uid="{00000000-0005-0000-0000-0000E48C0000}"/>
    <cellStyle name="Normal 893 4" xfId="12439" xr:uid="{00000000-0005-0000-0000-0000E58C0000}"/>
    <cellStyle name="Normal 893 4 2" xfId="22039" xr:uid="{00000000-0005-0000-0000-0000E68C0000}"/>
    <cellStyle name="Normal 893 4 2 2" xfId="39906" xr:uid="{00000000-0005-0000-0000-0000E78C0000}"/>
    <cellStyle name="Normal 893 4 3" xfId="31064" xr:uid="{00000000-0005-0000-0000-0000E88C0000}"/>
    <cellStyle name="Normal 893 5" xfId="12440" xr:uid="{00000000-0005-0000-0000-0000E98C0000}"/>
    <cellStyle name="Normal 893 5 2" xfId="22040" xr:uid="{00000000-0005-0000-0000-0000EA8C0000}"/>
    <cellStyle name="Normal 893 5 2 2" xfId="39907" xr:uid="{00000000-0005-0000-0000-0000EB8C0000}"/>
    <cellStyle name="Normal 893 5 3" xfId="31065" xr:uid="{00000000-0005-0000-0000-0000EC8C0000}"/>
    <cellStyle name="Normal 893 6" xfId="22035" xr:uid="{00000000-0005-0000-0000-0000ED8C0000}"/>
    <cellStyle name="Normal 893 6 2" xfId="39902" xr:uid="{00000000-0005-0000-0000-0000EE8C0000}"/>
    <cellStyle name="Normal 893 7" xfId="31060" xr:uid="{00000000-0005-0000-0000-0000EF8C0000}"/>
    <cellStyle name="Normal 894" xfId="12441" xr:uid="{00000000-0005-0000-0000-0000F08C0000}"/>
    <cellStyle name="Normal 894 2" xfId="12442" xr:uid="{00000000-0005-0000-0000-0000F18C0000}"/>
    <cellStyle name="Normal 894 2 2" xfId="12443" xr:uid="{00000000-0005-0000-0000-0000F28C0000}"/>
    <cellStyle name="Normal 894 2 2 2" xfId="22043" xr:uid="{00000000-0005-0000-0000-0000F38C0000}"/>
    <cellStyle name="Normal 894 2 2 2 2" xfId="39910" xr:uid="{00000000-0005-0000-0000-0000F48C0000}"/>
    <cellStyle name="Normal 894 2 2 3" xfId="31068" xr:uid="{00000000-0005-0000-0000-0000F58C0000}"/>
    <cellStyle name="Normal 894 2 3" xfId="22042" xr:uid="{00000000-0005-0000-0000-0000F68C0000}"/>
    <cellStyle name="Normal 894 2 3 2" xfId="39909" xr:uid="{00000000-0005-0000-0000-0000F78C0000}"/>
    <cellStyle name="Normal 894 2 4" xfId="31067" xr:uid="{00000000-0005-0000-0000-0000F88C0000}"/>
    <cellStyle name="Normal 894 3" xfId="12444" xr:uid="{00000000-0005-0000-0000-0000F98C0000}"/>
    <cellStyle name="Normal 894 3 2" xfId="22044" xr:uid="{00000000-0005-0000-0000-0000FA8C0000}"/>
    <cellStyle name="Normal 894 3 2 2" xfId="39911" xr:uid="{00000000-0005-0000-0000-0000FB8C0000}"/>
    <cellStyle name="Normal 894 3 3" xfId="31069" xr:uid="{00000000-0005-0000-0000-0000FC8C0000}"/>
    <cellStyle name="Normal 894 4" xfId="12445" xr:uid="{00000000-0005-0000-0000-0000FD8C0000}"/>
    <cellStyle name="Normal 894 4 2" xfId="22045" xr:uid="{00000000-0005-0000-0000-0000FE8C0000}"/>
    <cellStyle name="Normal 894 4 2 2" xfId="39912" xr:uid="{00000000-0005-0000-0000-0000FF8C0000}"/>
    <cellStyle name="Normal 894 4 3" xfId="31070" xr:uid="{00000000-0005-0000-0000-0000008D0000}"/>
    <cellStyle name="Normal 894 5" xfId="12446" xr:uid="{00000000-0005-0000-0000-0000018D0000}"/>
    <cellStyle name="Normal 894 5 2" xfId="22046" xr:uid="{00000000-0005-0000-0000-0000028D0000}"/>
    <cellStyle name="Normal 894 5 2 2" xfId="39913" xr:uid="{00000000-0005-0000-0000-0000038D0000}"/>
    <cellStyle name="Normal 894 5 3" xfId="31071" xr:uid="{00000000-0005-0000-0000-0000048D0000}"/>
    <cellStyle name="Normal 894 6" xfId="22041" xr:uid="{00000000-0005-0000-0000-0000058D0000}"/>
    <cellStyle name="Normal 894 6 2" xfId="39908" xr:uid="{00000000-0005-0000-0000-0000068D0000}"/>
    <cellStyle name="Normal 894 7" xfId="31066" xr:uid="{00000000-0005-0000-0000-0000078D0000}"/>
    <cellStyle name="Normal 895" xfId="12447" xr:uid="{00000000-0005-0000-0000-0000088D0000}"/>
    <cellStyle name="Normal 895 2" xfId="12448" xr:uid="{00000000-0005-0000-0000-0000098D0000}"/>
    <cellStyle name="Normal 895 2 2" xfId="12449" xr:uid="{00000000-0005-0000-0000-00000A8D0000}"/>
    <cellStyle name="Normal 895 2 2 2" xfId="22049" xr:uid="{00000000-0005-0000-0000-00000B8D0000}"/>
    <cellStyle name="Normal 895 2 2 2 2" xfId="39916" xr:uid="{00000000-0005-0000-0000-00000C8D0000}"/>
    <cellStyle name="Normal 895 2 2 3" xfId="31074" xr:uid="{00000000-0005-0000-0000-00000D8D0000}"/>
    <cellStyle name="Normal 895 2 3" xfId="22048" xr:uid="{00000000-0005-0000-0000-00000E8D0000}"/>
    <cellStyle name="Normal 895 2 3 2" xfId="39915" xr:uid="{00000000-0005-0000-0000-00000F8D0000}"/>
    <cellStyle name="Normal 895 2 4" xfId="31073" xr:uid="{00000000-0005-0000-0000-0000108D0000}"/>
    <cellStyle name="Normal 895 3" xfId="12450" xr:uid="{00000000-0005-0000-0000-0000118D0000}"/>
    <cellStyle name="Normal 895 3 2" xfId="22050" xr:uid="{00000000-0005-0000-0000-0000128D0000}"/>
    <cellStyle name="Normal 895 3 2 2" xfId="39917" xr:uid="{00000000-0005-0000-0000-0000138D0000}"/>
    <cellStyle name="Normal 895 3 3" xfId="31075" xr:uid="{00000000-0005-0000-0000-0000148D0000}"/>
    <cellStyle name="Normal 895 4" xfId="12451" xr:uid="{00000000-0005-0000-0000-0000158D0000}"/>
    <cellStyle name="Normal 895 4 2" xfId="22051" xr:uid="{00000000-0005-0000-0000-0000168D0000}"/>
    <cellStyle name="Normal 895 4 2 2" xfId="39918" xr:uid="{00000000-0005-0000-0000-0000178D0000}"/>
    <cellStyle name="Normal 895 4 3" xfId="31076" xr:uid="{00000000-0005-0000-0000-0000188D0000}"/>
    <cellStyle name="Normal 895 5" xfId="12452" xr:uid="{00000000-0005-0000-0000-0000198D0000}"/>
    <cellStyle name="Normal 895 5 2" xfId="22052" xr:uid="{00000000-0005-0000-0000-00001A8D0000}"/>
    <cellStyle name="Normal 895 5 2 2" xfId="39919" xr:uid="{00000000-0005-0000-0000-00001B8D0000}"/>
    <cellStyle name="Normal 895 5 3" xfId="31077" xr:uid="{00000000-0005-0000-0000-00001C8D0000}"/>
    <cellStyle name="Normal 895 6" xfId="22047" xr:uid="{00000000-0005-0000-0000-00001D8D0000}"/>
    <cellStyle name="Normal 895 6 2" xfId="39914" xr:uid="{00000000-0005-0000-0000-00001E8D0000}"/>
    <cellStyle name="Normal 895 7" xfId="31072" xr:uid="{00000000-0005-0000-0000-00001F8D0000}"/>
    <cellStyle name="Normal 896" xfId="12453" xr:uid="{00000000-0005-0000-0000-0000208D0000}"/>
    <cellStyle name="Normal 896 2" xfId="12454" xr:uid="{00000000-0005-0000-0000-0000218D0000}"/>
    <cellStyle name="Normal 896 2 2" xfId="12455" xr:uid="{00000000-0005-0000-0000-0000228D0000}"/>
    <cellStyle name="Normal 896 2 2 2" xfId="22055" xr:uid="{00000000-0005-0000-0000-0000238D0000}"/>
    <cellStyle name="Normal 896 2 2 2 2" xfId="39922" xr:uid="{00000000-0005-0000-0000-0000248D0000}"/>
    <cellStyle name="Normal 896 2 2 3" xfId="31080" xr:uid="{00000000-0005-0000-0000-0000258D0000}"/>
    <cellStyle name="Normal 896 2 3" xfId="22054" xr:uid="{00000000-0005-0000-0000-0000268D0000}"/>
    <cellStyle name="Normal 896 2 3 2" xfId="39921" xr:uid="{00000000-0005-0000-0000-0000278D0000}"/>
    <cellStyle name="Normal 896 2 4" xfId="31079" xr:uid="{00000000-0005-0000-0000-0000288D0000}"/>
    <cellStyle name="Normal 896 3" xfId="12456" xr:uid="{00000000-0005-0000-0000-0000298D0000}"/>
    <cellStyle name="Normal 896 3 2" xfId="22056" xr:uid="{00000000-0005-0000-0000-00002A8D0000}"/>
    <cellStyle name="Normal 896 3 2 2" xfId="39923" xr:uid="{00000000-0005-0000-0000-00002B8D0000}"/>
    <cellStyle name="Normal 896 3 3" xfId="31081" xr:uid="{00000000-0005-0000-0000-00002C8D0000}"/>
    <cellStyle name="Normal 896 4" xfId="12457" xr:uid="{00000000-0005-0000-0000-00002D8D0000}"/>
    <cellStyle name="Normal 896 4 2" xfId="22057" xr:uid="{00000000-0005-0000-0000-00002E8D0000}"/>
    <cellStyle name="Normal 896 4 2 2" xfId="39924" xr:uid="{00000000-0005-0000-0000-00002F8D0000}"/>
    <cellStyle name="Normal 896 4 3" xfId="31082" xr:uid="{00000000-0005-0000-0000-0000308D0000}"/>
    <cellStyle name="Normal 896 5" xfId="12458" xr:uid="{00000000-0005-0000-0000-0000318D0000}"/>
    <cellStyle name="Normal 896 5 2" xfId="22058" xr:uid="{00000000-0005-0000-0000-0000328D0000}"/>
    <cellStyle name="Normal 896 5 2 2" xfId="39925" xr:uid="{00000000-0005-0000-0000-0000338D0000}"/>
    <cellStyle name="Normal 896 5 3" xfId="31083" xr:uid="{00000000-0005-0000-0000-0000348D0000}"/>
    <cellStyle name="Normal 896 6" xfId="22053" xr:uid="{00000000-0005-0000-0000-0000358D0000}"/>
    <cellStyle name="Normal 896 6 2" xfId="39920" xr:uid="{00000000-0005-0000-0000-0000368D0000}"/>
    <cellStyle name="Normal 896 7" xfId="31078" xr:uid="{00000000-0005-0000-0000-0000378D0000}"/>
    <cellStyle name="Normal 897" xfId="12459" xr:uid="{00000000-0005-0000-0000-0000388D0000}"/>
    <cellStyle name="Normal 897 2" xfId="12460" xr:uid="{00000000-0005-0000-0000-0000398D0000}"/>
    <cellStyle name="Normal 897 2 2" xfId="12461" xr:uid="{00000000-0005-0000-0000-00003A8D0000}"/>
    <cellStyle name="Normal 897 2 2 2" xfId="22061" xr:uid="{00000000-0005-0000-0000-00003B8D0000}"/>
    <cellStyle name="Normal 897 2 2 2 2" xfId="39928" xr:uid="{00000000-0005-0000-0000-00003C8D0000}"/>
    <cellStyle name="Normal 897 2 2 3" xfId="31086" xr:uid="{00000000-0005-0000-0000-00003D8D0000}"/>
    <cellStyle name="Normal 897 2 3" xfId="22060" xr:uid="{00000000-0005-0000-0000-00003E8D0000}"/>
    <cellStyle name="Normal 897 2 3 2" xfId="39927" xr:uid="{00000000-0005-0000-0000-00003F8D0000}"/>
    <cellStyle name="Normal 897 2 4" xfId="31085" xr:uid="{00000000-0005-0000-0000-0000408D0000}"/>
    <cellStyle name="Normal 897 3" xfId="12462" xr:uid="{00000000-0005-0000-0000-0000418D0000}"/>
    <cellStyle name="Normal 897 3 2" xfId="22062" xr:uid="{00000000-0005-0000-0000-0000428D0000}"/>
    <cellStyle name="Normal 897 3 2 2" xfId="39929" xr:uid="{00000000-0005-0000-0000-0000438D0000}"/>
    <cellStyle name="Normal 897 3 3" xfId="31087" xr:uid="{00000000-0005-0000-0000-0000448D0000}"/>
    <cellStyle name="Normal 897 4" xfId="12463" xr:uid="{00000000-0005-0000-0000-0000458D0000}"/>
    <cellStyle name="Normal 897 4 2" xfId="22063" xr:uid="{00000000-0005-0000-0000-0000468D0000}"/>
    <cellStyle name="Normal 897 4 2 2" xfId="39930" xr:uid="{00000000-0005-0000-0000-0000478D0000}"/>
    <cellStyle name="Normal 897 4 3" xfId="31088" xr:uid="{00000000-0005-0000-0000-0000488D0000}"/>
    <cellStyle name="Normal 897 5" xfId="12464" xr:uid="{00000000-0005-0000-0000-0000498D0000}"/>
    <cellStyle name="Normal 897 5 2" xfId="22064" xr:uid="{00000000-0005-0000-0000-00004A8D0000}"/>
    <cellStyle name="Normal 897 5 2 2" xfId="39931" xr:uid="{00000000-0005-0000-0000-00004B8D0000}"/>
    <cellStyle name="Normal 897 5 3" xfId="31089" xr:uid="{00000000-0005-0000-0000-00004C8D0000}"/>
    <cellStyle name="Normal 897 6" xfId="22059" xr:uid="{00000000-0005-0000-0000-00004D8D0000}"/>
    <cellStyle name="Normal 897 6 2" xfId="39926" xr:uid="{00000000-0005-0000-0000-00004E8D0000}"/>
    <cellStyle name="Normal 897 7" xfId="31084" xr:uid="{00000000-0005-0000-0000-00004F8D0000}"/>
    <cellStyle name="Normal 898" xfId="12465" xr:uid="{00000000-0005-0000-0000-0000508D0000}"/>
    <cellStyle name="Normal 898 2" xfId="12466" xr:uid="{00000000-0005-0000-0000-0000518D0000}"/>
    <cellStyle name="Normal 898 2 2" xfId="12467" xr:uid="{00000000-0005-0000-0000-0000528D0000}"/>
    <cellStyle name="Normal 898 2 2 2" xfId="22067" xr:uid="{00000000-0005-0000-0000-0000538D0000}"/>
    <cellStyle name="Normal 898 2 2 2 2" xfId="39934" xr:uid="{00000000-0005-0000-0000-0000548D0000}"/>
    <cellStyle name="Normal 898 2 2 3" xfId="31092" xr:uid="{00000000-0005-0000-0000-0000558D0000}"/>
    <cellStyle name="Normal 898 2 3" xfId="22066" xr:uid="{00000000-0005-0000-0000-0000568D0000}"/>
    <cellStyle name="Normal 898 2 3 2" xfId="39933" xr:uid="{00000000-0005-0000-0000-0000578D0000}"/>
    <cellStyle name="Normal 898 2 4" xfId="31091" xr:uid="{00000000-0005-0000-0000-0000588D0000}"/>
    <cellStyle name="Normal 898 3" xfId="12468" xr:uid="{00000000-0005-0000-0000-0000598D0000}"/>
    <cellStyle name="Normal 898 3 2" xfId="22068" xr:uid="{00000000-0005-0000-0000-00005A8D0000}"/>
    <cellStyle name="Normal 898 3 2 2" xfId="39935" xr:uid="{00000000-0005-0000-0000-00005B8D0000}"/>
    <cellStyle name="Normal 898 3 3" xfId="31093" xr:uid="{00000000-0005-0000-0000-00005C8D0000}"/>
    <cellStyle name="Normal 898 4" xfId="12469" xr:uid="{00000000-0005-0000-0000-00005D8D0000}"/>
    <cellStyle name="Normal 898 4 2" xfId="22069" xr:uid="{00000000-0005-0000-0000-00005E8D0000}"/>
    <cellStyle name="Normal 898 4 2 2" xfId="39936" xr:uid="{00000000-0005-0000-0000-00005F8D0000}"/>
    <cellStyle name="Normal 898 4 3" xfId="31094" xr:uid="{00000000-0005-0000-0000-0000608D0000}"/>
    <cellStyle name="Normal 898 5" xfId="12470" xr:uid="{00000000-0005-0000-0000-0000618D0000}"/>
    <cellStyle name="Normal 898 5 2" xfId="22070" xr:uid="{00000000-0005-0000-0000-0000628D0000}"/>
    <cellStyle name="Normal 898 5 2 2" xfId="39937" xr:uid="{00000000-0005-0000-0000-0000638D0000}"/>
    <cellStyle name="Normal 898 5 3" xfId="31095" xr:uid="{00000000-0005-0000-0000-0000648D0000}"/>
    <cellStyle name="Normal 898 6" xfId="22065" xr:uid="{00000000-0005-0000-0000-0000658D0000}"/>
    <cellStyle name="Normal 898 6 2" xfId="39932" xr:uid="{00000000-0005-0000-0000-0000668D0000}"/>
    <cellStyle name="Normal 898 7" xfId="31090" xr:uid="{00000000-0005-0000-0000-0000678D0000}"/>
    <cellStyle name="Normal 899" xfId="12471" xr:uid="{00000000-0005-0000-0000-0000688D0000}"/>
    <cellStyle name="Normal 899 2" xfId="12472" xr:uid="{00000000-0005-0000-0000-0000698D0000}"/>
    <cellStyle name="Normal 899 2 2" xfId="12473" xr:uid="{00000000-0005-0000-0000-00006A8D0000}"/>
    <cellStyle name="Normal 899 2 2 2" xfId="22073" xr:uid="{00000000-0005-0000-0000-00006B8D0000}"/>
    <cellStyle name="Normal 899 2 2 2 2" xfId="39940" xr:uid="{00000000-0005-0000-0000-00006C8D0000}"/>
    <cellStyle name="Normal 899 2 2 3" xfId="31098" xr:uid="{00000000-0005-0000-0000-00006D8D0000}"/>
    <cellStyle name="Normal 899 2 3" xfId="22072" xr:uid="{00000000-0005-0000-0000-00006E8D0000}"/>
    <cellStyle name="Normal 899 2 3 2" xfId="39939" xr:uid="{00000000-0005-0000-0000-00006F8D0000}"/>
    <cellStyle name="Normal 899 2 4" xfId="31097" xr:uid="{00000000-0005-0000-0000-0000708D0000}"/>
    <cellStyle name="Normal 899 3" xfId="12474" xr:uid="{00000000-0005-0000-0000-0000718D0000}"/>
    <cellStyle name="Normal 899 3 2" xfId="22074" xr:uid="{00000000-0005-0000-0000-0000728D0000}"/>
    <cellStyle name="Normal 899 3 2 2" xfId="39941" xr:uid="{00000000-0005-0000-0000-0000738D0000}"/>
    <cellStyle name="Normal 899 3 3" xfId="31099" xr:uid="{00000000-0005-0000-0000-0000748D0000}"/>
    <cellStyle name="Normal 899 4" xfId="12475" xr:uid="{00000000-0005-0000-0000-0000758D0000}"/>
    <cellStyle name="Normal 899 4 2" xfId="22075" xr:uid="{00000000-0005-0000-0000-0000768D0000}"/>
    <cellStyle name="Normal 899 4 2 2" xfId="39942" xr:uid="{00000000-0005-0000-0000-0000778D0000}"/>
    <cellStyle name="Normal 899 4 3" xfId="31100" xr:uid="{00000000-0005-0000-0000-0000788D0000}"/>
    <cellStyle name="Normal 899 5" xfId="12476" xr:uid="{00000000-0005-0000-0000-0000798D0000}"/>
    <cellStyle name="Normal 899 5 2" xfId="22076" xr:uid="{00000000-0005-0000-0000-00007A8D0000}"/>
    <cellStyle name="Normal 899 5 2 2" xfId="39943" xr:uid="{00000000-0005-0000-0000-00007B8D0000}"/>
    <cellStyle name="Normal 899 5 3" xfId="31101" xr:uid="{00000000-0005-0000-0000-00007C8D0000}"/>
    <cellStyle name="Normal 899 6" xfId="22071" xr:uid="{00000000-0005-0000-0000-00007D8D0000}"/>
    <cellStyle name="Normal 899 6 2" xfId="39938" xr:uid="{00000000-0005-0000-0000-00007E8D0000}"/>
    <cellStyle name="Normal 899 7" xfId="31096" xr:uid="{00000000-0005-0000-0000-00007F8D0000}"/>
    <cellStyle name="Normal 9" xfId="1884" xr:uid="{00000000-0005-0000-0000-0000808D0000}"/>
    <cellStyle name="Normal 9 2" xfId="1885" xr:uid="{00000000-0005-0000-0000-0000818D0000}"/>
    <cellStyle name="Normal 9 2 2" xfId="2648" xr:uid="{00000000-0005-0000-0000-0000828D0000}"/>
    <cellStyle name="Normal 9 2 3" xfId="12477" xr:uid="{00000000-0005-0000-0000-0000838D0000}"/>
    <cellStyle name="Normal 9 3" xfId="2362" xr:uid="{00000000-0005-0000-0000-0000848D0000}"/>
    <cellStyle name="Normal 9 4" xfId="12478" xr:uid="{00000000-0005-0000-0000-0000858D0000}"/>
    <cellStyle name="Normal 9 5" xfId="12479" xr:uid="{00000000-0005-0000-0000-0000868D0000}"/>
    <cellStyle name="Normal 90" xfId="1886" xr:uid="{00000000-0005-0000-0000-0000878D0000}"/>
    <cellStyle name="Normal 90 2" xfId="12480" xr:uid="{00000000-0005-0000-0000-0000888D0000}"/>
    <cellStyle name="Normal 90 3" xfId="12481" xr:uid="{00000000-0005-0000-0000-0000898D0000}"/>
    <cellStyle name="Normal 90 3 2" xfId="12482" xr:uid="{00000000-0005-0000-0000-00008A8D0000}"/>
    <cellStyle name="Normal 90 3 2 2" xfId="22078" xr:uid="{00000000-0005-0000-0000-00008B8D0000}"/>
    <cellStyle name="Normal 90 3 2 2 2" xfId="39945" xr:uid="{00000000-0005-0000-0000-00008C8D0000}"/>
    <cellStyle name="Normal 90 3 2 3" xfId="31103" xr:uid="{00000000-0005-0000-0000-00008D8D0000}"/>
    <cellStyle name="Normal 90 3 3" xfId="22077" xr:uid="{00000000-0005-0000-0000-00008E8D0000}"/>
    <cellStyle name="Normal 90 3 3 2" xfId="39944" xr:uid="{00000000-0005-0000-0000-00008F8D0000}"/>
    <cellStyle name="Normal 90 3 4" xfId="31102" xr:uid="{00000000-0005-0000-0000-0000908D0000}"/>
    <cellStyle name="Normal 90 4" xfId="12483" xr:uid="{00000000-0005-0000-0000-0000918D0000}"/>
    <cellStyle name="Normal 90 4 2" xfId="22079" xr:uid="{00000000-0005-0000-0000-0000928D0000}"/>
    <cellStyle name="Normal 90 4 2 2" xfId="39946" xr:uid="{00000000-0005-0000-0000-0000938D0000}"/>
    <cellStyle name="Normal 90 4 3" xfId="31104" xr:uid="{00000000-0005-0000-0000-0000948D0000}"/>
    <cellStyle name="Normal 90 5" xfId="12484" xr:uid="{00000000-0005-0000-0000-0000958D0000}"/>
    <cellStyle name="Normal 90 5 2" xfId="22080" xr:uid="{00000000-0005-0000-0000-0000968D0000}"/>
    <cellStyle name="Normal 90 5 2 2" xfId="39947" xr:uid="{00000000-0005-0000-0000-0000978D0000}"/>
    <cellStyle name="Normal 90 5 3" xfId="31105" xr:uid="{00000000-0005-0000-0000-0000988D0000}"/>
    <cellStyle name="Normal 90 6" xfId="12485" xr:uid="{00000000-0005-0000-0000-0000998D0000}"/>
    <cellStyle name="Normal 90 6 2" xfId="22081" xr:uid="{00000000-0005-0000-0000-00009A8D0000}"/>
    <cellStyle name="Normal 90 6 2 2" xfId="39948" xr:uid="{00000000-0005-0000-0000-00009B8D0000}"/>
    <cellStyle name="Normal 90 6 3" xfId="31106" xr:uid="{00000000-0005-0000-0000-00009C8D0000}"/>
    <cellStyle name="Normal 900" xfId="12486" xr:uid="{00000000-0005-0000-0000-00009D8D0000}"/>
    <cellStyle name="Normal 900 2" xfId="12487" xr:uid="{00000000-0005-0000-0000-00009E8D0000}"/>
    <cellStyle name="Normal 900 2 2" xfId="12488" xr:uid="{00000000-0005-0000-0000-00009F8D0000}"/>
    <cellStyle name="Normal 900 2 2 2" xfId="22084" xr:uid="{00000000-0005-0000-0000-0000A08D0000}"/>
    <cellStyle name="Normal 900 2 2 2 2" xfId="39951" xr:uid="{00000000-0005-0000-0000-0000A18D0000}"/>
    <cellStyle name="Normal 900 2 2 3" xfId="31109" xr:uid="{00000000-0005-0000-0000-0000A28D0000}"/>
    <cellStyle name="Normal 900 2 3" xfId="22083" xr:uid="{00000000-0005-0000-0000-0000A38D0000}"/>
    <cellStyle name="Normal 900 2 3 2" xfId="39950" xr:uid="{00000000-0005-0000-0000-0000A48D0000}"/>
    <cellStyle name="Normal 900 2 4" xfId="31108" xr:uid="{00000000-0005-0000-0000-0000A58D0000}"/>
    <cellStyle name="Normal 900 3" xfId="12489" xr:uid="{00000000-0005-0000-0000-0000A68D0000}"/>
    <cellStyle name="Normal 900 3 2" xfId="22085" xr:uid="{00000000-0005-0000-0000-0000A78D0000}"/>
    <cellStyle name="Normal 900 3 2 2" xfId="39952" xr:uid="{00000000-0005-0000-0000-0000A88D0000}"/>
    <cellStyle name="Normal 900 3 3" xfId="31110" xr:uid="{00000000-0005-0000-0000-0000A98D0000}"/>
    <cellStyle name="Normal 900 4" xfId="12490" xr:uid="{00000000-0005-0000-0000-0000AA8D0000}"/>
    <cellStyle name="Normal 900 4 2" xfId="22086" xr:uid="{00000000-0005-0000-0000-0000AB8D0000}"/>
    <cellStyle name="Normal 900 4 2 2" xfId="39953" xr:uid="{00000000-0005-0000-0000-0000AC8D0000}"/>
    <cellStyle name="Normal 900 4 3" xfId="31111" xr:uid="{00000000-0005-0000-0000-0000AD8D0000}"/>
    <cellStyle name="Normal 900 5" xfId="12491" xr:uid="{00000000-0005-0000-0000-0000AE8D0000}"/>
    <cellStyle name="Normal 900 5 2" xfId="22087" xr:uid="{00000000-0005-0000-0000-0000AF8D0000}"/>
    <cellStyle name="Normal 900 5 2 2" xfId="39954" xr:uid="{00000000-0005-0000-0000-0000B08D0000}"/>
    <cellStyle name="Normal 900 5 3" xfId="31112" xr:uid="{00000000-0005-0000-0000-0000B18D0000}"/>
    <cellStyle name="Normal 900 6" xfId="22082" xr:uid="{00000000-0005-0000-0000-0000B28D0000}"/>
    <cellStyle name="Normal 900 6 2" xfId="39949" xr:uid="{00000000-0005-0000-0000-0000B38D0000}"/>
    <cellStyle name="Normal 900 7" xfId="31107" xr:uid="{00000000-0005-0000-0000-0000B48D0000}"/>
    <cellStyle name="Normal 901" xfId="12492" xr:uid="{00000000-0005-0000-0000-0000B58D0000}"/>
    <cellStyle name="Normal 901 2" xfId="12493" xr:uid="{00000000-0005-0000-0000-0000B68D0000}"/>
    <cellStyle name="Normal 901 2 2" xfId="12494" xr:uid="{00000000-0005-0000-0000-0000B78D0000}"/>
    <cellStyle name="Normal 901 2 2 2" xfId="22090" xr:uid="{00000000-0005-0000-0000-0000B88D0000}"/>
    <cellStyle name="Normal 901 2 2 2 2" xfId="39957" xr:uid="{00000000-0005-0000-0000-0000B98D0000}"/>
    <cellStyle name="Normal 901 2 2 3" xfId="31115" xr:uid="{00000000-0005-0000-0000-0000BA8D0000}"/>
    <cellStyle name="Normal 901 2 3" xfId="22089" xr:uid="{00000000-0005-0000-0000-0000BB8D0000}"/>
    <cellStyle name="Normal 901 2 3 2" xfId="39956" xr:uid="{00000000-0005-0000-0000-0000BC8D0000}"/>
    <cellStyle name="Normal 901 2 4" xfId="31114" xr:uid="{00000000-0005-0000-0000-0000BD8D0000}"/>
    <cellStyle name="Normal 901 3" xfId="12495" xr:uid="{00000000-0005-0000-0000-0000BE8D0000}"/>
    <cellStyle name="Normal 901 3 2" xfId="22091" xr:uid="{00000000-0005-0000-0000-0000BF8D0000}"/>
    <cellStyle name="Normal 901 3 2 2" xfId="39958" xr:uid="{00000000-0005-0000-0000-0000C08D0000}"/>
    <cellStyle name="Normal 901 3 3" xfId="31116" xr:uid="{00000000-0005-0000-0000-0000C18D0000}"/>
    <cellStyle name="Normal 901 4" xfId="12496" xr:uid="{00000000-0005-0000-0000-0000C28D0000}"/>
    <cellStyle name="Normal 901 4 2" xfId="22092" xr:uid="{00000000-0005-0000-0000-0000C38D0000}"/>
    <cellStyle name="Normal 901 4 2 2" xfId="39959" xr:uid="{00000000-0005-0000-0000-0000C48D0000}"/>
    <cellStyle name="Normal 901 4 3" xfId="31117" xr:uid="{00000000-0005-0000-0000-0000C58D0000}"/>
    <cellStyle name="Normal 901 5" xfId="12497" xr:uid="{00000000-0005-0000-0000-0000C68D0000}"/>
    <cellStyle name="Normal 901 5 2" xfId="22093" xr:uid="{00000000-0005-0000-0000-0000C78D0000}"/>
    <cellStyle name="Normal 901 5 2 2" xfId="39960" xr:uid="{00000000-0005-0000-0000-0000C88D0000}"/>
    <cellStyle name="Normal 901 5 3" xfId="31118" xr:uid="{00000000-0005-0000-0000-0000C98D0000}"/>
    <cellStyle name="Normal 901 6" xfId="22088" xr:uid="{00000000-0005-0000-0000-0000CA8D0000}"/>
    <cellStyle name="Normal 901 6 2" xfId="39955" xr:uid="{00000000-0005-0000-0000-0000CB8D0000}"/>
    <cellStyle name="Normal 901 7" xfId="31113" xr:uid="{00000000-0005-0000-0000-0000CC8D0000}"/>
    <cellStyle name="Normal 902" xfId="12498" xr:uid="{00000000-0005-0000-0000-0000CD8D0000}"/>
    <cellStyle name="Normal 902 2" xfId="12499" xr:uid="{00000000-0005-0000-0000-0000CE8D0000}"/>
    <cellStyle name="Normal 902 2 2" xfId="12500" xr:uid="{00000000-0005-0000-0000-0000CF8D0000}"/>
    <cellStyle name="Normal 902 2 2 2" xfId="22096" xr:uid="{00000000-0005-0000-0000-0000D08D0000}"/>
    <cellStyle name="Normal 902 2 2 2 2" xfId="39963" xr:uid="{00000000-0005-0000-0000-0000D18D0000}"/>
    <cellStyle name="Normal 902 2 2 3" xfId="31121" xr:uid="{00000000-0005-0000-0000-0000D28D0000}"/>
    <cellStyle name="Normal 902 2 3" xfId="22095" xr:uid="{00000000-0005-0000-0000-0000D38D0000}"/>
    <cellStyle name="Normal 902 2 3 2" xfId="39962" xr:uid="{00000000-0005-0000-0000-0000D48D0000}"/>
    <cellStyle name="Normal 902 2 4" xfId="31120" xr:uid="{00000000-0005-0000-0000-0000D58D0000}"/>
    <cellStyle name="Normal 902 3" xfId="12501" xr:uid="{00000000-0005-0000-0000-0000D68D0000}"/>
    <cellStyle name="Normal 902 3 2" xfId="22097" xr:uid="{00000000-0005-0000-0000-0000D78D0000}"/>
    <cellStyle name="Normal 902 3 2 2" xfId="39964" xr:uid="{00000000-0005-0000-0000-0000D88D0000}"/>
    <cellStyle name="Normal 902 3 3" xfId="31122" xr:uid="{00000000-0005-0000-0000-0000D98D0000}"/>
    <cellStyle name="Normal 902 4" xfId="12502" xr:uid="{00000000-0005-0000-0000-0000DA8D0000}"/>
    <cellStyle name="Normal 902 4 2" xfId="22098" xr:uid="{00000000-0005-0000-0000-0000DB8D0000}"/>
    <cellStyle name="Normal 902 4 2 2" xfId="39965" xr:uid="{00000000-0005-0000-0000-0000DC8D0000}"/>
    <cellStyle name="Normal 902 4 3" xfId="31123" xr:uid="{00000000-0005-0000-0000-0000DD8D0000}"/>
    <cellStyle name="Normal 902 5" xfId="12503" xr:uid="{00000000-0005-0000-0000-0000DE8D0000}"/>
    <cellStyle name="Normal 902 5 2" xfId="22099" xr:uid="{00000000-0005-0000-0000-0000DF8D0000}"/>
    <cellStyle name="Normal 902 5 2 2" xfId="39966" xr:uid="{00000000-0005-0000-0000-0000E08D0000}"/>
    <cellStyle name="Normal 902 5 3" xfId="31124" xr:uid="{00000000-0005-0000-0000-0000E18D0000}"/>
    <cellStyle name="Normal 902 6" xfId="22094" xr:uid="{00000000-0005-0000-0000-0000E28D0000}"/>
    <cellStyle name="Normal 902 6 2" xfId="39961" xr:uid="{00000000-0005-0000-0000-0000E38D0000}"/>
    <cellStyle name="Normal 902 7" xfId="31119" xr:uid="{00000000-0005-0000-0000-0000E48D0000}"/>
    <cellStyle name="Normal 903" xfId="12504" xr:uid="{00000000-0005-0000-0000-0000E58D0000}"/>
    <cellStyle name="Normal 903 2" xfId="12505" xr:uid="{00000000-0005-0000-0000-0000E68D0000}"/>
    <cellStyle name="Normal 903 2 2" xfId="12506" xr:uid="{00000000-0005-0000-0000-0000E78D0000}"/>
    <cellStyle name="Normal 903 2 2 2" xfId="22102" xr:uid="{00000000-0005-0000-0000-0000E88D0000}"/>
    <cellStyle name="Normal 903 2 2 2 2" xfId="39969" xr:uid="{00000000-0005-0000-0000-0000E98D0000}"/>
    <cellStyle name="Normal 903 2 2 3" xfId="31127" xr:uid="{00000000-0005-0000-0000-0000EA8D0000}"/>
    <cellStyle name="Normal 903 2 3" xfId="22101" xr:uid="{00000000-0005-0000-0000-0000EB8D0000}"/>
    <cellStyle name="Normal 903 2 3 2" xfId="39968" xr:uid="{00000000-0005-0000-0000-0000EC8D0000}"/>
    <cellStyle name="Normal 903 2 4" xfId="31126" xr:uid="{00000000-0005-0000-0000-0000ED8D0000}"/>
    <cellStyle name="Normal 903 3" xfId="12507" xr:uid="{00000000-0005-0000-0000-0000EE8D0000}"/>
    <cellStyle name="Normal 903 3 2" xfId="22103" xr:uid="{00000000-0005-0000-0000-0000EF8D0000}"/>
    <cellStyle name="Normal 903 3 2 2" xfId="39970" xr:uid="{00000000-0005-0000-0000-0000F08D0000}"/>
    <cellStyle name="Normal 903 3 3" xfId="31128" xr:uid="{00000000-0005-0000-0000-0000F18D0000}"/>
    <cellStyle name="Normal 903 4" xfId="12508" xr:uid="{00000000-0005-0000-0000-0000F28D0000}"/>
    <cellStyle name="Normal 903 4 2" xfId="22104" xr:uid="{00000000-0005-0000-0000-0000F38D0000}"/>
    <cellStyle name="Normal 903 4 2 2" xfId="39971" xr:uid="{00000000-0005-0000-0000-0000F48D0000}"/>
    <cellStyle name="Normal 903 4 3" xfId="31129" xr:uid="{00000000-0005-0000-0000-0000F58D0000}"/>
    <cellStyle name="Normal 903 5" xfId="12509" xr:uid="{00000000-0005-0000-0000-0000F68D0000}"/>
    <cellStyle name="Normal 903 5 2" xfId="22105" xr:uid="{00000000-0005-0000-0000-0000F78D0000}"/>
    <cellStyle name="Normal 903 5 2 2" xfId="39972" xr:uid="{00000000-0005-0000-0000-0000F88D0000}"/>
    <cellStyle name="Normal 903 5 3" xfId="31130" xr:uid="{00000000-0005-0000-0000-0000F98D0000}"/>
    <cellStyle name="Normal 903 6" xfId="22100" xr:uid="{00000000-0005-0000-0000-0000FA8D0000}"/>
    <cellStyle name="Normal 903 6 2" xfId="39967" xr:uid="{00000000-0005-0000-0000-0000FB8D0000}"/>
    <cellStyle name="Normal 903 7" xfId="31125" xr:uid="{00000000-0005-0000-0000-0000FC8D0000}"/>
    <cellStyle name="Normal 904" xfId="12510" xr:uid="{00000000-0005-0000-0000-0000FD8D0000}"/>
    <cellStyle name="Normal 904 2" xfId="12511" xr:uid="{00000000-0005-0000-0000-0000FE8D0000}"/>
    <cellStyle name="Normal 904 2 2" xfId="12512" xr:uid="{00000000-0005-0000-0000-0000FF8D0000}"/>
    <cellStyle name="Normal 904 2 2 2" xfId="22108" xr:uid="{00000000-0005-0000-0000-0000008E0000}"/>
    <cellStyle name="Normal 904 2 2 2 2" xfId="39975" xr:uid="{00000000-0005-0000-0000-0000018E0000}"/>
    <cellStyle name="Normal 904 2 2 3" xfId="31133" xr:uid="{00000000-0005-0000-0000-0000028E0000}"/>
    <cellStyle name="Normal 904 2 3" xfId="22107" xr:uid="{00000000-0005-0000-0000-0000038E0000}"/>
    <cellStyle name="Normal 904 2 3 2" xfId="39974" xr:uid="{00000000-0005-0000-0000-0000048E0000}"/>
    <cellStyle name="Normal 904 2 4" xfId="31132" xr:uid="{00000000-0005-0000-0000-0000058E0000}"/>
    <cellStyle name="Normal 904 3" xfId="12513" xr:uid="{00000000-0005-0000-0000-0000068E0000}"/>
    <cellStyle name="Normal 904 3 2" xfId="22109" xr:uid="{00000000-0005-0000-0000-0000078E0000}"/>
    <cellStyle name="Normal 904 3 2 2" xfId="39976" xr:uid="{00000000-0005-0000-0000-0000088E0000}"/>
    <cellStyle name="Normal 904 3 3" xfId="31134" xr:uid="{00000000-0005-0000-0000-0000098E0000}"/>
    <cellStyle name="Normal 904 4" xfId="12514" xr:uid="{00000000-0005-0000-0000-00000A8E0000}"/>
    <cellStyle name="Normal 904 4 2" xfId="22110" xr:uid="{00000000-0005-0000-0000-00000B8E0000}"/>
    <cellStyle name="Normal 904 4 2 2" xfId="39977" xr:uid="{00000000-0005-0000-0000-00000C8E0000}"/>
    <cellStyle name="Normal 904 4 3" xfId="31135" xr:uid="{00000000-0005-0000-0000-00000D8E0000}"/>
    <cellStyle name="Normal 904 5" xfId="12515" xr:uid="{00000000-0005-0000-0000-00000E8E0000}"/>
    <cellStyle name="Normal 904 5 2" xfId="22111" xr:uid="{00000000-0005-0000-0000-00000F8E0000}"/>
    <cellStyle name="Normal 904 5 2 2" xfId="39978" xr:uid="{00000000-0005-0000-0000-0000108E0000}"/>
    <cellStyle name="Normal 904 5 3" xfId="31136" xr:uid="{00000000-0005-0000-0000-0000118E0000}"/>
    <cellStyle name="Normal 904 6" xfId="22106" xr:uid="{00000000-0005-0000-0000-0000128E0000}"/>
    <cellStyle name="Normal 904 6 2" xfId="39973" xr:uid="{00000000-0005-0000-0000-0000138E0000}"/>
    <cellStyle name="Normal 904 7" xfId="31131" xr:uid="{00000000-0005-0000-0000-0000148E0000}"/>
    <cellStyle name="Normal 905" xfId="12516" xr:uid="{00000000-0005-0000-0000-0000158E0000}"/>
    <cellStyle name="Normal 905 2" xfId="12517" xr:uid="{00000000-0005-0000-0000-0000168E0000}"/>
    <cellStyle name="Normal 905 2 2" xfId="12518" xr:uid="{00000000-0005-0000-0000-0000178E0000}"/>
    <cellStyle name="Normal 905 2 2 2" xfId="22114" xr:uid="{00000000-0005-0000-0000-0000188E0000}"/>
    <cellStyle name="Normal 905 2 2 2 2" xfId="39981" xr:uid="{00000000-0005-0000-0000-0000198E0000}"/>
    <cellStyle name="Normal 905 2 2 3" xfId="31139" xr:uid="{00000000-0005-0000-0000-00001A8E0000}"/>
    <cellStyle name="Normal 905 2 3" xfId="22113" xr:uid="{00000000-0005-0000-0000-00001B8E0000}"/>
    <cellStyle name="Normal 905 2 3 2" xfId="39980" xr:uid="{00000000-0005-0000-0000-00001C8E0000}"/>
    <cellStyle name="Normal 905 2 4" xfId="31138" xr:uid="{00000000-0005-0000-0000-00001D8E0000}"/>
    <cellStyle name="Normal 905 3" xfId="12519" xr:uid="{00000000-0005-0000-0000-00001E8E0000}"/>
    <cellStyle name="Normal 905 3 2" xfId="22115" xr:uid="{00000000-0005-0000-0000-00001F8E0000}"/>
    <cellStyle name="Normal 905 3 2 2" xfId="39982" xr:uid="{00000000-0005-0000-0000-0000208E0000}"/>
    <cellStyle name="Normal 905 3 3" xfId="31140" xr:uid="{00000000-0005-0000-0000-0000218E0000}"/>
    <cellStyle name="Normal 905 4" xfId="12520" xr:uid="{00000000-0005-0000-0000-0000228E0000}"/>
    <cellStyle name="Normal 905 4 2" xfId="22116" xr:uid="{00000000-0005-0000-0000-0000238E0000}"/>
    <cellStyle name="Normal 905 4 2 2" xfId="39983" xr:uid="{00000000-0005-0000-0000-0000248E0000}"/>
    <cellStyle name="Normal 905 4 3" xfId="31141" xr:uid="{00000000-0005-0000-0000-0000258E0000}"/>
    <cellStyle name="Normal 905 5" xfId="12521" xr:uid="{00000000-0005-0000-0000-0000268E0000}"/>
    <cellStyle name="Normal 905 5 2" xfId="22117" xr:uid="{00000000-0005-0000-0000-0000278E0000}"/>
    <cellStyle name="Normal 905 5 2 2" xfId="39984" xr:uid="{00000000-0005-0000-0000-0000288E0000}"/>
    <cellStyle name="Normal 905 5 3" xfId="31142" xr:uid="{00000000-0005-0000-0000-0000298E0000}"/>
    <cellStyle name="Normal 905 6" xfId="22112" xr:uid="{00000000-0005-0000-0000-00002A8E0000}"/>
    <cellStyle name="Normal 905 6 2" xfId="39979" xr:uid="{00000000-0005-0000-0000-00002B8E0000}"/>
    <cellStyle name="Normal 905 7" xfId="31137" xr:uid="{00000000-0005-0000-0000-00002C8E0000}"/>
    <cellStyle name="Normal 906" xfId="12522" xr:uid="{00000000-0005-0000-0000-00002D8E0000}"/>
    <cellStyle name="Normal 906 2" xfId="12523" xr:uid="{00000000-0005-0000-0000-00002E8E0000}"/>
    <cellStyle name="Normal 906 2 2" xfId="12524" xr:uid="{00000000-0005-0000-0000-00002F8E0000}"/>
    <cellStyle name="Normal 906 2 2 2" xfId="22120" xr:uid="{00000000-0005-0000-0000-0000308E0000}"/>
    <cellStyle name="Normal 906 2 2 2 2" xfId="39987" xr:uid="{00000000-0005-0000-0000-0000318E0000}"/>
    <cellStyle name="Normal 906 2 2 3" xfId="31145" xr:uid="{00000000-0005-0000-0000-0000328E0000}"/>
    <cellStyle name="Normal 906 2 3" xfId="22119" xr:uid="{00000000-0005-0000-0000-0000338E0000}"/>
    <cellStyle name="Normal 906 2 3 2" xfId="39986" xr:uid="{00000000-0005-0000-0000-0000348E0000}"/>
    <cellStyle name="Normal 906 2 4" xfId="31144" xr:uid="{00000000-0005-0000-0000-0000358E0000}"/>
    <cellStyle name="Normal 906 3" xfId="12525" xr:uid="{00000000-0005-0000-0000-0000368E0000}"/>
    <cellStyle name="Normal 906 3 2" xfId="22121" xr:uid="{00000000-0005-0000-0000-0000378E0000}"/>
    <cellStyle name="Normal 906 3 2 2" xfId="39988" xr:uid="{00000000-0005-0000-0000-0000388E0000}"/>
    <cellStyle name="Normal 906 3 3" xfId="31146" xr:uid="{00000000-0005-0000-0000-0000398E0000}"/>
    <cellStyle name="Normal 906 4" xfId="12526" xr:uid="{00000000-0005-0000-0000-00003A8E0000}"/>
    <cellStyle name="Normal 906 4 2" xfId="22122" xr:uid="{00000000-0005-0000-0000-00003B8E0000}"/>
    <cellStyle name="Normal 906 4 2 2" xfId="39989" xr:uid="{00000000-0005-0000-0000-00003C8E0000}"/>
    <cellStyle name="Normal 906 4 3" xfId="31147" xr:uid="{00000000-0005-0000-0000-00003D8E0000}"/>
    <cellStyle name="Normal 906 5" xfId="12527" xr:uid="{00000000-0005-0000-0000-00003E8E0000}"/>
    <cellStyle name="Normal 906 5 2" xfId="22123" xr:uid="{00000000-0005-0000-0000-00003F8E0000}"/>
    <cellStyle name="Normal 906 5 2 2" xfId="39990" xr:uid="{00000000-0005-0000-0000-0000408E0000}"/>
    <cellStyle name="Normal 906 5 3" xfId="31148" xr:uid="{00000000-0005-0000-0000-0000418E0000}"/>
    <cellStyle name="Normal 906 6" xfId="22118" xr:uid="{00000000-0005-0000-0000-0000428E0000}"/>
    <cellStyle name="Normal 906 6 2" xfId="39985" xr:uid="{00000000-0005-0000-0000-0000438E0000}"/>
    <cellStyle name="Normal 906 7" xfId="31143" xr:uid="{00000000-0005-0000-0000-0000448E0000}"/>
    <cellStyle name="Normal 907" xfId="12528" xr:uid="{00000000-0005-0000-0000-0000458E0000}"/>
    <cellStyle name="Normal 907 2" xfId="12529" xr:uid="{00000000-0005-0000-0000-0000468E0000}"/>
    <cellStyle name="Normal 907 2 2" xfId="12530" xr:uid="{00000000-0005-0000-0000-0000478E0000}"/>
    <cellStyle name="Normal 907 2 2 2" xfId="22126" xr:uid="{00000000-0005-0000-0000-0000488E0000}"/>
    <cellStyle name="Normal 907 2 2 2 2" xfId="39993" xr:uid="{00000000-0005-0000-0000-0000498E0000}"/>
    <cellStyle name="Normal 907 2 2 3" xfId="31151" xr:uid="{00000000-0005-0000-0000-00004A8E0000}"/>
    <cellStyle name="Normal 907 2 3" xfId="22125" xr:uid="{00000000-0005-0000-0000-00004B8E0000}"/>
    <cellStyle name="Normal 907 2 3 2" xfId="39992" xr:uid="{00000000-0005-0000-0000-00004C8E0000}"/>
    <cellStyle name="Normal 907 2 4" xfId="31150" xr:uid="{00000000-0005-0000-0000-00004D8E0000}"/>
    <cellStyle name="Normal 907 3" xfId="12531" xr:uid="{00000000-0005-0000-0000-00004E8E0000}"/>
    <cellStyle name="Normal 907 3 2" xfId="22127" xr:uid="{00000000-0005-0000-0000-00004F8E0000}"/>
    <cellStyle name="Normal 907 3 2 2" xfId="39994" xr:uid="{00000000-0005-0000-0000-0000508E0000}"/>
    <cellStyle name="Normal 907 3 3" xfId="31152" xr:uid="{00000000-0005-0000-0000-0000518E0000}"/>
    <cellStyle name="Normal 907 4" xfId="12532" xr:uid="{00000000-0005-0000-0000-0000528E0000}"/>
    <cellStyle name="Normal 907 4 2" xfId="22128" xr:uid="{00000000-0005-0000-0000-0000538E0000}"/>
    <cellStyle name="Normal 907 4 2 2" xfId="39995" xr:uid="{00000000-0005-0000-0000-0000548E0000}"/>
    <cellStyle name="Normal 907 4 3" xfId="31153" xr:uid="{00000000-0005-0000-0000-0000558E0000}"/>
    <cellStyle name="Normal 907 5" xfId="12533" xr:uid="{00000000-0005-0000-0000-0000568E0000}"/>
    <cellStyle name="Normal 907 5 2" xfId="22129" xr:uid="{00000000-0005-0000-0000-0000578E0000}"/>
    <cellStyle name="Normal 907 5 2 2" xfId="39996" xr:uid="{00000000-0005-0000-0000-0000588E0000}"/>
    <cellStyle name="Normal 907 5 3" xfId="31154" xr:uid="{00000000-0005-0000-0000-0000598E0000}"/>
    <cellStyle name="Normal 907 6" xfId="22124" xr:uid="{00000000-0005-0000-0000-00005A8E0000}"/>
    <cellStyle name="Normal 907 6 2" xfId="39991" xr:uid="{00000000-0005-0000-0000-00005B8E0000}"/>
    <cellStyle name="Normal 907 7" xfId="31149" xr:uid="{00000000-0005-0000-0000-00005C8E0000}"/>
    <cellStyle name="Normal 908" xfId="12534" xr:uid="{00000000-0005-0000-0000-00005D8E0000}"/>
    <cellStyle name="Normal 908 2" xfId="12535" xr:uid="{00000000-0005-0000-0000-00005E8E0000}"/>
    <cellStyle name="Normal 908 2 2" xfId="12536" xr:uid="{00000000-0005-0000-0000-00005F8E0000}"/>
    <cellStyle name="Normal 908 2 2 2" xfId="22132" xr:uid="{00000000-0005-0000-0000-0000608E0000}"/>
    <cellStyle name="Normal 908 2 2 2 2" xfId="39999" xr:uid="{00000000-0005-0000-0000-0000618E0000}"/>
    <cellStyle name="Normal 908 2 2 3" xfId="31157" xr:uid="{00000000-0005-0000-0000-0000628E0000}"/>
    <cellStyle name="Normal 908 2 3" xfId="22131" xr:uid="{00000000-0005-0000-0000-0000638E0000}"/>
    <cellStyle name="Normal 908 2 3 2" xfId="39998" xr:uid="{00000000-0005-0000-0000-0000648E0000}"/>
    <cellStyle name="Normal 908 2 4" xfId="31156" xr:uid="{00000000-0005-0000-0000-0000658E0000}"/>
    <cellStyle name="Normal 908 3" xfId="12537" xr:uid="{00000000-0005-0000-0000-0000668E0000}"/>
    <cellStyle name="Normal 908 3 2" xfId="22133" xr:uid="{00000000-0005-0000-0000-0000678E0000}"/>
    <cellStyle name="Normal 908 3 2 2" xfId="40000" xr:uid="{00000000-0005-0000-0000-0000688E0000}"/>
    <cellStyle name="Normal 908 3 3" xfId="31158" xr:uid="{00000000-0005-0000-0000-0000698E0000}"/>
    <cellStyle name="Normal 908 4" xfId="12538" xr:uid="{00000000-0005-0000-0000-00006A8E0000}"/>
    <cellStyle name="Normal 908 4 2" xfId="22134" xr:uid="{00000000-0005-0000-0000-00006B8E0000}"/>
    <cellStyle name="Normal 908 4 2 2" xfId="40001" xr:uid="{00000000-0005-0000-0000-00006C8E0000}"/>
    <cellStyle name="Normal 908 4 3" xfId="31159" xr:uid="{00000000-0005-0000-0000-00006D8E0000}"/>
    <cellStyle name="Normal 908 5" xfId="12539" xr:uid="{00000000-0005-0000-0000-00006E8E0000}"/>
    <cellStyle name="Normal 908 5 2" xfId="22135" xr:uid="{00000000-0005-0000-0000-00006F8E0000}"/>
    <cellStyle name="Normal 908 5 2 2" xfId="40002" xr:uid="{00000000-0005-0000-0000-0000708E0000}"/>
    <cellStyle name="Normal 908 5 3" xfId="31160" xr:uid="{00000000-0005-0000-0000-0000718E0000}"/>
    <cellStyle name="Normal 908 6" xfId="22130" xr:uid="{00000000-0005-0000-0000-0000728E0000}"/>
    <cellStyle name="Normal 908 6 2" xfId="39997" xr:uid="{00000000-0005-0000-0000-0000738E0000}"/>
    <cellStyle name="Normal 908 7" xfId="31155" xr:uid="{00000000-0005-0000-0000-0000748E0000}"/>
    <cellStyle name="Normal 909" xfId="12540" xr:uid="{00000000-0005-0000-0000-0000758E0000}"/>
    <cellStyle name="Normal 909 2" xfId="12541" xr:uid="{00000000-0005-0000-0000-0000768E0000}"/>
    <cellStyle name="Normal 909 2 2" xfId="12542" xr:uid="{00000000-0005-0000-0000-0000778E0000}"/>
    <cellStyle name="Normal 909 2 2 2" xfId="22138" xr:uid="{00000000-0005-0000-0000-0000788E0000}"/>
    <cellStyle name="Normal 909 2 2 2 2" xfId="40005" xr:uid="{00000000-0005-0000-0000-0000798E0000}"/>
    <cellStyle name="Normal 909 2 2 3" xfId="31163" xr:uid="{00000000-0005-0000-0000-00007A8E0000}"/>
    <cellStyle name="Normal 909 2 3" xfId="22137" xr:uid="{00000000-0005-0000-0000-00007B8E0000}"/>
    <cellStyle name="Normal 909 2 3 2" xfId="40004" xr:uid="{00000000-0005-0000-0000-00007C8E0000}"/>
    <cellStyle name="Normal 909 2 4" xfId="31162" xr:uid="{00000000-0005-0000-0000-00007D8E0000}"/>
    <cellStyle name="Normal 909 3" xfId="12543" xr:uid="{00000000-0005-0000-0000-00007E8E0000}"/>
    <cellStyle name="Normal 909 3 2" xfId="22139" xr:uid="{00000000-0005-0000-0000-00007F8E0000}"/>
    <cellStyle name="Normal 909 3 2 2" xfId="40006" xr:uid="{00000000-0005-0000-0000-0000808E0000}"/>
    <cellStyle name="Normal 909 3 3" xfId="31164" xr:uid="{00000000-0005-0000-0000-0000818E0000}"/>
    <cellStyle name="Normal 909 4" xfId="12544" xr:uid="{00000000-0005-0000-0000-0000828E0000}"/>
    <cellStyle name="Normal 909 4 2" xfId="22140" xr:uid="{00000000-0005-0000-0000-0000838E0000}"/>
    <cellStyle name="Normal 909 4 2 2" xfId="40007" xr:uid="{00000000-0005-0000-0000-0000848E0000}"/>
    <cellStyle name="Normal 909 4 3" xfId="31165" xr:uid="{00000000-0005-0000-0000-0000858E0000}"/>
    <cellStyle name="Normal 909 5" xfId="12545" xr:uid="{00000000-0005-0000-0000-0000868E0000}"/>
    <cellStyle name="Normal 909 5 2" xfId="22141" xr:uid="{00000000-0005-0000-0000-0000878E0000}"/>
    <cellStyle name="Normal 909 5 2 2" xfId="40008" xr:uid="{00000000-0005-0000-0000-0000888E0000}"/>
    <cellStyle name="Normal 909 5 3" xfId="31166" xr:uid="{00000000-0005-0000-0000-0000898E0000}"/>
    <cellStyle name="Normal 909 6" xfId="22136" xr:uid="{00000000-0005-0000-0000-00008A8E0000}"/>
    <cellStyle name="Normal 909 6 2" xfId="40003" xr:uid="{00000000-0005-0000-0000-00008B8E0000}"/>
    <cellStyle name="Normal 909 7" xfId="31161" xr:uid="{00000000-0005-0000-0000-00008C8E0000}"/>
    <cellStyle name="Normal 91" xfId="1887" xr:uid="{00000000-0005-0000-0000-00008D8E0000}"/>
    <cellStyle name="Normal 91 2" xfId="12546" xr:uid="{00000000-0005-0000-0000-00008E8E0000}"/>
    <cellStyle name="Normal 91 3" xfId="12547" xr:uid="{00000000-0005-0000-0000-00008F8E0000}"/>
    <cellStyle name="Normal 91 3 2" xfId="12548" xr:uid="{00000000-0005-0000-0000-0000908E0000}"/>
    <cellStyle name="Normal 91 3 2 2" xfId="22143" xr:uid="{00000000-0005-0000-0000-0000918E0000}"/>
    <cellStyle name="Normal 91 3 2 2 2" xfId="40010" xr:uid="{00000000-0005-0000-0000-0000928E0000}"/>
    <cellStyle name="Normal 91 3 2 3" xfId="31168" xr:uid="{00000000-0005-0000-0000-0000938E0000}"/>
    <cellStyle name="Normal 91 3 3" xfId="22142" xr:uid="{00000000-0005-0000-0000-0000948E0000}"/>
    <cellStyle name="Normal 91 3 3 2" xfId="40009" xr:uid="{00000000-0005-0000-0000-0000958E0000}"/>
    <cellStyle name="Normal 91 3 4" xfId="31167" xr:uid="{00000000-0005-0000-0000-0000968E0000}"/>
    <cellStyle name="Normal 91 4" xfId="12549" xr:uid="{00000000-0005-0000-0000-0000978E0000}"/>
    <cellStyle name="Normal 91 4 2" xfId="22144" xr:uid="{00000000-0005-0000-0000-0000988E0000}"/>
    <cellStyle name="Normal 91 4 2 2" xfId="40011" xr:uid="{00000000-0005-0000-0000-0000998E0000}"/>
    <cellStyle name="Normal 91 4 3" xfId="31169" xr:uid="{00000000-0005-0000-0000-00009A8E0000}"/>
    <cellStyle name="Normal 91 5" xfId="12550" xr:uid="{00000000-0005-0000-0000-00009B8E0000}"/>
    <cellStyle name="Normal 91 5 2" xfId="22145" xr:uid="{00000000-0005-0000-0000-00009C8E0000}"/>
    <cellStyle name="Normal 91 5 2 2" xfId="40012" xr:uid="{00000000-0005-0000-0000-00009D8E0000}"/>
    <cellStyle name="Normal 91 5 3" xfId="31170" xr:uid="{00000000-0005-0000-0000-00009E8E0000}"/>
    <cellStyle name="Normal 91 6" xfId="12551" xr:uid="{00000000-0005-0000-0000-00009F8E0000}"/>
    <cellStyle name="Normal 91 6 2" xfId="22146" xr:uid="{00000000-0005-0000-0000-0000A08E0000}"/>
    <cellStyle name="Normal 91 6 2 2" xfId="40013" xr:uid="{00000000-0005-0000-0000-0000A18E0000}"/>
    <cellStyle name="Normal 91 6 3" xfId="31171" xr:uid="{00000000-0005-0000-0000-0000A28E0000}"/>
    <cellStyle name="Normal 910" xfId="12552" xr:uid="{00000000-0005-0000-0000-0000A38E0000}"/>
    <cellStyle name="Normal 910 2" xfId="12553" xr:uid="{00000000-0005-0000-0000-0000A48E0000}"/>
    <cellStyle name="Normal 910 2 2" xfId="12554" xr:uid="{00000000-0005-0000-0000-0000A58E0000}"/>
    <cellStyle name="Normal 910 2 2 2" xfId="22149" xr:uid="{00000000-0005-0000-0000-0000A68E0000}"/>
    <cellStyle name="Normal 910 2 2 2 2" xfId="40016" xr:uid="{00000000-0005-0000-0000-0000A78E0000}"/>
    <cellStyle name="Normal 910 2 2 3" xfId="31174" xr:uid="{00000000-0005-0000-0000-0000A88E0000}"/>
    <cellStyle name="Normal 910 2 3" xfId="22148" xr:uid="{00000000-0005-0000-0000-0000A98E0000}"/>
    <cellStyle name="Normal 910 2 3 2" xfId="40015" xr:uid="{00000000-0005-0000-0000-0000AA8E0000}"/>
    <cellStyle name="Normal 910 2 4" xfId="31173" xr:uid="{00000000-0005-0000-0000-0000AB8E0000}"/>
    <cellStyle name="Normal 910 3" xfId="12555" xr:uid="{00000000-0005-0000-0000-0000AC8E0000}"/>
    <cellStyle name="Normal 910 3 2" xfId="22150" xr:uid="{00000000-0005-0000-0000-0000AD8E0000}"/>
    <cellStyle name="Normal 910 3 2 2" xfId="40017" xr:uid="{00000000-0005-0000-0000-0000AE8E0000}"/>
    <cellStyle name="Normal 910 3 3" xfId="31175" xr:uid="{00000000-0005-0000-0000-0000AF8E0000}"/>
    <cellStyle name="Normal 910 4" xfId="12556" xr:uid="{00000000-0005-0000-0000-0000B08E0000}"/>
    <cellStyle name="Normal 910 4 2" xfId="22151" xr:uid="{00000000-0005-0000-0000-0000B18E0000}"/>
    <cellStyle name="Normal 910 4 2 2" xfId="40018" xr:uid="{00000000-0005-0000-0000-0000B28E0000}"/>
    <cellStyle name="Normal 910 4 3" xfId="31176" xr:uid="{00000000-0005-0000-0000-0000B38E0000}"/>
    <cellStyle name="Normal 910 5" xfId="12557" xr:uid="{00000000-0005-0000-0000-0000B48E0000}"/>
    <cellStyle name="Normal 910 5 2" xfId="22152" xr:uid="{00000000-0005-0000-0000-0000B58E0000}"/>
    <cellStyle name="Normal 910 5 2 2" xfId="40019" xr:uid="{00000000-0005-0000-0000-0000B68E0000}"/>
    <cellStyle name="Normal 910 5 3" xfId="31177" xr:uid="{00000000-0005-0000-0000-0000B78E0000}"/>
    <cellStyle name="Normal 910 6" xfId="22147" xr:uid="{00000000-0005-0000-0000-0000B88E0000}"/>
    <cellStyle name="Normal 910 6 2" xfId="40014" xr:uid="{00000000-0005-0000-0000-0000B98E0000}"/>
    <cellStyle name="Normal 910 7" xfId="31172" xr:uid="{00000000-0005-0000-0000-0000BA8E0000}"/>
    <cellStyle name="Normal 911" xfId="12558" xr:uid="{00000000-0005-0000-0000-0000BB8E0000}"/>
    <cellStyle name="Normal 911 2" xfId="12559" xr:uid="{00000000-0005-0000-0000-0000BC8E0000}"/>
    <cellStyle name="Normal 911 2 2" xfId="12560" xr:uid="{00000000-0005-0000-0000-0000BD8E0000}"/>
    <cellStyle name="Normal 911 2 2 2" xfId="22155" xr:uid="{00000000-0005-0000-0000-0000BE8E0000}"/>
    <cellStyle name="Normal 911 2 2 2 2" xfId="40022" xr:uid="{00000000-0005-0000-0000-0000BF8E0000}"/>
    <cellStyle name="Normal 911 2 2 3" xfId="31180" xr:uid="{00000000-0005-0000-0000-0000C08E0000}"/>
    <cellStyle name="Normal 911 2 3" xfId="22154" xr:uid="{00000000-0005-0000-0000-0000C18E0000}"/>
    <cellStyle name="Normal 911 2 3 2" xfId="40021" xr:uid="{00000000-0005-0000-0000-0000C28E0000}"/>
    <cellStyle name="Normal 911 2 4" xfId="31179" xr:uid="{00000000-0005-0000-0000-0000C38E0000}"/>
    <cellStyle name="Normal 911 3" xfId="12561" xr:uid="{00000000-0005-0000-0000-0000C48E0000}"/>
    <cellStyle name="Normal 911 3 2" xfId="22156" xr:uid="{00000000-0005-0000-0000-0000C58E0000}"/>
    <cellStyle name="Normal 911 3 2 2" xfId="40023" xr:uid="{00000000-0005-0000-0000-0000C68E0000}"/>
    <cellStyle name="Normal 911 3 3" xfId="31181" xr:uid="{00000000-0005-0000-0000-0000C78E0000}"/>
    <cellStyle name="Normal 911 4" xfId="12562" xr:uid="{00000000-0005-0000-0000-0000C88E0000}"/>
    <cellStyle name="Normal 911 4 2" xfId="22157" xr:uid="{00000000-0005-0000-0000-0000C98E0000}"/>
    <cellStyle name="Normal 911 4 2 2" xfId="40024" xr:uid="{00000000-0005-0000-0000-0000CA8E0000}"/>
    <cellStyle name="Normal 911 4 3" xfId="31182" xr:uid="{00000000-0005-0000-0000-0000CB8E0000}"/>
    <cellStyle name="Normal 911 5" xfId="12563" xr:uid="{00000000-0005-0000-0000-0000CC8E0000}"/>
    <cellStyle name="Normal 911 5 2" xfId="22158" xr:uid="{00000000-0005-0000-0000-0000CD8E0000}"/>
    <cellStyle name="Normal 911 5 2 2" xfId="40025" xr:uid="{00000000-0005-0000-0000-0000CE8E0000}"/>
    <cellStyle name="Normal 911 5 3" xfId="31183" xr:uid="{00000000-0005-0000-0000-0000CF8E0000}"/>
    <cellStyle name="Normal 911 6" xfId="22153" xr:uid="{00000000-0005-0000-0000-0000D08E0000}"/>
    <cellStyle name="Normal 911 6 2" xfId="40020" xr:uid="{00000000-0005-0000-0000-0000D18E0000}"/>
    <cellStyle name="Normal 911 7" xfId="31178" xr:uid="{00000000-0005-0000-0000-0000D28E0000}"/>
    <cellStyle name="Normal 912" xfId="12564" xr:uid="{00000000-0005-0000-0000-0000D38E0000}"/>
    <cellStyle name="Normal 912 2" xfId="12565" xr:uid="{00000000-0005-0000-0000-0000D48E0000}"/>
    <cellStyle name="Normal 912 2 2" xfId="12566" xr:uid="{00000000-0005-0000-0000-0000D58E0000}"/>
    <cellStyle name="Normal 912 2 2 2" xfId="22161" xr:uid="{00000000-0005-0000-0000-0000D68E0000}"/>
    <cellStyle name="Normal 912 2 2 2 2" xfId="40028" xr:uid="{00000000-0005-0000-0000-0000D78E0000}"/>
    <cellStyle name="Normal 912 2 2 3" xfId="31186" xr:uid="{00000000-0005-0000-0000-0000D88E0000}"/>
    <cellStyle name="Normal 912 2 3" xfId="22160" xr:uid="{00000000-0005-0000-0000-0000D98E0000}"/>
    <cellStyle name="Normal 912 2 3 2" xfId="40027" xr:uid="{00000000-0005-0000-0000-0000DA8E0000}"/>
    <cellStyle name="Normal 912 2 4" xfId="31185" xr:uid="{00000000-0005-0000-0000-0000DB8E0000}"/>
    <cellStyle name="Normal 912 3" xfId="12567" xr:uid="{00000000-0005-0000-0000-0000DC8E0000}"/>
    <cellStyle name="Normal 912 3 2" xfId="22162" xr:uid="{00000000-0005-0000-0000-0000DD8E0000}"/>
    <cellStyle name="Normal 912 3 2 2" xfId="40029" xr:uid="{00000000-0005-0000-0000-0000DE8E0000}"/>
    <cellStyle name="Normal 912 3 3" xfId="31187" xr:uid="{00000000-0005-0000-0000-0000DF8E0000}"/>
    <cellStyle name="Normal 912 4" xfId="12568" xr:uid="{00000000-0005-0000-0000-0000E08E0000}"/>
    <cellStyle name="Normal 912 4 2" xfId="22163" xr:uid="{00000000-0005-0000-0000-0000E18E0000}"/>
    <cellStyle name="Normal 912 4 2 2" xfId="40030" xr:uid="{00000000-0005-0000-0000-0000E28E0000}"/>
    <cellStyle name="Normal 912 4 3" xfId="31188" xr:uid="{00000000-0005-0000-0000-0000E38E0000}"/>
    <cellStyle name="Normal 912 5" xfId="12569" xr:uid="{00000000-0005-0000-0000-0000E48E0000}"/>
    <cellStyle name="Normal 912 5 2" xfId="22164" xr:uid="{00000000-0005-0000-0000-0000E58E0000}"/>
    <cellStyle name="Normal 912 5 2 2" xfId="40031" xr:uid="{00000000-0005-0000-0000-0000E68E0000}"/>
    <cellStyle name="Normal 912 5 3" xfId="31189" xr:uid="{00000000-0005-0000-0000-0000E78E0000}"/>
    <cellStyle name="Normal 912 6" xfId="22159" xr:uid="{00000000-0005-0000-0000-0000E88E0000}"/>
    <cellStyle name="Normal 912 6 2" xfId="40026" xr:uid="{00000000-0005-0000-0000-0000E98E0000}"/>
    <cellStyle name="Normal 912 7" xfId="31184" xr:uid="{00000000-0005-0000-0000-0000EA8E0000}"/>
    <cellStyle name="Normal 913" xfId="12570" xr:uid="{00000000-0005-0000-0000-0000EB8E0000}"/>
    <cellStyle name="Normal 913 2" xfId="12571" xr:uid="{00000000-0005-0000-0000-0000EC8E0000}"/>
    <cellStyle name="Normal 913 2 2" xfId="12572" xr:uid="{00000000-0005-0000-0000-0000ED8E0000}"/>
    <cellStyle name="Normal 913 2 2 2" xfId="22167" xr:uid="{00000000-0005-0000-0000-0000EE8E0000}"/>
    <cellStyle name="Normal 913 2 2 2 2" xfId="40034" xr:uid="{00000000-0005-0000-0000-0000EF8E0000}"/>
    <cellStyle name="Normal 913 2 2 3" xfId="31192" xr:uid="{00000000-0005-0000-0000-0000F08E0000}"/>
    <cellStyle name="Normal 913 2 3" xfId="22166" xr:uid="{00000000-0005-0000-0000-0000F18E0000}"/>
    <cellStyle name="Normal 913 2 3 2" xfId="40033" xr:uid="{00000000-0005-0000-0000-0000F28E0000}"/>
    <cellStyle name="Normal 913 2 4" xfId="31191" xr:uid="{00000000-0005-0000-0000-0000F38E0000}"/>
    <cellStyle name="Normal 913 3" xfId="12573" xr:uid="{00000000-0005-0000-0000-0000F48E0000}"/>
    <cellStyle name="Normal 913 3 2" xfId="22168" xr:uid="{00000000-0005-0000-0000-0000F58E0000}"/>
    <cellStyle name="Normal 913 3 2 2" xfId="40035" xr:uid="{00000000-0005-0000-0000-0000F68E0000}"/>
    <cellStyle name="Normal 913 3 3" xfId="31193" xr:uid="{00000000-0005-0000-0000-0000F78E0000}"/>
    <cellStyle name="Normal 913 4" xfId="12574" xr:uid="{00000000-0005-0000-0000-0000F88E0000}"/>
    <cellStyle name="Normal 913 4 2" xfId="22169" xr:uid="{00000000-0005-0000-0000-0000F98E0000}"/>
    <cellStyle name="Normal 913 4 2 2" xfId="40036" xr:uid="{00000000-0005-0000-0000-0000FA8E0000}"/>
    <cellStyle name="Normal 913 4 3" xfId="31194" xr:uid="{00000000-0005-0000-0000-0000FB8E0000}"/>
    <cellStyle name="Normal 913 5" xfId="12575" xr:uid="{00000000-0005-0000-0000-0000FC8E0000}"/>
    <cellStyle name="Normal 913 5 2" xfId="22170" xr:uid="{00000000-0005-0000-0000-0000FD8E0000}"/>
    <cellStyle name="Normal 913 5 2 2" xfId="40037" xr:uid="{00000000-0005-0000-0000-0000FE8E0000}"/>
    <cellStyle name="Normal 913 5 3" xfId="31195" xr:uid="{00000000-0005-0000-0000-0000FF8E0000}"/>
    <cellStyle name="Normal 913 6" xfId="22165" xr:uid="{00000000-0005-0000-0000-0000008F0000}"/>
    <cellStyle name="Normal 913 6 2" xfId="40032" xr:uid="{00000000-0005-0000-0000-0000018F0000}"/>
    <cellStyle name="Normal 913 7" xfId="31190" xr:uid="{00000000-0005-0000-0000-0000028F0000}"/>
    <cellStyle name="Normal 914" xfId="12576" xr:uid="{00000000-0005-0000-0000-0000038F0000}"/>
    <cellStyle name="Normal 914 2" xfId="12577" xr:uid="{00000000-0005-0000-0000-0000048F0000}"/>
    <cellStyle name="Normal 914 2 2" xfId="12578" xr:uid="{00000000-0005-0000-0000-0000058F0000}"/>
    <cellStyle name="Normal 914 2 2 2" xfId="22173" xr:uid="{00000000-0005-0000-0000-0000068F0000}"/>
    <cellStyle name="Normal 914 2 2 2 2" xfId="40040" xr:uid="{00000000-0005-0000-0000-0000078F0000}"/>
    <cellStyle name="Normal 914 2 2 3" xfId="31198" xr:uid="{00000000-0005-0000-0000-0000088F0000}"/>
    <cellStyle name="Normal 914 2 3" xfId="22172" xr:uid="{00000000-0005-0000-0000-0000098F0000}"/>
    <cellStyle name="Normal 914 2 3 2" xfId="40039" xr:uid="{00000000-0005-0000-0000-00000A8F0000}"/>
    <cellStyle name="Normal 914 2 4" xfId="31197" xr:uid="{00000000-0005-0000-0000-00000B8F0000}"/>
    <cellStyle name="Normal 914 3" xfId="12579" xr:uid="{00000000-0005-0000-0000-00000C8F0000}"/>
    <cellStyle name="Normal 914 3 2" xfId="22174" xr:uid="{00000000-0005-0000-0000-00000D8F0000}"/>
    <cellStyle name="Normal 914 3 2 2" xfId="40041" xr:uid="{00000000-0005-0000-0000-00000E8F0000}"/>
    <cellStyle name="Normal 914 3 3" xfId="31199" xr:uid="{00000000-0005-0000-0000-00000F8F0000}"/>
    <cellStyle name="Normal 914 4" xfId="12580" xr:uid="{00000000-0005-0000-0000-0000108F0000}"/>
    <cellStyle name="Normal 914 4 2" xfId="22175" xr:uid="{00000000-0005-0000-0000-0000118F0000}"/>
    <cellStyle name="Normal 914 4 2 2" xfId="40042" xr:uid="{00000000-0005-0000-0000-0000128F0000}"/>
    <cellStyle name="Normal 914 4 3" xfId="31200" xr:uid="{00000000-0005-0000-0000-0000138F0000}"/>
    <cellStyle name="Normal 914 5" xfId="12581" xr:uid="{00000000-0005-0000-0000-0000148F0000}"/>
    <cellStyle name="Normal 914 5 2" xfId="22176" xr:uid="{00000000-0005-0000-0000-0000158F0000}"/>
    <cellStyle name="Normal 914 5 2 2" xfId="40043" xr:uid="{00000000-0005-0000-0000-0000168F0000}"/>
    <cellStyle name="Normal 914 5 3" xfId="31201" xr:uid="{00000000-0005-0000-0000-0000178F0000}"/>
    <cellStyle name="Normal 914 6" xfId="22171" xr:uid="{00000000-0005-0000-0000-0000188F0000}"/>
    <cellStyle name="Normal 914 6 2" xfId="40038" xr:uid="{00000000-0005-0000-0000-0000198F0000}"/>
    <cellStyle name="Normal 914 7" xfId="31196" xr:uid="{00000000-0005-0000-0000-00001A8F0000}"/>
    <cellStyle name="Normal 915" xfId="12582" xr:uid="{00000000-0005-0000-0000-00001B8F0000}"/>
    <cellStyle name="Normal 915 2" xfId="12583" xr:uid="{00000000-0005-0000-0000-00001C8F0000}"/>
    <cellStyle name="Normal 915 2 2" xfId="12584" xr:uid="{00000000-0005-0000-0000-00001D8F0000}"/>
    <cellStyle name="Normal 915 2 2 2" xfId="22179" xr:uid="{00000000-0005-0000-0000-00001E8F0000}"/>
    <cellStyle name="Normal 915 2 2 2 2" xfId="40046" xr:uid="{00000000-0005-0000-0000-00001F8F0000}"/>
    <cellStyle name="Normal 915 2 2 3" xfId="31204" xr:uid="{00000000-0005-0000-0000-0000208F0000}"/>
    <cellStyle name="Normal 915 2 3" xfId="22178" xr:uid="{00000000-0005-0000-0000-0000218F0000}"/>
    <cellStyle name="Normal 915 2 3 2" xfId="40045" xr:uid="{00000000-0005-0000-0000-0000228F0000}"/>
    <cellStyle name="Normal 915 2 4" xfId="31203" xr:uid="{00000000-0005-0000-0000-0000238F0000}"/>
    <cellStyle name="Normal 915 3" xfId="12585" xr:uid="{00000000-0005-0000-0000-0000248F0000}"/>
    <cellStyle name="Normal 915 3 2" xfId="22180" xr:uid="{00000000-0005-0000-0000-0000258F0000}"/>
    <cellStyle name="Normal 915 3 2 2" xfId="40047" xr:uid="{00000000-0005-0000-0000-0000268F0000}"/>
    <cellStyle name="Normal 915 3 3" xfId="31205" xr:uid="{00000000-0005-0000-0000-0000278F0000}"/>
    <cellStyle name="Normal 915 4" xfId="12586" xr:uid="{00000000-0005-0000-0000-0000288F0000}"/>
    <cellStyle name="Normal 915 4 2" xfId="22181" xr:uid="{00000000-0005-0000-0000-0000298F0000}"/>
    <cellStyle name="Normal 915 4 2 2" xfId="40048" xr:uid="{00000000-0005-0000-0000-00002A8F0000}"/>
    <cellStyle name="Normal 915 4 3" xfId="31206" xr:uid="{00000000-0005-0000-0000-00002B8F0000}"/>
    <cellStyle name="Normal 915 5" xfId="12587" xr:uid="{00000000-0005-0000-0000-00002C8F0000}"/>
    <cellStyle name="Normal 915 5 2" xfId="22182" xr:uid="{00000000-0005-0000-0000-00002D8F0000}"/>
    <cellStyle name="Normal 915 5 2 2" xfId="40049" xr:uid="{00000000-0005-0000-0000-00002E8F0000}"/>
    <cellStyle name="Normal 915 5 3" xfId="31207" xr:uid="{00000000-0005-0000-0000-00002F8F0000}"/>
    <cellStyle name="Normal 915 6" xfId="22177" xr:uid="{00000000-0005-0000-0000-0000308F0000}"/>
    <cellStyle name="Normal 915 6 2" xfId="40044" xr:uid="{00000000-0005-0000-0000-0000318F0000}"/>
    <cellStyle name="Normal 915 7" xfId="31202" xr:uid="{00000000-0005-0000-0000-0000328F0000}"/>
    <cellStyle name="Normal 916" xfId="12588" xr:uid="{00000000-0005-0000-0000-0000338F0000}"/>
    <cellStyle name="Normal 916 2" xfId="12589" xr:uid="{00000000-0005-0000-0000-0000348F0000}"/>
    <cellStyle name="Normal 916 2 2" xfId="12590" xr:uid="{00000000-0005-0000-0000-0000358F0000}"/>
    <cellStyle name="Normal 916 2 2 2" xfId="22185" xr:uid="{00000000-0005-0000-0000-0000368F0000}"/>
    <cellStyle name="Normal 916 2 2 2 2" xfId="40052" xr:uid="{00000000-0005-0000-0000-0000378F0000}"/>
    <cellStyle name="Normal 916 2 2 3" xfId="31210" xr:uid="{00000000-0005-0000-0000-0000388F0000}"/>
    <cellStyle name="Normal 916 2 3" xfId="22184" xr:uid="{00000000-0005-0000-0000-0000398F0000}"/>
    <cellStyle name="Normal 916 2 3 2" xfId="40051" xr:uid="{00000000-0005-0000-0000-00003A8F0000}"/>
    <cellStyle name="Normal 916 2 4" xfId="31209" xr:uid="{00000000-0005-0000-0000-00003B8F0000}"/>
    <cellStyle name="Normal 916 3" xfId="12591" xr:uid="{00000000-0005-0000-0000-00003C8F0000}"/>
    <cellStyle name="Normal 916 3 2" xfId="22186" xr:uid="{00000000-0005-0000-0000-00003D8F0000}"/>
    <cellStyle name="Normal 916 3 2 2" xfId="40053" xr:uid="{00000000-0005-0000-0000-00003E8F0000}"/>
    <cellStyle name="Normal 916 3 3" xfId="31211" xr:uid="{00000000-0005-0000-0000-00003F8F0000}"/>
    <cellStyle name="Normal 916 4" xfId="12592" xr:uid="{00000000-0005-0000-0000-0000408F0000}"/>
    <cellStyle name="Normal 916 4 2" xfId="22187" xr:uid="{00000000-0005-0000-0000-0000418F0000}"/>
    <cellStyle name="Normal 916 4 2 2" xfId="40054" xr:uid="{00000000-0005-0000-0000-0000428F0000}"/>
    <cellStyle name="Normal 916 4 3" xfId="31212" xr:uid="{00000000-0005-0000-0000-0000438F0000}"/>
    <cellStyle name="Normal 916 5" xfId="12593" xr:uid="{00000000-0005-0000-0000-0000448F0000}"/>
    <cellStyle name="Normal 916 5 2" xfId="22188" xr:uid="{00000000-0005-0000-0000-0000458F0000}"/>
    <cellStyle name="Normal 916 5 2 2" xfId="40055" xr:uid="{00000000-0005-0000-0000-0000468F0000}"/>
    <cellStyle name="Normal 916 5 3" xfId="31213" xr:uid="{00000000-0005-0000-0000-0000478F0000}"/>
    <cellStyle name="Normal 916 6" xfId="22183" xr:uid="{00000000-0005-0000-0000-0000488F0000}"/>
    <cellStyle name="Normal 916 6 2" xfId="40050" xr:uid="{00000000-0005-0000-0000-0000498F0000}"/>
    <cellStyle name="Normal 916 7" xfId="31208" xr:uid="{00000000-0005-0000-0000-00004A8F0000}"/>
    <cellStyle name="Normal 917" xfId="12594" xr:uid="{00000000-0005-0000-0000-00004B8F0000}"/>
    <cellStyle name="Normal 917 2" xfId="12595" xr:uid="{00000000-0005-0000-0000-00004C8F0000}"/>
    <cellStyle name="Normal 917 2 2" xfId="12596" xr:uid="{00000000-0005-0000-0000-00004D8F0000}"/>
    <cellStyle name="Normal 917 2 2 2" xfId="22191" xr:uid="{00000000-0005-0000-0000-00004E8F0000}"/>
    <cellStyle name="Normal 917 2 2 2 2" xfId="40058" xr:uid="{00000000-0005-0000-0000-00004F8F0000}"/>
    <cellStyle name="Normal 917 2 2 3" xfId="31216" xr:uid="{00000000-0005-0000-0000-0000508F0000}"/>
    <cellStyle name="Normal 917 2 3" xfId="22190" xr:uid="{00000000-0005-0000-0000-0000518F0000}"/>
    <cellStyle name="Normal 917 2 3 2" xfId="40057" xr:uid="{00000000-0005-0000-0000-0000528F0000}"/>
    <cellStyle name="Normal 917 2 4" xfId="31215" xr:uid="{00000000-0005-0000-0000-0000538F0000}"/>
    <cellStyle name="Normal 917 3" xfId="12597" xr:uid="{00000000-0005-0000-0000-0000548F0000}"/>
    <cellStyle name="Normal 917 3 2" xfId="22192" xr:uid="{00000000-0005-0000-0000-0000558F0000}"/>
    <cellStyle name="Normal 917 3 2 2" xfId="40059" xr:uid="{00000000-0005-0000-0000-0000568F0000}"/>
    <cellStyle name="Normal 917 3 3" xfId="31217" xr:uid="{00000000-0005-0000-0000-0000578F0000}"/>
    <cellStyle name="Normal 917 4" xfId="12598" xr:uid="{00000000-0005-0000-0000-0000588F0000}"/>
    <cellStyle name="Normal 917 4 2" xfId="22193" xr:uid="{00000000-0005-0000-0000-0000598F0000}"/>
    <cellStyle name="Normal 917 4 2 2" xfId="40060" xr:uid="{00000000-0005-0000-0000-00005A8F0000}"/>
    <cellStyle name="Normal 917 4 3" xfId="31218" xr:uid="{00000000-0005-0000-0000-00005B8F0000}"/>
    <cellStyle name="Normal 917 5" xfId="12599" xr:uid="{00000000-0005-0000-0000-00005C8F0000}"/>
    <cellStyle name="Normal 917 5 2" xfId="22194" xr:uid="{00000000-0005-0000-0000-00005D8F0000}"/>
    <cellStyle name="Normal 917 5 2 2" xfId="40061" xr:uid="{00000000-0005-0000-0000-00005E8F0000}"/>
    <cellStyle name="Normal 917 5 3" xfId="31219" xr:uid="{00000000-0005-0000-0000-00005F8F0000}"/>
    <cellStyle name="Normal 917 6" xfId="22189" xr:uid="{00000000-0005-0000-0000-0000608F0000}"/>
    <cellStyle name="Normal 917 6 2" xfId="40056" xr:uid="{00000000-0005-0000-0000-0000618F0000}"/>
    <cellStyle name="Normal 917 7" xfId="31214" xr:uid="{00000000-0005-0000-0000-0000628F0000}"/>
    <cellStyle name="Normal 918" xfId="12600" xr:uid="{00000000-0005-0000-0000-0000638F0000}"/>
    <cellStyle name="Normal 918 2" xfId="12601" xr:uid="{00000000-0005-0000-0000-0000648F0000}"/>
    <cellStyle name="Normal 918 2 2" xfId="12602" xr:uid="{00000000-0005-0000-0000-0000658F0000}"/>
    <cellStyle name="Normal 918 2 2 2" xfId="22197" xr:uid="{00000000-0005-0000-0000-0000668F0000}"/>
    <cellStyle name="Normal 918 2 2 2 2" xfId="40064" xr:uid="{00000000-0005-0000-0000-0000678F0000}"/>
    <cellStyle name="Normal 918 2 2 3" xfId="31222" xr:uid="{00000000-0005-0000-0000-0000688F0000}"/>
    <cellStyle name="Normal 918 2 3" xfId="22196" xr:uid="{00000000-0005-0000-0000-0000698F0000}"/>
    <cellStyle name="Normal 918 2 3 2" xfId="40063" xr:uid="{00000000-0005-0000-0000-00006A8F0000}"/>
    <cellStyle name="Normal 918 2 4" xfId="31221" xr:uid="{00000000-0005-0000-0000-00006B8F0000}"/>
    <cellStyle name="Normal 918 3" xfId="12603" xr:uid="{00000000-0005-0000-0000-00006C8F0000}"/>
    <cellStyle name="Normal 918 3 2" xfId="22198" xr:uid="{00000000-0005-0000-0000-00006D8F0000}"/>
    <cellStyle name="Normal 918 3 2 2" xfId="40065" xr:uid="{00000000-0005-0000-0000-00006E8F0000}"/>
    <cellStyle name="Normal 918 3 3" xfId="31223" xr:uid="{00000000-0005-0000-0000-00006F8F0000}"/>
    <cellStyle name="Normal 918 4" xfId="12604" xr:uid="{00000000-0005-0000-0000-0000708F0000}"/>
    <cellStyle name="Normal 918 4 2" xfId="22199" xr:uid="{00000000-0005-0000-0000-0000718F0000}"/>
    <cellStyle name="Normal 918 4 2 2" xfId="40066" xr:uid="{00000000-0005-0000-0000-0000728F0000}"/>
    <cellStyle name="Normal 918 4 3" xfId="31224" xr:uid="{00000000-0005-0000-0000-0000738F0000}"/>
    <cellStyle name="Normal 918 5" xfId="12605" xr:uid="{00000000-0005-0000-0000-0000748F0000}"/>
    <cellStyle name="Normal 918 5 2" xfId="22200" xr:uid="{00000000-0005-0000-0000-0000758F0000}"/>
    <cellStyle name="Normal 918 5 2 2" xfId="40067" xr:uid="{00000000-0005-0000-0000-0000768F0000}"/>
    <cellStyle name="Normal 918 5 3" xfId="31225" xr:uid="{00000000-0005-0000-0000-0000778F0000}"/>
    <cellStyle name="Normal 918 6" xfId="22195" xr:uid="{00000000-0005-0000-0000-0000788F0000}"/>
    <cellStyle name="Normal 918 6 2" xfId="40062" xr:uid="{00000000-0005-0000-0000-0000798F0000}"/>
    <cellStyle name="Normal 918 7" xfId="31220" xr:uid="{00000000-0005-0000-0000-00007A8F0000}"/>
    <cellStyle name="Normal 919" xfId="12606" xr:uid="{00000000-0005-0000-0000-00007B8F0000}"/>
    <cellStyle name="Normal 919 2" xfId="12607" xr:uid="{00000000-0005-0000-0000-00007C8F0000}"/>
    <cellStyle name="Normal 919 2 2" xfId="12608" xr:uid="{00000000-0005-0000-0000-00007D8F0000}"/>
    <cellStyle name="Normal 919 2 2 2" xfId="22203" xr:uid="{00000000-0005-0000-0000-00007E8F0000}"/>
    <cellStyle name="Normal 919 2 2 2 2" xfId="40070" xr:uid="{00000000-0005-0000-0000-00007F8F0000}"/>
    <cellStyle name="Normal 919 2 2 3" xfId="31228" xr:uid="{00000000-0005-0000-0000-0000808F0000}"/>
    <cellStyle name="Normal 919 2 3" xfId="22202" xr:uid="{00000000-0005-0000-0000-0000818F0000}"/>
    <cellStyle name="Normal 919 2 3 2" xfId="40069" xr:uid="{00000000-0005-0000-0000-0000828F0000}"/>
    <cellStyle name="Normal 919 2 4" xfId="31227" xr:uid="{00000000-0005-0000-0000-0000838F0000}"/>
    <cellStyle name="Normal 919 3" xfId="12609" xr:uid="{00000000-0005-0000-0000-0000848F0000}"/>
    <cellStyle name="Normal 919 3 2" xfId="22204" xr:uid="{00000000-0005-0000-0000-0000858F0000}"/>
    <cellStyle name="Normal 919 3 2 2" xfId="40071" xr:uid="{00000000-0005-0000-0000-0000868F0000}"/>
    <cellStyle name="Normal 919 3 3" xfId="31229" xr:uid="{00000000-0005-0000-0000-0000878F0000}"/>
    <cellStyle name="Normal 919 4" xfId="12610" xr:uid="{00000000-0005-0000-0000-0000888F0000}"/>
    <cellStyle name="Normal 919 4 2" xfId="22205" xr:uid="{00000000-0005-0000-0000-0000898F0000}"/>
    <cellStyle name="Normal 919 4 2 2" xfId="40072" xr:uid="{00000000-0005-0000-0000-00008A8F0000}"/>
    <cellStyle name="Normal 919 4 3" xfId="31230" xr:uid="{00000000-0005-0000-0000-00008B8F0000}"/>
    <cellStyle name="Normal 919 5" xfId="12611" xr:uid="{00000000-0005-0000-0000-00008C8F0000}"/>
    <cellStyle name="Normal 919 5 2" xfId="22206" xr:uid="{00000000-0005-0000-0000-00008D8F0000}"/>
    <cellStyle name="Normal 919 5 2 2" xfId="40073" xr:uid="{00000000-0005-0000-0000-00008E8F0000}"/>
    <cellStyle name="Normal 919 5 3" xfId="31231" xr:uid="{00000000-0005-0000-0000-00008F8F0000}"/>
    <cellStyle name="Normal 919 6" xfId="22201" xr:uid="{00000000-0005-0000-0000-0000908F0000}"/>
    <cellStyle name="Normal 919 6 2" xfId="40068" xr:uid="{00000000-0005-0000-0000-0000918F0000}"/>
    <cellStyle name="Normal 919 7" xfId="31226" xr:uid="{00000000-0005-0000-0000-0000928F0000}"/>
    <cellStyle name="Normal 92" xfId="1888" xr:uid="{00000000-0005-0000-0000-0000938F0000}"/>
    <cellStyle name="Normal 92 2" xfId="12612" xr:uid="{00000000-0005-0000-0000-0000948F0000}"/>
    <cellStyle name="Normal 92 3" xfId="12613" xr:uid="{00000000-0005-0000-0000-0000958F0000}"/>
    <cellStyle name="Normal 92 3 2" xfId="12614" xr:uid="{00000000-0005-0000-0000-0000968F0000}"/>
    <cellStyle name="Normal 92 3 2 2" xfId="22208" xr:uid="{00000000-0005-0000-0000-0000978F0000}"/>
    <cellStyle name="Normal 92 3 2 2 2" xfId="40075" xr:uid="{00000000-0005-0000-0000-0000988F0000}"/>
    <cellStyle name="Normal 92 3 2 3" xfId="31233" xr:uid="{00000000-0005-0000-0000-0000998F0000}"/>
    <cellStyle name="Normal 92 3 3" xfId="22207" xr:uid="{00000000-0005-0000-0000-00009A8F0000}"/>
    <cellStyle name="Normal 92 3 3 2" xfId="40074" xr:uid="{00000000-0005-0000-0000-00009B8F0000}"/>
    <cellStyle name="Normal 92 3 4" xfId="31232" xr:uid="{00000000-0005-0000-0000-00009C8F0000}"/>
    <cellStyle name="Normal 92 4" xfId="12615" xr:uid="{00000000-0005-0000-0000-00009D8F0000}"/>
    <cellStyle name="Normal 92 4 2" xfId="22209" xr:uid="{00000000-0005-0000-0000-00009E8F0000}"/>
    <cellStyle name="Normal 92 4 2 2" xfId="40076" xr:uid="{00000000-0005-0000-0000-00009F8F0000}"/>
    <cellStyle name="Normal 92 4 3" xfId="31234" xr:uid="{00000000-0005-0000-0000-0000A08F0000}"/>
    <cellStyle name="Normal 92 5" xfId="12616" xr:uid="{00000000-0005-0000-0000-0000A18F0000}"/>
    <cellStyle name="Normal 92 5 2" xfId="22210" xr:uid="{00000000-0005-0000-0000-0000A28F0000}"/>
    <cellStyle name="Normal 92 5 2 2" xfId="40077" xr:uid="{00000000-0005-0000-0000-0000A38F0000}"/>
    <cellStyle name="Normal 92 5 3" xfId="31235" xr:uid="{00000000-0005-0000-0000-0000A48F0000}"/>
    <cellStyle name="Normal 92 6" xfId="12617" xr:uid="{00000000-0005-0000-0000-0000A58F0000}"/>
    <cellStyle name="Normal 92 6 2" xfId="22211" xr:uid="{00000000-0005-0000-0000-0000A68F0000}"/>
    <cellStyle name="Normal 92 6 2 2" xfId="40078" xr:uid="{00000000-0005-0000-0000-0000A78F0000}"/>
    <cellStyle name="Normal 92 6 3" xfId="31236" xr:uid="{00000000-0005-0000-0000-0000A88F0000}"/>
    <cellStyle name="Normal 920" xfId="12618" xr:uid="{00000000-0005-0000-0000-0000A98F0000}"/>
    <cellStyle name="Normal 920 2" xfId="12619" xr:uid="{00000000-0005-0000-0000-0000AA8F0000}"/>
    <cellStyle name="Normal 920 2 2" xfId="12620" xr:uid="{00000000-0005-0000-0000-0000AB8F0000}"/>
    <cellStyle name="Normal 920 2 2 2" xfId="22214" xr:uid="{00000000-0005-0000-0000-0000AC8F0000}"/>
    <cellStyle name="Normal 920 2 2 2 2" xfId="40081" xr:uid="{00000000-0005-0000-0000-0000AD8F0000}"/>
    <cellStyle name="Normal 920 2 2 3" xfId="31239" xr:uid="{00000000-0005-0000-0000-0000AE8F0000}"/>
    <cellStyle name="Normal 920 2 3" xfId="22213" xr:uid="{00000000-0005-0000-0000-0000AF8F0000}"/>
    <cellStyle name="Normal 920 2 3 2" xfId="40080" xr:uid="{00000000-0005-0000-0000-0000B08F0000}"/>
    <cellStyle name="Normal 920 2 4" xfId="31238" xr:uid="{00000000-0005-0000-0000-0000B18F0000}"/>
    <cellStyle name="Normal 920 3" xfId="12621" xr:uid="{00000000-0005-0000-0000-0000B28F0000}"/>
    <cellStyle name="Normal 920 3 2" xfId="22215" xr:uid="{00000000-0005-0000-0000-0000B38F0000}"/>
    <cellStyle name="Normal 920 3 2 2" xfId="40082" xr:uid="{00000000-0005-0000-0000-0000B48F0000}"/>
    <cellStyle name="Normal 920 3 3" xfId="31240" xr:uid="{00000000-0005-0000-0000-0000B58F0000}"/>
    <cellStyle name="Normal 920 4" xfId="12622" xr:uid="{00000000-0005-0000-0000-0000B68F0000}"/>
    <cellStyle name="Normal 920 4 2" xfId="22216" xr:uid="{00000000-0005-0000-0000-0000B78F0000}"/>
    <cellStyle name="Normal 920 4 2 2" xfId="40083" xr:uid="{00000000-0005-0000-0000-0000B88F0000}"/>
    <cellStyle name="Normal 920 4 3" xfId="31241" xr:uid="{00000000-0005-0000-0000-0000B98F0000}"/>
    <cellStyle name="Normal 920 5" xfId="12623" xr:uid="{00000000-0005-0000-0000-0000BA8F0000}"/>
    <cellStyle name="Normal 920 5 2" xfId="22217" xr:uid="{00000000-0005-0000-0000-0000BB8F0000}"/>
    <cellStyle name="Normal 920 5 2 2" xfId="40084" xr:uid="{00000000-0005-0000-0000-0000BC8F0000}"/>
    <cellStyle name="Normal 920 5 3" xfId="31242" xr:uid="{00000000-0005-0000-0000-0000BD8F0000}"/>
    <cellStyle name="Normal 920 6" xfId="22212" xr:uid="{00000000-0005-0000-0000-0000BE8F0000}"/>
    <cellStyle name="Normal 920 6 2" xfId="40079" xr:uid="{00000000-0005-0000-0000-0000BF8F0000}"/>
    <cellStyle name="Normal 920 7" xfId="31237" xr:uid="{00000000-0005-0000-0000-0000C08F0000}"/>
    <cellStyle name="Normal 921" xfId="12624" xr:uid="{00000000-0005-0000-0000-0000C18F0000}"/>
    <cellStyle name="Normal 921 2" xfId="12625" xr:uid="{00000000-0005-0000-0000-0000C28F0000}"/>
    <cellStyle name="Normal 921 2 2" xfId="12626" xr:uid="{00000000-0005-0000-0000-0000C38F0000}"/>
    <cellStyle name="Normal 921 2 2 2" xfId="22220" xr:uid="{00000000-0005-0000-0000-0000C48F0000}"/>
    <cellStyle name="Normal 921 2 2 2 2" xfId="40087" xr:uid="{00000000-0005-0000-0000-0000C58F0000}"/>
    <cellStyle name="Normal 921 2 2 3" xfId="31245" xr:uid="{00000000-0005-0000-0000-0000C68F0000}"/>
    <cellStyle name="Normal 921 2 3" xfId="22219" xr:uid="{00000000-0005-0000-0000-0000C78F0000}"/>
    <cellStyle name="Normal 921 2 3 2" xfId="40086" xr:uid="{00000000-0005-0000-0000-0000C88F0000}"/>
    <cellStyle name="Normal 921 2 4" xfId="31244" xr:uid="{00000000-0005-0000-0000-0000C98F0000}"/>
    <cellStyle name="Normal 921 3" xfId="12627" xr:uid="{00000000-0005-0000-0000-0000CA8F0000}"/>
    <cellStyle name="Normal 921 3 2" xfId="22221" xr:uid="{00000000-0005-0000-0000-0000CB8F0000}"/>
    <cellStyle name="Normal 921 3 2 2" xfId="40088" xr:uid="{00000000-0005-0000-0000-0000CC8F0000}"/>
    <cellStyle name="Normal 921 3 3" xfId="31246" xr:uid="{00000000-0005-0000-0000-0000CD8F0000}"/>
    <cellStyle name="Normal 921 4" xfId="12628" xr:uid="{00000000-0005-0000-0000-0000CE8F0000}"/>
    <cellStyle name="Normal 921 4 2" xfId="22222" xr:uid="{00000000-0005-0000-0000-0000CF8F0000}"/>
    <cellStyle name="Normal 921 4 2 2" xfId="40089" xr:uid="{00000000-0005-0000-0000-0000D08F0000}"/>
    <cellStyle name="Normal 921 4 3" xfId="31247" xr:uid="{00000000-0005-0000-0000-0000D18F0000}"/>
    <cellStyle name="Normal 921 5" xfId="12629" xr:uid="{00000000-0005-0000-0000-0000D28F0000}"/>
    <cellStyle name="Normal 921 5 2" xfId="22223" xr:uid="{00000000-0005-0000-0000-0000D38F0000}"/>
    <cellStyle name="Normal 921 5 2 2" xfId="40090" xr:uid="{00000000-0005-0000-0000-0000D48F0000}"/>
    <cellStyle name="Normal 921 5 3" xfId="31248" xr:uid="{00000000-0005-0000-0000-0000D58F0000}"/>
    <cellStyle name="Normal 921 6" xfId="22218" xr:uid="{00000000-0005-0000-0000-0000D68F0000}"/>
    <cellStyle name="Normal 921 6 2" xfId="40085" xr:uid="{00000000-0005-0000-0000-0000D78F0000}"/>
    <cellStyle name="Normal 921 7" xfId="31243" xr:uid="{00000000-0005-0000-0000-0000D88F0000}"/>
    <cellStyle name="Normal 922" xfId="12630" xr:uid="{00000000-0005-0000-0000-0000D98F0000}"/>
    <cellStyle name="Normal 922 2" xfId="12631" xr:uid="{00000000-0005-0000-0000-0000DA8F0000}"/>
    <cellStyle name="Normal 922 2 2" xfId="12632" xr:uid="{00000000-0005-0000-0000-0000DB8F0000}"/>
    <cellStyle name="Normal 922 2 2 2" xfId="22226" xr:uid="{00000000-0005-0000-0000-0000DC8F0000}"/>
    <cellStyle name="Normal 922 2 2 2 2" xfId="40093" xr:uid="{00000000-0005-0000-0000-0000DD8F0000}"/>
    <cellStyle name="Normal 922 2 2 3" xfId="31251" xr:uid="{00000000-0005-0000-0000-0000DE8F0000}"/>
    <cellStyle name="Normal 922 2 3" xfId="22225" xr:uid="{00000000-0005-0000-0000-0000DF8F0000}"/>
    <cellStyle name="Normal 922 2 3 2" xfId="40092" xr:uid="{00000000-0005-0000-0000-0000E08F0000}"/>
    <cellStyle name="Normal 922 2 4" xfId="31250" xr:uid="{00000000-0005-0000-0000-0000E18F0000}"/>
    <cellStyle name="Normal 922 3" xfId="12633" xr:uid="{00000000-0005-0000-0000-0000E28F0000}"/>
    <cellStyle name="Normal 922 3 2" xfId="22227" xr:uid="{00000000-0005-0000-0000-0000E38F0000}"/>
    <cellStyle name="Normal 922 3 2 2" xfId="40094" xr:uid="{00000000-0005-0000-0000-0000E48F0000}"/>
    <cellStyle name="Normal 922 3 3" xfId="31252" xr:uid="{00000000-0005-0000-0000-0000E58F0000}"/>
    <cellStyle name="Normal 922 4" xfId="12634" xr:uid="{00000000-0005-0000-0000-0000E68F0000}"/>
    <cellStyle name="Normal 922 4 2" xfId="22228" xr:uid="{00000000-0005-0000-0000-0000E78F0000}"/>
    <cellStyle name="Normal 922 4 2 2" xfId="40095" xr:uid="{00000000-0005-0000-0000-0000E88F0000}"/>
    <cellStyle name="Normal 922 4 3" xfId="31253" xr:uid="{00000000-0005-0000-0000-0000E98F0000}"/>
    <cellStyle name="Normal 922 5" xfId="12635" xr:uid="{00000000-0005-0000-0000-0000EA8F0000}"/>
    <cellStyle name="Normal 922 5 2" xfId="22229" xr:uid="{00000000-0005-0000-0000-0000EB8F0000}"/>
    <cellStyle name="Normal 922 5 2 2" xfId="40096" xr:uid="{00000000-0005-0000-0000-0000EC8F0000}"/>
    <cellStyle name="Normal 922 5 3" xfId="31254" xr:uid="{00000000-0005-0000-0000-0000ED8F0000}"/>
    <cellStyle name="Normal 922 6" xfId="22224" xr:uid="{00000000-0005-0000-0000-0000EE8F0000}"/>
    <cellStyle name="Normal 922 6 2" xfId="40091" xr:uid="{00000000-0005-0000-0000-0000EF8F0000}"/>
    <cellStyle name="Normal 922 7" xfId="31249" xr:uid="{00000000-0005-0000-0000-0000F08F0000}"/>
    <cellStyle name="Normal 923" xfId="12636" xr:uid="{00000000-0005-0000-0000-0000F18F0000}"/>
    <cellStyle name="Normal 923 2" xfId="12637" xr:uid="{00000000-0005-0000-0000-0000F28F0000}"/>
    <cellStyle name="Normal 923 2 2" xfId="12638" xr:uid="{00000000-0005-0000-0000-0000F38F0000}"/>
    <cellStyle name="Normal 923 2 2 2" xfId="22232" xr:uid="{00000000-0005-0000-0000-0000F48F0000}"/>
    <cellStyle name="Normal 923 2 2 2 2" xfId="40099" xr:uid="{00000000-0005-0000-0000-0000F58F0000}"/>
    <cellStyle name="Normal 923 2 2 3" xfId="31257" xr:uid="{00000000-0005-0000-0000-0000F68F0000}"/>
    <cellStyle name="Normal 923 2 3" xfId="22231" xr:uid="{00000000-0005-0000-0000-0000F78F0000}"/>
    <cellStyle name="Normal 923 2 3 2" xfId="40098" xr:uid="{00000000-0005-0000-0000-0000F88F0000}"/>
    <cellStyle name="Normal 923 2 4" xfId="31256" xr:uid="{00000000-0005-0000-0000-0000F98F0000}"/>
    <cellStyle name="Normal 923 3" xfId="12639" xr:uid="{00000000-0005-0000-0000-0000FA8F0000}"/>
    <cellStyle name="Normal 923 3 2" xfId="22233" xr:uid="{00000000-0005-0000-0000-0000FB8F0000}"/>
    <cellStyle name="Normal 923 3 2 2" xfId="40100" xr:uid="{00000000-0005-0000-0000-0000FC8F0000}"/>
    <cellStyle name="Normal 923 3 3" xfId="31258" xr:uid="{00000000-0005-0000-0000-0000FD8F0000}"/>
    <cellStyle name="Normal 923 4" xfId="12640" xr:uid="{00000000-0005-0000-0000-0000FE8F0000}"/>
    <cellStyle name="Normal 923 4 2" xfId="22234" xr:uid="{00000000-0005-0000-0000-0000FF8F0000}"/>
    <cellStyle name="Normal 923 4 2 2" xfId="40101" xr:uid="{00000000-0005-0000-0000-000000900000}"/>
    <cellStyle name="Normal 923 4 3" xfId="31259" xr:uid="{00000000-0005-0000-0000-000001900000}"/>
    <cellStyle name="Normal 923 5" xfId="12641" xr:uid="{00000000-0005-0000-0000-000002900000}"/>
    <cellStyle name="Normal 923 5 2" xfId="22235" xr:uid="{00000000-0005-0000-0000-000003900000}"/>
    <cellStyle name="Normal 923 5 2 2" xfId="40102" xr:uid="{00000000-0005-0000-0000-000004900000}"/>
    <cellStyle name="Normal 923 5 3" xfId="31260" xr:uid="{00000000-0005-0000-0000-000005900000}"/>
    <cellStyle name="Normal 923 6" xfId="22230" xr:uid="{00000000-0005-0000-0000-000006900000}"/>
    <cellStyle name="Normal 923 6 2" xfId="40097" xr:uid="{00000000-0005-0000-0000-000007900000}"/>
    <cellStyle name="Normal 923 7" xfId="31255" xr:uid="{00000000-0005-0000-0000-000008900000}"/>
    <cellStyle name="Normal 924" xfId="12642" xr:uid="{00000000-0005-0000-0000-000009900000}"/>
    <cellStyle name="Normal 924 2" xfId="12643" xr:uid="{00000000-0005-0000-0000-00000A900000}"/>
    <cellStyle name="Normal 924 2 2" xfId="12644" xr:uid="{00000000-0005-0000-0000-00000B900000}"/>
    <cellStyle name="Normal 924 2 2 2" xfId="22238" xr:uid="{00000000-0005-0000-0000-00000C900000}"/>
    <cellStyle name="Normal 924 2 2 2 2" xfId="40105" xr:uid="{00000000-0005-0000-0000-00000D900000}"/>
    <cellStyle name="Normal 924 2 2 3" xfId="31263" xr:uid="{00000000-0005-0000-0000-00000E900000}"/>
    <cellStyle name="Normal 924 2 3" xfId="22237" xr:uid="{00000000-0005-0000-0000-00000F900000}"/>
    <cellStyle name="Normal 924 2 3 2" xfId="40104" xr:uid="{00000000-0005-0000-0000-000010900000}"/>
    <cellStyle name="Normal 924 2 4" xfId="31262" xr:uid="{00000000-0005-0000-0000-000011900000}"/>
    <cellStyle name="Normal 924 3" xfId="12645" xr:uid="{00000000-0005-0000-0000-000012900000}"/>
    <cellStyle name="Normal 924 3 2" xfId="22239" xr:uid="{00000000-0005-0000-0000-000013900000}"/>
    <cellStyle name="Normal 924 3 2 2" xfId="40106" xr:uid="{00000000-0005-0000-0000-000014900000}"/>
    <cellStyle name="Normal 924 3 3" xfId="31264" xr:uid="{00000000-0005-0000-0000-000015900000}"/>
    <cellStyle name="Normal 924 4" xfId="12646" xr:uid="{00000000-0005-0000-0000-000016900000}"/>
    <cellStyle name="Normal 924 4 2" xfId="22240" xr:uid="{00000000-0005-0000-0000-000017900000}"/>
    <cellStyle name="Normal 924 4 2 2" xfId="40107" xr:uid="{00000000-0005-0000-0000-000018900000}"/>
    <cellStyle name="Normal 924 4 3" xfId="31265" xr:uid="{00000000-0005-0000-0000-000019900000}"/>
    <cellStyle name="Normal 924 5" xfId="12647" xr:uid="{00000000-0005-0000-0000-00001A900000}"/>
    <cellStyle name="Normal 924 5 2" xfId="22241" xr:uid="{00000000-0005-0000-0000-00001B900000}"/>
    <cellStyle name="Normal 924 5 2 2" xfId="40108" xr:uid="{00000000-0005-0000-0000-00001C900000}"/>
    <cellStyle name="Normal 924 5 3" xfId="31266" xr:uid="{00000000-0005-0000-0000-00001D900000}"/>
    <cellStyle name="Normal 924 6" xfId="22236" xr:uid="{00000000-0005-0000-0000-00001E900000}"/>
    <cellStyle name="Normal 924 6 2" xfId="40103" xr:uid="{00000000-0005-0000-0000-00001F900000}"/>
    <cellStyle name="Normal 924 7" xfId="31261" xr:uid="{00000000-0005-0000-0000-000020900000}"/>
    <cellStyle name="Normal 925" xfId="12648" xr:uid="{00000000-0005-0000-0000-000021900000}"/>
    <cellStyle name="Normal 925 2" xfId="12649" xr:uid="{00000000-0005-0000-0000-000022900000}"/>
    <cellStyle name="Normal 925 2 2" xfId="12650" xr:uid="{00000000-0005-0000-0000-000023900000}"/>
    <cellStyle name="Normal 925 2 2 2" xfId="22244" xr:uid="{00000000-0005-0000-0000-000024900000}"/>
    <cellStyle name="Normal 925 2 2 2 2" xfId="40111" xr:uid="{00000000-0005-0000-0000-000025900000}"/>
    <cellStyle name="Normal 925 2 2 3" xfId="31269" xr:uid="{00000000-0005-0000-0000-000026900000}"/>
    <cellStyle name="Normal 925 2 3" xfId="22243" xr:uid="{00000000-0005-0000-0000-000027900000}"/>
    <cellStyle name="Normal 925 2 3 2" xfId="40110" xr:uid="{00000000-0005-0000-0000-000028900000}"/>
    <cellStyle name="Normal 925 2 4" xfId="31268" xr:uid="{00000000-0005-0000-0000-000029900000}"/>
    <cellStyle name="Normal 925 3" xfId="12651" xr:uid="{00000000-0005-0000-0000-00002A900000}"/>
    <cellStyle name="Normal 925 3 2" xfId="22245" xr:uid="{00000000-0005-0000-0000-00002B900000}"/>
    <cellStyle name="Normal 925 3 2 2" xfId="40112" xr:uid="{00000000-0005-0000-0000-00002C900000}"/>
    <cellStyle name="Normal 925 3 3" xfId="31270" xr:uid="{00000000-0005-0000-0000-00002D900000}"/>
    <cellStyle name="Normal 925 4" xfId="12652" xr:uid="{00000000-0005-0000-0000-00002E900000}"/>
    <cellStyle name="Normal 925 4 2" xfId="22246" xr:uid="{00000000-0005-0000-0000-00002F900000}"/>
    <cellStyle name="Normal 925 4 2 2" xfId="40113" xr:uid="{00000000-0005-0000-0000-000030900000}"/>
    <cellStyle name="Normal 925 4 3" xfId="31271" xr:uid="{00000000-0005-0000-0000-000031900000}"/>
    <cellStyle name="Normal 925 5" xfId="12653" xr:uid="{00000000-0005-0000-0000-000032900000}"/>
    <cellStyle name="Normal 925 5 2" xfId="22247" xr:uid="{00000000-0005-0000-0000-000033900000}"/>
    <cellStyle name="Normal 925 5 2 2" xfId="40114" xr:uid="{00000000-0005-0000-0000-000034900000}"/>
    <cellStyle name="Normal 925 5 3" xfId="31272" xr:uid="{00000000-0005-0000-0000-000035900000}"/>
    <cellStyle name="Normal 925 6" xfId="22242" xr:uid="{00000000-0005-0000-0000-000036900000}"/>
    <cellStyle name="Normal 925 6 2" xfId="40109" xr:uid="{00000000-0005-0000-0000-000037900000}"/>
    <cellStyle name="Normal 925 7" xfId="31267" xr:uid="{00000000-0005-0000-0000-000038900000}"/>
    <cellStyle name="Normal 926" xfId="12654" xr:uid="{00000000-0005-0000-0000-000039900000}"/>
    <cellStyle name="Normal 926 2" xfId="12655" xr:uid="{00000000-0005-0000-0000-00003A900000}"/>
    <cellStyle name="Normal 926 2 2" xfId="12656" xr:uid="{00000000-0005-0000-0000-00003B900000}"/>
    <cellStyle name="Normal 926 2 2 2" xfId="22250" xr:uid="{00000000-0005-0000-0000-00003C900000}"/>
    <cellStyle name="Normal 926 2 2 2 2" xfId="40117" xr:uid="{00000000-0005-0000-0000-00003D900000}"/>
    <cellStyle name="Normal 926 2 2 3" xfId="31275" xr:uid="{00000000-0005-0000-0000-00003E900000}"/>
    <cellStyle name="Normal 926 2 3" xfId="22249" xr:uid="{00000000-0005-0000-0000-00003F900000}"/>
    <cellStyle name="Normal 926 2 3 2" xfId="40116" xr:uid="{00000000-0005-0000-0000-000040900000}"/>
    <cellStyle name="Normal 926 2 4" xfId="31274" xr:uid="{00000000-0005-0000-0000-000041900000}"/>
    <cellStyle name="Normal 926 3" xfId="12657" xr:uid="{00000000-0005-0000-0000-000042900000}"/>
    <cellStyle name="Normal 926 3 2" xfId="22251" xr:uid="{00000000-0005-0000-0000-000043900000}"/>
    <cellStyle name="Normal 926 3 2 2" xfId="40118" xr:uid="{00000000-0005-0000-0000-000044900000}"/>
    <cellStyle name="Normal 926 3 3" xfId="31276" xr:uid="{00000000-0005-0000-0000-000045900000}"/>
    <cellStyle name="Normal 926 4" xfId="12658" xr:uid="{00000000-0005-0000-0000-000046900000}"/>
    <cellStyle name="Normal 926 4 2" xfId="22252" xr:uid="{00000000-0005-0000-0000-000047900000}"/>
    <cellStyle name="Normal 926 4 2 2" xfId="40119" xr:uid="{00000000-0005-0000-0000-000048900000}"/>
    <cellStyle name="Normal 926 4 3" xfId="31277" xr:uid="{00000000-0005-0000-0000-000049900000}"/>
    <cellStyle name="Normal 926 5" xfId="12659" xr:uid="{00000000-0005-0000-0000-00004A900000}"/>
    <cellStyle name="Normal 926 5 2" xfId="22253" xr:uid="{00000000-0005-0000-0000-00004B900000}"/>
    <cellStyle name="Normal 926 5 2 2" xfId="40120" xr:uid="{00000000-0005-0000-0000-00004C900000}"/>
    <cellStyle name="Normal 926 5 3" xfId="31278" xr:uid="{00000000-0005-0000-0000-00004D900000}"/>
    <cellStyle name="Normal 926 6" xfId="22248" xr:uid="{00000000-0005-0000-0000-00004E900000}"/>
    <cellStyle name="Normal 926 6 2" xfId="40115" xr:uid="{00000000-0005-0000-0000-00004F900000}"/>
    <cellStyle name="Normal 926 7" xfId="31273" xr:uid="{00000000-0005-0000-0000-000050900000}"/>
    <cellStyle name="Normal 927" xfId="12660" xr:uid="{00000000-0005-0000-0000-000051900000}"/>
    <cellStyle name="Normal 927 2" xfId="12661" xr:uid="{00000000-0005-0000-0000-000052900000}"/>
    <cellStyle name="Normal 927 2 2" xfId="12662" xr:uid="{00000000-0005-0000-0000-000053900000}"/>
    <cellStyle name="Normal 927 2 2 2" xfId="22256" xr:uid="{00000000-0005-0000-0000-000054900000}"/>
    <cellStyle name="Normal 927 2 2 2 2" xfId="40123" xr:uid="{00000000-0005-0000-0000-000055900000}"/>
    <cellStyle name="Normal 927 2 2 3" xfId="31281" xr:uid="{00000000-0005-0000-0000-000056900000}"/>
    <cellStyle name="Normal 927 2 3" xfId="22255" xr:uid="{00000000-0005-0000-0000-000057900000}"/>
    <cellStyle name="Normal 927 2 3 2" xfId="40122" xr:uid="{00000000-0005-0000-0000-000058900000}"/>
    <cellStyle name="Normal 927 2 4" xfId="31280" xr:uid="{00000000-0005-0000-0000-000059900000}"/>
    <cellStyle name="Normal 927 3" xfId="12663" xr:uid="{00000000-0005-0000-0000-00005A900000}"/>
    <cellStyle name="Normal 927 3 2" xfId="22257" xr:uid="{00000000-0005-0000-0000-00005B900000}"/>
    <cellStyle name="Normal 927 3 2 2" xfId="40124" xr:uid="{00000000-0005-0000-0000-00005C900000}"/>
    <cellStyle name="Normal 927 3 3" xfId="31282" xr:uid="{00000000-0005-0000-0000-00005D900000}"/>
    <cellStyle name="Normal 927 4" xfId="12664" xr:uid="{00000000-0005-0000-0000-00005E900000}"/>
    <cellStyle name="Normal 927 4 2" xfId="22258" xr:uid="{00000000-0005-0000-0000-00005F900000}"/>
    <cellStyle name="Normal 927 4 2 2" xfId="40125" xr:uid="{00000000-0005-0000-0000-000060900000}"/>
    <cellStyle name="Normal 927 4 3" xfId="31283" xr:uid="{00000000-0005-0000-0000-000061900000}"/>
    <cellStyle name="Normal 927 5" xfId="12665" xr:uid="{00000000-0005-0000-0000-000062900000}"/>
    <cellStyle name="Normal 927 5 2" xfId="22259" xr:uid="{00000000-0005-0000-0000-000063900000}"/>
    <cellStyle name="Normal 927 5 2 2" xfId="40126" xr:uid="{00000000-0005-0000-0000-000064900000}"/>
    <cellStyle name="Normal 927 5 3" xfId="31284" xr:uid="{00000000-0005-0000-0000-000065900000}"/>
    <cellStyle name="Normal 927 6" xfId="22254" xr:uid="{00000000-0005-0000-0000-000066900000}"/>
    <cellStyle name="Normal 927 6 2" xfId="40121" xr:uid="{00000000-0005-0000-0000-000067900000}"/>
    <cellStyle name="Normal 927 7" xfId="31279" xr:uid="{00000000-0005-0000-0000-000068900000}"/>
    <cellStyle name="Normal 928" xfId="12666" xr:uid="{00000000-0005-0000-0000-000069900000}"/>
    <cellStyle name="Normal 928 2" xfId="12667" xr:uid="{00000000-0005-0000-0000-00006A900000}"/>
    <cellStyle name="Normal 928 2 2" xfId="12668" xr:uid="{00000000-0005-0000-0000-00006B900000}"/>
    <cellStyle name="Normal 928 2 2 2" xfId="22262" xr:uid="{00000000-0005-0000-0000-00006C900000}"/>
    <cellStyle name="Normal 928 2 2 2 2" xfId="40129" xr:uid="{00000000-0005-0000-0000-00006D900000}"/>
    <cellStyle name="Normal 928 2 2 3" xfId="31287" xr:uid="{00000000-0005-0000-0000-00006E900000}"/>
    <cellStyle name="Normal 928 2 3" xfId="22261" xr:uid="{00000000-0005-0000-0000-00006F900000}"/>
    <cellStyle name="Normal 928 2 3 2" xfId="40128" xr:uid="{00000000-0005-0000-0000-000070900000}"/>
    <cellStyle name="Normal 928 2 4" xfId="31286" xr:uid="{00000000-0005-0000-0000-000071900000}"/>
    <cellStyle name="Normal 928 3" xfId="12669" xr:uid="{00000000-0005-0000-0000-000072900000}"/>
    <cellStyle name="Normal 928 3 2" xfId="22263" xr:uid="{00000000-0005-0000-0000-000073900000}"/>
    <cellStyle name="Normal 928 3 2 2" xfId="40130" xr:uid="{00000000-0005-0000-0000-000074900000}"/>
    <cellStyle name="Normal 928 3 3" xfId="31288" xr:uid="{00000000-0005-0000-0000-000075900000}"/>
    <cellStyle name="Normal 928 4" xfId="12670" xr:uid="{00000000-0005-0000-0000-000076900000}"/>
    <cellStyle name="Normal 928 4 2" xfId="22264" xr:uid="{00000000-0005-0000-0000-000077900000}"/>
    <cellStyle name="Normal 928 4 2 2" xfId="40131" xr:uid="{00000000-0005-0000-0000-000078900000}"/>
    <cellStyle name="Normal 928 4 3" xfId="31289" xr:uid="{00000000-0005-0000-0000-000079900000}"/>
    <cellStyle name="Normal 928 5" xfId="12671" xr:uid="{00000000-0005-0000-0000-00007A900000}"/>
    <cellStyle name="Normal 928 5 2" xfId="22265" xr:uid="{00000000-0005-0000-0000-00007B900000}"/>
    <cellStyle name="Normal 928 5 2 2" xfId="40132" xr:uid="{00000000-0005-0000-0000-00007C900000}"/>
    <cellStyle name="Normal 928 5 3" xfId="31290" xr:uid="{00000000-0005-0000-0000-00007D900000}"/>
    <cellStyle name="Normal 928 6" xfId="22260" xr:uid="{00000000-0005-0000-0000-00007E900000}"/>
    <cellStyle name="Normal 928 6 2" xfId="40127" xr:uid="{00000000-0005-0000-0000-00007F900000}"/>
    <cellStyle name="Normal 928 7" xfId="31285" xr:uid="{00000000-0005-0000-0000-000080900000}"/>
    <cellStyle name="Normal 929" xfId="12672" xr:uid="{00000000-0005-0000-0000-000081900000}"/>
    <cellStyle name="Normal 929 2" xfId="12673" xr:uid="{00000000-0005-0000-0000-000082900000}"/>
    <cellStyle name="Normal 929 2 2" xfId="12674" xr:uid="{00000000-0005-0000-0000-000083900000}"/>
    <cellStyle name="Normal 929 2 2 2" xfId="22268" xr:uid="{00000000-0005-0000-0000-000084900000}"/>
    <cellStyle name="Normal 929 2 2 2 2" xfId="40135" xr:uid="{00000000-0005-0000-0000-000085900000}"/>
    <cellStyle name="Normal 929 2 2 3" xfId="31293" xr:uid="{00000000-0005-0000-0000-000086900000}"/>
    <cellStyle name="Normal 929 2 3" xfId="22267" xr:uid="{00000000-0005-0000-0000-000087900000}"/>
    <cellStyle name="Normal 929 2 3 2" xfId="40134" xr:uid="{00000000-0005-0000-0000-000088900000}"/>
    <cellStyle name="Normal 929 2 4" xfId="31292" xr:uid="{00000000-0005-0000-0000-000089900000}"/>
    <cellStyle name="Normal 929 3" xfId="12675" xr:uid="{00000000-0005-0000-0000-00008A900000}"/>
    <cellStyle name="Normal 929 3 2" xfId="22269" xr:uid="{00000000-0005-0000-0000-00008B900000}"/>
    <cellStyle name="Normal 929 3 2 2" xfId="40136" xr:uid="{00000000-0005-0000-0000-00008C900000}"/>
    <cellStyle name="Normal 929 3 3" xfId="31294" xr:uid="{00000000-0005-0000-0000-00008D900000}"/>
    <cellStyle name="Normal 929 4" xfId="12676" xr:uid="{00000000-0005-0000-0000-00008E900000}"/>
    <cellStyle name="Normal 929 4 2" xfId="22270" xr:uid="{00000000-0005-0000-0000-00008F900000}"/>
    <cellStyle name="Normal 929 4 2 2" xfId="40137" xr:uid="{00000000-0005-0000-0000-000090900000}"/>
    <cellStyle name="Normal 929 4 3" xfId="31295" xr:uid="{00000000-0005-0000-0000-000091900000}"/>
    <cellStyle name="Normal 929 5" xfId="12677" xr:uid="{00000000-0005-0000-0000-000092900000}"/>
    <cellStyle name="Normal 929 5 2" xfId="22271" xr:uid="{00000000-0005-0000-0000-000093900000}"/>
    <cellStyle name="Normal 929 5 2 2" xfId="40138" xr:uid="{00000000-0005-0000-0000-000094900000}"/>
    <cellStyle name="Normal 929 5 3" xfId="31296" xr:uid="{00000000-0005-0000-0000-000095900000}"/>
    <cellStyle name="Normal 929 6" xfId="22266" xr:uid="{00000000-0005-0000-0000-000096900000}"/>
    <cellStyle name="Normal 929 6 2" xfId="40133" xr:uid="{00000000-0005-0000-0000-000097900000}"/>
    <cellStyle name="Normal 929 7" xfId="31291" xr:uid="{00000000-0005-0000-0000-000098900000}"/>
    <cellStyle name="Normal 93" xfId="1889" xr:uid="{00000000-0005-0000-0000-000099900000}"/>
    <cellStyle name="Normal 93 2" xfId="12678" xr:uid="{00000000-0005-0000-0000-00009A900000}"/>
    <cellStyle name="Normal 93 3" xfId="12679" xr:uid="{00000000-0005-0000-0000-00009B900000}"/>
    <cellStyle name="Normal 93 3 2" xfId="12680" xr:uid="{00000000-0005-0000-0000-00009C900000}"/>
    <cellStyle name="Normal 93 3 2 2" xfId="22273" xr:uid="{00000000-0005-0000-0000-00009D900000}"/>
    <cellStyle name="Normal 93 3 2 2 2" xfId="40140" xr:uid="{00000000-0005-0000-0000-00009E900000}"/>
    <cellStyle name="Normal 93 3 2 3" xfId="31298" xr:uid="{00000000-0005-0000-0000-00009F900000}"/>
    <cellStyle name="Normal 93 3 3" xfId="22272" xr:uid="{00000000-0005-0000-0000-0000A0900000}"/>
    <cellStyle name="Normal 93 3 3 2" xfId="40139" xr:uid="{00000000-0005-0000-0000-0000A1900000}"/>
    <cellStyle name="Normal 93 3 4" xfId="31297" xr:uid="{00000000-0005-0000-0000-0000A2900000}"/>
    <cellStyle name="Normal 93 4" xfId="12681" xr:uid="{00000000-0005-0000-0000-0000A3900000}"/>
    <cellStyle name="Normal 93 4 2" xfId="22274" xr:uid="{00000000-0005-0000-0000-0000A4900000}"/>
    <cellStyle name="Normal 93 4 2 2" xfId="40141" xr:uid="{00000000-0005-0000-0000-0000A5900000}"/>
    <cellStyle name="Normal 93 4 3" xfId="31299" xr:uid="{00000000-0005-0000-0000-0000A6900000}"/>
    <cellStyle name="Normal 93 5" xfId="12682" xr:uid="{00000000-0005-0000-0000-0000A7900000}"/>
    <cellStyle name="Normal 93 5 2" xfId="22275" xr:uid="{00000000-0005-0000-0000-0000A8900000}"/>
    <cellStyle name="Normal 93 5 2 2" xfId="40142" xr:uid="{00000000-0005-0000-0000-0000A9900000}"/>
    <cellStyle name="Normal 93 5 3" xfId="31300" xr:uid="{00000000-0005-0000-0000-0000AA900000}"/>
    <cellStyle name="Normal 93 6" xfId="12683" xr:uid="{00000000-0005-0000-0000-0000AB900000}"/>
    <cellStyle name="Normal 93 6 2" xfId="22276" xr:uid="{00000000-0005-0000-0000-0000AC900000}"/>
    <cellStyle name="Normal 93 6 2 2" xfId="40143" xr:uid="{00000000-0005-0000-0000-0000AD900000}"/>
    <cellStyle name="Normal 93 6 3" xfId="31301" xr:uid="{00000000-0005-0000-0000-0000AE900000}"/>
    <cellStyle name="Normal 930" xfId="12684" xr:uid="{00000000-0005-0000-0000-0000AF900000}"/>
    <cellStyle name="Normal 930 2" xfId="12685" xr:uid="{00000000-0005-0000-0000-0000B0900000}"/>
    <cellStyle name="Normal 930 2 2" xfId="12686" xr:uid="{00000000-0005-0000-0000-0000B1900000}"/>
    <cellStyle name="Normal 930 2 2 2" xfId="22279" xr:uid="{00000000-0005-0000-0000-0000B2900000}"/>
    <cellStyle name="Normal 930 2 2 2 2" xfId="40146" xr:uid="{00000000-0005-0000-0000-0000B3900000}"/>
    <cellStyle name="Normal 930 2 2 3" xfId="31304" xr:uid="{00000000-0005-0000-0000-0000B4900000}"/>
    <cellStyle name="Normal 930 2 3" xfId="22278" xr:uid="{00000000-0005-0000-0000-0000B5900000}"/>
    <cellStyle name="Normal 930 2 3 2" xfId="40145" xr:uid="{00000000-0005-0000-0000-0000B6900000}"/>
    <cellStyle name="Normal 930 2 4" xfId="31303" xr:uid="{00000000-0005-0000-0000-0000B7900000}"/>
    <cellStyle name="Normal 930 3" xfId="12687" xr:uid="{00000000-0005-0000-0000-0000B8900000}"/>
    <cellStyle name="Normal 930 3 2" xfId="22280" xr:uid="{00000000-0005-0000-0000-0000B9900000}"/>
    <cellStyle name="Normal 930 3 2 2" xfId="40147" xr:uid="{00000000-0005-0000-0000-0000BA900000}"/>
    <cellStyle name="Normal 930 3 3" xfId="31305" xr:uid="{00000000-0005-0000-0000-0000BB900000}"/>
    <cellStyle name="Normal 930 4" xfId="12688" xr:uid="{00000000-0005-0000-0000-0000BC900000}"/>
    <cellStyle name="Normal 930 4 2" xfId="22281" xr:uid="{00000000-0005-0000-0000-0000BD900000}"/>
    <cellStyle name="Normal 930 4 2 2" xfId="40148" xr:uid="{00000000-0005-0000-0000-0000BE900000}"/>
    <cellStyle name="Normal 930 4 3" xfId="31306" xr:uid="{00000000-0005-0000-0000-0000BF900000}"/>
    <cellStyle name="Normal 930 5" xfId="12689" xr:uid="{00000000-0005-0000-0000-0000C0900000}"/>
    <cellStyle name="Normal 930 5 2" xfId="22282" xr:uid="{00000000-0005-0000-0000-0000C1900000}"/>
    <cellStyle name="Normal 930 5 2 2" xfId="40149" xr:uid="{00000000-0005-0000-0000-0000C2900000}"/>
    <cellStyle name="Normal 930 5 3" xfId="31307" xr:uid="{00000000-0005-0000-0000-0000C3900000}"/>
    <cellStyle name="Normal 930 6" xfId="22277" xr:uid="{00000000-0005-0000-0000-0000C4900000}"/>
    <cellStyle name="Normal 930 6 2" xfId="40144" xr:uid="{00000000-0005-0000-0000-0000C5900000}"/>
    <cellStyle name="Normal 930 7" xfId="31302" xr:uid="{00000000-0005-0000-0000-0000C6900000}"/>
    <cellStyle name="Normal 931" xfId="12690" xr:uid="{00000000-0005-0000-0000-0000C7900000}"/>
    <cellStyle name="Normal 931 2" xfId="12691" xr:uid="{00000000-0005-0000-0000-0000C8900000}"/>
    <cellStyle name="Normal 931 2 2" xfId="12692" xr:uid="{00000000-0005-0000-0000-0000C9900000}"/>
    <cellStyle name="Normal 931 2 2 2" xfId="22285" xr:uid="{00000000-0005-0000-0000-0000CA900000}"/>
    <cellStyle name="Normal 931 2 2 2 2" xfId="40152" xr:uid="{00000000-0005-0000-0000-0000CB900000}"/>
    <cellStyle name="Normal 931 2 2 3" xfId="31310" xr:uid="{00000000-0005-0000-0000-0000CC900000}"/>
    <cellStyle name="Normal 931 2 3" xfId="22284" xr:uid="{00000000-0005-0000-0000-0000CD900000}"/>
    <cellStyle name="Normal 931 2 3 2" xfId="40151" xr:uid="{00000000-0005-0000-0000-0000CE900000}"/>
    <cellStyle name="Normal 931 2 4" xfId="31309" xr:uid="{00000000-0005-0000-0000-0000CF900000}"/>
    <cellStyle name="Normal 931 3" xfId="12693" xr:uid="{00000000-0005-0000-0000-0000D0900000}"/>
    <cellStyle name="Normal 931 3 2" xfId="22286" xr:uid="{00000000-0005-0000-0000-0000D1900000}"/>
    <cellStyle name="Normal 931 3 2 2" xfId="40153" xr:uid="{00000000-0005-0000-0000-0000D2900000}"/>
    <cellStyle name="Normal 931 3 3" xfId="31311" xr:uid="{00000000-0005-0000-0000-0000D3900000}"/>
    <cellStyle name="Normal 931 4" xfId="12694" xr:uid="{00000000-0005-0000-0000-0000D4900000}"/>
    <cellStyle name="Normal 931 4 2" xfId="22287" xr:uid="{00000000-0005-0000-0000-0000D5900000}"/>
    <cellStyle name="Normal 931 4 2 2" xfId="40154" xr:uid="{00000000-0005-0000-0000-0000D6900000}"/>
    <cellStyle name="Normal 931 4 3" xfId="31312" xr:uid="{00000000-0005-0000-0000-0000D7900000}"/>
    <cellStyle name="Normal 931 5" xfId="12695" xr:uid="{00000000-0005-0000-0000-0000D8900000}"/>
    <cellStyle name="Normal 931 5 2" xfId="22288" xr:uid="{00000000-0005-0000-0000-0000D9900000}"/>
    <cellStyle name="Normal 931 5 2 2" xfId="40155" xr:uid="{00000000-0005-0000-0000-0000DA900000}"/>
    <cellStyle name="Normal 931 5 3" xfId="31313" xr:uid="{00000000-0005-0000-0000-0000DB900000}"/>
    <cellStyle name="Normal 931 6" xfId="22283" xr:uid="{00000000-0005-0000-0000-0000DC900000}"/>
    <cellStyle name="Normal 931 6 2" xfId="40150" xr:uid="{00000000-0005-0000-0000-0000DD900000}"/>
    <cellStyle name="Normal 931 7" xfId="31308" xr:uid="{00000000-0005-0000-0000-0000DE900000}"/>
    <cellStyle name="Normal 932" xfId="12696" xr:uid="{00000000-0005-0000-0000-0000DF900000}"/>
    <cellStyle name="Normal 932 2" xfId="12697" xr:uid="{00000000-0005-0000-0000-0000E0900000}"/>
    <cellStyle name="Normal 932 2 2" xfId="12698" xr:uid="{00000000-0005-0000-0000-0000E1900000}"/>
    <cellStyle name="Normal 932 2 2 2" xfId="22291" xr:uid="{00000000-0005-0000-0000-0000E2900000}"/>
    <cellStyle name="Normal 932 2 2 2 2" xfId="40158" xr:uid="{00000000-0005-0000-0000-0000E3900000}"/>
    <cellStyle name="Normal 932 2 2 3" xfId="31316" xr:uid="{00000000-0005-0000-0000-0000E4900000}"/>
    <cellStyle name="Normal 932 2 3" xfId="22290" xr:uid="{00000000-0005-0000-0000-0000E5900000}"/>
    <cellStyle name="Normal 932 2 3 2" xfId="40157" xr:uid="{00000000-0005-0000-0000-0000E6900000}"/>
    <cellStyle name="Normal 932 2 4" xfId="31315" xr:uid="{00000000-0005-0000-0000-0000E7900000}"/>
    <cellStyle name="Normal 932 3" xfId="12699" xr:uid="{00000000-0005-0000-0000-0000E8900000}"/>
    <cellStyle name="Normal 932 3 2" xfId="22292" xr:uid="{00000000-0005-0000-0000-0000E9900000}"/>
    <cellStyle name="Normal 932 3 2 2" xfId="40159" xr:uid="{00000000-0005-0000-0000-0000EA900000}"/>
    <cellStyle name="Normal 932 3 3" xfId="31317" xr:uid="{00000000-0005-0000-0000-0000EB900000}"/>
    <cellStyle name="Normal 932 4" xfId="12700" xr:uid="{00000000-0005-0000-0000-0000EC900000}"/>
    <cellStyle name="Normal 932 4 2" xfId="22293" xr:uid="{00000000-0005-0000-0000-0000ED900000}"/>
    <cellStyle name="Normal 932 4 2 2" xfId="40160" xr:uid="{00000000-0005-0000-0000-0000EE900000}"/>
    <cellStyle name="Normal 932 4 3" xfId="31318" xr:uid="{00000000-0005-0000-0000-0000EF900000}"/>
    <cellStyle name="Normal 932 5" xfId="12701" xr:uid="{00000000-0005-0000-0000-0000F0900000}"/>
    <cellStyle name="Normal 932 5 2" xfId="22294" xr:uid="{00000000-0005-0000-0000-0000F1900000}"/>
    <cellStyle name="Normal 932 5 2 2" xfId="40161" xr:uid="{00000000-0005-0000-0000-0000F2900000}"/>
    <cellStyle name="Normal 932 5 3" xfId="31319" xr:uid="{00000000-0005-0000-0000-0000F3900000}"/>
    <cellStyle name="Normal 932 6" xfId="22289" xr:uid="{00000000-0005-0000-0000-0000F4900000}"/>
    <cellStyle name="Normal 932 6 2" xfId="40156" xr:uid="{00000000-0005-0000-0000-0000F5900000}"/>
    <cellStyle name="Normal 932 7" xfId="31314" xr:uid="{00000000-0005-0000-0000-0000F6900000}"/>
    <cellStyle name="Normal 933" xfId="12702" xr:uid="{00000000-0005-0000-0000-0000F7900000}"/>
    <cellStyle name="Normal 933 2" xfId="12703" xr:uid="{00000000-0005-0000-0000-0000F8900000}"/>
    <cellStyle name="Normal 933 2 2" xfId="12704" xr:uid="{00000000-0005-0000-0000-0000F9900000}"/>
    <cellStyle name="Normal 933 2 2 2" xfId="22297" xr:uid="{00000000-0005-0000-0000-0000FA900000}"/>
    <cellStyle name="Normal 933 2 2 2 2" xfId="40164" xr:uid="{00000000-0005-0000-0000-0000FB900000}"/>
    <cellStyle name="Normal 933 2 2 3" xfId="31322" xr:uid="{00000000-0005-0000-0000-0000FC900000}"/>
    <cellStyle name="Normal 933 2 3" xfId="22296" xr:uid="{00000000-0005-0000-0000-0000FD900000}"/>
    <cellStyle name="Normal 933 2 3 2" xfId="40163" xr:uid="{00000000-0005-0000-0000-0000FE900000}"/>
    <cellStyle name="Normal 933 2 4" xfId="31321" xr:uid="{00000000-0005-0000-0000-0000FF900000}"/>
    <cellStyle name="Normal 933 3" xfId="12705" xr:uid="{00000000-0005-0000-0000-000000910000}"/>
    <cellStyle name="Normal 933 3 2" xfId="22298" xr:uid="{00000000-0005-0000-0000-000001910000}"/>
    <cellStyle name="Normal 933 3 2 2" xfId="40165" xr:uid="{00000000-0005-0000-0000-000002910000}"/>
    <cellStyle name="Normal 933 3 3" xfId="31323" xr:uid="{00000000-0005-0000-0000-000003910000}"/>
    <cellStyle name="Normal 933 4" xfId="12706" xr:uid="{00000000-0005-0000-0000-000004910000}"/>
    <cellStyle name="Normal 933 4 2" xfId="22299" xr:uid="{00000000-0005-0000-0000-000005910000}"/>
    <cellStyle name="Normal 933 4 2 2" xfId="40166" xr:uid="{00000000-0005-0000-0000-000006910000}"/>
    <cellStyle name="Normal 933 4 3" xfId="31324" xr:uid="{00000000-0005-0000-0000-000007910000}"/>
    <cellStyle name="Normal 933 5" xfId="12707" xr:uid="{00000000-0005-0000-0000-000008910000}"/>
    <cellStyle name="Normal 933 5 2" xfId="22300" xr:uid="{00000000-0005-0000-0000-000009910000}"/>
    <cellStyle name="Normal 933 5 2 2" xfId="40167" xr:uid="{00000000-0005-0000-0000-00000A910000}"/>
    <cellStyle name="Normal 933 5 3" xfId="31325" xr:uid="{00000000-0005-0000-0000-00000B910000}"/>
    <cellStyle name="Normal 933 6" xfId="22295" xr:uid="{00000000-0005-0000-0000-00000C910000}"/>
    <cellStyle name="Normal 933 6 2" xfId="40162" xr:uid="{00000000-0005-0000-0000-00000D910000}"/>
    <cellStyle name="Normal 933 7" xfId="31320" xr:uid="{00000000-0005-0000-0000-00000E910000}"/>
    <cellStyle name="Normal 934" xfId="12708" xr:uid="{00000000-0005-0000-0000-00000F910000}"/>
    <cellStyle name="Normal 934 2" xfId="12709" xr:uid="{00000000-0005-0000-0000-000010910000}"/>
    <cellStyle name="Normal 934 2 2" xfId="12710" xr:uid="{00000000-0005-0000-0000-000011910000}"/>
    <cellStyle name="Normal 934 2 2 2" xfId="22303" xr:uid="{00000000-0005-0000-0000-000012910000}"/>
    <cellStyle name="Normal 934 2 2 2 2" xfId="40170" xr:uid="{00000000-0005-0000-0000-000013910000}"/>
    <cellStyle name="Normal 934 2 2 3" xfId="31328" xr:uid="{00000000-0005-0000-0000-000014910000}"/>
    <cellStyle name="Normal 934 2 3" xfId="22302" xr:uid="{00000000-0005-0000-0000-000015910000}"/>
    <cellStyle name="Normal 934 2 3 2" xfId="40169" xr:uid="{00000000-0005-0000-0000-000016910000}"/>
    <cellStyle name="Normal 934 2 4" xfId="31327" xr:uid="{00000000-0005-0000-0000-000017910000}"/>
    <cellStyle name="Normal 934 3" xfId="12711" xr:uid="{00000000-0005-0000-0000-000018910000}"/>
    <cellStyle name="Normal 934 3 2" xfId="22304" xr:uid="{00000000-0005-0000-0000-000019910000}"/>
    <cellStyle name="Normal 934 3 2 2" xfId="40171" xr:uid="{00000000-0005-0000-0000-00001A910000}"/>
    <cellStyle name="Normal 934 3 3" xfId="31329" xr:uid="{00000000-0005-0000-0000-00001B910000}"/>
    <cellStyle name="Normal 934 4" xfId="12712" xr:uid="{00000000-0005-0000-0000-00001C910000}"/>
    <cellStyle name="Normal 934 4 2" xfId="22305" xr:uid="{00000000-0005-0000-0000-00001D910000}"/>
    <cellStyle name="Normal 934 4 2 2" xfId="40172" xr:uid="{00000000-0005-0000-0000-00001E910000}"/>
    <cellStyle name="Normal 934 4 3" xfId="31330" xr:uid="{00000000-0005-0000-0000-00001F910000}"/>
    <cellStyle name="Normal 934 5" xfId="12713" xr:uid="{00000000-0005-0000-0000-000020910000}"/>
    <cellStyle name="Normal 934 5 2" xfId="22306" xr:uid="{00000000-0005-0000-0000-000021910000}"/>
    <cellStyle name="Normal 934 5 2 2" xfId="40173" xr:uid="{00000000-0005-0000-0000-000022910000}"/>
    <cellStyle name="Normal 934 5 3" xfId="31331" xr:uid="{00000000-0005-0000-0000-000023910000}"/>
    <cellStyle name="Normal 934 6" xfId="22301" xr:uid="{00000000-0005-0000-0000-000024910000}"/>
    <cellStyle name="Normal 934 6 2" xfId="40168" xr:uid="{00000000-0005-0000-0000-000025910000}"/>
    <cellStyle name="Normal 934 7" xfId="31326" xr:uid="{00000000-0005-0000-0000-000026910000}"/>
    <cellStyle name="Normal 935" xfId="12714" xr:uid="{00000000-0005-0000-0000-000027910000}"/>
    <cellStyle name="Normal 935 2" xfId="12715" xr:uid="{00000000-0005-0000-0000-000028910000}"/>
    <cellStyle name="Normal 935 2 2" xfId="12716" xr:uid="{00000000-0005-0000-0000-000029910000}"/>
    <cellStyle name="Normal 935 2 2 2" xfId="22309" xr:uid="{00000000-0005-0000-0000-00002A910000}"/>
    <cellStyle name="Normal 935 2 2 2 2" xfId="40176" xr:uid="{00000000-0005-0000-0000-00002B910000}"/>
    <cellStyle name="Normal 935 2 2 3" xfId="31334" xr:uid="{00000000-0005-0000-0000-00002C910000}"/>
    <cellStyle name="Normal 935 2 3" xfId="22308" xr:uid="{00000000-0005-0000-0000-00002D910000}"/>
    <cellStyle name="Normal 935 2 3 2" xfId="40175" xr:uid="{00000000-0005-0000-0000-00002E910000}"/>
    <cellStyle name="Normal 935 2 4" xfId="31333" xr:uid="{00000000-0005-0000-0000-00002F910000}"/>
    <cellStyle name="Normal 935 3" xfId="12717" xr:uid="{00000000-0005-0000-0000-000030910000}"/>
    <cellStyle name="Normal 935 3 2" xfId="22310" xr:uid="{00000000-0005-0000-0000-000031910000}"/>
    <cellStyle name="Normal 935 3 2 2" xfId="40177" xr:uid="{00000000-0005-0000-0000-000032910000}"/>
    <cellStyle name="Normal 935 3 3" xfId="31335" xr:uid="{00000000-0005-0000-0000-000033910000}"/>
    <cellStyle name="Normal 935 4" xfId="12718" xr:uid="{00000000-0005-0000-0000-000034910000}"/>
    <cellStyle name="Normal 935 4 2" xfId="22311" xr:uid="{00000000-0005-0000-0000-000035910000}"/>
    <cellStyle name="Normal 935 4 2 2" xfId="40178" xr:uid="{00000000-0005-0000-0000-000036910000}"/>
    <cellStyle name="Normal 935 4 3" xfId="31336" xr:uid="{00000000-0005-0000-0000-000037910000}"/>
    <cellStyle name="Normal 935 5" xfId="12719" xr:uid="{00000000-0005-0000-0000-000038910000}"/>
    <cellStyle name="Normal 935 5 2" xfId="22312" xr:uid="{00000000-0005-0000-0000-000039910000}"/>
    <cellStyle name="Normal 935 5 2 2" xfId="40179" xr:uid="{00000000-0005-0000-0000-00003A910000}"/>
    <cellStyle name="Normal 935 5 3" xfId="31337" xr:uid="{00000000-0005-0000-0000-00003B910000}"/>
    <cellStyle name="Normal 935 6" xfId="22307" xr:uid="{00000000-0005-0000-0000-00003C910000}"/>
    <cellStyle name="Normal 935 6 2" xfId="40174" xr:uid="{00000000-0005-0000-0000-00003D910000}"/>
    <cellStyle name="Normal 935 7" xfId="31332" xr:uid="{00000000-0005-0000-0000-00003E910000}"/>
    <cellStyle name="Normal 936" xfId="12720" xr:uid="{00000000-0005-0000-0000-00003F910000}"/>
    <cellStyle name="Normal 936 2" xfId="12721" xr:uid="{00000000-0005-0000-0000-000040910000}"/>
    <cellStyle name="Normal 936 2 2" xfId="12722" xr:uid="{00000000-0005-0000-0000-000041910000}"/>
    <cellStyle name="Normal 936 2 2 2" xfId="22315" xr:uid="{00000000-0005-0000-0000-000042910000}"/>
    <cellStyle name="Normal 936 2 2 2 2" xfId="40182" xr:uid="{00000000-0005-0000-0000-000043910000}"/>
    <cellStyle name="Normal 936 2 2 3" xfId="31340" xr:uid="{00000000-0005-0000-0000-000044910000}"/>
    <cellStyle name="Normal 936 2 3" xfId="22314" xr:uid="{00000000-0005-0000-0000-000045910000}"/>
    <cellStyle name="Normal 936 2 3 2" xfId="40181" xr:uid="{00000000-0005-0000-0000-000046910000}"/>
    <cellStyle name="Normal 936 2 4" xfId="31339" xr:uid="{00000000-0005-0000-0000-000047910000}"/>
    <cellStyle name="Normal 936 3" xfId="12723" xr:uid="{00000000-0005-0000-0000-000048910000}"/>
    <cellStyle name="Normal 936 3 2" xfId="22316" xr:uid="{00000000-0005-0000-0000-000049910000}"/>
    <cellStyle name="Normal 936 3 2 2" xfId="40183" xr:uid="{00000000-0005-0000-0000-00004A910000}"/>
    <cellStyle name="Normal 936 3 3" xfId="31341" xr:uid="{00000000-0005-0000-0000-00004B910000}"/>
    <cellStyle name="Normal 936 4" xfId="12724" xr:uid="{00000000-0005-0000-0000-00004C910000}"/>
    <cellStyle name="Normal 936 4 2" xfId="22317" xr:uid="{00000000-0005-0000-0000-00004D910000}"/>
    <cellStyle name="Normal 936 4 2 2" xfId="40184" xr:uid="{00000000-0005-0000-0000-00004E910000}"/>
    <cellStyle name="Normal 936 4 3" xfId="31342" xr:uid="{00000000-0005-0000-0000-00004F910000}"/>
    <cellStyle name="Normal 936 5" xfId="12725" xr:uid="{00000000-0005-0000-0000-000050910000}"/>
    <cellStyle name="Normal 936 5 2" xfId="22318" xr:uid="{00000000-0005-0000-0000-000051910000}"/>
    <cellStyle name="Normal 936 5 2 2" xfId="40185" xr:uid="{00000000-0005-0000-0000-000052910000}"/>
    <cellStyle name="Normal 936 5 3" xfId="31343" xr:uid="{00000000-0005-0000-0000-000053910000}"/>
    <cellStyle name="Normal 936 6" xfId="22313" xr:uid="{00000000-0005-0000-0000-000054910000}"/>
    <cellStyle name="Normal 936 6 2" xfId="40180" xr:uid="{00000000-0005-0000-0000-000055910000}"/>
    <cellStyle name="Normal 936 7" xfId="31338" xr:uid="{00000000-0005-0000-0000-000056910000}"/>
    <cellStyle name="Normal 937" xfId="12726" xr:uid="{00000000-0005-0000-0000-000057910000}"/>
    <cellStyle name="Normal 937 2" xfId="12727" xr:uid="{00000000-0005-0000-0000-000058910000}"/>
    <cellStyle name="Normal 937 2 2" xfId="12728" xr:uid="{00000000-0005-0000-0000-000059910000}"/>
    <cellStyle name="Normal 937 2 2 2" xfId="22321" xr:uid="{00000000-0005-0000-0000-00005A910000}"/>
    <cellStyle name="Normal 937 2 2 2 2" xfId="40188" xr:uid="{00000000-0005-0000-0000-00005B910000}"/>
    <cellStyle name="Normal 937 2 2 3" xfId="31346" xr:uid="{00000000-0005-0000-0000-00005C910000}"/>
    <cellStyle name="Normal 937 2 3" xfId="22320" xr:uid="{00000000-0005-0000-0000-00005D910000}"/>
    <cellStyle name="Normal 937 2 3 2" xfId="40187" xr:uid="{00000000-0005-0000-0000-00005E910000}"/>
    <cellStyle name="Normal 937 2 4" xfId="31345" xr:uid="{00000000-0005-0000-0000-00005F910000}"/>
    <cellStyle name="Normal 937 3" xfId="12729" xr:uid="{00000000-0005-0000-0000-000060910000}"/>
    <cellStyle name="Normal 937 3 2" xfId="22322" xr:uid="{00000000-0005-0000-0000-000061910000}"/>
    <cellStyle name="Normal 937 3 2 2" xfId="40189" xr:uid="{00000000-0005-0000-0000-000062910000}"/>
    <cellStyle name="Normal 937 3 3" xfId="31347" xr:uid="{00000000-0005-0000-0000-000063910000}"/>
    <cellStyle name="Normal 937 4" xfId="12730" xr:uid="{00000000-0005-0000-0000-000064910000}"/>
    <cellStyle name="Normal 937 4 2" xfId="22323" xr:uid="{00000000-0005-0000-0000-000065910000}"/>
    <cellStyle name="Normal 937 4 2 2" xfId="40190" xr:uid="{00000000-0005-0000-0000-000066910000}"/>
    <cellStyle name="Normal 937 4 3" xfId="31348" xr:uid="{00000000-0005-0000-0000-000067910000}"/>
    <cellStyle name="Normal 937 5" xfId="12731" xr:uid="{00000000-0005-0000-0000-000068910000}"/>
    <cellStyle name="Normal 937 5 2" xfId="22324" xr:uid="{00000000-0005-0000-0000-000069910000}"/>
    <cellStyle name="Normal 937 5 2 2" xfId="40191" xr:uid="{00000000-0005-0000-0000-00006A910000}"/>
    <cellStyle name="Normal 937 5 3" xfId="31349" xr:uid="{00000000-0005-0000-0000-00006B910000}"/>
    <cellStyle name="Normal 937 6" xfId="22319" xr:uid="{00000000-0005-0000-0000-00006C910000}"/>
    <cellStyle name="Normal 937 6 2" xfId="40186" xr:uid="{00000000-0005-0000-0000-00006D910000}"/>
    <cellStyle name="Normal 937 7" xfId="31344" xr:uid="{00000000-0005-0000-0000-00006E910000}"/>
    <cellStyle name="Normal 938" xfId="12732" xr:uid="{00000000-0005-0000-0000-00006F910000}"/>
    <cellStyle name="Normal 938 2" xfId="12733" xr:uid="{00000000-0005-0000-0000-000070910000}"/>
    <cellStyle name="Normal 938 2 2" xfId="12734" xr:uid="{00000000-0005-0000-0000-000071910000}"/>
    <cellStyle name="Normal 938 2 2 2" xfId="22327" xr:uid="{00000000-0005-0000-0000-000072910000}"/>
    <cellStyle name="Normal 938 2 2 2 2" xfId="40194" xr:uid="{00000000-0005-0000-0000-000073910000}"/>
    <cellStyle name="Normal 938 2 2 3" xfId="31352" xr:uid="{00000000-0005-0000-0000-000074910000}"/>
    <cellStyle name="Normal 938 2 3" xfId="22326" xr:uid="{00000000-0005-0000-0000-000075910000}"/>
    <cellStyle name="Normal 938 2 3 2" xfId="40193" xr:uid="{00000000-0005-0000-0000-000076910000}"/>
    <cellStyle name="Normal 938 2 4" xfId="31351" xr:uid="{00000000-0005-0000-0000-000077910000}"/>
    <cellStyle name="Normal 938 3" xfId="12735" xr:uid="{00000000-0005-0000-0000-000078910000}"/>
    <cellStyle name="Normal 938 3 2" xfId="22328" xr:uid="{00000000-0005-0000-0000-000079910000}"/>
    <cellStyle name="Normal 938 3 2 2" xfId="40195" xr:uid="{00000000-0005-0000-0000-00007A910000}"/>
    <cellStyle name="Normal 938 3 3" xfId="31353" xr:uid="{00000000-0005-0000-0000-00007B910000}"/>
    <cellStyle name="Normal 938 4" xfId="12736" xr:uid="{00000000-0005-0000-0000-00007C910000}"/>
    <cellStyle name="Normal 938 4 2" xfId="22329" xr:uid="{00000000-0005-0000-0000-00007D910000}"/>
    <cellStyle name="Normal 938 4 2 2" xfId="40196" xr:uid="{00000000-0005-0000-0000-00007E910000}"/>
    <cellStyle name="Normal 938 4 3" xfId="31354" xr:uid="{00000000-0005-0000-0000-00007F910000}"/>
    <cellStyle name="Normal 938 5" xfId="12737" xr:uid="{00000000-0005-0000-0000-000080910000}"/>
    <cellStyle name="Normal 938 5 2" xfId="22330" xr:uid="{00000000-0005-0000-0000-000081910000}"/>
    <cellStyle name="Normal 938 5 2 2" xfId="40197" xr:uid="{00000000-0005-0000-0000-000082910000}"/>
    <cellStyle name="Normal 938 5 3" xfId="31355" xr:uid="{00000000-0005-0000-0000-000083910000}"/>
    <cellStyle name="Normal 938 6" xfId="22325" xr:uid="{00000000-0005-0000-0000-000084910000}"/>
    <cellStyle name="Normal 938 6 2" xfId="40192" xr:uid="{00000000-0005-0000-0000-000085910000}"/>
    <cellStyle name="Normal 938 7" xfId="31350" xr:uid="{00000000-0005-0000-0000-000086910000}"/>
    <cellStyle name="Normal 939" xfId="12738" xr:uid="{00000000-0005-0000-0000-000087910000}"/>
    <cellStyle name="Normal 939 2" xfId="12739" xr:uid="{00000000-0005-0000-0000-000088910000}"/>
    <cellStyle name="Normal 939 2 2" xfId="12740" xr:uid="{00000000-0005-0000-0000-000089910000}"/>
    <cellStyle name="Normal 939 2 2 2" xfId="22333" xr:uid="{00000000-0005-0000-0000-00008A910000}"/>
    <cellStyle name="Normal 939 2 2 2 2" xfId="40200" xr:uid="{00000000-0005-0000-0000-00008B910000}"/>
    <cellStyle name="Normal 939 2 2 3" xfId="31358" xr:uid="{00000000-0005-0000-0000-00008C910000}"/>
    <cellStyle name="Normal 939 2 3" xfId="22332" xr:uid="{00000000-0005-0000-0000-00008D910000}"/>
    <cellStyle name="Normal 939 2 3 2" xfId="40199" xr:uid="{00000000-0005-0000-0000-00008E910000}"/>
    <cellStyle name="Normal 939 2 4" xfId="31357" xr:uid="{00000000-0005-0000-0000-00008F910000}"/>
    <cellStyle name="Normal 939 3" xfId="12741" xr:uid="{00000000-0005-0000-0000-000090910000}"/>
    <cellStyle name="Normal 939 3 2" xfId="22334" xr:uid="{00000000-0005-0000-0000-000091910000}"/>
    <cellStyle name="Normal 939 3 2 2" xfId="40201" xr:uid="{00000000-0005-0000-0000-000092910000}"/>
    <cellStyle name="Normal 939 3 3" xfId="31359" xr:uid="{00000000-0005-0000-0000-000093910000}"/>
    <cellStyle name="Normal 939 4" xfId="12742" xr:uid="{00000000-0005-0000-0000-000094910000}"/>
    <cellStyle name="Normal 939 4 2" xfId="22335" xr:uid="{00000000-0005-0000-0000-000095910000}"/>
    <cellStyle name="Normal 939 4 2 2" xfId="40202" xr:uid="{00000000-0005-0000-0000-000096910000}"/>
    <cellStyle name="Normal 939 4 3" xfId="31360" xr:uid="{00000000-0005-0000-0000-000097910000}"/>
    <cellStyle name="Normal 939 5" xfId="12743" xr:uid="{00000000-0005-0000-0000-000098910000}"/>
    <cellStyle name="Normal 939 5 2" xfId="22336" xr:uid="{00000000-0005-0000-0000-000099910000}"/>
    <cellStyle name="Normal 939 5 2 2" xfId="40203" xr:uid="{00000000-0005-0000-0000-00009A910000}"/>
    <cellStyle name="Normal 939 5 3" xfId="31361" xr:uid="{00000000-0005-0000-0000-00009B910000}"/>
    <cellStyle name="Normal 939 6" xfId="22331" xr:uid="{00000000-0005-0000-0000-00009C910000}"/>
    <cellStyle name="Normal 939 6 2" xfId="40198" xr:uid="{00000000-0005-0000-0000-00009D910000}"/>
    <cellStyle name="Normal 939 7" xfId="31356" xr:uid="{00000000-0005-0000-0000-00009E910000}"/>
    <cellStyle name="Normal 94" xfId="1890" xr:uid="{00000000-0005-0000-0000-00009F910000}"/>
    <cellStyle name="Normal 94 2" xfId="12744" xr:uid="{00000000-0005-0000-0000-0000A0910000}"/>
    <cellStyle name="Normal 94 3" xfId="12745" xr:uid="{00000000-0005-0000-0000-0000A1910000}"/>
    <cellStyle name="Normal 94 3 2" xfId="12746" xr:uid="{00000000-0005-0000-0000-0000A2910000}"/>
    <cellStyle name="Normal 94 3 2 2" xfId="22338" xr:uid="{00000000-0005-0000-0000-0000A3910000}"/>
    <cellStyle name="Normal 94 3 2 2 2" xfId="40205" xr:uid="{00000000-0005-0000-0000-0000A4910000}"/>
    <cellStyle name="Normal 94 3 2 3" xfId="31363" xr:uid="{00000000-0005-0000-0000-0000A5910000}"/>
    <cellStyle name="Normal 94 3 3" xfId="22337" xr:uid="{00000000-0005-0000-0000-0000A6910000}"/>
    <cellStyle name="Normal 94 3 3 2" xfId="40204" xr:uid="{00000000-0005-0000-0000-0000A7910000}"/>
    <cellStyle name="Normal 94 3 4" xfId="31362" xr:uid="{00000000-0005-0000-0000-0000A8910000}"/>
    <cellStyle name="Normal 94 4" xfId="12747" xr:uid="{00000000-0005-0000-0000-0000A9910000}"/>
    <cellStyle name="Normal 94 4 2" xfId="22339" xr:uid="{00000000-0005-0000-0000-0000AA910000}"/>
    <cellStyle name="Normal 94 4 2 2" xfId="40206" xr:uid="{00000000-0005-0000-0000-0000AB910000}"/>
    <cellStyle name="Normal 94 4 3" xfId="31364" xr:uid="{00000000-0005-0000-0000-0000AC910000}"/>
    <cellStyle name="Normal 94 5" xfId="12748" xr:uid="{00000000-0005-0000-0000-0000AD910000}"/>
    <cellStyle name="Normal 94 5 2" xfId="22340" xr:uid="{00000000-0005-0000-0000-0000AE910000}"/>
    <cellStyle name="Normal 94 5 2 2" xfId="40207" xr:uid="{00000000-0005-0000-0000-0000AF910000}"/>
    <cellStyle name="Normal 94 5 3" xfId="31365" xr:uid="{00000000-0005-0000-0000-0000B0910000}"/>
    <cellStyle name="Normal 94 6" xfId="12749" xr:uid="{00000000-0005-0000-0000-0000B1910000}"/>
    <cellStyle name="Normal 94 6 2" xfId="22341" xr:uid="{00000000-0005-0000-0000-0000B2910000}"/>
    <cellStyle name="Normal 94 6 2 2" xfId="40208" xr:uid="{00000000-0005-0000-0000-0000B3910000}"/>
    <cellStyle name="Normal 94 6 3" xfId="31366" xr:uid="{00000000-0005-0000-0000-0000B4910000}"/>
    <cellStyle name="Normal 940" xfId="12750" xr:uid="{00000000-0005-0000-0000-0000B5910000}"/>
    <cellStyle name="Normal 940 2" xfId="12751" xr:uid="{00000000-0005-0000-0000-0000B6910000}"/>
    <cellStyle name="Normal 940 2 2" xfId="12752" xr:uid="{00000000-0005-0000-0000-0000B7910000}"/>
    <cellStyle name="Normal 940 2 2 2" xfId="22344" xr:uid="{00000000-0005-0000-0000-0000B8910000}"/>
    <cellStyle name="Normal 940 2 2 2 2" xfId="40211" xr:uid="{00000000-0005-0000-0000-0000B9910000}"/>
    <cellStyle name="Normal 940 2 2 3" xfId="31369" xr:uid="{00000000-0005-0000-0000-0000BA910000}"/>
    <cellStyle name="Normal 940 2 3" xfId="22343" xr:uid="{00000000-0005-0000-0000-0000BB910000}"/>
    <cellStyle name="Normal 940 2 3 2" xfId="40210" xr:uid="{00000000-0005-0000-0000-0000BC910000}"/>
    <cellStyle name="Normal 940 2 4" xfId="31368" xr:uid="{00000000-0005-0000-0000-0000BD910000}"/>
    <cellStyle name="Normal 940 3" xfId="12753" xr:uid="{00000000-0005-0000-0000-0000BE910000}"/>
    <cellStyle name="Normal 940 3 2" xfId="22345" xr:uid="{00000000-0005-0000-0000-0000BF910000}"/>
    <cellStyle name="Normal 940 3 2 2" xfId="40212" xr:uid="{00000000-0005-0000-0000-0000C0910000}"/>
    <cellStyle name="Normal 940 3 3" xfId="31370" xr:uid="{00000000-0005-0000-0000-0000C1910000}"/>
    <cellStyle name="Normal 940 4" xfId="12754" xr:uid="{00000000-0005-0000-0000-0000C2910000}"/>
    <cellStyle name="Normal 940 4 2" xfId="22346" xr:uid="{00000000-0005-0000-0000-0000C3910000}"/>
    <cellStyle name="Normal 940 4 2 2" xfId="40213" xr:uid="{00000000-0005-0000-0000-0000C4910000}"/>
    <cellStyle name="Normal 940 4 3" xfId="31371" xr:uid="{00000000-0005-0000-0000-0000C5910000}"/>
    <cellStyle name="Normal 940 5" xfId="12755" xr:uid="{00000000-0005-0000-0000-0000C6910000}"/>
    <cellStyle name="Normal 940 5 2" xfId="22347" xr:uid="{00000000-0005-0000-0000-0000C7910000}"/>
    <cellStyle name="Normal 940 5 2 2" xfId="40214" xr:uid="{00000000-0005-0000-0000-0000C8910000}"/>
    <cellStyle name="Normal 940 5 3" xfId="31372" xr:uid="{00000000-0005-0000-0000-0000C9910000}"/>
    <cellStyle name="Normal 940 6" xfId="22342" xr:uid="{00000000-0005-0000-0000-0000CA910000}"/>
    <cellStyle name="Normal 940 6 2" xfId="40209" xr:uid="{00000000-0005-0000-0000-0000CB910000}"/>
    <cellStyle name="Normal 940 7" xfId="31367" xr:uid="{00000000-0005-0000-0000-0000CC910000}"/>
    <cellStyle name="Normal 941" xfId="12756" xr:uid="{00000000-0005-0000-0000-0000CD910000}"/>
    <cellStyle name="Normal 941 2" xfId="12757" xr:uid="{00000000-0005-0000-0000-0000CE910000}"/>
    <cellStyle name="Normal 941 2 2" xfId="12758" xr:uid="{00000000-0005-0000-0000-0000CF910000}"/>
    <cellStyle name="Normal 941 2 2 2" xfId="22350" xr:uid="{00000000-0005-0000-0000-0000D0910000}"/>
    <cellStyle name="Normal 941 2 2 2 2" xfId="40217" xr:uid="{00000000-0005-0000-0000-0000D1910000}"/>
    <cellStyle name="Normal 941 2 2 3" xfId="31375" xr:uid="{00000000-0005-0000-0000-0000D2910000}"/>
    <cellStyle name="Normal 941 2 3" xfId="22349" xr:uid="{00000000-0005-0000-0000-0000D3910000}"/>
    <cellStyle name="Normal 941 2 3 2" xfId="40216" xr:uid="{00000000-0005-0000-0000-0000D4910000}"/>
    <cellStyle name="Normal 941 2 4" xfId="31374" xr:uid="{00000000-0005-0000-0000-0000D5910000}"/>
    <cellStyle name="Normal 941 3" xfId="12759" xr:uid="{00000000-0005-0000-0000-0000D6910000}"/>
    <cellStyle name="Normal 941 3 2" xfId="22351" xr:uid="{00000000-0005-0000-0000-0000D7910000}"/>
    <cellStyle name="Normal 941 3 2 2" xfId="40218" xr:uid="{00000000-0005-0000-0000-0000D8910000}"/>
    <cellStyle name="Normal 941 3 3" xfId="31376" xr:uid="{00000000-0005-0000-0000-0000D9910000}"/>
    <cellStyle name="Normal 941 4" xfId="12760" xr:uid="{00000000-0005-0000-0000-0000DA910000}"/>
    <cellStyle name="Normal 941 4 2" xfId="22352" xr:uid="{00000000-0005-0000-0000-0000DB910000}"/>
    <cellStyle name="Normal 941 4 2 2" xfId="40219" xr:uid="{00000000-0005-0000-0000-0000DC910000}"/>
    <cellStyle name="Normal 941 4 3" xfId="31377" xr:uid="{00000000-0005-0000-0000-0000DD910000}"/>
    <cellStyle name="Normal 941 5" xfId="12761" xr:uid="{00000000-0005-0000-0000-0000DE910000}"/>
    <cellStyle name="Normal 941 5 2" xfId="22353" xr:uid="{00000000-0005-0000-0000-0000DF910000}"/>
    <cellStyle name="Normal 941 5 2 2" xfId="40220" xr:uid="{00000000-0005-0000-0000-0000E0910000}"/>
    <cellStyle name="Normal 941 5 3" xfId="31378" xr:uid="{00000000-0005-0000-0000-0000E1910000}"/>
    <cellStyle name="Normal 941 6" xfId="22348" xr:uid="{00000000-0005-0000-0000-0000E2910000}"/>
    <cellStyle name="Normal 941 6 2" xfId="40215" xr:uid="{00000000-0005-0000-0000-0000E3910000}"/>
    <cellStyle name="Normal 941 7" xfId="31373" xr:uid="{00000000-0005-0000-0000-0000E4910000}"/>
    <cellStyle name="Normal 942" xfId="12762" xr:uid="{00000000-0005-0000-0000-0000E5910000}"/>
    <cellStyle name="Normal 942 2" xfId="12763" xr:uid="{00000000-0005-0000-0000-0000E6910000}"/>
    <cellStyle name="Normal 942 2 2" xfId="12764" xr:uid="{00000000-0005-0000-0000-0000E7910000}"/>
    <cellStyle name="Normal 942 2 2 2" xfId="22356" xr:uid="{00000000-0005-0000-0000-0000E8910000}"/>
    <cellStyle name="Normal 942 2 2 2 2" xfId="40223" xr:uid="{00000000-0005-0000-0000-0000E9910000}"/>
    <cellStyle name="Normal 942 2 2 3" xfId="31381" xr:uid="{00000000-0005-0000-0000-0000EA910000}"/>
    <cellStyle name="Normal 942 2 3" xfId="22355" xr:uid="{00000000-0005-0000-0000-0000EB910000}"/>
    <cellStyle name="Normal 942 2 3 2" xfId="40222" xr:uid="{00000000-0005-0000-0000-0000EC910000}"/>
    <cellStyle name="Normal 942 2 4" xfId="31380" xr:uid="{00000000-0005-0000-0000-0000ED910000}"/>
    <cellStyle name="Normal 942 3" xfId="12765" xr:uid="{00000000-0005-0000-0000-0000EE910000}"/>
    <cellStyle name="Normal 942 3 2" xfId="22357" xr:uid="{00000000-0005-0000-0000-0000EF910000}"/>
    <cellStyle name="Normal 942 3 2 2" xfId="40224" xr:uid="{00000000-0005-0000-0000-0000F0910000}"/>
    <cellStyle name="Normal 942 3 3" xfId="31382" xr:uid="{00000000-0005-0000-0000-0000F1910000}"/>
    <cellStyle name="Normal 942 4" xfId="12766" xr:uid="{00000000-0005-0000-0000-0000F2910000}"/>
    <cellStyle name="Normal 942 4 2" xfId="22358" xr:uid="{00000000-0005-0000-0000-0000F3910000}"/>
    <cellStyle name="Normal 942 4 2 2" xfId="40225" xr:uid="{00000000-0005-0000-0000-0000F4910000}"/>
    <cellStyle name="Normal 942 4 3" xfId="31383" xr:uid="{00000000-0005-0000-0000-0000F5910000}"/>
    <cellStyle name="Normal 942 5" xfId="12767" xr:uid="{00000000-0005-0000-0000-0000F6910000}"/>
    <cellStyle name="Normal 942 5 2" xfId="22359" xr:uid="{00000000-0005-0000-0000-0000F7910000}"/>
    <cellStyle name="Normal 942 5 2 2" xfId="40226" xr:uid="{00000000-0005-0000-0000-0000F8910000}"/>
    <cellStyle name="Normal 942 5 3" xfId="31384" xr:uid="{00000000-0005-0000-0000-0000F9910000}"/>
    <cellStyle name="Normal 942 6" xfId="22354" xr:uid="{00000000-0005-0000-0000-0000FA910000}"/>
    <cellStyle name="Normal 942 6 2" xfId="40221" xr:uid="{00000000-0005-0000-0000-0000FB910000}"/>
    <cellStyle name="Normal 942 7" xfId="31379" xr:uid="{00000000-0005-0000-0000-0000FC910000}"/>
    <cellStyle name="Normal 943" xfId="12768" xr:uid="{00000000-0005-0000-0000-0000FD910000}"/>
    <cellStyle name="Normal 943 2" xfId="12769" xr:uid="{00000000-0005-0000-0000-0000FE910000}"/>
    <cellStyle name="Normal 943 2 2" xfId="12770" xr:uid="{00000000-0005-0000-0000-0000FF910000}"/>
    <cellStyle name="Normal 943 2 2 2" xfId="22362" xr:uid="{00000000-0005-0000-0000-000000920000}"/>
    <cellStyle name="Normal 943 2 2 2 2" xfId="40229" xr:uid="{00000000-0005-0000-0000-000001920000}"/>
    <cellStyle name="Normal 943 2 2 3" xfId="31387" xr:uid="{00000000-0005-0000-0000-000002920000}"/>
    <cellStyle name="Normal 943 2 3" xfId="22361" xr:uid="{00000000-0005-0000-0000-000003920000}"/>
    <cellStyle name="Normal 943 2 3 2" xfId="40228" xr:uid="{00000000-0005-0000-0000-000004920000}"/>
    <cellStyle name="Normal 943 2 4" xfId="31386" xr:uid="{00000000-0005-0000-0000-000005920000}"/>
    <cellStyle name="Normal 943 3" xfId="12771" xr:uid="{00000000-0005-0000-0000-000006920000}"/>
    <cellStyle name="Normal 943 3 2" xfId="22363" xr:uid="{00000000-0005-0000-0000-000007920000}"/>
    <cellStyle name="Normal 943 3 2 2" xfId="40230" xr:uid="{00000000-0005-0000-0000-000008920000}"/>
    <cellStyle name="Normal 943 3 3" xfId="31388" xr:uid="{00000000-0005-0000-0000-000009920000}"/>
    <cellStyle name="Normal 943 4" xfId="12772" xr:uid="{00000000-0005-0000-0000-00000A920000}"/>
    <cellStyle name="Normal 943 4 2" xfId="22364" xr:uid="{00000000-0005-0000-0000-00000B920000}"/>
    <cellStyle name="Normal 943 4 2 2" xfId="40231" xr:uid="{00000000-0005-0000-0000-00000C920000}"/>
    <cellStyle name="Normal 943 4 3" xfId="31389" xr:uid="{00000000-0005-0000-0000-00000D920000}"/>
    <cellStyle name="Normal 943 5" xfId="12773" xr:uid="{00000000-0005-0000-0000-00000E920000}"/>
    <cellStyle name="Normal 943 5 2" xfId="22365" xr:uid="{00000000-0005-0000-0000-00000F920000}"/>
    <cellStyle name="Normal 943 5 2 2" xfId="40232" xr:uid="{00000000-0005-0000-0000-000010920000}"/>
    <cellStyle name="Normal 943 5 3" xfId="31390" xr:uid="{00000000-0005-0000-0000-000011920000}"/>
    <cellStyle name="Normal 943 6" xfId="22360" xr:uid="{00000000-0005-0000-0000-000012920000}"/>
    <cellStyle name="Normal 943 6 2" xfId="40227" xr:uid="{00000000-0005-0000-0000-000013920000}"/>
    <cellStyle name="Normal 943 7" xfId="31385" xr:uid="{00000000-0005-0000-0000-000014920000}"/>
    <cellStyle name="Normal 944" xfId="12774" xr:uid="{00000000-0005-0000-0000-000015920000}"/>
    <cellStyle name="Normal 944 2" xfId="12775" xr:uid="{00000000-0005-0000-0000-000016920000}"/>
    <cellStyle name="Normal 944 2 2" xfId="12776" xr:uid="{00000000-0005-0000-0000-000017920000}"/>
    <cellStyle name="Normal 944 2 2 2" xfId="22368" xr:uid="{00000000-0005-0000-0000-000018920000}"/>
    <cellStyle name="Normal 944 2 2 2 2" xfId="40235" xr:uid="{00000000-0005-0000-0000-000019920000}"/>
    <cellStyle name="Normal 944 2 2 3" xfId="31393" xr:uid="{00000000-0005-0000-0000-00001A920000}"/>
    <cellStyle name="Normal 944 2 3" xfId="22367" xr:uid="{00000000-0005-0000-0000-00001B920000}"/>
    <cellStyle name="Normal 944 2 3 2" xfId="40234" xr:uid="{00000000-0005-0000-0000-00001C920000}"/>
    <cellStyle name="Normal 944 2 4" xfId="31392" xr:uid="{00000000-0005-0000-0000-00001D920000}"/>
    <cellStyle name="Normal 944 3" xfId="12777" xr:uid="{00000000-0005-0000-0000-00001E920000}"/>
    <cellStyle name="Normal 944 3 2" xfId="22369" xr:uid="{00000000-0005-0000-0000-00001F920000}"/>
    <cellStyle name="Normal 944 3 2 2" xfId="40236" xr:uid="{00000000-0005-0000-0000-000020920000}"/>
    <cellStyle name="Normal 944 3 3" xfId="31394" xr:uid="{00000000-0005-0000-0000-000021920000}"/>
    <cellStyle name="Normal 944 4" xfId="12778" xr:uid="{00000000-0005-0000-0000-000022920000}"/>
    <cellStyle name="Normal 944 4 2" xfId="22370" xr:uid="{00000000-0005-0000-0000-000023920000}"/>
    <cellStyle name="Normal 944 4 2 2" xfId="40237" xr:uid="{00000000-0005-0000-0000-000024920000}"/>
    <cellStyle name="Normal 944 4 3" xfId="31395" xr:uid="{00000000-0005-0000-0000-000025920000}"/>
    <cellStyle name="Normal 944 5" xfId="12779" xr:uid="{00000000-0005-0000-0000-000026920000}"/>
    <cellStyle name="Normal 944 5 2" xfId="22371" xr:uid="{00000000-0005-0000-0000-000027920000}"/>
    <cellStyle name="Normal 944 5 2 2" xfId="40238" xr:uid="{00000000-0005-0000-0000-000028920000}"/>
    <cellStyle name="Normal 944 5 3" xfId="31396" xr:uid="{00000000-0005-0000-0000-000029920000}"/>
    <cellStyle name="Normal 944 6" xfId="22366" xr:uid="{00000000-0005-0000-0000-00002A920000}"/>
    <cellStyle name="Normal 944 6 2" xfId="40233" xr:uid="{00000000-0005-0000-0000-00002B920000}"/>
    <cellStyle name="Normal 944 7" xfId="31391" xr:uid="{00000000-0005-0000-0000-00002C920000}"/>
    <cellStyle name="Normal 945" xfId="12780" xr:uid="{00000000-0005-0000-0000-00002D920000}"/>
    <cellStyle name="Normal 945 2" xfId="12781" xr:uid="{00000000-0005-0000-0000-00002E920000}"/>
    <cellStyle name="Normal 945 2 2" xfId="12782" xr:uid="{00000000-0005-0000-0000-00002F920000}"/>
    <cellStyle name="Normal 945 2 2 2" xfId="22374" xr:uid="{00000000-0005-0000-0000-000030920000}"/>
    <cellStyle name="Normal 945 2 2 2 2" xfId="40241" xr:uid="{00000000-0005-0000-0000-000031920000}"/>
    <cellStyle name="Normal 945 2 2 3" xfId="31399" xr:uid="{00000000-0005-0000-0000-000032920000}"/>
    <cellStyle name="Normal 945 2 3" xfId="22373" xr:uid="{00000000-0005-0000-0000-000033920000}"/>
    <cellStyle name="Normal 945 2 3 2" xfId="40240" xr:uid="{00000000-0005-0000-0000-000034920000}"/>
    <cellStyle name="Normal 945 2 4" xfId="31398" xr:uid="{00000000-0005-0000-0000-000035920000}"/>
    <cellStyle name="Normal 945 3" xfId="12783" xr:uid="{00000000-0005-0000-0000-000036920000}"/>
    <cellStyle name="Normal 945 3 2" xfId="22375" xr:uid="{00000000-0005-0000-0000-000037920000}"/>
    <cellStyle name="Normal 945 3 2 2" xfId="40242" xr:uid="{00000000-0005-0000-0000-000038920000}"/>
    <cellStyle name="Normal 945 3 3" xfId="31400" xr:uid="{00000000-0005-0000-0000-000039920000}"/>
    <cellStyle name="Normal 945 4" xfId="12784" xr:uid="{00000000-0005-0000-0000-00003A920000}"/>
    <cellStyle name="Normal 945 4 2" xfId="22376" xr:uid="{00000000-0005-0000-0000-00003B920000}"/>
    <cellStyle name="Normal 945 4 2 2" xfId="40243" xr:uid="{00000000-0005-0000-0000-00003C920000}"/>
    <cellStyle name="Normal 945 4 3" xfId="31401" xr:uid="{00000000-0005-0000-0000-00003D920000}"/>
    <cellStyle name="Normal 945 5" xfId="12785" xr:uid="{00000000-0005-0000-0000-00003E920000}"/>
    <cellStyle name="Normal 945 5 2" xfId="22377" xr:uid="{00000000-0005-0000-0000-00003F920000}"/>
    <cellStyle name="Normal 945 5 2 2" xfId="40244" xr:uid="{00000000-0005-0000-0000-000040920000}"/>
    <cellStyle name="Normal 945 5 3" xfId="31402" xr:uid="{00000000-0005-0000-0000-000041920000}"/>
    <cellStyle name="Normal 945 6" xfId="22372" xr:uid="{00000000-0005-0000-0000-000042920000}"/>
    <cellStyle name="Normal 945 6 2" xfId="40239" xr:uid="{00000000-0005-0000-0000-000043920000}"/>
    <cellStyle name="Normal 945 7" xfId="31397" xr:uid="{00000000-0005-0000-0000-000044920000}"/>
    <cellStyle name="Normal 946" xfId="12786" xr:uid="{00000000-0005-0000-0000-000045920000}"/>
    <cellStyle name="Normal 946 2" xfId="12787" xr:uid="{00000000-0005-0000-0000-000046920000}"/>
    <cellStyle name="Normal 946 2 2" xfId="12788" xr:uid="{00000000-0005-0000-0000-000047920000}"/>
    <cellStyle name="Normal 946 2 2 2" xfId="22380" xr:uid="{00000000-0005-0000-0000-000048920000}"/>
    <cellStyle name="Normal 946 2 2 2 2" xfId="40247" xr:uid="{00000000-0005-0000-0000-000049920000}"/>
    <cellStyle name="Normal 946 2 2 3" xfId="31405" xr:uid="{00000000-0005-0000-0000-00004A920000}"/>
    <cellStyle name="Normal 946 2 3" xfId="22379" xr:uid="{00000000-0005-0000-0000-00004B920000}"/>
    <cellStyle name="Normal 946 2 3 2" xfId="40246" xr:uid="{00000000-0005-0000-0000-00004C920000}"/>
    <cellStyle name="Normal 946 2 4" xfId="31404" xr:uid="{00000000-0005-0000-0000-00004D920000}"/>
    <cellStyle name="Normal 946 3" xfId="12789" xr:uid="{00000000-0005-0000-0000-00004E920000}"/>
    <cellStyle name="Normal 946 3 2" xfId="22381" xr:uid="{00000000-0005-0000-0000-00004F920000}"/>
    <cellStyle name="Normal 946 3 2 2" xfId="40248" xr:uid="{00000000-0005-0000-0000-000050920000}"/>
    <cellStyle name="Normal 946 3 3" xfId="31406" xr:uid="{00000000-0005-0000-0000-000051920000}"/>
    <cellStyle name="Normal 946 4" xfId="12790" xr:uid="{00000000-0005-0000-0000-000052920000}"/>
    <cellStyle name="Normal 946 4 2" xfId="22382" xr:uid="{00000000-0005-0000-0000-000053920000}"/>
    <cellStyle name="Normal 946 4 2 2" xfId="40249" xr:uid="{00000000-0005-0000-0000-000054920000}"/>
    <cellStyle name="Normal 946 4 3" xfId="31407" xr:uid="{00000000-0005-0000-0000-000055920000}"/>
    <cellStyle name="Normal 946 5" xfId="12791" xr:uid="{00000000-0005-0000-0000-000056920000}"/>
    <cellStyle name="Normal 946 5 2" xfId="22383" xr:uid="{00000000-0005-0000-0000-000057920000}"/>
    <cellStyle name="Normal 946 5 2 2" xfId="40250" xr:uid="{00000000-0005-0000-0000-000058920000}"/>
    <cellStyle name="Normal 946 5 3" xfId="31408" xr:uid="{00000000-0005-0000-0000-000059920000}"/>
    <cellStyle name="Normal 946 6" xfId="22378" xr:uid="{00000000-0005-0000-0000-00005A920000}"/>
    <cellStyle name="Normal 946 6 2" xfId="40245" xr:uid="{00000000-0005-0000-0000-00005B920000}"/>
    <cellStyle name="Normal 946 7" xfId="31403" xr:uid="{00000000-0005-0000-0000-00005C920000}"/>
    <cellStyle name="Normal 947" xfId="12792" xr:uid="{00000000-0005-0000-0000-00005D920000}"/>
    <cellStyle name="Normal 947 2" xfId="12793" xr:uid="{00000000-0005-0000-0000-00005E920000}"/>
    <cellStyle name="Normal 947 2 2" xfId="12794" xr:uid="{00000000-0005-0000-0000-00005F920000}"/>
    <cellStyle name="Normal 947 2 2 2" xfId="22386" xr:uid="{00000000-0005-0000-0000-000060920000}"/>
    <cellStyle name="Normal 947 2 2 2 2" xfId="40253" xr:uid="{00000000-0005-0000-0000-000061920000}"/>
    <cellStyle name="Normal 947 2 2 3" xfId="31411" xr:uid="{00000000-0005-0000-0000-000062920000}"/>
    <cellStyle name="Normal 947 2 3" xfId="22385" xr:uid="{00000000-0005-0000-0000-000063920000}"/>
    <cellStyle name="Normal 947 2 3 2" xfId="40252" xr:uid="{00000000-0005-0000-0000-000064920000}"/>
    <cellStyle name="Normal 947 2 4" xfId="31410" xr:uid="{00000000-0005-0000-0000-000065920000}"/>
    <cellStyle name="Normal 947 3" xfId="12795" xr:uid="{00000000-0005-0000-0000-000066920000}"/>
    <cellStyle name="Normal 947 3 2" xfId="22387" xr:uid="{00000000-0005-0000-0000-000067920000}"/>
    <cellStyle name="Normal 947 3 2 2" xfId="40254" xr:uid="{00000000-0005-0000-0000-000068920000}"/>
    <cellStyle name="Normal 947 3 3" xfId="31412" xr:uid="{00000000-0005-0000-0000-000069920000}"/>
    <cellStyle name="Normal 947 4" xfId="12796" xr:uid="{00000000-0005-0000-0000-00006A920000}"/>
    <cellStyle name="Normal 947 4 2" xfId="22388" xr:uid="{00000000-0005-0000-0000-00006B920000}"/>
    <cellStyle name="Normal 947 4 2 2" xfId="40255" xr:uid="{00000000-0005-0000-0000-00006C920000}"/>
    <cellStyle name="Normal 947 4 3" xfId="31413" xr:uid="{00000000-0005-0000-0000-00006D920000}"/>
    <cellStyle name="Normal 947 5" xfId="12797" xr:uid="{00000000-0005-0000-0000-00006E920000}"/>
    <cellStyle name="Normal 947 5 2" xfId="22389" xr:uid="{00000000-0005-0000-0000-00006F920000}"/>
    <cellStyle name="Normal 947 5 2 2" xfId="40256" xr:uid="{00000000-0005-0000-0000-000070920000}"/>
    <cellStyle name="Normal 947 5 3" xfId="31414" xr:uid="{00000000-0005-0000-0000-000071920000}"/>
    <cellStyle name="Normal 947 6" xfId="22384" xr:uid="{00000000-0005-0000-0000-000072920000}"/>
    <cellStyle name="Normal 947 6 2" xfId="40251" xr:uid="{00000000-0005-0000-0000-000073920000}"/>
    <cellStyle name="Normal 947 7" xfId="31409" xr:uid="{00000000-0005-0000-0000-000074920000}"/>
    <cellStyle name="Normal 948" xfId="12798" xr:uid="{00000000-0005-0000-0000-000075920000}"/>
    <cellStyle name="Normal 948 2" xfId="12799" xr:uid="{00000000-0005-0000-0000-000076920000}"/>
    <cellStyle name="Normal 948 2 2" xfId="12800" xr:uid="{00000000-0005-0000-0000-000077920000}"/>
    <cellStyle name="Normal 948 2 2 2" xfId="22392" xr:uid="{00000000-0005-0000-0000-000078920000}"/>
    <cellStyle name="Normal 948 2 2 2 2" xfId="40259" xr:uid="{00000000-0005-0000-0000-000079920000}"/>
    <cellStyle name="Normal 948 2 2 3" xfId="31417" xr:uid="{00000000-0005-0000-0000-00007A920000}"/>
    <cellStyle name="Normal 948 2 3" xfId="22391" xr:uid="{00000000-0005-0000-0000-00007B920000}"/>
    <cellStyle name="Normal 948 2 3 2" xfId="40258" xr:uid="{00000000-0005-0000-0000-00007C920000}"/>
    <cellStyle name="Normal 948 2 4" xfId="31416" xr:uid="{00000000-0005-0000-0000-00007D920000}"/>
    <cellStyle name="Normal 948 3" xfId="12801" xr:uid="{00000000-0005-0000-0000-00007E920000}"/>
    <cellStyle name="Normal 948 3 2" xfId="22393" xr:uid="{00000000-0005-0000-0000-00007F920000}"/>
    <cellStyle name="Normal 948 3 2 2" xfId="40260" xr:uid="{00000000-0005-0000-0000-000080920000}"/>
    <cellStyle name="Normal 948 3 3" xfId="31418" xr:uid="{00000000-0005-0000-0000-000081920000}"/>
    <cellStyle name="Normal 948 4" xfId="12802" xr:uid="{00000000-0005-0000-0000-000082920000}"/>
    <cellStyle name="Normal 948 4 2" xfId="22394" xr:uid="{00000000-0005-0000-0000-000083920000}"/>
    <cellStyle name="Normal 948 4 2 2" xfId="40261" xr:uid="{00000000-0005-0000-0000-000084920000}"/>
    <cellStyle name="Normal 948 4 3" xfId="31419" xr:uid="{00000000-0005-0000-0000-000085920000}"/>
    <cellStyle name="Normal 948 5" xfId="12803" xr:uid="{00000000-0005-0000-0000-000086920000}"/>
    <cellStyle name="Normal 948 5 2" xfId="22395" xr:uid="{00000000-0005-0000-0000-000087920000}"/>
    <cellStyle name="Normal 948 5 2 2" xfId="40262" xr:uid="{00000000-0005-0000-0000-000088920000}"/>
    <cellStyle name="Normal 948 5 3" xfId="31420" xr:uid="{00000000-0005-0000-0000-000089920000}"/>
    <cellStyle name="Normal 948 6" xfId="22390" xr:uid="{00000000-0005-0000-0000-00008A920000}"/>
    <cellStyle name="Normal 948 6 2" xfId="40257" xr:uid="{00000000-0005-0000-0000-00008B920000}"/>
    <cellStyle name="Normal 948 7" xfId="31415" xr:uid="{00000000-0005-0000-0000-00008C920000}"/>
    <cellStyle name="Normal 949" xfId="12804" xr:uid="{00000000-0005-0000-0000-00008D920000}"/>
    <cellStyle name="Normal 949 2" xfId="12805" xr:uid="{00000000-0005-0000-0000-00008E920000}"/>
    <cellStyle name="Normal 949 2 2" xfId="12806" xr:uid="{00000000-0005-0000-0000-00008F920000}"/>
    <cellStyle name="Normal 949 2 2 2" xfId="22398" xr:uid="{00000000-0005-0000-0000-000090920000}"/>
    <cellStyle name="Normal 949 2 2 2 2" xfId="40265" xr:uid="{00000000-0005-0000-0000-000091920000}"/>
    <cellStyle name="Normal 949 2 2 3" xfId="31423" xr:uid="{00000000-0005-0000-0000-000092920000}"/>
    <cellStyle name="Normal 949 2 3" xfId="22397" xr:uid="{00000000-0005-0000-0000-000093920000}"/>
    <cellStyle name="Normal 949 2 3 2" xfId="40264" xr:uid="{00000000-0005-0000-0000-000094920000}"/>
    <cellStyle name="Normal 949 2 4" xfId="31422" xr:uid="{00000000-0005-0000-0000-000095920000}"/>
    <cellStyle name="Normal 949 3" xfId="12807" xr:uid="{00000000-0005-0000-0000-000096920000}"/>
    <cellStyle name="Normal 949 3 2" xfId="22399" xr:uid="{00000000-0005-0000-0000-000097920000}"/>
    <cellStyle name="Normal 949 3 2 2" xfId="40266" xr:uid="{00000000-0005-0000-0000-000098920000}"/>
    <cellStyle name="Normal 949 3 3" xfId="31424" xr:uid="{00000000-0005-0000-0000-000099920000}"/>
    <cellStyle name="Normal 949 4" xfId="12808" xr:uid="{00000000-0005-0000-0000-00009A920000}"/>
    <cellStyle name="Normal 949 4 2" xfId="22400" xr:uid="{00000000-0005-0000-0000-00009B920000}"/>
    <cellStyle name="Normal 949 4 2 2" xfId="40267" xr:uid="{00000000-0005-0000-0000-00009C920000}"/>
    <cellStyle name="Normal 949 4 3" xfId="31425" xr:uid="{00000000-0005-0000-0000-00009D920000}"/>
    <cellStyle name="Normal 949 5" xfId="12809" xr:uid="{00000000-0005-0000-0000-00009E920000}"/>
    <cellStyle name="Normal 949 5 2" xfId="22401" xr:uid="{00000000-0005-0000-0000-00009F920000}"/>
    <cellStyle name="Normal 949 5 2 2" xfId="40268" xr:uid="{00000000-0005-0000-0000-0000A0920000}"/>
    <cellStyle name="Normal 949 5 3" xfId="31426" xr:uid="{00000000-0005-0000-0000-0000A1920000}"/>
    <cellStyle name="Normal 949 6" xfId="22396" xr:uid="{00000000-0005-0000-0000-0000A2920000}"/>
    <cellStyle name="Normal 949 6 2" xfId="40263" xr:uid="{00000000-0005-0000-0000-0000A3920000}"/>
    <cellStyle name="Normal 949 7" xfId="31421" xr:uid="{00000000-0005-0000-0000-0000A4920000}"/>
    <cellStyle name="Normal 95" xfId="1891" xr:uid="{00000000-0005-0000-0000-0000A5920000}"/>
    <cellStyle name="Normal 95 2" xfId="12810" xr:uid="{00000000-0005-0000-0000-0000A6920000}"/>
    <cellStyle name="Normal 95 3" xfId="12811" xr:uid="{00000000-0005-0000-0000-0000A7920000}"/>
    <cellStyle name="Normal 95 3 2" xfId="12812" xr:uid="{00000000-0005-0000-0000-0000A8920000}"/>
    <cellStyle name="Normal 95 3 2 2" xfId="22403" xr:uid="{00000000-0005-0000-0000-0000A9920000}"/>
    <cellStyle name="Normal 95 3 2 2 2" xfId="40270" xr:uid="{00000000-0005-0000-0000-0000AA920000}"/>
    <cellStyle name="Normal 95 3 2 3" xfId="31428" xr:uid="{00000000-0005-0000-0000-0000AB920000}"/>
    <cellStyle name="Normal 95 3 3" xfId="22402" xr:uid="{00000000-0005-0000-0000-0000AC920000}"/>
    <cellStyle name="Normal 95 3 3 2" xfId="40269" xr:uid="{00000000-0005-0000-0000-0000AD920000}"/>
    <cellStyle name="Normal 95 3 4" xfId="31427" xr:uid="{00000000-0005-0000-0000-0000AE920000}"/>
    <cellStyle name="Normal 95 4" xfId="12813" xr:uid="{00000000-0005-0000-0000-0000AF920000}"/>
    <cellStyle name="Normal 95 4 2" xfId="22404" xr:uid="{00000000-0005-0000-0000-0000B0920000}"/>
    <cellStyle name="Normal 95 4 2 2" xfId="40271" xr:uid="{00000000-0005-0000-0000-0000B1920000}"/>
    <cellStyle name="Normal 95 4 3" xfId="31429" xr:uid="{00000000-0005-0000-0000-0000B2920000}"/>
    <cellStyle name="Normal 95 5" xfId="12814" xr:uid="{00000000-0005-0000-0000-0000B3920000}"/>
    <cellStyle name="Normal 95 5 2" xfId="22405" xr:uid="{00000000-0005-0000-0000-0000B4920000}"/>
    <cellStyle name="Normal 95 5 2 2" xfId="40272" xr:uid="{00000000-0005-0000-0000-0000B5920000}"/>
    <cellStyle name="Normal 95 5 3" xfId="31430" xr:uid="{00000000-0005-0000-0000-0000B6920000}"/>
    <cellStyle name="Normal 95 6" xfId="12815" xr:uid="{00000000-0005-0000-0000-0000B7920000}"/>
    <cellStyle name="Normal 95 6 2" xfId="22406" xr:uid="{00000000-0005-0000-0000-0000B8920000}"/>
    <cellStyle name="Normal 95 6 2 2" xfId="40273" xr:uid="{00000000-0005-0000-0000-0000B9920000}"/>
    <cellStyle name="Normal 95 6 3" xfId="31431" xr:uid="{00000000-0005-0000-0000-0000BA920000}"/>
    <cellStyle name="Normal 950" xfId="12816" xr:uid="{00000000-0005-0000-0000-0000BB920000}"/>
    <cellStyle name="Normal 950 2" xfId="12817" xr:uid="{00000000-0005-0000-0000-0000BC920000}"/>
    <cellStyle name="Normal 950 2 2" xfId="12818" xr:uid="{00000000-0005-0000-0000-0000BD920000}"/>
    <cellStyle name="Normal 950 2 2 2" xfId="22409" xr:uid="{00000000-0005-0000-0000-0000BE920000}"/>
    <cellStyle name="Normal 950 2 2 2 2" xfId="40276" xr:uid="{00000000-0005-0000-0000-0000BF920000}"/>
    <cellStyle name="Normal 950 2 2 3" xfId="31434" xr:uid="{00000000-0005-0000-0000-0000C0920000}"/>
    <cellStyle name="Normal 950 2 3" xfId="22408" xr:uid="{00000000-0005-0000-0000-0000C1920000}"/>
    <cellStyle name="Normal 950 2 3 2" xfId="40275" xr:uid="{00000000-0005-0000-0000-0000C2920000}"/>
    <cellStyle name="Normal 950 2 4" xfId="31433" xr:uid="{00000000-0005-0000-0000-0000C3920000}"/>
    <cellStyle name="Normal 950 3" xfId="12819" xr:uid="{00000000-0005-0000-0000-0000C4920000}"/>
    <cellStyle name="Normal 950 3 2" xfId="22410" xr:uid="{00000000-0005-0000-0000-0000C5920000}"/>
    <cellStyle name="Normal 950 3 2 2" xfId="40277" xr:uid="{00000000-0005-0000-0000-0000C6920000}"/>
    <cellStyle name="Normal 950 3 3" xfId="31435" xr:uid="{00000000-0005-0000-0000-0000C7920000}"/>
    <cellStyle name="Normal 950 4" xfId="12820" xr:uid="{00000000-0005-0000-0000-0000C8920000}"/>
    <cellStyle name="Normal 950 4 2" xfId="22411" xr:uid="{00000000-0005-0000-0000-0000C9920000}"/>
    <cellStyle name="Normal 950 4 2 2" xfId="40278" xr:uid="{00000000-0005-0000-0000-0000CA920000}"/>
    <cellStyle name="Normal 950 4 3" xfId="31436" xr:uid="{00000000-0005-0000-0000-0000CB920000}"/>
    <cellStyle name="Normal 950 5" xfId="12821" xr:uid="{00000000-0005-0000-0000-0000CC920000}"/>
    <cellStyle name="Normal 950 5 2" xfId="22412" xr:uid="{00000000-0005-0000-0000-0000CD920000}"/>
    <cellStyle name="Normal 950 5 2 2" xfId="40279" xr:uid="{00000000-0005-0000-0000-0000CE920000}"/>
    <cellStyle name="Normal 950 5 3" xfId="31437" xr:uid="{00000000-0005-0000-0000-0000CF920000}"/>
    <cellStyle name="Normal 950 6" xfId="22407" xr:uid="{00000000-0005-0000-0000-0000D0920000}"/>
    <cellStyle name="Normal 950 6 2" xfId="40274" xr:uid="{00000000-0005-0000-0000-0000D1920000}"/>
    <cellStyle name="Normal 950 7" xfId="31432" xr:uid="{00000000-0005-0000-0000-0000D2920000}"/>
    <cellStyle name="Normal 951" xfId="12822" xr:uid="{00000000-0005-0000-0000-0000D3920000}"/>
    <cellStyle name="Normal 951 2" xfId="12823" xr:uid="{00000000-0005-0000-0000-0000D4920000}"/>
    <cellStyle name="Normal 951 2 2" xfId="12824" xr:uid="{00000000-0005-0000-0000-0000D5920000}"/>
    <cellStyle name="Normal 951 2 2 2" xfId="22415" xr:uid="{00000000-0005-0000-0000-0000D6920000}"/>
    <cellStyle name="Normal 951 2 2 2 2" xfId="40282" xr:uid="{00000000-0005-0000-0000-0000D7920000}"/>
    <cellStyle name="Normal 951 2 2 3" xfId="31440" xr:uid="{00000000-0005-0000-0000-0000D8920000}"/>
    <cellStyle name="Normal 951 2 3" xfId="22414" xr:uid="{00000000-0005-0000-0000-0000D9920000}"/>
    <cellStyle name="Normal 951 2 3 2" xfId="40281" xr:uid="{00000000-0005-0000-0000-0000DA920000}"/>
    <cellStyle name="Normal 951 2 4" xfId="31439" xr:uid="{00000000-0005-0000-0000-0000DB920000}"/>
    <cellStyle name="Normal 951 3" xfId="12825" xr:uid="{00000000-0005-0000-0000-0000DC920000}"/>
    <cellStyle name="Normal 951 3 2" xfId="22416" xr:uid="{00000000-0005-0000-0000-0000DD920000}"/>
    <cellStyle name="Normal 951 3 2 2" xfId="40283" xr:uid="{00000000-0005-0000-0000-0000DE920000}"/>
    <cellStyle name="Normal 951 3 3" xfId="31441" xr:uid="{00000000-0005-0000-0000-0000DF920000}"/>
    <cellStyle name="Normal 951 4" xfId="12826" xr:uid="{00000000-0005-0000-0000-0000E0920000}"/>
    <cellStyle name="Normal 951 4 2" xfId="22417" xr:uid="{00000000-0005-0000-0000-0000E1920000}"/>
    <cellStyle name="Normal 951 4 2 2" xfId="40284" xr:uid="{00000000-0005-0000-0000-0000E2920000}"/>
    <cellStyle name="Normal 951 4 3" xfId="31442" xr:uid="{00000000-0005-0000-0000-0000E3920000}"/>
    <cellStyle name="Normal 951 5" xfId="12827" xr:uid="{00000000-0005-0000-0000-0000E4920000}"/>
    <cellStyle name="Normal 951 5 2" xfId="22418" xr:uid="{00000000-0005-0000-0000-0000E5920000}"/>
    <cellStyle name="Normal 951 5 2 2" xfId="40285" xr:uid="{00000000-0005-0000-0000-0000E6920000}"/>
    <cellStyle name="Normal 951 5 3" xfId="31443" xr:uid="{00000000-0005-0000-0000-0000E7920000}"/>
    <cellStyle name="Normal 951 6" xfId="22413" xr:uid="{00000000-0005-0000-0000-0000E8920000}"/>
    <cellStyle name="Normal 951 6 2" xfId="40280" xr:uid="{00000000-0005-0000-0000-0000E9920000}"/>
    <cellStyle name="Normal 951 7" xfId="31438" xr:uid="{00000000-0005-0000-0000-0000EA920000}"/>
    <cellStyle name="Normal 952" xfId="12828" xr:uid="{00000000-0005-0000-0000-0000EB920000}"/>
    <cellStyle name="Normal 952 2" xfId="12829" xr:uid="{00000000-0005-0000-0000-0000EC920000}"/>
    <cellStyle name="Normal 952 2 2" xfId="12830" xr:uid="{00000000-0005-0000-0000-0000ED920000}"/>
    <cellStyle name="Normal 952 2 2 2" xfId="22421" xr:uid="{00000000-0005-0000-0000-0000EE920000}"/>
    <cellStyle name="Normal 952 2 2 2 2" xfId="40288" xr:uid="{00000000-0005-0000-0000-0000EF920000}"/>
    <cellStyle name="Normal 952 2 2 3" xfId="31446" xr:uid="{00000000-0005-0000-0000-0000F0920000}"/>
    <cellStyle name="Normal 952 2 3" xfId="22420" xr:uid="{00000000-0005-0000-0000-0000F1920000}"/>
    <cellStyle name="Normal 952 2 3 2" xfId="40287" xr:uid="{00000000-0005-0000-0000-0000F2920000}"/>
    <cellStyle name="Normal 952 2 4" xfId="31445" xr:uid="{00000000-0005-0000-0000-0000F3920000}"/>
    <cellStyle name="Normal 952 3" xfId="12831" xr:uid="{00000000-0005-0000-0000-0000F4920000}"/>
    <cellStyle name="Normal 952 3 2" xfId="22422" xr:uid="{00000000-0005-0000-0000-0000F5920000}"/>
    <cellStyle name="Normal 952 3 2 2" xfId="40289" xr:uid="{00000000-0005-0000-0000-0000F6920000}"/>
    <cellStyle name="Normal 952 3 3" xfId="31447" xr:uid="{00000000-0005-0000-0000-0000F7920000}"/>
    <cellStyle name="Normal 952 4" xfId="12832" xr:uid="{00000000-0005-0000-0000-0000F8920000}"/>
    <cellStyle name="Normal 952 4 2" xfId="22423" xr:uid="{00000000-0005-0000-0000-0000F9920000}"/>
    <cellStyle name="Normal 952 4 2 2" xfId="40290" xr:uid="{00000000-0005-0000-0000-0000FA920000}"/>
    <cellStyle name="Normal 952 4 3" xfId="31448" xr:uid="{00000000-0005-0000-0000-0000FB920000}"/>
    <cellStyle name="Normal 952 5" xfId="12833" xr:uid="{00000000-0005-0000-0000-0000FC920000}"/>
    <cellStyle name="Normal 952 5 2" xfId="22424" xr:uid="{00000000-0005-0000-0000-0000FD920000}"/>
    <cellStyle name="Normal 952 5 2 2" xfId="40291" xr:uid="{00000000-0005-0000-0000-0000FE920000}"/>
    <cellStyle name="Normal 952 5 3" xfId="31449" xr:uid="{00000000-0005-0000-0000-0000FF920000}"/>
    <cellStyle name="Normal 952 6" xfId="22419" xr:uid="{00000000-0005-0000-0000-000000930000}"/>
    <cellStyle name="Normal 952 6 2" xfId="40286" xr:uid="{00000000-0005-0000-0000-000001930000}"/>
    <cellStyle name="Normal 952 7" xfId="31444" xr:uid="{00000000-0005-0000-0000-000002930000}"/>
    <cellStyle name="Normal 953" xfId="12834" xr:uid="{00000000-0005-0000-0000-000003930000}"/>
    <cellStyle name="Normal 953 2" xfId="12835" xr:uid="{00000000-0005-0000-0000-000004930000}"/>
    <cellStyle name="Normal 953 2 2" xfId="12836" xr:uid="{00000000-0005-0000-0000-000005930000}"/>
    <cellStyle name="Normal 953 2 2 2" xfId="22427" xr:uid="{00000000-0005-0000-0000-000006930000}"/>
    <cellStyle name="Normal 953 2 2 2 2" xfId="40294" xr:uid="{00000000-0005-0000-0000-000007930000}"/>
    <cellStyle name="Normal 953 2 2 3" xfId="31452" xr:uid="{00000000-0005-0000-0000-000008930000}"/>
    <cellStyle name="Normal 953 2 3" xfId="22426" xr:uid="{00000000-0005-0000-0000-000009930000}"/>
    <cellStyle name="Normal 953 2 3 2" xfId="40293" xr:uid="{00000000-0005-0000-0000-00000A930000}"/>
    <cellStyle name="Normal 953 2 4" xfId="31451" xr:uid="{00000000-0005-0000-0000-00000B930000}"/>
    <cellStyle name="Normal 953 3" xfId="12837" xr:uid="{00000000-0005-0000-0000-00000C930000}"/>
    <cellStyle name="Normal 953 3 2" xfId="22428" xr:uid="{00000000-0005-0000-0000-00000D930000}"/>
    <cellStyle name="Normal 953 3 2 2" xfId="40295" xr:uid="{00000000-0005-0000-0000-00000E930000}"/>
    <cellStyle name="Normal 953 3 3" xfId="31453" xr:uid="{00000000-0005-0000-0000-00000F930000}"/>
    <cellStyle name="Normal 953 4" xfId="12838" xr:uid="{00000000-0005-0000-0000-000010930000}"/>
    <cellStyle name="Normal 953 4 2" xfId="22429" xr:uid="{00000000-0005-0000-0000-000011930000}"/>
    <cellStyle name="Normal 953 4 2 2" xfId="40296" xr:uid="{00000000-0005-0000-0000-000012930000}"/>
    <cellStyle name="Normal 953 4 3" xfId="31454" xr:uid="{00000000-0005-0000-0000-000013930000}"/>
    <cellStyle name="Normal 953 5" xfId="12839" xr:uid="{00000000-0005-0000-0000-000014930000}"/>
    <cellStyle name="Normal 953 5 2" xfId="22430" xr:uid="{00000000-0005-0000-0000-000015930000}"/>
    <cellStyle name="Normal 953 5 2 2" xfId="40297" xr:uid="{00000000-0005-0000-0000-000016930000}"/>
    <cellStyle name="Normal 953 5 3" xfId="31455" xr:uid="{00000000-0005-0000-0000-000017930000}"/>
    <cellStyle name="Normal 953 6" xfId="22425" xr:uid="{00000000-0005-0000-0000-000018930000}"/>
    <cellStyle name="Normal 953 6 2" xfId="40292" xr:uid="{00000000-0005-0000-0000-000019930000}"/>
    <cellStyle name="Normal 953 7" xfId="31450" xr:uid="{00000000-0005-0000-0000-00001A930000}"/>
    <cellStyle name="Normal 954" xfId="12840" xr:uid="{00000000-0005-0000-0000-00001B930000}"/>
    <cellStyle name="Normal 954 2" xfId="12841" xr:uid="{00000000-0005-0000-0000-00001C930000}"/>
    <cellStyle name="Normal 954 2 2" xfId="12842" xr:uid="{00000000-0005-0000-0000-00001D930000}"/>
    <cellStyle name="Normal 954 2 2 2" xfId="22433" xr:uid="{00000000-0005-0000-0000-00001E930000}"/>
    <cellStyle name="Normal 954 2 2 2 2" xfId="40300" xr:uid="{00000000-0005-0000-0000-00001F930000}"/>
    <cellStyle name="Normal 954 2 2 3" xfId="31458" xr:uid="{00000000-0005-0000-0000-000020930000}"/>
    <cellStyle name="Normal 954 2 3" xfId="22432" xr:uid="{00000000-0005-0000-0000-000021930000}"/>
    <cellStyle name="Normal 954 2 3 2" xfId="40299" xr:uid="{00000000-0005-0000-0000-000022930000}"/>
    <cellStyle name="Normal 954 2 4" xfId="31457" xr:uid="{00000000-0005-0000-0000-000023930000}"/>
    <cellStyle name="Normal 954 3" xfId="12843" xr:uid="{00000000-0005-0000-0000-000024930000}"/>
    <cellStyle name="Normal 954 3 2" xfId="22434" xr:uid="{00000000-0005-0000-0000-000025930000}"/>
    <cellStyle name="Normal 954 3 2 2" xfId="40301" xr:uid="{00000000-0005-0000-0000-000026930000}"/>
    <cellStyle name="Normal 954 3 3" xfId="31459" xr:uid="{00000000-0005-0000-0000-000027930000}"/>
    <cellStyle name="Normal 954 4" xfId="12844" xr:uid="{00000000-0005-0000-0000-000028930000}"/>
    <cellStyle name="Normal 954 4 2" xfId="22435" xr:uid="{00000000-0005-0000-0000-000029930000}"/>
    <cellStyle name="Normal 954 4 2 2" xfId="40302" xr:uid="{00000000-0005-0000-0000-00002A930000}"/>
    <cellStyle name="Normal 954 4 3" xfId="31460" xr:uid="{00000000-0005-0000-0000-00002B930000}"/>
    <cellStyle name="Normal 954 5" xfId="12845" xr:uid="{00000000-0005-0000-0000-00002C930000}"/>
    <cellStyle name="Normal 954 5 2" xfId="22436" xr:uid="{00000000-0005-0000-0000-00002D930000}"/>
    <cellStyle name="Normal 954 5 2 2" xfId="40303" xr:uid="{00000000-0005-0000-0000-00002E930000}"/>
    <cellStyle name="Normal 954 5 3" xfId="31461" xr:uid="{00000000-0005-0000-0000-00002F930000}"/>
    <cellStyle name="Normal 954 6" xfId="22431" xr:uid="{00000000-0005-0000-0000-000030930000}"/>
    <cellStyle name="Normal 954 6 2" xfId="40298" xr:uid="{00000000-0005-0000-0000-000031930000}"/>
    <cellStyle name="Normal 954 7" xfId="31456" xr:uid="{00000000-0005-0000-0000-000032930000}"/>
    <cellStyle name="Normal 955" xfId="12846" xr:uid="{00000000-0005-0000-0000-000033930000}"/>
    <cellStyle name="Normal 955 2" xfId="12847" xr:uid="{00000000-0005-0000-0000-000034930000}"/>
    <cellStyle name="Normal 955 2 2" xfId="12848" xr:uid="{00000000-0005-0000-0000-000035930000}"/>
    <cellStyle name="Normal 955 2 2 2" xfId="22439" xr:uid="{00000000-0005-0000-0000-000036930000}"/>
    <cellStyle name="Normal 955 2 2 2 2" xfId="40306" xr:uid="{00000000-0005-0000-0000-000037930000}"/>
    <cellStyle name="Normal 955 2 2 3" xfId="31464" xr:uid="{00000000-0005-0000-0000-000038930000}"/>
    <cellStyle name="Normal 955 2 3" xfId="22438" xr:uid="{00000000-0005-0000-0000-000039930000}"/>
    <cellStyle name="Normal 955 2 3 2" xfId="40305" xr:uid="{00000000-0005-0000-0000-00003A930000}"/>
    <cellStyle name="Normal 955 2 4" xfId="31463" xr:uid="{00000000-0005-0000-0000-00003B930000}"/>
    <cellStyle name="Normal 955 3" xfId="12849" xr:uid="{00000000-0005-0000-0000-00003C930000}"/>
    <cellStyle name="Normal 955 3 2" xfId="22440" xr:uid="{00000000-0005-0000-0000-00003D930000}"/>
    <cellStyle name="Normal 955 3 2 2" xfId="40307" xr:uid="{00000000-0005-0000-0000-00003E930000}"/>
    <cellStyle name="Normal 955 3 3" xfId="31465" xr:uid="{00000000-0005-0000-0000-00003F930000}"/>
    <cellStyle name="Normal 955 4" xfId="12850" xr:uid="{00000000-0005-0000-0000-000040930000}"/>
    <cellStyle name="Normal 955 4 2" xfId="22441" xr:uid="{00000000-0005-0000-0000-000041930000}"/>
    <cellStyle name="Normal 955 4 2 2" xfId="40308" xr:uid="{00000000-0005-0000-0000-000042930000}"/>
    <cellStyle name="Normal 955 4 3" xfId="31466" xr:uid="{00000000-0005-0000-0000-000043930000}"/>
    <cellStyle name="Normal 955 5" xfId="12851" xr:uid="{00000000-0005-0000-0000-000044930000}"/>
    <cellStyle name="Normal 955 5 2" xfId="22442" xr:uid="{00000000-0005-0000-0000-000045930000}"/>
    <cellStyle name="Normal 955 5 2 2" xfId="40309" xr:uid="{00000000-0005-0000-0000-000046930000}"/>
    <cellStyle name="Normal 955 5 3" xfId="31467" xr:uid="{00000000-0005-0000-0000-000047930000}"/>
    <cellStyle name="Normal 955 6" xfId="22437" xr:uid="{00000000-0005-0000-0000-000048930000}"/>
    <cellStyle name="Normal 955 6 2" xfId="40304" xr:uid="{00000000-0005-0000-0000-000049930000}"/>
    <cellStyle name="Normal 955 7" xfId="31462" xr:uid="{00000000-0005-0000-0000-00004A930000}"/>
    <cellStyle name="Normal 956" xfId="12852" xr:uid="{00000000-0005-0000-0000-00004B930000}"/>
    <cellStyle name="Normal 956 2" xfId="12853" xr:uid="{00000000-0005-0000-0000-00004C930000}"/>
    <cellStyle name="Normal 956 2 2" xfId="12854" xr:uid="{00000000-0005-0000-0000-00004D930000}"/>
    <cellStyle name="Normal 956 2 2 2" xfId="22445" xr:uid="{00000000-0005-0000-0000-00004E930000}"/>
    <cellStyle name="Normal 956 2 2 2 2" xfId="40312" xr:uid="{00000000-0005-0000-0000-00004F930000}"/>
    <cellStyle name="Normal 956 2 2 3" xfId="31470" xr:uid="{00000000-0005-0000-0000-000050930000}"/>
    <cellStyle name="Normal 956 2 3" xfId="22444" xr:uid="{00000000-0005-0000-0000-000051930000}"/>
    <cellStyle name="Normal 956 2 3 2" xfId="40311" xr:uid="{00000000-0005-0000-0000-000052930000}"/>
    <cellStyle name="Normal 956 2 4" xfId="31469" xr:uid="{00000000-0005-0000-0000-000053930000}"/>
    <cellStyle name="Normal 956 3" xfId="12855" xr:uid="{00000000-0005-0000-0000-000054930000}"/>
    <cellStyle name="Normal 956 3 2" xfId="22446" xr:uid="{00000000-0005-0000-0000-000055930000}"/>
    <cellStyle name="Normal 956 3 2 2" xfId="40313" xr:uid="{00000000-0005-0000-0000-000056930000}"/>
    <cellStyle name="Normal 956 3 3" xfId="31471" xr:uid="{00000000-0005-0000-0000-000057930000}"/>
    <cellStyle name="Normal 956 4" xfId="12856" xr:uid="{00000000-0005-0000-0000-000058930000}"/>
    <cellStyle name="Normal 956 4 2" xfId="22447" xr:uid="{00000000-0005-0000-0000-000059930000}"/>
    <cellStyle name="Normal 956 4 2 2" xfId="40314" xr:uid="{00000000-0005-0000-0000-00005A930000}"/>
    <cellStyle name="Normal 956 4 3" xfId="31472" xr:uid="{00000000-0005-0000-0000-00005B930000}"/>
    <cellStyle name="Normal 956 5" xfId="12857" xr:uid="{00000000-0005-0000-0000-00005C930000}"/>
    <cellStyle name="Normal 956 5 2" xfId="22448" xr:uid="{00000000-0005-0000-0000-00005D930000}"/>
    <cellStyle name="Normal 956 5 2 2" xfId="40315" xr:uid="{00000000-0005-0000-0000-00005E930000}"/>
    <cellStyle name="Normal 956 5 3" xfId="31473" xr:uid="{00000000-0005-0000-0000-00005F930000}"/>
    <cellStyle name="Normal 956 6" xfId="22443" xr:uid="{00000000-0005-0000-0000-000060930000}"/>
    <cellStyle name="Normal 956 6 2" xfId="40310" xr:uid="{00000000-0005-0000-0000-000061930000}"/>
    <cellStyle name="Normal 956 7" xfId="31468" xr:uid="{00000000-0005-0000-0000-000062930000}"/>
    <cellStyle name="Normal 957" xfId="12858" xr:uid="{00000000-0005-0000-0000-000063930000}"/>
    <cellStyle name="Normal 957 2" xfId="12859" xr:uid="{00000000-0005-0000-0000-000064930000}"/>
    <cellStyle name="Normal 957 2 2" xfId="12860" xr:uid="{00000000-0005-0000-0000-000065930000}"/>
    <cellStyle name="Normal 957 2 2 2" xfId="22451" xr:uid="{00000000-0005-0000-0000-000066930000}"/>
    <cellStyle name="Normal 957 2 2 2 2" xfId="40318" xr:uid="{00000000-0005-0000-0000-000067930000}"/>
    <cellStyle name="Normal 957 2 2 3" xfId="31476" xr:uid="{00000000-0005-0000-0000-000068930000}"/>
    <cellStyle name="Normal 957 2 3" xfId="22450" xr:uid="{00000000-0005-0000-0000-000069930000}"/>
    <cellStyle name="Normal 957 2 3 2" xfId="40317" xr:uid="{00000000-0005-0000-0000-00006A930000}"/>
    <cellStyle name="Normal 957 2 4" xfId="31475" xr:uid="{00000000-0005-0000-0000-00006B930000}"/>
    <cellStyle name="Normal 957 3" xfId="12861" xr:uid="{00000000-0005-0000-0000-00006C930000}"/>
    <cellStyle name="Normal 957 3 2" xfId="22452" xr:uid="{00000000-0005-0000-0000-00006D930000}"/>
    <cellStyle name="Normal 957 3 2 2" xfId="40319" xr:uid="{00000000-0005-0000-0000-00006E930000}"/>
    <cellStyle name="Normal 957 3 3" xfId="31477" xr:uid="{00000000-0005-0000-0000-00006F930000}"/>
    <cellStyle name="Normal 957 4" xfId="12862" xr:uid="{00000000-0005-0000-0000-000070930000}"/>
    <cellStyle name="Normal 957 4 2" xfId="22453" xr:uid="{00000000-0005-0000-0000-000071930000}"/>
    <cellStyle name="Normal 957 4 2 2" xfId="40320" xr:uid="{00000000-0005-0000-0000-000072930000}"/>
    <cellStyle name="Normal 957 4 3" xfId="31478" xr:uid="{00000000-0005-0000-0000-000073930000}"/>
    <cellStyle name="Normal 957 5" xfId="12863" xr:uid="{00000000-0005-0000-0000-000074930000}"/>
    <cellStyle name="Normal 957 5 2" xfId="22454" xr:uid="{00000000-0005-0000-0000-000075930000}"/>
    <cellStyle name="Normal 957 5 2 2" xfId="40321" xr:uid="{00000000-0005-0000-0000-000076930000}"/>
    <cellStyle name="Normal 957 5 3" xfId="31479" xr:uid="{00000000-0005-0000-0000-000077930000}"/>
    <cellStyle name="Normal 957 6" xfId="22449" xr:uid="{00000000-0005-0000-0000-000078930000}"/>
    <cellStyle name="Normal 957 6 2" xfId="40316" xr:uid="{00000000-0005-0000-0000-000079930000}"/>
    <cellStyle name="Normal 957 7" xfId="31474" xr:uid="{00000000-0005-0000-0000-00007A930000}"/>
    <cellStyle name="Normal 958" xfId="12864" xr:uid="{00000000-0005-0000-0000-00007B930000}"/>
    <cellStyle name="Normal 958 2" xfId="12865" xr:uid="{00000000-0005-0000-0000-00007C930000}"/>
    <cellStyle name="Normal 958 2 2" xfId="12866" xr:uid="{00000000-0005-0000-0000-00007D930000}"/>
    <cellStyle name="Normal 958 2 2 2" xfId="22457" xr:uid="{00000000-0005-0000-0000-00007E930000}"/>
    <cellStyle name="Normal 958 2 2 2 2" xfId="40324" xr:uid="{00000000-0005-0000-0000-00007F930000}"/>
    <cellStyle name="Normal 958 2 2 3" xfId="31482" xr:uid="{00000000-0005-0000-0000-000080930000}"/>
    <cellStyle name="Normal 958 2 3" xfId="22456" xr:uid="{00000000-0005-0000-0000-000081930000}"/>
    <cellStyle name="Normal 958 2 3 2" xfId="40323" xr:uid="{00000000-0005-0000-0000-000082930000}"/>
    <cellStyle name="Normal 958 2 4" xfId="31481" xr:uid="{00000000-0005-0000-0000-000083930000}"/>
    <cellStyle name="Normal 958 3" xfId="12867" xr:uid="{00000000-0005-0000-0000-000084930000}"/>
    <cellStyle name="Normal 958 3 2" xfId="22458" xr:uid="{00000000-0005-0000-0000-000085930000}"/>
    <cellStyle name="Normal 958 3 2 2" xfId="40325" xr:uid="{00000000-0005-0000-0000-000086930000}"/>
    <cellStyle name="Normal 958 3 3" xfId="31483" xr:uid="{00000000-0005-0000-0000-000087930000}"/>
    <cellStyle name="Normal 958 4" xfId="12868" xr:uid="{00000000-0005-0000-0000-000088930000}"/>
    <cellStyle name="Normal 958 4 2" xfId="22459" xr:uid="{00000000-0005-0000-0000-000089930000}"/>
    <cellStyle name="Normal 958 4 2 2" xfId="40326" xr:uid="{00000000-0005-0000-0000-00008A930000}"/>
    <cellStyle name="Normal 958 4 3" xfId="31484" xr:uid="{00000000-0005-0000-0000-00008B930000}"/>
    <cellStyle name="Normal 958 5" xfId="12869" xr:uid="{00000000-0005-0000-0000-00008C930000}"/>
    <cellStyle name="Normal 958 5 2" xfId="22460" xr:uid="{00000000-0005-0000-0000-00008D930000}"/>
    <cellStyle name="Normal 958 5 2 2" xfId="40327" xr:uid="{00000000-0005-0000-0000-00008E930000}"/>
    <cellStyle name="Normal 958 5 3" xfId="31485" xr:uid="{00000000-0005-0000-0000-00008F930000}"/>
    <cellStyle name="Normal 958 6" xfId="22455" xr:uid="{00000000-0005-0000-0000-000090930000}"/>
    <cellStyle name="Normal 958 6 2" xfId="40322" xr:uid="{00000000-0005-0000-0000-000091930000}"/>
    <cellStyle name="Normal 958 7" xfId="31480" xr:uid="{00000000-0005-0000-0000-000092930000}"/>
    <cellStyle name="Normal 959" xfId="12870" xr:uid="{00000000-0005-0000-0000-000093930000}"/>
    <cellStyle name="Normal 959 2" xfId="12871" xr:uid="{00000000-0005-0000-0000-000094930000}"/>
    <cellStyle name="Normal 959 2 2" xfId="12872" xr:uid="{00000000-0005-0000-0000-000095930000}"/>
    <cellStyle name="Normal 959 2 2 2" xfId="22463" xr:uid="{00000000-0005-0000-0000-000096930000}"/>
    <cellStyle name="Normal 959 2 2 2 2" xfId="40330" xr:uid="{00000000-0005-0000-0000-000097930000}"/>
    <cellStyle name="Normal 959 2 2 3" xfId="31488" xr:uid="{00000000-0005-0000-0000-000098930000}"/>
    <cellStyle name="Normal 959 2 3" xfId="22462" xr:uid="{00000000-0005-0000-0000-000099930000}"/>
    <cellStyle name="Normal 959 2 3 2" xfId="40329" xr:uid="{00000000-0005-0000-0000-00009A930000}"/>
    <cellStyle name="Normal 959 2 4" xfId="31487" xr:uid="{00000000-0005-0000-0000-00009B930000}"/>
    <cellStyle name="Normal 959 3" xfId="12873" xr:uid="{00000000-0005-0000-0000-00009C930000}"/>
    <cellStyle name="Normal 959 3 2" xfId="22464" xr:uid="{00000000-0005-0000-0000-00009D930000}"/>
    <cellStyle name="Normal 959 3 2 2" xfId="40331" xr:uid="{00000000-0005-0000-0000-00009E930000}"/>
    <cellStyle name="Normal 959 3 3" xfId="31489" xr:uid="{00000000-0005-0000-0000-00009F930000}"/>
    <cellStyle name="Normal 959 4" xfId="12874" xr:uid="{00000000-0005-0000-0000-0000A0930000}"/>
    <cellStyle name="Normal 959 4 2" xfId="22465" xr:uid="{00000000-0005-0000-0000-0000A1930000}"/>
    <cellStyle name="Normal 959 4 2 2" xfId="40332" xr:uid="{00000000-0005-0000-0000-0000A2930000}"/>
    <cellStyle name="Normal 959 4 3" xfId="31490" xr:uid="{00000000-0005-0000-0000-0000A3930000}"/>
    <cellStyle name="Normal 959 5" xfId="12875" xr:uid="{00000000-0005-0000-0000-0000A4930000}"/>
    <cellStyle name="Normal 959 5 2" xfId="22466" xr:uid="{00000000-0005-0000-0000-0000A5930000}"/>
    <cellStyle name="Normal 959 5 2 2" xfId="40333" xr:uid="{00000000-0005-0000-0000-0000A6930000}"/>
    <cellStyle name="Normal 959 5 3" xfId="31491" xr:uid="{00000000-0005-0000-0000-0000A7930000}"/>
    <cellStyle name="Normal 959 6" xfId="22461" xr:uid="{00000000-0005-0000-0000-0000A8930000}"/>
    <cellStyle name="Normal 959 6 2" xfId="40328" xr:uid="{00000000-0005-0000-0000-0000A9930000}"/>
    <cellStyle name="Normal 959 7" xfId="31486" xr:uid="{00000000-0005-0000-0000-0000AA930000}"/>
    <cellStyle name="Normal 96" xfId="1892" xr:uid="{00000000-0005-0000-0000-0000AB930000}"/>
    <cellStyle name="Normal 96 2" xfId="12876" xr:uid="{00000000-0005-0000-0000-0000AC930000}"/>
    <cellStyle name="Normal 96 3" xfId="12877" xr:uid="{00000000-0005-0000-0000-0000AD930000}"/>
    <cellStyle name="Normal 96 3 2" xfId="12878" xr:uid="{00000000-0005-0000-0000-0000AE930000}"/>
    <cellStyle name="Normal 96 3 2 2" xfId="22468" xr:uid="{00000000-0005-0000-0000-0000AF930000}"/>
    <cellStyle name="Normal 96 3 2 2 2" xfId="40335" xr:uid="{00000000-0005-0000-0000-0000B0930000}"/>
    <cellStyle name="Normal 96 3 2 3" xfId="31493" xr:uid="{00000000-0005-0000-0000-0000B1930000}"/>
    <cellStyle name="Normal 96 3 3" xfId="22467" xr:uid="{00000000-0005-0000-0000-0000B2930000}"/>
    <cellStyle name="Normal 96 3 3 2" xfId="40334" xr:uid="{00000000-0005-0000-0000-0000B3930000}"/>
    <cellStyle name="Normal 96 3 4" xfId="31492" xr:uid="{00000000-0005-0000-0000-0000B4930000}"/>
    <cellStyle name="Normal 96 4" xfId="12879" xr:uid="{00000000-0005-0000-0000-0000B5930000}"/>
    <cellStyle name="Normal 96 4 2" xfId="22469" xr:uid="{00000000-0005-0000-0000-0000B6930000}"/>
    <cellStyle name="Normal 96 4 2 2" xfId="40336" xr:uid="{00000000-0005-0000-0000-0000B7930000}"/>
    <cellStyle name="Normal 96 4 3" xfId="31494" xr:uid="{00000000-0005-0000-0000-0000B8930000}"/>
    <cellStyle name="Normal 96 5" xfId="12880" xr:uid="{00000000-0005-0000-0000-0000B9930000}"/>
    <cellStyle name="Normal 96 5 2" xfId="22470" xr:uid="{00000000-0005-0000-0000-0000BA930000}"/>
    <cellStyle name="Normal 96 5 2 2" xfId="40337" xr:uid="{00000000-0005-0000-0000-0000BB930000}"/>
    <cellStyle name="Normal 96 5 3" xfId="31495" xr:uid="{00000000-0005-0000-0000-0000BC930000}"/>
    <cellStyle name="Normal 96 6" xfId="12881" xr:uid="{00000000-0005-0000-0000-0000BD930000}"/>
    <cellStyle name="Normal 96 6 2" xfId="22471" xr:uid="{00000000-0005-0000-0000-0000BE930000}"/>
    <cellStyle name="Normal 96 6 2 2" xfId="40338" xr:uid="{00000000-0005-0000-0000-0000BF930000}"/>
    <cellStyle name="Normal 96 6 3" xfId="31496" xr:uid="{00000000-0005-0000-0000-0000C0930000}"/>
    <cellStyle name="Normal 960" xfId="12882" xr:uid="{00000000-0005-0000-0000-0000C1930000}"/>
    <cellStyle name="Normal 960 2" xfId="12883" xr:uid="{00000000-0005-0000-0000-0000C2930000}"/>
    <cellStyle name="Normal 960 2 2" xfId="12884" xr:uid="{00000000-0005-0000-0000-0000C3930000}"/>
    <cellStyle name="Normal 960 2 2 2" xfId="22474" xr:uid="{00000000-0005-0000-0000-0000C4930000}"/>
    <cellStyle name="Normal 960 2 2 2 2" xfId="40341" xr:uid="{00000000-0005-0000-0000-0000C5930000}"/>
    <cellStyle name="Normal 960 2 2 3" xfId="31499" xr:uid="{00000000-0005-0000-0000-0000C6930000}"/>
    <cellStyle name="Normal 960 2 3" xfId="22473" xr:uid="{00000000-0005-0000-0000-0000C7930000}"/>
    <cellStyle name="Normal 960 2 3 2" xfId="40340" xr:uid="{00000000-0005-0000-0000-0000C8930000}"/>
    <cellStyle name="Normal 960 2 4" xfId="31498" xr:uid="{00000000-0005-0000-0000-0000C9930000}"/>
    <cellStyle name="Normal 960 3" xfId="12885" xr:uid="{00000000-0005-0000-0000-0000CA930000}"/>
    <cellStyle name="Normal 960 3 2" xfId="22475" xr:uid="{00000000-0005-0000-0000-0000CB930000}"/>
    <cellStyle name="Normal 960 3 2 2" xfId="40342" xr:uid="{00000000-0005-0000-0000-0000CC930000}"/>
    <cellStyle name="Normal 960 3 3" xfId="31500" xr:uid="{00000000-0005-0000-0000-0000CD930000}"/>
    <cellStyle name="Normal 960 4" xfId="12886" xr:uid="{00000000-0005-0000-0000-0000CE930000}"/>
    <cellStyle name="Normal 960 4 2" xfId="22476" xr:uid="{00000000-0005-0000-0000-0000CF930000}"/>
    <cellStyle name="Normal 960 4 2 2" xfId="40343" xr:uid="{00000000-0005-0000-0000-0000D0930000}"/>
    <cellStyle name="Normal 960 4 3" xfId="31501" xr:uid="{00000000-0005-0000-0000-0000D1930000}"/>
    <cellStyle name="Normal 960 5" xfId="12887" xr:uid="{00000000-0005-0000-0000-0000D2930000}"/>
    <cellStyle name="Normal 960 5 2" xfId="22477" xr:uid="{00000000-0005-0000-0000-0000D3930000}"/>
    <cellStyle name="Normal 960 5 2 2" xfId="40344" xr:uid="{00000000-0005-0000-0000-0000D4930000}"/>
    <cellStyle name="Normal 960 5 3" xfId="31502" xr:uid="{00000000-0005-0000-0000-0000D5930000}"/>
    <cellStyle name="Normal 960 6" xfId="22472" xr:uid="{00000000-0005-0000-0000-0000D6930000}"/>
    <cellStyle name="Normal 960 6 2" xfId="40339" xr:uid="{00000000-0005-0000-0000-0000D7930000}"/>
    <cellStyle name="Normal 960 7" xfId="31497" xr:uid="{00000000-0005-0000-0000-0000D8930000}"/>
    <cellStyle name="Normal 961" xfId="12888" xr:uid="{00000000-0005-0000-0000-0000D9930000}"/>
    <cellStyle name="Normal 961 2" xfId="12889" xr:uid="{00000000-0005-0000-0000-0000DA930000}"/>
    <cellStyle name="Normal 961 2 2" xfId="12890" xr:uid="{00000000-0005-0000-0000-0000DB930000}"/>
    <cellStyle name="Normal 961 2 2 2" xfId="22480" xr:uid="{00000000-0005-0000-0000-0000DC930000}"/>
    <cellStyle name="Normal 961 2 2 2 2" xfId="40347" xr:uid="{00000000-0005-0000-0000-0000DD930000}"/>
    <cellStyle name="Normal 961 2 2 3" xfId="31505" xr:uid="{00000000-0005-0000-0000-0000DE930000}"/>
    <cellStyle name="Normal 961 2 3" xfId="22479" xr:uid="{00000000-0005-0000-0000-0000DF930000}"/>
    <cellStyle name="Normal 961 2 3 2" xfId="40346" xr:uid="{00000000-0005-0000-0000-0000E0930000}"/>
    <cellStyle name="Normal 961 2 4" xfId="31504" xr:uid="{00000000-0005-0000-0000-0000E1930000}"/>
    <cellStyle name="Normal 961 3" xfId="12891" xr:uid="{00000000-0005-0000-0000-0000E2930000}"/>
    <cellStyle name="Normal 961 3 2" xfId="22481" xr:uid="{00000000-0005-0000-0000-0000E3930000}"/>
    <cellStyle name="Normal 961 3 2 2" xfId="40348" xr:uid="{00000000-0005-0000-0000-0000E4930000}"/>
    <cellStyle name="Normal 961 3 3" xfId="31506" xr:uid="{00000000-0005-0000-0000-0000E5930000}"/>
    <cellStyle name="Normal 961 4" xfId="12892" xr:uid="{00000000-0005-0000-0000-0000E6930000}"/>
    <cellStyle name="Normal 961 4 2" xfId="22482" xr:uid="{00000000-0005-0000-0000-0000E7930000}"/>
    <cellStyle name="Normal 961 4 2 2" xfId="40349" xr:uid="{00000000-0005-0000-0000-0000E8930000}"/>
    <cellStyle name="Normal 961 4 3" xfId="31507" xr:uid="{00000000-0005-0000-0000-0000E9930000}"/>
    <cellStyle name="Normal 961 5" xfId="12893" xr:uid="{00000000-0005-0000-0000-0000EA930000}"/>
    <cellStyle name="Normal 961 5 2" xfId="22483" xr:uid="{00000000-0005-0000-0000-0000EB930000}"/>
    <cellStyle name="Normal 961 5 2 2" xfId="40350" xr:uid="{00000000-0005-0000-0000-0000EC930000}"/>
    <cellStyle name="Normal 961 5 3" xfId="31508" xr:uid="{00000000-0005-0000-0000-0000ED930000}"/>
    <cellStyle name="Normal 961 6" xfId="22478" xr:uid="{00000000-0005-0000-0000-0000EE930000}"/>
    <cellStyle name="Normal 961 6 2" xfId="40345" xr:uid="{00000000-0005-0000-0000-0000EF930000}"/>
    <cellStyle name="Normal 961 7" xfId="31503" xr:uid="{00000000-0005-0000-0000-0000F0930000}"/>
    <cellStyle name="Normal 962" xfId="12894" xr:uid="{00000000-0005-0000-0000-0000F1930000}"/>
    <cellStyle name="Normal 962 2" xfId="12895" xr:uid="{00000000-0005-0000-0000-0000F2930000}"/>
    <cellStyle name="Normal 962 2 2" xfId="12896" xr:uid="{00000000-0005-0000-0000-0000F3930000}"/>
    <cellStyle name="Normal 962 2 2 2" xfId="22486" xr:uid="{00000000-0005-0000-0000-0000F4930000}"/>
    <cellStyle name="Normal 962 2 2 2 2" xfId="40353" xr:uid="{00000000-0005-0000-0000-0000F5930000}"/>
    <cellStyle name="Normal 962 2 2 3" xfId="31511" xr:uid="{00000000-0005-0000-0000-0000F6930000}"/>
    <cellStyle name="Normal 962 2 3" xfId="22485" xr:uid="{00000000-0005-0000-0000-0000F7930000}"/>
    <cellStyle name="Normal 962 2 3 2" xfId="40352" xr:uid="{00000000-0005-0000-0000-0000F8930000}"/>
    <cellStyle name="Normal 962 2 4" xfId="31510" xr:uid="{00000000-0005-0000-0000-0000F9930000}"/>
    <cellStyle name="Normal 962 3" xfId="12897" xr:uid="{00000000-0005-0000-0000-0000FA930000}"/>
    <cellStyle name="Normal 962 3 2" xfId="22487" xr:uid="{00000000-0005-0000-0000-0000FB930000}"/>
    <cellStyle name="Normal 962 3 2 2" xfId="40354" xr:uid="{00000000-0005-0000-0000-0000FC930000}"/>
    <cellStyle name="Normal 962 3 3" xfId="31512" xr:uid="{00000000-0005-0000-0000-0000FD930000}"/>
    <cellStyle name="Normal 962 4" xfId="12898" xr:uid="{00000000-0005-0000-0000-0000FE930000}"/>
    <cellStyle name="Normal 962 4 2" xfId="22488" xr:uid="{00000000-0005-0000-0000-0000FF930000}"/>
    <cellStyle name="Normal 962 4 2 2" xfId="40355" xr:uid="{00000000-0005-0000-0000-000000940000}"/>
    <cellStyle name="Normal 962 4 3" xfId="31513" xr:uid="{00000000-0005-0000-0000-000001940000}"/>
    <cellStyle name="Normal 962 5" xfId="12899" xr:uid="{00000000-0005-0000-0000-000002940000}"/>
    <cellStyle name="Normal 962 5 2" xfId="22489" xr:uid="{00000000-0005-0000-0000-000003940000}"/>
    <cellStyle name="Normal 962 5 2 2" xfId="40356" xr:uid="{00000000-0005-0000-0000-000004940000}"/>
    <cellStyle name="Normal 962 5 3" xfId="31514" xr:uid="{00000000-0005-0000-0000-000005940000}"/>
    <cellStyle name="Normal 962 6" xfId="22484" xr:uid="{00000000-0005-0000-0000-000006940000}"/>
    <cellStyle name="Normal 962 6 2" xfId="40351" xr:uid="{00000000-0005-0000-0000-000007940000}"/>
    <cellStyle name="Normal 962 7" xfId="31509" xr:uid="{00000000-0005-0000-0000-000008940000}"/>
    <cellStyle name="Normal 963" xfId="12900" xr:uid="{00000000-0005-0000-0000-000009940000}"/>
    <cellStyle name="Normal 963 2" xfId="12901" xr:uid="{00000000-0005-0000-0000-00000A940000}"/>
    <cellStyle name="Normal 963 2 2" xfId="12902" xr:uid="{00000000-0005-0000-0000-00000B940000}"/>
    <cellStyle name="Normal 963 2 2 2" xfId="22492" xr:uid="{00000000-0005-0000-0000-00000C940000}"/>
    <cellStyle name="Normal 963 2 2 2 2" xfId="40359" xr:uid="{00000000-0005-0000-0000-00000D940000}"/>
    <cellStyle name="Normal 963 2 2 3" xfId="31517" xr:uid="{00000000-0005-0000-0000-00000E940000}"/>
    <cellStyle name="Normal 963 2 3" xfId="22491" xr:uid="{00000000-0005-0000-0000-00000F940000}"/>
    <cellStyle name="Normal 963 2 3 2" xfId="40358" xr:uid="{00000000-0005-0000-0000-000010940000}"/>
    <cellStyle name="Normal 963 2 4" xfId="31516" xr:uid="{00000000-0005-0000-0000-000011940000}"/>
    <cellStyle name="Normal 963 3" xfId="12903" xr:uid="{00000000-0005-0000-0000-000012940000}"/>
    <cellStyle name="Normal 963 3 2" xfId="22493" xr:uid="{00000000-0005-0000-0000-000013940000}"/>
    <cellStyle name="Normal 963 3 2 2" xfId="40360" xr:uid="{00000000-0005-0000-0000-000014940000}"/>
    <cellStyle name="Normal 963 3 3" xfId="31518" xr:uid="{00000000-0005-0000-0000-000015940000}"/>
    <cellStyle name="Normal 963 4" xfId="12904" xr:uid="{00000000-0005-0000-0000-000016940000}"/>
    <cellStyle name="Normal 963 4 2" xfId="22494" xr:uid="{00000000-0005-0000-0000-000017940000}"/>
    <cellStyle name="Normal 963 4 2 2" xfId="40361" xr:uid="{00000000-0005-0000-0000-000018940000}"/>
    <cellStyle name="Normal 963 4 3" xfId="31519" xr:uid="{00000000-0005-0000-0000-000019940000}"/>
    <cellStyle name="Normal 963 5" xfId="12905" xr:uid="{00000000-0005-0000-0000-00001A940000}"/>
    <cellStyle name="Normal 963 5 2" xfId="22495" xr:uid="{00000000-0005-0000-0000-00001B940000}"/>
    <cellStyle name="Normal 963 5 2 2" xfId="40362" xr:uid="{00000000-0005-0000-0000-00001C940000}"/>
    <cellStyle name="Normal 963 5 3" xfId="31520" xr:uid="{00000000-0005-0000-0000-00001D940000}"/>
    <cellStyle name="Normal 963 6" xfId="22490" xr:uid="{00000000-0005-0000-0000-00001E940000}"/>
    <cellStyle name="Normal 963 6 2" xfId="40357" xr:uid="{00000000-0005-0000-0000-00001F940000}"/>
    <cellStyle name="Normal 963 7" xfId="31515" xr:uid="{00000000-0005-0000-0000-000020940000}"/>
    <cellStyle name="Normal 964" xfId="12906" xr:uid="{00000000-0005-0000-0000-000021940000}"/>
    <cellStyle name="Normal 964 2" xfId="12907" xr:uid="{00000000-0005-0000-0000-000022940000}"/>
    <cellStyle name="Normal 964 2 2" xfId="12908" xr:uid="{00000000-0005-0000-0000-000023940000}"/>
    <cellStyle name="Normal 964 2 2 2" xfId="22498" xr:uid="{00000000-0005-0000-0000-000024940000}"/>
    <cellStyle name="Normal 964 2 2 2 2" xfId="40365" xr:uid="{00000000-0005-0000-0000-000025940000}"/>
    <cellStyle name="Normal 964 2 2 3" xfId="31523" xr:uid="{00000000-0005-0000-0000-000026940000}"/>
    <cellStyle name="Normal 964 2 3" xfId="22497" xr:uid="{00000000-0005-0000-0000-000027940000}"/>
    <cellStyle name="Normal 964 2 3 2" xfId="40364" xr:uid="{00000000-0005-0000-0000-000028940000}"/>
    <cellStyle name="Normal 964 2 4" xfId="31522" xr:uid="{00000000-0005-0000-0000-000029940000}"/>
    <cellStyle name="Normal 964 3" xfId="12909" xr:uid="{00000000-0005-0000-0000-00002A940000}"/>
    <cellStyle name="Normal 964 3 2" xfId="22499" xr:uid="{00000000-0005-0000-0000-00002B940000}"/>
    <cellStyle name="Normal 964 3 2 2" xfId="40366" xr:uid="{00000000-0005-0000-0000-00002C940000}"/>
    <cellStyle name="Normal 964 3 3" xfId="31524" xr:uid="{00000000-0005-0000-0000-00002D940000}"/>
    <cellStyle name="Normal 964 4" xfId="12910" xr:uid="{00000000-0005-0000-0000-00002E940000}"/>
    <cellStyle name="Normal 964 4 2" xfId="22500" xr:uid="{00000000-0005-0000-0000-00002F940000}"/>
    <cellStyle name="Normal 964 4 2 2" xfId="40367" xr:uid="{00000000-0005-0000-0000-000030940000}"/>
    <cellStyle name="Normal 964 4 3" xfId="31525" xr:uid="{00000000-0005-0000-0000-000031940000}"/>
    <cellStyle name="Normal 964 5" xfId="12911" xr:uid="{00000000-0005-0000-0000-000032940000}"/>
    <cellStyle name="Normal 964 5 2" xfId="22501" xr:uid="{00000000-0005-0000-0000-000033940000}"/>
    <cellStyle name="Normal 964 5 2 2" xfId="40368" xr:uid="{00000000-0005-0000-0000-000034940000}"/>
    <cellStyle name="Normal 964 5 3" xfId="31526" xr:uid="{00000000-0005-0000-0000-000035940000}"/>
    <cellStyle name="Normal 964 6" xfId="22496" xr:uid="{00000000-0005-0000-0000-000036940000}"/>
    <cellStyle name="Normal 964 6 2" xfId="40363" xr:uid="{00000000-0005-0000-0000-000037940000}"/>
    <cellStyle name="Normal 964 7" xfId="31521" xr:uid="{00000000-0005-0000-0000-000038940000}"/>
    <cellStyle name="Normal 965" xfId="12912" xr:uid="{00000000-0005-0000-0000-000039940000}"/>
    <cellStyle name="Normal 965 2" xfId="12913" xr:uid="{00000000-0005-0000-0000-00003A940000}"/>
    <cellStyle name="Normal 965 2 2" xfId="12914" xr:uid="{00000000-0005-0000-0000-00003B940000}"/>
    <cellStyle name="Normal 965 2 2 2" xfId="22504" xr:uid="{00000000-0005-0000-0000-00003C940000}"/>
    <cellStyle name="Normal 965 2 2 2 2" xfId="40371" xr:uid="{00000000-0005-0000-0000-00003D940000}"/>
    <cellStyle name="Normal 965 2 2 3" xfId="31529" xr:uid="{00000000-0005-0000-0000-00003E940000}"/>
    <cellStyle name="Normal 965 2 3" xfId="22503" xr:uid="{00000000-0005-0000-0000-00003F940000}"/>
    <cellStyle name="Normal 965 2 3 2" xfId="40370" xr:uid="{00000000-0005-0000-0000-000040940000}"/>
    <cellStyle name="Normal 965 2 4" xfId="31528" xr:uid="{00000000-0005-0000-0000-000041940000}"/>
    <cellStyle name="Normal 965 3" xfId="12915" xr:uid="{00000000-0005-0000-0000-000042940000}"/>
    <cellStyle name="Normal 965 3 2" xfId="22505" xr:uid="{00000000-0005-0000-0000-000043940000}"/>
    <cellStyle name="Normal 965 3 2 2" xfId="40372" xr:uid="{00000000-0005-0000-0000-000044940000}"/>
    <cellStyle name="Normal 965 3 3" xfId="31530" xr:uid="{00000000-0005-0000-0000-000045940000}"/>
    <cellStyle name="Normal 965 4" xfId="12916" xr:uid="{00000000-0005-0000-0000-000046940000}"/>
    <cellStyle name="Normal 965 4 2" xfId="22506" xr:uid="{00000000-0005-0000-0000-000047940000}"/>
    <cellStyle name="Normal 965 4 2 2" xfId="40373" xr:uid="{00000000-0005-0000-0000-000048940000}"/>
    <cellStyle name="Normal 965 4 3" xfId="31531" xr:uid="{00000000-0005-0000-0000-000049940000}"/>
    <cellStyle name="Normal 965 5" xfId="12917" xr:uid="{00000000-0005-0000-0000-00004A940000}"/>
    <cellStyle name="Normal 965 5 2" xfId="22507" xr:uid="{00000000-0005-0000-0000-00004B940000}"/>
    <cellStyle name="Normal 965 5 2 2" xfId="40374" xr:uid="{00000000-0005-0000-0000-00004C940000}"/>
    <cellStyle name="Normal 965 5 3" xfId="31532" xr:uid="{00000000-0005-0000-0000-00004D940000}"/>
    <cellStyle name="Normal 965 6" xfId="22502" xr:uid="{00000000-0005-0000-0000-00004E940000}"/>
    <cellStyle name="Normal 965 6 2" xfId="40369" xr:uid="{00000000-0005-0000-0000-00004F940000}"/>
    <cellStyle name="Normal 965 7" xfId="31527" xr:uid="{00000000-0005-0000-0000-000050940000}"/>
    <cellStyle name="Normal 966" xfId="12918" xr:uid="{00000000-0005-0000-0000-000051940000}"/>
    <cellStyle name="Normal 966 2" xfId="12919" xr:uid="{00000000-0005-0000-0000-000052940000}"/>
    <cellStyle name="Normal 966 2 2" xfId="12920" xr:uid="{00000000-0005-0000-0000-000053940000}"/>
    <cellStyle name="Normal 966 2 2 2" xfId="22510" xr:uid="{00000000-0005-0000-0000-000054940000}"/>
    <cellStyle name="Normal 966 2 2 2 2" xfId="40377" xr:uid="{00000000-0005-0000-0000-000055940000}"/>
    <cellStyle name="Normal 966 2 2 3" xfId="31535" xr:uid="{00000000-0005-0000-0000-000056940000}"/>
    <cellStyle name="Normal 966 2 3" xfId="22509" xr:uid="{00000000-0005-0000-0000-000057940000}"/>
    <cellStyle name="Normal 966 2 3 2" xfId="40376" xr:uid="{00000000-0005-0000-0000-000058940000}"/>
    <cellStyle name="Normal 966 2 4" xfId="31534" xr:uid="{00000000-0005-0000-0000-000059940000}"/>
    <cellStyle name="Normal 966 3" xfId="12921" xr:uid="{00000000-0005-0000-0000-00005A940000}"/>
    <cellStyle name="Normal 966 3 2" xfId="22511" xr:uid="{00000000-0005-0000-0000-00005B940000}"/>
    <cellStyle name="Normal 966 3 2 2" xfId="40378" xr:uid="{00000000-0005-0000-0000-00005C940000}"/>
    <cellStyle name="Normal 966 3 3" xfId="31536" xr:uid="{00000000-0005-0000-0000-00005D940000}"/>
    <cellStyle name="Normal 966 4" xfId="12922" xr:uid="{00000000-0005-0000-0000-00005E940000}"/>
    <cellStyle name="Normal 966 4 2" xfId="22512" xr:uid="{00000000-0005-0000-0000-00005F940000}"/>
    <cellStyle name="Normal 966 4 2 2" xfId="40379" xr:uid="{00000000-0005-0000-0000-000060940000}"/>
    <cellStyle name="Normal 966 4 3" xfId="31537" xr:uid="{00000000-0005-0000-0000-000061940000}"/>
    <cellStyle name="Normal 966 5" xfId="12923" xr:uid="{00000000-0005-0000-0000-000062940000}"/>
    <cellStyle name="Normal 966 5 2" xfId="22513" xr:uid="{00000000-0005-0000-0000-000063940000}"/>
    <cellStyle name="Normal 966 5 2 2" xfId="40380" xr:uid="{00000000-0005-0000-0000-000064940000}"/>
    <cellStyle name="Normal 966 5 3" xfId="31538" xr:uid="{00000000-0005-0000-0000-000065940000}"/>
    <cellStyle name="Normal 966 6" xfId="22508" xr:uid="{00000000-0005-0000-0000-000066940000}"/>
    <cellStyle name="Normal 966 6 2" xfId="40375" xr:uid="{00000000-0005-0000-0000-000067940000}"/>
    <cellStyle name="Normal 966 7" xfId="31533" xr:uid="{00000000-0005-0000-0000-000068940000}"/>
    <cellStyle name="Normal 967" xfId="12924" xr:uid="{00000000-0005-0000-0000-000069940000}"/>
    <cellStyle name="Normal 967 2" xfId="12925" xr:uid="{00000000-0005-0000-0000-00006A940000}"/>
    <cellStyle name="Normal 967 2 2" xfId="12926" xr:uid="{00000000-0005-0000-0000-00006B940000}"/>
    <cellStyle name="Normal 967 2 2 2" xfId="22516" xr:uid="{00000000-0005-0000-0000-00006C940000}"/>
    <cellStyle name="Normal 967 2 2 2 2" xfId="40383" xr:uid="{00000000-0005-0000-0000-00006D940000}"/>
    <cellStyle name="Normal 967 2 2 3" xfId="31541" xr:uid="{00000000-0005-0000-0000-00006E940000}"/>
    <cellStyle name="Normal 967 2 3" xfId="22515" xr:uid="{00000000-0005-0000-0000-00006F940000}"/>
    <cellStyle name="Normal 967 2 3 2" xfId="40382" xr:uid="{00000000-0005-0000-0000-000070940000}"/>
    <cellStyle name="Normal 967 2 4" xfId="31540" xr:uid="{00000000-0005-0000-0000-000071940000}"/>
    <cellStyle name="Normal 967 3" xfId="12927" xr:uid="{00000000-0005-0000-0000-000072940000}"/>
    <cellStyle name="Normal 967 3 2" xfId="22517" xr:uid="{00000000-0005-0000-0000-000073940000}"/>
    <cellStyle name="Normal 967 3 2 2" xfId="40384" xr:uid="{00000000-0005-0000-0000-000074940000}"/>
    <cellStyle name="Normal 967 3 3" xfId="31542" xr:uid="{00000000-0005-0000-0000-000075940000}"/>
    <cellStyle name="Normal 967 4" xfId="12928" xr:uid="{00000000-0005-0000-0000-000076940000}"/>
    <cellStyle name="Normal 967 4 2" xfId="22518" xr:uid="{00000000-0005-0000-0000-000077940000}"/>
    <cellStyle name="Normal 967 4 2 2" xfId="40385" xr:uid="{00000000-0005-0000-0000-000078940000}"/>
    <cellStyle name="Normal 967 4 3" xfId="31543" xr:uid="{00000000-0005-0000-0000-000079940000}"/>
    <cellStyle name="Normal 967 5" xfId="12929" xr:uid="{00000000-0005-0000-0000-00007A940000}"/>
    <cellStyle name="Normal 967 5 2" xfId="22519" xr:uid="{00000000-0005-0000-0000-00007B940000}"/>
    <cellStyle name="Normal 967 5 2 2" xfId="40386" xr:uid="{00000000-0005-0000-0000-00007C940000}"/>
    <cellStyle name="Normal 967 5 3" xfId="31544" xr:uid="{00000000-0005-0000-0000-00007D940000}"/>
    <cellStyle name="Normal 967 6" xfId="22514" xr:uid="{00000000-0005-0000-0000-00007E940000}"/>
    <cellStyle name="Normal 967 6 2" xfId="40381" xr:uid="{00000000-0005-0000-0000-00007F940000}"/>
    <cellStyle name="Normal 967 7" xfId="31539" xr:uid="{00000000-0005-0000-0000-000080940000}"/>
    <cellStyle name="Normal 968" xfId="12930" xr:uid="{00000000-0005-0000-0000-000081940000}"/>
    <cellStyle name="Normal 968 2" xfId="12931" xr:uid="{00000000-0005-0000-0000-000082940000}"/>
    <cellStyle name="Normal 968 2 2" xfId="12932" xr:uid="{00000000-0005-0000-0000-000083940000}"/>
    <cellStyle name="Normal 968 2 2 2" xfId="22522" xr:uid="{00000000-0005-0000-0000-000084940000}"/>
    <cellStyle name="Normal 968 2 2 2 2" xfId="40389" xr:uid="{00000000-0005-0000-0000-000085940000}"/>
    <cellStyle name="Normal 968 2 2 3" xfId="31547" xr:uid="{00000000-0005-0000-0000-000086940000}"/>
    <cellStyle name="Normal 968 2 3" xfId="22521" xr:uid="{00000000-0005-0000-0000-000087940000}"/>
    <cellStyle name="Normal 968 2 3 2" xfId="40388" xr:uid="{00000000-0005-0000-0000-000088940000}"/>
    <cellStyle name="Normal 968 2 4" xfId="31546" xr:uid="{00000000-0005-0000-0000-000089940000}"/>
    <cellStyle name="Normal 968 3" xfId="12933" xr:uid="{00000000-0005-0000-0000-00008A940000}"/>
    <cellStyle name="Normal 968 3 2" xfId="22523" xr:uid="{00000000-0005-0000-0000-00008B940000}"/>
    <cellStyle name="Normal 968 3 2 2" xfId="40390" xr:uid="{00000000-0005-0000-0000-00008C940000}"/>
    <cellStyle name="Normal 968 3 3" xfId="31548" xr:uid="{00000000-0005-0000-0000-00008D940000}"/>
    <cellStyle name="Normal 968 4" xfId="12934" xr:uid="{00000000-0005-0000-0000-00008E940000}"/>
    <cellStyle name="Normal 968 4 2" xfId="22524" xr:uid="{00000000-0005-0000-0000-00008F940000}"/>
    <cellStyle name="Normal 968 4 2 2" xfId="40391" xr:uid="{00000000-0005-0000-0000-000090940000}"/>
    <cellStyle name="Normal 968 4 3" xfId="31549" xr:uid="{00000000-0005-0000-0000-000091940000}"/>
    <cellStyle name="Normal 968 5" xfId="12935" xr:uid="{00000000-0005-0000-0000-000092940000}"/>
    <cellStyle name="Normal 968 5 2" xfId="22525" xr:uid="{00000000-0005-0000-0000-000093940000}"/>
    <cellStyle name="Normal 968 5 2 2" xfId="40392" xr:uid="{00000000-0005-0000-0000-000094940000}"/>
    <cellStyle name="Normal 968 5 3" xfId="31550" xr:uid="{00000000-0005-0000-0000-000095940000}"/>
    <cellStyle name="Normal 968 6" xfId="22520" xr:uid="{00000000-0005-0000-0000-000096940000}"/>
    <cellStyle name="Normal 968 6 2" xfId="40387" xr:uid="{00000000-0005-0000-0000-000097940000}"/>
    <cellStyle name="Normal 968 7" xfId="31545" xr:uid="{00000000-0005-0000-0000-000098940000}"/>
    <cellStyle name="Normal 969" xfId="12936" xr:uid="{00000000-0005-0000-0000-000099940000}"/>
    <cellStyle name="Normal 969 2" xfId="12937" xr:uid="{00000000-0005-0000-0000-00009A940000}"/>
    <cellStyle name="Normal 969 2 2" xfId="12938" xr:uid="{00000000-0005-0000-0000-00009B940000}"/>
    <cellStyle name="Normal 969 2 2 2" xfId="22528" xr:uid="{00000000-0005-0000-0000-00009C940000}"/>
    <cellStyle name="Normal 969 2 2 2 2" xfId="40395" xr:uid="{00000000-0005-0000-0000-00009D940000}"/>
    <cellStyle name="Normal 969 2 2 3" xfId="31553" xr:uid="{00000000-0005-0000-0000-00009E940000}"/>
    <cellStyle name="Normal 969 2 3" xfId="22527" xr:uid="{00000000-0005-0000-0000-00009F940000}"/>
    <cellStyle name="Normal 969 2 3 2" xfId="40394" xr:uid="{00000000-0005-0000-0000-0000A0940000}"/>
    <cellStyle name="Normal 969 2 4" xfId="31552" xr:uid="{00000000-0005-0000-0000-0000A1940000}"/>
    <cellStyle name="Normal 969 3" xfId="12939" xr:uid="{00000000-0005-0000-0000-0000A2940000}"/>
    <cellStyle name="Normal 969 3 2" xfId="22529" xr:uid="{00000000-0005-0000-0000-0000A3940000}"/>
    <cellStyle name="Normal 969 3 2 2" xfId="40396" xr:uid="{00000000-0005-0000-0000-0000A4940000}"/>
    <cellStyle name="Normal 969 3 3" xfId="31554" xr:uid="{00000000-0005-0000-0000-0000A5940000}"/>
    <cellStyle name="Normal 969 4" xfId="12940" xr:uid="{00000000-0005-0000-0000-0000A6940000}"/>
    <cellStyle name="Normal 969 4 2" xfId="22530" xr:uid="{00000000-0005-0000-0000-0000A7940000}"/>
    <cellStyle name="Normal 969 4 2 2" xfId="40397" xr:uid="{00000000-0005-0000-0000-0000A8940000}"/>
    <cellStyle name="Normal 969 4 3" xfId="31555" xr:uid="{00000000-0005-0000-0000-0000A9940000}"/>
    <cellStyle name="Normal 969 5" xfId="12941" xr:uid="{00000000-0005-0000-0000-0000AA940000}"/>
    <cellStyle name="Normal 969 5 2" xfId="22531" xr:uid="{00000000-0005-0000-0000-0000AB940000}"/>
    <cellStyle name="Normal 969 5 2 2" xfId="40398" xr:uid="{00000000-0005-0000-0000-0000AC940000}"/>
    <cellStyle name="Normal 969 5 3" xfId="31556" xr:uid="{00000000-0005-0000-0000-0000AD940000}"/>
    <cellStyle name="Normal 969 6" xfId="22526" xr:uid="{00000000-0005-0000-0000-0000AE940000}"/>
    <cellStyle name="Normal 969 6 2" xfId="40393" xr:uid="{00000000-0005-0000-0000-0000AF940000}"/>
    <cellStyle name="Normal 969 7" xfId="31551" xr:uid="{00000000-0005-0000-0000-0000B0940000}"/>
    <cellStyle name="Normal 97" xfId="1893" xr:uid="{00000000-0005-0000-0000-0000B1940000}"/>
    <cellStyle name="Normal 97 2" xfId="12942" xr:uid="{00000000-0005-0000-0000-0000B2940000}"/>
    <cellStyle name="Normal 97 3" xfId="12943" xr:uid="{00000000-0005-0000-0000-0000B3940000}"/>
    <cellStyle name="Normal 97 3 2" xfId="12944" xr:uid="{00000000-0005-0000-0000-0000B4940000}"/>
    <cellStyle name="Normal 97 3 2 2" xfId="22533" xr:uid="{00000000-0005-0000-0000-0000B5940000}"/>
    <cellStyle name="Normal 97 3 2 2 2" xfId="40400" xr:uid="{00000000-0005-0000-0000-0000B6940000}"/>
    <cellStyle name="Normal 97 3 2 3" xfId="31558" xr:uid="{00000000-0005-0000-0000-0000B7940000}"/>
    <cellStyle name="Normal 97 3 3" xfId="22532" xr:uid="{00000000-0005-0000-0000-0000B8940000}"/>
    <cellStyle name="Normal 97 3 3 2" xfId="40399" xr:uid="{00000000-0005-0000-0000-0000B9940000}"/>
    <cellStyle name="Normal 97 3 4" xfId="31557" xr:uid="{00000000-0005-0000-0000-0000BA940000}"/>
    <cellStyle name="Normal 97 4" xfId="12945" xr:uid="{00000000-0005-0000-0000-0000BB940000}"/>
    <cellStyle name="Normal 97 4 2" xfId="22534" xr:uid="{00000000-0005-0000-0000-0000BC940000}"/>
    <cellStyle name="Normal 97 4 2 2" xfId="40401" xr:uid="{00000000-0005-0000-0000-0000BD940000}"/>
    <cellStyle name="Normal 97 4 3" xfId="31559" xr:uid="{00000000-0005-0000-0000-0000BE940000}"/>
    <cellStyle name="Normal 97 5" xfId="12946" xr:uid="{00000000-0005-0000-0000-0000BF940000}"/>
    <cellStyle name="Normal 97 5 2" xfId="22535" xr:uid="{00000000-0005-0000-0000-0000C0940000}"/>
    <cellStyle name="Normal 97 5 2 2" xfId="40402" xr:uid="{00000000-0005-0000-0000-0000C1940000}"/>
    <cellStyle name="Normal 97 5 3" xfId="31560" xr:uid="{00000000-0005-0000-0000-0000C2940000}"/>
    <cellStyle name="Normal 97 6" xfId="12947" xr:uid="{00000000-0005-0000-0000-0000C3940000}"/>
    <cellStyle name="Normal 97 6 2" xfId="22536" xr:uid="{00000000-0005-0000-0000-0000C4940000}"/>
    <cellStyle name="Normal 97 6 2 2" xfId="40403" xr:uid="{00000000-0005-0000-0000-0000C5940000}"/>
    <cellStyle name="Normal 97 6 3" xfId="31561" xr:uid="{00000000-0005-0000-0000-0000C6940000}"/>
    <cellStyle name="Normal 97 7" xfId="42830" xr:uid="{00000000-0005-0000-0000-0000C7940000}"/>
    <cellStyle name="Normal 97 8" xfId="42836" xr:uid="{00000000-0005-0000-0000-0000C8940000}"/>
    <cellStyle name="Normal 97 9" xfId="42844" xr:uid="{00000000-0005-0000-0000-0000C9940000}"/>
    <cellStyle name="Normal 970" xfId="12948" xr:uid="{00000000-0005-0000-0000-0000CA940000}"/>
    <cellStyle name="Normal 970 2" xfId="12949" xr:uid="{00000000-0005-0000-0000-0000CB940000}"/>
    <cellStyle name="Normal 970 2 2" xfId="12950" xr:uid="{00000000-0005-0000-0000-0000CC940000}"/>
    <cellStyle name="Normal 970 2 2 2" xfId="22539" xr:uid="{00000000-0005-0000-0000-0000CD940000}"/>
    <cellStyle name="Normal 970 2 2 2 2" xfId="40406" xr:uid="{00000000-0005-0000-0000-0000CE940000}"/>
    <cellStyle name="Normal 970 2 2 3" xfId="31564" xr:uid="{00000000-0005-0000-0000-0000CF940000}"/>
    <cellStyle name="Normal 970 2 3" xfId="22538" xr:uid="{00000000-0005-0000-0000-0000D0940000}"/>
    <cellStyle name="Normal 970 2 3 2" xfId="40405" xr:uid="{00000000-0005-0000-0000-0000D1940000}"/>
    <cellStyle name="Normal 970 2 4" xfId="31563" xr:uid="{00000000-0005-0000-0000-0000D2940000}"/>
    <cellStyle name="Normal 970 3" xfId="12951" xr:uid="{00000000-0005-0000-0000-0000D3940000}"/>
    <cellStyle name="Normal 970 3 2" xfId="22540" xr:uid="{00000000-0005-0000-0000-0000D4940000}"/>
    <cellStyle name="Normal 970 3 2 2" xfId="40407" xr:uid="{00000000-0005-0000-0000-0000D5940000}"/>
    <cellStyle name="Normal 970 3 3" xfId="31565" xr:uid="{00000000-0005-0000-0000-0000D6940000}"/>
    <cellStyle name="Normal 970 4" xfId="12952" xr:uid="{00000000-0005-0000-0000-0000D7940000}"/>
    <cellStyle name="Normal 970 4 2" xfId="22541" xr:uid="{00000000-0005-0000-0000-0000D8940000}"/>
    <cellStyle name="Normal 970 4 2 2" xfId="40408" xr:uid="{00000000-0005-0000-0000-0000D9940000}"/>
    <cellStyle name="Normal 970 4 3" xfId="31566" xr:uid="{00000000-0005-0000-0000-0000DA940000}"/>
    <cellStyle name="Normal 970 5" xfId="12953" xr:uid="{00000000-0005-0000-0000-0000DB940000}"/>
    <cellStyle name="Normal 970 5 2" xfId="22542" xr:uid="{00000000-0005-0000-0000-0000DC940000}"/>
    <cellStyle name="Normal 970 5 2 2" xfId="40409" xr:uid="{00000000-0005-0000-0000-0000DD940000}"/>
    <cellStyle name="Normal 970 5 3" xfId="31567" xr:uid="{00000000-0005-0000-0000-0000DE940000}"/>
    <cellStyle name="Normal 970 6" xfId="22537" xr:uid="{00000000-0005-0000-0000-0000DF940000}"/>
    <cellStyle name="Normal 970 6 2" xfId="40404" xr:uid="{00000000-0005-0000-0000-0000E0940000}"/>
    <cellStyle name="Normal 970 7" xfId="31562" xr:uid="{00000000-0005-0000-0000-0000E1940000}"/>
    <cellStyle name="Normal 971" xfId="12954" xr:uid="{00000000-0005-0000-0000-0000E2940000}"/>
    <cellStyle name="Normal 971 2" xfId="12955" xr:uid="{00000000-0005-0000-0000-0000E3940000}"/>
    <cellStyle name="Normal 971 2 2" xfId="12956" xr:uid="{00000000-0005-0000-0000-0000E4940000}"/>
    <cellStyle name="Normal 971 2 2 2" xfId="22545" xr:uid="{00000000-0005-0000-0000-0000E5940000}"/>
    <cellStyle name="Normal 971 2 2 2 2" xfId="40412" xr:uid="{00000000-0005-0000-0000-0000E6940000}"/>
    <cellStyle name="Normal 971 2 2 3" xfId="31570" xr:uid="{00000000-0005-0000-0000-0000E7940000}"/>
    <cellStyle name="Normal 971 2 3" xfId="22544" xr:uid="{00000000-0005-0000-0000-0000E8940000}"/>
    <cellStyle name="Normal 971 2 3 2" xfId="40411" xr:uid="{00000000-0005-0000-0000-0000E9940000}"/>
    <cellStyle name="Normal 971 2 4" xfId="31569" xr:uid="{00000000-0005-0000-0000-0000EA940000}"/>
    <cellStyle name="Normal 971 3" xfId="12957" xr:uid="{00000000-0005-0000-0000-0000EB940000}"/>
    <cellStyle name="Normal 971 3 2" xfId="22546" xr:uid="{00000000-0005-0000-0000-0000EC940000}"/>
    <cellStyle name="Normal 971 3 2 2" xfId="40413" xr:uid="{00000000-0005-0000-0000-0000ED940000}"/>
    <cellStyle name="Normal 971 3 3" xfId="31571" xr:uid="{00000000-0005-0000-0000-0000EE940000}"/>
    <cellStyle name="Normal 971 4" xfId="12958" xr:uid="{00000000-0005-0000-0000-0000EF940000}"/>
    <cellStyle name="Normal 971 4 2" xfId="22547" xr:uid="{00000000-0005-0000-0000-0000F0940000}"/>
    <cellStyle name="Normal 971 4 2 2" xfId="40414" xr:uid="{00000000-0005-0000-0000-0000F1940000}"/>
    <cellStyle name="Normal 971 4 3" xfId="31572" xr:uid="{00000000-0005-0000-0000-0000F2940000}"/>
    <cellStyle name="Normal 971 5" xfId="12959" xr:uid="{00000000-0005-0000-0000-0000F3940000}"/>
    <cellStyle name="Normal 971 5 2" xfId="22548" xr:uid="{00000000-0005-0000-0000-0000F4940000}"/>
    <cellStyle name="Normal 971 5 2 2" xfId="40415" xr:uid="{00000000-0005-0000-0000-0000F5940000}"/>
    <cellStyle name="Normal 971 5 3" xfId="31573" xr:uid="{00000000-0005-0000-0000-0000F6940000}"/>
    <cellStyle name="Normal 971 6" xfId="22543" xr:uid="{00000000-0005-0000-0000-0000F7940000}"/>
    <cellStyle name="Normal 971 6 2" xfId="40410" xr:uid="{00000000-0005-0000-0000-0000F8940000}"/>
    <cellStyle name="Normal 971 7" xfId="31568" xr:uid="{00000000-0005-0000-0000-0000F9940000}"/>
    <cellStyle name="Normal 972" xfId="12960" xr:uid="{00000000-0005-0000-0000-0000FA940000}"/>
    <cellStyle name="Normal 972 2" xfId="12961" xr:uid="{00000000-0005-0000-0000-0000FB940000}"/>
    <cellStyle name="Normal 972 2 2" xfId="12962" xr:uid="{00000000-0005-0000-0000-0000FC940000}"/>
    <cellStyle name="Normal 972 2 2 2" xfId="22551" xr:uid="{00000000-0005-0000-0000-0000FD940000}"/>
    <cellStyle name="Normal 972 2 2 2 2" xfId="40418" xr:uid="{00000000-0005-0000-0000-0000FE940000}"/>
    <cellStyle name="Normal 972 2 2 3" xfId="31576" xr:uid="{00000000-0005-0000-0000-0000FF940000}"/>
    <cellStyle name="Normal 972 2 3" xfId="22550" xr:uid="{00000000-0005-0000-0000-000000950000}"/>
    <cellStyle name="Normal 972 2 3 2" xfId="40417" xr:uid="{00000000-0005-0000-0000-000001950000}"/>
    <cellStyle name="Normal 972 2 4" xfId="31575" xr:uid="{00000000-0005-0000-0000-000002950000}"/>
    <cellStyle name="Normal 972 3" xfId="12963" xr:uid="{00000000-0005-0000-0000-000003950000}"/>
    <cellStyle name="Normal 972 3 2" xfId="22552" xr:uid="{00000000-0005-0000-0000-000004950000}"/>
    <cellStyle name="Normal 972 3 2 2" xfId="40419" xr:uid="{00000000-0005-0000-0000-000005950000}"/>
    <cellStyle name="Normal 972 3 3" xfId="31577" xr:uid="{00000000-0005-0000-0000-000006950000}"/>
    <cellStyle name="Normal 972 4" xfId="12964" xr:uid="{00000000-0005-0000-0000-000007950000}"/>
    <cellStyle name="Normal 972 4 2" xfId="22553" xr:uid="{00000000-0005-0000-0000-000008950000}"/>
    <cellStyle name="Normal 972 4 2 2" xfId="40420" xr:uid="{00000000-0005-0000-0000-000009950000}"/>
    <cellStyle name="Normal 972 4 3" xfId="31578" xr:uid="{00000000-0005-0000-0000-00000A950000}"/>
    <cellStyle name="Normal 972 5" xfId="12965" xr:uid="{00000000-0005-0000-0000-00000B950000}"/>
    <cellStyle name="Normal 972 5 2" xfId="22554" xr:uid="{00000000-0005-0000-0000-00000C950000}"/>
    <cellStyle name="Normal 972 5 2 2" xfId="40421" xr:uid="{00000000-0005-0000-0000-00000D950000}"/>
    <cellStyle name="Normal 972 5 3" xfId="31579" xr:uid="{00000000-0005-0000-0000-00000E950000}"/>
    <cellStyle name="Normal 972 6" xfId="22549" xr:uid="{00000000-0005-0000-0000-00000F950000}"/>
    <cellStyle name="Normal 972 6 2" xfId="40416" xr:uid="{00000000-0005-0000-0000-000010950000}"/>
    <cellStyle name="Normal 972 7" xfId="31574" xr:uid="{00000000-0005-0000-0000-000011950000}"/>
    <cellStyle name="Normal 973" xfId="12966" xr:uid="{00000000-0005-0000-0000-000012950000}"/>
    <cellStyle name="Normal 973 2" xfId="12967" xr:uid="{00000000-0005-0000-0000-000013950000}"/>
    <cellStyle name="Normal 973 2 2" xfId="12968" xr:uid="{00000000-0005-0000-0000-000014950000}"/>
    <cellStyle name="Normal 973 2 2 2" xfId="22557" xr:uid="{00000000-0005-0000-0000-000015950000}"/>
    <cellStyle name="Normal 973 2 2 2 2" xfId="40424" xr:uid="{00000000-0005-0000-0000-000016950000}"/>
    <cellStyle name="Normal 973 2 2 3" xfId="31582" xr:uid="{00000000-0005-0000-0000-000017950000}"/>
    <cellStyle name="Normal 973 2 3" xfId="22556" xr:uid="{00000000-0005-0000-0000-000018950000}"/>
    <cellStyle name="Normal 973 2 3 2" xfId="40423" xr:uid="{00000000-0005-0000-0000-000019950000}"/>
    <cellStyle name="Normal 973 2 4" xfId="31581" xr:uid="{00000000-0005-0000-0000-00001A950000}"/>
    <cellStyle name="Normal 973 3" xfId="12969" xr:uid="{00000000-0005-0000-0000-00001B950000}"/>
    <cellStyle name="Normal 973 3 2" xfId="22558" xr:uid="{00000000-0005-0000-0000-00001C950000}"/>
    <cellStyle name="Normal 973 3 2 2" xfId="40425" xr:uid="{00000000-0005-0000-0000-00001D950000}"/>
    <cellStyle name="Normal 973 3 3" xfId="31583" xr:uid="{00000000-0005-0000-0000-00001E950000}"/>
    <cellStyle name="Normal 973 4" xfId="12970" xr:uid="{00000000-0005-0000-0000-00001F950000}"/>
    <cellStyle name="Normal 973 4 2" xfId="22559" xr:uid="{00000000-0005-0000-0000-000020950000}"/>
    <cellStyle name="Normal 973 4 2 2" xfId="40426" xr:uid="{00000000-0005-0000-0000-000021950000}"/>
    <cellStyle name="Normal 973 4 3" xfId="31584" xr:uid="{00000000-0005-0000-0000-000022950000}"/>
    <cellStyle name="Normal 973 5" xfId="12971" xr:uid="{00000000-0005-0000-0000-000023950000}"/>
    <cellStyle name="Normal 973 5 2" xfId="22560" xr:uid="{00000000-0005-0000-0000-000024950000}"/>
    <cellStyle name="Normal 973 5 2 2" xfId="40427" xr:uid="{00000000-0005-0000-0000-000025950000}"/>
    <cellStyle name="Normal 973 5 3" xfId="31585" xr:uid="{00000000-0005-0000-0000-000026950000}"/>
    <cellStyle name="Normal 973 6" xfId="22555" xr:uid="{00000000-0005-0000-0000-000027950000}"/>
    <cellStyle name="Normal 973 6 2" xfId="40422" xr:uid="{00000000-0005-0000-0000-000028950000}"/>
    <cellStyle name="Normal 973 7" xfId="31580" xr:uid="{00000000-0005-0000-0000-000029950000}"/>
    <cellStyle name="Normal 974" xfId="12972" xr:uid="{00000000-0005-0000-0000-00002A950000}"/>
    <cellStyle name="Normal 974 2" xfId="12973" xr:uid="{00000000-0005-0000-0000-00002B950000}"/>
    <cellStyle name="Normal 974 2 2" xfId="12974" xr:uid="{00000000-0005-0000-0000-00002C950000}"/>
    <cellStyle name="Normal 974 2 2 2" xfId="22563" xr:uid="{00000000-0005-0000-0000-00002D950000}"/>
    <cellStyle name="Normal 974 2 2 2 2" xfId="40430" xr:uid="{00000000-0005-0000-0000-00002E950000}"/>
    <cellStyle name="Normal 974 2 2 3" xfId="31588" xr:uid="{00000000-0005-0000-0000-00002F950000}"/>
    <cellStyle name="Normal 974 2 3" xfId="22562" xr:uid="{00000000-0005-0000-0000-000030950000}"/>
    <cellStyle name="Normal 974 2 3 2" xfId="40429" xr:uid="{00000000-0005-0000-0000-000031950000}"/>
    <cellStyle name="Normal 974 2 4" xfId="31587" xr:uid="{00000000-0005-0000-0000-000032950000}"/>
    <cellStyle name="Normal 974 3" xfId="12975" xr:uid="{00000000-0005-0000-0000-000033950000}"/>
    <cellStyle name="Normal 974 3 2" xfId="22564" xr:uid="{00000000-0005-0000-0000-000034950000}"/>
    <cellStyle name="Normal 974 3 2 2" xfId="40431" xr:uid="{00000000-0005-0000-0000-000035950000}"/>
    <cellStyle name="Normal 974 3 3" xfId="31589" xr:uid="{00000000-0005-0000-0000-000036950000}"/>
    <cellStyle name="Normal 974 4" xfId="12976" xr:uid="{00000000-0005-0000-0000-000037950000}"/>
    <cellStyle name="Normal 974 4 2" xfId="22565" xr:uid="{00000000-0005-0000-0000-000038950000}"/>
    <cellStyle name="Normal 974 4 2 2" xfId="40432" xr:uid="{00000000-0005-0000-0000-000039950000}"/>
    <cellStyle name="Normal 974 4 3" xfId="31590" xr:uid="{00000000-0005-0000-0000-00003A950000}"/>
    <cellStyle name="Normal 974 5" xfId="12977" xr:uid="{00000000-0005-0000-0000-00003B950000}"/>
    <cellStyle name="Normal 974 5 2" xfId="22566" xr:uid="{00000000-0005-0000-0000-00003C950000}"/>
    <cellStyle name="Normal 974 5 2 2" xfId="40433" xr:uid="{00000000-0005-0000-0000-00003D950000}"/>
    <cellStyle name="Normal 974 5 3" xfId="31591" xr:uid="{00000000-0005-0000-0000-00003E950000}"/>
    <cellStyle name="Normal 974 6" xfId="22561" xr:uid="{00000000-0005-0000-0000-00003F950000}"/>
    <cellStyle name="Normal 974 6 2" xfId="40428" xr:uid="{00000000-0005-0000-0000-000040950000}"/>
    <cellStyle name="Normal 974 7" xfId="31586" xr:uid="{00000000-0005-0000-0000-000041950000}"/>
    <cellStyle name="Normal 975" xfId="12978" xr:uid="{00000000-0005-0000-0000-000042950000}"/>
    <cellStyle name="Normal 975 2" xfId="12979" xr:uid="{00000000-0005-0000-0000-000043950000}"/>
    <cellStyle name="Normal 975 2 2" xfId="12980" xr:uid="{00000000-0005-0000-0000-000044950000}"/>
    <cellStyle name="Normal 975 2 2 2" xfId="22569" xr:uid="{00000000-0005-0000-0000-000045950000}"/>
    <cellStyle name="Normal 975 2 2 2 2" xfId="40436" xr:uid="{00000000-0005-0000-0000-000046950000}"/>
    <cellStyle name="Normal 975 2 2 3" xfId="31594" xr:uid="{00000000-0005-0000-0000-000047950000}"/>
    <cellStyle name="Normal 975 2 3" xfId="22568" xr:uid="{00000000-0005-0000-0000-000048950000}"/>
    <cellStyle name="Normal 975 2 3 2" xfId="40435" xr:uid="{00000000-0005-0000-0000-000049950000}"/>
    <cellStyle name="Normal 975 2 4" xfId="31593" xr:uid="{00000000-0005-0000-0000-00004A950000}"/>
    <cellStyle name="Normal 975 3" xfId="12981" xr:uid="{00000000-0005-0000-0000-00004B950000}"/>
    <cellStyle name="Normal 975 3 2" xfId="22570" xr:uid="{00000000-0005-0000-0000-00004C950000}"/>
    <cellStyle name="Normal 975 3 2 2" xfId="40437" xr:uid="{00000000-0005-0000-0000-00004D950000}"/>
    <cellStyle name="Normal 975 3 3" xfId="31595" xr:uid="{00000000-0005-0000-0000-00004E950000}"/>
    <cellStyle name="Normal 975 4" xfId="12982" xr:uid="{00000000-0005-0000-0000-00004F950000}"/>
    <cellStyle name="Normal 975 4 2" xfId="22571" xr:uid="{00000000-0005-0000-0000-000050950000}"/>
    <cellStyle name="Normal 975 4 2 2" xfId="40438" xr:uid="{00000000-0005-0000-0000-000051950000}"/>
    <cellStyle name="Normal 975 4 3" xfId="31596" xr:uid="{00000000-0005-0000-0000-000052950000}"/>
    <cellStyle name="Normal 975 5" xfId="12983" xr:uid="{00000000-0005-0000-0000-000053950000}"/>
    <cellStyle name="Normal 975 5 2" xfId="22572" xr:uid="{00000000-0005-0000-0000-000054950000}"/>
    <cellStyle name="Normal 975 5 2 2" xfId="40439" xr:uid="{00000000-0005-0000-0000-000055950000}"/>
    <cellStyle name="Normal 975 5 3" xfId="31597" xr:uid="{00000000-0005-0000-0000-000056950000}"/>
    <cellStyle name="Normal 975 6" xfId="22567" xr:uid="{00000000-0005-0000-0000-000057950000}"/>
    <cellStyle name="Normal 975 6 2" xfId="40434" xr:uid="{00000000-0005-0000-0000-000058950000}"/>
    <cellStyle name="Normal 975 7" xfId="31592" xr:uid="{00000000-0005-0000-0000-000059950000}"/>
    <cellStyle name="Normal 976" xfId="12984" xr:uid="{00000000-0005-0000-0000-00005A950000}"/>
    <cellStyle name="Normal 976 2" xfId="12985" xr:uid="{00000000-0005-0000-0000-00005B950000}"/>
    <cellStyle name="Normal 976 2 2" xfId="12986" xr:uid="{00000000-0005-0000-0000-00005C950000}"/>
    <cellStyle name="Normal 976 2 2 2" xfId="22575" xr:uid="{00000000-0005-0000-0000-00005D950000}"/>
    <cellStyle name="Normal 976 2 2 2 2" xfId="40442" xr:uid="{00000000-0005-0000-0000-00005E950000}"/>
    <cellStyle name="Normal 976 2 2 3" xfId="31600" xr:uid="{00000000-0005-0000-0000-00005F950000}"/>
    <cellStyle name="Normal 976 2 3" xfId="22574" xr:uid="{00000000-0005-0000-0000-000060950000}"/>
    <cellStyle name="Normal 976 2 3 2" xfId="40441" xr:uid="{00000000-0005-0000-0000-000061950000}"/>
    <cellStyle name="Normal 976 2 4" xfId="31599" xr:uid="{00000000-0005-0000-0000-000062950000}"/>
    <cellStyle name="Normal 976 3" xfId="12987" xr:uid="{00000000-0005-0000-0000-000063950000}"/>
    <cellStyle name="Normal 976 3 2" xfId="22576" xr:uid="{00000000-0005-0000-0000-000064950000}"/>
    <cellStyle name="Normal 976 3 2 2" xfId="40443" xr:uid="{00000000-0005-0000-0000-000065950000}"/>
    <cellStyle name="Normal 976 3 3" xfId="31601" xr:uid="{00000000-0005-0000-0000-000066950000}"/>
    <cellStyle name="Normal 976 4" xfId="12988" xr:uid="{00000000-0005-0000-0000-000067950000}"/>
    <cellStyle name="Normal 976 4 2" xfId="22577" xr:uid="{00000000-0005-0000-0000-000068950000}"/>
    <cellStyle name="Normal 976 4 2 2" xfId="40444" xr:uid="{00000000-0005-0000-0000-000069950000}"/>
    <cellStyle name="Normal 976 4 3" xfId="31602" xr:uid="{00000000-0005-0000-0000-00006A950000}"/>
    <cellStyle name="Normal 976 5" xfId="12989" xr:uid="{00000000-0005-0000-0000-00006B950000}"/>
    <cellStyle name="Normal 976 5 2" xfId="22578" xr:uid="{00000000-0005-0000-0000-00006C950000}"/>
    <cellStyle name="Normal 976 5 2 2" xfId="40445" xr:uid="{00000000-0005-0000-0000-00006D950000}"/>
    <cellStyle name="Normal 976 5 3" xfId="31603" xr:uid="{00000000-0005-0000-0000-00006E950000}"/>
    <cellStyle name="Normal 976 6" xfId="22573" xr:uid="{00000000-0005-0000-0000-00006F950000}"/>
    <cellStyle name="Normal 976 6 2" xfId="40440" xr:uid="{00000000-0005-0000-0000-000070950000}"/>
    <cellStyle name="Normal 976 7" xfId="31598" xr:uid="{00000000-0005-0000-0000-000071950000}"/>
    <cellStyle name="Normal 977" xfId="12990" xr:uid="{00000000-0005-0000-0000-000072950000}"/>
    <cellStyle name="Normal 977 2" xfId="12991" xr:uid="{00000000-0005-0000-0000-000073950000}"/>
    <cellStyle name="Normal 977 2 2" xfId="12992" xr:uid="{00000000-0005-0000-0000-000074950000}"/>
    <cellStyle name="Normal 977 2 2 2" xfId="22581" xr:uid="{00000000-0005-0000-0000-000075950000}"/>
    <cellStyle name="Normal 977 2 2 2 2" xfId="40448" xr:uid="{00000000-0005-0000-0000-000076950000}"/>
    <cellStyle name="Normal 977 2 2 3" xfId="31606" xr:uid="{00000000-0005-0000-0000-000077950000}"/>
    <cellStyle name="Normal 977 2 3" xfId="22580" xr:uid="{00000000-0005-0000-0000-000078950000}"/>
    <cellStyle name="Normal 977 2 3 2" xfId="40447" xr:uid="{00000000-0005-0000-0000-000079950000}"/>
    <cellStyle name="Normal 977 2 4" xfId="31605" xr:uid="{00000000-0005-0000-0000-00007A950000}"/>
    <cellStyle name="Normal 977 3" xfId="12993" xr:uid="{00000000-0005-0000-0000-00007B950000}"/>
    <cellStyle name="Normal 977 3 2" xfId="22582" xr:uid="{00000000-0005-0000-0000-00007C950000}"/>
    <cellStyle name="Normal 977 3 2 2" xfId="40449" xr:uid="{00000000-0005-0000-0000-00007D950000}"/>
    <cellStyle name="Normal 977 3 3" xfId="31607" xr:uid="{00000000-0005-0000-0000-00007E950000}"/>
    <cellStyle name="Normal 977 4" xfId="12994" xr:uid="{00000000-0005-0000-0000-00007F950000}"/>
    <cellStyle name="Normal 977 4 2" xfId="22583" xr:uid="{00000000-0005-0000-0000-000080950000}"/>
    <cellStyle name="Normal 977 4 2 2" xfId="40450" xr:uid="{00000000-0005-0000-0000-000081950000}"/>
    <cellStyle name="Normal 977 4 3" xfId="31608" xr:uid="{00000000-0005-0000-0000-000082950000}"/>
    <cellStyle name="Normal 977 5" xfId="12995" xr:uid="{00000000-0005-0000-0000-000083950000}"/>
    <cellStyle name="Normal 977 5 2" xfId="22584" xr:uid="{00000000-0005-0000-0000-000084950000}"/>
    <cellStyle name="Normal 977 5 2 2" xfId="40451" xr:uid="{00000000-0005-0000-0000-000085950000}"/>
    <cellStyle name="Normal 977 5 3" xfId="31609" xr:uid="{00000000-0005-0000-0000-000086950000}"/>
    <cellStyle name="Normal 977 6" xfId="22579" xr:uid="{00000000-0005-0000-0000-000087950000}"/>
    <cellStyle name="Normal 977 6 2" xfId="40446" xr:uid="{00000000-0005-0000-0000-000088950000}"/>
    <cellStyle name="Normal 977 7" xfId="31604" xr:uid="{00000000-0005-0000-0000-000089950000}"/>
    <cellStyle name="Normal 978" xfId="12996" xr:uid="{00000000-0005-0000-0000-00008A950000}"/>
    <cellStyle name="Normal 978 2" xfId="12997" xr:uid="{00000000-0005-0000-0000-00008B950000}"/>
    <cellStyle name="Normal 978 2 2" xfId="12998" xr:uid="{00000000-0005-0000-0000-00008C950000}"/>
    <cellStyle name="Normal 978 2 2 2" xfId="22587" xr:uid="{00000000-0005-0000-0000-00008D950000}"/>
    <cellStyle name="Normal 978 2 2 2 2" xfId="40454" xr:uid="{00000000-0005-0000-0000-00008E950000}"/>
    <cellStyle name="Normal 978 2 2 3" xfId="31612" xr:uid="{00000000-0005-0000-0000-00008F950000}"/>
    <cellStyle name="Normal 978 2 3" xfId="22586" xr:uid="{00000000-0005-0000-0000-000090950000}"/>
    <cellStyle name="Normal 978 2 3 2" xfId="40453" xr:uid="{00000000-0005-0000-0000-000091950000}"/>
    <cellStyle name="Normal 978 2 4" xfId="31611" xr:uid="{00000000-0005-0000-0000-000092950000}"/>
    <cellStyle name="Normal 978 3" xfId="12999" xr:uid="{00000000-0005-0000-0000-000093950000}"/>
    <cellStyle name="Normal 978 3 2" xfId="22588" xr:uid="{00000000-0005-0000-0000-000094950000}"/>
    <cellStyle name="Normal 978 3 2 2" xfId="40455" xr:uid="{00000000-0005-0000-0000-000095950000}"/>
    <cellStyle name="Normal 978 3 3" xfId="31613" xr:uid="{00000000-0005-0000-0000-000096950000}"/>
    <cellStyle name="Normal 978 4" xfId="13000" xr:uid="{00000000-0005-0000-0000-000097950000}"/>
    <cellStyle name="Normal 978 4 2" xfId="22589" xr:uid="{00000000-0005-0000-0000-000098950000}"/>
    <cellStyle name="Normal 978 4 2 2" xfId="40456" xr:uid="{00000000-0005-0000-0000-000099950000}"/>
    <cellStyle name="Normal 978 4 3" xfId="31614" xr:uid="{00000000-0005-0000-0000-00009A950000}"/>
    <cellStyle name="Normal 978 5" xfId="13001" xr:uid="{00000000-0005-0000-0000-00009B950000}"/>
    <cellStyle name="Normal 978 5 2" xfId="22590" xr:uid="{00000000-0005-0000-0000-00009C950000}"/>
    <cellStyle name="Normal 978 5 2 2" xfId="40457" xr:uid="{00000000-0005-0000-0000-00009D950000}"/>
    <cellStyle name="Normal 978 5 3" xfId="31615" xr:uid="{00000000-0005-0000-0000-00009E950000}"/>
    <cellStyle name="Normal 978 6" xfId="22585" xr:uid="{00000000-0005-0000-0000-00009F950000}"/>
    <cellStyle name="Normal 978 6 2" xfId="40452" xr:uid="{00000000-0005-0000-0000-0000A0950000}"/>
    <cellStyle name="Normal 978 7" xfId="31610" xr:uid="{00000000-0005-0000-0000-0000A1950000}"/>
    <cellStyle name="Normal 979" xfId="13002" xr:uid="{00000000-0005-0000-0000-0000A2950000}"/>
    <cellStyle name="Normal 979 2" xfId="13003" xr:uid="{00000000-0005-0000-0000-0000A3950000}"/>
    <cellStyle name="Normal 979 2 2" xfId="13004" xr:uid="{00000000-0005-0000-0000-0000A4950000}"/>
    <cellStyle name="Normal 979 2 2 2" xfId="22593" xr:uid="{00000000-0005-0000-0000-0000A5950000}"/>
    <cellStyle name="Normal 979 2 2 2 2" xfId="40460" xr:uid="{00000000-0005-0000-0000-0000A6950000}"/>
    <cellStyle name="Normal 979 2 2 3" xfId="31618" xr:uid="{00000000-0005-0000-0000-0000A7950000}"/>
    <cellStyle name="Normal 979 2 3" xfId="22592" xr:uid="{00000000-0005-0000-0000-0000A8950000}"/>
    <cellStyle name="Normal 979 2 3 2" xfId="40459" xr:uid="{00000000-0005-0000-0000-0000A9950000}"/>
    <cellStyle name="Normal 979 2 4" xfId="31617" xr:uid="{00000000-0005-0000-0000-0000AA950000}"/>
    <cellStyle name="Normal 979 3" xfId="13005" xr:uid="{00000000-0005-0000-0000-0000AB950000}"/>
    <cellStyle name="Normal 979 3 2" xfId="22594" xr:uid="{00000000-0005-0000-0000-0000AC950000}"/>
    <cellStyle name="Normal 979 3 2 2" xfId="40461" xr:uid="{00000000-0005-0000-0000-0000AD950000}"/>
    <cellStyle name="Normal 979 3 3" xfId="31619" xr:uid="{00000000-0005-0000-0000-0000AE950000}"/>
    <cellStyle name="Normal 979 4" xfId="13006" xr:uid="{00000000-0005-0000-0000-0000AF950000}"/>
    <cellStyle name="Normal 979 4 2" xfId="22595" xr:uid="{00000000-0005-0000-0000-0000B0950000}"/>
    <cellStyle name="Normal 979 4 2 2" xfId="40462" xr:uid="{00000000-0005-0000-0000-0000B1950000}"/>
    <cellStyle name="Normal 979 4 3" xfId="31620" xr:uid="{00000000-0005-0000-0000-0000B2950000}"/>
    <cellStyle name="Normal 979 5" xfId="13007" xr:uid="{00000000-0005-0000-0000-0000B3950000}"/>
    <cellStyle name="Normal 979 5 2" xfId="22596" xr:uid="{00000000-0005-0000-0000-0000B4950000}"/>
    <cellStyle name="Normal 979 5 2 2" xfId="40463" xr:uid="{00000000-0005-0000-0000-0000B5950000}"/>
    <cellStyle name="Normal 979 5 3" xfId="31621" xr:uid="{00000000-0005-0000-0000-0000B6950000}"/>
    <cellStyle name="Normal 979 6" xfId="22591" xr:uid="{00000000-0005-0000-0000-0000B7950000}"/>
    <cellStyle name="Normal 979 6 2" xfId="40458" xr:uid="{00000000-0005-0000-0000-0000B8950000}"/>
    <cellStyle name="Normal 979 7" xfId="31616" xr:uid="{00000000-0005-0000-0000-0000B9950000}"/>
    <cellStyle name="Normal 98" xfId="1894" xr:uid="{00000000-0005-0000-0000-0000BA950000}"/>
    <cellStyle name="Normal 98 2" xfId="13008" xr:uid="{00000000-0005-0000-0000-0000BB950000}"/>
    <cellStyle name="Normal 98 3" xfId="13009" xr:uid="{00000000-0005-0000-0000-0000BC950000}"/>
    <cellStyle name="Normal 98 3 2" xfId="13010" xr:uid="{00000000-0005-0000-0000-0000BD950000}"/>
    <cellStyle name="Normal 98 3 2 2" xfId="22598" xr:uid="{00000000-0005-0000-0000-0000BE950000}"/>
    <cellStyle name="Normal 98 3 2 2 2" xfId="40465" xr:uid="{00000000-0005-0000-0000-0000BF950000}"/>
    <cellStyle name="Normal 98 3 2 3" xfId="31623" xr:uid="{00000000-0005-0000-0000-0000C0950000}"/>
    <cellStyle name="Normal 98 3 3" xfId="22597" xr:uid="{00000000-0005-0000-0000-0000C1950000}"/>
    <cellStyle name="Normal 98 3 3 2" xfId="40464" xr:uid="{00000000-0005-0000-0000-0000C2950000}"/>
    <cellStyle name="Normal 98 3 4" xfId="31622" xr:uid="{00000000-0005-0000-0000-0000C3950000}"/>
    <cellStyle name="Normal 98 4" xfId="13011" xr:uid="{00000000-0005-0000-0000-0000C4950000}"/>
    <cellStyle name="Normal 98 4 2" xfId="22599" xr:uid="{00000000-0005-0000-0000-0000C5950000}"/>
    <cellStyle name="Normal 98 4 2 2" xfId="40466" xr:uid="{00000000-0005-0000-0000-0000C6950000}"/>
    <cellStyle name="Normal 98 4 3" xfId="31624" xr:uid="{00000000-0005-0000-0000-0000C7950000}"/>
    <cellStyle name="Normal 98 5" xfId="13012" xr:uid="{00000000-0005-0000-0000-0000C8950000}"/>
    <cellStyle name="Normal 98 5 2" xfId="22600" xr:uid="{00000000-0005-0000-0000-0000C9950000}"/>
    <cellStyle name="Normal 98 5 2 2" xfId="40467" xr:uid="{00000000-0005-0000-0000-0000CA950000}"/>
    <cellStyle name="Normal 98 5 3" xfId="31625" xr:uid="{00000000-0005-0000-0000-0000CB950000}"/>
    <cellStyle name="Normal 98 6" xfId="13013" xr:uid="{00000000-0005-0000-0000-0000CC950000}"/>
    <cellStyle name="Normal 98 6 2" xfId="22601" xr:uid="{00000000-0005-0000-0000-0000CD950000}"/>
    <cellStyle name="Normal 98 6 2 2" xfId="40468" xr:uid="{00000000-0005-0000-0000-0000CE950000}"/>
    <cellStyle name="Normal 98 6 3" xfId="31626" xr:uid="{00000000-0005-0000-0000-0000CF950000}"/>
    <cellStyle name="Normal 980" xfId="13014" xr:uid="{00000000-0005-0000-0000-0000D0950000}"/>
    <cellStyle name="Normal 980 2" xfId="13015" xr:uid="{00000000-0005-0000-0000-0000D1950000}"/>
    <cellStyle name="Normal 980 2 2" xfId="13016" xr:uid="{00000000-0005-0000-0000-0000D2950000}"/>
    <cellStyle name="Normal 980 2 2 2" xfId="22604" xr:uid="{00000000-0005-0000-0000-0000D3950000}"/>
    <cellStyle name="Normal 980 2 2 2 2" xfId="40471" xr:uid="{00000000-0005-0000-0000-0000D4950000}"/>
    <cellStyle name="Normal 980 2 2 3" xfId="31629" xr:uid="{00000000-0005-0000-0000-0000D5950000}"/>
    <cellStyle name="Normal 980 2 3" xfId="22603" xr:uid="{00000000-0005-0000-0000-0000D6950000}"/>
    <cellStyle name="Normal 980 2 3 2" xfId="40470" xr:uid="{00000000-0005-0000-0000-0000D7950000}"/>
    <cellStyle name="Normal 980 2 4" xfId="31628" xr:uid="{00000000-0005-0000-0000-0000D8950000}"/>
    <cellStyle name="Normal 980 3" xfId="13017" xr:uid="{00000000-0005-0000-0000-0000D9950000}"/>
    <cellStyle name="Normal 980 3 2" xfId="22605" xr:uid="{00000000-0005-0000-0000-0000DA950000}"/>
    <cellStyle name="Normal 980 3 2 2" xfId="40472" xr:uid="{00000000-0005-0000-0000-0000DB950000}"/>
    <cellStyle name="Normal 980 3 3" xfId="31630" xr:uid="{00000000-0005-0000-0000-0000DC950000}"/>
    <cellStyle name="Normal 980 4" xfId="13018" xr:uid="{00000000-0005-0000-0000-0000DD950000}"/>
    <cellStyle name="Normal 980 4 2" xfId="22606" xr:uid="{00000000-0005-0000-0000-0000DE950000}"/>
    <cellStyle name="Normal 980 4 2 2" xfId="40473" xr:uid="{00000000-0005-0000-0000-0000DF950000}"/>
    <cellStyle name="Normal 980 4 3" xfId="31631" xr:uid="{00000000-0005-0000-0000-0000E0950000}"/>
    <cellStyle name="Normal 980 5" xfId="13019" xr:uid="{00000000-0005-0000-0000-0000E1950000}"/>
    <cellStyle name="Normal 980 5 2" xfId="22607" xr:uid="{00000000-0005-0000-0000-0000E2950000}"/>
    <cellStyle name="Normal 980 5 2 2" xfId="40474" xr:uid="{00000000-0005-0000-0000-0000E3950000}"/>
    <cellStyle name="Normal 980 5 3" xfId="31632" xr:uid="{00000000-0005-0000-0000-0000E4950000}"/>
    <cellStyle name="Normal 980 6" xfId="22602" xr:uid="{00000000-0005-0000-0000-0000E5950000}"/>
    <cellStyle name="Normal 980 6 2" xfId="40469" xr:uid="{00000000-0005-0000-0000-0000E6950000}"/>
    <cellStyle name="Normal 980 7" xfId="31627" xr:uid="{00000000-0005-0000-0000-0000E7950000}"/>
    <cellStyle name="Normal 981" xfId="13020" xr:uid="{00000000-0005-0000-0000-0000E8950000}"/>
    <cellStyle name="Normal 981 2" xfId="13021" xr:uid="{00000000-0005-0000-0000-0000E9950000}"/>
    <cellStyle name="Normal 981 2 2" xfId="13022" xr:uid="{00000000-0005-0000-0000-0000EA950000}"/>
    <cellStyle name="Normal 981 2 2 2" xfId="22610" xr:uid="{00000000-0005-0000-0000-0000EB950000}"/>
    <cellStyle name="Normal 981 2 2 2 2" xfId="40477" xr:uid="{00000000-0005-0000-0000-0000EC950000}"/>
    <cellStyle name="Normal 981 2 2 3" xfId="31635" xr:uid="{00000000-0005-0000-0000-0000ED950000}"/>
    <cellStyle name="Normal 981 2 3" xfId="22609" xr:uid="{00000000-0005-0000-0000-0000EE950000}"/>
    <cellStyle name="Normal 981 2 3 2" xfId="40476" xr:uid="{00000000-0005-0000-0000-0000EF950000}"/>
    <cellStyle name="Normal 981 2 4" xfId="31634" xr:uid="{00000000-0005-0000-0000-0000F0950000}"/>
    <cellStyle name="Normal 981 3" xfId="13023" xr:uid="{00000000-0005-0000-0000-0000F1950000}"/>
    <cellStyle name="Normal 981 3 2" xfId="22611" xr:uid="{00000000-0005-0000-0000-0000F2950000}"/>
    <cellStyle name="Normal 981 3 2 2" xfId="40478" xr:uid="{00000000-0005-0000-0000-0000F3950000}"/>
    <cellStyle name="Normal 981 3 3" xfId="31636" xr:uid="{00000000-0005-0000-0000-0000F4950000}"/>
    <cellStyle name="Normal 981 4" xfId="13024" xr:uid="{00000000-0005-0000-0000-0000F5950000}"/>
    <cellStyle name="Normal 981 4 2" xfId="22612" xr:uid="{00000000-0005-0000-0000-0000F6950000}"/>
    <cellStyle name="Normal 981 4 2 2" xfId="40479" xr:uid="{00000000-0005-0000-0000-0000F7950000}"/>
    <cellStyle name="Normal 981 4 3" xfId="31637" xr:uid="{00000000-0005-0000-0000-0000F8950000}"/>
    <cellStyle name="Normal 981 5" xfId="13025" xr:uid="{00000000-0005-0000-0000-0000F9950000}"/>
    <cellStyle name="Normal 981 5 2" xfId="22613" xr:uid="{00000000-0005-0000-0000-0000FA950000}"/>
    <cellStyle name="Normal 981 5 2 2" xfId="40480" xr:uid="{00000000-0005-0000-0000-0000FB950000}"/>
    <cellStyle name="Normal 981 5 3" xfId="31638" xr:uid="{00000000-0005-0000-0000-0000FC950000}"/>
    <cellStyle name="Normal 981 6" xfId="22608" xr:uid="{00000000-0005-0000-0000-0000FD950000}"/>
    <cellStyle name="Normal 981 6 2" xfId="40475" xr:uid="{00000000-0005-0000-0000-0000FE950000}"/>
    <cellStyle name="Normal 981 7" xfId="31633" xr:uid="{00000000-0005-0000-0000-0000FF950000}"/>
    <cellStyle name="Normal 982" xfId="13026" xr:uid="{00000000-0005-0000-0000-000000960000}"/>
    <cellStyle name="Normal 982 2" xfId="13027" xr:uid="{00000000-0005-0000-0000-000001960000}"/>
    <cellStyle name="Normal 982 2 2" xfId="13028" xr:uid="{00000000-0005-0000-0000-000002960000}"/>
    <cellStyle name="Normal 982 2 2 2" xfId="22616" xr:uid="{00000000-0005-0000-0000-000003960000}"/>
    <cellStyle name="Normal 982 2 2 2 2" xfId="40483" xr:uid="{00000000-0005-0000-0000-000004960000}"/>
    <cellStyle name="Normal 982 2 2 3" xfId="31641" xr:uid="{00000000-0005-0000-0000-000005960000}"/>
    <cellStyle name="Normal 982 2 3" xfId="22615" xr:uid="{00000000-0005-0000-0000-000006960000}"/>
    <cellStyle name="Normal 982 2 3 2" xfId="40482" xr:uid="{00000000-0005-0000-0000-000007960000}"/>
    <cellStyle name="Normal 982 2 4" xfId="31640" xr:uid="{00000000-0005-0000-0000-000008960000}"/>
    <cellStyle name="Normal 982 3" xfId="13029" xr:uid="{00000000-0005-0000-0000-000009960000}"/>
    <cellStyle name="Normal 982 3 2" xfId="22617" xr:uid="{00000000-0005-0000-0000-00000A960000}"/>
    <cellStyle name="Normal 982 3 2 2" xfId="40484" xr:uid="{00000000-0005-0000-0000-00000B960000}"/>
    <cellStyle name="Normal 982 3 3" xfId="31642" xr:uid="{00000000-0005-0000-0000-00000C960000}"/>
    <cellStyle name="Normal 982 4" xfId="13030" xr:uid="{00000000-0005-0000-0000-00000D960000}"/>
    <cellStyle name="Normal 982 4 2" xfId="22618" xr:uid="{00000000-0005-0000-0000-00000E960000}"/>
    <cellStyle name="Normal 982 4 2 2" xfId="40485" xr:uid="{00000000-0005-0000-0000-00000F960000}"/>
    <cellStyle name="Normal 982 4 3" xfId="31643" xr:uid="{00000000-0005-0000-0000-000010960000}"/>
    <cellStyle name="Normal 982 5" xfId="13031" xr:uid="{00000000-0005-0000-0000-000011960000}"/>
    <cellStyle name="Normal 982 5 2" xfId="22619" xr:uid="{00000000-0005-0000-0000-000012960000}"/>
    <cellStyle name="Normal 982 5 2 2" xfId="40486" xr:uid="{00000000-0005-0000-0000-000013960000}"/>
    <cellStyle name="Normal 982 5 3" xfId="31644" xr:uid="{00000000-0005-0000-0000-000014960000}"/>
    <cellStyle name="Normal 982 6" xfId="22614" xr:uid="{00000000-0005-0000-0000-000015960000}"/>
    <cellStyle name="Normal 982 6 2" xfId="40481" xr:uid="{00000000-0005-0000-0000-000016960000}"/>
    <cellStyle name="Normal 982 7" xfId="31639" xr:uid="{00000000-0005-0000-0000-000017960000}"/>
    <cellStyle name="Normal 983" xfId="13032" xr:uid="{00000000-0005-0000-0000-000018960000}"/>
    <cellStyle name="Normal 983 2" xfId="13033" xr:uid="{00000000-0005-0000-0000-000019960000}"/>
    <cellStyle name="Normal 983 2 2" xfId="13034" xr:uid="{00000000-0005-0000-0000-00001A960000}"/>
    <cellStyle name="Normal 983 2 2 2" xfId="22622" xr:uid="{00000000-0005-0000-0000-00001B960000}"/>
    <cellStyle name="Normal 983 2 2 2 2" xfId="40489" xr:uid="{00000000-0005-0000-0000-00001C960000}"/>
    <cellStyle name="Normal 983 2 2 3" xfId="31647" xr:uid="{00000000-0005-0000-0000-00001D960000}"/>
    <cellStyle name="Normal 983 2 3" xfId="22621" xr:uid="{00000000-0005-0000-0000-00001E960000}"/>
    <cellStyle name="Normal 983 2 3 2" xfId="40488" xr:uid="{00000000-0005-0000-0000-00001F960000}"/>
    <cellStyle name="Normal 983 2 4" xfId="31646" xr:uid="{00000000-0005-0000-0000-000020960000}"/>
    <cellStyle name="Normal 983 3" xfId="13035" xr:uid="{00000000-0005-0000-0000-000021960000}"/>
    <cellStyle name="Normal 983 3 2" xfId="22623" xr:uid="{00000000-0005-0000-0000-000022960000}"/>
    <cellStyle name="Normal 983 3 2 2" xfId="40490" xr:uid="{00000000-0005-0000-0000-000023960000}"/>
    <cellStyle name="Normal 983 3 3" xfId="31648" xr:uid="{00000000-0005-0000-0000-000024960000}"/>
    <cellStyle name="Normal 983 4" xfId="13036" xr:uid="{00000000-0005-0000-0000-000025960000}"/>
    <cellStyle name="Normal 983 4 2" xfId="22624" xr:uid="{00000000-0005-0000-0000-000026960000}"/>
    <cellStyle name="Normal 983 4 2 2" xfId="40491" xr:uid="{00000000-0005-0000-0000-000027960000}"/>
    <cellStyle name="Normal 983 4 3" xfId="31649" xr:uid="{00000000-0005-0000-0000-000028960000}"/>
    <cellStyle name="Normal 983 5" xfId="13037" xr:uid="{00000000-0005-0000-0000-000029960000}"/>
    <cellStyle name="Normal 983 5 2" xfId="22625" xr:uid="{00000000-0005-0000-0000-00002A960000}"/>
    <cellStyle name="Normal 983 5 2 2" xfId="40492" xr:uid="{00000000-0005-0000-0000-00002B960000}"/>
    <cellStyle name="Normal 983 5 3" xfId="31650" xr:uid="{00000000-0005-0000-0000-00002C960000}"/>
    <cellStyle name="Normal 983 6" xfId="22620" xr:uid="{00000000-0005-0000-0000-00002D960000}"/>
    <cellStyle name="Normal 983 6 2" xfId="40487" xr:uid="{00000000-0005-0000-0000-00002E960000}"/>
    <cellStyle name="Normal 983 7" xfId="31645" xr:uid="{00000000-0005-0000-0000-00002F960000}"/>
    <cellStyle name="Normal 984" xfId="13038" xr:uid="{00000000-0005-0000-0000-000030960000}"/>
    <cellStyle name="Normal 984 2" xfId="13039" xr:uid="{00000000-0005-0000-0000-000031960000}"/>
    <cellStyle name="Normal 984 2 2" xfId="13040" xr:uid="{00000000-0005-0000-0000-000032960000}"/>
    <cellStyle name="Normal 984 2 2 2" xfId="22628" xr:uid="{00000000-0005-0000-0000-000033960000}"/>
    <cellStyle name="Normal 984 2 2 2 2" xfId="40495" xr:uid="{00000000-0005-0000-0000-000034960000}"/>
    <cellStyle name="Normal 984 2 2 3" xfId="31653" xr:uid="{00000000-0005-0000-0000-000035960000}"/>
    <cellStyle name="Normal 984 2 3" xfId="22627" xr:uid="{00000000-0005-0000-0000-000036960000}"/>
    <cellStyle name="Normal 984 2 3 2" xfId="40494" xr:uid="{00000000-0005-0000-0000-000037960000}"/>
    <cellStyle name="Normal 984 2 4" xfId="31652" xr:uid="{00000000-0005-0000-0000-000038960000}"/>
    <cellStyle name="Normal 984 3" xfId="13041" xr:uid="{00000000-0005-0000-0000-000039960000}"/>
    <cellStyle name="Normal 984 3 2" xfId="22629" xr:uid="{00000000-0005-0000-0000-00003A960000}"/>
    <cellStyle name="Normal 984 3 2 2" xfId="40496" xr:uid="{00000000-0005-0000-0000-00003B960000}"/>
    <cellStyle name="Normal 984 3 3" xfId="31654" xr:uid="{00000000-0005-0000-0000-00003C960000}"/>
    <cellStyle name="Normal 984 4" xfId="13042" xr:uid="{00000000-0005-0000-0000-00003D960000}"/>
    <cellStyle name="Normal 984 4 2" xfId="22630" xr:uid="{00000000-0005-0000-0000-00003E960000}"/>
    <cellStyle name="Normal 984 4 2 2" xfId="40497" xr:uid="{00000000-0005-0000-0000-00003F960000}"/>
    <cellStyle name="Normal 984 4 3" xfId="31655" xr:uid="{00000000-0005-0000-0000-000040960000}"/>
    <cellStyle name="Normal 984 5" xfId="13043" xr:uid="{00000000-0005-0000-0000-000041960000}"/>
    <cellStyle name="Normal 984 5 2" xfId="22631" xr:uid="{00000000-0005-0000-0000-000042960000}"/>
    <cellStyle name="Normal 984 5 2 2" xfId="40498" xr:uid="{00000000-0005-0000-0000-000043960000}"/>
    <cellStyle name="Normal 984 5 3" xfId="31656" xr:uid="{00000000-0005-0000-0000-000044960000}"/>
    <cellStyle name="Normal 984 6" xfId="22626" xr:uid="{00000000-0005-0000-0000-000045960000}"/>
    <cellStyle name="Normal 984 6 2" xfId="40493" xr:uid="{00000000-0005-0000-0000-000046960000}"/>
    <cellStyle name="Normal 984 7" xfId="31651" xr:uid="{00000000-0005-0000-0000-000047960000}"/>
    <cellStyle name="Normal 985" xfId="13044" xr:uid="{00000000-0005-0000-0000-000048960000}"/>
    <cellStyle name="Normal 985 2" xfId="13045" xr:uid="{00000000-0005-0000-0000-000049960000}"/>
    <cellStyle name="Normal 985 2 2" xfId="13046" xr:uid="{00000000-0005-0000-0000-00004A960000}"/>
    <cellStyle name="Normal 985 2 2 2" xfId="22634" xr:uid="{00000000-0005-0000-0000-00004B960000}"/>
    <cellStyle name="Normal 985 2 2 2 2" xfId="40501" xr:uid="{00000000-0005-0000-0000-00004C960000}"/>
    <cellStyle name="Normal 985 2 2 3" xfId="31659" xr:uid="{00000000-0005-0000-0000-00004D960000}"/>
    <cellStyle name="Normal 985 2 3" xfId="22633" xr:uid="{00000000-0005-0000-0000-00004E960000}"/>
    <cellStyle name="Normal 985 2 3 2" xfId="40500" xr:uid="{00000000-0005-0000-0000-00004F960000}"/>
    <cellStyle name="Normal 985 2 4" xfId="31658" xr:uid="{00000000-0005-0000-0000-000050960000}"/>
    <cellStyle name="Normal 985 3" xfId="13047" xr:uid="{00000000-0005-0000-0000-000051960000}"/>
    <cellStyle name="Normal 985 3 2" xfId="22635" xr:uid="{00000000-0005-0000-0000-000052960000}"/>
    <cellStyle name="Normal 985 3 2 2" xfId="40502" xr:uid="{00000000-0005-0000-0000-000053960000}"/>
    <cellStyle name="Normal 985 3 3" xfId="31660" xr:uid="{00000000-0005-0000-0000-000054960000}"/>
    <cellStyle name="Normal 985 4" xfId="13048" xr:uid="{00000000-0005-0000-0000-000055960000}"/>
    <cellStyle name="Normal 985 4 2" xfId="22636" xr:uid="{00000000-0005-0000-0000-000056960000}"/>
    <cellStyle name="Normal 985 4 2 2" xfId="40503" xr:uid="{00000000-0005-0000-0000-000057960000}"/>
    <cellStyle name="Normal 985 4 3" xfId="31661" xr:uid="{00000000-0005-0000-0000-000058960000}"/>
    <cellStyle name="Normal 985 5" xfId="13049" xr:uid="{00000000-0005-0000-0000-000059960000}"/>
    <cellStyle name="Normal 985 5 2" xfId="22637" xr:uid="{00000000-0005-0000-0000-00005A960000}"/>
    <cellStyle name="Normal 985 5 2 2" xfId="40504" xr:uid="{00000000-0005-0000-0000-00005B960000}"/>
    <cellStyle name="Normal 985 5 3" xfId="31662" xr:uid="{00000000-0005-0000-0000-00005C960000}"/>
    <cellStyle name="Normal 985 6" xfId="22632" xr:uid="{00000000-0005-0000-0000-00005D960000}"/>
    <cellStyle name="Normal 985 6 2" xfId="40499" xr:uid="{00000000-0005-0000-0000-00005E960000}"/>
    <cellStyle name="Normal 985 7" xfId="31657" xr:uid="{00000000-0005-0000-0000-00005F960000}"/>
    <cellStyle name="Normal 986" xfId="13050" xr:uid="{00000000-0005-0000-0000-000060960000}"/>
    <cellStyle name="Normal 986 2" xfId="13051" xr:uid="{00000000-0005-0000-0000-000061960000}"/>
    <cellStyle name="Normal 986 2 2" xfId="13052" xr:uid="{00000000-0005-0000-0000-000062960000}"/>
    <cellStyle name="Normal 986 2 2 2" xfId="22640" xr:uid="{00000000-0005-0000-0000-000063960000}"/>
    <cellStyle name="Normal 986 2 2 2 2" xfId="40507" xr:uid="{00000000-0005-0000-0000-000064960000}"/>
    <cellStyle name="Normal 986 2 2 3" xfId="31665" xr:uid="{00000000-0005-0000-0000-000065960000}"/>
    <cellStyle name="Normal 986 2 3" xfId="22639" xr:uid="{00000000-0005-0000-0000-000066960000}"/>
    <cellStyle name="Normal 986 2 3 2" xfId="40506" xr:uid="{00000000-0005-0000-0000-000067960000}"/>
    <cellStyle name="Normal 986 2 4" xfId="31664" xr:uid="{00000000-0005-0000-0000-000068960000}"/>
    <cellStyle name="Normal 986 3" xfId="13053" xr:uid="{00000000-0005-0000-0000-000069960000}"/>
    <cellStyle name="Normal 986 3 2" xfId="22641" xr:uid="{00000000-0005-0000-0000-00006A960000}"/>
    <cellStyle name="Normal 986 3 2 2" xfId="40508" xr:uid="{00000000-0005-0000-0000-00006B960000}"/>
    <cellStyle name="Normal 986 3 3" xfId="31666" xr:uid="{00000000-0005-0000-0000-00006C960000}"/>
    <cellStyle name="Normal 986 4" xfId="13054" xr:uid="{00000000-0005-0000-0000-00006D960000}"/>
    <cellStyle name="Normal 986 4 2" xfId="22642" xr:uid="{00000000-0005-0000-0000-00006E960000}"/>
    <cellStyle name="Normal 986 4 2 2" xfId="40509" xr:uid="{00000000-0005-0000-0000-00006F960000}"/>
    <cellStyle name="Normal 986 4 3" xfId="31667" xr:uid="{00000000-0005-0000-0000-000070960000}"/>
    <cellStyle name="Normal 986 5" xfId="13055" xr:uid="{00000000-0005-0000-0000-000071960000}"/>
    <cellStyle name="Normal 986 5 2" xfId="22643" xr:uid="{00000000-0005-0000-0000-000072960000}"/>
    <cellStyle name="Normal 986 5 2 2" xfId="40510" xr:uid="{00000000-0005-0000-0000-000073960000}"/>
    <cellStyle name="Normal 986 5 3" xfId="31668" xr:uid="{00000000-0005-0000-0000-000074960000}"/>
    <cellStyle name="Normal 986 6" xfId="22638" xr:uid="{00000000-0005-0000-0000-000075960000}"/>
    <cellStyle name="Normal 986 6 2" xfId="40505" xr:uid="{00000000-0005-0000-0000-000076960000}"/>
    <cellStyle name="Normal 986 7" xfId="31663" xr:uid="{00000000-0005-0000-0000-000077960000}"/>
    <cellStyle name="Normal 987" xfId="13056" xr:uid="{00000000-0005-0000-0000-000078960000}"/>
    <cellStyle name="Normal 987 2" xfId="13057" xr:uid="{00000000-0005-0000-0000-000079960000}"/>
    <cellStyle name="Normal 987 2 2" xfId="13058" xr:uid="{00000000-0005-0000-0000-00007A960000}"/>
    <cellStyle name="Normal 987 2 2 2" xfId="22646" xr:uid="{00000000-0005-0000-0000-00007B960000}"/>
    <cellStyle name="Normal 987 2 2 2 2" xfId="40513" xr:uid="{00000000-0005-0000-0000-00007C960000}"/>
    <cellStyle name="Normal 987 2 2 3" xfId="31671" xr:uid="{00000000-0005-0000-0000-00007D960000}"/>
    <cellStyle name="Normal 987 2 3" xfId="22645" xr:uid="{00000000-0005-0000-0000-00007E960000}"/>
    <cellStyle name="Normal 987 2 3 2" xfId="40512" xr:uid="{00000000-0005-0000-0000-00007F960000}"/>
    <cellStyle name="Normal 987 2 4" xfId="31670" xr:uid="{00000000-0005-0000-0000-000080960000}"/>
    <cellStyle name="Normal 987 3" xfId="13059" xr:uid="{00000000-0005-0000-0000-000081960000}"/>
    <cellStyle name="Normal 987 3 2" xfId="22647" xr:uid="{00000000-0005-0000-0000-000082960000}"/>
    <cellStyle name="Normal 987 3 2 2" xfId="40514" xr:uid="{00000000-0005-0000-0000-000083960000}"/>
    <cellStyle name="Normal 987 3 3" xfId="31672" xr:uid="{00000000-0005-0000-0000-000084960000}"/>
    <cellStyle name="Normal 987 4" xfId="13060" xr:uid="{00000000-0005-0000-0000-000085960000}"/>
    <cellStyle name="Normal 987 4 2" xfId="22648" xr:uid="{00000000-0005-0000-0000-000086960000}"/>
    <cellStyle name="Normal 987 4 2 2" xfId="40515" xr:uid="{00000000-0005-0000-0000-000087960000}"/>
    <cellStyle name="Normal 987 4 3" xfId="31673" xr:uid="{00000000-0005-0000-0000-000088960000}"/>
    <cellStyle name="Normal 987 5" xfId="13061" xr:uid="{00000000-0005-0000-0000-000089960000}"/>
    <cellStyle name="Normal 987 5 2" xfId="22649" xr:uid="{00000000-0005-0000-0000-00008A960000}"/>
    <cellStyle name="Normal 987 5 2 2" xfId="40516" xr:uid="{00000000-0005-0000-0000-00008B960000}"/>
    <cellStyle name="Normal 987 5 3" xfId="31674" xr:uid="{00000000-0005-0000-0000-00008C960000}"/>
    <cellStyle name="Normal 987 6" xfId="22644" xr:uid="{00000000-0005-0000-0000-00008D960000}"/>
    <cellStyle name="Normal 987 6 2" xfId="40511" xr:uid="{00000000-0005-0000-0000-00008E960000}"/>
    <cellStyle name="Normal 987 7" xfId="31669" xr:uid="{00000000-0005-0000-0000-00008F960000}"/>
    <cellStyle name="Normal 988" xfId="13062" xr:uid="{00000000-0005-0000-0000-000090960000}"/>
    <cellStyle name="Normal 988 2" xfId="13063" xr:uid="{00000000-0005-0000-0000-000091960000}"/>
    <cellStyle name="Normal 988 2 2" xfId="13064" xr:uid="{00000000-0005-0000-0000-000092960000}"/>
    <cellStyle name="Normal 988 2 2 2" xfId="22652" xr:uid="{00000000-0005-0000-0000-000093960000}"/>
    <cellStyle name="Normal 988 2 2 2 2" xfId="40519" xr:uid="{00000000-0005-0000-0000-000094960000}"/>
    <cellStyle name="Normal 988 2 2 3" xfId="31677" xr:uid="{00000000-0005-0000-0000-000095960000}"/>
    <cellStyle name="Normal 988 2 3" xfId="22651" xr:uid="{00000000-0005-0000-0000-000096960000}"/>
    <cellStyle name="Normal 988 2 3 2" xfId="40518" xr:uid="{00000000-0005-0000-0000-000097960000}"/>
    <cellStyle name="Normal 988 2 4" xfId="31676" xr:uid="{00000000-0005-0000-0000-000098960000}"/>
    <cellStyle name="Normal 988 3" xfId="13065" xr:uid="{00000000-0005-0000-0000-000099960000}"/>
    <cellStyle name="Normal 988 3 2" xfId="22653" xr:uid="{00000000-0005-0000-0000-00009A960000}"/>
    <cellStyle name="Normal 988 3 2 2" xfId="40520" xr:uid="{00000000-0005-0000-0000-00009B960000}"/>
    <cellStyle name="Normal 988 3 3" xfId="31678" xr:uid="{00000000-0005-0000-0000-00009C960000}"/>
    <cellStyle name="Normal 988 4" xfId="13066" xr:uid="{00000000-0005-0000-0000-00009D960000}"/>
    <cellStyle name="Normal 988 4 2" xfId="22654" xr:uid="{00000000-0005-0000-0000-00009E960000}"/>
    <cellStyle name="Normal 988 4 2 2" xfId="40521" xr:uid="{00000000-0005-0000-0000-00009F960000}"/>
    <cellStyle name="Normal 988 4 3" xfId="31679" xr:uid="{00000000-0005-0000-0000-0000A0960000}"/>
    <cellStyle name="Normal 988 5" xfId="13067" xr:uid="{00000000-0005-0000-0000-0000A1960000}"/>
    <cellStyle name="Normal 988 5 2" xfId="22655" xr:uid="{00000000-0005-0000-0000-0000A2960000}"/>
    <cellStyle name="Normal 988 5 2 2" xfId="40522" xr:uid="{00000000-0005-0000-0000-0000A3960000}"/>
    <cellStyle name="Normal 988 5 3" xfId="31680" xr:uid="{00000000-0005-0000-0000-0000A4960000}"/>
    <cellStyle name="Normal 988 6" xfId="22650" xr:uid="{00000000-0005-0000-0000-0000A5960000}"/>
    <cellStyle name="Normal 988 6 2" xfId="40517" xr:uid="{00000000-0005-0000-0000-0000A6960000}"/>
    <cellStyle name="Normal 988 7" xfId="31675" xr:uid="{00000000-0005-0000-0000-0000A7960000}"/>
    <cellStyle name="Normal 989" xfId="13068" xr:uid="{00000000-0005-0000-0000-0000A8960000}"/>
    <cellStyle name="Normal 989 2" xfId="13069" xr:uid="{00000000-0005-0000-0000-0000A9960000}"/>
    <cellStyle name="Normal 989 2 2" xfId="13070" xr:uid="{00000000-0005-0000-0000-0000AA960000}"/>
    <cellStyle name="Normal 989 2 2 2" xfId="22658" xr:uid="{00000000-0005-0000-0000-0000AB960000}"/>
    <cellStyle name="Normal 989 2 2 2 2" xfId="40525" xr:uid="{00000000-0005-0000-0000-0000AC960000}"/>
    <cellStyle name="Normal 989 2 2 3" xfId="31683" xr:uid="{00000000-0005-0000-0000-0000AD960000}"/>
    <cellStyle name="Normal 989 2 3" xfId="22657" xr:uid="{00000000-0005-0000-0000-0000AE960000}"/>
    <cellStyle name="Normal 989 2 3 2" xfId="40524" xr:uid="{00000000-0005-0000-0000-0000AF960000}"/>
    <cellStyle name="Normal 989 2 4" xfId="31682" xr:uid="{00000000-0005-0000-0000-0000B0960000}"/>
    <cellStyle name="Normal 989 3" xfId="13071" xr:uid="{00000000-0005-0000-0000-0000B1960000}"/>
    <cellStyle name="Normal 989 3 2" xfId="22659" xr:uid="{00000000-0005-0000-0000-0000B2960000}"/>
    <cellStyle name="Normal 989 3 2 2" xfId="40526" xr:uid="{00000000-0005-0000-0000-0000B3960000}"/>
    <cellStyle name="Normal 989 3 3" xfId="31684" xr:uid="{00000000-0005-0000-0000-0000B4960000}"/>
    <cellStyle name="Normal 989 4" xfId="13072" xr:uid="{00000000-0005-0000-0000-0000B5960000}"/>
    <cellStyle name="Normal 989 4 2" xfId="22660" xr:uid="{00000000-0005-0000-0000-0000B6960000}"/>
    <cellStyle name="Normal 989 4 2 2" xfId="40527" xr:uid="{00000000-0005-0000-0000-0000B7960000}"/>
    <cellStyle name="Normal 989 4 3" xfId="31685" xr:uid="{00000000-0005-0000-0000-0000B8960000}"/>
    <cellStyle name="Normal 989 5" xfId="13073" xr:uid="{00000000-0005-0000-0000-0000B9960000}"/>
    <cellStyle name="Normal 989 5 2" xfId="22661" xr:uid="{00000000-0005-0000-0000-0000BA960000}"/>
    <cellStyle name="Normal 989 5 2 2" xfId="40528" xr:uid="{00000000-0005-0000-0000-0000BB960000}"/>
    <cellStyle name="Normal 989 5 3" xfId="31686" xr:uid="{00000000-0005-0000-0000-0000BC960000}"/>
    <cellStyle name="Normal 989 6" xfId="22656" xr:uid="{00000000-0005-0000-0000-0000BD960000}"/>
    <cellStyle name="Normal 989 6 2" xfId="40523" xr:uid="{00000000-0005-0000-0000-0000BE960000}"/>
    <cellStyle name="Normal 989 7" xfId="31681" xr:uid="{00000000-0005-0000-0000-0000BF960000}"/>
    <cellStyle name="Normal 99" xfId="1895" xr:uid="{00000000-0005-0000-0000-0000C0960000}"/>
    <cellStyle name="Normal 99 2" xfId="13074" xr:uid="{00000000-0005-0000-0000-0000C1960000}"/>
    <cellStyle name="Normal 99 3" xfId="13075" xr:uid="{00000000-0005-0000-0000-0000C2960000}"/>
    <cellStyle name="Normal 99 3 2" xfId="13076" xr:uid="{00000000-0005-0000-0000-0000C3960000}"/>
    <cellStyle name="Normal 99 3 2 2" xfId="22663" xr:uid="{00000000-0005-0000-0000-0000C4960000}"/>
    <cellStyle name="Normal 99 3 2 2 2" xfId="40530" xr:uid="{00000000-0005-0000-0000-0000C5960000}"/>
    <cellStyle name="Normal 99 3 2 3" xfId="31688" xr:uid="{00000000-0005-0000-0000-0000C6960000}"/>
    <cellStyle name="Normal 99 3 3" xfId="22662" xr:uid="{00000000-0005-0000-0000-0000C7960000}"/>
    <cellStyle name="Normal 99 3 3 2" xfId="40529" xr:uid="{00000000-0005-0000-0000-0000C8960000}"/>
    <cellStyle name="Normal 99 3 4" xfId="31687" xr:uid="{00000000-0005-0000-0000-0000C9960000}"/>
    <cellStyle name="Normal 99 4" xfId="13077" xr:uid="{00000000-0005-0000-0000-0000CA960000}"/>
    <cellStyle name="Normal 99 4 2" xfId="22664" xr:uid="{00000000-0005-0000-0000-0000CB960000}"/>
    <cellStyle name="Normal 99 4 2 2" xfId="40531" xr:uid="{00000000-0005-0000-0000-0000CC960000}"/>
    <cellStyle name="Normal 99 4 3" xfId="31689" xr:uid="{00000000-0005-0000-0000-0000CD960000}"/>
    <cellStyle name="Normal 99 5" xfId="13078" xr:uid="{00000000-0005-0000-0000-0000CE960000}"/>
    <cellStyle name="Normal 99 5 2" xfId="22665" xr:uid="{00000000-0005-0000-0000-0000CF960000}"/>
    <cellStyle name="Normal 99 5 2 2" xfId="40532" xr:uid="{00000000-0005-0000-0000-0000D0960000}"/>
    <cellStyle name="Normal 99 5 3" xfId="31690" xr:uid="{00000000-0005-0000-0000-0000D1960000}"/>
    <cellStyle name="Normal 99 6" xfId="13079" xr:uid="{00000000-0005-0000-0000-0000D2960000}"/>
    <cellStyle name="Normal 99 6 2" xfId="22666" xr:uid="{00000000-0005-0000-0000-0000D3960000}"/>
    <cellStyle name="Normal 99 6 2 2" xfId="40533" xr:uid="{00000000-0005-0000-0000-0000D4960000}"/>
    <cellStyle name="Normal 99 6 3" xfId="31691" xr:uid="{00000000-0005-0000-0000-0000D5960000}"/>
    <cellStyle name="Normal 990" xfId="13080" xr:uid="{00000000-0005-0000-0000-0000D6960000}"/>
    <cellStyle name="Normal 990 2" xfId="13081" xr:uid="{00000000-0005-0000-0000-0000D7960000}"/>
    <cellStyle name="Normal 990 2 2" xfId="13082" xr:uid="{00000000-0005-0000-0000-0000D8960000}"/>
    <cellStyle name="Normal 990 2 2 2" xfId="22669" xr:uid="{00000000-0005-0000-0000-0000D9960000}"/>
    <cellStyle name="Normal 990 2 2 2 2" xfId="40536" xr:uid="{00000000-0005-0000-0000-0000DA960000}"/>
    <cellStyle name="Normal 990 2 2 3" xfId="31694" xr:uid="{00000000-0005-0000-0000-0000DB960000}"/>
    <cellStyle name="Normal 990 2 3" xfId="22668" xr:uid="{00000000-0005-0000-0000-0000DC960000}"/>
    <cellStyle name="Normal 990 2 3 2" xfId="40535" xr:uid="{00000000-0005-0000-0000-0000DD960000}"/>
    <cellStyle name="Normal 990 2 4" xfId="31693" xr:uid="{00000000-0005-0000-0000-0000DE960000}"/>
    <cellStyle name="Normal 990 3" xfId="13083" xr:uid="{00000000-0005-0000-0000-0000DF960000}"/>
    <cellStyle name="Normal 990 3 2" xfId="22670" xr:uid="{00000000-0005-0000-0000-0000E0960000}"/>
    <cellStyle name="Normal 990 3 2 2" xfId="40537" xr:uid="{00000000-0005-0000-0000-0000E1960000}"/>
    <cellStyle name="Normal 990 3 3" xfId="31695" xr:uid="{00000000-0005-0000-0000-0000E2960000}"/>
    <cellStyle name="Normal 990 4" xfId="13084" xr:uid="{00000000-0005-0000-0000-0000E3960000}"/>
    <cellStyle name="Normal 990 4 2" xfId="22671" xr:uid="{00000000-0005-0000-0000-0000E4960000}"/>
    <cellStyle name="Normal 990 4 2 2" xfId="40538" xr:uid="{00000000-0005-0000-0000-0000E5960000}"/>
    <cellStyle name="Normal 990 4 3" xfId="31696" xr:uid="{00000000-0005-0000-0000-0000E6960000}"/>
    <cellStyle name="Normal 990 5" xfId="13085" xr:uid="{00000000-0005-0000-0000-0000E7960000}"/>
    <cellStyle name="Normal 990 5 2" xfId="22672" xr:uid="{00000000-0005-0000-0000-0000E8960000}"/>
    <cellStyle name="Normal 990 5 2 2" xfId="40539" xr:uid="{00000000-0005-0000-0000-0000E9960000}"/>
    <cellStyle name="Normal 990 5 3" xfId="31697" xr:uid="{00000000-0005-0000-0000-0000EA960000}"/>
    <cellStyle name="Normal 990 6" xfId="22667" xr:uid="{00000000-0005-0000-0000-0000EB960000}"/>
    <cellStyle name="Normal 990 6 2" xfId="40534" xr:uid="{00000000-0005-0000-0000-0000EC960000}"/>
    <cellStyle name="Normal 990 7" xfId="31692" xr:uid="{00000000-0005-0000-0000-0000ED960000}"/>
    <cellStyle name="Normal 991" xfId="13086" xr:uid="{00000000-0005-0000-0000-0000EE960000}"/>
    <cellStyle name="Normal 991 2" xfId="13087" xr:uid="{00000000-0005-0000-0000-0000EF960000}"/>
    <cellStyle name="Normal 991 2 2" xfId="13088" xr:uid="{00000000-0005-0000-0000-0000F0960000}"/>
    <cellStyle name="Normal 991 2 2 2" xfId="22675" xr:uid="{00000000-0005-0000-0000-0000F1960000}"/>
    <cellStyle name="Normal 991 2 2 2 2" xfId="40542" xr:uid="{00000000-0005-0000-0000-0000F2960000}"/>
    <cellStyle name="Normal 991 2 2 3" xfId="31700" xr:uid="{00000000-0005-0000-0000-0000F3960000}"/>
    <cellStyle name="Normal 991 2 3" xfId="22674" xr:uid="{00000000-0005-0000-0000-0000F4960000}"/>
    <cellStyle name="Normal 991 2 3 2" xfId="40541" xr:uid="{00000000-0005-0000-0000-0000F5960000}"/>
    <cellStyle name="Normal 991 2 4" xfId="31699" xr:uid="{00000000-0005-0000-0000-0000F6960000}"/>
    <cellStyle name="Normal 991 3" xfId="13089" xr:uid="{00000000-0005-0000-0000-0000F7960000}"/>
    <cellStyle name="Normal 991 3 2" xfId="22676" xr:uid="{00000000-0005-0000-0000-0000F8960000}"/>
    <cellStyle name="Normal 991 3 2 2" xfId="40543" xr:uid="{00000000-0005-0000-0000-0000F9960000}"/>
    <cellStyle name="Normal 991 3 3" xfId="31701" xr:uid="{00000000-0005-0000-0000-0000FA960000}"/>
    <cellStyle name="Normal 991 4" xfId="13090" xr:uid="{00000000-0005-0000-0000-0000FB960000}"/>
    <cellStyle name="Normal 991 4 2" xfId="22677" xr:uid="{00000000-0005-0000-0000-0000FC960000}"/>
    <cellStyle name="Normal 991 4 2 2" xfId="40544" xr:uid="{00000000-0005-0000-0000-0000FD960000}"/>
    <cellStyle name="Normal 991 4 3" xfId="31702" xr:uid="{00000000-0005-0000-0000-0000FE960000}"/>
    <cellStyle name="Normal 991 5" xfId="13091" xr:uid="{00000000-0005-0000-0000-0000FF960000}"/>
    <cellStyle name="Normal 991 5 2" xfId="22678" xr:uid="{00000000-0005-0000-0000-000000970000}"/>
    <cellStyle name="Normal 991 5 2 2" xfId="40545" xr:uid="{00000000-0005-0000-0000-000001970000}"/>
    <cellStyle name="Normal 991 5 3" xfId="31703" xr:uid="{00000000-0005-0000-0000-000002970000}"/>
    <cellStyle name="Normal 991 6" xfId="22673" xr:uid="{00000000-0005-0000-0000-000003970000}"/>
    <cellStyle name="Normal 991 6 2" xfId="40540" xr:uid="{00000000-0005-0000-0000-000004970000}"/>
    <cellStyle name="Normal 991 7" xfId="31698" xr:uid="{00000000-0005-0000-0000-000005970000}"/>
    <cellStyle name="Normal 992" xfId="13092" xr:uid="{00000000-0005-0000-0000-000006970000}"/>
    <cellStyle name="Normal 992 2" xfId="13093" xr:uid="{00000000-0005-0000-0000-000007970000}"/>
    <cellStyle name="Normal 992 2 2" xfId="13094" xr:uid="{00000000-0005-0000-0000-000008970000}"/>
    <cellStyle name="Normal 992 2 2 2" xfId="22681" xr:uid="{00000000-0005-0000-0000-000009970000}"/>
    <cellStyle name="Normal 992 2 2 2 2" xfId="40548" xr:uid="{00000000-0005-0000-0000-00000A970000}"/>
    <cellStyle name="Normal 992 2 2 3" xfId="31706" xr:uid="{00000000-0005-0000-0000-00000B970000}"/>
    <cellStyle name="Normal 992 2 3" xfId="22680" xr:uid="{00000000-0005-0000-0000-00000C970000}"/>
    <cellStyle name="Normal 992 2 3 2" xfId="40547" xr:uid="{00000000-0005-0000-0000-00000D970000}"/>
    <cellStyle name="Normal 992 2 4" xfId="31705" xr:uid="{00000000-0005-0000-0000-00000E970000}"/>
    <cellStyle name="Normal 992 3" xfId="13095" xr:uid="{00000000-0005-0000-0000-00000F970000}"/>
    <cellStyle name="Normal 992 3 2" xfId="22682" xr:uid="{00000000-0005-0000-0000-000010970000}"/>
    <cellStyle name="Normal 992 3 2 2" xfId="40549" xr:uid="{00000000-0005-0000-0000-000011970000}"/>
    <cellStyle name="Normal 992 3 3" xfId="31707" xr:uid="{00000000-0005-0000-0000-000012970000}"/>
    <cellStyle name="Normal 992 4" xfId="13096" xr:uid="{00000000-0005-0000-0000-000013970000}"/>
    <cellStyle name="Normal 992 4 2" xfId="22683" xr:uid="{00000000-0005-0000-0000-000014970000}"/>
    <cellStyle name="Normal 992 4 2 2" xfId="40550" xr:uid="{00000000-0005-0000-0000-000015970000}"/>
    <cellStyle name="Normal 992 4 3" xfId="31708" xr:uid="{00000000-0005-0000-0000-000016970000}"/>
    <cellStyle name="Normal 992 5" xfId="13097" xr:uid="{00000000-0005-0000-0000-000017970000}"/>
    <cellStyle name="Normal 992 5 2" xfId="22684" xr:uid="{00000000-0005-0000-0000-000018970000}"/>
    <cellStyle name="Normal 992 5 2 2" xfId="40551" xr:uid="{00000000-0005-0000-0000-000019970000}"/>
    <cellStyle name="Normal 992 5 3" xfId="31709" xr:uid="{00000000-0005-0000-0000-00001A970000}"/>
    <cellStyle name="Normal 992 6" xfId="22679" xr:uid="{00000000-0005-0000-0000-00001B970000}"/>
    <cellStyle name="Normal 992 6 2" xfId="40546" xr:uid="{00000000-0005-0000-0000-00001C970000}"/>
    <cellStyle name="Normal 992 7" xfId="31704" xr:uid="{00000000-0005-0000-0000-00001D970000}"/>
    <cellStyle name="Normal 993" xfId="13098" xr:uid="{00000000-0005-0000-0000-00001E970000}"/>
    <cellStyle name="Normal 993 2" xfId="13099" xr:uid="{00000000-0005-0000-0000-00001F970000}"/>
    <cellStyle name="Normal 993 2 2" xfId="13100" xr:uid="{00000000-0005-0000-0000-000020970000}"/>
    <cellStyle name="Normal 993 2 2 2" xfId="22687" xr:uid="{00000000-0005-0000-0000-000021970000}"/>
    <cellStyle name="Normal 993 2 2 2 2" xfId="40554" xr:uid="{00000000-0005-0000-0000-000022970000}"/>
    <cellStyle name="Normal 993 2 2 3" xfId="31712" xr:uid="{00000000-0005-0000-0000-000023970000}"/>
    <cellStyle name="Normal 993 2 3" xfId="22686" xr:uid="{00000000-0005-0000-0000-000024970000}"/>
    <cellStyle name="Normal 993 2 3 2" xfId="40553" xr:uid="{00000000-0005-0000-0000-000025970000}"/>
    <cellStyle name="Normal 993 2 4" xfId="31711" xr:uid="{00000000-0005-0000-0000-000026970000}"/>
    <cellStyle name="Normal 993 3" xfId="13101" xr:uid="{00000000-0005-0000-0000-000027970000}"/>
    <cellStyle name="Normal 993 3 2" xfId="22688" xr:uid="{00000000-0005-0000-0000-000028970000}"/>
    <cellStyle name="Normal 993 3 2 2" xfId="40555" xr:uid="{00000000-0005-0000-0000-000029970000}"/>
    <cellStyle name="Normal 993 3 3" xfId="31713" xr:uid="{00000000-0005-0000-0000-00002A970000}"/>
    <cellStyle name="Normal 993 4" xfId="13102" xr:uid="{00000000-0005-0000-0000-00002B970000}"/>
    <cellStyle name="Normal 993 4 2" xfId="22689" xr:uid="{00000000-0005-0000-0000-00002C970000}"/>
    <cellStyle name="Normal 993 4 2 2" xfId="40556" xr:uid="{00000000-0005-0000-0000-00002D970000}"/>
    <cellStyle name="Normal 993 4 3" xfId="31714" xr:uid="{00000000-0005-0000-0000-00002E970000}"/>
    <cellStyle name="Normal 993 5" xfId="13103" xr:uid="{00000000-0005-0000-0000-00002F970000}"/>
    <cellStyle name="Normal 993 5 2" xfId="22690" xr:uid="{00000000-0005-0000-0000-000030970000}"/>
    <cellStyle name="Normal 993 5 2 2" xfId="40557" xr:uid="{00000000-0005-0000-0000-000031970000}"/>
    <cellStyle name="Normal 993 5 3" xfId="31715" xr:uid="{00000000-0005-0000-0000-000032970000}"/>
    <cellStyle name="Normal 993 6" xfId="22685" xr:uid="{00000000-0005-0000-0000-000033970000}"/>
    <cellStyle name="Normal 993 6 2" xfId="40552" xr:uid="{00000000-0005-0000-0000-000034970000}"/>
    <cellStyle name="Normal 993 7" xfId="31710" xr:uid="{00000000-0005-0000-0000-000035970000}"/>
    <cellStyle name="Normal 994" xfId="13104" xr:uid="{00000000-0005-0000-0000-000036970000}"/>
    <cellStyle name="Normal 994 2" xfId="13105" xr:uid="{00000000-0005-0000-0000-000037970000}"/>
    <cellStyle name="Normal 994 2 2" xfId="13106" xr:uid="{00000000-0005-0000-0000-000038970000}"/>
    <cellStyle name="Normal 994 2 2 2" xfId="22693" xr:uid="{00000000-0005-0000-0000-000039970000}"/>
    <cellStyle name="Normal 994 2 2 2 2" xfId="40560" xr:uid="{00000000-0005-0000-0000-00003A970000}"/>
    <cellStyle name="Normal 994 2 2 3" xfId="31718" xr:uid="{00000000-0005-0000-0000-00003B970000}"/>
    <cellStyle name="Normal 994 2 3" xfId="22692" xr:uid="{00000000-0005-0000-0000-00003C970000}"/>
    <cellStyle name="Normal 994 2 3 2" xfId="40559" xr:uid="{00000000-0005-0000-0000-00003D970000}"/>
    <cellStyle name="Normal 994 2 4" xfId="31717" xr:uid="{00000000-0005-0000-0000-00003E970000}"/>
    <cellStyle name="Normal 994 3" xfId="13107" xr:uid="{00000000-0005-0000-0000-00003F970000}"/>
    <cellStyle name="Normal 994 3 2" xfId="22694" xr:uid="{00000000-0005-0000-0000-000040970000}"/>
    <cellStyle name="Normal 994 3 2 2" xfId="40561" xr:uid="{00000000-0005-0000-0000-000041970000}"/>
    <cellStyle name="Normal 994 3 3" xfId="31719" xr:uid="{00000000-0005-0000-0000-000042970000}"/>
    <cellStyle name="Normal 994 4" xfId="13108" xr:uid="{00000000-0005-0000-0000-000043970000}"/>
    <cellStyle name="Normal 994 4 2" xfId="22695" xr:uid="{00000000-0005-0000-0000-000044970000}"/>
    <cellStyle name="Normal 994 4 2 2" xfId="40562" xr:uid="{00000000-0005-0000-0000-000045970000}"/>
    <cellStyle name="Normal 994 4 3" xfId="31720" xr:uid="{00000000-0005-0000-0000-000046970000}"/>
    <cellStyle name="Normal 994 5" xfId="13109" xr:uid="{00000000-0005-0000-0000-000047970000}"/>
    <cellStyle name="Normal 994 5 2" xfId="22696" xr:uid="{00000000-0005-0000-0000-000048970000}"/>
    <cellStyle name="Normal 994 5 2 2" xfId="40563" xr:uid="{00000000-0005-0000-0000-000049970000}"/>
    <cellStyle name="Normal 994 5 3" xfId="31721" xr:uid="{00000000-0005-0000-0000-00004A970000}"/>
    <cellStyle name="Normal 994 6" xfId="22691" xr:uid="{00000000-0005-0000-0000-00004B970000}"/>
    <cellStyle name="Normal 994 6 2" xfId="40558" xr:uid="{00000000-0005-0000-0000-00004C970000}"/>
    <cellStyle name="Normal 994 7" xfId="31716" xr:uid="{00000000-0005-0000-0000-00004D970000}"/>
    <cellStyle name="Normal 995" xfId="13110" xr:uid="{00000000-0005-0000-0000-00004E970000}"/>
    <cellStyle name="Normal 995 2" xfId="13111" xr:uid="{00000000-0005-0000-0000-00004F970000}"/>
    <cellStyle name="Normal 995 2 2" xfId="13112" xr:uid="{00000000-0005-0000-0000-000050970000}"/>
    <cellStyle name="Normal 995 2 2 2" xfId="22699" xr:uid="{00000000-0005-0000-0000-000051970000}"/>
    <cellStyle name="Normal 995 2 2 2 2" xfId="40566" xr:uid="{00000000-0005-0000-0000-000052970000}"/>
    <cellStyle name="Normal 995 2 2 3" xfId="31724" xr:uid="{00000000-0005-0000-0000-000053970000}"/>
    <cellStyle name="Normal 995 2 3" xfId="22698" xr:uid="{00000000-0005-0000-0000-000054970000}"/>
    <cellStyle name="Normal 995 2 3 2" xfId="40565" xr:uid="{00000000-0005-0000-0000-000055970000}"/>
    <cellStyle name="Normal 995 2 4" xfId="31723" xr:uid="{00000000-0005-0000-0000-000056970000}"/>
    <cellStyle name="Normal 995 3" xfId="13113" xr:uid="{00000000-0005-0000-0000-000057970000}"/>
    <cellStyle name="Normal 995 3 2" xfId="22700" xr:uid="{00000000-0005-0000-0000-000058970000}"/>
    <cellStyle name="Normal 995 3 2 2" xfId="40567" xr:uid="{00000000-0005-0000-0000-000059970000}"/>
    <cellStyle name="Normal 995 3 3" xfId="31725" xr:uid="{00000000-0005-0000-0000-00005A970000}"/>
    <cellStyle name="Normal 995 4" xfId="13114" xr:uid="{00000000-0005-0000-0000-00005B970000}"/>
    <cellStyle name="Normal 995 4 2" xfId="22701" xr:uid="{00000000-0005-0000-0000-00005C970000}"/>
    <cellStyle name="Normal 995 4 2 2" xfId="40568" xr:uid="{00000000-0005-0000-0000-00005D970000}"/>
    <cellStyle name="Normal 995 4 3" xfId="31726" xr:uid="{00000000-0005-0000-0000-00005E970000}"/>
    <cellStyle name="Normal 995 5" xfId="13115" xr:uid="{00000000-0005-0000-0000-00005F970000}"/>
    <cellStyle name="Normal 995 5 2" xfId="22702" xr:uid="{00000000-0005-0000-0000-000060970000}"/>
    <cellStyle name="Normal 995 5 2 2" xfId="40569" xr:uid="{00000000-0005-0000-0000-000061970000}"/>
    <cellStyle name="Normal 995 5 3" xfId="31727" xr:uid="{00000000-0005-0000-0000-000062970000}"/>
    <cellStyle name="Normal 995 6" xfId="22697" xr:uid="{00000000-0005-0000-0000-000063970000}"/>
    <cellStyle name="Normal 995 6 2" xfId="40564" xr:uid="{00000000-0005-0000-0000-000064970000}"/>
    <cellStyle name="Normal 995 7" xfId="31722" xr:uid="{00000000-0005-0000-0000-000065970000}"/>
    <cellStyle name="Normal 996" xfId="13116" xr:uid="{00000000-0005-0000-0000-000066970000}"/>
    <cellStyle name="Normal 996 2" xfId="13117" xr:uid="{00000000-0005-0000-0000-000067970000}"/>
    <cellStyle name="Normal 996 2 2" xfId="13118" xr:uid="{00000000-0005-0000-0000-000068970000}"/>
    <cellStyle name="Normal 996 2 2 2" xfId="22705" xr:uid="{00000000-0005-0000-0000-000069970000}"/>
    <cellStyle name="Normal 996 2 2 2 2" xfId="40572" xr:uid="{00000000-0005-0000-0000-00006A970000}"/>
    <cellStyle name="Normal 996 2 2 3" xfId="31730" xr:uid="{00000000-0005-0000-0000-00006B970000}"/>
    <cellStyle name="Normal 996 2 3" xfId="22704" xr:uid="{00000000-0005-0000-0000-00006C970000}"/>
    <cellStyle name="Normal 996 2 3 2" xfId="40571" xr:uid="{00000000-0005-0000-0000-00006D970000}"/>
    <cellStyle name="Normal 996 2 4" xfId="31729" xr:uid="{00000000-0005-0000-0000-00006E970000}"/>
    <cellStyle name="Normal 996 3" xfId="13119" xr:uid="{00000000-0005-0000-0000-00006F970000}"/>
    <cellStyle name="Normal 996 3 2" xfId="22706" xr:uid="{00000000-0005-0000-0000-000070970000}"/>
    <cellStyle name="Normal 996 3 2 2" xfId="40573" xr:uid="{00000000-0005-0000-0000-000071970000}"/>
    <cellStyle name="Normal 996 3 3" xfId="31731" xr:uid="{00000000-0005-0000-0000-000072970000}"/>
    <cellStyle name="Normal 996 4" xfId="13120" xr:uid="{00000000-0005-0000-0000-000073970000}"/>
    <cellStyle name="Normal 996 4 2" xfId="22707" xr:uid="{00000000-0005-0000-0000-000074970000}"/>
    <cellStyle name="Normal 996 4 2 2" xfId="40574" xr:uid="{00000000-0005-0000-0000-000075970000}"/>
    <cellStyle name="Normal 996 4 3" xfId="31732" xr:uid="{00000000-0005-0000-0000-000076970000}"/>
    <cellStyle name="Normal 996 5" xfId="13121" xr:uid="{00000000-0005-0000-0000-000077970000}"/>
    <cellStyle name="Normal 996 5 2" xfId="22708" xr:uid="{00000000-0005-0000-0000-000078970000}"/>
    <cellStyle name="Normal 996 5 2 2" xfId="40575" xr:uid="{00000000-0005-0000-0000-000079970000}"/>
    <cellStyle name="Normal 996 5 3" xfId="31733" xr:uid="{00000000-0005-0000-0000-00007A970000}"/>
    <cellStyle name="Normal 996 6" xfId="22703" xr:uid="{00000000-0005-0000-0000-00007B970000}"/>
    <cellStyle name="Normal 996 6 2" xfId="40570" xr:uid="{00000000-0005-0000-0000-00007C970000}"/>
    <cellStyle name="Normal 996 7" xfId="31728" xr:uid="{00000000-0005-0000-0000-00007D970000}"/>
    <cellStyle name="Normal 997" xfId="13122" xr:uid="{00000000-0005-0000-0000-00007E970000}"/>
    <cellStyle name="Normal 997 2" xfId="13123" xr:uid="{00000000-0005-0000-0000-00007F970000}"/>
    <cellStyle name="Normal 997 2 2" xfId="13124" xr:uid="{00000000-0005-0000-0000-000080970000}"/>
    <cellStyle name="Normal 997 2 2 2" xfId="22711" xr:uid="{00000000-0005-0000-0000-000081970000}"/>
    <cellStyle name="Normal 997 2 2 2 2" xfId="40578" xr:uid="{00000000-0005-0000-0000-000082970000}"/>
    <cellStyle name="Normal 997 2 2 3" xfId="31736" xr:uid="{00000000-0005-0000-0000-000083970000}"/>
    <cellStyle name="Normal 997 2 3" xfId="22710" xr:uid="{00000000-0005-0000-0000-000084970000}"/>
    <cellStyle name="Normal 997 2 3 2" xfId="40577" xr:uid="{00000000-0005-0000-0000-000085970000}"/>
    <cellStyle name="Normal 997 2 4" xfId="31735" xr:uid="{00000000-0005-0000-0000-000086970000}"/>
    <cellStyle name="Normal 997 3" xfId="13125" xr:uid="{00000000-0005-0000-0000-000087970000}"/>
    <cellStyle name="Normal 997 3 2" xfId="22712" xr:uid="{00000000-0005-0000-0000-000088970000}"/>
    <cellStyle name="Normal 997 3 2 2" xfId="40579" xr:uid="{00000000-0005-0000-0000-000089970000}"/>
    <cellStyle name="Normal 997 3 3" xfId="31737" xr:uid="{00000000-0005-0000-0000-00008A970000}"/>
    <cellStyle name="Normal 997 4" xfId="13126" xr:uid="{00000000-0005-0000-0000-00008B970000}"/>
    <cellStyle name="Normal 997 4 2" xfId="22713" xr:uid="{00000000-0005-0000-0000-00008C970000}"/>
    <cellStyle name="Normal 997 4 2 2" xfId="40580" xr:uid="{00000000-0005-0000-0000-00008D970000}"/>
    <cellStyle name="Normal 997 4 3" xfId="31738" xr:uid="{00000000-0005-0000-0000-00008E970000}"/>
    <cellStyle name="Normal 997 5" xfId="13127" xr:uid="{00000000-0005-0000-0000-00008F970000}"/>
    <cellStyle name="Normal 997 5 2" xfId="22714" xr:uid="{00000000-0005-0000-0000-000090970000}"/>
    <cellStyle name="Normal 997 5 2 2" xfId="40581" xr:uid="{00000000-0005-0000-0000-000091970000}"/>
    <cellStyle name="Normal 997 5 3" xfId="31739" xr:uid="{00000000-0005-0000-0000-000092970000}"/>
    <cellStyle name="Normal 997 6" xfId="22709" xr:uid="{00000000-0005-0000-0000-000093970000}"/>
    <cellStyle name="Normal 997 6 2" xfId="40576" xr:uid="{00000000-0005-0000-0000-000094970000}"/>
    <cellStyle name="Normal 997 7" xfId="31734" xr:uid="{00000000-0005-0000-0000-000095970000}"/>
    <cellStyle name="Normal 998" xfId="13128" xr:uid="{00000000-0005-0000-0000-000096970000}"/>
    <cellStyle name="Normal 998 2" xfId="13129" xr:uid="{00000000-0005-0000-0000-000097970000}"/>
    <cellStyle name="Normal 998 2 2" xfId="13130" xr:uid="{00000000-0005-0000-0000-000098970000}"/>
    <cellStyle name="Normal 998 2 2 2" xfId="22717" xr:uid="{00000000-0005-0000-0000-000099970000}"/>
    <cellStyle name="Normal 998 2 2 2 2" xfId="40584" xr:uid="{00000000-0005-0000-0000-00009A970000}"/>
    <cellStyle name="Normal 998 2 2 3" xfId="31742" xr:uid="{00000000-0005-0000-0000-00009B970000}"/>
    <cellStyle name="Normal 998 2 3" xfId="22716" xr:uid="{00000000-0005-0000-0000-00009C970000}"/>
    <cellStyle name="Normal 998 2 3 2" xfId="40583" xr:uid="{00000000-0005-0000-0000-00009D970000}"/>
    <cellStyle name="Normal 998 2 4" xfId="31741" xr:uid="{00000000-0005-0000-0000-00009E970000}"/>
    <cellStyle name="Normal 998 3" xfId="13131" xr:uid="{00000000-0005-0000-0000-00009F970000}"/>
    <cellStyle name="Normal 998 3 2" xfId="22718" xr:uid="{00000000-0005-0000-0000-0000A0970000}"/>
    <cellStyle name="Normal 998 3 2 2" xfId="40585" xr:uid="{00000000-0005-0000-0000-0000A1970000}"/>
    <cellStyle name="Normal 998 3 3" xfId="31743" xr:uid="{00000000-0005-0000-0000-0000A2970000}"/>
    <cellStyle name="Normal 998 4" xfId="13132" xr:uid="{00000000-0005-0000-0000-0000A3970000}"/>
    <cellStyle name="Normal 998 4 2" xfId="22719" xr:uid="{00000000-0005-0000-0000-0000A4970000}"/>
    <cellStyle name="Normal 998 4 2 2" xfId="40586" xr:uid="{00000000-0005-0000-0000-0000A5970000}"/>
    <cellStyle name="Normal 998 4 3" xfId="31744" xr:uid="{00000000-0005-0000-0000-0000A6970000}"/>
    <cellStyle name="Normal 998 5" xfId="13133" xr:uid="{00000000-0005-0000-0000-0000A7970000}"/>
    <cellStyle name="Normal 998 5 2" xfId="22720" xr:uid="{00000000-0005-0000-0000-0000A8970000}"/>
    <cellStyle name="Normal 998 5 2 2" xfId="40587" xr:uid="{00000000-0005-0000-0000-0000A9970000}"/>
    <cellStyle name="Normal 998 5 3" xfId="31745" xr:uid="{00000000-0005-0000-0000-0000AA970000}"/>
    <cellStyle name="Normal 998 6" xfId="22715" xr:uid="{00000000-0005-0000-0000-0000AB970000}"/>
    <cellStyle name="Normal 998 6 2" xfId="40582" xr:uid="{00000000-0005-0000-0000-0000AC970000}"/>
    <cellStyle name="Normal 998 7" xfId="31740" xr:uid="{00000000-0005-0000-0000-0000AD970000}"/>
    <cellStyle name="Normal 999" xfId="13134" xr:uid="{00000000-0005-0000-0000-0000AE970000}"/>
    <cellStyle name="Normal 999 2" xfId="13135" xr:uid="{00000000-0005-0000-0000-0000AF970000}"/>
    <cellStyle name="Normal 999 2 2" xfId="13136" xr:uid="{00000000-0005-0000-0000-0000B0970000}"/>
    <cellStyle name="Normal 999 2 2 2" xfId="22723" xr:uid="{00000000-0005-0000-0000-0000B1970000}"/>
    <cellStyle name="Normal 999 2 2 2 2" xfId="40590" xr:uid="{00000000-0005-0000-0000-0000B2970000}"/>
    <cellStyle name="Normal 999 2 2 3" xfId="31748" xr:uid="{00000000-0005-0000-0000-0000B3970000}"/>
    <cellStyle name="Normal 999 2 3" xfId="22722" xr:uid="{00000000-0005-0000-0000-0000B4970000}"/>
    <cellStyle name="Normal 999 2 3 2" xfId="40589" xr:uid="{00000000-0005-0000-0000-0000B5970000}"/>
    <cellStyle name="Normal 999 2 4" xfId="31747" xr:uid="{00000000-0005-0000-0000-0000B6970000}"/>
    <cellStyle name="Normal 999 3" xfId="13137" xr:uid="{00000000-0005-0000-0000-0000B7970000}"/>
    <cellStyle name="Normal 999 3 2" xfId="22724" xr:uid="{00000000-0005-0000-0000-0000B8970000}"/>
    <cellStyle name="Normal 999 3 2 2" xfId="40591" xr:uid="{00000000-0005-0000-0000-0000B9970000}"/>
    <cellStyle name="Normal 999 3 3" xfId="31749" xr:uid="{00000000-0005-0000-0000-0000BA970000}"/>
    <cellStyle name="Normal 999 4" xfId="13138" xr:uid="{00000000-0005-0000-0000-0000BB970000}"/>
    <cellStyle name="Normal 999 4 2" xfId="22725" xr:uid="{00000000-0005-0000-0000-0000BC970000}"/>
    <cellStyle name="Normal 999 4 2 2" xfId="40592" xr:uid="{00000000-0005-0000-0000-0000BD970000}"/>
    <cellStyle name="Normal 999 4 3" xfId="31750" xr:uid="{00000000-0005-0000-0000-0000BE970000}"/>
    <cellStyle name="Normal 999 5" xfId="13139" xr:uid="{00000000-0005-0000-0000-0000BF970000}"/>
    <cellStyle name="Normal 999 5 2" xfId="22726" xr:uid="{00000000-0005-0000-0000-0000C0970000}"/>
    <cellStyle name="Normal 999 5 2 2" xfId="40593" xr:uid="{00000000-0005-0000-0000-0000C1970000}"/>
    <cellStyle name="Normal 999 5 3" xfId="31751" xr:uid="{00000000-0005-0000-0000-0000C2970000}"/>
    <cellStyle name="Normal 999 6" xfId="22721" xr:uid="{00000000-0005-0000-0000-0000C3970000}"/>
    <cellStyle name="Normal 999 6 2" xfId="40588" xr:uid="{00000000-0005-0000-0000-0000C4970000}"/>
    <cellStyle name="Normal 999 7" xfId="31746" xr:uid="{00000000-0005-0000-0000-0000C5970000}"/>
    <cellStyle name="Normal Bold" xfId="41282" xr:uid="{00000000-0005-0000-0000-0000C6970000}"/>
    <cellStyle name="NOT" xfId="41283" xr:uid="{00000000-0005-0000-0000-0000C7970000}"/>
    <cellStyle name="Note" xfId="1896" builtinId="10" customBuiltin="1"/>
    <cellStyle name="Note 10" xfId="3016" xr:uid="{00000000-0005-0000-0000-0000C9970000}"/>
    <cellStyle name="Note 10 2" xfId="13140" xr:uid="{00000000-0005-0000-0000-0000CA970000}"/>
    <cellStyle name="Note 10 3" xfId="13141" xr:uid="{00000000-0005-0000-0000-0000CB970000}"/>
    <cellStyle name="Note 100" xfId="13142" xr:uid="{00000000-0005-0000-0000-0000CC970000}"/>
    <cellStyle name="Note 100 2" xfId="13143" xr:uid="{00000000-0005-0000-0000-0000CD970000}"/>
    <cellStyle name="Note 100 2 2" xfId="22728" xr:uid="{00000000-0005-0000-0000-0000CE970000}"/>
    <cellStyle name="Note 100 2 2 2" xfId="40595" xr:uid="{00000000-0005-0000-0000-0000CF970000}"/>
    <cellStyle name="Note 100 2 3" xfId="31753" xr:uid="{00000000-0005-0000-0000-0000D0970000}"/>
    <cellStyle name="Note 100 3" xfId="22727" xr:uid="{00000000-0005-0000-0000-0000D1970000}"/>
    <cellStyle name="Note 100 3 2" xfId="40594" xr:uid="{00000000-0005-0000-0000-0000D2970000}"/>
    <cellStyle name="Note 100 4" xfId="31752" xr:uid="{00000000-0005-0000-0000-0000D3970000}"/>
    <cellStyle name="Note 101" xfId="13144" xr:uid="{00000000-0005-0000-0000-0000D4970000}"/>
    <cellStyle name="Note 101 2" xfId="13145" xr:uid="{00000000-0005-0000-0000-0000D5970000}"/>
    <cellStyle name="Note 101 2 2" xfId="22730" xr:uid="{00000000-0005-0000-0000-0000D6970000}"/>
    <cellStyle name="Note 101 2 2 2" xfId="40597" xr:uid="{00000000-0005-0000-0000-0000D7970000}"/>
    <cellStyle name="Note 101 2 3" xfId="31755" xr:uid="{00000000-0005-0000-0000-0000D8970000}"/>
    <cellStyle name="Note 101 3" xfId="22729" xr:uid="{00000000-0005-0000-0000-0000D9970000}"/>
    <cellStyle name="Note 101 3 2" xfId="40596" xr:uid="{00000000-0005-0000-0000-0000DA970000}"/>
    <cellStyle name="Note 101 4" xfId="31754" xr:uid="{00000000-0005-0000-0000-0000DB970000}"/>
    <cellStyle name="Note 102" xfId="13146" xr:uid="{00000000-0005-0000-0000-0000DC970000}"/>
    <cellStyle name="Note 102 2" xfId="22731" xr:uid="{00000000-0005-0000-0000-0000DD970000}"/>
    <cellStyle name="Note 102 2 2" xfId="40598" xr:uid="{00000000-0005-0000-0000-0000DE970000}"/>
    <cellStyle name="Note 102 3" xfId="31756" xr:uid="{00000000-0005-0000-0000-0000DF970000}"/>
    <cellStyle name="Note 103" xfId="13147" xr:uid="{00000000-0005-0000-0000-0000E0970000}"/>
    <cellStyle name="Note 103 2" xfId="22732" xr:uid="{00000000-0005-0000-0000-0000E1970000}"/>
    <cellStyle name="Note 103 2 2" xfId="40599" xr:uid="{00000000-0005-0000-0000-0000E2970000}"/>
    <cellStyle name="Note 103 3" xfId="31757" xr:uid="{00000000-0005-0000-0000-0000E3970000}"/>
    <cellStyle name="Note 104" xfId="13148" xr:uid="{00000000-0005-0000-0000-0000E4970000}"/>
    <cellStyle name="Note 104 2" xfId="22733" xr:uid="{00000000-0005-0000-0000-0000E5970000}"/>
    <cellStyle name="Note 104 2 2" xfId="40600" xr:uid="{00000000-0005-0000-0000-0000E6970000}"/>
    <cellStyle name="Note 104 3" xfId="31758" xr:uid="{00000000-0005-0000-0000-0000E7970000}"/>
    <cellStyle name="Note 105" xfId="13149" xr:uid="{00000000-0005-0000-0000-0000E8970000}"/>
    <cellStyle name="Note 105 2" xfId="22734" xr:uid="{00000000-0005-0000-0000-0000E9970000}"/>
    <cellStyle name="Note 105 2 2" xfId="40601" xr:uid="{00000000-0005-0000-0000-0000EA970000}"/>
    <cellStyle name="Note 105 3" xfId="31759" xr:uid="{00000000-0005-0000-0000-0000EB970000}"/>
    <cellStyle name="Note 106" xfId="13150" xr:uid="{00000000-0005-0000-0000-0000EC970000}"/>
    <cellStyle name="Note 106 2" xfId="22735" xr:uid="{00000000-0005-0000-0000-0000ED970000}"/>
    <cellStyle name="Note 106 2 2" xfId="40602" xr:uid="{00000000-0005-0000-0000-0000EE970000}"/>
    <cellStyle name="Note 106 3" xfId="31760" xr:uid="{00000000-0005-0000-0000-0000EF970000}"/>
    <cellStyle name="Note 107" xfId="13151" xr:uid="{00000000-0005-0000-0000-0000F0970000}"/>
    <cellStyle name="Note 107 2" xfId="22736" xr:uid="{00000000-0005-0000-0000-0000F1970000}"/>
    <cellStyle name="Note 107 2 2" xfId="40603" xr:uid="{00000000-0005-0000-0000-0000F2970000}"/>
    <cellStyle name="Note 107 3" xfId="31761" xr:uid="{00000000-0005-0000-0000-0000F3970000}"/>
    <cellStyle name="Note 108" xfId="13954" xr:uid="{00000000-0005-0000-0000-0000F4970000}"/>
    <cellStyle name="Note 109" xfId="23049" xr:uid="{00000000-0005-0000-0000-0000F5970000}"/>
    <cellStyle name="Note 11" xfId="13152" xr:uid="{00000000-0005-0000-0000-0000F6970000}"/>
    <cellStyle name="Note 11 2" xfId="13153" xr:uid="{00000000-0005-0000-0000-0000F7970000}"/>
    <cellStyle name="Note 11 3" xfId="13154" xr:uid="{00000000-0005-0000-0000-0000F8970000}"/>
    <cellStyle name="Note 12" xfId="13155" xr:uid="{00000000-0005-0000-0000-0000F9970000}"/>
    <cellStyle name="Note 12 2" xfId="13156" xr:uid="{00000000-0005-0000-0000-0000FA970000}"/>
    <cellStyle name="Note 12 3" xfId="13157" xr:uid="{00000000-0005-0000-0000-0000FB970000}"/>
    <cellStyle name="Note 13" xfId="13158" xr:uid="{00000000-0005-0000-0000-0000FC970000}"/>
    <cellStyle name="Note 13 2" xfId="13159" xr:uid="{00000000-0005-0000-0000-0000FD970000}"/>
    <cellStyle name="Note 13 3" xfId="13160" xr:uid="{00000000-0005-0000-0000-0000FE970000}"/>
    <cellStyle name="Note 14" xfId="13161" xr:uid="{00000000-0005-0000-0000-0000FF970000}"/>
    <cellStyle name="Note 14 2" xfId="13162" xr:uid="{00000000-0005-0000-0000-000000980000}"/>
    <cellStyle name="Note 14 2 2" xfId="22738" xr:uid="{00000000-0005-0000-0000-000001980000}"/>
    <cellStyle name="Note 14 2 3" xfId="31763" xr:uid="{00000000-0005-0000-0000-000002980000}"/>
    <cellStyle name="Note 14 3" xfId="13163" xr:uid="{00000000-0005-0000-0000-000003980000}"/>
    <cellStyle name="Note 14 3 2" xfId="22739" xr:uid="{00000000-0005-0000-0000-000004980000}"/>
    <cellStyle name="Note 14 3 2 2" xfId="40605" xr:uid="{00000000-0005-0000-0000-000005980000}"/>
    <cellStyle name="Note 14 3 3" xfId="31764" xr:uid="{00000000-0005-0000-0000-000006980000}"/>
    <cellStyle name="Note 14 4" xfId="13164" xr:uid="{00000000-0005-0000-0000-000007980000}"/>
    <cellStyle name="Note 14 4 2" xfId="22740" xr:uid="{00000000-0005-0000-0000-000008980000}"/>
    <cellStyle name="Note 14 4 3" xfId="31765" xr:uid="{00000000-0005-0000-0000-000009980000}"/>
    <cellStyle name="Note 14 5" xfId="22737" xr:uid="{00000000-0005-0000-0000-00000A980000}"/>
    <cellStyle name="Note 14 5 2" xfId="40604" xr:uid="{00000000-0005-0000-0000-00000B980000}"/>
    <cellStyle name="Note 14 6" xfId="31762" xr:uid="{00000000-0005-0000-0000-00000C980000}"/>
    <cellStyle name="Note 15" xfId="13165" xr:uid="{00000000-0005-0000-0000-00000D980000}"/>
    <cellStyle name="Note 15 2" xfId="13166" xr:uid="{00000000-0005-0000-0000-00000E980000}"/>
    <cellStyle name="Note 15 3" xfId="13167" xr:uid="{00000000-0005-0000-0000-00000F980000}"/>
    <cellStyle name="Note 15 3 2" xfId="22742" xr:uid="{00000000-0005-0000-0000-000010980000}"/>
    <cellStyle name="Note 15 3 2 2" xfId="40607" xr:uid="{00000000-0005-0000-0000-000011980000}"/>
    <cellStyle name="Note 15 3 3" xfId="31767" xr:uid="{00000000-0005-0000-0000-000012980000}"/>
    <cellStyle name="Note 15 4" xfId="13168" xr:uid="{00000000-0005-0000-0000-000013980000}"/>
    <cellStyle name="Note 15 5" xfId="22741" xr:uid="{00000000-0005-0000-0000-000014980000}"/>
    <cellStyle name="Note 15 5 2" xfId="40606" xr:uid="{00000000-0005-0000-0000-000015980000}"/>
    <cellStyle name="Note 15 6" xfId="31766" xr:uid="{00000000-0005-0000-0000-000016980000}"/>
    <cellStyle name="Note 16" xfId="13169" xr:uid="{00000000-0005-0000-0000-000017980000}"/>
    <cellStyle name="Note 16 2" xfId="13170" xr:uid="{00000000-0005-0000-0000-000018980000}"/>
    <cellStyle name="Note 16 2 2" xfId="13171" xr:uid="{00000000-0005-0000-0000-000019980000}"/>
    <cellStyle name="Note 16 2 2 2" xfId="22745" xr:uid="{00000000-0005-0000-0000-00001A980000}"/>
    <cellStyle name="Note 16 2 2 2 2" xfId="40610" xr:uid="{00000000-0005-0000-0000-00001B980000}"/>
    <cellStyle name="Note 16 2 2 3" xfId="31770" xr:uid="{00000000-0005-0000-0000-00001C980000}"/>
    <cellStyle name="Note 16 2 3" xfId="22744" xr:uid="{00000000-0005-0000-0000-00001D980000}"/>
    <cellStyle name="Note 16 2 3 2" xfId="40609" xr:uid="{00000000-0005-0000-0000-00001E980000}"/>
    <cellStyle name="Note 16 2 4" xfId="31769" xr:uid="{00000000-0005-0000-0000-00001F980000}"/>
    <cellStyle name="Note 16 3" xfId="13172" xr:uid="{00000000-0005-0000-0000-000020980000}"/>
    <cellStyle name="Note 16 3 2" xfId="22746" xr:uid="{00000000-0005-0000-0000-000021980000}"/>
    <cellStyle name="Note 16 3 2 2" xfId="40611" xr:uid="{00000000-0005-0000-0000-000022980000}"/>
    <cellStyle name="Note 16 3 3" xfId="31771" xr:uid="{00000000-0005-0000-0000-000023980000}"/>
    <cellStyle name="Note 16 4" xfId="13173" xr:uid="{00000000-0005-0000-0000-000024980000}"/>
    <cellStyle name="Note 16 4 2" xfId="22747" xr:uid="{00000000-0005-0000-0000-000025980000}"/>
    <cellStyle name="Note 16 4 2 2" xfId="40612" xr:uid="{00000000-0005-0000-0000-000026980000}"/>
    <cellStyle name="Note 16 4 3" xfId="31772" xr:uid="{00000000-0005-0000-0000-000027980000}"/>
    <cellStyle name="Note 16 5" xfId="13174" xr:uid="{00000000-0005-0000-0000-000028980000}"/>
    <cellStyle name="Note 16 5 2" xfId="22748" xr:uid="{00000000-0005-0000-0000-000029980000}"/>
    <cellStyle name="Note 16 5 2 2" xfId="40613" xr:uid="{00000000-0005-0000-0000-00002A980000}"/>
    <cellStyle name="Note 16 5 3" xfId="31773" xr:uid="{00000000-0005-0000-0000-00002B980000}"/>
    <cellStyle name="Note 16 6" xfId="22743" xr:uid="{00000000-0005-0000-0000-00002C980000}"/>
    <cellStyle name="Note 16 6 2" xfId="40608" xr:uid="{00000000-0005-0000-0000-00002D980000}"/>
    <cellStyle name="Note 16 7" xfId="31768" xr:uid="{00000000-0005-0000-0000-00002E980000}"/>
    <cellStyle name="Note 17" xfId="13175" xr:uid="{00000000-0005-0000-0000-00002F980000}"/>
    <cellStyle name="Note 17 2" xfId="13176" xr:uid="{00000000-0005-0000-0000-000030980000}"/>
    <cellStyle name="Note 17 2 2" xfId="13177" xr:uid="{00000000-0005-0000-0000-000031980000}"/>
    <cellStyle name="Note 17 2 2 2" xfId="22751" xr:uid="{00000000-0005-0000-0000-000032980000}"/>
    <cellStyle name="Note 17 2 2 2 2" xfId="40616" xr:uid="{00000000-0005-0000-0000-000033980000}"/>
    <cellStyle name="Note 17 2 2 3" xfId="31776" xr:uid="{00000000-0005-0000-0000-000034980000}"/>
    <cellStyle name="Note 17 2 3" xfId="22750" xr:uid="{00000000-0005-0000-0000-000035980000}"/>
    <cellStyle name="Note 17 2 3 2" xfId="40615" xr:uid="{00000000-0005-0000-0000-000036980000}"/>
    <cellStyle name="Note 17 2 4" xfId="31775" xr:uid="{00000000-0005-0000-0000-000037980000}"/>
    <cellStyle name="Note 17 3" xfId="13178" xr:uid="{00000000-0005-0000-0000-000038980000}"/>
    <cellStyle name="Note 17 3 2" xfId="22752" xr:uid="{00000000-0005-0000-0000-000039980000}"/>
    <cellStyle name="Note 17 3 2 2" xfId="40617" xr:uid="{00000000-0005-0000-0000-00003A980000}"/>
    <cellStyle name="Note 17 3 3" xfId="31777" xr:uid="{00000000-0005-0000-0000-00003B980000}"/>
    <cellStyle name="Note 17 4" xfId="13179" xr:uid="{00000000-0005-0000-0000-00003C980000}"/>
    <cellStyle name="Note 17 4 2" xfId="22753" xr:uid="{00000000-0005-0000-0000-00003D980000}"/>
    <cellStyle name="Note 17 4 2 2" xfId="40618" xr:uid="{00000000-0005-0000-0000-00003E980000}"/>
    <cellStyle name="Note 17 4 3" xfId="31778" xr:uid="{00000000-0005-0000-0000-00003F980000}"/>
    <cellStyle name="Note 17 5" xfId="13180" xr:uid="{00000000-0005-0000-0000-000040980000}"/>
    <cellStyle name="Note 17 5 2" xfId="22754" xr:uid="{00000000-0005-0000-0000-000041980000}"/>
    <cellStyle name="Note 17 5 2 2" xfId="40619" xr:uid="{00000000-0005-0000-0000-000042980000}"/>
    <cellStyle name="Note 17 5 3" xfId="31779" xr:uid="{00000000-0005-0000-0000-000043980000}"/>
    <cellStyle name="Note 17 6" xfId="22749" xr:uid="{00000000-0005-0000-0000-000044980000}"/>
    <cellStyle name="Note 17 6 2" xfId="40614" xr:uid="{00000000-0005-0000-0000-000045980000}"/>
    <cellStyle name="Note 17 7" xfId="31774" xr:uid="{00000000-0005-0000-0000-000046980000}"/>
    <cellStyle name="Note 18" xfId="13181" xr:uid="{00000000-0005-0000-0000-000047980000}"/>
    <cellStyle name="Note 18 2" xfId="13182" xr:uid="{00000000-0005-0000-0000-000048980000}"/>
    <cellStyle name="Note 18 2 2" xfId="13183" xr:uid="{00000000-0005-0000-0000-000049980000}"/>
    <cellStyle name="Note 18 2 2 2" xfId="22757" xr:uid="{00000000-0005-0000-0000-00004A980000}"/>
    <cellStyle name="Note 18 2 2 2 2" xfId="40622" xr:uid="{00000000-0005-0000-0000-00004B980000}"/>
    <cellStyle name="Note 18 2 2 3" xfId="31782" xr:uid="{00000000-0005-0000-0000-00004C980000}"/>
    <cellStyle name="Note 18 2 3" xfId="22756" xr:uid="{00000000-0005-0000-0000-00004D980000}"/>
    <cellStyle name="Note 18 2 3 2" xfId="40621" xr:uid="{00000000-0005-0000-0000-00004E980000}"/>
    <cellStyle name="Note 18 2 4" xfId="31781" xr:uid="{00000000-0005-0000-0000-00004F980000}"/>
    <cellStyle name="Note 18 3" xfId="13184" xr:uid="{00000000-0005-0000-0000-000050980000}"/>
    <cellStyle name="Note 18 3 2" xfId="22758" xr:uid="{00000000-0005-0000-0000-000051980000}"/>
    <cellStyle name="Note 18 3 2 2" xfId="40623" xr:uid="{00000000-0005-0000-0000-000052980000}"/>
    <cellStyle name="Note 18 3 3" xfId="31783" xr:uid="{00000000-0005-0000-0000-000053980000}"/>
    <cellStyle name="Note 18 4" xfId="22755" xr:uid="{00000000-0005-0000-0000-000054980000}"/>
    <cellStyle name="Note 18 4 2" xfId="40620" xr:uid="{00000000-0005-0000-0000-000055980000}"/>
    <cellStyle name="Note 18 5" xfId="31780" xr:uid="{00000000-0005-0000-0000-000056980000}"/>
    <cellStyle name="Note 19" xfId="13185" xr:uid="{00000000-0005-0000-0000-000057980000}"/>
    <cellStyle name="Note 19 2" xfId="13186" xr:uid="{00000000-0005-0000-0000-000058980000}"/>
    <cellStyle name="Note 19 2 2" xfId="22760" xr:uid="{00000000-0005-0000-0000-000059980000}"/>
    <cellStyle name="Note 19 2 2 2" xfId="40625" xr:uid="{00000000-0005-0000-0000-00005A980000}"/>
    <cellStyle name="Note 19 2 3" xfId="31785" xr:uid="{00000000-0005-0000-0000-00005B980000}"/>
    <cellStyle name="Note 19 3" xfId="22759" xr:uid="{00000000-0005-0000-0000-00005C980000}"/>
    <cellStyle name="Note 19 3 2" xfId="40624" xr:uid="{00000000-0005-0000-0000-00005D980000}"/>
    <cellStyle name="Note 19 4" xfId="31784" xr:uid="{00000000-0005-0000-0000-00005E980000}"/>
    <cellStyle name="Note 2" xfId="1897" xr:uid="{00000000-0005-0000-0000-00005F980000}"/>
    <cellStyle name="Note 2 2" xfId="1898" xr:uid="{00000000-0005-0000-0000-000060980000}"/>
    <cellStyle name="Note 2 2 2" xfId="2650" xr:uid="{00000000-0005-0000-0000-000061980000}"/>
    <cellStyle name="Note 2 2 2 2" xfId="13187" xr:uid="{00000000-0005-0000-0000-000062980000}"/>
    <cellStyle name="Note 2 2 2 2 2" xfId="22761" xr:uid="{00000000-0005-0000-0000-000063980000}"/>
    <cellStyle name="Note 2 2 2 2 3" xfId="31786" xr:uid="{00000000-0005-0000-0000-000064980000}"/>
    <cellStyle name="Note 2 2 2 3" xfId="14085" xr:uid="{00000000-0005-0000-0000-000065980000}"/>
    <cellStyle name="Note 2 2 2 4" xfId="23135" xr:uid="{00000000-0005-0000-0000-000066980000}"/>
    <cellStyle name="Note 2 2 3" xfId="13188" xr:uid="{00000000-0005-0000-0000-000067980000}"/>
    <cellStyle name="Note 2 2 3 2" xfId="22762" xr:uid="{00000000-0005-0000-0000-000068980000}"/>
    <cellStyle name="Note 2 2 3 3" xfId="31787" xr:uid="{00000000-0005-0000-0000-000069980000}"/>
    <cellStyle name="Note 2 2 4" xfId="13956" xr:uid="{00000000-0005-0000-0000-00006A980000}"/>
    <cellStyle name="Note 2 2 5" xfId="23051" xr:uid="{00000000-0005-0000-0000-00006B980000}"/>
    <cellStyle name="Note 2 3" xfId="1899" xr:uid="{00000000-0005-0000-0000-00006C980000}"/>
    <cellStyle name="Note 2 3 2" xfId="1900" xr:uid="{00000000-0005-0000-0000-00006D980000}"/>
    <cellStyle name="Note 2 3 2 2" xfId="1901" xr:uid="{00000000-0005-0000-0000-00006E980000}"/>
    <cellStyle name="Note 2 3 2 2 2" xfId="13189" xr:uid="{00000000-0005-0000-0000-00006F980000}"/>
    <cellStyle name="Note 2 3 2 2 2 2" xfId="22763" xr:uid="{00000000-0005-0000-0000-000070980000}"/>
    <cellStyle name="Note 2 3 2 2 2 3" xfId="31788" xr:uid="{00000000-0005-0000-0000-000071980000}"/>
    <cellStyle name="Note 2 3 2 2 3" xfId="13959" xr:uid="{00000000-0005-0000-0000-000072980000}"/>
    <cellStyle name="Note 2 3 2 2 4" xfId="23054" xr:uid="{00000000-0005-0000-0000-000073980000}"/>
    <cellStyle name="Note 2 3 2 3" xfId="13190" xr:uid="{00000000-0005-0000-0000-000074980000}"/>
    <cellStyle name="Note 2 3 2 3 2" xfId="22764" xr:uid="{00000000-0005-0000-0000-000075980000}"/>
    <cellStyle name="Note 2 3 2 3 3" xfId="31789" xr:uid="{00000000-0005-0000-0000-000076980000}"/>
    <cellStyle name="Note 2 3 2 4" xfId="13191" xr:uid="{00000000-0005-0000-0000-000077980000}"/>
    <cellStyle name="Note 2 3 2 5" xfId="13958" xr:uid="{00000000-0005-0000-0000-000078980000}"/>
    <cellStyle name="Note 2 3 2 6" xfId="23053" xr:uid="{00000000-0005-0000-0000-000079980000}"/>
    <cellStyle name="Note 2 3 2_Links" xfId="13192" xr:uid="{00000000-0005-0000-0000-00007A980000}"/>
    <cellStyle name="Note 2 3 3" xfId="2651" xr:uid="{00000000-0005-0000-0000-00007B980000}"/>
    <cellStyle name="Note 2 3 3 2" xfId="14086" xr:uid="{00000000-0005-0000-0000-00007C980000}"/>
    <cellStyle name="Note 2 3 3 3" xfId="23136" xr:uid="{00000000-0005-0000-0000-00007D980000}"/>
    <cellStyle name="Note 2 3 4" xfId="13193" xr:uid="{00000000-0005-0000-0000-00007E980000}"/>
    <cellStyle name="Note 2 3 4 2" xfId="22765" xr:uid="{00000000-0005-0000-0000-00007F980000}"/>
    <cellStyle name="Note 2 3 4 3" xfId="31790" xr:uid="{00000000-0005-0000-0000-000080980000}"/>
    <cellStyle name="Note 2 3 5" xfId="13194" xr:uid="{00000000-0005-0000-0000-000081980000}"/>
    <cellStyle name="Note 2 3 5 2" xfId="22766" xr:uid="{00000000-0005-0000-0000-000082980000}"/>
    <cellStyle name="Note 2 3 5 3" xfId="31791" xr:uid="{00000000-0005-0000-0000-000083980000}"/>
    <cellStyle name="Note 2 3 6" xfId="13195" xr:uid="{00000000-0005-0000-0000-000084980000}"/>
    <cellStyle name="Note 2 3 6 2" xfId="22767" xr:uid="{00000000-0005-0000-0000-000085980000}"/>
    <cellStyle name="Note 2 3 6 3" xfId="31792" xr:uid="{00000000-0005-0000-0000-000086980000}"/>
    <cellStyle name="Note 2 3 7" xfId="13957" xr:uid="{00000000-0005-0000-0000-000087980000}"/>
    <cellStyle name="Note 2 3 8" xfId="23052" xr:uid="{00000000-0005-0000-0000-000088980000}"/>
    <cellStyle name="Note 2 4" xfId="1902" xr:uid="{00000000-0005-0000-0000-000089980000}"/>
    <cellStyle name="Note 2 4 2" xfId="2652" xr:uid="{00000000-0005-0000-0000-00008A980000}"/>
    <cellStyle name="Note 2 4 2 2" xfId="14087" xr:uid="{00000000-0005-0000-0000-00008B980000}"/>
    <cellStyle name="Note 2 4 2 3" xfId="23137" xr:uid="{00000000-0005-0000-0000-00008C980000}"/>
    <cellStyle name="Note 2 4 3" xfId="13196" xr:uid="{00000000-0005-0000-0000-00008D980000}"/>
    <cellStyle name="Note 2 4 3 2" xfId="22768" xr:uid="{00000000-0005-0000-0000-00008E980000}"/>
    <cellStyle name="Note 2 4 3 3" xfId="31793" xr:uid="{00000000-0005-0000-0000-00008F980000}"/>
    <cellStyle name="Note 2 4 4" xfId="13960" xr:uid="{00000000-0005-0000-0000-000090980000}"/>
    <cellStyle name="Note 2 4 5" xfId="23055" xr:uid="{00000000-0005-0000-0000-000091980000}"/>
    <cellStyle name="Note 2 5" xfId="1903" xr:uid="{00000000-0005-0000-0000-000092980000}"/>
    <cellStyle name="Note 2 5 2" xfId="13961" xr:uid="{00000000-0005-0000-0000-000093980000}"/>
    <cellStyle name="Note 2 5 3" xfId="23056" xr:uid="{00000000-0005-0000-0000-000094980000}"/>
    <cellStyle name="Note 2 6" xfId="2649" xr:uid="{00000000-0005-0000-0000-000095980000}"/>
    <cellStyle name="Note 2 6 2" xfId="14084" xr:uid="{00000000-0005-0000-0000-000096980000}"/>
    <cellStyle name="Note 2 6 3" xfId="23134" xr:uid="{00000000-0005-0000-0000-000097980000}"/>
    <cellStyle name="Note 2 7" xfId="13955" xr:uid="{00000000-0005-0000-0000-000098980000}"/>
    <cellStyle name="Note 2 8" xfId="23050" xr:uid="{00000000-0005-0000-0000-000099980000}"/>
    <cellStyle name="Note 2_Links" xfId="1904" xr:uid="{00000000-0005-0000-0000-00009A980000}"/>
    <cellStyle name="Note 20" xfId="13197" xr:uid="{00000000-0005-0000-0000-00009B980000}"/>
    <cellStyle name="Note 20 2" xfId="13198" xr:uid="{00000000-0005-0000-0000-00009C980000}"/>
    <cellStyle name="Note 20 2 2" xfId="22770" xr:uid="{00000000-0005-0000-0000-00009D980000}"/>
    <cellStyle name="Note 20 2 2 2" xfId="40627" xr:uid="{00000000-0005-0000-0000-00009E980000}"/>
    <cellStyle name="Note 20 2 3" xfId="31795" xr:uid="{00000000-0005-0000-0000-00009F980000}"/>
    <cellStyle name="Note 20 3" xfId="22769" xr:uid="{00000000-0005-0000-0000-0000A0980000}"/>
    <cellStyle name="Note 20 3 2" xfId="40626" xr:uid="{00000000-0005-0000-0000-0000A1980000}"/>
    <cellStyle name="Note 20 4" xfId="31794" xr:uid="{00000000-0005-0000-0000-0000A2980000}"/>
    <cellStyle name="Note 21" xfId="13199" xr:uid="{00000000-0005-0000-0000-0000A3980000}"/>
    <cellStyle name="Note 21 2" xfId="13200" xr:uid="{00000000-0005-0000-0000-0000A4980000}"/>
    <cellStyle name="Note 21 2 2" xfId="22772" xr:uid="{00000000-0005-0000-0000-0000A5980000}"/>
    <cellStyle name="Note 21 2 2 2" xfId="40629" xr:uid="{00000000-0005-0000-0000-0000A6980000}"/>
    <cellStyle name="Note 21 2 3" xfId="31797" xr:uid="{00000000-0005-0000-0000-0000A7980000}"/>
    <cellStyle name="Note 21 3" xfId="22771" xr:uid="{00000000-0005-0000-0000-0000A8980000}"/>
    <cellStyle name="Note 21 3 2" xfId="40628" xr:uid="{00000000-0005-0000-0000-0000A9980000}"/>
    <cellStyle name="Note 21 4" xfId="31796" xr:uid="{00000000-0005-0000-0000-0000AA980000}"/>
    <cellStyle name="Note 22" xfId="13201" xr:uid="{00000000-0005-0000-0000-0000AB980000}"/>
    <cellStyle name="Note 22 2" xfId="13202" xr:uid="{00000000-0005-0000-0000-0000AC980000}"/>
    <cellStyle name="Note 22 2 2" xfId="22774" xr:uid="{00000000-0005-0000-0000-0000AD980000}"/>
    <cellStyle name="Note 22 2 2 2" xfId="40631" xr:uid="{00000000-0005-0000-0000-0000AE980000}"/>
    <cellStyle name="Note 22 2 3" xfId="31799" xr:uid="{00000000-0005-0000-0000-0000AF980000}"/>
    <cellStyle name="Note 22 3" xfId="22773" xr:uid="{00000000-0005-0000-0000-0000B0980000}"/>
    <cellStyle name="Note 22 3 2" xfId="40630" xr:uid="{00000000-0005-0000-0000-0000B1980000}"/>
    <cellStyle name="Note 22 4" xfId="31798" xr:uid="{00000000-0005-0000-0000-0000B2980000}"/>
    <cellStyle name="Note 23" xfId="13203" xr:uid="{00000000-0005-0000-0000-0000B3980000}"/>
    <cellStyle name="Note 23 2" xfId="13204" xr:uid="{00000000-0005-0000-0000-0000B4980000}"/>
    <cellStyle name="Note 23 2 2" xfId="22776" xr:uid="{00000000-0005-0000-0000-0000B5980000}"/>
    <cellStyle name="Note 23 2 2 2" xfId="40633" xr:uid="{00000000-0005-0000-0000-0000B6980000}"/>
    <cellStyle name="Note 23 2 3" xfId="31801" xr:uid="{00000000-0005-0000-0000-0000B7980000}"/>
    <cellStyle name="Note 23 3" xfId="22775" xr:uid="{00000000-0005-0000-0000-0000B8980000}"/>
    <cellStyle name="Note 23 3 2" xfId="40632" xr:uid="{00000000-0005-0000-0000-0000B9980000}"/>
    <cellStyle name="Note 23 4" xfId="31800" xr:uid="{00000000-0005-0000-0000-0000BA980000}"/>
    <cellStyle name="Note 24" xfId="13205" xr:uid="{00000000-0005-0000-0000-0000BB980000}"/>
    <cellStyle name="Note 24 2" xfId="13206" xr:uid="{00000000-0005-0000-0000-0000BC980000}"/>
    <cellStyle name="Note 24 2 2" xfId="22778" xr:uid="{00000000-0005-0000-0000-0000BD980000}"/>
    <cellStyle name="Note 24 2 2 2" xfId="40635" xr:uid="{00000000-0005-0000-0000-0000BE980000}"/>
    <cellStyle name="Note 24 2 3" xfId="31803" xr:uid="{00000000-0005-0000-0000-0000BF980000}"/>
    <cellStyle name="Note 24 3" xfId="22777" xr:uid="{00000000-0005-0000-0000-0000C0980000}"/>
    <cellStyle name="Note 24 3 2" xfId="40634" xr:uid="{00000000-0005-0000-0000-0000C1980000}"/>
    <cellStyle name="Note 24 4" xfId="31802" xr:uid="{00000000-0005-0000-0000-0000C2980000}"/>
    <cellStyle name="Note 25" xfId="13207" xr:uid="{00000000-0005-0000-0000-0000C3980000}"/>
    <cellStyle name="Note 25 2" xfId="13208" xr:uid="{00000000-0005-0000-0000-0000C4980000}"/>
    <cellStyle name="Note 25 2 2" xfId="22780" xr:uid="{00000000-0005-0000-0000-0000C5980000}"/>
    <cellStyle name="Note 25 2 2 2" xfId="40637" xr:uid="{00000000-0005-0000-0000-0000C6980000}"/>
    <cellStyle name="Note 25 2 3" xfId="31805" xr:uid="{00000000-0005-0000-0000-0000C7980000}"/>
    <cellStyle name="Note 25 3" xfId="22779" xr:uid="{00000000-0005-0000-0000-0000C8980000}"/>
    <cellStyle name="Note 25 3 2" xfId="40636" xr:uid="{00000000-0005-0000-0000-0000C9980000}"/>
    <cellStyle name="Note 25 4" xfId="31804" xr:uid="{00000000-0005-0000-0000-0000CA980000}"/>
    <cellStyle name="Note 26" xfId="13209" xr:uid="{00000000-0005-0000-0000-0000CB980000}"/>
    <cellStyle name="Note 26 2" xfId="13210" xr:uid="{00000000-0005-0000-0000-0000CC980000}"/>
    <cellStyle name="Note 26 2 2" xfId="22782" xr:uid="{00000000-0005-0000-0000-0000CD980000}"/>
    <cellStyle name="Note 26 2 2 2" xfId="40639" xr:uid="{00000000-0005-0000-0000-0000CE980000}"/>
    <cellStyle name="Note 26 2 3" xfId="31807" xr:uid="{00000000-0005-0000-0000-0000CF980000}"/>
    <cellStyle name="Note 26 3" xfId="22781" xr:uid="{00000000-0005-0000-0000-0000D0980000}"/>
    <cellStyle name="Note 26 3 2" xfId="40638" xr:uid="{00000000-0005-0000-0000-0000D1980000}"/>
    <cellStyle name="Note 26 4" xfId="31806" xr:uid="{00000000-0005-0000-0000-0000D2980000}"/>
    <cellStyle name="Note 27" xfId="13211" xr:uid="{00000000-0005-0000-0000-0000D3980000}"/>
    <cellStyle name="Note 27 2" xfId="13212" xr:uid="{00000000-0005-0000-0000-0000D4980000}"/>
    <cellStyle name="Note 27 2 2" xfId="22784" xr:uid="{00000000-0005-0000-0000-0000D5980000}"/>
    <cellStyle name="Note 27 2 2 2" xfId="40641" xr:uid="{00000000-0005-0000-0000-0000D6980000}"/>
    <cellStyle name="Note 27 2 3" xfId="31809" xr:uid="{00000000-0005-0000-0000-0000D7980000}"/>
    <cellStyle name="Note 27 3" xfId="22783" xr:uid="{00000000-0005-0000-0000-0000D8980000}"/>
    <cellStyle name="Note 27 3 2" xfId="40640" xr:uid="{00000000-0005-0000-0000-0000D9980000}"/>
    <cellStyle name="Note 27 4" xfId="31808" xr:uid="{00000000-0005-0000-0000-0000DA980000}"/>
    <cellStyle name="Note 28" xfId="13213" xr:uid="{00000000-0005-0000-0000-0000DB980000}"/>
    <cellStyle name="Note 28 2" xfId="13214" xr:uid="{00000000-0005-0000-0000-0000DC980000}"/>
    <cellStyle name="Note 28 2 2" xfId="22786" xr:uid="{00000000-0005-0000-0000-0000DD980000}"/>
    <cellStyle name="Note 28 2 2 2" xfId="40643" xr:uid="{00000000-0005-0000-0000-0000DE980000}"/>
    <cellStyle name="Note 28 2 3" xfId="31811" xr:uid="{00000000-0005-0000-0000-0000DF980000}"/>
    <cellStyle name="Note 28 3" xfId="22785" xr:uid="{00000000-0005-0000-0000-0000E0980000}"/>
    <cellStyle name="Note 28 3 2" xfId="40642" xr:uid="{00000000-0005-0000-0000-0000E1980000}"/>
    <cellStyle name="Note 28 4" xfId="31810" xr:uid="{00000000-0005-0000-0000-0000E2980000}"/>
    <cellStyle name="Note 29" xfId="13215" xr:uid="{00000000-0005-0000-0000-0000E3980000}"/>
    <cellStyle name="Note 29 2" xfId="13216" xr:uid="{00000000-0005-0000-0000-0000E4980000}"/>
    <cellStyle name="Note 29 2 2" xfId="22788" xr:uid="{00000000-0005-0000-0000-0000E5980000}"/>
    <cellStyle name="Note 29 2 2 2" xfId="40645" xr:uid="{00000000-0005-0000-0000-0000E6980000}"/>
    <cellStyle name="Note 29 2 3" xfId="31813" xr:uid="{00000000-0005-0000-0000-0000E7980000}"/>
    <cellStyle name="Note 29 3" xfId="22787" xr:uid="{00000000-0005-0000-0000-0000E8980000}"/>
    <cellStyle name="Note 29 3 2" xfId="40644" xr:uid="{00000000-0005-0000-0000-0000E9980000}"/>
    <cellStyle name="Note 29 4" xfId="31812" xr:uid="{00000000-0005-0000-0000-0000EA980000}"/>
    <cellStyle name="Note 3" xfId="1905" xr:uid="{00000000-0005-0000-0000-0000EB980000}"/>
    <cellStyle name="Note 3 2" xfId="1906" xr:uid="{00000000-0005-0000-0000-0000EC980000}"/>
    <cellStyle name="Note 3 2 2" xfId="1907" xr:uid="{00000000-0005-0000-0000-0000ED980000}"/>
    <cellStyle name="Note 3 2 2 2" xfId="2654" xr:uid="{00000000-0005-0000-0000-0000EE980000}"/>
    <cellStyle name="Note 3 2 2 2 2" xfId="14089" xr:uid="{00000000-0005-0000-0000-0000EF980000}"/>
    <cellStyle name="Note 3 2 2 2 3" xfId="23139" xr:uid="{00000000-0005-0000-0000-0000F0980000}"/>
    <cellStyle name="Note 3 2 2 3" xfId="13217" xr:uid="{00000000-0005-0000-0000-0000F1980000}"/>
    <cellStyle name="Note 3 2 2 3 2" xfId="22789" xr:uid="{00000000-0005-0000-0000-0000F2980000}"/>
    <cellStyle name="Note 3 2 2 3 3" xfId="31814" xr:uid="{00000000-0005-0000-0000-0000F3980000}"/>
    <cellStyle name="Note 3 2 2 4" xfId="13964" xr:uid="{00000000-0005-0000-0000-0000F4980000}"/>
    <cellStyle name="Note 3 2 2 5" xfId="23059" xr:uid="{00000000-0005-0000-0000-0000F5980000}"/>
    <cellStyle name="Note 3 2 3" xfId="13218" xr:uid="{00000000-0005-0000-0000-0000F6980000}"/>
    <cellStyle name="Note 3 2 3 2" xfId="22790" xr:uid="{00000000-0005-0000-0000-0000F7980000}"/>
    <cellStyle name="Note 3 2 3 3" xfId="31815" xr:uid="{00000000-0005-0000-0000-0000F8980000}"/>
    <cellStyle name="Note 3 2 4" xfId="13219" xr:uid="{00000000-0005-0000-0000-0000F9980000}"/>
    <cellStyle name="Note 3 2 4 2" xfId="22791" xr:uid="{00000000-0005-0000-0000-0000FA980000}"/>
    <cellStyle name="Note 3 2 4 3" xfId="31816" xr:uid="{00000000-0005-0000-0000-0000FB980000}"/>
    <cellStyle name="Note 3 2 5" xfId="13963" xr:uid="{00000000-0005-0000-0000-0000FC980000}"/>
    <cellStyle name="Note 3 2 6" xfId="23058" xr:uid="{00000000-0005-0000-0000-0000FD980000}"/>
    <cellStyle name="Note 3 3" xfId="1908" xr:uid="{00000000-0005-0000-0000-0000FE980000}"/>
    <cellStyle name="Note 3 3 2" xfId="13220" xr:uid="{00000000-0005-0000-0000-0000FF980000}"/>
    <cellStyle name="Note 3 3 2 2" xfId="13221" xr:uid="{00000000-0005-0000-0000-000000990000}"/>
    <cellStyle name="Note 3 3 2 2 2" xfId="22793" xr:uid="{00000000-0005-0000-0000-000001990000}"/>
    <cellStyle name="Note 3 3 2 2 3" xfId="31818" xr:uid="{00000000-0005-0000-0000-000002990000}"/>
    <cellStyle name="Note 3 3 2 3" xfId="22792" xr:uid="{00000000-0005-0000-0000-000003990000}"/>
    <cellStyle name="Note 3 3 2 4" xfId="31817" xr:uid="{00000000-0005-0000-0000-000004990000}"/>
    <cellStyle name="Note 3 3 3" xfId="13222" xr:uid="{00000000-0005-0000-0000-000005990000}"/>
    <cellStyle name="Note 3 3 3 2" xfId="22794" xr:uid="{00000000-0005-0000-0000-000006990000}"/>
    <cellStyle name="Note 3 3 3 3" xfId="31819" xr:uid="{00000000-0005-0000-0000-000007990000}"/>
    <cellStyle name="Note 3 3 4" xfId="13965" xr:uid="{00000000-0005-0000-0000-000008990000}"/>
    <cellStyle name="Note 3 3 5" xfId="23060" xr:uid="{00000000-0005-0000-0000-000009990000}"/>
    <cellStyle name="Note 3 4" xfId="1909" xr:uid="{00000000-0005-0000-0000-00000A990000}"/>
    <cellStyle name="Note 3 4 2" xfId="13223" xr:uid="{00000000-0005-0000-0000-00000B990000}"/>
    <cellStyle name="Note 3 4 2 2" xfId="22795" xr:uid="{00000000-0005-0000-0000-00000C990000}"/>
    <cellStyle name="Note 3 4 2 3" xfId="31820" xr:uid="{00000000-0005-0000-0000-00000D990000}"/>
    <cellStyle name="Note 3 4 3" xfId="13966" xr:uid="{00000000-0005-0000-0000-00000E990000}"/>
    <cellStyle name="Note 3 4 4" xfId="23061" xr:uid="{00000000-0005-0000-0000-00000F990000}"/>
    <cellStyle name="Note 3 5" xfId="2653" xr:uid="{00000000-0005-0000-0000-000010990000}"/>
    <cellStyle name="Note 3 5 2" xfId="14088" xr:uid="{00000000-0005-0000-0000-000011990000}"/>
    <cellStyle name="Note 3 5 3" xfId="23138" xr:uid="{00000000-0005-0000-0000-000012990000}"/>
    <cellStyle name="Note 3 6" xfId="13224" xr:uid="{00000000-0005-0000-0000-000013990000}"/>
    <cellStyle name="Note 3 6 2" xfId="22796" xr:uid="{00000000-0005-0000-0000-000014990000}"/>
    <cellStyle name="Note 3 6 3" xfId="31821" xr:uid="{00000000-0005-0000-0000-000015990000}"/>
    <cellStyle name="Note 3 7" xfId="13962" xr:uid="{00000000-0005-0000-0000-000016990000}"/>
    <cellStyle name="Note 3 8" xfId="23057" xr:uid="{00000000-0005-0000-0000-000017990000}"/>
    <cellStyle name="Note 3_Links" xfId="13225" xr:uid="{00000000-0005-0000-0000-000018990000}"/>
    <cellStyle name="Note 30" xfId="13226" xr:uid="{00000000-0005-0000-0000-000019990000}"/>
    <cellStyle name="Note 30 2" xfId="13227" xr:uid="{00000000-0005-0000-0000-00001A990000}"/>
    <cellStyle name="Note 30 2 2" xfId="22798" xr:uid="{00000000-0005-0000-0000-00001B990000}"/>
    <cellStyle name="Note 30 2 2 2" xfId="40647" xr:uid="{00000000-0005-0000-0000-00001C990000}"/>
    <cellStyle name="Note 30 2 3" xfId="31823" xr:uid="{00000000-0005-0000-0000-00001D990000}"/>
    <cellStyle name="Note 30 3" xfId="22797" xr:uid="{00000000-0005-0000-0000-00001E990000}"/>
    <cellStyle name="Note 30 3 2" xfId="40646" xr:uid="{00000000-0005-0000-0000-00001F990000}"/>
    <cellStyle name="Note 30 4" xfId="31822" xr:uid="{00000000-0005-0000-0000-000020990000}"/>
    <cellStyle name="Note 31" xfId="13228" xr:uid="{00000000-0005-0000-0000-000021990000}"/>
    <cellStyle name="Note 31 2" xfId="13229" xr:uid="{00000000-0005-0000-0000-000022990000}"/>
    <cellStyle name="Note 31 2 2" xfId="22800" xr:uid="{00000000-0005-0000-0000-000023990000}"/>
    <cellStyle name="Note 31 2 2 2" xfId="40649" xr:uid="{00000000-0005-0000-0000-000024990000}"/>
    <cellStyle name="Note 31 2 3" xfId="31825" xr:uid="{00000000-0005-0000-0000-000025990000}"/>
    <cellStyle name="Note 31 3" xfId="22799" xr:uid="{00000000-0005-0000-0000-000026990000}"/>
    <cellStyle name="Note 31 3 2" xfId="40648" xr:uid="{00000000-0005-0000-0000-000027990000}"/>
    <cellStyle name="Note 31 4" xfId="31824" xr:uid="{00000000-0005-0000-0000-000028990000}"/>
    <cellStyle name="Note 32" xfId="13230" xr:uid="{00000000-0005-0000-0000-000029990000}"/>
    <cellStyle name="Note 32 2" xfId="13231" xr:uid="{00000000-0005-0000-0000-00002A990000}"/>
    <cellStyle name="Note 32 2 2" xfId="22802" xr:uid="{00000000-0005-0000-0000-00002B990000}"/>
    <cellStyle name="Note 32 2 2 2" xfId="40651" xr:uid="{00000000-0005-0000-0000-00002C990000}"/>
    <cellStyle name="Note 32 2 3" xfId="31827" xr:uid="{00000000-0005-0000-0000-00002D990000}"/>
    <cellStyle name="Note 32 3" xfId="22801" xr:uid="{00000000-0005-0000-0000-00002E990000}"/>
    <cellStyle name="Note 32 3 2" xfId="40650" xr:uid="{00000000-0005-0000-0000-00002F990000}"/>
    <cellStyle name="Note 32 4" xfId="31826" xr:uid="{00000000-0005-0000-0000-000030990000}"/>
    <cellStyle name="Note 33" xfId="13232" xr:uid="{00000000-0005-0000-0000-000031990000}"/>
    <cellStyle name="Note 33 2" xfId="13233" xr:uid="{00000000-0005-0000-0000-000032990000}"/>
    <cellStyle name="Note 33 2 2" xfId="22804" xr:uid="{00000000-0005-0000-0000-000033990000}"/>
    <cellStyle name="Note 33 2 2 2" xfId="40653" xr:uid="{00000000-0005-0000-0000-000034990000}"/>
    <cellStyle name="Note 33 2 3" xfId="31829" xr:uid="{00000000-0005-0000-0000-000035990000}"/>
    <cellStyle name="Note 33 3" xfId="22803" xr:uid="{00000000-0005-0000-0000-000036990000}"/>
    <cellStyle name="Note 33 3 2" xfId="40652" xr:uid="{00000000-0005-0000-0000-000037990000}"/>
    <cellStyle name="Note 33 4" xfId="31828" xr:uid="{00000000-0005-0000-0000-000038990000}"/>
    <cellStyle name="Note 34" xfId="13234" xr:uid="{00000000-0005-0000-0000-000039990000}"/>
    <cellStyle name="Note 34 2" xfId="13235" xr:uid="{00000000-0005-0000-0000-00003A990000}"/>
    <cellStyle name="Note 34 2 2" xfId="22806" xr:uid="{00000000-0005-0000-0000-00003B990000}"/>
    <cellStyle name="Note 34 2 2 2" xfId="40655" xr:uid="{00000000-0005-0000-0000-00003C990000}"/>
    <cellStyle name="Note 34 2 3" xfId="31831" xr:uid="{00000000-0005-0000-0000-00003D990000}"/>
    <cellStyle name="Note 34 3" xfId="22805" xr:uid="{00000000-0005-0000-0000-00003E990000}"/>
    <cellStyle name="Note 34 3 2" xfId="40654" xr:uid="{00000000-0005-0000-0000-00003F990000}"/>
    <cellStyle name="Note 34 4" xfId="31830" xr:uid="{00000000-0005-0000-0000-000040990000}"/>
    <cellStyle name="Note 35" xfId="13236" xr:uid="{00000000-0005-0000-0000-000041990000}"/>
    <cellStyle name="Note 35 2" xfId="13237" xr:uid="{00000000-0005-0000-0000-000042990000}"/>
    <cellStyle name="Note 35 2 2" xfId="22808" xr:uid="{00000000-0005-0000-0000-000043990000}"/>
    <cellStyle name="Note 35 2 2 2" xfId="40657" xr:uid="{00000000-0005-0000-0000-000044990000}"/>
    <cellStyle name="Note 35 2 3" xfId="31833" xr:uid="{00000000-0005-0000-0000-000045990000}"/>
    <cellStyle name="Note 35 3" xfId="22807" xr:uid="{00000000-0005-0000-0000-000046990000}"/>
    <cellStyle name="Note 35 3 2" xfId="40656" xr:uid="{00000000-0005-0000-0000-000047990000}"/>
    <cellStyle name="Note 35 4" xfId="31832" xr:uid="{00000000-0005-0000-0000-000048990000}"/>
    <cellStyle name="Note 36" xfId="13238" xr:uid="{00000000-0005-0000-0000-000049990000}"/>
    <cellStyle name="Note 36 2" xfId="13239" xr:uid="{00000000-0005-0000-0000-00004A990000}"/>
    <cellStyle name="Note 36 2 2" xfId="22810" xr:uid="{00000000-0005-0000-0000-00004B990000}"/>
    <cellStyle name="Note 36 2 2 2" xfId="40659" xr:uid="{00000000-0005-0000-0000-00004C990000}"/>
    <cellStyle name="Note 36 2 3" xfId="31835" xr:uid="{00000000-0005-0000-0000-00004D990000}"/>
    <cellStyle name="Note 36 3" xfId="22809" xr:uid="{00000000-0005-0000-0000-00004E990000}"/>
    <cellStyle name="Note 36 3 2" xfId="40658" xr:uid="{00000000-0005-0000-0000-00004F990000}"/>
    <cellStyle name="Note 36 4" xfId="31834" xr:uid="{00000000-0005-0000-0000-000050990000}"/>
    <cellStyle name="Note 37" xfId="13240" xr:uid="{00000000-0005-0000-0000-000051990000}"/>
    <cellStyle name="Note 37 2" xfId="13241" xr:uid="{00000000-0005-0000-0000-000052990000}"/>
    <cellStyle name="Note 37 2 2" xfId="22812" xr:uid="{00000000-0005-0000-0000-000053990000}"/>
    <cellStyle name="Note 37 2 2 2" xfId="40661" xr:uid="{00000000-0005-0000-0000-000054990000}"/>
    <cellStyle name="Note 37 2 3" xfId="31837" xr:uid="{00000000-0005-0000-0000-000055990000}"/>
    <cellStyle name="Note 37 3" xfId="22811" xr:uid="{00000000-0005-0000-0000-000056990000}"/>
    <cellStyle name="Note 37 3 2" xfId="40660" xr:uid="{00000000-0005-0000-0000-000057990000}"/>
    <cellStyle name="Note 37 4" xfId="31836" xr:uid="{00000000-0005-0000-0000-000058990000}"/>
    <cellStyle name="Note 38" xfId="13242" xr:uid="{00000000-0005-0000-0000-000059990000}"/>
    <cellStyle name="Note 38 2" xfId="13243" xr:uid="{00000000-0005-0000-0000-00005A990000}"/>
    <cellStyle name="Note 38 2 2" xfId="22814" xr:uid="{00000000-0005-0000-0000-00005B990000}"/>
    <cellStyle name="Note 38 2 2 2" xfId="40663" xr:uid="{00000000-0005-0000-0000-00005C990000}"/>
    <cellStyle name="Note 38 2 3" xfId="31839" xr:uid="{00000000-0005-0000-0000-00005D990000}"/>
    <cellStyle name="Note 38 3" xfId="22813" xr:uid="{00000000-0005-0000-0000-00005E990000}"/>
    <cellStyle name="Note 38 3 2" xfId="40662" xr:uid="{00000000-0005-0000-0000-00005F990000}"/>
    <cellStyle name="Note 38 4" xfId="31838" xr:uid="{00000000-0005-0000-0000-000060990000}"/>
    <cellStyle name="Note 39" xfId="13244" xr:uid="{00000000-0005-0000-0000-000061990000}"/>
    <cellStyle name="Note 39 2" xfId="13245" xr:uid="{00000000-0005-0000-0000-000062990000}"/>
    <cellStyle name="Note 39 2 2" xfId="22816" xr:uid="{00000000-0005-0000-0000-000063990000}"/>
    <cellStyle name="Note 39 2 2 2" xfId="40665" xr:uid="{00000000-0005-0000-0000-000064990000}"/>
    <cellStyle name="Note 39 2 3" xfId="31841" xr:uid="{00000000-0005-0000-0000-000065990000}"/>
    <cellStyle name="Note 39 3" xfId="22815" xr:uid="{00000000-0005-0000-0000-000066990000}"/>
    <cellStyle name="Note 39 3 2" xfId="40664" xr:uid="{00000000-0005-0000-0000-000067990000}"/>
    <cellStyle name="Note 39 4" xfId="31840" xr:uid="{00000000-0005-0000-0000-000068990000}"/>
    <cellStyle name="Note 4" xfId="1910" xr:uid="{00000000-0005-0000-0000-000069990000}"/>
    <cellStyle name="Note 4 2" xfId="1911" xr:uid="{00000000-0005-0000-0000-00006A990000}"/>
    <cellStyle name="Note 4 2 2" xfId="2656" xr:uid="{00000000-0005-0000-0000-00006B990000}"/>
    <cellStyle name="Note 4 2 2 2" xfId="14091" xr:uid="{00000000-0005-0000-0000-00006C990000}"/>
    <cellStyle name="Note 4 2 2 3" xfId="23141" xr:uid="{00000000-0005-0000-0000-00006D990000}"/>
    <cellStyle name="Note 4 2 3" xfId="13246" xr:uid="{00000000-0005-0000-0000-00006E990000}"/>
    <cellStyle name="Note 4 2 3 2" xfId="22817" xr:uid="{00000000-0005-0000-0000-00006F990000}"/>
    <cellStyle name="Note 4 2 3 3" xfId="31842" xr:uid="{00000000-0005-0000-0000-000070990000}"/>
    <cellStyle name="Note 4 2 4" xfId="13968" xr:uid="{00000000-0005-0000-0000-000071990000}"/>
    <cellStyle name="Note 4 2 5" xfId="23063" xr:uid="{00000000-0005-0000-0000-000072990000}"/>
    <cellStyle name="Note 4 3" xfId="1912" xr:uid="{00000000-0005-0000-0000-000073990000}"/>
    <cellStyle name="Note 4 3 2" xfId="2657" xr:uid="{00000000-0005-0000-0000-000074990000}"/>
    <cellStyle name="Note 4 3 2 2" xfId="13247" xr:uid="{00000000-0005-0000-0000-000075990000}"/>
    <cellStyle name="Note 4 3 2 2 2" xfId="22818" xr:uid="{00000000-0005-0000-0000-000076990000}"/>
    <cellStyle name="Note 4 3 2 2 3" xfId="31843" xr:uid="{00000000-0005-0000-0000-000077990000}"/>
    <cellStyle name="Note 4 3 2 3" xfId="14092" xr:uid="{00000000-0005-0000-0000-000078990000}"/>
    <cellStyle name="Note 4 3 2 4" xfId="23142" xr:uid="{00000000-0005-0000-0000-000079990000}"/>
    <cellStyle name="Note 4 3 3" xfId="13248" xr:uid="{00000000-0005-0000-0000-00007A990000}"/>
    <cellStyle name="Note 4 3 3 2" xfId="22819" xr:uid="{00000000-0005-0000-0000-00007B990000}"/>
    <cellStyle name="Note 4 3 3 3" xfId="31844" xr:uid="{00000000-0005-0000-0000-00007C990000}"/>
    <cellStyle name="Note 4 3 4" xfId="13969" xr:uid="{00000000-0005-0000-0000-00007D990000}"/>
    <cellStyle name="Note 4 3 5" xfId="23064" xr:uid="{00000000-0005-0000-0000-00007E990000}"/>
    <cellStyle name="Note 4 4" xfId="2655" xr:uid="{00000000-0005-0000-0000-00007F990000}"/>
    <cellStyle name="Note 4 4 2" xfId="14090" xr:uid="{00000000-0005-0000-0000-000080990000}"/>
    <cellStyle name="Note 4 4 3" xfId="23140" xr:uid="{00000000-0005-0000-0000-000081990000}"/>
    <cellStyle name="Note 4 5" xfId="13249" xr:uid="{00000000-0005-0000-0000-000082990000}"/>
    <cellStyle name="Note 4 5 2" xfId="22820" xr:uid="{00000000-0005-0000-0000-000083990000}"/>
    <cellStyle name="Note 4 5 3" xfId="31845" xr:uid="{00000000-0005-0000-0000-000084990000}"/>
    <cellStyle name="Note 4 6" xfId="13967" xr:uid="{00000000-0005-0000-0000-000085990000}"/>
    <cellStyle name="Note 4 7" xfId="23062" xr:uid="{00000000-0005-0000-0000-000086990000}"/>
    <cellStyle name="Note 4_Budget 2012" xfId="3022" xr:uid="{00000000-0005-0000-0000-000087990000}"/>
    <cellStyle name="Note 40" xfId="13250" xr:uid="{00000000-0005-0000-0000-000088990000}"/>
    <cellStyle name="Note 40 2" xfId="13251" xr:uid="{00000000-0005-0000-0000-000089990000}"/>
    <cellStyle name="Note 40 2 2" xfId="22822" xr:uid="{00000000-0005-0000-0000-00008A990000}"/>
    <cellStyle name="Note 40 2 2 2" xfId="40667" xr:uid="{00000000-0005-0000-0000-00008B990000}"/>
    <cellStyle name="Note 40 2 3" xfId="31847" xr:uid="{00000000-0005-0000-0000-00008C990000}"/>
    <cellStyle name="Note 40 3" xfId="22821" xr:uid="{00000000-0005-0000-0000-00008D990000}"/>
    <cellStyle name="Note 40 3 2" xfId="40666" xr:uid="{00000000-0005-0000-0000-00008E990000}"/>
    <cellStyle name="Note 40 4" xfId="31846" xr:uid="{00000000-0005-0000-0000-00008F990000}"/>
    <cellStyle name="Note 41" xfId="13252" xr:uid="{00000000-0005-0000-0000-000090990000}"/>
    <cellStyle name="Note 41 2" xfId="13253" xr:uid="{00000000-0005-0000-0000-000091990000}"/>
    <cellStyle name="Note 41 2 2" xfId="22824" xr:uid="{00000000-0005-0000-0000-000092990000}"/>
    <cellStyle name="Note 41 2 2 2" xfId="40669" xr:uid="{00000000-0005-0000-0000-000093990000}"/>
    <cellStyle name="Note 41 2 3" xfId="31849" xr:uid="{00000000-0005-0000-0000-000094990000}"/>
    <cellStyle name="Note 41 3" xfId="22823" xr:uid="{00000000-0005-0000-0000-000095990000}"/>
    <cellStyle name="Note 41 3 2" xfId="40668" xr:uid="{00000000-0005-0000-0000-000096990000}"/>
    <cellStyle name="Note 41 4" xfId="31848" xr:uid="{00000000-0005-0000-0000-000097990000}"/>
    <cellStyle name="Note 42" xfId="13254" xr:uid="{00000000-0005-0000-0000-000098990000}"/>
    <cellStyle name="Note 42 2" xfId="13255" xr:uid="{00000000-0005-0000-0000-000099990000}"/>
    <cellStyle name="Note 42 2 2" xfId="22826" xr:uid="{00000000-0005-0000-0000-00009A990000}"/>
    <cellStyle name="Note 42 2 2 2" xfId="40671" xr:uid="{00000000-0005-0000-0000-00009B990000}"/>
    <cellStyle name="Note 42 2 3" xfId="31851" xr:uid="{00000000-0005-0000-0000-00009C990000}"/>
    <cellStyle name="Note 42 3" xfId="22825" xr:uid="{00000000-0005-0000-0000-00009D990000}"/>
    <cellStyle name="Note 42 3 2" xfId="40670" xr:uid="{00000000-0005-0000-0000-00009E990000}"/>
    <cellStyle name="Note 42 4" xfId="31850" xr:uid="{00000000-0005-0000-0000-00009F990000}"/>
    <cellStyle name="Note 43" xfId="13256" xr:uid="{00000000-0005-0000-0000-0000A0990000}"/>
    <cellStyle name="Note 43 2" xfId="13257" xr:uid="{00000000-0005-0000-0000-0000A1990000}"/>
    <cellStyle name="Note 43 2 2" xfId="22828" xr:uid="{00000000-0005-0000-0000-0000A2990000}"/>
    <cellStyle name="Note 43 2 2 2" xfId="40673" xr:uid="{00000000-0005-0000-0000-0000A3990000}"/>
    <cellStyle name="Note 43 2 3" xfId="31853" xr:uid="{00000000-0005-0000-0000-0000A4990000}"/>
    <cellStyle name="Note 43 3" xfId="22827" xr:uid="{00000000-0005-0000-0000-0000A5990000}"/>
    <cellStyle name="Note 43 3 2" xfId="40672" xr:uid="{00000000-0005-0000-0000-0000A6990000}"/>
    <cellStyle name="Note 43 4" xfId="31852" xr:uid="{00000000-0005-0000-0000-0000A7990000}"/>
    <cellStyle name="Note 44" xfId="13258" xr:uid="{00000000-0005-0000-0000-0000A8990000}"/>
    <cellStyle name="Note 44 2" xfId="13259" xr:uid="{00000000-0005-0000-0000-0000A9990000}"/>
    <cellStyle name="Note 44 2 2" xfId="22830" xr:uid="{00000000-0005-0000-0000-0000AA990000}"/>
    <cellStyle name="Note 44 2 2 2" xfId="40675" xr:uid="{00000000-0005-0000-0000-0000AB990000}"/>
    <cellStyle name="Note 44 2 3" xfId="31855" xr:uid="{00000000-0005-0000-0000-0000AC990000}"/>
    <cellStyle name="Note 44 3" xfId="22829" xr:uid="{00000000-0005-0000-0000-0000AD990000}"/>
    <cellStyle name="Note 44 3 2" xfId="40674" xr:uid="{00000000-0005-0000-0000-0000AE990000}"/>
    <cellStyle name="Note 44 4" xfId="31854" xr:uid="{00000000-0005-0000-0000-0000AF990000}"/>
    <cellStyle name="Note 45" xfId="13260" xr:uid="{00000000-0005-0000-0000-0000B0990000}"/>
    <cellStyle name="Note 45 2" xfId="13261" xr:uid="{00000000-0005-0000-0000-0000B1990000}"/>
    <cellStyle name="Note 45 2 2" xfId="22832" xr:uid="{00000000-0005-0000-0000-0000B2990000}"/>
    <cellStyle name="Note 45 2 2 2" xfId="40677" xr:uid="{00000000-0005-0000-0000-0000B3990000}"/>
    <cellStyle name="Note 45 2 3" xfId="31857" xr:uid="{00000000-0005-0000-0000-0000B4990000}"/>
    <cellStyle name="Note 45 3" xfId="22831" xr:uid="{00000000-0005-0000-0000-0000B5990000}"/>
    <cellStyle name="Note 45 3 2" xfId="40676" xr:uid="{00000000-0005-0000-0000-0000B6990000}"/>
    <cellStyle name="Note 45 4" xfId="31856" xr:uid="{00000000-0005-0000-0000-0000B7990000}"/>
    <cellStyle name="Note 46" xfId="13262" xr:uid="{00000000-0005-0000-0000-0000B8990000}"/>
    <cellStyle name="Note 46 2" xfId="13263" xr:uid="{00000000-0005-0000-0000-0000B9990000}"/>
    <cellStyle name="Note 46 2 2" xfId="22834" xr:uid="{00000000-0005-0000-0000-0000BA990000}"/>
    <cellStyle name="Note 46 2 2 2" xfId="40679" xr:uid="{00000000-0005-0000-0000-0000BB990000}"/>
    <cellStyle name="Note 46 2 3" xfId="31859" xr:uid="{00000000-0005-0000-0000-0000BC990000}"/>
    <cellStyle name="Note 46 3" xfId="22833" xr:uid="{00000000-0005-0000-0000-0000BD990000}"/>
    <cellStyle name="Note 46 3 2" xfId="40678" xr:uid="{00000000-0005-0000-0000-0000BE990000}"/>
    <cellStyle name="Note 46 4" xfId="31858" xr:uid="{00000000-0005-0000-0000-0000BF990000}"/>
    <cellStyle name="Note 47" xfId="13264" xr:uid="{00000000-0005-0000-0000-0000C0990000}"/>
    <cellStyle name="Note 47 2" xfId="13265" xr:uid="{00000000-0005-0000-0000-0000C1990000}"/>
    <cellStyle name="Note 47 2 2" xfId="22836" xr:uid="{00000000-0005-0000-0000-0000C2990000}"/>
    <cellStyle name="Note 47 2 2 2" xfId="40681" xr:uid="{00000000-0005-0000-0000-0000C3990000}"/>
    <cellStyle name="Note 47 2 3" xfId="31861" xr:uid="{00000000-0005-0000-0000-0000C4990000}"/>
    <cellStyle name="Note 47 3" xfId="22835" xr:uid="{00000000-0005-0000-0000-0000C5990000}"/>
    <cellStyle name="Note 47 3 2" xfId="40680" xr:uid="{00000000-0005-0000-0000-0000C6990000}"/>
    <cellStyle name="Note 47 4" xfId="31860" xr:uid="{00000000-0005-0000-0000-0000C7990000}"/>
    <cellStyle name="Note 48" xfId="13266" xr:uid="{00000000-0005-0000-0000-0000C8990000}"/>
    <cellStyle name="Note 48 2" xfId="13267" xr:uid="{00000000-0005-0000-0000-0000C9990000}"/>
    <cellStyle name="Note 48 2 2" xfId="22838" xr:uid="{00000000-0005-0000-0000-0000CA990000}"/>
    <cellStyle name="Note 48 2 2 2" xfId="40683" xr:uid="{00000000-0005-0000-0000-0000CB990000}"/>
    <cellStyle name="Note 48 2 3" xfId="31863" xr:uid="{00000000-0005-0000-0000-0000CC990000}"/>
    <cellStyle name="Note 48 3" xfId="22837" xr:uid="{00000000-0005-0000-0000-0000CD990000}"/>
    <cellStyle name="Note 48 3 2" xfId="40682" xr:uid="{00000000-0005-0000-0000-0000CE990000}"/>
    <cellStyle name="Note 48 4" xfId="31862" xr:uid="{00000000-0005-0000-0000-0000CF990000}"/>
    <cellStyle name="Note 49" xfId="13268" xr:uid="{00000000-0005-0000-0000-0000D0990000}"/>
    <cellStyle name="Note 49 2" xfId="13269" xr:uid="{00000000-0005-0000-0000-0000D1990000}"/>
    <cellStyle name="Note 49 2 2" xfId="22840" xr:uid="{00000000-0005-0000-0000-0000D2990000}"/>
    <cellStyle name="Note 49 2 2 2" xfId="40685" xr:uid="{00000000-0005-0000-0000-0000D3990000}"/>
    <cellStyle name="Note 49 2 3" xfId="31865" xr:uid="{00000000-0005-0000-0000-0000D4990000}"/>
    <cellStyle name="Note 49 3" xfId="22839" xr:uid="{00000000-0005-0000-0000-0000D5990000}"/>
    <cellStyle name="Note 49 3 2" xfId="40684" xr:uid="{00000000-0005-0000-0000-0000D6990000}"/>
    <cellStyle name="Note 49 4" xfId="31864" xr:uid="{00000000-0005-0000-0000-0000D7990000}"/>
    <cellStyle name="Note 5" xfId="1913" xr:uid="{00000000-0005-0000-0000-0000D8990000}"/>
    <cellStyle name="Note 5 2" xfId="2658" xr:uid="{00000000-0005-0000-0000-0000D9990000}"/>
    <cellStyle name="Note 5 2 2" xfId="14093" xr:uid="{00000000-0005-0000-0000-0000DA990000}"/>
    <cellStyle name="Note 5 2 3" xfId="23143" xr:uid="{00000000-0005-0000-0000-0000DB990000}"/>
    <cellStyle name="Note 5 3" xfId="13270" xr:uid="{00000000-0005-0000-0000-0000DC990000}"/>
    <cellStyle name="Note 5 3 2" xfId="22841" xr:uid="{00000000-0005-0000-0000-0000DD990000}"/>
    <cellStyle name="Note 5 3 3" xfId="31866" xr:uid="{00000000-0005-0000-0000-0000DE990000}"/>
    <cellStyle name="Note 5 4" xfId="13970" xr:uid="{00000000-0005-0000-0000-0000DF990000}"/>
    <cellStyle name="Note 5 5" xfId="23065" xr:uid="{00000000-0005-0000-0000-0000E0990000}"/>
    <cellStyle name="Note 50" xfId="13271" xr:uid="{00000000-0005-0000-0000-0000E1990000}"/>
    <cellStyle name="Note 50 2" xfId="13272" xr:uid="{00000000-0005-0000-0000-0000E2990000}"/>
    <cellStyle name="Note 50 2 2" xfId="22843" xr:uid="{00000000-0005-0000-0000-0000E3990000}"/>
    <cellStyle name="Note 50 2 2 2" xfId="40687" xr:uid="{00000000-0005-0000-0000-0000E4990000}"/>
    <cellStyle name="Note 50 2 3" xfId="31868" xr:uid="{00000000-0005-0000-0000-0000E5990000}"/>
    <cellStyle name="Note 50 3" xfId="22842" xr:uid="{00000000-0005-0000-0000-0000E6990000}"/>
    <cellStyle name="Note 50 3 2" xfId="40686" xr:uid="{00000000-0005-0000-0000-0000E7990000}"/>
    <cellStyle name="Note 50 4" xfId="31867" xr:uid="{00000000-0005-0000-0000-0000E8990000}"/>
    <cellStyle name="Note 51" xfId="13273" xr:uid="{00000000-0005-0000-0000-0000E9990000}"/>
    <cellStyle name="Note 51 2" xfId="13274" xr:uid="{00000000-0005-0000-0000-0000EA990000}"/>
    <cellStyle name="Note 51 2 2" xfId="22845" xr:uid="{00000000-0005-0000-0000-0000EB990000}"/>
    <cellStyle name="Note 51 2 2 2" xfId="40689" xr:uid="{00000000-0005-0000-0000-0000EC990000}"/>
    <cellStyle name="Note 51 2 3" xfId="31870" xr:uid="{00000000-0005-0000-0000-0000ED990000}"/>
    <cellStyle name="Note 51 3" xfId="22844" xr:uid="{00000000-0005-0000-0000-0000EE990000}"/>
    <cellStyle name="Note 51 3 2" xfId="40688" xr:uid="{00000000-0005-0000-0000-0000EF990000}"/>
    <cellStyle name="Note 51 4" xfId="31869" xr:uid="{00000000-0005-0000-0000-0000F0990000}"/>
    <cellStyle name="Note 52" xfId="13275" xr:uid="{00000000-0005-0000-0000-0000F1990000}"/>
    <cellStyle name="Note 52 2" xfId="13276" xr:uid="{00000000-0005-0000-0000-0000F2990000}"/>
    <cellStyle name="Note 52 2 2" xfId="22847" xr:uid="{00000000-0005-0000-0000-0000F3990000}"/>
    <cellStyle name="Note 52 2 2 2" xfId="40691" xr:uid="{00000000-0005-0000-0000-0000F4990000}"/>
    <cellStyle name="Note 52 2 3" xfId="31872" xr:uid="{00000000-0005-0000-0000-0000F5990000}"/>
    <cellStyle name="Note 52 3" xfId="22846" xr:uid="{00000000-0005-0000-0000-0000F6990000}"/>
    <cellStyle name="Note 52 3 2" xfId="40690" xr:uid="{00000000-0005-0000-0000-0000F7990000}"/>
    <cellStyle name="Note 52 4" xfId="31871" xr:uid="{00000000-0005-0000-0000-0000F8990000}"/>
    <cellStyle name="Note 53" xfId="13277" xr:uid="{00000000-0005-0000-0000-0000F9990000}"/>
    <cellStyle name="Note 53 2" xfId="13278" xr:uid="{00000000-0005-0000-0000-0000FA990000}"/>
    <cellStyle name="Note 53 2 2" xfId="22849" xr:uid="{00000000-0005-0000-0000-0000FB990000}"/>
    <cellStyle name="Note 53 2 2 2" xfId="40693" xr:uid="{00000000-0005-0000-0000-0000FC990000}"/>
    <cellStyle name="Note 53 2 3" xfId="31874" xr:uid="{00000000-0005-0000-0000-0000FD990000}"/>
    <cellStyle name="Note 53 3" xfId="22848" xr:uid="{00000000-0005-0000-0000-0000FE990000}"/>
    <cellStyle name="Note 53 3 2" xfId="40692" xr:uid="{00000000-0005-0000-0000-0000FF990000}"/>
    <cellStyle name="Note 53 4" xfId="31873" xr:uid="{00000000-0005-0000-0000-0000009A0000}"/>
    <cellStyle name="Note 54" xfId="13279" xr:uid="{00000000-0005-0000-0000-0000019A0000}"/>
    <cellStyle name="Note 54 2" xfId="13280" xr:uid="{00000000-0005-0000-0000-0000029A0000}"/>
    <cellStyle name="Note 54 2 2" xfId="22851" xr:uid="{00000000-0005-0000-0000-0000039A0000}"/>
    <cellStyle name="Note 54 2 2 2" xfId="40695" xr:uid="{00000000-0005-0000-0000-0000049A0000}"/>
    <cellStyle name="Note 54 2 3" xfId="31876" xr:uid="{00000000-0005-0000-0000-0000059A0000}"/>
    <cellStyle name="Note 54 3" xfId="22850" xr:uid="{00000000-0005-0000-0000-0000069A0000}"/>
    <cellStyle name="Note 54 3 2" xfId="40694" xr:uid="{00000000-0005-0000-0000-0000079A0000}"/>
    <cellStyle name="Note 54 4" xfId="31875" xr:uid="{00000000-0005-0000-0000-0000089A0000}"/>
    <cellStyle name="Note 55" xfId="13281" xr:uid="{00000000-0005-0000-0000-0000099A0000}"/>
    <cellStyle name="Note 55 2" xfId="13282" xr:uid="{00000000-0005-0000-0000-00000A9A0000}"/>
    <cellStyle name="Note 55 2 2" xfId="22853" xr:uid="{00000000-0005-0000-0000-00000B9A0000}"/>
    <cellStyle name="Note 55 2 2 2" xfId="40697" xr:uid="{00000000-0005-0000-0000-00000C9A0000}"/>
    <cellStyle name="Note 55 2 3" xfId="31878" xr:uid="{00000000-0005-0000-0000-00000D9A0000}"/>
    <cellStyle name="Note 55 3" xfId="22852" xr:uid="{00000000-0005-0000-0000-00000E9A0000}"/>
    <cellStyle name="Note 55 3 2" xfId="40696" xr:uid="{00000000-0005-0000-0000-00000F9A0000}"/>
    <cellStyle name="Note 55 4" xfId="31877" xr:uid="{00000000-0005-0000-0000-0000109A0000}"/>
    <cellStyle name="Note 56" xfId="13283" xr:uid="{00000000-0005-0000-0000-0000119A0000}"/>
    <cellStyle name="Note 56 2" xfId="13284" xr:uid="{00000000-0005-0000-0000-0000129A0000}"/>
    <cellStyle name="Note 56 2 2" xfId="22855" xr:uid="{00000000-0005-0000-0000-0000139A0000}"/>
    <cellStyle name="Note 56 2 2 2" xfId="40699" xr:uid="{00000000-0005-0000-0000-0000149A0000}"/>
    <cellStyle name="Note 56 2 3" xfId="31880" xr:uid="{00000000-0005-0000-0000-0000159A0000}"/>
    <cellStyle name="Note 56 3" xfId="22854" xr:uid="{00000000-0005-0000-0000-0000169A0000}"/>
    <cellStyle name="Note 56 3 2" xfId="40698" xr:uid="{00000000-0005-0000-0000-0000179A0000}"/>
    <cellStyle name="Note 56 4" xfId="31879" xr:uid="{00000000-0005-0000-0000-0000189A0000}"/>
    <cellStyle name="Note 57" xfId="13285" xr:uid="{00000000-0005-0000-0000-0000199A0000}"/>
    <cellStyle name="Note 57 2" xfId="13286" xr:uid="{00000000-0005-0000-0000-00001A9A0000}"/>
    <cellStyle name="Note 57 2 2" xfId="22857" xr:uid="{00000000-0005-0000-0000-00001B9A0000}"/>
    <cellStyle name="Note 57 2 2 2" xfId="40701" xr:uid="{00000000-0005-0000-0000-00001C9A0000}"/>
    <cellStyle name="Note 57 2 3" xfId="31882" xr:uid="{00000000-0005-0000-0000-00001D9A0000}"/>
    <cellStyle name="Note 57 3" xfId="22856" xr:uid="{00000000-0005-0000-0000-00001E9A0000}"/>
    <cellStyle name="Note 57 3 2" xfId="40700" xr:uid="{00000000-0005-0000-0000-00001F9A0000}"/>
    <cellStyle name="Note 57 4" xfId="31881" xr:uid="{00000000-0005-0000-0000-0000209A0000}"/>
    <cellStyle name="Note 58" xfId="13287" xr:uid="{00000000-0005-0000-0000-0000219A0000}"/>
    <cellStyle name="Note 58 2" xfId="13288" xr:uid="{00000000-0005-0000-0000-0000229A0000}"/>
    <cellStyle name="Note 58 2 2" xfId="22859" xr:uid="{00000000-0005-0000-0000-0000239A0000}"/>
    <cellStyle name="Note 58 2 2 2" xfId="40703" xr:uid="{00000000-0005-0000-0000-0000249A0000}"/>
    <cellStyle name="Note 58 2 3" xfId="31884" xr:uid="{00000000-0005-0000-0000-0000259A0000}"/>
    <cellStyle name="Note 58 3" xfId="22858" xr:uid="{00000000-0005-0000-0000-0000269A0000}"/>
    <cellStyle name="Note 58 3 2" xfId="40702" xr:uid="{00000000-0005-0000-0000-0000279A0000}"/>
    <cellStyle name="Note 58 4" xfId="31883" xr:uid="{00000000-0005-0000-0000-0000289A0000}"/>
    <cellStyle name="Note 59" xfId="13289" xr:uid="{00000000-0005-0000-0000-0000299A0000}"/>
    <cellStyle name="Note 59 2" xfId="13290" xr:uid="{00000000-0005-0000-0000-00002A9A0000}"/>
    <cellStyle name="Note 59 2 2" xfId="22861" xr:uid="{00000000-0005-0000-0000-00002B9A0000}"/>
    <cellStyle name="Note 59 2 2 2" xfId="40705" xr:uid="{00000000-0005-0000-0000-00002C9A0000}"/>
    <cellStyle name="Note 59 2 3" xfId="31886" xr:uid="{00000000-0005-0000-0000-00002D9A0000}"/>
    <cellStyle name="Note 59 3" xfId="22860" xr:uid="{00000000-0005-0000-0000-00002E9A0000}"/>
    <cellStyle name="Note 59 3 2" xfId="40704" xr:uid="{00000000-0005-0000-0000-00002F9A0000}"/>
    <cellStyle name="Note 59 4" xfId="31885" xr:uid="{00000000-0005-0000-0000-0000309A0000}"/>
    <cellStyle name="Note 6" xfId="1914" xr:uid="{00000000-0005-0000-0000-0000319A0000}"/>
    <cellStyle name="Note 6 2" xfId="2659" xr:uid="{00000000-0005-0000-0000-0000329A0000}"/>
    <cellStyle name="Note 6 2 2" xfId="14094" xr:uid="{00000000-0005-0000-0000-0000339A0000}"/>
    <cellStyle name="Note 6 2 3" xfId="23144" xr:uid="{00000000-0005-0000-0000-0000349A0000}"/>
    <cellStyle name="Note 6 3" xfId="13291" xr:uid="{00000000-0005-0000-0000-0000359A0000}"/>
    <cellStyle name="Note 6 3 2" xfId="22862" xr:uid="{00000000-0005-0000-0000-0000369A0000}"/>
    <cellStyle name="Note 6 3 3" xfId="31887" xr:uid="{00000000-0005-0000-0000-0000379A0000}"/>
    <cellStyle name="Note 6 4" xfId="13971" xr:uid="{00000000-0005-0000-0000-0000389A0000}"/>
    <cellStyle name="Note 6 5" xfId="23066" xr:uid="{00000000-0005-0000-0000-0000399A0000}"/>
    <cellStyle name="Note 60" xfId="13292" xr:uid="{00000000-0005-0000-0000-00003A9A0000}"/>
    <cellStyle name="Note 60 2" xfId="13293" xr:uid="{00000000-0005-0000-0000-00003B9A0000}"/>
    <cellStyle name="Note 60 2 2" xfId="22864" xr:uid="{00000000-0005-0000-0000-00003C9A0000}"/>
    <cellStyle name="Note 60 2 2 2" xfId="40707" xr:uid="{00000000-0005-0000-0000-00003D9A0000}"/>
    <cellStyle name="Note 60 2 3" xfId="31889" xr:uid="{00000000-0005-0000-0000-00003E9A0000}"/>
    <cellStyle name="Note 60 3" xfId="22863" xr:uid="{00000000-0005-0000-0000-00003F9A0000}"/>
    <cellStyle name="Note 60 3 2" xfId="40706" xr:uid="{00000000-0005-0000-0000-0000409A0000}"/>
    <cellStyle name="Note 60 4" xfId="31888" xr:uid="{00000000-0005-0000-0000-0000419A0000}"/>
    <cellStyle name="Note 61" xfId="13294" xr:uid="{00000000-0005-0000-0000-0000429A0000}"/>
    <cellStyle name="Note 61 2" xfId="13295" xr:uid="{00000000-0005-0000-0000-0000439A0000}"/>
    <cellStyle name="Note 61 2 2" xfId="22866" xr:uid="{00000000-0005-0000-0000-0000449A0000}"/>
    <cellStyle name="Note 61 2 2 2" xfId="40709" xr:uid="{00000000-0005-0000-0000-0000459A0000}"/>
    <cellStyle name="Note 61 2 3" xfId="31891" xr:uid="{00000000-0005-0000-0000-0000469A0000}"/>
    <cellStyle name="Note 61 3" xfId="22865" xr:uid="{00000000-0005-0000-0000-0000479A0000}"/>
    <cellStyle name="Note 61 3 2" xfId="40708" xr:uid="{00000000-0005-0000-0000-0000489A0000}"/>
    <cellStyle name="Note 61 4" xfId="31890" xr:uid="{00000000-0005-0000-0000-0000499A0000}"/>
    <cellStyle name="Note 62" xfId="13296" xr:uid="{00000000-0005-0000-0000-00004A9A0000}"/>
    <cellStyle name="Note 62 2" xfId="13297" xr:uid="{00000000-0005-0000-0000-00004B9A0000}"/>
    <cellStyle name="Note 62 2 2" xfId="22868" xr:uid="{00000000-0005-0000-0000-00004C9A0000}"/>
    <cellStyle name="Note 62 2 2 2" xfId="40711" xr:uid="{00000000-0005-0000-0000-00004D9A0000}"/>
    <cellStyle name="Note 62 2 3" xfId="31893" xr:uid="{00000000-0005-0000-0000-00004E9A0000}"/>
    <cellStyle name="Note 62 3" xfId="22867" xr:uid="{00000000-0005-0000-0000-00004F9A0000}"/>
    <cellStyle name="Note 62 3 2" xfId="40710" xr:uid="{00000000-0005-0000-0000-0000509A0000}"/>
    <cellStyle name="Note 62 4" xfId="31892" xr:uid="{00000000-0005-0000-0000-0000519A0000}"/>
    <cellStyle name="Note 63" xfId="13298" xr:uid="{00000000-0005-0000-0000-0000529A0000}"/>
    <cellStyle name="Note 63 2" xfId="13299" xr:uid="{00000000-0005-0000-0000-0000539A0000}"/>
    <cellStyle name="Note 63 2 2" xfId="22870" xr:uid="{00000000-0005-0000-0000-0000549A0000}"/>
    <cellStyle name="Note 63 2 2 2" xfId="40713" xr:uid="{00000000-0005-0000-0000-0000559A0000}"/>
    <cellStyle name="Note 63 2 3" xfId="31895" xr:uid="{00000000-0005-0000-0000-0000569A0000}"/>
    <cellStyle name="Note 63 3" xfId="22869" xr:uid="{00000000-0005-0000-0000-0000579A0000}"/>
    <cellStyle name="Note 63 3 2" xfId="40712" xr:uid="{00000000-0005-0000-0000-0000589A0000}"/>
    <cellStyle name="Note 63 4" xfId="31894" xr:uid="{00000000-0005-0000-0000-0000599A0000}"/>
    <cellStyle name="Note 64" xfId="13300" xr:uid="{00000000-0005-0000-0000-00005A9A0000}"/>
    <cellStyle name="Note 64 2" xfId="13301" xr:uid="{00000000-0005-0000-0000-00005B9A0000}"/>
    <cellStyle name="Note 64 2 2" xfId="22872" xr:uid="{00000000-0005-0000-0000-00005C9A0000}"/>
    <cellStyle name="Note 64 2 2 2" xfId="40715" xr:uid="{00000000-0005-0000-0000-00005D9A0000}"/>
    <cellStyle name="Note 64 2 3" xfId="31897" xr:uid="{00000000-0005-0000-0000-00005E9A0000}"/>
    <cellStyle name="Note 64 3" xfId="22871" xr:uid="{00000000-0005-0000-0000-00005F9A0000}"/>
    <cellStyle name="Note 64 3 2" xfId="40714" xr:uid="{00000000-0005-0000-0000-0000609A0000}"/>
    <cellStyle name="Note 64 4" xfId="31896" xr:uid="{00000000-0005-0000-0000-0000619A0000}"/>
    <cellStyle name="Note 65" xfId="13302" xr:uid="{00000000-0005-0000-0000-0000629A0000}"/>
    <cellStyle name="Note 65 2" xfId="13303" xr:uid="{00000000-0005-0000-0000-0000639A0000}"/>
    <cellStyle name="Note 65 2 2" xfId="22874" xr:uid="{00000000-0005-0000-0000-0000649A0000}"/>
    <cellStyle name="Note 65 2 2 2" xfId="40717" xr:uid="{00000000-0005-0000-0000-0000659A0000}"/>
    <cellStyle name="Note 65 2 3" xfId="31899" xr:uid="{00000000-0005-0000-0000-0000669A0000}"/>
    <cellStyle name="Note 65 3" xfId="22873" xr:uid="{00000000-0005-0000-0000-0000679A0000}"/>
    <cellStyle name="Note 65 3 2" xfId="40716" xr:uid="{00000000-0005-0000-0000-0000689A0000}"/>
    <cellStyle name="Note 65 4" xfId="31898" xr:uid="{00000000-0005-0000-0000-0000699A0000}"/>
    <cellStyle name="Note 66" xfId="13304" xr:uid="{00000000-0005-0000-0000-00006A9A0000}"/>
    <cellStyle name="Note 66 2" xfId="13305" xr:uid="{00000000-0005-0000-0000-00006B9A0000}"/>
    <cellStyle name="Note 66 2 2" xfId="22876" xr:uid="{00000000-0005-0000-0000-00006C9A0000}"/>
    <cellStyle name="Note 66 2 2 2" xfId="40719" xr:uid="{00000000-0005-0000-0000-00006D9A0000}"/>
    <cellStyle name="Note 66 2 3" xfId="31901" xr:uid="{00000000-0005-0000-0000-00006E9A0000}"/>
    <cellStyle name="Note 66 3" xfId="22875" xr:uid="{00000000-0005-0000-0000-00006F9A0000}"/>
    <cellStyle name="Note 66 3 2" xfId="40718" xr:uid="{00000000-0005-0000-0000-0000709A0000}"/>
    <cellStyle name="Note 66 4" xfId="31900" xr:uid="{00000000-0005-0000-0000-0000719A0000}"/>
    <cellStyle name="Note 67" xfId="13306" xr:uid="{00000000-0005-0000-0000-0000729A0000}"/>
    <cellStyle name="Note 67 2" xfId="13307" xr:uid="{00000000-0005-0000-0000-0000739A0000}"/>
    <cellStyle name="Note 67 2 2" xfId="22878" xr:uid="{00000000-0005-0000-0000-0000749A0000}"/>
    <cellStyle name="Note 67 2 2 2" xfId="40721" xr:uid="{00000000-0005-0000-0000-0000759A0000}"/>
    <cellStyle name="Note 67 2 3" xfId="31903" xr:uid="{00000000-0005-0000-0000-0000769A0000}"/>
    <cellStyle name="Note 67 3" xfId="22877" xr:uid="{00000000-0005-0000-0000-0000779A0000}"/>
    <cellStyle name="Note 67 3 2" xfId="40720" xr:uid="{00000000-0005-0000-0000-0000789A0000}"/>
    <cellStyle name="Note 67 4" xfId="31902" xr:uid="{00000000-0005-0000-0000-0000799A0000}"/>
    <cellStyle name="Note 68" xfId="13308" xr:uid="{00000000-0005-0000-0000-00007A9A0000}"/>
    <cellStyle name="Note 68 2" xfId="13309" xr:uid="{00000000-0005-0000-0000-00007B9A0000}"/>
    <cellStyle name="Note 68 2 2" xfId="22880" xr:uid="{00000000-0005-0000-0000-00007C9A0000}"/>
    <cellStyle name="Note 68 2 2 2" xfId="40723" xr:uid="{00000000-0005-0000-0000-00007D9A0000}"/>
    <cellStyle name="Note 68 2 3" xfId="31905" xr:uid="{00000000-0005-0000-0000-00007E9A0000}"/>
    <cellStyle name="Note 68 3" xfId="22879" xr:uid="{00000000-0005-0000-0000-00007F9A0000}"/>
    <cellStyle name="Note 68 3 2" xfId="40722" xr:uid="{00000000-0005-0000-0000-0000809A0000}"/>
    <cellStyle name="Note 68 4" xfId="31904" xr:uid="{00000000-0005-0000-0000-0000819A0000}"/>
    <cellStyle name="Note 69" xfId="13310" xr:uid="{00000000-0005-0000-0000-0000829A0000}"/>
    <cellStyle name="Note 69 2" xfId="13311" xr:uid="{00000000-0005-0000-0000-0000839A0000}"/>
    <cellStyle name="Note 69 2 2" xfId="22882" xr:uid="{00000000-0005-0000-0000-0000849A0000}"/>
    <cellStyle name="Note 69 2 2 2" xfId="40725" xr:uid="{00000000-0005-0000-0000-0000859A0000}"/>
    <cellStyle name="Note 69 2 3" xfId="31907" xr:uid="{00000000-0005-0000-0000-0000869A0000}"/>
    <cellStyle name="Note 69 3" xfId="22881" xr:uid="{00000000-0005-0000-0000-0000879A0000}"/>
    <cellStyle name="Note 69 3 2" xfId="40724" xr:uid="{00000000-0005-0000-0000-0000889A0000}"/>
    <cellStyle name="Note 69 4" xfId="31906" xr:uid="{00000000-0005-0000-0000-0000899A0000}"/>
    <cellStyle name="Note 7" xfId="1915" xr:uid="{00000000-0005-0000-0000-00008A9A0000}"/>
    <cellStyle name="Note 7 2" xfId="1916" xr:uid="{00000000-0005-0000-0000-00008B9A0000}"/>
    <cellStyle name="Note 7 2 2" xfId="13312" xr:uid="{00000000-0005-0000-0000-00008C9A0000}"/>
    <cellStyle name="Note 7 2 2 2" xfId="22883" xr:uid="{00000000-0005-0000-0000-00008D9A0000}"/>
    <cellStyle name="Note 7 2 2 3" xfId="31908" xr:uid="{00000000-0005-0000-0000-00008E9A0000}"/>
    <cellStyle name="Note 7 2 3" xfId="13973" xr:uid="{00000000-0005-0000-0000-00008F9A0000}"/>
    <cellStyle name="Note 7 2 4" xfId="23068" xr:uid="{00000000-0005-0000-0000-0000909A0000}"/>
    <cellStyle name="Note 7 3" xfId="13313" xr:uid="{00000000-0005-0000-0000-0000919A0000}"/>
    <cellStyle name="Note 7 3 2" xfId="22884" xr:uid="{00000000-0005-0000-0000-0000929A0000}"/>
    <cellStyle name="Note 7 3 3" xfId="31909" xr:uid="{00000000-0005-0000-0000-0000939A0000}"/>
    <cellStyle name="Note 7 4" xfId="13314" xr:uid="{00000000-0005-0000-0000-0000949A0000}"/>
    <cellStyle name="Note 7 5" xfId="13972" xr:uid="{00000000-0005-0000-0000-0000959A0000}"/>
    <cellStyle name="Note 7 6" xfId="23067" xr:uid="{00000000-0005-0000-0000-0000969A0000}"/>
    <cellStyle name="Note 7_Links" xfId="13315" xr:uid="{00000000-0005-0000-0000-0000979A0000}"/>
    <cellStyle name="Note 70" xfId="13316" xr:uid="{00000000-0005-0000-0000-0000989A0000}"/>
    <cellStyle name="Note 70 2" xfId="13317" xr:uid="{00000000-0005-0000-0000-0000999A0000}"/>
    <cellStyle name="Note 70 2 2" xfId="22886" xr:uid="{00000000-0005-0000-0000-00009A9A0000}"/>
    <cellStyle name="Note 70 2 2 2" xfId="40727" xr:uid="{00000000-0005-0000-0000-00009B9A0000}"/>
    <cellStyle name="Note 70 2 3" xfId="31911" xr:uid="{00000000-0005-0000-0000-00009C9A0000}"/>
    <cellStyle name="Note 70 3" xfId="22885" xr:uid="{00000000-0005-0000-0000-00009D9A0000}"/>
    <cellStyle name="Note 70 3 2" xfId="40726" xr:uid="{00000000-0005-0000-0000-00009E9A0000}"/>
    <cellStyle name="Note 70 4" xfId="31910" xr:uid="{00000000-0005-0000-0000-00009F9A0000}"/>
    <cellStyle name="Note 71" xfId="13318" xr:uid="{00000000-0005-0000-0000-0000A09A0000}"/>
    <cellStyle name="Note 71 2" xfId="13319" xr:uid="{00000000-0005-0000-0000-0000A19A0000}"/>
    <cellStyle name="Note 71 2 2" xfId="22888" xr:uid="{00000000-0005-0000-0000-0000A29A0000}"/>
    <cellStyle name="Note 71 2 2 2" xfId="40729" xr:uid="{00000000-0005-0000-0000-0000A39A0000}"/>
    <cellStyle name="Note 71 2 3" xfId="31913" xr:uid="{00000000-0005-0000-0000-0000A49A0000}"/>
    <cellStyle name="Note 71 3" xfId="22887" xr:uid="{00000000-0005-0000-0000-0000A59A0000}"/>
    <cellStyle name="Note 71 3 2" xfId="40728" xr:uid="{00000000-0005-0000-0000-0000A69A0000}"/>
    <cellStyle name="Note 71 4" xfId="31912" xr:uid="{00000000-0005-0000-0000-0000A79A0000}"/>
    <cellStyle name="Note 72" xfId="13320" xr:uid="{00000000-0005-0000-0000-0000A89A0000}"/>
    <cellStyle name="Note 72 2" xfId="13321" xr:uid="{00000000-0005-0000-0000-0000A99A0000}"/>
    <cellStyle name="Note 72 2 2" xfId="22890" xr:uid="{00000000-0005-0000-0000-0000AA9A0000}"/>
    <cellStyle name="Note 72 2 2 2" xfId="40731" xr:uid="{00000000-0005-0000-0000-0000AB9A0000}"/>
    <cellStyle name="Note 72 2 3" xfId="31915" xr:uid="{00000000-0005-0000-0000-0000AC9A0000}"/>
    <cellStyle name="Note 72 3" xfId="22889" xr:uid="{00000000-0005-0000-0000-0000AD9A0000}"/>
    <cellStyle name="Note 72 3 2" xfId="40730" xr:uid="{00000000-0005-0000-0000-0000AE9A0000}"/>
    <cellStyle name="Note 72 4" xfId="31914" xr:uid="{00000000-0005-0000-0000-0000AF9A0000}"/>
    <cellStyle name="Note 73" xfId="13322" xr:uid="{00000000-0005-0000-0000-0000B09A0000}"/>
    <cellStyle name="Note 73 2" xfId="13323" xr:uid="{00000000-0005-0000-0000-0000B19A0000}"/>
    <cellStyle name="Note 73 2 2" xfId="22892" xr:uid="{00000000-0005-0000-0000-0000B29A0000}"/>
    <cellStyle name="Note 73 2 2 2" xfId="40733" xr:uid="{00000000-0005-0000-0000-0000B39A0000}"/>
    <cellStyle name="Note 73 2 3" xfId="31917" xr:uid="{00000000-0005-0000-0000-0000B49A0000}"/>
    <cellStyle name="Note 73 3" xfId="22891" xr:uid="{00000000-0005-0000-0000-0000B59A0000}"/>
    <cellStyle name="Note 73 3 2" xfId="40732" xr:uid="{00000000-0005-0000-0000-0000B69A0000}"/>
    <cellStyle name="Note 73 4" xfId="31916" xr:uid="{00000000-0005-0000-0000-0000B79A0000}"/>
    <cellStyle name="Note 74" xfId="13324" xr:uid="{00000000-0005-0000-0000-0000B89A0000}"/>
    <cellStyle name="Note 74 2" xfId="13325" xr:uid="{00000000-0005-0000-0000-0000B99A0000}"/>
    <cellStyle name="Note 74 2 2" xfId="22894" xr:uid="{00000000-0005-0000-0000-0000BA9A0000}"/>
    <cellStyle name="Note 74 2 2 2" xfId="40735" xr:uid="{00000000-0005-0000-0000-0000BB9A0000}"/>
    <cellStyle name="Note 74 2 3" xfId="31919" xr:uid="{00000000-0005-0000-0000-0000BC9A0000}"/>
    <cellStyle name="Note 74 3" xfId="22893" xr:uid="{00000000-0005-0000-0000-0000BD9A0000}"/>
    <cellStyle name="Note 74 3 2" xfId="40734" xr:uid="{00000000-0005-0000-0000-0000BE9A0000}"/>
    <cellStyle name="Note 74 4" xfId="31918" xr:uid="{00000000-0005-0000-0000-0000BF9A0000}"/>
    <cellStyle name="Note 75" xfId="13326" xr:uid="{00000000-0005-0000-0000-0000C09A0000}"/>
    <cellStyle name="Note 75 2" xfId="13327" xr:uid="{00000000-0005-0000-0000-0000C19A0000}"/>
    <cellStyle name="Note 75 2 2" xfId="22896" xr:uid="{00000000-0005-0000-0000-0000C29A0000}"/>
    <cellStyle name="Note 75 2 2 2" xfId="40737" xr:uid="{00000000-0005-0000-0000-0000C39A0000}"/>
    <cellStyle name="Note 75 2 3" xfId="31921" xr:uid="{00000000-0005-0000-0000-0000C49A0000}"/>
    <cellStyle name="Note 75 3" xfId="22895" xr:uid="{00000000-0005-0000-0000-0000C59A0000}"/>
    <cellStyle name="Note 75 3 2" xfId="40736" xr:uid="{00000000-0005-0000-0000-0000C69A0000}"/>
    <cellStyle name="Note 75 4" xfId="31920" xr:uid="{00000000-0005-0000-0000-0000C79A0000}"/>
    <cellStyle name="Note 76" xfId="13328" xr:uid="{00000000-0005-0000-0000-0000C89A0000}"/>
    <cellStyle name="Note 76 2" xfId="13329" xr:uid="{00000000-0005-0000-0000-0000C99A0000}"/>
    <cellStyle name="Note 76 2 2" xfId="22898" xr:uid="{00000000-0005-0000-0000-0000CA9A0000}"/>
    <cellStyle name="Note 76 2 2 2" xfId="40739" xr:uid="{00000000-0005-0000-0000-0000CB9A0000}"/>
    <cellStyle name="Note 76 2 3" xfId="31923" xr:uid="{00000000-0005-0000-0000-0000CC9A0000}"/>
    <cellStyle name="Note 76 3" xfId="22897" xr:uid="{00000000-0005-0000-0000-0000CD9A0000}"/>
    <cellStyle name="Note 76 3 2" xfId="40738" xr:uid="{00000000-0005-0000-0000-0000CE9A0000}"/>
    <cellStyle name="Note 76 4" xfId="31922" xr:uid="{00000000-0005-0000-0000-0000CF9A0000}"/>
    <cellStyle name="Note 77" xfId="13330" xr:uid="{00000000-0005-0000-0000-0000D09A0000}"/>
    <cellStyle name="Note 77 2" xfId="13331" xr:uid="{00000000-0005-0000-0000-0000D19A0000}"/>
    <cellStyle name="Note 77 2 2" xfId="22900" xr:uid="{00000000-0005-0000-0000-0000D29A0000}"/>
    <cellStyle name="Note 77 2 2 2" xfId="40741" xr:uid="{00000000-0005-0000-0000-0000D39A0000}"/>
    <cellStyle name="Note 77 2 3" xfId="31925" xr:uid="{00000000-0005-0000-0000-0000D49A0000}"/>
    <cellStyle name="Note 77 3" xfId="22899" xr:uid="{00000000-0005-0000-0000-0000D59A0000}"/>
    <cellStyle name="Note 77 3 2" xfId="40740" xr:uid="{00000000-0005-0000-0000-0000D69A0000}"/>
    <cellStyle name="Note 77 4" xfId="31924" xr:uid="{00000000-0005-0000-0000-0000D79A0000}"/>
    <cellStyle name="Note 78" xfId="13332" xr:uid="{00000000-0005-0000-0000-0000D89A0000}"/>
    <cellStyle name="Note 78 2" xfId="13333" xr:uid="{00000000-0005-0000-0000-0000D99A0000}"/>
    <cellStyle name="Note 78 2 2" xfId="22902" xr:uid="{00000000-0005-0000-0000-0000DA9A0000}"/>
    <cellStyle name="Note 78 2 2 2" xfId="40743" xr:uid="{00000000-0005-0000-0000-0000DB9A0000}"/>
    <cellStyle name="Note 78 2 3" xfId="31927" xr:uid="{00000000-0005-0000-0000-0000DC9A0000}"/>
    <cellStyle name="Note 78 3" xfId="22901" xr:uid="{00000000-0005-0000-0000-0000DD9A0000}"/>
    <cellStyle name="Note 78 3 2" xfId="40742" xr:uid="{00000000-0005-0000-0000-0000DE9A0000}"/>
    <cellStyle name="Note 78 4" xfId="31926" xr:uid="{00000000-0005-0000-0000-0000DF9A0000}"/>
    <cellStyle name="Note 79" xfId="13334" xr:uid="{00000000-0005-0000-0000-0000E09A0000}"/>
    <cellStyle name="Note 79 2" xfId="13335" xr:uid="{00000000-0005-0000-0000-0000E19A0000}"/>
    <cellStyle name="Note 79 2 2" xfId="22904" xr:uid="{00000000-0005-0000-0000-0000E29A0000}"/>
    <cellStyle name="Note 79 2 2 2" xfId="40745" xr:uid="{00000000-0005-0000-0000-0000E39A0000}"/>
    <cellStyle name="Note 79 2 3" xfId="31929" xr:uid="{00000000-0005-0000-0000-0000E49A0000}"/>
    <cellStyle name="Note 79 3" xfId="22903" xr:uid="{00000000-0005-0000-0000-0000E59A0000}"/>
    <cellStyle name="Note 79 3 2" xfId="40744" xr:uid="{00000000-0005-0000-0000-0000E69A0000}"/>
    <cellStyle name="Note 79 4" xfId="31928" xr:uid="{00000000-0005-0000-0000-0000E79A0000}"/>
    <cellStyle name="Note 8" xfId="1917" xr:uid="{00000000-0005-0000-0000-0000E89A0000}"/>
    <cellStyle name="Note 8 2" xfId="13336" xr:uid="{00000000-0005-0000-0000-0000E99A0000}"/>
    <cellStyle name="Note 8 3" xfId="13337" xr:uid="{00000000-0005-0000-0000-0000EA9A0000}"/>
    <cellStyle name="Note 8 4" xfId="13338" xr:uid="{00000000-0005-0000-0000-0000EB9A0000}"/>
    <cellStyle name="Note 8 4 2" xfId="22905" xr:uid="{00000000-0005-0000-0000-0000EC9A0000}"/>
    <cellStyle name="Note 8 4 3" xfId="31930" xr:uid="{00000000-0005-0000-0000-0000ED9A0000}"/>
    <cellStyle name="Note 8 5" xfId="13339" xr:uid="{00000000-0005-0000-0000-0000EE9A0000}"/>
    <cellStyle name="Note 8 6" xfId="13974" xr:uid="{00000000-0005-0000-0000-0000EF9A0000}"/>
    <cellStyle name="Note 8 7" xfId="23069" xr:uid="{00000000-0005-0000-0000-0000F09A0000}"/>
    <cellStyle name="Note 80" xfId="13340" xr:uid="{00000000-0005-0000-0000-0000F19A0000}"/>
    <cellStyle name="Note 80 2" xfId="13341" xr:uid="{00000000-0005-0000-0000-0000F29A0000}"/>
    <cellStyle name="Note 80 2 2" xfId="22907" xr:uid="{00000000-0005-0000-0000-0000F39A0000}"/>
    <cellStyle name="Note 80 2 2 2" xfId="40747" xr:uid="{00000000-0005-0000-0000-0000F49A0000}"/>
    <cellStyle name="Note 80 2 3" xfId="31932" xr:uid="{00000000-0005-0000-0000-0000F59A0000}"/>
    <cellStyle name="Note 80 3" xfId="22906" xr:uid="{00000000-0005-0000-0000-0000F69A0000}"/>
    <cellStyle name="Note 80 3 2" xfId="40746" xr:uid="{00000000-0005-0000-0000-0000F79A0000}"/>
    <cellStyle name="Note 80 4" xfId="31931" xr:uid="{00000000-0005-0000-0000-0000F89A0000}"/>
    <cellStyle name="Note 81" xfId="13342" xr:uid="{00000000-0005-0000-0000-0000F99A0000}"/>
    <cellStyle name="Note 81 2" xfId="13343" xr:uid="{00000000-0005-0000-0000-0000FA9A0000}"/>
    <cellStyle name="Note 81 2 2" xfId="22909" xr:uid="{00000000-0005-0000-0000-0000FB9A0000}"/>
    <cellStyle name="Note 81 2 2 2" xfId="40749" xr:uid="{00000000-0005-0000-0000-0000FC9A0000}"/>
    <cellStyle name="Note 81 2 3" xfId="31934" xr:uid="{00000000-0005-0000-0000-0000FD9A0000}"/>
    <cellStyle name="Note 81 3" xfId="22908" xr:uid="{00000000-0005-0000-0000-0000FE9A0000}"/>
    <cellStyle name="Note 81 3 2" xfId="40748" xr:uid="{00000000-0005-0000-0000-0000FF9A0000}"/>
    <cellStyle name="Note 81 4" xfId="31933" xr:uid="{00000000-0005-0000-0000-0000009B0000}"/>
    <cellStyle name="Note 82" xfId="13344" xr:uid="{00000000-0005-0000-0000-0000019B0000}"/>
    <cellStyle name="Note 82 2" xfId="13345" xr:uid="{00000000-0005-0000-0000-0000029B0000}"/>
    <cellStyle name="Note 82 2 2" xfId="22911" xr:uid="{00000000-0005-0000-0000-0000039B0000}"/>
    <cellStyle name="Note 82 2 2 2" xfId="40751" xr:uid="{00000000-0005-0000-0000-0000049B0000}"/>
    <cellStyle name="Note 82 2 3" xfId="31936" xr:uid="{00000000-0005-0000-0000-0000059B0000}"/>
    <cellStyle name="Note 82 3" xfId="22910" xr:uid="{00000000-0005-0000-0000-0000069B0000}"/>
    <cellStyle name="Note 82 3 2" xfId="40750" xr:uid="{00000000-0005-0000-0000-0000079B0000}"/>
    <cellStyle name="Note 82 4" xfId="31935" xr:uid="{00000000-0005-0000-0000-0000089B0000}"/>
    <cellStyle name="Note 83" xfId="13346" xr:uid="{00000000-0005-0000-0000-0000099B0000}"/>
    <cellStyle name="Note 83 2" xfId="13347" xr:uid="{00000000-0005-0000-0000-00000A9B0000}"/>
    <cellStyle name="Note 83 2 2" xfId="22913" xr:uid="{00000000-0005-0000-0000-00000B9B0000}"/>
    <cellStyle name="Note 83 2 2 2" xfId="40753" xr:uid="{00000000-0005-0000-0000-00000C9B0000}"/>
    <cellStyle name="Note 83 2 3" xfId="31938" xr:uid="{00000000-0005-0000-0000-00000D9B0000}"/>
    <cellStyle name="Note 83 3" xfId="22912" xr:uid="{00000000-0005-0000-0000-00000E9B0000}"/>
    <cellStyle name="Note 83 3 2" xfId="40752" xr:uid="{00000000-0005-0000-0000-00000F9B0000}"/>
    <cellStyle name="Note 83 4" xfId="31937" xr:uid="{00000000-0005-0000-0000-0000109B0000}"/>
    <cellStyle name="Note 84" xfId="13348" xr:uid="{00000000-0005-0000-0000-0000119B0000}"/>
    <cellStyle name="Note 84 2" xfId="13349" xr:uid="{00000000-0005-0000-0000-0000129B0000}"/>
    <cellStyle name="Note 84 2 2" xfId="22915" xr:uid="{00000000-0005-0000-0000-0000139B0000}"/>
    <cellStyle name="Note 84 2 2 2" xfId="40755" xr:uid="{00000000-0005-0000-0000-0000149B0000}"/>
    <cellStyle name="Note 84 2 3" xfId="31940" xr:uid="{00000000-0005-0000-0000-0000159B0000}"/>
    <cellStyle name="Note 84 3" xfId="22914" xr:uid="{00000000-0005-0000-0000-0000169B0000}"/>
    <cellStyle name="Note 84 3 2" xfId="40754" xr:uid="{00000000-0005-0000-0000-0000179B0000}"/>
    <cellStyle name="Note 84 4" xfId="31939" xr:uid="{00000000-0005-0000-0000-0000189B0000}"/>
    <cellStyle name="Note 85" xfId="13350" xr:uid="{00000000-0005-0000-0000-0000199B0000}"/>
    <cellStyle name="Note 85 2" xfId="13351" xr:uid="{00000000-0005-0000-0000-00001A9B0000}"/>
    <cellStyle name="Note 85 2 2" xfId="22917" xr:uid="{00000000-0005-0000-0000-00001B9B0000}"/>
    <cellStyle name="Note 85 2 2 2" xfId="40757" xr:uid="{00000000-0005-0000-0000-00001C9B0000}"/>
    <cellStyle name="Note 85 2 3" xfId="31942" xr:uid="{00000000-0005-0000-0000-00001D9B0000}"/>
    <cellStyle name="Note 85 3" xfId="22916" xr:uid="{00000000-0005-0000-0000-00001E9B0000}"/>
    <cellStyle name="Note 85 3 2" xfId="40756" xr:uid="{00000000-0005-0000-0000-00001F9B0000}"/>
    <cellStyle name="Note 85 4" xfId="31941" xr:uid="{00000000-0005-0000-0000-0000209B0000}"/>
    <cellStyle name="Note 86" xfId="13352" xr:uid="{00000000-0005-0000-0000-0000219B0000}"/>
    <cellStyle name="Note 86 2" xfId="13353" xr:uid="{00000000-0005-0000-0000-0000229B0000}"/>
    <cellStyle name="Note 86 2 2" xfId="22919" xr:uid="{00000000-0005-0000-0000-0000239B0000}"/>
    <cellStyle name="Note 86 2 2 2" xfId="40759" xr:uid="{00000000-0005-0000-0000-0000249B0000}"/>
    <cellStyle name="Note 86 2 3" xfId="31944" xr:uid="{00000000-0005-0000-0000-0000259B0000}"/>
    <cellStyle name="Note 86 3" xfId="22918" xr:uid="{00000000-0005-0000-0000-0000269B0000}"/>
    <cellStyle name="Note 86 3 2" xfId="40758" xr:uid="{00000000-0005-0000-0000-0000279B0000}"/>
    <cellStyle name="Note 86 4" xfId="31943" xr:uid="{00000000-0005-0000-0000-0000289B0000}"/>
    <cellStyle name="Note 87" xfId="13354" xr:uid="{00000000-0005-0000-0000-0000299B0000}"/>
    <cellStyle name="Note 87 2" xfId="13355" xr:uid="{00000000-0005-0000-0000-00002A9B0000}"/>
    <cellStyle name="Note 87 2 2" xfId="22921" xr:uid="{00000000-0005-0000-0000-00002B9B0000}"/>
    <cellStyle name="Note 87 2 2 2" xfId="40761" xr:uid="{00000000-0005-0000-0000-00002C9B0000}"/>
    <cellStyle name="Note 87 2 3" xfId="31946" xr:uid="{00000000-0005-0000-0000-00002D9B0000}"/>
    <cellStyle name="Note 87 3" xfId="22920" xr:uid="{00000000-0005-0000-0000-00002E9B0000}"/>
    <cellStyle name="Note 87 3 2" xfId="40760" xr:uid="{00000000-0005-0000-0000-00002F9B0000}"/>
    <cellStyle name="Note 87 4" xfId="31945" xr:uid="{00000000-0005-0000-0000-0000309B0000}"/>
    <cellStyle name="Note 88" xfId="13356" xr:uid="{00000000-0005-0000-0000-0000319B0000}"/>
    <cellStyle name="Note 88 2" xfId="13357" xr:uid="{00000000-0005-0000-0000-0000329B0000}"/>
    <cellStyle name="Note 88 2 2" xfId="22923" xr:uid="{00000000-0005-0000-0000-0000339B0000}"/>
    <cellStyle name="Note 88 2 2 2" xfId="40763" xr:uid="{00000000-0005-0000-0000-0000349B0000}"/>
    <cellStyle name="Note 88 2 3" xfId="31948" xr:uid="{00000000-0005-0000-0000-0000359B0000}"/>
    <cellStyle name="Note 88 3" xfId="22922" xr:uid="{00000000-0005-0000-0000-0000369B0000}"/>
    <cellStyle name="Note 88 3 2" xfId="40762" xr:uid="{00000000-0005-0000-0000-0000379B0000}"/>
    <cellStyle name="Note 88 4" xfId="31947" xr:uid="{00000000-0005-0000-0000-0000389B0000}"/>
    <cellStyle name="Note 89" xfId="13358" xr:uid="{00000000-0005-0000-0000-0000399B0000}"/>
    <cellStyle name="Note 89 2" xfId="13359" xr:uid="{00000000-0005-0000-0000-00003A9B0000}"/>
    <cellStyle name="Note 89 2 2" xfId="22925" xr:uid="{00000000-0005-0000-0000-00003B9B0000}"/>
    <cellStyle name="Note 89 2 2 2" xfId="40765" xr:uid="{00000000-0005-0000-0000-00003C9B0000}"/>
    <cellStyle name="Note 89 2 3" xfId="31950" xr:uid="{00000000-0005-0000-0000-00003D9B0000}"/>
    <cellStyle name="Note 89 3" xfId="22924" xr:uid="{00000000-0005-0000-0000-00003E9B0000}"/>
    <cellStyle name="Note 89 3 2" xfId="40764" xr:uid="{00000000-0005-0000-0000-00003F9B0000}"/>
    <cellStyle name="Note 89 4" xfId="31949" xr:uid="{00000000-0005-0000-0000-0000409B0000}"/>
    <cellStyle name="Note 9" xfId="2962" xr:uid="{00000000-0005-0000-0000-0000419B0000}"/>
    <cellStyle name="Note 9 2" xfId="13360" xr:uid="{00000000-0005-0000-0000-0000429B0000}"/>
    <cellStyle name="Note 90" xfId="13361" xr:uid="{00000000-0005-0000-0000-0000439B0000}"/>
    <cellStyle name="Note 90 2" xfId="13362" xr:uid="{00000000-0005-0000-0000-0000449B0000}"/>
    <cellStyle name="Note 90 2 2" xfId="22927" xr:uid="{00000000-0005-0000-0000-0000459B0000}"/>
    <cellStyle name="Note 90 2 2 2" xfId="40767" xr:uid="{00000000-0005-0000-0000-0000469B0000}"/>
    <cellStyle name="Note 90 2 3" xfId="31952" xr:uid="{00000000-0005-0000-0000-0000479B0000}"/>
    <cellStyle name="Note 90 3" xfId="22926" xr:uid="{00000000-0005-0000-0000-0000489B0000}"/>
    <cellStyle name="Note 90 3 2" xfId="40766" xr:uid="{00000000-0005-0000-0000-0000499B0000}"/>
    <cellStyle name="Note 90 4" xfId="31951" xr:uid="{00000000-0005-0000-0000-00004A9B0000}"/>
    <cellStyle name="Note 91" xfId="13363" xr:uid="{00000000-0005-0000-0000-00004B9B0000}"/>
    <cellStyle name="Note 91 2" xfId="13364" xr:uid="{00000000-0005-0000-0000-00004C9B0000}"/>
    <cellStyle name="Note 91 2 2" xfId="22929" xr:uid="{00000000-0005-0000-0000-00004D9B0000}"/>
    <cellStyle name="Note 91 2 2 2" xfId="40769" xr:uid="{00000000-0005-0000-0000-00004E9B0000}"/>
    <cellStyle name="Note 91 2 3" xfId="31954" xr:uid="{00000000-0005-0000-0000-00004F9B0000}"/>
    <cellStyle name="Note 91 3" xfId="22928" xr:uid="{00000000-0005-0000-0000-0000509B0000}"/>
    <cellStyle name="Note 91 3 2" xfId="40768" xr:uid="{00000000-0005-0000-0000-0000519B0000}"/>
    <cellStyle name="Note 91 4" xfId="31953" xr:uid="{00000000-0005-0000-0000-0000529B0000}"/>
    <cellStyle name="Note 92" xfId="13365" xr:uid="{00000000-0005-0000-0000-0000539B0000}"/>
    <cellStyle name="Note 92 2" xfId="13366" xr:uid="{00000000-0005-0000-0000-0000549B0000}"/>
    <cellStyle name="Note 92 2 2" xfId="22931" xr:uid="{00000000-0005-0000-0000-0000559B0000}"/>
    <cellStyle name="Note 92 2 2 2" xfId="40771" xr:uid="{00000000-0005-0000-0000-0000569B0000}"/>
    <cellStyle name="Note 92 2 3" xfId="31956" xr:uid="{00000000-0005-0000-0000-0000579B0000}"/>
    <cellStyle name="Note 92 3" xfId="22930" xr:uid="{00000000-0005-0000-0000-0000589B0000}"/>
    <cellStyle name="Note 92 3 2" xfId="40770" xr:uid="{00000000-0005-0000-0000-0000599B0000}"/>
    <cellStyle name="Note 92 4" xfId="31955" xr:uid="{00000000-0005-0000-0000-00005A9B0000}"/>
    <cellStyle name="Note 93" xfId="13367" xr:uid="{00000000-0005-0000-0000-00005B9B0000}"/>
    <cellStyle name="Note 93 2" xfId="13368" xr:uid="{00000000-0005-0000-0000-00005C9B0000}"/>
    <cellStyle name="Note 93 2 2" xfId="22933" xr:uid="{00000000-0005-0000-0000-00005D9B0000}"/>
    <cellStyle name="Note 93 2 2 2" xfId="40773" xr:uid="{00000000-0005-0000-0000-00005E9B0000}"/>
    <cellStyle name="Note 93 2 3" xfId="31958" xr:uid="{00000000-0005-0000-0000-00005F9B0000}"/>
    <cellStyle name="Note 93 3" xfId="22932" xr:uid="{00000000-0005-0000-0000-0000609B0000}"/>
    <cellStyle name="Note 93 3 2" xfId="40772" xr:uid="{00000000-0005-0000-0000-0000619B0000}"/>
    <cellStyle name="Note 93 4" xfId="31957" xr:uid="{00000000-0005-0000-0000-0000629B0000}"/>
    <cellStyle name="Note 94" xfId="13369" xr:uid="{00000000-0005-0000-0000-0000639B0000}"/>
    <cellStyle name="Note 94 2" xfId="13370" xr:uid="{00000000-0005-0000-0000-0000649B0000}"/>
    <cellStyle name="Note 94 2 2" xfId="22935" xr:uid="{00000000-0005-0000-0000-0000659B0000}"/>
    <cellStyle name="Note 94 2 2 2" xfId="40775" xr:uid="{00000000-0005-0000-0000-0000669B0000}"/>
    <cellStyle name="Note 94 2 3" xfId="31960" xr:uid="{00000000-0005-0000-0000-0000679B0000}"/>
    <cellStyle name="Note 94 3" xfId="22934" xr:uid="{00000000-0005-0000-0000-0000689B0000}"/>
    <cellStyle name="Note 94 3 2" xfId="40774" xr:uid="{00000000-0005-0000-0000-0000699B0000}"/>
    <cellStyle name="Note 94 4" xfId="31959" xr:uid="{00000000-0005-0000-0000-00006A9B0000}"/>
    <cellStyle name="Note 95" xfId="13371" xr:uid="{00000000-0005-0000-0000-00006B9B0000}"/>
    <cellStyle name="Note 95 2" xfId="13372" xr:uid="{00000000-0005-0000-0000-00006C9B0000}"/>
    <cellStyle name="Note 95 2 2" xfId="22937" xr:uid="{00000000-0005-0000-0000-00006D9B0000}"/>
    <cellStyle name="Note 95 2 2 2" xfId="40777" xr:uid="{00000000-0005-0000-0000-00006E9B0000}"/>
    <cellStyle name="Note 95 2 3" xfId="31962" xr:uid="{00000000-0005-0000-0000-00006F9B0000}"/>
    <cellStyle name="Note 95 3" xfId="22936" xr:uid="{00000000-0005-0000-0000-0000709B0000}"/>
    <cellStyle name="Note 95 3 2" xfId="40776" xr:uid="{00000000-0005-0000-0000-0000719B0000}"/>
    <cellStyle name="Note 95 4" xfId="31961" xr:uid="{00000000-0005-0000-0000-0000729B0000}"/>
    <cellStyle name="Note 96" xfId="13373" xr:uid="{00000000-0005-0000-0000-0000739B0000}"/>
    <cellStyle name="Note 96 2" xfId="13374" xr:uid="{00000000-0005-0000-0000-0000749B0000}"/>
    <cellStyle name="Note 96 2 2" xfId="22939" xr:uid="{00000000-0005-0000-0000-0000759B0000}"/>
    <cellStyle name="Note 96 2 2 2" xfId="40779" xr:uid="{00000000-0005-0000-0000-0000769B0000}"/>
    <cellStyle name="Note 96 2 3" xfId="31964" xr:uid="{00000000-0005-0000-0000-0000779B0000}"/>
    <cellStyle name="Note 96 3" xfId="22938" xr:uid="{00000000-0005-0000-0000-0000789B0000}"/>
    <cellStyle name="Note 96 3 2" xfId="40778" xr:uid="{00000000-0005-0000-0000-0000799B0000}"/>
    <cellStyle name="Note 96 4" xfId="31963" xr:uid="{00000000-0005-0000-0000-00007A9B0000}"/>
    <cellStyle name="Note 97" xfId="13375" xr:uid="{00000000-0005-0000-0000-00007B9B0000}"/>
    <cellStyle name="Note 97 2" xfId="13376" xr:uid="{00000000-0005-0000-0000-00007C9B0000}"/>
    <cellStyle name="Note 97 2 2" xfId="22941" xr:uid="{00000000-0005-0000-0000-00007D9B0000}"/>
    <cellStyle name="Note 97 2 2 2" xfId="40781" xr:uid="{00000000-0005-0000-0000-00007E9B0000}"/>
    <cellStyle name="Note 97 2 3" xfId="31966" xr:uid="{00000000-0005-0000-0000-00007F9B0000}"/>
    <cellStyle name="Note 97 3" xfId="22940" xr:uid="{00000000-0005-0000-0000-0000809B0000}"/>
    <cellStyle name="Note 97 3 2" xfId="40780" xr:uid="{00000000-0005-0000-0000-0000819B0000}"/>
    <cellStyle name="Note 97 4" xfId="31965" xr:uid="{00000000-0005-0000-0000-0000829B0000}"/>
    <cellStyle name="Note 98" xfId="13377" xr:uid="{00000000-0005-0000-0000-0000839B0000}"/>
    <cellStyle name="Note 98 2" xfId="13378" xr:uid="{00000000-0005-0000-0000-0000849B0000}"/>
    <cellStyle name="Note 98 2 2" xfId="22943" xr:uid="{00000000-0005-0000-0000-0000859B0000}"/>
    <cellStyle name="Note 98 2 2 2" xfId="40783" xr:uid="{00000000-0005-0000-0000-0000869B0000}"/>
    <cellStyle name="Note 98 2 3" xfId="31968" xr:uid="{00000000-0005-0000-0000-0000879B0000}"/>
    <cellStyle name="Note 98 3" xfId="22942" xr:uid="{00000000-0005-0000-0000-0000889B0000}"/>
    <cellStyle name="Note 98 3 2" xfId="40782" xr:uid="{00000000-0005-0000-0000-0000899B0000}"/>
    <cellStyle name="Note 98 4" xfId="31967" xr:uid="{00000000-0005-0000-0000-00008A9B0000}"/>
    <cellStyle name="Note 99" xfId="13379" xr:uid="{00000000-0005-0000-0000-00008B9B0000}"/>
    <cellStyle name="Note 99 2" xfId="13380" xr:uid="{00000000-0005-0000-0000-00008C9B0000}"/>
    <cellStyle name="Note 99 2 2" xfId="22945" xr:uid="{00000000-0005-0000-0000-00008D9B0000}"/>
    <cellStyle name="Note 99 2 2 2" xfId="40785" xr:uid="{00000000-0005-0000-0000-00008E9B0000}"/>
    <cellStyle name="Note 99 2 3" xfId="31970" xr:uid="{00000000-0005-0000-0000-00008F9B0000}"/>
    <cellStyle name="Note 99 3" xfId="22944" xr:uid="{00000000-0005-0000-0000-0000909B0000}"/>
    <cellStyle name="Note 99 3 2" xfId="40784" xr:uid="{00000000-0005-0000-0000-0000919B0000}"/>
    <cellStyle name="Note 99 4" xfId="31969" xr:uid="{00000000-0005-0000-0000-0000929B0000}"/>
    <cellStyle name="Number (0)" xfId="41284" xr:uid="{00000000-0005-0000-0000-0000939B0000}"/>
    <cellStyle name="Numbers" xfId="41285" xr:uid="{00000000-0005-0000-0000-0000949B0000}"/>
    <cellStyle name="Numbers - Bold" xfId="41286" xr:uid="{00000000-0005-0000-0000-0000959B0000}"/>
    <cellStyle name="Numbers - Bold - Italic" xfId="41287" xr:uid="{00000000-0005-0000-0000-0000969B0000}"/>
    <cellStyle name="Numbers - Bold_6079BX" xfId="41288" xr:uid="{00000000-0005-0000-0000-0000979B0000}"/>
    <cellStyle name="Numbers - Large" xfId="41289" xr:uid="{00000000-0005-0000-0000-0000989B0000}"/>
    <cellStyle name="Numbers_6079BX" xfId="41290" xr:uid="{00000000-0005-0000-0000-0000999B0000}"/>
    <cellStyle name="OddBodyShade" xfId="1918" xr:uid="{00000000-0005-0000-0000-00009A9B0000}"/>
    <cellStyle name="OddBodyShade 10" xfId="13381" xr:uid="{00000000-0005-0000-0000-00009B9B0000}"/>
    <cellStyle name="OddBodyShade 10 2" xfId="13382" xr:uid="{00000000-0005-0000-0000-00009C9B0000}"/>
    <cellStyle name="OddBodyShade 2" xfId="1919" xr:uid="{00000000-0005-0000-0000-00009D9B0000}"/>
    <cellStyle name="OddBodyShade 2 2" xfId="1920" xr:uid="{00000000-0005-0000-0000-00009E9B0000}"/>
    <cellStyle name="OddBodyShade 2 2 2" xfId="1921" xr:uid="{00000000-0005-0000-0000-00009F9B0000}"/>
    <cellStyle name="OddBodyShade 2 2 2 2" xfId="2662" xr:uid="{00000000-0005-0000-0000-0000A09B0000}"/>
    <cellStyle name="OddBodyShade 2 2 2 3" xfId="13383" xr:uid="{00000000-0005-0000-0000-0000A19B0000}"/>
    <cellStyle name="OddBodyShade 2 2 3" xfId="2661" xr:uid="{00000000-0005-0000-0000-0000A29B0000}"/>
    <cellStyle name="OddBodyShade 2 2 4" xfId="13384" xr:uid="{00000000-0005-0000-0000-0000A39B0000}"/>
    <cellStyle name="OddBodyShade 2 3" xfId="2660" xr:uid="{00000000-0005-0000-0000-0000A49B0000}"/>
    <cellStyle name="OddBodyShade 2 4" xfId="13385" xr:uid="{00000000-0005-0000-0000-0000A59B0000}"/>
    <cellStyle name="OddBodyShade 2_Links" xfId="13386" xr:uid="{00000000-0005-0000-0000-0000A69B0000}"/>
    <cellStyle name="OddBodyShade 3" xfId="1922" xr:uid="{00000000-0005-0000-0000-0000A79B0000}"/>
    <cellStyle name="OddBodyShade 3 2" xfId="1923" xr:uid="{00000000-0005-0000-0000-0000A89B0000}"/>
    <cellStyle name="OddBodyShade 3 2 2" xfId="1924" xr:uid="{00000000-0005-0000-0000-0000A99B0000}"/>
    <cellStyle name="OddBodyShade 3 2 2 2" xfId="2665" xr:uid="{00000000-0005-0000-0000-0000AA9B0000}"/>
    <cellStyle name="OddBodyShade 3 2 2 3" xfId="13387" xr:uid="{00000000-0005-0000-0000-0000AB9B0000}"/>
    <cellStyle name="OddBodyShade 3 2 3" xfId="2664" xr:uid="{00000000-0005-0000-0000-0000AC9B0000}"/>
    <cellStyle name="OddBodyShade 3 2 4" xfId="13388" xr:uid="{00000000-0005-0000-0000-0000AD9B0000}"/>
    <cellStyle name="OddBodyShade 3 3" xfId="1925" xr:uid="{00000000-0005-0000-0000-0000AE9B0000}"/>
    <cellStyle name="OddBodyShade 3 3 2" xfId="2666" xr:uid="{00000000-0005-0000-0000-0000AF9B0000}"/>
    <cellStyle name="OddBodyShade 3 3 3" xfId="13389" xr:uid="{00000000-0005-0000-0000-0000B09B0000}"/>
    <cellStyle name="OddBodyShade 3 4" xfId="2663" xr:uid="{00000000-0005-0000-0000-0000B19B0000}"/>
    <cellStyle name="OddBodyShade 3 5" xfId="13390" xr:uid="{00000000-0005-0000-0000-0000B29B0000}"/>
    <cellStyle name="OddBodyShade 4" xfId="1926" xr:uid="{00000000-0005-0000-0000-0000B39B0000}"/>
    <cellStyle name="OddBodyShade 4 2" xfId="1927" xr:uid="{00000000-0005-0000-0000-0000B49B0000}"/>
    <cellStyle name="OddBodyShade 4 2 2" xfId="2668" xr:uid="{00000000-0005-0000-0000-0000B59B0000}"/>
    <cellStyle name="OddBodyShade 4 2 3" xfId="13391" xr:uid="{00000000-0005-0000-0000-0000B69B0000}"/>
    <cellStyle name="OddBodyShade 4 3" xfId="1928" xr:uid="{00000000-0005-0000-0000-0000B79B0000}"/>
    <cellStyle name="OddBodyShade 4 3 2" xfId="2669" xr:uid="{00000000-0005-0000-0000-0000B89B0000}"/>
    <cellStyle name="OddBodyShade 4 3 3" xfId="13392" xr:uid="{00000000-0005-0000-0000-0000B99B0000}"/>
    <cellStyle name="OddBodyShade 4 4" xfId="1929" xr:uid="{00000000-0005-0000-0000-0000BA9B0000}"/>
    <cellStyle name="OddBodyShade 4 4 2" xfId="2670" xr:uid="{00000000-0005-0000-0000-0000BB9B0000}"/>
    <cellStyle name="OddBodyShade 4 5" xfId="2667" xr:uid="{00000000-0005-0000-0000-0000BC9B0000}"/>
    <cellStyle name="OddBodyShade 4 6" xfId="13393" xr:uid="{00000000-0005-0000-0000-0000BD9B0000}"/>
    <cellStyle name="OddBodyShade 4_Budget 2012" xfId="3023" xr:uid="{00000000-0005-0000-0000-0000BE9B0000}"/>
    <cellStyle name="OddBodyShade 5" xfId="1930" xr:uid="{00000000-0005-0000-0000-0000BF9B0000}"/>
    <cellStyle name="OddBodyShade 5 2" xfId="1931" xr:uid="{00000000-0005-0000-0000-0000C09B0000}"/>
    <cellStyle name="OddBodyShade 5 2 2" xfId="2672" xr:uid="{00000000-0005-0000-0000-0000C19B0000}"/>
    <cellStyle name="OddBodyShade 5 2 3" xfId="13394" xr:uid="{00000000-0005-0000-0000-0000C29B0000}"/>
    <cellStyle name="OddBodyShade 5 3" xfId="1932" xr:uid="{00000000-0005-0000-0000-0000C39B0000}"/>
    <cellStyle name="OddBodyShade 5 3 2" xfId="2673" xr:uid="{00000000-0005-0000-0000-0000C49B0000}"/>
    <cellStyle name="OddBodyShade 5 3 3" xfId="13395" xr:uid="{00000000-0005-0000-0000-0000C59B0000}"/>
    <cellStyle name="OddBodyShade 5 4" xfId="2671" xr:uid="{00000000-0005-0000-0000-0000C69B0000}"/>
    <cellStyle name="OddBodyShade 5 5" xfId="13396" xr:uid="{00000000-0005-0000-0000-0000C79B0000}"/>
    <cellStyle name="OddBodyShade 6" xfId="1933" xr:uid="{00000000-0005-0000-0000-0000C89B0000}"/>
    <cellStyle name="OddBodyShade 6 2" xfId="1934" xr:uid="{00000000-0005-0000-0000-0000C99B0000}"/>
    <cellStyle name="OddBodyShade 6 2 2" xfId="2675" xr:uid="{00000000-0005-0000-0000-0000CA9B0000}"/>
    <cellStyle name="OddBodyShade 6 2 3" xfId="13397" xr:uid="{00000000-0005-0000-0000-0000CB9B0000}"/>
    <cellStyle name="OddBodyShade 6 3" xfId="2674" xr:uid="{00000000-0005-0000-0000-0000CC9B0000}"/>
    <cellStyle name="OddBodyShade 6 4" xfId="13398" xr:uid="{00000000-0005-0000-0000-0000CD9B0000}"/>
    <cellStyle name="OddBodyShade 7" xfId="1935" xr:uid="{00000000-0005-0000-0000-0000CE9B0000}"/>
    <cellStyle name="OddBodyShade 7 2" xfId="2676" xr:uid="{00000000-0005-0000-0000-0000CF9B0000}"/>
    <cellStyle name="OddBodyShade 7 3" xfId="13399" xr:uid="{00000000-0005-0000-0000-0000D09B0000}"/>
    <cellStyle name="OddBodyShade 8" xfId="1936" xr:uid="{00000000-0005-0000-0000-0000D19B0000}"/>
    <cellStyle name="OddBodyShade 8 2" xfId="1937" xr:uid="{00000000-0005-0000-0000-0000D29B0000}"/>
    <cellStyle name="OddBodyShade 8 2 2" xfId="2678" xr:uid="{00000000-0005-0000-0000-0000D39B0000}"/>
    <cellStyle name="OddBodyShade 8 2 3" xfId="13400" xr:uid="{00000000-0005-0000-0000-0000D49B0000}"/>
    <cellStyle name="OddBodyShade 8 3" xfId="2677" xr:uid="{00000000-0005-0000-0000-0000D59B0000}"/>
    <cellStyle name="OddBodyShade 8 4" xfId="13401" xr:uid="{00000000-0005-0000-0000-0000D69B0000}"/>
    <cellStyle name="OddBodyShade 9" xfId="13402" xr:uid="{00000000-0005-0000-0000-0000D79B0000}"/>
    <cellStyle name="OddBodyShade 9 2" xfId="13403" xr:uid="{00000000-0005-0000-0000-0000D89B0000}"/>
    <cellStyle name="OddBodyShade 9 2 2" xfId="13404" xr:uid="{00000000-0005-0000-0000-0000D99B0000}"/>
    <cellStyle name="OddBodyShade 9 3" xfId="13405" xr:uid="{00000000-0005-0000-0000-0000DA9B0000}"/>
    <cellStyle name="OddBodyShade_3rd Party Admin" xfId="13406" xr:uid="{00000000-0005-0000-0000-0000DB9B0000}"/>
    <cellStyle name="Œ…‹æØ‚è [0.00]_GE 3 MINIMUM" xfId="41291" xr:uid="{00000000-0005-0000-0000-0000DC9B0000}"/>
    <cellStyle name="Œ…‹æØ‚è_GE 3 MINIMUM" xfId="41292" xr:uid="{00000000-0005-0000-0000-0000DD9B0000}"/>
    <cellStyle name="outh America" xfId="41293" xr:uid="{00000000-0005-0000-0000-0000DE9B0000}"/>
    <cellStyle name="Output" xfId="1938" builtinId="21" customBuiltin="1"/>
    <cellStyle name="Output 10" xfId="13975" xr:uid="{00000000-0005-0000-0000-0000E09B0000}"/>
    <cellStyle name="Output 11" xfId="23070" xr:uid="{00000000-0005-0000-0000-0000E19B0000}"/>
    <cellStyle name="Output 2" xfId="1939" xr:uid="{00000000-0005-0000-0000-0000E29B0000}"/>
    <cellStyle name="Output 2 2" xfId="13976" xr:uid="{00000000-0005-0000-0000-0000E39B0000}"/>
    <cellStyle name="Output 2 3" xfId="23071" xr:uid="{00000000-0005-0000-0000-0000E49B0000}"/>
    <cellStyle name="Output 3" xfId="1940" xr:uid="{00000000-0005-0000-0000-0000E59B0000}"/>
    <cellStyle name="Output 3 2" xfId="1941" xr:uid="{00000000-0005-0000-0000-0000E69B0000}"/>
    <cellStyle name="Output 3 2 2" xfId="13978" xr:uid="{00000000-0005-0000-0000-0000E79B0000}"/>
    <cellStyle name="Output 3 2 3" xfId="23073" xr:uid="{00000000-0005-0000-0000-0000E89B0000}"/>
    <cellStyle name="Output 3 3" xfId="1942" xr:uid="{00000000-0005-0000-0000-0000E99B0000}"/>
    <cellStyle name="Output 3 3 2" xfId="13979" xr:uid="{00000000-0005-0000-0000-0000EA9B0000}"/>
    <cellStyle name="Output 3 3 3" xfId="23074" xr:uid="{00000000-0005-0000-0000-0000EB9B0000}"/>
    <cellStyle name="Output 3 4" xfId="13977" xr:uid="{00000000-0005-0000-0000-0000EC9B0000}"/>
    <cellStyle name="Output 3 5" xfId="23072" xr:uid="{00000000-0005-0000-0000-0000ED9B0000}"/>
    <cellStyle name="Output 3_m7500 Retail Budget 2012r PMd_Issued 2-3-12" xfId="1943" xr:uid="{00000000-0005-0000-0000-0000EE9B0000}"/>
    <cellStyle name="Output 4" xfId="1944" xr:uid="{00000000-0005-0000-0000-0000EF9B0000}"/>
    <cellStyle name="Output 4 2" xfId="13980" xr:uid="{00000000-0005-0000-0000-0000F09B0000}"/>
    <cellStyle name="Output 4 3" xfId="23075" xr:uid="{00000000-0005-0000-0000-0000F19B0000}"/>
    <cellStyle name="Output 5" xfId="1945" xr:uid="{00000000-0005-0000-0000-0000F29B0000}"/>
    <cellStyle name="Output 5 2" xfId="1946" xr:uid="{00000000-0005-0000-0000-0000F39B0000}"/>
    <cellStyle name="Output 5 2 2" xfId="13407" xr:uid="{00000000-0005-0000-0000-0000F49B0000}"/>
    <cellStyle name="Output 5 2 2 2" xfId="22947" xr:uid="{00000000-0005-0000-0000-0000F59B0000}"/>
    <cellStyle name="Output 5 2 2 3" xfId="31971" xr:uid="{00000000-0005-0000-0000-0000F69B0000}"/>
    <cellStyle name="Output 5 2 3" xfId="13982" xr:uid="{00000000-0005-0000-0000-0000F79B0000}"/>
    <cellStyle name="Output 5 2 4" xfId="23077" xr:uid="{00000000-0005-0000-0000-0000F89B0000}"/>
    <cellStyle name="Output 5 3" xfId="1947" xr:uid="{00000000-0005-0000-0000-0000F99B0000}"/>
    <cellStyle name="Output 5 3 2" xfId="13983" xr:uid="{00000000-0005-0000-0000-0000FA9B0000}"/>
    <cellStyle name="Output 5 3 3" xfId="23078" xr:uid="{00000000-0005-0000-0000-0000FB9B0000}"/>
    <cellStyle name="Output 5 4" xfId="1948" xr:uid="{00000000-0005-0000-0000-0000FC9B0000}"/>
    <cellStyle name="Output 5 4 2" xfId="13408" xr:uid="{00000000-0005-0000-0000-0000FD9B0000}"/>
    <cellStyle name="Output 5 4 2 2" xfId="22948" xr:uid="{00000000-0005-0000-0000-0000FE9B0000}"/>
    <cellStyle name="Output 5 4 2 3" xfId="31972" xr:uid="{00000000-0005-0000-0000-0000FF9B0000}"/>
    <cellStyle name="Output 5 4 3" xfId="13984" xr:uid="{00000000-0005-0000-0000-0000009C0000}"/>
    <cellStyle name="Output 5 4 4" xfId="23079" xr:uid="{00000000-0005-0000-0000-0000019C0000}"/>
    <cellStyle name="Output 5 5" xfId="13981" xr:uid="{00000000-0005-0000-0000-0000029C0000}"/>
    <cellStyle name="Output 5 6" xfId="23076" xr:uid="{00000000-0005-0000-0000-0000039C0000}"/>
    <cellStyle name="Output 6" xfId="1949" xr:uid="{00000000-0005-0000-0000-0000049C0000}"/>
    <cellStyle name="Output 6 2" xfId="13985" xr:uid="{00000000-0005-0000-0000-0000059C0000}"/>
    <cellStyle name="Output 6 3" xfId="23080" xr:uid="{00000000-0005-0000-0000-0000069C0000}"/>
    <cellStyle name="Output 7" xfId="1950" xr:uid="{00000000-0005-0000-0000-0000079C0000}"/>
    <cellStyle name="Output 7 2" xfId="13986" xr:uid="{00000000-0005-0000-0000-0000089C0000}"/>
    <cellStyle name="Output 7 3" xfId="23081" xr:uid="{00000000-0005-0000-0000-0000099C0000}"/>
    <cellStyle name="Output 8" xfId="2957" xr:uid="{00000000-0005-0000-0000-00000A9C0000}"/>
    <cellStyle name="Output 9" xfId="3017" xr:uid="{00000000-0005-0000-0000-00000B9C0000}"/>
    <cellStyle name="Overscore" xfId="1951" xr:uid="{00000000-0005-0000-0000-00000C9C0000}"/>
    <cellStyle name="Overscore 10" xfId="13409" xr:uid="{00000000-0005-0000-0000-00000D9C0000}"/>
    <cellStyle name="Overscore 10 2" xfId="13410" xr:uid="{00000000-0005-0000-0000-00000E9C0000}"/>
    <cellStyle name="Overscore 10 2 2" xfId="31974" xr:uid="{00000000-0005-0000-0000-00000F9C0000}"/>
    <cellStyle name="Overscore 10 3" xfId="31973" xr:uid="{00000000-0005-0000-0000-0000109C0000}"/>
    <cellStyle name="Overscore 11" xfId="13987" xr:uid="{00000000-0005-0000-0000-0000119C0000}"/>
    <cellStyle name="Overscore 12" xfId="23082" xr:uid="{00000000-0005-0000-0000-0000129C0000}"/>
    <cellStyle name="Overscore 2" xfId="1952" xr:uid="{00000000-0005-0000-0000-0000139C0000}"/>
    <cellStyle name="Overscore 2 2" xfId="1953" xr:uid="{00000000-0005-0000-0000-0000149C0000}"/>
    <cellStyle name="Overscore 2 2 2" xfId="1954" xr:uid="{00000000-0005-0000-0000-0000159C0000}"/>
    <cellStyle name="Overscore 2 2 2 2" xfId="2681" xr:uid="{00000000-0005-0000-0000-0000169C0000}"/>
    <cellStyle name="Overscore 2 2 2 2 2" xfId="14097" xr:uid="{00000000-0005-0000-0000-0000179C0000}"/>
    <cellStyle name="Overscore 2 2 2 2 3" xfId="23147" xr:uid="{00000000-0005-0000-0000-0000189C0000}"/>
    <cellStyle name="Overscore 2 2 2 3" xfId="13411" xr:uid="{00000000-0005-0000-0000-0000199C0000}"/>
    <cellStyle name="Overscore 2 2 2 3 2" xfId="31975" xr:uid="{00000000-0005-0000-0000-00001A9C0000}"/>
    <cellStyle name="Overscore 2 2 2 4" xfId="13990" xr:uid="{00000000-0005-0000-0000-00001B9C0000}"/>
    <cellStyle name="Overscore 2 2 2 5" xfId="23085" xr:uid="{00000000-0005-0000-0000-00001C9C0000}"/>
    <cellStyle name="Overscore 2 2 3" xfId="2680" xr:uid="{00000000-0005-0000-0000-00001D9C0000}"/>
    <cellStyle name="Overscore 2 2 3 2" xfId="14096" xr:uid="{00000000-0005-0000-0000-00001E9C0000}"/>
    <cellStyle name="Overscore 2 2 3 3" xfId="23146" xr:uid="{00000000-0005-0000-0000-00001F9C0000}"/>
    <cellStyle name="Overscore 2 2 4" xfId="13412" xr:uid="{00000000-0005-0000-0000-0000209C0000}"/>
    <cellStyle name="Overscore 2 2 4 2" xfId="31976" xr:uid="{00000000-0005-0000-0000-0000219C0000}"/>
    <cellStyle name="Overscore 2 2 5" xfId="13989" xr:uid="{00000000-0005-0000-0000-0000229C0000}"/>
    <cellStyle name="Overscore 2 2 6" xfId="23084" xr:uid="{00000000-0005-0000-0000-0000239C0000}"/>
    <cellStyle name="Overscore 2 3" xfId="2679" xr:uid="{00000000-0005-0000-0000-0000249C0000}"/>
    <cellStyle name="Overscore 2 3 2" xfId="14095" xr:uid="{00000000-0005-0000-0000-0000259C0000}"/>
    <cellStyle name="Overscore 2 3 3" xfId="23145" xr:uid="{00000000-0005-0000-0000-0000269C0000}"/>
    <cellStyle name="Overscore 2 4" xfId="13413" xr:uid="{00000000-0005-0000-0000-0000279C0000}"/>
    <cellStyle name="Overscore 2 4 2" xfId="31977" xr:uid="{00000000-0005-0000-0000-0000289C0000}"/>
    <cellStyle name="Overscore 2 5" xfId="13988" xr:uid="{00000000-0005-0000-0000-0000299C0000}"/>
    <cellStyle name="Overscore 2 6" xfId="23083" xr:uid="{00000000-0005-0000-0000-00002A9C0000}"/>
    <cellStyle name="Overscore 2_Links" xfId="13414" xr:uid="{00000000-0005-0000-0000-00002B9C0000}"/>
    <cellStyle name="Overscore 3" xfId="1955" xr:uid="{00000000-0005-0000-0000-00002C9C0000}"/>
    <cellStyle name="Overscore 3 2" xfId="1956" xr:uid="{00000000-0005-0000-0000-00002D9C0000}"/>
    <cellStyle name="Overscore 3 2 2" xfId="1957" xr:uid="{00000000-0005-0000-0000-00002E9C0000}"/>
    <cellStyle name="Overscore 3 2 2 2" xfId="2684" xr:uid="{00000000-0005-0000-0000-00002F9C0000}"/>
    <cellStyle name="Overscore 3 2 2 2 2" xfId="14100" xr:uid="{00000000-0005-0000-0000-0000309C0000}"/>
    <cellStyle name="Overscore 3 2 2 2 3" xfId="23150" xr:uid="{00000000-0005-0000-0000-0000319C0000}"/>
    <cellStyle name="Overscore 3 2 2 3" xfId="13415" xr:uid="{00000000-0005-0000-0000-0000329C0000}"/>
    <cellStyle name="Overscore 3 2 2 3 2" xfId="31978" xr:uid="{00000000-0005-0000-0000-0000339C0000}"/>
    <cellStyle name="Overscore 3 2 2 4" xfId="13993" xr:uid="{00000000-0005-0000-0000-0000349C0000}"/>
    <cellStyle name="Overscore 3 2 2 5" xfId="23088" xr:uid="{00000000-0005-0000-0000-0000359C0000}"/>
    <cellStyle name="Overscore 3 2 3" xfId="2683" xr:uid="{00000000-0005-0000-0000-0000369C0000}"/>
    <cellStyle name="Overscore 3 2 3 2" xfId="14099" xr:uid="{00000000-0005-0000-0000-0000379C0000}"/>
    <cellStyle name="Overscore 3 2 3 3" xfId="23149" xr:uid="{00000000-0005-0000-0000-0000389C0000}"/>
    <cellStyle name="Overscore 3 2 4" xfId="13416" xr:uid="{00000000-0005-0000-0000-0000399C0000}"/>
    <cellStyle name="Overscore 3 2 4 2" xfId="31979" xr:uid="{00000000-0005-0000-0000-00003A9C0000}"/>
    <cellStyle name="Overscore 3 2 5" xfId="13992" xr:uid="{00000000-0005-0000-0000-00003B9C0000}"/>
    <cellStyle name="Overscore 3 2 6" xfId="23087" xr:uid="{00000000-0005-0000-0000-00003C9C0000}"/>
    <cellStyle name="Overscore 3 3" xfId="1958" xr:uid="{00000000-0005-0000-0000-00003D9C0000}"/>
    <cellStyle name="Overscore 3 3 2" xfId="2685" xr:uid="{00000000-0005-0000-0000-00003E9C0000}"/>
    <cellStyle name="Overscore 3 3 2 2" xfId="14101" xr:uid="{00000000-0005-0000-0000-00003F9C0000}"/>
    <cellStyle name="Overscore 3 3 2 3" xfId="23151" xr:uid="{00000000-0005-0000-0000-0000409C0000}"/>
    <cellStyle name="Overscore 3 3 3" xfId="13417" xr:uid="{00000000-0005-0000-0000-0000419C0000}"/>
    <cellStyle name="Overscore 3 3 3 2" xfId="31980" xr:uid="{00000000-0005-0000-0000-0000429C0000}"/>
    <cellStyle name="Overscore 3 3 4" xfId="13994" xr:uid="{00000000-0005-0000-0000-0000439C0000}"/>
    <cellStyle name="Overscore 3 3 5" xfId="23089" xr:uid="{00000000-0005-0000-0000-0000449C0000}"/>
    <cellStyle name="Overscore 3 4" xfId="2682" xr:uid="{00000000-0005-0000-0000-0000459C0000}"/>
    <cellStyle name="Overscore 3 4 2" xfId="14098" xr:uid="{00000000-0005-0000-0000-0000469C0000}"/>
    <cellStyle name="Overscore 3 4 3" xfId="23148" xr:uid="{00000000-0005-0000-0000-0000479C0000}"/>
    <cellStyle name="Overscore 3 5" xfId="13418" xr:uid="{00000000-0005-0000-0000-0000489C0000}"/>
    <cellStyle name="Overscore 3 5 2" xfId="31981" xr:uid="{00000000-0005-0000-0000-0000499C0000}"/>
    <cellStyle name="Overscore 3 6" xfId="13991" xr:uid="{00000000-0005-0000-0000-00004A9C0000}"/>
    <cellStyle name="Overscore 3 7" xfId="23086" xr:uid="{00000000-0005-0000-0000-00004B9C0000}"/>
    <cellStyle name="Overscore 4" xfId="1959" xr:uid="{00000000-0005-0000-0000-00004C9C0000}"/>
    <cellStyle name="Overscore 4 2" xfId="1960" xr:uid="{00000000-0005-0000-0000-00004D9C0000}"/>
    <cellStyle name="Overscore 4 2 2" xfId="2687" xr:uid="{00000000-0005-0000-0000-00004E9C0000}"/>
    <cellStyle name="Overscore 4 2 2 2" xfId="14103" xr:uid="{00000000-0005-0000-0000-00004F9C0000}"/>
    <cellStyle name="Overscore 4 2 2 3" xfId="23153" xr:uid="{00000000-0005-0000-0000-0000509C0000}"/>
    <cellStyle name="Overscore 4 2 3" xfId="13419" xr:uid="{00000000-0005-0000-0000-0000519C0000}"/>
    <cellStyle name="Overscore 4 2 3 2" xfId="31982" xr:uid="{00000000-0005-0000-0000-0000529C0000}"/>
    <cellStyle name="Overscore 4 2 4" xfId="13996" xr:uid="{00000000-0005-0000-0000-0000539C0000}"/>
    <cellStyle name="Overscore 4 2 5" xfId="23091" xr:uid="{00000000-0005-0000-0000-0000549C0000}"/>
    <cellStyle name="Overscore 4 3" xfId="1961" xr:uid="{00000000-0005-0000-0000-0000559C0000}"/>
    <cellStyle name="Overscore 4 3 2" xfId="2688" xr:uid="{00000000-0005-0000-0000-0000569C0000}"/>
    <cellStyle name="Overscore 4 3 2 2" xfId="14104" xr:uid="{00000000-0005-0000-0000-0000579C0000}"/>
    <cellStyle name="Overscore 4 3 2 3" xfId="23154" xr:uid="{00000000-0005-0000-0000-0000589C0000}"/>
    <cellStyle name="Overscore 4 3 3" xfId="13420" xr:uid="{00000000-0005-0000-0000-0000599C0000}"/>
    <cellStyle name="Overscore 4 3 3 2" xfId="31983" xr:uid="{00000000-0005-0000-0000-00005A9C0000}"/>
    <cellStyle name="Overscore 4 3 4" xfId="13997" xr:uid="{00000000-0005-0000-0000-00005B9C0000}"/>
    <cellStyle name="Overscore 4 3 5" xfId="23092" xr:uid="{00000000-0005-0000-0000-00005C9C0000}"/>
    <cellStyle name="Overscore 4 4" xfId="1962" xr:uid="{00000000-0005-0000-0000-00005D9C0000}"/>
    <cellStyle name="Overscore 4 4 2" xfId="2689" xr:uid="{00000000-0005-0000-0000-00005E9C0000}"/>
    <cellStyle name="Overscore 4 4 2 2" xfId="14105" xr:uid="{00000000-0005-0000-0000-00005F9C0000}"/>
    <cellStyle name="Overscore 4 4 2 3" xfId="23155" xr:uid="{00000000-0005-0000-0000-0000609C0000}"/>
    <cellStyle name="Overscore 4 4 3" xfId="13998" xr:uid="{00000000-0005-0000-0000-0000619C0000}"/>
    <cellStyle name="Overscore 4 4 4" xfId="23093" xr:uid="{00000000-0005-0000-0000-0000629C0000}"/>
    <cellStyle name="Overscore 4 5" xfId="2686" xr:uid="{00000000-0005-0000-0000-0000639C0000}"/>
    <cellStyle name="Overscore 4 5 2" xfId="14102" xr:uid="{00000000-0005-0000-0000-0000649C0000}"/>
    <cellStyle name="Overscore 4 5 3" xfId="23152" xr:uid="{00000000-0005-0000-0000-0000659C0000}"/>
    <cellStyle name="Overscore 4 6" xfId="13421" xr:uid="{00000000-0005-0000-0000-0000669C0000}"/>
    <cellStyle name="Overscore 4 6 2" xfId="31984" xr:uid="{00000000-0005-0000-0000-0000679C0000}"/>
    <cellStyle name="Overscore 4 7" xfId="13995" xr:uid="{00000000-0005-0000-0000-0000689C0000}"/>
    <cellStyle name="Overscore 4 8" xfId="23090" xr:uid="{00000000-0005-0000-0000-0000699C0000}"/>
    <cellStyle name="Overscore 4_Budget 2012" xfId="3024" xr:uid="{00000000-0005-0000-0000-00006A9C0000}"/>
    <cellStyle name="Overscore 5" xfId="1963" xr:uid="{00000000-0005-0000-0000-00006B9C0000}"/>
    <cellStyle name="Overscore 5 2" xfId="1964" xr:uid="{00000000-0005-0000-0000-00006C9C0000}"/>
    <cellStyle name="Overscore 5 2 2" xfId="2691" xr:uid="{00000000-0005-0000-0000-00006D9C0000}"/>
    <cellStyle name="Overscore 5 2 2 2" xfId="14107" xr:uid="{00000000-0005-0000-0000-00006E9C0000}"/>
    <cellStyle name="Overscore 5 2 2 3" xfId="23157" xr:uid="{00000000-0005-0000-0000-00006F9C0000}"/>
    <cellStyle name="Overscore 5 2 3" xfId="13422" xr:uid="{00000000-0005-0000-0000-0000709C0000}"/>
    <cellStyle name="Overscore 5 2 3 2" xfId="31985" xr:uid="{00000000-0005-0000-0000-0000719C0000}"/>
    <cellStyle name="Overscore 5 2 4" xfId="14000" xr:uid="{00000000-0005-0000-0000-0000729C0000}"/>
    <cellStyle name="Overscore 5 2 5" xfId="23095" xr:uid="{00000000-0005-0000-0000-0000739C0000}"/>
    <cellStyle name="Overscore 5 3" xfId="1965" xr:uid="{00000000-0005-0000-0000-0000749C0000}"/>
    <cellStyle name="Overscore 5 3 2" xfId="2692" xr:uid="{00000000-0005-0000-0000-0000759C0000}"/>
    <cellStyle name="Overscore 5 3 2 2" xfId="14108" xr:uid="{00000000-0005-0000-0000-0000769C0000}"/>
    <cellStyle name="Overscore 5 3 2 3" xfId="23158" xr:uid="{00000000-0005-0000-0000-0000779C0000}"/>
    <cellStyle name="Overscore 5 3 3" xfId="13423" xr:uid="{00000000-0005-0000-0000-0000789C0000}"/>
    <cellStyle name="Overscore 5 3 3 2" xfId="31986" xr:uid="{00000000-0005-0000-0000-0000799C0000}"/>
    <cellStyle name="Overscore 5 3 4" xfId="14001" xr:uid="{00000000-0005-0000-0000-00007A9C0000}"/>
    <cellStyle name="Overscore 5 3 5" xfId="23096" xr:uid="{00000000-0005-0000-0000-00007B9C0000}"/>
    <cellStyle name="Overscore 5 4" xfId="2690" xr:uid="{00000000-0005-0000-0000-00007C9C0000}"/>
    <cellStyle name="Overscore 5 4 2" xfId="14106" xr:uid="{00000000-0005-0000-0000-00007D9C0000}"/>
    <cellStyle name="Overscore 5 4 3" xfId="23156" xr:uid="{00000000-0005-0000-0000-00007E9C0000}"/>
    <cellStyle name="Overscore 5 5" xfId="13424" xr:uid="{00000000-0005-0000-0000-00007F9C0000}"/>
    <cellStyle name="Overscore 5 5 2" xfId="31987" xr:uid="{00000000-0005-0000-0000-0000809C0000}"/>
    <cellStyle name="Overscore 5 6" xfId="13999" xr:uid="{00000000-0005-0000-0000-0000819C0000}"/>
    <cellStyle name="Overscore 5 7" xfId="23094" xr:uid="{00000000-0005-0000-0000-0000829C0000}"/>
    <cellStyle name="Overscore 6" xfId="1966" xr:uid="{00000000-0005-0000-0000-0000839C0000}"/>
    <cellStyle name="Overscore 6 2" xfId="1967" xr:uid="{00000000-0005-0000-0000-0000849C0000}"/>
    <cellStyle name="Overscore 6 2 2" xfId="2694" xr:uid="{00000000-0005-0000-0000-0000859C0000}"/>
    <cellStyle name="Overscore 6 2 2 2" xfId="14110" xr:uid="{00000000-0005-0000-0000-0000869C0000}"/>
    <cellStyle name="Overscore 6 2 2 3" xfId="23160" xr:uid="{00000000-0005-0000-0000-0000879C0000}"/>
    <cellStyle name="Overscore 6 2 3" xfId="13425" xr:uid="{00000000-0005-0000-0000-0000889C0000}"/>
    <cellStyle name="Overscore 6 2 3 2" xfId="31988" xr:uid="{00000000-0005-0000-0000-0000899C0000}"/>
    <cellStyle name="Overscore 6 2 4" xfId="14003" xr:uid="{00000000-0005-0000-0000-00008A9C0000}"/>
    <cellStyle name="Overscore 6 2 5" xfId="23098" xr:uid="{00000000-0005-0000-0000-00008B9C0000}"/>
    <cellStyle name="Overscore 6 3" xfId="2693" xr:uid="{00000000-0005-0000-0000-00008C9C0000}"/>
    <cellStyle name="Overscore 6 3 2" xfId="14109" xr:uid="{00000000-0005-0000-0000-00008D9C0000}"/>
    <cellStyle name="Overscore 6 3 3" xfId="23159" xr:uid="{00000000-0005-0000-0000-00008E9C0000}"/>
    <cellStyle name="Overscore 6 4" xfId="13426" xr:uid="{00000000-0005-0000-0000-00008F9C0000}"/>
    <cellStyle name="Overscore 6 4 2" xfId="31989" xr:uid="{00000000-0005-0000-0000-0000909C0000}"/>
    <cellStyle name="Overscore 6 5" xfId="14002" xr:uid="{00000000-0005-0000-0000-0000919C0000}"/>
    <cellStyle name="Overscore 6 6" xfId="23097" xr:uid="{00000000-0005-0000-0000-0000929C0000}"/>
    <cellStyle name="Overscore 7" xfId="1968" xr:uid="{00000000-0005-0000-0000-0000939C0000}"/>
    <cellStyle name="Overscore 7 2" xfId="2695" xr:uid="{00000000-0005-0000-0000-0000949C0000}"/>
    <cellStyle name="Overscore 7 2 2" xfId="14111" xr:uid="{00000000-0005-0000-0000-0000959C0000}"/>
    <cellStyle name="Overscore 7 2 3" xfId="23161" xr:uid="{00000000-0005-0000-0000-0000969C0000}"/>
    <cellStyle name="Overscore 7 3" xfId="13427" xr:uid="{00000000-0005-0000-0000-0000979C0000}"/>
    <cellStyle name="Overscore 7 3 2" xfId="31990" xr:uid="{00000000-0005-0000-0000-0000989C0000}"/>
    <cellStyle name="Overscore 7 4" xfId="14004" xr:uid="{00000000-0005-0000-0000-0000999C0000}"/>
    <cellStyle name="Overscore 7 5" xfId="23099" xr:uid="{00000000-0005-0000-0000-00009A9C0000}"/>
    <cellStyle name="Overscore 8" xfId="1969" xr:uid="{00000000-0005-0000-0000-00009B9C0000}"/>
    <cellStyle name="Overscore 8 2" xfId="1970" xr:uid="{00000000-0005-0000-0000-00009C9C0000}"/>
    <cellStyle name="Overscore 8 2 2" xfId="2697" xr:uid="{00000000-0005-0000-0000-00009D9C0000}"/>
    <cellStyle name="Overscore 8 2 2 2" xfId="14113" xr:uid="{00000000-0005-0000-0000-00009E9C0000}"/>
    <cellStyle name="Overscore 8 2 2 3" xfId="23163" xr:uid="{00000000-0005-0000-0000-00009F9C0000}"/>
    <cellStyle name="Overscore 8 2 3" xfId="13428" xr:uid="{00000000-0005-0000-0000-0000A09C0000}"/>
    <cellStyle name="Overscore 8 2 3 2" xfId="31991" xr:uid="{00000000-0005-0000-0000-0000A19C0000}"/>
    <cellStyle name="Overscore 8 2 4" xfId="14006" xr:uid="{00000000-0005-0000-0000-0000A29C0000}"/>
    <cellStyle name="Overscore 8 2 5" xfId="23101" xr:uid="{00000000-0005-0000-0000-0000A39C0000}"/>
    <cellStyle name="Overscore 8 3" xfId="2696" xr:uid="{00000000-0005-0000-0000-0000A49C0000}"/>
    <cellStyle name="Overscore 8 3 2" xfId="14112" xr:uid="{00000000-0005-0000-0000-0000A59C0000}"/>
    <cellStyle name="Overscore 8 3 3" xfId="23162" xr:uid="{00000000-0005-0000-0000-0000A69C0000}"/>
    <cellStyle name="Overscore 8 4" xfId="13429" xr:uid="{00000000-0005-0000-0000-0000A79C0000}"/>
    <cellStyle name="Overscore 8 4 2" xfId="31992" xr:uid="{00000000-0005-0000-0000-0000A89C0000}"/>
    <cellStyle name="Overscore 8 5" xfId="14005" xr:uid="{00000000-0005-0000-0000-0000A99C0000}"/>
    <cellStyle name="Overscore 8 6" xfId="23100" xr:uid="{00000000-0005-0000-0000-0000AA9C0000}"/>
    <cellStyle name="Overscore 9" xfId="13430" xr:uid="{00000000-0005-0000-0000-0000AB9C0000}"/>
    <cellStyle name="Overscore 9 2" xfId="13431" xr:uid="{00000000-0005-0000-0000-0000AC9C0000}"/>
    <cellStyle name="Overscore 9 2 2" xfId="13432" xr:uid="{00000000-0005-0000-0000-0000AD9C0000}"/>
    <cellStyle name="Overscore 9 2 2 2" xfId="31995" xr:uid="{00000000-0005-0000-0000-0000AE9C0000}"/>
    <cellStyle name="Overscore 9 2 3" xfId="31994" xr:uid="{00000000-0005-0000-0000-0000AF9C0000}"/>
    <cellStyle name="Overscore 9 3" xfId="13433" xr:uid="{00000000-0005-0000-0000-0000B09C0000}"/>
    <cellStyle name="Overscore 9 3 2" xfId="31996" xr:uid="{00000000-0005-0000-0000-0000B19C0000}"/>
    <cellStyle name="Overscore 9 4" xfId="31993" xr:uid="{00000000-0005-0000-0000-0000B29C0000}"/>
    <cellStyle name="Overscore_3rd Party Admin" xfId="13434" xr:uid="{00000000-0005-0000-0000-0000B39C0000}"/>
    <cellStyle name="Overunder" xfId="1971" xr:uid="{00000000-0005-0000-0000-0000B49C0000}"/>
    <cellStyle name="Overunder 10" xfId="13435" xr:uid="{00000000-0005-0000-0000-0000B59C0000}"/>
    <cellStyle name="Overunder 10 2" xfId="13436" xr:uid="{00000000-0005-0000-0000-0000B69C0000}"/>
    <cellStyle name="Overunder 10 2 2" xfId="31998" xr:uid="{00000000-0005-0000-0000-0000B79C0000}"/>
    <cellStyle name="Overunder 10 3" xfId="31997" xr:uid="{00000000-0005-0000-0000-0000B89C0000}"/>
    <cellStyle name="Overunder 11" xfId="14007" xr:uid="{00000000-0005-0000-0000-0000B99C0000}"/>
    <cellStyle name="Overunder 12" xfId="23102" xr:uid="{00000000-0005-0000-0000-0000BA9C0000}"/>
    <cellStyle name="Overunder 2" xfId="1972" xr:uid="{00000000-0005-0000-0000-0000BB9C0000}"/>
    <cellStyle name="Overunder 2 2" xfId="1973" xr:uid="{00000000-0005-0000-0000-0000BC9C0000}"/>
    <cellStyle name="Overunder 2 2 2" xfId="1974" xr:uid="{00000000-0005-0000-0000-0000BD9C0000}"/>
    <cellStyle name="Overunder 2 2 2 2" xfId="2700" xr:uid="{00000000-0005-0000-0000-0000BE9C0000}"/>
    <cellStyle name="Overunder 2 2 2 2 2" xfId="14116" xr:uid="{00000000-0005-0000-0000-0000BF9C0000}"/>
    <cellStyle name="Overunder 2 2 2 2 3" xfId="23166" xr:uid="{00000000-0005-0000-0000-0000C09C0000}"/>
    <cellStyle name="Overunder 2 2 2 3" xfId="13437" xr:uid="{00000000-0005-0000-0000-0000C19C0000}"/>
    <cellStyle name="Overunder 2 2 2 3 2" xfId="31999" xr:uid="{00000000-0005-0000-0000-0000C29C0000}"/>
    <cellStyle name="Overunder 2 2 2 4" xfId="14010" xr:uid="{00000000-0005-0000-0000-0000C39C0000}"/>
    <cellStyle name="Overunder 2 2 2 5" xfId="23105" xr:uid="{00000000-0005-0000-0000-0000C49C0000}"/>
    <cellStyle name="Overunder 2 2 3" xfId="2699" xr:uid="{00000000-0005-0000-0000-0000C59C0000}"/>
    <cellStyle name="Overunder 2 2 3 2" xfId="14115" xr:uid="{00000000-0005-0000-0000-0000C69C0000}"/>
    <cellStyle name="Overunder 2 2 3 3" xfId="23165" xr:uid="{00000000-0005-0000-0000-0000C79C0000}"/>
    <cellStyle name="Overunder 2 2 4" xfId="13438" xr:uid="{00000000-0005-0000-0000-0000C89C0000}"/>
    <cellStyle name="Overunder 2 2 4 2" xfId="32000" xr:uid="{00000000-0005-0000-0000-0000C99C0000}"/>
    <cellStyle name="Overunder 2 2 5" xfId="14009" xr:uid="{00000000-0005-0000-0000-0000CA9C0000}"/>
    <cellStyle name="Overunder 2 2 6" xfId="23104" xr:uid="{00000000-0005-0000-0000-0000CB9C0000}"/>
    <cellStyle name="Overunder 2 3" xfId="2698" xr:uid="{00000000-0005-0000-0000-0000CC9C0000}"/>
    <cellStyle name="Overunder 2 3 2" xfId="14114" xr:uid="{00000000-0005-0000-0000-0000CD9C0000}"/>
    <cellStyle name="Overunder 2 3 3" xfId="23164" xr:uid="{00000000-0005-0000-0000-0000CE9C0000}"/>
    <cellStyle name="Overunder 2 4" xfId="13439" xr:uid="{00000000-0005-0000-0000-0000CF9C0000}"/>
    <cellStyle name="Overunder 2 4 2" xfId="32001" xr:uid="{00000000-0005-0000-0000-0000D09C0000}"/>
    <cellStyle name="Overunder 2 5" xfId="14008" xr:uid="{00000000-0005-0000-0000-0000D19C0000}"/>
    <cellStyle name="Overunder 2 6" xfId="23103" xr:uid="{00000000-0005-0000-0000-0000D29C0000}"/>
    <cellStyle name="Overunder 2_Links" xfId="23008" xr:uid="{00000000-0005-0000-0000-0000D39C0000}"/>
    <cellStyle name="Overunder 3" xfId="1975" xr:uid="{00000000-0005-0000-0000-0000D49C0000}"/>
    <cellStyle name="Overunder 3 2" xfId="1976" xr:uid="{00000000-0005-0000-0000-0000D59C0000}"/>
    <cellStyle name="Overunder 3 2 2" xfId="1977" xr:uid="{00000000-0005-0000-0000-0000D69C0000}"/>
    <cellStyle name="Overunder 3 2 2 2" xfId="2703" xr:uid="{00000000-0005-0000-0000-0000D79C0000}"/>
    <cellStyle name="Overunder 3 2 2 2 2" xfId="14119" xr:uid="{00000000-0005-0000-0000-0000D89C0000}"/>
    <cellStyle name="Overunder 3 2 2 2 3" xfId="23169" xr:uid="{00000000-0005-0000-0000-0000D99C0000}"/>
    <cellStyle name="Overunder 3 2 2 3" xfId="13440" xr:uid="{00000000-0005-0000-0000-0000DA9C0000}"/>
    <cellStyle name="Overunder 3 2 2 3 2" xfId="32002" xr:uid="{00000000-0005-0000-0000-0000DB9C0000}"/>
    <cellStyle name="Overunder 3 2 2 4" xfId="14013" xr:uid="{00000000-0005-0000-0000-0000DC9C0000}"/>
    <cellStyle name="Overunder 3 2 2 5" xfId="23108" xr:uid="{00000000-0005-0000-0000-0000DD9C0000}"/>
    <cellStyle name="Overunder 3 2 3" xfId="2702" xr:uid="{00000000-0005-0000-0000-0000DE9C0000}"/>
    <cellStyle name="Overunder 3 2 3 2" xfId="14118" xr:uid="{00000000-0005-0000-0000-0000DF9C0000}"/>
    <cellStyle name="Overunder 3 2 3 3" xfId="23168" xr:uid="{00000000-0005-0000-0000-0000E09C0000}"/>
    <cellStyle name="Overunder 3 2 4" xfId="13441" xr:uid="{00000000-0005-0000-0000-0000E19C0000}"/>
    <cellStyle name="Overunder 3 2 4 2" xfId="32003" xr:uid="{00000000-0005-0000-0000-0000E29C0000}"/>
    <cellStyle name="Overunder 3 2 5" xfId="14012" xr:uid="{00000000-0005-0000-0000-0000E39C0000}"/>
    <cellStyle name="Overunder 3 2 6" xfId="23107" xr:uid="{00000000-0005-0000-0000-0000E49C0000}"/>
    <cellStyle name="Overunder 3 3" xfId="1978" xr:uid="{00000000-0005-0000-0000-0000E59C0000}"/>
    <cellStyle name="Overunder 3 3 2" xfId="2704" xr:uid="{00000000-0005-0000-0000-0000E69C0000}"/>
    <cellStyle name="Overunder 3 3 2 2" xfId="14120" xr:uid="{00000000-0005-0000-0000-0000E79C0000}"/>
    <cellStyle name="Overunder 3 3 2 3" xfId="23170" xr:uid="{00000000-0005-0000-0000-0000E89C0000}"/>
    <cellStyle name="Overunder 3 3 3" xfId="13442" xr:uid="{00000000-0005-0000-0000-0000E99C0000}"/>
    <cellStyle name="Overunder 3 3 3 2" xfId="32004" xr:uid="{00000000-0005-0000-0000-0000EA9C0000}"/>
    <cellStyle name="Overunder 3 3 4" xfId="14014" xr:uid="{00000000-0005-0000-0000-0000EB9C0000}"/>
    <cellStyle name="Overunder 3 3 5" xfId="23109" xr:uid="{00000000-0005-0000-0000-0000EC9C0000}"/>
    <cellStyle name="Overunder 3 4" xfId="2701" xr:uid="{00000000-0005-0000-0000-0000ED9C0000}"/>
    <cellStyle name="Overunder 3 4 2" xfId="14117" xr:uid="{00000000-0005-0000-0000-0000EE9C0000}"/>
    <cellStyle name="Overunder 3 4 3" xfId="23167" xr:uid="{00000000-0005-0000-0000-0000EF9C0000}"/>
    <cellStyle name="Overunder 3 5" xfId="13443" xr:uid="{00000000-0005-0000-0000-0000F09C0000}"/>
    <cellStyle name="Overunder 3 5 2" xfId="32005" xr:uid="{00000000-0005-0000-0000-0000F19C0000}"/>
    <cellStyle name="Overunder 3 6" xfId="14011" xr:uid="{00000000-0005-0000-0000-0000F29C0000}"/>
    <cellStyle name="Overunder 3 7" xfId="23106" xr:uid="{00000000-0005-0000-0000-0000F39C0000}"/>
    <cellStyle name="Overunder 4" xfId="1979" xr:uid="{00000000-0005-0000-0000-0000F49C0000}"/>
    <cellStyle name="Overunder 4 2" xfId="1980" xr:uid="{00000000-0005-0000-0000-0000F59C0000}"/>
    <cellStyle name="Overunder 4 2 2" xfId="2706" xr:uid="{00000000-0005-0000-0000-0000F69C0000}"/>
    <cellStyle name="Overunder 4 2 2 2" xfId="14122" xr:uid="{00000000-0005-0000-0000-0000F79C0000}"/>
    <cellStyle name="Overunder 4 2 2 3" xfId="23172" xr:uid="{00000000-0005-0000-0000-0000F89C0000}"/>
    <cellStyle name="Overunder 4 2 3" xfId="13444" xr:uid="{00000000-0005-0000-0000-0000F99C0000}"/>
    <cellStyle name="Overunder 4 2 3 2" xfId="32006" xr:uid="{00000000-0005-0000-0000-0000FA9C0000}"/>
    <cellStyle name="Overunder 4 2 4" xfId="14016" xr:uid="{00000000-0005-0000-0000-0000FB9C0000}"/>
    <cellStyle name="Overunder 4 2 5" xfId="23111" xr:uid="{00000000-0005-0000-0000-0000FC9C0000}"/>
    <cellStyle name="Overunder 4 3" xfId="1981" xr:uid="{00000000-0005-0000-0000-0000FD9C0000}"/>
    <cellStyle name="Overunder 4 3 2" xfId="2707" xr:uid="{00000000-0005-0000-0000-0000FE9C0000}"/>
    <cellStyle name="Overunder 4 3 2 2" xfId="14123" xr:uid="{00000000-0005-0000-0000-0000FF9C0000}"/>
    <cellStyle name="Overunder 4 3 2 3" xfId="23173" xr:uid="{00000000-0005-0000-0000-0000009D0000}"/>
    <cellStyle name="Overunder 4 3 3" xfId="13445" xr:uid="{00000000-0005-0000-0000-0000019D0000}"/>
    <cellStyle name="Overunder 4 3 3 2" xfId="32007" xr:uid="{00000000-0005-0000-0000-0000029D0000}"/>
    <cellStyle name="Overunder 4 3 4" xfId="14017" xr:uid="{00000000-0005-0000-0000-0000039D0000}"/>
    <cellStyle name="Overunder 4 3 5" xfId="23112" xr:uid="{00000000-0005-0000-0000-0000049D0000}"/>
    <cellStyle name="Overunder 4 4" xfId="1982" xr:uid="{00000000-0005-0000-0000-0000059D0000}"/>
    <cellStyle name="Overunder 4 4 2" xfId="2708" xr:uid="{00000000-0005-0000-0000-0000069D0000}"/>
    <cellStyle name="Overunder 4 4 2 2" xfId="14124" xr:uid="{00000000-0005-0000-0000-0000079D0000}"/>
    <cellStyle name="Overunder 4 4 2 3" xfId="23174" xr:uid="{00000000-0005-0000-0000-0000089D0000}"/>
    <cellStyle name="Overunder 4 4 3" xfId="14018" xr:uid="{00000000-0005-0000-0000-0000099D0000}"/>
    <cellStyle name="Overunder 4 4 4" xfId="23113" xr:uid="{00000000-0005-0000-0000-00000A9D0000}"/>
    <cellStyle name="Overunder 4 5" xfId="2705" xr:uid="{00000000-0005-0000-0000-00000B9D0000}"/>
    <cellStyle name="Overunder 4 5 2" xfId="14121" xr:uid="{00000000-0005-0000-0000-00000C9D0000}"/>
    <cellStyle name="Overunder 4 5 3" xfId="23171" xr:uid="{00000000-0005-0000-0000-00000D9D0000}"/>
    <cellStyle name="Overunder 4 6" xfId="13446" xr:uid="{00000000-0005-0000-0000-00000E9D0000}"/>
    <cellStyle name="Overunder 4 6 2" xfId="32008" xr:uid="{00000000-0005-0000-0000-00000F9D0000}"/>
    <cellStyle name="Overunder 4 7" xfId="14015" xr:uid="{00000000-0005-0000-0000-0000109D0000}"/>
    <cellStyle name="Overunder 4 8" xfId="23110" xr:uid="{00000000-0005-0000-0000-0000119D0000}"/>
    <cellStyle name="Overunder 4_Budget 2012" xfId="3025" xr:uid="{00000000-0005-0000-0000-0000129D0000}"/>
    <cellStyle name="Overunder 5" xfId="1983" xr:uid="{00000000-0005-0000-0000-0000139D0000}"/>
    <cellStyle name="Overunder 5 2" xfId="1984" xr:uid="{00000000-0005-0000-0000-0000149D0000}"/>
    <cellStyle name="Overunder 5 2 2" xfId="2710" xr:uid="{00000000-0005-0000-0000-0000159D0000}"/>
    <cellStyle name="Overunder 5 2 2 2" xfId="14126" xr:uid="{00000000-0005-0000-0000-0000169D0000}"/>
    <cellStyle name="Overunder 5 2 2 3" xfId="23176" xr:uid="{00000000-0005-0000-0000-0000179D0000}"/>
    <cellStyle name="Overunder 5 2 3" xfId="13447" xr:uid="{00000000-0005-0000-0000-0000189D0000}"/>
    <cellStyle name="Overunder 5 2 3 2" xfId="32009" xr:uid="{00000000-0005-0000-0000-0000199D0000}"/>
    <cellStyle name="Overunder 5 2 4" xfId="14020" xr:uid="{00000000-0005-0000-0000-00001A9D0000}"/>
    <cellStyle name="Overunder 5 2 5" xfId="23115" xr:uid="{00000000-0005-0000-0000-00001B9D0000}"/>
    <cellStyle name="Overunder 5 3" xfId="1985" xr:uid="{00000000-0005-0000-0000-00001C9D0000}"/>
    <cellStyle name="Overunder 5 3 2" xfId="2711" xr:uid="{00000000-0005-0000-0000-00001D9D0000}"/>
    <cellStyle name="Overunder 5 3 2 2" xfId="14127" xr:uid="{00000000-0005-0000-0000-00001E9D0000}"/>
    <cellStyle name="Overunder 5 3 2 3" xfId="23177" xr:uid="{00000000-0005-0000-0000-00001F9D0000}"/>
    <cellStyle name="Overunder 5 3 3" xfId="13448" xr:uid="{00000000-0005-0000-0000-0000209D0000}"/>
    <cellStyle name="Overunder 5 3 3 2" xfId="32010" xr:uid="{00000000-0005-0000-0000-0000219D0000}"/>
    <cellStyle name="Overunder 5 3 4" xfId="14021" xr:uid="{00000000-0005-0000-0000-0000229D0000}"/>
    <cellStyle name="Overunder 5 3 5" xfId="23116" xr:uid="{00000000-0005-0000-0000-0000239D0000}"/>
    <cellStyle name="Overunder 5 4" xfId="2709" xr:uid="{00000000-0005-0000-0000-0000249D0000}"/>
    <cellStyle name="Overunder 5 4 2" xfId="14125" xr:uid="{00000000-0005-0000-0000-0000259D0000}"/>
    <cellStyle name="Overunder 5 4 3" xfId="23175" xr:uid="{00000000-0005-0000-0000-0000269D0000}"/>
    <cellStyle name="Overunder 5 5" xfId="13449" xr:uid="{00000000-0005-0000-0000-0000279D0000}"/>
    <cellStyle name="Overunder 5 5 2" xfId="32011" xr:uid="{00000000-0005-0000-0000-0000289D0000}"/>
    <cellStyle name="Overunder 5 6" xfId="14019" xr:uid="{00000000-0005-0000-0000-0000299D0000}"/>
    <cellStyle name="Overunder 5 7" xfId="23114" xr:uid="{00000000-0005-0000-0000-00002A9D0000}"/>
    <cellStyle name="Overunder 6" xfId="1986" xr:uid="{00000000-0005-0000-0000-00002B9D0000}"/>
    <cellStyle name="Overunder 6 2" xfId="1987" xr:uid="{00000000-0005-0000-0000-00002C9D0000}"/>
    <cellStyle name="Overunder 6 2 2" xfId="2713" xr:uid="{00000000-0005-0000-0000-00002D9D0000}"/>
    <cellStyle name="Overunder 6 2 2 2" xfId="14129" xr:uid="{00000000-0005-0000-0000-00002E9D0000}"/>
    <cellStyle name="Overunder 6 2 2 3" xfId="23179" xr:uid="{00000000-0005-0000-0000-00002F9D0000}"/>
    <cellStyle name="Overunder 6 2 3" xfId="13450" xr:uid="{00000000-0005-0000-0000-0000309D0000}"/>
    <cellStyle name="Overunder 6 2 3 2" xfId="32012" xr:uid="{00000000-0005-0000-0000-0000319D0000}"/>
    <cellStyle name="Overunder 6 2 4" xfId="14023" xr:uid="{00000000-0005-0000-0000-0000329D0000}"/>
    <cellStyle name="Overunder 6 2 5" xfId="23118" xr:uid="{00000000-0005-0000-0000-0000339D0000}"/>
    <cellStyle name="Overunder 6 3" xfId="2712" xr:uid="{00000000-0005-0000-0000-0000349D0000}"/>
    <cellStyle name="Overunder 6 3 2" xfId="14128" xr:uid="{00000000-0005-0000-0000-0000359D0000}"/>
    <cellStyle name="Overunder 6 3 3" xfId="23178" xr:uid="{00000000-0005-0000-0000-0000369D0000}"/>
    <cellStyle name="Overunder 6 4" xfId="13451" xr:uid="{00000000-0005-0000-0000-0000379D0000}"/>
    <cellStyle name="Overunder 6 4 2" xfId="32013" xr:uid="{00000000-0005-0000-0000-0000389D0000}"/>
    <cellStyle name="Overunder 6 5" xfId="14022" xr:uid="{00000000-0005-0000-0000-0000399D0000}"/>
    <cellStyle name="Overunder 6 6" xfId="23117" xr:uid="{00000000-0005-0000-0000-00003A9D0000}"/>
    <cellStyle name="Overunder 7" xfId="1988" xr:uid="{00000000-0005-0000-0000-00003B9D0000}"/>
    <cellStyle name="Overunder 7 2" xfId="2714" xr:uid="{00000000-0005-0000-0000-00003C9D0000}"/>
    <cellStyle name="Overunder 7 2 2" xfId="14130" xr:uid="{00000000-0005-0000-0000-00003D9D0000}"/>
    <cellStyle name="Overunder 7 2 3" xfId="23180" xr:uid="{00000000-0005-0000-0000-00003E9D0000}"/>
    <cellStyle name="Overunder 7 3" xfId="13452" xr:uid="{00000000-0005-0000-0000-00003F9D0000}"/>
    <cellStyle name="Overunder 7 3 2" xfId="32014" xr:uid="{00000000-0005-0000-0000-0000409D0000}"/>
    <cellStyle name="Overunder 7 4" xfId="14024" xr:uid="{00000000-0005-0000-0000-0000419D0000}"/>
    <cellStyle name="Overunder 7 5" xfId="23119" xr:uid="{00000000-0005-0000-0000-0000429D0000}"/>
    <cellStyle name="Overunder 8" xfId="1989" xr:uid="{00000000-0005-0000-0000-0000439D0000}"/>
    <cellStyle name="Overunder 8 2" xfId="1990" xr:uid="{00000000-0005-0000-0000-0000449D0000}"/>
    <cellStyle name="Overunder 8 2 2" xfId="2716" xr:uid="{00000000-0005-0000-0000-0000459D0000}"/>
    <cellStyle name="Overunder 8 2 2 2" xfId="14132" xr:uid="{00000000-0005-0000-0000-0000469D0000}"/>
    <cellStyle name="Overunder 8 2 2 3" xfId="23182" xr:uid="{00000000-0005-0000-0000-0000479D0000}"/>
    <cellStyle name="Overunder 8 2 3" xfId="13453" xr:uid="{00000000-0005-0000-0000-0000489D0000}"/>
    <cellStyle name="Overunder 8 2 3 2" xfId="32015" xr:uid="{00000000-0005-0000-0000-0000499D0000}"/>
    <cellStyle name="Overunder 8 2 4" xfId="14026" xr:uid="{00000000-0005-0000-0000-00004A9D0000}"/>
    <cellStyle name="Overunder 8 2 5" xfId="23121" xr:uid="{00000000-0005-0000-0000-00004B9D0000}"/>
    <cellStyle name="Overunder 8 3" xfId="2715" xr:uid="{00000000-0005-0000-0000-00004C9D0000}"/>
    <cellStyle name="Overunder 8 3 2" xfId="14131" xr:uid="{00000000-0005-0000-0000-00004D9D0000}"/>
    <cellStyle name="Overunder 8 3 3" xfId="23181" xr:uid="{00000000-0005-0000-0000-00004E9D0000}"/>
    <cellStyle name="Overunder 8 4" xfId="13454" xr:uid="{00000000-0005-0000-0000-00004F9D0000}"/>
    <cellStyle name="Overunder 8 4 2" xfId="32016" xr:uid="{00000000-0005-0000-0000-0000509D0000}"/>
    <cellStyle name="Overunder 8 5" xfId="14025" xr:uid="{00000000-0005-0000-0000-0000519D0000}"/>
    <cellStyle name="Overunder 8 6" xfId="23120" xr:uid="{00000000-0005-0000-0000-0000529D0000}"/>
    <cellStyle name="Overunder 9" xfId="13455" xr:uid="{00000000-0005-0000-0000-0000539D0000}"/>
    <cellStyle name="Overunder 9 2" xfId="13456" xr:uid="{00000000-0005-0000-0000-0000549D0000}"/>
    <cellStyle name="Overunder 9 2 2" xfId="13457" xr:uid="{00000000-0005-0000-0000-0000559D0000}"/>
    <cellStyle name="Overunder 9 2 2 2" xfId="32019" xr:uid="{00000000-0005-0000-0000-0000569D0000}"/>
    <cellStyle name="Overunder 9 2 3" xfId="32018" xr:uid="{00000000-0005-0000-0000-0000579D0000}"/>
    <cellStyle name="Overunder 9 3" xfId="13458" xr:uid="{00000000-0005-0000-0000-0000589D0000}"/>
    <cellStyle name="Overunder 9 3 2" xfId="32020" xr:uid="{00000000-0005-0000-0000-0000599D0000}"/>
    <cellStyle name="Overunder 9 4" xfId="32017" xr:uid="{00000000-0005-0000-0000-00005A9D0000}"/>
    <cellStyle name="Overunder_3rd Party Admin" xfId="23009" xr:uid="{00000000-0005-0000-0000-00005B9D0000}"/>
    <cellStyle name="P" xfId="1991" xr:uid="{00000000-0005-0000-0000-00005C9D0000}"/>
    <cellStyle name="p_1" xfId="41294" xr:uid="{00000000-0005-0000-0000-00005D9D0000}"/>
    <cellStyle name="p_1_Gencom - Philadelphia Hotel  Residential Valuation_8-27-09_Spencer" xfId="41295" xr:uid="{00000000-0005-0000-0000-00005E9D0000}"/>
    <cellStyle name="p_1_Gencom - Philadelphia Hotel  Residential Valuation_8-27-09_Spencer_10 Year Model 2010 03 01 Exec Summ_GL2" xfId="41296" xr:uid="{00000000-0005-0000-0000-00005F9D0000}"/>
    <cellStyle name="p_1_Gencom - Philadelphia Hotel  Residential Valuation_8-27-09_Spencer_GL" xfId="41297" xr:uid="{00000000-0005-0000-0000-0000609D0000}"/>
    <cellStyle name="p_1_Gencom - Philadelphia Hotel  Residential Valuation_8-27-09_Spencer_GL_10 Year Model 2010 03 01 Exec Summ_GL2" xfId="41298" xr:uid="{00000000-0005-0000-0000-0000619D0000}"/>
    <cellStyle name="p_1_Gencom - Philadelphia Hotel  Residential Valuation_8-27-09_Spencer_modified" xfId="41299" xr:uid="{00000000-0005-0000-0000-0000629D0000}"/>
    <cellStyle name="p_1_Gencom - Philadelphia Hotel  Residential Valuation_8-27-09_Spencer_modified_10 Year Model 2010 03 01 Exec Summ_GL2" xfId="41300" xr:uid="{00000000-0005-0000-0000-0000639D0000}"/>
    <cellStyle name="p_1_Gencom - Philadelphia Hotel  Residential Valuation_8-27-09_Spencer_modified2" xfId="41301" xr:uid="{00000000-0005-0000-0000-0000649D0000}"/>
    <cellStyle name="p_1_Gencom - Philadelphia Hotel  Residential Valuation_8-27-09_Spencer_modified2_10 Year Model 2010 03 01 Exec Summ_GL2" xfId="41302" xr:uid="{00000000-0005-0000-0000-0000659D0000}"/>
    <cellStyle name="p_1_Philadelphia Residential Valuation_Arden" xfId="41303" xr:uid="{00000000-0005-0000-0000-0000669D0000}"/>
    <cellStyle name="p_1_Philadelphia Residential Valuation_Arden_10 Year Model 2010 03 01 Exec Summ_GL2" xfId="41304" xr:uid="{00000000-0005-0000-0000-0000679D0000}"/>
    <cellStyle name="p_1_Philadelphia Residential Valuation_Arden_1207" xfId="41305" xr:uid="{00000000-0005-0000-0000-0000689D0000}"/>
    <cellStyle name="p_1_Philadelphia Residential Valuation_Arden_1207_10 Year Model 2010 03 01 Exec Summ_GL2" xfId="41306" xr:uid="{00000000-0005-0000-0000-0000699D0000}"/>
    <cellStyle name="p_1_Philadelphia Residential Valuation_Arden_1207_updated" xfId="41307" xr:uid="{00000000-0005-0000-0000-00006A9D0000}"/>
    <cellStyle name="p_1_Philadelphia Residential Valuation_Arden_1207_updated_10 Year Model 2010 03 01 Exec Summ_GL2" xfId="41308" xr:uid="{00000000-0005-0000-0000-00006B9D0000}"/>
    <cellStyle name="p_1_Philadelphia Residential Valuation_draft 3" xfId="41309" xr:uid="{00000000-0005-0000-0000-00006C9D0000}"/>
    <cellStyle name="p_1_Philadelphia Residential Valuation_draft 3_10 Year Model 2010 03 01 Exec Summ_GL2" xfId="41310" xr:uid="{00000000-0005-0000-0000-00006D9D0000}"/>
    <cellStyle name="p_4S Exuma IM 01 23 2008 condo-hotel" xfId="41311" xr:uid="{00000000-0005-0000-0000-00006E9D0000}"/>
    <cellStyle name="p_4S Exuma IM 01 23 2008 condo-hotel_10 Year Model 2010 03 01 Exec Summ_GL2" xfId="41312" xr:uid="{00000000-0005-0000-0000-00006F9D0000}"/>
    <cellStyle name="p_Gencom - Philadelphia Hotel  Residential Valuation_8-27-09_Spencer" xfId="41313" xr:uid="{00000000-0005-0000-0000-0000709D0000}"/>
    <cellStyle name="p_Gencom - Philadelphia Hotel  Residential Valuation_8-27-09_Spencer_10 Year Model 2010 03 01 Exec Summ_GL2" xfId="41314" xr:uid="{00000000-0005-0000-0000-0000719D0000}"/>
    <cellStyle name="p_Gencom - Philadelphia Hotel  Residential Valuation_8-27-09_Spencer_GL" xfId="41315" xr:uid="{00000000-0005-0000-0000-0000729D0000}"/>
    <cellStyle name="p_Gencom - Philadelphia Hotel  Residential Valuation_8-27-09_Spencer_GL_10 Year Model 2010 03 01 Exec Summ_GL2" xfId="41316" xr:uid="{00000000-0005-0000-0000-0000739D0000}"/>
    <cellStyle name="p_Gencom - Philadelphia Hotel  Residential Valuation_8-27-09_Spencer_modified" xfId="41317" xr:uid="{00000000-0005-0000-0000-0000749D0000}"/>
    <cellStyle name="p_Gencom - Philadelphia Hotel  Residential Valuation_8-27-09_Spencer_modified_10 Year Model 2010 03 01 Exec Summ_GL2" xfId="41318" xr:uid="{00000000-0005-0000-0000-0000759D0000}"/>
    <cellStyle name="p_Gencom - Philadelphia Hotel  Residential Valuation_8-27-09_Spencer_modified2" xfId="41319" xr:uid="{00000000-0005-0000-0000-0000769D0000}"/>
    <cellStyle name="p_Gencom - Philadelphia Hotel  Residential Valuation_8-27-09_Spencer_modified2_10 Year Model 2010 03 01 Exec Summ_GL2" xfId="41320" xr:uid="{00000000-0005-0000-0000-0000779D0000}"/>
    <cellStyle name="p_Philadelphia Residential Valuation_Arden" xfId="41321" xr:uid="{00000000-0005-0000-0000-0000789D0000}"/>
    <cellStyle name="p_Philadelphia Residential Valuation_Arden_10 Year Model 2010 03 01 Exec Summ_GL2" xfId="41322" xr:uid="{00000000-0005-0000-0000-0000799D0000}"/>
    <cellStyle name="p_Philadelphia Residential Valuation_Arden_1207" xfId="41323" xr:uid="{00000000-0005-0000-0000-00007A9D0000}"/>
    <cellStyle name="p_Philadelphia Residential Valuation_Arden_1207_10 Year Model 2010 03 01 Exec Summ_GL2" xfId="41324" xr:uid="{00000000-0005-0000-0000-00007B9D0000}"/>
    <cellStyle name="p_Philadelphia Residential Valuation_Arden_1207_updated" xfId="41325" xr:uid="{00000000-0005-0000-0000-00007C9D0000}"/>
    <cellStyle name="p_Philadelphia Residential Valuation_Arden_1207_updated_10 Year Model 2010 03 01 Exec Summ_GL2" xfId="41326" xr:uid="{00000000-0005-0000-0000-00007D9D0000}"/>
    <cellStyle name="p_Philadelphia Residential Valuation_draft 3" xfId="41327" xr:uid="{00000000-0005-0000-0000-00007E9D0000}"/>
    <cellStyle name="p_Philadelphia Residential Valuation_draft 3_10 Year Model 2010 03 01 Exec Summ_GL2" xfId="41328" xr:uid="{00000000-0005-0000-0000-00007F9D0000}"/>
    <cellStyle name="p_WACC benchmarking" xfId="41329" xr:uid="{00000000-0005-0000-0000-0000809D0000}"/>
    <cellStyle name="p1" xfId="41330" xr:uid="{00000000-0005-0000-0000-0000819D0000}"/>
    <cellStyle name="Page Heading Large" xfId="41331" xr:uid="{00000000-0005-0000-0000-0000829D0000}"/>
    <cellStyle name="Page Heading Small" xfId="41332" xr:uid="{00000000-0005-0000-0000-0000839D0000}"/>
    <cellStyle name="PB Table Heading" xfId="41333" xr:uid="{00000000-0005-0000-0000-0000849D0000}"/>
    <cellStyle name="PB Table Highlight1" xfId="41334" xr:uid="{00000000-0005-0000-0000-0000859D0000}"/>
    <cellStyle name="PB Table Highlight2" xfId="41335" xr:uid="{00000000-0005-0000-0000-0000869D0000}"/>
    <cellStyle name="PB Table Highlight3" xfId="41336" xr:uid="{00000000-0005-0000-0000-0000879D0000}"/>
    <cellStyle name="PB Table Standard Row" xfId="41337" xr:uid="{00000000-0005-0000-0000-0000889D0000}"/>
    <cellStyle name="PB Table Subtotal Row" xfId="41338" xr:uid="{00000000-0005-0000-0000-0000899D0000}"/>
    <cellStyle name="PB Table Total Row" xfId="41339" xr:uid="{00000000-0005-0000-0000-00008A9D0000}"/>
    <cellStyle name="pd" xfId="41340" xr:uid="{00000000-0005-0000-0000-00008B9D0000}"/>
    <cellStyle name="pe" xfId="41341" xr:uid="{00000000-0005-0000-0000-00008C9D0000}"/>
    <cellStyle name="per" xfId="41342" xr:uid="{00000000-0005-0000-0000-00008D9D0000}"/>
    <cellStyle name="Percent" xfId="1992" builtinId="5"/>
    <cellStyle name="Percent (0)" xfId="1993" xr:uid="{00000000-0005-0000-0000-00008F9D0000}"/>
    <cellStyle name="Percent (1)" xfId="41343" xr:uid="{00000000-0005-0000-0000-0000909D0000}"/>
    <cellStyle name="Percent (2)" xfId="41344" xr:uid="{00000000-0005-0000-0000-0000919D0000}"/>
    <cellStyle name="Percent [0]" xfId="1994" xr:uid="{00000000-0005-0000-0000-0000929D0000}"/>
    <cellStyle name="Percent [00]" xfId="1995" xr:uid="{00000000-0005-0000-0000-0000939D0000}"/>
    <cellStyle name="Percent [1]" xfId="41345" xr:uid="{00000000-0005-0000-0000-0000949D0000}"/>
    <cellStyle name="Percent [2]" xfId="1996" xr:uid="{00000000-0005-0000-0000-0000959D0000}"/>
    <cellStyle name="Percent [2] 2" xfId="1997" xr:uid="{00000000-0005-0000-0000-0000969D0000}"/>
    <cellStyle name="Percent [2] 2 2" xfId="2717" xr:uid="{00000000-0005-0000-0000-0000979D0000}"/>
    <cellStyle name="Percent [2] 2 2 2" xfId="13459" xr:uid="{00000000-0005-0000-0000-0000989D0000}"/>
    <cellStyle name="Percent [2] 2 3" xfId="13460" xr:uid="{00000000-0005-0000-0000-0000999D0000}"/>
    <cellStyle name="Percent [2] 2 4" xfId="13461" xr:uid="{00000000-0005-0000-0000-00009A9D0000}"/>
    <cellStyle name="Percent [2] 3" xfId="2381" xr:uid="{00000000-0005-0000-0000-00009B9D0000}"/>
    <cellStyle name="Percent [2] 3 2" xfId="13462" xr:uid="{00000000-0005-0000-0000-00009C9D0000}"/>
    <cellStyle name="Percent [2] 4" xfId="13463" xr:uid="{00000000-0005-0000-0000-00009D9D0000}"/>
    <cellStyle name="Percent [2] 5" xfId="13464" xr:uid="{00000000-0005-0000-0000-00009E9D0000}"/>
    <cellStyle name="Percent 10" xfId="1998" xr:uid="{00000000-0005-0000-0000-00009F9D0000}"/>
    <cellStyle name="Percent 10 2" xfId="1999" xr:uid="{00000000-0005-0000-0000-0000A09D0000}"/>
    <cellStyle name="Percent 10 2 2" xfId="2719" xr:uid="{00000000-0005-0000-0000-0000A19D0000}"/>
    <cellStyle name="Percent 10 3" xfId="2718" xr:uid="{00000000-0005-0000-0000-0000A29D0000}"/>
    <cellStyle name="Percent 10 4" xfId="13465" xr:uid="{00000000-0005-0000-0000-0000A39D0000}"/>
    <cellStyle name="Percent 100" xfId="13466" xr:uid="{00000000-0005-0000-0000-0000A49D0000}"/>
    <cellStyle name="Percent 100 2" xfId="13467" xr:uid="{00000000-0005-0000-0000-0000A59D0000}"/>
    <cellStyle name="Percent 101" xfId="13468" xr:uid="{00000000-0005-0000-0000-0000A69D0000}"/>
    <cellStyle name="Percent 101 2" xfId="13469" xr:uid="{00000000-0005-0000-0000-0000A79D0000}"/>
    <cellStyle name="Percent 102" xfId="13470" xr:uid="{00000000-0005-0000-0000-0000A89D0000}"/>
    <cellStyle name="Percent 102 2" xfId="13471" xr:uid="{00000000-0005-0000-0000-0000A99D0000}"/>
    <cellStyle name="Percent 103" xfId="13472" xr:uid="{00000000-0005-0000-0000-0000AA9D0000}"/>
    <cellStyle name="Percent 103 2" xfId="13473" xr:uid="{00000000-0005-0000-0000-0000AB9D0000}"/>
    <cellStyle name="Percent 104" xfId="13474" xr:uid="{00000000-0005-0000-0000-0000AC9D0000}"/>
    <cellStyle name="Percent 104 2" xfId="13475" xr:uid="{00000000-0005-0000-0000-0000AD9D0000}"/>
    <cellStyle name="Percent 105" xfId="13476" xr:uid="{00000000-0005-0000-0000-0000AE9D0000}"/>
    <cellStyle name="Percent 105 2" xfId="13477" xr:uid="{00000000-0005-0000-0000-0000AF9D0000}"/>
    <cellStyle name="Percent 106" xfId="13478" xr:uid="{00000000-0005-0000-0000-0000B09D0000}"/>
    <cellStyle name="Percent 106 2" xfId="13479" xr:uid="{00000000-0005-0000-0000-0000B19D0000}"/>
    <cellStyle name="Percent 107" xfId="13480" xr:uid="{00000000-0005-0000-0000-0000B29D0000}"/>
    <cellStyle name="Percent 107 2" xfId="13481" xr:uid="{00000000-0005-0000-0000-0000B39D0000}"/>
    <cellStyle name="Percent 108" xfId="13482" xr:uid="{00000000-0005-0000-0000-0000B49D0000}"/>
    <cellStyle name="Percent 108 2" xfId="13483" xr:uid="{00000000-0005-0000-0000-0000B59D0000}"/>
    <cellStyle name="Percent 109" xfId="13484" xr:uid="{00000000-0005-0000-0000-0000B69D0000}"/>
    <cellStyle name="Percent 109 2" xfId="13485" xr:uid="{00000000-0005-0000-0000-0000B79D0000}"/>
    <cellStyle name="Percent 11" xfId="2000" xr:uid="{00000000-0005-0000-0000-0000B89D0000}"/>
    <cellStyle name="Percent 11 2" xfId="2001" xr:uid="{00000000-0005-0000-0000-0000B99D0000}"/>
    <cellStyle name="Percent 11 2 2" xfId="2721" xr:uid="{00000000-0005-0000-0000-0000BA9D0000}"/>
    <cellStyle name="Percent 11 3" xfId="2720" xr:uid="{00000000-0005-0000-0000-0000BB9D0000}"/>
    <cellStyle name="Percent 11 4" xfId="13486" xr:uid="{00000000-0005-0000-0000-0000BC9D0000}"/>
    <cellStyle name="Percent 110" xfId="13487" xr:uid="{00000000-0005-0000-0000-0000BD9D0000}"/>
    <cellStyle name="Percent 110 2" xfId="13488" xr:uid="{00000000-0005-0000-0000-0000BE9D0000}"/>
    <cellStyle name="Percent 111" xfId="13489" xr:uid="{00000000-0005-0000-0000-0000BF9D0000}"/>
    <cellStyle name="Percent 111 2" xfId="13490" xr:uid="{00000000-0005-0000-0000-0000C09D0000}"/>
    <cellStyle name="Percent 112" xfId="13491" xr:uid="{00000000-0005-0000-0000-0000C19D0000}"/>
    <cellStyle name="Percent 112 2" xfId="13492" xr:uid="{00000000-0005-0000-0000-0000C29D0000}"/>
    <cellStyle name="Percent 113" xfId="13493" xr:uid="{00000000-0005-0000-0000-0000C39D0000}"/>
    <cellStyle name="Percent 113 2" xfId="13494" xr:uid="{00000000-0005-0000-0000-0000C49D0000}"/>
    <cellStyle name="Percent 114" xfId="13495" xr:uid="{00000000-0005-0000-0000-0000C59D0000}"/>
    <cellStyle name="Percent 114 2" xfId="13496" xr:uid="{00000000-0005-0000-0000-0000C69D0000}"/>
    <cellStyle name="Percent 115" xfId="13497" xr:uid="{00000000-0005-0000-0000-0000C79D0000}"/>
    <cellStyle name="Percent 115 2" xfId="13498" xr:uid="{00000000-0005-0000-0000-0000C89D0000}"/>
    <cellStyle name="Percent 116" xfId="13499" xr:uid="{00000000-0005-0000-0000-0000C99D0000}"/>
    <cellStyle name="Percent 116 2" xfId="13500" xr:uid="{00000000-0005-0000-0000-0000CA9D0000}"/>
    <cellStyle name="Percent 117" xfId="13501" xr:uid="{00000000-0005-0000-0000-0000CB9D0000}"/>
    <cellStyle name="Percent 117 2" xfId="13502" xr:uid="{00000000-0005-0000-0000-0000CC9D0000}"/>
    <cellStyle name="Percent 118" xfId="40850" xr:uid="{00000000-0005-0000-0000-0000CD9D0000}"/>
    <cellStyle name="Percent 119" xfId="42841" xr:uid="{00000000-0005-0000-0000-0000CE9D0000}"/>
    <cellStyle name="Percent 12" xfId="2002" xr:uid="{00000000-0005-0000-0000-0000CF9D0000}"/>
    <cellStyle name="Percent 12 2" xfId="2003" xr:uid="{00000000-0005-0000-0000-0000D09D0000}"/>
    <cellStyle name="Percent 12 2 2" xfId="2723" xr:uid="{00000000-0005-0000-0000-0000D19D0000}"/>
    <cellStyle name="Percent 12 3" xfId="2722" xr:uid="{00000000-0005-0000-0000-0000D29D0000}"/>
    <cellStyle name="Percent 12 4" xfId="13503" xr:uid="{00000000-0005-0000-0000-0000D39D0000}"/>
    <cellStyle name="Percent 13" xfId="2004" xr:uid="{00000000-0005-0000-0000-0000D49D0000}"/>
    <cellStyle name="Percent 13 2" xfId="2005" xr:uid="{00000000-0005-0000-0000-0000D59D0000}"/>
    <cellStyle name="Percent 13 2 2" xfId="2725" xr:uid="{00000000-0005-0000-0000-0000D69D0000}"/>
    <cellStyle name="Percent 13 3" xfId="2724" xr:uid="{00000000-0005-0000-0000-0000D79D0000}"/>
    <cellStyle name="Percent 13 4" xfId="13504" xr:uid="{00000000-0005-0000-0000-0000D89D0000}"/>
    <cellStyle name="Percent 14" xfId="2006" xr:uid="{00000000-0005-0000-0000-0000D99D0000}"/>
    <cellStyle name="Percent 14 2" xfId="2007" xr:uid="{00000000-0005-0000-0000-0000DA9D0000}"/>
    <cellStyle name="Percent 14 2 2" xfId="2727" xr:uid="{00000000-0005-0000-0000-0000DB9D0000}"/>
    <cellStyle name="Percent 14 3" xfId="2726" xr:uid="{00000000-0005-0000-0000-0000DC9D0000}"/>
    <cellStyle name="Percent 14 4" xfId="13505" xr:uid="{00000000-0005-0000-0000-0000DD9D0000}"/>
    <cellStyle name="Percent 15" xfId="2008" xr:uid="{00000000-0005-0000-0000-0000DE9D0000}"/>
    <cellStyle name="Percent 15 2" xfId="2009" xr:uid="{00000000-0005-0000-0000-0000DF9D0000}"/>
    <cellStyle name="Percent 15 2 2" xfId="2729" xr:uid="{00000000-0005-0000-0000-0000E09D0000}"/>
    <cellStyle name="Percent 15 3" xfId="2728" xr:uid="{00000000-0005-0000-0000-0000E19D0000}"/>
    <cellStyle name="Percent 15 4" xfId="13506" xr:uid="{00000000-0005-0000-0000-0000E29D0000}"/>
    <cellStyle name="Percent 16" xfId="2010" xr:uid="{00000000-0005-0000-0000-0000E39D0000}"/>
    <cellStyle name="Percent 16 2" xfId="2011" xr:uid="{00000000-0005-0000-0000-0000E49D0000}"/>
    <cellStyle name="Percent 16 2 2" xfId="2731" xr:uid="{00000000-0005-0000-0000-0000E59D0000}"/>
    <cellStyle name="Percent 16 3" xfId="2730" xr:uid="{00000000-0005-0000-0000-0000E69D0000}"/>
    <cellStyle name="Percent 16 4" xfId="13507" xr:uid="{00000000-0005-0000-0000-0000E79D0000}"/>
    <cellStyle name="Percent 17" xfId="2012" xr:uid="{00000000-0005-0000-0000-0000E89D0000}"/>
    <cellStyle name="Percent 17 2" xfId="2013" xr:uid="{00000000-0005-0000-0000-0000E99D0000}"/>
    <cellStyle name="Percent 17 2 2" xfId="2733" xr:uid="{00000000-0005-0000-0000-0000EA9D0000}"/>
    <cellStyle name="Percent 17 3" xfId="2732" xr:uid="{00000000-0005-0000-0000-0000EB9D0000}"/>
    <cellStyle name="Percent 17 4" xfId="13508" xr:uid="{00000000-0005-0000-0000-0000EC9D0000}"/>
    <cellStyle name="Percent 18" xfId="2014" xr:uid="{00000000-0005-0000-0000-0000ED9D0000}"/>
    <cellStyle name="Percent 18 2" xfId="2015" xr:uid="{00000000-0005-0000-0000-0000EE9D0000}"/>
    <cellStyle name="Percent 18 2 2" xfId="2735" xr:uid="{00000000-0005-0000-0000-0000EF9D0000}"/>
    <cellStyle name="Percent 18 3" xfId="2734" xr:uid="{00000000-0005-0000-0000-0000F09D0000}"/>
    <cellStyle name="Percent 18 4" xfId="13509" xr:uid="{00000000-0005-0000-0000-0000F19D0000}"/>
    <cellStyle name="Percent 19" xfId="2016" xr:uid="{00000000-0005-0000-0000-0000F29D0000}"/>
    <cellStyle name="Percent 19 2" xfId="2017" xr:uid="{00000000-0005-0000-0000-0000F39D0000}"/>
    <cellStyle name="Percent 19 2 2" xfId="2737" xr:uid="{00000000-0005-0000-0000-0000F49D0000}"/>
    <cellStyle name="Percent 19 3" xfId="2736" xr:uid="{00000000-0005-0000-0000-0000F59D0000}"/>
    <cellStyle name="Percent 19 4" xfId="13510" xr:uid="{00000000-0005-0000-0000-0000F69D0000}"/>
    <cellStyle name="Percent 2" xfId="2018" xr:uid="{00000000-0005-0000-0000-0000F79D0000}"/>
    <cellStyle name="Percent 2 2" xfId="2019" xr:uid="{00000000-0005-0000-0000-0000F89D0000}"/>
    <cellStyle name="Percent 2 2 2" xfId="2020" xr:uid="{00000000-0005-0000-0000-0000F99D0000}"/>
    <cellStyle name="Percent 2 2 2 2" xfId="2740" xr:uid="{00000000-0005-0000-0000-0000FA9D0000}"/>
    <cellStyle name="Percent 2 2 2 3" xfId="13511" xr:uid="{00000000-0005-0000-0000-0000FB9D0000}"/>
    <cellStyle name="Percent 2 2 3" xfId="2739" xr:uid="{00000000-0005-0000-0000-0000FC9D0000}"/>
    <cellStyle name="Percent 2 2 4" xfId="13512" xr:uid="{00000000-0005-0000-0000-0000FD9D0000}"/>
    <cellStyle name="Percent 2 3" xfId="2021" xr:uid="{00000000-0005-0000-0000-0000FE9D0000}"/>
    <cellStyle name="Percent 2 3 2" xfId="2741" xr:uid="{00000000-0005-0000-0000-0000FF9D0000}"/>
    <cellStyle name="Percent 2 3 3" xfId="13513" xr:uid="{00000000-0005-0000-0000-0000009E0000}"/>
    <cellStyle name="Percent 2 4" xfId="2356" xr:uid="{00000000-0005-0000-0000-0000019E0000}"/>
    <cellStyle name="Percent 2 5" xfId="2738" xr:uid="{00000000-0005-0000-0000-0000029E0000}"/>
    <cellStyle name="Percent 20" xfId="2022" xr:uid="{00000000-0005-0000-0000-0000039E0000}"/>
    <cellStyle name="Percent 20 2" xfId="2742" xr:uid="{00000000-0005-0000-0000-0000049E0000}"/>
    <cellStyle name="Percent 20 2 2" xfId="13514" xr:uid="{00000000-0005-0000-0000-0000059E0000}"/>
    <cellStyle name="Percent 20 3" xfId="13515" xr:uid="{00000000-0005-0000-0000-0000069E0000}"/>
    <cellStyle name="Percent 20 4" xfId="13516" xr:uid="{00000000-0005-0000-0000-0000079E0000}"/>
    <cellStyle name="Percent 21" xfId="2023" xr:uid="{00000000-0005-0000-0000-0000089E0000}"/>
    <cellStyle name="Percent 21 2" xfId="2024" xr:uid="{00000000-0005-0000-0000-0000099E0000}"/>
    <cellStyle name="Percent 21 2 2" xfId="2744" xr:uid="{00000000-0005-0000-0000-00000A9E0000}"/>
    <cellStyle name="Percent 21 3" xfId="2743" xr:uid="{00000000-0005-0000-0000-00000B9E0000}"/>
    <cellStyle name="Percent 21 3 2" xfId="13517" xr:uid="{00000000-0005-0000-0000-00000C9E0000}"/>
    <cellStyle name="Percent 21 4" xfId="13518" xr:uid="{00000000-0005-0000-0000-00000D9E0000}"/>
    <cellStyle name="Percent 21 5" xfId="13519" xr:uid="{00000000-0005-0000-0000-00000E9E0000}"/>
    <cellStyle name="Percent 22" xfId="2025" xr:uid="{00000000-0005-0000-0000-00000F9E0000}"/>
    <cellStyle name="Percent 22 2" xfId="2026" xr:uid="{00000000-0005-0000-0000-0000109E0000}"/>
    <cellStyle name="Percent 22 2 2" xfId="2746" xr:uid="{00000000-0005-0000-0000-0000119E0000}"/>
    <cellStyle name="Percent 22 3" xfId="2745" xr:uid="{00000000-0005-0000-0000-0000129E0000}"/>
    <cellStyle name="Percent 22 3 2" xfId="13520" xr:uid="{00000000-0005-0000-0000-0000139E0000}"/>
    <cellStyle name="Percent 22 4" xfId="13521" xr:uid="{00000000-0005-0000-0000-0000149E0000}"/>
    <cellStyle name="Percent 22 5" xfId="13522" xr:uid="{00000000-0005-0000-0000-0000159E0000}"/>
    <cellStyle name="Percent 23" xfId="2027" xr:uid="{00000000-0005-0000-0000-0000169E0000}"/>
    <cellStyle name="Percent 23 2" xfId="2028" xr:uid="{00000000-0005-0000-0000-0000179E0000}"/>
    <cellStyle name="Percent 23 2 2" xfId="2748" xr:uid="{00000000-0005-0000-0000-0000189E0000}"/>
    <cellStyle name="Percent 23 3" xfId="2747" xr:uid="{00000000-0005-0000-0000-0000199E0000}"/>
    <cellStyle name="Percent 23 3 2" xfId="13523" xr:uid="{00000000-0005-0000-0000-00001A9E0000}"/>
    <cellStyle name="Percent 23 4" xfId="13524" xr:uid="{00000000-0005-0000-0000-00001B9E0000}"/>
    <cellStyle name="Percent 23 5" xfId="13525" xr:uid="{00000000-0005-0000-0000-00001C9E0000}"/>
    <cellStyle name="Percent 24" xfId="2029" xr:uid="{00000000-0005-0000-0000-00001D9E0000}"/>
    <cellStyle name="Percent 24 2" xfId="2030" xr:uid="{00000000-0005-0000-0000-00001E9E0000}"/>
    <cellStyle name="Percent 24 2 2" xfId="2750" xr:uid="{00000000-0005-0000-0000-00001F9E0000}"/>
    <cellStyle name="Percent 24 2 2 2" xfId="13526" xr:uid="{00000000-0005-0000-0000-0000209E0000}"/>
    <cellStyle name="Percent 24 2 3" xfId="13527" xr:uid="{00000000-0005-0000-0000-0000219E0000}"/>
    <cellStyle name="Percent 24 3" xfId="2749" xr:uid="{00000000-0005-0000-0000-0000229E0000}"/>
    <cellStyle name="Percent 24 4" xfId="13528" xr:uid="{00000000-0005-0000-0000-0000239E0000}"/>
    <cellStyle name="Percent 25" xfId="2031" xr:uid="{00000000-0005-0000-0000-0000249E0000}"/>
    <cellStyle name="Percent 25 2" xfId="2032" xr:uid="{00000000-0005-0000-0000-0000259E0000}"/>
    <cellStyle name="Percent 25 2 2" xfId="2752" xr:uid="{00000000-0005-0000-0000-0000269E0000}"/>
    <cellStyle name="Percent 25 3" xfId="2751" xr:uid="{00000000-0005-0000-0000-0000279E0000}"/>
    <cellStyle name="Percent 25 4" xfId="13529" xr:uid="{00000000-0005-0000-0000-0000289E0000}"/>
    <cellStyle name="Percent 26" xfId="2033" xr:uid="{00000000-0005-0000-0000-0000299E0000}"/>
    <cellStyle name="Percent 26 2" xfId="2034" xr:uid="{00000000-0005-0000-0000-00002A9E0000}"/>
    <cellStyle name="Percent 26 2 2" xfId="2754" xr:uid="{00000000-0005-0000-0000-00002B9E0000}"/>
    <cellStyle name="Percent 26 3" xfId="2753" xr:uid="{00000000-0005-0000-0000-00002C9E0000}"/>
    <cellStyle name="Percent 26 4" xfId="13530" xr:uid="{00000000-0005-0000-0000-00002D9E0000}"/>
    <cellStyle name="Percent 27" xfId="2035" xr:uid="{00000000-0005-0000-0000-00002E9E0000}"/>
    <cellStyle name="Percent 27 2" xfId="2036" xr:uid="{00000000-0005-0000-0000-00002F9E0000}"/>
    <cellStyle name="Percent 27 2 2" xfId="2756" xr:uid="{00000000-0005-0000-0000-0000309E0000}"/>
    <cellStyle name="Percent 27 3" xfId="2755" xr:uid="{00000000-0005-0000-0000-0000319E0000}"/>
    <cellStyle name="Percent 27 4" xfId="13531" xr:uid="{00000000-0005-0000-0000-0000329E0000}"/>
    <cellStyle name="Percent 28" xfId="2037" xr:uid="{00000000-0005-0000-0000-0000339E0000}"/>
    <cellStyle name="Percent 28 2" xfId="2038" xr:uid="{00000000-0005-0000-0000-0000349E0000}"/>
    <cellStyle name="Percent 28 2 2" xfId="2758" xr:uid="{00000000-0005-0000-0000-0000359E0000}"/>
    <cellStyle name="Percent 28 3" xfId="2757" xr:uid="{00000000-0005-0000-0000-0000369E0000}"/>
    <cellStyle name="Percent 28 4" xfId="13532" xr:uid="{00000000-0005-0000-0000-0000379E0000}"/>
    <cellStyle name="Percent 29" xfId="2039" xr:uid="{00000000-0005-0000-0000-0000389E0000}"/>
    <cellStyle name="Percent 29 2" xfId="2040" xr:uid="{00000000-0005-0000-0000-0000399E0000}"/>
    <cellStyle name="Percent 29 2 2" xfId="2760" xr:uid="{00000000-0005-0000-0000-00003A9E0000}"/>
    <cellStyle name="Percent 29 3" xfId="2759" xr:uid="{00000000-0005-0000-0000-00003B9E0000}"/>
    <cellStyle name="Percent 29 4" xfId="13533" xr:uid="{00000000-0005-0000-0000-00003C9E0000}"/>
    <cellStyle name="Percent 3" xfId="2041" xr:uid="{00000000-0005-0000-0000-00003D9E0000}"/>
    <cellStyle name="Percent 3 2" xfId="2042" xr:uid="{00000000-0005-0000-0000-00003E9E0000}"/>
    <cellStyle name="Percent 3 2 2" xfId="2762" xr:uid="{00000000-0005-0000-0000-00003F9E0000}"/>
    <cellStyle name="Percent 3 2 3" xfId="13534" xr:uid="{00000000-0005-0000-0000-0000409E0000}"/>
    <cellStyle name="Percent 3 3" xfId="2043" xr:uid="{00000000-0005-0000-0000-0000419E0000}"/>
    <cellStyle name="Percent 3 3 2" xfId="2763" xr:uid="{00000000-0005-0000-0000-0000429E0000}"/>
    <cellStyle name="Percent 3 3 3" xfId="13535" xr:uid="{00000000-0005-0000-0000-0000439E0000}"/>
    <cellStyle name="Percent 3 4" xfId="2358" xr:uid="{00000000-0005-0000-0000-0000449E0000}"/>
    <cellStyle name="Percent 3 5" xfId="2761" xr:uid="{00000000-0005-0000-0000-0000459E0000}"/>
    <cellStyle name="Percent 30" xfId="2044" xr:uid="{00000000-0005-0000-0000-0000469E0000}"/>
    <cellStyle name="Percent 30 2" xfId="2045" xr:uid="{00000000-0005-0000-0000-0000479E0000}"/>
    <cellStyle name="Percent 30 2 2" xfId="2765" xr:uid="{00000000-0005-0000-0000-0000489E0000}"/>
    <cellStyle name="Percent 30 3" xfId="2764" xr:uid="{00000000-0005-0000-0000-0000499E0000}"/>
    <cellStyle name="Percent 30 4" xfId="13536" xr:uid="{00000000-0005-0000-0000-00004A9E0000}"/>
    <cellStyle name="Percent 31" xfId="2046" xr:uid="{00000000-0005-0000-0000-00004B9E0000}"/>
    <cellStyle name="Percent 31 2" xfId="2047" xr:uid="{00000000-0005-0000-0000-00004C9E0000}"/>
    <cellStyle name="Percent 31 2 2" xfId="2767" xr:uid="{00000000-0005-0000-0000-00004D9E0000}"/>
    <cellStyle name="Percent 31 3" xfId="2766" xr:uid="{00000000-0005-0000-0000-00004E9E0000}"/>
    <cellStyle name="Percent 31 4" xfId="13537" xr:uid="{00000000-0005-0000-0000-00004F9E0000}"/>
    <cellStyle name="Percent 32" xfId="2048" xr:uid="{00000000-0005-0000-0000-0000509E0000}"/>
    <cellStyle name="Percent 32 2" xfId="2049" xr:uid="{00000000-0005-0000-0000-0000519E0000}"/>
    <cellStyle name="Percent 32 2 2" xfId="2769" xr:uid="{00000000-0005-0000-0000-0000529E0000}"/>
    <cellStyle name="Percent 32 3" xfId="2768" xr:uid="{00000000-0005-0000-0000-0000539E0000}"/>
    <cellStyle name="Percent 32 4" xfId="13538" xr:uid="{00000000-0005-0000-0000-0000549E0000}"/>
    <cellStyle name="Percent 33" xfId="2050" xr:uid="{00000000-0005-0000-0000-0000559E0000}"/>
    <cellStyle name="Percent 33 2" xfId="2051" xr:uid="{00000000-0005-0000-0000-0000569E0000}"/>
    <cellStyle name="Percent 33 2 2" xfId="2771" xr:uid="{00000000-0005-0000-0000-0000579E0000}"/>
    <cellStyle name="Percent 33 3" xfId="2770" xr:uid="{00000000-0005-0000-0000-0000589E0000}"/>
    <cellStyle name="Percent 33 4" xfId="13539" xr:uid="{00000000-0005-0000-0000-0000599E0000}"/>
    <cellStyle name="Percent 34" xfId="2052" xr:uid="{00000000-0005-0000-0000-00005A9E0000}"/>
    <cellStyle name="Percent 34 2" xfId="2053" xr:uid="{00000000-0005-0000-0000-00005B9E0000}"/>
    <cellStyle name="Percent 34 2 2" xfId="2773" xr:uid="{00000000-0005-0000-0000-00005C9E0000}"/>
    <cellStyle name="Percent 34 3" xfId="2772" xr:uid="{00000000-0005-0000-0000-00005D9E0000}"/>
    <cellStyle name="Percent 34 4" xfId="13540" xr:uid="{00000000-0005-0000-0000-00005E9E0000}"/>
    <cellStyle name="Percent 35" xfId="2054" xr:uid="{00000000-0005-0000-0000-00005F9E0000}"/>
    <cellStyle name="Percent 35 2" xfId="2055" xr:uid="{00000000-0005-0000-0000-0000609E0000}"/>
    <cellStyle name="Percent 35 2 2" xfId="2775" xr:uid="{00000000-0005-0000-0000-0000619E0000}"/>
    <cellStyle name="Percent 35 3" xfId="2774" xr:uid="{00000000-0005-0000-0000-0000629E0000}"/>
    <cellStyle name="Percent 35 4" xfId="13541" xr:uid="{00000000-0005-0000-0000-0000639E0000}"/>
    <cellStyle name="Percent 36" xfId="2056" xr:uid="{00000000-0005-0000-0000-0000649E0000}"/>
    <cellStyle name="Percent 36 2" xfId="2057" xr:uid="{00000000-0005-0000-0000-0000659E0000}"/>
    <cellStyle name="Percent 36 2 2" xfId="2777" xr:uid="{00000000-0005-0000-0000-0000669E0000}"/>
    <cellStyle name="Percent 36 3" xfId="2776" xr:uid="{00000000-0005-0000-0000-0000679E0000}"/>
    <cellStyle name="Percent 36 4" xfId="13542" xr:uid="{00000000-0005-0000-0000-0000689E0000}"/>
    <cellStyle name="Percent 37" xfId="2058" xr:uid="{00000000-0005-0000-0000-0000699E0000}"/>
    <cellStyle name="Percent 37 2" xfId="2059" xr:uid="{00000000-0005-0000-0000-00006A9E0000}"/>
    <cellStyle name="Percent 37 2 2" xfId="2779" xr:uid="{00000000-0005-0000-0000-00006B9E0000}"/>
    <cellStyle name="Percent 37 3" xfId="2778" xr:uid="{00000000-0005-0000-0000-00006C9E0000}"/>
    <cellStyle name="Percent 37 4" xfId="13543" xr:uid="{00000000-0005-0000-0000-00006D9E0000}"/>
    <cellStyle name="Percent 38" xfId="2060" xr:uid="{00000000-0005-0000-0000-00006E9E0000}"/>
    <cellStyle name="Percent 38 2" xfId="2780" xr:uid="{00000000-0005-0000-0000-00006F9E0000}"/>
    <cellStyle name="Percent 38 3" xfId="13544" xr:uid="{00000000-0005-0000-0000-0000709E0000}"/>
    <cellStyle name="Percent 39" xfId="2061" xr:uid="{00000000-0005-0000-0000-0000719E0000}"/>
    <cellStyle name="Percent 39 2" xfId="2781" xr:uid="{00000000-0005-0000-0000-0000729E0000}"/>
    <cellStyle name="Percent 39 3" xfId="13545" xr:uid="{00000000-0005-0000-0000-0000739E0000}"/>
    <cellStyle name="Percent 4" xfId="2062" xr:uid="{00000000-0005-0000-0000-0000749E0000}"/>
    <cellStyle name="Percent 4 2" xfId="2063" xr:uid="{00000000-0005-0000-0000-0000759E0000}"/>
    <cellStyle name="Percent 4 2 2" xfId="2783" xr:uid="{00000000-0005-0000-0000-0000769E0000}"/>
    <cellStyle name="Percent 4 2 3" xfId="13546" xr:uid="{00000000-0005-0000-0000-0000779E0000}"/>
    <cellStyle name="Percent 4 3" xfId="2064" xr:uid="{00000000-0005-0000-0000-0000789E0000}"/>
    <cellStyle name="Percent 4 3 2" xfId="2784" xr:uid="{00000000-0005-0000-0000-0000799E0000}"/>
    <cellStyle name="Percent 4 3 3" xfId="13547" xr:uid="{00000000-0005-0000-0000-00007A9E0000}"/>
    <cellStyle name="Percent 4 4" xfId="2782" xr:uid="{00000000-0005-0000-0000-00007B9E0000}"/>
    <cellStyle name="Percent 4 5" xfId="13548" xr:uid="{00000000-0005-0000-0000-00007C9E0000}"/>
    <cellStyle name="Percent 40" xfId="2065" xr:uid="{00000000-0005-0000-0000-00007D9E0000}"/>
    <cellStyle name="Percent 40 2" xfId="2785" xr:uid="{00000000-0005-0000-0000-00007E9E0000}"/>
    <cellStyle name="Percent 40 3" xfId="13549" xr:uid="{00000000-0005-0000-0000-00007F9E0000}"/>
    <cellStyle name="Percent 41" xfId="2066" xr:uid="{00000000-0005-0000-0000-0000809E0000}"/>
    <cellStyle name="Percent 41 2" xfId="2786" xr:uid="{00000000-0005-0000-0000-0000819E0000}"/>
    <cellStyle name="Percent 41 2 2" xfId="13550" xr:uid="{00000000-0005-0000-0000-0000829E0000}"/>
    <cellStyle name="Percent 41 3" xfId="13551" xr:uid="{00000000-0005-0000-0000-0000839E0000}"/>
    <cellStyle name="Percent 42" xfId="2067" xr:uid="{00000000-0005-0000-0000-0000849E0000}"/>
    <cellStyle name="Percent 42 2" xfId="13552" xr:uid="{00000000-0005-0000-0000-0000859E0000}"/>
    <cellStyle name="Percent 43" xfId="13553" xr:uid="{00000000-0005-0000-0000-0000869E0000}"/>
    <cellStyle name="Percent 43 2" xfId="13554" xr:uid="{00000000-0005-0000-0000-0000879E0000}"/>
    <cellStyle name="Percent 44" xfId="13555" xr:uid="{00000000-0005-0000-0000-0000889E0000}"/>
    <cellStyle name="Percent 44 2" xfId="13556" xr:uid="{00000000-0005-0000-0000-0000899E0000}"/>
    <cellStyle name="Percent 45" xfId="13557" xr:uid="{00000000-0005-0000-0000-00008A9E0000}"/>
    <cellStyle name="Percent 45 2" xfId="13558" xr:uid="{00000000-0005-0000-0000-00008B9E0000}"/>
    <cellStyle name="Percent 46" xfId="13559" xr:uid="{00000000-0005-0000-0000-00008C9E0000}"/>
    <cellStyle name="Percent 46 2" xfId="13560" xr:uid="{00000000-0005-0000-0000-00008D9E0000}"/>
    <cellStyle name="Percent 47" xfId="13561" xr:uid="{00000000-0005-0000-0000-00008E9E0000}"/>
    <cellStyle name="Percent 47 2" xfId="13562" xr:uid="{00000000-0005-0000-0000-00008F9E0000}"/>
    <cellStyle name="Percent 48" xfId="13563" xr:uid="{00000000-0005-0000-0000-0000909E0000}"/>
    <cellStyle name="Percent 48 2" xfId="13564" xr:uid="{00000000-0005-0000-0000-0000919E0000}"/>
    <cellStyle name="Percent 49" xfId="13565" xr:uid="{00000000-0005-0000-0000-0000929E0000}"/>
    <cellStyle name="Percent 49 2" xfId="13566" xr:uid="{00000000-0005-0000-0000-0000939E0000}"/>
    <cellStyle name="Percent 5" xfId="2068" xr:uid="{00000000-0005-0000-0000-0000949E0000}"/>
    <cellStyle name="Percent 5 2" xfId="2069" xr:uid="{00000000-0005-0000-0000-0000959E0000}"/>
    <cellStyle name="Percent 5 2 2" xfId="2788" xr:uid="{00000000-0005-0000-0000-0000969E0000}"/>
    <cellStyle name="Percent 5 2 3" xfId="13567" xr:uid="{00000000-0005-0000-0000-0000979E0000}"/>
    <cellStyle name="Percent 5 3" xfId="2787" xr:uid="{00000000-0005-0000-0000-0000989E0000}"/>
    <cellStyle name="Percent 5 4" xfId="13568" xr:uid="{00000000-0005-0000-0000-0000999E0000}"/>
    <cellStyle name="Percent 50" xfId="13569" xr:uid="{00000000-0005-0000-0000-00009A9E0000}"/>
    <cellStyle name="Percent 50 2" xfId="13570" xr:uid="{00000000-0005-0000-0000-00009B9E0000}"/>
    <cellStyle name="Percent 51" xfId="13571" xr:uid="{00000000-0005-0000-0000-00009C9E0000}"/>
    <cellStyle name="Percent 51 2" xfId="13572" xr:uid="{00000000-0005-0000-0000-00009D9E0000}"/>
    <cellStyle name="Percent 52" xfId="13573" xr:uid="{00000000-0005-0000-0000-00009E9E0000}"/>
    <cellStyle name="Percent 52 2" xfId="13574" xr:uid="{00000000-0005-0000-0000-00009F9E0000}"/>
    <cellStyle name="Percent 53" xfId="13575" xr:uid="{00000000-0005-0000-0000-0000A09E0000}"/>
    <cellStyle name="Percent 53 2" xfId="13576" xr:uid="{00000000-0005-0000-0000-0000A19E0000}"/>
    <cellStyle name="Percent 54" xfId="13577" xr:uid="{00000000-0005-0000-0000-0000A29E0000}"/>
    <cellStyle name="Percent 54 2" xfId="13578" xr:uid="{00000000-0005-0000-0000-0000A39E0000}"/>
    <cellStyle name="Percent 55" xfId="13579" xr:uid="{00000000-0005-0000-0000-0000A49E0000}"/>
    <cellStyle name="Percent 55 2" xfId="13580" xr:uid="{00000000-0005-0000-0000-0000A59E0000}"/>
    <cellStyle name="Percent 56" xfId="13581" xr:uid="{00000000-0005-0000-0000-0000A69E0000}"/>
    <cellStyle name="Percent 56 2" xfId="13582" xr:uid="{00000000-0005-0000-0000-0000A79E0000}"/>
    <cellStyle name="Percent 57" xfId="13583" xr:uid="{00000000-0005-0000-0000-0000A89E0000}"/>
    <cellStyle name="Percent 57 2" xfId="13584" xr:uid="{00000000-0005-0000-0000-0000A99E0000}"/>
    <cellStyle name="Percent 58" xfId="13585" xr:uid="{00000000-0005-0000-0000-0000AA9E0000}"/>
    <cellStyle name="Percent 58 2" xfId="13586" xr:uid="{00000000-0005-0000-0000-0000AB9E0000}"/>
    <cellStyle name="Percent 59" xfId="13587" xr:uid="{00000000-0005-0000-0000-0000AC9E0000}"/>
    <cellStyle name="Percent 59 2" xfId="13588" xr:uid="{00000000-0005-0000-0000-0000AD9E0000}"/>
    <cellStyle name="Percent 6" xfId="2070" xr:uid="{00000000-0005-0000-0000-0000AE9E0000}"/>
    <cellStyle name="Percent 6 2" xfId="2071" xr:uid="{00000000-0005-0000-0000-0000AF9E0000}"/>
    <cellStyle name="Percent 6 2 2" xfId="2790" xr:uid="{00000000-0005-0000-0000-0000B09E0000}"/>
    <cellStyle name="Percent 6 2 3" xfId="13589" xr:uid="{00000000-0005-0000-0000-0000B19E0000}"/>
    <cellStyle name="Percent 6 3" xfId="2789" xr:uid="{00000000-0005-0000-0000-0000B29E0000}"/>
    <cellStyle name="Percent 6 4" xfId="13590" xr:uid="{00000000-0005-0000-0000-0000B39E0000}"/>
    <cellStyle name="Percent 60" xfId="13591" xr:uid="{00000000-0005-0000-0000-0000B49E0000}"/>
    <cellStyle name="Percent 60 2" xfId="13592" xr:uid="{00000000-0005-0000-0000-0000B59E0000}"/>
    <cellStyle name="Percent 61" xfId="13593" xr:uid="{00000000-0005-0000-0000-0000B69E0000}"/>
    <cellStyle name="Percent 61 2" xfId="13594" xr:uid="{00000000-0005-0000-0000-0000B79E0000}"/>
    <cellStyle name="Percent 62" xfId="13595" xr:uid="{00000000-0005-0000-0000-0000B89E0000}"/>
    <cellStyle name="Percent 62 2" xfId="13596" xr:uid="{00000000-0005-0000-0000-0000B99E0000}"/>
    <cellStyle name="Percent 63" xfId="13597" xr:uid="{00000000-0005-0000-0000-0000BA9E0000}"/>
    <cellStyle name="Percent 63 2" xfId="13598" xr:uid="{00000000-0005-0000-0000-0000BB9E0000}"/>
    <cellStyle name="Percent 64" xfId="13599" xr:uid="{00000000-0005-0000-0000-0000BC9E0000}"/>
    <cellStyle name="Percent 64 2" xfId="13600" xr:uid="{00000000-0005-0000-0000-0000BD9E0000}"/>
    <cellStyle name="Percent 65" xfId="13601" xr:uid="{00000000-0005-0000-0000-0000BE9E0000}"/>
    <cellStyle name="Percent 65 2" xfId="13602" xr:uid="{00000000-0005-0000-0000-0000BF9E0000}"/>
    <cellStyle name="Percent 66" xfId="13603" xr:uid="{00000000-0005-0000-0000-0000C09E0000}"/>
    <cellStyle name="Percent 66 2" xfId="13604" xr:uid="{00000000-0005-0000-0000-0000C19E0000}"/>
    <cellStyle name="Percent 67" xfId="13605" xr:uid="{00000000-0005-0000-0000-0000C29E0000}"/>
    <cellStyle name="Percent 67 2" xfId="13606" xr:uid="{00000000-0005-0000-0000-0000C39E0000}"/>
    <cellStyle name="Percent 68" xfId="13607" xr:uid="{00000000-0005-0000-0000-0000C49E0000}"/>
    <cellStyle name="Percent 68 2" xfId="13608" xr:uid="{00000000-0005-0000-0000-0000C59E0000}"/>
    <cellStyle name="Percent 69" xfId="13609" xr:uid="{00000000-0005-0000-0000-0000C69E0000}"/>
    <cellStyle name="Percent 69 2" xfId="13610" xr:uid="{00000000-0005-0000-0000-0000C79E0000}"/>
    <cellStyle name="Percent 7" xfId="2072" xr:uid="{00000000-0005-0000-0000-0000C89E0000}"/>
    <cellStyle name="Percent 7 2" xfId="2073" xr:uid="{00000000-0005-0000-0000-0000C99E0000}"/>
    <cellStyle name="Percent 7 2 2" xfId="2792" xr:uid="{00000000-0005-0000-0000-0000CA9E0000}"/>
    <cellStyle name="Percent 7 3" xfId="2791" xr:uid="{00000000-0005-0000-0000-0000CB9E0000}"/>
    <cellStyle name="Percent 7 4" xfId="13611" xr:uid="{00000000-0005-0000-0000-0000CC9E0000}"/>
    <cellStyle name="Percent 70" xfId="13612" xr:uid="{00000000-0005-0000-0000-0000CD9E0000}"/>
    <cellStyle name="Percent 70 2" xfId="13613" xr:uid="{00000000-0005-0000-0000-0000CE9E0000}"/>
    <cellStyle name="Percent 71" xfId="13614" xr:uid="{00000000-0005-0000-0000-0000CF9E0000}"/>
    <cellStyle name="Percent 71 2" xfId="13615" xr:uid="{00000000-0005-0000-0000-0000D09E0000}"/>
    <cellStyle name="Percent 72" xfId="13616" xr:uid="{00000000-0005-0000-0000-0000D19E0000}"/>
    <cellStyle name="Percent 72 2" xfId="13617" xr:uid="{00000000-0005-0000-0000-0000D29E0000}"/>
    <cellStyle name="Percent 73" xfId="13618" xr:uid="{00000000-0005-0000-0000-0000D39E0000}"/>
    <cellStyle name="Percent 73 2" xfId="13619" xr:uid="{00000000-0005-0000-0000-0000D49E0000}"/>
    <cellStyle name="Percent 74" xfId="13620" xr:uid="{00000000-0005-0000-0000-0000D59E0000}"/>
    <cellStyle name="Percent 74 2" xfId="13621" xr:uid="{00000000-0005-0000-0000-0000D69E0000}"/>
    <cellStyle name="Percent 75" xfId="13622" xr:uid="{00000000-0005-0000-0000-0000D79E0000}"/>
    <cellStyle name="Percent 75 2" xfId="13623" xr:uid="{00000000-0005-0000-0000-0000D89E0000}"/>
    <cellStyle name="Percent 76" xfId="13624" xr:uid="{00000000-0005-0000-0000-0000D99E0000}"/>
    <cellStyle name="Percent 76 2" xfId="13625" xr:uid="{00000000-0005-0000-0000-0000DA9E0000}"/>
    <cellStyle name="Percent 77" xfId="13626" xr:uid="{00000000-0005-0000-0000-0000DB9E0000}"/>
    <cellStyle name="Percent 77 2" xfId="13627" xr:uid="{00000000-0005-0000-0000-0000DC9E0000}"/>
    <cellStyle name="Percent 78" xfId="13628" xr:uid="{00000000-0005-0000-0000-0000DD9E0000}"/>
    <cellStyle name="Percent 78 2" xfId="13629" xr:uid="{00000000-0005-0000-0000-0000DE9E0000}"/>
    <cellStyle name="Percent 79" xfId="13630" xr:uid="{00000000-0005-0000-0000-0000DF9E0000}"/>
    <cellStyle name="Percent 79 2" xfId="13631" xr:uid="{00000000-0005-0000-0000-0000E09E0000}"/>
    <cellStyle name="Percent 8" xfId="2074" xr:uid="{00000000-0005-0000-0000-0000E19E0000}"/>
    <cellStyle name="Percent 8 2" xfId="2075" xr:uid="{00000000-0005-0000-0000-0000E29E0000}"/>
    <cellStyle name="Percent 8 2 2" xfId="2794" xr:uid="{00000000-0005-0000-0000-0000E39E0000}"/>
    <cellStyle name="Percent 8 3" xfId="2793" xr:uid="{00000000-0005-0000-0000-0000E49E0000}"/>
    <cellStyle name="Percent 8 4" xfId="13632" xr:uid="{00000000-0005-0000-0000-0000E59E0000}"/>
    <cellStyle name="Percent 80" xfId="13633" xr:uid="{00000000-0005-0000-0000-0000E69E0000}"/>
    <cellStyle name="Percent 80 2" xfId="13634" xr:uid="{00000000-0005-0000-0000-0000E79E0000}"/>
    <cellStyle name="Percent 81" xfId="13635" xr:uid="{00000000-0005-0000-0000-0000E89E0000}"/>
    <cellStyle name="Percent 81 2" xfId="13636" xr:uid="{00000000-0005-0000-0000-0000E99E0000}"/>
    <cellStyle name="Percent 82" xfId="13637" xr:uid="{00000000-0005-0000-0000-0000EA9E0000}"/>
    <cellStyle name="Percent 82 2" xfId="13638" xr:uid="{00000000-0005-0000-0000-0000EB9E0000}"/>
    <cellStyle name="Percent 83" xfId="13639" xr:uid="{00000000-0005-0000-0000-0000EC9E0000}"/>
    <cellStyle name="Percent 83 2" xfId="13640" xr:uid="{00000000-0005-0000-0000-0000ED9E0000}"/>
    <cellStyle name="Percent 84" xfId="13641" xr:uid="{00000000-0005-0000-0000-0000EE9E0000}"/>
    <cellStyle name="Percent 84 2" xfId="13642" xr:uid="{00000000-0005-0000-0000-0000EF9E0000}"/>
    <cellStyle name="Percent 85" xfId="13643" xr:uid="{00000000-0005-0000-0000-0000F09E0000}"/>
    <cellStyle name="Percent 85 2" xfId="13644" xr:uid="{00000000-0005-0000-0000-0000F19E0000}"/>
    <cellStyle name="Percent 86" xfId="13645" xr:uid="{00000000-0005-0000-0000-0000F29E0000}"/>
    <cellStyle name="Percent 86 2" xfId="13646" xr:uid="{00000000-0005-0000-0000-0000F39E0000}"/>
    <cellStyle name="Percent 87" xfId="13647" xr:uid="{00000000-0005-0000-0000-0000F49E0000}"/>
    <cellStyle name="Percent 87 2" xfId="13648" xr:uid="{00000000-0005-0000-0000-0000F59E0000}"/>
    <cellStyle name="Percent 88" xfId="13649" xr:uid="{00000000-0005-0000-0000-0000F69E0000}"/>
    <cellStyle name="Percent 88 2" xfId="13650" xr:uid="{00000000-0005-0000-0000-0000F79E0000}"/>
    <cellStyle name="Percent 89" xfId="13651" xr:uid="{00000000-0005-0000-0000-0000F89E0000}"/>
    <cellStyle name="Percent 89 2" xfId="13652" xr:uid="{00000000-0005-0000-0000-0000F99E0000}"/>
    <cellStyle name="Percent 9" xfId="2076" xr:uid="{00000000-0005-0000-0000-0000FA9E0000}"/>
    <cellStyle name="Percent 9 2" xfId="2077" xr:uid="{00000000-0005-0000-0000-0000FB9E0000}"/>
    <cellStyle name="Percent 9 2 2" xfId="2796" xr:uid="{00000000-0005-0000-0000-0000FC9E0000}"/>
    <cellStyle name="Percent 9 3" xfId="2795" xr:uid="{00000000-0005-0000-0000-0000FD9E0000}"/>
    <cellStyle name="Percent 9 4" xfId="13653" xr:uid="{00000000-0005-0000-0000-0000FE9E0000}"/>
    <cellStyle name="Percent 90" xfId="13654" xr:uid="{00000000-0005-0000-0000-0000FF9E0000}"/>
    <cellStyle name="Percent 90 2" xfId="13655" xr:uid="{00000000-0005-0000-0000-0000009F0000}"/>
    <cellStyle name="Percent 91" xfId="13656" xr:uid="{00000000-0005-0000-0000-0000019F0000}"/>
    <cellStyle name="Percent 91 2" xfId="13657" xr:uid="{00000000-0005-0000-0000-0000029F0000}"/>
    <cellStyle name="Percent 92" xfId="13658" xr:uid="{00000000-0005-0000-0000-0000039F0000}"/>
    <cellStyle name="Percent 92 2" xfId="13659" xr:uid="{00000000-0005-0000-0000-0000049F0000}"/>
    <cellStyle name="Percent 93" xfId="13660" xr:uid="{00000000-0005-0000-0000-0000059F0000}"/>
    <cellStyle name="Percent 93 2" xfId="13661" xr:uid="{00000000-0005-0000-0000-0000069F0000}"/>
    <cellStyle name="Percent 94" xfId="13662" xr:uid="{00000000-0005-0000-0000-0000079F0000}"/>
    <cellStyle name="Percent 94 2" xfId="13663" xr:uid="{00000000-0005-0000-0000-0000089F0000}"/>
    <cellStyle name="Percent 95" xfId="13664" xr:uid="{00000000-0005-0000-0000-0000099F0000}"/>
    <cellStyle name="Percent 95 2" xfId="13665" xr:uid="{00000000-0005-0000-0000-00000A9F0000}"/>
    <cellStyle name="Percent 96" xfId="13666" xr:uid="{00000000-0005-0000-0000-00000B9F0000}"/>
    <cellStyle name="Percent 96 2" xfId="13667" xr:uid="{00000000-0005-0000-0000-00000C9F0000}"/>
    <cellStyle name="Percent 97" xfId="13668" xr:uid="{00000000-0005-0000-0000-00000D9F0000}"/>
    <cellStyle name="Percent 97 2" xfId="13669" xr:uid="{00000000-0005-0000-0000-00000E9F0000}"/>
    <cellStyle name="Percent 98" xfId="13670" xr:uid="{00000000-0005-0000-0000-00000F9F0000}"/>
    <cellStyle name="Percent 98 2" xfId="13671" xr:uid="{00000000-0005-0000-0000-0000109F0000}"/>
    <cellStyle name="Percent 99" xfId="13672" xr:uid="{00000000-0005-0000-0000-0000119F0000}"/>
    <cellStyle name="Percent 99 2" xfId="13673" xr:uid="{00000000-0005-0000-0000-0000129F0000}"/>
    <cellStyle name="Percent blue" xfId="41346" xr:uid="{00000000-0005-0000-0000-0000139F0000}"/>
    <cellStyle name="Percent Hard" xfId="41347" xr:uid="{00000000-0005-0000-0000-0000149F0000}"/>
    <cellStyle name="Percent1" xfId="41348" xr:uid="{00000000-0005-0000-0000-0000159F0000}"/>
    <cellStyle name="Percent2" xfId="41349" xr:uid="{00000000-0005-0000-0000-0000169F0000}"/>
    <cellStyle name="PERCENTAGE" xfId="41350" xr:uid="{00000000-0005-0000-0000-0000179F0000}"/>
    <cellStyle name="pf" xfId="41351" xr:uid="{00000000-0005-0000-0000-0000189F0000}"/>
    <cellStyle name="Pound" xfId="41352" xr:uid="{00000000-0005-0000-0000-0000199F0000}"/>
    <cellStyle name="Pound [1]" xfId="41353" xr:uid="{00000000-0005-0000-0000-00001A9F0000}"/>
    <cellStyle name="Pound [2]" xfId="41354" xr:uid="{00000000-0005-0000-0000-00001B9F0000}"/>
    <cellStyle name="pp" xfId="41355" xr:uid="{00000000-0005-0000-0000-00001C9F0000}"/>
    <cellStyle name="ppp" xfId="41356" xr:uid="{00000000-0005-0000-0000-00001D9F0000}"/>
    <cellStyle name="PrePop Currency (0)" xfId="2078" xr:uid="{00000000-0005-0000-0000-00001E9F0000}"/>
    <cellStyle name="PrePop Currency (2)" xfId="2079" xr:uid="{00000000-0005-0000-0000-00001F9F0000}"/>
    <cellStyle name="PrePop Units (0)" xfId="2080" xr:uid="{00000000-0005-0000-0000-0000209F0000}"/>
    <cellStyle name="PrePop Units (1)" xfId="2081" xr:uid="{00000000-0005-0000-0000-0000219F0000}"/>
    <cellStyle name="PrePop Units (2)" xfId="2082" xr:uid="{00000000-0005-0000-0000-0000229F0000}"/>
    <cellStyle name="PSChar" xfId="2083" xr:uid="{00000000-0005-0000-0000-0000239F0000}"/>
    <cellStyle name="PSDate" xfId="41357" xr:uid="{00000000-0005-0000-0000-0000249F0000}"/>
    <cellStyle name="PSDec" xfId="2084" xr:uid="{00000000-0005-0000-0000-0000259F0000}"/>
    <cellStyle name="PSHeading" xfId="41358" xr:uid="{00000000-0005-0000-0000-0000269F0000}"/>
    <cellStyle name="ptit" xfId="41359" xr:uid="{00000000-0005-0000-0000-0000279F0000}"/>
    <cellStyle name="r" xfId="41360" xr:uid="{00000000-0005-0000-0000-0000289F0000}"/>
    <cellStyle name="r_MobilTel (12 Jun 03)" xfId="41361" xr:uid="{00000000-0005-0000-0000-0000299F0000}"/>
    <cellStyle name="r_Telekom Austria Debt Capacity (26 Jun 2003)" xfId="41362" xr:uid="{00000000-0005-0000-0000-00002A9F0000}"/>
    <cellStyle name="r0" xfId="41363" xr:uid="{00000000-0005-0000-0000-00002B9F0000}"/>
    <cellStyle name="rat" xfId="41364" xr:uid="{00000000-0005-0000-0000-00002C9F0000}"/>
    <cellStyle name="rate" xfId="41365" xr:uid="{00000000-0005-0000-0000-00002D9F0000}"/>
    <cellStyle name="ratio" xfId="41366" xr:uid="{00000000-0005-0000-0000-00002E9F0000}"/>
    <cellStyle name="Red font" xfId="41367" xr:uid="{00000000-0005-0000-0000-00002F9F0000}"/>
    <cellStyle name="Reg1" xfId="2085" xr:uid="{00000000-0005-0000-0000-0000309F0000}"/>
    <cellStyle name="Reg2" xfId="2086" xr:uid="{00000000-0005-0000-0000-0000319F0000}"/>
    <cellStyle name="Reg3" xfId="2087" xr:uid="{00000000-0005-0000-0000-0000329F0000}"/>
    <cellStyle name="Reg4" xfId="2088" xr:uid="{00000000-0005-0000-0000-0000339F0000}"/>
    <cellStyle name="Reg5" xfId="2089" xr:uid="{00000000-0005-0000-0000-0000349F0000}"/>
    <cellStyle name="Reg6" xfId="2090" xr:uid="{00000000-0005-0000-0000-0000359F0000}"/>
    <cellStyle name="Reg7" xfId="2091" xr:uid="{00000000-0005-0000-0000-0000369F0000}"/>
    <cellStyle name="Reg8" xfId="2092" xr:uid="{00000000-0005-0000-0000-0000379F0000}"/>
    <cellStyle name="Reg9" xfId="2093" xr:uid="{00000000-0005-0000-0000-0000389F0000}"/>
    <cellStyle name="RevList" xfId="41368" xr:uid="{00000000-0005-0000-0000-0000399F0000}"/>
    <cellStyle name="ri" xfId="41369" xr:uid="{00000000-0005-0000-0000-00003A9F0000}"/>
    <cellStyle name="Right Margin" xfId="41370" xr:uid="{00000000-0005-0000-0000-00003B9F0000}"/>
    <cellStyle name="Row Title 1" xfId="41371" xr:uid="{00000000-0005-0000-0000-00003C9F0000}"/>
    <cellStyle name="Row Title 2" xfId="41372" xr:uid="{00000000-0005-0000-0000-00003D9F0000}"/>
    <cellStyle name="Row Title 3" xfId="41373" xr:uid="{00000000-0005-0000-0000-00003E9F0000}"/>
    <cellStyle name="Row Total" xfId="41374" xr:uid="{00000000-0005-0000-0000-00003F9F0000}"/>
    <cellStyle name="s" xfId="41375" xr:uid="{00000000-0005-0000-0000-0000409F0000}"/>
    <cellStyle name="s_2003" xfId="41376" xr:uid="{00000000-0005-0000-0000-0000419F0000}"/>
    <cellStyle name="s_2003_FS Exuma 10yr  9 13 2007" xfId="41377" xr:uid="{00000000-0005-0000-0000-0000429F0000}"/>
    <cellStyle name="s_2003_FS Exuma 10yr  9 13 2007_10 Year Model 2010 03 01 Exec Summ_GL2" xfId="41378" xr:uid="{00000000-0005-0000-0000-0000439F0000}"/>
    <cellStyle name="s_ad3" xfId="41379" xr:uid="{00000000-0005-0000-0000-0000449F0000}"/>
    <cellStyle name="s_ad3_1" xfId="41380" xr:uid="{00000000-0005-0000-0000-0000459F0000}"/>
    <cellStyle name="s_ad3_1_FS Exuma 10yr  9 13 2007" xfId="41381" xr:uid="{00000000-0005-0000-0000-0000469F0000}"/>
    <cellStyle name="s_ad3_1_FS Exuma 10yr  9 13 2007_10 Year Model 2010 03 01 Exec Summ_GL2" xfId="41382" xr:uid="{00000000-0005-0000-0000-0000479F0000}"/>
    <cellStyle name="s_ad3_2" xfId="41383" xr:uid="{00000000-0005-0000-0000-0000489F0000}"/>
    <cellStyle name="s_ad3_FS Exuma 10yr  9 13 2007" xfId="41384" xr:uid="{00000000-0005-0000-0000-0000499F0000}"/>
    <cellStyle name="s_ad3_FS Exuma 10yr  9 13 2007_10 Year Model 2010 03 01 Exec Summ_GL2" xfId="41385" xr:uid="{00000000-0005-0000-0000-00004A9F0000}"/>
    <cellStyle name="s_ad5" xfId="41386" xr:uid="{00000000-0005-0000-0000-00004B9F0000}"/>
    <cellStyle name="s_ad5_1" xfId="41387" xr:uid="{00000000-0005-0000-0000-00004C9F0000}"/>
    <cellStyle name="s_ad5_FS Exuma 10yr  9 13 2007" xfId="41388" xr:uid="{00000000-0005-0000-0000-00004D9F0000}"/>
    <cellStyle name="s_ad5_FS Exuma 10yr  9 13 2007_10 Year Model 2010 03 01 Exec Summ_GL2" xfId="41389" xr:uid="{00000000-0005-0000-0000-00004E9F0000}"/>
    <cellStyle name="s_asko1" xfId="41390" xr:uid="{00000000-0005-0000-0000-00004F9F0000}"/>
    <cellStyle name="s_asko1_1" xfId="41391" xr:uid="{00000000-0005-0000-0000-0000509F0000}"/>
    <cellStyle name="s_asko1_FS Exuma 10yr  9 13 2007" xfId="41392" xr:uid="{00000000-0005-0000-0000-0000519F0000}"/>
    <cellStyle name="s_asko1_FS Exuma 10yr  9 13 2007_10 Year Model 2010 03 01 Exec Summ_GL2" xfId="41393" xr:uid="{00000000-0005-0000-0000-0000529F0000}"/>
    <cellStyle name="s_Assumptions" xfId="41394" xr:uid="{00000000-0005-0000-0000-0000539F0000}"/>
    <cellStyle name="s_Assumptions_FS Exuma 10yr  9 13 2007" xfId="41395" xr:uid="{00000000-0005-0000-0000-0000549F0000}"/>
    <cellStyle name="s_Assumptions_FS Exuma 10yr  9 13 2007_10 Year Model 2010 03 01 Exec Summ_GL2" xfId="41396" xr:uid="{00000000-0005-0000-0000-0000559F0000}"/>
    <cellStyle name="s_B_S_Ratios _B" xfId="41397" xr:uid="{00000000-0005-0000-0000-0000569F0000}"/>
    <cellStyle name="s_B_S_Ratios _B_FS Exuma 10yr  9 13 2007" xfId="41398" xr:uid="{00000000-0005-0000-0000-0000579F0000}"/>
    <cellStyle name="s_B_S_Ratios _B_FS Exuma 10yr  9 13 2007_10 Year Model 2010 03 01 Exec Summ_GL2" xfId="41399" xr:uid="{00000000-0005-0000-0000-0000589F0000}"/>
    <cellStyle name="s_B_S_Ratios_T" xfId="41400" xr:uid="{00000000-0005-0000-0000-0000599F0000}"/>
    <cellStyle name="s_B_S_Ratios_T_FS Exuma 10yr  9 13 2007" xfId="41401" xr:uid="{00000000-0005-0000-0000-00005A9F0000}"/>
    <cellStyle name="s_B_S_Ratios_T_FS Exuma 10yr  9 13 2007_10 Year Model 2010 03 01 Exec Summ_GL2" xfId="41402" xr:uid="{00000000-0005-0000-0000-00005B9F0000}"/>
    <cellStyle name="s_Book3" xfId="41403" xr:uid="{00000000-0005-0000-0000-00005C9F0000}"/>
    <cellStyle name="s_Book3_FS Exuma 10yr  9 13 2007" xfId="41404" xr:uid="{00000000-0005-0000-0000-00005D9F0000}"/>
    <cellStyle name="s_Book3_FS Exuma 10yr  9 13 2007_10 Year Model 2010 03 01 Exec Summ_GL2" xfId="41405" xr:uid="{00000000-0005-0000-0000-00005E9F0000}"/>
    <cellStyle name="s_btr_2" xfId="41406" xr:uid="{00000000-0005-0000-0000-00005F9F0000}"/>
    <cellStyle name="s_btr_2_1" xfId="41407" xr:uid="{00000000-0005-0000-0000-0000609F0000}"/>
    <cellStyle name="s_btr_2_2" xfId="41408" xr:uid="{00000000-0005-0000-0000-0000619F0000}"/>
    <cellStyle name="s_btr_2_2_FS Exuma 10yr  9 13 2007" xfId="41409" xr:uid="{00000000-0005-0000-0000-0000629F0000}"/>
    <cellStyle name="s_btr_2_2_FS Exuma 10yr  9 13 2007_10 Year Model 2010 03 01 Exec Summ_GL2" xfId="41410" xr:uid="{00000000-0005-0000-0000-0000639F0000}"/>
    <cellStyle name="s_btr_2_FS Exuma 10yr  9 13 2007" xfId="41411" xr:uid="{00000000-0005-0000-0000-0000649F0000}"/>
    <cellStyle name="s_btr_2_FS Exuma 10yr  9 13 2007_10 Year Model 2010 03 01 Exec Summ_GL2" xfId="41412" xr:uid="{00000000-0005-0000-0000-0000659F0000}"/>
    <cellStyle name="s_btr_3" xfId="41413" xr:uid="{00000000-0005-0000-0000-0000669F0000}"/>
    <cellStyle name="s_btr_3_1" xfId="41414" xr:uid="{00000000-0005-0000-0000-0000679F0000}"/>
    <cellStyle name="s_btr_3_1_FS Exuma 10yr  9 13 2007" xfId="41415" xr:uid="{00000000-0005-0000-0000-0000689F0000}"/>
    <cellStyle name="s_btr_3_1_FS Exuma 10yr  9 13 2007_10 Year Model 2010 03 01 Exec Summ_GL2" xfId="41416" xr:uid="{00000000-0005-0000-0000-0000699F0000}"/>
    <cellStyle name="s_btr_3_FS Exuma 10yr  9 13 2007" xfId="41417" xr:uid="{00000000-0005-0000-0000-00006A9F0000}"/>
    <cellStyle name="s_btr_3_FS Exuma 10yr  9 13 2007_10 Year Model 2010 03 01 Exec Summ_GL2" xfId="41418" xr:uid="{00000000-0005-0000-0000-00006B9F0000}"/>
    <cellStyle name="s_Bullet Consolidated 19 Nov 2003 v6" xfId="41419" xr:uid="{00000000-0005-0000-0000-00006C9F0000}"/>
    <cellStyle name="s_Bullet Consolidated 19 Nov 2003 v6_FS Exuma 10yr  9 13 2007" xfId="41420" xr:uid="{00000000-0005-0000-0000-00006D9F0000}"/>
    <cellStyle name="s_Bullet Consolidated 19 Nov 2003 v6_FS Exuma 10yr  9 13 2007_10 Year Model 2010 03 01 Exec Summ_GL2" xfId="41421" xr:uid="{00000000-0005-0000-0000-00006E9F0000}"/>
    <cellStyle name="s_Contribution Based on Exchange 24 04 02" xfId="41422" xr:uid="{00000000-0005-0000-0000-00006F9F0000}"/>
    <cellStyle name="s_Contribution Based on Exchange 24 04 02_FS Exuma 10yr  9 13 2007" xfId="41423" xr:uid="{00000000-0005-0000-0000-0000709F0000}"/>
    <cellStyle name="s_Contribution Based on Exchange 24 04 02_FS Exuma 10yr  9 13 2007_10 Year Model 2010 03 01 Exec Summ_GL2" xfId="41424" xr:uid="{00000000-0005-0000-0000-0000719F0000}"/>
    <cellStyle name="s_DCFLBO Code" xfId="41425" xr:uid="{00000000-0005-0000-0000-0000729F0000}"/>
    <cellStyle name="s_DCFLBO Code_1" xfId="41426" xr:uid="{00000000-0005-0000-0000-0000739F0000}"/>
    <cellStyle name="s_DCFLBO Code_1_FS Exuma 10yr  9 13 2007" xfId="41427" xr:uid="{00000000-0005-0000-0000-0000749F0000}"/>
    <cellStyle name="s_DCFLBO Code_1_FS Exuma 10yr  9 13 2007_10 Year Model 2010 03 01 Exec Summ_GL2" xfId="41428" xr:uid="{00000000-0005-0000-0000-0000759F0000}"/>
    <cellStyle name="s_Dilution" xfId="41429" xr:uid="{00000000-0005-0000-0000-0000769F0000}"/>
    <cellStyle name="s_Dilution_FS Exuma 10yr  9 13 2007" xfId="41430" xr:uid="{00000000-0005-0000-0000-0000779F0000}"/>
    <cellStyle name="s_Dilution_FS Exuma 10yr  9 13 2007_10 Year Model 2010 03 01 Exec Summ_GL2" xfId="41431" xr:uid="{00000000-0005-0000-0000-0000789F0000}"/>
    <cellStyle name="s_Financials_B" xfId="41432" xr:uid="{00000000-0005-0000-0000-0000799F0000}"/>
    <cellStyle name="s_Financials_B_FS Exuma 10yr  9 13 2007" xfId="41433" xr:uid="{00000000-0005-0000-0000-00007A9F0000}"/>
    <cellStyle name="s_Financials_B_FS Exuma 10yr  9 13 2007_10 Year Model 2010 03 01 Exec Summ_GL2" xfId="41434" xr:uid="{00000000-0005-0000-0000-00007B9F0000}"/>
    <cellStyle name="s_Financials_T" xfId="41435" xr:uid="{00000000-0005-0000-0000-00007C9F0000}"/>
    <cellStyle name="s_Financials_T_FS Exuma 10yr  9 13 2007" xfId="41436" xr:uid="{00000000-0005-0000-0000-00007D9F0000}"/>
    <cellStyle name="s_Financials_T_FS Exuma 10yr  9 13 2007_10 Year Model 2010 03 01 Exec Summ_GL2" xfId="41437" xr:uid="{00000000-0005-0000-0000-00007E9F0000}"/>
    <cellStyle name="s_FS Exuma 10yr  9 13 2007" xfId="41438" xr:uid="{00000000-0005-0000-0000-00007F9F0000}"/>
    <cellStyle name="s_FS Exuma 10yr  9 13 2007_10 Year Model 2010 03 01 Exec Summ_GL2" xfId="41439" xr:uid="{00000000-0005-0000-0000-0000809F0000}"/>
    <cellStyle name="s_Grouse+Pelican" xfId="41440" xr:uid="{00000000-0005-0000-0000-0000819F0000}"/>
    <cellStyle name="s_lbo1" xfId="41441" xr:uid="{00000000-0005-0000-0000-0000829F0000}"/>
    <cellStyle name="s_lbo1_1" xfId="41442" xr:uid="{00000000-0005-0000-0000-0000839F0000}"/>
    <cellStyle name="s_lbo1_1_FS Exuma 10yr  9 13 2007" xfId="41443" xr:uid="{00000000-0005-0000-0000-0000849F0000}"/>
    <cellStyle name="s_lbo1_1_FS Exuma 10yr  9 13 2007_10 Year Model 2010 03 01 Exec Summ_GL2" xfId="41444" xr:uid="{00000000-0005-0000-0000-0000859F0000}"/>
    <cellStyle name="s_lbo1_2" xfId="41445" xr:uid="{00000000-0005-0000-0000-0000869F0000}"/>
    <cellStyle name="s_lbo1_2_FS Exuma 10yr  9 13 2007" xfId="41446" xr:uid="{00000000-0005-0000-0000-0000879F0000}"/>
    <cellStyle name="s_lbo1_2_FS Exuma 10yr  9 13 2007_10 Year Model 2010 03 01 Exec Summ_GL2" xfId="41447" xr:uid="{00000000-0005-0000-0000-0000889F0000}"/>
    <cellStyle name="s_lbo3" xfId="41448" xr:uid="{00000000-0005-0000-0000-0000899F0000}"/>
    <cellStyle name="s_lbo3_1" xfId="41449" xr:uid="{00000000-0005-0000-0000-00008A9F0000}"/>
    <cellStyle name="s_lbo3_1_FS Exuma 10yr  9 13 2007" xfId="41450" xr:uid="{00000000-0005-0000-0000-00008B9F0000}"/>
    <cellStyle name="s_lbo3_1_FS Exuma 10yr  9 13 2007_10 Year Model 2010 03 01 Exec Summ_GL2" xfId="41451" xr:uid="{00000000-0005-0000-0000-00008C9F0000}"/>
    <cellStyle name="s_LBO5" xfId="41452" xr:uid="{00000000-0005-0000-0000-00008D9F0000}"/>
    <cellStyle name="s_LBO5_1" xfId="41453" xr:uid="{00000000-0005-0000-0000-00008E9F0000}"/>
    <cellStyle name="s_LBO5_FS Exuma 10yr  9 13 2007" xfId="41454" xr:uid="{00000000-0005-0000-0000-00008F9F0000}"/>
    <cellStyle name="s_LBO5_FS Exuma 10yr  9 13 2007_10 Year Model 2010 03 01 Exec Summ_GL2" xfId="41455" xr:uid="{00000000-0005-0000-0000-0000909F0000}"/>
    <cellStyle name="s_Matrix_B" xfId="41456" xr:uid="{00000000-0005-0000-0000-0000919F0000}"/>
    <cellStyle name="s_Matrix_B_FS Exuma 10yr  9 13 2007" xfId="41457" xr:uid="{00000000-0005-0000-0000-0000929F0000}"/>
    <cellStyle name="s_Matrix_B_FS Exuma 10yr  9 13 2007_10 Year Model 2010 03 01 Exec Summ_GL2" xfId="41458" xr:uid="{00000000-0005-0000-0000-0000939F0000}"/>
    <cellStyle name="s_Matrix_T" xfId="41459" xr:uid="{00000000-0005-0000-0000-0000949F0000}"/>
    <cellStyle name="s_Matrix_T_FS Exuma 10yr  9 13 2007" xfId="41460" xr:uid="{00000000-0005-0000-0000-0000959F0000}"/>
    <cellStyle name="s_Matrix_T_FS Exuma 10yr  9 13 2007_10 Year Model 2010 03 01 Exec Summ_GL2" xfId="41461" xr:uid="{00000000-0005-0000-0000-0000969F0000}"/>
    <cellStyle name="s_Merger" xfId="41462" xr:uid="{00000000-0005-0000-0000-0000979F0000}"/>
    <cellStyle name="s_Merger_FS Exuma 10yr  9 13 2007" xfId="41463" xr:uid="{00000000-0005-0000-0000-0000989F0000}"/>
    <cellStyle name="s_Merger_FS Exuma 10yr  9 13 2007_10 Year Model 2010 03 01 Exec Summ_GL2" xfId="41464" xr:uid="{00000000-0005-0000-0000-0000999F0000}"/>
    <cellStyle name="s_MobilTel Matav model 18 June 2003 v1 NEW Emilie" xfId="41465" xr:uid="{00000000-0005-0000-0000-00009A9F0000}"/>
    <cellStyle name="s_model1" xfId="41466" xr:uid="{00000000-0005-0000-0000-00009B9F0000}"/>
    <cellStyle name="s_model1_1" xfId="41467" xr:uid="{00000000-0005-0000-0000-00009C9F0000}"/>
    <cellStyle name="s_model1_2" xfId="41468" xr:uid="{00000000-0005-0000-0000-00009D9F0000}"/>
    <cellStyle name="s_model1_2_FS Exuma 10yr  9 13 2007" xfId="41469" xr:uid="{00000000-0005-0000-0000-00009E9F0000}"/>
    <cellStyle name="s_model1_2_FS Exuma 10yr  9 13 2007_10 Year Model 2010 03 01 Exec Summ_GL2" xfId="41470" xr:uid="{00000000-0005-0000-0000-00009F9F0000}"/>
    <cellStyle name="s_model1_FS Exuma 10yr  9 13 2007" xfId="41471" xr:uid="{00000000-0005-0000-0000-0000A09F0000}"/>
    <cellStyle name="s_model1_FS Exuma 10yr  9 13 2007_10 Year Model 2010 03 01 Exec Summ_GL2" xfId="41472" xr:uid="{00000000-0005-0000-0000-0000A19F0000}"/>
    <cellStyle name="s_model19" xfId="41473" xr:uid="{00000000-0005-0000-0000-0000A29F0000}"/>
    <cellStyle name="s_model19_1" xfId="41474" xr:uid="{00000000-0005-0000-0000-0000A39F0000}"/>
    <cellStyle name="s_model19_1_FS Exuma 10yr  9 13 2007" xfId="41475" xr:uid="{00000000-0005-0000-0000-0000A49F0000}"/>
    <cellStyle name="s_model19_1_FS Exuma 10yr  9 13 2007_10 Year Model 2010 03 01 Exec Summ_GL2" xfId="41476" xr:uid="{00000000-0005-0000-0000-0000A59F0000}"/>
    <cellStyle name="s_model2" xfId="41477" xr:uid="{00000000-0005-0000-0000-0000A69F0000}"/>
    <cellStyle name="s_model2_FS Exuma 10yr  9 13 2007" xfId="41478" xr:uid="{00000000-0005-0000-0000-0000A79F0000}"/>
    <cellStyle name="s_model2_FS Exuma 10yr  9 13 2007_10 Year Model 2010 03 01 Exec Summ_GL2" xfId="41479" xr:uid="{00000000-0005-0000-0000-0000A89F0000}"/>
    <cellStyle name="s_model6" xfId="41480" xr:uid="{00000000-0005-0000-0000-0000A99F0000}"/>
    <cellStyle name="s_model6_1" xfId="41481" xr:uid="{00000000-0005-0000-0000-0000AA9F0000}"/>
    <cellStyle name="s_model6_2" xfId="41482" xr:uid="{00000000-0005-0000-0000-0000AB9F0000}"/>
    <cellStyle name="s_model6_2_FS Exuma 10yr  9 13 2007" xfId="41483" xr:uid="{00000000-0005-0000-0000-0000AC9F0000}"/>
    <cellStyle name="s_model6_2_FS Exuma 10yr  9 13 2007_10 Year Model 2010 03 01 Exec Summ_GL2" xfId="41484" xr:uid="{00000000-0005-0000-0000-0000AD9F0000}"/>
    <cellStyle name="s_model6_FS Exuma 10yr  9 13 2007" xfId="41485" xr:uid="{00000000-0005-0000-0000-0000AE9F0000}"/>
    <cellStyle name="s_model6_FS Exuma 10yr  9 13 2007_10 Year Model 2010 03 01 Exec Summ_GL2" xfId="41486" xr:uid="{00000000-0005-0000-0000-0000AF9F0000}"/>
    <cellStyle name="s_MS Model 3 May" xfId="41487" xr:uid="{00000000-0005-0000-0000-0000B09F0000}"/>
    <cellStyle name="s_MS Model 3 May_FS Exuma 10yr  9 13 2007" xfId="41488" xr:uid="{00000000-0005-0000-0000-0000B19F0000}"/>
    <cellStyle name="s_MS Model 3 May_FS Exuma 10yr  9 13 2007_10 Year Model 2010 03 01 Exec Summ_GL2" xfId="41489" xr:uid="{00000000-0005-0000-0000-0000B29F0000}"/>
    <cellStyle name="s_P_L_Ratios" xfId="41490" xr:uid="{00000000-0005-0000-0000-0000B39F0000}"/>
    <cellStyle name="s_P_L_Ratios_B" xfId="41491" xr:uid="{00000000-0005-0000-0000-0000B49F0000}"/>
    <cellStyle name="s_P_L_Ratios_B_FS Exuma 10yr  9 13 2007" xfId="41492" xr:uid="{00000000-0005-0000-0000-0000B59F0000}"/>
    <cellStyle name="s_P_L_Ratios_B_FS Exuma 10yr  9 13 2007_10 Year Model 2010 03 01 Exec Summ_GL2" xfId="41493" xr:uid="{00000000-0005-0000-0000-0000B69F0000}"/>
    <cellStyle name="s_P_L_Ratios_FS Exuma 10yr  9 13 2007" xfId="41494" xr:uid="{00000000-0005-0000-0000-0000B79F0000}"/>
    <cellStyle name="s_P_L_Ratios_FS Exuma 10yr  9 13 2007_10 Year Model 2010 03 01 Exec Summ_GL2" xfId="41495" xr:uid="{00000000-0005-0000-0000-0000B89F0000}"/>
    <cellStyle name="s_S_By_S" xfId="41496" xr:uid="{00000000-0005-0000-0000-0000B99F0000}"/>
    <cellStyle name="s_S_By_S_FS Exuma 10yr  9 13 2007" xfId="41497" xr:uid="{00000000-0005-0000-0000-0000BA9F0000}"/>
    <cellStyle name="s_S_By_S_FS Exuma 10yr  9 13 2007_10 Year Model 2010 03 01 Exec Summ_GL2" xfId="41498" xr:uid="{00000000-0005-0000-0000-0000BB9F0000}"/>
    <cellStyle name="s_saft_1" xfId="41499" xr:uid="{00000000-0005-0000-0000-0000BC9F0000}"/>
    <cellStyle name="s_saft_1_1" xfId="41500" xr:uid="{00000000-0005-0000-0000-0000BD9F0000}"/>
    <cellStyle name="s_saft_1_1_FS Exuma 10yr  9 13 2007" xfId="41501" xr:uid="{00000000-0005-0000-0000-0000BE9F0000}"/>
    <cellStyle name="s_saft_1_1_FS Exuma 10yr  9 13 2007_10 Year Model 2010 03 01 Exec Summ_GL2" xfId="41502" xr:uid="{00000000-0005-0000-0000-0000BF9F0000}"/>
    <cellStyle name="s_saft_1_2" xfId="41503" xr:uid="{00000000-0005-0000-0000-0000C09F0000}"/>
    <cellStyle name="s_saft_1_FS Exuma 10yr  9 13 2007" xfId="41504" xr:uid="{00000000-0005-0000-0000-0000C19F0000}"/>
    <cellStyle name="s_saft_1_FS Exuma 10yr  9 13 2007_10 Year Model 2010 03 01 Exec Summ_GL2" xfId="41505" xr:uid="{00000000-0005-0000-0000-0000C29F0000}"/>
    <cellStyle name="s_Sheet5" xfId="41506" xr:uid="{00000000-0005-0000-0000-0000C39F0000}"/>
    <cellStyle name="s_Sheet5_FS Exuma 10yr  9 13 2007" xfId="41507" xr:uid="{00000000-0005-0000-0000-0000C49F0000}"/>
    <cellStyle name="s_Sheet5_FS Exuma 10yr  9 13 2007_10 Year Model 2010 03 01 Exec Summ_GL2" xfId="41508" xr:uid="{00000000-0005-0000-0000-0000C59F0000}"/>
    <cellStyle name="s_Simplified Seine Unimin 16 July" xfId="41509" xr:uid="{00000000-0005-0000-0000-0000C69F0000}"/>
    <cellStyle name="s_Simplified Seine Unimin 16 July_FS Exuma 10yr  9 13 2007" xfId="41510" xr:uid="{00000000-0005-0000-0000-0000C79F0000}"/>
    <cellStyle name="s_Simplified Seine Unimin 16 July_FS Exuma 10yr  9 13 2007_10 Year Model 2010 03 01 Exec Summ_GL2" xfId="41511" xr:uid="{00000000-0005-0000-0000-0000C89F0000}"/>
    <cellStyle name="s_Valuation " xfId="41512" xr:uid="{00000000-0005-0000-0000-0000C99F0000}"/>
    <cellStyle name="s_Valuation _FS Exuma 10yr  9 13 2007" xfId="41513" xr:uid="{00000000-0005-0000-0000-0000CA9F0000}"/>
    <cellStyle name="s_Valuation _FS Exuma 10yr  9 13 2007_10 Year Model 2010 03 01 Exec Summ_GL2" xfId="41514" xr:uid="{00000000-0005-0000-0000-0000CB9F0000}"/>
    <cellStyle name="s_Volumes" xfId="41515" xr:uid="{00000000-0005-0000-0000-0000CC9F0000}"/>
    <cellStyle name="s_Volumes_FS Exuma 10yr  9 13 2007" xfId="41516" xr:uid="{00000000-0005-0000-0000-0000CD9F0000}"/>
    <cellStyle name="s_Volumes_FS Exuma 10yr  9 13 2007_10 Year Model 2010 03 01 Exec Summ_GL2" xfId="41517" xr:uid="{00000000-0005-0000-0000-0000CE9F0000}"/>
    <cellStyle name="s_WACC benchmarking" xfId="41518" xr:uid="{00000000-0005-0000-0000-0000CF9F0000}"/>
    <cellStyle name="s_WACC benchmarking 2" xfId="41519" xr:uid="{00000000-0005-0000-0000-0000D09F0000}"/>
    <cellStyle name="s_WACC benchmarking_1" xfId="41520" xr:uid="{00000000-0005-0000-0000-0000D19F0000}"/>
    <cellStyle name="s_WACC benchmarking_1 2" xfId="41521" xr:uid="{00000000-0005-0000-0000-0000D29F0000}"/>
    <cellStyle name="s_WACC benchmarking_1_Philadelphia Residential Valuation_Arden" xfId="41522" xr:uid="{00000000-0005-0000-0000-0000D39F0000}"/>
    <cellStyle name="s_WACC benchmarking_1_Philadelphia Residential Valuation_Arden 2" xfId="41523" xr:uid="{00000000-0005-0000-0000-0000D49F0000}"/>
    <cellStyle name="s_WACC benchmarking_1_Philadelphia Residential Valuation_Arden_10 Year Model 2010 03 01 Exec Summ_GL2" xfId="41524" xr:uid="{00000000-0005-0000-0000-0000D59F0000}"/>
    <cellStyle name="s_WACC benchmarking_1_Philadelphia Residential Valuation_Arden_10 Year Model 2010 03 01 Exec Summ_GL2 2" xfId="41525" xr:uid="{00000000-0005-0000-0000-0000D69F0000}"/>
    <cellStyle name="s_WACC benchmarking_1_Philadelphia Residential Valuation_Arden_1207_updated" xfId="41526" xr:uid="{00000000-0005-0000-0000-0000D79F0000}"/>
    <cellStyle name="s_WACC benchmarking_1_Philadelphia Residential Valuation_Arden_1207_updated 2" xfId="41527" xr:uid="{00000000-0005-0000-0000-0000D89F0000}"/>
    <cellStyle name="s_WACC benchmarking_1_Philadelphia Residential Valuation_Arden_1207_updated_10 Year Model 2010 03 01 Exec Summ_GL2" xfId="41528" xr:uid="{00000000-0005-0000-0000-0000D99F0000}"/>
    <cellStyle name="s_WACC benchmarking_1_Philadelphia Residential Valuation_Arden_1207_updated_10 Year Model 2010 03 01 Exec Summ_GL2 2" xfId="41529" xr:uid="{00000000-0005-0000-0000-0000DA9F0000}"/>
    <cellStyle name="s_WACC benchmarking_Philadelphia Residential Valuation_Arden" xfId="41530" xr:uid="{00000000-0005-0000-0000-0000DB9F0000}"/>
    <cellStyle name="s_WACC benchmarking_Philadelphia Residential Valuation_Arden 2" xfId="41531" xr:uid="{00000000-0005-0000-0000-0000DC9F0000}"/>
    <cellStyle name="s_WACC benchmarking_Philadelphia Residential Valuation_Arden_10 Year Model 2010 03 01 Exec Summ_GL2" xfId="41532" xr:uid="{00000000-0005-0000-0000-0000DD9F0000}"/>
    <cellStyle name="s_WACC benchmarking_Philadelphia Residential Valuation_Arden_10 Year Model 2010 03 01 Exec Summ_GL2 2" xfId="41533" xr:uid="{00000000-0005-0000-0000-0000DE9F0000}"/>
    <cellStyle name="s_WACC benchmarking_Philadelphia Residential Valuation_Arden_1207_updated" xfId="41534" xr:uid="{00000000-0005-0000-0000-0000DF9F0000}"/>
    <cellStyle name="s_WACC benchmarking_Philadelphia Residential Valuation_Arden_1207_updated 2" xfId="41535" xr:uid="{00000000-0005-0000-0000-0000E09F0000}"/>
    <cellStyle name="s_WACC benchmarking_Philadelphia Residential Valuation_Arden_1207_updated_10 Year Model 2010 03 01 Exec Summ_GL2" xfId="41536" xr:uid="{00000000-0005-0000-0000-0000E19F0000}"/>
    <cellStyle name="s_WACC benchmarking_Philadelphia Residential Valuation_Arden_1207_updated_10 Year Model 2010 03 01 Exec Summ_GL2 2" xfId="41537" xr:uid="{00000000-0005-0000-0000-0000E29F0000}"/>
    <cellStyle name="sd" xfId="41538" xr:uid="{00000000-0005-0000-0000-0000E39F0000}"/>
    <cellStyle name="SECTION TITLE" xfId="41539" xr:uid="{00000000-0005-0000-0000-0000E49F0000}"/>
    <cellStyle name="sf" xfId="41540" xr:uid="{00000000-0005-0000-0000-0000E59F0000}"/>
    <cellStyle name="sff" xfId="41541" xr:uid="{00000000-0005-0000-0000-0000E69F0000}"/>
    <cellStyle name="Shaded" xfId="41542" xr:uid="{00000000-0005-0000-0000-0000E79F0000}"/>
    <cellStyle name="Shading" xfId="41543" xr:uid="{00000000-0005-0000-0000-0000E89F0000}"/>
    <cellStyle name="Sheet Title" xfId="2094" xr:uid="{00000000-0005-0000-0000-0000E99F0000}"/>
    <cellStyle name="Single Accounting" xfId="41544" xr:uid="{00000000-0005-0000-0000-0000EA9F0000}"/>
    <cellStyle name="SpecialHeader" xfId="2095" xr:uid="{00000000-0005-0000-0000-0000EB9F0000}"/>
    <cellStyle name="SpecialHeader 10" xfId="13674" xr:uid="{00000000-0005-0000-0000-0000EC9F0000}"/>
    <cellStyle name="SpecialHeader 10 2" xfId="13675" xr:uid="{00000000-0005-0000-0000-0000ED9F0000}"/>
    <cellStyle name="SpecialHeader 2" xfId="2096" xr:uid="{00000000-0005-0000-0000-0000EE9F0000}"/>
    <cellStyle name="SpecialHeader 2 2" xfId="2097" xr:uid="{00000000-0005-0000-0000-0000EF9F0000}"/>
    <cellStyle name="SpecialHeader 2 2 2" xfId="2098" xr:uid="{00000000-0005-0000-0000-0000F09F0000}"/>
    <cellStyle name="SpecialHeader 2 2 2 2" xfId="2799" xr:uid="{00000000-0005-0000-0000-0000F19F0000}"/>
    <cellStyle name="SpecialHeader 2 2 2 3" xfId="13676" xr:uid="{00000000-0005-0000-0000-0000F29F0000}"/>
    <cellStyle name="SpecialHeader 2 2 3" xfId="2798" xr:uid="{00000000-0005-0000-0000-0000F39F0000}"/>
    <cellStyle name="SpecialHeader 2 2 4" xfId="13677" xr:uid="{00000000-0005-0000-0000-0000F49F0000}"/>
    <cellStyle name="SpecialHeader 2 3" xfId="2797" xr:uid="{00000000-0005-0000-0000-0000F59F0000}"/>
    <cellStyle name="SpecialHeader 2 4" xfId="13678" xr:uid="{00000000-0005-0000-0000-0000F69F0000}"/>
    <cellStyle name="SpecialHeader 2_6201 Budget 2012l PMc" xfId="13679" xr:uid="{00000000-0005-0000-0000-0000F79F0000}"/>
    <cellStyle name="SpecialHeader 3" xfId="2099" xr:uid="{00000000-0005-0000-0000-0000F89F0000}"/>
    <cellStyle name="SpecialHeader 3 2" xfId="2100" xr:uid="{00000000-0005-0000-0000-0000F99F0000}"/>
    <cellStyle name="SpecialHeader 3 2 2" xfId="2101" xr:uid="{00000000-0005-0000-0000-0000FA9F0000}"/>
    <cellStyle name="SpecialHeader 3 2 2 2" xfId="2802" xr:uid="{00000000-0005-0000-0000-0000FB9F0000}"/>
    <cellStyle name="SpecialHeader 3 2 2 3" xfId="13680" xr:uid="{00000000-0005-0000-0000-0000FC9F0000}"/>
    <cellStyle name="SpecialHeader 3 2 3" xfId="2801" xr:uid="{00000000-0005-0000-0000-0000FD9F0000}"/>
    <cellStyle name="SpecialHeader 3 2 4" xfId="13681" xr:uid="{00000000-0005-0000-0000-0000FE9F0000}"/>
    <cellStyle name="SpecialHeader 3 3" xfId="2102" xr:uid="{00000000-0005-0000-0000-0000FF9F0000}"/>
    <cellStyle name="SpecialHeader 3 3 2" xfId="2803" xr:uid="{00000000-0005-0000-0000-000000A00000}"/>
    <cellStyle name="SpecialHeader 3 3 3" xfId="13682" xr:uid="{00000000-0005-0000-0000-000001A00000}"/>
    <cellStyle name="SpecialHeader 3 4" xfId="2800" xr:uid="{00000000-0005-0000-0000-000002A00000}"/>
    <cellStyle name="SpecialHeader 3 5" xfId="13683" xr:uid="{00000000-0005-0000-0000-000003A00000}"/>
    <cellStyle name="SpecialHeader 3_6201 Budget 2012l PMc" xfId="13684" xr:uid="{00000000-0005-0000-0000-000004A00000}"/>
    <cellStyle name="SpecialHeader 4" xfId="2103" xr:uid="{00000000-0005-0000-0000-000005A00000}"/>
    <cellStyle name="SpecialHeader 4 2" xfId="2104" xr:uid="{00000000-0005-0000-0000-000006A00000}"/>
    <cellStyle name="SpecialHeader 4 2 2" xfId="2805" xr:uid="{00000000-0005-0000-0000-000007A00000}"/>
    <cellStyle name="SpecialHeader 4 2 3" xfId="13685" xr:uid="{00000000-0005-0000-0000-000008A00000}"/>
    <cellStyle name="SpecialHeader 4 3" xfId="2105" xr:uid="{00000000-0005-0000-0000-000009A00000}"/>
    <cellStyle name="SpecialHeader 4 3 2" xfId="2806" xr:uid="{00000000-0005-0000-0000-00000AA00000}"/>
    <cellStyle name="SpecialHeader 4 3 3" xfId="13686" xr:uid="{00000000-0005-0000-0000-00000BA00000}"/>
    <cellStyle name="SpecialHeader 4 4" xfId="2106" xr:uid="{00000000-0005-0000-0000-00000CA00000}"/>
    <cellStyle name="SpecialHeader 4 4 2" xfId="2807" xr:uid="{00000000-0005-0000-0000-00000DA00000}"/>
    <cellStyle name="SpecialHeader 4 5" xfId="2804" xr:uid="{00000000-0005-0000-0000-00000EA00000}"/>
    <cellStyle name="SpecialHeader 4 6" xfId="13687" xr:uid="{00000000-0005-0000-0000-00000FA00000}"/>
    <cellStyle name="SpecialHeader 4_Budget 2012" xfId="3026" xr:uid="{00000000-0005-0000-0000-000010A00000}"/>
    <cellStyle name="SpecialHeader 5" xfId="2107" xr:uid="{00000000-0005-0000-0000-000011A00000}"/>
    <cellStyle name="SpecialHeader 5 2" xfId="2108" xr:uid="{00000000-0005-0000-0000-000012A00000}"/>
    <cellStyle name="SpecialHeader 5 2 2" xfId="2809" xr:uid="{00000000-0005-0000-0000-000013A00000}"/>
    <cellStyle name="SpecialHeader 5 2 3" xfId="13688" xr:uid="{00000000-0005-0000-0000-000014A00000}"/>
    <cellStyle name="SpecialHeader 5 3" xfId="2109" xr:uid="{00000000-0005-0000-0000-000015A00000}"/>
    <cellStyle name="SpecialHeader 5 3 2" xfId="2810" xr:uid="{00000000-0005-0000-0000-000016A00000}"/>
    <cellStyle name="SpecialHeader 5 3 3" xfId="13689" xr:uid="{00000000-0005-0000-0000-000017A00000}"/>
    <cellStyle name="SpecialHeader 5 4" xfId="2808" xr:uid="{00000000-0005-0000-0000-000018A00000}"/>
    <cellStyle name="SpecialHeader 5 5" xfId="13690" xr:uid="{00000000-0005-0000-0000-000019A00000}"/>
    <cellStyle name="SpecialHeader 6" xfId="2110" xr:uid="{00000000-0005-0000-0000-00001AA00000}"/>
    <cellStyle name="SpecialHeader 6 2" xfId="2111" xr:uid="{00000000-0005-0000-0000-00001BA00000}"/>
    <cellStyle name="SpecialHeader 6 2 2" xfId="2812" xr:uid="{00000000-0005-0000-0000-00001CA00000}"/>
    <cellStyle name="SpecialHeader 6 2 3" xfId="13691" xr:uid="{00000000-0005-0000-0000-00001DA00000}"/>
    <cellStyle name="SpecialHeader 6 3" xfId="2811" xr:uid="{00000000-0005-0000-0000-00001EA00000}"/>
    <cellStyle name="SpecialHeader 6 4" xfId="13692" xr:uid="{00000000-0005-0000-0000-00001FA00000}"/>
    <cellStyle name="SpecialHeader 7" xfId="2112" xr:uid="{00000000-0005-0000-0000-000020A00000}"/>
    <cellStyle name="SpecialHeader 7 2" xfId="2813" xr:uid="{00000000-0005-0000-0000-000021A00000}"/>
    <cellStyle name="SpecialHeader 7 3" xfId="13693" xr:uid="{00000000-0005-0000-0000-000022A00000}"/>
    <cellStyle name="SpecialHeader 8" xfId="2113" xr:uid="{00000000-0005-0000-0000-000023A00000}"/>
    <cellStyle name="SpecialHeader 8 2" xfId="2114" xr:uid="{00000000-0005-0000-0000-000024A00000}"/>
    <cellStyle name="SpecialHeader 8 2 2" xfId="2815" xr:uid="{00000000-0005-0000-0000-000025A00000}"/>
    <cellStyle name="SpecialHeader 8 2 3" xfId="13694" xr:uid="{00000000-0005-0000-0000-000026A00000}"/>
    <cellStyle name="SpecialHeader 8 3" xfId="2814" xr:uid="{00000000-0005-0000-0000-000027A00000}"/>
    <cellStyle name="SpecialHeader 8 4" xfId="13695" xr:uid="{00000000-0005-0000-0000-000028A00000}"/>
    <cellStyle name="SpecialHeader 9" xfId="13696" xr:uid="{00000000-0005-0000-0000-000029A00000}"/>
    <cellStyle name="SpecialHeader 9 2" xfId="13697" xr:uid="{00000000-0005-0000-0000-00002AA00000}"/>
    <cellStyle name="SpecialHeader 9 2 2" xfId="13698" xr:uid="{00000000-0005-0000-0000-00002BA00000}"/>
    <cellStyle name="SpecialHeader 9 3" xfId="13699" xr:uid="{00000000-0005-0000-0000-00002CA00000}"/>
    <cellStyle name="SpecialHeader_2010 Ope. expense" xfId="2115" xr:uid="{00000000-0005-0000-0000-00002DA00000}"/>
    <cellStyle name="ss" xfId="41545" xr:uid="{00000000-0005-0000-0000-00002EA00000}"/>
    <cellStyle name="ss0" xfId="41546" xr:uid="{00000000-0005-0000-0000-00002FA00000}"/>
    <cellStyle name="ss0 2" xfId="41547" xr:uid="{00000000-0005-0000-0000-000030A00000}"/>
    <cellStyle name="ss1" xfId="41548" xr:uid="{00000000-0005-0000-0000-000031A00000}"/>
    <cellStyle name="ss1 2" xfId="41549" xr:uid="{00000000-0005-0000-0000-000032A00000}"/>
    <cellStyle name="ss2" xfId="41550" xr:uid="{00000000-0005-0000-0000-000033A00000}"/>
    <cellStyle name="ss2 2" xfId="41551" xr:uid="{00000000-0005-0000-0000-000034A00000}"/>
    <cellStyle name="ssp " xfId="41552" xr:uid="{00000000-0005-0000-0000-000035A00000}"/>
    <cellStyle name="st" xfId="41553" xr:uid="{00000000-0005-0000-0000-000036A00000}"/>
    <cellStyle name="Standaard_laroux" xfId="41554" xr:uid="{00000000-0005-0000-0000-000037A00000}"/>
    <cellStyle name="Standard_Anpassen der Amortisation" xfId="41555" xr:uid="{00000000-0005-0000-0000-000038A00000}"/>
    <cellStyle name="Strange" xfId="41556" xr:uid="{00000000-0005-0000-0000-000039A00000}"/>
    <cellStyle name="STYL1 - Style1" xfId="41557" xr:uid="{00000000-0005-0000-0000-00003AA00000}"/>
    <cellStyle name="STYL2 - Style2" xfId="41558" xr:uid="{00000000-0005-0000-0000-00003BA00000}"/>
    <cellStyle name="STYL3 - Style3" xfId="41559" xr:uid="{00000000-0005-0000-0000-00003CA00000}"/>
    <cellStyle name="STYL4 - Style4" xfId="41560" xr:uid="{00000000-0005-0000-0000-00003DA00000}"/>
    <cellStyle name="STYL5 - Style5" xfId="41561" xr:uid="{00000000-0005-0000-0000-00003EA00000}"/>
    <cellStyle name="STYL6 - Style6" xfId="41562" xr:uid="{00000000-0005-0000-0000-00003FA00000}"/>
    <cellStyle name="Style 1" xfId="2116" xr:uid="{00000000-0005-0000-0000-000040A00000}"/>
    <cellStyle name="Style 1 2" xfId="2117" xr:uid="{00000000-0005-0000-0000-000041A00000}"/>
    <cellStyle name="Style 1 2 2" xfId="2816" xr:uid="{00000000-0005-0000-0000-000042A00000}"/>
    <cellStyle name="Style 1 3" xfId="2118" xr:uid="{00000000-0005-0000-0000-000043A00000}"/>
    <cellStyle name="Style 1 3 2" xfId="2817" xr:uid="{00000000-0005-0000-0000-000044A00000}"/>
    <cellStyle name="Style 1 4" xfId="2353" xr:uid="{00000000-0005-0000-0000-000045A00000}"/>
    <cellStyle name="Style 1000" xfId="41563" xr:uid="{00000000-0005-0000-0000-000046A00000}"/>
    <cellStyle name="Style 1001" xfId="41564" xr:uid="{00000000-0005-0000-0000-000047A00000}"/>
    <cellStyle name="Style 1002" xfId="41565" xr:uid="{00000000-0005-0000-0000-000048A00000}"/>
    <cellStyle name="Style 1003" xfId="41566" xr:uid="{00000000-0005-0000-0000-000049A00000}"/>
    <cellStyle name="Style 1004" xfId="41567" xr:uid="{00000000-0005-0000-0000-00004AA00000}"/>
    <cellStyle name="Style 1005" xfId="41568" xr:uid="{00000000-0005-0000-0000-00004BA00000}"/>
    <cellStyle name="Style 1005 2" xfId="41569" xr:uid="{00000000-0005-0000-0000-00004CA00000}"/>
    <cellStyle name="Style 1008" xfId="41570" xr:uid="{00000000-0005-0000-0000-00004DA00000}"/>
    <cellStyle name="Style 1008 2" xfId="41571" xr:uid="{00000000-0005-0000-0000-00004EA00000}"/>
    <cellStyle name="Style 1015" xfId="41572" xr:uid="{00000000-0005-0000-0000-00004FA00000}"/>
    <cellStyle name="Style 1015 2" xfId="41573" xr:uid="{00000000-0005-0000-0000-000050A00000}"/>
    <cellStyle name="Style 1017" xfId="41574" xr:uid="{00000000-0005-0000-0000-000051A00000}"/>
    <cellStyle name="Style 1018" xfId="41575" xr:uid="{00000000-0005-0000-0000-000052A00000}"/>
    <cellStyle name="Style 1019" xfId="41576" xr:uid="{00000000-0005-0000-0000-000053A00000}"/>
    <cellStyle name="Style 1020" xfId="41577" xr:uid="{00000000-0005-0000-0000-000054A00000}"/>
    <cellStyle name="Style 1021" xfId="41578" xr:uid="{00000000-0005-0000-0000-000055A00000}"/>
    <cellStyle name="Style 1022" xfId="41579" xr:uid="{00000000-0005-0000-0000-000056A00000}"/>
    <cellStyle name="Style 1023" xfId="41580" xr:uid="{00000000-0005-0000-0000-000057A00000}"/>
    <cellStyle name="Style 1024" xfId="41581" xr:uid="{00000000-0005-0000-0000-000058A00000}"/>
    <cellStyle name="Style 1025" xfId="41582" xr:uid="{00000000-0005-0000-0000-000059A00000}"/>
    <cellStyle name="Style 1028" xfId="41583" xr:uid="{00000000-0005-0000-0000-00005AA00000}"/>
    <cellStyle name="Style 1028 2" xfId="41584" xr:uid="{00000000-0005-0000-0000-00005BA00000}"/>
    <cellStyle name="Style 1084" xfId="41585" xr:uid="{00000000-0005-0000-0000-00005CA00000}"/>
    <cellStyle name="Style 1085" xfId="41586" xr:uid="{00000000-0005-0000-0000-00005DA00000}"/>
    <cellStyle name="Style 1086" xfId="41587" xr:uid="{00000000-0005-0000-0000-00005EA00000}"/>
    <cellStyle name="Style 1087" xfId="41588" xr:uid="{00000000-0005-0000-0000-00005FA00000}"/>
    <cellStyle name="Style 1088" xfId="41589" xr:uid="{00000000-0005-0000-0000-000060A00000}"/>
    <cellStyle name="Style 1089" xfId="41590" xr:uid="{00000000-0005-0000-0000-000061A00000}"/>
    <cellStyle name="Style 1090" xfId="41591" xr:uid="{00000000-0005-0000-0000-000062A00000}"/>
    <cellStyle name="Style 1091" xfId="41592" xr:uid="{00000000-0005-0000-0000-000063A00000}"/>
    <cellStyle name="Style 1092" xfId="41593" xr:uid="{00000000-0005-0000-0000-000064A00000}"/>
    <cellStyle name="Style 1093" xfId="41594" xr:uid="{00000000-0005-0000-0000-000065A00000}"/>
    <cellStyle name="Style 1094" xfId="41595" xr:uid="{00000000-0005-0000-0000-000066A00000}"/>
    <cellStyle name="Style 1095" xfId="41596" xr:uid="{00000000-0005-0000-0000-000067A00000}"/>
    <cellStyle name="Style 1096" xfId="41597" xr:uid="{00000000-0005-0000-0000-000068A00000}"/>
    <cellStyle name="Style 1097" xfId="41598" xr:uid="{00000000-0005-0000-0000-000069A00000}"/>
    <cellStyle name="Style 1098" xfId="41599" xr:uid="{00000000-0005-0000-0000-00006AA00000}"/>
    <cellStyle name="Style 1101" xfId="41600" xr:uid="{00000000-0005-0000-0000-00006BA00000}"/>
    <cellStyle name="Style 1101 2" xfId="41601" xr:uid="{00000000-0005-0000-0000-00006CA00000}"/>
    <cellStyle name="Style 1103" xfId="41602" xr:uid="{00000000-0005-0000-0000-00006DA00000}"/>
    <cellStyle name="Style 1104" xfId="41603" xr:uid="{00000000-0005-0000-0000-00006EA00000}"/>
    <cellStyle name="Style 1105" xfId="41604" xr:uid="{00000000-0005-0000-0000-00006FA00000}"/>
    <cellStyle name="Style 1106" xfId="41605" xr:uid="{00000000-0005-0000-0000-000070A00000}"/>
    <cellStyle name="Style 1107" xfId="41606" xr:uid="{00000000-0005-0000-0000-000071A00000}"/>
    <cellStyle name="Style 1108" xfId="41607" xr:uid="{00000000-0005-0000-0000-000072A00000}"/>
    <cellStyle name="Style 1109" xfId="41608" xr:uid="{00000000-0005-0000-0000-000073A00000}"/>
    <cellStyle name="Style 1110" xfId="41609" xr:uid="{00000000-0005-0000-0000-000074A00000}"/>
    <cellStyle name="Style 1111" xfId="41610" xr:uid="{00000000-0005-0000-0000-000075A00000}"/>
    <cellStyle name="Style 1112" xfId="41611" xr:uid="{00000000-0005-0000-0000-000076A00000}"/>
    <cellStyle name="Style 1113" xfId="41612" xr:uid="{00000000-0005-0000-0000-000077A00000}"/>
    <cellStyle name="Style 1114" xfId="41613" xr:uid="{00000000-0005-0000-0000-000078A00000}"/>
    <cellStyle name="Style 1115" xfId="41614" xr:uid="{00000000-0005-0000-0000-000079A00000}"/>
    <cellStyle name="Style 1118" xfId="41615" xr:uid="{00000000-0005-0000-0000-00007AA00000}"/>
    <cellStyle name="Style 1119" xfId="41616" xr:uid="{00000000-0005-0000-0000-00007BA00000}"/>
    <cellStyle name="Style 1120" xfId="41617" xr:uid="{00000000-0005-0000-0000-00007CA00000}"/>
    <cellStyle name="Style 1121" xfId="41618" xr:uid="{00000000-0005-0000-0000-00007DA00000}"/>
    <cellStyle name="Style 1122" xfId="41619" xr:uid="{00000000-0005-0000-0000-00007EA00000}"/>
    <cellStyle name="Style 1123" xfId="41620" xr:uid="{00000000-0005-0000-0000-00007FA00000}"/>
    <cellStyle name="Style 1124" xfId="41621" xr:uid="{00000000-0005-0000-0000-000080A00000}"/>
    <cellStyle name="Style 1125" xfId="41622" xr:uid="{00000000-0005-0000-0000-000081A00000}"/>
    <cellStyle name="Style 1128" xfId="41623" xr:uid="{00000000-0005-0000-0000-000082A00000}"/>
    <cellStyle name="Style 1128 2" xfId="41624" xr:uid="{00000000-0005-0000-0000-000083A00000}"/>
    <cellStyle name="Style 1133" xfId="41625" xr:uid="{00000000-0005-0000-0000-000084A00000}"/>
    <cellStyle name="Style 1133 2" xfId="41626" xr:uid="{00000000-0005-0000-0000-000085A00000}"/>
    <cellStyle name="Style 1134" xfId="41627" xr:uid="{00000000-0005-0000-0000-000086A00000}"/>
    <cellStyle name="Style 1137" xfId="41628" xr:uid="{00000000-0005-0000-0000-000087A00000}"/>
    <cellStyle name="Style 1137 2" xfId="41629" xr:uid="{00000000-0005-0000-0000-000088A00000}"/>
    <cellStyle name="Style 1144" xfId="41630" xr:uid="{00000000-0005-0000-0000-000089A00000}"/>
    <cellStyle name="Style 1144 2" xfId="41631" xr:uid="{00000000-0005-0000-0000-00008AA00000}"/>
    <cellStyle name="Style 1147" xfId="41632" xr:uid="{00000000-0005-0000-0000-00008BA00000}"/>
    <cellStyle name="Style 1147 2" xfId="41633" xr:uid="{00000000-0005-0000-0000-00008CA00000}"/>
    <cellStyle name="Style 1177" xfId="41634" xr:uid="{00000000-0005-0000-0000-00008DA00000}"/>
    <cellStyle name="Style 1178" xfId="41635" xr:uid="{00000000-0005-0000-0000-00008EA00000}"/>
    <cellStyle name="Style 1179" xfId="41636" xr:uid="{00000000-0005-0000-0000-00008FA00000}"/>
    <cellStyle name="Style 1180" xfId="41637" xr:uid="{00000000-0005-0000-0000-000090A00000}"/>
    <cellStyle name="Style 1181" xfId="41638" xr:uid="{00000000-0005-0000-0000-000091A00000}"/>
    <cellStyle name="Style 1182" xfId="41639" xr:uid="{00000000-0005-0000-0000-000092A00000}"/>
    <cellStyle name="Style 1183" xfId="41640" xr:uid="{00000000-0005-0000-0000-000093A00000}"/>
    <cellStyle name="Style 1184" xfId="41641" xr:uid="{00000000-0005-0000-0000-000094A00000}"/>
    <cellStyle name="Style 1185" xfId="41642" xr:uid="{00000000-0005-0000-0000-000095A00000}"/>
    <cellStyle name="Style 1214" xfId="41643" xr:uid="{00000000-0005-0000-0000-000096A00000}"/>
    <cellStyle name="Style 1214 2" xfId="41644" xr:uid="{00000000-0005-0000-0000-000097A00000}"/>
    <cellStyle name="Style 1216" xfId="41645" xr:uid="{00000000-0005-0000-0000-000098A00000}"/>
    <cellStyle name="Style 1218" xfId="41646" xr:uid="{00000000-0005-0000-0000-000099A00000}"/>
    <cellStyle name="Style 1219" xfId="41647" xr:uid="{00000000-0005-0000-0000-00009AA00000}"/>
    <cellStyle name="Style 1220" xfId="41648" xr:uid="{00000000-0005-0000-0000-00009BA00000}"/>
    <cellStyle name="Style 1221" xfId="41649" xr:uid="{00000000-0005-0000-0000-00009CA00000}"/>
    <cellStyle name="Style 1222" xfId="41650" xr:uid="{00000000-0005-0000-0000-00009DA00000}"/>
    <cellStyle name="Style 1223" xfId="41651" xr:uid="{00000000-0005-0000-0000-00009EA00000}"/>
    <cellStyle name="Style 1224" xfId="41652" xr:uid="{00000000-0005-0000-0000-00009FA00000}"/>
    <cellStyle name="Style 1225" xfId="41653" xr:uid="{00000000-0005-0000-0000-0000A0A00000}"/>
    <cellStyle name="Style 1226" xfId="41654" xr:uid="{00000000-0005-0000-0000-0000A1A00000}"/>
    <cellStyle name="Style 1227" xfId="41655" xr:uid="{00000000-0005-0000-0000-0000A2A00000}"/>
    <cellStyle name="Style 1228" xfId="41656" xr:uid="{00000000-0005-0000-0000-0000A3A00000}"/>
    <cellStyle name="Style 1229" xfId="41657" xr:uid="{00000000-0005-0000-0000-0000A4A00000}"/>
    <cellStyle name="Style 1230" xfId="41658" xr:uid="{00000000-0005-0000-0000-0000A5A00000}"/>
    <cellStyle name="Style 1234" xfId="41659" xr:uid="{00000000-0005-0000-0000-0000A6A00000}"/>
    <cellStyle name="Style 1234 2" xfId="41660" xr:uid="{00000000-0005-0000-0000-0000A7A00000}"/>
    <cellStyle name="Style 1236" xfId="41661" xr:uid="{00000000-0005-0000-0000-0000A8A00000}"/>
    <cellStyle name="Style 1237" xfId="41662" xr:uid="{00000000-0005-0000-0000-0000A9A00000}"/>
    <cellStyle name="Style 1238" xfId="41663" xr:uid="{00000000-0005-0000-0000-0000AAA00000}"/>
    <cellStyle name="Style 1239" xfId="41664" xr:uid="{00000000-0005-0000-0000-0000ABA00000}"/>
    <cellStyle name="Style 1240" xfId="41665" xr:uid="{00000000-0005-0000-0000-0000ACA00000}"/>
    <cellStyle name="Style 1241" xfId="41666" xr:uid="{00000000-0005-0000-0000-0000ADA00000}"/>
    <cellStyle name="Style 1242" xfId="41667" xr:uid="{00000000-0005-0000-0000-0000AEA00000}"/>
    <cellStyle name="Style 1243" xfId="41668" xr:uid="{00000000-0005-0000-0000-0000AFA00000}"/>
    <cellStyle name="Style 1244" xfId="41669" xr:uid="{00000000-0005-0000-0000-0000B0A00000}"/>
    <cellStyle name="Style 1246" xfId="41670" xr:uid="{00000000-0005-0000-0000-0000B1A00000}"/>
    <cellStyle name="Style 1246 2" xfId="41671" xr:uid="{00000000-0005-0000-0000-0000B2A00000}"/>
    <cellStyle name="Style 1248" xfId="41672" xr:uid="{00000000-0005-0000-0000-0000B3A00000}"/>
    <cellStyle name="Style 1249" xfId="41673" xr:uid="{00000000-0005-0000-0000-0000B4A00000}"/>
    <cellStyle name="Style 1250" xfId="41674" xr:uid="{00000000-0005-0000-0000-0000B5A00000}"/>
    <cellStyle name="Style 1251" xfId="41675" xr:uid="{00000000-0005-0000-0000-0000B6A00000}"/>
    <cellStyle name="Style 1252" xfId="41676" xr:uid="{00000000-0005-0000-0000-0000B7A00000}"/>
    <cellStyle name="Style 1253" xfId="41677" xr:uid="{00000000-0005-0000-0000-0000B8A00000}"/>
    <cellStyle name="Style 1254" xfId="41678" xr:uid="{00000000-0005-0000-0000-0000B9A00000}"/>
    <cellStyle name="Style 1255" xfId="41679" xr:uid="{00000000-0005-0000-0000-0000BAA00000}"/>
    <cellStyle name="Style 1256" xfId="41680" xr:uid="{00000000-0005-0000-0000-0000BBA00000}"/>
    <cellStyle name="Style 1256 2" xfId="41681" xr:uid="{00000000-0005-0000-0000-0000BCA00000}"/>
    <cellStyle name="Style 1257" xfId="41682" xr:uid="{00000000-0005-0000-0000-0000BDA00000}"/>
    <cellStyle name="Style 1258" xfId="41683" xr:uid="{00000000-0005-0000-0000-0000BEA00000}"/>
    <cellStyle name="Style 1259" xfId="41684" xr:uid="{00000000-0005-0000-0000-0000BFA00000}"/>
    <cellStyle name="Style 1260" xfId="41685" xr:uid="{00000000-0005-0000-0000-0000C0A00000}"/>
    <cellStyle name="Style 1260 2" xfId="41686" xr:uid="{00000000-0005-0000-0000-0000C1A00000}"/>
    <cellStyle name="Style 1261" xfId="41687" xr:uid="{00000000-0005-0000-0000-0000C2A00000}"/>
    <cellStyle name="Style 1261 2" xfId="41688" xr:uid="{00000000-0005-0000-0000-0000C3A00000}"/>
    <cellStyle name="Style 1262" xfId="41689" xr:uid="{00000000-0005-0000-0000-0000C4A00000}"/>
    <cellStyle name="Style 1263" xfId="41690" xr:uid="{00000000-0005-0000-0000-0000C5A00000}"/>
    <cellStyle name="Style 1263 2" xfId="41691" xr:uid="{00000000-0005-0000-0000-0000C6A00000}"/>
    <cellStyle name="Style 1264" xfId="41692" xr:uid="{00000000-0005-0000-0000-0000C7A00000}"/>
    <cellStyle name="Style 1265" xfId="41693" xr:uid="{00000000-0005-0000-0000-0000C8A00000}"/>
    <cellStyle name="Style 1265 2" xfId="41694" xr:uid="{00000000-0005-0000-0000-0000C9A00000}"/>
    <cellStyle name="Style 1266" xfId="41695" xr:uid="{00000000-0005-0000-0000-0000CAA00000}"/>
    <cellStyle name="Style 1267" xfId="41696" xr:uid="{00000000-0005-0000-0000-0000CBA00000}"/>
    <cellStyle name="Style 1267 2" xfId="41697" xr:uid="{00000000-0005-0000-0000-0000CCA00000}"/>
    <cellStyle name="Style 1268" xfId="41698" xr:uid="{00000000-0005-0000-0000-0000CDA00000}"/>
    <cellStyle name="Style 1269" xfId="41699" xr:uid="{00000000-0005-0000-0000-0000CEA00000}"/>
    <cellStyle name="Style 1269 2" xfId="41700" xr:uid="{00000000-0005-0000-0000-0000CFA00000}"/>
    <cellStyle name="Style 1270" xfId="41701" xr:uid="{00000000-0005-0000-0000-0000D0A00000}"/>
    <cellStyle name="Style 1271" xfId="41702" xr:uid="{00000000-0005-0000-0000-0000D1A00000}"/>
    <cellStyle name="Style 1271 2" xfId="41703" xr:uid="{00000000-0005-0000-0000-0000D2A00000}"/>
    <cellStyle name="Style 1274" xfId="41704" xr:uid="{00000000-0005-0000-0000-0000D3A00000}"/>
    <cellStyle name="Style 1299" xfId="41705" xr:uid="{00000000-0005-0000-0000-0000D4A00000}"/>
    <cellStyle name="Style 1299 2" xfId="41706" xr:uid="{00000000-0005-0000-0000-0000D5A00000}"/>
    <cellStyle name="Style 1302" xfId="41707" xr:uid="{00000000-0005-0000-0000-0000D6A00000}"/>
    <cellStyle name="Style 1302 2" xfId="41708" xr:uid="{00000000-0005-0000-0000-0000D7A00000}"/>
    <cellStyle name="Style 1304" xfId="41709" xr:uid="{00000000-0005-0000-0000-0000D8A00000}"/>
    <cellStyle name="Style 1304 2" xfId="41710" xr:uid="{00000000-0005-0000-0000-0000D9A00000}"/>
    <cellStyle name="Style 1310" xfId="41711" xr:uid="{00000000-0005-0000-0000-0000DAA00000}"/>
    <cellStyle name="Style 1310 2" xfId="41712" xr:uid="{00000000-0005-0000-0000-0000DBA00000}"/>
    <cellStyle name="Style 1319" xfId="41713" xr:uid="{00000000-0005-0000-0000-0000DCA00000}"/>
    <cellStyle name="Style 1319 2" xfId="41714" xr:uid="{00000000-0005-0000-0000-0000DDA00000}"/>
    <cellStyle name="Style 1331" xfId="41715" xr:uid="{00000000-0005-0000-0000-0000DEA00000}"/>
    <cellStyle name="Style 1332" xfId="41716" xr:uid="{00000000-0005-0000-0000-0000DFA00000}"/>
    <cellStyle name="Style 1333" xfId="41717" xr:uid="{00000000-0005-0000-0000-0000E0A00000}"/>
    <cellStyle name="Style 1334" xfId="41718" xr:uid="{00000000-0005-0000-0000-0000E1A00000}"/>
    <cellStyle name="Style 1335" xfId="41719" xr:uid="{00000000-0005-0000-0000-0000E2A00000}"/>
    <cellStyle name="Style 1336" xfId="41720" xr:uid="{00000000-0005-0000-0000-0000E3A00000}"/>
    <cellStyle name="Style 1337" xfId="41721" xr:uid="{00000000-0005-0000-0000-0000E4A00000}"/>
    <cellStyle name="Style 1338" xfId="41722" xr:uid="{00000000-0005-0000-0000-0000E5A00000}"/>
    <cellStyle name="Style 1339" xfId="41723" xr:uid="{00000000-0005-0000-0000-0000E6A00000}"/>
    <cellStyle name="Style 1353" xfId="41724" xr:uid="{00000000-0005-0000-0000-0000E7A00000}"/>
    <cellStyle name="Style 1353 2" xfId="41725" xr:uid="{00000000-0005-0000-0000-0000E8A00000}"/>
    <cellStyle name="Style 1355" xfId="41726" xr:uid="{00000000-0005-0000-0000-0000E9A00000}"/>
    <cellStyle name="Style 1356" xfId="41727" xr:uid="{00000000-0005-0000-0000-0000EAA00000}"/>
    <cellStyle name="Style 1357" xfId="41728" xr:uid="{00000000-0005-0000-0000-0000EBA00000}"/>
    <cellStyle name="Style 1358" xfId="41729" xr:uid="{00000000-0005-0000-0000-0000ECA00000}"/>
    <cellStyle name="Style 1359" xfId="41730" xr:uid="{00000000-0005-0000-0000-0000EDA00000}"/>
    <cellStyle name="Style 1360" xfId="41731" xr:uid="{00000000-0005-0000-0000-0000EEA00000}"/>
    <cellStyle name="Style 1361" xfId="41732" xr:uid="{00000000-0005-0000-0000-0000EFA00000}"/>
    <cellStyle name="Style 1362" xfId="41733" xr:uid="{00000000-0005-0000-0000-0000F0A00000}"/>
    <cellStyle name="Style 1363" xfId="41734" xr:uid="{00000000-0005-0000-0000-0000F1A00000}"/>
    <cellStyle name="Style 1376" xfId="41735" xr:uid="{00000000-0005-0000-0000-0000F2A00000}"/>
    <cellStyle name="Style 1377" xfId="41736" xr:uid="{00000000-0005-0000-0000-0000F3A00000}"/>
    <cellStyle name="Style 1378" xfId="41737" xr:uid="{00000000-0005-0000-0000-0000F4A00000}"/>
    <cellStyle name="Style 1379" xfId="41738" xr:uid="{00000000-0005-0000-0000-0000F5A00000}"/>
    <cellStyle name="Style 1379 2" xfId="41739" xr:uid="{00000000-0005-0000-0000-0000F6A00000}"/>
    <cellStyle name="Style 1380" xfId="41740" xr:uid="{00000000-0005-0000-0000-0000F7A00000}"/>
    <cellStyle name="Style 1381" xfId="41741" xr:uid="{00000000-0005-0000-0000-0000F8A00000}"/>
    <cellStyle name="Style 1381 2" xfId="41742" xr:uid="{00000000-0005-0000-0000-0000F9A00000}"/>
    <cellStyle name="Style 1382" xfId="41743" xr:uid="{00000000-0005-0000-0000-0000FAA00000}"/>
    <cellStyle name="Style 1383" xfId="41744" xr:uid="{00000000-0005-0000-0000-0000FBA00000}"/>
    <cellStyle name="Style 1384" xfId="41745" xr:uid="{00000000-0005-0000-0000-0000FCA00000}"/>
    <cellStyle name="Style 1385" xfId="41746" xr:uid="{00000000-0005-0000-0000-0000FDA00000}"/>
    <cellStyle name="Style 1386" xfId="41747" xr:uid="{00000000-0005-0000-0000-0000FEA00000}"/>
    <cellStyle name="Style 1387" xfId="41748" xr:uid="{00000000-0005-0000-0000-0000FFA00000}"/>
    <cellStyle name="Style 1387 2" xfId="41749" xr:uid="{00000000-0005-0000-0000-000000A10000}"/>
    <cellStyle name="Style 1388" xfId="41750" xr:uid="{00000000-0005-0000-0000-000001A10000}"/>
    <cellStyle name="Style 1389" xfId="41751" xr:uid="{00000000-0005-0000-0000-000002A10000}"/>
    <cellStyle name="Style 1390" xfId="41752" xr:uid="{00000000-0005-0000-0000-000003A10000}"/>
    <cellStyle name="Style 1391" xfId="41753" xr:uid="{00000000-0005-0000-0000-000004A10000}"/>
    <cellStyle name="Style 1392" xfId="41754" xr:uid="{00000000-0005-0000-0000-000005A10000}"/>
    <cellStyle name="Style 1393" xfId="41755" xr:uid="{00000000-0005-0000-0000-000006A10000}"/>
    <cellStyle name="Style 1394" xfId="41756" xr:uid="{00000000-0005-0000-0000-000007A10000}"/>
    <cellStyle name="Style 1395" xfId="41757" xr:uid="{00000000-0005-0000-0000-000008A10000}"/>
    <cellStyle name="Style 1396" xfId="41758" xr:uid="{00000000-0005-0000-0000-000009A10000}"/>
    <cellStyle name="Style 1396 2" xfId="41759" xr:uid="{00000000-0005-0000-0000-00000AA10000}"/>
    <cellStyle name="Style 1397" xfId="41760" xr:uid="{00000000-0005-0000-0000-00000BA10000}"/>
    <cellStyle name="Style 1398" xfId="41761" xr:uid="{00000000-0005-0000-0000-00000CA10000}"/>
    <cellStyle name="Style 1399" xfId="41762" xr:uid="{00000000-0005-0000-0000-00000DA10000}"/>
    <cellStyle name="Style 1400" xfId="41763" xr:uid="{00000000-0005-0000-0000-00000EA10000}"/>
    <cellStyle name="Style 1401" xfId="41764" xr:uid="{00000000-0005-0000-0000-00000FA10000}"/>
    <cellStyle name="Style 1402" xfId="41765" xr:uid="{00000000-0005-0000-0000-000010A10000}"/>
    <cellStyle name="Style 1403" xfId="41766" xr:uid="{00000000-0005-0000-0000-000011A10000}"/>
    <cellStyle name="Style 1404" xfId="41767" xr:uid="{00000000-0005-0000-0000-000012A10000}"/>
    <cellStyle name="Style 1405" xfId="41768" xr:uid="{00000000-0005-0000-0000-000013A10000}"/>
    <cellStyle name="Style 1406" xfId="41769" xr:uid="{00000000-0005-0000-0000-000014A10000}"/>
    <cellStyle name="Style 1428" xfId="41770" xr:uid="{00000000-0005-0000-0000-000015A10000}"/>
    <cellStyle name="Style 1429" xfId="41771" xr:uid="{00000000-0005-0000-0000-000016A10000}"/>
    <cellStyle name="Style 1430" xfId="41772" xr:uid="{00000000-0005-0000-0000-000017A10000}"/>
    <cellStyle name="Style 1431" xfId="41773" xr:uid="{00000000-0005-0000-0000-000018A10000}"/>
    <cellStyle name="Style 1432" xfId="41774" xr:uid="{00000000-0005-0000-0000-000019A10000}"/>
    <cellStyle name="Style 1433" xfId="41775" xr:uid="{00000000-0005-0000-0000-00001AA10000}"/>
    <cellStyle name="Style 1434" xfId="41776" xr:uid="{00000000-0005-0000-0000-00001BA10000}"/>
    <cellStyle name="Style 1435" xfId="41777" xr:uid="{00000000-0005-0000-0000-00001CA10000}"/>
    <cellStyle name="Style 1436" xfId="41778" xr:uid="{00000000-0005-0000-0000-00001DA10000}"/>
    <cellStyle name="Style 1437" xfId="41779" xr:uid="{00000000-0005-0000-0000-00001EA10000}"/>
    <cellStyle name="Style 1438" xfId="41780" xr:uid="{00000000-0005-0000-0000-00001FA10000}"/>
    <cellStyle name="Style 1443" xfId="41781" xr:uid="{00000000-0005-0000-0000-000020A10000}"/>
    <cellStyle name="Style 1444" xfId="41782" xr:uid="{00000000-0005-0000-0000-000021A10000}"/>
    <cellStyle name="Style 1445" xfId="41783" xr:uid="{00000000-0005-0000-0000-000022A10000}"/>
    <cellStyle name="Style 1446" xfId="41784" xr:uid="{00000000-0005-0000-0000-000023A10000}"/>
    <cellStyle name="Style 1447" xfId="41785" xr:uid="{00000000-0005-0000-0000-000024A10000}"/>
    <cellStyle name="Style 1448" xfId="41786" xr:uid="{00000000-0005-0000-0000-000025A10000}"/>
    <cellStyle name="Style 1449" xfId="41787" xr:uid="{00000000-0005-0000-0000-000026A10000}"/>
    <cellStyle name="Style 1450" xfId="41788" xr:uid="{00000000-0005-0000-0000-000027A10000}"/>
    <cellStyle name="Style 1475" xfId="41789" xr:uid="{00000000-0005-0000-0000-000028A10000}"/>
    <cellStyle name="Style 1476" xfId="41790" xr:uid="{00000000-0005-0000-0000-000029A10000}"/>
    <cellStyle name="Style 1477" xfId="41791" xr:uid="{00000000-0005-0000-0000-00002AA10000}"/>
    <cellStyle name="Style 1478" xfId="41792" xr:uid="{00000000-0005-0000-0000-00002BA10000}"/>
    <cellStyle name="Style 1479" xfId="41793" xr:uid="{00000000-0005-0000-0000-00002CA10000}"/>
    <cellStyle name="Style 1480" xfId="41794" xr:uid="{00000000-0005-0000-0000-00002DA10000}"/>
    <cellStyle name="Style 1481" xfId="41795" xr:uid="{00000000-0005-0000-0000-00002EA10000}"/>
    <cellStyle name="Style 1482" xfId="41796" xr:uid="{00000000-0005-0000-0000-00002FA10000}"/>
    <cellStyle name="Style 1556" xfId="41797" xr:uid="{00000000-0005-0000-0000-000030A10000}"/>
    <cellStyle name="Style 1556 2" xfId="41798" xr:uid="{00000000-0005-0000-0000-000031A10000}"/>
    <cellStyle name="Style 1640" xfId="41799" xr:uid="{00000000-0005-0000-0000-000032A10000}"/>
    <cellStyle name="Style 1646" xfId="41800" xr:uid="{00000000-0005-0000-0000-000033A10000}"/>
    <cellStyle name="Style 1663" xfId="41801" xr:uid="{00000000-0005-0000-0000-000034A10000}"/>
    <cellStyle name="Style 1663 2" xfId="41802" xr:uid="{00000000-0005-0000-0000-000035A10000}"/>
    <cellStyle name="Style 1665" xfId="41803" xr:uid="{00000000-0005-0000-0000-000036A10000}"/>
    <cellStyle name="Style 1666" xfId="41804" xr:uid="{00000000-0005-0000-0000-000037A10000}"/>
    <cellStyle name="Style 1667" xfId="41805" xr:uid="{00000000-0005-0000-0000-000038A10000}"/>
    <cellStyle name="Style 1668" xfId="41806" xr:uid="{00000000-0005-0000-0000-000039A10000}"/>
    <cellStyle name="Style 1669" xfId="41807" xr:uid="{00000000-0005-0000-0000-00003AA10000}"/>
    <cellStyle name="Style 1670" xfId="41808" xr:uid="{00000000-0005-0000-0000-00003BA10000}"/>
    <cellStyle name="Style 1671" xfId="41809" xr:uid="{00000000-0005-0000-0000-00003CA10000}"/>
    <cellStyle name="Style 1672" xfId="41810" xr:uid="{00000000-0005-0000-0000-00003DA10000}"/>
    <cellStyle name="Style 1673" xfId="41811" xr:uid="{00000000-0005-0000-0000-00003EA10000}"/>
    <cellStyle name="Style 1887" xfId="41812" xr:uid="{00000000-0005-0000-0000-00003FA10000}"/>
    <cellStyle name="Style 1888" xfId="41813" xr:uid="{00000000-0005-0000-0000-000040A10000}"/>
    <cellStyle name="Style 1889" xfId="41814" xr:uid="{00000000-0005-0000-0000-000041A10000}"/>
    <cellStyle name="Style 1890" xfId="41815" xr:uid="{00000000-0005-0000-0000-000042A10000}"/>
    <cellStyle name="Style 1891" xfId="41816" xr:uid="{00000000-0005-0000-0000-000043A10000}"/>
    <cellStyle name="Style 1892" xfId="41817" xr:uid="{00000000-0005-0000-0000-000044A10000}"/>
    <cellStyle name="Style 1893" xfId="41818" xr:uid="{00000000-0005-0000-0000-000045A10000}"/>
    <cellStyle name="Style 1894" xfId="41819" xr:uid="{00000000-0005-0000-0000-000046A10000}"/>
    <cellStyle name="Style 1895" xfId="41820" xr:uid="{00000000-0005-0000-0000-000047A10000}"/>
    <cellStyle name="Style 193" xfId="41821" xr:uid="{00000000-0005-0000-0000-000048A10000}"/>
    <cellStyle name="Style 194" xfId="41822" xr:uid="{00000000-0005-0000-0000-000049A10000}"/>
    <cellStyle name="Style 195" xfId="41823" xr:uid="{00000000-0005-0000-0000-00004AA10000}"/>
    <cellStyle name="Style 196" xfId="41824" xr:uid="{00000000-0005-0000-0000-00004BA10000}"/>
    <cellStyle name="Style 197" xfId="41825" xr:uid="{00000000-0005-0000-0000-00004CA10000}"/>
    <cellStyle name="Style 198" xfId="41826" xr:uid="{00000000-0005-0000-0000-00004DA10000}"/>
    <cellStyle name="Style 200" xfId="41827" xr:uid="{00000000-0005-0000-0000-00004EA10000}"/>
    <cellStyle name="Style 201" xfId="41828" xr:uid="{00000000-0005-0000-0000-00004FA10000}"/>
    <cellStyle name="Style 202" xfId="41829" xr:uid="{00000000-0005-0000-0000-000050A10000}"/>
    <cellStyle name="Style 227" xfId="41830" xr:uid="{00000000-0005-0000-0000-000051A10000}"/>
    <cellStyle name="Style 227 2" xfId="41831" xr:uid="{00000000-0005-0000-0000-000052A10000}"/>
    <cellStyle name="Style 228" xfId="41832" xr:uid="{00000000-0005-0000-0000-000053A10000}"/>
    <cellStyle name="Style 229" xfId="41833" xr:uid="{00000000-0005-0000-0000-000054A10000}"/>
    <cellStyle name="Style 230" xfId="41834" xr:uid="{00000000-0005-0000-0000-000055A10000}"/>
    <cellStyle name="Style 231" xfId="41835" xr:uid="{00000000-0005-0000-0000-000056A10000}"/>
    <cellStyle name="Style 232" xfId="41836" xr:uid="{00000000-0005-0000-0000-000057A10000}"/>
    <cellStyle name="Style 232 2" xfId="41837" xr:uid="{00000000-0005-0000-0000-000058A10000}"/>
    <cellStyle name="Style 233" xfId="41838" xr:uid="{00000000-0005-0000-0000-000059A10000}"/>
    <cellStyle name="Style 233 2" xfId="41839" xr:uid="{00000000-0005-0000-0000-00005AA10000}"/>
    <cellStyle name="Style 234" xfId="41840" xr:uid="{00000000-0005-0000-0000-00005BA10000}"/>
    <cellStyle name="Style 234 2" xfId="41841" xr:uid="{00000000-0005-0000-0000-00005CA10000}"/>
    <cellStyle name="Style 235" xfId="41842" xr:uid="{00000000-0005-0000-0000-00005DA10000}"/>
    <cellStyle name="Style 235 2" xfId="41843" xr:uid="{00000000-0005-0000-0000-00005EA10000}"/>
    <cellStyle name="Style 236" xfId="41844" xr:uid="{00000000-0005-0000-0000-00005FA10000}"/>
    <cellStyle name="Style 236 2" xfId="41845" xr:uid="{00000000-0005-0000-0000-000060A10000}"/>
    <cellStyle name="Style 237" xfId="41846" xr:uid="{00000000-0005-0000-0000-000061A10000}"/>
    <cellStyle name="Style 237 2" xfId="41847" xr:uid="{00000000-0005-0000-0000-000062A10000}"/>
    <cellStyle name="Style 238" xfId="41848" xr:uid="{00000000-0005-0000-0000-000063A10000}"/>
    <cellStyle name="Style 238 2" xfId="41849" xr:uid="{00000000-0005-0000-0000-000064A10000}"/>
    <cellStyle name="Style 239" xfId="41850" xr:uid="{00000000-0005-0000-0000-000065A10000}"/>
    <cellStyle name="Style 239 2" xfId="41851" xr:uid="{00000000-0005-0000-0000-000066A10000}"/>
    <cellStyle name="Style 240" xfId="41852" xr:uid="{00000000-0005-0000-0000-000067A10000}"/>
    <cellStyle name="Style 240 2" xfId="41853" xr:uid="{00000000-0005-0000-0000-000068A10000}"/>
    <cellStyle name="Style 241" xfId="41854" xr:uid="{00000000-0005-0000-0000-000069A10000}"/>
    <cellStyle name="Style 241 2" xfId="41855" xr:uid="{00000000-0005-0000-0000-00006AA10000}"/>
    <cellStyle name="Style 242" xfId="41856" xr:uid="{00000000-0005-0000-0000-00006BA10000}"/>
    <cellStyle name="Style 242 2" xfId="41857" xr:uid="{00000000-0005-0000-0000-00006CA10000}"/>
    <cellStyle name="Style 243" xfId="41858" xr:uid="{00000000-0005-0000-0000-00006DA10000}"/>
    <cellStyle name="Style 243 2" xfId="41859" xr:uid="{00000000-0005-0000-0000-00006EA10000}"/>
    <cellStyle name="Style 244" xfId="41860" xr:uid="{00000000-0005-0000-0000-00006FA10000}"/>
    <cellStyle name="Style 244 2" xfId="41861" xr:uid="{00000000-0005-0000-0000-000070A10000}"/>
    <cellStyle name="Style 245" xfId="41862" xr:uid="{00000000-0005-0000-0000-000071A10000}"/>
    <cellStyle name="Style 245 2" xfId="41863" xr:uid="{00000000-0005-0000-0000-000072A10000}"/>
    <cellStyle name="Style 246" xfId="41864" xr:uid="{00000000-0005-0000-0000-000073A10000}"/>
    <cellStyle name="Style 246 2" xfId="41865" xr:uid="{00000000-0005-0000-0000-000074A10000}"/>
    <cellStyle name="Style 247" xfId="41866" xr:uid="{00000000-0005-0000-0000-000075A10000}"/>
    <cellStyle name="Style 247 2" xfId="41867" xr:uid="{00000000-0005-0000-0000-000076A10000}"/>
    <cellStyle name="Style 248" xfId="41868" xr:uid="{00000000-0005-0000-0000-000077A10000}"/>
    <cellStyle name="Style 248 2" xfId="41869" xr:uid="{00000000-0005-0000-0000-000078A10000}"/>
    <cellStyle name="Style 249" xfId="41870" xr:uid="{00000000-0005-0000-0000-000079A10000}"/>
    <cellStyle name="Style 249 2" xfId="41871" xr:uid="{00000000-0005-0000-0000-00007AA10000}"/>
    <cellStyle name="Style 250" xfId="41872" xr:uid="{00000000-0005-0000-0000-00007BA10000}"/>
    <cellStyle name="Style 251" xfId="41873" xr:uid="{00000000-0005-0000-0000-00007CA10000}"/>
    <cellStyle name="Style 252" xfId="41874" xr:uid="{00000000-0005-0000-0000-00007DA10000}"/>
    <cellStyle name="Style 252 2" xfId="41875" xr:uid="{00000000-0005-0000-0000-00007EA10000}"/>
    <cellStyle name="Style 253" xfId="41876" xr:uid="{00000000-0005-0000-0000-00007FA10000}"/>
    <cellStyle name="Style 253 2" xfId="41877" xr:uid="{00000000-0005-0000-0000-000080A10000}"/>
    <cellStyle name="Style 254" xfId="41878" xr:uid="{00000000-0005-0000-0000-000081A10000}"/>
    <cellStyle name="Style 254 2" xfId="41879" xr:uid="{00000000-0005-0000-0000-000082A10000}"/>
    <cellStyle name="Style 255" xfId="41880" xr:uid="{00000000-0005-0000-0000-000083A10000}"/>
    <cellStyle name="Style 255 2" xfId="41881" xr:uid="{00000000-0005-0000-0000-000084A10000}"/>
    <cellStyle name="Style 256" xfId="41882" xr:uid="{00000000-0005-0000-0000-000085A10000}"/>
    <cellStyle name="Style 256 2" xfId="41883" xr:uid="{00000000-0005-0000-0000-000086A10000}"/>
    <cellStyle name="Style 257" xfId="41884" xr:uid="{00000000-0005-0000-0000-000087A10000}"/>
    <cellStyle name="Style 257 2" xfId="41885" xr:uid="{00000000-0005-0000-0000-000088A10000}"/>
    <cellStyle name="Style 258" xfId="41886" xr:uid="{00000000-0005-0000-0000-000089A10000}"/>
    <cellStyle name="Style 258 2" xfId="41887" xr:uid="{00000000-0005-0000-0000-00008AA10000}"/>
    <cellStyle name="Style 259" xfId="41888" xr:uid="{00000000-0005-0000-0000-00008BA10000}"/>
    <cellStyle name="Style 259 2" xfId="41889" xr:uid="{00000000-0005-0000-0000-00008CA10000}"/>
    <cellStyle name="Style 260" xfId="41890" xr:uid="{00000000-0005-0000-0000-00008DA10000}"/>
    <cellStyle name="Style 260 2" xfId="41891" xr:uid="{00000000-0005-0000-0000-00008EA10000}"/>
    <cellStyle name="Style 297" xfId="41892" xr:uid="{00000000-0005-0000-0000-00008FA10000}"/>
    <cellStyle name="Style 297 2" xfId="41893" xr:uid="{00000000-0005-0000-0000-000090A10000}"/>
    <cellStyle name="Style 300" xfId="41894" xr:uid="{00000000-0005-0000-0000-000091A10000}"/>
    <cellStyle name="Style 300 2" xfId="41895" xr:uid="{00000000-0005-0000-0000-000092A10000}"/>
    <cellStyle name="Style 307" xfId="41896" xr:uid="{00000000-0005-0000-0000-000093A10000}"/>
    <cellStyle name="Style 307 2" xfId="41897" xr:uid="{00000000-0005-0000-0000-000094A10000}"/>
    <cellStyle name="Style 308" xfId="41898" xr:uid="{00000000-0005-0000-0000-000095A10000}"/>
    <cellStyle name="Style 309" xfId="41899" xr:uid="{00000000-0005-0000-0000-000096A10000}"/>
    <cellStyle name="Style 310" xfId="41900" xr:uid="{00000000-0005-0000-0000-000097A10000}"/>
    <cellStyle name="Style 311" xfId="41901" xr:uid="{00000000-0005-0000-0000-000098A10000}"/>
    <cellStyle name="Style 312" xfId="41902" xr:uid="{00000000-0005-0000-0000-000099A10000}"/>
    <cellStyle name="Style 312 2" xfId="41903" xr:uid="{00000000-0005-0000-0000-00009AA10000}"/>
    <cellStyle name="Style 313" xfId="41904" xr:uid="{00000000-0005-0000-0000-00009BA10000}"/>
    <cellStyle name="Style 313 2" xfId="41905" xr:uid="{00000000-0005-0000-0000-00009CA10000}"/>
    <cellStyle name="Style 314" xfId="41906" xr:uid="{00000000-0005-0000-0000-00009DA10000}"/>
    <cellStyle name="Style 314 2" xfId="41907" xr:uid="{00000000-0005-0000-0000-00009EA10000}"/>
    <cellStyle name="Style 315" xfId="41908" xr:uid="{00000000-0005-0000-0000-00009FA10000}"/>
    <cellStyle name="Style 315 2" xfId="41909" xr:uid="{00000000-0005-0000-0000-0000A0A10000}"/>
    <cellStyle name="Style 316" xfId="41910" xr:uid="{00000000-0005-0000-0000-0000A1A10000}"/>
    <cellStyle name="Style 316 2" xfId="41911" xr:uid="{00000000-0005-0000-0000-0000A2A10000}"/>
    <cellStyle name="Style 317" xfId="41912" xr:uid="{00000000-0005-0000-0000-0000A3A10000}"/>
    <cellStyle name="Style 317 2" xfId="41913" xr:uid="{00000000-0005-0000-0000-0000A4A10000}"/>
    <cellStyle name="Style 318" xfId="41914" xr:uid="{00000000-0005-0000-0000-0000A5A10000}"/>
    <cellStyle name="Style 319" xfId="41915" xr:uid="{00000000-0005-0000-0000-0000A6A10000}"/>
    <cellStyle name="Style 320" xfId="41916" xr:uid="{00000000-0005-0000-0000-0000A7A10000}"/>
    <cellStyle name="Style 320 2" xfId="41917" xr:uid="{00000000-0005-0000-0000-0000A8A10000}"/>
    <cellStyle name="Style 321" xfId="41918" xr:uid="{00000000-0005-0000-0000-0000A9A10000}"/>
    <cellStyle name="Style 321 2" xfId="41919" xr:uid="{00000000-0005-0000-0000-0000AAA10000}"/>
    <cellStyle name="Style 322" xfId="41920" xr:uid="{00000000-0005-0000-0000-0000ABA10000}"/>
    <cellStyle name="Style 322 2" xfId="41921" xr:uid="{00000000-0005-0000-0000-0000ACA10000}"/>
    <cellStyle name="Style 351" xfId="41922" xr:uid="{00000000-0005-0000-0000-0000ADA10000}"/>
    <cellStyle name="Style 351 2" xfId="41923" xr:uid="{00000000-0005-0000-0000-0000AEA10000}"/>
    <cellStyle name="Style 352" xfId="41924" xr:uid="{00000000-0005-0000-0000-0000AFA10000}"/>
    <cellStyle name="Style 353" xfId="41925" xr:uid="{00000000-0005-0000-0000-0000B0A10000}"/>
    <cellStyle name="Style 354" xfId="41926" xr:uid="{00000000-0005-0000-0000-0000B1A10000}"/>
    <cellStyle name="Style 355" xfId="41927" xr:uid="{00000000-0005-0000-0000-0000B2A10000}"/>
    <cellStyle name="Style 356" xfId="41928" xr:uid="{00000000-0005-0000-0000-0000B3A10000}"/>
    <cellStyle name="Style 356 2" xfId="41929" xr:uid="{00000000-0005-0000-0000-0000B4A10000}"/>
    <cellStyle name="Style 357" xfId="41930" xr:uid="{00000000-0005-0000-0000-0000B5A10000}"/>
    <cellStyle name="Style 357 2" xfId="41931" xr:uid="{00000000-0005-0000-0000-0000B6A10000}"/>
    <cellStyle name="Style 358" xfId="41932" xr:uid="{00000000-0005-0000-0000-0000B7A10000}"/>
    <cellStyle name="Style 358 2" xfId="41933" xr:uid="{00000000-0005-0000-0000-0000B8A10000}"/>
    <cellStyle name="Style 359" xfId="41934" xr:uid="{00000000-0005-0000-0000-0000B9A10000}"/>
    <cellStyle name="Style 359 2" xfId="41935" xr:uid="{00000000-0005-0000-0000-0000BAA10000}"/>
    <cellStyle name="Style 360" xfId="41936" xr:uid="{00000000-0005-0000-0000-0000BBA10000}"/>
    <cellStyle name="Style 360 2" xfId="41937" xr:uid="{00000000-0005-0000-0000-0000BCA10000}"/>
    <cellStyle name="Style 361" xfId="41938" xr:uid="{00000000-0005-0000-0000-0000BDA10000}"/>
    <cellStyle name="Style 361 2" xfId="41939" xr:uid="{00000000-0005-0000-0000-0000BEA10000}"/>
    <cellStyle name="Style 362" xfId="41940" xr:uid="{00000000-0005-0000-0000-0000BFA10000}"/>
    <cellStyle name="Style 363" xfId="41941" xr:uid="{00000000-0005-0000-0000-0000C0A10000}"/>
    <cellStyle name="Style 364" xfId="41942" xr:uid="{00000000-0005-0000-0000-0000C1A10000}"/>
    <cellStyle name="Style 364 2" xfId="41943" xr:uid="{00000000-0005-0000-0000-0000C2A10000}"/>
    <cellStyle name="Style 365" xfId="41944" xr:uid="{00000000-0005-0000-0000-0000C3A10000}"/>
    <cellStyle name="Style 365 2" xfId="41945" xr:uid="{00000000-0005-0000-0000-0000C4A10000}"/>
    <cellStyle name="Style 366" xfId="41946" xr:uid="{00000000-0005-0000-0000-0000C5A10000}"/>
    <cellStyle name="Style 366 2" xfId="41947" xr:uid="{00000000-0005-0000-0000-0000C6A10000}"/>
    <cellStyle name="Style 367" xfId="41948" xr:uid="{00000000-0005-0000-0000-0000C7A10000}"/>
    <cellStyle name="Style 367 2" xfId="41949" xr:uid="{00000000-0005-0000-0000-0000C8A10000}"/>
    <cellStyle name="Style 368" xfId="41950" xr:uid="{00000000-0005-0000-0000-0000C9A10000}"/>
    <cellStyle name="Style 368 2" xfId="41951" xr:uid="{00000000-0005-0000-0000-0000CAA10000}"/>
    <cellStyle name="Style 369" xfId="41952" xr:uid="{00000000-0005-0000-0000-0000CBA10000}"/>
    <cellStyle name="Style 369 2" xfId="41953" xr:uid="{00000000-0005-0000-0000-0000CCA10000}"/>
    <cellStyle name="Style 370" xfId="41954" xr:uid="{00000000-0005-0000-0000-0000CDA10000}"/>
    <cellStyle name="Style 370 2" xfId="41955" xr:uid="{00000000-0005-0000-0000-0000CEA10000}"/>
    <cellStyle name="Style 371" xfId="41956" xr:uid="{00000000-0005-0000-0000-0000CFA10000}"/>
    <cellStyle name="Style 371 2" xfId="41957" xr:uid="{00000000-0005-0000-0000-0000D0A10000}"/>
    <cellStyle name="Style 372" xfId="41958" xr:uid="{00000000-0005-0000-0000-0000D1A10000}"/>
    <cellStyle name="Style 372 2" xfId="41959" xr:uid="{00000000-0005-0000-0000-0000D2A10000}"/>
    <cellStyle name="Style 373" xfId="41960" xr:uid="{00000000-0005-0000-0000-0000D3A10000}"/>
    <cellStyle name="Style 373 2" xfId="41961" xr:uid="{00000000-0005-0000-0000-0000D4A10000}"/>
    <cellStyle name="Style 374" xfId="41962" xr:uid="{00000000-0005-0000-0000-0000D5A10000}"/>
    <cellStyle name="Style 374 2" xfId="41963" xr:uid="{00000000-0005-0000-0000-0000D6A10000}"/>
    <cellStyle name="Style 375" xfId="41964" xr:uid="{00000000-0005-0000-0000-0000D7A10000}"/>
    <cellStyle name="Style 375 2" xfId="41965" xr:uid="{00000000-0005-0000-0000-0000D8A10000}"/>
    <cellStyle name="Style 376" xfId="41966" xr:uid="{00000000-0005-0000-0000-0000D9A10000}"/>
    <cellStyle name="Style 376 2" xfId="41967" xr:uid="{00000000-0005-0000-0000-0000DAA10000}"/>
    <cellStyle name="Style 377" xfId="41968" xr:uid="{00000000-0005-0000-0000-0000DBA10000}"/>
    <cellStyle name="Style 377 2" xfId="41969" xr:uid="{00000000-0005-0000-0000-0000DCA10000}"/>
    <cellStyle name="Style 378" xfId="41970" xr:uid="{00000000-0005-0000-0000-0000DDA10000}"/>
    <cellStyle name="Style 378 2" xfId="41971" xr:uid="{00000000-0005-0000-0000-0000DEA10000}"/>
    <cellStyle name="Style 379" xfId="41972" xr:uid="{00000000-0005-0000-0000-0000DFA10000}"/>
    <cellStyle name="Style 379 2" xfId="41973" xr:uid="{00000000-0005-0000-0000-0000E0A10000}"/>
    <cellStyle name="Style 380" xfId="41974" xr:uid="{00000000-0005-0000-0000-0000E1A10000}"/>
    <cellStyle name="Style 380 2" xfId="41975" xr:uid="{00000000-0005-0000-0000-0000E2A10000}"/>
    <cellStyle name="Style 381" xfId="41976" xr:uid="{00000000-0005-0000-0000-0000E3A10000}"/>
    <cellStyle name="Style 381 2" xfId="41977" xr:uid="{00000000-0005-0000-0000-0000E4A10000}"/>
    <cellStyle name="Style 382" xfId="41978" xr:uid="{00000000-0005-0000-0000-0000E5A10000}"/>
    <cellStyle name="Style 382 2" xfId="41979" xr:uid="{00000000-0005-0000-0000-0000E6A10000}"/>
    <cellStyle name="Style 383" xfId="41980" xr:uid="{00000000-0005-0000-0000-0000E7A10000}"/>
    <cellStyle name="Style 383 2" xfId="41981" xr:uid="{00000000-0005-0000-0000-0000E8A10000}"/>
    <cellStyle name="Style 384" xfId="41982" xr:uid="{00000000-0005-0000-0000-0000E9A10000}"/>
    <cellStyle name="Style 384 2" xfId="41983" xr:uid="{00000000-0005-0000-0000-0000EAA10000}"/>
    <cellStyle name="Style 385" xfId="41984" xr:uid="{00000000-0005-0000-0000-0000EBA10000}"/>
    <cellStyle name="Style 385 2" xfId="41985" xr:uid="{00000000-0005-0000-0000-0000ECA10000}"/>
    <cellStyle name="Style 386" xfId="41986" xr:uid="{00000000-0005-0000-0000-0000EDA10000}"/>
    <cellStyle name="Style 386 2" xfId="41987" xr:uid="{00000000-0005-0000-0000-0000EEA10000}"/>
    <cellStyle name="Style 387" xfId="41988" xr:uid="{00000000-0005-0000-0000-0000EFA10000}"/>
    <cellStyle name="Style 387 2" xfId="41989" xr:uid="{00000000-0005-0000-0000-0000F0A10000}"/>
    <cellStyle name="Style 388" xfId="41990" xr:uid="{00000000-0005-0000-0000-0000F1A10000}"/>
    <cellStyle name="Style 388 2" xfId="41991" xr:uid="{00000000-0005-0000-0000-0000F2A10000}"/>
    <cellStyle name="Style 389" xfId="41992" xr:uid="{00000000-0005-0000-0000-0000F3A10000}"/>
    <cellStyle name="Style 389 2" xfId="41993" xr:uid="{00000000-0005-0000-0000-0000F4A10000}"/>
    <cellStyle name="Style 390" xfId="41994" xr:uid="{00000000-0005-0000-0000-0000F5A10000}"/>
    <cellStyle name="Style 390 2" xfId="41995" xr:uid="{00000000-0005-0000-0000-0000F6A10000}"/>
    <cellStyle name="Style 391" xfId="41996" xr:uid="{00000000-0005-0000-0000-0000F7A10000}"/>
    <cellStyle name="Style 391 2" xfId="41997" xr:uid="{00000000-0005-0000-0000-0000F8A10000}"/>
    <cellStyle name="Style 392" xfId="41998" xr:uid="{00000000-0005-0000-0000-0000F9A10000}"/>
    <cellStyle name="Style 393" xfId="41999" xr:uid="{00000000-0005-0000-0000-0000FAA10000}"/>
    <cellStyle name="Style 394" xfId="42000" xr:uid="{00000000-0005-0000-0000-0000FBA10000}"/>
    <cellStyle name="Style 394 2" xfId="42001" xr:uid="{00000000-0005-0000-0000-0000FCA10000}"/>
    <cellStyle name="Style 395" xfId="42002" xr:uid="{00000000-0005-0000-0000-0000FDA10000}"/>
    <cellStyle name="Style 395 2" xfId="42003" xr:uid="{00000000-0005-0000-0000-0000FEA10000}"/>
    <cellStyle name="Style 396" xfId="42004" xr:uid="{00000000-0005-0000-0000-0000FFA10000}"/>
    <cellStyle name="Style 396 2" xfId="42005" xr:uid="{00000000-0005-0000-0000-000000A20000}"/>
    <cellStyle name="Style 397" xfId="42006" xr:uid="{00000000-0005-0000-0000-000001A20000}"/>
    <cellStyle name="Style 397 2" xfId="42007" xr:uid="{00000000-0005-0000-0000-000002A20000}"/>
    <cellStyle name="Style 398" xfId="42008" xr:uid="{00000000-0005-0000-0000-000003A20000}"/>
    <cellStyle name="Style 398 2" xfId="42009" xr:uid="{00000000-0005-0000-0000-000004A20000}"/>
    <cellStyle name="Style 399" xfId="42010" xr:uid="{00000000-0005-0000-0000-000005A20000}"/>
    <cellStyle name="Style 399 2" xfId="42011" xr:uid="{00000000-0005-0000-0000-000006A20000}"/>
    <cellStyle name="Style 400" xfId="42012" xr:uid="{00000000-0005-0000-0000-000007A20000}"/>
    <cellStyle name="Style 400 2" xfId="42013" xr:uid="{00000000-0005-0000-0000-000008A20000}"/>
    <cellStyle name="Style 401" xfId="42014" xr:uid="{00000000-0005-0000-0000-000009A20000}"/>
    <cellStyle name="Style 401 2" xfId="42015" xr:uid="{00000000-0005-0000-0000-00000AA20000}"/>
    <cellStyle name="Style 402" xfId="42016" xr:uid="{00000000-0005-0000-0000-00000BA20000}"/>
    <cellStyle name="Style 402 2" xfId="42017" xr:uid="{00000000-0005-0000-0000-00000CA20000}"/>
    <cellStyle name="Style 403" xfId="42018" xr:uid="{00000000-0005-0000-0000-00000DA20000}"/>
    <cellStyle name="Style 403 2" xfId="42019" xr:uid="{00000000-0005-0000-0000-00000EA20000}"/>
    <cellStyle name="Style 404" xfId="42020" xr:uid="{00000000-0005-0000-0000-00000FA20000}"/>
    <cellStyle name="Style 404 2" xfId="42021" xr:uid="{00000000-0005-0000-0000-000010A20000}"/>
    <cellStyle name="Style 405" xfId="42022" xr:uid="{00000000-0005-0000-0000-000011A20000}"/>
    <cellStyle name="Style 405 2" xfId="42023" xr:uid="{00000000-0005-0000-0000-000012A20000}"/>
    <cellStyle name="Style 406" xfId="42024" xr:uid="{00000000-0005-0000-0000-000013A20000}"/>
    <cellStyle name="Style 406 2" xfId="42025" xr:uid="{00000000-0005-0000-0000-000014A20000}"/>
    <cellStyle name="Style 407" xfId="42026" xr:uid="{00000000-0005-0000-0000-000015A20000}"/>
    <cellStyle name="Style 407 2" xfId="42027" xr:uid="{00000000-0005-0000-0000-000016A20000}"/>
    <cellStyle name="Style 408" xfId="42028" xr:uid="{00000000-0005-0000-0000-000017A20000}"/>
    <cellStyle name="Style 409" xfId="42029" xr:uid="{00000000-0005-0000-0000-000018A20000}"/>
    <cellStyle name="Style 410" xfId="42030" xr:uid="{00000000-0005-0000-0000-000019A20000}"/>
    <cellStyle name="Style 410 2" xfId="42031" xr:uid="{00000000-0005-0000-0000-00001AA20000}"/>
    <cellStyle name="Style 411" xfId="42032" xr:uid="{00000000-0005-0000-0000-00001BA20000}"/>
    <cellStyle name="Style 411 2" xfId="42033" xr:uid="{00000000-0005-0000-0000-00001CA20000}"/>
    <cellStyle name="Style 438" xfId="42034" xr:uid="{00000000-0005-0000-0000-00001DA20000}"/>
    <cellStyle name="Style 439" xfId="42035" xr:uid="{00000000-0005-0000-0000-00001EA20000}"/>
    <cellStyle name="Style 439 2" xfId="42036" xr:uid="{00000000-0005-0000-0000-00001FA20000}"/>
    <cellStyle name="Style 440" xfId="42037" xr:uid="{00000000-0005-0000-0000-000020A20000}"/>
    <cellStyle name="Style 441" xfId="42038" xr:uid="{00000000-0005-0000-0000-000021A20000}"/>
    <cellStyle name="Style 442" xfId="42039" xr:uid="{00000000-0005-0000-0000-000022A20000}"/>
    <cellStyle name="Style 443" xfId="42040" xr:uid="{00000000-0005-0000-0000-000023A20000}"/>
    <cellStyle name="Style 444" xfId="42041" xr:uid="{00000000-0005-0000-0000-000024A20000}"/>
    <cellStyle name="Style 444 2" xfId="42042" xr:uid="{00000000-0005-0000-0000-000025A20000}"/>
    <cellStyle name="Style 445" xfId="42043" xr:uid="{00000000-0005-0000-0000-000026A20000}"/>
    <cellStyle name="Style 445 2" xfId="42044" xr:uid="{00000000-0005-0000-0000-000027A20000}"/>
    <cellStyle name="Style 446" xfId="42045" xr:uid="{00000000-0005-0000-0000-000028A20000}"/>
    <cellStyle name="Style 446 2" xfId="42046" xr:uid="{00000000-0005-0000-0000-000029A20000}"/>
    <cellStyle name="Style 447" xfId="42047" xr:uid="{00000000-0005-0000-0000-00002AA20000}"/>
    <cellStyle name="Style 447 2" xfId="42048" xr:uid="{00000000-0005-0000-0000-00002BA20000}"/>
    <cellStyle name="Style 448" xfId="42049" xr:uid="{00000000-0005-0000-0000-00002CA20000}"/>
    <cellStyle name="Style 448 2" xfId="42050" xr:uid="{00000000-0005-0000-0000-00002DA20000}"/>
    <cellStyle name="Style 449" xfId="42051" xr:uid="{00000000-0005-0000-0000-00002EA20000}"/>
    <cellStyle name="Style 449 2" xfId="42052" xr:uid="{00000000-0005-0000-0000-00002FA20000}"/>
    <cellStyle name="Style 450" xfId="42053" xr:uid="{00000000-0005-0000-0000-000030A20000}"/>
    <cellStyle name="Style 451" xfId="42054" xr:uid="{00000000-0005-0000-0000-000031A20000}"/>
    <cellStyle name="Style 452" xfId="42055" xr:uid="{00000000-0005-0000-0000-000032A20000}"/>
    <cellStyle name="Style 452 2" xfId="42056" xr:uid="{00000000-0005-0000-0000-000033A20000}"/>
    <cellStyle name="Style 453" xfId="42057" xr:uid="{00000000-0005-0000-0000-000034A20000}"/>
    <cellStyle name="Style 453 2" xfId="42058" xr:uid="{00000000-0005-0000-0000-000035A20000}"/>
    <cellStyle name="Style 454" xfId="42059" xr:uid="{00000000-0005-0000-0000-000036A20000}"/>
    <cellStyle name="Style 454 2" xfId="42060" xr:uid="{00000000-0005-0000-0000-000037A20000}"/>
    <cellStyle name="Style 459" xfId="42061" xr:uid="{00000000-0005-0000-0000-000038A20000}"/>
    <cellStyle name="Style 460" xfId="42062" xr:uid="{00000000-0005-0000-0000-000039A20000}"/>
    <cellStyle name="Style 461" xfId="42063" xr:uid="{00000000-0005-0000-0000-00003AA20000}"/>
    <cellStyle name="Style 461 2" xfId="42064" xr:uid="{00000000-0005-0000-0000-00003BA20000}"/>
    <cellStyle name="Style 462" xfId="42065" xr:uid="{00000000-0005-0000-0000-00003CA20000}"/>
    <cellStyle name="Style 462 2" xfId="42066" xr:uid="{00000000-0005-0000-0000-00003DA20000}"/>
    <cellStyle name="Style 463" xfId="42067" xr:uid="{00000000-0005-0000-0000-00003EA20000}"/>
    <cellStyle name="Style 463 2" xfId="42068" xr:uid="{00000000-0005-0000-0000-00003FA20000}"/>
    <cellStyle name="Style 464" xfId="42069" xr:uid="{00000000-0005-0000-0000-000040A20000}"/>
    <cellStyle name="Style 464 2" xfId="42070" xr:uid="{00000000-0005-0000-0000-000041A20000}"/>
    <cellStyle name="Style 465" xfId="42071" xr:uid="{00000000-0005-0000-0000-000042A20000}"/>
    <cellStyle name="Style 465 2" xfId="42072" xr:uid="{00000000-0005-0000-0000-000043A20000}"/>
    <cellStyle name="Style 466" xfId="42073" xr:uid="{00000000-0005-0000-0000-000044A20000}"/>
    <cellStyle name="Style 466 2" xfId="42074" xr:uid="{00000000-0005-0000-0000-000045A20000}"/>
    <cellStyle name="Style 467" xfId="42075" xr:uid="{00000000-0005-0000-0000-000046A20000}"/>
    <cellStyle name="Style 467 2" xfId="42076" xr:uid="{00000000-0005-0000-0000-000047A20000}"/>
    <cellStyle name="Style 468" xfId="42077" xr:uid="{00000000-0005-0000-0000-000048A20000}"/>
    <cellStyle name="Style 468 2" xfId="42078" xr:uid="{00000000-0005-0000-0000-000049A20000}"/>
    <cellStyle name="Style 469" xfId="42079" xr:uid="{00000000-0005-0000-0000-00004AA20000}"/>
    <cellStyle name="Style 469 2" xfId="42080" xr:uid="{00000000-0005-0000-0000-00004BA20000}"/>
    <cellStyle name="Style 470" xfId="42081" xr:uid="{00000000-0005-0000-0000-00004CA20000}"/>
    <cellStyle name="Style 470 2" xfId="42082" xr:uid="{00000000-0005-0000-0000-00004DA20000}"/>
    <cellStyle name="Style 471" xfId="42083" xr:uid="{00000000-0005-0000-0000-00004EA20000}"/>
    <cellStyle name="Style 471 2" xfId="42084" xr:uid="{00000000-0005-0000-0000-00004FA20000}"/>
    <cellStyle name="Style 482" xfId="42085" xr:uid="{00000000-0005-0000-0000-000050A20000}"/>
    <cellStyle name="Style 483" xfId="42086" xr:uid="{00000000-0005-0000-0000-000051A20000}"/>
    <cellStyle name="Style 483 2" xfId="42087" xr:uid="{00000000-0005-0000-0000-000052A20000}"/>
    <cellStyle name="Style 484" xfId="42088" xr:uid="{00000000-0005-0000-0000-000053A20000}"/>
    <cellStyle name="Style 485" xfId="42089" xr:uid="{00000000-0005-0000-0000-000054A20000}"/>
    <cellStyle name="Style 486" xfId="42090" xr:uid="{00000000-0005-0000-0000-000055A20000}"/>
    <cellStyle name="Style 487" xfId="42091" xr:uid="{00000000-0005-0000-0000-000056A20000}"/>
    <cellStyle name="Style 488" xfId="42092" xr:uid="{00000000-0005-0000-0000-000057A20000}"/>
    <cellStyle name="Style 488 2" xfId="42093" xr:uid="{00000000-0005-0000-0000-000058A20000}"/>
    <cellStyle name="Style 489" xfId="42094" xr:uid="{00000000-0005-0000-0000-000059A20000}"/>
    <cellStyle name="Style 489 2" xfId="42095" xr:uid="{00000000-0005-0000-0000-00005AA20000}"/>
    <cellStyle name="Style 490" xfId="42096" xr:uid="{00000000-0005-0000-0000-00005BA20000}"/>
    <cellStyle name="Style 490 2" xfId="42097" xr:uid="{00000000-0005-0000-0000-00005CA20000}"/>
    <cellStyle name="Style 491" xfId="42098" xr:uid="{00000000-0005-0000-0000-00005DA20000}"/>
    <cellStyle name="Style 491 2" xfId="42099" xr:uid="{00000000-0005-0000-0000-00005EA20000}"/>
    <cellStyle name="Style 492" xfId="42100" xr:uid="{00000000-0005-0000-0000-00005FA20000}"/>
    <cellStyle name="Style 492 2" xfId="42101" xr:uid="{00000000-0005-0000-0000-000060A20000}"/>
    <cellStyle name="Style 493" xfId="42102" xr:uid="{00000000-0005-0000-0000-000061A20000}"/>
    <cellStyle name="Style 493 2" xfId="42103" xr:uid="{00000000-0005-0000-0000-000062A20000}"/>
    <cellStyle name="Style 494" xfId="42104" xr:uid="{00000000-0005-0000-0000-000063A20000}"/>
    <cellStyle name="Style 494 2" xfId="42105" xr:uid="{00000000-0005-0000-0000-000064A20000}"/>
    <cellStyle name="Style 495" xfId="42106" xr:uid="{00000000-0005-0000-0000-000065A20000}"/>
    <cellStyle name="Style 495 2" xfId="42107" xr:uid="{00000000-0005-0000-0000-000066A20000}"/>
    <cellStyle name="Style 496" xfId="42108" xr:uid="{00000000-0005-0000-0000-000067A20000}"/>
    <cellStyle name="Style 496 2" xfId="42109" xr:uid="{00000000-0005-0000-0000-000068A20000}"/>
    <cellStyle name="Style 497" xfId="42110" xr:uid="{00000000-0005-0000-0000-000069A20000}"/>
    <cellStyle name="Style 497 2" xfId="42111" xr:uid="{00000000-0005-0000-0000-00006AA20000}"/>
    <cellStyle name="Style 498" xfId="42112" xr:uid="{00000000-0005-0000-0000-00006BA20000}"/>
    <cellStyle name="Style 498 2" xfId="42113" xr:uid="{00000000-0005-0000-0000-00006CA20000}"/>
    <cellStyle name="Style 499" xfId="42114" xr:uid="{00000000-0005-0000-0000-00006DA20000}"/>
    <cellStyle name="Style 500" xfId="42115" xr:uid="{00000000-0005-0000-0000-00006EA20000}"/>
    <cellStyle name="Style 501" xfId="42116" xr:uid="{00000000-0005-0000-0000-00006FA20000}"/>
    <cellStyle name="Style 502" xfId="42117" xr:uid="{00000000-0005-0000-0000-000070A20000}"/>
    <cellStyle name="Style 503" xfId="42118" xr:uid="{00000000-0005-0000-0000-000071A20000}"/>
    <cellStyle name="Style 504" xfId="42119" xr:uid="{00000000-0005-0000-0000-000072A20000}"/>
    <cellStyle name="Style 513" xfId="42120" xr:uid="{00000000-0005-0000-0000-000073A20000}"/>
    <cellStyle name="Style 514" xfId="42121" xr:uid="{00000000-0005-0000-0000-000074A20000}"/>
    <cellStyle name="Style 514 2" xfId="42122" xr:uid="{00000000-0005-0000-0000-000075A20000}"/>
    <cellStyle name="Style 515" xfId="42123" xr:uid="{00000000-0005-0000-0000-000076A20000}"/>
    <cellStyle name="Style 515 2" xfId="42124" xr:uid="{00000000-0005-0000-0000-000077A20000}"/>
    <cellStyle name="Style 516" xfId="42125" xr:uid="{00000000-0005-0000-0000-000078A20000}"/>
    <cellStyle name="Style 517" xfId="42126" xr:uid="{00000000-0005-0000-0000-000079A20000}"/>
    <cellStyle name="Style 518" xfId="42127" xr:uid="{00000000-0005-0000-0000-00007AA20000}"/>
    <cellStyle name="Style 519" xfId="42128" xr:uid="{00000000-0005-0000-0000-00007BA20000}"/>
    <cellStyle name="Style 520" xfId="42129" xr:uid="{00000000-0005-0000-0000-00007CA20000}"/>
    <cellStyle name="Style 520 2" xfId="42130" xr:uid="{00000000-0005-0000-0000-00007DA20000}"/>
    <cellStyle name="Style 521" xfId="42131" xr:uid="{00000000-0005-0000-0000-00007EA20000}"/>
    <cellStyle name="Style 521 2" xfId="42132" xr:uid="{00000000-0005-0000-0000-00007FA20000}"/>
    <cellStyle name="Style 522" xfId="42133" xr:uid="{00000000-0005-0000-0000-000080A20000}"/>
    <cellStyle name="Style 522 2" xfId="42134" xr:uid="{00000000-0005-0000-0000-000081A20000}"/>
    <cellStyle name="Style 523" xfId="42135" xr:uid="{00000000-0005-0000-0000-000082A20000}"/>
    <cellStyle name="Style 523 2" xfId="42136" xr:uid="{00000000-0005-0000-0000-000083A20000}"/>
    <cellStyle name="Style 524" xfId="42137" xr:uid="{00000000-0005-0000-0000-000084A20000}"/>
    <cellStyle name="Style 524 2" xfId="42138" xr:uid="{00000000-0005-0000-0000-000085A20000}"/>
    <cellStyle name="Style 525" xfId="42139" xr:uid="{00000000-0005-0000-0000-000086A20000}"/>
    <cellStyle name="Style 525 2" xfId="42140" xr:uid="{00000000-0005-0000-0000-000087A20000}"/>
    <cellStyle name="Style 526" xfId="42141" xr:uid="{00000000-0005-0000-0000-000088A20000}"/>
    <cellStyle name="Style 526 2" xfId="42142" xr:uid="{00000000-0005-0000-0000-000089A20000}"/>
    <cellStyle name="Style 527" xfId="42143" xr:uid="{00000000-0005-0000-0000-00008AA20000}"/>
    <cellStyle name="Style 527 2" xfId="42144" xr:uid="{00000000-0005-0000-0000-00008BA20000}"/>
    <cellStyle name="Style 528" xfId="42145" xr:uid="{00000000-0005-0000-0000-00008CA20000}"/>
    <cellStyle name="Style 528 2" xfId="42146" xr:uid="{00000000-0005-0000-0000-00008DA20000}"/>
    <cellStyle name="Style 529" xfId="42147" xr:uid="{00000000-0005-0000-0000-00008EA20000}"/>
    <cellStyle name="Style 529 2" xfId="42148" xr:uid="{00000000-0005-0000-0000-00008FA20000}"/>
    <cellStyle name="Style 530" xfId="42149" xr:uid="{00000000-0005-0000-0000-000090A20000}"/>
    <cellStyle name="Style 530 2" xfId="42150" xr:uid="{00000000-0005-0000-0000-000091A20000}"/>
    <cellStyle name="Style 531" xfId="42151" xr:uid="{00000000-0005-0000-0000-000092A20000}"/>
    <cellStyle name="Style 531 2" xfId="42152" xr:uid="{00000000-0005-0000-0000-000093A20000}"/>
    <cellStyle name="Style 532" xfId="42153" xr:uid="{00000000-0005-0000-0000-000094A20000}"/>
    <cellStyle name="Style 532 2" xfId="42154" xr:uid="{00000000-0005-0000-0000-000095A20000}"/>
    <cellStyle name="Style 533" xfId="42155" xr:uid="{00000000-0005-0000-0000-000096A20000}"/>
    <cellStyle name="Style 533 2" xfId="42156" xr:uid="{00000000-0005-0000-0000-000097A20000}"/>
    <cellStyle name="Style 534" xfId="42157" xr:uid="{00000000-0005-0000-0000-000098A20000}"/>
    <cellStyle name="Style 534 2" xfId="42158" xr:uid="{00000000-0005-0000-0000-000099A20000}"/>
    <cellStyle name="Style 535" xfId="42159" xr:uid="{00000000-0005-0000-0000-00009AA20000}"/>
    <cellStyle name="Style 535 2" xfId="42160" xr:uid="{00000000-0005-0000-0000-00009BA20000}"/>
    <cellStyle name="Style 536" xfId="42161" xr:uid="{00000000-0005-0000-0000-00009CA20000}"/>
    <cellStyle name="Style 536 2" xfId="42162" xr:uid="{00000000-0005-0000-0000-00009DA20000}"/>
    <cellStyle name="Style 537" xfId="42163" xr:uid="{00000000-0005-0000-0000-00009EA20000}"/>
    <cellStyle name="Style 537 2" xfId="42164" xr:uid="{00000000-0005-0000-0000-00009FA20000}"/>
    <cellStyle name="Style 538" xfId="42165" xr:uid="{00000000-0005-0000-0000-0000A0A20000}"/>
    <cellStyle name="Style 541" xfId="42166" xr:uid="{00000000-0005-0000-0000-0000A1A20000}"/>
    <cellStyle name="Style 543" xfId="42167" xr:uid="{00000000-0005-0000-0000-0000A2A20000}"/>
    <cellStyle name="Style 545" xfId="42168" xr:uid="{00000000-0005-0000-0000-0000A3A20000}"/>
    <cellStyle name="Style 547" xfId="42169" xr:uid="{00000000-0005-0000-0000-0000A4A20000}"/>
    <cellStyle name="Style 552" xfId="42170" xr:uid="{00000000-0005-0000-0000-0000A5A20000}"/>
    <cellStyle name="Style 561" xfId="42171" xr:uid="{00000000-0005-0000-0000-0000A6A20000}"/>
    <cellStyle name="Style 561 2" xfId="42172" xr:uid="{00000000-0005-0000-0000-0000A7A20000}"/>
    <cellStyle name="Style 562" xfId="42173" xr:uid="{00000000-0005-0000-0000-0000A8A20000}"/>
    <cellStyle name="Style 562 2" xfId="42174" xr:uid="{00000000-0005-0000-0000-0000A9A20000}"/>
    <cellStyle name="Style 563" xfId="42175" xr:uid="{00000000-0005-0000-0000-0000AAA20000}"/>
    <cellStyle name="Style 563 2" xfId="42176" xr:uid="{00000000-0005-0000-0000-0000ABA20000}"/>
    <cellStyle name="Style 564" xfId="42177" xr:uid="{00000000-0005-0000-0000-0000ACA20000}"/>
    <cellStyle name="Style 564 2" xfId="42178" xr:uid="{00000000-0005-0000-0000-0000ADA20000}"/>
    <cellStyle name="Style 565" xfId="42179" xr:uid="{00000000-0005-0000-0000-0000AEA20000}"/>
    <cellStyle name="Style 565 2" xfId="42180" xr:uid="{00000000-0005-0000-0000-0000AFA20000}"/>
    <cellStyle name="Style 566" xfId="42181" xr:uid="{00000000-0005-0000-0000-0000B0A20000}"/>
    <cellStyle name="Style 566 2" xfId="42182" xr:uid="{00000000-0005-0000-0000-0000B1A20000}"/>
    <cellStyle name="Style 567" xfId="42183" xr:uid="{00000000-0005-0000-0000-0000B2A20000}"/>
    <cellStyle name="Style 567 2" xfId="42184" xr:uid="{00000000-0005-0000-0000-0000B3A20000}"/>
    <cellStyle name="Style 568" xfId="42185" xr:uid="{00000000-0005-0000-0000-0000B4A20000}"/>
    <cellStyle name="Style 568 2" xfId="42186" xr:uid="{00000000-0005-0000-0000-0000B5A20000}"/>
    <cellStyle name="Style 569" xfId="42187" xr:uid="{00000000-0005-0000-0000-0000B6A20000}"/>
    <cellStyle name="Style 569 2" xfId="42188" xr:uid="{00000000-0005-0000-0000-0000B7A20000}"/>
    <cellStyle name="Style 574" xfId="42189" xr:uid="{00000000-0005-0000-0000-0000B8A20000}"/>
    <cellStyle name="Style 575" xfId="42190" xr:uid="{00000000-0005-0000-0000-0000B9A20000}"/>
    <cellStyle name="Style 576" xfId="42191" xr:uid="{00000000-0005-0000-0000-0000BAA20000}"/>
    <cellStyle name="Style 577" xfId="42192" xr:uid="{00000000-0005-0000-0000-0000BBA20000}"/>
    <cellStyle name="Style 578" xfId="42193" xr:uid="{00000000-0005-0000-0000-0000BCA20000}"/>
    <cellStyle name="Style 579" xfId="42194" xr:uid="{00000000-0005-0000-0000-0000BDA20000}"/>
    <cellStyle name="Style 580" xfId="42195" xr:uid="{00000000-0005-0000-0000-0000BEA20000}"/>
    <cellStyle name="Style 581" xfId="42196" xr:uid="{00000000-0005-0000-0000-0000BFA20000}"/>
    <cellStyle name="Style 582" xfId="42197" xr:uid="{00000000-0005-0000-0000-0000C0A20000}"/>
    <cellStyle name="Style 583" xfId="42198" xr:uid="{00000000-0005-0000-0000-0000C1A20000}"/>
    <cellStyle name="Style 583 2" xfId="42199" xr:uid="{00000000-0005-0000-0000-0000C2A20000}"/>
    <cellStyle name="Style 584" xfId="42200" xr:uid="{00000000-0005-0000-0000-0000C3A20000}"/>
    <cellStyle name="Style 584 2" xfId="42201" xr:uid="{00000000-0005-0000-0000-0000C4A20000}"/>
    <cellStyle name="Style 585" xfId="42202" xr:uid="{00000000-0005-0000-0000-0000C5A20000}"/>
    <cellStyle name="Style 585 2" xfId="42203" xr:uid="{00000000-0005-0000-0000-0000C6A20000}"/>
    <cellStyle name="Style 586" xfId="42204" xr:uid="{00000000-0005-0000-0000-0000C7A20000}"/>
    <cellStyle name="Style 586 2" xfId="42205" xr:uid="{00000000-0005-0000-0000-0000C8A20000}"/>
    <cellStyle name="Style 587" xfId="42206" xr:uid="{00000000-0005-0000-0000-0000C9A20000}"/>
    <cellStyle name="Style 587 2" xfId="42207" xr:uid="{00000000-0005-0000-0000-0000CAA20000}"/>
    <cellStyle name="Style 588" xfId="42208" xr:uid="{00000000-0005-0000-0000-0000CBA20000}"/>
    <cellStyle name="Style 588 2" xfId="42209" xr:uid="{00000000-0005-0000-0000-0000CCA20000}"/>
    <cellStyle name="Style 589" xfId="42210" xr:uid="{00000000-0005-0000-0000-0000CDA20000}"/>
    <cellStyle name="Style 589 2" xfId="42211" xr:uid="{00000000-0005-0000-0000-0000CEA20000}"/>
    <cellStyle name="Style 590" xfId="42212" xr:uid="{00000000-0005-0000-0000-0000CFA20000}"/>
    <cellStyle name="Style 590 2" xfId="42213" xr:uid="{00000000-0005-0000-0000-0000D0A20000}"/>
    <cellStyle name="Style 591" xfId="42214" xr:uid="{00000000-0005-0000-0000-0000D1A20000}"/>
    <cellStyle name="Style 591 2" xfId="42215" xr:uid="{00000000-0005-0000-0000-0000D2A20000}"/>
    <cellStyle name="Style 592" xfId="42216" xr:uid="{00000000-0005-0000-0000-0000D3A20000}"/>
    <cellStyle name="Style 592 2" xfId="42217" xr:uid="{00000000-0005-0000-0000-0000D4A20000}"/>
    <cellStyle name="Style 593" xfId="42218" xr:uid="{00000000-0005-0000-0000-0000D5A20000}"/>
    <cellStyle name="Style 593 2" xfId="42219" xr:uid="{00000000-0005-0000-0000-0000D6A20000}"/>
    <cellStyle name="Style 594" xfId="42220" xr:uid="{00000000-0005-0000-0000-0000D7A20000}"/>
    <cellStyle name="Style 594 2" xfId="42221" xr:uid="{00000000-0005-0000-0000-0000D8A20000}"/>
    <cellStyle name="Style 595" xfId="42222" xr:uid="{00000000-0005-0000-0000-0000D9A20000}"/>
    <cellStyle name="Style 595 2" xfId="42223" xr:uid="{00000000-0005-0000-0000-0000DAA20000}"/>
    <cellStyle name="Style 596" xfId="42224" xr:uid="{00000000-0005-0000-0000-0000DBA20000}"/>
    <cellStyle name="Style 596 2" xfId="42225" xr:uid="{00000000-0005-0000-0000-0000DCA20000}"/>
    <cellStyle name="Style 597" xfId="42226" xr:uid="{00000000-0005-0000-0000-0000DDA20000}"/>
    <cellStyle name="Style 597 2" xfId="42227" xr:uid="{00000000-0005-0000-0000-0000DEA20000}"/>
    <cellStyle name="Style 598" xfId="42228" xr:uid="{00000000-0005-0000-0000-0000DFA20000}"/>
    <cellStyle name="Style 598 2" xfId="42229" xr:uid="{00000000-0005-0000-0000-0000E0A20000}"/>
    <cellStyle name="Style 599" xfId="42230" xr:uid="{00000000-0005-0000-0000-0000E1A20000}"/>
    <cellStyle name="Style 599 2" xfId="42231" xr:uid="{00000000-0005-0000-0000-0000E2A20000}"/>
    <cellStyle name="Style 609" xfId="42232" xr:uid="{00000000-0005-0000-0000-0000E3A20000}"/>
    <cellStyle name="Style 610" xfId="42233" xr:uid="{00000000-0005-0000-0000-0000E4A20000}"/>
    <cellStyle name="Style 611" xfId="42234" xr:uid="{00000000-0005-0000-0000-0000E5A20000}"/>
    <cellStyle name="Style 611 2" xfId="42235" xr:uid="{00000000-0005-0000-0000-0000E6A20000}"/>
    <cellStyle name="Style 612" xfId="42236" xr:uid="{00000000-0005-0000-0000-0000E7A20000}"/>
    <cellStyle name="Style 612 2" xfId="42237" xr:uid="{00000000-0005-0000-0000-0000E8A20000}"/>
    <cellStyle name="Style 613" xfId="42238" xr:uid="{00000000-0005-0000-0000-0000E9A20000}"/>
    <cellStyle name="Style 613 2" xfId="42239" xr:uid="{00000000-0005-0000-0000-0000EAA20000}"/>
    <cellStyle name="Style 614" xfId="42240" xr:uid="{00000000-0005-0000-0000-0000EBA20000}"/>
    <cellStyle name="Style 614 2" xfId="42241" xr:uid="{00000000-0005-0000-0000-0000ECA20000}"/>
    <cellStyle name="Style 615" xfId="42242" xr:uid="{00000000-0005-0000-0000-0000EDA20000}"/>
    <cellStyle name="Style 615 2" xfId="42243" xr:uid="{00000000-0005-0000-0000-0000EEA20000}"/>
    <cellStyle name="Style 616" xfId="42244" xr:uid="{00000000-0005-0000-0000-0000EFA20000}"/>
    <cellStyle name="Style 616 2" xfId="42245" xr:uid="{00000000-0005-0000-0000-0000F0A20000}"/>
    <cellStyle name="Style 617" xfId="42246" xr:uid="{00000000-0005-0000-0000-0000F1A20000}"/>
    <cellStyle name="Style 617 2" xfId="42247" xr:uid="{00000000-0005-0000-0000-0000F2A20000}"/>
    <cellStyle name="Style 618" xfId="42248" xr:uid="{00000000-0005-0000-0000-0000F3A20000}"/>
    <cellStyle name="Style 618 2" xfId="42249" xr:uid="{00000000-0005-0000-0000-0000F4A20000}"/>
    <cellStyle name="Style 619" xfId="42250" xr:uid="{00000000-0005-0000-0000-0000F5A20000}"/>
    <cellStyle name="Style 619 2" xfId="42251" xr:uid="{00000000-0005-0000-0000-0000F6A20000}"/>
    <cellStyle name="Style 620" xfId="42252" xr:uid="{00000000-0005-0000-0000-0000F7A20000}"/>
    <cellStyle name="Style 620 2" xfId="42253" xr:uid="{00000000-0005-0000-0000-0000F8A20000}"/>
    <cellStyle name="Style 621" xfId="42254" xr:uid="{00000000-0005-0000-0000-0000F9A20000}"/>
    <cellStyle name="Style 622" xfId="42255" xr:uid="{00000000-0005-0000-0000-0000FAA20000}"/>
    <cellStyle name="Style 623" xfId="42256" xr:uid="{00000000-0005-0000-0000-0000FBA20000}"/>
    <cellStyle name="Style 624" xfId="42257" xr:uid="{00000000-0005-0000-0000-0000FCA20000}"/>
    <cellStyle name="Style 625" xfId="42258" xr:uid="{00000000-0005-0000-0000-0000FDA20000}"/>
    <cellStyle name="Style 626" xfId="42259" xr:uid="{00000000-0005-0000-0000-0000FEA20000}"/>
    <cellStyle name="Style 627" xfId="42260" xr:uid="{00000000-0005-0000-0000-0000FFA20000}"/>
    <cellStyle name="Style 627 2" xfId="42261" xr:uid="{00000000-0005-0000-0000-000000A30000}"/>
    <cellStyle name="Style 648" xfId="42262" xr:uid="{00000000-0005-0000-0000-000001A30000}"/>
    <cellStyle name="Style 648 2" xfId="42263" xr:uid="{00000000-0005-0000-0000-000002A30000}"/>
    <cellStyle name="Style 649" xfId="42264" xr:uid="{00000000-0005-0000-0000-000003A30000}"/>
    <cellStyle name="Style 649 2" xfId="42265" xr:uid="{00000000-0005-0000-0000-000004A30000}"/>
    <cellStyle name="Style 650" xfId="42266" xr:uid="{00000000-0005-0000-0000-000005A30000}"/>
    <cellStyle name="Style 650 2" xfId="42267" xr:uid="{00000000-0005-0000-0000-000006A30000}"/>
    <cellStyle name="Style 651" xfId="42268" xr:uid="{00000000-0005-0000-0000-000007A30000}"/>
    <cellStyle name="Style 651 2" xfId="42269" xr:uid="{00000000-0005-0000-0000-000008A30000}"/>
    <cellStyle name="Style 652" xfId="42270" xr:uid="{00000000-0005-0000-0000-000009A30000}"/>
    <cellStyle name="Style 652 2" xfId="42271" xr:uid="{00000000-0005-0000-0000-00000AA30000}"/>
    <cellStyle name="Style 653" xfId="42272" xr:uid="{00000000-0005-0000-0000-00000BA30000}"/>
    <cellStyle name="Style 653 2" xfId="42273" xr:uid="{00000000-0005-0000-0000-00000CA30000}"/>
    <cellStyle name="Style 654" xfId="42274" xr:uid="{00000000-0005-0000-0000-00000DA30000}"/>
    <cellStyle name="Style 654 2" xfId="42275" xr:uid="{00000000-0005-0000-0000-00000EA30000}"/>
    <cellStyle name="Style 655" xfId="42276" xr:uid="{00000000-0005-0000-0000-00000FA30000}"/>
    <cellStyle name="Style 655 2" xfId="42277" xr:uid="{00000000-0005-0000-0000-000010A30000}"/>
    <cellStyle name="Style 656" xfId="42278" xr:uid="{00000000-0005-0000-0000-000011A30000}"/>
    <cellStyle name="Style 656 2" xfId="42279" xr:uid="{00000000-0005-0000-0000-000012A30000}"/>
    <cellStyle name="Style 657" xfId="42280" xr:uid="{00000000-0005-0000-0000-000013A30000}"/>
    <cellStyle name="Style 657 2" xfId="42281" xr:uid="{00000000-0005-0000-0000-000014A30000}"/>
    <cellStyle name="Style 658" xfId="42282" xr:uid="{00000000-0005-0000-0000-000015A30000}"/>
    <cellStyle name="Style 658 2" xfId="42283" xr:uid="{00000000-0005-0000-0000-000016A30000}"/>
    <cellStyle name="Style 659" xfId="42284" xr:uid="{00000000-0005-0000-0000-000017A30000}"/>
    <cellStyle name="Style 659 2" xfId="42285" xr:uid="{00000000-0005-0000-0000-000018A30000}"/>
    <cellStyle name="Style 661" xfId="42286" xr:uid="{00000000-0005-0000-0000-000019A30000}"/>
    <cellStyle name="Style 662" xfId="42287" xr:uid="{00000000-0005-0000-0000-00001AA30000}"/>
    <cellStyle name="Style 666" xfId="42288" xr:uid="{00000000-0005-0000-0000-00001BA30000}"/>
    <cellStyle name="Style 666 2" xfId="42289" xr:uid="{00000000-0005-0000-0000-00001CA30000}"/>
    <cellStyle name="Style 669" xfId="42290" xr:uid="{00000000-0005-0000-0000-00001DA30000}"/>
    <cellStyle name="Style 669 2" xfId="42291" xr:uid="{00000000-0005-0000-0000-00001EA30000}"/>
    <cellStyle name="Style 670" xfId="42292" xr:uid="{00000000-0005-0000-0000-00001FA30000}"/>
    <cellStyle name="Style 670 2" xfId="42293" xr:uid="{00000000-0005-0000-0000-000020A30000}"/>
    <cellStyle name="Style 671" xfId="42294" xr:uid="{00000000-0005-0000-0000-000021A30000}"/>
    <cellStyle name="Style 671 2" xfId="42295" xr:uid="{00000000-0005-0000-0000-000022A30000}"/>
    <cellStyle name="Style 672" xfId="42296" xr:uid="{00000000-0005-0000-0000-000023A30000}"/>
    <cellStyle name="Style 672 2" xfId="42297" xr:uid="{00000000-0005-0000-0000-000024A30000}"/>
    <cellStyle name="Style 673" xfId="42298" xr:uid="{00000000-0005-0000-0000-000025A30000}"/>
    <cellStyle name="Style 674" xfId="42299" xr:uid="{00000000-0005-0000-0000-000026A30000}"/>
    <cellStyle name="Style 674 2" xfId="42300" xr:uid="{00000000-0005-0000-0000-000027A30000}"/>
    <cellStyle name="Style 675" xfId="42301" xr:uid="{00000000-0005-0000-0000-000028A30000}"/>
    <cellStyle name="Style 676" xfId="42302" xr:uid="{00000000-0005-0000-0000-000029A30000}"/>
    <cellStyle name="Style 676 2" xfId="42303" xr:uid="{00000000-0005-0000-0000-00002AA30000}"/>
    <cellStyle name="Style 677" xfId="42304" xr:uid="{00000000-0005-0000-0000-00002BA30000}"/>
    <cellStyle name="Style 679" xfId="42305" xr:uid="{00000000-0005-0000-0000-00002CA30000}"/>
    <cellStyle name="Style 681" xfId="42306" xr:uid="{00000000-0005-0000-0000-00002DA30000}"/>
    <cellStyle name="Style 682" xfId="42307" xr:uid="{00000000-0005-0000-0000-00002EA30000}"/>
    <cellStyle name="Style 683" xfId="42308" xr:uid="{00000000-0005-0000-0000-00002FA30000}"/>
    <cellStyle name="Style 684" xfId="42309" xr:uid="{00000000-0005-0000-0000-000030A30000}"/>
    <cellStyle name="Style 685" xfId="42310" xr:uid="{00000000-0005-0000-0000-000031A30000}"/>
    <cellStyle name="Style 686" xfId="42311" xr:uid="{00000000-0005-0000-0000-000032A30000}"/>
    <cellStyle name="Style 686 2" xfId="42312" xr:uid="{00000000-0005-0000-0000-000033A30000}"/>
    <cellStyle name="Style 687" xfId="42313" xr:uid="{00000000-0005-0000-0000-000034A30000}"/>
    <cellStyle name="Style 687 2" xfId="42314" xr:uid="{00000000-0005-0000-0000-000035A30000}"/>
    <cellStyle name="Style 688" xfId="42315" xr:uid="{00000000-0005-0000-0000-000036A30000}"/>
    <cellStyle name="Style 688 2" xfId="42316" xr:uid="{00000000-0005-0000-0000-000037A30000}"/>
    <cellStyle name="Style 689" xfId="42317" xr:uid="{00000000-0005-0000-0000-000038A30000}"/>
    <cellStyle name="Style 689 2" xfId="42318" xr:uid="{00000000-0005-0000-0000-000039A30000}"/>
    <cellStyle name="Style 690" xfId="42319" xr:uid="{00000000-0005-0000-0000-00003AA30000}"/>
    <cellStyle name="Style 690 2" xfId="42320" xr:uid="{00000000-0005-0000-0000-00003BA30000}"/>
    <cellStyle name="Style 691" xfId="42321" xr:uid="{00000000-0005-0000-0000-00003CA30000}"/>
    <cellStyle name="Style 691 2" xfId="42322" xr:uid="{00000000-0005-0000-0000-00003DA30000}"/>
    <cellStyle name="Style 692" xfId="42323" xr:uid="{00000000-0005-0000-0000-00003EA30000}"/>
    <cellStyle name="Style 692 2" xfId="42324" xr:uid="{00000000-0005-0000-0000-00003FA30000}"/>
    <cellStyle name="Style 693" xfId="42325" xr:uid="{00000000-0005-0000-0000-000040A30000}"/>
    <cellStyle name="Style 693 2" xfId="42326" xr:uid="{00000000-0005-0000-0000-000041A30000}"/>
    <cellStyle name="Style 694" xfId="42327" xr:uid="{00000000-0005-0000-0000-000042A30000}"/>
    <cellStyle name="Style 694 2" xfId="42328" xr:uid="{00000000-0005-0000-0000-000043A30000}"/>
    <cellStyle name="Style 695" xfId="42329" xr:uid="{00000000-0005-0000-0000-000044A30000}"/>
    <cellStyle name="Style 695 2" xfId="42330" xr:uid="{00000000-0005-0000-0000-000045A30000}"/>
    <cellStyle name="Style 696" xfId="42331" xr:uid="{00000000-0005-0000-0000-000046A30000}"/>
    <cellStyle name="Style 696 2" xfId="42332" xr:uid="{00000000-0005-0000-0000-000047A30000}"/>
    <cellStyle name="Style 697" xfId="42333" xr:uid="{00000000-0005-0000-0000-000048A30000}"/>
    <cellStyle name="Style 697 2" xfId="42334" xr:uid="{00000000-0005-0000-0000-000049A30000}"/>
    <cellStyle name="Style 698" xfId="42335" xr:uid="{00000000-0005-0000-0000-00004AA30000}"/>
    <cellStyle name="Style 698 2" xfId="42336" xr:uid="{00000000-0005-0000-0000-00004BA30000}"/>
    <cellStyle name="Style 699" xfId="42337" xr:uid="{00000000-0005-0000-0000-00004CA30000}"/>
    <cellStyle name="Style 699 2" xfId="42338" xr:uid="{00000000-0005-0000-0000-00004DA30000}"/>
    <cellStyle name="Style 700" xfId="42339" xr:uid="{00000000-0005-0000-0000-00004EA30000}"/>
    <cellStyle name="Style 700 2" xfId="42340" xr:uid="{00000000-0005-0000-0000-00004FA30000}"/>
    <cellStyle name="Style 701" xfId="42341" xr:uid="{00000000-0005-0000-0000-000050A30000}"/>
    <cellStyle name="Style 701 2" xfId="42342" xr:uid="{00000000-0005-0000-0000-000051A30000}"/>
    <cellStyle name="Style 702" xfId="42343" xr:uid="{00000000-0005-0000-0000-000052A30000}"/>
    <cellStyle name="Style 702 2" xfId="42344" xr:uid="{00000000-0005-0000-0000-000053A30000}"/>
    <cellStyle name="Style 703" xfId="42345" xr:uid="{00000000-0005-0000-0000-000054A30000}"/>
    <cellStyle name="Style 703 2" xfId="42346" xr:uid="{00000000-0005-0000-0000-000055A30000}"/>
    <cellStyle name="Style 704" xfId="42347" xr:uid="{00000000-0005-0000-0000-000056A30000}"/>
    <cellStyle name="Style 704 2" xfId="42348" xr:uid="{00000000-0005-0000-0000-000057A30000}"/>
    <cellStyle name="Style 705" xfId="42349" xr:uid="{00000000-0005-0000-0000-000058A30000}"/>
    <cellStyle name="Style 705 2" xfId="42350" xr:uid="{00000000-0005-0000-0000-000059A30000}"/>
    <cellStyle name="Style 706" xfId="42351" xr:uid="{00000000-0005-0000-0000-00005AA30000}"/>
    <cellStyle name="Style 707" xfId="42352" xr:uid="{00000000-0005-0000-0000-00005BA30000}"/>
    <cellStyle name="Style 707 2" xfId="42353" xr:uid="{00000000-0005-0000-0000-00005CA30000}"/>
    <cellStyle name="Style 708" xfId="42354" xr:uid="{00000000-0005-0000-0000-00005DA30000}"/>
    <cellStyle name="Style 708 2" xfId="42355" xr:uid="{00000000-0005-0000-0000-00005EA30000}"/>
    <cellStyle name="Style 709" xfId="42356" xr:uid="{00000000-0005-0000-0000-00005FA30000}"/>
    <cellStyle name="Style 710" xfId="42357" xr:uid="{00000000-0005-0000-0000-000060A30000}"/>
    <cellStyle name="Style 710 2" xfId="42358" xr:uid="{00000000-0005-0000-0000-000061A30000}"/>
    <cellStyle name="Style 711" xfId="42359" xr:uid="{00000000-0005-0000-0000-000062A30000}"/>
    <cellStyle name="Style 712" xfId="42360" xr:uid="{00000000-0005-0000-0000-000063A30000}"/>
    <cellStyle name="Style 712 2" xfId="42361" xr:uid="{00000000-0005-0000-0000-000064A30000}"/>
    <cellStyle name="Style 713" xfId="42362" xr:uid="{00000000-0005-0000-0000-000065A30000}"/>
    <cellStyle name="Style 714" xfId="42363" xr:uid="{00000000-0005-0000-0000-000066A30000}"/>
    <cellStyle name="Style 714 2" xfId="42364" xr:uid="{00000000-0005-0000-0000-000067A30000}"/>
    <cellStyle name="Style 715" xfId="42365" xr:uid="{00000000-0005-0000-0000-000068A30000}"/>
    <cellStyle name="Style 716" xfId="42366" xr:uid="{00000000-0005-0000-0000-000069A30000}"/>
    <cellStyle name="Style 717" xfId="42367" xr:uid="{00000000-0005-0000-0000-00006AA30000}"/>
    <cellStyle name="Style 718" xfId="42368" xr:uid="{00000000-0005-0000-0000-00006BA30000}"/>
    <cellStyle name="Style 719" xfId="42369" xr:uid="{00000000-0005-0000-0000-00006CA30000}"/>
    <cellStyle name="Style 720" xfId="42370" xr:uid="{00000000-0005-0000-0000-00006DA30000}"/>
    <cellStyle name="Style 721" xfId="42371" xr:uid="{00000000-0005-0000-0000-00006EA30000}"/>
    <cellStyle name="Style 723" xfId="42372" xr:uid="{00000000-0005-0000-0000-00006FA30000}"/>
    <cellStyle name="Style 724" xfId="42373" xr:uid="{00000000-0005-0000-0000-000070A30000}"/>
    <cellStyle name="Style 724 2" xfId="42374" xr:uid="{00000000-0005-0000-0000-000071A30000}"/>
    <cellStyle name="Style 725" xfId="42375" xr:uid="{00000000-0005-0000-0000-000072A30000}"/>
    <cellStyle name="Style 725 2" xfId="42376" xr:uid="{00000000-0005-0000-0000-000073A30000}"/>
    <cellStyle name="Style 726" xfId="42377" xr:uid="{00000000-0005-0000-0000-000074A30000}"/>
    <cellStyle name="Style 726 2" xfId="42378" xr:uid="{00000000-0005-0000-0000-000075A30000}"/>
    <cellStyle name="Style 727" xfId="42379" xr:uid="{00000000-0005-0000-0000-000076A30000}"/>
    <cellStyle name="Style 728" xfId="42380" xr:uid="{00000000-0005-0000-0000-000077A30000}"/>
    <cellStyle name="Style 729" xfId="42381" xr:uid="{00000000-0005-0000-0000-000078A30000}"/>
    <cellStyle name="Style 729 2" xfId="42382" xr:uid="{00000000-0005-0000-0000-000079A30000}"/>
    <cellStyle name="Style 730" xfId="42383" xr:uid="{00000000-0005-0000-0000-00007AA30000}"/>
    <cellStyle name="Style 730 2" xfId="42384" xr:uid="{00000000-0005-0000-0000-00007BA30000}"/>
    <cellStyle name="Style 731" xfId="42385" xr:uid="{00000000-0005-0000-0000-00007CA30000}"/>
    <cellStyle name="Style 731 2" xfId="42386" xr:uid="{00000000-0005-0000-0000-00007DA30000}"/>
    <cellStyle name="Style 732" xfId="42387" xr:uid="{00000000-0005-0000-0000-00007EA30000}"/>
    <cellStyle name="Style 732 2" xfId="42388" xr:uid="{00000000-0005-0000-0000-00007FA30000}"/>
    <cellStyle name="Style 733" xfId="42389" xr:uid="{00000000-0005-0000-0000-000080A30000}"/>
    <cellStyle name="Style 733 2" xfId="42390" xr:uid="{00000000-0005-0000-0000-000081A30000}"/>
    <cellStyle name="Style 734" xfId="42391" xr:uid="{00000000-0005-0000-0000-000082A30000}"/>
    <cellStyle name="Style 734 2" xfId="42392" xr:uid="{00000000-0005-0000-0000-000083A30000}"/>
    <cellStyle name="Style 735" xfId="42393" xr:uid="{00000000-0005-0000-0000-000084A30000}"/>
    <cellStyle name="Style 735 2" xfId="42394" xr:uid="{00000000-0005-0000-0000-000085A30000}"/>
    <cellStyle name="Style 736" xfId="42395" xr:uid="{00000000-0005-0000-0000-000086A30000}"/>
    <cellStyle name="Style 736 2" xfId="42396" xr:uid="{00000000-0005-0000-0000-000087A30000}"/>
    <cellStyle name="Style 737" xfId="42397" xr:uid="{00000000-0005-0000-0000-000088A30000}"/>
    <cellStyle name="Style 737 2" xfId="42398" xr:uid="{00000000-0005-0000-0000-000089A30000}"/>
    <cellStyle name="Style 738" xfId="42399" xr:uid="{00000000-0005-0000-0000-00008AA30000}"/>
    <cellStyle name="Style 739" xfId="42400" xr:uid="{00000000-0005-0000-0000-00008BA30000}"/>
    <cellStyle name="Style 740" xfId="42401" xr:uid="{00000000-0005-0000-0000-00008CA30000}"/>
    <cellStyle name="Style 740 2" xfId="42402" xr:uid="{00000000-0005-0000-0000-00008DA30000}"/>
    <cellStyle name="Style 741" xfId="42403" xr:uid="{00000000-0005-0000-0000-00008EA30000}"/>
    <cellStyle name="Style 741 2" xfId="42404" xr:uid="{00000000-0005-0000-0000-00008FA30000}"/>
    <cellStyle name="Style 742" xfId="42405" xr:uid="{00000000-0005-0000-0000-000090A30000}"/>
    <cellStyle name="Style 742 2" xfId="42406" xr:uid="{00000000-0005-0000-0000-000091A30000}"/>
    <cellStyle name="Style 743" xfId="42407" xr:uid="{00000000-0005-0000-0000-000092A30000}"/>
    <cellStyle name="Style 743 2" xfId="42408" xr:uid="{00000000-0005-0000-0000-000093A30000}"/>
    <cellStyle name="Style 744" xfId="42409" xr:uid="{00000000-0005-0000-0000-000094A30000}"/>
    <cellStyle name="Style 744 2" xfId="42410" xr:uid="{00000000-0005-0000-0000-000095A30000}"/>
    <cellStyle name="Style 745" xfId="42411" xr:uid="{00000000-0005-0000-0000-000096A30000}"/>
    <cellStyle name="Style 745 2" xfId="42412" xr:uid="{00000000-0005-0000-0000-000097A30000}"/>
    <cellStyle name="Style 746" xfId="42413" xr:uid="{00000000-0005-0000-0000-000098A30000}"/>
    <cellStyle name="Style 746 2" xfId="42414" xr:uid="{00000000-0005-0000-0000-000099A30000}"/>
    <cellStyle name="Style 747" xfId="42415" xr:uid="{00000000-0005-0000-0000-00009AA30000}"/>
    <cellStyle name="Style 747 2" xfId="42416" xr:uid="{00000000-0005-0000-0000-00009BA30000}"/>
    <cellStyle name="Style 751" xfId="42417" xr:uid="{00000000-0005-0000-0000-00009CA30000}"/>
    <cellStyle name="Style 751 2" xfId="42418" xr:uid="{00000000-0005-0000-0000-00009DA30000}"/>
    <cellStyle name="Style 752" xfId="42419" xr:uid="{00000000-0005-0000-0000-00009EA30000}"/>
    <cellStyle name="Style 752 2" xfId="42420" xr:uid="{00000000-0005-0000-0000-00009FA30000}"/>
    <cellStyle name="Style 753" xfId="42421" xr:uid="{00000000-0005-0000-0000-0000A0A30000}"/>
    <cellStyle name="Style 753 2" xfId="42422" xr:uid="{00000000-0005-0000-0000-0000A1A30000}"/>
    <cellStyle name="Style 754" xfId="42423" xr:uid="{00000000-0005-0000-0000-0000A2A30000}"/>
    <cellStyle name="Style 754 2" xfId="42424" xr:uid="{00000000-0005-0000-0000-0000A3A30000}"/>
    <cellStyle name="Style 755" xfId="42425" xr:uid="{00000000-0005-0000-0000-0000A4A30000}"/>
    <cellStyle name="Style 755 2" xfId="42426" xr:uid="{00000000-0005-0000-0000-0000A5A30000}"/>
    <cellStyle name="Style 756" xfId="42427" xr:uid="{00000000-0005-0000-0000-0000A6A30000}"/>
    <cellStyle name="Style 756 2" xfId="42428" xr:uid="{00000000-0005-0000-0000-0000A7A30000}"/>
    <cellStyle name="Style 757" xfId="42429" xr:uid="{00000000-0005-0000-0000-0000A8A30000}"/>
    <cellStyle name="Style 757 2" xfId="42430" xr:uid="{00000000-0005-0000-0000-0000A9A30000}"/>
    <cellStyle name="Style 758" xfId="42431" xr:uid="{00000000-0005-0000-0000-0000AAA30000}"/>
    <cellStyle name="Style 758 2" xfId="42432" xr:uid="{00000000-0005-0000-0000-0000ABA30000}"/>
    <cellStyle name="Style 759" xfId="42433" xr:uid="{00000000-0005-0000-0000-0000ACA30000}"/>
    <cellStyle name="Style 759 2" xfId="42434" xr:uid="{00000000-0005-0000-0000-0000ADA30000}"/>
    <cellStyle name="Style 773" xfId="42435" xr:uid="{00000000-0005-0000-0000-0000AEA30000}"/>
    <cellStyle name="Style 773 2" xfId="42436" xr:uid="{00000000-0005-0000-0000-0000AFA30000}"/>
    <cellStyle name="Style 775" xfId="42437" xr:uid="{00000000-0005-0000-0000-0000B0A30000}"/>
    <cellStyle name="Style 777" xfId="42438" xr:uid="{00000000-0005-0000-0000-0000B1A30000}"/>
    <cellStyle name="Style 777 2" xfId="42439" xr:uid="{00000000-0005-0000-0000-0000B2A30000}"/>
    <cellStyle name="Style 779" xfId="42440" xr:uid="{00000000-0005-0000-0000-0000B3A30000}"/>
    <cellStyle name="Style 789" xfId="42441" xr:uid="{00000000-0005-0000-0000-0000B4A30000}"/>
    <cellStyle name="Style 791" xfId="42442" xr:uid="{00000000-0005-0000-0000-0000B5A30000}"/>
    <cellStyle name="Style 793" xfId="42443" xr:uid="{00000000-0005-0000-0000-0000B6A30000}"/>
    <cellStyle name="Style 795" xfId="42444" xr:uid="{00000000-0005-0000-0000-0000B7A30000}"/>
    <cellStyle name="Style 795 2" xfId="42445" xr:uid="{00000000-0005-0000-0000-0000B8A30000}"/>
    <cellStyle name="Style 798" xfId="42446" xr:uid="{00000000-0005-0000-0000-0000B9A30000}"/>
    <cellStyle name="Style 798 2" xfId="42447" xr:uid="{00000000-0005-0000-0000-0000BAA30000}"/>
    <cellStyle name="Style 808" xfId="42448" xr:uid="{00000000-0005-0000-0000-0000BBA30000}"/>
    <cellStyle name="Style 808 2" xfId="42449" xr:uid="{00000000-0005-0000-0000-0000BCA30000}"/>
    <cellStyle name="Style 815" xfId="42450" xr:uid="{00000000-0005-0000-0000-0000BDA30000}"/>
    <cellStyle name="Style 816" xfId="42451" xr:uid="{00000000-0005-0000-0000-0000BEA30000}"/>
    <cellStyle name="Style 818" xfId="42452" xr:uid="{00000000-0005-0000-0000-0000BFA30000}"/>
    <cellStyle name="Style 822" xfId="42453" xr:uid="{00000000-0005-0000-0000-0000C0A30000}"/>
    <cellStyle name="Style 822 2" xfId="42454" xr:uid="{00000000-0005-0000-0000-0000C1A30000}"/>
    <cellStyle name="Style 823" xfId="42455" xr:uid="{00000000-0005-0000-0000-0000C2A30000}"/>
    <cellStyle name="Style 823 2" xfId="42456" xr:uid="{00000000-0005-0000-0000-0000C3A30000}"/>
    <cellStyle name="Style 824" xfId="42457" xr:uid="{00000000-0005-0000-0000-0000C4A30000}"/>
    <cellStyle name="Style 824 2" xfId="42458" xr:uid="{00000000-0005-0000-0000-0000C5A30000}"/>
    <cellStyle name="Style 825" xfId="42459" xr:uid="{00000000-0005-0000-0000-0000C6A30000}"/>
    <cellStyle name="Style 825 2" xfId="42460" xr:uid="{00000000-0005-0000-0000-0000C7A30000}"/>
    <cellStyle name="Style 826" xfId="42461" xr:uid="{00000000-0005-0000-0000-0000C8A30000}"/>
    <cellStyle name="Style 826 2" xfId="42462" xr:uid="{00000000-0005-0000-0000-0000C9A30000}"/>
    <cellStyle name="Style 827" xfId="42463" xr:uid="{00000000-0005-0000-0000-0000CAA30000}"/>
    <cellStyle name="Style 827 2" xfId="42464" xr:uid="{00000000-0005-0000-0000-0000CBA30000}"/>
    <cellStyle name="Style 828" xfId="42465" xr:uid="{00000000-0005-0000-0000-0000CCA30000}"/>
    <cellStyle name="Style 828 2" xfId="42466" xr:uid="{00000000-0005-0000-0000-0000CDA30000}"/>
    <cellStyle name="Style 829" xfId="42467" xr:uid="{00000000-0005-0000-0000-0000CEA30000}"/>
    <cellStyle name="Style 829 2" xfId="42468" xr:uid="{00000000-0005-0000-0000-0000CFA30000}"/>
    <cellStyle name="Style 830" xfId="42469" xr:uid="{00000000-0005-0000-0000-0000D0A30000}"/>
    <cellStyle name="Style 830 2" xfId="42470" xr:uid="{00000000-0005-0000-0000-0000D1A30000}"/>
    <cellStyle name="Style 831" xfId="42471" xr:uid="{00000000-0005-0000-0000-0000D2A30000}"/>
    <cellStyle name="Style 831 2" xfId="42472" xr:uid="{00000000-0005-0000-0000-0000D3A30000}"/>
    <cellStyle name="Style 832" xfId="42473" xr:uid="{00000000-0005-0000-0000-0000D4A30000}"/>
    <cellStyle name="Style 832 2" xfId="42474" xr:uid="{00000000-0005-0000-0000-0000D5A30000}"/>
    <cellStyle name="Style 833" xfId="42475" xr:uid="{00000000-0005-0000-0000-0000D6A30000}"/>
    <cellStyle name="Style 833 2" xfId="42476" xr:uid="{00000000-0005-0000-0000-0000D7A30000}"/>
    <cellStyle name="Style 834" xfId="42477" xr:uid="{00000000-0005-0000-0000-0000D8A30000}"/>
    <cellStyle name="Style 834 2" xfId="42478" xr:uid="{00000000-0005-0000-0000-0000D9A30000}"/>
    <cellStyle name="Style 835" xfId="42479" xr:uid="{00000000-0005-0000-0000-0000DAA30000}"/>
    <cellStyle name="Style 835 2" xfId="42480" xr:uid="{00000000-0005-0000-0000-0000DBA30000}"/>
    <cellStyle name="Style 836" xfId="42481" xr:uid="{00000000-0005-0000-0000-0000DCA30000}"/>
    <cellStyle name="Style 837" xfId="42482" xr:uid="{00000000-0005-0000-0000-0000DDA30000}"/>
    <cellStyle name="Style 838" xfId="42483" xr:uid="{00000000-0005-0000-0000-0000DEA30000}"/>
    <cellStyle name="Style 839" xfId="42484" xr:uid="{00000000-0005-0000-0000-0000DFA30000}"/>
    <cellStyle name="Style 840" xfId="42485" xr:uid="{00000000-0005-0000-0000-0000E0A30000}"/>
    <cellStyle name="Style 841" xfId="42486" xr:uid="{00000000-0005-0000-0000-0000E1A30000}"/>
    <cellStyle name="Style 842" xfId="42487" xr:uid="{00000000-0005-0000-0000-0000E2A30000}"/>
    <cellStyle name="Style 843" xfId="42488" xr:uid="{00000000-0005-0000-0000-0000E3A30000}"/>
    <cellStyle name="Style 844" xfId="42489" xr:uid="{00000000-0005-0000-0000-0000E4A30000}"/>
    <cellStyle name="Style 845" xfId="42490" xr:uid="{00000000-0005-0000-0000-0000E5A30000}"/>
    <cellStyle name="Style 847" xfId="42491" xr:uid="{00000000-0005-0000-0000-0000E6A30000}"/>
    <cellStyle name="Style 848" xfId="42492" xr:uid="{00000000-0005-0000-0000-0000E7A30000}"/>
    <cellStyle name="Style 849" xfId="42493" xr:uid="{00000000-0005-0000-0000-0000E8A30000}"/>
    <cellStyle name="Style 850" xfId="42494" xr:uid="{00000000-0005-0000-0000-0000E9A30000}"/>
    <cellStyle name="Style 851" xfId="42495" xr:uid="{00000000-0005-0000-0000-0000EAA30000}"/>
    <cellStyle name="Style 852" xfId="42496" xr:uid="{00000000-0005-0000-0000-0000EBA30000}"/>
    <cellStyle name="Style 854" xfId="42497" xr:uid="{00000000-0005-0000-0000-0000ECA30000}"/>
    <cellStyle name="Style 854 2" xfId="42498" xr:uid="{00000000-0005-0000-0000-0000EDA30000}"/>
    <cellStyle name="Style 856" xfId="42499" xr:uid="{00000000-0005-0000-0000-0000EEA30000}"/>
    <cellStyle name="Style 856 2" xfId="42500" xr:uid="{00000000-0005-0000-0000-0000EFA30000}"/>
    <cellStyle name="Style 858" xfId="42501" xr:uid="{00000000-0005-0000-0000-0000F0A30000}"/>
    <cellStyle name="Style 858 2" xfId="42502" xr:uid="{00000000-0005-0000-0000-0000F1A30000}"/>
    <cellStyle name="Style 859" xfId="42503" xr:uid="{00000000-0005-0000-0000-0000F2A30000}"/>
    <cellStyle name="Style 860" xfId="42504" xr:uid="{00000000-0005-0000-0000-0000F3A30000}"/>
    <cellStyle name="Style 860 2" xfId="42505" xr:uid="{00000000-0005-0000-0000-0000F4A30000}"/>
    <cellStyle name="Style 862" xfId="42506" xr:uid="{00000000-0005-0000-0000-0000F5A30000}"/>
    <cellStyle name="Style 862 2" xfId="42507" xr:uid="{00000000-0005-0000-0000-0000F6A30000}"/>
    <cellStyle name="Style 863" xfId="42508" xr:uid="{00000000-0005-0000-0000-0000F7A30000}"/>
    <cellStyle name="Style 863 2" xfId="42509" xr:uid="{00000000-0005-0000-0000-0000F8A30000}"/>
    <cellStyle name="Style 864" xfId="42510" xr:uid="{00000000-0005-0000-0000-0000F9A30000}"/>
    <cellStyle name="Style 864 2" xfId="42511" xr:uid="{00000000-0005-0000-0000-0000FAA30000}"/>
    <cellStyle name="Style 865" xfId="42512" xr:uid="{00000000-0005-0000-0000-0000FBA30000}"/>
    <cellStyle name="Style 865 2" xfId="42513" xr:uid="{00000000-0005-0000-0000-0000FCA30000}"/>
    <cellStyle name="Style 866" xfId="42514" xr:uid="{00000000-0005-0000-0000-0000FDA30000}"/>
    <cellStyle name="Style 866 2" xfId="42515" xr:uid="{00000000-0005-0000-0000-0000FEA30000}"/>
    <cellStyle name="Style 867" xfId="42516" xr:uid="{00000000-0005-0000-0000-0000FFA30000}"/>
    <cellStyle name="Style 867 2" xfId="42517" xr:uid="{00000000-0005-0000-0000-000000A40000}"/>
    <cellStyle name="Style 868" xfId="42518" xr:uid="{00000000-0005-0000-0000-000001A40000}"/>
    <cellStyle name="Style 868 2" xfId="42519" xr:uid="{00000000-0005-0000-0000-000002A40000}"/>
    <cellStyle name="Style 869" xfId="42520" xr:uid="{00000000-0005-0000-0000-000003A40000}"/>
    <cellStyle name="Style 869 2" xfId="42521" xr:uid="{00000000-0005-0000-0000-000004A40000}"/>
    <cellStyle name="Style 870" xfId="42522" xr:uid="{00000000-0005-0000-0000-000005A40000}"/>
    <cellStyle name="Style 871" xfId="42523" xr:uid="{00000000-0005-0000-0000-000006A40000}"/>
    <cellStyle name="Style 872" xfId="42524" xr:uid="{00000000-0005-0000-0000-000007A40000}"/>
    <cellStyle name="Style 873" xfId="42525" xr:uid="{00000000-0005-0000-0000-000008A40000}"/>
    <cellStyle name="Style 874" xfId="42526" xr:uid="{00000000-0005-0000-0000-000009A40000}"/>
    <cellStyle name="Style 875" xfId="42527" xr:uid="{00000000-0005-0000-0000-00000AA40000}"/>
    <cellStyle name="Style 877" xfId="42528" xr:uid="{00000000-0005-0000-0000-00000BA40000}"/>
    <cellStyle name="Style 877 2" xfId="42529" xr:uid="{00000000-0005-0000-0000-00000CA40000}"/>
    <cellStyle name="Style 879" xfId="42530" xr:uid="{00000000-0005-0000-0000-00000DA40000}"/>
    <cellStyle name="Style 881" xfId="42531" xr:uid="{00000000-0005-0000-0000-00000EA40000}"/>
    <cellStyle name="Style 882" xfId="42532" xr:uid="{00000000-0005-0000-0000-00000FA40000}"/>
    <cellStyle name="Style 882 2" xfId="42533" xr:uid="{00000000-0005-0000-0000-000010A40000}"/>
    <cellStyle name="Style 884" xfId="42534" xr:uid="{00000000-0005-0000-0000-000011A40000}"/>
    <cellStyle name="Style 884 2" xfId="42535" xr:uid="{00000000-0005-0000-0000-000012A40000}"/>
    <cellStyle name="Style 886" xfId="42536" xr:uid="{00000000-0005-0000-0000-000013A40000}"/>
    <cellStyle name="Style 886 2" xfId="42537" xr:uid="{00000000-0005-0000-0000-000014A40000}"/>
    <cellStyle name="Style 887" xfId="42538" xr:uid="{00000000-0005-0000-0000-000015A40000}"/>
    <cellStyle name="Style 888" xfId="42539" xr:uid="{00000000-0005-0000-0000-000016A40000}"/>
    <cellStyle name="Style 888 2" xfId="42540" xr:uid="{00000000-0005-0000-0000-000017A40000}"/>
    <cellStyle name="Style 889" xfId="42541" xr:uid="{00000000-0005-0000-0000-000018A40000}"/>
    <cellStyle name="Style 890" xfId="42542" xr:uid="{00000000-0005-0000-0000-000019A40000}"/>
    <cellStyle name="Style 890 2" xfId="42543" xr:uid="{00000000-0005-0000-0000-00001AA40000}"/>
    <cellStyle name="Style 891" xfId="42544" xr:uid="{00000000-0005-0000-0000-00001BA40000}"/>
    <cellStyle name="Style 892" xfId="42545" xr:uid="{00000000-0005-0000-0000-00001CA40000}"/>
    <cellStyle name="Style 892 2" xfId="42546" xr:uid="{00000000-0005-0000-0000-00001DA40000}"/>
    <cellStyle name="Style 893" xfId="42547" xr:uid="{00000000-0005-0000-0000-00001EA40000}"/>
    <cellStyle name="Style 894" xfId="42548" xr:uid="{00000000-0005-0000-0000-00001FA40000}"/>
    <cellStyle name="Style 902" xfId="42549" xr:uid="{00000000-0005-0000-0000-000020A40000}"/>
    <cellStyle name="Style 903" xfId="42550" xr:uid="{00000000-0005-0000-0000-000021A40000}"/>
    <cellStyle name="Style 904" xfId="42551" xr:uid="{00000000-0005-0000-0000-000022A40000}"/>
    <cellStyle name="Style 905" xfId="42552" xr:uid="{00000000-0005-0000-0000-000023A40000}"/>
    <cellStyle name="Style 908" xfId="42553" xr:uid="{00000000-0005-0000-0000-000024A40000}"/>
    <cellStyle name="Style 908 2" xfId="42554" xr:uid="{00000000-0005-0000-0000-000025A40000}"/>
    <cellStyle name="Style 910" xfId="42555" xr:uid="{00000000-0005-0000-0000-000026A40000}"/>
    <cellStyle name="Style 911" xfId="42556" xr:uid="{00000000-0005-0000-0000-000027A40000}"/>
    <cellStyle name="Style 912" xfId="42557" xr:uid="{00000000-0005-0000-0000-000028A40000}"/>
    <cellStyle name="Style 913" xfId="42558" xr:uid="{00000000-0005-0000-0000-000029A40000}"/>
    <cellStyle name="Style 914" xfId="42559" xr:uid="{00000000-0005-0000-0000-00002AA40000}"/>
    <cellStyle name="Style 915" xfId="42560" xr:uid="{00000000-0005-0000-0000-00002BA40000}"/>
    <cellStyle name="Style 916" xfId="42561" xr:uid="{00000000-0005-0000-0000-00002CA40000}"/>
    <cellStyle name="Style 917" xfId="42562" xr:uid="{00000000-0005-0000-0000-00002DA40000}"/>
    <cellStyle name="Style 918" xfId="42563" xr:uid="{00000000-0005-0000-0000-00002EA40000}"/>
    <cellStyle name="Style 919" xfId="42564" xr:uid="{00000000-0005-0000-0000-00002FA40000}"/>
    <cellStyle name="Style 920" xfId="42565" xr:uid="{00000000-0005-0000-0000-000030A40000}"/>
    <cellStyle name="Style 921" xfId="42566" xr:uid="{00000000-0005-0000-0000-000031A40000}"/>
    <cellStyle name="Style 922" xfId="42567" xr:uid="{00000000-0005-0000-0000-000032A40000}"/>
    <cellStyle name="Style 923" xfId="42568" xr:uid="{00000000-0005-0000-0000-000033A40000}"/>
    <cellStyle name="Style 924" xfId="42569" xr:uid="{00000000-0005-0000-0000-000034A40000}"/>
    <cellStyle name="Style 926" xfId="42570" xr:uid="{00000000-0005-0000-0000-000035A40000}"/>
    <cellStyle name="Style 927" xfId="42571" xr:uid="{00000000-0005-0000-0000-000036A40000}"/>
    <cellStyle name="Style 928" xfId="42572" xr:uid="{00000000-0005-0000-0000-000037A40000}"/>
    <cellStyle name="Style 929" xfId="42573" xr:uid="{00000000-0005-0000-0000-000038A40000}"/>
    <cellStyle name="Style 934" xfId="42574" xr:uid="{00000000-0005-0000-0000-000039A40000}"/>
    <cellStyle name="Style 935" xfId="42575" xr:uid="{00000000-0005-0000-0000-00003AA40000}"/>
    <cellStyle name="Style 936" xfId="42576" xr:uid="{00000000-0005-0000-0000-00003BA40000}"/>
    <cellStyle name="Style 937" xfId="42577" xr:uid="{00000000-0005-0000-0000-00003CA40000}"/>
    <cellStyle name="Style 942" xfId="42578" xr:uid="{00000000-0005-0000-0000-00003DA40000}"/>
    <cellStyle name="Style 943" xfId="42579" xr:uid="{00000000-0005-0000-0000-00003EA40000}"/>
    <cellStyle name="Style 944" xfId="42580" xr:uid="{00000000-0005-0000-0000-00003FA40000}"/>
    <cellStyle name="Style 945" xfId="42581" xr:uid="{00000000-0005-0000-0000-000040A40000}"/>
    <cellStyle name="Style 950" xfId="42582" xr:uid="{00000000-0005-0000-0000-000041A40000}"/>
    <cellStyle name="Style 951" xfId="42583" xr:uid="{00000000-0005-0000-0000-000042A40000}"/>
    <cellStyle name="Style 952" xfId="42584" xr:uid="{00000000-0005-0000-0000-000043A40000}"/>
    <cellStyle name="Style 953" xfId="42585" xr:uid="{00000000-0005-0000-0000-000044A40000}"/>
    <cellStyle name="Style 958" xfId="42586" xr:uid="{00000000-0005-0000-0000-000045A40000}"/>
    <cellStyle name="Style 959" xfId="42587" xr:uid="{00000000-0005-0000-0000-000046A40000}"/>
    <cellStyle name="Style 960" xfId="42588" xr:uid="{00000000-0005-0000-0000-000047A40000}"/>
    <cellStyle name="Style 961" xfId="42589" xr:uid="{00000000-0005-0000-0000-000048A40000}"/>
    <cellStyle name="Style 966" xfId="42590" xr:uid="{00000000-0005-0000-0000-000049A40000}"/>
    <cellStyle name="Style 967" xfId="42591" xr:uid="{00000000-0005-0000-0000-00004AA40000}"/>
    <cellStyle name="Style 968" xfId="42592" xr:uid="{00000000-0005-0000-0000-00004BA40000}"/>
    <cellStyle name="Style 969" xfId="42593" xr:uid="{00000000-0005-0000-0000-00004CA40000}"/>
    <cellStyle name="Style 974" xfId="42594" xr:uid="{00000000-0005-0000-0000-00004DA40000}"/>
    <cellStyle name="Style 975" xfId="42595" xr:uid="{00000000-0005-0000-0000-00004EA40000}"/>
    <cellStyle name="Style 976" xfId="42596" xr:uid="{00000000-0005-0000-0000-00004FA40000}"/>
    <cellStyle name="Style 977" xfId="42597" xr:uid="{00000000-0005-0000-0000-000050A40000}"/>
    <cellStyle name="Style 979" xfId="42598" xr:uid="{00000000-0005-0000-0000-000051A40000}"/>
    <cellStyle name="Style 979 2" xfId="42599" xr:uid="{00000000-0005-0000-0000-000052A40000}"/>
    <cellStyle name="Style 981" xfId="42600" xr:uid="{00000000-0005-0000-0000-000053A40000}"/>
    <cellStyle name="Style 982" xfId="42601" xr:uid="{00000000-0005-0000-0000-000054A40000}"/>
    <cellStyle name="Style 983" xfId="42602" xr:uid="{00000000-0005-0000-0000-000055A40000}"/>
    <cellStyle name="Style 984" xfId="42603" xr:uid="{00000000-0005-0000-0000-000056A40000}"/>
    <cellStyle name="Style 985" xfId="42604" xr:uid="{00000000-0005-0000-0000-000057A40000}"/>
    <cellStyle name="Style 986" xfId="42605" xr:uid="{00000000-0005-0000-0000-000058A40000}"/>
    <cellStyle name="Style 987" xfId="42606" xr:uid="{00000000-0005-0000-0000-000059A40000}"/>
    <cellStyle name="Style 988" xfId="42607" xr:uid="{00000000-0005-0000-0000-00005AA40000}"/>
    <cellStyle name="Style 989" xfId="42608" xr:uid="{00000000-0005-0000-0000-00005BA40000}"/>
    <cellStyle name="Style 991" xfId="42609" xr:uid="{00000000-0005-0000-0000-00005CA40000}"/>
    <cellStyle name="Style 991 2" xfId="42610" xr:uid="{00000000-0005-0000-0000-00005DA40000}"/>
    <cellStyle name="Style 996" xfId="42611" xr:uid="{00000000-0005-0000-0000-00005EA40000}"/>
    <cellStyle name="Style 997" xfId="42612" xr:uid="{00000000-0005-0000-0000-00005FA40000}"/>
    <cellStyle name="Style 998" xfId="42613" xr:uid="{00000000-0005-0000-0000-000060A40000}"/>
    <cellStyle name="Style 999" xfId="42614" xr:uid="{00000000-0005-0000-0000-000061A40000}"/>
    <cellStyle name="STYLE1" xfId="2119" xr:uid="{00000000-0005-0000-0000-000062A40000}"/>
    <cellStyle name="STYLE2" xfId="2120" xr:uid="{00000000-0005-0000-0000-000063A40000}"/>
    <cellStyle name="STYLE2 2" xfId="2121" xr:uid="{00000000-0005-0000-0000-000064A40000}"/>
    <cellStyle name="STYLE2 2 2" xfId="2122" xr:uid="{00000000-0005-0000-0000-000065A40000}"/>
    <cellStyle name="STYLE3" xfId="2123" xr:uid="{00000000-0005-0000-0000-000066A40000}"/>
    <cellStyle name="STYLE3 2" xfId="2124" xr:uid="{00000000-0005-0000-0000-000067A40000}"/>
    <cellStyle name="STYLE3 2 2" xfId="2125" xr:uid="{00000000-0005-0000-0000-000068A40000}"/>
    <cellStyle name="STYLE4" xfId="2126" xr:uid="{00000000-0005-0000-0000-000069A40000}"/>
    <cellStyle name="STYLE5" xfId="2127" xr:uid="{00000000-0005-0000-0000-00006AA40000}"/>
    <cellStyle name="STYLE6" xfId="2128" xr:uid="{00000000-0005-0000-0000-00006BA40000}"/>
    <cellStyle name="STYLE7" xfId="2129" xr:uid="{00000000-0005-0000-0000-00006CA40000}"/>
    <cellStyle name="SubHeader" xfId="2130" xr:uid="{00000000-0005-0000-0000-00006DA40000}"/>
    <cellStyle name="SubHeader 2" xfId="2131" xr:uid="{00000000-0005-0000-0000-00006EA40000}"/>
    <cellStyle name="SubHeader 2 2" xfId="2132" xr:uid="{00000000-0005-0000-0000-00006FA40000}"/>
    <cellStyle name="SubHeader 2 2 2" xfId="2819" xr:uid="{00000000-0005-0000-0000-000070A40000}"/>
    <cellStyle name="SubHeader 2 2 3" xfId="13700" xr:uid="{00000000-0005-0000-0000-000071A40000}"/>
    <cellStyle name="SubHeader 2 3" xfId="2818" xr:uid="{00000000-0005-0000-0000-000072A40000}"/>
    <cellStyle name="SubHeader 2 4" xfId="13701" xr:uid="{00000000-0005-0000-0000-000073A40000}"/>
    <cellStyle name="SubHeader 3" xfId="2133" xr:uid="{00000000-0005-0000-0000-000074A40000}"/>
    <cellStyle name="SubHeader 4" xfId="2134" xr:uid="{00000000-0005-0000-0000-000075A40000}"/>
    <cellStyle name="SubHeader 4 2" xfId="2135" xr:uid="{00000000-0005-0000-0000-000076A40000}"/>
    <cellStyle name="SubHeader 4 2 2" xfId="2821" xr:uid="{00000000-0005-0000-0000-000077A40000}"/>
    <cellStyle name="SubHeader 4 2 3" xfId="13702" xr:uid="{00000000-0005-0000-0000-000078A40000}"/>
    <cellStyle name="SubHeader 4 3" xfId="2136" xr:uid="{00000000-0005-0000-0000-000079A40000}"/>
    <cellStyle name="SubHeader 4 3 2" xfId="2822" xr:uid="{00000000-0005-0000-0000-00007AA40000}"/>
    <cellStyle name="SubHeader 4 3 3" xfId="13703" xr:uid="{00000000-0005-0000-0000-00007BA40000}"/>
    <cellStyle name="SubHeader 4 4" xfId="2820" xr:uid="{00000000-0005-0000-0000-00007CA40000}"/>
    <cellStyle name="SubHeader 4 5" xfId="13704" xr:uid="{00000000-0005-0000-0000-00007DA40000}"/>
    <cellStyle name="SubHeader 5" xfId="2137" xr:uid="{00000000-0005-0000-0000-00007EA40000}"/>
    <cellStyle name="SubHeader 5 2" xfId="2138" xr:uid="{00000000-0005-0000-0000-00007FA40000}"/>
    <cellStyle name="SubHeader 5 2 2" xfId="2824" xr:uid="{00000000-0005-0000-0000-000080A40000}"/>
    <cellStyle name="SubHeader 5 2 3" xfId="13705" xr:uid="{00000000-0005-0000-0000-000081A40000}"/>
    <cellStyle name="SubHeader 5 3" xfId="2823" xr:uid="{00000000-0005-0000-0000-000082A40000}"/>
    <cellStyle name="SubHeader 5 4" xfId="13706" xr:uid="{00000000-0005-0000-0000-000083A40000}"/>
    <cellStyle name="SubHeader 6" xfId="2139" xr:uid="{00000000-0005-0000-0000-000084A40000}"/>
    <cellStyle name="SubHeader 6 2" xfId="2825" xr:uid="{00000000-0005-0000-0000-000085A40000}"/>
    <cellStyle name="SubHeader 6 3" xfId="13707" xr:uid="{00000000-0005-0000-0000-000086A40000}"/>
    <cellStyle name="SubHeader 7" xfId="2140" xr:uid="{00000000-0005-0000-0000-000087A40000}"/>
    <cellStyle name="SubHeader 7 2" xfId="2826" xr:uid="{00000000-0005-0000-0000-000088A40000}"/>
    <cellStyle name="SubHeader 7 3" xfId="13708" xr:uid="{00000000-0005-0000-0000-000089A40000}"/>
    <cellStyle name="SubTotal" xfId="2141" xr:uid="{00000000-0005-0000-0000-00008AA40000}"/>
    <cellStyle name="T" xfId="2142" xr:uid="{00000000-0005-0000-0000-00008BA40000}"/>
    <cellStyle name="t_1" xfId="42616" xr:uid="{00000000-0005-0000-0000-00008DA40000}"/>
    <cellStyle name="t_1_Philadelphia Residential Valuation_Arden" xfId="42617" xr:uid="{00000000-0005-0000-0000-00008EA40000}"/>
    <cellStyle name="t_1_Philadelphia Residential Valuation_Arden_10 Year Model 2010 03 01 Exec Summ_GL2" xfId="42618" xr:uid="{00000000-0005-0000-0000-00008FA40000}"/>
    <cellStyle name="t_1_Philadelphia Residential Valuation_Arden_1207_updated" xfId="42619" xr:uid="{00000000-0005-0000-0000-000090A40000}"/>
    <cellStyle name="t_1_Philadelphia Residential Valuation_Arden_1207_updated_10 Year Model 2010 03 01 Exec Summ_GL2" xfId="42620" xr:uid="{00000000-0005-0000-0000-000091A40000}"/>
    <cellStyle name="t_AlternCarriersComps 14 09" xfId="42621" xr:uid="{00000000-0005-0000-0000-000092A40000}"/>
    <cellStyle name="t_AlternCarriersComps 14 09_1" xfId="42622" xr:uid="{00000000-0005-0000-0000-000093A40000}"/>
    <cellStyle name="t_AlternCarriersComps 14 09_1_Philadelphia Residential Valuation_Arden" xfId="42623" xr:uid="{00000000-0005-0000-0000-000094A40000}"/>
    <cellStyle name="t_AlternCarriersComps 14 09_1_Philadelphia Residential Valuation_Arden_10 Year Model 2010 03 01 Exec Summ_GL2" xfId="42624" xr:uid="{00000000-0005-0000-0000-000095A40000}"/>
    <cellStyle name="t_AlternCarriersComps 14 09_1_Philadelphia Residential Valuation_Arden_1207_updated" xfId="42625" xr:uid="{00000000-0005-0000-0000-000096A40000}"/>
    <cellStyle name="t_AlternCarriersComps 14 09_1_Philadelphia Residential Valuation_Arden_1207_updated_10 Year Model 2010 03 01 Exec Summ_GL2" xfId="42626" xr:uid="{00000000-0005-0000-0000-000097A40000}"/>
    <cellStyle name="t_AlternCarriersComps 14 09_Philadelphia Residential Valuation_Arden" xfId="42627" xr:uid="{00000000-0005-0000-0000-000098A40000}"/>
    <cellStyle name="t_AlternCarriersComps 14 09_Philadelphia Residential Valuation_Arden_10 Year Model 2010 03 01 Exec Summ_GL2" xfId="42628" xr:uid="{00000000-0005-0000-0000-000099A40000}"/>
    <cellStyle name="t_AlternCarriersComps 14 09_Philadelphia Residential Valuation_Arden_1207_updated" xfId="42629" xr:uid="{00000000-0005-0000-0000-00009AA40000}"/>
    <cellStyle name="t_AlternCarriersComps 14 09_Philadelphia Residential Valuation_Arden_1207_updated_10 Year Model 2010 03 01 Exec Summ_GL2" xfId="42630" xr:uid="{00000000-0005-0000-0000-00009BA40000}"/>
    <cellStyle name="t_Benoit  Benchmarking Nov 02" xfId="42631" xr:uid="{00000000-0005-0000-0000-00009CA40000}"/>
    <cellStyle name="t_Benoit  Benchmarking Nov 02_1" xfId="42632" xr:uid="{00000000-0005-0000-0000-00009DA40000}"/>
    <cellStyle name="t_Benoit  Benchmarking Nov 02_1_Philadelphia Residential Valuation_Arden" xfId="42633" xr:uid="{00000000-0005-0000-0000-00009EA40000}"/>
    <cellStyle name="t_Benoit  Benchmarking Nov 02_1_Philadelphia Residential Valuation_Arden_10 Year Model 2010 03 01 Exec Summ_GL2" xfId="42634" xr:uid="{00000000-0005-0000-0000-00009FA40000}"/>
    <cellStyle name="t_Benoit  Benchmarking Nov 02_1_Philadelphia Residential Valuation_Arden_1207_updated" xfId="42635" xr:uid="{00000000-0005-0000-0000-0000A0A40000}"/>
    <cellStyle name="t_Benoit  Benchmarking Nov 02_1_Philadelphia Residential Valuation_Arden_1207_updated_10 Year Model 2010 03 01 Exec Summ_GL2" xfId="42636" xr:uid="{00000000-0005-0000-0000-0000A1A40000}"/>
    <cellStyle name="t_Benoit  Benchmarking Nov 02_Philadelphia Residential Valuation_Arden" xfId="42637" xr:uid="{00000000-0005-0000-0000-0000A2A40000}"/>
    <cellStyle name="t_Benoit  Benchmarking Nov 02_Philadelphia Residential Valuation_Arden_10 Year Model 2010 03 01 Exec Summ_GL2" xfId="42638" xr:uid="{00000000-0005-0000-0000-0000A3A40000}"/>
    <cellStyle name="t_Benoit  Benchmarking Nov 02_Philadelphia Residential Valuation_Arden_1207_updated" xfId="42639" xr:uid="{00000000-0005-0000-0000-0000A4A40000}"/>
    <cellStyle name="t_Benoit  Benchmarking Nov 02_Philadelphia Residential Valuation_Arden_1207_updated_10 Year Model 2010 03 01 Exec Summ_GL2" xfId="42640" xr:uid="{00000000-0005-0000-0000-0000A5A40000}"/>
    <cellStyle name="t_Bullet model 122" xfId="42641" xr:uid="{00000000-0005-0000-0000-0000A6A40000}"/>
    <cellStyle name="t_Bullet model 122_1" xfId="42642" xr:uid="{00000000-0005-0000-0000-0000A7A40000}"/>
    <cellStyle name="t_Bullet model 122_1_Philadelphia Residential Valuation_Arden" xfId="42643" xr:uid="{00000000-0005-0000-0000-0000A8A40000}"/>
    <cellStyle name="t_Bullet model 122_1_Philadelphia Residential Valuation_Arden_10 Year Model 2010 03 01 Exec Summ_GL2" xfId="42644" xr:uid="{00000000-0005-0000-0000-0000A9A40000}"/>
    <cellStyle name="t_Bullet model 122_1_Philadelphia Residential Valuation_Arden_1207_updated" xfId="42645" xr:uid="{00000000-0005-0000-0000-0000AAA40000}"/>
    <cellStyle name="t_Bullet model 122_1_Philadelphia Residential Valuation_Arden_1207_updated_10 Year Model 2010 03 01 Exec Summ_GL2" xfId="42646" xr:uid="{00000000-0005-0000-0000-0000ABA40000}"/>
    <cellStyle name="t_Bullet model 122_Philadelphia Residential Valuation_Arden" xfId="42647" xr:uid="{00000000-0005-0000-0000-0000ACA40000}"/>
    <cellStyle name="t_Bullet model 122_Philadelphia Residential Valuation_Arden_10 Year Model 2010 03 01 Exec Summ_GL2" xfId="42648" xr:uid="{00000000-0005-0000-0000-0000ADA40000}"/>
    <cellStyle name="t_Bullet model 122_Philadelphia Residential Valuation_Arden_1207_updated" xfId="42649" xr:uid="{00000000-0005-0000-0000-0000AEA40000}"/>
    <cellStyle name="t_Bullet model 122_Philadelphia Residential Valuation_Arden_1207_updated_10 Year Model 2010 03 01 Exec Summ_GL2" xfId="42650" xr:uid="{00000000-0005-0000-0000-0000AFA40000}"/>
    <cellStyle name="t_Comps for Market Update 11 July 2001" xfId="42651" xr:uid="{00000000-0005-0000-0000-0000B0A40000}"/>
    <cellStyle name="t_Comps for Market Update 11 July 2001_FS Exuma 10yr  9 13 2007" xfId="42652" xr:uid="{00000000-0005-0000-0000-0000B1A40000}"/>
    <cellStyle name="t_Comps for Market Update 11 July 2001_FS Exuma 10yr  9 13 2007_10 Year Model 2010 03 01 Exec Summ_GL2" xfId="42653" xr:uid="{00000000-0005-0000-0000-0000B2A40000}"/>
    <cellStyle name="t_DCF Assumptions Benchmarking (Nov 02) " xfId="42654" xr:uid="{00000000-0005-0000-0000-0000B3A40000}"/>
    <cellStyle name="t_DCF Assumptions Benchmarking (Nov 02) _1" xfId="42655" xr:uid="{00000000-0005-0000-0000-0000B4A40000}"/>
    <cellStyle name="t_DCF Assumptions Benchmarking (Nov 02) _1_Philadelphia Residential Valuation_Arden" xfId="42656" xr:uid="{00000000-0005-0000-0000-0000B5A40000}"/>
    <cellStyle name="t_DCF Assumptions Benchmarking (Nov 02) _1_Philadelphia Residential Valuation_Arden_10 Year Model 2010 03 01 Exec Summ_GL2" xfId="42657" xr:uid="{00000000-0005-0000-0000-0000B6A40000}"/>
    <cellStyle name="t_DCF Assumptions Benchmarking (Nov 02) _1_Philadelphia Residential Valuation_Arden_1207_updated" xfId="42658" xr:uid="{00000000-0005-0000-0000-0000B7A40000}"/>
    <cellStyle name="t_DCF Assumptions Benchmarking (Nov 02) _1_Philadelphia Residential Valuation_Arden_1207_updated_10 Year Model 2010 03 01 Exec Summ_GL2" xfId="42659" xr:uid="{00000000-0005-0000-0000-0000B8A40000}"/>
    <cellStyle name="t_DCF Assumptions Benchmarking (Nov 02) _Philadelphia Residential Valuation_Arden" xfId="42660" xr:uid="{00000000-0005-0000-0000-0000B9A40000}"/>
    <cellStyle name="t_DCF Assumptions Benchmarking (Nov 02) _Philadelphia Residential Valuation_Arden_10 Year Model 2010 03 01 Exec Summ_GL2" xfId="42661" xr:uid="{00000000-0005-0000-0000-0000BAA40000}"/>
    <cellStyle name="t_DCF Assumptions Benchmarking (Nov 02) _Philadelphia Residential Valuation_Arden_1207_updated" xfId="42662" xr:uid="{00000000-0005-0000-0000-0000BBA40000}"/>
    <cellStyle name="t_DCF Assumptions Benchmarking (Nov 02) _Philadelphia Residential Valuation_Arden_1207_updated_10 Year Model 2010 03 01 Exec Summ_GL2" xfId="42663" xr:uid="{00000000-0005-0000-0000-0000BCA40000}"/>
    <cellStyle name="t_Forest Alt Net+IT Comps" xfId="42664" xr:uid="{00000000-0005-0000-0000-0000BDA40000}"/>
    <cellStyle name="t_Forest Alt Net+IT Comps_1" xfId="42665" xr:uid="{00000000-0005-0000-0000-0000BEA40000}"/>
    <cellStyle name="t_Forest Alt Net+IT Comps_1_Philadelphia Residential Valuation_Arden" xfId="42666" xr:uid="{00000000-0005-0000-0000-0000BFA40000}"/>
    <cellStyle name="t_Forest Alt Net+IT Comps_1_Philadelphia Residential Valuation_Arden_10 Year Model 2010 03 01 Exec Summ_GL2" xfId="42667" xr:uid="{00000000-0005-0000-0000-0000C0A40000}"/>
    <cellStyle name="t_Forest Alt Net+IT Comps_1_Philadelphia Residential Valuation_Arden_1207_updated" xfId="42668" xr:uid="{00000000-0005-0000-0000-0000C1A40000}"/>
    <cellStyle name="t_Forest Alt Net+IT Comps_1_Philadelphia Residential Valuation_Arden_1207_updated_10 Year Model 2010 03 01 Exec Summ_GL2" xfId="42669" xr:uid="{00000000-0005-0000-0000-0000C2A40000}"/>
    <cellStyle name="t_Forest Alt Net+IT Comps_Philadelphia Residential Valuation_Arden" xfId="42670" xr:uid="{00000000-0005-0000-0000-0000C3A40000}"/>
    <cellStyle name="t_Forest Alt Net+IT Comps_Philadelphia Residential Valuation_Arden_10 Year Model 2010 03 01 Exec Summ_GL2" xfId="42671" xr:uid="{00000000-0005-0000-0000-0000C4A40000}"/>
    <cellStyle name="t_Forest Alt Net+IT Comps_Philadelphia Residential Valuation_Arden_1207_updated" xfId="42672" xr:uid="{00000000-0005-0000-0000-0000C5A40000}"/>
    <cellStyle name="t_Forest Alt Net+IT Comps_Philadelphia Residential Valuation_Arden_1207_updated_10 Year Model 2010 03 01 Exec Summ_GL2" xfId="42673" xr:uid="{00000000-0005-0000-0000-0000C6A40000}"/>
    <cellStyle name="t_Manager" xfId="42674" xr:uid="{00000000-0005-0000-0000-0000C7A40000}"/>
    <cellStyle name="t_Manager_1" xfId="42675" xr:uid="{00000000-0005-0000-0000-0000C8A40000}"/>
    <cellStyle name="t_Manager_1_Philadelphia Residential Valuation_Arden" xfId="42676" xr:uid="{00000000-0005-0000-0000-0000C9A40000}"/>
    <cellStyle name="t_Manager_1_Philadelphia Residential Valuation_Arden_10 Year Model 2010 03 01 Exec Summ_GL2" xfId="42677" xr:uid="{00000000-0005-0000-0000-0000CAA40000}"/>
    <cellStyle name="t_Manager_1_Philadelphia Residential Valuation_Arden_1207_updated" xfId="42678" xr:uid="{00000000-0005-0000-0000-0000CBA40000}"/>
    <cellStyle name="t_Manager_1_Philadelphia Residential Valuation_Arden_1207_updated_10 Year Model 2010 03 01 Exec Summ_GL2" xfId="42679" xr:uid="{00000000-0005-0000-0000-0000CCA40000}"/>
    <cellStyle name="t_Manager_Philadelphia Residential Valuation_Arden" xfId="42680" xr:uid="{00000000-0005-0000-0000-0000CDA40000}"/>
    <cellStyle name="t_Manager_Philadelphia Residential Valuation_Arden_10 Year Model 2010 03 01 Exec Summ_GL2" xfId="42681" xr:uid="{00000000-0005-0000-0000-0000CEA40000}"/>
    <cellStyle name="t_Manager_Philadelphia Residential Valuation_Arden_1207_updated" xfId="42682" xr:uid="{00000000-0005-0000-0000-0000CFA40000}"/>
    <cellStyle name="t_Manager_Philadelphia Residential Valuation_Arden_1207_updated_10 Year Model 2010 03 01 Exec Summ_GL2" xfId="42683" xr:uid="{00000000-0005-0000-0000-0000D0A40000}"/>
    <cellStyle name="t_marlswat" xfId="42684" xr:uid="{00000000-0005-0000-0000-0000D1A40000}"/>
    <cellStyle name="t_marlswat_1" xfId="42685" xr:uid="{00000000-0005-0000-0000-0000D2A40000}"/>
    <cellStyle name="t_marlswat_1_Gencom - Philadelphia Hotel  Residential Valuation_8-27-09_Spencer" xfId="42686" xr:uid="{00000000-0005-0000-0000-0000D3A40000}"/>
    <cellStyle name="t_marlswat_1_Gencom - Philadelphia Hotel  Residential Valuation_8-27-09_Spencer_10 Year Model 2010 03 01 Exec Summ_GL2" xfId="42687" xr:uid="{00000000-0005-0000-0000-0000D4A40000}"/>
    <cellStyle name="t_marlswat_1_Gencom - Philadelphia Hotel  Residential Valuation_8-27-09_Spencer_GL" xfId="42688" xr:uid="{00000000-0005-0000-0000-0000D5A40000}"/>
    <cellStyle name="t_marlswat_1_Gencom - Philadelphia Hotel  Residential Valuation_8-27-09_Spencer_GL_10 Year Model 2010 03 01 Exec Summ_GL2" xfId="42689" xr:uid="{00000000-0005-0000-0000-0000D6A40000}"/>
    <cellStyle name="t_marlswat_1_Gencom - Philadelphia Hotel  Residential Valuation_8-27-09_Spencer_modified" xfId="42690" xr:uid="{00000000-0005-0000-0000-0000D7A40000}"/>
    <cellStyle name="t_marlswat_1_Gencom - Philadelphia Hotel  Residential Valuation_8-27-09_Spencer_modified_10 Year Model 2010 03 01 Exec Summ_GL2" xfId="42691" xr:uid="{00000000-0005-0000-0000-0000D8A40000}"/>
    <cellStyle name="t_marlswat_1_Gencom - Philadelphia Hotel  Residential Valuation_8-27-09_Spencer_modified2" xfId="42692" xr:uid="{00000000-0005-0000-0000-0000D9A40000}"/>
    <cellStyle name="t_marlswat_1_Gencom - Philadelphia Hotel  Residential Valuation_8-27-09_Spencer_modified2_10 Year Model 2010 03 01 Exec Summ_GL2" xfId="42693" xr:uid="{00000000-0005-0000-0000-0000DAA40000}"/>
    <cellStyle name="t_marlswat_1_Philadelphia Hotel  Resi Valuation_MezzCo Proposal_5 year Sellout_12-8-09_Craig Proposal - Scenario 2 (3)" xfId="42694" xr:uid="{00000000-0005-0000-0000-0000DBA40000}"/>
    <cellStyle name="t_marlswat_1_Philadelphia Residential Valuation_Arden" xfId="42695" xr:uid="{00000000-0005-0000-0000-0000DCA40000}"/>
    <cellStyle name="t_marlswat_1_Philadelphia Residential Valuation_Arden_10 Year Model 2010 03 01 Exec Summ_GL2" xfId="42696" xr:uid="{00000000-0005-0000-0000-0000DDA40000}"/>
    <cellStyle name="t_marlswat_1_Philadelphia Residential Valuation_Arden_1207" xfId="42697" xr:uid="{00000000-0005-0000-0000-0000DEA40000}"/>
    <cellStyle name="t_marlswat_1_Philadelphia Residential Valuation_Arden_1207_10 Year Model 2010 03 01 Exec Summ_GL2" xfId="42698" xr:uid="{00000000-0005-0000-0000-0000DFA40000}"/>
    <cellStyle name="t_marlswat_1_Philadelphia Residential Valuation_Arden_1207_updated" xfId="42699" xr:uid="{00000000-0005-0000-0000-0000E0A40000}"/>
    <cellStyle name="t_marlswat_1_Philadelphia Residential Valuation_Arden_1207_updated_10 Year Model 2010 03 01 Exec Summ_GL2" xfId="42700" xr:uid="{00000000-0005-0000-0000-0000E1A40000}"/>
    <cellStyle name="t_marlswat_1_Philadelphia Residential Valuation_Arden_1214-1" xfId="42701" xr:uid="{00000000-0005-0000-0000-0000E2A40000}"/>
    <cellStyle name="t_marlswat_1_Philadelphia Residential Valuation_draft 3" xfId="42702" xr:uid="{00000000-0005-0000-0000-0000E3A40000}"/>
    <cellStyle name="t_marlswat_1_Philadelphia Residential Valuation_draft 3_10 Year Model 2010 03 01 Exec Summ_GL2" xfId="42703" xr:uid="{00000000-0005-0000-0000-0000E4A40000}"/>
    <cellStyle name="t_marlswat_4S Exuma IM 01 23 2008 condo-hotel" xfId="42704" xr:uid="{00000000-0005-0000-0000-0000E5A40000}"/>
    <cellStyle name="t_marlswat_4S Exuma IM 01 23 2008 condo-hotel_10 Year Model 2010 03 01 Exec Summ_GL2" xfId="42705" xr:uid="{00000000-0005-0000-0000-0000E6A40000}"/>
    <cellStyle name="t_marlswat_Gencom - Philadelphia Hotel  Residential Valuation_8-27-09_Spencer" xfId="42706" xr:uid="{00000000-0005-0000-0000-0000E7A40000}"/>
    <cellStyle name="t_marlswat_Gencom - Philadelphia Hotel  Residential Valuation_8-27-09_Spencer_10 Year Model 2010 03 01 Exec Summ_GL2" xfId="42707" xr:uid="{00000000-0005-0000-0000-0000E8A40000}"/>
    <cellStyle name="t_marlswat_Gencom - Philadelphia Hotel  Residential Valuation_8-27-09_Spencer_GL" xfId="42708" xr:uid="{00000000-0005-0000-0000-0000E9A40000}"/>
    <cellStyle name="t_marlswat_Gencom - Philadelphia Hotel  Residential Valuation_8-27-09_Spencer_GL_10 Year Model 2010 03 01 Exec Summ_GL2" xfId="42709" xr:uid="{00000000-0005-0000-0000-0000EAA40000}"/>
    <cellStyle name="t_marlswat_Gencom - Philadelphia Hotel  Residential Valuation_8-27-09_Spencer_modified" xfId="42710" xr:uid="{00000000-0005-0000-0000-0000EBA40000}"/>
    <cellStyle name="t_marlswat_Gencom - Philadelphia Hotel  Residential Valuation_8-27-09_Spencer_modified_10 Year Model 2010 03 01 Exec Summ_GL2" xfId="42711" xr:uid="{00000000-0005-0000-0000-0000ECA40000}"/>
    <cellStyle name="t_marlswat_Gencom - Philadelphia Hotel  Residential Valuation_8-27-09_Spencer_modified2" xfId="42712" xr:uid="{00000000-0005-0000-0000-0000EDA40000}"/>
    <cellStyle name="t_marlswat_Gencom - Philadelphia Hotel  Residential Valuation_8-27-09_Spencer_modified2_10 Year Model 2010 03 01 Exec Summ_GL2" xfId="42713" xr:uid="{00000000-0005-0000-0000-0000EEA40000}"/>
    <cellStyle name="t_marlswat_Philadelphia Hotel  Resi Valuation_MezzCo Proposal_5 year Sellout_12-8-09_Craig Proposal - Scenario 2 (3)" xfId="42714" xr:uid="{00000000-0005-0000-0000-0000EFA40000}"/>
    <cellStyle name="t_marlswat_Philadelphia Residential Valuation_Arden" xfId="42715" xr:uid="{00000000-0005-0000-0000-0000F0A40000}"/>
    <cellStyle name="t_marlswat_Philadelphia Residential Valuation_Arden_10 Year Model 2010 03 01 Exec Summ_GL2" xfId="42716" xr:uid="{00000000-0005-0000-0000-0000F1A40000}"/>
    <cellStyle name="t_marlswat_Philadelphia Residential Valuation_Arden_1207" xfId="42717" xr:uid="{00000000-0005-0000-0000-0000F2A40000}"/>
    <cellStyle name="t_marlswat_Philadelphia Residential Valuation_Arden_1207_10 Year Model 2010 03 01 Exec Summ_GL2" xfId="42718" xr:uid="{00000000-0005-0000-0000-0000F3A40000}"/>
    <cellStyle name="t_marlswat_Philadelphia Residential Valuation_Arden_1207_updated" xfId="42719" xr:uid="{00000000-0005-0000-0000-0000F4A40000}"/>
    <cellStyle name="t_marlswat_Philadelphia Residential Valuation_Arden_1207_updated_10 Year Model 2010 03 01 Exec Summ_GL2" xfId="42720" xr:uid="{00000000-0005-0000-0000-0000F5A40000}"/>
    <cellStyle name="t_marlswat_Philadelphia Residential Valuation_Arden_1214-1" xfId="42721" xr:uid="{00000000-0005-0000-0000-0000F6A40000}"/>
    <cellStyle name="t_marlswat_Philadelphia Residential Valuation_draft 3" xfId="42722" xr:uid="{00000000-0005-0000-0000-0000F7A40000}"/>
    <cellStyle name="t_marlswat_Philadelphia Residential Valuation_draft 3_10 Year Model 2010 03 01 Exec Summ_GL2" xfId="42723" xr:uid="{00000000-0005-0000-0000-0000F8A40000}"/>
    <cellStyle name="t_ML_C34.XLS Chart 2" xfId="42724" xr:uid="{00000000-0005-0000-0000-0000F9A40000}"/>
    <cellStyle name="t_ML_C34.XLS Chart 2_1" xfId="42725" xr:uid="{00000000-0005-0000-0000-0000FAA40000}"/>
    <cellStyle name="t_ML_C34.XLS Chart 2_1_Philadelphia Residential Valuation_Arden" xfId="42726" xr:uid="{00000000-0005-0000-0000-0000FBA40000}"/>
    <cellStyle name="t_ML_C34.XLS Chart 2_1_Philadelphia Residential Valuation_Arden_10 Year Model 2010 03 01 Exec Summ_GL2" xfId="42727" xr:uid="{00000000-0005-0000-0000-0000FCA40000}"/>
    <cellStyle name="t_ML_C34.XLS Chart 2_1_Philadelphia Residential Valuation_Arden_1207_updated" xfId="42728" xr:uid="{00000000-0005-0000-0000-0000FDA40000}"/>
    <cellStyle name="t_ML_C34.XLS Chart 2_1_Philadelphia Residential Valuation_Arden_1207_updated_10 Year Model 2010 03 01 Exec Summ_GL2" xfId="42729" xr:uid="{00000000-0005-0000-0000-0000FEA40000}"/>
    <cellStyle name="t_ML_C34.XLS Chart 2_Philadelphia Residential Valuation_Arden" xfId="42730" xr:uid="{00000000-0005-0000-0000-0000FFA40000}"/>
    <cellStyle name="t_ML_C34.XLS Chart 2_Philadelphia Residential Valuation_Arden_10 Year Model 2010 03 01 Exec Summ_GL2" xfId="42731" xr:uid="{00000000-0005-0000-0000-000000A50000}"/>
    <cellStyle name="t_ML_C34.XLS Chart 2_Philadelphia Residential Valuation_Arden_1207_updated" xfId="42732" xr:uid="{00000000-0005-0000-0000-000001A50000}"/>
    <cellStyle name="t_ML_C34.XLS Chart 2_Philadelphia Residential Valuation_Arden_1207_updated_10 Year Model 2010 03 01 Exec Summ_GL2" xfId="42733" xr:uid="{00000000-0005-0000-0000-000002A50000}"/>
    <cellStyle name="t_nav rioja2" xfId="42734" xr:uid="{00000000-0005-0000-0000-000003A50000}"/>
    <cellStyle name="t_nav rioja2_1" xfId="42735" xr:uid="{00000000-0005-0000-0000-000004A50000}"/>
    <cellStyle name="t_nav rioja2_1_Philadelphia Residential Valuation_Arden" xfId="42736" xr:uid="{00000000-0005-0000-0000-000005A50000}"/>
    <cellStyle name="t_nav rioja2_1_Philadelphia Residential Valuation_Arden_10 Year Model 2010 03 01 Exec Summ_GL2" xfId="42737" xr:uid="{00000000-0005-0000-0000-000006A50000}"/>
    <cellStyle name="t_nav rioja2_1_Philadelphia Residential Valuation_Arden_1207_updated" xfId="42738" xr:uid="{00000000-0005-0000-0000-000007A50000}"/>
    <cellStyle name="t_nav rioja2_1_Philadelphia Residential Valuation_Arden_1207_updated_10 Year Model 2010 03 01 Exec Summ_GL2" xfId="42739" xr:uid="{00000000-0005-0000-0000-000008A50000}"/>
    <cellStyle name="t_nav rioja2_Philadelphia Residential Valuation_Arden" xfId="42740" xr:uid="{00000000-0005-0000-0000-000009A50000}"/>
    <cellStyle name="t_nav rioja2_Philadelphia Residential Valuation_Arden_10 Year Model 2010 03 01 Exec Summ_GL2" xfId="42741" xr:uid="{00000000-0005-0000-0000-00000AA50000}"/>
    <cellStyle name="t_nav rioja2_Philadelphia Residential Valuation_Arden_1207_updated" xfId="42742" xr:uid="{00000000-0005-0000-0000-00000BA50000}"/>
    <cellStyle name="t_nav rioja2_Philadelphia Residential Valuation_Arden_1207_updated_10 Year Model 2010 03 01 Exec Summ_GL2" xfId="42743" xr:uid="{00000000-0005-0000-0000-00000CA50000}"/>
    <cellStyle name="t_nav venus2" xfId="42744" xr:uid="{00000000-0005-0000-0000-00000DA50000}"/>
    <cellStyle name="t_nav venus2_1" xfId="42745" xr:uid="{00000000-0005-0000-0000-00000EA50000}"/>
    <cellStyle name="t_nav venus2_1_Philadelphia Residential Valuation_Arden" xfId="42746" xr:uid="{00000000-0005-0000-0000-00000FA50000}"/>
    <cellStyle name="t_nav venus2_1_Philadelphia Residential Valuation_Arden_10 Year Model 2010 03 01 Exec Summ_GL2" xfId="42747" xr:uid="{00000000-0005-0000-0000-000010A50000}"/>
    <cellStyle name="t_nav venus2_1_Philadelphia Residential Valuation_Arden_1207_updated" xfId="42748" xr:uid="{00000000-0005-0000-0000-000011A50000}"/>
    <cellStyle name="t_nav venus2_1_Philadelphia Residential Valuation_Arden_1207_updated_10 Year Model 2010 03 01 Exec Summ_GL2" xfId="42749" xr:uid="{00000000-0005-0000-0000-000012A50000}"/>
    <cellStyle name="t_nav venus2_Philadelphia Residential Valuation_Arden" xfId="42750" xr:uid="{00000000-0005-0000-0000-000013A50000}"/>
    <cellStyle name="t_nav venus2_Philadelphia Residential Valuation_Arden_10 Year Model 2010 03 01 Exec Summ_GL2" xfId="42751" xr:uid="{00000000-0005-0000-0000-000014A50000}"/>
    <cellStyle name="t_nav venus2_Philadelphia Residential Valuation_Arden_1207_updated" xfId="42752" xr:uid="{00000000-0005-0000-0000-000015A50000}"/>
    <cellStyle name="t_nav venus2_Philadelphia Residential Valuation_Arden_1207_updated_10 Year Model 2010 03 01 Exec Summ_GL2" xfId="42753" xr:uid="{00000000-0005-0000-0000-000016A50000}"/>
    <cellStyle name="t_new_Dragon Comps (Post Tivoli Update) v2 24 sep" xfId="42754" xr:uid="{00000000-0005-0000-0000-000017A50000}"/>
    <cellStyle name="t_new_Dragon Comps (Post Tivoli Update) v2 24 sep_FS Exuma 10yr  9 13 2007" xfId="42755" xr:uid="{00000000-0005-0000-0000-000018A50000}"/>
    <cellStyle name="t_new_Dragon Comps (Post Tivoli Update) v2 24 sep_FS Exuma 10yr  9 13 2007_10 Year Model 2010 03 01 Exec Summ_GL2" xfId="42756" xr:uid="{00000000-0005-0000-0000-000019A50000}"/>
    <cellStyle name="t_Philadelphia Residential Valuation_Arden" xfId="42757" xr:uid="{00000000-0005-0000-0000-00001AA50000}"/>
    <cellStyle name="t_Philadelphia Residential Valuation_Arden_10 Year Model 2010 03 01 Exec Summ_GL2" xfId="42758" xr:uid="{00000000-0005-0000-0000-00001BA50000}"/>
    <cellStyle name="t_Philadelphia Residential Valuation_Arden_1207_updated" xfId="42759" xr:uid="{00000000-0005-0000-0000-00001CA50000}"/>
    <cellStyle name="t_Philadelphia Residential Valuation_Arden_1207_updated_10 Year Model 2010 03 01 Exec Summ_GL2" xfId="42760" xr:uid="{00000000-0005-0000-0000-00001DA50000}"/>
    <cellStyle name="t_Valo_Science_1904" xfId="42761" xr:uid="{00000000-0005-0000-0000-00001EA50000}"/>
    <cellStyle name="t_Valo_Science_1904_1" xfId="42762" xr:uid="{00000000-0005-0000-0000-00001FA50000}"/>
    <cellStyle name="t_Valo_Science_1904_1_Philadelphia Residential Valuation_Arden" xfId="42763" xr:uid="{00000000-0005-0000-0000-000020A50000}"/>
    <cellStyle name="t_Valo_Science_1904_1_Philadelphia Residential Valuation_Arden_10 Year Model 2010 03 01 Exec Summ_GL2" xfId="42764" xr:uid="{00000000-0005-0000-0000-000021A50000}"/>
    <cellStyle name="t_Valo_Science_1904_1_Philadelphia Residential Valuation_Arden_1207_updated" xfId="42765" xr:uid="{00000000-0005-0000-0000-000022A50000}"/>
    <cellStyle name="t_Valo_Science_1904_1_Philadelphia Residential Valuation_Arden_1207_updated_10 Year Model 2010 03 01 Exec Summ_GL2" xfId="42766" xr:uid="{00000000-0005-0000-0000-000023A50000}"/>
    <cellStyle name="t_Valo_Science_1904_Philadelphia Residential Valuation_Arden" xfId="42767" xr:uid="{00000000-0005-0000-0000-000024A50000}"/>
    <cellStyle name="t_Valo_Science_1904_Philadelphia Residential Valuation_Arden_10 Year Model 2010 03 01 Exec Summ_GL2" xfId="42768" xr:uid="{00000000-0005-0000-0000-000025A50000}"/>
    <cellStyle name="t_Valo_Science_1904_Philadelphia Residential Valuation_Arden_1207_updated" xfId="42769" xr:uid="{00000000-0005-0000-0000-000026A50000}"/>
    <cellStyle name="t_Valo_Science_1904_Philadelphia Residential Valuation_Arden_1207_updated_10 Year Model 2010 03 01 Exec Summ_GL2" xfId="42770" xr:uid="{00000000-0005-0000-0000-000027A50000}"/>
    <cellStyle name="t_Valuation Model v1" xfId="42771" xr:uid="{00000000-0005-0000-0000-000028A50000}"/>
    <cellStyle name="t_Valuation Model v1_1" xfId="42772" xr:uid="{00000000-0005-0000-0000-000029A50000}"/>
    <cellStyle name="t_Valuation Model v1_1_Philadelphia Residential Valuation_Arden" xfId="42773" xr:uid="{00000000-0005-0000-0000-00002AA50000}"/>
    <cellStyle name="t_Valuation Model v1_1_Philadelphia Residential Valuation_Arden_10 Year Model 2010 03 01 Exec Summ_GL2" xfId="42774" xr:uid="{00000000-0005-0000-0000-00002BA50000}"/>
    <cellStyle name="t_Valuation Model v1_1_Philadelphia Residential Valuation_Arden_1207_updated" xfId="42775" xr:uid="{00000000-0005-0000-0000-00002CA50000}"/>
    <cellStyle name="t_Valuation Model v1_1_Philadelphia Residential Valuation_Arden_1207_updated_10 Year Model 2010 03 01 Exec Summ_GL2" xfId="42776" xr:uid="{00000000-0005-0000-0000-00002DA50000}"/>
    <cellStyle name="t_Valuation Model v1_Philadelphia Residential Valuation_Arden" xfId="42777" xr:uid="{00000000-0005-0000-0000-00002EA50000}"/>
    <cellStyle name="t_Valuation Model v1_Philadelphia Residential Valuation_Arden_10 Year Model 2010 03 01 Exec Summ_GL2" xfId="42778" xr:uid="{00000000-0005-0000-0000-00002FA50000}"/>
    <cellStyle name="t_Valuation Model v1_Philadelphia Residential Valuation_Arden_1207_updated" xfId="42779" xr:uid="{00000000-0005-0000-0000-000030A50000}"/>
    <cellStyle name="t_Valuation Model v1_Philadelphia Residential Valuation_Arden_1207_updated_10 Year Model 2010 03 01 Exec Summ_GL2" xfId="42780" xr:uid="{00000000-0005-0000-0000-000031A50000}"/>
    <cellStyle name="t_WACC benchmarking" xfId="42781" xr:uid="{00000000-0005-0000-0000-000032A50000}"/>
    <cellStyle name="t_WACC benchmarking_FS Exuma 10yr  9 13 2007" xfId="42782" xr:uid="{00000000-0005-0000-0000-000033A50000}"/>
    <cellStyle name="t_WACC benchmarking_FS Exuma 10yr  9 13 2007_10 Year Model 2010 03 01 Exec Summ_GL2" xfId="42783" xr:uid="{00000000-0005-0000-0000-000034A50000}"/>
    <cellStyle name="t#" xfId="42615" xr:uid="{00000000-0005-0000-0000-00008CA40000}"/>
    <cellStyle name="t1" xfId="42784" xr:uid="{00000000-0005-0000-0000-000035A50000}"/>
    <cellStyle name="Table Col Head" xfId="42785" xr:uid="{00000000-0005-0000-0000-000036A50000}"/>
    <cellStyle name="Table Label" xfId="42786" xr:uid="{00000000-0005-0000-0000-000037A50000}"/>
    <cellStyle name="Table Sub Head" xfId="42787" xr:uid="{00000000-0005-0000-0000-000038A50000}"/>
    <cellStyle name="Table Title" xfId="42788" xr:uid="{00000000-0005-0000-0000-000039A50000}"/>
    <cellStyle name="Table Title 2" xfId="42789" xr:uid="{00000000-0005-0000-0000-00003AA50000}"/>
    <cellStyle name="Table Units" xfId="42790" xr:uid="{00000000-0005-0000-0000-00003BA50000}"/>
    <cellStyle name="tc" xfId="42791" xr:uid="{00000000-0005-0000-0000-00003CA50000}"/>
    <cellStyle name="Text Indent A" xfId="2143" xr:uid="{00000000-0005-0000-0000-00003DA50000}"/>
    <cellStyle name="Text Indent A 2" xfId="2144" xr:uid="{00000000-0005-0000-0000-00003EA50000}"/>
    <cellStyle name="Text Indent B" xfId="2145" xr:uid="{00000000-0005-0000-0000-00003FA50000}"/>
    <cellStyle name="Text Indent C" xfId="2146" xr:uid="{00000000-0005-0000-0000-000040A50000}"/>
    <cellStyle name="TIME" xfId="2147" xr:uid="{00000000-0005-0000-0000-000041A50000}"/>
    <cellStyle name="Times 10" xfId="42792" xr:uid="{00000000-0005-0000-0000-000042A50000}"/>
    <cellStyle name="Times 12" xfId="42793" xr:uid="{00000000-0005-0000-0000-000043A50000}"/>
    <cellStyle name="Title" xfId="2148" builtinId="15" customBuiltin="1"/>
    <cellStyle name="Title - PROJECT" xfId="42794" xr:uid="{00000000-0005-0000-0000-000045A50000}"/>
    <cellStyle name="Title - Underline" xfId="42795" xr:uid="{00000000-0005-0000-0000-000046A50000}"/>
    <cellStyle name="Title 2" xfId="2149" xr:uid="{00000000-0005-0000-0000-000047A50000}"/>
    <cellStyle name="Title 2 2" xfId="2150" xr:uid="{00000000-0005-0000-0000-000048A50000}"/>
    <cellStyle name="Title 2_Links" xfId="2151" xr:uid="{00000000-0005-0000-0000-000049A50000}"/>
    <cellStyle name="Title 3" xfId="2152" xr:uid="{00000000-0005-0000-0000-00004AA50000}"/>
    <cellStyle name="Title 3 2" xfId="2153" xr:uid="{00000000-0005-0000-0000-00004BA50000}"/>
    <cellStyle name="Title 3 3" xfId="2154" xr:uid="{00000000-0005-0000-0000-00004CA50000}"/>
    <cellStyle name="Title 3 4" xfId="2155" xr:uid="{00000000-0005-0000-0000-00004DA50000}"/>
    <cellStyle name="Title 4" xfId="2156" xr:uid="{00000000-0005-0000-0000-00004EA50000}"/>
    <cellStyle name="Title 5" xfId="2157" xr:uid="{00000000-0005-0000-0000-00004FA50000}"/>
    <cellStyle name="Title 5 2" xfId="2158" xr:uid="{00000000-0005-0000-0000-000050A50000}"/>
    <cellStyle name="Title 5 2 2" xfId="13709" xr:uid="{00000000-0005-0000-0000-000051A50000}"/>
    <cellStyle name="Title 5 3" xfId="2159" xr:uid="{00000000-0005-0000-0000-000052A50000}"/>
    <cellStyle name="Title 5 4" xfId="2160" xr:uid="{00000000-0005-0000-0000-000053A50000}"/>
    <cellStyle name="Title 5 4 2" xfId="13710" xr:uid="{00000000-0005-0000-0000-000054A50000}"/>
    <cellStyle name="Title 6" xfId="2161" xr:uid="{00000000-0005-0000-0000-000055A50000}"/>
    <cellStyle name="Title 7" xfId="2162" xr:uid="{00000000-0005-0000-0000-000056A50000}"/>
    <cellStyle name="Title 8" xfId="2948" xr:uid="{00000000-0005-0000-0000-000057A50000}"/>
    <cellStyle name="Title 9" xfId="3018" xr:uid="{00000000-0005-0000-0000-000058A50000}"/>
    <cellStyle name="Title1" xfId="2163" xr:uid="{00000000-0005-0000-0000-000059A50000}"/>
    <cellStyle name="Title1 2" xfId="2164" xr:uid="{00000000-0005-0000-0000-00005AA50000}"/>
    <cellStyle name="Title1 2 2" xfId="2165" xr:uid="{00000000-0005-0000-0000-00005BA50000}"/>
    <cellStyle name="Title1 2 2 2" xfId="2828" xr:uid="{00000000-0005-0000-0000-00005CA50000}"/>
    <cellStyle name="Title1 2 2 3" xfId="13711" xr:uid="{00000000-0005-0000-0000-00005DA50000}"/>
    <cellStyle name="Title1 2 3" xfId="2827" xr:uid="{00000000-0005-0000-0000-00005EA50000}"/>
    <cellStyle name="Title1 2 4" xfId="13712" xr:uid="{00000000-0005-0000-0000-00005FA50000}"/>
    <cellStyle name="Title1 3" xfId="2166" xr:uid="{00000000-0005-0000-0000-000060A50000}"/>
    <cellStyle name="Title1 4" xfId="2167" xr:uid="{00000000-0005-0000-0000-000061A50000}"/>
    <cellStyle name="Title1 4 2" xfId="2168" xr:uid="{00000000-0005-0000-0000-000062A50000}"/>
    <cellStyle name="Title1 4 2 2" xfId="2830" xr:uid="{00000000-0005-0000-0000-000063A50000}"/>
    <cellStyle name="Title1 4 2 3" xfId="13713" xr:uid="{00000000-0005-0000-0000-000064A50000}"/>
    <cellStyle name="Title1 4 3" xfId="2169" xr:uid="{00000000-0005-0000-0000-000065A50000}"/>
    <cellStyle name="Title1 4 3 2" xfId="2831" xr:uid="{00000000-0005-0000-0000-000066A50000}"/>
    <cellStyle name="Title1 4 3 3" xfId="13714" xr:uid="{00000000-0005-0000-0000-000067A50000}"/>
    <cellStyle name="Title1 4 4" xfId="2829" xr:uid="{00000000-0005-0000-0000-000068A50000}"/>
    <cellStyle name="Title1 4 5" xfId="13715" xr:uid="{00000000-0005-0000-0000-000069A50000}"/>
    <cellStyle name="Title1 5" xfId="2170" xr:uid="{00000000-0005-0000-0000-00006AA50000}"/>
    <cellStyle name="Title1 5 2" xfId="2171" xr:uid="{00000000-0005-0000-0000-00006BA50000}"/>
    <cellStyle name="Title1 5 2 2" xfId="2833" xr:uid="{00000000-0005-0000-0000-00006CA50000}"/>
    <cellStyle name="Title1 5 2 3" xfId="13716" xr:uid="{00000000-0005-0000-0000-00006DA50000}"/>
    <cellStyle name="Title1 5 3" xfId="2832" xr:uid="{00000000-0005-0000-0000-00006EA50000}"/>
    <cellStyle name="Title1 5 4" xfId="13717" xr:uid="{00000000-0005-0000-0000-00006FA50000}"/>
    <cellStyle name="Title1 6" xfId="2172" xr:uid="{00000000-0005-0000-0000-000070A50000}"/>
    <cellStyle name="Title1 6 2" xfId="2834" xr:uid="{00000000-0005-0000-0000-000071A50000}"/>
    <cellStyle name="Title1 6 3" xfId="13718" xr:uid="{00000000-0005-0000-0000-000072A50000}"/>
    <cellStyle name="Title1 7" xfId="2173" xr:uid="{00000000-0005-0000-0000-000073A50000}"/>
    <cellStyle name="Title1 7 2" xfId="2835" xr:uid="{00000000-0005-0000-0000-000074A50000}"/>
    <cellStyle name="Title1 7 3" xfId="13719" xr:uid="{00000000-0005-0000-0000-000075A50000}"/>
    <cellStyle name="Title1_Tenant" xfId="2174" xr:uid="{00000000-0005-0000-0000-000076A50000}"/>
    <cellStyle name="title2" xfId="42796" xr:uid="{00000000-0005-0000-0000-000077A50000}"/>
    <cellStyle name="TitleOther" xfId="2175" xr:uid="{00000000-0005-0000-0000-000078A50000}"/>
    <cellStyle name="Titles - Col. Headings" xfId="42797" xr:uid="{00000000-0005-0000-0000-000079A50000}"/>
    <cellStyle name="Titles - Other" xfId="42798" xr:uid="{00000000-0005-0000-0000-00007AA50000}"/>
    <cellStyle name="Top and Bottom Border" xfId="42799" xr:uid="{00000000-0005-0000-0000-00007BA50000}"/>
    <cellStyle name="Top Line" xfId="42800" xr:uid="{00000000-0005-0000-0000-00007CA50000}"/>
    <cellStyle name="Top_Double_Bottom" xfId="42801" xr:uid="{00000000-0005-0000-0000-00007DA50000}"/>
    <cellStyle name="TopBot - Style2" xfId="42802" xr:uid="{00000000-0005-0000-0000-00007EA50000}"/>
    <cellStyle name="Total" xfId="2176" builtinId="25" customBuiltin="1"/>
    <cellStyle name="Total 10" xfId="14034" xr:uid="{00000000-0005-0000-0000-000080A50000}"/>
    <cellStyle name="Total 11" xfId="23122" xr:uid="{00000000-0005-0000-0000-000081A50000}"/>
    <cellStyle name="Total 2" xfId="2177" xr:uid="{00000000-0005-0000-0000-000082A50000}"/>
    <cellStyle name="Total 2 2" xfId="14035" xr:uid="{00000000-0005-0000-0000-000083A50000}"/>
    <cellStyle name="Total 2 3" xfId="23123" xr:uid="{00000000-0005-0000-0000-000084A50000}"/>
    <cellStyle name="Total 3" xfId="2178" xr:uid="{00000000-0005-0000-0000-000085A50000}"/>
    <cellStyle name="Total 3 2" xfId="2179" xr:uid="{00000000-0005-0000-0000-000086A50000}"/>
    <cellStyle name="Total 3 2 2" xfId="14037" xr:uid="{00000000-0005-0000-0000-000087A50000}"/>
    <cellStyle name="Total 3 2 3" xfId="23125" xr:uid="{00000000-0005-0000-0000-000088A50000}"/>
    <cellStyle name="Total 3 3" xfId="2180" xr:uid="{00000000-0005-0000-0000-000089A50000}"/>
    <cellStyle name="Total 3 3 2" xfId="14038" xr:uid="{00000000-0005-0000-0000-00008AA50000}"/>
    <cellStyle name="Total 3 3 3" xfId="23126" xr:uid="{00000000-0005-0000-0000-00008BA50000}"/>
    <cellStyle name="Total 3 4" xfId="14036" xr:uid="{00000000-0005-0000-0000-00008CA50000}"/>
    <cellStyle name="Total 3 5" xfId="23124" xr:uid="{00000000-0005-0000-0000-00008DA50000}"/>
    <cellStyle name="Total 3_m7500 Retail Budget 2012r PMd_Issued 2-3-12" xfId="2181" xr:uid="{00000000-0005-0000-0000-00008EA50000}"/>
    <cellStyle name="Total 4" xfId="2182" xr:uid="{00000000-0005-0000-0000-00008FA50000}"/>
    <cellStyle name="Total 4 2" xfId="14039" xr:uid="{00000000-0005-0000-0000-000090A50000}"/>
    <cellStyle name="Total 4 3" xfId="23127" xr:uid="{00000000-0005-0000-0000-000091A50000}"/>
    <cellStyle name="Total 5" xfId="2183" xr:uid="{00000000-0005-0000-0000-000092A50000}"/>
    <cellStyle name="Total 5 2" xfId="2184" xr:uid="{00000000-0005-0000-0000-000093A50000}"/>
    <cellStyle name="Total 5 2 2" xfId="13720" xr:uid="{00000000-0005-0000-0000-000094A50000}"/>
    <cellStyle name="Total 5 2 3" xfId="14041" xr:uid="{00000000-0005-0000-0000-000095A50000}"/>
    <cellStyle name="Total 5 2 4" xfId="23129" xr:uid="{00000000-0005-0000-0000-000096A50000}"/>
    <cellStyle name="Total 5 3" xfId="2185" xr:uid="{00000000-0005-0000-0000-000097A50000}"/>
    <cellStyle name="Total 5 3 2" xfId="14042" xr:uid="{00000000-0005-0000-0000-000098A50000}"/>
    <cellStyle name="Total 5 3 3" xfId="23130" xr:uid="{00000000-0005-0000-0000-000099A50000}"/>
    <cellStyle name="Total 5 4" xfId="2186" xr:uid="{00000000-0005-0000-0000-00009AA50000}"/>
    <cellStyle name="Total 5 4 2" xfId="13721" xr:uid="{00000000-0005-0000-0000-00009BA50000}"/>
    <cellStyle name="Total 5 4 3" xfId="14043" xr:uid="{00000000-0005-0000-0000-00009CA50000}"/>
    <cellStyle name="Total 5 4 4" xfId="23131" xr:uid="{00000000-0005-0000-0000-00009DA50000}"/>
    <cellStyle name="Total 5 5" xfId="14040" xr:uid="{00000000-0005-0000-0000-00009EA50000}"/>
    <cellStyle name="Total 5 6" xfId="23128" xr:uid="{00000000-0005-0000-0000-00009FA50000}"/>
    <cellStyle name="Total 6" xfId="2187" xr:uid="{00000000-0005-0000-0000-0000A0A50000}"/>
    <cellStyle name="Total 6 2" xfId="14044" xr:uid="{00000000-0005-0000-0000-0000A1A50000}"/>
    <cellStyle name="Total 6 3" xfId="23132" xr:uid="{00000000-0005-0000-0000-0000A2A50000}"/>
    <cellStyle name="Total 7" xfId="2188" xr:uid="{00000000-0005-0000-0000-0000A3A50000}"/>
    <cellStyle name="Total 7 2" xfId="14045" xr:uid="{00000000-0005-0000-0000-0000A4A50000}"/>
    <cellStyle name="Total 7 3" xfId="23133" xr:uid="{00000000-0005-0000-0000-0000A5A50000}"/>
    <cellStyle name="Total 8" xfId="2964" xr:uid="{00000000-0005-0000-0000-0000A6A50000}"/>
    <cellStyle name="Total 9" xfId="3019" xr:uid="{00000000-0005-0000-0000-0000A7A50000}"/>
    <cellStyle name="Total1" xfId="2189" xr:uid="{00000000-0005-0000-0000-0000A8A50000}"/>
    <cellStyle name="Total1 2" xfId="2190" xr:uid="{00000000-0005-0000-0000-0000A9A50000}"/>
    <cellStyle name="Total1 2 2" xfId="2191" xr:uid="{00000000-0005-0000-0000-0000AAA50000}"/>
    <cellStyle name="Total1 2 2 2" xfId="2837" xr:uid="{00000000-0005-0000-0000-0000ABA50000}"/>
    <cellStyle name="Total1 2 2 3" xfId="13722" xr:uid="{00000000-0005-0000-0000-0000ACA50000}"/>
    <cellStyle name="Total1 2 3" xfId="2836" xr:uid="{00000000-0005-0000-0000-0000ADA50000}"/>
    <cellStyle name="Total1 2 4" xfId="13723" xr:uid="{00000000-0005-0000-0000-0000AEA50000}"/>
    <cellStyle name="Total1 3" xfId="2192" xr:uid="{00000000-0005-0000-0000-0000AFA50000}"/>
    <cellStyle name="Total1 4" xfId="2193" xr:uid="{00000000-0005-0000-0000-0000B0A50000}"/>
    <cellStyle name="Total1 4 2" xfId="2194" xr:uid="{00000000-0005-0000-0000-0000B1A50000}"/>
    <cellStyle name="Total1 4 2 2" xfId="2839" xr:uid="{00000000-0005-0000-0000-0000B2A50000}"/>
    <cellStyle name="Total1 4 2 3" xfId="13724" xr:uid="{00000000-0005-0000-0000-0000B3A50000}"/>
    <cellStyle name="Total1 4 3" xfId="2195" xr:uid="{00000000-0005-0000-0000-0000B4A50000}"/>
    <cellStyle name="Total1 4 3 2" xfId="2840" xr:uid="{00000000-0005-0000-0000-0000B5A50000}"/>
    <cellStyle name="Total1 4 3 3" xfId="13725" xr:uid="{00000000-0005-0000-0000-0000B6A50000}"/>
    <cellStyle name="Total1 4 4" xfId="2838" xr:uid="{00000000-0005-0000-0000-0000B7A50000}"/>
    <cellStyle name="Total1 4 5" xfId="13726" xr:uid="{00000000-0005-0000-0000-0000B8A50000}"/>
    <cellStyle name="Total1 5" xfId="2196" xr:uid="{00000000-0005-0000-0000-0000B9A50000}"/>
    <cellStyle name="Total1 5 2" xfId="2197" xr:uid="{00000000-0005-0000-0000-0000BAA50000}"/>
    <cellStyle name="Total1 5 2 2" xfId="2842" xr:uid="{00000000-0005-0000-0000-0000BBA50000}"/>
    <cellStyle name="Total1 5 2 3" xfId="13727" xr:uid="{00000000-0005-0000-0000-0000BCA50000}"/>
    <cellStyle name="Total1 5 3" xfId="2841" xr:uid="{00000000-0005-0000-0000-0000BDA50000}"/>
    <cellStyle name="Total1 5 4" xfId="13728" xr:uid="{00000000-0005-0000-0000-0000BEA50000}"/>
    <cellStyle name="Total1 6" xfId="2198" xr:uid="{00000000-0005-0000-0000-0000BFA50000}"/>
    <cellStyle name="Total1 6 2" xfId="2843" xr:uid="{00000000-0005-0000-0000-0000C0A50000}"/>
    <cellStyle name="Total1 6 3" xfId="13729" xr:uid="{00000000-0005-0000-0000-0000C1A50000}"/>
    <cellStyle name="Total1 7" xfId="2199" xr:uid="{00000000-0005-0000-0000-0000C2A50000}"/>
    <cellStyle name="Total1 7 2" xfId="2844" xr:uid="{00000000-0005-0000-0000-0000C3A50000}"/>
    <cellStyle name="Total1 7 3" xfId="13730" xr:uid="{00000000-0005-0000-0000-0000C4A50000}"/>
    <cellStyle name="Total2" xfId="2200" xr:uid="{00000000-0005-0000-0000-0000C5A50000}"/>
    <cellStyle name="Total2 2" xfId="2201" xr:uid="{00000000-0005-0000-0000-0000C6A50000}"/>
    <cellStyle name="Total2 2 2" xfId="2202" xr:uid="{00000000-0005-0000-0000-0000C7A50000}"/>
    <cellStyle name="Total2 2 2 2" xfId="2846" xr:uid="{00000000-0005-0000-0000-0000C8A50000}"/>
    <cellStyle name="Total2 2 2 3" xfId="13731" xr:uid="{00000000-0005-0000-0000-0000C9A50000}"/>
    <cellStyle name="Total2 2 3" xfId="2845" xr:uid="{00000000-0005-0000-0000-0000CAA50000}"/>
    <cellStyle name="Total2 2 4" xfId="13732" xr:uid="{00000000-0005-0000-0000-0000CBA50000}"/>
    <cellStyle name="Total2 3" xfId="2203" xr:uid="{00000000-0005-0000-0000-0000CCA50000}"/>
    <cellStyle name="Total2 4" xfId="2204" xr:uid="{00000000-0005-0000-0000-0000CDA50000}"/>
    <cellStyle name="Total2 4 2" xfId="2205" xr:uid="{00000000-0005-0000-0000-0000CEA50000}"/>
    <cellStyle name="Total2 4 2 2" xfId="2848" xr:uid="{00000000-0005-0000-0000-0000CFA50000}"/>
    <cellStyle name="Total2 4 2 3" xfId="13733" xr:uid="{00000000-0005-0000-0000-0000D0A50000}"/>
    <cellStyle name="Total2 4 3" xfId="2206" xr:uid="{00000000-0005-0000-0000-0000D1A50000}"/>
    <cellStyle name="Total2 4 3 2" xfId="2849" xr:uid="{00000000-0005-0000-0000-0000D2A50000}"/>
    <cellStyle name="Total2 4 3 3" xfId="13734" xr:uid="{00000000-0005-0000-0000-0000D3A50000}"/>
    <cellStyle name="Total2 4 4" xfId="2847" xr:uid="{00000000-0005-0000-0000-0000D4A50000}"/>
    <cellStyle name="Total2 4 5" xfId="13735" xr:uid="{00000000-0005-0000-0000-0000D5A50000}"/>
    <cellStyle name="Total2 5" xfId="2207" xr:uid="{00000000-0005-0000-0000-0000D6A50000}"/>
    <cellStyle name="Total2 5 2" xfId="2208" xr:uid="{00000000-0005-0000-0000-0000D7A50000}"/>
    <cellStyle name="Total2 5 2 2" xfId="2851" xr:uid="{00000000-0005-0000-0000-0000D8A50000}"/>
    <cellStyle name="Total2 5 2 3" xfId="13736" xr:uid="{00000000-0005-0000-0000-0000D9A50000}"/>
    <cellStyle name="Total2 5 3" xfId="2850" xr:uid="{00000000-0005-0000-0000-0000DAA50000}"/>
    <cellStyle name="Total2 5 4" xfId="13737" xr:uid="{00000000-0005-0000-0000-0000DBA50000}"/>
    <cellStyle name="Total2 6" xfId="2209" xr:uid="{00000000-0005-0000-0000-0000DCA50000}"/>
    <cellStyle name="Total2 6 2" xfId="2852" xr:uid="{00000000-0005-0000-0000-0000DDA50000}"/>
    <cellStyle name="Total2 6 3" xfId="13738" xr:uid="{00000000-0005-0000-0000-0000DEA50000}"/>
    <cellStyle name="Total2 7" xfId="2210" xr:uid="{00000000-0005-0000-0000-0000DFA50000}"/>
    <cellStyle name="Total2 7 2" xfId="2853" xr:uid="{00000000-0005-0000-0000-0000E0A50000}"/>
    <cellStyle name="Total2 7 3" xfId="13739" xr:uid="{00000000-0005-0000-0000-0000E1A50000}"/>
    <cellStyle name="Total3" xfId="2211" xr:uid="{00000000-0005-0000-0000-0000E2A50000}"/>
    <cellStyle name="Total3 2" xfId="2212" xr:uid="{00000000-0005-0000-0000-0000E3A50000}"/>
    <cellStyle name="Total3 2 2" xfId="2213" xr:uid="{00000000-0005-0000-0000-0000E4A50000}"/>
    <cellStyle name="Total3 2 2 2" xfId="2855" xr:uid="{00000000-0005-0000-0000-0000E5A50000}"/>
    <cellStyle name="Total3 2 2 3" xfId="13740" xr:uid="{00000000-0005-0000-0000-0000E6A50000}"/>
    <cellStyle name="Total3 2 3" xfId="2854" xr:uid="{00000000-0005-0000-0000-0000E7A50000}"/>
    <cellStyle name="Total3 2 4" xfId="13741" xr:uid="{00000000-0005-0000-0000-0000E8A50000}"/>
    <cellStyle name="Total3 3" xfId="2214" xr:uid="{00000000-0005-0000-0000-0000E9A50000}"/>
    <cellStyle name="Total3 4" xfId="2215" xr:uid="{00000000-0005-0000-0000-0000EAA50000}"/>
    <cellStyle name="Total3 4 2" xfId="2216" xr:uid="{00000000-0005-0000-0000-0000EBA50000}"/>
    <cellStyle name="Total3 4 2 2" xfId="2857" xr:uid="{00000000-0005-0000-0000-0000ECA50000}"/>
    <cellStyle name="Total3 4 2 3" xfId="13742" xr:uid="{00000000-0005-0000-0000-0000EDA50000}"/>
    <cellStyle name="Total3 4 3" xfId="2217" xr:uid="{00000000-0005-0000-0000-0000EEA50000}"/>
    <cellStyle name="Total3 4 3 2" xfId="2858" xr:uid="{00000000-0005-0000-0000-0000EFA50000}"/>
    <cellStyle name="Total3 4 3 3" xfId="13743" xr:uid="{00000000-0005-0000-0000-0000F0A50000}"/>
    <cellStyle name="Total3 4 4" xfId="2856" xr:uid="{00000000-0005-0000-0000-0000F1A50000}"/>
    <cellStyle name="Total3 4 5" xfId="13744" xr:uid="{00000000-0005-0000-0000-0000F2A50000}"/>
    <cellStyle name="Total3 5" xfId="2218" xr:uid="{00000000-0005-0000-0000-0000F3A50000}"/>
    <cellStyle name="Total3 5 2" xfId="2219" xr:uid="{00000000-0005-0000-0000-0000F4A50000}"/>
    <cellStyle name="Total3 5 2 2" xfId="2860" xr:uid="{00000000-0005-0000-0000-0000F5A50000}"/>
    <cellStyle name="Total3 5 2 3" xfId="13745" xr:uid="{00000000-0005-0000-0000-0000F6A50000}"/>
    <cellStyle name="Total3 5 3" xfId="2859" xr:uid="{00000000-0005-0000-0000-0000F7A50000}"/>
    <cellStyle name="Total3 5 4" xfId="13746" xr:uid="{00000000-0005-0000-0000-0000F8A50000}"/>
    <cellStyle name="Total3 6" xfId="2220" xr:uid="{00000000-0005-0000-0000-0000F9A50000}"/>
    <cellStyle name="Total3 6 2" xfId="2861" xr:uid="{00000000-0005-0000-0000-0000FAA50000}"/>
    <cellStyle name="Total3 6 3" xfId="13747" xr:uid="{00000000-0005-0000-0000-0000FBA50000}"/>
    <cellStyle name="Total3 7" xfId="2221" xr:uid="{00000000-0005-0000-0000-0000FCA50000}"/>
    <cellStyle name="Total3 7 2" xfId="2862" xr:uid="{00000000-0005-0000-0000-0000FDA50000}"/>
    <cellStyle name="Total3 7 3" xfId="13748" xr:uid="{00000000-0005-0000-0000-0000FEA50000}"/>
    <cellStyle name="Total4" xfId="2222" xr:uid="{00000000-0005-0000-0000-0000FFA50000}"/>
    <cellStyle name="Total4 2" xfId="2223" xr:uid="{00000000-0005-0000-0000-000000A60000}"/>
    <cellStyle name="Total4 2 2" xfId="2224" xr:uid="{00000000-0005-0000-0000-000001A60000}"/>
    <cellStyle name="Total4 2 2 2" xfId="2864" xr:uid="{00000000-0005-0000-0000-000002A60000}"/>
    <cellStyle name="Total4 2 2 3" xfId="13749" xr:uid="{00000000-0005-0000-0000-000003A60000}"/>
    <cellStyle name="Total4 2 3" xfId="2863" xr:uid="{00000000-0005-0000-0000-000004A60000}"/>
    <cellStyle name="Total4 2 4" xfId="13750" xr:uid="{00000000-0005-0000-0000-000005A60000}"/>
    <cellStyle name="Total4 3" xfId="2225" xr:uid="{00000000-0005-0000-0000-000006A60000}"/>
    <cellStyle name="Total4 4" xfId="2226" xr:uid="{00000000-0005-0000-0000-000007A60000}"/>
    <cellStyle name="Total4 4 2" xfId="2227" xr:uid="{00000000-0005-0000-0000-000008A60000}"/>
    <cellStyle name="Total4 4 2 2" xfId="2866" xr:uid="{00000000-0005-0000-0000-000009A60000}"/>
    <cellStyle name="Total4 4 2 3" xfId="13751" xr:uid="{00000000-0005-0000-0000-00000AA60000}"/>
    <cellStyle name="Total4 4 3" xfId="2228" xr:uid="{00000000-0005-0000-0000-00000BA60000}"/>
    <cellStyle name="Total4 4 3 2" xfId="2867" xr:uid="{00000000-0005-0000-0000-00000CA60000}"/>
    <cellStyle name="Total4 4 3 3" xfId="13752" xr:uid="{00000000-0005-0000-0000-00000DA60000}"/>
    <cellStyle name="Total4 4 4" xfId="2865" xr:uid="{00000000-0005-0000-0000-00000EA60000}"/>
    <cellStyle name="Total4 4 5" xfId="13753" xr:uid="{00000000-0005-0000-0000-00000FA60000}"/>
    <cellStyle name="Total4 5" xfId="2229" xr:uid="{00000000-0005-0000-0000-000010A60000}"/>
    <cellStyle name="Total4 5 2" xfId="2230" xr:uid="{00000000-0005-0000-0000-000011A60000}"/>
    <cellStyle name="Total4 5 2 2" xfId="2869" xr:uid="{00000000-0005-0000-0000-000012A60000}"/>
    <cellStyle name="Total4 5 2 3" xfId="13754" xr:uid="{00000000-0005-0000-0000-000013A60000}"/>
    <cellStyle name="Total4 5 3" xfId="2868" xr:uid="{00000000-0005-0000-0000-000014A60000}"/>
    <cellStyle name="Total4 5 4" xfId="13755" xr:uid="{00000000-0005-0000-0000-000015A60000}"/>
    <cellStyle name="Total4 6" xfId="2231" xr:uid="{00000000-0005-0000-0000-000016A60000}"/>
    <cellStyle name="Total4 6 2" xfId="2870" xr:uid="{00000000-0005-0000-0000-000017A60000}"/>
    <cellStyle name="Total4 6 3" xfId="13756" xr:uid="{00000000-0005-0000-0000-000018A60000}"/>
    <cellStyle name="Total4 7" xfId="2232" xr:uid="{00000000-0005-0000-0000-000019A60000}"/>
    <cellStyle name="Total4 7 2" xfId="2871" xr:uid="{00000000-0005-0000-0000-00001AA60000}"/>
    <cellStyle name="Total4 7 3" xfId="13757" xr:uid="{00000000-0005-0000-0000-00001BA60000}"/>
    <cellStyle name="Total5" xfId="2233" xr:uid="{00000000-0005-0000-0000-00001CA60000}"/>
    <cellStyle name="Total5 2" xfId="2234" xr:uid="{00000000-0005-0000-0000-00001DA60000}"/>
    <cellStyle name="Total5 2 2" xfId="2235" xr:uid="{00000000-0005-0000-0000-00001EA60000}"/>
    <cellStyle name="Total5 2 2 2" xfId="2873" xr:uid="{00000000-0005-0000-0000-00001FA60000}"/>
    <cellStyle name="Total5 2 2 3" xfId="13758" xr:uid="{00000000-0005-0000-0000-000020A60000}"/>
    <cellStyle name="Total5 2 3" xfId="2872" xr:uid="{00000000-0005-0000-0000-000021A60000}"/>
    <cellStyle name="Total5 2 4" xfId="13759" xr:uid="{00000000-0005-0000-0000-000022A60000}"/>
    <cellStyle name="Total5 3" xfId="2236" xr:uid="{00000000-0005-0000-0000-000023A60000}"/>
    <cellStyle name="Total5 4" xfId="2237" xr:uid="{00000000-0005-0000-0000-000024A60000}"/>
    <cellStyle name="Total5 4 2" xfId="2238" xr:uid="{00000000-0005-0000-0000-000025A60000}"/>
    <cellStyle name="Total5 4 2 2" xfId="2875" xr:uid="{00000000-0005-0000-0000-000026A60000}"/>
    <cellStyle name="Total5 4 2 3" xfId="13760" xr:uid="{00000000-0005-0000-0000-000027A60000}"/>
    <cellStyle name="Total5 4 3" xfId="2239" xr:uid="{00000000-0005-0000-0000-000028A60000}"/>
    <cellStyle name="Total5 4 3 2" xfId="2876" xr:uid="{00000000-0005-0000-0000-000029A60000}"/>
    <cellStyle name="Total5 4 3 3" xfId="13761" xr:uid="{00000000-0005-0000-0000-00002AA60000}"/>
    <cellStyle name="Total5 4 4" xfId="2874" xr:uid="{00000000-0005-0000-0000-00002BA60000}"/>
    <cellStyle name="Total5 4 5" xfId="13762" xr:uid="{00000000-0005-0000-0000-00002CA60000}"/>
    <cellStyle name="Total5 5" xfId="2240" xr:uid="{00000000-0005-0000-0000-00002DA60000}"/>
    <cellStyle name="Total5 5 2" xfId="2241" xr:uid="{00000000-0005-0000-0000-00002EA60000}"/>
    <cellStyle name="Total5 5 2 2" xfId="2878" xr:uid="{00000000-0005-0000-0000-00002FA60000}"/>
    <cellStyle name="Total5 5 2 3" xfId="13763" xr:uid="{00000000-0005-0000-0000-000030A60000}"/>
    <cellStyle name="Total5 5 3" xfId="2877" xr:uid="{00000000-0005-0000-0000-000031A60000}"/>
    <cellStyle name="Total5 5 4" xfId="13764" xr:uid="{00000000-0005-0000-0000-000032A60000}"/>
    <cellStyle name="Total5 6" xfId="2242" xr:uid="{00000000-0005-0000-0000-000033A60000}"/>
    <cellStyle name="Total5 6 2" xfId="2879" xr:uid="{00000000-0005-0000-0000-000034A60000}"/>
    <cellStyle name="Total5 6 3" xfId="13765" xr:uid="{00000000-0005-0000-0000-000035A60000}"/>
    <cellStyle name="Total5 7" xfId="2243" xr:uid="{00000000-0005-0000-0000-000036A60000}"/>
    <cellStyle name="Total5 7 2" xfId="2880" xr:uid="{00000000-0005-0000-0000-000037A60000}"/>
    <cellStyle name="Total5 7 3" xfId="13766" xr:uid="{00000000-0005-0000-0000-000038A60000}"/>
    <cellStyle name="Total6" xfId="2244" xr:uid="{00000000-0005-0000-0000-000039A60000}"/>
    <cellStyle name="Total6 2" xfId="2245" xr:uid="{00000000-0005-0000-0000-00003AA60000}"/>
    <cellStyle name="Total6 2 2" xfId="2246" xr:uid="{00000000-0005-0000-0000-00003BA60000}"/>
    <cellStyle name="Total6 2 2 2" xfId="2882" xr:uid="{00000000-0005-0000-0000-00003CA60000}"/>
    <cellStyle name="Total6 2 2 3" xfId="13767" xr:uid="{00000000-0005-0000-0000-00003DA60000}"/>
    <cellStyle name="Total6 2 3" xfId="2881" xr:uid="{00000000-0005-0000-0000-00003EA60000}"/>
    <cellStyle name="Total6 2 4" xfId="13768" xr:uid="{00000000-0005-0000-0000-00003FA60000}"/>
    <cellStyle name="Total6 3" xfId="2247" xr:uid="{00000000-0005-0000-0000-000040A60000}"/>
    <cellStyle name="Total6 4" xfId="2248" xr:uid="{00000000-0005-0000-0000-000041A60000}"/>
    <cellStyle name="Total6 4 2" xfId="2249" xr:uid="{00000000-0005-0000-0000-000042A60000}"/>
    <cellStyle name="Total6 4 2 2" xfId="2884" xr:uid="{00000000-0005-0000-0000-000043A60000}"/>
    <cellStyle name="Total6 4 2 3" xfId="13769" xr:uid="{00000000-0005-0000-0000-000044A60000}"/>
    <cellStyle name="Total6 4 3" xfId="2250" xr:uid="{00000000-0005-0000-0000-000045A60000}"/>
    <cellStyle name="Total6 4 3 2" xfId="2885" xr:uid="{00000000-0005-0000-0000-000046A60000}"/>
    <cellStyle name="Total6 4 3 3" xfId="13770" xr:uid="{00000000-0005-0000-0000-000047A60000}"/>
    <cellStyle name="Total6 4 4" xfId="2883" xr:uid="{00000000-0005-0000-0000-000048A60000}"/>
    <cellStyle name="Total6 4 5" xfId="13771" xr:uid="{00000000-0005-0000-0000-000049A60000}"/>
    <cellStyle name="Total6 5" xfId="2251" xr:uid="{00000000-0005-0000-0000-00004AA60000}"/>
    <cellStyle name="Total6 5 2" xfId="2252" xr:uid="{00000000-0005-0000-0000-00004BA60000}"/>
    <cellStyle name="Total6 5 2 2" xfId="2887" xr:uid="{00000000-0005-0000-0000-00004CA60000}"/>
    <cellStyle name="Total6 5 2 3" xfId="13772" xr:uid="{00000000-0005-0000-0000-00004DA60000}"/>
    <cellStyle name="Total6 5 3" xfId="2886" xr:uid="{00000000-0005-0000-0000-00004EA60000}"/>
    <cellStyle name="Total6 5 4" xfId="13773" xr:uid="{00000000-0005-0000-0000-00004FA60000}"/>
    <cellStyle name="Total6 6" xfId="2253" xr:uid="{00000000-0005-0000-0000-000050A60000}"/>
    <cellStyle name="Total6 6 2" xfId="2888" xr:uid="{00000000-0005-0000-0000-000051A60000}"/>
    <cellStyle name="Total6 6 3" xfId="13774" xr:uid="{00000000-0005-0000-0000-000052A60000}"/>
    <cellStyle name="Total6 7" xfId="2254" xr:uid="{00000000-0005-0000-0000-000053A60000}"/>
    <cellStyle name="Total6 7 2" xfId="2889" xr:uid="{00000000-0005-0000-0000-000054A60000}"/>
    <cellStyle name="Total6 7 3" xfId="13775" xr:uid="{00000000-0005-0000-0000-000055A60000}"/>
    <cellStyle name="Total7" xfId="2255" xr:uid="{00000000-0005-0000-0000-000056A60000}"/>
    <cellStyle name="Total7 2" xfId="2256" xr:uid="{00000000-0005-0000-0000-000057A60000}"/>
    <cellStyle name="Total7 2 2" xfId="2257" xr:uid="{00000000-0005-0000-0000-000058A60000}"/>
    <cellStyle name="Total7 2 2 2" xfId="2891" xr:uid="{00000000-0005-0000-0000-000059A60000}"/>
    <cellStyle name="Total7 2 2 3" xfId="13776" xr:uid="{00000000-0005-0000-0000-00005AA60000}"/>
    <cellStyle name="Total7 2 3" xfId="2890" xr:uid="{00000000-0005-0000-0000-00005BA60000}"/>
    <cellStyle name="Total7 2 4" xfId="13777" xr:uid="{00000000-0005-0000-0000-00005CA60000}"/>
    <cellStyle name="Total7 3" xfId="2258" xr:uid="{00000000-0005-0000-0000-00005DA60000}"/>
    <cellStyle name="Total7 4" xfId="2259" xr:uid="{00000000-0005-0000-0000-00005EA60000}"/>
    <cellStyle name="Total7 4 2" xfId="2260" xr:uid="{00000000-0005-0000-0000-00005FA60000}"/>
    <cellStyle name="Total7 4 2 2" xfId="2893" xr:uid="{00000000-0005-0000-0000-000060A60000}"/>
    <cellStyle name="Total7 4 2 3" xfId="13778" xr:uid="{00000000-0005-0000-0000-000061A60000}"/>
    <cellStyle name="Total7 4 3" xfId="2261" xr:uid="{00000000-0005-0000-0000-000062A60000}"/>
    <cellStyle name="Total7 4 3 2" xfId="2894" xr:uid="{00000000-0005-0000-0000-000063A60000}"/>
    <cellStyle name="Total7 4 3 3" xfId="13779" xr:uid="{00000000-0005-0000-0000-000064A60000}"/>
    <cellStyle name="Total7 4 4" xfId="2892" xr:uid="{00000000-0005-0000-0000-000065A60000}"/>
    <cellStyle name="Total7 4 5" xfId="13780" xr:uid="{00000000-0005-0000-0000-000066A60000}"/>
    <cellStyle name="Total7 5" xfId="2262" xr:uid="{00000000-0005-0000-0000-000067A60000}"/>
    <cellStyle name="Total7 5 2" xfId="2263" xr:uid="{00000000-0005-0000-0000-000068A60000}"/>
    <cellStyle name="Total7 5 2 2" xfId="2896" xr:uid="{00000000-0005-0000-0000-000069A60000}"/>
    <cellStyle name="Total7 5 2 3" xfId="13781" xr:uid="{00000000-0005-0000-0000-00006AA60000}"/>
    <cellStyle name="Total7 5 3" xfId="2895" xr:uid="{00000000-0005-0000-0000-00006BA60000}"/>
    <cellStyle name="Total7 5 4" xfId="13782" xr:uid="{00000000-0005-0000-0000-00006CA60000}"/>
    <cellStyle name="Total7 6" xfId="2264" xr:uid="{00000000-0005-0000-0000-00006DA60000}"/>
    <cellStyle name="Total7 6 2" xfId="2897" xr:uid="{00000000-0005-0000-0000-00006EA60000}"/>
    <cellStyle name="Total7 6 3" xfId="13783" xr:uid="{00000000-0005-0000-0000-00006FA60000}"/>
    <cellStyle name="Total7 7" xfId="2265" xr:uid="{00000000-0005-0000-0000-000070A60000}"/>
    <cellStyle name="Total7 7 2" xfId="2898" xr:uid="{00000000-0005-0000-0000-000071A60000}"/>
    <cellStyle name="Total7 7 3" xfId="13784" xr:uid="{00000000-0005-0000-0000-000072A60000}"/>
    <cellStyle name="Total8" xfId="2266" xr:uid="{00000000-0005-0000-0000-000073A60000}"/>
    <cellStyle name="Total8 2" xfId="2267" xr:uid="{00000000-0005-0000-0000-000074A60000}"/>
    <cellStyle name="Total8 2 2" xfId="2268" xr:uid="{00000000-0005-0000-0000-000075A60000}"/>
    <cellStyle name="Total8 2 2 2" xfId="2900" xr:uid="{00000000-0005-0000-0000-000076A60000}"/>
    <cellStyle name="Total8 2 2 3" xfId="13785" xr:uid="{00000000-0005-0000-0000-000077A60000}"/>
    <cellStyle name="Total8 2 3" xfId="2899" xr:uid="{00000000-0005-0000-0000-000078A60000}"/>
    <cellStyle name="Total8 2 4" xfId="13786" xr:uid="{00000000-0005-0000-0000-000079A60000}"/>
    <cellStyle name="Total8 3" xfId="2269" xr:uid="{00000000-0005-0000-0000-00007AA60000}"/>
    <cellStyle name="Total8 4" xfId="2270" xr:uid="{00000000-0005-0000-0000-00007BA60000}"/>
    <cellStyle name="Total8 4 2" xfId="2271" xr:uid="{00000000-0005-0000-0000-00007CA60000}"/>
    <cellStyle name="Total8 4 2 2" xfId="2902" xr:uid="{00000000-0005-0000-0000-00007DA60000}"/>
    <cellStyle name="Total8 4 2 3" xfId="13787" xr:uid="{00000000-0005-0000-0000-00007EA60000}"/>
    <cellStyle name="Total8 4 3" xfId="2272" xr:uid="{00000000-0005-0000-0000-00007FA60000}"/>
    <cellStyle name="Total8 4 3 2" xfId="2903" xr:uid="{00000000-0005-0000-0000-000080A60000}"/>
    <cellStyle name="Total8 4 3 3" xfId="13788" xr:uid="{00000000-0005-0000-0000-000081A60000}"/>
    <cellStyle name="Total8 4 4" xfId="2901" xr:uid="{00000000-0005-0000-0000-000082A60000}"/>
    <cellStyle name="Total8 4 5" xfId="13789" xr:uid="{00000000-0005-0000-0000-000083A60000}"/>
    <cellStyle name="Total8 5" xfId="2273" xr:uid="{00000000-0005-0000-0000-000084A60000}"/>
    <cellStyle name="Total8 5 2" xfId="2274" xr:uid="{00000000-0005-0000-0000-000085A60000}"/>
    <cellStyle name="Total8 5 2 2" xfId="2905" xr:uid="{00000000-0005-0000-0000-000086A60000}"/>
    <cellStyle name="Total8 5 2 3" xfId="13790" xr:uid="{00000000-0005-0000-0000-000087A60000}"/>
    <cellStyle name="Total8 5 3" xfId="2904" xr:uid="{00000000-0005-0000-0000-000088A60000}"/>
    <cellStyle name="Total8 5 4" xfId="13791" xr:uid="{00000000-0005-0000-0000-000089A60000}"/>
    <cellStyle name="Total8 6" xfId="2275" xr:uid="{00000000-0005-0000-0000-00008AA60000}"/>
    <cellStyle name="Total8 6 2" xfId="2906" xr:uid="{00000000-0005-0000-0000-00008BA60000}"/>
    <cellStyle name="Total8 6 3" xfId="13792" xr:uid="{00000000-0005-0000-0000-00008CA60000}"/>
    <cellStyle name="Total8 7" xfId="2276" xr:uid="{00000000-0005-0000-0000-00008DA60000}"/>
    <cellStyle name="Total8 7 2" xfId="2907" xr:uid="{00000000-0005-0000-0000-00008EA60000}"/>
    <cellStyle name="Total8 7 3" xfId="13793" xr:uid="{00000000-0005-0000-0000-00008FA60000}"/>
    <cellStyle name="Total9" xfId="2277" xr:uid="{00000000-0005-0000-0000-000090A60000}"/>
    <cellStyle name="TotShade" xfId="2278" xr:uid="{00000000-0005-0000-0000-000091A60000}"/>
    <cellStyle name="TotShade 10" xfId="13794" xr:uid="{00000000-0005-0000-0000-000092A60000}"/>
    <cellStyle name="TotShade 10 2" xfId="13795" xr:uid="{00000000-0005-0000-0000-000093A60000}"/>
    <cellStyle name="TotShade 2" xfId="2279" xr:uid="{00000000-0005-0000-0000-000094A60000}"/>
    <cellStyle name="TotShade 2 2" xfId="2280" xr:uid="{00000000-0005-0000-0000-000095A60000}"/>
    <cellStyle name="TotShade 2 2 2" xfId="2281" xr:uid="{00000000-0005-0000-0000-000096A60000}"/>
    <cellStyle name="TotShade 2 2 2 2" xfId="2910" xr:uid="{00000000-0005-0000-0000-000097A60000}"/>
    <cellStyle name="TotShade 2 2 2 3" xfId="13796" xr:uid="{00000000-0005-0000-0000-000098A60000}"/>
    <cellStyle name="TotShade 2 2 3" xfId="2909" xr:uid="{00000000-0005-0000-0000-000099A60000}"/>
    <cellStyle name="TotShade 2 2 4" xfId="13797" xr:uid="{00000000-0005-0000-0000-00009AA60000}"/>
    <cellStyle name="TotShade 2 3" xfId="2908" xr:uid="{00000000-0005-0000-0000-00009BA60000}"/>
    <cellStyle name="TotShade 2 4" xfId="13798" xr:uid="{00000000-0005-0000-0000-00009CA60000}"/>
    <cellStyle name="TotShade 3" xfId="2282" xr:uid="{00000000-0005-0000-0000-00009DA60000}"/>
    <cellStyle name="TotShade 3 2" xfId="2283" xr:uid="{00000000-0005-0000-0000-00009EA60000}"/>
    <cellStyle name="TotShade 3 2 2" xfId="2284" xr:uid="{00000000-0005-0000-0000-00009FA60000}"/>
    <cellStyle name="TotShade 3 2 2 2" xfId="2913" xr:uid="{00000000-0005-0000-0000-0000A0A60000}"/>
    <cellStyle name="TotShade 3 2 2 3" xfId="13799" xr:uid="{00000000-0005-0000-0000-0000A1A60000}"/>
    <cellStyle name="TotShade 3 2 3" xfId="2912" xr:uid="{00000000-0005-0000-0000-0000A2A60000}"/>
    <cellStyle name="TotShade 3 2 4" xfId="13800" xr:uid="{00000000-0005-0000-0000-0000A3A60000}"/>
    <cellStyle name="TotShade 3 3" xfId="2285" xr:uid="{00000000-0005-0000-0000-0000A4A60000}"/>
    <cellStyle name="TotShade 3 3 2" xfId="2914" xr:uid="{00000000-0005-0000-0000-0000A5A60000}"/>
    <cellStyle name="TotShade 3 3 3" xfId="13801" xr:uid="{00000000-0005-0000-0000-0000A6A60000}"/>
    <cellStyle name="TotShade 3 4" xfId="2911" xr:uid="{00000000-0005-0000-0000-0000A7A60000}"/>
    <cellStyle name="TotShade 3 5" xfId="13802" xr:uid="{00000000-0005-0000-0000-0000A8A60000}"/>
    <cellStyle name="TotShade 4" xfId="2286" xr:uid="{00000000-0005-0000-0000-0000A9A60000}"/>
    <cellStyle name="TotShade 4 2" xfId="2287" xr:uid="{00000000-0005-0000-0000-0000AAA60000}"/>
    <cellStyle name="TotShade 4 2 2" xfId="2916" xr:uid="{00000000-0005-0000-0000-0000ABA60000}"/>
    <cellStyle name="TotShade 4 2 3" xfId="13803" xr:uid="{00000000-0005-0000-0000-0000ACA60000}"/>
    <cellStyle name="TotShade 4 3" xfId="2288" xr:uid="{00000000-0005-0000-0000-0000ADA60000}"/>
    <cellStyle name="TotShade 4 3 2" xfId="2917" xr:uid="{00000000-0005-0000-0000-0000AEA60000}"/>
    <cellStyle name="TotShade 4 3 3" xfId="13804" xr:uid="{00000000-0005-0000-0000-0000AFA60000}"/>
    <cellStyle name="TotShade 4 4" xfId="2289" xr:uid="{00000000-0005-0000-0000-0000B0A60000}"/>
    <cellStyle name="TotShade 4 4 2" xfId="2918" xr:uid="{00000000-0005-0000-0000-0000B1A60000}"/>
    <cellStyle name="TotShade 4 5" xfId="2915" xr:uid="{00000000-0005-0000-0000-0000B2A60000}"/>
    <cellStyle name="TotShade 4 6" xfId="13805" xr:uid="{00000000-0005-0000-0000-0000B3A60000}"/>
    <cellStyle name="TotShade 5" xfId="2290" xr:uid="{00000000-0005-0000-0000-0000B4A60000}"/>
    <cellStyle name="TotShade 5 2" xfId="2291" xr:uid="{00000000-0005-0000-0000-0000B5A60000}"/>
    <cellStyle name="TotShade 5 2 2" xfId="2920" xr:uid="{00000000-0005-0000-0000-0000B6A60000}"/>
    <cellStyle name="TotShade 5 2 3" xfId="13806" xr:uid="{00000000-0005-0000-0000-0000B7A60000}"/>
    <cellStyle name="TotShade 5 3" xfId="2292" xr:uid="{00000000-0005-0000-0000-0000B8A60000}"/>
    <cellStyle name="TotShade 5 3 2" xfId="2921" xr:uid="{00000000-0005-0000-0000-0000B9A60000}"/>
    <cellStyle name="TotShade 5 3 3" xfId="13807" xr:uid="{00000000-0005-0000-0000-0000BAA60000}"/>
    <cellStyle name="TotShade 5 4" xfId="2919" xr:uid="{00000000-0005-0000-0000-0000BBA60000}"/>
    <cellStyle name="TotShade 5 5" xfId="13808" xr:uid="{00000000-0005-0000-0000-0000BCA60000}"/>
    <cellStyle name="TotShade 6" xfId="2293" xr:uid="{00000000-0005-0000-0000-0000BDA60000}"/>
    <cellStyle name="TotShade 6 2" xfId="2294" xr:uid="{00000000-0005-0000-0000-0000BEA60000}"/>
    <cellStyle name="TotShade 6 2 2" xfId="2923" xr:uid="{00000000-0005-0000-0000-0000BFA60000}"/>
    <cellStyle name="TotShade 6 2 3" xfId="13809" xr:uid="{00000000-0005-0000-0000-0000C0A60000}"/>
    <cellStyle name="TotShade 6 3" xfId="2922" xr:uid="{00000000-0005-0000-0000-0000C1A60000}"/>
    <cellStyle name="TotShade 6 4" xfId="13810" xr:uid="{00000000-0005-0000-0000-0000C2A60000}"/>
    <cellStyle name="TotShade 7" xfId="2295" xr:uid="{00000000-0005-0000-0000-0000C3A60000}"/>
    <cellStyle name="TotShade 7 2" xfId="2924" xr:uid="{00000000-0005-0000-0000-0000C4A60000}"/>
    <cellStyle name="TotShade 7 3" xfId="13811" xr:uid="{00000000-0005-0000-0000-0000C5A60000}"/>
    <cellStyle name="TotShade 8" xfId="2296" xr:uid="{00000000-0005-0000-0000-0000C6A60000}"/>
    <cellStyle name="TotShade 8 2" xfId="2297" xr:uid="{00000000-0005-0000-0000-0000C7A60000}"/>
    <cellStyle name="TotShade 8 2 2" xfId="2926" xr:uid="{00000000-0005-0000-0000-0000C8A60000}"/>
    <cellStyle name="TotShade 8 2 3" xfId="13812" xr:uid="{00000000-0005-0000-0000-0000C9A60000}"/>
    <cellStyle name="TotShade 8 3" xfId="2925" xr:uid="{00000000-0005-0000-0000-0000CAA60000}"/>
    <cellStyle name="TotShade 8 4" xfId="13813" xr:uid="{00000000-0005-0000-0000-0000CBA60000}"/>
    <cellStyle name="TotShade 9" xfId="13814" xr:uid="{00000000-0005-0000-0000-0000CCA60000}"/>
    <cellStyle name="TotShade 9 2" xfId="13815" xr:uid="{00000000-0005-0000-0000-0000CDA60000}"/>
    <cellStyle name="TotShade 9 2 2" xfId="13816" xr:uid="{00000000-0005-0000-0000-0000CEA60000}"/>
    <cellStyle name="TotShade 9 3" xfId="13817" xr:uid="{00000000-0005-0000-0000-0000CFA60000}"/>
    <cellStyle name="ts0" xfId="42803" xr:uid="{00000000-0005-0000-0000-0000D0A60000}"/>
    <cellStyle name="ts1" xfId="42804" xr:uid="{00000000-0005-0000-0000-0000D1A60000}"/>
    <cellStyle name="ts2" xfId="42805" xr:uid="{00000000-0005-0000-0000-0000D2A60000}"/>
    <cellStyle name="tt" xfId="42806" xr:uid="{00000000-0005-0000-0000-0000D3A60000}"/>
    <cellStyle name="u" xfId="42807" xr:uid="{00000000-0005-0000-0000-0000D4A60000}"/>
    <cellStyle name="u_MobilTel Matav model 18 June 2003 v1 NEW Emilie" xfId="42808" xr:uid="{00000000-0005-0000-0000-0000D5A60000}"/>
    <cellStyle name="Underscore" xfId="2298" xr:uid="{00000000-0005-0000-0000-0000D6A60000}"/>
    <cellStyle name="Underscore 10" xfId="13818" xr:uid="{00000000-0005-0000-0000-0000D7A60000}"/>
    <cellStyle name="Underscore 10 2" xfId="13819" xr:uid="{00000000-0005-0000-0000-0000D8A60000}"/>
    <cellStyle name="Underscore 2" xfId="2299" xr:uid="{00000000-0005-0000-0000-0000D9A60000}"/>
    <cellStyle name="Underscore 2 2" xfId="2300" xr:uid="{00000000-0005-0000-0000-0000DAA60000}"/>
    <cellStyle name="Underscore 2 2 2" xfId="2301" xr:uid="{00000000-0005-0000-0000-0000DBA60000}"/>
    <cellStyle name="Underscore 2 2 2 2" xfId="2929" xr:uid="{00000000-0005-0000-0000-0000DCA60000}"/>
    <cellStyle name="Underscore 2 2 2 3" xfId="13820" xr:uid="{00000000-0005-0000-0000-0000DDA60000}"/>
    <cellStyle name="Underscore 2 2 3" xfId="2928" xr:uid="{00000000-0005-0000-0000-0000DEA60000}"/>
    <cellStyle name="Underscore 2 2 4" xfId="13821" xr:uid="{00000000-0005-0000-0000-0000DFA60000}"/>
    <cellStyle name="Underscore 2 3" xfId="2927" xr:uid="{00000000-0005-0000-0000-0000E0A60000}"/>
    <cellStyle name="Underscore 2 4" xfId="13822" xr:uid="{00000000-0005-0000-0000-0000E1A60000}"/>
    <cellStyle name="Underscore 2_Links" xfId="13823" xr:uid="{00000000-0005-0000-0000-0000E2A60000}"/>
    <cellStyle name="Underscore 3" xfId="2302" xr:uid="{00000000-0005-0000-0000-0000E3A60000}"/>
    <cellStyle name="Underscore 3 2" xfId="2303" xr:uid="{00000000-0005-0000-0000-0000E4A60000}"/>
    <cellStyle name="Underscore 3 2 2" xfId="2304" xr:uid="{00000000-0005-0000-0000-0000E5A60000}"/>
    <cellStyle name="Underscore 3 2 2 2" xfId="2932" xr:uid="{00000000-0005-0000-0000-0000E6A60000}"/>
    <cellStyle name="Underscore 3 2 2 3" xfId="13824" xr:uid="{00000000-0005-0000-0000-0000E7A60000}"/>
    <cellStyle name="Underscore 3 2 3" xfId="2931" xr:uid="{00000000-0005-0000-0000-0000E8A60000}"/>
    <cellStyle name="Underscore 3 2 4" xfId="13825" xr:uid="{00000000-0005-0000-0000-0000E9A60000}"/>
    <cellStyle name="Underscore 3 3" xfId="2305" xr:uid="{00000000-0005-0000-0000-0000EAA60000}"/>
    <cellStyle name="Underscore 3 3 2" xfId="2933" xr:uid="{00000000-0005-0000-0000-0000EBA60000}"/>
    <cellStyle name="Underscore 3 3 3" xfId="13826" xr:uid="{00000000-0005-0000-0000-0000ECA60000}"/>
    <cellStyle name="Underscore 3 4" xfId="2930" xr:uid="{00000000-0005-0000-0000-0000EDA60000}"/>
    <cellStyle name="Underscore 3 5" xfId="13827" xr:uid="{00000000-0005-0000-0000-0000EEA60000}"/>
    <cellStyle name="Underscore 4" xfId="2306" xr:uid="{00000000-0005-0000-0000-0000EFA60000}"/>
    <cellStyle name="Underscore 4 2" xfId="2307" xr:uid="{00000000-0005-0000-0000-0000F0A60000}"/>
    <cellStyle name="Underscore 4 2 2" xfId="2935" xr:uid="{00000000-0005-0000-0000-0000F1A60000}"/>
    <cellStyle name="Underscore 4 2 3" xfId="13828" xr:uid="{00000000-0005-0000-0000-0000F2A60000}"/>
    <cellStyle name="Underscore 4 3" xfId="2308" xr:uid="{00000000-0005-0000-0000-0000F3A60000}"/>
    <cellStyle name="Underscore 4 3 2" xfId="2936" xr:uid="{00000000-0005-0000-0000-0000F4A60000}"/>
    <cellStyle name="Underscore 4 3 3" xfId="13829" xr:uid="{00000000-0005-0000-0000-0000F5A60000}"/>
    <cellStyle name="Underscore 4 4" xfId="2309" xr:uid="{00000000-0005-0000-0000-0000F6A60000}"/>
    <cellStyle name="Underscore 4 4 2" xfId="2937" xr:uid="{00000000-0005-0000-0000-0000F7A60000}"/>
    <cellStyle name="Underscore 4 5" xfId="2934" xr:uid="{00000000-0005-0000-0000-0000F8A60000}"/>
    <cellStyle name="Underscore 4 6" xfId="13830" xr:uid="{00000000-0005-0000-0000-0000F9A60000}"/>
    <cellStyle name="Underscore 4_Budget 2012" xfId="14757" xr:uid="{00000000-0005-0000-0000-0000FAA60000}"/>
    <cellStyle name="Underscore 5" xfId="2310" xr:uid="{00000000-0005-0000-0000-0000FBA60000}"/>
    <cellStyle name="Underscore 5 2" xfId="2311" xr:uid="{00000000-0005-0000-0000-0000FCA60000}"/>
    <cellStyle name="Underscore 5 2 2" xfId="2939" xr:uid="{00000000-0005-0000-0000-0000FDA60000}"/>
    <cellStyle name="Underscore 5 2 3" xfId="13831" xr:uid="{00000000-0005-0000-0000-0000FEA60000}"/>
    <cellStyle name="Underscore 5 3" xfId="2312" xr:uid="{00000000-0005-0000-0000-0000FFA60000}"/>
    <cellStyle name="Underscore 5 3 2" xfId="2940" xr:uid="{00000000-0005-0000-0000-000000A70000}"/>
    <cellStyle name="Underscore 5 3 3" xfId="13832" xr:uid="{00000000-0005-0000-0000-000001A70000}"/>
    <cellStyle name="Underscore 5 4" xfId="2938" xr:uid="{00000000-0005-0000-0000-000002A70000}"/>
    <cellStyle name="Underscore 5 5" xfId="13833" xr:uid="{00000000-0005-0000-0000-000003A70000}"/>
    <cellStyle name="Underscore 6" xfId="2313" xr:uid="{00000000-0005-0000-0000-000004A70000}"/>
    <cellStyle name="Underscore 6 2" xfId="2314" xr:uid="{00000000-0005-0000-0000-000005A70000}"/>
    <cellStyle name="Underscore 6 2 2" xfId="2942" xr:uid="{00000000-0005-0000-0000-000006A70000}"/>
    <cellStyle name="Underscore 6 2 3" xfId="13834" xr:uid="{00000000-0005-0000-0000-000007A70000}"/>
    <cellStyle name="Underscore 6 3" xfId="2941" xr:uid="{00000000-0005-0000-0000-000008A70000}"/>
    <cellStyle name="Underscore 6 4" xfId="13835" xr:uid="{00000000-0005-0000-0000-000009A70000}"/>
    <cellStyle name="Underscore 7" xfId="2315" xr:uid="{00000000-0005-0000-0000-00000AA70000}"/>
    <cellStyle name="Underscore 7 2" xfId="2943" xr:uid="{00000000-0005-0000-0000-00000BA70000}"/>
    <cellStyle name="Underscore 7 3" xfId="13836" xr:uid="{00000000-0005-0000-0000-00000CA70000}"/>
    <cellStyle name="Underscore 8" xfId="2316" xr:uid="{00000000-0005-0000-0000-00000DA70000}"/>
    <cellStyle name="Underscore 8 2" xfId="2317" xr:uid="{00000000-0005-0000-0000-00000EA70000}"/>
    <cellStyle name="Underscore 8 2 2" xfId="2945" xr:uid="{00000000-0005-0000-0000-00000FA70000}"/>
    <cellStyle name="Underscore 8 2 3" xfId="13837" xr:uid="{00000000-0005-0000-0000-000010A70000}"/>
    <cellStyle name="Underscore 8 3" xfId="2944" xr:uid="{00000000-0005-0000-0000-000011A70000}"/>
    <cellStyle name="Underscore 8 4" xfId="13838" xr:uid="{00000000-0005-0000-0000-000012A70000}"/>
    <cellStyle name="Underscore 9" xfId="13839" xr:uid="{00000000-0005-0000-0000-000013A70000}"/>
    <cellStyle name="Underscore 9 2" xfId="13840" xr:uid="{00000000-0005-0000-0000-000014A70000}"/>
    <cellStyle name="Underscore 9 2 2" xfId="13841" xr:uid="{00000000-0005-0000-0000-000015A70000}"/>
    <cellStyle name="Underscore 9 3" xfId="13842" xr:uid="{00000000-0005-0000-0000-000016A70000}"/>
    <cellStyle name="Underscore_3rd Party Admin" xfId="13843" xr:uid="{00000000-0005-0000-0000-000017A70000}"/>
    <cellStyle name="Upload Only" xfId="42809" xr:uid="{00000000-0005-0000-0000-000018A70000}"/>
    <cellStyle name="US$ Rounded" xfId="42810" xr:uid="{00000000-0005-0000-0000-000019A70000}"/>
    <cellStyle name="US$ Standard" xfId="42811" xr:uid="{00000000-0005-0000-0000-00001AA70000}"/>
    <cellStyle name="User_Defined_C" xfId="42812" xr:uid="{00000000-0005-0000-0000-00001BA70000}"/>
    <cellStyle name="Valuta [0]_laroux" xfId="42813" xr:uid="{00000000-0005-0000-0000-00001CA70000}"/>
    <cellStyle name="Valuta_laroux" xfId="42814" xr:uid="{00000000-0005-0000-0000-00001DA70000}"/>
    <cellStyle name="vil" xfId="42815" xr:uid="{00000000-0005-0000-0000-00001EA70000}"/>
    <cellStyle name="w" xfId="42816" xr:uid="{00000000-0005-0000-0000-00001FA70000}"/>
    <cellStyle name="Währung [0]_Compiling Utility Macros" xfId="42817" xr:uid="{00000000-0005-0000-0000-000020A70000}"/>
    <cellStyle name="Währung_Compiling Utility Macros" xfId="42818" xr:uid="{00000000-0005-0000-0000-000021A70000}"/>
    <cellStyle name="Warning Text" xfId="2318" builtinId="11" customBuiltin="1"/>
    <cellStyle name="Warning Text 10" xfId="13844" xr:uid="{00000000-0005-0000-0000-000023A70000}"/>
    <cellStyle name="Warning Text 11" xfId="13845" xr:uid="{00000000-0005-0000-0000-000024A70000}"/>
    <cellStyle name="Warning Text 12" xfId="13846" xr:uid="{00000000-0005-0000-0000-000025A70000}"/>
    <cellStyle name="Warning Text 2" xfId="2319" xr:uid="{00000000-0005-0000-0000-000026A70000}"/>
    <cellStyle name="Warning Text 2 2" xfId="13847" xr:uid="{00000000-0005-0000-0000-000027A70000}"/>
    <cellStyle name="Warning Text 2 3" xfId="13848" xr:uid="{00000000-0005-0000-0000-000028A70000}"/>
    <cellStyle name="Warning Text 2 4" xfId="13849" xr:uid="{00000000-0005-0000-0000-000029A70000}"/>
    <cellStyle name="Warning Text 3" xfId="2320" xr:uid="{00000000-0005-0000-0000-00002AA70000}"/>
    <cellStyle name="Warning Text 3 2" xfId="13850" xr:uid="{00000000-0005-0000-0000-00002BA70000}"/>
    <cellStyle name="Warning Text 3 2 2" xfId="13851" xr:uid="{00000000-0005-0000-0000-00002CA70000}"/>
    <cellStyle name="Warning Text 3 3" xfId="13852" xr:uid="{00000000-0005-0000-0000-00002DA70000}"/>
    <cellStyle name="Warning Text 3 4" xfId="13853" xr:uid="{00000000-0005-0000-0000-00002EA70000}"/>
    <cellStyle name="Warning Text 3 5" xfId="13854" xr:uid="{00000000-0005-0000-0000-00002FA70000}"/>
    <cellStyle name="Warning Text 4" xfId="2321" xr:uid="{00000000-0005-0000-0000-000030A70000}"/>
    <cellStyle name="Warning Text 4 2" xfId="13855" xr:uid="{00000000-0005-0000-0000-000031A70000}"/>
    <cellStyle name="Warning Text 4 3" xfId="13856" xr:uid="{00000000-0005-0000-0000-000032A70000}"/>
    <cellStyle name="Warning Text 4 4" xfId="13857" xr:uid="{00000000-0005-0000-0000-000033A70000}"/>
    <cellStyle name="Warning Text 5" xfId="2322" xr:uid="{00000000-0005-0000-0000-000034A70000}"/>
    <cellStyle name="Warning Text 5 2" xfId="2323" xr:uid="{00000000-0005-0000-0000-000035A70000}"/>
    <cellStyle name="Warning Text 5 2 2" xfId="13858" xr:uid="{00000000-0005-0000-0000-000036A70000}"/>
    <cellStyle name="Warning Text 5 2 2 2" xfId="13859" xr:uid="{00000000-0005-0000-0000-000037A70000}"/>
    <cellStyle name="Warning Text 5 2 3" xfId="13860" xr:uid="{00000000-0005-0000-0000-000038A70000}"/>
    <cellStyle name="Warning Text 5 2 4" xfId="13861" xr:uid="{00000000-0005-0000-0000-000039A70000}"/>
    <cellStyle name="Warning Text 5 2 5" xfId="13862" xr:uid="{00000000-0005-0000-0000-00003AA70000}"/>
    <cellStyle name="Warning Text 5 3" xfId="2324" xr:uid="{00000000-0005-0000-0000-00003BA70000}"/>
    <cellStyle name="Warning Text 5 3 2" xfId="13863" xr:uid="{00000000-0005-0000-0000-00003CA70000}"/>
    <cellStyle name="Warning Text 5 3 3" xfId="13864" xr:uid="{00000000-0005-0000-0000-00003DA70000}"/>
    <cellStyle name="Warning Text 5 3 4" xfId="13865" xr:uid="{00000000-0005-0000-0000-00003EA70000}"/>
    <cellStyle name="Warning Text 5 4" xfId="2325" xr:uid="{00000000-0005-0000-0000-00003FA70000}"/>
    <cellStyle name="Warning Text 5 4 2" xfId="13866" xr:uid="{00000000-0005-0000-0000-000040A70000}"/>
    <cellStyle name="Warning Text 5 4 2 2" xfId="13867" xr:uid="{00000000-0005-0000-0000-000041A70000}"/>
    <cellStyle name="Warning Text 5 4 3" xfId="13868" xr:uid="{00000000-0005-0000-0000-000042A70000}"/>
    <cellStyle name="Warning Text 5 4 4" xfId="13869" xr:uid="{00000000-0005-0000-0000-000043A70000}"/>
    <cellStyle name="Warning Text 5 4 5" xfId="13870" xr:uid="{00000000-0005-0000-0000-000044A70000}"/>
    <cellStyle name="Warning Text 5 5" xfId="13871" xr:uid="{00000000-0005-0000-0000-000045A70000}"/>
    <cellStyle name="Warning Text 5 6" xfId="13872" xr:uid="{00000000-0005-0000-0000-000046A70000}"/>
    <cellStyle name="Warning Text 5 7" xfId="13873" xr:uid="{00000000-0005-0000-0000-000047A70000}"/>
    <cellStyle name="Warning Text 6" xfId="2326" xr:uid="{00000000-0005-0000-0000-000048A70000}"/>
    <cellStyle name="Warning Text 6 2" xfId="13874" xr:uid="{00000000-0005-0000-0000-000049A70000}"/>
    <cellStyle name="Warning Text 6 3" xfId="13875" xr:uid="{00000000-0005-0000-0000-00004AA70000}"/>
    <cellStyle name="Warning Text 6 4" xfId="13876" xr:uid="{00000000-0005-0000-0000-00004BA70000}"/>
    <cellStyle name="Warning Text 7" xfId="2327" xr:uid="{00000000-0005-0000-0000-00004CA70000}"/>
    <cellStyle name="Warning Text 7 2" xfId="13877" xr:uid="{00000000-0005-0000-0000-00004DA70000}"/>
    <cellStyle name="Warning Text 7 3" xfId="13878" xr:uid="{00000000-0005-0000-0000-00004EA70000}"/>
    <cellStyle name="Warning Text 7 4" xfId="13879" xr:uid="{00000000-0005-0000-0000-00004FA70000}"/>
    <cellStyle name="Warning Text 8" xfId="2961" xr:uid="{00000000-0005-0000-0000-000050A70000}"/>
    <cellStyle name="Warning Text 8 2" xfId="13880" xr:uid="{00000000-0005-0000-0000-000051A70000}"/>
    <cellStyle name="Warning Text 8 3" xfId="13881" xr:uid="{00000000-0005-0000-0000-000052A70000}"/>
    <cellStyle name="Warning Text 8 4" xfId="13882" xr:uid="{00000000-0005-0000-0000-000053A70000}"/>
    <cellStyle name="Warning Text 9" xfId="13883" xr:uid="{00000000-0005-0000-0000-000054A70000}"/>
    <cellStyle name="Warning Text 9 2" xfId="13884" xr:uid="{00000000-0005-0000-0000-000055A70000}"/>
    <cellStyle name="WP Header" xfId="42819" xr:uid="{00000000-0005-0000-0000-000056A70000}"/>
    <cellStyle name="x0" xfId="42820" xr:uid="{00000000-0005-0000-0000-000057A70000}"/>
    <cellStyle name="x1" xfId="42821" xr:uid="{00000000-0005-0000-0000-000058A70000}"/>
    <cellStyle name="x2" xfId="42822" xr:uid="{00000000-0005-0000-0000-000059A70000}"/>
    <cellStyle name="Year" xfId="42823" xr:uid="{00000000-0005-0000-0000-00005AA70000}"/>
    <cellStyle name="yellow" xfId="42824" xr:uid="{00000000-0005-0000-0000-00005BA70000}"/>
    <cellStyle name="Yen" xfId="42825" xr:uid="{00000000-0005-0000-0000-00005CA70000}"/>
    <cellStyle name="yh" xfId="42826" xr:uid="{00000000-0005-0000-0000-00005DA70000}"/>
    <cellStyle name="yt" xfId="42827" xr:uid="{00000000-0005-0000-0000-00005EA70000}"/>
    <cellStyle name="z" xfId="42828" xr:uid="{00000000-0005-0000-0000-00005FA70000}"/>
    <cellStyle name="Zaph Call 11pt" xfId="42829" xr:uid="{00000000-0005-0000-0000-000060A70000}"/>
  </cellStyles>
  <dxfs count="21">
    <dxf>
      <numFmt numFmtId="184" formatCode="&quot;$&quot;#,##0.00"/>
      <fill>
        <patternFill>
          <bgColor theme="3" tint="0.79998168889431442"/>
        </patternFill>
      </fill>
    </dxf>
    <dxf>
      <font>
        <color theme="0"/>
      </font>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patternType="none">
          <bgColor auto="1"/>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ont>
        <b/>
        <i val="0"/>
        <color theme="5" tint="-0.499984740745262"/>
      </font>
      <fill>
        <patternFill>
          <bgColor theme="5" tint="0.39994506668294322"/>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A3A3A3"/>
      <color rgb="FFFFFFFF"/>
      <color rgb="FFFFFFCC"/>
      <color rgb="FFFFFF99"/>
      <color rgb="FF66FFFF"/>
      <color rgb="FFFFFF66"/>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485775</xdr:colOff>
      <xdr:row>0</xdr:row>
      <xdr:rowOff>66675</xdr:rowOff>
    </xdr:from>
    <xdr:to>
      <xdr:col>9</xdr:col>
      <xdr:colOff>171450</xdr:colOff>
      <xdr:row>2</xdr:row>
      <xdr:rowOff>123825</xdr:rowOff>
    </xdr:to>
    <xdr:sp macro="[0]!Rent_Roll" textlink="">
      <xdr:nvSpPr>
        <xdr:cNvPr id="3" name="Rectangle 2">
          <a:extLst>
            <a:ext uri="{FF2B5EF4-FFF2-40B4-BE49-F238E27FC236}">
              <a16:creationId xmlns:a16="http://schemas.microsoft.com/office/drawing/2014/main" id="{00000000-0008-0000-0000-000003000000}"/>
            </a:ext>
          </a:extLst>
        </xdr:cNvPr>
        <xdr:cNvSpPr/>
      </xdr:nvSpPr>
      <xdr:spPr>
        <a:xfrm>
          <a:off x="4752975" y="66675"/>
          <a:ext cx="904875"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twoCellAnchor>
    <xdr:from>
      <xdr:col>7</xdr:col>
      <xdr:colOff>485775</xdr:colOff>
      <xdr:row>4</xdr:row>
      <xdr:rowOff>114300</xdr:rowOff>
    </xdr:from>
    <xdr:to>
      <xdr:col>9</xdr:col>
      <xdr:colOff>171450</xdr:colOff>
      <xdr:row>6</xdr:row>
      <xdr:rowOff>133350</xdr:rowOff>
    </xdr:to>
    <xdr:sp macro="[0]!MF_SS_MHP" textlink="">
      <xdr:nvSpPr>
        <xdr:cNvPr id="5" name="Rectangle 4">
          <a:extLst>
            <a:ext uri="{FF2B5EF4-FFF2-40B4-BE49-F238E27FC236}">
              <a16:creationId xmlns:a16="http://schemas.microsoft.com/office/drawing/2014/main" id="{00000000-0008-0000-0000-000005000000}"/>
            </a:ext>
          </a:extLst>
        </xdr:cNvPr>
        <xdr:cNvSpPr/>
      </xdr:nvSpPr>
      <xdr:spPr>
        <a:xfrm>
          <a:off x="4752975" y="676275"/>
          <a:ext cx="904875"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twoCellAnchor>
    <xdr:from>
      <xdr:col>7</xdr:col>
      <xdr:colOff>476251</xdr:colOff>
      <xdr:row>8</xdr:row>
      <xdr:rowOff>95250</xdr:rowOff>
    </xdr:from>
    <xdr:to>
      <xdr:col>9</xdr:col>
      <xdr:colOff>171451</xdr:colOff>
      <xdr:row>10</xdr:row>
      <xdr:rowOff>114300</xdr:rowOff>
    </xdr:to>
    <xdr:sp macro="[0]!Module2.Hotel" textlink="">
      <xdr:nvSpPr>
        <xdr:cNvPr id="7" name="Rectangle 6">
          <a:extLst>
            <a:ext uri="{FF2B5EF4-FFF2-40B4-BE49-F238E27FC236}">
              <a16:creationId xmlns:a16="http://schemas.microsoft.com/office/drawing/2014/main" id="{00000000-0008-0000-0000-000007000000}"/>
            </a:ext>
          </a:extLst>
        </xdr:cNvPr>
        <xdr:cNvSpPr/>
      </xdr:nvSpPr>
      <xdr:spPr>
        <a:xfrm>
          <a:off x="4743451" y="1257300"/>
          <a:ext cx="914400" cy="419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Click Here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115956</xdr:colOff>
      <xdr:row>1</xdr:row>
      <xdr:rowOff>74543</xdr:rowOff>
    </xdr:from>
    <xdr:to>
      <xdr:col>2</xdr:col>
      <xdr:colOff>397834</xdr:colOff>
      <xdr:row>3</xdr:row>
      <xdr:rowOff>25511</xdr:rowOff>
    </xdr:to>
    <xdr:pic>
      <xdr:nvPicPr>
        <xdr:cNvPr id="2" name="Picture 1" descr="Eightfold.pn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913" y="140804"/>
          <a:ext cx="1118153" cy="289892"/>
        </a:xfrm>
        <a:prstGeom prst="rect">
          <a:avLst/>
        </a:prstGeom>
        <a:effectLst/>
      </xdr:spPr>
    </xdr:pic>
    <xdr:clientData/>
  </xdr:twoCellAnchor>
  <xdr:twoCellAnchor>
    <xdr:from>
      <xdr:col>2</xdr:col>
      <xdr:colOff>568698</xdr:colOff>
      <xdr:row>18</xdr:row>
      <xdr:rowOff>44823</xdr:rowOff>
    </xdr:from>
    <xdr:to>
      <xdr:col>3</xdr:col>
      <xdr:colOff>1343025</xdr:colOff>
      <xdr:row>21</xdr:row>
      <xdr:rowOff>145676</xdr:rowOff>
    </xdr:to>
    <xdr:sp macro="[0]!CoverPic1" textlink="">
      <xdr:nvSpPr>
        <xdr:cNvPr id="4" name="Rectangle 3">
          <a:extLst>
            <a:ext uri="{FF2B5EF4-FFF2-40B4-BE49-F238E27FC236}">
              <a16:creationId xmlns:a16="http://schemas.microsoft.com/office/drawing/2014/main" id="{00000000-0008-0000-0100-000004000000}"/>
            </a:ext>
          </a:extLst>
        </xdr:cNvPr>
        <xdr:cNvSpPr/>
      </xdr:nvSpPr>
      <xdr:spPr>
        <a:xfrm>
          <a:off x="1530723" y="2864223"/>
          <a:ext cx="2298327"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Picture 1</a:t>
          </a:r>
        </a:p>
      </xdr:txBody>
    </xdr:sp>
    <xdr:clientData/>
  </xdr:twoCellAnchor>
  <xdr:twoCellAnchor>
    <xdr:from>
      <xdr:col>7</xdr:col>
      <xdr:colOff>114300</xdr:colOff>
      <xdr:row>18</xdr:row>
      <xdr:rowOff>28575</xdr:rowOff>
    </xdr:from>
    <xdr:to>
      <xdr:col>9</xdr:col>
      <xdr:colOff>876300</xdr:colOff>
      <xdr:row>21</xdr:row>
      <xdr:rowOff>129428</xdr:rowOff>
    </xdr:to>
    <xdr:sp macro="[0]!CoverPic2" textlink="">
      <xdr:nvSpPr>
        <xdr:cNvPr id="5" name="Rectangle 4">
          <a:extLst>
            <a:ext uri="{FF2B5EF4-FFF2-40B4-BE49-F238E27FC236}">
              <a16:creationId xmlns:a16="http://schemas.microsoft.com/office/drawing/2014/main" id="{00000000-0008-0000-0100-000005000000}"/>
            </a:ext>
          </a:extLst>
        </xdr:cNvPr>
        <xdr:cNvSpPr/>
      </xdr:nvSpPr>
      <xdr:spPr>
        <a:xfrm>
          <a:off x="7248525" y="2847975"/>
          <a:ext cx="25431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Picture 2</a:t>
          </a:r>
        </a:p>
      </xdr:txBody>
    </xdr:sp>
    <xdr:clientData/>
  </xdr:twoCellAnchor>
  <xdr:twoCellAnchor>
    <xdr:from>
      <xdr:col>2</xdr:col>
      <xdr:colOff>647699</xdr:colOff>
      <xdr:row>43</xdr:row>
      <xdr:rowOff>66675</xdr:rowOff>
    </xdr:from>
    <xdr:to>
      <xdr:col>3</xdr:col>
      <xdr:colOff>1323974</xdr:colOff>
      <xdr:row>47</xdr:row>
      <xdr:rowOff>5603</xdr:rowOff>
    </xdr:to>
    <xdr:sp macro="[0]!CoverMap1" textlink="">
      <xdr:nvSpPr>
        <xdr:cNvPr id="6" name="Rectangle 5">
          <a:extLst>
            <a:ext uri="{FF2B5EF4-FFF2-40B4-BE49-F238E27FC236}">
              <a16:creationId xmlns:a16="http://schemas.microsoft.com/office/drawing/2014/main" id="{00000000-0008-0000-0100-000006000000}"/>
            </a:ext>
          </a:extLst>
        </xdr:cNvPr>
        <xdr:cNvSpPr/>
      </xdr:nvSpPr>
      <xdr:spPr>
        <a:xfrm>
          <a:off x="1609724" y="6934200"/>
          <a:ext cx="22002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Local Map</a:t>
          </a:r>
        </a:p>
      </xdr:txBody>
    </xdr:sp>
    <xdr:clientData/>
  </xdr:twoCellAnchor>
  <xdr:twoCellAnchor>
    <xdr:from>
      <xdr:col>7</xdr:col>
      <xdr:colOff>114300</xdr:colOff>
      <xdr:row>43</xdr:row>
      <xdr:rowOff>76200</xdr:rowOff>
    </xdr:from>
    <xdr:to>
      <xdr:col>9</xdr:col>
      <xdr:colOff>876300</xdr:colOff>
      <xdr:row>47</xdr:row>
      <xdr:rowOff>15128</xdr:rowOff>
    </xdr:to>
    <xdr:sp macro="[0]!CoverMap2" textlink="">
      <xdr:nvSpPr>
        <xdr:cNvPr id="7" name="Rectangle 6">
          <a:extLst>
            <a:ext uri="{FF2B5EF4-FFF2-40B4-BE49-F238E27FC236}">
              <a16:creationId xmlns:a16="http://schemas.microsoft.com/office/drawing/2014/main" id="{00000000-0008-0000-0100-000007000000}"/>
            </a:ext>
          </a:extLst>
        </xdr:cNvPr>
        <xdr:cNvSpPr/>
      </xdr:nvSpPr>
      <xdr:spPr>
        <a:xfrm>
          <a:off x="7248525" y="6943725"/>
          <a:ext cx="2543175" cy="586628"/>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1" cap="none" spc="0">
            <a:ln w="0"/>
            <a:solidFill>
              <a:schemeClr val="tx1"/>
            </a:solidFill>
            <a:effectLst>
              <a:outerShdw blurRad="38100" dist="19050" dir="2700000" algn="tl" rotWithShape="0">
                <a:schemeClr val="dk1">
                  <a:alpha val="40000"/>
                </a:schemeClr>
              </a:outerShdw>
            </a:effectLst>
          </a:endParaRPr>
        </a:p>
        <a:p>
          <a:pPr algn="ctr"/>
          <a:r>
            <a:rPr lang="en-US" sz="1100" b="1" cap="none" spc="0">
              <a:ln w="0"/>
              <a:solidFill>
                <a:schemeClr val="tx1"/>
              </a:solidFill>
              <a:effectLst>
                <a:outerShdw blurRad="38100" dist="19050" dir="2700000" algn="tl" rotWithShape="0">
                  <a:schemeClr val="dk1">
                    <a:alpha val="40000"/>
                  </a:schemeClr>
                </a:outerShdw>
              </a:effectLst>
            </a:rPr>
            <a:t>Insert Map / Site Plan</a:t>
          </a:r>
          <a:r>
            <a:rPr lang="en-US" sz="1100" b="1" cap="none" spc="0" baseline="0">
              <a:ln w="0"/>
              <a:solidFill>
                <a:schemeClr val="tx1"/>
              </a:solidFill>
              <a:effectLst>
                <a:outerShdw blurRad="38100" dist="19050" dir="2700000" algn="tl" rotWithShape="0">
                  <a:schemeClr val="dk1">
                    <a:alpha val="40000"/>
                  </a:schemeClr>
                </a:outerShdw>
              </a:effectLst>
            </a:rPr>
            <a:t> / Stacking Plan</a:t>
          </a:r>
          <a:endParaRPr lang="en-US"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60513</xdr:colOff>
      <xdr:row>1</xdr:row>
      <xdr:rowOff>57150</xdr:rowOff>
    </xdr:from>
    <xdr:to>
      <xdr:col>16</xdr:col>
      <xdr:colOff>560295</xdr:colOff>
      <xdr:row>22</xdr:row>
      <xdr:rowOff>123265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671488" y="219075"/>
          <a:ext cx="3547782" cy="346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General Loan Comments </a:t>
          </a:r>
        </a:p>
      </xdr:txBody>
    </xdr:sp>
    <xdr:clientData/>
  </xdr:twoCellAnchor>
  <xdr:twoCellAnchor>
    <xdr:from>
      <xdr:col>11</xdr:col>
      <xdr:colOff>26895</xdr:colOff>
      <xdr:row>23</xdr:row>
      <xdr:rowOff>44824</xdr:rowOff>
    </xdr:from>
    <xdr:to>
      <xdr:col>16</xdr:col>
      <xdr:colOff>571501</xdr:colOff>
      <xdr:row>69</xdr:row>
      <xdr:rowOff>100853</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109513" y="3653118"/>
          <a:ext cx="3570194" cy="73510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endParaRPr lang="en-US" sz="1000" b="1" i="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General Asset Comments (include comments on capitalization/ownership history, tenancy,</a:t>
          </a:r>
          <a:r>
            <a:rPr lang="en-US" sz="1000" b="1" i="1" baseline="0">
              <a:solidFill>
                <a:schemeClr val="dk1"/>
              </a:solidFill>
              <a:effectLst/>
              <a:latin typeface="+mn-lt"/>
              <a:ea typeface="+mn-ea"/>
              <a:cs typeface="+mn-cs"/>
            </a:rPr>
            <a:t> etc.)  </a:t>
          </a: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9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900" b="1" i="1">
              <a:solidFill>
                <a:schemeClr val="dk1"/>
              </a:solidFill>
              <a:effectLst/>
              <a:latin typeface="+mn-lt"/>
              <a:ea typeface="+mn-ea"/>
              <a:cs typeface="+mn-cs"/>
            </a:rPr>
            <a:t>UW Comments (include notes on variances in issuer UW</a:t>
          </a:r>
          <a:r>
            <a:rPr lang="en-US" sz="900" b="1" i="1" baseline="0">
              <a:solidFill>
                <a:schemeClr val="dk1"/>
              </a:solidFill>
              <a:effectLst/>
              <a:latin typeface="+mn-lt"/>
              <a:ea typeface="+mn-ea"/>
              <a:cs typeface="+mn-cs"/>
            </a:rPr>
            <a:t> vs. concluded UW NOI, rents, occupancy, value</a:t>
          </a:r>
          <a:r>
            <a:rPr lang="en-US" sz="900" b="1" i="1">
              <a:solidFill>
                <a:schemeClr val="dk1"/>
              </a:solidFill>
              <a:effectLst/>
              <a:latin typeface="+mn-lt"/>
              <a:ea typeface="+mn-ea"/>
              <a:cs typeface="+mn-cs"/>
            </a:rPr>
            <a:t>,</a:t>
          </a:r>
          <a:r>
            <a:rPr lang="en-US" sz="900" b="1" i="1" baseline="0">
              <a:solidFill>
                <a:schemeClr val="dk1"/>
              </a:solidFill>
              <a:effectLst/>
              <a:latin typeface="+mn-lt"/>
              <a:ea typeface="+mn-ea"/>
              <a:cs typeface="+mn-cs"/>
            </a:rPr>
            <a:t> etc.)  </a:t>
          </a:r>
        </a:p>
        <a:p>
          <a:endParaRPr lang="en-US" sz="900" b="0" i="0" u="none" strike="noStrike" baseline="0">
            <a:solidFill>
              <a:schemeClr val="dk1"/>
            </a:solidFill>
            <a:latin typeface="+mn-lt"/>
            <a:ea typeface="+mn-ea"/>
            <a:cs typeface="+mn-cs"/>
          </a:endParaRPr>
        </a:p>
        <a:p>
          <a:endParaRPr lang="en-US" sz="10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58</xdr:row>
      <xdr:rowOff>38099</xdr:rowOff>
    </xdr:from>
    <xdr:to>
      <xdr:col>3</xdr:col>
      <xdr:colOff>1174750</xdr:colOff>
      <xdr:row>66</xdr:row>
      <xdr:rowOff>137583</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8100" y="9266766"/>
          <a:ext cx="6280150" cy="13694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General Escrow </a:t>
          </a:r>
          <a:r>
            <a:rPr lang="en-US" sz="1000" b="1" i="1" u="sng" baseline="0">
              <a:solidFill>
                <a:schemeClr val="dk1"/>
              </a:solidFill>
              <a:effectLst/>
              <a:latin typeface="+mn-lt"/>
              <a:ea typeface="+mn-ea"/>
              <a:cs typeface="+mn-cs"/>
            </a:rPr>
            <a:t>Summary:</a:t>
          </a:r>
          <a:endParaRPr lang="en-US" sz="1000">
            <a:effectLst/>
          </a:endParaRPr>
        </a:p>
        <a:p>
          <a:endParaRPr lang="en-US" sz="1000"/>
        </a:p>
      </xdr:txBody>
    </xdr:sp>
    <xdr:clientData/>
  </xdr:twoCellAnchor>
  <xdr:twoCellAnchor>
    <xdr:from>
      <xdr:col>0</xdr:col>
      <xdr:colOff>21168</xdr:colOff>
      <xdr:row>21</xdr:row>
      <xdr:rowOff>21166</xdr:rowOff>
    </xdr:from>
    <xdr:to>
      <xdr:col>3</xdr:col>
      <xdr:colOff>1185334</xdr:colOff>
      <xdr:row>43</xdr:row>
      <xdr:rowOff>134471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168" y="3217333"/>
          <a:ext cx="6307666" cy="36058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Strengths:</a:t>
          </a:r>
        </a:p>
        <a:p>
          <a:endParaRPr lang="en-US" sz="1000">
            <a:effectLst/>
          </a:endParaRPr>
        </a:p>
        <a:p>
          <a:r>
            <a:rPr lang="en-US" sz="1000" b="1" i="1" u="sng">
              <a:solidFill>
                <a:schemeClr val="dk1"/>
              </a:solidFill>
              <a:effectLst/>
              <a:latin typeface="+mn-lt"/>
              <a:ea typeface="+mn-ea"/>
              <a:cs typeface="+mn-cs"/>
            </a:rPr>
            <a:t>Weaknesses</a:t>
          </a:r>
          <a:r>
            <a:rPr lang="en-US" sz="1000" b="1" i="1" u="sng" baseline="0">
              <a:solidFill>
                <a:schemeClr val="dk1"/>
              </a:solidFill>
              <a:effectLst/>
              <a:latin typeface="+mn-lt"/>
              <a:ea typeface="+mn-ea"/>
              <a:cs typeface="+mn-cs"/>
            </a:rPr>
            <a:t> and Mitigants:</a:t>
          </a:r>
          <a:endParaRPr lang="en-US" sz="1000">
            <a:effectLst/>
          </a:endParaRPr>
        </a:p>
        <a:p>
          <a:endParaRPr lang="en-US" sz="1000" b="1" i="1" u="sng"/>
        </a:p>
        <a:p>
          <a:endParaRPr lang="en-US" sz="1100" b="1" i="1" u="sng"/>
        </a:p>
        <a:p>
          <a:endParaRPr lang="en-US" sz="1100" b="1" i="1" u="sng"/>
        </a:p>
      </xdr:txBody>
    </xdr:sp>
    <xdr:clientData/>
  </xdr:twoCellAnchor>
  <xdr:twoCellAnchor>
    <xdr:from>
      <xdr:col>4</xdr:col>
      <xdr:colOff>31750</xdr:colOff>
      <xdr:row>21</xdr:row>
      <xdr:rowOff>21166</xdr:rowOff>
    </xdr:from>
    <xdr:to>
      <xdr:col>9</xdr:col>
      <xdr:colOff>857250</xdr:colOff>
      <xdr:row>43</xdr:row>
      <xdr:rowOff>134470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371167" y="3217333"/>
          <a:ext cx="6413500" cy="36058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Conclusion:</a:t>
          </a:r>
        </a:p>
        <a:p>
          <a:endParaRPr lang="en-US" sz="1000">
            <a:effectLst/>
          </a:endParaRPr>
        </a:p>
        <a:p>
          <a:endParaRPr lang="en-US" sz="1000" b="1" i="1" u="sng"/>
        </a:p>
      </xdr:txBody>
    </xdr:sp>
    <xdr:clientData/>
  </xdr:twoCellAnchor>
  <xdr:twoCellAnchor>
    <xdr:from>
      <xdr:col>4</xdr:col>
      <xdr:colOff>21166</xdr:colOff>
      <xdr:row>58</xdr:row>
      <xdr:rowOff>42334</xdr:rowOff>
    </xdr:from>
    <xdr:to>
      <xdr:col>9</xdr:col>
      <xdr:colOff>814915</xdr:colOff>
      <xdr:row>66</xdr:row>
      <xdr:rowOff>141818</xdr:rowOff>
    </xdr:to>
    <xdr:sp macro="" textlink="">
      <xdr:nvSpPr>
        <xdr:cNvPr id="5" name="TextBox 4">
          <a:extLst>
            <a:ext uri="{FF2B5EF4-FFF2-40B4-BE49-F238E27FC236}">
              <a16:creationId xmlns:a16="http://schemas.microsoft.com/office/drawing/2014/main" id="{EE3F16DC-D6C3-4DCA-87BA-C0C8EF9E5CE0}"/>
            </a:ext>
          </a:extLst>
        </xdr:cNvPr>
        <xdr:cNvSpPr txBox="1"/>
      </xdr:nvSpPr>
      <xdr:spPr>
        <a:xfrm>
          <a:off x="6360583" y="9271001"/>
          <a:ext cx="6381749" cy="13694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Cash Management</a:t>
          </a:r>
          <a:r>
            <a:rPr lang="en-US" sz="1000" b="1" i="1" u="sng" baseline="0">
              <a:solidFill>
                <a:schemeClr val="dk1"/>
              </a:solidFill>
              <a:effectLst/>
              <a:latin typeface="+mn-lt"/>
              <a:ea typeface="+mn-ea"/>
              <a:cs typeface="+mn-cs"/>
            </a:rPr>
            <a:t> / Other Loan Structure:</a:t>
          </a:r>
          <a:endParaRPr lang="en-US" sz="1000">
            <a:effectLst/>
          </a:endParaRPr>
        </a:p>
        <a:p>
          <a:endParaRPr lang="en-US" sz="10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41</xdr:row>
      <xdr:rowOff>38100</xdr:rowOff>
    </xdr:from>
    <xdr:to>
      <xdr:col>5</xdr:col>
      <xdr:colOff>448236</xdr:colOff>
      <xdr:row>67</xdr:row>
      <xdr:rowOff>134470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8100" y="6324600"/>
          <a:ext cx="5576048" cy="33908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Property Description (confirm building class):</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Property Condition:</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Location:</a:t>
          </a:r>
          <a:endParaRPr lang="en-US" sz="1000">
            <a:effectLst/>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eaLnBrk="1" fontAlgn="auto" latinLnBrk="0" hangingPunct="1"/>
          <a:endParaRPr lang="en-US" sz="1000" b="1" i="1">
            <a:solidFill>
              <a:schemeClr val="dk1"/>
            </a:solidFill>
            <a:effectLst/>
            <a:latin typeface="+mn-lt"/>
            <a:ea typeface="+mn-ea"/>
            <a:cs typeface="+mn-cs"/>
          </a:endParaRPr>
        </a:p>
        <a:p>
          <a:pPr algn="l"/>
          <a:endParaRPr lang="en-US" sz="1100"/>
        </a:p>
      </xdr:txBody>
    </xdr:sp>
    <xdr:clientData/>
  </xdr:twoCellAnchor>
  <xdr:twoCellAnchor>
    <xdr:from>
      <xdr:col>5</xdr:col>
      <xdr:colOff>515470</xdr:colOff>
      <xdr:row>41</xdr:row>
      <xdr:rowOff>33617</xdr:rowOff>
    </xdr:from>
    <xdr:to>
      <xdr:col>11</xdr:col>
      <xdr:colOff>1008529</xdr:colOff>
      <xdr:row>67</xdr:row>
      <xdr:rowOff>129987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104529" y="6320117"/>
          <a:ext cx="6678706" cy="417531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Tenancy (specifically address credit</a:t>
          </a:r>
          <a:r>
            <a:rPr lang="en-US" sz="1000" b="1" i="1" baseline="0">
              <a:solidFill>
                <a:schemeClr val="dk1"/>
              </a:solidFill>
              <a:effectLst/>
              <a:latin typeface="+mn-lt"/>
              <a:ea typeface="+mn-ea"/>
              <a:cs typeface="+mn-cs"/>
            </a:rPr>
            <a:t> and longevity of tenancy, include notes on parent companies, length of occupancy, usage of space, co-tenancy or kick-outs etc)</a:t>
          </a:r>
          <a:r>
            <a:rPr lang="en-US" sz="1000" b="1" i="1">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Adjacent Properties:</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44825</xdr:colOff>
      <xdr:row>64</xdr:row>
      <xdr:rowOff>47625</xdr:rowOff>
    </xdr:from>
    <xdr:to>
      <xdr:col>6</xdr:col>
      <xdr:colOff>1008531</xdr:colOff>
      <xdr:row>87</xdr:row>
      <xdr:rowOff>145677</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44825" y="9191625"/>
          <a:ext cx="7239000" cy="370634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i="1"/>
            <a:t>Property Description (confirm building</a:t>
          </a:r>
          <a:r>
            <a:rPr lang="en-US" sz="1000" b="1" i="1" baseline="0"/>
            <a:t> class)</a:t>
          </a:r>
          <a:r>
            <a:rPr lang="en-US" sz="1000" b="1" i="1"/>
            <a:t>:</a:t>
          </a:r>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algn="l"/>
          <a:endParaRPr lang="en-US" sz="1000" b="1" i="1"/>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Property Condition:</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Location:</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xdr:txBody>
    </xdr:sp>
    <xdr:clientData/>
  </xdr:twoCellAnchor>
  <xdr:twoCellAnchor>
    <xdr:from>
      <xdr:col>7</xdr:col>
      <xdr:colOff>0</xdr:colOff>
      <xdr:row>64</xdr:row>
      <xdr:rowOff>43143</xdr:rowOff>
    </xdr:from>
    <xdr:to>
      <xdr:col>14</xdr:col>
      <xdr:colOff>1019735</xdr:colOff>
      <xdr:row>87</xdr:row>
      <xdr:rowOff>145677</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306235" y="9187143"/>
          <a:ext cx="8236324" cy="371082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Adjacent Properties:</a:t>
          </a: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Tenancy:</a:t>
          </a:r>
          <a:endParaRPr lang="en-US" sz="1000">
            <a:effectLst/>
          </a:endParaRPr>
        </a:p>
        <a:p>
          <a:pPr algn="l"/>
          <a:endParaRPr lang="en-US" sz="1000" b="1"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71718</xdr:colOff>
      <xdr:row>2</xdr:row>
      <xdr:rowOff>22412</xdr:rowOff>
    </xdr:from>
    <xdr:to>
      <xdr:col>17</xdr:col>
      <xdr:colOff>605118</xdr:colOff>
      <xdr:row>52</xdr:row>
      <xdr:rowOff>104775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417424" y="381000"/>
          <a:ext cx="3727076" cy="80273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Property Description (confirm</a:t>
          </a:r>
          <a:r>
            <a:rPr lang="en-US" sz="1000" b="1" i="1" baseline="0">
              <a:solidFill>
                <a:schemeClr val="dk1"/>
              </a:solidFill>
              <a:effectLst/>
              <a:latin typeface="+mn-lt"/>
              <a:ea typeface="+mn-ea"/>
              <a:cs typeface="+mn-cs"/>
            </a:rPr>
            <a:t> building class)</a:t>
          </a:r>
          <a:r>
            <a:rPr lang="en-US" sz="1000" b="1" i="1">
              <a:solidFill>
                <a:schemeClr val="dk1"/>
              </a:solidFill>
              <a:effectLst/>
              <a:latin typeface="+mn-lt"/>
              <a:ea typeface="+mn-ea"/>
              <a:cs typeface="+mn-cs"/>
            </a:rPr>
            <a:t>:</a:t>
          </a:r>
          <a:r>
            <a:rPr lang="en-US" sz="1000" b="1" i="1" baseline="0">
              <a:solidFill>
                <a:schemeClr val="dk1"/>
              </a:solidFill>
              <a:effectLst/>
              <a:latin typeface="+mn-lt"/>
              <a:ea typeface="+mn-ea"/>
              <a:cs typeface="+mn-cs"/>
            </a:rPr>
            <a:t>  </a:t>
          </a:r>
          <a:endParaRPr lang="en-US" sz="1000" b="1" i="1">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Property Condition:  </a:t>
          </a:r>
          <a:endParaRPr lang="en-US" sz="1000" b="0" i="0" u="none">
            <a:solidFill>
              <a:schemeClr val="dk1"/>
            </a:solidFill>
            <a:effectLst/>
            <a:latin typeface="+mn-lt"/>
            <a:ea typeface="+mn-ea"/>
            <a:cs typeface="+mn-cs"/>
          </a:endParaRPr>
        </a:p>
        <a:p>
          <a:pPr eaLnBrk="1" fontAlgn="auto" latinLnBrk="0" hangingPunct="1"/>
          <a:r>
            <a:rPr lang="en-US" sz="1000" b="1" i="1">
              <a:solidFill>
                <a:schemeClr val="dk1"/>
              </a:solidFill>
              <a:effectLst/>
              <a:latin typeface="+mn-lt"/>
              <a:ea typeface="+mn-ea"/>
              <a:cs typeface="+mn-cs"/>
            </a:rPr>
            <a:t>Adjacent Properties: </a:t>
          </a:r>
        </a:p>
        <a:p>
          <a:pPr eaLnBrk="1" fontAlgn="auto" latinLnBrk="0" hangingPunct="1"/>
          <a:r>
            <a:rPr lang="en-US" sz="1000" b="1" i="1">
              <a:solidFill>
                <a:schemeClr val="dk1"/>
              </a:solidFill>
              <a:effectLst/>
              <a:latin typeface="+mn-lt"/>
              <a:ea typeface="+mn-ea"/>
              <a:cs typeface="+mn-cs"/>
            </a:rPr>
            <a:t>Segmentation:  </a:t>
          </a:r>
          <a:endParaRPr lang="en-US" sz="1100"/>
        </a:p>
      </xdr:txBody>
    </xdr:sp>
    <xdr:clientData/>
  </xdr:twoCellAnchor>
  <xdr:twoCellAnchor>
    <xdr:from>
      <xdr:col>0</xdr:col>
      <xdr:colOff>33618</xdr:colOff>
      <xdr:row>54</xdr:row>
      <xdr:rowOff>22411</xdr:rowOff>
    </xdr:from>
    <xdr:to>
      <xdr:col>17</xdr:col>
      <xdr:colOff>616323</xdr:colOff>
      <xdr:row>64</xdr:row>
      <xdr:rowOff>112060</xdr:rowOff>
    </xdr:to>
    <xdr:sp macro="" textlink="">
      <xdr:nvSpPr>
        <xdr:cNvPr id="3" name="TextBox 2">
          <a:extLst>
            <a:ext uri="{FF2B5EF4-FFF2-40B4-BE49-F238E27FC236}">
              <a16:creationId xmlns:a16="http://schemas.microsoft.com/office/drawing/2014/main" id="{E7B4BAC8-6827-4BFC-86E4-22C2A5BA8EED}"/>
            </a:ext>
          </a:extLst>
        </xdr:cNvPr>
        <xdr:cNvSpPr txBox="1"/>
      </xdr:nvSpPr>
      <xdr:spPr>
        <a:xfrm>
          <a:off x="33618" y="8639735"/>
          <a:ext cx="13122087" cy="1658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Discussion of Comp Set - please provide all hotels reporting per STR, and include the high and low of</a:t>
          </a:r>
          <a:r>
            <a:rPr lang="en-US" sz="1000" b="1" i="1" baseline="0">
              <a:solidFill>
                <a:schemeClr val="dk1"/>
              </a:solidFill>
              <a:effectLst/>
              <a:latin typeface="+mn-lt"/>
              <a:ea typeface="+mn-ea"/>
              <a:cs typeface="+mn-cs"/>
            </a:rPr>
            <a:t> ranges provided by comps</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44824</xdr:colOff>
      <xdr:row>52</xdr:row>
      <xdr:rowOff>56030</xdr:rowOff>
    </xdr:from>
    <xdr:to>
      <xdr:col>7</xdr:col>
      <xdr:colOff>851647</xdr:colOff>
      <xdr:row>77</xdr:row>
      <xdr:rowOff>123265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44824" y="8706971"/>
          <a:ext cx="7519147" cy="3989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Please discuss underwriting conclusions:</a:t>
          </a:r>
        </a:p>
        <a:p>
          <a:endParaRPr lang="en-US" sz="1000" b="1" i="1"/>
        </a:p>
        <a:p>
          <a:endParaRPr lang="en-US" sz="1000" b="1" i="1"/>
        </a:p>
      </xdr:txBody>
    </xdr:sp>
    <xdr:clientData/>
  </xdr:twoCellAnchor>
  <xdr:twoCellAnchor>
    <xdr:from>
      <xdr:col>8</xdr:col>
      <xdr:colOff>56030</xdr:colOff>
      <xdr:row>52</xdr:row>
      <xdr:rowOff>56029</xdr:rowOff>
    </xdr:from>
    <xdr:to>
      <xdr:col>17</xdr:col>
      <xdr:colOff>1658471</xdr:colOff>
      <xdr:row>77</xdr:row>
      <xdr:rowOff>123264</xdr:rowOff>
    </xdr:to>
    <xdr:sp macro="" textlink="">
      <xdr:nvSpPr>
        <xdr:cNvPr id="3" name="TextBox 2">
          <a:extLst>
            <a:ext uri="{FF2B5EF4-FFF2-40B4-BE49-F238E27FC236}">
              <a16:creationId xmlns:a16="http://schemas.microsoft.com/office/drawing/2014/main" id="{F3D50836-8BEB-4702-B7D0-645AA4461FB7}"/>
            </a:ext>
          </a:extLst>
        </xdr:cNvPr>
        <xdr:cNvSpPr txBox="1"/>
      </xdr:nvSpPr>
      <xdr:spPr>
        <a:xfrm>
          <a:off x="7664824" y="8706970"/>
          <a:ext cx="8325971" cy="3989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Please reconcile any volatility in historical cash flows here and</a:t>
          </a:r>
          <a:r>
            <a:rPr lang="en-US" sz="1000" b="1" i="1" baseline="0"/>
            <a:t> discuss tenancy history (any tenants that may have vacated and downtimes, etc)</a:t>
          </a:r>
          <a:r>
            <a:rPr lang="en-US" sz="1000" b="1" i="1"/>
            <a:t>:</a:t>
          </a:r>
        </a:p>
        <a:p>
          <a:endParaRPr lang="en-US" sz="1000" b="1" i="1"/>
        </a:p>
        <a:p>
          <a:endParaRPr lang="en-US" sz="1000" b="1"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44825</xdr:colOff>
      <xdr:row>68</xdr:row>
      <xdr:rowOff>56030</xdr:rowOff>
    </xdr:from>
    <xdr:to>
      <xdr:col>9</xdr:col>
      <xdr:colOff>481853</xdr:colOff>
      <xdr:row>80</xdr:row>
      <xdr:rowOff>123265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44825" y="11486030"/>
          <a:ext cx="8415616" cy="194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Please discuss underwriting conclusions:</a:t>
          </a:r>
          <a:endParaRPr lang="en-US">
            <a:effectLst/>
          </a:endParaRPr>
        </a:p>
      </xdr:txBody>
    </xdr:sp>
    <xdr:clientData/>
  </xdr:twoCellAnchor>
  <xdr:twoCellAnchor>
    <xdr:from>
      <xdr:col>10</xdr:col>
      <xdr:colOff>44824</xdr:colOff>
      <xdr:row>68</xdr:row>
      <xdr:rowOff>44823</xdr:rowOff>
    </xdr:from>
    <xdr:to>
      <xdr:col>22</xdr:col>
      <xdr:colOff>1658472</xdr:colOff>
      <xdr:row>80</xdr:row>
      <xdr:rowOff>112058</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561295" y="11474823"/>
          <a:ext cx="9547412" cy="19498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Please reconcile any volatility in historical cash flows here and</a:t>
          </a:r>
          <a:r>
            <a:rPr lang="en-US" sz="1100" b="1" i="1" baseline="0">
              <a:solidFill>
                <a:schemeClr val="dk1"/>
              </a:solidFill>
              <a:effectLst/>
              <a:latin typeface="+mn-lt"/>
              <a:ea typeface="+mn-ea"/>
              <a:cs typeface="+mn-cs"/>
            </a:rPr>
            <a:t> discuss history</a:t>
          </a:r>
          <a:r>
            <a:rPr lang="en-US" sz="1100" b="1" i="1">
              <a:solidFill>
                <a:schemeClr val="dk1"/>
              </a:solidFill>
              <a:effectLst/>
              <a:latin typeface="+mn-lt"/>
              <a:ea typeface="+mn-ea"/>
              <a:cs typeface="+mn-cs"/>
            </a:rPr>
            <a:t>:</a:t>
          </a:r>
          <a:endParaRPr lang="en-US">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127268</xdr:colOff>
      <xdr:row>0</xdr:row>
      <xdr:rowOff>44824</xdr:rowOff>
    </xdr:from>
    <xdr:to>
      <xdr:col>22</xdr:col>
      <xdr:colOff>680358</xdr:colOff>
      <xdr:row>11</xdr:row>
      <xdr:rowOff>100853</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8414018" y="44824"/>
          <a:ext cx="10581554" cy="20426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t>Rent Roll</a:t>
          </a:r>
          <a:r>
            <a:rPr lang="en-US" sz="1000" b="1" i="1" u="sng" baseline="0"/>
            <a:t> Instructions &amp; Notes:</a:t>
          </a:r>
        </a:p>
        <a:p>
          <a:r>
            <a:rPr lang="en-US" sz="1000" b="0" i="0" u="none" baseline="0"/>
            <a:t>1) Manual inputs are highlighted in blue - do not input a contract rent for vacant suites but do project a UW Rent PSF (Column K) and allow a Market Rent PSF (Column J) to populate.   All vacant suites </a:t>
          </a:r>
          <a:r>
            <a:rPr lang="en-US" sz="1000" b="1" i="1" u="sng" baseline="0"/>
            <a:t>must </a:t>
          </a:r>
          <a:r>
            <a:rPr lang="en-US" sz="1000" b="0" i="0" u="none" baseline="0"/>
            <a:t>have "Currently</a:t>
          </a:r>
          <a:r>
            <a:rPr lang="en-US" sz="1000" b="1" i="0" u="none" baseline="0"/>
            <a:t> Vacant" </a:t>
          </a:r>
          <a:r>
            <a:rPr lang="en-US" sz="1000" b="0" i="0" u="none" baseline="0"/>
            <a:t>input in column AC.   </a:t>
          </a:r>
        </a:p>
        <a:p>
          <a:r>
            <a:rPr lang="en-US" sz="1000" b="0" i="0" u="none" baseline="0"/>
            <a:t>2) End date is required for every lease  for the model to work properly.  Start dates are not required for the model to function but will populate the Rent by Lease Start Year table on the Property Detail tab .</a:t>
          </a:r>
        </a:p>
        <a:p>
          <a:r>
            <a:rPr lang="en-US" sz="1000" b="0" i="0" u="none" baseline="0"/>
            <a:t>3) Lease Type will  dictate the recovery calculations - if the lease is full NNN a breakout of Recovery by expense type (Columns O:R) is not required.  </a:t>
          </a:r>
        </a:p>
        <a:p>
          <a:r>
            <a:rPr lang="en-US" sz="1000" b="0" i="0" u="none" baseline="0"/>
            <a:t>4) Columns V:W allows one rent bump to be modeled.  Only rent bumps to credit tenants within  9 months should be included.</a:t>
          </a:r>
        </a:p>
        <a:p>
          <a:r>
            <a:rPr lang="en-US" sz="1000" b="0" i="0" u="none" baseline="0"/>
            <a:t>5) The Tenant Action @ Expiration (column AC) will dictate how the model will handle rollover going forward.  "</a:t>
          </a:r>
          <a:r>
            <a:rPr lang="en-US" sz="1000" b="1" i="0" u="none" baseline="0"/>
            <a:t>Market Assumptions" </a:t>
          </a:r>
          <a:r>
            <a:rPr lang="en-US" sz="1000" b="0" i="0" u="none" baseline="0"/>
            <a:t>will release the space at the market rent with the blended downtime, and blended TI / LC from the table to the left based on the renewal probability (cell B99).  "</a:t>
          </a:r>
          <a:r>
            <a:rPr lang="en-US" sz="1000" b="1" i="0" u="none" baseline="0"/>
            <a:t>Vacate" </a:t>
          </a:r>
          <a:r>
            <a:rPr lang="en-US" sz="1000" b="0" i="0" u="none" baseline="0"/>
            <a:t>will re-lease the space at the market rent after the full downtime  with the new TI / LC amounts.  "</a:t>
          </a:r>
          <a:r>
            <a:rPr lang="en-US" sz="1000" b="1" i="0" u="none" baseline="0"/>
            <a:t>Renew" </a:t>
          </a:r>
          <a:r>
            <a:rPr lang="en-US" sz="1000" b="0" i="0" u="none" baseline="0"/>
            <a:t>will take no downtime and release the space at the lower of in place or market rent with the renewal TI / LC amounts.  </a:t>
          </a:r>
        </a:p>
        <a:p>
          <a:r>
            <a:rPr lang="en-US" sz="1000" b="0" i="0" u="none" baseline="0"/>
            <a:t>6) Input annual market rent inflation rate in Cells B87:B97.  Expense inflation in Cells C142:C152 will flow from the 10 Yr Pro Forma tab and are used for NNN reimbursement projections.</a:t>
          </a:r>
        </a:p>
        <a:p>
          <a:r>
            <a:rPr lang="en-US" sz="1000" b="0" i="0" u="none" baseline="0"/>
            <a:t>7) Please use the Rent Roll Footnotes tab to outline lease guarantors, termination rights, co-tenancy, etc.</a:t>
          </a:r>
          <a:endParaRPr lang="en-US" sz="1000" b="0" i="0" u="none"/>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57978</xdr:colOff>
      <xdr:row>1</xdr:row>
      <xdr:rowOff>8283</xdr:rowOff>
    </xdr:from>
    <xdr:to>
      <xdr:col>8</xdr:col>
      <xdr:colOff>1292087</xdr:colOff>
      <xdr:row>19</xdr:row>
      <xdr:rowOff>132521</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845826" y="190500"/>
          <a:ext cx="3934239" cy="28078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mn-lt"/>
            </a:rPr>
            <a:t>Notes:</a:t>
          </a:r>
        </a:p>
      </xdr:txBody>
    </xdr:sp>
    <xdr:clientData/>
  </xdr:twoCellAnchor>
  <xdr:twoCellAnchor>
    <xdr:from>
      <xdr:col>6</xdr:col>
      <xdr:colOff>57981</xdr:colOff>
      <xdr:row>21</xdr:row>
      <xdr:rowOff>33130</xdr:rowOff>
    </xdr:from>
    <xdr:to>
      <xdr:col>8</xdr:col>
      <xdr:colOff>1325218</xdr:colOff>
      <xdr:row>31</xdr:row>
      <xdr:rowOff>124239</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10171046" y="3230217"/>
          <a:ext cx="3967368" cy="17807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t>Notes:</a:t>
          </a:r>
        </a:p>
      </xdr:txBody>
    </xdr:sp>
    <xdr:clientData/>
  </xdr:twoCellAnchor>
  <xdr:twoCellAnchor>
    <xdr:from>
      <xdr:col>6</xdr:col>
      <xdr:colOff>49698</xdr:colOff>
      <xdr:row>33</xdr:row>
      <xdr:rowOff>16566</xdr:rowOff>
    </xdr:from>
    <xdr:to>
      <xdr:col>8</xdr:col>
      <xdr:colOff>1292087</xdr:colOff>
      <xdr:row>43</xdr:row>
      <xdr:rowOff>132521</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0162763" y="5234609"/>
          <a:ext cx="3942520" cy="1805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mn-lt"/>
            </a:rPr>
            <a:t>Notes:</a:t>
          </a:r>
        </a:p>
      </xdr:txBody>
    </xdr:sp>
    <xdr:clientData/>
  </xdr:twoCellAnchor>
  <xdr:twoCellAnchor>
    <xdr:from>
      <xdr:col>6</xdr:col>
      <xdr:colOff>49698</xdr:colOff>
      <xdr:row>45</xdr:row>
      <xdr:rowOff>24848</xdr:rowOff>
    </xdr:from>
    <xdr:to>
      <xdr:col>8</xdr:col>
      <xdr:colOff>1275522</xdr:colOff>
      <xdr:row>55</xdr:row>
      <xdr:rowOff>157370</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10162763" y="7263848"/>
          <a:ext cx="3925955" cy="1822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mn-lt"/>
            </a:rPr>
            <a:t>Notes:</a:t>
          </a:r>
        </a:p>
      </xdr:txBody>
    </xdr:sp>
    <xdr:clientData/>
  </xdr:twoCellAnchor>
  <xdr:twoCellAnchor>
    <xdr:from>
      <xdr:col>6</xdr:col>
      <xdr:colOff>33131</xdr:colOff>
      <xdr:row>57</xdr:row>
      <xdr:rowOff>24849</xdr:rowOff>
    </xdr:from>
    <xdr:to>
      <xdr:col>8</xdr:col>
      <xdr:colOff>1316935</xdr:colOff>
      <xdr:row>66</xdr:row>
      <xdr:rowOff>140805</xdr:rowOff>
    </xdr:to>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8820979" y="9284806"/>
          <a:ext cx="3983934" cy="16399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mn-lt"/>
            </a:rPr>
            <a:t>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74544</xdr:colOff>
      <xdr:row>11</xdr:row>
      <xdr:rowOff>16565</xdr:rowOff>
    </xdr:from>
    <xdr:to>
      <xdr:col>15</xdr:col>
      <xdr:colOff>472108</xdr:colOff>
      <xdr:row>20</xdr:row>
      <xdr:rowOff>132520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4340087" y="1755913"/>
          <a:ext cx="7520608" cy="17724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Sales Comps:</a:t>
          </a: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p>
        <a:p>
          <a:pPr marL="0" marR="0" lvl="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twoCellAnchor>
    <xdr:from>
      <xdr:col>9</xdr:col>
      <xdr:colOff>57980</xdr:colOff>
      <xdr:row>1</xdr:row>
      <xdr:rowOff>16567</xdr:rowOff>
    </xdr:from>
    <xdr:to>
      <xdr:col>15</xdr:col>
      <xdr:colOff>455542</xdr:colOff>
      <xdr:row>10</xdr:row>
      <xdr:rowOff>132521</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4323523" y="99393"/>
          <a:ext cx="7520606"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Property position</a:t>
          </a:r>
          <a:r>
            <a:rPr lang="en-US" sz="900" b="1" i="1" u="sng" baseline="0"/>
            <a:t> in the market (address current/prospective tenant retention, competing properties, ability to backfill, confirm building class etc):  </a:t>
          </a:r>
          <a:endParaRPr lang="en-US" sz="900" b="1" i="1" u="sng">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Opinion on Debt level (Debt</a:t>
          </a:r>
          <a:r>
            <a:rPr lang="en-US" sz="900" b="1" i="1" u="sng" baseline="0">
              <a:solidFill>
                <a:schemeClr val="dk1"/>
              </a:solidFill>
              <a:effectLst/>
              <a:latin typeface="+mn-lt"/>
              <a:ea typeface="+mn-ea"/>
              <a:cs typeface="+mn-cs"/>
            </a:rPr>
            <a:t> per unit; total proceeds)</a:t>
          </a:r>
          <a:r>
            <a:rPr lang="en-US" sz="900" b="1" i="1" u="sng">
              <a:solidFill>
                <a:schemeClr val="dk1"/>
              </a:solidFill>
              <a:effectLst/>
              <a:latin typeface="+mn-lt"/>
              <a:ea typeface="+mn-ea"/>
              <a:cs typeface="+mn-cs"/>
            </a:rPr>
            <a:t>: </a:t>
          </a: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900" b="1" i="1" u="sng" baseline="0">
              <a:solidFill>
                <a:schemeClr val="dk1"/>
              </a:solidFill>
              <a:effectLst/>
              <a:latin typeface="+mn-lt"/>
              <a:ea typeface="+mn-ea"/>
              <a:cs typeface="+mn-cs"/>
            </a:rPr>
            <a:t>Distressed Valuation: </a:t>
          </a:r>
          <a:r>
            <a:rPr lang="en-US" sz="900" b="0" i="0" u="none" baseline="0">
              <a:solidFill>
                <a:schemeClr val="dk1"/>
              </a:solidFill>
              <a:effectLst/>
              <a:latin typeface="+mn-lt"/>
              <a:ea typeface="+mn-ea"/>
              <a:cs typeface="+mn-cs"/>
            </a:rPr>
            <a:t> </a:t>
          </a: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110989</xdr:colOff>
      <xdr:row>21</xdr:row>
      <xdr:rowOff>44727</xdr:rowOff>
    </xdr:from>
    <xdr:to>
      <xdr:col>15</xdr:col>
      <xdr:colOff>508551</xdr:colOff>
      <xdr:row>30</xdr:row>
      <xdr:rowOff>160682</xdr:rowOff>
    </xdr:to>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4376532" y="3440597"/>
          <a:ext cx="8050693"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Property position</a:t>
          </a:r>
          <a:r>
            <a:rPr lang="en-US" sz="900" b="1" i="1" u="sng" baseline="0">
              <a:solidFill>
                <a:schemeClr val="dk1"/>
              </a:solidFill>
              <a:effectLst/>
              <a:latin typeface="+mn-lt"/>
              <a:ea typeface="+mn-ea"/>
              <a:cs typeface="+mn-cs"/>
            </a:rPr>
            <a:t> in the market (address current/prospective tenant retention, competing properties, ability to backfill, confirm building class etc):  </a:t>
          </a:r>
          <a:endParaRPr lang="en-US" sz="900">
            <a:effectLst/>
          </a:endParaRPr>
        </a:p>
        <a:p>
          <a:pPr eaLnBrk="1" fontAlgn="auto" latinLnBrk="0" hangingPunct="1"/>
          <a:r>
            <a:rPr lang="en-US" sz="900" b="1" i="1" u="sng">
              <a:solidFill>
                <a:schemeClr val="dk1"/>
              </a:solidFill>
              <a:effectLst/>
              <a:latin typeface="+mn-lt"/>
              <a:ea typeface="+mn-ea"/>
              <a:cs typeface="+mn-cs"/>
            </a:rPr>
            <a:t>Opinion on Debt level (Debt per unit; total proceeds): </a:t>
          </a:r>
          <a:endParaRPr lang="en-US" sz="900">
            <a:effectLst/>
          </a:endParaRPr>
        </a:p>
        <a:p>
          <a:pPr eaLnBrk="1" fontAlgn="auto" latinLnBrk="0" hangingPunct="1"/>
          <a:r>
            <a:rPr lang="en-US" sz="900" b="1" i="1" u="sng" baseline="0">
              <a:solidFill>
                <a:schemeClr val="dk1"/>
              </a:solidFill>
              <a:effectLst/>
              <a:latin typeface="+mn-lt"/>
              <a:ea typeface="+mn-ea"/>
              <a:cs typeface="+mn-cs"/>
            </a:rPr>
            <a:t>Distressed Valuation: </a:t>
          </a:r>
          <a:r>
            <a:rPr lang="en-US" sz="900" b="0" i="0" baseline="0">
              <a:solidFill>
                <a:schemeClr val="dk1"/>
              </a:solidFill>
              <a:effectLst/>
              <a:latin typeface="+mn-lt"/>
              <a:ea typeface="+mn-ea"/>
              <a:cs typeface="+mn-cs"/>
            </a:rPr>
            <a: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114302</xdr:colOff>
      <xdr:row>41</xdr:row>
      <xdr:rowOff>39758</xdr:rowOff>
    </xdr:from>
    <xdr:to>
      <xdr:col>15</xdr:col>
      <xdr:colOff>511864</xdr:colOff>
      <xdr:row>50</xdr:row>
      <xdr:rowOff>155712</xdr:rowOff>
    </xdr:to>
    <xdr:sp macro="" textlink="">
      <xdr:nvSpPr>
        <xdr:cNvPr id="10" name="TextBox 9">
          <a:extLst>
            <a:ext uri="{FF2B5EF4-FFF2-40B4-BE49-F238E27FC236}">
              <a16:creationId xmlns:a16="http://schemas.microsoft.com/office/drawing/2014/main" id="{00000000-0008-0000-1400-00000A000000}"/>
            </a:ext>
          </a:extLst>
        </xdr:cNvPr>
        <xdr:cNvSpPr txBox="1"/>
      </xdr:nvSpPr>
      <xdr:spPr>
        <a:xfrm>
          <a:off x="4379845" y="6748671"/>
          <a:ext cx="8050693"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Property position</a:t>
          </a:r>
          <a:r>
            <a:rPr lang="en-US" sz="900" b="1" i="1" u="sng" baseline="0">
              <a:solidFill>
                <a:schemeClr val="dk1"/>
              </a:solidFill>
              <a:effectLst/>
              <a:latin typeface="+mn-lt"/>
              <a:ea typeface="+mn-ea"/>
              <a:cs typeface="+mn-cs"/>
            </a:rPr>
            <a:t> in the market (address current/prospective tenant retention, competing properties, ability to backfill, confirm building class etc):  </a:t>
          </a:r>
          <a:endParaRPr lang="en-US" sz="900">
            <a:effectLst/>
          </a:endParaRPr>
        </a:p>
        <a:p>
          <a:pPr eaLnBrk="1" fontAlgn="auto" latinLnBrk="0" hangingPunct="1"/>
          <a:r>
            <a:rPr lang="en-US" sz="900" b="1" i="1" u="sng">
              <a:solidFill>
                <a:schemeClr val="dk1"/>
              </a:solidFill>
              <a:effectLst/>
              <a:latin typeface="+mn-lt"/>
              <a:ea typeface="+mn-ea"/>
              <a:cs typeface="+mn-cs"/>
            </a:rPr>
            <a:t>Opinion on Debt level (Dept per unit; total proceeds): </a:t>
          </a:r>
          <a:endParaRPr lang="en-US" sz="900">
            <a:effectLst/>
          </a:endParaRPr>
        </a:p>
        <a:p>
          <a:pPr eaLnBrk="1" fontAlgn="auto" latinLnBrk="0" hangingPunct="1"/>
          <a:r>
            <a:rPr lang="en-US" sz="900" b="1" i="1" u="sng" baseline="0">
              <a:solidFill>
                <a:schemeClr val="dk1"/>
              </a:solidFill>
              <a:effectLst/>
              <a:latin typeface="+mn-lt"/>
              <a:ea typeface="+mn-ea"/>
              <a:cs typeface="+mn-cs"/>
            </a:rPr>
            <a:t>Distressed Valuation: </a:t>
          </a:r>
          <a:r>
            <a:rPr lang="en-US" sz="900" b="0" i="0" baseline="0">
              <a:solidFill>
                <a:schemeClr val="dk1"/>
              </a:solidFill>
              <a:effectLst/>
              <a:latin typeface="+mn-lt"/>
              <a:ea typeface="+mn-ea"/>
              <a:cs typeface="+mn-cs"/>
            </a:rPr>
            <a:t> </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xdr:txBody>
    </xdr:sp>
    <xdr:clientData/>
  </xdr:twoCellAnchor>
  <xdr:twoCellAnchor>
    <xdr:from>
      <xdr:col>9</xdr:col>
      <xdr:colOff>107673</xdr:colOff>
      <xdr:row>31</xdr:row>
      <xdr:rowOff>33130</xdr:rowOff>
    </xdr:from>
    <xdr:to>
      <xdr:col>15</xdr:col>
      <xdr:colOff>505237</xdr:colOff>
      <xdr:row>40</xdr:row>
      <xdr:rowOff>149084</xdr:rowOff>
    </xdr:to>
    <xdr:sp macro="" textlink="">
      <xdr:nvSpPr>
        <xdr:cNvPr id="11" name="TextBox 10">
          <a:extLst>
            <a:ext uri="{FF2B5EF4-FFF2-40B4-BE49-F238E27FC236}">
              <a16:creationId xmlns:a16="http://schemas.microsoft.com/office/drawing/2014/main" id="{00000000-0008-0000-1400-00000B000000}"/>
            </a:ext>
          </a:extLst>
        </xdr:cNvPr>
        <xdr:cNvSpPr txBox="1"/>
      </xdr:nvSpPr>
      <xdr:spPr>
        <a:xfrm>
          <a:off x="4373216" y="5085521"/>
          <a:ext cx="8050695"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solidFill>
                <a:schemeClr val="dk1"/>
              </a:solidFill>
              <a:effectLst/>
              <a:latin typeface="+mn-lt"/>
              <a:ea typeface="+mn-ea"/>
              <a:cs typeface="+mn-cs"/>
            </a:rPr>
            <a:t>Sales Comps:  </a:t>
          </a:r>
          <a:endParaRPr lang="en-US" sz="900">
            <a:effectLst/>
          </a:endParaRPr>
        </a:p>
        <a:p>
          <a:pPr eaLnBrk="1" fontAlgn="auto" latinLnBrk="0" hangingPunct="1"/>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endParaRPr lang="en-US" sz="900">
            <a:effectLst/>
          </a:endParaRPr>
        </a:p>
        <a:p>
          <a:pPr eaLnBrk="1" fontAlgn="auto" latinLnBrk="0" hangingPunct="1"/>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twoCellAnchor>
    <xdr:from>
      <xdr:col>9</xdr:col>
      <xdr:colOff>107674</xdr:colOff>
      <xdr:row>51</xdr:row>
      <xdr:rowOff>24847</xdr:rowOff>
    </xdr:from>
    <xdr:to>
      <xdr:col>15</xdr:col>
      <xdr:colOff>505238</xdr:colOff>
      <xdr:row>60</xdr:row>
      <xdr:rowOff>140802</xdr:rowOff>
    </xdr:to>
    <xdr:sp macro="" textlink="">
      <xdr:nvSpPr>
        <xdr:cNvPr id="12" name="TextBox 11">
          <a:extLst>
            <a:ext uri="{FF2B5EF4-FFF2-40B4-BE49-F238E27FC236}">
              <a16:creationId xmlns:a16="http://schemas.microsoft.com/office/drawing/2014/main" id="{00000000-0008-0000-1400-00000C000000}"/>
            </a:ext>
          </a:extLst>
        </xdr:cNvPr>
        <xdr:cNvSpPr txBox="1"/>
      </xdr:nvSpPr>
      <xdr:spPr>
        <a:xfrm>
          <a:off x="4373217" y="8390282"/>
          <a:ext cx="8050695" cy="16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u="sng"/>
            <a:t>Sales Comps:  </a:t>
          </a:r>
        </a:p>
        <a:p>
          <a:pPr marL="0" marR="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Lease</a:t>
          </a:r>
          <a:r>
            <a:rPr lang="en-US" sz="900" b="1" i="1" u="sng" baseline="0">
              <a:solidFill>
                <a:schemeClr val="dk1"/>
              </a:solidFill>
              <a:effectLst/>
              <a:latin typeface="+mn-lt"/>
              <a:ea typeface="+mn-ea"/>
              <a:cs typeface="+mn-cs"/>
            </a:rPr>
            <a:t> Comps:</a:t>
          </a:r>
        </a:p>
        <a:p>
          <a:pPr marL="0" marR="0" lvl="0" indent="0" defTabSz="914400" eaLnBrk="1" fontAlgn="auto" latinLnBrk="0" hangingPunct="1">
            <a:lnSpc>
              <a:spcPct val="100000"/>
            </a:lnSpc>
            <a:spcBef>
              <a:spcPts val="0"/>
            </a:spcBef>
            <a:spcAft>
              <a:spcPts val="0"/>
            </a:spcAft>
            <a:buClrTx/>
            <a:buSzTx/>
            <a:buFontTx/>
            <a:buNone/>
            <a:tabLst/>
            <a:defRPr/>
          </a:pPr>
          <a:r>
            <a:rPr lang="en-US" sz="900" b="1" i="1" u="sng">
              <a:solidFill>
                <a:schemeClr val="dk1"/>
              </a:solidFill>
              <a:effectLst/>
              <a:latin typeface="+mn-lt"/>
              <a:ea typeface="+mn-ea"/>
              <a:cs typeface="+mn-cs"/>
            </a:rPr>
            <a:t>General Market</a:t>
          </a:r>
          <a:r>
            <a:rPr lang="en-US" sz="900" b="1" i="1" u="sng" baseline="0">
              <a:solidFill>
                <a:schemeClr val="dk1"/>
              </a:solidFill>
              <a:effectLst/>
              <a:latin typeface="+mn-lt"/>
              <a:ea typeface="+mn-ea"/>
              <a:cs typeface="+mn-cs"/>
            </a:rPr>
            <a:t> Conditions:</a:t>
          </a: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b="1" i="1" u="sng"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900">
            <a:effectLst/>
          </a:endParaRPr>
        </a:p>
        <a:p>
          <a:endParaRPr lang="en-US" sz="900" b="1" i="1" u="sng"/>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57150</xdr:colOff>
      <xdr:row>3</xdr:row>
      <xdr:rowOff>47625</xdr:rowOff>
    </xdr:from>
    <xdr:to>
      <xdr:col>17</xdr:col>
      <xdr:colOff>295275</xdr:colOff>
      <xdr:row>18</xdr:row>
      <xdr:rowOff>133350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3133725" y="342900"/>
          <a:ext cx="6943725"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reliability of sales comps, income assumptions, dark value assumptions and any extraordinary assumptions &gt;</a:t>
          </a: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solidFill>
              <a:schemeClr val="dk1"/>
            </a:solidFill>
            <a:effectLst/>
            <a:latin typeface="+mn-lt"/>
            <a:ea typeface="+mn-ea"/>
            <a:cs typeface="+mn-cs"/>
          </a:endParaRPr>
        </a:p>
        <a:p>
          <a:endParaRPr lang="en-US" sz="1050"/>
        </a:p>
      </xdr:txBody>
    </xdr:sp>
    <xdr:clientData/>
  </xdr:twoCellAnchor>
  <xdr:twoCellAnchor>
    <xdr:from>
      <xdr:col>6</xdr:col>
      <xdr:colOff>47625</xdr:colOff>
      <xdr:row>21</xdr:row>
      <xdr:rowOff>19050</xdr:rowOff>
    </xdr:from>
    <xdr:to>
      <xdr:col>17</xdr:col>
      <xdr:colOff>285750</xdr:colOff>
      <xdr:row>29</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3124200" y="2943225"/>
          <a:ext cx="6943725" cy="140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immediate repairs, major capex plans over 10 year period &gt;</a:t>
          </a:r>
          <a:endParaRPr lang="en-US" sz="1000">
            <a:effectLst/>
          </a:endParaRPr>
        </a:p>
        <a:p>
          <a:endParaRPr lang="en-US" sz="1050"/>
        </a:p>
        <a:p>
          <a:endParaRPr lang="en-US" sz="1050"/>
        </a:p>
      </xdr:txBody>
    </xdr:sp>
    <xdr:clientData/>
  </xdr:twoCellAnchor>
  <xdr:twoCellAnchor>
    <xdr:from>
      <xdr:col>6</xdr:col>
      <xdr:colOff>38100</xdr:colOff>
      <xdr:row>31</xdr:row>
      <xdr:rowOff>28574</xdr:rowOff>
    </xdr:from>
    <xdr:to>
      <xdr:col>17</xdr:col>
      <xdr:colOff>323850</xdr:colOff>
      <xdr:row>41</xdr:row>
      <xdr:rowOff>123825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3114675" y="4543424"/>
          <a:ext cx="6991350" cy="1619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issues and remediation plans, any further action required, etc. &gt;</a:t>
          </a:r>
          <a:endParaRPr lang="en-US" sz="1000">
            <a:effectLst/>
          </a:endParaRPr>
        </a:p>
        <a:p>
          <a:endParaRPr lang="en-US" sz="1050"/>
        </a:p>
      </xdr:txBody>
    </xdr:sp>
    <xdr:clientData/>
  </xdr:twoCellAnchor>
  <xdr:twoCellAnchor>
    <xdr:from>
      <xdr:col>6</xdr:col>
      <xdr:colOff>38100</xdr:colOff>
      <xdr:row>43</xdr:row>
      <xdr:rowOff>28574</xdr:rowOff>
    </xdr:from>
    <xdr:to>
      <xdr:col>17</xdr:col>
      <xdr:colOff>323850</xdr:colOff>
      <xdr:row>53</xdr:row>
      <xdr:rowOff>76200</xdr:rowOff>
    </xdr:to>
    <xdr:sp macro="" textlink="">
      <xdr:nvSpPr>
        <xdr:cNvPr id="5" name="TextBox 4">
          <a:extLst>
            <a:ext uri="{FF2B5EF4-FFF2-40B4-BE49-F238E27FC236}">
              <a16:creationId xmlns:a16="http://schemas.microsoft.com/office/drawing/2014/main" id="{11E896E2-288C-4516-A057-1A4C74DD9D52}"/>
            </a:ext>
          </a:extLst>
        </xdr:cNvPr>
        <xdr:cNvSpPr txBox="1"/>
      </xdr:nvSpPr>
      <xdr:spPr>
        <a:xfrm>
          <a:off x="3114675" y="6372224"/>
          <a:ext cx="6991350" cy="1571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mn-lt"/>
              <a:ea typeface="+mn-ea"/>
              <a:cs typeface="+mn-cs"/>
            </a:rPr>
            <a:t>&lt; Discuss</a:t>
          </a:r>
          <a:r>
            <a:rPr lang="en-US" sz="1000" baseline="0">
              <a:solidFill>
                <a:schemeClr val="dk1"/>
              </a:solidFill>
              <a:effectLst/>
              <a:latin typeface="+mn-lt"/>
              <a:ea typeface="+mn-ea"/>
              <a:cs typeface="+mn-cs"/>
            </a:rPr>
            <a:t> issues and any gaps in coverage &gt;</a:t>
          </a:r>
          <a:endParaRPr lang="en-US" sz="1000">
            <a:effectLst/>
          </a:endParaRPr>
        </a:p>
        <a:p>
          <a:endParaRPr lang="en-US" sz="105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38099</xdr:colOff>
      <xdr:row>26</xdr:row>
      <xdr:rowOff>28575</xdr:rowOff>
    </xdr:from>
    <xdr:to>
      <xdr:col>5</xdr:col>
      <xdr:colOff>1076325</xdr:colOff>
      <xdr:row>56</xdr:row>
      <xdr:rowOff>123825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8099" y="3514725"/>
          <a:ext cx="5753101" cy="3009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latin typeface="+mn-lt"/>
            </a:rPr>
            <a:t>Ownership Summary/Experience (include CMBS history)</a:t>
          </a:r>
        </a:p>
        <a:p>
          <a:endParaRPr lang="en-US" sz="1000">
            <a:latin typeface="+mn-lt"/>
          </a:endParaRPr>
        </a:p>
      </xdr:txBody>
    </xdr:sp>
    <xdr:clientData/>
  </xdr:twoCellAnchor>
  <xdr:twoCellAnchor>
    <xdr:from>
      <xdr:col>6</xdr:col>
      <xdr:colOff>28574</xdr:colOff>
      <xdr:row>26</xdr:row>
      <xdr:rowOff>28575</xdr:rowOff>
    </xdr:from>
    <xdr:to>
      <xdr:col>11</xdr:col>
      <xdr:colOff>1057275</xdr:colOff>
      <xdr:row>56</xdr:row>
      <xdr:rowOff>123825</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848349" y="3514725"/>
          <a:ext cx="5200651" cy="3009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latin typeface="+mn-lt"/>
            </a:rPr>
            <a:t>Past Loan Defaults by Borrower</a:t>
          </a: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endParaRPr lang="en-US" sz="1000" b="1" i="1" u="sng">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u="sng">
              <a:solidFill>
                <a:schemeClr val="dk1"/>
              </a:solidFill>
              <a:effectLst/>
              <a:latin typeface="+mn-lt"/>
              <a:ea typeface="+mn-ea"/>
              <a:cs typeface="+mn-cs"/>
            </a:rPr>
            <a:t>Qualified</a:t>
          </a:r>
          <a:r>
            <a:rPr lang="en-US" sz="1000" b="1" i="1" u="sng" baseline="0">
              <a:solidFill>
                <a:schemeClr val="dk1"/>
              </a:solidFill>
              <a:effectLst/>
              <a:latin typeface="+mn-lt"/>
              <a:ea typeface="+mn-ea"/>
              <a:cs typeface="+mn-cs"/>
            </a:rPr>
            <a:t> Transferee Language:</a:t>
          </a:r>
          <a:endParaRPr lang="en-US" sz="1000">
            <a:effectLst/>
          </a:endParaRPr>
        </a:p>
        <a:p>
          <a:endParaRPr lang="en-US" sz="1000" b="1" i="1" u="sng">
            <a:latin typeface="+mn-lt"/>
          </a:endParaRPr>
        </a:p>
        <a:p>
          <a:endParaRPr lang="en-US" sz="1000" b="1" i="1" u="sng">
            <a:latin typeface="+mn-lt"/>
          </a:endParaRPr>
        </a:p>
        <a:p>
          <a:endParaRPr lang="en-US" sz="1000">
            <a:latin typeface="+mn-l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28574</xdr:colOff>
      <xdr:row>11</xdr:row>
      <xdr:rowOff>19050</xdr:rowOff>
    </xdr:from>
    <xdr:to>
      <xdr:col>7</xdr:col>
      <xdr:colOff>952500</xdr:colOff>
      <xdr:row>32</xdr:row>
      <xdr:rowOff>114300</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114299" y="1600200"/>
          <a:ext cx="7029451" cy="3295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0</xdr:colOff>
      <xdr:row>63</xdr:row>
      <xdr:rowOff>28575</xdr:rowOff>
    </xdr:from>
    <xdr:to>
      <xdr:col>7</xdr:col>
      <xdr:colOff>1352550</xdr:colOff>
      <xdr:row>64</xdr:row>
      <xdr:rowOff>142875</xdr:rowOff>
    </xdr:to>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85725" y="4781550"/>
          <a:ext cx="8991600" cy="40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1</xdr:col>
      <xdr:colOff>0</xdr:colOff>
      <xdr:row>68</xdr:row>
      <xdr:rowOff>28575</xdr:rowOff>
    </xdr:from>
    <xdr:to>
      <xdr:col>7</xdr:col>
      <xdr:colOff>1352550</xdr:colOff>
      <xdr:row>70</xdr:row>
      <xdr:rowOff>133350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85725" y="5886450"/>
          <a:ext cx="89916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1</xdr:col>
      <xdr:colOff>0</xdr:colOff>
      <xdr:row>74</xdr:row>
      <xdr:rowOff>28575</xdr:rowOff>
    </xdr:from>
    <xdr:to>
      <xdr:col>7</xdr:col>
      <xdr:colOff>1352550</xdr:colOff>
      <xdr:row>76</xdr:row>
      <xdr:rowOff>295275</xdr:rowOff>
    </xdr:to>
    <xdr:sp macro="" textlink="">
      <xdr:nvSpPr>
        <xdr:cNvPr id="8" name="TextBox 7">
          <a:extLst>
            <a:ext uri="{FF2B5EF4-FFF2-40B4-BE49-F238E27FC236}">
              <a16:creationId xmlns:a16="http://schemas.microsoft.com/office/drawing/2014/main" id="{00000000-0008-0000-1000-000008000000}"/>
            </a:ext>
          </a:extLst>
        </xdr:cNvPr>
        <xdr:cNvSpPr txBox="1"/>
      </xdr:nvSpPr>
      <xdr:spPr>
        <a:xfrm>
          <a:off x="85725" y="6172200"/>
          <a:ext cx="899160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Commentary:</a:t>
          </a:r>
        </a:p>
      </xdr:txBody>
    </xdr:sp>
    <xdr:clientData/>
  </xdr:twoCellAnchor>
  <xdr:twoCellAnchor>
    <xdr:from>
      <xdr:col>4</xdr:col>
      <xdr:colOff>76199</xdr:colOff>
      <xdr:row>36</xdr:row>
      <xdr:rowOff>0</xdr:rowOff>
    </xdr:from>
    <xdr:to>
      <xdr:col>11</xdr:col>
      <xdr:colOff>1085850</xdr:colOff>
      <xdr:row>51</xdr:row>
      <xdr:rowOff>123825</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3286124" y="5172075"/>
          <a:ext cx="8277226" cy="2409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Summary: </a:t>
          </a:r>
          <a:endParaRPr lang="en-US" sz="1000" b="1" i="1"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0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Summary:  </a:t>
          </a:r>
          <a:endParaRPr lang="en-US" sz="1000" b="1" i="1" baseline="0"/>
        </a:p>
        <a:p>
          <a:endParaRPr lang="en-US" sz="1000" b="1" i="1" baseline="0"/>
        </a:p>
        <a:p>
          <a:pPr marL="0" marR="0" lvl="0" indent="0" defTabSz="914400" eaLnBrk="1" fontAlgn="auto" latinLnBrk="0" hangingPunct="1">
            <a:lnSpc>
              <a:spcPct val="100000"/>
            </a:lnSpc>
            <a:spcBef>
              <a:spcPts val="0"/>
            </a:spcBef>
            <a:spcAft>
              <a:spcPts val="0"/>
            </a:spcAft>
            <a:buClrTx/>
            <a:buSzTx/>
            <a:buFontTx/>
            <a:buNone/>
            <a:tabLst/>
            <a:defRPr/>
          </a:pPr>
          <a:r>
            <a:rPr lang="en-US" sz="1000" b="1" i="1">
              <a:solidFill>
                <a:schemeClr val="dk1"/>
              </a:solidFill>
              <a:effectLst/>
              <a:latin typeface="+mn-lt"/>
              <a:ea typeface="+mn-ea"/>
              <a:cs typeface="+mn-cs"/>
            </a:rPr>
            <a:t>Summary: </a:t>
          </a:r>
          <a:endParaRPr lang="en-US" sz="1000" b="1" i="1" baseline="0"/>
        </a:p>
        <a:p>
          <a:endParaRPr lang="en-US" sz="1000" b="1" i="1" baseline="0"/>
        </a:p>
        <a:p>
          <a:endParaRPr lang="en-US" sz="1000" b="1" i="1" baseline="0"/>
        </a:p>
        <a:p>
          <a:endParaRPr lang="en-US" sz="1100" b="1" i="1"/>
        </a:p>
      </xdr:txBody>
    </xdr:sp>
    <xdr:clientData/>
  </xdr:twoCellAnchor>
  <xdr:twoCellAnchor>
    <xdr:from>
      <xdr:col>8</xdr:col>
      <xdr:colOff>19049</xdr:colOff>
      <xdr:row>11</xdr:row>
      <xdr:rowOff>19050</xdr:rowOff>
    </xdr:from>
    <xdr:to>
      <xdr:col>11</xdr:col>
      <xdr:colOff>1076324</xdr:colOff>
      <xdr:row>32</xdr:row>
      <xdr:rowOff>104775</xdr:rowOff>
    </xdr:to>
    <xdr:sp macro="" textlink="">
      <xdr:nvSpPr>
        <xdr:cNvPr id="9" name="TextBox 8">
          <a:extLst>
            <a:ext uri="{FF2B5EF4-FFF2-40B4-BE49-F238E27FC236}">
              <a16:creationId xmlns:a16="http://schemas.microsoft.com/office/drawing/2014/main" id="{70AB506C-B4C4-4110-9D13-1F38C75DA7E5}"/>
            </a:ext>
          </a:extLst>
        </xdr:cNvPr>
        <xdr:cNvSpPr txBox="1"/>
      </xdr:nvSpPr>
      <xdr:spPr>
        <a:xfrm>
          <a:off x="7200899" y="1600200"/>
          <a:ext cx="4352925" cy="3286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76200</xdr:colOff>
      <xdr:row>19</xdr:row>
      <xdr:rowOff>57150</xdr:rowOff>
    </xdr:from>
    <xdr:to>
      <xdr:col>4</xdr:col>
      <xdr:colOff>1019175</xdr:colOff>
      <xdr:row>56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152400" y="3038475"/>
          <a:ext cx="4305300"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u="none" strike="noStrike" baseline="0">
              <a:solidFill>
                <a:schemeClr val="dk1"/>
              </a:solidFill>
              <a:latin typeface="+mn-lt"/>
              <a:ea typeface="+mn-ea"/>
              <a:cs typeface="+mn-cs"/>
            </a:rPr>
            <a:t>Comments: </a:t>
          </a:r>
        </a:p>
        <a:p>
          <a:endParaRPr lang="en-US" sz="1000" b="0" i="0" u="none" strike="noStrike" baseline="0">
            <a:solidFill>
              <a:schemeClr val="dk1"/>
            </a:solidFill>
            <a:latin typeface="+mn-lt"/>
            <a:ea typeface="+mn-ea"/>
            <a:cs typeface="+mn-cs"/>
          </a:endParaRPr>
        </a:p>
        <a:p>
          <a:r>
            <a:rPr lang="en-US" sz="1000" b="1" i="0" baseline="0">
              <a:solidFill>
                <a:schemeClr val="dk1"/>
              </a:solidFill>
              <a:effectLst/>
              <a:latin typeface="+mn-lt"/>
              <a:ea typeface="+mn-ea"/>
              <a:cs typeface="+mn-cs"/>
            </a:rPr>
            <a:t>Market Overview:</a:t>
          </a:r>
          <a:endParaRPr lang="en-US" sz="1000">
            <a:effectLst/>
          </a:endParaRPr>
        </a:p>
        <a:p>
          <a:endParaRPr lang="en-US" sz="1100" b="1" i="1"/>
        </a:p>
      </xdr:txBody>
    </xdr:sp>
    <xdr:clientData/>
  </xdr:twoCellAnchor>
  <xdr:twoCellAnchor>
    <xdr:from>
      <xdr:col>5</xdr:col>
      <xdr:colOff>38100</xdr:colOff>
      <xdr:row>13</xdr:row>
      <xdr:rowOff>104775</xdr:rowOff>
    </xdr:from>
    <xdr:to>
      <xdr:col>8</xdr:col>
      <xdr:colOff>1038225</xdr:colOff>
      <xdr:row>56</xdr:row>
      <xdr:rowOff>123825</xdr:rowOff>
    </xdr:to>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4562475" y="2124075"/>
          <a:ext cx="4257675" cy="406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Description:</a:t>
          </a:r>
        </a:p>
        <a:p>
          <a:endParaRPr lang="en-US" sz="1000" b="1" i="1"/>
        </a:p>
        <a:p>
          <a:r>
            <a:rPr lang="en-US" sz="1000" b="1" i="0" u="none" strike="noStrike" baseline="0">
              <a:solidFill>
                <a:schemeClr val="dk1"/>
              </a:solidFill>
              <a:latin typeface="+mn-lt"/>
              <a:ea typeface="+mn-ea"/>
              <a:cs typeface="+mn-cs"/>
            </a:rPr>
            <a:t>General Condition:</a:t>
          </a:r>
          <a:endParaRPr lang="en-US" sz="1000" b="0" i="0" u="none" strike="noStrike" baseline="0">
            <a:solidFill>
              <a:schemeClr val="dk1"/>
            </a:solidFill>
            <a:latin typeface="+mn-lt"/>
            <a:ea typeface="+mn-ea"/>
            <a:cs typeface="+mn-cs"/>
          </a:endParaRPr>
        </a:p>
        <a:p>
          <a:endParaRPr lang="en-US" sz="1100" b="1" i="1"/>
        </a:p>
      </xdr:txBody>
    </xdr:sp>
    <xdr:clientData/>
  </xdr:twoCellAnchor>
  <xdr:twoCellAnchor>
    <xdr:from>
      <xdr:col>9</xdr:col>
      <xdr:colOff>47625</xdr:colOff>
      <xdr:row>19</xdr:row>
      <xdr:rowOff>28575</xdr:rowOff>
    </xdr:from>
    <xdr:to>
      <xdr:col>12</xdr:col>
      <xdr:colOff>1047750</xdr:colOff>
      <xdr:row>56</xdr:row>
      <xdr:rowOff>104775</xdr:rowOff>
    </xdr:to>
    <xdr:sp macro="" textlink="">
      <xdr:nvSpPr>
        <xdr:cNvPr id="8" name="TextBox 7">
          <a:extLst>
            <a:ext uri="{FF2B5EF4-FFF2-40B4-BE49-F238E27FC236}">
              <a16:creationId xmlns:a16="http://schemas.microsoft.com/office/drawing/2014/main" id="{00000000-0008-0000-1100-000008000000}"/>
            </a:ext>
          </a:extLst>
        </xdr:cNvPr>
        <xdr:cNvSpPr txBox="1"/>
      </xdr:nvSpPr>
      <xdr:spPr>
        <a:xfrm>
          <a:off x="8334375" y="4648200"/>
          <a:ext cx="4257675"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Description:</a:t>
          </a:r>
        </a:p>
        <a:p>
          <a:endParaRPr lang="en-US" sz="1000" b="1" i="1"/>
        </a:p>
        <a:p>
          <a:r>
            <a:rPr lang="en-US" sz="1000" b="1" i="0" u="none" strike="noStrike" baseline="0">
              <a:solidFill>
                <a:schemeClr val="dk1"/>
              </a:solidFill>
              <a:latin typeface="+mn-lt"/>
              <a:ea typeface="+mn-ea"/>
              <a:cs typeface="+mn-cs"/>
            </a:rPr>
            <a:t>Tenant Overview: </a:t>
          </a:r>
          <a:endParaRPr lang="en-US" sz="1000" b="0" i="0" u="none" strike="noStrike" baseline="0">
            <a:solidFill>
              <a:schemeClr val="dk1"/>
            </a:solidFill>
            <a:latin typeface="+mn-lt"/>
            <a:ea typeface="+mn-ea"/>
            <a:cs typeface="+mn-cs"/>
          </a:endParaRPr>
        </a:p>
        <a:p>
          <a:endParaRPr lang="en-US" sz="1100" b="1" i="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840441</xdr:colOff>
      <xdr:row>5</xdr:row>
      <xdr:rowOff>22412</xdr:rowOff>
    </xdr:from>
    <xdr:to>
      <xdr:col>3</xdr:col>
      <xdr:colOff>840441</xdr:colOff>
      <xdr:row>9</xdr:row>
      <xdr:rowOff>123265</xdr:rowOff>
    </xdr:to>
    <xdr:sp macro="[0]!Picture1" textlink="">
      <xdr:nvSpPr>
        <xdr:cNvPr id="19" name="Rectangle 18">
          <a:extLst>
            <a:ext uri="{FF2B5EF4-FFF2-40B4-BE49-F238E27FC236}">
              <a16:creationId xmlns:a16="http://schemas.microsoft.com/office/drawing/2014/main" id="{00000000-0008-0000-1200-000013000000}"/>
            </a:ext>
          </a:extLst>
        </xdr:cNvPr>
        <xdr:cNvSpPr/>
      </xdr:nvSpPr>
      <xdr:spPr>
        <a:xfrm>
          <a:off x="941294" y="806824"/>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5</xdr:row>
      <xdr:rowOff>0</xdr:rowOff>
    </xdr:from>
    <xdr:to>
      <xdr:col>9</xdr:col>
      <xdr:colOff>0</xdr:colOff>
      <xdr:row>9</xdr:row>
      <xdr:rowOff>100853</xdr:rowOff>
    </xdr:to>
    <xdr:sp macro="[0]!Picture2" textlink="">
      <xdr:nvSpPr>
        <xdr:cNvPr id="20" name="Rectangle 19">
          <a:extLst>
            <a:ext uri="{FF2B5EF4-FFF2-40B4-BE49-F238E27FC236}">
              <a16:creationId xmlns:a16="http://schemas.microsoft.com/office/drawing/2014/main" id="{00000000-0008-0000-1200-000014000000}"/>
            </a:ext>
          </a:extLst>
        </xdr:cNvPr>
        <xdr:cNvSpPr/>
      </xdr:nvSpPr>
      <xdr:spPr>
        <a:xfrm>
          <a:off x="4504765"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5</xdr:row>
      <xdr:rowOff>0</xdr:rowOff>
    </xdr:from>
    <xdr:to>
      <xdr:col>14</xdr:col>
      <xdr:colOff>-1</xdr:colOff>
      <xdr:row>9</xdr:row>
      <xdr:rowOff>100853</xdr:rowOff>
    </xdr:to>
    <xdr:sp macro="[0]!Picture3" textlink="">
      <xdr:nvSpPr>
        <xdr:cNvPr id="21" name="Rectangle 20">
          <a:extLst>
            <a:ext uri="{FF2B5EF4-FFF2-40B4-BE49-F238E27FC236}">
              <a16:creationId xmlns:a16="http://schemas.microsoft.com/office/drawing/2014/main" id="{00000000-0008-0000-1200-000015000000}"/>
            </a:ext>
          </a:extLst>
        </xdr:cNvPr>
        <xdr:cNvSpPr/>
      </xdr:nvSpPr>
      <xdr:spPr>
        <a:xfrm>
          <a:off x="8057029"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5</xdr:row>
      <xdr:rowOff>0</xdr:rowOff>
    </xdr:from>
    <xdr:to>
      <xdr:col>19</xdr:col>
      <xdr:colOff>0</xdr:colOff>
      <xdr:row>9</xdr:row>
      <xdr:rowOff>100853</xdr:rowOff>
    </xdr:to>
    <xdr:sp macro="[0]!Picture4" textlink="">
      <xdr:nvSpPr>
        <xdr:cNvPr id="22" name="Rectangle 21">
          <a:extLst>
            <a:ext uri="{FF2B5EF4-FFF2-40B4-BE49-F238E27FC236}">
              <a16:creationId xmlns:a16="http://schemas.microsoft.com/office/drawing/2014/main" id="{00000000-0008-0000-1200-000016000000}"/>
            </a:ext>
          </a:extLst>
        </xdr:cNvPr>
        <xdr:cNvSpPr/>
      </xdr:nvSpPr>
      <xdr:spPr>
        <a:xfrm>
          <a:off x="11609294" y="784412"/>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30</xdr:row>
      <xdr:rowOff>0</xdr:rowOff>
    </xdr:from>
    <xdr:to>
      <xdr:col>4</xdr:col>
      <xdr:colOff>0</xdr:colOff>
      <xdr:row>34</xdr:row>
      <xdr:rowOff>100853</xdr:rowOff>
    </xdr:to>
    <xdr:sp macro="[0]!Picture5" textlink="">
      <xdr:nvSpPr>
        <xdr:cNvPr id="23" name="Rectangle 22">
          <a:extLst>
            <a:ext uri="{FF2B5EF4-FFF2-40B4-BE49-F238E27FC236}">
              <a16:creationId xmlns:a16="http://schemas.microsoft.com/office/drawing/2014/main" id="{00000000-0008-0000-1200-000017000000}"/>
            </a:ext>
          </a:extLst>
        </xdr:cNvPr>
        <xdr:cNvSpPr/>
      </xdr:nvSpPr>
      <xdr:spPr>
        <a:xfrm>
          <a:off x="952500"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30</xdr:row>
      <xdr:rowOff>0</xdr:rowOff>
    </xdr:from>
    <xdr:to>
      <xdr:col>9</xdr:col>
      <xdr:colOff>0</xdr:colOff>
      <xdr:row>34</xdr:row>
      <xdr:rowOff>100853</xdr:rowOff>
    </xdr:to>
    <xdr:sp macro="[0]!Picture6" textlink="">
      <xdr:nvSpPr>
        <xdr:cNvPr id="24" name="Rectangle 23">
          <a:extLst>
            <a:ext uri="{FF2B5EF4-FFF2-40B4-BE49-F238E27FC236}">
              <a16:creationId xmlns:a16="http://schemas.microsoft.com/office/drawing/2014/main" id="{00000000-0008-0000-1200-000018000000}"/>
            </a:ext>
          </a:extLst>
        </xdr:cNvPr>
        <xdr:cNvSpPr/>
      </xdr:nvSpPr>
      <xdr:spPr>
        <a:xfrm>
          <a:off x="4504765"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30</xdr:row>
      <xdr:rowOff>0</xdr:rowOff>
    </xdr:from>
    <xdr:to>
      <xdr:col>14</xdr:col>
      <xdr:colOff>-1</xdr:colOff>
      <xdr:row>34</xdr:row>
      <xdr:rowOff>100853</xdr:rowOff>
    </xdr:to>
    <xdr:sp macro="[0]!Picture7" textlink="">
      <xdr:nvSpPr>
        <xdr:cNvPr id="25" name="Rectangle 24">
          <a:extLst>
            <a:ext uri="{FF2B5EF4-FFF2-40B4-BE49-F238E27FC236}">
              <a16:creationId xmlns:a16="http://schemas.microsoft.com/office/drawing/2014/main" id="{00000000-0008-0000-1200-000019000000}"/>
            </a:ext>
          </a:extLst>
        </xdr:cNvPr>
        <xdr:cNvSpPr/>
      </xdr:nvSpPr>
      <xdr:spPr>
        <a:xfrm>
          <a:off x="8057029"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30</xdr:row>
      <xdr:rowOff>0</xdr:rowOff>
    </xdr:from>
    <xdr:to>
      <xdr:col>19</xdr:col>
      <xdr:colOff>0</xdr:colOff>
      <xdr:row>34</xdr:row>
      <xdr:rowOff>100853</xdr:rowOff>
    </xdr:to>
    <xdr:sp macro="[0]!Picture8" textlink="">
      <xdr:nvSpPr>
        <xdr:cNvPr id="26" name="Rectangle 25">
          <a:extLst>
            <a:ext uri="{FF2B5EF4-FFF2-40B4-BE49-F238E27FC236}">
              <a16:creationId xmlns:a16="http://schemas.microsoft.com/office/drawing/2014/main" id="{00000000-0008-0000-1200-00001A000000}"/>
            </a:ext>
          </a:extLst>
        </xdr:cNvPr>
        <xdr:cNvSpPr/>
      </xdr:nvSpPr>
      <xdr:spPr>
        <a:xfrm>
          <a:off x="11609294" y="4706471"/>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55</xdr:row>
      <xdr:rowOff>0</xdr:rowOff>
    </xdr:from>
    <xdr:to>
      <xdr:col>4</xdr:col>
      <xdr:colOff>0</xdr:colOff>
      <xdr:row>59</xdr:row>
      <xdr:rowOff>100852</xdr:rowOff>
    </xdr:to>
    <xdr:sp macro="[0]!Picture9" textlink="">
      <xdr:nvSpPr>
        <xdr:cNvPr id="27" name="Rectangle 26">
          <a:extLst>
            <a:ext uri="{FF2B5EF4-FFF2-40B4-BE49-F238E27FC236}">
              <a16:creationId xmlns:a16="http://schemas.microsoft.com/office/drawing/2014/main" id="{00000000-0008-0000-1200-00001B000000}"/>
            </a:ext>
          </a:extLst>
        </xdr:cNvPr>
        <xdr:cNvSpPr/>
      </xdr:nvSpPr>
      <xdr:spPr>
        <a:xfrm>
          <a:off x="952500"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55</xdr:row>
      <xdr:rowOff>0</xdr:rowOff>
    </xdr:from>
    <xdr:to>
      <xdr:col>9</xdr:col>
      <xdr:colOff>0</xdr:colOff>
      <xdr:row>59</xdr:row>
      <xdr:rowOff>100852</xdr:rowOff>
    </xdr:to>
    <xdr:sp macro="[0]!Picture10" textlink="">
      <xdr:nvSpPr>
        <xdr:cNvPr id="28" name="Rectangle 27">
          <a:extLst>
            <a:ext uri="{FF2B5EF4-FFF2-40B4-BE49-F238E27FC236}">
              <a16:creationId xmlns:a16="http://schemas.microsoft.com/office/drawing/2014/main" id="{00000000-0008-0000-1200-00001C000000}"/>
            </a:ext>
          </a:extLst>
        </xdr:cNvPr>
        <xdr:cNvSpPr/>
      </xdr:nvSpPr>
      <xdr:spPr>
        <a:xfrm>
          <a:off x="4504765"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55</xdr:row>
      <xdr:rowOff>0</xdr:rowOff>
    </xdr:from>
    <xdr:to>
      <xdr:col>14</xdr:col>
      <xdr:colOff>-1</xdr:colOff>
      <xdr:row>59</xdr:row>
      <xdr:rowOff>100852</xdr:rowOff>
    </xdr:to>
    <xdr:sp macro="[0]!Picture11" textlink="">
      <xdr:nvSpPr>
        <xdr:cNvPr id="29" name="Rectangle 28">
          <a:extLst>
            <a:ext uri="{FF2B5EF4-FFF2-40B4-BE49-F238E27FC236}">
              <a16:creationId xmlns:a16="http://schemas.microsoft.com/office/drawing/2014/main" id="{00000000-0008-0000-1200-00001D000000}"/>
            </a:ext>
          </a:extLst>
        </xdr:cNvPr>
        <xdr:cNvSpPr/>
      </xdr:nvSpPr>
      <xdr:spPr>
        <a:xfrm>
          <a:off x="8057029"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55</xdr:row>
      <xdr:rowOff>0</xdr:rowOff>
    </xdr:from>
    <xdr:to>
      <xdr:col>19</xdr:col>
      <xdr:colOff>0</xdr:colOff>
      <xdr:row>59</xdr:row>
      <xdr:rowOff>100852</xdr:rowOff>
    </xdr:to>
    <xdr:sp macro="[0]!Picture12" textlink="">
      <xdr:nvSpPr>
        <xdr:cNvPr id="30" name="Rectangle 29">
          <a:extLst>
            <a:ext uri="{FF2B5EF4-FFF2-40B4-BE49-F238E27FC236}">
              <a16:creationId xmlns:a16="http://schemas.microsoft.com/office/drawing/2014/main" id="{00000000-0008-0000-1200-00001E000000}"/>
            </a:ext>
          </a:extLst>
        </xdr:cNvPr>
        <xdr:cNvSpPr/>
      </xdr:nvSpPr>
      <xdr:spPr>
        <a:xfrm>
          <a:off x="11609294" y="8628529"/>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2</xdr:col>
      <xdr:colOff>0</xdr:colOff>
      <xdr:row>80</xdr:row>
      <xdr:rowOff>0</xdr:rowOff>
    </xdr:from>
    <xdr:to>
      <xdr:col>4</xdr:col>
      <xdr:colOff>0</xdr:colOff>
      <xdr:row>84</xdr:row>
      <xdr:rowOff>100852</xdr:rowOff>
    </xdr:to>
    <xdr:sp macro="[0]!Picture13" textlink="">
      <xdr:nvSpPr>
        <xdr:cNvPr id="31" name="Rectangle 30">
          <a:extLst>
            <a:ext uri="{FF2B5EF4-FFF2-40B4-BE49-F238E27FC236}">
              <a16:creationId xmlns:a16="http://schemas.microsoft.com/office/drawing/2014/main" id="{00000000-0008-0000-1200-00001F000000}"/>
            </a:ext>
          </a:extLst>
        </xdr:cNvPr>
        <xdr:cNvSpPr/>
      </xdr:nvSpPr>
      <xdr:spPr>
        <a:xfrm>
          <a:off x="952500"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7</xdr:col>
      <xdr:colOff>0</xdr:colOff>
      <xdr:row>80</xdr:row>
      <xdr:rowOff>0</xdr:rowOff>
    </xdr:from>
    <xdr:to>
      <xdr:col>9</xdr:col>
      <xdr:colOff>0</xdr:colOff>
      <xdr:row>84</xdr:row>
      <xdr:rowOff>100852</xdr:rowOff>
    </xdr:to>
    <xdr:sp macro="[0]!Picture14" textlink="">
      <xdr:nvSpPr>
        <xdr:cNvPr id="32" name="Rectangle 31">
          <a:extLst>
            <a:ext uri="{FF2B5EF4-FFF2-40B4-BE49-F238E27FC236}">
              <a16:creationId xmlns:a16="http://schemas.microsoft.com/office/drawing/2014/main" id="{00000000-0008-0000-1200-000020000000}"/>
            </a:ext>
          </a:extLst>
        </xdr:cNvPr>
        <xdr:cNvSpPr/>
      </xdr:nvSpPr>
      <xdr:spPr>
        <a:xfrm>
          <a:off x="4504765"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12</xdr:col>
      <xdr:colOff>0</xdr:colOff>
      <xdr:row>80</xdr:row>
      <xdr:rowOff>0</xdr:rowOff>
    </xdr:from>
    <xdr:to>
      <xdr:col>14</xdr:col>
      <xdr:colOff>-1</xdr:colOff>
      <xdr:row>84</xdr:row>
      <xdr:rowOff>100852</xdr:rowOff>
    </xdr:to>
    <xdr:sp macro="[0]!Picture15" textlink="">
      <xdr:nvSpPr>
        <xdr:cNvPr id="33" name="Rectangle 32">
          <a:extLst>
            <a:ext uri="{FF2B5EF4-FFF2-40B4-BE49-F238E27FC236}">
              <a16:creationId xmlns:a16="http://schemas.microsoft.com/office/drawing/2014/main" id="{00000000-0008-0000-1200-000021000000}"/>
            </a:ext>
          </a:extLst>
        </xdr:cNvPr>
        <xdr:cNvSpPr/>
      </xdr:nvSpPr>
      <xdr:spPr>
        <a:xfrm>
          <a:off x="8057029"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twoCellAnchor>
    <xdr:from>
      <xdr:col>17</xdr:col>
      <xdr:colOff>0</xdr:colOff>
      <xdr:row>80</xdr:row>
      <xdr:rowOff>0</xdr:rowOff>
    </xdr:from>
    <xdr:to>
      <xdr:col>19</xdr:col>
      <xdr:colOff>0</xdr:colOff>
      <xdr:row>84</xdr:row>
      <xdr:rowOff>100852</xdr:rowOff>
    </xdr:to>
    <xdr:sp macro="[0]!Picture16" textlink="">
      <xdr:nvSpPr>
        <xdr:cNvPr id="34" name="Rectangle 33">
          <a:extLst>
            <a:ext uri="{FF2B5EF4-FFF2-40B4-BE49-F238E27FC236}">
              <a16:creationId xmlns:a16="http://schemas.microsoft.com/office/drawing/2014/main" id="{00000000-0008-0000-1200-000022000000}"/>
            </a:ext>
          </a:extLst>
        </xdr:cNvPr>
        <xdr:cNvSpPr/>
      </xdr:nvSpPr>
      <xdr:spPr>
        <a:xfrm>
          <a:off x="11609294" y="12550588"/>
          <a:ext cx="1703294" cy="728382"/>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400" b="1" cap="none" spc="0">
              <a:ln w="0"/>
              <a:solidFill>
                <a:schemeClr val="tx1"/>
              </a:solidFill>
              <a:effectLst>
                <a:outerShdw blurRad="38100" dist="19050" dir="2700000" algn="tl" rotWithShape="0">
                  <a:schemeClr val="dk1">
                    <a:alpha val="40000"/>
                  </a:schemeClr>
                </a:outerShdw>
              </a:effectLst>
            </a:rPr>
            <a:t>Insert Picture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609600</xdr:colOff>
      <xdr:row>8</xdr:row>
      <xdr:rowOff>19050</xdr:rowOff>
    </xdr:from>
    <xdr:to>
      <xdr:col>5</xdr:col>
      <xdr:colOff>161925</xdr:colOff>
      <xdr:row>12</xdr:row>
      <xdr:rowOff>66675</xdr:rowOff>
    </xdr:to>
    <xdr:sp macro="[0]!MapSheet_1" textlink="">
      <xdr:nvSpPr>
        <xdr:cNvPr id="5" name="Rectangle 4">
          <a:extLst>
            <a:ext uri="{FF2B5EF4-FFF2-40B4-BE49-F238E27FC236}">
              <a16:creationId xmlns:a16="http://schemas.microsoft.com/office/drawing/2014/main" id="{00000000-0008-0000-1300-000005000000}"/>
            </a:ext>
          </a:extLst>
        </xdr:cNvPr>
        <xdr:cNvSpPr/>
      </xdr:nvSpPr>
      <xdr:spPr>
        <a:xfrm>
          <a:off x="1409700" y="1314450"/>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1</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666750</xdr:colOff>
      <xdr:row>7</xdr:row>
      <xdr:rowOff>142875</xdr:rowOff>
    </xdr:from>
    <xdr:to>
      <xdr:col>12</xdr:col>
      <xdr:colOff>219075</xdr:colOff>
      <xdr:row>12</xdr:row>
      <xdr:rowOff>28575</xdr:rowOff>
    </xdr:to>
    <xdr:sp macro="[0]!MapSheet_2" textlink="">
      <xdr:nvSpPr>
        <xdr:cNvPr id="6" name="Rectangle 5">
          <a:extLst>
            <a:ext uri="{FF2B5EF4-FFF2-40B4-BE49-F238E27FC236}">
              <a16:creationId xmlns:a16="http://schemas.microsoft.com/office/drawing/2014/main" id="{00000000-0008-0000-1300-000006000000}"/>
            </a:ext>
          </a:extLst>
        </xdr:cNvPr>
        <xdr:cNvSpPr/>
      </xdr:nvSpPr>
      <xdr:spPr>
        <a:xfrm>
          <a:off x="5695950" y="1276350"/>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2</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xdr:col>
      <xdr:colOff>0</xdr:colOff>
      <xdr:row>31</xdr:row>
      <xdr:rowOff>0</xdr:rowOff>
    </xdr:from>
    <xdr:to>
      <xdr:col>5</xdr:col>
      <xdr:colOff>228600</xdr:colOff>
      <xdr:row>35</xdr:row>
      <xdr:rowOff>66675</xdr:rowOff>
    </xdr:to>
    <xdr:sp macro="[0]!MapSheet_3" textlink="">
      <xdr:nvSpPr>
        <xdr:cNvPr id="7" name="Rectangle 6">
          <a:extLst>
            <a:ext uri="{FF2B5EF4-FFF2-40B4-BE49-F238E27FC236}">
              <a16:creationId xmlns:a16="http://schemas.microsoft.com/office/drawing/2014/main" id="{00000000-0008-0000-1300-000007000000}"/>
            </a:ext>
          </a:extLst>
        </xdr:cNvPr>
        <xdr:cNvSpPr/>
      </xdr:nvSpPr>
      <xdr:spPr>
        <a:xfrm>
          <a:off x="1476375" y="5000625"/>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3</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10</xdr:col>
      <xdr:colOff>0</xdr:colOff>
      <xdr:row>31</xdr:row>
      <xdr:rowOff>0</xdr:rowOff>
    </xdr:from>
    <xdr:to>
      <xdr:col>12</xdr:col>
      <xdr:colOff>228600</xdr:colOff>
      <xdr:row>35</xdr:row>
      <xdr:rowOff>66675</xdr:rowOff>
    </xdr:to>
    <xdr:sp macro="[0]!MapSheet_4" textlink="">
      <xdr:nvSpPr>
        <xdr:cNvPr id="8" name="Rectangle 7">
          <a:extLst>
            <a:ext uri="{FF2B5EF4-FFF2-40B4-BE49-F238E27FC236}">
              <a16:creationId xmlns:a16="http://schemas.microsoft.com/office/drawing/2014/main" id="{00000000-0008-0000-1300-000008000000}"/>
            </a:ext>
          </a:extLst>
        </xdr:cNvPr>
        <xdr:cNvSpPr/>
      </xdr:nvSpPr>
      <xdr:spPr>
        <a:xfrm>
          <a:off x="5705475" y="5000625"/>
          <a:ext cx="1581150" cy="6953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Paste</a:t>
          </a:r>
          <a:r>
            <a:rPr lang="en-US" sz="1100" b="0" cap="none" spc="0" baseline="0">
              <a:ln w="0"/>
              <a:solidFill>
                <a:schemeClr val="tx1"/>
              </a:solidFill>
              <a:effectLst>
                <a:outerShdw blurRad="38100" dist="19050" dir="2700000" algn="tl" rotWithShape="0">
                  <a:schemeClr val="dk1">
                    <a:alpha val="40000"/>
                  </a:schemeClr>
                </a:outerShdw>
              </a:effectLst>
            </a:rPr>
            <a:t> Map 4</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42623</xdr:colOff>
      <xdr:row>19</xdr:row>
      <xdr:rowOff>47624</xdr:rowOff>
    </xdr:from>
    <xdr:to>
      <xdr:col>3</xdr:col>
      <xdr:colOff>81199</xdr:colOff>
      <xdr:row>23</xdr:row>
      <xdr:rowOff>19049</xdr:rowOff>
    </xdr:to>
    <xdr:sp macro="[0]!LeaseComp_1" textlink="">
      <xdr:nvSpPr>
        <xdr:cNvPr id="19" name="Rectangle 18">
          <a:extLst>
            <a:ext uri="{FF2B5EF4-FFF2-40B4-BE49-F238E27FC236}">
              <a16:creationId xmlns:a16="http://schemas.microsoft.com/office/drawing/2014/main" id="{00000000-0008-0000-1500-000013000000}"/>
            </a:ext>
          </a:extLst>
        </xdr:cNvPr>
        <xdr:cNvSpPr/>
      </xdr:nvSpPr>
      <xdr:spPr>
        <a:xfrm>
          <a:off x="890348" y="3428999"/>
          <a:ext cx="1010126"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1</a:t>
          </a:r>
        </a:p>
      </xdr:txBody>
    </xdr:sp>
    <xdr:clientData/>
  </xdr:twoCellAnchor>
  <xdr:twoCellAnchor>
    <xdr:from>
      <xdr:col>5</xdr:col>
      <xdr:colOff>762000</xdr:colOff>
      <xdr:row>19</xdr:row>
      <xdr:rowOff>38100</xdr:rowOff>
    </xdr:from>
    <xdr:to>
      <xdr:col>6</xdr:col>
      <xdr:colOff>276225</xdr:colOff>
      <xdr:row>23</xdr:row>
      <xdr:rowOff>9525</xdr:rowOff>
    </xdr:to>
    <xdr:sp macro="[0]!LeaseComp_2" textlink="">
      <xdr:nvSpPr>
        <xdr:cNvPr id="20" name="Rectangle 19">
          <a:extLst>
            <a:ext uri="{FF2B5EF4-FFF2-40B4-BE49-F238E27FC236}">
              <a16:creationId xmlns:a16="http://schemas.microsoft.com/office/drawing/2014/main" id="{00000000-0008-0000-1500-000014000000}"/>
            </a:ext>
          </a:extLst>
        </xdr:cNvPr>
        <xdr:cNvSpPr/>
      </xdr:nvSpPr>
      <xdr:spPr>
        <a:xfrm>
          <a:off x="3505200" y="341947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2</a:t>
          </a:r>
        </a:p>
      </xdr:txBody>
    </xdr:sp>
    <xdr:clientData/>
  </xdr:twoCellAnchor>
  <xdr:twoCellAnchor>
    <xdr:from>
      <xdr:col>5</xdr:col>
      <xdr:colOff>714375</xdr:colOff>
      <xdr:row>32</xdr:row>
      <xdr:rowOff>142875</xdr:rowOff>
    </xdr:from>
    <xdr:to>
      <xdr:col>6</xdr:col>
      <xdr:colOff>228600</xdr:colOff>
      <xdr:row>36</xdr:row>
      <xdr:rowOff>114300</xdr:rowOff>
    </xdr:to>
    <xdr:sp macro="[0]!LeaseComp_4" textlink="">
      <xdr:nvSpPr>
        <xdr:cNvPr id="21" name="Rectangle 20">
          <a:extLst>
            <a:ext uri="{FF2B5EF4-FFF2-40B4-BE49-F238E27FC236}">
              <a16:creationId xmlns:a16="http://schemas.microsoft.com/office/drawing/2014/main" id="{00000000-0008-0000-1500-000015000000}"/>
            </a:ext>
          </a:extLst>
        </xdr:cNvPr>
        <xdr:cNvSpPr/>
      </xdr:nvSpPr>
      <xdr:spPr>
        <a:xfrm>
          <a:off x="3457575" y="562927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4</a:t>
          </a:r>
        </a:p>
      </xdr:txBody>
    </xdr:sp>
    <xdr:clientData/>
  </xdr:twoCellAnchor>
  <xdr:twoCellAnchor>
    <xdr:from>
      <xdr:col>2</xdr:col>
      <xdr:colOff>66675</xdr:colOff>
      <xdr:row>32</xdr:row>
      <xdr:rowOff>152400</xdr:rowOff>
    </xdr:from>
    <xdr:to>
      <xdr:col>3</xdr:col>
      <xdr:colOff>95250</xdr:colOff>
      <xdr:row>36</xdr:row>
      <xdr:rowOff>123825</xdr:rowOff>
    </xdr:to>
    <xdr:sp macro="[0]!LeaseComp_3" textlink="">
      <xdr:nvSpPr>
        <xdr:cNvPr id="22" name="Rectangle 21">
          <a:extLst>
            <a:ext uri="{FF2B5EF4-FFF2-40B4-BE49-F238E27FC236}">
              <a16:creationId xmlns:a16="http://schemas.microsoft.com/office/drawing/2014/main" id="{00000000-0008-0000-1500-000016000000}"/>
            </a:ext>
          </a:extLst>
        </xdr:cNvPr>
        <xdr:cNvSpPr/>
      </xdr:nvSpPr>
      <xdr:spPr>
        <a:xfrm>
          <a:off x="914400" y="563880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3</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10</xdr:col>
      <xdr:colOff>485775</xdr:colOff>
      <xdr:row>24</xdr:row>
      <xdr:rowOff>133350</xdr:rowOff>
    </xdr:from>
    <xdr:to>
      <xdr:col>12</xdr:col>
      <xdr:colOff>447675</xdr:colOff>
      <xdr:row>29</xdr:row>
      <xdr:rowOff>123825</xdr:rowOff>
    </xdr:to>
    <xdr:sp macro="[0]!LeaseComp_Map" textlink="">
      <xdr:nvSpPr>
        <xdr:cNvPr id="23" name="Rectangle 22">
          <a:extLst>
            <a:ext uri="{FF2B5EF4-FFF2-40B4-BE49-F238E27FC236}">
              <a16:creationId xmlns:a16="http://schemas.microsoft.com/office/drawing/2014/main" id="{00000000-0008-0000-1500-000017000000}"/>
            </a:ext>
          </a:extLst>
        </xdr:cNvPr>
        <xdr:cNvSpPr/>
      </xdr:nvSpPr>
      <xdr:spPr>
        <a:xfrm>
          <a:off x="7515225" y="4324350"/>
          <a:ext cx="1000125" cy="80010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Lease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19050</xdr:colOff>
      <xdr:row>42</xdr:row>
      <xdr:rowOff>47625</xdr:rowOff>
    </xdr:from>
    <xdr:to>
      <xdr:col>15</xdr:col>
      <xdr:colOff>552450</xdr:colOff>
      <xdr:row>54</xdr:row>
      <xdr:rowOff>114300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61925" y="7153275"/>
          <a:ext cx="10172700"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comparability, and source of comp for all) </a:t>
          </a:r>
          <a:endParaRPr lang="en-US" sz="1000">
            <a:effectLst/>
          </a:endParaRPr>
        </a:p>
        <a:p>
          <a:r>
            <a:rPr lang="en-US" sz="1000" b="1" i="1" u="sng" baseline="0"/>
            <a:t>Comp 2:  </a:t>
          </a:r>
        </a:p>
        <a:p>
          <a:r>
            <a:rPr lang="en-US" sz="1000" b="1" i="1" u="sng" baseline="0"/>
            <a:t>Comp 3:  </a:t>
          </a:r>
        </a:p>
        <a:p>
          <a:r>
            <a:rPr lang="en-US" sz="1000" b="1" i="1" u="sng" baseline="0"/>
            <a:t>Comp 4:  </a:t>
          </a:r>
          <a:endParaRPr lang="en-US" sz="1000" b="1" i="1" u="sng"/>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1000125</xdr:colOff>
      <xdr:row>23</xdr:row>
      <xdr:rowOff>133350</xdr:rowOff>
    </xdr:to>
    <xdr:sp macro="[0]!SaleComp_1" textlink="">
      <xdr:nvSpPr>
        <xdr:cNvPr id="7" name="Rectangle 6">
          <a:extLst>
            <a:ext uri="{FF2B5EF4-FFF2-40B4-BE49-F238E27FC236}">
              <a16:creationId xmlns:a16="http://schemas.microsoft.com/office/drawing/2014/main" id="{00000000-0008-0000-1600-000007000000}"/>
            </a:ext>
          </a:extLst>
        </xdr:cNvPr>
        <xdr:cNvSpPr/>
      </xdr:nvSpPr>
      <xdr:spPr>
        <a:xfrm>
          <a:off x="733425"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1</a:t>
          </a:r>
        </a:p>
      </xdr:txBody>
    </xdr:sp>
    <xdr:clientData/>
  </xdr:twoCellAnchor>
  <xdr:twoCellAnchor>
    <xdr:from>
      <xdr:col>5</xdr:col>
      <xdr:colOff>876300</xdr:colOff>
      <xdr:row>20</xdr:row>
      <xdr:rowOff>0</xdr:rowOff>
    </xdr:from>
    <xdr:to>
      <xdr:col>6</xdr:col>
      <xdr:colOff>114300</xdr:colOff>
      <xdr:row>23</xdr:row>
      <xdr:rowOff>133350</xdr:rowOff>
    </xdr:to>
    <xdr:sp macro="[0]!SaleComp_2" textlink="">
      <xdr:nvSpPr>
        <xdr:cNvPr id="8" name="Rectangle 7">
          <a:extLst>
            <a:ext uri="{FF2B5EF4-FFF2-40B4-BE49-F238E27FC236}">
              <a16:creationId xmlns:a16="http://schemas.microsoft.com/office/drawing/2014/main" id="{00000000-0008-0000-1600-000008000000}"/>
            </a:ext>
          </a:extLst>
        </xdr:cNvPr>
        <xdr:cNvSpPr/>
      </xdr:nvSpPr>
      <xdr:spPr>
        <a:xfrm>
          <a:off x="3733800"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2</a:t>
          </a:r>
        </a:p>
      </xdr:txBody>
    </xdr:sp>
    <xdr:clientData/>
  </xdr:twoCellAnchor>
  <xdr:twoCellAnchor>
    <xdr:from>
      <xdr:col>2</xdr:col>
      <xdr:colOff>0</xdr:colOff>
      <xdr:row>33</xdr:row>
      <xdr:rowOff>0</xdr:rowOff>
    </xdr:from>
    <xdr:to>
      <xdr:col>2</xdr:col>
      <xdr:colOff>1000125</xdr:colOff>
      <xdr:row>36</xdr:row>
      <xdr:rowOff>133350</xdr:rowOff>
    </xdr:to>
    <xdr:sp macro="[0]!SaleComp_3" textlink="">
      <xdr:nvSpPr>
        <xdr:cNvPr id="9" name="Rectangle 8">
          <a:extLst>
            <a:ext uri="{FF2B5EF4-FFF2-40B4-BE49-F238E27FC236}">
              <a16:creationId xmlns:a16="http://schemas.microsoft.com/office/drawing/2014/main" id="{00000000-0008-0000-1600-000009000000}"/>
            </a:ext>
          </a:extLst>
        </xdr:cNvPr>
        <xdr:cNvSpPr/>
      </xdr:nvSpPr>
      <xdr:spPr>
        <a:xfrm>
          <a:off x="733425" y="550545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3</a:t>
          </a:r>
        </a:p>
      </xdr:txBody>
    </xdr:sp>
    <xdr:clientData/>
  </xdr:twoCellAnchor>
  <xdr:twoCellAnchor>
    <xdr:from>
      <xdr:col>5</xdr:col>
      <xdr:colOff>857250</xdr:colOff>
      <xdr:row>32</xdr:row>
      <xdr:rowOff>152400</xdr:rowOff>
    </xdr:from>
    <xdr:to>
      <xdr:col>6</xdr:col>
      <xdr:colOff>95250</xdr:colOff>
      <xdr:row>36</xdr:row>
      <xdr:rowOff>123825</xdr:rowOff>
    </xdr:to>
    <xdr:sp macro="[0]!SaleComp_4" textlink="">
      <xdr:nvSpPr>
        <xdr:cNvPr id="10" name="Rectangle 9">
          <a:extLst>
            <a:ext uri="{FF2B5EF4-FFF2-40B4-BE49-F238E27FC236}">
              <a16:creationId xmlns:a16="http://schemas.microsoft.com/office/drawing/2014/main" id="{00000000-0008-0000-1600-00000A000000}"/>
            </a:ext>
          </a:extLst>
        </xdr:cNvPr>
        <xdr:cNvSpPr/>
      </xdr:nvSpPr>
      <xdr:spPr>
        <a:xfrm>
          <a:off x="3714750" y="54959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4</a:t>
          </a:r>
        </a:p>
      </xdr:txBody>
    </xdr:sp>
    <xdr:clientData/>
  </xdr:twoCellAnchor>
  <xdr:twoCellAnchor>
    <xdr:from>
      <xdr:col>12</xdr:col>
      <xdr:colOff>76200</xdr:colOff>
      <xdr:row>24</xdr:row>
      <xdr:rowOff>47625</xdr:rowOff>
    </xdr:from>
    <xdr:to>
      <xdr:col>13</xdr:col>
      <xdr:colOff>466725</xdr:colOff>
      <xdr:row>29</xdr:row>
      <xdr:rowOff>57150</xdr:rowOff>
    </xdr:to>
    <xdr:sp macro="[0]!SaleComp_Map" textlink="">
      <xdr:nvSpPr>
        <xdr:cNvPr id="11" name="Rectangle 10">
          <a:extLst>
            <a:ext uri="{FF2B5EF4-FFF2-40B4-BE49-F238E27FC236}">
              <a16:creationId xmlns:a16="http://schemas.microsoft.com/office/drawing/2014/main" id="{00000000-0008-0000-1600-00000B000000}"/>
            </a:ext>
          </a:extLst>
        </xdr:cNvPr>
        <xdr:cNvSpPr/>
      </xdr:nvSpPr>
      <xdr:spPr>
        <a:xfrm>
          <a:off x="8448675" y="4095750"/>
          <a:ext cx="1000125" cy="81915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Sale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19050</xdr:colOff>
      <xdr:row>42</xdr:row>
      <xdr:rowOff>47625</xdr:rowOff>
    </xdr:from>
    <xdr:to>
      <xdr:col>16</xdr:col>
      <xdr:colOff>542925</xdr:colOff>
      <xdr:row>55</xdr:row>
      <xdr:rowOff>104775</xdr:rowOff>
    </xdr:to>
    <xdr:sp macro="" textlink="">
      <xdr:nvSpPr>
        <xdr:cNvPr id="3" name="TextBox 2">
          <a:extLst>
            <a:ext uri="{FF2B5EF4-FFF2-40B4-BE49-F238E27FC236}">
              <a16:creationId xmlns:a16="http://schemas.microsoft.com/office/drawing/2014/main" id="{00000000-0008-0000-1600-000003000000}"/>
            </a:ext>
          </a:extLst>
        </xdr:cNvPr>
        <xdr:cNvSpPr txBox="1"/>
      </xdr:nvSpPr>
      <xdr:spPr>
        <a:xfrm>
          <a:off x="180975" y="7010400"/>
          <a:ext cx="11410950" cy="2000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comparability, and source of comp for all) </a:t>
          </a:r>
          <a:endParaRPr lang="en-US" sz="1000">
            <a:effectLst/>
          </a:endParaRPr>
        </a:p>
        <a:p>
          <a:r>
            <a:rPr lang="en-US" sz="1000" b="1" i="1" u="sng" baseline="0">
              <a:solidFill>
                <a:schemeClr val="dk1"/>
              </a:solidFill>
              <a:effectLst/>
              <a:latin typeface="+mn-lt"/>
              <a:ea typeface="+mn-ea"/>
              <a:cs typeface="+mn-cs"/>
            </a:rPr>
            <a:t>Comp 2:  </a:t>
          </a:r>
        </a:p>
        <a:p>
          <a:r>
            <a:rPr lang="en-US" sz="1000" b="1" i="1" u="sng" baseline="0">
              <a:solidFill>
                <a:schemeClr val="dk1"/>
              </a:solidFill>
              <a:effectLst/>
              <a:latin typeface="+mn-lt"/>
              <a:ea typeface="+mn-ea"/>
              <a:cs typeface="+mn-cs"/>
            </a:rPr>
            <a:t>Comp 3: </a:t>
          </a:r>
          <a:r>
            <a:rPr lang="en-US" sz="1000" b="0" i="0" u="none" baseline="0">
              <a:solidFill>
                <a:schemeClr val="dk1"/>
              </a:solidFill>
              <a:effectLst/>
              <a:latin typeface="+mn-lt"/>
              <a:ea typeface="+mn-ea"/>
              <a:cs typeface="+mn-cs"/>
            </a:rPr>
            <a:t>  </a:t>
          </a:r>
          <a:endParaRPr lang="en-US" sz="1000" b="1" i="1" u="sng" baseline="0">
            <a:solidFill>
              <a:schemeClr val="dk1"/>
            </a:solidFill>
            <a:effectLst/>
            <a:latin typeface="+mn-lt"/>
            <a:ea typeface="+mn-ea"/>
            <a:cs typeface="+mn-cs"/>
          </a:endParaRPr>
        </a:p>
        <a:p>
          <a:r>
            <a:rPr lang="en-US" sz="1000" b="1" i="1" u="sng" baseline="0">
              <a:solidFill>
                <a:schemeClr val="dk1"/>
              </a:solidFill>
              <a:effectLst/>
              <a:latin typeface="+mn-lt"/>
              <a:ea typeface="+mn-ea"/>
              <a:cs typeface="+mn-cs"/>
            </a:rPr>
            <a:t>Comp 4: </a:t>
          </a:r>
          <a:endParaRPr lang="en-US" sz="10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1000125</xdr:colOff>
      <xdr:row>23</xdr:row>
      <xdr:rowOff>133350</xdr:rowOff>
    </xdr:to>
    <xdr:sp macro="[0]!CMSBComp_1" textlink="">
      <xdr:nvSpPr>
        <xdr:cNvPr id="2" name="Rectangle 1">
          <a:extLst>
            <a:ext uri="{FF2B5EF4-FFF2-40B4-BE49-F238E27FC236}">
              <a16:creationId xmlns:a16="http://schemas.microsoft.com/office/drawing/2014/main" id="{00000000-0008-0000-1700-000002000000}"/>
            </a:ext>
          </a:extLst>
        </xdr:cNvPr>
        <xdr:cNvSpPr/>
      </xdr:nvSpPr>
      <xdr:spPr>
        <a:xfrm>
          <a:off x="733425"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1</a:t>
          </a:r>
        </a:p>
      </xdr:txBody>
    </xdr:sp>
    <xdr:clientData/>
  </xdr:twoCellAnchor>
  <xdr:twoCellAnchor>
    <xdr:from>
      <xdr:col>5</xdr:col>
      <xdr:colOff>876300</xdr:colOff>
      <xdr:row>20</xdr:row>
      <xdr:rowOff>0</xdr:rowOff>
    </xdr:from>
    <xdr:to>
      <xdr:col>6</xdr:col>
      <xdr:colOff>114300</xdr:colOff>
      <xdr:row>23</xdr:row>
      <xdr:rowOff>133350</xdr:rowOff>
    </xdr:to>
    <xdr:sp macro="[0]!CMBSComp_2" textlink="">
      <xdr:nvSpPr>
        <xdr:cNvPr id="3" name="Rectangle 2">
          <a:extLst>
            <a:ext uri="{FF2B5EF4-FFF2-40B4-BE49-F238E27FC236}">
              <a16:creationId xmlns:a16="http://schemas.microsoft.com/office/drawing/2014/main" id="{00000000-0008-0000-1700-000003000000}"/>
            </a:ext>
          </a:extLst>
        </xdr:cNvPr>
        <xdr:cNvSpPr/>
      </xdr:nvSpPr>
      <xdr:spPr>
        <a:xfrm>
          <a:off x="3733800" y="34004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2</a:t>
          </a:r>
        </a:p>
      </xdr:txBody>
    </xdr:sp>
    <xdr:clientData/>
  </xdr:twoCellAnchor>
  <xdr:twoCellAnchor>
    <xdr:from>
      <xdr:col>2</xdr:col>
      <xdr:colOff>0</xdr:colOff>
      <xdr:row>33</xdr:row>
      <xdr:rowOff>0</xdr:rowOff>
    </xdr:from>
    <xdr:to>
      <xdr:col>2</xdr:col>
      <xdr:colOff>1000125</xdr:colOff>
      <xdr:row>36</xdr:row>
      <xdr:rowOff>133350</xdr:rowOff>
    </xdr:to>
    <xdr:sp macro="[0]!CMBSComp_3" textlink="">
      <xdr:nvSpPr>
        <xdr:cNvPr id="4" name="Rectangle 3">
          <a:extLst>
            <a:ext uri="{FF2B5EF4-FFF2-40B4-BE49-F238E27FC236}">
              <a16:creationId xmlns:a16="http://schemas.microsoft.com/office/drawing/2014/main" id="{00000000-0008-0000-1700-000004000000}"/>
            </a:ext>
          </a:extLst>
        </xdr:cNvPr>
        <xdr:cNvSpPr/>
      </xdr:nvSpPr>
      <xdr:spPr>
        <a:xfrm>
          <a:off x="733425" y="5505450"/>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3</a:t>
          </a:r>
        </a:p>
      </xdr:txBody>
    </xdr:sp>
    <xdr:clientData/>
  </xdr:twoCellAnchor>
  <xdr:twoCellAnchor>
    <xdr:from>
      <xdr:col>5</xdr:col>
      <xdr:colOff>857250</xdr:colOff>
      <xdr:row>32</xdr:row>
      <xdr:rowOff>152400</xdr:rowOff>
    </xdr:from>
    <xdr:to>
      <xdr:col>6</xdr:col>
      <xdr:colOff>95250</xdr:colOff>
      <xdr:row>36</xdr:row>
      <xdr:rowOff>123825</xdr:rowOff>
    </xdr:to>
    <xdr:sp macro="[0]!CMBSComp_4" textlink="">
      <xdr:nvSpPr>
        <xdr:cNvPr id="5" name="Rectangle 4">
          <a:extLst>
            <a:ext uri="{FF2B5EF4-FFF2-40B4-BE49-F238E27FC236}">
              <a16:creationId xmlns:a16="http://schemas.microsoft.com/office/drawing/2014/main" id="{00000000-0008-0000-1700-000005000000}"/>
            </a:ext>
          </a:extLst>
        </xdr:cNvPr>
        <xdr:cNvSpPr/>
      </xdr:nvSpPr>
      <xdr:spPr>
        <a:xfrm>
          <a:off x="3714750" y="5495925"/>
          <a:ext cx="1000125" cy="619125"/>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4</a:t>
          </a:r>
        </a:p>
      </xdr:txBody>
    </xdr:sp>
    <xdr:clientData/>
  </xdr:twoCellAnchor>
  <xdr:twoCellAnchor>
    <xdr:from>
      <xdr:col>12</xdr:col>
      <xdr:colOff>266700</xdr:colOff>
      <xdr:row>24</xdr:row>
      <xdr:rowOff>28575</xdr:rowOff>
    </xdr:from>
    <xdr:to>
      <xdr:col>13</xdr:col>
      <xdr:colOff>657225</xdr:colOff>
      <xdr:row>29</xdr:row>
      <xdr:rowOff>38100</xdr:rowOff>
    </xdr:to>
    <xdr:sp macro="[0]!CMBSComp_Map" textlink="">
      <xdr:nvSpPr>
        <xdr:cNvPr id="6" name="Rectangle 5">
          <a:extLst>
            <a:ext uri="{FF2B5EF4-FFF2-40B4-BE49-F238E27FC236}">
              <a16:creationId xmlns:a16="http://schemas.microsoft.com/office/drawing/2014/main" id="{00000000-0008-0000-1700-000006000000}"/>
            </a:ext>
          </a:extLst>
        </xdr:cNvPr>
        <xdr:cNvSpPr/>
      </xdr:nvSpPr>
      <xdr:spPr>
        <a:xfrm>
          <a:off x="8639175" y="4076700"/>
          <a:ext cx="1000125" cy="819150"/>
        </a:xfrm>
        <a:prstGeom prst="rect">
          <a:avLst/>
        </a:prstGeom>
        <a:solidFill>
          <a:schemeClr val="bg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tx1"/>
            </a:solidFill>
            <a:effectLst>
              <a:outerShdw blurRad="38100" dist="19050" dir="2700000" algn="tl" rotWithShape="0">
                <a:schemeClr val="dk1">
                  <a:alpha val="40000"/>
                </a:schemeClr>
              </a:outerShdw>
            </a:effectLst>
          </a:endParaRPr>
        </a:p>
        <a:p>
          <a:pPr algn="ctr"/>
          <a:r>
            <a:rPr lang="en-US" sz="1100" b="0" cap="none" spc="0">
              <a:ln w="0"/>
              <a:solidFill>
                <a:schemeClr val="tx1"/>
              </a:solidFill>
              <a:effectLst>
                <a:outerShdw blurRad="38100" dist="19050" dir="2700000" algn="tl" rotWithShape="0">
                  <a:schemeClr val="dk1">
                    <a:alpha val="40000"/>
                  </a:schemeClr>
                </a:outerShdw>
              </a:effectLst>
            </a:rPr>
            <a:t>CMBS Comp Map</a:t>
          </a:r>
        </a:p>
        <a:p>
          <a:pPr algn="ct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28575</xdr:colOff>
      <xdr:row>42</xdr:row>
      <xdr:rowOff>57150</xdr:rowOff>
    </xdr:from>
    <xdr:to>
      <xdr:col>16</xdr:col>
      <xdr:colOff>571500</xdr:colOff>
      <xdr:row>56</xdr:row>
      <xdr:rowOff>76200</xdr:rowOff>
    </xdr:to>
    <xdr:sp macro="" textlink="">
      <xdr:nvSpPr>
        <xdr:cNvPr id="23" name="TextBox 22">
          <a:extLst>
            <a:ext uri="{FF2B5EF4-FFF2-40B4-BE49-F238E27FC236}">
              <a16:creationId xmlns:a16="http://schemas.microsoft.com/office/drawing/2014/main" id="{00000000-0008-0000-1700-000017000000}"/>
            </a:ext>
          </a:extLst>
        </xdr:cNvPr>
        <xdr:cNvSpPr txBox="1"/>
      </xdr:nvSpPr>
      <xdr:spPr>
        <a:xfrm>
          <a:off x="190500" y="7019925"/>
          <a:ext cx="11782425"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chemeClr val="dk1"/>
              </a:solidFill>
              <a:effectLst/>
              <a:latin typeface="+mn-lt"/>
              <a:ea typeface="+mn-ea"/>
              <a:cs typeface="+mn-cs"/>
            </a:rPr>
            <a:t>Comp</a:t>
          </a:r>
          <a:r>
            <a:rPr lang="en-US" sz="1000" b="1" i="1" u="sng" baseline="0">
              <a:solidFill>
                <a:schemeClr val="dk1"/>
              </a:solidFill>
              <a:effectLst/>
              <a:latin typeface="+mn-lt"/>
              <a:ea typeface="+mn-ea"/>
              <a:cs typeface="+mn-cs"/>
            </a:rPr>
            <a:t> 1: (Include description and comparability of comp for all) </a:t>
          </a:r>
          <a:endParaRPr lang="en-US" sz="1000">
            <a:effectLst/>
          </a:endParaRPr>
        </a:p>
        <a:p>
          <a:r>
            <a:rPr lang="en-US" sz="1000" b="1" i="1" u="sng" baseline="0">
              <a:solidFill>
                <a:schemeClr val="dk1"/>
              </a:solidFill>
              <a:effectLst/>
              <a:latin typeface="+mn-lt"/>
              <a:ea typeface="+mn-ea"/>
              <a:cs typeface="+mn-cs"/>
            </a:rPr>
            <a:t>Comp 2: </a:t>
          </a:r>
        </a:p>
        <a:p>
          <a:r>
            <a:rPr lang="en-US" sz="1000" b="1" i="1" u="sng" baseline="0">
              <a:solidFill>
                <a:schemeClr val="dk1"/>
              </a:solidFill>
              <a:effectLst/>
              <a:latin typeface="+mn-lt"/>
              <a:ea typeface="+mn-ea"/>
              <a:cs typeface="+mn-cs"/>
            </a:rPr>
            <a:t>Comp 3: </a:t>
          </a:r>
          <a:r>
            <a:rPr lang="en-US" sz="1000" b="0" i="0" u="none" baseline="0">
              <a:solidFill>
                <a:schemeClr val="dk1"/>
              </a:solidFill>
              <a:effectLst/>
              <a:latin typeface="+mn-lt"/>
              <a:ea typeface="+mn-ea"/>
              <a:cs typeface="+mn-cs"/>
            </a:rPr>
            <a:t> </a:t>
          </a:r>
          <a:endParaRPr lang="en-US" sz="1000" b="1" i="1" u="sng" baseline="0">
            <a:solidFill>
              <a:schemeClr val="dk1"/>
            </a:solidFill>
            <a:effectLst/>
            <a:latin typeface="+mn-lt"/>
            <a:ea typeface="+mn-ea"/>
            <a:cs typeface="+mn-cs"/>
          </a:endParaRPr>
        </a:p>
        <a:p>
          <a:r>
            <a:rPr lang="en-US" sz="1000" b="1" i="1" u="sng" baseline="0">
              <a:solidFill>
                <a:schemeClr val="dk1"/>
              </a:solidFill>
              <a:effectLst/>
              <a:latin typeface="+mn-lt"/>
              <a:ea typeface="+mn-ea"/>
              <a:cs typeface="+mn-cs"/>
            </a:rPr>
            <a:t>Comp 4:</a:t>
          </a:r>
          <a:endParaRPr lang="en-US" sz="1000">
            <a:effectLst/>
          </a:endParaRPr>
        </a:p>
        <a:p>
          <a:endParaRPr lang="en-US" sz="10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44824</xdr:colOff>
      <xdr:row>17</xdr:row>
      <xdr:rowOff>57150</xdr:rowOff>
    </xdr:from>
    <xdr:to>
      <xdr:col>15</xdr:col>
      <xdr:colOff>560294</xdr:colOff>
      <xdr:row>52</xdr:row>
      <xdr:rowOff>112058</xdr:rowOff>
    </xdr:to>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235324" y="2324100"/>
          <a:ext cx="10478620" cy="4912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General Comments, continuation of prior</a:t>
          </a:r>
          <a:r>
            <a:rPr lang="en-US" sz="1000" b="1" i="1" baseline="0"/>
            <a:t> sections</a:t>
          </a:r>
          <a:endParaRPr lang="en-US" sz="1000" b="1" i="1"/>
        </a:p>
      </xdr:txBody>
    </xdr:sp>
    <xdr:clientData/>
  </xdr:twoCellAnchor>
  <xdr:twoCellAnchor>
    <xdr:from>
      <xdr:col>1</xdr:col>
      <xdr:colOff>0</xdr:colOff>
      <xdr:row>54</xdr:row>
      <xdr:rowOff>0</xdr:rowOff>
    </xdr:from>
    <xdr:to>
      <xdr:col>15</xdr:col>
      <xdr:colOff>515470</xdr:colOff>
      <xdr:row>97</xdr:row>
      <xdr:rowOff>78442</xdr:rowOff>
    </xdr:to>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190500" y="8785412"/>
          <a:ext cx="5356411" cy="83932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t>General Comments, continuation of prior</a:t>
          </a:r>
          <a:r>
            <a:rPr lang="en-US" sz="1000" b="1" i="1" baseline="0"/>
            <a:t> sections</a:t>
          </a:r>
          <a:endParaRPr lang="en-US" sz="1000" b="1" i="1"/>
        </a:p>
      </xdr:txBody>
    </xdr:sp>
    <xdr:clientData/>
  </xdr:twoCellAnchor>
  <xdr:twoCellAnchor>
    <xdr:from>
      <xdr:col>9</xdr:col>
      <xdr:colOff>28575</xdr:colOff>
      <xdr:row>3</xdr:row>
      <xdr:rowOff>28575</xdr:rowOff>
    </xdr:from>
    <xdr:to>
      <xdr:col>15</xdr:col>
      <xdr:colOff>561975</xdr:colOff>
      <xdr:row>14</xdr:row>
      <xdr:rowOff>133350</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5743575" y="400050"/>
          <a:ext cx="5048250"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solidFill>
                <a:schemeClr val="dk1"/>
              </a:solidFill>
              <a:effectLst/>
              <a:latin typeface="+mn-lt"/>
              <a:ea typeface="+mn-ea"/>
              <a:cs typeface="+mn-cs"/>
            </a:rPr>
            <a:t>Discuss timing of doc delivery and any critical docs that were missing</a:t>
          </a:r>
          <a:endParaRPr lang="en-US" sz="10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pplications/Microsoft%20Office%202011/Office/Startup/Excel/Budgets/2013/2013%20Template%20files/Budget%20Templates/LNR/2013%20Commerical%20Budget%20LNR-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REFSG/Investment%20Management/Acquisition/CompletedCMBSDeals/CMLT%202008-LS1akaProjLakeshore/2pgrs/Miami/69.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Export-old"/>
      <sheetName val="OA to Sell REO Cover"/>
      <sheetName val="PROC - MF MHP SS"/>
      <sheetName val="Fair Value"/>
      <sheetName val="Budget Overview"/>
      <sheetName val="Expense Budget"/>
      <sheetName val="Income Budget"/>
      <sheetName val="Lease Comm"/>
      <sheetName val="TI"/>
      <sheetName val="Capital"/>
      <sheetName val="Rent Roll"/>
      <sheetName val="Full Circle Form"/>
      <sheetName val="Amortization"/>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 sheetId="9" refreshError="1"/>
      <sheetData sheetId="10">
        <row r="14">
          <cell r="A14" t="str">
            <v>TA</v>
          </cell>
        </row>
        <row r="15">
          <cell r="A15" t="str">
            <v>TB</v>
          </cell>
        </row>
        <row r="16">
          <cell r="A16" t="str">
            <v>TC</v>
          </cell>
        </row>
        <row r="17">
          <cell r="A17" t="str">
            <v>TD</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derwriting Model"/>
      <sheetName val="Madlib"/>
      <sheetName val="MF &amp; SS Worksheet"/>
      <sheetName val="Comm Worksheet"/>
      <sheetName val="Commercial Rent Roll"/>
      <sheetName val="Hotel"/>
      <sheetName val="Madlib_Hotel"/>
      <sheetName val="Summary"/>
      <sheetName val="69.02"/>
    </sheetNames>
    <sheetDataSet>
      <sheetData sheetId="0">
        <row r="3">
          <cell r="K3">
            <v>35599.719918482544</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0"/>
  <sheetViews>
    <sheetView workbookViewId="0"/>
  </sheetViews>
  <sheetFormatPr baseColWidth="10" defaultColWidth="8.83203125" defaultRowHeight="13"/>
  <sheetData>
    <row r="2" spans="2:2" ht="16">
      <c r="B2" s="12" t="s">
        <v>263</v>
      </c>
    </row>
    <row r="3" spans="2:2" ht="16">
      <c r="B3" s="12"/>
    </row>
    <row r="4" spans="2:2" ht="16">
      <c r="B4" s="12"/>
    </row>
    <row r="5" spans="2:2" ht="16">
      <c r="B5" s="12"/>
    </row>
    <row r="6" spans="2:2" ht="16">
      <c r="B6" s="12" t="s">
        <v>261</v>
      </c>
    </row>
    <row r="7" spans="2:2" ht="16">
      <c r="B7" s="12"/>
    </row>
    <row r="8" spans="2:2" ht="16">
      <c r="B8" s="12"/>
    </row>
    <row r="9" spans="2:2" ht="16">
      <c r="B9" s="12"/>
    </row>
    <row r="10" spans="2:2" ht="16">
      <c r="B10" s="12" t="s">
        <v>262</v>
      </c>
    </row>
  </sheetData>
  <customSheetViews>
    <customSheetView guid="{277664D0-B40D-498C-82F3-3B4E3EB3B20C}">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S63"/>
  <sheetViews>
    <sheetView view="pageBreakPreview" topLeftCell="B1" zoomScaleNormal="100" zoomScaleSheetLayoutView="100" workbookViewId="0">
      <selection activeCell="R3" sqref="R3"/>
    </sheetView>
  </sheetViews>
  <sheetFormatPr baseColWidth="10" defaultColWidth="9.1640625" defaultRowHeight="14"/>
  <cols>
    <col min="1" max="1" width="1.6640625" style="82" customWidth="1"/>
    <col min="2" max="2" width="12.6640625" style="82" customWidth="1"/>
    <col min="3" max="5" width="22.83203125" style="82" customWidth="1"/>
    <col min="6" max="6" width="2.5" style="82" customWidth="1"/>
    <col min="7" max="7" width="21.5" style="82" bestFit="1" customWidth="1"/>
    <col min="8" max="8" width="23.6640625" style="82" customWidth="1"/>
    <col min="9" max="9" width="3.1640625" style="82" customWidth="1"/>
    <col min="10" max="10" width="18.1640625" style="82" customWidth="1"/>
    <col min="11" max="11" width="16" style="82" customWidth="1"/>
    <col min="12" max="16" width="8.33203125" style="82" customWidth="1"/>
    <col min="17" max="18" width="9.1640625" style="82"/>
    <col min="19" max="19" width="11" style="82" bestFit="1" customWidth="1"/>
    <col min="20" max="16384" width="9.1640625" style="82"/>
  </cols>
  <sheetData>
    <row r="1" spans="2:19" ht="5.25" customHeight="1"/>
    <row r="2" spans="2:19">
      <c r="B2" s="423">
        <f>Property_Name</f>
        <v>0</v>
      </c>
      <c r="C2" s="421"/>
      <c r="D2" s="421"/>
      <c r="E2" s="424"/>
      <c r="G2" s="155" t="s">
        <v>1135</v>
      </c>
      <c r="H2" s="431"/>
      <c r="I2" s="485"/>
      <c r="J2" s="432" t="s">
        <v>420</v>
      </c>
      <c r="K2" s="433">
        <f>Loan_Purpose</f>
        <v>0</v>
      </c>
      <c r="M2" s="82" t="str">
        <f>IF(Deal_Control_Number&gt;=100,Deal_Control_Number,IF(Deal_Control_Number&gt;=10,"0"&amp;Deal_Control_Number,"00"&amp;Deal_Control_Number))&amp;"- "&amp;Property_Name</f>
        <v xml:space="preserve">00- </v>
      </c>
      <c r="Q2" s="82" t="s">
        <v>694</v>
      </c>
      <c r="R2" s="437" t="s">
        <v>1142</v>
      </c>
    </row>
    <row r="3" spans="2:19">
      <c r="B3" s="425">
        <f>Address</f>
        <v>0</v>
      </c>
      <c r="C3" s="83"/>
      <c r="D3" s="83"/>
      <c r="E3" s="426"/>
      <c r="G3" s="154" t="s">
        <v>373</v>
      </c>
      <c r="H3" s="93"/>
      <c r="I3" s="86"/>
      <c r="J3" s="94" t="s">
        <v>653</v>
      </c>
      <c r="K3" s="434">
        <f>+'Property &amp; Loan Summary'!B29-'Property &amp; Loan Summary'!F28</f>
        <v>0</v>
      </c>
      <c r="Q3" s="86" t="s">
        <v>696</v>
      </c>
      <c r="R3" s="86" t="s">
        <v>693</v>
      </c>
      <c r="S3" s="82" t="s">
        <v>704</v>
      </c>
    </row>
    <row r="4" spans="2:19">
      <c r="B4" s="425" t="str">
        <f>City&amp;", "&amp;State&amp;" "&amp;ZIP</f>
        <v xml:space="preserve">,  </v>
      </c>
      <c r="C4" s="83"/>
      <c r="D4" s="83"/>
      <c r="E4" s="426"/>
      <c r="G4" s="85"/>
      <c r="K4" s="84"/>
      <c r="Q4" s="178">
        <v>1</v>
      </c>
      <c r="R4" s="711" t="s">
        <v>897</v>
      </c>
    </row>
    <row r="5" spans="2:19">
      <c r="B5" s="680" t="str">
        <f>HYPERLINK("http://maps.google.com/maps?q="&amp;'Property &amp; Loan Summary'!U3)</f>
        <v>http://maps.google.com/maps?q=,+,++</v>
      </c>
      <c r="C5" s="83"/>
      <c r="D5" s="83"/>
      <c r="E5" s="426"/>
      <c r="G5" s="154" t="s">
        <v>125</v>
      </c>
      <c r="H5" s="357">
        <f>MSA</f>
        <v>0</v>
      </c>
      <c r="J5" s="94" t="str">
        <f>"UPB Per "&amp;J7</f>
        <v>UPB Per Measure</v>
      </c>
      <c r="K5" s="727">
        <f>+'Property &amp; Loan Summary'!E13</f>
        <v>0</v>
      </c>
      <c r="Q5" s="178">
        <f>+Q4+1</f>
        <v>2</v>
      </c>
      <c r="R5" s="711" t="s">
        <v>847</v>
      </c>
    </row>
    <row r="6" spans="2:19">
      <c r="B6" s="427" t="s">
        <v>418</v>
      </c>
      <c r="C6" s="83"/>
      <c r="D6" s="83"/>
      <c r="E6" s="426"/>
      <c r="G6" s="154" t="s">
        <v>1078</v>
      </c>
      <c r="H6" s="86"/>
      <c r="I6" s="86"/>
      <c r="J6" s="94" t="s">
        <v>126</v>
      </c>
      <c r="K6" s="169">
        <f>Property_Type</f>
        <v>0</v>
      </c>
      <c r="Q6" s="178">
        <f t="shared" ref="Q6:Q7" si="0">+Q5+1</f>
        <v>3</v>
      </c>
      <c r="R6" s="711" t="s">
        <v>845</v>
      </c>
    </row>
    <row r="7" spans="2:19">
      <c r="B7" s="427" t="s">
        <v>419</v>
      </c>
      <c r="C7" s="83"/>
      <c r="D7" s="83"/>
      <c r="E7" s="426"/>
      <c r="G7" s="154" t="s">
        <v>652</v>
      </c>
      <c r="H7" s="93"/>
      <c r="I7" s="86"/>
      <c r="J7" s="94" t="str">
        <f>IFERROR(IF(RRP,"SF",IF(Property_Type="Hospitality","Keys","Units")),"Measure")</f>
        <v>Measure</v>
      </c>
      <c r="K7" s="435">
        <f>Measure</f>
        <v>0</v>
      </c>
      <c r="Q7" s="178">
        <f t="shared" si="0"/>
        <v>4</v>
      </c>
      <c r="R7" s="711" t="s">
        <v>846</v>
      </c>
    </row>
    <row r="8" spans="2:19">
      <c r="B8" s="428" t="s">
        <v>479</v>
      </c>
      <c r="C8" s="429"/>
      <c r="D8" s="429"/>
      <c r="E8" s="430"/>
      <c r="G8" s="122" t="s">
        <v>1079</v>
      </c>
      <c r="H8" s="108"/>
      <c r="I8" s="486"/>
      <c r="J8" s="232" t="s">
        <v>139</v>
      </c>
      <c r="K8" s="436">
        <f>Current_Balance</f>
        <v>0</v>
      </c>
    </row>
    <row r="9" spans="2:19" ht="12.75" customHeight="1"/>
    <row r="10" spans="2:19">
      <c r="B10" s="484">
        <v>1</v>
      </c>
      <c r="C10" s="419"/>
      <c r="D10" s="419"/>
      <c r="E10" s="91"/>
      <c r="G10" s="484">
        <v>2</v>
      </c>
      <c r="H10" s="419"/>
      <c r="I10" s="419"/>
      <c r="J10" s="419"/>
      <c r="K10" s="91"/>
    </row>
    <row r="11" spans="2:19">
      <c r="B11" s="85"/>
      <c r="E11" s="84"/>
      <c r="G11" s="85"/>
      <c r="K11" s="84"/>
    </row>
    <row r="12" spans="2:19">
      <c r="B12" s="85"/>
      <c r="E12" s="84"/>
      <c r="G12" s="85"/>
      <c r="K12" s="84"/>
    </row>
    <row r="13" spans="2:19">
      <c r="B13" s="85"/>
      <c r="E13" s="84"/>
      <c r="G13" s="85"/>
      <c r="K13" s="84"/>
    </row>
    <row r="14" spans="2:19">
      <c r="B14" s="85"/>
      <c r="E14" s="84"/>
      <c r="G14" s="85"/>
      <c r="K14" s="84"/>
    </row>
    <row r="15" spans="2:19">
      <c r="B15" s="85"/>
      <c r="E15" s="84"/>
      <c r="G15" s="85"/>
      <c r="K15" s="84"/>
    </row>
    <row r="16" spans="2:19">
      <c r="B16" s="85"/>
      <c r="E16" s="84"/>
      <c r="G16" s="85"/>
      <c r="K16" s="84"/>
    </row>
    <row r="17" spans="2:19">
      <c r="B17" s="85"/>
      <c r="E17" s="84"/>
      <c r="G17" s="85"/>
      <c r="K17" s="84"/>
    </row>
    <row r="18" spans="2:19">
      <c r="B18" s="85"/>
      <c r="E18" s="84"/>
      <c r="G18" s="85"/>
      <c r="K18" s="84"/>
      <c r="S18" s="204"/>
    </row>
    <row r="19" spans="2:19">
      <c r="B19" s="85"/>
      <c r="E19" s="84"/>
      <c r="G19" s="85"/>
      <c r="K19" s="84"/>
    </row>
    <row r="20" spans="2:19">
      <c r="B20" s="85"/>
      <c r="E20" s="84"/>
      <c r="G20" s="85"/>
      <c r="K20" s="84"/>
    </row>
    <row r="21" spans="2:19">
      <c r="B21" s="85"/>
      <c r="E21" s="84"/>
      <c r="G21" s="85"/>
      <c r="K21" s="84"/>
    </row>
    <row r="22" spans="2:19">
      <c r="B22" s="85"/>
      <c r="E22" s="84"/>
      <c r="G22" s="85"/>
      <c r="K22" s="84"/>
    </row>
    <row r="23" spans="2:19">
      <c r="B23" s="85"/>
      <c r="E23" s="84"/>
      <c r="G23" s="85"/>
      <c r="K23" s="84"/>
    </row>
    <row r="24" spans="2:19">
      <c r="B24" s="85"/>
      <c r="E24" s="84"/>
      <c r="G24" s="85"/>
      <c r="K24" s="84"/>
    </row>
    <row r="25" spans="2:19">
      <c r="B25" s="85"/>
      <c r="E25" s="84"/>
      <c r="G25" s="85"/>
      <c r="K25" s="84"/>
    </row>
    <row r="26" spans="2:19">
      <c r="B26" s="85"/>
      <c r="E26" s="84"/>
      <c r="G26" s="85"/>
      <c r="K26" s="84"/>
    </row>
    <row r="27" spans="2:19">
      <c r="B27" s="85"/>
      <c r="E27" s="84"/>
      <c r="G27" s="85"/>
      <c r="K27" s="84"/>
    </row>
    <row r="28" spans="2:19">
      <c r="B28" s="85"/>
      <c r="D28" s="86"/>
      <c r="E28" s="84"/>
      <c r="G28" s="85"/>
      <c r="K28" s="84"/>
    </row>
    <row r="29" spans="2:19">
      <c r="B29" s="85"/>
      <c r="E29" s="84"/>
      <c r="G29" s="85"/>
      <c r="K29" s="84"/>
    </row>
    <row r="30" spans="2:19">
      <c r="B30" s="85"/>
      <c r="E30" s="84"/>
      <c r="G30" s="85"/>
      <c r="K30" s="84"/>
    </row>
    <row r="31" spans="2:19">
      <c r="B31" s="85"/>
      <c r="E31" s="84"/>
      <c r="G31" s="85"/>
      <c r="K31" s="84"/>
    </row>
    <row r="32" spans="2:19">
      <c r="B32" s="85"/>
      <c r="E32" s="84"/>
      <c r="G32" s="85"/>
      <c r="K32" s="84"/>
    </row>
    <row r="33" spans="2:11">
      <c r="B33" s="85"/>
      <c r="E33" s="84"/>
      <c r="G33" s="85"/>
      <c r="K33" s="84"/>
    </row>
    <row r="34" spans="2:11">
      <c r="B34" s="85"/>
      <c r="E34" s="84"/>
      <c r="G34" s="85"/>
      <c r="K34" s="84"/>
    </row>
    <row r="35" spans="2:11">
      <c r="B35" s="89"/>
      <c r="C35" s="87"/>
      <c r="D35" s="87"/>
      <c r="E35" s="450"/>
      <c r="G35" s="89"/>
      <c r="H35" s="87"/>
      <c r="I35" s="87"/>
      <c r="J35" s="87"/>
      <c r="K35" s="450"/>
    </row>
    <row r="37" spans="2:11">
      <c r="B37" s="484" t="s">
        <v>697</v>
      </c>
      <c r="C37" s="419"/>
      <c r="D37" s="419"/>
      <c r="E37" s="91"/>
      <c r="G37" s="484" t="s">
        <v>934</v>
      </c>
      <c r="H37" s="419"/>
      <c r="I37" s="419"/>
      <c r="J37" s="419"/>
      <c r="K37" s="91"/>
    </row>
    <row r="38" spans="2:11">
      <c r="B38" s="85"/>
      <c r="E38" s="84"/>
      <c r="G38" s="85"/>
      <c r="K38" s="84"/>
    </row>
    <row r="39" spans="2:11">
      <c r="B39" s="85"/>
      <c r="E39" s="84"/>
      <c r="G39" s="85"/>
      <c r="K39" s="84"/>
    </row>
    <row r="40" spans="2:11">
      <c r="B40" s="85"/>
      <c r="E40" s="84"/>
      <c r="G40" s="85"/>
      <c r="K40" s="84"/>
    </row>
    <row r="41" spans="2:11">
      <c r="B41" s="85"/>
      <c r="E41" s="84"/>
      <c r="G41" s="85"/>
      <c r="K41" s="84"/>
    </row>
    <row r="42" spans="2:11">
      <c r="B42" s="85"/>
      <c r="E42" s="84"/>
      <c r="G42" s="85"/>
      <c r="K42" s="84"/>
    </row>
    <row r="43" spans="2:11">
      <c r="B43" s="85"/>
      <c r="E43" s="84"/>
      <c r="G43" s="85"/>
      <c r="K43" s="84"/>
    </row>
    <row r="44" spans="2:11">
      <c r="B44" s="85"/>
      <c r="E44" s="84"/>
      <c r="G44" s="85"/>
      <c r="K44" s="84"/>
    </row>
    <row r="45" spans="2:11">
      <c r="B45" s="85"/>
      <c r="E45" s="84"/>
      <c r="G45" s="85"/>
      <c r="K45" s="84"/>
    </row>
    <row r="46" spans="2:11">
      <c r="B46" s="85"/>
      <c r="E46" s="84"/>
      <c r="G46" s="85"/>
      <c r="K46" s="84"/>
    </row>
    <row r="47" spans="2:11">
      <c r="B47" s="85"/>
      <c r="E47" s="84"/>
      <c r="G47" s="85"/>
      <c r="K47" s="84"/>
    </row>
    <row r="48" spans="2:11">
      <c r="B48" s="85"/>
      <c r="E48" s="84"/>
      <c r="G48" s="85"/>
      <c r="K48" s="84"/>
    </row>
    <row r="49" spans="2:11">
      <c r="B49" s="85"/>
      <c r="E49" s="84"/>
      <c r="G49" s="85"/>
      <c r="K49" s="84"/>
    </row>
    <row r="50" spans="2:11">
      <c r="B50" s="85"/>
      <c r="E50" s="84"/>
      <c r="G50" s="85"/>
      <c r="K50" s="84"/>
    </row>
    <row r="51" spans="2:11">
      <c r="B51" s="85"/>
      <c r="E51" s="84"/>
      <c r="G51" s="85"/>
      <c r="K51" s="84"/>
    </row>
    <row r="52" spans="2:11">
      <c r="B52" s="85"/>
      <c r="E52" s="84"/>
      <c r="G52" s="85"/>
      <c r="K52" s="84"/>
    </row>
    <row r="53" spans="2:11">
      <c r="B53" s="85"/>
      <c r="E53" s="84"/>
      <c r="G53" s="85"/>
      <c r="K53" s="84"/>
    </row>
    <row r="54" spans="2:11">
      <c r="B54" s="85"/>
      <c r="E54" s="84"/>
      <c r="G54" s="85"/>
      <c r="K54" s="84"/>
    </row>
    <row r="55" spans="2:11">
      <c r="B55" s="85"/>
      <c r="E55" s="84"/>
      <c r="G55" s="85"/>
      <c r="K55" s="84"/>
    </row>
    <row r="56" spans="2:11">
      <c r="B56" s="85"/>
      <c r="E56" s="84"/>
      <c r="G56" s="85"/>
      <c r="K56" s="84"/>
    </row>
    <row r="57" spans="2:11">
      <c r="B57" s="85"/>
      <c r="E57" s="84"/>
      <c r="G57" s="85"/>
      <c r="K57" s="84"/>
    </row>
    <row r="58" spans="2:11" ht="7.5" customHeight="1">
      <c r="B58" s="85"/>
      <c r="E58" s="84"/>
      <c r="G58" s="85"/>
      <c r="K58" s="84"/>
    </row>
    <row r="59" spans="2:11">
      <c r="B59" s="85"/>
      <c r="E59" s="84"/>
      <c r="G59" s="85"/>
      <c r="K59" s="84"/>
    </row>
    <row r="60" spans="2:11">
      <c r="B60" s="85"/>
      <c r="E60" s="84"/>
      <c r="G60" s="85"/>
      <c r="K60" s="84"/>
    </row>
    <row r="61" spans="2:11">
      <c r="B61" s="85"/>
      <c r="E61" s="84"/>
      <c r="G61" s="85"/>
      <c r="K61" s="84"/>
    </row>
    <row r="62" spans="2:11">
      <c r="B62" s="85"/>
      <c r="E62" s="84"/>
      <c r="G62" s="85"/>
      <c r="K62" s="84"/>
    </row>
    <row r="63" spans="2:11">
      <c r="B63" s="89"/>
      <c r="C63" s="87"/>
      <c r="D63" s="87"/>
      <c r="E63" s="450"/>
      <c r="G63" s="89"/>
      <c r="H63" s="87"/>
      <c r="I63" s="87"/>
      <c r="J63" s="87"/>
      <c r="K63" s="450"/>
    </row>
  </sheetData>
  <customSheetViews>
    <customSheetView guid="{277664D0-B40D-498C-82F3-3B4E3EB3B20C}" showPageBreaks="1" fitToPage="1" printArea="1" view="pageBreakPreview">
      <pageMargins left="0.5" right="0.5" top="0.25" bottom="0.35" header="0.3" footer="0.3"/>
      <printOptions horizontalCentered="1"/>
      <pageSetup scale="72" orientation="landscape" r:id="rId1"/>
      <headerFooter>
        <oddFooter>&amp;CCONFIDENTIAL</oddFooter>
      </headerFooter>
    </customSheetView>
  </customSheetViews>
  <printOptions horizontalCentered="1"/>
  <pageMargins left="0.5" right="0.5" top="0.25" bottom="0.35" header="0.3" footer="0.3"/>
  <pageSetup scale="64" orientation="landscape" r:id="rId2"/>
  <headerFooter>
    <oddFooter>&amp;CCONFIDENTIAL</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115"/>
  <sheetViews>
    <sheetView showWhiteSpace="0" view="pageBreakPreview" zoomScale="90" zoomScaleNormal="85" zoomScaleSheetLayoutView="90" zoomScalePageLayoutView="55" workbookViewId="0">
      <selection activeCell="E42" sqref="E42"/>
    </sheetView>
  </sheetViews>
  <sheetFormatPr baseColWidth="10" defaultColWidth="9.1640625" defaultRowHeight="14"/>
  <cols>
    <col min="1" max="1" width="35.83203125" style="82" customWidth="1"/>
    <col min="2" max="2" width="14.33203125" style="82" customWidth="1"/>
    <col min="3" max="7" width="13.6640625" style="82" customWidth="1"/>
    <col min="8" max="9" width="13.83203125" style="82" customWidth="1"/>
    <col min="10" max="10" width="14.83203125" style="82" customWidth="1"/>
    <col min="11" max="11" width="13.83203125" style="82" customWidth="1"/>
    <col min="12" max="17" width="9" style="82" customWidth="1"/>
    <col min="18" max="18" width="9.1640625" style="82" customWidth="1"/>
    <col min="19" max="19" width="11.33203125" style="82" bestFit="1" customWidth="1"/>
    <col min="20" max="16384" width="9.1640625" style="82"/>
  </cols>
  <sheetData>
    <row r="1" spans="1:28">
      <c r="M1" s="87"/>
      <c r="N1" s="87"/>
      <c r="O1" s="87"/>
      <c r="U1" s="437"/>
    </row>
    <row r="2" spans="1:28">
      <c r="A2" s="1669" t="s">
        <v>1107</v>
      </c>
      <c r="B2" s="1670"/>
      <c r="C2" s="1670"/>
      <c r="D2" s="1670"/>
      <c r="E2" s="1670"/>
      <c r="F2" s="1670"/>
      <c r="G2" s="1670"/>
      <c r="H2" s="1670"/>
      <c r="I2" s="1670"/>
      <c r="J2" s="1670"/>
      <c r="K2" s="1671"/>
      <c r="L2" s="96"/>
      <c r="P2" s="90"/>
      <c r="Q2" s="91"/>
      <c r="U2" s="437"/>
      <c r="Z2" s="893" t="s">
        <v>9</v>
      </c>
      <c r="AA2" s="103" t="s">
        <v>231</v>
      </c>
      <c r="AB2" s="103" t="str">
        <f>IF(OR(Property_Type="Hotel",Property_Type="Hospitality"),"TRUE","FALSE")</f>
        <v>FALSE</v>
      </c>
    </row>
    <row r="3" spans="1:28">
      <c r="A3" s="705" t="s">
        <v>121</v>
      </c>
      <c r="B3" s="95"/>
      <c r="C3" s="95"/>
      <c r="D3" s="98"/>
      <c r="E3" s="99"/>
      <c r="F3" s="95"/>
      <c r="G3" s="95" t="s">
        <v>480</v>
      </c>
      <c r="H3" s="95"/>
      <c r="I3" s="95"/>
      <c r="J3" s="100"/>
      <c r="K3" s="101" t="str">
        <f>IFERROR(IF(RRP,'Property Detail - Comm'!H3,IF(Hotel,'Property Detail - Hotel'!L3,'Property Detail - MF SS MHP'!G3)),"")</f>
        <v/>
      </c>
      <c r="L3" s="102"/>
      <c r="Q3" s="84"/>
      <c r="U3" s="82" t="str">
        <f>SUBSTITUTE(Address," ","+")&amp;",+"&amp;SUBSTITUTE(City," ","+")&amp;",+"&amp;State&amp;"+"&amp;ZIP</f>
        <v>,+,++</v>
      </c>
      <c r="Z3" s="103" t="e">
        <f>VLOOKUP(Property_Type,Controls!$A$2:$D$17,4,0)</f>
        <v>#N/A</v>
      </c>
      <c r="AA3" s="103" t="e">
        <f>IF(VLOOKUP(Property_Type,Controls!$A$2:$E$17,5,0)="RRP","TRUE")</f>
        <v>#N/A</v>
      </c>
      <c r="AB3" s="103"/>
    </row>
    <row r="4" spans="1:28">
      <c r="A4" s="706" t="s">
        <v>122</v>
      </c>
      <c r="D4" s="105"/>
      <c r="E4" s="93"/>
      <c r="G4" s="82" t="s">
        <v>1092</v>
      </c>
      <c r="J4" s="855">
        <f>IFERROR(IF(RRP,'Rent Roll'!E295,IF(Hotel,S4,MIN(S4,'Operating History and Pro Forma'!L6))),S4)</f>
        <v>0</v>
      </c>
      <c r="K4" s="112"/>
      <c r="L4" s="85"/>
      <c r="Q4" s="84"/>
    </row>
    <row r="5" spans="1:28">
      <c r="A5" s="706" t="s">
        <v>123</v>
      </c>
      <c r="D5" s="105"/>
      <c r="E5" s="93"/>
      <c r="G5" s="82" t="str">
        <f>IFERROR(IF(Factor=1,"Net Rentable Area",IF(Hotel,"Keys","Number of Units")),"Net Rentable Area")</f>
        <v>Net Rentable Area</v>
      </c>
      <c r="J5" s="86"/>
      <c r="K5" s="856"/>
      <c r="L5" s="85"/>
      <c r="Q5" s="84"/>
      <c r="U5" s="82" t="e">
        <f>IF(RRP,Measure='Rent Roll'!$D$297,"")</f>
        <v>#N/A</v>
      </c>
    </row>
    <row r="6" spans="1:28">
      <c r="A6" s="706" t="s">
        <v>1028</v>
      </c>
      <c r="D6" s="93"/>
      <c r="E6" s="563"/>
      <c r="G6" s="82" t="s">
        <v>192</v>
      </c>
      <c r="J6" s="86"/>
      <c r="K6" s="106"/>
      <c r="L6" s="85"/>
      <c r="Q6" s="84"/>
    </row>
    <row r="7" spans="1:28">
      <c r="A7" s="706" t="s">
        <v>124</v>
      </c>
      <c r="D7" s="105"/>
      <c r="E7" s="93"/>
      <c r="G7" s="82" t="s">
        <v>130</v>
      </c>
      <c r="J7" s="93"/>
      <c r="K7" s="93"/>
      <c r="L7" s="85"/>
      <c r="Q7" s="84"/>
    </row>
    <row r="8" spans="1:28">
      <c r="A8" s="707" t="s">
        <v>658</v>
      </c>
      <c r="B8" s="87"/>
      <c r="C8" s="87"/>
      <c r="D8" s="108"/>
      <c r="E8" s="108"/>
      <c r="F8" s="87"/>
      <c r="G8" s="87" t="s">
        <v>554</v>
      </c>
      <c r="H8" s="87"/>
      <c r="I8" s="87"/>
      <c r="J8" s="486"/>
      <c r="K8" s="108"/>
      <c r="L8" s="85"/>
      <c r="Q8" s="84"/>
    </row>
    <row r="9" spans="1:28">
      <c r="A9" s="104"/>
      <c r="L9" s="85"/>
      <c r="Q9" s="84"/>
    </row>
    <row r="10" spans="1:28">
      <c r="A10" s="1672" t="s">
        <v>131</v>
      </c>
      <c r="B10" s="1673"/>
      <c r="C10" s="1673"/>
      <c r="D10" s="1673"/>
      <c r="E10" s="1673"/>
      <c r="F10" s="1673"/>
      <c r="G10" s="1673"/>
      <c r="H10" s="1673"/>
      <c r="I10" s="1673"/>
      <c r="J10" s="1673"/>
      <c r="K10" s="1674"/>
      <c r="L10" s="85"/>
      <c r="Q10" s="84"/>
    </row>
    <row r="11" spans="1:28">
      <c r="A11" s="484"/>
      <c r="B11" s="419"/>
      <c r="C11" s="133" t="s">
        <v>50</v>
      </c>
      <c r="D11" s="133" t="s">
        <v>0</v>
      </c>
      <c r="E11" s="133" t="s">
        <v>163</v>
      </c>
      <c r="F11" s="419"/>
      <c r="G11" s="419" t="s">
        <v>1010</v>
      </c>
      <c r="H11" s="419"/>
      <c r="I11" s="419"/>
      <c r="J11" s="431"/>
      <c r="K11" s="959"/>
      <c r="L11" s="85"/>
      <c r="Q11" s="84"/>
    </row>
    <row r="12" spans="1:28">
      <c r="A12" s="140" t="s">
        <v>583</v>
      </c>
      <c r="C12" s="112"/>
      <c r="D12" s="1668">
        <v>0</v>
      </c>
      <c r="E12" s="888">
        <f>IFERROR(+Current_Balance/Measure,0)</f>
        <v>0</v>
      </c>
      <c r="G12" s="82" t="str">
        <f>IF(Hotel,"Recourse (Loss of Flag, Full or Losses Only):","Recourse:")</f>
        <v>Recourse:</v>
      </c>
      <c r="J12" s="93"/>
      <c r="K12" s="93"/>
      <c r="L12" s="85"/>
      <c r="Q12" s="84"/>
    </row>
    <row r="13" spans="1:28">
      <c r="A13" s="140" t="s">
        <v>584</v>
      </c>
      <c r="C13" s="112"/>
      <c r="D13" s="856">
        <v>0</v>
      </c>
      <c r="E13" s="116">
        <f>IFERROR(+Original_Balance/Measure,0)</f>
        <v>0</v>
      </c>
      <c r="G13" s="82" t="s">
        <v>477</v>
      </c>
      <c r="J13" s="93"/>
      <c r="K13" s="93"/>
      <c r="L13" s="85"/>
      <c r="Q13" s="84"/>
    </row>
    <row r="14" spans="1:28" ht="12.75" customHeight="1">
      <c r="A14" s="85"/>
      <c r="C14" s="109"/>
      <c r="D14" s="110"/>
      <c r="E14" s="111"/>
      <c r="G14" s="82" t="s">
        <v>1094</v>
      </c>
      <c r="J14" s="93"/>
      <c r="K14" s="112"/>
      <c r="L14" s="85"/>
      <c r="Q14" s="84"/>
      <c r="V14" s="117"/>
    </row>
    <row r="15" spans="1:28">
      <c r="A15" s="140" t="s">
        <v>25</v>
      </c>
      <c r="D15" s="113">
        <f>+Balloon_Term/12</f>
        <v>0</v>
      </c>
      <c r="E15" s="114">
        <v>0</v>
      </c>
      <c r="G15" s="151" t="s">
        <v>136</v>
      </c>
      <c r="K15" s="86"/>
      <c r="L15" s="85"/>
      <c r="Q15" s="84"/>
      <c r="V15" s="117"/>
    </row>
    <row r="16" spans="1:28">
      <c r="A16" s="140" t="s">
        <v>133</v>
      </c>
      <c r="D16" s="113">
        <f>+Amortization_Term/12</f>
        <v>0</v>
      </c>
      <c r="E16" s="114">
        <v>0</v>
      </c>
      <c r="G16" s="82" t="s">
        <v>927</v>
      </c>
      <c r="J16" s="93"/>
      <c r="K16" s="857"/>
      <c r="L16" s="85"/>
      <c r="Q16" s="84"/>
    </row>
    <row r="17" spans="1:21">
      <c r="A17" s="140" t="s">
        <v>135</v>
      </c>
      <c r="D17" s="113">
        <f>+Interest_Only_Period/12</f>
        <v>0</v>
      </c>
      <c r="E17" s="114">
        <v>0</v>
      </c>
      <c r="G17" s="82" t="s">
        <v>928</v>
      </c>
      <c r="J17" s="86"/>
      <c r="K17" s="563"/>
      <c r="L17" s="85"/>
      <c r="Q17" s="84"/>
    </row>
    <row r="18" spans="1:21">
      <c r="A18" s="140" t="s">
        <v>134</v>
      </c>
      <c r="D18" s="115">
        <v>0</v>
      </c>
      <c r="G18" s="87" t="s">
        <v>929</v>
      </c>
      <c r="H18" s="87"/>
      <c r="I18" s="87"/>
      <c r="J18" s="917">
        <f>IFERROR(IF(OR(J16="No",J16="",J16="N"),0,(INDEX('10 Yr Pro Forma'!$D$36:$M$36,1,D15)-(Coupon*Maturity_Balance))/12*('Property &amp; Loan Summary'!K16-Balloon_Term)),0)</f>
        <v>0</v>
      </c>
      <c r="K18" s="918">
        <f>IFERROR(J18/Measure,0)</f>
        <v>0</v>
      </c>
      <c r="L18" s="85"/>
      <c r="Q18" s="84"/>
    </row>
    <row r="19" spans="1:21">
      <c r="A19" s="140" t="s">
        <v>440</v>
      </c>
      <c r="D19" s="116">
        <f>IF(Interest_Only_Period=0,0,Coupon*Original_Balance)</f>
        <v>0</v>
      </c>
      <c r="E19" s="116">
        <f>IF(Interest_Only_Period=Balloon_Term,Annual_IO_Payment,PMT(D18/12,Amortization_Term,-Original_Balance,0,0)*12)</f>
        <v>0</v>
      </c>
      <c r="F19" s="117"/>
      <c r="G19" s="82" t="s">
        <v>1029</v>
      </c>
      <c r="J19" s="93"/>
      <c r="K19" s="793">
        <v>0</v>
      </c>
      <c r="L19" s="85"/>
      <c r="Q19" s="84"/>
      <c r="U19" s="416" t="s">
        <v>945</v>
      </c>
    </row>
    <row r="20" spans="1:21">
      <c r="A20" s="140" t="s">
        <v>137</v>
      </c>
      <c r="E20" s="109">
        <f>EDATE(C13,Balloon_Term)</f>
        <v>0</v>
      </c>
      <c r="G20" s="82" t="s">
        <v>1030</v>
      </c>
      <c r="J20" s="115"/>
      <c r="K20" s="794">
        <f>IFERROR(IF(K21=J21,MAX(Coupon,J20)*K19,12*(PMT(MAX(Coupon,J20)/12,Amortization_Term,-K19,0,0))),0)</f>
        <v>0</v>
      </c>
      <c r="L20" s="85"/>
      <c r="Q20" s="84"/>
      <c r="U20" s="930">
        <f>IFERROR(J20*K19,0)</f>
        <v>0</v>
      </c>
    </row>
    <row r="21" spans="1:21" ht="12.75" customHeight="1">
      <c r="A21" s="140" t="s">
        <v>926</v>
      </c>
      <c r="D21" s="867">
        <f>INDEX('Amortization Schedule'!$G$2:$G$361,Balloon_Term,1)</f>
        <v>0</v>
      </c>
      <c r="E21" s="888">
        <f>IFERROR(+Maturity_Balance/Measure,0)</f>
        <v>0</v>
      </c>
      <c r="G21" s="82" t="s">
        <v>1031</v>
      </c>
      <c r="J21" s="857"/>
      <c r="K21" s="857"/>
      <c r="L21" s="85"/>
      <c r="O21" s="118"/>
      <c r="P21" s="118"/>
      <c r="Q21" s="119"/>
      <c r="R21" s="118"/>
      <c r="S21" s="118"/>
      <c r="T21" s="118"/>
      <c r="U21" s="118"/>
    </row>
    <row r="22" spans="1:21" ht="12.75" customHeight="1">
      <c r="A22" s="140" t="s">
        <v>995</v>
      </c>
      <c r="C22" s="120"/>
      <c r="D22" s="792">
        <v>0</v>
      </c>
      <c r="E22" s="956">
        <f>IFERROR((Trust_Pari_Balance/Current_Balance)*Maturity_Balance,0)</f>
        <v>0</v>
      </c>
      <c r="G22" s="82" t="s">
        <v>1032</v>
      </c>
      <c r="J22" s="121"/>
      <c r="K22" s="794">
        <f>IFERROR(FV(J20/12,(K21-J21),Sub_Debt_Service/12,-K19,0),0)</f>
        <v>0</v>
      </c>
      <c r="L22" s="85"/>
      <c r="Q22" s="84"/>
    </row>
    <row r="23" spans="1:21">
      <c r="A23" s="89" t="s">
        <v>947</v>
      </c>
      <c r="B23" s="87"/>
      <c r="C23" s="87"/>
      <c r="D23" s="87"/>
      <c r="E23" s="108"/>
      <c r="F23" s="87"/>
      <c r="G23" s="87" t="s">
        <v>1108</v>
      </c>
      <c r="H23" s="87"/>
      <c r="I23" s="87"/>
      <c r="J23" s="87"/>
      <c r="K23" s="108"/>
      <c r="L23" s="89"/>
      <c r="M23" s="87"/>
      <c r="N23" s="87"/>
      <c r="O23" s="87"/>
      <c r="P23" s="87"/>
      <c r="Q23" s="88"/>
    </row>
    <row r="24" spans="1:21">
      <c r="A24" s="484"/>
      <c r="K24" s="795"/>
      <c r="Q24" s="84"/>
    </row>
    <row r="25" spans="1:21">
      <c r="A25" s="708" t="s">
        <v>250</v>
      </c>
      <c r="I25" s="87"/>
      <c r="J25" s="87"/>
      <c r="K25" s="84"/>
      <c r="L25" s="85"/>
      <c r="Q25" s="84"/>
    </row>
    <row r="26" spans="1:21">
      <c r="A26" s="1675" t="s">
        <v>256</v>
      </c>
      <c r="B26" s="1676" t="s">
        <v>1024</v>
      </c>
      <c r="C26" s="1677" t="s">
        <v>1023</v>
      </c>
      <c r="D26" s="1678" t="s">
        <v>552</v>
      </c>
      <c r="E26" s="1679"/>
      <c r="F26" s="1676" t="s">
        <v>1024</v>
      </c>
      <c r="G26" s="1677" t="s">
        <v>1023</v>
      </c>
      <c r="H26" s="419"/>
      <c r="I26" s="1680" t="s">
        <v>551</v>
      </c>
      <c r="J26" s="1681"/>
      <c r="K26" s="1682"/>
      <c r="L26" s="85"/>
      <c r="Q26" s="84"/>
    </row>
    <row r="27" spans="1:21">
      <c r="A27" s="796" t="s">
        <v>251</v>
      </c>
      <c r="B27" s="988">
        <f>Original_Balance</f>
        <v>0</v>
      </c>
      <c r="C27" s="797">
        <f>IFERROR(B27/Measure,0)</f>
        <v>0</v>
      </c>
      <c r="D27" s="990" t="str">
        <f>IF(Loan_Purpose="Refinance","Previous Debt","Purchase Price")</f>
        <v>Purchase Price</v>
      </c>
      <c r="E27" s="419"/>
      <c r="F27" s="986">
        <v>0</v>
      </c>
      <c r="G27" s="797">
        <f>IFERROR(F27/Measure,0)</f>
        <v>0</v>
      </c>
      <c r="I27" s="484" t="s">
        <v>420</v>
      </c>
      <c r="J27" s="419"/>
      <c r="K27" s="126"/>
      <c r="L27" s="85"/>
      <c r="Q27" s="84"/>
    </row>
    <row r="28" spans="1:21">
      <c r="A28" s="140" t="s">
        <v>252</v>
      </c>
      <c r="B28" s="158">
        <v>0</v>
      </c>
      <c r="C28" s="160">
        <f>IFERROR(B28/Measure,0)</f>
        <v>0</v>
      </c>
      <c r="D28" s="991" t="s">
        <v>433</v>
      </c>
      <c r="F28" s="158">
        <v>0</v>
      </c>
      <c r="G28" s="160">
        <f>IFERROR(F28/Measure,0)</f>
        <v>0</v>
      </c>
      <c r="I28" s="85" t="s">
        <v>129</v>
      </c>
      <c r="K28" s="798"/>
      <c r="L28" s="85"/>
      <c r="Q28" s="84"/>
    </row>
    <row r="29" spans="1:21">
      <c r="A29" s="140" t="s">
        <v>253</v>
      </c>
      <c r="B29" s="158">
        <v>0</v>
      </c>
      <c r="C29" s="160">
        <f>IFERROR(B29/Measure,0)</f>
        <v>0</v>
      </c>
      <c r="D29" s="991" t="s">
        <v>434</v>
      </c>
      <c r="F29" s="158">
        <v>0</v>
      </c>
      <c r="G29" s="160">
        <f>IFERROR(F29/Measure,0)</f>
        <v>0</v>
      </c>
      <c r="I29" s="85" t="s">
        <v>549</v>
      </c>
      <c r="K29" s="996">
        <v>0</v>
      </c>
      <c r="L29" s="85"/>
      <c r="Q29" s="84"/>
    </row>
    <row r="30" spans="1:21">
      <c r="A30" s="140" t="s">
        <v>254</v>
      </c>
      <c r="B30" s="158">
        <v>0</v>
      </c>
      <c r="C30" s="160">
        <f>IFERROR(B30/Measure,0)</f>
        <v>0</v>
      </c>
      <c r="D30" s="991" t="s">
        <v>435</v>
      </c>
      <c r="F30" s="158">
        <v>0</v>
      </c>
      <c r="G30" s="160">
        <f>IFERROR(F30/Measure,0)</f>
        <v>0</v>
      </c>
      <c r="I30" s="85" t="s">
        <v>550</v>
      </c>
      <c r="K30" s="996">
        <v>0</v>
      </c>
      <c r="L30" s="85"/>
      <c r="Q30" s="84"/>
    </row>
    <row r="31" spans="1:21">
      <c r="A31" s="144" t="s">
        <v>254</v>
      </c>
      <c r="B31" s="170">
        <v>0</v>
      </c>
      <c r="C31" s="987">
        <f>IFERROR(B31/Measure,0)</f>
        <v>0</v>
      </c>
      <c r="D31" s="992" t="s">
        <v>254</v>
      </c>
      <c r="E31" s="87"/>
      <c r="F31" s="170">
        <v>0</v>
      </c>
      <c r="G31" s="987">
        <f>IFERROR(F31/Measure,0)</f>
        <v>0</v>
      </c>
      <c r="I31" s="85" t="s">
        <v>906</v>
      </c>
      <c r="K31" s="994">
        <f>IFERROR((K37)/K30,0)</f>
        <v>0</v>
      </c>
      <c r="L31" s="85"/>
      <c r="Q31" s="84"/>
    </row>
    <row r="32" spans="1:21">
      <c r="A32" s="709" t="s">
        <v>255</v>
      </c>
      <c r="B32" s="799">
        <f>SUM(B27:B31)</f>
        <v>0</v>
      </c>
      <c r="C32" s="989">
        <f>SUM(C27:C31)</f>
        <v>0</v>
      </c>
      <c r="D32" s="993" t="s">
        <v>553</v>
      </c>
      <c r="E32" s="87"/>
      <c r="F32" s="799">
        <f>SUM(F27:F31)</f>
        <v>0</v>
      </c>
      <c r="G32" s="989">
        <f>SUM(G27:G31)</f>
        <v>0</v>
      </c>
      <c r="H32" s="127"/>
      <c r="I32" s="89" t="s">
        <v>1022</v>
      </c>
      <c r="J32" s="87"/>
      <c r="K32" s="995">
        <f>IFERROR(Cost_Basis/Measure,0)</f>
        <v>0</v>
      </c>
      <c r="L32" s="85"/>
      <c r="Q32" s="84"/>
      <c r="U32" s="82" t="b">
        <f>F32=B32</f>
        <v>1</v>
      </c>
    </row>
    <row r="33" spans="1:17">
      <c r="A33" s="85"/>
      <c r="F33" s="103" t="b">
        <f>F32=B32</f>
        <v>1</v>
      </c>
      <c r="K33" s="84"/>
      <c r="L33" s="85"/>
      <c r="Q33" s="84"/>
    </row>
    <row r="34" spans="1:17">
      <c r="A34" s="1683" t="s">
        <v>686</v>
      </c>
      <c r="B34" s="1673"/>
      <c r="C34" s="1674"/>
      <c r="E34" s="125"/>
      <c r="F34" s="1680" t="s">
        <v>687</v>
      </c>
      <c r="G34" s="1673"/>
      <c r="H34" s="1673"/>
      <c r="I34" s="1673"/>
      <c r="J34" s="1673"/>
      <c r="K34" s="1674"/>
      <c r="Q34" s="84"/>
    </row>
    <row r="35" spans="1:17">
      <c r="A35" s="140" t="s">
        <v>865</v>
      </c>
      <c r="B35" s="129"/>
      <c r="C35" s="1041">
        <f>(IF(Interest_Only_Period=Balloon_Term,PMT(Coupon/12,360,-Original_Balance,0,0)*12,Annual_Debt_Service)-Annual_IO_Payment)*(Interest_Only_Period/12)</f>
        <v>0</v>
      </c>
      <c r="F35" s="1038" t="s">
        <v>585</v>
      </c>
      <c r="G35" s="1039" t="str">
        <f>IF(G36=0,"","Pari Passu 1")</f>
        <v/>
      </c>
      <c r="H35" s="1039" t="str">
        <f>IF(H36=0,"","Pari Passu 2")</f>
        <v/>
      </c>
      <c r="I35" s="1039" t="str">
        <f>IF(I36=0,"",J19)</f>
        <v/>
      </c>
      <c r="J35" s="1039" t="str">
        <f>IF(J36=0,"","Jr Mezz")</f>
        <v/>
      </c>
      <c r="K35" s="1040" t="s">
        <v>142</v>
      </c>
      <c r="L35" s="85"/>
      <c r="Q35" s="84"/>
    </row>
    <row r="36" spans="1:17">
      <c r="A36" s="140" t="str">
        <f>"Cash on Cash / NCF to Equity "&amp;IF(I36+J36=0,"","(After Sub Debt)")</f>
        <v xml:space="preserve">Cash on Cash / NCF to Equity </v>
      </c>
      <c r="B36" s="891" t="str">
        <f>IFERROR(IF(K31&gt;1,"N/A",IF(MAX(K29,Cost_Basis)=0,"",'10 Yr Pro Forma'!D62/(MAX(K29,Cost_Basis)-'Property &amp; Loan Summary'!K36))),"")</f>
        <v/>
      </c>
      <c r="C36" s="331">
        <f>SUMIF('10 Yr Pro Forma'!$D$11:$M$11,"&lt;="&amp;'Property &amp; Loan Summary'!$D$15,'10 Yr Pro Forma'!$D$62:$M$62)</f>
        <v>0</v>
      </c>
      <c r="E36" s="86" t="s">
        <v>139</v>
      </c>
      <c r="F36" s="800">
        <f>+IF(ISNUMBER(Trust_Pari_Balance),Trust_Pari_Balance,Current_Balance)</f>
        <v>0</v>
      </c>
      <c r="G36" s="158">
        <v>0</v>
      </c>
      <c r="H36" s="158">
        <v>0</v>
      </c>
      <c r="I36" s="260">
        <f>IFERROR(+K19-J36,0)</f>
        <v>0</v>
      </c>
      <c r="J36" s="158">
        <v>0</v>
      </c>
      <c r="K36" s="727">
        <f>SUM(F36:J36)</f>
        <v>0</v>
      </c>
      <c r="L36" s="85"/>
      <c r="Q36" s="84"/>
    </row>
    <row r="37" spans="1:17">
      <c r="A37" s="144" t="str">
        <f>IFERROR(IF(MAX('10 Yr Pro Forma'!D64:M64)&gt;(Cost_Basis-'Property &amp; Loan Summary'!K37),"Period All Equity Returned","Remaining Equity at Maturity"),"Period All Equity Returned")</f>
        <v>Remaining Equity at Maturity</v>
      </c>
      <c r="B37" s="87"/>
      <c r="C37" s="868" t="str">
        <f>IF(K31&gt;=1,"Cashed Out",IF(K31=0,"NAV",IF(COUNTIF('10 Yr Pro Forma'!D64:M64,"&lt;"&amp;(Cost_Basis-K37))=Balloon_Term/12,Cost_Basis-K37-C36,"Year "&amp;1+COUNTIF('10 Yr Pro Forma'!D64:M64,"&lt;"&amp;(Cost_Basis-K37)))))</f>
        <v>NAV</v>
      </c>
      <c r="E37" s="86" t="s">
        <v>132</v>
      </c>
      <c r="F37" s="800">
        <f>+IF(ISNUMBER(Trust_Pari_Balance),Trust_Pari_Balance,Original_Balance)</f>
        <v>0</v>
      </c>
      <c r="G37" s="158">
        <v>0</v>
      </c>
      <c r="H37" s="158">
        <v>0</v>
      </c>
      <c r="I37" s="260">
        <f>IFERROR(+K19-J37,0)</f>
        <v>0</v>
      </c>
      <c r="J37" s="158">
        <v>0</v>
      </c>
      <c r="K37" s="727">
        <f>SUM(F37:J37)</f>
        <v>0</v>
      </c>
      <c r="L37" s="85"/>
      <c r="Q37" s="84"/>
    </row>
    <row r="38" spans="1:17" ht="15" thickBot="1">
      <c r="A38" s="85"/>
      <c r="C38" s="110"/>
      <c r="E38" s="86" t="str">
        <f>IFERROR(IF(Factor=1,"PSF",IF(Hotel,"Per Key","Per Unit")),"PSF")</f>
        <v>PSF</v>
      </c>
      <c r="F38" s="802">
        <f>IFERROR(SUM($F$36:$H$36)/Measure,0)</f>
        <v>0</v>
      </c>
      <c r="G38" s="803" t="str">
        <f>IFERROR(IF(G36=0,"",SUM($F$36:$H$36)/Measure),0)</f>
        <v/>
      </c>
      <c r="H38" s="803" t="str">
        <f>IFERROR(IF(H36=0,"",SUM($F$36:$H$36)/Measure),0)</f>
        <v/>
      </c>
      <c r="I38" s="803" t="str">
        <f>IFERROR(IF(I36=0,"",SUM($F$36:$I$36)/Measure),0)</f>
        <v/>
      </c>
      <c r="J38" s="803" t="str">
        <f>IFERROR(IF(J36=0,"",SUM($F$36:$I$36)/Measure),0)</f>
        <v/>
      </c>
      <c r="K38" s="804">
        <f>IFERROR(+K36/Measure,0)</f>
        <v>0</v>
      </c>
      <c r="L38" s="85"/>
      <c r="Q38" s="84"/>
    </row>
    <row r="39" spans="1:17" ht="15" thickTop="1">
      <c r="A39" s="1683" t="s">
        <v>744</v>
      </c>
      <c r="B39" s="1673"/>
      <c r="C39" s="1674"/>
      <c r="E39" s="86" t="s">
        <v>140</v>
      </c>
      <c r="F39" s="129">
        <f>IFERROR(F36/$K$36,0)</f>
        <v>0</v>
      </c>
      <c r="G39" s="129" t="str">
        <f>IFERROR(IF(G36=0,"",G36/$K$36),0)</f>
        <v/>
      </c>
      <c r="H39" s="129" t="str">
        <f>IFERROR(IF(H36=0,"",H36/$K$36),0)</f>
        <v/>
      </c>
      <c r="I39" s="129" t="str">
        <f>IFERROR(IF(I36=0,"",I36/$K$36),0)</f>
        <v/>
      </c>
      <c r="J39" s="129" t="str">
        <f>IFERROR(IF(J36=0,"",J36/$K$36),0)</f>
        <v/>
      </c>
      <c r="K39" s="130">
        <f>SUM(F39:J39)</f>
        <v>0</v>
      </c>
      <c r="L39" s="85"/>
      <c r="Q39" s="84"/>
    </row>
    <row r="40" spans="1:17">
      <c r="A40" s="140" t="s">
        <v>867</v>
      </c>
      <c r="B40" s="112"/>
      <c r="C40" s="1042"/>
      <c r="E40" s="86" t="s">
        <v>141</v>
      </c>
      <c r="F40" s="129">
        <f>IFERROR(SUM($F36:$H$36)/Appraised_Value,0)</f>
        <v>0</v>
      </c>
      <c r="G40" s="129" t="str">
        <f>IF(G36=0,"",SUM($F36:$H$36)/Appraised_Value)</f>
        <v/>
      </c>
      <c r="H40" s="129" t="str">
        <f>IF(H36=0,"",SUM($F36:$H$36)/Appraised_Value)</f>
        <v/>
      </c>
      <c r="I40" s="129" t="str">
        <f>IF(I36=0,"",SUM($F36:I36)/Appraised_Value)</f>
        <v/>
      </c>
      <c r="J40" s="129" t="str">
        <f>IF(J36=0,"",SUM($F36:J36)/Appraised_Value)</f>
        <v/>
      </c>
      <c r="K40" s="130">
        <f>IFERROR(K36/Appraised_Value,0)</f>
        <v>0</v>
      </c>
      <c r="L40" s="85"/>
      <c r="Q40" s="84"/>
    </row>
    <row r="41" spans="1:17">
      <c r="A41" s="144" t="s">
        <v>743</v>
      </c>
      <c r="B41" s="108"/>
      <c r="C41" s="805"/>
      <c r="D41" s="87"/>
      <c r="E41" s="486" t="s">
        <v>1136</v>
      </c>
      <c r="F41" s="131">
        <f>IFERROR(SUM($F36:$H$36)/Concluded_Value,0)</f>
        <v>0</v>
      </c>
      <c r="G41" s="131" t="str">
        <f>IFERROR(IF(G36=0,"",SUM($F36:$H$36)/Concluded_Value),0)</f>
        <v/>
      </c>
      <c r="H41" s="131" t="str">
        <f>IFERROR(IF(H36=0,"",SUM($F36:$H$36)/Concluded_Value),0)</f>
        <v/>
      </c>
      <c r="I41" s="131" t="str">
        <f>IFERROR(IF(I36=0,"",SUM($F36:I36)/Concluded_Value),0)</f>
        <v/>
      </c>
      <c r="J41" s="131" t="str">
        <f>IFERROR(IF(J36=0,"",SUM($F36:J36)/Concluded_Value),0)</f>
        <v/>
      </c>
      <c r="K41" s="132">
        <f>IFERROR(K36/Concluded_Value,0)</f>
        <v>0</v>
      </c>
      <c r="L41" s="85"/>
      <c r="Q41" s="84"/>
    </row>
    <row r="42" spans="1:17">
      <c r="A42" s="85"/>
      <c r="K42" s="84"/>
      <c r="L42" s="85"/>
      <c r="Q42" s="84"/>
    </row>
    <row r="43" spans="1:17">
      <c r="A43" s="1684" t="s">
        <v>156</v>
      </c>
      <c r="B43" s="1685">
        <f>+IF(Hotel,'Hotel Op History and Pro Forma'!H3,'Operating History and Pro Forma'!F3)</f>
        <v>1899</v>
      </c>
      <c r="C43" s="1686" t="s">
        <v>163</v>
      </c>
      <c r="D43" s="1687" t="str">
        <f ca="1">+IF(Hotel,'Hotel Op History and Pro Forma'!K3,'Operating History and Pro Forma'!H3)</f>
        <v>T12 - 2026</v>
      </c>
      <c r="E43" s="1686" t="s">
        <v>163</v>
      </c>
      <c r="F43" s="1687" t="s">
        <v>160</v>
      </c>
      <c r="G43" s="1685" t="s">
        <v>163</v>
      </c>
      <c r="H43" s="1688" t="s">
        <v>548</v>
      </c>
      <c r="I43" s="1686" t="s">
        <v>163</v>
      </c>
      <c r="J43" s="1688" t="s">
        <v>557</v>
      </c>
      <c r="K43" s="1686" t="s">
        <v>163</v>
      </c>
      <c r="L43" s="85"/>
      <c r="Q43" s="84"/>
    </row>
    <row r="44" spans="1:17">
      <c r="A44" s="140" t="str">
        <f>IF(Hotel,"Occupancy / ADR","")</f>
        <v/>
      </c>
      <c r="B44" s="939" t="str">
        <f>IF(Hotel,'Hotel Op History and Pro Forma'!H9,"")</f>
        <v/>
      </c>
      <c r="C44" s="836" t="str">
        <f>IF(Hotel,'Hotel Op History and Pro Forma'!H10,"")</f>
        <v/>
      </c>
      <c r="D44" s="939" t="str">
        <f>IF(Hotel,'Hotel Op History and Pro Forma'!K9,"")</f>
        <v/>
      </c>
      <c r="E44" s="836" t="str">
        <f>IF(Hotel,'Hotel Op History and Pro Forma'!K10,"")</f>
        <v/>
      </c>
      <c r="F44" s="939" t="str">
        <f>IF(Hotel,'Hotel Op History and Pro Forma'!Q9,"")</f>
        <v/>
      </c>
      <c r="G44" s="141" t="str">
        <f>IF(Hotel,'Hotel Op History and Pro Forma'!Q10,"")</f>
        <v/>
      </c>
      <c r="H44" s="939" t="str">
        <f>IF(Hotel,'Hotel Op History and Pro Forma'!T9,"")</f>
        <v/>
      </c>
      <c r="I44" s="836" t="str">
        <f>IF(Hotel,'Hotel Op History and Pro Forma'!T10,"")</f>
        <v/>
      </c>
      <c r="J44" s="939" t="str">
        <f>IF(Hotel,1-INDEX('10 Yr Pro Forma'!$D$23:$M$23,1,MIN(10,ROUNDUP(Balloon_Term/12,0))),"")</f>
        <v/>
      </c>
      <c r="K44" s="836" t="str">
        <f>IF(Hotel,INDEX('10 Yr Pro Forma'!$D$21:$M$21,1,MIN(10,ROUNDUP(Balloon_Term/12,0))),"")</f>
        <v/>
      </c>
      <c r="L44" s="85"/>
      <c r="Q44" s="84"/>
    </row>
    <row r="45" spans="1:17">
      <c r="A45" s="140" t="s">
        <v>157</v>
      </c>
      <c r="B45" s="800">
        <f>IF(Hotel,'Hotel Op History and Pro Forma'!H18,'Operating History and Pro Forma'!F17)</f>
        <v>0</v>
      </c>
      <c r="C45" s="825">
        <f>IFERROR(B45/Measure/Factor,0)</f>
        <v>0</v>
      </c>
      <c r="D45" s="800">
        <f>IF(Hotel,'Hotel Op History and Pro Forma'!K18,'Operating History and Pro Forma'!H17)</f>
        <v>0</v>
      </c>
      <c r="E45" s="825">
        <f>IFERROR(D45/Measure/Factor,0)</f>
        <v>0</v>
      </c>
      <c r="F45" s="800">
        <f>IF(Hotel,'Hotel Op History and Pro Forma'!Q18,'Operating History and Pro Forma'!L17)</f>
        <v>0</v>
      </c>
      <c r="G45" s="825">
        <f>IFERROR(F45/Measure/Factor,0)</f>
        <v>0</v>
      </c>
      <c r="H45" s="800">
        <f>IFERROR(IF(Hotel,'Hotel Op History and Pro Forma'!T18,'Operating History and Pro Forma'!P17),0)</f>
        <v>0</v>
      </c>
      <c r="I45" s="825">
        <f>IFERROR(H45/Measure/Factor,0)</f>
        <v>0</v>
      </c>
      <c r="J45" s="806">
        <f>IFERROR(INDEX('10 Yr Pro Forma'!$D$26:$M$26,1,MIN(10,ROUNDUP(Balloon_Term/12,0))),0)</f>
        <v>0</v>
      </c>
      <c r="K45" s="825">
        <f>IFERROR(J45/Measure/Factor,0)</f>
        <v>0</v>
      </c>
      <c r="L45" s="85"/>
      <c r="Q45" s="84"/>
    </row>
    <row r="46" spans="1:17">
      <c r="A46" s="140" t="s">
        <v>158</v>
      </c>
      <c r="B46" s="336">
        <f>IF(Hotel,'Hotel Op History and Pro Forma'!H50,'Operating History and Pro Forma'!F33)</f>
        <v>0</v>
      </c>
      <c r="C46" s="201">
        <f>IFERROR(B46/Measure/Factor,0)</f>
        <v>0</v>
      </c>
      <c r="D46" s="336">
        <f>IF(Hotel,'Hotel Op History and Pro Forma'!K50,'Operating History and Pro Forma'!H33)</f>
        <v>0</v>
      </c>
      <c r="E46" s="201">
        <f>IFERROR(D46/Measure/Factor,0)</f>
        <v>0</v>
      </c>
      <c r="F46" s="807">
        <f>IF(Hotel,'Hotel Op History and Pro Forma'!Q50,'Operating History and Pro Forma'!L33)</f>
        <v>0</v>
      </c>
      <c r="G46" s="201">
        <f>IFERROR(F46/Measure/Factor,0)</f>
        <v>0</v>
      </c>
      <c r="H46" s="807">
        <f>IFERROR(IF(Hotel,'Hotel Op History and Pro Forma'!T50,'Operating History and Pro Forma'!P33),0)</f>
        <v>0</v>
      </c>
      <c r="I46" s="201">
        <f>IFERROR(H46/Measure/Factor,0)</f>
        <v>0</v>
      </c>
      <c r="J46" s="808">
        <f>IFERROR(INDEX('10 Yr Pro Forma'!$D$30:$M$30,1,MIN(10,ROUNDUP(Balloon_Term/12,0))),0)</f>
        <v>0</v>
      </c>
      <c r="K46" s="201">
        <f>IFERROR(J46/Measure/Factor,0)</f>
        <v>0</v>
      </c>
      <c r="L46" s="85"/>
      <c r="Q46" s="84"/>
    </row>
    <row r="47" spans="1:17">
      <c r="A47" s="140" t="s">
        <v>159</v>
      </c>
      <c r="B47" s="337">
        <f>B45-B46</f>
        <v>0</v>
      </c>
      <c r="C47" s="826">
        <f>IFERROR(B47/Measure/Factor,0)</f>
        <v>0</v>
      </c>
      <c r="D47" s="337">
        <f>D45-D46</f>
        <v>0</v>
      </c>
      <c r="E47" s="826">
        <f>IFERROR(D47/Measure/Factor,0)</f>
        <v>0</v>
      </c>
      <c r="F47" s="337">
        <f>F45-F46</f>
        <v>0</v>
      </c>
      <c r="G47" s="826">
        <f>IFERROR(F47/Measure/Factor,0)</f>
        <v>0</v>
      </c>
      <c r="H47" s="337">
        <f>H45-H46</f>
        <v>0</v>
      </c>
      <c r="I47" s="826">
        <f>IFERROR(H47/Measure/Factor,0)</f>
        <v>0</v>
      </c>
      <c r="J47" s="809">
        <f>+J45-J46</f>
        <v>0</v>
      </c>
      <c r="K47" s="826">
        <f>IFERROR(J47/Measure/Factor,0)</f>
        <v>0</v>
      </c>
      <c r="L47" s="85"/>
      <c r="Q47" s="84"/>
    </row>
    <row r="48" spans="1:17" ht="3.75" customHeight="1">
      <c r="A48" s="140"/>
      <c r="B48" s="330"/>
      <c r="C48" s="212"/>
      <c r="D48" s="330"/>
      <c r="E48" s="212"/>
      <c r="F48" s="330"/>
      <c r="G48" s="212"/>
      <c r="H48" s="330"/>
      <c r="I48" s="212"/>
      <c r="J48" s="810"/>
      <c r="K48" s="212"/>
      <c r="L48" s="85"/>
      <c r="Q48" s="84"/>
    </row>
    <row r="49" spans="1:26">
      <c r="A49" s="140" t="str">
        <f>IFERROR(IF(Hotel,"PIP",IF(RRP,"TI / LC / Capex","Reserves")),"TI / LC / Capex")</f>
        <v>TI / LC / Capex</v>
      </c>
      <c r="B49" s="336">
        <f>IF(Hotel,'Hotel Op History and Pro Forma'!H58,'Operating History and Pro Forma'!F42)</f>
        <v>0</v>
      </c>
      <c r="C49" s="201">
        <f>IFERROR(B49/Measure/Factor,0)</f>
        <v>0</v>
      </c>
      <c r="D49" s="336">
        <f>IF(Hotel,'Hotel Op History and Pro Forma'!K58,'Operating History and Pro Forma'!H42)</f>
        <v>0</v>
      </c>
      <c r="E49" s="201">
        <f>IFERROR(D49/Measure/Factor,0)</f>
        <v>0</v>
      </c>
      <c r="F49" s="336">
        <f>IF(Hotel,'Hotel Op History and Pro Forma'!Q58,'Operating History and Pro Forma'!L42)</f>
        <v>0</v>
      </c>
      <c r="G49" s="201">
        <f>IFERROR(F49/Measure/Factor,0)</f>
        <v>0</v>
      </c>
      <c r="H49" s="336">
        <f>+H47-H50</f>
        <v>0</v>
      </c>
      <c r="I49" s="201">
        <f>IFERROR(H49/Measure/Factor,0)</f>
        <v>0</v>
      </c>
      <c r="J49" s="811">
        <f>+J47-J50</f>
        <v>0</v>
      </c>
      <c r="K49" s="201">
        <f>IFERROR(J49/Measure/Factor,0)</f>
        <v>0</v>
      </c>
      <c r="L49" s="85"/>
      <c r="Q49" s="84"/>
    </row>
    <row r="50" spans="1:26">
      <c r="A50" s="140" t="s">
        <v>161</v>
      </c>
      <c r="B50" s="340">
        <f>+B47-B49</f>
        <v>0</v>
      </c>
      <c r="C50" s="827">
        <f>IFERROR(B50/Measure/Factor,0)</f>
        <v>0</v>
      </c>
      <c r="D50" s="340">
        <f>+D47-D49</f>
        <v>0</v>
      </c>
      <c r="E50" s="827">
        <f>IFERROR(D50/Measure/Factor,0)</f>
        <v>0</v>
      </c>
      <c r="F50" s="340">
        <f>+F47-F49</f>
        <v>0</v>
      </c>
      <c r="G50" s="827">
        <f>IFERROR(F50/Measure/Factor,0)</f>
        <v>0</v>
      </c>
      <c r="H50" s="340">
        <f>IFERROR(IF(RRP,'Operating History and Pro Forma'!P44,IF(Hotel,'Hotel Op History and Pro Forma'!T60,'10 Yr Pro Forma'!D36)),0)</f>
        <v>0</v>
      </c>
      <c r="I50" s="827">
        <f>IFERROR(H50/Measure/Factor,0)</f>
        <v>0</v>
      </c>
      <c r="J50" s="812">
        <f>IFERROR(INDEX('10 Yr Pro Forma'!$D$36:$M$36,1,MIN(10,ROUNDUP(Balloon_Term/12,0))),0)</f>
        <v>0</v>
      </c>
      <c r="K50" s="827">
        <f>IFERROR(J50/Measure/Factor,0)</f>
        <v>0</v>
      </c>
      <c r="L50" s="85"/>
      <c r="Q50" s="84"/>
      <c r="S50" s="110"/>
    </row>
    <row r="51" spans="1:26">
      <c r="A51" s="140" t="s">
        <v>844</v>
      </c>
      <c r="B51" s="813">
        <f>+IF(SUM(B45:B47)=0,0,B50-Annual_Debt_Service)</f>
        <v>0</v>
      </c>
      <c r="C51" s="814"/>
      <c r="D51" s="813">
        <f>+IF(SUM(D45:D47)=0,0,D50-Annual_Debt_Service)</f>
        <v>0</v>
      </c>
      <c r="E51" s="814"/>
      <c r="F51" s="813">
        <f>+F50-Annual_Debt_Service</f>
        <v>0</v>
      </c>
      <c r="G51" s="815"/>
      <c r="H51" s="813">
        <f>+H50-Annual_Debt_Service</f>
        <v>0</v>
      </c>
      <c r="I51" s="814"/>
      <c r="J51" s="813">
        <f>+J50-Annual_Debt_Service</f>
        <v>0</v>
      </c>
      <c r="K51" s="814"/>
      <c r="L51" s="85"/>
      <c r="Q51" s="84"/>
    </row>
    <row r="52" spans="1:26">
      <c r="A52" s="140" t="str">
        <f>"Value @ "&amp;TEXT(Concluded_Cap_Rate,"#.00%")&amp;" EF Concl Cap Rate / LTV:"</f>
        <v>Value @ .00% EF Concl Cap Rate / LTV:</v>
      </c>
      <c r="B52" s="813">
        <f>+IFERROR(B47/Concluded_Cap_Rate,0)</f>
        <v>0</v>
      </c>
      <c r="C52" s="816" t="str">
        <f>IFERROR(+Original_Balance/B52,"")</f>
        <v/>
      </c>
      <c r="D52" s="813">
        <f>+IFERROR(D47/Concluded_Cap_Rate,0)</f>
        <v>0</v>
      </c>
      <c r="E52" s="816" t="str">
        <f>IFERROR(+Original_Balance/D52,"")</f>
        <v/>
      </c>
      <c r="F52" s="813">
        <f>+IFERROR(F47/Concluded_Cap_Rate,0)</f>
        <v>0</v>
      </c>
      <c r="G52" s="816" t="str">
        <f>IFERROR(+Original_Balance/F52,"")</f>
        <v/>
      </c>
      <c r="H52" s="813">
        <f>+IFERROR(H47/Concluded_Cap_Rate,0)</f>
        <v>0</v>
      </c>
      <c r="I52" s="816" t="str">
        <f>IFERROR(+Original_Balance/H52,"")</f>
        <v/>
      </c>
      <c r="J52" s="813">
        <f>+IFERROR(J47/Concluded_Cap_Rate,0)</f>
        <v>0</v>
      </c>
      <c r="K52" s="816" t="str">
        <f>IFERROR(+Maturity_Balance/J52,"")</f>
        <v/>
      </c>
      <c r="L52" s="85"/>
      <c r="Q52" s="84"/>
    </row>
    <row r="53" spans="1:26">
      <c r="A53" s="140" t="str">
        <f>IF(I36+J36=0,"NOI DSCR:","NOI DSCR / Including Sub Debt:")</f>
        <v>NOI DSCR:</v>
      </c>
      <c r="B53" s="817">
        <f>IFERROR(+B47/Annual_Debt_Service,0)</f>
        <v>0</v>
      </c>
      <c r="C53" s="134" t="str">
        <f>IF($K$19=0,"",+B47/(Annual_Debt_Service+Sub_Debt_Service))</f>
        <v/>
      </c>
      <c r="D53" s="817">
        <f>IFERROR(+D47/Annual_Debt_Service,0)</f>
        <v>0</v>
      </c>
      <c r="E53" s="134" t="str">
        <f>IF($K$19=0,"",+D47/(Annual_Debt_Service+Sub_Debt_Service))</f>
        <v/>
      </c>
      <c r="F53" s="817">
        <f>IFERROR(+F47/Annual_Debt_Service,0)</f>
        <v>0</v>
      </c>
      <c r="G53" s="134" t="str">
        <f>IF($K$19=0,"",+F47/(Annual_Debt_Service+Sub_Debt_Service))</f>
        <v/>
      </c>
      <c r="H53" s="817">
        <f>IFERROR(+H47/Annual_Debt_Service,0)</f>
        <v>0</v>
      </c>
      <c r="I53" s="134" t="str">
        <f>IF($K$19=0,"",+H47/(Annual_Debt_Service+Sub_Debt_Service))</f>
        <v/>
      </c>
      <c r="J53" s="817">
        <f>IFERROR(+J47/Annual_Debt_Service,0)</f>
        <v>0</v>
      </c>
      <c r="K53" s="134" t="str">
        <f>IF($K$19=0,"",+J47/(Annual_Debt_Service+Sub_Debt_Service))</f>
        <v/>
      </c>
      <c r="L53" s="85"/>
      <c r="Q53" s="84"/>
    </row>
    <row r="54" spans="1:26">
      <c r="A54" s="140" t="str">
        <f>IF(I36+J36=0,"NCF DSCR:","NCF DSCR / Including Sub Debt:")</f>
        <v>NCF DSCR:</v>
      </c>
      <c r="B54" s="782">
        <f>IFERROR(+B50/Annual_Debt_Service,0)</f>
        <v>0</v>
      </c>
      <c r="C54" s="136" t="str">
        <f>IF($K$19=0,"",B50/(Annual_Debt_Service+Sub_Debt_Service))</f>
        <v/>
      </c>
      <c r="D54" s="782">
        <f>IFERROR(+D50/Annual_Debt_Service,0)</f>
        <v>0</v>
      </c>
      <c r="E54" s="136" t="str">
        <f>IF($K$19=0,"",D50/(Annual_Debt_Service+Sub_Debt_Service))</f>
        <v/>
      </c>
      <c r="F54" s="782">
        <f>IFERROR(+F50/Annual_Debt_Service,0)</f>
        <v>0</v>
      </c>
      <c r="G54" s="136" t="str">
        <f>IF($K$19=0,"",F50/(Annual_Debt_Service+Sub_Debt_Service))</f>
        <v/>
      </c>
      <c r="H54" s="782">
        <f>IFERROR(+H50/Annual_Debt_Service,0)</f>
        <v>0</v>
      </c>
      <c r="I54" s="136" t="str">
        <f>IF($K$19=0,"",H50/(Annual_Debt_Service+Sub_Debt_Service))</f>
        <v/>
      </c>
      <c r="J54" s="782">
        <f>IFERROR(+J50/Annual_Debt_Service,0)</f>
        <v>0</v>
      </c>
      <c r="K54" s="136" t="str">
        <f>IF($K$19=0,"",J50/(Annual_Debt_Service+Sub_Debt_Service))</f>
        <v/>
      </c>
      <c r="L54" s="85"/>
      <c r="Q54" s="84"/>
    </row>
    <row r="55" spans="1:26">
      <c r="A55" s="140" t="str">
        <f>IF(I36+J36=0,"NOI DY:","NOI DY / Including Sub Debt:")</f>
        <v>NOI DY:</v>
      </c>
      <c r="B55" s="137">
        <f>IFERROR(+B47/Current_Balance,0)</f>
        <v>0</v>
      </c>
      <c r="C55" s="138" t="str">
        <f>IF($K$19=0,"",B47/(Current_Balance+$K$19))</f>
        <v/>
      </c>
      <c r="D55" s="137">
        <f>IFERROR(+D47/Current_Balance,0)</f>
        <v>0</v>
      </c>
      <c r="E55" s="138" t="str">
        <f>IF($K$19=0,"",D47/(Current_Balance+$K$19))</f>
        <v/>
      </c>
      <c r="F55" s="137">
        <f>IFERROR(+F47/Current_Balance,0)</f>
        <v>0</v>
      </c>
      <c r="G55" s="138" t="str">
        <f>IF($K$19=0,"",F47/(Current_Balance+$K$19))</f>
        <v/>
      </c>
      <c r="H55" s="137">
        <f>IFERROR(+H47/Current_Balance,0)</f>
        <v>0</v>
      </c>
      <c r="I55" s="138" t="str">
        <f>IF($K$19=0,"",H47/(Current_Balance+$K$19))</f>
        <v/>
      </c>
      <c r="J55" s="137">
        <f>IFERROR(+J47/Maturity_Balance,0)</f>
        <v>0</v>
      </c>
      <c r="K55" s="138" t="str">
        <f>IF($K$22=0,"",J47/(Maturity_Balance+$K$22))</f>
        <v/>
      </c>
      <c r="L55" s="85"/>
      <c r="Q55" s="84"/>
    </row>
    <row r="56" spans="1:26">
      <c r="A56" s="90"/>
      <c r="B56" s="90"/>
      <c r="C56" s="90"/>
      <c r="D56" s="90"/>
      <c r="E56" s="90"/>
      <c r="F56" s="90"/>
      <c r="G56" s="90"/>
      <c r="H56" s="90"/>
      <c r="I56" s="90"/>
      <c r="J56" s="90"/>
      <c r="K56" s="90"/>
      <c r="Q56" s="84"/>
    </row>
    <row r="57" spans="1:26" ht="18.75" customHeight="1">
      <c r="A57" s="1683" t="s">
        <v>1082</v>
      </c>
      <c r="B57" s="1671"/>
      <c r="C57" s="1671"/>
      <c r="D57" s="1671"/>
      <c r="E57" s="1671"/>
      <c r="F57" s="1671"/>
      <c r="G57" s="1682"/>
      <c r="I57" s="1692" t="s">
        <v>907</v>
      </c>
      <c r="J57" s="1671"/>
      <c r="K57" s="1694"/>
      <c r="L57" s="85"/>
      <c r="Q57" s="84"/>
      <c r="W57" s="919">
        <v>0.1</v>
      </c>
      <c r="X57" s="103"/>
      <c r="Y57" s="103"/>
    </row>
    <row r="58" spans="1:26" ht="36" customHeight="1">
      <c r="A58" s="1705" t="str">
        <f>"Tenant Name"&amp;IF(SUM($V$59:$V$68)&gt;0," (Sales / Occ. Cost):",":")</f>
        <v>Tenant Name:</v>
      </c>
      <c r="B58" s="1624" t="s">
        <v>707</v>
      </c>
      <c r="C58" s="1706" t="s">
        <v>91</v>
      </c>
      <c r="D58" s="1706" t="s">
        <v>904</v>
      </c>
      <c r="E58" s="1706" t="s">
        <v>1026</v>
      </c>
      <c r="F58" s="1706" t="s">
        <v>220</v>
      </c>
      <c r="G58" s="1707" t="s">
        <v>450</v>
      </c>
      <c r="I58" s="924" t="s">
        <v>669</v>
      </c>
      <c r="J58" s="1624" t="s">
        <v>833</v>
      </c>
      <c r="K58" s="1707" t="s">
        <v>908</v>
      </c>
      <c r="L58" s="85"/>
      <c r="Q58" s="84"/>
      <c r="U58" s="103" t="s">
        <v>866</v>
      </c>
      <c r="V58" s="103" t="s">
        <v>689</v>
      </c>
      <c r="W58" s="103" t="s">
        <v>910</v>
      </c>
      <c r="X58" s="103" t="s">
        <v>911</v>
      </c>
      <c r="Y58" s="892" t="s">
        <v>912</v>
      </c>
      <c r="Z58" s="892" t="s">
        <v>908</v>
      </c>
    </row>
    <row r="59" spans="1:26">
      <c r="A59" s="140" t="str">
        <f>IFERROR(VLOOKUP($T59,'Rent Roll'!$A$13:$M$290,3,0),"")&amp;IF(V59&gt;0,("  ("&amp;TEXT(V59,"$0")&amp;" psf / "&amp;TEXT(U59,"0.00%")&amp;")"),"")</f>
        <v/>
      </c>
      <c r="B59" s="416" t="str">
        <f ca="1">IFERROR(IFERROR(IF((D59-VLOOKUP($T59,'Rent Roll'!$A$13:$AD$290,10,0))&gt;0,"Above",IF(D59-VLOOKUP($T59,'Rent Roll'!$A$13:$AD$290,10,0)&lt;0,"Below","At Mkt")),"")&amp;IF((D59-VLOOKUP($T59,'Rent Roll'!$A$13:$AD$290,10,0))=0,""," ( "&amp;TEXT(D59/VLOOKUP($T59,'Rent Roll'!$A$13:$AD$290,10,0)-1,"0.0%")&amp;" )"),"")</f>
        <v/>
      </c>
      <c r="C59" s="357">
        <f ca="1">IFERROR(SUMIF('Rent Roll'!$A$14:$A$290,'Property &amp; Loan Summary'!$T59,INDIRECT($C$79)),"")</f>
        <v>0</v>
      </c>
      <c r="D59" s="872" t="str">
        <f ca="1">IFERROR(IFERROR(SUMIF('Rent Roll'!$A$14:$A$290,'Property &amp; Loan Summary'!T59,INDIRECT($D$79)),"")/C59,"")</f>
        <v/>
      </c>
      <c r="E59" s="873" t="str">
        <f ca="1">IFERROR(SUMIF('Rent Roll'!$A$14:$A$290,$T59,INDIRECT($E$79))/'Rent Roll'!$U$295,"")</f>
        <v/>
      </c>
      <c r="F59" s="874" t="str">
        <f>IFERROR(VLOOKUP($T59,'Rent Roll'!$A$13:$M$290,MATCH(F$58,'Rent Roll'!$A$13:$AD$13,0),0),"")</f>
        <v/>
      </c>
      <c r="G59" s="875" t="str">
        <f>IFERROR(MAX($E$21,INDEX('Amortization Schedule'!$J$2:$J$361,DATEDIF(Note_Date,'Property &amp; Loan Summary'!F59,"M"),1)),"")</f>
        <v/>
      </c>
      <c r="H59" s="181"/>
      <c r="I59" s="143">
        <f>EDATE(Note_Date,12)</f>
        <v>366</v>
      </c>
      <c r="J59" s="519">
        <f>IFERROR('Rent Roll Summary'!G21/Measure,0)</f>
        <v>0</v>
      </c>
      <c r="K59" s="869">
        <f>'Rent Roll Summary'!G33</f>
        <v>0</v>
      </c>
      <c r="L59" s="85"/>
      <c r="Q59" s="84"/>
      <c r="S59" s="152"/>
      <c r="T59" s="701">
        <v>1</v>
      </c>
      <c r="U59" s="703">
        <f>IFERROR(VLOOKUP(T59,'Rent Roll'!$A$14:$Z$291,24,0),0)</f>
        <v>0</v>
      </c>
      <c r="V59" s="702">
        <f>IFERROR(VLOOKUP(T59,'Rent Roll'!$A$14:$Z$291,26,0),0)</f>
        <v>0</v>
      </c>
      <c r="W59" s="892" t="e">
        <f t="shared" ref="W59:W68" ca="1" si="0">IF(AND(E59&gt;$W$57,(F59-Note_Date)&lt;365*3),"Y","N")</f>
        <v>#VALUE!</v>
      </c>
      <c r="X59" s="103" t="e">
        <f ca="1">IF(W59="Y",VLOOKUP($T59,'Rent Roll'!$A$13:$M$290,3,0)&amp;IF(Y59=$W$69,""," / "),"")</f>
        <v>#VALUE!</v>
      </c>
      <c r="Y59" s="892">
        <f ca="1">COUNTIF($W$59:W59,"Y")</f>
        <v>0</v>
      </c>
      <c r="Z59" s="932">
        <f ca="1">IFERROR(SUMIF('Rent Roll'!$A$14:$A$290,$T59,INDIRECT($E$79)),"")</f>
        <v>0</v>
      </c>
    </row>
    <row r="60" spans="1:26">
      <c r="A60" s="140" t="str">
        <f>IFERROR(VLOOKUP($T60,'Rent Roll'!$A$13:$M$290,3,0),"")&amp;IF(V60&gt;0,("  ("&amp;TEXT(V60,"$0")&amp;" psf / "&amp;TEXT(U60,"0.00%")&amp;")"),"")</f>
        <v/>
      </c>
      <c r="B60" s="416" t="str">
        <f ca="1">IFERROR(IFERROR(IF((D60-VLOOKUP($T60,'Rent Roll'!$A$13:$AD$290,10,0))&gt;0,"Above",IF(D60-VLOOKUP($T60,'Rent Roll'!$A$13:$AD$290,10,0)&lt;0,"Below","At Mkt")),"")&amp;IF((D60-VLOOKUP($T60,'Rent Roll'!$A$13:$AD$290,10,0))=0,""," ( "&amp;TEXT(D60/VLOOKUP($T60,'Rent Roll'!$A$13:$AD$290,10,0)-1,"0.0%")&amp;" )"),"")</f>
        <v/>
      </c>
      <c r="C60" s="357">
        <f ca="1">IFERROR(SUMIF('Rent Roll'!$A$14:$A$290,'Property &amp; Loan Summary'!$T60,INDIRECT($C$79)),"")</f>
        <v>0</v>
      </c>
      <c r="D60" s="876" t="str">
        <f ca="1">IFERROR(IFERROR(SUMIF('Rent Roll'!$A$14:$A$290,'Property &amp; Loan Summary'!T60,INDIRECT($D$79)),"")/C60,"")</f>
        <v/>
      </c>
      <c r="E60" s="873" t="str">
        <f ca="1">IFERROR(SUMIF('Rent Roll'!$A$14:$A$290,$T60,INDIRECT($E$79))/'Rent Roll'!$U$295,"")</f>
        <v/>
      </c>
      <c r="F60" s="874" t="str">
        <f>IFERROR(VLOOKUP($T60,'Rent Roll'!$A$13:$M$290,MATCH(F$58,'Rent Roll'!$A$13:$AD$13,0),0),"")</f>
        <v/>
      </c>
      <c r="G60" s="877" t="str">
        <f>IFERROR(MAX($E$21,INDEX('Amortization Schedule'!$J$2:$J$361,DATEDIF(Note_Date,'Property &amp; Loan Summary'!F60,"M"),1)),"")</f>
        <v/>
      </c>
      <c r="I60" s="143">
        <f>+EDATE(I59,12)</f>
        <v>731</v>
      </c>
      <c r="J60" s="519">
        <f>IFERROR('Rent Roll Summary'!G22/Measure,0)</f>
        <v>0</v>
      </c>
      <c r="K60" s="116">
        <f>'Rent Roll Summary'!G34</f>
        <v>0</v>
      </c>
      <c r="L60" s="85"/>
      <c r="Q60" s="84"/>
      <c r="T60" s="701">
        <f>+T59+1</f>
        <v>2</v>
      </c>
      <c r="U60" s="703">
        <f>IFERROR(VLOOKUP(T60,'Rent Roll'!$A$14:$Z$291,24,0),0)</f>
        <v>0</v>
      </c>
      <c r="V60" s="702">
        <f>IFERROR(VLOOKUP(T60,'Rent Roll'!$A$14:$Z$291,26,0),0)</f>
        <v>0</v>
      </c>
      <c r="W60" s="892" t="e">
        <f t="shared" ca="1" si="0"/>
        <v>#VALUE!</v>
      </c>
      <c r="X60" s="103" t="e">
        <f ca="1">IF(W60="Y",VLOOKUP($T60,'Rent Roll'!$A$13:$M$290,3,0)&amp;IF(Y60=$W$69,""," / "),"")</f>
        <v>#VALUE!</v>
      </c>
      <c r="Y60" s="892">
        <f ca="1">COUNTIF($W$59:W60,"Y")</f>
        <v>0</v>
      </c>
      <c r="Z60" s="932">
        <f ca="1">IFERROR(SUMIF('Rent Roll'!$A$14:$A$290,$T60,INDIRECT($E$79)),"")</f>
        <v>0</v>
      </c>
    </row>
    <row r="61" spans="1:26">
      <c r="A61" s="140" t="str">
        <f>IFERROR(VLOOKUP($T61,'Rent Roll'!$A$13:$M$290,3,0),"")&amp;IF(V61&gt;0,("  ("&amp;TEXT(V61,"$0")&amp;" psf / "&amp;TEXT(U61,"0.00%")&amp;")"),"")</f>
        <v/>
      </c>
      <c r="B61" s="416" t="str">
        <f ca="1">IFERROR(IFERROR(IF((D61-VLOOKUP($T61,'Rent Roll'!$A$13:$AD$290,10,0))&gt;0,"Above",IF(D61-VLOOKUP($T61,'Rent Roll'!$A$13:$AD$290,10,0)&lt;0,"Below","At Mkt")),"")&amp;IF((D61-VLOOKUP($T61,'Rent Roll'!$A$13:$AD$290,10,0))=0,""," ( "&amp;TEXT(D61/VLOOKUP($T61,'Rent Roll'!$A$13:$AD$290,10,0)-1,"0.0%")&amp;" )"),"")</f>
        <v/>
      </c>
      <c r="C61" s="357">
        <f ca="1">IFERROR(SUMIF('Rent Roll'!$A$14:$A$290,'Property &amp; Loan Summary'!$T61,INDIRECT($C$79)),"")</f>
        <v>0</v>
      </c>
      <c r="D61" s="876" t="str">
        <f ca="1">IFERROR(IFERROR(SUMIF('Rent Roll'!$A$14:$A$290,'Property &amp; Loan Summary'!T61,INDIRECT($D$79)),"")/C61,"")</f>
        <v/>
      </c>
      <c r="E61" s="873" t="str">
        <f ca="1">IFERROR(SUMIF('Rent Roll'!$A$14:$A$290,$T61,INDIRECT($E$79))/'Rent Roll'!$U$295,"")</f>
        <v/>
      </c>
      <c r="F61" s="874" t="str">
        <f>IFERROR(VLOOKUP($T61,'Rent Roll'!$A$13:$M$290,MATCH(F$58,'Rent Roll'!$A$13:$AD$13,0),0),"")</f>
        <v/>
      </c>
      <c r="G61" s="877" t="str">
        <f>IFERROR(MAX($E$21,INDEX('Amortization Schedule'!$J$2:$J$361,DATEDIF(Note_Date,'Property &amp; Loan Summary'!F61,"M"),1)),"")</f>
        <v/>
      </c>
      <c r="I61" s="143">
        <f t="shared" ref="I61:I68" si="1">+EDATE(I60,12)</f>
        <v>1096</v>
      </c>
      <c r="J61" s="519">
        <f>IFERROR('Rent Roll Summary'!G23/Measure,0)</f>
        <v>0</v>
      </c>
      <c r="K61" s="116">
        <f>'Rent Roll Summary'!G35</f>
        <v>0</v>
      </c>
      <c r="L61" s="85"/>
      <c r="Q61" s="84"/>
      <c r="T61" s="701">
        <f t="shared" ref="T61:T68" si="2">+T60+1</f>
        <v>3</v>
      </c>
      <c r="U61" s="703">
        <f>IFERROR(VLOOKUP(T61,'Rent Roll'!$A$14:$Z$291,24,0),0)</f>
        <v>0</v>
      </c>
      <c r="V61" s="702">
        <f>IFERROR(VLOOKUP(T61,'Rent Roll'!$A$14:$Z$291,26,0),0)</f>
        <v>0</v>
      </c>
      <c r="W61" s="892" t="e">
        <f t="shared" ca="1" si="0"/>
        <v>#VALUE!</v>
      </c>
      <c r="X61" s="103" t="e">
        <f ca="1">IF(W61="Y",VLOOKUP($T61,'Rent Roll'!$A$13:$M$290,3,0)&amp;IF(Y61=$W$69,""," / "),"")</f>
        <v>#VALUE!</v>
      </c>
      <c r="Y61" s="892">
        <f ca="1">COUNTIF($W$59:W61,"Y")</f>
        <v>0</v>
      </c>
      <c r="Z61" s="932">
        <f ca="1">IFERROR(SUMIF('Rent Roll'!$A$14:$A$290,$T61,INDIRECT($E$79)),"")</f>
        <v>0</v>
      </c>
    </row>
    <row r="62" spans="1:26">
      <c r="A62" s="140" t="str">
        <f>IFERROR(VLOOKUP($T62,'Rent Roll'!$A$13:$M$290,3,0),"")&amp;IF(V62&gt;0,("  ("&amp;TEXT(V62,"$0")&amp;" psf / "&amp;TEXT(U62,"0.00%")&amp;")"),"")</f>
        <v/>
      </c>
      <c r="B62" s="416" t="str">
        <f ca="1">IFERROR(IFERROR(IF((D62-VLOOKUP($T62,'Rent Roll'!$A$13:$AD$290,10,0))&gt;0,"Above",IF(D62-VLOOKUP($T62,'Rent Roll'!$A$13:$AD$290,10,0)&lt;0,"Below","At Mkt")),"")&amp;IF((D62-VLOOKUP($T62,'Rent Roll'!$A$13:$AD$290,10,0))=0,""," ( "&amp;TEXT(D62/VLOOKUP($T62,'Rent Roll'!$A$13:$AD$290,10,0)-1,"0.0%")&amp;" )"),"")</f>
        <v/>
      </c>
      <c r="C62" s="357">
        <f ca="1">IFERROR(SUMIF('Rent Roll'!$A$14:$A$290,'Property &amp; Loan Summary'!$T62,INDIRECT($C$79)),"")</f>
        <v>0</v>
      </c>
      <c r="D62" s="876" t="str">
        <f ca="1">IFERROR(IFERROR(SUMIF('Rent Roll'!$A$14:$A$290,'Property &amp; Loan Summary'!T62,INDIRECT($D$79)),"")/C62,"")</f>
        <v/>
      </c>
      <c r="E62" s="873" t="str">
        <f ca="1">IFERROR(SUMIF('Rent Roll'!$A$14:$A$290,$T62,INDIRECT($E$79))/'Rent Roll'!$U$295,"")</f>
        <v/>
      </c>
      <c r="F62" s="874" t="str">
        <f>IFERROR(VLOOKUP($T62,'Rent Roll'!$A$13:$M$290,MATCH(F$58,'Rent Roll'!$A$13:$AD$13,0),0),"")</f>
        <v/>
      </c>
      <c r="G62" s="877" t="str">
        <f>IFERROR(MAX($E$21,INDEX('Amortization Schedule'!$J$2:$J$361,DATEDIF(Note_Date,'Property &amp; Loan Summary'!F62,"M"),1)),"")</f>
        <v/>
      </c>
      <c r="I62" s="143">
        <f t="shared" si="1"/>
        <v>1461</v>
      </c>
      <c r="J62" s="519">
        <f>IFERROR('Rent Roll Summary'!G24/Measure,0)</f>
        <v>0</v>
      </c>
      <c r="K62" s="116">
        <f>'Rent Roll Summary'!G36</f>
        <v>0</v>
      </c>
      <c r="L62" s="85"/>
      <c r="Q62" s="84"/>
      <c r="T62" s="701">
        <f t="shared" si="2"/>
        <v>4</v>
      </c>
      <c r="U62" s="703">
        <f>IFERROR(VLOOKUP(T62,'Rent Roll'!$A$14:$Z$291,24,0),0)</f>
        <v>0</v>
      </c>
      <c r="V62" s="702">
        <f>IFERROR(VLOOKUP(T62,'Rent Roll'!$A$14:$Z$291,26,0),0)</f>
        <v>0</v>
      </c>
      <c r="W62" s="892" t="e">
        <f t="shared" ca="1" si="0"/>
        <v>#VALUE!</v>
      </c>
      <c r="X62" s="103" t="e">
        <f ca="1">IF(W62="Y",VLOOKUP($T62,'Rent Roll'!$A$13:$M$290,3,0)&amp;IF(Y62=$W$69,""," / "),"")</f>
        <v>#VALUE!</v>
      </c>
      <c r="Y62" s="892">
        <f ca="1">COUNTIF($W$59:W62,"Y")</f>
        <v>0</v>
      </c>
      <c r="Z62" s="932">
        <f ca="1">IFERROR(SUMIF('Rent Roll'!$A$14:$A$290,$T62,INDIRECT($E$79)),"")</f>
        <v>0</v>
      </c>
    </row>
    <row r="63" spans="1:26">
      <c r="A63" s="140" t="str">
        <f>IFERROR(VLOOKUP($T63,'Rent Roll'!$A$13:$M$290,3,0),"")&amp;IF(V63&gt;0,("  ("&amp;TEXT(V63,"$0")&amp;" psf / "&amp;TEXT(U63,"0.00%")&amp;")"),"")</f>
        <v/>
      </c>
      <c r="B63" s="416" t="str">
        <f ca="1">IFERROR(IFERROR(IF((D63-VLOOKUP($T63,'Rent Roll'!$A$13:$AD$290,10,0))&gt;0,"Above",IF(D63-VLOOKUP($T63,'Rent Roll'!$A$13:$AD$290,10,0)&lt;0,"Below","At Mkt")),"")&amp;IF((D63-VLOOKUP($T63,'Rent Roll'!$A$13:$AD$290,10,0))=0,""," ( "&amp;TEXT(D63/VLOOKUP($T63,'Rent Roll'!$A$13:$AD$290,10,0)-1,"0.0%")&amp;" )"),"")</f>
        <v/>
      </c>
      <c r="C63" s="357">
        <f ca="1">IFERROR(SUMIF('Rent Roll'!$A$14:$A$290,'Property &amp; Loan Summary'!$T63,INDIRECT($C$79)),"")</f>
        <v>0</v>
      </c>
      <c r="D63" s="876" t="str">
        <f ca="1">IFERROR(IFERROR(SUMIF('Rent Roll'!$A$14:$A$290,'Property &amp; Loan Summary'!T63,INDIRECT($D$79)),"")/C63,"")</f>
        <v/>
      </c>
      <c r="E63" s="873" t="str">
        <f ca="1">IFERROR(SUMIF('Rent Roll'!$A$14:$A$290,$T63,INDIRECT($E$79))/'Rent Roll'!$U$295,"")</f>
        <v/>
      </c>
      <c r="F63" s="874" t="str">
        <f>IFERROR(VLOOKUP($T63,'Rent Roll'!$A$13:$M$290,MATCH(F$58,'Rent Roll'!$A$13:$AD$13,0),0),"")</f>
        <v/>
      </c>
      <c r="G63" s="877" t="str">
        <f>IFERROR(MAX($E$21,INDEX('Amortization Schedule'!$J$2:$J$361,DATEDIF(Note_Date,'Property &amp; Loan Summary'!F63,"M"),1)),"")</f>
        <v/>
      </c>
      <c r="I63" s="143">
        <f t="shared" si="1"/>
        <v>1827</v>
      </c>
      <c r="J63" s="519">
        <f>IFERROR('Rent Roll Summary'!G25/Measure,0)</f>
        <v>0</v>
      </c>
      <c r="K63" s="116">
        <f>'Rent Roll Summary'!G37</f>
        <v>0</v>
      </c>
      <c r="L63" s="85"/>
      <c r="Q63" s="84"/>
      <c r="T63" s="701">
        <f t="shared" si="2"/>
        <v>5</v>
      </c>
      <c r="U63" s="703">
        <f>IFERROR(VLOOKUP(T63,'Rent Roll'!$A$14:$Z$291,24,0),0)</f>
        <v>0</v>
      </c>
      <c r="V63" s="702">
        <f>IFERROR(VLOOKUP(T63,'Rent Roll'!$A$14:$Z$291,26,0),0)</f>
        <v>0</v>
      </c>
      <c r="W63" s="892" t="e">
        <f t="shared" ca="1" si="0"/>
        <v>#VALUE!</v>
      </c>
      <c r="X63" s="103" t="e">
        <f ca="1">IF(W63="Y",VLOOKUP($T63,'Rent Roll'!$A$13:$M$290,3,0)&amp;IF(Y63=$W$69,""," / "),"")</f>
        <v>#VALUE!</v>
      </c>
      <c r="Y63" s="892">
        <f ca="1">COUNTIF($W$59:W63,"Y")</f>
        <v>0</v>
      </c>
      <c r="Z63" s="932">
        <f ca="1">IFERROR(SUMIF('Rent Roll'!$A$14:$A$290,$T63,INDIRECT($E$79)),"")</f>
        <v>0</v>
      </c>
    </row>
    <row r="64" spans="1:26">
      <c r="A64" s="140" t="str">
        <f>IFERROR(VLOOKUP($T64,'Rent Roll'!$A$13:$M$290,3,0),"")&amp;IF(V64&gt;0,("  ("&amp;TEXT(V64,"$0")&amp;" psf / "&amp;TEXT(U64,"0.00%")&amp;")"),"")</f>
        <v/>
      </c>
      <c r="B64" s="416" t="str">
        <f ca="1">IFERROR(IFERROR(IF((D64-VLOOKUP($T64,'Rent Roll'!$A$13:$AD$290,10,0))&gt;0,"Above",IF(D64-VLOOKUP($T64,'Rent Roll'!$A$13:$AD$290,10,0)&lt;0,"Below","At Mkt")),"")&amp;IF((D64-VLOOKUP($T64,'Rent Roll'!$A$13:$AD$290,10,0))=0,""," ( "&amp;TEXT(D64/VLOOKUP($T64,'Rent Roll'!$A$13:$AD$290,10,0)-1,"0.0%")&amp;" )"),"")</f>
        <v/>
      </c>
      <c r="C64" s="357">
        <f ca="1">IFERROR(SUMIF('Rent Roll'!$A$14:$A$290,'Property &amp; Loan Summary'!$T64,INDIRECT($C$79)),"")</f>
        <v>0</v>
      </c>
      <c r="D64" s="876" t="str">
        <f ca="1">IFERROR(IFERROR(SUMIF('Rent Roll'!$A$14:$A$290,'Property &amp; Loan Summary'!T64,INDIRECT($D$79)),"")/C64,"")</f>
        <v/>
      </c>
      <c r="E64" s="873" t="str">
        <f ca="1">IFERROR(SUMIF('Rent Roll'!$A$14:$A$290,$T64,INDIRECT($E$79))/'Rent Roll'!$U$295,"")</f>
        <v/>
      </c>
      <c r="F64" s="874" t="str">
        <f>IFERROR(VLOOKUP($T64,'Rent Roll'!$A$13:$M$290,MATCH(F$58,'Rent Roll'!$A$13:$AD$13,0),0),"")</f>
        <v/>
      </c>
      <c r="G64" s="877" t="str">
        <f>IFERROR(MAX($E$21,INDEX('Amortization Schedule'!$J$2:$J$361,DATEDIF(Note_Date,'Property &amp; Loan Summary'!F64,"M"),1)),"")</f>
        <v/>
      </c>
      <c r="I64" s="143">
        <f t="shared" si="1"/>
        <v>2192</v>
      </c>
      <c r="J64" s="519">
        <f>IFERROR('Rent Roll Summary'!G26/Measure,0)</f>
        <v>0</v>
      </c>
      <c r="K64" s="116">
        <f>'Rent Roll Summary'!G38</f>
        <v>0</v>
      </c>
      <c r="L64" s="85"/>
      <c r="Q64" s="84"/>
      <c r="T64" s="701">
        <f t="shared" si="2"/>
        <v>6</v>
      </c>
      <c r="U64" s="703">
        <f>IFERROR(VLOOKUP(T64,'Rent Roll'!$A$14:$Z$291,24,0),0)</f>
        <v>0</v>
      </c>
      <c r="V64" s="702">
        <f>IFERROR(VLOOKUP(T64,'Rent Roll'!$A$14:$Z$291,26,0),0)</f>
        <v>0</v>
      </c>
      <c r="W64" s="892" t="e">
        <f t="shared" ca="1" si="0"/>
        <v>#VALUE!</v>
      </c>
      <c r="X64" s="103" t="e">
        <f ca="1">IF(W64="Y",VLOOKUP($T64,'Rent Roll'!$A$13:$M$290,3,0)&amp;IF(Y64=$W$69,""," / "),"")</f>
        <v>#VALUE!</v>
      </c>
      <c r="Y64" s="892">
        <f ca="1">COUNTIF($W$59:W64,"Y")</f>
        <v>0</v>
      </c>
      <c r="Z64" s="932">
        <f ca="1">IFERROR(SUMIF('Rent Roll'!$A$14:$A$290,$T64,INDIRECT($E$79)),"")</f>
        <v>0</v>
      </c>
    </row>
    <row r="65" spans="1:26">
      <c r="A65" s="140" t="str">
        <f>IFERROR(VLOOKUP($T65,'Rent Roll'!$A$13:$M$290,3,0),"")&amp;IF(V65&gt;0,("  ("&amp;TEXT(V65,"$0")&amp;" psf / "&amp;TEXT(U65,"0.00%")&amp;")"),"")</f>
        <v/>
      </c>
      <c r="B65" s="416" t="str">
        <f ca="1">IFERROR(IFERROR(IF((D65-VLOOKUP($T65,'Rent Roll'!$A$13:$AD$290,10,0))&gt;0,"Above",IF(D65-VLOOKUP($T65,'Rent Roll'!$A$13:$AD$290,10,0)&lt;0,"Below","At Mkt")),"")&amp;IF((D65-VLOOKUP($T65,'Rent Roll'!$A$13:$AD$290,10,0))=0,""," ( "&amp;TEXT(D65/VLOOKUP($T65,'Rent Roll'!$A$13:$AD$290,10,0)-1,"0.0%")&amp;" )"),"")</f>
        <v/>
      </c>
      <c r="C65" s="357">
        <f ca="1">IFERROR(SUMIF('Rent Roll'!$A$14:$A$290,'Property &amp; Loan Summary'!$T65,INDIRECT($C$79)),"")</f>
        <v>0</v>
      </c>
      <c r="D65" s="876" t="str">
        <f ca="1">IFERROR(IFERROR(SUMIF('Rent Roll'!$A$14:$A$290,'Property &amp; Loan Summary'!T65,INDIRECT($D$79)),"")/C65,"")</f>
        <v/>
      </c>
      <c r="E65" s="873" t="str">
        <f ca="1">IFERROR(SUMIF('Rent Roll'!$A$14:$A$290,$T65,INDIRECT($E$79))/'Rent Roll'!$U$295,"")</f>
        <v/>
      </c>
      <c r="F65" s="874" t="str">
        <f>IFERROR(VLOOKUP($T65,'Rent Roll'!$A$13:$M$290,MATCH(F$58,'Rent Roll'!$A$13:$AD$13,0),0),"")</f>
        <v/>
      </c>
      <c r="G65" s="877" t="str">
        <f>IFERROR(MAX($E$21,INDEX('Amortization Schedule'!$J$2:$J$361,DATEDIF(Note_Date,'Property &amp; Loan Summary'!F65,"M"),1)),"")</f>
        <v/>
      </c>
      <c r="I65" s="143">
        <f t="shared" si="1"/>
        <v>2557</v>
      </c>
      <c r="J65" s="519">
        <f>IFERROR('Rent Roll Summary'!G27/Measure,0)</f>
        <v>0</v>
      </c>
      <c r="K65" s="116">
        <f>'Rent Roll Summary'!G39</f>
        <v>0</v>
      </c>
      <c r="L65" s="85"/>
      <c r="Q65" s="84"/>
      <c r="T65" s="701">
        <f t="shared" si="2"/>
        <v>7</v>
      </c>
      <c r="U65" s="703">
        <f>IFERROR(VLOOKUP(T65,'Rent Roll'!$A$14:$Z$291,24,0),0)</f>
        <v>0</v>
      </c>
      <c r="V65" s="702">
        <f>IFERROR(VLOOKUP(T65,'Rent Roll'!$A$14:$Z$291,26,0),0)</f>
        <v>0</v>
      </c>
      <c r="W65" s="892" t="e">
        <f t="shared" ca="1" si="0"/>
        <v>#VALUE!</v>
      </c>
      <c r="X65" s="103" t="e">
        <f ca="1">IF(W65="Y",VLOOKUP($T65,'Rent Roll'!$A$13:$M$290,3,0)&amp;IF(Y65=$W$69,""," / "),"")</f>
        <v>#VALUE!</v>
      </c>
      <c r="Y65" s="892">
        <f ca="1">COUNTIF($W$59:W65,"Y")</f>
        <v>0</v>
      </c>
      <c r="Z65" s="932">
        <f ca="1">IFERROR(SUMIF('Rent Roll'!$A$14:$A$290,$T65,INDIRECT($E$79)),"")</f>
        <v>0</v>
      </c>
    </row>
    <row r="66" spans="1:26">
      <c r="A66" s="140" t="str">
        <f>IFERROR(VLOOKUP($T66,'Rent Roll'!$A$13:$M$290,3,0),"")&amp;IF(V66&gt;0,("  ("&amp;TEXT(V66,"$0")&amp;" psf / "&amp;TEXT(U66,"0.00%")&amp;")"),"")</f>
        <v/>
      </c>
      <c r="B66" s="416" t="str">
        <f ca="1">IFERROR(IFERROR(IF((D66-VLOOKUP($T66,'Rent Roll'!$A$13:$AD$290,10,0))&gt;0,"Above",IF(D66-VLOOKUP($T66,'Rent Roll'!$A$13:$AD$290,10,0)&lt;0,"Below","At Mkt")),"")&amp;IF((D66-VLOOKUP($T66,'Rent Roll'!$A$13:$AD$290,10,0))=0,""," ( "&amp;TEXT(D66/VLOOKUP($T66,'Rent Roll'!$A$13:$AD$290,10,0)-1,"0.0%")&amp;" )"),"")</f>
        <v/>
      </c>
      <c r="C66" s="357">
        <f ca="1">IFERROR(SUMIF('Rent Roll'!$A$14:$A$290,'Property &amp; Loan Summary'!$T66,INDIRECT($C$79)),"")</f>
        <v>0</v>
      </c>
      <c r="D66" s="876" t="str">
        <f ca="1">IFERROR(IFERROR(SUMIF('Rent Roll'!$A$14:$A$290,'Property &amp; Loan Summary'!T66,INDIRECT($D$79)),"")/C66,"")</f>
        <v/>
      </c>
      <c r="E66" s="873" t="str">
        <f ca="1">IFERROR(SUMIF('Rent Roll'!$A$14:$A$290,$T66,INDIRECT($E$79))/'Rent Roll'!$U$295,"")</f>
        <v/>
      </c>
      <c r="F66" s="874" t="str">
        <f>IFERROR(VLOOKUP($T66,'Rent Roll'!$A$13:$M$290,MATCH(F$58,'Rent Roll'!$A$13:$AD$13,0),0),"")</f>
        <v/>
      </c>
      <c r="G66" s="877" t="str">
        <f>IFERROR(MAX($E$21,INDEX('Amortization Schedule'!$J$2:$J$361,DATEDIF(Note_Date,'Property &amp; Loan Summary'!F66,"M"),1)),"")</f>
        <v/>
      </c>
      <c r="I66" s="143">
        <f t="shared" si="1"/>
        <v>2922</v>
      </c>
      <c r="J66" s="519">
        <f>IFERROR('Rent Roll Summary'!G28/Measure,0)</f>
        <v>0</v>
      </c>
      <c r="K66" s="116">
        <f>'Rent Roll Summary'!G40</f>
        <v>0</v>
      </c>
      <c r="L66" s="85"/>
      <c r="Q66" s="84"/>
      <c r="T66" s="701">
        <f t="shared" si="2"/>
        <v>8</v>
      </c>
      <c r="U66" s="703">
        <f>IFERROR(VLOOKUP(T66,'Rent Roll'!$A$14:$Z$291,24,0),0)</f>
        <v>0</v>
      </c>
      <c r="V66" s="702">
        <f>IFERROR(VLOOKUP(T66,'Rent Roll'!$A$14:$Z$291,26,0),0)</f>
        <v>0</v>
      </c>
      <c r="W66" s="892" t="e">
        <f t="shared" ca="1" si="0"/>
        <v>#VALUE!</v>
      </c>
      <c r="X66" s="103" t="e">
        <f ca="1">IF(W66="Y",VLOOKUP($T66,'Rent Roll'!$A$13:$M$290,3,0)&amp;IF(Y66=$W$69,""," / "),"")</f>
        <v>#VALUE!</v>
      </c>
      <c r="Y66" s="892">
        <f ca="1">COUNTIF($W$59:W66,"Y")</f>
        <v>0</v>
      </c>
      <c r="Z66" s="932">
        <f ca="1">IFERROR(SUMIF('Rent Roll'!$A$14:$A$290,$T66,INDIRECT($E$79)),"")</f>
        <v>0</v>
      </c>
    </row>
    <row r="67" spans="1:26">
      <c r="A67" s="140" t="str">
        <f>IFERROR(VLOOKUP($T67,'Rent Roll'!$A$13:$M$290,3,0),"")&amp;IF(V67&gt;0,("  ("&amp;TEXT(V67,"$0")&amp;" psf / "&amp;TEXT(U67,"0.00%")&amp;")"),"")</f>
        <v/>
      </c>
      <c r="B67" s="416" t="str">
        <f ca="1">IFERROR(IFERROR(IF((D67-VLOOKUP($T67,'Rent Roll'!$A$13:$AD$290,10,0))&gt;0,"Above",IF(D67-VLOOKUP($T67,'Rent Roll'!$A$13:$AD$290,10,0)&lt;0,"Below","At Mkt")),"")&amp;IF((D67-VLOOKUP($T67,'Rent Roll'!$A$13:$AD$290,10,0))=0,""," ( "&amp;TEXT(D67/VLOOKUP($T67,'Rent Roll'!$A$13:$AD$290,10,0)-1,"0.0%")&amp;" )"),"")</f>
        <v/>
      </c>
      <c r="C67" s="357">
        <f ca="1">IFERROR(SUMIF('Rent Roll'!$A$14:$A$290,'Property &amp; Loan Summary'!$T67,INDIRECT($C$79)),"")</f>
        <v>0</v>
      </c>
      <c r="D67" s="876" t="str">
        <f ca="1">IFERROR(IFERROR(SUMIF('Rent Roll'!$A$14:$A$290,'Property &amp; Loan Summary'!T67,INDIRECT($D$79)),"")/C67,"")</f>
        <v/>
      </c>
      <c r="E67" s="873" t="str">
        <f ca="1">IFERROR(SUMIF('Rent Roll'!$A$14:$A$290,$T67,INDIRECT($E$79))/'Rent Roll'!$U$295,"")</f>
        <v/>
      </c>
      <c r="F67" s="874" t="str">
        <f>IFERROR(VLOOKUP($T67,'Rent Roll'!$A$13:$M$290,MATCH(F$58,'Rent Roll'!$A$13:$AD$13,0),0),"")</f>
        <v/>
      </c>
      <c r="G67" s="877" t="str">
        <f>IFERROR(MAX($E$21,INDEX('Amortization Schedule'!$J$2:$J$361,DATEDIF(Note_Date,'Property &amp; Loan Summary'!F67,"M"),1)),"")</f>
        <v/>
      </c>
      <c r="I67" s="143">
        <f t="shared" si="1"/>
        <v>3288</v>
      </c>
      <c r="J67" s="519">
        <f>IFERROR('Rent Roll Summary'!G29/Measure,0)</f>
        <v>0</v>
      </c>
      <c r="K67" s="116">
        <f>'Rent Roll Summary'!G41</f>
        <v>0</v>
      </c>
      <c r="L67" s="85"/>
      <c r="Q67" s="84"/>
      <c r="T67" s="701">
        <f t="shared" si="2"/>
        <v>9</v>
      </c>
      <c r="U67" s="703">
        <f>IFERROR(VLOOKUP(T67,'Rent Roll'!$A$14:$Z$291,24,0),0)</f>
        <v>0</v>
      </c>
      <c r="V67" s="702">
        <f>IFERROR(VLOOKUP(T67,'Rent Roll'!$A$14:$Z$291,26,0),0)</f>
        <v>0</v>
      </c>
      <c r="W67" s="892" t="e">
        <f t="shared" ca="1" si="0"/>
        <v>#VALUE!</v>
      </c>
      <c r="X67" s="103" t="e">
        <f ca="1">IF(W67="Y",VLOOKUP($T67,'Rent Roll'!$A$13:$M$290,3,0)&amp;IF(Y67=$W$69,""," / "),"")</f>
        <v>#VALUE!</v>
      </c>
      <c r="Y67" s="892">
        <f ca="1">COUNTIF($W$59:W67,"Y")</f>
        <v>0</v>
      </c>
      <c r="Z67" s="932">
        <f ca="1">IFERROR(SUMIF('Rent Roll'!$A$14:$A$290,$T67,INDIRECT($E$79)),"")</f>
        <v>0</v>
      </c>
    </row>
    <row r="68" spans="1:26">
      <c r="A68" s="144" t="str">
        <f>IFERROR(VLOOKUP($T68,'Rent Roll'!$A$13:$M$290,3,0),"")&amp;IF(V68&gt;0,("  ("&amp;TEXT(V68,"$0")&amp;" psf / "&amp;TEXT(U68,"0.00%")&amp;")"),"")</f>
        <v/>
      </c>
      <c r="B68" s="442" t="str">
        <f ca="1">IFERROR(IFERROR(IF((D68-VLOOKUP($T68,'Rent Roll'!$A$13:$AD$290,10,0))&gt;0,"Above",IF(D68-VLOOKUP($T68,'Rent Roll'!$A$13:$AD$290,10,0)&lt;0,"Below","At Mkt")),"")&amp;IF((D68-VLOOKUP($T68,'Rent Roll'!$A$13:$AD$290,10,0))=0,""," ( "&amp;TEXT(D68/VLOOKUP($T68,'Rent Roll'!$A$13:$AD$290,10,0)-1,"0.0%")&amp;" )"),"")</f>
        <v/>
      </c>
      <c r="C68" s="878">
        <f ca="1">IFERROR(SUMIF('Rent Roll'!$A$14:$A$290,'Property &amp; Loan Summary'!$T68,INDIRECT($C$79)),"")</f>
        <v>0</v>
      </c>
      <c r="D68" s="879" t="str">
        <f ca="1">IFERROR(IFERROR(SUMIF('Rent Roll'!$A$14:$A$290,'Property &amp; Loan Summary'!T68,INDIRECT($D$79)),"")/C68,"")</f>
        <v/>
      </c>
      <c r="E68" s="880" t="str">
        <f ca="1">IFERROR(SUMIF('Rent Roll'!$A$14:$A$290,$T68,INDIRECT($E$79))/'Rent Roll'!$U$295,"")</f>
        <v/>
      </c>
      <c r="F68" s="881" t="str">
        <f>IFERROR(VLOOKUP($T68,'Rent Roll'!$A$13:$M$290,MATCH(F$58,'Rent Roll'!$A$13:$AD$13,0),0),"")</f>
        <v/>
      </c>
      <c r="G68" s="801" t="str">
        <f>IFERROR(MAX($E$21,INDEX('Amortization Schedule'!$J$2:$J$361,DATEDIF(Note_Date,'Property &amp; Loan Summary'!F68,"M"),1)),"")</f>
        <v/>
      </c>
      <c r="I68" s="147">
        <f t="shared" si="1"/>
        <v>3653</v>
      </c>
      <c r="J68" s="520">
        <f>IFERROR('Rent Roll Summary'!G30/Measure,0)</f>
        <v>0</v>
      </c>
      <c r="K68" s="145">
        <f>'Rent Roll Summary'!G42</f>
        <v>0</v>
      </c>
      <c r="L68" s="85"/>
      <c r="Q68" s="84"/>
      <c r="T68" s="701">
        <f t="shared" si="2"/>
        <v>10</v>
      </c>
      <c r="U68" s="703">
        <f>IFERROR(VLOOKUP(T68,'Rent Roll'!$A$14:$Z$291,24,0),0)</f>
        <v>0</v>
      </c>
      <c r="V68" s="702">
        <f>IFERROR(VLOOKUP(T68,'Rent Roll'!$A$14:$Z$291,26,0),0)</f>
        <v>0</v>
      </c>
      <c r="W68" s="920" t="e">
        <f t="shared" ca="1" si="0"/>
        <v>#VALUE!</v>
      </c>
      <c r="X68" s="127" t="e">
        <f ca="1">IF(W68="Y",VLOOKUP($T68,'Rent Roll'!$A$13:$M$290,3,0)&amp;IF(Y68=$W$69,""," / "),"")</f>
        <v>#VALUE!</v>
      </c>
      <c r="Y68" s="920">
        <f ca="1">COUNTIF($W$59:W68,"Y")</f>
        <v>0</v>
      </c>
      <c r="Z68" s="932">
        <f ca="1">IFERROR(SUMIF('Rent Roll'!$A$14:$A$290,$T68,INDIRECT($E$79)),"")</f>
        <v>0</v>
      </c>
    </row>
    <row r="69" spans="1:26">
      <c r="A69" s="710" t="str">
        <f ca="1">"Total Top "&amp;COUNT(D59:D68)</f>
        <v>Total Top 0</v>
      </c>
      <c r="B69" s="232"/>
      <c r="C69" s="882">
        <f ca="1">SUM(C59:C68)</f>
        <v>0</v>
      </c>
      <c r="D69" s="883" t="e">
        <f ca="1">SUMPRODUCT(D59:D68,C59:C68)/C69</f>
        <v>#DIV/0!</v>
      </c>
      <c r="E69" s="884">
        <f ca="1">SUM(E59:E68)</f>
        <v>0</v>
      </c>
      <c r="F69" s="885"/>
      <c r="G69" s="886"/>
      <c r="I69" s="441" t="s">
        <v>0</v>
      </c>
      <c r="J69" s="870">
        <f>SUM(J59:J68)</f>
        <v>0</v>
      </c>
      <c r="K69" s="871">
        <f>SUM(K59:K68)</f>
        <v>0</v>
      </c>
      <c r="L69" s="85"/>
      <c r="Q69" s="84"/>
      <c r="T69" s="94"/>
      <c r="W69" s="892">
        <f ca="1">COUNTIF(W59:W68,"Y")</f>
        <v>0</v>
      </c>
      <c r="X69" s="103" t="str">
        <f ca="1">IF(W69=0,"None",TRIM((SUBSTITUTE((X59&amp;","&amp;X60&amp;","&amp;X61&amp;","&amp;X62&amp;","&amp;X63&amp;","&amp;X64&amp;","&amp;X65&amp;","&amp;X66&amp;","&amp;X67&amp;","&amp;X68),",","  "))))</f>
        <v>None</v>
      </c>
      <c r="Y69" s="103"/>
    </row>
    <row r="70" spans="1:26">
      <c r="A70" s="89"/>
      <c r="B70" s="87"/>
      <c r="C70" s="87"/>
      <c r="D70" s="87"/>
      <c r="E70" s="87"/>
      <c r="F70" s="87"/>
      <c r="G70" s="87"/>
      <c r="H70" s="87"/>
      <c r="I70" s="87"/>
      <c r="J70" s="87"/>
      <c r="K70" s="88"/>
      <c r="L70" s="89"/>
      <c r="M70" s="87"/>
      <c r="N70" s="87"/>
      <c r="O70" s="87"/>
      <c r="P70" s="87"/>
      <c r="Q70" s="88"/>
    </row>
    <row r="72" spans="1:26">
      <c r="A72" s="103" t="s">
        <v>708</v>
      </c>
      <c r="B72" s="103"/>
      <c r="C72" s="103" t="str">
        <f>SUBSTITUTE(ADDRESS(1,MATCH(C73,'Rent Roll'!$A$13:$BK$13,0),4),"1","")</f>
        <v>D</v>
      </c>
      <c r="D72" s="103" t="str">
        <f>SUBSTITUTE(ADDRESS(1,MATCH(D73,'Rent Roll'!$A$13:$BK$13,0),4),"1","")</f>
        <v>M</v>
      </c>
      <c r="E72" s="103" t="str">
        <f>SUBSTITUTE(ADDRESS(1,MATCH(E73,'Rent Roll'!$A$13:$BK$13,0),4),"1","")</f>
        <v>U</v>
      </c>
    </row>
    <row r="73" spans="1:26">
      <c r="A73" s="103" t="s">
        <v>709</v>
      </c>
      <c r="B73" s="103"/>
      <c r="C73" s="103" t="s">
        <v>91</v>
      </c>
      <c r="D73" s="103" t="s">
        <v>449</v>
      </c>
      <c r="E73" s="103" t="s">
        <v>460</v>
      </c>
    </row>
    <row r="74" spans="1:26">
      <c r="A74" s="103"/>
      <c r="B74" s="103"/>
      <c r="C74" s="103"/>
      <c r="D74" s="103"/>
      <c r="E74" s="103"/>
    </row>
    <row r="75" spans="1:26">
      <c r="A75" s="103"/>
      <c r="B75" s="103"/>
      <c r="C75" s="103"/>
      <c r="D75" s="103"/>
      <c r="E75" s="103"/>
    </row>
    <row r="76" spans="1:26">
      <c r="A76" s="103"/>
      <c r="B76" s="103"/>
      <c r="C76" s="562" t="s">
        <v>706</v>
      </c>
      <c r="D76" s="562" t="s">
        <v>706</v>
      </c>
      <c r="E76" s="562" t="s">
        <v>706</v>
      </c>
    </row>
    <row r="77" spans="1:26">
      <c r="A77" s="103"/>
      <c r="B77" s="103"/>
      <c r="C77" s="103" t="s">
        <v>705</v>
      </c>
      <c r="D77" s="103" t="s">
        <v>705</v>
      </c>
      <c r="E77" s="103" t="s">
        <v>705</v>
      </c>
    </row>
    <row r="78" spans="1:26">
      <c r="A78" s="103"/>
      <c r="B78" s="103"/>
      <c r="C78" s="921" t="s">
        <v>1025</v>
      </c>
      <c r="D78" s="921" t="s">
        <v>1025</v>
      </c>
      <c r="E78" s="921" t="s">
        <v>1025</v>
      </c>
    </row>
    <row r="79" spans="1:26">
      <c r="A79" s="103"/>
      <c r="B79" s="103"/>
      <c r="C79" s="103" t="str">
        <f>C76&amp;C72&amp;C77&amp;C72&amp;C78</f>
        <v>'Rent Roll'!$D$14:$D$290</v>
      </c>
      <c r="D79" s="103" t="str">
        <f>D76&amp;D72&amp;D77&amp;D72&amp;D78</f>
        <v>'Rent Roll'!$M$14:$M$290</v>
      </c>
      <c r="E79" s="103" t="str">
        <f>E76&amp;E72&amp;E77&amp;E72&amp;E78</f>
        <v>'Rent Roll'!$U$14:$U$290</v>
      </c>
    </row>
    <row r="82" spans="1:11">
      <c r="A82" s="82" t="s">
        <v>757</v>
      </c>
    </row>
    <row r="84" spans="1:11">
      <c r="A84" s="1680" t="s">
        <v>796</v>
      </c>
      <c r="B84" s="1673"/>
      <c r="C84" s="1673"/>
      <c r="D84" s="1673"/>
      <c r="E84" s="1673"/>
      <c r="F84" s="1673"/>
      <c r="G84" s="1673"/>
      <c r="H84" s="1673"/>
      <c r="I84" s="1673"/>
      <c r="J84" s="1673"/>
      <c r="K84" s="1674"/>
    </row>
    <row r="85" spans="1:11" ht="29">
      <c r="A85" s="1658" t="s">
        <v>406</v>
      </c>
      <c r="B85" s="1659" t="s">
        <v>523</v>
      </c>
      <c r="C85" s="1660" t="s">
        <v>368</v>
      </c>
      <c r="D85" s="1661" t="s">
        <v>367</v>
      </c>
      <c r="E85" s="1659" t="s">
        <v>748</v>
      </c>
      <c r="F85" s="1659" t="s">
        <v>83</v>
      </c>
      <c r="G85" s="1659" t="s">
        <v>747</v>
      </c>
      <c r="H85" s="1659" t="s">
        <v>429</v>
      </c>
      <c r="I85" s="1659" t="s">
        <v>780</v>
      </c>
      <c r="J85" s="1660" t="s">
        <v>779</v>
      </c>
      <c r="K85" s="1662" t="s">
        <v>1129</v>
      </c>
    </row>
    <row r="86" spans="1:11">
      <c r="A86" s="1307"/>
      <c r="B86" s="1308">
        <v>0</v>
      </c>
      <c r="C86" s="1309">
        <v>0</v>
      </c>
      <c r="D86" s="1310">
        <f>IFERROR(+C86*B86/SUMPRODUCT($C$86:$C$95,$B$86:$B$95),0)</f>
        <v>0</v>
      </c>
      <c r="E86" s="1311">
        <f t="shared" ref="E86:E95" si="3">IFERROR(+F86/$C86,0)</f>
        <v>0</v>
      </c>
      <c r="F86" s="1312">
        <v>0</v>
      </c>
      <c r="G86" s="1311">
        <f t="shared" ref="G86:G95" si="4">IFERROR(+H86/$C86,0)</f>
        <v>0</v>
      </c>
      <c r="H86" s="1312">
        <v>0</v>
      </c>
      <c r="I86" s="1313">
        <f>+H86*B86*12</f>
        <v>0</v>
      </c>
      <c r="J86" s="1309">
        <v>0</v>
      </c>
      <c r="K86" s="1314">
        <f>IFERROR(+J86*H86*12/I86,0)</f>
        <v>0</v>
      </c>
    </row>
    <row r="87" spans="1:11">
      <c r="A87" s="1315"/>
      <c r="B87" s="1316">
        <v>0</v>
      </c>
      <c r="C87" s="1317">
        <v>0</v>
      </c>
      <c r="D87" s="1318">
        <f t="shared" ref="D87:D95" si="5">IFERROR(+C87*B87/SUMPRODUCT($C$86:$C$95,$B$86:$B$95),0)</f>
        <v>0</v>
      </c>
      <c r="E87" s="1319">
        <f t="shared" si="3"/>
        <v>0</v>
      </c>
      <c r="F87" s="1331">
        <v>0</v>
      </c>
      <c r="G87" s="1319">
        <f t="shared" si="4"/>
        <v>0</v>
      </c>
      <c r="H87" s="1331">
        <v>0</v>
      </c>
      <c r="I87" s="1320">
        <f>+H87*B87*12</f>
        <v>0</v>
      </c>
      <c r="J87" s="1317">
        <v>0</v>
      </c>
      <c r="K87" s="1321">
        <f t="shared" ref="K87:K96" si="6">IFERROR(+J87*H87*12/I87,0)</f>
        <v>0</v>
      </c>
    </row>
    <row r="88" spans="1:11">
      <c r="A88" s="1315"/>
      <c r="B88" s="1316">
        <v>0</v>
      </c>
      <c r="C88" s="1317">
        <v>0</v>
      </c>
      <c r="D88" s="1318">
        <f t="shared" si="5"/>
        <v>0</v>
      </c>
      <c r="E88" s="1319">
        <f t="shared" si="3"/>
        <v>0</v>
      </c>
      <c r="F88" s="1331">
        <v>0</v>
      </c>
      <c r="G88" s="1319">
        <f t="shared" si="4"/>
        <v>0</v>
      </c>
      <c r="H88" s="1331">
        <v>0</v>
      </c>
      <c r="I88" s="1320">
        <f t="shared" ref="I88:I95" si="7">+H88*B88*12</f>
        <v>0</v>
      </c>
      <c r="J88" s="1317">
        <v>0</v>
      </c>
      <c r="K88" s="1321">
        <f t="shared" si="6"/>
        <v>0</v>
      </c>
    </row>
    <row r="89" spans="1:11">
      <c r="A89" s="1315"/>
      <c r="B89" s="1316">
        <v>0</v>
      </c>
      <c r="C89" s="1317">
        <v>0</v>
      </c>
      <c r="D89" s="1318">
        <f t="shared" si="5"/>
        <v>0</v>
      </c>
      <c r="E89" s="1319">
        <f t="shared" si="3"/>
        <v>0</v>
      </c>
      <c r="F89" s="1331">
        <v>0</v>
      </c>
      <c r="G89" s="1319">
        <f t="shared" si="4"/>
        <v>0</v>
      </c>
      <c r="H89" s="1331">
        <v>0</v>
      </c>
      <c r="I89" s="1320">
        <f t="shared" si="7"/>
        <v>0</v>
      </c>
      <c r="J89" s="1317">
        <v>0</v>
      </c>
      <c r="K89" s="1321">
        <f t="shared" si="6"/>
        <v>0</v>
      </c>
    </row>
    <row r="90" spans="1:11">
      <c r="A90" s="1315"/>
      <c r="B90" s="1316">
        <v>0</v>
      </c>
      <c r="C90" s="1317">
        <v>0</v>
      </c>
      <c r="D90" s="1318">
        <f t="shared" si="5"/>
        <v>0</v>
      </c>
      <c r="E90" s="1319">
        <f t="shared" si="3"/>
        <v>0</v>
      </c>
      <c r="F90" s="1331">
        <v>0</v>
      </c>
      <c r="G90" s="1319">
        <f t="shared" si="4"/>
        <v>0</v>
      </c>
      <c r="H90" s="1331">
        <v>0</v>
      </c>
      <c r="I90" s="1320">
        <f t="shared" si="7"/>
        <v>0</v>
      </c>
      <c r="J90" s="1317">
        <v>0</v>
      </c>
      <c r="K90" s="1321">
        <f t="shared" si="6"/>
        <v>0</v>
      </c>
    </row>
    <row r="91" spans="1:11">
      <c r="A91" s="1315"/>
      <c r="B91" s="1316">
        <v>0</v>
      </c>
      <c r="C91" s="1317">
        <v>0</v>
      </c>
      <c r="D91" s="1318">
        <f t="shared" si="5"/>
        <v>0</v>
      </c>
      <c r="E91" s="1319">
        <f t="shared" si="3"/>
        <v>0</v>
      </c>
      <c r="F91" s="1331">
        <v>0</v>
      </c>
      <c r="G91" s="1319">
        <f t="shared" si="4"/>
        <v>0</v>
      </c>
      <c r="H91" s="1331">
        <v>0</v>
      </c>
      <c r="I91" s="1320">
        <f t="shared" si="7"/>
        <v>0</v>
      </c>
      <c r="J91" s="1317">
        <v>0</v>
      </c>
      <c r="K91" s="1321">
        <f t="shared" si="6"/>
        <v>0</v>
      </c>
    </row>
    <row r="92" spans="1:11">
      <c r="A92" s="1315"/>
      <c r="B92" s="1316">
        <v>0</v>
      </c>
      <c r="C92" s="1317">
        <v>0</v>
      </c>
      <c r="D92" s="1318">
        <f t="shared" si="5"/>
        <v>0</v>
      </c>
      <c r="E92" s="1319">
        <f t="shared" si="3"/>
        <v>0</v>
      </c>
      <c r="F92" s="1331">
        <v>0</v>
      </c>
      <c r="G92" s="1319">
        <f t="shared" si="4"/>
        <v>0</v>
      </c>
      <c r="H92" s="1331">
        <v>0</v>
      </c>
      <c r="I92" s="1320">
        <f t="shared" si="7"/>
        <v>0</v>
      </c>
      <c r="J92" s="1317">
        <v>0</v>
      </c>
      <c r="K92" s="1321">
        <f t="shared" si="6"/>
        <v>0</v>
      </c>
    </row>
    <row r="93" spans="1:11">
      <c r="A93" s="1315"/>
      <c r="B93" s="1316">
        <v>0</v>
      </c>
      <c r="C93" s="1317">
        <v>0</v>
      </c>
      <c r="D93" s="1318">
        <f t="shared" si="5"/>
        <v>0</v>
      </c>
      <c r="E93" s="1319">
        <f t="shared" si="3"/>
        <v>0</v>
      </c>
      <c r="F93" s="1331">
        <v>0</v>
      </c>
      <c r="G93" s="1319">
        <f t="shared" si="4"/>
        <v>0</v>
      </c>
      <c r="H93" s="1331">
        <v>0</v>
      </c>
      <c r="I93" s="1320">
        <f t="shared" si="7"/>
        <v>0</v>
      </c>
      <c r="J93" s="1317">
        <v>0</v>
      </c>
      <c r="K93" s="1321">
        <f t="shared" si="6"/>
        <v>0</v>
      </c>
    </row>
    <row r="94" spans="1:11">
      <c r="A94" s="1322"/>
      <c r="B94" s="1316">
        <v>0</v>
      </c>
      <c r="C94" s="1317">
        <v>0</v>
      </c>
      <c r="D94" s="1318">
        <f t="shared" si="5"/>
        <v>0</v>
      </c>
      <c r="E94" s="1319">
        <f t="shared" si="3"/>
        <v>0</v>
      </c>
      <c r="F94" s="1331">
        <v>0</v>
      </c>
      <c r="G94" s="1319">
        <f t="shared" si="4"/>
        <v>0</v>
      </c>
      <c r="H94" s="1331">
        <v>0</v>
      </c>
      <c r="I94" s="1320">
        <f t="shared" si="7"/>
        <v>0</v>
      </c>
      <c r="J94" s="1317">
        <v>0</v>
      </c>
      <c r="K94" s="1321">
        <f t="shared" si="6"/>
        <v>0</v>
      </c>
    </row>
    <row r="95" spans="1:11">
      <c r="A95" s="1323"/>
      <c r="B95" s="1324">
        <v>0</v>
      </c>
      <c r="C95" s="1325">
        <v>0</v>
      </c>
      <c r="D95" s="1326">
        <f t="shared" si="5"/>
        <v>0</v>
      </c>
      <c r="E95" s="1327">
        <f t="shared" si="3"/>
        <v>0</v>
      </c>
      <c r="F95" s="1335">
        <v>0</v>
      </c>
      <c r="G95" s="1327">
        <f t="shared" si="4"/>
        <v>0</v>
      </c>
      <c r="H95" s="1335">
        <v>0</v>
      </c>
      <c r="I95" s="1328">
        <f t="shared" si="7"/>
        <v>0</v>
      </c>
      <c r="J95" s="1325">
        <v>0</v>
      </c>
      <c r="K95" s="1329">
        <f t="shared" si="6"/>
        <v>0</v>
      </c>
    </row>
    <row r="96" spans="1:11">
      <c r="A96" s="449"/>
      <c r="B96" s="456">
        <f>SUM(B86:B95)</f>
        <v>0</v>
      </c>
      <c r="C96" s="457">
        <f>IFERROR(SUMPRODUCT(C86:C95,B86:B95)/B96,0)</f>
        <v>0</v>
      </c>
      <c r="D96" s="458">
        <f>IFERROR(SUM(D86:D95),0)</f>
        <v>0</v>
      </c>
      <c r="E96" s="984">
        <f>SUMPRODUCT(E86:E95,$D86:$D95)</f>
        <v>0</v>
      </c>
      <c r="F96" s="985">
        <f>IFERROR(SUMPRODUCT(F86:F95,B86:B95)/B96,0)</f>
        <v>0</v>
      </c>
      <c r="G96" s="459">
        <f>SUMPRODUCT(G86:G95,$D86:$D95)</f>
        <v>0</v>
      </c>
      <c r="H96" s="985">
        <f>IFERROR(SUMPRODUCT(H86:H95,B86:B95)/B96,0)</f>
        <v>0</v>
      </c>
      <c r="I96" s="985">
        <f>SUM(I86:I95)</f>
        <v>0</v>
      </c>
      <c r="J96" s="457">
        <f>SUM(J86:J95)</f>
        <v>0</v>
      </c>
      <c r="K96" s="460">
        <f t="shared" si="6"/>
        <v>0</v>
      </c>
    </row>
    <row r="101" spans="1:11">
      <c r="A101" s="82" t="s">
        <v>758</v>
      </c>
    </row>
    <row r="103" spans="1:11">
      <c r="A103" s="1692" t="s">
        <v>773</v>
      </c>
      <c r="B103" s="1671"/>
      <c r="C103" s="1693"/>
      <c r="D103" s="1671"/>
      <c r="E103" s="1671"/>
      <c r="F103" s="1671"/>
      <c r="G103" s="1682"/>
      <c r="I103" s="1692" t="s">
        <v>794</v>
      </c>
      <c r="J103" s="1671"/>
      <c r="K103" s="1694"/>
    </row>
    <row r="104" spans="1:11" ht="30">
      <c r="A104" s="1656" t="s">
        <v>767</v>
      </c>
      <c r="B104" s="1653" t="s">
        <v>903</v>
      </c>
      <c r="C104" s="1639" t="s">
        <v>775</v>
      </c>
      <c r="D104" s="1652"/>
      <c r="E104" s="1657" t="s">
        <v>332</v>
      </c>
      <c r="F104" s="1653" t="s">
        <v>765</v>
      </c>
      <c r="G104" s="1654" t="s">
        <v>766</v>
      </c>
      <c r="I104" s="1655" t="s">
        <v>669</v>
      </c>
      <c r="J104" s="1652" t="s">
        <v>12</v>
      </c>
      <c r="K104" s="1654" t="s">
        <v>764</v>
      </c>
    </row>
    <row r="105" spans="1:11">
      <c r="A105" s="140" t="s">
        <v>774</v>
      </c>
      <c r="B105" s="723">
        <v>0</v>
      </c>
      <c r="C105" s="718"/>
      <c r="D105" s="719"/>
      <c r="E105" s="720">
        <v>0</v>
      </c>
      <c r="F105" s="721">
        <v>0</v>
      </c>
      <c r="G105" s="726">
        <f>+F105*E105</f>
        <v>0</v>
      </c>
      <c r="I105" s="143">
        <f>EDATE(Note_Date,0)</f>
        <v>0</v>
      </c>
      <c r="J105" s="818">
        <v>0</v>
      </c>
      <c r="K105" s="819" t="e">
        <f t="shared" ref="K105:K115" si="8">J105/Measure</f>
        <v>#DIV/0!</v>
      </c>
    </row>
    <row r="106" spans="1:11">
      <c r="A106" s="140">
        <f>YEAR(Note_Date)-1</f>
        <v>1899</v>
      </c>
      <c r="B106" s="723">
        <v>0</v>
      </c>
      <c r="C106" s="718"/>
      <c r="D106" s="719"/>
      <c r="E106" s="824">
        <v>0</v>
      </c>
      <c r="F106" s="722">
        <v>0</v>
      </c>
      <c r="G106" s="331">
        <f t="shared" ref="G106:G109" si="9">+F106*E106</f>
        <v>0</v>
      </c>
      <c r="I106" s="143" t="e">
        <f>+EDATE(I105,-12)</f>
        <v>#NUM!</v>
      </c>
      <c r="J106" s="158">
        <v>0</v>
      </c>
      <c r="K106" s="820" t="e">
        <f t="shared" si="8"/>
        <v>#DIV/0!</v>
      </c>
    </row>
    <row r="107" spans="1:11">
      <c r="A107" s="140">
        <f>+A106-1</f>
        <v>1898</v>
      </c>
      <c r="B107" s="723">
        <v>0</v>
      </c>
      <c r="C107" s="718"/>
      <c r="D107" s="719"/>
      <c r="E107" s="824">
        <v>0</v>
      </c>
      <c r="F107" s="722">
        <v>0</v>
      </c>
      <c r="G107" s="331">
        <f t="shared" si="9"/>
        <v>0</v>
      </c>
      <c r="I107" s="143" t="e">
        <f t="shared" ref="I107:I114" si="10">+EDATE(I106,-12)</f>
        <v>#NUM!</v>
      </c>
      <c r="J107" s="158">
        <v>0</v>
      </c>
      <c r="K107" s="820" t="e">
        <f t="shared" si="8"/>
        <v>#DIV/0!</v>
      </c>
    </row>
    <row r="108" spans="1:11">
      <c r="A108" s="140">
        <f>+A107-1</f>
        <v>1897</v>
      </c>
      <c r="B108" s="723">
        <v>0</v>
      </c>
      <c r="C108" s="718"/>
      <c r="D108" s="719"/>
      <c r="E108" s="824">
        <v>0</v>
      </c>
      <c r="F108" s="722">
        <v>0</v>
      </c>
      <c r="G108" s="331">
        <f t="shared" si="9"/>
        <v>0</v>
      </c>
      <c r="I108" s="143" t="e">
        <f t="shared" si="10"/>
        <v>#NUM!</v>
      </c>
      <c r="J108" s="158">
        <v>0</v>
      </c>
      <c r="K108" s="820" t="e">
        <f t="shared" si="8"/>
        <v>#DIV/0!</v>
      </c>
    </row>
    <row r="109" spans="1:11">
      <c r="A109" s="140">
        <f>+A108-1</f>
        <v>1896</v>
      </c>
      <c r="B109" s="723">
        <v>0</v>
      </c>
      <c r="C109" s="718"/>
      <c r="D109" s="719"/>
      <c r="E109" s="824">
        <v>0</v>
      </c>
      <c r="F109" s="722">
        <v>0</v>
      </c>
      <c r="G109" s="331">
        <f t="shared" si="9"/>
        <v>0</v>
      </c>
      <c r="I109" s="143" t="e">
        <f t="shared" si="10"/>
        <v>#NUM!</v>
      </c>
      <c r="J109" s="158">
        <v>0</v>
      </c>
      <c r="K109" s="820" t="e">
        <f t="shared" si="8"/>
        <v>#DIV/0!</v>
      </c>
    </row>
    <row r="110" spans="1:11">
      <c r="A110" s="1672" t="s">
        <v>772</v>
      </c>
      <c r="B110" s="1695"/>
      <c r="C110" s="1696" t="s">
        <v>781</v>
      </c>
      <c r="D110" s="1697"/>
      <c r="E110" s="1698" t="s">
        <v>776</v>
      </c>
      <c r="F110" s="1699" t="s">
        <v>777</v>
      </c>
      <c r="G110" s="1700" t="s">
        <v>778</v>
      </c>
      <c r="I110" s="143" t="e">
        <f t="shared" si="10"/>
        <v>#NUM!</v>
      </c>
      <c r="J110" s="158">
        <v>0</v>
      </c>
      <c r="K110" s="820" t="e">
        <f t="shared" si="8"/>
        <v>#DIV/0!</v>
      </c>
    </row>
    <row r="111" spans="1:11">
      <c r="A111" s="140" t="s">
        <v>770</v>
      </c>
      <c r="B111" s="453">
        <v>0</v>
      </c>
      <c r="C111" s="718"/>
      <c r="D111" s="719"/>
      <c r="E111" s="724"/>
      <c r="F111" s="722"/>
      <c r="G111" s="728"/>
      <c r="I111" s="143" t="e">
        <f t="shared" si="10"/>
        <v>#NUM!</v>
      </c>
      <c r="J111" s="158">
        <v>0</v>
      </c>
      <c r="K111" s="820" t="e">
        <f t="shared" si="8"/>
        <v>#DIV/0!</v>
      </c>
    </row>
    <row r="112" spans="1:11">
      <c r="A112" s="140" t="s">
        <v>771</v>
      </c>
      <c r="B112" s="453">
        <v>0</v>
      </c>
      <c r="C112" s="718"/>
      <c r="D112" s="719"/>
      <c r="E112" s="724"/>
      <c r="F112" s="722"/>
      <c r="G112" s="728"/>
      <c r="I112" s="143" t="e">
        <f t="shared" si="10"/>
        <v>#NUM!</v>
      </c>
      <c r="J112" s="158">
        <v>0</v>
      </c>
      <c r="K112" s="820" t="e">
        <f t="shared" si="8"/>
        <v>#DIV/0!</v>
      </c>
    </row>
    <row r="113" spans="1:11">
      <c r="A113" s="140" t="s">
        <v>769</v>
      </c>
      <c r="B113" s="453">
        <v>0</v>
      </c>
      <c r="C113" s="718"/>
      <c r="D113" s="719"/>
      <c r="E113" s="724"/>
      <c r="F113" s="722"/>
      <c r="G113" s="725"/>
      <c r="I113" s="143" t="e">
        <f t="shared" si="10"/>
        <v>#NUM!</v>
      </c>
      <c r="J113" s="158">
        <v>0</v>
      </c>
      <c r="K113" s="820" t="e">
        <f t="shared" si="8"/>
        <v>#DIV/0!</v>
      </c>
    </row>
    <row r="114" spans="1:11">
      <c r="A114" s="144" t="s">
        <v>768</v>
      </c>
      <c r="B114" s="454">
        <v>0</v>
      </c>
      <c r="C114" s="894"/>
      <c r="D114" s="766"/>
      <c r="E114" s="895"/>
      <c r="F114" s="896"/>
      <c r="G114" s="897"/>
      <c r="I114" s="147" t="e">
        <f t="shared" si="10"/>
        <v>#NUM!</v>
      </c>
      <c r="J114" s="170">
        <v>0</v>
      </c>
      <c r="K114" s="821" t="e">
        <f t="shared" si="8"/>
        <v>#DIV/0!</v>
      </c>
    </row>
    <row r="115" spans="1:11">
      <c r="A115" s="1704" t="s">
        <v>0</v>
      </c>
      <c r="B115" s="717">
        <f>SUM(B111:B114)</f>
        <v>0</v>
      </c>
      <c r="C115" s="1701" t="s">
        <v>905</v>
      </c>
      <c r="D115" s="1702"/>
      <c r="E115" s="1703"/>
      <c r="F115" s="898"/>
      <c r="G115" s="899"/>
      <c r="I115" s="441" t="s">
        <v>0</v>
      </c>
      <c r="J115" s="822">
        <f>SUM(J105:J114)</f>
        <v>0</v>
      </c>
      <c r="K115" s="823" t="e">
        <f t="shared" si="8"/>
        <v>#DIV/0!</v>
      </c>
    </row>
  </sheetData>
  <customSheetViews>
    <customSheetView guid="{277664D0-B40D-498C-82F3-3B4E3EB3B20C}" scale="90" showPageBreaks="1" printArea="1" view="pageBreakPreview">
      <selection activeCell="S30" sqref="S30"/>
      <pageMargins left="0.5" right="0.5" top="0.5" bottom="0.25" header="0.3" footer="0.3"/>
      <pageSetup scale="55" fitToWidth="0" fitToHeight="0" orientation="landscape" r:id="rId1"/>
      <headerFooter>
        <oddFooter>&amp;CCONFIDENTIAL</oddFooter>
      </headerFooter>
    </customSheetView>
  </customSheetViews>
  <dataValidations count="1">
    <dataValidation type="decimal" operator="greaterThanOrEqual" allowBlank="1" showInputMessage="1" showErrorMessage="1" sqref="K19 D22" xr:uid="{B23379C0-87A3-47F8-A6DD-3511415EF939}">
      <formula1>0</formula1>
    </dataValidation>
  </dataValidations>
  <pageMargins left="0.5" right="0.5" top="0.5" bottom="0.25" header="0.3" footer="0.3"/>
  <pageSetup scale="55" fitToWidth="0" fitToHeight="0" orientation="landscape" r:id="rId2"/>
  <headerFooter>
    <oddFooter>&amp;CCONFIDENTIAL</oddFooter>
  </headerFooter>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Controls!$A$2:$A$18</xm:f>
          </x14:formula1>
          <xm:sqref>J3</xm:sqref>
        </x14:dataValidation>
        <x14:dataValidation type="list" allowBlank="1" showInputMessage="1" showErrorMessage="1" xr:uid="{00000000-0002-0000-0200-000001000000}">
          <x14:formula1>
            <xm:f>'Property Detail - MF SS MHP'!$W$19:$W$39</xm:f>
          </x14:formula1>
          <xm:sqref>A86:A95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T67"/>
  <sheetViews>
    <sheetView view="pageBreakPreview" zoomScale="90" zoomScaleNormal="100" zoomScaleSheetLayoutView="90" workbookViewId="0">
      <selection activeCell="D8" sqref="D8"/>
    </sheetView>
  </sheetViews>
  <sheetFormatPr baseColWidth="10" defaultColWidth="9.1640625" defaultRowHeight="14"/>
  <cols>
    <col min="1" max="1" width="42.5" style="82" customWidth="1"/>
    <col min="2" max="2" width="16.6640625" style="82" customWidth="1"/>
    <col min="3" max="5" width="18" style="82" customWidth="1"/>
    <col min="6" max="6" width="20.33203125" style="82" customWidth="1"/>
    <col min="7" max="7" width="19.83203125" style="82" customWidth="1"/>
    <col min="8" max="8" width="12.83203125" style="82" customWidth="1"/>
    <col min="9" max="9" width="14.83203125" style="82" customWidth="1"/>
    <col min="10" max="10" width="13" style="82" customWidth="1"/>
    <col min="11" max="11" width="16.6640625" style="82" bestFit="1" customWidth="1"/>
    <col min="12" max="12" width="22" style="82" bestFit="1" customWidth="1"/>
    <col min="13" max="14" width="12.33203125" style="82" bestFit="1" customWidth="1"/>
    <col min="15" max="16384" width="9.1640625" style="82"/>
  </cols>
  <sheetData>
    <row r="1" spans="1:20">
      <c r="A1" s="1708" t="str">
        <f>"Concluded Loan Summary: "&amp;Property_Name</f>
        <v xml:space="preserve">Concluded Loan Summary: </v>
      </c>
      <c r="B1" s="1673"/>
      <c r="C1" s="1673"/>
      <c r="D1" s="1673"/>
      <c r="E1" s="1673"/>
      <c r="F1" s="1673"/>
      <c r="G1" s="1673"/>
      <c r="H1" s="1673"/>
      <c r="I1" s="1673"/>
      <c r="J1" s="1674"/>
      <c r="K1" s="154"/>
    </row>
    <row r="2" spans="1:20" ht="6" customHeight="1">
      <c r="A2" s="92"/>
      <c r="B2" s="90"/>
      <c r="C2" s="90"/>
      <c r="D2" s="90"/>
      <c r="E2" s="90"/>
      <c r="F2" s="90"/>
      <c r="G2" s="90"/>
      <c r="H2" s="90"/>
      <c r="I2" s="90"/>
      <c r="J2" s="91"/>
      <c r="K2" s="85"/>
    </row>
    <row r="3" spans="1:20">
      <c r="A3" s="85"/>
      <c r="C3" s="86"/>
      <c r="D3" s="1641" t="s">
        <v>821</v>
      </c>
      <c r="E3" s="1640" t="s">
        <v>822</v>
      </c>
      <c r="F3" s="151"/>
      <c r="G3" s="86" t="s">
        <v>1037</v>
      </c>
      <c r="H3" s="150"/>
      <c r="I3" s="850"/>
      <c r="J3" s="1083">
        <f>IFERROR('Property &amp; Loan Summary'!H47/IF(Loan_Purpose="Acquisition",'Property &amp; Loan Summary'!F27,Appraised_Value),0)</f>
        <v>0</v>
      </c>
      <c r="K3" s="85"/>
    </row>
    <row r="4" spans="1:20">
      <c r="A4" s="154" t="s">
        <v>50</v>
      </c>
      <c r="D4" s="1050">
        <f>+'Property &amp; Loan Summary'!C12</f>
        <v>0</v>
      </c>
      <c r="E4" s="1050">
        <f>+Maturity_Date</f>
        <v>0</v>
      </c>
      <c r="G4" s="86" t="str">
        <f>IFERROR(IF(Hotel,"UW Break-even EGI / RevPAR:",IF(Factor=1,"UW Break-even PGI (before Reimb) / PSF:","UW Break-even PGI (before Other Inc) / Per Unit:")),"UW Break-even PGI (before Reimb) / PSF:")</f>
        <v>UW Break-even PGI (before Reimb) / PSF:</v>
      </c>
      <c r="I4" s="1081">
        <f>IFERROR(IF(Hotel,+Annual_Debt_Service/'10 Yr Pro Forma'!D37,(Annual_Debt_Service+'10 Yr Pro Forma'!D30+'10 Yr Pro Forma'!D32-'10 Yr Pro Forma'!D25-'10 Yr Pro Forma'!D24)/(1-'10 Yr Pro Forma'!D23)),0)</f>
        <v>0</v>
      </c>
      <c r="J4" s="1082">
        <f>IFERROR(I4/Measure/Factor,0)</f>
        <v>0</v>
      </c>
      <c r="K4" s="85"/>
    </row>
    <row r="5" spans="1:20">
      <c r="A5" s="85" t="s">
        <v>823</v>
      </c>
      <c r="D5" s="1051">
        <f>Current_Balance</f>
        <v>0</v>
      </c>
      <c r="E5" s="1052">
        <f>+Maturity_Balance</f>
        <v>0</v>
      </c>
      <c r="J5" s="84"/>
      <c r="K5" s="85"/>
    </row>
    <row r="6" spans="1:20">
      <c r="A6" s="85" t="str">
        <f>IFERROR(IF(Factor=1,"Balance PSF",IF(Hotel,"Balance / Key","Balance / Unit")),"Balance PSF")</f>
        <v>Balance PSF</v>
      </c>
      <c r="D6" s="1051">
        <f>IFERROR(D5/Measure,0)</f>
        <v>0</v>
      </c>
      <c r="E6" s="1052">
        <f>IFERROR(E5/Measure,0)</f>
        <v>0</v>
      </c>
      <c r="H6" s="150"/>
      <c r="I6" s="1641" t="s">
        <v>0</v>
      </c>
      <c r="J6" s="1640" t="s">
        <v>163</v>
      </c>
      <c r="K6" s="85"/>
    </row>
    <row r="7" spans="1:20">
      <c r="A7" s="85" t="s">
        <v>1137</v>
      </c>
      <c r="D7" s="1053">
        <f>IFERROR(+Original_Balance/Concluded_Value,0)</f>
        <v>0</v>
      </c>
      <c r="E7" s="1053">
        <f>IFERROR(Maturity_Balance/Maturity_Value,0)</f>
        <v>0</v>
      </c>
      <c r="G7" s="86" t="s">
        <v>1138</v>
      </c>
      <c r="I7" s="1073">
        <f>IFERROR(MROUND('Property &amp; Loan Summary'!H47/Concluded_Cap_Rate,100000),0)</f>
        <v>0</v>
      </c>
      <c r="J7" s="830">
        <f>IFERROR(+Concluded_Value/Measure,0)</f>
        <v>0</v>
      </c>
      <c r="K7" s="85"/>
    </row>
    <row r="8" spans="1:20">
      <c r="A8" s="85" t="s">
        <v>824</v>
      </c>
      <c r="D8" s="1054">
        <f>+UW_Breakeven_Cap</f>
        <v>0</v>
      </c>
      <c r="E8" s="1054">
        <f>+'Property &amp; Loan Summary'!J55</f>
        <v>0</v>
      </c>
      <c r="G8" s="86" t="s">
        <v>1139</v>
      </c>
      <c r="I8" s="800">
        <f>IFERROR(MROUND('Property &amp; Loan Summary'!J47/Concluded_Cap_Rate,100000),0)</f>
        <v>0</v>
      </c>
      <c r="J8" s="849">
        <f>IFERROR(Maturity_Value/Measure,0)</f>
        <v>0</v>
      </c>
      <c r="K8" s="85"/>
    </row>
    <row r="9" spans="1:20">
      <c r="A9" s="85" t="s">
        <v>1080</v>
      </c>
      <c r="D9" s="1055">
        <f>IFERROR(IF(Hotel,J4/'Hotel Op History and Pro Forma'!T10,'10 Yr Pro Forma'!Q41),0)</f>
        <v>0</v>
      </c>
      <c r="E9" s="1055">
        <f>IFERROR('10 Yr Pro Forma'!P41,0)</f>
        <v>0</v>
      </c>
      <c r="G9" s="86" t="s">
        <v>1140</v>
      </c>
      <c r="I9" s="1074">
        <v>0</v>
      </c>
      <c r="J9" s="132">
        <f>IFERROR(+Original_Balance/Concluded_Value,0)</f>
        <v>0</v>
      </c>
      <c r="K9" s="85"/>
      <c r="Q9" s="562" t="e">
        <f>(Annual_Debt_Service+INDEX('10 Yr Pro Forma'!$D$30:$M$30,1,'Property &amp; Loan Summary'!$D$15)+INDEX('10 Yr Pro Forma'!$D$32:$M$32,1,'Property &amp; Loan Summary'!$D$15)-INDEX('10 Yr Pro Forma'!$D$25:$M$25,1,'Property &amp; Loan Summary'!$D$15)-INDEX('10 Yr Pro Forma'!$D$24:$M$24,1,'Property &amp; Loan Summary'!$D$15))/INDEX('10 Yr Pro Forma'!$D$22:$M$22,1,'Property &amp; Loan Summary'!$D$15)</f>
        <v>#VALUE!</v>
      </c>
      <c r="R9" s="103"/>
      <c r="S9" s="103"/>
      <c r="T9" s="103"/>
    </row>
    <row r="10" spans="1:20">
      <c r="A10" s="85"/>
      <c r="D10" s="951"/>
      <c r="E10" s="951"/>
      <c r="G10" s="86"/>
      <c r="J10" s="84"/>
      <c r="K10" s="85"/>
      <c r="Q10" s="562" t="s">
        <v>826</v>
      </c>
      <c r="R10" s="103"/>
      <c r="S10" s="103"/>
      <c r="T10" s="103" t="e">
        <f>INDEX('10 Yr Pro Forma'!$D$30:$M$30,1,'Property &amp; Loan Summary'!$D$15)</f>
        <v>#VALUE!</v>
      </c>
    </row>
    <row r="11" spans="1:20">
      <c r="A11" s="85" t="s">
        <v>842</v>
      </c>
      <c r="C11" s="1063">
        <f>+'Stress Scenario'!D60</f>
        <v>5.0000000000000001E-3</v>
      </c>
      <c r="D11" s="1064">
        <f>+'Stress Scenario'!D62</f>
        <v>360</v>
      </c>
      <c r="E11" s="1065">
        <f>IFERROR(+'Stress Scenario'!D66,0)</f>
        <v>0</v>
      </c>
      <c r="G11" s="86" t="s">
        <v>155</v>
      </c>
      <c r="I11" s="1075">
        <v>0</v>
      </c>
      <c r="J11" s="830">
        <f>IFERROR(+Appraised_Value/Measure,0)</f>
        <v>0</v>
      </c>
      <c r="K11" s="85"/>
      <c r="Q11" s="562" t="s">
        <v>827</v>
      </c>
      <c r="R11" s="103"/>
      <c r="S11" s="103"/>
      <c r="T11" s="103" t="e">
        <f>INDEX('10 Yr Pro Forma'!$D$32:$M$32,1,'Property &amp; Loan Summary'!$D$15)</f>
        <v>#VALUE!</v>
      </c>
    </row>
    <row r="12" spans="1:20">
      <c r="A12" s="85" t="str">
        <f>"Supportable Refi (Min DSCR / Debt "&amp;IFERROR(IF(Factor=1,"PSF",IF(Hotel,"Per Key","Per Unit")),"PSF")&amp;")"</f>
        <v>Supportable Refi (Min DSCR / Debt PSF)</v>
      </c>
      <c r="C12" s="89"/>
      <c r="D12" s="1066">
        <f>+'Stress Scenario'!D65</f>
        <v>1.35</v>
      </c>
      <c r="E12" s="1067">
        <f>IFERROR(+E11/Measure,0)</f>
        <v>0</v>
      </c>
      <c r="G12" s="86" t="str">
        <f>"Appraisal NOI / "&amp;IFERROR(IF(Factor=1,"PSF: ",IF(Hotel,"Key: ","Unit: ")),"PSF: ")</f>
        <v xml:space="preserve">Appraisal NOI / PSF: </v>
      </c>
      <c r="I12" s="800">
        <f>IF(Hotel,'Hotel Op History and Pro Forma'!N52,'Operating History and Pro Forma'!J35)</f>
        <v>0</v>
      </c>
      <c r="J12" s="1076">
        <f>IFERROR(+I12/Measure/Factor,0)</f>
        <v>0</v>
      </c>
      <c r="K12" s="85"/>
      <c r="Q12" s="562" t="s">
        <v>828</v>
      </c>
      <c r="R12" s="103"/>
      <c r="S12" s="103"/>
      <c r="T12" s="103" t="e">
        <f>INDEX('10 Yr Pro Forma'!$D$25:$M$25,1,'Property &amp; Loan Summary'!$D$15)</f>
        <v>#VALUE!</v>
      </c>
    </row>
    <row r="13" spans="1:20">
      <c r="A13" s="85"/>
      <c r="G13" s="86" t="s">
        <v>782</v>
      </c>
      <c r="I13" s="1077">
        <f>IFERROR(+Current_Balance/Appraised_Value,0)</f>
        <v>0</v>
      </c>
      <c r="J13" s="525">
        <f>IFERROR(+Maturity_Balance/Appraised_Value,0)</f>
        <v>0</v>
      </c>
      <c r="K13" s="85"/>
      <c r="Q13" s="562" t="s">
        <v>829</v>
      </c>
      <c r="R13" s="103"/>
      <c r="S13" s="103"/>
      <c r="T13" s="103" t="e">
        <f>INDEX('10 Yr Pro Forma'!$D$24:$M$24,1,'Property &amp; Loan Summary'!$D$15)</f>
        <v>#VALUE!</v>
      </c>
    </row>
    <row r="14" spans="1:20">
      <c r="A14" s="85" t="s">
        <v>832</v>
      </c>
      <c r="C14" s="1057" t="str">
        <f>IF(Interest_Only_Period=0,"No IO",IF(Interest_Only_Period=Balloon_Term,"Full IO",EDATE(D4,Interest_Only_Period)))</f>
        <v>No IO</v>
      </c>
      <c r="D14" s="1068" t="str">
        <f>IF(Interest_Only_Period=0,"N/A",Annual_IO_Payment)</f>
        <v>N/A</v>
      </c>
      <c r="E14" s="1070" t="str">
        <f>IFERROR(D14/Measure/Factor,"N/A")</f>
        <v>N/A</v>
      </c>
      <c r="G14" s="86" t="s">
        <v>783</v>
      </c>
      <c r="I14" s="215">
        <f>IFERROR(+I12/Appraised_Value,0)</f>
        <v>0</v>
      </c>
      <c r="J14" s="1667">
        <f>+'Third Party Reports Summary'!E19</f>
        <v>0</v>
      </c>
      <c r="K14" s="85"/>
      <c r="Q14" s="562" t="s">
        <v>830</v>
      </c>
      <c r="R14" s="103"/>
      <c r="S14" s="103"/>
      <c r="T14" s="103" t="e">
        <f>INDEX('10 Yr Pro Forma'!$D$22:$M$22,1,'Property &amp; Loan Summary'!$D$15)</f>
        <v>#VALUE!</v>
      </c>
    </row>
    <row r="15" spans="1:20">
      <c r="A15" s="85" t="s">
        <v>831</v>
      </c>
      <c r="C15" s="85"/>
      <c r="D15" s="1069" t="str">
        <f>IF(Interest_Only_Period=Balloon_Term,"N/A",Annual_Debt_Service)</f>
        <v>N/A</v>
      </c>
      <c r="E15" s="1071" t="str">
        <f>IFERROR(D15/Measure/Factor,"N/A")</f>
        <v>N/A</v>
      </c>
      <c r="J15" s="84"/>
      <c r="K15" s="85"/>
      <c r="Q15" s="562" t="s">
        <v>825</v>
      </c>
      <c r="R15" s="103"/>
      <c r="S15" s="103"/>
      <c r="T15" s="103"/>
    </row>
    <row r="16" spans="1:20">
      <c r="A16" s="85" t="s">
        <v>820</v>
      </c>
      <c r="C16" s="813">
        <f>IFERROR(INDEX('10 Yr Pro Forma'!$D$36:$M$36,1,'Conclusions &amp; Escrows'!E16),0)</f>
        <v>0</v>
      </c>
      <c r="D16" s="1066">
        <f>MIN('10 Yr Pro Forma'!$D$42:$M$42)</f>
        <v>0</v>
      </c>
      <c r="E16" s="1072">
        <f>IFERROR(MATCH('Conclusions &amp; Escrows'!D16,'10 Yr Pro Forma'!$D$42:$M$42,0),0)</f>
        <v>0</v>
      </c>
      <c r="G16" s="86" t="str">
        <f>IFERROR(IF(RRP,"DSCR without T1 / T2:","Lease Comps Occ. (Low / High):"),"Lease Comps Occ. (Low / High):")</f>
        <v>Lease Comps Occ. (Low / High):</v>
      </c>
      <c r="I16" s="1834">
        <f>IFERROR(IF(RRP,TEXT('Stress Scenario'!C14,"0.00x"),MIN('Lease Comps'!$M$7:$M$10)),MIN('Lease Comps'!$M$7:$M$10))</f>
        <v>0</v>
      </c>
      <c r="J16" s="1835">
        <f>IFERROR(IF(RRP,TEXT('Stress Scenario'!D14,"0.00x"),MAX('Lease Comps'!$M$7:$M$10)),MAX('Lease Comps'!$M$7:$M$10))</f>
        <v>0</v>
      </c>
      <c r="K16" s="85"/>
    </row>
    <row r="17" spans="1:11" ht="12" customHeight="1">
      <c r="A17" s="85"/>
      <c r="G17" s="86" t="s">
        <v>746</v>
      </c>
      <c r="I17" s="1078">
        <f>MIN('Lease Comps'!$O$7:$O$10)</f>
        <v>0</v>
      </c>
      <c r="J17" s="849">
        <f>MAX('Lease Comps'!$O$7:$O$10)</f>
        <v>0</v>
      </c>
      <c r="K17" s="85"/>
    </row>
    <row r="18" spans="1:11">
      <c r="A18" s="85" t="s">
        <v>1081</v>
      </c>
      <c r="C18" s="1058"/>
      <c r="D18" s="1059"/>
      <c r="E18" s="1060"/>
      <c r="G18" s="86" t="s">
        <v>682</v>
      </c>
      <c r="I18" s="1078">
        <f>MIN('Sales Comps'!$Q$7:$Q$10)</f>
        <v>0</v>
      </c>
      <c r="J18" s="849">
        <f>MAX('Sales Comps'!$Q$7:$Q$10)</f>
        <v>0</v>
      </c>
      <c r="K18" s="85"/>
    </row>
    <row r="19" spans="1:11">
      <c r="A19" s="85" t="s">
        <v>1076</v>
      </c>
      <c r="C19" s="1061"/>
      <c r="D19" s="1062"/>
      <c r="E19" s="1056" t="str">
        <f>IFERROR(+D19/Annual_Debt_Service,"")</f>
        <v/>
      </c>
      <c r="G19" s="86" t="s">
        <v>745</v>
      </c>
      <c r="I19" s="1079">
        <f>MIN('CMBS Comps'!$Q$7:$Q$10)</f>
        <v>0</v>
      </c>
      <c r="J19" s="1080">
        <f>MAX('CMBS Comps'!$Q$7:$Q$10)</f>
        <v>0</v>
      </c>
      <c r="K19" s="85"/>
    </row>
    <row r="20" spans="1:11" ht="9" customHeight="1">
      <c r="A20" s="85"/>
      <c r="J20" s="84"/>
      <c r="K20" s="85"/>
    </row>
    <row r="21" spans="1:11">
      <c r="A21" s="1708" t="s">
        <v>138</v>
      </c>
      <c r="B21" s="1673"/>
      <c r="C21" s="1673"/>
      <c r="D21" s="1674"/>
      <c r="E21" s="1708" t="s">
        <v>806</v>
      </c>
      <c r="F21" s="1709"/>
      <c r="G21" s="1673"/>
      <c r="H21" s="1673"/>
      <c r="I21" s="1673"/>
      <c r="J21" s="1674"/>
      <c r="K21" s="85"/>
    </row>
    <row r="22" spans="1:11">
      <c r="A22" s="484"/>
      <c r="B22" s="419"/>
      <c r="C22" s="419"/>
      <c r="D22" s="419"/>
      <c r="E22" s="484"/>
      <c r="F22" s="90"/>
      <c r="G22" s="419"/>
      <c r="H22" s="419"/>
      <c r="I22" s="419"/>
      <c r="J22" s="91"/>
      <c r="K22" s="85"/>
    </row>
    <row r="23" spans="1:11">
      <c r="A23" s="85"/>
      <c r="E23" s="85"/>
      <c r="J23" s="84"/>
      <c r="K23" s="85"/>
    </row>
    <row r="24" spans="1:11">
      <c r="A24" s="85"/>
      <c r="E24" s="85"/>
      <c r="J24" s="84"/>
      <c r="K24" s="85"/>
    </row>
    <row r="25" spans="1:11">
      <c r="A25" s="85"/>
      <c r="E25" s="85"/>
      <c r="J25" s="84"/>
      <c r="K25" s="85"/>
    </row>
    <row r="26" spans="1:11">
      <c r="A26" s="85"/>
      <c r="E26" s="85"/>
      <c r="J26" s="84"/>
      <c r="K26" s="85"/>
    </row>
    <row r="27" spans="1:11">
      <c r="A27" s="85"/>
      <c r="E27" s="85"/>
      <c r="J27" s="84"/>
      <c r="K27" s="85"/>
    </row>
    <row r="28" spans="1:11">
      <c r="A28" s="85"/>
      <c r="E28" s="85"/>
      <c r="J28" s="84"/>
      <c r="K28" s="85"/>
    </row>
    <row r="29" spans="1:11">
      <c r="A29" s="85"/>
      <c r="E29" s="85"/>
      <c r="J29" s="84"/>
      <c r="K29" s="85"/>
    </row>
    <row r="30" spans="1:11">
      <c r="A30" s="85"/>
      <c r="E30" s="85"/>
      <c r="J30" s="84"/>
      <c r="K30" s="85"/>
    </row>
    <row r="31" spans="1:11">
      <c r="A31" s="85"/>
      <c r="E31" s="85"/>
      <c r="J31" s="84"/>
      <c r="K31" s="85"/>
    </row>
    <row r="32" spans="1:11">
      <c r="A32" s="85"/>
      <c r="E32" s="85"/>
      <c r="J32" s="84"/>
      <c r="K32" s="85"/>
    </row>
    <row r="33" spans="1:12">
      <c r="A33" s="85"/>
      <c r="E33" s="85"/>
      <c r="J33" s="84"/>
      <c r="K33" s="85"/>
    </row>
    <row r="34" spans="1:12">
      <c r="A34" s="85"/>
      <c r="E34" s="85"/>
      <c r="J34" s="84"/>
      <c r="K34" s="85"/>
    </row>
    <row r="35" spans="1:12">
      <c r="A35" s="85"/>
      <c r="E35" s="85"/>
      <c r="J35" s="84"/>
      <c r="K35" s="85"/>
    </row>
    <row r="36" spans="1:12">
      <c r="A36" s="85"/>
      <c r="E36" s="85"/>
      <c r="J36" s="84"/>
      <c r="K36" s="85"/>
    </row>
    <row r="37" spans="1:12">
      <c r="A37" s="85"/>
      <c r="E37" s="85"/>
      <c r="J37" s="84"/>
      <c r="K37" s="85"/>
    </row>
    <row r="38" spans="1:12">
      <c r="A38" s="85"/>
      <c r="E38" s="85"/>
      <c r="J38" s="84"/>
      <c r="K38" s="85"/>
    </row>
    <row r="39" spans="1:12">
      <c r="A39" s="85"/>
      <c r="E39" s="85"/>
      <c r="J39" s="84"/>
      <c r="K39" s="85"/>
    </row>
    <row r="40" spans="1:12">
      <c r="A40" s="85"/>
      <c r="E40" s="85"/>
      <c r="J40" s="84"/>
      <c r="K40" s="85"/>
      <c r="L40" s="207"/>
    </row>
    <row r="41" spans="1:12">
      <c r="A41" s="85"/>
      <c r="E41" s="85"/>
      <c r="J41" s="84"/>
      <c r="K41" s="85"/>
    </row>
    <row r="42" spans="1:12">
      <c r="A42" s="85"/>
      <c r="E42" s="85"/>
      <c r="J42" s="84"/>
      <c r="K42" s="85"/>
    </row>
    <row r="43" spans="1:12">
      <c r="A43" s="85"/>
      <c r="E43" s="85"/>
      <c r="J43" s="84"/>
      <c r="K43" s="85"/>
    </row>
    <row r="44" spans="1:12">
      <c r="A44" s="89"/>
      <c r="B44" s="87"/>
      <c r="C44" s="87"/>
      <c r="D44" s="87"/>
      <c r="E44" s="89"/>
      <c r="F44" s="87"/>
      <c r="G44" s="87"/>
      <c r="H44" s="87"/>
      <c r="I44" s="87"/>
      <c r="J44" s="88"/>
      <c r="K44" s="85"/>
    </row>
    <row r="45" spans="1:12">
      <c r="A45" s="1710" t="s">
        <v>143</v>
      </c>
      <c r="B45" s="1671"/>
      <c r="C45" s="1671"/>
      <c r="D45" s="1671"/>
      <c r="E45" s="1671"/>
      <c r="F45" s="1671"/>
      <c r="G45" s="1671"/>
      <c r="H45" s="1671"/>
      <c r="I45" s="1671"/>
      <c r="J45" s="1682"/>
      <c r="K45" s="85"/>
    </row>
    <row r="46" spans="1:12" ht="31" thickBot="1">
      <c r="A46" s="488"/>
      <c r="B46" s="419"/>
      <c r="C46" s="419"/>
      <c r="D46" s="156" t="s">
        <v>148</v>
      </c>
      <c r="E46" s="156" t="s">
        <v>149</v>
      </c>
      <c r="F46" s="156" t="s">
        <v>151</v>
      </c>
      <c r="G46" s="156" t="s">
        <v>152</v>
      </c>
      <c r="H46" s="156" t="s">
        <v>162</v>
      </c>
      <c r="I46" s="156" t="s">
        <v>153</v>
      </c>
      <c r="J46" s="157" t="s">
        <v>139</v>
      </c>
      <c r="K46" s="85"/>
    </row>
    <row r="47" spans="1:12">
      <c r="A47" s="85" t="s">
        <v>144</v>
      </c>
      <c r="D47" s="818">
        <v>0</v>
      </c>
      <c r="E47" s="818">
        <v>0</v>
      </c>
      <c r="F47" s="888">
        <f>+G47/12</f>
        <v>0</v>
      </c>
      <c r="G47" s="818">
        <v>0</v>
      </c>
      <c r="H47" s="887">
        <f t="shared" ref="H47:H56" si="0">IFERROR(+G47/Measure,0)</f>
        <v>0</v>
      </c>
      <c r="I47" s="818">
        <v>0</v>
      </c>
      <c r="J47" s="889">
        <f t="shared" ref="J47:J55" si="1">+E47</f>
        <v>0</v>
      </c>
      <c r="K47" s="487">
        <f t="shared" ref="K47:K55" si="2">IF(E47+F47+G47=0,0,IF(OR(I47="",I47=0),1000000000,I47))</f>
        <v>0</v>
      </c>
    </row>
    <row r="48" spans="1:12">
      <c r="A48" s="85" t="s">
        <v>145</v>
      </c>
      <c r="D48" s="158">
        <v>0</v>
      </c>
      <c r="E48" s="158">
        <v>0</v>
      </c>
      <c r="F48" s="260">
        <f t="shared" ref="F48:F55" si="3">+G48/12</f>
        <v>0</v>
      </c>
      <c r="G48" s="158">
        <v>0</v>
      </c>
      <c r="H48" s="159">
        <f t="shared" si="0"/>
        <v>0</v>
      </c>
      <c r="I48" s="158">
        <v>0</v>
      </c>
      <c r="J48" s="160">
        <f t="shared" si="1"/>
        <v>0</v>
      </c>
      <c r="K48" s="487">
        <f t="shared" si="2"/>
        <v>0</v>
      </c>
    </row>
    <row r="49" spans="1:11">
      <c r="A49" s="85" t="s">
        <v>915</v>
      </c>
      <c r="D49" s="158">
        <v>0</v>
      </c>
      <c r="E49" s="158">
        <v>0</v>
      </c>
      <c r="F49" s="260">
        <f t="shared" si="3"/>
        <v>0</v>
      </c>
      <c r="G49" s="158">
        <v>0</v>
      </c>
      <c r="H49" s="159">
        <f t="shared" si="0"/>
        <v>0</v>
      </c>
      <c r="I49" s="158">
        <v>0</v>
      </c>
      <c r="J49" s="160">
        <f t="shared" si="1"/>
        <v>0</v>
      </c>
      <c r="K49" s="487">
        <f t="shared" si="2"/>
        <v>0</v>
      </c>
    </row>
    <row r="50" spans="1:11">
      <c r="A50" s="85" t="s">
        <v>150</v>
      </c>
      <c r="D50" s="158">
        <v>0</v>
      </c>
      <c r="E50" s="158">
        <v>0</v>
      </c>
      <c r="F50" s="260">
        <f t="shared" si="3"/>
        <v>0</v>
      </c>
      <c r="G50" s="158">
        <v>0</v>
      </c>
      <c r="H50" s="159">
        <f t="shared" si="0"/>
        <v>0</v>
      </c>
      <c r="I50" s="158">
        <v>0</v>
      </c>
      <c r="J50" s="160">
        <f t="shared" si="1"/>
        <v>0</v>
      </c>
      <c r="K50" s="487">
        <f t="shared" si="2"/>
        <v>0</v>
      </c>
    </row>
    <row r="51" spans="1:11">
      <c r="A51" s="85" t="str">
        <f>IFERROR(IF(RRP,"General TI/LC:",IF(Hotel,"Ongoing PIP","General TI/LC:")),"General TI/LC:")</f>
        <v>General TI/LC:</v>
      </c>
      <c r="D51" s="158">
        <v>0</v>
      </c>
      <c r="E51" s="158">
        <v>0</v>
      </c>
      <c r="F51" s="260">
        <f t="shared" si="3"/>
        <v>0</v>
      </c>
      <c r="G51" s="158">
        <f>1.25*Measure</f>
        <v>0</v>
      </c>
      <c r="H51" s="159">
        <f t="shared" si="0"/>
        <v>0</v>
      </c>
      <c r="I51" s="158">
        <v>0</v>
      </c>
      <c r="J51" s="160">
        <f t="shared" si="1"/>
        <v>0</v>
      </c>
      <c r="K51" s="487">
        <f t="shared" si="2"/>
        <v>0</v>
      </c>
    </row>
    <row r="52" spans="1:11">
      <c r="A52" s="85" t="s">
        <v>146</v>
      </c>
      <c r="D52" s="158">
        <v>0</v>
      </c>
      <c r="E52" s="158">
        <v>0</v>
      </c>
      <c r="F52" s="260">
        <f t="shared" si="3"/>
        <v>0</v>
      </c>
      <c r="G52" s="158">
        <v>0</v>
      </c>
      <c r="H52" s="159">
        <f t="shared" si="0"/>
        <v>0</v>
      </c>
      <c r="I52" s="158">
        <v>0</v>
      </c>
      <c r="J52" s="160">
        <f t="shared" si="1"/>
        <v>0</v>
      </c>
      <c r="K52" s="487">
        <f t="shared" si="2"/>
        <v>0</v>
      </c>
    </row>
    <row r="53" spans="1:11">
      <c r="A53" s="85" t="s">
        <v>147</v>
      </c>
      <c r="D53" s="158">
        <v>0</v>
      </c>
      <c r="E53" s="158">
        <v>0</v>
      </c>
      <c r="F53" s="260">
        <f t="shared" si="3"/>
        <v>0</v>
      </c>
      <c r="G53" s="158">
        <v>0</v>
      </c>
      <c r="H53" s="159">
        <f t="shared" si="0"/>
        <v>0</v>
      </c>
      <c r="I53" s="158">
        <v>0</v>
      </c>
      <c r="J53" s="160">
        <f t="shared" si="1"/>
        <v>0</v>
      </c>
      <c r="K53" s="487">
        <f t="shared" si="2"/>
        <v>0</v>
      </c>
    </row>
    <row r="54" spans="1:11">
      <c r="A54" s="85" t="str">
        <f>IFERROR(IF(Hotel,"FF&amp;E:",IF(RRP,"Outstanding TI/LC/Free Rent:","Other:")),"Other:")</f>
        <v>Other:</v>
      </c>
      <c r="D54" s="158">
        <v>0</v>
      </c>
      <c r="E54" s="158">
        <v>0</v>
      </c>
      <c r="F54" s="260">
        <f t="shared" si="3"/>
        <v>0</v>
      </c>
      <c r="G54" s="158">
        <v>0</v>
      </c>
      <c r="H54" s="159">
        <f t="shared" si="0"/>
        <v>0</v>
      </c>
      <c r="I54" s="158">
        <v>0</v>
      </c>
      <c r="J54" s="160">
        <f t="shared" si="1"/>
        <v>0</v>
      </c>
      <c r="K54" s="487">
        <f t="shared" si="2"/>
        <v>0</v>
      </c>
    </row>
    <row r="55" spans="1:11" ht="15" thickBot="1">
      <c r="A55" s="85" t="str">
        <f>IF(Hotel,"Up Front PIP:","Other:")</f>
        <v>Other:</v>
      </c>
      <c r="D55" s="161">
        <v>0</v>
      </c>
      <c r="E55" s="161">
        <v>0</v>
      </c>
      <c r="F55" s="712">
        <f t="shared" si="3"/>
        <v>0</v>
      </c>
      <c r="G55" s="161">
        <v>0</v>
      </c>
      <c r="H55" s="162">
        <f t="shared" si="0"/>
        <v>0</v>
      </c>
      <c r="I55" s="161">
        <v>0</v>
      </c>
      <c r="J55" s="163">
        <f t="shared" si="1"/>
        <v>0</v>
      </c>
      <c r="K55" s="487">
        <f t="shared" si="2"/>
        <v>0</v>
      </c>
    </row>
    <row r="56" spans="1:11" ht="15" thickTop="1">
      <c r="A56" s="164" t="s">
        <v>154</v>
      </c>
      <c r="B56" s="87"/>
      <c r="C56" s="87"/>
      <c r="D56" s="165">
        <f>SUM(D47:D55)</f>
        <v>0</v>
      </c>
      <c r="E56" s="165">
        <f t="shared" ref="E56:J56" si="4">SUM(E47:E55)</f>
        <v>0</v>
      </c>
      <c r="F56" s="165">
        <f t="shared" si="4"/>
        <v>0</v>
      </c>
      <c r="G56" s="165">
        <f t="shared" si="4"/>
        <v>0</v>
      </c>
      <c r="H56" s="166">
        <f t="shared" si="0"/>
        <v>0</v>
      </c>
      <c r="I56" s="165">
        <f t="shared" si="4"/>
        <v>0</v>
      </c>
      <c r="J56" s="167">
        <f t="shared" si="4"/>
        <v>0</v>
      </c>
      <c r="K56" s="85"/>
    </row>
    <row r="57" spans="1:11" ht="9" customHeight="1">
      <c r="A57" s="484"/>
      <c r="B57" s="419"/>
      <c r="C57" s="419"/>
      <c r="D57" s="419"/>
      <c r="E57" s="419"/>
      <c r="F57" s="419"/>
      <c r="G57" s="419"/>
      <c r="H57" s="419"/>
      <c r="I57" s="419"/>
      <c r="J57" s="1344"/>
      <c r="K57" s="85"/>
    </row>
    <row r="58" spans="1:11">
      <c r="A58" s="1708" t="s">
        <v>1053</v>
      </c>
      <c r="B58" s="1673"/>
      <c r="C58" s="1673"/>
      <c r="D58" s="1673"/>
      <c r="E58" s="1673"/>
      <c r="F58" s="1673"/>
      <c r="G58" s="1673"/>
      <c r="H58" s="1673"/>
      <c r="I58" s="1673"/>
      <c r="J58" s="1674"/>
      <c r="K58" s="85"/>
    </row>
    <row r="59" spans="1:11">
      <c r="A59" s="85"/>
      <c r="E59" s="484"/>
      <c r="F59" s="419"/>
      <c r="G59" s="419"/>
      <c r="H59" s="419"/>
      <c r="I59" s="419"/>
      <c r="J59" s="1344"/>
      <c r="K59" s="85"/>
    </row>
    <row r="60" spans="1:11">
      <c r="A60" s="85"/>
      <c r="E60" s="85"/>
      <c r="J60" s="84"/>
      <c r="K60" s="85"/>
    </row>
    <row r="61" spans="1:11">
      <c r="A61" s="85"/>
      <c r="E61" s="85"/>
      <c r="J61" s="84"/>
      <c r="K61" s="85"/>
    </row>
    <row r="62" spans="1:11">
      <c r="A62" s="85"/>
      <c r="E62" s="85"/>
      <c r="J62" s="84"/>
      <c r="K62" s="85"/>
    </row>
    <row r="63" spans="1:11">
      <c r="A63" s="85"/>
      <c r="E63" s="85"/>
      <c r="J63" s="84"/>
      <c r="K63" s="85"/>
    </row>
    <row r="64" spans="1:11">
      <c r="A64" s="85"/>
      <c r="E64" s="85"/>
      <c r="J64" s="84"/>
      <c r="K64" s="85"/>
    </row>
    <row r="65" spans="1:11">
      <c r="A65" s="85"/>
      <c r="E65" s="85"/>
      <c r="J65" s="84"/>
      <c r="K65" s="85"/>
    </row>
    <row r="66" spans="1:11">
      <c r="A66" s="85"/>
      <c r="E66" s="85"/>
      <c r="J66" s="84"/>
      <c r="K66" s="85"/>
    </row>
    <row r="67" spans="1:11">
      <c r="A67" s="89"/>
      <c r="B67" s="87"/>
      <c r="C67" s="87"/>
      <c r="D67" s="87"/>
      <c r="E67" s="89"/>
      <c r="F67" s="87"/>
      <c r="G67" s="87"/>
      <c r="H67" s="87"/>
      <c r="I67" s="87"/>
      <c r="J67" s="450"/>
      <c r="K67" s="85"/>
    </row>
  </sheetData>
  <customSheetViews>
    <customSheetView guid="{277664D0-B40D-498C-82F3-3B4E3EB3B20C}" scale="90" showPageBreaks="1" fitToPage="1" printArea="1" view="pageBreakPreview">
      <pageMargins left="0.5" right="0.5" top="0.5" bottom="0.35" header="0.3" footer="0.3"/>
      <printOptions horizontalCentered="1"/>
      <pageSetup scale="64" orientation="landscape" r:id="rId1"/>
      <headerFooter>
        <oddFooter>&amp;CCONFIDENTIAL</oddFooter>
      </headerFooter>
    </customSheetView>
  </customSheetViews>
  <printOptions horizontalCentered="1"/>
  <pageMargins left="0.5" right="0.5" top="0.5" bottom="0.35" header="0.3" footer="0.3"/>
  <pageSetup scale="57" orientation="landscape" r:id="rId2"/>
  <headerFooter>
    <oddFooter>&amp;CCONFIDENTIAL</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P69"/>
  <sheetViews>
    <sheetView view="pageBreakPreview" zoomScale="85" zoomScaleNormal="100" zoomScaleSheetLayoutView="85" workbookViewId="0">
      <selection activeCell="A12" sqref="A12"/>
    </sheetView>
  </sheetViews>
  <sheetFormatPr baseColWidth="10" defaultColWidth="9.1640625" defaultRowHeight="14"/>
  <cols>
    <col min="1" max="1" width="31.33203125" style="82" customWidth="1"/>
    <col min="2" max="2" width="21.1640625" style="82" customWidth="1"/>
    <col min="3" max="12" width="15.5" style="82" customWidth="1"/>
    <col min="13" max="13" width="0.83203125" style="82" customWidth="1"/>
    <col min="14" max="14" width="9.1640625" style="82"/>
    <col min="15" max="15" width="17.6640625" style="82" customWidth="1"/>
    <col min="16" max="16384" width="9.1640625" style="82"/>
  </cols>
  <sheetData>
    <row r="1" spans="1:16">
      <c r="A1" s="168">
        <f>Property_Name</f>
        <v>0</v>
      </c>
    </row>
    <row r="2" spans="1:16">
      <c r="A2" s="1680" t="s">
        <v>170</v>
      </c>
      <c r="B2" s="1673"/>
      <c r="C2" s="1673"/>
      <c r="D2" s="1673"/>
      <c r="E2" s="1673"/>
      <c r="F2" s="1673"/>
      <c r="G2" s="1673"/>
      <c r="H2" s="1673"/>
      <c r="I2" s="1673"/>
      <c r="J2" s="1673"/>
      <c r="K2" s="1673"/>
      <c r="L2" s="1674"/>
    </row>
    <row r="3" spans="1:16">
      <c r="A3" s="85" t="s">
        <v>171</v>
      </c>
      <c r="C3" s="158">
        <f>+Measure</f>
        <v>0</v>
      </c>
      <c r="E3" s="82" t="s">
        <v>198</v>
      </c>
      <c r="G3" s="86">
        <f>Property_Type</f>
        <v>0</v>
      </c>
      <c r="H3" s="93"/>
      <c r="J3" s="82" t="s">
        <v>194</v>
      </c>
      <c r="L3" s="1084">
        <v>0</v>
      </c>
      <c r="O3" s="82">
        <f>IF(G3="Retail",(G3&amp;IF(H3&lt;&gt;P3,P3,H3)),G3)</f>
        <v>0</v>
      </c>
      <c r="P3" s="82">
        <f>IF(OR(H3="Neighborhood Center",H3="Grocery Anchored",H3="Power Center"),"Anchored",IF(H3="Super Regional Mall","Regional Mall",H3))</f>
        <v>0</v>
      </c>
    </row>
    <row r="4" spans="1:16">
      <c r="A4" s="85" t="s">
        <v>127</v>
      </c>
      <c r="E4" s="82" t="s">
        <v>214</v>
      </c>
      <c r="G4" s="86"/>
      <c r="H4" s="86">
        <f>Year_Built</f>
        <v>0</v>
      </c>
      <c r="J4" s="82" t="s">
        <v>195</v>
      </c>
      <c r="L4" s="1084">
        <v>0</v>
      </c>
    </row>
    <row r="5" spans="1:16">
      <c r="A5" s="85" t="s">
        <v>172</v>
      </c>
      <c r="C5" s="158">
        <v>0</v>
      </c>
      <c r="E5" s="82" t="s">
        <v>215</v>
      </c>
      <c r="G5" s="86"/>
      <c r="H5" s="86">
        <f>Year_Renovated</f>
        <v>0</v>
      </c>
      <c r="J5" s="82" t="s">
        <v>196</v>
      </c>
      <c r="L5" s="84">
        <f>SUM(L3:L4)</f>
        <v>0</v>
      </c>
    </row>
    <row r="6" spans="1:16">
      <c r="A6" s="85" t="s">
        <v>173</v>
      </c>
      <c r="C6" s="158">
        <v>0</v>
      </c>
      <c r="E6" s="82" t="s">
        <v>129</v>
      </c>
      <c r="G6" s="86"/>
      <c r="H6" s="521">
        <f>Date_Acquired</f>
        <v>0</v>
      </c>
      <c r="L6" s="84"/>
    </row>
    <row r="7" spans="1:16">
      <c r="A7" s="85" t="s">
        <v>174</v>
      </c>
      <c r="C7" s="158">
        <v>0</v>
      </c>
      <c r="E7" s="82" t="s">
        <v>216</v>
      </c>
      <c r="G7" s="93"/>
      <c r="H7" s="93"/>
      <c r="J7" s="82" t="s">
        <v>197</v>
      </c>
      <c r="L7" s="171" t="e">
        <f>+L5/(Measure/1000)</f>
        <v>#DIV/0!</v>
      </c>
    </row>
    <row r="8" spans="1:16">
      <c r="A8" s="85" t="s">
        <v>175</v>
      </c>
      <c r="C8" s="170">
        <v>0</v>
      </c>
      <c r="L8" s="84"/>
    </row>
    <row r="9" spans="1:16">
      <c r="A9" s="85" t="s">
        <v>189</v>
      </c>
      <c r="C9" s="116">
        <f>SUM(C5:C8)</f>
        <v>0</v>
      </c>
      <c r="L9" s="84"/>
    </row>
    <row r="10" spans="1:16">
      <c r="A10" s="85"/>
      <c r="E10" s="125" t="s">
        <v>217</v>
      </c>
      <c r="K10" s="86" t="s">
        <v>8</v>
      </c>
      <c r="L10" s="169" t="s">
        <v>193</v>
      </c>
    </row>
    <row r="11" spans="1:16">
      <c r="A11" s="85" t="s">
        <v>190</v>
      </c>
      <c r="C11" s="93">
        <v>0</v>
      </c>
      <c r="E11" s="82" t="s">
        <v>556</v>
      </c>
      <c r="G11" s="86"/>
      <c r="H11" s="86">
        <f>Ownership_Interest</f>
        <v>0</v>
      </c>
      <c r="J11" s="94" t="s">
        <v>128</v>
      </c>
      <c r="K11" s="116">
        <f>+L11*43560</f>
        <v>0</v>
      </c>
      <c r="L11" s="489">
        <v>0</v>
      </c>
    </row>
    <row r="12" spans="1:16">
      <c r="A12" s="85" t="s">
        <v>518</v>
      </c>
      <c r="C12" s="93">
        <v>0</v>
      </c>
      <c r="E12" s="82" t="s">
        <v>218</v>
      </c>
      <c r="G12" s="86"/>
      <c r="H12" s="93"/>
      <c r="L12" s="84"/>
    </row>
    <row r="13" spans="1:16">
      <c r="A13" s="85" t="s">
        <v>519</v>
      </c>
      <c r="C13" s="93">
        <v>0</v>
      </c>
      <c r="E13" s="82" t="s">
        <v>219</v>
      </c>
      <c r="G13" s="86"/>
      <c r="H13" s="93"/>
      <c r="J13" s="924" t="str">
        <f>+Market!F56</f>
        <v>HHI &lt; 1-mile</v>
      </c>
      <c r="K13" s="905" t="str">
        <f>+Market!G56</f>
        <v>HHI &lt; 3-miles</v>
      </c>
      <c r="L13" s="925" t="str">
        <f>+Market!H56</f>
        <v>HHI &lt; 5-miles</v>
      </c>
    </row>
    <row r="14" spans="1:16">
      <c r="A14" s="85" t="s">
        <v>191</v>
      </c>
      <c r="C14" s="93">
        <v>0</v>
      </c>
      <c r="E14" s="82" t="s">
        <v>220</v>
      </c>
      <c r="H14" s="93"/>
      <c r="J14" s="926">
        <f>+Market!F57</f>
        <v>0</v>
      </c>
      <c r="K14" s="927">
        <f>+Market!G57</f>
        <v>0</v>
      </c>
      <c r="L14" s="928">
        <f>+Market!H57</f>
        <v>0</v>
      </c>
    </row>
    <row r="15" spans="1:16">
      <c r="A15" s="85" t="s">
        <v>192</v>
      </c>
      <c r="C15" s="93"/>
      <c r="E15" s="82" t="s">
        <v>808</v>
      </c>
      <c r="G15" s="93"/>
      <c r="H15" s="93"/>
      <c r="L15" s="84"/>
    </row>
    <row r="16" spans="1:16">
      <c r="A16" s="85"/>
      <c r="E16" s="82" t="s">
        <v>807</v>
      </c>
      <c r="G16" s="93"/>
      <c r="H16" s="93"/>
      <c r="J16" s="94" t="s">
        <v>944</v>
      </c>
      <c r="L16" s="929">
        <v>0</v>
      </c>
    </row>
    <row r="17" spans="1:12">
      <c r="A17" s="85"/>
      <c r="L17" s="84"/>
    </row>
    <row r="18" spans="1:12">
      <c r="A18" s="172" t="s">
        <v>1012</v>
      </c>
      <c r="L18" s="84"/>
    </row>
    <row r="19" spans="1:12">
      <c r="A19" s="85"/>
      <c r="C19" s="1711">
        <v>1</v>
      </c>
      <c r="D19" s="1712">
        <f>+C19+1</f>
        <v>2</v>
      </c>
      <c r="E19" s="1712">
        <f>+D19+1</f>
        <v>3</v>
      </c>
      <c r="F19" s="1712">
        <f>+E19+1</f>
        <v>4</v>
      </c>
      <c r="G19" s="1712">
        <f>+F19+1</f>
        <v>5</v>
      </c>
      <c r="H19" s="1712">
        <f>+G19+1</f>
        <v>6</v>
      </c>
      <c r="I19" s="1712">
        <f t="shared" ref="I19:L19" si="0">+H19+1</f>
        <v>7</v>
      </c>
      <c r="J19" s="1712">
        <f t="shared" si="0"/>
        <v>8</v>
      </c>
      <c r="K19" s="1712">
        <f t="shared" si="0"/>
        <v>9</v>
      </c>
      <c r="L19" s="1713">
        <f t="shared" si="0"/>
        <v>10</v>
      </c>
    </row>
    <row r="20" spans="1:12">
      <c r="A20" s="85" t="s">
        <v>569</v>
      </c>
      <c r="C20" s="1400">
        <f>IFERROR(+'10 Yr Pro Forma'!D17,0)</f>
        <v>0</v>
      </c>
      <c r="D20" s="1401">
        <f>IFERROR(+'10 Yr Pro Forma'!E17,0)</f>
        <v>0</v>
      </c>
      <c r="E20" s="1401">
        <f>IFERROR(+'10 Yr Pro Forma'!F17,0)</f>
        <v>0</v>
      </c>
      <c r="F20" s="1401">
        <f>IFERROR(+'10 Yr Pro Forma'!G17,0)</f>
        <v>0</v>
      </c>
      <c r="G20" s="1401">
        <f>IFERROR(+'10 Yr Pro Forma'!H17,0)</f>
        <v>0</v>
      </c>
      <c r="H20" s="1401">
        <f>IFERROR(+'10 Yr Pro Forma'!I17,0)</f>
        <v>0</v>
      </c>
      <c r="I20" s="1401">
        <f>IFERROR(+'10 Yr Pro Forma'!J17,0)</f>
        <v>0</v>
      </c>
      <c r="J20" s="1401">
        <f>IFERROR(+'10 Yr Pro Forma'!K17,0)</f>
        <v>0</v>
      </c>
      <c r="K20" s="1401">
        <f>IFERROR(+'10 Yr Pro Forma'!L17,0)</f>
        <v>0</v>
      </c>
      <c r="L20" s="1402">
        <f>IFERROR(+'10 Yr Pro Forma'!M17,0)</f>
        <v>0</v>
      </c>
    </row>
    <row r="21" spans="1:12" ht="6" customHeight="1">
      <c r="A21" s="85"/>
      <c r="C21" s="173"/>
      <c r="D21" s="173"/>
      <c r="E21" s="173"/>
      <c r="F21" s="173"/>
      <c r="G21" s="173"/>
      <c r="H21" s="173"/>
      <c r="I21" s="173"/>
      <c r="J21" s="173"/>
      <c r="K21" s="173"/>
      <c r="L21" s="174"/>
    </row>
    <row r="22" spans="1:12">
      <c r="A22" s="85" t="s">
        <v>448</v>
      </c>
      <c r="C22" s="484">
        <f>+'Rent Roll'!GE292</f>
        <v>0</v>
      </c>
      <c r="D22" s="419">
        <f>+'Rent Roll'!GF292</f>
        <v>0</v>
      </c>
      <c r="E22" s="419">
        <f>+'Rent Roll'!GG292</f>
        <v>0</v>
      </c>
      <c r="F22" s="419">
        <f>+'Rent Roll'!GH292</f>
        <v>0</v>
      </c>
      <c r="G22" s="419">
        <f>+'Rent Roll'!GI292</f>
        <v>0</v>
      </c>
      <c r="H22" s="419">
        <f>+'Rent Roll'!GJ292</f>
        <v>0</v>
      </c>
      <c r="I22" s="419">
        <f>+'Rent Roll'!GK292</f>
        <v>0</v>
      </c>
      <c r="J22" s="419">
        <f>+'Rent Roll'!GL292</f>
        <v>0</v>
      </c>
      <c r="K22" s="419">
        <f>+'Rent Roll'!GM292</f>
        <v>0</v>
      </c>
      <c r="L22" s="1344">
        <f>+'Rent Roll'!GN292</f>
        <v>0</v>
      </c>
    </row>
    <row r="23" spans="1:12">
      <c r="A23" s="85" t="s">
        <v>222</v>
      </c>
      <c r="C23" s="330">
        <f>IFERROR(+'Rent Roll'!GE291,0)</f>
        <v>0</v>
      </c>
      <c r="D23" s="116">
        <f>IFERROR(+'Rent Roll'!GF291,0)</f>
        <v>0</v>
      </c>
      <c r="E23" s="116">
        <f>IFERROR(+'Rent Roll'!GG291,0)</f>
        <v>0</v>
      </c>
      <c r="F23" s="116">
        <f>IFERROR(+'Rent Roll'!GH291,0)</f>
        <v>0</v>
      </c>
      <c r="G23" s="116">
        <f>IFERROR(+'Rent Roll'!GI291,0)</f>
        <v>0</v>
      </c>
      <c r="H23" s="116">
        <f>IFERROR(+'Rent Roll'!GJ291,0)</f>
        <v>0</v>
      </c>
      <c r="I23" s="116">
        <f>IFERROR(+'Rent Roll'!GK291,0)</f>
        <v>0</v>
      </c>
      <c r="J23" s="116">
        <f>IFERROR(+'Rent Roll'!GL291,0)</f>
        <v>0</v>
      </c>
      <c r="K23" s="116">
        <f>IFERROR(+'Rent Roll'!GM291,0)</f>
        <v>0</v>
      </c>
      <c r="L23" s="331">
        <f>IFERROR(+'Rent Roll'!GN291,0)</f>
        <v>0</v>
      </c>
    </row>
    <row r="24" spans="1:12">
      <c r="A24" s="85" t="s">
        <v>223</v>
      </c>
      <c r="C24" s="1403">
        <f t="shared" ref="C24:L24" si="1">IFERROR(+C23/Measure,0)</f>
        <v>0</v>
      </c>
      <c r="D24" s="1404">
        <f t="shared" si="1"/>
        <v>0</v>
      </c>
      <c r="E24" s="1404">
        <f t="shared" si="1"/>
        <v>0</v>
      </c>
      <c r="F24" s="1404">
        <f t="shared" si="1"/>
        <v>0</v>
      </c>
      <c r="G24" s="1404">
        <f t="shared" si="1"/>
        <v>0</v>
      </c>
      <c r="H24" s="1404">
        <f t="shared" si="1"/>
        <v>0</v>
      </c>
      <c r="I24" s="1404">
        <f t="shared" si="1"/>
        <v>0</v>
      </c>
      <c r="J24" s="1404">
        <f t="shared" si="1"/>
        <v>0</v>
      </c>
      <c r="K24" s="1404">
        <f t="shared" si="1"/>
        <v>0</v>
      </c>
      <c r="L24" s="1405">
        <f t="shared" si="1"/>
        <v>0</v>
      </c>
    </row>
    <row r="25" spans="1:12">
      <c r="A25" s="85" t="s">
        <v>224</v>
      </c>
      <c r="C25" s="330">
        <f>+C23</f>
        <v>0</v>
      </c>
      <c r="D25" s="116">
        <f t="shared" ref="D25:H26" si="2">+D23+C25</f>
        <v>0</v>
      </c>
      <c r="E25" s="116">
        <f t="shared" si="2"/>
        <v>0</v>
      </c>
      <c r="F25" s="116">
        <f t="shared" si="2"/>
        <v>0</v>
      </c>
      <c r="G25" s="116">
        <f t="shared" si="2"/>
        <v>0</v>
      </c>
      <c r="H25" s="116">
        <f t="shared" si="2"/>
        <v>0</v>
      </c>
      <c r="I25" s="116">
        <f t="shared" ref="I25:L25" si="3">+I23+H25</f>
        <v>0</v>
      </c>
      <c r="J25" s="116">
        <f t="shared" si="3"/>
        <v>0</v>
      </c>
      <c r="K25" s="116">
        <f t="shared" si="3"/>
        <v>0</v>
      </c>
      <c r="L25" s="331">
        <f t="shared" si="3"/>
        <v>0</v>
      </c>
    </row>
    <row r="26" spans="1:12">
      <c r="A26" s="85" t="s">
        <v>226</v>
      </c>
      <c r="C26" s="1406">
        <f>+C24</f>
        <v>0</v>
      </c>
      <c r="D26" s="131">
        <f t="shared" si="2"/>
        <v>0</v>
      </c>
      <c r="E26" s="131">
        <f t="shared" si="2"/>
        <v>0</v>
      </c>
      <c r="F26" s="131">
        <f t="shared" si="2"/>
        <v>0</v>
      </c>
      <c r="G26" s="131">
        <f t="shared" si="2"/>
        <v>0</v>
      </c>
      <c r="H26" s="131">
        <f t="shared" si="2"/>
        <v>0</v>
      </c>
      <c r="I26" s="131">
        <f t="shared" ref="I26:L26" si="4">+I24+H26</f>
        <v>0</v>
      </c>
      <c r="J26" s="131">
        <f t="shared" si="4"/>
        <v>0</v>
      </c>
      <c r="K26" s="131">
        <f t="shared" si="4"/>
        <v>0</v>
      </c>
      <c r="L26" s="1407">
        <f t="shared" si="4"/>
        <v>0</v>
      </c>
    </row>
    <row r="27" spans="1:12" ht="6" customHeight="1">
      <c r="A27" s="85"/>
      <c r="C27" s="176"/>
      <c r="D27" s="176"/>
      <c r="E27" s="176"/>
      <c r="F27" s="176"/>
      <c r="G27" s="176"/>
      <c r="H27" s="176"/>
      <c r="I27" s="176"/>
      <c r="J27" s="176"/>
      <c r="K27" s="176"/>
      <c r="L27" s="177"/>
    </row>
    <row r="28" spans="1:12" ht="13.5" customHeight="1">
      <c r="A28" s="85" t="s">
        <v>791</v>
      </c>
      <c r="C28" s="1408">
        <f>IF(C23=0,0,C29/C23)</f>
        <v>0</v>
      </c>
      <c r="D28" s="1409">
        <f t="shared" ref="D28:L28" si="5">IF(D23=0,0,D29/D23)</f>
        <v>0</v>
      </c>
      <c r="E28" s="1409">
        <f t="shared" si="5"/>
        <v>0</v>
      </c>
      <c r="F28" s="1409">
        <f t="shared" si="5"/>
        <v>0</v>
      </c>
      <c r="G28" s="1409">
        <f t="shared" si="5"/>
        <v>0</v>
      </c>
      <c r="H28" s="1409">
        <f t="shared" si="5"/>
        <v>0</v>
      </c>
      <c r="I28" s="1409">
        <f t="shared" si="5"/>
        <v>0</v>
      </c>
      <c r="J28" s="1409">
        <f t="shared" si="5"/>
        <v>0</v>
      </c>
      <c r="K28" s="1409">
        <f t="shared" si="5"/>
        <v>0</v>
      </c>
      <c r="L28" s="1410">
        <f t="shared" si="5"/>
        <v>0</v>
      </c>
    </row>
    <row r="29" spans="1:12">
      <c r="A29" s="85" t="s">
        <v>792</v>
      </c>
      <c r="C29" s="330">
        <f>IFERROR(+'Rent Roll'!GQ291,0)</f>
        <v>0</v>
      </c>
      <c r="D29" s="116">
        <f>IFERROR(+'Rent Roll'!GR291,0)</f>
        <v>0</v>
      </c>
      <c r="E29" s="116">
        <f>IFERROR(+'Rent Roll'!GS291,0)</f>
        <v>0</v>
      </c>
      <c r="F29" s="116">
        <f>IFERROR(+'Rent Roll'!GT291,0)</f>
        <v>0</v>
      </c>
      <c r="G29" s="116">
        <f>IFERROR(+'Rent Roll'!GU291,0)</f>
        <v>0</v>
      </c>
      <c r="H29" s="116">
        <f>IFERROR(+'Rent Roll'!GV291,0)</f>
        <v>0</v>
      </c>
      <c r="I29" s="116">
        <f>IFERROR(+'Rent Roll'!GW291,0)</f>
        <v>0</v>
      </c>
      <c r="J29" s="116">
        <f>IFERROR(+'Rent Roll'!GX291,0)</f>
        <v>0</v>
      </c>
      <c r="K29" s="116">
        <f>IFERROR(+'Rent Roll'!GY291,0)</f>
        <v>0</v>
      </c>
      <c r="L29" s="331">
        <f>IFERROR(+'Rent Roll'!GZ291,0)</f>
        <v>0</v>
      </c>
    </row>
    <row r="30" spans="1:12">
      <c r="A30" s="85" t="s">
        <v>793</v>
      </c>
      <c r="C30" s="1403">
        <f>IFERROR(+C29/'Rent Roll'!$U$295,0)</f>
        <v>0</v>
      </c>
      <c r="D30" s="1404">
        <f>IFERROR(+D29/'Rent Roll'!$U$295,0)</f>
        <v>0</v>
      </c>
      <c r="E30" s="1404">
        <f>IFERROR(+E29/'Rent Roll'!$U$295,0)</f>
        <v>0</v>
      </c>
      <c r="F30" s="1404">
        <f>IFERROR(+F29/'Rent Roll'!$U$295,0)</f>
        <v>0</v>
      </c>
      <c r="G30" s="1404">
        <f>IFERROR(+G29/'Rent Roll'!$U$295,0)</f>
        <v>0</v>
      </c>
      <c r="H30" s="1404">
        <f>IFERROR(+H29/'Rent Roll'!$U$295,0)</f>
        <v>0</v>
      </c>
      <c r="I30" s="1404">
        <f>IFERROR(+I29/'Rent Roll'!$U$295,0)</f>
        <v>0</v>
      </c>
      <c r="J30" s="1404">
        <f>IFERROR(+J29/'Rent Roll'!$U$295,0)</f>
        <v>0</v>
      </c>
      <c r="K30" s="1404">
        <f>IFERROR(+K29/'Rent Roll'!$U$295,0)</f>
        <v>0</v>
      </c>
      <c r="L30" s="1405">
        <f>IFERROR(+L29/'Rent Roll'!$U$295,0)</f>
        <v>0</v>
      </c>
    </row>
    <row r="31" spans="1:12">
      <c r="A31" s="85" t="s">
        <v>225</v>
      </c>
      <c r="C31" s="330">
        <f>+C29</f>
        <v>0</v>
      </c>
      <c r="D31" s="116">
        <f t="shared" ref="D31:L31" si="6">+D29+C31</f>
        <v>0</v>
      </c>
      <c r="E31" s="116">
        <f t="shared" si="6"/>
        <v>0</v>
      </c>
      <c r="F31" s="116">
        <f t="shared" si="6"/>
        <v>0</v>
      </c>
      <c r="G31" s="116">
        <f t="shared" si="6"/>
        <v>0</v>
      </c>
      <c r="H31" s="116">
        <f t="shared" si="6"/>
        <v>0</v>
      </c>
      <c r="I31" s="116">
        <f t="shared" si="6"/>
        <v>0</v>
      </c>
      <c r="J31" s="116">
        <f t="shared" si="6"/>
        <v>0</v>
      </c>
      <c r="K31" s="116">
        <f t="shared" si="6"/>
        <v>0</v>
      </c>
      <c r="L31" s="331">
        <f t="shared" si="6"/>
        <v>0</v>
      </c>
    </row>
    <row r="32" spans="1:12">
      <c r="A32" s="85" t="s">
        <v>227</v>
      </c>
      <c r="C32" s="1406">
        <f>+C30</f>
        <v>0</v>
      </c>
      <c r="D32" s="131">
        <f t="shared" ref="D32:L32" si="7">+D30+C32</f>
        <v>0</v>
      </c>
      <c r="E32" s="131">
        <f t="shared" si="7"/>
        <v>0</v>
      </c>
      <c r="F32" s="131">
        <f t="shared" si="7"/>
        <v>0</v>
      </c>
      <c r="G32" s="131">
        <f t="shared" si="7"/>
        <v>0</v>
      </c>
      <c r="H32" s="131">
        <f t="shared" si="7"/>
        <v>0</v>
      </c>
      <c r="I32" s="131">
        <f t="shared" si="7"/>
        <v>0</v>
      </c>
      <c r="J32" s="131">
        <f t="shared" si="7"/>
        <v>0</v>
      </c>
      <c r="K32" s="131">
        <f t="shared" si="7"/>
        <v>0</v>
      </c>
      <c r="L32" s="1407">
        <f t="shared" si="7"/>
        <v>0</v>
      </c>
    </row>
    <row r="33" spans="1:12">
      <c r="A33" s="85"/>
      <c r="C33" s="129"/>
      <c r="D33" s="129"/>
      <c r="E33" s="129"/>
      <c r="F33" s="129"/>
      <c r="G33" s="129"/>
      <c r="H33" s="129"/>
      <c r="I33" s="129"/>
      <c r="J33" s="129"/>
      <c r="K33" s="129"/>
      <c r="L33" s="130"/>
    </row>
    <row r="34" spans="1:12">
      <c r="A34" s="172" t="s">
        <v>1013</v>
      </c>
      <c r="C34" s="1714">
        <f>+'Rent Roll'!B336</f>
        <v>1900</v>
      </c>
      <c r="D34" s="1699">
        <f>+'Rent Roll'!C336</f>
        <v>1899</v>
      </c>
      <c r="E34" s="1699">
        <f>+'Rent Roll'!D336</f>
        <v>1898</v>
      </c>
      <c r="F34" s="1699">
        <f>+'Rent Roll'!E336</f>
        <v>1897</v>
      </c>
      <c r="G34" s="1699">
        <f>+'Rent Roll'!F336</f>
        <v>1896</v>
      </c>
      <c r="H34" s="1699">
        <f>+'Rent Roll'!G336</f>
        <v>1895</v>
      </c>
      <c r="I34" s="1699">
        <f>+'Rent Roll'!H336</f>
        <v>1894</v>
      </c>
      <c r="J34" s="1699">
        <f>+'Rent Roll'!I336</f>
        <v>1893</v>
      </c>
      <c r="K34" s="1699">
        <f>+'Rent Roll'!J336</f>
        <v>1892</v>
      </c>
      <c r="L34" s="1715">
        <f>+'Rent Roll'!K336</f>
        <v>1891</v>
      </c>
    </row>
    <row r="35" spans="1:12">
      <c r="A35" s="439" t="e">
        <f>VLOOKUP('Rent Roll'!A337,'Rent Roll'!$P$316:$Q$325,2,0)</f>
        <v>#N/A</v>
      </c>
      <c r="C35" s="1411">
        <f>IF('Rent Roll'!B337=0,0,(TEXT('Rent Roll'!B337,"$#,##0.00")&amp;" / "&amp;'Rent Roll'!B344))</f>
        <v>0</v>
      </c>
      <c r="D35" s="1412">
        <f>IF('Rent Roll'!C337=0,0,(TEXT('Rent Roll'!C337,"$#,##0.00")&amp;" / "&amp;'Rent Roll'!C344))</f>
        <v>0</v>
      </c>
      <c r="E35" s="1412">
        <f>IF('Rent Roll'!D337=0,0,(TEXT('Rent Roll'!D337,"$#,##0.00")&amp;" / "&amp;'Rent Roll'!D344))</f>
        <v>0</v>
      </c>
      <c r="F35" s="1412">
        <f>IF('Rent Roll'!E337=0,0,(TEXT('Rent Roll'!E337,"$#,##0.00")&amp;" / "&amp;'Rent Roll'!E344))</f>
        <v>0</v>
      </c>
      <c r="G35" s="1412">
        <f>IF('Rent Roll'!F337=0,0,(TEXT('Rent Roll'!F337,"$#,##0.00")&amp;" / "&amp;'Rent Roll'!F344))</f>
        <v>0</v>
      </c>
      <c r="H35" s="1412">
        <f>IF('Rent Roll'!G337=0,0,(TEXT('Rent Roll'!G337,"$#,##0.00")&amp;" / "&amp;'Rent Roll'!G344))</f>
        <v>0</v>
      </c>
      <c r="I35" s="1412">
        <f>IF('Rent Roll'!H337=0,0,(TEXT('Rent Roll'!H337,"$#,##0.00")&amp;" / "&amp;'Rent Roll'!H344))</f>
        <v>0</v>
      </c>
      <c r="J35" s="1412">
        <f>IF('Rent Roll'!I337=0,0,(TEXT('Rent Roll'!I337,"$#,##0.00")&amp;" / "&amp;'Rent Roll'!I344))</f>
        <v>0</v>
      </c>
      <c r="K35" s="1412">
        <f>IF('Rent Roll'!J337=0,0,(TEXT('Rent Roll'!J337,"$#,##0.00")&amp;" / "&amp;'Rent Roll'!J344))</f>
        <v>0</v>
      </c>
      <c r="L35" s="1413">
        <f>IF('Rent Roll'!K337=0,0,(TEXT('Rent Roll'!K337,"$#,##0.00")&amp;" / "&amp;'Rent Roll'!K344))</f>
        <v>0</v>
      </c>
    </row>
    <row r="36" spans="1:12">
      <c r="A36" s="439" t="e">
        <f>VLOOKUP('Rent Roll'!A338,'Rent Roll'!$P$316:$Q$325,2,0)</f>
        <v>#N/A</v>
      </c>
      <c r="C36" s="1414">
        <f>IF('Rent Roll'!B338=0,0,(TEXT('Rent Roll'!B338,"$#,##0.00")&amp;" / "&amp;'Rent Roll'!B345))</f>
        <v>0</v>
      </c>
      <c r="D36" s="1415">
        <f>IF('Rent Roll'!C338=0,0,(TEXT('Rent Roll'!C338,"$#,##0.00")&amp;" / "&amp;'Rent Roll'!C345))</f>
        <v>0</v>
      </c>
      <c r="E36" s="1415">
        <f>IF('Rent Roll'!D338=0,0,(TEXT('Rent Roll'!D338,"$#,##0.00")&amp;" / "&amp;'Rent Roll'!D345))</f>
        <v>0</v>
      </c>
      <c r="F36" s="1415">
        <f>IF('Rent Roll'!E338=0,0,(TEXT('Rent Roll'!E338,"$#,##0.00")&amp;" / "&amp;'Rent Roll'!E345))</f>
        <v>0</v>
      </c>
      <c r="G36" s="1415">
        <f>IF('Rent Roll'!F338=0,0,(TEXT('Rent Roll'!F338,"$#,##0.00")&amp;" / "&amp;'Rent Roll'!F345))</f>
        <v>0</v>
      </c>
      <c r="H36" s="1415">
        <f>IF('Rent Roll'!G338=0,0,(TEXT('Rent Roll'!G338,"$#,##0.00")&amp;" / "&amp;'Rent Roll'!G345))</f>
        <v>0</v>
      </c>
      <c r="I36" s="1415">
        <f>IF('Rent Roll'!H338=0,0,(TEXT('Rent Roll'!H338,"$#,##0.00")&amp;" / "&amp;'Rent Roll'!H345))</f>
        <v>0</v>
      </c>
      <c r="J36" s="1415">
        <f>IF('Rent Roll'!I338=0,0,(TEXT('Rent Roll'!I338,"$#,##0.00")&amp;" / "&amp;'Rent Roll'!I345))</f>
        <v>0</v>
      </c>
      <c r="K36" s="1415">
        <f>IF('Rent Roll'!J338=0,0,(TEXT('Rent Roll'!J338,"$#,##0.00")&amp;" / "&amp;'Rent Roll'!J345))</f>
        <v>0</v>
      </c>
      <c r="L36" s="1416">
        <f>IF('Rent Roll'!K338=0,0,(TEXT('Rent Roll'!K338,"$#,##0.00")&amp;" / "&amp;'Rent Roll'!K345))</f>
        <v>0</v>
      </c>
    </row>
    <row r="37" spans="1:12">
      <c r="A37" s="439" t="e">
        <f>VLOOKUP('Rent Roll'!A339,'Rent Roll'!$P$316:$Q$325,2,0)</f>
        <v>#N/A</v>
      </c>
      <c r="C37" s="1414">
        <f>IF('Rent Roll'!B339=0,0,(TEXT('Rent Roll'!B339,"$#,##0.00")&amp;" / "&amp;'Rent Roll'!B346))</f>
        <v>0</v>
      </c>
      <c r="D37" s="1415">
        <f>IF('Rent Roll'!C339=0,0,(TEXT('Rent Roll'!C339,"$#,##0.00")&amp;" / "&amp;'Rent Roll'!C346))</f>
        <v>0</v>
      </c>
      <c r="E37" s="1415">
        <f>IF('Rent Roll'!D339=0,0,(TEXT('Rent Roll'!D339,"$#,##0.00")&amp;" / "&amp;'Rent Roll'!D346))</f>
        <v>0</v>
      </c>
      <c r="F37" s="1415">
        <f>IF('Rent Roll'!E339=0,0,(TEXT('Rent Roll'!E339,"$#,##0.00")&amp;" / "&amp;'Rent Roll'!E346))</f>
        <v>0</v>
      </c>
      <c r="G37" s="1415">
        <f>IF('Rent Roll'!F339=0,0,(TEXT('Rent Roll'!F339,"$#,##0.00")&amp;" / "&amp;'Rent Roll'!F346))</f>
        <v>0</v>
      </c>
      <c r="H37" s="1415">
        <f>IF('Rent Roll'!G339=0,0,(TEXT('Rent Roll'!G339,"$#,##0.00")&amp;" / "&amp;'Rent Roll'!G346))</f>
        <v>0</v>
      </c>
      <c r="I37" s="1415">
        <f>IF('Rent Roll'!H339=0,0,(TEXT('Rent Roll'!H339,"$#,##0.00")&amp;" / "&amp;'Rent Roll'!H346))</f>
        <v>0</v>
      </c>
      <c r="J37" s="1415">
        <f>IF('Rent Roll'!I339=0,0,(TEXT('Rent Roll'!I339,"$#,##0.00")&amp;" / "&amp;'Rent Roll'!I346))</f>
        <v>0</v>
      </c>
      <c r="K37" s="1415">
        <f>IF('Rent Roll'!J339=0,0,(TEXT('Rent Roll'!J339,"$#,##0.00")&amp;" / "&amp;'Rent Roll'!J346))</f>
        <v>0</v>
      </c>
      <c r="L37" s="1416">
        <f>IF('Rent Roll'!K339=0,0,(TEXT('Rent Roll'!K339,"$#,##0.00")&amp;" / "&amp;'Rent Roll'!K346))</f>
        <v>0</v>
      </c>
    </row>
    <row r="38" spans="1:12">
      <c r="A38" s="439" t="e">
        <f>VLOOKUP('Rent Roll'!A340,'Rent Roll'!$P$316:$Q$325,2,0)</f>
        <v>#N/A</v>
      </c>
      <c r="C38" s="1414">
        <f>IF('Rent Roll'!B340=0,0,(TEXT('Rent Roll'!B340,"$#,##0.00")&amp;" / "&amp;'Rent Roll'!B347))</f>
        <v>0</v>
      </c>
      <c r="D38" s="1415">
        <f>IF('Rent Roll'!C340=0,0,(TEXT('Rent Roll'!C340,"$#,##0.00")&amp;" / "&amp;'Rent Roll'!C347))</f>
        <v>0</v>
      </c>
      <c r="E38" s="1415">
        <f>IF('Rent Roll'!D340=0,0,(TEXT('Rent Roll'!D340,"$#,##0.00")&amp;" / "&amp;'Rent Roll'!D347))</f>
        <v>0</v>
      </c>
      <c r="F38" s="1415">
        <f>IF('Rent Roll'!E340=0,0,(TEXT('Rent Roll'!E340,"$#,##0.00")&amp;" / "&amp;'Rent Roll'!E347))</f>
        <v>0</v>
      </c>
      <c r="G38" s="1415">
        <f>IF('Rent Roll'!F340=0,0,(TEXT('Rent Roll'!F340,"$#,##0.00")&amp;" / "&amp;'Rent Roll'!F347))</f>
        <v>0</v>
      </c>
      <c r="H38" s="1415">
        <f>IF('Rent Roll'!G340=0,0,(TEXT('Rent Roll'!G340,"$#,##0.00")&amp;" / "&amp;'Rent Roll'!G347))</f>
        <v>0</v>
      </c>
      <c r="I38" s="1415">
        <f>IF('Rent Roll'!H340=0,0,(TEXT('Rent Roll'!H340,"$#,##0.00")&amp;" / "&amp;'Rent Roll'!H347))</f>
        <v>0</v>
      </c>
      <c r="J38" s="1415">
        <f>IF('Rent Roll'!I340=0,0,(TEXT('Rent Roll'!I340,"$#,##0.00")&amp;" / "&amp;'Rent Roll'!I347))</f>
        <v>0</v>
      </c>
      <c r="K38" s="1415">
        <f>IF('Rent Roll'!J340=0,0,(TEXT('Rent Roll'!J340,"$#,##0.00")&amp;" / "&amp;'Rent Roll'!J347))</f>
        <v>0</v>
      </c>
      <c r="L38" s="1416">
        <f>IF('Rent Roll'!K340=0,0,(TEXT('Rent Roll'!K340,"$#,##0.00")&amp;" / "&amp;'Rent Roll'!K347))</f>
        <v>0</v>
      </c>
    </row>
    <row r="39" spans="1:12">
      <c r="A39" s="439" t="e">
        <f>VLOOKUP('Rent Roll'!A341,'Rent Roll'!$P$316:$Q$325,2,0)</f>
        <v>#N/A</v>
      </c>
      <c r="C39" s="1417">
        <f>IF('Rent Roll'!B341=0,0,(TEXT('Rent Roll'!B341,"$#,##0.00")&amp;" / "&amp;'Rent Roll'!B348))</f>
        <v>0</v>
      </c>
      <c r="D39" s="1418">
        <f>IF('Rent Roll'!C341=0,0,(TEXT('Rent Roll'!C341,"$#,##0.00")&amp;" / "&amp;'Rent Roll'!C348))</f>
        <v>0</v>
      </c>
      <c r="E39" s="1418">
        <f>IF('Rent Roll'!D341=0,0,(TEXT('Rent Roll'!D341,"$#,##0.00")&amp;" / "&amp;'Rent Roll'!D348))</f>
        <v>0</v>
      </c>
      <c r="F39" s="1418">
        <f>IF('Rent Roll'!E341=0,0,(TEXT('Rent Roll'!E341,"$#,##0.00")&amp;" / "&amp;'Rent Roll'!E348))</f>
        <v>0</v>
      </c>
      <c r="G39" s="1418">
        <f>IF('Rent Roll'!F341=0,0,(TEXT('Rent Roll'!F341,"$#,##0.00")&amp;" / "&amp;'Rent Roll'!F348))</f>
        <v>0</v>
      </c>
      <c r="H39" s="1418">
        <f>IF('Rent Roll'!G341=0,0,(TEXT('Rent Roll'!G341,"$#,##0.00")&amp;" / "&amp;'Rent Roll'!G348))</f>
        <v>0</v>
      </c>
      <c r="I39" s="1418">
        <f>IF('Rent Roll'!H341=0,0,(TEXT('Rent Roll'!H341,"$#,##0.00")&amp;" / "&amp;'Rent Roll'!H348))</f>
        <v>0</v>
      </c>
      <c r="J39" s="1418">
        <f>IF('Rent Roll'!I341=0,0,(TEXT('Rent Roll'!I341,"$#,##0.00")&amp;" / "&amp;'Rent Roll'!I348))</f>
        <v>0</v>
      </c>
      <c r="K39" s="1418">
        <f>IF('Rent Roll'!J341=0,0,(TEXT('Rent Roll'!J341,"$#,##0.00")&amp;" / "&amp;'Rent Roll'!J348))</f>
        <v>0</v>
      </c>
      <c r="L39" s="1419">
        <f>IF('Rent Roll'!K341=0,0,(TEXT('Rent Roll'!K341,"$#,##0.00")&amp;" / "&amp;'Rent Roll'!K348))</f>
        <v>0</v>
      </c>
    </row>
    <row r="40" spans="1:12">
      <c r="A40" s="85"/>
      <c r="L40" s="84"/>
    </row>
    <row r="41" spans="1:12">
      <c r="A41" s="172" t="s">
        <v>229</v>
      </c>
      <c r="L41" s="84"/>
    </row>
    <row r="42" spans="1:12">
      <c r="A42" s="85"/>
      <c r="L42" s="84"/>
    </row>
    <row r="43" spans="1:12">
      <c r="A43" s="85"/>
      <c r="L43" s="84"/>
    </row>
    <row r="44" spans="1:12">
      <c r="A44" s="85"/>
      <c r="L44" s="84"/>
    </row>
    <row r="45" spans="1:12">
      <c r="A45" s="85"/>
      <c r="L45" s="84"/>
    </row>
    <row r="46" spans="1:12">
      <c r="A46" s="85"/>
      <c r="L46" s="84"/>
    </row>
    <row r="47" spans="1:12">
      <c r="A47" s="85"/>
      <c r="L47" s="84"/>
    </row>
    <row r="48" spans="1:12">
      <c r="A48" s="85"/>
      <c r="L48" s="84"/>
    </row>
    <row r="49" spans="1:12">
      <c r="A49" s="85"/>
      <c r="L49" s="84"/>
    </row>
    <row r="50" spans="1:12">
      <c r="A50" s="85"/>
      <c r="L50" s="84"/>
    </row>
    <row r="51" spans="1:12">
      <c r="A51" s="85"/>
      <c r="L51" s="84"/>
    </row>
    <row r="52" spans="1:12">
      <c r="A52" s="85"/>
      <c r="L52" s="84"/>
    </row>
    <row r="53" spans="1:12">
      <c r="A53" s="85"/>
      <c r="L53" s="84"/>
    </row>
    <row r="54" spans="1:12">
      <c r="A54" s="85"/>
      <c r="L54" s="84"/>
    </row>
    <row r="55" spans="1:12">
      <c r="A55" s="85"/>
      <c r="L55" s="84"/>
    </row>
    <row r="56" spans="1:12">
      <c r="A56" s="85"/>
      <c r="L56" s="84"/>
    </row>
    <row r="57" spans="1:12">
      <c r="A57" s="85"/>
      <c r="L57" s="84"/>
    </row>
    <row r="58" spans="1:12">
      <c r="A58" s="85"/>
      <c r="L58" s="84"/>
    </row>
    <row r="59" spans="1:12">
      <c r="A59" s="85"/>
      <c r="L59" s="84"/>
    </row>
    <row r="60" spans="1:12">
      <c r="A60" s="85"/>
      <c r="L60" s="84"/>
    </row>
    <row r="61" spans="1:12">
      <c r="A61" s="85"/>
      <c r="L61" s="84"/>
    </row>
    <row r="62" spans="1:12">
      <c r="A62" s="85"/>
      <c r="L62" s="84"/>
    </row>
    <row r="63" spans="1:12">
      <c r="A63" s="85"/>
      <c r="L63" s="84"/>
    </row>
    <row r="64" spans="1:12">
      <c r="A64" s="85"/>
      <c r="L64" s="84"/>
    </row>
    <row r="65" spans="1:12">
      <c r="A65" s="85"/>
      <c r="L65" s="84"/>
    </row>
    <row r="66" spans="1:12">
      <c r="A66" s="85"/>
      <c r="L66" s="84"/>
    </row>
    <row r="67" spans="1:12">
      <c r="A67" s="85"/>
      <c r="L67" s="84"/>
    </row>
    <row r="68" spans="1:12">
      <c r="A68" s="89"/>
      <c r="B68" s="87"/>
      <c r="C68" s="87"/>
      <c r="D68" s="87"/>
      <c r="E68" s="87"/>
      <c r="F68" s="87"/>
      <c r="G68" s="87"/>
      <c r="H68" s="87"/>
      <c r="I68" s="87"/>
      <c r="J68" s="87"/>
      <c r="K68" s="87"/>
      <c r="L68" s="88"/>
    </row>
    <row r="69" spans="1:12" ht="12" customHeight="1"/>
  </sheetData>
  <customSheetViews>
    <customSheetView guid="{277664D0-B40D-498C-82F3-3B4E3EB3B20C}" scale="85" showPageBreaks="1" fitToPage="1" printArea="1" view="pageBreakPreview">
      <selection activeCell="M43" sqref="M43"/>
      <colBreaks count="1" manualBreakCount="1">
        <brk id="12" max="1048575" man="1"/>
      </colBreaks>
      <pageMargins left="0.5" right="0.5" top="0.5" bottom="0.35" header="0.3" footer="0.3"/>
      <printOptions horizontalCentered="1"/>
      <pageSetup scale="65" orientation="landscape" r:id="rId1"/>
      <headerFooter>
        <oddFooter>&amp;CCONFIDENTIAL</oddFooter>
      </headerFooter>
    </customSheetView>
  </customSheetViews>
  <printOptions horizontalCentered="1"/>
  <pageMargins left="0.5" right="0.5" top="0.5" bottom="0.35" header="0.3" footer="0.3"/>
  <pageSetup scale="57" orientation="landscape" r:id="rId2"/>
  <headerFooter>
    <oddFooter>&amp;CCONFIDENTIAL</oddFooter>
  </headerFooter>
  <colBreaks count="1" manualBreakCount="1">
    <brk id="12" max="1048575" man="1"/>
  </colBreak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Controls!$B$19:$B$55</xm:f>
          </x14:formula1>
          <xm:sqref>H3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pageSetUpPr fitToPage="1"/>
  </sheetPr>
  <dimension ref="A1:BL88"/>
  <sheetViews>
    <sheetView view="pageBreakPreview" zoomScale="85" zoomScaleNormal="85" zoomScaleSheetLayoutView="85" workbookViewId="0">
      <selection activeCell="G2" sqref="G2"/>
    </sheetView>
  </sheetViews>
  <sheetFormatPr baseColWidth="10" defaultColWidth="8.83203125" defaultRowHeight="13"/>
  <cols>
    <col min="1" max="2" width="18.6640625" customWidth="1"/>
    <col min="3" max="15" width="15.5" customWidth="1"/>
    <col min="16" max="19" width="14.1640625" customWidth="1"/>
    <col min="25" max="25" width="18.5" bestFit="1" customWidth="1"/>
    <col min="31" max="45" width="18.5" customWidth="1"/>
  </cols>
  <sheetData>
    <row r="1" spans="1:15" ht="15.75" customHeight="1">
      <c r="A1" s="48">
        <f>Property_Name</f>
        <v>0</v>
      </c>
      <c r="I1" s="34"/>
      <c r="J1" s="34"/>
    </row>
    <row r="2" spans="1:15">
      <c r="A2" s="1716" t="s">
        <v>170</v>
      </c>
      <c r="B2" s="1717"/>
      <c r="C2" s="1717"/>
      <c r="D2" s="1717"/>
      <c r="E2" s="1717"/>
      <c r="F2" s="1717"/>
      <c r="G2" s="1718"/>
      <c r="H2" s="443"/>
      <c r="I2" s="1716" t="s">
        <v>217</v>
      </c>
      <c r="J2" s="1717"/>
      <c r="K2" s="1717"/>
      <c r="L2" s="1717"/>
      <c r="M2" s="1717"/>
      <c r="N2" s="1717"/>
      <c r="O2" s="1718"/>
    </row>
    <row r="3" spans="1:15">
      <c r="A3" s="1249" t="s">
        <v>405</v>
      </c>
      <c r="C3" s="45">
        <f>Measure</f>
        <v>0</v>
      </c>
      <c r="F3" s="35" t="s">
        <v>198</v>
      </c>
      <c r="G3" s="1091"/>
      <c r="I3" s="13" t="s">
        <v>556</v>
      </c>
      <c r="O3" s="445">
        <f>Ownership_Interest</f>
        <v>0</v>
      </c>
    </row>
    <row r="4" spans="1:15">
      <c r="A4" s="1249" t="s">
        <v>369</v>
      </c>
      <c r="C4" s="24"/>
      <c r="F4" s="35" t="s">
        <v>214</v>
      </c>
      <c r="G4" s="24">
        <f>Year_Built</f>
        <v>0</v>
      </c>
      <c r="I4" s="13" t="s">
        <v>218</v>
      </c>
      <c r="O4" s="1092"/>
    </row>
    <row r="5" spans="1:15">
      <c r="A5" s="1249" t="s">
        <v>407</v>
      </c>
      <c r="C5" s="1087"/>
      <c r="F5" s="35" t="s">
        <v>215</v>
      </c>
      <c r="G5" s="24">
        <f>Year_Renovated</f>
        <v>0</v>
      </c>
      <c r="I5" s="13" t="s">
        <v>219</v>
      </c>
      <c r="O5" s="1092"/>
    </row>
    <row r="6" spans="1:15">
      <c r="A6" s="1249" t="s">
        <v>408</v>
      </c>
      <c r="C6" s="1087"/>
      <c r="F6" s="35" t="s">
        <v>129</v>
      </c>
      <c r="G6" s="41">
        <f>Date_Acquired</f>
        <v>0</v>
      </c>
      <c r="I6" s="13" t="s">
        <v>220</v>
      </c>
      <c r="O6" s="1092"/>
    </row>
    <row r="7" spans="1:15">
      <c r="A7" s="1249" t="s">
        <v>409</v>
      </c>
      <c r="C7" s="1087"/>
      <c r="F7" s="35" t="s">
        <v>216</v>
      </c>
      <c r="G7" s="1088"/>
      <c r="I7" s="13" t="s">
        <v>555</v>
      </c>
      <c r="N7" s="1088"/>
      <c r="O7" s="1092"/>
    </row>
    <row r="8" spans="1:15">
      <c r="A8" s="1249" t="s">
        <v>175</v>
      </c>
      <c r="C8" s="1085"/>
      <c r="F8" s="35" t="s">
        <v>1040</v>
      </c>
      <c r="G8" s="15">
        <f>+G9*43560</f>
        <v>0</v>
      </c>
      <c r="I8" s="1295" t="s">
        <v>514</v>
      </c>
      <c r="J8" s="34"/>
      <c r="K8" s="34"/>
      <c r="L8" s="34"/>
      <c r="M8" s="34"/>
      <c r="N8" s="1086"/>
      <c r="O8" s="1296"/>
    </row>
    <row r="9" spans="1:15">
      <c r="A9" s="1249" t="s">
        <v>364</v>
      </c>
      <c r="C9" s="46">
        <f>SUM(C5:C8)</f>
        <v>0</v>
      </c>
      <c r="F9" s="35" t="s">
        <v>1041</v>
      </c>
      <c r="G9" s="47"/>
      <c r="I9" s="17"/>
      <c r="O9" s="446"/>
    </row>
    <row r="10" spans="1:15">
      <c r="A10" s="1266"/>
      <c r="C10" s="24"/>
      <c r="I10" s="1719" t="s">
        <v>389</v>
      </c>
      <c r="J10" s="1717"/>
      <c r="K10" s="1720"/>
      <c r="L10" s="1720"/>
      <c r="M10" s="1720"/>
      <c r="N10" s="1717"/>
      <c r="O10" s="1721"/>
    </row>
    <row r="11" spans="1:15">
      <c r="A11" s="1249" t="s">
        <v>190</v>
      </c>
      <c r="C11" s="1088"/>
      <c r="F11" s="35" t="s">
        <v>410</v>
      </c>
      <c r="G11" s="1088"/>
      <c r="I11" s="25" t="s">
        <v>396</v>
      </c>
      <c r="N11" s="25"/>
      <c r="O11" s="1144"/>
    </row>
    <row r="12" spans="1:15">
      <c r="A12" s="1249" t="s">
        <v>518</v>
      </c>
      <c r="C12" s="1088"/>
      <c r="F12" s="1304" t="s">
        <v>416</v>
      </c>
      <c r="G12" s="1089"/>
      <c r="I12" s="13" t="s">
        <v>810</v>
      </c>
      <c r="N12" s="1337"/>
      <c r="O12" s="1145"/>
    </row>
    <row r="13" spans="1:15">
      <c r="A13" s="1249" t="s">
        <v>519</v>
      </c>
      <c r="C13" s="1088"/>
      <c r="F13" s="35" t="s">
        <v>417</v>
      </c>
      <c r="G13" s="1088"/>
      <c r="I13" s="13" t="s">
        <v>397</v>
      </c>
      <c r="N13" s="25"/>
      <c r="O13" s="1144"/>
    </row>
    <row r="14" spans="1:15">
      <c r="A14" s="1249" t="s">
        <v>191</v>
      </c>
      <c r="C14" s="1088"/>
      <c r="F14" s="35" t="str">
        <f>IF(Property_Type="Manufactured Housing Community","Public or Private Water / Sewer","Balcony")</f>
        <v>Balcony</v>
      </c>
      <c r="G14" s="1087"/>
      <c r="I14" s="25" t="s">
        <v>811</v>
      </c>
      <c r="N14" s="1337"/>
      <c r="O14" s="1148"/>
    </row>
    <row r="15" spans="1:15">
      <c r="A15" s="1249" t="s">
        <v>192</v>
      </c>
      <c r="C15" s="1088"/>
      <c r="F15" s="1305" t="s">
        <v>254</v>
      </c>
      <c r="G15" s="1090"/>
      <c r="I15" s="853" t="s">
        <v>403</v>
      </c>
      <c r="J15" s="34"/>
      <c r="K15" s="731"/>
      <c r="L15" s="34"/>
      <c r="M15" s="34"/>
      <c r="N15" s="853"/>
      <c r="O15" s="1252"/>
    </row>
    <row r="16" spans="1:15" ht="14">
      <c r="A16" s="1249" t="s">
        <v>1042</v>
      </c>
      <c r="C16" s="1088"/>
      <c r="D16" s="1306" t="str">
        <f>IFERROR(+C16/Measure,"")</f>
        <v/>
      </c>
      <c r="I16" s="1716" t="s">
        <v>586</v>
      </c>
      <c r="J16" s="1717"/>
      <c r="K16" s="1717"/>
      <c r="L16" s="1717"/>
      <c r="M16" s="1722" t="str">
        <f>RIGHT(Market!F56,LEN(Market!F56)-3)</f>
        <v xml:space="preserve"> &lt; 1-mile</v>
      </c>
      <c r="N16" s="1722" t="str">
        <f>RIGHT(Market!G56,LEN(Market!G56)-3)</f>
        <v xml:space="preserve"> &lt; 3-miles</v>
      </c>
      <c r="O16" s="1723" t="str">
        <f>RIGHT(Market!H56,LEN(Market!H56)-3)</f>
        <v xml:space="preserve"> &lt; 5-miles</v>
      </c>
    </row>
    <row r="17" spans="1:64" ht="14">
      <c r="A17" s="1249" t="s">
        <v>1043</v>
      </c>
      <c r="C17" s="1086"/>
      <c r="D17" s="1306" t="str">
        <f>IFERROR(+C17/Measure,"")</f>
        <v/>
      </c>
      <c r="F17" s="35" t="s">
        <v>1045</v>
      </c>
      <c r="G17" s="1339"/>
      <c r="I17" s="13" t="s">
        <v>1051</v>
      </c>
      <c r="K17" s="18"/>
      <c r="L17" s="13"/>
      <c r="M17" s="926">
        <f>+Market!J55</f>
        <v>0</v>
      </c>
      <c r="N17" s="927">
        <f>+Market!K55</f>
        <v>0</v>
      </c>
      <c r="O17" s="928">
        <f>+Market!L55</f>
        <v>0</v>
      </c>
      <c r="AZ17" s="1037" t="s">
        <v>1034</v>
      </c>
      <c r="BA17" s="1035"/>
      <c r="BB17" s="1035"/>
      <c r="BC17" s="1035"/>
      <c r="BD17" s="1035"/>
      <c r="BE17" s="1035"/>
      <c r="BF17" s="1035"/>
      <c r="BG17" s="1035"/>
      <c r="BH17" s="1035"/>
      <c r="BI17" s="1036"/>
    </row>
    <row r="18" spans="1:64" ht="12" customHeight="1">
      <c r="A18" s="1249" t="s">
        <v>1044</v>
      </c>
      <c r="B18" s="35"/>
      <c r="C18" s="24">
        <f>SUM(C16:C17)</f>
        <v>0</v>
      </c>
      <c r="D18" s="1306" t="str">
        <f>IFERROR(+C18/Measure,"")</f>
        <v/>
      </c>
      <c r="E18" s="451"/>
      <c r="F18" s="24" t="s">
        <v>411</v>
      </c>
      <c r="G18" s="1339"/>
      <c r="I18" s="13" t="s">
        <v>1050</v>
      </c>
      <c r="L18" s="13"/>
      <c r="M18" s="926">
        <f>+Market!F57</f>
        <v>0</v>
      </c>
      <c r="N18" s="927">
        <f>+Market!G57</f>
        <v>0</v>
      </c>
      <c r="O18" s="928">
        <f>+Market!H57</f>
        <v>0</v>
      </c>
      <c r="T18" s="43" t="s">
        <v>520</v>
      </c>
      <c r="U18" s="43" t="s">
        <v>521</v>
      </c>
      <c r="V18" s="43" t="s">
        <v>522</v>
      </c>
      <c r="AZ18" s="1049" t="s">
        <v>759</v>
      </c>
      <c r="BA18" s="1048"/>
      <c r="BB18" s="1048"/>
      <c r="BC18" s="1048" t="s">
        <v>760</v>
      </c>
      <c r="BD18" s="1048" t="s">
        <v>809</v>
      </c>
      <c r="BE18" s="1048" t="s">
        <v>1033</v>
      </c>
      <c r="BF18" s="1048" t="s">
        <v>761</v>
      </c>
      <c r="BG18" s="1048" t="s">
        <v>763</v>
      </c>
      <c r="BH18" s="1047" t="s">
        <v>228</v>
      </c>
      <c r="BI18" s="1109" t="s">
        <v>762</v>
      </c>
    </row>
    <row r="19" spans="1:64" ht="14">
      <c r="A19" s="1110"/>
      <c r="B19" s="34"/>
      <c r="C19" s="34"/>
      <c r="D19" s="34"/>
      <c r="E19" s="34"/>
      <c r="F19" s="34"/>
      <c r="G19" s="34"/>
      <c r="H19" s="34"/>
      <c r="I19" s="34" t="s">
        <v>944</v>
      </c>
      <c r="J19" s="34"/>
      <c r="K19" s="34"/>
      <c r="L19" s="34"/>
      <c r="M19" s="34"/>
      <c r="N19" s="34"/>
      <c r="O19" s="1291">
        <v>0</v>
      </c>
      <c r="T19" s="43">
        <v>1</v>
      </c>
      <c r="U19" s="43">
        <v>1</v>
      </c>
      <c r="V19" s="43"/>
      <c r="W19" s="14" t="str">
        <f t="shared" ref="W19:W33" si="0">IF(Property_Type="Multifamily",Y19,IF(OR(Property_Type="Self-Storage",Property_Type="Self Storage"),Z19,AA19))</f>
        <v>Single Wide - A</v>
      </c>
      <c r="Y19" s="14" t="s">
        <v>525</v>
      </c>
      <c r="Z19" s="14" t="s">
        <v>966</v>
      </c>
      <c r="AA19" s="14" t="s">
        <v>967</v>
      </c>
      <c r="AZ19" s="1093">
        <f>'Property &amp; Loan Summary'!A86</f>
        <v>0</v>
      </c>
      <c r="BA19" s="1094"/>
      <c r="BB19" s="1094"/>
      <c r="BC19" s="1095"/>
      <c r="BD19" s="1095"/>
      <c r="BE19" s="1096">
        <v>0</v>
      </c>
      <c r="BF19" s="1097">
        <v>0</v>
      </c>
      <c r="BG19" s="1098" t="str">
        <f>IFERROR(+BF19/'Property &amp; Loan Summary'!C86,"")</f>
        <v/>
      </c>
      <c r="BH19" s="1099">
        <f>IFERROR(+BF19*BE19*Factor/'Operating History and Pro Forma'!$N$12,0)</f>
        <v>0</v>
      </c>
      <c r="BI19" s="1100"/>
      <c r="BL19" s="14">
        <f>IF(BE19&gt;0,'Property &amp; Loan Summary'!C86,0)</f>
        <v>0</v>
      </c>
    </row>
    <row r="20" spans="1:64" ht="14">
      <c r="A20" s="1716" t="s">
        <v>749</v>
      </c>
      <c r="B20" s="1717"/>
      <c r="C20" s="1717"/>
      <c r="D20" s="1718"/>
      <c r="E20" s="1292"/>
      <c r="F20" s="1716" t="s">
        <v>372</v>
      </c>
      <c r="G20" s="1717"/>
      <c r="H20" s="1724"/>
      <c r="I20" s="1724"/>
      <c r="J20" s="1724"/>
      <c r="K20" s="1724"/>
      <c r="L20" s="1724"/>
      <c r="M20" s="1717"/>
      <c r="N20" s="1725"/>
      <c r="O20" s="1718"/>
      <c r="T20" s="43">
        <v>1</v>
      </c>
      <c r="U20" s="43">
        <v>1.5</v>
      </c>
      <c r="V20" s="44" t="s">
        <v>524</v>
      </c>
      <c r="W20" s="14" t="str">
        <f t="shared" si="0"/>
        <v>Double Wide - A</v>
      </c>
      <c r="Y20" s="14" t="s">
        <v>526</v>
      </c>
      <c r="Z20" s="14" t="s">
        <v>968</v>
      </c>
      <c r="AA20" s="14" t="s">
        <v>1109</v>
      </c>
      <c r="AZ20" s="1101">
        <f>'Property &amp; Loan Summary'!A87</f>
        <v>0</v>
      </c>
      <c r="BA20" s="1102"/>
      <c r="BB20" s="1102"/>
      <c r="BC20" s="1103"/>
      <c r="BD20" s="1103"/>
      <c r="BE20" s="1104">
        <v>0</v>
      </c>
      <c r="BF20" s="1105">
        <v>0</v>
      </c>
      <c r="BG20" s="1106" t="str">
        <f>IFERROR(+BF20/'Property &amp; Loan Summary'!C87,"")</f>
        <v/>
      </c>
      <c r="BH20" s="1107">
        <f>IFERROR(+BF20*BE20*Factor/'Operating History and Pro Forma'!$N$12,0)</f>
        <v>0</v>
      </c>
      <c r="BI20" s="1108"/>
      <c r="BL20" s="14">
        <f>IF(BE20&gt;0,'Property &amp; Loan Summary'!C87,0)</f>
        <v>0</v>
      </c>
    </row>
    <row r="21" spans="1:64" ht="14">
      <c r="A21" s="1249" t="s">
        <v>750</v>
      </c>
      <c r="B21" s="1337"/>
      <c r="C21" s="35" t="s">
        <v>753</v>
      </c>
      <c r="D21" s="1337"/>
      <c r="E21" s="18"/>
      <c r="F21" s="1293" t="s">
        <v>373</v>
      </c>
      <c r="H21" s="1091"/>
      <c r="I21" s="1330"/>
      <c r="J21" s="13" t="s">
        <v>376</v>
      </c>
      <c r="K21" s="13"/>
      <c r="L21" s="1331"/>
      <c r="M21" s="26" t="s">
        <v>1110</v>
      </c>
      <c r="N21" s="26"/>
      <c r="O21" s="1124"/>
      <c r="T21" s="43">
        <v>1</v>
      </c>
      <c r="U21" s="43">
        <v>1</v>
      </c>
      <c r="V21" s="44" t="s">
        <v>524</v>
      </c>
      <c r="W21" s="14" t="str">
        <f t="shared" si="0"/>
        <v>Single Wide - B</v>
      </c>
      <c r="Y21" s="14" t="s">
        <v>527</v>
      </c>
      <c r="Z21" s="14" t="s">
        <v>969</v>
      </c>
      <c r="AA21" s="14" t="s">
        <v>970</v>
      </c>
      <c r="AZ21" s="1101">
        <f>'Property &amp; Loan Summary'!A88</f>
        <v>0</v>
      </c>
      <c r="BA21" s="1102"/>
      <c r="BB21" s="1102"/>
      <c r="BC21" s="1103"/>
      <c r="BD21" s="1103"/>
      <c r="BE21" s="1104">
        <v>0</v>
      </c>
      <c r="BF21" s="1105">
        <v>0</v>
      </c>
      <c r="BG21" s="1106" t="str">
        <f>IFERROR(+BF21/'Property &amp; Loan Summary'!C88,"")</f>
        <v/>
      </c>
      <c r="BH21" s="1107">
        <f>IFERROR(+BF21*BE21*Factor/'Operating History and Pro Forma'!$N$12,0)</f>
        <v>0</v>
      </c>
      <c r="BI21" s="1108"/>
      <c r="BL21" s="14">
        <f>IF(BE21&gt;0,'Property &amp; Loan Summary'!C88,0)</f>
        <v>0</v>
      </c>
    </row>
    <row r="22" spans="1:64" ht="14">
      <c r="A22" s="1249" t="s">
        <v>751</v>
      </c>
      <c r="B22" s="1337"/>
      <c r="C22" s="35" t="s">
        <v>754</v>
      </c>
      <c r="D22" s="1337"/>
      <c r="E22" s="18"/>
      <c r="F22" s="1249" t="s">
        <v>415</v>
      </c>
      <c r="H22" s="1332"/>
      <c r="I22" s="13"/>
      <c r="J22" s="36" t="s">
        <v>377</v>
      </c>
      <c r="K22" s="13"/>
      <c r="L22" s="1153"/>
      <c r="M22" s="31" t="s">
        <v>378</v>
      </c>
      <c r="N22" s="31"/>
      <c r="O22" s="1333"/>
      <c r="T22" s="43">
        <v>0</v>
      </c>
      <c r="U22" s="43">
        <v>1</v>
      </c>
      <c r="V22" s="43"/>
      <c r="W22" s="14" t="str">
        <f t="shared" si="0"/>
        <v>Double Wide - B</v>
      </c>
      <c r="Y22" s="14" t="s">
        <v>994</v>
      </c>
      <c r="Z22" s="14" t="s">
        <v>971</v>
      </c>
      <c r="AA22" s="14" t="s">
        <v>1111</v>
      </c>
      <c r="AZ22" s="1101">
        <f>'Property &amp; Loan Summary'!A89</f>
        <v>0</v>
      </c>
      <c r="BA22" s="1102"/>
      <c r="BB22" s="1102"/>
      <c r="BC22" s="1103"/>
      <c r="BD22" s="1103"/>
      <c r="BE22" s="1104">
        <v>0</v>
      </c>
      <c r="BF22" s="1105">
        <v>0</v>
      </c>
      <c r="BG22" s="1106" t="str">
        <f>IFERROR(+BF22/'Property &amp; Loan Summary'!C89,"")</f>
        <v/>
      </c>
      <c r="BH22" s="1107">
        <f>IFERROR(+BF22*BE22*Factor/'Operating History and Pro Forma'!$N$12,0)</f>
        <v>0</v>
      </c>
      <c r="BI22" s="1108"/>
      <c r="BL22" s="14">
        <f>IF(BE22&gt;0,'Property &amp; Loan Summary'!C89,0)</f>
        <v>0</v>
      </c>
    </row>
    <row r="23" spans="1:64" ht="14">
      <c r="A23" s="1110" t="s">
        <v>752</v>
      </c>
      <c r="B23" s="1338"/>
      <c r="C23" s="1294" t="s">
        <v>755</v>
      </c>
      <c r="D23" s="1338"/>
      <c r="E23" s="16"/>
      <c r="F23" s="1110" t="s">
        <v>414</v>
      </c>
      <c r="G23" s="34"/>
      <c r="H23" s="1334"/>
      <c r="I23" s="1295"/>
      <c r="J23" s="1295" t="s">
        <v>413</v>
      </c>
      <c r="K23" s="1295"/>
      <c r="L23" s="1335"/>
      <c r="M23" s="1295" t="s">
        <v>412</v>
      </c>
      <c r="N23" s="1295"/>
      <c r="O23" s="1336"/>
      <c r="T23" s="43">
        <v>2</v>
      </c>
      <c r="U23" s="43">
        <v>1</v>
      </c>
      <c r="V23" s="44" t="s">
        <v>524</v>
      </c>
      <c r="W23" s="14" t="str">
        <f t="shared" si="0"/>
        <v>Single Wide - C</v>
      </c>
      <c r="Y23" s="14" t="s">
        <v>528</v>
      </c>
      <c r="Z23" s="14" t="s">
        <v>972</v>
      </c>
      <c r="AA23" s="14" t="s">
        <v>973</v>
      </c>
      <c r="AZ23" s="1101">
        <f>'Property &amp; Loan Summary'!A90</f>
        <v>0</v>
      </c>
      <c r="BA23" s="1102"/>
      <c r="BB23" s="1102"/>
      <c r="BC23" s="1103"/>
      <c r="BD23" s="1103"/>
      <c r="BE23" s="1104">
        <v>0</v>
      </c>
      <c r="BF23" s="1105">
        <v>0</v>
      </c>
      <c r="BG23" s="1106" t="str">
        <f>IFERROR(+BF23/'Property &amp; Loan Summary'!C91,"")</f>
        <v/>
      </c>
      <c r="BH23" s="1107">
        <f>IFERROR(+BF23*BE23*Factor/'Operating History and Pro Forma'!$N$12,0)</f>
        <v>0</v>
      </c>
      <c r="BI23" s="1108"/>
      <c r="BL23" s="14">
        <f>IF(BE23&gt;0,'Property &amp; Loan Summary'!C90,0)</f>
        <v>0</v>
      </c>
    </row>
    <row r="24" spans="1:64" ht="14">
      <c r="A24" s="1298"/>
      <c r="C24" s="1297">
        <v>1</v>
      </c>
      <c r="D24" s="1297">
        <f>+C24+1</f>
        <v>2</v>
      </c>
      <c r="E24" s="1297">
        <f t="shared" ref="E24:L24" si="1">+D24+1</f>
        <v>3</v>
      </c>
      <c r="F24" s="1297">
        <f t="shared" si="1"/>
        <v>4</v>
      </c>
      <c r="G24" s="1297">
        <f t="shared" si="1"/>
        <v>5</v>
      </c>
      <c r="H24" s="1297">
        <f t="shared" si="1"/>
        <v>6</v>
      </c>
      <c r="I24" s="1297">
        <f t="shared" si="1"/>
        <v>7</v>
      </c>
      <c r="J24" s="1297">
        <f t="shared" si="1"/>
        <v>8</v>
      </c>
      <c r="K24" s="1297">
        <f t="shared" si="1"/>
        <v>9</v>
      </c>
      <c r="L24" s="1297">
        <f t="shared" si="1"/>
        <v>10</v>
      </c>
      <c r="N24" s="43">
        <v>11</v>
      </c>
      <c r="O24" s="1269"/>
      <c r="T24" s="43">
        <v>2</v>
      </c>
      <c r="U24" s="43">
        <v>2</v>
      </c>
      <c r="V24" s="44" t="s">
        <v>524</v>
      </c>
      <c r="W24" s="14" t="str">
        <f t="shared" si="0"/>
        <v>Double Wide - C</v>
      </c>
      <c r="Y24" s="14" t="s">
        <v>529</v>
      </c>
      <c r="Z24" s="14" t="s">
        <v>974</v>
      </c>
      <c r="AA24" s="14" t="s">
        <v>1112</v>
      </c>
      <c r="AZ24" s="1101">
        <f>'Property &amp; Loan Summary'!A91</f>
        <v>0</v>
      </c>
      <c r="BA24" s="1102"/>
      <c r="BB24" s="1102"/>
      <c r="BC24" s="1103"/>
      <c r="BD24" s="1103"/>
      <c r="BE24" s="1104">
        <v>0</v>
      </c>
      <c r="BF24" s="1105">
        <v>0</v>
      </c>
      <c r="BG24" s="1106" t="str">
        <f>IFERROR(+BF24/'Property &amp; Loan Summary'!C92,"")</f>
        <v/>
      </c>
      <c r="BH24" s="1107">
        <f>IFERROR(+BF24*BE24*Factor/'Operating History and Pro Forma'!$N$12,0)</f>
        <v>0</v>
      </c>
      <c r="BI24" s="1108"/>
      <c r="BL24" s="14">
        <f>IF(BE24&gt;0,'Property &amp; Loan Summary'!C91,0)</f>
        <v>0</v>
      </c>
    </row>
    <row r="25" spans="1:64" ht="14">
      <c r="A25" s="1726" t="s">
        <v>313</v>
      </c>
      <c r="B25" s="1727"/>
      <c r="C25" s="1728" t="str">
        <f>IF(INDEX('Property &amp; Loan Summary'!$A$86:$K$96,C$24,MATCH($AW25,'Property &amp; Loan Summary'!$A$85:$K$85,0))=0,"",INDEX('Property &amp; Loan Summary'!$A$86:$K$96,C$24,MATCH($AW25,'Property &amp; Loan Summary'!$A$85:$K$85,0)))</f>
        <v/>
      </c>
      <c r="D25" s="1728" t="str">
        <f>IF(INDEX('Property &amp; Loan Summary'!$A$86:$K$96,D$24,MATCH($AW25,'Property &amp; Loan Summary'!$A$85:$K$85,0))=0,"",INDEX('Property &amp; Loan Summary'!$A$86:$K$96,D$24,MATCH($AW25,'Property &amp; Loan Summary'!$A$85:$K$85,0)))</f>
        <v/>
      </c>
      <c r="E25" s="1728" t="str">
        <f>IF(INDEX('Property &amp; Loan Summary'!$A$86:$K$96,E$24,MATCH($AW25,'Property &amp; Loan Summary'!$A$85:$K$85,0))=0,"",INDEX('Property &amp; Loan Summary'!$A$86:$K$96,E$24,MATCH($AW25,'Property &amp; Loan Summary'!$A$85:$K$85,0)))</f>
        <v/>
      </c>
      <c r="F25" s="1728" t="str">
        <f>IF(INDEX('Property &amp; Loan Summary'!$A$86:$K$96,F$24,MATCH($AW25,'Property &amp; Loan Summary'!$A$85:$K$85,0))=0,"",INDEX('Property &amp; Loan Summary'!$A$86:$K$96,F$24,MATCH($AW25,'Property &amp; Loan Summary'!$A$85:$K$85,0)))</f>
        <v/>
      </c>
      <c r="G25" s="1728" t="str">
        <f>IF(INDEX('Property &amp; Loan Summary'!$A$86:$K$96,G$24,MATCH($AW25,'Property &amp; Loan Summary'!$A$85:$K$85,0))=0,"",INDEX('Property &amp; Loan Summary'!$A$86:$K$96,G$24,MATCH($AW25,'Property &amp; Loan Summary'!$A$85:$K$85,0)))</f>
        <v/>
      </c>
      <c r="H25" s="1728" t="str">
        <f>IF(INDEX('Property &amp; Loan Summary'!$A$86:$K$96,H$24,MATCH($AW25,'Property &amp; Loan Summary'!$A$85:$K$85,0))=0,"",INDEX('Property &amp; Loan Summary'!$A$86:$K$96,H$24,MATCH($AW25,'Property &amp; Loan Summary'!$A$85:$K$85,0)))</f>
        <v/>
      </c>
      <c r="I25" s="1728" t="str">
        <f>IF(INDEX('Property &amp; Loan Summary'!$A$86:$K$96,I$24,MATCH($AW25,'Property &amp; Loan Summary'!$A$85:$K$85,0))=0,"",INDEX('Property &amp; Loan Summary'!$A$86:$K$96,I$24,MATCH($AW25,'Property &amp; Loan Summary'!$A$85:$K$85,0)))</f>
        <v/>
      </c>
      <c r="J25" s="1728" t="str">
        <f>IF(INDEX('Property &amp; Loan Summary'!$A$86:$K$96,J$24,MATCH($AW25,'Property &amp; Loan Summary'!$A$85:$K$85,0))=0,"",INDEX('Property &amp; Loan Summary'!$A$86:$K$96,J$24,MATCH($AW25,'Property &amp; Loan Summary'!$A$85:$K$85,0)))</f>
        <v/>
      </c>
      <c r="K25" s="1728" t="str">
        <f>IF(INDEX('Property &amp; Loan Summary'!$A$86:$K$96,K$24,MATCH($AW25,'Property &amp; Loan Summary'!$A$85:$K$85,0))=0,"",INDEX('Property &amp; Loan Summary'!$A$86:$K$96,K$24,MATCH($AW25,'Property &amp; Loan Summary'!$A$85:$K$85,0)))</f>
        <v/>
      </c>
      <c r="L25" s="1728" t="str">
        <f>IF(INDEX('Property &amp; Loan Summary'!$A$86:$K$96,L$24,MATCH($AW25,'Property &amp; Loan Summary'!$A$85:$K$85,0))=0,"",INDEX('Property &amp; Loan Summary'!$A$86:$K$96,L$24,MATCH($AW25,'Property &amp; Loan Summary'!$A$85:$K$85,0)))</f>
        <v/>
      </c>
      <c r="M25" s="1729"/>
      <c r="N25" s="1730" t="s">
        <v>1038</v>
      </c>
      <c r="O25" s="1731" t="s">
        <v>119</v>
      </c>
      <c r="T25" s="43">
        <v>2</v>
      </c>
      <c r="U25" s="43">
        <v>1</v>
      </c>
      <c r="V25" s="43"/>
      <c r="W25" s="14" t="str">
        <f t="shared" si="0"/>
        <v>Single Wide - D</v>
      </c>
      <c r="Y25" s="14" t="s">
        <v>530</v>
      </c>
      <c r="Z25" s="14" t="s">
        <v>975</v>
      </c>
      <c r="AA25" s="14" t="s">
        <v>976</v>
      </c>
      <c r="AW25" t="s">
        <v>406</v>
      </c>
      <c r="AZ25" s="1101">
        <f>'Property &amp; Loan Summary'!A92</f>
        <v>0</v>
      </c>
      <c r="BA25" s="1102"/>
      <c r="BB25" s="1102"/>
      <c r="BC25" s="1103"/>
      <c r="BD25" s="1103"/>
      <c r="BE25" s="1104">
        <v>0</v>
      </c>
      <c r="BF25" s="1105">
        <v>0</v>
      </c>
      <c r="BG25" s="1106" t="str">
        <f>IFERROR(+BF25/'Property &amp; Loan Summary'!C93,"")</f>
        <v/>
      </c>
      <c r="BH25" s="1107">
        <f>IFERROR(+BF25*BE25*Factor/'Operating History and Pro Forma'!$N$12,0)</f>
        <v>0</v>
      </c>
      <c r="BI25" s="1108"/>
      <c r="BL25" s="14">
        <f>IF(BE25&gt;0,'Property &amp; Loan Summary'!C92,0)</f>
        <v>0</v>
      </c>
    </row>
    <row r="26" spans="1:64" ht="14">
      <c r="A26" s="1249" t="s">
        <v>523</v>
      </c>
      <c r="B26" s="446"/>
      <c r="C26" s="1262" t="str">
        <f>IF(INDEX('Property &amp; Loan Summary'!$A$86:$K$96,C$24,MATCH($AW26,'Property &amp; Loan Summary'!$A$85:$K$85,0))=0,"",INDEX('Property &amp; Loan Summary'!$A$86:$K$96,C$24,MATCH($AW26,'Property &amp; Loan Summary'!$A$85:$K$85,0)))</f>
        <v/>
      </c>
      <c r="D26" s="1263" t="str">
        <f>IF(INDEX('Property &amp; Loan Summary'!$A$86:$K$96,D$24,MATCH($AW26,'Property &amp; Loan Summary'!$A$85:$K$85,0))=0,"",INDEX('Property &amp; Loan Summary'!$A$86:$K$96,D$24,MATCH($AW26,'Property &amp; Loan Summary'!$A$85:$K$85,0)))</f>
        <v/>
      </c>
      <c r="E26" s="1263" t="str">
        <f>IF(INDEX('Property &amp; Loan Summary'!$A$86:$K$96,E$24,MATCH($AW26,'Property &amp; Loan Summary'!$A$85:$K$85,0))=0,"",INDEX('Property &amp; Loan Summary'!$A$86:$K$96,E$24,MATCH($AW26,'Property &amp; Loan Summary'!$A$85:$K$85,0)))</f>
        <v/>
      </c>
      <c r="F26" s="1263" t="str">
        <f>IF(INDEX('Property &amp; Loan Summary'!$A$86:$K$96,F$24,MATCH($AW26,'Property &amp; Loan Summary'!$A$85:$K$85,0))=0,"",INDEX('Property &amp; Loan Summary'!$A$86:$K$96,F$24,MATCH($AW26,'Property &amp; Loan Summary'!$A$85:$K$85,0)))</f>
        <v/>
      </c>
      <c r="G26" s="1263" t="str">
        <f>IF(INDEX('Property &amp; Loan Summary'!$A$86:$K$96,G$24,MATCH($AW26,'Property &amp; Loan Summary'!$A$85:$K$85,0))=0,"",INDEX('Property &amp; Loan Summary'!$A$86:$K$96,G$24,MATCH($AW26,'Property &amp; Loan Summary'!$A$85:$K$85,0)))</f>
        <v/>
      </c>
      <c r="H26" s="1263" t="str">
        <f>IF(INDEX('Property &amp; Loan Summary'!$A$86:$K$96,H$24,MATCH($AW26,'Property &amp; Loan Summary'!$A$85:$K$85,0))=0,"",INDEX('Property &amp; Loan Summary'!$A$86:$K$96,H$24,MATCH($AW26,'Property &amp; Loan Summary'!$A$85:$K$85,0)))</f>
        <v/>
      </c>
      <c r="I26" s="1263" t="str">
        <f>IF(INDEX('Property &amp; Loan Summary'!$A$86:$K$96,I$24,MATCH($AW26,'Property &amp; Loan Summary'!$A$85:$K$85,0))=0,"",INDEX('Property &amp; Loan Summary'!$A$86:$K$96,I$24,MATCH($AW26,'Property &amp; Loan Summary'!$A$85:$K$85,0)))</f>
        <v/>
      </c>
      <c r="J26" s="1263" t="str">
        <f>IF(INDEX('Property &amp; Loan Summary'!$A$86:$K$96,J$24,MATCH($AW26,'Property &amp; Loan Summary'!$A$85:$K$85,0))=0,"",INDEX('Property &amp; Loan Summary'!$A$86:$K$96,J$24,MATCH($AW26,'Property &amp; Loan Summary'!$A$85:$K$85,0)))</f>
        <v/>
      </c>
      <c r="K26" s="1263" t="str">
        <f>IF(INDEX('Property &amp; Loan Summary'!$A$86:$K$96,K$24,MATCH($AW26,'Property &amp; Loan Summary'!$A$85:$K$85,0))=0,"",INDEX('Property &amp; Loan Summary'!$A$86:$K$96,K$24,MATCH($AW26,'Property &amp; Loan Summary'!$A$85:$K$85,0)))</f>
        <v/>
      </c>
      <c r="L26" s="1263" t="str">
        <f>IF(INDEX('Property &amp; Loan Summary'!$A$86:$K$96,L$24,MATCH($AW26,'Property &amp; Loan Summary'!$A$85:$K$85,0))=0,"",INDEX('Property &amp; Loan Summary'!$A$86:$K$96,L$24,MATCH($AW26,'Property &amp; Loan Summary'!$A$85:$K$85,0)))</f>
        <v/>
      </c>
      <c r="M26" s="443"/>
      <c r="N26" s="1264">
        <f>SUM(C26:L26)</f>
        <v>0</v>
      </c>
      <c r="O26" s="1265">
        <f>Occupancy</f>
        <v>0</v>
      </c>
      <c r="T26" s="43">
        <v>2</v>
      </c>
      <c r="U26" s="43">
        <v>2</v>
      </c>
      <c r="V26" s="43"/>
      <c r="W26" s="14" t="str">
        <f t="shared" si="0"/>
        <v>Double Wide - D</v>
      </c>
      <c r="Y26" s="14" t="s">
        <v>531</v>
      </c>
      <c r="Z26" s="14" t="s">
        <v>977</v>
      </c>
      <c r="AA26" s="14" t="s">
        <v>1113</v>
      </c>
      <c r="AW26" s="13" t="s">
        <v>523</v>
      </c>
      <c r="AZ26" s="1101">
        <f>'Property &amp; Loan Summary'!A93</f>
        <v>0</v>
      </c>
      <c r="BA26" s="1102"/>
      <c r="BB26" s="1102"/>
      <c r="BC26" s="1103"/>
      <c r="BD26" s="1103"/>
      <c r="BE26" s="1104">
        <v>0</v>
      </c>
      <c r="BF26" s="1105">
        <v>0</v>
      </c>
      <c r="BG26" s="1106" t="str">
        <f>IFERROR(+BF26/'Property &amp; Loan Summary'!#REF!,"")</f>
        <v/>
      </c>
      <c r="BH26" s="1107">
        <f>IFERROR(+BF26*BE26*Factor/'Operating History and Pro Forma'!$N$12,0)</f>
        <v>0</v>
      </c>
      <c r="BI26" s="1108"/>
      <c r="BL26" s="14">
        <f>IF(BE26&gt;0,'Property &amp; Loan Summary'!C93,0)</f>
        <v>0</v>
      </c>
    </row>
    <row r="27" spans="1:64" ht="14">
      <c r="A27" s="1266" t="s">
        <v>368</v>
      </c>
      <c r="B27" s="446"/>
      <c r="C27" s="1267" t="str">
        <f>IF(INDEX('Property &amp; Loan Summary'!$A$86:$K$96,C$24,MATCH($AW27,'Property &amp; Loan Summary'!$A$85:$K$85,0))=0,"",INDEX('Property &amp; Loan Summary'!$A$86:$K$96,C$24,MATCH($AW27,'Property &amp; Loan Summary'!$A$85:$K$85,0)))</f>
        <v/>
      </c>
      <c r="D27" s="46" t="str">
        <f>IF(INDEX('Property &amp; Loan Summary'!$A$86:$K$96,D$24,MATCH($AW27,'Property &amp; Loan Summary'!$A$85:$K$85,0))=0,"",INDEX('Property &amp; Loan Summary'!$A$86:$K$96,D$24,MATCH($AW27,'Property &amp; Loan Summary'!$A$85:$K$85,0)))</f>
        <v/>
      </c>
      <c r="E27" s="46" t="str">
        <f>IF(INDEX('Property &amp; Loan Summary'!$A$86:$K$96,E$24,MATCH($AW27,'Property &amp; Loan Summary'!$A$85:$K$85,0))=0,"",INDEX('Property &amp; Loan Summary'!$A$86:$K$96,E$24,MATCH($AW27,'Property &amp; Loan Summary'!$A$85:$K$85,0)))</f>
        <v/>
      </c>
      <c r="F27" s="46" t="str">
        <f>IF(INDEX('Property &amp; Loan Summary'!$A$86:$K$96,F$24,MATCH($AW27,'Property &amp; Loan Summary'!$A$85:$K$85,0))=0,"",INDEX('Property &amp; Loan Summary'!$A$86:$K$96,F$24,MATCH($AW27,'Property &amp; Loan Summary'!$A$85:$K$85,0)))</f>
        <v/>
      </c>
      <c r="G27" s="46" t="str">
        <f>IF(INDEX('Property &amp; Loan Summary'!$A$86:$K$96,G$24,MATCH($AW27,'Property &amp; Loan Summary'!$A$85:$K$85,0))=0,"",INDEX('Property &amp; Loan Summary'!$A$86:$K$96,G$24,MATCH($AW27,'Property &amp; Loan Summary'!$A$85:$K$85,0)))</f>
        <v/>
      </c>
      <c r="H27" s="46" t="str">
        <f>IF(INDEX('Property &amp; Loan Summary'!$A$86:$K$96,H$24,MATCH($AW27,'Property &amp; Loan Summary'!$A$85:$K$85,0))=0,"",INDEX('Property &amp; Loan Summary'!$A$86:$K$96,H$24,MATCH($AW27,'Property &amp; Loan Summary'!$A$85:$K$85,0)))</f>
        <v/>
      </c>
      <c r="I27" s="46" t="str">
        <f>IF(INDEX('Property &amp; Loan Summary'!$A$86:$K$96,I$24,MATCH($AW27,'Property &amp; Loan Summary'!$A$85:$K$85,0))=0,"",INDEX('Property &amp; Loan Summary'!$A$86:$K$96,I$24,MATCH($AW27,'Property &amp; Loan Summary'!$A$85:$K$85,0)))</f>
        <v/>
      </c>
      <c r="J27" s="46" t="str">
        <f>IF(INDEX('Property &amp; Loan Summary'!$A$86:$K$96,J$24,MATCH($AW27,'Property &amp; Loan Summary'!$A$85:$K$85,0))=0,"",INDEX('Property &amp; Loan Summary'!$A$86:$K$96,J$24,MATCH($AW27,'Property &amp; Loan Summary'!$A$85:$K$85,0)))</f>
        <v/>
      </c>
      <c r="K27" s="46" t="str">
        <f>IF(INDEX('Property &amp; Loan Summary'!$A$86:$K$96,K$24,MATCH($AW27,'Property &amp; Loan Summary'!$A$85:$K$85,0))=0,"",INDEX('Property &amp; Loan Summary'!$A$86:$K$96,K$24,MATCH($AW27,'Property &amp; Loan Summary'!$A$85:$K$85,0)))</f>
        <v/>
      </c>
      <c r="L27" s="46" t="str">
        <f>IF(INDEX('Property &amp; Loan Summary'!$A$86:$K$96,L$24,MATCH($AW27,'Property &amp; Loan Summary'!$A$85:$K$85,0))=0,"",INDEX('Property &amp; Loan Summary'!$A$86:$K$96,L$24,MATCH($AW27,'Property &amp; Loan Summary'!$A$85:$K$85,0)))</f>
        <v/>
      </c>
      <c r="N27" s="1268" t="str">
        <f>IF(INDEX('Property &amp; Loan Summary'!$A$86:$K$96,N$24,MATCH($AW27,'Property &amp; Loan Summary'!$A$85:$K$85,0))=0,"",INDEX('Property &amp; Loan Summary'!$A$86:$K$96,N$24,MATCH($AW27,'Property &amp; Loan Summary'!$A$85:$K$85,0)))</f>
        <v/>
      </c>
      <c r="O27" s="1269"/>
      <c r="T27" s="43">
        <v>3</v>
      </c>
      <c r="U27" s="43">
        <v>1</v>
      </c>
      <c r="V27" s="44" t="s">
        <v>524</v>
      </c>
      <c r="W27" s="14" t="str">
        <f t="shared" si="0"/>
        <v>Single Wide - E</v>
      </c>
      <c r="Y27" s="14" t="s">
        <v>532</v>
      </c>
      <c r="Z27" s="14" t="s">
        <v>978</v>
      </c>
      <c r="AA27" s="14" t="s">
        <v>979</v>
      </c>
      <c r="AW27" t="s">
        <v>368</v>
      </c>
      <c r="AZ27" s="1101">
        <f>'Property &amp; Loan Summary'!A94</f>
        <v>0</v>
      </c>
      <c r="BA27" s="1102"/>
      <c r="BB27" s="1102"/>
      <c r="BC27" s="1103"/>
      <c r="BD27" s="1103"/>
      <c r="BE27" s="1104">
        <v>0</v>
      </c>
      <c r="BF27" s="1105">
        <v>0</v>
      </c>
      <c r="BG27" s="1106" t="str">
        <f>IFERROR(+BF27/'Property &amp; Loan Summary'!#REF!,"")</f>
        <v/>
      </c>
      <c r="BH27" s="1107">
        <f>IFERROR(+BF27*BE27*Factor/'Operating History and Pro Forma'!$N$12,0)</f>
        <v>0</v>
      </c>
      <c r="BI27" s="1108"/>
      <c r="BL27" s="14">
        <f>IF(BE27&gt;0,'Property &amp; Loan Summary'!C94,0)</f>
        <v>0</v>
      </c>
    </row>
    <row r="28" spans="1:64" ht="14">
      <c r="A28" s="1266" t="s">
        <v>747</v>
      </c>
      <c r="B28" s="446"/>
      <c r="C28" s="1270" t="str">
        <f>IF(INDEX('Property &amp; Loan Summary'!$A$86:$K$96,C$24,MATCH($AW28,'Property &amp; Loan Summary'!$A$85:$K$85,0))=0,"",INDEX('Property &amp; Loan Summary'!$A$86:$K$96,C$24,MATCH($AW28,'Property &amp; Loan Summary'!$A$85:$K$85,0)))</f>
        <v/>
      </c>
      <c r="D28" s="1271" t="str">
        <f>IF(INDEX('Property &amp; Loan Summary'!$A$86:$K$96,D$24,MATCH($AW28,'Property &amp; Loan Summary'!$A$85:$K$85,0))=0,"",INDEX('Property &amp; Loan Summary'!$A$86:$K$96,D$24,MATCH($AW28,'Property &amp; Loan Summary'!$A$85:$K$85,0)))</f>
        <v/>
      </c>
      <c r="E28" s="1271" t="str">
        <f>IF(INDEX('Property &amp; Loan Summary'!$A$86:$K$96,E$24,MATCH($AW28,'Property &amp; Loan Summary'!$A$85:$K$85,0))=0,"",INDEX('Property &amp; Loan Summary'!$A$86:$K$96,E$24,MATCH($AW28,'Property &amp; Loan Summary'!$A$85:$K$85,0)))</f>
        <v/>
      </c>
      <c r="F28" s="1271" t="str">
        <f>IF(INDEX('Property &amp; Loan Summary'!$A$86:$K$96,F$24,MATCH($AW28,'Property &amp; Loan Summary'!$A$85:$K$85,0))=0,"",INDEX('Property &amp; Loan Summary'!$A$86:$K$96,F$24,MATCH($AW28,'Property &amp; Loan Summary'!$A$85:$K$85,0)))</f>
        <v/>
      </c>
      <c r="G28" s="1271" t="str">
        <f>IF(INDEX('Property &amp; Loan Summary'!$A$86:$K$96,G$24,MATCH($AW28,'Property &amp; Loan Summary'!$A$85:$K$85,0))=0,"",INDEX('Property &amp; Loan Summary'!$A$86:$K$96,G$24,MATCH($AW28,'Property &amp; Loan Summary'!$A$85:$K$85,0)))</f>
        <v/>
      </c>
      <c r="H28" s="1271" t="str">
        <f>IF(INDEX('Property &amp; Loan Summary'!$A$86:$K$96,H$24,MATCH($AW28,'Property &amp; Loan Summary'!$A$85:$K$85,0))=0,"",INDEX('Property &amp; Loan Summary'!$A$86:$K$96,H$24,MATCH($AW28,'Property &amp; Loan Summary'!$A$85:$K$85,0)))</f>
        <v/>
      </c>
      <c r="I28" s="1271" t="str">
        <f>IF(INDEX('Property &amp; Loan Summary'!$A$86:$K$96,I$24,MATCH($AW28,'Property &amp; Loan Summary'!$A$85:$K$85,0))=0,"",INDEX('Property &amp; Loan Summary'!$A$86:$K$96,I$24,MATCH($AW28,'Property &amp; Loan Summary'!$A$85:$K$85,0)))</f>
        <v/>
      </c>
      <c r="J28" s="1271" t="str">
        <f>IF(INDEX('Property &amp; Loan Summary'!$A$86:$K$96,J$24,MATCH($AW28,'Property &amp; Loan Summary'!$A$85:$K$85,0))=0,"",INDEX('Property &amp; Loan Summary'!$A$86:$K$96,J$24,MATCH($AW28,'Property &amp; Loan Summary'!$A$85:$K$85,0)))</f>
        <v/>
      </c>
      <c r="K28" s="1271" t="str">
        <f>IF(INDEX('Property &amp; Loan Summary'!$A$86:$K$96,K$24,MATCH($AW28,'Property &amp; Loan Summary'!$A$85:$K$85,0))=0,"",INDEX('Property &amp; Loan Summary'!$A$86:$K$96,K$24,MATCH($AW28,'Property &amp; Loan Summary'!$A$85:$K$85,0)))</f>
        <v/>
      </c>
      <c r="L28" s="1271" t="str">
        <f>IF(INDEX('Property &amp; Loan Summary'!$A$86:$K$96,L$24,MATCH($AW28,'Property &amp; Loan Summary'!$A$85:$K$85,0))=0,"",INDEX('Property &amp; Loan Summary'!$A$86:$K$96,L$24,MATCH($AW28,'Property &amp; Loan Summary'!$A$85:$K$85,0)))</f>
        <v/>
      </c>
      <c r="N28" s="1272" t="str">
        <f>IF(INDEX('Property &amp; Loan Summary'!$A$86:$K$96,N$24,MATCH($AW28,'Property &amp; Loan Summary'!$A$85:$K$85,0))=0,"",INDEX('Property &amp; Loan Summary'!$A$86:$K$96,N$24,MATCH($AW28,'Property &amp; Loan Summary'!$A$85:$K$85,0)))</f>
        <v/>
      </c>
      <c r="O28" s="1269"/>
      <c r="T28" s="43">
        <v>3</v>
      </c>
      <c r="U28" s="43">
        <v>2</v>
      </c>
      <c r="V28" s="44" t="s">
        <v>524</v>
      </c>
      <c r="W28" s="14" t="str">
        <f t="shared" si="0"/>
        <v>Double Wide - E</v>
      </c>
      <c r="Y28" s="14" t="s">
        <v>533</v>
      </c>
      <c r="Z28" s="14" t="s">
        <v>980</v>
      </c>
      <c r="AA28" s="14" t="s">
        <v>1114</v>
      </c>
      <c r="AW28" t="s">
        <v>747</v>
      </c>
      <c r="AZ28" s="1101">
        <f>'Property &amp; Loan Summary'!A95</f>
        <v>0</v>
      </c>
      <c r="BA28" s="1102"/>
      <c r="BB28" s="1102"/>
      <c r="BC28" s="1103"/>
      <c r="BD28" s="1103"/>
      <c r="BE28" s="1104">
        <v>0</v>
      </c>
      <c r="BF28" s="1105">
        <v>0</v>
      </c>
      <c r="BG28" s="1106" t="str">
        <f>IFERROR(+BF28/'Property &amp; Loan Summary'!#REF!,"")</f>
        <v/>
      </c>
      <c r="BH28" s="1107">
        <f>IFERROR(+BF28*BE28*Factor/'Operating History and Pro Forma'!$N$12,0)</f>
        <v>0</v>
      </c>
      <c r="BI28" s="1108"/>
      <c r="BL28" s="14">
        <f>IF(BE28&gt;0,'Property &amp; Loan Summary'!C95,0)</f>
        <v>0</v>
      </c>
    </row>
    <row r="29" spans="1:64" ht="14">
      <c r="A29" s="449" t="s">
        <v>429</v>
      </c>
      <c r="B29" s="1273"/>
      <c r="C29" s="1274" t="str">
        <f>IF(INDEX('Property &amp; Loan Summary'!$A$86:$K$96,C$24,MATCH($AW29,'Property &amp; Loan Summary'!$A$85:$K$85,0))=0,"",INDEX('Property &amp; Loan Summary'!$A$86:$K$96,C$24,MATCH($AW29,'Property &amp; Loan Summary'!$A$85:$K$85,0)))</f>
        <v/>
      </c>
      <c r="D29" s="1275" t="str">
        <f>IF(INDEX('Property &amp; Loan Summary'!$A$86:$K$96,D$24,MATCH($AW29,'Property &amp; Loan Summary'!$A$85:$K$85,0))=0,"",INDEX('Property &amp; Loan Summary'!$A$86:$K$96,D$24,MATCH($AW29,'Property &amp; Loan Summary'!$A$85:$K$85,0)))</f>
        <v/>
      </c>
      <c r="E29" s="1275" t="str">
        <f>IF(INDEX('Property &amp; Loan Summary'!$A$86:$K$96,E$24,MATCH($AW29,'Property &amp; Loan Summary'!$A$85:$K$85,0))=0,"",INDEX('Property &amp; Loan Summary'!$A$86:$K$96,E$24,MATCH($AW29,'Property &amp; Loan Summary'!$A$85:$K$85,0)))</f>
        <v/>
      </c>
      <c r="F29" s="1275" t="str">
        <f>IF(INDEX('Property &amp; Loan Summary'!$A$86:$K$96,F$24,MATCH($AW29,'Property &amp; Loan Summary'!$A$85:$K$85,0))=0,"",INDEX('Property &amp; Loan Summary'!$A$86:$K$96,F$24,MATCH($AW29,'Property &amp; Loan Summary'!$A$85:$K$85,0)))</f>
        <v/>
      </c>
      <c r="G29" s="1275" t="str">
        <f>IF(INDEX('Property &amp; Loan Summary'!$A$86:$K$96,G$24,MATCH($AW29,'Property &amp; Loan Summary'!$A$85:$K$85,0))=0,"",INDEX('Property &amp; Loan Summary'!$A$86:$K$96,G$24,MATCH($AW29,'Property &amp; Loan Summary'!$A$85:$K$85,0)))</f>
        <v/>
      </c>
      <c r="H29" s="1275" t="str">
        <f>IF(INDEX('Property &amp; Loan Summary'!$A$86:$K$96,H$24,MATCH($AW29,'Property &amp; Loan Summary'!$A$85:$K$85,0))=0,"",INDEX('Property &amp; Loan Summary'!$A$86:$K$96,H$24,MATCH($AW29,'Property &amp; Loan Summary'!$A$85:$K$85,0)))</f>
        <v/>
      </c>
      <c r="I29" s="1275" t="str">
        <f>IF(INDEX('Property &amp; Loan Summary'!$A$86:$K$96,I$24,MATCH($AW29,'Property &amp; Loan Summary'!$A$85:$K$85,0))=0,"",INDEX('Property &amp; Loan Summary'!$A$86:$K$96,I$24,MATCH($AW29,'Property &amp; Loan Summary'!$A$85:$K$85,0)))</f>
        <v/>
      </c>
      <c r="J29" s="1275" t="str">
        <f>IF(INDEX('Property &amp; Loan Summary'!$A$86:$K$96,J$24,MATCH($AW29,'Property &amp; Loan Summary'!$A$85:$K$85,0))=0,"",INDEX('Property &amp; Loan Summary'!$A$86:$K$96,J$24,MATCH($AW29,'Property &amp; Loan Summary'!$A$85:$K$85,0)))</f>
        <v/>
      </c>
      <c r="K29" s="1275" t="str">
        <f>IF(INDEX('Property &amp; Loan Summary'!$A$86:$K$96,K$24,MATCH($AW29,'Property &amp; Loan Summary'!$A$85:$K$85,0))=0,"",INDEX('Property &amp; Loan Summary'!$A$86:$K$96,K$24,MATCH($AW29,'Property &amp; Loan Summary'!$A$85:$K$85,0)))</f>
        <v/>
      </c>
      <c r="L29" s="1275" t="str">
        <f>IF(INDEX('Property &amp; Loan Summary'!$A$86:$K$96,L$24,MATCH($AW29,'Property &amp; Loan Summary'!$A$85:$K$85,0))=0,"",INDEX('Property &amp; Loan Summary'!$A$86:$K$96,L$24,MATCH($AW29,'Property &amp; Loan Summary'!$A$85:$K$85,0)))</f>
        <v/>
      </c>
      <c r="M29" s="34"/>
      <c r="N29" s="1276" t="str">
        <f>IF(INDEX('Property &amp; Loan Summary'!$A$86:$K$96,N$24,MATCH($AW29,'Property &amp; Loan Summary'!$A$85:$K$85,0))=0,"",INDEX('Property &amp; Loan Summary'!$A$86:$K$96,N$24,MATCH($AW29,'Property &amp; Loan Summary'!$A$85:$K$85,0)))</f>
        <v/>
      </c>
      <c r="O29" s="1277"/>
      <c r="T29" s="43">
        <v>3</v>
      </c>
      <c r="U29" s="43">
        <v>3</v>
      </c>
      <c r="V29" s="44" t="s">
        <v>524</v>
      </c>
      <c r="W29" s="14" t="str">
        <f t="shared" si="0"/>
        <v>Single Wide - F</v>
      </c>
      <c r="Y29" s="14" t="s">
        <v>534</v>
      </c>
      <c r="Z29" s="14" t="s">
        <v>981</v>
      </c>
      <c r="AA29" s="14" t="s">
        <v>982</v>
      </c>
      <c r="AW29" t="s">
        <v>429</v>
      </c>
      <c r="AZ29" s="1101">
        <f>'Property &amp; Loan Summary'!A96</f>
        <v>0</v>
      </c>
      <c r="BA29" s="1102"/>
      <c r="BB29" s="1102"/>
      <c r="BC29" s="1103"/>
      <c r="BD29" s="1103"/>
      <c r="BE29" s="1104">
        <v>0</v>
      </c>
      <c r="BF29" s="1105">
        <v>0</v>
      </c>
      <c r="BG29" s="1106" t="str">
        <f>IFERROR(+BF29/'Property &amp; Loan Summary'!#REF!,"")</f>
        <v/>
      </c>
      <c r="BH29" s="1107">
        <f>IFERROR(+BF29*BE29*Factor/'Operating History and Pro Forma'!$N$12,0)</f>
        <v>0</v>
      </c>
      <c r="BI29" s="1108"/>
      <c r="BL29" s="14">
        <f>IF(BE29&gt;0,'Property &amp; Loan Summary'!C96,0)</f>
        <v>0</v>
      </c>
    </row>
    <row r="30" spans="1:64" ht="14">
      <c r="A30" s="1266"/>
      <c r="C30" s="24"/>
      <c r="D30" s="24"/>
      <c r="E30" s="24"/>
      <c r="F30" s="24"/>
      <c r="G30" s="24"/>
      <c r="H30" s="24"/>
      <c r="I30" s="24"/>
      <c r="J30" s="24"/>
      <c r="K30" s="24"/>
      <c r="L30" s="24"/>
      <c r="N30" s="729"/>
      <c r="O30" s="1269"/>
      <c r="T30" s="43">
        <v>3</v>
      </c>
      <c r="U30" s="43">
        <v>1</v>
      </c>
      <c r="V30" s="43"/>
      <c r="W30" s="14" t="str">
        <f t="shared" si="0"/>
        <v>Double Wide - F</v>
      </c>
      <c r="Y30" s="14" t="s">
        <v>535</v>
      </c>
      <c r="Z30" s="14" t="s">
        <v>983</v>
      </c>
      <c r="AA30" s="14" t="s">
        <v>1115</v>
      </c>
      <c r="AZ30" s="148"/>
      <c r="BA30" s="1112"/>
      <c r="BB30" s="1112"/>
      <c r="BC30" s="1112"/>
      <c r="BD30" s="1112"/>
      <c r="BE30" s="1113">
        <f>SUM(BE19:BE29)</f>
        <v>0</v>
      </c>
      <c r="BF30" s="1114">
        <f>IFERROR(SUMPRODUCT(BF19:BF29,BE19:BE29)/BE30,0)</f>
        <v>0</v>
      </c>
      <c r="BG30" s="1114">
        <f>IFERROR(SUMPRODUCT(BE19:BE29,BF19:BF29)/SUMPRODUCT(BE19:BE29,BL19:BL29),0)</f>
        <v>0</v>
      </c>
      <c r="BH30" s="1115">
        <f>SUM(BH19:BH29)</f>
        <v>0</v>
      </c>
      <c r="BI30" s="1116"/>
    </row>
    <row r="31" spans="1:64">
      <c r="A31" s="1278" t="s">
        <v>1049</v>
      </c>
      <c r="B31" s="1279"/>
      <c r="C31" s="1728" t="str">
        <f>+C25</f>
        <v/>
      </c>
      <c r="D31" s="1728" t="str">
        <f t="shared" ref="D31:L31" si="2">+D25</f>
        <v/>
      </c>
      <c r="E31" s="1728" t="str">
        <f t="shared" si="2"/>
        <v/>
      </c>
      <c r="F31" s="1728" t="str">
        <f t="shared" si="2"/>
        <v/>
      </c>
      <c r="G31" s="1728" t="str">
        <f t="shared" si="2"/>
        <v/>
      </c>
      <c r="H31" s="1728" t="str">
        <f t="shared" si="2"/>
        <v/>
      </c>
      <c r="I31" s="1728" t="str">
        <f t="shared" si="2"/>
        <v/>
      </c>
      <c r="J31" s="1728" t="str">
        <f t="shared" si="2"/>
        <v/>
      </c>
      <c r="K31" s="1728" t="str">
        <f t="shared" si="2"/>
        <v/>
      </c>
      <c r="L31" s="1728" t="str">
        <f t="shared" si="2"/>
        <v/>
      </c>
      <c r="M31" s="1729"/>
      <c r="N31" s="1730" t="s">
        <v>1038</v>
      </c>
      <c r="O31" s="1731" t="s">
        <v>119</v>
      </c>
      <c r="T31" s="43">
        <v>3</v>
      </c>
      <c r="U31" s="43">
        <v>2</v>
      </c>
      <c r="V31" s="43"/>
      <c r="W31" s="14">
        <f t="shared" si="0"/>
        <v>0</v>
      </c>
      <c r="Y31" s="14" t="s">
        <v>536</v>
      </c>
      <c r="Z31" s="14" t="s">
        <v>984</v>
      </c>
      <c r="AA31" s="14"/>
    </row>
    <row r="32" spans="1:64">
      <c r="A32" s="1341" t="s">
        <v>1052</v>
      </c>
      <c r="B32" s="1299" t="s">
        <v>523</v>
      </c>
      <c r="C32" s="1280"/>
      <c r="D32" s="1281"/>
      <c r="E32" s="1281"/>
      <c r="F32" s="1281"/>
      <c r="G32" s="1281"/>
      <c r="H32" s="1281"/>
      <c r="I32" s="1281"/>
      <c r="J32" s="1281"/>
      <c r="K32" s="1281"/>
      <c r="L32" s="1281"/>
      <c r="M32" s="1282"/>
      <c r="N32" s="1283">
        <f>SUM(C32:L32)</f>
        <v>0</v>
      </c>
      <c r="O32" s="1284"/>
      <c r="T32" s="43">
        <v>3</v>
      </c>
      <c r="U32" s="43">
        <v>3</v>
      </c>
      <c r="V32" s="43"/>
      <c r="W32" s="14">
        <f t="shared" si="0"/>
        <v>0</v>
      </c>
      <c r="Y32" s="14" t="s">
        <v>537</v>
      </c>
      <c r="Z32" s="14" t="s">
        <v>985</v>
      </c>
      <c r="AA32" s="14"/>
    </row>
    <row r="33" spans="1:27">
      <c r="A33" s="1300"/>
      <c r="B33" s="1299" t="s">
        <v>368</v>
      </c>
      <c r="C33" s="1285"/>
      <c r="D33" s="1087"/>
      <c r="E33" s="1087"/>
      <c r="F33" s="1087"/>
      <c r="G33" s="1087"/>
      <c r="H33" s="1087"/>
      <c r="I33" s="1087"/>
      <c r="J33" s="1087"/>
      <c r="K33" s="1087"/>
      <c r="L33" s="1087"/>
      <c r="M33" s="1149"/>
      <c r="N33" s="1268" t="str">
        <f>IFERROR(SUMPRODUCT(C33:L33,C32:L32)/N32,"")</f>
        <v/>
      </c>
      <c r="O33" s="1269"/>
      <c r="T33" s="43">
        <v>4</v>
      </c>
      <c r="U33" s="43">
        <v>2</v>
      </c>
      <c r="V33" s="44" t="s">
        <v>524</v>
      </c>
      <c r="W33" s="14">
        <f t="shared" si="0"/>
        <v>0</v>
      </c>
      <c r="Y33" s="14" t="s">
        <v>538</v>
      </c>
      <c r="Z33" s="14" t="s">
        <v>986</v>
      </c>
      <c r="AA33" s="14"/>
    </row>
    <row r="34" spans="1:27">
      <c r="A34" s="1340"/>
      <c r="B34" s="1299" t="s">
        <v>762</v>
      </c>
      <c r="C34" s="1342"/>
      <c r="D34" s="1343"/>
      <c r="E34" s="1343"/>
      <c r="F34" s="1343"/>
      <c r="G34" s="1343"/>
      <c r="H34" s="1343"/>
      <c r="I34" s="1343"/>
      <c r="J34" s="1343"/>
      <c r="K34" s="1343"/>
      <c r="L34" s="1343"/>
      <c r="M34" s="1343"/>
      <c r="N34" s="1268"/>
      <c r="O34" s="1269"/>
      <c r="T34" s="43"/>
      <c r="U34" s="43"/>
      <c r="V34" s="44"/>
      <c r="W34" s="14"/>
      <c r="Y34" s="14"/>
      <c r="Z34" s="14"/>
      <c r="AA34" s="14"/>
    </row>
    <row r="35" spans="1:27">
      <c r="A35" s="1341" t="s">
        <v>776</v>
      </c>
      <c r="B35" s="1299" t="s">
        <v>799</v>
      </c>
      <c r="C35" s="1286"/>
      <c r="D35" s="1287"/>
      <c r="E35" s="1287"/>
      <c r="F35" s="1287"/>
      <c r="G35" s="1287"/>
      <c r="H35" s="1287"/>
      <c r="I35" s="1287"/>
      <c r="J35" s="1287"/>
      <c r="K35" s="1287"/>
      <c r="L35" s="1287"/>
      <c r="M35" s="1149"/>
      <c r="N35" s="1272" t="str">
        <f>IFERROR(SUMPRODUCT(C35:L35,C33:L33,C32:L32)/(SUMPRODUCT(C32:L32,C33:L33)),"")</f>
        <v/>
      </c>
      <c r="O35" s="1288" t="s">
        <v>1039</v>
      </c>
      <c r="T35" s="43">
        <v>4</v>
      </c>
      <c r="U35" s="43">
        <v>3</v>
      </c>
      <c r="V35" s="44" t="s">
        <v>524</v>
      </c>
      <c r="W35" s="14">
        <f>IF(Property_Type="Multifamily",Y35,IF(OR(Property_Type="Self-Storage",Property_Type="Self Storage"),Z35,AA35))</f>
        <v>0</v>
      </c>
      <c r="Y35" s="14" t="s">
        <v>539</v>
      </c>
      <c r="Z35" s="14" t="s">
        <v>987</v>
      </c>
      <c r="AA35" s="14"/>
    </row>
    <row r="36" spans="1:27">
      <c r="A36" s="1301"/>
      <c r="B36" s="1302" t="s">
        <v>798</v>
      </c>
      <c r="C36" s="1289"/>
      <c r="D36" s="1290"/>
      <c r="E36" s="1290"/>
      <c r="F36" s="1290"/>
      <c r="G36" s="1290"/>
      <c r="H36" s="1290"/>
      <c r="I36" s="1290"/>
      <c r="J36" s="1290"/>
      <c r="K36" s="1290"/>
      <c r="L36" s="1290"/>
      <c r="M36" s="1251"/>
      <c r="N36" s="1276" t="str">
        <f>IFERROR(SUMPRODUCT(C36:L36,C32:L32)/N32,"")</f>
        <v/>
      </c>
      <c r="O36" s="936"/>
      <c r="T36" s="43">
        <v>4</v>
      </c>
      <c r="U36" s="43">
        <v>4</v>
      </c>
      <c r="V36" s="44" t="s">
        <v>524</v>
      </c>
      <c r="W36" s="14">
        <f>IF(Property_Type="Multifamily",Y36,IF(OR(Property_Type="Self-Storage",Property_Type="Self Storage"),Z36,AA36))</f>
        <v>0</v>
      </c>
      <c r="Y36" s="14" t="s">
        <v>540</v>
      </c>
      <c r="Z36" s="14" t="s">
        <v>988</v>
      </c>
      <c r="AA36" s="14"/>
    </row>
    <row r="37" spans="1:27">
      <c r="A37" s="1266"/>
      <c r="C37" s="24"/>
      <c r="D37" s="24"/>
      <c r="E37" s="24"/>
      <c r="F37" s="24"/>
      <c r="G37" s="24"/>
      <c r="H37" s="24"/>
      <c r="I37" s="24"/>
      <c r="J37" s="24"/>
      <c r="K37" s="24"/>
      <c r="L37" s="24"/>
      <c r="N37" s="729"/>
      <c r="O37" s="1269"/>
      <c r="T37" s="43">
        <v>4</v>
      </c>
      <c r="U37" s="43">
        <v>2</v>
      </c>
      <c r="V37" s="43"/>
      <c r="W37" s="14">
        <f>IF(Property_Type="Multifamily",Y37,IF(OR(Property_Type="Self-Storage",Property_Type="Self Storage"),Z37,AA37))</f>
        <v>0</v>
      </c>
      <c r="Y37" s="14" t="s">
        <v>541</v>
      </c>
      <c r="Z37" s="14" t="s">
        <v>989</v>
      </c>
      <c r="AA37" s="14"/>
    </row>
    <row r="38" spans="1:27">
      <c r="A38" s="1278" t="s">
        <v>1048</v>
      </c>
      <c r="B38" s="1279"/>
      <c r="C38" s="1728" t="str">
        <f>+C31</f>
        <v/>
      </c>
      <c r="D38" s="1728" t="str">
        <f t="shared" ref="D38:L38" si="3">+D31</f>
        <v/>
      </c>
      <c r="E38" s="1728" t="str">
        <f t="shared" si="3"/>
        <v/>
      </c>
      <c r="F38" s="1728" t="str">
        <f t="shared" si="3"/>
        <v/>
      </c>
      <c r="G38" s="1728" t="str">
        <f t="shared" si="3"/>
        <v/>
      </c>
      <c r="H38" s="1728" t="str">
        <f t="shared" si="3"/>
        <v/>
      </c>
      <c r="I38" s="1728" t="str">
        <f t="shared" si="3"/>
        <v/>
      </c>
      <c r="J38" s="1728" t="str">
        <f t="shared" si="3"/>
        <v/>
      </c>
      <c r="K38" s="1728" t="str">
        <f t="shared" si="3"/>
        <v/>
      </c>
      <c r="L38" s="1728" t="str">
        <f t="shared" si="3"/>
        <v/>
      </c>
      <c r="M38" s="1729"/>
      <c r="N38" s="1730" t="s">
        <v>1038</v>
      </c>
      <c r="O38" s="1731" t="s">
        <v>119</v>
      </c>
      <c r="T38" s="43">
        <v>4</v>
      </c>
      <c r="U38" s="43">
        <v>3</v>
      </c>
      <c r="V38" s="43"/>
      <c r="W38" s="14">
        <f>IF(Property_Type="Multifamily",Y38,IF(OR(Property_Type="Self-Storage",Property_Type="Self Storage"),Z38,AA38))</f>
        <v>0</v>
      </c>
      <c r="Y38" s="14" t="s">
        <v>542</v>
      </c>
      <c r="Z38" s="14" t="s">
        <v>990</v>
      </c>
      <c r="AA38" s="14"/>
    </row>
    <row r="39" spans="1:27">
      <c r="A39" s="1298" t="s">
        <v>1052</v>
      </c>
      <c r="B39" s="1303" t="s">
        <v>523</v>
      </c>
      <c r="C39" s="1280"/>
      <c r="D39" s="1281"/>
      <c r="E39" s="1281"/>
      <c r="F39" s="1281"/>
      <c r="G39" s="1281"/>
      <c r="H39" s="1281"/>
      <c r="I39" s="1281"/>
      <c r="J39" s="1281"/>
      <c r="K39" s="1281"/>
      <c r="L39" s="1281"/>
      <c r="M39" s="1282"/>
      <c r="N39" s="1283">
        <f>SUM(C39:L39)</f>
        <v>0</v>
      </c>
      <c r="O39" s="1284"/>
      <c r="T39" s="43">
        <v>4</v>
      </c>
      <c r="U39" s="43">
        <v>4</v>
      </c>
      <c r="V39" s="43"/>
      <c r="W39" s="14">
        <f>IF(Property_Type="Multifamily",Y39,IF(OR(Property_Type="Self-Storage",Property_Type="Self Storage"),Z39,AA39))</f>
        <v>0</v>
      </c>
      <c r="Y39" s="14" t="s">
        <v>543</v>
      </c>
      <c r="Z39" s="14" t="s">
        <v>991</v>
      </c>
      <c r="AA39" s="14"/>
    </row>
    <row r="40" spans="1:27">
      <c r="A40" s="1300"/>
      <c r="B40" s="1299" t="s">
        <v>368</v>
      </c>
      <c r="C40" s="1285"/>
      <c r="D40" s="1087"/>
      <c r="E40" s="1087"/>
      <c r="F40" s="1087"/>
      <c r="G40" s="1087"/>
      <c r="H40" s="1087"/>
      <c r="I40" s="1087"/>
      <c r="J40" s="1087"/>
      <c r="K40" s="1087"/>
      <c r="L40" s="1087"/>
      <c r="M40" s="1149"/>
      <c r="N40" s="1268" t="str">
        <f>IFERROR(SUMPRODUCT(C40:L40,C39:L39)/N39,"")</f>
        <v/>
      </c>
      <c r="O40" s="1269"/>
    </row>
    <row r="41" spans="1:27">
      <c r="A41" s="1340"/>
      <c r="B41" s="1299" t="s">
        <v>762</v>
      </c>
      <c r="C41" s="1342"/>
      <c r="D41" s="1343"/>
      <c r="E41" s="1343"/>
      <c r="F41" s="1343"/>
      <c r="G41" s="1343"/>
      <c r="H41" s="1343"/>
      <c r="I41" s="1343"/>
      <c r="J41" s="1343"/>
      <c r="K41" s="1343"/>
      <c r="L41" s="1343"/>
      <c r="M41" s="1343"/>
      <c r="N41" s="1268"/>
      <c r="O41" s="1269"/>
    </row>
    <row r="42" spans="1:27">
      <c r="A42" s="1298" t="s">
        <v>776</v>
      </c>
      <c r="B42" s="1299" t="s">
        <v>799</v>
      </c>
      <c r="C42" s="1286"/>
      <c r="D42" s="1287"/>
      <c r="E42" s="1287"/>
      <c r="F42" s="1287"/>
      <c r="G42" s="1287"/>
      <c r="H42" s="1287"/>
      <c r="I42" s="1287"/>
      <c r="J42" s="1287"/>
      <c r="K42" s="1287"/>
      <c r="L42" s="1287"/>
      <c r="M42" s="1149"/>
      <c r="N42" s="1272" t="str">
        <f>IFERROR(SUMPRODUCT(C42:L42,C40:L40,C39:L39)/(SUMPRODUCT(C39:L39,C40:L40)),"")</f>
        <v/>
      </c>
      <c r="O42" s="1288" t="s">
        <v>1039</v>
      </c>
    </row>
    <row r="43" spans="1:27">
      <c r="A43" s="1301"/>
      <c r="B43" s="1302" t="s">
        <v>798</v>
      </c>
      <c r="C43" s="1289"/>
      <c r="D43" s="1290"/>
      <c r="E43" s="1290"/>
      <c r="F43" s="1290"/>
      <c r="G43" s="1290"/>
      <c r="H43" s="1290"/>
      <c r="I43" s="1290"/>
      <c r="J43" s="1290"/>
      <c r="K43" s="1290"/>
      <c r="L43" s="1290"/>
      <c r="M43" s="1251"/>
      <c r="N43" s="1276" t="str">
        <f>IFERROR(SUMPRODUCT(C43:L43,C39:L39)/N39,"")</f>
        <v/>
      </c>
      <c r="O43" s="936"/>
    </row>
    <row r="44" spans="1:27">
      <c r="A44" s="1298"/>
      <c r="B44" s="18"/>
      <c r="C44" s="24"/>
      <c r="D44" s="24"/>
      <c r="E44" s="24"/>
      <c r="F44" s="24"/>
      <c r="G44" s="24"/>
      <c r="H44" s="24"/>
      <c r="I44" s="24"/>
      <c r="J44" s="24"/>
      <c r="K44" s="24"/>
      <c r="L44" s="24"/>
      <c r="N44" s="729"/>
      <c r="O44" s="1269"/>
    </row>
    <row r="45" spans="1:27">
      <c r="A45" s="1278" t="s">
        <v>1047</v>
      </c>
      <c r="B45" s="1279"/>
      <c r="C45" s="1728" t="str">
        <f>+C38</f>
        <v/>
      </c>
      <c r="D45" s="1728" t="str">
        <f t="shared" ref="D45:L45" si="4">+D38</f>
        <v/>
      </c>
      <c r="E45" s="1728" t="str">
        <f t="shared" si="4"/>
        <v/>
      </c>
      <c r="F45" s="1728" t="str">
        <f t="shared" si="4"/>
        <v/>
      </c>
      <c r="G45" s="1728" t="str">
        <f t="shared" si="4"/>
        <v/>
      </c>
      <c r="H45" s="1728" t="str">
        <f t="shared" si="4"/>
        <v/>
      </c>
      <c r="I45" s="1728" t="str">
        <f t="shared" si="4"/>
        <v/>
      </c>
      <c r="J45" s="1728" t="str">
        <f t="shared" si="4"/>
        <v/>
      </c>
      <c r="K45" s="1728" t="str">
        <f t="shared" si="4"/>
        <v/>
      </c>
      <c r="L45" s="1728" t="str">
        <f t="shared" si="4"/>
        <v/>
      </c>
      <c r="M45" s="1729"/>
      <c r="N45" s="1730" t="s">
        <v>1038</v>
      </c>
      <c r="O45" s="1731" t="s">
        <v>119</v>
      </c>
    </row>
    <row r="46" spans="1:27">
      <c r="A46" s="1298" t="s">
        <v>1052</v>
      </c>
      <c r="B46" s="1303" t="s">
        <v>523</v>
      </c>
      <c r="C46" s="1280"/>
      <c r="D46" s="1281"/>
      <c r="E46" s="1281"/>
      <c r="F46" s="1281"/>
      <c r="G46" s="1281"/>
      <c r="H46" s="1281"/>
      <c r="I46" s="1281"/>
      <c r="J46" s="1281"/>
      <c r="K46" s="1281"/>
      <c r="L46" s="1281"/>
      <c r="M46" s="1282"/>
      <c r="N46" s="1283">
        <f>SUM(C46:L46)</f>
        <v>0</v>
      </c>
      <c r="O46" s="1284"/>
    </row>
    <row r="47" spans="1:27">
      <c r="A47" s="1300"/>
      <c r="B47" s="1299" t="s">
        <v>368</v>
      </c>
      <c r="C47" s="1285"/>
      <c r="D47" s="1087"/>
      <c r="E47" s="1087"/>
      <c r="F47" s="1087"/>
      <c r="G47" s="1087"/>
      <c r="H47" s="1087"/>
      <c r="I47" s="1087"/>
      <c r="J47" s="1087"/>
      <c r="K47" s="1087"/>
      <c r="L47" s="1087"/>
      <c r="M47" s="1149"/>
      <c r="N47" s="1268" t="str">
        <f>IFERROR(SUMPRODUCT(C47:L47,C46:L46)/N46,"")</f>
        <v/>
      </c>
      <c r="O47" s="1269"/>
    </row>
    <row r="48" spans="1:27">
      <c r="A48" s="1340"/>
      <c r="B48" s="1299" t="s">
        <v>762</v>
      </c>
      <c r="C48" s="1342"/>
      <c r="D48" s="1343"/>
      <c r="E48" s="1343"/>
      <c r="F48" s="1343"/>
      <c r="G48" s="1343"/>
      <c r="H48" s="1343"/>
      <c r="I48" s="1343"/>
      <c r="J48" s="1343"/>
      <c r="K48" s="1343"/>
      <c r="L48" s="1343"/>
      <c r="M48" s="1343"/>
      <c r="N48" s="1268"/>
      <c r="O48" s="1269"/>
    </row>
    <row r="49" spans="1:15">
      <c r="A49" s="1298" t="s">
        <v>776</v>
      </c>
      <c r="B49" s="1299" t="s">
        <v>799</v>
      </c>
      <c r="C49" s="1286"/>
      <c r="D49" s="1287"/>
      <c r="E49" s="1287"/>
      <c r="F49" s="1287"/>
      <c r="G49" s="1287"/>
      <c r="H49" s="1287"/>
      <c r="I49" s="1287"/>
      <c r="J49" s="1287"/>
      <c r="K49" s="1287"/>
      <c r="L49" s="1287"/>
      <c r="M49" s="1149"/>
      <c r="N49" s="1272" t="str">
        <f>IFERROR(SUMPRODUCT(C49:L49,C47:L47,C46:L46)/(SUMPRODUCT(C46:L46,C47:L47)),"")</f>
        <v/>
      </c>
      <c r="O49" s="1288" t="s">
        <v>1039</v>
      </c>
    </row>
    <row r="50" spans="1:15">
      <c r="A50" s="1301"/>
      <c r="B50" s="1302" t="s">
        <v>798</v>
      </c>
      <c r="C50" s="1289"/>
      <c r="D50" s="1290"/>
      <c r="E50" s="1290"/>
      <c r="F50" s="1290"/>
      <c r="G50" s="1290"/>
      <c r="H50" s="1290"/>
      <c r="I50" s="1290"/>
      <c r="J50" s="1290"/>
      <c r="K50" s="1290"/>
      <c r="L50" s="1290"/>
      <c r="M50" s="1251"/>
      <c r="N50" s="1276" t="str">
        <f>IFERROR(SUMPRODUCT(C50:L50,C46:L46)/N46,"")</f>
        <v/>
      </c>
      <c r="O50" s="936"/>
    </row>
    <row r="51" spans="1:15">
      <c r="A51" s="1298"/>
      <c r="B51" s="18"/>
      <c r="C51" s="24"/>
      <c r="D51" s="24"/>
      <c r="E51" s="24"/>
      <c r="F51" s="24"/>
      <c r="G51" s="24"/>
      <c r="H51" s="24"/>
      <c r="I51" s="24"/>
      <c r="J51" s="24"/>
      <c r="K51" s="24"/>
      <c r="L51" s="24"/>
      <c r="N51" s="729"/>
      <c r="O51" s="1269"/>
    </row>
    <row r="52" spans="1:15">
      <c r="A52" s="1278" t="s">
        <v>1046</v>
      </c>
      <c r="B52" s="1279"/>
      <c r="C52" s="1728" t="str">
        <f>+C45</f>
        <v/>
      </c>
      <c r="D52" s="1728" t="str">
        <f t="shared" ref="D52:L52" si="5">+D45</f>
        <v/>
      </c>
      <c r="E52" s="1728" t="str">
        <f t="shared" si="5"/>
        <v/>
      </c>
      <c r="F52" s="1728" t="str">
        <f t="shared" si="5"/>
        <v/>
      </c>
      <c r="G52" s="1728" t="str">
        <f t="shared" si="5"/>
        <v/>
      </c>
      <c r="H52" s="1728" t="str">
        <f t="shared" si="5"/>
        <v/>
      </c>
      <c r="I52" s="1728" t="str">
        <f t="shared" si="5"/>
        <v/>
      </c>
      <c r="J52" s="1728" t="str">
        <f t="shared" si="5"/>
        <v/>
      </c>
      <c r="K52" s="1728" t="str">
        <f t="shared" si="5"/>
        <v/>
      </c>
      <c r="L52" s="1728" t="str">
        <f t="shared" si="5"/>
        <v/>
      </c>
      <c r="M52" s="1729"/>
      <c r="N52" s="1730" t="s">
        <v>1038</v>
      </c>
      <c r="O52" s="1731" t="s">
        <v>119</v>
      </c>
    </row>
    <row r="53" spans="1:15">
      <c r="A53" s="1298" t="s">
        <v>1052</v>
      </c>
      <c r="B53" s="1303" t="s">
        <v>523</v>
      </c>
      <c r="C53" s="1280"/>
      <c r="D53" s="1281"/>
      <c r="E53" s="1281"/>
      <c r="F53" s="1281"/>
      <c r="G53" s="1281"/>
      <c r="H53" s="1281"/>
      <c r="I53" s="1281"/>
      <c r="J53" s="1281"/>
      <c r="K53" s="1281"/>
      <c r="L53" s="1281"/>
      <c r="M53" s="1282"/>
      <c r="N53" s="1283">
        <f>SUM(C53:L53)</f>
        <v>0</v>
      </c>
      <c r="O53" s="1284"/>
    </row>
    <row r="54" spans="1:15">
      <c r="A54" s="1300"/>
      <c r="B54" s="1299" t="s">
        <v>368</v>
      </c>
      <c r="C54" s="1285"/>
      <c r="D54" s="1087"/>
      <c r="E54" s="1087"/>
      <c r="F54" s="1087"/>
      <c r="G54" s="1087"/>
      <c r="H54" s="1087"/>
      <c r="I54" s="1087"/>
      <c r="J54" s="1087"/>
      <c r="K54" s="1087"/>
      <c r="L54" s="1087"/>
      <c r="M54" s="1149"/>
      <c r="N54" s="1268" t="str">
        <f>IFERROR(SUMPRODUCT(C54:L54,C53:L53)/N53,"")</f>
        <v/>
      </c>
      <c r="O54" s="1269"/>
    </row>
    <row r="55" spans="1:15">
      <c r="A55" s="1340"/>
      <c r="B55" s="1299" t="s">
        <v>762</v>
      </c>
      <c r="C55" s="1342"/>
      <c r="D55" s="1343"/>
      <c r="E55" s="1343"/>
      <c r="F55" s="1343"/>
      <c r="G55" s="1343"/>
      <c r="H55" s="1343"/>
      <c r="I55" s="1343"/>
      <c r="J55" s="1343"/>
      <c r="K55" s="1343"/>
      <c r="L55" s="1343"/>
      <c r="M55" s="1343"/>
      <c r="N55" s="1268"/>
      <c r="O55" s="1269"/>
    </row>
    <row r="56" spans="1:15">
      <c r="A56" s="1298" t="s">
        <v>776</v>
      </c>
      <c r="B56" s="1299" t="s">
        <v>799</v>
      </c>
      <c r="C56" s="1286"/>
      <c r="D56" s="1287"/>
      <c r="E56" s="1287"/>
      <c r="F56" s="1287"/>
      <c r="G56" s="1287"/>
      <c r="H56" s="1287"/>
      <c r="I56" s="1287"/>
      <c r="J56" s="1287"/>
      <c r="K56" s="1287"/>
      <c r="L56" s="1287"/>
      <c r="M56" s="1149"/>
      <c r="N56" s="1272" t="str">
        <f>IFERROR(SUMPRODUCT(C56:L56,C54:L54,C53:L53)/(SUMPRODUCT(C53:L53,C54:L54)),"")</f>
        <v/>
      </c>
      <c r="O56" s="1288" t="s">
        <v>1039</v>
      </c>
    </row>
    <row r="57" spans="1:15">
      <c r="A57" s="1301"/>
      <c r="B57" s="1302" t="s">
        <v>798</v>
      </c>
      <c r="C57" s="1289"/>
      <c r="D57" s="1290"/>
      <c r="E57" s="1290"/>
      <c r="F57" s="1290"/>
      <c r="G57" s="1290"/>
      <c r="H57" s="1290"/>
      <c r="I57" s="1290"/>
      <c r="J57" s="1290"/>
      <c r="K57" s="1290"/>
      <c r="L57" s="1290"/>
      <c r="M57" s="1251"/>
      <c r="N57" s="1276" t="str">
        <f>IFERROR(SUMPRODUCT(C57:L57,C53:L53)/N53,"")</f>
        <v/>
      </c>
      <c r="O57" s="936"/>
    </row>
    <row r="58" spans="1:15">
      <c r="A58" s="1630"/>
      <c r="B58" s="18"/>
      <c r="C58" s="24"/>
      <c r="D58" s="24"/>
      <c r="E58" s="24"/>
      <c r="F58" s="24"/>
      <c r="G58" s="24"/>
      <c r="H58" s="24"/>
      <c r="I58" s="24"/>
      <c r="J58" s="24"/>
      <c r="K58" s="24"/>
      <c r="L58" s="24"/>
      <c r="N58" s="729"/>
      <c r="O58" s="1269"/>
    </row>
    <row r="59" spans="1:15">
      <c r="A59" s="1726" t="s">
        <v>1077</v>
      </c>
      <c r="B59" s="1727"/>
      <c r="C59" s="1728" t="str">
        <f>+C52</f>
        <v/>
      </c>
      <c r="D59" s="1728" t="str">
        <f t="shared" ref="D59:L59" si="6">+D52</f>
        <v/>
      </c>
      <c r="E59" s="1728" t="str">
        <f t="shared" si="6"/>
        <v/>
      </c>
      <c r="F59" s="1728" t="str">
        <f t="shared" si="6"/>
        <v/>
      </c>
      <c r="G59" s="1728" t="str">
        <f t="shared" si="6"/>
        <v/>
      </c>
      <c r="H59" s="1728" t="str">
        <f t="shared" si="6"/>
        <v/>
      </c>
      <c r="I59" s="1728" t="str">
        <f t="shared" si="6"/>
        <v/>
      </c>
      <c r="J59" s="1728" t="str">
        <f t="shared" si="6"/>
        <v/>
      </c>
      <c r="K59" s="1728" t="str">
        <f t="shared" si="6"/>
        <v/>
      </c>
      <c r="L59" s="1728" t="str">
        <f t="shared" si="6"/>
        <v/>
      </c>
      <c r="M59" s="1728"/>
      <c r="N59" s="1730"/>
      <c r="O59" s="1731"/>
    </row>
    <row r="60" spans="1:15">
      <c r="A60" s="444" t="s">
        <v>523</v>
      </c>
      <c r="B60" s="446"/>
      <c r="C60" s="1631">
        <f>+C32+C39+C46+C53</f>
        <v>0</v>
      </c>
      <c r="D60" s="1632">
        <f t="shared" ref="D60:L60" si="7">+D32+D39+D46+D53</f>
        <v>0</v>
      </c>
      <c r="E60" s="1632">
        <f t="shared" si="7"/>
        <v>0</v>
      </c>
      <c r="F60" s="1632">
        <f t="shared" si="7"/>
        <v>0</v>
      </c>
      <c r="G60" s="1632">
        <f t="shared" si="7"/>
        <v>0</v>
      </c>
      <c r="H60" s="1632">
        <f t="shared" si="7"/>
        <v>0</v>
      </c>
      <c r="I60" s="1632">
        <f t="shared" si="7"/>
        <v>0</v>
      </c>
      <c r="J60" s="1632">
        <f t="shared" si="7"/>
        <v>0</v>
      </c>
      <c r="K60" s="1632">
        <f t="shared" si="7"/>
        <v>0</v>
      </c>
      <c r="L60" s="1632">
        <f t="shared" si="7"/>
        <v>0</v>
      </c>
      <c r="M60" s="1633"/>
      <c r="N60" s="1283">
        <f>SUM(C60:L60)</f>
        <v>0</v>
      </c>
      <c r="O60" s="1634" t="str">
        <f>IFERROR(((N53*O53)+(N46*O46)+(N39*O39)+(N32*O32))/N60,"")</f>
        <v/>
      </c>
    </row>
    <row r="61" spans="1:15">
      <c r="A61" s="447" t="s">
        <v>368</v>
      </c>
      <c r="B61" s="446"/>
      <c r="C61" s="1635" t="str">
        <f>IFERROR(((C54*C53)+(C47*C46)+(C40*C39)+(C32*C33))/C60,"")</f>
        <v/>
      </c>
      <c r="D61" s="45" t="str">
        <f t="shared" ref="D61:M61" si="8">IFERROR(((D54*D53)+(D47*D46)+(D40*D39)+(D32*D33))/D60,"")</f>
        <v/>
      </c>
      <c r="E61" s="45" t="str">
        <f t="shared" si="8"/>
        <v/>
      </c>
      <c r="F61" s="45" t="str">
        <f t="shared" si="8"/>
        <v/>
      </c>
      <c r="G61" s="45" t="str">
        <f t="shared" si="8"/>
        <v/>
      </c>
      <c r="H61" s="45" t="str">
        <f t="shared" si="8"/>
        <v/>
      </c>
      <c r="I61" s="45" t="str">
        <f t="shared" si="8"/>
        <v/>
      </c>
      <c r="J61" s="45" t="str">
        <f t="shared" si="8"/>
        <v/>
      </c>
      <c r="K61" s="45" t="str">
        <f t="shared" si="8"/>
        <v/>
      </c>
      <c r="L61" s="45" t="str">
        <f t="shared" si="8"/>
        <v/>
      </c>
      <c r="M61" t="str">
        <f t="shared" si="8"/>
        <v/>
      </c>
      <c r="N61" s="1268" t="str">
        <f>IFERROR(SUMPRODUCT(C61:L61,C60:L60)/N60,"")</f>
        <v/>
      </c>
      <c r="O61" s="1269"/>
    </row>
    <row r="62" spans="1:15">
      <c r="A62" s="447" t="s">
        <v>747</v>
      </c>
      <c r="B62" s="446"/>
      <c r="C62" s="1636" t="str">
        <f>IFERROR(((C56*C54*C53)+(C49*C47*C46)+(C42*C40*C39)+(C33*C35*C32))/(C61*C60),"")</f>
        <v/>
      </c>
      <c r="D62" s="1637" t="str">
        <f t="shared" ref="D62:M62" si="9">IFERROR(((D56*D54*D53)+(D49*D47*D46)+(D42*D40*D39)+(D33*D35*D32))/(D61*D60),"")</f>
        <v/>
      </c>
      <c r="E62" s="1637" t="str">
        <f t="shared" si="9"/>
        <v/>
      </c>
      <c r="F62" s="1637" t="str">
        <f t="shared" si="9"/>
        <v/>
      </c>
      <c r="G62" s="1637" t="str">
        <f t="shared" si="9"/>
        <v/>
      </c>
      <c r="H62" s="1637" t="str">
        <f t="shared" si="9"/>
        <v/>
      </c>
      <c r="I62" s="1637" t="str">
        <f t="shared" si="9"/>
        <v/>
      </c>
      <c r="J62" s="1637" t="str">
        <f t="shared" si="9"/>
        <v/>
      </c>
      <c r="K62" s="1637" t="str">
        <f t="shared" si="9"/>
        <v/>
      </c>
      <c r="L62" s="1637" t="str">
        <f t="shared" si="9"/>
        <v/>
      </c>
      <c r="M62" t="str">
        <f t="shared" si="9"/>
        <v/>
      </c>
      <c r="N62" s="1272" t="str">
        <f>IFERROR(SUMPRODUCT(C62:L62,C61:L61,C60:L60)/(SUMPRODUCT(C60:L60,C61:L61)),"")</f>
        <v/>
      </c>
      <c r="O62" s="1288"/>
    </row>
    <row r="63" spans="1:15">
      <c r="A63" s="449" t="s">
        <v>429</v>
      </c>
      <c r="B63" s="1273"/>
      <c r="C63" s="1274" t="str">
        <f>IFERROR(((C57*C53)+(C50*C46)+(C43*C39)+(C32*C36))/C60,"")</f>
        <v/>
      </c>
      <c r="D63" s="1275" t="str">
        <f t="shared" ref="D63:M63" si="10">IFERROR(((D57*D53)+(D50*D46)+(D43*D39)+(D32*D36))/D60,"")</f>
        <v/>
      </c>
      <c r="E63" s="1275" t="str">
        <f t="shared" si="10"/>
        <v/>
      </c>
      <c r="F63" s="1275" t="str">
        <f t="shared" si="10"/>
        <v/>
      </c>
      <c r="G63" s="1275" t="str">
        <f t="shared" si="10"/>
        <v/>
      </c>
      <c r="H63" s="1275" t="str">
        <f t="shared" si="10"/>
        <v/>
      </c>
      <c r="I63" s="1275" t="str">
        <f t="shared" si="10"/>
        <v/>
      </c>
      <c r="J63" s="1275" t="str">
        <f t="shared" si="10"/>
        <v/>
      </c>
      <c r="K63" s="1275" t="str">
        <f t="shared" si="10"/>
        <v/>
      </c>
      <c r="L63" s="1275" t="str">
        <f t="shared" si="10"/>
        <v/>
      </c>
      <c r="M63" s="34" t="str">
        <f t="shared" si="10"/>
        <v/>
      </c>
      <c r="N63" s="1276" t="str">
        <f>IFERROR(SUMPRODUCT(C63:L63,C60:L60)/N60,"")</f>
        <v/>
      </c>
      <c r="O63" s="1638"/>
    </row>
    <row r="64" spans="1:15">
      <c r="A64" s="1716" t="s">
        <v>229</v>
      </c>
      <c r="B64" s="1720"/>
      <c r="C64" s="1720"/>
      <c r="D64" s="1720"/>
      <c r="E64" s="1720"/>
      <c r="F64" s="1732"/>
      <c r="G64" s="1720"/>
      <c r="H64" s="1720"/>
      <c r="I64" s="1732"/>
      <c r="J64" s="1717"/>
      <c r="K64" s="1717"/>
      <c r="L64" s="1717"/>
      <c r="M64" s="1717"/>
      <c r="N64" s="1717"/>
      <c r="O64" s="1718"/>
    </row>
    <row r="65" spans="1:15">
      <c r="A65" s="1249"/>
      <c r="B65" s="33"/>
      <c r="C65" s="33"/>
      <c r="D65" s="33"/>
      <c r="E65" s="33"/>
      <c r="F65" s="25"/>
      <c r="G65" s="33"/>
      <c r="H65" s="33"/>
      <c r="I65" s="25"/>
      <c r="J65" s="25"/>
      <c r="K65" s="33"/>
      <c r="L65" s="33"/>
      <c r="M65" s="33"/>
      <c r="N65" s="33"/>
      <c r="O65" s="440"/>
    </row>
    <row r="66" spans="1:15">
      <c r="A66" s="1249"/>
      <c r="B66" s="33"/>
      <c r="C66" s="33"/>
      <c r="D66" s="33"/>
      <c r="E66" s="33"/>
      <c r="F66" s="25"/>
      <c r="G66" s="33"/>
      <c r="H66" s="33"/>
      <c r="I66" s="25"/>
      <c r="J66" s="25"/>
      <c r="K66" s="33"/>
      <c r="L66" s="33"/>
      <c r="M66" s="33"/>
      <c r="N66" s="33"/>
      <c r="O66" s="440"/>
    </row>
    <row r="67" spans="1:15">
      <c r="A67" s="1249"/>
      <c r="B67" s="33"/>
      <c r="C67" s="33"/>
      <c r="D67" s="33"/>
      <c r="E67" s="33"/>
      <c r="F67" s="25"/>
      <c r="G67" s="33"/>
      <c r="H67" s="33"/>
      <c r="I67" s="25"/>
      <c r="J67" s="25"/>
      <c r="K67" s="33"/>
      <c r="L67" s="33"/>
      <c r="M67" s="33"/>
      <c r="N67" s="33"/>
      <c r="O67" s="440"/>
    </row>
    <row r="68" spans="1:15">
      <c r="A68" s="1266"/>
      <c r="O68" s="446"/>
    </row>
    <row r="69" spans="1:15">
      <c r="A69" s="1266"/>
      <c r="O69" s="446"/>
    </row>
    <row r="70" spans="1:15">
      <c r="A70" s="1266"/>
      <c r="O70" s="446"/>
    </row>
    <row r="71" spans="1:15">
      <c r="A71" s="447"/>
      <c r="O71" s="446"/>
    </row>
    <row r="72" spans="1:15">
      <c r="A72" s="1266"/>
      <c r="O72" s="446"/>
    </row>
    <row r="73" spans="1:15">
      <c r="A73" s="447"/>
      <c r="O73" s="446"/>
    </row>
    <row r="74" spans="1:15">
      <c r="A74" s="447"/>
      <c r="O74" s="446"/>
    </row>
    <row r="75" spans="1:15">
      <c r="A75" s="447"/>
      <c r="O75" s="446"/>
    </row>
    <row r="76" spans="1:15">
      <c r="A76" s="1266"/>
      <c r="O76" s="446"/>
    </row>
    <row r="77" spans="1:15">
      <c r="A77" s="1266"/>
      <c r="O77" s="446"/>
    </row>
    <row r="78" spans="1:15">
      <c r="A78" s="1266"/>
      <c r="O78" s="446"/>
    </row>
    <row r="79" spans="1:15">
      <c r="A79" s="1266"/>
      <c r="O79" s="446"/>
    </row>
    <row r="80" spans="1:15">
      <c r="A80" s="1266"/>
      <c r="O80" s="446"/>
    </row>
    <row r="81" spans="1:15">
      <c r="A81" s="1266"/>
      <c r="O81" s="446"/>
    </row>
    <row r="82" spans="1:15">
      <c r="A82" s="1266"/>
      <c r="O82" s="446"/>
    </row>
    <row r="83" spans="1:15">
      <c r="A83" s="1266"/>
      <c r="O83" s="446"/>
    </row>
    <row r="84" spans="1:15">
      <c r="A84" s="1266"/>
      <c r="O84" s="446"/>
    </row>
    <row r="85" spans="1:15">
      <c r="A85" s="1266"/>
      <c r="O85" s="446"/>
    </row>
    <row r="86" spans="1:15">
      <c r="A86" s="1266"/>
      <c r="O86" s="446"/>
    </row>
    <row r="87" spans="1:15">
      <c r="A87" s="1266"/>
      <c r="O87" s="446"/>
    </row>
    <row r="88" spans="1:15">
      <c r="A88" s="449"/>
      <c r="B88" s="34"/>
      <c r="C88" s="34"/>
      <c r="D88" s="34"/>
      <c r="E88" s="34"/>
      <c r="F88" s="34"/>
      <c r="G88" s="34"/>
      <c r="H88" s="34"/>
      <c r="I88" s="34"/>
      <c r="J88" s="34"/>
      <c r="K88" s="34"/>
      <c r="L88" s="34"/>
      <c r="M88" s="34"/>
      <c r="N88" s="34"/>
      <c r="O88" s="1273"/>
    </row>
  </sheetData>
  <customSheetViews>
    <customSheetView guid="{277664D0-B40D-498C-82F3-3B4E3EB3B20C}" scale="85" showPageBreaks="1" fitToPage="1" printArea="1" view="pageBreakPreview">
      <selection activeCell="A24" sqref="A24"/>
      <pageMargins left="0.5" right="0.5" top="0.25" bottom="0.35" header="0.3" footer="0.3"/>
      <printOptions horizontalCentered="1"/>
      <pageSetup scale="54" orientation="landscape" r:id="rId1"/>
      <headerFooter>
        <oddFooter>&amp;CCONFIDENTIAL</oddFooter>
      </headerFooter>
    </customSheetView>
  </customSheetViews>
  <printOptions horizontalCentered="1"/>
  <pageMargins left="0.5" right="0.5" top="0.25" bottom="0.35" header="0.3" footer="0.3"/>
  <pageSetup scale="48" fitToWidth="0" orientation="landscape" r:id="rId2"/>
  <headerFooter>
    <oddFooter>&amp;CCONFIDENTIAL</oddFooter>
  </headerFooter>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Controls!$B$19:$B$55</xm:f>
          </x14:formula1>
          <xm:sqref>G3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pageSetUpPr fitToPage="1"/>
  </sheetPr>
  <dimension ref="A1:R65"/>
  <sheetViews>
    <sheetView view="pageBreakPreview" zoomScale="85" zoomScaleNormal="100" zoomScaleSheetLayoutView="85" workbookViewId="0">
      <selection activeCell="A12" sqref="A12"/>
    </sheetView>
  </sheetViews>
  <sheetFormatPr baseColWidth="10" defaultColWidth="8.83203125" defaultRowHeight="13"/>
  <cols>
    <col min="1" max="1" width="18" customWidth="1"/>
    <col min="2" max="3" width="11.33203125" customWidth="1"/>
    <col min="4" max="4" width="12.1640625" customWidth="1"/>
    <col min="5" max="5" width="2.1640625" customWidth="1"/>
    <col min="6" max="6" width="15.6640625" customWidth="1"/>
    <col min="7" max="7" width="10.33203125" customWidth="1"/>
    <col min="8" max="8" width="2.1640625" customWidth="1"/>
    <col min="9" max="12" width="14.33203125" customWidth="1"/>
    <col min="13" max="18" width="9.5" customWidth="1"/>
  </cols>
  <sheetData>
    <row r="1" spans="1:18" ht="15.75" customHeight="1">
      <c r="A1" s="48">
        <f>Property_Name</f>
        <v>0</v>
      </c>
    </row>
    <row r="2" spans="1:18">
      <c r="A2" s="1716" t="s">
        <v>170</v>
      </c>
      <c r="B2" s="1717"/>
      <c r="C2" s="1717"/>
      <c r="D2" s="1717"/>
      <c r="E2" s="1717"/>
      <c r="F2" s="1717"/>
      <c r="G2" s="1717"/>
      <c r="H2" s="1717"/>
      <c r="I2" s="1717"/>
      <c r="J2" s="1717"/>
      <c r="K2" s="1717"/>
      <c r="L2" s="1718"/>
      <c r="M2" s="1716" t="s">
        <v>1073</v>
      </c>
      <c r="N2" s="1717"/>
      <c r="O2" s="1717"/>
      <c r="P2" s="1717"/>
      <c r="Q2" s="1717"/>
      <c r="R2" s="1718"/>
    </row>
    <row r="3" spans="1:18">
      <c r="A3" s="444" t="s">
        <v>361</v>
      </c>
      <c r="D3" s="45">
        <f>Measure</f>
        <v>0</v>
      </c>
      <c r="F3" s="13" t="s">
        <v>198</v>
      </c>
      <c r="K3" s="851"/>
      <c r="L3" s="852"/>
      <c r="M3" s="447"/>
      <c r="R3" s="446"/>
    </row>
    <row r="4" spans="1:18">
      <c r="A4" s="444" t="s">
        <v>369</v>
      </c>
      <c r="D4" s="24"/>
      <c r="F4" s="13" t="s">
        <v>214</v>
      </c>
      <c r="L4" s="446">
        <f>Year_Built</f>
        <v>0</v>
      </c>
      <c r="M4" s="447"/>
      <c r="R4" s="446"/>
    </row>
    <row r="5" spans="1:18">
      <c r="A5" s="444" t="s">
        <v>370</v>
      </c>
      <c r="D5" s="1087">
        <v>0</v>
      </c>
      <c r="F5" s="13" t="s">
        <v>215</v>
      </c>
      <c r="L5" s="446">
        <f>Year_Renovated</f>
        <v>0</v>
      </c>
      <c r="M5" s="447"/>
      <c r="R5" s="446"/>
    </row>
    <row r="6" spans="1:18">
      <c r="A6" s="444" t="s">
        <v>363</v>
      </c>
      <c r="D6" s="1087">
        <v>0</v>
      </c>
      <c r="F6" s="13" t="s">
        <v>129</v>
      </c>
      <c r="L6" s="461">
        <f>Date_Acquired</f>
        <v>0</v>
      </c>
      <c r="M6" s="447"/>
      <c r="R6" s="446"/>
    </row>
    <row r="7" spans="1:18">
      <c r="A7" s="444" t="s">
        <v>362</v>
      </c>
      <c r="D7" s="1087">
        <v>0</v>
      </c>
      <c r="F7" s="13" t="s">
        <v>216</v>
      </c>
      <c r="K7" s="851"/>
      <c r="L7" s="852"/>
      <c r="M7" s="447"/>
      <c r="R7" s="446"/>
    </row>
    <row r="8" spans="1:18">
      <c r="A8" s="444" t="s">
        <v>371</v>
      </c>
      <c r="D8" s="1087">
        <v>0</v>
      </c>
      <c r="F8" s="13" t="s">
        <v>1069</v>
      </c>
      <c r="K8" s="15">
        <f>+L8*43560</f>
        <v>0</v>
      </c>
      <c r="L8" s="47">
        <v>0</v>
      </c>
      <c r="M8" s="447"/>
      <c r="R8" s="446"/>
    </row>
    <row r="9" spans="1:18">
      <c r="A9" s="444" t="s">
        <v>175</v>
      </c>
      <c r="D9" s="1085">
        <v>0</v>
      </c>
      <c r="F9" s="13" t="s">
        <v>1070</v>
      </c>
      <c r="J9" s="1087"/>
      <c r="K9" s="1087"/>
      <c r="L9" s="1622">
        <f>SUM(J9:K9)</f>
        <v>0</v>
      </c>
      <c r="M9" s="447"/>
      <c r="R9" s="446"/>
    </row>
    <row r="10" spans="1:18">
      <c r="A10" s="444" t="s">
        <v>364</v>
      </c>
      <c r="D10" s="46">
        <f>SUM(D5:D9)</f>
        <v>0</v>
      </c>
      <c r="F10" s="13" t="s">
        <v>1071</v>
      </c>
      <c r="L10" s="1623">
        <f>IFERROR(L9/(D10/1000),0)</f>
        <v>0</v>
      </c>
      <c r="M10" s="447"/>
      <c r="R10" s="446"/>
    </row>
    <row r="11" spans="1:18">
      <c r="A11" s="444"/>
      <c r="D11" s="46"/>
      <c r="L11" s="446"/>
      <c r="M11" s="447"/>
      <c r="R11" s="446"/>
    </row>
    <row r="12" spans="1:18">
      <c r="A12" s="447"/>
      <c r="D12" s="24"/>
      <c r="F12" s="1716" t="s">
        <v>217</v>
      </c>
      <c r="G12" s="1717"/>
      <c r="H12" s="1717"/>
      <c r="I12" s="1717"/>
      <c r="J12" s="1717"/>
      <c r="K12" s="1717"/>
      <c r="L12" s="1718"/>
      <c r="M12" s="447"/>
      <c r="R12" s="446"/>
    </row>
    <row r="13" spans="1:18">
      <c r="A13" s="444" t="s">
        <v>190</v>
      </c>
      <c r="D13" s="1091" t="s">
        <v>675</v>
      </c>
      <c r="F13" s="13" t="s">
        <v>556</v>
      </c>
      <c r="L13" s="445">
        <f>Ownership_Interest</f>
        <v>0</v>
      </c>
      <c r="M13" s="447"/>
      <c r="R13" s="446"/>
    </row>
    <row r="14" spans="1:18">
      <c r="A14" s="444" t="s">
        <v>518</v>
      </c>
      <c r="D14" s="1091" t="s">
        <v>675</v>
      </c>
      <c r="F14" s="13" t="s">
        <v>218</v>
      </c>
      <c r="L14" s="1124"/>
      <c r="M14" s="447"/>
      <c r="R14" s="446"/>
    </row>
    <row r="15" spans="1:18">
      <c r="A15" s="444" t="s">
        <v>519</v>
      </c>
      <c r="D15" s="1091" t="s">
        <v>675</v>
      </c>
      <c r="F15" s="13" t="s">
        <v>219</v>
      </c>
      <c r="L15" s="1124"/>
      <c r="M15" s="447"/>
      <c r="R15" s="446"/>
    </row>
    <row r="16" spans="1:18">
      <c r="A16" s="444" t="s">
        <v>191</v>
      </c>
      <c r="D16" s="1091" t="s">
        <v>675</v>
      </c>
      <c r="F16" s="13" t="s">
        <v>220</v>
      </c>
      <c r="L16" s="1124"/>
      <c r="M16" s="447"/>
      <c r="R16" s="446"/>
    </row>
    <row r="17" spans="1:18">
      <c r="A17" s="444" t="s">
        <v>192</v>
      </c>
      <c r="D17" s="1091" t="s">
        <v>675</v>
      </c>
      <c r="F17" s="13" t="s">
        <v>555</v>
      </c>
      <c r="K17" s="1125"/>
      <c r="L17" s="1124"/>
      <c r="M17" s="447"/>
      <c r="R17" s="446"/>
    </row>
    <row r="18" spans="1:18">
      <c r="A18" s="447"/>
      <c r="D18" s="24"/>
      <c r="F18" s="13" t="s">
        <v>514</v>
      </c>
      <c r="K18" s="1125"/>
      <c r="L18" s="1124"/>
      <c r="M18" s="447"/>
      <c r="R18" s="446"/>
    </row>
    <row r="19" spans="1:18">
      <c r="A19" s="449"/>
      <c r="B19" s="34"/>
      <c r="C19" s="34"/>
      <c r="D19" s="6"/>
      <c r="E19" s="34"/>
      <c r="F19" s="1295"/>
      <c r="G19" s="34"/>
      <c r="H19" s="34"/>
      <c r="I19" s="34"/>
      <c r="J19" s="34"/>
      <c r="K19" s="34"/>
      <c r="L19" s="1273"/>
      <c r="M19" s="447"/>
      <c r="R19" s="446"/>
    </row>
    <row r="20" spans="1:18">
      <c r="A20" s="448" t="s">
        <v>386</v>
      </c>
      <c r="B20" s="1169" t="s">
        <v>50</v>
      </c>
      <c r="C20" s="13"/>
      <c r="D20" s="13"/>
      <c r="F20" s="13"/>
      <c r="M20" s="447"/>
      <c r="R20" s="446"/>
    </row>
    <row r="21" spans="1:18">
      <c r="A21" s="1716"/>
      <c r="B21" s="1733" t="s">
        <v>119</v>
      </c>
      <c r="C21" s="1733" t="s">
        <v>332</v>
      </c>
      <c r="D21" s="1736" t="s">
        <v>333</v>
      </c>
      <c r="F21" s="1716" t="s">
        <v>365</v>
      </c>
      <c r="G21" s="1717"/>
      <c r="H21" s="1717"/>
      <c r="I21" s="1729" t="s">
        <v>366</v>
      </c>
      <c r="J21" s="1729" t="s">
        <v>367</v>
      </c>
      <c r="K21" s="1733" t="s">
        <v>368</v>
      </c>
      <c r="L21" s="1731" t="s">
        <v>367</v>
      </c>
      <c r="M21" s="447"/>
      <c r="R21" s="446"/>
    </row>
    <row r="22" spans="1:18">
      <c r="A22" s="1170" t="s">
        <v>313</v>
      </c>
      <c r="B22" s="1171">
        <v>0</v>
      </c>
      <c r="C22" s="1172">
        <v>0</v>
      </c>
      <c r="D22" s="1173">
        <v>0</v>
      </c>
      <c r="F22" s="1255"/>
      <c r="G22" s="1256"/>
      <c r="H22" s="1257"/>
      <c r="I22" s="1126"/>
      <c r="J22" s="1127" t="e">
        <f>I22/$I$29</f>
        <v>#DIV/0!</v>
      </c>
      <c r="K22" s="1128"/>
      <c r="L22" s="1129" t="str">
        <f t="shared" ref="L22:L28" si="0">IFERROR((K22*I22)/$D$5,"")</f>
        <v/>
      </c>
      <c r="M22" s="447"/>
      <c r="R22" s="446"/>
    </row>
    <row r="23" spans="1:18">
      <c r="A23" s="1174" t="s">
        <v>387</v>
      </c>
      <c r="B23" s="1164">
        <v>0</v>
      </c>
      <c r="C23" s="1158">
        <v>0</v>
      </c>
      <c r="D23" s="1175">
        <v>0</v>
      </c>
      <c r="E23" s="22"/>
      <c r="F23" s="1258"/>
      <c r="G23" s="1149"/>
      <c r="H23" s="1259"/>
      <c r="I23" s="1130"/>
      <c r="J23" s="1131" t="e">
        <f t="shared" ref="J23:J28" si="1">I23/$I$29</f>
        <v>#DIV/0!</v>
      </c>
      <c r="K23" s="1132"/>
      <c r="L23" s="1133" t="str">
        <f t="shared" si="0"/>
        <v/>
      </c>
      <c r="M23" s="447"/>
      <c r="R23" s="446"/>
    </row>
    <row r="24" spans="1:18">
      <c r="A24" s="1176" t="s">
        <v>56</v>
      </c>
      <c r="B24" s="1177" t="str">
        <f>IFERROR(B22/B23,"")</f>
        <v/>
      </c>
      <c r="C24" s="1123" t="str">
        <f t="shared" ref="C24:D24" si="2">IFERROR(C22/C23,"")</f>
        <v/>
      </c>
      <c r="D24" s="1178" t="str">
        <f t="shared" si="2"/>
        <v/>
      </c>
      <c r="E24" s="18"/>
      <c r="F24" s="1258"/>
      <c r="G24" s="1149"/>
      <c r="H24" s="1259"/>
      <c r="I24" s="1130"/>
      <c r="J24" s="1134" t="e">
        <f t="shared" si="1"/>
        <v>#DIV/0!</v>
      </c>
      <c r="K24" s="1132"/>
      <c r="L24" s="1133" t="str">
        <f t="shared" si="0"/>
        <v/>
      </c>
      <c r="M24" s="447"/>
      <c r="R24" s="446"/>
    </row>
    <row r="25" spans="1:18">
      <c r="A25" s="444"/>
      <c r="B25" s="32"/>
      <c r="C25" s="32"/>
      <c r="D25" s="32"/>
      <c r="E25" s="18"/>
      <c r="F25" s="1258"/>
      <c r="G25" s="1149"/>
      <c r="H25" s="1259"/>
      <c r="I25" s="1130"/>
      <c r="J25" s="1134" t="e">
        <f t="shared" si="1"/>
        <v>#DIV/0!</v>
      </c>
      <c r="K25" s="1132"/>
      <c r="L25" s="1133" t="str">
        <f t="shared" si="0"/>
        <v/>
      </c>
      <c r="M25" s="447"/>
      <c r="R25" s="446"/>
    </row>
    <row r="26" spans="1:18">
      <c r="A26" s="448" t="s">
        <v>902</v>
      </c>
      <c r="B26" s="33"/>
      <c r="C26" s="33"/>
      <c r="D26" s="859"/>
      <c r="E26" s="18"/>
      <c r="F26" s="1258"/>
      <c r="G26" s="1149"/>
      <c r="H26" s="1259"/>
      <c r="I26" s="1130"/>
      <c r="J26" s="1134" t="e">
        <f t="shared" si="1"/>
        <v>#DIV/0!</v>
      </c>
      <c r="K26" s="1132"/>
      <c r="L26" s="1133" t="str">
        <f t="shared" si="0"/>
        <v/>
      </c>
      <c r="M26" s="447"/>
      <c r="R26" s="446"/>
    </row>
    <row r="27" spans="1:18">
      <c r="A27" s="444" t="s">
        <v>1072</v>
      </c>
      <c r="D27" s="24"/>
      <c r="E27" s="18"/>
      <c r="F27" s="1258"/>
      <c r="G27" s="1149"/>
      <c r="H27" s="1259"/>
      <c r="I27" s="1130"/>
      <c r="J27" s="1134" t="e">
        <f t="shared" si="1"/>
        <v>#DIV/0!</v>
      </c>
      <c r="K27" s="1132"/>
      <c r="L27" s="1133" t="str">
        <f t="shared" si="0"/>
        <v/>
      </c>
      <c r="M27" s="447"/>
      <c r="R27" s="446"/>
    </row>
    <row r="28" spans="1:18">
      <c r="A28" s="447"/>
      <c r="D28" s="24"/>
      <c r="E28" s="18"/>
      <c r="F28" s="1260"/>
      <c r="G28" s="1251"/>
      <c r="H28" s="1261"/>
      <c r="I28" s="1165"/>
      <c r="J28" s="1166" t="e">
        <f t="shared" si="1"/>
        <v>#DIV/0!</v>
      </c>
      <c r="K28" s="1167"/>
      <c r="L28" s="1168" t="str">
        <f t="shared" si="0"/>
        <v/>
      </c>
      <c r="M28" s="447"/>
      <c r="R28" s="446"/>
    </row>
    <row r="29" spans="1:18">
      <c r="A29" s="447"/>
      <c r="I29" s="729">
        <f>SUM(I22:I28)</f>
        <v>0</v>
      </c>
      <c r="J29" s="28" t="e">
        <f>SUM(J22:J28)</f>
        <v>#DIV/0!</v>
      </c>
      <c r="K29" s="29" t="e">
        <f>SUMPRODUCT(K22:K28,J22:J28)</f>
        <v>#DIV/0!</v>
      </c>
      <c r="L29" s="462">
        <f>SUM(L22:L28)</f>
        <v>0</v>
      </c>
      <c r="M29" s="447"/>
      <c r="R29" s="446"/>
    </row>
    <row r="30" spans="1:18">
      <c r="A30" s="1716" t="s">
        <v>372</v>
      </c>
      <c r="B30" s="1717"/>
      <c r="C30" s="1717"/>
      <c r="D30" s="1717"/>
      <c r="E30" s="1717"/>
      <c r="F30" s="1717"/>
      <c r="G30" s="1717"/>
      <c r="H30" s="1717"/>
      <c r="I30" s="1717"/>
      <c r="J30" s="1717"/>
      <c r="K30" s="1717"/>
      <c r="L30" s="1718"/>
      <c r="M30" s="447"/>
      <c r="R30" s="446"/>
    </row>
    <row r="31" spans="1:18">
      <c r="A31" s="26" t="s">
        <v>373</v>
      </c>
      <c r="C31" s="1135"/>
      <c r="E31" s="18"/>
      <c r="F31" s="26" t="s">
        <v>1110</v>
      </c>
      <c r="G31" s="1137"/>
      <c r="J31" s="13" t="s">
        <v>382</v>
      </c>
      <c r="K31" s="13"/>
      <c r="L31" s="1140"/>
      <c r="M31" s="447"/>
      <c r="R31" s="446"/>
    </row>
    <row r="32" spans="1:18">
      <c r="A32" s="31" t="s">
        <v>374</v>
      </c>
      <c r="C32" s="1136"/>
      <c r="E32" s="30"/>
      <c r="F32" s="31" t="s">
        <v>378</v>
      </c>
      <c r="G32" s="1136"/>
      <c r="J32" s="31" t="s">
        <v>383</v>
      </c>
      <c r="K32" s="31"/>
      <c r="L32" s="1141"/>
      <c r="M32" s="447"/>
      <c r="R32" s="446"/>
    </row>
    <row r="33" spans="1:18">
      <c r="A33" s="13" t="s">
        <v>375</v>
      </c>
      <c r="C33" s="1137"/>
      <c r="F33" s="13" t="s">
        <v>379</v>
      </c>
      <c r="G33" s="1137"/>
      <c r="J33" s="13" t="s">
        <v>384</v>
      </c>
      <c r="K33" s="13"/>
      <c r="L33" s="1142"/>
      <c r="M33" s="447"/>
      <c r="R33" s="446"/>
    </row>
    <row r="34" spans="1:18">
      <c r="A34" s="13" t="s">
        <v>376</v>
      </c>
      <c r="C34" s="1138"/>
      <c r="E34" s="27"/>
      <c r="F34" s="13" t="s">
        <v>380</v>
      </c>
      <c r="G34" s="1139"/>
      <c r="J34" s="13" t="s">
        <v>385</v>
      </c>
      <c r="K34" s="13"/>
      <c r="L34" s="1143"/>
      <c r="M34" s="447"/>
      <c r="R34" s="446"/>
    </row>
    <row r="35" spans="1:18">
      <c r="A35" s="1111" t="s">
        <v>377</v>
      </c>
      <c r="B35" s="34"/>
      <c r="C35" s="1253"/>
      <c r="D35" s="34"/>
      <c r="E35" s="731"/>
      <c r="F35" s="1111" t="s">
        <v>381</v>
      </c>
      <c r="G35" s="1253"/>
      <c r="H35" s="34"/>
      <c r="I35" s="34"/>
      <c r="J35" s="1111" t="s">
        <v>254</v>
      </c>
      <c r="K35" s="1111"/>
      <c r="L35" s="1254"/>
      <c r="M35" s="447"/>
      <c r="R35" s="446"/>
    </row>
    <row r="36" spans="1:18">
      <c r="E36" s="33"/>
      <c r="F36" s="25"/>
      <c r="G36" s="33"/>
      <c r="H36" s="33"/>
      <c r="I36" s="25"/>
      <c r="J36" s="33"/>
      <c r="K36" s="33"/>
      <c r="L36" s="440"/>
      <c r="M36" s="447"/>
      <c r="R36" s="446"/>
    </row>
    <row r="37" spans="1:18">
      <c r="A37" s="1716" t="s">
        <v>388</v>
      </c>
      <c r="B37" s="1720"/>
      <c r="C37" s="1720"/>
      <c r="D37" s="1734"/>
      <c r="E37" s="33"/>
      <c r="F37" s="1716" t="s">
        <v>116</v>
      </c>
      <c r="G37" s="1718"/>
      <c r="H37" s="33"/>
      <c r="I37" s="1719" t="s">
        <v>389</v>
      </c>
      <c r="J37" s="1735"/>
      <c r="K37" s="1735"/>
      <c r="L37" s="1734"/>
      <c r="R37" s="446"/>
    </row>
    <row r="38" spans="1:18">
      <c r="A38" s="1249" t="s">
        <v>394</v>
      </c>
      <c r="C38" s="33"/>
      <c r="D38" s="1150">
        <f>'Property &amp; Loan Summary'!F115</f>
        <v>0</v>
      </c>
      <c r="E38" s="33"/>
      <c r="F38" s="1149"/>
      <c r="G38" s="1149"/>
      <c r="H38" s="33"/>
      <c r="I38" s="25" t="s">
        <v>396</v>
      </c>
      <c r="J38" s="33"/>
      <c r="L38" s="1144"/>
      <c r="M38" s="447"/>
      <c r="R38" s="446"/>
    </row>
    <row r="39" spans="1:18">
      <c r="A39" s="444" t="s">
        <v>393</v>
      </c>
      <c r="C39" s="33"/>
      <c r="D39" s="1151">
        <f>+'Property &amp; Loan Summary'!G115</f>
        <v>0</v>
      </c>
      <c r="E39" s="33"/>
      <c r="F39" s="1149"/>
      <c r="G39" s="1149"/>
      <c r="H39" s="33"/>
      <c r="I39" s="13" t="s">
        <v>398</v>
      </c>
      <c r="J39" s="33"/>
      <c r="L39" s="1145"/>
      <c r="M39" s="447"/>
      <c r="R39" s="446"/>
    </row>
    <row r="40" spans="1:18">
      <c r="A40" s="444" t="s">
        <v>392</v>
      </c>
      <c r="C40" s="33"/>
      <c r="D40" s="1152"/>
      <c r="E40" s="33"/>
      <c r="F40" s="1149"/>
      <c r="G40" s="1149"/>
      <c r="H40" s="33"/>
      <c r="I40" s="13" t="s">
        <v>397</v>
      </c>
      <c r="J40" s="33"/>
      <c r="L40" s="1144"/>
      <c r="M40" s="447"/>
      <c r="R40" s="446"/>
    </row>
    <row r="41" spans="1:18">
      <c r="A41" s="444" t="s">
        <v>400</v>
      </c>
      <c r="C41" s="33"/>
      <c r="D41" s="1153"/>
      <c r="E41" s="33"/>
      <c r="F41" s="1149"/>
      <c r="G41" s="1149"/>
      <c r="H41" s="33"/>
      <c r="I41" s="13" t="s">
        <v>399</v>
      </c>
      <c r="J41" s="33"/>
      <c r="L41" s="1144"/>
      <c r="M41" s="447"/>
      <c r="R41" s="446"/>
    </row>
    <row r="42" spans="1:18">
      <c r="A42" s="444" t="s">
        <v>390</v>
      </c>
      <c r="C42" s="33"/>
      <c r="D42" s="1154"/>
      <c r="E42" s="33"/>
      <c r="F42" s="1149"/>
      <c r="G42" s="1149"/>
      <c r="H42" s="33"/>
      <c r="I42" s="25" t="s">
        <v>401</v>
      </c>
      <c r="J42" s="33"/>
      <c r="L42" s="1146"/>
      <c r="M42" s="447"/>
      <c r="R42" s="446"/>
    </row>
    <row r="43" spans="1:18">
      <c r="A43" s="444" t="s">
        <v>391</v>
      </c>
      <c r="C43" s="33"/>
      <c r="D43" s="1155"/>
      <c r="E43" s="33"/>
      <c r="F43" s="1149"/>
      <c r="G43" s="1149"/>
      <c r="H43" s="33"/>
      <c r="I43" s="25" t="s">
        <v>402</v>
      </c>
      <c r="J43" s="33"/>
      <c r="L43" s="1147"/>
      <c r="M43" s="447"/>
      <c r="R43" s="446"/>
    </row>
    <row r="44" spans="1:18">
      <c r="A44" s="1110" t="s">
        <v>395</v>
      </c>
      <c r="B44" s="731"/>
      <c r="C44" s="731"/>
      <c r="D44" s="1250"/>
      <c r="E44" s="33"/>
      <c r="F44" s="1251"/>
      <c r="G44" s="1251"/>
      <c r="H44" s="33"/>
      <c r="I44" s="853" t="s">
        <v>403</v>
      </c>
      <c r="J44" s="731"/>
      <c r="K44" s="34"/>
      <c r="L44" s="1252"/>
      <c r="M44" s="447"/>
      <c r="R44" s="446"/>
    </row>
    <row r="45" spans="1:18">
      <c r="A45" s="444"/>
      <c r="B45" s="33"/>
      <c r="C45" s="33"/>
      <c r="D45" s="33"/>
      <c r="E45" s="33"/>
      <c r="F45" s="25"/>
      <c r="G45" s="33"/>
      <c r="H45" s="33"/>
      <c r="I45" s="25"/>
      <c r="J45" s="33"/>
      <c r="K45" s="33"/>
      <c r="L45" s="440"/>
      <c r="M45" s="447"/>
      <c r="R45" s="446"/>
    </row>
    <row r="46" spans="1:18">
      <c r="A46" s="444"/>
      <c r="B46" s="33"/>
      <c r="C46" s="33"/>
      <c r="D46" s="33"/>
      <c r="E46" s="33"/>
      <c r="F46" s="25"/>
      <c r="G46" s="33"/>
      <c r="H46" s="33"/>
      <c r="I46" s="25"/>
      <c r="J46" s="33"/>
      <c r="K46" s="33"/>
      <c r="L46" s="440"/>
      <c r="M46" s="447"/>
      <c r="R46" s="446"/>
    </row>
    <row r="47" spans="1:18">
      <c r="A47" s="1716" t="s">
        <v>1018</v>
      </c>
      <c r="B47" s="1720"/>
      <c r="C47" s="1720"/>
      <c r="D47" s="1720"/>
      <c r="E47" s="1720"/>
      <c r="F47" s="1732"/>
      <c r="G47" s="1734"/>
      <c r="H47" s="33"/>
      <c r="I47" s="1719" t="s">
        <v>615</v>
      </c>
      <c r="J47" s="1735"/>
      <c r="K47" s="1735"/>
      <c r="L47" s="1734"/>
      <c r="R47" s="446"/>
    </row>
    <row r="48" spans="1:18">
      <c r="A48" s="1644" t="s">
        <v>10</v>
      </c>
      <c r="B48" s="1645" t="s">
        <v>119</v>
      </c>
      <c r="C48" s="1645" t="s">
        <v>332</v>
      </c>
      <c r="D48" s="1645" t="s">
        <v>333</v>
      </c>
      <c r="E48" s="1646"/>
      <c r="F48" s="1647" t="s">
        <v>404</v>
      </c>
      <c r="G48" s="1648" t="s">
        <v>868</v>
      </c>
      <c r="H48" s="33"/>
      <c r="I48" s="25" t="s">
        <v>700</v>
      </c>
      <c r="J48" s="33"/>
      <c r="L48" s="1148"/>
      <c r="M48" s="447"/>
      <c r="R48" s="446"/>
    </row>
    <row r="49" spans="1:18" ht="15" customHeight="1">
      <c r="A49" s="1156" t="s">
        <v>1019</v>
      </c>
      <c r="B49" s="1157">
        <v>0</v>
      </c>
      <c r="C49" s="1158">
        <v>0</v>
      </c>
      <c r="D49" s="1159">
        <f>+C49*B49</f>
        <v>0</v>
      </c>
      <c r="E49" s="1160"/>
      <c r="F49" s="1161">
        <v>0</v>
      </c>
      <c r="G49" s="1162">
        <v>0</v>
      </c>
      <c r="H49" s="33"/>
      <c r="I49" s="25" t="s">
        <v>701</v>
      </c>
      <c r="J49" s="33"/>
      <c r="L49" s="1144"/>
      <c r="M49" s="447"/>
      <c r="R49" s="446"/>
    </row>
    <row r="50" spans="1:18" ht="15" customHeight="1">
      <c r="A50" s="1163" t="s">
        <v>1035</v>
      </c>
      <c r="B50" s="1157">
        <v>0</v>
      </c>
      <c r="C50" s="1158">
        <v>0</v>
      </c>
      <c r="D50" s="1159">
        <f>+C50*B50</f>
        <v>0</v>
      </c>
      <c r="E50" s="1160"/>
      <c r="F50" s="1161">
        <v>0</v>
      </c>
      <c r="G50" s="1162">
        <v>0</v>
      </c>
      <c r="H50" s="33"/>
      <c r="I50" s="25" t="s">
        <v>703</v>
      </c>
      <c r="J50" s="33"/>
      <c r="L50" s="1148"/>
      <c r="M50" s="447"/>
      <c r="R50" s="446"/>
    </row>
    <row r="51" spans="1:18" ht="15" customHeight="1">
      <c r="A51" s="1117" t="s">
        <v>1020</v>
      </c>
      <c r="B51" s="1118">
        <f>+'Hotel Op History and Pro Forma'!K9</f>
        <v>0</v>
      </c>
      <c r="C51" s="1119">
        <f>+'Hotel Op History and Pro Forma'!K10</f>
        <v>0</v>
      </c>
      <c r="D51" s="1120">
        <f>+C51*B51</f>
        <v>0</v>
      </c>
      <c r="E51" s="1120"/>
      <c r="F51" s="1121">
        <f>+'Hotel Op History and Pro Forma'!K60</f>
        <v>0</v>
      </c>
      <c r="G51" s="1122">
        <f>+'Hotel Op History and Pro Forma'!L60</f>
        <v>0</v>
      </c>
      <c r="H51" s="33"/>
      <c r="I51" s="853" t="s">
        <v>702</v>
      </c>
      <c r="J51" s="731"/>
      <c r="K51" s="34"/>
      <c r="L51" s="1252"/>
      <c r="M51" s="447"/>
      <c r="R51" s="446"/>
    </row>
    <row r="52" spans="1:18">
      <c r="A52" s="968" t="str">
        <f>A49&amp;" to "&amp;A50</f>
        <v>&lt;Input Oldest Yr&gt; to &lt;Input Mid-Point Yr&gt;</v>
      </c>
      <c r="B52" s="33" t="str">
        <f t="shared" ref="B52:D53" si="3">IFERROR(B50/B49-1,"")</f>
        <v/>
      </c>
      <c r="C52" s="33" t="str">
        <f t="shared" si="3"/>
        <v/>
      </c>
      <c r="D52" s="33" t="str">
        <f t="shared" si="3"/>
        <v/>
      </c>
      <c r="E52" s="33"/>
      <c r="F52" s="33" t="str">
        <f>IFERROR(F50/F49-1,"")</f>
        <v/>
      </c>
      <c r="G52" s="33"/>
      <c r="H52" s="33"/>
      <c r="I52" s="25"/>
      <c r="J52" s="33"/>
      <c r="K52" s="33"/>
      <c r="L52" s="440"/>
      <c r="M52" s="447"/>
      <c r="R52" s="446"/>
    </row>
    <row r="53" spans="1:18">
      <c r="A53" s="969" t="str">
        <f>A50&amp;" to "&amp;A51</f>
        <v>&lt;Input Mid-Point Yr&gt; to T12:</v>
      </c>
      <c r="B53" s="731" t="str">
        <f t="shared" si="3"/>
        <v/>
      </c>
      <c r="C53" s="731" t="str">
        <f t="shared" si="3"/>
        <v/>
      </c>
      <c r="D53" s="731" t="str">
        <f t="shared" si="3"/>
        <v/>
      </c>
      <c r="E53" s="731"/>
      <c r="F53" s="731" t="str">
        <f>IFERROR(F51/F50-1,"")</f>
        <v/>
      </c>
      <c r="G53" s="731"/>
      <c r="H53" s="731"/>
      <c r="I53" s="853"/>
      <c r="J53" s="731"/>
      <c r="K53" s="731"/>
      <c r="L53" s="854"/>
      <c r="M53" s="449"/>
      <c r="N53" s="34"/>
      <c r="O53" s="34"/>
      <c r="P53" s="34"/>
      <c r="Q53" s="34"/>
      <c r="R53" s="730"/>
    </row>
    <row r="54" spans="1:18">
      <c r="A54" s="1716" t="s">
        <v>1074</v>
      </c>
      <c r="B54" s="1717"/>
      <c r="C54" s="1717"/>
      <c r="D54" s="1717"/>
      <c r="E54" s="1717"/>
      <c r="F54" s="1717"/>
      <c r="G54" s="1717"/>
      <c r="H54" s="1717"/>
      <c r="I54" s="1717"/>
      <c r="J54" s="1717"/>
      <c r="K54" s="1717"/>
      <c r="L54" s="1717"/>
      <c r="M54" s="1717"/>
      <c r="N54" s="1717"/>
      <c r="O54" s="1717"/>
      <c r="P54" s="1717"/>
      <c r="Q54" s="1717"/>
      <c r="R54" s="1718"/>
    </row>
    <row r="55" spans="1:18">
      <c r="A55" s="1649"/>
      <c r="B55" s="1650"/>
      <c r="C55" s="1650"/>
      <c r="D55" s="1650"/>
      <c r="E55" s="1650"/>
      <c r="F55" s="1650"/>
      <c r="G55" s="1650"/>
      <c r="H55" s="1650"/>
      <c r="I55" s="1650"/>
      <c r="J55" s="1650"/>
      <c r="K55" s="1650"/>
      <c r="L55" s="1650"/>
      <c r="M55" s="1650"/>
      <c r="N55" s="1650"/>
      <c r="O55" s="1650"/>
      <c r="P55" s="1650"/>
      <c r="Q55" s="1650"/>
      <c r="R55" s="1651"/>
    </row>
    <row r="56" spans="1:18">
      <c r="A56" s="447"/>
      <c r="R56" s="446"/>
    </row>
    <row r="57" spans="1:18">
      <c r="A57" s="447"/>
      <c r="R57" s="446"/>
    </row>
    <row r="58" spans="1:18">
      <c r="A58" s="447"/>
      <c r="R58" s="446"/>
    </row>
    <row r="59" spans="1:18">
      <c r="A59" s="447"/>
      <c r="R59" s="446"/>
    </row>
    <row r="60" spans="1:18">
      <c r="A60" s="447"/>
      <c r="R60" s="446"/>
    </row>
    <row r="61" spans="1:18">
      <c r="A61" s="447"/>
      <c r="R61" s="446"/>
    </row>
    <row r="62" spans="1:18">
      <c r="A62" s="447"/>
      <c r="R62" s="446"/>
    </row>
    <row r="63" spans="1:18">
      <c r="A63" s="447"/>
      <c r="R63" s="446"/>
    </row>
    <row r="64" spans="1:18">
      <c r="A64" s="444"/>
      <c r="R64" s="446"/>
    </row>
    <row r="65" spans="1:18">
      <c r="A65" s="449"/>
      <c r="B65" s="34"/>
      <c r="C65" s="34"/>
      <c r="D65" s="34"/>
      <c r="E65" s="34"/>
      <c r="F65" s="34"/>
      <c r="G65" s="34"/>
      <c r="H65" s="34"/>
      <c r="I65" s="34"/>
      <c r="J65" s="34"/>
      <c r="K65" s="34"/>
      <c r="L65" s="34"/>
      <c r="M65" s="34"/>
      <c r="N65" s="34"/>
      <c r="O65" s="34"/>
      <c r="P65" s="34"/>
      <c r="Q65" s="34"/>
      <c r="R65" s="1273"/>
    </row>
  </sheetData>
  <customSheetViews>
    <customSheetView guid="{277664D0-B40D-498C-82F3-3B4E3EB3B20C}" scale="85" showPageBreaks="1" fitToPage="1" printArea="1" view="pageBreakPreview">
      <selection activeCell="X28" sqref="X28"/>
      <pageMargins left="0.5" right="0.5" top="0.25" bottom="0.35" header="0.3" footer="0.3"/>
      <printOptions horizontalCentered="1" verticalCentered="1"/>
      <pageSetup scale="67" orientation="landscape" r:id="rId1"/>
      <headerFooter>
        <oddFooter>&amp;C&amp;"-,Regular"&amp;KFF0000CONFIDENTIAL</oddFooter>
      </headerFooter>
    </customSheetView>
  </customSheetViews>
  <printOptions horizontalCentered="1" verticalCentered="1"/>
  <pageMargins left="0.5" right="0.5" top="0.25" bottom="0.35" header="0.3" footer="0.3"/>
  <pageSetup scale="60" orientation="landscape" r:id="rId2"/>
  <headerFooter>
    <oddFooter>&amp;C&amp;"-,Regular"&amp;KFF0000CONFIDENTIAL</oddFooter>
  </headerFooter>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0000000}">
          <x14:formula1>
            <xm:f>Controls!$B$19:$B$55</xm:f>
          </x14:formula1>
          <xm:sqref>L3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K78"/>
  <sheetViews>
    <sheetView view="pageBreakPreview" zoomScale="85" zoomScaleNormal="85" zoomScaleSheetLayoutView="85" workbookViewId="0"/>
  </sheetViews>
  <sheetFormatPr baseColWidth="10" defaultColWidth="9.1640625" defaultRowHeight="14" outlineLevelCol="1"/>
  <cols>
    <col min="1" max="1" width="29.6640625" style="82" customWidth="1"/>
    <col min="2" max="2" width="14.5" style="82" customWidth="1"/>
    <col min="3" max="3" width="9.5" style="82" customWidth="1"/>
    <col min="4" max="4" width="14.5" style="82" customWidth="1"/>
    <col min="5" max="5" width="9.5" style="82" customWidth="1"/>
    <col min="6" max="6" width="13.5" style="82" customWidth="1"/>
    <col min="7" max="7" width="9.5" style="82" customWidth="1"/>
    <col min="8" max="8" width="13.5" style="82" customWidth="1"/>
    <col min="9" max="9" width="9.5" style="82" customWidth="1"/>
    <col min="10" max="10" width="13.5" style="82" customWidth="1"/>
    <col min="11" max="11" width="9.5" style="82" customWidth="1"/>
    <col min="12" max="12" width="13.5" style="82" customWidth="1"/>
    <col min="13" max="13" width="9.5" style="82" customWidth="1"/>
    <col min="14" max="14" width="13.5" style="82" hidden="1" customWidth="1" outlineLevel="1"/>
    <col min="15" max="15" width="9.5" style="82" hidden="1" customWidth="1" outlineLevel="1"/>
    <col min="16" max="16" width="13.5" style="82" customWidth="1" collapsed="1"/>
    <col min="17" max="17" width="9.5" style="82" customWidth="1"/>
    <col min="18" max="18" width="25.6640625" style="82" customWidth="1"/>
    <col min="19" max="19" width="9.1640625" style="82"/>
    <col min="20" max="20" width="12.6640625" style="82" bestFit="1" customWidth="1"/>
    <col min="21" max="37" width="10.5" style="82" bestFit="1" customWidth="1"/>
    <col min="38" max="16384" width="9.1640625" style="82"/>
  </cols>
  <sheetData>
    <row r="1" spans="1:25" ht="54.75" customHeight="1">
      <c r="A1" s="522" t="s">
        <v>834</v>
      </c>
    </row>
    <row r="2" spans="1:25">
      <c r="A2" s="1576">
        <f>Property_Name</f>
        <v>0</v>
      </c>
      <c r="B2" s="1568" t="s">
        <v>547</v>
      </c>
      <c r="C2" s="180"/>
      <c r="D2" s="179" t="s">
        <v>169</v>
      </c>
      <c r="E2" s="180"/>
      <c r="F2" s="179" t="s">
        <v>168</v>
      </c>
      <c r="G2" s="180"/>
      <c r="H2" s="179" t="s">
        <v>167</v>
      </c>
      <c r="I2" s="180"/>
      <c r="L2" s="181"/>
    </row>
    <row r="3" spans="1:25">
      <c r="A3" s="418"/>
      <c r="B3" s="1569">
        <f>+D3-1</f>
        <v>1897</v>
      </c>
      <c r="C3" s="183"/>
      <c r="D3" s="182">
        <f>+F3-1</f>
        <v>1898</v>
      </c>
      <c r="E3" s="183"/>
      <c r="F3" s="182">
        <f>YEAR(Note_Date)-1</f>
        <v>1899</v>
      </c>
      <c r="G3" s="184"/>
      <c r="H3" s="182" t="str">
        <f ca="1">"T12 - "&amp;YEAR(TODAY())</f>
        <v>T12 - 2026</v>
      </c>
      <c r="I3" s="184"/>
      <c r="J3" s="179" t="s">
        <v>166</v>
      </c>
      <c r="K3" s="180"/>
      <c r="L3" s="179" t="s">
        <v>165</v>
      </c>
      <c r="M3" s="180"/>
      <c r="N3" s="179" t="s">
        <v>1011</v>
      </c>
      <c r="O3" s="180"/>
      <c r="P3" s="185">
        <v>1</v>
      </c>
      <c r="Q3" s="180"/>
      <c r="R3" s="186" t="s">
        <v>120</v>
      </c>
    </row>
    <row r="4" spans="1:25">
      <c r="A4" s="418"/>
      <c r="B4" s="149" t="s">
        <v>12</v>
      </c>
      <c r="C4" s="188" t="str">
        <f>IFERROR(IF(Factor=1,"PSF","/ Unit"),"PSF")</f>
        <v>PSF</v>
      </c>
      <c r="D4" s="187" t="s">
        <v>12</v>
      </c>
      <c r="E4" s="188" t="str">
        <f>IFERROR(IF(Factor=1,"PSF","/ Unit"),"PSF")</f>
        <v>PSF</v>
      </c>
      <c r="F4" s="187" t="s">
        <v>12</v>
      </c>
      <c r="G4" s="188" t="str">
        <f>IFERROR(IF(Factor=1,"PSF","/ Unit"),"PSF")</f>
        <v>PSF</v>
      </c>
      <c r="H4" s="187" t="s">
        <v>12</v>
      </c>
      <c r="I4" s="188" t="str">
        <f>IFERROR(IF(Factor=1,"PSF","/ Unit"),"PSF")</f>
        <v>PSF</v>
      </c>
      <c r="J4" s="187" t="s">
        <v>12</v>
      </c>
      <c r="K4" s="188" t="str">
        <f>IFERROR(IF(Factor=1,"PSF","/ Unit"),"PSF")</f>
        <v>PSF</v>
      </c>
      <c r="L4" s="187" t="s">
        <v>12</v>
      </c>
      <c r="M4" s="188" t="str">
        <f>IFERROR(IF(Factor=1,"PSF","/ Unit"),"PSF")</f>
        <v>PSF</v>
      </c>
      <c r="N4" s="187" t="s">
        <v>12</v>
      </c>
      <c r="O4" s="188" t="str">
        <f>IFERROR(IF(Factor=1,"PSF","/ Unit"),"PSF")</f>
        <v>PSF</v>
      </c>
      <c r="P4" s="187" t="s">
        <v>12</v>
      </c>
      <c r="Q4" s="188" t="str">
        <f>IFERROR(IF(Factor=1,"PSF","/ Unit"),"PSF")</f>
        <v>PSF</v>
      </c>
      <c r="R4" s="189"/>
      <c r="W4" s="190"/>
      <c r="X4" s="191"/>
    </row>
    <row r="5" spans="1:25">
      <c r="A5" s="418"/>
      <c r="C5" s="192"/>
      <c r="D5" s="104"/>
      <c r="E5" s="192"/>
      <c r="F5" s="104"/>
      <c r="G5" s="192"/>
      <c r="H5" s="104"/>
      <c r="I5" s="124"/>
      <c r="J5" s="104"/>
      <c r="K5" s="124"/>
      <c r="L5" s="104"/>
      <c r="M5" s="124"/>
      <c r="N5" s="104"/>
      <c r="O5" s="124"/>
      <c r="P5" s="104"/>
      <c r="Q5" s="124"/>
      <c r="R5" s="193"/>
      <c r="W5" s="190"/>
      <c r="X5" s="191"/>
      <c r="Y5" s="181"/>
    </row>
    <row r="6" spans="1:25">
      <c r="A6" s="418" t="s">
        <v>118</v>
      </c>
      <c r="B6" s="1572">
        <v>1</v>
      </c>
      <c r="C6" s="192"/>
      <c r="D6" s="682">
        <v>1</v>
      </c>
      <c r="E6" s="192"/>
      <c r="F6" s="682">
        <v>1</v>
      </c>
      <c r="G6" s="192"/>
      <c r="H6" s="682">
        <v>1</v>
      </c>
      <c r="I6" s="194"/>
      <c r="J6" s="682">
        <v>0</v>
      </c>
      <c r="K6" s="194"/>
      <c r="L6" s="681">
        <v>0</v>
      </c>
      <c r="M6" s="194"/>
      <c r="N6" s="195" t="e">
        <f>IF(RRP,N12/N9,Occupancy)</f>
        <v>#N/A</v>
      </c>
      <c r="O6" s="124"/>
      <c r="P6" s="195" t="e">
        <f>IF(RRP,'Rent Roll'!BN323,MIN(Occupancy,L6,'Property &amp; Loan Summary'!K96))</f>
        <v>#N/A</v>
      </c>
      <c r="Q6" s="124"/>
      <c r="R6" s="193"/>
      <c r="S6" s="103"/>
      <c r="W6" s="190"/>
      <c r="X6" s="191"/>
      <c r="Y6" s="181"/>
    </row>
    <row r="7" spans="1:25">
      <c r="A7" s="418" t="s">
        <v>1116</v>
      </c>
      <c r="B7" s="1572">
        <v>1</v>
      </c>
      <c r="C7" s="124"/>
      <c r="D7" s="682">
        <v>1</v>
      </c>
      <c r="E7" s="124"/>
      <c r="F7" s="682">
        <v>1</v>
      </c>
      <c r="G7" s="124"/>
      <c r="H7" s="682">
        <v>1</v>
      </c>
      <c r="I7" s="124"/>
      <c r="J7" s="682">
        <v>0</v>
      </c>
      <c r="K7" s="124"/>
      <c r="L7" s="681">
        <v>0</v>
      </c>
      <c r="M7" s="124"/>
      <c r="N7" s="195" t="e">
        <f>IF(RRP,'Rent Roll'!E295,N6)</f>
        <v>#N/A</v>
      </c>
      <c r="O7" s="124"/>
      <c r="P7" s="195" t="e">
        <f>IF(RRP,'Rent Roll'!BO323,'Property &amp; Loan Summary'!J96/'Property &amp; Loan Summary'!B96)</f>
        <v>#N/A</v>
      </c>
      <c r="Q7" s="124"/>
      <c r="R7" s="193"/>
      <c r="W7" s="190"/>
      <c r="X7" s="191"/>
      <c r="Y7" s="181"/>
    </row>
    <row r="8" spans="1:25">
      <c r="A8" s="1577" t="s">
        <v>13</v>
      </c>
      <c r="C8" s="124"/>
      <c r="D8" s="104"/>
      <c r="E8" s="124"/>
      <c r="F8" s="104"/>
      <c r="G8" s="124"/>
      <c r="H8" s="104"/>
      <c r="I8" s="124"/>
      <c r="J8" s="104"/>
      <c r="K8" s="124"/>
      <c r="L8" s="104"/>
      <c r="M8" s="124"/>
      <c r="N8" s="104"/>
      <c r="O8" s="124"/>
      <c r="P8" s="104"/>
      <c r="Q8" s="124"/>
      <c r="R8" s="193"/>
      <c r="W8" s="190"/>
      <c r="X8" s="191"/>
      <c r="Y8" s="181"/>
    </row>
    <row r="9" spans="1:25">
      <c r="A9" s="418" t="s">
        <v>544</v>
      </c>
      <c r="B9" s="158">
        <v>0</v>
      </c>
      <c r="C9" s="192" t="e">
        <f>B9/Measure/Factor</f>
        <v>#DIV/0!</v>
      </c>
      <c r="D9" s="196">
        <v>0</v>
      </c>
      <c r="E9" s="192" t="e">
        <f>D9/Measure/Factor</f>
        <v>#DIV/0!</v>
      </c>
      <c r="F9" s="196">
        <v>0</v>
      </c>
      <c r="G9" s="192" t="e">
        <f>F9/Measure/Factor</f>
        <v>#DIV/0!</v>
      </c>
      <c r="H9" s="196">
        <v>0</v>
      </c>
      <c r="I9" s="192" t="e">
        <f>H9/Measure/Factor</f>
        <v>#DIV/0!</v>
      </c>
      <c r="J9" s="196">
        <v>0</v>
      </c>
      <c r="K9" s="192" t="e">
        <f>J9/Measure/Factor</f>
        <v>#DIV/0!</v>
      </c>
      <c r="L9" s="196">
        <v>0</v>
      </c>
      <c r="M9" s="192" t="e">
        <f>L9/Measure/Factor</f>
        <v>#DIV/0!</v>
      </c>
      <c r="N9" s="197" t="e">
        <f>IF(RRP,'Rent Roll'!I297*'Rent Roll'!D297*Factor,'Property &amp; Loan Summary'!F96*Measure*Factor)</f>
        <v>#N/A</v>
      </c>
      <c r="O9" s="198" t="e">
        <f>N9/Measure/Factor</f>
        <v>#N/A</v>
      </c>
      <c r="P9" s="197" t="e">
        <f>IF(RRP,INDEX('Rent Roll'!$BM$311:$BM$320,P$3,1),'Property &amp; Loan Summary'!I96)</f>
        <v>#N/A</v>
      </c>
      <c r="Q9" s="192" t="e">
        <f>P9/Measure/Factor</f>
        <v>#N/A</v>
      </c>
      <c r="R9" s="193"/>
    </row>
    <row r="10" spans="1:25">
      <c r="A10" s="418" t="s">
        <v>1</v>
      </c>
      <c r="B10" s="260">
        <f>-B9*(1-B6)</f>
        <v>0</v>
      </c>
      <c r="C10" s="192" t="e">
        <f>B10/Measure/Factor</f>
        <v>#DIV/0!</v>
      </c>
      <c r="D10" s="199">
        <f>-D9*(1-D6)</f>
        <v>0</v>
      </c>
      <c r="E10" s="192" t="e">
        <f>D10/Measure/Factor</f>
        <v>#DIV/0!</v>
      </c>
      <c r="F10" s="199">
        <f>-F9*(1-F6)</f>
        <v>0</v>
      </c>
      <c r="G10" s="192" t="e">
        <f>F10/Measure/Factor</f>
        <v>#DIV/0!</v>
      </c>
      <c r="H10" s="199">
        <f>-H9*(1-H6)</f>
        <v>0</v>
      </c>
      <c r="I10" s="192" t="e">
        <f>H10/Measure/Factor</f>
        <v>#DIV/0!</v>
      </c>
      <c r="J10" s="199">
        <f>-J9*(1-J6)</f>
        <v>0</v>
      </c>
      <c r="K10" s="192" t="e">
        <f>J10/Measure/Factor</f>
        <v>#DIV/0!</v>
      </c>
      <c r="L10" s="199">
        <f>-L9*(1-L6)</f>
        <v>0</v>
      </c>
      <c r="M10" s="192" t="e">
        <f>L10/Measure/Factor</f>
        <v>#DIV/0!</v>
      </c>
      <c r="N10" s="197" t="e">
        <f>-IF(RRP,'Rent Roll'!M296,((1-N6)*N9))</f>
        <v>#N/A</v>
      </c>
      <c r="O10" s="192" t="e">
        <f>N10/Measure/Factor</f>
        <v>#N/A</v>
      </c>
      <c r="P10" s="197" t="e">
        <f>-((1-P6)*P9)</f>
        <v>#N/A</v>
      </c>
      <c r="Q10" s="192" t="e">
        <f>P10/Measure/Factor</f>
        <v>#N/A</v>
      </c>
      <c r="R10" s="193"/>
    </row>
    <row r="11" spans="1:25">
      <c r="A11" s="418" t="s">
        <v>2</v>
      </c>
      <c r="B11" s="170"/>
      <c r="C11" s="201" t="e">
        <f>B11/Measure/Factor</f>
        <v>#DIV/0!</v>
      </c>
      <c r="D11" s="200"/>
      <c r="E11" s="201" t="e">
        <f>D11/Measure/Factor</f>
        <v>#DIV/0!</v>
      </c>
      <c r="F11" s="200"/>
      <c r="G11" s="201" t="e">
        <f>F11/Measure/Factor</f>
        <v>#DIV/0!</v>
      </c>
      <c r="H11" s="200"/>
      <c r="I11" s="201" t="e">
        <f>H11/Measure/Factor</f>
        <v>#DIV/0!</v>
      </c>
      <c r="J11" s="200"/>
      <c r="K11" s="201" t="e">
        <f>J11/Measure/Factor</f>
        <v>#DIV/0!</v>
      </c>
      <c r="L11" s="200"/>
      <c r="M11" s="201" t="e">
        <f>L11/Measure/Factor</f>
        <v>#DIV/0!</v>
      </c>
      <c r="N11" s="765">
        <v>0</v>
      </c>
      <c r="O11" s="201" t="e">
        <f>N11/Measure/Factor</f>
        <v>#DIV/0!</v>
      </c>
      <c r="P11" s="200">
        <v>0</v>
      </c>
      <c r="Q11" s="201" t="e">
        <f>P11/Measure/Factor</f>
        <v>#DIV/0!</v>
      </c>
      <c r="R11" s="193"/>
      <c r="T11" s="1832">
        <f>IFERROR(-P11/P9,0)</f>
        <v>0</v>
      </c>
    </row>
    <row r="12" spans="1:25">
      <c r="A12" s="1578" t="s">
        <v>19</v>
      </c>
      <c r="B12" s="116">
        <f t="shared" ref="B12:Q12" si="0">SUM(B9:B11)</f>
        <v>0</v>
      </c>
      <c r="C12" s="192" t="e">
        <f t="shared" si="0"/>
        <v>#DIV/0!</v>
      </c>
      <c r="D12" s="197">
        <f t="shared" ref="D12" si="1">SUM(D9:D11)</f>
        <v>0</v>
      </c>
      <c r="E12" s="192" t="e">
        <f t="shared" ref="E12" si="2">SUM(E9:E11)</f>
        <v>#DIV/0!</v>
      </c>
      <c r="F12" s="197">
        <f t="shared" ref="F12" si="3">SUM(F9:F11)</f>
        <v>0</v>
      </c>
      <c r="G12" s="192" t="e">
        <f t="shared" si="0"/>
        <v>#DIV/0!</v>
      </c>
      <c r="H12" s="197">
        <f t="shared" ref="H12" si="4">SUM(H9:H11)</f>
        <v>0</v>
      </c>
      <c r="I12" s="192" t="e">
        <f t="shared" si="0"/>
        <v>#DIV/0!</v>
      </c>
      <c r="J12" s="197">
        <f t="shared" ref="J12" si="5">SUM(J9:J11)</f>
        <v>0</v>
      </c>
      <c r="K12" s="192" t="e">
        <f t="shared" si="0"/>
        <v>#DIV/0!</v>
      </c>
      <c r="L12" s="197">
        <f t="shared" ref="L12" si="6">SUM(L9:L11)</f>
        <v>0</v>
      </c>
      <c r="M12" s="192" t="e">
        <f t="shared" si="0"/>
        <v>#DIV/0!</v>
      </c>
      <c r="N12" s="199" t="e">
        <f t="shared" si="0"/>
        <v>#N/A</v>
      </c>
      <c r="O12" s="192" t="e">
        <f t="shared" si="0"/>
        <v>#N/A</v>
      </c>
      <c r="P12" s="197" t="e">
        <f t="shared" si="0"/>
        <v>#N/A</v>
      </c>
      <c r="Q12" s="192" t="e">
        <f t="shared" si="0"/>
        <v>#N/A</v>
      </c>
      <c r="R12" s="193"/>
      <c r="T12" s="1664"/>
    </row>
    <row r="13" spans="1:25">
      <c r="A13" s="418"/>
      <c r="B13" s="116"/>
      <c r="C13" s="192"/>
      <c r="D13" s="197"/>
      <c r="E13" s="192"/>
      <c r="F13" s="197"/>
      <c r="G13" s="192"/>
      <c r="H13" s="197"/>
      <c r="I13" s="192"/>
      <c r="J13" s="197"/>
      <c r="K13" s="192"/>
      <c r="L13" s="197"/>
      <c r="M13" s="192"/>
      <c r="N13" s="199"/>
      <c r="O13" s="192"/>
      <c r="P13" s="197"/>
      <c r="Q13" s="192"/>
      <c r="R13" s="193"/>
      <c r="T13" s="1664"/>
    </row>
    <row r="14" spans="1:25">
      <c r="A14" s="418" t="s">
        <v>5</v>
      </c>
      <c r="B14" s="158">
        <v>0</v>
      </c>
      <c r="C14" s="192" t="e">
        <f>B14/Measure/Factor</f>
        <v>#DIV/0!</v>
      </c>
      <c r="D14" s="196">
        <v>0</v>
      </c>
      <c r="E14" s="192" t="e">
        <f>D14/Measure/Factor</f>
        <v>#DIV/0!</v>
      </c>
      <c r="F14" s="196">
        <v>0</v>
      </c>
      <c r="G14" s="192" t="e">
        <f>F14/Measure/Factor</f>
        <v>#DIV/0!</v>
      </c>
      <c r="H14" s="196">
        <v>0</v>
      </c>
      <c r="I14" s="192" t="e">
        <f>H14/Measure/Factor</f>
        <v>#DIV/0!</v>
      </c>
      <c r="J14" s="196">
        <v>0</v>
      </c>
      <c r="K14" s="192" t="e">
        <f>J14/Measure/Factor</f>
        <v>#DIV/0!</v>
      </c>
      <c r="L14" s="196">
        <v>0</v>
      </c>
      <c r="M14" s="192" t="e">
        <f>L14/Measure/Factor</f>
        <v>#DIV/0!</v>
      </c>
      <c r="N14" s="199">
        <f>+L14</f>
        <v>0</v>
      </c>
      <c r="O14" s="192" t="e">
        <f>N14/Measure/Factor</f>
        <v>#DIV/0!</v>
      </c>
      <c r="P14" s="196">
        <f>+L14</f>
        <v>0</v>
      </c>
      <c r="Q14" s="192" t="e">
        <f>P14/Measure/Factor</f>
        <v>#DIV/0!</v>
      </c>
      <c r="R14" s="193"/>
      <c r="T14" s="1664"/>
    </row>
    <row r="15" spans="1:25">
      <c r="A15" s="418" t="s">
        <v>483</v>
      </c>
      <c r="B15" s="170">
        <v>0</v>
      </c>
      <c r="C15" s="201" t="e">
        <f>B15/Measure/Factor</f>
        <v>#DIV/0!</v>
      </c>
      <c r="D15" s="200">
        <v>0</v>
      </c>
      <c r="E15" s="201" t="e">
        <f>D15/Measure/Factor</f>
        <v>#DIV/0!</v>
      </c>
      <c r="F15" s="200">
        <v>0</v>
      </c>
      <c r="G15" s="201" t="e">
        <f>F15/Measure/Factor</f>
        <v>#DIV/0!</v>
      </c>
      <c r="H15" s="200">
        <v>0</v>
      </c>
      <c r="I15" s="201" t="e">
        <f>H15/Measure/Factor</f>
        <v>#DIV/0!</v>
      </c>
      <c r="J15" s="200">
        <v>0</v>
      </c>
      <c r="K15" s="201" t="e">
        <f>J15/Measure/Factor</f>
        <v>#DIV/0!</v>
      </c>
      <c r="L15" s="200">
        <v>0</v>
      </c>
      <c r="M15" s="201" t="e">
        <f>L15/Measure/Factor</f>
        <v>#DIV/0!</v>
      </c>
      <c r="N15" s="765">
        <f>+'Rent Roll'!S295</f>
        <v>0</v>
      </c>
      <c r="O15" s="201" t="e">
        <f>N15/Measure/Factor</f>
        <v>#DIV/0!</v>
      </c>
      <c r="P15" s="765">
        <f>IFERROR(IF(RRP,'Rent Roll'!BX323,'Operating History and Pro Forma'!N15),0)</f>
        <v>0</v>
      </c>
      <c r="Q15" s="201" t="e">
        <f>P15/Measure/Factor</f>
        <v>#DIV/0!</v>
      </c>
      <c r="R15" s="193"/>
      <c r="T15" s="1833">
        <f>IF(_xlfn.ISFORMULA(P15),1000000,(P15-'Rent Roll'!$S$300)/SUMPRODUCT(('Rent Roll'!$N$14:$N$290='Rent Roll'!$A$332)*('Rent Roll'!$AE$14:$AE$290&lt;&gt;'Rent Roll'!$B$328)*('Rent Roll'!$D$14:$D$290)))</f>
        <v>1000000</v>
      </c>
    </row>
    <row r="16" spans="1:25">
      <c r="A16" s="418"/>
      <c r="B16" s="116"/>
      <c r="C16" s="192"/>
      <c r="D16" s="197"/>
      <c r="E16" s="192"/>
      <c r="F16" s="197"/>
      <c r="G16" s="192"/>
      <c r="H16" s="197"/>
      <c r="I16" s="192"/>
      <c r="J16" s="197"/>
      <c r="K16" s="192"/>
      <c r="L16" s="197"/>
      <c r="M16" s="192"/>
      <c r="N16" s="199"/>
      <c r="O16" s="192"/>
      <c r="P16" s="197"/>
      <c r="Q16" s="192"/>
      <c r="R16" s="193"/>
    </row>
    <row r="17" spans="1:21">
      <c r="A17" s="1745" t="s">
        <v>20</v>
      </c>
      <c r="B17" s="1746">
        <f t="shared" ref="B17" si="7">SUM(B12:B15)</f>
        <v>0</v>
      </c>
      <c r="C17" s="1747" t="e">
        <f t="shared" ref="C17" si="8">SUM(C12:C15)</f>
        <v>#DIV/0!</v>
      </c>
      <c r="D17" s="1748">
        <f t="shared" ref="D17" si="9">SUM(D12:D15)</f>
        <v>0</v>
      </c>
      <c r="E17" s="1747" t="e">
        <f t="shared" ref="E17:G17" si="10">SUM(E12:E15)</f>
        <v>#DIV/0!</v>
      </c>
      <c r="F17" s="1748">
        <f t="shared" ref="F17" si="11">SUM(F12:F15)</f>
        <v>0</v>
      </c>
      <c r="G17" s="1747" t="e">
        <f t="shared" si="10"/>
        <v>#DIV/0!</v>
      </c>
      <c r="H17" s="1748">
        <f t="shared" ref="H17" si="12">SUM(H12:H15)</f>
        <v>0</v>
      </c>
      <c r="I17" s="1747" t="e">
        <f t="shared" ref="I17" si="13">SUM(I12:I15)</f>
        <v>#DIV/0!</v>
      </c>
      <c r="J17" s="1748">
        <f t="shared" ref="J17" si="14">SUM(J12:J15)</f>
        <v>0</v>
      </c>
      <c r="K17" s="1747" t="e">
        <f t="shared" ref="K17:Q17" si="15">SUM(K12:K15)</f>
        <v>#DIV/0!</v>
      </c>
      <c r="L17" s="1748">
        <f t="shared" ref="L17" si="16">SUM(L12:L15)</f>
        <v>0</v>
      </c>
      <c r="M17" s="1747" t="e">
        <f t="shared" si="15"/>
        <v>#DIV/0!</v>
      </c>
      <c r="N17" s="1748" t="e">
        <f t="shared" si="15"/>
        <v>#N/A</v>
      </c>
      <c r="O17" s="1747" t="e">
        <f t="shared" si="15"/>
        <v>#N/A</v>
      </c>
      <c r="P17" s="1748" t="e">
        <f t="shared" si="15"/>
        <v>#N/A</v>
      </c>
      <c r="Q17" s="1747" t="e">
        <f t="shared" si="15"/>
        <v>#N/A</v>
      </c>
      <c r="R17" s="193"/>
    </row>
    <row r="18" spans="1:21">
      <c r="A18" s="418"/>
      <c r="B18" s="116"/>
      <c r="C18" s="192"/>
      <c r="D18" s="197"/>
      <c r="E18" s="192"/>
      <c r="F18" s="197"/>
      <c r="G18" s="192"/>
      <c r="H18" s="197"/>
      <c r="I18" s="192"/>
      <c r="J18" s="197"/>
      <c r="K18" s="192"/>
      <c r="L18" s="197"/>
      <c r="M18" s="192"/>
      <c r="N18" s="199"/>
      <c r="O18" s="192"/>
      <c r="P18" s="197"/>
      <c r="Q18" s="192"/>
      <c r="R18" s="193"/>
    </row>
    <row r="19" spans="1:21">
      <c r="A19" s="1580" t="s">
        <v>6</v>
      </c>
      <c r="B19" s="116"/>
      <c r="C19" s="192"/>
      <c r="D19" s="197"/>
      <c r="E19" s="192"/>
      <c r="F19" s="197"/>
      <c r="G19" s="192"/>
      <c r="H19" s="197"/>
      <c r="I19" s="192"/>
      <c r="J19" s="197"/>
      <c r="K19" s="192"/>
      <c r="L19" s="197"/>
      <c r="M19" s="192"/>
      <c r="N19" s="199"/>
      <c r="O19" s="192"/>
      <c r="P19" s="197"/>
      <c r="Q19" s="192"/>
      <c r="R19" s="193"/>
    </row>
    <row r="20" spans="1:21">
      <c r="A20" s="1578" t="s">
        <v>558</v>
      </c>
      <c r="C20" s="192"/>
      <c r="D20" s="104"/>
      <c r="E20" s="192"/>
      <c r="F20" s="104"/>
      <c r="G20" s="192"/>
      <c r="H20" s="104"/>
      <c r="I20" s="192"/>
      <c r="J20" s="104"/>
      <c r="K20" s="192"/>
      <c r="L20" s="104"/>
      <c r="M20" s="192"/>
      <c r="N20" s="104"/>
      <c r="O20" s="192"/>
      <c r="P20" s="104"/>
      <c r="Q20" s="192"/>
      <c r="R20" s="193"/>
    </row>
    <row r="21" spans="1:21">
      <c r="A21" s="418" t="s">
        <v>17</v>
      </c>
      <c r="B21" s="158">
        <v>0</v>
      </c>
      <c r="C21" s="192" t="e">
        <f t="shared" ref="C21:C27" si="17">B21/Measure</f>
        <v>#DIV/0!</v>
      </c>
      <c r="D21" s="196">
        <v>0</v>
      </c>
      <c r="E21" s="192" t="e">
        <f t="shared" ref="E21:E27" si="18">D21/Measure</f>
        <v>#DIV/0!</v>
      </c>
      <c r="F21" s="196">
        <v>0</v>
      </c>
      <c r="G21" s="192" t="e">
        <f t="shared" ref="G21:G27" si="19">F21/Measure</f>
        <v>#DIV/0!</v>
      </c>
      <c r="H21" s="196">
        <v>0</v>
      </c>
      <c r="I21" s="192" t="e">
        <f t="shared" ref="I21:I27" si="20">H21/Measure</f>
        <v>#DIV/0!</v>
      </c>
      <c r="J21" s="196">
        <v>0</v>
      </c>
      <c r="K21" s="192" t="e">
        <f t="shared" ref="K21:K27" si="21">J21/Measure</f>
        <v>#DIV/0!</v>
      </c>
      <c r="L21" s="196">
        <v>0</v>
      </c>
      <c r="M21" s="192" t="e">
        <f t="shared" ref="M21:M27" si="22">L21/Measure</f>
        <v>#DIV/0!</v>
      </c>
      <c r="N21" s="199">
        <f>+P21</f>
        <v>0</v>
      </c>
      <c r="O21" s="192" t="e">
        <f t="shared" ref="O21:O27" si="23">N21/Measure</f>
        <v>#DIV/0!</v>
      </c>
      <c r="P21" s="196">
        <f>+L21*(1+0.03)</f>
        <v>0</v>
      </c>
      <c r="Q21" s="1824" t="e">
        <f t="shared" ref="Q21:Q27" si="24">P21/Measure</f>
        <v>#DIV/0!</v>
      </c>
      <c r="R21" s="193"/>
    </row>
    <row r="22" spans="1:21">
      <c r="A22" s="418" t="s">
        <v>7</v>
      </c>
      <c r="B22" s="158">
        <v>0</v>
      </c>
      <c r="C22" s="198" t="e">
        <f t="shared" si="17"/>
        <v>#DIV/0!</v>
      </c>
      <c r="D22" s="196">
        <v>0</v>
      </c>
      <c r="E22" s="198" t="e">
        <f t="shared" si="18"/>
        <v>#DIV/0!</v>
      </c>
      <c r="F22" s="196">
        <v>0</v>
      </c>
      <c r="G22" s="198" t="e">
        <f t="shared" si="19"/>
        <v>#DIV/0!</v>
      </c>
      <c r="H22" s="196">
        <v>0</v>
      </c>
      <c r="I22" s="198" t="e">
        <f t="shared" si="20"/>
        <v>#DIV/0!</v>
      </c>
      <c r="J22" s="196">
        <v>0</v>
      </c>
      <c r="K22" s="198" t="e">
        <f t="shared" si="21"/>
        <v>#DIV/0!</v>
      </c>
      <c r="L22" s="196">
        <v>0</v>
      </c>
      <c r="M22" s="198" t="e">
        <f t="shared" si="22"/>
        <v>#DIV/0!</v>
      </c>
      <c r="N22" s="199">
        <f t="shared" ref="N22:N26" si="25">+P22</f>
        <v>0</v>
      </c>
      <c r="O22" s="198" t="e">
        <f t="shared" si="23"/>
        <v>#DIV/0!</v>
      </c>
      <c r="P22" s="196">
        <f t="shared" ref="P22:P26" si="26">+L22*(1+0.03)</f>
        <v>0</v>
      </c>
      <c r="Q22" s="198" t="e">
        <f t="shared" si="24"/>
        <v>#DIV/0!</v>
      </c>
      <c r="R22" s="193"/>
    </row>
    <row r="23" spans="1:21">
      <c r="A23" s="418" t="s">
        <v>484</v>
      </c>
      <c r="B23" s="158">
        <v>0</v>
      </c>
      <c r="C23" s="198" t="e">
        <f t="shared" si="17"/>
        <v>#DIV/0!</v>
      </c>
      <c r="D23" s="196">
        <v>0</v>
      </c>
      <c r="E23" s="198" t="e">
        <f t="shared" si="18"/>
        <v>#DIV/0!</v>
      </c>
      <c r="F23" s="196">
        <v>0</v>
      </c>
      <c r="G23" s="198" t="e">
        <f t="shared" si="19"/>
        <v>#DIV/0!</v>
      </c>
      <c r="H23" s="196">
        <v>0</v>
      </c>
      <c r="I23" s="198" t="e">
        <f t="shared" si="20"/>
        <v>#DIV/0!</v>
      </c>
      <c r="J23" s="196">
        <v>0</v>
      </c>
      <c r="K23" s="198" t="e">
        <f t="shared" si="21"/>
        <v>#DIV/0!</v>
      </c>
      <c r="L23" s="196">
        <v>0</v>
      </c>
      <c r="M23" s="198" t="e">
        <f t="shared" si="22"/>
        <v>#DIV/0!</v>
      </c>
      <c r="N23" s="199">
        <f t="shared" si="25"/>
        <v>0</v>
      </c>
      <c r="O23" s="198" t="e">
        <f t="shared" si="23"/>
        <v>#DIV/0!</v>
      </c>
      <c r="P23" s="196">
        <f t="shared" si="26"/>
        <v>0</v>
      </c>
      <c r="Q23" s="198" t="e">
        <f t="shared" si="24"/>
        <v>#DIV/0!</v>
      </c>
      <c r="R23" s="193"/>
    </row>
    <row r="24" spans="1:21">
      <c r="A24" s="418" t="s">
        <v>14</v>
      </c>
      <c r="B24" s="158">
        <v>0</v>
      </c>
      <c r="C24" s="198" t="e">
        <f t="shared" si="17"/>
        <v>#DIV/0!</v>
      </c>
      <c r="D24" s="196">
        <v>0</v>
      </c>
      <c r="E24" s="198" t="e">
        <f t="shared" si="18"/>
        <v>#DIV/0!</v>
      </c>
      <c r="F24" s="196">
        <v>0</v>
      </c>
      <c r="G24" s="198" t="e">
        <f t="shared" si="19"/>
        <v>#DIV/0!</v>
      </c>
      <c r="H24" s="196">
        <v>0</v>
      </c>
      <c r="I24" s="198" t="e">
        <f t="shared" si="20"/>
        <v>#DIV/0!</v>
      </c>
      <c r="J24" s="196">
        <v>0</v>
      </c>
      <c r="K24" s="198" t="e">
        <f t="shared" si="21"/>
        <v>#DIV/0!</v>
      </c>
      <c r="L24" s="196">
        <v>0</v>
      </c>
      <c r="M24" s="198" t="e">
        <f t="shared" si="22"/>
        <v>#DIV/0!</v>
      </c>
      <c r="N24" s="199">
        <f t="shared" si="25"/>
        <v>0</v>
      </c>
      <c r="O24" s="198" t="e">
        <f t="shared" si="23"/>
        <v>#DIV/0!</v>
      </c>
      <c r="P24" s="196">
        <f t="shared" si="26"/>
        <v>0</v>
      </c>
      <c r="Q24" s="198" t="e">
        <f t="shared" si="24"/>
        <v>#DIV/0!</v>
      </c>
      <c r="R24" s="193"/>
    </row>
    <row r="25" spans="1:21">
      <c r="A25" s="418" t="s">
        <v>16</v>
      </c>
      <c r="B25" s="158">
        <v>0</v>
      </c>
      <c r="C25" s="198" t="e">
        <f t="shared" si="17"/>
        <v>#DIV/0!</v>
      </c>
      <c r="D25" s="196">
        <v>0</v>
      </c>
      <c r="E25" s="198" t="e">
        <f t="shared" si="18"/>
        <v>#DIV/0!</v>
      </c>
      <c r="F25" s="196">
        <v>0</v>
      </c>
      <c r="G25" s="198" t="e">
        <f t="shared" si="19"/>
        <v>#DIV/0!</v>
      </c>
      <c r="H25" s="196">
        <v>0</v>
      </c>
      <c r="I25" s="198" t="e">
        <f t="shared" si="20"/>
        <v>#DIV/0!</v>
      </c>
      <c r="J25" s="196">
        <v>0</v>
      </c>
      <c r="K25" s="198" t="e">
        <f t="shared" si="21"/>
        <v>#DIV/0!</v>
      </c>
      <c r="L25" s="196">
        <v>0</v>
      </c>
      <c r="M25" s="198" t="e">
        <f t="shared" si="22"/>
        <v>#DIV/0!</v>
      </c>
      <c r="N25" s="199">
        <f t="shared" si="25"/>
        <v>0</v>
      </c>
      <c r="O25" s="198" t="e">
        <f t="shared" si="23"/>
        <v>#DIV/0!</v>
      </c>
      <c r="P25" s="196">
        <f t="shared" si="26"/>
        <v>0</v>
      </c>
      <c r="Q25" s="198" t="e">
        <f t="shared" si="24"/>
        <v>#DIV/0!</v>
      </c>
      <c r="R25" s="193"/>
    </row>
    <row r="26" spans="1:21">
      <c r="A26" s="418" t="s">
        <v>254</v>
      </c>
      <c r="B26" s="170">
        <v>0</v>
      </c>
      <c r="C26" s="201" t="e">
        <f t="shared" si="17"/>
        <v>#DIV/0!</v>
      </c>
      <c r="D26" s="200">
        <v>0</v>
      </c>
      <c r="E26" s="201" t="e">
        <f t="shared" si="18"/>
        <v>#DIV/0!</v>
      </c>
      <c r="F26" s="200">
        <v>0</v>
      </c>
      <c r="G26" s="201" t="e">
        <f t="shared" si="19"/>
        <v>#DIV/0!</v>
      </c>
      <c r="H26" s="200">
        <v>0</v>
      </c>
      <c r="I26" s="201" t="e">
        <f t="shared" si="20"/>
        <v>#DIV/0!</v>
      </c>
      <c r="J26" s="200">
        <v>0</v>
      </c>
      <c r="K26" s="201" t="e">
        <f t="shared" si="21"/>
        <v>#DIV/0!</v>
      </c>
      <c r="L26" s="200">
        <v>0</v>
      </c>
      <c r="M26" s="201" t="e">
        <f t="shared" si="22"/>
        <v>#DIV/0!</v>
      </c>
      <c r="N26" s="765">
        <f t="shared" si="25"/>
        <v>0</v>
      </c>
      <c r="O26" s="201" t="e">
        <f t="shared" si="23"/>
        <v>#DIV/0!</v>
      </c>
      <c r="P26" s="200">
        <f t="shared" si="26"/>
        <v>0</v>
      </c>
      <c r="Q26" s="201" t="e">
        <f t="shared" si="24"/>
        <v>#DIV/0!</v>
      </c>
      <c r="R26" s="193"/>
    </row>
    <row r="27" spans="1:21">
      <c r="A27" s="1578" t="s">
        <v>559</v>
      </c>
      <c r="B27" s="116">
        <f t="shared" ref="B27" si="27">SUM(B21:B26)</f>
        <v>0</v>
      </c>
      <c r="C27" s="192" t="e">
        <f t="shared" si="17"/>
        <v>#DIV/0!</v>
      </c>
      <c r="D27" s="197">
        <f t="shared" ref="D27" si="28">SUM(D21:D26)</f>
        <v>0</v>
      </c>
      <c r="E27" s="192" t="e">
        <f t="shared" si="18"/>
        <v>#DIV/0!</v>
      </c>
      <c r="F27" s="197">
        <f t="shared" ref="F27" si="29">SUM(F21:F26)</f>
        <v>0</v>
      </c>
      <c r="G27" s="192" t="e">
        <f t="shared" si="19"/>
        <v>#DIV/0!</v>
      </c>
      <c r="H27" s="197">
        <f t="shared" ref="H27" si="30">SUM(H21:H26)</f>
        <v>0</v>
      </c>
      <c r="I27" s="192" t="e">
        <f t="shared" si="20"/>
        <v>#DIV/0!</v>
      </c>
      <c r="J27" s="197">
        <f t="shared" ref="J27" si="31">SUM(J21:J26)</f>
        <v>0</v>
      </c>
      <c r="K27" s="192" t="e">
        <f t="shared" si="21"/>
        <v>#DIV/0!</v>
      </c>
      <c r="L27" s="197">
        <f t="shared" ref="L27" si="32">SUM(L21:L26)</f>
        <v>0</v>
      </c>
      <c r="M27" s="192" t="e">
        <f t="shared" si="22"/>
        <v>#DIV/0!</v>
      </c>
      <c r="N27" s="199">
        <f t="shared" ref="N27:P27" si="33">SUM(N21:N26)</f>
        <v>0</v>
      </c>
      <c r="O27" s="192" t="e">
        <f t="shared" si="23"/>
        <v>#DIV/0!</v>
      </c>
      <c r="P27" s="197">
        <f t="shared" si="33"/>
        <v>0</v>
      </c>
      <c r="Q27" s="198" t="e">
        <f t="shared" si="24"/>
        <v>#DIV/0!</v>
      </c>
      <c r="R27" s="193"/>
    </row>
    <row r="28" spans="1:21">
      <c r="A28" s="1578"/>
      <c r="B28" s="116"/>
      <c r="C28" s="192"/>
      <c r="D28" s="197"/>
      <c r="E28" s="192"/>
      <c r="F28" s="197"/>
      <c r="G28" s="192"/>
      <c r="H28" s="197"/>
      <c r="I28" s="192"/>
      <c r="J28" s="197"/>
      <c r="K28" s="192"/>
      <c r="L28" s="197"/>
      <c r="M28" s="192"/>
      <c r="N28" s="199"/>
      <c r="O28" s="192"/>
      <c r="P28" s="197"/>
      <c r="Q28" s="192"/>
      <c r="R28" s="193"/>
    </row>
    <row r="29" spans="1:21">
      <c r="A29" s="1578" t="s">
        <v>350</v>
      </c>
      <c r="B29" s="116"/>
      <c r="C29" s="192"/>
      <c r="D29" s="197"/>
      <c r="E29" s="192"/>
      <c r="F29" s="197"/>
      <c r="G29" s="192"/>
      <c r="H29" s="197"/>
      <c r="I29" s="192"/>
      <c r="J29" s="197"/>
      <c r="K29" s="192"/>
      <c r="L29" s="197"/>
      <c r="M29" s="192"/>
      <c r="N29" s="199"/>
      <c r="O29" s="192"/>
      <c r="P29" s="197"/>
      <c r="Q29" s="192"/>
      <c r="R29" s="193"/>
    </row>
    <row r="30" spans="1:21">
      <c r="A30" s="418" t="s">
        <v>18</v>
      </c>
      <c r="B30" s="158">
        <v>0</v>
      </c>
      <c r="C30" s="192" t="e">
        <f>B30/Measure</f>
        <v>#DIV/0!</v>
      </c>
      <c r="D30" s="196">
        <v>0</v>
      </c>
      <c r="E30" s="192" t="e">
        <f>D30/Measure</f>
        <v>#DIV/0!</v>
      </c>
      <c r="F30" s="196">
        <v>0</v>
      </c>
      <c r="G30" s="192" t="e">
        <f>F30/Measure</f>
        <v>#DIV/0!</v>
      </c>
      <c r="H30" s="196">
        <v>0</v>
      </c>
      <c r="I30" s="192" t="e">
        <f>H30/Measure</f>
        <v>#DIV/0!</v>
      </c>
      <c r="J30" s="196">
        <v>0</v>
      </c>
      <c r="K30" s="192" t="e">
        <f>J30/Measure</f>
        <v>#DIV/0!</v>
      </c>
      <c r="L30" s="196">
        <v>0</v>
      </c>
      <c r="M30" s="192" t="e">
        <f>L30/Measure</f>
        <v>#DIV/0!</v>
      </c>
      <c r="N30" s="199" t="e">
        <f>+O30*N17</f>
        <v>#N/A</v>
      </c>
      <c r="O30" s="1836">
        <f>+Q30</f>
        <v>0</v>
      </c>
      <c r="P30" s="196" t="e">
        <f>+Q30*P17</f>
        <v>#N/A</v>
      </c>
      <c r="Q30" s="997">
        <v>0</v>
      </c>
      <c r="R30" s="193"/>
    </row>
    <row r="31" spans="1:21">
      <c r="A31" s="418" t="s">
        <v>4</v>
      </c>
      <c r="B31" s="158">
        <v>0</v>
      </c>
      <c r="C31" s="192" t="e">
        <f>B31/Measure</f>
        <v>#DIV/0!</v>
      </c>
      <c r="D31" s="196">
        <v>0</v>
      </c>
      <c r="E31" s="192" t="e">
        <f>D31/Measure</f>
        <v>#DIV/0!</v>
      </c>
      <c r="F31" s="196">
        <v>0</v>
      </c>
      <c r="G31" s="192" t="e">
        <f>F31/Measure</f>
        <v>#DIV/0!</v>
      </c>
      <c r="H31" s="196">
        <v>0</v>
      </c>
      <c r="I31" s="192" t="e">
        <f>H31/Measure</f>
        <v>#DIV/0!</v>
      </c>
      <c r="J31" s="196">
        <v>0</v>
      </c>
      <c r="K31" s="192" t="e">
        <f>J31/Measure</f>
        <v>#DIV/0!</v>
      </c>
      <c r="L31" s="196">
        <v>0</v>
      </c>
      <c r="M31" s="192" t="e">
        <f>L31/Measure</f>
        <v>#DIV/0!</v>
      </c>
      <c r="N31" s="199">
        <f>+P31</f>
        <v>0</v>
      </c>
      <c r="O31" s="192" t="e">
        <f>N31/Measure</f>
        <v>#DIV/0!</v>
      </c>
      <c r="P31" s="196">
        <f>+L31*(1+0.03)</f>
        <v>0</v>
      </c>
      <c r="Q31" s="1824" t="e">
        <f>P31/Measure</f>
        <v>#DIV/0!</v>
      </c>
      <c r="R31" s="193"/>
      <c r="U31" s="203"/>
    </row>
    <row r="32" spans="1:21">
      <c r="A32" s="418" t="s">
        <v>15</v>
      </c>
      <c r="B32" s="170">
        <v>0</v>
      </c>
      <c r="C32" s="201" t="e">
        <f>B32/Measure</f>
        <v>#DIV/0!</v>
      </c>
      <c r="D32" s="200">
        <v>0</v>
      </c>
      <c r="E32" s="201" t="e">
        <f>D32/Measure</f>
        <v>#DIV/0!</v>
      </c>
      <c r="F32" s="200">
        <v>0</v>
      </c>
      <c r="G32" s="201" t="e">
        <f>F32/Measure</f>
        <v>#DIV/0!</v>
      </c>
      <c r="H32" s="200">
        <v>0</v>
      </c>
      <c r="I32" s="201" t="e">
        <f>H32/Measure</f>
        <v>#DIV/0!</v>
      </c>
      <c r="J32" s="200">
        <v>0</v>
      </c>
      <c r="K32" s="201" t="e">
        <f>J32/Measure</f>
        <v>#DIV/0!</v>
      </c>
      <c r="L32" s="200">
        <v>0</v>
      </c>
      <c r="M32" s="201" t="e">
        <f>L32/Measure</f>
        <v>#DIV/0!</v>
      </c>
      <c r="N32" s="765">
        <f>+P32</f>
        <v>0</v>
      </c>
      <c r="O32" s="201" t="e">
        <f>N32/Measure</f>
        <v>#DIV/0!</v>
      </c>
      <c r="P32" s="200">
        <v>0</v>
      </c>
      <c r="Q32" s="1825" t="e">
        <f>P32/Measure</f>
        <v>#DIV/0!</v>
      </c>
      <c r="R32" s="193"/>
      <c r="U32" s="181"/>
    </row>
    <row r="33" spans="1:37">
      <c r="A33" s="1578" t="s">
        <v>21</v>
      </c>
      <c r="B33" s="116">
        <f t="shared" ref="B33:P33" si="34">SUM(B27:B32)</f>
        <v>0</v>
      </c>
      <c r="C33" s="192" t="e">
        <f>+B33/Measure</f>
        <v>#DIV/0!</v>
      </c>
      <c r="D33" s="197">
        <f t="shared" ref="D33" si="35">SUM(D27:D32)</f>
        <v>0</v>
      </c>
      <c r="E33" s="192" t="e">
        <f>+D33/Measure</f>
        <v>#DIV/0!</v>
      </c>
      <c r="F33" s="197">
        <f t="shared" ref="F33" si="36">SUM(F27:F32)</f>
        <v>0</v>
      </c>
      <c r="G33" s="192" t="e">
        <f>+F33/Measure</f>
        <v>#DIV/0!</v>
      </c>
      <c r="H33" s="197">
        <f t="shared" ref="H33" si="37">SUM(H27:H32)</f>
        <v>0</v>
      </c>
      <c r="I33" s="192" t="e">
        <f>+H33/Measure</f>
        <v>#DIV/0!</v>
      </c>
      <c r="J33" s="197">
        <f t="shared" ref="J33" si="38">SUM(J27:J32)</f>
        <v>0</v>
      </c>
      <c r="K33" s="192" t="e">
        <f>+J33/Measure</f>
        <v>#DIV/0!</v>
      </c>
      <c r="L33" s="197">
        <f t="shared" ref="L33" si="39">SUM(L27:L32)</f>
        <v>0</v>
      </c>
      <c r="M33" s="192" t="e">
        <f>+L33/Measure</f>
        <v>#DIV/0!</v>
      </c>
      <c r="N33" s="199" t="e">
        <f t="shared" si="34"/>
        <v>#N/A</v>
      </c>
      <c r="O33" s="192" t="e">
        <f>+N33/Measure</f>
        <v>#N/A</v>
      </c>
      <c r="P33" s="197" t="e">
        <f t="shared" si="34"/>
        <v>#N/A</v>
      </c>
      <c r="Q33" s="192" t="e">
        <f>+P33/Measure</f>
        <v>#N/A</v>
      </c>
      <c r="R33" s="193"/>
      <c r="T33" s="204"/>
      <c r="U33" s="204"/>
      <c r="V33" s="204"/>
      <c r="W33" s="204"/>
      <c r="X33" s="204"/>
      <c r="Y33" s="204"/>
      <c r="Z33" s="204"/>
      <c r="AA33" s="204"/>
      <c r="AB33" s="204"/>
      <c r="AC33" s="204"/>
      <c r="AD33" s="204"/>
      <c r="AE33" s="204"/>
      <c r="AF33" s="204"/>
      <c r="AG33" s="204"/>
      <c r="AH33" s="204"/>
      <c r="AI33" s="204"/>
      <c r="AJ33" s="204"/>
      <c r="AK33" s="204"/>
    </row>
    <row r="34" spans="1:37">
      <c r="A34" s="418"/>
      <c r="B34" s="116"/>
      <c r="C34" s="192"/>
      <c r="D34" s="197"/>
      <c r="E34" s="192"/>
      <c r="F34" s="197"/>
      <c r="G34" s="192"/>
      <c r="H34" s="197"/>
      <c r="I34" s="192"/>
      <c r="J34" s="197"/>
      <c r="K34" s="192"/>
      <c r="L34" s="197"/>
      <c r="M34" s="192"/>
      <c r="N34" s="199"/>
      <c r="O34" s="192"/>
      <c r="P34" s="197"/>
      <c r="Q34" s="192"/>
      <c r="R34" s="193"/>
    </row>
    <row r="35" spans="1:37">
      <c r="A35" s="1745" t="s">
        <v>22</v>
      </c>
      <c r="B35" s="1746">
        <f t="shared" ref="B35:P35" si="40">B17-B33</f>
        <v>0</v>
      </c>
      <c r="C35" s="1747" t="e">
        <f>+B35/Measure</f>
        <v>#DIV/0!</v>
      </c>
      <c r="D35" s="1748">
        <f t="shared" ref="D35" si="41">D17-D33</f>
        <v>0</v>
      </c>
      <c r="E35" s="1747" t="e">
        <f>+D35/Measure</f>
        <v>#DIV/0!</v>
      </c>
      <c r="F35" s="1748">
        <f t="shared" ref="F35" si="42">F17-F33</f>
        <v>0</v>
      </c>
      <c r="G35" s="1747" t="e">
        <f>+F35/Measure</f>
        <v>#DIV/0!</v>
      </c>
      <c r="H35" s="1748">
        <f t="shared" ref="H35" si="43">H17-H33</f>
        <v>0</v>
      </c>
      <c r="I35" s="1747" t="e">
        <f>+H35/Measure</f>
        <v>#DIV/0!</v>
      </c>
      <c r="J35" s="1748">
        <f t="shared" ref="J35" si="44">J17-J33</f>
        <v>0</v>
      </c>
      <c r="K35" s="1747" t="e">
        <f>+J35/Measure</f>
        <v>#DIV/0!</v>
      </c>
      <c r="L35" s="1748">
        <f t="shared" ref="L35" si="45">L17-L33</f>
        <v>0</v>
      </c>
      <c r="M35" s="1747" t="e">
        <f>+L35/Measure</f>
        <v>#DIV/0!</v>
      </c>
      <c r="N35" s="1748" t="e">
        <f t="shared" si="40"/>
        <v>#N/A</v>
      </c>
      <c r="O35" s="1747" t="e">
        <f>+N35/Measure</f>
        <v>#N/A</v>
      </c>
      <c r="P35" s="1748" t="e">
        <f t="shared" si="40"/>
        <v>#N/A</v>
      </c>
      <c r="Q35" s="1747" t="e">
        <f>+P35/Measure</f>
        <v>#N/A</v>
      </c>
      <c r="R35" s="193"/>
    </row>
    <row r="36" spans="1:37">
      <c r="A36" s="418"/>
      <c r="B36" s="116"/>
      <c r="C36" s="192"/>
      <c r="D36" s="197"/>
      <c r="E36" s="192"/>
      <c r="F36" s="197"/>
      <c r="G36" s="192"/>
      <c r="H36" s="197"/>
      <c r="I36" s="192"/>
      <c r="J36" s="197"/>
      <c r="K36" s="192"/>
      <c r="L36" s="197"/>
      <c r="M36" s="192"/>
      <c r="N36" s="197"/>
      <c r="O36" s="192"/>
      <c r="P36" s="197"/>
      <c r="Q36" s="192"/>
      <c r="R36" s="193"/>
    </row>
    <row r="37" spans="1:37">
      <c r="A37" s="1578" t="s">
        <v>486</v>
      </c>
      <c r="B37" s="116"/>
      <c r="C37" s="192"/>
      <c r="D37" s="197"/>
      <c r="E37" s="192"/>
      <c r="F37" s="197"/>
      <c r="G37" s="192"/>
      <c r="H37" s="197"/>
      <c r="I37" s="192"/>
      <c r="J37" s="197"/>
      <c r="K37" s="192"/>
      <c r="L37" s="197"/>
      <c r="M37" s="192"/>
      <c r="N37" s="197"/>
      <c r="O37" s="192"/>
      <c r="P37" s="197"/>
      <c r="Q37" s="192"/>
      <c r="R37" s="193"/>
    </row>
    <row r="38" spans="1:37">
      <c r="A38" s="418" t="s">
        <v>485</v>
      </c>
      <c r="B38" s="158">
        <v>0</v>
      </c>
      <c r="C38" s="192" t="e">
        <f>B38/Measure/Factor</f>
        <v>#DIV/0!</v>
      </c>
      <c r="D38" s="196">
        <v>0</v>
      </c>
      <c r="E38" s="192" t="e">
        <f>D38/Measure/Factor</f>
        <v>#DIV/0!</v>
      </c>
      <c r="F38" s="196">
        <v>0</v>
      </c>
      <c r="G38" s="192" t="e">
        <f>F38/Measure/Factor</f>
        <v>#DIV/0!</v>
      </c>
      <c r="H38" s="196">
        <v>0</v>
      </c>
      <c r="I38" s="192" t="e">
        <f>H38/Measure/Factor</f>
        <v>#DIV/0!</v>
      </c>
      <c r="J38" s="196">
        <v>0</v>
      </c>
      <c r="K38" s="192" t="e">
        <f>J38/Measure/Factor</f>
        <v>#DIV/0!</v>
      </c>
      <c r="L38" s="196">
        <v>0</v>
      </c>
      <c r="M38" s="192" t="e">
        <f>L38/Measure/Factor</f>
        <v>#DIV/0!</v>
      </c>
      <c r="N38" s="199">
        <f>+P38</f>
        <v>0</v>
      </c>
      <c r="O38" s="192" t="e">
        <f>N38/Measure/Factor</f>
        <v>#DIV/0!</v>
      </c>
      <c r="P38" s="196">
        <f>+L38</f>
        <v>0</v>
      </c>
      <c r="Q38" s="192" t="e">
        <f>P38/Measure/Factor</f>
        <v>#DIV/0!</v>
      </c>
      <c r="R38" s="193"/>
    </row>
    <row r="39" spans="1:37">
      <c r="A39" s="418" t="s">
        <v>3</v>
      </c>
      <c r="B39" s="158">
        <v>0</v>
      </c>
      <c r="C39" s="192" t="e">
        <f>B39/Measure/Factor</f>
        <v>#DIV/0!</v>
      </c>
      <c r="D39" s="196">
        <v>0</v>
      </c>
      <c r="E39" s="192" t="e">
        <f>D39/Measure/Factor</f>
        <v>#DIV/0!</v>
      </c>
      <c r="F39" s="196">
        <v>0</v>
      </c>
      <c r="G39" s="192" t="e">
        <f>F39/Measure/Factor</f>
        <v>#DIV/0!</v>
      </c>
      <c r="H39" s="196">
        <v>0</v>
      </c>
      <c r="I39" s="192" t="e">
        <f>H39/Measure/Factor</f>
        <v>#DIV/0!</v>
      </c>
      <c r="J39" s="196">
        <v>0</v>
      </c>
      <c r="K39" s="192" t="e">
        <f>J39/Measure/Factor</f>
        <v>#DIV/0!</v>
      </c>
      <c r="L39" s="196">
        <v>0</v>
      </c>
      <c r="M39" s="192" t="e">
        <f>L39/Measure/Factor</f>
        <v>#DIV/0!</v>
      </c>
      <c r="N39" s="199">
        <f>AVERAGE('Rent Roll'!$BM$335:$BM$344)</f>
        <v>0</v>
      </c>
      <c r="O39" s="192" t="e">
        <f>N39/Measure/Factor</f>
        <v>#DIV/0!</v>
      </c>
      <c r="P39" s="199">
        <f>MAX(L39,INDEX('Rent Roll'!$BM$335:$BM$344,P$3,1))</f>
        <v>0</v>
      </c>
      <c r="Q39" s="192" t="e">
        <f>P39/Measure/Factor</f>
        <v>#DIV/0!</v>
      </c>
      <c r="R39" s="193"/>
    </row>
    <row r="40" spans="1:37">
      <c r="A40" s="418" t="s">
        <v>487</v>
      </c>
      <c r="B40" s="158">
        <v>0</v>
      </c>
      <c r="C40" s="192" t="e">
        <f>B40/Measure/Factor</f>
        <v>#DIV/0!</v>
      </c>
      <c r="D40" s="196">
        <v>0</v>
      </c>
      <c r="E40" s="192" t="e">
        <f>D40/Measure/Factor</f>
        <v>#DIV/0!</v>
      </c>
      <c r="F40" s="196">
        <v>0</v>
      </c>
      <c r="G40" s="192" t="e">
        <f>F40/Measure/Factor</f>
        <v>#DIV/0!</v>
      </c>
      <c r="H40" s="196">
        <v>0</v>
      </c>
      <c r="I40" s="192" t="e">
        <f>H40/Measure/Factor</f>
        <v>#DIV/0!</v>
      </c>
      <c r="J40" s="196">
        <v>0</v>
      </c>
      <c r="K40" s="192" t="e">
        <f>J40/Measure/Factor</f>
        <v>#DIV/0!</v>
      </c>
      <c r="L40" s="196">
        <v>0</v>
      </c>
      <c r="M40" s="192" t="e">
        <f>L40/Measure/Factor</f>
        <v>#DIV/0!</v>
      </c>
      <c r="N40" s="199">
        <f>AVERAGE('Rent Roll'!$BM$347:$BM$356)</f>
        <v>0</v>
      </c>
      <c r="O40" s="192" t="e">
        <f>N40/Measure/Factor</f>
        <v>#DIV/0!</v>
      </c>
      <c r="P40" s="199">
        <f>MAX(L40,INDEX('Rent Roll'!$BM$347:$BM$356,P$3,1))</f>
        <v>0</v>
      </c>
      <c r="Q40" s="192" t="e">
        <f>P40/Measure/Factor</f>
        <v>#DIV/0!</v>
      </c>
      <c r="R40" s="193"/>
    </row>
    <row r="41" spans="1:37">
      <c r="A41" s="418"/>
      <c r="B41" s="145"/>
      <c r="C41" s="201"/>
      <c r="D41" s="202"/>
      <c r="E41" s="201"/>
      <c r="F41" s="202"/>
      <c r="G41" s="201"/>
      <c r="H41" s="202"/>
      <c r="I41" s="201"/>
      <c r="J41" s="202"/>
      <c r="K41" s="201"/>
      <c r="L41" s="202"/>
      <c r="M41" s="201"/>
      <c r="N41" s="202"/>
      <c r="O41" s="201"/>
      <c r="P41" s="202"/>
      <c r="Q41" s="201"/>
      <c r="R41" s="193"/>
    </row>
    <row r="42" spans="1:37">
      <c r="A42" s="1578" t="s">
        <v>488</v>
      </c>
      <c r="B42" s="116">
        <f t="shared" ref="B42:Q42" si="46">SUM(B38:B41)</f>
        <v>0</v>
      </c>
      <c r="C42" s="192" t="e">
        <f t="shared" si="46"/>
        <v>#DIV/0!</v>
      </c>
      <c r="D42" s="197">
        <f t="shared" ref="D42" si="47">SUM(D38:D41)</f>
        <v>0</v>
      </c>
      <c r="E42" s="192" t="e">
        <f t="shared" ref="E42" si="48">SUM(E38:E41)</f>
        <v>#DIV/0!</v>
      </c>
      <c r="F42" s="197">
        <f t="shared" si="46"/>
        <v>0</v>
      </c>
      <c r="G42" s="192" t="e">
        <f t="shared" si="46"/>
        <v>#DIV/0!</v>
      </c>
      <c r="H42" s="197">
        <f t="shared" si="46"/>
        <v>0</v>
      </c>
      <c r="I42" s="192" t="e">
        <f t="shared" si="46"/>
        <v>#DIV/0!</v>
      </c>
      <c r="J42" s="197">
        <f t="shared" si="46"/>
        <v>0</v>
      </c>
      <c r="K42" s="192" t="e">
        <f t="shared" si="46"/>
        <v>#DIV/0!</v>
      </c>
      <c r="L42" s="197">
        <f t="shared" si="46"/>
        <v>0</v>
      </c>
      <c r="M42" s="192" t="e">
        <f t="shared" ref="M42:O42" si="49">SUM(M38:M41)</f>
        <v>#DIV/0!</v>
      </c>
      <c r="N42" s="197">
        <f t="shared" si="46"/>
        <v>0</v>
      </c>
      <c r="O42" s="192" t="e">
        <f t="shared" si="49"/>
        <v>#DIV/0!</v>
      </c>
      <c r="P42" s="197">
        <f t="shared" si="46"/>
        <v>0</v>
      </c>
      <c r="Q42" s="192" t="e">
        <f t="shared" si="46"/>
        <v>#DIV/0!</v>
      </c>
      <c r="R42" s="193"/>
    </row>
    <row r="43" spans="1:37" ht="15" thickBot="1">
      <c r="A43" s="418"/>
      <c r="B43" s="803"/>
      <c r="C43" s="206"/>
      <c r="D43" s="205"/>
      <c r="E43" s="206"/>
      <c r="F43" s="205"/>
      <c r="G43" s="206"/>
      <c r="H43" s="205"/>
      <c r="I43" s="206"/>
      <c r="J43" s="205"/>
      <c r="K43" s="206"/>
      <c r="L43" s="205"/>
      <c r="M43" s="206"/>
      <c r="N43" s="205"/>
      <c r="O43" s="206"/>
      <c r="P43" s="205"/>
      <c r="Q43" s="206"/>
      <c r="R43" s="193"/>
    </row>
    <row r="44" spans="1:37" ht="15" thickTop="1">
      <c r="A44" s="1749" t="s">
        <v>164</v>
      </c>
      <c r="B44" s="1750">
        <f t="shared" ref="B44:P44" si="50">B35-B42</f>
        <v>0</v>
      </c>
      <c r="C44" s="1751" t="e">
        <f>+B44/Measure</f>
        <v>#DIV/0!</v>
      </c>
      <c r="D44" s="1752">
        <f t="shared" ref="D44" si="51">D35-D42</f>
        <v>0</v>
      </c>
      <c r="E44" s="1751" t="e">
        <f>+D44/Measure</f>
        <v>#DIV/0!</v>
      </c>
      <c r="F44" s="1752">
        <f t="shared" si="50"/>
        <v>0</v>
      </c>
      <c r="G44" s="1751" t="e">
        <f>+F44/Measure</f>
        <v>#DIV/0!</v>
      </c>
      <c r="H44" s="1752">
        <f t="shared" si="50"/>
        <v>0</v>
      </c>
      <c r="I44" s="1751" t="e">
        <f>+H44/Measure</f>
        <v>#DIV/0!</v>
      </c>
      <c r="J44" s="1752">
        <f t="shared" si="50"/>
        <v>0</v>
      </c>
      <c r="K44" s="1751" t="e">
        <f>+J44/Measure</f>
        <v>#DIV/0!</v>
      </c>
      <c r="L44" s="1752">
        <f t="shared" si="50"/>
        <v>0</v>
      </c>
      <c r="M44" s="1751" t="e">
        <f>+L44/Measure</f>
        <v>#DIV/0!</v>
      </c>
      <c r="N44" s="1752" t="e">
        <f t="shared" si="50"/>
        <v>#N/A</v>
      </c>
      <c r="O44" s="1751" t="e">
        <f>+N44/Measure</f>
        <v>#N/A</v>
      </c>
      <c r="P44" s="1752" t="e">
        <f t="shared" si="50"/>
        <v>#N/A</v>
      </c>
      <c r="Q44" s="1747" t="e">
        <f>+P44/Measure</f>
        <v>#N/A</v>
      </c>
      <c r="R44" s="189"/>
    </row>
    <row r="45" spans="1:37">
      <c r="A45" s="1578"/>
      <c r="B45" s="191"/>
      <c r="C45" s="207"/>
      <c r="D45" s="191"/>
      <c r="E45" s="207"/>
      <c r="F45" s="191"/>
      <c r="G45" s="207"/>
      <c r="H45" s="191"/>
      <c r="I45" s="207"/>
      <c r="J45" s="191"/>
      <c r="K45" s="207"/>
      <c r="L45" s="191"/>
      <c r="M45" s="207"/>
      <c r="N45" s="191"/>
      <c r="O45" s="207"/>
      <c r="P45" s="191"/>
      <c r="Q45" s="207"/>
    </row>
    <row r="46" spans="1:37">
      <c r="A46" s="1581" t="s">
        <v>489</v>
      </c>
      <c r="B46" s="1575">
        <f>Annual_Debt_Service</f>
        <v>0</v>
      </c>
      <c r="C46" s="209"/>
      <c r="D46" s="210">
        <f>Annual_Debt_Service</f>
        <v>0</v>
      </c>
      <c r="E46" s="209"/>
      <c r="F46" s="210">
        <f>Annual_Debt_Service</f>
        <v>0</v>
      </c>
      <c r="G46" s="209"/>
      <c r="H46" s="210">
        <f>Annual_Debt_Service</f>
        <v>0</v>
      </c>
      <c r="I46" s="209"/>
      <c r="J46" s="210">
        <f>Annual_Debt_Service</f>
        <v>0</v>
      </c>
      <c r="K46" s="209"/>
      <c r="L46" s="210">
        <f>Annual_Debt_Service</f>
        <v>0</v>
      </c>
      <c r="M46" s="209"/>
      <c r="N46" s="210">
        <f>Annual_Debt_Service</f>
        <v>0</v>
      </c>
      <c r="O46" s="209"/>
      <c r="P46" s="210">
        <f>Annual_Debt_Service</f>
        <v>0</v>
      </c>
      <c r="Q46" s="209"/>
    </row>
    <row r="47" spans="1:37">
      <c r="A47" s="1578" t="s">
        <v>546</v>
      </c>
      <c r="B47" s="191">
        <f>+B44-B46</f>
        <v>0</v>
      </c>
      <c r="C47" s="212"/>
      <c r="D47" s="191">
        <f>+D44-D46</f>
        <v>0</v>
      </c>
      <c r="E47" s="212"/>
      <c r="F47" s="191">
        <f>+F44-F46</f>
        <v>0</v>
      </c>
      <c r="G47" s="212"/>
      <c r="H47" s="191">
        <f>+H44-H46</f>
        <v>0</v>
      </c>
      <c r="I47" s="212"/>
      <c r="J47" s="191">
        <f>+J44-J46</f>
        <v>0</v>
      </c>
      <c r="K47" s="212"/>
      <c r="L47" s="191">
        <f>+L44-L46</f>
        <v>0</v>
      </c>
      <c r="M47" s="212"/>
      <c r="N47" s="191" t="e">
        <f>+N44-N46</f>
        <v>#N/A</v>
      </c>
      <c r="O47" s="212"/>
      <c r="P47" s="191" t="e">
        <f>+P44-P46</f>
        <v>#N/A</v>
      </c>
      <c r="Q47" s="212"/>
    </row>
    <row r="48" spans="1:37">
      <c r="A48" s="1578" t="s">
        <v>690</v>
      </c>
      <c r="B48" s="214" t="e">
        <f>+B35/B$46</f>
        <v>#DIV/0!</v>
      </c>
      <c r="C48" s="213" t="str">
        <f>IF(Sub_Debt_Service=0,"",+B35/(B$46+Sub_Debt_Service))</f>
        <v/>
      </c>
      <c r="D48" s="214" t="e">
        <f>+D35/D$46</f>
        <v>#DIV/0!</v>
      </c>
      <c r="E48" s="213" t="str">
        <f>IF(Sub_Debt_Service=0,"",+D35/(D$46+Sub_Debt_Service))</f>
        <v/>
      </c>
      <c r="F48" s="214" t="e">
        <f>+F35/F$46</f>
        <v>#DIV/0!</v>
      </c>
      <c r="G48" s="213" t="str">
        <f>IF(Sub_Debt_Service=0,"",+F35/(F$46+Sub_Debt_Service))</f>
        <v/>
      </c>
      <c r="H48" s="214" t="e">
        <f>+H35/H$46</f>
        <v>#DIV/0!</v>
      </c>
      <c r="I48" s="213" t="str">
        <f>IF(Sub_Debt_Service=0,"",+H35/(H$46+Sub_Debt_Service))</f>
        <v/>
      </c>
      <c r="J48" s="214" t="e">
        <f>+J35/J$46</f>
        <v>#DIV/0!</v>
      </c>
      <c r="K48" s="213" t="str">
        <f>IF(Sub_Debt_Service=0,"",+J35/(J$46+Sub_Debt_Service))</f>
        <v/>
      </c>
      <c r="L48" s="214" t="e">
        <f>+L35/L$46</f>
        <v>#DIV/0!</v>
      </c>
      <c r="M48" s="213" t="str">
        <f>IF(Sub_Debt_Service=0,"",+L35/(L$46+Sub_Debt_Service))</f>
        <v/>
      </c>
      <c r="N48" s="214" t="e">
        <f>+N35/N$46</f>
        <v>#N/A</v>
      </c>
      <c r="O48" s="213" t="str">
        <f>IF(Sub_Debt_Service=0,"",+N35/(N$46+Sub_Debt_Service))</f>
        <v/>
      </c>
      <c r="P48" s="214" t="e">
        <f>+P35/P$46</f>
        <v>#N/A</v>
      </c>
      <c r="Q48" s="213" t="str">
        <f>IF(Sub_Debt_Service=0,"",+P35/(P$46+Sub_Debt_Service))</f>
        <v/>
      </c>
    </row>
    <row r="49" spans="1:18">
      <c r="A49" s="1578" t="s">
        <v>691</v>
      </c>
      <c r="B49" s="214" t="e">
        <f>+B44/B$46</f>
        <v>#DIV/0!</v>
      </c>
      <c r="C49" s="213" t="str">
        <f>IF(Sub_Debt_Service=0,"",B44/(B$46+Sub_Debt_Service))</f>
        <v/>
      </c>
      <c r="D49" s="214" t="e">
        <f>+D44/D$46</f>
        <v>#DIV/0!</v>
      </c>
      <c r="E49" s="213" t="str">
        <f>IF(Sub_Debt_Service=0,"",D44/(D$46+Sub_Debt_Service))</f>
        <v/>
      </c>
      <c r="F49" s="214" t="e">
        <f>+F44/F$46</f>
        <v>#DIV/0!</v>
      </c>
      <c r="G49" s="213" t="str">
        <f>IF(Sub_Debt_Service=0,"",F44/(F$46+Sub_Debt_Service))</f>
        <v/>
      </c>
      <c r="H49" s="214" t="e">
        <f>+H44/H$46</f>
        <v>#DIV/0!</v>
      </c>
      <c r="I49" s="213" t="str">
        <f>IF(Sub_Debt_Service=0,"",H44/(H$46+Sub_Debt_Service))</f>
        <v/>
      </c>
      <c r="J49" s="214" t="e">
        <f>+J44/J$46</f>
        <v>#DIV/0!</v>
      </c>
      <c r="K49" s="213" t="str">
        <f>IF(Sub_Debt_Service=0,"",J44/(J$46+Sub_Debt_Service))</f>
        <v/>
      </c>
      <c r="L49" s="214" t="e">
        <f>+L44/L$46</f>
        <v>#DIV/0!</v>
      </c>
      <c r="M49" s="213" t="str">
        <f>IF(Sub_Debt_Service=0,"",L44/(L$46+Sub_Debt_Service))</f>
        <v/>
      </c>
      <c r="N49" s="214" t="e">
        <f>+N44/N$46</f>
        <v>#N/A</v>
      </c>
      <c r="O49" s="213" t="str">
        <f>IF(Sub_Debt_Service=0,"",N44/(N$46+Sub_Debt_Service))</f>
        <v/>
      </c>
      <c r="P49" s="214" t="e">
        <f>+P44/P$46</f>
        <v>#N/A</v>
      </c>
      <c r="Q49" s="213" t="str">
        <f>IF(Sub_Debt_Service=0,"",P44/(P$46+Sub_Debt_Service))</f>
        <v/>
      </c>
    </row>
    <row r="50" spans="1:18">
      <c r="A50" s="1579" t="s">
        <v>692</v>
      </c>
      <c r="B50" s="217" t="e">
        <f>+B35/Current_Balance</f>
        <v>#DIV/0!</v>
      </c>
      <c r="C50" s="216" t="str">
        <f>IF(Sub_Debt_Service=0,"",B35/('Property &amp; Loan Summary'!$K$37))</f>
        <v/>
      </c>
      <c r="D50" s="217" t="e">
        <f>+D35/Current_Balance</f>
        <v>#DIV/0!</v>
      </c>
      <c r="E50" s="216" t="str">
        <f>IF(Sub_Debt_Service=0,"",D35/('Property &amp; Loan Summary'!$K$37))</f>
        <v/>
      </c>
      <c r="F50" s="217" t="e">
        <f>+F35/Current_Balance</f>
        <v>#DIV/0!</v>
      </c>
      <c r="G50" s="216" t="str">
        <f>IF(Sub_Debt_Service=0,"",F35/('Property &amp; Loan Summary'!$K$37))</f>
        <v/>
      </c>
      <c r="H50" s="217" t="e">
        <f>+H35/Current_Balance</f>
        <v>#DIV/0!</v>
      </c>
      <c r="I50" s="216" t="str">
        <f>IF(Sub_Debt_Service=0,"",H35/('Property &amp; Loan Summary'!$K$37))</f>
        <v/>
      </c>
      <c r="J50" s="217" t="e">
        <f>+J35/Current_Balance</f>
        <v>#DIV/0!</v>
      </c>
      <c r="K50" s="216" t="str">
        <f>IF(Sub_Debt_Service=0,"",J35/('Property &amp; Loan Summary'!$K$37))</f>
        <v/>
      </c>
      <c r="L50" s="217" t="e">
        <f>+L35/Current_Balance</f>
        <v>#DIV/0!</v>
      </c>
      <c r="M50" s="216" t="str">
        <f>IF(Sub_Debt_Service=0,"",L35/('Property &amp; Loan Summary'!$K$37))</f>
        <v/>
      </c>
      <c r="N50" s="217" t="e">
        <f>+N35/Current_Balance</f>
        <v>#N/A</v>
      </c>
      <c r="O50" s="216" t="str">
        <f>IF(Sub_Debt_Service=0,"",N35/('Property &amp; Loan Summary'!$K$37))</f>
        <v/>
      </c>
      <c r="P50" s="217" t="e">
        <f>+P35/Current_Balance</f>
        <v>#N/A</v>
      </c>
      <c r="Q50" s="216" t="str">
        <f>IF(Sub_Debt_Service=0,"",P35/('Property &amp; Loan Summary'!$K$37))</f>
        <v/>
      </c>
    </row>
    <row r="51" spans="1:18" ht="6.75" customHeight="1">
      <c r="A51" s="94"/>
      <c r="B51" s="190"/>
    </row>
    <row r="52" spans="1:18">
      <c r="A52" s="1680" t="s">
        <v>138</v>
      </c>
      <c r="B52" s="1673"/>
      <c r="C52" s="1673"/>
      <c r="D52" s="1673"/>
      <c r="E52" s="1673"/>
      <c r="F52" s="1673"/>
      <c r="G52" s="1673"/>
      <c r="H52" s="1673"/>
      <c r="I52" s="1673"/>
      <c r="J52" s="1673"/>
      <c r="K52" s="1673"/>
      <c r="L52" s="1673"/>
      <c r="M52" s="1673"/>
      <c r="N52" s="1673"/>
      <c r="O52" s="1673"/>
      <c r="P52" s="1673"/>
      <c r="Q52" s="1673"/>
      <c r="R52" s="1674"/>
    </row>
    <row r="53" spans="1:18">
      <c r="A53" s="484"/>
      <c r="B53" s="419"/>
      <c r="C53" s="419"/>
      <c r="D53" s="419"/>
      <c r="E53" s="419"/>
      <c r="F53" s="419"/>
      <c r="G53" s="419"/>
      <c r="H53" s="419"/>
      <c r="I53" s="484"/>
      <c r="J53" s="419"/>
      <c r="K53" s="419"/>
      <c r="L53" s="419"/>
      <c r="M53" s="419"/>
      <c r="N53" s="419"/>
      <c r="O53" s="419"/>
      <c r="P53" s="419"/>
      <c r="Q53" s="419"/>
      <c r="R53" s="1344"/>
    </row>
    <row r="54" spans="1:18">
      <c r="A54" s="85"/>
      <c r="I54" s="85"/>
      <c r="R54" s="84"/>
    </row>
    <row r="55" spans="1:18">
      <c r="A55" s="85"/>
      <c r="I55" s="85"/>
      <c r="R55" s="84"/>
    </row>
    <row r="56" spans="1:18">
      <c r="A56" s="85"/>
      <c r="I56" s="85"/>
      <c r="R56" s="84"/>
    </row>
    <row r="57" spans="1:18">
      <c r="A57" s="85"/>
      <c r="I57" s="85"/>
      <c r="R57" s="84"/>
    </row>
    <row r="58" spans="1:18">
      <c r="A58" s="85"/>
      <c r="I58" s="85"/>
      <c r="R58" s="84"/>
    </row>
    <row r="59" spans="1:18">
      <c r="A59" s="85"/>
      <c r="I59" s="85"/>
      <c r="R59" s="84"/>
    </row>
    <row r="60" spans="1:18">
      <c r="A60" s="85"/>
      <c r="I60" s="85"/>
      <c r="R60" s="84"/>
    </row>
    <row r="61" spans="1:18">
      <c r="A61" s="85"/>
      <c r="I61" s="85"/>
      <c r="R61" s="84"/>
    </row>
    <row r="62" spans="1:18">
      <c r="A62" s="85"/>
      <c r="I62" s="85"/>
      <c r="R62" s="84"/>
    </row>
    <row r="63" spans="1:18">
      <c r="A63" s="85"/>
      <c r="I63" s="85"/>
      <c r="R63" s="84"/>
    </row>
    <row r="64" spans="1:18">
      <c r="A64" s="85"/>
      <c r="I64" s="85"/>
      <c r="R64" s="84"/>
    </row>
    <row r="65" spans="1:18">
      <c r="A65" s="85"/>
      <c r="I65" s="85"/>
      <c r="R65" s="84"/>
    </row>
    <row r="66" spans="1:18">
      <c r="A66" s="85"/>
      <c r="I66" s="85"/>
      <c r="R66" s="84"/>
    </row>
    <row r="67" spans="1:18">
      <c r="A67" s="85"/>
      <c r="I67" s="85"/>
      <c r="R67" s="84"/>
    </row>
    <row r="68" spans="1:18">
      <c r="A68" s="85"/>
      <c r="I68" s="85"/>
      <c r="R68" s="84"/>
    </row>
    <row r="69" spans="1:18">
      <c r="A69" s="85"/>
      <c r="I69" s="85"/>
      <c r="R69" s="84"/>
    </row>
    <row r="70" spans="1:18">
      <c r="A70" s="85"/>
      <c r="I70" s="85"/>
      <c r="R70" s="84"/>
    </row>
    <row r="71" spans="1:18">
      <c r="A71" s="85"/>
      <c r="I71" s="85"/>
      <c r="R71" s="84"/>
    </row>
    <row r="72" spans="1:18">
      <c r="A72" s="85"/>
      <c r="I72" s="85"/>
      <c r="R72" s="84"/>
    </row>
    <row r="73" spans="1:18">
      <c r="A73" s="85"/>
      <c r="I73" s="85"/>
      <c r="R73" s="84"/>
    </row>
    <row r="74" spans="1:18">
      <c r="A74" s="85"/>
      <c r="I74" s="85"/>
      <c r="R74" s="84"/>
    </row>
    <row r="75" spans="1:18">
      <c r="A75" s="85"/>
      <c r="I75" s="85"/>
      <c r="R75" s="84"/>
    </row>
    <row r="76" spans="1:18">
      <c r="A76" s="85"/>
      <c r="I76" s="85"/>
      <c r="R76" s="84"/>
    </row>
    <row r="77" spans="1:18">
      <c r="A77" s="85"/>
      <c r="I77" s="85"/>
      <c r="R77" s="84"/>
    </row>
    <row r="78" spans="1:18">
      <c r="A78" s="89"/>
      <c r="B78" s="87"/>
      <c r="C78" s="87"/>
      <c r="D78" s="87"/>
      <c r="E78" s="87"/>
      <c r="F78" s="87"/>
      <c r="G78" s="87"/>
      <c r="H78" s="87"/>
      <c r="I78" s="89"/>
      <c r="J78" s="87"/>
      <c r="K78" s="87"/>
      <c r="L78" s="87"/>
      <c r="M78" s="87"/>
      <c r="N78" s="87"/>
      <c r="O78" s="87"/>
      <c r="P78" s="87"/>
      <c r="Q78" s="87"/>
      <c r="R78" s="450"/>
    </row>
  </sheetData>
  <customSheetViews>
    <customSheetView guid="{277664D0-B40D-498C-82F3-3B4E3EB3B20C}" scale="85" showPageBreaks="1" fitToPage="1" printArea="1" view="pageBreakPreview">
      <selection activeCell="M43" sqref="M43"/>
      <pageMargins left="0.5" right="0.5" top="0.25" bottom="0.25" header="0.3" footer="0.3"/>
      <pageSetup scale="53" orientation="landscape" r:id="rId1"/>
      <headerFooter>
        <oddFooter>&amp;CCONFIDENTIAL</oddFooter>
      </headerFooter>
    </customSheetView>
  </customSheetViews>
  <dataValidations count="1">
    <dataValidation allowBlank="1" showInputMessage="1" showErrorMessage="1" promptTitle="REIMBURSEMENTS" prompt="DO NOT CHANGE THIS FORMULA, REIMB SHOULD BE DONE ON THE RENT ROLL: IF YOU DO NEED TO CHANGE THE VALUE, PLEASE HARD KEY THE DESIRED NUMBER (DO NOT USE AN ALTERNATE FORMULA)_x000a_" sqref="P15" xr:uid="{5AFD5663-9915-4F49-8548-EEF795438F51}"/>
  </dataValidations>
  <pageMargins left="0.5" right="0.5" top="0.25" bottom="0.25" header="0.3" footer="0.3"/>
  <pageSetup scale="51" orientation="landscape" r:id="rId2"/>
  <headerFooter>
    <oddFooter>&amp;CCONFIDENTIAL</oddFooter>
  </headerFooter>
  <drawing r:id="rId3"/>
  <extLst>
    <ext xmlns:x14="http://schemas.microsoft.com/office/spreadsheetml/2009/9/main" uri="{78C0D931-6437-407d-A8EE-F0AAD7539E65}">
      <x14:conditionalFormattings>
        <x14:conditionalFormatting xmlns:xm="http://schemas.microsoft.com/office/excel/2006/main">
          <x14:cfRule type="expression" priority="1" id="{2D937C0B-BBDE-4CA7-B98C-F0D241290567}">
            <xm:f>'Property &amp; Loan Summary'!$J$3="Self Storage"</xm:f>
            <x14:dxf>
              <fill>
                <patternFill>
                  <bgColor rgb="FFFFFFCC"/>
                </patternFill>
              </fill>
            </x14:dxf>
          </x14:cfRule>
          <x14:cfRule type="expression" priority="2" id="{E375B82B-AEBE-4EB0-A2ED-703D91D86D6A}">
            <xm:f>'Property &amp; Loan Summary'!$J$3="Manufactured Housing Community"</xm:f>
            <x14:dxf>
              <fill>
                <patternFill>
                  <bgColor rgb="FFFFFFCC"/>
                </patternFill>
              </fill>
            </x14:dxf>
          </x14:cfRule>
          <x14:cfRule type="expression" priority="3" id="{001A1147-A6F5-4903-B474-D75D151C795A}">
            <xm:f>'Property &amp; Loan Summary'!$J$3="Multifamily"</xm:f>
            <x14:dxf>
              <fill>
                <patternFill>
                  <bgColor rgb="FFFFFFCC"/>
                </patternFill>
              </fill>
            </x14:dxf>
          </x14:cfRule>
          <xm:sqref>O9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pageSetUpPr fitToPage="1"/>
  </sheetPr>
  <dimension ref="A1:AP81"/>
  <sheetViews>
    <sheetView view="pageBreakPreview" zoomScale="85" zoomScaleNormal="85" zoomScaleSheetLayoutView="85" workbookViewId="0">
      <selection activeCell="A12" sqref="A12"/>
    </sheetView>
  </sheetViews>
  <sheetFormatPr baseColWidth="10" defaultColWidth="9.1640625" defaultRowHeight="14"/>
  <cols>
    <col min="1" max="1" width="38.5" style="82" bestFit="1" customWidth="1"/>
    <col min="2" max="2" width="13.5" style="82" customWidth="1"/>
    <col min="3" max="4" width="8" style="82" customWidth="1"/>
    <col min="5" max="5" width="13.5" style="82" customWidth="1"/>
    <col min="6" max="6" width="8" style="732" customWidth="1"/>
    <col min="7" max="7" width="8" style="82" customWidth="1"/>
    <col min="8" max="8" width="13.5" style="82" customWidth="1"/>
    <col min="9" max="9" width="8" style="733" customWidth="1"/>
    <col min="10" max="10" width="8" style="82" customWidth="1"/>
    <col min="11" max="11" width="13.5" style="82" customWidth="1"/>
    <col min="12" max="12" width="8" style="733" customWidth="1"/>
    <col min="13" max="13" width="8" style="82" customWidth="1"/>
    <col min="14" max="14" width="13.5" style="82" customWidth="1"/>
    <col min="15" max="15" width="8" style="733" customWidth="1"/>
    <col min="16" max="16" width="8" style="82" customWidth="1"/>
    <col min="17" max="17" width="13.5" style="82" customWidth="1"/>
    <col min="18" max="18" width="8" style="733" customWidth="1"/>
    <col min="19" max="19" width="8" style="82" customWidth="1"/>
    <col min="20" max="20" width="13.5" style="82" customWidth="1"/>
    <col min="21" max="21" width="8" style="733" customWidth="1"/>
    <col min="22" max="22" width="8" style="82" customWidth="1"/>
    <col min="23" max="23" width="25.6640625" style="82" customWidth="1"/>
    <col min="24" max="24" width="9.1640625" style="82"/>
    <col min="25" max="42" width="10.5" style="82" bestFit="1" customWidth="1"/>
    <col min="43" max="16384" width="9.1640625" style="82"/>
  </cols>
  <sheetData>
    <row r="1" spans="1:30" ht="50.25" customHeight="1">
      <c r="A1" s="783" t="s">
        <v>834</v>
      </c>
    </row>
    <row r="2" spans="1:30">
      <c r="A2" s="1576">
        <f>Property_Name</f>
        <v>0</v>
      </c>
      <c r="B2" s="1568" t="s">
        <v>545</v>
      </c>
      <c r="C2" s="734"/>
      <c r="D2" s="180"/>
      <c r="E2" s="179" t="s">
        <v>169</v>
      </c>
      <c r="F2" s="735"/>
      <c r="G2" s="180"/>
      <c r="H2" s="179" t="s">
        <v>168</v>
      </c>
      <c r="I2" s="736"/>
      <c r="J2" s="180"/>
      <c r="K2" s="179" t="s">
        <v>167</v>
      </c>
      <c r="L2" s="736"/>
      <c r="M2" s="180"/>
      <c r="Q2" s="181"/>
    </row>
    <row r="3" spans="1:30">
      <c r="A3" s="418"/>
      <c r="B3" s="1569">
        <f>+E3-1</f>
        <v>1897</v>
      </c>
      <c r="C3" s="737"/>
      <c r="D3" s="738"/>
      <c r="E3" s="182">
        <f>+H3-1</f>
        <v>1898</v>
      </c>
      <c r="F3" s="739"/>
      <c r="G3" s="738"/>
      <c r="H3" s="182">
        <f>YEAR(Note_Date)-1</f>
        <v>1899</v>
      </c>
      <c r="I3" s="740"/>
      <c r="J3" s="183"/>
      <c r="K3" s="182" t="str">
        <f ca="1">"T12 - "&amp;YEAR(TODAY())</f>
        <v>T12 - 2026</v>
      </c>
      <c r="L3" s="740"/>
      <c r="M3" s="184"/>
      <c r="N3" s="179" t="s">
        <v>166</v>
      </c>
      <c r="O3" s="736"/>
      <c r="P3" s="180"/>
      <c r="Q3" s="179" t="s">
        <v>165</v>
      </c>
      <c r="R3" s="736"/>
      <c r="S3" s="180"/>
      <c r="T3" s="185">
        <v>1</v>
      </c>
      <c r="U3" s="736"/>
      <c r="V3" s="180"/>
      <c r="W3" s="741" t="s">
        <v>120</v>
      </c>
    </row>
    <row r="4" spans="1:30" ht="36.75" customHeight="1">
      <c r="A4" s="418"/>
      <c r="B4" s="149" t="s">
        <v>12</v>
      </c>
      <c r="C4" s="742" t="s">
        <v>358</v>
      </c>
      <c r="D4" s="743" t="s">
        <v>359</v>
      </c>
      <c r="E4" s="187" t="s">
        <v>12</v>
      </c>
      <c r="F4" s="744" t="s">
        <v>358</v>
      </c>
      <c r="G4" s="743" t="s">
        <v>359</v>
      </c>
      <c r="H4" s="745" t="s">
        <v>12</v>
      </c>
      <c r="I4" s="744" t="s">
        <v>358</v>
      </c>
      <c r="J4" s="743" t="s">
        <v>359</v>
      </c>
      <c r="K4" s="745" t="s">
        <v>12</v>
      </c>
      <c r="L4" s="744" t="s">
        <v>358</v>
      </c>
      <c r="M4" s="743" t="s">
        <v>359</v>
      </c>
      <c r="N4" s="745" t="s">
        <v>12</v>
      </c>
      <c r="O4" s="744" t="s">
        <v>358</v>
      </c>
      <c r="P4" s="743" t="s">
        <v>359</v>
      </c>
      <c r="Q4" s="745" t="s">
        <v>12</v>
      </c>
      <c r="R4" s="744" t="s">
        <v>358</v>
      </c>
      <c r="S4" s="743" t="s">
        <v>359</v>
      </c>
      <c r="T4" s="745" t="s">
        <v>12</v>
      </c>
      <c r="U4" s="744" t="s">
        <v>358</v>
      </c>
      <c r="V4" s="743" t="s">
        <v>359</v>
      </c>
      <c r="W4" s="746"/>
      <c r="AB4" s="190"/>
      <c r="AC4" s="191"/>
    </row>
    <row r="5" spans="1:30">
      <c r="A5" s="418"/>
      <c r="C5" s="129"/>
      <c r="D5" s="192"/>
      <c r="E5" s="104"/>
      <c r="F5" s="142"/>
      <c r="G5" s="192"/>
      <c r="H5" s="104"/>
      <c r="I5" s="142"/>
      <c r="J5" s="192"/>
      <c r="K5" s="104"/>
      <c r="L5" s="142"/>
      <c r="M5" s="124"/>
      <c r="N5" s="104"/>
      <c r="O5" s="142"/>
      <c r="P5" s="124"/>
      <c r="Q5" s="104"/>
      <c r="R5" s="142"/>
      <c r="S5" s="124"/>
      <c r="T5" s="104"/>
      <c r="U5" s="142"/>
      <c r="V5" s="124"/>
      <c r="W5" s="418"/>
      <c r="AB5" s="190"/>
      <c r="AC5" s="191"/>
      <c r="AD5" s="181"/>
    </row>
    <row r="6" spans="1:30">
      <c r="A6" s="418" t="s">
        <v>328</v>
      </c>
      <c r="B6" s="1570">
        <f>Measure</f>
        <v>0</v>
      </c>
      <c r="C6" s="748"/>
      <c r="D6" s="124"/>
      <c r="E6" s="747">
        <f>Measure</f>
        <v>0</v>
      </c>
      <c r="F6" s="749"/>
      <c r="G6" s="124"/>
      <c r="H6" s="747">
        <f>Measure</f>
        <v>0</v>
      </c>
      <c r="I6" s="749"/>
      <c r="J6" s="124"/>
      <c r="K6" s="747">
        <f>Measure</f>
        <v>0</v>
      </c>
      <c r="L6" s="749"/>
      <c r="M6" s="124"/>
      <c r="N6" s="747">
        <f>Measure</f>
        <v>0</v>
      </c>
      <c r="O6" s="749"/>
      <c r="P6" s="124"/>
      <c r="Q6" s="747">
        <f>Measure</f>
        <v>0</v>
      </c>
      <c r="R6" s="749"/>
      <c r="S6" s="124"/>
      <c r="T6" s="747">
        <f>Measure</f>
        <v>0</v>
      </c>
      <c r="U6" s="749"/>
      <c r="V6" s="124"/>
      <c r="W6" s="418"/>
      <c r="AB6" s="190"/>
      <c r="AC6" s="191"/>
      <c r="AD6" s="181"/>
    </row>
    <row r="7" spans="1:30">
      <c r="A7" s="418" t="s">
        <v>329</v>
      </c>
      <c r="B7" s="1570">
        <f>+B6*365</f>
        <v>0</v>
      </c>
      <c r="C7" s="748"/>
      <c r="D7" s="124"/>
      <c r="E7" s="747">
        <f>+E6*366</f>
        <v>0</v>
      </c>
      <c r="F7" s="749"/>
      <c r="G7" s="124"/>
      <c r="H7" s="747">
        <f>+H6*365</f>
        <v>0</v>
      </c>
      <c r="I7" s="749"/>
      <c r="J7" s="124"/>
      <c r="K7" s="747">
        <f>+K6*365</f>
        <v>0</v>
      </c>
      <c r="L7" s="749"/>
      <c r="M7" s="124"/>
      <c r="N7" s="747">
        <f>+N6*365</f>
        <v>0</v>
      </c>
      <c r="O7" s="749"/>
      <c r="P7" s="124"/>
      <c r="Q7" s="747">
        <f>+Q6*365</f>
        <v>0</v>
      </c>
      <c r="R7" s="749"/>
      <c r="S7" s="124"/>
      <c r="T7" s="747">
        <f>+T6*365</f>
        <v>0</v>
      </c>
      <c r="U7" s="749"/>
      <c r="V7" s="124"/>
      <c r="W7" s="418"/>
      <c r="AB7" s="190"/>
      <c r="AC7" s="191"/>
      <c r="AD7" s="181"/>
    </row>
    <row r="8" spans="1:30">
      <c r="A8" s="418" t="s">
        <v>331</v>
      </c>
      <c r="B8" s="1571">
        <f>+B7*B9</f>
        <v>0</v>
      </c>
      <c r="C8" s="751"/>
      <c r="D8" s="124"/>
      <c r="E8" s="750">
        <f>+E7*E9</f>
        <v>0</v>
      </c>
      <c r="F8" s="752"/>
      <c r="G8" s="124"/>
      <c r="H8" s="750">
        <f>+H7*H9</f>
        <v>0</v>
      </c>
      <c r="I8" s="752"/>
      <c r="J8" s="124"/>
      <c r="K8" s="750">
        <f>+K7*K9</f>
        <v>0</v>
      </c>
      <c r="L8" s="752"/>
      <c r="M8" s="124"/>
      <c r="N8" s="750">
        <f>+N7*N9</f>
        <v>0</v>
      </c>
      <c r="O8" s="752"/>
      <c r="P8" s="124"/>
      <c r="Q8" s="750">
        <f>+Q7*Q9</f>
        <v>0</v>
      </c>
      <c r="R8" s="752"/>
      <c r="S8" s="124"/>
      <c r="T8" s="750">
        <f>+T7*T9</f>
        <v>0</v>
      </c>
      <c r="U8" s="749"/>
      <c r="V8" s="124"/>
      <c r="W8" s="418"/>
      <c r="AB8" s="190"/>
      <c r="AC8" s="191"/>
      <c r="AD8" s="181"/>
    </row>
    <row r="9" spans="1:30" s="758" customFormat="1">
      <c r="A9" s="418" t="s">
        <v>330</v>
      </c>
      <c r="B9" s="1572">
        <v>0</v>
      </c>
      <c r="C9" s="748"/>
      <c r="D9" s="192"/>
      <c r="E9" s="682">
        <v>0</v>
      </c>
      <c r="F9" s="749"/>
      <c r="G9" s="754"/>
      <c r="H9" s="682">
        <v>0</v>
      </c>
      <c r="I9" s="749"/>
      <c r="J9" s="754"/>
      <c r="K9" s="682">
        <v>0</v>
      </c>
      <c r="L9" s="749"/>
      <c r="M9" s="257"/>
      <c r="N9" s="682">
        <v>0</v>
      </c>
      <c r="O9" s="749"/>
      <c r="P9" s="257"/>
      <c r="Q9" s="682">
        <v>0</v>
      </c>
      <c r="R9" s="749"/>
      <c r="S9" s="257"/>
      <c r="T9" s="753">
        <v>0</v>
      </c>
      <c r="U9" s="749"/>
      <c r="V9" s="755"/>
      <c r="W9" s="756"/>
      <c r="X9" s="757"/>
    </row>
    <row r="10" spans="1:30">
      <c r="A10" s="418" t="s">
        <v>332</v>
      </c>
      <c r="B10" s="1573">
        <v>0</v>
      </c>
      <c r="C10" s="748"/>
      <c r="D10" s="124"/>
      <c r="E10" s="759">
        <v>0</v>
      </c>
      <c r="F10" s="749"/>
      <c r="G10" s="124"/>
      <c r="H10" s="759">
        <v>0</v>
      </c>
      <c r="I10" s="749"/>
      <c r="J10" s="124"/>
      <c r="K10" s="759">
        <v>0</v>
      </c>
      <c r="L10" s="749"/>
      <c r="M10" s="124"/>
      <c r="N10" s="759">
        <v>0</v>
      </c>
      <c r="O10" s="749"/>
      <c r="P10" s="124"/>
      <c r="Q10" s="759">
        <v>0</v>
      </c>
      <c r="R10" s="749"/>
      <c r="S10" s="124"/>
      <c r="T10" s="759">
        <v>0</v>
      </c>
      <c r="U10" s="749"/>
      <c r="V10" s="124"/>
      <c r="W10" s="418"/>
      <c r="AB10" s="190"/>
      <c r="AC10" s="191"/>
      <c r="AD10" s="181"/>
    </row>
    <row r="11" spans="1:30">
      <c r="A11" s="418" t="s">
        <v>333</v>
      </c>
      <c r="B11" s="1574">
        <f>+B10*B9</f>
        <v>0</v>
      </c>
      <c r="C11" s="751"/>
      <c r="D11" s="124"/>
      <c r="E11" s="760">
        <f>+E10*E9</f>
        <v>0</v>
      </c>
      <c r="F11" s="752"/>
      <c r="G11" s="124"/>
      <c r="H11" s="760">
        <f>+H10*H9</f>
        <v>0</v>
      </c>
      <c r="I11" s="752"/>
      <c r="J11" s="124"/>
      <c r="K11" s="760">
        <f>+K10*K9</f>
        <v>0</v>
      </c>
      <c r="L11" s="752"/>
      <c r="M11" s="124"/>
      <c r="N11" s="760">
        <f>+N10*N9</f>
        <v>0</v>
      </c>
      <c r="O11" s="752"/>
      <c r="P11" s="124"/>
      <c r="Q11" s="760">
        <f>+Q10*Q9</f>
        <v>0</v>
      </c>
      <c r="R11" s="752"/>
      <c r="S11" s="124"/>
      <c r="T11" s="760">
        <f>+T10*T9</f>
        <v>0</v>
      </c>
      <c r="U11" s="749"/>
      <c r="V11" s="124"/>
      <c r="W11" s="418"/>
      <c r="AB11" s="190"/>
      <c r="AC11" s="191"/>
      <c r="AD11" s="181"/>
    </row>
    <row r="12" spans="1:30">
      <c r="A12" s="418"/>
      <c r="B12" s="748"/>
      <c r="C12" s="748"/>
      <c r="D12" s="124"/>
      <c r="E12" s="761"/>
      <c r="F12" s="749"/>
      <c r="G12" s="124"/>
      <c r="H12" s="761"/>
      <c r="I12" s="749"/>
      <c r="J12" s="124"/>
      <c r="K12" s="761"/>
      <c r="L12" s="749"/>
      <c r="M12" s="124"/>
      <c r="N12" s="761"/>
      <c r="O12" s="749"/>
      <c r="P12" s="124"/>
      <c r="Q12" s="761"/>
      <c r="R12" s="749"/>
      <c r="S12" s="124"/>
      <c r="T12" s="761"/>
      <c r="U12" s="749"/>
      <c r="V12" s="124"/>
      <c r="W12" s="418"/>
      <c r="AB12" s="190"/>
      <c r="AC12" s="191"/>
      <c r="AD12" s="181"/>
    </row>
    <row r="13" spans="1:30">
      <c r="A13" s="1577" t="s">
        <v>13</v>
      </c>
      <c r="C13" s="129"/>
      <c r="D13" s="124"/>
      <c r="E13" s="104"/>
      <c r="F13" s="142"/>
      <c r="G13" s="124"/>
      <c r="H13" s="104"/>
      <c r="I13" s="142"/>
      <c r="J13" s="124"/>
      <c r="K13" s="104"/>
      <c r="L13" s="142"/>
      <c r="M13" s="124"/>
      <c r="N13" s="104"/>
      <c r="O13" s="142"/>
      <c r="P13" s="124"/>
      <c r="Q13" s="104"/>
      <c r="R13" s="142"/>
      <c r="S13" s="124"/>
      <c r="T13" s="104"/>
      <c r="U13" s="142"/>
      <c r="V13" s="124"/>
      <c r="W13" s="418"/>
      <c r="AB13" s="190"/>
      <c r="AC13" s="191"/>
      <c r="AD13" s="181"/>
    </row>
    <row r="14" spans="1:30">
      <c r="A14" s="418" t="s">
        <v>334</v>
      </c>
      <c r="B14" s="158">
        <f>+B11*B7</f>
        <v>0</v>
      </c>
      <c r="C14" s="763">
        <f>IFERROR(B14/B$18,0)</f>
        <v>0</v>
      </c>
      <c r="D14" s="192">
        <f>IFERROR(B14/Measure/Factor,0)</f>
        <v>0</v>
      </c>
      <c r="E14" s="196">
        <f>+E11*E7</f>
        <v>0</v>
      </c>
      <c r="F14" s="763">
        <f>IFERROR(E14/E$18,0)</f>
        <v>0</v>
      </c>
      <c r="G14" s="192">
        <f>IFERROR(E14/Measure/Factor,0)</f>
        <v>0</v>
      </c>
      <c r="H14" s="196">
        <f>+H11*H7</f>
        <v>0</v>
      </c>
      <c r="I14" s="763">
        <f>IFERROR(H14/H$18,0)</f>
        <v>0</v>
      </c>
      <c r="J14" s="192">
        <f>IFERROR(H14/Measure/Factor,0)</f>
        <v>0</v>
      </c>
      <c r="K14" s="196">
        <f>+K11*K7</f>
        <v>0</v>
      </c>
      <c r="L14" s="763">
        <f>IFERROR(K14/K$18,0)</f>
        <v>0</v>
      </c>
      <c r="M14" s="192">
        <f>IFERROR(K14/Measure/Factor,0)</f>
        <v>0</v>
      </c>
      <c r="N14" s="196">
        <f>+N11*N7</f>
        <v>0</v>
      </c>
      <c r="O14" s="763">
        <f>IFERROR(N14/N$18,0)</f>
        <v>0</v>
      </c>
      <c r="P14" s="192">
        <f>IFERROR(N14/Measure/Factor,0)</f>
        <v>0</v>
      </c>
      <c r="Q14" s="196">
        <f>+Q11*Q7</f>
        <v>0</v>
      </c>
      <c r="R14" s="763">
        <f>IFERROR(Q14/Q$18,0)</f>
        <v>0</v>
      </c>
      <c r="S14" s="192">
        <f>IFERROR(Q14/Measure/Factor,0)</f>
        <v>0</v>
      </c>
      <c r="T14" s="199">
        <f>+T11*T7</f>
        <v>0</v>
      </c>
      <c r="U14" s="763">
        <f>IFERROR(T14/T$18,0)</f>
        <v>0</v>
      </c>
      <c r="V14" s="192">
        <f>IFERROR(T14/Measure/Factor,0)</f>
        <v>0</v>
      </c>
      <c r="W14" s="418"/>
    </row>
    <row r="15" spans="1:30">
      <c r="A15" s="418" t="s">
        <v>335</v>
      </c>
      <c r="B15" s="158">
        <v>0</v>
      </c>
      <c r="C15" s="763">
        <f>IFERROR(B15/B$18,0)</f>
        <v>0</v>
      </c>
      <c r="D15" s="192">
        <f>IFERROR(B15/Measure/Factor,0)</f>
        <v>0</v>
      </c>
      <c r="E15" s="196">
        <v>0</v>
      </c>
      <c r="F15" s="763">
        <f t="shared" ref="F15:F17" si="0">IFERROR(E15/E$18,0)</f>
        <v>0</v>
      </c>
      <c r="G15" s="192">
        <f>IFERROR(E15/Measure/Factor,0)</f>
        <v>0</v>
      </c>
      <c r="H15" s="196">
        <v>0</v>
      </c>
      <c r="I15" s="763">
        <f t="shared" ref="I15:I17" si="1">IFERROR(H15/H$18,0)</f>
        <v>0</v>
      </c>
      <c r="J15" s="192">
        <f>IFERROR(H15/Measure/Factor,0)</f>
        <v>0</v>
      </c>
      <c r="K15" s="196">
        <v>0</v>
      </c>
      <c r="L15" s="763">
        <f t="shared" ref="L15:L17" si="2">IFERROR(K15/K$18,0)</f>
        <v>0</v>
      </c>
      <c r="M15" s="192">
        <f>IFERROR(K15/Measure/Factor,0)</f>
        <v>0</v>
      </c>
      <c r="N15" s="196">
        <v>0</v>
      </c>
      <c r="O15" s="763">
        <f t="shared" ref="O15:O17" si="3">IFERROR(N15/N$18,0)</f>
        <v>0</v>
      </c>
      <c r="P15" s="192">
        <f>IFERROR(N15/Measure/Factor,0)</f>
        <v>0</v>
      </c>
      <c r="Q15" s="196">
        <v>0</v>
      </c>
      <c r="R15" s="763">
        <f t="shared" ref="R15:R17" si="4">IFERROR(Q15/Q$18,0)</f>
        <v>0</v>
      </c>
      <c r="S15" s="192">
        <f>IFERROR(Q15/Measure/Factor,0)</f>
        <v>0</v>
      </c>
      <c r="T15" s="196">
        <v>0</v>
      </c>
      <c r="U15" s="763">
        <f t="shared" ref="U15:U17" si="5">IFERROR(T15/T$18,0)</f>
        <v>0</v>
      </c>
      <c r="V15" s="192">
        <f>IFERROR(T15/Measure/Factor,0)</f>
        <v>0</v>
      </c>
      <c r="W15" s="418"/>
    </row>
    <row r="16" spans="1:30">
      <c r="A16" s="418" t="s">
        <v>299</v>
      </c>
      <c r="B16" s="158">
        <v>0</v>
      </c>
      <c r="C16" s="763">
        <f>IFERROR(B16/B$18,0)</f>
        <v>0</v>
      </c>
      <c r="D16" s="192">
        <f>IFERROR(B16/Measure/Factor,0)</f>
        <v>0</v>
      </c>
      <c r="E16" s="196">
        <v>0</v>
      </c>
      <c r="F16" s="763">
        <f t="shared" si="0"/>
        <v>0</v>
      </c>
      <c r="G16" s="192">
        <f>IFERROR(E16/Measure/Factor,0)</f>
        <v>0</v>
      </c>
      <c r="H16" s="196">
        <v>0</v>
      </c>
      <c r="I16" s="763">
        <f t="shared" si="1"/>
        <v>0</v>
      </c>
      <c r="J16" s="192">
        <f>IFERROR(H16/Measure/Factor,0)</f>
        <v>0</v>
      </c>
      <c r="K16" s="196">
        <v>0</v>
      </c>
      <c r="L16" s="763">
        <f t="shared" si="2"/>
        <v>0</v>
      </c>
      <c r="M16" s="192">
        <f>IFERROR(K16/Measure/Factor,0)</f>
        <v>0</v>
      </c>
      <c r="N16" s="196">
        <v>0</v>
      </c>
      <c r="O16" s="763">
        <f t="shared" si="3"/>
        <v>0</v>
      </c>
      <c r="P16" s="192">
        <f>IFERROR(N16/Measure/Factor,0)</f>
        <v>0</v>
      </c>
      <c r="Q16" s="196">
        <v>0</v>
      </c>
      <c r="R16" s="763">
        <f t="shared" si="4"/>
        <v>0</v>
      </c>
      <c r="S16" s="192">
        <f>IFERROR(Q16/Measure/Factor,0)</f>
        <v>0</v>
      </c>
      <c r="T16" s="196">
        <v>0</v>
      </c>
      <c r="U16" s="763">
        <f t="shared" si="5"/>
        <v>0</v>
      </c>
      <c r="V16" s="192">
        <f>IFERROR(T16/Measure/Factor,0)</f>
        <v>0</v>
      </c>
      <c r="W16" s="418"/>
    </row>
    <row r="17" spans="1:26">
      <c r="A17" s="418" t="s">
        <v>254</v>
      </c>
      <c r="B17" s="170">
        <v>0</v>
      </c>
      <c r="C17" s="764">
        <f>IFERROR(B17/B$18,0)</f>
        <v>0</v>
      </c>
      <c r="D17" s="201">
        <f>IFERROR(B17/Measure/Factor,0)</f>
        <v>0</v>
      </c>
      <c r="E17" s="200">
        <v>0</v>
      </c>
      <c r="F17" s="764">
        <f t="shared" si="0"/>
        <v>0</v>
      </c>
      <c r="G17" s="201">
        <f>IFERROR(E17/Measure/Factor,0)</f>
        <v>0</v>
      </c>
      <c r="H17" s="200">
        <v>0</v>
      </c>
      <c r="I17" s="764">
        <f t="shared" si="1"/>
        <v>0</v>
      </c>
      <c r="J17" s="201">
        <f>IFERROR(H17/Measure/Factor,0)</f>
        <v>0</v>
      </c>
      <c r="K17" s="200">
        <v>0</v>
      </c>
      <c r="L17" s="764">
        <f t="shared" si="2"/>
        <v>0</v>
      </c>
      <c r="M17" s="201">
        <f>IFERROR(K17/Measure/Factor,0)</f>
        <v>0</v>
      </c>
      <c r="N17" s="200">
        <v>0</v>
      </c>
      <c r="O17" s="764">
        <f t="shared" si="3"/>
        <v>0</v>
      </c>
      <c r="P17" s="201">
        <f>IFERROR(N17/Measure/Factor,0)</f>
        <v>0</v>
      </c>
      <c r="Q17" s="200">
        <v>0</v>
      </c>
      <c r="R17" s="764">
        <f t="shared" si="4"/>
        <v>0</v>
      </c>
      <c r="S17" s="201">
        <f>IFERROR(Q17/Measure/Factor,0)</f>
        <v>0</v>
      </c>
      <c r="T17" s="200">
        <v>0</v>
      </c>
      <c r="U17" s="764">
        <f t="shared" si="5"/>
        <v>0</v>
      </c>
      <c r="V17" s="201">
        <f>IFERROR(T17/Measure/Factor,0)</f>
        <v>0</v>
      </c>
      <c r="W17" s="418"/>
    </row>
    <row r="18" spans="1:26">
      <c r="A18" s="1745" t="s">
        <v>20</v>
      </c>
      <c r="B18" s="1753">
        <f>SUM(B14:B17)</f>
        <v>0</v>
      </c>
      <c r="C18" s="1754">
        <f>IFERROR(B18/B$18,0)</f>
        <v>0</v>
      </c>
      <c r="D18" s="1751">
        <f>SUM(D14:D17)</f>
        <v>0</v>
      </c>
      <c r="E18" s="1755">
        <f>SUM(E14:E17)</f>
        <v>0</v>
      </c>
      <c r="F18" s="1754">
        <f>IFERROR(E18/E$18,0)</f>
        <v>0</v>
      </c>
      <c r="G18" s="1751">
        <f>SUM(G14:G17)</f>
        <v>0</v>
      </c>
      <c r="H18" s="1755">
        <f>SUM(H14:H17)</f>
        <v>0</v>
      </c>
      <c r="I18" s="1754">
        <f>IFERROR(H18/H$18,0)</f>
        <v>0</v>
      </c>
      <c r="J18" s="1751">
        <f>SUM(J14:J17)</f>
        <v>0</v>
      </c>
      <c r="K18" s="1755">
        <f>SUM(K14:K17)</f>
        <v>0</v>
      </c>
      <c r="L18" s="1754">
        <f>IFERROR(K18/K$18,0)</f>
        <v>0</v>
      </c>
      <c r="M18" s="1751">
        <f>SUM(M14:M17)</f>
        <v>0</v>
      </c>
      <c r="N18" s="1755">
        <f>SUM(N14:N17)</f>
        <v>0</v>
      </c>
      <c r="O18" s="1754">
        <f>IFERROR(N18/N$18,0)</f>
        <v>0</v>
      </c>
      <c r="P18" s="1751">
        <f>SUM(P14:P17)</f>
        <v>0</v>
      </c>
      <c r="Q18" s="1755">
        <f>SUM(Q14:Q17)</f>
        <v>0</v>
      </c>
      <c r="R18" s="1754">
        <f>IFERROR(Q18/Q$18,0)</f>
        <v>0</v>
      </c>
      <c r="S18" s="1751">
        <f>SUM(S14:S17)</f>
        <v>0</v>
      </c>
      <c r="T18" s="1755">
        <f>SUM(T14:T17)</f>
        <v>0</v>
      </c>
      <c r="U18" s="1754">
        <f>IFERROR(T18/T$18,0)</f>
        <v>0</v>
      </c>
      <c r="V18" s="1751">
        <f>SUM(V14:V17)</f>
        <v>0</v>
      </c>
      <c r="W18" s="418"/>
    </row>
    <row r="19" spans="1:26">
      <c r="A19" s="418"/>
      <c r="B19" s="116"/>
      <c r="C19" s="763"/>
      <c r="D19" s="192"/>
      <c r="E19" s="197"/>
      <c r="F19" s="763"/>
      <c r="G19" s="192"/>
      <c r="H19" s="197"/>
      <c r="I19" s="763"/>
      <c r="J19" s="192"/>
      <c r="K19" s="197"/>
      <c r="L19" s="763"/>
      <c r="M19" s="192"/>
      <c r="N19" s="197"/>
      <c r="O19" s="763"/>
      <c r="P19" s="192"/>
      <c r="Q19" s="197"/>
      <c r="R19" s="763"/>
      <c r="S19" s="192"/>
      <c r="T19" s="197"/>
      <c r="U19" s="763"/>
      <c r="V19" s="192"/>
      <c r="W19" s="418"/>
    </row>
    <row r="20" spans="1:26">
      <c r="A20" s="1578" t="s">
        <v>336</v>
      </c>
      <c r="B20" s="116"/>
      <c r="C20" s="763"/>
      <c r="D20" s="192"/>
      <c r="E20" s="197"/>
      <c r="F20" s="763"/>
      <c r="G20" s="192"/>
      <c r="H20" s="197"/>
      <c r="I20" s="763"/>
      <c r="J20" s="192"/>
      <c r="K20" s="197"/>
      <c r="L20" s="763"/>
      <c r="M20" s="192"/>
      <c r="N20" s="197"/>
      <c r="O20" s="763"/>
      <c r="P20" s="192"/>
      <c r="Q20" s="197"/>
      <c r="R20" s="763"/>
      <c r="S20" s="192"/>
      <c r="T20" s="197"/>
      <c r="U20" s="763"/>
      <c r="V20" s="192"/>
      <c r="W20" s="418"/>
    </row>
    <row r="21" spans="1:26">
      <c r="A21" s="418" t="s">
        <v>187</v>
      </c>
      <c r="B21" s="158"/>
      <c r="C21" s="763">
        <f>IFERROR(B21/B14,0)</f>
        <v>0</v>
      </c>
      <c r="D21" s="192">
        <f>IFERROR(B21/Measure/Factor,0)</f>
        <v>0</v>
      </c>
      <c r="E21" s="196"/>
      <c r="F21" s="763">
        <f>IFERROR(E21/E14,0)</f>
        <v>0</v>
      </c>
      <c r="G21" s="192">
        <f>IFERROR(E21/Measure/Factor,0)</f>
        <v>0</v>
      </c>
      <c r="H21" s="196"/>
      <c r="I21" s="763">
        <f>IFERROR(H21/H14,0)</f>
        <v>0</v>
      </c>
      <c r="J21" s="192">
        <f>IFERROR(H21/Measure/Factor,0)</f>
        <v>0</v>
      </c>
      <c r="K21" s="196"/>
      <c r="L21" s="763">
        <f>IFERROR(K21/K14,0)</f>
        <v>0</v>
      </c>
      <c r="M21" s="192">
        <f>IFERROR(K21/Measure/Factor,0)</f>
        <v>0</v>
      </c>
      <c r="N21" s="196"/>
      <c r="O21" s="763">
        <f>IFERROR(N21/N14,0)</f>
        <v>0</v>
      </c>
      <c r="P21" s="192">
        <f>IFERROR(N21/Measure/Factor,0)</f>
        <v>0</v>
      </c>
      <c r="Q21" s="196"/>
      <c r="R21" s="763">
        <f>IFERROR(Q21/Q14,0)</f>
        <v>0</v>
      </c>
      <c r="S21" s="192">
        <f>IFERROR(Q21/Measure/Factor,0)</f>
        <v>0</v>
      </c>
      <c r="T21" s="199">
        <f>IFERROR(U21*T14,0)</f>
        <v>0</v>
      </c>
      <c r="U21" s="719">
        <v>0</v>
      </c>
      <c r="V21" s="192">
        <f>IFERROR(T21/Measure/Factor,0)</f>
        <v>0</v>
      </c>
      <c r="W21" s="418"/>
      <c r="Y21" s="82" t="s">
        <v>1055</v>
      </c>
    </row>
    <row r="22" spans="1:26">
      <c r="A22" s="418" t="s">
        <v>335</v>
      </c>
      <c r="B22" s="158"/>
      <c r="C22" s="763">
        <f>IFERROR(B22/B15,0)</f>
        <v>0</v>
      </c>
      <c r="D22" s="198">
        <f>IFERROR(B22/Measure/Factor,0)</f>
        <v>0</v>
      </c>
      <c r="E22" s="196"/>
      <c r="F22" s="763">
        <f>IFERROR(E22/E15,0)</f>
        <v>0</v>
      </c>
      <c r="G22" s="198">
        <f>IFERROR(E22/Measure/Factor,0)</f>
        <v>0</v>
      </c>
      <c r="H22" s="196"/>
      <c r="I22" s="763">
        <f>IFERROR(H22/H15,0)</f>
        <v>0</v>
      </c>
      <c r="J22" s="198">
        <f>IFERROR(H22/Measure/Factor,0)</f>
        <v>0</v>
      </c>
      <c r="K22" s="196"/>
      <c r="L22" s="763">
        <f>IFERROR(K22/K15,0)</f>
        <v>0</v>
      </c>
      <c r="M22" s="198">
        <f>IFERROR(K22/Measure/Factor,0)</f>
        <v>0</v>
      </c>
      <c r="N22" s="196"/>
      <c r="O22" s="763">
        <f>IFERROR(N22/N15,0)</f>
        <v>0</v>
      </c>
      <c r="P22" s="198">
        <f>IFERROR(N22/Measure/Factor,0)</f>
        <v>0</v>
      </c>
      <c r="Q22" s="196"/>
      <c r="R22" s="763">
        <f>IFERROR(Q22/Q15,0)</f>
        <v>0</v>
      </c>
      <c r="S22" s="198">
        <f>IFERROR(Q22/Measure/Factor,0)</f>
        <v>0</v>
      </c>
      <c r="T22" s="199">
        <f>IFERROR(U22*T15,0)</f>
        <v>0</v>
      </c>
      <c r="U22" s="719">
        <v>0</v>
      </c>
      <c r="V22" s="198">
        <f>IFERROR(T22/Measure/Factor,0)</f>
        <v>0</v>
      </c>
      <c r="W22" s="418"/>
    </row>
    <row r="23" spans="1:26">
      <c r="A23" s="418" t="s">
        <v>299</v>
      </c>
      <c r="B23" s="158"/>
      <c r="C23" s="763">
        <f>IFERROR(B23/B16,0)</f>
        <v>0</v>
      </c>
      <c r="D23" s="198">
        <f>IFERROR(B23/Measure/Factor,0)</f>
        <v>0</v>
      </c>
      <c r="E23" s="196"/>
      <c r="F23" s="763">
        <f>IFERROR(E23/E16,0)</f>
        <v>0</v>
      </c>
      <c r="G23" s="198">
        <f>IFERROR(E23/Measure/Factor,0)</f>
        <v>0</v>
      </c>
      <c r="H23" s="196"/>
      <c r="I23" s="763">
        <f>IFERROR(H23/H16,0)</f>
        <v>0</v>
      </c>
      <c r="J23" s="198">
        <f>IFERROR(H23/Measure/Factor,0)</f>
        <v>0</v>
      </c>
      <c r="K23" s="196"/>
      <c r="L23" s="763">
        <f>IFERROR(K23/K16,0)</f>
        <v>0</v>
      </c>
      <c r="M23" s="198">
        <f>IFERROR(K23/Measure/Factor,0)</f>
        <v>0</v>
      </c>
      <c r="N23" s="196"/>
      <c r="O23" s="763">
        <f>IFERROR(N23/N16,0)</f>
        <v>0</v>
      </c>
      <c r="P23" s="198">
        <f>IFERROR(N23/Measure/Factor,0)</f>
        <v>0</v>
      </c>
      <c r="Q23" s="196"/>
      <c r="R23" s="763">
        <f>IFERROR(Q23/Q16,0)</f>
        <v>0</v>
      </c>
      <c r="S23" s="198">
        <f>IFERROR(Q23/Measure/Factor,0)</f>
        <v>0</v>
      </c>
      <c r="T23" s="199">
        <f>IFERROR(U23*T16,0)</f>
        <v>0</v>
      </c>
      <c r="U23" s="719">
        <v>0</v>
      </c>
      <c r="V23" s="198">
        <f>IFERROR(T23/Measure/Factor,0)</f>
        <v>0</v>
      </c>
      <c r="W23" s="418"/>
    </row>
    <row r="24" spans="1:26">
      <c r="A24" s="418" t="s">
        <v>254</v>
      </c>
      <c r="B24" s="170"/>
      <c r="C24" s="764">
        <f>IFERROR(B24/B17,0)</f>
        <v>0</v>
      </c>
      <c r="D24" s="201">
        <f>IFERROR(B24/Measure/Factor,0)</f>
        <v>0</v>
      </c>
      <c r="E24" s="200"/>
      <c r="F24" s="764">
        <f>IFERROR(E24/E17,0)</f>
        <v>0</v>
      </c>
      <c r="G24" s="201">
        <f>IFERROR(E24/Measure/Factor,0)</f>
        <v>0</v>
      </c>
      <c r="H24" s="200"/>
      <c r="I24" s="764">
        <f>IFERROR(H24/H17,0)</f>
        <v>0</v>
      </c>
      <c r="J24" s="201">
        <f>IFERROR(H24/Measure/Factor,0)</f>
        <v>0</v>
      </c>
      <c r="K24" s="200"/>
      <c r="L24" s="764">
        <f>IFERROR(K24/K17,0)</f>
        <v>0</v>
      </c>
      <c r="M24" s="201">
        <f>IFERROR(K24/Measure/Factor,0)</f>
        <v>0</v>
      </c>
      <c r="N24" s="200"/>
      <c r="O24" s="764">
        <f>IFERROR(N24/N17,0)</f>
        <v>0</v>
      </c>
      <c r="P24" s="201">
        <f>IFERROR(N24/Measure/Factor,0)</f>
        <v>0</v>
      </c>
      <c r="Q24" s="200"/>
      <c r="R24" s="764">
        <f>IFERROR(Q24/Q17,0)</f>
        <v>0</v>
      </c>
      <c r="S24" s="201">
        <f>IFERROR(Q24/Measure/Factor,0)</f>
        <v>0</v>
      </c>
      <c r="T24" s="765">
        <f>IFERROR(U24*T17,0)</f>
        <v>0</v>
      </c>
      <c r="U24" s="766">
        <v>0</v>
      </c>
      <c r="V24" s="201">
        <f>IFERROR(T24/Measure/Factor,0)</f>
        <v>0</v>
      </c>
      <c r="W24" s="418"/>
    </row>
    <row r="25" spans="1:26">
      <c r="A25" s="1578" t="s">
        <v>337</v>
      </c>
      <c r="B25" s="116">
        <f>SUM(B21:B24)</f>
        <v>0</v>
      </c>
      <c r="C25" s="763">
        <f t="shared" ref="C25" si="6">IFERROR(B25/B18,0)</f>
        <v>0</v>
      </c>
      <c r="D25" s="192">
        <f>SUM(D21:D24)</f>
        <v>0</v>
      </c>
      <c r="E25" s="197">
        <f>SUM(E21:E24)</f>
        <v>0</v>
      </c>
      <c r="F25" s="763">
        <f>IFERROR(E25/E18,0)</f>
        <v>0</v>
      </c>
      <c r="G25" s="192">
        <f>SUM(G21:G24)</f>
        <v>0</v>
      </c>
      <c r="H25" s="197">
        <f>SUM(H21:H24)</f>
        <v>0</v>
      </c>
      <c r="I25" s="763">
        <f>IFERROR(H25/H18,0)</f>
        <v>0</v>
      </c>
      <c r="J25" s="192">
        <f>SUM(J21:J24)</f>
        <v>0</v>
      </c>
      <c r="K25" s="197">
        <f>SUM(K21:K24)</f>
        <v>0</v>
      </c>
      <c r="L25" s="763">
        <f>IFERROR(K25/K18,0)</f>
        <v>0</v>
      </c>
      <c r="M25" s="192">
        <f>SUM(M21:M24)</f>
        <v>0</v>
      </c>
      <c r="N25" s="197">
        <f>SUM(N21:N24)</f>
        <v>0</v>
      </c>
      <c r="O25" s="763">
        <f>IFERROR(N25/N18,0)</f>
        <v>0</v>
      </c>
      <c r="P25" s="192">
        <f>SUM(P21:P24)</f>
        <v>0</v>
      </c>
      <c r="Q25" s="197">
        <f>SUM(Q21:Q24)</f>
        <v>0</v>
      </c>
      <c r="R25" s="763">
        <f>IFERROR(Q25/Q18,0)</f>
        <v>0</v>
      </c>
      <c r="S25" s="192">
        <f>SUM(S21:S24)</f>
        <v>0</v>
      </c>
      <c r="T25" s="197">
        <f>SUM(T21:T24)</f>
        <v>0</v>
      </c>
      <c r="U25" s="763">
        <f t="shared" ref="U25" si="7">IFERROR(T25/T$18,0)</f>
        <v>0</v>
      </c>
      <c r="V25" s="192">
        <f>SUM(V21:V24)</f>
        <v>0</v>
      </c>
      <c r="W25" s="418"/>
    </row>
    <row r="26" spans="1:26">
      <c r="A26" s="418"/>
      <c r="B26" s="116"/>
      <c r="C26" s="763"/>
      <c r="D26" s="192"/>
      <c r="E26" s="197"/>
      <c r="F26" s="763"/>
      <c r="G26" s="192"/>
      <c r="H26" s="197"/>
      <c r="I26" s="763"/>
      <c r="J26" s="192"/>
      <c r="K26" s="197"/>
      <c r="L26" s="763"/>
      <c r="M26" s="192"/>
      <c r="N26" s="197"/>
      <c r="O26" s="763"/>
      <c r="P26" s="192"/>
      <c r="Q26" s="197"/>
      <c r="R26" s="763"/>
      <c r="S26" s="192"/>
      <c r="T26" s="197"/>
      <c r="U26" s="763"/>
      <c r="V26" s="192"/>
      <c r="W26" s="418"/>
    </row>
    <row r="27" spans="1:26">
      <c r="A27" s="1578" t="s">
        <v>338</v>
      </c>
      <c r="B27" s="116">
        <f>+B18-B25</f>
        <v>0</v>
      </c>
      <c r="C27" s="763">
        <f>IFERROR(B27/B$18,0)</f>
        <v>0</v>
      </c>
      <c r="D27" s="192">
        <f>IFERROR(B27/Measure/Factor,0)</f>
        <v>0</v>
      </c>
      <c r="E27" s="197">
        <f>+E18-E25</f>
        <v>0</v>
      </c>
      <c r="F27" s="763">
        <f>IFERROR(E27/E$18,0)</f>
        <v>0</v>
      </c>
      <c r="G27" s="192">
        <f>IFERROR(E27/Measure/Factor,0)</f>
        <v>0</v>
      </c>
      <c r="H27" s="197">
        <f>+H18-H25</f>
        <v>0</v>
      </c>
      <c r="I27" s="763">
        <f>IFERROR(H27/H$18,0)</f>
        <v>0</v>
      </c>
      <c r="J27" s="192">
        <f>IFERROR(H27/Measure/Factor,0)</f>
        <v>0</v>
      </c>
      <c r="K27" s="197">
        <f>+K18-K25</f>
        <v>0</v>
      </c>
      <c r="L27" s="763">
        <f>IFERROR(K27/K$18,0)</f>
        <v>0</v>
      </c>
      <c r="M27" s="192">
        <f>IFERROR(K27/Measure/Factor,0)</f>
        <v>0</v>
      </c>
      <c r="N27" s="197">
        <f>+N18-N25</f>
        <v>0</v>
      </c>
      <c r="O27" s="763">
        <f>IFERROR(N27/N$18,0)</f>
        <v>0</v>
      </c>
      <c r="P27" s="192">
        <f>IFERROR(N27/Measure/Factor,0)</f>
        <v>0</v>
      </c>
      <c r="Q27" s="197">
        <f>+Q18-Q25</f>
        <v>0</v>
      </c>
      <c r="R27" s="763">
        <f>IFERROR(Q27/Q$18,0)</f>
        <v>0</v>
      </c>
      <c r="S27" s="192">
        <f>IFERROR(Q27/Measure/Factor,0)</f>
        <v>0</v>
      </c>
      <c r="T27" s="197">
        <f>+T18-T25</f>
        <v>0</v>
      </c>
      <c r="U27" s="763">
        <f>IFERROR(T27/T$18,0)</f>
        <v>0</v>
      </c>
      <c r="V27" s="192">
        <f>IFERROR(T27/Measure/Factor,0)</f>
        <v>0</v>
      </c>
      <c r="W27" s="418"/>
    </row>
    <row r="28" spans="1:26">
      <c r="A28" s="1578" t="s">
        <v>339</v>
      </c>
      <c r="B28" s="116"/>
      <c r="C28" s="763"/>
      <c r="D28" s="192"/>
      <c r="E28" s="197"/>
      <c r="F28" s="763"/>
      <c r="G28" s="192"/>
      <c r="H28" s="197"/>
      <c r="I28" s="763"/>
      <c r="J28" s="192"/>
      <c r="K28" s="197"/>
      <c r="L28" s="763"/>
      <c r="M28" s="192"/>
      <c r="N28" s="197"/>
      <c r="O28" s="763"/>
      <c r="P28" s="192"/>
      <c r="Q28" s="197"/>
      <c r="R28" s="763"/>
      <c r="S28" s="192"/>
      <c r="T28" s="197"/>
      <c r="U28" s="763"/>
      <c r="V28" s="192"/>
      <c r="W28" s="418"/>
    </row>
    <row r="29" spans="1:26">
      <c r="A29" s="418" t="s">
        <v>340</v>
      </c>
      <c r="B29" s="158"/>
      <c r="C29" s="763">
        <f t="shared" ref="C29:C33" si="8">IFERROR(B29/B$18,0)</f>
        <v>0</v>
      </c>
      <c r="D29" s="192">
        <f>IFERROR(B29/Measure/Factor,0)</f>
        <v>0</v>
      </c>
      <c r="E29" s="196"/>
      <c r="F29" s="763">
        <f t="shared" ref="F29:F33" si="9">IFERROR(E29/E$18,0)</f>
        <v>0</v>
      </c>
      <c r="G29" s="192">
        <f>IFERROR(E29/Measure/Factor,0)</f>
        <v>0</v>
      </c>
      <c r="H29" s="196"/>
      <c r="I29" s="763">
        <f t="shared" ref="I29:I33" si="10">IFERROR(H29/H$18,0)</f>
        <v>0</v>
      </c>
      <c r="J29" s="192">
        <f>IFERROR(H29/Measure/Factor,0)</f>
        <v>0</v>
      </c>
      <c r="K29" s="196"/>
      <c r="L29" s="763">
        <f t="shared" ref="L29:L33" si="11">IFERROR(K29/K$18,0)</f>
        <v>0</v>
      </c>
      <c r="M29" s="192">
        <f>IFERROR(K29/Measure/Factor,0)</f>
        <v>0</v>
      </c>
      <c r="N29" s="196"/>
      <c r="O29" s="763">
        <f t="shared" ref="O29:O33" si="12">IFERROR(N29/N$18,0)</f>
        <v>0</v>
      </c>
      <c r="P29" s="192">
        <f>IFERROR(N29/Measure/Factor,0)</f>
        <v>0</v>
      </c>
      <c r="Q29" s="196"/>
      <c r="R29" s="763">
        <f t="shared" ref="R29:R33" si="13">IFERROR(Q29/Q$18,0)</f>
        <v>0</v>
      </c>
      <c r="S29" s="192">
        <f>IFERROR(Q29/Measure/Factor,0)</f>
        <v>0</v>
      </c>
      <c r="T29" s="199">
        <f>+T$18*U29</f>
        <v>0</v>
      </c>
      <c r="U29" s="719">
        <v>0</v>
      </c>
      <c r="V29" s="192">
        <f>IFERROR(T29/Measure/Factor,0)</f>
        <v>0</v>
      </c>
      <c r="W29" s="418"/>
    </row>
    <row r="30" spans="1:26">
      <c r="A30" s="418" t="s">
        <v>341</v>
      </c>
      <c r="B30" s="158"/>
      <c r="C30" s="763">
        <f t="shared" si="8"/>
        <v>0</v>
      </c>
      <c r="D30" s="192">
        <f>IFERROR(B30/Measure/Factor,0)</f>
        <v>0</v>
      </c>
      <c r="E30" s="196"/>
      <c r="F30" s="763">
        <f t="shared" si="9"/>
        <v>0</v>
      </c>
      <c r="G30" s="192">
        <f>IFERROR(E30/Measure/Factor,0)</f>
        <v>0</v>
      </c>
      <c r="H30" s="196"/>
      <c r="I30" s="763">
        <f t="shared" si="10"/>
        <v>0</v>
      </c>
      <c r="J30" s="192">
        <f>IFERROR(H30/Measure/Factor,0)</f>
        <v>0</v>
      </c>
      <c r="K30" s="196"/>
      <c r="L30" s="763">
        <f t="shared" si="11"/>
        <v>0</v>
      </c>
      <c r="M30" s="192">
        <f>IFERROR(K30/Measure/Factor,0)</f>
        <v>0</v>
      </c>
      <c r="N30" s="196"/>
      <c r="O30" s="763">
        <f t="shared" si="12"/>
        <v>0</v>
      </c>
      <c r="P30" s="192">
        <f>IFERROR(N30/Measure/Factor,0)</f>
        <v>0</v>
      </c>
      <c r="Q30" s="196"/>
      <c r="R30" s="763">
        <f t="shared" si="13"/>
        <v>0</v>
      </c>
      <c r="S30" s="192">
        <f>IFERROR(Q30/Measure/Factor,0)</f>
        <v>0</v>
      </c>
      <c r="T30" s="199">
        <f t="shared" ref="T30:T32" si="14">+T$18*U30</f>
        <v>0</v>
      </c>
      <c r="U30" s="719">
        <v>0</v>
      </c>
      <c r="V30" s="192">
        <f>IFERROR(T30/Measure/Factor,0)</f>
        <v>0</v>
      </c>
      <c r="W30" s="418"/>
    </row>
    <row r="31" spans="1:26">
      <c r="A31" s="418" t="s">
        <v>342</v>
      </c>
      <c r="B31" s="158"/>
      <c r="C31" s="763">
        <f t="shared" si="8"/>
        <v>0</v>
      </c>
      <c r="D31" s="192">
        <f>IFERROR(B31/Measure/Factor,0)</f>
        <v>0</v>
      </c>
      <c r="E31" s="196"/>
      <c r="F31" s="763">
        <f t="shared" si="9"/>
        <v>0</v>
      </c>
      <c r="G31" s="192">
        <f>IFERROR(E31/Measure/Factor,0)</f>
        <v>0</v>
      </c>
      <c r="H31" s="196"/>
      <c r="I31" s="763">
        <f t="shared" si="10"/>
        <v>0</v>
      </c>
      <c r="J31" s="192">
        <f>IFERROR(H31/Measure/Factor,0)</f>
        <v>0</v>
      </c>
      <c r="K31" s="196"/>
      <c r="L31" s="763">
        <f t="shared" si="11"/>
        <v>0</v>
      </c>
      <c r="M31" s="192">
        <f>IFERROR(K31/Measure/Factor,0)</f>
        <v>0</v>
      </c>
      <c r="N31" s="196"/>
      <c r="O31" s="763">
        <f t="shared" si="12"/>
        <v>0</v>
      </c>
      <c r="P31" s="192">
        <f>IFERROR(N31/Measure/Factor,0)</f>
        <v>0</v>
      </c>
      <c r="Q31" s="196"/>
      <c r="R31" s="763">
        <f t="shared" si="13"/>
        <v>0</v>
      </c>
      <c r="S31" s="192">
        <f>IFERROR(Q31/Measure/Factor,0)</f>
        <v>0</v>
      </c>
      <c r="T31" s="199">
        <f t="shared" si="14"/>
        <v>0</v>
      </c>
      <c r="U31" s="719">
        <v>0</v>
      </c>
      <c r="V31" s="192">
        <f>IFERROR(T31/Measure/Factor,0)</f>
        <v>0</v>
      </c>
      <c r="W31" s="418"/>
      <c r="Z31" s="203"/>
    </row>
    <row r="32" spans="1:26">
      <c r="A32" s="418" t="s">
        <v>343</v>
      </c>
      <c r="B32" s="170"/>
      <c r="C32" s="764">
        <f t="shared" si="8"/>
        <v>0</v>
      </c>
      <c r="D32" s="201">
        <f>IFERROR(B32/Measure/Factor,0)</f>
        <v>0</v>
      </c>
      <c r="E32" s="200"/>
      <c r="F32" s="764">
        <f t="shared" si="9"/>
        <v>0</v>
      </c>
      <c r="G32" s="201">
        <f>IFERROR(E32/Measure/Factor,0)</f>
        <v>0</v>
      </c>
      <c r="H32" s="200"/>
      <c r="I32" s="764">
        <f t="shared" si="10"/>
        <v>0</v>
      </c>
      <c r="J32" s="201">
        <f>IFERROR(H32/Measure/Factor,0)</f>
        <v>0</v>
      </c>
      <c r="K32" s="200"/>
      <c r="L32" s="764">
        <f t="shared" si="11"/>
        <v>0</v>
      </c>
      <c r="M32" s="201">
        <f>IFERROR(K32/Measure/Factor,0)</f>
        <v>0</v>
      </c>
      <c r="N32" s="200"/>
      <c r="O32" s="764">
        <f t="shared" si="12"/>
        <v>0</v>
      </c>
      <c r="P32" s="201">
        <f>IFERROR(N32/Measure/Factor,0)</f>
        <v>0</v>
      </c>
      <c r="Q32" s="200"/>
      <c r="R32" s="764">
        <f t="shared" si="13"/>
        <v>0</v>
      </c>
      <c r="S32" s="201">
        <f>IFERROR(Q32/Measure/Factor,0)</f>
        <v>0</v>
      </c>
      <c r="T32" s="765">
        <f t="shared" si="14"/>
        <v>0</v>
      </c>
      <c r="U32" s="766">
        <v>0</v>
      </c>
      <c r="V32" s="201">
        <f>IFERROR(T32/Measure/Factor,0)</f>
        <v>0</v>
      </c>
      <c r="W32" s="418"/>
      <c r="Z32" s="181"/>
    </row>
    <row r="33" spans="1:42">
      <c r="A33" s="1578" t="s">
        <v>344</v>
      </c>
      <c r="B33" s="116">
        <f>SUM(B29:B32)</f>
        <v>0</v>
      </c>
      <c r="C33" s="763">
        <f t="shared" si="8"/>
        <v>0</v>
      </c>
      <c r="D33" s="192">
        <f>SUM(D29:D32)</f>
        <v>0</v>
      </c>
      <c r="E33" s="197">
        <f>SUM(E29:E32)</f>
        <v>0</v>
      </c>
      <c r="F33" s="763">
        <f t="shared" si="9"/>
        <v>0</v>
      </c>
      <c r="G33" s="192">
        <f>SUM(G29:G32)</f>
        <v>0</v>
      </c>
      <c r="H33" s="197">
        <f>SUM(H29:H32)</f>
        <v>0</v>
      </c>
      <c r="I33" s="763">
        <f t="shared" si="10"/>
        <v>0</v>
      </c>
      <c r="J33" s="192">
        <f>SUM(J29:J32)</f>
        <v>0</v>
      </c>
      <c r="K33" s="197">
        <f>SUM(K29:K32)</f>
        <v>0</v>
      </c>
      <c r="L33" s="763">
        <f t="shared" si="11"/>
        <v>0</v>
      </c>
      <c r="M33" s="192">
        <f>SUM(M29:M32)</f>
        <v>0</v>
      </c>
      <c r="N33" s="197">
        <f>SUM(N29:N32)</f>
        <v>0</v>
      </c>
      <c r="O33" s="763">
        <f t="shared" si="12"/>
        <v>0</v>
      </c>
      <c r="P33" s="192">
        <f>SUM(P29:P32)</f>
        <v>0</v>
      </c>
      <c r="Q33" s="197">
        <f>SUM(Q29:Q32)</f>
        <v>0</v>
      </c>
      <c r="R33" s="763">
        <f t="shared" si="13"/>
        <v>0</v>
      </c>
      <c r="S33" s="192">
        <f>SUM(S29:S32)</f>
        <v>0</v>
      </c>
      <c r="T33" s="197">
        <f>SUM(T29:T32)</f>
        <v>0</v>
      </c>
      <c r="U33" s="763">
        <f t="shared" ref="U33" si="15">IFERROR(T33/T$18,0)</f>
        <v>0</v>
      </c>
      <c r="V33" s="192">
        <f>SUM(V29:V32)</f>
        <v>0</v>
      </c>
      <c r="W33" s="418"/>
      <c r="Y33" s="204"/>
      <c r="Z33" s="204"/>
      <c r="AA33" s="204"/>
      <c r="AB33" s="204"/>
      <c r="AC33" s="204"/>
      <c r="AD33" s="204"/>
      <c r="AE33" s="204"/>
      <c r="AF33" s="204"/>
      <c r="AG33" s="204"/>
      <c r="AH33" s="204"/>
      <c r="AI33" s="204"/>
      <c r="AJ33" s="204"/>
      <c r="AK33" s="204"/>
      <c r="AL33" s="204"/>
      <c r="AM33" s="204"/>
      <c r="AN33" s="204"/>
      <c r="AO33" s="204"/>
      <c r="AP33" s="204"/>
    </row>
    <row r="34" spans="1:42">
      <c r="A34" s="418"/>
      <c r="B34" s="116"/>
      <c r="C34" s="763"/>
      <c r="D34" s="192"/>
      <c r="E34" s="197"/>
      <c r="F34" s="763"/>
      <c r="G34" s="192"/>
      <c r="H34" s="197"/>
      <c r="I34" s="763"/>
      <c r="J34" s="192"/>
      <c r="K34" s="197"/>
      <c r="L34" s="763"/>
      <c r="M34" s="192"/>
      <c r="N34" s="197"/>
      <c r="O34" s="763"/>
      <c r="P34" s="192"/>
      <c r="Q34" s="197"/>
      <c r="R34" s="763"/>
      <c r="S34" s="192"/>
      <c r="T34" s="197"/>
      <c r="U34" s="763"/>
      <c r="V34" s="192"/>
      <c r="W34" s="418"/>
    </row>
    <row r="35" spans="1:42">
      <c r="A35" s="1578" t="s">
        <v>345</v>
      </c>
      <c r="B35" s="116">
        <f>+B27-B33</f>
        <v>0</v>
      </c>
      <c r="C35" s="763">
        <f>IFERROR(B35/B$18,0)</f>
        <v>0</v>
      </c>
      <c r="D35" s="192">
        <f>+D27-D33</f>
        <v>0</v>
      </c>
      <c r="E35" s="197">
        <f>+E27-E33</f>
        <v>0</v>
      </c>
      <c r="F35" s="763">
        <f>IFERROR(E35/E$18,0)</f>
        <v>0</v>
      </c>
      <c r="G35" s="192">
        <f>+G27-G33</f>
        <v>0</v>
      </c>
      <c r="H35" s="197">
        <f>+H27-H33</f>
        <v>0</v>
      </c>
      <c r="I35" s="763">
        <f>IFERROR(H35/H$18,0)</f>
        <v>0</v>
      </c>
      <c r="J35" s="192">
        <f>+J27-J33</f>
        <v>0</v>
      </c>
      <c r="K35" s="197">
        <f>+K27-K33</f>
        <v>0</v>
      </c>
      <c r="L35" s="763">
        <f>IFERROR(K35/K$18,0)</f>
        <v>0</v>
      </c>
      <c r="M35" s="192">
        <f>+M27-M33</f>
        <v>0</v>
      </c>
      <c r="N35" s="197">
        <f>+N27-N33</f>
        <v>0</v>
      </c>
      <c r="O35" s="763">
        <f>IFERROR(N35/N$18,0)</f>
        <v>0</v>
      </c>
      <c r="P35" s="192">
        <f>+P27-P33</f>
        <v>0</v>
      </c>
      <c r="Q35" s="197">
        <f>+Q27-Q33</f>
        <v>0</v>
      </c>
      <c r="R35" s="763">
        <f>IFERROR(Q35/Q$18,0)</f>
        <v>0</v>
      </c>
      <c r="S35" s="192">
        <f>+S27-S33</f>
        <v>0</v>
      </c>
      <c r="T35" s="197">
        <f>+T27-T33</f>
        <v>0</v>
      </c>
      <c r="U35" s="763">
        <f>IFERROR(T35/T$18,0)</f>
        <v>0</v>
      </c>
      <c r="V35" s="192">
        <f>+V27-V33</f>
        <v>0</v>
      </c>
      <c r="W35" s="418"/>
    </row>
    <row r="36" spans="1:42">
      <c r="A36" s="418"/>
      <c r="B36" s="116"/>
      <c r="C36" s="763"/>
      <c r="D36" s="192"/>
      <c r="E36" s="197"/>
      <c r="F36" s="763"/>
      <c r="G36" s="192"/>
      <c r="H36" s="197"/>
      <c r="I36" s="763"/>
      <c r="J36" s="192"/>
      <c r="K36" s="197"/>
      <c r="L36" s="763"/>
      <c r="M36" s="192"/>
      <c r="N36" s="197"/>
      <c r="O36" s="763"/>
      <c r="P36" s="192"/>
      <c r="Q36" s="197"/>
      <c r="R36" s="763"/>
      <c r="S36" s="192"/>
      <c r="T36" s="197"/>
      <c r="U36" s="763"/>
      <c r="V36" s="192"/>
      <c r="W36" s="418"/>
    </row>
    <row r="37" spans="1:42">
      <c r="A37" s="1578" t="s">
        <v>346</v>
      </c>
      <c r="B37" s="116"/>
      <c r="C37" s="763"/>
      <c r="D37" s="192"/>
      <c r="E37" s="197"/>
      <c r="F37" s="763"/>
      <c r="G37" s="192"/>
      <c r="H37" s="197"/>
      <c r="I37" s="763"/>
      <c r="J37" s="192"/>
      <c r="K37" s="197"/>
      <c r="L37" s="763"/>
      <c r="M37" s="192"/>
      <c r="N37" s="197"/>
      <c r="O37" s="763"/>
      <c r="P37" s="192"/>
      <c r="Q37" s="197"/>
      <c r="R37" s="763"/>
      <c r="S37" s="192"/>
      <c r="T37" s="197"/>
      <c r="U37" s="763"/>
      <c r="V37" s="192"/>
      <c r="W37" s="418"/>
    </row>
    <row r="38" spans="1:42">
      <c r="A38" s="418" t="s">
        <v>347</v>
      </c>
      <c r="B38" s="158"/>
      <c r="C38" s="763">
        <f t="shared" ref="C38:C40" si="16">IFERROR(B38/B$18,0)</f>
        <v>0</v>
      </c>
      <c r="D38" s="192">
        <f>IFERROR(B38/Measure/Factor,0)</f>
        <v>0</v>
      </c>
      <c r="E38" s="196"/>
      <c r="F38" s="763">
        <f t="shared" ref="F38:F40" si="17">IFERROR(E38/E$18,0)</f>
        <v>0</v>
      </c>
      <c r="G38" s="192">
        <f>IFERROR(E38/Measure/Factor,0)</f>
        <v>0</v>
      </c>
      <c r="H38" s="196"/>
      <c r="I38" s="763">
        <f t="shared" ref="I38:I40" si="18">IFERROR(H38/H$18,0)</f>
        <v>0</v>
      </c>
      <c r="J38" s="192">
        <f>IFERROR(H38/Measure/Factor,0)</f>
        <v>0</v>
      </c>
      <c r="K38" s="196"/>
      <c r="L38" s="763">
        <f t="shared" ref="L38:L40" si="19">IFERROR(K38/K$18,0)</f>
        <v>0</v>
      </c>
      <c r="M38" s="192">
        <f>IFERROR(K38/Measure/Factor,0)</f>
        <v>0</v>
      </c>
      <c r="N38" s="196"/>
      <c r="O38" s="763">
        <f t="shared" ref="O38:O40" si="20">IFERROR(N38/N$18,0)</f>
        <v>0</v>
      </c>
      <c r="P38" s="192">
        <f>IFERROR(N38/Measure/Factor,0)</f>
        <v>0</v>
      </c>
      <c r="Q38" s="196"/>
      <c r="R38" s="763">
        <f t="shared" ref="R38:R40" si="21">IFERROR(Q38/Q$18,0)</f>
        <v>0</v>
      </c>
      <c r="S38" s="192">
        <f>IFERROR(Q38/Measure/Factor,0)</f>
        <v>0</v>
      </c>
      <c r="T38" s="199">
        <f t="shared" ref="T38:T39" si="22">+T$18*U38</f>
        <v>0</v>
      </c>
      <c r="U38" s="719">
        <v>0</v>
      </c>
      <c r="V38" s="192"/>
      <c r="W38" s="418"/>
    </row>
    <row r="39" spans="1:42">
      <c r="A39" s="418" t="s">
        <v>348</v>
      </c>
      <c r="B39" s="170"/>
      <c r="C39" s="764">
        <f t="shared" si="16"/>
        <v>0</v>
      </c>
      <c r="D39" s="201">
        <f>IFERROR(B39/Measure/Factor,0)</f>
        <v>0</v>
      </c>
      <c r="E39" s="200"/>
      <c r="F39" s="764">
        <f t="shared" si="17"/>
        <v>0</v>
      </c>
      <c r="G39" s="201">
        <f>IFERROR(E39/Measure/Factor,0)</f>
        <v>0</v>
      </c>
      <c r="H39" s="200"/>
      <c r="I39" s="764">
        <f t="shared" si="18"/>
        <v>0</v>
      </c>
      <c r="J39" s="201">
        <f>IFERROR(H39/Measure/Factor,0)</f>
        <v>0</v>
      </c>
      <c r="K39" s="200"/>
      <c r="L39" s="764">
        <f t="shared" si="19"/>
        <v>0</v>
      </c>
      <c r="M39" s="201">
        <f>IFERROR(K39/Measure/Factor,0)</f>
        <v>0</v>
      </c>
      <c r="N39" s="200"/>
      <c r="O39" s="764">
        <f t="shared" si="20"/>
        <v>0</v>
      </c>
      <c r="P39" s="201">
        <f>IFERROR(N39/Measure/Factor,0)</f>
        <v>0</v>
      </c>
      <c r="Q39" s="200"/>
      <c r="R39" s="764">
        <f t="shared" si="21"/>
        <v>0</v>
      </c>
      <c r="S39" s="201">
        <f>IFERROR(Q39/Measure/Factor,0)</f>
        <v>0</v>
      </c>
      <c r="T39" s="765">
        <f t="shared" si="22"/>
        <v>0</v>
      </c>
      <c r="U39" s="766">
        <v>0</v>
      </c>
      <c r="V39" s="201"/>
      <c r="W39" s="418"/>
    </row>
    <row r="40" spans="1:42">
      <c r="A40" s="1578" t="s">
        <v>349</v>
      </c>
      <c r="B40" s="116">
        <f>SUM(B38:B39)</f>
        <v>0</v>
      </c>
      <c r="C40" s="763">
        <f t="shared" si="16"/>
        <v>0</v>
      </c>
      <c r="D40" s="192">
        <f>SUM(D38:D39)</f>
        <v>0</v>
      </c>
      <c r="E40" s="197">
        <f>SUM(E38:E39)</f>
        <v>0</v>
      </c>
      <c r="F40" s="763">
        <f t="shared" si="17"/>
        <v>0</v>
      </c>
      <c r="G40" s="192">
        <f>SUM(G38:G39)</f>
        <v>0</v>
      </c>
      <c r="H40" s="197">
        <f>SUM(H38:H39)</f>
        <v>0</v>
      </c>
      <c r="I40" s="763">
        <f t="shared" si="18"/>
        <v>0</v>
      </c>
      <c r="J40" s="192">
        <f>SUM(J38:J39)</f>
        <v>0</v>
      </c>
      <c r="K40" s="197">
        <f>SUM(K38:K39)</f>
        <v>0</v>
      </c>
      <c r="L40" s="763">
        <f t="shared" si="19"/>
        <v>0</v>
      </c>
      <c r="M40" s="192">
        <f>SUM(M38:M39)</f>
        <v>0</v>
      </c>
      <c r="N40" s="197">
        <f>SUM(N38:N39)</f>
        <v>0</v>
      </c>
      <c r="O40" s="763">
        <f t="shared" si="20"/>
        <v>0</v>
      </c>
      <c r="P40" s="192">
        <f>SUM(P38:P39)</f>
        <v>0</v>
      </c>
      <c r="Q40" s="197">
        <f>SUM(Q38:Q39)</f>
        <v>0</v>
      </c>
      <c r="R40" s="763">
        <f t="shared" si="21"/>
        <v>0</v>
      </c>
      <c r="S40" s="192">
        <f>SUM(S38:S39)</f>
        <v>0</v>
      </c>
      <c r="T40" s="197">
        <f>SUM(T38:T39)</f>
        <v>0</v>
      </c>
      <c r="U40" s="763">
        <f t="shared" ref="U40" si="23">IFERROR(T40/T$18,0)</f>
        <v>0</v>
      </c>
      <c r="V40" s="192">
        <f>SUM(V38:V39)</f>
        <v>0</v>
      </c>
      <c r="W40" s="418"/>
    </row>
    <row r="41" spans="1:42">
      <c r="A41" s="418"/>
      <c r="B41" s="116"/>
      <c r="C41" s="763"/>
      <c r="D41" s="192"/>
      <c r="E41" s="197"/>
      <c r="F41" s="763"/>
      <c r="G41" s="192"/>
      <c r="H41" s="197"/>
      <c r="I41" s="763"/>
      <c r="J41" s="192"/>
      <c r="K41" s="197"/>
      <c r="L41" s="763"/>
      <c r="M41" s="192"/>
      <c r="N41" s="197"/>
      <c r="O41" s="763"/>
      <c r="P41" s="192"/>
      <c r="Q41" s="197"/>
      <c r="R41" s="763"/>
      <c r="S41" s="192"/>
      <c r="T41" s="197"/>
      <c r="U41" s="763"/>
      <c r="V41" s="192"/>
      <c r="W41" s="418"/>
    </row>
    <row r="42" spans="1:42">
      <c r="A42" s="1578" t="s">
        <v>350</v>
      </c>
      <c r="B42" s="116"/>
      <c r="C42" s="763"/>
      <c r="D42" s="192"/>
      <c r="E42" s="197"/>
      <c r="F42" s="763"/>
      <c r="G42" s="192"/>
      <c r="H42" s="197"/>
      <c r="I42" s="763"/>
      <c r="J42" s="192"/>
      <c r="K42" s="197"/>
      <c r="L42" s="763"/>
      <c r="M42" s="192"/>
      <c r="N42" s="197"/>
      <c r="O42" s="763"/>
      <c r="P42" s="192"/>
      <c r="Q42" s="197"/>
      <c r="R42" s="763"/>
      <c r="S42" s="192"/>
      <c r="T42" s="197"/>
      <c r="U42" s="763"/>
      <c r="V42" s="192"/>
      <c r="W42" s="418"/>
    </row>
    <row r="43" spans="1:42">
      <c r="A43" s="418" t="s">
        <v>351</v>
      </c>
      <c r="B43" s="158"/>
      <c r="C43" s="763">
        <f t="shared" ref="C43:C48" si="24">IFERROR(B43/B$18,0)</f>
        <v>0</v>
      </c>
      <c r="D43" s="192">
        <f>IFERROR(B43/Measure/Factor,0)</f>
        <v>0</v>
      </c>
      <c r="E43" s="196"/>
      <c r="F43" s="763">
        <f t="shared" ref="F43:F48" si="25">IFERROR(E43/E$18,0)</f>
        <v>0</v>
      </c>
      <c r="G43" s="192">
        <f>IFERROR(E43/Measure/Factor,0)</f>
        <v>0</v>
      </c>
      <c r="H43" s="196"/>
      <c r="I43" s="763">
        <f t="shared" ref="I43:I48" si="26">IFERROR(H43/H$18,0)</f>
        <v>0</v>
      </c>
      <c r="J43" s="192">
        <f>IFERROR(H43/Measure/Factor,0)</f>
        <v>0</v>
      </c>
      <c r="K43" s="196"/>
      <c r="L43" s="763">
        <f t="shared" ref="L43:L48" si="27">IFERROR(K43/K$18,0)</f>
        <v>0</v>
      </c>
      <c r="M43" s="192">
        <f>IFERROR(K43/Measure/Factor,0)</f>
        <v>0</v>
      </c>
      <c r="N43" s="196"/>
      <c r="O43" s="763">
        <f t="shared" ref="O43:O48" si="28">IFERROR(N43/N$18,0)</f>
        <v>0</v>
      </c>
      <c r="P43" s="192">
        <f>IFERROR(N43/Measure/Factor,0)</f>
        <v>0</v>
      </c>
      <c r="Q43" s="196"/>
      <c r="R43" s="763">
        <f t="shared" ref="R43:R48" si="29">IFERROR(Q43/Q$18,0)</f>
        <v>0</v>
      </c>
      <c r="S43" s="192">
        <f>IFERROR(Q43/Measure/Factor,0)</f>
        <v>0</v>
      </c>
      <c r="T43" s="196">
        <f>+Q43*(1.03)</f>
        <v>0</v>
      </c>
      <c r="U43" s="763">
        <f t="shared" ref="U43:U48" si="30">IFERROR(T43/T$18,0)</f>
        <v>0</v>
      </c>
      <c r="V43" s="192">
        <f>IFERROR(T43/Measure/Factor,0)</f>
        <v>0</v>
      </c>
      <c r="W43" s="418"/>
    </row>
    <row r="44" spans="1:42">
      <c r="A44" s="418" t="s">
        <v>352</v>
      </c>
      <c r="B44" s="158"/>
      <c r="C44" s="763">
        <f t="shared" si="24"/>
        <v>0</v>
      </c>
      <c r="D44" s="192">
        <f>IFERROR(B44/Measure/Factor,0)</f>
        <v>0</v>
      </c>
      <c r="E44" s="196"/>
      <c r="F44" s="763">
        <f t="shared" si="25"/>
        <v>0</v>
      </c>
      <c r="G44" s="192">
        <f>IFERROR(E44/Measure/Factor,0)</f>
        <v>0</v>
      </c>
      <c r="H44" s="196"/>
      <c r="I44" s="763">
        <f t="shared" si="26"/>
        <v>0</v>
      </c>
      <c r="J44" s="192">
        <f>IFERROR(H44/Measure/Factor,0)</f>
        <v>0</v>
      </c>
      <c r="K44" s="196"/>
      <c r="L44" s="763">
        <f t="shared" si="27"/>
        <v>0</v>
      </c>
      <c r="M44" s="192">
        <f>IFERROR(K44/Measure/Factor,0)</f>
        <v>0</v>
      </c>
      <c r="N44" s="196"/>
      <c r="O44" s="763">
        <f t="shared" si="28"/>
        <v>0</v>
      </c>
      <c r="P44" s="192">
        <f>IFERROR(N44/Measure/Factor,0)</f>
        <v>0</v>
      </c>
      <c r="Q44" s="196"/>
      <c r="R44" s="763">
        <f t="shared" si="29"/>
        <v>0</v>
      </c>
      <c r="S44" s="192">
        <f>IFERROR(Q44/Measure/Factor,0)</f>
        <v>0</v>
      </c>
      <c r="T44" s="196">
        <f>+Q44*(1.03)</f>
        <v>0</v>
      </c>
      <c r="U44" s="763">
        <f t="shared" si="30"/>
        <v>0</v>
      </c>
      <c r="V44" s="192">
        <f>IFERROR(T44/Measure/Factor,0)</f>
        <v>0</v>
      </c>
      <c r="W44" s="418"/>
    </row>
    <row r="45" spans="1:42">
      <c r="A45" s="418" t="s">
        <v>353</v>
      </c>
      <c r="B45" s="158"/>
      <c r="C45" s="763">
        <f t="shared" si="24"/>
        <v>0</v>
      </c>
      <c r="D45" s="198">
        <f>IFERROR(B45/Measure/Factor,0)</f>
        <v>0</v>
      </c>
      <c r="E45" s="196"/>
      <c r="F45" s="763">
        <f t="shared" si="25"/>
        <v>0</v>
      </c>
      <c r="G45" s="198">
        <f>IFERROR(E45/Measure/Factor,0)</f>
        <v>0</v>
      </c>
      <c r="H45" s="196"/>
      <c r="I45" s="763">
        <f t="shared" si="26"/>
        <v>0</v>
      </c>
      <c r="J45" s="198">
        <f>IFERROR(H45/Measure/Factor,0)</f>
        <v>0</v>
      </c>
      <c r="K45" s="196"/>
      <c r="L45" s="763">
        <f t="shared" si="27"/>
        <v>0</v>
      </c>
      <c r="M45" s="198">
        <f>IFERROR(K45/Measure/Factor,0)</f>
        <v>0</v>
      </c>
      <c r="N45" s="196"/>
      <c r="O45" s="763">
        <f t="shared" si="28"/>
        <v>0</v>
      </c>
      <c r="P45" s="198">
        <f>IFERROR(N45/Measure/Factor,0)</f>
        <v>0</v>
      </c>
      <c r="Q45" s="196"/>
      <c r="R45" s="763">
        <f t="shared" si="29"/>
        <v>0</v>
      </c>
      <c r="S45" s="198">
        <f>IFERROR(Q45/Measure/Factor,0)</f>
        <v>0</v>
      </c>
      <c r="T45" s="196">
        <f t="shared" ref="T45:T46" si="31">+Q45*(1.03)</f>
        <v>0</v>
      </c>
      <c r="U45" s="763">
        <f t="shared" si="30"/>
        <v>0</v>
      </c>
      <c r="V45" s="198">
        <f>IFERROR(T45/Measure/Factor,0)</f>
        <v>0</v>
      </c>
      <c r="W45" s="418"/>
    </row>
    <row r="46" spans="1:42">
      <c r="A46" s="418" t="s">
        <v>218</v>
      </c>
      <c r="B46" s="158"/>
      <c r="C46" s="763">
        <f t="shared" si="24"/>
        <v>0</v>
      </c>
      <c r="D46" s="198">
        <f>IFERROR(B46/Measure/Factor,0)</f>
        <v>0</v>
      </c>
      <c r="E46" s="196"/>
      <c r="F46" s="763">
        <f t="shared" si="25"/>
        <v>0</v>
      </c>
      <c r="G46" s="198">
        <f>IFERROR(E46/Measure/Factor,0)</f>
        <v>0</v>
      </c>
      <c r="H46" s="196"/>
      <c r="I46" s="763">
        <f t="shared" si="26"/>
        <v>0</v>
      </c>
      <c r="J46" s="198">
        <f>IFERROR(H46/Measure/Factor,0)</f>
        <v>0</v>
      </c>
      <c r="K46" s="196"/>
      <c r="L46" s="763">
        <f t="shared" si="27"/>
        <v>0</v>
      </c>
      <c r="M46" s="198">
        <f>IFERROR(K46/Measure/Factor,0)</f>
        <v>0</v>
      </c>
      <c r="N46" s="196"/>
      <c r="O46" s="763">
        <f t="shared" si="28"/>
        <v>0</v>
      </c>
      <c r="P46" s="198">
        <f>IFERROR(N46/Measure/Factor,0)</f>
        <v>0</v>
      </c>
      <c r="Q46" s="196"/>
      <c r="R46" s="763">
        <f t="shared" si="29"/>
        <v>0</v>
      </c>
      <c r="S46" s="198">
        <f>IFERROR(Q46/Measure/Factor,0)</f>
        <v>0</v>
      </c>
      <c r="T46" s="196">
        <f t="shared" si="31"/>
        <v>0</v>
      </c>
      <c r="U46" s="763">
        <f t="shared" si="30"/>
        <v>0</v>
      </c>
      <c r="V46" s="198">
        <f>IFERROR(T46/Measure/Factor,0)</f>
        <v>0</v>
      </c>
      <c r="W46" s="418"/>
    </row>
    <row r="47" spans="1:42">
      <c r="A47" s="418" t="s">
        <v>913</v>
      </c>
      <c r="B47" s="170">
        <v>0</v>
      </c>
      <c r="C47" s="764">
        <f t="shared" si="24"/>
        <v>0</v>
      </c>
      <c r="D47" s="201">
        <f>IFERROR(B47/Measure/Factor,0)</f>
        <v>0</v>
      </c>
      <c r="E47" s="200"/>
      <c r="F47" s="764">
        <f t="shared" si="25"/>
        <v>0</v>
      </c>
      <c r="G47" s="201">
        <f>IFERROR(E47/Measure/Factor,0)</f>
        <v>0</v>
      </c>
      <c r="H47" s="200"/>
      <c r="I47" s="764">
        <f t="shared" si="26"/>
        <v>0</v>
      </c>
      <c r="J47" s="201">
        <f>IFERROR(H47/Measure/Factor,0)</f>
        <v>0</v>
      </c>
      <c r="K47" s="200">
        <v>0</v>
      </c>
      <c r="L47" s="764">
        <f t="shared" si="27"/>
        <v>0</v>
      </c>
      <c r="M47" s="201">
        <f>IFERROR(K47/Measure/Factor,0)</f>
        <v>0</v>
      </c>
      <c r="N47" s="200"/>
      <c r="O47" s="764">
        <f t="shared" si="28"/>
        <v>0</v>
      </c>
      <c r="P47" s="201">
        <f>IFERROR(N47/Measure/Factor,0)</f>
        <v>0</v>
      </c>
      <c r="Q47" s="807">
        <f>+R47*Q18</f>
        <v>0</v>
      </c>
      <c r="R47" s="766">
        <v>0</v>
      </c>
      <c r="S47" s="201">
        <f>IFERROR(Q47/Measure/Factor,0)</f>
        <v>0</v>
      </c>
      <c r="T47" s="807">
        <f>+U47*T18</f>
        <v>0</v>
      </c>
      <c r="U47" s="766">
        <v>0</v>
      </c>
      <c r="V47" s="201">
        <f>IFERROR(T47/Measure/Factor,0)</f>
        <v>0</v>
      </c>
      <c r="W47" s="418"/>
    </row>
    <row r="48" spans="1:42">
      <c r="A48" s="1578" t="s">
        <v>355</v>
      </c>
      <c r="B48" s="116">
        <f>SUM(B43:B47)</f>
        <v>0</v>
      </c>
      <c r="C48" s="763">
        <f t="shared" si="24"/>
        <v>0</v>
      </c>
      <c r="D48" s="192">
        <f>SUM(D43:D47)</f>
        <v>0</v>
      </c>
      <c r="E48" s="197">
        <f>SUM(E43:E47)</f>
        <v>0</v>
      </c>
      <c r="F48" s="763">
        <f t="shared" si="25"/>
        <v>0</v>
      </c>
      <c r="G48" s="192">
        <f>SUM(G43:G47)</f>
        <v>0</v>
      </c>
      <c r="H48" s="197">
        <f>SUM(H43:H47)</f>
        <v>0</v>
      </c>
      <c r="I48" s="763">
        <f t="shared" si="26"/>
        <v>0</v>
      </c>
      <c r="J48" s="192">
        <f>SUM(J43:J47)</f>
        <v>0</v>
      </c>
      <c r="K48" s="197">
        <f>SUM(K43:K47)</f>
        <v>0</v>
      </c>
      <c r="L48" s="763">
        <f t="shared" si="27"/>
        <v>0</v>
      </c>
      <c r="M48" s="192">
        <f>SUM(M43:M47)</f>
        <v>0</v>
      </c>
      <c r="N48" s="197">
        <f>SUM(N43:N47)</f>
        <v>0</v>
      </c>
      <c r="O48" s="763">
        <f t="shared" si="28"/>
        <v>0</v>
      </c>
      <c r="P48" s="192">
        <f>SUM(P43:P47)</f>
        <v>0</v>
      </c>
      <c r="Q48" s="197">
        <f>SUM(Q43:Q47)</f>
        <v>0</v>
      </c>
      <c r="R48" s="763">
        <f t="shared" si="29"/>
        <v>0</v>
      </c>
      <c r="S48" s="192">
        <f>SUM(S43:S47)</f>
        <v>0</v>
      </c>
      <c r="T48" s="197">
        <f>SUM(T43:T47)</f>
        <v>0</v>
      </c>
      <c r="U48" s="763">
        <f t="shared" si="30"/>
        <v>0</v>
      </c>
      <c r="V48" s="192">
        <f>SUM(V43:V47)</f>
        <v>0</v>
      </c>
      <c r="W48" s="418"/>
    </row>
    <row r="49" spans="1:23">
      <c r="A49" s="1578"/>
      <c r="B49" s="116"/>
      <c r="C49" s="763"/>
      <c r="D49" s="192"/>
      <c r="E49" s="197"/>
      <c r="F49" s="763"/>
      <c r="G49" s="192"/>
      <c r="H49" s="197"/>
      <c r="I49" s="763"/>
      <c r="J49" s="192"/>
      <c r="K49" s="197"/>
      <c r="L49" s="763"/>
      <c r="M49" s="192"/>
      <c r="N49" s="197"/>
      <c r="O49" s="763"/>
      <c r="P49" s="192"/>
      <c r="Q49" s="197"/>
      <c r="R49" s="763"/>
      <c r="S49" s="192"/>
      <c r="T49" s="197"/>
      <c r="U49" s="763"/>
      <c r="V49" s="192"/>
      <c r="W49" s="418"/>
    </row>
    <row r="50" spans="1:23">
      <c r="A50" s="1822" t="s">
        <v>354</v>
      </c>
      <c r="B50" s="247">
        <f>B48+B40+B33+B25</f>
        <v>0</v>
      </c>
      <c r="C50" s="769">
        <f>IFERROR(B50/B$18,0)</f>
        <v>0</v>
      </c>
      <c r="D50" s="768">
        <f>IFERROR(B50/Measure/Factor,0)</f>
        <v>0</v>
      </c>
      <c r="E50" s="767">
        <f>E48+E40+E33+E25</f>
        <v>0</v>
      </c>
      <c r="F50" s="769">
        <f>IFERROR(E50/E$18,0)</f>
        <v>0</v>
      </c>
      <c r="G50" s="768">
        <f>IFERROR(E50/Measure/Factor,0)</f>
        <v>0</v>
      </c>
      <c r="H50" s="767">
        <f>H48+H40+H33+H25</f>
        <v>0</v>
      </c>
      <c r="I50" s="769">
        <f>IFERROR(H50/H$18,0)</f>
        <v>0</v>
      </c>
      <c r="J50" s="768">
        <f>IFERROR(H50/Measure/Factor,0)</f>
        <v>0</v>
      </c>
      <c r="K50" s="767">
        <f>K48+K40+K33+K25</f>
        <v>0</v>
      </c>
      <c r="L50" s="769">
        <f>IFERROR(K50/K$18,0)</f>
        <v>0</v>
      </c>
      <c r="M50" s="768">
        <f>IFERROR(K50/Measure/Factor,0)</f>
        <v>0</v>
      </c>
      <c r="N50" s="767">
        <f>N48+N40+N33+N25</f>
        <v>0</v>
      </c>
      <c r="O50" s="769">
        <f>IFERROR(N50/N$18,0)</f>
        <v>0</v>
      </c>
      <c r="P50" s="768">
        <f>IFERROR(N50/Measure/Factor,0)</f>
        <v>0</v>
      </c>
      <c r="Q50" s="767">
        <f>Q48+Q40+Q33+Q25</f>
        <v>0</v>
      </c>
      <c r="R50" s="769">
        <f>IFERROR(Q50/Q$18,0)</f>
        <v>0</v>
      </c>
      <c r="S50" s="768">
        <f>IFERROR(Q50/Measure/Factor,0)</f>
        <v>0</v>
      </c>
      <c r="T50" s="767">
        <f>T48+T40+T33+T25</f>
        <v>0</v>
      </c>
      <c r="U50" s="769">
        <f>IFERROR(T50/T$18,0)</f>
        <v>0</v>
      </c>
      <c r="V50" s="768">
        <f>IFERROR(T50/Measure/Factor,0)</f>
        <v>0</v>
      </c>
      <c r="W50" s="418"/>
    </row>
    <row r="51" spans="1:23">
      <c r="A51" s="418"/>
      <c r="B51" s="116"/>
      <c r="C51" s="763"/>
      <c r="D51" s="192"/>
      <c r="E51" s="197"/>
      <c r="F51" s="763"/>
      <c r="G51" s="192"/>
      <c r="H51" s="197"/>
      <c r="I51" s="763"/>
      <c r="J51" s="192"/>
      <c r="K51" s="197"/>
      <c r="L51" s="763"/>
      <c r="M51" s="192"/>
      <c r="N51" s="197"/>
      <c r="O51" s="763"/>
      <c r="P51" s="192"/>
      <c r="Q51" s="197"/>
      <c r="R51" s="763"/>
      <c r="S51" s="192"/>
      <c r="T51" s="197"/>
      <c r="U51" s="763"/>
      <c r="V51" s="192"/>
      <c r="W51" s="418"/>
    </row>
    <row r="52" spans="1:23">
      <c r="A52" s="1745" t="s">
        <v>22</v>
      </c>
      <c r="B52" s="1746">
        <f>+B35-B40-B48</f>
        <v>0</v>
      </c>
      <c r="C52" s="1697">
        <f>IFERROR(B52/B$18,0)</f>
        <v>0</v>
      </c>
      <c r="D52" s="1747">
        <f>D18-D33</f>
        <v>0</v>
      </c>
      <c r="E52" s="1748">
        <f>+E35-E40-E48</f>
        <v>0</v>
      </c>
      <c r="F52" s="1697">
        <f>IFERROR(E52/E$18,0)</f>
        <v>0</v>
      </c>
      <c r="G52" s="1747">
        <f>G18-G33</f>
        <v>0</v>
      </c>
      <c r="H52" s="1748">
        <f>+H35-H40-H48</f>
        <v>0</v>
      </c>
      <c r="I52" s="1697">
        <f>IFERROR(H52/H$18,0)</f>
        <v>0</v>
      </c>
      <c r="J52" s="1747">
        <f>J18-J33</f>
        <v>0</v>
      </c>
      <c r="K52" s="1748">
        <f>+K35-K40-K48</f>
        <v>0</v>
      </c>
      <c r="L52" s="1697">
        <f>IFERROR(K52/K$18,0)</f>
        <v>0</v>
      </c>
      <c r="M52" s="1747">
        <f>M18-M33</f>
        <v>0</v>
      </c>
      <c r="N52" s="1748">
        <f>+N35-N40-N48</f>
        <v>0</v>
      </c>
      <c r="O52" s="1697">
        <f>IFERROR(N52/N$18,0)</f>
        <v>0</v>
      </c>
      <c r="P52" s="1747">
        <f>P18-P33</f>
        <v>0</v>
      </c>
      <c r="Q52" s="1748">
        <f>+Q35-Q40-Q48</f>
        <v>0</v>
      </c>
      <c r="R52" s="1697">
        <f>IFERROR(Q52/Q$18,0)</f>
        <v>0</v>
      </c>
      <c r="S52" s="1747">
        <f>S18-S33</f>
        <v>0</v>
      </c>
      <c r="T52" s="1748">
        <f>+T35-T40-T48</f>
        <v>0</v>
      </c>
      <c r="U52" s="1697">
        <f>IFERROR(T52/T$18,0)</f>
        <v>0</v>
      </c>
      <c r="V52" s="1747">
        <f>V18-V33</f>
        <v>0</v>
      </c>
      <c r="W52" s="418"/>
    </row>
    <row r="53" spans="1:23">
      <c r="A53" s="418"/>
      <c r="B53" s="116"/>
      <c r="C53" s="763"/>
      <c r="D53" s="192"/>
      <c r="E53" s="197"/>
      <c r="F53" s="763"/>
      <c r="G53" s="192"/>
      <c r="H53" s="197"/>
      <c r="I53" s="763"/>
      <c r="J53" s="192"/>
      <c r="K53" s="197"/>
      <c r="L53" s="763"/>
      <c r="M53" s="192"/>
      <c r="N53" s="197"/>
      <c r="O53" s="763"/>
      <c r="P53" s="192"/>
      <c r="Q53" s="197"/>
      <c r="R53" s="763"/>
      <c r="S53" s="192"/>
      <c r="T53" s="197"/>
      <c r="U53" s="763"/>
      <c r="V53" s="192"/>
      <c r="W53" s="418"/>
    </row>
    <row r="54" spans="1:23">
      <c r="A54" s="1578" t="s">
        <v>356</v>
      </c>
      <c r="B54" s="116"/>
      <c r="C54" s="763"/>
      <c r="D54" s="192"/>
      <c r="E54" s="197"/>
      <c r="F54" s="763"/>
      <c r="G54" s="192"/>
      <c r="H54" s="197"/>
      <c r="I54" s="763"/>
      <c r="J54" s="192"/>
      <c r="K54" s="197"/>
      <c r="L54" s="763"/>
      <c r="M54" s="192"/>
      <c r="N54" s="197"/>
      <c r="O54" s="763"/>
      <c r="P54" s="192"/>
      <c r="Q54" s="197"/>
      <c r="R54" s="763"/>
      <c r="S54" s="192"/>
      <c r="T54" s="197"/>
      <c r="U54" s="763"/>
      <c r="V54" s="192"/>
      <c r="W54" s="418"/>
    </row>
    <row r="55" spans="1:23">
      <c r="A55" s="418" t="s">
        <v>914</v>
      </c>
      <c r="B55" s="158">
        <v>0</v>
      </c>
      <c r="C55" s="763">
        <f t="shared" ref="C55:C56" si="32">IFERROR(B55/B$18,0)</f>
        <v>0</v>
      </c>
      <c r="D55" s="192">
        <f>IFERROR(B55/Measure/Factor,0)</f>
        <v>0</v>
      </c>
      <c r="E55" s="196">
        <v>0</v>
      </c>
      <c r="F55" s="763">
        <f t="shared" ref="F55:F56" si="33">IFERROR(E55/E$18,0)</f>
        <v>0</v>
      </c>
      <c r="G55" s="192">
        <f>IFERROR(E55/Measure/Factor,0)</f>
        <v>0</v>
      </c>
      <c r="H55" s="196">
        <v>0</v>
      </c>
      <c r="I55" s="763">
        <f t="shared" ref="I55:I56" si="34">IFERROR(H55/H$18,0)</f>
        <v>0</v>
      </c>
      <c r="J55" s="192">
        <f>IFERROR(H55/Measure/Factor,0)</f>
        <v>0</v>
      </c>
      <c r="K55" s="196">
        <v>0</v>
      </c>
      <c r="L55" s="763">
        <f t="shared" ref="L55:L56" si="35">IFERROR(K55/K$18,0)</f>
        <v>0</v>
      </c>
      <c r="M55" s="192">
        <f>IFERROR(K55/Measure/Factor,0)</f>
        <v>0</v>
      </c>
      <c r="N55" s="196">
        <v>0</v>
      </c>
      <c r="O55" s="763">
        <f t="shared" ref="O55:O56" si="36">IFERROR(N55/N$18,0)</f>
        <v>0</v>
      </c>
      <c r="P55" s="192">
        <f>IFERROR(N55/Measure/Factor,0)</f>
        <v>0</v>
      </c>
      <c r="Q55" s="196">
        <v>0</v>
      </c>
      <c r="R55" s="763">
        <f t="shared" ref="R55:R56" si="37">IFERROR(Q55/Q$18,0)</f>
        <v>0</v>
      </c>
      <c r="S55" s="192">
        <f>IFERROR(Q55/Measure/Factor,0)</f>
        <v>0</v>
      </c>
      <c r="T55" s="196">
        <f>+Q55*(1.03)</f>
        <v>0</v>
      </c>
      <c r="U55" s="763">
        <f t="shared" ref="U55:U56" si="38">IFERROR(T55/T$18,0)</f>
        <v>0</v>
      </c>
      <c r="V55" s="192">
        <f>IFERROR(T55/Measure/Factor,0)</f>
        <v>0</v>
      </c>
      <c r="W55" s="418"/>
    </row>
    <row r="56" spans="1:23">
      <c r="A56" s="418" t="s">
        <v>357</v>
      </c>
      <c r="B56" s="158">
        <v>0</v>
      </c>
      <c r="C56" s="763">
        <f t="shared" si="32"/>
        <v>0</v>
      </c>
      <c r="D56" s="192">
        <f>IFERROR(B56/Measure/Factor,0)</f>
        <v>0</v>
      </c>
      <c r="E56" s="196">
        <v>0</v>
      </c>
      <c r="F56" s="763">
        <f t="shared" si="33"/>
        <v>0</v>
      </c>
      <c r="G56" s="192">
        <f>IFERROR(E56/Measure/Factor,0)</f>
        <v>0</v>
      </c>
      <c r="H56" s="196">
        <v>0</v>
      </c>
      <c r="I56" s="763">
        <f t="shared" si="34"/>
        <v>0</v>
      </c>
      <c r="J56" s="192">
        <f>IFERROR(H56/Measure/Factor,0)</f>
        <v>0</v>
      </c>
      <c r="K56" s="196">
        <v>0</v>
      </c>
      <c r="L56" s="763">
        <f t="shared" si="35"/>
        <v>0</v>
      </c>
      <c r="M56" s="192">
        <f>IFERROR(K56/Measure/Factor,0)</f>
        <v>0</v>
      </c>
      <c r="N56" s="196">
        <v>0</v>
      </c>
      <c r="O56" s="763">
        <f t="shared" si="36"/>
        <v>0</v>
      </c>
      <c r="P56" s="192">
        <f>IFERROR(N56/Measure/Factor,0)</f>
        <v>0</v>
      </c>
      <c r="Q56" s="196">
        <v>0</v>
      </c>
      <c r="R56" s="763">
        <f t="shared" si="37"/>
        <v>0</v>
      </c>
      <c r="S56" s="192">
        <f>IFERROR(Q56/Measure/Factor,0)</f>
        <v>0</v>
      </c>
      <c r="T56" s="196">
        <v>0</v>
      </c>
      <c r="U56" s="763">
        <f t="shared" si="38"/>
        <v>0</v>
      </c>
      <c r="V56" s="192">
        <f>IFERROR(T56/Measure/Factor,0)</f>
        <v>0</v>
      </c>
      <c r="W56" s="418"/>
    </row>
    <row r="57" spans="1:23">
      <c r="A57" s="418"/>
      <c r="B57" s="145"/>
      <c r="C57" s="764"/>
      <c r="D57" s="201"/>
      <c r="E57" s="202"/>
      <c r="F57" s="764"/>
      <c r="G57" s="201"/>
      <c r="H57" s="202"/>
      <c r="I57" s="764"/>
      <c r="J57" s="201"/>
      <c r="K57" s="202"/>
      <c r="L57" s="764"/>
      <c r="M57" s="201"/>
      <c r="N57" s="202"/>
      <c r="O57" s="764"/>
      <c r="P57" s="201"/>
      <c r="Q57" s="202"/>
      <c r="R57" s="764"/>
      <c r="S57" s="201"/>
      <c r="T57" s="202"/>
      <c r="U57" s="764"/>
      <c r="V57" s="201"/>
      <c r="W57" s="418"/>
    </row>
    <row r="58" spans="1:23">
      <c r="A58" s="1578" t="s">
        <v>23</v>
      </c>
      <c r="B58" s="116">
        <f>SUM(B55:B57)</f>
        <v>0</v>
      </c>
      <c r="C58" s="763">
        <f>IFERROR(B58/B$18,0)</f>
        <v>0</v>
      </c>
      <c r="D58" s="192">
        <f>SUM(D55:D57)</f>
        <v>0</v>
      </c>
      <c r="E58" s="197">
        <f>SUM(E55:E57)</f>
        <v>0</v>
      </c>
      <c r="F58" s="763">
        <f>IFERROR(E58/E$18,0)</f>
        <v>0</v>
      </c>
      <c r="G58" s="192">
        <f>SUM(G55:G57)</f>
        <v>0</v>
      </c>
      <c r="H58" s="197">
        <f>SUM(H55:H57)</f>
        <v>0</v>
      </c>
      <c r="I58" s="763">
        <f>IFERROR(H58/H$18,0)</f>
        <v>0</v>
      </c>
      <c r="J58" s="192">
        <f>SUM(J55:J57)</f>
        <v>0</v>
      </c>
      <c r="K58" s="197">
        <f>SUM(K55:K57)</f>
        <v>0</v>
      </c>
      <c r="L58" s="763">
        <f>IFERROR(K58/K$18,0)</f>
        <v>0</v>
      </c>
      <c r="M58" s="192">
        <f>SUM(M55:M57)</f>
        <v>0</v>
      </c>
      <c r="N58" s="197">
        <f>SUM(N55:N57)</f>
        <v>0</v>
      </c>
      <c r="O58" s="763">
        <f>IFERROR(N58/N$18,0)</f>
        <v>0</v>
      </c>
      <c r="P58" s="192">
        <f>SUM(P55:P57)</f>
        <v>0</v>
      </c>
      <c r="Q58" s="197">
        <f>SUM(Q55:Q57)</f>
        <v>0</v>
      </c>
      <c r="R58" s="763">
        <f>IFERROR(Q58/Q$18,0)</f>
        <v>0</v>
      </c>
      <c r="S58" s="192">
        <f>SUM(S55:S57)</f>
        <v>0</v>
      </c>
      <c r="T58" s="197">
        <f>SUM(T55:T57)</f>
        <v>0</v>
      </c>
      <c r="U58" s="763">
        <f>IFERROR(T58/T$18,0)</f>
        <v>0</v>
      </c>
      <c r="V58" s="192">
        <f>SUM(V55:V57)</f>
        <v>0</v>
      </c>
      <c r="W58" s="418"/>
    </row>
    <row r="59" spans="1:23" ht="15" thickBot="1">
      <c r="A59" s="418"/>
      <c r="B59" s="803"/>
      <c r="C59" s="770"/>
      <c r="D59" s="206"/>
      <c r="E59" s="205"/>
      <c r="F59" s="770"/>
      <c r="G59" s="206"/>
      <c r="H59" s="205"/>
      <c r="I59" s="770"/>
      <c r="J59" s="206"/>
      <c r="K59" s="205"/>
      <c r="L59" s="770"/>
      <c r="M59" s="206"/>
      <c r="N59" s="205"/>
      <c r="O59" s="770"/>
      <c r="P59" s="206"/>
      <c r="Q59" s="205"/>
      <c r="R59" s="770"/>
      <c r="S59" s="206"/>
      <c r="T59" s="205"/>
      <c r="U59" s="770"/>
      <c r="V59" s="206"/>
      <c r="W59" s="418"/>
    </row>
    <row r="60" spans="1:23" ht="15" thickTop="1">
      <c r="A60" s="1749" t="s">
        <v>164</v>
      </c>
      <c r="B60" s="1753">
        <f>B52-B58</f>
        <v>0</v>
      </c>
      <c r="C60" s="1754">
        <f>IFERROR(B60/B$18,0)</f>
        <v>0</v>
      </c>
      <c r="D60" s="1751">
        <f>D52-D58</f>
        <v>0</v>
      </c>
      <c r="E60" s="1755">
        <f>E52-E58</f>
        <v>0</v>
      </c>
      <c r="F60" s="1754">
        <f>IFERROR(E60/E$18,0)</f>
        <v>0</v>
      </c>
      <c r="G60" s="1751">
        <f>G52-G58</f>
        <v>0</v>
      </c>
      <c r="H60" s="1755">
        <f>H52-H58</f>
        <v>0</v>
      </c>
      <c r="I60" s="1754">
        <f>IFERROR(H60/H$18,0)</f>
        <v>0</v>
      </c>
      <c r="J60" s="1751">
        <f>J52-J58</f>
        <v>0</v>
      </c>
      <c r="K60" s="1755">
        <f>K52-K58</f>
        <v>0</v>
      </c>
      <c r="L60" s="1754">
        <f>IFERROR(K60/K$18,0)</f>
        <v>0</v>
      </c>
      <c r="M60" s="1751">
        <f>M52-M58</f>
        <v>0</v>
      </c>
      <c r="N60" s="1755">
        <f>N52-N58</f>
        <v>0</v>
      </c>
      <c r="O60" s="1754">
        <f>IFERROR(N60/N$18,0)</f>
        <v>0</v>
      </c>
      <c r="P60" s="1751">
        <f>P52-P58</f>
        <v>0</v>
      </c>
      <c r="Q60" s="1755">
        <f>Q52-Q58</f>
        <v>0</v>
      </c>
      <c r="R60" s="1754">
        <f>IFERROR(Q60/Q$18,0)</f>
        <v>0</v>
      </c>
      <c r="S60" s="1751">
        <f>S52-S58</f>
        <v>0</v>
      </c>
      <c r="T60" s="1755">
        <f>T52-T58</f>
        <v>0</v>
      </c>
      <c r="U60" s="1754">
        <f>IFERROR(T60/T$18,0)</f>
        <v>0</v>
      </c>
      <c r="V60" s="1751">
        <f>V52-V58</f>
        <v>0</v>
      </c>
      <c r="W60" s="746"/>
    </row>
    <row r="61" spans="1:23">
      <c r="A61" s="1578"/>
      <c r="B61" s="191"/>
      <c r="C61" s="762"/>
      <c r="D61" s="207"/>
      <c r="E61" s="191"/>
      <c r="F61" s="763"/>
      <c r="G61" s="207"/>
      <c r="H61" s="191"/>
      <c r="I61" s="763"/>
      <c r="J61" s="207"/>
      <c r="K61" s="191"/>
      <c r="L61" s="763"/>
      <c r="M61" s="207"/>
      <c r="N61" s="191"/>
      <c r="O61" s="763"/>
      <c r="P61" s="207"/>
      <c r="Q61" s="116"/>
      <c r="R61" s="763"/>
      <c r="S61" s="207"/>
      <c r="T61" s="191"/>
      <c r="U61" s="763"/>
      <c r="V61" s="207"/>
    </row>
    <row r="62" spans="1:23">
      <c r="A62" s="1581" t="s">
        <v>489</v>
      </c>
      <c r="B62" s="1575">
        <f>Annual_Debt_Service</f>
        <v>0</v>
      </c>
      <c r="C62" s="771"/>
      <c r="D62" s="210"/>
      <c r="E62" s="208">
        <f>Annual_Debt_Service</f>
        <v>0</v>
      </c>
      <c r="F62" s="772"/>
      <c r="G62" s="210"/>
      <c r="H62" s="208">
        <f>Annual_Debt_Service</f>
        <v>0</v>
      </c>
      <c r="I62" s="773"/>
      <c r="J62" s="771"/>
      <c r="K62" s="208">
        <f>Annual_Debt_Service</f>
        <v>0</v>
      </c>
      <c r="L62" s="772"/>
      <c r="M62" s="210"/>
      <c r="N62" s="208">
        <f>Annual_Debt_Service</f>
        <v>0</v>
      </c>
      <c r="O62" s="773"/>
      <c r="P62" s="771"/>
      <c r="Q62" s="938">
        <f>Annual_Debt_Service</f>
        <v>0</v>
      </c>
      <c r="R62" s="773"/>
      <c r="S62" s="210"/>
      <c r="T62" s="781">
        <f>Annual_Debt_Service</f>
        <v>0</v>
      </c>
      <c r="U62" s="780"/>
      <c r="V62" s="209"/>
    </row>
    <row r="63" spans="1:23">
      <c r="A63" s="1578" t="s">
        <v>546</v>
      </c>
      <c r="B63" s="191">
        <f>+B60-B62</f>
        <v>0</v>
      </c>
      <c r="C63" s="207"/>
      <c r="D63" s="191"/>
      <c r="E63" s="774">
        <f>+E60-E62</f>
        <v>0</v>
      </c>
      <c r="F63" s="775"/>
      <c r="G63" s="191"/>
      <c r="H63" s="774">
        <f>+H60-H62</f>
        <v>0</v>
      </c>
      <c r="J63" s="207"/>
      <c r="K63" s="774">
        <f>+K60-K62</f>
        <v>0</v>
      </c>
      <c r="L63" s="775"/>
      <c r="M63" s="191"/>
      <c r="N63" s="774">
        <f>+N60-N62</f>
        <v>0</v>
      </c>
      <c r="P63" s="207"/>
      <c r="Q63" s="774">
        <f>+Q60-Q62</f>
        <v>0</v>
      </c>
      <c r="S63" s="191"/>
      <c r="T63" s="211">
        <f>+T60-T62</f>
        <v>0</v>
      </c>
      <c r="V63" s="212"/>
    </row>
    <row r="64" spans="1:23">
      <c r="A64" s="1578" t="s">
        <v>690</v>
      </c>
      <c r="B64" s="776">
        <f>IFERROR(+B52/B$62,0)</f>
        <v>0</v>
      </c>
      <c r="C64" s="214"/>
      <c r="D64" s="776" t="str">
        <f>IF('Property &amp; Loan Summary'!$I$36+'Property &amp; Loan Summary'!$J$36=0,"",+B52/(B$62+Sub_Debt_Service))</f>
        <v/>
      </c>
      <c r="E64" s="135">
        <f>IFERROR(+E52/E$62,0)</f>
        <v>0</v>
      </c>
      <c r="F64" s="775"/>
      <c r="G64" s="776" t="str">
        <f>IF('Property &amp; Loan Summary'!$I$36+'Property &amp; Loan Summary'!$J$36=0,"",+E52/(E$62+Sub_Debt_Service))</f>
        <v/>
      </c>
      <c r="H64" s="135">
        <f>IFERROR(+H52/H$62,0)</f>
        <v>0</v>
      </c>
      <c r="J64" s="776" t="str">
        <f>IF('Property &amp; Loan Summary'!$I$36+'Property &amp; Loan Summary'!$J$36=0,"",+H52/(H$62+Sub_Debt_Service))</f>
        <v/>
      </c>
      <c r="K64" s="135">
        <f>IFERROR(+K52/K$62,0)</f>
        <v>0</v>
      </c>
      <c r="L64" s="775"/>
      <c r="M64" s="776" t="str">
        <f>IF('Property &amp; Loan Summary'!$I$36+'Property &amp; Loan Summary'!$J$36=0,"",+K52/(K$62+Sub_Debt_Service))</f>
        <v/>
      </c>
      <c r="N64" s="135">
        <f>IFERROR(+N52/N$62,0)</f>
        <v>0</v>
      </c>
      <c r="P64" s="776" t="str">
        <f>IF('Property &amp; Loan Summary'!$I$36+'Property &amp; Loan Summary'!$J$36=0,"",+N52/(N$62+Sub_Debt_Service))</f>
        <v/>
      </c>
      <c r="Q64" s="135">
        <f>IFERROR(+Q52/Q$62,0)</f>
        <v>0</v>
      </c>
      <c r="S64" s="776" t="str">
        <f>IF('Property &amp; Loan Summary'!$I$36+'Property &amp; Loan Summary'!$J$36=0,"",+Q52/(Q$62+Sub_Debt_Service))</f>
        <v/>
      </c>
      <c r="T64" s="782">
        <f>IFERROR(+T52/T$62,0)</f>
        <v>0</v>
      </c>
      <c r="V64" s="136" t="str">
        <f>IF('Property &amp; Loan Summary'!$I$36+'Property &amp; Loan Summary'!$J$36=0,"",+T52/(T$62+Sub_Debt_Service))</f>
        <v/>
      </c>
    </row>
    <row r="65" spans="1:23">
      <c r="A65" s="1578" t="s">
        <v>691</v>
      </c>
      <c r="B65" s="776">
        <f>IFERROR(+B60/B$62,0)</f>
        <v>0</v>
      </c>
      <c r="C65" s="214"/>
      <c r="D65" s="776" t="str">
        <f>IF('Property &amp; Loan Summary'!$I$36+'Property &amp; Loan Summary'!$J$36=0,"",+B60/(B$62+Sub_Debt_Service))</f>
        <v/>
      </c>
      <c r="E65" s="135">
        <f>IFERROR(+E60/E$62,0)</f>
        <v>0</v>
      </c>
      <c r="F65" s="775"/>
      <c r="G65" s="776" t="str">
        <f>IF('Property &amp; Loan Summary'!$I$36+'Property &amp; Loan Summary'!$J$36=0,"",+E60/(E$62+Sub_Debt_Service))</f>
        <v/>
      </c>
      <c r="H65" s="135">
        <f>IFERROR(+H60/H$62,0)</f>
        <v>0</v>
      </c>
      <c r="J65" s="776" t="str">
        <f>IF('Property &amp; Loan Summary'!$I$36+'Property &amp; Loan Summary'!$J$36=0,"",+H60/(H$62+Sub_Debt_Service))</f>
        <v/>
      </c>
      <c r="K65" s="135">
        <f>IFERROR(+K60/K$62,0)</f>
        <v>0</v>
      </c>
      <c r="L65" s="775"/>
      <c r="M65" s="776" t="str">
        <f>IF('Property &amp; Loan Summary'!$I$36+'Property &amp; Loan Summary'!$J$36=0,"",+K60/(K$62+Sub_Debt_Service))</f>
        <v/>
      </c>
      <c r="N65" s="135">
        <f>IFERROR(+N60/N$62,0)</f>
        <v>0</v>
      </c>
      <c r="P65" s="776" t="str">
        <f>IF('Property &amp; Loan Summary'!$I$36+'Property &amp; Loan Summary'!$J$36=0,"",+N60/(N$62+Sub_Debt_Service))</f>
        <v/>
      </c>
      <c r="Q65" s="135">
        <f>IFERROR(+Q60/Q$62,0)</f>
        <v>0</v>
      </c>
      <c r="S65" s="776" t="str">
        <f>IF('Property &amp; Loan Summary'!$I$36+'Property &amp; Loan Summary'!$J$36=0,"",+Q60/(Q$62+Sub_Debt_Service))</f>
        <v/>
      </c>
      <c r="T65" s="782">
        <f>IFERROR(+T60/T$62,0)</f>
        <v>0</v>
      </c>
      <c r="V65" s="136" t="str">
        <f>IF('Property &amp; Loan Summary'!$I$36+'Property &amp; Loan Summary'!$J$36=0,"",+T60/(T$62+Sub_Debt_Service))</f>
        <v/>
      </c>
    </row>
    <row r="66" spans="1:23">
      <c r="A66" s="1579" t="s">
        <v>692</v>
      </c>
      <c r="B66" s="217">
        <f>IFERROR(+B52/Current_Balance,0)</f>
        <v>0</v>
      </c>
      <c r="C66" s="87"/>
      <c r="D66" s="217" t="str">
        <f>IF('Property &amp; Loan Summary'!$I$36+'Property &amp; Loan Summary'!$J$36=0,"",+B60/('Property &amp; Loan Summary'!$K$37))</f>
        <v/>
      </c>
      <c r="E66" s="777">
        <f>IFERROR(+E52/Current_Balance,0)</f>
        <v>0</v>
      </c>
      <c r="F66" s="217"/>
      <c r="G66" s="217" t="str">
        <f>IF('Property &amp; Loan Summary'!$I$36+'Property &amp; Loan Summary'!$J$36=0,"",+E60/('Property &amp; Loan Summary'!$K$37))</f>
        <v/>
      </c>
      <c r="H66" s="777">
        <f>IFERROR(+H52/Current_Balance,0)</f>
        <v>0</v>
      </c>
      <c r="I66" s="217"/>
      <c r="J66" s="217" t="str">
        <f>IF('Property &amp; Loan Summary'!$I$36+'Property &amp; Loan Summary'!$J$36=0,"",+H60/('Property &amp; Loan Summary'!$K$37))</f>
        <v/>
      </c>
      <c r="K66" s="777">
        <f>IFERROR(+K52/Current_Balance,0)</f>
        <v>0</v>
      </c>
      <c r="L66" s="217"/>
      <c r="M66" s="217" t="str">
        <f>IF('Property &amp; Loan Summary'!$I$36+'Property &amp; Loan Summary'!$J$36=0,"",+K60/('Property &amp; Loan Summary'!$K$37))</f>
        <v/>
      </c>
      <c r="N66" s="777">
        <f>IFERROR(+N52/Current_Balance,0)</f>
        <v>0</v>
      </c>
      <c r="O66" s="217"/>
      <c r="P66" s="217" t="str">
        <f>IF('Property &amp; Loan Summary'!$I$36+'Property &amp; Loan Summary'!$J$36=0,"",+N60/('Property &amp; Loan Summary'!$K$37))</f>
        <v/>
      </c>
      <c r="Q66" s="777">
        <f>IFERROR(+Q52/Current_Balance,0)</f>
        <v>0</v>
      </c>
      <c r="R66" s="217"/>
      <c r="S66" s="217" t="str">
        <f>IF('Property &amp; Loan Summary'!$I$36+'Property &amp; Loan Summary'!$J$36=0,"",+Q60/('Property &amp; Loan Summary'!$K$37))</f>
        <v/>
      </c>
      <c r="T66" s="215">
        <f>IFERROR(+T52/Current_Balance,0)</f>
        <v>0</v>
      </c>
      <c r="U66" s="217"/>
      <c r="V66" s="216" t="str">
        <f>IF('Property &amp; Loan Summary'!$I$36+'Property &amp; Loan Summary'!$J$36=0,"",+T60/('Property &amp; Loan Summary'!$K$37))</f>
        <v/>
      </c>
    </row>
    <row r="67" spans="1:23" ht="8.25" customHeight="1">
      <c r="E67" s="190"/>
    </row>
    <row r="68" spans="1:23">
      <c r="A68" s="1680" t="s">
        <v>138</v>
      </c>
      <c r="B68" s="1756"/>
      <c r="C68" s="1756"/>
      <c r="D68" s="1756"/>
      <c r="E68" s="1673"/>
      <c r="F68" s="1697"/>
      <c r="G68" s="1673"/>
      <c r="H68" s="1673"/>
      <c r="I68" s="1757"/>
      <c r="J68" s="1673"/>
      <c r="K68" s="1673"/>
      <c r="L68" s="1757"/>
      <c r="M68" s="1673"/>
      <c r="N68" s="1673"/>
      <c r="O68" s="1757"/>
      <c r="P68" s="1673"/>
      <c r="Q68" s="1673"/>
      <c r="R68" s="1757"/>
      <c r="S68" s="1673"/>
      <c r="T68" s="1673"/>
      <c r="U68" s="1757"/>
      <c r="V68" s="1673"/>
      <c r="W68" s="1674"/>
    </row>
    <row r="69" spans="1:23">
      <c r="A69" s="484"/>
      <c r="B69" s="419"/>
      <c r="C69" s="419"/>
      <c r="D69" s="419"/>
      <c r="E69" s="419"/>
      <c r="F69" s="779"/>
      <c r="G69" s="419"/>
      <c r="H69" s="419"/>
      <c r="I69" s="780"/>
      <c r="J69" s="419"/>
      <c r="K69" s="484"/>
      <c r="L69" s="780"/>
      <c r="M69" s="419"/>
      <c r="N69" s="419"/>
      <c r="O69" s="780"/>
      <c r="P69" s="419"/>
      <c r="Q69" s="419"/>
      <c r="R69" s="780"/>
      <c r="S69" s="419"/>
      <c r="T69" s="419"/>
      <c r="U69" s="780"/>
      <c r="V69" s="419"/>
      <c r="W69" s="91"/>
    </row>
    <row r="70" spans="1:23">
      <c r="A70" s="85"/>
      <c r="F70" s="142"/>
      <c r="K70" s="85"/>
      <c r="W70" s="84"/>
    </row>
    <row r="71" spans="1:23">
      <c r="A71" s="85"/>
      <c r="F71" s="142"/>
      <c r="K71" s="85"/>
      <c r="W71" s="84"/>
    </row>
    <row r="72" spans="1:23">
      <c r="A72" s="85"/>
      <c r="F72" s="142"/>
      <c r="K72" s="85"/>
      <c r="W72" s="84"/>
    </row>
    <row r="73" spans="1:23">
      <c r="A73" s="85"/>
      <c r="F73" s="142"/>
      <c r="K73" s="85"/>
      <c r="W73" s="84"/>
    </row>
    <row r="74" spans="1:23">
      <c r="A74" s="85"/>
      <c r="F74" s="142"/>
      <c r="K74" s="85"/>
      <c r="W74" s="84"/>
    </row>
    <row r="75" spans="1:23">
      <c r="A75" s="85"/>
      <c r="F75" s="142"/>
      <c r="K75" s="85"/>
      <c r="W75" s="84"/>
    </row>
    <row r="76" spans="1:23">
      <c r="A76" s="85"/>
      <c r="F76" s="142"/>
      <c r="K76" s="85"/>
      <c r="W76" s="84"/>
    </row>
    <row r="77" spans="1:23">
      <c r="A77" s="85"/>
      <c r="F77" s="142"/>
      <c r="K77" s="85"/>
      <c r="W77" s="84"/>
    </row>
    <row r="78" spans="1:23">
      <c r="A78" s="85"/>
      <c r="F78" s="142"/>
      <c r="K78" s="85"/>
      <c r="W78" s="84"/>
    </row>
    <row r="79" spans="1:23">
      <c r="A79" s="85"/>
      <c r="F79" s="142"/>
      <c r="K79" s="85"/>
      <c r="W79" s="84"/>
    </row>
    <row r="80" spans="1:23">
      <c r="A80" s="85"/>
      <c r="F80" s="142"/>
      <c r="K80" s="85"/>
      <c r="W80" s="84"/>
    </row>
    <row r="81" spans="1:23">
      <c r="A81" s="89"/>
      <c r="B81" s="87"/>
      <c r="C81" s="87"/>
      <c r="D81" s="87"/>
      <c r="E81" s="87"/>
      <c r="F81" s="146"/>
      <c r="G81" s="87"/>
      <c r="H81" s="87"/>
      <c r="I81" s="778"/>
      <c r="J81" s="87"/>
      <c r="K81" s="89"/>
      <c r="L81" s="778"/>
      <c r="M81" s="87"/>
      <c r="N81" s="87"/>
      <c r="O81" s="778"/>
      <c r="P81" s="87"/>
      <c r="Q81" s="87"/>
      <c r="R81" s="778"/>
      <c r="S81" s="87"/>
      <c r="T81" s="87"/>
      <c r="U81" s="778"/>
      <c r="V81" s="87"/>
      <c r="W81" s="88"/>
    </row>
  </sheetData>
  <customSheetViews>
    <customSheetView guid="{277664D0-B40D-498C-82F3-3B4E3EB3B20C}" scale="85" showPageBreaks="1" fitToPage="1" printArea="1" view="pageBreakPreview" topLeftCell="A19">
      <selection activeCell="M43" sqref="M43"/>
      <colBreaks count="1" manualBreakCount="1">
        <brk id="23" max="1048575" man="1"/>
      </colBreaks>
      <pageMargins left="0.7" right="0.7" top="0.75" bottom="0.75" header="0.3" footer="0.3"/>
      <pageSetup scale="46" orientation="landscape" r:id="rId1"/>
      <headerFooter>
        <oddHeader xml:space="preserve">&amp;L=Property_Name
</oddHeader>
        <oddFooter>&amp;CCONFIDENTIAL</oddFooter>
      </headerFooter>
    </customSheetView>
  </customSheetViews>
  <pageMargins left="0.7" right="0.7" top="0.75" bottom="0.75" header="0.3" footer="0.3"/>
  <pageSetup scale="42" orientation="landscape" r:id="rId2"/>
  <headerFooter>
    <oddHeader xml:space="preserve">&amp;L=Property_Name
</oddHeader>
    <oddFooter>&amp;CCONFIDENTIAL</oddFooter>
  </headerFooter>
  <colBreaks count="1" manualBreakCount="1">
    <brk id="23" max="1048575" man="1"/>
  </colBreak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pageSetUpPr fitToPage="1"/>
  </sheetPr>
  <dimension ref="A2:EH92"/>
  <sheetViews>
    <sheetView view="pageBreakPreview" zoomScaleNormal="100" zoomScaleSheetLayoutView="100" workbookViewId="0"/>
  </sheetViews>
  <sheetFormatPr baseColWidth="10" defaultColWidth="9.1640625" defaultRowHeight="14" outlineLevelRow="1"/>
  <cols>
    <col min="1" max="1" width="1.5" style="82" customWidth="1"/>
    <col min="2" max="2" width="45.83203125" style="82" customWidth="1"/>
    <col min="3" max="3" width="12.6640625" style="82" customWidth="1"/>
    <col min="4" max="4" width="12.33203125" style="82" customWidth="1"/>
    <col min="5" max="13" width="12.6640625" style="82" bestFit="1" customWidth="1"/>
    <col min="14" max="14" width="9.1640625" style="82"/>
    <col min="15" max="15" width="18.5" style="82" bestFit="1" customWidth="1"/>
    <col min="16" max="20" width="12.5" style="82" bestFit="1" customWidth="1"/>
    <col min="21" max="21" width="10.5" style="82" bestFit="1" customWidth="1"/>
    <col min="22" max="23" width="12.5" style="82" bestFit="1" customWidth="1"/>
    <col min="24" max="24" width="11.5" style="82" bestFit="1" customWidth="1"/>
    <col min="25" max="25" width="11" style="82" bestFit="1" customWidth="1"/>
    <col min="26" max="16384" width="9.1640625" style="82"/>
  </cols>
  <sheetData>
    <row r="2" spans="1:138">
      <c r="B2" s="125" t="s">
        <v>565</v>
      </c>
      <c r="C2" s="82" t="s">
        <v>803</v>
      </c>
    </row>
    <row r="3" spans="1:138">
      <c r="C3" s="82" t="s">
        <v>564</v>
      </c>
    </row>
    <row r="4" spans="1:138">
      <c r="C4" s="82" t="s">
        <v>566</v>
      </c>
    </row>
    <row r="5" spans="1:138">
      <c r="C5" s="82" t="s">
        <v>567</v>
      </c>
    </row>
    <row r="6" spans="1:138">
      <c r="C6" s="82" t="s">
        <v>568</v>
      </c>
    </row>
    <row r="7" spans="1:138" s="103" customFormat="1">
      <c r="A7" s="82"/>
      <c r="B7" s="168">
        <f>Property_Name</f>
        <v>0</v>
      </c>
      <c r="C7" s="82"/>
      <c r="D7" s="82"/>
      <c r="E7" s="82"/>
      <c r="F7" s="82"/>
      <c r="G7" s="82"/>
      <c r="H7" s="82"/>
      <c r="I7" s="82"/>
      <c r="J7" s="82"/>
      <c r="K7" s="82"/>
      <c r="L7" s="82"/>
      <c r="M7" s="82"/>
      <c r="N7" s="82"/>
      <c r="O7" s="82"/>
      <c r="P7" s="82"/>
      <c r="Q7" s="82"/>
      <c r="R7" s="82"/>
      <c r="S7" s="892" t="s">
        <v>950</v>
      </c>
    </row>
    <row r="8" spans="1:138" s="103" customFormat="1">
      <c r="A8" s="82"/>
      <c r="B8" s="125" t="s">
        <v>442</v>
      </c>
      <c r="C8" s="120" t="s">
        <v>444</v>
      </c>
      <c r="D8" s="82"/>
      <c r="E8" s="82"/>
      <c r="F8" s="82"/>
      <c r="G8" s="82"/>
      <c r="H8" s="82"/>
      <c r="I8" s="82"/>
      <c r="J8" s="82"/>
      <c r="K8" s="82"/>
      <c r="L8" s="82"/>
      <c r="M8" s="82"/>
      <c r="N8" s="82"/>
      <c r="O8" s="82"/>
      <c r="P8" s="82"/>
      <c r="Q8" s="82"/>
      <c r="R8" s="82"/>
      <c r="S8" s="103" t="e">
        <f>AND(RRP="TRUE",$C$8="Mark to Market")</f>
        <v>#N/A</v>
      </c>
    </row>
    <row r="9" spans="1:138" s="103" customFormat="1">
      <c r="A9" s="82"/>
      <c r="B9" s="125" t="s">
        <v>504</v>
      </c>
      <c r="C9" s="120" t="s">
        <v>114</v>
      </c>
      <c r="D9" s="82"/>
      <c r="E9" s="82"/>
      <c r="F9" s="82"/>
      <c r="G9" s="82"/>
      <c r="H9" s="82"/>
      <c r="I9" s="82"/>
      <c r="J9" s="82"/>
      <c r="K9" s="82"/>
      <c r="L9" s="82"/>
      <c r="M9" s="82"/>
      <c r="N9" s="82"/>
      <c r="O9" s="82"/>
      <c r="P9" s="82"/>
      <c r="Q9" s="82"/>
      <c r="R9" s="82"/>
    </row>
    <row r="10" spans="1:138" s="103" customFormat="1">
      <c r="A10" s="82"/>
      <c r="B10" s="488" t="s">
        <v>1016</v>
      </c>
      <c r="C10" s="964" t="str">
        <f ca="1">+'Property &amp; Loan Summary'!D43</f>
        <v>T12 - 2026</v>
      </c>
      <c r="D10" s="965">
        <f>EDATE(Note_Date,12)</f>
        <v>366</v>
      </c>
      <c r="E10" s="966">
        <f>EDATE(D10,12)</f>
        <v>731</v>
      </c>
      <c r="F10" s="966">
        <f t="shared" ref="F10:M10" si="0">EDATE(E10,12)</f>
        <v>1096</v>
      </c>
      <c r="G10" s="966">
        <f t="shared" si="0"/>
        <v>1461</v>
      </c>
      <c r="H10" s="966">
        <f t="shared" si="0"/>
        <v>1827</v>
      </c>
      <c r="I10" s="966">
        <f t="shared" si="0"/>
        <v>2192</v>
      </c>
      <c r="J10" s="966">
        <f t="shared" si="0"/>
        <v>2557</v>
      </c>
      <c r="K10" s="966">
        <f t="shared" si="0"/>
        <v>2922</v>
      </c>
      <c r="L10" s="966">
        <f t="shared" si="0"/>
        <v>3288</v>
      </c>
      <c r="M10" s="967">
        <f t="shared" si="0"/>
        <v>3653</v>
      </c>
      <c r="N10" s="82"/>
      <c r="O10" s="82"/>
      <c r="P10" s="82"/>
      <c r="Q10" s="82"/>
      <c r="R10" s="82"/>
    </row>
    <row r="11" spans="1:138" s="103" customFormat="1">
      <c r="A11" s="82"/>
      <c r="B11" s="122" t="s">
        <v>1017</v>
      </c>
      <c r="C11" s="960" t="s">
        <v>248</v>
      </c>
      <c r="D11" s="961">
        <v>1</v>
      </c>
      <c r="E11" s="962">
        <f>+D11+1</f>
        <v>2</v>
      </c>
      <c r="F11" s="962">
        <f t="shared" ref="F11:M11" si="1">+E11+1</f>
        <v>3</v>
      </c>
      <c r="G11" s="962">
        <f t="shared" si="1"/>
        <v>4</v>
      </c>
      <c r="H11" s="962">
        <f t="shared" si="1"/>
        <v>5</v>
      </c>
      <c r="I11" s="962">
        <f t="shared" si="1"/>
        <v>6</v>
      </c>
      <c r="J11" s="962">
        <f t="shared" si="1"/>
        <v>7</v>
      </c>
      <c r="K11" s="962">
        <f t="shared" si="1"/>
        <v>8</v>
      </c>
      <c r="L11" s="962">
        <f t="shared" si="1"/>
        <v>9</v>
      </c>
      <c r="M11" s="963">
        <f t="shared" si="1"/>
        <v>10</v>
      </c>
      <c r="N11" s="82"/>
      <c r="O11" s="103" t="s">
        <v>443</v>
      </c>
      <c r="P11" s="82"/>
      <c r="Q11" s="103" t="s">
        <v>113</v>
      </c>
      <c r="R11" s="82"/>
      <c r="S11" s="103">
        <v>1</v>
      </c>
      <c r="T11" s="103">
        <f>+S11+1</f>
        <v>2</v>
      </c>
      <c r="U11" s="103">
        <f t="shared" ref="U11:CF11" si="2">+T11+1</f>
        <v>3</v>
      </c>
      <c r="V11" s="103">
        <f t="shared" si="2"/>
        <v>4</v>
      </c>
      <c r="W11" s="103">
        <f t="shared" si="2"/>
        <v>5</v>
      </c>
      <c r="X11" s="103">
        <f t="shared" si="2"/>
        <v>6</v>
      </c>
      <c r="Y11" s="103">
        <f t="shared" si="2"/>
        <v>7</v>
      </c>
      <c r="Z11" s="103">
        <f t="shared" si="2"/>
        <v>8</v>
      </c>
      <c r="AA11" s="103">
        <f t="shared" si="2"/>
        <v>9</v>
      </c>
      <c r="AB11" s="103">
        <f t="shared" si="2"/>
        <v>10</v>
      </c>
      <c r="AC11" s="103">
        <f t="shared" si="2"/>
        <v>11</v>
      </c>
      <c r="AD11" s="103">
        <f t="shared" si="2"/>
        <v>12</v>
      </c>
      <c r="AE11" s="103">
        <f t="shared" si="2"/>
        <v>13</v>
      </c>
      <c r="AF11" s="103">
        <f t="shared" si="2"/>
        <v>14</v>
      </c>
      <c r="AG11" s="103">
        <f t="shared" si="2"/>
        <v>15</v>
      </c>
      <c r="AH11" s="103">
        <f t="shared" si="2"/>
        <v>16</v>
      </c>
      <c r="AI11" s="103">
        <f t="shared" si="2"/>
        <v>17</v>
      </c>
      <c r="AJ11" s="103">
        <f t="shared" si="2"/>
        <v>18</v>
      </c>
      <c r="AK11" s="103">
        <f t="shared" si="2"/>
        <v>19</v>
      </c>
      <c r="AL11" s="103">
        <f t="shared" si="2"/>
        <v>20</v>
      </c>
      <c r="AM11" s="103">
        <f t="shared" si="2"/>
        <v>21</v>
      </c>
      <c r="AN11" s="103">
        <f t="shared" si="2"/>
        <v>22</v>
      </c>
      <c r="AO11" s="103">
        <f t="shared" si="2"/>
        <v>23</v>
      </c>
      <c r="AP11" s="103">
        <f t="shared" si="2"/>
        <v>24</v>
      </c>
      <c r="AQ11" s="103">
        <f t="shared" si="2"/>
        <v>25</v>
      </c>
      <c r="AR11" s="103">
        <f t="shared" si="2"/>
        <v>26</v>
      </c>
      <c r="AS11" s="103">
        <f t="shared" si="2"/>
        <v>27</v>
      </c>
      <c r="AT11" s="103">
        <f t="shared" si="2"/>
        <v>28</v>
      </c>
      <c r="AU11" s="103">
        <f t="shared" si="2"/>
        <v>29</v>
      </c>
      <c r="AV11" s="103">
        <f t="shared" si="2"/>
        <v>30</v>
      </c>
      <c r="AW11" s="103">
        <f t="shared" si="2"/>
        <v>31</v>
      </c>
      <c r="AX11" s="103">
        <f t="shared" si="2"/>
        <v>32</v>
      </c>
      <c r="AY11" s="103">
        <f t="shared" si="2"/>
        <v>33</v>
      </c>
      <c r="AZ11" s="103">
        <f t="shared" si="2"/>
        <v>34</v>
      </c>
      <c r="BA11" s="103">
        <f t="shared" si="2"/>
        <v>35</v>
      </c>
      <c r="BB11" s="103">
        <f t="shared" si="2"/>
        <v>36</v>
      </c>
      <c r="BC11" s="103">
        <f t="shared" si="2"/>
        <v>37</v>
      </c>
      <c r="BD11" s="103">
        <f t="shared" si="2"/>
        <v>38</v>
      </c>
      <c r="BE11" s="103">
        <f t="shared" si="2"/>
        <v>39</v>
      </c>
      <c r="BF11" s="103">
        <f t="shared" si="2"/>
        <v>40</v>
      </c>
      <c r="BG11" s="103">
        <f t="shared" si="2"/>
        <v>41</v>
      </c>
      <c r="BH11" s="103">
        <f t="shared" si="2"/>
        <v>42</v>
      </c>
      <c r="BI11" s="103">
        <f t="shared" si="2"/>
        <v>43</v>
      </c>
      <c r="BJ11" s="103">
        <f t="shared" si="2"/>
        <v>44</v>
      </c>
      <c r="BK11" s="103">
        <f t="shared" si="2"/>
        <v>45</v>
      </c>
      <c r="BL11" s="103">
        <f t="shared" si="2"/>
        <v>46</v>
      </c>
      <c r="BM11" s="103">
        <f t="shared" si="2"/>
        <v>47</v>
      </c>
      <c r="BN11" s="103">
        <f t="shared" si="2"/>
        <v>48</v>
      </c>
      <c r="BO11" s="103">
        <f t="shared" si="2"/>
        <v>49</v>
      </c>
      <c r="BP11" s="103">
        <f t="shared" si="2"/>
        <v>50</v>
      </c>
      <c r="BQ11" s="103">
        <f t="shared" si="2"/>
        <v>51</v>
      </c>
      <c r="BR11" s="103">
        <f t="shared" si="2"/>
        <v>52</v>
      </c>
      <c r="BS11" s="103">
        <f t="shared" si="2"/>
        <v>53</v>
      </c>
      <c r="BT11" s="103">
        <f t="shared" si="2"/>
        <v>54</v>
      </c>
      <c r="BU11" s="103">
        <f t="shared" si="2"/>
        <v>55</v>
      </c>
      <c r="BV11" s="103">
        <f t="shared" si="2"/>
        <v>56</v>
      </c>
      <c r="BW11" s="103">
        <f t="shared" si="2"/>
        <v>57</v>
      </c>
      <c r="BX11" s="103">
        <f t="shared" si="2"/>
        <v>58</v>
      </c>
      <c r="BY11" s="103">
        <f t="shared" si="2"/>
        <v>59</v>
      </c>
      <c r="BZ11" s="103">
        <f t="shared" si="2"/>
        <v>60</v>
      </c>
      <c r="CA11" s="103">
        <f t="shared" si="2"/>
        <v>61</v>
      </c>
      <c r="CB11" s="103">
        <f t="shared" si="2"/>
        <v>62</v>
      </c>
      <c r="CC11" s="103">
        <f t="shared" si="2"/>
        <v>63</v>
      </c>
      <c r="CD11" s="103">
        <f t="shared" si="2"/>
        <v>64</v>
      </c>
      <c r="CE11" s="103">
        <f t="shared" si="2"/>
        <v>65</v>
      </c>
      <c r="CF11" s="103">
        <f t="shared" si="2"/>
        <v>66</v>
      </c>
      <c r="CG11" s="103">
        <f t="shared" ref="CG11:EH11" si="3">+CF11+1</f>
        <v>67</v>
      </c>
      <c r="CH11" s="103">
        <f t="shared" si="3"/>
        <v>68</v>
      </c>
      <c r="CI11" s="103">
        <f t="shared" si="3"/>
        <v>69</v>
      </c>
      <c r="CJ11" s="103">
        <f t="shared" si="3"/>
        <v>70</v>
      </c>
      <c r="CK11" s="103">
        <f t="shared" si="3"/>
        <v>71</v>
      </c>
      <c r="CL11" s="103">
        <f t="shared" si="3"/>
        <v>72</v>
      </c>
      <c r="CM11" s="103">
        <f t="shared" si="3"/>
        <v>73</v>
      </c>
      <c r="CN11" s="103">
        <f t="shared" si="3"/>
        <v>74</v>
      </c>
      <c r="CO11" s="103">
        <f t="shared" si="3"/>
        <v>75</v>
      </c>
      <c r="CP11" s="103">
        <f t="shared" si="3"/>
        <v>76</v>
      </c>
      <c r="CQ11" s="103">
        <f t="shared" si="3"/>
        <v>77</v>
      </c>
      <c r="CR11" s="103">
        <f t="shared" si="3"/>
        <v>78</v>
      </c>
      <c r="CS11" s="103">
        <f t="shared" si="3"/>
        <v>79</v>
      </c>
      <c r="CT11" s="103">
        <f t="shared" si="3"/>
        <v>80</v>
      </c>
      <c r="CU11" s="103">
        <f t="shared" si="3"/>
        <v>81</v>
      </c>
      <c r="CV11" s="103">
        <f t="shared" si="3"/>
        <v>82</v>
      </c>
      <c r="CW11" s="103">
        <f t="shared" si="3"/>
        <v>83</v>
      </c>
      <c r="CX11" s="103">
        <f t="shared" si="3"/>
        <v>84</v>
      </c>
      <c r="CY11" s="103">
        <f t="shared" si="3"/>
        <v>85</v>
      </c>
      <c r="CZ11" s="103">
        <f t="shared" si="3"/>
        <v>86</v>
      </c>
      <c r="DA11" s="103">
        <f t="shared" si="3"/>
        <v>87</v>
      </c>
      <c r="DB11" s="103">
        <f t="shared" si="3"/>
        <v>88</v>
      </c>
      <c r="DC11" s="103">
        <f t="shared" si="3"/>
        <v>89</v>
      </c>
      <c r="DD11" s="103">
        <f t="shared" si="3"/>
        <v>90</v>
      </c>
      <c r="DE11" s="103">
        <f t="shared" si="3"/>
        <v>91</v>
      </c>
      <c r="DF11" s="103">
        <f t="shared" si="3"/>
        <v>92</v>
      </c>
      <c r="DG11" s="103">
        <f t="shared" si="3"/>
        <v>93</v>
      </c>
      <c r="DH11" s="103">
        <f t="shared" si="3"/>
        <v>94</v>
      </c>
      <c r="DI11" s="103">
        <f t="shared" si="3"/>
        <v>95</v>
      </c>
      <c r="DJ11" s="103">
        <f t="shared" si="3"/>
        <v>96</v>
      </c>
      <c r="DK11" s="103">
        <f t="shared" si="3"/>
        <v>97</v>
      </c>
      <c r="DL11" s="103">
        <f t="shared" si="3"/>
        <v>98</v>
      </c>
      <c r="DM11" s="103">
        <f t="shared" si="3"/>
        <v>99</v>
      </c>
      <c r="DN11" s="103">
        <f t="shared" si="3"/>
        <v>100</v>
      </c>
      <c r="DO11" s="103">
        <f t="shared" si="3"/>
        <v>101</v>
      </c>
      <c r="DP11" s="103">
        <f t="shared" si="3"/>
        <v>102</v>
      </c>
      <c r="DQ11" s="103">
        <f t="shared" si="3"/>
        <v>103</v>
      </c>
      <c r="DR11" s="103">
        <f t="shared" si="3"/>
        <v>104</v>
      </c>
      <c r="DS11" s="103">
        <f t="shared" si="3"/>
        <v>105</v>
      </c>
      <c r="DT11" s="103">
        <f t="shared" si="3"/>
        <v>106</v>
      </c>
      <c r="DU11" s="103">
        <f t="shared" si="3"/>
        <v>107</v>
      </c>
      <c r="DV11" s="103">
        <f t="shared" si="3"/>
        <v>108</v>
      </c>
      <c r="DW11" s="103">
        <f t="shared" si="3"/>
        <v>109</v>
      </c>
      <c r="DX11" s="103">
        <f t="shared" si="3"/>
        <v>110</v>
      </c>
      <c r="DY11" s="103">
        <f t="shared" si="3"/>
        <v>111</v>
      </c>
      <c r="DZ11" s="103">
        <f t="shared" si="3"/>
        <v>112</v>
      </c>
      <c r="EA11" s="103">
        <f t="shared" si="3"/>
        <v>113</v>
      </c>
      <c r="EB11" s="103">
        <f t="shared" si="3"/>
        <v>114</v>
      </c>
      <c r="EC11" s="103">
        <f t="shared" si="3"/>
        <v>115</v>
      </c>
      <c r="ED11" s="103">
        <f t="shared" si="3"/>
        <v>116</v>
      </c>
      <c r="EE11" s="103">
        <f t="shared" si="3"/>
        <v>117</v>
      </c>
      <c r="EF11" s="103">
        <f t="shared" si="3"/>
        <v>118</v>
      </c>
      <c r="EG11" s="103">
        <f t="shared" si="3"/>
        <v>119</v>
      </c>
      <c r="EH11" s="103">
        <f t="shared" si="3"/>
        <v>120</v>
      </c>
    </row>
    <row r="12" spans="1:138" s="103" customFormat="1">
      <c r="A12" s="82"/>
      <c r="B12" s="82"/>
      <c r="C12" s="218"/>
      <c r="D12" s="219"/>
      <c r="E12" s="82"/>
      <c r="F12" s="82"/>
      <c r="G12" s="82"/>
      <c r="H12" s="82"/>
      <c r="I12" s="82"/>
      <c r="J12" s="82"/>
      <c r="K12" s="82"/>
      <c r="L12" s="82"/>
      <c r="M12" s="82"/>
      <c r="N12" s="82"/>
      <c r="O12" s="103" t="s">
        <v>444</v>
      </c>
      <c r="P12" s="82"/>
      <c r="Q12" s="103" t="s">
        <v>115</v>
      </c>
      <c r="R12" s="82"/>
      <c r="S12" s="103">
        <f>ROUNDUP(S11/12,0)</f>
        <v>1</v>
      </c>
      <c r="T12" s="103">
        <f t="shared" ref="T12:CE12" si="4">ROUNDUP(T11/12,0)</f>
        <v>1</v>
      </c>
      <c r="U12" s="103">
        <f t="shared" si="4"/>
        <v>1</v>
      </c>
      <c r="V12" s="103">
        <f t="shared" si="4"/>
        <v>1</v>
      </c>
      <c r="W12" s="103">
        <f t="shared" si="4"/>
        <v>1</v>
      </c>
      <c r="X12" s="103">
        <f t="shared" si="4"/>
        <v>1</v>
      </c>
      <c r="Y12" s="103">
        <f t="shared" si="4"/>
        <v>1</v>
      </c>
      <c r="Z12" s="103">
        <f t="shared" si="4"/>
        <v>1</v>
      </c>
      <c r="AA12" s="103">
        <f t="shared" si="4"/>
        <v>1</v>
      </c>
      <c r="AB12" s="103">
        <f t="shared" si="4"/>
        <v>1</v>
      </c>
      <c r="AC12" s="103">
        <f t="shared" si="4"/>
        <v>1</v>
      </c>
      <c r="AD12" s="103">
        <f t="shared" si="4"/>
        <v>1</v>
      </c>
      <c r="AE12" s="103">
        <f t="shared" si="4"/>
        <v>2</v>
      </c>
      <c r="AF12" s="103">
        <f t="shared" si="4"/>
        <v>2</v>
      </c>
      <c r="AG12" s="103">
        <f t="shared" si="4"/>
        <v>2</v>
      </c>
      <c r="AH12" s="103">
        <f t="shared" si="4"/>
        <v>2</v>
      </c>
      <c r="AI12" s="103">
        <f t="shared" si="4"/>
        <v>2</v>
      </c>
      <c r="AJ12" s="103">
        <f t="shared" si="4"/>
        <v>2</v>
      </c>
      <c r="AK12" s="103">
        <f t="shared" si="4"/>
        <v>2</v>
      </c>
      <c r="AL12" s="103">
        <f t="shared" si="4"/>
        <v>2</v>
      </c>
      <c r="AM12" s="103">
        <f t="shared" si="4"/>
        <v>2</v>
      </c>
      <c r="AN12" s="103">
        <f t="shared" si="4"/>
        <v>2</v>
      </c>
      <c r="AO12" s="103">
        <f t="shared" si="4"/>
        <v>2</v>
      </c>
      <c r="AP12" s="103">
        <f t="shared" si="4"/>
        <v>2</v>
      </c>
      <c r="AQ12" s="103">
        <f t="shared" si="4"/>
        <v>3</v>
      </c>
      <c r="AR12" s="103">
        <f t="shared" si="4"/>
        <v>3</v>
      </c>
      <c r="AS12" s="103">
        <f t="shared" si="4"/>
        <v>3</v>
      </c>
      <c r="AT12" s="103">
        <f t="shared" si="4"/>
        <v>3</v>
      </c>
      <c r="AU12" s="103">
        <f t="shared" si="4"/>
        <v>3</v>
      </c>
      <c r="AV12" s="103">
        <f t="shared" si="4"/>
        <v>3</v>
      </c>
      <c r="AW12" s="103">
        <f t="shared" si="4"/>
        <v>3</v>
      </c>
      <c r="AX12" s="103">
        <f t="shared" si="4"/>
        <v>3</v>
      </c>
      <c r="AY12" s="103">
        <f t="shared" si="4"/>
        <v>3</v>
      </c>
      <c r="AZ12" s="103">
        <f t="shared" si="4"/>
        <v>3</v>
      </c>
      <c r="BA12" s="103">
        <f t="shared" si="4"/>
        <v>3</v>
      </c>
      <c r="BB12" s="103">
        <f t="shared" si="4"/>
        <v>3</v>
      </c>
      <c r="BC12" s="103">
        <f t="shared" si="4"/>
        <v>4</v>
      </c>
      <c r="BD12" s="103">
        <f t="shared" si="4"/>
        <v>4</v>
      </c>
      <c r="BE12" s="103">
        <f t="shared" si="4"/>
        <v>4</v>
      </c>
      <c r="BF12" s="103">
        <f t="shared" si="4"/>
        <v>4</v>
      </c>
      <c r="BG12" s="103">
        <f t="shared" si="4"/>
        <v>4</v>
      </c>
      <c r="BH12" s="103">
        <f t="shared" si="4"/>
        <v>4</v>
      </c>
      <c r="BI12" s="103">
        <f t="shared" si="4"/>
        <v>4</v>
      </c>
      <c r="BJ12" s="103">
        <f t="shared" si="4"/>
        <v>4</v>
      </c>
      <c r="BK12" s="103">
        <f t="shared" si="4"/>
        <v>4</v>
      </c>
      <c r="BL12" s="103">
        <f t="shared" si="4"/>
        <v>4</v>
      </c>
      <c r="BM12" s="103">
        <f t="shared" si="4"/>
        <v>4</v>
      </c>
      <c r="BN12" s="103">
        <f t="shared" si="4"/>
        <v>4</v>
      </c>
      <c r="BO12" s="103">
        <f t="shared" si="4"/>
        <v>5</v>
      </c>
      <c r="BP12" s="103">
        <f t="shared" si="4"/>
        <v>5</v>
      </c>
      <c r="BQ12" s="103">
        <f t="shared" si="4"/>
        <v>5</v>
      </c>
      <c r="BR12" s="103">
        <f t="shared" si="4"/>
        <v>5</v>
      </c>
      <c r="BS12" s="103">
        <f t="shared" si="4"/>
        <v>5</v>
      </c>
      <c r="BT12" s="103">
        <f t="shared" si="4"/>
        <v>5</v>
      </c>
      <c r="BU12" s="103">
        <f t="shared" si="4"/>
        <v>5</v>
      </c>
      <c r="BV12" s="103">
        <f t="shared" si="4"/>
        <v>5</v>
      </c>
      <c r="BW12" s="103">
        <f t="shared" si="4"/>
        <v>5</v>
      </c>
      <c r="BX12" s="103">
        <f t="shared" si="4"/>
        <v>5</v>
      </c>
      <c r="BY12" s="103">
        <f t="shared" si="4"/>
        <v>5</v>
      </c>
      <c r="BZ12" s="103">
        <f t="shared" si="4"/>
        <v>5</v>
      </c>
      <c r="CA12" s="103">
        <f t="shared" si="4"/>
        <v>6</v>
      </c>
      <c r="CB12" s="103">
        <f t="shared" si="4"/>
        <v>6</v>
      </c>
      <c r="CC12" s="103">
        <f t="shared" si="4"/>
        <v>6</v>
      </c>
      <c r="CD12" s="103">
        <f t="shared" si="4"/>
        <v>6</v>
      </c>
      <c r="CE12" s="103">
        <f t="shared" si="4"/>
        <v>6</v>
      </c>
      <c r="CF12" s="103">
        <f t="shared" ref="CF12:EH12" si="5">ROUNDUP(CF11/12,0)</f>
        <v>6</v>
      </c>
      <c r="CG12" s="103">
        <f t="shared" si="5"/>
        <v>6</v>
      </c>
      <c r="CH12" s="103">
        <f t="shared" si="5"/>
        <v>6</v>
      </c>
      <c r="CI12" s="103">
        <f t="shared" si="5"/>
        <v>6</v>
      </c>
      <c r="CJ12" s="103">
        <f t="shared" si="5"/>
        <v>6</v>
      </c>
      <c r="CK12" s="103">
        <f t="shared" si="5"/>
        <v>6</v>
      </c>
      <c r="CL12" s="103">
        <f t="shared" si="5"/>
        <v>6</v>
      </c>
      <c r="CM12" s="103">
        <f t="shared" si="5"/>
        <v>7</v>
      </c>
      <c r="CN12" s="103">
        <f t="shared" si="5"/>
        <v>7</v>
      </c>
      <c r="CO12" s="103">
        <f t="shared" si="5"/>
        <v>7</v>
      </c>
      <c r="CP12" s="103">
        <f t="shared" si="5"/>
        <v>7</v>
      </c>
      <c r="CQ12" s="103">
        <f t="shared" si="5"/>
        <v>7</v>
      </c>
      <c r="CR12" s="103">
        <f t="shared" si="5"/>
        <v>7</v>
      </c>
      <c r="CS12" s="103">
        <f t="shared" si="5"/>
        <v>7</v>
      </c>
      <c r="CT12" s="103">
        <f t="shared" si="5"/>
        <v>7</v>
      </c>
      <c r="CU12" s="103">
        <f t="shared" si="5"/>
        <v>7</v>
      </c>
      <c r="CV12" s="103">
        <f t="shared" si="5"/>
        <v>7</v>
      </c>
      <c r="CW12" s="103">
        <f t="shared" si="5"/>
        <v>7</v>
      </c>
      <c r="CX12" s="103">
        <f t="shared" si="5"/>
        <v>7</v>
      </c>
      <c r="CY12" s="103">
        <f t="shared" si="5"/>
        <v>8</v>
      </c>
      <c r="CZ12" s="103">
        <f t="shared" si="5"/>
        <v>8</v>
      </c>
      <c r="DA12" s="103">
        <f t="shared" si="5"/>
        <v>8</v>
      </c>
      <c r="DB12" s="103">
        <f t="shared" si="5"/>
        <v>8</v>
      </c>
      <c r="DC12" s="103">
        <f t="shared" si="5"/>
        <v>8</v>
      </c>
      <c r="DD12" s="103">
        <f t="shared" si="5"/>
        <v>8</v>
      </c>
      <c r="DE12" s="103">
        <f t="shared" si="5"/>
        <v>8</v>
      </c>
      <c r="DF12" s="103">
        <f t="shared" si="5"/>
        <v>8</v>
      </c>
      <c r="DG12" s="103">
        <f t="shared" si="5"/>
        <v>8</v>
      </c>
      <c r="DH12" s="103">
        <f t="shared" si="5"/>
        <v>8</v>
      </c>
      <c r="DI12" s="103">
        <f t="shared" si="5"/>
        <v>8</v>
      </c>
      <c r="DJ12" s="103">
        <f t="shared" si="5"/>
        <v>8</v>
      </c>
      <c r="DK12" s="103">
        <f t="shared" si="5"/>
        <v>9</v>
      </c>
      <c r="DL12" s="103">
        <f t="shared" si="5"/>
        <v>9</v>
      </c>
      <c r="DM12" s="103">
        <f t="shared" si="5"/>
        <v>9</v>
      </c>
      <c r="DN12" s="103">
        <f t="shared" si="5"/>
        <v>9</v>
      </c>
      <c r="DO12" s="103">
        <f t="shared" si="5"/>
        <v>9</v>
      </c>
      <c r="DP12" s="103">
        <f t="shared" si="5"/>
        <v>9</v>
      </c>
      <c r="DQ12" s="103">
        <f t="shared" si="5"/>
        <v>9</v>
      </c>
      <c r="DR12" s="103">
        <f t="shared" si="5"/>
        <v>9</v>
      </c>
      <c r="DS12" s="103">
        <f t="shared" si="5"/>
        <v>9</v>
      </c>
      <c r="DT12" s="103">
        <f t="shared" si="5"/>
        <v>9</v>
      </c>
      <c r="DU12" s="103">
        <f t="shared" si="5"/>
        <v>9</v>
      </c>
      <c r="DV12" s="103">
        <f t="shared" si="5"/>
        <v>9</v>
      </c>
      <c r="DW12" s="103">
        <f t="shared" si="5"/>
        <v>10</v>
      </c>
      <c r="DX12" s="103">
        <f t="shared" si="5"/>
        <v>10</v>
      </c>
      <c r="DY12" s="103">
        <f t="shared" si="5"/>
        <v>10</v>
      </c>
      <c r="DZ12" s="103">
        <f t="shared" si="5"/>
        <v>10</v>
      </c>
      <c r="EA12" s="103">
        <f t="shared" si="5"/>
        <v>10</v>
      </c>
      <c r="EB12" s="103">
        <f t="shared" si="5"/>
        <v>10</v>
      </c>
      <c r="EC12" s="103">
        <f t="shared" si="5"/>
        <v>10</v>
      </c>
      <c r="ED12" s="103">
        <f t="shared" si="5"/>
        <v>10</v>
      </c>
      <c r="EE12" s="103">
        <f t="shared" si="5"/>
        <v>10</v>
      </c>
      <c r="EF12" s="103">
        <f t="shared" si="5"/>
        <v>10</v>
      </c>
      <c r="EG12" s="103">
        <f t="shared" si="5"/>
        <v>10</v>
      </c>
      <c r="EH12" s="103">
        <f t="shared" si="5"/>
        <v>10</v>
      </c>
    </row>
    <row r="13" spans="1:138" s="103" customFormat="1">
      <c r="A13" s="82"/>
      <c r="B13" s="94" t="s">
        <v>238</v>
      </c>
      <c r="C13" s="220" t="str">
        <f ca="1">+'Operating History and Pro Forma'!H3</f>
        <v>T12 - 2026</v>
      </c>
      <c r="D13" s="219"/>
      <c r="E13" s="82"/>
      <c r="F13" s="82"/>
      <c r="G13" s="82"/>
      <c r="H13" s="82"/>
      <c r="I13" s="82"/>
      <c r="J13" s="82"/>
      <c r="K13" s="82"/>
      <c r="L13" s="82"/>
      <c r="M13" s="82"/>
      <c r="N13" s="82"/>
      <c r="O13" s="82"/>
      <c r="P13" s="82"/>
      <c r="Q13" s="103" t="s">
        <v>114</v>
      </c>
      <c r="R13" s="82"/>
    </row>
    <row r="14" spans="1:138" s="103" customFormat="1">
      <c r="A14" s="82"/>
      <c r="B14" s="97" t="s">
        <v>239</v>
      </c>
      <c r="C14" s="221"/>
      <c r="D14" s="828">
        <f>SUMIF('Amortization Schedule'!$A$2:$A$361,'10 Yr Pro Forma'!D$11,'Amortization Schedule'!$E$2:$E$361)</f>
        <v>0</v>
      </c>
      <c r="E14" s="829">
        <f>SUMIF('Amortization Schedule'!$A$2:$A$361,'10 Yr Pro Forma'!E$11,'Amortization Schedule'!$E$2:$E$361)</f>
        <v>0</v>
      </c>
      <c r="F14" s="829">
        <f>SUMIF('Amortization Schedule'!$A$2:$A$361,'10 Yr Pro Forma'!F$11,'Amortization Schedule'!$E$2:$E$361)</f>
        <v>0</v>
      </c>
      <c r="G14" s="829">
        <f>SUMIF('Amortization Schedule'!$A$2:$A$361,'10 Yr Pro Forma'!G$11,'Amortization Schedule'!$E$2:$E$361)</f>
        <v>0</v>
      </c>
      <c r="H14" s="829">
        <f>SUMIF('Amortization Schedule'!$A$2:$A$361,'10 Yr Pro Forma'!H$11,'Amortization Schedule'!$E$2:$E$361)</f>
        <v>0</v>
      </c>
      <c r="I14" s="829">
        <f>SUMIF('Amortization Schedule'!$A$2:$A$361,'10 Yr Pro Forma'!I$11,'Amortization Schedule'!$E$2:$E$361)</f>
        <v>0</v>
      </c>
      <c r="J14" s="829">
        <f>SUMIF('Amortization Schedule'!$A$2:$A$361,'10 Yr Pro Forma'!J$11,'Amortization Schedule'!$E$2:$E$361)</f>
        <v>0</v>
      </c>
      <c r="K14" s="829">
        <f>SUMIF('Amortization Schedule'!$A$2:$A$361,'10 Yr Pro Forma'!K$11,'Amortization Schedule'!$E$2:$E$361)</f>
        <v>0</v>
      </c>
      <c r="L14" s="829">
        <f>SUMIF('Amortization Schedule'!$A$2:$A$361,'10 Yr Pro Forma'!L$11,'Amortization Schedule'!$E$2:$E$361)</f>
        <v>0</v>
      </c>
      <c r="M14" s="830">
        <f>SUMIF('Amortization Schedule'!$A$2:$A$361,'10 Yr Pro Forma'!M$11,'Amortization Schedule'!$E$2:$E$361)</f>
        <v>0</v>
      </c>
      <c r="N14" s="82"/>
      <c r="O14" s="82"/>
      <c r="P14" s="82"/>
      <c r="Q14" s="103" t="s">
        <v>454</v>
      </c>
      <c r="R14" s="82"/>
    </row>
    <row r="15" spans="1:138" s="103" customFormat="1">
      <c r="A15" s="82"/>
      <c r="B15" s="104" t="s">
        <v>235</v>
      </c>
      <c r="C15" s="218"/>
      <c r="D15" s="224">
        <f>SUMIF('Amortization Schedule'!$A$2:$A$361,'10 Yr Pro Forma'!D$11,'Amortization Schedule'!$F$2:$F$361)+SUMIF('Amortization Schedule'!$A$2:$A$361,'10 Yr Pro Forma'!D$11,'Amortization Schedule'!$G$2:$G$361)</f>
        <v>0</v>
      </c>
      <c r="E15" s="116">
        <f>SUMIF('Amortization Schedule'!$A$2:$A$361,'10 Yr Pro Forma'!E$11,'Amortization Schedule'!$F$2:$F$361)+SUMIF('Amortization Schedule'!$A$2:$A$361,'10 Yr Pro Forma'!E$11,'Amortization Schedule'!$G$2:$G$361)</f>
        <v>0</v>
      </c>
      <c r="F15" s="116">
        <f>SUMIF('Amortization Schedule'!$A$2:$A$361,'10 Yr Pro Forma'!F$11,'Amortization Schedule'!$F$2:$F$361)+SUMIF('Amortization Schedule'!$A$2:$A$361,'10 Yr Pro Forma'!F$11,'Amortization Schedule'!$G$2:$G$361)</f>
        <v>0</v>
      </c>
      <c r="G15" s="116">
        <f>SUMIF('Amortization Schedule'!$A$2:$A$361,'10 Yr Pro Forma'!G$11,'Amortization Schedule'!$F$2:$F$361)+SUMIF('Amortization Schedule'!$A$2:$A$361,'10 Yr Pro Forma'!G$11,'Amortization Schedule'!$G$2:$G$361)</f>
        <v>0</v>
      </c>
      <c r="H15" s="116">
        <f>SUMIF('Amortization Schedule'!$A$2:$A$361,'10 Yr Pro Forma'!H$11,'Amortization Schedule'!$F$2:$F$361)+SUMIF('Amortization Schedule'!$A$2:$A$361,'10 Yr Pro Forma'!H$11,'Amortization Schedule'!$G$2:$G$361)</f>
        <v>0</v>
      </c>
      <c r="I15" s="116">
        <f>SUMIF('Amortization Schedule'!$A$2:$A$361,'10 Yr Pro Forma'!I$11,'Amortization Schedule'!$F$2:$F$361)+SUMIF('Amortization Schedule'!$A$2:$A$361,'10 Yr Pro Forma'!I$11,'Amortization Schedule'!$G$2:$G$361)</f>
        <v>0</v>
      </c>
      <c r="J15" s="116">
        <f>SUMIF('Amortization Schedule'!$A$2:$A$361,'10 Yr Pro Forma'!J$11,'Amortization Schedule'!$F$2:$F$361)+SUMIF('Amortization Schedule'!$A$2:$A$361,'10 Yr Pro Forma'!J$11,'Amortization Schedule'!$G$2:$G$361)</f>
        <v>0</v>
      </c>
      <c r="K15" s="116">
        <f>SUMIF('Amortization Schedule'!$A$2:$A$361,'10 Yr Pro Forma'!K$11,'Amortization Schedule'!$F$2:$F$361)+SUMIF('Amortization Schedule'!$A$2:$A$361,'10 Yr Pro Forma'!K$11,'Amortization Schedule'!$G$2:$G$361)</f>
        <v>0</v>
      </c>
      <c r="L15" s="116">
        <f>SUMIF('Amortization Schedule'!$A$2:$A$361,'10 Yr Pro Forma'!L$11,'Amortization Schedule'!$F$2:$F$361)+SUMIF('Amortization Schedule'!$A$2:$A$361,'10 Yr Pro Forma'!L$11,'Amortization Schedule'!$G$2:$G$361)</f>
        <v>0</v>
      </c>
      <c r="M15" s="331">
        <f>SUMIF('Amortization Schedule'!$A$2:$A$361,'10 Yr Pro Forma'!M$11,'Amortization Schedule'!$F$2:$F$361)+SUMIF('Amortization Schedule'!$A$2:$A$361,'10 Yr Pro Forma'!M$11,'Amortization Schedule'!$G$2:$G$361)</f>
        <v>0</v>
      </c>
      <c r="N15" s="82"/>
      <c r="O15" s="82"/>
      <c r="P15" s="82"/>
      <c r="Q15" s="82"/>
      <c r="R15" s="82"/>
    </row>
    <row r="16" spans="1:138" s="103" customFormat="1">
      <c r="A16" s="82"/>
      <c r="B16" s="107" t="s">
        <v>236</v>
      </c>
      <c r="C16" s="226"/>
      <c r="D16" s="227">
        <f>Original_Balance-D15</f>
        <v>0</v>
      </c>
      <c r="E16" s="145">
        <f>+D16-E15</f>
        <v>0</v>
      </c>
      <c r="F16" s="145">
        <f t="shared" ref="F16:M16" si="6">+E16-F15</f>
        <v>0</v>
      </c>
      <c r="G16" s="145">
        <f t="shared" si="6"/>
        <v>0</v>
      </c>
      <c r="H16" s="145">
        <f t="shared" si="6"/>
        <v>0</v>
      </c>
      <c r="I16" s="145">
        <f t="shared" si="6"/>
        <v>0</v>
      </c>
      <c r="J16" s="145">
        <f t="shared" si="6"/>
        <v>0</v>
      </c>
      <c r="K16" s="145">
        <f t="shared" si="6"/>
        <v>0</v>
      </c>
      <c r="L16" s="145">
        <f t="shared" si="6"/>
        <v>0</v>
      </c>
      <c r="M16" s="228">
        <f t="shared" si="6"/>
        <v>0</v>
      </c>
      <c r="N16" s="82"/>
      <c r="O16" s="82"/>
      <c r="P16" s="82"/>
      <c r="Q16" s="82"/>
      <c r="R16" s="82"/>
    </row>
    <row r="17" spans="1:138" s="103" customFormat="1">
      <c r="A17" s="82"/>
      <c r="B17" s="229" t="str">
        <f>"Ending Balance "&amp;IFERROR(IF(Hotel,"Per Key",IF(Factor=1,"PSF","Per Unit")),"PSF")</f>
        <v>Ending Balance PSF</v>
      </c>
      <c r="C17" s="230"/>
      <c r="D17" s="831">
        <f>IFERROR((D16+SUMIF('Amortization Schedule'!$A$2:$A$361,D11,'Amortization Schedule'!$G$2:$G$361))/Measure,0)</f>
        <v>0</v>
      </c>
      <c r="E17" s="832">
        <f>IFERROR((E16+SUMIF('Amortization Schedule'!$A$2:$A$361,E11,'Amortization Schedule'!$G$2:$G$361))/Measure,0)</f>
        <v>0</v>
      </c>
      <c r="F17" s="832">
        <f>IFERROR((F16+SUMIF('Amortization Schedule'!$A$2:$A$361,F11,'Amortization Schedule'!$G$2:$G$361))/Measure,0)</f>
        <v>0</v>
      </c>
      <c r="G17" s="832">
        <f>IFERROR((G16+SUMIF('Amortization Schedule'!$A$2:$A$361,G11,'Amortization Schedule'!$G$2:$G$361))/Measure,0)</f>
        <v>0</v>
      </c>
      <c r="H17" s="832">
        <f>IFERROR((H16+SUMIF('Amortization Schedule'!$A$2:$A$361,H11,'Amortization Schedule'!$G$2:$G$361))/Measure,0)</f>
        <v>0</v>
      </c>
      <c r="I17" s="832">
        <f>IFERROR((I16+SUMIF('Amortization Schedule'!$A$2:$A$361,I11,'Amortization Schedule'!$G$2:$G$361))/Measure,0)</f>
        <v>0</v>
      </c>
      <c r="J17" s="832">
        <f>IFERROR((J16+SUMIF('Amortization Schedule'!$A$2:$A$361,J11,'Amortization Schedule'!$G$2:$G$361))/Measure,0)</f>
        <v>0</v>
      </c>
      <c r="K17" s="832">
        <f>IFERROR((K16+SUMIF('Amortization Schedule'!$A$2:$A$361,K11,'Amortization Schedule'!$G$2:$G$361))/Measure,0)</f>
        <v>0</v>
      </c>
      <c r="L17" s="832">
        <f>IFERROR((L16+SUMIF('Amortization Schedule'!$A$2:$A$361,L11,'Amortization Schedule'!$G$2:$G$361))/Measure,0)</f>
        <v>0</v>
      </c>
      <c r="M17" s="833">
        <f>IFERROR((M16+SUMIF('Amortization Schedule'!$A$2:$A$361,M11,'Amortization Schedule'!$G$2:$G$361))/Measure,0)</f>
        <v>0</v>
      </c>
      <c r="N17" s="82"/>
      <c r="O17" s="82"/>
      <c r="P17" s="82"/>
      <c r="Q17" s="82"/>
      <c r="R17" s="82"/>
    </row>
    <row r="18" spans="1:138" s="103" customFormat="1">
      <c r="A18" s="82"/>
      <c r="B18" s="82"/>
      <c r="C18" s="218"/>
      <c r="D18" s="219"/>
      <c r="E18" s="231"/>
      <c r="F18" s="82"/>
      <c r="G18" s="82"/>
      <c r="H18" s="82"/>
      <c r="I18" s="82"/>
      <c r="J18" s="82"/>
      <c r="K18" s="82"/>
      <c r="L18" s="82"/>
      <c r="M18" s="82"/>
      <c r="N18" s="82"/>
      <c r="O18" s="82"/>
      <c r="P18" s="82"/>
      <c r="Q18" s="82"/>
      <c r="R18" s="82"/>
    </row>
    <row r="19" spans="1:138" s="103" customFormat="1">
      <c r="A19" s="82"/>
      <c r="B19" s="232" t="s">
        <v>240</v>
      </c>
      <c r="C19" s="233"/>
      <c r="D19" s="234"/>
      <c r="E19" s="87"/>
      <c r="F19" s="235"/>
      <c r="G19" s="235"/>
      <c r="H19" s="235"/>
      <c r="I19" s="235"/>
      <c r="J19" s="235"/>
      <c r="K19" s="235"/>
      <c r="L19" s="235"/>
      <c r="M19" s="87"/>
      <c r="N19" s="82"/>
      <c r="O19" s="82"/>
      <c r="P19" s="82"/>
      <c r="Q19" s="82"/>
      <c r="R19" s="82"/>
    </row>
    <row r="20" spans="1:138" s="103" customFormat="1">
      <c r="A20" s="82"/>
      <c r="B20" s="484" t="s">
        <v>247</v>
      </c>
      <c r="C20" s="834"/>
      <c r="D20" s="835">
        <f>+IFERROR(D21/C21-1,0)</f>
        <v>0</v>
      </c>
      <c r="E20" s="835">
        <f t="shared" ref="E20:M20" si="7">IFERROR(IF(AND(RRP="TRUE",$C$8="Mark to Market"),E21/D21-1,1%),0)</f>
        <v>0</v>
      </c>
      <c r="F20" s="835">
        <f t="shared" si="7"/>
        <v>0</v>
      </c>
      <c r="G20" s="835">
        <f t="shared" si="7"/>
        <v>0</v>
      </c>
      <c r="H20" s="835">
        <f t="shared" si="7"/>
        <v>0</v>
      </c>
      <c r="I20" s="835">
        <f t="shared" si="7"/>
        <v>0</v>
      </c>
      <c r="J20" s="835">
        <f t="shared" si="7"/>
        <v>0</v>
      </c>
      <c r="K20" s="835">
        <f t="shared" si="7"/>
        <v>0</v>
      </c>
      <c r="L20" s="835">
        <f t="shared" si="7"/>
        <v>0</v>
      </c>
      <c r="M20" s="941">
        <f t="shared" si="7"/>
        <v>0</v>
      </c>
      <c r="N20" s="82"/>
      <c r="O20" s="82"/>
      <c r="P20" s="893" t="s">
        <v>822</v>
      </c>
      <c r="Q20" s="893" t="s">
        <v>821</v>
      </c>
      <c r="R20" s="82"/>
    </row>
    <row r="21" spans="1:138" s="103" customFormat="1">
      <c r="A21" s="82"/>
      <c r="B21" s="85" t="s">
        <v>899</v>
      </c>
      <c r="C21" s="236">
        <f>IFERROR(IF(Hotel,'Hotel Op History and Pro Forma'!K10,'Operating History and Pro Forma'!I9),0)</f>
        <v>0</v>
      </c>
      <c r="D21" s="237">
        <f>+IFERROR(D22/Measure/Factor,0)</f>
        <v>0</v>
      </c>
      <c r="E21" s="141">
        <f t="shared" ref="E21:M21" si="8">IFERROR(IF(AND(RRP="TRUE",$C$8="Mark to Market"),E22/Measure/Factor,D21*(1+E20)),0)</f>
        <v>0</v>
      </c>
      <c r="F21" s="141">
        <f t="shared" si="8"/>
        <v>0</v>
      </c>
      <c r="G21" s="141">
        <f t="shared" si="8"/>
        <v>0</v>
      </c>
      <c r="H21" s="141">
        <f t="shared" si="8"/>
        <v>0</v>
      </c>
      <c r="I21" s="141">
        <f t="shared" si="8"/>
        <v>0</v>
      </c>
      <c r="J21" s="141">
        <f t="shared" si="8"/>
        <v>0</v>
      </c>
      <c r="K21" s="141">
        <f t="shared" si="8"/>
        <v>0</v>
      </c>
      <c r="L21" s="141">
        <f t="shared" si="8"/>
        <v>0</v>
      </c>
      <c r="M21" s="836">
        <f t="shared" si="8"/>
        <v>0</v>
      </c>
      <c r="N21" s="82"/>
      <c r="O21" s="82"/>
      <c r="P21" s="893"/>
      <c r="Q21" s="893"/>
      <c r="R21" s="82"/>
    </row>
    <row r="22" spans="1:138" s="103" customFormat="1">
      <c r="A22" s="82"/>
      <c r="B22" s="85" t="s">
        <v>241</v>
      </c>
      <c r="C22" s="238">
        <f>IFERROR(C21*Measure*Factor,0)</f>
        <v>0</v>
      </c>
      <c r="D22" s="224">
        <f>IFERROR(IF(Hotel,'Hotel Op History and Pro Forma'!T10*'Hotel Op History and Pro Forma'!T7,'Operating History and Pro Forma'!P9),0)</f>
        <v>0</v>
      </c>
      <c r="E22" s="116">
        <f>IFERROR(IF(AND(RRP="TRUE",$C$8="Mark to Market"),INDEX('Rent Roll'!$BM$311:$BM$320,'10 Yr Pro Forma'!E$11),E21*Measure*Factor),0)</f>
        <v>0</v>
      </c>
      <c r="F22" s="116">
        <f>IFERROR(IF(AND(RRP="TRUE",$C$8="Mark to Market"),INDEX('Rent Roll'!$BM$311:$BM$320,'10 Yr Pro Forma'!F$11),F21*Measure*Factor),0)</f>
        <v>0</v>
      </c>
      <c r="G22" s="116">
        <f>IFERROR(IF(AND(RRP="TRUE",$C$8="Mark to Market"),INDEX('Rent Roll'!$BM$311:$BM$320,'10 Yr Pro Forma'!G$11),G21*Measure*Factor),0)</f>
        <v>0</v>
      </c>
      <c r="H22" s="116">
        <f>IFERROR(IF(AND(RRP="TRUE",$C$8="Mark to Market"),INDEX('Rent Roll'!$BM$311:$BM$320,'10 Yr Pro Forma'!H$11),H21*Measure*Factor),0)</f>
        <v>0</v>
      </c>
      <c r="I22" s="116">
        <f>IFERROR(IF(AND(RRP="TRUE",$C$8="Mark to Market"),INDEX('Rent Roll'!$BM$311:$BM$320,'10 Yr Pro Forma'!I$11),I21*Measure*Factor),0)</f>
        <v>0</v>
      </c>
      <c r="J22" s="116">
        <f>IFERROR(IF(AND(RRP="TRUE",$C$8="Mark to Market"),INDEX('Rent Roll'!$BM$311:$BM$320,'10 Yr Pro Forma'!J$11),J21*Measure*Factor),0)</f>
        <v>0</v>
      </c>
      <c r="K22" s="116">
        <f>IFERROR(IF(AND(RRP="TRUE",$C$8="Mark to Market"),INDEX('Rent Roll'!$BM$311:$BM$320,'10 Yr Pro Forma'!K$11),K21*Measure*Factor),0)</f>
        <v>0</v>
      </c>
      <c r="L22" s="116">
        <f>IFERROR(IF(AND(RRP="TRUE",$C$8="Mark to Market"),INDEX('Rent Roll'!$BM$311:$BM$320,'10 Yr Pro Forma'!L$11),L21*Measure*Factor),0)</f>
        <v>0</v>
      </c>
      <c r="M22" s="331">
        <f>IFERROR(IF(AND(RRP="TRUE",$C$8="Mark to Market"),INDEX('Rent Roll'!$BM$311:$BM$320,'10 Yr Pro Forma'!M$11),M21*Measure*Factor),0)</f>
        <v>0</v>
      </c>
      <c r="N22" s="82"/>
      <c r="O22" s="1664" t="s">
        <v>1087</v>
      </c>
      <c r="P22" s="1840" t="e">
        <f>INDEX(D22:M22,1,ROUNDDOWN(Balloon_Term/12,0))</f>
        <v>#VALUE!</v>
      </c>
      <c r="Q22" s="1841">
        <f>+D22</f>
        <v>0</v>
      </c>
      <c r="R22" s="82"/>
      <c r="S22" s="932" t="e">
        <f>IF($S$8,'Rent Roll'!BM294,INDEX($D22:$M22,1,S$12)/12)</f>
        <v>#N/A</v>
      </c>
      <c r="T22" s="932" t="e">
        <f>IF($S$8,'Rent Roll'!BN294,INDEX($D22:$M22,1,T$12)/12)</f>
        <v>#N/A</v>
      </c>
      <c r="U22" s="932" t="e">
        <f>IF($S$8,'Rent Roll'!BO294,INDEX($D22:$M22,1,U$12)/12)</f>
        <v>#N/A</v>
      </c>
      <c r="V22" s="932" t="e">
        <f>IF($S$8,'Rent Roll'!BP294,INDEX($D22:$M22,1,V$12)/12)</f>
        <v>#N/A</v>
      </c>
      <c r="W22" s="932" t="e">
        <f>IF($S$8,'Rent Roll'!BQ294,INDEX($D22:$M22,1,W$12)/12)</f>
        <v>#N/A</v>
      </c>
      <c r="X22" s="932" t="e">
        <f>IF($S$8,'Rent Roll'!BR294,INDEX($D22:$M22,1,X$12)/12)</f>
        <v>#N/A</v>
      </c>
      <c r="Y22" s="932" t="e">
        <f>IF($S$8,'Rent Roll'!BS294,INDEX($D22:$M22,1,Y$12)/12)</f>
        <v>#N/A</v>
      </c>
      <c r="Z22" s="932" t="e">
        <f>IF($S$8,'Rent Roll'!BT294,INDEX($D22:$M22,1,Z$12)/12)</f>
        <v>#N/A</v>
      </c>
      <c r="AA22" s="932" t="e">
        <f>IF($S$8,'Rent Roll'!BU294,INDEX($D22:$M22,1,AA$12)/12)</f>
        <v>#N/A</v>
      </c>
      <c r="AB22" s="932" t="e">
        <f>IF($S$8,'Rent Roll'!BV294,INDEX($D22:$M22,1,AB$12)/12)</f>
        <v>#N/A</v>
      </c>
      <c r="AC22" s="932" t="e">
        <f>IF($S$8,'Rent Roll'!BW294,INDEX($D22:$M22,1,AC$12)/12)</f>
        <v>#N/A</v>
      </c>
      <c r="AD22" s="932" t="e">
        <f>IF($S$8,'Rent Roll'!BX294,INDEX($D22:$M22,1,AD$12)/12)</f>
        <v>#N/A</v>
      </c>
      <c r="AE22" s="932" t="e">
        <f>IF($S$8,'Rent Roll'!BY294,INDEX($D22:$M22,1,AE$12)/12)</f>
        <v>#N/A</v>
      </c>
      <c r="AF22" s="932" t="e">
        <f>IF($S$8,'Rent Roll'!BZ294,INDEX($D22:$M22,1,AF$12)/12)</f>
        <v>#N/A</v>
      </c>
      <c r="AG22" s="932" t="e">
        <f>IF($S$8,'Rent Roll'!CA294,INDEX($D22:$M22,1,AG$12)/12)</f>
        <v>#N/A</v>
      </c>
      <c r="AH22" s="932" t="e">
        <f>IF($S$8,'Rent Roll'!CB294,INDEX($D22:$M22,1,AH$12)/12)</f>
        <v>#N/A</v>
      </c>
      <c r="AI22" s="932" t="e">
        <f>IF($S$8,'Rent Roll'!CC294,INDEX($D22:$M22,1,AI$12)/12)</f>
        <v>#N/A</v>
      </c>
      <c r="AJ22" s="932" t="e">
        <f>IF($S$8,'Rent Roll'!CD294,INDEX($D22:$M22,1,AJ$12)/12)</f>
        <v>#N/A</v>
      </c>
      <c r="AK22" s="932" t="e">
        <f>IF($S$8,'Rent Roll'!CE294,INDEX($D22:$M22,1,AK$12)/12)</f>
        <v>#N/A</v>
      </c>
      <c r="AL22" s="932" t="e">
        <f>IF($S$8,'Rent Roll'!CF294,INDEX($D22:$M22,1,AL$12)/12)</f>
        <v>#N/A</v>
      </c>
      <c r="AM22" s="932" t="e">
        <f>IF($S$8,'Rent Roll'!CG294,INDEX($D22:$M22,1,AM$12)/12)</f>
        <v>#N/A</v>
      </c>
      <c r="AN22" s="932" t="e">
        <f>IF($S$8,'Rent Roll'!CH294,INDEX($D22:$M22,1,AN$12)/12)</f>
        <v>#N/A</v>
      </c>
      <c r="AO22" s="932" t="e">
        <f>IF($S$8,'Rent Roll'!CI294,INDEX($D22:$M22,1,AO$12)/12)</f>
        <v>#N/A</v>
      </c>
      <c r="AP22" s="932" t="e">
        <f>IF($S$8,'Rent Roll'!CJ294,INDEX($D22:$M22,1,AP$12)/12)</f>
        <v>#N/A</v>
      </c>
      <c r="AQ22" s="932" t="e">
        <f>IF($S$8,'Rent Roll'!CK294,INDEX($D22:$M22,1,AQ$12)/12)</f>
        <v>#N/A</v>
      </c>
      <c r="AR22" s="932" t="e">
        <f>IF($S$8,'Rent Roll'!CL294,INDEX($D22:$M22,1,AR$12)/12)</f>
        <v>#N/A</v>
      </c>
      <c r="AS22" s="932" t="e">
        <f>IF($S$8,'Rent Roll'!CM294,INDEX($D22:$M22,1,AS$12)/12)</f>
        <v>#N/A</v>
      </c>
      <c r="AT22" s="932" t="e">
        <f>IF($S$8,'Rent Roll'!CN294,INDEX($D22:$M22,1,AT$12)/12)</f>
        <v>#N/A</v>
      </c>
      <c r="AU22" s="932" t="e">
        <f>IF($S$8,'Rent Roll'!CO294,INDEX($D22:$M22,1,AU$12)/12)</f>
        <v>#N/A</v>
      </c>
      <c r="AV22" s="932" t="e">
        <f>IF($S$8,'Rent Roll'!CP294,INDEX($D22:$M22,1,AV$12)/12)</f>
        <v>#N/A</v>
      </c>
      <c r="AW22" s="932" t="e">
        <f>IF($S$8,'Rent Roll'!CQ294,INDEX($D22:$M22,1,AW$12)/12)</f>
        <v>#N/A</v>
      </c>
      <c r="AX22" s="932" t="e">
        <f>IF($S$8,'Rent Roll'!CR294,INDEX($D22:$M22,1,AX$12)/12)</f>
        <v>#N/A</v>
      </c>
      <c r="AY22" s="932" t="e">
        <f>IF($S$8,'Rent Roll'!CS294,INDEX($D22:$M22,1,AY$12)/12)</f>
        <v>#N/A</v>
      </c>
      <c r="AZ22" s="932" t="e">
        <f>IF($S$8,'Rent Roll'!CT294,INDEX($D22:$M22,1,AZ$12)/12)</f>
        <v>#N/A</v>
      </c>
      <c r="BA22" s="932" t="e">
        <f>IF($S$8,'Rent Roll'!CU294,INDEX($D22:$M22,1,BA$12)/12)</f>
        <v>#N/A</v>
      </c>
      <c r="BB22" s="932" t="e">
        <f>IF($S$8,'Rent Roll'!CV294,INDEX($D22:$M22,1,BB$12)/12)</f>
        <v>#N/A</v>
      </c>
      <c r="BC22" s="932" t="e">
        <f>IF($S$8,'Rent Roll'!CW294,INDEX($D22:$M22,1,BC$12)/12)</f>
        <v>#N/A</v>
      </c>
      <c r="BD22" s="932" t="e">
        <f>IF($S$8,'Rent Roll'!CX294,INDEX($D22:$M22,1,BD$12)/12)</f>
        <v>#N/A</v>
      </c>
      <c r="BE22" s="932" t="e">
        <f>IF($S$8,'Rent Roll'!CY294,INDEX($D22:$M22,1,BE$12)/12)</f>
        <v>#N/A</v>
      </c>
      <c r="BF22" s="932" t="e">
        <f>IF($S$8,'Rent Roll'!CZ294,INDEX($D22:$M22,1,BF$12)/12)</f>
        <v>#N/A</v>
      </c>
      <c r="BG22" s="932" t="e">
        <f>IF($S$8,'Rent Roll'!DA294,INDEX($D22:$M22,1,BG$12)/12)</f>
        <v>#N/A</v>
      </c>
      <c r="BH22" s="932" t="e">
        <f>IF($S$8,'Rent Roll'!DB294,INDEX($D22:$M22,1,BH$12)/12)</f>
        <v>#N/A</v>
      </c>
      <c r="BI22" s="932" t="e">
        <f>IF($S$8,'Rent Roll'!DC294,INDEX($D22:$M22,1,BI$12)/12)</f>
        <v>#N/A</v>
      </c>
      <c r="BJ22" s="932" t="e">
        <f>IF($S$8,'Rent Roll'!DD294,INDEX($D22:$M22,1,BJ$12)/12)</f>
        <v>#N/A</v>
      </c>
      <c r="BK22" s="932" t="e">
        <f>IF($S$8,'Rent Roll'!DE294,INDEX($D22:$M22,1,BK$12)/12)</f>
        <v>#N/A</v>
      </c>
      <c r="BL22" s="932" t="e">
        <f>IF($S$8,'Rent Roll'!DF294,INDEX($D22:$M22,1,BL$12)/12)</f>
        <v>#N/A</v>
      </c>
      <c r="BM22" s="932" t="e">
        <f>IF($S$8,'Rent Roll'!DG294,INDEX($D22:$M22,1,BM$12)/12)</f>
        <v>#N/A</v>
      </c>
      <c r="BN22" s="932" t="e">
        <f>IF($S$8,'Rent Roll'!DH294,INDEX($D22:$M22,1,BN$12)/12)</f>
        <v>#N/A</v>
      </c>
      <c r="BO22" s="932" t="e">
        <f>IF($S$8,'Rent Roll'!DI294,INDEX($D22:$M22,1,BO$12)/12)</f>
        <v>#N/A</v>
      </c>
      <c r="BP22" s="932" t="e">
        <f>IF($S$8,'Rent Roll'!DJ294,INDEX($D22:$M22,1,BP$12)/12)</f>
        <v>#N/A</v>
      </c>
      <c r="BQ22" s="932" t="e">
        <f>IF($S$8,'Rent Roll'!DK294,INDEX($D22:$M22,1,BQ$12)/12)</f>
        <v>#N/A</v>
      </c>
      <c r="BR22" s="932" t="e">
        <f>IF($S$8,'Rent Roll'!DL294,INDEX($D22:$M22,1,BR$12)/12)</f>
        <v>#N/A</v>
      </c>
      <c r="BS22" s="932" t="e">
        <f>IF($S$8,'Rent Roll'!DM294,INDEX($D22:$M22,1,BS$12)/12)</f>
        <v>#N/A</v>
      </c>
      <c r="BT22" s="932" t="e">
        <f>IF($S$8,'Rent Roll'!DN294,INDEX($D22:$M22,1,BT$12)/12)</f>
        <v>#N/A</v>
      </c>
      <c r="BU22" s="932" t="e">
        <f>IF($S$8,'Rent Roll'!DO294,INDEX($D22:$M22,1,BU$12)/12)</f>
        <v>#N/A</v>
      </c>
      <c r="BV22" s="932" t="e">
        <f>IF($S$8,'Rent Roll'!DP294,INDEX($D22:$M22,1,BV$12)/12)</f>
        <v>#N/A</v>
      </c>
      <c r="BW22" s="932" t="e">
        <f>IF($S$8,'Rent Roll'!DQ294,INDEX($D22:$M22,1,BW$12)/12)</f>
        <v>#N/A</v>
      </c>
      <c r="BX22" s="932" t="e">
        <f>IF($S$8,'Rent Roll'!DR294,INDEX($D22:$M22,1,BX$12)/12)</f>
        <v>#N/A</v>
      </c>
      <c r="BY22" s="932" t="e">
        <f>IF($S$8,'Rent Roll'!DS294,INDEX($D22:$M22,1,BY$12)/12)</f>
        <v>#N/A</v>
      </c>
      <c r="BZ22" s="932" t="e">
        <f>IF($S$8,'Rent Roll'!DT294,INDEX($D22:$M22,1,BZ$12)/12)</f>
        <v>#N/A</v>
      </c>
      <c r="CA22" s="932" t="e">
        <f>IF($S$8,'Rent Roll'!DU294,INDEX($D22:$M22,1,CA$12)/12)</f>
        <v>#N/A</v>
      </c>
      <c r="CB22" s="932" t="e">
        <f>IF($S$8,'Rent Roll'!DV294,INDEX($D22:$M22,1,CB$12)/12)</f>
        <v>#N/A</v>
      </c>
      <c r="CC22" s="932" t="e">
        <f>IF($S$8,'Rent Roll'!DW294,INDEX($D22:$M22,1,CC$12)/12)</f>
        <v>#N/A</v>
      </c>
      <c r="CD22" s="932" t="e">
        <f>IF($S$8,'Rent Roll'!DX294,INDEX($D22:$M22,1,CD$12)/12)</f>
        <v>#N/A</v>
      </c>
      <c r="CE22" s="932" t="e">
        <f>IF($S$8,'Rent Roll'!DY294,INDEX($D22:$M22,1,CE$12)/12)</f>
        <v>#N/A</v>
      </c>
      <c r="CF22" s="932" t="e">
        <f>IF($S$8,'Rent Roll'!DZ294,INDEX($D22:$M22,1,CF$12)/12)</f>
        <v>#N/A</v>
      </c>
      <c r="CG22" s="932" t="e">
        <f>IF($S$8,'Rent Roll'!EA294,INDEX($D22:$M22,1,CG$12)/12)</f>
        <v>#N/A</v>
      </c>
      <c r="CH22" s="932" t="e">
        <f>IF($S$8,'Rent Roll'!EB294,INDEX($D22:$M22,1,CH$12)/12)</f>
        <v>#N/A</v>
      </c>
      <c r="CI22" s="932" t="e">
        <f>IF($S$8,'Rent Roll'!EC294,INDEX($D22:$M22,1,CI$12)/12)</f>
        <v>#N/A</v>
      </c>
      <c r="CJ22" s="932" t="e">
        <f>IF($S$8,'Rent Roll'!ED294,INDEX($D22:$M22,1,CJ$12)/12)</f>
        <v>#N/A</v>
      </c>
      <c r="CK22" s="932" t="e">
        <f>IF($S$8,'Rent Roll'!EE294,INDEX($D22:$M22,1,CK$12)/12)</f>
        <v>#N/A</v>
      </c>
      <c r="CL22" s="932" t="e">
        <f>IF($S$8,'Rent Roll'!EF294,INDEX($D22:$M22,1,CL$12)/12)</f>
        <v>#N/A</v>
      </c>
      <c r="CM22" s="932" t="e">
        <f>IF($S$8,'Rent Roll'!EG294,INDEX($D22:$M22,1,CM$12)/12)</f>
        <v>#N/A</v>
      </c>
      <c r="CN22" s="932" t="e">
        <f>IF($S$8,'Rent Roll'!EH294,INDEX($D22:$M22,1,CN$12)/12)</f>
        <v>#N/A</v>
      </c>
      <c r="CO22" s="932" t="e">
        <f>IF($S$8,'Rent Roll'!EI294,INDEX($D22:$M22,1,CO$12)/12)</f>
        <v>#N/A</v>
      </c>
      <c r="CP22" s="932" t="e">
        <f>IF($S$8,'Rent Roll'!EJ294,INDEX($D22:$M22,1,CP$12)/12)</f>
        <v>#N/A</v>
      </c>
      <c r="CQ22" s="932" t="e">
        <f>IF($S$8,'Rent Roll'!EK294,INDEX($D22:$M22,1,CQ$12)/12)</f>
        <v>#N/A</v>
      </c>
      <c r="CR22" s="932" t="e">
        <f>IF($S$8,'Rent Roll'!EL294,INDEX($D22:$M22,1,CR$12)/12)</f>
        <v>#N/A</v>
      </c>
      <c r="CS22" s="932" t="e">
        <f>IF($S$8,'Rent Roll'!EM294,INDEX($D22:$M22,1,CS$12)/12)</f>
        <v>#N/A</v>
      </c>
      <c r="CT22" s="932" t="e">
        <f>IF($S$8,'Rent Roll'!EN294,INDEX($D22:$M22,1,CT$12)/12)</f>
        <v>#N/A</v>
      </c>
      <c r="CU22" s="932" t="e">
        <f>IF($S$8,'Rent Roll'!EO294,INDEX($D22:$M22,1,CU$12)/12)</f>
        <v>#N/A</v>
      </c>
      <c r="CV22" s="932" t="e">
        <f>IF($S$8,'Rent Roll'!EP294,INDEX($D22:$M22,1,CV$12)/12)</f>
        <v>#N/A</v>
      </c>
      <c r="CW22" s="932" t="e">
        <f>IF($S$8,'Rent Roll'!EQ294,INDEX($D22:$M22,1,CW$12)/12)</f>
        <v>#N/A</v>
      </c>
      <c r="CX22" s="932" t="e">
        <f>IF($S$8,'Rent Roll'!ER294,INDEX($D22:$M22,1,CX$12)/12)</f>
        <v>#N/A</v>
      </c>
      <c r="CY22" s="932" t="e">
        <f>IF($S$8,'Rent Roll'!ES294,INDEX($D22:$M22,1,CY$12)/12)</f>
        <v>#N/A</v>
      </c>
      <c r="CZ22" s="932" t="e">
        <f>IF($S$8,'Rent Roll'!ET294,INDEX($D22:$M22,1,CZ$12)/12)</f>
        <v>#N/A</v>
      </c>
      <c r="DA22" s="932" t="e">
        <f>IF($S$8,'Rent Roll'!EU294,INDEX($D22:$M22,1,DA$12)/12)</f>
        <v>#N/A</v>
      </c>
      <c r="DB22" s="932" t="e">
        <f>IF($S$8,'Rent Roll'!EV294,INDEX($D22:$M22,1,DB$12)/12)</f>
        <v>#N/A</v>
      </c>
      <c r="DC22" s="932" t="e">
        <f>IF($S$8,'Rent Roll'!EW294,INDEX($D22:$M22,1,DC$12)/12)</f>
        <v>#N/A</v>
      </c>
      <c r="DD22" s="932" t="e">
        <f>IF($S$8,'Rent Roll'!EX294,INDEX($D22:$M22,1,DD$12)/12)</f>
        <v>#N/A</v>
      </c>
      <c r="DE22" s="932" t="e">
        <f>IF($S$8,'Rent Roll'!EY294,INDEX($D22:$M22,1,DE$12)/12)</f>
        <v>#N/A</v>
      </c>
      <c r="DF22" s="932" t="e">
        <f>IF($S$8,'Rent Roll'!EZ294,INDEX($D22:$M22,1,DF$12)/12)</f>
        <v>#N/A</v>
      </c>
      <c r="DG22" s="932" t="e">
        <f>IF($S$8,'Rent Roll'!FA294,INDEX($D22:$M22,1,DG$12)/12)</f>
        <v>#N/A</v>
      </c>
      <c r="DH22" s="932" t="e">
        <f>IF($S$8,'Rent Roll'!FB294,INDEX($D22:$M22,1,DH$12)/12)</f>
        <v>#N/A</v>
      </c>
      <c r="DI22" s="932" t="e">
        <f>IF($S$8,'Rent Roll'!FC294,INDEX($D22:$M22,1,DI$12)/12)</f>
        <v>#N/A</v>
      </c>
      <c r="DJ22" s="932" t="e">
        <f>IF($S$8,'Rent Roll'!FD294,INDEX($D22:$M22,1,DJ$12)/12)</f>
        <v>#N/A</v>
      </c>
      <c r="DK22" s="932" t="e">
        <f>IF($S$8,'Rent Roll'!FE294,INDEX($D22:$M22,1,DK$12)/12)</f>
        <v>#N/A</v>
      </c>
      <c r="DL22" s="932" t="e">
        <f>IF($S$8,'Rent Roll'!FF294,INDEX($D22:$M22,1,DL$12)/12)</f>
        <v>#N/A</v>
      </c>
      <c r="DM22" s="932" t="e">
        <f>IF($S$8,'Rent Roll'!FG294,INDEX($D22:$M22,1,DM$12)/12)</f>
        <v>#N/A</v>
      </c>
      <c r="DN22" s="932" t="e">
        <f>IF($S$8,'Rent Roll'!FH294,INDEX($D22:$M22,1,DN$12)/12)</f>
        <v>#N/A</v>
      </c>
      <c r="DO22" s="932" t="e">
        <f>IF($S$8,'Rent Roll'!FI294,INDEX($D22:$M22,1,DO$12)/12)</f>
        <v>#N/A</v>
      </c>
      <c r="DP22" s="932" t="e">
        <f>IF($S$8,'Rent Roll'!FJ294,INDEX($D22:$M22,1,DP$12)/12)</f>
        <v>#N/A</v>
      </c>
      <c r="DQ22" s="932" t="e">
        <f>IF($S$8,'Rent Roll'!FK294,INDEX($D22:$M22,1,DQ$12)/12)</f>
        <v>#N/A</v>
      </c>
      <c r="DR22" s="932" t="e">
        <f>IF($S$8,'Rent Roll'!FL294,INDEX($D22:$M22,1,DR$12)/12)</f>
        <v>#N/A</v>
      </c>
      <c r="DS22" s="932" t="e">
        <f>IF($S$8,'Rent Roll'!FM294,INDEX($D22:$M22,1,DS$12)/12)</f>
        <v>#N/A</v>
      </c>
      <c r="DT22" s="932" t="e">
        <f>IF($S$8,'Rent Roll'!FN294,INDEX($D22:$M22,1,DT$12)/12)</f>
        <v>#N/A</v>
      </c>
      <c r="DU22" s="932" t="e">
        <f>IF($S$8,'Rent Roll'!FO294,INDEX($D22:$M22,1,DU$12)/12)</f>
        <v>#N/A</v>
      </c>
      <c r="DV22" s="932" t="e">
        <f>IF($S$8,'Rent Roll'!FP294,INDEX($D22:$M22,1,DV$12)/12)</f>
        <v>#N/A</v>
      </c>
      <c r="DW22" s="932" t="e">
        <f>IF($S$8,'Rent Roll'!FQ294,INDEX($D22:$M22,1,DW$12)/12)</f>
        <v>#N/A</v>
      </c>
      <c r="DX22" s="932" t="e">
        <f>IF($S$8,'Rent Roll'!FR294,INDEX($D22:$M22,1,DX$12)/12)</f>
        <v>#N/A</v>
      </c>
      <c r="DY22" s="932" t="e">
        <f>IF($S$8,'Rent Roll'!FS294,INDEX($D22:$M22,1,DY$12)/12)</f>
        <v>#N/A</v>
      </c>
      <c r="DZ22" s="932" t="e">
        <f>IF($S$8,'Rent Roll'!FT294,INDEX($D22:$M22,1,DZ$12)/12)</f>
        <v>#N/A</v>
      </c>
      <c r="EA22" s="932" t="e">
        <f>IF($S$8,'Rent Roll'!FU294,INDEX($D22:$M22,1,EA$12)/12)</f>
        <v>#N/A</v>
      </c>
      <c r="EB22" s="932" t="e">
        <f>IF($S$8,'Rent Roll'!FV294,INDEX($D22:$M22,1,EB$12)/12)</f>
        <v>#N/A</v>
      </c>
      <c r="EC22" s="932" t="e">
        <f>IF($S$8,'Rent Roll'!FW294,INDEX($D22:$M22,1,EC$12)/12)</f>
        <v>#N/A</v>
      </c>
      <c r="ED22" s="932" t="e">
        <f>IF($S$8,'Rent Roll'!FX294,INDEX($D22:$M22,1,ED$12)/12)</f>
        <v>#N/A</v>
      </c>
      <c r="EE22" s="932" t="e">
        <f>IF($S$8,'Rent Roll'!FY294,INDEX($D22:$M22,1,EE$12)/12)</f>
        <v>#N/A</v>
      </c>
      <c r="EF22" s="932" t="e">
        <f>IF($S$8,'Rent Roll'!FZ294,INDEX($D22:$M22,1,EF$12)/12)</f>
        <v>#N/A</v>
      </c>
      <c r="EG22" s="932" t="e">
        <f>IF($S$8,'Rent Roll'!GA294,INDEX($D22:$M22,1,EG$12)/12)</f>
        <v>#N/A</v>
      </c>
      <c r="EH22" s="932" t="e">
        <f>IF($S$8,'Rent Roll'!GB294,INDEX($D22:$M22,1,EH$12)/12)</f>
        <v>#N/A</v>
      </c>
    </row>
    <row r="23" spans="1:138" s="103" customFormat="1">
      <c r="A23" s="82"/>
      <c r="B23" s="85" t="s">
        <v>242</v>
      </c>
      <c r="C23" s="239">
        <f>1-IF(Hotel,'Hotel Op History and Pro Forma'!K9,'Operating History and Pro Forma'!H6)</f>
        <v>0</v>
      </c>
      <c r="D23" s="240">
        <f>IFERROR(1-IF(Hotel,'Hotel Op History and Pro Forma'!T9,'Operating History and Pro Forma'!P6-'Operating History and Pro Forma'!$T$11),0)</f>
        <v>0</v>
      </c>
      <c r="E23" s="241">
        <f>IFERROR(IF(AND(RRP="TRUE",$C$8="Mark to Market"),1-INDEX('Rent Roll'!$BN$323:$BN$332,'10 Yr Pro Forma'!E$11)+'Operating History and Pro Forma'!$T$11,IF(RRP,1-INDEX('Rent Roll'!$BO$323:$BO$332,'10 Yr Pro Forma'!E$11)+'Operating History and Pro Forma'!$T$11,D23)),0)</f>
        <v>0</v>
      </c>
      <c r="F23" s="241">
        <f>IFERROR(IF(AND(RRP="TRUE",$C$8="Mark to Market"),1-INDEX('Rent Roll'!$BN$323:$BN$332,'10 Yr Pro Forma'!F$11)+'Operating History and Pro Forma'!$T$11,IF(RRP,1-INDEX('Rent Roll'!$BO$323:$BO$332,'10 Yr Pro Forma'!F$11)+'Operating History and Pro Forma'!$T$11,E23)),0)</f>
        <v>0</v>
      </c>
      <c r="G23" s="241">
        <f>IFERROR(IF(AND(RRP="TRUE",$C$8="Mark to Market"),1-INDEX('Rent Roll'!$BN$323:$BN$332,'10 Yr Pro Forma'!G$11)+'Operating History and Pro Forma'!$T$11,IF(RRP,1-INDEX('Rent Roll'!$BO$323:$BO$332,'10 Yr Pro Forma'!G$11)+'Operating History and Pro Forma'!$T$11,F23)),0)</f>
        <v>0</v>
      </c>
      <c r="H23" s="241">
        <f>IFERROR(IF(AND(RRP="TRUE",$C$8="Mark to Market"),1-INDEX('Rent Roll'!$BN$323:$BN$332,'10 Yr Pro Forma'!H$11)+'Operating History and Pro Forma'!$T$11,IF(RRP,1-INDEX('Rent Roll'!$BO$323:$BO$332,'10 Yr Pro Forma'!H$11)+'Operating History and Pro Forma'!$T$11,G23)),0)</f>
        <v>0</v>
      </c>
      <c r="I23" s="241">
        <f>IFERROR(IF(AND(RRP="TRUE",$C$8="Mark to Market"),1-INDEX('Rent Roll'!$BN$323:$BN$332,'10 Yr Pro Forma'!I$11)+'Operating History and Pro Forma'!$T$11,IF(RRP,1-INDEX('Rent Roll'!$BO$323:$BO$332,'10 Yr Pro Forma'!I$11)+'Operating History and Pro Forma'!$T$11,H23)),0)</f>
        <v>0</v>
      </c>
      <c r="J23" s="241">
        <f>IFERROR(IF(AND(RRP="TRUE",$C$8="Mark to Market"),1-INDEX('Rent Roll'!$BN$323:$BN$332,'10 Yr Pro Forma'!J$11)+'Operating History and Pro Forma'!$T$11,IF(RRP,1-INDEX('Rent Roll'!$BO$323:$BO$332,'10 Yr Pro Forma'!J$11)+'Operating History and Pro Forma'!$T$11,I23)),0)</f>
        <v>0</v>
      </c>
      <c r="K23" s="241">
        <f>IFERROR(IF(AND(RRP="TRUE",$C$8="Mark to Market"),1-INDEX('Rent Roll'!$BN$323:$BN$332,'10 Yr Pro Forma'!K$11)+'Operating History and Pro Forma'!$T$11,IF(RRP,1-INDEX('Rent Roll'!$BO$323:$BO$332,'10 Yr Pro Forma'!K$11)+'Operating History and Pro Forma'!$T$11,J23)),0)</f>
        <v>0</v>
      </c>
      <c r="L23" s="241">
        <f>IFERROR(IF(AND(RRP="TRUE",$C$8="Mark to Market"),1-INDEX('Rent Roll'!$BN$323:$BN$332,'10 Yr Pro Forma'!L$11)+'Operating History and Pro Forma'!$T$11,IF(RRP,1-INDEX('Rent Roll'!$BO$323:$BO$332,'10 Yr Pro Forma'!L$11)+'Operating History and Pro Forma'!$T$11,K23)),0)</f>
        <v>0</v>
      </c>
      <c r="M23" s="942">
        <f>IFERROR(IF(AND(RRP="TRUE",$C$8="Mark to Market"),1-INDEX('Rent Roll'!$BN$323:$BN$332,'10 Yr Pro Forma'!M$11)+'Operating History and Pro Forma'!$T$11,IF(RRP,1-INDEX('Rent Roll'!$BO$323:$BO$332,'10 Yr Pro Forma'!M$11)+'Operating History and Pro Forma'!$T$11,L23)),0)</f>
        <v>0</v>
      </c>
      <c r="N23" s="82"/>
      <c r="O23" s="1664" t="s">
        <v>242</v>
      </c>
      <c r="P23" s="1842" t="e">
        <f>INDEX(D23:M23,1,ROUNDDOWN(Balloon_Term/12,0))</f>
        <v>#VALUE!</v>
      </c>
      <c r="Q23" s="893"/>
      <c r="R23" s="82"/>
      <c r="S23" s="916" t="e">
        <f>-(S26+S25+S24-S22)</f>
        <v>#N/A</v>
      </c>
      <c r="T23" s="916" t="e">
        <f t="shared" ref="T23:CE23" si="9">-(T26+T25+T24-T22)</f>
        <v>#N/A</v>
      </c>
      <c r="U23" s="916" t="e">
        <f t="shared" si="9"/>
        <v>#N/A</v>
      </c>
      <c r="V23" s="916" t="e">
        <f t="shared" si="9"/>
        <v>#N/A</v>
      </c>
      <c r="W23" s="916" t="e">
        <f t="shared" si="9"/>
        <v>#N/A</v>
      </c>
      <c r="X23" s="916" t="e">
        <f t="shared" si="9"/>
        <v>#N/A</v>
      </c>
      <c r="Y23" s="916" t="e">
        <f t="shared" si="9"/>
        <v>#N/A</v>
      </c>
      <c r="Z23" s="916" t="e">
        <f t="shared" si="9"/>
        <v>#N/A</v>
      </c>
      <c r="AA23" s="916" t="e">
        <f t="shared" si="9"/>
        <v>#N/A</v>
      </c>
      <c r="AB23" s="916" t="e">
        <f t="shared" si="9"/>
        <v>#N/A</v>
      </c>
      <c r="AC23" s="916" t="e">
        <f t="shared" si="9"/>
        <v>#N/A</v>
      </c>
      <c r="AD23" s="916" t="e">
        <f t="shared" si="9"/>
        <v>#N/A</v>
      </c>
      <c r="AE23" s="916" t="e">
        <f t="shared" si="9"/>
        <v>#N/A</v>
      </c>
      <c r="AF23" s="916" t="e">
        <f t="shared" si="9"/>
        <v>#N/A</v>
      </c>
      <c r="AG23" s="916" t="e">
        <f t="shared" si="9"/>
        <v>#N/A</v>
      </c>
      <c r="AH23" s="916" t="e">
        <f t="shared" si="9"/>
        <v>#N/A</v>
      </c>
      <c r="AI23" s="916" t="e">
        <f t="shared" si="9"/>
        <v>#N/A</v>
      </c>
      <c r="AJ23" s="916" t="e">
        <f t="shared" si="9"/>
        <v>#N/A</v>
      </c>
      <c r="AK23" s="916" t="e">
        <f t="shared" si="9"/>
        <v>#N/A</v>
      </c>
      <c r="AL23" s="916" t="e">
        <f t="shared" si="9"/>
        <v>#N/A</v>
      </c>
      <c r="AM23" s="916" t="e">
        <f t="shared" si="9"/>
        <v>#N/A</v>
      </c>
      <c r="AN23" s="916" t="e">
        <f t="shared" si="9"/>
        <v>#N/A</v>
      </c>
      <c r="AO23" s="916" t="e">
        <f t="shared" si="9"/>
        <v>#N/A</v>
      </c>
      <c r="AP23" s="916" t="e">
        <f t="shared" si="9"/>
        <v>#N/A</v>
      </c>
      <c r="AQ23" s="916" t="e">
        <f t="shared" si="9"/>
        <v>#N/A</v>
      </c>
      <c r="AR23" s="916" t="e">
        <f t="shared" si="9"/>
        <v>#N/A</v>
      </c>
      <c r="AS23" s="916" t="e">
        <f t="shared" si="9"/>
        <v>#N/A</v>
      </c>
      <c r="AT23" s="916" t="e">
        <f t="shared" si="9"/>
        <v>#N/A</v>
      </c>
      <c r="AU23" s="916" t="e">
        <f t="shared" si="9"/>
        <v>#N/A</v>
      </c>
      <c r="AV23" s="916" t="e">
        <f t="shared" si="9"/>
        <v>#N/A</v>
      </c>
      <c r="AW23" s="916" t="e">
        <f t="shared" si="9"/>
        <v>#N/A</v>
      </c>
      <c r="AX23" s="916" t="e">
        <f t="shared" si="9"/>
        <v>#N/A</v>
      </c>
      <c r="AY23" s="916" t="e">
        <f t="shared" si="9"/>
        <v>#N/A</v>
      </c>
      <c r="AZ23" s="916" t="e">
        <f t="shared" si="9"/>
        <v>#N/A</v>
      </c>
      <c r="BA23" s="916" t="e">
        <f t="shared" si="9"/>
        <v>#N/A</v>
      </c>
      <c r="BB23" s="916" t="e">
        <f t="shared" si="9"/>
        <v>#N/A</v>
      </c>
      <c r="BC23" s="916" t="e">
        <f t="shared" si="9"/>
        <v>#N/A</v>
      </c>
      <c r="BD23" s="916" t="e">
        <f t="shared" si="9"/>
        <v>#N/A</v>
      </c>
      <c r="BE23" s="916" t="e">
        <f t="shared" si="9"/>
        <v>#N/A</v>
      </c>
      <c r="BF23" s="916" t="e">
        <f t="shared" si="9"/>
        <v>#N/A</v>
      </c>
      <c r="BG23" s="916" t="e">
        <f t="shared" si="9"/>
        <v>#N/A</v>
      </c>
      <c r="BH23" s="916" t="e">
        <f t="shared" si="9"/>
        <v>#N/A</v>
      </c>
      <c r="BI23" s="916" t="e">
        <f t="shared" si="9"/>
        <v>#N/A</v>
      </c>
      <c r="BJ23" s="916" t="e">
        <f t="shared" si="9"/>
        <v>#N/A</v>
      </c>
      <c r="BK23" s="916" t="e">
        <f t="shared" si="9"/>
        <v>#N/A</v>
      </c>
      <c r="BL23" s="916" t="e">
        <f t="shared" si="9"/>
        <v>#N/A</v>
      </c>
      <c r="BM23" s="916" t="e">
        <f t="shared" si="9"/>
        <v>#N/A</v>
      </c>
      <c r="BN23" s="916" t="e">
        <f t="shared" si="9"/>
        <v>#N/A</v>
      </c>
      <c r="BO23" s="916" t="e">
        <f t="shared" si="9"/>
        <v>#N/A</v>
      </c>
      <c r="BP23" s="916" t="e">
        <f t="shared" si="9"/>
        <v>#N/A</v>
      </c>
      <c r="BQ23" s="916" t="e">
        <f t="shared" si="9"/>
        <v>#N/A</v>
      </c>
      <c r="BR23" s="916" t="e">
        <f t="shared" si="9"/>
        <v>#N/A</v>
      </c>
      <c r="BS23" s="916" t="e">
        <f t="shared" si="9"/>
        <v>#N/A</v>
      </c>
      <c r="BT23" s="916" t="e">
        <f t="shared" si="9"/>
        <v>#N/A</v>
      </c>
      <c r="BU23" s="916" t="e">
        <f t="shared" si="9"/>
        <v>#N/A</v>
      </c>
      <c r="BV23" s="916" t="e">
        <f t="shared" si="9"/>
        <v>#N/A</v>
      </c>
      <c r="BW23" s="916" t="e">
        <f t="shared" si="9"/>
        <v>#N/A</v>
      </c>
      <c r="BX23" s="916" t="e">
        <f t="shared" si="9"/>
        <v>#N/A</v>
      </c>
      <c r="BY23" s="916" t="e">
        <f t="shared" si="9"/>
        <v>#N/A</v>
      </c>
      <c r="BZ23" s="916" t="e">
        <f t="shared" si="9"/>
        <v>#N/A</v>
      </c>
      <c r="CA23" s="916" t="e">
        <f t="shared" si="9"/>
        <v>#N/A</v>
      </c>
      <c r="CB23" s="916" t="e">
        <f t="shared" si="9"/>
        <v>#N/A</v>
      </c>
      <c r="CC23" s="916" t="e">
        <f t="shared" si="9"/>
        <v>#N/A</v>
      </c>
      <c r="CD23" s="916" t="e">
        <f t="shared" si="9"/>
        <v>#N/A</v>
      </c>
      <c r="CE23" s="916" t="e">
        <f t="shared" si="9"/>
        <v>#N/A</v>
      </c>
      <c r="CF23" s="916" t="e">
        <f t="shared" ref="CF23:EH23" si="10">-(CF26+CF25+CF24-CF22)</f>
        <v>#N/A</v>
      </c>
      <c r="CG23" s="916" t="e">
        <f t="shared" si="10"/>
        <v>#N/A</v>
      </c>
      <c r="CH23" s="916" t="e">
        <f t="shared" si="10"/>
        <v>#N/A</v>
      </c>
      <c r="CI23" s="916" t="e">
        <f t="shared" si="10"/>
        <v>#N/A</v>
      </c>
      <c r="CJ23" s="916" t="e">
        <f t="shared" si="10"/>
        <v>#N/A</v>
      </c>
      <c r="CK23" s="916" t="e">
        <f t="shared" si="10"/>
        <v>#N/A</v>
      </c>
      <c r="CL23" s="916" t="e">
        <f t="shared" si="10"/>
        <v>#N/A</v>
      </c>
      <c r="CM23" s="916" t="e">
        <f t="shared" si="10"/>
        <v>#N/A</v>
      </c>
      <c r="CN23" s="916" t="e">
        <f t="shared" si="10"/>
        <v>#N/A</v>
      </c>
      <c r="CO23" s="916" t="e">
        <f t="shared" si="10"/>
        <v>#N/A</v>
      </c>
      <c r="CP23" s="916" t="e">
        <f t="shared" si="10"/>
        <v>#N/A</v>
      </c>
      <c r="CQ23" s="916" t="e">
        <f t="shared" si="10"/>
        <v>#N/A</v>
      </c>
      <c r="CR23" s="916" t="e">
        <f t="shared" si="10"/>
        <v>#N/A</v>
      </c>
      <c r="CS23" s="916" t="e">
        <f t="shared" si="10"/>
        <v>#N/A</v>
      </c>
      <c r="CT23" s="916" t="e">
        <f t="shared" si="10"/>
        <v>#N/A</v>
      </c>
      <c r="CU23" s="916" t="e">
        <f t="shared" si="10"/>
        <v>#N/A</v>
      </c>
      <c r="CV23" s="916" t="e">
        <f t="shared" si="10"/>
        <v>#N/A</v>
      </c>
      <c r="CW23" s="916" t="e">
        <f t="shared" si="10"/>
        <v>#N/A</v>
      </c>
      <c r="CX23" s="916" t="e">
        <f t="shared" si="10"/>
        <v>#N/A</v>
      </c>
      <c r="CY23" s="916" t="e">
        <f t="shared" si="10"/>
        <v>#N/A</v>
      </c>
      <c r="CZ23" s="916" t="e">
        <f t="shared" si="10"/>
        <v>#N/A</v>
      </c>
      <c r="DA23" s="916" t="e">
        <f t="shared" si="10"/>
        <v>#N/A</v>
      </c>
      <c r="DB23" s="916" t="e">
        <f t="shared" si="10"/>
        <v>#N/A</v>
      </c>
      <c r="DC23" s="916" t="e">
        <f t="shared" si="10"/>
        <v>#N/A</v>
      </c>
      <c r="DD23" s="916" t="e">
        <f t="shared" si="10"/>
        <v>#N/A</v>
      </c>
      <c r="DE23" s="916" t="e">
        <f t="shared" si="10"/>
        <v>#N/A</v>
      </c>
      <c r="DF23" s="916" t="e">
        <f t="shared" si="10"/>
        <v>#N/A</v>
      </c>
      <c r="DG23" s="916" t="e">
        <f t="shared" si="10"/>
        <v>#N/A</v>
      </c>
      <c r="DH23" s="916" t="e">
        <f t="shared" si="10"/>
        <v>#N/A</v>
      </c>
      <c r="DI23" s="916" t="e">
        <f t="shared" si="10"/>
        <v>#N/A</v>
      </c>
      <c r="DJ23" s="916" t="e">
        <f t="shared" si="10"/>
        <v>#N/A</v>
      </c>
      <c r="DK23" s="916" t="e">
        <f t="shared" si="10"/>
        <v>#N/A</v>
      </c>
      <c r="DL23" s="916" t="e">
        <f t="shared" si="10"/>
        <v>#N/A</v>
      </c>
      <c r="DM23" s="916" t="e">
        <f t="shared" si="10"/>
        <v>#N/A</v>
      </c>
      <c r="DN23" s="916" t="e">
        <f t="shared" si="10"/>
        <v>#N/A</v>
      </c>
      <c r="DO23" s="916" t="e">
        <f t="shared" si="10"/>
        <v>#N/A</v>
      </c>
      <c r="DP23" s="916" t="e">
        <f t="shared" si="10"/>
        <v>#N/A</v>
      </c>
      <c r="DQ23" s="916" t="e">
        <f t="shared" si="10"/>
        <v>#N/A</v>
      </c>
      <c r="DR23" s="916" t="e">
        <f t="shared" si="10"/>
        <v>#N/A</v>
      </c>
      <c r="DS23" s="916" t="e">
        <f t="shared" si="10"/>
        <v>#N/A</v>
      </c>
      <c r="DT23" s="916" t="e">
        <f t="shared" si="10"/>
        <v>#N/A</v>
      </c>
      <c r="DU23" s="916" t="e">
        <f t="shared" si="10"/>
        <v>#N/A</v>
      </c>
      <c r="DV23" s="916" t="e">
        <f t="shared" si="10"/>
        <v>#N/A</v>
      </c>
      <c r="DW23" s="916" t="e">
        <f t="shared" si="10"/>
        <v>#N/A</v>
      </c>
      <c r="DX23" s="916" t="e">
        <f t="shared" si="10"/>
        <v>#N/A</v>
      </c>
      <c r="DY23" s="916" t="e">
        <f t="shared" si="10"/>
        <v>#N/A</v>
      </c>
      <c r="DZ23" s="916" t="e">
        <f t="shared" si="10"/>
        <v>#N/A</v>
      </c>
      <c r="EA23" s="916" t="e">
        <f t="shared" si="10"/>
        <v>#N/A</v>
      </c>
      <c r="EB23" s="916" t="e">
        <f t="shared" si="10"/>
        <v>#N/A</v>
      </c>
      <c r="EC23" s="916" t="e">
        <f t="shared" si="10"/>
        <v>#N/A</v>
      </c>
      <c r="ED23" s="916" t="e">
        <f t="shared" si="10"/>
        <v>#N/A</v>
      </c>
      <c r="EE23" s="916" t="e">
        <f t="shared" si="10"/>
        <v>#N/A</v>
      </c>
      <c r="EF23" s="916" t="e">
        <f t="shared" si="10"/>
        <v>#N/A</v>
      </c>
      <c r="EG23" s="916" t="e">
        <f t="shared" si="10"/>
        <v>#N/A</v>
      </c>
      <c r="EH23" s="916" t="e">
        <f t="shared" si="10"/>
        <v>#N/A</v>
      </c>
    </row>
    <row r="24" spans="1:138" s="103" customFormat="1">
      <c r="A24" s="82"/>
      <c r="B24" s="85" t="s">
        <v>5</v>
      </c>
      <c r="C24" s="238">
        <f>IF(Hotel,SUM('Hotel Op History and Pro Forma'!K15:K17),'Operating History and Pro Forma'!H14)</f>
        <v>0</v>
      </c>
      <c r="D24" s="224">
        <f>IF(Hotel,SUM('Hotel Op History and Pro Forma'!T15:T17),'Operating History and Pro Forma'!P14)</f>
        <v>0</v>
      </c>
      <c r="E24" s="116">
        <f>+D24*(1+E28)</f>
        <v>0</v>
      </c>
      <c r="F24" s="116">
        <f t="shared" ref="F24:M24" si="11">+E24*(1+F28)</f>
        <v>0</v>
      </c>
      <c r="G24" s="116">
        <f t="shared" si="11"/>
        <v>0</v>
      </c>
      <c r="H24" s="116">
        <f t="shared" si="11"/>
        <v>0</v>
      </c>
      <c r="I24" s="116">
        <f t="shared" si="11"/>
        <v>0</v>
      </c>
      <c r="J24" s="116">
        <f t="shared" si="11"/>
        <v>0</v>
      </c>
      <c r="K24" s="116">
        <f t="shared" si="11"/>
        <v>0</v>
      </c>
      <c r="L24" s="116">
        <f t="shared" si="11"/>
        <v>0</v>
      </c>
      <c r="M24" s="331">
        <f t="shared" si="11"/>
        <v>0</v>
      </c>
      <c r="N24" s="82"/>
      <c r="O24" s="1664"/>
      <c r="P24" s="893"/>
      <c r="Q24" s="893"/>
      <c r="R24" s="82"/>
      <c r="S24" s="916">
        <f>INDEX($D24:$M24,1,S$12)/12</f>
        <v>0</v>
      </c>
      <c r="T24" s="916">
        <f t="shared" ref="T24:CE24" si="12">INDEX($D24:$M24,1,T$12)/12</f>
        <v>0</v>
      </c>
      <c r="U24" s="916">
        <f t="shared" si="12"/>
        <v>0</v>
      </c>
      <c r="V24" s="916">
        <f t="shared" si="12"/>
        <v>0</v>
      </c>
      <c r="W24" s="916">
        <f t="shared" si="12"/>
        <v>0</v>
      </c>
      <c r="X24" s="916">
        <f t="shared" si="12"/>
        <v>0</v>
      </c>
      <c r="Y24" s="916">
        <f t="shared" si="12"/>
        <v>0</v>
      </c>
      <c r="Z24" s="916">
        <f t="shared" si="12"/>
        <v>0</v>
      </c>
      <c r="AA24" s="916">
        <f t="shared" si="12"/>
        <v>0</v>
      </c>
      <c r="AB24" s="916">
        <f t="shared" si="12"/>
        <v>0</v>
      </c>
      <c r="AC24" s="916">
        <f t="shared" si="12"/>
        <v>0</v>
      </c>
      <c r="AD24" s="916">
        <f t="shared" si="12"/>
        <v>0</v>
      </c>
      <c r="AE24" s="916">
        <f t="shared" si="12"/>
        <v>0</v>
      </c>
      <c r="AF24" s="916">
        <f t="shared" si="12"/>
        <v>0</v>
      </c>
      <c r="AG24" s="916">
        <f t="shared" si="12"/>
        <v>0</v>
      </c>
      <c r="AH24" s="916">
        <f t="shared" si="12"/>
        <v>0</v>
      </c>
      <c r="AI24" s="916">
        <f t="shared" si="12"/>
        <v>0</v>
      </c>
      <c r="AJ24" s="916">
        <f t="shared" si="12"/>
        <v>0</v>
      </c>
      <c r="AK24" s="916">
        <f t="shared" si="12"/>
        <v>0</v>
      </c>
      <c r="AL24" s="916">
        <f t="shared" si="12"/>
        <v>0</v>
      </c>
      <c r="AM24" s="916">
        <f t="shared" si="12"/>
        <v>0</v>
      </c>
      <c r="AN24" s="916">
        <f t="shared" si="12"/>
        <v>0</v>
      </c>
      <c r="AO24" s="916">
        <f t="shared" si="12"/>
        <v>0</v>
      </c>
      <c r="AP24" s="916">
        <f t="shared" si="12"/>
        <v>0</v>
      </c>
      <c r="AQ24" s="916">
        <f t="shared" si="12"/>
        <v>0</v>
      </c>
      <c r="AR24" s="916">
        <f t="shared" si="12"/>
        <v>0</v>
      </c>
      <c r="AS24" s="916">
        <f t="shared" si="12"/>
        <v>0</v>
      </c>
      <c r="AT24" s="916">
        <f t="shared" si="12"/>
        <v>0</v>
      </c>
      <c r="AU24" s="916">
        <f t="shared" si="12"/>
        <v>0</v>
      </c>
      <c r="AV24" s="916">
        <f t="shared" si="12"/>
        <v>0</v>
      </c>
      <c r="AW24" s="916">
        <f t="shared" si="12"/>
        <v>0</v>
      </c>
      <c r="AX24" s="916">
        <f t="shared" si="12"/>
        <v>0</v>
      </c>
      <c r="AY24" s="916">
        <f t="shared" si="12"/>
        <v>0</v>
      </c>
      <c r="AZ24" s="916">
        <f t="shared" si="12"/>
        <v>0</v>
      </c>
      <c r="BA24" s="916">
        <f t="shared" si="12"/>
        <v>0</v>
      </c>
      <c r="BB24" s="916">
        <f t="shared" si="12"/>
        <v>0</v>
      </c>
      <c r="BC24" s="916">
        <f t="shared" si="12"/>
        <v>0</v>
      </c>
      <c r="BD24" s="916">
        <f t="shared" si="12"/>
        <v>0</v>
      </c>
      <c r="BE24" s="916">
        <f t="shared" si="12"/>
        <v>0</v>
      </c>
      <c r="BF24" s="916">
        <f t="shared" si="12"/>
        <v>0</v>
      </c>
      <c r="BG24" s="916">
        <f t="shared" si="12"/>
        <v>0</v>
      </c>
      <c r="BH24" s="916">
        <f t="shared" si="12"/>
        <v>0</v>
      </c>
      <c r="BI24" s="916">
        <f t="shared" si="12"/>
        <v>0</v>
      </c>
      <c r="BJ24" s="916">
        <f t="shared" si="12"/>
        <v>0</v>
      </c>
      <c r="BK24" s="916">
        <f t="shared" si="12"/>
        <v>0</v>
      </c>
      <c r="BL24" s="916">
        <f t="shared" si="12"/>
        <v>0</v>
      </c>
      <c r="BM24" s="916">
        <f t="shared" si="12"/>
        <v>0</v>
      </c>
      <c r="BN24" s="916">
        <f t="shared" si="12"/>
        <v>0</v>
      </c>
      <c r="BO24" s="916">
        <f t="shared" si="12"/>
        <v>0</v>
      </c>
      <c r="BP24" s="916">
        <f t="shared" si="12"/>
        <v>0</v>
      </c>
      <c r="BQ24" s="916">
        <f t="shared" si="12"/>
        <v>0</v>
      </c>
      <c r="BR24" s="916">
        <f t="shared" si="12"/>
        <v>0</v>
      </c>
      <c r="BS24" s="916">
        <f t="shared" si="12"/>
        <v>0</v>
      </c>
      <c r="BT24" s="916">
        <f t="shared" si="12"/>
        <v>0</v>
      </c>
      <c r="BU24" s="916">
        <f t="shared" si="12"/>
        <v>0</v>
      </c>
      <c r="BV24" s="916">
        <f t="shared" si="12"/>
        <v>0</v>
      </c>
      <c r="BW24" s="916">
        <f t="shared" si="12"/>
        <v>0</v>
      </c>
      <c r="BX24" s="916">
        <f t="shared" si="12"/>
        <v>0</v>
      </c>
      <c r="BY24" s="916">
        <f t="shared" si="12"/>
        <v>0</v>
      </c>
      <c r="BZ24" s="916">
        <f t="shared" si="12"/>
        <v>0</v>
      </c>
      <c r="CA24" s="916">
        <f t="shared" si="12"/>
        <v>0</v>
      </c>
      <c r="CB24" s="916">
        <f t="shared" si="12"/>
        <v>0</v>
      </c>
      <c r="CC24" s="916">
        <f t="shared" si="12"/>
        <v>0</v>
      </c>
      <c r="CD24" s="916">
        <f t="shared" si="12"/>
        <v>0</v>
      </c>
      <c r="CE24" s="916">
        <f t="shared" si="12"/>
        <v>0</v>
      </c>
      <c r="CF24" s="916">
        <f t="shared" ref="CF24:EH24" si="13">INDEX($D24:$M24,1,CF$12)/12</f>
        <v>0</v>
      </c>
      <c r="CG24" s="916">
        <f t="shared" si="13"/>
        <v>0</v>
      </c>
      <c r="CH24" s="916">
        <f t="shared" si="13"/>
        <v>0</v>
      </c>
      <c r="CI24" s="916">
        <f t="shared" si="13"/>
        <v>0</v>
      </c>
      <c r="CJ24" s="916">
        <f t="shared" si="13"/>
        <v>0</v>
      </c>
      <c r="CK24" s="916">
        <f t="shared" si="13"/>
        <v>0</v>
      </c>
      <c r="CL24" s="916">
        <f t="shared" si="13"/>
        <v>0</v>
      </c>
      <c r="CM24" s="916">
        <f t="shared" si="13"/>
        <v>0</v>
      </c>
      <c r="CN24" s="916">
        <f t="shared" si="13"/>
        <v>0</v>
      </c>
      <c r="CO24" s="916">
        <f t="shared" si="13"/>
        <v>0</v>
      </c>
      <c r="CP24" s="916">
        <f t="shared" si="13"/>
        <v>0</v>
      </c>
      <c r="CQ24" s="916">
        <f t="shared" si="13"/>
        <v>0</v>
      </c>
      <c r="CR24" s="916">
        <f t="shared" si="13"/>
        <v>0</v>
      </c>
      <c r="CS24" s="916">
        <f t="shared" si="13"/>
        <v>0</v>
      </c>
      <c r="CT24" s="916">
        <f t="shared" si="13"/>
        <v>0</v>
      </c>
      <c r="CU24" s="916">
        <f t="shared" si="13"/>
        <v>0</v>
      </c>
      <c r="CV24" s="916">
        <f t="shared" si="13"/>
        <v>0</v>
      </c>
      <c r="CW24" s="916">
        <f t="shared" si="13"/>
        <v>0</v>
      </c>
      <c r="CX24" s="916">
        <f t="shared" si="13"/>
        <v>0</v>
      </c>
      <c r="CY24" s="916">
        <f t="shared" si="13"/>
        <v>0</v>
      </c>
      <c r="CZ24" s="916">
        <f t="shared" si="13"/>
        <v>0</v>
      </c>
      <c r="DA24" s="916">
        <f t="shared" si="13"/>
        <v>0</v>
      </c>
      <c r="DB24" s="916">
        <f t="shared" si="13"/>
        <v>0</v>
      </c>
      <c r="DC24" s="916">
        <f t="shared" si="13"/>
        <v>0</v>
      </c>
      <c r="DD24" s="916">
        <f t="shared" si="13"/>
        <v>0</v>
      </c>
      <c r="DE24" s="916">
        <f t="shared" si="13"/>
        <v>0</v>
      </c>
      <c r="DF24" s="916">
        <f t="shared" si="13"/>
        <v>0</v>
      </c>
      <c r="DG24" s="916">
        <f t="shared" si="13"/>
        <v>0</v>
      </c>
      <c r="DH24" s="916">
        <f t="shared" si="13"/>
        <v>0</v>
      </c>
      <c r="DI24" s="916">
        <f t="shared" si="13"/>
        <v>0</v>
      </c>
      <c r="DJ24" s="916">
        <f t="shared" si="13"/>
        <v>0</v>
      </c>
      <c r="DK24" s="916">
        <f t="shared" si="13"/>
        <v>0</v>
      </c>
      <c r="DL24" s="916">
        <f t="shared" si="13"/>
        <v>0</v>
      </c>
      <c r="DM24" s="916">
        <f t="shared" si="13"/>
        <v>0</v>
      </c>
      <c r="DN24" s="916">
        <f t="shared" si="13"/>
        <v>0</v>
      </c>
      <c r="DO24" s="916">
        <f t="shared" si="13"/>
        <v>0</v>
      </c>
      <c r="DP24" s="916">
        <f t="shared" si="13"/>
        <v>0</v>
      </c>
      <c r="DQ24" s="916">
        <f t="shared" si="13"/>
        <v>0</v>
      </c>
      <c r="DR24" s="916">
        <f t="shared" si="13"/>
        <v>0</v>
      </c>
      <c r="DS24" s="916">
        <f t="shared" si="13"/>
        <v>0</v>
      </c>
      <c r="DT24" s="916">
        <f t="shared" si="13"/>
        <v>0</v>
      </c>
      <c r="DU24" s="916">
        <f t="shared" si="13"/>
        <v>0</v>
      </c>
      <c r="DV24" s="916">
        <f t="shared" si="13"/>
        <v>0</v>
      </c>
      <c r="DW24" s="916">
        <f t="shared" si="13"/>
        <v>0</v>
      </c>
      <c r="DX24" s="916">
        <f t="shared" si="13"/>
        <v>0</v>
      </c>
      <c r="DY24" s="916">
        <f t="shared" si="13"/>
        <v>0</v>
      </c>
      <c r="DZ24" s="916">
        <f t="shared" si="13"/>
        <v>0</v>
      </c>
      <c r="EA24" s="916">
        <f t="shared" si="13"/>
        <v>0</v>
      </c>
      <c r="EB24" s="916">
        <f t="shared" si="13"/>
        <v>0</v>
      </c>
      <c r="EC24" s="916">
        <f t="shared" si="13"/>
        <v>0</v>
      </c>
      <c r="ED24" s="916">
        <f t="shared" si="13"/>
        <v>0</v>
      </c>
      <c r="EE24" s="916">
        <f t="shared" si="13"/>
        <v>0</v>
      </c>
      <c r="EF24" s="916">
        <f t="shared" si="13"/>
        <v>0</v>
      </c>
      <c r="EG24" s="916">
        <f t="shared" si="13"/>
        <v>0</v>
      </c>
      <c r="EH24" s="916">
        <f t="shared" si="13"/>
        <v>0</v>
      </c>
    </row>
    <row r="25" spans="1:138" s="103" customFormat="1">
      <c r="A25" s="82"/>
      <c r="B25" s="85" t="s">
        <v>483</v>
      </c>
      <c r="C25" s="242">
        <f>IF(Hotel,0,'Operating History and Pro Forma'!H15)</f>
        <v>0</v>
      </c>
      <c r="D25" s="227">
        <f>IF(Hotel,0,'Operating History and Pro Forma'!P15)</f>
        <v>0</v>
      </c>
      <c r="E25" s="145">
        <f>IFERROR(IF(RRP,INDEX('Rent Roll'!$BW$323:$BY$332,E11,MATCH('10 Yr Pro Forma'!$C$9,'Rent Roll'!$BW$320:$BY$320,0)),D25*(1+E28)),0)</f>
        <v>0</v>
      </c>
      <c r="F25" s="145">
        <f>IFERROR(IF(RRP,INDEX('Rent Roll'!$BW$323:$BY$332,F11,MATCH('10 Yr Pro Forma'!$C$9,'Rent Roll'!$BW$320:$BY$320,0)),E25*(1+F28)),0)</f>
        <v>0</v>
      </c>
      <c r="G25" s="145">
        <f>IFERROR(IF(RRP,INDEX('Rent Roll'!$BW$323:$BY$332,G11,MATCH('10 Yr Pro Forma'!$C$9,'Rent Roll'!$BW$320:$BY$320,0)),F25*(1+G28)),0)</f>
        <v>0</v>
      </c>
      <c r="H25" s="145">
        <f>IFERROR(IF(RRP,INDEX('Rent Roll'!$BW$323:$BY$332,H11,MATCH('10 Yr Pro Forma'!$C$9,'Rent Roll'!$BW$320:$BY$320,0)),G25*(1+H28)),0)</f>
        <v>0</v>
      </c>
      <c r="I25" s="145">
        <f>IFERROR(IF(RRP,INDEX('Rent Roll'!$BW$323:$BY$332,I11,MATCH('10 Yr Pro Forma'!$C$9,'Rent Roll'!$BW$320:$BY$320,0)),H25*(1+I28)),0)</f>
        <v>0</v>
      </c>
      <c r="J25" s="145">
        <f>IFERROR(IF(RRP,INDEX('Rent Roll'!$BW$323:$BY$332,J11,MATCH('10 Yr Pro Forma'!$C$9,'Rent Roll'!$BW$320:$BY$320,0)),I25*(1+J28)),0)</f>
        <v>0</v>
      </c>
      <c r="K25" s="145">
        <f>IFERROR(IF(RRP,INDEX('Rent Roll'!$BW$323:$BY$332,K11,MATCH('10 Yr Pro Forma'!$C$9,'Rent Roll'!$BW$320:$BY$320,0)),J25*(1+K28)),0)</f>
        <v>0</v>
      </c>
      <c r="L25" s="145">
        <f>IFERROR(IF(RRP,INDEX('Rent Roll'!$BW$323:$BY$332,L11,MATCH('10 Yr Pro Forma'!$C$9,'Rent Roll'!$BW$320:$BY$320,0)),K25*(1+L28)),0)</f>
        <v>0</v>
      </c>
      <c r="M25" s="228">
        <f>IFERROR(IF(RRP,INDEX('Rent Roll'!$BW$323:$BY$332,M11,MATCH('10 Yr Pro Forma'!$C$9,'Rent Roll'!$BW$320:$BY$320,0)),L25*(1+M28)),0)</f>
        <v>0</v>
      </c>
      <c r="N25" s="82"/>
      <c r="O25" s="1838" t="s">
        <v>1088</v>
      </c>
      <c r="P25" s="1840" t="e">
        <f>(INDEX(D24:M24,1,ROUNDDOWN(Balloon_Term/12,0))+INDEX(D25:M25,1,ROUNDDOWN(Balloon_Term/12,0)))/(1-P23)</f>
        <v>#VALUE!</v>
      </c>
      <c r="Q25" s="1841">
        <f>(D25+D24)/(1-D23)</f>
        <v>0</v>
      </c>
      <c r="R25" s="82"/>
      <c r="S25" s="915" t="e">
        <f>IF($S$8,'Rent Roll'!HD292,INDEX($D25:$M25,1,S$12)/12)</f>
        <v>#N/A</v>
      </c>
      <c r="T25" s="915" t="e">
        <f>IF($S$8,'Rent Roll'!HE292,INDEX($D25:$M25,1,T$12)/12)</f>
        <v>#N/A</v>
      </c>
      <c r="U25" s="915" t="e">
        <f>IF($S$8,'Rent Roll'!HF292,INDEX($D25:$M25,1,U$12)/12)</f>
        <v>#N/A</v>
      </c>
      <c r="V25" s="915" t="e">
        <f>IF($S$8,'Rent Roll'!HG292,INDEX($D25:$M25,1,V$12)/12)</f>
        <v>#N/A</v>
      </c>
      <c r="W25" s="915" t="e">
        <f>IF($S$8,'Rent Roll'!HH292,INDEX($D25:$M25,1,W$12)/12)</f>
        <v>#N/A</v>
      </c>
      <c r="X25" s="915" t="e">
        <f>IF($S$8,'Rent Roll'!HI292,INDEX($D25:$M25,1,X$12)/12)</f>
        <v>#N/A</v>
      </c>
      <c r="Y25" s="915" t="e">
        <f>IF($S$8,'Rent Roll'!HJ292,INDEX($D25:$M25,1,Y$12)/12)</f>
        <v>#N/A</v>
      </c>
      <c r="Z25" s="915" t="e">
        <f>IF($S$8,'Rent Roll'!HK292,INDEX($D25:$M25,1,Z$12)/12)</f>
        <v>#N/A</v>
      </c>
      <c r="AA25" s="915" t="e">
        <f>IF($S$8,'Rent Roll'!HL292,INDEX($D25:$M25,1,AA$12)/12)</f>
        <v>#N/A</v>
      </c>
      <c r="AB25" s="915" t="e">
        <f>IF($S$8,'Rent Roll'!HM292,INDEX($D25:$M25,1,AB$12)/12)</f>
        <v>#N/A</v>
      </c>
      <c r="AC25" s="915" t="e">
        <f>IF($S$8,'Rent Roll'!HN292,INDEX($D25:$M25,1,AC$12)/12)</f>
        <v>#N/A</v>
      </c>
      <c r="AD25" s="915" t="e">
        <f>IF($S$8,'Rent Roll'!HO292,INDEX($D25:$M25,1,AD$12)/12)</f>
        <v>#N/A</v>
      </c>
      <c r="AE25" s="915" t="e">
        <f>IF($S$8,'Rent Roll'!HP292,INDEX($D25:$M25,1,AE$12)/12)</f>
        <v>#N/A</v>
      </c>
      <c r="AF25" s="915" t="e">
        <f>IF($S$8,'Rent Roll'!HQ292,INDEX($D25:$M25,1,AF$12)/12)</f>
        <v>#N/A</v>
      </c>
      <c r="AG25" s="915" t="e">
        <f>IF($S$8,'Rent Roll'!HR292,INDEX($D25:$M25,1,AG$12)/12)</f>
        <v>#N/A</v>
      </c>
      <c r="AH25" s="915" t="e">
        <f>IF($S$8,'Rent Roll'!HS292,INDEX($D25:$M25,1,AH$12)/12)</f>
        <v>#N/A</v>
      </c>
      <c r="AI25" s="915" t="e">
        <f>IF($S$8,'Rent Roll'!HT292,INDEX($D25:$M25,1,AI$12)/12)</f>
        <v>#N/A</v>
      </c>
      <c r="AJ25" s="915" t="e">
        <f>IF($S$8,'Rent Roll'!HU292,INDEX($D25:$M25,1,AJ$12)/12)</f>
        <v>#N/A</v>
      </c>
      <c r="AK25" s="915" t="e">
        <f>IF($S$8,'Rent Roll'!HV292,INDEX($D25:$M25,1,AK$12)/12)</f>
        <v>#N/A</v>
      </c>
      <c r="AL25" s="915" t="e">
        <f>IF($S$8,'Rent Roll'!HW292,INDEX($D25:$M25,1,AL$12)/12)</f>
        <v>#N/A</v>
      </c>
      <c r="AM25" s="915" t="e">
        <f>IF($S$8,'Rent Roll'!HX292,INDEX($D25:$M25,1,AM$12)/12)</f>
        <v>#N/A</v>
      </c>
      <c r="AN25" s="915" t="e">
        <f>IF($S$8,'Rent Roll'!HY292,INDEX($D25:$M25,1,AN$12)/12)</f>
        <v>#N/A</v>
      </c>
      <c r="AO25" s="915" t="e">
        <f>IF($S$8,'Rent Roll'!HZ292,INDEX($D25:$M25,1,AO$12)/12)</f>
        <v>#N/A</v>
      </c>
      <c r="AP25" s="915" t="e">
        <f>IF($S$8,'Rent Roll'!IA292,INDEX($D25:$M25,1,AP$12)/12)</f>
        <v>#N/A</v>
      </c>
      <c r="AQ25" s="915" t="e">
        <f>IF($S$8,'Rent Roll'!IB292,INDEX($D25:$M25,1,AQ$12)/12)</f>
        <v>#N/A</v>
      </c>
      <c r="AR25" s="915" t="e">
        <f>IF($S$8,'Rent Roll'!IC292,INDEX($D25:$M25,1,AR$12)/12)</f>
        <v>#N/A</v>
      </c>
      <c r="AS25" s="915" t="e">
        <f>IF($S$8,'Rent Roll'!ID292,INDEX($D25:$M25,1,AS$12)/12)</f>
        <v>#N/A</v>
      </c>
      <c r="AT25" s="915" t="e">
        <f>IF($S$8,'Rent Roll'!IE292,INDEX($D25:$M25,1,AT$12)/12)</f>
        <v>#N/A</v>
      </c>
      <c r="AU25" s="915" t="e">
        <f>IF($S$8,'Rent Roll'!IF292,INDEX($D25:$M25,1,AU$12)/12)</f>
        <v>#N/A</v>
      </c>
      <c r="AV25" s="915" t="e">
        <f>IF($S$8,'Rent Roll'!IG292,INDEX($D25:$M25,1,AV$12)/12)</f>
        <v>#N/A</v>
      </c>
      <c r="AW25" s="915" t="e">
        <f>IF($S$8,'Rent Roll'!IH292,INDEX($D25:$M25,1,AW$12)/12)</f>
        <v>#N/A</v>
      </c>
      <c r="AX25" s="915" t="e">
        <f>IF($S$8,'Rent Roll'!II292,INDEX($D25:$M25,1,AX$12)/12)</f>
        <v>#N/A</v>
      </c>
      <c r="AY25" s="915" t="e">
        <f>IF($S$8,'Rent Roll'!IJ292,INDEX($D25:$M25,1,AY$12)/12)</f>
        <v>#N/A</v>
      </c>
      <c r="AZ25" s="915" t="e">
        <f>IF($S$8,'Rent Roll'!IK292,INDEX($D25:$M25,1,AZ$12)/12)</f>
        <v>#N/A</v>
      </c>
      <c r="BA25" s="915" t="e">
        <f>IF($S$8,'Rent Roll'!IL292,INDEX($D25:$M25,1,BA$12)/12)</f>
        <v>#N/A</v>
      </c>
      <c r="BB25" s="915" t="e">
        <f>IF($S$8,'Rent Roll'!IM292,INDEX($D25:$M25,1,BB$12)/12)</f>
        <v>#N/A</v>
      </c>
      <c r="BC25" s="915" t="e">
        <f>IF($S$8,'Rent Roll'!IN292,INDEX($D25:$M25,1,BC$12)/12)</f>
        <v>#N/A</v>
      </c>
      <c r="BD25" s="915" t="e">
        <f>IF($S$8,'Rent Roll'!IO292,INDEX($D25:$M25,1,BD$12)/12)</f>
        <v>#N/A</v>
      </c>
      <c r="BE25" s="915" t="e">
        <f>IF($S$8,'Rent Roll'!IP292,INDEX($D25:$M25,1,BE$12)/12)</f>
        <v>#N/A</v>
      </c>
      <c r="BF25" s="915" t="e">
        <f>IF($S$8,'Rent Roll'!IQ292,INDEX($D25:$M25,1,BF$12)/12)</f>
        <v>#N/A</v>
      </c>
      <c r="BG25" s="915" t="e">
        <f>IF($S$8,'Rent Roll'!IR292,INDEX($D25:$M25,1,BG$12)/12)</f>
        <v>#N/A</v>
      </c>
      <c r="BH25" s="915" t="e">
        <f>IF($S$8,'Rent Roll'!IS292,INDEX($D25:$M25,1,BH$12)/12)</f>
        <v>#N/A</v>
      </c>
      <c r="BI25" s="915" t="e">
        <f>IF($S$8,'Rent Roll'!IT292,INDEX($D25:$M25,1,BI$12)/12)</f>
        <v>#N/A</v>
      </c>
      <c r="BJ25" s="915" t="e">
        <f>IF($S$8,'Rent Roll'!IU292,INDEX($D25:$M25,1,BJ$12)/12)</f>
        <v>#N/A</v>
      </c>
      <c r="BK25" s="915" t="e">
        <f>IF($S$8,'Rent Roll'!IV292,INDEX($D25:$M25,1,BK$12)/12)</f>
        <v>#N/A</v>
      </c>
      <c r="BL25" s="915" t="e">
        <f>IF($S$8,'Rent Roll'!IW292,INDEX($D25:$M25,1,BL$12)/12)</f>
        <v>#N/A</v>
      </c>
      <c r="BM25" s="915" t="e">
        <f>IF($S$8,'Rent Roll'!IX292,INDEX($D25:$M25,1,BM$12)/12)</f>
        <v>#N/A</v>
      </c>
      <c r="BN25" s="915" t="e">
        <f>IF($S$8,'Rent Roll'!IY292,INDEX($D25:$M25,1,BN$12)/12)</f>
        <v>#N/A</v>
      </c>
      <c r="BO25" s="915" t="e">
        <f>IF($S$8,'Rent Roll'!IZ292,INDEX($D25:$M25,1,BO$12)/12)</f>
        <v>#N/A</v>
      </c>
      <c r="BP25" s="915" t="e">
        <f>IF($S$8,'Rent Roll'!JA292,INDEX($D25:$M25,1,BP$12)/12)</f>
        <v>#N/A</v>
      </c>
      <c r="BQ25" s="915" t="e">
        <f>IF($S$8,'Rent Roll'!JB292,INDEX($D25:$M25,1,BQ$12)/12)</f>
        <v>#N/A</v>
      </c>
      <c r="BR25" s="915" t="e">
        <f>IF($S$8,'Rent Roll'!JC292,INDEX($D25:$M25,1,BR$12)/12)</f>
        <v>#N/A</v>
      </c>
      <c r="BS25" s="915" t="e">
        <f>IF($S$8,'Rent Roll'!JD292,INDEX($D25:$M25,1,BS$12)/12)</f>
        <v>#N/A</v>
      </c>
      <c r="BT25" s="915" t="e">
        <f>IF($S$8,'Rent Roll'!JE292,INDEX($D25:$M25,1,BT$12)/12)</f>
        <v>#N/A</v>
      </c>
      <c r="BU25" s="915" t="e">
        <f>IF($S$8,'Rent Roll'!JF292,INDEX($D25:$M25,1,BU$12)/12)</f>
        <v>#N/A</v>
      </c>
      <c r="BV25" s="915" t="e">
        <f>IF($S$8,'Rent Roll'!JG292,INDEX($D25:$M25,1,BV$12)/12)</f>
        <v>#N/A</v>
      </c>
      <c r="BW25" s="915" t="e">
        <f>IF($S$8,'Rent Roll'!JH292,INDEX($D25:$M25,1,BW$12)/12)</f>
        <v>#N/A</v>
      </c>
      <c r="BX25" s="915" t="e">
        <f>IF($S$8,'Rent Roll'!JI292,INDEX($D25:$M25,1,BX$12)/12)</f>
        <v>#N/A</v>
      </c>
      <c r="BY25" s="915" t="e">
        <f>IF($S$8,'Rent Roll'!JJ292,INDEX($D25:$M25,1,BY$12)/12)</f>
        <v>#N/A</v>
      </c>
      <c r="BZ25" s="915" t="e">
        <f>IF($S$8,'Rent Roll'!JK292,INDEX($D25:$M25,1,BZ$12)/12)</f>
        <v>#N/A</v>
      </c>
      <c r="CA25" s="915" t="e">
        <f>IF($S$8,'Rent Roll'!JL292,INDEX($D25:$M25,1,CA$12)/12)</f>
        <v>#N/A</v>
      </c>
      <c r="CB25" s="915" t="e">
        <f>IF($S$8,'Rent Roll'!JM292,INDEX($D25:$M25,1,CB$12)/12)</f>
        <v>#N/A</v>
      </c>
      <c r="CC25" s="915" t="e">
        <f>IF($S$8,'Rent Roll'!JN292,INDEX($D25:$M25,1,CC$12)/12)</f>
        <v>#N/A</v>
      </c>
      <c r="CD25" s="915" t="e">
        <f>IF($S$8,'Rent Roll'!JO292,INDEX($D25:$M25,1,CD$12)/12)</f>
        <v>#N/A</v>
      </c>
      <c r="CE25" s="915" t="e">
        <f>IF($S$8,'Rent Roll'!JP292,INDEX($D25:$M25,1,CE$12)/12)</f>
        <v>#N/A</v>
      </c>
      <c r="CF25" s="915" t="e">
        <f>IF($S$8,'Rent Roll'!JQ292,INDEX($D25:$M25,1,CF$12)/12)</f>
        <v>#N/A</v>
      </c>
      <c r="CG25" s="915" t="e">
        <f>IF($S$8,'Rent Roll'!JR292,INDEX($D25:$M25,1,CG$12)/12)</f>
        <v>#N/A</v>
      </c>
      <c r="CH25" s="915" t="e">
        <f>IF($S$8,'Rent Roll'!JS292,INDEX($D25:$M25,1,CH$12)/12)</f>
        <v>#N/A</v>
      </c>
      <c r="CI25" s="915" t="e">
        <f>IF($S$8,'Rent Roll'!JT292,INDEX($D25:$M25,1,CI$12)/12)</f>
        <v>#N/A</v>
      </c>
      <c r="CJ25" s="915" t="e">
        <f>IF($S$8,'Rent Roll'!JU292,INDEX($D25:$M25,1,CJ$12)/12)</f>
        <v>#N/A</v>
      </c>
      <c r="CK25" s="915" t="e">
        <f>IF($S$8,'Rent Roll'!JV292,INDEX($D25:$M25,1,CK$12)/12)</f>
        <v>#N/A</v>
      </c>
      <c r="CL25" s="915" t="e">
        <f>IF($S$8,'Rent Roll'!JW292,INDEX($D25:$M25,1,CL$12)/12)</f>
        <v>#N/A</v>
      </c>
      <c r="CM25" s="915" t="e">
        <f>IF($S$8,'Rent Roll'!JX292,INDEX($D25:$M25,1,CM$12)/12)</f>
        <v>#N/A</v>
      </c>
      <c r="CN25" s="915" t="e">
        <f>IF($S$8,'Rent Roll'!JY292,INDEX($D25:$M25,1,CN$12)/12)</f>
        <v>#N/A</v>
      </c>
      <c r="CO25" s="915" t="e">
        <f>IF($S$8,'Rent Roll'!JZ292,INDEX($D25:$M25,1,CO$12)/12)</f>
        <v>#N/A</v>
      </c>
      <c r="CP25" s="915" t="e">
        <f>IF($S$8,'Rent Roll'!KA292,INDEX($D25:$M25,1,CP$12)/12)</f>
        <v>#N/A</v>
      </c>
      <c r="CQ25" s="915" t="e">
        <f>IF($S$8,'Rent Roll'!KB292,INDEX($D25:$M25,1,CQ$12)/12)</f>
        <v>#N/A</v>
      </c>
      <c r="CR25" s="915" t="e">
        <f>IF($S$8,'Rent Roll'!KC292,INDEX($D25:$M25,1,CR$12)/12)</f>
        <v>#N/A</v>
      </c>
      <c r="CS25" s="915" t="e">
        <f>IF($S$8,'Rent Roll'!KD292,INDEX($D25:$M25,1,CS$12)/12)</f>
        <v>#N/A</v>
      </c>
      <c r="CT25" s="915" t="e">
        <f>IF($S$8,'Rent Roll'!KE292,INDEX($D25:$M25,1,CT$12)/12)</f>
        <v>#N/A</v>
      </c>
      <c r="CU25" s="915" t="e">
        <f>IF($S$8,'Rent Roll'!KF292,INDEX($D25:$M25,1,CU$12)/12)</f>
        <v>#N/A</v>
      </c>
      <c r="CV25" s="915" t="e">
        <f>IF($S$8,'Rent Roll'!KG292,INDEX($D25:$M25,1,CV$12)/12)</f>
        <v>#N/A</v>
      </c>
      <c r="CW25" s="915" t="e">
        <f>IF($S$8,'Rent Roll'!KH292,INDEX($D25:$M25,1,CW$12)/12)</f>
        <v>#N/A</v>
      </c>
      <c r="CX25" s="915" t="e">
        <f>IF($S$8,'Rent Roll'!KI292,INDEX($D25:$M25,1,CX$12)/12)</f>
        <v>#N/A</v>
      </c>
      <c r="CY25" s="915" t="e">
        <f>IF($S$8,'Rent Roll'!KJ292,INDEX($D25:$M25,1,CY$12)/12)</f>
        <v>#N/A</v>
      </c>
      <c r="CZ25" s="915" t="e">
        <f>IF($S$8,'Rent Roll'!KK292,INDEX($D25:$M25,1,CZ$12)/12)</f>
        <v>#N/A</v>
      </c>
      <c r="DA25" s="915" t="e">
        <f>IF($S$8,'Rent Roll'!KL292,INDEX($D25:$M25,1,DA$12)/12)</f>
        <v>#N/A</v>
      </c>
      <c r="DB25" s="915" t="e">
        <f>IF($S$8,'Rent Roll'!KM292,INDEX($D25:$M25,1,DB$12)/12)</f>
        <v>#N/A</v>
      </c>
      <c r="DC25" s="915" t="e">
        <f>IF($S$8,'Rent Roll'!KN292,INDEX($D25:$M25,1,DC$12)/12)</f>
        <v>#N/A</v>
      </c>
      <c r="DD25" s="915" t="e">
        <f>IF($S$8,'Rent Roll'!KO292,INDEX($D25:$M25,1,DD$12)/12)</f>
        <v>#N/A</v>
      </c>
      <c r="DE25" s="915" t="e">
        <f>IF($S$8,'Rent Roll'!KP292,INDEX($D25:$M25,1,DE$12)/12)</f>
        <v>#N/A</v>
      </c>
      <c r="DF25" s="915" t="e">
        <f>IF($S$8,'Rent Roll'!KQ292,INDEX($D25:$M25,1,DF$12)/12)</f>
        <v>#N/A</v>
      </c>
      <c r="DG25" s="915" t="e">
        <f>IF($S$8,'Rent Roll'!KR292,INDEX($D25:$M25,1,DG$12)/12)</f>
        <v>#N/A</v>
      </c>
      <c r="DH25" s="915" t="e">
        <f>IF($S$8,'Rent Roll'!KS292,INDEX($D25:$M25,1,DH$12)/12)</f>
        <v>#N/A</v>
      </c>
      <c r="DI25" s="915" t="e">
        <f>IF($S$8,'Rent Roll'!KT292,INDEX($D25:$M25,1,DI$12)/12)</f>
        <v>#N/A</v>
      </c>
      <c r="DJ25" s="915" t="e">
        <f>IF($S$8,'Rent Roll'!KU292,INDEX($D25:$M25,1,DJ$12)/12)</f>
        <v>#N/A</v>
      </c>
      <c r="DK25" s="915" t="e">
        <f>IF($S$8,'Rent Roll'!KV292,INDEX($D25:$M25,1,DK$12)/12)</f>
        <v>#N/A</v>
      </c>
      <c r="DL25" s="915" t="e">
        <f>IF($S$8,'Rent Roll'!KW292,INDEX($D25:$M25,1,DL$12)/12)</f>
        <v>#N/A</v>
      </c>
      <c r="DM25" s="915" t="e">
        <f>IF($S$8,'Rent Roll'!KX292,INDEX($D25:$M25,1,DM$12)/12)</f>
        <v>#N/A</v>
      </c>
      <c r="DN25" s="915" t="e">
        <f>IF($S$8,'Rent Roll'!KY292,INDEX($D25:$M25,1,DN$12)/12)</f>
        <v>#N/A</v>
      </c>
      <c r="DO25" s="915" t="e">
        <f>IF($S$8,'Rent Roll'!KZ292,INDEX($D25:$M25,1,DO$12)/12)</f>
        <v>#N/A</v>
      </c>
      <c r="DP25" s="915" t="e">
        <f>IF($S$8,'Rent Roll'!LA292,INDEX($D25:$M25,1,DP$12)/12)</f>
        <v>#N/A</v>
      </c>
      <c r="DQ25" s="915" t="e">
        <f>IF($S$8,'Rent Roll'!LB292,INDEX($D25:$M25,1,DQ$12)/12)</f>
        <v>#N/A</v>
      </c>
      <c r="DR25" s="915" t="e">
        <f>IF($S$8,'Rent Roll'!LC292,INDEX($D25:$M25,1,DR$12)/12)</f>
        <v>#N/A</v>
      </c>
      <c r="DS25" s="915" t="e">
        <f>IF($S$8,'Rent Roll'!LD292,INDEX($D25:$M25,1,DS$12)/12)</f>
        <v>#N/A</v>
      </c>
      <c r="DT25" s="915" t="e">
        <f>IF($S$8,'Rent Roll'!LE292,INDEX($D25:$M25,1,DT$12)/12)</f>
        <v>#N/A</v>
      </c>
      <c r="DU25" s="915" t="e">
        <f>IF($S$8,'Rent Roll'!LF292,INDEX($D25:$M25,1,DU$12)/12)</f>
        <v>#N/A</v>
      </c>
      <c r="DV25" s="915" t="e">
        <f>IF($S$8,'Rent Roll'!LG292,INDEX($D25:$M25,1,DV$12)/12)</f>
        <v>#N/A</v>
      </c>
      <c r="DW25" s="915" t="e">
        <f>IF($S$8,'Rent Roll'!LH292,INDEX($D25:$M25,1,DW$12)/12)</f>
        <v>#N/A</v>
      </c>
      <c r="DX25" s="915" t="e">
        <f>IF($S$8,'Rent Roll'!LI292,INDEX($D25:$M25,1,DX$12)/12)</f>
        <v>#N/A</v>
      </c>
      <c r="DY25" s="915" t="e">
        <f>IF($S$8,'Rent Roll'!LJ292,INDEX($D25:$M25,1,DY$12)/12)</f>
        <v>#N/A</v>
      </c>
      <c r="DZ25" s="915" t="e">
        <f>IF($S$8,'Rent Roll'!LK292,INDEX($D25:$M25,1,DZ$12)/12)</f>
        <v>#N/A</v>
      </c>
      <c r="EA25" s="915" t="e">
        <f>IF($S$8,'Rent Roll'!LL292,INDEX($D25:$M25,1,EA$12)/12)</f>
        <v>#N/A</v>
      </c>
      <c r="EB25" s="915" t="e">
        <f>IF($S$8,'Rent Roll'!LM292,INDEX($D25:$M25,1,EB$12)/12)</f>
        <v>#N/A</v>
      </c>
      <c r="EC25" s="915" t="e">
        <f>IF($S$8,'Rent Roll'!LN292,INDEX($D25:$M25,1,EC$12)/12)</f>
        <v>#N/A</v>
      </c>
      <c r="ED25" s="915" t="e">
        <f>IF($S$8,'Rent Roll'!LO292,INDEX($D25:$M25,1,ED$12)/12)</f>
        <v>#N/A</v>
      </c>
      <c r="EE25" s="915" t="e">
        <f>IF($S$8,'Rent Roll'!LP292,INDEX($D25:$M25,1,EE$12)/12)</f>
        <v>#N/A</v>
      </c>
      <c r="EF25" s="915" t="e">
        <f>IF($S$8,'Rent Roll'!LQ292,INDEX($D25:$M25,1,EF$12)/12)</f>
        <v>#N/A</v>
      </c>
      <c r="EG25" s="915" t="e">
        <f>IF($S$8,'Rent Roll'!LR292,INDEX($D25:$M25,1,EG$12)/12)</f>
        <v>#N/A</v>
      </c>
      <c r="EH25" s="915" t="e">
        <f>IF($S$8,'Rent Roll'!LS292,INDEX($D25:$M25,1,EH$12)/12)</f>
        <v>#N/A</v>
      </c>
    </row>
    <row r="26" spans="1:138" s="103" customFormat="1">
      <c r="A26" s="82"/>
      <c r="B26" s="85" t="s">
        <v>157</v>
      </c>
      <c r="C26" s="238">
        <f>+C22*(1-C23)+C25+C24</f>
        <v>0</v>
      </c>
      <c r="D26" s="224">
        <f t="shared" ref="D26:M26" si="14">+D22*(1-D23)+D25+D24</f>
        <v>0</v>
      </c>
      <c r="E26" s="116">
        <f t="shared" si="14"/>
        <v>0</v>
      </c>
      <c r="F26" s="116">
        <f t="shared" si="14"/>
        <v>0</v>
      </c>
      <c r="G26" s="116">
        <f t="shared" si="14"/>
        <v>0</v>
      </c>
      <c r="H26" s="116">
        <f t="shared" si="14"/>
        <v>0</v>
      </c>
      <c r="I26" s="116">
        <f t="shared" si="14"/>
        <v>0</v>
      </c>
      <c r="J26" s="116">
        <f t="shared" si="14"/>
        <v>0</v>
      </c>
      <c r="K26" s="116">
        <f t="shared" si="14"/>
        <v>0</v>
      </c>
      <c r="L26" s="116">
        <f t="shared" si="14"/>
        <v>0</v>
      </c>
      <c r="M26" s="331">
        <f t="shared" si="14"/>
        <v>0</v>
      </c>
      <c r="N26" s="82"/>
      <c r="O26" s="1664"/>
      <c r="P26" s="1843"/>
      <c r="Q26" s="1844"/>
      <c r="R26" s="82"/>
      <c r="S26" s="916">
        <f>INDEX($D26:$M26,1,S$12)/12</f>
        <v>0</v>
      </c>
      <c r="T26" s="916">
        <f t="shared" ref="T26:CE26" si="15">INDEX($D26:$M26,1,T$12)/12</f>
        <v>0</v>
      </c>
      <c r="U26" s="916">
        <f t="shared" si="15"/>
        <v>0</v>
      </c>
      <c r="V26" s="916">
        <f t="shared" si="15"/>
        <v>0</v>
      </c>
      <c r="W26" s="916">
        <f t="shared" si="15"/>
        <v>0</v>
      </c>
      <c r="X26" s="916">
        <f t="shared" si="15"/>
        <v>0</v>
      </c>
      <c r="Y26" s="916">
        <f t="shared" si="15"/>
        <v>0</v>
      </c>
      <c r="Z26" s="916">
        <f t="shared" si="15"/>
        <v>0</v>
      </c>
      <c r="AA26" s="916">
        <f t="shared" si="15"/>
        <v>0</v>
      </c>
      <c r="AB26" s="916">
        <f t="shared" si="15"/>
        <v>0</v>
      </c>
      <c r="AC26" s="916">
        <f t="shared" si="15"/>
        <v>0</v>
      </c>
      <c r="AD26" s="916">
        <f t="shared" si="15"/>
        <v>0</v>
      </c>
      <c r="AE26" s="916">
        <f t="shared" si="15"/>
        <v>0</v>
      </c>
      <c r="AF26" s="916">
        <f t="shared" si="15"/>
        <v>0</v>
      </c>
      <c r="AG26" s="916">
        <f t="shared" si="15"/>
        <v>0</v>
      </c>
      <c r="AH26" s="916">
        <f t="shared" si="15"/>
        <v>0</v>
      </c>
      <c r="AI26" s="916">
        <f t="shared" si="15"/>
        <v>0</v>
      </c>
      <c r="AJ26" s="916">
        <f t="shared" si="15"/>
        <v>0</v>
      </c>
      <c r="AK26" s="916">
        <f t="shared" si="15"/>
        <v>0</v>
      </c>
      <c r="AL26" s="916">
        <f t="shared" si="15"/>
        <v>0</v>
      </c>
      <c r="AM26" s="916">
        <f t="shared" si="15"/>
        <v>0</v>
      </c>
      <c r="AN26" s="916">
        <f t="shared" si="15"/>
        <v>0</v>
      </c>
      <c r="AO26" s="916">
        <f t="shared" si="15"/>
        <v>0</v>
      </c>
      <c r="AP26" s="916">
        <f t="shared" si="15"/>
        <v>0</v>
      </c>
      <c r="AQ26" s="916">
        <f t="shared" si="15"/>
        <v>0</v>
      </c>
      <c r="AR26" s="916">
        <f t="shared" si="15"/>
        <v>0</v>
      </c>
      <c r="AS26" s="916">
        <f t="shared" si="15"/>
        <v>0</v>
      </c>
      <c r="AT26" s="916">
        <f t="shared" si="15"/>
        <v>0</v>
      </c>
      <c r="AU26" s="916">
        <f t="shared" si="15"/>
        <v>0</v>
      </c>
      <c r="AV26" s="916">
        <f t="shared" si="15"/>
        <v>0</v>
      </c>
      <c r="AW26" s="916">
        <f t="shared" si="15"/>
        <v>0</v>
      </c>
      <c r="AX26" s="916">
        <f t="shared" si="15"/>
        <v>0</v>
      </c>
      <c r="AY26" s="916">
        <f t="shared" si="15"/>
        <v>0</v>
      </c>
      <c r="AZ26" s="916">
        <f t="shared" si="15"/>
        <v>0</v>
      </c>
      <c r="BA26" s="916">
        <f t="shared" si="15"/>
        <v>0</v>
      </c>
      <c r="BB26" s="916">
        <f t="shared" si="15"/>
        <v>0</v>
      </c>
      <c r="BC26" s="916">
        <f t="shared" si="15"/>
        <v>0</v>
      </c>
      <c r="BD26" s="916">
        <f t="shared" si="15"/>
        <v>0</v>
      </c>
      <c r="BE26" s="916">
        <f t="shared" si="15"/>
        <v>0</v>
      </c>
      <c r="BF26" s="916">
        <f t="shared" si="15"/>
        <v>0</v>
      </c>
      <c r="BG26" s="916">
        <f t="shared" si="15"/>
        <v>0</v>
      </c>
      <c r="BH26" s="916">
        <f t="shared" si="15"/>
        <v>0</v>
      </c>
      <c r="BI26" s="916">
        <f t="shared" si="15"/>
        <v>0</v>
      </c>
      <c r="BJ26" s="916">
        <f t="shared" si="15"/>
        <v>0</v>
      </c>
      <c r="BK26" s="916">
        <f t="shared" si="15"/>
        <v>0</v>
      </c>
      <c r="BL26" s="916">
        <f t="shared" si="15"/>
        <v>0</v>
      </c>
      <c r="BM26" s="916">
        <f t="shared" si="15"/>
        <v>0</v>
      </c>
      <c r="BN26" s="916">
        <f t="shared" si="15"/>
        <v>0</v>
      </c>
      <c r="BO26" s="916">
        <f t="shared" si="15"/>
        <v>0</v>
      </c>
      <c r="BP26" s="916">
        <f t="shared" si="15"/>
        <v>0</v>
      </c>
      <c r="BQ26" s="916">
        <f t="shared" si="15"/>
        <v>0</v>
      </c>
      <c r="BR26" s="916">
        <f t="shared" si="15"/>
        <v>0</v>
      </c>
      <c r="BS26" s="916">
        <f t="shared" si="15"/>
        <v>0</v>
      </c>
      <c r="BT26" s="916">
        <f t="shared" si="15"/>
        <v>0</v>
      </c>
      <c r="BU26" s="916">
        <f t="shared" si="15"/>
        <v>0</v>
      </c>
      <c r="BV26" s="916">
        <f t="shared" si="15"/>
        <v>0</v>
      </c>
      <c r="BW26" s="916">
        <f t="shared" si="15"/>
        <v>0</v>
      </c>
      <c r="BX26" s="916">
        <f t="shared" si="15"/>
        <v>0</v>
      </c>
      <c r="BY26" s="916">
        <f t="shared" si="15"/>
        <v>0</v>
      </c>
      <c r="BZ26" s="916">
        <f t="shared" si="15"/>
        <v>0</v>
      </c>
      <c r="CA26" s="916">
        <f t="shared" si="15"/>
        <v>0</v>
      </c>
      <c r="CB26" s="916">
        <f t="shared" si="15"/>
        <v>0</v>
      </c>
      <c r="CC26" s="916">
        <f t="shared" si="15"/>
        <v>0</v>
      </c>
      <c r="CD26" s="916">
        <f t="shared" si="15"/>
        <v>0</v>
      </c>
      <c r="CE26" s="916">
        <f t="shared" si="15"/>
        <v>0</v>
      </c>
      <c r="CF26" s="916">
        <f t="shared" ref="CF26:EH26" si="16">INDEX($D26:$M26,1,CF$12)/12</f>
        <v>0</v>
      </c>
      <c r="CG26" s="916">
        <f t="shared" si="16"/>
        <v>0</v>
      </c>
      <c r="CH26" s="916">
        <f t="shared" si="16"/>
        <v>0</v>
      </c>
      <c r="CI26" s="916">
        <f t="shared" si="16"/>
        <v>0</v>
      </c>
      <c r="CJ26" s="916">
        <f t="shared" si="16"/>
        <v>0</v>
      </c>
      <c r="CK26" s="916">
        <f t="shared" si="16"/>
        <v>0</v>
      </c>
      <c r="CL26" s="916">
        <f t="shared" si="16"/>
        <v>0</v>
      </c>
      <c r="CM26" s="916">
        <f t="shared" si="16"/>
        <v>0</v>
      </c>
      <c r="CN26" s="916">
        <f t="shared" si="16"/>
        <v>0</v>
      </c>
      <c r="CO26" s="916">
        <f t="shared" si="16"/>
        <v>0</v>
      </c>
      <c r="CP26" s="916">
        <f t="shared" si="16"/>
        <v>0</v>
      </c>
      <c r="CQ26" s="916">
        <f t="shared" si="16"/>
        <v>0</v>
      </c>
      <c r="CR26" s="916">
        <f t="shared" si="16"/>
        <v>0</v>
      </c>
      <c r="CS26" s="916">
        <f t="shared" si="16"/>
        <v>0</v>
      </c>
      <c r="CT26" s="916">
        <f t="shared" si="16"/>
        <v>0</v>
      </c>
      <c r="CU26" s="916">
        <f t="shared" si="16"/>
        <v>0</v>
      </c>
      <c r="CV26" s="916">
        <f t="shared" si="16"/>
        <v>0</v>
      </c>
      <c r="CW26" s="916">
        <f t="shared" si="16"/>
        <v>0</v>
      </c>
      <c r="CX26" s="916">
        <f t="shared" si="16"/>
        <v>0</v>
      </c>
      <c r="CY26" s="916">
        <f t="shared" si="16"/>
        <v>0</v>
      </c>
      <c r="CZ26" s="916">
        <f t="shared" si="16"/>
        <v>0</v>
      </c>
      <c r="DA26" s="916">
        <f t="shared" si="16"/>
        <v>0</v>
      </c>
      <c r="DB26" s="916">
        <f t="shared" si="16"/>
        <v>0</v>
      </c>
      <c r="DC26" s="916">
        <f t="shared" si="16"/>
        <v>0</v>
      </c>
      <c r="DD26" s="916">
        <f t="shared" si="16"/>
        <v>0</v>
      </c>
      <c r="DE26" s="916">
        <f t="shared" si="16"/>
        <v>0</v>
      </c>
      <c r="DF26" s="916">
        <f t="shared" si="16"/>
        <v>0</v>
      </c>
      <c r="DG26" s="916">
        <f t="shared" si="16"/>
        <v>0</v>
      </c>
      <c r="DH26" s="916">
        <f t="shared" si="16"/>
        <v>0</v>
      </c>
      <c r="DI26" s="916">
        <f t="shared" si="16"/>
        <v>0</v>
      </c>
      <c r="DJ26" s="916">
        <f t="shared" si="16"/>
        <v>0</v>
      </c>
      <c r="DK26" s="916">
        <f t="shared" si="16"/>
        <v>0</v>
      </c>
      <c r="DL26" s="916">
        <f t="shared" si="16"/>
        <v>0</v>
      </c>
      <c r="DM26" s="916">
        <f t="shared" si="16"/>
        <v>0</v>
      </c>
      <c r="DN26" s="916">
        <f t="shared" si="16"/>
        <v>0</v>
      </c>
      <c r="DO26" s="916">
        <f t="shared" si="16"/>
        <v>0</v>
      </c>
      <c r="DP26" s="916">
        <f t="shared" si="16"/>
        <v>0</v>
      </c>
      <c r="DQ26" s="916">
        <f t="shared" si="16"/>
        <v>0</v>
      </c>
      <c r="DR26" s="916">
        <f t="shared" si="16"/>
        <v>0</v>
      </c>
      <c r="DS26" s="916">
        <f t="shared" si="16"/>
        <v>0</v>
      </c>
      <c r="DT26" s="916">
        <f t="shared" si="16"/>
        <v>0</v>
      </c>
      <c r="DU26" s="916">
        <f t="shared" si="16"/>
        <v>0</v>
      </c>
      <c r="DV26" s="916">
        <f t="shared" si="16"/>
        <v>0</v>
      </c>
      <c r="DW26" s="916">
        <f t="shared" si="16"/>
        <v>0</v>
      </c>
      <c r="DX26" s="916">
        <f t="shared" si="16"/>
        <v>0</v>
      </c>
      <c r="DY26" s="916">
        <f t="shared" si="16"/>
        <v>0</v>
      </c>
      <c r="DZ26" s="916">
        <f t="shared" si="16"/>
        <v>0</v>
      </c>
      <c r="EA26" s="916">
        <f t="shared" si="16"/>
        <v>0</v>
      </c>
      <c r="EB26" s="916">
        <f t="shared" si="16"/>
        <v>0</v>
      </c>
      <c r="EC26" s="916">
        <f t="shared" si="16"/>
        <v>0</v>
      </c>
      <c r="ED26" s="916">
        <f t="shared" si="16"/>
        <v>0</v>
      </c>
      <c r="EE26" s="916">
        <f t="shared" si="16"/>
        <v>0</v>
      </c>
      <c r="EF26" s="916">
        <f t="shared" si="16"/>
        <v>0</v>
      </c>
      <c r="EG26" s="916">
        <f t="shared" si="16"/>
        <v>0</v>
      </c>
      <c r="EH26" s="916">
        <f t="shared" si="16"/>
        <v>0</v>
      </c>
    </row>
    <row r="27" spans="1:138" s="103" customFormat="1">
      <c r="A27" s="82"/>
      <c r="B27" s="85"/>
      <c r="C27" s="218"/>
      <c r="D27" s="219"/>
      <c r="E27" s="82"/>
      <c r="F27" s="82"/>
      <c r="G27" s="82"/>
      <c r="H27" s="82"/>
      <c r="I27" s="82"/>
      <c r="J27" s="82"/>
      <c r="K27" s="82"/>
      <c r="L27" s="82"/>
      <c r="M27" s="84"/>
      <c r="N27" s="82"/>
      <c r="O27" s="1664"/>
      <c r="P27" s="86"/>
      <c r="Q27" s="1845"/>
      <c r="R27" s="82"/>
    </row>
    <row r="28" spans="1:138" s="103" customFormat="1">
      <c r="A28" s="82"/>
      <c r="B28" s="85" t="s">
        <v>249</v>
      </c>
      <c r="C28" s="218"/>
      <c r="D28" s="241">
        <f>+IFERROR(D29/C29-1,0)</f>
        <v>0</v>
      </c>
      <c r="E28" s="243">
        <v>0.03</v>
      </c>
      <c r="F28" s="243">
        <v>0.03</v>
      </c>
      <c r="G28" s="243">
        <v>0.03</v>
      </c>
      <c r="H28" s="243">
        <v>0.03</v>
      </c>
      <c r="I28" s="243">
        <v>0.03</v>
      </c>
      <c r="J28" s="243">
        <v>0.03</v>
      </c>
      <c r="K28" s="243">
        <v>0.03</v>
      </c>
      <c r="L28" s="243">
        <v>0.03</v>
      </c>
      <c r="M28" s="943">
        <v>0.03</v>
      </c>
      <c r="N28" s="82"/>
      <c r="O28" s="1664"/>
      <c r="P28" s="86"/>
      <c r="Q28" s="86"/>
      <c r="R28" s="82"/>
    </row>
    <row r="29" spans="1:138" s="103" customFormat="1">
      <c r="A29" s="82"/>
      <c r="B29" s="85" t="s">
        <v>898</v>
      </c>
      <c r="C29" s="837">
        <f t="shared" ref="C29:M29" si="17">+IFERROR(C30/Measure/Factor,0)</f>
        <v>0</v>
      </c>
      <c r="D29" s="838">
        <f t="shared" si="17"/>
        <v>0</v>
      </c>
      <c r="E29" s="207">
        <f t="shared" si="17"/>
        <v>0</v>
      </c>
      <c r="F29" s="207">
        <f t="shared" si="17"/>
        <v>0</v>
      </c>
      <c r="G29" s="207">
        <f t="shared" si="17"/>
        <v>0</v>
      </c>
      <c r="H29" s="207">
        <f t="shared" si="17"/>
        <v>0</v>
      </c>
      <c r="I29" s="207">
        <f t="shared" si="17"/>
        <v>0</v>
      </c>
      <c r="J29" s="207">
        <f t="shared" si="17"/>
        <v>0</v>
      </c>
      <c r="K29" s="207">
        <f t="shared" si="17"/>
        <v>0</v>
      </c>
      <c r="L29" s="207">
        <f t="shared" si="17"/>
        <v>0</v>
      </c>
      <c r="M29" s="212">
        <f t="shared" si="17"/>
        <v>0</v>
      </c>
      <c r="N29" s="82"/>
      <c r="O29" s="1664"/>
      <c r="P29" s="86"/>
      <c r="Q29" s="86"/>
      <c r="R29" s="82"/>
    </row>
    <row r="30" spans="1:138" s="103" customFormat="1">
      <c r="A30" s="82"/>
      <c r="B30" s="85" t="str">
        <f>IF(Hotel,"Operating Expenses + FF&amp;E","Operating Expenses")</f>
        <v>Operating Expenses</v>
      </c>
      <c r="C30" s="242">
        <f>IF(Hotel,'Hotel Op History and Pro Forma'!K50,'Operating History and Pro Forma'!H33)</f>
        <v>0</v>
      </c>
      <c r="D30" s="227">
        <f>IFERROR(IF(Hotel,'Hotel Op History and Pro Forma'!T50,'Operating History and Pro Forma'!P33),0)</f>
        <v>0</v>
      </c>
      <c r="E30" s="145">
        <f>+D30*(1+E28)</f>
        <v>0</v>
      </c>
      <c r="F30" s="145">
        <f t="shared" ref="F30:M30" si="18">+E30*(1+F28)</f>
        <v>0</v>
      </c>
      <c r="G30" s="145">
        <f t="shared" si="18"/>
        <v>0</v>
      </c>
      <c r="H30" s="145">
        <f t="shared" si="18"/>
        <v>0</v>
      </c>
      <c r="I30" s="145">
        <f t="shared" si="18"/>
        <v>0</v>
      </c>
      <c r="J30" s="145">
        <f t="shared" si="18"/>
        <v>0</v>
      </c>
      <c r="K30" s="145">
        <f t="shared" si="18"/>
        <v>0</v>
      </c>
      <c r="L30" s="145">
        <f t="shared" si="18"/>
        <v>0</v>
      </c>
      <c r="M30" s="228">
        <f t="shared" si="18"/>
        <v>0</v>
      </c>
      <c r="N30" s="82"/>
      <c r="O30" s="1664" t="s">
        <v>1089</v>
      </c>
      <c r="P30" s="1840" t="e">
        <f>INDEX(D30:M30,1,ROUNDDOWN(Balloon_Term/12,0))</f>
        <v>#VALUE!</v>
      </c>
      <c r="Q30" s="1840">
        <f>+D30</f>
        <v>0</v>
      </c>
      <c r="R30" s="82"/>
      <c r="S30" s="916">
        <f>INDEX($D30:$M30,1,S$12)/12</f>
        <v>0</v>
      </c>
      <c r="T30" s="916">
        <f t="shared" ref="T30:CE30" si="19">INDEX($D30:$M30,1,T$12)/12</f>
        <v>0</v>
      </c>
      <c r="U30" s="916">
        <f t="shared" si="19"/>
        <v>0</v>
      </c>
      <c r="V30" s="916">
        <f t="shared" si="19"/>
        <v>0</v>
      </c>
      <c r="W30" s="916">
        <f t="shared" si="19"/>
        <v>0</v>
      </c>
      <c r="X30" s="916">
        <f t="shared" si="19"/>
        <v>0</v>
      </c>
      <c r="Y30" s="916">
        <f t="shared" si="19"/>
        <v>0</v>
      </c>
      <c r="Z30" s="916">
        <f t="shared" si="19"/>
        <v>0</v>
      </c>
      <c r="AA30" s="916">
        <f t="shared" si="19"/>
        <v>0</v>
      </c>
      <c r="AB30" s="916">
        <f t="shared" si="19"/>
        <v>0</v>
      </c>
      <c r="AC30" s="916">
        <f t="shared" si="19"/>
        <v>0</v>
      </c>
      <c r="AD30" s="916">
        <f t="shared" si="19"/>
        <v>0</v>
      </c>
      <c r="AE30" s="916">
        <f t="shared" si="19"/>
        <v>0</v>
      </c>
      <c r="AF30" s="916">
        <f t="shared" si="19"/>
        <v>0</v>
      </c>
      <c r="AG30" s="916">
        <f t="shared" si="19"/>
        <v>0</v>
      </c>
      <c r="AH30" s="916">
        <f t="shared" si="19"/>
        <v>0</v>
      </c>
      <c r="AI30" s="916">
        <f t="shared" si="19"/>
        <v>0</v>
      </c>
      <c r="AJ30" s="916">
        <f t="shared" si="19"/>
        <v>0</v>
      </c>
      <c r="AK30" s="916">
        <f t="shared" si="19"/>
        <v>0</v>
      </c>
      <c r="AL30" s="916">
        <f t="shared" si="19"/>
        <v>0</v>
      </c>
      <c r="AM30" s="916">
        <f t="shared" si="19"/>
        <v>0</v>
      </c>
      <c r="AN30" s="916">
        <f t="shared" si="19"/>
        <v>0</v>
      </c>
      <c r="AO30" s="916">
        <f t="shared" si="19"/>
        <v>0</v>
      </c>
      <c r="AP30" s="916">
        <f t="shared" si="19"/>
        <v>0</v>
      </c>
      <c r="AQ30" s="916">
        <f t="shared" si="19"/>
        <v>0</v>
      </c>
      <c r="AR30" s="916">
        <f t="shared" si="19"/>
        <v>0</v>
      </c>
      <c r="AS30" s="916">
        <f t="shared" si="19"/>
        <v>0</v>
      </c>
      <c r="AT30" s="916">
        <f t="shared" si="19"/>
        <v>0</v>
      </c>
      <c r="AU30" s="916">
        <f t="shared" si="19"/>
        <v>0</v>
      </c>
      <c r="AV30" s="916">
        <f t="shared" si="19"/>
        <v>0</v>
      </c>
      <c r="AW30" s="916">
        <f t="shared" si="19"/>
        <v>0</v>
      </c>
      <c r="AX30" s="916">
        <f t="shared" si="19"/>
        <v>0</v>
      </c>
      <c r="AY30" s="916">
        <f t="shared" si="19"/>
        <v>0</v>
      </c>
      <c r="AZ30" s="916">
        <f t="shared" si="19"/>
        <v>0</v>
      </c>
      <c r="BA30" s="916">
        <f t="shared" si="19"/>
        <v>0</v>
      </c>
      <c r="BB30" s="916">
        <f t="shared" si="19"/>
        <v>0</v>
      </c>
      <c r="BC30" s="916">
        <f t="shared" si="19"/>
        <v>0</v>
      </c>
      <c r="BD30" s="916">
        <f t="shared" si="19"/>
        <v>0</v>
      </c>
      <c r="BE30" s="916">
        <f t="shared" si="19"/>
        <v>0</v>
      </c>
      <c r="BF30" s="916">
        <f t="shared" si="19"/>
        <v>0</v>
      </c>
      <c r="BG30" s="916">
        <f t="shared" si="19"/>
        <v>0</v>
      </c>
      <c r="BH30" s="916">
        <f t="shared" si="19"/>
        <v>0</v>
      </c>
      <c r="BI30" s="916">
        <f t="shared" si="19"/>
        <v>0</v>
      </c>
      <c r="BJ30" s="916">
        <f t="shared" si="19"/>
        <v>0</v>
      </c>
      <c r="BK30" s="916">
        <f t="shared" si="19"/>
        <v>0</v>
      </c>
      <c r="BL30" s="916">
        <f t="shared" si="19"/>
        <v>0</v>
      </c>
      <c r="BM30" s="916">
        <f t="shared" si="19"/>
        <v>0</v>
      </c>
      <c r="BN30" s="916">
        <f t="shared" si="19"/>
        <v>0</v>
      </c>
      <c r="BO30" s="916">
        <f t="shared" si="19"/>
        <v>0</v>
      </c>
      <c r="BP30" s="916">
        <f t="shared" si="19"/>
        <v>0</v>
      </c>
      <c r="BQ30" s="916">
        <f t="shared" si="19"/>
        <v>0</v>
      </c>
      <c r="BR30" s="916">
        <f t="shared" si="19"/>
        <v>0</v>
      </c>
      <c r="BS30" s="916">
        <f t="shared" si="19"/>
        <v>0</v>
      </c>
      <c r="BT30" s="916">
        <f t="shared" si="19"/>
        <v>0</v>
      </c>
      <c r="BU30" s="916">
        <f t="shared" si="19"/>
        <v>0</v>
      </c>
      <c r="BV30" s="916">
        <f t="shared" si="19"/>
        <v>0</v>
      </c>
      <c r="BW30" s="916">
        <f t="shared" si="19"/>
        <v>0</v>
      </c>
      <c r="BX30" s="916">
        <f t="shared" si="19"/>
        <v>0</v>
      </c>
      <c r="BY30" s="916">
        <f t="shared" si="19"/>
        <v>0</v>
      </c>
      <c r="BZ30" s="916">
        <f t="shared" si="19"/>
        <v>0</v>
      </c>
      <c r="CA30" s="916">
        <f t="shared" si="19"/>
        <v>0</v>
      </c>
      <c r="CB30" s="916">
        <f t="shared" si="19"/>
        <v>0</v>
      </c>
      <c r="CC30" s="916">
        <f t="shared" si="19"/>
        <v>0</v>
      </c>
      <c r="CD30" s="916">
        <f t="shared" si="19"/>
        <v>0</v>
      </c>
      <c r="CE30" s="916">
        <f t="shared" si="19"/>
        <v>0</v>
      </c>
      <c r="CF30" s="916">
        <f t="shared" ref="CF30:EH30" si="20">INDEX($D30:$M30,1,CF$12)/12</f>
        <v>0</v>
      </c>
      <c r="CG30" s="916">
        <f t="shared" si="20"/>
        <v>0</v>
      </c>
      <c r="CH30" s="916">
        <f t="shared" si="20"/>
        <v>0</v>
      </c>
      <c r="CI30" s="916">
        <f t="shared" si="20"/>
        <v>0</v>
      </c>
      <c r="CJ30" s="916">
        <f t="shared" si="20"/>
        <v>0</v>
      </c>
      <c r="CK30" s="916">
        <f t="shared" si="20"/>
        <v>0</v>
      </c>
      <c r="CL30" s="916">
        <f t="shared" si="20"/>
        <v>0</v>
      </c>
      <c r="CM30" s="916">
        <f t="shared" si="20"/>
        <v>0</v>
      </c>
      <c r="CN30" s="916">
        <f t="shared" si="20"/>
        <v>0</v>
      </c>
      <c r="CO30" s="916">
        <f t="shared" si="20"/>
        <v>0</v>
      </c>
      <c r="CP30" s="916">
        <f t="shared" si="20"/>
        <v>0</v>
      </c>
      <c r="CQ30" s="916">
        <f t="shared" si="20"/>
        <v>0</v>
      </c>
      <c r="CR30" s="916">
        <f t="shared" si="20"/>
        <v>0</v>
      </c>
      <c r="CS30" s="916">
        <f t="shared" si="20"/>
        <v>0</v>
      </c>
      <c r="CT30" s="916">
        <f t="shared" si="20"/>
        <v>0</v>
      </c>
      <c r="CU30" s="916">
        <f t="shared" si="20"/>
        <v>0</v>
      </c>
      <c r="CV30" s="916">
        <f t="shared" si="20"/>
        <v>0</v>
      </c>
      <c r="CW30" s="916">
        <f t="shared" si="20"/>
        <v>0</v>
      </c>
      <c r="CX30" s="916">
        <f t="shared" si="20"/>
        <v>0</v>
      </c>
      <c r="CY30" s="916">
        <f t="shared" si="20"/>
        <v>0</v>
      </c>
      <c r="CZ30" s="916">
        <f t="shared" si="20"/>
        <v>0</v>
      </c>
      <c r="DA30" s="916">
        <f t="shared" si="20"/>
        <v>0</v>
      </c>
      <c r="DB30" s="916">
        <f t="shared" si="20"/>
        <v>0</v>
      </c>
      <c r="DC30" s="916">
        <f t="shared" si="20"/>
        <v>0</v>
      </c>
      <c r="DD30" s="916">
        <f t="shared" si="20"/>
        <v>0</v>
      </c>
      <c r="DE30" s="916">
        <f t="shared" si="20"/>
        <v>0</v>
      </c>
      <c r="DF30" s="916">
        <f t="shared" si="20"/>
        <v>0</v>
      </c>
      <c r="DG30" s="916">
        <f t="shared" si="20"/>
        <v>0</v>
      </c>
      <c r="DH30" s="916">
        <f t="shared" si="20"/>
        <v>0</v>
      </c>
      <c r="DI30" s="916">
        <f t="shared" si="20"/>
        <v>0</v>
      </c>
      <c r="DJ30" s="916">
        <f t="shared" si="20"/>
        <v>0</v>
      </c>
      <c r="DK30" s="916">
        <f t="shared" si="20"/>
        <v>0</v>
      </c>
      <c r="DL30" s="916">
        <f t="shared" si="20"/>
        <v>0</v>
      </c>
      <c r="DM30" s="916">
        <f t="shared" si="20"/>
        <v>0</v>
      </c>
      <c r="DN30" s="916">
        <f t="shared" si="20"/>
        <v>0</v>
      </c>
      <c r="DO30" s="916">
        <f t="shared" si="20"/>
        <v>0</v>
      </c>
      <c r="DP30" s="916">
        <f t="shared" si="20"/>
        <v>0</v>
      </c>
      <c r="DQ30" s="916">
        <f t="shared" si="20"/>
        <v>0</v>
      </c>
      <c r="DR30" s="916">
        <f t="shared" si="20"/>
        <v>0</v>
      </c>
      <c r="DS30" s="916">
        <f t="shared" si="20"/>
        <v>0</v>
      </c>
      <c r="DT30" s="916">
        <f t="shared" si="20"/>
        <v>0</v>
      </c>
      <c r="DU30" s="916">
        <f t="shared" si="20"/>
        <v>0</v>
      </c>
      <c r="DV30" s="916">
        <f t="shared" si="20"/>
        <v>0</v>
      </c>
      <c r="DW30" s="916">
        <f t="shared" si="20"/>
        <v>0</v>
      </c>
      <c r="DX30" s="916">
        <f t="shared" si="20"/>
        <v>0</v>
      </c>
      <c r="DY30" s="916">
        <f t="shared" si="20"/>
        <v>0</v>
      </c>
      <c r="DZ30" s="916">
        <f t="shared" si="20"/>
        <v>0</v>
      </c>
      <c r="EA30" s="916">
        <f t="shared" si="20"/>
        <v>0</v>
      </c>
      <c r="EB30" s="916">
        <f t="shared" si="20"/>
        <v>0</v>
      </c>
      <c r="EC30" s="916">
        <f t="shared" si="20"/>
        <v>0</v>
      </c>
      <c r="ED30" s="916">
        <f t="shared" si="20"/>
        <v>0</v>
      </c>
      <c r="EE30" s="916">
        <f t="shared" si="20"/>
        <v>0</v>
      </c>
      <c r="EF30" s="916">
        <f t="shared" si="20"/>
        <v>0</v>
      </c>
      <c r="EG30" s="916">
        <f t="shared" si="20"/>
        <v>0</v>
      </c>
      <c r="EH30" s="916">
        <f t="shared" si="20"/>
        <v>0</v>
      </c>
    </row>
    <row r="31" spans="1:138" s="103" customFormat="1" ht="15" thickBot="1">
      <c r="A31" s="82"/>
      <c r="B31" s="85" t="s">
        <v>159</v>
      </c>
      <c r="C31" s="839">
        <f>+C26-C30</f>
        <v>0</v>
      </c>
      <c r="D31" s="840">
        <f>+D26-D30</f>
        <v>0</v>
      </c>
      <c r="E31" s="841">
        <f>+E26-E30</f>
        <v>0</v>
      </c>
      <c r="F31" s="841">
        <f t="shared" ref="F31:M31" si="21">+F26-F30</f>
        <v>0</v>
      </c>
      <c r="G31" s="841">
        <f t="shared" si="21"/>
        <v>0</v>
      </c>
      <c r="H31" s="841">
        <f t="shared" si="21"/>
        <v>0</v>
      </c>
      <c r="I31" s="841">
        <f t="shared" si="21"/>
        <v>0</v>
      </c>
      <c r="J31" s="841">
        <f t="shared" si="21"/>
        <v>0</v>
      </c>
      <c r="K31" s="841">
        <f t="shared" si="21"/>
        <v>0</v>
      </c>
      <c r="L31" s="841">
        <f t="shared" si="21"/>
        <v>0</v>
      </c>
      <c r="M31" s="244">
        <f t="shared" si="21"/>
        <v>0</v>
      </c>
      <c r="N31" s="82"/>
      <c r="O31" s="1664"/>
      <c r="P31" s="86"/>
      <c r="Q31" s="86"/>
      <c r="R31" s="82"/>
      <c r="S31" s="933">
        <f>+S26-S30</f>
        <v>0</v>
      </c>
      <c r="T31" s="933">
        <f t="shared" ref="T31:CE31" si="22">+T26-T30</f>
        <v>0</v>
      </c>
      <c r="U31" s="933">
        <f t="shared" si="22"/>
        <v>0</v>
      </c>
      <c r="V31" s="933">
        <f t="shared" si="22"/>
        <v>0</v>
      </c>
      <c r="W31" s="933">
        <f t="shared" si="22"/>
        <v>0</v>
      </c>
      <c r="X31" s="933">
        <f t="shared" si="22"/>
        <v>0</v>
      </c>
      <c r="Y31" s="933">
        <f t="shared" si="22"/>
        <v>0</v>
      </c>
      <c r="Z31" s="933">
        <f t="shared" si="22"/>
        <v>0</v>
      </c>
      <c r="AA31" s="933">
        <f t="shared" si="22"/>
        <v>0</v>
      </c>
      <c r="AB31" s="933">
        <f t="shared" si="22"/>
        <v>0</v>
      </c>
      <c r="AC31" s="933">
        <f t="shared" si="22"/>
        <v>0</v>
      </c>
      <c r="AD31" s="933">
        <f t="shared" si="22"/>
        <v>0</v>
      </c>
      <c r="AE31" s="933">
        <f t="shared" si="22"/>
        <v>0</v>
      </c>
      <c r="AF31" s="933">
        <f t="shared" si="22"/>
        <v>0</v>
      </c>
      <c r="AG31" s="933">
        <f t="shared" si="22"/>
        <v>0</v>
      </c>
      <c r="AH31" s="933">
        <f t="shared" si="22"/>
        <v>0</v>
      </c>
      <c r="AI31" s="933">
        <f t="shared" si="22"/>
        <v>0</v>
      </c>
      <c r="AJ31" s="933">
        <f t="shared" si="22"/>
        <v>0</v>
      </c>
      <c r="AK31" s="933">
        <f t="shared" si="22"/>
        <v>0</v>
      </c>
      <c r="AL31" s="933">
        <f t="shared" si="22"/>
        <v>0</v>
      </c>
      <c r="AM31" s="933">
        <f t="shared" si="22"/>
        <v>0</v>
      </c>
      <c r="AN31" s="933">
        <f t="shared" si="22"/>
        <v>0</v>
      </c>
      <c r="AO31" s="933">
        <f t="shared" si="22"/>
        <v>0</v>
      </c>
      <c r="AP31" s="933">
        <f t="shared" si="22"/>
        <v>0</v>
      </c>
      <c r="AQ31" s="933">
        <f t="shared" si="22"/>
        <v>0</v>
      </c>
      <c r="AR31" s="933">
        <f t="shared" si="22"/>
        <v>0</v>
      </c>
      <c r="AS31" s="933">
        <f t="shared" si="22"/>
        <v>0</v>
      </c>
      <c r="AT31" s="933">
        <f t="shared" si="22"/>
        <v>0</v>
      </c>
      <c r="AU31" s="933">
        <f t="shared" si="22"/>
        <v>0</v>
      </c>
      <c r="AV31" s="933">
        <f t="shared" si="22"/>
        <v>0</v>
      </c>
      <c r="AW31" s="933">
        <f t="shared" si="22"/>
        <v>0</v>
      </c>
      <c r="AX31" s="933">
        <f t="shared" si="22"/>
        <v>0</v>
      </c>
      <c r="AY31" s="933">
        <f t="shared" si="22"/>
        <v>0</v>
      </c>
      <c r="AZ31" s="933">
        <f t="shared" si="22"/>
        <v>0</v>
      </c>
      <c r="BA31" s="933">
        <f t="shared" si="22"/>
        <v>0</v>
      </c>
      <c r="BB31" s="933">
        <f t="shared" si="22"/>
        <v>0</v>
      </c>
      <c r="BC31" s="933">
        <f t="shared" si="22"/>
        <v>0</v>
      </c>
      <c r="BD31" s="933">
        <f t="shared" si="22"/>
        <v>0</v>
      </c>
      <c r="BE31" s="933">
        <f t="shared" si="22"/>
        <v>0</v>
      </c>
      <c r="BF31" s="933">
        <f t="shared" si="22"/>
        <v>0</v>
      </c>
      <c r="BG31" s="933">
        <f t="shared" si="22"/>
        <v>0</v>
      </c>
      <c r="BH31" s="933">
        <f t="shared" si="22"/>
        <v>0</v>
      </c>
      <c r="BI31" s="933">
        <f t="shared" si="22"/>
        <v>0</v>
      </c>
      <c r="BJ31" s="933">
        <f t="shared" si="22"/>
        <v>0</v>
      </c>
      <c r="BK31" s="933">
        <f t="shared" si="22"/>
        <v>0</v>
      </c>
      <c r="BL31" s="933">
        <f t="shared" si="22"/>
        <v>0</v>
      </c>
      <c r="BM31" s="933">
        <f t="shared" si="22"/>
        <v>0</v>
      </c>
      <c r="BN31" s="933">
        <f t="shared" si="22"/>
        <v>0</v>
      </c>
      <c r="BO31" s="933">
        <f t="shared" si="22"/>
        <v>0</v>
      </c>
      <c r="BP31" s="933">
        <f t="shared" si="22"/>
        <v>0</v>
      </c>
      <c r="BQ31" s="933">
        <f t="shared" si="22"/>
        <v>0</v>
      </c>
      <c r="BR31" s="933">
        <f t="shared" si="22"/>
        <v>0</v>
      </c>
      <c r="BS31" s="933">
        <f t="shared" si="22"/>
        <v>0</v>
      </c>
      <c r="BT31" s="933">
        <f t="shared" si="22"/>
        <v>0</v>
      </c>
      <c r="BU31" s="933">
        <f t="shared" si="22"/>
        <v>0</v>
      </c>
      <c r="BV31" s="933">
        <f t="shared" si="22"/>
        <v>0</v>
      </c>
      <c r="BW31" s="933">
        <f t="shared" si="22"/>
        <v>0</v>
      </c>
      <c r="BX31" s="933">
        <f t="shared" si="22"/>
        <v>0</v>
      </c>
      <c r="BY31" s="933">
        <f t="shared" si="22"/>
        <v>0</v>
      </c>
      <c r="BZ31" s="933">
        <f t="shared" si="22"/>
        <v>0</v>
      </c>
      <c r="CA31" s="933">
        <f t="shared" si="22"/>
        <v>0</v>
      </c>
      <c r="CB31" s="933">
        <f t="shared" si="22"/>
        <v>0</v>
      </c>
      <c r="CC31" s="933">
        <f t="shared" si="22"/>
        <v>0</v>
      </c>
      <c r="CD31" s="933">
        <f t="shared" si="22"/>
        <v>0</v>
      </c>
      <c r="CE31" s="933">
        <f t="shared" si="22"/>
        <v>0</v>
      </c>
      <c r="CF31" s="933">
        <f t="shared" ref="CF31:EH31" si="23">+CF26-CF30</f>
        <v>0</v>
      </c>
      <c r="CG31" s="933">
        <f t="shared" si="23"/>
        <v>0</v>
      </c>
      <c r="CH31" s="933">
        <f t="shared" si="23"/>
        <v>0</v>
      </c>
      <c r="CI31" s="933">
        <f t="shared" si="23"/>
        <v>0</v>
      </c>
      <c r="CJ31" s="933">
        <f t="shared" si="23"/>
        <v>0</v>
      </c>
      <c r="CK31" s="933">
        <f t="shared" si="23"/>
        <v>0</v>
      </c>
      <c r="CL31" s="933">
        <f t="shared" si="23"/>
        <v>0</v>
      </c>
      <c r="CM31" s="933">
        <f t="shared" si="23"/>
        <v>0</v>
      </c>
      <c r="CN31" s="933">
        <f t="shared" si="23"/>
        <v>0</v>
      </c>
      <c r="CO31" s="933">
        <f t="shared" si="23"/>
        <v>0</v>
      </c>
      <c r="CP31" s="933">
        <f t="shared" si="23"/>
        <v>0</v>
      </c>
      <c r="CQ31" s="933">
        <f t="shared" si="23"/>
        <v>0</v>
      </c>
      <c r="CR31" s="933">
        <f t="shared" si="23"/>
        <v>0</v>
      </c>
      <c r="CS31" s="933">
        <f t="shared" si="23"/>
        <v>0</v>
      </c>
      <c r="CT31" s="933">
        <f t="shared" si="23"/>
        <v>0</v>
      </c>
      <c r="CU31" s="933">
        <f t="shared" si="23"/>
        <v>0</v>
      </c>
      <c r="CV31" s="933">
        <f t="shared" si="23"/>
        <v>0</v>
      </c>
      <c r="CW31" s="933">
        <f t="shared" si="23"/>
        <v>0</v>
      </c>
      <c r="CX31" s="933">
        <f t="shared" si="23"/>
        <v>0</v>
      </c>
      <c r="CY31" s="933">
        <f t="shared" si="23"/>
        <v>0</v>
      </c>
      <c r="CZ31" s="933">
        <f t="shared" si="23"/>
        <v>0</v>
      </c>
      <c r="DA31" s="933">
        <f t="shared" si="23"/>
        <v>0</v>
      </c>
      <c r="DB31" s="933">
        <f t="shared" si="23"/>
        <v>0</v>
      </c>
      <c r="DC31" s="933">
        <f t="shared" si="23"/>
        <v>0</v>
      </c>
      <c r="DD31" s="933">
        <f t="shared" si="23"/>
        <v>0</v>
      </c>
      <c r="DE31" s="933">
        <f t="shared" si="23"/>
        <v>0</v>
      </c>
      <c r="DF31" s="933">
        <f t="shared" si="23"/>
        <v>0</v>
      </c>
      <c r="DG31" s="933">
        <f t="shared" si="23"/>
        <v>0</v>
      </c>
      <c r="DH31" s="933">
        <f t="shared" si="23"/>
        <v>0</v>
      </c>
      <c r="DI31" s="933">
        <f t="shared" si="23"/>
        <v>0</v>
      </c>
      <c r="DJ31" s="933">
        <f t="shared" si="23"/>
        <v>0</v>
      </c>
      <c r="DK31" s="933">
        <f t="shared" si="23"/>
        <v>0</v>
      </c>
      <c r="DL31" s="933">
        <f t="shared" si="23"/>
        <v>0</v>
      </c>
      <c r="DM31" s="933">
        <f t="shared" si="23"/>
        <v>0</v>
      </c>
      <c r="DN31" s="933">
        <f t="shared" si="23"/>
        <v>0</v>
      </c>
      <c r="DO31" s="933">
        <f t="shared" si="23"/>
        <v>0</v>
      </c>
      <c r="DP31" s="933">
        <f t="shared" si="23"/>
        <v>0</v>
      </c>
      <c r="DQ31" s="933">
        <f t="shared" si="23"/>
        <v>0</v>
      </c>
      <c r="DR31" s="933">
        <f t="shared" si="23"/>
        <v>0</v>
      </c>
      <c r="DS31" s="933">
        <f t="shared" si="23"/>
        <v>0</v>
      </c>
      <c r="DT31" s="933">
        <f t="shared" si="23"/>
        <v>0</v>
      </c>
      <c r="DU31" s="933">
        <f t="shared" si="23"/>
        <v>0</v>
      </c>
      <c r="DV31" s="933">
        <f t="shared" si="23"/>
        <v>0</v>
      </c>
      <c r="DW31" s="933">
        <f t="shared" si="23"/>
        <v>0</v>
      </c>
      <c r="DX31" s="933">
        <f t="shared" si="23"/>
        <v>0</v>
      </c>
      <c r="DY31" s="933">
        <f t="shared" si="23"/>
        <v>0</v>
      </c>
      <c r="DZ31" s="933">
        <f t="shared" si="23"/>
        <v>0</v>
      </c>
      <c r="EA31" s="933">
        <f t="shared" si="23"/>
        <v>0</v>
      </c>
      <c r="EB31" s="933">
        <f t="shared" si="23"/>
        <v>0</v>
      </c>
      <c r="EC31" s="933">
        <f t="shared" si="23"/>
        <v>0</v>
      </c>
      <c r="ED31" s="933">
        <f t="shared" si="23"/>
        <v>0</v>
      </c>
      <c r="EE31" s="933">
        <f t="shared" si="23"/>
        <v>0</v>
      </c>
      <c r="EF31" s="933">
        <f t="shared" si="23"/>
        <v>0</v>
      </c>
      <c r="EG31" s="933">
        <f t="shared" si="23"/>
        <v>0</v>
      </c>
      <c r="EH31" s="933">
        <f t="shared" si="23"/>
        <v>0</v>
      </c>
    </row>
    <row r="32" spans="1:138" s="103" customFormat="1" ht="15" thickTop="1">
      <c r="A32" s="82"/>
      <c r="B32" s="85" t="s">
        <v>243</v>
      </c>
      <c r="C32" s="238"/>
      <c r="D32" s="224">
        <f>IFERROR(MAX(0,MIN('Conclusions &amp; Escrows'!$K$51+D34-D49,'Conclusions &amp; Escrows'!$G$51))+MIN('Conclusions &amp; Escrows'!$K$49+'Conclusions &amp; Escrows'!$K$50+D35-D56,SUM('Conclusions &amp; Escrows'!$G$49:$G$50)),0)</f>
        <v>0</v>
      </c>
      <c r="E32" s="116">
        <f>IFERROR(MAX(0,MIN('Conclusions &amp; Escrows'!$K$51+E34-E49,'Conclusions &amp; Escrows'!$G$51))+MIN('Conclusions &amp; Escrows'!$K$49+'Conclusions &amp; Escrows'!$K$50+E35-E56,SUM('Conclusions &amp; Escrows'!$G$49:$G$50)),0)</f>
        <v>0</v>
      </c>
      <c r="F32" s="116">
        <f>IFERROR(MAX(0,MIN('Conclusions &amp; Escrows'!$K$51+F34-F49,'Conclusions &amp; Escrows'!$G$51))+MIN('Conclusions &amp; Escrows'!$K$49+'Conclusions &amp; Escrows'!$K$50+F35-F56,SUM('Conclusions &amp; Escrows'!$G$49:$G$50)),0)</f>
        <v>0</v>
      </c>
      <c r="G32" s="116">
        <f>IFERROR(MAX(0,MIN('Conclusions &amp; Escrows'!$K$51+G34-G49,'Conclusions &amp; Escrows'!$G$51))+MIN('Conclusions &amp; Escrows'!$K$49+'Conclusions &amp; Escrows'!$K$50+G35-G56,SUM('Conclusions &amp; Escrows'!$G$49:$G$50)),0)</f>
        <v>0</v>
      </c>
      <c r="H32" s="116">
        <f>IFERROR(MAX(0,MIN('Conclusions &amp; Escrows'!$K$51+H34-H49,'Conclusions &amp; Escrows'!$G$51))+MIN('Conclusions &amp; Escrows'!$K$49+'Conclusions &amp; Escrows'!$K$50+H35-H56,SUM('Conclusions &amp; Escrows'!$G$49:$G$50)),0)</f>
        <v>0</v>
      </c>
      <c r="I32" s="116">
        <f>IFERROR(MAX(0,MIN('Conclusions &amp; Escrows'!$K$51+I34-I49,'Conclusions &amp; Escrows'!$G$51))+MIN('Conclusions &amp; Escrows'!$K$49+'Conclusions &amp; Escrows'!$K$50+I35-I56,SUM('Conclusions &amp; Escrows'!$G$49:$G$50)),0)</f>
        <v>0</v>
      </c>
      <c r="J32" s="116">
        <f>IFERROR(MAX(0,MIN('Conclusions &amp; Escrows'!$K$51+J34-J49,'Conclusions &amp; Escrows'!$G$51))+MIN('Conclusions &amp; Escrows'!$K$49+'Conclusions &amp; Escrows'!$K$50+J35-J56,SUM('Conclusions &amp; Escrows'!$G$49:$G$50)),0)</f>
        <v>0</v>
      </c>
      <c r="K32" s="116">
        <f>IFERROR(MAX(0,MIN('Conclusions &amp; Escrows'!$K$51+K34-K49,'Conclusions &amp; Escrows'!$G$51))+MIN('Conclusions &amp; Escrows'!$K$49+'Conclusions &amp; Escrows'!$K$50+K35-K56,SUM('Conclusions &amp; Escrows'!$G$49:$G$50)),0)</f>
        <v>0</v>
      </c>
      <c r="L32" s="116">
        <f>IFERROR(MAX(0,MIN('Conclusions &amp; Escrows'!$K$51+L34-L49,'Conclusions &amp; Escrows'!$G$51))+MIN('Conclusions &amp; Escrows'!$K$49+'Conclusions &amp; Escrows'!$K$50+L35-L56,SUM('Conclusions &amp; Escrows'!$G$49:$G$50)),0)</f>
        <v>0</v>
      </c>
      <c r="M32" s="331">
        <f>IFERROR(MAX(0,MIN('Conclusions &amp; Escrows'!$K$51+M34-M49,'Conclusions &amp; Escrows'!$G$51))+MIN('Conclusions &amp; Escrows'!$K$49+'Conclusions &amp; Escrows'!$K$50+M35-M56,SUM('Conclusions &amp; Escrows'!$G$49:$G$50)),0)</f>
        <v>0</v>
      </c>
      <c r="N32" s="82"/>
      <c r="O32" s="1664"/>
      <c r="P32" s="1840"/>
      <c r="Q32" s="1840"/>
      <c r="R32" s="82"/>
      <c r="S32" s="933">
        <f t="shared" ref="S32:AH35" si="24">INDEX($D32:$M32,1,S$12)/12</f>
        <v>0</v>
      </c>
      <c r="T32" s="933">
        <f t="shared" si="24"/>
        <v>0</v>
      </c>
      <c r="U32" s="933">
        <f t="shared" si="24"/>
        <v>0</v>
      </c>
      <c r="V32" s="933">
        <f t="shared" si="24"/>
        <v>0</v>
      </c>
      <c r="W32" s="933">
        <f t="shared" si="24"/>
        <v>0</v>
      </c>
      <c r="X32" s="933">
        <f t="shared" si="24"/>
        <v>0</v>
      </c>
      <c r="Y32" s="933">
        <f t="shared" si="24"/>
        <v>0</v>
      </c>
      <c r="Z32" s="933">
        <f t="shared" si="24"/>
        <v>0</v>
      </c>
      <c r="AA32" s="933">
        <f t="shared" si="24"/>
        <v>0</v>
      </c>
      <c r="AB32" s="933">
        <f t="shared" si="24"/>
        <v>0</v>
      </c>
      <c r="AC32" s="933">
        <f t="shared" si="24"/>
        <v>0</v>
      </c>
      <c r="AD32" s="933">
        <f t="shared" si="24"/>
        <v>0</v>
      </c>
      <c r="AE32" s="933">
        <f t="shared" si="24"/>
        <v>0</v>
      </c>
      <c r="AF32" s="933">
        <f t="shared" si="24"/>
        <v>0</v>
      </c>
      <c r="AG32" s="933">
        <f t="shared" si="24"/>
        <v>0</v>
      </c>
      <c r="AH32" s="933">
        <f t="shared" si="24"/>
        <v>0</v>
      </c>
      <c r="AI32" s="933">
        <f t="shared" ref="AI32:CT32" si="25">INDEX($D32:$M32,1,AI$12)/12</f>
        <v>0</v>
      </c>
      <c r="AJ32" s="933">
        <f t="shared" si="25"/>
        <v>0</v>
      </c>
      <c r="AK32" s="933">
        <f t="shared" si="25"/>
        <v>0</v>
      </c>
      <c r="AL32" s="933">
        <f t="shared" si="25"/>
        <v>0</v>
      </c>
      <c r="AM32" s="933">
        <f t="shared" si="25"/>
        <v>0</v>
      </c>
      <c r="AN32" s="933">
        <f t="shared" si="25"/>
        <v>0</v>
      </c>
      <c r="AO32" s="933">
        <f t="shared" si="25"/>
        <v>0</v>
      </c>
      <c r="AP32" s="933">
        <f t="shared" si="25"/>
        <v>0</v>
      </c>
      <c r="AQ32" s="933">
        <f t="shared" si="25"/>
        <v>0</v>
      </c>
      <c r="AR32" s="933">
        <f t="shared" si="25"/>
        <v>0</v>
      </c>
      <c r="AS32" s="933">
        <f t="shared" si="25"/>
        <v>0</v>
      </c>
      <c r="AT32" s="933">
        <f t="shared" si="25"/>
        <v>0</v>
      </c>
      <c r="AU32" s="933">
        <f t="shared" si="25"/>
        <v>0</v>
      </c>
      <c r="AV32" s="933">
        <f t="shared" si="25"/>
        <v>0</v>
      </c>
      <c r="AW32" s="933">
        <f t="shared" si="25"/>
        <v>0</v>
      </c>
      <c r="AX32" s="933">
        <f t="shared" si="25"/>
        <v>0</v>
      </c>
      <c r="AY32" s="933">
        <f t="shared" si="25"/>
        <v>0</v>
      </c>
      <c r="AZ32" s="933">
        <f t="shared" si="25"/>
        <v>0</v>
      </c>
      <c r="BA32" s="933">
        <f t="shared" si="25"/>
        <v>0</v>
      </c>
      <c r="BB32" s="933">
        <f t="shared" si="25"/>
        <v>0</v>
      </c>
      <c r="BC32" s="933">
        <f t="shared" si="25"/>
        <v>0</v>
      </c>
      <c r="BD32" s="933">
        <f t="shared" si="25"/>
        <v>0</v>
      </c>
      <c r="BE32" s="933">
        <f t="shared" si="25"/>
        <v>0</v>
      </c>
      <c r="BF32" s="933">
        <f t="shared" si="25"/>
        <v>0</v>
      </c>
      <c r="BG32" s="933">
        <f t="shared" si="25"/>
        <v>0</v>
      </c>
      <c r="BH32" s="933">
        <f t="shared" si="25"/>
        <v>0</v>
      </c>
      <c r="BI32" s="933">
        <f t="shared" si="25"/>
        <v>0</v>
      </c>
      <c r="BJ32" s="933">
        <f t="shared" si="25"/>
        <v>0</v>
      </c>
      <c r="BK32" s="933">
        <f t="shared" si="25"/>
        <v>0</v>
      </c>
      <c r="BL32" s="933">
        <f t="shared" si="25"/>
        <v>0</v>
      </c>
      <c r="BM32" s="933">
        <f t="shared" si="25"/>
        <v>0</v>
      </c>
      <c r="BN32" s="933">
        <f t="shared" si="25"/>
        <v>0</v>
      </c>
      <c r="BO32" s="933">
        <f t="shared" si="25"/>
        <v>0</v>
      </c>
      <c r="BP32" s="933">
        <f t="shared" si="25"/>
        <v>0</v>
      </c>
      <c r="BQ32" s="933">
        <f t="shared" si="25"/>
        <v>0</v>
      </c>
      <c r="BR32" s="933">
        <f t="shared" si="25"/>
        <v>0</v>
      </c>
      <c r="BS32" s="933">
        <f t="shared" si="25"/>
        <v>0</v>
      </c>
      <c r="BT32" s="933">
        <f t="shared" si="25"/>
        <v>0</v>
      </c>
      <c r="BU32" s="933">
        <f t="shared" si="25"/>
        <v>0</v>
      </c>
      <c r="BV32" s="933">
        <f t="shared" si="25"/>
        <v>0</v>
      </c>
      <c r="BW32" s="933">
        <f t="shared" si="25"/>
        <v>0</v>
      </c>
      <c r="BX32" s="933">
        <f t="shared" si="25"/>
        <v>0</v>
      </c>
      <c r="BY32" s="933">
        <f t="shared" si="25"/>
        <v>0</v>
      </c>
      <c r="BZ32" s="933">
        <f t="shared" si="25"/>
        <v>0</v>
      </c>
      <c r="CA32" s="933">
        <f t="shared" si="25"/>
        <v>0</v>
      </c>
      <c r="CB32" s="933">
        <f t="shared" si="25"/>
        <v>0</v>
      </c>
      <c r="CC32" s="933">
        <f t="shared" si="25"/>
        <v>0</v>
      </c>
      <c r="CD32" s="933">
        <f t="shared" si="25"/>
        <v>0</v>
      </c>
      <c r="CE32" s="933">
        <f t="shared" si="25"/>
        <v>0</v>
      </c>
      <c r="CF32" s="933">
        <f t="shared" si="25"/>
        <v>0</v>
      </c>
      <c r="CG32" s="933">
        <f t="shared" si="25"/>
        <v>0</v>
      </c>
      <c r="CH32" s="933">
        <f t="shared" si="25"/>
        <v>0</v>
      </c>
      <c r="CI32" s="933">
        <f t="shared" si="25"/>
        <v>0</v>
      </c>
      <c r="CJ32" s="933">
        <f t="shared" si="25"/>
        <v>0</v>
      </c>
      <c r="CK32" s="933">
        <f t="shared" si="25"/>
        <v>0</v>
      </c>
      <c r="CL32" s="933">
        <f t="shared" si="25"/>
        <v>0</v>
      </c>
      <c r="CM32" s="933">
        <f t="shared" si="25"/>
        <v>0</v>
      </c>
      <c r="CN32" s="933">
        <f t="shared" si="25"/>
        <v>0</v>
      </c>
      <c r="CO32" s="933">
        <f t="shared" si="25"/>
        <v>0</v>
      </c>
      <c r="CP32" s="933">
        <f t="shared" si="25"/>
        <v>0</v>
      </c>
      <c r="CQ32" s="933">
        <f t="shared" si="25"/>
        <v>0</v>
      </c>
      <c r="CR32" s="933">
        <f t="shared" si="25"/>
        <v>0</v>
      </c>
      <c r="CS32" s="933">
        <f t="shared" si="25"/>
        <v>0</v>
      </c>
      <c r="CT32" s="933">
        <f t="shared" si="25"/>
        <v>0</v>
      </c>
      <c r="CU32" s="933">
        <f t="shared" ref="CU32:EH32" si="26">INDEX($D32:$M32,1,CU$12)/12</f>
        <v>0</v>
      </c>
      <c r="CV32" s="933">
        <f t="shared" si="26"/>
        <v>0</v>
      </c>
      <c r="CW32" s="933">
        <f t="shared" si="26"/>
        <v>0</v>
      </c>
      <c r="CX32" s="933">
        <f t="shared" si="26"/>
        <v>0</v>
      </c>
      <c r="CY32" s="933">
        <f t="shared" si="26"/>
        <v>0</v>
      </c>
      <c r="CZ32" s="933">
        <f t="shared" si="26"/>
        <v>0</v>
      </c>
      <c r="DA32" s="933">
        <f t="shared" si="26"/>
        <v>0</v>
      </c>
      <c r="DB32" s="933">
        <f t="shared" si="26"/>
        <v>0</v>
      </c>
      <c r="DC32" s="933">
        <f t="shared" si="26"/>
        <v>0</v>
      </c>
      <c r="DD32" s="933">
        <f t="shared" si="26"/>
        <v>0</v>
      </c>
      <c r="DE32" s="933">
        <f t="shared" si="26"/>
        <v>0</v>
      </c>
      <c r="DF32" s="933">
        <f t="shared" si="26"/>
        <v>0</v>
      </c>
      <c r="DG32" s="933">
        <f t="shared" si="26"/>
        <v>0</v>
      </c>
      <c r="DH32" s="933">
        <f t="shared" si="26"/>
        <v>0</v>
      </c>
      <c r="DI32" s="933">
        <f t="shared" si="26"/>
        <v>0</v>
      </c>
      <c r="DJ32" s="933">
        <f t="shared" si="26"/>
        <v>0</v>
      </c>
      <c r="DK32" s="933">
        <f t="shared" si="26"/>
        <v>0</v>
      </c>
      <c r="DL32" s="933">
        <f t="shared" si="26"/>
        <v>0</v>
      </c>
      <c r="DM32" s="933">
        <f t="shared" si="26"/>
        <v>0</v>
      </c>
      <c r="DN32" s="933">
        <f t="shared" si="26"/>
        <v>0</v>
      </c>
      <c r="DO32" s="933">
        <f t="shared" si="26"/>
        <v>0</v>
      </c>
      <c r="DP32" s="933">
        <f t="shared" si="26"/>
        <v>0</v>
      </c>
      <c r="DQ32" s="933">
        <f t="shared" si="26"/>
        <v>0</v>
      </c>
      <c r="DR32" s="933">
        <f t="shared" si="26"/>
        <v>0</v>
      </c>
      <c r="DS32" s="933">
        <f t="shared" si="26"/>
        <v>0</v>
      </c>
      <c r="DT32" s="933">
        <f t="shared" si="26"/>
        <v>0</v>
      </c>
      <c r="DU32" s="933">
        <f t="shared" si="26"/>
        <v>0</v>
      </c>
      <c r="DV32" s="933">
        <f t="shared" si="26"/>
        <v>0</v>
      </c>
      <c r="DW32" s="933">
        <f t="shared" si="26"/>
        <v>0</v>
      </c>
      <c r="DX32" s="933">
        <f t="shared" si="26"/>
        <v>0</v>
      </c>
      <c r="DY32" s="933">
        <f t="shared" si="26"/>
        <v>0</v>
      </c>
      <c r="DZ32" s="933">
        <f t="shared" si="26"/>
        <v>0</v>
      </c>
      <c r="EA32" s="933">
        <f t="shared" si="26"/>
        <v>0</v>
      </c>
      <c r="EB32" s="933">
        <f t="shared" si="26"/>
        <v>0</v>
      </c>
      <c r="EC32" s="933">
        <f t="shared" si="26"/>
        <v>0</v>
      </c>
      <c r="ED32" s="933">
        <f t="shared" si="26"/>
        <v>0</v>
      </c>
      <c r="EE32" s="933">
        <f t="shared" si="26"/>
        <v>0</v>
      </c>
      <c r="EF32" s="933">
        <f t="shared" si="26"/>
        <v>0</v>
      </c>
      <c r="EG32" s="933">
        <f t="shared" si="26"/>
        <v>0</v>
      </c>
      <c r="EH32" s="933">
        <f t="shared" si="26"/>
        <v>0</v>
      </c>
    </row>
    <row r="33" spans="1:138" s="103" customFormat="1" ht="5.25" customHeight="1">
      <c r="A33" s="82"/>
      <c r="B33" s="85"/>
      <c r="C33" s="238"/>
      <c r="D33" s="224"/>
      <c r="E33" s="116"/>
      <c r="F33" s="116"/>
      <c r="G33" s="116"/>
      <c r="H33" s="116"/>
      <c r="I33" s="116"/>
      <c r="J33" s="116"/>
      <c r="K33" s="116"/>
      <c r="L33" s="116"/>
      <c r="M33" s="331"/>
      <c r="N33" s="82"/>
      <c r="O33" s="1664"/>
      <c r="P33" s="86"/>
      <c r="Q33" s="86"/>
      <c r="R33" s="82"/>
    </row>
    <row r="34" spans="1:138" s="103" customFormat="1">
      <c r="A34" s="82"/>
      <c r="B34" s="85" t="str">
        <f>IF(Hotel,"PIP","TI / LC")</f>
        <v>TI / LC</v>
      </c>
      <c r="C34" s="238">
        <f>IF(Hotel,'Hotel Op History and Pro Forma'!K55,'Operating History and Pro Forma'!H39+'Operating History and Pro Forma'!H40)</f>
        <v>0</v>
      </c>
      <c r="D34" s="224">
        <f>IFERROR(IF(Hotel,'Hotel Op History and Pro Forma'!T55,IF(RRP,INDEX('Rent Roll'!$BM$335:$BM$344,'10 Yr Pro Forma'!D$11)+INDEX('Rent Roll'!$BM$347:$BM$356,'10 Yr Pro Forma'!D$11),'Operating History and Pro Forma'!P39+'Operating History and Pro Forma'!P40)),0)</f>
        <v>0</v>
      </c>
      <c r="E34" s="116">
        <f>IFERROR(IF(RRP,INDEX('Rent Roll'!$BM$335:$BM$344,'10 Yr Pro Forma'!E$11)+INDEX('Rent Roll'!$BM$347:$BM$356,'10 Yr Pro Forma'!E$11),IF(Hotel,D34,0)),0)</f>
        <v>0</v>
      </c>
      <c r="F34" s="116">
        <f>IFERROR(IF(RRP,INDEX('Rent Roll'!$BM$335:$BM$344,'10 Yr Pro Forma'!F$11)+INDEX('Rent Roll'!$BM$347:$BM$356,'10 Yr Pro Forma'!F$11),IF(Hotel,E34,0)),0)</f>
        <v>0</v>
      </c>
      <c r="G34" s="116">
        <f>IFERROR(IF(RRP,INDEX('Rent Roll'!$BM$335:$BM$344,'10 Yr Pro Forma'!G$11)+INDEX('Rent Roll'!$BM$347:$BM$356,'10 Yr Pro Forma'!G$11),IF(Hotel,F34,0)),0)</f>
        <v>0</v>
      </c>
      <c r="H34" s="116">
        <f>IFERROR(IF(RRP,INDEX('Rent Roll'!$BM$335:$BM$344,'10 Yr Pro Forma'!H$11)+INDEX('Rent Roll'!$BM$347:$BM$356,'10 Yr Pro Forma'!H$11),IF(Hotel,G34,0)),0)</f>
        <v>0</v>
      </c>
      <c r="I34" s="116">
        <f>IFERROR(IF(RRP,INDEX('Rent Roll'!$BM$335:$BM$344,'10 Yr Pro Forma'!I$11)+INDEX('Rent Roll'!$BM$347:$BM$356,'10 Yr Pro Forma'!I$11),IF(Hotel,H34,0)),0)</f>
        <v>0</v>
      </c>
      <c r="J34" s="116">
        <f>IFERROR(IF(RRP,INDEX('Rent Roll'!$BM$335:$BM$344,'10 Yr Pro Forma'!J$11)+INDEX('Rent Roll'!$BM$347:$BM$356,'10 Yr Pro Forma'!J$11),IF(Hotel,I34,0)),0)</f>
        <v>0</v>
      </c>
      <c r="K34" s="116">
        <f>IFERROR(IF(RRP,INDEX('Rent Roll'!$BM$335:$BM$344,'10 Yr Pro Forma'!K$11)+INDEX('Rent Roll'!$BM$347:$BM$356,'10 Yr Pro Forma'!K$11),IF(Hotel,J34,0)),0)</f>
        <v>0</v>
      </c>
      <c r="L34" s="116">
        <f>IFERROR(IF(RRP,INDEX('Rent Roll'!$BM$335:$BM$344,'10 Yr Pro Forma'!L$11)+INDEX('Rent Roll'!$BM$347:$BM$356,'10 Yr Pro Forma'!L$11),IF(Hotel,K34,0)),0)</f>
        <v>0</v>
      </c>
      <c r="M34" s="331">
        <f>IFERROR(IF(RRP,INDEX('Rent Roll'!$BM$335:$BM$344,'10 Yr Pro Forma'!M$11)+INDEX('Rent Roll'!$BM$347:$BM$356,'10 Yr Pro Forma'!M$11),IF(Hotel,L34,0)),0)</f>
        <v>0</v>
      </c>
      <c r="N34" s="82"/>
      <c r="O34" s="1664"/>
      <c r="P34" s="86"/>
      <c r="Q34" s="86"/>
      <c r="R34" s="82"/>
      <c r="S34" s="932" t="e">
        <f>IF($S$8,'Rent Roll'!BM305+'Rent Roll'!BM306,INDEX($D34:$M34,1,S$12)/12)</f>
        <v>#N/A</v>
      </c>
      <c r="T34" s="932" t="e">
        <f>IF($S$8,'Rent Roll'!BN305+'Rent Roll'!BN306,INDEX($D34:$M34,1,T$12)/12)</f>
        <v>#N/A</v>
      </c>
      <c r="U34" s="932" t="e">
        <f>IF($S$8,'Rent Roll'!BO305+'Rent Roll'!BO306,INDEX($D34:$M34,1,U$12)/12)</f>
        <v>#N/A</v>
      </c>
      <c r="V34" s="932" t="e">
        <f>IF($S$8,'Rent Roll'!BP305+'Rent Roll'!BP306,INDEX($D34:$M34,1,V$12)/12)</f>
        <v>#N/A</v>
      </c>
      <c r="W34" s="932" t="e">
        <f>IF($S$8,'Rent Roll'!BQ305+'Rent Roll'!BQ306,INDEX($D34:$M34,1,W$12)/12)</f>
        <v>#N/A</v>
      </c>
      <c r="X34" s="932" t="e">
        <f>IF($S$8,'Rent Roll'!BR305+'Rent Roll'!BR306,INDEX($D34:$M34,1,X$12)/12)</f>
        <v>#N/A</v>
      </c>
      <c r="Y34" s="932" t="e">
        <f>IF($S$8,'Rent Roll'!BS305+'Rent Roll'!BS306,INDEX($D34:$M34,1,Y$12)/12)</f>
        <v>#N/A</v>
      </c>
      <c r="Z34" s="932" t="e">
        <f>IF($S$8,'Rent Roll'!BT305+'Rent Roll'!BT306,INDEX($D34:$M34,1,Z$12)/12)</f>
        <v>#N/A</v>
      </c>
      <c r="AA34" s="932" t="e">
        <f>IF($S$8,'Rent Roll'!BU305+'Rent Roll'!BU306,INDEX($D34:$M34,1,AA$12)/12)</f>
        <v>#N/A</v>
      </c>
      <c r="AB34" s="932" t="e">
        <f>IF($S$8,'Rent Roll'!BV305+'Rent Roll'!BV306,INDEX($D34:$M34,1,AB$12)/12)</f>
        <v>#N/A</v>
      </c>
      <c r="AC34" s="932" t="e">
        <f>IF($S$8,'Rent Roll'!BW305+'Rent Roll'!BW306,INDEX($D34:$M34,1,AC$12)/12)</f>
        <v>#N/A</v>
      </c>
      <c r="AD34" s="932" t="e">
        <f>IF($S$8,'Rent Roll'!BX305+'Rent Roll'!BX306,INDEX($D34:$M34,1,AD$12)/12)</f>
        <v>#N/A</v>
      </c>
      <c r="AE34" s="932" t="e">
        <f>IF($S$8,'Rent Roll'!BY305+'Rent Roll'!BY306,INDEX($D34:$M34,1,AE$12)/12)</f>
        <v>#N/A</v>
      </c>
      <c r="AF34" s="932" t="e">
        <f>IF($S$8,'Rent Roll'!BZ305+'Rent Roll'!BZ306,INDEX($D34:$M34,1,AF$12)/12)</f>
        <v>#N/A</v>
      </c>
      <c r="AG34" s="932" t="e">
        <f>IF($S$8,'Rent Roll'!CA305+'Rent Roll'!CA306,INDEX($D34:$M34,1,AG$12)/12)</f>
        <v>#N/A</v>
      </c>
      <c r="AH34" s="932" t="e">
        <f>IF($S$8,'Rent Roll'!CB305+'Rent Roll'!CB306,INDEX($D34:$M34,1,AH$12)/12)</f>
        <v>#N/A</v>
      </c>
      <c r="AI34" s="932" t="e">
        <f>IF($S$8,'Rent Roll'!CC305+'Rent Roll'!CC306,INDEX($D34:$M34,1,AI$12)/12)</f>
        <v>#N/A</v>
      </c>
      <c r="AJ34" s="932" t="e">
        <f>IF($S$8,'Rent Roll'!CD305+'Rent Roll'!CD306,INDEX($D34:$M34,1,AJ$12)/12)</f>
        <v>#N/A</v>
      </c>
      <c r="AK34" s="932" t="e">
        <f>IF($S$8,'Rent Roll'!CE305+'Rent Roll'!CE306,INDEX($D34:$M34,1,AK$12)/12)</f>
        <v>#N/A</v>
      </c>
      <c r="AL34" s="932" t="e">
        <f>IF($S$8,'Rent Roll'!CF305+'Rent Roll'!CF306,INDEX($D34:$M34,1,AL$12)/12)</f>
        <v>#N/A</v>
      </c>
      <c r="AM34" s="932" t="e">
        <f>IF($S$8,'Rent Roll'!CG305+'Rent Roll'!CG306,INDEX($D34:$M34,1,AM$12)/12)</f>
        <v>#N/A</v>
      </c>
      <c r="AN34" s="932" t="e">
        <f>IF($S$8,'Rent Roll'!CH305+'Rent Roll'!CH306,INDEX($D34:$M34,1,AN$12)/12)</f>
        <v>#N/A</v>
      </c>
      <c r="AO34" s="932" t="e">
        <f>IF($S$8,'Rent Roll'!CI305+'Rent Roll'!CI306,INDEX($D34:$M34,1,AO$12)/12)</f>
        <v>#N/A</v>
      </c>
      <c r="AP34" s="932" t="e">
        <f>IF($S$8,'Rent Roll'!CJ305+'Rent Roll'!CJ306,INDEX($D34:$M34,1,AP$12)/12)</f>
        <v>#N/A</v>
      </c>
      <c r="AQ34" s="932" t="e">
        <f>IF($S$8,'Rent Roll'!CK305+'Rent Roll'!CK306,INDEX($D34:$M34,1,AQ$12)/12)</f>
        <v>#N/A</v>
      </c>
      <c r="AR34" s="932" t="e">
        <f>IF($S$8,'Rent Roll'!CL305+'Rent Roll'!CL306,INDEX($D34:$M34,1,AR$12)/12)</f>
        <v>#N/A</v>
      </c>
      <c r="AS34" s="932" t="e">
        <f>IF($S$8,'Rent Roll'!CM305+'Rent Roll'!CM306,INDEX($D34:$M34,1,AS$12)/12)</f>
        <v>#N/A</v>
      </c>
      <c r="AT34" s="932" t="e">
        <f>IF($S$8,'Rent Roll'!CN305+'Rent Roll'!CN306,INDEX($D34:$M34,1,AT$12)/12)</f>
        <v>#N/A</v>
      </c>
      <c r="AU34" s="932" t="e">
        <f>IF($S$8,'Rent Roll'!CO305+'Rent Roll'!CO306,INDEX($D34:$M34,1,AU$12)/12)</f>
        <v>#N/A</v>
      </c>
      <c r="AV34" s="932" t="e">
        <f>IF($S$8,'Rent Roll'!CP305+'Rent Roll'!CP306,INDEX($D34:$M34,1,AV$12)/12)</f>
        <v>#N/A</v>
      </c>
      <c r="AW34" s="932" t="e">
        <f>IF($S$8,'Rent Roll'!CQ305+'Rent Roll'!CQ306,INDEX($D34:$M34,1,AW$12)/12)</f>
        <v>#N/A</v>
      </c>
      <c r="AX34" s="932" t="e">
        <f>IF($S$8,'Rent Roll'!CR305+'Rent Roll'!CR306,INDEX($D34:$M34,1,AX$12)/12)</f>
        <v>#N/A</v>
      </c>
      <c r="AY34" s="932" t="e">
        <f>IF($S$8,'Rent Roll'!CS305+'Rent Roll'!CS306,INDEX($D34:$M34,1,AY$12)/12)</f>
        <v>#N/A</v>
      </c>
      <c r="AZ34" s="932" t="e">
        <f>IF($S$8,'Rent Roll'!CT305+'Rent Roll'!CT306,INDEX($D34:$M34,1,AZ$12)/12)</f>
        <v>#N/A</v>
      </c>
      <c r="BA34" s="932" t="e">
        <f>IF($S$8,'Rent Roll'!CU305+'Rent Roll'!CU306,INDEX($D34:$M34,1,BA$12)/12)</f>
        <v>#N/A</v>
      </c>
      <c r="BB34" s="932" t="e">
        <f>IF($S$8,'Rent Roll'!CV305+'Rent Roll'!CV306,INDEX($D34:$M34,1,BB$12)/12)</f>
        <v>#N/A</v>
      </c>
      <c r="BC34" s="932" t="e">
        <f>IF($S$8,'Rent Roll'!CW305+'Rent Roll'!CW306,INDEX($D34:$M34,1,BC$12)/12)</f>
        <v>#N/A</v>
      </c>
      <c r="BD34" s="932" t="e">
        <f>IF($S$8,'Rent Roll'!CX305+'Rent Roll'!CX306,INDEX($D34:$M34,1,BD$12)/12)</f>
        <v>#N/A</v>
      </c>
      <c r="BE34" s="932" t="e">
        <f>IF($S$8,'Rent Roll'!CY305+'Rent Roll'!CY306,INDEX($D34:$M34,1,BE$12)/12)</f>
        <v>#N/A</v>
      </c>
      <c r="BF34" s="932" t="e">
        <f>IF($S$8,'Rent Roll'!CZ305+'Rent Roll'!CZ306,INDEX($D34:$M34,1,BF$12)/12)</f>
        <v>#N/A</v>
      </c>
      <c r="BG34" s="932" t="e">
        <f>IF($S$8,'Rent Roll'!DA305+'Rent Roll'!DA306,INDEX($D34:$M34,1,BG$12)/12)</f>
        <v>#N/A</v>
      </c>
      <c r="BH34" s="932" t="e">
        <f>IF($S$8,'Rent Roll'!DB305+'Rent Roll'!DB306,INDEX($D34:$M34,1,BH$12)/12)</f>
        <v>#N/A</v>
      </c>
      <c r="BI34" s="932" t="e">
        <f>IF($S$8,'Rent Roll'!DC305+'Rent Roll'!DC306,INDEX($D34:$M34,1,BI$12)/12)</f>
        <v>#N/A</v>
      </c>
      <c r="BJ34" s="932" t="e">
        <f>IF($S$8,'Rent Roll'!DD305+'Rent Roll'!DD306,INDEX($D34:$M34,1,BJ$12)/12)</f>
        <v>#N/A</v>
      </c>
      <c r="BK34" s="932" t="e">
        <f>IF($S$8,'Rent Roll'!DE305+'Rent Roll'!DE306,INDEX($D34:$M34,1,BK$12)/12)</f>
        <v>#N/A</v>
      </c>
      <c r="BL34" s="932" t="e">
        <f>IF($S$8,'Rent Roll'!DF305+'Rent Roll'!DF306,INDEX($D34:$M34,1,BL$12)/12)</f>
        <v>#N/A</v>
      </c>
      <c r="BM34" s="932" t="e">
        <f>IF($S$8,'Rent Roll'!DG305+'Rent Roll'!DG306,INDEX($D34:$M34,1,BM$12)/12)</f>
        <v>#N/A</v>
      </c>
      <c r="BN34" s="932" t="e">
        <f>IF($S$8,'Rent Roll'!DH305+'Rent Roll'!DH306,INDEX($D34:$M34,1,BN$12)/12)</f>
        <v>#N/A</v>
      </c>
      <c r="BO34" s="932" t="e">
        <f>IF($S$8,'Rent Roll'!DI305+'Rent Roll'!DI306,INDEX($D34:$M34,1,BO$12)/12)</f>
        <v>#N/A</v>
      </c>
      <c r="BP34" s="932" t="e">
        <f>IF($S$8,'Rent Roll'!DJ305+'Rent Roll'!DJ306,INDEX($D34:$M34,1,BP$12)/12)</f>
        <v>#N/A</v>
      </c>
      <c r="BQ34" s="932" t="e">
        <f>IF($S$8,'Rent Roll'!DK305+'Rent Roll'!DK306,INDEX($D34:$M34,1,BQ$12)/12)</f>
        <v>#N/A</v>
      </c>
      <c r="BR34" s="932" t="e">
        <f>IF($S$8,'Rent Roll'!DL305+'Rent Roll'!DL306,INDEX($D34:$M34,1,BR$12)/12)</f>
        <v>#N/A</v>
      </c>
      <c r="BS34" s="932" t="e">
        <f>IF($S$8,'Rent Roll'!DM305+'Rent Roll'!DM306,INDEX($D34:$M34,1,BS$12)/12)</f>
        <v>#N/A</v>
      </c>
      <c r="BT34" s="932" t="e">
        <f>IF($S$8,'Rent Roll'!DN305+'Rent Roll'!DN306,INDEX($D34:$M34,1,BT$12)/12)</f>
        <v>#N/A</v>
      </c>
      <c r="BU34" s="932" t="e">
        <f>IF($S$8,'Rent Roll'!DO305+'Rent Roll'!DO306,INDEX($D34:$M34,1,BU$12)/12)</f>
        <v>#N/A</v>
      </c>
      <c r="BV34" s="932" t="e">
        <f>IF($S$8,'Rent Roll'!DP305+'Rent Roll'!DP306,INDEX($D34:$M34,1,BV$12)/12)</f>
        <v>#N/A</v>
      </c>
      <c r="BW34" s="932" t="e">
        <f>IF($S$8,'Rent Roll'!DQ305+'Rent Roll'!DQ306,INDEX($D34:$M34,1,BW$12)/12)</f>
        <v>#N/A</v>
      </c>
      <c r="BX34" s="932" t="e">
        <f>IF($S$8,'Rent Roll'!DR305+'Rent Roll'!DR306,INDEX($D34:$M34,1,BX$12)/12)</f>
        <v>#N/A</v>
      </c>
      <c r="BY34" s="932" t="e">
        <f>IF($S$8,'Rent Roll'!DS305+'Rent Roll'!DS306,INDEX($D34:$M34,1,BY$12)/12)</f>
        <v>#N/A</v>
      </c>
      <c r="BZ34" s="932" t="e">
        <f>IF($S$8,'Rent Roll'!DT305+'Rent Roll'!DT306,INDEX($D34:$M34,1,BZ$12)/12)</f>
        <v>#N/A</v>
      </c>
      <c r="CA34" s="932" t="e">
        <f>IF($S$8,'Rent Roll'!DU305+'Rent Roll'!DU306,INDEX($D34:$M34,1,CA$12)/12)</f>
        <v>#N/A</v>
      </c>
      <c r="CB34" s="932" t="e">
        <f>IF($S$8,'Rent Roll'!DV305+'Rent Roll'!DV306,INDEX($D34:$M34,1,CB$12)/12)</f>
        <v>#N/A</v>
      </c>
      <c r="CC34" s="932" t="e">
        <f>IF($S$8,'Rent Roll'!DW305+'Rent Roll'!DW306,INDEX($D34:$M34,1,CC$12)/12)</f>
        <v>#N/A</v>
      </c>
      <c r="CD34" s="932" t="e">
        <f>IF($S$8,'Rent Roll'!DX305+'Rent Roll'!DX306,INDEX($D34:$M34,1,CD$12)/12)</f>
        <v>#N/A</v>
      </c>
      <c r="CE34" s="932" t="e">
        <f>IF($S$8,'Rent Roll'!DY305+'Rent Roll'!DY306,INDEX($D34:$M34,1,CE$12)/12)</f>
        <v>#N/A</v>
      </c>
      <c r="CF34" s="932" t="e">
        <f>IF($S$8,'Rent Roll'!DZ305+'Rent Roll'!DZ306,INDEX($D34:$M34,1,CF$12)/12)</f>
        <v>#N/A</v>
      </c>
      <c r="CG34" s="932" t="e">
        <f>IF($S$8,'Rent Roll'!EA305+'Rent Roll'!EA306,INDEX($D34:$M34,1,CG$12)/12)</f>
        <v>#N/A</v>
      </c>
      <c r="CH34" s="932" t="e">
        <f>IF($S$8,'Rent Roll'!EB305+'Rent Roll'!EB306,INDEX($D34:$M34,1,CH$12)/12)</f>
        <v>#N/A</v>
      </c>
      <c r="CI34" s="932" t="e">
        <f>IF($S$8,'Rent Roll'!EC305+'Rent Roll'!EC306,INDEX($D34:$M34,1,CI$12)/12)</f>
        <v>#N/A</v>
      </c>
      <c r="CJ34" s="932" t="e">
        <f>IF($S$8,'Rent Roll'!ED305+'Rent Roll'!ED306,INDEX($D34:$M34,1,CJ$12)/12)</f>
        <v>#N/A</v>
      </c>
      <c r="CK34" s="932" t="e">
        <f>IF($S$8,'Rent Roll'!EE305+'Rent Roll'!EE306,INDEX($D34:$M34,1,CK$12)/12)</f>
        <v>#N/A</v>
      </c>
      <c r="CL34" s="932" t="e">
        <f>IF($S$8,'Rent Roll'!EF305+'Rent Roll'!EF306,INDEX($D34:$M34,1,CL$12)/12)</f>
        <v>#N/A</v>
      </c>
      <c r="CM34" s="932" t="e">
        <f>IF($S$8,'Rent Roll'!EG305+'Rent Roll'!EG306,INDEX($D34:$M34,1,CM$12)/12)</f>
        <v>#N/A</v>
      </c>
      <c r="CN34" s="932" t="e">
        <f>IF($S$8,'Rent Roll'!EH305+'Rent Roll'!EH306,INDEX($D34:$M34,1,CN$12)/12)</f>
        <v>#N/A</v>
      </c>
      <c r="CO34" s="932" t="e">
        <f>IF($S$8,'Rent Roll'!EI305+'Rent Roll'!EI306,INDEX($D34:$M34,1,CO$12)/12)</f>
        <v>#N/A</v>
      </c>
      <c r="CP34" s="932" t="e">
        <f>IF($S$8,'Rent Roll'!EJ305+'Rent Roll'!EJ306,INDEX($D34:$M34,1,CP$12)/12)</f>
        <v>#N/A</v>
      </c>
      <c r="CQ34" s="932" t="e">
        <f>IF($S$8,'Rent Roll'!EK305+'Rent Roll'!EK306,INDEX($D34:$M34,1,CQ$12)/12)</f>
        <v>#N/A</v>
      </c>
      <c r="CR34" s="932" t="e">
        <f>IF($S$8,'Rent Roll'!EL305+'Rent Roll'!EL306,INDEX($D34:$M34,1,CR$12)/12)</f>
        <v>#N/A</v>
      </c>
      <c r="CS34" s="932" t="e">
        <f>IF($S$8,'Rent Roll'!EM305+'Rent Roll'!EM306,INDEX($D34:$M34,1,CS$12)/12)</f>
        <v>#N/A</v>
      </c>
      <c r="CT34" s="932" t="e">
        <f>IF($S$8,'Rent Roll'!EN305+'Rent Roll'!EN306,INDEX($D34:$M34,1,CT$12)/12)</f>
        <v>#N/A</v>
      </c>
      <c r="CU34" s="932" t="e">
        <f>IF($S$8,'Rent Roll'!EO305+'Rent Roll'!EO306,INDEX($D34:$M34,1,CU$12)/12)</f>
        <v>#N/A</v>
      </c>
      <c r="CV34" s="932" t="e">
        <f>IF($S$8,'Rent Roll'!EP305+'Rent Roll'!EP306,INDEX($D34:$M34,1,CV$12)/12)</f>
        <v>#N/A</v>
      </c>
      <c r="CW34" s="932" t="e">
        <f>IF($S$8,'Rent Roll'!EQ305+'Rent Roll'!EQ306,INDEX($D34:$M34,1,CW$12)/12)</f>
        <v>#N/A</v>
      </c>
      <c r="CX34" s="932" t="e">
        <f>IF($S$8,'Rent Roll'!ER305+'Rent Roll'!ER306,INDEX($D34:$M34,1,CX$12)/12)</f>
        <v>#N/A</v>
      </c>
      <c r="CY34" s="932" t="e">
        <f>IF($S$8,'Rent Roll'!ES305+'Rent Roll'!ES306,INDEX($D34:$M34,1,CY$12)/12)</f>
        <v>#N/A</v>
      </c>
      <c r="CZ34" s="932" t="e">
        <f>IF($S$8,'Rent Roll'!ET305+'Rent Roll'!ET306,INDEX($D34:$M34,1,CZ$12)/12)</f>
        <v>#N/A</v>
      </c>
      <c r="DA34" s="932" t="e">
        <f>IF($S$8,'Rent Roll'!EU305+'Rent Roll'!EU306,INDEX($D34:$M34,1,DA$12)/12)</f>
        <v>#N/A</v>
      </c>
      <c r="DB34" s="932" t="e">
        <f>IF($S$8,'Rent Roll'!EV305+'Rent Roll'!EV306,INDEX($D34:$M34,1,DB$12)/12)</f>
        <v>#N/A</v>
      </c>
      <c r="DC34" s="932" t="e">
        <f>IF($S$8,'Rent Roll'!EW305+'Rent Roll'!EW306,INDEX($D34:$M34,1,DC$12)/12)</f>
        <v>#N/A</v>
      </c>
      <c r="DD34" s="932" t="e">
        <f>IF($S$8,'Rent Roll'!EX305+'Rent Roll'!EX306,INDEX($D34:$M34,1,DD$12)/12)</f>
        <v>#N/A</v>
      </c>
      <c r="DE34" s="932" t="e">
        <f>IF($S$8,'Rent Roll'!EY305+'Rent Roll'!EY306,INDEX($D34:$M34,1,DE$12)/12)</f>
        <v>#N/A</v>
      </c>
      <c r="DF34" s="932" t="e">
        <f>IF($S$8,'Rent Roll'!EZ305+'Rent Roll'!EZ306,INDEX($D34:$M34,1,DF$12)/12)</f>
        <v>#N/A</v>
      </c>
      <c r="DG34" s="932" t="e">
        <f>IF($S$8,'Rent Roll'!FA305+'Rent Roll'!FA306,INDEX($D34:$M34,1,DG$12)/12)</f>
        <v>#N/A</v>
      </c>
      <c r="DH34" s="932" t="e">
        <f>IF($S$8,'Rent Roll'!FB305+'Rent Roll'!FB306,INDEX($D34:$M34,1,DH$12)/12)</f>
        <v>#N/A</v>
      </c>
      <c r="DI34" s="932" t="e">
        <f>IF($S$8,'Rent Roll'!FC305+'Rent Roll'!FC306,INDEX($D34:$M34,1,DI$12)/12)</f>
        <v>#N/A</v>
      </c>
      <c r="DJ34" s="932" t="e">
        <f>IF($S$8,'Rent Roll'!FD305+'Rent Roll'!FD306,INDEX($D34:$M34,1,DJ$12)/12)</f>
        <v>#N/A</v>
      </c>
      <c r="DK34" s="932" t="e">
        <f>IF($S$8,'Rent Roll'!FE305+'Rent Roll'!FE306,INDEX($D34:$M34,1,DK$12)/12)</f>
        <v>#N/A</v>
      </c>
      <c r="DL34" s="932" t="e">
        <f>IF($S$8,'Rent Roll'!FF305+'Rent Roll'!FF306,INDEX($D34:$M34,1,DL$12)/12)</f>
        <v>#N/A</v>
      </c>
      <c r="DM34" s="932" t="e">
        <f>IF($S$8,'Rent Roll'!FG305+'Rent Roll'!FG306,INDEX($D34:$M34,1,DM$12)/12)</f>
        <v>#N/A</v>
      </c>
      <c r="DN34" s="932" t="e">
        <f>IF($S$8,'Rent Roll'!FH305+'Rent Roll'!FH306,INDEX($D34:$M34,1,DN$12)/12)</f>
        <v>#N/A</v>
      </c>
      <c r="DO34" s="932" t="e">
        <f>IF($S$8,'Rent Roll'!FI305+'Rent Roll'!FI306,INDEX($D34:$M34,1,DO$12)/12)</f>
        <v>#N/A</v>
      </c>
      <c r="DP34" s="932" t="e">
        <f>IF($S$8,'Rent Roll'!FJ305+'Rent Roll'!FJ306,INDEX($D34:$M34,1,DP$12)/12)</f>
        <v>#N/A</v>
      </c>
      <c r="DQ34" s="932" t="e">
        <f>IF($S$8,'Rent Roll'!FK305+'Rent Roll'!FK306,INDEX($D34:$M34,1,DQ$12)/12)</f>
        <v>#N/A</v>
      </c>
      <c r="DR34" s="932" t="e">
        <f>IF($S$8,'Rent Roll'!FL305+'Rent Roll'!FL306,INDEX($D34:$M34,1,DR$12)/12)</f>
        <v>#N/A</v>
      </c>
      <c r="DS34" s="932" t="e">
        <f>IF($S$8,'Rent Roll'!FM305+'Rent Roll'!FM306,INDEX($D34:$M34,1,DS$12)/12)</f>
        <v>#N/A</v>
      </c>
      <c r="DT34" s="932" t="e">
        <f>IF($S$8,'Rent Roll'!FN305+'Rent Roll'!FN306,INDEX($D34:$M34,1,DT$12)/12)</f>
        <v>#N/A</v>
      </c>
      <c r="DU34" s="932" t="e">
        <f>IF($S$8,'Rent Roll'!FO305+'Rent Roll'!FO306,INDEX($D34:$M34,1,DU$12)/12)</f>
        <v>#N/A</v>
      </c>
      <c r="DV34" s="932" t="e">
        <f>IF($S$8,'Rent Roll'!FP305+'Rent Roll'!FP306,INDEX($D34:$M34,1,DV$12)/12)</f>
        <v>#N/A</v>
      </c>
      <c r="DW34" s="932" t="e">
        <f>IF($S$8,'Rent Roll'!FQ305+'Rent Roll'!FQ306,INDEX($D34:$M34,1,DW$12)/12)</f>
        <v>#N/A</v>
      </c>
      <c r="DX34" s="932" t="e">
        <f>IF($S$8,'Rent Roll'!FR305+'Rent Roll'!FR306,INDEX($D34:$M34,1,DX$12)/12)</f>
        <v>#N/A</v>
      </c>
      <c r="DY34" s="932" t="e">
        <f>IF($S$8,'Rent Roll'!FS305+'Rent Roll'!FS306,INDEX($D34:$M34,1,DY$12)/12)</f>
        <v>#N/A</v>
      </c>
      <c r="DZ34" s="932" t="e">
        <f>IF($S$8,'Rent Roll'!FT305+'Rent Roll'!FT306,INDEX($D34:$M34,1,DZ$12)/12)</f>
        <v>#N/A</v>
      </c>
      <c r="EA34" s="932" t="e">
        <f>IF($S$8,'Rent Roll'!FU305+'Rent Roll'!FU306,INDEX($D34:$M34,1,EA$12)/12)</f>
        <v>#N/A</v>
      </c>
      <c r="EB34" s="932" t="e">
        <f>IF($S$8,'Rent Roll'!FV305+'Rent Roll'!FV306,INDEX($D34:$M34,1,EB$12)/12)</f>
        <v>#N/A</v>
      </c>
      <c r="EC34" s="932" t="e">
        <f>IF($S$8,'Rent Roll'!FW305+'Rent Roll'!FW306,INDEX($D34:$M34,1,EC$12)/12)</f>
        <v>#N/A</v>
      </c>
      <c r="ED34" s="932" t="e">
        <f>IF($S$8,'Rent Roll'!FX305+'Rent Roll'!FX306,INDEX($D34:$M34,1,ED$12)/12)</f>
        <v>#N/A</v>
      </c>
      <c r="EE34" s="932" t="e">
        <f>IF($S$8,'Rent Roll'!FY305+'Rent Roll'!FY306,INDEX($D34:$M34,1,EE$12)/12)</f>
        <v>#N/A</v>
      </c>
      <c r="EF34" s="932" t="e">
        <f>IF($S$8,'Rent Roll'!FZ305+'Rent Roll'!FZ306,INDEX($D34:$M34,1,EF$12)/12)</f>
        <v>#N/A</v>
      </c>
      <c r="EG34" s="932" t="e">
        <f>IF($S$8,'Rent Roll'!GA305+'Rent Roll'!GA306,INDEX($D34:$M34,1,EG$12)/12)</f>
        <v>#N/A</v>
      </c>
      <c r="EH34" s="932" t="e">
        <f>IF($S$8,'Rent Roll'!GB305+'Rent Roll'!GB306,INDEX($D34:$M34,1,EH$12)/12)</f>
        <v>#N/A</v>
      </c>
    </row>
    <row r="35" spans="1:138" s="103" customFormat="1">
      <c r="A35" s="82"/>
      <c r="B35" s="85" t="s">
        <v>360</v>
      </c>
      <c r="C35" s="242">
        <f>IF(Hotel,'Hotel Op History and Pro Forma'!K56,SUM('Operating History and Pro Forma'!H38))</f>
        <v>0</v>
      </c>
      <c r="D35" s="227">
        <f>IF(Hotel,'Hotel Op History and Pro Forma'!T56,SUM('Operating History and Pro Forma'!P38))</f>
        <v>0</v>
      </c>
      <c r="E35" s="170">
        <v>0</v>
      </c>
      <c r="F35" s="170">
        <v>0</v>
      </c>
      <c r="G35" s="170">
        <v>0</v>
      </c>
      <c r="H35" s="170">
        <v>0</v>
      </c>
      <c r="I35" s="170">
        <v>0</v>
      </c>
      <c r="J35" s="170">
        <v>0</v>
      </c>
      <c r="K35" s="170">
        <v>0</v>
      </c>
      <c r="L35" s="170">
        <v>0</v>
      </c>
      <c r="M35" s="245">
        <v>0</v>
      </c>
      <c r="N35" s="82"/>
      <c r="O35" s="1664"/>
      <c r="P35" s="86"/>
      <c r="Q35" s="86"/>
      <c r="R35" s="82"/>
      <c r="S35" s="933">
        <f t="shared" si="24"/>
        <v>0</v>
      </c>
      <c r="T35" s="933">
        <f t="shared" si="24"/>
        <v>0</v>
      </c>
      <c r="U35" s="933">
        <f t="shared" si="24"/>
        <v>0</v>
      </c>
      <c r="V35" s="933">
        <f t="shared" si="24"/>
        <v>0</v>
      </c>
      <c r="W35" s="933">
        <f t="shared" si="24"/>
        <v>0</v>
      </c>
      <c r="X35" s="933">
        <f t="shared" si="24"/>
        <v>0</v>
      </c>
      <c r="Y35" s="933">
        <f t="shared" si="24"/>
        <v>0</v>
      </c>
      <c r="Z35" s="933">
        <f t="shared" si="24"/>
        <v>0</v>
      </c>
      <c r="AA35" s="933">
        <f t="shared" si="24"/>
        <v>0</v>
      </c>
      <c r="AB35" s="933">
        <f t="shared" si="24"/>
        <v>0</v>
      </c>
      <c r="AC35" s="933">
        <f t="shared" si="24"/>
        <v>0</v>
      </c>
      <c r="AD35" s="933">
        <f t="shared" si="24"/>
        <v>0</v>
      </c>
      <c r="AE35" s="933">
        <f t="shared" si="24"/>
        <v>0</v>
      </c>
      <c r="AF35" s="933">
        <f t="shared" si="24"/>
        <v>0</v>
      </c>
      <c r="AG35" s="933">
        <f t="shared" si="24"/>
        <v>0</v>
      </c>
      <c r="AH35" s="933">
        <f t="shared" si="24"/>
        <v>0</v>
      </c>
      <c r="AI35" s="933">
        <f t="shared" ref="AI35:CT35" si="27">INDEX($D35:$M35,1,AI$12)/12</f>
        <v>0</v>
      </c>
      <c r="AJ35" s="933">
        <f t="shared" si="27"/>
        <v>0</v>
      </c>
      <c r="AK35" s="933">
        <f t="shared" si="27"/>
        <v>0</v>
      </c>
      <c r="AL35" s="933">
        <f t="shared" si="27"/>
        <v>0</v>
      </c>
      <c r="AM35" s="933">
        <f t="shared" si="27"/>
        <v>0</v>
      </c>
      <c r="AN35" s="933">
        <f t="shared" si="27"/>
        <v>0</v>
      </c>
      <c r="AO35" s="933">
        <f t="shared" si="27"/>
        <v>0</v>
      </c>
      <c r="AP35" s="933">
        <f t="shared" si="27"/>
        <v>0</v>
      </c>
      <c r="AQ35" s="933">
        <f t="shared" si="27"/>
        <v>0</v>
      </c>
      <c r="AR35" s="933">
        <f t="shared" si="27"/>
        <v>0</v>
      </c>
      <c r="AS35" s="933">
        <f t="shared" si="27"/>
        <v>0</v>
      </c>
      <c r="AT35" s="933">
        <f t="shared" si="27"/>
        <v>0</v>
      </c>
      <c r="AU35" s="933">
        <f t="shared" si="27"/>
        <v>0</v>
      </c>
      <c r="AV35" s="933">
        <f t="shared" si="27"/>
        <v>0</v>
      </c>
      <c r="AW35" s="933">
        <f t="shared" si="27"/>
        <v>0</v>
      </c>
      <c r="AX35" s="933">
        <f t="shared" si="27"/>
        <v>0</v>
      </c>
      <c r="AY35" s="933">
        <f t="shared" si="27"/>
        <v>0</v>
      </c>
      <c r="AZ35" s="933">
        <f t="shared" si="27"/>
        <v>0</v>
      </c>
      <c r="BA35" s="933">
        <f t="shared" si="27"/>
        <v>0</v>
      </c>
      <c r="BB35" s="933">
        <f t="shared" si="27"/>
        <v>0</v>
      </c>
      <c r="BC35" s="933">
        <f t="shared" si="27"/>
        <v>0</v>
      </c>
      <c r="BD35" s="933">
        <f t="shared" si="27"/>
        <v>0</v>
      </c>
      <c r="BE35" s="933">
        <f t="shared" si="27"/>
        <v>0</v>
      </c>
      <c r="BF35" s="933">
        <f t="shared" si="27"/>
        <v>0</v>
      </c>
      <c r="BG35" s="933">
        <f t="shared" si="27"/>
        <v>0</v>
      </c>
      <c r="BH35" s="933">
        <f t="shared" si="27"/>
        <v>0</v>
      </c>
      <c r="BI35" s="933">
        <f t="shared" si="27"/>
        <v>0</v>
      </c>
      <c r="BJ35" s="933">
        <f t="shared" si="27"/>
        <v>0</v>
      </c>
      <c r="BK35" s="933">
        <f t="shared" si="27"/>
        <v>0</v>
      </c>
      <c r="BL35" s="933">
        <f t="shared" si="27"/>
        <v>0</v>
      </c>
      <c r="BM35" s="933">
        <f t="shared" si="27"/>
        <v>0</v>
      </c>
      <c r="BN35" s="933">
        <f t="shared" si="27"/>
        <v>0</v>
      </c>
      <c r="BO35" s="933">
        <f t="shared" si="27"/>
        <v>0</v>
      </c>
      <c r="BP35" s="933">
        <f t="shared" si="27"/>
        <v>0</v>
      </c>
      <c r="BQ35" s="933">
        <f t="shared" si="27"/>
        <v>0</v>
      </c>
      <c r="BR35" s="933">
        <f t="shared" si="27"/>
        <v>0</v>
      </c>
      <c r="BS35" s="933">
        <f t="shared" si="27"/>
        <v>0</v>
      </c>
      <c r="BT35" s="933">
        <f t="shared" si="27"/>
        <v>0</v>
      </c>
      <c r="BU35" s="933">
        <f t="shared" si="27"/>
        <v>0</v>
      </c>
      <c r="BV35" s="933">
        <f t="shared" si="27"/>
        <v>0</v>
      </c>
      <c r="BW35" s="933">
        <f t="shared" si="27"/>
        <v>0</v>
      </c>
      <c r="BX35" s="933">
        <f t="shared" si="27"/>
        <v>0</v>
      </c>
      <c r="BY35" s="933">
        <f t="shared" si="27"/>
        <v>0</v>
      </c>
      <c r="BZ35" s="933">
        <f t="shared" si="27"/>
        <v>0</v>
      </c>
      <c r="CA35" s="933">
        <f t="shared" si="27"/>
        <v>0</v>
      </c>
      <c r="CB35" s="933">
        <f t="shared" si="27"/>
        <v>0</v>
      </c>
      <c r="CC35" s="933">
        <f t="shared" si="27"/>
        <v>0</v>
      </c>
      <c r="CD35" s="933">
        <f t="shared" si="27"/>
        <v>0</v>
      </c>
      <c r="CE35" s="933">
        <f t="shared" si="27"/>
        <v>0</v>
      </c>
      <c r="CF35" s="933">
        <f t="shared" si="27"/>
        <v>0</v>
      </c>
      <c r="CG35" s="933">
        <f t="shared" si="27"/>
        <v>0</v>
      </c>
      <c r="CH35" s="933">
        <f t="shared" si="27"/>
        <v>0</v>
      </c>
      <c r="CI35" s="933">
        <f t="shared" si="27"/>
        <v>0</v>
      </c>
      <c r="CJ35" s="933">
        <f t="shared" si="27"/>
        <v>0</v>
      </c>
      <c r="CK35" s="933">
        <f t="shared" si="27"/>
        <v>0</v>
      </c>
      <c r="CL35" s="933">
        <f t="shared" si="27"/>
        <v>0</v>
      </c>
      <c r="CM35" s="933">
        <f t="shared" si="27"/>
        <v>0</v>
      </c>
      <c r="CN35" s="933">
        <f t="shared" si="27"/>
        <v>0</v>
      </c>
      <c r="CO35" s="933">
        <f t="shared" si="27"/>
        <v>0</v>
      </c>
      <c r="CP35" s="933">
        <f t="shared" si="27"/>
        <v>0</v>
      </c>
      <c r="CQ35" s="933">
        <f t="shared" si="27"/>
        <v>0</v>
      </c>
      <c r="CR35" s="933">
        <f t="shared" si="27"/>
        <v>0</v>
      </c>
      <c r="CS35" s="933">
        <f t="shared" si="27"/>
        <v>0</v>
      </c>
      <c r="CT35" s="933">
        <f t="shared" si="27"/>
        <v>0</v>
      </c>
      <c r="CU35" s="933">
        <f t="shared" ref="CU35:EH35" si="28">INDEX($D35:$M35,1,CU$12)/12</f>
        <v>0</v>
      </c>
      <c r="CV35" s="933">
        <f t="shared" si="28"/>
        <v>0</v>
      </c>
      <c r="CW35" s="933">
        <f t="shared" si="28"/>
        <v>0</v>
      </c>
      <c r="CX35" s="933">
        <f t="shared" si="28"/>
        <v>0</v>
      </c>
      <c r="CY35" s="933">
        <f t="shared" si="28"/>
        <v>0</v>
      </c>
      <c r="CZ35" s="933">
        <f t="shared" si="28"/>
        <v>0</v>
      </c>
      <c r="DA35" s="933">
        <f t="shared" si="28"/>
        <v>0</v>
      </c>
      <c r="DB35" s="933">
        <f t="shared" si="28"/>
        <v>0</v>
      </c>
      <c r="DC35" s="933">
        <f t="shared" si="28"/>
        <v>0</v>
      </c>
      <c r="DD35" s="933">
        <f t="shared" si="28"/>
        <v>0</v>
      </c>
      <c r="DE35" s="933">
        <f t="shared" si="28"/>
        <v>0</v>
      </c>
      <c r="DF35" s="933">
        <f t="shared" si="28"/>
        <v>0</v>
      </c>
      <c r="DG35" s="933">
        <f t="shared" si="28"/>
        <v>0</v>
      </c>
      <c r="DH35" s="933">
        <f t="shared" si="28"/>
        <v>0</v>
      </c>
      <c r="DI35" s="933">
        <f t="shared" si="28"/>
        <v>0</v>
      </c>
      <c r="DJ35" s="933">
        <f t="shared" si="28"/>
        <v>0</v>
      </c>
      <c r="DK35" s="933">
        <f t="shared" si="28"/>
        <v>0</v>
      </c>
      <c r="DL35" s="933">
        <f t="shared" si="28"/>
        <v>0</v>
      </c>
      <c r="DM35" s="933">
        <f t="shared" si="28"/>
        <v>0</v>
      </c>
      <c r="DN35" s="933">
        <f t="shared" si="28"/>
        <v>0</v>
      </c>
      <c r="DO35" s="933">
        <f t="shared" si="28"/>
        <v>0</v>
      </c>
      <c r="DP35" s="933">
        <f t="shared" si="28"/>
        <v>0</v>
      </c>
      <c r="DQ35" s="933">
        <f t="shared" si="28"/>
        <v>0</v>
      </c>
      <c r="DR35" s="933">
        <f t="shared" si="28"/>
        <v>0</v>
      </c>
      <c r="DS35" s="933">
        <f t="shared" si="28"/>
        <v>0</v>
      </c>
      <c r="DT35" s="933">
        <f t="shared" si="28"/>
        <v>0</v>
      </c>
      <c r="DU35" s="933">
        <f t="shared" si="28"/>
        <v>0</v>
      </c>
      <c r="DV35" s="933">
        <f t="shared" si="28"/>
        <v>0</v>
      </c>
      <c r="DW35" s="933">
        <f t="shared" si="28"/>
        <v>0</v>
      </c>
      <c r="DX35" s="933">
        <f t="shared" si="28"/>
        <v>0</v>
      </c>
      <c r="DY35" s="933">
        <f t="shared" si="28"/>
        <v>0</v>
      </c>
      <c r="DZ35" s="933">
        <f t="shared" si="28"/>
        <v>0</v>
      </c>
      <c r="EA35" s="933">
        <f t="shared" si="28"/>
        <v>0</v>
      </c>
      <c r="EB35" s="933">
        <f t="shared" si="28"/>
        <v>0</v>
      </c>
      <c r="EC35" s="933">
        <f t="shared" si="28"/>
        <v>0</v>
      </c>
      <c r="ED35" s="933">
        <f t="shared" si="28"/>
        <v>0</v>
      </c>
      <c r="EE35" s="933">
        <f t="shared" si="28"/>
        <v>0</v>
      </c>
      <c r="EF35" s="933">
        <f t="shared" si="28"/>
        <v>0</v>
      </c>
      <c r="EG35" s="933">
        <f t="shared" si="28"/>
        <v>0</v>
      </c>
      <c r="EH35" s="933">
        <f t="shared" si="28"/>
        <v>0</v>
      </c>
    </row>
    <row r="36" spans="1:138" s="103" customFormat="1" ht="15" thickBot="1">
      <c r="A36" s="82"/>
      <c r="B36" s="85" t="s">
        <v>161</v>
      </c>
      <c r="C36" s="842">
        <f>C31-MAX(C32,SUM(C34:C35))</f>
        <v>0</v>
      </c>
      <c r="D36" s="843">
        <f>+D31-D32+D53+D60</f>
        <v>0</v>
      </c>
      <c r="E36" s="844">
        <f t="shared" ref="E36:M36" si="29">+E31-E32+E53+E60</f>
        <v>0</v>
      </c>
      <c r="F36" s="844">
        <f t="shared" si="29"/>
        <v>0</v>
      </c>
      <c r="G36" s="844">
        <f t="shared" si="29"/>
        <v>0</v>
      </c>
      <c r="H36" s="844">
        <f t="shared" si="29"/>
        <v>0</v>
      </c>
      <c r="I36" s="844">
        <f t="shared" si="29"/>
        <v>0</v>
      </c>
      <c r="J36" s="844">
        <f t="shared" si="29"/>
        <v>0</v>
      </c>
      <c r="K36" s="844">
        <f t="shared" si="29"/>
        <v>0</v>
      </c>
      <c r="L36" s="844">
        <f t="shared" si="29"/>
        <v>0</v>
      </c>
      <c r="M36" s="845">
        <f t="shared" si="29"/>
        <v>0</v>
      </c>
      <c r="N36" s="82"/>
      <c r="O36" s="1839"/>
      <c r="P36" s="1846"/>
      <c r="Q36" s="86"/>
      <c r="R36" s="82"/>
      <c r="S36" s="916" t="e">
        <f>+S31-S32+S53+S60</f>
        <v>#N/A</v>
      </c>
      <c r="T36" s="916" t="e">
        <f t="shared" ref="T36:CE36" si="30">+T31-T32+T53+T60</f>
        <v>#N/A</v>
      </c>
      <c r="U36" s="916" t="e">
        <f t="shared" si="30"/>
        <v>#N/A</v>
      </c>
      <c r="V36" s="916" t="e">
        <f t="shared" si="30"/>
        <v>#N/A</v>
      </c>
      <c r="W36" s="916" t="e">
        <f t="shared" si="30"/>
        <v>#N/A</v>
      </c>
      <c r="X36" s="916" t="e">
        <f t="shared" si="30"/>
        <v>#N/A</v>
      </c>
      <c r="Y36" s="916" t="e">
        <f t="shared" si="30"/>
        <v>#N/A</v>
      </c>
      <c r="Z36" s="916" t="e">
        <f t="shared" si="30"/>
        <v>#N/A</v>
      </c>
      <c r="AA36" s="916" t="e">
        <f t="shared" si="30"/>
        <v>#N/A</v>
      </c>
      <c r="AB36" s="916" t="e">
        <f t="shared" si="30"/>
        <v>#N/A</v>
      </c>
      <c r="AC36" s="916" t="e">
        <f t="shared" si="30"/>
        <v>#N/A</v>
      </c>
      <c r="AD36" s="916" t="e">
        <f t="shared" si="30"/>
        <v>#N/A</v>
      </c>
      <c r="AE36" s="916" t="e">
        <f t="shared" si="30"/>
        <v>#N/A</v>
      </c>
      <c r="AF36" s="916" t="e">
        <f t="shared" si="30"/>
        <v>#N/A</v>
      </c>
      <c r="AG36" s="916" t="e">
        <f t="shared" si="30"/>
        <v>#N/A</v>
      </c>
      <c r="AH36" s="916" t="e">
        <f t="shared" si="30"/>
        <v>#N/A</v>
      </c>
      <c r="AI36" s="916" t="e">
        <f t="shared" si="30"/>
        <v>#N/A</v>
      </c>
      <c r="AJ36" s="916" t="e">
        <f t="shared" si="30"/>
        <v>#N/A</v>
      </c>
      <c r="AK36" s="916" t="e">
        <f t="shared" si="30"/>
        <v>#N/A</v>
      </c>
      <c r="AL36" s="916" t="e">
        <f t="shared" si="30"/>
        <v>#N/A</v>
      </c>
      <c r="AM36" s="916" t="e">
        <f t="shared" si="30"/>
        <v>#N/A</v>
      </c>
      <c r="AN36" s="916" t="e">
        <f t="shared" si="30"/>
        <v>#N/A</v>
      </c>
      <c r="AO36" s="916" t="e">
        <f t="shared" si="30"/>
        <v>#N/A</v>
      </c>
      <c r="AP36" s="916" t="e">
        <f t="shared" si="30"/>
        <v>#N/A</v>
      </c>
      <c r="AQ36" s="916" t="e">
        <f t="shared" si="30"/>
        <v>#N/A</v>
      </c>
      <c r="AR36" s="916" t="e">
        <f t="shared" si="30"/>
        <v>#N/A</v>
      </c>
      <c r="AS36" s="916" t="e">
        <f t="shared" si="30"/>
        <v>#N/A</v>
      </c>
      <c r="AT36" s="916" t="e">
        <f t="shared" si="30"/>
        <v>#N/A</v>
      </c>
      <c r="AU36" s="916" t="e">
        <f t="shared" si="30"/>
        <v>#N/A</v>
      </c>
      <c r="AV36" s="916" t="e">
        <f t="shared" si="30"/>
        <v>#N/A</v>
      </c>
      <c r="AW36" s="916" t="e">
        <f t="shared" si="30"/>
        <v>#N/A</v>
      </c>
      <c r="AX36" s="916" t="e">
        <f t="shared" si="30"/>
        <v>#N/A</v>
      </c>
      <c r="AY36" s="916" t="e">
        <f t="shared" si="30"/>
        <v>#N/A</v>
      </c>
      <c r="AZ36" s="916" t="e">
        <f t="shared" si="30"/>
        <v>#N/A</v>
      </c>
      <c r="BA36" s="916" t="e">
        <f t="shared" si="30"/>
        <v>#N/A</v>
      </c>
      <c r="BB36" s="916" t="e">
        <f t="shared" si="30"/>
        <v>#N/A</v>
      </c>
      <c r="BC36" s="916" t="e">
        <f t="shared" si="30"/>
        <v>#N/A</v>
      </c>
      <c r="BD36" s="916" t="e">
        <f t="shared" si="30"/>
        <v>#N/A</v>
      </c>
      <c r="BE36" s="916" t="e">
        <f t="shared" si="30"/>
        <v>#N/A</v>
      </c>
      <c r="BF36" s="916" t="e">
        <f t="shared" si="30"/>
        <v>#N/A</v>
      </c>
      <c r="BG36" s="916" t="e">
        <f t="shared" si="30"/>
        <v>#N/A</v>
      </c>
      <c r="BH36" s="916" t="e">
        <f t="shared" si="30"/>
        <v>#N/A</v>
      </c>
      <c r="BI36" s="916" t="e">
        <f t="shared" si="30"/>
        <v>#N/A</v>
      </c>
      <c r="BJ36" s="916" t="e">
        <f t="shared" si="30"/>
        <v>#N/A</v>
      </c>
      <c r="BK36" s="916" t="e">
        <f t="shared" si="30"/>
        <v>#N/A</v>
      </c>
      <c r="BL36" s="916" t="e">
        <f t="shared" si="30"/>
        <v>#N/A</v>
      </c>
      <c r="BM36" s="916" t="e">
        <f t="shared" si="30"/>
        <v>#N/A</v>
      </c>
      <c r="BN36" s="916" t="e">
        <f t="shared" si="30"/>
        <v>#N/A</v>
      </c>
      <c r="BO36" s="916" t="e">
        <f t="shared" si="30"/>
        <v>#N/A</v>
      </c>
      <c r="BP36" s="916" t="e">
        <f t="shared" si="30"/>
        <v>#N/A</v>
      </c>
      <c r="BQ36" s="916" t="e">
        <f t="shared" si="30"/>
        <v>#N/A</v>
      </c>
      <c r="BR36" s="916" t="e">
        <f t="shared" si="30"/>
        <v>#N/A</v>
      </c>
      <c r="BS36" s="916" t="e">
        <f t="shared" si="30"/>
        <v>#N/A</v>
      </c>
      <c r="BT36" s="916" t="e">
        <f t="shared" si="30"/>
        <v>#N/A</v>
      </c>
      <c r="BU36" s="916" t="e">
        <f t="shared" si="30"/>
        <v>#N/A</v>
      </c>
      <c r="BV36" s="916" t="e">
        <f t="shared" si="30"/>
        <v>#N/A</v>
      </c>
      <c r="BW36" s="916" t="e">
        <f t="shared" si="30"/>
        <v>#N/A</v>
      </c>
      <c r="BX36" s="916" t="e">
        <f t="shared" si="30"/>
        <v>#N/A</v>
      </c>
      <c r="BY36" s="916" t="e">
        <f t="shared" si="30"/>
        <v>#N/A</v>
      </c>
      <c r="BZ36" s="916" t="e">
        <f t="shared" si="30"/>
        <v>#N/A</v>
      </c>
      <c r="CA36" s="916" t="e">
        <f t="shared" si="30"/>
        <v>#N/A</v>
      </c>
      <c r="CB36" s="916" t="e">
        <f t="shared" si="30"/>
        <v>#N/A</v>
      </c>
      <c r="CC36" s="916" t="e">
        <f t="shared" si="30"/>
        <v>#N/A</v>
      </c>
      <c r="CD36" s="916" t="e">
        <f t="shared" si="30"/>
        <v>#N/A</v>
      </c>
      <c r="CE36" s="916" t="e">
        <f t="shared" si="30"/>
        <v>#N/A</v>
      </c>
      <c r="CF36" s="916" t="e">
        <f t="shared" ref="CF36:EH36" si="31">+CF31-CF32+CF53+CF60</f>
        <v>#N/A</v>
      </c>
      <c r="CG36" s="916" t="e">
        <f t="shared" si="31"/>
        <v>#N/A</v>
      </c>
      <c r="CH36" s="916" t="e">
        <f t="shared" si="31"/>
        <v>#N/A</v>
      </c>
      <c r="CI36" s="916" t="e">
        <f t="shared" si="31"/>
        <v>#N/A</v>
      </c>
      <c r="CJ36" s="916" t="e">
        <f t="shared" si="31"/>
        <v>#N/A</v>
      </c>
      <c r="CK36" s="916" t="e">
        <f t="shared" si="31"/>
        <v>#N/A</v>
      </c>
      <c r="CL36" s="916" t="e">
        <f t="shared" si="31"/>
        <v>#N/A</v>
      </c>
      <c r="CM36" s="916" t="e">
        <f t="shared" si="31"/>
        <v>#N/A</v>
      </c>
      <c r="CN36" s="916" t="e">
        <f t="shared" si="31"/>
        <v>#N/A</v>
      </c>
      <c r="CO36" s="916" t="e">
        <f t="shared" si="31"/>
        <v>#N/A</v>
      </c>
      <c r="CP36" s="916" t="e">
        <f t="shared" si="31"/>
        <v>#N/A</v>
      </c>
      <c r="CQ36" s="916" t="e">
        <f t="shared" si="31"/>
        <v>#N/A</v>
      </c>
      <c r="CR36" s="916" t="e">
        <f t="shared" si="31"/>
        <v>#N/A</v>
      </c>
      <c r="CS36" s="916" t="e">
        <f t="shared" si="31"/>
        <v>#N/A</v>
      </c>
      <c r="CT36" s="916" t="e">
        <f t="shared" si="31"/>
        <v>#N/A</v>
      </c>
      <c r="CU36" s="916" t="e">
        <f t="shared" si="31"/>
        <v>#N/A</v>
      </c>
      <c r="CV36" s="916" t="e">
        <f t="shared" si="31"/>
        <v>#N/A</v>
      </c>
      <c r="CW36" s="916" t="e">
        <f t="shared" si="31"/>
        <v>#N/A</v>
      </c>
      <c r="CX36" s="916" t="e">
        <f t="shared" si="31"/>
        <v>#N/A</v>
      </c>
      <c r="CY36" s="916" t="e">
        <f t="shared" si="31"/>
        <v>#N/A</v>
      </c>
      <c r="CZ36" s="916" t="e">
        <f t="shared" si="31"/>
        <v>#N/A</v>
      </c>
      <c r="DA36" s="916" t="e">
        <f t="shared" si="31"/>
        <v>#N/A</v>
      </c>
      <c r="DB36" s="916" t="e">
        <f t="shared" si="31"/>
        <v>#N/A</v>
      </c>
      <c r="DC36" s="916" t="e">
        <f t="shared" si="31"/>
        <v>#N/A</v>
      </c>
      <c r="DD36" s="916" t="e">
        <f t="shared" si="31"/>
        <v>#N/A</v>
      </c>
      <c r="DE36" s="916" t="e">
        <f t="shared" si="31"/>
        <v>#N/A</v>
      </c>
      <c r="DF36" s="916" t="e">
        <f t="shared" si="31"/>
        <v>#N/A</v>
      </c>
      <c r="DG36" s="916" t="e">
        <f t="shared" si="31"/>
        <v>#N/A</v>
      </c>
      <c r="DH36" s="916" t="e">
        <f t="shared" si="31"/>
        <v>#N/A</v>
      </c>
      <c r="DI36" s="916" t="e">
        <f t="shared" si="31"/>
        <v>#N/A</v>
      </c>
      <c r="DJ36" s="916" t="e">
        <f t="shared" si="31"/>
        <v>#N/A</v>
      </c>
      <c r="DK36" s="916" t="e">
        <f t="shared" si="31"/>
        <v>#N/A</v>
      </c>
      <c r="DL36" s="916" t="e">
        <f t="shared" si="31"/>
        <v>#N/A</v>
      </c>
      <c r="DM36" s="916" t="e">
        <f t="shared" si="31"/>
        <v>#N/A</v>
      </c>
      <c r="DN36" s="916" t="e">
        <f t="shared" si="31"/>
        <v>#N/A</v>
      </c>
      <c r="DO36" s="916" t="e">
        <f t="shared" si="31"/>
        <v>#N/A</v>
      </c>
      <c r="DP36" s="916" t="e">
        <f t="shared" si="31"/>
        <v>#N/A</v>
      </c>
      <c r="DQ36" s="916" t="e">
        <f t="shared" si="31"/>
        <v>#N/A</v>
      </c>
      <c r="DR36" s="916" t="e">
        <f t="shared" si="31"/>
        <v>#N/A</v>
      </c>
      <c r="DS36" s="916" t="e">
        <f t="shared" si="31"/>
        <v>#N/A</v>
      </c>
      <c r="DT36" s="916" t="e">
        <f t="shared" si="31"/>
        <v>#N/A</v>
      </c>
      <c r="DU36" s="916" t="e">
        <f t="shared" si="31"/>
        <v>#N/A</v>
      </c>
      <c r="DV36" s="916" t="e">
        <f t="shared" si="31"/>
        <v>#N/A</v>
      </c>
      <c r="DW36" s="916" t="e">
        <f t="shared" si="31"/>
        <v>#N/A</v>
      </c>
      <c r="DX36" s="916" t="e">
        <f t="shared" si="31"/>
        <v>#N/A</v>
      </c>
      <c r="DY36" s="916" t="e">
        <f t="shared" si="31"/>
        <v>#N/A</v>
      </c>
      <c r="DZ36" s="916" t="e">
        <f t="shared" si="31"/>
        <v>#N/A</v>
      </c>
      <c r="EA36" s="916" t="e">
        <f t="shared" si="31"/>
        <v>#N/A</v>
      </c>
      <c r="EB36" s="916" t="e">
        <f t="shared" si="31"/>
        <v>#N/A</v>
      </c>
      <c r="EC36" s="916" t="e">
        <f t="shared" si="31"/>
        <v>#N/A</v>
      </c>
      <c r="ED36" s="916" t="e">
        <f t="shared" si="31"/>
        <v>#N/A</v>
      </c>
      <c r="EE36" s="916" t="e">
        <f t="shared" si="31"/>
        <v>#N/A</v>
      </c>
      <c r="EF36" s="916" t="e">
        <f t="shared" si="31"/>
        <v>#N/A</v>
      </c>
      <c r="EG36" s="916" t="e">
        <f t="shared" si="31"/>
        <v>#N/A</v>
      </c>
      <c r="EH36" s="916" t="e">
        <f t="shared" si="31"/>
        <v>#N/A</v>
      </c>
    </row>
    <row r="37" spans="1:138" ht="15" thickTop="1">
      <c r="B37" s="140" t="str">
        <f>IFERROR(IF(RRP,"","NCF Margin"),"")</f>
        <v/>
      </c>
      <c r="C37" s="218"/>
      <c r="D37" s="240" t="str">
        <f t="shared" ref="D37:M37" si="32">IFERROR(IF(RRP,"",D36/D26),"")</f>
        <v/>
      </c>
      <c r="E37" s="142" t="str">
        <f t="shared" si="32"/>
        <v/>
      </c>
      <c r="F37" s="142" t="str">
        <f t="shared" si="32"/>
        <v/>
      </c>
      <c r="G37" s="142" t="str">
        <f t="shared" si="32"/>
        <v/>
      </c>
      <c r="H37" s="142" t="str">
        <f t="shared" si="32"/>
        <v/>
      </c>
      <c r="I37" s="142" t="str">
        <f t="shared" si="32"/>
        <v/>
      </c>
      <c r="J37" s="142" t="str">
        <f t="shared" si="32"/>
        <v/>
      </c>
      <c r="K37" s="142" t="str">
        <f t="shared" si="32"/>
        <v/>
      </c>
      <c r="L37" s="142" t="str">
        <f t="shared" si="32"/>
        <v/>
      </c>
      <c r="M37" s="525" t="str">
        <f t="shared" si="32"/>
        <v/>
      </c>
      <c r="O37" s="1664"/>
      <c r="P37" s="86"/>
      <c r="Q37" s="86"/>
    </row>
    <row r="38" spans="1:138">
      <c r="B38" s="85" t="s">
        <v>805</v>
      </c>
      <c r="C38" s="218"/>
      <c r="D38" s="246">
        <f>SUMIF('Amortization Schedule'!$A$2:$A$361,D11,'Amortization Schedule'!$H$2:$H$361)</f>
        <v>0</v>
      </c>
      <c r="E38" s="247">
        <f>SUMIF('Amortization Schedule'!$A$2:$A$361,E11,'Amortization Schedule'!$H$2:$H$361)</f>
        <v>0</v>
      </c>
      <c r="F38" s="247">
        <f>SUMIF('Amortization Schedule'!$A$2:$A$361,F11,'Amortization Schedule'!$H$2:$H$361)</f>
        <v>0</v>
      </c>
      <c r="G38" s="247">
        <f>SUMIF('Amortization Schedule'!$A$2:$A$361,G11,'Amortization Schedule'!$H$2:$H$361)</f>
        <v>0</v>
      </c>
      <c r="H38" s="247">
        <f>SUMIF('Amortization Schedule'!$A$2:$A$361,H11,'Amortization Schedule'!$H$2:$H$361)</f>
        <v>0</v>
      </c>
      <c r="I38" s="247">
        <f>SUMIF('Amortization Schedule'!$A$2:$A$361,I11,'Amortization Schedule'!$H$2:$H$361)</f>
        <v>0</v>
      </c>
      <c r="J38" s="247">
        <f>SUMIF('Amortization Schedule'!$A$2:$A$361,J11,'Amortization Schedule'!$H$2:$H$361)</f>
        <v>0</v>
      </c>
      <c r="K38" s="247">
        <f>SUMIF('Amortization Schedule'!$A$2:$A$361,K11,'Amortization Schedule'!$H$2:$H$361)</f>
        <v>0</v>
      </c>
      <c r="L38" s="247">
        <f>SUMIF('Amortization Schedule'!$A$2:$A$361,L11,'Amortization Schedule'!$H$2:$H$361)</f>
        <v>0</v>
      </c>
      <c r="M38" s="248">
        <f>SUMIF('Amortization Schedule'!$A$2:$A$361,M11,'Amortization Schedule'!$H$2:$H$361)</f>
        <v>0</v>
      </c>
      <c r="O38" s="1664"/>
      <c r="P38" s="1840"/>
      <c r="Q38" s="86"/>
    </row>
    <row r="39" spans="1:138">
      <c r="B39" s="85" t="s">
        <v>657</v>
      </c>
      <c r="C39" s="249" t="str">
        <f>+IFERROR(C31/SUM(D14:D15),"")</f>
        <v/>
      </c>
      <c r="D39" s="250" t="str">
        <f>IFERROR(+D31/D38,"")</f>
        <v/>
      </c>
      <c r="E39" s="251" t="str">
        <f t="shared" ref="E39:M39" si="33">IFERROR(+E31/E38,"")</f>
        <v/>
      </c>
      <c r="F39" s="251" t="str">
        <f t="shared" si="33"/>
        <v/>
      </c>
      <c r="G39" s="251" t="str">
        <f t="shared" si="33"/>
        <v/>
      </c>
      <c r="H39" s="251" t="str">
        <f t="shared" si="33"/>
        <v/>
      </c>
      <c r="I39" s="251" t="str">
        <f t="shared" si="33"/>
        <v/>
      </c>
      <c r="J39" s="251" t="str">
        <f t="shared" si="33"/>
        <v/>
      </c>
      <c r="K39" s="251" t="str">
        <f t="shared" si="33"/>
        <v/>
      </c>
      <c r="L39" s="251" t="str">
        <f t="shared" si="33"/>
        <v/>
      </c>
      <c r="M39" s="944" t="str">
        <f t="shared" si="33"/>
        <v/>
      </c>
      <c r="O39" s="1664"/>
      <c r="P39" s="86"/>
      <c r="Q39" s="86"/>
    </row>
    <row r="40" spans="1:138">
      <c r="B40" s="85" t="str">
        <f>IF(OR(Balloon_Term=Interest_Only_Period,Interest_Only_Period=0),"","Current NCF DSCR")</f>
        <v/>
      </c>
      <c r="C40" s="249" t="str">
        <f>+IFERROR(IF(OR(Interest_Only_Period=Balloon_Term,Interest_Only_Period=0),"",C36/D38),"")</f>
        <v/>
      </c>
      <c r="D40" s="250" t="str">
        <f t="shared" ref="D40:M40" si="34">+IFERROR(IF(OR(Interest_Only_Period=Balloon_Term,Interest_Only_Period=0),"",D36/D38),"")</f>
        <v/>
      </c>
      <c r="E40" s="251" t="str">
        <f t="shared" si="34"/>
        <v/>
      </c>
      <c r="F40" s="251" t="str">
        <f t="shared" si="34"/>
        <v/>
      </c>
      <c r="G40" s="251" t="str">
        <f t="shared" si="34"/>
        <v/>
      </c>
      <c r="H40" s="251" t="str">
        <f t="shared" si="34"/>
        <v/>
      </c>
      <c r="I40" s="251" t="str">
        <f t="shared" si="34"/>
        <v/>
      </c>
      <c r="J40" s="251" t="str">
        <f t="shared" si="34"/>
        <v/>
      </c>
      <c r="K40" s="251" t="str">
        <f t="shared" si="34"/>
        <v/>
      </c>
      <c r="L40" s="251" t="str">
        <f t="shared" si="34"/>
        <v/>
      </c>
      <c r="M40" s="944" t="str">
        <f t="shared" si="34"/>
        <v/>
      </c>
      <c r="O40" s="1664"/>
      <c r="P40" s="893" t="s">
        <v>822</v>
      </c>
      <c r="Q40" s="893" t="s">
        <v>821</v>
      </c>
    </row>
    <row r="41" spans="1:138">
      <c r="B41" s="85" t="str">
        <f>IF(Sub_Debt_Service&gt;0,"Free Cash Flow (Before Sub Debt):","Free Cash Flow")</f>
        <v>Free Cash Flow</v>
      </c>
      <c r="C41" s="242">
        <f>+C36-SUM(D14:D15)</f>
        <v>0</v>
      </c>
      <c r="D41" s="227">
        <f>+IFERROR(D36-D38,"")</f>
        <v>0</v>
      </c>
      <c r="E41" s="145">
        <f t="shared" ref="E41:M41" si="35">+IFERROR(E36-E38,"")</f>
        <v>0</v>
      </c>
      <c r="F41" s="145">
        <f t="shared" si="35"/>
        <v>0</v>
      </c>
      <c r="G41" s="145">
        <f t="shared" si="35"/>
        <v>0</v>
      </c>
      <c r="H41" s="145">
        <f t="shared" si="35"/>
        <v>0</v>
      </c>
      <c r="I41" s="145">
        <f t="shared" si="35"/>
        <v>0</v>
      </c>
      <c r="J41" s="145">
        <f t="shared" si="35"/>
        <v>0</v>
      </c>
      <c r="K41" s="145">
        <f t="shared" si="35"/>
        <v>0</v>
      </c>
      <c r="L41" s="145">
        <f t="shared" si="35"/>
        <v>0</v>
      </c>
      <c r="M41" s="228">
        <f t="shared" si="35"/>
        <v>0</v>
      </c>
      <c r="O41" s="1664" t="s">
        <v>1090</v>
      </c>
      <c r="P41" s="1847" t="e">
        <f>(Annual_Debt_Service+P30)/(P22+P25)</f>
        <v>#VALUE!</v>
      </c>
      <c r="Q41" s="1847" t="e">
        <f>(Annual_Debt_Service+Q30)/(Q22+Q25)</f>
        <v>#DIV/0!</v>
      </c>
    </row>
    <row r="42" spans="1:138">
      <c r="B42" s="85" t="str">
        <f>IF(Interest_Only_Period=Balloon_Term,"NCF DSCR (IO):","NCF DSCR on P&amp;I:")</f>
        <v>NCF DSCR (IO):</v>
      </c>
      <c r="C42" s="252" t="str">
        <f>IFERROR(+C36/Annual_Debt_Service,"")</f>
        <v/>
      </c>
      <c r="D42" s="253" t="str">
        <f t="shared" ref="D42:M42" si="36">IF(D11*12&gt;Balloon_Term,"",+D36/Annual_Debt_Service)</f>
        <v/>
      </c>
      <c r="E42" s="254" t="str">
        <f t="shared" si="36"/>
        <v/>
      </c>
      <c r="F42" s="254" t="str">
        <f t="shared" si="36"/>
        <v/>
      </c>
      <c r="G42" s="254" t="str">
        <f t="shared" si="36"/>
        <v/>
      </c>
      <c r="H42" s="254" t="str">
        <f t="shared" si="36"/>
        <v/>
      </c>
      <c r="I42" s="254" t="str">
        <f t="shared" si="36"/>
        <v/>
      </c>
      <c r="J42" s="254" t="str">
        <f t="shared" si="36"/>
        <v/>
      </c>
      <c r="K42" s="254" t="str">
        <f t="shared" si="36"/>
        <v/>
      </c>
      <c r="L42" s="254" t="str">
        <f t="shared" si="36"/>
        <v/>
      </c>
      <c r="M42" s="255" t="str">
        <f t="shared" si="36"/>
        <v/>
      </c>
      <c r="P42" s="1837"/>
      <c r="Q42" s="1837"/>
    </row>
    <row r="43" spans="1:138">
      <c r="B43" s="85" t="s">
        <v>244</v>
      </c>
      <c r="C43" s="256">
        <f>+IFERROR(C31/D16,0)</f>
        <v>0</v>
      </c>
      <c r="D43" s="241" t="str">
        <f>IFERROR(+D31/(D16+SUMIF('Amortization Schedule'!$A$2:$A$361,D11,'Amortization Schedule'!$G$2:$G$361)),"")</f>
        <v/>
      </c>
      <c r="E43" s="153" t="str">
        <f>IFERROR(+E31/(E16+SUMIF('Amortization Schedule'!$A$2:$A$361,E11,'Amortization Schedule'!$G$2:$G$361)),"")</f>
        <v/>
      </c>
      <c r="F43" s="153" t="str">
        <f>IFERROR(+F31/(F16+SUMIF('Amortization Schedule'!$A$2:$A$361,F11,'Amortization Schedule'!$G$2:$G$361)),"")</f>
        <v/>
      </c>
      <c r="G43" s="153" t="str">
        <f>IFERROR(+G31/(G16+SUMIF('Amortization Schedule'!$A$2:$A$361,G11,'Amortization Schedule'!$G$2:$G$361)),"")</f>
        <v/>
      </c>
      <c r="H43" s="153" t="str">
        <f>IFERROR(+H31/(H16+SUMIF('Amortization Schedule'!$A$2:$A$361,H11,'Amortization Schedule'!$G$2:$G$361)),"")</f>
        <v/>
      </c>
      <c r="I43" s="153" t="str">
        <f>IFERROR(+I31/(I16+SUMIF('Amortization Schedule'!$A$2:$A$361,I11,'Amortization Schedule'!$G$2:$G$361)),"")</f>
        <v/>
      </c>
      <c r="J43" s="153" t="str">
        <f>IFERROR(+J31/(J16+SUMIF('Amortization Schedule'!$A$2:$A$361,J11,'Amortization Schedule'!$G$2:$G$361)),"")</f>
        <v/>
      </c>
      <c r="K43" s="153" t="str">
        <f>IFERROR(+K31/(K16+SUMIF('Amortization Schedule'!$A$2:$A$361,K11,'Amortization Schedule'!$G$2:$G$361)),"")</f>
        <v/>
      </c>
      <c r="L43" s="153" t="str">
        <f>IFERROR(+L31/(L16+SUMIF('Amortization Schedule'!$A$2:$A$361,L11,'Amortization Schedule'!$G$2:$G$361)),"")</f>
        <v/>
      </c>
      <c r="M43" s="138" t="str">
        <f>IFERROR(+M31/(M16+SUMIF('Amortization Schedule'!$A$2:$A$361,M11,'Amortization Schedule'!$G$2:$G$361)),"")</f>
        <v/>
      </c>
      <c r="O43" s="203"/>
      <c r="P43" s="1665"/>
      <c r="Q43" s="1664"/>
    </row>
    <row r="44" spans="1:138">
      <c r="B44" s="85" t="str">
        <f>IF('Property &amp; Loan Summary'!$K$19=0,"","NCF DSCR on P&amp;I with Sub Debt:")</f>
        <v/>
      </c>
      <c r="C44" s="249" t="str">
        <f>IF('Property &amp; Loan Summary'!$K$19=0,"",C36/(Annual_Debt_Service+Sub_Debt_Service))</f>
        <v/>
      </c>
      <c r="D44" s="250" t="str">
        <f>IF(D11*12&gt;Balloon_Term,"",IF('Property &amp; Loan Summary'!$K$19=0,"",D36/(Annual_Debt_Service+Sub_Debt_Service)))</f>
        <v/>
      </c>
      <c r="E44" s="251" t="str">
        <f>IF(E11*12&gt;Balloon_Term,"",IF('Property &amp; Loan Summary'!$K$19=0,"",E36/(Annual_Debt_Service+Sub_Debt_Service)))</f>
        <v/>
      </c>
      <c r="F44" s="251" t="str">
        <f>IF(F11*12&gt;Balloon_Term,"",IF('Property &amp; Loan Summary'!$K$19=0,"",F36/(Annual_Debt_Service+Sub_Debt_Service)))</f>
        <v/>
      </c>
      <c r="G44" s="251" t="str">
        <f>IF(G11*12&gt;Balloon_Term,"",IF('Property &amp; Loan Summary'!$K$19=0,"",G36/(Annual_Debt_Service+Sub_Debt_Service)))</f>
        <v/>
      </c>
      <c r="H44" s="251" t="str">
        <f>IF(H11*12&gt;Balloon_Term,"",IF('Property &amp; Loan Summary'!$K$19=0,"",H36/(Annual_Debt_Service+Sub_Debt_Service)))</f>
        <v/>
      </c>
      <c r="I44" s="251" t="str">
        <f>IF(I11*12&gt;Balloon_Term,"",IF('Property &amp; Loan Summary'!$K$19=0,"",I36/(Annual_Debt_Service+Sub_Debt_Service)))</f>
        <v/>
      </c>
      <c r="J44" s="251" t="str">
        <f>IF(J11*12&gt;Balloon_Term,"",IF('Property &amp; Loan Summary'!$K$19=0,"",J36/(Annual_Debt_Service+Sub_Debt_Service)))</f>
        <v/>
      </c>
      <c r="K44" s="251" t="str">
        <f>IF(K11*12&gt;Balloon_Term,"",IF('Property &amp; Loan Summary'!$K$19=0,"",K36/(Annual_Debt_Service+Sub_Debt_Service)))</f>
        <v/>
      </c>
      <c r="L44" s="251" t="str">
        <f>IF(L11*12&gt;Balloon_Term,"",IF('Property &amp; Loan Summary'!$K$19=0,"",L36/(Annual_Debt_Service+Sub_Debt_Service)))</f>
        <v/>
      </c>
      <c r="M44" s="944" t="str">
        <f>IF(M11*12&gt;Balloon_Term,"",IF('Property &amp; Loan Summary'!$K$19=0,"",M36/(Annual_Debt_Service+Sub_Debt_Service)))</f>
        <v/>
      </c>
    </row>
    <row r="45" spans="1:138">
      <c r="B45" s="85" t="str">
        <f>"Property Value (Direct Cap @ "&amp;TEXT(Concluded_Cap_Rate,"#.00%")&amp;")"</f>
        <v>Property Value (Direct Cap @ .00%)</v>
      </c>
      <c r="C45" s="846">
        <f>IFERROR(C31/Concluded_Cap_Rate,0)</f>
        <v>0</v>
      </c>
      <c r="D45" s="847" t="str">
        <f t="shared" ref="D45:M45" si="37">IFERROR(D31/Concluded_Cap_Rate,"")</f>
        <v/>
      </c>
      <c r="E45" s="848" t="str">
        <f t="shared" si="37"/>
        <v/>
      </c>
      <c r="F45" s="848" t="str">
        <f t="shared" si="37"/>
        <v/>
      </c>
      <c r="G45" s="848" t="str">
        <f t="shared" si="37"/>
        <v/>
      </c>
      <c r="H45" s="848" t="str">
        <f t="shared" si="37"/>
        <v/>
      </c>
      <c r="I45" s="848" t="str">
        <f t="shared" si="37"/>
        <v/>
      </c>
      <c r="J45" s="848" t="str">
        <f t="shared" si="37"/>
        <v/>
      </c>
      <c r="K45" s="848" t="str">
        <f t="shared" si="37"/>
        <v/>
      </c>
      <c r="L45" s="848" t="str">
        <f t="shared" si="37"/>
        <v/>
      </c>
      <c r="M45" s="849" t="str">
        <f t="shared" si="37"/>
        <v/>
      </c>
    </row>
    <row r="46" spans="1:138">
      <c r="B46" s="89" t="s">
        <v>245</v>
      </c>
      <c r="C46" s="258">
        <f>+IFERROR(D16/C45,0)</f>
        <v>0</v>
      </c>
      <c r="D46" s="259" t="str">
        <f>IF(D11*12&gt;Balloon_Term,"",+(D16+SUMIF('Amortization Schedule'!$A$2:$A$361,D11,'Amortization Schedule'!$G$2:$G$361))/D45)</f>
        <v/>
      </c>
      <c r="E46" s="131" t="str">
        <f>IF(E11*12&gt;Balloon_Term,"",+(E16+SUMIF('Amortization Schedule'!$A$2:$A$361,E11,'Amortization Schedule'!$G$2:$G$361))/E45)</f>
        <v/>
      </c>
      <c r="F46" s="131" t="str">
        <f>IF(F11*12&gt;Balloon_Term,"",+(F16+SUMIF('Amortization Schedule'!$A$2:$A$361,F11,'Amortization Schedule'!$G$2:$G$361))/F45)</f>
        <v/>
      </c>
      <c r="G46" s="131" t="str">
        <f>IF(G11*12&gt;Balloon_Term,"",+(G16+SUMIF('Amortization Schedule'!$A$2:$A$361,G11,'Amortization Schedule'!$G$2:$G$361))/G45)</f>
        <v/>
      </c>
      <c r="H46" s="131" t="str">
        <f>IF(H11*12&gt;Balloon_Term,"",+(H16+SUMIF('Amortization Schedule'!$A$2:$A$361,H11,'Amortization Schedule'!$G$2:$G$361))/H45)</f>
        <v/>
      </c>
      <c r="I46" s="131" t="str">
        <f>IF(I11*12&gt;Balloon_Term,"",+(I16+SUMIF('Amortization Schedule'!$A$2:$A$361,I11,'Amortization Schedule'!$G$2:$G$361))/I45)</f>
        <v/>
      </c>
      <c r="J46" s="131" t="str">
        <f>IF(J11*12&gt;Balloon_Term,"",+(J16+SUMIF('Amortization Schedule'!$A$2:$A$361,J11,'Amortization Schedule'!$G$2:$G$361))/J45)</f>
        <v/>
      </c>
      <c r="K46" s="131" t="str">
        <f>IF(K11*12&gt;Balloon_Term,"",+(K16+SUMIF('Amortization Schedule'!$A$2:$A$361,K11,'Amortization Schedule'!$G$2:$G$361))/K45)</f>
        <v/>
      </c>
      <c r="L46" s="131" t="str">
        <f>IF(L11*12&gt;Balloon_Term,"",+(L16+SUMIF('Amortization Schedule'!$A$2:$A$361,L11,'Amortization Schedule'!$G$2:$G$361))/L45)</f>
        <v/>
      </c>
      <c r="M46" s="132" t="str">
        <f>IF(M11*12&gt;Balloon_Term,"",+(M16+SUMIF('Amortization Schedule'!$A$2:$A$361,M11,'Amortization Schedule'!$G$2:$G$361))/M45)</f>
        <v/>
      </c>
    </row>
    <row r="47" spans="1:138" ht="7.5" customHeight="1"/>
    <row r="48" spans="1:138" outlineLevel="1">
      <c r="B48" s="94" t="str">
        <f>IF(Hotel,"PIP Reserve","TI/LC Reserve Analysis")</f>
        <v>TI/LC Reserve Analysis</v>
      </c>
      <c r="C48" s="94"/>
    </row>
    <row r="49" spans="2:138" outlineLevel="1">
      <c r="B49" s="97" t="str">
        <f>IF(Hotel,"PIP Reserve Beginning Balance","TI / LC Reserve Beginning Balance")</f>
        <v>TI / LC Reserve Beginning Balance</v>
      </c>
      <c r="C49" s="904"/>
      <c r="D49" s="222">
        <f>+SUM('Conclusions &amp; Escrows'!J51)</f>
        <v>0</v>
      </c>
      <c r="E49" s="222">
        <f t="shared" ref="E49:M49" si="38">+D52</f>
        <v>0</v>
      </c>
      <c r="F49" s="222">
        <f t="shared" si="38"/>
        <v>0</v>
      </c>
      <c r="G49" s="222">
        <f t="shared" si="38"/>
        <v>0</v>
      </c>
      <c r="H49" s="222">
        <f t="shared" si="38"/>
        <v>0</v>
      </c>
      <c r="I49" s="222">
        <f t="shared" si="38"/>
        <v>0</v>
      </c>
      <c r="J49" s="222">
        <f t="shared" si="38"/>
        <v>0</v>
      </c>
      <c r="K49" s="222">
        <f t="shared" si="38"/>
        <v>0</v>
      </c>
      <c r="L49" s="222">
        <f t="shared" si="38"/>
        <v>0</v>
      </c>
      <c r="M49" s="223">
        <f t="shared" si="38"/>
        <v>0</v>
      </c>
      <c r="S49" s="191">
        <f>C52</f>
        <v>0</v>
      </c>
      <c r="T49" s="191" t="e">
        <f>+S52</f>
        <v>#N/A</v>
      </c>
      <c r="U49" s="191" t="e">
        <f t="shared" ref="U49:CF49" si="39">+T52</f>
        <v>#N/A</v>
      </c>
      <c r="V49" s="191" t="e">
        <f t="shared" si="39"/>
        <v>#N/A</v>
      </c>
      <c r="W49" s="191" t="e">
        <f t="shared" si="39"/>
        <v>#N/A</v>
      </c>
      <c r="X49" s="191" t="e">
        <f t="shared" si="39"/>
        <v>#N/A</v>
      </c>
      <c r="Y49" s="191" t="e">
        <f t="shared" si="39"/>
        <v>#N/A</v>
      </c>
      <c r="Z49" s="191" t="e">
        <f t="shared" si="39"/>
        <v>#N/A</v>
      </c>
      <c r="AA49" s="191" t="e">
        <f t="shared" si="39"/>
        <v>#N/A</v>
      </c>
      <c r="AB49" s="191" t="e">
        <f t="shared" si="39"/>
        <v>#N/A</v>
      </c>
      <c r="AC49" s="191" t="e">
        <f t="shared" si="39"/>
        <v>#N/A</v>
      </c>
      <c r="AD49" s="191" t="e">
        <f t="shared" si="39"/>
        <v>#N/A</v>
      </c>
      <c r="AE49" s="191" t="e">
        <f t="shared" si="39"/>
        <v>#N/A</v>
      </c>
      <c r="AF49" s="191" t="e">
        <f t="shared" si="39"/>
        <v>#N/A</v>
      </c>
      <c r="AG49" s="191" t="e">
        <f t="shared" si="39"/>
        <v>#N/A</v>
      </c>
      <c r="AH49" s="191" t="e">
        <f t="shared" si="39"/>
        <v>#N/A</v>
      </c>
      <c r="AI49" s="191" t="e">
        <f t="shared" si="39"/>
        <v>#N/A</v>
      </c>
      <c r="AJ49" s="191" t="e">
        <f t="shared" si="39"/>
        <v>#N/A</v>
      </c>
      <c r="AK49" s="191" t="e">
        <f t="shared" si="39"/>
        <v>#N/A</v>
      </c>
      <c r="AL49" s="191" t="e">
        <f t="shared" si="39"/>
        <v>#N/A</v>
      </c>
      <c r="AM49" s="191" t="e">
        <f t="shared" si="39"/>
        <v>#N/A</v>
      </c>
      <c r="AN49" s="191" t="e">
        <f t="shared" si="39"/>
        <v>#N/A</v>
      </c>
      <c r="AO49" s="191" t="e">
        <f t="shared" si="39"/>
        <v>#N/A</v>
      </c>
      <c r="AP49" s="191" t="e">
        <f t="shared" si="39"/>
        <v>#N/A</v>
      </c>
      <c r="AQ49" s="191" t="e">
        <f t="shared" si="39"/>
        <v>#N/A</v>
      </c>
      <c r="AR49" s="191" t="e">
        <f t="shared" si="39"/>
        <v>#N/A</v>
      </c>
      <c r="AS49" s="191" t="e">
        <f t="shared" si="39"/>
        <v>#N/A</v>
      </c>
      <c r="AT49" s="191" t="e">
        <f t="shared" si="39"/>
        <v>#N/A</v>
      </c>
      <c r="AU49" s="191" t="e">
        <f t="shared" si="39"/>
        <v>#N/A</v>
      </c>
      <c r="AV49" s="191" t="e">
        <f t="shared" si="39"/>
        <v>#N/A</v>
      </c>
      <c r="AW49" s="191" t="e">
        <f t="shared" si="39"/>
        <v>#N/A</v>
      </c>
      <c r="AX49" s="191" t="e">
        <f t="shared" si="39"/>
        <v>#N/A</v>
      </c>
      <c r="AY49" s="191" t="e">
        <f t="shared" si="39"/>
        <v>#N/A</v>
      </c>
      <c r="AZ49" s="191" t="e">
        <f t="shared" si="39"/>
        <v>#N/A</v>
      </c>
      <c r="BA49" s="191" t="e">
        <f t="shared" si="39"/>
        <v>#N/A</v>
      </c>
      <c r="BB49" s="191" t="e">
        <f t="shared" si="39"/>
        <v>#N/A</v>
      </c>
      <c r="BC49" s="191" t="e">
        <f t="shared" si="39"/>
        <v>#N/A</v>
      </c>
      <c r="BD49" s="191" t="e">
        <f t="shared" si="39"/>
        <v>#N/A</v>
      </c>
      <c r="BE49" s="191" t="e">
        <f t="shared" si="39"/>
        <v>#N/A</v>
      </c>
      <c r="BF49" s="191" t="e">
        <f t="shared" si="39"/>
        <v>#N/A</v>
      </c>
      <c r="BG49" s="191" t="e">
        <f t="shared" si="39"/>
        <v>#N/A</v>
      </c>
      <c r="BH49" s="191" t="e">
        <f t="shared" si="39"/>
        <v>#N/A</v>
      </c>
      <c r="BI49" s="191" t="e">
        <f t="shared" si="39"/>
        <v>#N/A</v>
      </c>
      <c r="BJ49" s="191" t="e">
        <f t="shared" si="39"/>
        <v>#N/A</v>
      </c>
      <c r="BK49" s="191" t="e">
        <f t="shared" si="39"/>
        <v>#N/A</v>
      </c>
      <c r="BL49" s="191" t="e">
        <f t="shared" si="39"/>
        <v>#N/A</v>
      </c>
      <c r="BM49" s="191" t="e">
        <f t="shared" si="39"/>
        <v>#N/A</v>
      </c>
      <c r="BN49" s="191" t="e">
        <f t="shared" si="39"/>
        <v>#N/A</v>
      </c>
      <c r="BO49" s="191" t="e">
        <f t="shared" si="39"/>
        <v>#N/A</v>
      </c>
      <c r="BP49" s="191" t="e">
        <f t="shared" si="39"/>
        <v>#N/A</v>
      </c>
      <c r="BQ49" s="191" t="e">
        <f t="shared" si="39"/>
        <v>#N/A</v>
      </c>
      <c r="BR49" s="191" t="e">
        <f t="shared" si="39"/>
        <v>#N/A</v>
      </c>
      <c r="BS49" s="191" t="e">
        <f t="shared" si="39"/>
        <v>#N/A</v>
      </c>
      <c r="BT49" s="191" t="e">
        <f t="shared" si="39"/>
        <v>#N/A</v>
      </c>
      <c r="BU49" s="191" t="e">
        <f t="shared" si="39"/>
        <v>#N/A</v>
      </c>
      <c r="BV49" s="191" t="e">
        <f t="shared" si="39"/>
        <v>#N/A</v>
      </c>
      <c r="BW49" s="191" t="e">
        <f t="shared" si="39"/>
        <v>#N/A</v>
      </c>
      <c r="BX49" s="191" t="e">
        <f t="shared" si="39"/>
        <v>#N/A</v>
      </c>
      <c r="BY49" s="191" t="e">
        <f t="shared" si="39"/>
        <v>#N/A</v>
      </c>
      <c r="BZ49" s="191" t="e">
        <f t="shared" si="39"/>
        <v>#N/A</v>
      </c>
      <c r="CA49" s="191" t="e">
        <f t="shared" si="39"/>
        <v>#N/A</v>
      </c>
      <c r="CB49" s="191" t="e">
        <f t="shared" si="39"/>
        <v>#N/A</v>
      </c>
      <c r="CC49" s="191" t="e">
        <f t="shared" si="39"/>
        <v>#N/A</v>
      </c>
      <c r="CD49" s="191" t="e">
        <f t="shared" si="39"/>
        <v>#N/A</v>
      </c>
      <c r="CE49" s="191" t="e">
        <f t="shared" si="39"/>
        <v>#N/A</v>
      </c>
      <c r="CF49" s="191" t="e">
        <f t="shared" si="39"/>
        <v>#N/A</v>
      </c>
      <c r="CG49" s="191" t="e">
        <f t="shared" ref="CG49:EH49" si="40">+CF52</f>
        <v>#N/A</v>
      </c>
      <c r="CH49" s="191" t="e">
        <f t="shared" si="40"/>
        <v>#N/A</v>
      </c>
      <c r="CI49" s="191" t="e">
        <f t="shared" si="40"/>
        <v>#N/A</v>
      </c>
      <c r="CJ49" s="191" t="e">
        <f t="shared" si="40"/>
        <v>#N/A</v>
      </c>
      <c r="CK49" s="191" t="e">
        <f t="shared" si="40"/>
        <v>#N/A</v>
      </c>
      <c r="CL49" s="191" t="e">
        <f t="shared" si="40"/>
        <v>#N/A</v>
      </c>
      <c r="CM49" s="191" t="e">
        <f t="shared" si="40"/>
        <v>#N/A</v>
      </c>
      <c r="CN49" s="191" t="e">
        <f t="shared" si="40"/>
        <v>#N/A</v>
      </c>
      <c r="CO49" s="191" t="e">
        <f t="shared" si="40"/>
        <v>#N/A</v>
      </c>
      <c r="CP49" s="191" t="e">
        <f t="shared" si="40"/>
        <v>#N/A</v>
      </c>
      <c r="CQ49" s="191" t="e">
        <f t="shared" si="40"/>
        <v>#N/A</v>
      </c>
      <c r="CR49" s="191" t="e">
        <f t="shared" si="40"/>
        <v>#N/A</v>
      </c>
      <c r="CS49" s="191" t="e">
        <f t="shared" si="40"/>
        <v>#N/A</v>
      </c>
      <c r="CT49" s="191" t="e">
        <f t="shared" si="40"/>
        <v>#N/A</v>
      </c>
      <c r="CU49" s="191" t="e">
        <f t="shared" si="40"/>
        <v>#N/A</v>
      </c>
      <c r="CV49" s="191" t="e">
        <f t="shared" si="40"/>
        <v>#N/A</v>
      </c>
      <c r="CW49" s="191" t="e">
        <f t="shared" si="40"/>
        <v>#N/A</v>
      </c>
      <c r="CX49" s="191" t="e">
        <f t="shared" si="40"/>
        <v>#N/A</v>
      </c>
      <c r="CY49" s="191" t="e">
        <f t="shared" si="40"/>
        <v>#N/A</v>
      </c>
      <c r="CZ49" s="191" t="e">
        <f t="shared" si="40"/>
        <v>#N/A</v>
      </c>
      <c r="DA49" s="191" t="e">
        <f t="shared" si="40"/>
        <v>#N/A</v>
      </c>
      <c r="DB49" s="191" t="e">
        <f t="shared" si="40"/>
        <v>#N/A</v>
      </c>
      <c r="DC49" s="191" t="e">
        <f t="shared" si="40"/>
        <v>#N/A</v>
      </c>
      <c r="DD49" s="191" t="e">
        <f t="shared" si="40"/>
        <v>#N/A</v>
      </c>
      <c r="DE49" s="191" t="e">
        <f t="shared" si="40"/>
        <v>#N/A</v>
      </c>
      <c r="DF49" s="191" t="e">
        <f t="shared" si="40"/>
        <v>#N/A</v>
      </c>
      <c r="DG49" s="191" t="e">
        <f t="shared" si="40"/>
        <v>#N/A</v>
      </c>
      <c r="DH49" s="191" t="e">
        <f t="shared" si="40"/>
        <v>#N/A</v>
      </c>
      <c r="DI49" s="191" t="e">
        <f t="shared" si="40"/>
        <v>#N/A</v>
      </c>
      <c r="DJ49" s="191" t="e">
        <f t="shared" si="40"/>
        <v>#N/A</v>
      </c>
      <c r="DK49" s="191" t="e">
        <f t="shared" si="40"/>
        <v>#N/A</v>
      </c>
      <c r="DL49" s="191" t="e">
        <f t="shared" si="40"/>
        <v>#N/A</v>
      </c>
      <c r="DM49" s="191" t="e">
        <f t="shared" si="40"/>
        <v>#N/A</v>
      </c>
      <c r="DN49" s="191" t="e">
        <f t="shared" si="40"/>
        <v>#N/A</v>
      </c>
      <c r="DO49" s="191" t="e">
        <f t="shared" si="40"/>
        <v>#N/A</v>
      </c>
      <c r="DP49" s="191" t="e">
        <f t="shared" si="40"/>
        <v>#N/A</v>
      </c>
      <c r="DQ49" s="191" t="e">
        <f t="shared" si="40"/>
        <v>#N/A</v>
      </c>
      <c r="DR49" s="191" t="e">
        <f t="shared" si="40"/>
        <v>#N/A</v>
      </c>
      <c r="DS49" s="191" t="e">
        <f t="shared" si="40"/>
        <v>#N/A</v>
      </c>
      <c r="DT49" s="191" t="e">
        <f t="shared" si="40"/>
        <v>#N/A</v>
      </c>
      <c r="DU49" s="191" t="e">
        <f t="shared" si="40"/>
        <v>#N/A</v>
      </c>
      <c r="DV49" s="191" t="e">
        <f t="shared" si="40"/>
        <v>#N/A</v>
      </c>
      <c r="DW49" s="191" t="e">
        <f t="shared" si="40"/>
        <v>#N/A</v>
      </c>
      <c r="DX49" s="191" t="e">
        <f t="shared" si="40"/>
        <v>#N/A</v>
      </c>
      <c r="DY49" s="191" t="e">
        <f t="shared" si="40"/>
        <v>#N/A</v>
      </c>
      <c r="DZ49" s="191" t="e">
        <f t="shared" si="40"/>
        <v>#N/A</v>
      </c>
      <c r="EA49" s="191" t="e">
        <f t="shared" si="40"/>
        <v>#N/A</v>
      </c>
      <c r="EB49" s="191" t="e">
        <f t="shared" si="40"/>
        <v>#N/A</v>
      </c>
      <c r="EC49" s="191" t="e">
        <f t="shared" si="40"/>
        <v>#N/A</v>
      </c>
      <c r="ED49" s="191" t="e">
        <f t="shared" si="40"/>
        <v>#N/A</v>
      </c>
      <c r="EE49" s="191" t="e">
        <f t="shared" si="40"/>
        <v>#N/A</v>
      </c>
      <c r="EF49" s="191" t="e">
        <f t="shared" si="40"/>
        <v>#N/A</v>
      </c>
      <c r="EG49" s="191" t="e">
        <f t="shared" si="40"/>
        <v>#N/A</v>
      </c>
      <c r="EH49" s="191" t="e">
        <f t="shared" si="40"/>
        <v>#N/A</v>
      </c>
    </row>
    <row r="50" spans="2:138" outlineLevel="1">
      <c r="B50" s="104" t="str">
        <f>IF(Hotel,"PIP Reserve Contribution (Required per Loan)","TI / LC Reserve Contribution (Required per Loan)")</f>
        <v>TI / LC Reserve Contribution (Required per Loan)</v>
      </c>
      <c r="C50" s="260"/>
      <c r="D50" s="116">
        <f>MAX(0,MIN('Conclusions &amp; Escrows'!$K$51+D34-D49,'Conclusions &amp; Escrows'!$G$51))</f>
        <v>0</v>
      </c>
      <c r="E50" s="116">
        <f>MAX(0,MIN('Conclusions &amp; Escrows'!$K$51+E34-E49,'Conclusions &amp; Escrows'!$G$51))</f>
        <v>0</v>
      </c>
      <c r="F50" s="116">
        <f>MAX(0,MIN('Conclusions &amp; Escrows'!$K$51+F34-F49,'Conclusions &amp; Escrows'!$G$51))</f>
        <v>0</v>
      </c>
      <c r="G50" s="116">
        <f>MAX(0,MIN('Conclusions &amp; Escrows'!$K$51+G34-G49,'Conclusions &amp; Escrows'!$G$51))</f>
        <v>0</v>
      </c>
      <c r="H50" s="116">
        <f>MAX(0,MIN('Conclusions &amp; Escrows'!$K$51+H34-H49,'Conclusions &amp; Escrows'!$G$51))</f>
        <v>0</v>
      </c>
      <c r="I50" s="116">
        <f>MAX(0,MIN('Conclusions &amp; Escrows'!$K$51+I34-I49,'Conclusions &amp; Escrows'!$G$51))</f>
        <v>0</v>
      </c>
      <c r="J50" s="116">
        <f>MAX(0,MIN('Conclusions &amp; Escrows'!$K$51+J34-J49,'Conclusions &amp; Escrows'!$G$51))</f>
        <v>0</v>
      </c>
      <c r="K50" s="116">
        <f>MAX(0,MIN('Conclusions &amp; Escrows'!$K$51+K34-K49,'Conclusions &amp; Escrows'!$G$51))</f>
        <v>0</v>
      </c>
      <c r="L50" s="116">
        <f>MAX(0,MIN('Conclusions &amp; Escrows'!$K$51+L34-L49,'Conclusions &amp; Escrows'!$G$51))</f>
        <v>0</v>
      </c>
      <c r="M50" s="225">
        <f>MAX(0,MIN('Conclusions &amp; Escrows'!$K$51+M34-M49,'Conclusions &amp; Escrows'!$G$51))</f>
        <v>0</v>
      </c>
      <c r="S50" s="328">
        <f>INDEX($D50:$M50,1,S$12)/12</f>
        <v>0</v>
      </c>
      <c r="T50" s="328">
        <f t="shared" ref="T50:CE50" si="41">INDEX($D50:$M50,1,T$12)/12</f>
        <v>0</v>
      </c>
      <c r="U50" s="328">
        <f t="shared" si="41"/>
        <v>0</v>
      </c>
      <c r="V50" s="328">
        <f t="shared" si="41"/>
        <v>0</v>
      </c>
      <c r="W50" s="328">
        <f t="shared" si="41"/>
        <v>0</v>
      </c>
      <c r="X50" s="328">
        <f t="shared" si="41"/>
        <v>0</v>
      </c>
      <c r="Y50" s="328">
        <f t="shared" si="41"/>
        <v>0</v>
      </c>
      <c r="Z50" s="328">
        <f t="shared" si="41"/>
        <v>0</v>
      </c>
      <c r="AA50" s="328">
        <f t="shared" si="41"/>
        <v>0</v>
      </c>
      <c r="AB50" s="328">
        <f t="shared" si="41"/>
        <v>0</v>
      </c>
      <c r="AC50" s="328">
        <f t="shared" si="41"/>
        <v>0</v>
      </c>
      <c r="AD50" s="328">
        <f t="shared" si="41"/>
        <v>0</v>
      </c>
      <c r="AE50" s="328">
        <f t="shared" si="41"/>
        <v>0</v>
      </c>
      <c r="AF50" s="328">
        <f t="shared" si="41"/>
        <v>0</v>
      </c>
      <c r="AG50" s="328">
        <f t="shared" si="41"/>
        <v>0</v>
      </c>
      <c r="AH50" s="328">
        <f t="shared" si="41"/>
        <v>0</v>
      </c>
      <c r="AI50" s="328">
        <f t="shared" si="41"/>
        <v>0</v>
      </c>
      <c r="AJ50" s="328">
        <f t="shared" si="41"/>
        <v>0</v>
      </c>
      <c r="AK50" s="328">
        <f t="shared" si="41"/>
        <v>0</v>
      </c>
      <c r="AL50" s="328">
        <f t="shared" si="41"/>
        <v>0</v>
      </c>
      <c r="AM50" s="328">
        <f t="shared" si="41"/>
        <v>0</v>
      </c>
      <c r="AN50" s="328">
        <f t="shared" si="41"/>
        <v>0</v>
      </c>
      <c r="AO50" s="328">
        <f t="shared" si="41"/>
        <v>0</v>
      </c>
      <c r="AP50" s="328">
        <f t="shared" si="41"/>
        <v>0</v>
      </c>
      <c r="AQ50" s="328">
        <f t="shared" si="41"/>
        <v>0</v>
      </c>
      <c r="AR50" s="328">
        <f t="shared" si="41"/>
        <v>0</v>
      </c>
      <c r="AS50" s="328">
        <f t="shared" si="41"/>
        <v>0</v>
      </c>
      <c r="AT50" s="328">
        <f t="shared" si="41"/>
        <v>0</v>
      </c>
      <c r="AU50" s="328">
        <f t="shared" si="41"/>
        <v>0</v>
      </c>
      <c r="AV50" s="328">
        <f t="shared" si="41"/>
        <v>0</v>
      </c>
      <c r="AW50" s="328">
        <f t="shared" si="41"/>
        <v>0</v>
      </c>
      <c r="AX50" s="328">
        <f t="shared" si="41"/>
        <v>0</v>
      </c>
      <c r="AY50" s="328">
        <f t="shared" si="41"/>
        <v>0</v>
      </c>
      <c r="AZ50" s="328">
        <f t="shared" si="41"/>
        <v>0</v>
      </c>
      <c r="BA50" s="328">
        <f t="shared" si="41"/>
        <v>0</v>
      </c>
      <c r="BB50" s="328">
        <f t="shared" si="41"/>
        <v>0</v>
      </c>
      <c r="BC50" s="328">
        <f t="shared" si="41"/>
        <v>0</v>
      </c>
      <c r="BD50" s="328">
        <f t="shared" si="41"/>
        <v>0</v>
      </c>
      <c r="BE50" s="328">
        <f t="shared" si="41"/>
        <v>0</v>
      </c>
      <c r="BF50" s="328">
        <f t="shared" si="41"/>
        <v>0</v>
      </c>
      <c r="BG50" s="328">
        <f t="shared" si="41"/>
        <v>0</v>
      </c>
      <c r="BH50" s="328">
        <f t="shared" si="41"/>
        <v>0</v>
      </c>
      <c r="BI50" s="328">
        <f t="shared" si="41"/>
        <v>0</v>
      </c>
      <c r="BJ50" s="328">
        <f t="shared" si="41"/>
        <v>0</v>
      </c>
      <c r="BK50" s="328">
        <f t="shared" si="41"/>
        <v>0</v>
      </c>
      <c r="BL50" s="328">
        <f t="shared" si="41"/>
        <v>0</v>
      </c>
      <c r="BM50" s="328">
        <f t="shared" si="41"/>
        <v>0</v>
      </c>
      <c r="BN50" s="328">
        <f t="shared" si="41"/>
        <v>0</v>
      </c>
      <c r="BO50" s="328">
        <f t="shared" si="41"/>
        <v>0</v>
      </c>
      <c r="BP50" s="328">
        <f t="shared" si="41"/>
        <v>0</v>
      </c>
      <c r="BQ50" s="328">
        <f t="shared" si="41"/>
        <v>0</v>
      </c>
      <c r="BR50" s="328">
        <f t="shared" si="41"/>
        <v>0</v>
      </c>
      <c r="BS50" s="328">
        <f t="shared" si="41"/>
        <v>0</v>
      </c>
      <c r="BT50" s="328">
        <f t="shared" si="41"/>
        <v>0</v>
      </c>
      <c r="BU50" s="328">
        <f t="shared" si="41"/>
        <v>0</v>
      </c>
      <c r="BV50" s="328">
        <f t="shared" si="41"/>
        <v>0</v>
      </c>
      <c r="BW50" s="328">
        <f t="shared" si="41"/>
        <v>0</v>
      </c>
      <c r="BX50" s="328">
        <f t="shared" si="41"/>
        <v>0</v>
      </c>
      <c r="BY50" s="328">
        <f t="shared" si="41"/>
        <v>0</v>
      </c>
      <c r="BZ50" s="328">
        <f t="shared" si="41"/>
        <v>0</v>
      </c>
      <c r="CA50" s="328">
        <f t="shared" si="41"/>
        <v>0</v>
      </c>
      <c r="CB50" s="328">
        <f t="shared" si="41"/>
        <v>0</v>
      </c>
      <c r="CC50" s="328">
        <f t="shared" si="41"/>
        <v>0</v>
      </c>
      <c r="CD50" s="328">
        <f t="shared" si="41"/>
        <v>0</v>
      </c>
      <c r="CE50" s="328">
        <f t="shared" si="41"/>
        <v>0</v>
      </c>
      <c r="CF50" s="328">
        <f t="shared" ref="CF50:EH50" si="42">INDEX($D50:$M50,1,CF$12)/12</f>
        <v>0</v>
      </c>
      <c r="CG50" s="328">
        <f t="shared" si="42"/>
        <v>0</v>
      </c>
      <c r="CH50" s="328">
        <f t="shared" si="42"/>
        <v>0</v>
      </c>
      <c r="CI50" s="328">
        <f t="shared" si="42"/>
        <v>0</v>
      </c>
      <c r="CJ50" s="328">
        <f t="shared" si="42"/>
        <v>0</v>
      </c>
      <c r="CK50" s="328">
        <f t="shared" si="42"/>
        <v>0</v>
      </c>
      <c r="CL50" s="328">
        <f t="shared" si="42"/>
        <v>0</v>
      </c>
      <c r="CM50" s="328">
        <f t="shared" si="42"/>
        <v>0</v>
      </c>
      <c r="CN50" s="328">
        <f t="shared" si="42"/>
        <v>0</v>
      </c>
      <c r="CO50" s="328">
        <f t="shared" si="42"/>
        <v>0</v>
      </c>
      <c r="CP50" s="328">
        <f t="shared" si="42"/>
        <v>0</v>
      </c>
      <c r="CQ50" s="328">
        <f t="shared" si="42"/>
        <v>0</v>
      </c>
      <c r="CR50" s="328">
        <f t="shared" si="42"/>
        <v>0</v>
      </c>
      <c r="CS50" s="328">
        <f t="shared" si="42"/>
        <v>0</v>
      </c>
      <c r="CT50" s="328">
        <f t="shared" si="42"/>
        <v>0</v>
      </c>
      <c r="CU50" s="328">
        <f t="shared" si="42"/>
        <v>0</v>
      </c>
      <c r="CV50" s="328">
        <f t="shared" si="42"/>
        <v>0</v>
      </c>
      <c r="CW50" s="328">
        <f t="shared" si="42"/>
        <v>0</v>
      </c>
      <c r="CX50" s="328">
        <f t="shared" si="42"/>
        <v>0</v>
      </c>
      <c r="CY50" s="328">
        <f t="shared" si="42"/>
        <v>0</v>
      </c>
      <c r="CZ50" s="328">
        <f t="shared" si="42"/>
        <v>0</v>
      </c>
      <c r="DA50" s="328">
        <f t="shared" si="42"/>
        <v>0</v>
      </c>
      <c r="DB50" s="328">
        <f t="shared" si="42"/>
        <v>0</v>
      </c>
      <c r="DC50" s="328">
        <f t="shared" si="42"/>
        <v>0</v>
      </c>
      <c r="DD50" s="328">
        <f t="shared" si="42"/>
        <v>0</v>
      </c>
      <c r="DE50" s="328">
        <f t="shared" si="42"/>
        <v>0</v>
      </c>
      <c r="DF50" s="328">
        <f t="shared" si="42"/>
        <v>0</v>
      </c>
      <c r="DG50" s="328">
        <f t="shared" si="42"/>
        <v>0</v>
      </c>
      <c r="DH50" s="328">
        <f t="shared" si="42"/>
        <v>0</v>
      </c>
      <c r="DI50" s="328">
        <f t="shared" si="42"/>
        <v>0</v>
      </c>
      <c r="DJ50" s="328">
        <f t="shared" si="42"/>
        <v>0</v>
      </c>
      <c r="DK50" s="328">
        <f t="shared" si="42"/>
        <v>0</v>
      </c>
      <c r="DL50" s="328">
        <f t="shared" si="42"/>
        <v>0</v>
      </c>
      <c r="DM50" s="328">
        <f t="shared" si="42"/>
        <v>0</v>
      </c>
      <c r="DN50" s="328">
        <f t="shared" si="42"/>
        <v>0</v>
      </c>
      <c r="DO50" s="328">
        <f t="shared" si="42"/>
        <v>0</v>
      </c>
      <c r="DP50" s="328">
        <f t="shared" si="42"/>
        <v>0</v>
      </c>
      <c r="DQ50" s="328">
        <f t="shared" si="42"/>
        <v>0</v>
      </c>
      <c r="DR50" s="328">
        <f t="shared" si="42"/>
        <v>0</v>
      </c>
      <c r="DS50" s="328">
        <f t="shared" si="42"/>
        <v>0</v>
      </c>
      <c r="DT50" s="328">
        <f t="shared" si="42"/>
        <v>0</v>
      </c>
      <c r="DU50" s="328">
        <f t="shared" si="42"/>
        <v>0</v>
      </c>
      <c r="DV50" s="328">
        <f t="shared" si="42"/>
        <v>0</v>
      </c>
      <c r="DW50" s="328">
        <f t="shared" si="42"/>
        <v>0</v>
      </c>
      <c r="DX50" s="328">
        <f t="shared" si="42"/>
        <v>0</v>
      </c>
      <c r="DY50" s="328">
        <f t="shared" si="42"/>
        <v>0</v>
      </c>
      <c r="DZ50" s="328">
        <f t="shared" si="42"/>
        <v>0</v>
      </c>
      <c r="EA50" s="328">
        <f t="shared" si="42"/>
        <v>0</v>
      </c>
      <c r="EB50" s="328">
        <f t="shared" si="42"/>
        <v>0</v>
      </c>
      <c r="EC50" s="328">
        <f t="shared" si="42"/>
        <v>0</v>
      </c>
      <c r="ED50" s="328">
        <f t="shared" si="42"/>
        <v>0</v>
      </c>
      <c r="EE50" s="328">
        <f t="shared" si="42"/>
        <v>0</v>
      </c>
      <c r="EF50" s="328">
        <f t="shared" si="42"/>
        <v>0</v>
      </c>
      <c r="EG50" s="328">
        <f t="shared" si="42"/>
        <v>0</v>
      </c>
      <c r="EH50" s="328">
        <f t="shared" si="42"/>
        <v>0</v>
      </c>
    </row>
    <row r="51" spans="2:138" outlineLevel="1">
      <c r="B51" s="104" t="str">
        <f>IF(Hotel,"Required PIP (UW Projection)","Required TI / LC (UW Projection)")</f>
        <v>Required TI / LC (UW Projection)</v>
      </c>
      <c r="C51" s="260"/>
      <c r="D51" s="145">
        <f>IF((INDEX('Rent Roll'!$BM$335:$BM$344,D11,1)+INDEX('Rent Roll'!$BM$347:$BM$356,D11,1))&lt;=D34,INDEX('Rent Roll'!$BM$335:$BM$344,D11,1)+INDEX('Rent Roll'!$BM$347:$BM$356,D11,1),D34)</f>
        <v>0</v>
      </c>
      <c r="E51" s="145">
        <f>+E34</f>
        <v>0</v>
      </c>
      <c r="F51" s="145">
        <f t="shared" ref="F51:M51" si="43">+F34</f>
        <v>0</v>
      </c>
      <c r="G51" s="145">
        <f t="shared" si="43"/>
        <v>0</v>
      </c>
      <c r="H51" s="145">
        <f t="shared" si="43"/>
        <v>0</v>
      </c>
      <c r="I51" s="145">
        <f t="shared" si="43"/>
        <v>0</v>
      </c>
      <c r="J51" s="145">
        <f t="shared" si="43"/>
        <v>0</v>
      </c>
      <c r="K51" s="145">
        <f t="shared" si="43"/>
        <v>0</v>
      </c>
      <c r="L51" s="145">
        <f t="shared" si="43"/>
        <v>0</v>
      </c>
      <c r="M51" s="228">
        <f t="shared" si="43"/>
        <v>0</v>
      </c>
      <c r="S51" s="191" t="e">
        <f>+S34</f>
        <v>#N/A</v>
      </c>
      <c r="T51" s="191" t="e">
        <f>+T34</f>
        <v>#N/A</v>
      </c>
      <c r="U51" s="191" t="e">
        <f t="shared" ref="U51:CF51" si="44">+U34</f>
        <v>#N/A</v>
      </c>
      <c r="V51" s="191" t="e">
        <f t="shared" si="44"/>
        <v>#N/A</v>
      </c>
      <c r="W51" s="191" t="e">
        <f t="shared" si="44"/>
        <v>#N/A</v>
      </c>
      <c r="X51" s="191" t="e">
        <f t="shared" si="44"/>
        <v>#N/A</v>
      </c>
      <c r="Y51" s="191" t="e">
        <f t="shared" si="44"/>
        <v>#N/A</v>
      </c>
      <c r="Z51" s="191" t="e">
        <f t="shared" si="44"/>
        <v>#N/A</v>
      </c>
      <c r="AA51" s="191" t="e">
        <f t="shared" si="44"/>
        <v>#N/A</v>
      </c>
      <c r="AB51" s="191" t="e">
        <f t="shared" si="44"/>
        <v>#N/A</v>
      </c>
      <c r="AC51" s="191" t="e">
        <f t="shared" si="44"/>
        <v>#N/A</v>
      </c>
      <c r="AD51" s="191" t="e">
        <f t="shared" si="44"/>
        <v>#N/A</v>
      </c>
      <c r="AE51" s="191" t="e">
        <f t="shared" si="44"/>
        <v>#N/A</v>
      </c>
      <c r="AF51" s="191" t="e">
        <f t="shared" si="44"/>
        <v>#N/A</v>
      </c>
      <c r="AG51" s="191" t="e">
        <f t="shared" si="44"/>
        <v>#N/A</v>
      </c>
      <c r="AH51" s="191" t="e">
        <f t="shared" si="44"/>
        <v>#N/A</v>
      </c>
      <c r="AI51" s="191" t="e">
        <f t="shared" si="44"/>
        <v>#N/A</v>
      </c>
      <c r="AJ51" s="191" t="e">
        <f t="shared" si="44"/>
        <v>#N/A</v>
      </c>
      <c r="AK51" s="191" t="e">
        <f t="shared" si="44"/>
        <v>#N/A</v>
      </c>
      <c r="AL51" s="191" t="e">
        <f t="shared" si="44"/>
        <v>#N/A</v>
      </c>
      <c r="AM51" s="191" t="e">
        <f t="shared" si="44"/>
        <v>#N/A</v>
      </c>
      <c r="AN51" s="191" t="e">
        <f t="shared" si="44"/>
        <v>#N/A</v>
      </c>
      <c r="AO51" s="191" t="e">
        <f t="shared" si="44"/>
        <v>#N/A</v>
      </c>
      <c r="AP51" s="191" t="e">
        <f t="shared" si="44"/>
        <v>#N/A</v>
      </c>
      <c r="AQ51" s="191" t="e">
        <f t="shared" si="44"/>
        <v>#N/A</v>
      </c>
      <c r="AR51" s="191" t="e">
        <f t="shared" si="44"/>
        <v>#N/A</v>
      </c>
      <c r="AS51" s="191" t="e">
        <f t="shared" si="44"/>
        <v>#N/A</v>
      </c>
      <c r="AT51" s="191" t="e">
        <f t="shared" si="44"/>
        <v>#N/A</v>
      </c>
      <c r="AU51" s="191" t="e">
        <f t="shared" si="44"/>
        <v>#N/A</v>
      </c>
      <c r="AV51" s="191" t="e">
        <f t="shared" si="44"/>
        <v>#N/A</v>
      </c>
      <c r="AW51" s="191" t="e">
        <f t="shared" si="44"/>
        <v>#N/A</v>
      </c>
      <c r="AX51" s="191" t="e">
        <f t="shared" si="44"/>
        <v>#N/A</v>
      </c>
      <c r="AY51" s="191" t="e">
        <f t="shared" si="44"/>
        <v>#N/A</v>
      </c>
      <c r="AZ51" s="191" t="e">
        <f t="shared" si="44"/>
        <v>#N/A</v>
      </c>
      <c r="BA51" s="191" t="e">
        <f t="shared" si="44"/>
        <v>#N/A</v>
      </c>
      <c r="BB51" s="191" t="e">
        <f t="shared" si="44"/>
        <v>#N/A</v>
      </c>
      <c r="BC51" s="191" t="e">
        <f t="shared" si="44"/>
        <v>#N/A</v>
      </c>
      <c r="BD51" s="191" t="e">
        <f t="shared" si="44"/>
        <v>#N/A</v>
      </c>
      <c r="BE51" s="191" t="e">
        <f t="shared" si="44"/>
        <v>#N/A</v>
      </c>
      <c r="BF51" s="191" t="e">
        <f t="shared" si="44"/>
        <v>#N/A</v>
      </c>
      <c r="BG51" s="191" t="e">
        <f t="shared" si="44"/>
        <v>#N/A</v>
      </c>
      <c r="BH51" s="191" t="e">
        <f t="shared" si="44"/>
        <v>#N/A</v>
      </c>
      <c r="BI51" s="191" t="e">
        <f t="shared" si="44"/>
        <v>#N/A</v>
      </c>
      <c r="BJ51" s="191" t="e">
        <f t="shared" si="44"/>
        <v>#N/A</v>
      </c>
      <c r="BK51" s="191" t="e">
        <f t="shared" si="44"/>
        <v>#N/A</v>
      </c>
      <c r="BL51" s="191" t="e">
        <f t="shared" si="44"/>
        <v>#N/A</v>
      </c>
      <c r="BM51" s="191" t="e">
        <f t="shared" si="44"/>
        <v>#N/A</v>
      </c>
      <c r="BN51" s="191" t="e">
        <f t="shared" si="44"/>
        <v>#N/A</v>
      </c>
      <c r="BO51" s="191" t="e">
        <f t="shared" si="44"/>
        <v>#N/A</v>
      </c>
      <c r="BP51" s="191" t="e">
        <f t="shared" si="44"/>
        <v>#N/A</v>
      </c>
      <c r="BQ51" s="191" t="e">
        <f t="shared" si="44"/>
        <v>#N/A</v>
      </c>
      <c r="BR51" s="191" t="e">
        <f t="shared" si="44"/>
        <v>#N/A</v>
      </c>
      <c r="BS51" s="191" t="e">
        <f t="shared" si="44"/>
        <v>#N/A</v>
      </c>
      <c r="BT51" s="191" t="e">
        <f t="shared" si="44"/>
        <v>#N/A</v>
      </c>
      <c r="BU51" s="191" t="e">
        <f t="shared" si="44"/>
        <v>#N/A</v>
      </c>
      <c r="BV51" s="191" t="e">
        <f t="shared" si="44"/>
        <v>#N/A</v>
      </c>
      <c r="BW51" s="191" t="e">
        <f t="shared" si="44"/>
        <v>#N/A</v>
      </c>
      <c r="BX51" s="191" t="e">
        <f t="shared" si="44"/>
        <v>#N/A</v>
      </c>
      <c r="BY51" s="191" t="e">
        <f t="shared" si="44"/>
        <v>#N/A</v>
      </c>
      <c r="BZ51" s="191" t="e">
        <f t="shared" si="44"/>
        <v>#N/A</v>
      </c>
      <c r="CA51" s="191" t="e">
        <f t="shared" si="44"/>
        <v>#N/A</v>
      </c>
      <c r="CB51" s="191" t="e">
        <f t="shared" si="44"/>
        <v>#N/A</v>
      </c>
      <c r="CC51" s="191" t="e">
        <f t="shared" si="44"/>
        <v>#N/A</v>
      </c>
      <c r="CD51" s="191" t="e">
        <f t="shared" si="44"/>
        <v>#N/A</v>
      </c>
      <c r="CE51" s="191" t="e">
        <f t="shared" si="44"/>
        <v>#N/A</v>
      </c>
      <c r="CF51" s="191" t="e">
        <f t="shared" si="44"/>
        <v>#N/A</v>
      </c>
      <c r="CG51" s="191" t="e">
        <f t="shared" ref="CG51:EH51" si="45">+CG34</f>
        <v>#N/A</v>
      </c>
      <c r="CH51" s="191" t="e">
        <f t="shared" si="45"/>
        <v>#N/A</v>
      </c>
      <c r="CI51" s="191" t="e">
        <f t="shared" si="45"/>
        <v>#N/A</v>
      </c>
      <c r="CJ51" s="191" t="e">
        <f t="shared" si="45"/>
        <v>#N/A</v>
      </c>
      <c r="CK51" s="191" t="e">
        <f t="shared" si="45"/>
        <v>#N/A</v>
      </c>
      <c r="CL51" s="191" t="e">
        <f t="shared" si="45"/>
        <v>#N/A</v>
      </c>
      <c r="CM51" s="191" t="e">
        <f t="shared" si="45"/>
        <v>#N/A</v>
      </c>
      <c r="CN51" s="191" t="e">
        <f t="shared" si="45"/>
        <v>#N/A</v>
      </c>
      <c r="CO51" s="191" t="e">
        <f t="shared" si="45"/>
        <v>#N/A</v>
      </c>
      <c r="CP51" s="191" t="e">
        <f t="shared" si="45"/>
        <v>#N/A</v>
      </c>
      <c r="CQ51" s="191" t="e">
        <f t="shared" si="45"/>
        <v>#N/A</v>
      </c>
      <c r="CR51" s="191" t="e">
        <f t="shared" si="45"/>
        <v>#N/A</v>
      </c>
      <c r="CS51" s="191" t="e">
        <f t="shared" si="45"/>
        <v>#N/A</v>
      </c>
      <c r="CT51" s="191" t="e">
        <f t="shared" si="45"/>
        <v>#N/A</v>
      </c>
      <c r="CU51" s="191" t="e">
        <f t="shared" si="45"/>
        <v>#N/A</v>
      </c>
      <c r="CV51" s="191" t="e">
        <f t="shared" si="45"/>
        <v>#N/A</v>
      </c>
      <c r="CW51" s="191" t="e">
        <f t="shared" si="45"/>
        <v>#N/A</v>
      </c>
      <c r="CX51" s="191" t="e">
        <f t="shared" si="45"/>
        <v>#N/A</v>
      </c>
      <c r="CY51" s="191" t="e">
        <f t="shared" si="45"/>
        <v>#N/A</v>
      </c>
      <c r="CZ51" s="191" t="e">
        <f t="shared" si="45"/>
        <v>#N/A</v>
      </c>
      <c r="DA51" s="191" t="e">
        <f t="shared" si="45"/>
        <v>#N/A</v>
      </c>
      <c r="DB51" s="191" t="e">
        <f t="shared" si="45"/>
        <v>#N/A</v>
      </c>
      <c r="DC51" s="191" t="e">
        <f t="shared" si="45"/>
        <v>#N/A</v>
      </c>
      <c r="DD51" s="191" t="e">
        <f t="shared" si="45"/>
        <v>#N/A</v>
      </c>
      <c r="DE51" s="191" t="e">
        <f t="shared" si="45"/>
        <v>#N/A</v>
      </c>
      <c r="DF51" s="191" t="e">
        <f t="shared" si="45"/>
        <v>#N/A</v>
      </c>
      <c r="DG51" s="191" t="e">
        <f t="shared" si="45"/>
        <v>#N/A</v>
      </c>
      <c r="DH51" s="191" t="e">
        <f t="shared" si="45"/>
        <v>#N/A</v>
      </c>
      <c r="DI51" s="191" t="e">
        <f t="shared" si="45"/>
        <v>#N/A</v>
      </c>
      <c r="DJ51" s="191" t="e">
        <f t="shared" si="45"/>
        <v>#N/A</v>
      </c>
      <c r="DK51" s="191" t="e">
        <f t="shared" si="45"/>
        <v>#N/A</v>
      </c>
      <c r="DL51" s="191" t="e">
        <f t="shared" si="45"/>
        <v>#N/A</v>
      </c>
      <c r="DM51" s="191" t="e">
        <f t="shared" si="45"/>
        <v>#N/A</v>
      </c>
      <c r="DN51" s="191" t="e">
        <f t="shared" si="45"/>
        <v>#N/A</v>
      </c>
      <c r="DO51" s="191" t="e">
        <f t="shared" si="45"/>
        <v>#N/A</v>
      </c>
      <c r="DP51" s="191" t="e">
        <f t="shared" si="45"/>
        <v>#N/A</v>
      </c>
      <c r="DQ51" s="191" t="e">
        <f t="shared" si="45"/>
        <v>#N/A</v>
      </c>
      <c r="DR51" s="191" t="e">
        <f t="shared" si="45"/>
        <v>#N/A</v>
      </c>
      <c r="DS51" s="191" t="e">
        <f t="shared" si="45"/>
        <v>#N/A</v>
      </c>
      <c r="DT51" s="191" t="e">
        <f t="shared" si="45"/>
        <v>#N/A</v>
      </c>
      <c r="DU51" s="191" t="e">
        <f t="shared" si="45"/>
        <v>#N/A</v>
      </c>
      <c r="DV51" s="191" t="e">
        <f t="shared" si="45"/>
        <v>#N/A</v>
      </c>
      <c r="DW51" s="191" t="e">
        <f t="shared" si="45"/>
        <v>#N/A</v>
      </c>
      <c r="DX51" s="191" t="e">
        <f t="shared" si="45"/>
        <v>#N/A</v>
      </c>
      <c r="DY51" s="191" t="e">
        <f t="shared" si="45"/>
        <v>#N/A</v>
      </c>
      <c r="DZ51" s="191" t="e">
        <f t="shared" si="45"/>
        <v>#N/A</v>
      </c>
      <c r="EA51" s="191" t="e">
        <f t="shared" si="45"/>
        <v>#N/A</v>
      </c>
      <c r="EB51" s="191" t="e">
        <f t="shared" si="45"/>
        <v>#N/A</v>
      </c>
      <c r="EC51" s="191" t="e">
        <f t="shared" si="45"/>
        <v>#N/A</v>
      </c>
      <c r="ED51" s="191" t="e">
        <f t="shared" si="45"/>
        <v>#N/A</v>
      </c>
      <c r="EE51" s="191" t="e">
        <f t="shared" si="45"/>
        <v>#N/A</v>
      </c>
      <c r="EF51" s="191" t="e">
        <f t="shared" si="45"/>
        <v>#N/A</v>
      </c>
      <c r="EG51" s="191" t="e">
        <f t="shared" si="45"/>
        <v>#N/A</v>
      </c>
      <c r="EH51" s="191" t="e">
        <f t="shared" si="45"/>
        <v>#N/A</v>
      </c>
    </row>
    <row r="52" spans="2:138" outlineLevel="1">
      <c r="B52" s="104" t="str">
        <f>IF(Hotel,"PIP Ending Balance","TI / LC Ending Balance")</f>
        <v>TI / LC Ending Balance</v>
      </c>
      <c r="C52" s="260"/>
      <c r="D52" s="261">
        <f>MAX(0,+D49+D50-D51)</f>
        <v>0</v>
      </c>
      <c r="E52" s="145">
        <f t="shared" ref="E52:M52" si="46">MAX(0,+E49+E50-E51)</f>
        <v>0</v>
      </c>
      <c r="F52" s="145">
        <f t="shared" si="46"/>
        <v>0</v>
      </c>
      <c r="G52" s="145">
        <f t="shared" si="46"/>
        <v>0</v>
      </c>
      <c r="H52" s="145">
        <f t="shared" si="46"/>
        <v>0</v>
      </c>
      <c r="I52" s="145">
        <f t="shared" si="46"/>
        <v>0</v>
      </c>
      <c r="J52" s="145">
        <f t="shared" si="46"/>
        <v>0</v>
      </c>
      <c r="K52" s="145">
        <f t="shared" si="46"/>
        <v>0</v>
      </c>
      <c r="L52" s="145">
        <f t="shared" si="46"/>
        <v>0</v>
      </c>
      <c r="M52" s="228">
        <f t="shared" si="46"/>
        <v>0</v>
      </c>
      <c r="S52" s="261" t="e">
        <f>MAX(0,+S49+S50-S51)</f>
        <v>#N/A</v>
      </c>
      <c r="T52" s="261" t="e">
        <f>MAX(0,+T49+T50-T51)</f>
        <v>#N/A</v>
      </c>
      <c r="U52" s="261" t="e">
        <f t="shared" ref="U52:CF52" si="47">MAX(0,+U49+U50-U51)</f>
        <v>#N/A</v>
      </c>
      <c r="V52" s="261" t="e">
        <f t="shared" si="47"/>
        <v>#N/A</v>
      </c>
      <c r="W52" s="261" t="e">
        <f t="shared" si="47"/>
        <v>#N/A</v>
      </c>
      <c r="X52" s="261" t="e">
        <f t="shared" si="47"/>
        <v>#N/A</v>
      </c>
      <c r="Y52" s="261" t="e">
        <f t="shared" si="47"/>
        <v>#N/A</v>
      </c>
      <c r="Z52" s="261" t="e">
        <f t="shared" si="47"/>
        <v>#N/A</v>
      </c>
      <c r="AA52" s="261" t="e">
        <f t="shared" si="47"/>
        <v>#N/A</v>
      </c>
      <c r="AB52" s="261" t="e">
        <f t="shared" si="47"/>
        <v>#N/A</v>
      </c>
      <c r="AC52" s="261" t="e">
        <f t="shared" si="47"/>
        <v>#N/A</v>
      </c>
      <c r="AD52" s="261" t="e">
        <f t="shared" si="47"/>
        <v>#N/A</v>
      </c>
      <c r="AE52" s="261" t="e">
        <f t="shared" si="47"/>
        <v>#N/A</v>
      </c>
      <c r="AF52" s="261" t="e">
        <f t="shared" si="47"/>
        <v>#N/A</v>
      </c>
      <c r="AG52" s="261" t="e">
        <f t="shared" si="47"/>
        <v>#N/A</v>
      </c>
      <c r="AH52" s="261" t="e">
        <f t="shared" si="47"/>
        <v>#N/A</v>
      </c>
      <c r="AI52" s="261" t="e">
        <f t="shared" si="47"/>
        <v>#N/A</v>
      </c>
      <c r="AJ52" s="261" t="e">
        <f t="shared" si="47"/>
        <v>#N/A</v>
      </c>
      <c r="AK52" s="261" t="e">
        <f t="shared" si="47"/>
        <v>#N/A</v>
      </c>
      <c r="AL52" s="261" t="e">
        <f t="shared" si="47"/>
        <v>#N/A</v>
      </c>
      <c r="AM52" s="261" t="e">
        <f t="shared" si="47"/>
        <v>#N/A</v>
      </c>
      <c r="AN52" s="261" t="e">
        <f t="shared" si="47"/>
        <v>#N/A</v>
      </c>
      <c r="AO52" s="261" t="e">
        <f t="shared" si="47"/>
        <v>#N/A</v>
      </c>
      <c r="AP52" s="261" t="e">
        <f t="shared" si="47"/>
        <v>#N/A</v>
      </c>
      <c r="AQ52" s="261" t="e">
        <f t="shared" si="47"/>
        <v>#N/A</v>
      </c>
      <c r="AR52" s="261" t="e">
        <f t="shared" si="47"/>
        <v>#N/A</v>
      </c>
      <c r="AS52" s="261" t="e">
        <f t="shared" si="47"/>
        <v>#N/A</v>
      </c>
      <c r="AT52" s="261" t="e">
        <f t="shared" si="47"/>
        <v>#N/A</v>
      </c>
      <c r="AU52" s="261" t="e">
        <f t="shared" si="47"/>
        <v>#N/A</v>
      </c>
      <c r="AV52" s="261" t="e">
        <f t="shared" si="47"/>
        <v>#N/A</v>
      </c>
      <c r="AW52" s="261" t="e">
        <f t="shared" si="47"/>
        <v>#N/A</v>
      </c>
      <c r="AX52" s="261" t="e">
        <f t="shared" si="47"/>
        <v>#N/A</v>
      </c>
      <c r="AY52" s="261" t="e">
        <f t="shared" si="47"/>
        <v>#N/A</v>
      </c>
      <c r="AZ52" s="261" t="e">
        <f t="shared" si="47"/>
        <v>#N/A</v>
      </c>
      <c r="BA52" s="261" t="e">
        <f t="shared" si="47"/>
        <v>#N/A</v>
      </c>
      <c r="BB52" s="261" t="e">
        <f t="shared" si="47"/>
        <v>#N/A</v>
      </c>
      <c r="BC52" s="261" t="e">
        <f t="shared" si="47"/>
        <v>#N/A</v>
      </c>
      <c r="BD52" s="261" t="e">
        <f t="shared" si="47"/>
        <v>#N/A</v>
      </c>
      <c r="BE52" s="261" t="e">
        <f t="shared" si="47"/>
        <v>#N/A</v>
      </c>
      <c r="BF52" s="261" t="e">
        <f t="shared" si="47"/>
        <v>#N/A</v>
      </c>
      <c r="BG52" s="261" t="e">
        <f t="shared" si="47"/>
        <v>#N/A</v>
      </c>
      <c r="BH52" s="261" t="e">
        <f t="shared" si="47"/>
        <v>#N/A</v>
      </c>
      <c r="BI52" s="261" t="e">
        <f t="shared" si="47"/>
        <v>#N/A</v>
      </c>
      <c r="BJ52" s="261" t="e">
        <f t="shared" si="47"/>
        <v>#N/A</v>
      </c>
      <c r="BK52" s="261" t="e">
        <f t="shared" si="47"/>
        <v>#N/A</v>
      </c>
      <c r="BL52" s="261" t="e">
        <f t="shared" si="47"/>
        <v>#N/A</v>
      </c>
      <c r="BM52" s="261" t="e">
        <f t="shared" si="47"/>
        <v>#N/A</v>
      </c>
      <c r="BN52" s="261" t="e">
        <f t="shared" si="47"/>
        <v>#N/A</v>
      </c>
      <c r="BO52" s="261" t="e">
        <f t="shared" si="47"/>
        <v>#N/A</v>
      </c>
      <c r="BP52" s="261" t="e">
        <f t="shared" si="47"/>
        <v>#N/A</v>
      </c>
      <c r="BQ52" s="261" t="e">
        <f t="shared" si="47"/>
        <v>#N/A</v>
      </c>
      <c r="BR52" s="261" t="e">
        <f t="shared" si="47"/>
        <v>#N/A</v>
      </c>
      <c r="BS52" s="261" t="e">
        <f t="shared" si="47"/>
        <v>#N/A</v>
      </c>
      <c r="BT52" s="261" t="e">
        <f t="shared" si="47"/>
        <v>#N/A</v>
      </c>
      <c r="BU52" s="261" t="e">
        <f t="shared" si="47"/>
        <v>#N/A</v>
      </c>
      <c r="BV52" s="261" t="e">
        <f t="shared" si="47"/>
        <v>#N/A</v>
      </c>
      <c r="BW52" s="261" t="e">
        <f t="shared" si="47"/>
        <v>#N/A</v>
      </c>
      <c r="BX52" s="261" t="e">
        <f t="shared" si="47"/>
        <v>#N/A</v>
      </c>
      <c r="BY52" s="261" t="e">
        <f t="shared" si="47"/>
        <v>#N/A</v>
      </c>
      <c r="BZ52" s="261" t="e">
        <f t="shared" si="47"/>
        <v>#N/A</v>
      </c>
      <c r="CA52" s="261" t="e">
        <f t="shared" si="47"/>
        <v>#N/A</v>
      </c>
      <c r="CB52" s="261" t="e">
        <f t="shared" si="47"/>
        <v>#N/A</v>
      </c>
      <c r="CC52" s="261" t="e">
        <f t="shared" si="47"/>
        <v>#N/A</v>
      </c>
      <c r="CD52" s="261" t="e">
        <f t="shared" si="47"/>
        <v>#N/A</v>
      </c>
      <c r="CE52" s="261" t="e">
        <f t="shared" si="47"/>
        <v>#N/A</v>
      </c>
      <c r="CF52" s="261" t="e">
        <f t="shared" si="47"/>
        <v>#N/A</v>
      </c>
      <c r="CG52" s="261" t="e">
        <f t="shared" ref="CG52:EH52" si="48">MAX(0,+CG49+CG50-CG51)</f>
        <v>#N/A</v>
      </c>
      <c r="CH52" s="261" t="e">
        <f t="shared" si="48"/>
        <v>#N/A</v>
      </c>
      <c r="CI52" s="261" t="e">
        <f t="shared" si="48"/>
        <v>#N/A</v>
      </c>
      <c r="CJ52" s="261" t="e">
        <f t="shared" si="48"/>
        <v>#N/A</v>
      </c>
      <c r="CK52" s="261" t="e">
        <f t="shared" si="48"/>
        <v>#N/A</v>
      </c>
      <c r="CL52" s="261" t="e">
        <f t="shared" si="48"/>
        <v>#N/A</v>
      </c>
      <c r="CM52" s="261" t="e">
        <f t="shared" si="48"/>
        <v>#N/A</v>
      </c>
      <c r="CN52" s="261" t="e">
        <f t="shared" si="48"/>
        <v>#N/A</v>
      </c>
      <c r="CO52" s="261" t="e">
        <f t="shared" si="48"/>
        <v>#N/A</v>
      </c>
      <c r="CP52" s="261" t="e">
        <f t="shared" si="48"/>
        <v>#N/A</v>
      </c>
      <c r="CQ52" s="261" t="e">
        <f t="shared" si="48"/>
        <v>#N/A</v>
      </c>
      <c r="CR52" s="261" t="e">
        <f t="shared" si="48"/>
        <v>#N/A</v>
      </c>
      <c r="CS52" s="261" t="e">
        <f t="shared" si="48"/>
        <v>#N/A</v>
      </c>
      <c r="CT52" s="261" t="e">
        <f t="shared" si="48"/>
        <v>#N/A</v>
      </c>
      <c r="CU52" s="261" t="e">
        <f t="shared" si="48"/>
        <v>#N/A</v>
      </c>
      <c r="CV52" s="261" t="e">
        <f t="shared" si="48"/>
        <v>#N/A</v>
      </c>
      <c r="CW52" s="261" t="e">
        <f t="shared" si="48"/>
        <v>#N/A</v>
      </c>
      <c r="CX52" s="261" t="e">
        <f t="shared" si="48"/>
        <v>#N/A</v>
      </c>
      <c r="CY52" s="261" t="e">
        <f t="shared" si="48"/>
        <v>#N/A</v>
      </c>
      <c r="CZ52" s="261" t="e">
        <f t="shared" si="48"/>
        <v>#N/A</v>
      </c>
      <c r="DA52" s="261" t="e">
        <f t="shared" si="48"/>
        <v>#N/A</v>
      </c>
      <c r="DB52" s="261" t="e">
        <f t="shared" si="48"/>
        <v>#N/A</v>
      </c>
      <c r="DC52" s="261" t="e">
        <f t="shared" si="48"/>
        <v>#N/A</v>
      </c>
      <c r="DD52" s="261" t="e">
        <f t="shared" si="48"/>
        <v>#N/A</v>
      </c>
      <c r="DE52" s="261" t="e">
        <f t="shared" si="48"/>
        <v>#N/A</v>
      </c>
      <c r="DF52" s="261" t="e">
        <f t="shared" si="48"/>
        <v>#N/A</v>
      </c>
      <c r="DG52" s="261" t="e">
        <f t="shared" si="48"/>
        <v>#N/A</v>
      </c>
      <c r="DH52" s="261" t="e">
        <f t="shared" si="48"/>
        <v>#N/A</v>
      </c>
      <c r="DI52" s="261" t="e">
        <f t="shared" si="48"/>
        <v>#N/A</v>
      </c>
      <c r="DJ52" s="261" t="e">
        <f t="shared" si="48"/>
        <v>#N/A</v>
      </c>
      <c r="DK52" s="261" t="e">
        <f t="shared" si="48"/>
        <v>#N/A</v>
      </c>
      <c r="DL52" s="261" t="e">
        <f t="shared" si="48"/>
        <v>#N/A</v>
      </c>
      <c r="DM52" s="261" t="e">
        <f t="shared" si="48"/>
        <v>#N/A</v>
      </c>
      <c r="DN52" s="261" t="e">
        <f t="shared" si="48"/>
        <v>#N/A</v>
      </c>
      <c r="DO52" s="261" t="e">
        <f t="shared" si="48"/>
        <v>#N/A</v>
      </c>
      <c r="DP52" s="261" t="e">
        <f t="shared" si="48"/>
        <v>#N/A</v>
      </c>
      <c r="DQ52" s="261" t="e">
        <f t="shared" si="48"/>
        <v>#N/A</v>
      </c>
      <c r="DR52" s="261" t="e">
        <f t="shared" si="48"/>
        <v>#N/A</v>
      </c>
      <c r="DS52" s="261" t="e">
        <f t="shared" si="48"/>
        <v>#N/A</v>
      </c>
      <c r="DT52" s="261" t="e">
        <f t="shared" si="48"/>
        <v>#N/A</v>
      </c>
      <c r="DU52" s="261" t="e">
        <f t="shared" si="48"/>
        <v>#N/A</v>
      </c>
      <c r="DV52" s="261" t="e">
        <f t="shared" si="48"/>
        <v>#N/A</v>
      </c>
      <c r="DW52" s="261" t="e">
        <f t="shared" si="48"/>
        <v>#N/A</v>
      </c>
      <c r="DX52" s="261" t="e">
        <f t="shared" si="48"/>
        <v>#N/A</v>
      </c>
      <c r="DY52" s="261" t="e">
        <f t="shared" si="48"/>
        <v>#N/A</v>
      </c>
      <c r="DZ52" s="261" t="e">
        <f t="shared" si="48"/>
        <v>#N/A</v>
      </c>
      <c r="EA52" s="261" t="e">
        <f t="shared" si="48"/>
        <v>#N/A</v>
      </c>
      <c r="EB52" s="261" t="e">
        <f t="shared" si="48"/>
        <v>#N/A</v>
      </c>
      <c r="EC52" s="261" t="e">
        <f t="shared" si="48"/>
        <v>#N/A</v>
      </c>
      <c r="ED52" s="261" t="e">
        <f t="shared" si="48"/>
        <v>#N/A</v>
      </c>
      <c r="EE52" s="261" t="e">
        <f t="shared" si="48"/>
        <v>#N/A</v>
      </c>
      <c r="EF52" s="261" t="e">
        <f t="shared" si="48"/>
        <v>#N/A</v>
      </c>
      <c r="EG52" s="261" t="e">
        <f t="shared" si="48"/>
        <v>#N/A</v>
      </c>
      <c r="EH52" s="261" t="e">
        <f t="shared" si="48"/>
        <v>#N/A</v>
      </c>
    </row>
    <row r="53" spans="2:138" outlineLevel="1">
      <c r="B53" s="107" t="s">
        <v>246</v>
      </c>
      <c r="C53" s="261"/>
      <c r="D53" s="261">
        <f>MIN(0,SUM(D49:D50)-D51)</f>
        <v>0</v>
      </c>
      <c r="E53" s="145">
        <f t="shared" ref="E53:M53" si="49">MIN(0,SUM(E49:E50)-E51)</f>
        <v>0</v>
      </c>
      <c r="F53" s="145">
        <f t="shared" si="49"/>
        <v>0</v>
      </c>
      <c r="G53" s="145">
        <f t="shared" si="49"/>
        <v>0</v>
      </c>
      <c r="H53" s="145">
        <f t="shared" si="49"/>
        <v>0</v>
      </c>
      <c r="I53" s="145">
        <f t="shared" si="49"/>
        <v>0</v>
      </c>
      <c r="J53" s="145">
        <f t="shared" si="49"/>
        <v>0</v>
      </c>
      <c r="K53" s="145">
        <f t="shared" si="49"/>
        <v>0</v>
      </c>
      <c r="L53" s="145">
        <f t="shared" si="49"/>
        <v>0</v>
      </c>
      <c r="M53" s="228">
        <f t="shared" si="49"/>
        <v>0</v>
      </c>
      <c r="S53" s="145" t="e">
        <f t="shared" ref="S53:CD53" si="50">MIN(0,SUM(S49:S50)-S51)</f>
        <v>#N/A</v>
      </c>
      <c r="T53" s="145" t="e">
        <f t="shared" si="50"/>
        <v>#N/A</v>
      </c>
      <c r="U53" s="145" t="e">
        <f t="shared" si="50"/>
        <v>#N/A</v>
      </c>
      <c r="V53" s="145" t="e">
        <f t="shared" si="50"/>
        <v>#N/A</v>
      </c>
      <c r="W53" s="145" t="e">
        <f t="shared" si="50"/>
        <v>#N/A</v>
      </c>
      <c r="X53" s="145" t="e">
        <f t="shared" si="50"/>
        <v>#N/A</v>
      </c>
      <c r="Y53" s="145" t="e">
        <f t="shared" si="50"/>
        <v>#N/A</v>
      </c>
      <c r="Z53" s="145" t="e">
        <f t="shared" si="50"/>
        <v>#N/A</v>
      </c>
      <c r="AA53" s="145" t="e">
        <f t="shared" si="50"/>
        <v>#N/A</v>
      </c>
      <c r="AB53" s="145" t="e">
        <f t="shared" si="50"/>
        <v>#N/A</v>
      </c>
      <c r="AC53" s="145" t="e">
        <f t="shared" si="50"/>
        <v>#N/A</v>
      </c>
      <c r="AD53" s="145" t="e">
        <f t="shared" si="50"/>
        <v>#N/A</v>
      </c>
      <c r="AE53" s="145" t="e">
        <f t="shared" si="50"/>
        <v>#N/A</v>
      </c>
      <c r="AF53" s="145" t="e">
        <f t="shared" si="50"/>
        <v>#N/A</v>
      </c>
      <c r="AG53" s="145" t="e">
        <f t="shared" si="50"/>
        <v>#N/A</v>
      </c>
      <c r="AH53" s="145" t="e">
        <f t="shared" si="50"/>
        <v>#N/A</v>
      </c>
      <c r="AI53" s="145" t="e">
        <f t="shared" si="50"/>
        <v>#N/A</v>
      </c>
      <c r="AJ53" s="145" t="e">
        <f t="shared" si="50"/>
        <v>#N/A</v>
      </c>
      <c r="AK53" s="145" t="e">
        <f t="shared" si="50"/>
        <v>#N/A</v>
      </c>
      <c r="AL53" s="145" t="e">
        <f t="shared" si="50"/>
        <v>#N/A</v>
      </c>
      <c r="AM53" s="145" t="e">
        <f t="shared" si="50"/>
        <v>#N/A</v>
      </c>
      <c r="AN53" s="145" t="e">
        <f t="shared" si="50"/>
        <v>#N/A</v>
      </c>
      <c r="AO53" s="145" t="e">
        <f t="shared" si="50"/>
        <v>#N/A</v>
      </c>
      <c r="AP53" s="145" t="e">
        <f t="shared" si="50"/>
        <v>#N/A</v>
      </c>
      <c r="AQ53" s="145" t="e">
        <f t="shared" si="50"/>
        <v>#N/A</v>
      </c>
      <c r="AR53" s="145" t="e">
        <f t="shared" si="50"/>
        <v>#N/A</v>
      </c>
      <c r="AS53" s="145" t="e">
        <f t="shared" si="50"/>
        <v>#N/A</v>
      </c>
      <c r="AT53" s="145" t="e">
        <f t="shared" si="50"/>
        <v>#N/A</v>
      </c>
      <c r="AU53" s="145" t="e">
        <f t="shared" si="50"/>
        <v>#N/A</v>
      </c>
      <c r="AV53" s="145" t="e">
        <f t="shared" si="50"/>
        <v>#N/A</v>
      </c>
      <c r="AW53" s="145" t="e">
        <f t="shared" si="50"/>
        <v>#N/A</v>
      </c>
      <c r="AX53" s="145" t="e">
        <f t="shared" si="50"/>
        <v>#N/A</v>
      </c>
      <c r="AY53" s="145" t="e">
        <f t="shared" si="50"/>
        <v>#N/A</v>
      </c>
      <c r="AZ53" s="145" t="e">
        <f t="shared" si="50"/>
        <v>#N/A</v>
      </c>
      <c r="BA53" s="145" t="e">
        <f t="shared" si="50"/>
        <v>#N/A</v>
      </c>
      <c r="BB53" s="145" t="e">
        <f t="shared" si="50"/>
        <v>#N/A</v>
      </c>
      <c r="BC53" s="145" t="e">
        <f t="shared" si="50"/>
        <v>#N/A</v>
      </c>
      <c r="BD53" s="145" t="e">
        <f t="shared" si="50"/>
        <v>#N/A</v>
      </c>
      <c r="BE53" s="145" t="e">
        <f t="shared" si="50"/>
        <v>#N/A</v>
      </c>
      <c r="BF53" s="145" t="e">
        <f t="shared" si="50"/>
        <v>#N/A</v>
      </c>
      <c r="BG53" s="145" t="e">
        <f t="shared" si="50"/>
        <v>#N/A</v>
      </c>
      <c r="BH53" s="145" t="e">
        <f t="shared" si="50"/>
        <v>#N/A</v>
      </c>
      <c r="BI53" s="145" t="e">
        <f t="shared" si="50"/>
        <v>#N/A</v>
      </c>
      <c r="BJ53" s="145" t="e">
        <f t="shared" si="50"/>
        <v>#N/A</v>
      </c>
      <c r="BK53" s="145" t="e">
        <f t="shared" si="50"/>
        <v>#N/A</v>
      </c>
      <c r="BL53" s="145" t="e">
        <f t="shared" si="50"/>
        <v>#N/A</v>
      </c>
      <c r="BM53" s="145" t="e">
        <f t="shared" si="50"/>
        <v>#N/A</v>
      </c>
      <c r="BN53" s="145" t="e">
        <f t="shared" si="50"/>
        <v>#N/A</v>
      </c>
      <c r="BO53" s="145" t="e">
        <f t="shared" si="50"/>
        <v>#N/A</v>
      </c>
      <c r="BP53" s="145" t="e">
        <f t="shared" si="50"/>
        <v>#N/A</v>
      </c>
      <c r="BQ53" s="145" t="e">
        <f t="shared" si="50"/>
        <v>#N/A</v>
      </c>
      <c r="BR53" s="145" t="e">
        <f t="shared" si="50"/>
        <v>#N/A</v>
      </c>
      <c r="BS53" s="145" t="e">
        <f t="shared" si="50"/>
        <v>#N/A</v>
      </c>
      <c r="BT53" s="145" t="e">
        <f t="shared" si="50"/>
        <v>#N/A</v>
      </c>
      <c r="BU53" s="145" t="e">
        <f t="shared" si="50"/>
        <v>#N/A</v>
      </c>
      <c r="BV53" s="145" t="e">
        <f t="shared" si="50"/>
        <v>#N/A</v>
      </c>
      <c r="BW53" s="145" t="e">
        <f t="shared" si="50"/>
        <v>#N/A</v>
      </c>
      <c r="BX53" s="145" t="e">
        <f t="shared" si="50"/>
        <v>#N/A</v>
      </c>
      <c r="BY53" s="145" t="e">
        <f t="shared" si="50"/>
        <v>#N/A</v>
      </c>
      <c r="BZ53" s="145" t="e">
        <f t="shared" si="50"/>
        <v>#N/A</v>
      </c>
      <c r="CA53" s="145" t="e">
        <f t="shared" si="50"/>
        <v>#N/A</v>
      </c>
      <c r="CB53" s="145" t="e">
        <f t="shared" si="50"/>
        <v>#N/A</v>
      </c>
      <c r="CC53" s="145" t="e">
        <f t="shared" si="50"/>
        <v>#N/A</v>
      </c>
      <c r="CD53" s="145" t="e">
        <f t="shared" si="50"/>
        <v>#N/A</v>
      </c>
      <c r="CE53" s="145" t="e">
        <f t="shared" ref="CE53:EH53" si="51">MIN(0,SUM(CE49:CE50)-CE51)</f>
        <v>#N/A</v>
      </c>
      <c r="CF53" s="145" t="e">
        <f t="shared" si="51"/>
        <v>#N/A</v>
      </c>
      <c r="CG53" s="145" t="e">
        <f t="shared" si="51"/>
        <v>#N/A</v>
      </c>
      <c r="CH53" s="145" t="e">
        <f t="shared" si="51"/>
        <v>#N/A</v>
      </c>
      <c r="CI53" s="145" t="e">
        <f t="shared" si="51"/>
        <v>#N/A</v>
      </c>
      <c r="CJ53" s="145" t="e">
        <f t="shared" si="51"/>
        <v>#N/A</v>
      </c>
      <c r="CK53" s="145" t="e">
        <f t="shared" si="51"/>
        <v>#N/A</v>
      </c>
      <c r="CL53" s="145" t="e">
        <f t="shared" si="51"/>
        <v>#N/A</v>
      </c>
      <c r="CM53" s="145" t="e">
        <f t="shared" si="51"/>
        <v>#N/A</v>
      </c>
      <c r="CN53" s="145" t="e">
        <f t="shared" si="51"/>
        <v>#N/A</v>
      </c>
      <c r="CO53" s="145" t="e">
        <f t="shared" si="51"/>
        <v>#N/A</v>
      </c>
      <c r="CP53" s="145" t="e">
        <f t="shared" si="51"/>
        <v>#N/A</v>
      </c>
      <c r="CQ53" s="145" t="e">
        <f t="shared" si="51"/>
        <v>#N/A</v>
      </c>
      <c r="CR53" s="145" t="e">
        <f t="shared" si="51"/>
        <v>#N/A</v>
      </c>
      <c r="CS53" s="145" t="e">
        <f t="shared" si="51"/>
        <v>#N/A</v>
      </c>
      <c r="CT53" s="145" t="e">
        <f t="shared" si="51"/>
        <v>#N/A</v>
      </c>
      <c r="CU53" s="145" t="e">
        <f t="shared" si="51"/>
        <v>#N/A</v>
      </c>
      <c r="CV53" s="145" t="e">
        <f t="shared" si="51"/>
        <v>#N/A</v>
      </c>
      <c r="CW53" s="145" t="e">
        <f t="shared" si="51"/>
        <v>#N/A</v>
      </c>
      <c r="CX53" s="145" t="e">
        <f t="shared" si="51"/>
        <v>#N/A</v>
      </c>
      <c r="CY53" s="145" t="e">
        <f t="shared" si="51"/>
        <v>#N/A</v>
      </c>
      <c r="CZ53" s="145" t="e">
        <f t="shared" si="51"/>
        <v>#N/A</v>
      </c>
      <c r="DA53" s="145" t="e">
        <f t="shared" si="51"/>
        <v>#N/A</v>
      </c>
      <c r="DB53" s="145" t="e">
        <f t="shared" si="51"/>
        <v>#N/A</v>
      </c>
      <c r="DC53" s="145" t="e">
        <f t="shared" si="51"/>
        <v>#N/A</v>
      </c>
      <c r="DD53" s="145" t="e">
        <f t="shared" si="51"/>
        <v>#N/A</v>
      </c>
      <c r="DE53" s="145" t="e">
        <f t="shared" si="51"/>
        <v>#N/A</v>
      </c>
      <c r="DF53" s="145" t="e">
        <f t="shared" si="51"/>
        <v>#N/A</v>
      </c>
      <c r="DG53" s="145" t="e">
        <f t="shared" si="51"/>
        <v>#N/A</v>
      </c>
      <c r="DH53" s="145" t="e">
        <f t="shared" si="51"/>
        <v>#N/A</v>
      </c>
      <c r="DI53" s="145" t="e">
        <f t="shared" si="51"/>
        <v>#N/A</v>
      </c>
      <c r="DJ53" s="145" t="e">
        <f t="shared" si="51"/>
        <v>#N/A</v>
      </c>
      <c r="DK53" s="145" t="e">
        <f t="shared" si="51"/>
        <v>#N/A</v>
      </c>
      <c r="DL53" s="145" t="e">
        <f t="shared" si="51"/>
        <v>#N/A</v>
      </c>
      <c r="DM53" s="145" t="e">
        <f t="shared" si="51"/>
        <v>#N/A</v>
      </c>
      <c r="DN53" s="145" t="e">
        <f t="shared" si="51"/>
        <v>#N/A</v>
      </c>
      <c r="DO53" s="145" t="e">
        <f t="shared" si="51"/>
        <v>#N/A</v>
      </c>
      <c r="DP53" s="145" t="e">
        <f t="shared" si="51"/>
        <v>#N/A</v>
      </c>
      <c r="DQ53" s="145" t="e">
        <f t="shared" si="51"/>
        <v>#N/A</v>
      </c>
      <c r="DR53" s="145" t="e">
        <f t="shared" si="51"/>
        <v>#N/A</v>
      </c>
      <c r="DS53" s="145" t="e">
        <f t="shared" si="51"/>
        <v>#N/A</v>
      </c>
      <c r="DT53" s="145" t="e">
        <f t="shared" si="51"/>
        <v>#N/A</v>
      </c>
      <c r="DU53" s="145" t="e">
        <f t="shared" si="51"/>
        <v>#N/A</v>
      </c>
      <c r="DV53" s="145" t="e">
        <f t="shared" si="51"/>
        <v>#N/A</v>
      </c>
      <c r="DW53" s="145" t="e">
        <f t="shared" si="51"/>
        <v>#N/A</v>
      </c>
      <c r="DX53" s="145" t="e">
        <f t="shared" si="51"/>
        <v>#N/A</v>
      </c>
      <c r="DY53" s="145" t="e">
        <f t="shared" si="51"/>
        <v>#N/A</v>
      </c>
      <c r="DZ53" s="145" t="e">
        <f t="shared" si="51"/>
        <v>#N/A</v>
      </c>
      <c r="EA53" s="145" t="e">
        <f t="shared" si="51"/>
        <v>#N/A</v>
      </c>
      <c r="EB53" s="145" t="e">
        <f t="shared" si="51"/>
        <v>#N/A</v>
      </c>
      <c r="EC53" s="145" t="e">
        <f t="shared" si="51"/>
        <v>#N/A</v>
      </c>
      <c r="ED53" s="145" t="e">
        <f t="shared" si="51"/>
        <v>#N/A</v>
      </c>
      <c r="EE53" s="145" t="e">
        <f t="shared" si="51"/>
        <v>#N/A</v>
      </c>
      <c r="EF53" s="145" t="e">
        <f t="shared" si="51"/>
        <v>#N/A</v>
      </c>
      <c r="EG53" s="145" t="e">
        <f t="shared" si="51"/>
        <v>#N/A</v>
      </c>
      <c r="EH53" s="145" t="e">
        <f t="shared" si="51"/>
        <v>#N/A</v>
      </c>
    </row>
    <row r="54" spans="2:138" ht="7.5" customHeight="1">
      <c r="D54" s="191"/>
    </row>
    <row r="55" spans="2:138" outlineLevel="1">
      <c r="B55" s="94" t="s">
        <v>436</v>
      </c>
      <c r="C55" s="94"/>
    </row>
    <row r="56" spans="2:138" outlineLevel="1">
      <c r="B56" s="97" t="s">
        <v>515</v>
      </c>
      <c r="C56" s="904"/>
      <c r="D56" s="222">
        <f>+'Conclusions &amp; Escrows'!E50+'Conclusions &amp; Escrows'!E49</f>
        <v>0</v>
      </c>
      <c r="E56" s="222">
        <f t="shared" ref="E56" si="52">+D59</f>
        <v>0</v>
      </c>
      <c r="F56" s="222">
        <f t="shared" ref="F56" si="53">+E59</f>
        <v>0</v>
      </c>
      <c r="G56" s="222">
        <f t="shared" ref="G56" si="54">+F59</f>
        <v>0</v>
      </c>
      <c r="H56" s="222">
        <f t="shared" ref="H56" si="55">+G59</f>
        <v>0</v>
      </c>
      <c r="I56" s="222">
        <f t="shared" ref="I56" si="56">+H59</f>
        <v>0</v>
      </c>
      <c r="J56" s="222">
        <f t="shared" ref="J56" si="57">+I59</f>
        <v>0</v>
      </c>
      <c r="K56" s="222">
        <f t="shared" ref="K56" si="58">+J59</f>
        <v>0</v>
      </c>
      <c r="L56" s="222">
        <f t="shared" ref="L56" si="59">+K59</f>
        <v>0</v>
      </c>
      <c r="M56" s="223">
        <f t="shared" ref="M56" si="60">+L59</f>
        <v>0</v>
      </c>
      <c r="S56" s="191">
        <f>C59</f>
        <v>0</v>
      </c>
      <c r="T56" s="191">
        <f>+S59</f>
        <v>0</v>
      </c>
      <c r="U56" s="191">
        <f t="shared" ref="U56:CF56" si="61">+T59</f>
        <v>0</v>
      </c>
      <c r="V56" s="191">
        <f t="shared" si="61"/>
        <v>0</v>
      </c>
      <c r="W56" s="191">
        <f t="shared" si="61"/>
        <v>0</v>
      </c>
      <c r="X56" s="191">
        <f t="shared" si="61"/>
        <v>0</v>
      </c>
      <c r="Y56" s="191">
        <f t="shared" si="61"/>
        <v>0</v>
      </c>
      <c r="Z56" s="191">
        <f t="shared" si="61"/>
        <v>0</v>
      </c>
      <c r="AA56" s="191">
        <f t="shared" si="61"/>
        <v>0</v>
      </c>
      <c r="AB56" s="191">
        <f t="shared" si="61"/>
        <v>0</v>
      </c>
      <c r="AC56" s="191">
        <f t="shared" si="61"/>
        <v>0</v>
      </c>
      <c r="AD56" s="191">
        <f t="shared" si="61"/>
        <v>0</v>
      </c>
      <c r="AE56" s="191">
        <f t="shared" si="61"/>
        <v>0</v>
      </c>
      <c r="AF56" s="191">
        <f t="shared" si="61"/>
        <v>0</v>
      </c>
      <c r="AG56" s="191">
        <f t="shared" si="61"/>
        <v>0</v>
      </c>
      <c r="AH56" s="191">
        <f t="shared" si="61"/>
        <v>0</v>
      </c>
      <c r="AI56" s="191">
        <f t="shared" si="61"/>
        <v>0</v>
      </c>
      <c r="AJ56" s="191">
        <f t="shared" si="61"/>
        <v>0</v>
      </c>
      <c r="AK56" s="191">
        <f t="shared" si="61"/>
        <v>0</v>
      </c>
      <c r="AL56" s="191">
        <f t="shared" si="61"/>
        <v>0</v>
      </c>
      <c r="AM56" s="191">
        <f t="shared" si="61"/>
        <v>0</v>
      </c>
      <c r="AN56" s="191">
        <f t="shared" si="61"/>
        <v>0</v>
      </c>
      <c r="AO56" s="191">
        <f t="shared" si="61"/>
        <v>0</v>
      </c>
      <c r="AP56" s="191">
        <f t="shared" si="61"/>
        <v>0</v>
      </c>
      <c r="AQ56" s="191">
        <f t="shared" si="61"/>
        <v>0</v>
      </c>
      <c r="AR56" s="191">
        <f t="shared" si="61"/>
        <v>0</v>
      </c>
      <c r="AS56" s="191">
        <f t="shared" si="61"/>
        <v>0</v>
      </c>
      <c r="AT56" s="191">
        <f t="shared" si="61"/>
        <v>0</v>
      </c>
      <c r="AU56" s="191">
        <f t="shared" si="61"/>
        <v>0</v>
      </c>
      <c r="AV56" s="191">
        <f t="shared" si="61"/>
        <v>0</v>
      </c>
      <c r="AW56" s="191">
        <f t="shared" si="61"/>
        <v>0</v>
      </c>
      <c r="AX56" s="191">
        <f t="shared" si="61"/>
        <v>0</v>
      </c>
      <c r="AY56" s="191">
        <f t="shared" si="61"/>
        <v>0</v>
      </c>
      <c r="AZ56" s="191">
        <f t="shared" si="61"/>
        <v>0</v>
      </c>
      <c r="BA56" s="191">
        <f t="shared" si="61"/>
        <v>0</v>
      </c>
      <c r="BB56" s="191">
        <f t="shared" si="61"/>
        <v>0</v>
      </c>
      <c r="BC56" s="191">
        <f t="shared" si="61"/>
        <v>0</v>
      </c>
      <c r="BD56" s="191">
        <f t="shared" si="61"/>
        <v>0</v>
      </c>
      <c r="BE56" s="191">
        <f t="shared" si="61"/>
        <v>0</v>
      </c>
      <c r="BF56" s="191">
        <f t="shared" si="61"/>
        <v>0</v>
      </c>
      <c r="BG56" s="191">
        <f t="shared" si="61"/>
        <v>0</v>
      </c>
      <c r="BH56" s="191">
        <f t="shared" si="61"/>
        <v>0</v>
      </c>
      <c r="BI56" s="191">
        <f t="shared" si="61"/>
        <v>0</v>
      </c>
      <c r="BJ56" s="191">
        <f t="shared" si="61"/>
        <v>0</v>
      </c>
      <c r="BK56" s="191">
        <f t="shared" si="61"/>
        <v>0</v>
      </c>
      <c r="BL56" s="191">
        <f t="shared" si="61"/>
        <v>0</v>
      </c>
      <c r="BM56" s="191">
        <f t="shared" si="61"/>
        <v>0</v>
      </c>
      <c r="BN56" s="191">
        <f t="shared" si="61"/>
        <v>0</v>
      </c>
      <c r="BO56" s="191">
        <f t="shared" si="61"/>
        <v>0</v>
      </c>
      <c r="BP56" s="191">
        <f t="shared" si="61"/>
        <v>0</v>
      </c>
      <c r="BQ56" s="191">
        <f t="shared" si="61"/>
        <v>0</v>
      </c>
      <c r="BR56" s="191">
        <f t="shared" si="61"/>
        <v>0</v>
      </c>
      <c r="BS56" s="191">
        <f t="shared" si="61"/>
        <v>0</v>
      </c>
      <c r="BT56" s="191">
        <f t="shared" si="61"/>
        <v>0</v>
      </c>
      <c r="BU56" s="191">
        <f t="shared" si="61"/>
        <v>0</v>
      </c>
      <c r="BV56" s="191">
        <f t="shared" si="61"/>
        <v>0</v>
      </c>
      <c r="BW56" s="191">
        <f t="shared" si="61"/>
        <v>0</v>
      </c>
      <c r="BX56" s="191">
        <f t="shared" si="61"/>
        <v>0</v>
      </c>
      <c r="BY56" s="191">
        <f t="shared" si="61"/>
        <v>0</v>
      </c>
      <c r="BZ56" s="191">
        <f t="shared" si="61"/>
        <v>0</v>
      </c>
      <c r="CA56" s="191">
        <f t="shared" si="61"/>
        <v>0</v>
      </c>
      <c r="CB56" s="191">
        <f t="shared" si="61"/>
        <v>0</v>
      </c>
      <c r="CC56" s="191">
        <f t="shared" si="61"/>
        <v>0</v>
      </c>
      <c r="CD56" s="191">
        <f t="shared" si="61"/>
        <v>0</v>
      </c>
      <c r="CE56" s="191">
        <f t="shared" si="61"/>
        <v>0</v>
      </c>
      <c r="CF56" s="191">
        <f t="shared" si="61"/>
        <v>0</v>
      </c>
      <c r="CG56" s="191">
        <f t="shared" ref="CG56:EH56" si="62">+CF59</f>
        <v>0</v>
      </c>
      <c r="CH56" s="191">
        <f t="shared" si="62"/>
        <v>0</v>
      </c>
      <c r="CI56" s="191">
        <f t="shared" si="62"/>
        <v>0</v>
      </c>
      <c r="CJ56" s="191">
        <f t="shared" si="62"/>
        <v>0</v>
      </c>
      <c r="CK56" s="191">
        <f t="shared" si="62"/>
        <v>0</v>
      </c>
      <c r="CL56" s="191">
        <f t="shared" si="62"/>
        <v>0</v>
      </c>
      <c r="CM56" s="191">
        <f t="shared" si="62"/>
        <v>0</v>
      </c>
      <c r="CN56" s="191">
        <f t="shared" si="62"/>
        <v>0</v>
      </c>
      <c r="CO56" s="191">
        <f t="shared" si="62"/>
        <v>0</v>
      </c>
      <c r="CP56" s="191">
        <f t="shared" si="62"/>
        <v>0</v>
      </c>
      <c r="CQ56" s="191">
        <f t="shared" si="62"/>
        <v>0</v>
      </c>
      <c r="CR56" s="191">
        <f t="shared" si="62"/>
        <v>0</v>
      </c>
      <c r="CS56" s="191">
        <f t="shared" si="62"/>
        <v>0</v>
      </c>
      <c r="CT56" s="191">
        <f t="shared" si="62"/>
        <v>0</v>
      </c>
      <c r="CU56" s="191">
        <f t="shared" si="62"/>
        <v>0</v>
      </c>
      <c r="CV56" s="191">
        <f t="shared" si="62"/>
        <v>0</v>
      </c>
      <c r="CW56" s="191">
        <f t="shared" si="62"/>
        <v>0</v>
      </c>
      <c r="CX56" s="191">
        <f t="shared" si="62"/>
        <v>0</v>
      </c>
      <c r="CY56" s="191">
        <f t="shared" si="62"/>
        <v>0</v>
      </c>
      <c r="CZ56" s="191">
        <f t="shared" si="62"/>
        <v>0</v>
      </c>
      <c r="DA56" s="191">
        <f t="shared" si="62"/>
        <v>0</v>
      </c>
      <c r="DB56" s="191">
        <f t="shared" si="62"/>
        <v>0</v>
      </c>
      <c r="DC56" s="191">
        <f t="shared" si="62"/>
        <v>0</v>
      </c>
      <c r="DD56" s="191">
        <f t="shared" si="62"/>
        <v>0</v>
      </c>
      <c r="DE56" s="191">
        <f t="shared" si="62"/>
        <v>0</v>
      </c>
      <c r="DF56" s="191">
        <f t="shared" si="62"/>
        <v>0</v>
      </c>
      <c r="DG56" s="191">
        <f t="shared" si="62"/>
        <v>0</v>
      </c>
      <c r="DH56" s="191">
        <f t="shared" si="62"/>
        <v>0</v>
      </c>
      <c r="DI56" s="191">
        <f t="shared" si="62"/>
        <v>0</v>
      </c>
      <c r="DJ56" s="191">
        <f t="shared" si="62"/>
        <v>0</v>
      </c>
      <c r="DK56" s="191">
        <f t="shared" si="62"/>
        <v>0</v>
      </c>
      <c r="DL56" s="191">
        <f t="shared" si="62"/>
        <v>0</v>
      </c>
      <c r="DM56" s="191">
        <f t="shared" si="62"/>
        <v>0</v>
      </c>
      <c r="DN56" s="191">
        <f t="shared" si="62"/>
        <v>0</v>
      </c>
      <c r="DO56" s="191">
        <f t="shared" si="62"/>
        <v>0</v>
      </c>
      <c r="DP56" s="191">
        <f t="shared" si="62"/>
        <v>0</v>
      </c>
      <c r="DQ56" s="191">
        <f t="shared" si="62"/>
        <v>0</v>
      </c>
      <c r="DR56" s="191">
        <f t="shared" si="62"/>
        <v>0</v>
      </c>
      <c r="DS56" s="191">
        <f t="shared" si="62"/>
        <v>0</v>
      </c>
      <c r="DT56" s="191">
        <f t="shared" si="62"/>
        <v>0</v>
      </c>
      <c r="DU56" s="191">
        <f t="shared" si="62"/>
        <v>0</v>
      </c>
      <c r="DV56" s="191">
        <f t="shared" si="62"/>
        <v>0</v>
      </c>
      <c r="DW56" s="191">
        <f t="shared" si="62"/>
        <v>0</v>
      </c>
      <c r="DX56" s="191">
        <f t="shared" si="62"/>
        <v>0</v>
      </c>
      <c r="DY56" s="191">
        <f t="shared" si="62"/>
        <v>0</v>
      </c>
      <c r="DZ56" s="191">
        <f t="shared" si="62"/>
        <v>0</v>
      </c>
      <c r="EA56" s="191">
        <f t="shared" si="62"/>
        <v>0</v>
      </c>
      <c r="EB56" s="191">
        <f t="shared" si="62"/>
        <v>0</v>
      </c>
      <c r="EC56" s="191">
        <f t="shared" si="62"/>
        <v>0</v>
      </c>
      <c r="ED56" s="191">
        <f t="shared" si="62"/>
        <v>0</v>
      </c>
      <c r="EE56" s="191">
        <f t="shared" si="62"/>
        <v>0</v>
      </c>
      <c r="EF56" s="191">
        <f t="shared" si="62"/>
        <v>0</v>
      </c>
      <c r="EG56" s="191">
        <f t="shared" si="62"/>
        <v>0</v>
      </c>
      <c r="EH56" s="191">
        <f t="shared" si="62"/>
        <v>0</v>
      </c>
    </row>
    <row r="57" spans="2:138" outlineLevel="1">
      <c r="B57" s="104" t="s">
        <v>516</v>
      </c>
      <c r="C57" s="260"/>
      <c r="D57" s="116">
        <f>MIN('Conclusions &amp; Escrows'!$K$49+'Conclusions &amp; Escrows'!$K$50+D35-D56,SUM('Conclusions &amp; Escrows'!$G$49:$G$50))</f>
        <v>0</v>
      </c>
      <c r="E57" s="116">
        <f>MIN('Conclusions &amp; Escrows'!$K$49+'Conclusions &amp; Escrows'!$K$50+E35-E56,SUM('Conclusions &amp; Escrows'!$G$49:$G$50))</f>
        <v>0</v>
      </c>
      <c r="F57" s="116">
        <f>MIN('Conclusions &amp; Escrows'!$K$49+'Conclusions &amp; Escrows'!$K$50+F35-F56,SUM('Conclusions &amp; Escrows'!$G$49:$G$50))</f>
        <v>0</v>
      </c>
      <c r="G57" s="116">
        <f>MIN('Conclusions &amp; Escrows'!$K$49+'Conclusions &amp; Escrows'!$K$50+G35-G56,SUM('Conclusions &amp; Escrows'!$G$49:$G$50))</f>
        <v>0</v>
      </c>
      <c r="H57" s="116">
        <f>MIN('Conclusions &amp; Escrows'!$K$49+'Conclusions &amp; Escrows'!$K$50+H35-H56,SUM('Conclusions &amp; Escrows'!$G$49:$G$50))</f>
        <v>0</v>
      </c>
      <c r="I57" s="116">
        <f>MIN('Conclusions &amp; Escrows'!$K$49+'Conclusions &amp; Escrows'!$K$50+I35-I56,SUM('Conclusions &amp; Escrows'!$G$49:$G$50))</f>
        <v>0</v>
      </c>
      <c r="J57" s="116">
        <f>MIN('Conclusions &amp; Escrows'!$K$49+'Conclusions &amp; Escrows'!$K$50+J35-J56,SUM('Conclusions &amp; Escrows'!$G$49:$G$50))</f>
        <v>0</v>
      </c>
      <c r="K57" s="116">
        <f>MIN('Conclusions &amp; Escrows'!$K$49+'Conclusions &amp; Escrows'!$K$50+K35-K56,SUM('Conclusions &amp; Escrows'!$G$49:$G$50))</f>
        <v>0</v>
      </c>
      <c r="L57" s="116">
        <f>MIN('Conclusions &amp; Escrows'!$K$49+'Conclusions &amp; Escrows'!$K$50+L35-L56,SUM('Conclusions &amp; Escrows'!$G$49:$G$50))</f>
        <v>0</v>
      </c>
      <c r="M57" s="225">
        <f>MIN('Conclusions &amp; Escrows'!$K$49+'Conclusions &amp; Escrows'!$K$50+M35-M56,SUM('Conclusions &amp; Escrows'!$G$49:$G$50))</f>
        <v>0</v>
      </c>
      <c r="S57" s="328">
        <f>INDEX($D57:$M57,1,S$12)/12</f>
        <v>0</v>
      </c>
      <c r="T57" s="328">
        <f t="shared" ref="T57:CE57" si="63">INDEX($D57:$M57,1,T$12)/12</f>
        <v>0</v>
      </c>
      <c r="U57" s="328">
        <f t="shared" si="63"/>
        <v>0</v>
      </c>
      <c r="V57" s="328">
        <f t="shared" si="63"/>
        <v>0</v>
      </c>
      <c r="W57" s="328">
        <f t="shared" si="63"/>
        <v>0</v>
      </c>
      <c r="X57" s="328">
        <f t="shared" si="63"/>
        <v>0</v>
      </c>
      <c r="Y57" s="328">
        <f t="shared" si="63"/>
        <v>0</v>
      </c>
      <c r="Z57" s="328">
        <f t="shared" si="63"/>
        <v>0</v>
      </c>
      <c r="AA57" s="328">
        <f t="shared" si="63"/>
        <v>0</v>
      </c>
      <c r="AB57" s="328">
        <f t="shared" si="63"/>
        <v>0</v>
      </c>
      <c r="AC57" s="328">
        <f t="shared" si="63"/>
        <v>0</v>
      </c>
      <c r="AD57" s="328">
        <f t="shared" si="63"/>
        <v>0</v>
      </c>
      <c r="AE57" s="328">
        <f t="shared" si="63"/>
        <v>0</v>
      </c>
      <c r="AF57" s="328">
        <f t="shared" si="63"/>
        <v>0</v>
      </c>
      <c r="AG57" s="328">
        <f t="shared" si="63"/>
        <v>0</v>
      </c>
      <c r="AH57" s="328">
        <f t="shared" si="63"/>
        <v>0</v>
      </c>
      <c r="AI57" s="328">
        <f t="shared" si="63"/>
        <v>0</v>
      </c>
      <c r="AJ57" s="328">
        <f t="shared" si="63"/>
        <v>0</v>
      </c>
      <c r="AK57" s="328">
        <f t="shared" si="63"/>
        <v>0</v>
      </c>
      <c r="AL57" s="328">
        <f t="shared" si="63"/>
        <v>0</v>
      </c>
      <c r="AM57" s="328">
        <f t="shared" si="63"/>
        <v>0</v>
      </c>
      <c r="AN57" s="328">
        <f t="shared" si="63"/>
        <v>0</v>
      </c>
      <c r="AO57" s="328">
        <f t="shared" si="63"/>
        <v>0</v>
      </c>
      <c r="AP57" s="328">
        <f t="shared" si="63"/>
        <v>0</v>
      </c>
      <c r="AQ57" s="328">
        <f t="shared" si="63"/>
        <v>0</v>
      </c>
      <c r="AR57" s="328">
        <f t="shared" si="63"/>
        <v>0</v>
      </c>
      <c r="AS57" s="328">
        <f t="shared" si="63"/>
        <v>0</v>
      </c>
      <c r="AT57" s="328">
        <f t="shared" si="63"/>
        <v>0</v>
      </c>
      <c r="AU57" s="328">
        <f t="shared" si="63"/>
        <v>0</v>
      </c>
      <c r="AV57" s="328">
        <f t="shared" si="63"/>
        <v>0</v>
      </c>
      <c r="AW57" s="328">
        <f t="shared" si="63"/>
        <v>0</v>
      </c>
      <c r="AX57" s="328">
        <f t="shared" si="63"/>
        <v>0</v>
      </c>
      <c r="AY57" s="328">
        <f t="shared" si="63"/>
        <v>0</v>
      </c>
      <c r="AZ57" s="328">
        <f t="shared" si="63"/>
        <v>0</v>
      </c>
      <c r="BA57" s="328">
        <f t="shared" si="63"/>
        <v>0</v>
      </c>
      <c r="BB57" s="328">
        <f t="shared" si="63"/>
        <v>0</v>
      </c>
      <c r="BC57" s="328">
        <f t="shared" si="63"/>
        <v>0</v>
      </c>
      <c r="BD57" s="328">
        <f t="shared" si="63"/>
        <v>0</v>
      </c>
      <c r="BE57" s="328">
        <f t="shared" si="63"/>
        <v>0</v>
      </c>
      <c r="BF57" s="328">
        <f t="shared" si="63"/>
        <v>0</v>
      </c>
      <c r="BG57" s="328">
        <f t="shared" si="63"/>
        <v>0</v>
      </c>
      <c r="BH57" s="328">
        <f t="shared" si="63"/>
        <v>0</v>
      </c>
      <c r="BI57" s="328">
        <f t="shared" si="63"/>
        <v>0</v>
      </c>
      <c r="BJ57" s="328">
        <f t="shared" si="63"/>
        <v>0</v>
      </c>
      <c r="BK57" s="328">
        <f t="shared" si="63"/>
        <v>0</v>
      </c>
      <c r="BL57" s="328">
        <f t="shared" si="63"/>
        <v>0</v>
      </c>
      <c r="BM57" s="328">
        <f t="shared" si="63"/>
        <v>0</v>
      </c>
      <c r="BN57" s="328">
        <f t="shared" si="63"/>
        <v>0</v>
      </c>
      <c r="BO57" s="328">
        <f t="shared" si="63"/>
        <v>0</v>
      </c>
      <c r="BP57" s="328">
        <f t="shared" si="63"/>
        <v>0</v>
      </c>
      <c r="BQ57" s="328">
        <f t="shared" si="63"/>
        <v>0</v>
      </c>
      <c r="BR57" s="328">
        <f t="shared" si="63"/>
        <v>0</v>
      </c>
      <c r="BS57" s="328">
        <f t="shared" si="63"/>
        <v>0</v>
      </c>
      <c r="BT57" s="328">
        <f t="shared" si="63"/>
        <v>0</v>
      </c>
      <c r="BU57" s="328">
        <f t="shared" si="63"/>
        <v>0</v>
      </c>
      <c r="BV57" s="328">
        <f t="shared" si="63"/>
        <v>0</v>
      </c>
      <c r="BW57" s="328">
        <f t="shared" si="63"/>
        <v>0</v>
      </c>
      <c r="BX57" s="328">
        <f t="shared" si="63"/>
        <v>0</v>
      </c>
      <c r="BY57" s="328">
        <f t="shared" si="63"/>
        <v>0</v>
      </c>
      <c r="BZ57" s="328">
        <f t="shared" si="63"/>
        <v>0</v>
      </c>
      <c r="CA57" s="328">
        <f t="shared" si="63"/>
        <v>0</v>
      </c>
      <c r="CB57" s="328">
        <f t="shared" si="63"/>
        <v>0</v>
      </c>
      <c r="CC57" s="328">
        <f t="shared" si="63"/>
        <v>0</v>
      </c>
      <c r="CD57" s="328">
        <f t="shared" si="63"/>
        <v>0</v>
      </c>
      <c r="CE57" s="328">
        <f t="shared" si="63"/>
        <v>0</v>
      </c>
      <c r="CF57" s="328">
        <f t="shared" ref="CF57:EH57" si="64">INDEX($D57:$M57,1,CF$12)/12</f>
        <v>0</v>
      </c>
      <c r="CG57" s="328">
        <f t="shared" si="64"/>
        <v>0</v>
      </c>
      <c r="CH57" s="328">
        <f t="shared" si="64"/>
        <v>0</v>
      </c>
      <c r="CI57" s="328">
        <f t="shared" si="64"/>
        <v>0</v>
      </c>
      <c r="CJ57" s="328">
        <f t="shared" si="64"/>
        <v>0</v>
      </c>
      <c r="CK57" s="328">
        <f t="shared" si="64"/>
        <v>0</v>
      </c>
      <c r="CL57" s="328">
        <f t="shared" si="64"/>
        <v>0</v>
      </c>
      <c r="CM57" s="328">
        <f t="shared" si="64"/>
        <v>0</v>
      </c>
      <c r="CN57" s="328">
        <f t="shared" si="64"/>
        <v>0</v>
      </c>
      <c r="CO57" s="328">
        <f t="shared" si="64"/>
        <v>0</v>
      </c>
      <c r="CP57" s="328">
        <f t="shared" si="64"/>
        <v>0</v>
      </c>
      <c r="CQ57" s="328">
        <f t="shared" si="64"/>
        <v>0</v>
      </c>
      <c r="CR57" s="328">
        <f t="shared" si="64"/>
        <v>0</v>
      </c>
      <c r="CS57" s="328">
        <f t="shared" si="64"/>
        <v>0</v>
      </c>
      <c r="CT57" s="328">
        <f t="shared" si="64"/>
        <v>0</v>
      </c>
      <c r="CU57" s="328">
        <f t="shared" si="64"/>
        <v>0</v>
      </c>
      <c r="CV57" s="328">
        <f t="shared" si="64"/>
        <v>0</v>
      </c>
      <c r="CW57" s="328">
        <f t="shared" si="64"/>
        <v>0</v>
      </c>
      <c r="CX57" s="328">
        <f t="shared" si="64"/>
        <v>0</v>
      </c>
      <c r="CY57" s="328">
        <f t="shared" si="64"/>
        <v>0</v>
      </c>
      <c r="CZ57" s="328">
        <f t="shared" si="64"/>
        <v>0</v>
      </c>
      <c r="DA57" s="328">
        <f t="shared" si="64"/>
        <v>0</v>
      </c>
      <c r="DB57" s="328">
        <f t="shared" si="64"/>
        <v>0</v>
      </c>
      <c r="DC57" s="328">
        <f t="shared" si="64"/>
        <v>0</v>
      </c>
      <c r="DD57" s="328">
        <f t="shared" si="64"/>
        <v>0</v>
      </c>
      <c r="DE57" s="328">
        <f t="shared" si="64"/>
        <v>0</v>
      </c>
      <c r="DF57" s="328">
        <f t="shared" si="64"/>
        <v>0</v>
      </c>
      <c r="DG57" s="328">
        <f t="shared" si="64"/>
        <v>0</v>
      </c>
      <c r="DH57" s="328">
        <f t="shared" si="64"/>
        <v>0</v>
      </c>
      <c r="DI57" s="328">
        <f t="shared" si="64"/>
        <v>0</v>
      </c>
      <c r="DJ57" s="328">
        <f t="shared" si="64"/>
        <v>0</v>
      </c>
      <c r="DK57" s="328">
        <f t="shared" si="64"/>
        <v>0</v>
      </c>
      <c r="DL57" s="328">
        <f t="shared" si="64"/>
        <v>0</v>
      </c>
      <c r="DM57" s="328">
        <f t="shared" si="64"/>
        <v>0</v>
      </c>
      <c r="DN57" s="328">
        <f t="shared" si="64"/>
        <v>0</v>
      </c>
      <c r="DO57" s="328">
        <f t="shared" si="64"/>
        <v>0</v>
      </c>
      <c r="DP57" s="328">
        <f t="shared" si="64"/>
        <v>0</v>
      </c>
      <c r="DQ57" s="328">
        <f t="shared" si="64"/>
        <v>0</v>
      </c>
      <c r="DR57" s="328">
        <f t="shared" si="64"/>
        <v>0</v>
      </c>
      <c r="DS57" s="328">
        <f t="shared" si="64"/>
        <v>0</v>
      </c>
      <c r="DT57" s="328">
        <f t="shared" si="64"/>
        <v>0</v>
      </c>
      <c r="DU57" s="328">
        <f t="shared" si="64"/>
        <v>0</v>
      </c>
      <c r="DV57" s="328">
        <f t="shared" si="64"/>
        <v>0</v>
      </c>
      <c r="DW57" s="328">
        <f t="shared" si="64"/>
        <v>0</v>
      </c>
      <c r="DX57" s="328">
        <f t="shared" si="64"/>
        <v>0</v>
      </c>
      <c r="DY57" s="328">
        <f t="shared" si="64"/>
        <v>0</v>
      </c>
      <c r="DZ57" s="328">
        <f t="shared" si="64"/>
        <v>0</v>
      </c>
      <c r="EA57" s="328">
        <f t="shared" si="64"/>
        <v>0</v>
      </c>
      <c r="EB57" s="328">
        <f t="shared" si="64"/>
        <v>0</v>
      </c>
      <c r="EC57" s="328">
        <f t="shared" si="64"/>
        <v>0</v>
      </c>
      <c r="ED57" s="328">
        <f t="shared" si="64"/>
        <v>0</v>
      </c>
      <c r="EE57" s="328">
        <f t="shared" si="64"/>
        <v>0</v>
      </c>
      <c r="EF57" s="328">
        <f t="shared" si="64"/>
        <v>0</v>
      </c>
      <c r="EG57" s="328">
        <f t="shared" si="64"/>
        <v>0</v>
      </c>
      <c r="EH57" s="328">
        <f t="shared" si="64"/>
        <v>0</v>
      </c>
    </row>
    <row r="58" spans="2:138" outlineLevel="1">
      <c r="B58" s="104" t="s">
        <v>517</v>
      </c>
      <c r="C58" s="260"/>
      <c r="D58" s="145">
        <f>+D35</f>
        <v>0</v>
      </c>
      <c r="E58" s="145">
        <f t="shared" ref="E58:M58" si="65">+E35</f>
        <v>0</v>
      </c>
      <c r="F58" s="145">
        <f t="shared" si="65"/>
        <v>0</v>
      </c>
      <c r="G58" s="145">
        <f t="shared" si="65"/>
        <v>0</v>
      </c>
      <c r="H58" s="145">
        <f t="shared" si="65"/>
        <v>0</v>
      </c>
      <c r="I58" s="145">
        <f t="shared" si="65"/>
        <v>0</v>
      </c>
      <c r="J58" s="145">
        <f t="shared" si="65"/>
        <v>0</v>
      </c>
      <c r="K58" s="145">
        <f t="shared" si="65"/>
        <v>0</v>
      </c>
      <c r="L58" s="145">
        <f t="shared" si="65"/>
        <v>0</v>
      </c>
      <c r="M58" s="228">
        <f t="shared" si="65"/>
        <v>0</v>
      </c>
      <c r="S58" s="191">
        <f>+S41</f>
        <v>0</v>
      </c>
      <c r="T58" s="191">
        <f>+T41</f>
        <v>0</v>
      </c>
      <c r="U58" s="191">
        <f t="shared" ref="U58:CF58" si="66">+U41</f>
        <v>0</v>
      </c>
      <c r="V58" s="191">
        <f t="shared" si="66"/>
        <v>0</v>
      </c>
      <c r="W58" s="191">
        <f t="shared" si="66"/>
        <v>0</v>
      </c>
      <c r="X58" s="191">
        <f t="shared" si="66"/>
        <v>0</v>
      </c>
      <c r="Y58" s="191">
        <f t="shared" si="66"/>
        <v>0</v>
      </c>
      <c r="Z58" s="191">
        <f t="shared" si="66"/>
        <v>0</v>
      </c>
      <c r="AA58" s="191">
        <f t="shared" si="66"/>
        <v>0</v>
      </c>
      <c r="AB58" s="191">
        <f t="shared" si="66"/>
        <v>0</v>
      </c>
      <c r="AC58" s="191">
        <f t="shared" si="66"/>
        <v>0</v>
      </c>
      <c r="AD58" s="191">
        <f t="shared" si="66"/>
        <v>0</v>
      </c>
      <c r="AE58" s="191">
        <f t="shared" si="66"/>
        <v>0</v>
      </c>
      <c r="AF58" s="191">
        <f t="shared" si="66"/>
        <v>0</v>
      </c>
      <c r="AG58" s="191">
        <f t="shared" si="66"/>
        <v>0</v>
      </c>
      <c r="AH58" s="191">
        <f t="shared" si="66"/>
        <v>0</v>
      </c>
      <c r="AI58" s="191">
        <f t="shared" si="66"/>
        <v>0</v>
      </c>
      <c r="AJ58" s="191">
        <f t="shared" si="66"/>
        <v>0</v>
      </c>
      <c r="AK58" s="191">
        <f t="shared" si="66"/>
        <v>0</v>
      </c>
      <c r="AL58" s="191">
        <f t="shared" si="66"/>
        <v>0</v>
      </c>
      <c r="AM58" s="191">
        <f t="shared" si="66"/>
        <v>0</v>
      </c>
      <c r="AN58" s="191">
        <f t="shared" si="66"/>
        <v>0</v>
      </c>
      <c r="AO58" s="191">
        <f t="shared" si="66"/>
        <v>0</v>
      </c>
      <c r="AP58" s="191">
        <f t="shared" si="66"/>
        <v>0</v>
      </c>
      <c r="AQ58" s="191">
        <f t="shared" si="66"/>
        <v>0</v>
      </c>
      <c r="AR58" s="191">
        <f t="shared" si="66"/>
        <v>0</v>
      </c>
      <c r="AS58" s="191">
        <f t="shared" si="66"/>
        <v>0</v>
      </c>
      <c r="AT58" s="191">
        <f t="shared" si="66"/>
        <v>0</v>
      </c>
      <c r="AU58" s="191">
        <f t="shared" si="66"/>
        <v>0</v>
      </c>
      <c r="AV58" s="191">
        <f t="shared" si="66"/>
        <v>0</v>
      </c>
      <c r="AW58" s="191">
        <f t="shared" si="66"/>
        <v>0</v>
      </c>
      <c r="AX58" s="191">
        <f t="shared" si="66"/>
        <v>0</v>
      </c>
      <c r="AY58" s="191">
        <f t="shared" si="66"/>
        <v>0</v>
      </c>
      <c r="AZ58" s="191">
        <f t="shared" si="66"/>
        <v>0</v>
      </c>
      <c r="BA58" s="191">
        <f t="shared" si="66"/>
        <v>0</v>
      </c>
      <c r="BB58" s="191">
        <f t="shared" si="66"/>
        <v>0</v>
      </c>
      <c r="BC58" s="191">
        <f t="shared" si="66"/>
        <v>0</v>
      </c>
      <c r="BD58" s="191">
        <f t="shared" si="66"/>
        <v>0</v>
      </c>
      <c r="BE58" s="191">
        <f t="shared" si="66"/>
        <v>0</v>
      </c>
      <c r="BF58" s="191">
        <f t="shared" si="66"/>
        <v>0</v>
      </c>
      <c r="BG58" s="191">
        <f t="shared" si="66"/>
        <v>0</v>
      </c>
      <c r="BH58" s="191">
        <f t="shared" si="66"/>
        <v>0</v>
      </c>
      <c r="BI58" s="191">
        <f t="shared" si="66"/>
        <v>0</v>
      </c>
      <c r="BJ58" s="191">
        <f t="shared" si="66"/>
        <v>0</v>
      </c>
      <c r="BK58" s="191">
        <f t="shared" si="66"/>
        <v>0</v>
      </c>
      <c r="BL58" s="191">
        <f t="shared" si="66"/>
        <v>0</v>
      </c>
      <c r="BM58" s="191">
        <f t="shared" si="66"/>
        <v>0</v>
      </c>
      <c r="BN58" s="191">
        <f t="shared" si="66"/>
        <v>0</v>
      </c>
      <c r="BO58" s="191">
        <f t="shared" si="66"/>
        <v>0</v>
      </c>
      <c r="BP58" s="191">
        <f t="shared" si="66"/>
        <v>0</v>
      </c>
      <c r="BQ58" s="191">
        <f t="shared" si="66"/>
        <v>0</v>
      </c>
      <c r="BR58" s="191">
        <f t="shared" si="66"/>
        <v>0</v>
      </c>
      <c r="BS58" s="191">
        <f t="shared" si="66"/>
        <v>0</v>
      </c>
      <c r="BT58" s="191">
        <f t="shared" si="66"/>
        <v>0</v>
      </c>
      <c r="BU58" s="191">
        <f t="shared" si="66"/>
        <v>0</v>
      </c>
      <c r="BV58" s="191">
        <f t="shared" si="66"/>
        <v>0</v>
      </c>
      <c r="BW58" s="191">
        <f t="shared" si="66"/>
        <v>0</v>
      </c>
      <c r="BX58" s="191">
        <f t="shared" si="66"/>
        <v>0</v>
      </c>
      <c r="BY58" s="191">
        <f t="shared" si="66"/>
        <v>0</v>
      </c>
      <c r="BZ58" s="191">
        <f t="shared" si="66"/>
        <v>0</v>
      </c>
      <c r="CA58" s="191">
        <f t="shared" si="66"/>
        <v>0</v>
      </c>
      <c r="CB58" s="191">
        <f t="shared" si="66"/>
        <v>0</v>
      </c>
      <c r="CC58" s="191">
        <f t="shared" si="66"/>
        <v>0</v>
      </c>
      <c r="CD58" s="191">
        <f t="shared" si="66"/>
        <v>0</v>
      </c>
      <c r="CE58" s="191">
        <f t="shared" si="66"/>
        <v>0</v>
      </c>
      <c r="CF58" s="191">
        <f t="shared" si="66"/>
        <v>0</v>
      </c>
      <c r="CG58" s="191">
        <f t="shared" ref="CG58:EH58" si="67">+CG41</f>
        <v>0</v>
      </c>
      <c r="CH58" s="191">
        <f t="shared" si="67"/>
        <v>0</v>
      </c>
      <c r="CI58" s="191">
        <f t="shared" si="67"/>
        <v>0</v>
      </c>
      <c r="CJ58" s="191">
        <f t="shared" si="67"/>
        <v>0</v>
      </c>
      <c r="CK58" s="191">
        <f t="shared" si="67"/>
        <v>0</v>
      </c>
      <c r="CL58" s="191">
        <f t="shared" si="67"/>
        <v>0</v>
      </c>
      <c r="CM58" s="191">
        <f t="shared" si="67"/>
        <v>0</v>
      </c>
      <c r="CN58" s="191">
        <f t="shared" si="67"/>
        <v>0</v>
      </c>
      <c r="CO58" s="191">
        <f t="shared" si="67"/>
        <v>0</v>
      </c>
      <c r="CP58" s="191">
        <f t="shared" si="67"/>
        <v>0</v>
      </c>
      <c r="CQ58" s="191">
        <f t="shared" si="67"/>
        <v>0</v>
      </c>
      <c r="CR58" s="191">
        <f t="shared" si="67"/>
        <v>0</v>
      </c>
      <c r="CS58" s="191">
        <f t="shared" si="67"/>
        <v>0</v>
      </c>
      <c r="CT58" s="191">
        <f t="shared" si="67"/>
        <v>0</v>
      </c>
      <c r="CU58" s="191">
        <f t="shared" si="67"/>
        <v>0</v>
      </c>
      <c r="CV58" s="191">
        <f t="shared" si="67"/>
        <v>0</v>
      </c>
      <c r="CW58" s="191">
        <f t="shared" si="67"/>
        <v>0</v>
      </c>
      <c r="CX58" s="191">
        <f t="shared" si="67"/>
        <v>0</v>
      </c>
      <c r="CY58" s="191">
        <f t="shared" si="67"/>
        <v>0</v>
      </c>
      <c r="CZ58" s="191">
        <f t="shared" si="67"/>
        <v>0</v>
      </c>
      <c r="DA58" s="191">
        <f t="shared" si="67"/>
        <v>0</v>
      </c>
      <c r="DB58" s="191">
        <f t="shared" si="67"/>
        <v>0</v>
      </c>
      <c r="DC58" s="191">
        <f t="shared" si="67"/>
        <v>0</v>
      </c>
      <c r="DD58" s="191">
        <f t="shared" si="67"/>
        <v>0</v>
      </c>
      <c r="DE58" s="191">
        <f t="shared" si="67"/>
        <v>0</v>
      </c>
      <c r="DF58" s="191">
        <f t="shared" si="67"/>
        <v>0</v>
      </c>
      <c r="DG58" s="191">
        <f t="shared" si="67"/>
        <v>0</v>
      </c>
      <c r="DH58" s="191">
        <f t="shared" si="67"/>
        <v>0</v>
      </c>
      <c r="DI58" s="191">
        <f t="shared" si="67"/>
        <v>0</v>
      </c>
      <c r="DJ58" s="191">
        <f t="shared" si="67"/>
        <v>0</v>
      </c>
      <c r="DK58" s="191">
        <f t="shared" si="67"/>
        <v>0</v>
      </c>
      <c r="DL58" s="191">
        <f t="shared" si="67"/>
        <v>0</v>
      </c>
      <c r="DM58" s="191">
        <f t="shared" si="67"/>
        <v>0</v>
      </c>
      <c r="DN58" s="191">
        <f t="shared" si="67"/>
        <v>0</v>
      </c>
      <c r="DO58" s="191">
        <f t="shared" si="67"/>
        <v>0</v>
      </c>
      <c r="DP58" s="191">
        <f t="shared" si="67"/>
        <v>0</v>
      </c>
      <c r="DQ58" s="191">
        <f t="shared" si="67"/>
        <v>0</v>
      </c>
      <c r="DR58" s="191">
        <f t="shared" si="67"/>
        <v>0</v>
      </c>
      <c r="DS58" s="191">
        <f t="shared" si="67"/>
        <v>0</v>
      </c>
      <c r="DT58" s="191">
        <f t="shared" si="67"/>
        <v>0</v>
      </c>
      <c r="DU58" s="191">
        <f t="shared" si="67"/>
        <v>0</v>
      </c>
      <c r="DV58" s="191">
        <f t="shared" si="67"/>
        <v>0</v>
      </c>
      <c r="DW58" s="191">
        <f t="shared" si="67"/>
        <v>0</v>
      </c>
      <c r="DX58" s="191">
        <f t="shared" si="67"/>
        <v>0</v>
      </c>
      <c r="DY58" s="191">
        <f t="shared" si="67"/>
        <v>0</v>
      </c>
      <c r="DZ58" s="191">
        <f t="shared" si="67"/>
        <v>0</v>
      </c>
      <c r="EA58" s="191">
        <f t="shared" si="67"/>
        <v>0</v>
      </c>
      <c r="EB58" s="191">
        <f t="shared" si="67"/>
        <v>0</v>
      </c>
      <c r="EC58" s="191">
        <f t="shared" si="67"/>
        <v>0</v>
      </c>
      <c r="ED58" s="191">
        <f t="shared" si="67"/>
        <v>0</v>
      </c>
      <c r="EE58" s="191">
        <f t="shared" si="67"/>
        <v>0</v>
      </c>
      <c r="EF58" s="191">
        <f t="shared" si="67"/>
        <v>0</v>
      </c>
      <c r="EG58" s="191">
        <f t="shared" si="67"/>
        <v>0</v>
      </c>
      <c r="EH58" s="191">
        <f t="shared" si="67"/>
        <v>0</v>
      </c>
    </row>
    <row r="59" spans="2:138" outlineLevel="1">
      <c r="B59" s="104" t="s">
        <v>437</v>
      </c>
      <c r="C59" s="260"/>
      <c r="D59" s="261">
        <f>MAX(0,+D56+D57-D58)</f>
        <v>0</v>
      </c>
      <c r="E59" s="145">
        <f t="shared" ref="E59:M59" si="68">MAX(0,+E56+E57-E58)</f>
        <v>0</v>
      </c>
      <c r="F59" s="145">
        <f t="shared" si="68"/>
        <v>0</v>
      </c>
      <c r="G59" s="145">
        <f t="shared" si="68"/>
        <v>0</v>
      </c>
      <c r="H59" s="145">
        <f t="shared" si="68"/>
        <v>0</v>
      </c>
      <c r="I59" s="145">
        <f t="shared" si="68"/>
        <v>0</v>
      </c>
      <c r="J59" s="145">
        <f t="shared" si="68"/>
        <v>0</v>
      </c>
      <c r="K59" s="145">
        <f t="shared" si="68"/>
        <v>0</v>
      </c>
      <c r="L59" s="145">
        <f t="shared" si="68"/>
        <v>0</v>
      </c>
      <c r="M59" s="228">
        <f t="shared" si="68"/>
        <v>0</v>
      </c>
      <c r="S59" s="261">
        <f>MAX(0,+S56+S57-S58)</f>
        <v>0</v>
      </c>
      <c r="T59" s="261">
        <f>MAX(0,+T56+T57-T58)</f>
        <v>0</v>
      </c>
      <c r="U59" s="261">
        <f t="shared" ref="U59:CF59" si="69">MAX(0,+U56+U57-U58)</f>
        <v>0</v>
      </c>
      <c r="V59" s="261">
        <f t="shared" si="69"/>
        <v>0</v>
      </c>
      <c r="W59" s="261">
        <f t="shared" si="69"/>
        <v>0</v>
      </c>
      <c r="X59" s="261">
        <f t="shared" si="69"/>
        <v>0</v>
      </c>
      <c r="Y59" s="261">
        <f t="shared" si="69"/>
        <v>0</v>
      </c>
      <c r="Z59" s="261">
        <f t="shared" si="69"/>
        <v>0</v>
      </c>
      <c r="AA59" s="261">
        <f t="shared" si="69"/>
        <v>0</v>
      </c>
      <c r="AB59" s="261">
        <f t="shared" si="69"/>
        <v>0</v>
      </c>
      <c r="AC59" s="261">
        <f t="shared" si="69"/>
        <v>0</v>
      </c>
      <c r="AD59" s="261">
        <f t="shared" si="69"/>
        <v>0</v>
      </c>
      <c r="AE59" s="261">
        <f t="shared" si="69"/>
        <v>0</v>
      </c>
      <c r="AF59" s="261">
        <f t="shared" si="69"/>
        <v>0</v>
      </c>
      <c r="AG59" s="261">
        <f t="shared" si="69"/>
        <v>0</v>
      </c>
      <c r="AH59" s="261">
        <f t="shared" si="69"/>
        <v>0</v>
      </c>
      <c r="AI59" s="261">
        <f t="shared" si="69"/>
        <v>0</v>
      </c>
      <c r="AJ59" s="261">
        <f t="shared" si="69"/>
        <v>0</v>
      </c>
      <c r="AK59" s="261">
        <f t="shared" si="69"/>
        <v>0</v>
      </c>
      <c r="AL59" s="261">
        <f t="shared" si="69"/>
        <v>0</v>
      </c>
      <c r="AM59" s="261">
        <f t="shared" si="69"/>
        <v>0</v>
      </c>
      <c r="AN59" s="261">
        <f t="shared" si="69"/>
        <v>0</v>
      </c>
      <c r="AO59" s="261">
        <f t="shared" si="69"/>
        <v>0</v>
      </c>
      <c r="AP59" s="261">
        <f t="shared" si="69"/>
        <v>0</v>
      </c>
      <c r="AQ59" s="261">
        <f t="shared" si="69"/>
        <v>0</v>
      </c>
      <c r="AR59" s="261">
        <f t="shared" si="69"/>
        <v>0</v>
      </c>
      <c r="AS59" s="261">
        <f t="shared" si="69"/>
        <v>0</v>
      </c>
      <c r="AT59" s="261">
        <f t="shared" si="69"/>
        <v>0</v>
      </c>
      <c r="AU59" s="261">
        <f t="shared" si="69"/>
        <v>0</v>
      </c>
      <c r="AV59" s="261">
        <f t="shared" si="69"/>
        <v>0</v>
      </c>
      <c r="AW59" s="261">
        <f t="shared" si="69"/>
        <v>0</v>
      </c>
      <c r="AX59" s="261">
        <f t="shared" si="69"/>
        <v>0</v>
      </c>
      <c r="AY59" s="261">
        <f t="shared" si="69"/>
        <v>0</v>
      </c>
      <c r="AZ59" s="261">
        <f t="shared" si="69"/>
        <v>0</v>
      </c>
      <c r="BA59" s="261">
        <f t="shared" si="69"/>
        <v>0</v>
      </c>
      <c r="BB59" s="261">
        <f t="shared" si="69"/>
        <v>0</v>
      </c>
      <c r="BC59" s="261">
        <f t="shared" si="69"/>
        <v>0</v>
      </c>
      <c r="BD59" s="261">
        <f t="shared" si="69"/>
        <v>0</v>
      </c>
      <c r="BE59" s="261">
        <f t="shared" si="69"/>
        <v>0</v>
      </c>
      <c r="BF59" s="261">
        <f t="shared" si="69"/>
        <v>0</v>
      </c>
      <c r="BG59" s="261">
        <f t="shared" si="69"/>
        <v>0</v>
      </c>
      <c r="BH59" s="261">
        <f t="shared" si="69"/>
        <v>0</v>
      </c>
      <c r="BI59" s="261">
        <f t="shared" si="69"/>
        <v>0</v>
      </c>
      <c r="BJ59" s="261">
        <f t="shared" si="69"/>
        <v>0</v>
      </c>
      <c r="BK59" s="261">
        <f t="shared" si="69"/>
        <v>0</v>
      </c>
      <c r="BL59" s="261">
        <f t="shared" si="69"/>
        <v>0</v>
      </c>
      <c r="BM59" s="261">
        <f t="shared" si="69"/>
        <v>0</v>
      </c>
      <c r="BN59" s="261">
        <f t="shared" si="69"/>
        <v>0</v>
      </c>
      <c r="BO59" s="261">
        <f t="shared" si="69"/>
        <v>0</v>
      </c>
      <c r="BP59" s="261">
        <f t="shared" si="69"/>
        <v>0</v>
      </c>
      <c r="BQ59" s="261">
        <f t="shared" si="69"/>
        <v>0</v>
      </c>
      <c r="BR59" s="261">
        <f t="shared" si="69"/>
        <v>0</v>
      </c>
      <c r="BS59" s="261">
        <f t="shared" si="69"/>
        <v>0</v>
      </c>
      <c r="BT59" s="261">
        <f t="shared" si="69"/>
        <v>0</v>
      </c>
      <c r="BU59" s="261">
        <f t="shared" si="69"/>
        <v>0</v>
      </c>
      <c r="BV59" s="261">
        <f t="shared" si="69"/>
        <v>0</v>
      </c>
      <c r="BW59" s="261">
        <f t="shared" si="69"/>
        <v>0</v>
      </c>
      <c r="BX59" s="261">
        <f t="shared" si="69"/>
        <v>0</v>
      </c>
      <c r="BY59" s="261">
        <f t="shared" si="69"/>
        <v>0</v>
      </c>
      <c r="BZ59" s="261">
        <f t="shared" si="69"/>
        <v>0</v>
      </c>
      <c r="CA59" s="261">
        <f t="shared" si="69"/>
        <v>0</v>
      </c>
      <c r="CB59" s="261">
        <f t="shared" si="69"/>
        <v>0</v>
      </c>
      <c r="CC59" s="261">
        <f t="shared" si="69"/>
        <v>0</v>
      </c>
      <c r="CD59" s="261">
        <f t="shared" si="69"/>
        <v>0</v>
      </c>
      <c r="CE59" s="261">
        <f t="shared" si="69"/>
        <v>0</v>
      </c>
      <c r="CF59" s="261">
        <f t="shared" si="69"/>
        <v>0</v>
      </c>
      <c r="CG59" s="261">
        <f t="shared" ref="CG59:EH59" si="70">MAX(0,+CG56+CG57-CG58)</f>
        <v>0</v>
      </c>
      <c r="CH59" s="261">
        <f t="shared" si="70"/>
        <v>0</v>
      </c>
      <c r="CI59" s="261">
        <f t="shared" si="70"/>
        <v>0</v>
      </c>
      <c r="CJ59" s="261">
        <f t="shared" si="70"/>
        <v>0</v>
      </c>
      <c r="CK59" s="261">
        <f t="shared" si="70"/>
        <v>0</v>
      </c>
      <c r="CL59" s="261">
        <f t="shared" si="70"/>
        <v>0</v>
      </c>
      <c r="CM59" s="261">
        <f t="shared" si="70"/>
        <v>0</v>
      </c>
      <c r="CN59" s="261">
        <f t="shared" si="70"/>
        <v>0</v>
      </c>
      <c r="CO59" s="261">
        <f t="shared" si="70"/>
        <v>0</v>
      </c>
      <c r="CP59" s="261">
        <f t="shared" si="70"/>
        <v>0</v>
      </c>
      <c r="CQ59" s="261">
        <f t="shared" si="70"/>
        <v>0</v>
      </c>
      <c r="CR59" s="261">
        <f t="shared" si="70"/>
        <v>0</v>
      </c>
      <c r="CS59" s="261">
        <f t="shared" si="70"/>
        <v>0</v>
      </c>
      <c r="CT59" s="261">
        <f t="shared" si="70"/>
        <v>0</v>
      </c>
      <c r="CU59" s="261">
        <f t="shared" si="70"/>
        <v>0</v>
      </c>
      <c r="CV59" s="261">
        <f t="shared" si="70"/>
        <v>0</v>
      </c>
      <c r="CW59" s="261">
        <f t="shared" si="70"/>
        <v>0</v>
      </c>
      <c r="CX59" s="261">
        <f t="shared" si="70"/>
        <v>0</v>
      </c>
      <c r="CY59" s="261">
        <f t="shared" si="70"/>
        <v>0</v>
      </c>
      <c r="CZ59" s="261">
        <f t="shared" si="70"/>
        <v>0</v>
      </c>
      <c r="DA59" s="261">
        <f t="shared" si="70"/>
        <v>0</v>
      </c>
      <c r="DB59" s="261">
        <f t="shared" si="70"/>
        <v>0</v>
      </c>
      <c r="DC59" s="261">
        <f t="shared" si="70"/>
        <v>0</v>
      </c>
      <c r="DD59" s="261">
        <f t="shared" si="70"/>
        <v>0</v>
      </c>
      <c r="DE59" s="261">
        <f t="shared" si="70"/>
        <v>0</v>
      </c>
      <c r="DF59" s="261">
        <f t="shared" si="70"/>
        <v>0</v>
      </c>
      <c r="DG59" s="261">
        <f t="shared" si="70"/>
        <v>0</v>
      </c>
      <c r="DH59" s="261">
        <f t="shared" si="70"/>
        <v>0</v>
      </c>
      <c r="DI59" s="261">
        <f t="shared" si="70"/>
        <v>0</v>
      </c>
      <c r="DJ59" s="261">
        <f t="shared" si="70"/>
        <v>0</v>
      </c>
      <c r="DK59" s="261">
        <f t="shared" si="70"/>
        <v>0</v>
      </c>
      <c r="DL59" s="261">
        <f t="shared" si="70"/>
        <v>0</v>
      </c>
      <c r="DM59" s="261">
        <f t="shared" si="70"/>
        <v>0</v>
      </c>
      <c r="DN59" s="261">
        <f t="shared" si="70"/>
        <v>0</v>
      </c>
      <c r="DO59" s="261">
        <f t="shared" si="70"/>
        <v>0</v>
      </c>
      <c r="DP59" s="261">
        <f t="shared" si="70"/>
        <v>0</v>
      </c>
      <c r="DQ59" s="261">
        <f t="shared" si="70"/>
        <v>0</v>
      </c>
      <c r="DR59" s="261">
        <f t="shared" si="70"/>
        <v>0</v>
      </c>
      <c r="DS59" s="261">
        <f t="shared" si="70"/>
        <v>0</v>
      </c>
      <c r="DT59" s="261">
        <f t="shared" si="70"/>
        <v>0</v>
      </c>
      <c r="DU59" s="261">
        <f t="shared" si="70"/>
        <v>0</v>
      </c>
      <c r="DV59" s="261">
        <f t="shared" si="70"/>
        <v>0</v>
      </c>
      <c r="DW59" s="261">
        <f t="shared" si="70"/>
        <v>0</v>
      </c>
      <c r="DX59" s="261">
        <f t="shared" si="70"/>
        <v>0</v>
      </c>
      <c r="DY59" s="261">
        <f t="shared" si="70"/>
        <v>0</v>
      </c>
      <c r="DZ59" s="261">
        <f t="shared" si="70"/>
        <v>0</v>
      </c>
      <c r="EA59" s="261">
        <f t="shared" si="70"/>
        <v>0</v>
      </c>
      <c r="EB59" s="261">
        <f t="shared" si="70"/>
        <v>0</v>
      </c>
      <c r="EC59" s="261">
        <f t="shared" si="70"/>
        <v>0</v>
      </c>
      <c r="ED59" s="261">
        <f t="shared" si="70"/>
        <v>0</v>
      </c>
      <c r="EE59" s="261">
        <f t="shared" si="70"/>
        <v>0</v>
      </c>
      <c r="EF59" s="261">
        <f t="shared" si="70"/>
        <v>0</v>
      </c>
      <c r="EG59" s="261">
        <f t="shared" si="70"/>
        <v>0</v>
      </c>
      <c r="EH59" s="261">
        <f t="shared" si="70"/>
        <v>0</v>
      </c>
    </row>
    <row r="60" spans="2:138" outlineLevel="1">
      <c r="B60" s="107" t="s">
        <v>246</v>
      </c>
      <c r="C60" s="261"/>
      <c r="D60" s="261">
        <f>MIN(0,SUM(D56:D57)-D58)</f>
        <v>0</v>
      </c>
      <c r="E60" s="145">
        <f t="shared" ref="E60:M60" si="71">MIN(0,SUM(E56:E57)-E58)</f>
        <v>0</v>
      </c>
      <c r="F60" s="145">
        <f t="shared" si="71"/>
        <v>0</v>
      </c>
      <c r="G60" s="145">
        <f t="shared" si="71"/>
        <v>0</v>
      </c>
      <c r="H60" s="145">
        <f t="shared" si="71"/>
        <v>0</v>
      </c>
      <c r="I60" s="145">
        <f t="shared" si="71"/>
        <v>0</v>
      </c>
      <c r="J60" s="145">
        <f t="shared" si="71"/>
        <v>0</v>
      </c>
      <c r="K60" s="145">
        <f t="shared" si="71"/>
        <v>0</v>
      </c>
      <c r="L60" s="145">
        <f t="shared" si="71"/>
        <v>0</v>
      </c>
      <c r="M60" s="228">
        <f t="shared" si="71"/>
        <v>0</v>
      </c>
      <c r="S60" s="145">
        <f t="shared" ref="S60:CD60" si="72">MIN(0,SUM(S56:S57)-S58)</f>
        <v>0</v>
      </c>
      <c r="T60" s="145">
        <f t="shared" si="72"/>
        <v>0</v>
      </c>
      <c r="U60" s="145">
        <f t="shared" si="72"/>
        <v>0</v>
      </c>
      <c r="V60" s="145">
        <f t="shared" si="72"/>
        <v>0</v>
      </c>
      <c r="W60" s="145">
        <f t="shared" si="72"/>
        <v>0</v>
      </c>
      <c r="X60" s="145">
        <f t="shared" si="72"/>
        <v>0</v>
      </c>
      <c r="Y60" s="145">
        <f t="shared" si="72"/>
        <v>0</v>
      </c>
      <c r="Z60" s="145">
        <f t="shared" si="72"/>
        <v>0</v>
      </c>
      <c r="AA60" s="145">
        <f t="shared" si="72"/>
        <v>0</v>
      </c>
      <c r="AB60" s="145">
        <f t="shared" si="72"/>
        <v>0</v>
      </c>
      <c r="AC60" s="145">
        <f t="shared" si="72"/>
        <v>0</v>
      </c>
      <c r="AD60" s="145">
        <f t="shared" si="72"/>
        <v>0</v>
      </c>
      <c r="AE60" s="145">
        <f t="shared" si="72"/>
        <v>0</v>
      </c>
      <c r="AF60" s="145">
        <f t="shared" si="72"/>
        <v>0</v>
      </c>
      <c r="AG60" s="145">
        <f t="shared" si="72"/>
        <v>0</v>
      </c>
      <c r="AH60" s="145">
        <f t="shared" si="72"/>
        <v>0</v>
      </c>
      <c r="AI60" s="145">
        <f t="shared" si="72"/>
        <v>0</v>
      </c>
      <c r="AJ60" s="145">
        <f t="shared" si="72"/>
        <v>0</v>
      </c>
      <c r="AK60" s="145">
        <f t="shared" si="72"/>
        <v>0</v>
      </c>
      <c r="AL60" s="145">
        <f t="shared" si="72"/>
        <v>0</v>
      </c>
      <c r="AM60" s="145">
        <f t="shared" si="72"/>
        <v>0</v>
      </c>
      <c r="AN60" s="145">
        <f t="shared" si="72"/>
        <v>0</v>
      </c>
      <c r="AO60" s="145">
        <f t="shared" si="72"/>
        <v>0</v>
      </c>
      <c r="AP60" s="145">
        <f t="shared" si="72"/>
        <v>0</v>
      </c>
      <c r="AQ60" s="145">
        <f t="shared" si="72"/>
        <v>0</v>
      </c>
      <c r="AR60" s="145">
        <f t="shared" si="72"/>
        <v>0</v>
      </c>
      <c r="AS60" s="145">
        <f t="shared" si="72"/>
        <v>0</v>
      </c>
      <c r="AT60" s="145">
        <f t="shared" si="72"/>
        <v>0</v>
      </c>
      <c r="AU60" s="145">
        <f t="shared" si="72"/>
        <v>0</v>
      </c>
      <c r="AV60" s="145">
        <f t="shared" si="72"/>
        <v>0</v>
      </c>
      <c r="AW60" s="145">
        <f t="shared" si="72"/>
        <v>0</v>
      </c>
      <c r="AX60" s="145">
        <f t="shared" si="72"/>
        <v>0</v>
      </c>
      <c r="AY60" s="145">
        <f t="shared" si="72"/>
        <v>0</v>
      </c>
      <c r="AZ60" s="145">
        <f t="shared" si="72"/>
        <v>0</v>
      </c>
      <c r="BA60" s="145">
        <f t="shared" si="72"/>
        <v>0</v>
      </c>
      <c r="BB60" s="145">
        <f t="shared" si="72"/>
        <v>0</v>
      </c>
      <c r="BC60" s="145">
        <f t="shared" si="72"/>
        <v>0</v>
      </c>
      <c r="BD60" s="145">
        <f t="shared" si="72"/>
        <v>0</v>
      </c>
      <c r="BE60" s="145">
        <f t="shared" si="72"/>
        <v>0</v>
      </c>
      <c r="BF60" s="145">
        <f t="shared" si="72"/>
        <v>0</v>
      </c>
      <c r="BG60" s="145">
        <f t="shared" si="72"/>
        <v>0</v>
      </c>
      <c r="BH60" s="145">
        <f t="shared" si="72"/>
        <v>0</v>
      </c>
      <c r="BI60" s="145">
        <f t="shared" si="72"/>
        <v>0</v>
      </c>
      <c r="BJ60" s="145">
        <f t="shared" si="72"/>
        <v>0</v>
      </c>
      <c r="BK60" s="145">
        <f t="shared" si="72"/>
        <v>0</v>
      </c>
      <c r="BL60" s="145">
        <f t="shared" si="72"/>
        <v>0</v>
      </c>
      <c r="BM60" s="145">
        <f t="shared" si="72"/>
        <v>0</v>
      </c>
      <c r="BN60" s="145">
        <f t="shared" si="72"/>
        <v>0</v>
      </c>
      <c r="BO60" s="145">
        <f t="shared" si="72"/>
        <v>0</v>
      </c>
      <c r="BP60" s="145">
        <f t="shared" si="72"/>
        <v>0</v>
      </c>
      <c r="BQ60" s="145">
        <f t="shared" si="72"/>
        <v>0</v>
      </c>
      <c r="BR60" s="145">
        <f t="shared" si="72"/>
        <v>0</v>
      </c>
      <c r="BS60" s="145">
        <f t="shared" si="72"/>
        <v>0</v>
      </c>
      <c r="BT60" s="145">
        <f t="shared" si="72"/>
        <v>0</v>
      </c>
      <c r="BU60" s="145">
        <f t="shared" si="72"/>
        <v>0</v>
      </c>
      <c r="BV60" s="145">
        <f t="shared" si="72"/>
        <v>0</v>
      </c>
      <c r="BW60" s="145">
        <f t="shared" si="72"/>
        <v>0</v>
      </c>
      <c r="BX60" s="145">
        <f t="shared" si="72"/>
        <v>0</v>
      </c>
      <c r="BY60" s="145">
        <f t="shared" si="72"/>
        <v>0</v>
      </c>
      <c r="BZ60" s="145">
        <f t="shared" si="72"/>
        <v>0</v>
      </c>
      <c r="CA60" s="145">
        <f t="shared" si="72"/>
        <v>0</v>
      </c>
      <c r="CB60" s="145">
        <f t="shared" si="72"/>
        <v>0</v>
      </c>
      <c r="CC60" s="145">
        <f t="shared" si="72"/>
        <v>0</v>
      </c>
      <c r="CD60" s="145">
        <f t="shared" si="72"/>
        <v>0</v>
      </c>
      <c r="CE60" s="145">
        <f t="shared" ref="CE60:EH60" si="73">MIN(0,SUM(CE56:CE57)-CE58)</f>
        <v>0</v>
      </c>
      <c r="CF60" s="145">
        <f t="shared" si="73"/>
        <v>0</v>
      </c>
      <c r="CG60" s="145">
        <f t="shared" si="73"/>
        <v>0</v>
      </c>
      <c r="CH60" s="145">
        <f t="shared" si="73"/>
        <v>0</v>
      </c>
      <c r="CI60" s="145">
        <f t="shared" si="73"/>
        <v>0</v>
      </c>
      <c r="CJ60" s="145">
        <f t="shared" si="73"/>
        <v>0</v>
      </c>
      <c r="CK60" s="145">
        <f t="shared" si="73"/>
        <v>0</v>
      </c>
      <c r="CL60" s="145">
        <f t="shared" si="73"/>
        <v>0</v>
      </c>
      <c r="CM60" s="145">
        <f t="shared" si="73"/>
        <v>0</v>
      </c>
      <c r="CN60" s="145">
        <f t="shared" si="73"/>
        <v>0</v>
      </c>
      <c r="CO60" s="145">
        <f t="shared" si="73"/>
        <v>0</v>
      </c>
      <c r="CP60" s="145">
        <f t="shared" si="73"/>
        <v>0</v>
      </c>
      <c r="CQ60" s="145">
        <f t="shared" si="73"/>
        <v>0</v>
      </c>
      <c r="CR60" s="145">
        <f t="shared" si="73"/>
        <v>0</v>
      </c>
      <c r="CS60" s="145">
        <f t="shared" si="73"/>
        <v>0</v>
      </c>
      <c r="CT60" s="145">
        <f t="shared" si="73"/>
        <v>0</v>
      </c>
      <c r="CU60" s="145">
        <f t="shared" si="73"/>
        <v>0</v>
      </c>
      <c r="CV60" s="145">
        <f t="shared" si="73"/>
        <v>0</v>
      </c>
      <c r="CW60" s="145">
        <f t="shared" si="73"/>
        <v>0</v>
      </c>
      <c r="CX60" s="145">
        <f t="shared" si="73"/>
        <v>0</v>
      </c>
      <c r="CY60" s="145">
        <f t="shared" si="73"/>
        <v>0</v>
      </c>
      <c r="CZ60" s="145">
        <f t="shared" si="73"/>
        <v>0</v>
      </c>
      <c r="DA60" s="145">
        <f t="shared" si="73"/>
        <v>0</v>
      </c>
      <c r="DB60" s="145">
        <f t="shared" si="73"/>
        <v>0</v>
      </c>
      <c r="DC60" s="145">
        <f t="shared" si="73"/>
        <v>0</v>
      </c>
      <c r="DD60" s="145">
        <f t="shared" si="73"/>
        <v>0</v>
      </c>
      <c r="DE60" s="145">
        <f t="shared" si="73"/>
        <v>0</v>
      </c>
      <c r="DF60" s="145">
        <f t="shared" si="73"/>
        <v>0</v>
      </c>
      <c r="DG60" s="145">
        <f t="shared" si="73"/>
        <v>0</v>
      </c>
      <c r="DH60" s="145">
        <f t="shared" si="73"/>
        <v>0</v>
      </c>
      <c r="DI60" s="145">
        <f t="shared" si="73"/>
        <v>0</v>
      </c>
      <c r="DJ60" s="145">
        <f t="shared" si="73"/>
        <v>0</v>
      </c>
      <c r="DK60" s="145">
        <f t="shared" si="73"/>
        <v>0</v>
      </c>
      <c r="DL60" s="145">
        <f t="shared" si="73"/>
        <v>0</v>
      </c>
      <c r="DM60" s="145">
        <f t="shared" si="73"/>
        <v>0</v>
      </c>
      <c r="DN60" s="145">
        <f t="shared" si="73"/>
        <v>0</v>
      </c>
      <c r="DO60" s="145">
        <f t="shared" si="73"/>
        <v>0</v>
      </c>
      <c r="DP60" s="145">
        <f t="shared" si="73"/>
        <v>0</v>
      </c>
      <c r="DQ60" s="145">
        <f t="shared" si="73"/>
        <v>0</v>
      </c>
      <c r="DR60" s="145">
        <f t="shared" si="73"/>
        <v>0</v>
      </c>
      <c r="DS60" s="145">
        <f t="shared" si="73"/>
        <v>0</v>
      </c>
      <c r="DT60" s="145">
        <f t="shared" si="73"/>
        <v>0</v>
      </c>
      <c r="DU60" s="145">
        <f t="shared" si="73"/>
        <v>0</v>
      </c>
      <c r="DV60" s="145">
        <f t="shared" si="73"/>
        <v>0</v>
      </c>
      <c r="DW60" s="145">
        <f t="shared" si="73"/>
        <v>0</v>
      </c>
      <c r="DX60" s="145">
        <f t="shared" si="73"/>
        <v>0</v>
      </c>
      <c r="DY60" s="145">
        <f t="shared" si="73"/>
        <v>0</v>
      </c>
      <c r="DZ60" s="145">
        <f t="shared" si="73"/>
        <v>0</v>
      </c>
      <c r="EA60" s="145">
        <f t="shared" si="73"/>
        <v>0</v>
      </c>
      <c r="EB60" s="145">
        <f t="shared" si="73"/>
        <v>0</v>
      </c>
      <c r="EC60" s="145">
        <f t="shared" si="73"/>
        <v>0</v>
      </c>
      <c r="ED60" s="145">
        <f t="shared" si="73"/>
        <v>0</v>
      </c>
      <c r="EE60" s="145">
        <f t="shared" si="73"/>
        <v>0</v>
      </c>
      <c r="EF60" s="145">
        <f t="shared" si="73"/>
        <v>0</v>
      </c>
      <c r="EG60" s="145">
        <f t="shared" si="73"/>
        <v>0</v>
      </c>
      <c r="EH60" s="145">
        <f t="shared" si="73"/>
        <v>0</v>
      </c>
    </row>
    <row r="61" spans="2:138" ht="7.5" customHeight="1"/>
    <row r="62" spans="2:138" hidden="1">
      <c r="B62" s="82" t="s">
        <v>801</v>
      </c>
      <c r="D62" s="181">
        <f>IFERROR(D36-(D38+IF(D11*12&lt;='Property &amp; Loan Summary'!$J$21,'Property &amp; Loan Summary'!$U$20,Sub_Debt_Service)),0)</f>
        <v>0</v>
      </c>
      <c r="E62" s="181">
        <f>IFERROR(E36-(E38+IF(E11*12&lt;='Property &amp; Loan Summary'!$J$21,'Property &amp; Loan Summary'!$U$20,Sub_Debt_Service)),0)</f>
        <v>0</v>
      </c>
      <c r="F62" s="181">
        <f>IFERROR(F36-(F38+IF(F11*12&lt;='Property &amp; Loan Summary'!$J$21,'Property &amp; Loan Summary'!$U$20,Sub_Debt_Service)),0)</f>
        <v>0</v>
      </c>
      <c r="G62" s="181">
        <f>IFERROR(G36-(G38+IF(G11*12&lt;='Property &amp; Loan Summary'!$J$21,'Property &amp; Loan Summary'!$U$20,Sub_Debt_Service)),0)</f>
        <v>0</v>
      </c>
      <c r="H62" s="181">
        <f>IFERROR(H36-(H38+IF(H11*12&lt;='Property &amp; Loan Summary'!$J$21,'Property &amp; Loan Summary'!$U$20,Sub_Debt_Service)),0)</f>
        <v>0</v>
      </c>
      <c r="I62" s="181">
        <f>IFERROR(I36-(I38+IF(I11*12&lt;='Property &amp; Loan Summary'!$J$21,'Property &amp; Loan Summary'!$U$20,Sub_Debt_Service)),0)</f>
        <v>0</v>
      </c>
      <c r="J62" s="181">
        <f>IFERROR(J36-(J38+IF(J11*12&lt;='Property &amp; Loan Summary'!$J$21,'Property &amp; Loan Summary'!$U$20,Sub_Debt_Service)),0)</f>
        <v>0</v>
      </c>
      <c r="K62" s="181">
        <f>IFERROR(K36-(K38+IF(K11*12&lt;='Property &amp; Loan Summary'!$J$21,'Property &amp; Loan Summary'!$U$20,Sub_Debt_Service)),0)</f>
        <v>0</v>
      </c>
      <c r="L62" s="181">
        <f>IFERROR(L36-(L38+IF(L11*12&lt;='Property &amp; Loan Summary'!$J$21,'Property &amp; Loan Summary'!$U$20,Sub_Debt_Service)),0)</f>
        <v>0</v>
      </c>
      <c r="M62" s="181">
        <f>IFERROR(M36-(M38+IF(M11*12&lt;='Property &amp; Loan Summary'!$J$21,'Property &amp; Loan Summary'!$U$20,Sub_Debt_Service)),0)</f>
        <v>0</v>
      </c>
    </row>
    <row r="63" spans="2:138" hidden="1">
      <c r="D63" s="82" t="b">
        <f>D57+D50=D32</f>
        <v>1</v>
      </c>
      <c r="E63" s="82" t="b">
        <f t="shared" ref="E63:M63" si="74">E57+E50=E32</f>
        <v>1</v>
      </c>
      <c r="F63" s="82" t="b">
        <f t="shared" si="74"/>
        <v>1</v>
      </c>
      <c r="G63" s="82" t="b">
        <f t="shared" si="74"/>
        <v>1</v>
      </c>
      <c r="H63" s="82" t="b">
        <f t="shared" si="74"/>
        <v>1</v>
      </c>
      <c r="I63" s="82" t="b">
        <f t="shared" si="74"/>
        <v>1</v>
      </c>
      <c r="J63" s="82" t="b">
        <f t="shared" si="74"/>
        <v>1</v>
      </c>
      <c r="K63" s="82" t="b">
        <f t="shared" si="74"/>
        <v>1</v>
      </c>
      <c r="L63" s="82" t="b">
        <f t="shared" si="74"/>
        <v>1</v>
      </c>
      <c r="M63" s="82" t="b">
        <f t="shared" si="74"/>
        <v>1</v>
      </c>
    </row>
    <row r="64" spans="2:138" hidden="1">
      <c r="B64" s="82" t="s">
        <v>802</v>
      </c>
      <c r="D64" s="191" t="str">
        <f>IF(D11&gt;Balloon_Term/12,"",SUM($D$62:D62))</f>
        <v/>
      </c>
      <c r="E64" s="191" t="str">
        <f>IF(E11&gt;Balloon_Term/12,"",SUM($D$62:E62))</f>
        <v/>
      </c>
      <c r="F64" s="191" t="str">
        <f>IF(F11&gt;Balloon_Term/12,"",SUM($D$62:F62))</f>
        <v/>
      </c>
      <c r="G64" s="191" t="str">
        <f>IF(G11&gt;Balloon_Term/12,"",SUM($D$62:G62))</f>
        <v/>
      </c>
      <c r="H64" s="191" t="str">
        <f>IF(H11&gt;Balloon_Term/12,"",SUM($D$62:H62))</f>
        <v/>
      </c>
      <c r="I64" s="191" t="str">
        <f>IF(I11&gt;Balloon_Term/12,"",SUM($D$62:I62))</f>
        <v/>
      </c>
      <c r="J64" s="191" t="str">
        <f>IF(J11&gt;Balloon_Term/12,"",SUM($D$62:J62))</f>
        <v/>
      </c>
      <c r="K64" s="191" t="str">
        <f>IF(K11&gt;Balloon_Term/12,"",SUM($D$62:K62))</f>
        <v/>
      </c>
      <c r="L64" s="191" t="str">
        <f>IF(L11&gt;Balloon_Term/12,"",SUM($D$62:L62))</f>
        <v/>
      </c>
      <c r="M64" s="191" t="str">
        <f>IF(M11&gt;Balloon_Term/12,"",SUM($D$62:M62))</f>
        <v/>
      </c>
    </row>
    <row r="65" spans="2:13" ht="17.25" hidden="1" customHeight="1"/>
    <row r="66" spans="2:13" outlineLevel="1">
      <c r="B66" s="488" t="s">
        <v>835</v>
      </c>
      <c r="C66" s="419"/>
      <c r="D66" s="523">
        <f>+'Property Detail - Comm'!C23</f>
        <v>0</v>
      </c>
      <c r="E66" s="523">
        <f>+'Property Detail - Comm'!D23</f>
        <v>0</v>
      </c>
      <c r="F66" s="523">
        <f>+'Property Detail - Comm'!E23</f>
        <v>0</v>
      </c>
      <c r="G66" s="523">
        <f>+'Property Detail - Comm'!F23</f>
        <v>0</v>
      </c>
      <c r="H66" s="523">
        <f>+'Property Detail - Comm'!G23</f>
        <v>0</v>
      </c>
      <c r="I66" s="523">
        <f>+'Property Detail - Comm'!H23</f>
        <v>0</v>
      </c>
      <c r="J66" s="523">
        <f>+'Property Detail - Comm'!I23</f>
        <v>0</v>
      </c>
      <c r="K66" s="523">
        <f>+'Property Detail - Comm'!J23</f>
        <v>0</v>
      </c>
      <c r="L66" s="523">
        <f>+'Property Detail - Comm'!K23</f>
        <v>0</v>
      </c>
      <c r="M66" s="524">
        <f>+'Property Detail - Comm'!L23</f>
        <v>0</v>
      </c>
    </row>
    <row r="67" spans="2:13" outlineLevel="1">
      <c r="B67" s="154" t="s">
        <v>836</v>
      </c>
      <c r="D67" s="142">
        <f>+'Property Detail - Comm'!C24</f>
        <v>0</v>
      </c>
      <c r="E67" s="142">
        <f>+'Property Detail - Comm'!D24</f>
        <v>0</v>
      </c>
      <c r="F67" s="142">
        <f>+'Property Detail - Comm'!E24</f>
        <v>0</v>
      </c>
      <c r="G67" s="142">
        <f>+'Property Detail - Comm'!F24</f>
        <v>0</v>
      </c>
      <c r="H67" s="142">
        <f>+'Property Detail - Comm'!G24</f>
        <v>0</v>
      </c>
      <c r="I67" s="142">
        <f>+'Property Detail - Comm'!H24</f>
        <v>0</v>
      </c>
      <c r="J67" s="142">
        <f>+'Property Detail - Comm'!I24</f>
        <v>0</v>
      </c>
      <c r="K67" s="142">
        <f>+'Property Detail - Comm'!J24</f>
        <v>0</v>
      </c>
      <c r="L67" s="142">
        <f>+'Property Detail - Comm'!K24</f>
        <v>0</v>
      </c>
      <c r="M67" s="525">
        <f>+'Property Detail - Comm'!L24</f>
        <v>0</v>
      </c>
    </row>
    <row r="68" spans="2:13" outlineLevel="1">
      <c r="B68" s="154" t="s">
        <v>224</v>
      </c>
      <c r="D68" s="116">
        <f>+'Property Detail - Comm'!C25</f>
        <v>0</v>
      </c>
      <c r="E68" s="116">
        <f>+'Property Detail - Comm'!D25</f>
        <v>0</v>
      </c>
      <c r="F68" s="116">
        <f>+'Property Detail - Comm'!E25</f>
        <v>0</v>
      </c>
      <c r="G68" s="116">
        <f>+'Property Detail - Comm'!F25</f>
        <v>0</v>
      </c>
      <c r="H68" s="116">
        <f>+'Property Detail - Comm'!G25</f>
        <v>0</v>
      </c>
      <c r="I68" s="116">
        <f>+'Property Detail - Comm'!H25</f>
        <v>0</v>
      </c>
      <c r="J68" s="116">
        <f>+'Property Detail - Comm'!I25</f>
        <v>0</v>
      </c>
      <c r="K68" s="116">
        <f>+'Property Detail - Comm'!J25</f>
        <v>0</v>
      </c>
      <c r="L68" s="116">
        <f>+'Property Detail - Comm'!K25</f>
        <v>0</v>
      </c>
      <c r="M68" s="331">
        <f>+'Property Detail - Comm'!L25</f>
        <v>0</v>
      </c>
    </row>
    <row r="69" spans="2:13" outlineLevel="1">
      <c r="B69" s="154" t="s">
        <v>837</v>
      </c>
      <c r="D69" s="146">
        <f>+'Property Detail - Comm'!C26</f>
        <v>0</v>
      </c>
      <c r="E69" s="146">
        <f>+'Property Detail - Comm'!D26</f>
        <v>0</v>
      </c>
      <c r="F69" s="146">
        <f>+'Property Detail - Comm'!E26</f>
        <v>0</v>
      </c>
      <c r="G69" s="146">
        <f>+'Property Detail - Comm'!F26</f>
        <v>0</v>
      </c>
      <c r="H69" s="146">
        <f>+'Property Detail - Comm'!G26</f>
        <v>0</v>
      </c>
      <c r="I69" s="146">
        <f>+'Property Detail - Comm'!H26</f>
        <v>0</v>
      </c>
      <c r="J69" s="146">
        <f>+'Property Detail - Comm'!I26</f>
        <v>0</v>
      </c>
      <c r="K69" s="146">
        <f>+'Property Detail - Comm'!J26</f>
        <v>0</v>
      </c>
      <c r="L69" s="146">
        <f>+'Property Detail - Comm'!K26</f>
        <v>0</v>
      </c>
      <c r="M69" s="146">
        <f>+'Property Detail - Comm'!L26</f>
        <v>0</v>
      </c>
    </row>
    <row r="70" spans="2:13" outlineLevel="1">
      <c r="B70" s="154" t="s">
        <v>838</v>
      </c>
      <c r="D70" s="139">
        <f>+'Property Detail - Comm'!C22</f>
        <v>0</v>
      </c>
      <c r="E70" s="139">
        <f>+'Property Detail - Comm'!D22</f>
        <v>0</v>
      </c>
      <c r="F70" s="139">
        <f>+'Property Detail - Comm'!E22</f>
        <v>0</v>
      </c>
      <c r="G70" s="139">
        <f>+'Property Detail - Comm'!F22</f>
        <v>0</v>
      </c>
      <c r="H70" s="139">
        <f>+'Property Detail - Comm'!G22</f>
        <v>0</v>
      </c>
      <c r="I70" s="139">
        <f>+'Property Detail - Comm'!H22</f>
        <v>0</v>
      </c>
      <c r="J70" s="139">
        <f>+'Property Detail - Comm'!I22</f>
        <v>0</v>
      </c>
      <c r="K70" s="139">
        <f>+'Property Detail - Comm'!J22</f>
        <v>0</v>
      </c>
      <c r="L70" s="139">
        <f>+'Property Detail - Comm'!K22</f>
        <v>0</v>
      </c>
      <c r="M70" s="149">
        <f>+'Property Detail - Comm'!L22</f>
        <v>0</v>
      </c>
    </row>
    <row r="71" spans="2:13" outlineLevel="1">
      <c r="B71" s="154" t="s">
        <v>839</v>
      </c>
      <c r="D71" s="110">
        <f>+'Property Detail - Comm'!C29</f>
        <v>0</v>
      </c>
      <c r="E71" s="110">
        <f>+'Property Detail - Comm'!D29</f>
        <v>0</v>
      </c>
      <c r="F71" s="110">
        <f>+'Property Detail - Comm'!E29</f>
        <v>0</v>
      </c>
      <c r="G71" s="110">
        <f>+'Property Detail - Comm'!F29</f>
        <v>0</v>
      </c>
      <c r="H71" s="110">
        <f>+'Property Detail - Comm'!G29</f>
        <v>0</v>
      </c>
      <c r="I71" s="110">
        <f>+'Property Detail - Comm'!H29</f>
        <v>0</v>
      </c>
      <c r="J71" s="110">
        <f>+'Property Detail - Comm'!I29</f>
        <v>0</v>
      </c>
      <c r="K71" s="110">
        <f>+'Property Detail - Comm'!J29</f>
        <v>0</v>
      </c>
      <c r="L71" s="110">
        <f>+'Property Detail - Comm'!K29</f>
        <v>0</v>
      </c>
      <c r="M71" s="128">
        <f>+'Property Detail - Comm'!L29</f>
        <v>0</v>
      </c>
    </row>
    <row r="72" spans="2:13" outlineLevel="1">
      <c r="B72" s="154" t="s">
        <v>840</v>
      </c>
      <c r="D72" s="142">
        <f>+'Property Detail - Comm'!C30</f>
        <v>0</v>
      </c>
      <c r="E72" s="142">
        <f>+'Property Detail - Comm'!D30</f>
        <v>0</v>
      </c>
      <c r="F72" s="142">
        <f>+'Property Detail - Comm'!E30</f>
        <v>0</v>
      </c>
      <c r="G72" s="142">
        <f>+'Property Detail - Comm'!F30</f>
        <v>0</v>
      </c>
      <c r="H72" s="142">
        <f>+'Property Detail - Comm'!G30</f>
        <v>0</v>
      </c>
      <c r="I72" s="142">
        <f>+'Property Detail - Comm'!H30</f>
        <v>0</v>
      </c>
      <c r="J72" s="142">
        <f>+'Property Detail - Comm'!I30</f>
        <v>0</v>
      </c>
      <c r="K72" s="142">
        <f>+'Property Detail - Comm'!J30</f>
        <v>0</v>
      </c>
      <c r="L72" s="142">
        <f>+'Property Detail - Comm'!K30</f>
        <v>0</v>
      </c>
      <c r="M72" s="525">
        <f>+'Property Detail - Comm'!L30</f>
        <v>0</v>
      </c>
    </row>
    <row r="73" spans="2:13" outlineLevel="1">
      <c r="B73" s="154" t="s">
        <v>225</v>
      </c>
      <c r="D73" s="110">
        <f>+'Property Detail - Comm'!C31</f>
        <v>0</v>
      </c>
      <c r="E73" s="110">
        <f>+'Property Detail - Comm'!D31</f>
        <v>0</v>
      </c>
      <c r="F73" s="110">
        <f>+'Property Detail - Comm'!E31</f>
        <v>0</v>
      </c>
      <c r="G73" s="110">
        <f>+'Property Detail - Comm'!F31</f>
        <v>0</v>
      </c>
      <c r="H73" s="110">
        <f>+'Property Detail - Comm'!G31</f>
        <v>0</v>
      </c>
      <c r="I73" s="110">
        <f>+'Property Detail - Comm'!H31</f>
        <v>0</v>
      </c>
      <c r="J73" s="110">
        <f>+'Property Detail - Comm'!I31</f>
        <v>0</v>
      </c>
      <c r="K73" s="110">
        <f>+'Property Detail - Comm'!J31</f>
        <v>0</v>
      </c>
      <c r="L73" s="110">
        <f>+'Property Detail - Comm'!K31</f>
        <v>0</v>
      </c>
      <c r="M73" s="128">
        <f>+'Property Detail - Comm'!L31</f>
        <v>0</v>
      </c>
    </row>
    <row r="74" spans="2:13" outlineLevel="1">
      <c r="B74" s="122" t="s">
        <v>841</v>
      </c>
      <c r="C74" s="87"/>
      <c r="D74" s="146">
        <f>+'Property Detail - Comm'!C32</f>
        <v>0</v>
      </c>
      <c r="E74" s="146">
        <f>+'Property Detail - Comm'!D32</f>
        <v>0</v>
      </c>
      <c r="F74" s="146">
        <f>+'Property Detail - Comm'!E32</f>
        <v>0</v>
      </c>
      <c r="G74" s="146">
        <f>+'Property Detail - Comm'!F32</f>
        <v>0</v>
      </c>
      <c r="H74" s="146">
        <f>+'Property Detail - Comm'!G32</f>
        <v>0</v>
      </c>
      <c r="I74" s="146">
        <f>+'Property Detail - Comm'!H32</f>
        <v>0</v>
      </c>
      <c r="J74" s="146">
        <f>+'Property Detail - Comm'!I32</f>
        <v>0</v>
      </c>
      <c r="K74" s="146">
        <f>+'Property Detail - Comm'!J32</f>
        <v>0</v>
      </c>
      <c r="L74" s="146">
        <f>+'Property Detail - Comm'!K32</f>
        <v>0</v>
      </c>
      <c r="M74" s="146">
        <f>+'Property Detail - Comm'!L32</f>
        <v>0</v>
      </c>
    </row>
    <row r="75" spans="2:13" ht="7.5" customHeight="1"/>
    <row r="76" spans="2:13" outlineLevel="1">
      <c r="B76" s="148" t="str">
        <f>IF(Hotel,"Franchise Sweep","Critical Tenant Sweep")</f>
        <v>Critical Tenant Sweep</v>
      </c>
      <c r="C76" s="905" t="str">
        <f>IF(Hotel,"Keys","Square Feet")</f>
        <v>Square Feet</v>
      </c>
      <c r="D76" s="905" t="s">
        <v>916</v>
      </c>
      <c r="E76" s="905" t="s">
        <v>917</v>
      </c>
      <c r="F76" s="905" t="s">
        <v>918</v>
      </c>
      <c r="G76" s="906" t="str">
        <f>IF(Hotel,"Sweep per Key","Sweep PSF")</f>
        <v>Sweep PSF</v>
      </c>
      <c r="H76" s="905" t="str">
        <f>IF(Hotel,"Other Balance","TI/LC Balance")</f>
        <v>TI/LC Balance</v>
      </c>
      <c r="I76" s="905" t="s">
        <v>919</v>
      </c>
      <c r="J76" s="906" t="str">
        <f>IF(Hotel,"Total per Key","Total PSF")</f>
        <v>Total PSF</v>
      </c>
    </row>
    <row r="77" spans="2:13" outlineLevel="1">
      <c r="B77" s="907"/>
      <c r="C77" s="908">
        <f>IFERROR(IF(Hotel,Measure,SUMIF('Rent Roll'!$C$14:$C$290,'10 Yr Pro Forma'!B77,'Rent Roll'!$D$14:$D$290)),"")</f>
        <v>0</v>
      </c>
      <c r="D77" s="442" t="str">
        <f>IFERROR(IF(Hotel,DATEDIF(Note_Date,Flag_Expiration,"M"),VLOOKUP(B77,'Rent Roll'!$C$14:$AU$29,45,0)),"")</f>
        <v/>
      </c>
      <c r="E77" s="909">
        <v>0</v>
      </c>
      <c r="F77" s="908">
        <f>IFERROR(IF(Hotel,(INDEX($D$62:$M$62,1,ROUNDDOWN(D77/12,0))/12)*E77,E92),0)</f>
        <v>0</v>
      </c>
      <c r="G77" s="910">
        <f>IFERROR(+F77/C77,0)</f>
        <v>0</v>
      </c>
      <c r="H77" s="908" t="e" cm="1">
        <f t="array" ref="H77">INDEX('Rent Roll'!$BM$366:$GB$366,1,'10 Yr Pro Forma'!D77)</f>
        <v>#VALUE!</v>
      </c>
      <c r="I77" s="911" t="e">
        <f>+H77+F77</f>
        <v>#VALUE!</v>
      </c>
      <c r="J77" s="912">
        <f>IFERROR(+I77/C77,0)</f>
        <v>0</v>
      </c>
    </row>
    <row r="78" spans="2:13" ht="7.5" customHeight="1" outlineLevel="1"/>
    <row r="80" spans="2:13">
      <c r="D80" s="913" t="s">
        <v>920</v>
      </c>
      <c r="E80" s="103"/>
    </row>
    <row r="81" spans="4:8">
      <c r="D81" s="103" t="s">
        <v>88</v>
      </c>
      <c r="E81" s="914">
        <f>SUMIF('Rent Roll'!$BM$12:$GB$12,"&lt;="&amp;$D$77,'Rent Roll'!$BM$294:$GB$294)-SUMIF('Rent Roll'!$BM$12:$GB$12,"&lt;="&amp;$D$77-$E$77,'Rent Roll'!$BM$294:$GB$294)</f>
        <v>0</v>
      </c>
    </row>
    <row r="82" spans="4:8">
      <c r="D82" s="103" t="s">
        <v>921</v>
      </c>
      <c r="E82" s="914">
        <f>MAX(E81*(1-'Rent Roll'!C4),SUMIF('Rent Roll'!$BM$12:$GB$12,"&lt;="&amp;$D$77,'Rent Roll'!$BM$293:$GB$293)-SUMIF('Rent Roll'!$BM$12:$GB$12,"&lt;="&amp;$D$77-$E$77,'Rent Roll'!$BM$293:$GB$293))</f>
        <v>0</v>
      </c>
    </row>
    <row r="83" spans="4:8">
      <c r="D83" s="103" t="s">
        <v>922</v>
      </c>
      <c r="E83" s="940" t="e">
        <f>SUMIF('Rent Roll'!$HD$12:$LS$12,"&lt;="&amp;$D$77,'Rent Roll'!$HD$292:$LS$292)-SUMIF('Rent Roll'!$HD$12:$LS$12,"&lt;="&amp;$D$77-$E$77,'Rent Roll'!$HD$292:$LS$292)+INDEX(D24:M24,1,ROUNDDOWN(D77/12,0))</f>
        <v>#VALUE!</v>
      </c>
    </row>
    <row r="84" spans="4:8">
      <c r="D84" s="103" t="s">
        <v>86</v>
      </c>
      <c r="E84" s="914" t="e">
        <f>E81-E82+E83</f>
        <v>#VALUE!</v>
      </c>
    </row>
    <row r="85" spans="4:8">
      <c r="D85" s="103" t="s">
        <v>923</v>
      </c>
      <c r="E85" s="914" t="e">
        <f>D30/12*INDEX('Rent Roll'!$BM$8:$GB$8,1,'10 Yr Pro Forma'!D77)*E77</f>
        <v>#VALUE!</v>
      </c>
    </row>
    <row r="86" spans="4:8">
      <c r="D86" s="103" t="s">
        <v>404</v>
      </c>
      <c r="E86" s="914" t="e">
        <f>+E84-E85</f>
        <v>#VALUE!</v>
      </c>
    </row>
    <row r="87" spans="4:8">
      <c r="D87" s="893" t="s">
        <v>1128</v>
      </c>
      <c r="E87" s="914">
        <f>SUMIF('Rent Roll'!$BM$12:$GB$12,"&lt;="&amp;D77,'Rent Roll'!$BM$367:$GB$367)-SUMIF('Rent Roll'!$BM$12:$GB$12,"&lt;="&amp;D77-E77,'Rent Roll'!$BM$367:$GB$367)</f>
        <v>0</v>
      </c>
      <c r="H87" s="204"/>
    </row>
    <row r="88" spans="4:8">
      <c r="D88" s="103" t="s">
        <v>243</v>
      </c>
      <c r="E88" s="914">
        <f>E77*('Conclusions &amp; Escrows'!F49)+SUMIF('Rent Roll'!$BM$12:$GB$12,"&lt;="&amp;D77,'Rent Roll'!$BM$364:$GB$364)-SUMIF('Rent Roll'!$BM$12:$GB$12,"&lt;="&amp;D77-E77,'Rent Roll'!$BM$364:$GB$364)</f>
        <v>0</v>
      </c>
    </row>
    <row r="89" spans="4:8">
      <c r="D89" s="103" t="s">
        <v>422</v>
      </c>
      <c r="E89" s="914" t="e">
        <f>+E86-E87-E88</f>
        <v>#VALUE!</v>
      </c>
    </row>
    <row r="90" spans="4:8">
      <c r="D90" s="103" t="s">
        <v>924</v>
      </c>
      <c r="E90" s="914">
        <f>SUMIF('Amortization Schedule'!$B$2:$B$361,"&lt;="&amp;$D$77,'Amortization Schedule'!$H$2:$H$361)-SUMIF('Amortization Schedule'!$B$2:$B$361,"&lt;="&amp;$D$77-$E$77,'Amortization Schedule'!$H$2:$H$361)</f>
        <v>0</v>
      </c>
    </row>
    <row r="91" spans="4:8">
      <c r="D91" s="127" t="s">
        <v>946</v>
      </c>
      <c r="E91" s="915" t="e">
        <f>IF(D77-E77&lt;='Property &amp; Loan Summary'!$J$21,'Property &amp; Loan Summary'!$U$20,Sub_Debt_Service)/12*E77</f>
        <v>#VALUE!</v>
      </c>
    </row>
    <row r="92" spans="4:8">
      <c r="D92" s="103" t="s">
        <v>925</v>
      </c>
      <c r="E92" s="916" t="e">
        <f>+E89-E90-E91</f>
        <v>#VALUE!</v>
      </c>
    </row>
  </sheetData>
  <customSheetViews>
    <customSheetView guid="{277664D0-B40D-498C-82F3-3B4E3EB3B20C}" showPageBreaks="1" fitToPage="1" printArea="1" hiddenRows="1" view="pageBreakPreview" topLeftCell="A4">
      <selection activeCell="M43" sqref="M43"/>
      <pageMargins left="0.5" right="0.5" top="0.25" bottom="0.25" header="0.3" footer="0.3"/>
      <pageSetup scale="70" orientation="landscape" r:id="rId1"/>
      <headerFooter>
        <oddFooter>&amp;CCONFIDENTIAL</oddFooter>
      </headerFooter>
    </customSheetView>
  </customSheetViews>
  <conditionalFormatting sqref="C53:M53">
    <cfRule type="expression" dxfId="17" priority="17">
      <formula>C53&lt;0</formula>
    </cfRule>
  </conditionalFormatting>
  <conditionalFormatting sqref="D60:M60">
    <cfRule type="expression" dxfId="16" priority="16">
      <formula>D60&lt;0</formula>
    </cfRule>
  </conditionalFormatting>
  <conditionalFormatting sqref="C39:M42">
    <cfRule type="cellIs" dxfId="15" priority="15" operator="lessThan">
      <formula>1.1</formula>
    </cfRule>
  </conditionalFormatting>
  <conditionalFormatting sqref="C44:M44">
    <cfRule type="cellIs" dxfId="14" priority="9" operator="lessThan">
      <formula>1.1</formula>
    </cfRule>
  </conditionalFormatting>
  <conditionalFormatting sqref="E20">
    <cfRule type="expression" dxfId="13" priority="8">
      <formula>_xludf.IsFormula(E20)</formula>
    </cfRule>
  </conditionalFormatting>
  <conditionalFormatting sqref="F20:M20">
    <cfRule type="expression" dxfId="12" priority="7">
      <formula>_xludf.IsFormula(F20)</formula>
    </cfRule>
  </conditionalFormatting>
  <conditionalFormatting sqref="E28:M28">
    <cfRule type="expression" dxfId="11" priority="6">
      <formula>_xludf.IsFormula(E28)</formula>
    </cfRule>
  </conditionalFormatting>
  <conditionalFormatting sqref="E23:M23">
    <cfRule type="expression" dxfId="10" priority="5">
      <formula>_xludf.IsFormula(E23)</formula>
    </cfRule>
  </conditionalFormatting>
  <conditionalFormatting sqref="C60">
    <cfRule type="expression" dxfId="9" priority="4">
      <formula>C60&lt;0</formula>
    </cfRule>
  </conditionalFormatting>
  <conditionalFormatting sqref="S53:EH53">
    <cfRule type="expression" dxfId="8" priority="3">
      <formula>S53&lt;0</formula>
    </cfRule>
  </conditionalFormatting>
  <conditionalFormatting sqref="S60:EH60">
    <cfRule type="expression" dxfId="7" priority="2">
      <formula>S60&lt;0</formula>
    </cfRule>
  </conditionalFormatting>
  <dataValidations disablePrompts="1" count="1">
    <dataValidation type="list" allowBlank="1" showInputMessage="1" showErrorMessage="1" sqref="C8" xr:uid="{00000000-0002-0000-0B00-000000000000}">
      <formula1>$O$11:$O$13</formula1>
    </dataValidation>
  </dataValidations>
  <pageMargins left="0.5" right="0.5" top="0.25" bottom="0.25" header="0.3" footer="0.3"/>
  <pageSetup scale="63" orientation="landscape" r:id="rId2"/>
  <headerFooter>
    <oddFooter>&amp;CCONFIDENTIAL</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9A94963-9953-4700-9CFE-103CE8F22EC5}">
          <x14:formula1>
            <xm:f>'Rent Roll'!$C$14:$C$290</xm:f>
          </x14:formula1>
          <xm:sqref>B77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QQ551"/>
  <sheetViews>
    <sheetView zoomScale="70" zoomScaleNormal="70" workbookViewId="0">
      <pane xSplit="3" ySplit="13" topLeftCell="D14" activePane="bottomRight" state="frozen"/>
      <selection pane="topRight"/>
      <selection pane="bottomLeft"/>
      <selection pane="bottomRight"/>
    </sheetView>
  </sheetViews>
  <sheetFormatPr baseColWidth="10" defaultColWidth="9.1640625" defaultRowHeight="14" outlineLevelCol="1"/>
  <cols>
    <col min="1" max="1" width="9.6640625" style="279" customWidth="1"/>
    <col min="2" max="2" width="22.5" style="279" customWidth="1"/>
    <col min="3" max="3" width="25.83203125" style="279" customWidth="1"/>
    <col min="4" max="4" width="16" style="271" bestFit="1" customWidth="1"/>
    <col min="5" max="5" width="14.6640625" style="271" bestFit="1" customWidth="1"/>
    <col min="6" max="7" width="15.33203125" style="271" customWidth="1"/>
    <col min="8" max="8" width="14.6640625" style="272" bestFit="1" customWidth="1"/>
    <col min="9" max="9" width="11.6640625" style="272" customWidth="1"/>
    <col min="10" max="10" width="11.6640625" style="273" customWidth="1"/>
    <col min="11" max="11" width="12.5" style="273" bestFit="1" customWidth="1"/>
    <col min="12" max="12" width="16.5" style="273" bestFit="1" customWidth="1"/>
    <col min="13" max="13" width="19.5" style="273" bestFit="1" customWidth="1"/>
    <col min="14" max="14" width="10.33203125" style="273" customWidth="1"/>
    <col min="15" max="17" width="14.5" style="273" customWidth="1" outlineLevel="1"/>
    <col min="18" max="18" width="14.5" style="273" customWidth="1"/>
    <col min="19" max="19" width="16" style="273" bestFit="1" customWidth="1"/>
    <col min="20" max="20" width="14.5" style="273" customWidth="1"/>
    <col min="21" max="21" width="16" style="273" bestFit="1" customWidth="1"/>
    <col min="22" max="22" width="10.83203125" style="273" customWidth="1"/>
    <col min="23" max="23" width="11.6640625" style="273" customWidth="1"/>
    <col min="24" max="24" width="12.6640625" style="273" customWidth="1" outlineLevel="1"/>
    <col min="25" max="25" width="11.6640625" style="273" customWidth="1" outlineLevel="1"/>
    <col min="26" max="26" width="13.5" style="273" customWidth="1" outlineLevel="1"/>
    <col min="27" max="28" width="11.6640625" style="273" customWidth="1" outlineLevel="1"/>
    <col min="29" max="29" width="24.5" style="270" customWidth="1"/>
    <col min="30" max="30" width="9.5" style="270" customWidth="1"/>
    <col min="31" max="33" width="10.1640625" style="270" customWidth="1"/>
    <col min="34" max="34" width="11.5" style="270" customWidth="1"/>
    <col min="35" max="39" width="10.1640625" style="270" customWidth="1"/>
    <col min="40" max="40" width="10.6640625" style="270" customWidth="1"/>
    <col min="41" max="41" width="10.5" style="270" customWidth="1"/>
    <col min="42" max="42" width="12.5" style="270" bestFit="1" customWidth="1"/>
    <col min="43" max="43" width="9.83203125" style="270" bestFit="1" customWidth="1"/>
    <col min="44" max="44" width="9.1640625" style="270" bestFit="1" customWidth="1"/>
    <col min="45" max="46" width="11.1640625" style="270" customWidth="1"/>
    <col min="47" max="47" width="10.5" style="270" customWidth="1"/>
    <col min="48" max="51" width="9.6640625" style="270" customWidth="1"/>
    <col min="52" max="52" width="10.5" style="270" customWidth="1"/>
    <col min="53" max="56" width="9.6640625" style="270" customWidth="1"/>
    <col min="57" max="57" width="11" style="270" customWidth="1"/>
    <col min="58" max="61" width="9.6640625" style="270" customWidth="1"/>
    <col min="62" max="63" width="9.33203125" style="270" bestFit="1" customWidth="1"/>
    <col min="64" max="64" width="2.6640625" style="270" customWidth="1"/>
    <col min="65" max="65" width="13.5" style="270" bestFit="1" customWidth="1"/>
    <col min="66" max="66" width="10.5" style="270" bestFit="1" customWidth="1"/>
    <col min="67" max="67" width="11" style="270" bestFit="1" customWidth="1"/>
    <col min="68" max="68" width="10.5" style="270" bestFit="1" customWidth="1"/>
    <col min="69" max="69" width="11.6640625" style="270" bestFit="1" customWidth="1"/>
    <col min="70" max="70" width="14.5" style="270" bestFit="1" customWidth="1"/>
    <col min="71" max="71" width="12" style="270" bestFit="1" customWidth="1"/>
    <col min="72" max="72" width="14.5" style="270" bestFit="1" customWidth="1"/>
    <col min="73" max="73" width="15" style="270" bestFit="1" customWidth="1"/>
    <col min="74" max="74" width="14.33203125" style="270" bestFit="1" customWidth="1"/>
    <col min="75" max="75" width="14.6640625" style="270" bestFit="1" customWidth="1"/>
    <col min="76" max="76" width="13.5" style="270" bestFit="1" customWidth="1"/>
    <col min="77" max="80" width="13.83203125" style="270" bestFit="1" customWidth="1"/>
    <col min="81" max="84" width="13.5" style="270" bestFit="1" customWidth="1"/>
    <col min="85" max="85" width="13.83203125" style="270" bestFit="1" customWidth="1"/>
    <col min="86" max="87" width="13.5" style="270" bestFit="1" customWidth="1"/>
    <col min="88" max="88" width="13.83203125" style="270" bestFit="1" customWidth="1"/>
    <col min="89" max="89" width="13.5" style="270" bestFit="1" customWidth="1"/>
    <col min="90" max="91" width="13.83203125" style="270" bestFit="1" customWidth="1"/>
    <col min="92" max="97" width="13.5" style="270" bestFit="1" customWidth="1"/>
    <col min="98" max="99" width="13.83203125" style="270" bestFit="1" customWidth="1"/>
    <col min="100" max="100" width="13.5" style="270" bestFit="1" customWidth="1"/>
    <col min="101" max="101" width="14.33203125" style="270" bestFit="1" customWidth="1"/>
    <col min="102" max="102" width="13.83203125" style="270" bestFit="1" customWidth="1"/>
    <col min="103" max="103" width="13.5" style="270" bestFit="1" customWidth="1"/>
    <col min="104" max="108" width="13.83203125" style="270" bestFit="1" customWidth="1"/>
    <col min="109" max="109" width="13.5" style="270" bestFit="1" customWidth="1"/>
    <col min="110" max="115" width="13.83203125" style="270" bestFit="1" customWidth="1"/>
    <col min="116" max="117" width="14.33203125" style="270" bestFit="1" customWidth="1"/>
    <col min="118" max="119" width="13.5" style="270" bestFit="1" customWidth="1"/>
    <col min="120" max="120" width="13.83203125" style="270" bestFit="1" customWidth="1"/>
    <col min="121" max="125" width="14.33203125" style="270" bestFit="1" customWidth="1"/>
    <col min="126" max="127" width="13.83203125" style="270" bestFit="1" customWidth="1"/>
    <col min="128" max="128" width="14.33203125" style="270" bestFit="1" customWidth="1"/>
    <col min="129" max="129" width="13.83203125" style="270" bestFit="1" customWidth="1"/>
    <col min="130" max="131" width="14.33203125" style="270" bestFit="1" customWidth="1"/>
    <col min="132" max="132" width="13.5" style="270" bestFit="1" customWidth="1"/>
    <col min="133" max="133" width="13.83203125" style="270" bestFit="1" customWidth="1"/>
    <col min="134" max="134" width="13.5" style="270" bestFit="1" customWidth="1"/>
    <col min="135" max="135" width="14.33203125" style="270" bestFit="1" customWidth="1"/>
    <col min="136" max="136" width="13.5" style="270" bestFit="1" customWidth="1"/>
    <col min="137" max="137" width="13.83203125" style="270" bestFit="1" customWidth="1"/>
    <col min="138" max="138" width="13.5" style="270" bestFit="1" customWidth="1"/>
    <col min="139" max="139" width="13.83203125" style="270" bestFit="1" customWidth="1"/>
    <col min="140" max="140" width="13.5" style="270" bestFit="1" customWidth="1"/>
    <col min="141" max="142" width="14.33203125" style="270" bestFit="1" customWidth="1"/>
    <col min="143" max="143" width="13.5" style="270" bestFit="1" customWidth="1"/>
    <col min="144" max="144" width="14.33203125" style="270" bestFit="1" customWidth="1"/>
    <col min="145" max="145" width="13.83203125" style="270" bestFit="1" customWidth="1"/>
    <col min="146" max="146" width="14.33203125" style="270" bestFit="1" customWidth="1"/>
    <col min="147" max="147" width="13.5" style="270" bestFit="1" customWidth="1"/>
    <col min="148" max="148" width="13.83203125" style="270" bestFit="1" customWidth="1"/>
    <col min="149" max="151" width="13.5" style="270" bestFit="1" customWidth="1"/>
    <col min="152" max="152" width="13.83203125" style="270" bestFit="1" customWidth="1"/>
    <col min="153" max="153" width="13.5" style="270" bestFit="1" customWidth="1"/>
    <col min="154" max="154" width="13.83203125" style="270" bestFit="1" customWidth="1"/>
    <col min="155" max="155" width="13.5" style="270" bestFit="1" customWidth="1"/>
    <col min="156" max="157" width="13.83203125" style="270" bestFit="1" customWidth="1"/>
    <col min="158" max="158" width="13.5" style="270" bestFit="1" customWidth="1"/>
    <col min="159" max="162" width="13.83203125" style="270" bestFit="1" customWidth="1"/>
    <col min="163" max="165" width="13.5" style="270" bestFit="1" customWidth="1"/>
    <col min="166" max="166" width="14.33203125" style="270" bestFit="1" customWidth="1"/>
    <col min="167" max="167" width="13.83203125" style="270" bestFit="1" customWidth="1"/>
    <col min="168" max="173" width="14.33203125" style="270" bestFit="1" customWidth="1"/>
    <col min="174" max="174" width="13.5" style="270" bestFit="1" customWidth="1"/>
    <col min="175" max="175" width="14.33203125" style="270" bestFit="1" customWidth="1"/>
    <col min="176" max="176" width="13.83203125" style="270" bestFit="1" customWidth="1"/>
    <col min="177" max="177" width="14.33203125" style="270" bestFit="1" customWidth="1"/>
    <col min="178" max="178" width="13.5" style="270" bestFit="1" customWidth="1"/>
    <col min="179" max="179" width="13.83203125" style="270" bestFit="1" customWidth="1"/>
    <col min="180" max="180" width="13.5" style="270" bestFit="1" customWidth="1"/>
    <col min="181" max="181" width="13.83203125" style="270" bestFit="1" customWidth="1"/>
    <col min="182" max="182" width="13.5" style="270" bestFit="1" customWidth="1"/>
    <col min="183" max="183" width="13.83203125" style="270" bestFit="1" customWidth="1"/>
    <col min="184" max="184" width="13.5" style="270" bestFit="1" customWidth="1"/>
    <col min="185" max="185" width="9.1640625" style="270"/>
    <col min="186" max="186" width="9.33203125" style="270" bestFit="1" customWidth="1"/>
    <col min="187" max="187" width="9.5" style="270" bestFit="1" customWidth="1"/>
    <col min="188" max="188" width="9.6640625" style="270" bestFit="1" customWidth="1"/>
    <col min="189" max="189" width="9.5" style="270" bestFit="1" customWidth="1"/>
    <col min="190" max="190" width="10.6640625" style="270" bestFit="1" customWidth="1"/>
    <col min="191" max="192" width="9.6640625" style="270" bestFit="1" customWidth="1"/>
    <col min="193" max="194" width="10.6640625" style="270" bestFit="1" customWidth="1"/>
    <col min="195" max="196" width="9.6640625" style="270" bestFit="1" customWidth="1"/>
    <col min="197" max="197" width="10.6640625" style="270" bestFit="1" customWidth="1"/>
    <col min="198" max="198" width="9.1640625" style="270"/>
    <col min="199" max="199" width="10" style="270" bestFit="1" customWidth="1"/>
    <col min="200" max="200" width="10.6640625" style="270" bestFit="1" customWidth="1"/>
    <col min="201" max="201" width="9.5" style="270" bestFit="1" customWidth="1"/>
    <col min="202" max="202" width="13.33203125" style="270" bestFit="1" customWidth="1"/>
    <col min="203" max="203" width="11.6640625" style="270" bestFit="1" customWidth="1"/>
    <col min="204" max="204" width="10.6640625" style="270" bestFit="1" customWidth="1"/>
    <col min="205" max="206" width="11.6640625" style="270" bestFit="1" customWidth="1"/>
    <col min="207" max="208" width="10.6640625" style="270" bestFit="1" customWidth="1"/>
    <col min="209" max="209" width="13.33203125" style="270" bestFit="1" customWidth="1"/>
    <col min="210" max="210" width="9.33203125" style="270" bestFit="1" customWidth="1"/>
    <col min="211" max="211" width="26.6640625" style="270" customWidth="1"/>
    <col min="212" max="212" width="10.5" style="270" customWidth="1"/>
    <col min="213" max="213" width="11.33203125" style="270" customWidth="1"/>
    <col min="214" max="331" width="10.5" style="270" customWidth="1"/>
    <col min="332" max="340" width="9.1640625" style="270"/>
    <col min="341" max="341" width="10.6640625" style="270" bestFit="1" customWidth="1"/>
    <col min="342" max="16384" width="9.1640625" style="270"/>
  </cols>
  <sheetData>
    <row r="1" spans="1:459" ht="18" customHeight="1">
      <c r="A1" s="1773" t="s">
        <v>42</v>
      </c>
      <c r="B1" s="1774"/>
      <c r="C1" s="1775">
        <v>0</v>
      </c>
      <c r="D1" s="262"/>
      <c r="E1" s="262"/>
      <c r="F1" s="262"/>
      <c r="G1" s="262"/>
      <c r="H1" s="263"/>
      <c r="I1" s="263"/>
      <c r="J1" s="264"/>
      <c r="K1" s="264"/>
      <c r="L1" s="264"/>
      <c r="M1" s="264"/>
      <c r="N1" s="264"/>
      <c r="O1" s="265"/>
      <c r="P1" s="264"/>
      <c r="Q1" s="264"/>
      <c r="R1" s="264"/>
      <c r="S1" s="264"/>
      <c r="T1" s="266"/>
      <c r="U1" s="266"/>
      <c r="V1" s="266"/>
      <c r="W1" s="267"/>
      <c r="X1" s="264"/>
      <c r="Y1" s="264"/>
      <c r="Z1" s="264"/>
      <c r="AA1" s="264"/>
      <c r="AB1" s="264"/>
      <c r="AC1" s="268"/>
      <c r="AD1" s="269"/>
      <c r="CH1" s="273"/>
      <c r="CP1" s="273"/>
      <c r="CY1" s="273"/>
    </row>
    <row r="2" spans="1:459" ht="18" customHeight="1">
      <c r="A2" s="1776" t="s">
        <v>43</v>
      </c>
      <c r="B2" s="1777"/>
      <c r="C2" s="1778">
        <f>Property_Name</f>
        <v>0</v>
      </c>
      <c r="O2" s="274"/>
      <c r="W2" s="275"/>
      <c r="AD2" s="276"/>
    </row>
    <row r="3" spans="1:459" ht="18" customHeight="1">
      <c r="A3" s="1779" t="s">
        <v>66</v>
      </c>
      <c r="B3" s="1780"/>
      <c r="C3" s="1778">
        <f>+Property_Type</f>
        <v>0</v>
      </c>
      <c r="O3" s="274"/>
      <c r="W3" s="275"/>
      <c r="AD3" s="276"/>
      <c r="MB3" s="327"/>
    </row>
    <row r="4" spans="1:459" ht="18" customHeight="1">
      <c r="A4" s="1779" t="s">
        <v>105</v>
      </c>
      <c r="B4" s="1781"/>
      <c r="C4" s="1782">
        <v>1</v>
      </c>
      <c r="D4" s="277"/>
      <c r="E4" s="277"/>
      <c r="F4" s="277"/>
      <c r="G4" s="277"/>
      <c r="H4" s="277"/>
      <c r="I4" s="277"/>
      <c r="O4" s="274"/>
      <c r="W4" s="275"/>
      <c r="Y4" s="481"/>
      <c r="AD4" s="276"/>
      <c r="CE4" s="483"/>
    </row>
    <row r="5" spans="1:459" ht="12" customHeight="1" thickBot="1">
      <c r="A5" s="278"/>
      <c r="O5" s="274"/>
      <c r="W5" s="275"/>
      <c r="AD5" s="276"/>
    </row>
    <row r="6" spans="1:459" ht="35" thickBot="1">
      <c r="A6" s="1770" t="s">
        <v>65</v>
      </c>
      <c r="B6" s="1771" t="s">
        <v>83</v>
      </c>
      <c r="C6" s="1771" t="s">
        <v>93</v>
      </c>
      <c r="D6" s="1771" t="s">
        <v>996</v>
      </c>
      <c r="E6" s="1771" t="s">
        <v>997</v>
      </c>
      <c r="F6" s="1771" t="s">
        <v>95</v>
      </c>
      <c r="G6" s="1771" t="s">
        <v>96</v>
      </c>
      <c r="H6" s="1771" t="s">
        <v>97</v>
      </c>
      <c r="I6" s="1772" t="s">
        <v>98</v>
      </c>
      <c r="O6" s="274"/>
      <c r="W6" s="275"/>
      <c r="AD6" s="276"/>
      <c r="MC6" s="273">
        <f>(MC$8-$LW14)*$D14/12</f>
        <v>0</v>
      </c>
    </row>
    <row r="7" spans="1:459" ht="16">
      <c r="A7" s="280" t="str">
        <f>I316</f>
        <v/>
      </c>
      <c r="B7" s="1517">
        <f>IFERROR(SUMPRODUCT(($AE$14:$AE$290=$A7)*($I$14:$I$290)*($D$14:$D$290))/SUMPRODUCT(($AE$14:$AE$290=$A7)*($D$14:$D$290)),0)</f>
        <v>0</v>
      </c>
      <c r="C7" s="1518">
        <v>0</v>
      </c>
      <c r="D7" s="1519">
        <v>0</v>
      </c>
      <c r="E7" s="1519">
        <v>0</v>
      </c>
      <c r="F7" s="1518">
        <v>0</v>
      </c>
      <c r="G7" s="1518">
        <v>0</v>
      </c>
      <c r="H7" s="1520">
        <v>0</v>
      </c>
      <c r="I7" s="1521">
        <v>0</v>
      </c>
      <c r="O7" s="274"/>
      <c r="W7" s="275"/>
      <c r="AD7" s="276"/>
      <c r="BM7" s="281">
        <f t="shared" ref="BM7:CR7" si="0">(VLOOKUP(BM11,$A$300:$C$310,3,0))</f>
        <v>0.03</v>
      </c>
      <c r="BN7" s="281">
        <f t="shared" si="0"/>
        <v>0.03</v>
      </c>
      <c r="BO7" s="281">
        <f t="shared" si="0"/>
        <v>0.03</v>
      </c>
      <c r="BP7" s="281">
        <f t="shared" si="0"/>
        <v>0.03</v>
      </c>
      <c r="BQ7" s="281">
        <f t="shared" si="0"/>
        <v>0.03</v>
      </c>
      <c r="BR7" s="281">
        <f t="shared" si="0"/>
        <v>0.03</v>
      </c>
      <c r="BS7" s="281">
        <f t="shared" si="0"/>
        <v>0.03</v>
      </c>
      <c r="BT7" s="281">
        <f t="shared" si="0"/>
        <v>0.03</v>
      </c>
      <c r="BU7" s="281">
        <f t="shared" si="0"/>
        <v>0.03</v>
      </c>
      <c r="BV7" s="281">
        <f t="shared" si="0"/>
        <v>0.03</v>
      </c>
      <c r="BW7" s="281">
        <f t="shared" si="0"/>
        <v>0.03</v>
      </c>
      <c r="BX7" s="281">
        <f t="shared" si="0"/>
        <v>0.03</v>
      </c>
      <c r="BY7" s="281">
        <f t="shared" si="0"/>
        <v>0.03</v>
      </c>
      <c r="BZ7" s="281">
        <f t="shared" si="0"/>
        <v>0.03</v>
      </c>
      <c r="CA7" s="281">
        <f t="shared" si="0"/>
        <v>0.03</v>
      </c>
      <c r="CB7" s="281">
        <f t="shared" si="0"/>
        <v>0.03</v>
      </c>
      <c r="CC7" s="281">
        <f t="shared" si="0"/>
        <v>0.03</v>
      </c>
      <c r="CD7" s="281">
        <f t="shared" si="0"/>
        <v>0.03</v>
      </c>
      <c r="CE7" s="281">
        <f t="shared" si="0"/>
        <v>0.03</v>
      </c>
      <c r="CF7" s="281">
        <f t="shared" si="0"/>
        <v>0.03</v>
      </c>
      <c r="CG7" s="281">
        <f t="shared" si="0"/>
        <v>0.03</v>
      </c>
      <c r="CH7" s="281">
        <f t="shared" si="0"/>
        <v>0.03</v>
      </c>
      <c r="CI7" s="281">
        <f t="shared" si="0"/>
        <v>0.03</v>
      </c>
      <c r="CJ7" s="281">
        <f t="shared" si="0"/>
        <v>0.03</v>
      </c>
      <c r="CK7" s="281">
        <f t="shared" si="0"/>
        <v>0.03</v>
      </c>
      <c r="CL7" s="281">
        <f t="shared" si="0"/>
        <v>0.03</v>
      </c>
      <c r="CM7" s="281">
        <f t="shared" si="0"/>
        <v>0.03</v>
      </c>
      <c r="CN7" s="281">
        <f t="shared" si="0"/>
        <v>0.03</v>
      </c>
      <c r="CO7" s="281">
        <f t="shared" si="0"/>
        <v>0.03</v>
      </c>
      <c r="CP7" s="281">
        <f t="shared" si="0"/>
        <v>0.03</v>
      </c>
      <c r="CQ7" s="281">
        <f t="shared" si="0"/>
        <v>0.03</v>
      </c>
      <c r="CR7" s="281">
        <f t="shared" si="0"/>
        <v>0.03</v>
      </c>
      <c r="CS7" s="281">
        <f t="shared" ref="CS7:DX7" si="1">(VLOOKUP(CS11,$A$300:$C$310,3,0))</f>
        <v>0.03</v>
      </c>
      <c r="CT7" s="281">
        <f t="shared" si="1"/>
        <v>0.03</v>
      </c>
      <c r="CU7" s="281">
        <f t="shared" si="1"/>
        <v>0.03</v>
      </c>
      <c r="CV7" s="281">
        <f t="shared" si="1"/>
        <v>0.03</v>
      </c>
      <c r="CW7" s="281">
        <f t="shared" si="1"/>
        <v>0.03</v>
      </c>
      <c r="CX7" s="281">
        <f t="shared" si="1"/>
        <v>0.03</v>
      </c>
      <c r="CY7" s="281">
        <f t="shared" si="1"/>
        <v>0.03</v>
      </c>
      <c r="CZ7" s="281">
        <f t="shared" si="1"/>
        <v>0.03</v>
      </c>
      <c r="DA7" s="281">
        <f t="shared" si="1"/>
        <v>0.03</v>
      </c>
      <c r="DB7" s="281">
        <f t="shared" si="1"/>
        <v>0.03</v>
      </c>
      <c r="DC7" s="281">
        <f t="shared" si="1"/>
        <v>0.03</v>
      </c>
      <c r="DD7" s="281">
        <f t="shared" si="1"/>
        <v>0.03</v>
      </c>
      <c r="DE7" s="281">
        <f t="shared" si="1"/>
        <v>0.03</v>
      </c>
      <c r="DF7" s="281">
        <f t="shared" si="1"/>
        <v>0.03</v>
      </c>
      <c r="DG7" s="281">
        <f t="shared" si="1"/>
        <v>0.03</v>
      </c>
      <c r="DH7" s="281">
        <f t="shared" si="1"/>
        <v>0.03</v>
      </c>
      <c r="DI7" s="281">
        <f t="shared" si="1"/>
        <v>0.03</v>
      </c>
      <c r="DJ7" s="281">
        <f t="shared" si="1"/>
        <v>0.03</v>
      </c>
      <c r="DK7" s="281">
        <f t="shared" si="1"/>
        <v>0.03</v>
      </c>
      <c r="DL7" s="281">
        <f t="shared" si="1"/>
        <v>0.03</v>
      </c>
      <c r="DM7" s="281">
        <f t="shared" si="1"/>
        <v>0.03</v>
      </c>
      <c r="DN7" s="281">
        <f t="shared" si="1"/>
        <v>0.03</v>
      </c>
      <c r="DO7" s="281">
        <f t="shared" si="1"/>
        <v>0.03</v>
      </c>
      <c r="DP7" s="281">
        <f t="shared" si="1"/>
        <v>0.03</v>
      </c>
      <c r="DQ7" s="281">
        <f t="shared" si="1"/>
        <v>0.03</v>
      </c>
      <c r="DR7" s="281">
        <f t="shared" si="1"/>
        <v>0.03</v>
      </c>
      <c r="DS7" s="281">
        <f t="shared" si="1"/>
        <v>0.03</v>
      </c>
      <c r="DT7" s="281">
        <f t="shared" si="1"/>
        <v>0.03</v>
      </c>
      <c r="DU7" s="281">
        <f t="shared" si="1"/>
        <v>0.03</v>
      </c>
      <c r="DV7" s="281">
        <f t="shared" si="1"/>
        <v>0.03</v>
      </c>
      <c r="DW7" s="281">
        <f t="shared" si="1"/>
        <v>0.03</v>
      </c>
      <c r="DX7" s="281">
        <f t="shared" si="1"/>
        <v>0.03</v>
      </c>
      <c r="DY7" s="281">
        <f t="shared" ref="DY7:FD7" si="2">(VLOOKUP(DY11,$A$300:$C$310,3,0))</f>
        <v>0.03</v>
      </c>
      <c r="DZ7" s="281">
        <f t="shared" si="2"/>
        <v>0.03</v>
      </c>
      <c r="EA7" s="281">
        <f t="shared" si="2"/>
        <v>0.03</v>
      </c>
      <c r="EB7" s="281">
        <f t="shared" si="2"/>
        <v>0.03</v>
      </c>
      <c r="EC7" s="281">
        <f t="shared" si="2"/>
        <v>0.03</v>
      </c>
      <c r="ED7" s="281">
        <f t="shared" si="2"/>
        <v>0.03</v>
      </c>
      <c r="EE7" s="281">
        <f t="shared" si="2"/>
        <v>0.03</v>
      </c>
      <c r="EF7" s="281">
        <f t="shared" si="2"/>
        <v>0.03</v>
      </c>
      <c r="EG7" s="281">
        <f t="shared" si="2"/>
        <v>0.03</v>
      </c>
      <c r="EH7" s="281">
        <f t="shared" si="2"/>
        <v>0.03</v>
      </c>
      <c r="EI7" s="281">
        <f t="shared" si="2"/>
        <v>0.03</v>
      </c>
      <c r="EJ7" s="281">
        <f t="shared" si="2"/>
        <v>0.03</v>
      </c>
      <c r="EK7" s="281">
        <f t="shared" si="2"/>
        <v>0.03</v>
      </c>
      <c r="EL7" s="281">
        <f t="shared" si="2"/>
        <v>0.03</v>
      </c>
      <c r="EM7" s="281">
        <f t="shared" si="2"/>
        <v>0.03</v>
      </c>
      <c r="EN7" s="281">
        <f t="shared" si="2"/>
        <v>0.03</v>
      </c>
      <c r="EO7" s="281">
        <f t="shared" si="2"/>
        <v>0.03</v>
      </c>
      <c r="EP7" s="281">
        <f t="shared" si="2"/>
        <v>0.03</v>
      </c>
      <c r="EQ7" s="281">
        <f t="shared" si="2"/>
        <v>0.03</v>
      </c>
      <c r="ER7" s="281">
        <f t="shared" si="2"/>
        <v>0.03</v>
      </c>
      <c r="ES7" s="281">
        <f t="shared" si="2"/>
        <v>0.03</v>
      </c>
      <c r="ET7" s="281">
        <f t="shared" si="2"/>
        <v>0.03</v>
      </c>
      <c r="EU7" s="281">
        <f t="shared" si="2"/>
        <v>0.03</v>
      </c>
      <c r="EV7" s="281">
        <f t="shared" si="2"/>
        <v>0.03</v>
      </c>
      <c r="EW7" s="281">
        <f t="shared" si="2"/>
        <v>0.03</v>
      </c>
      <c r="EX7" s="281">
        <f t="shared" si="2"/>
        <v>0.03</v>
      </c>
      <c r="EY7" s="281">
        <f t="shared" si="2"/>
        <v>0.03</v>
      </c>
      <c r="EZ7" s="281">
        <f t="shared" si="2"/>
        <v>0.03</v>
      </c>
      <c r="FA7" s="281">
        <f t="shared" si="2"/>
        <v>0.03</v>
      </c>
      <c r="FB7" s="281">
        <f t="shared" si="2"/>
        <v>0.03</v>
      </c>
      <c r="FC7" s="281">
        <f t="shared" si="2"/>
        <v>0.03</v>
      </c>
      <c r="FD7" s="281">
        <f t="shared" si="2"/>
        <v>0.03</v>
      </c>
      <c r="FE7" s="281">
        <f t="shared" ref="FE7:GB7" si="3">(VLOOKUP(FE11,$A$300:$C$310,3,0))</f>
        <v>0.03</v>
      </c>
      <c r="FF7" s="281">
        <f t="shared" si="3"/>
        <v>0.03</v>
      </c>
      <c r="FG7" s="281">
        <f t="shared" si="3"/>
        <v>0.03</v>
      </c>
      <c r="FH7" s="281">
        <f t="shared" si="3"/>
        <v>0.03</v>
      </c>
      <c r="FI7" s="281">
        <f t="shared" si="3"/>
        <v>0.03</v>
      </c>
      <c r="FJ7" s="281">
        <f t="shared" si="3"/>
        <v>0.03</v>
      </c>
      <c r="FK7" s="281">
        <f t="shared" si="3"/>
        <v>0.03</v>
      </c>
      <c r="FL7" s="281">
        <f t="shared" si="3"/>
        <v>0.03</v>
      </c>
      <c r="FM7" s="281">
        <f t="shared" si="3"/>
        <v>0.03</v>
      </c>
      <c r="FN7" s="281">
        <f t="shared" si="3"/>
        <v>0.03</v>
      </c>
      <c r="FO7" s="281">
        <f t="shared" si="3"/>
        <v>0.03</v>
      </c>
      <c r="FP7" s="281">
        <f t="shared" si="3"/>
        <v>0.03</v>
      </c>
      <c r="FQ7" s="281">
        <f t="shared" si="3"/>
        <v>0.03</v>
      </c>
      <c r="FR7" s="281">
        <f t="shared" si="3"/>
        <v>0.03</v>
      </c>
      <c r="FS7" s="281">
        <f t="shared" si="3"/>
        <v>0.03</v>
      </c>
      <c r="FT7" s="281">
        <f t="shared" si="3"/>
        <v>0.03</v>
      </c>
      <c r="FU7" s="281">
        <f t="shared" si="3"/>
        <v>0.03</v>
      </c>
      <c r="FV7" s="281">
        <f t="shared" si="3"/>
        <v>0.03</v>
      </c>
      <c r="FW7" s="281">
        <f t="shared" si="3"/>
        <v>0.03</v>
      </c>
      <c r="FX7" s="281">
        <f t="shared" si="3"/>
        <v>0.03</v>
      </c>
      <c r="FY7" s="281">
        <f t="shared" si="3"/>
        <v>0.03</v>
      </c>
      <c r="FZ7" s="281">
        <f t="shared" si="3"/>
        <v>0.03</v>
      </c>
      <c r="GA7" s="281">
        <f t="shared" si="3"/>
        <v>0.03</v>
      </c>
      <c r="GB7" s="281">
        <f t="shared" si="3"/>
        <v>0.03</v>
      </c>
    </row>
    <row r="8" spans="1:459" ht="16">
      <c r="A8" s="280" t="str">
        <f>I317</f>
        <v/>
      </c>
      <c r="B8" s="1517">
        <f>IFERROR(SUMPRODUCT(($AE$14:$AE$290=$A8)*($I$14:$I$290)*($D$14:$D$290))/SUMPRODUCT(($AE$14:$AE$290=$A8)*($D$14:$D$290)),0)</f>
        <v>0</v>
      </c>
      <c r="C8" s="1518">
        <v>0</v>
      </c>
      <c r="D8" s="1519">
        <v>0</v>
      </c>
      <c r="E8" s="1519">
        <v>0</v>
      </c>
      <c r="F8" s="1518">
        <v>0</v>
      </c>
      <c r="G8" s="1518">
        <v>0</v>
      </c>
      <c r="H8" s="1520">
        <v>0</v>
      </c>
      <c r="I8" s="1521">
        <v>0</v>
      </c>
      <c r="O8" s="274"/>
      <c r="W8" s="275"/>
      <c r="AD8" s="276"/>
      <c r="AX8" s="273"/>
      <c r="BM8" s="282">
        <v>1</v>
      </c>
      <c r="BN8" s="283">
        <f t="shared" ref="BN8:CS8" si="4">BM8+(VLOOKUP(BN11,$A$300:$C$310,3,0)/12)</f>
        <v>1.0024999999999999</v>
      </c>
      <c r="BO8" s="283">
        <f t="shared" si="4"/>
        <v>1.0049999999999999</v>
      </c>
      <c r="BP8" s="283">
        <f t="shared" si="4"/>
        <v>1.0074999999999998</v>
      </c>
      <c r="BQ8" s="283">
        <f t="shared" si="4"/>
        <v>1.0099999999999998</v>
      </c>
      <c r="BR8" s="283">
        <f t="shared" si="4"/>
        <v>1.0124999999999997</v>
      </c>
      <c r="BS8" s="283">
        <f t="shared" si="4"/>
        <v>1.0149999999999997</v>
      </c>
      <c r="BT8" s="283">
        <f t="shared" si="4"/>
        <v>1.0174999999999996</v>
      </c>
      <c r="BU8" s="283">
        <f t="shared" si="4"/>
        <v>1.0199999999999996</v>
      </c>
      <c r="BV8" s="283">
        <f t="shared" si="4"/>
        <v>1.0224999999999995</v>
      </c>
      <c r="BW8" s="283">
        <f t="shared" si="4"/>
        <v>1.0249999999999995</v>
      </c>
      <c r="BX8" s="283">
        <f t="shared" si="4"/>
        <v>1.0274999999999994</v>
      </c>
      <c r="BY8" s="283">
        <f t="shared" si="4"/>
        <v>1.0299999999999994</v>
      </c>
      <c r="BZ8" s="283">
        <f t="shared" si="4"/>
        <v>1.0324999999999993</v>
      </c>
      <c r="CA8" s="283">
        <f t="shared" si="4"/>
        <v>1.0349999999999993</v>
      </c>
      <c r="CB8" s="283">
        <f t="shared" si="4"/>
        <v>1.0374999999999992</v>
      </c>
      <c r="CC8" s="283">
        <f t="shared" si="4"/>
        <v>1.0399999999999991</v>
      </c>
      <c r="CD8" s="283">
        <f t="shared" si="4"/>
        <v>1.0424999999999991</v>
      </c>
      <c r="CE8" s="283">
        <f t="shared" si="4"/>
        <v>1.044999999999999</v>
      </c>
      <c r="CF8" s="283">
        <f t="shared" si="4"/>
        <v>1.047499999999999</v>
      </c>
      <c r="CG8" s="283">
        <f t="shared" si="4"/>
        <v>1.0499999999999989</v>
      </c>
      <c r="CH8" s="283">
        <f t="shared" si="4"/>
        <v>1.0524999999999989</v>
      </c>
      <c r="CI8" s="283">
        <f t="shared" si="4"/>
        <v>1.0549999999999988</v>
      </c>
      <c r="CJ8" s="283">
        <f t="shared" si="4"/>
        <v>1.0574999999999988</v>
      </c>
      <c r="CK8" s="283">
        <f t="shared" si="4"/>
        <v>1.0599999999999987</v>
      </c>
      <c r="CL8" s="283">
        <f t="shared" si="4"/>
        <v>1.0624999999999987</v>
      </c>
      <c r="CM8" s="283">
        <f t="shared" si="4"/>
        <v>1.0649999999999986</v>
      </c>
      <c r="CN8" s="283">
        <f t="shared" si="4"/>
        <v>1.0674999999999986</v>
      </c>
      <c r="CO8" s="283">
        <f t="shared" si="4"/>
        <v>1.0699999999999985</v>
      </c>
      <c r="CP8" s="283">
        <f t="shared" si="4"/>
        <v>1.0724999999999985</v>
      </c>
      <c r="CQ8" s="283">
        <f t="shared" si="4"/>
        <v>1.0749999999999984</v>
      </c>
      <c r="CR8" s="283">
        <f t="shared" si="4"/>
        <v>1.0774999999999983</v>
      </c>
      <c r="CS8" s="283">
        <f t="shared" si="4"/>
        <v>1.0799999999999983</v>
      </c>
      <c r="CT8" s="283">
        <f t="shared" ref="CT8:DY8" si="5">CS8+(VLOOKUP(CT11,$A$300:$C$310,3,0)/12)</f>
        <v>1.0824999999999982</v>
      </c>
      <c r="CU8" s="283">
        <f t="shared" si="5"/>
        <v>1.0849999999999982</v>
      </c>
      <c r="CV8" s="283">
        <f t="shared" si="5"/>
        <v>1.0874999999999981</v>
      </c>
      <c r="CW8" s="283">
        <f t="shared" si="5"/>
        <v>1.0899999999999981</v>
      </c>
      <c r="CX8" s="283">
        <f t="shared" si="5"/>
        <v>1.092499999999998</v>
      </c>
      <c r="CY8" s="283">
        <f t="shared" si="5"/>
        <v>1.094999999999998</v>
      </c>
      <c r="CZ8" s="283">
        <f t="shared" si="5"/>
        <v>1.0974999999999979</v>
      </c>
      <c r="DA8" s="283">
        <f t="shared" si="5"/>
        <v>1.0999999999999979</v>
      </c>
      <c r="DB8" s="283">
        <f t="shared" si="5"/>
        <v>1.1024999999999978</v>
      </c>
      <c r="DC8" s="283">
        <f t="shared" si="5"/>
        <v>1.1049999999999978</v>
      </c>
      <c r="DD8" s="283">
        <f t="shared" si="5"/>
        <v>1.1074999999999977</v>
      </c>
      <c r="DE8" s="283">
        <f t="shared" si="5"/>
        <v>1.1099999999999977</v>
      </c>
      <c r="DF8" s="283">
        <f t="shared" si="5"/>
        <v>1.1124999999999976</v>
      </c>
      <c r="DG8" s="283">
        <f t="shared" si="5"/>
        <v>1.1149999999999975</v>
      </c>
      <c r="DH8" s="283">
        <f t="shared" si="5"/>
        <v>1.1174999999999975</v>
      </c>
      <c r="DI8" s="283">
        <f t="shared" si="5"/>
        <v>1.1199999999999974</v>
      </c>
      <c r="DJ8" s="283">
        <f t="shared" si="5"/>
        <v>1.1224999999999974</v>
      </c>
      <c r="DK8" s="283">
        <f t="shared" si="5"/>
        <v>1.1249999999999973</v>
      </c>
      <c r="DL8" s="283">
        <f t="shared" si="5"/>
        <v>1.1274999999999973</v>
      </c>
      <c r="DM8" s="283">
        <f t="shared" si="5"/>
        <v>1.1299999999999972</v>
      </c>
      <c r="DN8" s="283">
        <f t="shared" si="5"/>
        <v>1.1324999999999972</v>
      </c>
      <c r="DO8" s="283">
        <f t="shared" si="5"/>
        <v>1.1349999999999971</v>
      </c>
      <c r="DP8" s="283">
        <f t="shared" si="5"/>
        <v>1.1374999999999971</v>
      </c>
      <c r="DQ8" s="283">
        <f t="shared" si="5"/>
        <v>1.139999999999997</v>
      </c>
      <c r="DR8" s="283">
        <f t="shared" si="5"/>
        <v>1.142499999999997</v>
      </c>
      <c r="DS8" s="283">
        <f t="shared" si="5"/>
        <v>1.1449999999999969</v>
      </c>
      <c r="DT8" s="283">
        <f t="shared" si="5"/>
        <v>1.1474999999999969</v>
      </c>
      <c r="DU8" s="283">
        <f t="shared" si="5"/>
        <v>1.1499999999999968</v>
      </c>
      <c r="DV8" s="283">
        <f t="shared" si="5"/>
        <v>1.1524999999999967</v>
      </c>
      <c r="DW8" s="283">
        <f t="shared" si="5"/>
        <v>1.1549999999999967</v>
      </c>
      <c r="DX8" s="283">
        <f t="shared" si="5"/>
        <v>1.1574999999999966</v>
      </c>
      <c r="DY8" s="283">
        <f t="shared" si="5"/>
        <v>1.1599999999999966</v>
      </c>
      <c r="DZ8" s="283">
        <f t="shared" ref="DZ8:FE8" si="6">DY8+(VLOOKUP(DZ11,$A$300:$C$310,3,0)/12)</f>
        <v>1.1624999999999965</v>
      </c>
      <c r="EA8" s="283">
        <f t="shared" si="6"/>
        <v>1.1649999999999965</v>
      </c>
      <c r="EB8" s="283">
        <f t="shared" si="6"/>
        <v>1.1674999999999964</v>
      </c>
      <c r="EC8" s="283">
        <f t="shared" si="6"/>
        <v>1.1699999999999964</v>
      </c>
      <c r="ED8" s="283">
        <f t="shared" si="6"/>
        <v>1.1724999999999963</v>
      </c>
      <c r="EE8" s="283">
        <f t="shared" si="6"/>
        <v>1.1749999999999963</v>
      </c>
      <c r="EF8" s="283">
        <f t="shared" si="6"/>
        <v>1.1774999999999962</v>
      </c>
      <c r="EG8" s="283">
        <f t="shared" si="6"/>
        <v>1.1799999999999962</v>
      </c>
      <c r="EH8" s="283">
        <f t="shared" si="6"/>
        <v>1.1824999999999961</v>
      </c>
      <c r="EI8" s="283">
        <f t="shared" si="6"/>
        <v>1.1849999999999961</v>
      </c>
      <c r="EJ8" s="283">
        <f t="shared" si="6"/>
        <v>1.187499999999996</v>
      </c>
      <c r="EK8" s="283">
        <f t="shared" si="6"/>
        <v>1.1899999999999959</v>
      </c>
      <c r="EL8" s="283">
        <f t="shared" si="6"/>
        <v>1.1924999999999959</v>
      </c>
      <c r="EM8" s="283">
        <f t="shared" si="6"/>
        <v>1.1949999999999958</v>
      </c>
      <c r="EN8" s="283">
        <f t="shared" si="6"/>
        <v>1.1974999999999958</v>
      </c>
      <c r="EO8" s="283">
        <f t="shared" si="6"/>
        <v>1.1999999999999957</v>
      </c>
      <c r="EP8" s="283">
        <f t="shared" si="6"/>
        <v>1.2024999999999957</v>
      </c>
      <c r="EQ8" s="283">
        <f t="shared" si="6"/>
        <v>1.2049999999999956</v>
      </c>
      <c r="ER8" s="283">
        <f t="shared" si="6"/>
        <v>1.2074999999999956</v>
      </c>
      <c r="ES8" s="283">
        <f t="shared" si="6"/>
        <v>1.2099999999999955</v>
      </c>
      <c r="ET8" s="283">
        <f t="shared" si="6"/>
        <v>1.2124999999999955</v>
      </c>
      <c r="EU8" s="283">
        <f t="shared" si="6"/>
        <v>1.2149999999999954</v>
      </c>
      <c r="EV8" s="283">
        <f t="shared" si="6"/>
        <v>1.2174999999999954</v>
      </c>
      <c r="EW8" s="283">
        <f t="shared" si="6"/>
        <v>1.2199999999999953</v>
      </c>
      <c r="EX8" s="283">
        <f t="shared" si="6"/>
        <v>1.2224999999999953</v>
      </c>
      <c r="EY8" s="283">
        <f t="shared" si="6"/>
        <v>1.2249999999999952</v>
      </c>
      <c r="EZ8" s="283">
        <f t="shared" si="6"/>
        <v>1.2274999999999952</v>
      </c>
      <c r="FA8" s="283">
        <f t="shared" si="6"/>
        <v>1.2299999999999951</v>
      </c>
      <c r="FB8" s="283">
        <f t="shared" si="6"/>
        <v>1.232499999999995</v>
      </c>
      <c r="FC8" s="283">
        <f t="shared" si="6"/>
        <v>1.234999999999995</v>
      </c>
      <c r="FD8" s="283">
        <f t="shared" si="6"/>
        <v>1.2374999999999949</v>
      </c>
      <c r="FE8" s="283">
        <f t="shared" si="6"/>
        <v>1.2399999999999949</v>
      </c>
      <c r="FF8" s="283">
        <f t="shared" ref="FF8:GB8" si="7">FE8+(VLOOKUP(FF11,$A$300:$C$310,3,0)/12)</f>
        <v>1.2424999999999948</v>
      </c>
      <c r="FG8" s="283">
        <f t="shared" si="7"/>
        <v>1.2449999999999948</v>
      </c>
      <c r="FH8" s="283">
        <f t="shared" si="7"/>
        <v>1.2474999999999947</v>
      </c>
      <c r="FI8" s="283">
        <f t="shared" si="7"/>
        <v>1.2499999999999947</v>
      </c>
      <c r="FJ8" s="283">
        <f t="shared" si="7"/>
        <v>1.2524999999999946</v>
      </c>
      <c r="FK8" s="283">
        <f t="shared" si="7"/>
        <v>1.2549999999999946</v>
      </c>
      <c r="FL8" s="283">
        <f t="shared" si="7"/>
        <v>1.2574999999999945</v>
      </c>
      <c r="FM8" s="283">
        <f t="shared" si="7"/>
        <v>1.2599999999999945</v>
      </c>
      <c r="FN8" s="283">
        <f t="shared" si="7"/>
        <v>1.2624999999999944</v>
      </c>
      <c r="FO8" s="283">
        <f t="shared" si="7"/>
        <v>1.2649999999999944</v>
      </c>
      <c r="FP8" s="283">
        <f t="shared" si="7"/>
        <v>1.2674999999999943</v>
      </c>
      <c r="FQ8" s="283">
        <f t="shared" si="7"/>
        <v>1.2699999999999942</v>
      </c>
      <c r="FR8" s="283">
        <f t="shared" si="7"/>
        <v>1.2724999999999942</v>
      </c>
      <c r="FS8" s="283">
        <f t="shared" si="7"/>
        <v>1.2749999999999941</v>
      </c>
      <c r="FT8" s="283">
        <f t="shared" si="7"/>
        <v>1.2774999999999941</v>
      </c>
      <c r="FU8" s="283">
        <f t="shared" si="7"/>
        <v>1.279999999999994</v>
      </c>
      <c r="FV8" s="283">
        <f t="shared" si="7"/>
        <v>1.282499999999994</v>
      </c>
      <c r="FW8" s="283">
        <f t="shared" si="7"/>
        <v>1.2849999999999939</v>
      </c>
      <c r="FX8" s="283">
        <f t="shared" si="7"/>
        <v>1.2874999999999939</v>
      </c>
      <c r="FY8" s="283">
        <f t="shared" si="7"/>
        <v>1.2899999999999938</v>
      </c>
      <c r="FZ8" s="283">
        <f t="shared" si="7"/>
        <v>1.2924999999999938</v>
      </c>
      <c r="GA8" s="283">
        <f t="shared" si="7"/>
        <v>1.2949999999999937</v>
      </c>
      <c r="GB8" s="283">
        <f t="shared" si="7"/>
        <v>1.2974999999999937</v>
      </c>
      <c r="HC8" s="270" t="s">
        <v>325</v>
      </c>
      <c r="MA8" s="285" t="s">
        <v>325</v>
      </c>
      <c r="MB8" s="273">
        <f>IFERROR(IF('Operating History and Pro Forma'!$O$33=0,'Operating History and Pro Forma'!$M$33,'Operating History and Pro Forma'!$O$33),0)</f>
        <v>0</v>
      </c>
      <c r="MC8" s="273">
        <f>+$MB$8*MC10</f>
        <v>0</v>
      </c>
      <c r="MD8" s="273">
        <f t="shared" ref="MD8:OO8" si="8">+$MB$8*MD10</f>
        <v>0</v>
      </c>
      <c r="ME8" s="273">
        <f t="shared" si="8"/>
        <v>0</v>
      </c>
      <c r="MF8" s="273">
        <f t="shared" si="8"/>
        <v>0</v>
      </c>
      <c r="MG8" s="273">
        <f t="shared" si="8"/>
        <v>0</v>
      </c>
      <c r="MH8" s="273">
        <f t="shared" si="8"/>
        <v>0</v>
      </c>
      <c r="MI8" s="273">
        <f t="shared" si="8"/>
        <v>0</v>
      </c>
      <c r="MJ8" s="273">
        <f t="shared" si="8"/>
        <v>0</v>
      </c>
      <c r="MK8" s="273">
        <f t="shared" si="8"/>
        <v>0</v>
      </c>
      <c r="ML8" s="273">
        <f t="shared" si="8"/>
        <v>0</v>
      </c>
      <c r="MM8" s="273">
        <f t="shared" si="8"/>
        <v>0</v>
      </c>
      <c r="MN8" s="273">
        <f t="shared" si="8"/>
        <v>0</v>
      </c>
      <c r="MO8" s="273">
        <f t="shared" si="8"/>
        <v>0</v>
      </c>
      <c r="MP8" s="273">
        <f t="shared" si="8"/>
        <v>0</v>
      </c>
      <c r="MQ8" s="273">
        <f t="shared" si="8"/>
        <v>0</v>
      </c>
      <c r="MR8" s="273">
        <f t="shared" si="8"/>
        <v>0</v>
      </c>
      <c r="MS8" s="273">
        <f t="shared" si="8"/>
        <v>0</v>
      </c>
      <c r="MT8" s="273">
        <f t="shared" si="8"/>
        <v>0</v>
      </c>
      <c r="MU8" s="273">
        <f t="shared" si="8"/>
        <v>0</v>
      </c>
      <c r="MV8" s="273">
        <f t="shared" si="8"/>
        <v>0</v>
      </c>
      <c r="MW8" s="273">
        <f t="shared" si="8"/>
        <v>0</v>
      </c>
      <c r="MX8" s="273">
        <f t="shared" si="8"/>
        <v>0</v>
      </c>
      <c r="MY8" s="273">
        <f t="shared" si="8"/>
        <v>0</v>
      </c>
      <c r="MZ8" s="273">
        <f t="shared" si="8"/>
        <v>0</v>
      </c>
      <c r="NA8" s="273">
        <f t="shared" si="8"/>
        <v>0</v>
      </c>
      <c r="NB8" s="273">
        <f t="shared" si="8"/>
        <v>0</v>
      </c>
      <c r="NC8" s="273">
        <f t="shared" si="8"/>
        <v>0</v>
      </c>
      <c r="ND8" s="273">
        <f t="shared" si="8"/>
        <v>0</v>
      </c>
      <c r="NE8" s="273">
        <f t="shared" si="8"/>
        <v>0</v>
      </c>
      <c r="NF8" s="273">
        <f t="shared" si="8"/>
        <v>0</v>
      </c>
      <c r="NG8" s="273">
        <f t="shared" si="8"/>
        <v>0</v>
      </c>
      <c r="NH8" s="273">
        <f t="shared" si="8"/>
        <v>0</v>
      </c>
      <c r="NI8" s="273">
        <f t="shared" si="8"/>
        <v>0</v>
      </c>
      <c r="NJ8" s="273">
        <f t="shared" si="8"/>
        <v>0</v>
      </c>
      <c r="NK8" s="273">
        <f t="shared" si="8"/>
        <v>0</v>
      </c>
      <c r="NL8" s="273">
        <f t="shared" si="8"/>
        <v>0</v>
      </c>
      <c r="NM8" s="273">
        <f t="shared" si="8"/>
        <v>0</v>
      </c>
      <c r="NN8" s="273">
        <f t="shared" si="8"/>
        <v>0</v>
      </c>
      <c r="NO8" s="273">
        <f t="shared" si="8"/>
        <v>0</v>
      </c>
      <c r="NP8" s="273">
        <f t="shared" si="8"/>
        <v>0</v>
      </c>
      <c r="NQ8" s="273">
        <f t="shared" si="8"/>
        <v>0</v>
      </c>
      <c r="NR8" s="273">
        <f t="shared" si="8"/>
        <v>0</v>
      </c>
      <c r="NS8" s="273">
        <f t="shared" si="8"/>
        <v>0</v>
      </c>
      <c r="NT8" s="273">
        <f t="shared" si="8"/>
        <v>0</v>
      </c>
      <c r="NU8" s="273">
        <f t="shared" si="8"/>
        <v>0</v>
      </c>
      <c r="NV8" s="273">
        <f t="shared" si="8"/>
        <v>0</v>
      </c>
      <c r="NW8" s="273">
        <f t="shared" si="8"/>
        <v>0</v>
      </c>
      <c r="NX8" s="273">
        <f t="shared" si="8"/>
        <v>0</v>
      </c>
      <c r="NY8" s="273">
        <f t="shared" si="8"/>
        <v>0</v>
      </c>
      <c r="NZ8" s="273">
        <f t="shared" si="8"/>
        <v>0</v>
      </c>
      <c r="OA8" s="273">
        <f t="shared" si="8"/>
        <v>0</v>
      </c>
      <c r="OB8" s="273">
        <f t="shared" si="8"/>
        <v>0</v>
      </c>
      <c r="OC8" s="273">
        <f t="shared" si="8"/>
        <v>0</v>
      </c>
      <c r="OD8" s="273">
        <f t="shared" si="8"/>
        <v>0</v>
      </c>
      <c r="OE8" s="273">
        <f t="shared" si="8"/>
        <v>0</v>
      </c>
      <c r="OF8" s="273">
        <f t="shared" si="8"/>
        <v>0</v>
      </c>
      <c r="OG8" s="273">
        <f t="shared" si="8"/>
        <v>0</v>
      </c>
      <c r="OH8" s="273">
        <f t="shared" si="8"/>
        <v>0</v>
      </c>
      <c r="OI8" s="273">
        <f t="shared" si="8"/>
        <v>0</v>
      </c>
      <c r="OJ8" s="273">
        <f t="shared" si="8"/>
        <v>0</v>
      </c>
      <c r="OK8" s="273">
        <f t="shared" si="8"/>
        <v>0</v>
      </c>
      <c r="OL8" s="273">
        <f t="shared" si="8"/>
        <v>0</v>
      </c>
      <c r="OM8" s="273">
        <f t="shared" si="8"/>
        <v>0</v>
      </c>
      <c r="ON8" s="273">
        <f t="shared" si="8"/>
        <v>0</v>
      </c>
      <c r="OO8" s="273">
        <f t="shared" si="8"/>
        <v>0</v>
      </c>
      <c r="OP8" s="273">
        <f t="shared" ref="OP8:QQ8" si="9">+$MB$8*OP10</f>
        <v>0</v>
      </c>
      <c r="OQ8" s="273">
        <f t="shared" si="9"/>
        <v>0</v>
      </c>
      <c r="OR8" s="273">
        <f t="shared" si="9"/>
        <v>0</v>
      </c>
      <c r="OS8" s="273">
        <f t="shared" si="9"/>
        <v>0</v>
      </c>
      <c r="OT8" s="273">
        <f t="shared" si="9"/>
        <v>0</v>
      </c>
      <c r="OU8" s="273">
        <f t="shared" si="9"/>
        <v>0</v>
      </c>
      <c r="OV8" s="273">
        <f t="shared" si="9"/>
        <v>0</v>
      </c>
      <c r="OW8" s="273">
        <f t="shared" si="9"/>
        <v>0</v>
      </c>
      <c r="OX8" s="273">
        <f t="shared" si="9"/>
        <v>0</v>
      </c>
      <c r="OY8" s="273">
        <f t="shared" si="9"/>
        <v>0</v>
      </c>
      <c r="OZ8" s="273">
        <f t="shared" si="9"/>
        <v>0</v>
      </c>
      <c r="PA8" s="273">
        <f t="shared" si="9"/>
        <v>0</v>
      </c>
      <c r="PB8" s="273">
        <f t="shared" si="9"/>
        <v>0</v>
      </c>
      <c r="PC8" s="273">
        <f t="shared" si="9"/>
        <v>0</v>
      </c>
      <c r="PD8" s="273">
        <f t="shared" si="9"/>
        <v>0</v>
      </c>
      <c r="PE8" s="273">
        <f t="shared" si="9"/>
        <v>0</v>
      </c>
      <c r="PF8" s="273">
        <f t="shared" si="9"/>
        <v>0</v>
      </c>
      <c r="PG8" s="273">
        <f t="shared" si="9"/>
        <v>0</v>
      </c>
      <c r="PH8" s="273">
        <f t="shared" si="9"/>
        <v>0</v>
      </c>
      <c r="PI8" s="273">
        <f t="shared" si="9"/>
        <v>0</v>
      </c>
      <c r="PJ8" s="273">
        <f t="shared" si="9"/>
        <v>0</v>
      </c>
      <c r="PK8" s="273">
        <f t="shared" si="9"/>
        <v>0</v>
      </c>
      <c r="PL8" s="273">
        <f t="shared" si="9"/>
        <v>0</v>
      </c>
      <c r="PM8" s="273">
        <f t="shared" si="9"/>
        <v>0</v>
      </c>
      <c r="PN8" s="273">
        <f t="shared" si="9"/>
        <v>0</v>
      </c>
      <c r="PO8" s="273">
        <f t="shared" si="9"/>
        <v>0</v>
      </c>
      <c r="PP8" s="273">
        <f t="shared" si="9"/>
        <v>0</v>
      </c>
      <c r="PQ8" s="273">
        <f t="shared" si="9"/>
        <v>0</v>
      </c>
      <c r="PR8" s="273">
        <f t="shared" si="9"/>
        <v>0</v>
      </c>
      <c r="PS8" s="273">
        <f t="shared" si="9"/>
        <v>0</v>
      </c>
      <c r="PT8" s="273">
        <f t="shared" si="9"/>
        <v>0</v>
      </c>
      <c r="PU8" s="273">
        <f t="shared" si="9"/>
        <v>0</v>
      </c>
      <c r="PV8" s="273">
        <f t="shared" si="9"/>
        <v>0</v>
      </c>
      <c r="PW8" s="273">
        <f t="shared" si="9"/>
        <v>0</v>
      </c>
      <c r="PX8" s="273">
        <f t="shared" si="9"/>
        <v>0</v>
      </c>
      <c r="PY8" s="273">
        <f t="shared" si="9"/>
        <v>0</v>
      </c>
      <c r="PZ8" s="273">
        <f t="shared" si="9"/>
        <v>0</v>
      </c>
      <c r="QA8" s="273">
        <f t="shared" si="9"/>
        <v>0</v>
      </c>
      <c r="QB8" s="273">
        <f t="shared" si="9"/>
        <v>0</v>
      </c>
      <c r="QC8" s="273">
        <f t="shared" si="9"/>
        <v>0</v>
      </c>
      <c r="QD8" s="273">
        <f t="shared" si="9"/>
        <v>0</v>
      </c>
      <c r="QE8" s="273">
        <f t="shared" si="9"/>
        <v>0</v>
      </c>
      <c r="QF8" s="273">
        <f t="shared" si="9"/>
        <v>0</v>
      </c>
      <c r="QG8" s="273">
        <f t="shared" si="9"/>
        <v>0</v>
      </c>
      <c r="QH8" s="273">
        <f t="shared" si="9"/>
        <v>0</v>
      </c>
      <c r="QI8" s="273">
        <f t="shared" si="9"/>
        <v>0</v>
      </c>
      <c r="QJ8" s="273">
        <f t="shared" si="9"/>
        <v>0</v>
      </c>
      <c r="QK8" s="273">
        <f t="shared" si="9"/>
        <v>0</v>
      </c>
      <c r="QL8" s="273">
        <f t="shared" si="9"/>
        <v>0</v>
      </c>
      <c r="QM8" s="273">
        <f t="shared" si="9"/>
        <v>0</v>
      </c>
      <c r="QN8" s="273">
        <f t="shared" si="9"/>
        <v>0</v>
      </c>
      <c r="QO8" s="273">
        <f t="shared" si="9"/>
        <v>0</v>
      </c>
      <c r="QP8" s="273">
        <f t="shared" si="9"/>
        <v>0</v>
      </c>
      <c r="QQ8" s="273">
        <f t="shared" si="9"/>
        <v>0</v>
      </c>
    </row>
    <row r="9" spans="1:459" ht="16">
      <c r="A9" s="280" t="str">
        <f>I318</f>
        <v/>
      </c>
      <c r="B9" s="1517">
        <f>IFERROR(SUMPRODUCT(($AE$14:$AE$290=$A9)*($I$14:$I$290)*($D$14:$D$290))/SUMPRODUCT(($AE$14:$AE$290=$A9)*($D$14:$D$290)),0)</f>
        <v>0</v>
      </c>
      <c r="C9" s="1518">
        <v>0</v>
      </c>
      <c r="D9" s="1519">
        <v>0</v>
      </c>
      <c r="E9" s="1519">
        <v>0</v>
      </c>
      <c r="F9" s="1518">
        <v>0</v>
      </c>
      <c r="G9" s="1518">
        <v>0</v>
      </c>
      <c r="H9" s="1520">
        <v>0</v>
      </c>
      <c r="I9" s="1521">
        <v>0</v>
      </c>
      <c r="J9" s="270"/>
      <c r="K9" s="270"/>
      <c r="L9" s="270"/>
      <c r="M9" s="270"/>
      <c r="N9" s="270"/>
      <c r="O9" s="284"/>
      <c r="P9" s="270"/>
      <c r="Q9" s="270"/>
      <c r="R9" s="270"/>
      <c r="S9" s="270"/>
      <c r="T9" s="270"/>
      <c r="U9" s="270"/>
      <c r="V9" s="270"/>
      <c r="W9" s="276"/>
      <c r="X9" s="270"/>
      <c r="Y9" s="270"/>
      <c r="Z9" s="270"/>
      <c r="AA9" s="270"/>
      <c r="AB9" s="270"/>
      <c r="AD9" s="276"/>
      <c r="AW9" s="273"/>
      <c r="BK9" s="285" t="s">
        <v>106</v>
      </c>
      <c r="BL9" s="285"/>
      <c r="BM9" s="281">
        <f t="shared" ref="BM9:CR9" si="10">(VLOOKUP(BM11,$A$300:$B$310,2,0))</f>
        <v>0.01</v>
      </c>
      <c r="BN9" s="281">
        <f t="shared" si="10"/>
        <v>0.01</v>
      </c>
      <c r="BO9" s="281">
        <f t="shared" si="10"/>
        <v>0.01</v>
      </c>
      <c r="BP9" s="281">
        <f t="shared" si="10"/>
        <v>0.01</v>
      </c>
      <c r="BQ9" s="281">
        <f t="shared" si="10"/>
        <v>0.01</v>
      </c>
      <c r="BR9" s="281">
        <f t="shared" si="10"/>
        <v>0.01</v>
      </c>
      <c r="BS9" s="281">
        <f t="shared" si="10"/>
        <v>0.01</v>
      </c>
      <c r="BT9" s="281">
        <f t="shared" si="10"/>
        <v>0.01</v>
      </c>
      <c r="BU9" s="281">
        <f t="shared" si="10"/>
        <v>0.01</v>
      </c>
      <c r="BV9" s="281">
        <f t="shared" si="10"/>
        <v>0.01</v>
      </c>
      <c r="BW9" s="281">
        <f t="shared" si="10"/>
        <v>0.01</v>
      </c>
      <c r="BX9" s="281">
        <f t="shared" si="10"/>
        <v>0.01</v>
      </c>
      <c r="BY9" s="281">
        <f t="shared" si="10"/>
        <v>0.01</v>
      </c>
      <c r="BZ9" s="281">
        <f t="shared" si="10"/>
        <v>0.01</v>
      </c>
      <c r="CA9" s="281">
        <f t="shared" si="10"/>
        <v>0.01</v>
      </c>
      <c r="CB9" s="281">
        <f t="shared" si="10"/>
        <v>0.01</v>
      </c>
      <c r="CC9" s="281">
        <f t="shared" si="10"/>
        <v>0.01</v>
      </c>
      <c r="CD9" s="281">
        <f t="shared" si="10"/>
        <v>0.01</v>
      </c>
      <c r="CE9" s="281">
        <f t="shared" si="10"/>
        <v>0.01</v>
      </c>
      <c r="CF9" s="281">
        <f t="shared" si="10"/>
        <v>0.01</v>
      </c>
      <c r="CG9" s="281">
        <f t="shared" si="10"/>
        <v>0.01</v>
      </c>
      <c r="CH9" s="281">
        <f t="shared" si="10"/>
        <v>0.01</v>
      </c>
      <c r="CI9" s="281">
        <f t="shared" si="10"/>
        <v>0.01</v>
      </c>
      <c r="CJ9" s="281">
        <f t="shared" si="10"/>
        <v>0.01</v>
      </c>
      <c r="CK9" s="281">
        <f t="shared" si="10"/>
        <v>0.01</v>
      </c>
      <c r="CL9" s="281">
        <f t="shared" si="10"/>
        <v>0.01</v>
      </c>
      <c r="CM9" s="281">
        <f t="shared" si="10"/>
        <v>0.01</v>
      </c>
      <c r="CN9" s="281">
        <f t="shared" si="10"/>
        <v>0.01</v>
      </c>
      <c r="CO9" s="281">
        <f t="shared" si="10"/>
        <v>0.01</v>
      </c>
      <c r="CP9" s="281">
        <f t="shared" si="10"/>
        <v>0.01</v>
      </c>
      <c r="CQ9" s="281">
        <f t="shared" si="10"/>
        <v>0.01</v>
      </c>
      <c r="CR9" s="281">
        <f t="shared" si="10"/>
        <v>0.01</v>
      </c>
      <c r="CS9" s="281">
        <f t="shared" ref="CS9:DX9" si="11">(VLOOKUP(CS11,$A$300:$B$310,2,0))</f>
        <v>0.01</v>
      </c>
      <c r="CT9" s="281">
        <f t="shared" si="11"/>
        <v>0.01</v>
      </c>
      <c r="CU9" s="281">
        <f t="shared" si="11"/>
        <v>0.01</v>
      </c>
      <c r="CV9" s="281">
        <f t="shared" si="11"/>
        <v>0.01</v>
      </c>
      <c r="CW9" s="281">
        <f t="shared" si="11"/>
        <v>0.01</v>
      </c>
      <c r="CX9" s="281">
        <f t="shared" si="11"/>
        <v>0.01</v>
      </c>
      <c r="CY9" s="281">
        <f t="shared" si="11"/>
        <v>0.01</v>
      </c>
      <c r="CZ9" s="281">
        <f t="shared" si="11"/>
        <v>0.01</v>
      </c>
      <c r="DA9" s="281">
        <f t="shared" si="11"/>
        <v>0.01</v>
      </c>
      <c r="DB9" s="281">
        <f t="shared" si="11"/>
        <v>0.01</v>
      </c>
      <c r="DC9" s="281">
        <f t="shared" si="11"/>
        <v>0.01</v>
      </c>
      <c r="DD9" s="281">
        <f t="shared" si="11"/>
        <v>0.01</v>
      </c>
      <c r="DE9" s="281">
        <f t="shared" si="11"/>
        <v>0.01</v>
      </c>
      <c r="DF9" s="281">
        <f t="shared" si="11"/>
        <v>0.01</v>
      </c>
      <c r="DG9" s="281">
        <f t="shared" si="11"/>
        <v>0.01</v>
      </c>
      <c r="DH9" s="281">
        <f t="shared" si="11"/>
        <v>0.01</v>
      </c>
      <c r="DI9" s="281">
        <f t="shared" si="11"/>
        <v>0.01</v>
      </c>
      <c r="DJ9" s="281">
        <f t="shared" si="11"/>
        <v>0.01</v>
      </c>
      <c r="DK9" s="281">
        <f t="shared" si="11"/>
        <v>0.01</v>
      </c>
      <c r="DL9" s="281">
        <f t="shared" si="11"/>
        <v>0.01</v>
      </c>
      <c r="DM9" s="281">
        <f t="shared" si="11"/>
        <v>0.01</v>
      </c>
      <c r="DN9" s="281">
        <f t="shared" si="11"/>
        <v>0.01</v>
      </c>
      <c r="DO9" s="281">
        <f t="shared" si="11"/>
        <v>0.01</v>
      </c>
      <c r="DP9" s="281">
        <f t="shared" si="11"/>
        <v>0.01</v>
      </c>
      <c r="DQ9" s="281">
        <f t="shared" si="11"/>
        <v>0.01</v>
      </c>
      <c r="DR9" s="281">
        <f t="shared" si="11"/>
        <v>0.01</v>
      </c>
      <c r="DS9" s="281">
        <f t="shared" si="11"/>
        <v>0.01</v>
      </c>
      <c r="DT9" s="281">
        <f t="shared" si="11"/>
        <v>0.01</v>
      </c>
      <c r="DU9" s="281">
        <f t="shared" si="11"/>
        <v>0.02</v>
      </c>
      <c r="DV9" s="281">
        <f t="shared" si="11"/>
        <v>0.02</v>
      </c>
      <c r="DW9" s="281">
        <f t="shared" si="11"/>
        <v>0.02</v>
      </c>
      <c r="DX9" s="281">
        <f t="shared" si="11"/>
        <v>0.02</v>
      </c>
      <c r="DY9" s="281">
        <f t="shared" ref="DY9:FD9" si="12">(VLOOKUP(DY11,$A$300:$B$310,2,0))</f>
        <v>0.02</v>
      </c>
      <c r="DZ9" s="281">
        <f t="shared" si="12"/>
        <v>0.02</v>
      </c>
      <c r="EA9" s="281">
        <f t="shared" si="12"/>
        <v>0.02</v>
      </c>
      <c r="EB9" s="281">
        <f t="shared" si="12"/>
        <v>0.02</v>
      </c>
      <c r="EC9" s="281">
        <f t="shared" si="12"/>
        <v>0.02</v>
      </c>
      <c r="ED9" s="281">
        <f t="shared" si="12"/>
        <v>0.02</v>
      </c>
      <c r="EE9" s="281">
        <f t="shared" si="12"/>
        <v>0.02</v>
      </c>
      <c r="EF9" s="281">
        <f t="shared" si="12"/>
        <v>0.02</v>
      </c>
      <c r="EG9" s="281">
        <f t="shared" si="12"/>
        <v>0.02</v>
      </c>
      <c r="EH9" s="281">
        <f t="shared" si="12"/>
        <v>0.02</v>
      </c>
      <c r="EI9" s="281">
        <f t="shared" si="12"/>
        <v>0.02</v>
      </c>
      <c r="EJ9" s="281">
        <f t="shared" si="12"/>
        <v>0.02</v>
      </c>
      <c r="EK9" s="281">
        <f t="shared" si="12"/>
        <v>0.02</v>
      </c>
      <c r="EL9" s="281">
        <f t="shared" si="12"/>
        <v>0.02</v>
      </c>
      <c r="EM9" s="281">
        <f t="shared" si="12"/>
        <v>0.02</v>
      </c>
      <c r="EN9" s="281">
        <f t="shared" si="12"/>
        <v>0.02</v>
      </c>
      <c r="EO9" s="281">
        <f t="shared" si="12"/>
        <v>0.02</v>
      </c>
      <c r="EP9" s="281">
        <f t="shared" si="12"/>
        <v>0.02</v>
      </c>
      <c r="EQ9" s="281">
        <f t="shared" si="12"/>
        <v>0.02</v>
      </c>
      <c r="ER9" s="281">
        <f t="shared" si="12"/>
        <v>0.02</v>
      </c>
      <c r="ES9" s="281">
        <f t="shared" si="12"/>
        <v>0.02</v>
      </c>
      <c r="ET9" s="281">
        <f t="shared" si="12"/>
        <v>0.02</v>
      </c>
      <c r="EU9" s="281">
        <f t="shared" si="12"/>
        <v>0.02</v>
      </c>
      <c r="EV9" s="281">
        <f t="shared" si="12"/>
        <v>0.02</v>
      </c>
      <c r="EW9" s="281">
        <f t="shared" si="12"/>
        <v>0.02</v>
      </c>
      <c r="EX9" s="281">
        <f t="shared" si="12"/>
        <v>0.02</v>
      </c>
      <c r="EY9" s="281">
        <f t="shared" si="12"/>
        <v>0.02</v>
      </c>
      <c r="EZ9" s="281">
        <f t="shared" si="12"/>
        <v>0.02</v>
      </c>
      <c r="FA9" s="281">
        <f t="shared" si="12"/>
        <v>0.02</v>
      </c>
      <c r="FB9" s="281">
        <f t="shared" si="12"/>
        <v>0.02</v>
      </c>
      <c r="FC9" s="281">
        <f t="shared" si="12"/>
        <v>0.02</v>
      </c>
      <c r="FD9" s="281">
        <f t="shared" si="12"/>
        <v>0.02</v>
      </c>
      <c r="FE9" s="281">
        <f t="shared" ref="FE9:GB9" si="13">(VLOOKUP(FE11,$A$300:$B$310,2,0))</f>
        <v>0.02</v>
      </c>
      <c r="FF9" s="281">
        <f t="shared" si="13"/>
        <v>0.02</v>
      </c>
      <c r="FG9" s="281">
        <f t="shared" si="13"/>
        <v>0.02</v>
      </c>
      <c r="FH9" s="281">
        <f t="shared" si="13"/>
        <v>0.02</v>
      </c>
      <c r="FI9" s="281">
        <f t="shared" si="13"/>
        <v>0.02</v>
      </c>
      <c r="FJ9" s="281">
        <f t="shared" si="13"/>
        <v>0.02</v>
      </c>
      <c r="FK9" s="281">
        <f t="shared" si="13"/>
        <v>0.02</v>
      </c>
      <c r="FL9" s="281">
        <f t="shared" si="13"/>
        <v>0.02</v>
      </c>
      <c r="FM9" s="281">
        <f t="shared" si="13"/>
        <v>0.02</v>
      </c>
      <c r="FN9" s="281">
        <f t="shared" si="13"/>
        <v>0.02</v>
      </c>
      <c r="FO9" s="281">
        <f t="shared" si="13"/>
        <v>0.02</v>
      </c>
      <c r="FP9" s="281">
        <f t="shared" si="13"/>
        <v>0.02</v>
      </c>
      <c r="FQ9" s="281">
        <f t="shared" si="13"/>
        <v>0.02</v>
      </c>
      <c r="FR9" s="281">
        <f t="shared" si="13"/>
        <v>0.02</v>
      </c>
      <c r="FS9" s="281">
        <f t="shared" si="13"/>
        <v>0.02</v>
      </c>
      <c r="FT9" s="281">
        <f t="shared" si="13"/>
        <v>0.02</v>
      </c>
      <c r="FU9" s="281">
        <f t="shared" si="13"/>
        <v>0.02</v>
      </c>
      <c r="FV9" s="281">
        <f t="shared" si="13"/>
        <v>0.02</v>
      </c>
      <c r="FW9" s="281">
        <f t="shared" si="13"/>
        <v>0.02</v>
      </c>
      <c r="FX9" s="281">
        <f t="shared" si="13"/>
        <v>0.02</v>
      </c>
      <c r="FY9" s="281">
        <f t="shared" si="13"/>
        <v>0.02</v>
      </c>
      <c r="FZ9" s="281">
        <f t="shared" si="13"/>
        <v>0.02</v>
      </c>
      <c r="GA9" s="281">
        <f t="shared" si="13"/>
        <v>0.02</v>
      </c>
      <c r="GB9" s="281">
        <f t="shared" si="13"/>
        <v>0.02</v>
      </c>
      <c r="GE9" s="270" t="s">
        <v>85</v>
      </c>
      <c r="GQ9" s="270" t="s">
        <v>790</v>
      </c>
      <c r="HC9" s="285" t="s">
        <v>111</v>
      </c>
      <c r="HD9" s="281">
        <f>IFERROR(INDEX('10 Yr Pro Forma'!$D$28:$M$28,1,'Rent Roll'!HD11+1),0.03)</f>
        <v>0.03</v>
      </c>
      <c r="HE9" s="281">
        <f>IFERROR(INDEX('10 Yr Pro Forma'!$D$28:$M$28,1,'Rent Roll'!HE11+1),0.03)</f>
        <v>0.03</v>
      </c>
      <c r="HF9" s="281">
        <f>IFERROR(INDEX('10 Yr Pro Forma'!$D$28:$M$28,1,'Rent Roll'!HF11+1),0.03)</f>
        <v>0.03</v>
      </c>
      <c r="HG9" s="281">
        <f>IFERROR(INDEX('10 Yr Pro Forma'!$D$28:$M$28,1,'Rent Roll'!HG11+1),0.03)</f>
        <v>0.03</v>
      </c>
      <c r="HH9" s="281">
        <f>IFERROR(INDEX('10 Yr Pro Forma'!$D$28:$M$28,1,'Rent Roll'!HH11+1),0.03)</f>
        <v>0.03</v>
      </c>
      <c r="HI9" s="281">
        <f>IFERROR(INDEX('10 Yr Pro Forma'!$D$28:$M$28,1,'Rent Roll'!HI11+1),0.03)</f>
        <v>0.03</v>
      </c>
      <c r="HJ9" s="281">
        <f>IFERROR(INDEX('10 Yr Pro Forma'!$D$28:$M$28,1,'Rent Roll'!HJ11+1),0.03)</f>
        <v>0.03</v>
      </c>
      <c r="HK9" s="281">
        <f>IFERROR(INDEX('10 Yr Pro Forma'!$D$28:$M$28,1,'Rent Roll'!HK11+1),0.03)</f>
        <v>0.03</v>
      </c>
      <c r="HL9" s="281">
        <f>IFERROR(INDEX('10 Yr Pro Forma'!$D$28:$M$28,1,'Rent Roll'!HL11+1),0.03)</f>
        <v>0.03</v>
      </c>
      <c r="HM9" s="281">
        <f>IFERROR(INDEX('10 Yr Pro Forma'!$D$28:$M$28,1,'Rent Roll'!HM11+1),0.03)</f>
        <v>0.03</v>
      </c>
      <c r="HN9" s="281">
        <f>IFERROR(INDEX('10 Yr Pro Forma'!$D$28:$M$28,1,'Rent Roll'!HN11+1),0.03)</f>
        <v>0.03</v>
      </c>
      <c r="HO9" s="281">
        <f>IFERROR(INDEX('10 Yr Pro Forma'!$D$28:$M$28,1,'Rent Roll'!HO11+1),0.03)</f>
        <v>0.03</v>
      </c>
      <c r="HP9" s="281">
        <f>IFERROR(INDEX('10 Yr Pro Forma'!$D$28:$M$28,1,'Rent Roll'!HP11+1),0.03)</f>
        <v>0.03</v>
      </c>
      <c r="HQ9" s="281">
        <f>IFERROR(INDEX('10 Yr Pro Forma'!$D$28:$M$28,1,'Rent Roll'!HQ11+1),0.03)</f>
        <v>0.03</v>
      </c>
      <c r="HR9" s="281">
        <f>IFERROR(INDEX('10 Yr Pro Forma'!$D$28:$M$28,1,'Rent Roll'!HR11+1),0.03)</f>
        <v>0.03</v>
      </c>
      <c r="HS9" s="281">
        <f>IFERROR(INDEX('10 Yr Pro Forma'!$D$28:$M$28,1,'Rent Roll'!HS11+1),0.03)</f>
        <v>0.03</v>
      </c>
      <c r="HT9" s="281">
        <f>IFERROR(INDEX('10 Yr Pro Forma'!$D$28:$M$28,1,'Rent Roll'!HT11+1),0.03)</f>
        <v>0.03</v>
      </c>
      <c r="HU9" s="281">
        <f>IFERROR(INDEX('10 Yr Pro Forma'!$D$28:$M$28,1,'Rent Roll'!HU11+1),0.03)</f>
        <v>0.03</v>
      </c>
      <c r="HV9" s="281">
        <f>IFERROR(INDEX('10 Yr Pro Forma'!$D$28:$M$28,1,'Rent Roll'!HV11+1),0.03)</f>
        <v>0.03</v>
      </c>
      <c r="HW9" s="281">
        <f>IFERROR(INDEX('10 Yr Pro Forma'!$D$28:$M$28,1,'Rent Roll'!HW11+1),0.03)</f>
        <v>0.03</v>
      </c>
      <c r="HX9" s="281">
        <f>IFERROR(INDEX('10 Yr Pro Forma'!$D$28:$M$28,1,'Rent Roll'!HX11+1),0.03)</f>
        <v>0.03</v>
      </c>
      <c r="HY9" s="281">
        <f>IFERROR(INDEX('10 Yr Pro Forma'!$D$28:$M$28,1,'Rent Roll'!HY11+1),0.03)</f>
        <v>0.03</v>
      </c>
      <c r="HZ9" s="281">
        <f>IFERROR(INDEX('10 Yr Pro Forma'!$D$28:$M$28,1,'Rent Roll'!HZ11+1),0.03)</f>
        <v>0.03</v>
      </c>
      <c r="IA9" s="281">
        <f>IFERROR(INDEX('10 Yr Pro Forma'!$D$28:$M$28,1,'Rent Roll'!IA11+1),0.03)</f>
        <v>0.03</v>
      </c>
      <c r="IB9" s="281">
        <f>IFERROR(INDEX('10 Yr Pro Forma'!$D$28:$M$28,1,'Rent Roll'!IB11+1),0.03)</f>
        <v>0.03</v>
      </c>
      <c r="IC9" s="281">
        <f>IFERROR(INDEX('10 Yr Pro Forma'!$D$28:$M$28,1,'Rent Roll'!IC11+1),0.03)</f>
        <v>0.03</v>
      </c>
      <c r="ID9" s="281">
        <f>IFERROR(INDEX('10 Yr Pro Forma'!$D$28:$M$28,1,'Rent Roll'!ID11+1),0.03)</f>
        <v>0.03</v>
      </c>
      <c r="IE9" s="281">
        <f>IFERROR(INDEX('10 Yr Pro Forma'!$D$28:$M$28,1,'Rent Roll'!IE11+1),0.03)</f>
        <v>0.03</v>
      </c>
      <c r="IF9" s="281">
        <f>IFERROR(INDEX('10 Yr Pro Forma'!$D$28:$M$28,1,'Rent Roll'!IF11+1),0.03)</f>
        <v>0.03</v>
      </c>
      <c r="IG9" s="281">
        <f>IFERROR(INDEX('10 Yr Pro Forma'!$D$28:$M$28,1,'Rent Roll'!IG11+1),0.03)</f>
        <v>0.03</v>
      </c>
      <c r="IH9" s="281">
        <f>IFERROR(INDEX('10 Yr Pro Forma'!$D$28:$M$28,1,'Rent Roll'!IH11+1),0.03)</f>
        <v>0.03</v>
      </c>
      <c r="II9" s="281">
        <f>IFERROR(INDEX('10 Yr Pro Forma'!$D$28:$M$28,1,'Rent Roll'!II11+1),0.03)</f>
        <v>0.03</v>
      </c>
      <c r="IJ9" s="281">
        <f>IFERROR(INDEX('10 Yr Pro Forma'!$D$28:$M$28,1,'Rent Roll'!IJ11+1),0.03)</f>
        <v>0.03</v>
      </c>
      <c r="IK9" s="281">
        <f>IFERROR(INDEX('10 Yr Pro Forma'!$D$28:$M$28,1,'Rent Roll'!IK11+1),0.03)</f>
        <v>0.03</v>
      </c>
      <c r="IL9" s="281">
        <f>IFERROR(INDEX('10 Yr Pro Forma'!$D$28:$M$28,1,'Rent Roll'!IL11+1),0.03)</f>
        <v>0.03</v>
      </c>
      <c r="IM9" s="281">
        <f>IFERROR(INDEX('10 Yr Pro Forma'!$D$28:$M$28,1,'Rent Roll'!IM11+1),0.03)</f>
        <v>0.03</v>
      </c>
      <c r="IN9" s="281">
        <f>IFERROR(INDEX('10 Yr Pro Forma'!$D$28:$M$28,1,'Rent Roll'!IN11+1),0.03)</f>
        <v>0.03</v>
      </c>
      <c r="IO9" s="281">
        <f>IFERROR(INDEX('10 Yr Pro Forma'!$D$28:$M$28,1,'Rent Roll'!IO11+1),0.03)</f>
        <v>0.03</v>
      </c>
      <c r="IP9" s="281">
        <f>IFERROR(INDEX('10 Yr Pro Forma'!$D$28:$M$28,1,'Rent Roll'!IP11+1),0.03)</f>
        <v>0.03</v>
      </c>
      <c r="IQ9" s="281">
        <f>IFERROR(INDEX('10 Yr Pro Forma'!$D$28:$M$28,1,'Rent Roll'!IQ11+1),0.03)</f>
        <v>0.03</v>
      </c>
      <c r="IR9" s="281">
        <f>IFERROR(INDEX('10 Yr Pro Forma'!$D$28:$M$28,1,'Rent Roll'!IR11+1),0.03)</f>
        <v>0.03</v>
      </c>
      <c r="IS9" s="281">
        <f>IFERROR(INDEX('10 Yr Pro Forma'!$D$28:$M$28,1,'Rent Roll'!IS11+1),0.03)</f>
        <v>0.03</v>
      </c>
      <c r="IT9" s="281">
        <f>IFERROR(INDEX('10 Yr Pro Forma'!$D$28:$M$28,1,'Rent Roll'!IT11+1),0.03)</f>
        <v>0.03</v>
      </c>
      <c r="IU9" s="281">
        <f>IFERROR(INDEX('10 Yr Pro Forma'!$D$28:$M$28,1,'Rent Roll'!IU11+1),0.03)</f>
        <v>0.03</v>
      </c>
      <c r="IV9" s="281">
        <f>IFERROR(INDEX('10 Yr Pro Forma'!$D$28:$M$28,1,'Rent Roll'!IV11+1),0.03)</f>
        <v>0.03</v>
      </c>
      <c r="IW9" s="281">
        <f>IFERROR(INDEX('10 Yr Pro Forma'!$D$28:$M$28,1,'Rent Roll'!IW11+1),0.03)</f>
        <v>0.03</v>
      </c>
      <c r="IX9" s="281">
        <f>IFERROR(INDEX('10 Yr Pro Forma'!$D$28:$M$28,1,'Rent Roll'!IX11+1),0.03)</f>
        <v>0.03</v>
      </c>
      <c r="IY9" s="281">
        <f>IFERROR(INDEX('10 Yr Pro Forma'!$D$28:$M$28,1,'Rent Roll'!IY11+1),0.03)</f>
        <v>0.03</v>
      </c>
      <c r="IZ9" s="281">
        <f>IFERROR(INDEX('10 Yr Pro Forma'!$D$28:$M$28,1,'Rent Roll'!IZ11+1),0.03)</f>
        <v>0.03</v>
      </c>
      <c r="JA9" s="281">
        <f>IFERROR(INDEX('10 Yr Pro Forma'!$D$28:$M$28,1,'Rent Roll'!JA11+1),0.03)</f>
        <v>0.03</v>
      </c>
      <c r="JB9" s="281">
        <f>IFERROR(INDEX('10 Yr Pro Forma'!$D$28:$M$28,1,'Rent Roll'!JB11+1),0.03)</f>
        <v>0.03</v>
      </c>
      <c r="JC9" s="281">
        <f>IFERROR(INDEX('10 Yr Pro Forma'!$D$28:$M$28,1,'Rent Roll'!JC11+1),0.03)</f>
        <v>0.03</v>
      </c>
      <c r="JD9" s="281">
        <f>IFERROR(INDEX('10 Yr Pro Forma'!$D$28:$M$28,1,'Rent Roll'!JD11+1),0.03)</f>
        <v>0.03</v>
      </c>
      <c r="JE9" s="281">
        <f>IFERROR(INDEX('10 Yr Pro Forma'!$D$28:$M$28,1,'Rent Roll'!JE11+1),0.03)</f>
        <v>0.03</v>
      </c>
      <c r="JF9" s="281">
        <f>IFERROR(INDEX('10 Yr Pro Forma'!$D$28:$M$28,1,'Rent Roll'!JF11+1),0.03)</f>
        <v>0.03</v>
      </c>
      <c r="JG9" s="281">
        <f>IFERROR(INDEX('10 Yr Pro Forma'!$D$28:$M$28,1,'Rent Roll'!JG11+1),0.03)</f>
        <v>0.03</v>
      </c>
      <c r="JH9" s="281">
        <f>IFERROR(INDEX('10 Yr Pro Forma'!$D$28:$M$28,1,'Rent Roll'!JH11+1),0.03)</f>
        <v>0.03</v>
      </c>
      <c r="JI9" s="281">
        <f>IFERROR(INDEX('10 Yr Pro Forma'!$D$28:$M$28,1,'Rent Roll'!JI11+1),0.03)</f>
        <v>0.03</v>
      </c>
      <c r="JJ9" s="281">
        <f>IFERROR(INDEX('10 Yr Pro Forma'!$D$28:$M$28,1,'Rent Roll'!JJ11+1),0.03)</f>
        <v>0.03</v>
      </c>
      <c r="JK9" s="281">
        <f>IFERROR(INDEX('10 Yr Pro Forma'!$D$28:$M$28,1,'Rent Roll'!JK11+1),0.03)</f>
        <v>0.03</v>
      </c>
      <c r="JL9" s="281">
        <f>IFERROR(INDEX('10 Yr Pro Forma'!$D$28:$M$28,1,'Rent Roll'!JL11+1),0.03)</f>
        <v>0.03</v>
      </c>
      <c r="JM9" s="281">
        <f>IFERROR(INDEX('10 Yr Pro Forma'!$D$28:$M$28,1,'Rent Roll'!JM11+1),0.03)</f>
        <v>0.03</v>
      </c>
      <c r="JN9" s="281">
        <f>IFERROR(INDEX('10 Yr Pro Forma'!$D$28:$M$28,1,'Rent Roll'!JN11+1),0.03)</f>
        <v>0.03</v>
      </c>
      <c r="JO9" s="281">
        <f>IFERROR(INDEX('10 Yr Pro Forma'!$D$28:$M$28,1,'Rent Roll'!JO11+1),0.03)</f>
        <v>0.03</v>
      </c>
      <c r="JP9" s="281">
        <f>IFERROR(INDEX('10 Yr Pro Forma'!$D$28:$M$28,1,'Rent Roll'!JP11+1),0.03)</f>
        <v>0.03</v>
      </c>
      <c r="JQ9" s="281">
        <f>IFERROR(INDEX('10 Yr Pro Forma'!$D$28:$M$28,1,'Rent Roll'!JQ11+1),0.03)</f>
        <v>0.03</v>
      </c>
      <c r="JR9" s="281">
        <f>IFERROR(INDEX('10 Yr Pro Forma'!$D$28:$M$28,1,'Rent Roll'!JR11+1),0.03)</f>
        <v>0.03</v>
      </c>
      <c r="JS9" s="281">
        <f>IFERROR(INDEX('10 Yr Pro Forma'!$D$28:$M$28,1,'Rent Roll'!JS11+1),0.03)</f>
        <v>0.03</v>
      </c>
      <c r="JT9" s="281">
        <f>IFERROR(INDEX('10 Yr Pro Forma'!$D$28:$M$28,1,'Rent Roll'!JT11+1),0.03)</f>
        <v>0.03</v>
      </c>
      <c r="JU9" s="281">
        <f>IFERROR(INDEX('10 Yr Pro Forma'!$D$28:$M$28,1,'Rent Roll'!JU11+1),0.03)</f>
        <v>0.03</v>
      </c>
      <c r="JV9" s="281">
        <f>IFERROR(INDEX('10 Yr Pro Forma'!$D$28:$M$28,1,'Rent Roll'!JV11+1),0.03)</f>
        <v>0.03</v>
      </c>
      <c r="JW9" s="281">
        <f>IFERROR(INDEX('10 Yr Pro Forma'!$D$28:$M$28,1,'Rent Roll'!JW11+1),0.03)</f>
        <v>0.03</v>
      </c>
      <c r="JX9" s="281">
        <f>IFERROR(INDEX('10 Yr Pro Forma'!$D$28:$M$28,1,'Rent Roll'!JX11+1),0.03)</f>
        <v>0.03</v>
      </c>
      <c r="JY9" s="281">
        <f>IFERROR(INDEX('10 Yr Pro Forma'!$D$28:$M$28,1,'Rent Roll'!JY11+1),0.03)</f>
        <v>0.03</v>
      </c>
      <c r="JZ9" s="281">
        <f>IFERROR(INDEX('10 Yr Pro Forma'!$D$28:$M$28,1,'Rent Roll'!JZ11+1),0.03)</f>
        <v>0.03</v>
      </c>
      <c r="KA9" s="281">
        <f>IFERROR(INDEX('10 Yr Pro Forma'!$D$28:$M$28,1,'Rent Roll'!KA11+1),0.03)</f>
        <v>0.03</v>
      </c>
      <c r="KB9" s="281">
        <f>IFERROR(INDEX('10 Yr Pro Forma'!$D$28:$M$28,1,'Rent Roll'!KB11+1),0.03)</f>
        <v>0.03</v>
      </c>
      <c r="KC9" s="281">
        <f>IFERROR(INDEX('10 Yr Pro Forma'!$D$28:$M$28,1,'Rent Roll'!KC11+1),0.03)</f>
        <v>0.03</v>
      </c>
      <c r="KD9" s="281">
        <f>IFERROR(INDEX('10 Yr Pro Forma'!$D$28:$M$28,1,'Rent Roll'!KD11+1),0.03)</f>
        <v>0.03</v>
      </c>
      <c r="KE9" s="281">
        <f>IFERROR(INDEX('10 Yr Pro Forma'!$D$28:$M$28,1,'Rent Roll'!KE11+1),0.03)</f>
        <v>0.03</v>
      </c>
      <c r="KF9" s="281">
        <f>IFERROR(INDEX('10 Yr Pro Forma'!$D$28:$M$28,1,'Rent Roll'!KF11+1),0.03)</f>
        <v>0.03</v>
      </c>
      <c r="KG9" s="281">
        <f>IFERROR(INDEX('10 Yr Pro Forma'!$D$28:$M$28,1,'Rent Roll'!KG11+1),0.03)</f>
        <v>0.03</v>
      </c>
      <c r="KH9" s="281">
        <f>IFERROR(INDEX('10 Yr Pro Forma'!$D$28:$M$28,1,'Rent Roll'!KH11+1),0.03)</f>
        <v>0.03</v>
      </c>
      <c r="KI9" s="281">
        <f>IFERROR(INDEX('10 Yr Pro Forma'!$D$28:$M$28,1,'Rent Roll'!KI11+1),0.03)</f>
        <v>0.03</v>
      </c>
      <c r="KJ9" s="281">
        <f>IFERROR(INDEX('10 Yr Pro Forma'!$D$28:$M$28,1,'Rent Roll'!KJ11+1),0.03)</f>
        <v>0.03</v>
      </c>
      <c r="KK9" s="281">
        <f>IFERROR(INDEX('10 Yr Pro Forma'!$D$28:$M$28,1,'Rent Roll'!KK11+1),0.03)</f>
        <v>0.03</v>
      </c>
      <c r="KL9" s="281">
        <f>IFERROR(INDEX('10 Yr Pro Forma'!$D$28:$M$28,1,'Rent Roll'!KL11+1),0.03)</f>
        <v>0.03</v>
      </c>
      <c r="KM9" s="281">
        <f>IFERROR(INDEX('10 Yr Pro Forma'!$D$28:$M$28,1,'Rent Roll'!KM11+1),0.03)</f>
        <v>0.03</v>
      </c>
      <c r="KN9" s="281">
        <f>IFERROR(INDEX('10 Yr Pro Forma'!$D$28:$M$28,1,'Rent Roll'!KN11+1),0.03)</f>
        <v>0.03</v>
      </c>
      <c r="KO9" s="281">
        <f>IFERROR(INDEX('10 Yr Pro Forma'!$D$28:$M$28,1,'Rent Roll'!KO11+1),0.03)</f>
        <v>0.03</v>
      </c>
      <c r="KP9" s="281">
        <f>IFERROR(INDEX('10 Yr Pro Forma'!$D$28:$M$28,1,'Rent Roll'!KP11+1),0.03)</f>
        <v>0.03</v>
      </c>
      <c r="KQ9" s="281">
        <f>IFERROR(INDEX('10 Yr Pro Forma'!$D$28:$M$28,1,'Rent Roll'!KQ11+1),0.03)</f>
        <v>0.03</v>
      </c>
      <c r="KR9" s="281">
        <f>IFERROR(INDEX('10 Yr Pro Forma'!$D$28:$M$28,1,'Rent Roll'!KR11+1),0.03)</f>
        <v>0.03</v>
      </c>
      <c r="KS9" s="281">
        <f>IFERROR(INDEX('10 Yr Pro Forma'!$D$28:$M$28,1,'Rent Roll'!KS11+1),0.03)</f>
        <v>0.03</v>
      </c>
      <c r="KT9" s="281">
        <f>IFERROR(INDEX('10 Yr Pro Forma'!$D$28:$M$28,1,'Rent Roll'!KT11+1),0.03)</f>
        <v>0.03</v>
      </c>
      <c r="KU9" s="281">
        <f>IFERROR(INDEX('10 Yr Pro Forma'!$D$28:$M$28,1,'Rent Roll'!KU11+1),0.03)</f>
        <v>0.03</v>
      </c>
      <c r="KV9" s="281">
        <f>IFERROR(INDEX('10 Yr Pro Forma'!$D$28:$M$28,1,'Rent Roll'!KV11+1),0.03)</f>
        <v>0.03</v>
      </c>
      <c r="KW9" s="281">
        <f>IFERROR(INDEX('10 Yr Pro Forma'!$D$28:$M$28,1,'Rent Roll'!KW11+1),0.03)</f>
        <v>0.03</v>
      </c>
      <c r="KX9" s="281">
        <f>IFERROR(INDEX('10 Yr Pro Forma'!$D$28:$M$28,1,'Rent Roll'!KX11+1),0.03)</f>
        <v>0.03</v>
      </c>
      <c r="KY9" s="281">
        <f>IFERROR(INDEX('10 Yr Pro Forma'!$D$28:$M$28,1,'Rent Roll'!KY11+1),0.03)</f>
        <v>0.03</v>
      </c>
      <c r="KZ9" s="281">
        <f>IFERROR(INDEX('10 Yr Pro Forma'!$D$28:$M$28,1,'Rent Roll'!KZ11+1),0.03)</f>
        <v>0.03</v>
      </c>
      <c r="LA9" s="281">
        <f>IFERROR(INDEX('10 Yr Pro Forma'!$D$28:$M$28,1,'Rent Roll'!LA11+1),0.03)</f>
        <v>0.03</v>
      </c>
      <c r="LB9" s="281">
        <f>IFERROR(INDEX('10 Yr Pro Forma'!$D$28:$M$28,1,'Rent Roll'!LB11+1),0.03)</f>
        <v>0.03</v>
      </c>
      <c r="LC9" s="281">
        <f>IFERROR(INDEX('10 Yr Pro Forma'!$D$28:$M$28,1,'Rent Roll'!LC11+1),0.03)</f>
        <v>0.03</v>
      </c>
      <c r="LD9" s="281">
        <f>IFERROR(INDEX('10 Yr Pro Forma'!$D$28:$M$28,1,'Rent Roll'!LD11+1),0.03)</f>
        <v>0.03</v>
      </c>
      <c r="LE9" s="281">
        <f>IFERROR(INDEX('10 Yr Pro Forma'!$D$28:$M$28,1,'Rent Roll'!LE11+1),0.03)</f>
        <v>0.03</v>
      </c>
      <c r="LF9" s="281">
        <f>IFERROR(INDEX('10 Yr Pro Forma'!$D$28:$M$28,1,'Rent Roll'!LF11+1),0.03)</f>
        <v>0.03</v>
      </c>
      <c r="LG9" s="281">
        <f>IFERROR(INDEX('10 Yr Pro Forma'!$D$28:$M$28,1,'Rent Roll'!LG11+1),0.03)</f>
        <v>0.03</v>
      </c>
      <c r="LH9" s="281">
        <f>IFERROR(INDEX('10 Yr Pro Forma'!$D$28:$M$28,1,'Rent Roll'!LH11+1),0.03)</f>
        <v>0.03</v>
      </c>
      <c r="LI9" s="281">
        <f>IFERROR(INDEX('10 Yr Pro Forma'!$D$28:$M$28,1,'Rent Roll'!LI11+1),0.03)</f>
        <v>0.03</v>
      </c>
      <c r="LJ9" s="281">
        <f>IFERROR(INDEX('10 Yr Pro Forma'!$D$28:$M$28,1,'Rent Roll'!LJ11+1),0.03)</f>
        <v>0.03</v>
      </c>
      <c r="LK9" s="281">
        <f>IFERROR(INDEX('10 Yr Pro Forma'!$D$28:$M$28,1,'Rent Roll'!LK11+1),0.03)</f>
        <v>0.03</v>
      </c>
      <c r="LL9" s="281">
        <f>IFERROR(INDEX('10 Yr Pro Forma'!$D$28:$M$28,1,'Rent Roll'!LL11+1),0.03)</f>
        <v>0.03</v>
      </c>
      <c r="LM9" s="281">
        <f>IFERROR(INDEX('10 Yr Pro Forma'!$D$28:$M$28,1,'Rent Roll'!LM11+1),0.03)</f>
        <v>0.03</v>
      </c>
      <c r="LN9" s="281">
        <f>IFERROR(INDEX('10 Yr Pro Forma'!$D$28:$M$28,1,'Rent Roll'!LN11+1),0.03)</f>
        <v>0.03</v>
      </c>
      <c r="LO9" s="281">
        <f>IFERROR(INDEX('10 Yr Pro Forma'!$D$28:$M$28,1,'Rent Roll'!LO11+1),0.03)</f>
        <v>0.03</v>
      </c>
      <c r="LP9" s="281">
        <f>IFERROR(INDEX('10 Yr Pro Forma'!$D$28:$M$28,1,'Rent Roll'!LP11+1),0.03)</f>
        <v>0.03</v>
      </c>
      <c r="LQ9" s="281">
        <f>IFERROR(INDEX('10 Yr Pro Forma'!$D$28:$M$28,1,'Rent Roll'!LQ11+1),0.03)</f>
        <v>0.03</v>
      </c>
      <c r="LR9" s="281">
        <f>IFERROR(INDEX('10 Yr Pro Forma'!$D$28:$M$28,1,'Rent Roll'!LR11+1),0.03)</f>
        <v>0.03</v>
      </c>
      <c r="LS9" s="281">
        <f>IFERROR(INDEX('10 Yr Pro Forma'!$D$28:$M$28,1,'Rent Roll'!LS11+1),0.03)</f>
        <v>0.03</v>
      </c>
      <c r="MA9" s="285" t="s">
        <v>111</v>
      </c>
      <c r="MB9" s="281">
        <f>IFERROR(INDEX('10 Yr Pro Forma'!$D$28:$M$28,1,'Rent Roll'!MB11+1),0.03)</f>
        <v>0.03</v>
      </c>
      <c r="MC9" s="281">
        <f>IFERROR(INDEX('10 Yr Pro Forma'!$D$28:$M$28,1,'Rent Roll'!MC11+1),0.03)</f>
        <v>0.03</v>
      </c>
      <c r="MD9" s="281">
        <f>IFERROR(INDEX('10 Yr Pro Forma'!$D$28:$M$28,1,'Rent Roll'!MD11+1),0.03)</f>
        <v>0.03</v>
      </c>
      <c r="ME9" s="281">
        <f>IFERROR(INDEX('10 Yr Pro Forma'!$D$28:$M$28,1,'Rent Roll'!ME11+1),0.03)</f>
        <v>0.03</v>
      </c>
      <c r="MF9" s="281">
        <f>IFERROR(INDEX('10 Yr Pro Forma'!$D$28:$M$28,1,'Rent Roll'!MF11+1),0.03)</f>
        <v>0.03</v>
      </c>
      <c r="MG9" s="281">
        <f>IFERROR(INDEX('10 Yr Pro Forma'!$D$28:$M$28,1,'Rent Roll'!MG11+1),0.03)</f>
        <v>0.03</v>
      </c>
      <c r="MH9" s="281">
        <f>IFERROR(INDEX('10 Yr Pro Forma'!$D$28:$M$28,1,'Rent Roll'!MH11+1),0.03)</f>
        <v>0.03</v>
      </c>
      <c r="MI9" s="281">
        <f>IFERROR(INDEX('10 Yr Pro Forma'!$D$28:$M$28,1,'Rent Roll'!MI11+1),0.03)</f>
        <v>0.03</v>
      </c>
      <c r="MJ9" s="281">
        <f>IFERROR(INDEX('10 Yr Pro Forma'!$D$28:$M$28,1,'Rent Roll'!MJ11+1),0.03)</f>
        <v>0.03</v>
      </c>
      <c r="MK9" s="281">
        <f>IFERROR(INDEX('10 Yr Pro Forma'!$D$28:$M$28,1,'Rent Roll'!MK11+1),0.03)</f>
        <v>0.03</v>
      </c>
      <c r="ML9" s="281">
        <f>IFERROR(INDEX('10 Yr Pro Forma'!$D$28:$M$28,1,'Rent Roll'!ML11+1),0.03)</f>
        <v>0.03</v>
      </c>
      <c r="MM9" s="281">
        <f>IFERROR(INDEX('10 Yr Pro Forma'!$D$28:$M$28,1,'Rent Roll'!MM11+1),0.03)</f>
        <v>0.03</v>
      </c>
      <c r="MN9" s="281">
        <f>IFERROR(INDEX('10 Yr Pro Forma'!$D$28:$M$28,1,'Rent Roll'!MN11+1),0.03)</f>
        <v>0.03</v>
      </c>
      <c r="MO9" s="281">
        <f>IFERROR(INDEX('10 Yr Pro Forma'!$D$28:$M$28,1,'Rent Roll'!MO11+1),0.03)</f>
        <v>0.03</v>
      </c>
      <c r="MP9" s="281">
        <f>IFERROR(INDEX('10 Yr Pro Forma'!$D$28:$M$28,1,'Rent Roll'!MP11+1),0.03)</f>
        <v>0.03</v>
      </c>
      <c r="MQ9" s="281">
        <f>IFERROR(INDEX('10 Yr Pro Forma'!$D$28:$M$28,1,'Rent Roll'!MQ11+1),0.03)</f>
        <v>0.03</v>
      </c>
      <c r="MR9" s="281">
        <f>IFERROR(INDEX('10 Yr Pro Forma'!$D$28:$M$28,1,'Rent Roll'!MR11+1),0.03)</f>
        <v>0.03</v>
      </c>
      <c r="MS9" s="281">
        <f>IFERROR(INDEX('10 Yr Pro Forma'!$D$28:$M$28,1,'Rent Roll'!MS11+1),0.03)</f>
        <v>0.03</v>
      </c>
      <c r="MT9" s="281">
        <f>IFERROR(INDEX('10 Yr Pro Forma'!$D$28:$M$28,1,'Rent Roll'!MT11+1),0.03)</f>
        <v>0.03</v>
      </c>
      <c r="MU9" s="281">
        <f>IFERROR(INDEX('10 Yr Pro Forma'!$D$28:$M$28,1,'Rent Roll'!MU11+1),0.03)</f>
        <v>0.03</v>
      </c>
      <c r="MV9" s="281">
        <f>IFERROR(INDEX('10 Yr Pro Forma'!$D$28:$M$28,1,'Rent Roll'!MV11+1),0.03)</f>
        <v>0.03</v>
      </c>
      <c r="MW9" s="281">
        <f>IFERROR(INDEX('10 Yr Pro Forma'!$D$28:$M$28,1,'Rent Roll'!MW11+1),0.03)</f>
        <v>0.03</v>
      </c>
      <c r="MX9" s="281">
        <f>IFERROR(INDEX('10 Yr Pro Forma'!$D$28:$M$28,1,'Rent Roll'!MX11+1),0.03)</f>
        <v>0.03</v>
      </c>
      <c r="MY9" s="281">
        <f>IFERROR(INDEX('10 Yr Pro Forma'!$D$28:$M$28,1,'Rent Roll'!MY11+1),0.03)</f>
        <v>0.03</v>
      </c>
      <c r="MZ9" s="281">
        <f>IFERROR(INDEX('10 Yr Pro Forma'!$D$28:$M$28,1,'Rent Roll'!MZ11+1),0.03)</f>
        <v>0.03</v>
      </c>
      <c r="NA9" s="281">
        <f>IFERROR(INDEX('10 Yr Pro Forma'!$D$28:$M$28,1,'Rent Roll'!NA11+1),0.03)</f>
        <v>0.03</v>
      </c>
      <c r="NB9" s="281">
        <f>IFERROR(INDEX('10 Yr Pro Forma'!$D$28:$M$28,1,'Rent Roll'!NB11+1),0.03)</f>
        <v>0.03</v>
      </c>
      <c r="NC9" s="281">
        <f>IFERROR(INDEX('10 Yr Pro Forma'!$D$28:$M$28,1,'Rent Roll'!NC11+1),0.03)</f>
        <v>0.03</v>
      </c>
      <c r="ND9" s="281">
        <f>IFERROR(INDEX('10 Yr Pro Forma'!$D$28:$M$28,1,'Rent Roll'!ND11+1),0.03)</f>
        <v>0.03</v>
      </c>
      <c r="NE9" s="281">
        <f>IFERROR(INDEX('10 Yr Pro Forma'!$D$28:$M$28,1,'Rent Roll'!NE11+1),0.03)</f>
        <v>0.03</v>
      </c>
      <c r="NF9" s="281">
        <f>IFERROR(INDEX('10 Yr Pro Forma'!$D$28:$M$28,1,'Rent Roll'!NF11+1),0.03)</f>
        <v>0.03</v>
      </c>
      <c r="NG9" s="281">
        <f>IFERROR(INDEX('10 Yr Pro Forma'!$D$28:$M$28,1,'Rent Roll'!NG11+1),0.03)</f>
        <v>0.03</v>
      </c>
      <c r="NH9" s="281">
        <f>IFERROR(INDEX('10 Yr Pro Forma'!$D$28:$M$28,1,'Rent Roll'!NH11+1),0.03)</f>
        <v>0.03</v>
      </c>
      <c r="NI9" s="281">
        <f>IFERROR(INDEX('10 Yr Pro Forma'!$D$28:$M$28,1,'Rent Roll'!NI11+1),0.03)</f>
        <v>0.03</v>
      </c>
      <c r="NJ9" s="281">
        <f>IFERROR(INDEX('10 Yr Pro Forma'!$D$28:$M$28,1,'Rent Roll'!NJ11+1),0.03)</f>
        <v>0.03</v>
      </c>
      <c r="NK9" s="281">
        <f>IFERROR(INDEX('10 Yr Pro Forma'!$D$28:$M$28,1,'Rent Roll'!NK11+1),0.03)</f>
        <v>0.03</v>
      </c>
      <c r="NL9" s="281">
        <f>IFERROR(INDEX('10 Yr Pro Forma'!$D$28:$M$28,1,'Rent Roll'!NL11+1),0.03)</f>
        <v>0.03</v>
      </c>
      <c r="NM9" s="281">
        <f>IFERROR(INDEX('10 Yr Pro Forma'!$D$28:$M$28,1,'Rent Roll'!NM11+1),0.03)</f>
        <v>0.03</v>
      </c>
      <c r="NN9" s="281">
        <f>IFERROR(INDEX('10 Yr Pro Forma'!$D$28:$M$28,1,'Rent Roll'!NN11+1),0.03)</f>
        <v>0.03</v>
      </c>
      <c r="NO9" s="281">
        <f>IFERROR(INDEX('10 Yr Pro Forma'!$D$28:$M$28,1,'Rent Roll'!NO11+1),0.03)</f>
        <v>0.03</v>
      </c>
      <c r="NP9" s="281">
        <f>IFERROR(INDEX('10 Yr Pro Forma'!$D$28:$M$28,1,'Rent Roll'!NP11+1),0.03)</f>
        <v>0.03</v>
      </c>
      <c r="NQ9" s="281">
        <f>IFERROR(INDEX('10 Yr Pro Forma'!$D$28:$M$28,1,'Rent Roll'!NQ11+1),0.03)</f>
        <v>0.03</v>
      </c>
      <c r="NR9" s="281">
        <f>IFERROR(INDEX('10 Yr Pro Forma'!$D$28:$M$28,1,'Rent Roll'!NR11+1),0.03)</f>
        <v>0.03</v>
      </c>
      <c r="NS9" s="281">
        <f>IFERROR(INDEX('10 Yr Pro Forma'!$D$28:$M$28,1,'Rent Roll'!NS11+1),0.03)</f>
        <v>0.03</v>
      </c>
      <c r="NT9" s="281">
        <f>IFERROR(INDEX('10 Yr Pro Forma'!$D$28:$M$28,1,'Rent Roll'!NT11+1),0.03)</f>
        <v>0.03</v>
      </c>
      <c r="NU9" s="281">
        <f>IFERROR(INDEX('10 Yr Pro Forma'!$D$28:$M$28,1,'Rent Roll'!NU11+1),0.03)</f>
        <v>0.03</v>
      </c>
      <c r="NV9" s="281">
        <f>IFERROR(INDEX('10 Yr Pro Forma'!$D$28:$M$28,1,'Rent Roll'!NV11+1),0.03)</f>
        <v>0.03</v>
      </c>
      <c r="NW9" s="281">
        <f>IFERROR(INDEX('10 Yr Pro Forma'!$D$28:$M$28,1,'Rent Roll'!NW11+1),0.03)</f>
        <v>0.03</v>
      </c>
      <c r="NX9" s="281">
        <f>IFERROR(INDEX('10 Yr Pro Forma'!$D$28:$M$28,1,'Rent Roll'!NX11+1),0.03)</f>
        <v>0.03</v>
      </c>
      <c r="NY9" s="281">
        <f>IFERROR(INDEX('10 Yr Pro Forma'!$D$28:$M$28,1,'Rent Roll'!NY11+1),0.03)</f>
        <v>0.03</v>
      </c>
      <c r="NZ9" s="281">
        <f>IFERROR(INDEX('10 Yr Pro Forma'!$D$28:$M$28,1,'Rent Roll'!NZ11+1),0.03)</f>
        <v>0.03</v>
      </c>
      <c r="OA9" s="281">
        <f>IFERROR(INDEX('10 Yr Pro Forma'!$D$28:$M$28,1,'Rent Roll'!OA11+1),0.03)</f>
        <v>0.03</v>
      </c>
      <c r="OB9" s="281">
        <f>IFERROR(INDEX('10 Yr Pro Forma'!$D$28:$M$28,1,'Rent Roll'!OB11+1),0.03)</f>
        <v>0.03</v>
      </c>
      <c r="OC9" s="281">
        <f>IFERROR(INDEX('10 Yr Pro Forma'!$D$28:$M$28,1,'Rent Roll'!OC11+1),0.03)</f>
        <v>0.03</v>
      </c>
      <c r="OD9" s="281">
        <f>IFERROR(INDEX('10 Yr Pro Forma'!$D$28:$M$28,1,'Rent Roll'!OD11+1),0.03)</f>
        <v>0.03</v>
      </c>
      <c r="OE9" s="281">
        <f>IFERROR(INDEX('10 Yr Pro Forma'!$D$28:$M$28,1,'Rent Roll'!OE11+1),0.03)</f>
        <v>0.03</v>
      </c>
      <c r="OF9" s="281">
        <f>IFERROR(INDEX('10 Yr Pro Forma'!$D$28:$M$28,1,'Rent Roll'!OF11+1),0.03)</f>
        <v>0.03</v>
      </c>
      <c r="OG9" s="281">
        <f>IFERROR(INDEX('10 Yr Pro Forma'!$D$28:$M$28,1,'Rent Roll'!OG11+1),0.03)</f>
        <v>0.03</v>
      </c>
      <c r="OH9" s="281">
        <f>IFERROR(INDEX('10 Yr Pro Forma'!$D$28:$M$28,1,'Rent Roll'!OH11+1),0.03)</f>
        <v>0.03</v>
      </c>
      <c r="OI9" s="281">
        <f>IFERROR(INDEX('10 Yr Pro Forma'!$D$28:$M$28,1,'Rent Roll'!OI11+1),0.03)</f>
        <v>0.03</v>
      </c>
      <c r="OJ9" s="281">
        <f>IFERROR(INDEX('10 Yr Pro Forma'!$D$28:$M$28,1,'Rent Roll'!OJ11+1),0.03)</f>
        <v>0.03</v>
      </c>
      <c r="OK9" s="281">
        <f>IFERROR(INDEX('10 Yr Pro Forma'!$D$28:$M$28,1,'Rent Roll'!OK11+1),0.03)</f>
        <v>0.03</v>
      </c>
      <c r="OL9" s="281">
        <f>IFERROR(INDEX('10 Yr Pro Forma'!$D$28:$M$28,1,'Rent Roll'!OL11+1),0.03)</f>
        <v>0.03</v>
      </c>
      <c r="OM9" s="281">
        <f>IFERROR(INDEX('10 Yr Pro Forma'!$D$28:$M$28,1,'Rent Roll'!OM11+1),0.03)</f>
        <v>0.03</v>
      </c>
      <c r="ON9" s="281">
        <f>IFERROR(INDEX('10 Yr Pro Forma'!$D$28:$M$28,1,'Rent Roll'!ON11+1),0.03)</f>
        <v>0.03</v>
      </c>
      <c r="OO9" s="281">
        <f>IFERROR(INDEX('10 Yr Pro Forma'!$D$28:$M$28,1,'Rent Roll'!OO11+1),0.03)</f>
        <v>0.03</v>
      </c>
      <c r="OP9" s="281">
        <f>IFERROR(INDEX('10 Yr Pro Forma'!$D$28:$M$28,1,'Rent Roll'!OP11+1),0.03)</f>
        <v>0.03</v>
      </c>
      <c r="OQ9" s="281">
        <f>IFERROR(INDEX('10 Yr Pro Forma'!$D$28:$M$28,1,'Rent Roll'!OQ11+1),0.03)</f>
        <v>0.03</v>
      </c>
      <c r="OR9" s="281">
        <f>IFERROR(INDEX('10 Yr Pro Forma'!$D$28:$M$28,1,'Rent Roll'!OR11+1),0.03)</f>
        <v>0.03</v>
      </c>
      <c r="OS9" s="281">
        <f>IFERROR(INDEX('10 Yr Pro Forma'!$D$28:$M$28,1,'Rent Roll'!OS11+1),0.03)</f>
        <v>0.03</v>
      </c>
      <c r="OT9" s="281">
        <f>IFERROR(INDEX('10 Yr Pro Forma'!$D$28:$M$28,1,'Rent Roll'!OT11+1),0.03)</f>
        <v>0.03</v>
      </c>
      <c r="OU9" s="281">
        <f>IFERROR(INDEX('10 Yr Pro Forma'!$D$28:$M$28,1,'Rent Roll'!OU11+1),0.03)</f>
        <v>0.03</v>
      </c>
      <c r="OV9" s="281">
        <f>IFERROR(INDEX('10 Yr Pro Forma'!$D$28:$M$28,1,'Rent Roll'!OV11+1),0.03)</f>
        <v>0.03</v>
      </c>
      <c r="OW9" s="281">
        <f>IFERROR(INDEX('10 Yr Pro Forma'!$D$28:$M$28,1,'Rent Roll'!OW11+1),0.03)</f>
        <v>0.03</v>
      </c>
      <c r="OX9" s="281">
        <f>IFERROR(INDEX('10 Yr Pro Forma'!$D$28:$M$28,1,'Rent Roll'!OX11+1),0.03)</f>
        <v>0.03</v>
      </c>
      <c r="OY9" s="281">
        <f>IFERROR(INDEX('10 Yr Pro Forma'!$D$28:$M$28,1,'Rent Roll'!OY11+1),0.03)</f>
        <v>0.03</v>
      </c>
      <c r="OZ9" s="281">
        <f>IFERROR(INDEX('10 Yr Pro Forma'!$D$28:$M$28,1,'Rent Roll'!OZ11+1),0.03)</f>
        <v>0.03</v>
      </c>
      <c r="PA9" s="281">
        <f>IFERROR(INDEX('10 Yr Pro Forma'!$D$28:$M$28,1,'Rent Roll'!PA11+1),0.03)</f>
        <v>0.03</v>
      </c>
      <c r="PB9" s="281">
        <f>IFERROR(INDEX('10 Yr Pro Forma'!$D$28:$M$28,1,'Rent Roll'!PB11+1),0.03)</f>
        <v>0.03</v>
      </c>
      <c r="PC9" s="281">
        <f>IFERROR(INDEX('10 Yr Pro Forma'!$D$28:$M$28,1,'Rent Roll'!PC11+1),0.03)</f>
        <v>0.03</v>
      </c>
      <c r="PD9" s="281">
        <f>IFERROR(INDEX('10 Yr Pro Forma'!$D$28:$M$28,1,'Rent Roll'!PD11+1),0.03)</f>
        <v>0.03</v>
      </c>
      <c r="PE9" s="281">
        <f>IFERROR(INDEX('10 Yr Pro Forma'!$D$28:$M$28,1,'Rent Roll'!PE11+1),0.03)</f>
        <v>0.03</v>
      </c>
      <c r="PF9" s="281">
        <f>IFERROR(INDEX('10 Yr Pro Forma'!$D$28:$M$28,1,'Rent Roll'!PF11+1),0.03)</f>
        <v>0.03</v>
      </c>
      <c r="PG9" s="281">
        <f>IFERROR(INDEX('10 Yr Pro Forma'!$D$28:$M$28,1,'Rent Roll'!PG11+1),0.03)</f>
        <v>0.03</v>
      </c>
      <c r="PH9" s="281">
        <f>IFERROR(INDEX('10 Yr Pro Forma'!$D$28:$M$28,1,'Rent Roll'!PH11+1),0.03)</f>
        <v>0.03</v>
      </c>
      <c r="PI9" s="281">
        <f>IFERROR(INDEX('10 Yr Pro Forma'!$D$28:$M$28,1,'Rent Roll'!PI11+1),0.03)</f>
        <v>0.03</v>
      </c>
      <c r="PJ9" s="281">
        <f>IFERROR(INDEX('10 Yr Pro Forma'!$D$28:$M$28,1,'Rent Roll'!PJ11+1),0.03)</f>
        <v>0.03</v>
      </c>
      <c r="PK9" s="281">
        <f>IFERROR(INDEX('10 Yr Pro Forma'!$D$28:$M$28,1,'Rent Roll'!PK11+1),0.03)</f>
        <v>0.03</v>
      </c>
      <c r="PL9" s="281">
        <f>IFERROR(INDEX('10 Yr Pro Forma'!$D$28:$M$28,1,'Rent Roll'!PL11+1),0.03)</f>
        <v>0.03</v>
      </c>
      <c r="PM9" s="281">
        <f>IFERROR(INDEX('10 Yr Pro Forma'!$D$28:$M$28,1,'Rent Roll'!PM11+1),0.03)</f>
        <v>0.03</v>
      </c>
      <c r="PN9" s="281">
        <f>IFERROR(INDEX('10 Yr Pro Forma'!$D$28:$M$28,1,'Rent Roll'!PN11+1),0.03)</f>
        <v>0.03</v>
      </c>
      <c r="PO9" s="281">
        <f>IFERROR(INDEX('10 Yr Pro Forma'!$D$28:$M$28,1,'Rent Roll'!PO11+1),0.03)</f>
        <v>0.03</v>
      </c>
      <c r="PP9" s="281">
        <f>IFERROR(INDEX('10 Yr Pro Forma'!$D$28:$M$28,1,'Rent Roll'!PP11+1),0.03)</f>
        <v>0.03</v>
      </c>
      <c r="PQ9" s="281">
        <f>IFERROR(INDEX('10 Yr Pro Forma'!$D$28:$M$28,1,'Rent Roll'!PQ11+1),0.03)</f>
        <v>0.03</v>
      </c>
      <c r="PR9" s="281">
        <f>IFERROR(INDEX('10 Yr Pro Forma'!$D$28:$M$28,1,'Rent Roll'!PR11+1),0.03)</f>
        <v>0.03</v>
      </c>
      <c r="PS9" s="281">
        <f>IFERROR(INDEX('10 Yr Pro Forma'!$D$28:$M$28,1,'Rent Roll'!PS11+1),0.03)</f>
        <v>0.03</v>
      </c>
      <c r="PT9" s="281">
        <f>IFERROR(INDEX('10 Yr Pro Forma'!$D$28:$M$28,1,'Rent Roll'!PT11+1),0.03)</f>
        <v>0.03</v>
      </c>
      <c r="PU9" s="281">
        <f>IFERROR(INDEX('10 Yr Pro Forma'!$D$28:$M$28,1,'Rent Roll'!PU11+1),0.03)</f>
        <v>0.03</v>
      </c>
      <c r="PV9" s="281">
        <f>IFERROR(INDEX('10 Yr Pro Forma'!$D$28:$M$28,1,'Rent Roll'!PV11+1),0.03)</f>
        <v>0.03</v>
      </c>
      <c r="PW9" s="281">
        <f>IFERROR(INDEX('10 Yr Pro Forma'!$D$28:$M$28,1,'Rent Roll'!PW11+1),0.03)</f>
        <v>0.03</v>
      </c>
      <c r="PX9" s="281">
        <f>IFERROR(INDEX('10 Yr Pro Forma'!$D$28:$M$28,1,'Rent Roll'!PX11+1),0.03)</f>
        <v>0.03</v>
      </c>
      <c r="PY9" s="281">
        <f>IFERROR(INDEX('10 Yr Pro Forma'!$D$28:$M$28,1,'Rent Roll'!PY11+1),0.03)</f>
        <v>0.03</v>
      </c>
      <c r="PZ9" s="281">
        <f>IFERROR(INDEX('10 Yr Pro Forma'!$D$28:$M$28,1,'Rent Roll'!PZ11+1),0.03)</f>
        <v>0.03</v>
      </c>
      <c r="QA9" s="281">
        <f>IFERROR(INDEX('10 Yr Pro Forma'!$D$28:$M$28,1,'Rent Roll'!QA11+1),0.03)</f>
        <v>0.03</v>
      </c>
      <c r="QB9" s="281">
        <f>IFERROR(INDEX('10 Yr Pro Forma'!$D$28:$M$28,1,'Rent Roll'!QB11+1),0.03)</f>
        <v>0.03</v>
      </c>
      <c r="QC9" s="281">
        <f>IFERROR(INDEX('10 Yr Pro Forma'!$D$28:$M$28,1,'Rent Roll'!QC11+1),0.03)</f>
        <v>0.03</v>
      </c>
      <c r="QD9" s="281">
        <f>IFERROR(INDEX('10 Yr Pro Forma'!$D$28:$M$28,1,'Rent Roll'!QD11+1),0.03)</f>
        <v>0.03</v>
      </c>
      <c r="QE9" s="281">
        <f>IFERROR(INDEX('10 Yr Pro Forma'!$D$28:$M$28,1,'Rent Roll'!QE11+1),0.03)</f>
        <v>0.03</v>
      </c>
      <c r="QF9" s="281">
        <f>IFERROR(INDEX('10 Yr Pro Forma'!$D$28:$M$28,1,'Rent Roll'!QF11+1),0.03)</f>
        <v>0.03</v>
      </c>
      <c r="QG9" s="281">
        <f>IFERROR(INDEX('10 Yr Pro Forma'!$D$28:$M$28,1,'Rent Roll'!QG11+1),0.03)</f>
        <v>0.03</v>
      </c>
      <c r="QH9" s="281">
        <f>IFERROR(INDEX('10 Yr Pro Forma'!$D$28:$M$28,1,'Rent Roll'!QH11+1),0.03)</f>
        <v>0.03</v>
      </c>
      <c r="QI9" s="281">
        <f>IFERROR(INDEX('10 Yr Pro Forma'!$D$28:$M$28,1,'Rent Roll'!QI11+1),0.03)</f>
        <v>0.03</v>
      </c>
      <c r="QJ9" s="281">
        <f>IFERROR(INDEX('10 Yr Pro Forma'!$D$28:$M$28,1,'Rent Roll'!QJ11+1),0.03)</f>
        <v>0.03</v>
      </c>
      <c r="QK9" s="281">
        <f>IFERROR(INDEX('10 Yr Pro Forma'!$D$28:$M$28,1,'Rent Roll'!QK11+1),0.03)</f>
        <v>0.03</v>
      </c>
      <c r="QL9" s="281">
        <f>IFERROR(INDEX('10 Yr Pro Forma'!$D$28:$M$28,1,'Rent Roll'!QL11+1),0.03)</f>
        <v>0.03</v>
      </c>
      <c r="QM9" s="281">
        <f>IFERROR(INDEX('10 Yr Pro Forma'!$D$28:$M$28,1,'Rent Roll'!QM11+1),0.03)</f>
        <v>0.03</v>
      </c>
      <c r="QN9" s="281">
        <f>IFERROR(INDEX('10 Yr Pro Forma'!$D$28:$M$28,1,'Rent Roll'!QN11+1),0.03)</f>
        <v>0.03</v>
      </c>
      <c r="QO9" s="281">
        <f>IFERROR(INDEX('10 Yr Pro Forma'!$D$28:$M$28,1,'Rent Roll'!QO11+1),0.03)</f>
        <v>0.03</v>
      </c>
      <c r="QP9" s="281">
        <f>IFERROR(INDEX('10 Yr Pro Forma'!$D$28:$M$28,1,'Rent Roll'!QP11+1),0.03)</f>
        <v>0.03</v>
      </c>
      <c r="QQ9" s="281">
        <f>IFERROR(INDEX('10 Yr Pro Forma'!$D$28:$M$28,1,'Rent Roll'!QQ11+1),0.03)</f>
        <v>0.03</v>
      </c>
    </row>
    <row r="10" spans="1:459" ht="17" thickBot="1">
      <c r="A10" s="280" t="str">
        <f>I319</f>
        <v/>
      </c>
      <c r="B10" s="1517">
        <f>IFERROR(SUMPRODUCT(($AE$14:$AE$290=$A10)*($I$14:$I$290)*($D$14:$D$290))/SUMPRODUCT(($AE$14:$AE$290=$A10)*($D$14:$D$290)),0)</f>
        <v>0</v>
      </c>
      <c r="C10" s="1518">
        <v>0</v>
      </c>
      <c r="D10" s="1519">
        <v>0</v>
      </c>
      <c r="E10" s="1519">
        <v>0</v>
      </c>
      <c r="F10" s="1518">
        <v>0</v>
      </c>
      <c r="G10" s="1518">
        <v>0</v>
      </c>
      <c r="H10" s="1520">
        <v>0</v>
      </c>
      <c r="I10" s="1521">
        <v>0</v>
      </c>
      <c r="J10" s="270"/>
      <c r="K10" s="270"/>
      <c r="L10" s="270"/>
      <c r="M10" s="270"/>
      <c r="N10" s="270"/>
      <c r="O10" s="284"/>
      <c r="P10" s="270"/>
      <c r="Q10" s="270"/>
      <c r="R10" s="270"/>
      <c r="S10" s="270"/>
      <c r="T10" s="270"/>
      <c r="U10" s="270"/>
      <c r="V10" s="270"/>
      <c r="W10" s="276"/>
      <c r="X10" s="270"/>
      <c r="Y10" s="270"/>
      <c r="Z10" s="270"/>
      <c r="AA10" s="270"/>
      <c r="AB10" s="270"/>
      <c r="AD10" s="276"/>
      <c r="BK10" s="285" t="s">
        <v>56</v>
      </c>
      <c r="BL10" s="285"/>
      <c r="BM10" s="282">
        <v>1</v>
      </c>
      <c r="BN10" s="283">
        <f t="shared" ref="BN10:CS10" si="14">BM10+(VLOOKUP(BN11,$A$300:$B$310,2,0)/12)</f>
        <v>1.0008333333333332</v>
      </c>
      <c r="BO10" s="283">
        <f t="shared" si="14"/>
        <v>1.0016666666666665</v>
      </c>
      <c r="BP10" s="283">
        <f t="shared" si="14"/>
        <v>1.0024999999999997</v>
      </c>
      <c r="BQ10" s="283">
        <f t="shared" si="14"/>
        <v>1.003333333333333</v>
      </c>
      <c r="BR10" s="283">
        <f t="shared" si="14"/>
        <v>1.0041666666666662</v>
      </c>
      <c r="BS10" s="283">
        <f t="shared" si="14"/>
        <v>1.0049999999999994</v>
      </c>
      <c r="BT10" s="283">
        <f t="shared" si="14"/>
        <v>1.0058333333333327</v>
      </c>
      <c r="BU10" s="283">
        <f t="shared" si="14"/>
        <v>1.0066666666666659</v>
      </c>
      <c r="BV10" s="283">
        <f t="shared" si="14"/>
        <v>1.0074999999999992</v>
      </c>
      <c r="BW10" s="283">
        <f t="shared" si="14"/>
        <v>1.0083333333333324</v>
      </c>
      <c r="BX10" s="283">
        <f t="shared" si="14"/>
        <v>1.0091666666666657</v>
      </c>
      <c r="BY10" s="283">
        <f t="shared" si="14"/>
        <v>1.0099999999999989</v>
      </c>
      <c r="BZ10" s="283">
        <f t="shared" si="14"/>
        <v>1.0108333333333321</v>
      </c>
      <c r="CA10" s="283">
        <f t="shared" si="14"/>
        <v>1.0116666666666654</v>
      </c>
      <c r="CB10" s="283">
        <f t="shared" si="14"/>
        <v>1.0124999999999986</v>
      </c>
      <c r="CC10" s="283">
        <f t="shared" si="14"/>
        <v>1.0133333333333319</v>
      </c>
      <c r="CD10" s="283">
        <f t="shared" si="14"/>
        <v>1.0141666666666651</v>
      </c>
      <c r="CE10" s="283">
        <f t="shared" si="14"/>
        <v>1.0149999999999983</v>
      </c>
      <c r="CF10" s="283">
        <f t="shared" si="14"/>
        <v>1.0158333333333316</v>
      </c>
      <c r="CG10" s="283">
        <f t="shared" si="14"/>
        <v>1.0166666666666648</v>
      </c>
      <c r="CH10" s="283">
        <f t="shared" si="14"/>
        <v>1.0174999999999981</v>
      </c>
      <c r="CI10" s="283">
        <f t="shared" si="14"/>
        <v>1.0183333333333313</v>
      </c>
      <c r="CJ10" s="283">
        <f t="shared" si="14"/>
        <v>1.0191666666666646</v>
      </c>
      <c r="CK10" s="283">
        <f t="shared" si="14"/>
        <v>1.0199999999999978</v>
      </c>
      <c r="CL10" s="283">
        <f t="shared" si="14"/>
        <v>1.020833333333331</v>
      </c>
      <c r="CM10" s="283">
        <f t="shared" si="14"/>
        <v>1.0216666666666643</v>
      </c>
      <c r="CN10" s="283">
        <f t="shared" si="14"/>
        <v>1.0224999999999975</v>
      </c>
      <c r="CO10" s="283">
        <f t="shared" si="14"/>
        <v>1.0233333333333308</v>
      </c>
      <c r="CP10" s="283">
        <f t="shared" si="14"/>
        <v>1.024166666666664</v>
      </c>
      <c r="CQ10" s="283">
        <f t="shared" si="14"/>
        <v>1.0249999999999972</v>
      </c>
      <c r="CR10" s="283">
        <f t="shared" si="14"/>
        <v>1.0258333333333305</v>
      </c>
      <c r="CS10" s="283">
        <f t="shared" si="14"/>
        <v>1.0266666666666637</v>
      </c>
      <c r="CT10" s="283">
        <f t="shared" ref="CT10:DY10" si="15">CS10+(VLOOKUP(CT11,$A$300:$B$310,2,0)/12)</f>
        <v>1.027499999999997</v>
      </c>
      <c r="CU10" s="283">
        <f t="shared" si="15"/>
        <v>1.0283333333333302</v>
      </c>
      <c r="CV10" s="283">
        <f t="shared" si="15"/>
        <v>1.0291666666666635</v>
      </c>
      <c r="CW10" s="283">
        <f t="shared" si="15"/>
        <v>1.0299999999999967</v>
      </c>
      <c r="CX10" s="283">
        <f t="shared" si="15"/>
        <v>1.0308333333333299</v>
      </c>
      <c r="CY10" s="283">
        <f t="shared" si="15"/>
        <v>1.0316666666666632</v>
      </c>
      <c r="CZ10" s="283">
        <f t="shared" si="15"/>
        <v>1.0324999999999964</v>
      </c>
      <c r="DA10" s="283">
        <f t="shared" si="15"/>
        <v>1.0333333333333297</v>
      </c>
      <c r="DB10" s="283">
        <f t="shared" si="15"/>
        <v>1.0341666666666629</v>
      </c>
      <c r="DC10" s="283">
        <f t="shared" si="15"/>
        <v>1.0349999999999961</v>
      </c>
      <c r="DD10" s="283">
        <f t="shared" si="15"/>
        <v>1.0358333333333294</v>
      </c>
      <c r="DE10" s="283">
        <f t="shared" si="15"/>
        <v>1.0366666666666626</v>
      </c>
      <c r="DF10" s="283">
        <f t="shared" si="15"/>
        <v>1.0374999999999959</v>
      </c>
      <c r="DG10" s="283">
        <f t="shared" si="15"/>
        <v>1.0383333333333291</v>
      </c>
      <c r="DH10" s="283">
        <f t="shared" si="15"/>
        <v>1.0391666666666624</v>
      </c>
      <c r="DI10" s="283">
        <f t="shared" si="15"/>
        <v>1.0399999999999956</v>
      </c>
      <c r="DJ10" s="283">
        <f t="shared" si="15"/>
        <v>1.0408333333333288</v>
      </c>
      <c r="DK10" s="283">
        <f t="shared" si="15"/>
        <v>1.0416666666666621</v>
      </c>
      <c r="DL10" s="283">
        <f t="shared" si="15"/>
        <v>1.0424999999999953</v>
      </c>
      <c r="DM10" s="283">
        <f t="shared" si="15"/>
        <v>1.0433333333333286</v>
      </c>
      <c r="DN10" s="283">
        <f t="shared" si="15"/>
        <v>1.0441666666666618</v>
      </c>
      <c r="DO10" s="283">
        <f t="shared" si="15"/>
        <v>1.044999999999995</v>
      </c>
      <c r="DP10" s="283">
        <f t="shared" si="15"/>
        <v>1.0458333333333283</v>
      </c>
      <c r="DQ10" s="283">
        <f t="shared" si="15"/>
        <v>1.0466666666666615</v>
      </c>
      <c r="DR10" s="283">
        <f t="shared" si="15"/>
        <v>1.0474999999999948</v>
      </c>
      <c r="DS10" s="283">
        <f t="shared" si="15"/>
        <v>1.048333333333328</v>
      </c>
      <c r="DT10" s="283">
        <f t="shared" si="15"/>
        <v>1.0491666666666613</v>
      </c>
      <c r="DU10" s="283">
        <f t="shared" si="15"/>
        <v>1.050833333333328</v>
      </c>
      <c r="DV10" s="283">
        <f t="shared" si="15"/>
        <v>1.0524999999999947</v>
      </c>
      <c r="DW10" s="283">
        <f t="shared" si="15"/>
        <v>1.0541666666666614</v>
      </c>
      <c r="DX10" s="283">
        <f t="shared" si="15"/>
        <v>1.0558333333333281</v>
      </c>
      <c r="DY10" s="283">
        <f t="shared" si="15"/>
        <v>1.0574999999999948</v>
      </c>
      <c r="DZ10" s="283">
        <f t="shared" ref="DZ10:FE10" si="16">DY10+(VLOOKUP(DZ11,$A$300:$B$310,2,0)/12)</f>
        <v>1.0591666666666615</v>
      </c>
      <c r="EA10" s="283">
        <f t="shared" si="16"/>
        <v>1.0608333333333282</v>
      </c>
      <c r="EB10" s="283">
        <f t="shared" si="16"/>
        <v>1.0624999999999949</v>
      </c>
      <c r="EC10" s="283">
        <f t="shared" si="16"/>
        <v>1.0641666666666616</v>
      </c>
      <c r="ED10" s="283">
        <f t="shared" si="16"/>
        <v>1.0658333333333283</v>
      </c>
      <c r="EE10" s="283">
        <f t="shared" si="16"/>
        <v>1.067499999999995</v>
      </c>
      <c r="EF10" s="283">
        <f t="shared" si="16"/>
        <v>1.0691666666666617</v>
      </c>
      <c r="EG10" s="283">
        <f t="shared" si="16"/>
        <v>1.0708333333333284</v>
      </c>
      <c r="EH10" s="283">
        <f t="shared" si="16"/>
        <v>1.0724999999999951</v>
      </c>
      <c r="EI10" s="283">
        <f t="shared" si="16"/>
        <v>1.0741666666666618</v>
      </c>
      <c r="EJ10" s="283">
        <f t="shared" si="16"/>
        <v>1.0758333333333285</v>
      </c>
      <c r="EK10" s="283">
        <f t="shared" si="16"/>
        <v>1.0774999999999952</v>
      </c>
      <c r="EL10" s="283">
        <f t="shared" si="16"/>
        <v>1.0791666666666619</v>
      </c>
      <c r="EM10" s="283">
        <f t="shared" si="16"/>
        <v>1.0808333333333286</v>
      </c>
      <c r="EN10" s="283">
        <f t="shared" si="16"/>
        <v>1.0824999999999954</v>
      </c>
      <c r="EO10" s="283">
        <f t="shared" si="16"/>
        <v>1.0841666666666621</v>
      </c>
      <c r="EP10" s="283">
        <f t="shared" si="16"/>
        <v>1.0858333333333288</v>
      </c>
      <c r="EQ10" s="283">
        <f t="shared" si="16"/>
        <v>1.0874999999999955</v>
      </c>
      <c r="ER10" s="283">
        <f t="shared" si="16"/>
        <v>1.0891666666666622</v>
      </c>
      <c r="ES10" s="283">
        <f t="shared" si="16"/>
        <v>1.0908333333333289</v>
      </c>
      <c r="ET10" s="283">
        <f t="shared" si="16"/>
        <v>1.0924999999999956</v>
      </c>
      <c r="EU10" s="283">
        <f t="shared" si="16"/>
        <v>1.0941666666666623</v>
      </c>
      <c r="EV10" s="283">
        <f t="shared" si="16"/>
        <v>1.095833333333329</v>
      </c>
      <c r="EW10" s="283">
        <f t="shared" si="16"/>
        <v>1.0974999999999957</v>
      </c>
      <c r="EX10" s="283">
        <f t="shared" si="16"/>
        <v>1.0991666666666624</v>
      </c>
      <c r="EY10" s="283">
        <f t="shared" si="16"/>
        <v>1.1008333333333291</v>
      </c>
      <c r="EZ10" s="283">
        <f t="shared" si="16"/>
        <v>1.1024999999999958</v>
      </c>
      <c r="FA10" s="283">
        <f t="shared" si="16"/>
        <v>1.1041666666666625</v>
      </c>
      <c r="FB10" s="283">
        <f t="shared" si="16"/>
        <v>1.1058333333333292</v>
      </c>
      <c r="FC10" s="283">
        <f t="shared" si="16"/>
        <v>1.1074999999999959</v>
      </c>
      <c r="FD10" s="283">
        <f t="shared" si="16"/>
        <v>1.1091666666666626</v>
      </c>
      <c r="FE10" s="283">
        <f t="shared" si="16"/>
        <v>1.1108333333333293</v>
      </c>
      <c r="FF10" s="283">
        <f t="shared" ref="FF10:GB10" si="17">FE10+(VLOOKUP(FF11,$A$300:$B$310,2,0)/12)</f>
        <v>1.112499999999996</v>
      </c>
      <c r="FG10" s="283">
        <f t="shared" si="17"/>
        <v>1.1141666666666628</v>
      </c>
      <c r="FH10" s="283">
        <f t="shared" si="17"/>
        <v>1.1158333333333295</v>
      </c>
      <c r="FI10" s="283">
        <f t="shared" si="17"/>
        <v>1.1174999999999962</v>
      </c>
      <c r="FJ10" s="283">
        <f t="shared" si="17"/>
        <v>1.1191666666666629</v>
      </c>
      <c r="FK10" s="283">
        <f t="shared" si="17"/>
        <v>1.1208333333333296</v>
      </c>
      <c r="FL10" s="283">
        <f t="shared" si="17"/>
        <v>1.1224999999999963</v>
      </c>
      <c r="FM10" s="283">
        <f t="shared" si="17"/>
        <v>1.124166666666663</v>
      </c>
      <c r="FN10" s="283">
        <f t="shared" si="17"/>
        <v>1.1258333333333297</v>
      </c>
      <c r="FO10" s="283">
        <f t="shared" si="17"/>
        <v>1.1274999999999964</v>
      </c>
      <c r="FP10" s="283">
        <f t="shared" si="17"/>
        <v>1.1291666666666631</v>
      </c>
      <c r="FQ10" s="283">
        <f t="shared" si="17"/>
        <v>1.1308333333333298</v>
      </c>
      <c r="FR10" s="283">
        <f t="shared" si="17"/>
        <v>1.1324999999999965</v>
      </c>
      <c r="FS10" s="283">
        <f t="shared" si="17"/>
        <v>1.1341666666666632</v>
      </c>
      <c r="FT10" s="283">
        <f t="shared" si="17"/>
        <v>1.1358333333333299</v>
      </c>
      <c r="FU10" s="283">
        <f t="shared" si="17"/>
        <v>1.1374999999999966</v>
      </c>
      <c r="FV10" s="283">
        <f t="shared" si="17"/>
        <v>1.1391666666666633</v>
      </c>
      <c r="FW10" s="283">
        <f t="shared" si="17"/>
        <v>1.14083333333333</v>
      </c>
      <c r="FX10" s="283">
        <f t="shared" si="17"/>
        <v>1.1424999999999967</v>
      </c>
      <c r="FY10" s="283">
        <f t="shared" si="17"/>
        <v>1.1441666666666634</v>
      </c>
      <c r="FZ10" s="283">
        <f t="shared" si="17"/>
        <v>1.1458333333333302</v>
      </c>
      <c r="GA10" s="283">
        <f t="shared" si="17"/>
        <v>1.1474999999999969</v>
      </c>
      <c r="GB10" s="283">
        <f t="shared" si="17"/>
        <v>1.1491666666666636</v>
      </c>
      <c r="GC10" s="286"/>
      <c r="GD10" s="286"/>
      <c r="HC10" s="285" t="s">
        <v>56</v>
      </c>
      <c r="HD10" s="282">
        <v>1</v>
      </c>
      <c r="HE10" s="283">
        <f>HD10+(HE9/12)</f>
        <v>1.0024999999999999</v>
      </c>
      <c r="HF10" s="283">
        <f t="shared" ref="HF10:JQ10" si="18">HE10+(HF9/12)</f>
        <v>1.0049999999999999</v>
      </c>
      <c r="HG10" s="283">
        <f t="shared" si="18"/>
        <v>1.0074999999999998</v>
      </c>
      <c r="HH10" s="283">
        <f t="shared" si="18"/>
        <v>1.0099999999999998</v>
      </c>
      <c r="HI10" s="283">
        <f t="shared" si="18"/>
        <v>1.0124999999999997</v>
      </c>
      <c r="HJ10" s="283">
        <f t="shared" si="18"/>
        <v>1.0149999999999997</v>
      </c>
      <c r="HK10" s="283">
        <f t="shared" si="18"/>
        <v>1.0174999999999996</v>
      </c>
      <c r="HL10" s="283">
        <f t="shared" si="18"/>
        <v>1.0199999999999996</v>
      </c>
      <c r="HM10" s="283">
        <f t="shared" si="18"/>
        <v>1.0224999999999995</v>
      </c>
      <c r="HN10" s="283">
        <f t="shared" si="18"/>
        <v>1.0249999999999995</v>
      </c>
      <c r="HO10" s="283">
        <f t="shared" si="18"/>
        <v>1.0274999999999994</v>
      </c>
      <c r="HP10" s="283">
        <f t="shared" si="18"/>
        <v>1.0299999999999994</v>
      </c>
      <c r="HQ10" s="283">
        <f t="shared" si="18"/>
        <v>1.0324999999999993</v>
      </c>
      <c r="HR10" s="283">
        <f t="shared" si="18"/>
        <v>1.0349999999999993</v>
      </c>
      <c r="HS10" s="283">
        <f t="shared" si="18"/>
        <v>1.0374999999999992</v>
      </c>
      <c r="HT10" s="283">
        <f t="shared" si="18"/>
        <v>1.0399999999999991</v>
      </c>
      <c r="HU10" s="283">
        <f t="shared" si="18"/>
        <v>1.0424999999999991</v>
      </c>
      <c r="HV10" s="283">
        <f t="shared" si="18"/>
        <v>1.044999999999999</v>
      </c>
      <c r="HW10" s="283">
        <f t="shared" si="18"/>
        <v>1.047499999999999</v>
      </c>
      <c r="HX10" s="283">
        <f t="shared" si="18"/>
        <v>1.0499999999999989</v>
      </c>
      <c r="HY10" s="283">
        <f t="shared" si="18"/>
        <v>1.0524999999999989</v>
      </c>
      <c r="HZ10" s="283">
        <f t="shared" si="18"/>
        <v>1.0549999999999988</v>
      </c>
      <c r="IA10" s="283">
        <f t="shared" si="18"/>
        <v>1.0574999999999988</v>
      </c>
      <c r="IB10" s="283">
        <f t="shared" si="18"/>
        <v>1.0599999999999987</v>
      </c>
      <c r="IC10" s="283">
        <f t="shared" si="18"/>
        <v>1.0624999999999987</v>
      </c>
      <c r="ID10" s="283">
        <f t="shared" si="18"/>
        <v>1.0649999999999986</v>
      </c>
      <c r="IE10" s="283">
        <f t="shared" si="18"/>
        <v>1.0674999999999986</v>
      </c>
      <c r="IF10" s="283">
        <f t="shared" si="18"/>
        <v>1.0699999999999985</v>
      </c>
      <c r="IG10" s="283">
        <f t="shared" si="18"/>
        <v>1.0724999999999985</v>
      </c>
      <c r="IH10" s="283">
        <f t="shared" si="18"/>
        <v>1.0749999999999984</v>
      </c>
      <c r="II10" s="283">
        <f t="shared" si="18"/>
        <v>1.0774999999999983</v>
      </c>
      <c r="IJ10" s="283">
        <f t="shared" si="18"/>
        <v>1.0799999999999983</v>
      </c>
      <c r="IK10" s="283">
        <f t="shared" si="18"/>
        <v>1.0824999999999982</v>
      </c>
      <c r="IL10" s="283">
        <f t="shared" si="18"/>
        <v>1.0849999999999982</v>
      </c>
      <c r="IM10" s="283">
        <f t="shared" si="18"/>
        <v>1.0874999999999981</v>
      </c>
      <c r="IN10" s="283">
        <f t="shared" si="18"/>
        <v>1.0899999999999981</v>
      </c>
      <c r="IO10" s="283">
        <f t="shared" si="18"/>
        <v>1.092499999999998</v>
      </c>
      <c r="IP10" s="283">
        <f t="shared" si="18"/>
        <v>1.094999999999998</v>
      </c>
      <c r="IQ10" s="283">
        <f t="shared" si="18"/>
        <v>1.0974999999999979</v>
      </c>
      <c r="IR10" s="283">
        <f t="shared" si="18"/>
        <v>1.0999999999999979</v>
      </c>
      <c r="IS10" s="283">
        <f t="shared" si="18"/>
        <v>1.1024999999999978</v>
      </c>
      <c r="IT10" s="283">
        <f t="shared" si="18"/>
        <v>1.1049999999999978</v>
      </c>
      <c r="IU10" s="283">
        <f t="shared" si="18"/>
        <v>1.1074999999999977</v>
      </c>
      <c r="IV10" s="283">
        <f t="shared" si="18"/>
        <v>1.1099999999999977</v>
      </c>
      <c r="IW10" s="283">
        <f t="shared" si="18"/>
        <v>1.1124999999999976</v>
      </c>
      <c r="IX10" s="283">
        <f t="shared" si="18"/>
        <v>1.1149999999999975</v>
      </c>
      <c r="IY10" s="283">
        <f t="shared" si="18"/>
        <v>1.1174999999999975</v>
      </c>
      <c r="IZ10" s="283">
        <f t="shared" si="18"/>
        <v>1.1199999999999974</v>
      </c>
      <c r="JA10" s="283">
        <f t="shared" si="18"/>
        <v>1.1224999999999974</v>
      </c>
      <c r="JB10" s="283">
        <f t="shared" si="18"/>
        <v>1.1249999999999973</v>
      </c>
      <c r="JC10" s="283">
        <f t="shared" si="18"/>
        <v>1.1274999999999973</v>
      </c>
      <c r="JD10" s="283">
        <f t="shared" si="18"/>
        <v>1.1299999999999972</v>
      </c>
      <c r="JE10" s="283">
        <f t="shared" si="18"/>
        <v>1.1324999999999972</v>
      </c>
      <c r="JF10" s="283">
        <f t="shared" si="18"/>
        <v>1.1349999999999971</v>
      </c>
      <c r="JG10" s="283">
        <f t="shared" si="18"/>
        <v>1.1374999999999971</v>
      </c>
      <c r="JH10" s="283">
        <f t="shared" si="18"/>
        <v>1.139999999999997</v>
      </c>
      <c r="JI10" s="283">
        <f t="shared" si="18"/>
        <v>1.142499999999997</v>
      </c>
      <c r="JJ10" s="283">
        <f t="shared" si="18"/>
        <v>1.1449999999999969</v>
      </c>
      <c r="JK10" s="283">
        <f t="shared" si="18"/>
        <v>1.1474999999999969</v>
      </c>
      <c r="JL10" s="283">
        <f t="shared" si="18"/>
        <v>1.1499999999999968</v>
      </c>
      <c r="JM10" s="283">
        <f t="shared" si="18"/>
        <v>1.1524999999999967</v>
      </c>
      <c r="JN10" s="283">
        <f t="shared" si="18"/>
        <v>1.1549999999999967</v>
      </c>
      <c r="JO10" s="283">
        <f t="shared" si="18"/>
        <v>1.1574999999999966</v>
      </c>
      <c r="JP10" s="283">
        <f t="shared" si="18"/>
        <v>1.1599999999999966</v>
      </c>
      <c r="JQ10" s="283">
        <f t="shared" si="18"/>
        <v>1.1624999999999965</v>
      </c>
      <c r="JR10" s="283">
        <f t="shared" ref="JR10:LS10" si="19">JQ10+(JR9/12)</f>
        <v>1.1649999999999965</v>
      </c>
      <c r="JS10" s="283">
        <f t="shared" si="19"/>
        <v>1.1674999999999964</v>
      </c>
      <c r="JT10" s="283">
        <f t="shared" si="19"/>
        <v>1.1699999999999964</v>
      </c>
      <c r="JU10" s="283">
        <f t="shared" si="19"/>
        <v>1.1724999999999963</v>
      </c>
      <c r="JV10" s="283">
        <f t="shared" si="19"/>
        <v>1.1749999999999963</v>
      </c>
      <c r="JW10" s="283">
        <f t="shared" si="19"/>
        <v>1.1774999999999962</v>
      </c>
      <c r="JX10" s="283">
        <f t="shared" si="19"/>
        <v>1.1799999999999962</v>
      </c>
      <c r="JY10" s="283">
        <f t="shared" si="19"/>
        <v>1.1824999999999961</v>
      </c>
      <c r="JZ10" s="283">
        <f t="shared" si="19"/>
        <v>1.1849999999999961</v>
      </c>
      <c r="KA10" s="283">
        <f t="shared" si="19"/>
        <v>1.187499999999996</v>
      </c>
      <c r="KB10" s="283">
        <f t="shared" si="19"/>
        <v>1.1899999999999959</v>
      </c>
      <c r="KC10" s="283">
        <f t="shared" si="19"/>
        <v>1.1924999999999959</v>
      </c>
      <c r="KD10" s="283">
        <f t="shared" si="19"/>
        <v>1.1949999999999958</v>
      </c>
      <c r="KE10" s="283">
        <f t="shared" si="19"/>
        <v>1.1974999999999958</v>
      </c>
      <c r="KF10" s="283">
        <f t="shared" si="19"/>
        <v>1.1999999999999957</v>
      </c>
      <c r="KG10" s="283">
        <f t="shared" si="19"/>
        <v>1.2024999999999957</v>
      </c>
      <c r="KH10" s="283">
        <f t="shared" si="19"/>
        <v>1.2049999999999956</v>
      </c>
      <c r="KI10" s="283">
        <f t="shared" si="19"/>
        <v>1.2074999999999956</v>
      </c>
      <c r="KJ10" s="283">
        <f t="shared" si="19"/>
        <v>1.2099999999999955</v>
      </c>
      <c r="KK10" s="283">
        <f t="shared" si="19"/>
        <v>1.2124999999999955</v>
      </c>
      <c r="KL10" s="283">
        <f t="shared" si="19"/>
        <v>1.2149999999999954</v>
      </c>
      <c r="KM10" s="283">
        <f t="shared" si="19"/>
        <v>1.2174999999999954</v>
      </c>
      <c r="KN10" s="283">
        <f t="shared" si="19"/>
        <v>1.2199999999999953</v>
      </c>
      <c r="KO10" s="283">
        <f t="shared" si="19"/>
        <v>1.2224999999999953</v>
      </c>
      <c r="KP10" s="283">
        <f t="shared" si="19"/>
        <v>1.2249999999999952</v>
      </c>
      <c r="KQ10" s="283">
        <f t="shared" si="19"/>
        <v>1.2274999999999952</v>
      </c>
      <c r="KR10" s="283">
        <f t="shared" si="19"/>
        <v>1.2299999999999951</v>
      </c>
      <c r="KS10" s="283">
        <f t="shared" si="19"/>
        <v>1.232499999999995</v>
      </c>
      <c r="KT10" s="283">
        <f t="shared" si="19"/>
        <v>1.234999999999995</v>
      </c>
      <c r="KU10" s="283">
        <f t="shared" si="19"/>
        <v>1.2374999999999949</v>
      </c>
      <c r="KV10" s="283">
        <f t="shared" si="19"/>
        <v>1.2399999999999949</v>
      </c>
      <c r="KW10" s="283">
        <f t="shared" si="19"/>
        <v>1.2424999999999948</v>
      </c>
      <c r="KX10" s="283">
        <f t="shared" si="19"/>
        <v>1.2449999999999948</v>
      </c>
      <c r="KY10" s="283">
        <f t="shared" si="19"/>
        <v>1.2474999999999947</v>
      </c>
      <c r="KZ10" s="283">
        <f t="shared" si="19"/>
        <v>1.2499999999999947</v>
      </c>
      <c r="LA10" s="283">
        <f t="shared" si="19"/>
        <v>1.2524999999999946</v>
      </c>
      <c r="LB10" s="283">
        <f t="shared" si="19"/>
        <v>1.2549999999999946</v>
      </c>
      <c r="LC10" s="283">
        <f t="shared" si="19"/>
        <v>1.2574999999999945</v>
      </c>
      <c r="LD10" s="283">
        <f t="shared" si="19"/>
        <v>1.2599999999999945</v>
      </c>
      <c r="LE10" s="283">
        <f t="shared" si="19"/>
        <v>1.2624999999999944</v>
      </c>
      <c r="LF10" s="283">
        <f t="shared" si="19"/>
        <v>1.2649999999999944</v>
      </c>
      <c r="LG10" s="283">
        <f t="shared" si="19"/>
        <v>1.2674999999999943</v>
      </c>
      <c r="LH10" s="283">
        <f t="shared" si="19"/>
        <v>1.2699999999999942</v>
      </c>
      <c r="LI10" s="283">
        <f t="shared" si="19"/>
        <v>1.2724999999999942</v>
      </c>
      <c r="LJ10" s="283">
        <f t="shared" si="19"/>
        <v>1.2749999999999941</v>
      </c>
      <c r="LK10" s="283">
        <f t="shared" si="19"/>
        <v>1.2774999999999941</v>
      </c>
      <c r="LL10" s="283">
        <f t="shared" si="19"/>
        <v>1.279999999999994</v>
      </c>
      <c r="LM10" s="283">
        <f t="shared" si="19"/>
        <v>1.282499999999994</v>
      </c>
      <c r="LN10" s="283">
        <f t="shared" si="19"/>
        <v>1.2849999999999939</v>
      </c>
      <c r="LO10" s="283">
        <f t="shared" si="19"/>
        <v>1.2874999999999939</v>
      </c>
      <c r="LP10" s="283">
        <f t="shared" si="19"/>
        <v>1.2899999999999938</v>
      </c>
      <c r="LQ10" s="283">
        <f t="shared" si="19"/>
        <v>1.2924999999999938</v>
      </c>
      <c r="LR10" s="283">
        <f t="shared" si="19"/>
        <v>1.2949999999999937</v>
      </c>
      <c r="LS10" s="283">
        <f t="shared" si="19"/>
        <v>1.2974999999999937</v>
      </c>
      <c r="MA10" s="285" t="s">
        <v>56</v>
      </c>
      <c r="MB10" s="282">
        <v>1</v>
      </c>
      <c r="MC10" s="283">
        <f>MB10+(MC9/12)</f>
        <v>1.0024999999999999</v>
      </c>
      <c r="MD10" s="283">
        <f t="shared" ref="MD10" si="20">MC10+(MD9/12)</f>
        <v>1.0049999999999999</v>
      </c>
      <c r="ME10" s="283">
        <f t="shared" ref="ME10" si="21">MD10+(ME9/12)</f>
        <v>1.0074999999999998</v>
      </c>
      <c r="MF10" s="283">
        <f t="shared" ref="MF10" si="22">ME10+(MF9/12)</f>
        <v>1.0099999999999998</v>
      </c>
      <c r="MG10" s="283">
        <f t="shared" ref="MG10" si="23">MF10+(MG9/12)</f>
        <v>1.0124999999999997</v>
      </c>
      <c r="MH10" s="283">
        <f t="shared" ref="MH10" si="24">MG10+(MH9/12)</f>
        <v>1.0149999999999997</v>
      </c>
      <c r="MI10" s="283">
        <f t="shared" ref="MI10" si="25">MH10+(MI9/12)</f>
        <v>1.0174999999999996</v>
      </c>
      <c r="MJ10" s="283">
        <f t="shared" ref="MJ10" si="26">MI10+(MJ9/12)</f>
        <v>1.0199999999999996</v>
      </c>
      <c r="MK10" s="283">
        <f t="shared" ref="MK10" si="27">MJ10+(MK9/12)</f>
        <v>1.0224999999999995</v>
      </c>
      <c r="ML10" s="283">
        <f t="shared" ref="ML10" si="28">MK10+(ML9/12)</f>
        <v>1.0249999999999995</v>
      </c>
      <c r="MM10" s="283">
        <f t="shared" ref="MM10" si="29">ML10+(MM9/12)</f>
        <v>1.0274999999999994</v>
      </c>
      <c r="MN10" s="283">
        <f t="shared" ref="MN10" si="30">MM10+(MN9/12)</f>
        <v>1.0299999999999994</v>
      </c>
      <c r="MO10" s="283">
        <f t="shared" ref="MO10" si="31">MN10+(MO9/12)</f>
        <v>1.0324999999999993</v>
      </c>
      <c r="MP10" s="283">
        <f t="shared" ref="MP10" si="32">MO10+(MP9/12)</f>
        <v>1.0349999999999993</v>
      </c>
      <c r="MQ10" s="283">
        <f t="shared" ref="MQ10" si="33">MP10+(MQ9/12)</f>
        <v>1.0374999999999992</v>
      </c>
      <c r="MR10" s="283">
        <f t="shared" ref="MR10" si="34">MQ10+(MR9/12)</f>
        <v>1.0399999999999991</v>
      </c>
      <c r="MS10" s="283">
        <f t="shared" ref="MS10" si="35">MR10+(MS9/12)</f>
        <v>1.0424999999999991</v>
      </c>
      <c r="MT10" s="283">
        <f t="shared" ref="MT10" si="36">MS10+(MT9/12)</f>
        <v>1.044999999999999</v>
      </c>
      <c r="MU10" s="283">
        <f t="shared" ref="MU10" si="37">MT10+(MU9/12)</f>
        <v>1.047499999999999</v>
      </c>
      <c r="MV10" s="283">
        <f t="shared" ref="MV10" si="38">MU10+(MV9/12)</f>
        <v>1.0499999999999989</v>
      </c>
      <c r="MW10" s="283">
        <f t="shared" ref="MW10" si="39">MV10+(MW9/12)</f>
        <v>1.0524999999999989</v>
      </c>
      <c r="MX10" s="283">
        <f t="shared" ref="MX10" si="40">MW10+(MX9/12)</f>
        <v>1.0549999999999988</v>
      </c>
      <c r="MY10" s="283">
        <f t="shared" ref="MY10" si="41">MX10+(MY9/12)</f>
        <v>1.0574999999999988</v>
      </c>
      <c r="MZ10" s="283">
        <f t="shared" ref="MZ10" si="42">MY10+(MZ9/12)</f>
        <v>1.0599999999999987</v>
      </c>
      <c r="NA10" s="283">
        <f t="shared" ref="NA10" si="43">MZ10+(NA9/12)</f>
        <v>1.0624999999999987</v>
      </c>
      <c r="NB10" s="283">
        <f t="shared" ref="NB10" si="44">NA10+(NB9/12)</f>
        <v>1.0649999999999986</v>
      </c>
      <c r="NC10" s="283">
        <f t="shared" ref="NC10" si="45">NB10+(NC9/12)</f>
        <v>1.0674999999999986</v>
      </c>
      <c r="ND10" s="283">
        <f t="shared" ref="ND10" si="46">NC10+(ND9/12)</f>
        <v>1.0699999999999985</v>
      </c>
      <c r="NE10" s="283">
        <f t="shared" ref="NE10" si="47">ND10+(NE9/12)</f>
        <v>1.0724999999999985</v>
      </c>
      <c r="NF10" s="283">
        <f t="shared" ref="NF10" si="48">NE10+(NF9/12)</f>
        <v>1.0749999999999984</v>
      </c>
      <c r="NG10" s="283">
        <f t="shared" ref="NG10" si="49">NF10+(NG9/12)</f>
        <v>1.0774999999999983</v>
      </c>
      <c r="NH10" s="283">
        <f t="shared" ref="NH10" si="50">NG10+(NH9/12)</f>
        <v>1.0799999999999983</v>
      </c>
      <c r="NI10" s="283">
        <f t="shared" ref="NI10" si="51">NH10+(NI9/12)</f>
        <v>1.0824999999999982</v>
      </c>
      <c r="NJ10" s="283">
        <f t="shared" ref="NJ10" si="52">NI10+(NJ9/12)</f>
        <v>1.0849999999999982</v>
      </c>
      <c r="NK10" s="283">
        <f t="shared" ref="NK10" si="53">NJ10+(NK9/12)</f>
        <v>1.0874999999999981</v>
      </c>
      <c r="NL10" s="283">
        <f t="shared" ref="NL10" si="54">NK10+(NL9/12)</f>
        <v>1.0899999999999981</v>
      </c>
      <c r="NM10" s="283">
        <f t="shared" ref="NM10" si="55">NL10+(NM9/12)</f>
        <v>1.092499999999998</v>
      </c>
      <c r="NN10" s="283">
        <f t="shared" ref="NN10" si="56">NM10+(NN9/12)</f>
        <v>1.094999999999998</v>
      </c>
      <c r="NO10" s="283">
        <f t="shared" ref="NO10" si="57">NN10+(NO9/12)</f>
        <v>1.0974999999999979</v>
      </c>
      <c r="NP10" s="283">
        <f t="shared" ref="NP10" si="58">NO10+(NP9/12)</f>
        <v>1.0999999999999979</v>
      </c>
      <c r="NQ10" s="283">
        <f t="shared" ref="NQ10" si="59">NP10+(NQ9/12)</f>
        <v>1.1024999999999978</v>
      </c>
      <c r="NR10" s="283">
        <f t="shared" ref="NR10" si="60">NQ10+(NR9/12)</f>
        <v>1.1049999999999978</v>
      </c>
      <c r="NS10" s="283">
        <f t="shared" ref="NS10" si="61">NR10+(NS9/12)</f>
        <v>1.1074999999999977</v>
      </c>
      <c r="NT10" s="283">
        <f t="shared" ref="NT10" si="62">NS10+(NT9/12)</f>
        <v>1.1099999999999977</v>
      </c>
      <c r="NU10" s="283">
        <f t="shared" ref="NU10" si="63">NT10+(NU9/12)</f>
        <v>1.1124999999999976</v>
      </c>
      <c r="NV10" s="283">
        <f t="shared" ref="NV10" si="64">NU10+(NV9/12)</f>
        <v>1.1149999999999975</v>
      </c>
      <c r="NW10" s="283">
        <f t="shared" ref="NW10" si="65">NV10+(NW9/12)</f>
        <v>1.1174999999999975</v>
      </c>
      <c r="NX10" s="283">
        <f t="shared" ref="NX10" si="66">NW10+(NX9/12)</f>
        <v>1.1199999999999974</v>
      </c>
      <c r="NY10" s="283">
        <f t="shared" ref="NY10" si="67">NX10+(NY9/12)</f>
        <v>1.1224999999999974</v>
      </c>
      <c r="NZ10" s="283">
        <f t="shared" ref="NZ10" si="68">NY10+(NZ9/12)</f>
        <v>1.1249999999999973</v>
      </c>
      <c r="OA10" s="283">
        <f t="shared" ref="OA10" si="69">NZ10+(OA9/12)</f>
        <v>1.1274999999999973</v>
      </c>
      <c r="OB10" s="283">
        <f t="shared" ref="OB10" si="70">OA10+(OB9/12)</f>
        <v>1.1299999999999972</v>
      </c>
      <c r="OC10" s="283">
        <f t="shared" ref="OC10" si="71">OB10+(OC9/12)</f>
        <v>1.1324999999999972</v>
      </c>
      <c r="OD10" s="283">
        <f t="shared" ref="OD10" si="72">OC10+(OD9/12)</f>
        <v>1.1349999999999971</v>
      </c>
      <c r="OE10" s="283">
        <f t="shared" ref="OE10" si="73">OD10+(OE9/12)</f>
        <v>1.1374999999999971</v>
      </c>
      <c r="OF10" s="283">
        <f t="shared" ref="OF10" si="74">OE10+(OF9/12)</f>
        <v>1.139999999999997</v>
      </c>
      <c r="OG10" s="283">
        <f t="shared" ref="OG10" si="75">OF10+(OG9/12)</f>
        <v>1.142499999999997</v>
      </c>
      <c r="OH10" s="283">
        <f t="shared" ref="OH10" si="76">OG10+(OH9/12)</f>
        <v>1.1449999999999969</v>
      </c>
      <c r="OI10" s="283">
        <f t="shared" ref="OI10" si="77">OH10+(OI9/12)</f>
        <v>1.1474999999999969</v>
      </c>
      <c r="OJ10" s="283">
        <f t="shared" ref="OJ10" si="78">OI10+(OJ9/12)</f>
        <v>1.1499999999999968</v>
      </c>
      <c r="OK10" s="283">
        <f t="shared" ref="OK10" si="79">OJ10+(OK9/12)</f>
        <v>1.1524999999999967</v>
      </c>
      <c r="OL10" s="283">
        <f t="shared" ref="OL10" si="80">OK10+(OL9/12)</f>
        <v>1.1549999999999967</v>
      </c>
      <c r="OM10" s="283">
        <f t="shared" ref="OM10" si="81">OL10+(OM9/12)</f>
        <v>1.1574999999999966</v>
      </c>
      <c r="ON10" s="283">
        <f t="shared" ref="ON10" si="82">OM10+(ON9/12)</f>
        <v>1.1599999999999966</v>
      </c>
      <c r="OO10" s="283">
        <f t="shared" ref="OO10" si="83">ON10+(OO9/12)</f>
        <v>1.1624999999999965</v>
      </c>
      <c r="OP10" s="283">
        <f t="shared" ref="OP10" si="84">OO10+(OP9/12)</f>
        <v>1.1649999999999965</v>
      </c>
      <c r="OQ10" s="283">
        <f t="shared" ref="OQ10" si="85">OP10+(OQ9/12)</f>
        <v>1.1674999999999964</v>
      </c>
      <c r="OR10" s="283">
        <f t="shared" ref="OR10" si="86">OQ10+(OR9/12)</f>
        <v>1.1699999999999964</v>
      </c>
      <c r="OS10" s="283">
        <f t="shared" ref="OS10" si="87">OR10+(OS9/12)</f>
        <v>1.1724999999999963</v>
      </c>
      <c r="OT10" s="283">
        <f t="shared" ref="OT10" si="88">OS10+(OT9/12)</f>
        <v>1.1749999999999963</v>
      </c>
      <c r="OU10" s="283">
        <f t="shared" ref="OU10" si="89">OT10+(OU9/12)</f>
        <v>1.1774999999999962</v>
      </c>
      <c r="OV10" s="283">
        <f t="shared" ref="OV10" si="90">OU10+(OV9/12)</f>
        <v>1.1799999999999962</v>
      </c>
      <c r="OW10" s="283">
        <f t="shared" ref="OW10" si="91">OV10+(OW9/12)</f>
        <v>1.1824999999999961</v>
      </c>
      <c r="OX10" s="283">
        <f t="shared" ref="OX10" si="92">OW10+(OX9/12)</f>
        <v>1.1849999999999961</v>
      </c>
      <c r="OY10" s="283">
        <f t="shared" ref="OY10" si="93">OX10+(OY9/12)</f>
        <v>1.187499999999996</v>
      </c>
      <c r="OZ10" s="283">
        <f t="shared" ref="OZ10" si="94">OY10+(OZ9/12)</f>
        <v>1.1899999999999959</v>
      </c>
      <c r="PA10" s="283">
        <f t="shared" ref="PA10" si="95">OZ10+(PA9/12)</f>
        <v>1.1924999999999959</v>
      </c>
      <c r="PB10" s="283">
        <f t="shared" ref="PB10" si="96">PA10+(PB9/12)</f>
        <v>1.1949999999999958</v>
      </c>
      <c r="PC10" s="283">
        <f t="shared" ref="PC10" si="97">PB10+(PC9/12)</f>
        <v>1.1974999999999958</v>
      </c>
      <c r="PD10" s="283">
        <f t="shared" ref="PD10" si="98">PC10+(PD9/12)</f>
        <v>1.1999999999999957</v>
      </c>
      <c r="PE10" s="283">
        <f t="shared" ref="PE10" si="99">PD10+(PE9/12)</f>
        <v>1.2024999999999957</v>
      </c>
      <c r="PF10" s="283">
        <f t="shared" ref="PF10" si="100">PE10+(PF9/12)</f>
        <v>1.2049999999999956</v>
      </c>
      <c r="PG10" s="283">
        <f t="shared" ref="PG10" si="101">PF10+(PG9/12)</f>
        <v>1.2074999999999956</v>
      </c>
      <c r="PH10" s="283">
        <f t="shared" ref="PH10" si="102">PG10+(PH9/12)</f>
        <v>1.2099999999999955</v>
      </c>
      <c r="PI10" s="283">
        <f t="shared" ref="PI10" si="103">PH10+(PI9/12)</f>
        <v>1.2124999999999955</v>
      </c>
      <c r="PJ10" s="283">
        <f t="shared" ref="PJ10" si="104">PI10+(PJ9/12)</f>
        <v>1.2149999999999954</v>
      </c>
      <c r="PK10" s="283">
        <f t="shared" ref="PK10" si="105">PJ10+(PK9/12)</f>
        <v>1.2174999999999954</v>
      </c>
      <c r="PL10" s="283">
        <f t="shared" ref="PL10" si="106">PK10+(PL9/12)</f>
        <v>1.2199999999999953</v>
      </c>
      <c r="PM10" s="283">
        <f t="shared" ref="PM10" si="107">PL10+(PM9/12)</f>
        <v>1.2224999999999953</v>
      </c>
      <c r="PN10" s="283">
        <f t="shared" ref="PN10" si="108">PM10+(PN9/12)</f>
        <v>1.2249999999999952</v>
      </c>
      <c r="PO10" s="283">
        <f t="shared" ref="PO10" si="109">PN10+(PO9/12)</f>
        <v>1.2274999999999952</v>
      </c>
      <c r="PP10" s="283">
        <f t="shared" ref="PP10" si="110">PO10+(PP9/12)</f>
        <v>1.2299999999999951</v>
      </c>
      <c r="PQ10" s="283">
        <f t="shared" ref="PQ10" si="111">PP10+(PQ9/12)</f>
        <v>1.232499999999995</v>
      </c>
      <c r="PR10" s="283">
        <f t="shared" ref="PR10" si="112">PQ10+(PR9/12)</f>
        <v>1.234999999999995</v>
      </c>
      <c r="PS10" s="283">
        <f t="shared" ref="PS10" si="113">PR10+(PS9/12)</f>
        <v>1.2374999999999949</v>
      </c>
      <c r="PT10" s="283">
        <f t="shared" ref="PT10" si="114">PS10+(PT9/12)</f>
        <v>1.2399999999999949</v>
      </c>
      <c r="PU10" s="283">
        <f t="shared" ref="PU10" si="115">PT10+(PU9/12)</f>
        <v>1.2424999999999948</v>
      </c>
      <c r="PV10" s="283">
        <f t="shared" ref="PV10" si="116">PU10+(PV9/12)</f>
        <v>1.2449999999999948</v>
      </c>
      <c r="PW10" s="283">
        <f t="shared" ref="PW10" si="117">PV10+(PW9/12)</f>
        <v>1.2474999999999947</v>
      </c>
      <c r="PX10" s="283">
        <f t="shared" ref="PX10" si="118">PW10+(PX9/12)</f>
        <v>1.2499999999999947</v>
      </c>
      <c r="PY10" s="283">
        <f t="shared" ref="PY10" si="119">PX10+(PY9/12)</f>
        <v>1.2524999999999946</v>
      </c>
      <c r="PZ10" s="283">
        <f t="shared" ref="PZ10" si="120">PY10+(PZ9/12)</f>
        <v>1.2549999999999946</v>
      </c>
      <c r="QA10" s="283">
        <f t="shared" ref="QA10" si="121">PZ10+(QA9/12)</f>
        <v>1.2574999999999945</v>
      </c>
      <c r="QB10" s="283">
        <f t="shared" ref="QB10" si="122">QA10+(QB9/12)</f>
        <v>1.2599999999999945</v>
      </c>
      <c r="QC10" s="283">
        <f t="shared" ref="QC10" si="123">QB10+(QC9/12)</f>
        <v>1.2624999999999944</v>
      </c>
      <c r="QD10" s="283">
        <f t="shared" ref="QD10" si="124">QC10+(QD9/12)</f>
        <v>1.2649999999999944</v>
      </c>
      <c r="QE10" s="283">
        <f t="shared" ref="QE10" si="125">QD10+(QE9/12)</f>
        <v>1.2674999999999943</v>
      </c>
      <c r="QF10" s="283">
        <f t="shared" ref="QF10" si="126">QE10+(QF9/12)</f>
        <v>1.2699999999999942</v>
      </c>
      <c r="QG10" s="283">
        <f t="shared" ref="QG10" si="127">QF10+(QG9/12)</f>
        <v>1.2724999999999942</v>
      </c>
      <c r="QH10" s="283">
        <f t="shared" ref="QH10" si="128">QG10+(QH9/12)</f>
        <v>1.2749999999999941</v>
      </c>
      <c r="QI10" s="283">
        <f t="shared" ref="QI10" si="129">QH10+(QI9/12)</f>
        <v>1.2774999999999941</v>
      </c>
      <c r="QJ10" s="283">
        <f t="shared" ref="QJ10" si="130">QI10+(QJ9/12)</f>
        <v>1.279999999999994</v>
      </c>
      <c r="QK10" s="283">
        <f t="shared" ref="QK10" si="131">QJ10+(QK9/12)</f>
        <v>1.282499999999994</v>
      </c>
      <c r="QL10" s="283">
        <f t="shared" ref="QL10" si="132">QK10+(QL9/12)</f>
        <v>1.2849999999999939</v>
      </c>
      <c r="QM10" s="283">
        <f t="shared" ref="QM10" si="133">QL10+(QM9/12)</f>
        <v>1.2874999999999939</v>
      </c>
      <c r="QN10" s="283">
        <f t="shared" ref="QN10" si="134">QM10+(QN9/12)</f>
        <v>1.2899999999999938</v>
      </c>
      <c r="QO10" s="283">
        <f t="shared" ref="QO10" si="135">QN10+(QO9/12)</f>
        <v>1.2924999999999938</v>
      </c>
      <c r="QP10" s="283">
        <f t="shared" ref="QP10" si="136">QO10+(QP9/12)</f>
        <v>1.2949999999999937</v>
      </c>
      <c r="QQ10" s="283">
        <f t="shared" ref="QQ10" si="137">QP10+(QQ9/12)</f>
        <v>1.2974999999999937</v>
      </c>
    </row>
    <row r="11" spans="1:459" ht="17" thickBot="1">
      <c r="A11" s="287" t="str">
        <f>I320</f>
        <v/>
      </c>
      <c r="B11" s="1522">
        <f>IFERROR(SUMPRODUCT(($AE$14:$AE$290=$A11)*($I$14:$I$290)*($D$14:$D$290))/SUMPRODUCT(($AE$14:$AE$290=$A11)*($D$14:$D$290)),0)</f>
        <v>0</v>
      </c>
      <c r="C11" s="1523">
        <v>0</v>
      </c>
      <c r="D11" s="1524">
        <v>0</v>
      </c>
      <c r="E11" s="1524">
        <v>0</v>
      </c>
      <c r="F11" s="1523">
        <v>0</v>
      </c>
      <c r="G11" s="1523">
        <v>0</v>
      </c>
      <c r="H11" s="1525">
        <v>0</v>
      </c>
      <c r="I11" s="1526">
        <v>0</v>
      </c>
      <c r="J11" s="288"/>
      <c r="K11" s="288"/>
      <c r="L11" s="288"/>
      <c r="M11" s="288"/>
      <c r="N11" s="288"/>
      <c r="O11" s="289"/>
      <c r="P11" s="288"/>
      <c r="Q11" s="288"/>
      <c r="R11" s="288"/>
      <c r="S11" s="288"/>
      <c r="T11" s="288"/>
      <c r="U11" s="288"/>
      <c r="V11" s="288"/>
      <c r="W11" s="290"/>
      <c r="X11" s="288"/>
      <c r="Y11" s="288"/>
      <c r="Z11" s="288"/>
      <c r="AA11" s="288"/>
      <c r="AB11" s="288"/>
      <c r="AD11" s="276"/>
      <c r="AE11" s="291"/>
      <c r="AF11" s="292"/>
      <c r="AG11" s="293" t="s">
        <v>53</v>
      </c>
      <c r="AH11" s="291"/>
      <c r="AI11" s="291"/>
      <c r="AJ11" s="291"/>
      <c r="AK11" s="291"/>
      <c r="AL11" s="291"/>
      <c r="AM11" s="292"/>
      <c r="AN11" s="293" t="s">
        <v>58</v>
      </c>
      <c r="AO11" s="291"/>
      <c r="AP11" s="291"/>
      <c r="AQ11" s="291"/>
      <c r="AR11" s="292"/>
      <c r="AS11" s="294"/>
      <c r="AT11" s="294"/>
      <c r="AU11" s="293" t="s">
        <v>59</v>
      </c>
      <c r="AV11" s="291"/>
      <c r="AW11" s="291"/>
      <c r="AX11" s="291"/>
      <c r="AY11" s="292"/>
      <c r="AZ11" s="293" t="s">
        <v>60</v>
      </c>
      <c r="BA11" s="291"/>
      <c r="BB11" s="291"/>
      <c r="BC11" s="291"/>
      <c r="BD11" s="292"/>
      <c r="BE11" s="293" t="s">
        <v>61</v>
      </c>
      <c r="BF11" s="291"/>
      <c r="BG11" s="291"/>
      <c r="BH11" s="291"/>
      <c r="BI11" s="292"/>
      <c r="BK11" s="285" t="s">
        <v>10</v>
      </c>
      <c r="BL11" s="285"/>
      <c r="BM11" s="295">
        <f>ROUNDUP(BM12/12,0)</f>
        <v>1</v>
      </c>
      <c r="BN11" s="296">
        <f t="shared" ref="BN11:DY11" si="138">ROUNDUP(BN12/12,0)</f>
        <v>1</v>
      </c>
      <c r="BO11" s="296">
        <f t="shared" si="138"/>
        <v>1</v>
      </c>
      <c r="BP11" s="296">
        <f t="shared" si="138"/>
        <v>1</v>
      </c>
      <c r="BQ11" s="296">
        <f t="shared" si="138"/>
        <v>1</v>
      </c>
      <c r="BR11" s="296">
        <f t="shared" si="138"/>
        <v>1</v>
      </c>
      <c r="BS11" s="296">
        <f t="shared" si="138"/>
        <v>1</v>
      </c>
      <c r="BT11" s="296">
        <f t="shared" si="138"/>
        <v>1</v>
      </c>
      <c r="BU11" s="296">
        <f t="shared" si="138"/>
        <v>1</v>
      </c>
      <c r="BV11" s="296">
        <f t="shared" si="138"/>
        <v>1</v>
      </c>
      <c r="BW11" s="296">
        <f t="shared" si="138"/>
        <v>1</v>
      </c>
      <c r="BX11" s="296">
        <f t="shared" si="138"/>
        <v>1</v>
      </c>
      <c r="BY11" s="295">
        <f t="shared" si="138"/>
        <v>2</v>
      </c>
      <c r="BZ11" s="296">
        <f t="shared" si="138"/>
        <v>2</v>
      </c>
      <c r="CA11" s="296">
        <f t="shared" si="138"/>
        <v>2</v>
      </c>
      <c r="CB11" s="296">
        <f t="shared" si="138"/>
        <v>2</v>
      </c>
      <c r="CC11" s="296">
        <f t="shared" si="138"/>
        <v>2</v>
      </c>
      <c r="CD11" s="296">
        <f t="shared" si="138"/>
        <v>2</v>
      </c>
      <c r="CE11" s="296">
        <f t="shared" si="138"/>
        <v>2</v>
      </c>
      <c r="CF11" s="296">
        <f t="shared" si="138"/>
        <v>2</v>
      </c>
      <c r="CG11" s="296">
        <f t="shared" si="138"/>
        <v>2</v>
      </c>
      <c r="CH11" s="296">
        <f t="shared" si="138"/>
        <v>2</v>
      </c>
      <c r="CI11" s="296">
        <f t="shared" si="138"/>
        <v>2</v>
      </c>
      <c r="CJ11" s="297">
        <f t="shared" si="138"/>
        <v>2</v>
      </c>
      <c r="CK11" s="295">
        <f t="shared" si="138"/>
        <v>3</v>
      </c>
      <c r="CL11" s="296">
        <f t="shared" si="138"/>
        <v>3</v>
      </c>
      <c r="CM11" s="296">
        <f t="shared" si="138"/>
        <v>3</v>
      </c>
      <c r="CN11" s="296">
        <f t="shared" si="138"/>
        <v>3</v>
      </c>
      <c r="CO11" s="296">
        <f t="shared" si="138"/>
        <v>3</v>
      </c>
      <c r="CP11" s="296">
        <f t="shared" si="138"/>
        <v>3</v>
      </c>
      <c r="CQ11" s="296">
        <f t="shared" si="138"/>
        <v>3</v>
      </c>
      <c r="CR11" s="296">
        <f t="shared" si="138"/>
        <v>3</v>
      </c>
      <c r="CS11" s="296">
        <f t="shared" si="138"/>
        <v>3</v>
      </c>
      <c r="CT11" s="296">
        <f t="shared" si="138"/>
        <v>3</v>
      </c>
      <c r="CU11" s="296">
        <f t="shared" si="138"/>
        <v>3</v>
      </c>
      <c r="CV11" s="297">
        <f t="shared" si="138"/>
        <v>3</v>
      </c>
      <c r="CW11" s="296">
        <f t="shared" si="138"/>
        <v>4</v>
      </c>
      <c r="CX11" s="296">
        <f t="shared" si="138"/>
        <v>4</v>
      </c>
      <c r="CY11" s="296">
        <f t="shared" si="138"/>
        <v>4</v>
      </c>
      <c r="CZ11" s="296">
        <f t="shared" si="138"/>
        <v>4</v>
      </c>
      <c r="DA11" s="296">
        <f t="shared" si="138"/>
        <v>4</v>
      </c>
      <c r="DB11" s="296">
        <f t="shared" si="138"/>
        <v>4</v>
      </c>
      <c r="DC11" s="296">
        <f t="shared" si="138"/>
        <v>4</v>
      </c>
      <c r="DD11" s="296">
        <f t="shared" si="138"/>
        <v>4</v>
      </c>
      <c r="DE11" s="296">
        <f t="shared" si="138"/>
        <v>4</v>
      </c>
      <c r="DF11" s="296">
        <f t="shared" si="138"/>
        <v>4</v>
      </c>
      <c r="DG11" s="296">
        <f t="shared" si="138"/>
        <v>4</v>
      </c>
      <c r="DH11" s="297">
        <f t="shared" si="138"/>
        <v>4</v>
      </c>
      <c r="DI11" s="296">
        <f t="shared" si="138"/>
        <v>5</v>
      </c>
      <c r="DJ11" s="296">
        <f t="shared" si="138"/>
        <v>5</v>
      </c>
      <c r="DK11" s="296">
        <f t="shared" si="138"/>
        <v>5</v>
      </c>
      <c r="DL11" s="296">
        <f t="shared" si="138"/>
        <v>5</v>
      </c>
      <c r="DM11" s="296">
        <f t="shared" si="138"/>
        <v>5</v>
      </c>
      <c r="DN11" s="296">
        <f t="shared" si="138"/>
        <v>5</v>
      </c>
      <c r="DO11" s="296">
        <f t="shared" si="138"/>
        <v>5</v>
      </c>
      <c r="DP11" s="296">
        <f t="shared" si="138"/>
        <v>5</v>
      </c>
      <c r="DQ11" s="296">
        <f t="shared" si="138"/>
        <v>5</v>
      </c>
      <c r="DR11" s="296">
        <f t="shared" si="138"/>
        <v>5</v>
      </c>
      <c r="DS11" s="296">
        <f t="shared" si="138"/>
        <v>5</v>
      </c>
      <c r="DT11" s="297">
        <f t="shared" si="138"/>
        <v>5</v>
      </c>
      <c r="DU11" s="295">
        <f t="shared" si="138"/>
        <v>6</v>
      </c>
      <c r="DV11" s="296">
        <f t="shared" si="138"/>
        <v>6</v>
      </c>
      <c r="DW11" s="296">
        <f t="shared" si="138"/>
        <v>6</v>
      </c>
      <c r="DX11" s="296">
        <f t="shared" si="138"/>
        <v>6</v>
      </c>
      <c r="DY11" s="296">
        <f t="shared" si="138"/>
        <v>6</v>
      </c>
      <c r="DZ11" s="296">
        <f t="shared" ref="DZ11:GB11" si="139">ROUNDUP(DZ12/12,0)</f>
        <v>6</v>
      </c>
      <c r="EA11" s="296">
        <f t="shared" si="139"/>
        <v>6</v>
      </c>
      <c r="EB11" s="296">
        <f t="shared" si="139"/>
        <v>6</v>
      </c>
      <c r="EC11" s="296">
        <f t="shared" si="139"/>
        <v>6</v>
      </c>
      <c r="ED11" s="296">
        <f t="shared" si="139"/>
        <v>6</v>
      </c>
      <c r="EE11" s="296">
        <f t="shared" si="139"/>
        <v>6</v>
      </c>
      <c r="EF11" s="296">
        <f t="shared" si="139"/>
        <v>6</v>
      </c>
      <c r="EG11" s="295">
        <f t="shared" si="139"/>
        <v>7</v>
      </c>
      <c r="EH11" s="296">
        <f t="shared" si="139"/>
        <v>7</v>
      </c>
      <c r="EI11" s="296">
        <f t="shared" si="139"/>
        <v>7</v>
      </c>
      <c r="EJ11" s="296">
        <f t="shared" si="139"/>
        <v>7</v>
      </c>
      <c r="EK11" s="296">
        <f t="shared" si="139"/>
        <v>7</v>
      </c>
      <c r="EL11" s="296">
        <f t="shared" si="139"/>
        <v>7</v>
      </c>
      <c r="EM11" s="296">
        <f t="shared" si="139"/>
        <v>7</v>
      </c>
      <c r="EN11" s="296">
        <f t="shared" si="139"/>
        <v>7</v>
      </c>
      <c r="EO11" s="296">
        <f t="shared" si="139"/>
        <v>7</v>
      </c>
      <c r="EP11" s="296">
        <f t="shared" si="139"/>
        <v>7</v>
      </c>
      <c r="EQ11" s="296">
        <f t="shared" si="139"/>
        <v>7</v>
      </c>
      <c r="ER11" s="297">
        <f t="shared" si="139"/>
        <v>7</v>
      </c>
      <c r="ES11" s="295">
        <f t="shared" si="139"/>
        <v>8</v>
      </c>
      <c r="ET11" s="296">
        <f t="shared" si="139"/>
        <v>8</v>
      </c>
      <c r="EU11" s="296">
        <f t="shared" si="139"/>
        <v>8</v>
      </c>
      <c r="EV11" s="296">
        <f t="shared" si="139"/>
        <v>8</v>
      </c>
      <c r="EW11" s="296">
        <f t="shared" si="139"/>
        <v>8</v>
      </c>
      <c r="EX11" s="296">
        <f t="shared" si="139"/>
        <v>8</v>
      </c>
      <c r="EY11" s="296">
        <f t="shared" si="139"/>
        <v>8</v>
      </c>
      <c r="EZ11" s="296">
        <f t="shared" si="139"/>
        <v>8</v>
      </c>
      <c r="FA11" s="296">
        <f t="shared" si="139"/>
        <v>8</v>
      </c>
      <c r="FB11" s="296">
        <f t="shared" si="139"/>
        <v>8</v>
      </c>
      <c r="FC11" s="296">
        <f t="shared" si="139"/>
        <v>8</v>
      </c>
      <c r="FD11" s="297">
        <f t="shared" si="139"/>
        <v>8</v>
      </c>
      <c r="FE11" s="296">
        <f t="shared" si="139"/>
        <v>9</v>
      </c>
      <c r="FF11" s="296">
        <f t="shared" si="139"/>
        <v>9</v>
      </c>
      <c r="FG11" s="296">
        <f t="shared" si="139"/>
        <v>9</v>
      </c>
      <c r="FH11" s="296">
        <f t="shared" si="139"/>
        <v>9</v>
      </c>
      <c r="FI11" s="296">
        <f t="shared" si="139"/>
        <v>9</v>
      </c>
      <c r="FJ11" s="296">
        <f t="shared" si="139"/>
        <v>9</v>
      </c>
      <c r="FK11" s="296">
        <f t="shared" si="139"/>
        <v>9</v>
      </c>
      <c r="FL11" s="296">
        <f t="shared" si="139"/>
        <v>9</v>
      </c>
      <c r="FM11" s="296">
        <f t="shared" si="139"/>
        <v>9</v>
      </c>
      <c r="FN11" s="296">
        <f t="shared" si="139"/>
        <v>9</v>
      </c>
      <c r="FO11" s="296">
        <f t="shared" si="139"/>
        <v>9</v>
      </c>
      <c r="FP11" s="297">
        <f t="shared" si="139"/>
        <v>9</v>
      </c>
      <c r="FQ11" s="296">
        <f t="shared" si="139"/>
        <v>10</v>
      </c>
      <c r="FR11" s="296">
        <f t="shared" si="139"/>
        <v>10</v>
      </c>
      <c r="FS11" s="296">
        <f t="shared" si="139"/>
        <v>10</v>
      </c>
      <c r="FT11" s="296">
        <f t="shared" si="139"/>
        <v>10</v>
      </c>
      <c r="FU11" s="296">
        <f t="shared" si="139"/>
        <v>10</v>
      </c>
      <c r="FV11" s="296">
        <f t="shared" si="139"/>
        <v>10</v>
      </c>
      <c r="FW11" s="296">
        <f t="shared" si="139"/>
        <v>10</v>
      </c>
      <c r="FX11" s="296">
        <f t="shared" si="139"/>
        <v>10</v>
      </c>
      <c r="FY11" s="296">
        <f t="shared" si="139"/>
        <v>10</v>
      </c>
      <c r="FZ11" s="296">
        <f t="shared" si="139"/>
        <v>10</v>
      </c>
      <c r="GA11" s="296">
        <f t="shared" si="139"/>
        <v>10</v>
      </c>
      <c r="GB11" s="297">
        <f t="shared" si="139"/>
        <v>10</v>
      </c>
      <c r="GE11" s="298">
        <v>1</v>
      </c>
      <c r="GF11" s="299">
        <f>+GE11+1</f>
        <v>2</v>
      </c>
      <c r="GG11" s="299">
        <f t="shared" ref="GG11:GN11" si="140">+GF11+1</f>
        <v>3</v>
      </c>
      <c r="GH11" s="299">
        <f t="shared" si="140"/>
        <v>4</v>
      </c>
      <c r="GI11" s="299">
        <f t="shared" si="140"/>
        <v>5</v>
      </c>
      <c r="GJ11" s="299">
        <f t="shared" si="140"/>
        <v>6</v>
      </c>
      <c r="GK11" s="299">
        <f t="shared" si="140"/>
        <v>7</v>
      </c>
      <c r="GL11" s="299">
        <f t="shared" si="140"/>
        <v>8</v>
      </c>
      <c r="GM11" s="299">
        <f t="shared" si="140"/>
        <v>9</v>
      </c>
      <c r="GN11" s="300">
        <f t="shared" si="140"/>
        <v>10</v>
      </c>
      <c r="GO11" s="301" t="s">
        <v>0</v>
      </c>
      <c r="GQ11" s="298">
        <v>1</v>
      </c>
      <c r="GR11" s="299">
        <f>+GQ11+1</f>
        <v>2</v>
      </c>
      <c r="GS11" s="299">
        <f t="shared" ref="GS11:GZ11" si="141">+GR11+1</f>
        <v>3</v>
      </c>
      <c r="GT11" s="299">
        <f t="shared" si="141"/>
        <v>4</v>
      </c>
      <c r="GU11" s="299">
        <f t="shared" si="141"/>
        <v>5</v>
      </c>
      <c r="GV11" s="299">
        <f t="shared" si="141"/>
        <v>6</v>
      </c>
      <c r="GW11" s="299">
        <f t="shared" si="141"/>
        <v>7</v>
      </c>
      <c r="GX11" s="299">
        <f t="shared" si="141"/>
        <v>8</v>
      </c>
      <c r="GY11" s="299">
        <f t="shared" si="141"/>
        <v>9</v>
      </c>
      <c r="GZ11" s="300">
        <f t="shared" si="141"/>
        <v>10</v>
      </c>
      <c r="HA11" s="301" t="s">
        <v>0</v>
      </c>
      <c r="HC11" s="285" t="s">
        <v>10</v>
      </c>
      <c r="HD11" s="270">
        <f>ROUNDUP(HD12/12,0)</f>
        <v>1</v>
      </c>
      <c r="HE11" s="270">
        <f t="shared" ref="HE11:JP11" si="142">ROUNDUP(HE12/12,0)</f>
        <v>1</v>
      </c>
      <c r="HF11" s="270">
        <f t="shared" si="142"/>
        <v>1</v>
      </c>
      <c r="HG11" s="270">
        <f t="shared" si="142"/>
        <v>1</v>
      </c>
      <c r="HH11" s="270">
        <f t="shared" si="142"/>
        <v>1</v>
      </c>
      <c r="HI11" s="270">
        <f t="shared" si="142"/>
        <v>1</v>
      </c>
      <c r="HJ11" s="270">
        <f t="shared" si="142"/>
        <v>1</v>
      </c>
      <c r="HK11" s="270">
        <f t="shared" si="142"/>
        <v>1</v>
      </c>
      <c r="HL11" s="270">
        <f t="shared" si="142"/>
        <v>1</v>
      </c>
      <c r="HM11" s="270">
        <f t="shared" si="142"/>
        <v>1</v>
      </c>
      <c r="HN11" s="270">
        <f t="shared" si="142"/>
        <v>1</v>
      </c>
      <c r="HO11" s="270">
        <f t="shared" si="142"/>
        <v>1</v>
      </c>
      <c r="HP11" s="270">
        <f t="shared" si="142"/>
        <v>2</v>
      </c>
      <c r="HQ11" s="270">
        <f t="shared" si="142"/>
        <v>2</v>
      </c>
      <c r="HR11" s="270">
        <f t="shared" si="142"/>
        <v>2</v>
      </c>
      <c r="HS11" s="270">
        <f t="shared" si="142"/>
        <v>2</v>
      </c>
      <c r="HT11" s="270">
        <f t="shared" si="142"/>
        <v>2</v>
      </c>
      <c r="HU11" s="270">
        <f t="shared" si="142"/>
        <v>2</v>
      </c>
      <c r="HV11" s="270">
        <f t="shared" si="142"/>
        <v>2</v>
      </c>
      <c r="HW11" s="270">
        <f t="shared" si="142"/>
        <v>2</v>
      </c>
      <c r="HX11" s="270">
        <f t="shared" si="142"/>
        <v>2</v>
      </c>
      <c r="HY11" s="270">
        <f t="shared" si="142"/>
        <v>2</v>
      </c>
      <c r="HZ11" s="270">
        <f t="shared" si="142"/>
        <v>2</v>
      </c>
      <c r="IA11" s="270">
        <f t="shared" si="142"/>
        <v>2</v>
      </c>
      <c r="IB11" s="270">
        <f t="shared" si="142"/>
        <v>3</v>
      </c>
      <c r="IC11" s="270">
        <f t="shared" si="142"/>
        <v>3</v>
      </c>
      <c r="ID11" s="270">
        <f t="shared" si="142"/>
        <v>3</v>
      </c>
      <c r="IE11" s="270">
        <f t="shared" si="142"/>
        <v>3</v>
      </c>
      <c r="IF11" s="270">
        <f t="shared" si="142"/>
        <v>3</v>
      </c>
      <c r="IG11" s="270">
        <f t="shared" si="142"/>
        <v>3</v>
      </c>
      <c r="IH11" s="270">
        <f t="shared" si="142"/>
        <v>3</v>
      </c>
      <c r="II11" s="270">
        <f t="shared" si="142"/>
        <v>3</v>
      </c>
      <c r="IJ11" s="270">
        <f t="shared" si="142"/>
        <v>3</v>
      </c>
      <c r="IK11" s="270">
        <f t="shared" si="142"/>
        <v>3</v>
      </c>
      <c r="IL11" s="270">
        <f t="shared" si="142"/>
        <v>3</v>
      </c>
      <c r="IM11" s="270">
        <f t="shared" si="142"/>
        <v>3</v>
      </c>
      <c r="IN11" s="270">
        <f t="shared" si="142"/>
        <v>4</v>
      </c>
      <c r="IO11" s="270">
        <f t="shared" si="142"/>
        <v>4</v>
      </c>
      <c r="IP11" s="270">
        <f t="shared" si="142"/>
        <v>4</v>
      </c>
      <c r="IQ11" s="270">
        <f t="shared" si="142"/>
        <v>4</v>
      </c>
      <c r="IR11" s="270">
        <f t="shared" si="142"/>
        <v>4</v>
      </c>
      <c r="IS11" s="270">
        <f t="shared" si="142"/>
        <v>4</v>
      </c>
      <c r="IT11" s="270">
        <f t="shared" si="142"/>
        <v>4</v>
      </c>
      <c r="IU11" s="270">
        <f t="shared" si="142"/>
        <v>4</v>
      </c>
      <c r="IV11" s="270">
        <f t="shared" si="142"/>
        <v>4</v>
      </c>
      <c r="IW11" s="270">
        <f t="shared" si="142"/>
        <v>4</v>
      </c>
      <c r="IX11" s="270">
        <f t="shared" si="142"/>
        <v>4</v>
      </c>
      <c r="IY11" s="270">
        <f t="shared" si="142"/>
        <v>4</v>
      </c>
      <c r="IZ11" s="270">
        <f t="shared" si="142"/>
        <v>5</v>
      </c>
      <c r="JA11" s="270">
        <f t="shared" si="142"/>
        <v>5</v>
      </c>
      <c r="JB11" s="270">
        <f t="shared" si="142"/>
        <v>5</v>
      </c>
      <c r="JC11" s="270">
        <f t="shared" si="142"/>
        <v>5</v>
      </c>
      <c r="JD11" s="270">
        <f t="shared" si="142"/>
        <v>5</v>
      </c>
      <c r="JE11" s="270">
        <f t="shared" si="142"/>
        <v>5</v>
      </c>
      <c r="JF11" s="270">
        <f t="shared" si="142"/>
        <v>5</v>
      </c>
      <c r="JG11" s="270">
        <f t="shared" si="142"/>
        <v>5</v>
      </c>
      <c r="JH11" s="270">
        <f t="shared" si="142"/>
        <v>5</v>
      </c>
      <c r="JI11" s="270">
        <f t="shared" si="142"/>
        <v>5</v>
      </c>
      <c r="JJ11" s="270">
        <f t="shared" si="142"/>
        <v>5</v>
      </c>
      <c r="JK11" s="270">
        <f t="shared" si="142"/>
        <v>5</v>
      </c>
      <c r="JL11" s="270">
        <f t="shared" si="142"/>
        <v>6</v>
      </c>
      <c r="JM11" s="270">
        <f t="shared" si="142"/>
        <v>6</v>
      </c>
      <c r="JN11" s="270">
        <f t="shared" si="142"/>
        <v>6</v>
      </c>
      <c r="JO11" s="270">
        <f t="shared" si="142"/>
        <v>6</v>
      </c>
      <c r="JP11" s="270">
        <f t="shared" si="142"/>
        <v>6</v>
      </c>
      <c r="JQ11" s="270">
        <f t="shared" ref="JQ11:LS11" si="143">ROUNDUP(JQ12/12,0)</f>
        <v>6</v>
      </c>
      <c r="JR11" s="270">
        <f t="shared" si="143"/>
        <v>6</v>
      </c>
      <c r="JS11" s="270">
        <f t="shared" si="143"/>
        <v>6</v>
      </c>
      <c r="JT11" s="270">
        <f t="shared" si="143"/>
        <v>6</v>
      </c>
      <c r="JU11" s="270">
        <f t="shared" si="143"/>
        <v>6</v>
      </c>
      <c r="JV11" s="270">
        <f t="shared" si="143"/>
        <v>6</v>
      </c>
      <c r="JW11" s="270">
        <f t="shared" si="143"/>
        <v>6</v>
      </c>
      <c r="JX11" s="270">
        <f t="shared" si="143"/>
        <v>7</v>
      </c>
      <c r="JY11" s="270">
        <f t="shared" si="143"/>
        <v>7</v>
      </c>
      <c r="JZ11" s="270">
        <f t="shared" si="143"/>
        <v>7</v>
      </c>
      <c r="KA11" s="270">
        <f t="shared" si="143"/>
        <v>7</v>
      </c>
      <c r="KB11" s="270">
        <f t="shared" si="143"/>
        <v>7</v>
      </c>
      <c r="KC11" s="270">
        <f t="shared" si="143"/>
        <v>7</v>
      </c>
      <c r="KD11" s="270">
        <f t="shared" si="143"/>
        <v>7</v>
      </c>
      <c r="KE11" s="270">
        <f t="shared" si="143"/>
        <v>7</v>
      </c>
      <c r="KF11" s="270">
        <f t="shared" si="143"/>
        <v>7</v>
      </c>
      <c r="KG11" s="270">
        <f t="shared" si="143"/>
        <v>7</v>
      </c>
      <c r="KH11" s="270">
        <f t="shared" si="143"/>
        <v>7</v>
      </c>
      <c r="KI11" s="270">
        <f t="shared" si="143"/>
        <v>7</v>
      </c>
      <c r="KJ11" s="270">
        <f t="shared" si="143"/>
        <v>8</v>
      </c>
      <c r="KK11" s="270">
        <f t="shared" si="143"/>
        <v>8</v>
      </c>
      <c r="KL11" s="270">
        <f t="shared" si="143"/>
        <v>8</v>
      </c>
      <c r="KM11" s="270">
        <f t="shared" si="143"/>
        <v>8</v>
      </c>
      <c r="KN11" s="270">
        <f t="shared" si="143"/>
        <v>8</v>
      </c>
      <c r="KO11" s="270">
        <f t="shared" si="143"/>
        <v>8</v>
      </c>
      <c r="KP11" s="270">
        <f t="shared" si="143"/>
        <v>8</v>
      </c>
      <c r="KQ11" s="270">
        <f t="shared" si="143"/>
        <v>8</v>
      </c>
      <c r="KR11" s="270">
        <f t="shared" si="143"/>
        <v>8</v>
      </c>
      <c r="KS11" s="270">
        <f t="shared" si="143"/>
        <v>8</v>
      </c>
      <c r="KT11" s="270">
        <f t="shared" si="143"/>
        <v>8</v>
      </c>
      <c r="KU11" s="270">
        <f t="shared" si="143"/>
        <v>8</v>
      </c>
      <c r="KV11" s="270">
        <f t="shared" si="143"/>
        <v>9</v>
      </c>
      <c r="KW11" s="270">
        <f t="shared" si="143"/>
        <v>9</v>
      </c>
      <c r="KX11" s="270">
        <f t="shared" si="143"/>
        <v>9</v>
      </c>
      <c r="KY11" s="270">
        <f t="shared" si="143"/>
        <v>9</v>
      </c>
      <c r="KZ11" s="270">
        <f t="shared" si="143"/>
        <v>9</v>
      </c>
      <c r="LA11" s="270">
        <f t="shared" si="143"/>
        <v>9</v>
      </c>
      <c r="LB11" s="270">
        <f t="shared" si="143"/>
        <v>9</v>
      </c>
      <c r="LC11" s="270">
        <f t="shared" si="143"/>
        <v>9</v>
      </c>
      <c r="LD11" s="270">
        <f t="shared" si="143"/>
        <v>9</v>
      </c>
      <c r="LE11" s="270">
        <f t="shared" si="143"/>
        <v>9</v>
      </c>
      <c r="LF11" s="270">
        <f t="shared" si="143"/>
        <v>9</v>
      </c>
      <c r="LG11" s="270">
        <f t="shared" si="143"/>
        <v>9</v>
      </c>
      <c r="LH11" s="270">
        <f t="shared" si="143"/>
        <v>10</v>
      </c>
      <c r="LI11" s="270">
        <f t="shared" si="143"/>
        <v>10</v>
      </c>
      <c r="LJ11" s="270">
        <f t="shared" si="143"/>
        <v>10</v>
      </c>
      <c r="LK11" s="270">
        <f t="shared" si="143"/>
        <v>10</v>
      </c>
      <c r="LL11" s="270">
        <f t="shared" si="143"/>
        <v>10</v>
      </c>
      <c r="LM11" s="270">
        <f t="shared" si="143"/>
        <v>10</v>
      </c>
      <c r="LN11" s="270">
        <f t="shared" si="143"/>
        <v>10</v>
      </c>
      <c r="LO11" s="270">
        <f t="shared" si="143"/>
        <v>10</v>
      </c>
      <c r="LP11" s="270">
        <f t="shared" si="143"/>
        <v>10</v>
      </c>
      <c r="LQ11" s="270">
        <f t="shared" si="143"/>
        <v>10</v>
      </c>
      <c r="LR11" s="270">
        <f t="shared" si="143"/>
        <v>10</v>
      </c>
      <c r="LS11" s="270">
        <f t="shared" si="143"/>
        <v>10</v>
      </c>
      <c r="MA11" s="285" t="s">
        <v>10</v>
      </c>
      <c r="MB11" s="270">
        <f>ROUNDUP(MB12/12,0)</f>
        <v>1</v>
      </c>
      <c r="MC11" s="270">
        <f t="shared" ref="MC11:ON11" si="144">ROUNDUP(MC12/12,0)</f>
        <v>1</v>
      </c>
      <c r="MD11" s="270">
        <f t="shared" si="144"/>
        <v>1</v>
      </c>
      <c r="ME11" s="270">
        <f t="shared" si="144"/>
        <v>1</v>
      </c>
      <c r="MF11" s="270">
        <f t="shared" si="144"/>
        <v>1</v>
      </c>
      <c r="MG11" s="270">
        <f t="shared" si="144"/>
        <v>1</v>
      </c>
      <c r="MH11" s="270">
        <f t="shared" si="144"/>
        <v>1</v>
      </c>
      <c r="MI11" s="270">
        <f t="shared" si="144"/>
        <v>1</v>
      </c>
      <c r="MJ11" s="270">
        <f t="shared" si="144"/>
        <v>1</v>
      </c>
      <c r="MK11" s="270">
        <f t="shared" si="144"/>
        <v>1</v>
      </c>
      <c r="ML11" s="270">
        <f t="shared" si="144"/>
        <v>1</v>
      </c>
      <c r="MM11" s="270">
        <f t="shared" si="144"/>
        <v>1</v>
      </c>
      <c r="MN11" s="270">
        <f t="shared" si="144"/>
        <v>2</v>
      </c>
      <c r="MO11" s="270">
        <f t="shared" si="144"/>
        <v>2</v>
      </c>
      <c r="MP11" s="270">
        <f t="shared" si="144"/>
        <v>2</v>
      </c>
      <c r="MQ11" s="270">
        <f t="shared" si="144"/>
        <v>2</v>
      </c>
      <c r="MR11" s="270">
        <f t="shared" si="144"/>
        <v>2</v>
      </c>
      <c r="MS11" s="270">
        <f t="shared" si="144"/>
        <v>2</v>
      </c>
      <c r="MT11" s="270">
        <f t="shared" si="144"/>
        <v>2</v>
      </c>
      <c r="MU11" s="270">
        <f t="shared" si="144"/>
        <v>2</v>
      </c>
      <c r="MV11" s="270">
        <f t="shared" si="144"/>
        <v>2</v>
      </c>
      <c r="MW11" s="270">
        <f t="shared" si="144"/>
        <v>2</v>
      </c>
      <c r="MX11" s="270">
        <f t="shared" si="144"/>
        <v>2</v>
      </c>
      <c r="MY11" s="270">
        <f t="shared" si="144"/>
        <v>2</v>
      </c>
      <c r="MZ11" s="270">
        <f t="shared" si="144"/>
        <v>3</v>
      </c>
      <c r="NA11" s="270">
        <f t="shared" si="144"/>
        <v>3</v>
      </c>
      <c r="NB11" s="270">
        <f t="shared" si="144"/>
        <v>3</v>
      </c>
      <c r="NC11" s="270">
        <f t="shared" si="144"/>
        <v>3</v>
      </c>
      <c r="ND11" s="270">
        <f t="shared" si="144"/>
        <v>3</v>
      </c>
      <c r="NE11" s="270">
        <f t="shared" si="144"/>
        <v>3</v>
      </c>
      <c r="NF11" s="270">
        <f t="shared" si="144"/>
        <v>3</v>
      </c>
      <c r="NG11" s="270">
        <f t="shared" si="144"/>
        <v>3</v>
      </c>
      <c r="NH11" s="270">
        <f t="shared" si="144"/>
        <v>3</v>
      </c>
      <c r="NI11" s="270">
        <f t="shared" si="144"/>
        <v>3</v>
      </c>
      <c r="NJ11" s="270">
        <f t="shared" si="144"/>
        <v>3</v>
      </c>
      <c r="NK11" s="270">
        <f t="shared" si="144"/>
        <v>3</v>
      </c>
      <c r="NL11" s="270">
        <f t="shared" si="144"/>
        <v>4</v>
      </c>
      <c r="NM11" s="270">
        <f t="shared" si="144"/>
        <v>4</v>
      </c>
      <c r="NN11" s="270">
        <f t="shared" si="144"/>
        <v>4</v>
      </c>
      <c r="NO11" s="270">
        <f t="shared" si="144"/>
        <v>4</v>
      </c>
      <c r="NP11" s="270">
        <f t="shared" si="144"/>
        <v>4</v>
      </c>
      <c r="NQ11" s="270">
        <f t="shared" si="144"/>
        <v>4</v>
      </c>
      <c r="NR11" s="270">
        <f t="shared" si="144"/>
        <v>4</v>
      </c>
      <c r="NS11" s="270">
        <f t="shared" si="144"/>
        <v>4</v>
      </c>
      <c r="NT11" s="270">
        <f t="shared" si="144"/>
        <v>4</v>
      </c>
      <c r="NU11" s="270">
        <f t="shared" si="144"/>
        <v>4</v>
      </c>
      <c r="NV11" s="270">
        <f t="shared" si="144"/>
        <v>4</v>
      </c>
      <c r="NW11" s="270">
        <f t="shared" si="144"/>
        <v>4</v>
      </c>
      <c r="NX11" s="270">
        <f t="shared" si="144"/>
        <v>5</v>
      </c>
      <c r="NY11" s="270">
        <f t="shared" si="144"/>
        <v>5</v>
      </c>
      <c r="NZ11" s="270">
        <f t="shared" si="144"/>
        <v>5</v>
      </c>
      <c r="OA11" s="270">
        <f t="shared" si="144"/>
        <v>5</v>
      </c>
      <c r="OB11" s="270">
        <f t="shared" si="144"/>
        <v>5</v>
      </c>
      <c r="OC11" s="270">
        <f t="shared" si="144"/>
        <v>5</v>
      </c>
      <c r="OD11" s="270">
        <f t="shared" si="144"/>
        <v>5</v>
      </c>
      <c r="OE11" s="270">
        <f t="shared" si="144"/>
        <v>5</v>
      </c>
      <c r="OF11" s="270">
        <f t="shared" si="144"/>
        <v>5</v>
      </c>
      <c r="OG11" s="270">
        <f t="shared" si="144"/>
        <v>5</v>
      </c>
      <c r="OH11" s="270">
        <f t="shared" si="144"/>
        <v>5</v>
      </c>
      <c r="OI11" s="270">
        <f t="shared" si="144"/>
        <v>5</v>
      </c>
      <c r="OJ11" s="270">
        <f t="shared" si="144"/>
        <v>6</v>
      </c>
      <c r="OK11" s="270">
        <f t="shared" si="144"/>
        <v>6</v>
      </c>
      <c r="OL11" s="270">
        <f t="shared" si="144"/>
        <v>6</v>
      </c>
      <c r="OM11" s="270">
        <f t="shared" si="144"/>
        <v>6</v>
      </c>
      <c r="ON11" s="270">
        <f t="shared" si="144"/>
        <v>6</v>
      </c>
      <c r="OO11" s="270">
        <f t="shared" ref="OO11:QQ11" si="145">ROUNDUP(OO12/12,0)</f>
        <v>6</v>
      </c>
      <c r="OP11" s="270">
        <f t="shared" si="145"/>
        <v>6</v>
      </c>
      <c r="OQ11" s="270">
        <f t="shared" si="145"/>
        <v>6</v>
      </c>
      <c r="OR11" s="270">
        <f t="shared" si="145"/>
        <v>6</v>
      </c>
      <c r="OS11" s="270">
        <f t="shared" si="145"/>
        <v>6</v>
      </c>
      <c r="OT11" s="270">
        <f t="shared" si="145"/>
        <v>6</v>
      </c>
      <c r="OU11" s="270">
        <f t="shared" si="145"/>
        <v>6</v>
      </c>
      <c r="OV11" s="270">
        <f t="shared" si="145"/>
        <v>7</v>
      </c>
      <c r="OW11" s="270">
        <f t="shared" si="145"/>
        <v>7</v>
      </c>
      <c r="OX11" s="270">
        <f t="shared" si="145"/>
        <v>7</v>
      </c>
      <c r="OY11" s="270">
        <f t="shared" si="145"/>
        <v>7</v>
      </c>
      <c r="OZ11" s="270">
        <f t="shared" si="145"/>
        <v>7</v>
      </c>
      <c r="PA11" s="270">
        <f t="shared" si="145"/>
        <v>7</v>
      </c>
      <c r="PB11" s="270">
        <f t="shared" si="145"/>
        <v>7</v>
      </c>
      <c r="PC11" s="270">
        <f t="shared" si="145"/>
        <v>7</v>
      </c>
      <c r="PD11" s="270">
        <f t="shared" si="145"/>
        <v>7</v>
      </c>
      <c r="PE11" s="270">
        <f t="shared" si="145"/>
        <v>7</v>
      </c>
      <c r="PF11" s="270">
        <f t="shared" si="145"/>
        <v>7</v>
      </c>
      <c r="PG11" s="270">
        <f t="shared" si="145"/>
        <v>7</v>
      </c>
      <c r="PH11" s="270">
        <f t="shared" si="145"/>
        <v>8</v>
      </c>
      <c r="PI11" s="270">
        <f t="shared" si="145"/>
        <v>8</v>
      </c>
      <c r="PJ11" s="270">
        <f t="shared" si="145"/>
        <v>8</v>
      </c>
      <c r="PK11" s="270">
        <f t="shared" si="145"/>
        <v>8</v>
      </c>
      <c r="PL11" s="270">
        <f t="shared" si="145"/>
        <v>8</v>
      </c>
      <c r="PM11" s="270">
        <f t="shared" si="145"/>
        <v>8</v>
      </c>
      <c r="PN11" s="270">
        <f t="shared" si="145"/>
        <v>8</v>
      </c>
      <c r="PO11" s="270">
        <f t="shared" si="145"/>
        <v>8</v>
      </c>
      <c r="PP11" s="270">
        <f t="shared" si="145"/>
        <v>8</v>
      </c>
      <c r="PQ11" s="270">
        <f t="shared" si="145"/>
        <v>8</v>
      </c>
      <c r="PR11" s="270">
        <f t="shared" si="145"/>
        <v>8</v>
      </c>
      <c r="PS11" s="270">
        <f t="shared" si="145"/>
        <v>8</v>
      </c>
      <c r="PT11" s="270">
        <f t="shared" si="145"/>
        <v>9</v>
      </c>
      <c r="PU11" s="270">
        <f t="shared" si="145"/>
        <v>9</v>
      </c>
      <c r="PV11" s="270">
        <f t="shared" si="145"/>
        <v>9</v>
      </c>
      <c r="PW11" s="270">
        <f t="shared" si="145"/>
        <v>9</v>
      </c>
      <c r="PX11" s="270">
        <f t="shared" si="145"/>
        <v>9</v>
      </c>
      <c r="PY11" s="270">
        <f t="shared" si="145"/>
        <v>9</v>
      </c>
      <c r="PZ11" s="270">
        <f t="shared" si="145"/>
        <v>9</v>
      </c>
      <c r="QA11" s="270">
        <f t="shared" si="145"/>
        <v>9</v>
      </c>
      <c r="QB11" s="270">
        <f t="shared" si="145"/>
        <v>9</v>
      </c>
      <c r="QC11" s="270">
        <f t="shared" si="145"/>
        <v>9</v>
      </c>
      <c r="QD11" s="270">
        <f t="shared" si="145"/>
        <v>9</v>
      </c>
      <c r="QE11" s="270">
        <f t="shared" si="145"/>
        <v>9</v>
      </c>
      <c r="QF11" s="270">
        <f t="shared" si="145"/>
        <v>10</v>
      </c>
      <c r="QG11" s="270">
        <f t="shared" si="145"/>
        <v>10</v>
      </c>
      <c r="QH11" s="270">
        <f t="shared" si="145"/>
        <v>10</v>
      </c>
      <c r="QI11" s="270">
        <f t="shared" si="145"/>
        <v>10</v>
      </c>
      <c r="QJ11" s="270">
        <f t="shared" si="145"/>
        <v>10</v>
      </c>
      <c r="QK11" s="270">
        <f t="shared" si="145"/>
        <v>10</v>
      </c>
      <c r="QL11" s="270">
        <f t="shared" si="145"/>
        <v>10</v>
      </c>
      <c r="QM11" s="270">
        <f t="shared" si="145"/>
        <v>10</v>
      </c>
      <c r="QN11" s="270">
        <f t="shared" si="145"/>
        <v>10</v>
      </c>
      <c r="QO11" s="270">
        <f t="shared" si="145"/>
        <v>10</v>
      </c>
      <c r="QP11" s="270">
        <f t="shared" si="145"/>
        <v>10</v>
      </c>
      <c r="QQ11" s="270">
        <f t="shared" si="145"/>
        <v>10</v>
      </c>
    </row>
    <row r="12" spans="1:459" ht="15" thickBot="1">
      <c r="A12" s="302"/>
      <c r="B12" s="303"/>
      <c r="C12" s="303"/>
      <c r="D12" s="304"/>
      <c r="E12" s="304"/>
      <c r="F12" s="304"/>
      <c r="G12" s="304"/>
      <c r="H12" s="482"/>
      <c r="I12" s="304"/>
      <c r="J12" s="305"/>
      <c r="K12" s="305"/>
      <c r="L12" s="305"/>
      <c r="M12" s="305"/>
      <c r="N12" s="305"/>
      <c r="O12" s="306"/>
      <c r="P12" s="305"/>
      <c r="Q12" s="305"/>
      <c r="R12" s="305"/>
      <c r="S12" s="305"/>
      <c r="T12" s="307"/>
      <c r="U12" s="305"/>
      <c r="V12" s="305"/>
      <c r="W12" s="308"/>
      <c r="X12" s="305"/>
      <c r="Y12" s="305"/>
      <c r="Z12" s="305"/>
      <c r="AA12" s="305"/>
      <c r="AB12" s="305"/>
      <c r="AD12" s="308"/>
      <c r="AE12" s="309"/>
      <c r="AF12" s="310"/>
      <c r="AG12" s="311"/>
      <c r="AH12" s="311"/>
      <c r="AI12" s="311"/>
      <c r="AJ12" s="311"/>
      <c r="AK12" s="311"/>
      <c r="AL12" s="311"/>
      <c r="AM12" s="311"/>
      <c r="AN12" s="312"/>
      <c r="AO12" s="313"/>
      <c r="AP12" s="313"/>
      <c r="AQ12" s="313"/>
      <c r="AR12" s="314"/>
      <c r="AS12" s="313"/>
      <c r="AT12" s="314"/>
      <c r="AU12" s="313"/>
      <c r="AV12" s="313"/>
      <c r="AW12" s="313"/>
      <c r="AX12" s="313"/>
      <c r="AY12" s="314"/>
      <c r="AZ12" s="313"/>
      <c r="BA12" s="313"/>
      <c r="BB12" s="313"/>
      <c r="BC12" s="313"/>
      <c r="BD12" s="314"/>
      <c r="BE12" s="313"/>
      <c r="BF12" s="313"/>
      <c r="BG12" s="313"/>
      <c r="BH12" s="313"/>
      <c r="BI12" s="314"/>
      <c r="BK12" s="285" t="s">
        <v>51</v>
      </c>
      <c r="BL12" s="285"/>
      <c r="BM12" s="315">
        <v>1</v>
      </c>
      <c r="BN12" s="270">
        <f>+BM12+1</f>
        <v>2</v>
      </c>
      <c r="BO12" s="270">
        <f t="shared" ref="BO12:DZ12" si="146">+BN12+1</f>
        <v>3</v>
      </c>
      <c r="BP12" s="270">
        <f t="shared" si="146"/>
        <v>4</v>
      </c>
      <c r="BQ12" s="270">
        <f t="shared" si="146"/>
        <v>5</v>
      </c>
      <c r="BR12" s="270">
        <f t="shared" si="146"/>
        <v>6</v>
      </c>
      <c r="BS12" s="270">
        <f t="shared" si="146"/>
        <v>7</v>
      </c>
      <c r="BT12" s="270">
        <f t="shared" si="146"/>
        <v>8</v>
      </c>
      <c r="BU12" s="270">
        <f t="shared" si="146"/>
        <v>9</v>
      </c>
      <c r="BV12" s="270">
        <f t="shared" si="146"/>
        <v>10</v>
      </c>
      <c r="BW12" s="270">
        <f t="shared" si="146"/>
        <v>11</v>
      </c>
      <c r="BX12" s="270">
        <f t="shared" si="146"/>
        <v>12</v>
      </c>
      <c r="BY12" s="315">
        <f t="shared" si="146"/>
        <v>13</v>
      </c>
      <c r="BZ12" s="270">
        <f t="shared" si="146"/>
        <v>14</v>
      </c>
      <c r="CA12" s="270">
        <f t="shared" si="146"/>
        <v>15</v>
      </c>
      <c r="CB12" s="270">
        <f t="shared" si="146"/>
        <v>16</v>
      </c>
      <c r="CC12" s="270">
        <f t="shared" si="146"/>
        <v>17</v>
      </c>
      <c r="CD12" s="270">
        <f t="shared" si="146"/>
        <v>18</v>
      </c>
      <c r="CE12" s="270">
        <f t="shared" si="146"/>
        <v>19</v>
      </c>
      <c r="CF12" s="270">
        <f t="shared" si="146"/>
        <v>20</v>
      </c>
      <c r="CG12" s="270">
        <f t="shared" si="146"/>
        <v>21</v>
      </c>
      <c r="CH12" s="270">
        <f t="shared" si="146"/>
        <v>22</v>
      </c>
      <c r="CI12" s="270">
        <f t="shared" si="146"/>
        <v>23</v>
      </c>
      <c r="CJ12" s="316">
        <f t="shared" si="146"/>
        <v>24</v>
      </c>
      <c r="CK12" s="315">
        <f t="shared" si="146"/>
        <v>25</v>
      </c>
      <c r="CL12" s="270">
        <f t="shared" si="146"/>
        <v>26</v>
      </c>
      <c r="CM12" s="270">
        <f t="shared" si="146"/>
        <v>27</v>
      </c>
      <c r="CN12" s="270">
        <f t="shared" si="146"/>
        <v>28</v>
      </c>
      <c r="CO12" s="270">
        <f t="shared" si="146"/>
        <v>29</v>
      </c>
      <c r="CP12" s="270">
        <f t="shared" si="146"/>
        <v>30</v>
      </c>
      <c r="CQ12" s="270">
        <f t="shared" si="146"/>
        <v>31</v>
      </c>
      <c r="CR12" s="270">
        <f t="shared" si="146"/>
        <v>32</v>
      </c>
      <c r="CS12" s="270">
        <f t="shared" si="146"/>
        <v>33</v>
      </c>
      <c r="CT12" s="270">
        <f t="shared" si="146"/>
        <v>34</v>
      </c>
      <c r="CU12" s="270">
        <f t="shared" si="146"/>
        <v>35</v>
      </c>
      <c r="CV12" s="316">
        <f t="shared" si="146"/>
        <v>36</v>
      </c>
      <c r="CW12" s="270">
        <f t="shared" si="146"/>
        <v>37</v>
      </c>
      <c r="CX12" s="270">
        <f t="shared" si="146"/>
        <v>38</v>
      </c>
      <c r="CY12" s="270">
        <f t="shared" si="146"/>
        <v>39</v>
      </c>
      <c r="CZ12" s="270">
        <f t="shared" si="146"/>
        <v>40</v>
      </c>
      <c r="DA12" s="270">
        <f t="shared" si="146"/>
        <v>41</v>
      </c>
      <c r="DB12" s="270">
        <f t="shared" si="146"/>
        <v>42</v>
      </c>
      <c r="DC12" s="270">
        <f t="shared" si="146"/>
        <v>43</v>
      </c>
      <c r="DD12" s="270">
        <f t="shared" si="146"/>
        <v>44</v>
      </c>
      <c r="DE12" s="270">
        <f t="shared" si="146"/>
        <v>45</v>
      </c>
      <c r="DF12" s="270">
        <f t="shared" si="146"/>
        <v>46</v>
      </c>
      <c r="DG12" s="270">
        <f t="shared" si="146"/>
        <v>47</v>
      </c>
      <c r="DH12" s="316">
        <f t="shared" si="146"/>
        <v>48</v>
      </c>
      <c r="DI12" s="270">
        <f t="shared" si="146"/>
        <v>49</v>
      </c>
      <c r="DJ12" s="270">
        <f t="shared" si="146"/>
        <v>50</v>
      </c>
      <c r="DK12" s="270">
        <f t="shared" si="146"/>
        <v>51</v>
      </c>
      <c r="DL12" s="270">
        <f t="shared" si="146"/>
        <v>52</v>
      </c>
      <c r="DM12" s="270">
        <f t="shared" si="146"/>
        <v>53</v>
      </c>
      <c r="DN12" s="270">
        <f t="shared" si="146"/>
        <v>54</v>
      </c>
      <c r="DO12" s="270">
        <f t="shared" si="146"/>
        <v>55</v>
      </c>
      <c r="DP12" s="270">
        <f t="shared" si="146"/>
        <v>56</v>
      </c>
      <c r="DQ12" s="270">
        <f t="shared" si="146"/>
        <v>57</v>
      </c>
      <c r="DR12" s="270">
        <f t="shared" si="146"/>
        <v>58</v>
      </c>
      <c r="DS12" s="270">
        <f t="shared" si="146"/>
        <v>59</v>
      </c>
      <c r="DT12" s="316">
        <f t="shared" si="146"/>
        <v>60</v>
      </c>
      <c r="DU12" s="315">
        <f t="shared" si="146"/>
        <v>61</v>
      </c>
      <c r="DV12" s="270">
        <f t="shared" si="146"/>
        <v>62</v>
      </c>
      <c r="DW12" s="270">
        <f t="shared" si="146"/>
        <v>63</v>
      </c>
      <c r="DX12" s="270">
        <f t="shared" si="146"/>
        <v>64</v>
      </c>
      <c r="DY12" s="270">
        <f t="shared" si="146"/>
        <v>65</v>
      </c>
      <c r="DZ12" s="270">
        <f t="shared" si="146"/>
        <v>66</v>
      </c>
      <c r="EA12" s="270">
        <f t="shared" ref="EA12:GB12" si="147">+DZ12+1</f>
        <v>67</v>
      </c>
      <c r="EB12" s="270">
        <f t="shared" si="147"/>
        <v>68</v>
      </c>
      <c r="EC12" s="270">
        <f t="shared" si="147"/>
        <v>69</v>
      </c>
      <c r="ED12" s="270">
        <f t="shared" si="147"/>
        <v>70</v>
      </c>
      <c r="EE12" s="270">
        <f t="shared" si="147"/>
        <v>71</v>
      </c>
      <c r="EF12" s="270">
        <f t="shared" si="147"/>
        <v>72</v>
      </c>
      <c r="EG12" s="315">
        <f t="shared" si="147"/>
        <v>73</v>
      </c>
      <c r="EH12" s="270">
        <f t="shared" si="147"/>
        <v>74</v>
      </c>
      <c r="EI12" s="270">
        <f t="shared" si="147"/>
        <v>75</v>
      </c>
      <c r="EJ12" s="270">
        <f t="shared" si="147"/>
        <v>76</v>
      </c>
      <c r="EK12" s="270">
        <f t="shared" si="147"/>
        <v>77</v>
      </c>
      <c r="EL12" s="270">
        <f t="shared" si="147"/>
        <v>78</v>
      </c>
      <c r="EM12" s="270">
        <f t="shared" si="147"/>
        <v>79</v>
      </c>
      <c r="EN12" s="270">
        <f t="shared" si="147"/>
        <v>80</v>
      </c>
      <c r="EO12" s="270">
        <f t="shared" si="147"/>
        <v>81</v>
      </c>
      <c r="EP12" s="270">
        <f t="shared" si="147"/>
        <v>82</v>
      </c>
      <c r="EQ12" s="270">
        <f t="shared" si="147"/>
        <v>83</v>
      </c>
      <c r="ER12" s="316">
        <f t="shared" si="147"/>
        <v>84</v>
      </c>
      <c r="ES12" s="315">
        <f t="shared" si="147"/>
        <v>85</v>
      </c>
      <c r="ET12" s="270">
        <f t="shared" si="147"/>
        <v>86</v>
      </c>
      <c r="EU12" s="270">
        <f t="shared" si="147"/>
        <v>87</v>
      </c>
      <c r="EV12" s="270">
        <f t="shared" si="147"/>
        <v>88</v>
      </c>
      <c r="EW12" s="270">
        <f t="shared" si="147"/>
        <v>89</v>
      </c>
      <c r="EX12" s="270">
        <f t="shared" si="147"/>
        <v>90</v>
      </c>
      <c r="EY12" s="270">
        <f t="shared" si="147"/>
        <v>91</v>
      </c>
      <c r="EZ12" s="270">
        <f t="shared" si="147"/>
        <v>92</v>
      </c>
      <c r="FA12" s="270">
        <f t="shared" si="147"/>
        <v>93</v>
      </c>
      <c r="FB12" s="270">
        <f t="shared" si="147"/>
        <v>94</v>
      </c>
      <c r="FC12" s="270">
        <f t="shared" si="147"/>
        <v>95</v>
      </c>
      <c r="FD12" s="316">
        <f t="shared" si="147"/>
        <v>96</v>
      </c>
      <c r="FE12" s="270">
        <f t="shared" si="147"/>
        <v>97</v>
      </c>
      <c r="FF12" s="270">
        <f t="shared" si="147"/>
        <v>98</v>
      </c>
      <c r="FG12" s="270">
        <f t="shared" si="147"/>
        <v>99</v>
      </c>
      <c r="FH12" s="270">
        <f t="shared" si="147"/>
        <v>100</v>
      </c>
      <c r="FI12" s="270">
        <f t="shared" si="147"/>
        <v>101</v>
      </c>
      <c r="FJ12" s="270">
        <f t="shared" si="147"/>
        <v>102</v>
      </c>
      <c r="FK12" s="270">
        <f t="shared" si="147"/>
        <v>103</v>
      </c>
      <c r="FL12" s="270">
        <f t="shared" si="147"/>
        <v>104</v>
      </c>
      <c r="FM12" s="270">
        <f t="shared" si="147"/>
        <v>105</v>
      </c>
      <c r="FN12" s="270">
        <f t="shared" si="147"/>
        <v>106</v>
      </c>
      <c r="FO12" s="270">
        <f t="shared" si="147"/>
        <v>107</v>
      </c>
      <c r="FP12" s="316">
        <f t="shared" si="147"/>
        <v>108</v>
      </c>
      <c r="FQ12" s="270">
        <f t="shared" si="147"/>
        <v>109</v>
      </c>
      <c r="FR12" s="270">
        <f t="shared" si="147"/>
        <v>110</v>
      </c>
      <c r="FS12" s="270">
        <f t="shared" si="147"/>
        <v>111</v>
      </c>
      <c r="FT12" s="270">
        <f t="shared" si="147"/>
        <v>112</v>
      </c>
      <c r="FU12" s="270">
        <f t="shared" si="147"/>
        <v>113</v>
      </c>
      <c r="FV12" s="270">
        <f t="shared" si="147"/>
        <v>114</v>
      </c>
      <c r="FW12" s="270">
        <f t="shared" si="147"/>
        <v>115</v>
      </c>
      <c r="FX12" s="270">
        <f t="shared" si="147"/>
        <v>116</v>
      </c>
      <c r="FY12" s="270">
        <f t="shared" si="147"/>
        <v>117</v>
      </c>
      <c r="FZ12" s="270">
        <f t="shared" si="147"/>
        <v>118</v>
      </c>
      <c r="GA12" s="270">
        <f t="shared" si="147"/>
        <v>119</v>
      </c>
      <c r="GB12" s="316">
        <f t="shared" si="147"/>
        <v>120</v>
      </c>
      <c r="HC12" s="285" t="s">
        <v>51</v>
      </c>
      <c r="HD12" s="270">
        <v>1</v>
      </c>
      <c r="HE12" s="270">
        <f>+HD12+1</f>
        <v>2</v>
      </c>
      <c r="HF12" s="270">
        <f t="shared" ref="HF12:JQ12" si="148">+HE12+1</f>
        <v>3</v>
      </c>
      <c r="HG12" s="270">
        <f t="shared" si="148"/>
        <v>4</v>
      </c>
      <c r="HH12" s="270">
        <f t="shared" si="148"/>
        <v>5</v>
      </c>
      <c r="HI12" s="270">
        <f t="shared" si="148"/>
        <v>6</v>
      </c>
      <c r="HJ12" s="270">
        <f t="shared" si="148"/>
        <v>7</v>
      </c>
      <c r="HK12" s="270">
        <f t="shared" si="148"/>
        <v>8</v>
      </c>
      <c r="HL12" s="270">
        <f t="shared" si="148"/>
        <v>9</v>
      </c>
      <c r="HM12" s="270">
        <f t="shared" si="148"/>
        <v>10</v>
      </c>
      <c r="HN12" s="270">
        <f t="shared" si="148"/>
        <v>11</v>
      </c>
      <c r="HO12" s="270">
        <f t="shared" si="148"/>
        <v>12</v>
      </c>
      <c r="HP12" s="270">
        <f t="shared" si="148"/>
        <v>13</v>
      </c>
      <c r="HQ12" s="270">
        <f t="shared" si="148"/>
        <v>14</v>
      </c>
      <c r="HR12" s="270">
        <f t="shared" si="148"/>
        <v>15</v>
      </c>
      <c r="HS12" s="270">
        <f t="shared" si="148"/>
        <v>16</v>
      </c>
      <c r="HT12" s="270">
        <f t="shared" si="148"/>
        <v>17</v>
      </c>
      <c r="HU12" s="270">
        <f t="shared" si="148"/>
        <v>18</v>
      </c>
      <c r="HV12" s="270">
        <f t="shared" si="148"/>
        <v>19</v>
      </c>
      <c r="HW12" s="270">
        <f t="shared" si="148"/>
        <v>20</v>
      </c>
      <c r="HX12" s="270">
        <f t="shared" si="148"/>
        <v>21</v>
      </c>
      <c r="HY12" s="270">
        <f t="shared" si="148"/>
        <v>22</v>
      </c>
      <c r="HZ12" s="270">
        <f t="shared" si="148"/>
        <v>23</v>
      </c>
      <c r="IA12" s="270">
        <f t="shared" si="148"/>
        <v>24</v>
      </c>
      <c r="IB12" s="270">
        <f t="shared" si="148"/>
        <v>25</v>
      </c>
      <c r="IC12" s="270">
        <f t="shared" si="148"/>
        <v>26</v>
      </c>
      <c r="ID12" s="270">
        <f t="shared" si="148"/>
        <v>27</v>
      </c>
      <c r="IE12" s="270">
        <f t="shared" si="148"/>
        <v>28</v>
      </c>
      <c r="IF12" s="270">
        <f t="shared" si="148"/>
        <v>29</v>
      </c>
      <c r="IG12" s="270">
        <f t="shared" si="148"/>
        <v>30</v>
      </c>
      <c r="IH12" s="270">
        <f t="shared" si="148"/>
        <v>31</v>
      </c>
      <c r="II12" s="270">
        <f t="shared" si="148"/>
        <v>32</v>
      </c>
      <c r="IJ12" s="270">
        <f t="shared" si="148"/>
        <v>33</v>
      </c>
      <c r="IK12" s="270">
        <f t="shared" si="148"/>
        <v>34</v>
      </c>
      <c r="IL12" s="270">
        <f t="shared" si="148"/>
        <v>35</v>
      </c>
      <c r="IM12" s="270">
        <f t="shared" si="148"/>
        <v>36</v>
      </c>
      <c r="IN12" s="270">
        <f t="shared" si="148"/>
        <v>37</v>
      </c>
      <c r="IO12" s="270">
        <f t="shared" si="148"/>
        <v>38</v>
      </c>
      <c r="IP12" s="270">
        <f t="shared" si="148"/>
        <v>39</v>
      </c>
      <c r="IQ12" s="270">
        <f t="shared" si="148"/>
        <v>40</v>
      </c>
      <c r="IR12" s="270">
        <f t="shared" si="148"/>
        <v>41</v>
      </c>
      <c r="IS12" s="270">
        <f t="shared" si="148"/>
        <v>42</v>
      </c>
      <c r="IT12" s="270">
        <f t="shared" si="148"/>
        <v>43</v>
      </c>
      <c r="IU12" s="270">
        <f t="shared" si="148"/>
        <v>44</v>
      </c>
      <c r="IV12" s="270">
        <f t="shared" si="148"/>
        <v>45</v>
      </c>
      <c r="IW12" s="270">
        <f t="shared" si="148"/>
        <v>46</v>
      </c>
      <c r="IX12" s="270">
        <f t="shared" si="148"/>
        <v>47</v>
      </c>
      <c r="IY12" s="270">
        <f t="shared" si="148"/>
        <v>48</v>
      </c>
      <c r="IZ12" s="270">
        <f t="shared" si="148"/>
        <v>49</v>
      </c>
      <c r="JA12" s="270">
        <f t="shared" si="148"/>
        <v>50</v>
      </c>
      <c r="JB12" s="270">
        <f t="shared" si="148"/>
        <v>51</v>
      </c>
      <c r="JC12" s="270">
        <f t="shared" si="148"/>
        <v>52</v>
      </c>
      <c r="JD12" s="270">
        <f t="shared" si="148"/>
        <v>53</v>
      </c>
      <c r="JE12" s="270">
        <f t="shared" si="148"/>
        <v>54</v>
      </c>
      <c r="JF12" s="270">
        <f t="shared" si="148"/>
        <v>55</v>
      </c>
      <c r="JG12" s="270">
        <f t="shared" si="148"/>
        <v>56</v>
      </c>
      <c r="JH12" s="270">
        <f t="shared" si="148"/>
        <v>57</v>
      </c>
      <c r="JI12" s="270">
        <f t="shared" si="148"/>
        <v>58</v>
      </c>
      <c r="JJ12" s="270">
        <f t="shared" si="148"/>
        <v>59</v>
      </c>
      <c r="JK12" s="270">
        <f t="shared" si="148"/>
        <v>60</v>
      </c>
      <c r="JL12" s="270">
        <f t="shared" si="148"/>
        <v>61</v>
      </c>
      <c r="JM12" s="270">
        <f t="shared" si="148"/>
        <v>62</v>
      </c>
      <c r="JN12" s="270">
        <f t="shared" si="148"/>
        <v>63</v>
      </c>
      <c r="JO12" s="270">
        <f t="shared" si="148"/>
        <v>64</v>
      </c>
      <c r="JP12" s="270">
        <f t="shared" si="148"/>
        <v>65</v>
      </c>
      <c r="JQ12" s="270">
        <f t="shared" si="148"/>
        <v>66</v>
      </c>
      <c r="JR12" s="270">
        <f t="shared" ref="JR12:LS12" si="149">+JQ12+1</f>
        <v>67</v>
      </c>
      <c r="JS12" s="270">
        <f t="shared" si="149"/>
        <v>68</v>
      </c>
      <c r="JT12" s="270">
        <f t="shared" si="149"/>
        <v>69</v>
      </c>
      <c r="JU12" s="270">
        <f t="shared" si="149"/>
        <v>70</v>
      </c>
      <c r="JV12" s="270">
        <f t="shared" si="149"/>
        <v>71</v>
      </c>
      <c r="JW12" s="270">
        <f t="shared" si="149"/>
        <v>72</v>
      </c>
      <c r="JX12" s="270">
        <f t="shared" si="149"/>
        <v>73</v>
      </c>
      <c r="JY12" s="270">
        <f t="shared" si="149"/>
        <v>74</v>
      </c>
      <c r="JZ12" s="270">
        <f t="shared" si="149"/>
        <v>75</v>
      </c>
      <c r="KA12" s="270">
        <f t="shared" si="149"/>
        <v>76</v>
      </c>
      <c r="KB12" s="270">
        <f t="shared" si="149"/>
        <v>77</v>
      </c>
      <c r="KC12" s="270">
        <f t="shared" si="149"/>
        <v>78</v>
      </c>
      <c r="KD12" s="270">
        <f t="shared" si="149"/>
        <v>79</v>
      </c>
      <c r="KE12" s="270">
        <f t="shared" si="149"/>
        <v>80</v>
      </c>
      <c r="KF12" s="270">
        <f t="shared" si="149"/>
        <v>81</v>
      </c>
      <c r="KG12" s="270">
        <f t="shared" si="149"/>
        <v>82</v>
      </c>
      <c r="KH12" s="270">
        <f t="shared" si="149"/>
        <v>83</v>
      </c>
      <c r="KI12" s="270">
        <f t="shared" si="149"/>
        <v>84</v>
      </c>
      <c r="KJ12" s="270">
        <f t="shared" si="149"/>
        <v>85</v>
      </c>
      <c r="KK12" s="270">
        <f t="shared" si="149"/>
        <v>86</v>
      </c>
      <c r="KL12" s="270">
        <f t="shared" si="149"/>
        <v>87</v>
      </c>
      <c r="KM12" s="270">
        <f t="shared" si="149"/>
        <v>88</v>
      </c>
      <c r="KN12" s="270">
        <f t="shared" si="149"/>
        <v>89</v>
      </c>
      <c r="KO12" s="270">
        <f t="shared" si="149"/>
        <v>90</v>
      </c>
      <c r="KP12" s="270">
        <f t="shared" si="149"/>
        <v>91</v>
      </c>
      <c r="KQ12" s="270">
        <f t="shared" si="149"/>
        <v>92</v>
      </c>
      <c r="KR12" s="270">
        <f t="shared" si="149"/>
        <v>93</v>
      </c>
      <c r="KS12" s="270">
        <f t="shared" si="149"/>
        <v>94</v>
      </c>
      <c r="KT12" s="270">
        <f t="shared" si="149"/>
        <v>95</v>
      </c>
      <c r="KU12" s="270">
        <f t="shared" si="149"/>
        <v>96</v>
      </c>
      <c r="KV12" s="270">
        <f t="shared" si="149"/>
        <v>97</v>
      </c>
      <c r="KW12" s="270">
        <f t="shared" si="149"/>
        <v>98</v>
      </c>
      <c r="KX12" s="270">
        <f t="shared" si="149"/>
        <v>99</v>
      </c>
      <c r="KY12" s="270">
        <f t="shared" si="149"/>
        <v>100</v>
      </c>
      <c r="KZ12" s="270">
        <f t="shared" si="149"/>
        <v>101</v>
      </c>
      <c r="LA12" s="270">
        <f t="shared" si="149"/>
        <v>102</v>
      </c>
      <c r="LB12" s="270">
        <f t="shared" si="149"/>
        <v>103</v>
      </c>
      <c r="LC12" s="270">
        <f t="shared" si="149"/>
        <v>104</v>
      </c>
      <c r="LD12" s="270">
        <f t="shared" si="149"/>
        <v>105</v>
      </c>
      <c r="LE12" s="270">
        <f t="shared" si="149"/>
        <v>106</v>
      </c>
      <c r="LF12" s="270">
        <f t="shared" si="149"/>
        <v>107</v>
      </c>
      <c r="LG12" s="270">
        <f t="shared" si="149"/>
        <v>108</v>
      </c>
      <c r="LH12" s="270">
        <f t="shared" si="149"/>
        <v>109</v>
      </c>
      <c r="LI12" s="270">
        <f t="shared" si="149"/>
        <v>110</v>
      </c>
      <c r="LJ12" s="270">
        <f t="shared" si="149"/>
        <v>111</v>
      </c>
      <c r="LK12" s="270">
        <f t="shared" si="149"/>
        <v>112</v>
      </c>
      <c r="LL12" s="270">
        <f t="shared" si="149"/>
        <v>113</v>
      </c>
      <c r="LM12" s="270">
        <f t="shared" si="149"/>
        <v>114</v>
      </c>
      <c r="LN12" s="270">
        <f t="shared" si="149"/>
        <v>115</v>
      </c>
      <c r="LO12" s="270">
        <f t="shared" si="149"/>
        <v>116</v>
      </c>
      <c r="LP12" s="270">
        <f t="shared" si="149"/>
        <v>117</v>
      </c>
      <c r="LQ12" s="270">
        <f t="shared" si="149"/>
        <v>118</v>
      </c>
      <c r="LR12" s="270">
        <f t="shared" si="149"/>
        <v>119</v>
      </c>
      <c r="LS12" s="270">
        <f t="shared" si="149"/>
        <v>120</v>
      </c>
      <c r="MA12" s="285" t="s">
        <v>51</v>
      </c>
      <c r="MB12" s="270">
        <v>1</v>
      </c>
      <c r="MC12" s="270">
        <f>+MB12+1</f>
        <v>2</v>
      </c>
      <c r="MD12" s="270">
        <f t="shared" ref="MD12" si="150">+MC12+1</f>
        <v>3</v>
      </c>
      <c r="ME12" s="270">
        <f t="shared" ref="ME12" si="151">+MD12+1</f>
        <v>4</v>
      </c>
      <c r="MF12" s="270">
        <f t="shared" ref="MF12" si="152">+ME12+1</f>
        <v>5</v>
      </c>
      <c r="MG12" s="270">
        <f t="shared" ref="MG12" si="153">+MF12+1</f>
        <v>6</v>
      </c>
      <c r="MH12" s="270">
        <f t="shared" ref="MH12" si="154">+MG12+1</f>
        <v>7</v>
      </c>
      <c r="MI12" s="270">
        <f t="shared" ref="MI12" si="155">+MH12+1</f>
        <v>8</v>
      </c>
      <c r="MJ12" s="270">
        <f t="shared" ref="MJ12" si="156">+MI12+1</f>
        <v>9</v>
      </c>
      <c r="MK12" s="270">
        <f t="shared" ref="MK12" si="157">+MJ12+1</f>
        <v>10</v>
      </c>
      <c r="ML12" s="270">
        <f t="shared" ref="ML12" si="158">+MK12+1</f>
        <v>11</v>
      </c>
      <c r="MM12" s="270">
        <f t="shared" ref="MM12" si="159">+ML12+1</f>
        <v>12</v>
      </c>
      <c r="MN12" s="270">
        <f t="shared" ref="MN12" si="160">+MM12+1</f>
        <v>13</v>
      </c>
      <c r="MO12" s="270">
        <f t="shared" ref="MO12" si="161">+MN12+1</f>
        <v>14</v>
      </c>
      <c r="MP12" s="270">
        <f t="shared" ref="MP12" si="162">+MO12+1</f>
        <v>15</v>
      </c>
      <c r="MQ12" s="270">
        <f t="shared" ref="MQ12" si="163">+MP12+1</f>
        <v>16</v>
      </c>
      <c r="MR12" s="270">
        <f t="shared" ref="MR12" si="164">+MQ12+1</f>
        <v>17</v>
      </c>
      <c r="MS12" s="270">
        <f t="shared" ref="MS12" si="165">+MR12+1</f>
        <v>18</v>
      </c>
      <c r="MT12" s="270">
        <f t="shared" ref="MT12" si="166">+MS12+1</f>
        <v>19</v>
      </c>
      <c r="MU12" s="270">
        <f t="shared" ref="MU12" si="167">+MT12+1</f>
        <v>20</v>
      </c>
      <c r="MV12" s="270">
        <f t="shared" ref="MV12" si="168">+MU12+1</f>
        <v>21</v>
      </c>
      <c r="MW12" s="270">
        <f t="shared" ref="MW12" si="169">+MV12+1</f>
        <v>22</v>
      </c>
      <c r="MX12" s="270">
        <f t="shared" ref="MX12" si="170">+MW12+1</f>
        <v>23</v>
      </c>
      <c r="MY12" s="270">
        <f t="shared" ref="MY12" si="171">+MX12+1</f>
        <v>24</v>
      </c>
      <c r="MZ12" s="270">
        <f t="shared" ref="MZ12" si="172">+MY12+1</f>
        <v>25</v>
      </c>
      <c r="NA12" s="270">
        <f t="shared" ref="NA12" si="173">+MZ12+1</f>
        <v>26</v>
      </c>
      <c r="NB12" s="270">
        <f t="shared" ref="NB12" si="174">+NA12+1</f>
        <v>27</v>
      </c>
      <c r="NC12" s="270">
        <f t="shared" ref="NC12" si="175">+NB12+1</f>
        <v>28</v>
      </c>
      <c r="ND12" s="270">
        <f t="shared" ref="ND12" si="176">+NC12+1</f>
        <v>29</v>
      </c>
      <c r="NE12" s="270">
        <f t="shared" ref="NE12" si="177">+ND12+1</f>
        <v>30</v>
      </c>
      <c r="NF12" s="270">
        <f t="shared" ref="NF12" si="178">+NE12+1</f>
        <v>31</v>
      </c>
      <c r="NG12" s="270">
        <f t="shared" ref="NG12" si="179">+NF12+1</f>
        <v>32</v>
      </c>
      <c r="NH12" s="270">
        <f t="shared" ref="NH12" si="180">+NG12+1</f>
        <v>33</v>
      </c>
      <c r="NI12" s="270">
        <f t="shared" ref="NI12" si="181">+NH12+1</f>
        <v>34</v>
      </c>
      <c r="NJ12" s="270">
        <f t="shared" ref="NJ12" si="182">+NI12+1</f>
        <v>35</v>
      </c>
      <c r="NK12" s="270">
        <f t="shared" ref="NK12" si="183">+NJ12+1</f>
        <v>36</v>
      </c>
      <c r="NL12" s="270">
        <f t="shared" ref="NL12" si="184">+NK12+1</f>
        <v>37</v>
      </c>
      <c r="NM12" s="270">
        <f t="shared" ref="NM12" si="185">+NL12+1</f>
        <v>38</v>
      </c>
      <c r="NN12" s="270">
        <f t="shared" ref="NN12" si="186">+NM12+1</f>
        <v>39</v>
      </c>
      <c r="NO12" s="270">
        <f t="shared" ref="NO12" si="187">+NN12+1</f>
        <v>40</v>
      </c>
      <c r="NP12" s="270">
        <f t="shared" ref="NP12" si="188">+NO12+1</f>
        <v>41</v>
      </c>
      <c r="NQ12" s="270">
        <f t="shared" ref="NQ12" si="189">+NP12+1</f>
        <v>42</v>
      </c>
      <c r="NR12" s="270">
        <f t="shared" ref="NR12" si="190">+NQ12+1</f>
        <v>43</v>
      </c>
      <c r="NS12" s="270">
        <f t="shared" ref="NS12" si="191">+NR12+1</f>
        <v>44</v>
      </c>
      <c r="NT12" s="270">
        <f t="shared" ref="NT12" si="192">+NS12+1</f>
        <v>45</v>
      </c>
      <c r="NU12" s="270">
        <f t="shared" ref="NU12" si="193">+NT12+1</f>
        <v>46</v>
      </c>
      <c r="NV12" s="270">
        <f t="shared" ref="NV12" si="194">+NU12+1</f>
        <v>47</v>
      </c>
      <c r="NW12" s="270">
        <f t="shared" ref="NW12" si="195">+NV12+1</f>
        <v>48</v>
      </c>
      <c r="NX12" s="270">
        <f t="shared" ref="NX12" si="196">+NW12+1</f>
        <v>49</v>
      </c>
      <c r="NY12" s="270">
        <f t="shared" ref="NY12" si="197">+NX12+1</f>
        <v>50</v>
      </c>
      <c r="NZ12" s="270">
        <f t="shared" ref="NZ12" si="198">+NY12+1</f>
        <v>51</v>
      </c>
      <c r="OA12" s="270">
        <f t="shared" ref="OA12" si="199">+NZ12+1</f>
        <v>52</v>
      </c>
      <c r="OB12" s="270">
        <f t="shared" ref="OB12" si="200">+OA12+1</f>
        <v>53</v>
      </c>
      <c r="OC12" s="270">
        <f t="shared" ref="OC12" si="201">+OB12+1</f>
        <v>54</v>
      </c>
      <c r="OD12" s="270">
        <f t="shared" ref="OD12" si="202">+OC12+1</f>
        <v>55</v>
      </c>
      <c r="OE12" s="270">
        <f t="shared" ref="OE12" si="203">+OD12+1</f>
        <v>56</v>
      </c>
      <c r="OF12" s="270">
        <f t="shared" ref="OF12" si="204">+OE12+1</f>
        <v>57</v>
      </c>
      <c r="OG12" s="270">
        <f t="shared" ref="OG12" si="205">+OF12+1</f>
        <v>58</v>
      </c>
      <c r="OH12" s="270">
        <f t="shared" ref="OH12" si="206">+OG12+1</f>
        <v>59</v>
      </c>
      <c r="OI12" s="270">
        <f t="shared" ref="OI12" si="207">+OH12+1</f>
        <v>60</v>
      </c>
      <c r="OJ12" s="270">
        <f t="shared" ref="OJ12" si="208">+OI12+1</f>
        <v>61</v>
      </c>
      <c r="OK12" s="270">
        <f t="shared" ref="OK12" si="209">+OJ12+1</f>
        <v>62</v>
      </c>
      <c r="OL12" s="270">
        <f t="shared" ref="OL12" si="210">+OK12+1</f>
        <v>63</v>
      </c>
      <c r="OM12" s="270">
        <f t="shared" ref="OM12" si="211">+OL12+1</f>
        <v>64</v>
      </c>
      <c r="ON12" s="270">
        <f t="shared" ref="ON12" si="212">+OM12+1</f>
        <v>65</v>
      </c>
      <c r="OO12" s="270">
        <f t="shared" ref="OO12" si="213">+ON12+1</f>
        <v>66</v>
      </c>
      <c r="OP12" s="270">
        <f t="shared" ref="OP12" si="214">+OO12+1</f>
        <v>67</v>
      </c>
      <c r="OQ12" s="270">
        <f t="shared" ref="OQ12" si="215">+OP12+1</f>
        <v>68</v>
      </c>
      <c r="OR12" s="270">
        <f t="shared" ref="OR12" si="216">+OQ12+1</f>
        <v>69</v>
      </c>
      <c r="OS12" s="270">
        <f t="shared" ref="OS12" si="217">+OR12+1</f>
        <v>70</v>
      </c>
      <c r="OT12" s="270">
        <f t="shared" ref="OT12" si="218">+OS12+1</f>
        <v>71</v>
      </c>
      <c r="OU12" s="270">
        <f t="shared" ref="OU12" si="219">+OT12+1</f>
        <v>72</v>
      </c>
      <c r="OV12" s="270">
        <f t="shared" ref="OV12" si="220">+OU12+1</f>
        <v>73</v>
      </c>
      <c r="OW12" s="270">
        <f t="shared" ref="OW12" si="221">+OV12+1</f>
        <v>74</v>
      </c>
      <c r="OX12" s="270">
        <f t="shared" ref="OX12" si="222">+OW12+1</f>
        <v>75</v>
      </c>
      <c r="OY12" s="270">
        <f t="shared" ref="OY12" si="223">+OX12+1</f>
        <v>76</v>
      </c>
      <c r="OZ12" s="270">
        <f t="shared" ref="OZ12" si="224">+OY12+1</f>
        <v>77</v>
      </c>
      <c r="PA12" s="270">
        <f t="shared" ref="PA12" si="225">+OZ12+1</f>
        <v>78</v>
      </c>
      <c r="PB12" s="270">
        <f t="shared" ref="PB12" si="226">+PA12+1</f>
        <v>79</v>
      </c>
      <c r="PC12" s="270">
        <f t="shared" ref="PC12" si="227">+PB12+1</f>
        <v>80</v>
      </c>
      <c r="PD12" s="270">
        <f t="shared" ref="PD12" si="228">+PC12+1</f>
        <v>81</v>
      </c>
      <c r="PE12" s="270">
        <f t="shared" ref="PE12" si="229">+PD12+1</f>
        <v>82</v>
      </c>
      <c r="PF12" s="270">
        <f t="shared" ref="PF12" si="230">+PE12+1</f>
        <v>83</v>
      </c>
      <c r="PG12" s="270">
        <f t="shared" ref="PG12" si="231">+PF12+1</f>
        <v>84</v>
      </c>
      <c r="PH12" s="270">
        <f t="shared" ref="PH12" si="232">+PG12+1</f>
        <v>85</v>
      </c>
      <c r="PI12" s="270">
        <f t="shared" ref="PI12" si="233">+PH12+1</f>
        <v>86</v>
      </c>
      <c r="PJ12" s="270">
        <f t="shared" ref="PJ12" si="234">+PI12+1</f>
        <v>87</v>
      </c>
      <c r="PK12" s="270">
        <f t="shared" ref="PK12" si="235">+PJ12+1</f>
        <v>88</v>
      </c>
      <c r="PL12" s="270">
        <f t="shared" ref="PL12" si="236">+PK12+1</f>
        <v>89</v>
      </c>
      <c r="PM12" s="270">
        <f t="shared" ref="PM12" si="237">+PL12+1</f>
        <v>90</v>
      </c>
      <c r="PN12" s="270">
        <f t="shared" ref="PN12" si="238">+PM12+1</f>
        <v>91</v>
      </c>
      <c r="PO12" s="270">
        <f t="shared" ref="PO12" si="239">+PN12+1</f>
        <v>92</v>
      </c>
      <c r="PP12" s="270">
        <f t="shared" ref="PP12" si="240">+PO12+1</f>
        <v>93</v>
      </c>
      <c r="PQ12" s="270">
        <f t="shared" ref="PQ12" si="241">+PP12+1</f>
        <v>94</v>
      </c>
      <c r="PR12" s="270">
        <f t="shared" ref="PR12" si="242">+PQ12+1</f>
        <v>95</v>
      </c>
      <c r="PS12" s="270">
        <f t="shared" ref="PS12" si="243">+PR12+1</f>
        <v>96</v>
      </c>
      <c r="PT12" s="270">
        <f t="shared" ref="PT12" si="244">+PS12+1</f>
        <v>97</v>
      </c>
      <c r="PU12" s="270">
        <f t="shared" ref="PU12" si="245">+PT12+1</f>
        <v>98</v>
      </c>
      <c r="PV12" s="270">
        <f t="shared" ref="PV12" si="246">+PU12+1</f>
        <v>99</v>
      </c>
      <c r="PW12" s="270">
        <f t="shared" ref="PW12" si="247">+PV12+1</f>
        <v>100</v>
      </c>
      <c r="PX12" s="270">
        <f t="shared" ref="PX12" si="248">+PW12+1</f>
        <v>101</v>
      </c>
      <c r="PY12" s="270">
        <f t="shared" ref="PY12" si="249">+PX12+1</f>
        <v>102</v>
      </c>
      <c r="PZ12" s="270">
        <f t="shared" ref="PZ12" si="250">+PY12+1</f>
        <v>103</v>
      </c>
      <c r="QA12" s="270">
        <f t="shared" ref="QA12" si="251">+PZ12+1</f>
        <v>104</v>
      </c>
      <c r="QB12" s="270">
        <f t="shared" ref="QB12" si="252">+QA12+1</f>
        <v>105</v>
      </c>
      <c r="QC12" s="270">
        <f t="shared" ref="QC12" si="253">+QB12+1</f>
        <v>106</v>
      </c>
      <c r="QD12" s="270">
        <f t="shared" ref="QD12" si="254">+QC12+1</f>
        <v>107</v>
      </c>
      <c r="QE12" s="270">
        <f t="shared" ref="QE12" si="255">+QD12+1</f>
        <v>108</v>
      </c>
      <c r="QF12" s="270">
        <f t="shared" ref="QF12" si="256">+QE12+1</f>
        <v>109</v>
      </c>
      <c r="QG12" s="270">
        <f t="shared" ref="QG12" si="257">+QF12+1</f>
        <v>110</v>
      </c>
      <c r="QH12" s="270">
        <f t="shared" ref="QH12" si="258">+QG12+1</f>
        <v>111</v>
      </c>
      <c r="QI12" s="270">
        <f t="shared" ref="QI12" si="259">+QH12+1</f>
        <v>112</v>
      </c>
      <c r="QJ12" s="270">
        <f t="shared" ref="QJ12" si="260">+QI12+1</f>
        <v>113</v>
      </c>
      <c r="QK12" s="270">
        <f t="shared" ref="QK12" si="261">+QJ12+1</f>
        <v>114</v>
      </c>
      <c r="QL12" s="270">
        <f t="shared" ref="QL12" si="262">+QK12+1</f>
        <v>115</v>
      </c>
      <c r="QM12" s="270">
        <f t="shared" ref="QM12" si="263">+QL12+1</f>
        <v>116</v>
      </c>
      <c r="QN12" s="270">
        <f t="shared" ref="QN12" si="264">+QM12+1</f>
        <v>117</v>
      </c>
      <c r="QO12" s="270">
        <f t="shared" ref="QO12" si="265">+QN12+1</f>
        <v>118</v>
      </c>
      <c r="QP12" s="270">
        <f t="shared" ref="QP12" si="266">+QO12+1</f>
        <v>119</v>
      </c>
      <c r="QQ12" s="270">
        <f t="shared" ref="QQ12" si="267">+QP12+1</f>
        <v>120</v>
      </c>
    </row>
    <row r="13" spans="1:459" ht="75" customHeight="1" thickBot="1">
      <c r="A13" s="1758" t="s">
        <v>45</v>
      </c>
      <c r="B13" s="1759" t="s">
        <v>24</v>
      </c>
      <c r="C13" s="1759" t="s">
        <v>44</v>
      </c>
      <c r="D13" s="1760" t="s">
        <v>91</v>
      </c>
      <c r="E13" s="1760" t="s">
        <v>55</v>
      </c>
      <c r="F13" s="1761" t="s">
        <v>90</v>
      </c>
      <c r="G13" s="1762" t="s">
        <v>220</v>
      </c>
      <c r="H13" s="1763" t="s">
        <v>84</v>
      </c>
      <c r="I13" s="1764" t="s">
        <v>445</v>
      </c>
      <c r="J13" s="1764" t="s">
        <v>446</v>
      </c>
      <c r="K13" s="1764" t="s">
        <v>670</v>
      </c>
      <c r="L13" s="1764" t="s">
        <v>447</v>
      </c>
      <c r="M13" s="1764" t="s">
        <v>449</v>
      </c>
      <c r="N13" s="1764" t="s">
        <v>112</v>
      </c>
      <c r="O13" s="1765" t="s">
        <v>109</v>
      </c>
      <c r="P13" s="1764" t="s">
        <v>1084</v>
      </c>
      <c r="Q13" s="1826" t="s">
        <v>110</v>
      </c>
      <c r="R13" s="1764" t="s">
        <v>1085</v>
      </c>
      <c r="S13" s="1764" t="s">
        <v>475</v>
      </c>
      <c r="T13" s="1766" t="s">
        <v>474</v>
      </c>
      <c r="U13" s="1767" t="s">
        <v>460</v>
      </c>
      <c r="V13" s="1764" t="s">
        <v>563</v>
      </c>
      <c r="W13" s="1768" t="s">
        <v>998</v>
      </c>
      <c r="X13" s="1764" t="s">
        <v>1054</v>
      </c>
      <c r="Y13" s="1764" t="s">
        <v>463</v>
      </c>
      <c r="Z13" s="1764" t="s">
        <v>462</v>
      </c>
      <c r="AA13" s="1764" t="str">
        <f>YEAR(Cutoff_Date)-1&amp;" Sales PSF"</f>
        <v>1899 Sales PSF</v>
      </c>
      <c r="AB13" s="1764" t="str">
        <f>YEAR(Cutoff_Date)-2&amp;" Sales PSF"</f>
        <v>1898 Sales PSF</v>
      </c>
      <c r="AC13" s="1764" t="s">
        <v>560</v>
      </c>
      <c r="AD13" s="1769" t="s">
        <v>756</v>
      </c>
      <c r="AE13" s="317" t="s">
        <v>102</v>
      </c>
      <c r="AF13" s="318" t="s">
        <v>92</v>
      </c>
      <c r="AG13" s="317" t="s">
        <v>93</v>
      </c>
      <c r="AH13" s="317" t="s">
        <v>997</v>
      </c>
      <c r="AI13" s="317" t="s">
        <v>996</v>
      </c>
      <c r="AJ13" s="317" t="s">
        <v>95</v>
      </c>
      <c r="AK13" s="317" t="s">
        <v>96</v>
      </c>
      <c r="AL13" s="317" t="s">
        <v>97</v>
      </c>
      <c r="AM13" s="317" t="s">
        <v>98</v>
      </c>
      <c r="AN13" s="319" t="s">
        <v>99</v>
      </c>
      <c r="AO13" s="320" t="s">
        <v>100</v>
      </c>
      <c r="AP13" s="320" t="s">
        <v>101</v>
      </c>
      <c r="AQ13" s="320" t="s">
        <v>11</v>
      </c>
      <c r="AR13" s="321" t="s">
        <v>52</v>
      </c>
      <c r="AS13" s="320" t="s">
        <v>561</v>
      </c>
      <c r="AT13" s="321" t="s">
        <v>562</v>
      </c>
      <c r="AU13" s="320" t="s">
        <v>99</v>
      </c>
      <c r="AV13" s="320" t="s">
        <v>100</v>
      </c>
      <c r="AW13" s="320" t="s">
        <v>101</v>
      </c>
      <c r="AX13" s="320" t="s">
        <v>11</v>
      </c>
      <c r="AY13" s="321" t="s">
        <v>52</v>
      </c>
      <c r="AZ13" s="319" t="s">
        <v>99</v>
      </c>
      <c r="BA13" s="320" t="s">
        <v>100</v>
      </c>
      <c r="BB13" s="320" t="s">
        <v>101</v>
      </c>
      <c r="BC13" s="320" t="s">
        <v>11</v>
      </c>
      <c r="BD13" s="321" t="s">
        <v>52</v>
      </c>
      <c r="BE13" s="319" t="s">
        <v>99</v>
      </c>
      <c r="BF13" s="320" t="s">
        <v>100</v>
      </c>
      <c r="BG13" s="320" t="s">
        <v>101</v>
      </c>
      <c r="BH13" s="320" t="s">
        <v>11</v>
      </c>
      <c r="BI13" s="321" t="s">
        <v>52</v>
      </c>
      <c r="BJ13" s="322" t="s">
        <v>478</v>
      </c>
      <c r="BK13" s="270" t="s">
        <v>50</v>
      </c>
      <c r="BM13" s="323">
        <f>Note_Date</f>
        <v>0</v>
      </c>
      <c r="BN13" s="324">
        <f>EDATE(BM13,1)</f>
        <v>31</v>
      </c>
      <c r="BO13" s="324">
        <f t="shared" ref="BO13:DZ13" si="268">EDATE(BN13,1)</f>
        <v>59</v>
      </c>
      <c r="BP13" s="324">
        <f t="shared" si="268"/>
        <v>88</v>
      </c>
      <c r="BQ13" s="324">
        <f t="shared" si="268"/>
        <v>119</v>
      </c>
      <c r="BR13" s="324">
        <f t="shared" si="268"/>
        <v>149</v>
      </c>
      <c r="BS13" s="324">
        <f t="shared" si="268"/>
        <v>180</v>
      </c>
      <c r="BT13" s="324">
        <f t="shared" si="268"/>
        <v>210</v>
      </c>
      <c r="BU13" s="324">
        <f t="shared" si="268"/>
        <v>241</v>
      </c>
      <c r="BV13" s="324">
        <f t="shared" si="268"/>
        <v>272</v>
      </c>
      <c r="BW13" s="324">
        <f t="shared" si="268"/>
        <v>302</v>
      </c>
      <c r="BX13" s="324">
        <f t="shared" si="268"/>
        <v>333</v>
      </c>
      <c r="BY13" s="323">
        <f t="shared" si="268"/>
        <v>363</v>
      </c>
      <c r="BZ13" s="324">
        <f t="shared" si="268"/>
        <v>394</v>
      </c>
      <c r="CA13" s="324">
        <f t="shared" si="268"/>
        <v>425</v>
      </c>
      <c r="CB13" s="324">
        <f t="shared" si="268"/>
        <v>453</v>
      </c>
      <c r="CC13" s="324">
        <f t="shared" si="268"/>
        <v>484</v>
      </c>
      <c r="CD13" s="324">
        <f t="shared" si="268"/>
        <v>514</v>
      </c>
      <c r="CE13" s="324">
        <f t="shared" si="268"/>
        <v>545</v>
      </c>
      <c r="CF13" s="324">
        <f t="shared" si="268"/>
        <v>575</v>
      </c>
      <c r="CG13" s="324">
        <f t="shared" si="268"/>
        <v>606</v>
      </c>
      <c r="CH13" s="324">
        <f t="shared" si="268"/>
        <v>637</v>
      </c>
      <c r="CI13" s="324">
        <f t="shared" si="268"/>
        <v>667</v>
      </c>
      <c r="CJ13" s="325">
        <f t="shared" si="268"/>
        <v>698</v>
      </c>
      <c r="CK13" s="323">
        <f t="shared" si="268"/>
        <v>728</v>
      </c>
      <c r="CL13" s="324">
        <f t="shared" si="268"/>
        <v>759</v>
      </c>
      <c r="CM13" s="324">
        <f t="shared" si="268"/>
        <v>790</v>
      </c>
      <c r="CN13" s="324">
        <f t="shared" si="268"/>
        <v>818</v>
      </c>
      <c r="CO13" s="324">
        <f t="shared" si="268"/>
        <v>849</v>
      </c>
      <c r="CP13" s="324">
        <f t="shared" si="268"/>
        <v>879</v>
      </c>
      <c r="CQ13" s="324">
        <f t="shared" si="268"/>
        <v>910</v>
      </c>
      <c r="CR13" s="324">
        <f t="shared" si="268"/>
        <v>940</v>
      </c>
      <c r="CS13" s="324">
        <f t="shared" si="268"/>
        <v>971</v>
      </c>
      <c r="CT13" s="324">
        <f t="shared" si="268"/>
        <v>1002</v>
      </c>
      <c r="CU13" s="324">
        <f t="shared" si="268"/>
        <v>1032</v>
      </c>
      <c r="CV13" s="325">
        <f t="shared" si="268"/>
        <v>1063</v>
      </c>
      <c r="CW13" s="324">
        <f t="shared" si="268"/>
        <v>1093</v>
      </c>
      <c r="CX13" s="324">
        <f t="shared" si="268"/>
        <v>1124</v>
      </c>
      <c r="CY13" s="324">
        <f t="shared" si="268"/>
        <v>1155</v>
      </c>
      <c r="CZ13" s="324">
        <f t="shared" si="268"/>
        <v>1183</v>
      </c>
      <c r="DA13" s="324">
        <f t="shared" si="268"/>
        <v>1214</v>
      </c>
      <c r="DB13" s="324">
        <f t="shared" si="268"/>
        <v>1244</v>
      </c>
      <c r="DC13" s="324">
        <f t="shared" si="268"/>
        <v>1275</v>
      </c>
      <c r="DD13" s="324">
        <f t="shared" si="268"/>
        <v>1305</v>
      </c>
      <c r="DE13" s="324">
        <f t="shared" si="268"/>
        <v>1336</v>
      </c>
      <c r="DF13" s="324">
        <f t="shared" si="268"/>
        <v>1367</v>
      </c>
      <c r="DG13" s="324">
        <f t="shared" si="268"/>
        <v>1397</v>
      </c>
      <c r="DH13" s="325">
        <f t="shared" si="268"/>
        <v>1428</v>
      </c>
      <c r="DI13" s="324">
        <f t="shared" si="268"/>
        <v>1458</v>
      </c>
      <c r="DJ13" s="324">
        <f t="shared" si="268"/>
        <v>1489</v>
      </c>
      <c r="DK13" s="324">
        <f t="shared" si="268"/>
        <v>1520</v>
      </c>
      <c r="DL13" s="324">
        <f t="shared" si="268"/>
        <v>1549</v>
      </c>
      <c r="DM13" s="324">
        <f t="shared" si="268"/>
        <v>1580</v>
      </c>
      <c r="DN13" s="324">
        <f t="shared" si="268"/>
        <v>1610</v>
      </c>
      <c r="DO13" s="324">
        <f t="shared" si="268"/>
        <v>1641</v>
      </c>
      <c r="DP13" s="324">
        <f t="shared" si="268"/>
        <v>1671</v>
      </c>
      <c r="DQ13" s="324">
        <f t="shared" si="268"/>
        <v>1702</v>
      </c>
      <c r="DR13" s="324">
        <f t="shared" si="268"/>
        <v>1733</v>
      </c>
      <c r="DS13" s="324">
        <f t="shared" si="268"/>
        <v>1763</v>
      </c>
      <c r="DT13" s="325">
        <f t="shared" si="268"/>
        <v>1794</v>
      </c>
      <c r="DU13" s="323">
        <f t="shared" si="268"/>
        <v>1824</v>
      </c>
      <c r="DV13" s="324">
        <f t="shared" si="268"/>
        <v>1855</v>
      </c>
      <c r="DW13" s="324">
        <f t="shared" si="268"/>
        <v>1886</v>
      </c>
      <c r="DX13" s="324">
        <f t="shared" si="268"/>
        <v>1914</v>
      </c>
      <c r="DY13" s="324">
        <f t="shared" si="268"/>
        <v>1945</v>
      </c>
      <c r="DZ13" s="324">
        <f t="shared" si="268"/>
        <v>1975</v>
      </c>
      <c r="EA13" s="324">
        <f t="shared" ref="EA13:GB13" si="269">EDATE(DZ13,1)</f>
        <v>2006</v>
      </c>
      <c r="EB13" s="324">
        <f t="shared" si="269"/>
        <v>2036</v>
      </c>
      <c r="EC13" s="324">
        <f t="shared" si="269"/>
        <v>2067</v>
      </c>
      <c r="ED13" s="324">
        <f t="shared" si="269"/>
        <v>2098</v>
      </c>
      <c r="EE13" s="324">
        <f t="shared" si="269"/>
        <v>2128</v>
      </c>
      <c r="EF13" s="324">
        <f t="shared" si="269"/>
        <v>2159</v>
      </c>
      <c r="EG13" s="323">
        <f t="shared" si="269"/>
        <v>2189</v>
      </c>
      <c r="EH13" s="324">
        <f t="shared" si="269"/>
        <v>2220</v>
      </c>
      <c r="EI13" s="324">
        <f t="shared" si="269"/>
        <v>2251</v>
      </c>
      <c r="EJ13" s="324">
        <f t="shared" si="269"/>
        <v>2279</v>
      </c>
      <c r="EK13" s="324">
        <f t="shared" si="269"/>
        <v>2310</v>
      </c>
      <c r="EL13" s="324">
        <f t="shared" si="269"/>
        <v>2340</v>
      </c>
      <c r="EM13" s="324">
        <f t="shared" si="269"/>
        <v>2371</v>
      </c>
      <c r="EN13" s="324">
        <f t="shared" si="269"/>
        <v>2401</v>
      </c>
      <c r="EO13" s="324">
        <f t="shared" si="269"/>
        <v>2432</v>
      </c>
      <c r="EP13" s="324">
        <f t="shared" si="269"/>
        <v>2463</v>
      </c>
      <c r="EQ13" s="324">
        <f t="shared" si="269"/>
        <v>2493</v>
      </c>
      <c r="ER13" s="325">
        <f t="shared" si="269"/>
        <v>2524</v>
      </c>
      <c r="ES13" s="323">
        <f t="shared" si="269"/>
        <v>2554</v>
      </c>
      <c r="ET13" s="324">
        <f t="shared" si="269"/>
        <v>2585</v>
      </c>
      <c r="EU13" s="324">
        <f t="shared" si="269"/>
        <v>2616</v>
      </c>
      <c r="EV13" s="324">
        <f t="shared" si="269"/>
        <v>2644</v>
      </c>
      <c r="EW13" s="324">
        <f t="shared" si="269"/>
        <v>2675</v>
      </c>
      <c r="EX13" s="324">
        <f t="shared" si="269"/>
        <v>2705</v>
      </c>
      <c r="EY13" s="324">
        <f t="shared" si="269"/>
        <v>2736</v>
      </c>
      <c r="EZ13" s="324">
        <f t="shared" si="269"/>
        <v>2766</v>
      </c>
      <c r="FA13" s="324">
        <f t="shared" si="269"/>
        <v>2797</v>
      </c>
      <c r="FB13" s="324">
        <f t="shared" si="269"/>
        <v>2828</v>
      </c>
      <c r="FC13" s="324">
        <f t="shared" si="269"/>
        <v>2858</v>
      </c>
      <c r="FD13" s="325">
        <f t="shared" si="269"/>
        <v>2889</v>
      </c>
      <c r="FE13" s="324">
        <f t="shared" si="269"/>
        <v>2919</v>
      </c>
      <c r="FF13" s="324">
        <f t="shared" si="269"/>
        <v>2950</v>
      </c>
      <c r="FG13" s="324">
        <f t="shared" si="269"/>
        <v>2981</v>
      </c>
      <c r="FH13" s="324">
        <f t="shared" si="269"/>
        <v>3010</v>
      </c>
      <c r="FI13" s="324">
        <f t="shared" si="269"/>
        <v>3041</v>
      </c>
      <c r="FJ13" s="324">
        <f t="shared" si="269"/>
        <v>3071</v>
      </c>
      <c r="FK13" s="324">
        <f t="shared" si="269"/>
        <v>3102</v>
      </c>
      <c r="FL13" s="324">
        <f t="shared" si="269"/>
        <v>3132</v>
      </c>
      <c r="FM13" s="324">
        <f t="shared" si="269"/>
        <v>3163</v>
      </c>
      <c r="FN13" s="324">
        <f t="shared" si="269"/>
        <v>3194</v>
      </c>
      <c r="FO13" s="324">
        <f t="shared" si="269"/>
        <v>3224</v>
      </c>
      <c r="FP13" s="325">
        <f t="shared" si="269"/>
        <v>3255</v>
      </c>
      <c r="FQ13" s="324">
        <f t="shared" si="269"/>
        <v>3285</v>
      </c>
      <c r="FR13" s="324">
        <f t="shared" si="269"/>
        <v>3316</v>
      </c>
      <c r="FS13" s="324">
        <f t="shared" si="269"/>
        <v>3347</v>
      </c>
      <c r="FT13" s="324">
        <f t="shared" si="269"/>
        <v>3375</v>
      </c>
      <c r="FU13" s="324">
        <f t="shared" si="269"/>
        <v>3406</v>
      </c>
      <c r="FV13" s="324">
        <f t="shared" si="269"/>
        <v>3436</v>
      </c>
      <c r="FW13" s="324">
        <f t="shared" si="269"/>
        <v>3467</v>
      </c>
      <c r="FX13" s="324">
        <f t="shared" si="269"/>
        <v>3497</v>
      </c>
      <c r="FY13" s="324">
        <f t="shared" si="269"/>
        <v>3528</v>
      </c>
      <c r="FZ13" s="324">
        <f t="shared" si="269"/>
        <v>3559</v>
      </c>
      <c r="GA13" s="324">
        <f t="shared" si="269"/>
        <v>3589</v>
      </c>
      <c r="GB13" s="325">
        <f t="shared" si="269"/>
        <v>3620</v>
      </c>
      <c r="GC13" s="326"/>
      <c r="GD13" s="326" t="s">
        <v>680</v>
      </c>
      <c r="HB13" s="270" t="s">
        <v>681</v>
      </c>
      <c r="HC13" s="285" t="s">
        <v>50</v>
      </c>
      <c r="HD13" s="324">
        <f>Note_Date</f>
        <v>0</v>
      </c>
      <c r="HE13" s="324">
        <f>EDATE(HD13,1)</f>
        <v>31</v>
      </c>
      <c r="HF13" s="324">
        <f t="shared" ref="HF13:JQ13" si="270">EDATE(HE13,1)</f>
        <v>59</v>
      </c>
      <c r="HG13" s="324">
        <f t="shared" si="270"/>
        <v>88</v>
      </c>
      <c r="HH13" s="324">
        <f t="shared" si="270"/>
        <v>119</v>
      </c>
      <c r="HI13" s="324">
        <f t="shared" si="270"/>
        <v>149</v>
      </c>
      <c r="HJ13" s="324">
        <f t="shared" si="270"/>
        <v>180</v>
      </c>
      <c r="HK13" s="324">
        <f t="shared" si="270"/>
        <v>210</v>
      </c>
      <c r="HL13" s="324">
        <f t="shared" si="270"/>
        <v>241</v>
      </c>
      <c r="HM13" s="324">
        <f t="shared" si="270"/>
        <v>272</v>
      </c>
      <c r="HN13" s="324">
        <f t="shared" si="270"/>
        <v>302</v>
      </c>
      <c r="HO13" s="324">
        <f t="shared" si="270"/>
        <v>333</v>
      </c>
      <c r="HP13" s="324">
        <f t="shared" si="270"/>
        <v>363</v>
      </c>
      <c r="HQ13" s="324">
        <f t="shared" si="270"/>
        <v>394</v>
      </c>
      <c r="HR13" s="324">
        <f t="shared" si="270"/>
        <v>425</v>
      </c>
      <c r="HS13" s="324">
        <f t="shared" si="270"/>
        <v>453</v>
      </c>
      <c r="HT13" s="324">
        <f t="shared" si="270"/>
        <v>484</v>
      </c>
      <c r="HU13" s="324">
        <f t="shared" si="270"/>
        <v>514</v>
      </c>
      <c r="HV13" s="324">
        <f t="shared" si="270"/>
        <v>545</v>
      </c>
      <c r="HW13" s="324">
        <f t="shared" si="270"/>
        <v>575</v>
      </c>
      <c r="HX13" s="324">
        <f t="shared" si="270"/>
        <v>606</v>
      </c>
      <c r="HY13" s="324">
        <f t="shared" si="270"/>
        <v>637</v>
      </c>
      <c r="HZ13" s="324">
        <f t="shared" si="270"/>
        <v>667</v>
      </c>
      <c r="IA13" s="324">
        <f t="shared" si="270"/>
        <v>698</v>
      </c>
      <c r="IB13" s="324">
        <f t="shared" si="270"/>
        <v>728</v>
      </c>
      <c r="IC13" s="324">
        <f t="shared" si="270"/>
        <v>759</v>
      </c>
      <c r="ID13" s="324">
        <f t="shared" si="270"/>
        <v>790</v>
      </c>
      <c r="IE13" s="324">
        <f t="shared" si="270"/>
        <v>818</v>
      </c>
      <c r="IF13" s="324">
        <f t="shared" si="270"/>
        <v>849</v>
      </c>
      <c r="IG13" s="324">
        <f t="shared" si="270"/>
        <v>879</v>
      </c>
      <c r="IH13" s="324">
        <f t="shared" si="270"/>
        <v>910</v>
      </c>
      <c r="II13" s="324">
        <f t="shared" si="270"/>
        <v>940</v>
      </c>
      <c r="IJ13" s="324">
        <f t="shared" si="270"/>
        <v>971</v>
      </c>
      <c r="IK13" s="324">
        <f t="shared" si="270"/>
        <v>1002</v>
      </c>
      <c r="IL13" s="324">
        <f t="shared" si="270"/>
        <v>1032</v>
      </c>
      <c r="IM13" s="324">
        <f t="shared" si="270"/>
        <v>1063</v>
      </c>
      <c r="IN13" s="324">
        <f t="shared" si="270"/>
        <v>1093</v>
      </c>
      <c r="IO13" s="324">
        <f t="shared" si="270"/>
        <v>1124</v>
      </c>
      <c r="IP13" s="324">
        <f t="shared" si="270"/>
        <v>1155</v>
      </c>
      <c r="IQ13" s="324">
        <f t="shared" si="270"/>
        <v>1183</v>
      </c>
      <c r="IR13" s="324">
        <f t="shared" si="270"/>
        <v>1214</v>
      </c>
      <c r="IS13" s="324">
        <f t="shared" si="270"/>
        <v>1244</v>
      </c>
      <c r="IT13" s="324">
        <f t="shared" si="270"/>
        <v>1275</v>
      </c>
      <c r="IU13" s="324">
        <f t="shared" si="270"/>
        <v>1305</v>
      </c>
      <c r="IV13" s="324">
        <f t="shared" si="270"/>
        <v>1336</v>
      </c>
      <c r="IW13" s="324">
        <f t="shared" si="270"/>
        <v>1367</v>
      </c>
      <c r="IX13" s="324">
        <f t="shared" si="270"/>
        <v>1397</v>
      </c>
      <c r="IY13" s="324">
        <f t="shared" si="270"/>
        <v>1428</v>
      </c>
      <c r="IZ13" s="324">
        <f t="shared" si="270"/>
        <v>1458</v>
      </c>
      <c r="JA13" s="324">
        <f t="shared" si="270"/>
        <v>1489</v>
      </c>
      <c r="JB13" s="324">
        <f t="shared" si="270"/>
        <v>1520</v>
      </c>
      <c r="JC13" s="324">
        <f t="shared" si="270"/>
        <v>1549</v>
      </c>
      <c r="JD13" s="324">
        <f t="shared" si="270"/>
        <v>1580</v>
      </c>
      <c r="JE13" s="324">
        <f t="shared" si="270"/>
        <v>1610</v>
      </c>
      <c r="JF13" s="324">
        <f t="shared" si="270"/>
        <v>1641</v>
      </c>
      <c r="JG13" s="324">
        <f t="shared" si="270"/>
        <v>1671</v>
      </c>
      <c r="JH13" s="324">
        <f t="shared" si="270"/>
        <v>1702</v>
      </c>
      <c r="JI13" s="324">
        <f t="shared" si="270"/>
        <v>1733</v>
      </c>
      <c r="JJ13" s="324">
        <f t="shared" si="270"/>
        <v>1763</v>
      </c>
      <c r="JK13" s="324">
        <f t="shared" si="270"/>
        <v>1794</v>
      </c>
      <c r="JL13" s="324">
        <f t="shared" si="270"/>
        <v>1824</v>
      </c>
      <c r="JM13" s="324">
        <f t="shared" si="270"/>
        <v>1855</v>
      </c>
      <c r="JN13" s="324">
        <f t="shared" si="270"/>
        <v>1886</v>
      </c>
      <c r="JO13" s="324">
        <f t="shared" si="270"/>
        <v>1914</v>
      </c>
      <c r="JP13" s="324">
        <f t="shared" si="270"/>
        <v>1945</v>
      </c>
      <c r="JQ13" s="324">
        <f t="shared" si="270"/>
        <v>1975</v>
      </c>
      <c r="JR13" s="324">
        <f t="shared" ref="JR13:LS13" si="271">EDATE(JQ13,1)</f>
        <v>2006</v>
      </c>
      <c r="JS13" s="324">
        <f t="shared" si="271"/>
        <v>2036</v>
      </c>
      <c r="JT13" s="324">
        <f t="shared" si="271"/>
        <v>2067</v>
      </c>
      <c r="JU13" s="324">
        <f t="shared" si="271"/>
        <v>2098</v>
      </c>
      <c r="JV13" s="324">
        <f t="shared" si="271"/>
        <v>2128</v>
      </c>
      <c r="JW13" s="324">
        <f t="shared" si="271"/>
        <v>2159</v>
      </c>
      <c r="JX13" s="324">
        <f t="shared" si="271"/>
        <v>2189</v>
      </c>
      <c r="JY13" s="324">
        <f t="shared" si="271"/>
        <v>2220</v>
      </c>
      <c r="JZ13" s="324">
        <f t="shared" si="271"/>
        <v>2251</v>
      </c>
      <c r="KA13" s="324">
        <f t="shared" si="271"/>
        <v>2279</v>
      </c>
      <c r="KB13" s="324">
        <f t="shared" si="271"/>
        <v>2310</v>
      </c>
      <c r="KC13" s="324">
        <f t="shared" si="271"/>
        <v>2340</v>
      </c>
      <c r="KD13" s="324">
        <f t="shared" si="271"/>
        <v>2371</v>
      </c>
      <c r="KE13" s="324">
        <f t="shared" si="271"/>
        <v>2401</v>
      </c>
      <c r="KF13" s="324">
        <f t="shared" si="271"/>
        <v>2432</v>
      </c>
      <c r="KG13" s="324">
        <f t="shared" si="271"/>
        <v>2463</v>
      </c>
      <c r="KH13" s="324">
        <f t="shared" si="271"/>
        <v>2493</v>
      </c>
      <c r="KI13" s="324">
        <f t="shared" si="271"/>
        <v>2524</v>
      </c>
      <c r="KJ13" s="324">
        <f t="shared" si="271"/>
        <v>2554</v>
      </c>
      <c r="KK13" s="324">
        <f t="shared" si="271"/>
        <v>2585</v>
      </c>
      <c r="KL13" s="324">
        <f t="shared" si="271"/>
        <v>2616</v>
      </c>
      <c r="KM13" s="324">
        <f t="shared" si="271"/>
        <v>2644</v>
      </c>
      <c r="KN13" s="324">
        <f t="shared" si="271"/>
        <v>2675</v>
      </c>
      <c r="KO13" s="324">
        <f t="shared" si="271"/>
        <v>2705</v>
      </c>
      <c r="KP13" s="324">
        <f t="shared" si="271"/>
        <v>2736</v>
      </c>
      <c r="KQ13" s="324">
        <f t="shared" si="271"/>
        <v>2766</v>
      </c>
      <c r="KR13" s="324">
        <f t="shared" si="271"/>
        <v>2797</v>
      </c>
      <c r="KS13" s="324">
        <f t="shared" si="271"/>
        <v>2828</v>
      </c>
      <c r="KT13" s="324">
        <f t="shared" si="271"/>
        <v>2858</v>
      </c>
      <c r="KU13" s="324">
        <f t="shared" si="271"/>
        <v>2889</v>
      </c>
      <c r="KV13" s="324">
        <f t="shared" si="271"/>
        <v>2919</v>
      </c>
      <c r="KW13" s="324">
        <f t="shared" si="271"/>
        <v>2950</v>
      </c>
      <c r="KX13" s="324">
        <f t="shared" si="271"/>
        <v>2981</v>
      </c>
      <c r="KY13" s="324">
        <f t="shared" si="271"/>
        <v>3010</v>
      </c>
      <c r="KZ13" s="324">
        <f t="shared" si="271"/>
        <v>3041</v>
      </c>
      <c r="LA13" s="324">
        <f t="shared" si="271"/>
        <v>3071</v>
      </c>
      <c r="LB13" s="324">
        <f t="shared" si="271"/>
        <v>3102</v>
      </c>
      <c r="LC13" s="324">
        <f t="shared" si="271"/>
        <v>3132</v>
      </c>
      <c r="LD13" s="324">
        <f t="shared" si="271"/>
        <v>3163</v>
      </c>
      <c r="LE13" s="324">
        <f t="shared" si="271"/>
        <v>3194</v>
      </c>
      <c r="LF13" s="324">
        <f t="shared" si="271"/>
        <v>3224</v>
      </c>
      <c r="LG13" s="324">
        <f t="shared" si="271"/>
        <v>3255</v>
      </c>
      <c r="LH13" s="324">
        <f t="shared" si="271"/>
        <v>3285</v>
      </c>
      <c r="LI13" s="324">
        <f t="shared" si="271"/>
        <v>3316</v>
      </c>
      <c r="LJ13" s="324">
        <f t="shared" si="271"/>
        <v>3347</v>
      </c>
      <c r="LK13" s="324">
        <f t="shared" si="271"/>
        <v>3375</v>
      </c>
      <c r="LL13" s="324">
        <f t="shared" si="271"/>
        <v>3406</v>
      </c>
      <c r="LM13" s="324">
        <f t="shared" si="271"/>
        <v>3436</v>
      </c>
      <c r="LN13" s="324">
        <f t="shared" si="271"/>
        <v>3467</v>
      </c>
      <c r="LO13" s="324">
        <f t="shared" si="271"/>
        <v>3497</v>
      </c>
      <c r="LP13" s="324">
        <f t="shared" si="271"/>
        <v>3528</v>
      </c>
      <c r="LQ13" s="324">
        <f t="shared" si="271"/>
        <v>3559</v>
      </c>
      <c r="LR13" s="324">
        <f t="shared" si="271"/>
        <v>3589</v>
      </c>
      <c r="LS13" s="324">
        <f t="shared" si="271"/>
        <v>3620</v>
      </c>
      <c r="LW13" s="470" t="s">
        <v>788</v>
      </c>
      <c r="LX13" s="470" t="s">
        <v>787</v>
      </c>
      <c r="LY13" s="470" t="s">
        <v>785</v>
      </c>
      <c r="LZ13" s="470" t="s">
        <v>786</v>
      </c>
      <c r="MA13" s="285" t="s">
        <v>50</v>
      </c>
      <c r="MB13" s="324">
        <f>Note_Date</f>
        <v>0</v>
      </c>
      <c r="MC13" s="324">
        <f>EDATE(MB13,1)</f>
        <v>31</v>
      </c>
      <c r="MD13" s="324">
        <f t="shared" ref="MD13" si="272">EDATE(MC13,1)</f>
        <v>59</v>
      </c>
      <c r="ME13" s="324">
        <f t="shared" ref="ME13" si="273">EDATE(MD13,1)</f>
        <v>88</v>
      </c>
      <c r="MF13" s="324">
        <f t="shared" ref="MF13" si="274">EDATE(ME13,1)</f>
        <v>119</v>
      </c>
      <c r="MG13" s="324">
        <f t="shared" ref="MG13" si="275">EDATE(MF13,1)</f>
        <v>149</v>
      </c>
      <c r="MH13" s="324">
        <f t="shared" ref="MH13" si="276">EDATE(MG13,1)</f>
        <v>180</v>
      </c>
      <c r="MI13" s="324">
        <f t="shared" ref="MI13" si="277">EDATE(MH13,1)</f>
        <v>210</v>
      </c>
      <c r="MJ13" s="324">
        <f t="shared" ref="MJ13" si="278">EDATE(MI13,1)</f>
        <v>241</v>
      </c>
      <c r="MK13" s="324">
        <f t="shared" ref="MK13" si="279">EDATE(MJ13,1)</f>
        <v>272</v>
      </c>
      <c r="ML13" s="324">
        <f t="shared" ref="ML13" si="280">EDATE(MK13,1)</f>
        <v>302</v>
      </c>
      <c r="MM13" s="324">
        <f t="shared" ref="MM13" si="281">EDATE(ML13,1)</f>
        <v>333</v>
      </c>
      <c r="MN13" s="324">
        <f t="shared" ref="MN13" si="282">EDATE(MM13,1)</f>
        <v>363</v>
      </c>
      <c r="MO13" s="324">
        <f t="shared" ref="MO13" si="283">EDATE(MN13,1)</f>
        <v>394</v>
      </c>
      <c r="MP13" s="324">
        <f t="shared" ref="MP13" si="284">EDATE(MO13,1)</f>
        <v>425</v>
      </c>
      <c r="MQ13" s="324">
        <f t="shared" ref="MQ13" si="285">EDATE(MP13,1)</f>
        <v>453</v>
      </c>
      <c r="MR13" s="324">
        <f t="shared" ref="MR13" si="286">EDATE(MQ13,1)</f>
        <v>484</v>
      </c>
      <c r="MS13" s="324">
        <f t="shared" ref="MS13" si="287">EDATE(MR13,1)</f>
        <v>514</v>
      </c>
      <c r="MT13" s="324">
        <f t="shared" ref="MT13" si="288">EDATE(MS13,1)</f>
        <v>545</v>
      </c>
      <c r="MU13" s="324">
        <f t="shared" ref="MU13" si="289">EDATE(MT13,1)</f>
        <v>575</v>
      </c>
      <c r="MV13" s="324">
        <f t="shared" ref="MV13" si="290">EDATE(MU13,1)</f>
        <v>606</v>
      </c>
      <c r="MW13" s="324">
        <f t="shared" ref="MW13" si="291">EDATE(MV13,1)</f>
        <v>637</v>
      </c>
      <c r="MX13" s="324">
        <f t="shared" ref="MX13" si="292">EDATE(MW13,1)</f>
        <v>667</v>
      </c>
      <c r="MY13" s="324">
        <f t="shared" ref="MY13" si="293">EDATE(MX13,1)</f>
        <v>698</v>
      </c>
      <c r="MZ13" s="324">
        <f t="shared" ref="MZ13" si="294">EDATE(MY13,1)</f>
        <v>728</v>
      </c>
      <c r="NA13" s="324">
        <f t="shared" ref="NA13" si="295">EDATE(MZ13,1)</f>
        <v>759</v>
      </c>
      <c r="NB13" s="324">
        <f t="shared" ref="NB13" si="296">EDATE(NA13,1)</f>
        <v>790</v>
      </c>
      <c r="NC13" s="324">
        <f t="shared" ref="NC13" si="297">EDATE(NB13,1)</f>
        <v>818</v>
      </c>
      <c r="ND13" s="324">
        <f t="shared" ref="ND13" si="298">EDATE(NC13,1)</f>
        <v>849</v>
      </c>
      <c r="NE13" s="324">
        <f t="shared" ref="NE13" si="299">EDATE(ND13,1)</f>
        <v>879</v>
      </c>
      <c r="NF13" s="324">
        <f t="shared" ref="NF13" si="300">EDATE(NE13,1)</f>
        <v>910</v>
      </c>
      <c r="NG13" s="324">
        <f t="shared" ref="NG13" si="301">EDATE(NF13,1)</f>
        <v>940</v>
      </c>
      <c r="NH13" s="324">
        <f t="shared" ref="NH13" si="302">EDATE(NG13,1)</f>
        <v>971</v>
      </c>
      <c r="NI13" s="324">
        <f t="shared" ref="NI13" si="303">EDATE(NH13,1)</f>
        <v>1002</v>
      </c>
      <c r="NJ13" s="324">
        <f t="shared" ref="NJ13" si="304">EDATE(NI13,1)</f>
        <v>1032</v>
      </c>
      <c r="NK13" s="324">
        <f t="shared" ref="NK13" si="305">EDATE(NJ13,1)</f>
        <v>1063</v>
      </c>
      <c r="NL13" s="324">
        <f t="shared" ref="NL13" si="306">EDATE(NK13,1)</f>
        <v>1093</v>
      </c>
      <c r="NM13" s="324">
        <f t="shared" ref="NM13" si="307">EDATE(NL13,1)</f>
        <v>1124</v>
      </c>
      <c r="NN13" s="324">
        <f t="shared" ref="NN13" si="308">EDATE(NM13,1)</f>
        <v>1155</v>
      </c>
      <c r="NO13" s="324">
        <f t="shared" ref="NO13" si="309">EDATE(NN13,1)</f>
        <v>1183</v>
      </c>
      <c r="NP13" s="324">
        <f t="shared" ref="NP13" si="310">EDATE(NO13,1)</f>
        <v>1214</v>
      </c>
      <c r="NQ13" s="324">
        <f t="shared" ref="NQ13" si="311">EDATE(NP13,1)</f>
        <v>1244</v>
      </c>
      <c r="NR13" s="324">
        <f t="shared" ref="NR13" si="312">EDATE(NQ13,1)</f>
        <v>1275</v>
      </c>
      <c r="NS13" s="324">
        <f t="shared" ref="NS13" si="313">EDATE(NR13,1)</f>
        <v>1305</v>
      </c>
      <c r="NT13" s="324">
        <f t="shared" ref="NT13" si="314">EDATE(NS13,1)</f>
        <v>1336</v>
      </c>
      <c r="NU13" s="324">
        <f t="shared" ref="NU13" si="315">EDATE(NT13,1)</f>
        <v>1367</v>
      </c>
      <c r="NV13" s="324">
        <f t="shared" ref="NV13" si="316">EDATE(NU13,1)</f>
        <v>1397</v>
      </c>
      <c r="NW13" s="324">
        <f t="shared" ref="NW13" si="317">EDATE(NV13,1)</f>
        <v>1428</v>
      </c>
      <c r="NX13" s="324">
        <f t="shared" ref="NX13" si="318">EDATE(NW13,1)</f>
        <v>1458</v>
      </c>
      <c r="NY13" s="324">
        <f t="shared" ref="NY13" si="319">EDATE(NX13,1)</f>
        <v>1489</v>
      </c>
      <c r="NZ13" s="324">
        <f t="shared" ref="NZ13" si="320">EDATE(NY13,1)</f>
        <v>1520</v>
      </c>
      <c r="OA13" s="324">
        <f t="shared" ref="OA13" si="321">EDATE(NZ13,1)</f>
        <v>1549</v>
      </c>
      <c r="OB13" s="324">
        <f t="shared" ref="OB13" si="322">EDATE(OA13,1)</f>
        <v>1580</v>
      </c>
      <c r="OC13" s="324">
        <f t="shared" ref="OC13" si="323">EDATE(OB13,1)</f>
        <v>1610</v>
      </c>
      <c r="OD13" s="324">
        <f t="shared" ref="OD13" si="324">EDATE(OC13,1)</f>
        <v>1641</v>
      </c>
      <c r="OE13" s="324">
        <f t="shared" ref="OE13" si="325">EDATE(OD13,1)</f>
        <v>1671</v>
      </c>
      <c r="OF13" s="324">
        <f t="shared" ref="OF13" si="326">EDATE(OE13,1)</f>
        <v>1702</v>
      </c>
      <c r="OG13" s="324">
        <f t="shared" ref="OG13" si="327">EDATE(OF13,1)</f>
        <v>1733</v>
      </c>
      <c r="OH13" s="324">
        <f t="shared" ref="OH13" si="328">EDATE(OG13,1)</f>
        <v>1763</v>
      </c>
      <c r="OI13" s="324">
        <f t="shared" ref="OI13" si="329">EDATE(OH13,1)</f>
        <v>1794</v>
      </c>
      <c r="OJ13" s="324">
        <f t="shared" ref="OJ13" si="330">EDATE(OI13,1)</f>
        <v>1824</v>
      </c>
      <c r="OK13" s="324">
        <f t="shared" ref="OK13" si="331">EDATE(OJ13,1)</f>
        <v>1855</v>
      </c>
      <c r="OL13" s="324">
        <f t="shared" ref="OL13" si="332">EDATE(OK13,1)</f>
        <v>1886</v>
      </c>
      <c r="OM13" s="324">
        <f t="shared" ref="OM13" si="333">EDATE(OL13,1)</f>
        <v>1914</v>
      </c>
      <c r="ON13" s="324">
        <f t="shared" ref="ON13" si="334">EDATE(OM13,1)</f>
        <v>1945</v>
      </c>
      <c r="OO13" s="324">
        <f t="shared" ref="OO13" si="335">EDATE(ON13,1)</f>
        <v>1975</v>
      </c>
      <c r="OP13" s="324">
        <f t="shared" ref="OP13" si="336">EDATE(OO13,1)</f>
        <v>2006</v>
      </c>
      <c r="OQ13" s="324">
        <f t="shared" ref="OQ13" si="337">EDATE(OP13,1)</f>
        <v>2036</v>
      </c>
      <c r="OR13" s="324">
        <f t="shared" ref="OR13" si="338">EDATE(OQ13,1)</f>
        <v>2067</v>
      </c>
      <c r="OS13" s="324">
        <f t="shared" ref="OS13" si="339">EDATE(OR13,1)</f>
        <v>2098</v>
      </c>
      <c r="OT13" s="324">
        <f t="shared" ref="OT13" si="340">EDATE(OS13,1)</f>
        <v>2128</v>
      </c>
      <c r="OU13" s="324">
        <f t="shared" ref="OU13" si="341">EDATE(OT13,1)</f>
        <v>2159</v>
      </c>
      <c r="OV13" s="324">
        <f t="shared" ref="OV13" si="342">EDATE(OU13,1)</f>
        <v>2189</v>
      </c>
      <c r="OW13" s="324">
        <f t="shared" ref="OW13" si="343">EDATE(OV13,1)</f>
        <v>2220</v>
      </c>
      <c r="OX13" s="324">
        <f t="shared" ref="OX13" si="344">EDATE(OW13,1)</f>
        <v>2251</v>
      </c>
      <c r="OY13" s="324">
        <f t="shared" ref="OY13" si="345">EDATE(OX13,1)</f>
        <v>2279</v>
      </c>
      <c r="OZ13" s="324">
        <f t="shared" ref="OZ13" si="346">EDATE(OY13,1)</f>
        <v>2310</v>
      </c>
      <c r="PA13" s="324">
        <f t="shared" ref="PA13" si="347">EDATE(OZ13,1)</f>
        <v>2340</v>
      </c>
      <c r="PB13" s="324">
        <f t="shared" ref="PB13" si="348">EDATE(PA13,1)</f>
        <v>2371</v>
      </c>
      <c r="PC13" s="324">
        <f t="shared" ref="PC13" si="349">EDATE(PB13,1)</f>
        <v>2401</v>
      </c>
      <c r="PD13" s="324">
        <f t="shared" ref="PD13" si="350">EDATE(PC13,1)</f>
        <v>2432</v>
      </c>
      <c r="PE13" s="324">
        <f t="shared" ref="PE13" si="351">EDATE(PD13,1)</f>
        <v>2463</v>
      </c>
      <c r="PF13" s="324">
        <f t="shared" ref="PF13" si="352">EDATE(PE13,1)</f>
        <v>2493</v>
      </c>
      <c r="PG13" s="324">
        <f t="shared" ref="PG13" si="353">EDATE(PF13,1)</f>
        <v>2524</v>
      </c>
      <c r="PH13" s="324">
        <f t="shared" ref="PH13" si="354">EDATE(PG13,1)</f>
        <v>2554</v>
      </c>
      <c r="PI13" s="324">
        <f t="shared" ref="PI13" si="355">EDATE(PH13,1)</f>
        <v>2585</v>
      </c>
      <c r="PJ13" s="324">
        <f t="shared" ref="PJ13" si="356">EDATE(PI13,1)</f>
        <v>2616</v>
      </c>
      <c r="PK13" s="324">
        <f t="shared" ref="PK13" si="357">EDATE(PJ13,1)</f>
        <v>2644</v>
      </c>
      <c r="PL13" s="324">
        <f t="shared" ref="PL13" si="358">EDATE(PK13,1)</f>
        <v>2675</v>
      </c>
      <c r="PM13" s="324">
        <f t="shared" ref="PM13" si="359">EDATE(PL13,1)</f>
        <v>2705</v>
      </c>
      <c r="PN13" s="324">
        <f t="shared" ref="PN13" si="360">EDATE(PM13,1)</f>
        <v>2736</v>
      </c>
      <c r="PO13" s="324">
        <f t="shared" ref="PO13" si="361">EDATE(PN13,1)</f>
        <v>2766</v>
      </c>
      <c r="PP13" s="324">
        <f t="shared" ref="PP13" si="362">EDATE(PO13,1)</f>
        <v>2797</v>
      </c>
      <c r="PQ13" s="324">
        <f t="shared" ref="PQ13" si="363">EDATE(PP13,1)</f>
        <v>2828</v>
      </c>
      <c r="PR13" s="324">
        <f t="shared" ref="PR13" si="364">EDATE(PQ13,1)</f>
        <v>2858</v>
      </c>
      <c r="PS13" s="324">
        <f t="shared" ref="PS13" si="365">EDATE(PR13,1)</f>
        <v>2889</v>
      </c>
      <c r="PT13" s="324">
        <f t="shared" ref="PT13" si="366">EDATE(PS13,1)</f>
        <v>2919</v>
      </c>
      <c r="PU13" s="324">
        <f t="shared" ref="PU13" si="367">EDATE(PT13,1)</f>
        <v>2950</v>
      </c>
      <c r="PV13" s="324">
        <f t="shared" ref="PV13" si="368">EDATE(PU13,1)</f>
        <v>2981</v>
      </c>
      <c r="PW13" s="324">
        <f t="shared" ref="PW13" si="369">EDATE(PV13,1)</f>
        <v>3010</v>
      </c>
      <c r="PX13" s="324">
        <f t="shared" ref="PX13" si="370">EDATE(PW13,1)</f>
        <v>3041</v>
      </c>
      <c r="PY13" s="324">
        <f t="shared" ref="PY13" si="371">EDATE(PX13,1)</f>
        <v>3071</v>
      </c>
      <c r="PZ13" s="324">
        <f t="shared" ref="PZ13" si="372">EDATE(PY13,1)</f>
        <v>3102</v>
      </c>
      <c r="QA13" s="324">
        <f t="shared" ref="QA13" si="373">EDATE(PZ13,1)</f>
        <v>3132</v>
      </c>
      <c r="QB13" s="324">
        <f t="shared" ref="QB13" si="374">EDATE(QA13,1)</f>
        <v>3163</v>
      </c>
      <c r="QC13" s="324">
        <f t="shared" ref="QC13" si="375">EDATE(QB13,1)</f>
        <v>3194</v>
      </c>
      <c r="QD13" s="324">
        <f t="shared" ref="QD13" si="376">EDATE(QC13,1)</f>
        <v>3224</v>
      </c>
      <c r="QE13" s="324">
        <f t="shared" ref="QE13" si="377">EDATE(QD13,1)</f>
        <v>3255</v>
      </c>
      <c r="QF13" s="324">
        <f t="shared" ref="QF13" si="378">EDATE(QE13,1)</f>
        <v>3285</v>
      </c>
      <c r="QG13" s="324">
        <f t="shared" ref="QG13" si="379">EDATE(QF13,1)</f>
        <v>3316</v>
      </c>
      <c r="QH13" s="324">
        <f t="shared" ref="QH13" si="380">EDATE(QG13,1)</f>
        <v>3347</v>
      </c>
      <c r="QI13" s="324">
        <f t="shared" ref="QI13" si="381">EDATE(QH13,1)</f>
        <v>3375</v>
      </c>
      <c r="QJ13" s="324">
        <f t="shared" ref="QJ13" si="382">EDATE(QI13,1)</f>
        <v>3406</v>
      </c>
      <c r="QK13" s="324">
        <f t="shared" ref="QK13" si="383">EDATE(QJ13,1)</f>
        <v>3436</v>
      </c>
      <c r="QL13" s="324">
        <f t="shared" ref="QL13" si="384">EDATE(QK13,1)</f>
        <v>3467</v>
      </c>
      <c r="QM13" s="324">
        <f t="shared" ref="QM13" si="385">EDATE(QL13,1)</f>
        <v>3497</v>
      </c>
      <c r="QN13" s="324">
        <f t="shared" ref="QN13" si="386">EDATE(QM13,1)</f>
        <v>3528</v>
      </c>
      <c r="QO13" s="324">
        <f t="shared" ref="QO13" si="387">EDATE(QN13,1)</f>
        <v>3559</v>
      </c>
      <c r="QP13" s="324">
        <f t="shared" ref="QP13" si="388">EDATE(QO13,1)</f>
        <v>3589</v>
      </c>
      <c r="QQ13" s="324">
        <f t="shared" ref="QQ13" si="389">EDATE(QP13,1)</f>
        <v>3620</v>
      </c>
    </row>
    <row r="14" spans="1:459" s="1466" customFormat="1" ht="22.5" customHeight="1">
      <c r="A14" s="1420"/>
      <c r="B14" s="1421"/>
      <c r="C14" s="1421"/>
      <c r="D14" s="1422"/>
      <c r="E14" s="1423"/>
      <c r="F14" s="1424"/>
      <c r="G14" s="1424"/>
      <c r="H14" s="1425">
        <f t="shared" ref="H14:H289" si="390">IFERROR(DATEDIF(F14,G14,"M"),"")</f>
        <v>0</v>
      </c>
      <c r="I14" s="1426">
        <v>0</v>
      </c>
      <c r="J14" s="1427">
        <f>IFERROR(VLOOKUP(LEFT($E14,1),$A$7:$C$11,3,0),0)</f>
        <v>0</v>
      </c>
      <c r="K14" s="1428">
        <v>0</v>
      </c>
      <c r="L14" s="1429">
        <f>+M14/12</f>
        <v>0</v>
      </c>
      <c r="M14" s="1429">
        <f t="shared" ref="M14:M289" si="391">+K14*D14</f>
        <v>0</v>
      </c>
      <c r="N14" s="1430"/>
      <c r="O14" s="1431">
        <v>0</v>
      </c>
      <c r="P14" s="1432">
        <v>0</v>
      </c>
      <c r="Q14" s="1827">
        <v>0</v>
      </c>
      <c r="R14" s="1830">
        <f>IFERROR(S14/D14,0)</f>
        <v>0</v>
      </c>
      <c r="S14" s="1433">
        <f>IF(AND(SUM(O14:Q14)=0,N14="NNN"),MIN('Operating History and Pro Forma'!$M$33,'Operating History and Pro Forma'!$T$15)*D14,SUM(O14:Q14)*D14)</f>
        <v>0</v>
      </c>
      <c r="T14" s="1434">
        <f>+IFERROR(U14/D14,0)</f>
        <v>0</v>
      </c>
      <c r="U14" s="1435">
        <f t="shared" ref="U14:U24" si="392">+M14+S14</f>
        <v>0</v>
      </c>
      <c r="V14" s="1436"/>
      <c r="W14" s="1437"/>
      <c r="X14" s="1438" t="str">
        <f t="shared" ref="X14:X24" si="393">IFERROR(U14/Y14,"")</f>
        <v/>
      </c>
      <c r="Y14" s="1439">
        <f t="shared" ref="Y14:Y29" si="394">+Z14*D14</f>
        <v>0</v>
      </c>
      <c r="Z14" s="1440"/>
      <c r="AA14" s="1440"/>
      <c r="AB14" s="1440"/>
      <c r="AC14" s="1440"/>
      <c r="AD14" s="1441">
        <f t="shared" ref="AD14:AD29" si="395">IFERROR(IF(AE14="V",0,U14/$U$295),0)</f>
        <v>0</v>
      </c>
      <c r="AE14" s="1442" t="str">
        <f t="shared" ref="AE14:AE24" si="396">RIGHT(E14)</f>
        <v/>
      </c>
      <c r="AF14" s="1443">
        <f t="shared" ref="AF14:AF29" si="397">IFERROR(IF(AE14="V","Vacant",VLOOKUP(AC14,$A$327:$B$330,2,0)),0)</f>
        <v>0</v>
      </c>
      <c r="AG14" s="1444">
        <f>+J14</f>
        <v>0</v>
      </c>
      <c r="AH14" s="1445">
        <f t="shared" ref="AH14:AM14" si="398">IFERROR(VLOOKUP(LEFT($E14,1),$A$7:$I$11,MATCH(AH$13,$A$6:$I$6,0),0),0)</f>
        <v>0</v>
      </c>
      <c r="AI14" s="1445">
        <f t="shared" si="398"/>
        <v>0</v>
      </c>
      <c r="AJ14" s="1446">
        <f t="shared" si="398"/>
        <v>0</v>
      </c>
      <c r="AK14" s="1446">
        <f t="shared" si="398"/>
        <v>0</v>
      </c>
      <c r="AL14" s="1447">
        <f t="shared" si="398"/>
        <v>0</v>
      </c>
      <c r="AM14" s="1448">
        <f t="shared" si="398"/>
        <v>0</v>
      </c>
      <c r="AN14" s="1449">
        <f t="shared" ref="AN14:AN290" si="399">IFERROR(IF($AF14="Vacant",$AO14+($AI14*12),0),0)</f>
        <v>0</v>
      </c>
      <c r="AO14" s="1450">
        <f>ROUNDUP(IF($AE14="v",1000,0),0)</f>
        <v>0</v>
      </c>
      <c r="AP14" s="1451">
        <f t="shared" ref="AP14:AP24" si="400">IFERROR(INDEX($BM$10:$GB$10,1,AO14)*$AG14,)</f>
        <v>0</v>
      </c>
      <c r="AQ14" s="1452">
        <f t="shared" ref="AQ14:AQ24" si="401">IFERROR(INDEX($BM$10:$GB$10,1,AO14)*$AJ14*$D14,0)</f>
        <v>0</v>
      </c>
      <c r="AR14" s="1453">
        <f t="shared" ref="AR14:AR24" si="402">IFERROR(INDEX($BM$10:$GB$10,1,AO14)*$AL14*$D14*AI14*$AP14,0)</f>
        <v>0</v>
      </c>
      <c r="AS14" s="1450">
        <f t="shared" ref="AS14:AS77" si="403">IFERROR(DATEDIF(Note_Date,$V14,"M"),$AU14)</f>
        <v>0</v>
      </c>
      <c r="AT14" s="1453">
        <f t="shared" ref="AT14:AT24" si="404">IF(AS14=$AU14,L14,W14*D14/12)</f>
        <v>0</v>
      </c>
      <c r="AU14" s="1450">
        <f t="shared" ref="AU14:AU29" si="405">IFERROR(IF($AF14="Vacant",AN14,MAX(1,DATEDIF(Note_Date,$G14,"M"))),1)</f>
        <v>1</v>
      </c>
      <c r="AV14" s="1450">
        <f t="shared" ref="AV14:AV29" si="406">ROUNDUP(IF($AF14="V",AU14+$AH14,IF($AF14="R",AU14+1,(AU14+1+((1-$B$312)*$AH14)))),0)</f>
        <v>2</v>
      </c>
      <c r="AW14" s="1451">
        <f>IFERROR(IF(AF14="R",MIN(AT14*12/D14*(1+INDEX($BM$10:$GB$10,1,AV14)-IF(AU14=AS14,1,INDEX($BM$10:$GB$10,1,MAX(1,AS14)))),(INDEX($BM$10:$GB$10,1,MIN(120,AV14))*$AG14)),(INDEX($BM$10:$GB$10,1,MIN(120,AV14))*$AG14)),0)</f>
        <v>0</v>
      </c>
      <c r="AX14" s="1454">
        <f t="shared" ref="AX14:AX29" si="407">IF($AF14="R",$AK14*$D14*INDEX($BM$8:$GB$8,1,MIN(120,AV14)),IF($AF14="V",$AJ14*$D14*INDEX($BM$8:$GB$8,1,MIN(120,AV14)),($AK14*$D14*INDEX($BM$8:$GB$8,1,MIN(120,AV14))*$B$312)+($AJ14*$D14*INDEX($BM$8:$GB$8,1,MIN(120,AV14))*(1-$B$312))))</f>
        <v>0</v>
      </c>
      <c r="AY14" s="1455">
        <f t="shared" ref="AY14:AY29" si="408">IF($AF14="R",$AM14*$D14*$AI14*AW14*INDEX($BM$8:$GB$8,1,MIN(120,AV14)),IF($AF14="V",$AL14*$D14*$AI14*AW14*INDEX($BM$8:$GB$8,1,MIN(120,AV14)),($AM14*$D14*$AI14*AW14*INDEX($BM$8:$GB$8,1,MIN(120,AV14))*$B$312)+($AL14*$D14*$AI14*AW14*INDEX($BM$8:$GB$8,1,MIN(120,AV14))*(1-$B$312))))</f>
        <v>0</v>
      </c>
      <c r="AZ14" s="1450">
        <f t="shared" ref="AZ14:AZ24" si="409">+AV14+(12*AI14)</f>
        <v>2</v>
      </c>
      <c r="BA14" s="1450">
        <f t="shared" ref="BA14:BA29" si="410">ROUNDUP((AZ14+1+((1-$B$312)*$AH14)),0)</f>
        <v>3</v>
      </c>
      <c r="BB14" s="1451">
        <f t="shared" ref="BB14:BB24" si="411">(INDEX($BM$10:$GB$10,1,MIN(120,BA14))*$AG14)</f>
        <v>0</v>
      </c>
      <c r="BC14" s="1454">
        <f t="shared" ref="BC14:BC29" si="412">($AK14*$D14*INDEX($BM$8:$GB$8,1,MIN(120,BA14))*$B$312)+($AJ14*$D14*INDEX($BM$8:$GB$8,1,MIN(120,BA14))*(1-$B$312))</f>
        <v>0</v>
      </c>
      <c r="BD14" s="1455">
        <f t="shared" ref="BD14:BD29" si="413">($AM14*$D14*$AI14*BB14*INDEX($BM$8:$GB$8,1,MIN(120,BA14))*$B$312)+($AL14*$D14*$AI14*BB14*INDEX($BM$8:$GB$8,1,MIN(120,BA14))*(1-$B$312))</f>
        <v>0</v>
      </c>
      <c r="BE14" s="1450">
        <f t="shared" ref="BE14:BE24" si="414">+BA14+(12*AI14)</f>
        <v>3</v>
      </c>
      <c r="BF14" s="1450">
        <f t="shared" ref="BF14:BF29" si="415">ROUNDUP((BE14+1+((1-$B$312)*$AH14)),0)</f>
        <v>4</v>
      </c>
      <c r="BG14" s="1451">
        <f t="shared" ref="BG14:BG24" si="416">INDEX($BM$10:$GB$10,1,MIN(120,BF14))*$AG14</f>
        <v>0</v>
      </c>
      <c r="BH14" s="1454">
        <f t="shared" ref="BH14:BH29" si="417">($AK14*$D14*INDEX($BM$8:$GB$8,1,MIN(120,BF14))*$B$312)+($AJ14*$D14*INDEX($BM$8:$GB$8,1,MIN(120,BF14))*(1-$B$312))</f>
        <v>0</v>
      </c>
      <c r="BI14" s="1454">
        <f t="shared" ref="BI14:BI29" si="418">($AM14*$D14*$AI14*BG14*INDEX($BM$8:$GB$8,1,MIN(120,BF14))*$B$312)+($AL14*$D14*$AI14*BG14*INDEX($BM$8:$GB$8,1,MIN(120,BF14))*(1-$B$312))</f>
        <v>0</v>
      </c>
      <c r="BJ14" s="1456">
        <f t="shared" ref="BJ14:BJ24" si="419">IFERROR(YEAR(F14),)</f>
        <v>1900</v>
      </c>
      <c r="BK14" s="1457" t="str">
        <f>LEFT(E14)</f>
        <v/>
      </c>
      <c r="BL14" s="1458"/>
      <c r="BM14" s="1459">
        <f t="shared" ref="BM14:BM24" si="420">IF(AE14="v",0,IF(BM$12&lt;$AU14,$L14,IF(BM$12&gt;$AV14,$AW14*$D14/12,0)))</f>
        <v>0</v>
      </c>
      <c r="BN14" s="1460">
        <f>IF(BN$12&lt;$AO14,0,IF(BN$12&lt;=$AU14,IF(BN$12&lt;$AS14,$L14,$AT14),IF(OR(AND(BN$12&lt;$BF14,BN$12&gt;=$BE14),AND(BN$12&lt;$BA14,BN$12&gt;=$AZ14),AND(BN$12&lt;$AV14,BN$12&gt;=$AU14)),0,IF(BN$12&gt;=$BF14,$BG14*$D14/12,IF(BN$12&gt;=$BA14,$BB14*$D14/12,IF(BN$12&gt;=$AV14,$AW14*$D14/12))))))</f>
        <v>0</v>
      </c>
      <c r="BO14" s="1460">
        <f t="shared" ref="BO14:CD24" si="421">IF(BO$12&lt;$AO14,0,IF(BO$12&lt;=$AU14,IF(BO$12&lt;$AS14,$L14,$AT14),IF(OR(AND(BO$12&lt;$BF14,BO$12&gt;=$BE14),AND(BO$12&lt;$BA14,BO$12&gt;=$AZ14),AND(BO$12&lt;$AV14,BO$12&gt;=$AU14)),0,IF(BO$12&gt;=$BF14,$BG14*$D14/12,IF(BO$12&gt;=$BA14,$BB14*$D14/12,IF(BO$12&gt;=$AV14,$AW14*$D14/12))))))</f>
        <v>0</v>
      </c>
      <c r="BP14" s="1460">
        <f t="shared" si="421"/>
        <v>0</v>
      </c>
      <c r="BQ14" s="1460">
        <f t="shared" si="421"/>
        <v>0</v>
      </c>
      <c r="BR14" s="1460">
        <f t="shared" si="421"/>
        <v>0</v>
      </c>
      <c r="BS14" s="1460">
        <f t="shared" si="421"/>
        <v>0</v>
      </c>
      <c r="BT14" s="1460">
        <f t="shared" si="421"/>
        <v>0</v>
      </c>
      <c r="BU14" s="1460">
        <f t="shared" si="421"/>
        <v>0</v>
      </c>
      <c r="BV14" s="1460">
        <f t="shared" si="421"/>
        <v>0</v>
      </c>
      <c r="BW14" s="1460">
        <f t="shared" si="421"/>
        <v>0</v>
      </c>
      <c r="BX14" s="1460">
        <f t="shared" si="421"/>
        <v>0</v>
      </c>
      <c r="BY14" s="1459">
        <f t="shared" si="421"/>
        <v>0</v>
      </c>
      <c r="BZ14" s="1460">
        <f t="shared" si="421"/>
        <v>0</v>
      </c>
      <c r="CA14" s="1460">
        <f t="shared" si="421"/>
        <v>0</v>
      </c>
      <c r="CB14" s="1460">
        <f t="shared" si="421"/>
        <v>0</v>
      </c>
      <c r="CC14" s="1460">
        <f t="shared" si="421"/>
        <v>0</v>
      </c>
      <c r="CD14" s="1460">
        <f t="shared" si="421"/>
        <v>0</v>
      </c>
      <c r="CE14" s="1460">
        <f>IF(CE$12&lt;$AO14,0,IF(CE$12&lt;=$AU14,IF(CE$12&lt;$AS14,$L14,$AT14),IF(OR(AND(CE$12&lt;$BF14,CE$12&gt;=$BE14),AND(CE$12&lt;$BA14,CE$12&gt;=$AZ14),AND(CE$12&lt;$AV14,CE$12&gt;=$AU14)),0,IF(CE$12&gt;=$BF14,$BG14*$D14/12,IF(CE$12&gt;=$BA14,$BB14*$D14/12,IF(CE$12&gt;=$AV14,$AW14*$D14/12))))))</f>
        <v>0</v>
      </c>
      <c r="CF14" s="1460">
        <f t="shared" ref="CE14:CT24" si="422">IF(CF$12&lt;$AO14,0,IF(CF$12&lt;=$AU14,IF(CF$12&lt;$AS14,$L14,$AT14),IF(OR(AND(CF$12&lt;$BF14,CF$12&gt;=$BE14),AND(CF$12&lt;$BA14,CF$12&gt;=$AZ14),AND(CF$12&lt;$AV14,CF$12&gt;=$AU14)),0,IF(CF$12&gt;=$BF14,$BG14*$D14/12,IF(CF$12&gt;=$BA14,$BB14*$D14/12,IF(CF$12&gt;=$AV14,$AW14*$D14/12))))))</f>
        <v>0</v>
      </c>
      <c r="CG14" s="1460">
        <f t="shared" si="422"/>
        <v>0</v>
      </c>
      <c r="CH14" s="1460">
        <f t="shared" si="422"/>
        <v>0</v>
      </c>
      <c r="CI14" s="1460">
        <f t="shared" si="422"/>
        <v>0</v>
      </c>
      <c r="CJ14" s="1461">
        <f t="shared" si="422"/>
        <v>0</v>
      </c>
      <c r="CK14" s="1459">
        <f t="shared" si="422"/>
        <v>0</v>
      </c>
      <c r="CL14" s="1460">
        <f t="shared" si="422"/>
        <v>0</v>
      </c>
      <c r="CM14" s="1460">
        <f t="shared" si="422"/>
        <v>0</v>
      </c>
      <c r="CN14" s="1460">
        <f t="shared" si="422"/>
        <v>0</v>
      </c>
      <c r="CO14" s="1460">
        <f t="shared" si="422"/>
        <v>0</v>
      </c>
      <c r="CP14" s="1460">
        <f t="shared" si="422"/>
        <v>0</v>
      </c>
      <c r="CQ14" s="1460">
        <f t="shared" si="422"/>
        <v>0</v>
      </c>
      <c r="CR14" s="1460">
        <f t="shared" si="422"/>
        <v>0</v>
      </c>
      <c r="CS14" s="1460">
        <f t="shared" si="422"/>
        <v>0</v>
      </c>
      <c r="CT14" s="1460">
        <f t="shared" si="422"/>
        <v>0</v>
      </c>
      <c r="CU14" s="1460">
        <f t="shared" ref="CU14:DJ24" si="423">IF(CU$12&lt;$AO14,0,IF(CU$12&lt;=$AU14,IF(CU$12&lt;$AS14,$L14,$AT14),IF(OR(AND(CU$12&lt;$BF14,CU$12&gt;=$BE14),AND(CU$12&lt;$BA14,CU$12&gt;=$AZ14),AND(CU$12&lt;$AV14,CU$12&gt;=$AU14)),0,IF(CU$12&gt;=$BF14,$BG14*$D14/12,IF(CU$12&gt;=$BA14,$BB14*$D14/12,IF(CU$12&gt;=$AV14,$AW14*$D14/12))))))</f>
        <v>0</v>
      </c>
      <c r="CV14" s="1461">
        <f t="shared" si="423"/>
        <v>0</v>
      </c>
      <c r="CW14" s="1460">
        <f t="shared" si="423"/>
        <v>0</v>
      </c>
      <c r="CX14" s="1460">
        <f t="shared" si="423"/>
        <v>0</v>
      </c>
      <c r="CY14" s="1460">
        <f t="shared" si="423"/>
        <v>0</v>
      </c>
      <c r="CZ14" s="1460">
        <f t="shared" si="423"/>
        <v>0</v>
      </c>
      <c r="DA14" s="1460">
        <f t="shared" si="423"/>
        <v>0</v>
      </c>
      <c r="DB14" s="1460">
        <f t="shared" si="423"/>
        <v>0</v>
      </c>
      <c r="DC14" s="1460">
        <f t="shared" si="423"/>
        <v>0</v>
      </c>
      <c r="DD14" s="1460">
        <f t="shared" si="423"/>
        <v>0</v>
      </c>
      <c r="DE14" s="1460">
        <f t="shared" si="423"/>
        <v>0</v>
      </c>
      <c r="DF14" s="1460">
        <f t="shared" si="423"/>
        <v>0</v>
      </c>
      <c r="DG14" s="1460">
        <f t="shared" si="423"/>
        <v>0</v>
      </c>
      <c r="DH14" s="1461">
        <f t="shared" si="423"/>
        <v>0</v>
      </c>
      <c r="DI14" s="1460">
        <f t="shared" si="423"/>
        <v>0</v>
      </c>
      <c r="DJ14" s="1460">
        <f t="shared" si="423"/>
        <v>0</v>
      </c>
      <c r="DK14" s="1460">
        <f t="shared" ref="DK14:DZ24" si="424">IF(DK$12&lt;$AO14,0,IF(DK$12&lt;=$AU14,IF(DK$12&lt;$AS14,$L14,$AT14),IF(OR(AND(DK$12&lt;$BF14,DK$12&gt;=$BE14),AND(DK$12&lt;$BA14,DK$12&gt;=$AZ14),AND(DK$12&lt;$AV14,DK$12&gt;=$AU14)),0,IF(DK$12&gt;=$BF14,$BG14*$D14/12,IF(DK$12&gt;=$BA14,$BB14*$D14/12,IF(DK$12&gt;=$AV14,$AW14*$D14/12))))))</f>
        <v>0</v>
      </c>
      <c r="DL14" s="1460">
        <f t="shared" si="424"/>
        <v>0</v>
      </c>
      <c r="DM14" s="1460">
        <f t="shared" si="424"/>
        <v>0</v>
      </c>
      <c r="DN14" s="1460">
        <f t="shared" si="424"/>
        <v>0</v>
      </c>
      <c r="DO14" s="1460">
        <f t="shared" si="424"/>
        <v>0</v>
      </c>
      <c r="DP14" s="1460">
        <f t="shared" si="424"/>
        <v>0</v>
      </c>
      <c r="DQ14" s="1460">
        <f t="shared" si="424"/>
        <v>0</v>
      </c>
      <c r="DR14" s="1460">
        <f t="shared" si="424"/>
        <v>0</v>
      </c>
      <c r="DS14" s="1460">
        <f t="shared" si="424"/>
        <v>0</v>
      </c>
      <c r="DT14" s="1461">
        <f t="shared" si="424"/>
        <v>0</v>
      </c>
      <c r="DU14" s="1459">
        <f t="shared" si="424"/>
        <v>0</v>
      </c>
      <c r="DV14" s="1460">
        <f t="shared" si="424"/>
        <v>0</v>
      </c>
      <c r="DW14" s="1460">
        <f t="shared" si="424"/>
        <v>0</v>
      </c>
      <c r="DX14" s="1460">
        <f t="shared" si="424"/>
        <v>0</v>
      </c>
      <c r="DY14" s="1460">
        <f t="shared" si="424"/>
        <v>0</v>
      </c>
      <c r="DZ14" s="1460">
        <f t="shared" si="424"/>
        <v>0</v>
      </c>
      <c r="EA14" s="1460">
        <f t="shared" ref="EA14:EP24" si="425">IF(EA$12&lt;$AO14,0,IF(EA$12&lt;=$AU14,IF(EA$12&lt;$AS14,$L14,$AT14),IF(OR(AND(EA$12&lt;$BF14,EA$12&gt;=$BE14),AND(EA$12&lt;$BA14,EA$12&gt;=$AZ14),AND(EA$12&lt;$AV14,EA$12&gt;=$AU14)),0,IF(EA$12&gt;=$BF14,$BG14*$D14/12,IF(EA$12&gt;=$BA14,$BB14*$D14/12,IF(EA$12&gt;=$AV14,$AW14*$D14/12))))))</f>
        <v>0</v>
      </c>
      <c r="EB14" s="1460">
        <f t="shared" si="425"/>
        <v>0</v>
      </c>
      <c r="EC14" s="1460">
        <f t="shared" si="425"/>
        <v>0</v>
      </c>
      <c r="ED14" s="1460">
        <f t="shared" si="425"/>
        <v>0</v>
      </c>
      <c r="EE14" s="1460">
        <f t="shared" si="425"/>
        <v>0</v>
      </c>
      <c r="EF14" s="1460">
        <f t="shared" si="425"/>
        <v>0</v>
      </c>
      <c r="EG14" s="1459">
        <f t="shared" si="425"/>
        <v>0</v>
      </c>
      <c r="EH14" s="1460">
        <f t="shared" si="425"/>
        <v>0</v>
      </c>
      <c r="EI14" s="1460">
        <f t="shared" si="425"/>
        <v>0</v>
      </c>
      <c r="EJ14" s="1460">
        <f t="shared" si="425"/>
        <v>0</v>
      </c>
      <c r="EK14" s="1460">
        <f t="shared" si="425"/>
        <v>0</v>
      </c>
      <c r="EL14" s="1460">
        <f t="shared" si="425"/>
        <v>0</v>
      </c>
      <c r="EM14" s="1460">
        <f t="shared" si="425"/>
        <v>0</v>
      </c>
      <c r="EN14" s="1460">
        <f t="shared" si="425"/>
        <v>0</v>
      </c>
      <c r="EO14" s="1460">
        <f t="shared" si="425"/>
        <v>0</v>
      </c>
      <c r="EP14" s="1460">
        <f t="shared" si="425"/>
        <v>0</v>
      </c>
      <c r="EQ14" s="1460">
        <f t="shared" ref="EQ14:FF24" si="426">IF(EQ$12&lt;$AO14,0,IF(EQ$12&lt;=$AU14,IF(EQ$12&lt;$AS14,$L14,$AT14),IF(OR(AND(EQ$12&lt;$BF14,EQ$12&gt;=$BE14),AND(EQ$12&lt;$BA14,EQ$12&gt;=$AZ14),AND(EQ$12&lt;$AV14,EQ$12&gt;=$AU14)),0,IF(EQ$12&gt;=$BF14,$BG14*$D14/12,IF(EQ$12&gt;=$BA14,$BB14*$D14/12,IF(EQ$12&gt;=$AV14,$AW14*$D14/12))))))</f>
        <v>0</v>
      </c>
      <c r="ER14" s="1461">
        <f t="shared" si="426"/>
        <v>0</v>
      </c>
      <c r="ES14" s="1459">
        <f t="shared" si="426"/>
        <v>0</v>
      </c>
      <c r="ET14" s="1460">
        <f t="shared" si="426"/>
        <v>0</v>
      </c>
      <c r="EU14" s="1460">
        <f t="shared" si="426"/>
        <v>0</v>
      </c>
      <c r="EV14" s="1460">
        <f t="shared" si="426"/>
        <v>0</v>
      </c>
      <c r="EW14" s="1460">
        <f t="shared" si="426"/>
        <v>0</v>
      </c>
      <c r="EX14" s="1460">
        <f t="shared" si="426"/>
        <v>0</v>
      </c>
      <c r="EY14" s="1460">
        <f t="shared" si="426"/>
        <v>0</v>
      </c>
      <c r="EZ14" s="1460">
        <f t="shared" si="426"/>
        <v>0</v>
      </c>
      <c r="FA14" s="1460">
        <f t="shared" si="426"/>
        <v>0</v>
      </c>
      <c r="FB14" s="1460">
        <f t="shared" si="426"/>
        <v>0</v>
      </c>
      <c r="FC14" s="1460">
        <f t="shared" si="426"/>
        <v>0</v>
      </c>
      <c r="FD14" s="1461">
        <f t="shared" si="426"/>
        <v>0</v>
      </c>
      <c r="FE14" s="1460">
        <f t="shared" si="426"/>
        <v>0</v>
      </c>
      <c r="FF14" s="1460">
        <f t="shared" si="426"/>
        <v>0</v>
      </c>
      <c r="FG14" s="1460">
        <f t="shared" ref="FG14:FV24" si="427">IF(FG$12&lt;$AO14,0,IF(FG$12&lt;=$AU14,IF(FG$12&lt;$AS14,$L14,$AT14),IF(OR(AND(FG$12&lt;$BF14,FG$12&gt;=$BE14),AND(FG$12&lt;$BA14,FG$12&gt;=$AZ14),AND(FG$12&lt;$AV14,FG$12&gt;=$AU14)),0,IF(FG$12&gt;=$BF14,$BG14*$D14/12,IF(FG$12&gt;=$BA14,$BB14*$D14/12,IF(FG$12&gt;=$AV14,$AW14*$D14/12))))))</f>
        <v>0</v>
      </c>
      <c r="FH14" s="1460">
        <f t="shared" si="427"/>
        <v>0</v>
      </c>
      <c r="FI14" s="1460">
        <f t="shared" si="427"/>
        <v>0</v>
      </c>
      <c r="FJ14" s="1460">
        <f t="shared" si="427"/>
        <v>0</v>
      </c>
      <c r="FK14" s="1460">
        <f t="shared" si="427"/>
        <v>0</v>
      </c>
      <c r="FL14" s="1460">
        <f t="shared" si="427"/>
        <v>0</v>
      </c>
      <c r="FM14" s="1460">
        <f t="shared" si="427"/>
        <v>0</v>
      </c>
      <c r="FN14" s="1460">
        <f t="shared" si="427"/>
        <v>0</v>
      </c>
      <c r="FO14" s="1460">
        <f t="shared" si="427"/>
        <v>0</v>
      </c>
      <c r="FP14" s="1461">
        <f t="shared" si="427"/>
        <v>0</v>
      </c>
      <c r="FQ14" s="1460">
        <f t="shared" si="427"/>
        <v>0</v>
      </c>
      <c r="FR14" s="1460">
        <f t="shared" si="427"/>
        <v>0</v>
      </c>
      <c r="FS14" s="1460">
        <f t="shared" si="427"/>
        <v>0</v>
      </c>
      <c r="FT14" s="1460">
        <f t="shared" si="427"/>
        <v>0</v>
      </c>
      <c r="FU14" s="1460">
        <f t="shared" si="427"/>
        <v>0</v>
      </c>
      <c r="FV14" s="1460">
        <f t="shared" si="427"/>
        <v>0</v>
      </c>
      <c r="FW14" s="1460">
        <f t="shared" ref="FW14:GB30" si="428">IF(FW$12&lt;$AO14,0,IF(FW$12&lt;=$AU14,IF(FW$12&lt;$AS14,$L14,$AT14),IF(OR(AND(FW$12&lt;$BF14,FW$12&gt;=$BE14),AND(FW$12&lt;$BA14,FW$12&gt;=$AZ14),AND(FW$12&lt;$AV14,FW$12&gt;=$AU14)),0,IF(FW$12&gt;=$BF14,$BG14*$D14/12,IF(FW$12&gt;=$BA14,$BB14*$D14/12,IF(FW$12&gt;=$AV14,$AW14*$D14/12))))))</f>
        <v>0</v>
      </c>
      <c r="FX14" s="1460">
        <f t="shared" si="428"/>
        <v>0</v>
      </c>
      <c r="FY14" s="1460">
        <f t="shared" si="428"/>
        <v>0</v>
      </c>
      <c r="FZ14" s="1460">
        <f t="shared" si="428"/>
        <v>0</v>
      </c>
      <c r="GA14" s="1460">
        <f t="shared" si="428"/>
        <v>0</v>
      </c>
      <c r="GB14" s="1461">
        <f t="shared" si="428"/>
        <v>0</v>
      </c>
      <c r="GC14" s="1458"/>
      <c r="GD14" s="1458">
        <f>IF(AE14="V",0,ROUNDUP(AU14/12,0))</f>
        <v>1</v>
      </c>
      <c r="GE14" s="1462">
        <f t="shared" ref="GE14:GN23" si="429">IF(OR(ROUNDUP($AU14/12,0)=GE$11,ROUNDUP($AZ14/12,0)=GE$11,ROUNDUP($BE14/12,0)=GE$11,ROUNDUP($AN14/12,0)=GE$11),$D14,0)</f>
        <v>0</v>
      </c>
      <c r="GF14" s="1463">
        <f t="shared" si="429"/>
        <v>0</v>
      </c>
      <c r="GG14" s="1463">
        <f t="shared" si="429"/>
        <v>0</v>
      </c>
      <c r="GH14" s="1463">
        <f t="shared" si="429"/>
        <v>0</v>
      </c>
      <c r="GI14" s="1463">
        <f t="shared" si="429"/>
        <v>0</v>
      </c>
      <c r="GJ14" s="1463">
        <f t="shared" si="429"/>
        <v>0</v>
      </c>
      <c r="GK14" s="1463">
        <f t="shared" si="429"/>
        <v>0</v>
      </c>
      <c r="GL14" s="1463">
        <f t="shared" si="429"/>
        <v>0</v>
      </c>
      <c r="GM14" s="1463">
        <f t="shared" si="429"/>
        <v>0</v>
      </c>
      <c r="GN14" s="1464">
        <f t="shared" si="429"/>
        <v>0</v>
      </c>
      <c r="GO14" s="1465">
        <f>SUM(GE14:GN14)</f>
        <v>0</v>
      </c>
      <c r="GP14" s="1458"/>
      <c r="GQ14" s="1462">
        <f>IF(ROUNDUP($AU14/12,0)=GQ$11,$U14,IF(ROUNDUP($AZ14/12,0)=GQ$11,$D14*$AW14+INDEX($HD14:$LS14,1,$AZ14-1)*12,IF(ROUNDUP($BE14/12,0)=GQ$11,$D14*$BB14+INDEX($HD14:$LS14,1,$BE14-1)*12,IF(ROUNDUP($AN14/12,0)=GQ$11,$U14,0))))</f>
        <v>0</v>
      </c>
      <c r="GR14" s="1463">
        <f t="shared" ref="GR14:GZ30" si="430">IF(ROUNDUP($AU14/12,0)=GR$11,$U14,IF(ROUNDUP($AZ14/12,0)=GR$11,$D14*$AW14+INDEX($HD14:$LS14,1,$AZ14-1)*12,IF(ROUNDUP($BE14/12,0)=GR$11,$D14*$BB14+INDEX($HD14:$LS14,1,$BE14-1)*12,IF(ROUNDUP($AN14/12,0)=GR$11,$U14,0))))</f>
        <v>0</v>
      </c>
      <c r="GS14" s="1463">
        <f t="shared" si="430"/>
        <v>0</v>
      </c>
      <c r="GT14" s="1463">
        <f t="shared" si="430"/>
        <v>0</v>
      </c>
      <c r="GU14" s="1463">
        <f t="shared" si="430"/>
        <v>0</v>
      </c>
      <c r="GV14" s="1463">
        <f t="shared" si="430"/>
        <v>0</v>
      </c>
      <c r="GW14" s="1463">
        <f t="shared" si="430"/>
        <v>0</v>
      </c>
      <c r="GX14" s="1463">
        <f t="shared" si="430"/>
        <v>0</v>
      </c>
      <c r="GY14" s="1463">
        <f t="shared" si="430"/>
        <v>0</v>
      </c>
      <c r="GZ14" s="1464">
        <f t="shared" si="430"/>
        <v>0</v>
      </c>
      <c r="HA14" s="1465">
        <f>SUM(GQ14:GZ14)</f>
        <v>0</v>
      </c>
      <c r="HB14" s="1458">
        <f t="shared" ref="HB14:HB18" si="431">ROUNDUP(AV14/12,0)</f>
        <v>1</v>
      </c>
      <c r="HC14" s="1458"/>
      <c r="HD14" s="1460">
        <f t="shared" ref="HD14:HD24" si="432">IF(AE14="v",0,IF(HD$12&lt;$AU14,$S14/12,IF(HD$12&gt;$AV14,$S14/12,0)))</f>
        <v>0</v>
      </c>
      <c r="HE14" s="1460">
        <f>IF(HE$12&lt;$AO14,0,IF($N14="MG",MC14,IF(HE$12&lt;=$AU14,$S14*HE$10/12,IF(HE$12&lt;$AU14,$S14*HE$10/12,IF(HE$12&gt;=$BF14,$S14*HE$10/12,IF(HE$12&gt;=$BE14,0,IF(HE$12&gt;=$BA14,$S14*HE$10/12,IF(HE$12&gt;=$AZ14,0,IF(HE$12&gt;=$AV14,$S14*HE$10/12,0)))))))))</f>
        <v>0</v>
      </c>
      <c r="HF14" s="1460">
        <f t="shared" ref="HF14:JQ14" si="433">IF(HF$12&lt;$AO14,0,IF($N14="MG",MD14,IF(HF$12&lt;=$AU14,$S14*HF$10/12,IF(HF$12&lt;$AU14,$S14*HF$10/12,IF(HF$12&gt;=$BF14,$S14*HF$10/12,IF(HF$12&gt;=$BE14,0,IF(HF$12&gt;=$BA14,$S14*HF$10/12,IF(HF$12&gt;=$AZ14,0,IF(HF$12&gt;=$AV14,$S14*HF$10/12,0)))))))))</f>
        <v>0</v>
      </c>
      <c r="HG14" s="1460">
        <f t="shared" si="433"/>
        <v>0</v>
      </c>
      <c r="HH14" s="1460">
        <f t="shared" si="433"/>
        <v>0</v>
      </c>
      <c r="HI14" s="1460">
        <f t="shared" si="433"/>
        <v>0</v>
      </c>
      <c r="HJ14" s="1460">
        <f t="shared" si="433"/>
        <v>0</v>
      </c>
      <c r="HK14" s="1460">
        <f t="shared" si="433"/>
        <v>0</v>
      </c>
      <c r="HL14" s="1460">
        <f t="shared" si="433"/>
        <v>0</v>
      </c>
      <c r="HM14" s="1460">
        <f t="shared" si="433"/>
        <v>0</v>
      </c>
      <c r="HN14" s="1460">
        <f t="shared" si="433"/>
        <v>0</v>
      </c>
      <c r="HO14" s="1460">
        <f t="shared" si="433"/>
        <v>0</v>
      </c>
      <c r="HP14" s="1460">
        <f t="shared" si="433"/>
        <v>0</v>
      </c>
      <c r="HQ14" s="1460">
        <f t="shared" si="433"/>
        <v>0</v>
      </c>
      <c r="HR14" s="1460">
        <f t="shared" si="433"/>
        <v>0</v>
      </c>
      <c r="HS14" s="1460">
        <f t="shared" si="433"/>
        <v>0</v>
      </c>
      <c r="HT14" s="1460">
        <f t="shared" si="433"/>
        <v>0</v>
      </c>
      <c r="HU14" s="1460">
        <f t="shared" si="433"/>
        <v>0</v>
      </c>
      <c r="HV14" s="1460">
        <f t="shared" si="433"/>
        <v>0</v>
      </c>
      <c r="HW14" s="1460">
        <f t="shared" si="433"/>
        <v>0</v>
      </c>
      <c r="HX14" s="1460">
        <f t="shared" si="433"/>
        <v>0</v>
      </c>
      <c r="HY14" s="1460">
        <f t="shared" si="433"/>
        <v>0</v>
      </c>
      <c r="HZ14" s="1460">
        <f t="shared" si="433"/>
        <v>0</v>
      </c>
      <c r="IA14" s="1460">
        <f t="shared" si="433"/>
        <v>0</v>
      </c>
      <c r="IB14" s="1460">
        <f t="shared" si="433"/>
        <v>0</v>
      </c>
      <c r="IC14" s="1460">
        <f t="shared" si="433"/>
        <v>0</v>
      </c>
      <c r="ID14" s="1460">
        <f t="shared" si="433"/>
        <v>0</v>
      </c>
      <c r="IE14" s="1460">
        <f t="shared" si="433"/>
        <v>0</v>
      </c>
      <c r="IF14" s="1460">
        <f t="shared" si="433"/>
        <v>0</v>
      </c>
      <c r="IG14" s="1460">
        <f t="shared" si="433"/>
        <v>0</v>
      </c>
      <c r="IH14" s="1460">
        <f t="shared" si="433"/>
        <v>0</v>
      </c>
      <c r="II14" s="1460">
        <f t="shared" si="433"/>
        <v>0</v>
      </c>
      <c r="IJ14" s="1460">
        <f t="shared" si="433"/>
        <v>0</v>
      </c>
      <c r="IK14" s="1460">
        <f t="shared" si="433"/>
        <v>0</v>
      </c>
      <c r="IL14" s="1460">
        <f t="shared" si="433"/>
        <v>0</v>
      </c>
      <c r="IM14" s="1460">
        <f t="shared" si="433"/>
        <v>0</v>
      </c>
      <c r="IN14" s="1460">
        <f t="shared" si="433"/>
        <v>0</v>
      </c>
      <c r="IO14" s="1460">
        <f t="shared" si="433"/>
        <v>0</v>
      </c>
      <c r="IP14" s="1460">
        <f t="shared" si="433"/>
        <v>0</v>
      </c>
      <c r="IQ14" s="1460">
        <f t="shared" si="433"/>
        <v>0</v>
      </c>
      <c r="IR14" s="1460">
        <f t="shared" si="433"/>
        <v>0</v>
      </c>
      <c r="IS14" s="1460">
        <f t="shared" si="433"/>
        <v>0</v>
      </c>
      <c r="IT14" s="1460">
        <f t="shared" si="433"/>
        <v>0</v>
      </c>
      <c r="IU14" s="1460">
        <f t="shared" si="433"/>
        <v>0</v>
      </c>
      <c r="IV14" s="1460">
        <f t="shared" si="433"/>
        <v>0</v>
      </c>
      <c r="IW14" s="1460">
        <f t="shared" si="433"/>
        <v>0</v>
      </c>
      <c r="IX14" s="1460">
        <f t="shared" si="433"/>
        <v>0</v>
      </c>
      <c r="IY14" s="1460">
        <f t="shared" si="433"/>
        <v>0</v>
      </c>
      <c r="IZ14" s="1460">
        <f t="shared" si="433"/>
        <v>0</v>
      </c>
      <c r="JA14" s="1460">
        <f t="shared" si="433"/>
        <v>0</v>
      </c>
      <c r="JB14" s="1460">
        <f t="shared" si="433"/>
        <v>0</v>
      </c>
      <c r="JC14" s="1460">
        <f t="shared" si="433"/>
        <v>0</v>
      </c>
      <c r="JD14" s="1460">
        <f t="shared" si="433"/>
        <v>0</v>
      </c>
      <c r="JE14" s="1460">
        <f t="shared" si="433"/>
        <v>0</v>
      </c>
      <c r="JF14" s="1460">
        <f t="shared" si="433"/>
        <v>0</v>
      </c>
      <c r="JG14" s="1460">
        <f t="shared" si="433"/>
        <v>0</v>
      </c>
      <c r="JH14" s="1460">
        <f t="shared" si="433"/>
        <v>0</v>
      </c>
      <c r="JI14" s="1460">
        <f t="shared" si="433"/>
        <v>0</v>
      </c>
      <c r="JJ14" s="1460">
        <f t="shared" si="433"/>
        <v>0</v>
      </c>
      <c r="JK14" s="1460">
        <f t="shared" si="433"/>
        <v>0</v>
      </c>
      <c r="JL14" s="1460">
        <f t="shared" si="433"/>
        <v>0</v>
      </c>
      <c r="JM14" s="1460">
        <f t="shared" si="433"/>
        <v>0</v>
      </c>
      <c r="JN14" s="1460">
        <f t="shared" si="433"/>
        <v>0</v>
      </c>
      <c r="JO14" s="1460">
        <f t="shared" si="433"/>
        <v>0</v>
      </c>
      <c r="JP14" s="1460">
        <f t="shared" si="433"/>
        <v>0</v>
      </c>
      <c r="JQ14" s="1460">
        <f t="shared" si="433"/>
        <v>0</v>
      </c>
      <c r="JR14" s="1460">
        <f t="shared" ref="JR14:LS14" si="434">IF(JR$12&lt;$AO14,0,IF($N14="MG",OP14,IF(JR$12&lt;=$AU14,$S14*JR$10/12,IF(JR$12&lt;$AU14,$S14*JR$10/12,IF(JR$12&gt;=$BF14,$S14*JR$10/12,IF(JR$12&gt;=$BE14,0,IF(JR$12&gt;=$BA14,$S14*JR$10/12,IF(JR$12&gt;=$AZ14,0,IF(JR$12&gt;=$AV14,$S14*JR$10/12,0)))))))))</f>
        <v>0</v>
      </c>
      <c r="JS14" s="1460">
        <f t="shared" si="434"/>
        <v>0</v>
      </c>
      <c r="JT14" s="1460">
        <f t="shared" si="434"/>
        <v>0</v>
      </c>
      <c r="JU14" s="1460">
        <f t="shared" si="434"/>
        <v>0</v>
      </c>
      <c r="JV14" s="1460">
        <f t="shared" si="434"/>
        <v>0</v>
      </c>
      <c r="JW14" s="1460">
        <f t="shared" si="434"/>
        <v>0</v>
      </c>
      <c r="JX14" s="1460">
        <f t="shared" si="434"/>
        <v>0</v>
      </c>
      <c r="JY14" s="1460">
        <f t="shared" si="434"/>
        <v>0</v>
      </c>
      <c r="JZ14" s="1460">
        <f t="shared" si="434"/>
        <v>0</v>
      </c>
      <c r="KA14" s="1460">
        <f t="shared" si="434"/>
        <v>0</v>
      </c>
      <c r="KB14" s="1460">
        <f t="shared" si="434"/>
        <v>0</v>
      </c>
      <c r="KC14" s="1460">
        <f t="shared" si="434"/>
        <v>0</v>
      </c>
      <c r="KD14" s="1460">
        <f t="shared" si="434"/>
        <v>0</v>
      </c>
      <c r="KE14" s="1460">
        <f t="shared" si="434"/>
        <v>0</v>
      </c>
      <c r="KF14" s="1460">
        <f t="shared" si="434"/>
        <v>0</v>
      </c>
      <c r="KG14" s="1460">
        <f t="shared" si="434"/>
        <v>0</v>
      </c>
      <c r="KH14" s="1460">
        <f t="shared" si="434"/>
        <v>0</v>
      </c>
      <c r="KI14" s="1460">
        <f t="shared" si="434"/>
        <v>0</v>
      </c>
      <c r="KJ14" s="1460">
        <f t="shared" si="434"/>
        <v>0</v>
      </c>
      <c r="KK14" s="1460">
        <f t="shared" si="434"/>
        <v>0</v>
      </c>
      <c r="KL14" s="1460">
        <f t="shared" si="434"/>
        <v>0</v>
      </c>
      <c r="KM14" s="1460">
        <f t="shared" si="434"/>
        <v>0</v>
      </c>
      <c r="KN14" s="1460">
        <f t="shared" si="434"/>
        <v>0</v>
      </c>
      <c r="KO14" s="1460">
        <f t="shared" si="434"/>
        <v>0</v>
      </c>
      <c r="KP14" s="1460">
        <f t="shared" si="434"/>
        <v>0</v>
      </c>
      <c r="KQ14" s="1460">
        <f t="shared" si="434"/>
        <v>0</v>
      </c>
      <c r="KR14" s="1460">
        <f t="shared" si="434"/>
        <v>0</v>
      </c>
      <c r="KS14" s="1460">
        <f t="shared" si="434"/>
        <v>0</v>
      </c>
      <c r="KT14" s="1460">
        <f t="shared" si="434"/>
        <v>0</v>
      </c>
      <c r="KU14" s="1460">
        <f t="shared" si="434"/>
        <v>0</v>
      </c>
      <c r="KV14" s="1460">
        <f t="shared" si="434"/>
        <v>0</v>
      </c>
      <c r="KW14" s="1460">
        <f t="shared" si="434"/>
        <v>0</v>
      </c>
      <c r="KX14" s="1460">
        <f t="shared" si="434"/>
        <v>0</v>
      </c>
      <c r="KY14" s="1460">
        <f t="shared" si="434"/>
        <v>0</v>
      </c>
      <c r="KZ14" s="1460">
        <f t="shared" si="434"/>
        <v>0</v>
      </c>
      <c r="LA14" s="1460">
        <f t="shared" si="434"/>
        <v>0</v>
      </c>
      <c r="LB14" s="1460">
        <f t="shared" si="434"/>
        <v>0</v>
      </c>
      <c r="LC14" s="1460">
        <f t="shared" si="434"/>
        <v>0</v>
      </c>
      <c r="LD14" s="1460">
        <f t="shared" si="434"/>
        <v>0</v>
      </c>
      <c r="LE14" s="1460">
        <f t="shared" si="434"/>
        <v>0</v>
      </c>
      <c r="LF14" s="1460">
        <f t="shared" si="434"/>
        <v>0</v>
      </c>
      <c r="LG14" s="1460">
        <f t="shared" si="434"/>
        <v>0</v>
      </c>
      <c r="LH14" s="1460">
        <f t="shared" si="434"/>
        <v>0</v>
      </c>
      <c r="LI14" s="1460">
        <f t="shared" si="434"/>
        <v>0</v>
      </c>
      <c r="LJ14" s="1460">
        <f t="shared" si="434"/>
        <v>0</v>
      </c>
      <c r="LK14" s="1460">
        <f t="shared" si="434"/>
        <v>0</v>
      </c>
      <c r="LL14" s="1460">
        <f t="shared" si="434"/>
        <v>0</v>
      </c>
      <c r="LM14" s="1460">
        <f t="shared" si="434"/>
        <v>0</v>
      </c>
      <c r="LN14" s="1460">
        <f t="shared" si="434"/>
        <v>0</v>
      </c>
      <c r="LO14" s="1460">
        <f t="shared" si="434"/>
        <v>0</v>
      </c>
      <c r="LP14" s="1460">
        <f t="shared" si="434"/>
        <v>0</v>
      </c>
      <c r="LQ14" s="1460">
        <f t="shared" si="434"/>
        <v>0</v>
      </c>
      <c r="LR14" s="1460">
        <f t="shared" si="434"/>
        <v>0</v>
      </c>
      <c r="LS14" s="1460">
        <f t="shared" si="434"/>
        <v>0</v>
      </c>
      <c r="LW14" s="1467">
        <f>IFERROR(IF($AE14="v",INDEX($MB$8:$QQ$8,1,AO14),MAX(0,+$MB$8-(S14/D14))),0)</f>
        <v>0</v>
      </c>
      <c r="LX14" s="1467">
        <f>IFERROR(INDEX($MB$8:$QQ$8,1,AV14),$QQ$8)</f>
        <v>0</v>
      </c>
      <c r="LY14" s="1467">
        <f>IFERROR(INDEX($MB$8:$QQ$8,1,BA14),$QQ$8)</f>
        <v>0</v>
      </c>
      <c r="LZ14" s="1467">
        <f>IFERROR(INDEX($MB$8:$QQ$8,1,BF14),$QQ$8)</f>
        <v>0</v>
      </c>
      <c r="MA14" s="1458"/>
      <c r="MB14" s="1460">
        <f>IF(AE14="v",0,IF(MB$12&lt;$AU14,$S14/12,IF(MB$12&gt;$AV14,$S14/12,0)))</f>
        <v>0</v>
      </c>
      <c r="MC14" s="1460">
        <f>IF(MC$12&lt;$AO14,0,IF(MC$12&lt;=$AU14,(MC$8-$LW14)*$D14/12,IF(MC$12&gt;=$BF14,(MC$8-$LZ14)*$D14/12,IF(MC$12&gt;=$BE14,0,IF(MC$12&gt;=$BA14,(MC$8-$LY14)*$D14/12,IF(MC$12&gt;=$AZ14,0,IF(MC$12&gt;=$AV14,(MC$8-$LX14)*$D14/12,0)))))))</f>
        <v>0</v>
      </c>
      <c r="MD14" s="1460">
        <f t="shared" ref="MD14:OO17" si="435">IF(MD$12&lt;$AO14,0,IF(MD$12&lt;=$AU14,(MD$8-$LW14)*$D14/12,IF(MD$12&gt;=$BF14,(MD$8-$LZ14)*$D14/12,IF(MD$12&gt;=$BE14,0,IF(MD$12&gt;=$BA14,(MD$8-$LY14)*$D14/12,IF(MD$12&gt;=$AZ14,0,IF(MD$12&gt;=$AV14,(MD$8-$LX14)*$D14/12,0)))))))</f>
        <v>0</v>
      </c>
      <c r="ME14" s="1460">
        <f t="shared" si="435"/>
        <v>0</v>
      </c>
      <c r="MF14" s="1460">
        <f t="shared" si="435"/>
        <v>0</v>
      </c>
      <c r="MG14" s="1460">
        <f t="shared" si="435"/>
        <v>0</v>
      </c>
      <c r="MH14" s="1460">
        <f t="shared" si="435"/>
        <v>0</v>
      </c>
      <c r="MI14" s="1460">
        <f t="shared" si="435"/>
        <v>0</v>
      </c>
      <c r="MJ14" s="1460">
        <f t="shared" si="435"/>
        <v>0</v>
      </c>
      <c r="MK14" s="1460">
        <f t="shared" si="435"/>
        <v>0</v>
      </c>
      <c r="ML14" s="1460">
        <f t="shared" si="435"/>
        <v>0</v>
      </c>
      <c r="MM14" s="1460">
        <f t="shared" si="435"/>
        <v>0</v>
      </c>
      <c r="MN14" s="1460">
        <f t="shared" si="435"/>
        <v>0</v>
      </c>
      <c r="MO14" s="1460">
        <f t="shared" si="435"/>
        <v>0</v>
      </c>
      <c r="MP14" s="1460">
        <f t="shared" si="435"/>
        <v>0</v>
      </c>
      <c r="MQ14" s="1460">
        <f t="shared" si="435"/>
        <v>0</v>
      </c>
      <c r="MR14" s="1460">
        <f t="shared" si="435"/>
        <v>0</v>
      </c>
      <c r="MS14" s="1460">
        <f t="shared" si="435"/>
        <v>0</v>
      </c>
      <c r="MT14" s="1460">
        <f t="shared" si="435"/>
        <v>0</v>
      </c>
      <c r="MU14" s="1460">
        <f t="shared" si="435"/>
        <v>0</v>
      </c>
      <c r="MV14" s="1460">
        <f t="shared" si="435"/>
        <v>0</v>
      </c>
      <c r="MW14" s="1460">
        <f t="shared" si="435"/>
        <v>0</v>
      </c>
      <c r="MX14" s="1460">
        <f t="shared" si="435"/>
        <v>0</v>
      </c>
      <c r="MY14" s="1460">
        <f t="shared" si="435"/>
        <v>0</v>
      </c>
      <c r="MZ14" s="1460">
        <f t="shared" si="435"/>
        <v>0</v>
      </c>
      <c r="NA14" s="1460">
        <f t="shared" si="435"/>
        <v>0</v>
      </c>
      <c r="NB14" s="1460">
        <f t="shared" si="435"/>
        <v>0</v>
      </c>
      <c r="NC14" s="1460">
        <f t="shared" si="435"/>
        <v>0</v>
      </c>
      <c r="ND14" s="1460">
        <f t="shared" si="435"/>
        <v>0</v>
      </c>
      <c r="NE14" s="1460">
        <f t="shared" si="435"/>
        <v>0</v>
      </c>
      <c r="NF14" s="1460">
        <f t="shared" si="435"/>
        <v>0</v>
      </c>
      <c r="NG14" s="1460">
        <f t="shared" si="435"/>
        <v>0</v>
      </c>
      <c r="NH14" s="1460">
        <f t="shared" si="435"/>
        <v>0</v>
      </c>
      <c r="NI14" s="1460">
        <f t="shared" si="435"/>
        <v>0</v>
      </c>
      <c r="NJ14" s="1460">
        <f t="shared" si="435"/>
        <v>0</v>
      </c>
      <c r="NK14" s="1460">
        <f t="shared" si="435"/>
        <v>0</v>
      </c>
      <c r="NL14" s="1460">
        <f t="shared" si="435"/>
        <v>0</v>
      </c>
      <c r="NM14" s="1460">
        <f t="shared" si="435"/>
        <v>0</v>
      </c>
      <c r="NN14" s="1460">
        <f t="shared" si="435"/>
        <v>0</v>
      </c>
      <c r="NO14" s="1460">
        <f t="shared" si="435"/>
        <v>0</v>
      </c>
      <c r="NP14" s="1460">
        <f t="shared" si="435"/>
        <v>0</v>
      </c>
      <c r="NQ14" s="1460">
        <f t="shared" si="435"/>
        <v>0</v>
      </c>
      <c r="NR14" s="1460">
        <f t="shared" si="435"/>
        <v>0</v>
      </c>
      <c r="NS14" s="1460">
        <f t="shared" si="435"/>
        <v>0</v>
      </c>
      <c r="NT14" s="1460">
        <f t="shared" si="435"/>
        <v>0</v>
      </c>
      <c r="NU14" s="1460">
        <f t="shared" si="435"/>
        <v>0</v>
      </c>
      <c r="NV14" s="1460">
        <f t="shared" si="435"/>
        <v>0</v>
      </c>
      <c r="NW14" s="1460">
        <f t="shared" si="435"/>
        <v>0</v>
      </c>
      <c r="NX14" s="1460">
        <f t="shared" si="435"/>
        <v>0</v>
      </c>
      <c r="NY14" s="1460">
        <f t="shared" si="435"/>
        <v>0</v>
      </c>
      <c r="NZ14" s="1460">
        <f t="shared" si="435"/>
        <v>0</v>
      </c>
      <c r="OA14" s="1460">
        <f t="shared" si="435"/>
        <v>0</v>
      </c>
      <c r="OB14" s="1460">
        <f t="shared" si="435"/>
        <v>0</v>
      </c>
      <c r="OC14" s="1460">
        <f t="shared" si="435"/>
        <v>0</v>
      </c>
      <c r="OD14" s="1460">
        <f t="shared" si="435"/>
        <v>0</v>
      </c>
      <c r="OE14" s="1460">
        <f t="shared" si="435"/>
        <v>0</v>
      </c>
      <c r="OF14" s="1460">
        <f t="shared" si="435"/>
        <v>0</v>
      </c>
      <c r="OG14" s="1460">
        <f t="shared" si="435"/>
        <v>0</v>
      </c>
      <c r="OH14" s="1460">
        <f t="shared" si="435"/>
        <v>0</v>
      </c>
      <c r="OI14" s="1460">
        <f t="shared" si="435"/>
        <v>0</v>
      </c>
      <c r="OJ14" s="1460">
        <f t="shared" si="435"/>
        <v>0</v>
      </c>
      <c r="OK14" s="1460">
        <f t="shared" si="435"/>
        <v>0</v>
      </c>
      <c r="OL14" s="1460">
        <f t="shared" si="435"/>
        <v>0</v>
      </c>
      <c r="OM14" s="1460">
        <f t="shared" si="435"/>
        <v>0</v>
      </c>
      <c r="ON14" s="1460">
        <f t="shared" si="435"/>
        <v>0</v>
      </c>
      <c r="OO14" s="1460">
        <f t="shared" si="435"/>
        <v>0</v>
      </c>
      <c r="OP14" s="1460">
        <f t="shared" ref="OP14:QQ18" si="436">IF(OP$12&lt;$AO14,0,IF(OP$12&lt;=$AU14,(OP$8-$LW14)*$D14/12,IF(OP$12&gt;=$BF14,(OP$8-$LZ14)*$D14/12,IF(OP$12&gt;=$BE14,0,IF(OP$12&gt;=$BA14,(OP$8-$LY14)*$D14/12,IF(OP$12&gt;=$AZ14,0,IF(OP$12&gt;=$AV14,(OP$8-$LX14)*$D14/12,0)))))))</f>
        <v>0</v>
      </c>
      <c r="OQ14" s="1460">
        <f t="shared" si="436"/>
        <v>0</v>
      </c>
      <c r="OR14" s="1460">
        <f t="shared" si="436"/>
        <v>0</v>
      </c>
      <c r="OS14" s="1460">
        <f t="shared" si="436"/>
        <v>0</v>
      </c>
      <c r="OT14" s="1460">
        <f t="shared" si="436"/>
        <v>0</v>
      </c>
      <c r="OU14" s="1460">
        <f t="shared" si="436"/>
        <v>0</v>
      </c>
      <c r="OV14" s="1460">
        <f t="shared" si="436"/>
        <v>0</v>
      </c>
      <c r="OW14" s="1460">
        <f t="shared" si="436"/>
        <v>0</v>
      </c>
      <c r="OX14" s="1460">
        <f t="shared" si="436"/>
        <v>0</v>
      </c>
      <c r="OY14" s="1460">
        <f t="shared" si="436"/>
        <v>0</v>
      </c>
      <c r="OZ14" s="1460">
        <f t="shared" si="436"/>
        <v>0</v>
      </c>
      <c r="PA14" s="1460">
        <f t="shared" si="436"/>
        <v>0</v>
      </c>
      <c r="PB14" s="1460">
        <f t="shared" si="436"/>
        <v>0</v>
      </c>
      <c r="PC14" s="1460">
        <f t="shared" si="436"/>
        <v>0</v>
      </c>
      <c r="PD14" s="1460">
        <f t="shared" si="436"/>
        <v>0</v>
      </c>
      <c r="PE14" s="1460">
        <f t="shared" si="436"/>
        <v>0</v>
      </c>
      <c r="PF14" s="1460">
        <f t="shared" si="436"/>
        <v>0</v>
      </c>
      <c r="PG14" s="1460">
        <f t="shared" si="436"/>
        <v>0</v>
      </c>
      <c r="PH14" s="1460">
        <f t="shared" si="436"/>
        <v>0</v>
      </c>
      <c r="PI14" s="1460">
        <f t="shared" si="436"/>
        <v>0</v>
      </c>
      <c r="PJ14" s="1460">
        <f t="shared" si="436"/>
        <v>0</v>
      </c>
      <c r="PK14" s="1460">
        <f t="shared" si="436"/>
        <v>0</v>
      </c>
      <c r="PL14" s="1460">
        <f t="shared" si="436"/>
        <v>0</v>
      </c>
      <c r="PM14" s="1460">
        <f t="shared" si="436"/>
        <v>0</v>
      </c>
      <c r="PN14" s="1460">
        <f t="shared" si="436"/>
        <v>0</v>
      </c>
      <c r="PO14" s="1460">
        <f t="shared" si="436"/>
        <v>0</v>
      </c>
      <c r="PP14" s="1460">
        <f t="shared" si="436"/>
        <v>0</v>
      </c>
      <c r="PQ14" s="1460">
        <f t="shared" si="436"/>
        <v>0</v>
      </c>
      <c r="PR14" s="1460">
        <f t="shared" si="436"/>
        <v>0</v>
      </c>
      <c r="PS14" s="1460">
        <f t="shared" si="436"/>
        <v>0</v>
      </c>
      <c r="PT14" s="1460">
        <f t="shared" si="436"/>
        <v>0</v>
      </c>
      <c r="PU14" s="1460">
        <f t="shared" si="436"/>
        <v>0</v>
      </c>
      <c r="PV14" s="1460">
        <f t="shared" si="436"/>
        <v>0</v>
      </c>
      <c r="PW14" s="1460">
        <f t="shared" si="436"/>
        <v>0</v>
      </c>
      <c r="PX14" s="1460">
        <f t="shared" si="436"/>
        <v>0</v>
      </c>
      <c r="PY14" s="1460">
        <f t="shared" si="436"/>
        <v>0</v>
      </c>
      <c r="PZ14" s="1460">
        <f t="shared" si="436"/>
        <v>0</v>
      </c>
      <c r="QA14" s="1460">
        <f t="shared" si="436"/>
        <v>0</v>
      </c>
      <c r="QB14" s="1460">
        <f t="shared" si="436"/>
        <v>0</v>
      </c>
      <c r="QC14" s="1460">
        <f t="shared" si="436"/>
        <v>0</v>
      </c>
      <c r="QD14" s="1460">
        <f t="shared" si="436"/>
        <v>0</v>
      </c>
      <c r="QE14" s="1460">
        <f t="shared" si="436"/>
        <v>0</v>
      </c>
      <c r="QF14" s="1460">
        <f t="shared" si="436"/>
        <v>0</v>
      </c>
      <c r="QG14" s="1460">
        <f t="shared" si="436"/>
        <v>0</v>
      </c>
      <c r="QH14" s="1460">
        <f t="shared" si="436"/>
        <v>0</v>
      </c>
      <c r="QI14" s="1460">
        <f t="shared" si="436"/>
        <v>0</v>
      </c>
      <c r="QJ14" s="1460">
        <f t="shared" si="436"/>
        <v>0</v>
      </c>
      <c r="QK14" s="1460">
        <f t="shared" si="436"/>
        <v>0</v>
      </c>
      <c r="QL14" s="1460">
        <f t="shared" si="436"/>
        <v>0</v>
      </c>
      <c r="QM14" s="1460">
        <f t="shared" si="436"/>
        <v>0</v>
      </c>
      <c r="QN14" s="1460">
        <f t="shared" si="436"/>
        <v>0</v>
      </c>
      <c r="QO14" s="1460">
        <f t="shared" si="436"/>
        <v>0</v>
      </c>
      <c r="QP14" s="1460">
        <f t="shared" si="436"/>
        <v>0</v>
      </c>
      <c r="QQ14" s="1460">
        <f t="shared" si="436"/>
        <v>0</v>
      </c>
    </row>
    <row r="15" spans="1:459" s="1466" customFormat="1" ht="22.5" customHeight="1">
      <c r="A15" s="1468"/>
      <c r="B15" s="1469"/>
      <c r="C15" s="1469"/>
      <c r="D15" s="1470"/>
      <c r="E15" s="1471"/>
      <c r="F15" s="1472"/>
      <c r="G15" s="1472"/>
      <c r="H15" s="1473">
        <f t="shared" si="390"/>
        <v>0</v>
      </c>
      <c r="I15" s="1474">
        <v>0</v>
      </c>
      <c r="J15" s="1475">
        <f t="shared" ref="J15:J289" si="437">IFERROR(VLOOKUP(LEFT($E15,1),$A$7:$C$11,3,0),0)</f>
        <v>0</v>
      </c>
      <c r="K15" s="1476">
        <v>0</v>
      </c>
      <c r="L15" s="1477">
        <f t="shared" ref="L15:L289" si="438">+M15/12</f>
        <v>0</v>
      </c>
      <c r="M15" s="1477">
        <f t="shared" si="391"/>
        <v>0</v>
      </c>
      <c r="N15" s="1478"/>
      <c r="O15" s="1479">
        <v>0</v>
      </c>
      <c r="P15" s="1480">
        <v>0</v>
      </c>
      <c r="Q15" s="1828">
        <v>0</v>
      </c>
      <c r="R15" s="1831">
        <f t="shared" ref="R15:R29" si="439">IFERROR(S15/D15,0)</f>
        <v>0</v>
      </c>
      <c r="S15" s="1481">
        <f>IF(AND(SUM(O15:Q15)=0,N15="NNN"),MIN('Operating History and Pro Forma'!$M$33,'Operating History and Pro Forma'!$T$15)*D15,SUM(O15:Q15)*D15)</f>
        <v>0</v>
      </c>
      <c r="T15" s="1482">
        <f t="shared" ref="T15:T29" si="440">+IFERROR(U15/D15,0)</f>
        <v>0</v>
      </c>
      <c r="U15" s="1483">
        <f t="shared" si="392"/>
        <v>0</v>
      </c>
      <c r="V15" s="1484"/>
      <c r="W15" s="1485"/>
      <c r="X15" s="1486" t="str">
        <f t="shared" si="393"/>
        <v/>
      </c>
      <c r="Y15" s="1487">
        <f t="shared" si="394"/>
        <v>0</v>
      </c>
      <c r="Z15" s="1488"/>
      <c r="AA15" s="1488"/>
      <c r="AB15" s="1488"/>
      <c r="AC15" s="1488"/>
      <c r="AD15" s="1489">
        <f t="shared" si="395"/>
        <v>0</v>
      </c>
      <c r="AE15" s="1490" t="str">
        <f t="shared" si="396"/>
        <v/>
      </c>
      <c r="AF15" s="1491">
        <f t="shared" si="397"/>
        <v>0</v>
      </c>
      <c r="AG15" s="1492">
        <f t="shared" ref="AG15:AG29" si="441">+J15</f>
        <v>0</v>
      </c>
      <c r="AH15" s="1493">
        <f t="shared" ref="AH15:AM30" si="442">IFERROR(VLOOKUP(LEFT($E15,1),$A$7:$I$11,MATCH(AH$13,$A$6:$I$6,0),0),0)</f>
        <v>0</v>
      </c>
      <c r="AI15" s="1493">
        <f t="shared" si="442"/>
        <v>0</v>
      </c>
      <c r="AJ15" s="1494">
        <f t="shared" si="442"/>
        <v>0</v>
      </c>
      <c r="AK15" s="1494">
        <f t="shared" si="442"/>
        <v>0</v>
      </c>
      <c r="AL15" s="1495">
        <f t="shared" si="442"/>
        <v>0</v>
      </c>
      <c r="AM15" s="1496">
        <f t="shared" si="442"/>
        <v>0</v>
      </c>
      <c r="AN15" s="1497">
        <f t="shared" si="399"/>
        <v>0</v>
      </c>
      <c r="AO15" s="1498">
        <f t="shared" ref="AO15:AO78" si="443">ROUNDUP(IF($AE15="v",1000,0),0)</f>
        <v>0</v>
      </c>
      <c r="AP15" s="1499">
        <f t="shared" si="400"/>
        <v>0</v>
      </c>
      <c r="AQ15" s="1500">
        <f t="shared" si="401"/>
        <v>0</v>
      </c>
      <c r="AR15" s="1501">
        <f t="shared" si="402"/>
        <v>0</v>
      </c>
      <c r="AS15" s="1498">
        <f t="shared" si="403"/>
        <v>0</v>
      </c>
      <c r="AT15" s="1501">
        <f t="shared" si="404"/>
        <v>0</v>
      </c>
      <c r="AU15" s="1498">
        <f t="shared" si="405"/>
        <v>1</v>
      </c>
      <c r="AV15" s="1498">
        <f t="shared" si="406"/>
        <v>2</v>
      </c>
      <c r="AW15" s="1499">
        <f>IFERROR(IF(AF15="R",MIN(AT15*12/D15*(1+INDEX($BM$10:$GB$10,1,AV15)-IF(AU15=AS15,1,INDEX($BM$10:$GB$10,1,MAX(1,AS15)))),(INDEX($BM$10:$GB$10,1,MIN(120,AV15))*$AG15)),(INDEX($BM$10:$GB$10,1,MIN(120,AV15))*$AG15)),0)</f>
        <v>0</v>
      </c>
      <c r="AX15" s="1502">
        <f t="shared" si="407"/>
        <v>0</v>
      </c>
      <c r="AY15" s="1503">
        <f t="shared" si="408"/>
        <v>0</v>
      </c>
      <c r="AZ15" s="1498">
        <f t="shared" si="409"/>
        <v>2</v>
      </c>
      <c r="BA15" s="1498">
        <f t="shared" si="410"/>
        <v>3</v>
      </c>
      <c r="BB15" s="1499">
        <f t="shared" si="411"/>
        <v>0</v>
      </c>
      <c r="BC15" s="1502">
        <f t="shared" si="412"/>
        <v>0</v>
      </c>
      <c r="BD15" s="1503">
        <f t="shared" si="413"/>
        <v>0</v>
      </c>
      <c r="BE15" s="1498">
        <f t="shared" si="414"/>
        <v>3</v>
      </c>
      <c r="BF15" s="1498">
        <f t="shared" si="415"/>
        <v>4</v>
      </c>
      <c r="BG15" s="1499">
        <f t="shared" si="416"/>
        <v>0</v>
      </c>
      <c r="BH15" s="1502">
        <f t="shared" si="417"/>
        <v>0</v>
      </c>
      <c r="BI15" s="1502">
        <f t="shared" si="418"/>
        <v>0</v>
      </c>
      <c r="BJ15" s="1504">
        <f t="shared" si="419"/>
        <v>1900</v>
      </c>
      <c r="BK15" s="1505" t="str">
        <f t="shared" ref="BK15:BK29" si="444">LEFT(E15)</f>
        <v/>
      </c>
      <c r="BL15" s="1506"/>
      <c r="BM15" s="1507">
        <f t="shared" si="420"/>
        <v>0</v>
      </c>
      <c r="BN15" s="1508">
        <f t="shared" ref="BN15:CC30" si="445">IF(BN$12&lt;$AO15,0,IF(BN$12&lt;=$AU15,IF(BN$12&lt;$AS15,$L15,$AT15),IF(OR(AND(BN$12&lt;$BF15,BN$12&gt;=$BE15),AND(BN$12&lt;$BA15,BN$12&gt;=$AZ15),AND(BN$12&lt;$AV15,BN$12&gt;=$AU15)),0,IF(BN$12&gt;=$BF15,$BG15*$D15/12,IF(BN$12&gt;=$BA15,$BB15*$D15/12,IF(BN$12&gt;=$AV15,$AW15*$D15/12))))))</f>
        <v>0</v>
      </c>
      <c r="BO15" s="1508">
        <f t="shared" si="421"/>
        <v>0</v>
      </c>
      <c r="BP15" s="1508">
        <f t="shared" si="421"/>
        <v>0</v>
      </c>
      <c r="BQ15" s="1508">
        <f t="shared" si="421"/>
        <v>0</v>
      </c>
      <c r="BR15" s="1508">
        <f t="shared" si="421"/>
        <v>0</v>
      </c>
      <c r="BS15" s="1508">
        <f t="shared" si="421"/>
        <v>0</v>
      </c>
      <c r="BT15" s="1508">
        <f t="shared" si="421"/>
        <v>0</v>
      </c>
      <c r="BU15" s="1508">
        <f t="shared" si="421"/>
        <v>0</v>
      </c>
      <c r="BV15" s="1508">
        <f t="shared" si="421"/>
        <v>0</v>
      </c>
      <c r="BW15" s="1508">
        <f t="shared" si="421"/>
        <v>0</v>
      </c>
      <c r="BX15" s="1508">
        <f t="shared" si="421"/>
        <v>0</v>
      </c>
      <c r="BY15" s="1507">
        <f t="shared" si="421"/>
        <v>0</v>
      </c>
      <c r="BZ15" s="1508">
        <f t="shared" si="421"/>
        <v>0</v>
      </c>
      <c r="CA15" s="1508">
        <f t="shared" si="421"/>
        <v>0</v>
      </c>
      <c r="CB15" s="1508">
        <f t="shared" si="421"/>
        <v>0</v>
      </c>
      <c r="CC15" s="1508">
        <f t="shared" si="421"/>
        <v>0</v>
      </c>
      <c r="CD15" s="1508">
        <f t="shared" si="421"/>
        <v>0</v>
      </c>
      <c r="CE15" s="1508">
        <f t="shared" si="422"/>
        <v>0</v>
      </c>
      <c r="CF15" s="1508">
        <f t="shared" si="422"/>
        <v>0</v>
      </c>
      <c r="CG15" s="1508">
        <f t="shared" si="422"/>
        <v>0</v>
      </c>
      <c r="CH15" s="1508">
        <f t="shared" si="422"/>
        <v>0</v>
      </c>
      <c r="CI15" s="1508">
        <f t="shared" si="422"/>
        <v>0</v>
      </c>
      <c r="CJ15" s="1509">
        <f t="shared" si="422"/>
        <v>0</v>
      </c>
      <c r="CK15" s="1507">
        <f t="shared" si="422"/>
        <v>0</v>
      </c>
      <c r="CL15" s="1508">
        <f t="shared" si="422"/>
        <v>0</v>
      </c>
      <c r="CM15" s="1508">
        <f t="shared" si="422"/>
        <v>0</v>
      </c>
      <c r="CN15" s="1508">
        <f t="shared" si="422"/>
        <v>0</v>
      </c>
      <c r="CO15" s="1508">
        <f t="shared" si="422"/>
        <v>0</v>
      </c>
      <c r="CP15" s="1508">
        <f t="shared" si="422"/>
        <v>0</v>
      </c>
      <c r="CQ15" s="1508">
        <f t="shared" si="422"/>
        <v>0</v>
      </c>
      <c r="CR15" s="1508">
        <f t="shared" si="422"/>
        <v>0</v>
      </c>
      <c r="CS15" s="1508">
        <f t="shared" si="422"/>
        <v>0</v>
      </c>
      <c r="CT15" s="1508">
        <f t="shared" si="422"/>
        <v>0</v>
      </c>
      <c r="CU15" s="1508">
        <f t="shared" si="423"/>
        <v>0</v>
      </c>
      <c r="CV15" s="1509">
        <f t="shared" si="423"/>
        <v>0</v>
      </c>
      <c r="CW15" s="1508">
        <f t="shared" si="423"/>
        <v>0</v>
      </c>
      <c r="CX15" s="1508">
        <f t="shared" si="423"/>
        <v>0</v>
      </c>
      <c r="CY15" s="1508">
        <f t="shared" si="423"/>
        <v>0</v>
      </c>
      <c r="CZ15" s="1508">
        <f t="shared" si="423"/>
        <v>0</v>
      </c>
      <c r="DA15" s="1508">
        <f t="shared" si="423"/>
        <v>0</v>
      </c>
      <c r="DB15" s="1508">
        <f t="shared" si="423"/>
        <v>0</v>
      </c>
      <c r="DC15" s="1508">
        <f t="shared" si="423"/>
        <v>0</v>
      </c>
      <c r="DD15" s="1508">
        <f t="shared" si="423"/>
        <v>0</v>
      </c>
      <c r="DE15" s="1508">
        <f t="shared" si="423"/>
        <v>0</v>
      </c>
      <c r="DF15" s="1508">
        <f t="shared" si="423"/>
        <v>0</v>
      </c>
      <c r="DG15" s="1508">
        <f t="shared" si="423"/>
        <v>0</v>
      </c>
      <c r="DH15" s="1509">
        <f t="shared" si="423"/>
        <v>0</v>
      </c>
      <c r="DI15" s="1508">
        <f t="shared" si="423"/>
        <v>0</v>
      </c>
      <c r="DJ15" s="1508">
        <f t="shared" si="423"/>
        <v>0</v>
      </c>
      <c r="DK15" s="1508">
        <f t="shared" si="424"/>
        <v>0</v>
      </c>
      <c r="DL15" s="1508">
        <f t="shared" si="424"/>
        <v>0</v>
      </c>
      <c r="DM15" s="1508">
        <f t="shared" si="424"/>
        <v>0</v>
      </c>
      <c r="DN15" s="1508">
        <f t="shared" si="424"/>
        <v>0</v>
      </c>
      <c r="DO15" s="1508">
        <f t="shared" si="424"/>
        <v>0</v>
      </c>
      <c r="DP15" s="1508">
        <f t="shared" si="424"/>
        <v>0</v>
      </c>
      <c r="DQ15" s="1508">
        <f t="shared" si="424"/>
        <v>0</v>
      </c>
      <c r="DR15" s="1508">
        <f t="shared" si="424"/>
        <v>0</v>
      </c>
      <c r="DS15" s="1508">
        <f t="shared" si="424"/>
        <v>0</v>
      </c>
      <c r="DT15" s="1509">
        <f t="shared" si="424"/>
        <v>0</v>
      </c>
      <c r="DU15" s="1507">
        <f t="shared" si="424"/>
        <v>0</v>
      </c>
      <c r="DV15" s="1508">
        <f t="shared" si="424"/>
        <v>0</v>
      </c>
      <c r="DW15" s="1508">
        <f t="shared" si="424"/>
        <v>0</v>
      </c>
      <c r="DX15" s="1508">
        <f t="shared" si="424"/>
        <v>0</v>
      </c>
      <c r="DY15" s="1508">
        <f t="shared" si="424"/>
        <v>0</v>
      </c>
      <c r="DZ15" s="1508">
        <f t="shared" si="424"/>
        <v>0</v>
      </c>
      <c r="EA15" s="1508">
        <f t="shared" si="425"/>
        <v>0</v>
      </c>
      <c r="EB15" s="1508">
        <f t="shared" si="425"/>
        <v>0</v>
      </c>
      <c r="EC15" s="1508">
        <f t="shared" si="425"/>
        <v>0</v>
      </c>
      <c r="ED15" s="1508">
        <f t="shared" si="425"/>
        <v>0</v>
      </c>
      <c r="EE15" s="1508">
        <f t="shared" si="425"/>
        <v>0</v>
      </c>
      <c r="EF15" s="1508">
        <f t="shared" si="425"/>
        <v>0</v>
      </c>
      <c r="EG15" s="1507">
        <f t="shared" si="425"/>
        <v>0</v>
      </c>
      <c r="EH15" s="1508">
        <f t="shared" si="425"/>
        <v>0</v>
      </c>
      <c r="EI15" s="1508">
        <f t="shared" si="425"/>
        <v>0</v>
      </c>
      <c r="EJ15" s="1508">
        <f t="shared" si="425"/>
        <v>0</v>
      </c>
      <c r="EK15" s="1508">
        <f t="shared" si="425"/>
        <v>0</v>
      </c>
      <c r="EL15" s="1508">
        <f t="shared" si="425"/>
        <v>0</v>
      </c>
      <c r="EM15" s="1508">
        <f t="shared" si="425"/>
        <v>0</v>
      </c>
      <c r="EN15" s="1508">
        <f t="shared" si="425"/>
        <v>0</v>
      </c>
      <c r="EO15" s="1508">
        <f t="shared" si="425"/>
        <v>0</v>
      </c>
      <c r="EP15" s="1508">
        <f t="shared" si="425"/>
        <v>0</v>
      </c>
      <c r="EQ15" s="1508">
        <f t="shared" si="426"/>
        <v>0</v>
      </c>
      <c r="ER15" s="1509">
        <f t="shared" si="426"/>
        <v>0</v>
      </c>
      <c r="ES15" s="1507">
        <f t="shared" si="426"/>
        <v>0</v>
      </c>
      <c r="ET15" s="1508">
        <f t="shared" si="426"/>
        <v>0</v>
      </c>
      <c r="EU15" s="1508">
        <f t="shared" si="426"/>
        <v>0</v>
      </c>
      <c r="EV15" s="1508">
        <f t="shared" si="426"/>
        <v>0</v>
      </c>
      <c r="EW15" s="1508">
        <f t="shared" si="426"/>
        <v>0</v>
      </c>
      <c r="EX15" s="1508">
        <f t="shared" si="426"/>
        <v>0</v>
      </c>
      <c r="EY15" s="1508">
        <f t="shared" si="426"/>
        <v>0</v>
      </c>
      <c r="EZ15" s="1508">
        <f t="shared" si="426"/>
        <v>0</v>
      </c>
      <c r="FA15" s="1508">
        <f t="shared" si="426"/>
        <v>0</v>
      </c>
      <c r="FB15" s="1508">
        <f t="shared" si="426"/>
        <v>0</v>
      </c>
      <c r="FC15" s="1508">
        <f t="shared" si="426"/>
        <v>0</v>
      </c>
      <c r="FD15" s="1509">
        <f t="shared" si="426"/>
        <v>0</v>
      </c>
      <c r="FE15" s="1508">
        <f t="shared" si="426"/>
        <v>0</v>
      </c>
      <c r="FF15" s="1508">
        <f t="shared" si="426"/>
        <v>0</v>
      </c>
      <c r="FG15" s="1508">
        <f t="shared" si="427"/>
        <v>0</v>
      </c>
      <c r="FH15" s="1508">
        <f t="shared" si="427"/>
        <v>0</v>
      </c>
      <c r="FI15" s="1508">
        <f t="shared" si="427"/>
        <v>0</v>
      </c>
      <c r="FJ15" s="1508">
        <f t="shared" si="427"/>
        <v>0</v>
      </c>
      <c r="FK15" s="1508">
        <f t="shared" si="427"/>
        <v>0</v>
      </c>
      <c r="FL15" s="1508">
        <f t="shared" si="427"/>
        <v>0</v>
      </c>
      <c r="FM15" s="1508">
        <f t="shared" si="427"/>
        <v>0</v>
      </c>
      <c r="FN15" s="1508">
        <f t="shared" si="427"/>
        <v>0</v>
      </c>
      <c r="FO15" s="1508">
        <f t="shared" si="427"/>
        <v>0</v>
      </c>
      <c r="FP15" s="1509">
        <f t="shared" si="427"/>
        <v>0</v>
      </c>
      <c r="FQ15" s="1508">
        <f t="shared" si="427"/>
        <v>0</v>
      </c>
      <c r="FR15" s="1508">
        <f t="shared" si="427"/>
        <v>0</v>
      </c>
      <c r="FS15" s="1508">
        <f t="shared" si="427"/>
        <v>0</v>
      </c>
      <c r="FT15" s="1508">
        <f t="shared" si="427"/>
        <v>0</v>
      </c>
      <c r="FU15" s="1508">
        <f t="shared" si="427"/>
        <v>0</v>
      </c>
      <c r="FV15" s="1508">
        <f t="shared" si="427"/>
        <v>0</v>
      </c>
      <c r="FW15" s="1508">
        <f t="shared" si="428"/>
        <v>0</v>
      </c>
      <c r="FX15" s="1508">
        <f t="shared" si="428"/>
        <v>0</v>
      </c>
      <c r="FY15" s="1508">
        <f t="shared" si="428"/>
        <v>0</v>
      </c>
      <c r="FZ15" s="1508">
        <f t="shared" si="428"/>
        <v>0</v>
      </c>
      <c r="GA15" s="1508">
        <f t="shared" si="428"/>
        <v>0</v>
      </c>
      <c r="GB15" s="1509">
        <f t="shared" si="428"/>
        <v>0</v>
      </c>
      <c r="GC15" s="1506"/>
      <c r="GD15" s="1458">
        <f t="shared" ref="GD15:GD29" si="446">IF(AE15="V",0,ROUNDUP(AU15/12,0))</f>
        <v>1</v>
      </c>
      <c r="GE15" s="1510">
        <f t="shared" si="429"/>
        <v>0</v>
      </c>
      <c r="GF15" s="1511">
        <f t="shared" si="429"/>
        <v>0</v>
      </c>
      <c r="GG15" s="1511">
        <f t="shared" si="429"/>
        <v>0</v>
      </c>
      <c r="GH15" s="1511">
        <f t="shared" si="429"/>
        <v>0</v>
      </c>
      <c r="GI15" s="1511">
        <f t="shared" si="429"/>
        <v>0</v>
      </c>
      <c r="GJ15" s="1511">
        <f t="shared" si="429"/>
        <v>0</v>
      </c>
      <c r="GK15" s="1511">
        <f t="shared" si="429"/>
        <v>0</v>
      </c>
      <c r="GL15" s="1511">
        <f t="shared" si="429"/>
        <v>0</v>
      </c>
      <c r="GM15" s="1511">
        <f t="shared" si="429"/>
        <v>0</v>
      </c>
      <c r="GN15" s="1512">
        <f t="shared" si="429"/>
        <v>0</v>
      </c>
      <c r="GO15" s="1513">
        <f t="shared" ref="GO15:GO289" si="447">SUM(GE15:GN15)</f>
        <v>0</v>
      </c>
      <c r="GP15" s="1506"/>
      <c r="GQ15" s="1510">
        <f t="shared" ref="GQ15:GZ31" si="448">IF(ROUNDUP($AU15/12,0)=GQ$11,$U15,IF(ROUNDUP($AZ15/12,0)=GQ$11,$D15*$AW15+INDEX($HD15:$LS15,1,$AZ15-1)*12,IF(ROUNDUP($BE15/12,0)=GQ$11,$D15*$BB15+INDEX($HD15:$LS15,1,$BE15-1)*12,IF(ROUNDUP($AN15/12,0)=GQ$11,$U15,0))))</f>
        <v>0</v>
      </c>
      <c r="GR15" s="1511">
        <f t="shared" si="430"/>
        <v>0</v>
      </c>
      <c r="GS15" s="1511">
        <f t="shared" si="430"/>
        <v>0</v>
      </c>
      <c r="GT15" s="1511">
        <f t="shared" si="430"/>
        <v>0</v>
      </c>
      <c r="GU15" s="1511">
        <f t="shared" si="430"/>
        <v>0</v>
      </c>
      <c r="GV15" s="1511">
        <f t="shared" si="430"/>
        <v>0</v>
      </c>
      <c r="GW15" s="1511">
        <f t="shared" si="430"/>
        <v>0</v>
      </c>
      <c r="GX15" s="1511">
        <f t="shared" si="430"/>
        <v>0</v>
      </c>
      <c r="GY15" s="1511">
        <f t="shared" si="430"/>
        <v>0</v>
      </c>
      <c r="GZ15" s="1512">
        <f t="shared" si="430"/>
        <v>0</v>
      </c>
      <c r="HA15" s="1513">
        <f t="shared" ref="HA15:HA289" si="449">SUM(GQ15:GZ15)</f>
        <v>0</v>
      </c>
      <c r="HB15" s="1506">
        <f t="shared" si="431"/>
        <v>1</v>
      </c>
      <c r="HC15" s="1506"/>
      <c r="HD15" s="1508">
        <f t="shared" si="432"/>
        <v>0</v>
      </c>
      <c r="HE15" s="1460">
        <f t="shared" ref="HE15:HE29" si="450">IF(HE$12&lt;$AO15,0,IF($N15="MG",MC15,IF(HE$12&lt;=$AU15,$S15*HE$10/12,IF(HE$12&lt;$AU15,$S15*HE$10/12,IF(HE$12&gt;=$BF15,$S15*HE$10/12,IF(HE$12&gt;=$BE15,0,IF(HE$12&gt;=$BA15,$S15*HE$10/12,IF(HE$12&gt;=$AZ15,0,IF(HE$12&gt;=$AV15,$S15*HE$10/12,0)))))))))</f>
        <v>0</v>
      </c>
      <c r="HF15" s="1460">
        <f t="shared" ref="HF15:HF29" si="451">IF(HF$12&lt;$AO15,0,IF($N15="MG",MD15,IF(HF$12&lt;=$AU15,$S15*HF$10/12,IF(HF$12&lt;$AU15,$S15*HF$10/12,IF(HF$12&gt;=$BF15,$S15*HF$10/12,IF(HF$12&gt;=$BE15,0,IF(HF$12&gt;=$BA15,$S15*HF$10/12,IF(HF$12&gt;=$AZ15,0,IF(HF$12&gt;=$AV15,$S15*HF$10/12,0)))))))))</f>
        <v>0</v>
      </c>
      <c r="HG15" s="1460">
        <f t="shared" ref="HG15:HG29" si="452">IF(HG$12&lt;$AO15,0,IF($N15="MG",ME15,IF(HG$12&lt;=$AU15,$S15*HG$10/12,IF(HG$12&lt;$AU15,$S15*HG$10/12,IF(HG$12&gt;=$BF15,$S15*HG$10/12,IF(HG$12&gt;=$BE15,0,IF(HG$12&gt;=$BA15,$S15*HG$10/12,IF(HG$12&gt;=$AZ15,0,IF(HG$12&gt;=$AV15,$S15*HG$10/12,0)))))))))</f>
        <v>0</v>
      </c>
      <c r="HH15" s="1460">
        <f t="shared" ref="HH15:HH29" si="453">IF(HH$12&lt;$AO15,0,IF($N15="MG",MF15,IF(HH$12&lt;=$AU15,$S15*HH$10/12,IF(HH$12&lt;$AU15,$S15*HH$10/12,IF(HH$12&gt;=$BF15,$S15*HH$10/12,IF(HH$12&gt;=$BE15,0,IF(HH$12&gt;=$BA15,$S15*HH$10/12,IF(HH$12&gt;=$AZ15,0,IF(HH$12&gt;=$AV15,$S15*HH$10/12,0)))))))))</f>
        <v>0</v>
      </c>
      <c r="HI15" s="1460">
        <f t="shared" ref="HI15:HI29" si="454">IF(HI$12&lt;$AO15,0,IF($N15="MG",MG15,IF(HI$12&lt;=$AU15,$S15*HI$10/12,IF(HI$12&lt;$AU15,$S15*HI$10/12,IF(HI$12&gt;=$BF15,$S15*HI$10/12,IF(HI$12&gt;=$BE15,0,IF(HI$12&gt;=$BA15,$S15*HI$10/12,IF(HI$12&gt;=$AZ15,0,IF(HI$12&gt;=$AV15,$S15*HI$10/12,0)))))))))</f>
        <v>0</v>
      </c>
      <c r="HJ15" s="1460">
        <f t="shared" ref="HJ15:HJ29" si="455">IF(HJ$12&lt;$AO15,0,IF($N15="MG",MH15,IF(HJ$12&lt;=$AU15,$S15*HJ$10/12,IF(HJ$12&lt;$AU15,$S15*HJ$10/12,IF(HJ$12&gt;=$BF15,$S15*HJ$10/12,IF(HJ$12&gt;=$BE15,0,IF(HJ$12&gt;=$BA15,$S15*HJ$10/12,IF(HJ$12&gt;=$AZ15,0,IF(HJ$12&gt;=$AV15,$S15*HJ$10/12,0)))))))))</f>
        <v>0</v>
      </c>
      <c r="HK15" s="1460">
        <f t="shared" ref="HK15:HK29" si="456">IF(HK$12&lt;$AO15,0,IF($N15="MG",MI15,IF(HK$12&lt;=$AU15,$S15*HK$10/12,IF(HK$12&lt;$AU15,$S15*HK$10/12,IF(HK$12&gt;=$BF15,$S15*HK$10/12,IF(HK$12&gt;=$BE15,0,IF(HK$12&gt;=$BA15,$S15*HK$10/12,IF(HK$12&gt;=$AZ15,0,IF(HK$12&gt;=$AV15,$S15*HK$10/12,0)))))))))</f>
        <v>0</v>
      </c>
      <c r="HL15" s="1460">
        <f t="shared" ref="HL15:HL29" si="457">IF(HL$12&lt;$AO15,0,IF($N15="MG",MJ15,IF(HL$12&lt;=$AU15,$S15*HL$10/12,IF(HL$12&lt;$AU15,$S15*HL$10/12,IF(HL$12&gt;=$BF15,$S15*HL$10/12,IF(HL$12&gt;=$BE15,0,IF(HL$12&gt;=$BA15,$S15*HL$10/12,IF(HL$12&gt;=$AZ15,0,IF(HL$12&gt;=$AV15,$S15*HL$10/12,0)))))))))</f>
        <v>0</v>
      </c>
      <c r="HM15" s="1460">
        <f t="shared" ref="HM15:HM29" si="458">IF(HM$12&lt;$AO15,0,IF($N15="MG",MK15,IF(HM$12&lt;=$AU15,$S15*HM$10/12,IF(HM$12&lt;$AU15,$S15*HM$10/12,IF(HM$12&gt;=$BF15,$S15*HM$10/12,IF(HM$12&gt;=$BE15,0,IF(HM$12&gt;=$BA15,$S15*HM$10/12,IF(HM$12&gt;=$AZ15,0,IF(HM$12&gt;=$AV15,$S15*HM$10/12,0)))))))))</f>
        <v>0</v>
      </c>
      <c r="HN15" s="1460">
        <f t="shared" ref="HN15:HN29" si="459">IF(HN$12&lt;$AO15,0,IF($N15="MG",ML15,IF(HN$12&lt;=$AU15,$S15*HN$10/12,IF(HN$12&lt;$AU15,$S15*HN$10/12,IF(HN$12&gt;=$BF15,$S15*HN$10/12,IF(HN$12&gt;=$BE15,0,IF(HN$12&gt;=$BA15,$S15*HN$10/12,IF(HN$12&gt;=$AZ15,0,IF(HN$12&gt;=$AV15,$S15*HN$10/12,0)))))))))</f>
        <v>0</v>
      </c>
      <c r="HO15" s="1460">
        <f t="shared" ref="HO15:HO29" si="460">IF(HO$12&lt;$AO15,0,IF($N15="MG",MM15,IF(HO$12&lt;=$AU15,$S15*HO$10/12,IF(HO$12&lt;$AU15,$S15*HO$10/12,IF(HO$12&gt;=$BF15,$S15*HO$10/12,IF(HO$12&gt;=$BE15,0,IF(HO$12&gt;=$BA15,$S15*HO$10/12,IF(HO$12&gt;=$AZ15,0,IF(HO$12&gt;=$AV15,$S15*HO$10/12,0)))))))))</f>
        <v>0</v>
      </c>
      <c r="HP15" s="1460">
        <f t="shared" ref="HP15:HP29" si="461">IF(HP$12&lt;$AO15,0,IF($N15="MG",MN15,IF(HP$12&lt;=$AU15,$S15*HP$10/12,IF(HP$12&lt;$AU15,$S15*HP$10/12,IF(HP$12&gt;=$BF15,$S15*HP$10/12,IF(HP$12&gt;=$BE15,0,IF(HP$12&gt;=$BA15,$S15*HP$10/12,IF(HP$12&gt;=$AZ15,0,IF(HP$12&gt;=$AV15,$S15*HP$10/12,0)))))))))</f>
        <v>0</v>
      </c>
      <c r="HQ15" s="1460">
        <f t="shared" ref="HQ15:HQ29" si="462">IF(HQ$12&lt;$AO15,0,IF($N15="MG",MO15,IF(HQ$12&lt;=$AU15,$S15*HQ$10/12,IF(HQ$12&lt;$AU15,$S15*HQ$10/12,IF(HQ$12&gt;=$BF15,$S15*HQ$10/12,IF(HQ$12&gt;=$BE15,0,IF(HQ$12&gt;=$BA15,$S15*HQ$10/12,IF(HQ$12&gt;=$AZ15,0,IF(HQ$12&gt;=$AV15,$S15*HQ$10/12,0)))))))))</f>
        <v>0</v>
      </c>
      <c r="HR15" s="1460">
        <f t="shared" ref="HR15:HR29" si="463">IF(HR$12&lt;$AO15,0,IF($N15="MG",MP15,IF(HR$12&lt;=$AU15,$S15*HR$10/12,IF(HR$12&lt;$AU15,$S15*HR$10/12,IF(HR$12&gt;=$BF15,$S15*HR$10/12,IF(HR$12&gt;=$BE15,0,IF(HR$12&gt;=$BA15,$S15*HR$10/12,IF(HR$12&gt;=$AZ15,0,IF(HR$12&gt;=$AV15,$S15*HR$10/12,0)))))))))</f>
        <v>0</v>
      </c>
      <c r="HS15" s="1460">
        <f t="shared" ref="HS15:HS29" si="464">IF(HS$12&lt;$AO15,0,IF($N15="MG",MQ15,IF(HS$12&lt;=$AU15,$S15*HS$10/12,IF(HS$12&lt;$AU15,$S15*HS$10/12,IF(HS$12&gt;=$BF15,$S15*HS$10/12,IF(HS$12&gt;=$BE15,0,IF(HS$12&gt;=$BA15,$S15*HS$10/12,IF(HS$12&gt;=$AZ15,0,IF(HS$12&gt;=$AV15,$S15*HS$10/12,0)))))))))</f>
        <v>0</v>
      </c>
      <c r="HT15" s="1460">
        <f t="shared" ref="HT15:HT29" si="465">IF(HT$12&lt;$AO15,0,IF($N15="MG",MR15,IF(HT$12&lt;=$AU15,$S15*HT$10/12,IF(HT$12&lt;$AU15,$S15*HT$10/12,IF(HT$12&gt;=$BF15,$S15*HT$10/12,IF(HT$12&gt;=$BE15,0,IF(HT$12&gt;=$BA15,$S15*HT$10/12,IF(HT$12&gt;=$AZ15,0,IF(HT$12&gt;=$AV15,$S15*HT$10/12,0)))))))))</f>
        <v>0</v>
      </c>
      <c r="HU15" s="1460">
        <f t="shared" ref="HU15:HU29" si="466">IF(HU$12&lt;$AO15,0,IF($N15="MG",MS15,IF(HU$12&lt;=$AU15,$S15*HU$10/12,IF(HU$12&lt;$AU15,$S15*HU$10/12,IF(HU$12&gt;=$BF15,$S15*HU$10/12,IF(HU$12&gt;=$BE15,0,IF(HU$12&gt;=$BA15,$S15*HU$10/12,IF(HU$12&gt;=$AZ15,0,IF(HU$12&gt;=$AV15,$S15*HU$10/12,0)))))))))</f>
        <v>0</v>
      </c>
      <c r="HV15" s="1460">
        <f t="shared" ref="HV15:HV29" si="467">IF(HV$12&lt;$AO15,0,IF($N15="MG",MT15,IF(HV$12&lt;=$AU15,$S15*HV$10/12,IF(HV$12&lt;$AU15,$S15*HV$10/12,IF(HV$12&gt;=$BF15,$S15*HV$10/12,IF(HV$12&gt;=$BE15,0,IF(HV$12&gt;=$BA15,$S15*HV$10/12,IF(HV$12&gt;=$AZ15,0,IF(HV$12&gt;=$AV15,$S15*HV$10/12,0)))))))))</f>
        <v>0</v>
      </c>
      <c r="HW15" s="1460">
        <f t="shared" ref="HW15:HW29" si="468">IF(HW$12&lt;$AO15,0,IF($N15="MG",MU15,IF(HW$12&lt;=$AU15,$S15*HW$10/12,IF(HW$12&lt;$AU15,$S15*HW$10/12,IF(HW$12&gt;=$BF15,$S15*HW$10/12,IF(HW$12&gt;=$BE15,0,IF(HW$12&gt;=$BA15,$S15*HW$10/12,IF(HW$12&gt;=$AZ15,0,IF(HW$12&gt;=$AV15,$S15*HW$10/12,0)))))))))</f>
        <v>0</v>
      </c>
      <c r="HX15" s="1460">
        <f t="shared" ref="HX15:HX29" si="469">IF(HX$12&lt;$AO15,0,IF($N15="MG",MV15,IF(HX$12&lt;=$AU15,$S15*HX$10/12,IF(HX$12&lt;$AU15,$S15*HX$10/12,IF(HX$12&gt;=$BF15,$S15*HX$10/12,IF(HX$12&gt;=$BE15,0,IF(HX$12&gt;=$BA15,$S15*HX$10/12,IF(HX$12&gt;=$AZ15,0,IF(HX$12&gt;=$AV15,$S15*HX$10/12,0)))))))))</f>
        <v>0</v>
      </c>
      <c r="HY15" s="1460">
        <f t="shared" ref="HY15:HY29" si="470">IF(HY$12&lt;$AO15,0,IF($N15="MG",MW15,IF(HY$12&lt;=$AU15,$S15*HY$10/12,IF(HY$12&lt;$AU15,$S15*HY$10/12,IF(HY$12&gt;=$BF15,$S15*HY$10/12,IF(HY$12&gt;=$BE15,0,IF(HY$12&gt;=$BA15,$S15*HY$10/12,IF(HY$12&gt;=$AZ15,0,IF(HY$12&gt;=$AV15,$S15*HY$10/12,0)))))))))</f>
        <v>0</v>
      </c>
      <c r="HZ15" s="1460">
        <f t="shared" ref="HZ15:HZ29" si="471">IF(HZ$12&lt;$AO15,0,IF($N15="MG",MX15,IF(HZ$12&lt;=$AU15,$S15*HZ$10/12,IF(HZ$12&lt;$AU15,$S15*HZ$10/12,IF(HZ$12&gt;=$BF15,$S15*HZ$10/12,IF(HZ$12&gt;=$BE15,0,IF(HZ$12&gt;=$BA15,$S15*HZ$10/12,IF(HZ$12&gt;=$AZ15,0,IF(HZ$12&gt;=$AV15,$S15*HZ$10/12,0)))))))))</f>
        <v>0</v>
      </c>
      <c r="IA15" s="1460">
        <f t="shared" ref="IA15:IA29" si="472">IF(IA$12&lt;$AO15,0,IF($N15="MG",MY15,IF(IA$12&lt;=$AU15,$S15*IA$10/12,IF(IA$12&lt;$AU15,$S15*IA$10/12,IF(IA$12&gt;=$BF15,$S15*IA$10/12,IF(IA$12&gt;=$BE15,0,IF(IA$12&gt;=$BA15,$S15*IA$10/12,IF(IA$12&gt;=$AZ15,0,IF(IA$12&gt;=$AV15,$S15*IA$10/12,0)))))))))</f>
        <v>0</v>
      </c>
      <c r="IB15" s="1460">
        <f t="shared" ref="IB15:IB29" si="473">IF(IB$12&lt;$AO15,0,IF($N15="MG",MZ15,IF(IB$12&lt;=$AU15,$S15*IB$10/12,IF(IB$12&lt;$AU15,$S15*IB$10/12,IF(IB$12&gt;=$BF15,$S15*IB$10/12,IF(IB$12&gt;=$BE15,0,IF(IB$12&gt;=$BA15,$S15*IB$10/12,IF(IB$12&gt;=$AZ15,0,IF(IB$12&gt;=$AV15,$S15*IB$10/12,0)))))))))</f>
        <v>0</v>
      </c>
      <c r="IC15" s="1460">
        <f t="shared" ref="IC15:IC29" si="474">IF(IC$12&lt;$AO15,0,IF($N15="MG",NA15,IF(IC$12&lt;=$AU15,$S15*IC$10/12,IF(IC$12&lt;$AU15,$S15*IC$10/12,IF(IC$12&gt;=$BF15,$S15*IC$10/12,IF(IC$12&gt;=$BE15,0,IF(IC$12&gt;=$BA15,$S15*IC$10/12,IF(IC$12&gt;=$AZ15,0,IF(IC$12&gt;=$AV15,$S15*IC$10/12,0)))))))))</f>
        <v>0</v>
      </c>
      <c r="ID15" s="1460">
        <f t="shared" ref="ID15:ID29" si="475">IF(ID$12&lt;$AO15,0,IF($N15="MG",NB15,IF(ID$12&lt;=$AU15,$S15*ID$10/12,IF(ID$12&lt;$AU15,$S15*ID$10/12,IF(ID$12&gt;=$BF15,$S15*ID$10/12,IF(ID$12&gt;=$BE15,0,IF(ID$12&gt;=$BA15,$S15*ID$10/12,IF(ID$12&gt;=$AZ15,0,IF(ID$12&gt;=$AV15,$S15*ID$10/12,0)))))))))</f>
        <v>0</v>
      </c>
      <c r="IE15" s="1460">
        <f t="shared" ref="IE15:IE29" si="476">IF(IE$12&lt;$AO15,0,IF($N15="MG",NC15,IF(IE$12&lt;=$AU15,$S15*IE$10/12,IF(IE$12&lt;$AU15,$S15*IE$10/12,IF(IE$12&gt;=$BF15,$S15*IE$10/12,IF(IE$12&gt;=$BE15,0,IF(IE$12&gt;=$BA15,$S15*IE$10/12,IF(IE$12&gt;=$AZ15,0,IF(IE$12&gt;=$AV15,$S15*IE$10/12,0)))))))))</f>
        <v>0</v>
      </c>
      <c r="IF15" s="1460">
        <f t="shared" ref="IF15:IF29" si="477">IF(IF$12&lt;$AO15,0,IF($N15="MG",ND15,IF(IF$12&lt;=$AU15,$S15*IF$10/12,IF(IF$12&lt;$AU15,$S15*IF$10/12,IF(IF$12&gt;=$BF15,$S15*IF$10/12,IF(IF$12&gt;=$BE15,0,IF(IF$12&gt;=$BA15,$S15*IF$10/12,IF(IF$12&gt;=$AZ15,0,IF(IF$12&gt;=$AV15,$S15*IF$10/12,0)))))))))</f>
        <v>0</v>
      </c>
      <c r="IG15" s="1460">
        <f t="shared" ref="IG15:IG29" si="478">IF(IG$12&lt;$AO15,0,IF($N15="MG",NE15,IF(IG$12&lt;=$AU15,$S15*IG$10/12,IF(IG$12&lt;$AU15,$S15*IG$10/12,IF(IG$12&gt;=$BF15,$S15*IG$10/12,IF(IG$12&gt;=$BE15,0,IF(IG$12&gt;=$BA15,$S15*IG$10/12,IF(IG$12&gt;=$AZ15,0,IF(IG$12&gt;=$AV15,$S15*IG$10/12,0)))))))))</f>
        <v>0</v>
      </c>
      <c r="IH15" s="1460">
        <f t="shared" ref="IH15:IH29" si="479">IF(IH$12&lt;$AO15,0,IF($N15="MG",NF15,IF(IH$12&lt;=$AU15,$S15*IH$10/12,IF(IH$12&lt;$AU15,$S15*IH$10/12,IF(IH$12&gt;=$BF15,$S15*IH$10/12,IF(IH$12&gt;=$BE15,0,IF(IH$12&gt;=$BA15,$S15*IH$10/12,IF(IH$12&gt;=$AZ15,0,IF(IH$12&gt;=$AV15,$S15*IH$10/12,0)))))))))</f>
        <v>0</v>
      </c>
      <c r="II15" s="1460">
        <f t="shared" ref="II15:II29" si="480">IF(II$12&lt;$AO15,0,IF($N15="MG",NG15,IF(II$12&lt;=$AU15,$S15*II$10/12,IF(II$12&lt;$AU15,$S15*II$10/12,IF(II$12&gt;=$BF15,$S15*II$10/12,IF(II$12&gt;=$BE15,0,IF(II$12&gt;=$BA15,$S15*II$10/12,IF(II$12&gt;=$AZ15,0,IF(II$12&gt;=$AV15,$S15*II$10/12,0)))))))))</f>
        <v>0</v>
      </c>
      <c r="IJ15" s="1460">
        <f t="shared" ref="IJ15:IJ29" si="481">IF(IJ$12&lt;$AO15,0,IF($N15="MG",NH15,IF(IJ$12&lt;=$AU15,$S15*IJ$10/12,IF(IJ$12&lt;$AU15,$S15*IJ$10/12,IF(IJ$12&gt;=$BF15,$S15*IJ$10/12,IF(IJ$12&gt;=$BE15,0,IF(IJ$12&gt;=$BA15,$S15*IJ$10/12,IF(IJ$12&gt;=$AZ15,0,IF(IJ$12&gt;=$AV15,$S15*IJ$10/12,0)))))))))</f>
        <v>0</v>
      </c>
      <c r="IK15" s="1460">
        <f t="shared" ref="IK15:IK29" si="482">IF(IK$12&lt;$AO15,0,IF($N15="MG",NI15,IF(IK$12&lt;=$AU15,$S15*IK$10/12,IF(IK$12&lt;$AU15,$S15*IK$10/12,IF(IK$12&gt;=$BF15,$S15*IK$10/12,IF(IK$12&gt;=$BE15,0,IF(IK$12&gt;=$BA15,$S15*IK$10/12,IF(IK$12&gt;=$AZ15,0,IF(IK$12&gt;=$AV15,$S15*IK$10/12,0)))))))))</f>
        <v>0</v>
      </c>
      <c r="IL15" s="1460">
        <f t="shared" ref="IL15:IL29" si="483">IF(IL$12&lt;$AO15,0,IF($N15="MG",NJ15,IF(IL$12&lt;=$AU15,$S15*IL$10/12,IF(IL$12&lt;$AU15,$S15*IL$10/12,IF(IL$12&gt;=$BF15,$S15*IL$10/12,IF(IL$12&gt;=$BE15,0,IF(IL$12&gt;=$BA15,$S15*IL$10/12,IF(IL$12&gt;=$AZ15,0,IF(IL$12&gt;=$AV15,$S15*IL$10/12,0)))))))))</f>
        <v>0</v>
      </c>
      <c r="IM15" s="1460">
        <f t="shared" ref="IM15:IM29" si="484">IF(IM$12&lt;$AO15,0,IF($N15="MG",NK15,IF(IM$12&lt;=$AU15,$S15*IM$10/12,IF(IM$12&lt;$AU15,$S15*IM$10/12,IF(IM$12&gt;=$BF15,$S15*IM$10/12,IF(IM$12&gt;=$BE15,0,IF(IM$12&gt;=$BA15,$S15*IM$10/12,IF(IM$12&gt;=$AZ15,0,IF(IM$12&gt;=$AV15,$S15*IM$10/12,0)))))))))</f>
        <v>0</v>
      </c>
      <c r="IN15" s="1460">
        <f t="shared" ref="IN15:IN29" si="485">IF(IN$12&lt;$AO15,0,IF($N15="MG",NL15,IF(IN$12&lt;=$AU15,$S15*IN$10/12,IF(IN$12&lt;$AU15,$S15*IN$10/12,IF(IN$12&gt;=$BF15,$S15*IN$10/12,IF(IN$12&gt;=$BE15,0,IF(IN$12&gt;=$BA15,$S15*IN$10/12,IF(IN$12&gt;=$AZ15,0,IF(IN$12&gt;=$AV15,$S15*IN$10/12,0)))))))))</f>
        <v>0</v>
      </c>
      <c r="IO15" s="1460">
        <f t="shared" ref="IO15:IO29" si="486">IF(IO$12&lt;$AO15,0,IF($N15="MG",NM15,IF(IO$12&lt;=$AU15,$S15*IO$10/12,IF(IO$12&lt;$AU15,$S15*IO$10/12,IF(IO$12&gt;=$BF15,$S15*IO$10/12,IF(IO$12&gt;=$BE15,0,IF(IO$12&gt;=$BA15,$S15*IO$10/12,IF(IO$12&gt;=$AZ15,0,IF(IO$12&gt;=$AV15,$S15*IO$10/12,0)))))))))</f>
        <v>0</v>
      </c>
      <c r="IP15" s="1460">
        <f t="shared" ref="IP15:IP29" si="487">IF(IP$12&lt;$AO15,0,IF($N15="MG",NN15,IF(IP$12&lt;=$AU15,$S15*IP$10/12,IF(IP$12&lt;$AU15,$S15*IP$10/12,IF(IP$12&gt;=$BF15,$S15*IP$10/12,IF(IP$12&gt;=$BE15,0,IF(IP$12&gt;=$BA15,$S15*IP$10/12,IF(IP$12&gt;=$AZ15,0,IF(IP$12&gt;=$AV15,$S15*IP$10/12,0)))))))))</f>
        <v>0</v>
      </c>
      <c r="IQ15" s="1460">
        <f t="shared" ref="IQ15:IQ29" si="488">IF(IQ$12&lt;$AO15,0,IF($N15="MG",NO15,IF(IQ$12&lt;=$AU15,$S15*IQ$10/12,IF(IQ$12&lt;$AU15,$S15*IQ$10/12,IF(IQ$12&gt;=$BF15,$S15*IQ$10/12,IF(IQ$12&gt;=$BE15,0,IF(IQ$12&gt;=$BA15,$S15*IQ$10/12,IF(IQ$12&gt;=$AZ15,0,IF(IQ$12&gt;=$AV15,$S15*IQ$10/12,0)))))))))</f>
        <v>0</v>
      </c>
      <c r="IR15" s="1460">
        <f t="shared" ref="IR15:IR29" si="489">IF(IR$12&lt;$AO15,0,IF($N15="MG",NP15,IF(IR$12&lt;=$AU15,$S15*IR$10/12,IF(IR$12&lt;$AU15,$S15*IR$10/12,IF(IR$12&gt;=$BF15,$S15*IR$10/12,IF(IR$12&gt;=$BE15,0,IF(IR$12&gt;=$BA15,$S15*IR$10/12,IF(IR$12&gt;=$AZ15,0,IF(IR$12&gt;=$AV15,$S15*IR$10/12,0)))))))))</f>
        <v>0</v>
      </c>
      <c r="IS15" s="1460">
        <f t="shared" ref="IS15:IS29" si="490">IF(IS$12&lt;$AO15,0,IF($N15="MG",NQ15,IF(IS$12&lt;=$AU15,$S15*IS$10/12,IF(IS$12&lt;$AU15,$S15*IS$10/12,IF(IS$12&gt;=$BF15,$S15*IS$10/12,IF(IS$12&gt;=$BE15,0,IF(IS$12&gt;=$BA15,$S15*IS$10/12,IF(IS$12&gt;=$AZ15,0,IF(IS$12&gt;=$AV15,$S15*IS$10/12,0)))))))))</f>
        <v>0</v>
      </c>
      <c r="IT15" s="1460">
        <f t="shared" ref="IT15:IT29" si="491">IF(IT$12&lt;$AO15,0,IF($N15="MG",NR15,IF(IT$12&lt;=$AU15,$S15*IT$10/12,IF(IT$12&lt;$AU15,$S15*IT$10/12,IF(IT$12&gt;=$BF15,$S15*IT$10/12,IF(IT$12&gt;=$BE15,0,IF(IT$12&gt;=$BA15,$S15*IT$10/12,IF(IT$12&gt;=$AZ15,0,IF(IT$12&gt;=$AV15,$S15*IT$10/12,0)))))))))</f>
        <v>0</v>
      </c>
      <c r="IU15" s="1460">
        <f t="shared" ref="IU15:IU29" si="492">IF(IU$12&lt;$AO15,0,IF($N15="MG",NS15,IF(IU$12&lt;=$AU15,$S15*IU$10/12,IF(IU$12&lt;$AU15,$S15*IU$10/12,IF(IU$12&gt;=$BF15,$S15*IU$10/12,IF(IU$12&gt;=$BE15,0,IF(IU$12&gt;=$BA15,$S15*IU$10/12,IF(IU$12&gt;=$AZ15,0,IF(IU$12&gt;=$AV15,$S15*IU$10/12,0)))))))))</f>
        <v>0</v>
      </c>
      <c r="IV15" s="1460">
        <f t="shared" ref="IV15:IV29" si="493">IF(IV$12&lt;$AO15,0,IF($N15="MG",NT15,IF(IV$12&lt;=$AU15,$S15*IV$10/12,IF(IV$12&lt;$AU15,$S15*IV$10/12,IF(IV$12&gt;=$BF15,$S15*IV$10/12,IF(IV$12&gt;=$BE15,0,IF(IV$12&gt;=$BA15,$S15*IV$10/12,IF(IV$12&gt;=$AZ15,0,IF(IV$12&gt;=$AV15,$S15*IV$10/12,0)))))))))</f>
        <v>0</v>
      </c>
      <c r="IW15" s="1460">
        <f t="shared" ref="IW15:IW29" si="494">IF(IW$12&lt;$AO15,0,IF($N15="MG",NU15,IF(IW$12&lt;=$AU15,$S15*IW$10/12,IF(IW$12&lt;$AU15,$S15*IW$10/12,IF(IW$12&gt;=$BF15,$S15*IW$10/12,IF(IW$12&gt;=$BE15,0,IF(IW$12&gt;=$BA15,$S15*IW$10/12,IF(IW$12&gt;=$AZ15,0,IF(IW$12&gt;=$AV15,$S15*IW$10/12,0)))))))))</f>
        <v>0</v>
      </c>
      <c r="IX15" s="1460">
        <f t="shared" ref="IX15:IX29" si="495">IF(IX$12&lt;$AO15,0,IF($N15="MG",NV15,IF(IX$12&lt;=$AU15,$S15*IX$10/12,IF(IX$12&lt;$AU15,$S15*IX$10/12,IF(IX$12&gt;=$BF15,$S15*IX$10/12,IF(IX$12&gt;=$BE15,0,IF(IX$12&gt;=$BA15,$S15*IX$10/12,IF(IX$12&gt;=$AZ15,0,IF(IX$12&gt;=$AV15,$S15*IX$10/12,0)))))))))</f>
        <v>0</v>
      </c>
      <c r="IY15" s="1460">
        <f t="shared" ref="IY15:IY29" si="496">IF(IY$12&lt;$AO15,0,IF($N15="MG",NW15,IF(IY$12&lt;=$AU15,$S15*IY$10/12,IF(IY$12&lt;$AU15,$S15*IY$10/12,IF(IY$12&gt;=$BF15,$S15*IY$10/12,IF(IY$12&gt;=$BE15,0,IF(IY$12&gt;=$BA15,$S15*IY$10/12,IF(IY$12&gt;=$AZ15,0,IF(IY$12&gt;=$AV15,$S15*IY$10/12,0)))))))))</f>
        <v>0</v>
      </c>
      <c r="IZ15" s="1460">
        <f t="shared" ref="IZ15:IZ29" si="497">IF(IZ$12&lt;$AO15,0,IF($N15="MG",NX15,IF(IZ$12&lt;=$AU15,$S15*IZ$10/12,IF(IZ$12&lt;$AU15,$S15*IZ$10/12,IF(IZ$12&gt;=$BF15,$S15*IZ$10/12,IF(IZ$12&gt;=$BE15,0,IF(IZ$12&gt;=$BA15,$S15*IZ$10/12,IF(IZ$12&gt;=$AZ15,0,IF(IZ$12&gt;=$AV15,$S15*IZ$10/12,0)))))))))</f>
        <v>0</v>
      </c>
      <c r="JA15" s="1460">
        <f t="shared" ref="JA15:JA29" si="498">IF(JA$12&lt;$AO15,0,IF($N15="MG",NY15,IF(JA$12&lt;=$AU15,$S15*JA$10/12,IF(JA$12&lt;$AU15,$S15*JA$10/12,IF(JA$12&gt;=$BF15,$S15*JA$10/12,IF(JA$12&gt;=$BE15,0,IF(JA$12&gt;=$BA15,$S15*JA$10/12,IF(JA$12&gt;=$AZ15,0,IF(JA$12&gt;=$AV15,$S15*JA$10/12,0)))))))))</f>
        <v>0</v>
      </c>
      <c r="JB15" s="1460">
        <f t="shared" ref="JB15:JB29" si="499">IF(JB$12&lt;$AO15,0,IF($N15="MG",NZ15,IF(JB$12&lt;=$AU15,$S15*JB$10/12,IF(JB$12&lt;$AU15,$S15*JB$10/12,IF(JB$12&gt;=$BF15,$S15*JB$10/12,IF(JB$12&gt;=$BE15,0,IF(JB$12&gt;=$BA15,$S15*JB$10/12,IF(JB$12&gt;=$AZ15,0,IF(JB$12&gt;=$AV15,$S15*JB$10/12,0)))))))))</f>
        <v>0</v>
      </c>
      <c r="JC15" s="1460">
        <f t="shared" ref="JC15:JC29" si="500">IF(JC$12&lt;$AO15,0,IF($N15="MG",OA15,IF(JC$12&lt;=$AU15,$S15*JC$10/12,IF(JC$12&lt;$AU15,$S15*JC$10/12,IF(JC$12&gt;=$BF15,$S15*JC$10/12,IF(JC$12&gt;=$BE15,0,IF(JC$12&gt;=$BA15,$S15*JC$10/12,IF(JC$12&gt;=$AZ15,0,IF(JC$12&gt;=$AV15,$S15*JC$10/12,0)))))))))</f>
        <v>0</v>
      </c>
      <c r="JD15" s="1460">
        <f t="shared" ref="JD15:JD29" si="501">IF(JD$12&lt;$AO15,0,IF($N15="MG",OB15,IF(JD$12&lt;=$AU15,$S15*JD$10/12,IF(JD$12&lt;$AU15,$S15*JD$10/12,IF(JD$12&gt;=$BF15,$S15*JD$10/12,IF(JD$12&gt;=$BE15,0,IF(JD$12&gt;=$BA15,$S15*JD$10/12,IF(JD$12&gt;=$AZ15,0,IF(JD$12&gt;=$AV15,$S15*JD$10/12,0)))))))))</f>
        <v>0</v>
      </c>
      <c r="JE15" s="1460">
        <f t="shared" ref="JE15:JE29" si="502">IF(JE$12&lt;$AO15,0,IF($N15="MG",OC15,IF(JE$12&lt;=$AU15,$S15*JE$10/12,IF(JE$12&lt;$AU15,$S15*JE$10/12,IF(JE$12&gt;=$BF15,$S15*JE$10/12,IF(JE$12&gt;=$BE15,0,IF(JE$12&gt;=$BA15,$S15*JE$10/12,IF(JE$12&gt;=$AZ15,0,IF(JE$12&gt;=$AV15,$S15*JE$10/12,0)))))))))</f>
        <v>0</v>
      </c>
      <c r="JF15" s="1460">
        <f t="shared" ref="JF15:JF29" si="503">IF(JF$12&lt;$AO15,0,IF($N15="MG",OD15,IF(JF$12&lt;=$AU15,$S15*JF$10/12,IF(JF$12&lt;$AU15,$S15*JF$10/12,IF(JF$12&gt;=$BF15,$S15*JF$10/12,IF(JF$12&gt;=$BE15,0,IF(JF$12&gt;=$BA15,$S15*JF$10/12,IF(JF$12&gt;=$AZ15,0,IF(JF$12&gt;=$AV15,$S15*JF$10/12,0)))))))))</f>
        <v>0</v>
      </c>
      <c r="JG15" s="1460">
        <f t="shared" ref="JG15:JG29" si="504">IF(JG$12&lt;$AO15,0,IF($N15="MG",OE15,IF(JG$12&lt;=$AU15,$S15*JG$10/12,IF(JG$12&lt;$AU15,$S15*JG$10/12,IF(JG$12&gt;=$BF15,$S15*JG$10/12,IF(JG$12&gt;=$BE15,0,IF(JG$12&gt;=$BA15,$S15*JG$10/12,IF(JG$12&gt;=$AZ15,0,IF(JG$12&gt;=$AV15,$S15*JG$10/12,0)))))))))</f>
        <v>0</v>
      </c>
      <c r="JH15" s="1460">
        <f t="shared" ref="JH15:JH29" si="505">IF(JH$12&lt;$AO15,0,IF($N15="MG",OF15,IF(JH$12&lt;=$AU15,$S15*JH$10/12,IF(JH$12&lt;$AU15,$S15*JH$10/12,IF(JH$12&gt;=$BF15,$S15*JH$10/12,IF(JH$12&gt;=$BE15,0,IF(JH$12&gt;=$BA15,$S15*JH$10/12,IF(JH$12&gt;=$AZ15,0,IF(JH$12&gt;=$AV15,$S15*JH$10/12,0)))))))))</f>
        <v>0</v>
      </c>
      <c r="JI15" s="1460">
        <f t="shared" ref="JI15:JI29" si="506">IF(JI$12&lt;$AO15,0,IF($N15="MG",OG15,IF(JI$12&lt;=$AU15,$S15*JI$10/12,IF(JI$12&lt;$AU15,$S15*JI$10/12,IF(JI$12&gt;=$BF15,$S15*JI$10/12,IF(JI$12&gt;=$BE15,0,IF(JI$12&gt;=$BA15,$S15*JI$10/12,IF(JI$12&gt;=$AZ15,0,IF(JI$12&gt;=$AV15,$S15*JI$10/12,0)))))))))</f>
        <v>0</v>
      </c>
      <c r="JJ15" s="1460">
        <f t="shared" ref="JJ15:JJ29" si="507">IF(JJ$12&lt;$AO15,0,IF($N15="MG",OH15,IF(JJ$12&lt;=$AU15,$S15*JJ$10/12,IF(JJ$12&lt;$AU15,$S15*JJ$10/12,IF(JJ$12&gt;=$BF15,$S15*JJ$10/12,IF(JJ$12&gt;=$BE15,0,IF(JJ$12&gt;=$BA15,$S15*JJ$10/12,IF(JJ$12&gt;=$AZ15,0,IF(JJ$12&gt;=$AV15,$S15*JJ$10/12,0)))))))))</f>
        <v>0</v>
      </c>
      <c r="JK15" s="1460">
        <f t="shared" ref="JK15:JK29" si="508">IF(JK$12&lt;$AO15,0,IF($N15="MG",OI15,IF(JK$12&lt;=$AU15,$S15*JK$10/12,IF(JK$12&lt;$AU15,$S15*JK$10/12,IF(JK$12&gt;=$BF15,$S15*JK$10/12,IF(JK$12&gt;=$BE15,0,IF(JK$12&gt;=$BA15,$S15*JK$10/12,IF(JK$12&gt;=$AZ15,0,IF(JK$12&gt;=$AV15,$S15*JK$10/12,0)))))))))</f>
        <v>0</v>
      </c>
      <c r="JL15" s="1460">
        <f t="shared" ref="JL15:JL29" si="509">IF(JL$12&lt;$AO15,0,IF($N15="MG",OJ15,IF(JL$12&lt;=$AU15,$S15*JL$10/12,IF(JL$12&lt;$AU15,$S15*JL$10/12,IF(JL$12&gt;=$BF15,$S15*JL$10/12,IF(JL$12&gt;=$BE15,0,IF(JL$12&gt;=$BA15,$S15*JL$10/12,IF(JL$12&gt;=$AZ15,0,IF(JL$12&gt;=$AV15,$S15*JL$10/12,0)))))))))</f>
        <v>0</v>
      </c>
      <c r="JM15" s="1460">
        <f t="shared" ref="JM15:JM29" si="510">IF(JM$12&lt;$AO15,0,IF($N15="MG",OK15,IF(JM$12&lt;=$AU15,$S15*JM$10/12,IF(JM$12&lt;$AU15,$S15*JM$10/12,IF(JM$12&gt;=$BF15,$S15*JM$10/12,IF(JM$12&gt;=$BE15,0,IF(JM$12&gt;=$BA15,$S15*JM$10/12,IF(JM$12&gt;=$AZ15,0,IF(JM$12&gt;=$AV15,$S15*JM$10/12,0)))))))))</f>
        <v>0</v>
      </c>
      <c r="JN15" s="1460">
        <f t="shared" ref="JN15:JN29" si="511">IF(JN$12&lt;$AO15,0,IF($N15="MG",OL15,IF(JN$12&lt;=$AU15,$S15*JN$10/12,IF(JN$12&lt;$AU15,$S15*JN$10/12,IF(JN$12&gt;=$BF15,$S15*JN$10/12,IF(JN$12&gt;=$BE15,0,IF(JN$12&gt;=$BA15,$S15*JN$10/12,IF(JN$12&gt;=$AZ15,0,IF(JN$12&gt;=$AV15,$S15*JN$10/12,0)))))))))</f>
        <v>0</v>
      </c>
      <c r="JO15" s="1460">
        <f t="shared" ref="JO15:JO29" si="512">IF(JO$12&lt;$AO15,0,IF($N15="MG",OM15,IF(JO$12&lt;=$AU15,$S15*JO$10/12,IF(JO$12&lt;$AU15,$S15*JO$10/12,IF(JO$12&gt;=$BF15,$S15*JO$10/12,IF(JO$12&gt;=$BE15,0,IF(JO$12&gt;=$BA15,$S15*JO$10/12,IF(JO$12&gt;=$AZ15,0,IF(JO$12&gt;=$AV15,$S15*JO$10/12,0)))))))))</f>
        <v>0</v>
      </c>
      <c r="JP15" s="1460">
        <f t="shared" ref="JP15:JP29" si="513">IF(JP$12&lt;$AO15,0,IF($N15="MG",ON15,IF(JP$12&lt;=$AU15,$S15*JP$10/12,IF(JP$12&lt;$AU15,$S15*JP$10/12,IF(JP$12&gt;=$BF15,$S15*JP$10/12,IF(JP$12&gt;=$BE15,0,IF(JP$12&gt;=$BA15,$S15*JP$10/12,IF(JP$12&gt;=$AZ15,0,IF(JP$12&gt;=$AV15,$S15*JP$10/12,0)))))))))</f>
        <v>0</v>
      </c>
      <c r="JQ15" s="1460">
        <f t="shared" ref="JQ15:JQ29" si="514">IF(JQ$12&lt;$AO15,0,IF($N15="MG",OO15,IF(JQ$12&lt;=$AU15,$S15*JQ$10/12,IF(JQ$12&lt;$AU15,$S15*JQ$10/12,IF(JQ$12&gt;=$BF15,$S15*JQ$10/12,IF(JQ$12&gt;=$BE15,0,IF(JQ$12&gt;=$BA15,$S15*JQ$10/12,IF(JQ$12&gt;=$AZ15,0,IF(JQ$12&gt;=$AV15,$S15*JQ$10/12,0)))))))))</f>
        <v>0</v>
      </c>
      <c r="JR15" s="1460">
        <f t="shared" ref="JR15:JR29" si="515">IF(JR$12&lt;$AO15,0,IF($N15="MG",OP15,IF(JR$12&lt;=$AU15,$S15*JR$10/12,IF(JR$12&lt;$AU15,$S15*JR$10/12,IF(JR$12&gt;=$BF15,$S15*JR$10/12,IF(JR$12&gt;=$BE15,0,IF(JR$12&gt;=$BA15,$S15*JR$10/12,IF(JR$12&gt;=$AZ15,0,IF(JR$12&gt;=$AV15,$S15*JR$10/12,0)))))))))</f>
        <v>0</v>
      </c>
      <c r="JS15" s="1460">
        <f t="shared" ref="JS15:JS29" si="516">IF(JS$12&lt;$AO15,0,IF($N15="MG",OQ15,IF(JS$12&lt;=$AU15,$S15*JS$10/12,IF(JS$12&lt;$AU15,$S15*JS$10/12,IF(JS$12&gt;=$BF15,$S15*JS$10/12,IF(JS$12&gt;=$BE15,0,IF(JS$12&gt;=$BA15,$S15*JS$10/12,IF(JS$12&gt;=$AZ15,0,IF(JS$12&gt;=$AV15,$S15*JS$10/12,0)))))))))</f>
        <v>0</v>
      </c>
      <c r="JT15" s="1460">
        <f t="shared" ref="JT15:JT29" si="517">IF(JT$12&lt;$AO15,0,IF($N15="MG",OR15,IF(JT$12&lt;=$AU15,$S15*JT$10/12,IF(JT$12&lt;$AU15,$S15*JT$10/12,IF(JT$12&gt;=$BF15,$S15*JT$10/12,IF(JT$12&gt;=$BE15,0,IF(JT$12&gt;=$BA15,$S15*JT$10/12,IF(JT$12&gt;=$AZ15,0,IF(JT$12&gt;=$AV15,$S15*JT$10/12,0)))))))))</f>
        <v>0</v>
      </c>
      <c r="JU15" s="1460">
        <f t="shared" ref="JU15:JU29" si="518">IF(JU$12&lt;$AO15,0,IF($N15="MG",OS15,IF(JU$12&lt;=$AU15,$S15*JU$10/12,IF(JU$12&lt;$AU15,$S15*JU$10/12,IF(JU$12&gt;=$BF15,$S15*JU$10/12,IF(JU$12&gt;=$BE15,0,IF(JU$12&gt;=$BA15,$S15*JU$10/12,IF(JU$12&gt;=$AZ15,0,IF(JU$12&gt;=$AV15,$S15*JU$10/12,0)))))))))</f>
        <v>0</v>
      </c>
      <c r="JV15" s="1460">
        <f t="shared" ref="JV15:JV29" si="519">IF(JV$12&lt;$AO15,0,IF($N15="MG",OT15,IF(JV$12&lt;=$AU15,$S15*JV$10/12,IF(JV$12&lt;$AU15,$S15*JV$10/12,IF(JV$12&gt;=$BF15,$S15*JV$10/12,IF(JV$12&gt;=$BE15,0,IF(JV$12&gt;=$BA15,$S15*JV$10/12,IF(JV$12&gt;=$AZ15,0,IF(JV$12&gt;=$AV15,$S15*JV$10/12,0)))))))))</f>
        <v>0</v>
      </c>
      <c r="JW15" s="1460">
        <f t="shared" ref="JW15:JW29" si="520">IF(JW$12&lt;$AO15,0,IF($N15="MG",OU15,IF(JW$12&lt;=$AU15,$S15*JW$10/12,IF(JW$12&lt;$AU15,$S15*JW$10/12,IF(JW$12&gt;=$BF15,$S15*JW$10/12,IF(JW$12&gt;=$BE15,0,IF(JW$12&gt;=$BA15,$S15*JW$10/12,IF(JW$12&gt;=$AZ15,0,IF(JW$12&gt;=$AV15,$S15*JW$10/12,0)))))))))</f>
        <v>0</v>
      </c>
      <c r="JX15" s="1460">
        <f t="shared" ref="JX15:JX29" si="521">IF(JX$12&lt;$AO15,0,IF($N15="MG",OV15,IF(JX$12&lt;=$AU15,$S15*JX$10/12,IF(JX$12&lt;$AU15,$S15*JX$10/12,IF(JX$12&gt;=$BF15,$S15*JX$10/12,IF(JX$12&gt;=$BE15,0,IF(JX$12&gt;=$BA15,$S15*JX$10/12,IF(JX$12&gt;=$AZ15,0,IF(JX$12&gt;=$AV15,$S15*JX$10/12,0)))))))))</f>
        <v>0</v>
      </c>
      <c r="JY15" s="1460">
        <f t="shared" ref="JY15:JY29" si="522">IF(JY$12&lt;$AO15,0,IF($N15="MG",OW15,IF(JY$12&lt;=$AU15,$S15*JY$10/12,IF(JY$12&lt;$AU15,$S15*JY$10/12,IF(JY$12&gt;=$BF15,$S15*JY$10/12,IF(JY$12&gt;=$BE15,0,IF(JY$12&gt;=$BA15,$S15*JY$10/12,IF(JY$12&gt;=$AZ15,0,IF(JY$12&gt;=$AV15,$S15*JY$10/12,0)))))))))</f>
        <v>0</v>
      </c>
      <c r="JZ15" s="1460">
        <f t="shared" ref="JZ15:JZ29" si="523">IF(JZ$12&lt;$AO15,0,IF($N15="MG",OX15,IF(JZ$12&lt;=$AU15,$S15*JZ$10/12,IF(JZ$12&lt;$AU15,$S15*JZ$10/12,IF(JZ$12&gt;=$BF15,$S15*JZ$10/12,IF(JZ$12&gt;=$BE15,0,IF(JZ$12&gt;=$BA15,$S15*JZ$10/12,IF(JZ$12&gt;=$AZ15,0,IF(JZ$12&gt;=$AV15,$S15*JZ$10/12,0)))))))))</f>
        <v>0</v>
      </c>
      <c r="KA15" s="1460">
        <f t="shared" ref="KA15:KA29" si="524">IF(KA$12&lt;$AO15,0,IF($N15="MG",OY15,IF(KA$12&lt;=$AU15,$S15*KA$10/12,IF(KA$12&lt;$AU15,$S15*KA$10/12,IF(KA$12&gt;=$BF15,$S15*KA$10/12,IF(KA$12&gt;=$BE15,0,IF(KA$12&gt;=$BA15,$S15*KA$10/12,IF(KA$12&gt;=$AZ15,0,IF(KA$12&gt;=$AV15,$S15*KA$10/12,0)))))))))</f>
        <v>0</v>
      </c>
      <c r="KB15" s="1460">
        <f t="shared" ref="KB15:KB29" si="525">IF(KB$12&lt;$AO15,0,IF($N15="MG",OZ15,IF(KB$12&lt;=$AU15,$S15*KB$10/12,IF(KB$12&lt;$AU15,$S15*KB$10/12,IF(KB$12&gt;=$BF15,$S15*KB$10/12,IF(KB$12&gt;=$BE15,0,IF(KB$12&gt;=$BA15,$S15*KB$10/12,IF(KB$12&gt;=$AZ15,0,IF(KB$12&gt;=$AV15,$S15*KB$10/12,0)))))))))</f>
        <v>0</v>
      </c>
      <c r="KC15" s="1460">
        <f t="shared" ref="KC15:KC29" si="526">IF(KC$12&lt;$AO15,0,IF($N15="MG",PA15,IF(KC$12&lt;=$AU15,$S15*KC$10/12,IF(KC$12&lt;$AU15,$S15*KC$10/12,IF(KC$12&gt;=$BF15,$S15*KC$10/12,IF(KC$12&gt;=$BE15,0,IF(KC$12&gt;=$BA15,$S15*KC$10/12,IF(KC$12&gt;=$AZ15,0,IF(KC$12&gt;=$AV15,$S15*KC$10/12,0)))))))))</f>
        <v>0</v>
      </c>
      <c r="KD15" s="1460">
        <f t="shared" ref="KD15:KD29" si="527">IF(KD$12&lt;$AO15,0,IF($N15="MG",PB15,IF(KD$12&lt;=$AU15,$S15*KD$10/12,IF(KD$12&lt;$AU15,$S15*KD$10/12,IF(KD$12&gt;=$BF15,$S15*KD$10/12,IF(KD$12&gt;=$BE15,0,IF(KD$12&gt;=$BA15,$S15*KD$10/12,IF(KD$12&gt;=$AZ15,0,IF(KD$12&gt;=$AV15,$S15*KD$10/12,0)))))))))</f>
        <v>0</v>
      </c>
      <c r="KE15" s="1460">
        <f t="shared" ref="KE15:KE29" si="528">IF(KE$12&lt;$AO15,0,IF($N15="MG",PC15,IF(KE$12&lt;=$AU15,$S15*KE$10/12,IF(KE$12&lt;$AU15,$S15*KE$10/12,IF(KE$12&gt;=$BF15,$S15*KE$10/12,IF(KE$12&gt;=$BE15,0,IF(KE$12&gt;=$BA15,$S15*KE$10/12,IF(KE$12&gt;=$AZ15,0,IF(KE$12&gt;=$AV15,$S15*KE$10/12,0)))))))))</f>
        <v>0</v>
      </c>
      <c r="KF15" s="1460">
        <f t="shared" ref="KF15:KF29" si="529">IF(KF$12&lt;$AO15,0,IF($N15="MG",PD15,IF(KF$12&lt;=$AU15,$S15*KF$10/12,IF(KF$12&lt;$AU15,$S15*KF$10/12,IF(KF$12&gt;=$BF15,$S15*KF$10/12,IF(KF$12&gt;=$BE15,0,IF(KF$12&gt;=$BA15,$S15*KF$10/12,IF(KF$12&gt;=$AZ15,0,IF(KF$12&gt;=$AV15,$S15*KF$10/12,0)))))))))</f>
        <v>0</v>
      </c>
      <c r="KG15" s="1460">
        <f t="shared" ref="KG15:KG29" si="530">IF(KG$12&lt;$AO15,0,IF($N15="MG",PE15,IF(KG$12&lt;=$AU15,$S15*KG$10/12,IF(KG$12&lt;$AU15,$S15*KG$10/12,IF(KG$12&gt;=$BF15,$S15*KG$10/12,IF(KG$12&gt;=$BE15,0,IF(KG$12&gt;=$BA15,$S15*KG$10/12,IF(KG$12&gt;=$AZ15,0,IF(KG$12&gt;=$AV15,$S15*KG$10/12,0)))))))))</f>
        <v>0</v>
      </c>
      <c r="KH15" s="1460">
        <f t="shared" ref="KH15:KH29" si="531">IF(KH$12&lt;$AO15,0,IF($N15="MG",PF15,IF(KH$12&lt;=$AU15,$S15*KH$10/12,IF(KH$12&lt;$AU15,$S15*KH$10/12,IF(KH$12&gt;=$BF15,$S15*KH$10/12,IF(KH$12&gt;=$BE15,0,IF(KH$12&gt;=$BA15,$S15*KH$10/12,IF(KH$12&gt;=$AZ15,0,IF(KH$12&gt;=$AV15,$S15*KH$10/12,0)))))))))</f>
        <v>0</v>
      </c>
      <c r="KI15" s="1460">
        <f t="shared" ref="KI15:KI29" si="532">IF(KI$12&lt;$AO15,0,IF($N15="MG",PG15,IF(KI$12&lt;=$AU15,$S15*KI$10/12,IF(KI$12&lt;$AU15,$S15*KI$10/12,IF(KI$12&gt;=$BF15,$S15*KI$10/12,IF(KI$12&gt;=$BE15,0,IF(KI$12&gt;=$BA15,$S15*KI$10/12,IF(KI$12&gt;=$AZ15,0,IF(KI$12&gt;=$AV15,$S15*KI$10/12,0)))))))))</f>
        <v>0</v>
      </c>
      <c r="KJ15" s="1460">
        <f t="shared" ref="KJ15:KJ29" si="533">IF(KJ$12&lt;$AO15,0,IF($N15="MG",PH15,IF(KJ$12&lt;=$AU15,$S15*KJ$10/12,IF(KJ$12&lt;$AU15,$S15*KJ$10/12,IF(KJ$12&gt;=$BF15,$S15*KJ$10/12,IF(KJ$12&gt;=$BE15,0,IF(KJ$12&gt;=$BA15,$S15*KJ$10/12,IF(KJ$12&gt;=$AZ15,0,IF(KJ$12&gt;=$AV15,$S15*KJ$10/12,0)))))))))</f>
        <v>0</v>
      </c>
      <c r="KK15" s="1460">
        <f t="shared" ref="KK15:KK29" si="534">IF(KK$12&lt;$AO15,0,IF($N15="MG",PI15,IF(KK$12&lt;=$AU15,$S15*KK$10/12,IF(KK$12&lt;$AU15,$S15*KK$10/12,IF(KK$12&gt;=$BF15,$S15*KK$10/12,IF(KK$12&gt;=$BE15,0,IF(KK$12&gt;=$BA15,$S15*KK$10/12,IF(KK$12&gt;=$AZ15,0,IF(KK$12&gt;=$AV15,$S15*KK$10/12,0)))))))))</f>
        <v>0</v>
      </c>
      <c r="KL15" s="1460">
        <f t="shared" ref="KL15:KL29" si="535">IF(KL$12&lt;$AO15,0,IF($N15="MG",PJ15,IF(KL$12&lt;=$AU15,$S15*KL$10/12,IF(KL$12&lt;$AU15,$S15*KL$10/12,IF(KL$12&gt;=$BF15,$S15*KL$10/12,IF(KL$12&gt;=$BE15,0,IF(KL$12&gt;=$BA15,$S15*KL$10/12,IF(KL$12&gt;=$AZ15,0,IF(KL$12&gt;=$AV15,$S15*KL$10/12,0)))))))))</f>
        <v>0</v>
      </c>
      <c r="KM15" s="1460">
        <f t="shared" ref="KM15:KM29" si="536">IF(KM$12&lt;$AO15,0,IF($N15="MG",PK15,IF(KM$12&lt;=$AU15,$S15*KM$10/12,IF(KM$12&lt;$AU15,$S15*KM$10/12,IF(KM$12&gt;=$BF15,$S15*KM$10/12,IF(KM$12&gt;=$BE15,0,IF(KM$12&gt;=$BA15,$S15*KM$10/12,IF(KM$12&gt;=$AZ15,0,IF(KM$12&gt;=$AV15,$S15*KM$10/12,0)))))))))</f>
        <v>0</v>
      </c>
      <c r="KN15" s="1460">
        <f t="shared" ref="KN15:KN29" si="537">IF(KN$12&lt;$AO15,0,IF($N15="MG",PL15,IF(KN$12&lt;=$AU15,$S15*KN$10/12,IF(KN$12&lt;$AU15,$S15*KN$10/12,IF(KN$12&gt;=$BF15,$S15*KN$10/12,IF(KN$12&gt;=$BE15,0,IF(KN$12&gt;=$BA15,$S15*KN$10/12,IF(KN$12&gt;=$AZ15,0,IF(KN$12&gt;=$AV15,$S15*KN$10/12,0)))))))))</f>
        <v>0</v>
      </c>
      <c r="KO15" s="1460">
        <f t="shared" ref="KO15:KO29" si="538">IF(KO$12&lt;$AO15,0,IF($N15="MG",PM15,IF(KO$12&lt;=$AU15,$S15*KO$10/12,IF(KO$12&lt;$AU15,$S15*KO$10/12,IF(KO$12&gt;=$BF15,$S15*KO$10/12,IF(KO$12&gt;=$BE15,0,IF(KO$12&gt;=$BA15,$S15*KO$10/12,IF(KO$12&gt;=$AZ15,0,IF(KO$12&gt;=$AV15,$S15*KO$10/12,0)))))))))</f>
        <v>0</v>
      </c>
      <c r="KP15" s="1460">
        <f t="shared" ref="KP15:KP29" si="539">IF(KP$12&lt;$AO15,0,IF($N15="MG",PN15,IF(KP$12&lt;=$AU15,$S15*KP$10/12,IF(KP$12&lt;$AU15,$S15*KP$10/12,IF(KP$12&gt;=$BF15,$S15*KP$10/12,IF(KP$12&gt;=$BE15,0,IF(KP$12&gt;=$BA15,$S15*KP$10/12,IF(KP$12&gt;=$AZ15,0,IF(KP$12&gt;=$AV15,$S15*KP$10/12,0)))))))))</f>
        <v>0</v>
      </c>
      <c r="KQ15" s="1460">
        <f t="shared" ref="KQ15:KQ29" si="540">IF(KQ$12&lt;$AO15,0,IF($N15="MG",PO15,IF(KQ$12&lt;=$AU15,$S15*KQ$10/12,IF(KQ$12&lt;$AU15,$S15*KQ$10/12,IF(KQ$12&gt;=$BF15,$S15*KQ$10/12,IF(KQ$12&gt;=$BE15,0,IF(KQ$12&gt;=$BA15,$S15*KQ$10/12,IF(KQ$12&gt;=$AZ15,0,IF(KQ$12&gt;=$AV15,$S15*KQ$10/12,0)))))))))</f>
        <v>0</v>
      </c>
      <c r="KR15" s="1460">
        <f t="shared" ref="KR15:KR29" si="541">IF(KR$12&lt;$AO15,0,IF($N15="MG",PP15,IF(KR$12&lt;=$AU15,$S15*KR$10/12,IF(KR$12&lt;$AU15,$S15*KR$10/12,IF(KR$12&gt;=$BF15,$S15*KR$10/12,IF(KR$12&gt;=$BE15,0,IF(KR$12&gt;=$BA15,$S15*KR$10/12,IF(KR$12&gt;=$AZ15,0,IF(KR$12&gt;=$AV15,$S15*KR$10/12,0)))))))))</f>
        <v>0</v>
      </c>
      <c r="KS15" s="1460">
        <f t="shared" ref="KS15:KS29" si="542">IF(KS$12&lt;$AO15,0,IF($N15="MG",PQ15,IF(KS$12&lt;=$AU15,$S15*KS$10/12,IF(KS$12&lt;$AU15,$S15*KS$10/12,IF(KS$12&gt;=$BF15,$S15*KS$10/12,IF(KS$12&gt;=$BE15,0,IF(KS$12&gt;=$BA15,$S15*KS$10/12,IF(KS$12&gt;=$AZ15,0,IF(KS$12&gt;=$AV15,$S15*KS$10/12,0)))))))))</f>
        <v>0</v>
      </c>
      <c r="KT15" s="1460">
        <f t="shared" ref="KT15:KT29" si="543">IF(KT$12&lt;$AO15,0,IF($N15="MG",PR15,IF(KT$12&lt;=$AU15,$S15*KT$10/12,IF(KT$12&lt;$AU15,$S15*KT$10/12,IF(KT$12&gt;=$BF15,$S15*KT$10/12,IF(KT$12&gt;=$BE15,0,IF(KT$12&gt;=$BA15,$S15*KT$10/12,IF(KT$12&gt;=$AZ15,0,IF(KT$12&gt;=$AV15,$S15*KT$10/12,0)))))))))</f>
        <v>0</v>
      </c>
      <c r="KU15" s="1460">
        <f t="shared" ref="KU15:KU29" si="544">IF(KU$12&lt;$AO15,0,IF($N15="MG",PS15,IF(KU$12&lt;=$AU15,$S15*KU$10/12,IF(KU$12&lt;$AU15,$S15*KU$10/12,IF(KU$12&gt;=$BF15,$S15*KU$10/12,IF(KU$12&gt;=$BE15,0,IF(KU$12&gt;=$BA15,$S15*KU$10/12,IF(KU$12&gt;=$AZ15,0,IF(KU$12&gt;=$AV15,$S15*KU$10/12,0)))))))))</f>
        <v>0</v>
      </c>
      <c r="KV15" s="1460">
        <f t="shared" ref="KV15:KV29" si="545">IF(KV$12&lt;$AO15,0,IF($N15="MG",PT15,IF(KV$12&lt;=$AU15,$S15*KV$10/12,IF(KV$12&lt;$AU15,$S15*KV$10/12,IF(KV$12&gt;=$BF15,$S15*KV$10/12,IF(KV$12&gt;=$BE15,0,IF(KV$12&gt;=$BA15,$S15*KV$10/12,IF(KV$12&gt;=$AZ15,0,IF(KV$12&gt;=$AV15,$S15*KV$10/12,0)))))))))</f>
        <v>0</v>
      </c>
      <c r="KW15" s="1460">
        <f t="shared" ref="KW15:KW29" si="546">IF(KW$12&lt;$AO15,0,IF($N15="MG",PU15,IF(KW$12&lt;=$AU15,$S15*KW$10/12,IF(KW$12&lt;$AU15,$S15*KW$10/12,IF(KW$12&gt;=$BF15,$S15*KW$10/12,IF(KW$12&gt;=$BE15,0,IF(KW$12&gt;=$BA15,$S15*KW$10/12,IF(KW$12&gt;=$AZ15,0,IF(KW$12&gt;=$AV15,$S15*KW$10/12,0)))))))))</f>
        <v>0</v>
      </c>
      <c r="KX15" s="1460">
        <f t="shared" ref="KX15:KX29" si="547">IF(KX$12&lt;$AO15,0,IF($N15="MG",PV15,IF(KX$12&lt;=$AU15,$S15*KX$10/12,IF(KX$12&lt;$AU15,$S15*KX$10/12,IF(KX$12&gt;=$BF15,$S15*KX$10/12,IF(KX$12&gt;=$BE15,0,IF(KX$12&gt;=$BA15,$S15*KX$10/12,IF(KX$12&gt;=$AZ15,0,IF(KX$12&gt;=$AV15,$S15*KX$10/12,0)))))))))</f>
        <v>0</v>
      </c>
      <c r="KY15" s="1460">
        <f t="shared" ref="KY15:KY29" si="548">IF(KY$12&lt;$AO15,0,IF($N15="MG",PW15,IF(KY$12&lt;=$AU15,$S15*KY$10/12,IF(KY$12&lt;$AU15,$S15*KY$10/12,IF(KY$12&gt;=$BF15,$S15*KY$10/12,IF(KY$12&gt;=$BE15,0,IF(KY$12&gt;=$BA15,$S15*KY$10/12,IF(KY$12&gt;=$AZ15,0,IF(KY$12&gt;=$AV15,$S15*KY$10/12,0)))))))))</f>
        <v>0</v>
      </c>
      <c r="KZ15" s="1460">
        <f t="shared" ref="KZ15:KZ29" si="549">IF(KZ$12&lt;$AO15,0,IF($N15="MG",PX15,IF(KZ$12&lt;=$AU15,$S15*KZ$10/12,IF(KZ$12&lt;$AU15,$S15*KZ$10/12,IF(KZ$12&gt;=$BF15,$S15*KZ$10/12,IF(KZ$12&gt;=$BE15,0,IF(KZ$12&gt;=$BA15,$S15*KZ$10/12,IF(KZ$12&gt;=$AZ15,0,IF(KZ$12&gt;=$AV15,$S15*KZ$10/12,0)))))))))</f>
        <v>0</v>
      </c>
      <c r="LA15" s="1460">
        <f t="shared" ref="LA15:LA29" si="550">IF(LA$12&lt;$AO15,0,IF($N15="MG",PY15,IF(LA$12&lt;=$AU15,$S15*LA$10/12,IF(LA$12&lt;$AU15,$S15*LA$10/12,IF(LA$12&gt;=$BF15,$S15*LA$10/12,IF(LA$12&gt;=$BE15,0,IF(LA$12&gt;=$BA15,$S15*LA$10/12,IF(LA$12&gt;=$AZ15,0,IF(LA$12&gt;=$AV15,$S15*LA$10/12,0)))))))))</f>
        <v>0</v>
      </c>
      <c r="LB15" s="1460">
        <f t="shared" ref="LB15:LB29" si="551">IF(LB$12&lt;$AO15,0,IF($N15="MG",PZ15,IF(LB$12&lt;=$AU15,$S15*LB$10/12,IF(LB$12&lt;$AU15,$S15*LB$10/12,IF(LB$12&gt;=$BF15,$S15*LB$10/12,IF(LB$12&gt;=$BE15,0,IF(LB$12&gt;=$BA15,$S15*LB$10/12,IF(LB$12&gt;=$AZ15,0,IF(LB$12&gt;=$AV15,$S15*LB$10/12,0)))))))))</f>
        <v>0</v>
      </c>
      <c r="LC15" s="1460">
        <f t="shared" ref="LC15:LC29" si="552">IF(LC$12&lt;$AO15,0,IF($N15="MG",QA15,IF(LC$12&lt;=$AU15,$S15*LC$10/12,IF(LC$12&lt;$AU15,$S15*LC$10/12,IF(LC$12&gt;=$BF15,$S15*LC$10/12,IF(LC$12&gt;=$BE15,0,IF(LC$12&gt;=$BA15,$S15*LC$10/12,IF(LC$12&gt;=$AZ15,0,IF(LC$12&gt;=$AV15,$S15*LC$10/12,0)))))))))</f>
        <v>0</v>
      </c>
      <c r="LD15" s="1460">
        <f t="shared" ref="LD15:LD29" si="553">IF(LD$12&lt;$AO15,0,IF($N15="MG",QB15,IF(LD$12&lt;=$AU15,$S15*LD$10/12,IF(LD$12&lt;$AU15,$S15*LD$10/12,IF(LD$12&gt;=$BF15,$S15*LD$10/12,IF(LD$12&gt;=$BE15,0,IF(LD$12&gt;=$BA15,$S15*LD$10/12,IF(LD$12&gt;=$AZ15,0,IF(LD$12&gt;=$AV15,$S15*LD$10/12,0)))))))))</f>
        <v>0</v>
      </c>
      <c r="LE15" s="1460">
        <f t="shared" ref="LE15:LE29" si="554">IF(LE$12&lt;$AO15,0,IF($N15="MG",QC15,IF(LE$12&lt;=$AU15,$S15*LE$10/12,IF(LE$12&lt;$AU15,$S15*LE$10/12,IF(LE$12&gt;=$BF15,$S15*LE$10/12,IF(LE$12&gt;=$BE15,0,IF(LE$12&gt;=$BA15,$S15*LE$10/12,IF(LE$12&gt;=$AZ15,0,IF(LE$12&gt;=$AV15,$S15*LE$10/12,0)))))))))</f>
        <v>0</v>
      </c>
      <c r="LF15" s="1460">
        <f t="shared" ref="LF15:LF29" si="555">IF(LF$12&lt;$AO15,0,IF($N15="MG",QD15,IF(LF$12&lt;=$AU15,$S15*LF$10/12,IF(LF$12&lt;$AU15,$S15*LF$10/12,IF(LF$12&gt;=$BF15,$S15*LF$10/12,IF(LF$12&gt;=$BE15,0,IF(LF$12&gt;=$BA15,$S15*LF$10/12,IF(LF$12&gt;=$AZ15,0,IF(LF$12&gt;=$AV15,$S15*LF$10/12,0)))))))))</f>
        <v>0</v>
      </c>
      <c r="LG15" s="1460">
        <f t="shared" ref="LG15:LG29" si="556">IF(LG$12&lt;$AO15,0,IF($N15="MG",QE15,IF(LG$12&lt;=$AU15,$S15*LG$10/12,IF(LG$12&lt;$AU15,$S15*LG$10/12,IF(LG$12&gt;=$BF15,$S15*LG$10/12,IF(LG$12&gt;=$BE15,0,IF(LG$12&gt;=$BA15,$S15*LG$10/12,IF(LG$12&gt;=$AZ15,0,IF(LG$12&gt;=$AV15,$S15*LG$10/12,0)))))))))</f>
        <v>0</v>
      </c>
      <c r="LH15" s="1460">
        <f t="shared" ref="LH15:LH29" si="557">IF(LH$12&lt;$AO15,0,IF($N15="MG",QF15,IF(LH$12&lt;=$AU15,$S15*LH$10/12,IF(LH$12&lt;$AU15,$S15*LH$10/12,IF(LH$12&gt;=$BF15,$S15*LH$10/12,IF(LH$12&gt;=$BE15,0,IF(LH$12&gt;=$BA15,$S15*LH$10/12,IF(LH$12&gt;=$AZ15,0,IF(LH$12&gt;=$AV15,$S15*LH$10/12,0)))))))))</f>
        <v>0</v>
      </c>
      <c r="LI15" s="1460">
        <f t="shared" ref="LI15:LI29" si="558">IF(LI$12&lt;$AO15,0,IF($N15="MG",QG15,IF(LI$12&lt;=$AU15,$S15*LI$10/12,IF(LI$12&lt;$AU15,$S15*LI$10/12,IF(LI$12&gt;=$BF15,$S15*LI$10/12,IF(LI$12&gt;=$BE15,0,IF(LI$12&gt;=$BA15,$S15*LI$10/12,IF(LI$12&gt;=$AZ15,0,IF(LI$12&gt;=$AV15,$S15*LI$10/12,0)))))))))</f>
        <v>0</v>
      </c>
      <c r="LJ15" s="1460">
        <f t="shared" ref="LJ15:LJ29" si="559">IF(LJ$12&lt;$AO15,0,IF($N15="MG",QH15,IF(LJ$12&lt;=$AU15,$S15*LJ$10/12,IF(LJ$12&lt;$AU15,$S15*LJ$10/12,IF(LJ$12&gt;=$BF15,$S15*LJ$10/12,IF(LJ$12&gt;=$BE15,0,IF(LJ$12&gt;=$BA15,$S15*LJ$10/12,IF(LJ$12&gt;=$AZ15,0,IF(LJ$12&gt;=$AV15,$S15*LJ$10/12,0)))))))))</f>
        <v>0</v>
      </c>
      <c r="LK15" s="1460">
        <f t="shared" ref="LK15:LK29" si="560">IF(LK$12&lt;$AO15,0,IF($N15="MG",QI15,IF(LK$12&lt;=$AU15,$S15*LK$10/12,IF(LK$12&lt;$AU15,$S15*LK$10/12,IF(LK$12&gt;=$BF15,$S15*LK$10/12,IF(LK$12&gt;=$BE15,0,IF(LK$12&gt;=$BA15,$S15*LK$10/12,IF(LK$12&gt;=$AZ15,0,IF(LK$12&gt;=$AV15,$S15*LK$10/12,0)))))))))</f>
        <v>0</v>
      </c>
      <c r="LL15" s="1460">
        <f t="shared" ref="LL15:LL29" si="561">IF(LL$12&lt;$AO15,0,IF($N15="MG",QJ15,IF(LL$12&lt;=$AU15,$S15*LL$10/12,IF(LL$12&lt;$AU15,$S15*LL$10/12,IF(LL$12&gt;=$BF15,$S15*LL$10/12,IF(LL$12&gt;=$BE15,0,IF(LL$12&gt;=$BA15,$S15*LL$10/12,IF(LL$12&gt;=$AZ15,0,IF(LL$12&gt;=$AV15,$S15*LL$10/12,0)))))))))</f>
        <v>0</v>
      </c>
      <c r="LM15" s="1460">
        <f t="shared" ref="LM15:LM29" si="562">IF(LM$12&lt;$AO15,0,IF($N15="MG",QK15,IF(LM$12&lt;=$AU15,$S15*LM$10/12,IF(LM$12&lt;$AU15,$S15*LM$10/12,IF(LM$12&gt;=$BF15,$S15*LM$10/12,IF(LM$12&gt;=$BE15,0,IF(LM$12&gt;=$BA15,$S15*LM$10/12,IF(LM$12&gt;=$AZ15,0,IF(LM$12&gt;=$AV15,$S15*LM$10/12,0)))))))))</f>
        <v>0</v>
      </c>
      <c r="LN15" s="1460">
        <f t="shared" ref="LN15:LN29" si="563">IF(LN$12&lt;$AO15,0,IF($N15="MG",QL15,IF(LN$12&lt;=$AU15,$S15*LN$10/12,IF(LN$12&lt;$AU15,$S15*LN$10/12,IF(LN$12&gt;=$BF15,$S15*LN$10/12,IF(LN$12&gt;=$BE15,0,IF(LN$12&gt;=$BA15,$S15*LN$10/12,IF(LN$12&gt;=$AZ15,0,IF(LN$12&gt;=$AV15,$S15*LN$10/12,0)))))))))</f>
        <v>0</v>
      </c>
      <c r="LO15" s="1460">
        <f t="shared" ref="LO15:LO29" si="564">IF(LO$12&lt;$AO15,0,IF($N15="MG",QM15,IF(LO$12&lt;=$AU15,$S15*LO$10/12,IF(LO$12&lt;$AU15,$S15*LO$10/12,IF(LO$12&gt;=$BF15,$S15*LO$10/12,IF(LO$12&gt;=$BE15,0,IF(LO$12&gt;=$BA15,$S15*LO$10/12,IF(LO$12&gt;=$AZ15,0,IF(LO$12&gt;=$AV15,$S15*LO$10/12,0)))))))))</f>
        <v>0</v>
      </c>
      <c r="LP15" s="1460">
        <f t="shared" ref="LP15:LP29" si="565">IF(LP$12&lt;$AO15,0,IF($N15="MG",QN15,IF(LP$12&lt;=$AU15,$S15*LP$10/12,IF(LP$12&lt;$AU15,$S15*LP$10/12,IF(LP$12&gt;=$BF15,$S15*LP$10/12,IF(LP$12&gt;=$BE15,0,IF(LP$12&gt;=$BA15,$S15*LP$10/12,IF(LP$12&gt;=$AZ15,0,IF(LP$12&gt;=$AV15,$S15*LP$10/12,0)))))))))</f>
        <v>0</v>
      </c>
      <c r="LQ15" s="1460">
        <f t="shared" ref="LQ15:LQ29" si="566">IF(LQ$12&lt;$AO15,0,IF($N15="MG",QO15,IF(LQ$12&lt;=$AU15,$S15*LQ$10/12,IF(LQ$12&lt;$AU15,$S15*LQ$10/12,IF(LQ$12&gt;=$BF15,$S15*LQ$10/12,IF(LQ$12&gt;=$BE15,0,IF(LQ$12&gt;=$BA15,$S15*LQ$10/12,IF(LQ$12&gt;=$AZ15,0,IF(LQ$12&gt;=$AV15,$S15*LQ$10/12,0)))))))))</f>
        <v>0</v>
      </c>
      <c r="LR15" s="1460">
        <f t="shared" ref="LR15:LR29" si="567">IF(LR$12&lt;$AO15,0,IF($N15="MG",QP15,IF(LR$12&lt;=$AU15,$S15*LR$10/12,IF(LR$12&lt;$AU15,$S15*LR$10/12,IF(LR$12&gt;=$BF15,$S15*LR$10/12,IF(LR$12&gt;=$BE15,0,IF(LR$12&gt;=$BA15,$S15*LR$10/12,IF(LR$12&gt;=$AZ15,0,IF(LR$12&gt;=$AV15,$S15*LR$10/12,0)))))))))</f>
        <v>0</v>
      </c>
      <c r="LS15" s="1460">
        <f t="shared" ref="LS15:LS29" si="568">IF(LS$12&lt;$AO15,0,IF($N15="MG",QQ15,IF(LS$12&lt;=$AU15,$S15*LS$10/12,IF(LS$12&lt;$AU15,$S15*LS$10/12,IF(LS$12&gt;=$BF15,$S15*LS$10/12,IF(LS$12&gt;=$BE15,0,IF(LS$12&gt;=$BA15,$S15*LS$10/12,IF(LS$12&gt;=$AZ15,0,IF(LS$12&gt;=$AV15,$S15*LS$10/12,0)))))))))</f>
        <v>0</v>
      </c>
      <c r="LW15" s="1467">
        <f t="shared" ref="LW15:LW29" si="569">IFERROR(IF($AE15="v",INDEX($MB$8:$QQ$8,1,AO15),MAX(0,+$MB$8-(S15/D15))),0)</f>
        <v>0</v>
      </c>
      <c r="LX15" s="1467">
        <f>IFERROR(INDEX($MB$8:$QQ$8,1,AV15),$QQ$8)</f>
        <v>0</v>
      </c>
      <c r="LY15" s="1467">
        <f>IFERROR(INDEX($MB$8:$QQ$8,1,BA15),$QQ$8)</f>
        <v>0</v>
      </c>
      <c r="LZ15" s="1467">
        <f>IFERROR(INDEX($MB$8:$QQ$8,1,BF15),$QQ$8)</f>
        <v>0</v>
      </c>
      <c r="MA15" s="1506"/>
      <c r="MB15" s="1460">
        <f t="shared" ref="MB15:MB29" si="570">IF(AE15="v",0,IF(MB$12&lt;$AU15,$S15/12,IF(MB$12&gt;$AV15,$S15/12,0)))</f>
        <v>0</v>
      </c>
      <c r="MC15" s="1460">
        <f t="shared" ref="MC15:MR30" si="571">IF(MC$12&lt;$AO15,0,IF(MC$12&lt;=$AU15,(MC$8-$LW15)*$D15/12,IF(MC$12&gt;=$BF15,(MC$8-$LZ15)*$D15/12,IF(MC$12&gt;=$BE15,0,IF(MC$12&gt;=$BA15,(MC$8-$LY15)*$D15/12,IF(MC$12&gt;=$AZ15,0,IF(MC$12&gt;=$AV15,(MC$8-$LX15)*$D15/12,0)))))))</f>
        <v>0</v>
      </c>
      <c r="MD15" s="1460">
        <f t="shared" si="435"/>
        <v>0</v>
      </c>
      <c r="ME15" s="1460">
        <f t="shared" si="435"/>
        <v>0</v>
      </c>
      <c r="MF15" s="1460">
        <f t="shared" si="435"/>
        <v>0</v>
      </c>
      <c r="MG15" s="1460">
        <f t="shared" si="435"/>
        <v>0</v>
      </c>
      <c r="MH15" s="1460">
        <f t="shared" si="435"/>
        <v>0</v>
      </c>
      <c r="MI15" s="1460">
        <f t="shared" si="435"/>
        <v>0</v>
      </c>
      <c r="MJ15" s="1460">
        <f t="shared" si="435"/>
        <v>0</v>
      </c>
      <c r="MK15" s="1460">
        <f t="shared" si="435"/>
        <v>0</v>
      </c>
      <c r="ML15" s="1460">
        <f t="shared" si="435"/>
        <v>0</v>
      </c>
      <c r="MM15" s="1460">
        <f t="shared" si="435"/>
        <v>0</v>
      </c>
      <c r="MN15" s="1460">
        <f t="shared" si="435"/>
        <v>0</v>
      </c>
      <c r="MO15" s="1460">
        <f t="shared" si="435"/>
        <v>0</v>
      </c>
      <c r="MP15" s="1460">
        <f t="shared" si="435"/>
        <v>0</v>
      </c>
      <c r="MQ15" s="1460">
        <f t="shared" si="435"/>
        <v>0</v>
      </c>
      <c r="MR15" s="1460">
        <f t="shared" si="435"/>
        <v>0</v>
      </c>
      <c r="MS15" s="1460">
        <f t="shared" si="435"/>
        <v>0</v>
      </c>
      <c r="MT15" s="1460">
        <f t="shared" si="435"/>
        <v>0</v>
      </c>
      <c r="MU15" s="1460">
        <f t="shared" si="435"/>
        <v>0</v>
      </c>
      <c r="MV15" s="1460">
        <f t="shared" si="435"/>
        <v>0</v>
      </c>
      <c r="MW15" s="1460">
        <f t="shared" si="435"/>
        <v>0</v>
      </c>
      <c r="MX15" s="1460">
        <f t="shared" si="435"/>
        <v>0</v>
      </c>
      <c r="MY15" s="1460">
        <f t="shared" si="435"/>
        <v>0</v>
      </c>
      <c r="MZ15" s="1460">
        <f t="shared" si="435"/>
        <v>0</v>
      </c>
      <c r="NA15" s="1460">
        <f t="shared" si="435"/>
        <v>0</v>
      </c>
      <c r="NB15" s="1460">
        <f t="shared" si="435"/>
        <v>0</v>
      </c>
      <c r="NC15" s="1460">
        <f t="shared" si="435"/>
        <v>0</v>
      </c>
      <c r="ND15" s="1460">
        <f t="shared" si="435"/>
        <v>0</v>
      </c>
      <c r="NE15" s="1460">
        <f t="shared" si="435"/>
        <v>0</v>
      </c>
      <c r="NF15" s="1460">
        <f t="shared" si="435"/>
        <v>0</v>
      </c>
      <c r="NG15" s="1460">
        <f t="shared" si="435"/>
        <v>0</v>
      </c>
      <c r="NH15" s="1460">
        <f t="shared" si="435"/>
        <v>0</v>
      </c>
      <c r="NI15" s="1460">
        <f t="shared" si="435"/>
        <v>0</v>
      </c>
      <c r="NJ15" s="1460">
        <f t="shared" si="435"/>
        <v>0</v>
      </c>
      <c r="NK15" s="1460">
        <f t="shared" si="435"/>
        <v>0</v>
      </c>
      <c r="NL15" s="1460">
        <f t="shared" si="435"/>
        <v>0</v>
      </c>
      <c r="NM15" s="1460">
        <f t="shared" si="435"/>
        <v>0</v>
      </c>
      <c r="NN15" s="1460">
        <f t="shared" si="435"/>
        <v>0</v>
      </c>
      <c r="NO15" s="1460">
        <f t="shared" si="435"/>
        <v>0</v>
      </c>
      <c r="NP15" s="1460">
        <f t="shared" si="435"/>
        <v>0</v>
      </c>
      <c r="NQ15" s="1460">
        <f t="shared" si="435"/>
        <v>0</v>
      </c>
      <c r="NR15" s="1460">
        <f t="shared" si="435"/>
        <v>0</v>
      </c>
      <c r="NS15" s="1460">
        <f t="shared" si="435"/>
        <v>0</v>
      </c>
      <c r="NT15" s="1460">
        <f t="shared" si="435"/>
        <v>0</v>
      </c>
      <c r="NU15" s="1460">
        <f t="shared" si="435"/>
        <v>0</v>
      </c>
      <c r="NV15" s="1460">
        <f t="shared" si="435"/>
        <v>0</v>
      </c>
      <c r="NW15" s="1460">
        <f t="shared" si="435"/>
        <v>0</v>
      </c>
      <c r="NX15" s="1460">
        <f t="shared" si="435"/>
        <v>0</v>
      </c>
      <c r="NY15" s="1460">
        <f t="shared" si="435"/>
        <v>0</v>
      </c>
      <c r="NZ15" s="1460">
        <f t="shared" si="435"/>
        <v>0</v>
      </c>
      <c r="OA15" s="1460">
        <f t="shared" si="435"/>
        <v>0</v>
      </c>
      <c r="OB15" s="1460">
        <f t="shared" si="435"/>
        <v>0</v>
      </c>
      <c r="OC15" s="1460">
        <f t="shared" si="435"/>
        <v>0</v>
      </c>
      <c r="OD15" s="1460">
        <f t="shared" si="435"/>
        <v>0</v>
      </c>
      <c r="OE15" s="1460">
        <f t="shared" si="435"/>
        <v>0</v>
      </c>
      <c r="OF15" s="1460">
        <f t="shared" si="435"/>
        <v>0</v>
      </c>
      <c r="OG15" s="1460">
        <f t="shared" si="435"/>
        <v>0</v>
      </c>
      <c r="OH15" s="1460">
        <f t="shared" si="435"/>
        <v>0</v>
      </c>
      <c r="OI15" s="1460">
        <f t="shared" si="435"/>
        <v>0</v>
      </c>
      <c r="OJ15" s="1460">
        <f t="shared" si="435"/>
        <v>0</v>
      </c>
      <c r="OK15" s="1460">
        <f t="shared" si="435"/>
        <v>0</v>
      </c>
      <c r="OL15" s="1460">
        <f t="shared" si="435"/>
        <v>0</v>
      </c>
      <c r="OM15" s="1460">
        <f t="shared" si="435"/>
        <v>0</v>
      </c>
      <c r="ON15" s="1460">
        <f t="shared" si="435"/>
        <v>0</v>
      </c>
      <c r="OO15" s="1460">
        <f t="shared" si="435"/>
        <v>0</v>
      </c>
      <c r="OP15" s="1460">
        <f t="shared" si="436"/>
        <v>0</v>
      </c>
      <c r="OQ15" s="1460">
        <f t="shared" si="436"/>
        <v>0</v>
      </c>
      <c r="OR15" s="1460">
        <f t="shared" si="436"/>
        <v>0</v>
      </c>
      <c r="OS15" s="1460">
        <f t="shared" si="436"/>
        <v>0</v>
      </c>
      <c r="OT15" s="1460">
        <f t="shared" si="436"/>
        <v>0</v>
      </c>
      <c r="OU15" s="1460">
        <f t="shared" si="436"/>
        <v>0</v>
      </c>
      <c r="OV15" s="1460">
        <f t="shared" si="436"/>
        <v>0</v>
      </c>
      <c r="OW15" s="1460">
        <f t="shared" si="436"/>
        <v>0</v>
      </c>
      <c r="OX15" s="1460">
        <f t="shared" si="436"/>
        <v>0</v>
      </c>
      <c r="OY15" s="1460">
        <f t="shared" si="436"/>
        <v>0</v>
      </c>
      <c r="OZ15" s="1460">
        <f t="shared" si="436"/>
        <v>0</v>
      </c>
      <c r="PA15" s="1460">
        <f t="shared" si="436"/>
        <v>0</v>
      </c>
      <c r="PB15" s="1460">
        <f t="shared" si="436"/>
        <v>0</v>
      </c>
      <c r="PC15" s="1460">
        <f t="shared" si="436"/>
        <v>0</v>
      </c>
      <c r="PD15" s="1460">
        <f t="shared" si="436"/>
        <v>0</v>
      </c>
      <c r="PE15" s="1460">
        <f t="shared" si="436"/>
        <v>0</v>
      </c>
      <c r="PF15" s="1460">
        <f t="shared" si="436"/>
        <v>0</v>
      </c>
      <c r="PG15" s="1460">
        <f t="shared" si="436"/>
        <v>0</v>
      </c>
      <c r="PH15" s="1460">
        <f t="shared" si="436"/>
        <v>0</v>
      </c>
      <c r="PI15" s="1460">
        <f t="shared" si="436"/>
        <v>0</v>
      </c>
      <c r="PJ15" s="1460">
        <f t="shared" si="436"/>
        <v>0</v>
      </c>
      <c r="PK15" s="1460">
        <f t="shared" si="436"/>
        <v>0</v>
      </c>
      <c r="PL15" s="1460">
        <f t="shared" si="436"/>
        <v>0</v>
      </c>
      <c r="PM15" s="1460">
        <f t="shared" si="436"/>
        <v>0</v>
      </c>
      <c r="PN15" s="1460">
        <f t="shared" si="436"/>
        <v>0</v>
      </c>
      <c r="PO15" s="1460">
        <f t="shared" si="436"/>
        <v>0</v>
      </c>
      <c r="PP15" s="1460">
        <f t="shared" si="436"/>
        <v>0</v>
      </c>
      <c r="PQ15" s="1460">
        <f t="shared" si="436"/>
        <v>0</v>
      </c>
      <c r="PR15" s="1460">
        <f t="shared" si="436"/>
        <v>0</v>
      </c>
      <c r="PS15" s="1460">
        <f t="shared" si="436"/>
        <v>0</v>
      </c>
      <c r="PT15" s="1460">
        <f t="shared" si="436"/>
        <v>0</v>
      </c>
      <c r="PU15" s="1460">
        <f t="shared" si="436"/>
        <v>0</v>
      </c>
      <c r="PV15" s="1460">
        <f t="shared" si="436"/>
        <v>0</v>
      </c>
      <c r="PW15" s="1460">
        <f t="shared" si="436"/>
        <v>0</v>
      </c>
      <c r="PX15" s="1460">
        <f t="shared" si="436"/>
        <v>0</v>
      </c>
      <c r="PY15" s="1460">
        <f t="shared" si="436"/>
        <v>0</v>
      </c>
      <c r="PZ15" s="1460">
        <f t="shared" si="436"/>
        <v>0</v>
      </c>
      <c r="QA15" s="1460">
        <f t="shared" si="436"/>
        <v>0</v>
      </c>
      <c r="QB15" s="1460">
        <f t="shared" si="436"/>
        <v>0</v>
      </c>
      <c r="QC15" s="1460">
        <f t="shared" si="436"/>
        <v>0</v>
      </c>
      <c r="QD15" s="1460">
        <f t="shared" si="436"/>
        <v>0</v>
      </c>
      <c r="QE15" s="1460">
        <f t="shared" si="436"/>
        <v>0</v>
      </c>
      <c r="QF15" s="1460">
        <f t="shared" si="436"/>
        <v>0</v>
      </c>
      <c r="QG15" s="1460">
        <f t="shared" si="436"/>
        <v>0</v>
      </c>
      <c r="QH15" s="1460">
        <f t="shared" si="436"/>
        <v>0</v>
      </c>
      <c r="QI15" s="1460">
        <f t="shared" si="436"/>
        <v>0</v>
      </c>
      <c r="QJ15" s="1460">
        <f t="shared" si="436"/>
        <v>0</v>
      </c>
      <c r="QK15" s="1460">
        <f t="shared" si="436"/>
        <v>0</v>
      </c>
      <c r="QL15" s="1460">
        <f t="shared" si="436"/>
        <v>0</v>
      </c>
      <c r="QM15" s="1460">
        <f t="shared" si="436"/>
        <v>0</v>
      </c>
      <c r="QN15" s="1460">
        <f t="shared" si="436"/>
        <v>0</v>
      </c>
      <c r="QO15" s="1460">
        <f t="shared" si="436"/>
        <v>0</v>
      </c>
      <c r="QP15" s="1460">
        <f t="shared" si="436"/>
        <v>0</v>
      </c>
      <c r="QQ15" s="1460">
        <f t="shared" si="436"/>
        <v>0</v>
      </c>
    </row>
    <row r="16" spans="1:459" s="1466" customFormat="1" ht="22.5" customHeight="1">
      <c r="A16" s="1468"/>
      <c r="B16" s="1469"/>
      <c r="C16" s="1469"/>
      <c r="D16" s="1470"/>
      <c r="E16" s="1471"/>
      <c r="F16" s="1472"/>
      <c r="G16" s="1472"/>
      <c r="H16" s="1473">
        <f t="shared" si="390"/>
        <v>0</v>
      </c>
      <c r="I16" s="1474">
        <v>0</v>
      </c>
      <c r="J16" s="1475">
        <f t="shared" si="437"/>
        <v>0</v>
      </c>
      <c r="K16" s="1476">
        <v>0</v>
      </c>
      <c r="L16" s="1477">
        <f t="shared" si="438"/>
        <v>0</v>
      </c>
      <c r="M16" s="1477">
        <f t="shared" si="391"/>
        <v>0</v>
      </c>
      <c r="N16" s="1478"/>
      <c r="O16" s="1479">
        <v>0</v>
      </c>
      <c r="P16" s="1480">
        <v>0</v>
      </c>
      <c r="Q16" s="1828">
        <v>0</v>
      </c>
      <c r="R16" s="1831">
        <f t="shared" si="439"/>
        <v>0</v>
      </c>
      <c r="S16" s="1481">
        <f>IF(AND(SUM(O16:Q16)=0,N16="NNN"),MIN('Operating History and Pro Forma'!$M$33,'Operating History and Pro Forma'!$T$15)*D16,SUM(O16:Q16)*D16)</f>
        <v>0</v>
      </c>
      <c r="T16" s="1482">
        <f t="shared" si="440"/>
        <v>0</v>
      </c>
      <c r="U16" s="1483">
        <f t="shared" si="392"/>
        <v>0</v>
      </c>
      <c r="V16" s="1484"/>
      <c r="W16" s="1485"/>
      <c r="X16" s="1486" t="str">
        <f t="shared" si="393"/>
        <v/>
      </c>
      <c r="Y16" s="1487">
        <f t="shared" si="394"/>
        <v>0</v>
      </c>
      <c r="Z16" s="1488"/>
      <c r="AA16" s="1488"/>
      <c r="AB16" s="1488"/>
      <c r="AC16" s="1488"/>
      <c r="AD16" s="1489">
        <f t="shared" si="395"/>
        <v>0</v>
      </c>
      <c r="AE16" s="1490" t="str">
        <f t="shared" si="396"/>
        <v/>
      </c>
      <c r="AF16" s="1491">
        <f t="shared" si="397"/>
        <v>0</v>
      </c>
      <c r="AG16" s="1492">
        <f t="shared" si="441"/>
        <v>0</v>
      </c>
      <c r="AH16" s="1493">
        <f t="shared" si="442"/>
        <v>0</v>
      </c>
      <c r="AI16" s="1493">
        <f t="shared" si="442"/>
        <v>0</v>
      </c>
      <c r="AJ16" s="1494">
        <f t="shared" si="442"/>
        <v>0</v>
      </c>
      <c r="AK16" s="1494">
        <f t="shared" si="442"/>
        <v>0</v>
      </c>
      <c r="AL16" s="1495">
        <f t="shared" si="442"/>
        <v>0</v>
      </c>
      <c r="AM16" s="1496">
        <f t="shared" si="442"/>
        <v>0</v>
      </c>
      <c r="AN16" s="1497">
        <f t="shared" si="399"/>
        <v>0</v>
      </c>
      <c r="AO16" s="1498">
        <f t="shared" si="443"/>
        <v>0</v>
      </c>
      <c r="AP16" s="1499">
        <f t="shared" si="400"/>
        <v>0</v>
      </c>
      <c r="AQ16" s="1500">
        <f t="shared" si="401"/>
        <v>0</v>
      </c>
      <c r="AR16" s="1501">
        <f t="shared" si="402"/>
        <v>0</v>
      </c>
      <c r="AS16" s="1498">
        <f t="shared" si="403"/>
        <v>0</v>
      </c>
      <c r="AT16" s="1501">
        <f t="shared" si="404"/>
        <v>0</v>
      </c>
      <c r="AU16" s="1498">
        <f t="shared" si="405"/>
        <v>1</v>
      </c>
      <c r="AV16" s="1498">
        <f t="shared" si="406"/>
        <v>2</v>
      </c>
      <c r="AW16" s="1499">
        <f t="shared" ref="AW16:AW290" si="572">IFERROR(IF(AF16="R",MIN(AT16*12/D16*(1+INDEX($BM$10:$GB$10,1,AV16)-IF(AU16=AS16,1,INDEX($BM$10:$GB$10,1,MAX(1,AS16)))),(INDEX($BM$10:$GB$10,1,MIN(120,AV16))*$AG16)),(INDEX($BM$10:$GB$10,1,MIN(120,AV16))*$AG16)),0)</f>
        <v>0</v>
      </c>
      <c r="AX16" s="1502">
        <f t="shared" si="407"/>
        <v>0</v>
      </c>
      <c r="AY16" s="1503">
        <f t="shared" si="408"/>
        <v>0</v>
      </c>
      <c r="AZ16" s="1498">
        <f t="shared" si="409"/>
        <v>2</v>
      </c>
      <c r="BA16" s="1498">
        <f t="shared" si="410"/>
        <v>3</v>
      </c>
      <c r="BB16" s="1499">
        <f t="shared" si="411"/>
        <v>0</v>
      </c>
      <c r="BC16" s="1502">
        <f t="shared" si="412"/>
        <v>0</v>
      </c>
      <c r="BD16" s="1503">
        <f t="shared" si="413"/>
        <v>0</v>
      </c>
      <c r="BE16" s="1498">
        <f t="shared" si="414"/>
        <v>3</v>
      </c>
      <c r="BF16" s="1498">
        <f t="shared" si="415"/>
        <v>4</v>
      </c>
      <c r="BG16" s="1499">
        <f t="shared" si="416"/>
        <v>0</v>
      </c>
      <c r="BH16" s="1502">
        <f t="shared" si="417"/>
        <v>0</v>
      </c>
      <c r="BI16" s="1502">
        <f t="shared" si="418"/>
        <v>0</v>
      </c>
      <c r="BJ16" s="1504">
        <f t="shared" si="419"/>
        <v>1900</v>
      </c>
      <c r="BK16" s="1505" t="str">
        <f t="shared" si="444"/>
        <v/>
      </c>
      <c r="BL16" s="1506"/>
      <c r="BM16" s="1507">
        <f t="shared" si="420"/>
        <v>0</v>
      </c>
      <c r="BN16" s="1508">
        <f t="shared" si="445"/>
        <v>0</v>
      </c>
      <c r="BO16" s="1508">
        <f t="shared" si="421"/>
        <v>0</v>
      </c>
      <c r="BP16" s="1508">
        <f t="shared" si="421"/>
        <v>0</v>
      </c>
      <c r="BQ16" s="1508">
        <f t="shared" si="421"/>
        <v>0</v>
      </c>
      <c r="BR16" s="1508">
        <f t="shared" si="421"/>
        <v>0</v>
      </c>
      <c r="BS16" s="1508">
        <f t="shared" si="421"/>
        <v>0</v>
      </c>
      <c r="BT16" s="1508">
        <f t="shared" si="421"/>
        <v>0</v>
      </c>
      <c r="BU16" s="1508">
        <f t="shared" si="421"/>
        <v>0</v>
      </c>
      <c r="BV16" s="1508">
        <f t="shared" si="421"/>
        <v>0</v>
      </c>
      <c r="BW16" s="1508">
        <f t="shared" si="421"/>
        <v>0</v>
      </c>
      <c r="BX16" s="1508">
        <f t="shared" si="421"/>
        <v>0</v>
      </c>
      <c r="BY16" s="1507">
        <f t="shared" si="421"/>
        <v>0</v>
      </c>
      <c r="BZ16" s="1508">
        <f t="shared" si="421"/>
        <v>0</v>
      </c>
      <c r="CA16" s="1508">
        <f t="shared" si="421"/>
        <v>0</v>
      </c>
      <c r="CB16" s="1508">
        <f t="shared" si="421"/>
        <v>0</v>
      </c>
      <c r="CC16" s="1508">
        <f t="shared" si="421"/>
        <v>0</v>
      </c>
      <c r="CD16" s="1508">
        <f t="shared" si="421"/>
        <v>0</v>
      </c>
      <c r="CE16" s="1508">
        <f t="shared" si="422"/>
        <v>0</v>
      </c>
      <c r="CF16" s="1508">
        <f t="shared" si="422"/>
        <v>0</v>
      </c>
      <c r="CG16" s="1508">
        <f t="shared" si="422"/>
        <v>0</v>
      </c>
      <c r="CH16" s="1508">
        <f t="shared" si="422"/>
        <v>0</v>
      </c>
      <c r="CI16" s="1508">
        <f t="shared" si="422"/>
        <v>0</v>
      </c>
      <c r="CJ16" s="1509">
        <f t="shared" si="422"/>
        <v>0</v>
      </c>
      <c r="CK16" s="1507">
        <f t="shared" si="422"/>
        <v>0</v>
      </c>
      <c r="CL16" s="1508">
        <f t="shared" si="422"/>
        <v>0</v>
      </c>
      <c r="CM16" s="1508">
        <f t="shared" si="422"/>
        <v>0</v>
      </c>
      <c r="CN16" s="1508">
        <f t="shared" si="422"/>
        <v>0</v>
      </c>
      <c r="CO16" s="1508">
        <f t="shared" si="422"/>
        <v>0</v>
      </c>
      <c r="CP16" s="1508">
        <f t="shared" si="422"/>
        <v>0</v>
      </c>
      <c r="CQ16" s="1508">
        <f t="shared" si="422"/>
        <v>0</v>
      </c>
      <c r="CR16" s="1508">
        <f t="shared" si="422"/>
        <v>0</v>
      </c>
      <c r="CS16" s="1508">
        <f t="shared" si="422"/>
        <v>0</v>
      </c>
      <c r="CT16" s="1508">
        <f t="shared" si="422"/>
        <v>0</v>
      </c>
      <c r="CU16" s="1508">
        <f t="shared" si="423"/>
        <v>0</v>
      </c>
      <c r="CV16" s="1509">
        <f t="shared" si="423"/>
        <v>0</v>
      </c>
      <c r="CW16" s="1508">
        <f t="shared" si="423"/>
        <v>0</v>
      </c>
      <c r="CX16" s="1508">
        <f t="shared" si="423"/>
        <v>0</v>
      </c>
      <c r="CY16" s="1508">
        <f t="shared" si="423"/>
        <v>0</v>
      </c>
      <c r="CZ16" s="1508">
        <f t="shared" si="423"/>
        <v>0</v>
      </c>
      <c r="DA16" s="1508">
        <f t="shared" si="423"/>
        <v>0</v>
      </c>
      <c r="DB16" s="1508">
        <f t="shared" si="423"/>
        <v>0</v>
      </c>
      <c r="DC16" s="1508">
        <f t="shared" si="423"/>
        <v>0</v>
      </c>
      <c r="DD16" s="1508">
        <f t="shared" si="423"/>
        <v>0</v>
      </c>
      <c r="DE16" s="1508">
        <f t="shared" si="423"/>
        <v>0</v>
      </c>
      <c r="DF16" s="1508">
        <f t="shared" si="423"/>
        <v>0</v>
      </c>
      <c r="DG16" s="1508">
        <f t="shared" si="423"/>
        <v>0</v>
      </c>
      <c r="DH16" s="1509">
        <f t="shared" si="423"/>
        <v>0</v>
      </c>
      <c r="DI16" s="1508">
        <f t="shared" si="423"/>
        <v>0</v>
      </c>
      <c r="DJ16" s="1508">
        <f t="shared" si="423"/>
        <v>0</v>
      </c>
      <c r="DK16" s="1508">
        <f t="shared" si="424"/>
        <v>0</v>
      </c>
      <c r="DL16" s="1508">
        <f t="shared" si="424"/>
        <v>0</v>
      </c>
      <c r="DM16" s="1508">
        <f t="shared" si="424"/>
        <v>0</v>
      </c>
      <c r="DN16" s="1508">
        <f t="shared" si="424"/>
        <v>0</v>
      </c>
      <c r="DO16" s="1508">
        <f t="shared" si="424"/>
        <v>0</v>
      </c>
      <c r="DP16" s="1508">
        <f t="shared" si="424"/>
        <v>0</v>
      </c>
      <c r="DQ16" s="1508">
        <f t="shared" si="424"/>
        <v>0</v>
      </c>
      <c r="DR16" s="1508">
        <f t="shared" si="424"/>
        <v>0</v>
      </c>
      <c r="DS16" s="1508">
        <f t="shared" si="424"/>
        <v>0</v>
      </c>
      <c r="DT16" s="1509">
        <f t="shared" si="424"/>
        <v>0</v>
      </c>
      <c r="DU16" s="1507">
        <f t="shared" si="424"/>
        <v>0</v>
      </c>
      <c r="DV16" s="1508">
        <f t="shared" si="424"/>
        <v>0</v>
      </c>
      <c r="DW16" s="1508">
        <f t="shared" si="424"/>
        <v>0</v>
      </c>
      <c r="DX16" s="1508">
        <f t="shared" si="424"/>
        <v>0</v>
      </c>
      <c r="DY16" s="1508">
        <f t="shared" si="424"/>
        <v>0</v>
      </c>
      <c r="DZ16" s="1508">
        <f t="shared" si="424"/>
        <v>0</v>
      </c>
      <c r="EA16" s="1508">
        <f t="shared" si="425"/>
        <v>0</v>
      </c>
      <c r="EB16" s="1508">
        <f t="shared" si="425"/>
        <v>0</v>
      </c>
      <c r="EC16" s="1508">
        <f t="shared" si="425"/>
        <v>0</v>
      </c>
      <c r="ED16" s="1508">
        <f t="shared" si="425"/>
        <v>0</v>
      </c>
      <c r="EE16" s="1508">
        <f t="shared" si="425"/>
        <v>0</v>
      </c>
      <c r="EF16" s="1508">
        <f t="shared" si="425"/>
        <v>0</v>
      </c>
      <c r="EG16" s="1507">
        <f t="shared" si="425"/>
        <v>0</v>
      </c>
      <c r="EH16" s="1508">
        <f t="shared" si="425"/>
        <v>0</v>
      </c>
      <c r="EI16" s="1508">
        <f t="shared" si="425"/>
        <v>0</v>
      </c>
      <c r="EJ16" s="1508">
        <f t="shared" si="425"/>
        <v>0</v>
      </c>
      <c r="EK16" s="1508">
        <f t="shared" si="425"/>
        <v>0</v>
      </c>
      <c r="EL16" s="1508">
        <f t="shared" si="425"/>
        <v>0</v>
      </c>
      <c r="EM16" s="1508">
        <f t="shared" si="425"/>
        <v>0</v>
      </c>
      <c r="EN16" s="1508">
        <f t="shared" si="425"/>
        <v>0</v>
      </c>
      <c r="EO16" s="1508">
        <f t="shared" si="425"/>
        <v>0</v>
      </c>
      <c r="EP16" s="1508">
        <f t="shared" si="425"/>
        <v>0</v>
      </c>
      <c r="EQ16" s="1508">
        <f t="shared" si="426"/>
        <v>0</v>
      </c>
      <c r="ER16" s="1509">
        <f t="shared" si="426"/>
        <v>0</v>
      </c>
      <c r="ES16" s="1507">
        <f t="shared" si="426"/>
        <v>0</v>
      </c>
      <c r="ET16" s="1508">
        <f t="shared" si="426"/>
        <v>0</v>
      </c>
      <c r="EU16" s="1508">
        <f t="shared" si="426"/>
        <v>0</v>
      </c>
      <c r="EV16" s="1508">
        <f t="shared" si="426"/>
        <v>0</v>
      </c>
      <c r="EW16" s="1508">
        <f t="shared" si="426"/>
        <v>0</v>
      </c>
      <c r="EX16" s="1508">
        <f t="shared" si="426"/>
        <v>0</v>
      </c>
      <c r="EY16" s="1508">
        <f t="shared" si="426"/>
        <v>0</v>
      </c>
      <c r="EZ16" s="1508">
        <f t="shared" si="426"/>
        <v>0</v>
      </c>
      <c r="FA16" s="1508">
        <f t="shared" si="426"/>
        <v>0</v>
      </c>
      <c r="FB16" s="1508">
        <f t="shared" si="426"/>
        <v>0</v>
      </c>
      <c r="FC16" s="1508">
        <f t="shared" si="426"/>
        <v>0</v>
      </c>
      <c r="FD16" s="1509">
        <f t="shared" si="426"/>
        <v>0</v>
      </c>
      <c r="FE16" s="1508">
        <f t="shared" si="426"/>
        <v>0</v>
      </c>
      <c r="FF16" s="1508">
        <f t="shared" si="426"/>
        <v>0</v>
      </c>
      <c r="FG16" s="1508">
        <f t="shared" si="427"/>
        <v>0</v>
      </c>
      <c r="FH16" s="1508">
        <f t="shared" si="427"/>
        <v>0</v>
      </c>
      <c r="FI16" s="1508">
        <f t="shared" si="427"/>
        <v>0</v>
      </c>
      <c r="FJ16" s="1508">
        <f t="shared" si="427"/>
        <v>0</v>
      </c>
      <c r="FK16" s="1508">
        <f t="shared" si="427"/>
        <v>0</v>
      </c>
      <c r="FL16" s="1508">
        <f t="shared" si="427"/>
        <v>0</v>
      </c>
      <c r="FM16" s="1508">
        <f t="shared" si="427"/>
        <v>0</v>
      </c>
      <c r="FN16" s="1508">
        <f t="shared" si="427"/>
        <v>0</v>
      </c>
      <c r="FO16" s="1508">
        <f t="shared" si="427"/>
        <v>0</v>
      </c>
      <c r="FP16" s="1509">
        <f t="shared" si="427"/>
        <v>0</v>
      </c>
      <c r="FQ16" s="1508">
        <f t="shared" si="427"/>
        <v>0</v>
      </c>
      <c r="FR16" s="1508">
        <f t="shared" si="427"/>
        <v>0</v>
      </c>
      <c r="FS16" s="1508">
        <f t="shared" si="427"/>
        <v>0</v>
      </c>
      <c r="FT16" s="1508">
        <f t="shared" si="427"/>
        <v>0</v>
      </c>
      <c r="FU16" s="1508">
        <f t="shared" si="427"/>
        <v>0</v>
      </c>
      <c r="FV16" s="1508">
        <f t="shared" si="427"/>
        <v>0</v>
      </c>
      <c r="FW16" s="1508">
        <f t="shared" si="428"/>
        <v>0</v>
      </c>
      <c r="FX16" s="1508">
        <f t="shared" si="428"/>
        <v>0</v>
      </c>
      <c r="FY16" s="1508">
        <f t="shared" si="428"/>
        <v>0</v>
      </c>
      <c r="FZ16" s="1508">
        <f t="shared" si="428"/>
        <v>0</v>
      </c>
      <c r="GA16" s="1508">
        <f t="shared" si="428"/>
        <v>0</v>
      </c>
      <c r="GB16" s="1509">
        <f t="shared" si="428"/>
        <v>0</v>
      </c>
      <c r="GC16" s="1506"/>
      <c r="GD16" s="1458">
        <f t="shared" si="446"/>
        <v>1</v>
      </c>
      <c r="GE16" s="1510">
        <f t="shared" si="429"/>
        <v>0</v>
      </c>
      <c r="GF16" s="1511">
        <f t="shared" si="429"/>
        <v>0</v>
      </c>
      <c r="GG16" s="1511">
        <f t="shared" si="429"/>
        <v>0</v>
      </c>
      <c r="GH16" s="1511">
        <f t="shared" si="429"/>
        <v>0</v>
      </c>
      <c r="GI16" s="1511">
        <f t="shared" si="429"/>
        <v>0</v>
      </c>
      <c r="GJ16" s="1511">
        <f t="shared" si="429"/>
        <v>0</v>
      </c>
      <c r="GK16" s="1511">
        <f t="shared" si="429"/>
        <v>0</v>
      </c>
      <c r="GL16" s="1511">
        <f t="shared" si="429"/>
        <v>0</v>
      </c>
      <c r="GM16" s="1511">
        <f t="shared" si="429"/>
        <v>0</v>
      </c>
      <c r="GN16" s="1512">
        <f t="shared" si="429"/>
        <v>0</v>
      </c>
      <c r="GO16" s="1513">
        <f t="shared" si="447"/>
        <v>0</v>
      </c>
      <c r="GP16" s="1506"/>
      <c r="GQ16" s="1510">
        <f t="shared" si="448"/>
        <v>0</v>
      </c>
      <c r="GR16" s="1511">
        <f t="shared" si="430"/>
        <v>0</v>
      </c>
      <c r="GS16" s="1511">
        <f t="shared" si="430"/>
        <v>0</v>
      </c>
      <c r="GT16" s="1511">
        <f t="shared" si="430"/>
        <v>0</v>
      </c>
      <c r="GU16" s="1511">
        <f t="shared" si="430"/>
        <v>0</v>
      </c>
      <c r="GV16" s="1511">
        <f t="shared" si="430"/>
        <v>0</v>
      </c>
      <c r="GW16" s="1511">
        <f t="shared" si="430"/>
        <v>0</v>
      </c>
      <c r="GX16" s="1511">
        <f t="shared" si="430"/>
        <v>0</v>
      </c>
      <c r="GY16" s="1511">
        <f t="shared" si="430"/>
        <v>0</v>
      </c>
      <c r="GZ16" s="1512">
        <f t="shared" si="430"/>
        <v>0</v>
      </c>
      <c r="HA16" s="1513">
        <f t="shared" si="449"/>
        <v>0</v>
      </c>
      <c r="HB16" s="1506">
        <f t="shared" si="431"/>
        <v>1</v>
      </c>
      <c r="HC16" s="1506"/>
      <c r="HD16" s="1508">
        <f t="shared" si="432"/>
        <v>0</v>
      </c>
      <c r="HE16" s="1460">
        <f t="shared" si="450"/>
        <v>0</v>
      </c>
      <c r="HF16" s="1460">
        <f t="shared" si="451"/>
        <v>0</v>
      </c>
      <c r="HG16" s="1460">
        <f t="shared" si="452"/>
        <v>0</v>
      </c>
      <c r="HH16" s="1460">
        <f t="shared" si="453"/>
        <v>0</v>
      </c>
      <c r="HI16" s="1460">
        <f t="shared" si="454"/>
        <v>0</v>
      </c>
      <c r="HJ16" s="1460">
        <f t="shared" si="455"/>
        <v>0</v>
      </c>
      <c r="HK16" s="1460">
        <f t="shared" si="456"/>
        <v>0</v>
      </c>
      <c r="HL16" s="1460">
        <f t="shared" si="457"/>
        <v>0</v>
      </c>
      <c r="HM16" s="1460">
        <f t="shared" si="458"/>
        <v>0</v>
      </c>
      <c r="HN16" s="1460">
        <f t="shared" si="459"/>
        <v>0</v>
      </c>
      <c r="HO16" s="1460">
        <f t="shared" si="460"/>
        <v>0</v>
      </c>
      <c r="HP16" s="1460">
        <f t="shared" si="461"/>
        <v>0</v>
      </c>
      <c r="HQ16" s="1460">
        <f t="shared" si="462"/>
        <v>0</v>
      </c>
      <c r="HR16" s="1460">
        <f t="shared" si="463"/>
        <v>0</v>
      </c>
      <c r="HS16" s="1460">
        <f t="shared" si="464"/>
        <v>0</v>
      </c>
      <c r="HT16" s="1460">
        <f t="shared" si="465"/>
        <v>0</v>
      </c>
      <c r="HU16" s="1460">
        <f t="shared" si="466"/>
        <v>0</v>
      </c>
      <c r="HV16" s="1460">
        <f t="shared" si="467"/>
        <v>0</v>
      </c>
      <c r="HW16" s="1460">
        <f t="shared" si="468"/>
        <v>0</v>
      </c>
      <c r="HX16" s="1460">
        <f t="shared" si="469"/>
        <v>0</v>
      </c>
      <c r="HY16" s="1460">
        <f t="shared" si="470"/>
        <v>0</v>
      </c>
      <c r="HZ16" s="1460">
        <f t="shared" si="471"/>
        <v>0</v>
      </c>
      <c r="IA16" s="1460">
        <f t="shared" si="472"/>
        <v>0</v>
      </c>
      <c r="IB16" s="1460">
        <f t="shared" si="473"/>
        <v>0</v>
      </c>
      <c r="IC16" s="1460">
        <f t="shared" si="474"/>
        <v>0</v>
      </c>
      <c r="ID16" s="1460">
        <f t="shared" si="475"/>
        <v>0</v>
      </c>
      <c r="IE16" s="1460">
        <f t="shared" si="476"/>
        <v>0</v>
      </c>
      <c r="IF16" s="1460">
        <f t="shared" si="477"/>
        <v>0</v>
      </c>
      <c r="IG16" s="1460">
        <f t="shared" si="478"/>
        <v>0</v>
      </c>
      <c r="IH16" s="1460">
        <f t="shared" si="479"/>
        <v>0</v>
      </c>
      <c r="II16" s="1460">
        <f t="shared" si="480"/>
        <v>0</v>
      </c>
      <c r="IJ16" s="1460">
        <f t="shared" si="481"/>
        <v>0</v>
      </c>
      <c r="IK16" s="1460">
        <f t="shared" si="482"/>
        <v>0</v>
      </c>
      <c r="IL16" s="1460">
        <f t="shared" si="483"/>
        <v>0</v>
      </c>
      <c r="IM16" s="1460">
        <f t="shared" si="484"/>
        <v>0</v>
      </c>
      <c r="IN16" s="1460">
        <f t="shared" si="485"/>
        <v>0</v>
      </c>
      <c r="IO16" s="1460">
        <f t="shared" si="486"/>
        <v>0</v>
      </c>
      <c r="IP16" s="1460">
        <f t="shared" si="487"/>
        <v>0</v>
      </c>
      <c r="IQ16" s="1460">
        <f t="shared" si="488"/>
        <v>0</v>
      </c>
      <c r="IR16" s="1460">
        <f t="shared" si="489"/>
        <v>0</v>
      </c>
      <c r="IS16" s="1460">
        <f t="shared" si="490"/>
        <v>0</v>
      </c>
      <c r="IT16" s="1460">
        <f t="shared" si="491"/>
        <v>0</v>
      </c>
      <c r="IU16" s="1460">
        <f t="shared" si="492"/>
        <v>0</v>
      </c>
      <c r="IV16" s="1460">
        <f t="shared" si="493"/>
        <v>0</v>
      </c>
      <c r="IW16" s="1460">
        <f t="shared" si="494"/>
        <v>0</v>
      </c>
      <c r="IX16" s="1460">
        <f t="shared" si="495"/>
        <v>0</v>
      </c>
      <c r="IY16" s="1460">
        <f t="shared" si="496"/>
        <v>0</v>
      </c>
      <c r="IZ16" s="1460">
        <f t="shared" si="497"/>
        <v>0</v>
      </c>
      <c r="JA16" s="1460">
        <f t="shared" si="498"/>
        <v>0</v>
      </c>
      <c r="JB16" s="1460">
        <f t="shared" si="499"/>
        <v>0</v>
      </c>
      <c r="JC16" s="1460">
        <f t="shared" si="500"/>
        <v>0</v>
      </c>
      <c r="JD16" s="1460">
        <f t="shared" si="501"/>
        <v>0</v>
      </c>
      <c r="JE16" s="1460">
        <f t="shared" si="502"/>
        <v>0</v>
      </c>
      <c r="JF16" s="1460">
        <f t="shared" si="503"/>
        <v>0</v>
      </c>
      <c r="JG16" s="1460">
        <f t="shared" si="504"/>
        <v>0</v>
      </c>
      <c r="JH16" s="1460">
        <f t="shared" si="505"/>
        <v>0</v>
      </c>
      <c r="JI16" s="1460">
        <f t="shared" si="506"/>
        <v>0</v>
      </c>
      <c r="JJ16" s="1460">
        <f t="shared" si="507"/>
        <v>0</v>
      </c>
      <c r="JK16" s="1460">
        <f t="shared" si="508"/>
        <v>0</v>
      </c>
      <c r="JL16" s="1460">
        <f t="shared" si="509"/>
        <v>0</v>
      </c>
      <c r="JM16" s="1460">
        <f t="shared" si="510"/>
        <v>0</v>
      </c>
      <c r="JN16" s="1460">
        <f t="shared" si="511"/>
        <v>0</v>
      </c>
      <c r="JO16" s="1460">
        <f t="shared" si="512"/>
        <v>0</v>
      </c>
      <c r="JP16" s="1460">
        <f t="shared" si="513"/>
        <v>0</v>
      </c>
      <c r="JQ16" s="1460">
        <f t="shared" si="514"/>
        <v>0</v>
      </c>
      <c r="JR16" s="1460">
        <f t="shared" si="515"/>
        <v>0</v>
      </c>
      <c r="JS16" s="1460">
        <f t="shared" si="516"/>
        <v>0</v>
      </c>
      <c r="JT16" s="1460">
        <f t="shared" si="517"/>
        <v>0</v>
      </c>
      <c r="JU16" s="1460">
        <f t="shared" si="518"/>
        <v>0</v>
      </c>
      <c r="JV16" s="1460">
        <f t="shared" si="519"/>
        <v>0</v>
      </c>
      <c r="JW16" s="1460">
        <f t="shared" si="520"/>
        <v>0</v>
      </c>
      <c r="JX16" s="1460">
        <f t="shared" si="521"/>
        <v>0</v>
      </c>
      <c r="JY16" s="1460">
        <f t="shared" si="522"/>
        <v>0</v>
      </c>
      <c r="JZ16" s="1460">
        <f t="shared" si="523"/>
        <v>0</v>
      </c>
      <c r="KA16" s="1460">
        <f t="shared" si="524"/>
        <v>0</v>
      </c>
      <c r="KB16" s="1460">
        <f t="shared" si="525"/>
        <v>0</v>
      </c>
      <c r="KC16" s="1460">
        <f t="shared" si="526"/>
        <v>0</v>
      </c>
      <c r="KD16" s="1460">
        <f t="shared" si="527"/>
        <v>0</v>
      </c>
      <c r="KE16" s="1460">
        <f t="shared" si="528"/>
        <v>0</v>
      </c>
      <c r="KF16" s="1460">
        <f t="shared" si="529"/>
        <v>0</v>
      </c>
      <c r="KG16" s="1460">
        <f t="shared" si="530"/>
        <v>0</v>
      </c>
      <c r="KH16" s="1460">
        <f t="shared" si="531"/>
        <v>0</v>
      </c>
      <c r="KI16" s="1460">
        <f t="shared" si="532"/>
        <v>0</v>
      </c>
      <c r="KJ16" s="1460">
        <f t="shared" si="533"/>
        <v>0</v>
      </c>
      <c r="KK16" s="1460">
        <f t="shared" si="534"/>
        <v>0</v>
      </c>
      <c r="KL16" s="1460">
        <f t="shared" si="535"/>
        <v>0</v>
      </c>
      <c r="KM16" s="1460">
        <f t="shared" si="536"/>
        <v>0</v>
      </c>
      <c r="KN16" s="1460">
        <f t="shared" si="537"/>
        <v>0</v>
      </c>
      <c r="KO16" s="1460">
        <f t="shared" si="538"/>
        <v>0</v>
      </c>
      <c r="KP16" s="1460">
        <f t="shared" si="539"/>
        <v>0</v>
      </c>
      <c r="KQ16" s="1460">
        <f t="shared" si="540"/>
        <v>0</v>
      </c>
      <c r="KR16" s="1460">
        <f t="shared" si="541"/>
        <v>0</v>
      </c>
      <c r="KS16" s="1460">
        <f t="shared" si="542"/>
        <v>0</v>
      </c>
      <c r="KT16" s="1460">
        <f t="shared" si="543"/>
        <v>0</v>
      </c>
      <c r="KU16" s="1460">
        <f t="shared" si="544"/>
        <v>0</v>
      </c>
      <c r="KV16" s="1460">
        <f t="shared" si="545"/>
        <v>0</v>
      </c>
      <c r="KW16" s="1460">
        <f t="shared" si="546"/>
        <v>0</v>
      </c>
      <c r="KX16" s="1460">
        <f t="shared" si="547"/>
        <v>0</v>
      </c>
      <c r="KY16" s="1460">
        <f t="shared" si="548"/>
        <v>0</v>
      </c>
      <c r="KZ16" s="1460">
        <f t="shared" si="549"/>
        <v>0</v>
      </c>
      <c r="LA16" s="1460">
        <f t="shared" si="550"/>
        <v>0</v>
      </c>
      <c r="LB16" s="1460">
        <f t="shared" si="551"/>
        <v>0</v>
      </c>
      <c r="LC16" s="1460">
        <f t="shared" si="552"/>
        <v>0</v>
      </c>
      <c r="LD16" s="1460">
        <f t="shared" si="553"/>
        <v>0</v>
      </c>
      <c r="LE16" s="1460">
        <f t="shared" si="554"/>
        <v>0</v>
      </c>
      <c r="LF16" s="1460">
        <f t="shared" si="555"/>
        <v>0</v>
      </c>
      <c r="LG16" s="1460">
        <f t="shared" si="556"/>
        <v>0</v>
      </c>
      <c r="LH16" s="1460">
        <f t="shared" si="557"/>
        <v>0</v>
      </c>
      <c r="LI16" s="1460">
        <f t="shared" si="558"/>
        <v>0</v>
      </c>
      <c r="LJ16" s="1460">
        <f t="shared" si="559"/>
        <v>0</v>
      </c>
      <c r="LK16" s="1460">
        <f t="shared" si="560"/>
        <v>0</v>
      </c>
      <c r="LL16" s="1460">
        <f t="shared" si="561"/>
        <v>0</v>
      </c>
      <c r="LM16" s="1460">
        <f t="shared" si="562"/>
        <v>0</v>
      </c>
      <c r="LN16" s="1460">
        <f t="shared" si="563"/>
        <v>0</v>
      </c>
      <c r="LO16" s="1460">
        <f t="shared" si="564"/>
        <v>0</v>
      </c>
      <c r="LP16" s="1460">
        <f t="shared" si="565"/>
        <v>0</v>
      </c>
      <c r="LQ16" s="1460">
        <f t="shared" si="566"/>
        <v>0</v>
      </c>
      <c r="LR16" s="1460">
        <f t="shared" si="567"/>
        <v>0</v>
      </c>
      <c r="LS16" s="1460">
        <f t="shared" si="568"/>
        <v>0</v>
      </c>
      <c r="LW16" s="1467">
        <f t="shared" si="569"/>
        <v>0</v>
      </c>
      <c r="LX16" s="1467">
        <f>IFERROR(INDEX($MB$8:$QQ$8,1,AV16),$QQ$8)</f>
        <v>0</v>
      </c>
      <c r="LY16" s="1467">
        <f>IFERROR(INDEX($MB$8:$QQ$8,1,BA16),$QQ$8)</f>
        <v>0</v>
      </c>
      <c r="LZ16" s="1467">
        <f>IFERROR(INDEX($MB$8:$QQ$8,1,BF16),$QQ$8)</f>
        <v>0</v>
      </c>
      <c r="MA16" s="1506"/>
      <c r="MB16" s="1460">
        <f t="shared" si="570"/>
        <v>0</v>
      </c>
      <c r="MC16" s="1460">
        <f t="shared" si="571"/>
        <v>0</v>
      </c>
      <c r="MD16" s="1460">
        <f t="shared" si="435"/>
        <v>0</v>
      </c>
      <c r="ME16" s="1460">
        <f t="shared" si="435"/>
        <v>0</v>
      </c>
      <c r="MF16" s="1460">
        <f t="shared" si="435"/>
        <v>0</v>
      </c>
      <c r="MG16" s="1460">
        <f t="shared" si="435"/>
        <v>0</v>
      </c>
      <c r="MH16" s="1460">
        <f t="shared" si="435"/>
        <v>0</v>
      </c>
      <c r="MI16" s="1460">
        <f t="shared" si="435"/>
        <v>0</v>
      </c>
      <c r="MJ16" s="1460">
        <f t="shared" si="435"/>
        <v>0</v>
      </c>
      <c r="MK16" s="1460">
        <f t="shared" si="435"/>
        <v>0</v>
      </c>
      <c r="ML16" s="1460">
        <f t="shared" si="435"/>
        <v>0</v>
      </c>
      <c r="MM16" s="1460">
        <f t="shared" si="435"/>
        <v>0</v>
      </c>
      <c r="MN16" s="1460">
        <f t="shared" si="435"/>
        <v>0</v>
      </c>
      <c r="MO16" s="1460">
        <f t="shared" si="435"/>
        <v>0</v>
      </c>
      <c r="MP16" s="1460">
        <f t="shared" si="435"/>
        <v>0</v>
      </c>
      <c r="MQ16" s="1460">
        <f t="shared" si="435"/>
        <v>0</v>
      </c>
      <c r="MR16" s="1460">
        <f t="shared" si="435"/>
        <v>0</v>
      </c>
      <c r="MS16" s="1460">
        <f t="shared" si="435"/>
        <v>0</v>
      </c>
      <c r="MT16" s="1460">
        <f t="shared" si="435"/>
        <v>0</v>
      </c>
      <c r="MU16" s="1460">
        <f t="shared" si="435"/>
        <v>0</v>
      </c>
      <c r="MV16" s="1460">
        <f t="shared" si="435"/>
        <v>0</v>
      </c>
      <c r="MW16" s="1460">
        <f t="shared" si="435"/>
        <v>0</v>
      </c>
      <c r="MX16" s="1460">
        <f t="shared" si="435"/>
        <v>0</v>
      </c>
      <c r="MY16" s="1460">
        <f t="shared" si="435"/>
        <v>0</v>
      </c>
      <c r="MZ16" s="1460">
        <f t="shared" si="435"/>
        <v>0</v>
      </c>
      <c r="NA16" s="1460">
        <f t="shared" si="435"/>
        <v>0</v>
      </c>
      <c r="NB16" s="1460">
        <f t="shared" si="435"/>
        <v>0</v>
      </c>
      <c r="NC16" s="1460">
        <f t="shared" si="435"/>
        <v>0</v>
      </c>
      <c r="ND16" s="1460">
        <f t="shared" si="435"/>
        <v>0</v>
      </c>
      <c r="NE16" s="1460">
        <f t="shared" si="435"/>
        <v>0</v>
      </c>
      <c r="NF16" s="1460">
        <f t="shared" si="435"/>
        <v>0</v>
      </c>
      <c r="NG16" s="1460">
        <f t="shared" si="435"/>
        <v>0</v>
      </c>
      <c r="NH16" s="1460">
        <f t="shared" si="435"/>
        <v>0</v>
      </c>
      <c r="NI16" s="1460">
        <f t="shared" si="435"/>
        <v>0</v>
      </c>
      <c r="NJ16" s="1460">
        <f t="shared" si="435"/>
        <v>0</v>
      </c>
      <c r="NK16" s="1460">
        <f t="shared" si="435"/>
        <v>0</v>
      </c>
      <c r="NL16" s="1460">
        <f t="shared" si="435"/>
        <v>0</v>
      </c>
      <c r="NM16" s="1460">
        <f t="shared" si="435"/>
        <v>0</v>
      </c>
      <c r="NN16" s="1460">
        <f t="shared" si="435"/>
        <v>0</v>
      </c>
      <c r="NO16" s="1460">
        <f t="shared" si="435"/>
        <v>0</v>
      </c>
      <c r="NP16" s="1460">
        <f t="shared" si="435"/>
        <v>0</v>
      </c>
      <c r="NQ16" s="1460">
        <f t="shared" si="435"/>
        <v>0</v>
      </c>
      <c r="NR16" s="1460">
        <f t="shared" si="435"/>
        <v>0</v>
      </c>
      <c r="NS16" s="1460">
        <f t="shared" si="435"/>
        <v>0</v>
      </c>
      <c r="NT16" s="1460">
        <f t="shared" si="435"/>
        <v>0</v>
      </c>
      <c r="NU16" s="1460">
        <f t="shared" si="435"/>
        <v>0</v>
      </c>
      <c r="NV16" s="1460">
        <f t="shared" si="435"/>
        <v>0</v>
      </c>
      <c r="NW16" s="1460">
        <f t="shared" si="435"/>
        <v>0</v>
      </c>
      <c r="NX16" s="1460">
        <f t="shared" si="435"/>
        <v>0</v>
      </c>
      <c r="NY16" s="1460">
        <f t="shared" si="435"/>
        <v>0</v>
      </c>
      <c r="NZ16" s="1460">
        <f t="shared" si="435"/>
        <v>0</v>
      </c>
      <c r="OA16" s="1460">
        <f t="shared" si="435"/>
        <v>0</v>
      </c>
      <c r="OB16" s="1460">
        <f t="shared" si="435"/>
        <v>0</v>
      </c>
      <c r="OC16" s="1460">
        <f t="shared" si="435"/>
        <v>0</v>
      </c>
      <c r="OD16" s="1460">
        <f t="shared" si="435"/>
        <v>0</v>
      </c>
      <c r="OE16" s="1460">
        <f t="shared" si="435"/>
        <v>0</v>
      </c>
      <c r="OF16" s="1460">
        <f t="shared" si="435"/>
        <v>0</v>
      </c>
      <c r="OG16" s="1460">
        <f t="shared" si="435"/>
        <v>0</v>
      </c>
      <c r="OH16" s="1460">
        <f t="shared" si="435"/>
        <v>0</v>
      </c>
      <c r="OI16" s="1460">
        <f t="shared" si="435"/>
        <v>0</v>
      </c>
      <c r="OJ16" s="1460">
        <f t="shared" si="435"/>
        <v>0</v>
      </c>
      <c r="OK16" s="1460">
        <f t="shared" si="435"/>
        <v>0</v>
      </c>
      <c r="OL16" s="1460">
        <f t="shared" si="435"/>
        <v>0</v>
      </c>
      <c r="OM16" s="1460">
        <f t="shared" si="435"/>
        <v>0</v>
      </c>
      <c r="ON16" s="1460">
        <f t="shared" si="435"/>
        <v>0</v>
      </c>
      <c r="OO16" s="1460">
        <f t="shared" si="435"/>
        <v>0</v>
      </c>
      <c r="OP16" s="1460">
        <f t="shared" si="436"/>
        <v>0</v>
      </c>
      <c r="OQ16" s="1460">
        <f t="shared" si="436"/>
        <v>0</v>
      </c>
      <c r="OR16" s="1460">
        <f t="shared" si="436"/>
        <v>0</v>
      </c>
      <c r="OS16" s="1460">
        <f t="shared" si="436"/>
        <v>0</v>
      </c>
      <c r="OT16" s="1460">
        <f t="shared" si="436"/>
        <v>0</v>
      </c>
      <c r="OU16" s="1460">
        <f t="shared" si="436"/>
        <v>0</v>
      </c>
      <c r="OV16" s="1460">
        <f t="shared" si="436"/>
        <v>0</v>
      </c>
      <c r="OW16" s="1460">
        <f t="shared" si="436"/>
        <v>0</v>
      </c>
      <c r="OX16" s="1460">
        <f t="shared" si="436"/>
        <v>0</v>
      </c>
      <c r="OY16" s="1460">
        <f t="shared" si="436"/>
        <v>0</v>
      </c>
      <c r="OZ16" s="1460">
        <f t="shared" si="436"/>
        <v>0</v>
      </c>
      <c r="PA16" s="1460">
        <f t="shared" si="436"/>
        <v>0</v>
      </c>
      <c r="PB16" s="1460">
        <f t="shared" si="436"/>
        <v>0</v>
      </c>
      <c r="PC16" s="1460">
        <f t="shared" si="436"/>
        <v>0</v>
      </c>
      <c r="PD16" s="1460">
        <f t="shared" si="436"/>
        <v>0</v>
      </c>
      <c r="PE16" s="1460">
        <f t="shared" si="436"/>
        <v>0</v>
      </c>
      <c r="PF16" s="1460">
        <f t="shared" si="436"/>
        <v>0</v>
      </c>
      <c r="PG16" s="1460">
        <f t="shared" si="436"/>
        <v>0</v>
      </c>
      <c r="PH16" s="1460">
        <f t="shared" si="436"/>
        <v>0</v>
      </c>
      <c r="PI16" s="1460">
        <f t="shared" si="436"/>
        <v>0</v>
      </c>
      <c r="PJ16" s="1460">
        <f t="shared" si="436"/>
        <v>0</v>
      </c>
      <c r="PK16" s="1460">
        <f t="shared" si="436"/>
        <v>0</v>
      </c>
      <c r="PL16" s="1460">
        <f t="shared" si="436"/>
        <v>0</v>
      </c>
      <c r="PM16" s="1460">
        <f t="shared" si="436"/>
        <v>0</v>
      </c>
      <c r="PN16" s="1460">
        <f t="shared" si="436"/>
        <v>0</v>
      </c>
      <c r="PO16" s="1460">
        <f t="shared" si="436"/>
        <v>0</v>
      </c>
      <c r="PP16" s="1460">
        <f t="shared" si="436"/>
        <v>0</v>
      </c>
      <c r="PQ16" s="1460">
        <f t="shared" si="436"/>
        <v>0</v>
      </c>
      <c r="PR16" s="1460">
        <f t="shared" si="436"/>
        <v>0</v>
      </c>
      <c r="PS16" s="1460">
        <f t="shared" si="436"/>
        <v>0</v>
      </c>
      <c r="PT16" s="1460">
        <f t="shared" si="436"/>
        <v>0</v>
      </c>
      <c r="PU16" s="1460">
        <f t="shared" si="436"/>
        <v>0</v>
      </c>
      <c r="PV16" s="1460">
        <f t="shared" si="436"/>
        <v>0</v>
      </c>
      <c r="PW16" s="1460">
        <f t="shared" si="436"/>
        <v>0</v>
      </c>
      <c r="PX16" s="1460">
        <f t="shared" si="436"/>
        <v>0</v>
      </c>
      <c r="PY16" s="1460">
        <f t="shared" si="436"/>
        <v>0</v>
      </c>
      <c r="PZ16" s="1460">
        <f t="shared" si="436"/>
        <v>0</v>
      </c>
      <c r="QA16" s="1460">
        <f t="shared" si="436"/>
        <v>0</v>
      </c>
      <c r="QB16" s="1460">
        <f t="shared" si="436"/>
        <v>0</v>
      </c>
      <c r="QC16" s="1460">
        <f t="shared" si="436"/>
        <v>0</v>
      </c>
      <c r="QD16" s="1460">
        <f t="shared" si="436"/>
        <v>0</v>
      </c>
      <c r="QE16" s="1460">
        <f t="shared" si="436"/>
        <v>0</v>
      </c>
      <c r="QF16" s="1460">
        <f t="shared" si="436"/>
        <v>0</v>
      </c>
      <c r="QG16" s="1460">
        <f t="shared" si="436"/>
        <v>0</v>
      </c>
      <c r="QH16" s="1460">
        <f t="shared" si="436"/>
        <v>0</v>
      </c>
      <c r="QI16" s="1460">
        <f t="shared" si="436"/>
        <v>0</v>
      </c>
      <c r="QJ16" s="1460">
        <f t="shared" si="436"/>
        <v>0</v>
      </c>
      <c r="QK16" s="1460">
        <f t="shared" si="436"/>
        <v>0</v>
      </c>
      <c r="QL16" s="1460">
        <f t="shared" si="436"/>
        <v>0</v>
      </c>
      <c r="QM16" s="1460">
        <f t="shared" si="436"/>
        <v>0</v>
      </c>
      <c r="QN16" s="1460">
        <f t="shared" si="436"/>
        <v>0</v>
      </c>
      <c r="QO16" s="1460">
        <f t="shared" si="436"/>
        <v>0</v>
      </c>
      <c r="QP16" s="1460">
        <f t="shared" si="436"/>
        <v>0</v>
      </c>
      <c r="QQ16" s="1460">
        <f t="shared" si="436"/>
        <v>0</v>
      </c>
    </row>
    <row r="17" spans="1:459" s="1466" customFormat="1" ht="22.5" customHeight="1">
      <c r="A17" s="1468"/>
      <c r="B17" s="1469"/>
      <c r="C17" s="1469"/>
      <c r="D17" s="1470"/>
      <c r="E17" s="1471"/>
      <c r="F17" s="1472"/>
      <c r="G17" s="1472"/>
      <c r="H17" s="1473">
        <f t="shared" si="390"/>
        <v>0</v>
      </c>
      <c r="I17" s="1474">
        <v>0</v>
      </c>
      <c r="J17" s="1475">
        <f t="shared" si="437"/>
        <v>0</v>
      </c>
      <c r="K17" s="1476">
        <v>0</v>
      </c>
      <c r="L17" s="1477">
        <f t="shared" si="438"/>
        <v>0</v>
      </c>
      <c r="M17" s="1477">
        <f t="shared" si="391"/>
        <v>0</v>
      </c>
      <c r="N17" s="1478"/>
      <c r="O17" s="1479">
        <v>0</v>
      </c>
      <c r="P17" s="1480">
        <v>0</v>
      </c>
      <c r="Q17" s="1828">
        <v>0</v>
      </c>
      <c r="R17" s="1831">
        <f t="shared" si="439"/>
        <v>0</v>
      </c>
      <c r="S17" s="1481">
        <f>IF(AND(SUM(O17:Q17)=0,N17="NNN"),MIN('Operating History and Pro Forma'!$M$33,'Operating History and Pro Forma'!$T$15)*D17,SUM(O17:Q17)*D17)</f>
        <v>0</v>
      </c>
      <c r="T17" s="1482">
        <f t="shared" si="440"/>
        <v>0</v>
      </c>
      <c r="U17" s="1483">
        <f t="shared" si="392"/>
        <v>0</v>
      </c>
      <c r="V17" s="1484"/>
      <c r="W17" s="1485"/>
      <c r="X17" s="1486" t="str">
        <f t="shared" si="393"/>
        <v/>
      </c>
      <c r="Y17" s="1487">
        <f t="shared" si="394"/>
        <v>0</v>
      </c>
      <c r="Z17" s="1488"/>
      <c r="AA17" s="1488"/>
      <c r="AB17" s="1488"/>
      <c r="AC17" s="1488"/>
      <c r="AD17" s="1489">
        <f t="shared" si="395"/>
        <v>0</v>
      </c>
      <c r="AE17" s="1490" t="str">
        <f t="shared" si="396"/>
        <v/>
      </c>
      <c r="AF17" s="1491">
        <f t="shared" si="397"/>
        <v>0</v>
      </c>
      <c r="AG17" s="1492">
        <f t="shared" si="441"/>
        <v>0</v>
      </c>
      <c r="AH17" s="1493">
        <f t="shared" si="442"/>
        <v>0</v>
      </c>
      <c r="AI17" s="1493">
        <f t="shared" si="442"/>
        <v>0</v>
      </c>
      <c r="AJ17" s="1494">
        <f t="shared" si="442"/>
        <v>0</v>
      </c>
      <c r="AK17" s="1494">
        <f t="shared" si="442"/>
        <v>0</v>
      </c>
      <c r="AL17" s="1495">
        <f t="shared" si="442"/>
        <v>0</v>
      </c>
      <c r="AM17" s="1496">
        <f t="shared" si="442"/>
        <v>0</v>
      </c>
      <c r="AN17" s="1497">
        <f t="shared" si="399"/>
        <v>0</v>
      </c>
      <c r="AO17" s="1498">
        <f t="shared" si="443"/>
        <v>0</v>
      </c>
      <c r="AP17" s="1499">
        <f t="shared" si="400"/>
        <v>0</v>
      </c>
      <c r="AQ17" s="1500">
        <f t="shared" si="401"/>
        <v>0</v>
      </c>
      <c r="AR17" s="1501">
        <f t="shared" si="402"/>
        <v>0</v>
      </c>
      <c r="AS17" s="1498">
        <f t="shared" si="403"/>
        <v>0</v>
      </c>
      <c r="AT17" s="1501">
        <f t="shared" si="404"/>
        <v>0</v>
      </c>
      <c r="AU17" s="1498">
        <f t="shared" si="405"/>
        <v>1</v>
      </c>
      <c r="AV17" s="1498">
        <f t="shared" si="406"/>
        <v>2</v>
      </c>
      <c r="AW17" s="1499">
        <f t="shared" si="572"/>
        <v>0</v>
      </c>
      <c r="AX17" s="1502">
        <f t="shared" si="407"/>
        <v>0</v>
      </c>
      <c r="AY17" s="1503">
        <f t="shared" si="408"/>
        <v>0</v>
      </c>
      <c r="AZ17" s="1498">
        <f t="shared" si="409"/>
        <v>2</v>
      </c>
      <c r="BA17" s="1498">
        <f t="shared" si="410"/>
        <v>3</v>
      </c>
      <c r="BB17" s="1499">
        <f t="shared" si="411"/>
        <v>0</v>
      </c>
      <c r="BC17" s="1502">
        <f t="shared" si="412"/>
        <v>0</v>
      </c>
      <c r="BD17" s="1503">
        <f t="shared" si="413"/>
        <v>0</v>
      </c>
      <c r="BE17" s="1498">
        <f t="shared" si="414"/>
        <v>3</v>
      </c>
      <c r="BF17" s="1498">
        <f t="shared" si="415"/>
        <v>4</v>
      </c>
      <c r="BG17" s="1499">
        <f t="shared" si="416"/>
        <v>0</v>
      </c>
      <c r="BH17" s="1502">
        <f t="shared" si="417"/>
        <v>0</v>
      </c>
      <c r="BI17" s="1502">
        <f t="shared" si="418"/>
        <v>0</v>
      </c>
      <c r="BJ17" s="1504">
        <f t="shared" si="419"/>
        <v>1900</v>
      </c>
      <c r="BK17" s="1505" t="str">
        <f t="shared" si="444"/>
        <v/>
      </c>
      <c r="BL17" s="1506"/>
      <c r="BM17" s="1507">
        <f t="shared" si="420"/>
        <v>0</v>
      </c>
      <c r="BN17" s="1508">
        <f t="shared" si="445"/>
        <v>0</v>
      </c>
      <c r="BO17" s="1508">
        <f t="shared" si="421"/>
        <v>0</v>
      </c>
      <c r="BP17" s="1508">
        <f t="shared" si="421"/>
        <v>0</v>
      </c>
      <c r="BQ17" s="1508">
        <f t="shared" si="421"/>
        <v>0</v>
      </c>
      <c r="BR17" s="1508">
        <f t="shared" si="421"/>
        <v>0</v>
      </c>
      <c r="BS17" s="1508">
        <f t="shared" si="421"/>
        <v>0</v>
      </c>
      <c r="BT17" s="1508">
        <f t="shared" si="421"/>
        <v>0</v>
      </c>
      <c r="BU17" s="1508">
        <f t="shared" si="421"/>
        <v>0</v>
      </c>
      <c r="BV17" s="1508">
        <f t="shared" si="421"/>
        <v>0</v>
      </c>
      <c r="BW17" s="1508">
        <f t="shared" si="421"/>
        <v>0</v>
      </c>
      <c r="BX17" s="1508">
        <f t="shared" si="421"/>
        <v>0</v>
      </c>
      <c r="BY17" s="1507">
        <f t="shared" si="421"/>
        <v>0</v>
      </c>
      <c r="BZ17" s="1508">
        <f t="shared" si="421"/>
        <v>0</v>
      </c>
      <c r="CA17" s="1508">
        <f t="shared" si="421"/>
        <v>0</v>
      </c>
      <c r="CB17" s="1508">
        <f t="shared" si="421"/>
        <v>0</v>
      </c>
      <c r="CC17" s="1508">
        <f t="shared" si="421"/>
        <v>0</v>
      </c>
      <c r="CD17" s="1508">
        <f t="shared" si="421"/>
        <v>0</v>
      </c>
      <c r="CE17" s="1508">
        <f t="shared" si="422"/>
        <v>0</v>
      </c>
      <c r="CF17" s="1508">
        <f t="shared" si="422"/>
        <v>0</v>
      </c>
      <c r="CG17" s="1508">
        <f t="shared" si="422"/>
        <v>0</v>
      </c>
      <c r="CH17" s="1508">
        <f t="shared" si="422"/>
        <v>0</v>
      </c>
      <c r="CI17" s="1508">
        <f t="shared" si="422"/>
        <v>0</v>
      </c>
      <c r="CJ17" s="1509">
        <f t="shared" si="422"/>
        <v>0</v>
      </c>
      <c r="CK17" s="1507">
        <f t="shared" si="422"/>
        <v>0</v>
      </c>
      <c r="CL17" s="1508">
        <f t="shared" si="422"/>
        <v>0</v>
      </c>
      <c r="CM17" s="1508">
        <f t="shared" si="422"/>
        <v>0</v>
      </c>
      <c r="CN17" s="1508">
        <f t="shared" si="422"/>
        <v>0</v>
      </c>
      <c r="CO17" s="1508">
        <f t="shared" si="422"/>
        <v>0</v>
      </c>
      <c r="CP17" s="1508">
        <f t="shared" si="422"/>
        <v>0</v>
      </c>
      <c r="CQ17" s="1508">
        <f t="shared" si="422"/>
        <v>0</v>
      </c>
      <c r="CR17" s="1508">
        <f t="shared" si="422"/>
        <v>0</v>
      </c>
      <c r="CS17" s="1508">
        <f t="shared" si="422"/>
        <v>0</v>
      </c>
      <c r="CT17" s="1508">
        <f t="shared" si="422"/>
        <v>0</v>
      </c>
      <c r="CU17" s="1508">
        <f t="shared" si="423"/>
        <v>0</v>
      </c>
      <c r="CV17" s="1509">
        <f t="shared" si="423"/>
        <v>0</v>
      </c>
      <c r="CW17" s="1508">
        <f t="shared" si="423"/>
        <v>0</v>
      </c>
      <c r="CX17" s="1508">
        <f t="shared" si="423"/>
        <v>0</v>
      </c>
      <c r="CY17" s="1508">
        <f t="shared" si="423"/>
        <v>0</v>
      </c>
      <c r="CZ17" s="1508">
        <f t="shared" si="423"/>
        <v>0</v>
      </c>
      <c r="DA17" s="1508">
        <f t="shared" si="423"/>
        <v>0</v>
      </c>
      <c r="DB17" s="1508">
        <f t="shared" si="423"/>
        <v>0</v>
      </c>
      <c r="DC17" s="1508">
        <f t="shared" si="423"/>
        <v>0</v>
      </c>
      <c r="DD17" s="1508">
        <f t="shared" si="423"/>
        <v>0</v>
      </c>
      <c r="DE17" s="1508">
        <f t="shared" si="423"/>
        <v>0</v>
      </c>
      <c r="DF17" s="1508">
        <f t="shared" si="423"/>
        <v>0</v>
      </c>
      <c r="DG17" s="1508">
        <f t="shared" si="423"/>
        <v>0</v>
      </c>
      <c r="DH17" s="1509">
        <f t="shared" si="423"/>
        <v>0</v>
      </c>
      <c r="DI17" s="1508">
        <f t="shared" si="423"/>
        <v>0</v>
      </c>
      <c r="DJ17" s="1508">
        <f t="shared" si="423"/>
        <v>0</v>
      </c>
      <c r="DK17" s="1508">
        <f t="shared" si="424"/>
        <v>0</v>
      </c>
      <c r="DL17" s="1508">
        <f t="shared" si="424"/>
        <v>0</v>
      </c>
      <c r="DM17" s="1508">
        <f t="shared" si="424"/>
        <v>0</v>
      </c>
      <c r="DN17" s="1508">
        <f t="shared" si="424"/>
        <v>0</v>
      </c>
      <c r="DO17" s="1508">
        <f t="shared" si="424"/>
        <v>0</v>
      </c>
      <c r="DP17" s="1508">
        <f t="shared" si="424"/>
        <v>0</v>
      </c>
      <c r="DQ17" s="1508">
        <f t="shared" si="424"/>
        <v>0</v>
      </c>
      <c r="DR17" s="1508">
        <f t="shared" si="424"/>
        <v>0</v>
      </c>
      <c r="DS17" s="1508">
        <f t="shared" si="424"/>
        <v>0</v>
      </c>
      <c r="DT17" s="1509">
        <f t="shared" si="424"/>
        <v>0</v>
      </c>
      <c r="DU17" s="1507">
        <f t="shared" si="424"/>
        <v>0</v>
      </c>
      <c r="DV17" s="1508">
        <f t="shared" si="424"/>
        <v>0</v>
      </c>
      <c r="DW17" s="1508">
        <f t="shared" si="424"/>
        <v>0</v>
      </c>
      <c r="DX17" s="1508">
        <f t="shared" si="424"/>
        <v>0</v>
      </c>
      <c r="DY17" s="1508">
        <f t="shared" si="424"/>
        <v>0</v>
      </c>
      <c r="DZ17" s="1508">
        <f t="shared" si="424"/>
        <v>0</v>
      </c>
      <c r="EA17" s="1508">
        <f t="shared" si="425"/>
        <v>0</v>
      </c>
      <c r="EB17" s="1508">
        <f t="shared" si="425"/>
        <v>0</v>
      </c>
      <c r="EC17" s="1508">
        <f t="shared" si="425"/>
        <v>0</v>
      </c>
      <c r="ED17" s="1508">
        <f t="shared" si="425"/>
        <v>0</v>
      </c>
      <c r="EE17" s="1508">
        <f t="shared" si="425"/>
        <v>0</v>
      </c>
      <c r="EF17" s="1508">
        <f t="shared" si="425"/>
        <v>0</v>
      </c>
      <c r="EG17" s="1507">
        <f t="shared" si="425"/>
        <v>0</v>
      </c>
      <c r="EH17" s="1508">
        <f t="shared" si="425"/>
        <v>0</v>
      </c>
      <c r="EI17" s="1508">
        <f t="shared" si="425"/>
        <v>0</v>
      </c>
      <c r="EJ17" s="1508">
        <f t="shared" si="425"/>
        <v>0</v>
      </c>
      <c r="EK17" s="1508">
        <f t="shared" si="425"/>
        <v>0</v>
      </c>
      <c r="EL17" s="1508">
        <f t="shared" si="425"/>
        <v>0</v>
      </c>
      <c r="EM17" s="1508">
        <f t="shared" si="425"/>
        <v>0</v>
      </c>
      <c r="EN17" s="1508">
        <f t="shared" si="425"/>
        <v>0</v>
      </c>
      <c r="EO17" s="1508">
        <f t="shared" si="425"/>
        <v>0</v>
      </c>
      <c r="EP17" s="1508">
        <f t="shared" si="425"/>
        <v>0</v>
      </c>
      <c r="EQ17" s="1508">
        <f t="shared" si="426"/>
        <v>0</v>
      </c>
      <c r="ER17" s="1509">
        <f t="shared" si="426"/>
        <v>0</v>
      </c>
      <c r="ES17" s="1507">
        <f t="shared" si="426"/>
        <v>0</v>
      </c>
      <c r="ET17" s="1508">
        <f t="shared" si="426"/>
        <v>0</v>
      </c>
      <c r="EU17" s="1508">
        <f t="shared" si="426"/>
        <v>0</v>
      </c>
      <c r="EV17" s="1508">
        <f t="shared" si="426"/>
        <v>0</v>
      </c>
      <c r="EW17" s="1508">
        <f t="shared" si="426"/>
        <v>0</v>
      </c>
      <c r="EX17" s="1508">
        <f t="shared" si="426"/>
        <v>0</v>
      </c>
      <c r="EY17" s="1508">
        <f t="shared" si="426"/>
        <v>0</v>
      </c>
      <c r="EZ17" s="1508">
        <f t="shared" si="426"/>
        <v>0</v>
      </c>
      <c r="FA17" s="1508">
        <f t="shared" si="426"/>
        <v>0</v>
      </c>
      <c r="FB17" s="1508">
        <f t="shared" si="426"/>
        <v>0</v>
      </c>
      <c r="FC17" s="1508">
        <f t="shared" si="426"/>
        <v>0</v>
      </c>
      <c r="FD17" s="1509">
        <f t="shared" si="426"/>
        <v>0</v>
      </c>
      <c r="FE17" s="1508">
        <f t="shared" si="426"/>
        <v>0</v>
      </c>
      <c r="FF17" s="1508">
        <f t="shared" si="426"/>
        <v>0</v>
      </c>
      <c r="FG17" s="1508">
        <f t="shared" si="427"/>
        <v>0</v>
      </c>
      <c r="FH17" s="1508">
        <f t="shared" si="427"/>
        <v>0</v>
      </c>
      <c r="FI17" s="1508">
        <f t="shared" si="427"/>
        <v>0</v>
      </c>
      <c r="FJ17" s="1508">
        <f t="shared" si="427"/>
        <v>0</v>
      </c>
      <c r="FK17" s="1508">
        <f t="shared" si="427"/>
        <v>0</v>
      </c>
      <c r="FL17" s="1508">
        <f t="shared" si="427"/>
        <v>0</v>
      </c>
      <c r="FM17" s="1508">
        <f t="shared" si="427"/>
        <v>0</v>
      </c>
      <c r="FN17" s="1508">
        <f t="shared" si="427"/>
        <v>0</v>
      </c>
      <c r="FO17" s="1508">
        <f t="shared" si="427"/>
        <v>0</v>
      </c>
      <c r="FP17" s="1509">
        <f t="shared" si="427"/>
        <v>0</v>
      </c>
      <c r="FQ17" s="1508">
        <f t="shared" si="427"/>
        <v>0</v>
      </c>
      <c r="FR17" s="1508">
        <f t="shared" si="427"/>
        <v>0</v>
      </c>
      <c r="FS17" s="1508">
        <f t="shared" si="427"/>
        <v>0</v>
      </c>
      <c r="FT17" s="1508">
        <f t="shared" si="427"/>
        <v>0</v>
      </c>
      <c r="FU17" s="1508">
        <f t="shared" si="427"/>
        <v>0</v>
      </c>
      <c r="FV17" s="1508">
        <f t="shared" si="427"/>
        <v>0</v>
      </c>
      <c r="FW17" s="1508">
        <f t="shared" si="428"/>
        <v>0</v>
      </c>
      <c r="FX17" s="1508">
        <f t="shared" si="428"/>
        <v>0</v>
      </c>
      <c r="FY17" s="1508">
        <f t="shared" si="428"/>
        <v>0</v>
      </c>
      <c r="FZ17" s="1508">
        <f t="shared" si="428"/>
        <v>0</v>
      </c>
      <c r="GA17" s="1508">
        <f t="shared" si="428"/>
        <v>0</v>
      </c>
      <c r="GB17" s="1509">
        <f t="shared" si="428"/>
        <v>0</v>
      </c>
      <c r="GC17" s="1506"/>
      <c r="GD17" s="1458">
        <f t="shared" si="446"/>
        <v>1</v>
      </c>
      <c r="GE17" s="1510">
        <f t="shared" si="429"/>
        <v>0</v>
      </c>
      <c r="GF17" s="1511">
        <f t="shared" si="429"/>
        <v>0</v>
      </c>
      <c r="GG17" s="1511">
        <f t="shared" si="429"/>
        <v>0</v>
      </c>
      <c r="GH17" s="1511">
        <f t="shared" si="429"/>
        <v>0</v>
      </c>
      <c r="GI17" s="1511">
        <f t="shared" si="429"/>
        <v>0</v>
      </c>
      <c r="GJ17" s="1511">
        <f t="shared" si="429"/>
        <v>0</v>
      </c>
      <c r="GK17" s="1511">
        <f t="shared" si="429"/>
        <v>0</v>
      </c>
      <c r="GL17" s="1511">
        <f t="shared" si="429"/>
        <v>0</v>
      </c>
      <c r="GM17" s="1511">
        <f t="shared" si="429"/>
        <v>0</v>
      </c>
      <c r="GN17" s="1512">
        <f t="shared" si="429"/>
        <v>0</v>
      </c>
      <c r="GO17" s="1513">
        <f t="shared" si="447"/>
        <v>0</v>
      </c>
      <c r="GP17" s="1506"/>
      <c r="GQ17" s="1510">
        <f t="shared" si="448"/>
        <v>0</v>
      </c>
      <c r="GR17" s="1511">
        <f t="shared" si="430"/>
        <v>0</v>
      </c>
      <c r="GS17" s="1511">
        <f t="shared" si="430"/>
        <v>0</v>
      </c>
      <c r="GT17" s="1511">
        <f t="shared" si="430"/>
        <v>0</v>
      </c>
      <c r="GU17" s="1511">
        <f t="shared" si="430"/>
        <v>0</v>
      </c>
      <c r="GV17" s="1511">
        <f t="shared" si="430"/>
        <v>0</v>
      </c>
      <c r="GW17" s="1511">
        <f t="shared" si="430"/>
        <v>0</v>
      </c>
      <c r="GX17" s="1511">
        <f t="shared" si="430"/>
        <v>0</v>
      </c>
      <c r="GY17" s="1511">
        <f t="shared" si="430"/>
        <v>0</v>
      </c>
      <c r="GZ17" s="1512">
        <f t="shared" si="430"/>
        <v>0</v>
      </c>
      <c r="HA17" s="1513">
        <f t="shared" si="449"/>
        <v>0</v>
      </c>
      <c r="HB17" s="1506">
        <f t="shared" si="431"/>
        <v>1</v>
      </c>
      <c r="HC17" s="1506"/>
      <c r="HD17" s="1508">
        <f t="shared" si="432"/>
        <v>0</v>
      </c>
      <c r="HE17" s="1460">
        <f t="shared" si="450"/>
        <v>0</v>
      </c>
      <c r="HF17" s="1460">
        <f t="shared" si="451"/>
        <v>0</v>
      </c>
      <c r="HG17" s="1460">
        <f t="shared" si="452"/>
        <v>0</v>
      </c>
      <c r="HH17" s="1460">
        <f t="shared" si="453"/>
        <v>0</v>
      </c>
      <c r="HI17" s="1460">
        <f t="shared" si="454"/>
        <v>0</v>
      </c>
      <c r="HJ17" s="1460">
        <f t="shared" si="455"/>
        <v>0</v>
      </c>
      <c r="HK17" s="1460">
        <f t="shared" si="456"/>
        <v>0</v>
      </c>
      <c r="HL17" s="1460">
        <f t="shared" si="457"/>
        <v>0</v>
      </c>
      <c r="HM17" s="1460">
        <f t="shared" si="458"/>
        <v>0</v>
      </c>
      <c r="HN17" s="1460">
        <f t="shared" si="459"/>
        <v>0</v>
      </c>
      <c r="HO17" s="1460">
        <f t="shared" si="460"/>
        <v>0</v>
      </c>
      <c r="HP17" s="1460">
        <f t="shared" si="461"/>
        <v>0</v>
      </c>
      <c r="HQ17" s="1460">
        <f t="shared" si="462"/>
        <v>0</v>
      </c>
      <c r="HR17" s="1460">
        <f t="shared" si="463"/>
        <v>0</v>
      </c>
      <c r="HS17" s="1460">
        <f t="shared" si="464"/>
        <v>0</v>
      </c>
      <c r="HT17" s="1460">
        <f t="shared" si="465"/>
        <v>0</v>
      </c>
      <c r="HU17" s="1460">
        <f t="shared" si="466"/>
        <v>0</v>
      </c>
      <c r="HV17" s="1460">
        <f t="shared" si="467"/>
        <v>0</v>
      </c>
      <c r="HW17" s="1460">
        <f t="shared" si="468"/>
        <v>0</v>
      </c>
      <c r="HX17" s="1460">
        <f t="shared" si="469"/>
        <v>0</v>
      </c>
      <c r="HY17" s="1460">
        <f t="shared" si="470"/>
        <v>0</v>
      </c>
      <c r="HZ17" s="1460">
        <f t="shared" si="471"/>
        <v>0</v>
      </c>
      <c r="IA17" s="1460">
        <f t="shared" si="472"/>
        <v>0</v>
      </c>
      <c r="IB17" s="1460">
        <f t="shared" si="473"/>
        <v>0</v>
      </c>
      <c r="IC17" s="1460">
        <f t="shared" si="474"/>
        <v>0</v>
      </c>
      <c r="ID17" s="1460">
        <f t="shared" si="475"/>
        <v>0</v>
      </c>
      <c r="IE17" s="1460">
        <f t="shared" si="476"/>
        <v>0</v>
      </c>
      <c r="IF17" s="1460">
        <f t="shared" si="477"/>
        <v>0</v>
      </c>
      <c r="IG17" s="1460">
        <f t="shared" si="478"/>
        <v>0</v>
      </c>
      <c r="IH17" s="1460">
        <f t="shared" si="479"/>
        <v>0</v>
      </c>
      <c r="II17" s="1460">
        <f t="shared" si="480"/>
        <v>0</v>
      </c>
      <c r="IJ17" s="1460">
        <f t="shared" si="481"/>
        <v>0</v>
      </c>
      <c r="IK17" s="1460">
        <f t="shared" si="482"/>
        <v>0</v>
      </c>
      <c r="IL17" s="1460">
        <f t="shared" si="483"/>
        <v>0</v>
      </c>
      <c r="IM17" s="1460">
        <f t="shared" si="484"/>
        <v>0</v>
      </c>
      <c r="IN17" s="1460">
        <f t="shared" si="485"/>
        <v>0</v>
      </c>
      <c r="IO17" s="1460">
        <f t="shared" si="486"/>
        <v>0</v>
      </c>
      <c r="IP17" s="1460">
        <f t="shared" si="487"/>
        <v>0</v>
      </c>
      <c r="IQ17" s="1460">
        <f t="shared" si="488"/>
        <v>0</v>
      </c>
      <c r="IR17" s="1460">
        <f t="shared" si="489"/>
        <v>0</v>
      </c>
      <c r="IS17" s="1460">
        <f t="shared" si="490"/>
        <v>0</v>
      </c>
      <c r="IT17" s="1460">
        <f t="shared" si="491"/>
        <v>0</v>
      </c>
      <c r="IU17" s="1460">
        <f t="shared" si="492"/>
        <v>0</v>
      </c>
      <c r="IV17" s="1460">
        <f t="shared" si="493"/>
        <v>0</v>
      </c>
      <c r="IW17" s="1460">
        <f t="shared" si="494"/>
        <v>0</v>
      </c>
      <c r="IX17" s="1460">
        <f t="shared" si="495"/>
        <v>0</v>
      </c>
      <c r="IY17" s="1460">
        <f t="shared" si="496"/>
        <v>0</v>
      </c>
      <c r="IZ17" s="1460">
        <f t="shared" si="497"/>
        <v>0</v>
      </c>
      <c r="JA17" s="1460">
        <f t="shared" si="498"/>
        <v>0</v>
      </c>
      <c r="JB17" s="1460">
        <f t="shared" si="499"/>
        <v>0</v>
      </c>
      <c r="JC17" s="1460">
        <f t="shared" si="500"/>
        <v>0</v>
      </c>
      <c r="JD17" s="1460">
        <f t="shared" si="501"/>
        <v>0</v>
      </c>
      <c r="JE17" s="1460">
        <f t="shared" si="502"/>
        <v>0</v>
      </c>
      <c r="JF17" s="1460">
        <f t="shared" si="503"/>
        <v>0</v>
      </c>
      <c r="JG17" s="1460">
        <f t="shared" si="504"/>
        <v>0</v>
      </c>
      <c r="JH17" s="1460">
        <f t="shared" si="505"/>
        <v>0</v>
      </c>
      <c r="JI17" s="1460">
        <f t="shared" si="506"/>
        <v>0</v>
      </c>
      <c r="JJ17" s="1460">
        <f t="shared" si="507"/>
        <v>0</v>
      </c>
      <c r="JK17" s="1460">
        <f t="shared" si="508"/>
        <v>0</v>
      </c>
      <c r="JL17" s="1460">
        <f t="shared" si="509"/>
        <v>0</v>
      </c>
      <c r="JM17" s="1460">
        <f t="shared" si="510"/>
        <v>0</v>
      </c>
      <c r="JN17" s="1460">
        <f t="shared" si="511"/>
        <v>0</v>
      </c>
      <c r="JO17" s="1460">
        <f t="shared" si="512"/>
        <v>0</v>
      </c>
      <c r="JP17" s="1460">
        <f t="shared" si="513"/>
        <v>0</v>
      </c>
      <c r="JQ17" s="1460">
        <f t="shared" si="514"/>
        <v>0</v>
      </c>
      <c r="JR17" s="1460">
        <f t="shared" si="515"/>
        <v>0</v>
      </c>
      <c r="JS17" s="1460">
        <f t="shared" si="516"/>
        <v>0</v>
      </c>
      <c r="JT17" s="1460">
        <f t="shared" si="517"/>
        <v>0</v>
      </c>
      <c r="JU17" s="1460">
        <f t="shared" si="518"/>
        <v>0</v>
      </c>
      <c r="JV17" s="1460">
        <f t="shared" si="519"/>
        <v>0</v>
      </c>
      <c r="JW17" s="1460">
        <f t="shared" si="520"/>
        <v>0</v>
      </c>
      <c r="JX17" s="1460">
        <f t="shared" si="521"/>
        <v>0</v>
      </c>
      <c r="JY17" s="1460">
        <f t="shared" si="522"/>
        <v>0</v>
      </c>
      <c r="JZ17" s="1460">
        <f t="shared" si="523"/>
        <v>0</v>
      </c>
      <c r="KA17" s="1460">
        <f t="shared" si="524"/>
        <v>0</v>
      </c>
      <c r="KB17" s="1460">
        <f t="shared" si="525"/>
        <v>0</v>
      </c>
      <c r="KC17" s="1460">
        <f t="shared" si="526"/>
        <v>0</v>
      </c>
      <c r="KD17" s="1460">
        <f t="shared" si="527"/>
        <v>0</v>
      </c>
      <c r="KE17" s="1460">
        <f t="shared" si="528"/>
        <v>0</v>
      </c>
      <c r="KF17" s="1460">
        <f t="shared" si="529"/>
        <v>0</v>
      </c>
      <c r="KG17" s="1460">
        <f t="shared" si="530"/>
        <v>0</v>
      </c>
      <c r="KH17" s="1460">
        <f t="shared" si="531"/>
        <v>0</v>
      </c>
      <c r="KI17" s="1460">
        <f t="shared" si="532"/>
        <v>0</v>
      </c>
      <c r="KJ17" s="1460">
        <f t="shared" si="533"/>
        <v>0</v>
      </c>
      <c r="KK17" s="1460">
        <f t="shared" si="534"/>
        <v>0</v>
      </c>
      <c r="KL17" s="1460">
        <f t="shared" si="535"/>
        <v>0</v>
      </c>
      <c r="KM17" s="1460">
        <f t="shared" si="536"/>
        <v>0</v>
      </c>
      <c r="KN17" s="1460">
        <f t="shared" si="537"/>
        <v>0</v>
      </c>
      <c r="KO17" s="1460">
        <f t="shared" si="538"/>
        <v>0</v>
      </c>
      <c r="KP17" s="1460">
        <f t="shared" si="539"/>
        <v>0</v>
      </c>
      <c r="KQ17" s="1460">
        <f t="shared" si="540"/>
        <v>0</v>
      </c>
      <c r="KR17" s="1460">
        <f t="shared" si="541"/>
        <v>0</v>
      </c>
      <c r="KS17" s="1460">
        <f t="shared" si="542"/>
        <v>0</v>
      </c>
      <c r="KT17" s="1460">
        <f t="shared" si="543"/>
        <v>0</v>
      </c>
      <c r="KU17" s="1460">
        <f t="shared" si="544"/>
        <v>0</v>
      </c>
      <c r="KV17" s="1460">
        <f t="shared" si="545"/>
        <v>0</v>
      </c>
      <c r="KW17" s="1460">
        <f t="shared" si="546"/>
        <v>0</v>
      </c>
      <c r="KX17" s="1460">
        <f t="shared" si="547"/>
        <v>0</v>
      </c>
      <c r="KY17" s="1460">
        <f t="shared" si="548"/>
        <v>0</v>
      </c>
      <c r="KZ17" s="1460">
        <f t="shared" si="549"/>
        <v>0</v>
      </c>
      <c r="LA17" s="1460">
        <f t="shared" si="550"/>
        <v>0</v>
      </c>
      <c r="LB17" s="1460">
        <f t="shared" si="551"/>
        <v>0</v>
      </c>
      <c r="LC17" s="1460">
        <f t="shared" si="552"/>
        <v>0</v>
      </c>
      <c r="LD17" s="1460">
        <f t="shared" si="553"/>
        <v>0</v>
      </c>
      <c r="LE17" s="1460">
        <f t="shared" si="554"/>
        <v>0</v>
      </c>
      <c r="LF17" s="1460">
        <f t="shared" si="555"/>
        <v>0</v>
      </c>
      <c r="LG17" s="1460">
        <f t="shared" si="556"/>
        <v>0</v>
      </c>
      <c r="LH17" s="1460">
        <f t="shared" si="557"/>
        <v>0</v>
      </c>
      <c r="LI17" s="1460">
        <f t="shared" si="558"/>
        <v>0</v>
      </c>
      <c r="LJ17" s="1460">
        <f t="shared" si="559"/>
        <v>0</v>
      </c>
      <c r="LK17" s="1460">
        <f t="shared" si="560"/>
        <v>0</v>
      </c>
      <c r="LL17" s="1460">
        <f t="shared" si="561"/>
        <v>0</v>
      </c>
      <c r="LM17" s="1460">
        <f t="shared" si="562"/>
        <v>0</v>
      </c>
      <c r="LN17" s="1460">
        <f t="shared" si="563"/>
        <v>0</v>
      </c>
      <c r="LO17" s="1460">
        <f t="shared" si="564"/>
        <v>0</v>
      </c>
      <c r="LP17" s="1460">
        <f t="shared" si="565"/>
        <v>0</v>
      </c>
      <c r="LQ17" s="1460">
        <f t="shared" si="566"/>
        <v>0</v>
      </c>
      <c r="LR17" s="1460">
        <f t="shared" si="567"/>
        <v>0</v>
      </c>
      <c r="LS17" s="1460">
        <f t="shared" si="568"/>
        <v>0</v>
      </c>
      <c r="LW17" s="1467">
        <f t="shared" si="569"/>
        <v>0</v>
      </c>
      <c r="LX17" s="1467">
        <f t="shared" ref="LX17:LX29" si="573">IFERROR(INDEX($MB$8:$QQ$8,1,AV17),$QQ$8)</f>
        <v>0</v>
      </c>
      <c r="LY17" s="1467">
        <f t="shared" ref="LY17:LY29" si="574">IFERROR(INDEX($MB$8:$QQ$8,1,BA17),$QQ$8)</f>
        <v>0</v>
      </c>
      <c r="LZ17" s="1467">
        <f t="shared" ref="LZ17:LZ29" si="575">IFERROR(INDEX($MB$8:$QQ$8,1,BF17),$QQ$8)</f>
        <v>0</v>
      </c>
      <c r="MA17" s="1506"/>
      <c r="MB17" s="1460">
        <f t="shared" si="570"/>
        <v>0</v>
      </c>
      <c r="MC17" s="1460">
        <f t="shared" si="571"/>
        <v>0</v>
      </c>
      <c r="MD17" s="1460">
        <f t="shared" si="435"/>
        <v>0</v>
      </c>
      <c r="ME17" s="1460">
        <f t="shared" si="435"/>
        <v>0</v>
      </c>
      <c r="MF17" s="1460">
        <f t="shared" si="435"/>
        <v>0</v>
      </c>
      <c r="MG17" s="1460">
        <f t="shared" si="435"/>
        <v>0</v>
      </c>
      <c r="MH17" s="1460">
        <f t="shared" si="435"/>
        <v>0</v>
      </c>
      <c r="MI17" s="1460">
        <f t="shared" si="435"/>
        <v>0</v>
      </c>
      <c r="MJ17" s="1460">
        <f t="shared" si="435"/>
        <v>0</v>
      </c>
      <c r="MK17" s="1460">
        <f t="shared" si="435"/>
        <v>0</v>
      </c>
      <c r="ML17" s="1460">
        <f t="shared" si="435"/>
        <v>0</v>
      </c>
      <c r="MM17" s="1460">
        <f t="shared" si="435"/>
        <v>0</v>
      </c>
      <c r="MN17" s="1460">
        <f t="shared" si="435"/>
        <v>0</v>
      </c>
      <c r="MO17" s="1460">
        <f t="shared" si="435"/>
        <v>0</v>
      </c>
      <c r="MP17" s="1460">
        <f t="shared" si="435"/>
        <v>0</v>
      </c>
      <c r="MQ17" s="1460">
        <f t="shared" si="435"/>
        <v>0</v>
      </c>
      <c r="MR17" s="1460">
        <f t="shared" si="435"/>
        <v>0</v>
      </c>
      <c r="MS17" s="1460">
        <f t="shared" si="435"/>
        <v>0</v>
      </c>
      <c r="MT17" s="1460">
        <f t="shared" si="435"/>
        <v>0</v>
      </c>
      <c r="MU17" s="1460">
        <f t="shared" si="435"/>
        <v>0</v>
      </c>
      <c r="MV17" s="1460">
        <f t="shared" si="435"/>
        <v>0</v>
      </c>
      <c r="MW17" s="1460">
        <f t="shared" si="435"/>
        <v>0</v>
      </c>
      <c r="MX17" s="1460">
        <f t="shared" si="435"/>
        <v>0</v>
      </c>
      <c r="MY17" s="1460">
        <f t="shared" si="435"/>
        <v>0</v>
      </c>
      <c r="MZ17" s="1460">
        <f t="shared" si="435"/>
        <v>0</v>
      </c>
      <c r="NA17" s="1460">
        <f t="shared" si="435"/>
        <v>0</v>
      </c>
      <c r="NB17" s="1460">
        <f t="shared" si="435"/>
        <v>0</v>
      </c>
      <c r="NC17" s="1460">
        <f t="shared" si="435"/>
        <v>0</v>
      </c>
      <c r="ND17" s="1460">
        <f t="shared" si="435"/>
        <v>0</v>
      </c>
      <c r="NE17" s="1460">
        <f t="shared" si="435"/>
        <v>0</v>
      </c>
      <c r="NF17" s="1460">
        <f t="shared" si="435"/>
        <v>0</v>
      </c>
      <c r="NG17" s="1460">
        <f t="shared" si="435"/>
        <v>0</v>
      </c>
      <c r="NH17" s="1460">
        <f t="shared" si="435"/>
        <v>0</v>
      </c>
      <c r="NI17" s="1460">
        <f t="shared" si="435"/>
        <v>0</v>
      </c>
      <c r="NJ17" s="1460">
        <f t="shared" si="435"/>
        <v>0</v>
      </c>
      <c r="NK17" s="1460">
        <f t="shared" si="435"/>
        <v>0</v>
      </c>
      <c r="NL17" s="1460">
        <f t="shared" si="435"/>
        <v>0</v>
      </c>
      <c r="NM17" s="1460">
        <f t="shared" si="435"/>
        <v>0</v>
      </c>
      <c r="NN17" s="1460">
        <f t="shared" si="435"/>
        <v>0</v>
      </c>
      <c r="NO17" s="1460">
        <f t="shared" si="435"/>
        <v>0</v>
      </c>
      <c r="NP17" s="1460">
        <f t="shared" si="435"/>
        <v>0</v>
      </c>
      <c r="NQ17" s="1460">
        <f t="shared" si="435"/>
        <v>0</v>
      </c>
      <c r="NR17" s="1460">
        <f t="shared" si="435"/>
        <v>0</v>
      </c>
      <c r="NS17" s="1460">
        <f t="shared" si="435"/>
        <v>0</v>
      </c>
      <c r="NT17" s="1460">
        <f t="shared" si="435"/>
        <v>0</v>
      </c>
      <c r="NU17" s="1460">
        <f t="shared" si="435"/>
        <v>0</v>
      </c>
      <c r="NV17" s="1460">
        <f t="shared" si="435"/>
        <v>0</v>
      </c>
      <c r="NW17" s="1460">
        <f t="shared" si="435"/>
        <v>0</v>
      </c>
      <c r="NX17" s="1460">
        <f t="shared" si="435"/>
        <v>0</v>
      </c>
      <c r="NY17" s="1460">
        <f t="shared" si="435"/>
        <v>0</v>
      </c>
      <c r="NZ17" s="1460">
        <f t="shared" si="435"/>
        <v>0</v>
      </c>
      <c r="OA17" s="1460">
        <f t="shared" si="435"/>
        <v>0</v>
      </c>
      <c r="OB17" s="1460">
        <f t="shared" si="435"/>
        <v>0</v>
      </c>
      <c r="OC17" s="1460">
        <f t="shared" si="435"/>
        <v>0</v>
      </c>
      <c r="OD17" s="1460">
        <f t="shared" si="435"/>
        <v>0</v>
      </c>
      <c r="OE17" s="1460">
        <f t="shared" si="435"/>
        <v>0</v>
      </c>
      <c r="OF17" s="1460">
        <f t="shared" si="435"/>
        <v>0</v>
      </c>
      <c r="OG17" s="1460">
        <f t="shared" si="435"/>
        <v>0</v>
      </c>
      <c r="OH17" s="1460">
        <f t="shared" si="435"/>
        <v>0</v>
      </c>
      <c r="OI17" s="1460">
        <f t="shared" si="435"/>
        <v>0</v>
      </c>
      <c r="OJ17" s="1460">
        <f t="shared" si="435"/>
        <v>0</v>
      </c>
      <c r="OK17" s="1460">
        <f t="shared" si="435"/>
        <v>0</v>
      </c>
      <c r="OL17" s="1460">
        <f t="shared" si="435"/>
        <v>0</v>
      </c>
      <c r="OM17" s="1460">
        <f t="shared" si="435"/>
        <v>0</v>
      </c>
      <c r="ON17" s="1460">
        <f t="shared" si="435"/>
        <v>0</v>
      </c>
      <c r="OO17" s="1460">
        <f t="shared" ref="MD17:OO21" si="576">IF(OO$12&lt;$AO17,0,IF(OO$12&lt;=$AU17,(OO$8-$LW17)*$D17/12,IF(OO$12&gt;=$BF17,(OO$8-$LZ17)*$D17/12,IF(OO$12&gt;=$BE17,0,IF(OO$12&gt;=$BA17,(OO$8-$LY17)*$D17/12,IF(OO$12&gt;=$AZ17,0,IF(OO$12&gt;=$AV17,(OO$8-$LX17)*$D17/12,0)))))))</f>
        <v>0</v>
      </c>
      <c r="OP17" s="1460">
        <f t="shared" si="436"/>
        <v>0</v>
      </c>
      <c r="OQ17" s="1460">
        <f t="shared" si="436"/>
        <v>0</v>
      </c>
      <c r="OR17" s="1460">
        <f t="shared" si="436"/>
        <v>0</v>
      </c>
      <c r="OS17" s="1460">
        <f t="shared" si="436"/>
        <v>0</v>
      </c>
      <c r="OT17" s="1460">
        <f t="shared" si="436"/>
        <v>0</v>
      </c>
      <c r="OU17" s="1460">
        <f t="shared" si="436"/>
        <v>0</v>
      </c>
      <c r="OV17" s="1460">
        <f t="shared" si="436"/>
        <v>0</v>
      </c>
      <c r="OW17" s="1460">
        <f t="shared" si="436"/>
        <v>0</v>
      </c>
      <c r="OX17" s="1460">
        <f t="shared" si="436"/>
        <v>0</v>
      </c>
      <c r="OY17" s="1460">
        <f t="shared" si="436"/>
        <v>0</v>
      </c>
      <c r="OZ17" s="1460">
        <f t="shared" si="436"/>
        <v>0</v>
      </c>
      <c r="PA17" s="1460">
        <f t="shared" si="436"/>
        <v>0</v>
      </c>
      <c r="PB17" s="1460">
        <f t="shared" si="436"/>
        <v>0</v>
      </c>
      <c r="PC17" s="1460">
        <f t="shared" si="436"/>
        <v>0</v>
      </c>
      <c r="PD17" s="1460">
        <f t="shared" si="436"/>
        <v>0</v>
      </c>
      <c r="PE17" s="1460">
        <f t="shared" si="436"/>
        <v>0</v>
      </c>
      <c r="PF17" s="1460">
        <f t="shared" si="436"/>
        <v>0</v>
      </c>
      <c r="PG17" s="1460">
        <f t="shared" si="436"/>
        <v>0</v>
      </c>
      <c r="PH17" s="1460">
        <f t="shared" si="436"/>
        <v>0</v>
      </c>
      <c r="PI17" s="1460">
        <f t="shared" si="436"/>
        <v>0</v>
      </c>
      <c r="PJ17" s="1460">
        <f t="shared" si="436"/>
        <v>0</v>
      </c>
      <c r="PK17" s="1460">
        <f t="shared" si="436"/>
        <v>0</v>
      </c>
      <c r="PL17" s="1460">
        <f t="shared" si="436"/>
        <v>0</v>
      </c>
      <c r="PM17" s="1460">
        <f t="shared" si="436"/>
        <v>0</v>
      </c>
      <c r="PN17" s="1460">
        <f t="shared" si="436"/>
        <v>0</v>
      </c>
      <c r="PO17" s="1460">
        <f t="shared" si="436"/>
        <v>0</v>
      </c>
      <c r="PP17" s="1460">
        <f t="shared" si="436"/>
        <v>0</v>
      </c>
      <c r="PQ17" s="1460">
        <f t="shared" si="436"/>
        <v>0</v>
      </c>
      <c r="PR17" s="1460">
        <f t="shared" si="436"/>
        <v>0</v>
      </c>
      <c r="PS17" s="1460">
        <f t="shared" si="436"/>
        <v>0</v>
      </c>
      <c r="PT17" s="1460">
        <f t="shared" si="436"/>
        <v>0</v>
      </c>
      <c r="PU17" s="1460">
        <f t="shared" si="436"/>
        <v>0</v>
      </c>
      <c r="PV17" s="1460">
        <f t="shared" si="436"/>
        <v>0</v>
      </c>
      <c r="PW17" s="1460">
        <f t="shared" si="436"/>
        <v>0</v>
      </c>
      <c r="PX17" s="1460">
        <f t="shared" si="436"/>
        <v>0</v>
      </c>
      <c r="PY17" s="1460">
        <f t="shared" si="436"/>
        <v>0</v>
      </c>
      <c r="PZ17" s="1460">
        <f t="shared" si="436"/>
        <v>0</v>
      </c>
      <c r="QA17" s="1460">
        <f t="shared" si="436"/>
        <v>0</v>
      </c>
      <c r="QB17" s="1460">
        <f t="shared" si="436"/>
        <v>0</v>
      </c>
      <c r="QC17" s="1460">
        <f t="shared" si="436"/>
        <v>0</v>
      </c>
      <c r="QD17" s="1460">
        <f t="shared" si="436"/>
        <v>0</v>
      </c>
      <c r="QE17" s="1460">
        <f t="shared" si="436"/>
        <v>0</v>
      </c>
      <c r="QF17" s="1460">
        <f t="shared" si="436"/>
        <v>0</v>
      </c>
      <c r="QG17" s="1460">
        <f t="shared" si="436"/>
        <v>0</v>
      </c>
      <c r="QH17" s="1460">
        <f t="shared" si="436"/>
        <v>0</v>
      </c>
      <c r="QI17" s="1460">
        <f t="shared" si="436"/>
        <v>0</v>
      </c>
      <c r="QJ17" s="1460">
        <f t="shared" si="436"/>
        <v>0</v>
      </c>
      <c r="QK17" s="1460">
        <f t="shared" si="436"/>
        <v>0</v>
      </c>
      <c r="QL17" s="1460">
        <f t="shared" si="436"/>
        <v>0</v>
      </c>
      <c r="QM17" s="1460">
        <f t="shared" si="436"/>
        <v>0</v>
      </c>
      <c r="QN17" s="1460">
        <f t="shared" si="436"/>
        <v>0</v>
      </c>
      <c r="QO17" s="1460">
        <f t="shared" si="436"/>
        <v>0</v>
      </c>
      <c r="QP17" s="1460">
        <f t="shared" si="436"/>
        <v>0</v>
      </c>
      <c r="QQ17" s="1460">
        <f t="shared" si="436"/>
        <v>0</v>
      </c>
    </row>
    <row r="18" spans="1:459" s="1466" customFormat="1" ht="22.5" customHeight="1">
      <c r="A18" s="1468"/>
      <c r="B18" s="1469"/>
      <c r="C18" s="1469"/>
      <c r="D18" s="1470"/>
      <c r="E18" s="1471"/>
      <c r="F18" s="1472"/>
      <c r="G18" s="1472"/>
      <c r="H18" s="1473">
        <f t="shared" si="390"/>
        <v>0</v>
      </c>
      <c r="I18" s="1474">
        <v>0</v>
      </c>
      <c r="J18" s="1475">
        <f t="shared" si="437"/>
        <v>0</v>
      </c>
      <c r="K18" s="1476">
        <v>0</v>
      </c>
      <c r="L18" s="1477">
        <f t="shared" si="438"/>
        <v>0</v>
      </c>
      <c r="M18" s="1477">
        <f t="shared" si="391"/>
        <v>0</v>
      </c>
      <c r="N18" s="1478"/>
      <c r="O18" s="1479">
        <v>0</v>
      </c>
      <c r="P18" s="1480">
        <v>0</v>
      </c>
      <c r="Q18" s="1828">
        <v>0</v>
      </c>
      <c r="R18" s="1831">
        <f t="shared" si="439"/>
        <v>0</v>
      </c>
      <c r="S18" s="1481">
        <f>IF(AND(SUM(O18:Q18)=0,N18="NNN"),MIN('Operating History and Pro Forma'!$M$33,'Operating History and Pro Forma'!$T$15)*D18,SUM(O18:Q18)*D18)</f>
        <v>0</v>
      </c>
      <c r="T18" s="1482">
        <f t="shared" si="440"/>
        <v>0</v>
      </c>
      <c r="U18" s="1483">
        <f t="shared" si="392"/>
        <v>0</v>
      </c>
      <c r="V18" s="1480"/>
      <c r="W18" s="1514"/>
      <c r="X18" s="1486" t="str">
        <f t="shared" si="393"/>
        <v/>
      </c>
      <c r="Y18" s="1487">
        <f t="shared" si="394"/>
        <v>0</v>
      </c>
      <c r="Z18" s="1488"/>
      <c r="AA18" s="1488"/>
      <c r="AB18" s="1488"/>
      <c r="AC18" s="1488"/>
      <c r="AD18" s="1489">
        <f t="shared" si="395"/>
        <v>0</v>
      </c>
      <c r="AE18" s="1490" t="str">
        <f t="shared" si="396"/>
        <v/>
      </c>
      <c r="AF18" s="1491">
        <f t="shared" si="397"/>
        <v>0</v>
      </c>
      <c r="AG18" s="1492">
        <f t="shared" si="441"/>
        <v>0</v>
      </c>
      <c r="AH18" s="1493">
        <f t="shared" si="442"/>
        <v>0</v>
      </c>
      <c r="AI18" s="1493">
        <f t="shared" si="442"/>
        <v>0</v>
      </c>
      <c r="AJ18" s="1494">
        <f t="shared" si="442"/>
        <v>0</v>
      </c>
      <c r="AK18" s="1494">
        <f t="shared" si="442"/>
        <v>0</v>
      </c>
      <c r="AL18" s="1495">
        <f t="shared" si="442"/>
        <v>0</v>
      </c>
      <c r="AM18" s="1496">
        <f t="shared" si="442"/>
        <v>0</v>
      </c>
      <c r="AN18" s="1497">
        <f t="shared" si="399"/>
        <v>0</v>
      </c>
      <c r="AO18" s="1498">
        <f t="shared" si="443"/>
        <v>0</v>
      </c>
      <c r="AP18" s="1499">
        <f t="shared" si="400"/>
        <v>0</v>
      </c>
      <c r="AQ18" s="1500">
        <f t="shared" si="401"/>
        <v>0</v>
      </c>
      <c r="AR18" s="1501">
        <f t="shared" si="402"/>
        <v>0</v>
      </c>
      <c r="AS18" s="1498">
        <f t="shared" si="403"/>
        <v>0</v>
      </c>
      <c r="AT18" s="1501">
        <f t="shared" si="404"/>
        <v>0</v>
      </c>
      <c r="AU18" s="1498">
        <f t="shared" si="405"/>
        <v>1</v>
      </c>
      <c r="AV18" s="1498">
        <f t="shared" si="406"/>
        <v>2</v>
      </c>
      <c r="AW18" s="1499">
        <f t="shared" si="572"/>
        <v>0</v>
      </c>
      <c r="AX18" s="1502">
        <f t="shared" si="407"/>
        <v>0</v>
      </c>
      <c r="AY18" s="1503">
        <f t="shared" si="408"/>
        <v>0</v>
      </c>
      <c r="AZ18" s="1498">
        <f t="shared" si="409"/>
        <v>2</v>
      </c>
      <c r="BA18" s="1498">
        <f t="shared" si="410"/>
        <v>3</v>
      </c>
      <c r="BB18" s="1499">
        <f t="shared" si="411"/>
        <v>0</v>
      </c>
      <c r="BC18" s="1502">
        <f t="shared" si="412"/>
        <v>0</v>
      </c>
      <c r="BD18" s="1503">
        <f t="shared" si="413"/>
        <v>0</v>
      </c>
      <c r="BE18" s="1498">
        <f t="shared" si="414"/>
        <v>3</v>
      </c>
      <c r="BF18" s="1498">
        <f t="shared" si="415"/>
        <v>4</v>
      </c>
      <c r="BG18" s="1499">
        <f t="shared" si="416"/>
        <v>0</v>
      </c>
      <c r="BH18" s="1502">
        <f t="shared" si="417"/>
        <v>0</v>
      </c>
      <c r="BI18" s="1502">
        <f t="shared" si="418"/>
        <v>0</v>
      </c>
      <c r="BJ18" s="1504">
        <f t="shared" si="419"/>
        <v>1900</v>
      </c>
      <c r="BK18" s="1505" t="str">
        <f t="shared" si="444"/>
        <v/>
      </c>
      <c r="BL18" s="1506"/>
      <c r="BM18" s="1507">
        <f t="shared" si="420"/>
        <v>0</v>
      </c>
      <c r="BN18" s="1508">
        <f t="shared" si="445"/>
        <v>0</v>
      </c>
      <c r="BO18" s="1508">
        <f t="shared" si="421"/>
        <v>0</v>
      </c>
      <c r="BP18" s="1508">
        <f t="shared" si="421"/>
        <v>0</v>
      </c>
      <c r="BQ18" s="1508">
        <f t="shared" si="421"/>
        <v>0</v>
      </c>
      <c r="BR18" s="1508">
        <f t="shared" si="421"/>
        <v>0</v>
      </c>
      <c r="BS18" s="1508">
        <f t="shared" si="421"/>
        <v>0</v>
      </c>
      <c r="BT18" s="1508">
        <f t="shared" si="421"/>
        <v>0</v>
      </c>
      <c r="BU18" s="1508">
        <f t="shared" si="421"/>
        <v>0</v>
      </c>
      <c r="BV18" s="1508">
        <f t="shared" si="421"/>
        <v>0</v>
      </c>
      <c r="BW18" s="1508">
        <f t="shared" si="421"/>
        <v>0</v>
      </c>
      <c r="BX18" s="1508">
        <f t="shared" si="421"/>
        <v>0</v>
      </c>
      <c r="BY18" s="1507">
        <f t="shared" si="421"/>
        <v>0</v>
      </c>
      <c r="BZ18" s="1508">
        <f t="shared" si="421"/>
        <v>0</v>
      </c>
      <c r="CA18" s="1508">
        <f t="shared" si="421"/>
        <v>0</v>
      </c>
      <c r="CB18" s="1508">
        <f t="shared" si="421"/>
        <v>0</v>
      </c>
      <c r="CC18" s="1508">
        <f t="shared" si="421"/>
        <v>0</v>
      </c>
      <c r="CD18" s="1508">
        <f t="shared" si="421"/>
        <v>0</v>
      </c>
      <c r="CE18" s="1508">
        <f t="shared" si="422"/>
        <v>0</v>
      </c>
      <c r="CF18" s="1508">
        <f t="shared" si="422"/>
        <v>0</v>
      </c>
      <c r="CG18" s="1508">
        <f t="shared" si="422"/>
        <v>0</v>
      </c>
      <c r="CH18" s="1508">
        <f t="shared" si="422"/>
        <v>0</v>
      </c>
      <c r="CI18" s="1508">
        <f t="shared" si="422"/>
        <v>0</v>
      </c>
      <c r="CJ18" s="1509">
        <f t="shared" si="422"/>
        <v>0</v>
      </c>
      <c r="CK18" s="1507">
        <f t="shared" si="422"/>
        <v>0</v>
      </c>
      <c r="CL18" s="1508">
        <f t="shared" si="422"/>
        <v>0</v>
      </c>
      <c r="CM18" s="1508">
        <f t="shared" si="422"/>
        <v>0</v>
      </c>
      <c r="CN18" s="1508">
        <f t="shared" si="422"/>
        <v>0</v>
      </c>
      <c r="CO18" s="1508">
        <f t="shared" si="422"/>
        <v>0</v>
      </c>
      <c r="CP18" s="1508">
        <f t="shared" si="422"/>
        <v>0</v>
      </c>
      <c r="CQ18" s="1508">
        <f t="shared" si="422"/>
        <v>0</v>
      </c>
      <c r="CR18" s="1508">
        <f t="shared" si="422"/>
        <v>0</v>
      </c>
      <c r="CS18" s="1508">
        <f t="shared" si="422"/>
        <v>0</v>
      </c>
      <c r="CT18" s="1508">
        <f t="shared" si="422"/>
        <v>0</v>
      </c>
      <c r="CU18" s="1508">
        <f t="shared" si="423"/>
        <v>0</v>
      </c>
      <c r="CV18" s="1509">
        <f t="shared" si="423"/>
        <v>0</v>
      </c>
      <c r="CW18" s="1508">
        <f t="shared" si="423"/>
        <v>0</v>
      </c>
      <c r="CX18" s="1508">
        <f t="shared" si="423"/>
        <v>0</v>
      </c>
      <c r="CY18" s="1508">
        <f t="shared" si="423"/>
        <v>0</v>
      </c>
      <c r="CZ18" s="1508">
        <f t="shared" si="423"/>
        <v>0</v>
      </c>
      <c r="DA18" s="1508">
        <f t="shared" si="423"/>
        <v>0</v>
      </c>
      <c r="DB18" s="1508">
        <f t="shared" si="423"/>
        <v>0</v>
      </c>
      <c r="DC18" s="1508">
        <f t="shared" si="423"/>
        <v>0</v>
      </c>
      <c r="DD18" s="1508">
        <f t="shared" si="423"/>
        <v>0</v>
      </c>
      <c r="DE18" s="1508">
        <f t="shared" si="423"/>
        <v>0</v>
      </c>
      <c r="DF18" s="1508">
        <f t="shared" si="423"/>
        <v>0</v>
      </c>
      <c r="DG18" s="1508">
        <f t="shared" si="423"/>
        <v>0</v>
      </c>
      <c r="DH18" s="1509">
        <f t="shared" si="423"/>
        <v>0</v>
      </c>
      <c r="DI18" s="1508">
        <f t="shared" si="423"/>
        <v>0</v>
      </c>
      <c r="DJ18" s="1508">
        <f t="shared" si="423"/>
        <v>0</v>
      </c>
      <c r="DK18" s="1508">
        <f t="shared" si="424"/>
        <v>0</v>
      </c>
      <c r="DL18" s="1508">
        <f t="shared" si="424"/>
        <v>0</v>
      </c>
      <c r="DM18" s="1508">
        <f t="shared" si="424"/>
        <v>0</v>
      </c>
      <c r="DN18" s="1508">
        <f t="shared" si="424"/>
        <v>0</v>
      </c>
      <c r="DO18" s="1508">
        <f t="shared" si="424"/>
        <v>0</v>
      </c>
      <c r="DP18" s="1508">
        <f t="shared" si="424"/>
        <v>0</v>
      </c>
      <c r="DQ18" s="1508">
        <f t="shared" si="424"/>
        <v>0</v>
      </c>
      <c r="DR18" s="1508">
        <f t="shared" si="424"/>
        <v>0</v>
      </c>
      <c r="DS18" s="1508">
        <f t="shared" si="424"/>
        <v>0</v>
      </c>
      <c r="DT18" s="1509">
        <f t="shared" si="424"/>
        <v>0</v>
      </c>
      <c r="DU18" s="1507">
        <f t="shared" si="424"/>
        <v>0</v>
      </c>
      <c r="DV18" s="1508">
        <f t="shared" si="424"/>
        <v>0</v>
      </c>
      <c r="DW18" s="1508">
        <f t="shared" si="424"/>
        <v>0</v>
      </c>
      <c r="DX18" s="1508">
        <f t="shared" si="424"/>
        <v>0</v>
      </c>
      <c r="DY18" s="1508">
        <f t="shared" si="424"/>
        <v>0</v>
      </c>
      <c r="DZ18" s="1508">
        <f t="shared" si="424"/>
        <v>0</v>
      </c>
      <c r="EA18" s="1508">
        <f t="shared" si="425"/>
        <v>0</v>
      </c>
      <c r="EB18" s="1508">
        <f t="shared" si="425"/>
        <v>0</v>
      </c>
      <c r="EC18" s="1508">
        <f t="shared" si="425"/>
        <v>0</v>
      </c>
      <c r="ED18" s="1508">
        <f t="shared" si="425"/>
        <v>0</v>
      </c>
      <c r="EE18" s="1508">
        <f t="shared" si="425"/>
        <v>0</v>
      </c>
      <c r="EF18" s="1508">
        <f t="shared" si="425"/>
        <v>0</v>
      </c>
      <c r="EG18" s="1507">
        <f t="shared" si="425"/>
        <v>0</v>
      </c>
      <c r="EH18" s="1508">
        <f t="shared" si="425"/>
        <v>0</v>
      </c>
      <c r="EI18" s="1508">
        <f t="shared" si="425"/>
        <v>0</v>
      </c>
      <c r="EJ18" s="1508">
        <f t="shared" si="425"/>
        <v>0</v>
      </c>
      <c r="EK18" s="1508">
        <f t="shared" si="425"/>
        <v>0</v>
      </c>
      <c r="EL18" s="1508">
        <f t="shared" si="425"/>
        <v>0</v>
      </c>
      <c r="EM18" s="1508">
        <f t="shared" si="425"/>
        <v>0</v>
      </c>
      <c r="EN18" s="1508">
        <f t="shared" si="425"/>
        <v>0</v>
      </c>
      <c r="EO18" s="1508">
        <f t="shared" si="425"/>
        <v>0</v>
      </c>
      <c r="EP18" s="1508">
        <f t="shared" si="425"/>
        <v>0</v>
      </c>
      <c r="EQ18" s="1508">
        <f t="shared" si="426"/>
        <v>0</v>
      </c>
      <c r="ER18" s="1509">
        <f t="shared" si="426"/>
        <v>0</v>
      </c>
      <c r="ES18" s="1507">
        <f t="shared" si="426"/>
        <v>0</v>
      </c>
      <c r="ET18" s="1508">
        <f t="shared" si="426"/>
        <v>0</v>
      </c>
      <c r="EU18" s="1508">
        <f t="shared" si="426"/>
        <v>0</v>
      </c>
      <c r="EV18" s="1508">
        <f t="shared" si="426"/>
        <v>0</v>
      </c>
      <c r="EW18" s="1508">
        <f t="shared" si="426"/>
        <v>0</v>
      </c>
      <c r="EX18" s="1508">
        <f t="shared" si="426"/>
        <v>0</v>
      </c>
      <c r="EY18" s="1508">
        <f t="shared" si="426"/>
        <v>0</v>
      </c>
      <c r="EZ18" s="1508">
        <f t="shared" si="426"/>
        <v>0</v>
      </c>
      <c r="FA18" s="1508">
        <f t="shared" si="426"/>
        <v>0</v>
      </c>
      <c r="FB18" s="1508">
        <f t="shared" si="426"/>
        <v>0</v>
      </c>
      <c r="FC18" s="1508">
        <f t="shared" si="426"/>
        <v>0</v>
      </c>
      <c r="FD18" s="1509">
        <f t="shared" si="426"/>
        <v>0</v>
      </c>
      <c r="FE18" s="1508">
        <f t="shared" si="426"/>
        <v>0</v>
      </c>
      <c r="FF18" s="1508">
        <f t="shared" si="426"/>
        <v>0</v>
      </c>
      <c r="FG18" s="1508">
        <f t="shared" si="427"/>
        <v>0</v>
      </c>
      <c r="FH18" s="1508">
        <f t="shared" si="427"/>
        <v>0</v>
      </c>
      <c r="FI18" s="1508">
        <f t="shared" si="427"/>
        <v>0</v>
      </c>
      <c r="FJ18" s="1508">
        <f t="shared" si="427"/>
        <v>0</v>
      </c>
      <c r="FK18" s="1508">
        <f t="shared" si="427"/>
        <v>0</v>
      </c>
      <c r="FL18" s="1508">
        <f t="shared" si="427"/>
        <v>0</v>
      </c>
      <c r="FM18" s="1508">
        <f t="shared" si="427"/>
        <v>0</v>
      </c>
      <c r="FN18" s="1508">
        <f t="shared" si="427"/>
        <v>0</v>
      </c>
      <c r="FO18" s="1508">
        <f t="shared" si="427"/>
        <v>0</v>
      </c>
      <c r="FP18" s="1509">
        <f t="shared" si="427"/>
        <v>0</v>
      </c>
      <c r="FQ18" s="1508">
        <f t="shared" si="427"/>
        <v>0</v>
      </c>
      <c r="FR18" s="1508">
        <f t="shared" si="427"/>
        <v>0</v>
      </c>
      <c r="FS18" s="1508">
        <f t="shared" si="427"/>
        <v>0</v>
      </c>
      <c r="FT18" s="1508">
        <f t="shared" si="427"/>
        <v>0</v>
      </c>
      <c r="FU18" s="1508">
        <f t="shared" si="427"/>
        <v>0</v>
      </c>
      <c r="FV18" s="1508">
        <f t="shared" si="427"/>
        <v>0</v>
      </c>
      <c r="FW18" s="1508">
        <f t="shared" si="428"/>
        <v>0</v>
      </c>
      <c r="FX18" s="1508">
        <f t="shared" si="428"/>
        <v>0</v>
      </c>
      <c r="FY18" s="1508">
        <f t="shared" si="428"/>
        <v>0</v>
      </c>
      <c r="FZ18" s="1508">
        <f t="shared" si="428"/>
        <v>0</v>
      </c>
      <c r="GA18" s="1508">
        <f t="shared" si="428"/>
        <v>0</v>
      </c>
      <c r="GB18" s="1509">
        <f t="shared" si="428"/>
        <v>0</v>
      </c>
      <c r="GC18" s="1506"/>
      <c r="GD18" s="1458">
        <f t="shared" si="446"/>
        <v>1</v>
      </c>
      <c r="GE18" s="1510">
        <f t="shared" si="429"/>
        <v>0</v>
      </c>
      <c r="GF18" s="1511">
        <f t="shared" si="429"/>
        <v>0</v>
      </c>
      <c r="GG18" s="1511">
        <f t="shared" si="429"/>
        <v>0</v>
      </c>
      <c r="GH18" s="1511">
        <f t="shared" si="429"/>
        <v>0</v>
      </c>
      <c r="GI18" s="1511">
        <f t="shared" si="429"/>
        <v>0</v>
      </c>
      <c r="GJ18" s="1511">
        <f t="shared" si="429"/>
        <v>0</v>
      </c>
      <c r="GK18" s="1511">
        <f t="shared" si="429"/>
        <v>0</v>
      </c>
      <c r="GL18" s="1511">
        <f t="shared" si="429"/>
        <v>0</v>
      </c>
      <c r="GM18" s="1511">
        <f t="shared" si="429"/>
        <v>0</v>
      </c>
      <c r="GN18" s="1512">
        <f t="shared" si="429"/>
        <v>0</v>
      </c>
      <c r="GO18" s="1513">
        <f t="shared" si="447"/>
        <v>0</v>
      </c>
      <c r="GP18" s="1506"/>
      <c r="GQ18" s="1510">
        <f t="shared" si="448"/>
        <v>0</v>
      </c>
      <c r="GR18" s="1511">
        <f t="shared" si="430"/>
        <v>0</v>
      </c>
      <c r="GS18" s="1511">
        <f t="shared" si="430"/>
        <v>0</v>
      </c>
      <c r="GT18" s="1511">
        <f t="shared" si="430"/>
        <v>0</v>
      </c>
      <c r="GU18" s="1511">
        <f t="shared" si="430"/>
        <v>0</v>
      </c>
      <c r="GV18" s="1511">
        <f t="shared" si="430"/>
        <v>0</v>
      </c>
      <c r="GW18" s="1511">
        <f t="shared" si="430"/>
        <v>0</v>
      </c>
      <c r="GX18" s="1511">
        <f t="shared" si="430"/>
        <v>0</v>
      </c>
      <c r="GY18" s="1511">
        <f t="shared" si="430"/>
        <v>0</v>
      </c>
      <c r="GZ18" s="1512">
        <f t="shared" si="430"/>
        <v>0</v>
      </c>
      <c r="HA18" s="1513">
        <f t="shared" si="449"/>
        <v>0</v>
      </c>
      <c r="HB18" s="1506">
        <f t="shared" si="431"/>
        <v>1</v>
      </c>
      <c r="HC18" s="1506"/>
      <c r="HD18" s="1508">
        <f t="shared" si="432"/>
        <v>0</v>
      </c>
      <c r="HE18" s="1460">
        <f t="shared" si="450"/>
        <v>0</v>
      </c>
      <c r="HF18" s="1460">
        <f t="shared" si="451"/>
        <v>0</v>
      </c>
      <c r="HG18" s="1460">
        <f t="shared" si="452"/>
        <v>0</v>
      </c>
      <c r="HH18" s="1460">
        <f t="shared" si="453"/>
        <v>0</v>
      </c>
      <c r="HI18" s="1460">
        <f t="shared" si="454"/>
        <v>0</v>
      </c>
      <c r="HJ18" s="1460">
        <f t="shared" si="455"/>
        <v>0</v>
      </c>
      <c r="HK18" s="1460">
        <f t="shared" si="456"/>
        <v>0</v>
      </c>
      <c r="HL18" s="1460">
        <f t="shared" si="457"/>
        <v>0</v>
      </c>
      <c r="HM18" s="1460">
        <f t="shared" si="458"/>
        <v>0</v>
      </c>
      <c r="HN18" s="1460">
        <f t="shared" si="459"/>
        <v>0</v>
      </c>
      <c r="HO18" s="1460">
        <f t="shared" si="460"/>
        <v>0</v>
      </c>
      <c r="HP18" s="1460">
        <f t="shared" si="461"/>
        <v>0</v>
      </c>
      <c r="HQ18" s="1460">
        <f t="shared" si="462"/>
        <v>0</v>
      </c>
      <c r="HR18" s="1460">
        <f t="shared" si="463"/>
        <v>0</v>
      </c>
      <c r="HS18" s="1460">
        <f t="shared" si="464"/>
        <v>0</v>
      </c>
      <c r="HT18" s="1460">
        <f t="shared" si="465"/>
        <v>0</v>
      </c>
      <c r="HU18" s="1460">
        <f t="shared" si="466"/>
        <v>0</v>
      </c>
      <c r="HV18" s="1460">
        <f t="shared" si="467"/>
        <v>0</v>
      </c>
      <c r="HW18" s="1460">
        <f t="shared" si="468"/>
        <v>0</v>
      </c>
      <c r="HX18" s="1460">
        <f t="shared" si="469"/>
        <v>0</v>
      </c>
      <c r="HY18" s="1460">
        <f t="shared" si="470"/>
        <v>0</v>
      </c>
      <c r="HZ18" s="1460">
        <f t="shared" si="471"/>
        <v>0</v>
      </c>
      <c r="IA18" s="1460">
        <f t="shared" si="472"/>
        <v>0</v>
      </c>
      <c r="IB18" s="1460">
        <f t="shared" si="473"/>
        <v>0</v>
      </c>
      <c r="IC18" s="1460">
        <f t="shared" si="474"/>
        <v>0</v>
      </c>
      <c r="ID18" s="1460">
        <f t="shared" si="475"/>
        <v>0</v>
      </c>
      <c r="IE18" s="1460">
        <f t="shared" si="476"/>
        <v>0</v>
      </c>
      <c r="IF18" s="1460">
        <f t="shared" si="477"/>
        <v>0</v>
      </c>
      <c r="IG18" s="1460">
        <f t="shared" si="478"/>
        <v>0</v>
      </c>
      <c r="IH18" s="1460">
        <f t="shared" si="479"/>
        <v>0</v>
      </c>
      <c r="II18" s="1460">
        <f t="shared" si="480"/>
        <v>0</v>
      </c>
      <c r="IJ18" s="1460">
        <f t="shared" si="481"/>
        <v>0</v>
      </c>
      <c r="IK18" s="1460">
        <f t="shared" si="482"/>
        <v>0</v>
      </c>
      <c r="IL18" s="1460">
        <f t="shared" si="483"/>
        <v>0</v>
      </c>
      <c r="IM18" s="1460">
        <f t="shared" si="484"/>
        <v>0</v>
      </c>
      <c r="IN18" s="1460">
        <f t="shared" si="485"/>
        <v>0</v>
      </c>
      <c r="IO18" s="1460">
        <f t="shared" si="486"/>
        <v>0</v>
      </c>
      <c r="IP18" s="1460">
        <f t="shared" si="487"/>
        <v>0</v>
      </c>
      <c r="IQ18" s="1460">
        <f t="shared" si="488"/>
        <v>0</v>
      </c>
      <c r="IR18" s="1460">
        <f t="shared" si="489"/>
        <v>0</v>
      </c>
      <c r="IS18" s="1460">
        <f t="shared" si="490"/>
        <v>0</v>
      </c>
      <c r="IT18" s="1460">
        <f t="shared" si="491"/>
        <v>0</v>
      </c>
      <c r="IU18" s="1460">
        <f t="shared" si="492"/>
        <v>0</v>
      </c>
      <c r="IV18" s="1460">
        <f t="shared" si="493"/>
        <v>0</v>
      </c>
      <c r="IW18" s="1460">
        <f t="shared" si="494"/>
        <v>0</v>
      </c>
      <c r="IX18" s="1460">
        <f t="shared" si="495"/>
        <v>0</v>
      </c>
      <c r="IY18" s="1460">
        <f t="shared" si="496"/>
        <v>0</v>
      </c>
      <c r="IZ18" s="1460">
        <f t="shared" si="497"/>
        <v>0</v>
      </c>
      <c r="JA18" s="1460">
        <f t="shared" si="498"/>
        <v>0</v>
      </c>
      <c r="JB18" s="1460">
        <f t="shared" si="499"/>
        <v>0</v>
      </c>
      <c r="JC18" s="1460">
        <f t="shared" si="500"/>
        <v>0</v>
      </c>
      <c r="JD18" s="1460">
        <f t="shared" si="501"/>
        <v>0</v>
      </c>
      <c r="JE18" s="1460">
        <f t="shared" si="502"/>
        <v>0</v>
      </c>
      <c r="JF18" s="1460">
        <f t="shared" si="503"/>
        <v>0</v>
      </c>
      <c r="JG18" s="1460">
        <f t="shared" si="504"/>
        <v>0</v>
      </c>
      <c r="JH18" s="1460">
        <f t="shared" si="505"/>
        <v>0</v>
      </c>
      <c r="JI18" s="1460">
        <f t="shared" si="506"/>
        <v>0</v>
      </c>
      <c r="JJ18" s="1460">
        <f t="shared" si="507"/>
        <v>0</v>
      </c>
      <c r="JK18" s="1460">
        <f t="shared" si="508"/>
        <v>0</v>
      </c>
      <c r="JL18" s="1460">
        <f t="shared" si="509"/>
        <v>0</v>
      </c>
      <c r="JM18" s="1460">
        <f t="shared" si="510"/>
        <v>0</v>
      </c>
      <c r="JN18" s="1460">
        <f t="shared" si="511"/>
        <v>0</v>
      </c>
      <c r="JO18" s="1460">
        <f t="shared" si="512"/>
        <v>0</v>
      </c>
      <c r="JP18" s="1460">
        <f t="shared" si="513"/>
        <v>0</v>
      </c>
      <c r="JQ18" s="1460">
        <f t="shared" si="514"/>
        <v>0</v>
      </c>
      <c r="JR18" s="1460">
        <f t="shared" si="515"/>
        <v>0</v>
      </c>
      <c r="JS18" s="1460">
        <f t="shared" si="516"/>
        <v>0</v>
      </c>
      <c r="JT18" s="1460">
        <f t="shared" si="517"/>
        <v>0</v>
      </c>
      <c r="JU18" s="1460">
        <f t="shared" si="518"/>
        <v>0</v>
      </c>
      <c r="JV18" s="1460">
        <f t="shared" si="519"/>
        <v>0</v>
      </c>
      <c r="JW18" s="1460">
        <f t="shared" si="520"/>
        <v>0</v>
      </c>
      <c r="JX18" s="1460">
        <f t="shared" si="521"/>
        <v>0</v>
      </c>
      <c r="JY18" s="1460">
        <f t="shared" si="522"/>
        <v>0</v>
      </c>
      <c r="JZ18" s="1460">
        <f t="shared" si="523"/>
        <v>0</v>
      </c>
      <c r="KA18" s="1460">
        <f t="shared" si="524"/>
        <v>0</v>
      </c>
      <c r="KB18" s="1460">
        <f t="shared" si="525"/>
        <v>0</v>
      </c>
      <c r="KC18" s="1460">
        <f t="shared" si="526"/>
        <v>0</v>
      </c>
      <c r="KD18" s="1460">
        <f t="shared" si="527"/>
        <v>0</v>
      </c>
      <c r="KE18" s="1460">
        <f t="shared" si="528"/>
        <v>0</v>
      </c>
      <c r="KF18" s="1460">
        <f t="shared" si="529"/>
        <v>0</v>
      </c>
      <c r="KG18" s="1460">
        <f t="shared" si="530"/>
        <v>0</v>
      </c>
      <c r="KH18" s="1460">
        <f t="shared" si="531"/>
        <v>0</v>
      </c>
      <c r="KI18" s="1460">
        <f t="shared" si="532"/>
        <v>0</v>
      </c>
      <c r="KJ18" s="1460">
        <f t="shared" si="533"/>
        <v>0</v>
      </c>
      <c r="KK18" s="1460">
        <f t="shared" si="534"/>
        <v>0</v>
      </c>
      <c r="KL18" s="1460">
        <f t="shared" si="535"/>
        <v>0</v>
      </c>
      <c r="KM18" s="1460">
        <f t="shared" si="536"/>
        <v>0</v>
      </c>
      <c r="KN18" s="1460">
        <f t="shared" si="537"/>
        <v>0</v>
      </c>
      <c r="KO18" s="1460">
        <f t="shared" si="538"/>
        <v>0</v>
      </c>
      <c r="KP18" s="1460">
        <f t="shared" si="539"/>
        <v>0</v>
      </c>
      <c r="KQ18" s="1460">
        <f t="shared" si="540"/>
        <v>0</v>
      </c>
      <c r="KR18" s="1460">
        <f t="shared" si="541"/>
        <v>0</v>
      </c>
      <c r="KS18" s="1460">
        <f t="shared" si="542"/>
        <v>0</v>
      </c>
      <c r="KT18" s="1460">
        <f t="shared" si="543"/>
        <v>0</v>
      </c>
      <c r="KU18" s="1460">
        <f t="shared" si="544"/>
        <v>0</v>
      </c>
      <c r="KV18" s="1460">
        <f t="shared" si="545"/>
        <v>0</v>
      </c>
      <c r="KW18" s="1460">
        <f t="shared" si="546"/>
        <v>0</v>
      </c>
      <c r="KX18" s="1460">
        <f t="shared" si="547"/>
        <v>0</v>
      </c>
      <c r="KY18" s="1460">
        <f t="shared" si="548"/>
        <v>0</v>
      </c>
      <c r="KZ18" s="1460">
        <f t="shared" si="549"/>
        <v>0</v>
      </c>
      <c r="LA18" s="1460">
        <f t="shared" si="550"/>
        <v>0</v>
      </c>
      <c r="LB18" s="1460">
        <f t="shared" si="551"/>
        <v>0</v>
      </c>
      <c r="LC18" s="1460">
        <f t="shared" si="552"/>
        <v>0</v>
      </c>
      <c r="LD18" s="1460">
        <f t="shared" si="553"/>
        <v>0</v>
      </c>
      <c r="LE18" s="1460">
        <f t="shared" si="554"/>
        <v>0</v>
      </c>
      <c r="LF18" s="1460">
        <f t="shared" si="555"/>
        <v>0</v>
      </c>
      <c r="LG18" s="1460">
        <f t="shared" si="556"/>
        <v>0</v>
      </c>
      <c r="LH18" s="1460">
        <f t="shared" si="557"/>
        <v>0</v>
      </c>
      <c r="LI18" s="1460">
        <f t="shared" si="558"/>
        <v>0</v>
      </c>
      <c r="LJ18" s="1460">
        <f t="shared" si="559"/>
        <v>0</v>
      </c>
      <c r="LK18" s="1460">
        <f t="shared" si="560"/>
        <v>0</v>
      </c>
      <c r="LL18" s="1460">
        <f t="shared" si="561"/>
        <v>0</v>
      </c>
      <c r="LM18" s="1460">
        <f t="shared" si="562"/>
        <v>0</v>
      </c>
      <c r="LN18" s="1460">
        <f t="shared" si="563"/>
        <v>0</v>
      </c>
      <c r="LO18" s="1460">
        <f t="shared" si="564"/>
        <v>0</v>
      </c>
      <c r="LP18" s="1460">
        <f t="shared" si="565"/>
        <v>0</v>
      </c>
      <c r="LQ18" s="1460">
        <f t="shared" si="566"/>
        <v>0</v>
      </c>
      <c r="LR18" s="1460">
        <f t="shared" si="567"/>
        <v>0</v>
      </c>
      <c r="LS18" s="1460">
        <f t="shared" si="568"/>
        <v>0</v>
      </c>
      <c r="LW18" s="1467">
        <f t="shared" si="569"/>
        <v>0</v>
      </c>
      <c r="LX18" s="1467">
        <f t="shared" si="573"/>
        <v>0</v>
      </c>
      <c r="LY18" s="1467">
        <f t="shared" si="574"/>
        <v>0</v>
      </c>
      <c r="LZ18" s="1467">
        <f t="shared" si="575"/>
        <v>0</v>
      </c>
      <c r="MA18" s="1506"/>
      <c r="MB18" s="1460">
        <f t="shared" si="570"/>
        <v>0</v>
      </c>
      <c r="MC18" s="1460">
        <f t="shared" si="571"/>
        <v>0</v>
      </c>
      <c r="MD18" s="1460">
        <f t="shared" si="576"/>
        <v>0</v>
      </c>
      <c r="ME18" s="1460">
        <f t="shared" si="576"/>
        <v>0</v>
      </c>
      <c r="MF18" s="1460">
        <f t="shared" si="576"/>
        <v>0</v>
      </c>
      <c r="MG18" s="1460">
        <f t="shared" si="576"/>
        <v>0</v>
      </c>
      <c r="MH18" s="1460">
        <f t="shared" si="576"/>
        <v>0</v>
      </c>
      <c r="MI18" s="1460">
        <f t="shared" si="576"/>
        <v>0</v>
      </c>
      <c r="MJ18" s="1460">
        <f t="shared" si="576"/>
        <v>0</v>
      </c>
      <c r="MK18" s="1460">
        <f t="shared" si="576"/>
        <v>0</v>
      </c>
      <c r="ML18" s="1460">
        <f t="shared" si="576"/>
        <v>0</v>
      </c>
      <c r="MM18" s="1460">
        <f t="shared" si="576"/>
        <v>0</v>
      </c>
      <c r="MN18" s="1460">
        <f t="shared" si="576"/>
        <v>0</v>
      </c>
      <c r="MO18" s="1460">
        <f t="shared" si="576"/>
        <v>0</v>
      </c>
      <c r="MP18" s="1460">
        <f t="shared" si="576"/>
        <v>0</v>
      </c>
      <c r="MQ18" s="1460">
        <f t="shared" si="576"/>
        <v>0</v>
      </c>
      <c r="MR18" s="1460">
        <f t="shared" si="576"/>
        <v>0</v>
      </c>
      <c r="MS18" s="1460">
        <f t="shared" si="576"/>
        <v>0</v>
      </c>
      <c r="MT18" s="1460">
        <f t="shared" si="576"/>
        <v>0</v>
      </c>
      <c r="MU18" s="1460">
        <f t="shared" si="576"/>
        <v>0</v>
      </c>
      <c r="MV18" s="1460">
        <f t="shared" si="576"/>
        <v>0</v>
      </c>
      <c r="MW18" s="1460">
        <f t="shared" si="576"/>
        <v>0</v>
      </c>
      <c r="MX18" s="1460">
        <f t="shared" si="576"/>
        <v>0</v>
      </c>
      <c r="MY18" s="1460">
        <f t="shared" si="576"/>
        <v>0</v>
      </c>
      <c r="MZ18" s="1460">
        <f t="shared" si="576"/>
        <v>0</v>
      </c>
      <c r="NA18" s="1460">
        <f t="shared" si="576"/>
        <v>0</v>
      </c>
      <c r="NB18" s="1460">
        <f t="shared" si="576"/>
        <v>0</v>
      </c>
      <c r="NC18" s="1460">
        <f t="shared" si="576"/>
        <v>0</v>
      </c>
      <c r="ND18" s="1460">
        <f t="shared" si="576"/>
        <v>0</v>
      </c>
      <c r="NE18" s="1460">
        <f t="shared" si="576"/>
        <v>0</v>
      </c>
      <c r="NF18" s="1460">
        <f t="shared" si="576"/>
        <v>0</v>
      </c>
      <c r="NG18" s="1460">
        <f t="shared" si="576"/>
        <v>0</v>
      </c>
      <c r="NH18" s="1460">
        <f t="shared" si="576"/>
        <v>0</v>
      </c>
      <c r="NI18" s="1460">
        <f t="shared" si="576"/>
        <v>0</v>
      </c>
      <c r="NJ18" s="1460">
        <f t="shared" si="576"/>
        <v>0</v>
      </c>
      <c r="NK18" s="1460">
        <f t="shared" si="576"/>
        <v>0</v>
      </c>
      <c r="NL18" s="1460">
        <f t="shared" si="576"/>
        <v>0</v>
      </c>
      <c r="NM18" s="1460">
        <f t="shared" si="576"/>
        <v>0</v>
      </c>
      <c r="NN18" s="1460">
        <f t="shared" si="576"/>
        <v>0</v>
      </c>
      <c r="NO18" s="1460">
        <f t="shared" si="576"/>
        <v>0</v>
      </c>
      <c r="NP18" s="1460">
        <f t="shared" si="576"/>
        <v>0</v>
      </c>
      <c r="NQ18" s="1460">
        <f t="shared" si="576"/>
        <v>0</v>
      </c>
      <c r="NR18" s="1460">
        <f t="shared" si="576"/>
        <v>0</v>
      </c>
      <c r="NS18" s="1460">
        <f t="shared" si="576"/>
        <v>0</v>
      </c>
      <c r="NT18" s="1460">
        <f t="shared" si="576"/>
        <v>0</v>
      </c>
      <c r="NU18" s="1460">
        <f t="shared" si="576"/>
        <v>0</v>
      </c>
      <c r="NV18" s="1460">
        <f t="shared" si="576"/>
        <v>0</v>
      </c>
      <c r="NW18" s="1460">
        <f t="shared" si="576"/>
        <v>0</v>
      </c>
      <c r="NX18" s="1460">
        <f t="shared" si="576"/>
        <v>0</v>
      </c>
      <c r="NY18" s="1460">
        <f t="shared" si="576"/>
        <v>0</v>
      </c>
      <c r="NZ18" s="1460">
        <f t="shared" si="576"/>
        <v>0</v>
      </c>
      <c r="OA18" s="1460">
        <f t="shared" si="576"/>
        <v>0</v>
      </c>
      <c r="OB18" s="1460">
        <f t="shared" si="576"/>
        <v>0</v>
      </c>
      <c r="OC18" s="1460">
        <f t="shared" si="576"/>
        <v>0</v>
      </c>
      <c r="OD18" s="1460">
        <f t="shared" si="576"/>
        <v>0</v>
      </c>
      <c r="OE18" s="1460">
        <f t="shared" si="576"/>
        <v>0</v>
      </c>
      <c r="OF18" s="1460">
        <f t="shared" si="576"/>
        <v>0</v>
      </c>
      <c r="OG18" s="1460">
        <f t="shared" si="576"/>
        <v>0</v>
      </c>
      <c r="OH18" s="1460">
        <f t="shared" si="576"/>
        <v>0</v>
      </c>
      <c r="OI18" s="1460">
        <f t="shared" si="576"/>
        <v>0</v>
      </c>
      <c r="OJ18" s="1460">
        <f t="shared" si="576"/>
        <v>0</v>
      </c>
      <c r="OK18" s="1460">
        <f t="shared" si="576"/>
        <v>0</v>
      </c>
      <c r="OL18" s="1460">
        <f t="shared" si="576"/>
        <v>0</v>
      </c>
      <c r="OM18" s="1460">
        <f t="shared" si="576"/>
        <v>0</v>
      </c>
      <c r="ON18" s="1460">
        <f t="shared" si="576"/>
        <v>0</v>
      </c>
      <c r="OO18" s="1460">
        <f t="shared" si="576"/>
        <v>0</v>
      </c>
      <c r="OP18" s="1460">
        <f t="shared" si="436"/>
        <v>0</v>
      </c>
      <c r="OQ18" s="1460">
        <f t="shared" si="436"/>
        <v>0</v>
      </c>
      <c r="OR18" s="1460">
        <f t="shared" si="436"/>
        <v>0</v>
      </c>
      <c r="OS18" s="1460">
        <f t="shared" si="436"/>
        <v>0</v>
      </c>
      <c r="OT18" s="1460">
        <f t="shared" si="436"/>
        <v>0</v>
      </c>
      <c r="OU18" s="1460">
        <f t="shared" si="436"/>
        <v>0</v>
      </c>
      <c r="OV18" s="1460">
        <f t="shared" si="436"/>
        <v>0</v>
      </c>
      <c r="OW18" s="1460">
        <f t="shared" si="436"/>
        <v>0</v>
      </c>
      <c r="OX18" s="1460">
        <f t="shared" si="436"/>
        <v>0</v>
      </c>
      <c r="OY18" s="1460">
        <f t="shared" si="436"/>
        <v>0</v>
      </c>
      <c r="OZ18" s="1460">
        <f t="shared" si="436"/>
        <v>0</v>
      </c>
      <c r="PA18" s="1460">
        <f t="shared" si="436"/>
        <v>0</v>
      </c>
      <c r="PB18" s="1460">
        <f t="shared" si="436"/>
        <v>0</v>
      </c>
      <c r="PC18" s="1460">
        <f t="shared" si="436"/>
        <v>0</v>
      </c>
      <c r="PD18" s="1460">
        <f t="shared" si="436"/>
        <v>0</v>
      </c>
      <c r="PE18" s="1460">
        <f t="shared" si="436"/>
        <v>0</v>
      </c>
      <c r="PF18" s="1460">
        <f t="shared" si="436"/>
        <v>0</v>
      </c>
      <c r="PG18" s="1460">
        <f t="shared" si="436"/>
        <v>0</v>
      </c>
      <c r="PH18" s="1460">
        <f t="shared" si="436"/>
        <v>0</v>
      </c>
      <c r="PI18" s="1460">
        <f t="shared" si="436"/>
        <v>0</v>
      </c>
      <c r="PJ18" s="1460">
        <f t="shared" si="436"/>
        <v>0</v>
      </c>
      <c r="PK18" s="1460">
        <f t="shared" si="436"/>
        <v>0</v>
      </c>
      <c r="PL18" s="1460">
        <f t="shared" si="436"/>
        <v>0</v>
      </c>
      <c r="PM18" s="1460">
        <f t="shared" si="436"/>
        <v>0</v>
      </c>
      <c r="PN18" s="1460">
        <f t="shared" si="436"/>
        <v>0</v>
      </c>
      <c r="PO18" s="1460">
        <f t="shared" si="436"/>
        <v>0</v>
      </c>
      <c r="PP18" s="1460">
        <f t="shared" si="436"/>
        <v>0</v>
      </c>
      <c r="PQ18" s="1460">
        <f t="shared" si="436"/>
        <v>0</v>
      </c>
      <c r="PR18" s="1460">
        <f t="shared" si="436"/>
        <v>0</v>
      </c>
      <c r="PS18" s="1460">
        <f t="shared" si="436"/>
        <v>0</v>
      </c>
      <c r="PT18" s="1460">
        <f t="shared" si="436"/>
        <v>0</v>
      </c>
      <c r="PU18" s="1460">
        <f t="shared" si="436"/>
        <v>0</v>
      </c>
      <c r="PV18" s="1460">
        <f t="shared" si="436"/>
        <v>0</v>
      </c>
      <c r="PW18" s="1460">
        <f t="shared" si="436"/>
        <v>0</v>
      </c>
      <c r="PX18" s="1460">
        <f t="shared" si="436"/>
        <v>0</v>
      </c>
      <c r="PY18" s="1460">
        <f t="shared" si="436"/>
        <v>0</v>
      </c>
      <c r="PZ18" s="1460">
        <f t="shared" si="436"/>
        <v>0</v>
      </c>
      <c r="QA18" s="1460">
        <f t="shared" si="436"/>
        <v>0</v>
      </c>
      <c r="QB18" s="1460">
        <f t="shared" si="436"/>
        <v>0</v>
      </c>
      <c r="QC18" s="1460">
        <f t="shared" ref="QC18:QQ33" si="577">IF(QC$12&lt;$AO18,0,IF(QC$12&lt;=$AU18,(QC$8-$LW18)*$D18/12,IF(QC$12&gt;=$BF18,(QC$8-$LZ18)*$D18/12,IF(QC$12&gt;=$BE18,0,IF(QC$12&gt;=$BA18,(QC$8-$LY18)*$D18/12,IF(QC$12&gt;=$AZ18,0,IF(QC$12&gt;=$AV18,(QC$8-$LX18)*$D18/12,0)))))))</f>
        <v>0</v>
      </c>
      <c r="QD18" s="1460">
        <f t="shared" si="577"/>
        <v>0</v>
      </c>
      <c r="QE18" s="1460">
        <f t="shared" si="577"/>
        <v>0</v>
      </c>
      <c r="QF18" s="1460">
        <f t="shared" si="577"/>
        <v>0</v>
      </c>
      <c r="QG18" s="1460">
        <f t="shared" si="577"/>
        <v>0</v>
      </c>
      <c r="QH18" s="1460">
        <f t="shared" si="577"/>
        <v>0</v>
      </c>
      <c r="QI18" s="1460">
        <f t="shared" si="577"/>
        <v>0</v>
      </c>
      <c r="QJ18" s="1460">
        <f t="shared" si="577"/>
        <v>0</v>
      </c>
      <c r="QK18" s="1460">
        <f t="shared" si="577"/>
        <v>0</v>
      </c>
      <c r="QL18" s="1460">
        <f t="shared" si="577"/>
        <v>0</v>
      </c>
      <c r="QM18" s="1460">
        <f t="shared" si="577"/>
        <v>0</v>
      </c>
      <c r="QN18" s="1460">
        <f t="shared" si="577"/>
        <v>0</v>
      </c>
      <c r="QO18" s="1460">
        <f t="shared" si="577"/>
        <v>0</v>
      </c>
      <c r="QP18" s="1460">
        <f t="shared" si="577"/>
        <v>0</v>
      </c>
      <c r="QQ18" s="1460">
        <f t="shared" si="577"/>
        <v>0</v>
      </c>
    </row>
    <row r="19" spans="1:459" s="1466" customFormat="1" ht="22.5" customHeight="1">
      <c r="A19" s="1468"/>
      <c r="B19" s="1469"/>
      <c r="C19" s="1469"/>
      <c r="D19" s="1470"/>
      <c r="E19" s="1471"/>
      <c r="F19" s="1472"/>
      <c r="G19" s="1472"/>
      <c r="H19" s="1473">
        <f t="shared" si="390"/>
        <v>0</v>
      </c>
      <c r="I19" s="1474">
        <v>0</v>
      </c>
      <c r="J19" s="1475">
        <f t="shared" si="437"/>
        <v>0</v>
      </c>
      <c r="K19" s="1476">
        <v>0</v>
      </c>
      <c r="L19" s="1477">
        <f t="shared" si="438"/>
        <v>0</v>
      </c>
      <c r="M19" s="1477">
        <f t="shared" si="391"/>
        <v>0</v>
      </c>
      <c r="N19" s="1478"/>
      <c r="O19" s="1479">
        <v>0</v>
      </c>
      <c r="P19" s="1480">
        <v>0</v>
      </c>
      <c r="Q19" s="1828">
        <v>0</v>
      </c>
      <c r="R19" s="1831">
        <f t="shared" si="439"/>
        <v>0</v>
      </c>
      <c r="S19" s="1481">
        <f>IF(AND(SUM(O19:Q19)=0,N19="NNN"),MIN('Operating History and Pro Forma'!$M$33,'Operating History and Pro Forma'!$T$15)*D19,SUM(O19:Q19)*D19)</f>
        <v>0</v>
      </c>
      <c r="T19" s="1482">
        <f t="shared" si="440"/>
        <v>0</v>
      </c>
      <c r="U19" s="1483">
        <f t="shared" si="392"/>
        <v>0</v>
      </c>
      <c r="V19" s="1480"/>
      <c r="W19" s="1514"/>
      <c r="X19" s="1486" t="str">
        <f t="shared" si="393"/>
        <v/>
      </c>
      <c r="Y19" s="1487">
        <f t="shared" si="394"/>
        <v>0</v>
      </c>
      <c r="Z19" s="1488"/>
      <c r="AA19" s="1488"/>
      <c r="AB19" s="1488"/>
      <c r="AC19" s="1488"/>
      <c r="AD19" s="1489">
        <f t="shared" si="395"/>
        <v>0</v>
      </c>
      <c r="AE19" s="1490" t="str">
        <f t="shared" si="396"/>
        <v/>
      </c>
      <c r="AF19" s="1491">
        <f t="shared" si="397"/>
        <v>0</v>
      </c>
      <c r="AG19" s="1492">
        <f t="shared" si="441"/>
        <v>0</v>
      </c>
      <c r="AH19" s="1493">
        <f t="shared" si="442"/>
        <v>0</v>
      </c>
      <c r="AI19" s="1493">
        <f t="shared" si="442"/>
        <v>0</v>
      </c>
      <c r="AJ19" s="1494">
        <f t="shared" si="442"/>
        <v>0</v>
      </c>
      <c r="AK19" s="1494">
        <f t="shared" si="442"/>
        <v>0</v>
      </c>
      <c r="AL19" s="1495">
        <f t="shared" si="442"/>
        <v>0</v>
      </c>
      <c r="AM19" s="1496">
        <f t="shared" si="442"/>
        <v>0</v>
      </c>
      <c r="AN19" s="1497">
        <f t="shared" si="399"/>
        <v>0</v>
      </c>
      <c r="AO19" s="1498">
        <f t="shared" si="443"/>
        <v>0</v>
      </c>
      <c r="AP19" s="1499">
        <f t="shared" si="400"/>
        <v>0</v>
      </c>
      <c r="AQ19" s="1500">
        <f t="shared" si="401"/>
        <v>0</v>
      </c>
      <c r="AR19" s="1501">
        <f t="shared" si="402"/>
        <v>0</v>
      </c>
      <c r="AS19" s="1498">
        <f t="shared" si="403"/>
        <v>0</v>
      </c>
      <c r="AT19" s="1501">
        <f t="shared" si="404"/>
        <v>0</v>
      </c>
      <c r="AU19" s="1498">
        <f t="shared" si="405"/>
        <v>1</v>
      </c>
      <c r="AV19" s="1498">
        <f t="shared" si="406"/>
        <v>2</v>
      </c>
      <c r="AW19" s="1499">
        <f t="shared" si="572"/>
        <v>0</v>
      </c>
      <c r="AX19" s="1502">
        <f t="shared" si="407"/>
        <v>0</v>
      </c>
      <c r="AY19" s="1503">
        <f t="shared" si="408"/>
        <v>0</v>
      </c>
      <c r="AZ19" s="1498">
        <f t="shared" si="409"/>
        <v>2</v>
      </c>
      <c r="BA19" s="1498">
        <f t="shared" si="410"/>
        <v>3</v>
      </c>
      <c r="BB19" s="1499">
        <f t="shared" si="411"/>
        <v>0</v>
      </c>
      <c r="BC19" s="1502">
        <f t="shared" si="412"/>
        <v>0</v>
      </c>
      <c r="BD19" s="1503">
        <f t="shared" si="413"/>
        <v>0</v>
      </c>
      <c r="BE19" s="1498">
        <f t="shared" si="414"/>
        <v>3</v>
      </c>
      <c r="BF19" s="1498">
        <f t="shared" si="415"/>
        <v>4</v>
      </c>
      <c r="BG19" s="1499">
        <f t="shared" si="416"/>
        <v>0</v>
      </c>
      <c r="BH19" s="1502">
        <f t="shared" si="417"/>
        <v>0</v>
      </c>
      <c r="BI19" s="1502">
        <f t="shared" si="418"/>
        <v>0</v>
      </c>
      <c r="BJ19" s="1504">
        <f t="shared" si="419"/>
        <v>1900</v>
      </c>
      <c r="BK19" s="1505" t="str">
        <f t="shared" si="444"/>
        <v/>
      </c>
      <c r="BL19" s="1506"/>
      <c r="BM19" s="1507">
        <f t="shared" si="420"/>
        <v>0</v>
      </c>
      <c r="BN19" s="1508">
        <f t="shared" si="445"/>
        <v>0</v>
      </c>
      <c r="BO19" s="1508">
        <f t="shared" si="421"/>
        <v>0</v>
      </c>
      <c r="BP19" s="1508">
        <f t="shared" si="421"/>
        <v>0</v>
      </c>
      <c r="BQ19" s="1508">
        <f t="shared" si="421"/>
        <v>0</v>
      </c>
      <c r="BR19" s="1508">
        <f t="shared" si="421"/>
        <v>0</v>
      </c>
      <c r="BS19" s="1508">
        <f t="shared" si="421"/>
        <v>0</v>
      </c>
      <c r="BT19" s="1508">
        <f t="shared" si="421"/>
        <v>0</v>
      </c>
      <c r="BU19" s="1508">
        <f t="shared" si="421"/>
        <v>0</v>
      </c>
      <c r="BV19" s="1508">
        <f t="shared" si="421"/>
        <v>0</v>
      </c>
      <c r="BW19" s="1508">
        <f t="shared" si="421"/>
        <v>0</v>
      </c>
      <c r="BX19" s="1508">
        <f t="shared" si="421"/>
        <v>0</v>
      </c>
      <c r="BY19" s="1507">
        <f t="shared" si="421"/>
        <v>0</v>
      </c>
      <c r="BZ19" s="1508">
        <f t="shared" si="421"/>
        <v>0</v>
      </c>
      <c r="CA19" s="1508">
        <f t="shared" si="421"/>
        <v>0</v>
      </c>
      <c r="CB19" s="1508">
        <f t="shared" si="421"/>
        <v>0</v>
      </c>
      <c r="CC19" s="1508">
        <f t="shared" si="421"/>
        <v>0</v>
      </c>
      <c r="CD19" s="1508">
        <f t="shared" si="421"/>
        <v>0</v>
      </c>
      <c r="CE19" s="1508">
        <f t="shared" si="422"/>
        <v>0</v>
      </c>
      <c r="CF19" s="1508">
        <f t="shared" si="422"/>
        <v>0</v>
      </c>
      <c r="CG19" s="1508">
        <f t="shared" si="422"/>
        <v>0</v>
      </c>
      <c r="CH19" s="1508">
        <f t="shared" si="422"/>
        <v>0</v>
      </c>
      <c r="CI19" s="1508">
        <f t="shared" si="422"/>
        <v>0</v>
      </c>
      <c r="CJ19" s="1509">
        <f t="shared" si="422"/>
        <v>0</v>
      </c>
      <c r="CK19" s="1507">
        <f t="shared" si="422"/>
        <v>0</v>
      </c>
      <c r="CL19" s="1508">
        <f t="shared" si="422"/>
        <v>0</v>
      </c>
      <c r="CM19" s="1508">
        <f t="shared" si="422"/>
        <v>0</v>
      </c>
      <c r="CN19" s="1508">
        <f t="shared" si="422"/>
        <v>0</v>
      </c>
      <c r="CO19" s="1508">
        <f t="shared" si="422"/>
        <v>0</v>
      </c>
      <c r="CP19" s="1508">
        <f t="shared" si="422"/>
        <v>0</v>
      </c>
      <c r="CQ19" s="1508">
        <f t="shared" si="422"/>
        <v>0</v>
      </c>
      <c r="CR19" s="1508">
        <f t="shared" si="422"/>
        <v>0</v>
      </c>
      <c r="CS19" s="1508">
        <f t="shared" si="422"/>
        <v>0</v>
      </c>
      <c r="CT19" s="1508">
        <f t="shared" si="422"/>
        <v>0</v>
      </c>
      <c r="CU19" s="1508">
        <f t="shared" si="423"/>
        <v>0</v>
      </c>
      <c r="CV19" s="1509">
        <f t="shared" si="423"/>
        <v>0</v>
      </c>
      <c r="CW19" s="1508">
        <f t="shared" si="423"/>
        <v>0</v>
      </c>
      <c r="CX19" s="1508">
        <f t="shared" si="423"/>
        <v>0</v>
      </c>
      <c r="CY19" s="1508">
        <f t="shared" si="423"/>
        <v>0</v>
      </c>
      <c r="CZ19" s="1508">
        <f t="shared" si="423"/>
        <v>0</v>
      </c>
      <c r="DA19" s="1508">
        <f t="shared" si="423"/>
        <v>0</v>
      </c>
      <c r="DB19" s="1508">
        <f t="shared" si="423"/>
        <v>0</v>
      </c>
      <c r="DC19" s="1508">
        <f t="shared" si="423"/>
        <v>0</v>
      </c>
      <c r="DD19" s="1508">
        <f t="shared" si="423"/>
        <v>0</v>
      </c>
      <c r="DE19" s="1508">
        <f t="shared" si="423"/>
        <v>0</v>
      </c>
      <c r="DF19" s="1508">
        <f t="shared" si="423"/>
        <v>0</v>
      </c>
      <c r="DG19" s="1508">
        <f t="shared" si="423"/>
        <v>0</v>
      </c>
      <c r="DH19" s="1509">
        <f t="shared" si="423"/>
        <v>0</v>
      </c>
      <c r="DI19" s="1508">
        <f t="shared" si="423"/>
        <v>0</v>
      </c>
      <c r="DJ19" s="1508">
        <f t="shared" si="423"/>
        <v>0</v>
      </c>
      <c r="DK19" s="1508">
        <f t="shared" si="424"/>
        <v>0</v>
      </c>
      <c r="DL19" s="1508">
        <f t="shared" si="424"/>
        <v>0</v>
      </c>
      <c r="DM19" s="1508">
        <f t="shared" si="424"/>
        <v>0</v>
      </c>
      <c r="DN19" s="1508">
        <f t="shared" si="424"/>
        <v>0</v>
      </c>
      <c r="DO19" s="1508">
        <f t="shared" si="424"/>
        <v>0</v>
      </c>
      <c r="DP19" s="1508">
        <f t="shared" si="424"/>
        <v>0</v>
      </c>
      <c r="DQ19" s="1508">
        <f t="shared" si="424"/>
        <v>0</v>
      </c>
      <c r="DR19" s="1508">
        <f t="shared" si="424"/>
        <v>0</v>
      </c>
      <c r="DS19" s="1508">
        <f t="shared" si="424"/>
        <v>0</v>
      </c>
      <c r="DT19" s="1509">
        <f t="shared" si="424"/>
        <v>0</v>
      </c>
      <c r="DU19" s="1507">
        <f t="shared" si="424"/>
        <v>0</v>
      </c>
      <c r="DV19" s="1508">
        <f t="shared" si="424"/>
        <v>0</v>
      </c>
      <c r="DW19" s="1508">
        <f t="shared" si="424"/>
        <v>0</v>
      </c>
      <c r="DX19" s="1508">
        <f t="shared" si="424"/>
        <v>0</v>
      </c>
      <c r="DY19" s="1508">
        <f t="shared" si="424"/>
        <v>0</v>
      </c>
      <c r="DZ19" s="1508">
        <f t="shared" si="424"/>
        <v>0</v>
      </c>
      <c r="EA19" s="1508">
        <f t="shared" si="425"/>
        <v>0</v>
      </c>
      <c r="EB19" s="1508">
        <f t="shared" si="425"/>
        <v>0</v>
      </c>
      <c r="EC19" s="1508">
        <f t="shared" si="425"/>
        <v>0</v>
      </c>
      <c r="ED19" s="1508">
        <f t="shared" si="425"/>
        <v>0</v>
      </c>
      <c r="EE19" s="1508">
        <f t="shared" si="425"/>
        <v>0</v>
      </c>
      <c r="EF19" s="1508">
        <f t="shared" si="425"/>
        <v>0</v>
      </c>
      <c r="EG19" s="1507">
        <f t="shared" si="425"/>
        <v>0</v>
      </c>
      <c r="EH19" s="1508">
        <f t="shared" si="425"/>
        <v>0</v>
      </c>
      <c r="EI19" s="1508">
        <f t="shared" si="425"/>
        <v>0</v>
      </c>
      <c r="EJ19" s="1508">
        <f t="shared" si="425"/>
        <v>0</v>
      </c>
      <c r="EK19" s="1508">
        <f t="shared" si="425"/>
        <v>0</v>
      </c>
      <c r="EL19" s="1508">
        <f t="shared" si="425"/>
        <v>0</v>
      </c>
      <c r="EM19" s="1508">
        <f t="shared" si="425"/>
        <v>0</v>
      </c>
      <c r="EN19" s="1508">
        <f t="shared" si="425"/>
        <v>0</v>
      </c>
      <c r="EO19" s="1508">
        <f t="shared" si="425"/>
        <v>0</v>
      </c>
      <c r="EP19" s="1508">
        <f t="shared" si="425"/>
        <v>0</v>
      </c>
      <c r="EQ19" s="1508">
        <f t="shared" si="426"/>
        <v>0</v>
      </c>
      <c r="ER19" s="1509">
        <f t="shared" si="426"/>
        <v>0</v>
      </c>
      <c r="ES19" s="1507">
        <f t="shared" si="426"/>
        <v>0</v>
      </c>
      <c r="ET19" s="1508">
        <f t="shared" si="426"/>
        <v>0</v>
      </c>
      <c r="EU19" s="1508">
        <f t="shared" si="426"/>
        <v>0</v>
      </c>
      <c r="EV19" s="1508">
        <f t="shared" si="426"/>
        <v>0</v>
      </c>
      <c r="EW19" s="1508">
        <f t="shared" si="426"/>
        <v>0</v>
      </c>
      <c r="EX19" s="1508">
        <f t="shared" si="426"/>
        <v>0</v>
      </c>
      <c r="EY19" s="1508">
        <f t="shared" si="426"/>
        <v>0</v>
      </c>
      <c r="EZ19" s="1508">
        <f t="shared" si="426"/>
        <v>0</v>
      </c>
      <c r="FA19" s="1508">
        <f t="shared" si="426"/>
        <v>0</v>
      </c>
      <c r="FB19" s="1508">
        <f t="shared" si="426"/>
        <v>0</v>
      </c>
      <c r="FC19" s="1508">
        <f t="shared" si="426"/>
        <v>0</v>
      </c>
      <c r="FD19" s="1509">
        <f t="shared" si="426"/>
        <v>0</v>
      </c>
      <c r="FE19" s="1508">
        <f t="shared" si="426"/>
        <v>0</v>
      </c>
      <c r="FF19" s="1508">
        <f t="shared" si="426"/>
        <v>0</v>
      </c>
      <c r="FG19" s="1508">
        <f t="shared" si="427"/>
        <v>0</v>
      </c>
      <c r="FH19" s="1508">
        <f t="shared" si="427"/>
        <v>0</v>
      </c>
      <c r="FI19" s="1508">
        <f t="shared" si="427"/>
        <v>0</v>
      </c>
      <c r="FJ19" s="1508">
        <f t="shared" si="427"/>
        <v>0</v>
      </c>
      <c r="FK19" s="1508">
        <f t="shared" si="427"/>
        <v>0</v>
      </c>
      <c r="FL19" s="1508">
        <f t="shared" si="427"/>
        <v>0</v>
      </c>
      <c r="FM19" s="1508">
        <f t="shared" si="427"/>
        <v>0</v>
      </c>
      <c r="FN19" s="1508">
        <f t="shared" si="427"/>
        <v>0</v>
      </c>
      <c r="FO19" s="1508">
        <f t="shared" si="427"/>
        <v>0</v>
      </c>
      <c r="FP19" s="1509">
        <f t="shared" si="427"/>
        <v>0</v>
      </c>
      <c r="FQ19" s="1508">
        <f t="shared" si="427"/>
        <v>0</v>
      </c>
      <c r="FR19" s="1508">
        <f t="shared" si="427"/>
        <v>0</v>
      </c>
      <c r="FS19" s="1508">
        <f t="shared" si="427"/>
        <v>0</v>
      </c>
      <c r="FT19" s="1508">
        <f t="shared" si="427"/>
        <v>0</v>
      </c>
      <c r="FU19" s="1508">
        <f t="shared" si="427"/>
        <v>0</v>
      </c>
      <c r="FV19" s="1508">
        <f t="shared" si="427"/>
        <v>0</v>
      </c>
      <c r="FW19" s="1508">
        <f t="shared" si="428"/>
        <v>0</v>
      </c>
      <c r="FX19" s="1508">
        <f t="shared" si="428"/>
        <v>0</v>
      </c>
      <c r="FY19" s="1508">
        <f t="shared" si="428"/>
        <v>0</v>
      </c>
      <c r="FZ19" s="1508">
        <f t="shared" si="428"/>
        <v>0</v>
      </c>
      <c r="GA19" s="1508">
        <f t="shared" si="428"/>
        <v>0</v>
      </c>
      <c r="GB19" s="1509">
        <f t="shared" si="428"/>
        <v>0</v>
      </c>
      <c r="GC19" s="1506"/>
      <c r="GD19" s="1458">
        <f t="shared" si="446"/>
        <v>1</v>
      </c>
      <c r="GE19" s="1510">
        <f t="shared" si="429"/>
        <v>0</v>
      </c>
      <c r="GF19" s="1511">
        <f t="shared" si="429"/>
        <v>0</v>
      </c>
      <c r="GG19" s="1511">
        <f t="shared" si="429"/>
        <v>0</v>
      </c>
      <c r="GH19" s="1511">
        <f t="shared" si="429"/>
        <v>0</v>
      </c>
      <c r="GI19" s="1511">
        <f t="shared" si="429"/>
        <v>0</v>
      </c>
      <c r="GJ19" s="1511">
        <f t="shared" si="429"/>
        <v>0</v>
      </c>
      <c r="GK19" s="1511">
        <f t="shared" si="429"/>
        <v>0</v>
      </c>
      <c r="GL19" s="1511">
        <f t="shared" si="429"/>
        <v>0</v>
      </c>
      <c r="GM19" s="1511">
        <f t="shared" si="429"/>
        <v>0</v>
      </c>
      <c r="GN19" s="1512">
        <f t="shared" si="429"/>
        <v>0</v>
      </c>
      <c r="GO19" s="1513">
        <f t="shared" si="447"/>
        <v>0</v>
      </c>
      <c r="GP19" s="1506"/>
      <c r="GQ19" s="1510">
        <f t="shared" si="448"/>
        <v>0</v>
      </c>
      <c r="GR19" s="1511">
        <f t="shared" si="430"/>
        <v>0</v>
      </c>
      <c r="GS19" s="1511">
        <f t="shared" si="430"/>
        <v>0</v>
      </c>
      <c r="GT19" s="1511">
        <f t="shared" si="430"/>
        <v>0</v>
      </c>
      <c r="GU19" s="1511">
        <f t="shared" si="430"/>
        <v>0</v>
      </c>
      <c r="GV19" s="1511">
        <f t="shared" si="430"/>
        <v>0</v>
      </c>
      <c r="GW19" s="1511">
        <f t="shared" si="430"/>
        <v>0</v>
      </c>
      <c r="GX19" s="1511">
        <f t="shared" si="430"/>
        <v>0</v>
      </c>
      <c r="GY19" s="1511">
        <f t="shared" si="430"/>
        <v>0</v>
      </c>
      <c r="GZ19" s="1512">
        <f t="shared" si="430"/>
        <v>0</v>
      </c>
      <c r="HA19" s="1513">
        <f t="shared" si="449"/>
        <v>0</v>
      </c>
      <c r="HB19" s="1506">
        <f>ROUNDUP(AV19/12,0)</f>
        <v>1</v>
      </c>
      <c r="HC19" s="1506"/>
      <c r="HD19" s="1508">
        <f t="shared" si="432"/>
        <v>0</v>
      </c>
      <c r="HE19" s="1460">
        <f t="shared" si="450"/>
        <v>0</v>
      </c>
      <c r="HF19" s="1460">
        <f t="shared" si="451"/>
        <v>0</v>
      </c>
      <c r="HG19" s="1460">
        <f t="shared" si="452"/>
        <v>0</v>
      </c>
      <c r="HH19" s="1460">
        <f t="shared" si="453"/>
        <v>0</v>
      </c>
      <c r="HI19" s="1460">
        <f t="shared" si="454"/>
        <v>0</v>
      </c>
      <c r="HJ19" s="1460">
        <f t="shared" si="455"/>
        <v>0</v>
      </c>
      <c r="HK19" s="1460">
        <f t="shared" si="456"/>
        <v>0</v>
      </c>
      <c r="HL19" s="1460">
        <f t="shared" si="457"/>
        <v>0</v>
      </c>
      <c r="HM19" s="1460">
        <f t="shared" si="458"/>
        <v>0</v>
      </c>
      <c r="HN19" s="1460">
        <f t="shared" si="459"/>
        <v>0</v>
      </c>
      <c r="HO19" s="1460">
        <f t="shared" si="460"/>
        <v>0</v>
      </c>
      <c r="HP19" s="1460">
        <f t="shared" si="461"/>
        <v>0</v>
      </c>
      <c r="HQ19" s="1460">
        <f t="shared" si="462"/>
        <v>0</v>
      </c>
      <c r="HR19" s="1460">
        <f t="shared" si="463"/>
        <v>0</v>
      </c>
      <c r="HS19" s="1460">
        <f t="shared" si="464"/>
        <v>0</v>
      </c>
      <c r="HT19" s="1460">
        <f t="shared" si="465"/>
        <v>0</v>
      </c>
      <c r="HU19" s="1460">
        <f t="shared" si="466"/>
        <v>0</v>
      </c>
      <c r="HV19" s="1460">
        <f t="shared" si="467"/>
        <v>0</v>
      </c>
      <c r="HW19" s="1460">
        <f t="shared" si="468"/>
        <v>0</v>
      </c>
      <c r="HX19" s="1460">
        <f t="shared" si="469"/>
        <v>0</v>
      </c>
      <c r="HY19" s="1460">
        <f t="shared" si="470"/>
        <v>0</v>
      </c>
      <c r="HZ19" s="1460">
        <f t="shared" si="471"/>
        <v>0</v>
      </c>
      <c r="IA19" s="1460">
        <f t="shared" si="472"/>
        <v>0</v>
      </c>
      <c r="IB19" s="1460">
        <f t="shared" si="473"/>
        <v>0</v>
      </c>
      <c r="IC19" s="1460">
        <f t="shared" si="474"/>
        <v>0</v>
      </c>
      <c r="ID19" s="1460">
        <f t="shared" si="475"/>
        <v>0</v>
      </c>
      <c r="IE19" s="1460">
        <f t="shared" si="476"/>
        <v>0</v>
      </c>
      <c r="IF19" s="1460">
        <f t="shared" si="477"/>
        <v>0</v>
      </c>
      <c r="IG19" s="1460">
        <f t="shared" si="478"/>
        <v>0</v>
      </c>
      <c r="IH19" s="1460">
        <f t="shared" si="479"/>
        <v>0</v>
      </c>
      <c r="II19" s="1460">
        <f t="shared" si="480"/>
        <v>0</v>
      </c>
      <c r="IJ19" s="1460">
        <f t="shared" si="481"/>
        <v>0</v>
      </c>
      <c r="IK19" s="1460">
        <f t="shared" si="482"/>
        <v>0</v>
      </c>
      <c r="IL19" s="1460">
        <f t="shared" si="483"/>
        <v>0</v>
      </c>
      <c r="IM19" s="1460">
        <f t="shared" si="484"/>
        <v>0</v>
      </c>
      <c r="IN19" s="1460">
        <f t="shared" si="485"/>
        <v>0</v>
      </c>
      <c r="IO19" s="1460">
        <f t="shared" si="486"/>
        <v>0</v>
      </c>
      <c r="IP19" s="1460">
        <f t="shared" si="487"/>
        <v>0</v>
      </c>
      <c r="IQ19" s="1460">
        <f t="shared" si="488"/>
        <v>0</v>
      </c>
      <c r="IR19" s="1460">
        <f t="shared" si="489"/>
        <v>0</v>
      </c>
      <c r="IS19" s="1460">
        <f t="shared" si="490"/>
        <v>0</v>
      </c>
      <c r="IT19" s="1460">
        <f t="shared" si="491"/>
        <v>0</v>
      </c>
      <c r="IU19" s="1460">
        <f t="shared" si="492"/>
        <v>0</v>
      </c>
      <c r="IV19" s="1460">
        <f t="shared" si="493"/>
        <v>0</v>
      </c>
      <c r="IW19" s="1460">
        <f t="shared" si="494"/>
        <v>0</v>
      </c>
      <c r="IX19" s="1460">
        <f t="shared" si="495"/>
        <v>0</v>
      </c>
      <c r="IY19" s="1460">
        <f t="shared" si="496"/>
        <v>0</v>
      </c>
      <c r="IZ19" s="1460">
        <f t="shared" si="497"/>
        <v>0</v>
      </c>
      <c r="JA19" s="1460">
        <f t="shared" si="498"/>
        <v>0</v>
      </c>
      <c r="JB19" s="1460">
        <f t="shared" si="499"/>
        <v>0</v>
      </c>
      <c r="JC19" s="1460">
        <f t="shared" si="500"/>
        <v>0</v>
      </c>
      <c r="JD19" s="1460">
        <f t="shared" si="501"/>
        <v>0</v>
      </c>
      <c r="JE19" s="1460">
        <f t="shared" si="502"/>
        <v>0</v>
      </c>
      <c r="JF19" s="1460">
        <f t="shared" si="503"/>
        <v>0</v>
      </c>
      <c r="JG19" s="1460">
        <f t="shared" si="504"/>
        <v>0</v>
      </c>
      <c r="JH19" s="1460">
        <f t="shared" si="505"/>
        <v>0</v>
      </c>
      <c r="JI19" s="1460">
        <f t="shared" si="506"/>
        <v>0</v>
      </c>
      <c r="JJ19" s="1460">
        <f t="shared" si="507"/>
        <v>0</v>
      </c>
      <c r="JK19" s="1460">
        <f t="shared" si="508"/>
        <v>0</v>
      </c>
      <c r="JL19" s="1460">
        <f t="shared" si="509"/>
        <v>0</v>
      </c>
      <c r="JM19" s="1460">
        <f t="shared" si="510"/>
        <v>0</v>
      </c>
      <c r="JN19" s="1460">
        <f t="shared" si="511"/>
        <v>0</v>
      </c>
      <c r="JO19" s="1460">
        <f t="shared" si="512"/>
        <v>0</v>
      </c>
      <c r="JP19" s="1460">
        <f t="shared" si="513"/>
        <v>0</v>
      </c>
      <c r="JQ19" s="1460">
        <f t="shared" si="514"/>
        <v>0</v>
      </c>
      <c r="JR19" s="1460">
        <f t="shared" si="515"/>
        <v>0</v>
      </c>
      <c r="JS19" s="1460">
        <f t="shared" si="516"/>
        <v>0</v>
      </c>
      <c r="JT19" s="1460">
        <f t="shared" si="517"/>
        <v>0</v>
      </c>
      <c r="JU19" s="1460">
        <f t="shared" si="518"/>
        <v>0</v>
      </c>
      <c r="JV19" s="1460">
        <f t="shared" si="519"/>
        <v>0</v>
      </c>
      <c r="JW19" s="1460">
        <f t="shared" si="520"/>
        <v>0</v>
      </c>
      <c r="JX19" s="1460">
        <f t="shared" si="521"/>
        <v>0</v>
      </c>
      <c r="JY19" s="1460">
        <f t="shared" si="522"/>
        <v>0</v>
      </c>
      <c r="JZ19" s="1460">
        <f t="shared" si="523"/>
        <v>0</v>
      </c>
      <c r="KA19" s="1460">
        <f t="shared" si="524"/>
        <v>0</v>
      </c>
      <c r="KB19" s="1460">
        <f t="shared" si="525"/>
        <v>0</v>
      </c>
      <c r="KC19" s="1460">
        <f t="shared" si="526"/>
        <v>0</v>
      </c>
      <c r="KD19" s="1460">
        <f t="shared" si="527"/>
        <v>0</v>
      </c>
      <c r="KE19" s="1460">
        <f t="shared" si="528"/>
        <v>0</v>
      </c>
      <c r="KF19" s="1460">
        <f t="shared" si="529"/>
        <v>0</v>
      </c>
      <c r="KG19" s="1460">
        <f t="shared" si="530"/>
        <v>0</v>
      </c>
      <c r="KH19" s="1460">
        <f t="shared" si="531"/>
        <v>0</v>
      </c>
      <c r="KI19" s="1460">
        <f t="shared" si="532"/>
        <v>0</v>
      </c>
      <c r="KJ19" s="1460">
        <f t="shared" si="533"/>
        <v>0</v>
      </c>
      <c r="KK19" s="1460">
        <f t="shared" si="534"/>
        <v>0</v>
      </c>
      <c r="KL19" s="1460">
        <f t="shared" si="535"/>
        <v>0</v>
      </c>
      <c r="KM19" s="1460">
        <f t="shared" si="536"/>
        <v>0</v>
      </c>
      <c r="KN19" s="1460">
        <f t="shared" si="537"/>
        <v>0</v>
      </c>
      <c r="KO19" s="1460">
        <f t="shared" si="538"/>
        <v>0</v>
      </c>
      <c r="KP19" s="1460">
        <f t="shared" si="539"/>
        <v>0</v>
      </c>
      <c r="KQ19" s="1460">
        <f t="shared" si="540"/>
        <v>0</v>
      </c>
      <c r="KR19" s="1460">
        <f t="shared" si="541"/>
        <v>0</v>
      </c>
      <c r="KS19" s="1460">
        <f t="shared" si="542"/>
        <v>0</v>
      </c>
      <c r="KT19" s="1460">
        <f t="shared" si="543"/>
        <v>0</v>
      </c>
      <c r="KU19" s="1460">
        <f t="shared" si="544"/>
        <v>0</v>
      </c>
      <c r="KV19" s="1460">
        <f t="shared" si="545"/>
        <v>0</v>
      </c>
      <c r="KW19" s="1460">
        <f t="shared" si="546"/>
        <v>0</v>
      </c>
      <c r="KX19" s="1460">
        <f t="shared" si="547"/>
        <v>0</v>
      </c>
      <c r="KY19" s="1460">
        <f t="shared" si="548"/>
        <v>0</v>
      </c>
      <c r="KZ19" s="1460">
        <f t="shared" si="549"/>
        <v>0</v>
      </c>
      <c r="LA19" s="1460">
        <f t="shared" si="550"/>
        <v>0</v>
      </c>
      <c r="LB19" s="1460">
        <f t="shared" si="551"/>
        <v>0</v>
      </c>
      <c r="LC19" s="1460">
        <f t="shared" si="552"/>
        <v>0</v>
      </c>
      <c r="LD19" s="1460">
        <f t="shared" si="553"/>
        <v>0</v>
      </c>
      <c r="LE19" s="1460">
        <f t="shared" si="554"/>
        <v>0</v>
      </c>
      <c r="LF19" s="1460">
        <f t="shared" si="555"/>
        <v>0</v>
      </c>
      <c r="LG19" s="1460">
        <f t="shared" si="556"/>
        <v>0</v>
      </c>
      <c r="LH19" s="1460">
        <f t="shared" si="557"/>
        <v>0</v>
      </c>
      <c r="LI19" s="1460">
        <f t="shared" si="558"/>
        <v>0</v>
      </c>
      <c r="LJ19" s="1460">
        <f t="shared" si="559"/>
        <v>0</v>
      </c>
      <c r="LK19" s="1460">
        <f t="shared" si="560"/>
        <v>0</v>
      </c>
      <c r="LL19" s="1460">
        <f t="shared" si="561"/>
        <v>0</v>
      </c>
      <c r="LM19" s="1460">
        <f t="shared" si="562"/>
        <v>0</v>
      </c>
      <c r="LN19" s="1460">
        <f t="shared" si="563"/>
        <v>0</v>
      </c>
      <c r="LO19" s="1460">
        <f t="shared" si="564"/>
        <v>0</v>
      </c>
      <c r="LP19" s="1460">
        <f t="shared" si="565"/>
        <v>0</v>
      </c>
      <c r="LQ19" s="1460">
        <f t="shared" si="566"/>
        <v>0</v>
      </c>
      <c r="LR19" s="1460">
        <f t="shared" si="567"/>
        <v>0</v>
      </c>
      <c r="LS19" s="1460">
        <f t="shared" si="568"/>
        <v>0</v>
      </c>
      <c r="LW19" s="1467">
        <f t="shared" si="569"/>
        <v>0</v>
      </c>
      <c r="LX19" s="1467">
        <f t="shared" si="573"/>
        <v>0</v>
      </c>
      <c r="LY19" s="1467">
        <f t="shared" si="574"/>
        <v>0</v>
      </c>
      <c r="LZ19" s="1467">
        <f t="shared" si="575"/>
        <v>0</v>
      </c>
      <c r="MA19" s="1506"/>
      <c r="MB19" s="1460">
        <f t="shared" si="570"/>
        <v>0</v>
      </c>
      <c r="MC19" s="1460">
        <f t="shared" si="571"/>
        <v>0</v>
      </c>
      <c r="MD19" s="1460">
        <f t="shared" si="576"/>
        <v>0</v>
      </c>
      <c r="ME19" s="1460">
        <f t="shared" si="576"/>
        <v>0</v>
      </c>
      <c r="MF19" s="1460">
        <f t="shared" si="576"/>
        <v>0</v>
      </c>
      <c r="MG19" s="1460">
        <f t="shared" si="576"/>
        <v>0</v>
      </c>
      <c r="MH19" s="1460">
        <f t="shared" si="576"/>
        <v>0</v>
      </c>
      <c r="MI19" s="1460">
        <f t="shared" si="576"/>
        <v>0</v>
      </c>
      <c r="MJ19" s="1460">
        <f t="shared" si="576"/>
        <v>0</v>
      </c>
      <c r="MK19" s="1460">
        <f t="shared" si="576"/>
        <v>0</v>
      </c>
      <c r="ML19" s="1460">
        <f t="shared" si="576"/>
        <v>0</v>
      </c>
      <c r="MM19" s="1460">
        <f t="shared" si="576"/>
        <v>0</v>
      </c>
      <c r="MN19" s="1460">
        <f t="shared" si="576"/>
        <v>0</v>
      </c>
      <c r="MO19" s="1460">
        <f t="shared" si="576"/>
        <v>0</v>
      </c>
      <c r="MP19" s="1460">
        <f t="shared" si="576"/>
        <v>0</v>
      </c>
      <c r="MQ19" s="1460">
        <f t="shared" si="576"/>
        <v>0</v>
      </c>
      <c r="MR19" s="1460">
        <f t="shared" si="576"/>
        <v>0</v>
      </c>
      <c r="MS19" s="1460">
        <f t="shared" si="576"/>
        <v>0</v>
      </c>
      <c r="MT19" s="1460">
        <f t="shared" si="576"/>
        <v>0</v>
      </c>
      <c r="MU19" s="1460">
        <f t="shared" si="576"/>
        <v>0</v>
      </c>
      <c r="MV19" s="1460">
        <f t="shared" si="576"/>
        <v>0</v>
      </c>
      <c r="MW19" s="1460">
        <f t="shared" si="576"/>
        <v>0</v>
      </c>
      <c r="MX19" s="1460">
        <f t="shared" si="576"/>
        <v>0</v>
      </c>
      <c r="MY19" s="1460">
        <f t="shared" si="576"/>
        <v>0</v>
      </c>
      <c r="MZ19" s="1460">
        <f t="shared" si="576"/>
        <v>0</v>
      </c>
      <c r="NA19" s="1460">
        <f t="shared" si="576"/>
        <v>0</v>
      </c>
      <c r="NB19" s="1460">
        <f t="shared" si="576"/>
        <v>0</v>
      </c>
      <c r="NC19" s="1460">
        <f t="shared" si="576"/>
        <v>0</v>
      </c>
      <c r="ND19" s="1460">
        <f t="shared" si="576"/>
        <v>0</v>
      </c>
      <c r="NE19" s="1460">
        <f t="shared" si="576"/>
        <v>0</v>
      </c>
      <c r="NF19" s="1460">
        <f t="shared" si="576"/>
        <v>0</v>
      </c>
      <c r="NG19" s="1460">
        <f t="shared" si="576"/>
        <v>0</v>
      </c>
      <c r="NH19" s="1460">
        <f t="shared" si="576"/>
        <v>0</v>
      </c>
      <c r="NI19" s="1460">
        <f t="shared" si="576"/>
        <v>0</v>
      </c>
      <c r="NJ19" s="1460">
        <f t="shared" si="576"/>
        <v>0</v>
      </c>
      <c r="NK19" s="1460">
        <f t="shared" si="576"/>
        <v>0</v>
      </c>
      <c r="NL19" s="1460">
        <f t="shared" si="576"/>
        <v>0</v>
      </c>
      <c r="NM19" s="1460">
        <f t="shared" si="576"/>
        <v>0</v>
      </c>
      <c r="NN19" s="1460">
        <f t="shared" si="576"/>
        <v>0</v>
      </c>
      <c r="NO19" s="1460">
        <f t="shared" si="576"/>
        <v>0</v>
      </c>
      <c r="NP19" s="1460">
        <f t="shared" si="576"/>
        <v>0</v>
      </c>
      <c r="NQ19" s="1460">
        <f t="shared" si="576"/>
        <v>0</v>
      </c>
      <c r="NR19" s="1460">
        <f t="shared" si="576"/>
        <v>0</v>
      </c>
      <c r="NS19" s="1460">
        <f t="shared" si="576"/>
        <v>0</v>
      </c>
      <c r="NT19" s="1460">
        <f t="shared" si="576"/>
        <v>0</v>
      </c>
      <c r="NU19" s="1460">
        <f t="shared" si="576"/>
        <v>0</v>
      </c>
      <c r="NV19" s="1460">
        <f t="shared" si="576"/>
        <v>0</v>
      </c>
      <c r="NW19" s="1460">
        <f t="shared" si="576"/>
        <v>0</v>
      </c>
      <c r="NX19" s="1460">
        <f t="shared" si="576"/>
        <v>0</v>
      </c>
      <c r="NY19" s="1460">
        <f t="shared" si="576"/>
        <v>0</v>
      </c>
      <c r="NZ19" s="1460">
        <f t="shared" si="576"/>
        <v>0</v>
      </c>
      <c r="OA19" s="1460">
        <f t="shared" si="576"/>
        <v>0</v>
      </c>
      <c r="OB19" s="1460">
        <f t="shared" si="576"/>
        <v>0</v>
      </c>
      <c r="OC19" s="1460">
        <f t="shared" si="576"/>
        <v>0</v>
      </c>
      <c r="OD19" s="1460">
        <f t="shared" si="576"/>
        <v>0</v>
      </c>
      <c r="OE19" s="1460">
        <f t="shared" si="576"/>
        <v>0</v>
      </c>
      <c r="OF19" s="1460">
        <f t="shared" si="576"/>
        <v>0</v>
      </c>
      <c r="OG19" s="1460">
        <f t="shared" si="576"/>
        <v>0</v>
      </c>
      <c r="OH19" s="1460">
        <f t="shared" si="576"/>
        <v>0</v>
      </c>
      <c r="OI19" s="1460">
        <f t="shared" si="576"/>
        <v>0</v>
      </c>
      <c r="OJ19" s="1460">
        <f t="shared" si="576"/>
        <v>0</v>
      </c>
      <c r="OK19" s="1460">
        <f t="shared" si="576"/>
        <v>0</v>
      </c>
      <c r="OL19" s="1460">
        <f t="shared" si="576"/>
        <v>0</v>
      </c>
      <c r="OM19" s="1460">
        <f t="shared" si="576"/>
        <v>0</v>
      </c>
      <c r="ON19" s="1460">
        <f t="shared" si="576"/>
        <v>0</v>
      </c>
      <c r="OO19" s="1460">
        <f t="shared" si="576"/>
        <v>0</v>
      </c>
      <c r="OP19" s="1460">
        <f t="shared" ref="OP19:PE34" si="578">IF(OP$12&lt;$AO19,0,IF(OP$12&lt;=$AU19,(OP$8-$LW19)*$D19/12,IF(OP$12&gt;=$BF19,(OP$8-$LZ19)*$D19/12,IF(OP$12&gt;=$BE19,0,IF(OP$12&gt;=$BA19,(OP$8-$LY19)*$D19/12,IF(OP$12&gt;=$AZ19,0,IF(OP$12&gt;=$AV19,(OP$8-$LX19)*$D19/12,0)))))))</f>
        <v>0</v>
      </c>
      <c r="OQ19" s="1460">
        <f t="shared" si="578"/>
        <v>0</v>
      </c>
      <c r="OR19" s="1460">
        <f t="shared" si="578"/>
        <v>0</v>
      </c>
      <c r="OS19" s="1460">
        <f t="shared" si="578"/>
        <v>0</v>
      </c>
      <c r="OT19" s="1460">
        <f t="shared" si="578"/>
        <v>0</v>
      </c>
      <c r="OU19" s="1460">
        <f t="shared" si="578"/>
        <v>0</v>
      </c>
      <c r="OV19" s="1460">
        <f t="shared" si="578"/>
        <v>0</v>
      </c>
      <c r="OW19" s="1460">
        <f t="shared" si="578"/>
        <v>0</v>
      </c>
      <c r="OX19" s="1460">
        <f t="shared" si="578"/>
        <v>0</v>
      </c>
      <c r="OY19" s="1460">
        <f t="shared" si="578"/>
        <v>0</v>
      </c>
      <c r="OZ19" s="1460">
        <f t="shared" si="578"/>
        <v>0</v>
      </c>
      <c r="PA19" s="1460">
        <f t="shared" si="578"/>
        <v>0</v>
      </c>
      <c r="PB19" s="1460">
        <f t="shared" si="578"/>
        <v>0</v>
      </c>
      <c r="PC19" s="1460">
        <f t="shared" si="578"/>
        <v>0</v>
      </c>
      <c r="PD19" s="1460">
        <f t="shared" si="578"/>
        <v>0</v>
      </c>
      <c r="PE19" s="1460">
        <f t="shared" si="578"/>
        <v>0</v>
      </c>
      <c r="PF19" s="1460">
        <f t="shared" ref="PF19:PU34" si="579">IF(PF$12&lt;$AO19,0,IF(PF$12&lt;=$AU19,(PF$8-$LW19)*$D19/12,IF(PF$12&gt;=$BF19,(PF$8-$LZ19)*$D19/12,IF(PF$12&gt;=$BE19,0,IF(PF$12&gt;=$BA19,(PF$8-$LY19)*$D19/12,IF(PF$12&gt;=$AZ19,0,IF(PF$12&gt;=$AV19,(PF$8-$LX19)*$D19/12,0)))))))</f>
        <v>0</v>
      </c>
      <c r="PG19" s="1460">
        <f t="shared" si="579"/>
        <v>0</v>
      </c>
      <c r="PH19" s="1460">
        <f t="shared" si="579"/>
        <v>0</v>
      </c>
      <c r="PI19" s="1460">
        <f t="shared" si="579"/>
        <v>0</v>
      </c>
      <c r="PJ19" s="1460">
        <f t="shared" si="579"/>
        <v>0</v>
      </c>
      <c r="PK19" s="1460">
        <f t="shared" si="579"/>
        <v>0</v>
      </c>
      <c r="PL19" s="1460">
        <f t="shared" si="579"/>
        <v>0</v>
      </c>
      <c r="PM19" s="1460">
        <f t="shared" si="579"/>
        <v>0</v>
      </c>
      <c r="PN19" s="1460">
        <f t="shared" si="579"/>
        <v>0</v>
      </c>
      <c r="PO19" s="1460">
        <f t="shared" si="579"/>
        <v>0</v>
      </c>
      <c r="PP19" s="1460">
        <f t="shared" si="579"/>
        <v>0</v>
      </c>
      <c r="PQ19" s="1460">
        <f t="shared" si="579"/>
        <v>0</v>
      </c>
      <c r="PR19" s="1460">
        <f t="shared" si="579"/>
        <v>0</v>
      </c>
      <c r="PS19" s="1460">
        <f t="shared" si="579"/>
        <v>0</v>
      </c>
      <c r="PT19" s="1460">
        <f t="shared" si="579"/>
        <v>0</v>
      </c>
      <c r="PU19" s="1460">
        <f t="shared" si="579"/>
        <v>0</v>
      </c>
      <c r="PV19" s="1460">
        <f t="shared" ref="PV19:QK34" si="580">IF(PV$12&lt;$AO19,0,IF(PV$12&lt;=$AU19,(PV$8-$LW19)*$D19/12,IF(PV$12&gt;=$BF19,(PV$8-$LZ19)*$D19/12,IF(PV$12&gt;=$BE19,0,IF(PV$12&gt;=$BA19,(PV$8-$LY19)*$D19/12,IF(PV$12&gt;=$AZ19,0,IF(PV$12&gt;=$AV19,(PV$8-$LX19)*$D19/12,0)))))))</f>
        <v>0</v>
      </c>
      <c r="PW19" s="1460">
        <f t="shared" si="580"/>
        <v>0</v>
      </c>
      <c r="PX19" s="1460">
        <f t="shared" si="580"/>
        <v>0</v>
      </c>
      <c r="PY19" s="1460">
        <f t="shared" si="580"/>
        <v>0</v>
      </c>
      <c r="PZ19" s="1460">
        <f t="shared" si="580"/>
        <v>0</v>
      </c>
      <c r="QA19" s="1460">
        <f t="shared" si="580"/>
        <v>0</v>
      </c>
      <c r="QB19" s="1460">
        <f t="shared" si="580"/>
        <v>0</v>
      </c>
      <c r="QC19" s="1460">
        <f t="shared" si="580"/>
        <v>0</v>
      </c>
      <c r="QD19" s="1460">
        <f t="shared" si="580"/>
        <v>0</v>
      </c>
      <c r="QE19" s="1460">
        <f t="shared" si="580"/>
        <v>0</v>
      </c>
      <c r="QF19" s="1460">
        <f t="shared" si="580"/>
        <v>0</v>
      </c>
      <c r="QG19" s="1460">
        <f t="shared" si="580"/>
        <v>0</v>
      </c>
      <c r="QH19" s="1460">
        <f t="shared" si="580"/>
        <v>0</v>
      </c>
      <c r="QI19" s="1460">
        <f t="shared" si="580"/>
        <v>0</v>
      </c>
      <c r="QJ19" s="1460">
        <f t="shared" si="580"/>
        <v>0</v>
      </c>
      <c r="QK19" s="1460">
        <f t="shared" si="580"/>
        <v>0</v>
      </c>
      <c r="QL19" s="1460">
        <f t="shared" si="577"/>
        <v>0</v>
      </c>
      <c r="QM19" s="1460">
        <f t="shared" si="577"/>
        <v>0</v>
      </c>
      <c r="QN19" s="1460">
        <f t="shared" si="577"/>
        <v>0</v>
      </c>
      <c r="QO19" s="1460">
        <f t="shared" si="577"/>
        <v>0</v>
      </c>
      <c r="QP19" s="1460">
        <f t="shared" si="577"/>
        <v>0</v>
      </c>
      <c r="QQ19" s="1460">
        <f t="shared" si="577"/>
        <v>0</v>
      </c>
    </row>
    <row r="20" spans="1:459" s="1466" customFormat="1" ht="22.5" customHeight="1">
      <c r="A20" s="1468"/>
      <c r="B20" s="1469"/>
      <c r="C20" s="1469"/>
      <c r="D20" s="1470"/>
      <c r="E20" s="1471"/>
      <c r="F20" s="1472"/>
      <c r="G20" s="1472"/>
      <c r="H20" s="1473">
        <f t="shared" si="390"/>
        <v>0</v>
      </c>
      <c r="I20" s="1474">
        <v>0</v>
      </c>
      <c r="J20" s="1475">
        <f t="shared" si="437"/>
        <v>0</v>
      </c>
      <c r="K20" s="1476">
        <v>0</v>
      </c>
      <c r="L20" s="1477">
        <f t="shared" si="438"/>
        <v>0</v>
      </c>
      <c r="M20" s="1477">
        <f t="shared" si="391"/>
        <v>0</v>
      </c>
      <c r="N20" s="1478"/>
      <c r="O20" s="1479">
        <v>0</v>
      </c>
      <c r="P20" s="1480">
        <v>0</v>
      </c>
      <c r="Q20" s="1828">
        <v>0</v>
      </c>
      <c r="R20" s="1831">
        <f t="shared" si="439"/>
        <v>0</v>
      </c>
      <c r="S20" s="1481">
        <f>IF(AND(SUM(O20:Q20)=0,N20="NNN"),MIN('Operating History and Pro Forma'!$M$33,'Operating History and Pro Forma'!$T$15)*D20,SUM(O20:Q20)*D20)</f>
        <v>0</v>
      </c>
      <c r="T20" s="1482">
        <f t="shared" si="440"/>
        <v>0</v>
      </c>
      <c r="U20" s="1483">
        <f t="shared" si="392"/>
        <v>0</v>
      </c>
      <c r="V20" s="1480"/>
      <c r="W20" s="1514"/>
      <c r="X20" s="1486" t="str">
        <f t="shared" si="393"/>
        <v/>
      </c>
      <c r="Y20" s="1487">
        <f t="shared" si="394"/>
        <v>0</v>
      </c>
      <c r="Z20" s="1488"/>
      <c r="AA20" s="1488"/>
      <c r="AB20" s="1488"/>
      <c r="AC20" s="1488"/>
      <c r="AD20" s="1489">
        <f t="shared" si="395"/>
        <v>0</v>
      </c>
      <c r="AE20" s="1490" t="str">
        <f t="shared" si="396"/>
        <v/>
      </c>
      <c r="AF20" s="1491">
        <f t="shared" si="397"/>
        <v>0</v>
      </c>
      <c r="AG20" s="1492">
        <f t="shared" si="441"/>
        <v>0</v>
      </c>
      <c r="AH20" s="1493">
        <f t="shared" si="442"/>
        <v>0</v>
      </c>
      <c r="AI20" s="1493">
        <f t="shared" si="442"/>
        <v>0</v>
      </c>
      <c r="AJ20" s="1494">
        <f t="shared" si="442"/>
        <v>0</v>
      </c>
      <c r="AK20" s="1494">
        <f t="shared" si="442"/>
        <v>0</v>
      </c>
      <c r="AL20" s="1495">
        <f t="shared" si="442"/>
        <v>0</v>
      </c>
      <c r="AM20" s="1496">
        <f t="shared" si="442"/>
        <v>0</v>
      </c>
      <c r="AN20" s="1497">
        <f t="shared" si="399"/>
        <v>0</v>
      </c>
      <c r="AO20" s="1498">
        <f t="shared" si="443"/>
        <v>0</v>
      </c>
      <c r="AP20" s="1499">
        <f t="shared" si="400"/>
        <v>0</v>
      </c>
      <c r="AQ20" s="1500">
        <f t="shared" si="401"/>
        <v>0</v>
      </c>
      <c r="AR20" s="1501">
        <f t="shared" si="402"/>
        <v>0</v>
      </c>
      <c r="AS20" s="1498">
        <f t="shared" si="403"/>
        <v>0</v>
      </c>
      <c r="AT20" s="1501">
        <f t="shared" si="404"/>
        <v>0</v>
      </c>
      <c r="AU20" s="1498">
        <f t="shared" si="405"/>
        <v>1</v>
      </c>
      <c r="AV20" s="1498">
        <f t="shared" si="406"/>
        <v>2</v>
      </c>
      <c r="AW20" s="1499">
        <f t="shared" si="572"/>
        <v>0</v>
      </c>
      <c r="AX20" s="1502">
        <f t="shared" si="407"/>
        <v>0</v>
      </c>
      <c r="AY20" s="1503">
        <f t="shared" si="408"/>
        <v>0</v>
      </c>
      <c r="AZ20" s="1498">
        <f t="shared" si="409"/>
        <v>2</v>
      </c>
      <c r="BA20" s="1498">
        <f t="shared" si="410"/>
        <v>3</v>
      </c>
      <c r="BB20" s="1499">
        <f t="shared" si="411"/>
        <v>0</v>
      </c>
      <c r="BC20" s="1502">
        <f t="shared" si="412"/>
        <v>0</v>
      </c>
      <c r="BD20" s="1503">
        <f t="shared" si="413"/>
        <v>0</v>
      </c>
      <c r="BE20" s="1498">
        <f t="shared" si="414"/>
        <v>3</v>
      </c>
      <c r="BF20" s="1498">
        <f t="shared" si="415"/>
        <v>4</v>
      </c>
      <c r="BG20" s="1499">
        <f t="shared" si="416"/>
        <v>0</v>
      </c>
      <c r="BH20" s="1502">
        <f t="shared" si="417"/>
        <v>0</v>
      </c>
      <c r="BI20" s="1502">
        <f t="shared" si="418"/>
        <v>0</v>
      </c>
      <c r="BJ20" s="1504">
        <f t="shared" si="419"/>
        <v>1900</v>
      </c>
      <c r="BK20" s="1505" t="str">
        <f t="shared" si="444"/>
        <v/>
      </c>
      <c r="BL20" s="1506"/>
      <c r="BM20" s="1507">
        <f t="shared" si="420"/>
        <v>0</v>
      </c>
      <c r="BN20" s="1508">
        <f t="shared" si="445"/>
        <v>0</v>
      </c>
      <c r="BO20" s="1508">
        <f t="shared" si="421"/>
        <v>0</v>
      </c>
      <c r="BP20" s="1508">
        <f t="shared" si="421"/>
        <v>0</v>
      </c>
      <c r="BQ20" s="1508">
        <f t="shared" si="421"/>
        <v>0</v>
      </c>
      <c r="BR20" s="1508">
        <f t="shared" si="421"/>
        <v>0</v>
      </c>
      <c r="BS20" s="1508">
        <f t="shared" si="421"/>
        <v>0</v>
      </c>
      <c r="BT20" s="1508">
        <f t="shared" si="421"/>
        <v>0</v>
      </c>
      <c r="BU20" s="1508">
        <f t="shared" si="421"/>
        <v>0</v>
      </c>
      <c r="BV20" s="1508">
        <f t="shared" si="421"/>
        <v>0</v>
      </c>
      <c r="BW20" s="1508">
        <f t="shared" si="421"/>
        <v>0</v>
      </c>
      <c r="BX20" s="1508">
        <f t="shared" si="421"/>
        <v>0</v>
      </c>
      <c r="BY20" s="1507">
        <f t="shared" si="421"/>
        <v>0</v>
      </c>
      <c r="BZ20" s="1508">
        <f t="shared" si="421"/>
        <v>0</v>
      </c>
      <c r="CA20" s="1508">
        <f t="shared" si="421"/>
        <v>0</v>
      </c>
      <c r="CB20" s="1508">
        <f t="shared" si="421"/>
        <v>0</v>
      </c>
      <c r="CC20" s="1508">
        <f t="shared" si="421"/>
        <v>0</v>
      </c>
      <c r="CD20" s="1508">
        <f t="shared" si="421"/>
        <v>0</v>
      </c>
      <c r="CE20" s="1508">
        <f t="shared" si="422"/>
        <v>0</v>
      </c>
      <c r="CF20" s="1508">
        <f t="shared" si="422"/>
        <v>0</v>
      </c>
      <c r="CG20" s="1508">
        <f t="shared" si="422"/>
        <v>0</v>
      </c>
      <c r="CH20" s="1508">
        <f t="shared" si="422"/>
        <v>0</v>
      </c>
      <c r="CI20" s="1508">
        <f t="shared" si="422"/>
        <v>0</v>
      </c>
      <c r="CJ20" s="1509">
        <f t="shared" si="422"/>
        <v>0</v>
      </c>
      <c r="CK20" s="1507">
        <f t="shared" si="422"/>
        <v>0</v>
      </c>
      <c r="CL20" s="1508">
        <f t="shared" si="422"/>
        <v>0</v>
      </c>
      <c r="CM20" s="1508">
        <f t="shared" si="422"/>
        <v>0</v>
      </c>
      <c r="CN20" s="1508">
        <f t="shared" si="422"/>
        <v>0</v>
      </c>
      <c r="CO20" s="1508">
        <f t="shared" si="422"/>
        <v>0</v>
      </c>
      <c r="CP20" s="1508">
        <f t="shared" si="422"/>
        <v>0</v>
      </c>
      <c r="CQ20" s="1508">
        <f t="shared" si="422"/>
        <v>0</v>
      </c>
      <c r="CR20" s="1508">
        <f t="shared" si="422"/>
        <v>0</v>
      </c>
      <c r="CS20" s="1508">
        <f t="shared" si="422"/>
        <v>0</v>
      </c>
      <c r="CT20" s="1508">
        <f t="shared" si="422"/>
        <v>0</v>
      </c>
      <c r="CU20" s="1508">
        <f t="shared" si="423"/>
        <v>0</v>
      </c>
      <c r="CV20" s="1509">
        <f t="shared" si="423"/>
        <v>0</v>
      </c>
      <c r="CW20" s="1508">
        <f t="shared" si="423"/>
        <v>0</v>
      </c>
      <c r="CX20" s="1508">
        <f t="shared" si="423"/>
        <v>0</v>
      </c>
      <c r="CY20" s="1508">
        <f t="shared" si="423"/>
        <v>0</v>
      </c>
      <c r="CZ20" s="1508">
        <f t="shared" si="423"/>
        <v>0</v>
      </c>
      <c r="DA20" s="1508">
        <f t="shared" si="423"/>
        <v>0</v>
      </c>
      <c r="DB20" s="1508">
        <f t="shared" si="423"/>
        <v>0</v>
      </c>
      <c r="DC20" s="1508">
        <f t="shared" si="423"/>
        <v>0</v>
      </c>
      <c r="DD20" s="1508">
        <f t="shared" si="423"/>
        <v>0</v>
      </c>
      <c r="DE20" s="1508">
        <f t="shared" si="423"/>
        <v>0</v>
      </c>
      <c r="DF20" s="1508">
        <f t="shared" si="423"/>
        <v>0</v>
      </c>
      <c r="DG20" s="1508">
        <f t="shared" si="423"/>
        <v>0</v>
      </c>
      <c r="DH20" s="1509">
        <f t="shared" si="423"/>
        <v>0</v>
      </c>
      <c r="DI20" s="1508">
        <f t="shared" si="423"/>
        <v>0</v>
      </c>
      <c r="DJ20" s="1508">
        <f t="shared" si="423"/>
        <v>0</v>
      </c>
      <c r="DK20" s="1508">
        <f t="shared" si="424"/>
        <v>0</v>
      </c>
      <c r="DL20" s="1508">
        <f t="shared" si="424"/>
        <v>0</v>
      </c>
      <c r="DM20" s="1508">
        <f t="shared" si="424"/>
        <v>0</v>
      </c>
      <c r="DN20" s="1508">
        <f t="shared" si="424"/>
        <v>0</v>
      </c>
      <c r="DO20" s="1508">
        <f t="shared" si="424"/>
        <v>0</v>
      </c>
      <c r="DP20" s="1508">
        <f t="shared" si="424"/>
        <v>0</v>
      </c>
      <c r="DQ20" s="1508">
        <f t="shared" si="424"/>
        <v>0</v>
      </c>
      <c r="DR20" s="1508">
        <f t="shared" si="424"/>
        <v>0</v>
      </c>
      <c r="DS20" s="1508">
        <f t="shared" si="424"/>
        <v>0</v>
      </c>
      <c r="DT20" s="1509">
        <f t="shared" si="424"/>
        <v>0</v>
      </c>
      <c r="DU20" s="1507">
        <f t="shared" si="424"/>
        <v>0</v>
      </c>
      <c r="DV20" s="1508">
        <f t="shared" si="424"/>
        <v>0</v>
      </c>
      <c r="DW20" s="1508">
        <f t="shared" si="424"/>
        <v>0</v>
      </c>
      <c r="DX20" s="1508">
        <f t="shared" si="424"/>
        <v>0</v>
      </c>
      <c r="DY20" s="1508">
        <f t="shared" si="424"/>
        <v>0</v>
      </c>
      <c r="DZ20" s="1508">
        <f t="shared" si="424"/>
        <v>0</v>
      </c>
      <c r="EA20" s="1508">
        <f t="shared" si="425"/>
        <v>0</v>
      </c>
      <c r="EB20" s="1508">
        <f t="shared" si="425"/>
        <v>0</v>
      </c>
      <c r="EC20" s="1508">
        <f t="shared" si="425"/>
        <v>0</v>
      </c>
      <c r="ED20" s="1508">
        <f t="shared" si="425"/>
        <v>0</v>
      </c>
      <c r="EE20" s="1508">
        <f t="shared" si="425"/>
        <v>0</v>
      </c>
      <c r="EF20" s="1508">
        <f t="shared" si="425"/>
        <v>0</v>
      </c>
      <c r="EG20" s="1507">
        <f t="shared" si="425"/>
        <v>0</v>
      </c>
      <c r="EH20" s="1508">
        <f t="shared" si="425"/>
        <v>0</v>
      </c>
      <c r="EI20" s="1508">
        <f t="shared" si="425"/>
        <v>0</v>
      </c>
      <c r="EJ20" s="1508">
        <f t="shared" si="425"/>
        <v>0</v>
      </c>
      <c r="EK20" s="1508">
        <f t="shared" si="425"/>
        <v>0</v>
      </c>
      <c r="EL20" s="1508">
        <f t="shared" si="425"/>
        <v>0</v>
      </c>
      <c r="EM20" s="1508">
        <f t="shared" si="425"/>
        <v>0</v>
      </c>
      <c r="EN20" s="1508">
        <f t="shared" si="425"/>
        <v>0</v>
      </c>
      <c r="EO20" s="1508">
        <f t="shared" si="425"/>
        <v>0</v>
      </c>
      <c r="EP20" s="1508">
        <f t="shared" si="425"/>
        <v>0</v>
      </c>
      <c r="EQ20" s="1508">
        <f t="shared" si="426"/>
        <v>0</v>
      </c>
      <c r="ER20" s="1509">
        <f t="shared" si="426"/>
        <v>0</v>
      </c>
      <c r="ES20" s="1507">
        <f t="shared" si="426"/>
        <v>0</v>
      </c>
      <c r="ET20" s="1508">
        <f t="shared" si="426"/>
        <v>0</v>
      </c>
      <c r="EU20" s="1508">
        <f t="shared" si="426"/>
        <v>0</v>
      </c>
      <c r="EV20" s="1508">
        <f t="shared" si="426"/>
        <v>0</v>
      </c>
      <c r="EW20" s="1508">
        <f t="shared" si="426"/>
        <v>0</v>
      </c>
      <c r="EX20" s="1508">
        <f t="shared" si="426"/>
        <v>0</v>
      </c>
      <c r="EY20" s="1508">
        <f t="shared" si="426"/>
        <v>0</v>
      </c>
      <c r="EZ20" s="1508">
        <f t="shared" si="426"/>
        <v>0</v>
      </c>
      <c r="FA20" s="1508">
        <f t="shared" si="426"/>
        <v>0</v>
      </c>
      <c r="FB20" s="1508">
        <f t="shared" si="426"/>
        <v>0</v>
      </c>
      <c r="FC20" s="1508">
        <f t="shared" si="426"/>
        <v>0</v>
      </c>
      <c r="FD20" s="1509">
        <f t="shared" si="426"/>
        <v>0</v>
      </c>
      <c r="FE20" s="1508">
        <f t="shared" si="426"/>
        <v>0</v>
      </c>
      <c r="FF20" s="1508">
        <f t="shared" si="426"/>
        <v>0</v>
      </c>
      <c r="FG20" s="1508">
        <f t="shared" si="427"/>
        <v>0</v>
      </c>
      <c r="FH20" s="1508">
        <f t="shared" si="427"/>
        <v>0</v>
      </c>
      <c r="FI20" s="1508">
        <f t="shared" si="427"/>
        <v>0</v>
      </c>
      <c r="FJ20" s="1508">
        <f t="shared" si="427"/>
        <v>0</v>
      </c>
      <c r="FK20" s="1508">
        <f t="shared" si="427"/>
        <v>0</v>
      </c>
      <c r="FL20" s="1508">
        <f t="shared" si="427"/>
        <v>0</v>
      </c>
      <c r="FM20" s="1508">
        <f t="shared" si="427"/>
        <v>0</v>
      </c>
      <c r="FN20" s="1508">
        <f t="shared" si="427"/>
        <v>0</v>
      </c>
      <c r="FO20" s="1508">
        <f t="shared" si="427"/>
        <v>0</v>
      </c>
      <c r="FP20" s="1509">
        <f t="shared" si="427"/>
        <v>0</v>
      </c>
      <c r="FQ20" s="1508">
        <f t="shared" si="427"/>
        <v>0</v>
      </c>
      <c r="FR20" s="1508">
        <f t="shared" si="427"/>
        <v>0</v>
      </c>
      <c r="FS20" s="1508">
        <f t="shared" si="427"/>
        <v>0</v>
      </c>
      <c r="FT20" s="1508">
        <f t="shared" si="427"/>
        <v>0</v>
      </c>
      <c r="FU20" s="1508">
        <f t="shared" si="427"/>
        <v>0</v>
      </c>
      <c r="FV20" s="1508">
        <f t="shared" si="427"/>
        <v>0</v>
      </c>
      <c r="FW20" s="1508">
        <f t="shared" si="428"/>
        <v>0</v>
      </c>
      <c r="FX20" s="1508">
        <f t="shared" si="428"/>
        <v>0</v>
      </c>
      <c r="FY20" s="1508">
        <f t="shared" si="428"/>
        <v>0</v>
      </c>
      <c r="FZ20" s="1508">
        <f t="shared" si="428"/>
        <v>0</v>
      </c>
      <c r="GA20" s="1508">
        <f t="shared" si="428"/>
        <v>0</v>
      </c>
      <c r="GB20" s="1509">
        <f t="shared" si="428"/>
        <v>0</v>
      </c>
      <c r="GC20" s="1506"/>
      <c r="GD20" s="1458">
        <f t="shared" si="446"/>
        <v>1</v>
      </c>
      <c r="GE20" s="1510">
        <f t="shared" si="429"/>
        <v>0</v>
      </c>
      <c r="GF20" s="1511">
        <f t="shared" si="429"/>
        <v>0</v>
      </c>
      <c r="GG20" s="1511">
        <f t="shared" si="429"/>
        <v>0</v>
      </c>
      <c r="GH20" s="1511">
        <f t="shared" si="429"/>
        <v>0</v>
      </c>
      <c r="GI20" s="1511">
        <f t="shared" si="429"/>
        <v>0</v>
      </c>
      <c r="GJ20" s="1511">
        <f t="shared" si="429"/>
        <v>0</v>
      </c>
      <c r="GK20" s="1511">
        <f t="shared" si="429"/>
        <v>0</v>
      </c>
      <c r="GL20" s="1511">
        <f t="shared" si="429"/>
        <v>0</v>
      </c>
      <c r="GM20" s="1511">
        <f t="shared" si="429"/>
        <v>0</v>
      </c>
      <c r="GN20" s="1512">
        <f t="shared" si="429"/>
        <v>0</v>
      </c>
      <c r="GO20" s="1513">
        <f>SUM(GE20:GN20)</f>
        <v>0</v>
      </c>
      <c r="GP20" s="1506"/>
      <c r="GQ20" s="1510">
        <f t="shared" si="448"/>
        <v>0</v>
      </c>
      <c r="GR20" s="1511">
        <f t="shared" si="430"/>
        <v>0</v>
      </c>
      <c r="GS20" s="1511">
        <f t="shared" si="430"/>
        <v>0</v>
      </c>
      <c r="GT20" s="1511">
        <f t="shared" si="430"/>
        <v>0</v>
      </c>
      <c r="GU20" s="1511">
        <f t="shared" si="430"/>
        <v>0</v>
      </c>
      <c r="GV20" s="1511">
        <f t="shared" si="430"/>
        <v>0</v>
      </c>
      <c r="GW20" s="1511">
        <f t="shared" si="430"/>
        <v>0</v>
      </c>
      <c r="GX20" s="1511">
        <f t="shared" si="430"/>
        <v>0</v>
      </c>
      <c r="GY20" s="1511">
        <f t="shared" si="430"/>
        <v>0</v>
      </c>
      <c r="GZ20" s="1512">
        <f t="shared" si="430"/>
        <v>0</v>
      </c>
      <c r="HA20" s="1513">
        <f>SUM(GQ20:GZ20)</f>
        <v>0</v>
      </c>
      <c r="HB20" s="1506">
        <f t="shared" ref="HB20:HB29" si="581">ROUNDUP(AV20/12,0)</f>
        <v>1</v>
      </c>
      <c r="HC20" s="1515"/>
      <c r="HD20" s="1508">
        <f t="shared" si="432"/>
        <v>0</v>
      </c>
      <c r="HE20" s="1460">
        <f t="shared" si="450"/>
        <v>0</v>
      </c>
      <c r="HF20" s="1460">
        <f t="shared" si="451"/>
        <v>0</v>
      </c>
      <c r="HG20" s="1460">
        <f t="shared" si="452"/>
        <v>0</v>
      </c>
      <c r="HH20" s="1460">
        <f t="shared" si="453"/>
        <v>0</v>
      </c>
      <c r="HI20" s="1460">
        <f t="shared" si="454"/>
        <v>0</v>
      </c>
      <c r="HJ20" s="1460">
        <f t="shared" si="455"/>
        <v>0</v>
      </c>
      <c r="HK20" s="1460">
        <f t="shared" si="456"/>
        <v>0</v>
      </c>
      <c r="HL20" s="1460">
        <f t="shared" si="457"/>
        <v>0</v>
      </c>
      <c r="HM20" s="1460">
        <f t="shared" si="458"/>
        <v>0</v>
      </c>
      <c r="HN20" s="1460">
        <f t="shared" si="459"/>
        <v>0</v>
      </c>
      <c r="HO20" s="1460">
        <f t="shared" si="460"/>
        <v>0</v>
      </c>
      <c r="HP20" s="1460">
        <f t="shared" si="461"/>
        <v>0</v>
      </c>
      <c r="HQ20" s="1460">
        <f t="shared" si="462"/>
        <v>0</v>
      </c>
      <c r="HR20" s="1460">
        <f t="shared" si="463"/>
        <v>0</v>
      </c>
      <c r="HS20" s="1460">
        <f t="shared" si="464"/>
        <v>0</v>
      </c>
      <c r="HT20" s="1460">
        <f t="shared" si="465"/>
        <v>0</v>
      </c>
      <c r="HU20" s="1460">
        <f t="shared" si="466"/>
        <v>0</v>
      </c>
      <c r="HV20" s="1460">
        <f t="shared" si="467"/>
        <v>0</v>
      </c>
      <c r="HW20" s="1460">
        <f t="shared" si="468"/>
        <v>0</v>
      </c>
      <c r="HX20" s="1460">
        <f t="shared" si="469"/>
        <v>0</v>
      </c>
      <c r="HY20" s="1460">
        <f t="shared" si="470"/>
        <v>0</v>
      </c>
      <c r="HZ20" s="1460">
        <f t="shared" si="471"/>
        <v>0</v>
      </c>
      <c r="IA20" s="1460">
        <f t="shared" si="472"/>
        <v>0</v>
      </c>
      <c r="IB20" s="1460">
        <f t="shared" si="473"/>
        <v>0</v>
      </c>
      <c r="IC20" s="1460">
        <f t="shared" si="474"/>
        <v>0</v>
      </c>
      <c r="ID20" s="1460">
        <f t="shared" si="475"/>
        <v>0</v>
      </c>
      <c r="IE20" s="1460">
        <f t="shared" si="476"/>
        <v>0</v>
      </c>
      <c r="IF20" s="1460">
        <f t="shared" si="477"/>
        <v>0</v>
      </c>
      <c r="IG20" s="1460">
        <f t="shared" si="478"/>
        <v>0</v>
      </c>
      <c r="IH20" s="1460">
        <f t="shared" si="479"/>
        <v>0</v>
      </c>
      <c r="II20" s="1460">
        <f t="shared" si="480"/>
        <v>0</v>
      </c>
      <c r="IJ20" s="1460">
        <f t="shared" si="481"/>
        <v>0</v>
      </c>
      <c r="IK20" s="1460">
        <f t="shared" si="482"/>
        <v>0</v>
      </c>
      <c r="IL20" s="1460">
        <f t="shared" si="483"/>
        <v>0</v>
      </c>
      <c r="IM20" s="1460">
        <f t="shared" si="484"/>
        <v>0</v>
      </c>
      <c r="IN20" s="1460">
        <f t="shared" si="485"/>
        <v>0</v>
      </c>
      <c r="IO20" s="1460">
        <f t="shared" si="486"/>
        <v>0</v>
      </c>
      <c r="IP20" s="1460">
        <f t="shared" si="487"/>
        <v>0</v>
      </c>
      <c r="IQ20" s="1460">
        <f t="shared" si="488"/>
        <v>0</v>
      </c>
      <c r="IR20" s="1460">
        <f t="shared" si="489"/>
        <v>0</v>
      </c>
      <c r="IS20" s="1460">
        <f t="shared" si="490"/>
        <v>0</v>
      </c>
      <c r="IT20" s="1460">
        <f t="shared" si="491"/>
        <v>0</v>
      </c>
      <c r="IU20" s="1460">
        <f t="shared" si="492"/>
        <v>0</v>
      </c>
      <c r="IV20" s="1460">
        <f t="shared" si="493"/>
        <v>0</v>
      </c>
      <c r="IW20" s="1460">
        <f t="shared" si="494"/>
        <v>0</v>
      </c>
      <c r="IX20" s="1460">
        <f t="shared" si="495"/>
        <v>0</v>
      </c>
      <c r="IY20" s="1460">
        <f t="shared" si="496"/>
        <v>0</v>
      </c>
      <c r="IZ20" s="1460">
        <f t="shared" si="497"/>
        <v>0</v>
      </c>
      <c r="JA20" s="1460">
        <f t="shared" si="498"/>
        <v>0</v>
      </c>
      <c r="JB20" s="1460">
        <f t="shared" si="499"/>
        <v>0</v>
      </c>
      <c r="JC20" s="1460">
        <f t="shared" si="500"/>
        <v>0</v>
      </c>
      <c r="JD20" s="1460">
        <f t="shared" si="501"/>
        <v>0</v>
      </c>
      <c r="JE20" s="1460">
        <f t="shared" si="502"/>
        <v>0</v>
      </c>
      <c r="JF20" s="1460">
        <f t="shared" si="503"/>
        <v>0</v>
      </c>
      <c r="JG20" s="1460">
        <f t="shared" si="504"/>
        <v>0</v>
      </c>
      <c r="JH20" s="1460">
        <f t="shared" si="505"/>
        <v>0</v>
      </c>
      <c r="JI20" s="1460">
        <f t="shared" si="506"/>
        <v>0</v>
      </c>
      <c r="JJ20" s="1460">
        <f t="shared" si="507"/>
        <v>0</v>
      </c>
      <c r="JK20" s="1460">
        <f t="shared" si="508"/>
        <v>0</v>
      </c>
      <c r="JL20" s="1460">
        <f t="shared" si="509"/>
        <v>0</v>
      </c>
      <c r="JM20" s="1460">
        <f t="shared" si="510"/>
        <v>0</v>
      </c>
      <c r="JN20" s="1460">
        <f t="shared" si="511"/>
        <v>0</v>
      </c>
      <c r="JO20" s="1460">
        <f t="shared" si="512"/>
        <v>0</v>
      </c>
      <c r="JP20" s="1460">
        <f t="shared" si="513"/>
        <v>0</v>
      </c>
      <c r="JQ20" s="1460">
        <f t="shared" si="514"/>
        <v>0</v>
      </c>
      <c r="JR20" s="1460">
        <f t="shared" si="515"/>
        <v>0</v>
      </c>
      <c r="JS20" s="1460">
        <f t="shared" si="516"/>
        <v>0</v>
      </c>
      <c r="JT20" s="1460">
        <f t="shared" si="517"/>
        <v>0</v>
      </c>
      <c r="JU20" s="1460">
        <f t="shared" si="518"/>
        <v>0</v>
      </c>
      <c r="JV20" s="1460">
        <f t="shared" si="519"/>
        <v>0</v>
      </c>
      <c r="JW20" s="1460">
        <f t="shared" si="520"/>
        <v>0</v>
      </c>
      <c r="JX20" s="1460">
        <f t="shared" si="521"/>
        <v>0</v>
      </c>
      <c r="JY20" s="1460">
        <f t="shared" si="522"/>
        <v>0</v>
      </c>
      <c r="JZ20" s="1460">
        <f t="shared" si="523"/>
        <v>0</v>
      </c>
      <c r="KA20" s="1460">
        <f t="shared" si="524"/>
        <v>0</v>
      </c>
      <c r="KB20" s="1460">
        <f t="shared" si="525"/>
        <v>0</v>
      </c>
      <c r="KC20" s="1460">
        <f t="shared" si="526"/>
        <v>0</v>
      </c>
      <c r="KD20" s="1460">
        <f t="shared" si="527"/>
        <v>0</v>
      </c>
      <c r="KE20" s="1460">
        <f t="shared" si="528"/>
        <v>0</v>
      </c>
      <c r="KF20" s="1460">
        <f t="shared" si="529"/>
        <v>0</v>
      </c>
      <c r="KG20" s="1460">
        <f t="shared" si="530"/>
        <v>0</v>
      </c>
      <c r="KH20" s="1460">
        <f t="shared" si="531"/>
        <v>0</v>
      </c>
      <c r="KI20" s="1460">
        <f t="shared" si="532"/>
        <v>0</v>
      </c>
      <c r="KJ20" s="1460">
        <f t="shared" si="533"/>
        <v>0</v>
      </c>
      <c r="KK20" s="1460">
        <f t="shared" si="534"/>
        <v>0</v>
      </c>
      <c r="KL20" s="1460">
        <f t="shared" si="535"/>
        <v>0</v>
      </c>
      <c r="KM20" s="1460">
        <f t="shared" si="536"/>
        <v>0</v>
      </c>
      <c r="KN20" s="1460">
        <f t="shared" si="537"/>
        <v>0</v>
      </c>
      <c r="KO20" s="1460">
        <f t="shared" si="538"/>
        <v>0</v>
      </c>
      <c r="KP20" s="1460">
        <f t="shared" si="539"/>
        <v>0</v>
      </c>
      <c r="KQ20" s="1460">
        <f t="shared" si="540"/>
        <v>0</v>
      </c>
      <c r="KR20" s="1460">
        <f t="shared" si="541"/>
        <v>0</v>
      </c>
      <c r="KS20" s="1460">
        <f t="shared" si="542"/>
        <v>0</v>
      </c>
      <c r="KT20" s="1460">
        <f t="shared" si="543"/>
        <v>0</v>
      </c>
      <c r="KU20" s="1460">
        <f t="shared" si="544"/>
        <v>0</v>
      </c>
      <c r="KV20" s="1460">
        <f t="shared" si="545"/>
        <v>0</v>
      </c>
      <c r="KW20" s="1460">
        <f t="shared" si="546"/>
        <v>0</v>
      </c>
      <c r="KX20" s="1460">
        <f t="shared" si="547"/>
        <v>0</v>
      </c>
      <c r="KY20" s="1460">
        <f t="shared" si="548"/>
        <v>0</v>
      </c>
      <c r="KZ20" s="1460">
        <f t="shared" si="549"/>
        <v>0</v>
      </c>
      <c r="LA20" s="1460">
        <f t="shared" si="550"/>
        <v>0</v>
      </c>
      <c r="LB20" s="1460">
        <f t="shared" si="551"/>
        <v>0</v>
      </c>
      <c r="LC20" s="1460">
        <f t="shared" si="552"/>
        <v>0</v>
      </c>
      <c r="LD20" s="1460">
        <f t="shared" si="553"/>
        <v>0</v>
      </c>
      <c r="LE20" s="1460">
        <f t="shared" si="554"/>
        <v>0</v>
      </c>
      <c r="LF20" s="1460">
        <f t="shared" si="555"/>
        <v>0</v>
      </c>
      <c r="LG20" s="1460">
        <f t="shared" si="556"/>
        <v>0</v>
      </c>
      <c r="LH20" s="1460">
        <f t="shared" si="557"/>
        <v>0</v>
      </c>
      <c r="LI20" s="1460">
        <f t="shared" si="558"/>
        <v>0</v>
      </c>
      <c r="LJ20" s="1460">
        <f t="shared" si="559"/>
        <v>0</v>
      </c>
      <c r="LK20" s="1460">
        <f t="shared" si="560"/>
        <v>0</v>
      </c>
      <c r="LL20" s="1460">
        <f t="shared" si="561"/>
        <v>0</v>
      </c>
      <c r="LM20" s="1460">
        <f t="shared" si="562"/>
        <v>0</v>
      </c>
      <c r="LN20" s="1460">
        <f t="shared" si="563"/>
        <v>0</v>
      </c>
      <c r="LO20" s="1460">
        <f t="shared" si="564"/>
        <v>0</v>
      </c>
      <c r="LP20" s="1460">
        <f t="shared" si="565"/>
        <v>0</v>
      </c>
      <c r="LQ20" s="1460">
        <f t="shared" si="566"/>
        <v>0</v>
      </c>
      <c r="LR20" s="1460">
        <f t="shared" si="567"/>
        <v>0</v>
      </c>
      <c r="LS20" s="1460">
        <f t="shared" si="568"/>
        <v>0</v>
      </c>
      <c r="LW20" s="1467">
        <f t="shared" si="569"/>
        <v>0</v>
      </c>
      <c r="LX20" s="1467">
        <f t="shared" si="573"/>
        <v>0</v>
      </c>
      <c r="LY20" s="1467">
        <f t="shared" si="574"/>
        <v>0</v>
      </c>
      <c r="LZ20" s="1467">
        <f t="shared" si="575"/>
        <v>0</v>
      </c>
      <c r="MA20" s="1506"/>
      <c r="MB20" s="1460">
        <f t="shared" si="570"/>
        <v>0</v>
      </c>
      <c r="MC20" s="1460">
        <f t="shared" si="571"/>
        <v>0</v>
      </c>
      <c r="MD20" s="1460">
        <f t="shared" si="576"/>
        <v>0</v>
      </c>
      <c r="ME20" s="1460">
        <f t="shared" si="576"/>
        <v>0</v>
      </c>
      <c r="MF20" s="1460">
        <f t="shared" si="576"/>
        <v>0</v>
      </c>
      <c r="MG20" s="1460">
        <f t="shared" si="576"/>
        <v>0</v>
      </c>
      <c r="MH20" s="1460">
        <f t="shared" si="576"/>
        <v>0</v>
      </c>
      <c r="MI20" s="1460">
        <f t="shared" si="576"/>
        <v>0</v>
      </c>
      <c r="MJ20" s="1460">
        <f t="shared" si="576"/>
        <v>0</v>
      </c>
      <c r="MK20" s="1460">
        <f t="shared" si="576"/>
        <v>0</v>
      </c>
      <c r="ML20" s="1460">
        <f t="shared" si="576"/>
        <v>0</v>
      </c>
      <c r="MM20" s="1460">
        <f t="shared" si="576"/>
        <v>0</v>
      </c>
      <c r="MN20" s="1460">
        <f t="shared" si="576"/>
        <v>0</v>
      </c>
      <c r="MO20" s="1460">
        <f t="shared" si="576"/>
        <v>0</v>
      </c>
      <c r="MP20" s="1460">
        <f t="shared" si="576"/>
        <v>0</v>
      </c>
      <c r="MQ20" s="1460">
        <f t="shared" si="576"/>
        <v>0</v>
      </c>
      <c r="MR20" s="1460">
        <f t="shared" si="576"/>
        <v>0</v>
      </c>
      <c r="MS20" s="1460">
        <f t="shared" si="576"/>
        <v>0</v>
      </c>
      <c r="MT20" s="1460">
        <f t="shared" si="576"/>
        <v>0</v>
      </c>
      <c r="MU20" s="1460">
        <f t="shared" si="576"/>
        <v>0</v>
      </c>
      <c r="MV20" s="1460">
        <f t="shared" si="576"/>
        <v>0</v>
      </c>
      <c r="MW20" s="1460">
        <f t="shared" si="576"/>
        <v>0</v>
      </c>
      <c r="MX20" s="1460">
        <f t="shared" si="576"/>
        <v>0</v>
      </c>
      <c r="MY20" s="1460">
        <f t="shared" si="576"/>
        <v>0</v>
      </c>
      <c r="MZ20" s="1460">
        <f t="shared" si="576"/>
        <v>0</v>
      </c>
      <c r="NA20" s="1460">
        <f t="shared" si="576"/>
        <v>0</v>
      </c>
      <c r="NB20" s="1460">
        <f t="shared" si="576"/>
        <v>0</v>
      </c>
      <c r="NC20" s="1460">
        <f t="shared" si="576"/>
        <v>0</v>
      </c>
      <c r="ND20" s="1460">
        <f t="shared" si="576"/>
        <v>0</v>
      </c>
      <c r="NE20" s="1460">
        <f t="shared" si="576"/>
        <v>0</v>
      </c>
      <c r="NF20" s="1460">
        <f t="shared" si="576"/>
        <v>0</v>
      </c>
      <c r="NG20" s="1460">
        <f t="shared" si="576"/>
        <v>0</v>
      </c>
      <c r="NH20" s="1460">
        <f t="shared" si="576"/>
        <v>0</v>
      </c>
      <c r="NI20" s="1460">
        <f t="shared" si="576"/>
        <v>0</v>
      </c>
      <c r="NJ20" s="1460">
        <f t="shared" si="576"/>
        <v>0</v>
      </c>
      <c r="NK20" s="1460">
        <f t="shared" si="576"/>
        <v>0</v>
      </c>
      <c r="NL20" s="1460">
        <f t="shared" si="576"/>
        <v>0</v>
      </c>
      <c r="NM20" s="1460">
        <f t="shared" si="576"/>
        <v>0</v>
      </c>
      <c r="NN20" s="1460">
        <f t="shared" si="576"/>
        <v>0</v>
      </c>
      <c r="NO20" s="1460">
        <f t="shared" si="576"/>
        <v>0</v>
      </c>
      <c r="NP20" s="1460">
        <f t="shared" si="576"/>
        <v>0</v>
      </c>
      <c r="NQ20" s="1460">
        <f t="shared" si="576"/>
        <v>0</v>
      </c>
      <c r="NR20" s="1460">
        <f t="shared" si="576"/>
        <v>0</v>
      </c>
      <c r="NS20" s="1460">
        <f t="shared" si="576"/>
        <v>0</v>
      </c>
      <c r="NT20" s="1460">
        <f t="shared" si="576"/>
        <v>0</v>
      </c>
      <c r="NU20" s="1460">
        <f t="shared" si="576"/>
        <v>0</v>
      </c>
      <c r="NV20" s="1460">
        <f t="shared" si="576"/>
        <v>0</v>
      </c>
      <c r="NW20" s="1460">
        <f t="shared" si="576"/>
        <v>0</v>
      </c>
      <c r="NX20" s="1460">
        <f t="shared" si="576"/>
        <v>0</v>
      </c>
      <c r="NY20" s="1460">
        <f t="shared" si="576"/>
        <v>0</v>
      </c>
      <c r="NZ20" s="1460">
        <f t="shared" si="576"/>
        <v>0</v>
      </c>
      <c r="OA20" s="1460">
        <f t="shared" si="576"/>
        <v>0</v>
      </c>
      <c r="OB20" s="1460">
        <f t="shared" si="576"/>
        <v>0</v>
      </c>
      <c r="OC20" s="1460">
        <f t="shared" si="576"/>
        <v>0</v>
      </c>
      <c r="OD20" s="1460">
        <f t="shared" si="576"/>
        <v>0</v>
      </c>
      <c r="OE20" s="1460">
        <f t="shared" si="576"/>
        <v>0</v>
      </c>
      <c r="OF20" s="1460">
        <f t="shared" si="576"/>
        <v>0</v>
      </c>
      <c r="OG20" s="1460">
        <f t="shared" si="576"/>
        <v>0</v>
      </c>
      <c r="OH20" s="1460">
        <f t="shared" si="576"/>
        <v>0</v>
      </c>
      <c r="OI20" s="1460">
        <f t="shared" si="576"/>
        <v>0</v>
      </c>
      <c r="OJ20" s="1460">
        <f t="shared" si="576"/>
        <v>0</v>
      </c>
      <c r="OK20" s="1460">
        <f t="shared" si="576"/>
        <v>0</v>
      </c>
      <c r="OL20" s="1460">
        <f t="shared" si="576"/>
        <v>0</v>
      </c>
      <c r="OM20" s="1460">
        <f t="shared" si="576"/>
        <v>0</v>
      </c>
      <c r="ON20" s="1460">
        <f t="shared" si="576"/>
        <v>0</v>
      </c>
      <c r="OO20" s="1460">
        <f t="shared" si="576"/>
        <v>0</v>
      </c>
      <c r="OP20" s="1460">
        <f t="shared" si="578"/>
        <v>0</v>
      </c>
      <c r="OQ20" s="1460">
        <f t="shared" si="578"/>
        <v>0</v>
      </c>
      <c r="OR20" s="1460">
        <f t="shared" si="578"/>
        <v>0</v>
      </c>
      <c r="OS20" s="1460">
        <f t="shared" si="578"/>
        <v>0</v>
      </c>
      <c r="OT20" s="1460">
        <f t="shared" si="578"/>
        <v>0</v>
      </c>
      <c r="OU20" s="1460">
        <f t="shared" si="578"/>
        <v>0</v>
      </c>
      <c r="OV20" s="1460">
        <f t="shared" si="578"/>
        <v>0</v>
      </c>
      <c r="OW20" s="1460">
        <f t="shared" si="578"/>
        <v>0</v>
      </c>
      <c r="OX20" s="1460">
        <f t="shared" si="578"/>
        <v>0</v>
      </c>
      <c r="OY20" s="1460">
        <f t="shared" si="578"/>
        <v>0</v>
      </c>
      <c r="OZ20" s="1460">
        <f t="shared" si="578"/>
        <v>0</v>
      </c>
      <c r="PA20" s="1460">
        <f t="shared" si="578"/>
        <v>0</v>
      </c>
      <c r="PB20" s="1460">
        <f t="shared" si="578"/>
        <v>0</v>
      </c>
      <c r="PC20" s="1460">
        <f t="shared" si="578"/>
        <v>0</v>
      </c>
      <c r="PD20" s="1460">
        <f t="shared" si="578"/>
        <v>0</v>
      </c>
      <c r="PE20" s="1460">
        <f t="shared" si="578"/>
        <v>0</v>
      </c>
      <c r="PF20" s="1460">
        <f t="shared" si="579"/>
        <v>0</v>
      </c>
      <c r="PG20" s="1460">
        <f t="shared" si="579"/>
        <v>0</v>
      </c>
      <c r="PH20" s="1460">
        <f t="shared" si="579"/>
        <v>0</v>
      </c>
      <c r="PI20" s="1460">
        <f t="shared" si="579"/>
        <v>0</v>
      </c>
      <c r="PJ20" s="1460">
        <f t="shared" si="579"/>
        <v>0</v>
      </c>
      <c r="PK20" s="1460">
        <f t="shared" si="579"/>
        <v>0</v>
      </c>
      <c r="PL20" s="1460">
        <f t="shared" si="579"/>
        <v>0</v>
      </c>
      <c r="PM20" s="1460">
        <f t="shared" si="579"/>
        <v>0</v>
      </c>
      <c r="PN20" s="1460">
        <f t="shared" si="579"/>
        <v>0</v>
      </c>
      <c r="PO20" s="1460">
        <f t="shared" si="579"/>
        <v>0</v>
      </c>
      <c r="PP20" s="1460">
        <f t="shared" si="579"/>
        <v>0</v>
      </c>
      <c r="PQ20" s="1460">
        <f t="shared" si="579"/>
        <v>0</v>
      </c>
      <c r="PR20" s="1460">
        <f t="shared" si="579"/>
        <v>0</v>
      </c>
      <c r="PS20" s="1460">
        <f t="shared" si="579"/>
        <v>0</v>
      </c>
      <c r="PT20" s="1460">
        <f t="shared" si="579"/>
        <v>0</v>
      </c>
      <c r="PU20" s="1460">
        <f t="shared" si="579"/>
        <v>0</v>
      </c>
      <c r="PV20" s="1460">
        <f t="shared" si="580"/>
        <v>0</v>
      </c>
      <c r="PW20" s="1460">
        <f t="shared" si="580"/>
        <v>0</v>
      </c>
      <c r="PX20" s="1460">
        <f t="shared" si="580"/>
        <v>0</v>
      </c>
      <c r="PY20" s="1460">
        <f t="shared" si="580"/>
        <v>0</v>
      </c>
      <c r="PZ20" s="1460">
        <f t="shared" si="580"/>
        <v>0</v>
      </c>
      <c r="QA20" s="1460">
        <f t="shared" si="580"/>
        <v>0</v>
      </c>
      <c r="QB20" s="1460">
        <f t="shared" si="580"/>
        <v>0</v>
      </c>
      <c r="QC20" s="1460">
        <f t="shared" si="580"/>
        <v>0</v>
      </c>
      <c r="QD20" s="1460">
        <f t="shared" si="580"/>
        <v>0</v>
      </c>
      <c r="QE20" s="1460">
        <f t="shared" si="580"/>
        <v>0</v>
      </c>
      <c r="QF20" s="1460">
        <f t="shared" si="580"/>
        <v>0</v>
      </c>
      <c r="QG20" s="1460">
        <f t="shared" si="580"/>
        <v>0</v>
      </c>
      <c r="QH20" s="1460">
        <f t="shared" si="580"/>
        <v>0</v>
      </c>
      <c r="QI20" s="1460">
        <f t="shared" si="580"/>
        <v>0</v>
      </c>
      <c r="QJ20" s="1460">
        <f t="shared" si="580"/>
        <v>0</v>
      </c>
      <c r="QK20" s="1460">
        <f t="shared" si="580"/>
        <v>0</v>
      </c>
      <c r="QL20" s="1460">
        <f t="shared" si="577"/>
        <v>0</v>
      </c>
      <c r="QM20" s="1460">
        <f t="shared" si="577"/>
        <v>0</v>
      </c>
      <c r="QN20" s="1460">
        <f t="shared" si="577"/>
        <v>0</v>
      </c>
      <c r="QO20" s="1460">
        <f t="shared" si="577"/>
        <v>0</v>
      </c>
      <c r="QP20" s="1460">
        <f t="shared" si="577"/>
        <v>0</v>
      </c>
      <c r="QQ20" s="1460">
        <f t="shared" si="577"/>
        <v>0</v>
      </c>
    </row>
    <row r="21" spans="1:459" s="1466" customFormat="1" ht="22.5" customHeight="1">
      <c r="A21" s="1468"/>
      <c r="B21" s="1469"/>
      <c r="C21" s="1469"/>
      <c r="D21" s="1470"/>
      <c r="E21" s="1471"/>
      <c r="F21" s="1472"/>
      <c r="G21" s="1472"/>
      <c r="H21" s="1473">
        <f t="shared" si="390"/>
        <v>0</v>
      </c>
      <c r="I21" s="1474">
        <v>0</v>
      </c>
      <c r="J21" s="1475">
        <f t="shared" si="437"/>
        <v>0</v>
      </c>
      <c r="K21" s="1476">
        <v>0</v>
      </c>
      <c r="L21" s="1477">
        <f t="shared" si="438"/>
        <v>0</v>
      </c>
      <c r="M21" s="1477">
        <f t="shared" si="391"/>
        <v>0</v>
      </c>
      <c r="N21" s="1478"/>
      <c r="O21" s="1479">
        <v>0</v>
      </c>
      <c r="P21" s="1480">
        <v>0</v>
      </c>
      <c r="Q21" s="1828">
        <v>0</v>
      </c>
      <c r="R21" s="1831">
        <f t="shared" si="439"/>
        <v>0</v>
      </c>
      <c r="S21" s="1481">
        <f>IF(AND(SUM(O21:Q21)=0,N21="NNN"),MIN('Operating History and Pro Forma'!$M$33,'Operating History and Pro Forma'!$T$15)*D21,SUM(O21:Q21)*D21)</f>
        <v>0</v>
      </c>
      <c r="T21" s="1482">
        <f t="shared" si="440"/>
        <v>0</v>
      </c>
      <c r="U21" s="1483">
        <f t="shared" si="392"/>
        <v>0</v>
      </c>
      <c r="V21" s="1480"/>
      <c r="W21" s="1514"/>
      <c r="X21" s="1486" t="str">
        <f t="shared" si="393"/>
        <v/>
      </c>
      <c r="Y21" s="1487">
        <f t="shared" si="394"/>
        <v>0</v>
      </c>
      <c r="Z21" s="1488"/>
      <c r="AA21" s="1488"/>
      <c r="AB21" s="1488"/>
      <c r="AC21" s="1488"/>
      <c r="AD21" s="1489">
        <f t="shared" si="395"/>
        <v>0</v>
      </c>
      <c r="AE21" s="1490" t="str">
        <f t="shared" si="396"/>
        <v/>
      </c>
      <c r="AF21" s="1491">
        <f t="shared" si="397"/>
        <v>0</v>
      </c>
      <c r="AG21" s="1492">
        <f t="shared" si="441"/>
        <v>0</v>
      </c>
      <c r="AH21" s="1493">
        <f t="shared" si="442"/>
        <v>0</v>
      </c>
      <c r="AI21" s="1493">
        <f t="shared" si="442"/>
        <v>0</v>
      </c>
      <c r="AJ21" s="1494">
        <f t="shared" si="442"/>
        <v>0</v>
      </c>
      <c r="AK21" s="1494">
        <f t="shared" si="442"/>
        <v>0</v>
      </c>
      <c r="AL21" s="1495">
        <f t="shared" si="442"/>
        <v>0</v>
      </c>
      <c r="AM21" s="1496">
        <f t="shared" si="442"/>
        <v>0</v>
      </c>
      <c r="AN21" s="1497">
        <f t="shared" si="399"/>
        <v>0</v>
      </c>
      <c r="AO21" s="1498">
        <f t="shared" si="443"/>
        <v>0</v>
      </c>
      <c r="AP21" s="1499">
        <f t="shared" si="400"/>
        <v>0</v>
      </c>
      <c r="AQ21" s="1500">
        <f t="shared" si="401"/>
        <v>0</v>
      </c>
      <c r="AR21" s="1501">
        <f t="shared" si="402"/>
        <v>0</v>
      </c>
      <c r="AS21" s="1498">
        <f t="shared" si="403"/>
        <v>0</v>
      </c>
      <c r="AT21" s="1501">
        <f t="shared" si="404"/>
        <v>0</v>
      </c>
      <c r="AU21" s="1498">
        <f t="shared" si="405"/>
        <v>1</v>
      </c>
      <c r="AV21" s="1498">
        <f t="shared" si="406"/>
        <v>2</v>
      </c>
      <c r="AW21" s="1499">
        <f t="shared" si="572"/>
        <v>0</v>
      </c>
      <c r="AX21" s="1502">
        <f t="shared" si="407"/>
        <v>0</v>
      </c>
      <c r="AY21" s="1503">
        <f t="shared" si="408"/>
        <v>0</v>
      </c>
      <c r="AZ21" s="1498">
        <f t="shared" si="409"/>
        <v>2</v>
      </c>
      <c r="BA21" s="1498">
        <f t="shared" si="410"/>
        <v>3</v>
      </c>
      <c r="BB21" s="1499">
        <f t="shared" si="411"/>
        <v>0</v>
      </c>
      <c r="BC21" s="1502">
        <f t="shared" si="412"/>
        <v>0</v>
      </c>
      <c r="BD21" s="1503">
        <f t="shared" si="413"/>
        <v>0</v>
      </c>
      <c r="BE21" s="1498">
        <f t="shared" si="414"/>
        <v>3</v>
      </c>
      <c r="BF21" s="1498">
        <f t="shared" si="415"/>
        <v>4</v>
      </c>
      <c r="BG21" s="1499">
        <f t="shared" si="416"/>
        <v>0</v>
      </c>
      <c r="BH21" s="1502">
        <f t="shared" si="417"/>
        <v>0</v>
      </c>
      <c r="BI21" s="1502">
        <f t="shared" si="418"/>
        <v>0</v>
      </c>
      <c r="BJ21" s="1504">
        <f t="shared" si="419"/>
        <v>1900</v>
      </c>
      <c r="BK21" s="1505" t="str">
        <f t="shared" si="444"/>
        <v/>
      </c>
      <c r="BL21" s="1506"/>
      <c r="BM21" s="1507">
        <f t="shared" si="420"/>
        <v>0</v>
      </c>
      <c r="BN21" s="1508">
        <f t="shared" si="445"/>
        <v>0</v>
      </c>
      <c r="BO21" s="1508">
        <f t="shared" si="421"/>
        <v>0</v>
      </c>
      <c r="BP21" s="1508">
        <f t="shared" si="421"/>
        <v>0</v>
      </c>
      <c r="BQ21" s="1508">
        <f t="shared" si="421"/>
        <v>0</v>
      </c>
      <c r="BR21" s="1508">
        <f t="shared" si="421"/>
        <v>0</v>
      </c>
      <c r="BS21" s="1508">
        <f t="shared" si="421"/>
        <v>0</v>
      </c>
      <c r="BT21" s="1508">
        <f t="shared" si="421"/>
        <v>0</v>
      </c>
      <c r="BU21" s="1508">
        <f t="shared" si="421"/>
        <v>0</v>
      </c>
      <c r="BV21" s="1508">
        <f t="shared" si="421"/>
        <v>0</v>
      </c>
      <c r="BW21" s="1508">
        <f t="shared" si="421"/>
        <v>0</v>
      </c>
      <c r="BX21" s="1508">
        <f t="shared" si="421"/>
        <v>0</v>
      </c>
      <c r="BY21" s="1507">
        <f t="shared" si="421"/>
        <v>0</v>
      </c>
      <c r="BZ21" s="1508">
        <f t="shared" si="421"/>
        <v>0</v>
      </c>
      <c r="CA21" s="1508">
        <f t="shared" si="421"/>
        <v>0</v>
      </c>
      <c r="CB21" s="1508">
        <f t="shared" si="421"/>
        <v>0</v>
      </c>
      <c r="CC21" s="1508">
        <f t="shared" si="421"/>
        <v>0</v>
      </c>
      <c r="CD21" s="1508">
        <f t="shared" si="421"/>
        <v>0</v>
      </c>
      <c r="CE21" s="1508">
        <f t="shared" si="422"/>
        <v>0</v>
      </c>
      <c r="CF21" s="1508">
        <f t="shared" si="422"/>
        <v>0</v>
      </c>
      <c r="CG21" s="1508">
        <f t="shared" si="422"/>
        <v>0</v>
      </c>
      <c r="CH21" s="1508">
        <f t="shared" si="422"/>
        <v>0</v>
      </c>
      <c r="CI21" s="1508">
        <f t="shared" si="422"/>
        <v>0</v>
      </c>
      <c r="CJ21" s="1509">
        <f t="shared" si="422"/>
        <v>0</v>
      </c>
      <c r="CK21" s="1507">
        <f t="shared" si="422"/>
        <v>0</v>
      </c>
      <c r="CL21" s="1508">
        <f t="shared" si="422"/>
        <v>0</v>
      </c>
      <c r="CM21" s="1508">
        <f t="shared" si="422"/>
        <v>0</v>
      </c>
      <c r="CN21" s="1508">
        <f t="shared" si="422"/>
        <v>0</v>
      </c>
      <c r="CO21" s="1508">
        <f t="shared" si="422"/>
        <v>0</v>
      </c>
      <c r="CP21" s="1508">
        <f t="shared" si="422"/>
        <v>0</v>
      </c>
      <c r="CQ21" s="1508">
        <f t="shared" si="422"/>
        <v>0</v>
      </c>
      <c r="CR21" s="1508">
        <f t="shared" si="422"/>
        <v>0</v>
      </c>
      <c r="CS21" s="1508">
        <f t="shared" si="422"/>
        <v>0</v>
      </c>
      <c r="CT21" s="1508">
        <f t="shared" si="422"/>
        <v>0</v>
      </c>
      <c r="CU21" s="1508">
        <f t="shared" si="423"/>
        <v>0</v>
      </c>
      <c r="CV21" s="1509">
        <f t="shared" si="423"/>
        <v>0</v>
      </c>
      <c r="CW21" s="1508">
        <f t="shared" si="423"/>
        <v>0</v>
      </c>
      <c r="CX21" s="1508">
        <f t="shared" si="423"/>
        <v>0</v>
      </c>
      <c r="CY21" s="1508">
        <f t="shared" si="423"/>
        <v>0</v>
      </c>
      <c r="CZ21" s="1508">
        <f t="shared" si="423"/>
        <v>0</v>
      </c>
      <c r="DA21" s="1508">
        <f t="shared" si="423"/>
        <v>0</v>
      </c>
      <c r="DB21" s="1508">
        <f t="shared" si="423"/>
        <v>0</v>
      </c>
      <c r="DC21" s="1508">
        <f t="shared" si="423"/>
        <v>0</v>
      </c>
      <c r="DD21" s="1508">
        <f t="shared" si="423"/>
        <v>0</v>
      </c>
      <c r="DE21" s="1508">
        <f t="shared" si="423"/>
        <v>0</v>
      </c>
      <c r="DF21" s="1508">
        <f t="shared" si="423"/>
        <v>0</v>
      </c>
      <c r="DG21" s="1508">
        <f t="shared" si="423"/>
        <v>0</v>
      </c>
      <c r="DH21" s="1509">
        <f t="shared" si="423"/>
        <v>0</v>
      </c>
      <c r="DI21" s="1508">
        <f t="shared" si="423"/>
        <v>0</v>
      </c>
      <c r="DJ21" s="1508">
        <f t="shared" si="423"/>
        <v>0</v>
      </c>
      <c r="DK21" s="1508">
        <f t="shared" si="424"/>
        <v>0</v>
      </c>
      <c r="DL21" s="1508">
        <f t="shared" si="424"/>
        <v>0</v>
      </c>
      <c r="DM21" s="1508">
        <f t="shared" si="424"/>
        <v>0</v>
      </c>
      <c r="DN21" s="1508">
        <f t="shared" si="424"/>
        <v>0</v>
      </c>
      <c r="DO21" s="1508">
        <f t="shared" si="424"/>
        <v>0</v>
      </c>
      <c r="DP21" s="1508">
        <f t="shared" si="424"/>
        <v>0</v>
      </c>
      <c r="DQ21" s="1508">
        <f t="shared" si="424"/>
        <v>0</v>
      </c>
      <c r="DR21" s="1508">
        <f t="shared" si="424"/>
        <v>0</v>
      </c>
      <c r="DS21" s="1508">
        <f t="shared" si="424"/>
        <v>0</v>
      </c>
      <c r="DT21" s="1509">
        <f t="shared" si="424"/>
        <v>0</v>
      </c>
      <c r="DU21" s="1507">
        <f t="shared" si="424"/>
        <v>0</v>
      </c>
      <c r="DV21" s="1508">
        <f t="shared" si="424"/>
        <v>0</v>
      </c>
      <c r="DW21" s="1508">
        <f t="shared" si="424"/>
        <v>0</v>
      </c>
      <c r="DX21" s="1508">
        <f t="shared" si="424"/>
        <v>0</v>
      </c>
      <c r="DY21" s="1508">
        <f t="shared" si="424"/>
        <v>0</v>
      </c>
      <c r="DZ21" s="1508">
        <f t="shared" si="424"/>
        <v>0</v>
      </c>
      <c r="EA21" s="1508">
        <f t="shared" si="425"/>
        <v>0</v>
      </c>
      <c r="EB21" s="1508">
        <f t="shared" si="425"/>
        <v>0</v>
      </c>
      <c r="EC21" s="1508">
        <f t="shared" si="425"/>
        <v>0</v>
      </c>
      <c r="ED21" s="1508">
        <f t="shared" si="425"/>
        <v>0</v>
      </c>
      <c r="EE21" s="1508">
        <f t="shared" si="425"/>
        <v>0</v>
      </c>
      <c r="EF21" s="1508">
        <f t="shared" si="425"/>
        <v>0</v>
      </c>
      <c r="EG21" s="1507">
        <f t="shared" si="425"/>
        <v>0</v>
      </c>
      <c r="EH21" s="1508">
        <f t="shared" si="425"/>
        <v>0</v>
      </c>
      <c r="EI21" s="1508">
        <f t="shared" si="425"/>
        <v>0</v>
      </c>
      <c r="EJ21" s="1508">
        <f t="shared" si="425"/>
        <v>0</v>
      </c>
      <c r="EK21" s="1508">
        <f t="shared" si="425"/>
        <v>0</v>
      </c>
      <c r="EL21" s="1508">
        <f t="shared" si="425"/>
        <v>0</v>
      </c>
      <c r="EM21" s="1508">
        <f t="shared" si="425"/>
        <v>0</v>
      </c>
      <c r="EN21" s="1508">
        <f t="shared" si="425"/>
        <v>0</v>
      </c>
      <c r="EO21" s="1508">
        <f t="shared" si="425"/>
        <v>0</v>
      </c>
      <c r="EP21" s="1508">
        <f t="shared" si="425"/>
        <v>0</v>
      </c>
      <c r="EQ21" s="1508">
        <f t="shared" si="426"/>
        <v>0</v>
      </c>
      <c r="ER21" s="1509">
        <f t="shared" si="426"/>
        <v>0</v>
      </c>
      <c r="ES21" s="1507">
        <f t="shared" si="426"/>
        <v>0</v>
      </c>
      <c r="ET21" s="1508">
        <f t="shared" si="426"/>
        <v>0</v>
      </c>
      <c r="EU21" s="1508">
        <f t="shared" si="426"/>
        <v>0</v>
      </c>
      <c r="EV21" s="1508">
        <f t="shared" si="426"/>
        <v>0</v>
      </c>
      <c r="EW21" s="1508">
        <f t="shared" si="426"/>
        <v>0</v>
      </c>
      <c r="EX21" s="1508">
        <f t="shared" si="426"/>
        <v>0</v>
      </c>
      <c r="EY21" s="1508">
        <f t="shared" si="426"/>
        <v>0</v>
      </c>
      <c r="EZ21" s="1508">
        <f t="shared" si="426"/>
        <v>0</v>
      </c>
      <c r="FA21" s="1508">
        <f t="shared" si="426"/>
        <v>0</v>
      </c>
      <c r="FB21" s="1508">
        <f t="shared" si="426"/>
        <v>0</v>
      </c>
      <c r="FC21" s="1508">
        <f t="shared" si="426"/>
        <v>0</v>
      </c>
      <c r="FD21" s="1509">
        <f t="shared" si="426"/>
        <v>0</v>
      </c>
      <c r="FE21" s="1508">
        <f t="shared" si="426"/>
        <v>0</v>
      </c>
      <c r="FF21" s="1508">
        <f t="shared" si="426"/>
        <v>0</v>
      </c>
      <c r="FG21" s="1508">
        <f t="shared" si="427"/>
        <v>0</v>
      </c>
      <c r="FH21" s="1508">
        <f t="shared" si="427"/>
        <v>0</v>
      </c>
      <c r="FI21" s="1508">
        <f t="shared" si="427"/>
        <v>0</v>
      </c>
      <c r="FJ21" s="1508">
        <f t="shared" si="427"/>
        <v>0</v>
      </c>
      <c r="FK21" s="1508">
        <f t="shared" si="427"/>
        <v>0</v>
      </c>
      <c r="FL21" s="1508">
        <f t="shared" si="427"/>
        <v>0</v>
      </c>
      <c r="FM21" s="1508">
        <f t="shared" si="427"/>
        <v>0</v>
      </c>
      <c r="FN21" s="1508">
        <f t="shared" si="427"/>
        <v>0</v>
      </c>
      <c r="FO21" s="1508">
        <f t="shared" si="427"/>
        <v>0</v>
      </c>
      <c r="FP21" s="1509">
        <f t="shared" si="427"/>
        <v>0</v>
      </c>
      <c r="FQ21" s="1508">
        <f t="shared" si="427"/>
        <v>0</v>
      </c>
      <c r="FR21" s="1508">
        <f t="shared" si="427"/>
        <v>0</v>
      </c>
      <c r="FS21" s="1508">
        <f t="shared" si="427"/>
        <v>0</v>
      </c>
      <c r="FT21" s="1508">
        <f t="shared" si="427"/>
        <v>0</v>
      </c>
      <c r="FU21" s="1508">
        <f t="shared" si="427"/>
        <v>0</v>
      </c>
      <c r="FV21" s="1508">
        <f t="shared" si="427"/>
        <v>0</v>
      </c>
      <c r="FW21" s="1508">
        <f t="shared" si="428"/>
        <v>0</v>
      </c>
      <c r="FX21" s="1508">
        <f t="shared" si="428"/>
        <v>0</v>
      </c>
      <c r="FY21" s="1508">
        <f t="shared" si="428"/>
        <v>0</v>
      </c>
      <c r="FZ21" s="1508">
        <f t="shared" si="428"/>
        <v>0</v>
      </c>
      <c r="GA21" s="1508">
        <f t="shared" si="428"/>
        <v>0</v>
      </c>
      <c r="GB21" s="1509">
        <f t="shared" si="428"/>
        <v>0</v>
      </c>
      <c r="GC21" s="1506"/>
      <c r="GD21" s="1458">
        <f t="shared" si="446"/>
        <v>1</v>
      </c>
      <c r="GE21" s="1510">
        <f t="shared" si="429"/>
        <v>0</v>
      </c>
      <c r="GF21" s="1511">
        <f t="shared" si="429"/>
        <v>0</v>
      </c>
      <c r="GG21" s="1511">
        <f t="shared" si="429"/>
        <v>0</v>
      </c>
      <c r="GH21" s="1511">
        <f t="shared" si="429"/>
        <v>0</v>
      </c>
      <c r="GI21" s="1511">
        <f t="shared" si="429"/>
        <v>0</v>
      </c>
      <c r="GJ21" s="1511">
        <f t="shared" si="429"/>
        <v>0</v>
      </c>
      <c r="GK21" s="1511">
        <f t="shared" si="429"/>
        <v>0</v>
      </c>
      <c r="GL21" s="1511">
        <f t="shared" si="429"/>
        <v>0</v>
      </c>
      <c r="GM21" s="1511">
        <f t="shared" si="429"/>
        <v>0</v>
      </c>
      <c r="GN21" s="1512">
        <f t="shared" si="429"/>
        <v>0</v>
      </c>
      <c r="GO21" s="1513">
        <f>SUM(GE21:GN21)</f>
        <v>0</v>
      </c>
      <c r="GP21" s="1506"/>
      <c r="GQ21" s="1510">
        <f t="shared" si="448"/>
        <v>0</v>
      </c>
      <c r="GR21" s="1511">
        <f t="shared" si="430"/>
        <v>0</v>
      </c>
      <c r="GS21" s="1511">
        <f t="shared" si="430"/>
        <v>0</v>
      </c>
      <c r="GT21" s="1511">
        <f t="shared" si="430"/>
        <v>0</v>
      </c>
      <c r="GU21" s="1511">
        <f t="shared" si="430"/>
        <v>0</v>
      </c>
      <c r="GV21" s="1511">
        <f t="shared" si="430"/>
        <v>0</v>
      </c>
      <c r="GW21" s="1511">
        <f t="shared" si="430"/>
        <v>0</v>
      </c>
      <c r="GX21" s="1511">
        <f t="shared" si="430"/>
        <v>0</v>
      </c>
      <c r="GY21" s="1511">
        <f t="shared" si="430"/>
        <v>0</v>
      </c>
      <c r="GZ21" s="1512">
        <f t="shared" si="430"/>
        <v>0</v>
      </c>
      <c r="HA21" s="1513">
        <f>SUM(GQ21:GZ21)</f>
        <v>0</v>
      </c>
      <c r="HB21" s="1506">
        <f t="shared" si="581"/>
        <v>1</v>
      </c>
      <c r="HC21" s="1506"/>
      <c r="HD21" s="1508">
        <f t="shared" si="432"/>
        <v>0</v>
      </c>
      <c r="HE21" s="1460">
        <f t="shared" si="450"/>
        <v>0</v>
      </c>
      <c r="HF21" s="1460">
        <f t="shared" si="451"/>
        <v>0</v>
      </c>
      <c r="HG21" s="1460">
        <f t="shared" si="452"/>
        <v>0</v>
      </c>
      <c r="HH21" s="1460">
        <f t="shared" si="453"/>
        <v>0</v>
      </c>
      <c r="HI21" s="1460">
        <f t="shared" si="454"/>
        <v>0</v>
      </c>
      <c r="HJ21" s="1460">
        <f t="shared" si="455"/>
        <v>0</v>
      </c>
      <c r="HK21" s="1460">
        <f t="shared" si="456"/>
        <v>0</v>
      </c>
      <c r="HL21" s="1460">
        <f t="shared" si="457"/>
        <v>0</v>
      </c>
      <c r="HM21" s="1460">
        <f t="shared" si="458"/>
        <v>0</v>
      </c>
      <c r="HN21" s="1460">
        <f t="shared" si="459"/>
        <v>0</v>
      </c>
      <c r="HO21" s="1460">
        <f t="shared" si="460"/>
        <v>0</v>
      </c>
      <c r="HP21" s="1460">
        <f t="shared" si="461"/>
        <v>0</v>
      </c>
      <c r="HQ21" s="1460">
        <f t="shared" si="462"/>
        <v>0</v>
      </c>
      <c r="HR21" s="1460">
        <f t="shared" si="463"/>
        <v>0</v>
      </c>
      <c r="HS21" s="1460">
        <f t="shared" si="464"/>
        <v>0</v>
      </c>
      <c r="HT21" s="1460">
        <f t="shared" si="465"/>
        <v>0</v>
      </c>
      <c r="HU21" s="1460">
        <f t="shared" si="466"/>
        <v>0</v>
      </c>
      <c r="HV21" s="1460">
        <f t="shared" si="467"/>
        <v>0</v>
      </c>
      <c r="HW21" s="1460">
        <f t="shared" si="468"/>
        <v>0</v>
      </c>
      <c r="HX21" s="1460">
        <f t="shared" si="469"/>
        <v>0</v>
      </c>
      <c r="HY21" s="1460">
        <f t="shared" si="470"/>
        <v>0</v>
      </c>
      <c r="HZ21" s="1460">
        <f t="shared" si="471"/>
        <v>0</v>
      </c>
      <c r="IA21" s="1460">
        <f t="shared" si="472"/>
        <v>0</v>
      </c>
      <c r="IB21" s="1460">
        <f t="shared" si="473"/>
        <v>0</v>
      </c>
      <c r="IC21" s="1460">
        <f t="shared" si="474"/>
        <v>0</v>
      </c>
      <c r="ID21" s="1460">
        <f t="shared" si="475"/>
        <v>0</v>
      </c>
      <c r="IE21" s="1460">
        <f t="shared" si="476"/>
        <v>0</v>
      </c>
      <c r="IF21" s="1460">
        <f t="shared" si="477"/>
        <v>0</v>
      </c>
      <c r="IG21" s="1460">
        <f t="shared" si="478"/>
        <v>0</v>
      </c>
      <c r="IH21" s="1460">
        <f t="shared" si="479"/>
        <v>0</v>
      </c>
      <c r="II21" s="1460">
        <f t="shared" si="480"/>
        <v>0</v>
      </c>
      <c r="IJ21" s="1460">
        <f t="shared" si="481"/>
        <v>0</v>
      </c>
      <c r="IK21" s="1460">
        <f t="shared" si="482"/>
        <v>0</v>
      </c>
      <c r="IL21" s="1460">
        <f t="shared" si="483"/>
        <v>0</v>
      </c>
      <c r="IM21" s="1460">
        <f t="shared" si="484"/>
        <v>0</v>
      </c>
      <c r="IN21" s="1460">
        <f t="shared" si="485"/>
        <v>0</v>
      </c>
      <c r="IO21" s="1460">
        <f t="shared" si="486"/>
        <v>0</v>
      </c>
      <c r="IP21" s="1460">
        <f t="shared" si="487"/>
        <v>0</v>
      </c>
      <c r="IQ21" s="1460">
        <f t="shared" si="488"/>
        <v>0</v>
      </c>
      <c r="IR21" s="1460">
        <f t="shared" si="489"/>
        <v>0</v>
      </c>
      <c r="IS21" s="1460">
        <f t="shared" si="490"/>
        <v>0</v>
      </c>
      <c r="IT21" s="1460">
        <f t="shared" si="491"/>
        <v>0</v>
      </c>
      <c r="IU21" s="1460">
        <f t="shared" si="492"/>
        <v>0</v>
      </c>
      <c r="IV21" s="1460">
        <f t="shared" si="493"/>
        <v>0</v>
      </c>
      <c r="IW21" s="1460">
        <f t="shared" si="494"/>
        <v>0</v>
      </c>
      <c r="IX21" s="1460">
        <f t="shared" si="495"/>
        <v>0</v>
      </c>
      <c r="IY21" s="1460">
        <f t="shared" si="496"/>
        <v>0</v>
      </c>
      <c r="IZ21" s="1460">
        <f t="shared" si="497"/>
        <v>0</v>
      </c>
      <c r="JA21" s="1460">
        <f t="shared" si="498"/>
        <v>0</v>
      </c>
      <c r="JB21" s="1460">
        <f t="shared" si="499"/>
        <v>0</v>
      </c>
      <c r="JC21" s="1460">
        <f t="shared" si="500"/>
        <v>0</v>
      </c>
      <c r="JD21" s="1460">
        <f t="shared" si="501"/>
        <v>0</v>
      </c>
      <c r="JE21" s="1460">
        <f t="shared" si="502"/>
        <v>0</v>
      </c>
      <c r="JF21" s="1460">
        <f t="shared" si="503"/>
        <v>0</v>
      </c>
      <c r="JG21" s="1460">
        <f t="shared" si="504"/>
        <v>0</v>
      </c>
      <c r="JH21" s="1460">
        <f t="shared" si="505"/>
        <v>0</v>
      </c>
      <c r="JI21" s="1460">
        <f t="shared" si="506"/>
        <v>0</v>
      </c>
      <c r="JJ21" s="1460">
        <f t="shared" si="507"/>
        <v>0</v>
      </c>
      <c r="JK21" s="1460">
        <f t="shared" si="508"/>
        <v>0</v>
      </c>
      <c r="JL21" s="1460">
        <f t="shared" si="509"/>
        <v>0</v>
      </c>
      <c r="JM21" s="1460">
        <f t="shared" si="510"/>
        <v>0</v>
      </c>
      <c r="JN21" s="1460">
        <f t="shared" si="511"/>
        <v>0</v>
      </c>
      <c r="JO21" s="1460">
        <f t="shared" si="512"/>
        <v>0</v>
      </c>
      <c r="JP21" s="1460">
        <f t="shared" si="513"/>
        <v>0</v>
      </c>
      <c r="JQ21" s="1460">
        <f t="shared" si="514"/>
        <v>0</v>
      </c>
      <c r="JR21" s="1460">
        <f t="shared" si="515"/>
        <v>0</v>
      </c>
      <c r="JS21" s="1460">
        <f t="shared" si="516"/>
        <v>0</v>
      </c>
      <c r="JT21" s="1460">
        <f t="shared" si="517"/>
        <v>0</v>
      </c>
      <c r="JU21" s="1460">
        <f t="shared" si="518"/>
        <v>0</v>
      </c>
      <c r="JV21" s="1460">
        <f t="shared" si="519"/>
        <v>0</v>
      </c>
      <c r="JW21" s="1460">
        <f t="shared" si="520"/>
        <v>0</v>
      </c>
      <c r="JX21" s="1460">
        <f t="shared" si="521"/>
        <v>0</v>
      </c>
      <c r="JY21" s="1460">
        <f t="shared" si="522"/>
        <v>0</v>
      </c>
      <c r="JZ21" s="1460">
        <f t="shared" si="523"/>
        <v>0</v>
      </c>
      <c r="KA21" s="1460">
        <f t="shared" si="524"/>
        <v>0</v>
      </c>
      <c r="KB21" s="1460">
        <f t="shared" si="525"/>
        <v>0</v>
      </c>
      <c r="KC21" s="1460">
        <f t="shared" si="526"/>
        <v>0</v>
      </c>
      <c r="KD21" s="1460">
        <f t="shared" si="527"/>
        <v>0</v>
      </c>
      <c r="KE21" s="1460">
        <f t="shared" si="528"/>
        <v>0</v>
      </c>
      <c r="KF21" s="1460">
        <f t="shared" si="529"/>
        <v>0</v>
      </c>
      <c r="KG21" s="1460">
        <f t="shared" si="530"/>
        <v>0</v>
      </c>
      <c r="KH21" s="1460">
        <f t="shared" si="531"/>
        <v>0</v>
      </c>
      <c r="KI21" s="1460">
        <f t="shared" si="532"/>
        <v>0</v>
      </c>
      <c r="KJ21" s="1460">
        <f t="shared" si="533"/>
        <v>0</v>
      </c>
      <c r="KK21" s="1460">
        <f t="shared" si="534"/>
        <v>0</v>
      </c>
      <c r="KL21" s="1460">
        <f t="shared" si="535"/>
        <v>0</v>
      </c>
      <c r="KM21" s="1460">
        <f t="shared" si="536"/>
        <v>0</v>
      </c>
      <c r="KN21" s="1460">
        <f t="shared" si="537"/>
        <v>0</v>
      </c>
      <c r="KO21" s="1460">
        <f t="shared" si="538"/>
        <v>0</v>
      </c>
      <c r="KP21" s="1460">
        <f t="shared" si="539"/>
        <v>0</v>
      </c>
      <c r="KQ21" s="1460">
        <f t="shared" si="540"/>
        <v>0</v>
      </c>
      <c r="KR21" s="1460">
        <f t="shared" si="541"/>
        <v>0</v>
      </c>
      <c r="KS21" s="1460">
        <f t="shared" si="542"/>
        <v>0</v>
      </c>
      <c r="KT21" s="1460">
        <f t="shared" si="543"/>
        <v>0</v>
      </c>
      <c r="KU21" s="1460">
        <f t="shared" si="544"/>
        <v>0</v>
      </c>
      <c r="KV21" s="1460">
        <f t="shared" si="545"/>
        <v>0</v>
      </c>
      <c r="KW21" s="1460">
        <f t="shared" si="546"/>
        <v>0</v>
      </c>
      <c r="KX21" s="1460">
        <f t="shared" si="547"/>
        <v>0</v>
      </c>
      <c r="KY21" s="1460">
        <f t="shared" si="548"/>
        <v>0</v>
      </c>
      <c r="KZ21" s="1460">
        <f t="shared" si="549"/>
        <v>0</v>
      </c>
      <c r="LA21" s="1460">
        <f t="shared" si="550"/>
        <v>0</v>
      </c>
      <c r="LB21" s="1460">
        <f t="shared" si="551"/>
        <v>0</v>
      </c>
      <c r="LC21" s="1460">
        <f t="shared" si="552"/>
        <v>0</v>
      </c>
      <c r="LD21" s="1460">
        <f t="shared" si="553"/>
        <v>0</v>
      </c>
      <c r="LE21" s="1460">
        <f t="shared" si="554"/>
        <v>0</v>
      </c>
      <c r="LF21" s="1460">
        <f t="shared" si="555"/>
        <v>0</v>
      </c>
      <c r="LG21" s="1460">
        <f t="shared" si="556"/>
        <v>0</v>
      </c>
      <c r="LH21" s="1460">
        <f t="shared" si="557"/>
        <v>0</v>
      </c>
      <c r="LI21" s="1460">
        <f t="shared" si="558"/>
        <v>0</v>
      </c>
      <c r="LJ21" s="1460">
        <f t="shared" si="559"/>
        <v>0</v>
      </c>
      <c r="LK21" s="1460">
        <f t="shared" si="560"/>
        <v>0</v>
      </c>
      <c r="LL21" s="1460">
        <f t="shared" si="561"/>
        <v>0</v>
      </c>
      <c r="LM21" s="1460">
        <f t="shared" si="562"/>
        <v>0</v>
      </c>
      <c r="LN21" s="1460">
        <f t="shared" si="563"/>
        <v>0</v>
      </c>
      <c r="LO21" s="1460">
        <f t="shared" si="564"/>
        <v>0</v>
      </c>
      <c r="LP21" s="1460">
        <f t="shared" si="565"/>
        <v>0</v>
      </c>
      <c r="LQ21" s="1460">
        <f t="shared" si="566"/>
        <v>0</v>
      </c>
      <c r="LR21" s="1460">
        <f t="shared" si="567"/>
        <v>0</v>
      </c>
      <c r="LS21" s="1460">
        <f t="shared" si="568"/>
        <v>0</v>
      </c>
      <c r="LW21" s="1467">
        <f t="shared" si="569"/>
        <v>0</v>
      </c>
      <c r="LX21" s="1467">
        <f t="shared" si="573"/>
        <v>0</v>
      </c>
      <c r="LY21" s="1467">
        <f t="shared" si="574"/>
        <v>0</v>
      </c>
      <c r="LZ21" s="1467">
        <f t="shared" si="575"/>
        <v>0</v>
      </c>
      <c r="MA21" s="1506"/>
      <c r="MB21" s="1460">
        <f t="shared" si="570"/>
        <v>0</v>
      </c>
      <c r="MC21" s="1460">
        <f t="shared" si="571"/>
        <v>0</v>
      </c>
      <c r="MD21" s="1460">
        <f t="shared" si="576"/>
        <v>0</v>
      </c>
      <c r="ME21" s="1460">
        <f t="shared" si="576"/>
        <v>0</v>
      </c>
      <c r="MF21" s="1460">
        <f t="shared" si="576"/>
        <v>0</v>
      </c>
      <c r="MG21" s="1460">
        <f t="shared" si="576"/>
        <v>0</v>
      </c>
      <c r="MH21" s="1460">
        <f t="shared" si="576"/>
        <v>0</v>
      </c>
      <c r="MI21" s="1460">
        <f t="shared" si="576"/>
        <v>0</v>
      </c>
      <c r="MJ21" s="1460">
        <f t="shared" si="576"/>
        <v>0</v>
      </c>
      <c r="MK21" s="1460">
        <f t="shared" si="576"/>
        <v>0</v>
      </c>
      <c r="ML21" s="1460">
        <f t="shared" si="576"/>
        <v>0</v>
      </c>
      <c r="MM21" s="1460">
        <f t="shared" si="576"/>
        <v>0</v>
      </c>
      <c r="MN21" s="1460">
        <f t="shared" si="576"/>
        <v>0</v>
      </c>
      <c r="MO21" s="1460">
        <f t="shared" si="576"/>
        <v>0</v>
      </c>
      <c r="MP21" s="1460">
        <f t="shared" si="576"/>
        <v>0</v>
      </c>
      <c r="MQ21" s="1460">
        <f t="shared" si="576"/>
        <v>0</v>
      </c>
      <c r="MR21" s="1460">
        <f t="shared" si="576"/>
        <v>0</v>
      </c>
      <c r="MS21" s="1460">
        <f t="shared" si="576"/>
        <v>0</v>
      </c>
      <c r="MT21" s="1460">
        <f t="shared" si="576"/>
        <v>0</v>
      </c>
      <c r="MU21" s="1460">
        <f t="shared" si="576"/>
        <v>0</v>
      </c>
      <c r="MV21" s="1460">
        <f t="shared" si="576"/>
        <v>0</v>
      </c>
      <c r="MW21" s="1460">
        <f t="shared" si="576"/>
        <v>0</v>
      </c>
      <c r="MX21" s="1460">
        <f t="shared" si="576"/>
        <v>0</v>
      </c>
      <c r="MY21" s="1460">
        <f t="shared" si="576"/>
        <v>0</v>
      </c>
      <c r="MZ21" s="1460">
        <f t="shared" si="576"/>
        <v>0</v>
      </c>
      <c r="NA21" s="1460">
        <f t="shared" si="576"/>
        <v>0</v>
      </c>
      <c r="NB21" s="1460">
        <f t="shared" si="576"/>
        <v>0</v>
      </c>
      <c r="NC21" s="1460">
        <f t="shared" si="576"/>
        <v>0</v>
      </c>
      <c r="ND21" s="1460">
        <f t="shared" si="576"/>
        <v>0</v>
      </c>
      <c r="NE21" s="1460">
        <f t="shared" si="576"/>
        <v>0</v>
      </c>
      <c r="NF21" s="1460">
        <f t="shared" si="576"/>
        <v>0</v>
      </c>
      <c r="NG21" s="1460">
        <f t="shared" si="576"/>
        <v>0</v>
      </c>
      <c r="NH21" s="1460">
        <f t="shared" si="576"/>
        <v>0</v>
      </c>
      <c r="NI21" s="1460">
        <f t="shared" si="576"/>
        <v>0</v>
      </c>
      <c r="NJ21" s="1460">
        <f t="shared" si="576"/>
        <v>0</v>
      </c>
      <c r="NK21" s="1460">
        <f t="shared" si="576"/>
        <v>0</v>
      </c>
      <c r="NL21" s="1460">
        <f t="shared" si="576"/>
        <v>0</v>
      </c>
      <c r="NM21" s="1460">
        <f t="shared" si="576"/>
        <v>0</v>
      </c>
      <c r="NN21" s="1460">
        <f t="shared" si="576"/>
        <v>0</v>
      </c>
      <c r="NO21" s="1460">
        <f t="shared" si="576"/>
        <v>0</v>
      </c>
      <c r="NP21" s="1460">
        <f t="shared" si="576"/>
        <v>0</v>
      </c>
      <c r="NQ21" s="1460">
        <f t="shared" si="576"/>
        <v>0</v>
      </c>
      <c r="NR21" s="1460">
        <f t="shared" si="576"/>
        <v>0</v>
      </c>
      <c r="NS21" s="1460">
        <f t="shared" si="576"/>
        <v>0</v>
      </c>
      <c r="NT21" s="1460">
        <f t="shared" si="576"/>
        <v>0</v>
      </c>
      <c r="NU21" s="1460">
        <f t="shared" si="576"/>
        <v>0</v>
      </c>
      <c r="NV21" s="1460">
        <f t="shared" si="576"/>
        <v>0</v>
      </c>
      <c r="NW21" s="1460">
        <f t="shared" si="576"/>
        <v>0</v>
      </c>
      <c r="NX21" s="1460">
        <f t="shared" si="576"/>
        <v>0</v>
      </c>
      <c r="NY21" s="1460">
        <f t="shared" si="576"/>
        <v>0</v>
      </c>
      <c r="NZ21" s="1460">
        <f t="shared" si="576"/>
        <v>0</v>
      </c>
      <c r="OA21" s="1460">
        <f t="shared" si="576"/>
        <v>0</v>
      </c>
      <c r="OB21" s="1460">
        <f t="shared" si="576"/>
        <v>0</v>
      </c>
      <c r="OC21" s="1460">
        <f t="shared" si="576"/>
        <v>0</v>
      </c>
      <c r="OD21" s="1460">
        <f t="shared" si="576"/>
        <v>0</v>
      </c>
      <c r="OE21" s="1460">
        <f t="shared" si="576"/>
        <v>0</v>
      </c>
      <c r="OF21" s="1460">
        <f t="shared" si="576"/>
        <v>0</v>
      </c>
      <c r="OG21" s="1460">
        <f t="shared" si="576"/>
        <v>0</v>
      </c>
      <c r="OH21" s="1460">
        <f t="shared" si="576"/>
        <v>0</v>
      </c>
      <c r="OI21" s="1460">
        <f t="shared" si="576"/>
        <v>0</v>
      </c>
      <c r="OJ21" s="1460">
        <f t="shared" si="576"/>
        <v>0</v>
      </c>
      <c r="OK21" s="1460">
        <f t="shared" si="576"/>
        <v>0</v>
      </c>
      <c r="OL21" s="1460">
        <f t="shared" si="576"/>
        <v>0</v>
      </c>
      <c r="OM21" s="1460">
        <f t="shared" si="576"/>
        <v>0</v>
      </c>
      <c r="ON21" s="1460">
        <f t="shared" ref="ON21:OO36" si="582">IF(ON$12&lt;$AO21,0,IF(ON$12&lt;=$AU21,(ON$8-$LW21)*$D21/12,IF(ON$12&gt;=$BF21,(ON$8-$LZ21)*$D21/12,IF(ON$12&gt;=$BE21,0,IF(ON$12&gt;=$BA21,(ON$8-$LY21)*$D21/12,IF(ON$12&gt;=$AZ21,0,IF(ON$12&gt;=$AV21,(ON$8-$LX21)*$D21/12,0)))))))</f>
        <v>0</v>
      </c>
      <c r="OO21" s="1460">
        <f t="shared" si="582"/>
        <v>0</v>
      </c>
      <c r="OP21" s="1460">
        <f t="shared" si="578"/>
        <v>0</v>
      </c>
      <c r="OQ21" s="1460">
        <f t="shared" si="578"/>
        <v>0</v>
      </c>
      <c r="OR21" s="1460">
        <f t="shared" si="578"/>
        <v>0</v>
      </c>
      <c r="OS21" s="1460">
        <f t="shared" si="578"/>
        <v>0</v>
      </c>
      <c r="OT21" s="1460">
        <f t="shared" si="578"/>
        <v>0</v>
      </c>
      <c r="OU21" s="1460">
        <f t="shared" si="578"/>
        <v>0</v>
      </c>
      <c r="OV21" s="1460">
        <f t="shared" si="578"/>
        <v>0</v>
      </c>
      <c r="OW21" s="1460">
        <f t="shared" si="578"/>
        <v>0</v>
      </c>
      <c r="OX21" s="1460">
        <f t="shared" si="578"/>
        <v>0</v>
      </c>
      <c r="OY21" s="1460">
        <f t="shared" si="578"/>
        <v>0</v>
      </c>
      <c r="OZ21" s="1460">
        <f t="shared" si="578"/>
        <v>0</v>
      </c>
      <c r="PA21" s="1460">
        <f t="shared" si="578"/>
        <v>0</v>
      </c>
      <c r="PB21" s="1460">
        <f t="shared" si="578"/>
        <v>0</v>
      </c>
      <c r="PC21" s="1460">
        <f t="shared" si="578"/>
        <v>0</v>
      </c>
      <c r="PD21" s="1460">
        <f t="shared" si="578"/>
        <v>0</v>
      </c>
      <c r="PE21" s="1460">
        <f t="shared" si="578"/>
        <v>0</v>
      </c>
      <c r="PF21" s="1460">
        <f t="shared" si="579"/>
        <v>0</v>
      </c>
      <c r="PG21" s="1460">
        <f t="shared" si="579"/>
        <v>0</v>
      </c>
      <c r="PH21" s="1460">
        <f t="shared" si="579"/>
        <v>0</v>
      </c>
      <c r="PI21" s="1460">
        <f t="shared" si="579"/>
        <v>0</v>
      </c>
      <c r="PJ21" s="1460">
        <f t="shared" si="579"/>
        <v>0</v>
      </c>
      <c r="PK21" s="1460">
        <f t="shared" si="579"/>
        <v>0</v>
      </c>
      <c r="PL21" s="1460">
        <f t="shared" si="579"/>
        <v>0</v>
      </c>
      <c r="PM21" s="1460">
        <f t="shared" si="579"/>
        <v>0</v>
      </c>
      <c r="PN21" s="1460">
        <f t="shared" si="579"/>
        <v>0</v>
      </c>
      <c r="PO21" s="1460">
        <f t="shared" si="579"/>
        <v>0</v>
      </c>
      <c r="PP21" s="1460">
        <f t="shared" si="579"/>
        <v>0</v>
      </c>
      <c r="PQ21" s="1460">
        <f t="shared" si="579"/>
        <v>0</v>
      </c>
      <c r="PR21" s="1460">
        <f t="shared" si="579"/>
        <v>0</v>
      </c>
      <c r="PS21" s="1460">
        <f t="shared" si="579"/>
        <v>0</v>
      </c>
      <c r="PT21" s="1460">
        <f t="shared" si="579"/>
        <v>0</v>
      </c>
      <c r="PU21" s="1460">
        <f t="shared" si="579"/>
        <v>0</v>
      </c>
      <c r="PV21" s="1460">
        <f t="shared" si="580"/>
        <v>0</v>
      </c>
      <c r="PW21" s="1460">
        <f t="shared" si="580"/>
        <v>0</v>
      </c>
      <c r="PX21" s="1460">
        <f t="shared" si="580"/>
        <v>0</v>
      </c>
      <c r="PY21" s="1460">
        <f t="shared" si="580"/>
        <v>0</v>
      </c>
      <c r="PZ21" s="1460">
        <f t="shared" si="580"/>
        <v>0</v>
      </c>
      <c r="QA21" s="1460">
        <f t="shared" si="580"/>
        <v>0</v>
      </c>
      <c r="QB21" s="1460">
        <f t="shared" si="580"/>
        <v>0</v>
      </c>
      <c r="QC21" s="1460">
        <f t="shared" si="580"/>
        <v>0</v>
      </c>
      <c r="QD21" s="1460">
        <f t="shared" si="580"/>
        <v>0</v>
      </c>
      <c r="QE21" s="1460">
        <f t="shared" si="580"/>
        <v>0</v>
      </c>
      <c r="QF21" s="1460">
        <f t="shared" si="580"/>
        <v>0</v>
      </c>
      <c r="QG21" s="1460">
        <f t="shared" si="580"/>
        <v>0</v>
      </c>
      <c r="QH21" s="1460">
        <f t="shared" si="580"/>
        <v>0</v>
      </c>
      <c r="QI21" s="1460">
        <f t="shared" si="580"/>
        <v>0</v>
      </c>
      <c r="QJ21" s="1460">
        <f t="shared" si="580"/>
        <v>0</v>
      </c>
      <c r="QK21" s="1460">
        <f t="shared" si="580"/>
        <v>0</v>
      </c>
      <c r="QL21" s="1460">
        <f t="shared" si="577"/>
        <v>0</v>
      </c>
      <c r="QM21" s="1460">
        <f t="shared" si="577"/>
        <v>0</v>
      </c>
      <c r="QN21" s="1460">
        <f t="shared" si="577"/>
        <v>0</v>
      </c>
      <c r="QO21" s="1460">
        <f t="shared" si="577"/>
        <v>0</v>
      </c>
      <c r="QP21" s="1460">
        <f t="shared" si="577"/>
        <v>0</v>
      </c>
      <c r="QQ21" s="1460">
        <f t="shared" si="577"/>
        <v>0</v>
      </c>
    </row>
    <row r="22" spans="1:459" s="1466" customFormat="1" ht="22.5" customHeight="1">
      <c r="A22" s="1468"/>
      <c r="B22" s="1469"/>
      <c r="C22" s="1469"/>
      <c r="D22" s="1470"/>
      <c r="E22" s="1471"/>
      <c r="F22" s="1472"/>
      <c r="G22" s="1472"/>
      <c r="H22" s="1473">
        <f t="shared" si="390"/>
        <v>0</v>
      </c>
      <c r="I22" s="1474">
        <v>0</v>
      </c>
      <c r="J22" s="1475">
        <f t="shared" si="437"/>
        <v>0</v>
      </c>
      <c r="K22" s="1476">
        <v>0</v>
      </c>
      <c r="L22" s="1477">
        <f t="shared" si="438"/>
        <v>0</v>
      </c>
      <c r="M22" s="1477">
        <f t="shared" si="391"/>
        <v>0</v>
      </c>
      <c r="N22" s="1478"/>
      <c r="O22" s="1479">
        <v>0</v>
      </c>
      <c r="P22" s="1480">
        <v>0</v>
      </c>
      <c r="Q22" s="1828">
        <v>0</v>
      </c>
      <c r="R22" s="1831">
        <f t="shared" si="439"/>
        <v>0</v>
      </c>
      <c r="S22" s="1481">
        <f>IF(AND(SUM(O22:Q22)=0,N22="NNN"),MIN('Operating History and Pro Forma'!$M$33,'Operating History and Pro Forma'!$T$15)*D22,SUM(O22:Q22)*D22)</f>
        <v>0</v>
      </c>
      <c r="T22" s="1482">
        <f t="shared" si="440"/>
        <v>0</v>
      </c>
      <c r="U22" s="1483">
        <f t="shared" si="392"/>
        <v>0</v>
      </c>
      <c r="V22" s="1480"/>
      <c r="W22" s="1514"/>
      <c r="X22" s="1486" t="str">
        <f t="shared" si="393"/>
        <v/>
      </c>
      <c r="Y22" s="1487">
        <f t="shared" si="394"/>
        <v>0</v>
      </c>
      <c r="Z22" s="1488"/>
      <c r="AA22" s="1488"/>
      <c r="AB22" s="1488"/>
      <c r="AC22" s="1488"/>
      <c r="AD22" s="1489">
        <f t="shared" si="395"/>
        <v>0</v>
      </c>
      <c r="AE22" s="1490" t="str">
        <f t="shared" si="396"/>
        <v/>
      </c>
      <c r="AF22" s="1491">
        <f t="shared" si="397"/>
        <v>0</v>
      </c>
      <c r="AG22" s="1492">
        <f t="shared" si="441"/>
        <v>0</v>
      </c>
      <c r="AH22" s="1493">
        <f t="shared" si="442"/>
        <v>0</v>
      </c>
      <c r="AI22" s="1493">
        <f t="shared" si="442"/>
        <v>0</v>
      </c>
      <c r="AJ22" s="1494">
        <f t="shared" si="442"/>
        <v>0</v>
      </c>
      <c r="AK22" s="1494">
        <f t="shared" si="442"/>
        <v>0</v>
      </c>
      <c r="AL22" s="1495">
        <f t="shared" si="442"/>
        <v>0</v>
      </c>
      <c r="AM22" s="1496">
        <f t="shared" si="442"/>
        <v>0</v>
      </c>
      <c r="AN22" s="1497">
        <f t="shared" si="399"/>
        <v>0</v>
      </c>
      <c r="AO22" s="1498">
        <f t="shared" si="443"/>
        <v>0</v>
      </c>
      <c r="AP22" s="1499">
        <f t="shared" si="400"/>
        <v>0</v>
      </c>
      <c r="AQ22" s="1500">
        <f t="shared" si="401"/>
        <v>0</v>
      </c>
      <c r="AR22" s="1501">
        <f t="shared" si="402"/>
        <v>0</v>
      </c>
      <c r="AS22" s="1498">
        <f t="shared" si="403"/>
        <v>0</v>
      </c>
      <c r="AT22" s="1501">
        <f t="shared" si="404"/>
        <v>0</v>
      </c>
      <c r="AU22" s="1498">
        <f t="shared" si="405"/>
        <v>1</v>
      </c>
      <c r="AV22" s="1498">
        <f t="shared" si="406"/>
        <v>2</v>
      </c>
      <c r="AW22" s="1499">
        <f t="shared" si="572"/>
        <v>0</v>
      </c>
      <c r="AX22" s="1502">
        <f t="shared" si="407"/>
        <v>0</v>
      </c>
      <c r="AY22" s="1503">
        <f t="shared" si="408"/>
        <v>0</v>
      </c>
      <c r="AZ22" s="1498">
        <f t="shared" si="409"/>
        <v>2</v>
      </c>
      <c r="BA22" s="1498">
        <f t="shared" si="410"/>
        <v>3</v>
      </c>
      <c r="BB22" s="1499">
        <f t="shared" si="411"/>
        <v>0</v>
      </c>
      <c r="BC22" s="1502">
        <f t="shared" si="412"/>
        <v>0</v>
      </c>
      <c r="BD22" s="1503">
        <f t="shared" si="413"/>
        <v>0</v>
      </c>
      <c r="BE22" s="1498">
        <f t="shared" si="414"/>
        <v>3</v>
      </c>
      <c r="BF22" s="1498">
        <f t="shared" si="415"/>
        <v>4</v>
      </c>
      <c r="BG22" s="1499">
        <f t="shared" si="416"/>
        <v>0</v>
      </c>
      <c r="BH22" s="1502">
        <f t="shared" si="417"/>
        <v>0</v>
      </c>
      <c r="BI22" s="1502">
        <f t="shared" si="418"/>
        <v>0</v>
      </c>
      <c r="BJ22" s="1504">
        <f t="shared" si="419"/>
        <v>1900</v>
      </c>
      <c r="BK22" s="1505" t="str">
        <f t="shared" si="444"/>
        <v/>
      </c>
      <c r="BL22" s="1506"/>
      <c r="BM22" s="1507">
        <f t="shared" si="420"/>
        <v>0</v>
      </c>
      <c r="BN22" s="1508">
        <f t="shared" si="445"/>
        <v>0</v>
      </c>
      <c r="BO22" s="1508">
        <f t="shared" si="421"/>
        <v>0</v>
      </c>
      <c r="BP22" s="1508">
        <f t="shared" si="421"/>
        <v>0</v>
      </c>
      <c r="BQ22" s="1508">
        <f t="shared" si="421"/>
        <v>0</v>
      </c>
      <c r="BR22" s="1508">
        <f t="shared" si="421"/>
        <v>0</v>
      </c>
      <c r="BS22" s="1508">
        <f t="shared" si="421"/>
        <v>0</v>
      </c>
      <c r="BT22" s="1508">
        <f t="shared" si="421"/>
        <v>0</v>
      </c>
      <c r="BU22" s="1508">
        <f t="shared" si="421"/>
        <v>0</v>
      </c>
      <c r="BV22" s="1508">
        <f t="shared" si="421"/>
        <v>0</v>
      </c>
      <c r="BW22" s="1508">
        <f t="shared" si="421"/>
        <v>0</v>
      </c>
      <c r="BX22" s="1508">
        <f t="shared" si="421"/>
        <v>0</v>
      </c>
      <c r="BY22" s="1507">
        <f t="shared" si="421"/>
        <v>0</v>
      </c>
      <c r="BZ22" s="1508">
        <f t="shared" si="421"/>
        <v>0</v>
      </c>
      <c r="CA22" s="1508">
        <f t="shared" si="421"/>
        <v>0</v>
      </c>
      <c r="CB22" s="1508">
        <f t="shared" si="421"/>
        <v>0</v>
      </c>
      <c r="CC22" s="1508">
        <f t="shared" si="421"/>
        <v>0</v>
      </c>
      <c r="CD22" s="1508">
        <f t="shared" si="421"/>
        <v>0</v>
      </c>
      <c r="CE22" s="1508">
        <f t="shared" si="422"/>
        <v>0</v>
      </c>
      <c r="CF22" s="1508">
        <f t="shared" si="422"/>
        <v>0</v>
      </c>
      <c r="CG22" s="1508">
        <f t="shared" si="422"/>
        <v>0</v>
      </c>
      <c r="CH22" s="1508">
        <f t="shared" si="422"/>
        <v>0</v>
      </c>
      <c r="CI22" s="1508">
        <f t="shared" si="422"/>
        <v>0</v>
      </c>
      <c r="CJ22" s="1509">
        <f t="shared" si="422"/>
        <v>0</v>
      </c>
      <c r="CK22" s="1507">
        <f t="shared" si="422"/>
        <v>0</v>
      </c>
      <c r="CL22" s="1508">
        <f t="shared" si="422"/>
        <v>0</v>
      </c>
      <c r="CM22" s="1508">
        <f t="shared" si="422"/>
        <v>0</v>
      </c>
      <c r="CN22" s="1508">
        <f t="shared" si="422"/>
        <v>0</v>
      </c>
      <c r="CO22" s="1508">
        <f t="shared" si="422"/>
        <v>0</v>
      </c>
      <c r="CP22" s="1508">
        <f t="shared" si="422"/>
        <v>0</v>
      </c>
      <c r="CQ22" s="1508">
        <f t="shared" si="422"/>
        <v>0</v>
      </c>
      <c r="CR22" s="1508">
        <f t="shared" si="422"/>
        <v>0</v>
      </c>
      <c r="CS22" s="1508">
        <f t="shared" si="422"/>
        <v>0</v>
      </c>
      <c r="CT22" s="1508">
        <f t="shared" si="422"/>
        <v>0</v>
      </c>
      <c r="CU22" s="1508">
        <f t="shared" si="423"/>
        <v>0</v>
      </c>
      <c r="CV22" s="1509">
        <f t="shared" si="423"/>
        <v>0</v>
      </c>
      <c r="CW22" s="1508">
        <f t="shared" si="423"/>
        <v>0</v>
      </c>
      <c r="CX22" s="1508">
        <f t="shared" si="423"/>
        <v>0</v>
      </c>
      <c r="CY22" s="1508">
        <f t="shared" si="423"/>
        <v>0</v>
      </c>
      <c r="CZ22" s="1508">
        <f t="shared" si="423"/>
        <v>0</v>
      </c>
      <c r="DA22" s="1508">
        <f t="shared" si="423"/>
        <v>0</v>
      </c>
      <c r="DB22" s="1508">
        <f t="shared" si="423"/>
        <v>0</v>
      </c>
      <c r="DC22" s="1508">
        <f t="shared" si="423"/>
        <v>0</v>
      </c>
      <c r="DD22" s="1508">
        <f t="shared" si="423"/>
        <v>0</v>
      </c>
      <c r="DE22" s="1508">
        <f t="shared" si="423"/>
        <v>0</v>
      </c>
      <c r="DF22" s="1508">
        <f t="shared" si="423"/>
        <v>0</v>
      </c>
      <c r="DG22" s="1508">
        <f t="shared" si="423"/>
        <v>0</v>
      </c>
      <c r="DH22" s="1509">
        <f t="shared" si="423"/>
        <v>0</v>
      </c>
      <c r="DI22" s="1508">
        <f t="shared" si="423"/>
        <v>0</v>
      </c>
      <c r="DJ22" s="1508">
        <f t="shared" si="423"/>
        <v>0</v>
      </c>
      <c r="DK22" s="1508">
        <f t="shared" si="424"/>
        <v>0</v>
      </c>
      <c r="DL22" s="1508">
        <f t="shared" si="424"/>
        <v>0</v>
      </c>
      <c r="DM22" s="1508">
        <f t="shared" si="424"/>
        <v>0</v>
      </c>
      <c r="DN22" s="1508">
        <f t="shared" si="424"/>
        <v>0</v>
      </c>
      <c r="DO22" s="1508">
        <f t="shared" si="424"/>
        <v>0</v>
      </c>
      <c r="DP22" s="1508">
        <f t="shared" si="424"/>
        <v>0</v>
      </c>
      <c r="DQ22" s="1508">
        <f t="shared" si="424"/>
        <v>0</v>
      </c>
      <c r="DR22" s="1508">
        <f t="shared" si="424"/>
        <v>0</v>
      </c>
      <c r="DS22" s="1508">
        <f t="shared" si="424"/>
        <v>0</v>
      </c>
      <c r="DT22" s="1509">
        <f t="shared" si="424"/>
        <v>0</v>
      </c>
      <c r="DU22" s="1507">
        <f t="shared" si="424"/>
        <v>0</v>
      </c>
      <c r="DV22" s="1508">
        <f t="shared" si="424"/>
        <v>0</v>
      </c>
      <c r="DW22" s="1508">
        <f t="shared" si="424"/>
        <v>0</v>
      </c>
      <c r="DX22" s="1508">
        <f t="shared" si="424"/>
        <v>0</v>
      </c>
      <c r="DY22" s="1508">
        <f t="shared" si="424"/>
        <v>0</v>
      </c>
      <c r="DZ22" s="1508">
        <f t="shared" si="424"/>
        <v>0</v>
      </c>
      <c r="EA22" s="1508">
        <f t="shared" si="425"/>
        <v>0</v>
      </c>
      <c r="EB22" s="1508">
        <f t="shared" si="425"/>
        <v>0</v>
      </c>
      <c r="EC22" s="1508">
        <f t="shared" si="425"/>
        <v>0</v>
      </c>
      <c r="ED22" s="1508">
        <f t="shared" si="425"/>
        <v>0</v>
      </c>
      <c r="EE22" s="1508">
        <f t="shared" si="425"/>
        <v>0</v>
      </c>
      <c r="EF22" s="1508">
        <f t="shared" si="425"/>
        <v>0</v>
      </c>
      <c r="EG22" s="1507">
        <f t="shared" si="425"/>
        <v>0</v>
      </c>
      <c r="EH22" s="1508">
        <f t="shared" si="425"/>
        <v>0</v>
      </c>
      <c r="EI22" s="1508">
        <f t="shared" si="425"/>
        <v>0</v>
      </c>
      <c r="EJ22" s="1508">
        <f t="shared" si="425"/>
        <v>0</v>
      </c>
      <c r="EK22" s="1508">
        <f t="shared" si="425"/>
        <v>0</v>
      </c>
      <c r="EL22" s="1508">
        <f t="shared" si="425"/>
        <v>0</v>
      </c>
      <c r="EM22" s="1508">
        <f t="shared" si="425"/>
        <v>0</v>
      </c>
      <c r="EN22" s="1508">
        <f t="shared" si="425"/>
        <v>0</v>
      </c>
      <c r="EO22" s="1508">
        <f t="shared" si="425"/>
        <v>0</v>
      </c>
      <c r="EP22" s="1508">
        <f t="shared" si="425"/>
        <v>0</v>
      </c>
      <c r="EQ22" s="1508">
        <f t="shared" si="426"/>
        <v>0</v>
      </c>
      <c r="ER22" s="1509">
        <f t="shared" si="426"/>
        <v>0</v>
      </c>
      <c r="ES22" s="1507">
        <f t="shared" si="426"/>
        <v>0</v>
      </c>
      <c r="ET22" s="1508">
        <f t="shared" si="426"/>
        <v>0</v>
      </c>
      <c r="EU22" s="1508">
        <f t="shared" si="426"/>
        <v>0</v>
      </c>
      <c r="EV22" s="1508">
        <f t="shared" si="426"/>
        <v>0</v>
      </c>
      <c r="EW22" s="1508">
        <f t="shared" si="426"/>
        <v>0</v>
      </c>
      <c r="EX22" s="1508">
        <f t="shared" si="426"/>
        <v>0</v>
      </c>
      <c r="EY22" s="1508">
        <f t="shared" si="426"/>
        <v>0</v>
      </c>
      <c r="EZ22" s="1508">
        <f t="shared" si="426"/>
        <v>0</v>
      </c>
      <c r="FA22" s="1508">
        <f t="shared" si="426"/>
        <v>0</v>
      </c>
      <c r="FB22" s="1508">
        <f t="shared" si="426"/>
        <v>0</v>
      </c>
      <c r="FC22" s="1508">
        <f t="shared" si="426"/>
        <v>0</v>
      </c>
      <c r="FD22" s="1509">
        <f t="shared" si="426"/>
        <v>0</v>
      </c>
      <c r="FE22" s="1508">
        <f t="shared" si="426"/>
        <v>0</v>
      </c>
      <c r="FF22" s="1508">
        <f t="shared" si="426"/>
        <v>0</v>
      </c>
      <c r="FG22" s="1508">
        <f t="shared" si="427"/>
        <v>0</v>
      </c>
      <c r="FH22" s="1508">
        <f t="shared" si="427"/>
        <v>0</v>
      </c>
      <c r="FI22" s="1508">
        <f t="shared" si="427"/>
        <v>0</v>
      </c>
      <c r="FJ22" s="1508">
        <f t="shared" si="427"/>
        <v>0</v>
      </c>
      <c r="FK22" s="1508">
        <f t="shared" si="427"/>
        <v>0</v>
      </c>
      <c r="FL22" s="1508">
        <f t="shared" si="427"/>
        <v>0</v>
      </c>
      <c r="FM22" s="1508">
        <f t="shared" si="427"/>
        <v>0</v>
      </c>
      <c r="FN22" s="1508">
        <f t="shared" si="427"/>
        <v>0</v>
      </c>
      <c r="FO22" s="1508">
        <f t="shared" si="427"/>
        <v>0</v>
      </c>
      <c r="FP22" s="1509">
        <f t="shared" si="427"/>
        <v>0</v>
      </c>
      <c r="FQ22" s="1508">
        <f t="shared" si="427"/>
        <v>0</v>
      </c>
      <c r="FR22" s="1508">
        <f t="shared" si="427"/>
        <v>0</v>
      </c>
      <c r="FS22" s="1508">
        <f t="shared" si="427"/>
        <v>0</v>
      </c>
      <c r="FT22" s="1508">
        <f t="shared" si="427"/>
        <v>0</v>
      </c>
      <c r="FU22" s="1508">
        <f t="shared" si="427"/>
        <v>0</v>
      </c>
      <c r="FV22" s="1508">
        <f t="shared" si="427"/>
        <v>0</v>
      </c>
      <c r="FW22" s="1508">
        <f t="shared" si="428"/>
        <v>0</v>
      </c>
      <c r="FX22" s="1508">
        <f t="shared" si="428"/>
        <v>0</v>
      </c>
      <c r="FY22" s="1508">
        <f t="shared" si="428"/>
        <v>0</v>
      </c>
      <c r="FZ22" s="1508">
        <f t="shared" si="428"/>
        <v>0</v>
      </c>
      <c r="GA22" s="1508">
        <f t="shared" si="428"/>
        <v>0</v>
      </c>
      <c r="GB22" s="1509">
        <f t="shared" si="428"/>
        <v>0</v>
      </c>
      <c r="GC22" s="1506"/>
      <c r="GD22" s="1458">
        <f t="shared" si="446"/>
        <v>1</v>
      </c>
      <c r="GE22" s="1510">
        <f t="shared" si="429"/>
        <v>0</v>
      </c>
      <c r="GF22" s="1511">
        <f t="shared" si="429"/>
        <v>0</v>
      </c>
      <c r="GG22" s="1511">
        <f t="shared" si="429"/>
        <v>0</v>
      </c>
      <c r="GH22" s="1511">
        <f t="shared" si="429"/>
        <v>0</v>
      </c>
      <c r="GI22" s="1511">
        <f t="shared" si="429"/>
        <v>0</v>
      </c>
      <c r="GJ22" s="1511">
        <f t="shared" si="429"/>
        <v>0</v>
      </c>
      <c r="GK22" s="1511">
        <f t="shared" si="429"/>
        <v>0</v>
      </c>
      <c r="GL22" s="1511">
        <f t="shared" si="429"/>
        <v>0</v>
      </c>
      <c r="GM22" s="1511">
        <f t="shared" si="429"/>
        <v>0</v>
      </c>
      <c r="GN22" s="1512">
        <f t="shared" si="429"/>
        <v>0</v>
      </c>
      <c r="GO22" s="1513">
        <f t="shared" si="447"/>
        <v>0</v>
      </c>
      <c r="GP22" s="1506"/>
      <c r="GQ22" s="1510">
        <f t="shared" si="448"/>
        <v>0</v>
      </c>
      <c r="GR22" s="1511">
        <f t="shared" si="430"/>
        <v>0</v>
      </c>
      <c r="GS22" s="1511">
        <f t="shared" si="430"/>
        <v>0</v>
      </c>
      <c r="GT22" s="1511">
        <f t="shared" si="430"/>
        <v>0</v>
      </c>
      <c r="GU22" s="1511">
        <f t="shared" si="430"/>
        <v>0</v>
      </c>
      <c r="GV22" s="1511">
        <f t="shared" si="430"/>
        <v>0</v>
      </c>
      <c r="GW22" s="1511">
        <f t="shared" si="430"/>
        <v>0</v>
      </c>
      <c r="GX22" s="1511">
        <f t="shared" si="430"/>
        <v>0</v>
      </c>
      <c r="GY22" s="1511">
        <f t="shared" si="430"/>
        <v>0</v>
      </c>
      <c r="GZ22" s="1512">
        <f t="shared" si="430"/>
        <v>0</v>
      </c>
      <c r="HA22" s="1513">
        <f t="shared" si="449"/>
        <v>0</v>
      </c>
      <c r="HB22" s="1506">
        <f t="shared" si="581"/>
        <v>1</v>
      </c>
      <c r="HC22" s="1506"/>
      <c r="HD22" s="1508">
        <f t="shared" si="432"/>
        <v>0</v>
      </c>
      <c r="HE22" s="1460">
        <f t="shared" si="450"/>
        <v>0</v>
      </c>
      <c r="HF22" s="1460">
        <f t="shared" si="451"/>
        <v>0</v>
      </c>
      <c r="HG22" s="1460">
        <f t="shared" si="452"/>
        <v>0</v>
      </c>
      <c r="HH22" s="1460">
        <f t="shared" si="453"/>
        <v>0</v>
      </c>
      <c r="HI22" s="1460">
        <f t="shared" si="454"/>
        <v>0</v>
      </c>
      <c r="HJ22" s="1460">
        <f t="shared" si="455"/>
        <v>0</v>
      </c>
      <c r="HK22" s="1460">
        <f t="shared" si="456"/>
        <v>0</v>
      </c>
      <c r="HL22" s="1460">
        <f t="shared" si="457"/>
        <v>0</v>
      </c>
      <c r="HM22" s="1460">
        <f t="shared" si="458"/>
        <v>0</v>
      </c>
      <c r="HN22" s="1460">
        <f t="shared" si="459"/>
        <v>0</v>
      </c>
      <c r="HO22" s="1460">
        <f t="shared" si="460"/>
        <v>0</v>
      </c>
      <c r="HP22" s="1460">
        <f t="shared" si="461"/>
        <v>0</v>
      </c>
      <c r="HQ22" s="1460">
        <f t="shared" si="462"/>
        <v>0</v>
      </c>
      <c r="HR22" s="1460">
        <f t="shared" si="463"/>
        <v>0</v>
      </c>
      <c r="HS22" s="1460">
        <f t="shared" si="464"/>
        <v>0</v>
      </c>
      <c r="HT22" s="1460">
        <f t="shared" si="465"/>
        <v>0</v>
      </c>
      <c r="HU22" s="1460">
        <f t="shared" si="466"/>
        <v>0</v>
      </c>
      <c r="HV22" s="1460">
        <f t="shared" si="467"/>
        <v>0</v>
      </c>
      <c r="HW22" s="1460">
        <f t="shared" si="468"/>
        <v>0</v>
      </c>
      <c r="HX22" s="1460">
        <f t="shared" si="469"/>
        <v>0</v>
      </c>
      <c r="HY22" s="1460">
        <f t="shared" si="470"/>
        <v>0</v>
      </c>
      <c r="HZ22" s="1460">
        <f t="shared" si="471"/>
        <v>0</v>
      </c>
      <c r="IA22" s="1460">
        <f t="shared" si="472"/>
        <v>0</v>
      </c>
      <c r="IB22" s="1460">
        <f t="shared" si="473"/>
        <v>0</v>
      </c>
      <c r="IC22" s="1460">
        <f t="shared" si="474"/>
        <v>0</v>
      </c>
      <c r="ID22" s="1460">
        <f t="shared" si="475"/>
        <v>0</v>
      </c>
      <c r="IE22" s="1460">
        <f t="shared" si="476"/>
        <v>0</v>
      </c>
      <c r="IF22" s="1460">
        <f t="shared" si="477"/>
        <v>0</v>
      </c>
      <c r="IG22" s="1460">
        <f t="shared" si="478"/>
        <v>0</v>
      </c>
      <c r="IH22" s="1460">
        <f t="shared" si="479"/>
        <v>0</v>
      </c>
      <c r="II22" s="1460">
        <f t="shared" si="480"/>
        <v>0</v>
      </c>
      <c r="IJ22" s="1460">
        <f t="shared" si="481"/>
        <v>0</v>
      </c>
      <c r="IK22" s="1460">
        <f t="shared" si="482"/>
        <v>0</v>
      </c>
      <c r="IL22" s="1460">
        <f t="shared" si="483"/>
        <v>0</v>
      </c>
      <c r="IM22" s="1460">
        <f t="shared" si="484"/>
        <v>0</v>
      </c>
      <c r="IN22" s="1460">
        <f t="shared" si="485"/>
        <v>0</v>
      </c>
      <c r="IO22" s="1460">
        <f t="shared" si="486"/>
        <v>0</v>
      </c>
      <c r="IP22" s="1460">
        <f t="shared" si="487"/>
        <v>0</v>
      </c>
      <c r="IQ22" s="1460">
        <f t="shared" si="488"/>
        <v>0</v>
      </c>
      <c r="IR22" s="1460">
        <f t="shared" si="489"/>
        <v>0</v>
      </c>
      <c r="IS22" s="1460">
        <f t="shared" si="490"/>
        <v>0</v>
      </c>
      <c r="IT22" s="1460">
        <f t="shared" si="491"/>
        <v>0</v>
      </c>
      <c r="IU22" s="1460">
        <f t="shared" si="492"/>
        <v>0</v>
      </c>
      <c r="IV22" s="1460">
        <f t="shared" si="493"/>
        <v>0</v>
      </c>
      <c r="IW22" s="1460">
        <f t="shared" si="494"/>
        <v>0</v>
      </c>
      <c r="IX22" s="1460">
        <f t="shared" si="495"/>
        <v>0</v>
      </c>
      <c r="IY22" s="1460">
        <f t="shared" si="496"/>
        <v>0</v>
      </c>
      <c r="IZ22" s="1460">
        <f t="shared" si="497"/>
        <v>0</v>
      </c>
      <c r="JA22" s="1460">
        <f t="shared" si="498"/>
        <v>0</v>
      </c>
      <c r="JB22" s="1460">
        <f t="shared" si="499"/>
        <v>0</v>
      </c>
      <c r="JC22" s="1460">
        <f t="shared" si="500"/>
        <v>0</v>
      </c>
      <c r="JD22" s="1460">
        <f t="shared" si="501"/>
        <v>0</v>
      </c>
      <c r="JE22" s="1460">
        <f t="shared" si="502"/>
        <v>0</v>
      </c>
      <c r="JF22" s="1460">
        <f t="shared" si="503"/>
        <v>0</v>
      </c>
      <c r="JG22" s="1460">
        <f t="shared" si="504"/>
        <v>0</v>
      </c>
      <c r="JH22" s="1460">
        <f t="shared" si="505"/>
        <v>0</v>
      </c>
      <c r="JI22" s="1460">
        <f t="shared" si="506"/>
        <v>0</v>
      </c>
      <c r="JJ22" s="1460">
        <f t="shared" si="507"/>
        <v>0</v>
      </c>
      <c r="JK22" s="1460">
        <f t="shared" si="508"/>
        <v>0</v>
      </c>
      <c r="JL22" s="1460">
        <f t="shared" si="509"/>
        <v>0</v>
      </c>
      <c r="JM22" s="1460">
        <f t="shared" si="510"/>
        <v>0</v>
      </c>
      <c r="JN22" s="1460">
        <f t="shared" si="511"/>
        <v>0</v>
      </c>
      <c r="JO22" s="1460">
        <f t="shared" si="512"/>
        <v>0</v>
      </c>
      <c r="JP22" s="1460">
        <f t="shared" si="513"/>
        <v>0</v>
      </c>
      <c r="JQ22" s="1460">
        <f t="shared" si="514"/>
        <v>0</v>
      </c>
      <c r="JR22" s="1460">
        <f t="shared" si="515"/>
        <v>0</v>
      </c>
      <c r="JS22" s="1460">
        <f t="shared" si="516"/>
        <v>0</v>
      </c>
      <c r="JT22" s="1460">
        <f t="shared" si="517"/>
        <v>0</v>
      </c>
      <c r="JU22" s="1460">
        <f t="shared" si="518"/>
        <v>0</v>
      </c>
      <c r="JV22" s="1460">
        <f t="shared" si="519"/>
        <v>0</v>
      </c>
      <c r="JW22" s="1460">
        <f t="shared" si="520"/>
        <v>0</v>
      </c>
      <c r="JX22" s="1460">
        <f t="shared" si="521"/>
        <v>0</v>
      </c>
      <c r="JY22" s="1460">
        <f t="shared" si="522"/>
        <v>0</v>
      </c>
      <c r="JZ22" s="1460">
        <f t="shared" si="523"/>
        <v>0</v>
      </c>
      <c r="KA22" s="1460">
        <f t="shared" si="524"/>
        <v>0</v>
      </c>
      <c r="KB22" s="1460">
        <f t="shared" si="525"/>
        <v>0</v>
      </c>
      <c r="KC22" s="1460">
        <f t="shared" si="526"/>
        <v>0</v>
      </c>
      <c r="KD22" s="1460">
        <f t="shared" si="527"/>
        <v>0</v>
      </c>
      <c r="KE22" s="1460">
        <f t="shared" si="528"/>
        <v>0</v>
      </c>
      <c r="KF22" s="1460">
        <f t="shared" si="529"/>
        <v>0</v>
      </c>
      <c r="KG22" s="1460">
        <f t="shared" si="530"/>
        <v>0</v>
      </c>
      <c r="KH22" s="1460">
        <f t="shared" si="531"/>
        <v>0</v>
      </c>
      <c r="KI22" s="1460">
        <f t="shared" si="532"/>
        <v>0</v>
      </c>
      <c r="KJ22" s="1460">
        <f t="shared" si="533"/>
        <v>0</v>
      </c>
      <c r="KK22" s="1460">
        <f t="shared" si="534"/>
        <v>0</v>
      </c>
      <c r="KL22" s="1460">
        <f t="shared" si="535"/>
        <v>0</v>
      </c>
      <c r="KM22" s="1460">
        <f t="shared" si="536"/>
        <v>0</v>
      </c>
      <c r="KN22" s="1460">
        <f t="shared" si="537"/>
        <v>0</v>
      </c>
      <c r="KO22" s="1460">
        <f t="shared" si="538"/>
        <v>0</v>
      </c>
      <c r="KP22" s="1460">
        <f t="shared" si="539"/>
        <v>0</v>
      </c>
      <c r="KQ22" s="1460">
        <f t="shared" si="540"/>
        <v>0</v>
      </c>
      <c r="KR22" s="1460">
        <f t="shared" si="541"/>
        <v>0</v>
      </c>
      <c r="KS22" s="1460">
        <f t="shared" si="542"/>
        <v>0</v>
      </c>
      <c r="KT22" s="1460">
        <f t="shared" si="543"/>
        <v>0</v>
      </c>
      <c r="KU22" s="1460">
        <f t="shared" si="544"/>
        <v>0</v>
      </c>
      <c r="KV22" s="1460">
        <f t="shared" si="545"/>
        <v>0</v>
      </c>
      <c r="KW22" s="1460">
        <f t="shared" si="546"/>
        <v>0</v>
      </c>
      <c r="KX22" s="1460">
        <f t="shared" si="547"/>
        <v>0</v>
      </c>
      <c r="KY22" s="1460">
        <f t="shared" si="548"/>
        <v>0</v>
      </c>
      <c r="KZ22" s="1460">
        <f t="shared" si="549"/>
        <v>0</v>
      </c>
      <c r="LA22" s="1460">
        <f t="shared" si="550"/>
        <v>0</v>
      </c>
      <c r="LB22" s="1460">
        <f t="shared" si="551"/>
        <v>0</v>
      </c>
      <c r="LC22" s="1460">
        <f t="shared" si="552"/>
        <v>0</v>
      </c>
      <c r="LD22" s="1460">
        <f t="shared" si="553"/>
        <v>0</v>
      </c>
      <c r="LE22" s="1460">
        <f t="shared" si="554"/>
        <v>0</v>
      </c>
      <c r="LF22" s="1460">
        <f t="shared" si="555"/>
        <v>0</v>
      </c>
      <c r="LG22" s="1460">
        <f t="shared" si="556"/>
        <v>0</v>
      </c>
      <c r="LH22" s="1460">
        <f t="shared" si="557"/>
        <v>0</v>
      </c>
      <c r="LI22" s="1460">
        <f t="shared" si="558"/>
        <v>0</v>
      </c>
      <c r="LJ22" s="1460">
        <f t="shared" si="559"/>
        <v>0</v>
      </c>
      <c r="LK22" s="1460">
        <f t="shared" si="560"/>
        <v>0</v>
      </c>
      <c r="LL22" s="1460">
        <f t="shared" si="561"/>
        <v>0</v>
      </c>
      <c r="LM22" s="1460">
        <f t="shared" si="562"/>
        <v>0</v>
      </c>
      <c r="LN22" s="1460">
        <f t="shared" si="563"/>
        <v>0</v>
      </c>
      <c r="LO22" s="1460">
        <f t="shared" si="564"/>
        <v>0</v>
      </c>
      <c r="LP22" s="1460">
        <f t="shared" si="565"/>
        <v>0</v>
      </c>
      <c r="LQ22" s="1460">
        <f t="shared" si="566"/>
        <v>0</v>
      </c>
      <c r="LR22" s="1460">
        <f t="shared" si="567"/>
        <v>0</v>
      </c>
      <c r="LS22" s="1460">
        <f t="shared" si="568"/>
        <v>0</v>
      </c>
      <c r="LW22" s="1467">
        <f t="shared" si="569"/>
        <v>0</v>
      </c>
      <c r="LX22" s="1467">
        <f t="shared" si="573"/>
        <v>0</v>
      </c>
      <c r="LY22" s="1467">
        <f t="shared" si="574"/>
        <v>0</v>
      </c>
      <c r="LZ22" s="1467">
        <f t="shared" si="575"/>
        <v>0</v>
      </c>
      <c r="MA22" s="1506"/>
      <c r="MB22" s="1460">
        <f t="shared" si="570"/>
        <v>0</v>
      </c>
      <c r="MC22" s="1460">
        <f t="shared" si="571"/>
        <v>0</v>
      </c>
      <c r="MD22" s="1460">
        <f t="shared" si="571"/>
        <v>0</v>
      </c>
      <c r="ME22" s="1460">
        <f t="shared" si="571"/>
        <v>0</v>
      </c>
      <c r="MF22" s="1460">
        <f t="shared" si="571"/>
        <v>0</v>
      </c>
      <c r="MG22" s="1460">
        <f t="shared" si="571"/>
        <v>0</v>
      </c>
      <c r="MH22" s="1460">
        <f t="shared" si="571"/>
        <v>0</v>
      </c>
      <c r="MI22" s="1460">
        <f t="shared" si="571"/>
        <v>0</v>
      </c>
      <c r="MJ22" s="1460">
        <f t="shared" si="571"/>
        <v>0</v>
      </c>
      <c r="MK22" s="1460">
        <f t="shared" si="571"/>
        <v>0</v>
      </c>
      <c r="ML22" s="1460">
        <f t="shared" si="571"/>
        <v>0</v>
      </c>
      <c r="MM22" s="1460">
        <f t="shared" si="571"/>
        <v>0</v>
      </c>
      <c r="MN22" s="1460">
        <f t="shared" si="571"/>
        <v>0</v>
      </c>
      <c r="MO22" s="1460">
        <f t="shared" si="571"/>
        <v>0</v>
      </c>
      <c r="MP22" s="1460">
        <f t="shared" si="571"/>
        <v>0</v>
      </c>
      <c r="MQ22" s="1460">
        <f t="shared" si="571"/>
        <v>0</v>
      </c>
      <c r="MR22" s="1460">
        <f t="shared" si="571"/>
        <v>0</v>
      </c>
      <c r="MS22" s="1460">
        <f t="shared" ref="MS22:NH37" si="583">IF(MS$12&lt;$AO22,0,IF(MS$12&lt;=$AU22,(MS$8-$LW22)*$D22/12,IF(MS$12&gt;=$BF22,(MS$8-$LZ22)*$D22/12,IF(MS$12&gt;=$BE22,0,IF(MS$12&gt;=$BA22,(MS$8-$LY22)*$D22/12,IF(MS$12&gt;=$AZ22,0,IF(MS$12&gt;=$AV22,(MS$8-$LX22)*$D22/12,0)))))))</f>
        <v>0</v>
      </c>
      <c r="MT22" s="1460">
        <f t="shared" si="583"/>
        <v>0</v>
      </c>
      <c r="MU22" s="1460">
        <f t="shared" si="583"/>
        <v>0</v>
      </c>
      <c r="MV22" s="1460">
        <f t="shared" si="583"/>
        <v>0</v>
      </c>
      <c r="MW22" s="1460">
        <f t="shared" si="583"/>
        <v>0</v>
      </c>
      <c r="MX22" s="1460">
        <f t="shared" si="583"/>
        <v>0</v>
      </c>
      <c r="MY22" s="1460">
        <f t="shared" si="583"/>
        <v>0</v>
      </c>
      <c r="MZ22" s="1460">
        <f t="shared" si="583"/>
        <v>0</v>
      </c>
      <c r="NA22" s="1460">
        <f t="shared" si="583"/>
        <v>0</v>
      </c>
      <c r="NB22" s="1460">
        <f t="shared" si="583"/>
        <v>0</v>
      </c>
      <c r="NC22" s="1460">
        <f t="shared" si="583"/>
        <v>0</v>
      </c>
      <c r="ND22" s="1460">
        <f t="shared" si="583"/>
        <v>0</v>
      </c>
      <c r="NE22" s="1460">
        <f t="shared" si="583"/>
        <v>0</v>
      </c>
      <c r="NF22" s="1460">
        <f t="shared" si="583"/>
        <v>0</v>
      </c>
      <c r="NG22" s="1460">
        <f t="shared" si="583"/>
        <v>0</v>
      </c>
      <c r="NH22" s="1460">
        <f t="shared" si="583"/>
        <v>0</v>
      </c>
      <c r="NI22" s="1460">
        <f t="shared" ref="NI22:NX37" si="584">IF(NI$12&lt;$AO22,0,IF(NI$12&lt;=$AU22,(NI$8-$LW22)*$D22/12,IF(NI$12&gt;=$BF22,(NI$8-$LZ22)*$D22/12,IF(NI$12&gt;=$BE22,0,IF(NI$12&gt;=$BA22,(NI$8-$LY22)*$D22/12,IF(NI$12&gt;=$AZ22,0,IF(NI$12&gt;=$AV22,(NI$8-$LX22)*$D22/12,0)))))))</f>
        <v>0</v>
      </c>
      <c r="NJ22" s="1460">
        <f t="shared" si="584"/>
        <v>0</v>
      </c>
      <c r="NK22" s="1460">
        <f t="shared" si="584"/>
        <v>0</v>
      </c>
      <c r="NL22" s="1460">
        <f t="shared" si="584"/>
        <v>0</v>
      </c>
      <c r="NM22" s="1460">
        <f t="shared" si="584"/>
        <v>0</v>
      </c>
      <c r="NN22" s="1460">
        <f t="shared" si="584"/>
        <v>0</v>
      </c>
      <c r="NO22" s="1460">
        <f t="shared" si="584"/>
        <v>0</v>
      </c>
      <c r="NP22" s="1460">
        <f t="shared" si="584"/>
        <v>0</v>
      </c>
      <c r="NQ22" s="1460">
        <f t="shared" si="584"/>
        <v>0</v>
      </c>
      <c r="NR22" s="1460">
        <f t="shared" si="584"/>
        <v>0</v>
      </c>
      <c r="NS22" s="1460">
        <f t="shared" si="584"/>
        <v>0</v>
      </c>
      <c r="NT22" s="1460">
        <f t="shared" si="584"/>
        <v>0</v>
      </c>
      <c r="NU22" s="1460">
        <f t="shared" si="584"/>
        <v>0</v>
      </c>
      <c r="NV22" s="1460">
        <f t="shared" si="584"/>
        <v>0</v>
      </c>
      <c r="NW22" s="1460">
        <f t="shared" si="584"/>
        <v>0</v>
      </c>
      <c r="NX22" s="1460">
        <f t="shared" si="584"/>
        <v>0</v>
      </c>
      <c r="NY22" s="1460">
        <f t="shared" ref="NY22:ON37" si="585">IF(NY$12&lt;$AO22,0,IF(NY$12&lt;=$AU22,(NY$8-$LW22)*$D22/12,IF(NY$12&gt;=$BF22,(NY$8-$LZ22)*$D22/12,IF(NY$12&gt;=$BE22,0,IF(NY$12&gt;=$BA22,(NY$8-$LY22)*$D22/12,IF(NY$12&gt;=$AZ22,0,IF(NY$12&gt;=$AV22,(NY$8-$LX22)*$D22/12,0)))))))</f>
        <v>0</v>
      </c>
      <c r="NZ22" s="1460">
        <f t="shared" si="585"/>
        <v>0</v>
      </c>
      <c r="OA22" s="1460">
        <f t="shared" si="585"/>
        <v>0</v>
      </c>
      <c r="OB22" s="1460">
        <f t="shared" si="585"/>
        <v>0</v>
      </c>
      <c r="OC22" s="1460">
        <f t="shared" si="585"/>
        <v>0</v>
      </c>
      <c r="OD22" s="1460">
        <f t="shared" si="585"/>
        <v>0</v>
      </c>
      <c r="OE22" s="1460">
        <f t="shared" si="585"/>
        <v>0</v>
      </c>
      <c r="OF22" s="1460">
        <f t="shared" si="585"/>
        <v>0</v>
      </c>
      <c r="OG22" s="1460">
        <f t="shared" si="585"/>
        <v>0</v>
      </c>
      <c r="OH22" s="1460">
        <f t="shared" si="585"/>
        <v>0</v>
      </c>
      <c r="OI22" s="1460">
        <f t="shared" si="585"/>
        <v>0</v>
      </c>
      <c r="OJ22" s="1460">
        <f t="shared" si="585"/>
        <v>0</v>
      </c>
      <c r="OK22" s="1460">
        <f t="shared" si="585"/>
        <v>0</v>
      </c>
      <c r="OL22" s="1460">
        <f t="shared" si="585"/>
        <v>0</v>
      </c>
      <c r="OM22" s="1460">
        <f t="shared" si="585"/>
        <v>0</v>
      </c>
      <c r="ON22" s="1460">
        <f t="shared" si="585"/>
        <v>0</v>
      </c>
      <c r="OO22" s="1460">
        <f t="shared" si="582"/>
        <v>0</v>
      </c>
      <c r="OP22" s="1460">
        <f t="shared" si="578"/>
        <v>0</v>
      </c>
      <c r="OQ22" s="1460">
        <f t="shared" si="578"/>
        <v>0</v>
      </c>
      <c r="OR22" s="1460">
        <f t="shared" si="578"/>
        <v>0</v>
      </c>
      <c r="OS22" s="1460">
        <f t="shared" si="578"/>
        <v>0</v>
      </c>
      <c r="OT22" s="1460">
        <f t="shared" si="578"/>
        <v>0</v>
      </c>
      <c r="OU22" s="1460">
        <f t="shared" si="578"/>
        <v>0</v>
      </c>
      <c r="OV22" s="1460">
        <f t="shared" si="578"/>
        <v>0</v>
      </c>
      <c r="OW22" s="1460">
        <f t="shared" si="578"/>
        <v>0</v>
      </c>
      <c r="OX22" s="1460">
        <f t="shared" si="578"/>
        <v>0</v>
      </c>
      <c r="OY22" s="1460">
        <f t="shared" si="578"/>
        <v>0</v>
      </c>
      <c r="OZ22" s="1460">
        <f t="shared" si="578"/>
        <v>0</v>
      </c>
      <c r="PA22" s="1460">
        <f t="shared" si="578"/>
        <v>0</v>
      </c>
      <c r="PB22" s="1460">
        <f t="shared" si="578"/>
        <v>0</v>
      </c>
      <c r="PC22" s="1460">
        <f t="shared" si="578"/>
        <v>0</v>
      </c>
      <c r="PD22" s="1460">
        <f t="shared" si="578"/>
        <v>0</v>
      </c>
      <c r="PE22" s="1460">
        <f t="shared" si="578"/>
        <v>0</v>
      </c>
      <c r="PF22" s="1460">
        <f t="shared" si="579"/>
        <v>0</v>
      </c>
      <c r="PG22" s="1460">
        <f t="shared" si="579"/>
        <v>0</v>
      </c>
      <c r="PH22" s="1460">
        <f t="shared" si="579"/>
        <v>0</v>
      </c>
      <c r="PI22" s="1460">
        <f t="shared" si="579"/>
        <v>0</v>
      </c>
      <c r="PJ22" s="1460">
        <f t="shared" si="579"/>
        <v>0</v>
      </c>
      <c r="PK22" s="1460">
        <f t="shared" si="579"/>
        <v>0</v>
      </c>
      <c r="PL22" s="1460">
        <f t="shared" si="579"/>
        <v>0</v>
      </c>
      <c r="PM22" s="1460">
        <f t="shared" si="579"/>
        <v>0</v>
      </c>
      <c r="PN22" s="1460">
        <f t="shared" si="579"/>
        <v>0</v>
      </c>
      <c r="PO22" s="1460">
        <f t="shared" si="579"/>
        <v>0</v>
      </c>
      <c r="PP22" s="1460">
        <f t="shared" si="579"/>
        <v>0</v>
      </c>
      <c r="PQ22" s="1460">
        <f t="shared" si="579"/>
        <v>0</v>
      </c>
      <c r="PR22" s="1460">
        <f t="shared" si="579"/>
        <v>0</v>
      </c>
      <c r="PS22" s="1460">
        <f t="shared" si="579"/>
        <v>0</v>
      </c>
      <c r="PT22" s="1460">
        <f t="shared" si="579"/>
        <v>0</v>
      </c>
      <c r="PU22" s="1460">
        <f t="shared" si="579"/>
        <v>0</v>
      </c>
      <c r="PV22" s="1460">
        <f t="shared" si="580"/>
        <v>0</v>
      </c>
      <c r="PW22" s="1460">
        <f t="shared" si="580"/>
        <v>0</v>
      </c>
      <c r="PX22" s="1460">
        <f t="shared" si="580"/>
        <v>0</v>
      </c>
      <c r="PY22" s="1460">
        <f t="shared" si="580"/>
        <v>0</v>
      </c>
      <c r="PZ22" s="1460">
        <f t="shared" si="580"/>
        <v>0</v>
      </c>
      <c r="QA22" s="1460">
        <f t="shared" si="580"/>
        <v>0</v>
      </c>
      <c r="QB22" s="1460">
        <f t="shared" si="580"/>
        <v>0</v>
      </c>
      <c r="QC22" s="1460">
        <f t="shared" si="580"/>
        <v>0</v>
      </c>
      <c r="QD22" s="1460">
        <f t="shared" si="580"/>
        <v>0</v>
      </c>
      <c r="QE22" s="1460">
        <f t="shared" si="580"/>
        <v>0</v>
      </c>
      <c r="QF22" s="1460">
        <f t="shared" si="580"/>
        <v>0</v>
      </c>
      <c r="QG22" s="1460">
        <f t="shared" si="580"/>
        <v>0</v>
      </c>
      <c r="QH22" s="1460">
        <f t="shared" si="580"/>
        <v>0</v>
      </c>
      <c r="QI22" s="1460">
        <f t="shared" si="580"/>
        <v>0</v>
      </c>
      <c r="QJ22" s="1460">
        <f t="shared" si="580"/>
        <v>0</v>
      </c>
      <c r="QK22" s="1460">
        <f t="shared" si="580"/>
        <v>0</v>
      </c>
      <c r="QL22" s="1460">
        <f t="shared" si="577"/>
        <v>0</v>
      </c>
      <c r="QM22" s="1460">
        <f t="shared" si="577"/>
        <v>0</v>
      </c>
      <c r="QN22" s="1460">
        <f t="shared" si="577"/>
        <v>0</v>
      </c>
      <c r="QO22" s="1460">
        <f t="shared" si="577"/>
        <v>0</v>
      </c>
      <c r="QP22" s="1460">
        <f t="shared" si="577"/>
        <v>0</v>
      </c>
      <c r="QQ22" s="1460">
        <f t="shared" si="577"/>
        <v>0</v>
      </c>
    </row>
    <row r="23" spans="1:459" s="1466" customFormat="1" ht="22.5" customHeight="1">
      <c r="A23" s="1468"/>
      <c r="B23" s="1469"/>
      <c r="C23" s="1469"/>
      <c r="D23" s="1470"/>
      <c r="E23" s="1471"/>
      <c r="F23" s="1472"/>
      <c r="G23" s="1472"/>
      <c r="H23" s="1473">
        <f t="shared" si="390"/>
        <v>0</v>
      </c>
      <c r="I23" s="1474">
        <v>0</v>
      </c>
      <c r="J23" s="1475">
        <f t="shared" si="437"/>
        <v>0</v>
      </c>
      <c r="K23" s="1476">
        <v>0</v>
      </c>
      <c r="L23" s="1477">
        <f t="shared" si="438"/>
        <v>0</v>
      </c>
      <c r="M23" s="1477">
        <f t="shared" si="391"/>
        <v>0</v>
      </c>
      <c r="N23" s="1478"/>
      <c r="O23" s="1479">
        <v>0</v>
      </c>
      <c r="P23" s="1480">
        <v>0</v>
      </c>
      <c r="Q23" s="1828">
        <v>0</v>
      </c>
      <c r="R23" s="1831">
        <f t="shared" si="439"/>
        <v>0</v>
      </c>
      <c r="S23" s="1481">
        <f>IF(AND(SUM(O23:Q23)=0,N23="NNN"),MIN('Operating History and Pro Forma'!$M$33,'Operating History and Pro Forma'!$T$15)*D23,SUM(O23:Q23)*D23)</f>
        <v>0</v>
      </c>
      <c r="T23" s="1482">
        <f t="shared" si="440"/>
        <v>0</v>
      </c>
      <c r="U23" s="1483">
        <f t="shared" si="392"/>
        <v>0</v>
      </c>
      <c r="V23" s="1480"/>
      <c r="W23" s="1514"/>
      <c r="X23" s="1486" t="str">
        <f t="shared" si="393"/>
        <v/>
      </c>
      <c r="Y23" s="1487">
        <f t="shared" si="394"/>
        <v>0</v>
      </c>
      <c r="Z23" s="1488"/>
      <c r="AA23" s="1488"/>
      <c r="AB23" s="1488"/>
      <c r="AC23" s="1488"/>
      <c r="AD23" s="1489">
        <f t="shared" si="395"/>
        <v>0</v>
      </c>
      <c r="AE23" s="1490" t="str">
        <f t="shared" si="396"/>
        <v/>
      </c>
      <c r="AF23" s="1491">
        <f t="shared" si="397"/>
        <v>0</v>
      </c>
      <c r="AG23" s="1492">
        <f t="shared" si="441"/>
        <v>0</v>
      </c>
      <c r="AH23" s="1493">
        <f t="shared" si="442"/>
        <v>0</v>
      </c>
      <c r="AI23" s="1493">
        <f t="shared" si="442"/>
        <v>0</v>
      </c>
      <c r="AJ23" s="1494">
        <f t="shared" si="442"/>
        <v>0</v>
      </c>
      <c r="AK23" s="1494">
        <f t="shared" si="442"/>
        <v>0</v>
      </c>
      <c r="AL23" s="1495">
        <f t="shared" si="442"/>
        <v>0</v>
      </c>
      <c r="AM23" s="1496">
        <f t="shared" si="442"/>
        <v>0</v>
      </c>
      <c r="AN23" s="1497">
        <f t="shared" si="399"/>
        <v>0</v>
      </c>
      <c r="AO23" s="1498">
        <f t="shared" si="443"/>
        <v>0</v>
      </c>
      <c r="AP23" s="1499">
        <f t="shared" si="400"/>
        <v>0</v>
      </c>
      <c r="AQ23" s="1500">
        <f t="shared" si="401"/>
        <v>0</v>
      </c>
      <c r="AR23" s="1501">
        <f t="shared" si="402"/>
        <v>0</v>
      </c>
      <c r="AS23" s="1498">
        <f t="shared" si="403"/>
        <v>0</v>
      </c>
      <c r="AT23" s="1501">
        <f t="shared" si="404"/>
        <v>0</v>
      </c>
      <c r="AU23" s="1498">
        <f t="shared" si="405"/>
        <v>1</v>
      </c>
      <c r="AV23" s="1498">
        <f t="shared" si="406"/>
        <v>2</v>
      </c>
      <c r="AW23" s="1499">
        <f t="shared" si="572"/>
        <v>0</v>
      </c>
      <c r="AX23" s="1502">
        <f t="shared" si="407"/>
        <v>0</v>
      </c>
      <c r="AY23" s="1503">
        <f t="shared" si="408"/>
        <v>0</v>
      </c>
      <c r="AZ23" s="1498">
        <f t="shared" si="409"/>
        <v>2</v>
      </c>
      <c r="BA23" s="1498">
        <f t="shared" si="410"/>
        <v>3</v>
      </c>
      <c r="BB23" s="1499">
        <f t="shared" si="411"/>
        <v>0</v>
      </c>
      <c r="BC23" s="1502">
        <f t="shared" si="412"/>
        <v>0</v>
      </c>
      <c r="BD23" s="1503">
        <f t="shared" si="413"/>
        <v>0</v>
      </c>
      <c r="BE23" s="1498">
        <f t="shared" si="414"/>
        <v>3</v>
      </c>
      <c r="BF23" s="1498">
        <f t="shared" si="415"/>
        <v>4</v>
      </c>
      <c r="BG23" s="1499">
        <f t="shared" si="416"/>
        <v>0</v>
      </c>
      <c r="BH23" s="1502">
        <f t="shared" si="417"/>
        <v>0</v>
      </c>
      <c r="BI23" s="1502">
        <f t="shared" si="418"/>
        <v>0</v>
      </c>
      <c r="BJ23" s="1504">
        <f t="shared" si="419"/>
        <v>1900</v>
      </c>
      <c r="BK23" s="1505" t="str">
        <f t="shared" si="444"/>
        <v/>
      </c>
      <c r="BL23" s="1506"/>
      <c r="BM23" s="1507">
        <f t="shared" si="420"/>
        <v>0</v>
      </c>
      <c r="BN23" s="1508">
        <f t="shared" si="445"/>
        <v>0</v>
      </c>
      <c r="BO23" s="1508">
        <f t="shared" si="421"/>
        <v>0</v>
      </c>
      <c r="BP23" s="1508">
        <f t="shared" si="421"/>
        <v>0</v>
      </c>
      <c r="BQ23" s="1508">
        <f t="shared" si="421"/>
        <v>0</v>
      </c>
      <c r="BR23" s="1508">
        <f t="shared" si="421"/>
        <v>0</v>
      </c>
      <c r="BS23" s="1508">
        <f t="shared" si="421"/>
        <v>0</v>
      </c>
      <c r="BT23" s="1508">
        <f t="shared" si="421"/>
        <v>0</v>
      </c>
      <c r="BU23" s="1508">
        <f t="shared" si="421"/>
        <v>0</v>
      </c>
      <c r="BV23" s="1508">
        <f t="shared" si="421"/>
        <v>0</v>
      </c>
      <c r="BW23" s="1508">
        <f t="shared" si="421"/>
        <v>0</v>
      </c>
      <c r="BX23" s="1508">
        <f t="shared" si="421"/>
        <v>0</v>
      </c>
      <c r="BY23" s="1507">
        <f t="shared" si="421"/>
        <v>0</v>
      </c>
      <c r="BZ23" s="1508">
        <f t="shared" si="421"/>
        <v>0</v>
      </c>
      <c r="CA23" s="1508">
        <f t="shared" si="421"/>
        <v>0</v>
      </c>
      <c r="CB23" s="1508">
        <f t="shared" si="421"/>
        <v>0</v>
      </c>
      <c r="CC23" s="1508">
        <f t="shared" si="421"/>
        <v>0</v>
      </c>
      <c r="CD23" s="1508">
        <f t="shared" si="421"/>
        <v>0</v>
      </c>
      <c r="CE23" s="1508">
        <f t="shared" si="422"/>
        <v>0</v>
      </c>
      <c r="CF23" s="1508">
        <f t="shared" si="422"/>
        <v>0</v>
      </c>
      <c r="CG23" s="1508">
        <f t="shared" si="422"/>
        <v>0</v>
      </c>
      <c r="CH23" s="1508">
        <f t="shared" si="422"/>
        <v>0</v>
      </c>
      <c r="CI23" s="1508">
        <f t="shared" si="422"/>
        <v>0</v>
      </c>
      <c r="CJ23" s="1509">
        <f t="shared" si="422"/>
        <v>0</v>
      </c>
      <c r="CK23" s="1507">
        <f t="shared" si="422"/>
        <v>0</v>
      </c>
      <c r="CL23" s="1508">
        <f t="shared" si="422"/>
        <v>0</v>
      </c>
      <c r="CM23" s="1508">
        <f t="shared" si="422"/>
        <v>0</v>
      </c>
      <c r="CN23" s="1508">
        <f t="shared" si="422"/>
        <v>0</v>
      </c>
      <c r="CO23" s="1508">
        <f t="shared" si="422"/>
        <v>0</v>
      </c>
      <c r="CP23" s="1508">
        <f t="shared" si="422"/>
        <v>0</v>
      </c>
      <c r="CQ23" s="1508">
        <f t="shared" si="422"/>
        <v>0</v>
      </c>
      <c r="CR23" s="1508">
        <f t="shared" si="422"/>
        <v>0</v>
      </c>
      <c r="CS23" s="1508">
        <f t="shared" si="422"/>
        <v>0</v>
      </c>
      <c r="CT23" s="1508">
        <f t="shared" si="422"/>
        <v>0</v>
      </c>
      <c r="CU23" s="1508">
        <f t="shared" si="423"/>
        <v>0</v>
      </c>
      <c r="CV23" s="1509">
        <f t="shared" si="423"/>
        <v>0</v>
      </c>
      <c r="CW23" s="1508">
        <f t="shared" si="423"/>
        <v>0</v>
      </c>
      <c r="CX23" s="1508">
        <f t="shared" si="423"/>
        <v>0</v>
      </c>
      <c r="CY23" s="1508">
        <f t="shared" si="423"/>
        <v>0</v>
      </c>
      <c r="CZ23" s="1508">
        <f t="shared" si="423"/>
        <v>0</v>
      </c>
      <c r="DA23" s="1508">
        <f t="shared" si="423"/>
        <v>0</v>
      </c>
      <c r="DB23" s="1508">
        <f t="shared" si="423"/>
        <v>0</v>
      </c>
      <c r="DC23" s="1508">
        <f t="shared" si="423"/>
        <v>0</v>
      </c>
      <c r="DD23" s="1508">
        <f t="shared" si="423"/>
        <v>0</v>
      </c>
      <c r="DE23" s="1508">
        <f t="shared" si="423"/>
        <v>0</v>
      </c>
      <c r="DF23" s="1508">
        <f t="shared" si="423"/>
        <v>0</v>
      </c>
      <c r="DG23" s="1508">
        <f t="shared" si="423"/>
        <v>0</v>
      </c>
      <c r="DH23" s="1509">
        <f t="shared" si="423"/>
        <v>0</v>
      </c>
      <c r="DI23" s="1508">
        <f t="shared" si="423"/>
        <v>0</v>
      </c>
      <c r="DJ23" s="1508">
        <f t="shared" si="423"/>
        <v>0</v>
      </c>
      <c r="DK23" s="1508">
        <f t="shared" si="424"/>
        <v>0</v>
      </c>
      <c r="DL23" s="1508">
        <f t="shared" si="424"/>
        <v>0</v>
      </c>
      <c r="DM23" s="1508">
        <f t="shared" si="424"/>
        <v>0</v>
      </c>
      <c r="DN23" s="1508">
        <f t="shared" si="424"/>
        <v>0</v>
      </c>
      <c r="DO23" s="1508">
        <f t="shared" si="424"/>
        <v>0</v>
      </c>
      <c r="DP23" s="1508">
        <f t="shared" si="424"/>
        <v>0</v>
      </c>
      <c r="DQ23" s="1508">
        <f t="shared" si="424"/>
        <v>0</v>
      </c>
      <c r="DR23" s="1508">
        <f t="shared" si="424"/>
        <v>0</v>
      </c>
      <c r="DS23" s="1508">
        <f t="shared" si="424"/>
        <v>0</v>
      </c>
      <c r="DT23" s="1509">
        <f t="shared" si="424"/>
        <v>0</v>
      </c>
      <c r="DU23" s="1507">
        <f t="shared" si="424"/>
        <v>0</v>
      </c>
      <c r="DV23" s="1508">
        <f t="shared" si="424"/>
        <v>0</v>
      </c>
      <c r="DW23" s="1508">
        <f t="shared" si="424"/>
        <v>0</v>
      </c>
      <c r="DX23" s="1508">
        <f t="shared" si="424"/>
        <v>0</v>
      </c>
      <c r="DY23" s="1508">
        <f t="shared" si="424"/>
        <v>0</v>
      </c>
      <c r="DZ23" s="1508">
        <f t="shared" si="424"/>
        <v>0</v>
      </c>
      <c r="EA23" s="1508">
        <f t="shared" si="425"/>
        <v>0</v>
      </c>
      <c r="EB23" s="1508">
        <f t="shared" si="425"/>
        <v>0</v>
      </c>
      <c r="EC23" s="1508">
        <f t="shared" si="425"/>
        <v>0</v>
      </c>
      <c r="ED23" s="1508">
        <f t="shared" si="425"/>
        <v>0</v>
      </c>
      <c r="EE23" s="1508">
        <f t="shared" si="425"/>
        <v>0</v>
      </c>
      <c r="EF23" s="1508">
        <f t="shared" si="425"/>
        <v>0</v>
      </c>
      <c r="EG23" s="1507">
        <f t="shared" si="425"/>
        <v>0</v>
      </c>
      <c r="EH23" s="1508">
        <f t="shared" si="425"/>
        <v>0</v>
      </c>
      <c r="EI23" s="1508">
        <f t="shared" si="425"/>
        <v>0</v>
      </c>
      <c r="EJ23" s="1508">
        <f t="shared" si="425"/>
        <v>0</v>
      </c>
      <c r="EK23" s="1508">
        <f t="shared" si="425"/>
        <v>0</v>
      </c>
      <c r="EL23" s="1508">
        <f t="shared" si="425"/>
        <v>0</v>
      </c>
      <c r="EM23" s="1508">
        <f t="shared" si="425"/>
        <v>0</v>
      </c>
      <c r="EN23" s="1508">
        <f t="shared" si="425"/>
        <v>0</v>
      </c>
      <c r="EO23" s="1508">
        <f t="shared" si="425"/>
        <v>0</v>
      </c>
      <c r="EP23" s="1508">
        <f t="shared" si="425"/>
        <v>0</v>
      </c>
      <c r="EQ23" s="1508">
        <f t="shared" si="426"/>
        <v>0</v>
      </c>
      <c r="ER23" s="1509">
        <f t="shared" si="426"/>
        <v>0</v>
      </c>
      <c r="ES23" s="1507">
        <f t="shared" si="426"/>
        <v>0</v>
      </c>
      <c r="ET23" s="1508">
        <f t="shared" si="426"/>
        <v>0</v>
      </c>
      <c r="EU23" s="1508">
        <f t="shared" si="426"/>
        <v>0</v>
      </c>
      <c r="EV23" s="1508">
        <f t="shared" si="426"/>
        <v>0</v>
      </c>
      <c r="EW23" s="1508">
        <f t="shared" si="426"/>
        <v>0</v>
      </c>
      <c r="EX23" s="1508">
        <f t="shared" si="426"/>
        <v>0</v>
      </c>
      <c r="EY23" s="1508">
        <f t="shared" si="426"/>
        <v>0</v>
      </c>
      <c r="EZ23" s="1508">
        <f t="shared" si="426"/>
        <v>0</v>
      </c>
      <c r="FA23" s="1508">
        <f t="shared" si="426"/>
        <v>0</v>
      </c>
      <c r="FB23" s="1508">
        <f t="shared" si="426"/>
        <v>0</v>
      </c>
      <c r="FC23" s="1508">
        <f t="shared" si="426"/>
        <v>0</v>
      </c>
      <c r="FD23" s="1509">
        <f t="shared" si="426"/>
        <v>0</v>
      </c>
      <c r="FE23" s="1508">
        <f t="shared" si="426"/>
        <v>0</v>
      </c>
      <c r="FF23" s="1508">
        <f t="shared" si="426"/>
        <v>0</v>
      </c>
      <c r="FG23" s="1508">
        <f t="shared" si="427"/>
        <v>0</v>
      </c>
      <c r="FH23" s="1508">
        <f t="shared" si="427"/>
        <v>0</v>
      </c>
      <c r="FI23" s="1508">
        <f t="shared" si="427"/>
        <v>0</v>
      </c>
      <c r="FJ23" s="1508">
        <f t="shared" si="427"/>
        <v>0</v>
      </c>
      <c r="FK23" s="1508">
        <f t="shared" si="427"/>
        <v>0</v>
      </c>
      <c r="FL23" s="1508">
        <f t="shared" si="427"/>
        <v>0</v>
      </c>
      <c r="FM23" s="1508">
        <f t="shared" si="427"/>
        <v>0</v>
      </c>
      <c r="FN23" s="1508">
        <f t="shared" si="427"/>
        <v>0</v>
      </c>
      <c r="FO23" s="1508">
        <f t="shared" si="427"/>
        <v>0</v>
      </c>
      <c r="FP23" s="1509">
        <f t="shared" si="427"/>
        <v>0</v>
      </c>
      <c r="FQ23" s="1508">
        <f t="shared" si="427"/>
        <v>0</v>
      </c>
      <c r="FR23" s="1508">
        <f t="shared" si="427"/>
        <v>0</v>
      </c>
      <c r="FS23" s="1508">
        <f t="shared" si="427"/>
        <v>0</v>
      </c>
      <c r="FT23" s="1508">
        <f t="shared" si="427"/>
        <v>0</v>
      </c>
      <c r="FU23" s="1508">
        <f t="shared" si="427"/>
        <v>0</v>
      </c>
      <c r="FV23" s="1508">
        <f t="shared" si="427"/>
        <v>0</v>
      </c>
      <c r="FW23" s="1508">
        <f t="shared" si="428"/>
        <v>0</v>
      </c>
      <c r="FX23" s="1508">
        <f t="shared" si="428"/>
        <v>0</v>
      </c>
      <c r="FY23" s="1508">
        <f t="shared" si="428"/>
        <v>0</v>
      </c>
      <c r="FZ23" s="1508">
        <f t="shared" si="428"/>
        <v>0</v>
      </c>
      <c r="GA23" s="1508">
        <f t="shared" si="428"/>
        <v>0</v>
      </c>
      <c r="GB23" s="1509">
        <f t="shared" si="428"/>
        <v>0</v>
      </c>
      <c r="GC23" s="1506"/>
      <c r="GD23" s="1458">
        <f t="shared" si="446"/>
        <v>1</v>
      </c>
      <c r="GE23" s="1510">
        <f t="shared" si="429"/>
        <v>0</v>
      </c>
      <c r="GF23" s="1511">
        <f t="shared" si="429"/>
        <v>0</v>
      </c>
      <c r="GG23" s="1511">
        <f t="shared" si="429"/>
        <v>0</v>
      </c>
      <c r="GH23" s="1511">
        <f t="shared" si="429"/>
        <v>0</v>
      </c>
      <c r="GI23" s="1511">
        <f t="shared" si="429"/>
        <v>0</v>
      </c>
      <c r="GJ23" s="1511">
        <f t="shared" si="429"/>
        <v>0</v>
      </c>
      <c r="GK23" s="1511">
        <f t="shared" si="429"/>
        <v>0</v>
      </c>
      <c r="GL23" s="1511">
        <f t="shared" si="429"/>
        <v>0</v>
      </c>
      <c r="GM23" s="1511">
        <f t="shared" si="429"/>
        <v>0</v>
      </c>
      <c r="GN23" s="1512">
        <f t="shared" si="429"/>
        <v>0</v>
      </c>
      <c r="GO23" s="1513">
        <f t="shared" si="447"/>
        <v>0</v>
      </c>
      <c r="GP23" s="1506"/>
      <c r="GQ23" s="1510">
        <f t="shared" si="448"/>
        <v>0</v>
      </c>
      <c r="GR23" s="1511">
        <f t="shared" si="430"/>
        <v>0</v>
      </c>
      <c r="GS23" s="1511">
        <f t="shared" si="430"/>
        <v>0</v>
      </c>
      <c r="GT23" s="1511">
        <f t="shared" si="430"/>
        <v>0</v>
      </c>
      <c r="GU23" s="1511">
        <f t="shared" si="430"/>
        <v>0</v>
      </c>
      <c r="GV23" s="1511">
        <f t="shared" si="430"/>
        <v>0</v>
      </c>
      <c r="GW23" s="1511">
        <f t="shared" si="430"/>
        <v>0</v>
      </c>
      <c r="GX23" s="1511">
        <f t="shared" si="430"/>
        <v>0</v>
      </c>
      <c r="GY23" s="1511">
        <f t="shared" si="430"/>
        <v>0</v>
      </c>
      <c r="GZ23" s="1512">
        <f t="shared" si="430"/>
        <v>0</v>
      </c>
      <c r="HA23" s="1513">
        <f t="shared" si="449"/>
        <v>0</v>
      </c>
      <c r="HB23" s="1506">
        <f t="shared" si="581"/>
        <v>1</v>
      </c>
      <c r="HC23" s="1506"/>
      <c r="HD23" s="1508">
        <f t="shared" si="432"/>
        <v>0</v>
      </c>
      <c r="HE23" s="1460">
        <f t="shared" si="450"/>
        <v>0</v>
      </c>
      <c r="HF23" s="1460">
        <f t="shared" si="451"/>
        <v>0</v>
      </c>
      <c r="HG23" s="1460">
        <f t="shared" si="452"/>
        <v>0</v>
      </c>
      <c r="HH23" s="1460">
        <f t="shared" si="453"/>
        <v>0</v>
      </c>
      <c r="HI23" s="1460">
        <f t="shared" si="454"/>
        <v>0</v>
      </c>
      <c r="HJ23" s="1460">
        <f t="shared" si="455"/>
        <v>0</v>
      </c>
      <c r="HK23" s="1460">
        <f t="shared" si="456"/>
        <v>0</v>
      </c>
      <c r="HL23" s="1460">
        <f t="shared" si="457"/>
        <v>0</v>
      </c>
      <c r="HM23" s="1460">
        <f t="shared" si="458"/>
        <v>0</v>
      </c>
      <c r="HN23" s="1460">
        <f t="shared" si="459"/>
        <v>0</v>
      </c>
      <c r="HO23" s="1460">
        <f t="shared" si="460"/>
        <v>0</v>
      </c>
      <c r="HP23" s="1460">
        <f t="shared" si="461"/>
        <v>0</v>
      </c>
      <c r="HQ23" s="1460">
        <f t="shared" si="462"/>
        <v>0</v>
      </c>
      <c r="HR23" s="1460">
        <f t="shared" si="463"/>
        <v>0</v>
      </c>
      <c r="HS23" s="1460">
        <f t="shared" si="464"/>
        <v>0</v>
      </c>
      <c r="HT23" s="1460">
        <f t="shared" si="465"/>
        <v>0</v>
      </c>
      <c r="HU23" s="1460">
        <f t="shared" si="466"/>
        <v>0</v>
      </c>
      <c r="HV23" s="1460">
        <f t="shared" si="467"/>
        <v>0</v>
      </c>
      <c r="HW23" s="1460">
        <f t="shared" si="468"/>
        <v>0</v>
      </c>
      <c r="HX23" s="1460">
        <f t="shared" si="469"/>
        <v>0</v>
      </c>
      <c r="HY23" s="1460">
        <f t="shared" si="470"/>
        <v>0</v>
      </c>
      <c r="HZ23" s="1460">
        <f t="shared" si="471"/>
        <v>0</v>
      </c>
      <c r="IA23" s="1460">
        <f t="shared" si="472"/>
        <v>0</v>
      </c>
      <c r="IB23" s="1460">
        <f t="shared" si="473"/>
        <v>0</v>
      </c>
      <c r="IC23" s="1460">
        <f t="shared" si="474"/>
        <v>0</v>
      </c>
      <c r="ID23" s="1460">
        <f t="shared" si="475"/>
        <v>0</v>
      </c>
      <c r="IE23" s="1460">
        <f t="shared" si="476"/>
        <v>0</v>
      </c>
      <c r="IF23" s="1460">
        <f t="shared" si="477"/>
        <v>0</v>
      </c>
      <c r="IG23" s="1460">
        <f t="shared" si="478"/>
        <v>0</v>
      </c>
      <c r="IH23" s="1460">
        <f t="shared" si="479"/>
        <v>0</v>
      </c>
      <c r="II23" s="1460">
        <f t="shared" si="480"/>
        <v>0</v>
      </c>
      <c r="IJ23" s="1460">
        <f t="shared" si="481"/>
        <v>0</v>
      </c>
      <c r="IK23" s="1460">
        <f t="shared" si="482"/>
        <v>0</v>
      </c>
      <c r="IL23" s="1460">
        <f t="shared" si="483"/>
        <v>0</v>
      </c>
      <c r="IM23" s="1460">
        <f t="shared" si="484"/>
        <v>0</v>
      </c>
      <c r="IN23" s="1460">
        <f t="shared" si="485"/>
        <v>0</v>
      </c>
      <c r="IO23" s="1460">
        <f t="shared" si="486"/>
        <v>0</v>
      </c>
      <c r="IP23" s="1460">
        <f t="shared" si="487"/>
        <v>0</v>
      </c>
      <c r="IQ23" s="1460">
        <f t="shared" si="488"/>
        <v>0</v>
      </c>
      <c r="IR23" s="1460">
        <f t="shared" si="489"/>
        <v>0</v>
      </c>
      <c r="IS23" s="1460">
        <f t="shared" si="490"/>
        <v>0</v>
      </c>
      <c r="IT23" s="1460">
        <f t="shared" si="491"/>
        <v>0</v>
      </c>
      <c r="IU23" s="1460">
        <f t="shared" si="492"/>
        <v>0</v>
      </c>
      <c r="IV23" s="1460">
        <f t="shared" si="493"/>
        <v>0</v>
      </c>
      <c r="IW23" s="1460">
        <f t="shared" si="494"/>
        <v>0</v>
      </c>
      <c r="IX23" s="1460">
        <f t="shared" si="495"/>
        <v>0</v>
      </c>
      <c r="IY23" s="1460">
        <f t="shared" si="496"/>
        <v>0</v>
      </c>
      <c r="IZ23" s="1460">
        <f t="shared" si="497"/>
        <v>0</v>
      </c>
      <c r="JA23" s="1460">
        <f t="shared" si="498"/>
        <v>0</v>
      </c>
      <c r="JB23" s="1460">
        <f t="shared" si="499"/>
        <v>0</v>
      </c>
      <c r="JC23" s="1460">
        <f t="shared" si="500"/>
        <v>0</v>
      </c>
      <c r="JD23" s="1460">
        <f t="shared" si="501"/>
        <v>0</v>
      </c>
      <c r="JE23" s="1460">
        <f t="shared" si="502"/>
        <v>0</v>
      </c>
      <c r="JF23" s="1460">
        <f t="shared" si="503"/>
        <v>0</v>
      </c>
      <c r="JG23" s="1460">
        <f t="shared" si="504"/>
        <v>0</v>
      </c>
      <c r="JH23" s="1460">
        <f t="shared" si="505"/>
        <v>0</v>
      </c>
      <c r="JI23" s="1460">
        <f t="shared" si="506"/>
        <v>0</v>
      </c>
      <c r="JJ23" s="1460">
        <f t="shared" si="507"/>
        <v>0</v>
      </c>
      <c r="JK23" s="1460">
        <f t="shared" si="508"/>
        <v>0</v>
      </c>
      <c r="JL23" s="1460">
        <f t="shared" si="509"/>
        <v>0</v>
      </c>
      <c r="JM23" s="1460">
        <f t="shared" si="510"/>
        <v>0</v>
      </c>
      <c r="JN23" s="1460">
        <f t="shared" si="511"/>
        <v>0</v>
      </c>
      <c r="JO23" s="1460">
        <f t="shared" si="512"/>
        <v>0</v>
      </c>
      <c r="JP23" s="1460">
        <f t="shared" si="513"/>
        <v>0</v>
      </c>
      <c r="JQ23" s="1460">
        <f t="shared" si="514"/>
        <v>0</v>
      </c>
      <c r="JR23" s="1460">
        <f t="shared" si="515"/>
        <v>0</v>
      </c>
      <c r="JS23" s="1460">
        <f t="shared" si="516"/>
        <v>0</v>
      </c>
      <c r="JT23" s="1460">
        <f t="shared" si="517"/>
        <v>0</v>
      </c>
      <c r="JU23" s="1460">
        <f t="shared" si="518"/>
        <v>0</v>
      </c>
      <c r="JV23" s="1460">
        <f t="shared" si="519"/>
        <v>0</v>
      </c>
      <c r="JW23" s="1460">
        <f t="shared" si="520"/>
        <v>0</v>
      </c>
      <c r="JX23" s="1460">
        <f t="shared" si="521"/>
        <v>0</v>
      </c>
      <c r="JY23" s="1460">
        <f t="shared" si="522"/>
        <v>0</v>
      </c>
      <c r="JZ23" s="1460">
        <f t="shared" si="523"/>
        <v>0</v>
      </c>
      <c r="KA23" s="1460">
        <f t="shared" si="524"/>
        <v>0</v>
      </c>
      <c r="KB23" s="1460">
        <f t="shared" si="525"/>
        <v>0</v>
      </c>
      <c r="KC23" s="1460">
        <f t="shared" si="526"/>
        <v>0</v>
      </c>
      <c r="KD23" s="1460">
        <f t="shared" si="527"/>
        <v>0</v>
      </c>
      <c r="KE23" s="1460">
        <f t="shared" si="528"/>
        <v>0</v>
      </c>
      <c r="KF23" s="1460">
        <f t="shared" si="529"/>
        <v>0</v>
      </c>
      <c r="KG23" s="1460">
        <f t="shared" si="530"/>
        <v>0</v>
      </c>
      <c r="KH23" s="1460">
        <f t="shared" si="531"/>
        <v>0</v>
      </c>
      <c r="KI23" s="1460">
        <f t="shared" si="532"/>
        <v>0</v>
      </c>
      <c r="KJ23" s="1460">
        <f t="shared" si="533"/>
        <v>0</v>
      </c>
      <c r="KK23" s="1460">
        <f t="shared" si="534"/>
        <v>0</v>
      </c>
      <c r="KL23" s="1460">
        <f t="shared" si="535"/>
        <v>0</v>
      </c>
      <c r="KM23" s="1460">
        <f t="shared" si="536"/>
        <v>0</v>
      </c>
      <c r="KN23" s="1460">
        <f t="shared" si="537"/>
        <v>0</v>
      </c>
      <c r="KO23" s="1460">
        <f t="shared" si="538"/>
        <v>0</v>
      </c>
      <c r="KP23" s="1460">
        <f t="shared" si="539"/>
        <v>0</v>
      </c>
      <c r="KQ23" s="1460">
        <f t="shared" si="540"/>
        <v>0</v>
      </c>
      <c r="KR23" s="1460">
        <f t="shared" si="541"/>
        <v>0</v>
      </c>
      <c r="KS23" s="1460">
        <f t="shared" si="542"/>
        <v>0</v>
      </c>
      <c r="KT23" s="1460">
        <f t="shared" si="543"/>
        <v>0</v>
      </c>
      <c r="KU23" s="1460">
        <f t="shared" si="544"/>
        <v>0</v>
      </c>
      <c r="KV23" s="1460">
        <f t="shared" si="545"/>
        <v>0</v>
      </c>
      <c r="KW23" s="1460">
        <f t="shared" si="546"/>
        <v>0</v>
      </c>
      <c r="KX23" s="1460">
        <f t="shared" si="547"/>
        <v>0</v>
      </c>
      <c r="KY23" s="1460">
        <f t="shared" si="548"/>
        <v>0</v>
      </c>
      <c r="KZ23" s="1460">
        <f t="shared" si="549"/>
        <v>0</v>
      </c>
      <c r="LA23" s="1460">
        <f t="shared" si="550"/>
        <v>0</v>
      </c>
      <c r="LB23" s="1460">
        <f t="shared" si="551"/>
        <v>0</v>
      </c>
      <c r="LC23" s="1460">
        <f t="shared" si="552"/>
        <v>0</v>
      </c>
      <c r="LD23" s="1460">
        <f t="shared" si="553"/>
        <v>0</v>
      </c>
      <c r="LE23" s="1460">
        <f t="shared" si="554"/>
        <v>0</v>
      </c>
      <c r="LF23" s="1460">
        <f t="shared" si="555"/>
        <v>0</v>
      </c>
      <c r="LG23" s="1460">
        <f t="shared" si="556"/>
        <v>0</v>
      </c>
      <c r="LH23" s="1460">
        <f t="shared" si="557"/>
        <v>0</v>
      </c>
      <c r="LI23" s="1460">
        <f t="shared" si="558"/>
        <v>0</v>
      </c>
      <c r="LJ23" s="1460">
        <f t="shared" si="559"/>
        <v>0</v>
      </c>
      <c r="LK23" s="1460">
        <f t="shared" si="560"/>
        <v>0</v>
      </c>
      <c r="LL23" s="1460">
        <f t="shared" si="561"/>
        <v>0</v>
      </c>
      <c r="LM23" s="1460">
        <f t="shared" si="562"/>
        <v>0</v>
      </c>
      <c r="LN23" s="1460">
        <f t="shared" si="563"/>
        <v>0</v>
      </c>
      <c r="LO23" s="1460">
        <f t="shared" si="564"/>
        <v>0</v>
      </c>
      <c r="LP23" s="1460">
        <f t="shared" si="565"/>
        <v>0</v>
      </c>
      <c r="LQ23" s="1460">
        <f t="shared" si="566"/>
        <v>0</v>
      </c>
      <c r="LR23" s="1460">
        <f t="shared" si="567"/>
        <v>0</v>
      </c>
      <c r="LS23" s="1460">
        <f t="shared" si="568"/>
        <v>0</v>
      </c>
      <c r="LW23" s="1467">
        <f t="shared" si="569"/>
        <v>0</v>
      </c>
      <c r="LX23" s="1467">
        <f t="shared" si="573"/>
        <v>0</v>
      </c>
      <c r="LY23" s="1467">
        <f t="shared" si="574"/>
        <v>0</v>
      </c>
      <c r="LZ23" s="1467">
        <f t="shared" si="575"/>
        <v>0</v>
      </c>
      <c r="MA23" s="1506"/>
      <c r="MB23" s="1460">
        <f t="shared" si="570"/>
        <v>0</v>
      </c>
      <c r="MC23" s="1460">
        <f t="shared" si="571"/>
        <v>0</v>
      </c>
      <c r="MD23" s="1460">
        <f t="shared" si="571"/>
        <v>0</v>
      </c>
      <c r="ME23" s="1460">
        <f t="shared" si="571"/>
        <v>0</v>
      </c>
      <c r="MF23" s="1460">
        <f t="shared" si="571"/>
        <v>0</v>
      </c>
      <c r="MG23" s="1460">
        <f t="shared" si="571"/>
        <v>0</v>
      </c>
      <c r="MH23" s="1460">
        <f t="shared" si="571"/>
        <v>0</v>
      </c>
      <c r="MI23" s="1460">
        <f t="shared" si="571"/>
        <v>0</v>
      </c>
      <c r="MJ23" s="1460">
        <f t="shared" si="571"/>
        <v>0</v>
      </c>
      <c r="MK23" s="1460">
        <f t="shared" si="571"/>
        <v>0</v>
      </c>
      <c r="ML23" s="1460">
        <f t="shared" si="571"/>
        <v>0</v>
      </c>
      <c r="MM23" s="1460">
        <f t="shared" si="571"/>
        <v>0</v>
      </c>
      <c r="MN23" s="1460">
        <f t="shared" si="571"/>
        <v>0</v>
      </c>
      <c r="MO23" s="1460">
        <f t="shared" si="571"/>
        <v>0</v>
      </c>
      <c r="MP23" s="1460">
        <f t="shared" si="571"/>
        <v>0</v>
      </c>
      <c r="MQ23" s="1460">
        <f t="shared" si="571"/>
        <v>0</v>
      </c>
      <c r="MR23" s="1460">
        <f t="shared" si="571"/>
        <v>0</v>
      </c>
      <c r="MS23" s="1460">
        <f t="shared" si="583"/>
        <v>0</v>
      </c>
      <c r="MT23" s="1460">
        <f t="shared" si="583"/>
        <v>0</v>
      </c>
      <c r="MU23" s="1460">
        <f t="shared" si="583"/>
        <v>0</v>
      </c>
      <c r="MV23" s="1460">
        <f t="shared" si="583"/>
        <v>0</v>
      </c>
      <c r="MW23" s="1460">
        <f t="shared" si="583"/>
        <v>0</v>
      </c>
      <c r="MX23" s="1460">
        <f t="shared" si="583"/>
        <v>0</v>
      </c>
      <c r="MY23" s="1460">
        <f t="shared" si="583"/>
        <v>0</v>
      </c>
      <c r="MZ23" s="1460">
        <f t="shared" si="583"/>
        <v>0</v>
      </c>
      <c r="NA23" s="1460">
        <f t="shared" si="583"/>
        <v>0</v>
      </c>
      <c r="NB23" s="1460">
        <f t="shared" si="583"/>
        <v>0</v>
      </c>
      <c r="NC23" s="1460">
        <f t="shared" si="583"/>
        <v>0</v>
      </c>
      <c r="ND23" s="1460">
        <f t="shared" si="583"/>
        <v>0</v>
      </c>
      <c r="NE23" s="1460">
        <f t="shared" si="583"/>
        <v>0</v>
      </c>
      <c r="NF23" s="1460">
        <f t="shared" si="583"/>
        <v>0</v>
      </c>
      <c r="NG23" s="1460">
        <f t="shared" si="583"/>
        <v>0</v>
      </c>
      <c r="NH23" s="1460">
        <f t="shared" si="583"/>
        <v>0</v>
      </c>
      <c r="NI23" s="1460">
        <f t="shared" si="584"/>
        <v>0</v>
      </c>
      <c r="NJ23" s="1460">
        <f t="shared" si="584"/>
        <v>0</v>
      </c>
      <c r="NK23" s="1460">
        <f t="shared" si="584"/>
        <v>0</v>
      </c>
      <c r="NL23" s="1460">
        <f t="shared" si="584"/>
        <v>0</v>
      </c>
      <c r="NM23" s="1460">
        <f t="shared" si="584"/>
        <v>0</v>
      </c>
      <c r="NN23" s="1460">
        <f t="shared" si="584"/>
        <v>0</v>
      </c>
      <c r="NO23" s="1460">
        <f t="shared" si="584"/>
        <v>0</v>
      </c>
      <c r="NP23" s="1460">
        <f t="shared" si="584"/>
        <v>0</v>
      </c>
      <c r="NQ23" s="1460">
        <f t="shared" si="584"/>
        <v>0</v>
      </c>
      <c r="NR23" s="1460">
        <f t="shared" si="584"/>
        <v>0</v>
      </c>
      <c r="NS23" s="1460">
        <f t="shared" si="584"/>
        <v>0</v>
      </c>
      <c r="NT23" s="1460">
        <f t="shared" si="584"/>
        <v>0</v>
      </c>
      <c r="NU23" s="1460">
        <f t="shared" si="584"/>
        <v>0</v>
      </c>
      <c r="NV23" s="1460">
        <f t="shared" si="584"/>
        <v>0</v>
      </c>
      <c r="NW23" s="1460">
        <f t="shared" si="584"/>
        <v>0</v>
      </c>
      <c r="NX23" s="1460">
        <f t="shared" si="584"/>
        <v>0</v>
      </c>
      <c r="NY23" s="1460">
        <f t="shared" si="585"/>
        <v>0</v>
      </c>
      <c r="NZ23" s="1460">
        <f t="shared" si="585"/>
        <v>0</v>
      </c>
      <c r="OA23" s="1460">
        <f t="shared" si="585"/>
        <v>0</v>
      </c>
      <c r="OB23" s="1460">
        <f t="shared" si="585"/>
        <v>0</v>
      </c>
      <c r="OC23" s="1460">
        <f t="shared" si="585"/>
        <v>0</v>
      </c>
      <c r="OD23" s="1460">
        <f t="shared" si="585"/>
        <v>0</v>
      </c>
      <c r="OE23" s="1460">
        <f t="shared" si="585"/>
        <v>0</v>
      </c>
      <c r="OF23" s="1460">
        <f t="shared" si="585"/>
        <v>0</v>
      </c>
      <c r="OG23" s="1460">
        <f t="shared" si="585"/>
        <v>0</v>
      </c>
      <c r="OH23" s="1460">
        <f t="shared" si="585"/>
        <v>0</v>
      </c>
      <c r="OI23" s="1460">
        <f t="shared" si="585"/>
        <v>0</v>
      </c>
      <c r="OJ23" s="1460">
        <f t="shared" si="585"/>
        <v>0</v>
      </c>
      <c r="OK23" s="1460">
        <f t="shared" si="585"/>
        <v>0</v>
      </c>
      <c r="OL23" s="1460">
        <f t="shared" si="585"/>
        <v>0</v>
      </c>
      <c r="OM23" s="1460">
        <f t="shared" si="585"/>
        <v>0</v>
      </c>
      <c r="ON23" s="1460">
        <f t="shared" si="585"/>
        <v>0</v>
      </c>
      <c r="OO23" s="1460">
        <f t="shared" si="582"/>
        <v>0</v>
      </c>
      <c r="OP23" s="1460">
        <f t="shared" si="578"/>
        <v>0</v>
      </c>
      <c r="OQ23" s="1460">
        <f t="shared" si="578"/>
        <v>0</v>
      </c>
      <c r="OR23" s="1460">
        <f t="shared" si="578"/>
        <v>0</v>
      </c>
      <c r="OS23" s="1460">
        <f t="shared" si="578"/>
        <v>0</v>
      </c>
      <c r="OT23" s="1460">
        <f t="shared" si="578"/>
        <v>0</v>
      </c>
      <c r="OU23" s="1460">
        <f t="shared" si="578"/>
        <v>0</v>
      </c>
      <c r="OV23" s="1460">
        <f t="shared" si="578"/>
        <v>0</v>
      </c>
      <c r="OW23" s="1460">
        <f t="shared" si="578"/>
        <v>0</v>
      </c>
      <c r="OX23" s="1460">
        <f t="shared" si="578"/>
        <v>0</v>
      </c>
      <c r="OY23" s="1460">
        <f t="shared" si="578"/>
        <v>0</v>
      </c>
      <c r="OZ23" s="1460">
        <f t="shared" si="578"/>
        <v>0</v>
      </c>
      <c r="PA23" s="1460">
        <f t="shared" si="578"/>
        <v>0</v>
      </c>
      <c r="PB23" s="1460">
        <f t="shared" si="578"/>
        <v>0</v>
      </c>
      <c r="PC23" s="1460">
        <f t="shared" si="578"/>
        <v>0</v>
      </c>
      <c r="PD23" s="1460">
        <f t="shared" si="578"/>
        <v>0</v>
      </c>
      <c r="PE23" s="1460">
        <f t="shared" si="578"/>
        <v>0</v>
      </c>
      <c r="PF23" s="1460">
        <f t="shared" si="579"/>
        <v>0</v>
      </c>
      <c r="PG23" s="1460">
        <f t="shared" si="579"/>
        <v>0</v>
      </c>
      <c r="PH23" s="1460">
        <f t="shared" si="579"/>
        <v>0</v>
      </c>
      <c r="PI23" s="1460">
        <f t="shared" si="579"/>
        <v>0</v>
      </c>
      <c r="PJ23" s="1460">
        <f t="shared" si="579"/>
        <v>0</v>
      </c>
      <c r="PK23" s="1460">
        <f t="shared" si="579"/>
        <v>0</v>
      </c>
      <c r="PL23" s="1460">
        <f t="shared" si="579"/>
        <v>0</v>
      </c>
      <c r="PM23" s="1460">
        <f t="shared" si="579"/>
        <v>0</v>
      </c>
      <c r="PN23" s="1460">
        <f t="shared" si="579"/>
        <v>0</v>
      </c>
      <c r="PO23" s="1460">
        <f t="shared" si="579"/>
        <v>0</v>
      </c>
      <c r="PP23" s="1460">
        <f t="shared" si="579"/>
        <v>0</v>
      </c>
      <c r="PQ23" s="1460">
        <f t="shared" si="579"/>
        <v>0</v>
      </c>
      <c r="PR23" s="1460">
        <f t="shared" si="579"/>
        <v>0</v>
      </c>
      <c r="PS23" s="1460">
        <f t="shared" si="579"/>
        <v>0</v>
      </c>
      <c r="PT23" s="1460">
        <f t="shared" si="579"/>
        <v>0</v>
      </c>
      <c r="PU23" s="1460">
        <f t="shared" si="579"/>
        <v>0</v>
      </c>
      <c r="PV23" s="1460">
        <f t="shared" si="580"/>
        <v>0</v>
      </c>
      <c r="PW23" s="1460">
        <f t="shared" si="580"/>
        <v>0</v>
      </c>
      <c r="PX23" s="1460">
        <f t="shared" si="580"/>
        <v>0</v>
      </c>
      <c r="PY23" s="1460">
        <f t="shared" si="580"/>
        <v>0</v>
      </c>
      <c r="PZ23" s="1460">
        <f t="shared" si="580"/>
        <v>0</v>
      </c>
      <c r="QA23" s="1460">
        <f t="shared" si="580"/>
        <v>0</v>
      </c>
      <c r="QB23" s="1460">
        <f t="shared" si="580"/>
        <v>0</v>
      </c>
      <c r="QC23" s="1460">
        <f t="shared" si="580"/>
        <v>0</v>
      </c>
      <c r="QD23" s="1460">
        <f t="shared" si="580"/>
        <v>0</v>
      </c>
      <c r="QE23" s="1460">
        <f t="shared" si="580"/>
        <v>0</v>
      </c>
      <c r="QF23" s="1460">
        <f t="shared" si="580"/>
        <v>0</v>
      </c>
      <c r="QG23" s="1460">
        <f t="shared" si="580"/>
        <v>0</v>
      </c>
      <c r="QH23" s="1460">
        <f t="shared" si="580"/>
        <v>0</v>
      </c>
      <c r="QI23" s="1460">
        <f t="shared" si="580"/>
        <v>0</v>
      </c>
      <c r="QJ23" s="1460">
        <f t="shared" si="580"/>
        <v>0</v>
      </c>
      <c r="QK23" s="1460">
        <f t="shared" si="580"/>
        <v>0</v>
      </c>
      <c r="QL23" s="1460">
        <f t="shared" si="577"/>
        <v>0</v>
      </c>
      <c r="QM23" s="1460">
        <f t="shared" si="577"/>
        <v>0</v>
      </c>
      <c r="QN23" s="1460">
        <f t="shared" si="577"/>
        <v>0</v>
      </c>
      <c r="QO23" s="1460">
        <f t="shared" si="577"/>
        <v>0</v>
      </c>
      <c r="QP23" s="1460">
        <f t="shared" si="577"/>
        <v>0</v>
      </c>
      <c r="QQ23" s="1460">
        <f t="shared" si="577"/>
        <v>0</v>
      </c>
    </row>
    <row r="24" spans="1:459" s="1466" customFormat="1" ht="22.5" customHeight="1">
      <c r="A24" s="1468"/>
      <c r="B24" s="1469"/>
      <c r="C24" s="1469"/>
      <c r="D24" s="1470"/>
      <c r="E24" s="1471"/>
      <c r="F24" s="1472"/>
      <c r="G24" s="1472"/>
      <c r="H24" s="1473">
        <f t="shared" si="390"/>
        <v>0</v>
      </c>
      <c r="I24" s="1474">
        <v>0</v>
      </c>
      <c r="J24" s="1475">
        <f t="shared" si="437"/>
        <v>0</v>
      </c>
      <c r="K24" s="1476">
        <v>0</v>
      </c>
      <c r="L24" s="1477">
        <f t="shared" si="438"/>
        <v>0</v>
      </c>
      <c r="M24" s="1477">
        <f t="shared" si="391"/>
        <v>0</v>
      </c>
      <c r="N24" s="1478"/>
      <c r="O24" s="1479">
        <v>0</v>
      </c>
      <c r="P24" s="1480">
        <v>0</v>
      </c>
      <c r="Q24" s="1828">
        <v>0</v>
      </c>
      <c r="R24" s="1831">
        <f t="shared" si="439"/>
        <v>0</v>
      </c>
      <c r="S24" s="1481">
        <f>IF(AND(SUM(O24:Q24)=0,N24="NNN"),MIN('Operating History and Pro Forma'!$M$33,'Operating History and Pro Forma'!$T$15)*D24,SUM(O24:Q24)*D24)</f>
        <v>0</v>
      </c>
      <c r="T24" s="1482">
        <f t="shared" si="440"/>
        <v>0</v>
      </c>
      <c r="U24" s="1483">
        <f t="shared" si="392"/>
        <v>0</v>
      </c>
      <c r="V24" s="1480"/>
      <c r="W24" s="1514"/>
      <c r="X24" s="1486" t="str">
        <f t="shared" si="393"/>
        <v/>
      </c>
      <c r="Y24" s="1487">
        <f t="shared" si="394"/>
        <v>0</v>
      </c>
      <c r="Z24" s="1488"/>
      <c r="AA24" s="1488"/>
      <c r="AB24" s="1488"/>
      <c r="AC24" s="1488"/>
      <c r="AD24" s="1489">
        <f t="shared" si="395"/>
        <v>0</v>
      </c>
      <c r="AE24" s="1490" t="str">
        <f t="shared" si="396"/>
        <v/>
      </c>
      <c r="AF24" s="1491">
        <f t="shared" si="397"/>
        <v>0</v>
      </c>
      <c r="AG24" s="1492">
        <f t="shared" si="441"/>
        <v>0</v>
      </c>
      <c r="AH24" s="1493">
        <f t="shared" si="442"/>
        <v>0</v>
      </c>
      <c r="AI24" s="1493">
        <f t="shared" si="442"/>
        <v>0</v>
      </c>
      <c r="AJ24" s="1494">
        <f t="shared" si="442"/>
        <v>0</v>
      </c>
      <c r="AK24" s="1494">
        <f t="shared" si="442"/>
        <v>0</v>
      </c>
      <c r="AL24" s="1495">
        <f t="shared" si="442"/>
        <v>0</v>
      </c>
      <c r="AM24" s="1496">
        <f t="shared" si="442"/>
        <v>0</v>
      </c>
      <c r="AN24" s="1497">
        <f t="shared" si="399"/>
        <v>0</v>
      </c>
      <c r="AO24" s="1498">
        <f t="shared" si="443"/>
        <v>0</v>
      </c>
      <c r="AP24" s="1499">
        <f t="shared" si="400"/>
        <v>0</v>
      </c>
      <c r="AQ24" s="1500">
        <f t="shared" si="401"/>
        <v>0</v>
      </c>
      <c r="AR24" s="1501">
        <f t="shared" si="402"/>
        <v>0</v>
      </c>
      <c r="AS24" s="1498">
        <f t="shared" si="403"/>
        <v>0</v>
      </c>
      <c r="AT24" s="1501">
        <f t="shared" si="404"/>
        <v>0</v>
      </c>
      <c r="AU24" s="1498">
        <f t="shared" si="405"/>
        <v>1</v>
      </c>
      <c r="AV24" s="1498">
        <f t="shared" si="406"/>
        <v>2</v>
      </c>
      <c r="AW24" s="1499">
        <f t="shared" si="572"/>
        <v>0</v>
      </c>
      <c r="AX24" s="1502">
        <f t="shared" si="407"/>
        <v>0</v>
      </c>
      <c r="AY24" s="1503">
        <f t="shared" si="408"/>
        <v>0</v>
      </c>
      <c r="AZ24" s="1498">
        <f t="shared" si="409"/>
        <v>2</v>
      </c>
      <c r="BA24" s="1498">
        <f t="shared" si="410"/>
        <v>3</v>
      </c>
      <c r="BB24" s="1499">
        <f t="shared" si="411"/>
        <v>0</v>
      </c>
      <c r="BC24" s="1502">
        <f t="shared" si="412"/>
        <v>0</v>
      </c>
      <c r="BD24" s="1503">
        <f t="shared" si="413"/>
        <v>0</v>
      </c>
      <c r="BE24" s="1498">
        <f t="shared" si="414"/>
        <v>3</v>
      </c>
      <c r="BF24" s="1498">
        <f t="shared" si="415"/>
        <v>4</v>
      </c>
      <c r="BG24" s="1499">
        <f t="shared" si="416"/>
        <v>0</v>
      </c>
      <c r="BH24" s="1502">
        <f t="shared" si="417"/>
        <v>0</v>
      </c>
      <c r="BI24" s="1502">
        <f t="shared" si="418"/>
        <v>0</v>
      </c>
      <c r="BJ24" s="1504">
        <f t="shared" si="419"/>
        <v>1900</v>
      </c>
      <c r="BK24" s="1505" t="str">
        <f t="shared" si="444"/>
        <v/>
      </c>
      <c r="BL24" s="1506"/>
      <c r="BM24" s="1507">
        <f t="shared" si="420"/>
        <v>0</v>
      </c>
      <c r="BN24" s="1508">
        <f t="shared" si="445"/>
        <v>0</v>
      </c>
      <c r="BO24" s="1508">
        <f t="shared" si="421"/>
        <v>0</v>
      </c>
      <c r="BP24" s="1508">
        <f t="shared" si="421"/>
        <v>0</v>
      </c>
      <c r="BQ24" s="1508">
        <f t="shared" si="421"/>
        <v>0</v>
      </c>
      <c r="BR24" s="1508">
        <f t="shared" si="421"/>
        <v>0</v>
      </c>
      <c r="BS24" s="1508">
        <f t="shared" si="421"/>
        <v>0</v>
      </c>
      <c r="BT24" s="1508">
        <f t="shared" si="421"/>
        <v>0</v>
      </c>
      <c r="BU24" s="1508">
        <f t="shared" si="421"/>
        <v>0</v>
      </c>
      <c r="BV24" s="1508">
        <f t="shared" si="421"/>
        <v>0</v>
      </c>
      <c r="BW24" s="1508">
        <f t="shared" si="421"/>
        <v>0</v>
      </c>
      <c r="BX24" s="1508">
        <f t="shared" si="421"/>
        <v>0</v>
      </c>
      <c r="BY24" s="1507">
        <f t="shared" si="421"/>
        <v>0</v>
      </c>
      <c r="BZ24" s="1508">
        <f t="shared" si="421"/>
        <v>0</v>
      </c>
      <c r="CA24" s="1508">
        <f t="shared" si="421"/>
        <v>0</v>
      </c>
      <c r="CB24" s="1508">
        <f t="shared" si="421"/>
        <v>0</v>
      </c>
      <c r="CC24" s="1508">
        <f t="shared" si="421"/>
        <v>0</v>
      </c>
      <c r="CD24" s="1508">
        <f t="shared" si="421"/>
        <v>0</v>
      </c>
      <c r="CE24" s="1508">
        <f t="shared" si="422"/>
        <v>0</v>
      </c>
      <c r="CF24" s="1508">
        <f t="shared" si="422"/>
        <v>0</v>
      </c>
      <c r="CG24" s="1508">
        <f t="shared" si="422"/>
        <v>0</v>
      </c>
      <c r="CH24" s="1508">
        <f t="shared" si="422"/>
        <v>0</v>
      </c>
      <c r="CI24" s="1508">
        <f t="shared" si="422"/>
        <v>0</v>
      </c>
      <c r="CJ24" s="1509">
        <f t="shared" si="422"/>
        <v>0</v>
      </c>
      <c r="CK24" s="1507">
        <f t="shared" si="422"/>
        <v>0</v>
      </c>
      <c r="CL24" s="1508">
        <f t="shared" si="422"/>
        <v>0</v>
      </c>
      <c r="CM24" s="1508">
        <f t="shared" si="422"/>
        <v>0</v>
      </c>
      <c r="CN24" s="1508">
        <f t="shared" si="422"/>
        <v>0</v>
      </c>
      <c r="CO24" s="1508">
        <f t="shared" si="422"/>
        <v>0</v>
      </c>
      <c r="CP24" s="1508">
        <f t="shared" si="422"/>
        <v>0</v>
      </c>
      <c r="CQ24" s="1508">
        <f t="shared" si="422"/>
        <v>0</v>
      </c>
      <c r="CR24" s="1508">
        <f t="shared" si="422"/>
        <v>0</v>
      </c>
      <c r="CS24" s="1508">
        <f t="shared" si="422"/>
        <v>0</v>
      </c>
      <c r="CT24" s="1508">
        <f t="shared" si="422"/>
        <v>0</v>
      </c>
      <c r="CU24" s="1508">
        <f t="shared" si="423"/>
        <v>0</v>
      </c>
      <c r="CV24" s="1509">
        <f t="shared" si="423"/>
        <v>0</v>
      </c>
      <c r="CW24" s="1508">
        <f t="shared" si="423"/>
        <v>0</v>
      </c>
      <c r="CX24" s="1508">
        <f t="shared" si="423"/>
        <v>0</v>
      </c>
      <c r="CY24" s="1508">
        <f t="shared" si="423"/>
        <v>0</v>
      </c>
      <c r="CZ24" s="1508">
        <f t="shared" si="423"/>
        <v>0</v>
      </c>
      <c r="DA24" s="1508">
        <f t="shared" si="423"/>
        <v>0</v>
      </c>
      <c r="DB24" s="1508">
        <f t="shared" si="423"/>
        <v>0</v>
      </c>
      <c r="DC24" s="1508">
        <f t="shared" si="423"/>
        <v>0</v>
      </c>
      <c r="DD24" s="1508">
        <f t="shared" si="423"/>
        <v>0</v>
      </c>
      <c r="DE24" s="1508">
        <f t="shared" si="423"/>
        <v>0</v>
      </c>
      <c r="DF24" s="1508">
        <f t="shared" si="423"/>
        <v>0</v>
      </c>
      <c r="DG24" s="1508">
        <f t="shared" si="423"/>
        <v>0</v>
      </c>
      <c r="DH24" s="1509">
        <f t="shared" si="423"/>
        <v>0</v>
      </c>
      <c r="DI24" s="1508">
        <f t="shared" si="423"/>
        <v>0</v>
      </c>
      <c r="DJ24" s="1508">
        <f t="shared" si="423"/>
        <v>0</v>
      </c>
      <c r="DK24" s="1508">
        <f t="shared" si="424"/>
        <v>0</v>
      </c>
      <c r="DL24" s="1508">
        <f t="shared" si="424"/>
        <v>0</v>
      </c>
      <c r="DM24" s="1508">
        <f t="shared" si="424"/>
        <v>0</v>
      </c>
      <c r="DN24" s="1508">
        <f t="shared" si="424"/>
        <v>0</v>
      </c>
      <c r="DO24" s="1508">
        <f t="shared" si="424"/>
        <v>0</v>
      </c>
      <c r="DP24" s="1508">
        <f t="shared" si="424"/>
        <v>0</v>
      </c>
      <c r="DQ24" s="1508">
        <f t="shared" si="424"/>
        <v>0</v>
      </c>
      <c r="DR24" s="1508">
        <f t="shared" si="424"/>
        <v>0</v>
      </c>
      <c r="DS24" s="1508">
        <f t="shared" si="424"/>
        <v>0</v>
      </c>
      <c r="DT24" s="1509">
        <f t="shared" si="424"/>
        <v>0</v>
      </c>
      <c r="DU24" s="1507">
        <f t="shared" si="424"/>
        <v>0</v>
      </c>
      <c r="DV24" s="1508">
        <f t="shared" si="424"/>
        <v>0</v>
      </c>
      <c r="DW24" s="1508">
        <f t="shared" si="424"/>
        <v>0</v>
      </c>
      <c r="DX24" s="1508">
        <f t="shared" si="424"/>
        <v>0</v>
      </c>
      <c r="DY24" s="1508">
        <f t="shared" si="424"/>
        <v>0</v>
      </c>
      <c r="DZ24" s="1508">
        <f t="shared" si="424"/>
        <v>0</v>
      </c>
      <c r="EA24" s="1508">
        <f t="shared" si="425"/>
        <v>0</v>
      </c>
      <c r="EB24" s="1508">
        <f t="shared" si="425"/>
        <v>0</v>
      </c>
      <c r="EC24" s="1508">
        <f t="shared" si="425"/>
        <v>0</v>
      </c>
      <c r="ED24" s="1508">
        <f t="shared" si="425"/>
        <v>0</v>
      </c>
      <c r="EE24" s="1508">
        <f t="shared" si="425"/>
        <v>0</v>
      </c>
      <c r="EF24" s="1508">
        <f t="shared" si="425"/>
        <v>0</v>
      </c>
      <c r="EG24" s="1507">
        <f t="shared" si="425"/>
        <v>0</v>
      </c>
      <c r="EH24" s="1508">
        <f t="shared" si="425"/>
        <v>0</v>
      </c>
      <c r="EI24" s="1508">
        <f t="shared" si="425"/>
        <v>0</v>
      </c>
      <c r="EJ24" s="1508">
        <f t="shared" si="425"/>
        <v>0</v>
      </c>
      <c r="EK24" s="1508">
        <f t="shared" si="425"/>
        <v>0</v>
      </c>
      <c r="EL24" s="1508">
        <f t="shared" si="425"/>
        <v>0</v>
      </c>
      <c r="EM24" s="1508">
        <f t="shared" si="425"/>
        <v>0</v>
      </c>
      <c r="EN24" s="1508">
        <f t="shared" si="425"/>
        <v>0</v>
      </c>
      <c r="EO24" s="1508">
        <f t="shared" si="425"/>
        <v>0</v>
      </c>
      <c r="EP24" s="1508">
        <f t="shared" si="425"/>
        <v>0</v>
      </c>
      <c r="EQ24" s="1508">
        <f t="shared" si="426"/>
        <v>0</v>
      </c>
      <c r="ER24" s="1509">
        <f t="shared" si="426"/>
        <v>0</v>
      </c>
      <c r="ES24" s="1507">
        <f t="shared" si="426"/>
        <v>0</v>
      </c>
      <c r="ET24" s="1508">
        <f t="shared" si="426"/>
        <v>0</v>
      </c>
      <c r="EU24" s="1508">
        <f t="shared" si="426"/>
        <v>0</v>
      </c>
      <c r="EV24" s="1508">
        <f t="shared" si="426"/>
        <v>0</v>
      </c>
      <c r="EW24" s="1508">
        <f t="shared" si="426"/>
        <v>0</v>
      </c>
      <c r="EX24" s="1508">
        <f t="shared" si="426"/>
        <v>0</v>
      </c>
      <c r="EY24" s="1508">
        <f t="shared" si="426"/>
        <v>0</v>
      </c>
      <c r="EZ24" s="1508">
        <f t="shared" si="426"/>
        <v>0</v>
      </c>
      <c r="FA24" s="1508">
        <f t="shared" si="426"/>
        <v>0</v>
      </c>
      <c r="FB24" s="1508">
        <f t="shared" si="426"/>
        <v>0</v>
      </c>
      <c r="FC24" s="1508">
        <f t="shared" si="426"/>
        <v>0</v>
      </c>
      <c r="FD24" s="1509">
        <f t="shared" si="426"/>
        <v>0</v>
      </c>
      <c r="FE24" s="1508">
        <f t="shared" si="426"/>
        <v>0</v>
      </c>
      <c r="FF24" s="1508">
        <f t="shared" si="426"/>
        <v>0</v>
      </c>
      <c r="FG24" s="1508">
        <f t="shared" si="427"/>
        <v>0</v>
      </c>
      <c r="FH24" s="1508">
        <f t="shared" si="427"/>
        <v>0</v>
      </c>
      <c r="FI24" s="1508">
        <f t="shared" si="427"/>
        <v>0</v>
      </c>
      <c r="FJ24" s="1508">
        <f t="shared" si="427"/>
        <v>0</v>
      </c>
      <c r="FK24" s="1508">
        <f t="shared" si="427"/>
        <v>0</v>
      </c>
      <c r="FL24" s="1508">
        <f t="shared" si="427"/>
        <v>0</v>
      </c>
      <c r="FM24" s="1508">
        <f t="shared" si="427"/>
        <v>0</v>
      </c>
      <c r="FN24" s="1508">
        <f t="shared" si="427"/>
        <v>0</v>
      </c>
      <c r="FO24" s="1508">
        <f t="shared" si="427"/>
        <v>0</v>
      </c>
      <c r="FP24" s="1509">
        <f t="shared" si="427"/>
        <v>0</v>
      </c>
      <c r="FQ24" s="1508">
        <f t="shared" si="427"/>
        <v>0</v>
      </c>
      <c r="FR24" s="1508">
        <f t="shared" si="427"/>
        <v>0</v>
      </c>
      <c r="FS24" s="1508">
        <f t="shared" si="427"/>
        <v>0</v>
      </c>
      <c r="FT24" s="1508">
        <f t="shared" si="427"/>
        <v>0</v>
      </c>
      <c r="FU24" s="1508">
        <f t="shared" si="427"/>
        <v>0</v>
      </c>
      <c r="FV24" s="1508">
        <f t="shared" si="427"/>
        <v>0</v>
      </c>
      <c r="FW24" s="1508">
        <f t="shared" si="428"/>
        <v>0</v>
      </c>
      <c r="FX24" s="1508">
        <f t="shared" si="428"/>
        <v>0</v>
      </c>
      <c r="FY24" s="1508">
        <f t="shared" si="428"/>
        <v>0</v>
      </c>
      <c r="FZ24" s="1508">
        <f t="shared" si="428"/>
        <v>0</v>
      </c>
      <c r="GA24" s="1508">
        <f t="shared" si="428"/>
        <v>0</v>
      </c>
      <c r="GB24" s="1509">
        <f t="shared" si="428"/>
        <v>0</v>
      </c>
      <c r="GC24" s="1506"/>
      <c r="GD24" s="1458">
        <f t="shared" si="446"/>
        <v>1</v>
      </c>
      <c r="GE24" s="1510">
        <f t="shared" ref="GE24:GN39" si="586">IF(OR(ROUNDUP($AU24/12,0)=GE$11,ROUNDUP($AZ24/12,0)=GE$11,ROUNDUP($BE24/12,0)=GE$11,ROUNDUP($AN24/12,0)=GE$11),$D24,0)</f>
        <v>0</v>
      </c>
      <c r="GF24" s="1511">
        <f t="shared" si="586"/>
        <v>0</v>
      </c>
      <c r="GG24" s="1511">
        <f t="shared" si="586"/>
        <v>0</v>
      </c>
      <c r="GH24" s="1511">
        <f t="shared" si="586"/>
        <v>0</v>
      </c>
      <c r="GI24" s="1511">
        <f t="shared" si="586"/>
        <v>0</v>
      </c>
      <c r="GJ24" s="1511">
        <f t="shared" si="586"/>
        <v>0</v>
      </c>
      <c r="GK24" s="1511">
        <f t="shared" si="586"/>
        <v>0</v>
      </c>
      <c r="GL24" s="1511">
        <f t="shared" si="586"/>
        <v>0</v>
      </c>
      <c r="GM24" s="1511">
        <f t="shared" si="586"/>
        <v>0</v>
      </c>
      <c r="GN24" s="1512">
        <f t="shared" si="586"/>
        <v>0</v>
      </c>
      <c r="GO24" s="1513">
        <f t="shared" si="447"/>
        <v>0</v>
      </c>
      <c r="GP24" s="1506"/>
      <c r="GQ24" s="1510">
        <f t="shared" si="448"/>
        <v>0</v>
      </c>
      <c r="GR24" s="1511">
        <f t="shared" si="430"/>
        <v>0</v>
      </c>
      <c r="GS24" s="1511">
        <f t="shared" si="430"/>
        <v>0</v>
      </c>
      <c r="GT24" s="1511">
        <f t="shared" si="430"/>
        <v>0</v>
      </c>
      <c r="GU24" s="1511">
        <f t="shared" si="430"/>
        <v>0</v>
      </c>
      <c r="GV24" s="1511">
        <f t="shared" si="430"/>
        <v>0</v>
      </c>
      <c r="GW24" s="1511">
        <f t="shared" si="430"/>
        <v>0</v>
      </c>
      <c r="GX24" s="1511">
        <f t="shared" si="430"/>
        <v>0</v>
      </c>
      <c r="GY24" s="1511">
        <f t="shared" si="430"/>
        <v>0</v>
      </c>
      <c r="GZ24" s="1512">
        <f t="shared" si="430"/>
        <v>0</v>
      </c>
      <c r="HA24" s="1513">
        <f t="shared" si="449"/>
        <v>0</v>
      </c>
      <c r="HB24" s="1506">
        <f t="shared" si="581"/>
        <v>1</v>
      </c>
      <c r="HC24" s="1506"/>
      <c r="HD24" s="1508">
        <f t="shared" si="432"/>
        <v>0</v>
      </c>
      <c r="HE24" s="1460">
        <f t="shared" si="450"/>
        <v>0</v>
      </c>
      <c r="HF24" s="1460">
        <f t="shared" si="451"/>
        <v>0</v>
      </c>
      <c r="HG24" s="1460">
        <f t="shared" si="452"/>
        <v>0</v>
      </c>
      <c r="HH24" s="1460">
        <f t="shared" si="453"/>
        <v>0</v>
      </c>
      <c r="HI24" s="1460">
        <f t="shared" si="454"/>
        <v>0</v>
      </c>
      <c r="HJ24" s="1460">
        <f t="shared" si="455"/>
        <v>0</v>
      </c>
      <c r="HK24" s="1460">
        <f t="shared" si="456"/>
        <v>0</v>
      </c>
      <c r="HL24" s="1460">
        <f t="shared" si="457"/>
        <v>0</v>
      </c>
      <c r="HM24" s="1460">
        <f t="shared" si="458"/>
        <v>0</v>
      </c>
      <c r="HN24" s="1460">
        <f t="shared" si="459"/>
        <v>0</v>
      </c>
      <c r="HO24" s="1460">
        <f t="shared" si="460"/>
        <v>0</v>
      </c>
      <c r="HP24" s="1460">
        <f t="shared" si="461"/>
        <v>0</v>
      </c>
      <c r="HQ24" s="1460">
        <f t="shared" si="462"/>
        <v>0</v>
      </c>
      <c r="HR24" s="1460">
        <f t="shared" si="463"/>
        <v>0</v>
      </c>
      <c r="HS24" s="1460">
        <f t="shared" si="464"/>
        <v>0</v>
      </c>
      <c r="HT24" s="1460">
        <f t="shared" si="465"/>
        <v>0</v>
      </c>
      <c r="HU24" s="1460">
        <f t="shared" si="466"/>
        <v>0</v>
      </c>
      <c r="HV24" s="1460">
        <f t="shared" si="467"/>
        <v>0</v>
      </c>
      <c r="HW24" s="1460">
        <f t="shared" si="468"/>
        <v>0</v>
      </c>
      <c r="HX24" s="1460">
        <f t="shared" si="469"/>
        <v>0</v>
      </c>
      <c r="HY24" s="1460">
        <f t="shared" si="470"/>
        <v>0</v>
      </c>
      <c r="HZ24" s="1460">
        <f t="shared" si="471"/>
        <v>0</v>
      </c>
      <c r="IA24" s="1460">
        <f t="shared" si="472"/>
        <v>0</v>
      </c>
      <c r="IB24" s="1460">
        <f t="shared" si="473"/>
        <v>0</v>
      </c>
      <c r="IC24" s="1460">
        <f t="shared" si="474"/>
        <v>0</v>
      </c>
      <c r="ID24" s="1460">
        <f t="shared" si="475"/>
        <v>0</v>
      </c>
      <c r="IE24" s="1460">
        <f t="shared" si="476"/>
        <v>0</v>
      </c>
      <c r="IF24" s="1460">
        <f t="shared" si="477"/>
        <v>0</v>
      </c>
      <c r="IG24" s="1460">
        <f t="shared" si="478"/>
        <v>0</v>
      </c>
      <c r="IH24" s="1460">
        <f t="shared" si="479"/>
        <v>0</v>
      </c>
      <c r="II24" s="1460">
        <f t="shared" si="480"/>
        <v>0</v>
      </c>
      <c r="IJ24" s="1460">
        <f t="shared" si="481"/>
        <v>0</v>
      </c>
      <c r="IK24" s="1460">
        <f t="shared" si="482"/>
        <v>0</v>
      </c>
      <c r="IL24" s="1460">
        <f t="shared" si="483"/>
        <v>0</v>
      </c>
      <c r="IM24" s="1460">
        <f t="shared" si="484"/>
        <v>0</v>
      </c>
      <c r="IN24" s="1460">
        <f t="shared" si="485"/>
        <v>0</v>
      </c>
      <c r="IO24" s="1460">
        <f t="shared" si="486"/>
        <v>0</v>
      </c>
      <c r="IP24" s="1460">
        <f t="shared" si="487"/>
        <v>0</v>
      </c>
      <c r="IQ24" s="1460">
        <f t="shared" si="488"/>
        <v>0</v>
      </c>
      <c r="IR24" s="1460">
        <f t="shared" si="489"/>
        <v>0</v>
      </c>
      <c r="IS24" s="1460">
        <f t="shared" si="490"/>
        <v>0</v>
      </c>
      <c r="IT24" s="1460">
        <f t="shared" si="491"/>
        <v>0</v>
      </c>
      <c r="IU24" s="1460">
        <f t="shared" si="492"/>
        <v>0</v>
      </c>
      <c r="IV24" s="1460">
        <f t="shared" si="493"/>
        <v>0</v>
      </c>
      <c r="IW24" s="1460">
        <f t="shared" si="494"/>
        <v>0</v>
      </c>
      <c r="IX24" s="1460">
        <f t="shared" si="495"/>
        <v>0</v>
      </c>
      <c r="IY24" s="1460">
        <f t="shared" si="496"/>
        <v>0</v>
      </c>
      <c r="IZ24" s="1460">
        <f t="shared" si="497"/>
        <v>0</v>
      </c>
      <c r="JA24" s="1460">
        <f t="shared" si="498"/>
        <v>0</v>
      </c>
      <c r="JB24" s="1460">
        <f t="shared" si="499"/>
        <v>0</v>
      </c>
      <c r="JC24" s="1460">
        <f t="shared" si="500"/>
        <v>0</v>
      </c>
      <c r="JD24" s="1460">
        <f t="shared" si="501"/>
        <v>0</v>
      </c>
      <c r="JE24" s="1460">
        <f t="shared" si="502"/>
        <v>0</v>
      </c>
      <c r="JF24" s="1460">
        <f t="shared" si="503"/>
        <v>0</v>
      </c>
      <c r="JG24" s="1460">
        <f t="shared" si="504"/>
        <v>0</v>
      </c>
      <c r="JH24" s="1460">
        <f t="shared" si="505"/>
        <v>0</v>
      </c>
      <c r="JI24" s="1460">
        <f t="shared" si="506"/>
        <v>0</v>
      </c>
      <c r="JJ24" s="1460">
        <f t="shared" si="507"/>
        <v>0</v>
      </c>
      <c r="JK24" s="1460">
        <f t="shared" si="508"/>
        <v>0</v>
      </c>
      <c r="JL24" s="1460">
        <f t="shared" si="509"/>
        <v>0</v>
      </c>
      <c r="JM24" s="1460">
        <f t="shared" si="510"/>
        <v>0</v>
      </c>
      <c r="JN24" s="1460">
        <f t="shared" si="511"/>
        <v>0</v>
      </c>
      <c r="JO24" s="1460">
        <f t="shared" si="512"/>
        <v>0</v>
      </c>
      <c r="JP24" s="1460">
        <f t="shared" si="513"/>
        <v>0</v>
      </c>
      <c r="JQ24" s="1460">
        <f t="shared" si="514"/>
        <v>0</v>
      </c>
      <c r="JR24" s="1460">
        <f t="shared" si="515"/>
        <v>0</v>
      </c>
      <c r="JS24" s="1460">
        <f t="shared" si="516"/>
        <v>0</v>
      </c>
      <c r="JT24" s="1460">
        <f t="shared" si="517"/>
        <v>0</v>
      </c>
      <c r="JU24" s="1460">
        <f t="shared" si="518"/>
        <v>0</v>
      </c>
      <c r="JV24" s="1460">
        <f t="shared" si="519"/>
        <v>0</v>
      </c>
      <c r="JW24" s="1460">
        <f t="shared" si="520"/>
        <v>0</v>
      </c>
      <c r="JX24" s="1460">
        <f t="shared" si="521"/>
        <v>0</v>
      </c>
      <c r="JY24" s="1460">
        <f t="shared" si="522"/>
        <v>0</v>
      </c>
      <c r="JZ24" s="1460">
        <f t="shared" si="523"/>
        <v>0</v>
      </c>
      <c r="KA24" s="1460">
        <f t="shared" si="524"/>
        <v>0</v>
      </c>
      <c r="KB24" s="1460">
        <f t="shared" si="525"/>
        <v>0</v>
      </c>
      <c r="KC24" s="1460">
        <f t="shared" si="526"/>
        <v>0</v>
      </c>
      <c r="KD24" s="1460">
        <f t="shared" si="527"/>
        <v>0</v>
      </c>
      <c r="KE24" s="1460">
        <f t="shared" si="528"/>
        <v>0</v>
      </c>
      <c r="KF24" s="1460">
        <f t="shared" si="529"/>
        <v>0</v>
      </c>
      <c r="KG24" s="1460">
        <f t="shared" si="530"/>
        <v>0</v>
      </c>
      <c r="KH24" s="1460">
        <f t="shared" si="531"/>
        <v>0</v>
      </c>
      <c r="KI24" s="1460">
        <f t="shared" si="532"/>
        <v>0</v>
      </c>
      <c r="KJ24" s="1460">
        <f t="shared" si="533"/>
        <v>0</v>
      </c>
      <c r="KK24" s="1460">
        <f t="shared" si="534"/>
        <v>0</v>
      </c>
      <c r="KL24" s="1460">
        <f t="shared" si="535"/>
        <v>0</v>
      </c>
      <c r="KM24" s="1460">
        <f t="shared" si="536"/>
        <v>0</v>
      </c>
      <c r="KN24" s="1460">
        <f t="shared" si="537"/>
        <v>0</v>
      </c>
      <c r="KO24" s="1460">
        <f t="shared" si="538"/>
        <v>0</v>
      </c>
      <c r="KP24" s="1460">
        <f t="shared" si="539"/>
        <v>0</v>
      </c>
      <c r="KQ24" s="1460">
        <f t="shared" si="540"/>
        <v>0</v>
      </c>
      <c r="KR24" s="1460">
        <f t="shared" si="541"/>
        <v>0</v>
      </c>
      <c r="KS24" s="1460">
        <f t="shared" si="542"/>
        <v>0</v>
      </c>
      <c r="KT24" s="1460">
        <f t="shared" si="543"/>
        <v>0</v>
      </c>
      <c r="KU24" s="1460">
        <f t="shared" si="544"/>
        <v>0</v>
      </c>
      <c r="KV24" s="1460">
        <f t="shared" si="545"/>
        <v>0</v>
      </c>
      <c r="KW24" s="1460">
        <f t="shared" si="546"/>
        <v>0</v>
      </c>
      <c r="KX24" s="1460">
        <f t="shared" si="547"/>
        <v>0</v>
      </c>
      <c r="KY24" s="1460">
        <f t="shared" si="548"/>
        <v>0</v>
      </c>
      <c r="KZ24" s="1460">
        <f t="shared" si="549"/>
        <v>0</v>
      </c>
      <c r="LA24" s="1460">
        <f t="shared" si="550"/>
        <v>0</v>
      </c>
      <c r="LB24" s="1460">
        <f t="shared" si="551"/>
        <v>0</v>
      </c>
      <c r="LC24" s="1460">
        <f t="shared" si="552"/>
        <v>0</v>
      </c>
      <c r="LD24" s="1460">
        <f t="shared" si="553"/>
        <v>0</v>
      </c>
      <c r="LE24" s="1460">
        <f t="shared" si="554"/>
        <v>0</v>
      </c>
      <c r="LF24" s="1460">
        <f t="shared" si="555"/>
        <v>0</v>
      </c>
      <c r="LG24" s="1460">
        <f t="shared" si="556"/>
        <v>0</v>
      </c>
      <c r="LH24" s="1460">
        <f t="shared" si="557"/>
        <v>0</v>
      </c>
      <c r="LI24" s="1460">
        <f t="shared" si="558"/>
        <v>0</v>
      </c>
      <c r="LJ24" s="1460">
        <f t="shared" si="559"/>
        <v>0</v>
      </c>
      <c r="LK24" s="1460">
        <f t="shared" si="560"/>
        <v>0</v>
      </c>
      <c r="LL24" s="1460">
        <f t="shared" si="561"/>
        <v>0</v>
      </c>
      <c r="LM24" s="1460">
        <f t="shared" si="562"/>
        <v>0</v>
      </c>
      <c r="LN24" s="1460">
        <f t="shared" si="563"/>
        <v>0</v>
      </c>
      <c r="LO24" s="1460">
        <f t="shared" si="564"/>
        <v>0</v>
      </c>
      <c r="LP24" s="1460">
        <f t="shared" si="565"/>
        <v>0</v>
      </c>
      <c r="LQ24" s="1460">
        <f t="shared" si="566"/>
        <v>0</v>
      </c>
      <c r="LR24" s="1460">
        <f t="shared" si="567"/>
        <v>0</v>
      </c>
      <c r="LS24" s="1460">
        <f t="shared" si="568"/>
        <v>0</v>
      </c>
      <c r="LW24" s="1467">
        <f t="shared" si="569"/>
        <v>0</v>
      </c>
      <c r="LX24" s="1467">
        <f t="shared" si="573"/>
        <v>0</v>
      </c>
      <c r="LY24" s="1467">
        <f t="shared" si="574"/>
        <v>0</v>
      </c>
      <c r="LZ24" s="1467">
        <f t="shared" si="575"/>
        <v>0</v>
      </c>
      <c r="MA24" s="1506"/>
      <c r="MB24" s="1460">
        <f t="shared" si="570"/>
        <v>0</v>
      </c>
      <c r="MC24" s="1460">
        <f t="shared" si="571"/>
        <v>0</v>
      </c>
      <c r="MD24" s="1460">
        <f t="shared" si="571"/>
        <v>0</v>
      </c>
      <c r="ME24" s="1460">
        <f t="shared" si="571"/>
        <v>0</v>
      </c>
      <c r="MF24" s="1460">
        <f t="shared" si="571"/>
        <v>0</v>
      </c>
      <c r="MG24" s="1460">
        <f t="shared" si="571"/>
        <v>0</v>
      </c>
      <c r="MH24" s="1460">
        <f t="shared" si="571"/>
        <v>0</v>
      </c>
      <c r="MI24" s="1460">
        <f t="shared" si="571"/>
        <v>0</v>
      </c>
      <c r="MJ24" s="1460">
        <f t="shared" si="571"/>
        <v>0</v>
      </c>
      <c r="MK24" s="1460">
        <f t="shared" si="571"/>
        <v>0</v>
      </c>
      <c r="ML24" s="1460">
        <f t="shared" si="571"/>
        <v>0</v>
      </c>
      <c r="MM24" s="1460">
        <f t="shared" si="571"/>
        <v>0</v>
      </c>
      <c r="MN24" s="1460">
        <f t="shared" si="571"/>
        <v>0</v>
      </c>
      <c r="MO24" s="1460">
        <f t="shared" si="571"/>
        <v>0</v>
      </c>
      <c r="MP24" s="1460">
        <f t="shared" si="571"/>
        <v>0</v>
      </c>
      <c r="MQ24" s="1460">
        <f t="shared" si="571"/>
        <v>0</v>
      </c>
      <c r="MR24" s="1460">
        <f t="shared" si="571"/>
        <v>0</v>
      </c>
      <c r="MS24" s="1460">
        <f t="shared" si="583"/>
        <v>0</v>
      </c>
      <c r="MT24" s="1460">
        <f t="shared" si="583"/>
        <v>0</v>
      </c>
      <c r="MU24" s="1460">
        <f t="shared" si="583"/>
        <v>0</v>
      </c>
      <c r="MV24" s="1460">
        <f t="shared" si="583"/>
        <v>0</v>
      </c>
      <c r="MW24" s="1460">
        <f t="shared" si="583"/>
        <v>0</v>
      </c>
      <c r="MX24" s="1460">
        <f t="shared" si="583"/>
        <v>0</v>
      </c>
      <c r="MY24" s="1460">
        <f t="shared" si="583"/>
        <v>0</v>
      </c>
      <c r="MZ24" s="1460">
        <f t="shared" si="583"/>
        <v>0</v>
      </c>
      <c r="NA24" s="1460">
        <f t="shared" si="583"/>
        <v>0</v>
      </c>
      <c r="NB24" s="1460">
        <f t="shared" si="583"/>
        <v>0</v>
      </c>
      <c r="NC24" s="1460">
        <f t="shared" si="583"/>
        <v>0</v>
      </c>
      <c r="ND24" s="1460">
        <f t="shared" si="583"/>
        <v>0</v>
      </c>
      <c r="NE24" s="1460">
        <f t="shared" si="583"/>
        <v>0</v>
      </c>
      <c r="NF24" s="1460">
        <f t="shared" si="583"/>
        <v>0</v>
      </c>
      <c r="NG24" s="1460">
        <f t="shared" si="583"/>
        <v>0</v>
      </c>
      <c r="NH24" s="1460">
        <f t="shared" si="583"/>
        <v>0</v>
      </c>
      <c r="NI24" s="1460">
        <f t="shared" si="584"/>
        <v>0</v>
      </c>
      <c r="NJ24" s="1460">
        <f t="shared" si="584"/>
        <v>0</v>
      </c>
      <c r="NK24" s="1460">
        <f t="shared" si="584"/>
        <v>0</v>
      </c>
      <c r="NL24" s="1460">
        <f t="shared" si="584"/>
        <v>0</v>
      </c>
      <c r="NM24" s="1460">
        <f t="shared" si="584"/>
        <v>0</v>
      </c>
      <c r="NN24" s="1460">
        <f t="shared" si="584"/>
        <v>0</v>
      </c>
      <c r="NO24" s="1460">
        <f t="shared" si="584"/>
        <v>0</v>
      </c>
      <c r="NP24" s="1460">
        <f t="shared" si="584"/>
        <v>0</v>
      </c>
      <c r="NQ24" s="1460">
        <f t="shared" si="584"/>
        <v>0</v>
      </c>
      <c r="NR24" s="1460">
        <f t="shared" si="584"/>
        <v>0</v>
      </c>
      <c r="NS24" s="1460">
        <f t="shared" si="584"/>
        <v>0</v>
      </c>
      <c r="NT24" s="1460">
        <f t="shared" si="584"/>
        <v>0</v>
      </c>
      <c r="NU24" s="1460">
        <f t="shared" si="584"/>
        <v>0</v>
      </c>
      <c r="NV24" s="1460">
        <f t="shared" si="584"/>
        <v>0</v>
      </c>
      <c r="NW24" s="1460">
        <f t="shared" si="584"/>
        <v>0</v>
      </c>
      <c r="NX24" s="1460">
        <f t="shared" si="584"/>
        <v>0</v>
      </c>
      <c r="NY24" s="1460">
        <f t="shared" si="585"/>
        <v>0</v>
      </c>
      <c r="NZ24" s="1460">
        <f t="shared" si="585"/>
        <v>0</v>
      </c>
      <c r="OA24" s="1460">
        <f t="shared" si="585"/>
        <v>0</v>
      </c>
      <c r="OB24" s="1460">
        <f t="shared" si="585"/>
        <v>0</v>
      </c>
      <c r="OC24" s="1460">
        <f t="shared" si="585"/>
        <v>0</v>
      </c>
      <c r="OD24" s="1460">
        <f t="shared" si="585"/>
        <v>0</v>
      </c>
      <c r="OE24" s="1460">
        <f t="shared" si="585"/>
        <v>0</v>
      </c>
      <c r="OF24" s="1460">
        <f t="shared" si="585"/>
        <v>0</v>
      </c>
      <c r="OG24" s="1460">
        <f t="shared" si="585"/>
        <v>0</v>
      </c>
      <c r="OH24" s="1460">
        <f t="shared" si="585"/>
        <v>0</v>
      </c>
      <c r="OI24" s="1460">
        <f t="shared" si="585"/>
        <v>0</v>
      </c>
      <c r="OJ24" s="1460">
        <f t="shared" si="585"/>
        <v>0</v>
      </c>
      <c r="OK24" s="1460">
        <f t="shared" si="585"/>
        <v>0</v>
      </c>
      <c r="OL24" s="1460">
        <f t="shared" si="585"/>
        <v>0</v>
      </c>
      <c r="OM24" s="1460">
        <f t="shared" si="585"/>
        <v>0</v>
      </c>
      <c r="ON24" s="1460">
        <f t="shared" si="585"/>
        <v>0</v>
      </c>
      <c r="OO24" s="1460">
        <f t="shared" si="582"/>
        <v>0</v>
      </c>
      <c r="OP24" s="1460">
        <f t="shared" si="578"/>
        <v>0</v>
      </c>
      <c r="OQ24" s="1460">
        <f t="shared" si="578"/>
        <v>0</v>
      </c>
      <c r="OR24" s="1460">
        <f t="shared" si="578"/>
        <v>0</v>
      </c>
      <c r="OS24" s="1460">
        <f t="shared" si="578"/>
        <v>0</v>
      </c>
      <c r="OT24" s="1460">
        <f t="shared" si="578"/>
        <v>0</v>
      </c>
      <c r="OU24" s="1460">
        <f t="shared" si="578"/>
        <v>0</v>
      </c>
      <c r="OV24" s="1460">
        <f t="shared" si="578"/>
        <v>0</v>
      </c>
      <c r="OW24" s="1460">
        <f t="shared" si="578"/>
        <v>0</v>
      </c>
      <c r="OX24" s="1460">
        <f t="shared" si="578"/>
        <v>0</v>
      </c>
      <c r="OY24" s="1460">
        <f t="shared" si="578"/>
        <v>0</v>
      </c>
      <c r="OZ24" s="1460">
        <f t="shared" si="578"/>
        <v>0</v>
      </c>
      <c r="PA24" s="1460">
        <f t="shared" si="578"/>
        <v>0</v>
      </c>
      <c r="PB24" s="1460">
        <f t="shared" si="578"/>
        <v>0</v>
      </c>
      <c r="PC24" s="1460">
        <f t="shared" si="578"/>
        <v>0</v>
      </c>
      <c r="PD24" s="1460">
        <f t="shared" si="578"/>
        <v>0</v>
      </c>
      <c r="PE24" s="1460">
        <f t="shared" si="578"/>
        <v>0</v>
      </c>
      <c r="PF24" s="1460">
        <f t="shared" si="579"/>
        <v>0</v>
      </c>
      <c r="PG24" s="1460">
        <f t="shared" si="579"/>
        <v>0</v>
      </c>
      <c r="PH24" s="1460">
        <f t="shared" si="579"/>
        <v>0</v>
      </c>
      <c r="PI24" s="1460">
        <f t="shared" si="579"/>
        <v>0</v>
      </c>
      <c r="PJ24" s="1460">
        <f t="shared" si="579"/>
        <v>0</v>
      </c>
      <c r="PK24" s="1460">
        <f t="shared" si="579"/>
        <v>0</v>
      </c>
      <c r="PL24" s="1460">
        <f t="shared" si="579"/>
        <v>0</v>
      </c>
      <c r="PM24" s="1460">
        <f t="shared" si="579"/>
        <v>0</v>
      </c>
      <c r="PN24" s="1460">
        <f t="shared" si="579"/>
        <v>0</v>
      </c>
      <c r="PO24" s="1460">
        <f t="shared" si="579"/>
        <v>0</v>
      </c>
      <c r="PP24" s="1460">
        <f t="shared" si="579"/>
        <v>0</v>
      </c>
      <c r="PQ24" s="1460">
        <f t="shared" si="579"/>
        <v>0</v>
      </c>
      <c r="PR24" s="1460">
        <f t="shared" si="579"/>
        <v>0</v>
      </c>
      <c r="PS24" s="1460">
        <f t="shared" si="579"/>
        <v>0</v>
      </c>
      <c r="PT24" s="1460">
        <f t="shared" si="579"/>
        <v>0</v>
      </c>
      <c r="PU24" s="1460">
        <f t="shared" si="579"/>
        <v>0</v>
      </c>
      <c r="PV24" s="1460">
        <f t="shared" si="580"/>
        <v>0</v>
      </c>
      <c r="PW24" s="1460">
        <f t="shared" si="580"/>
        <v>0</v>
      </c>
      <c r="PX24" s="1460">
        <f t="shared" si="580"/>
        <v>0</v>
      </c>
      <c r="PY24" s="1460">
        <f t="shared" si="580"/>
        <v>0</v>
      </c>
      <c r="PZ24" s="1460">
        <f t="shared" si="580"/>
        <v>0</v>
      </c>
      <c r="QA24" s="1460">
        <f t="shared" si="580"/>
        <v>0</v>
      </c>
      <c r="QB24" s="1460">
        <f t="shared" si="580"/>
        <v>0</v>
      </c>
      <c r="QC24" s="1460">
        <f t="shared" si="580"/>
        <v>0</v>
      </c>
      <c r="QD24" s="1460">
        <f t="shared" si="580"/>
        <v>0</v>
      </c>
      <c r="QE24" s="1460">
        <f t="shared" si="580"/>
        <v>0</v>
      </c>
      <c r="QF24" s="1460">
        <f t="shared" si="580"/>
        <v>0</v>
      </c>
      <c r="QG24" s="1460">
        <f t="shared" si="580"/>
        <v>0</v>
      </c>
      <c r="QH24" s="1460">
        <f t="shared" si="580"/>
        <v>0</v>
      </c>
      <c r="QI24" s="1460">
        <f t="shared" si="580"/>
        <v>0</v>
      </c>
      <c r="QJ24" s="1460">
        <f t="shared" si="580"/>
        <v>0</v>
      </c>
      <c r="QK24" s="1460">
        <f t="shared" si="580"/>
        <v>0</v>
      </c>
      <c r="QL24" s="1460">
        <f t="shared" si="577"/>
        <v>0</v>
      </c>
      <c r="QM24" s="1460">
        <f t="shared" si="577"/>
        <v>0</v>
      </c>
      <c r="QN24" s="1460">
        <f t="shared" si="577"/>
        <v>0</v>
      </c>
      <c r="QO24" s="1460">
        <f t="shared" si="577"/>
        <v>0</v>
      </c>
      <c r="QP24" s="1460">
        <f t="shared" si="577"/>
        <v>0</v>
      </c>
      <c r="QQ24" s="1460">
        <f t="shared" si="577"/>
        <v>0</v>
      </c>
    </row>
    <row r="25" spans="1:459" s="1466" customFormat="1" ht="22.5" customHeight="1">
      <c r="A25" s="1468"/>
      <c r="B25" s="1469"/>
      <c r="C25" s="1469"/>
      <c r="D25" s="1470"/>
      <c r="E25" s="1471"/>
      <c r="F25" s="1472"/>
      <c r="G25" s="1472"/>
      <c r="H25" s="1473">
        <f t="shared" ref="H25:H29" si="587">IFERROR(DATEDIF(F25,G25,"M"),"")</f>
        <v>0</v>
      </c>
      <c r="I25" s="1474">
        <v>0</v>
      </c>
      <c r="J25" s="1475">
        <f t="shared" si="437"/>
        <v>0</v>
      </c>
      <c r="K25" s="1476">
        <v>0</v>
      </c>
      <c r="L25" s="1477">
        <f t="shared" ref="L25:L29" si="588">+M25/12</f>
        <v>0</v>
      </c>
      <c r="M25" s="1477">
        <f t="shared" ref="M25:M29" si="589">+K25*D25</f>
        <v>0</v>
      </c>
      <c r="N25" s="1478"/>
      <c r="O25" s="1479">
        <v>0</v>
      </c>
      <c r="P25" s="1480">
        <v>0</v>
      </c>
      <c r="Q25" s="1828">
        <v>0</v>
      </c>
      <c r="R25" s="1831">
        <f t="shared" si="439"/>
        <v>0</v>
      </c>
      <c r="S25" s="1481">
        <f>IF(AND(SUM(O25:Q25)=0,N25="NNN"),MIN('Operating History and Pro Forma'!$M$33,'Operating History and Pro Forma'!$T$15)*D25,SUM(O25:Q25)*D25)</f>
        <v>0</v>
      </c>
      <c r="T25" s="1482">
        <f t="shared" si="440"/>
        <v>0</v>
      </c>
      <c r="U25" s="1483">
        <f t="shared" ref="U25:U29" si="590">+M25+S25</f>
        <v>0</v>
      </c>
      <c r="V25" s="1480"/>
      <c r="W25" s="1514"/>
      <c r="X25" s="1486" t="str">
        <f t="shared" ref="X25:X29" si="591">IFERROR(U25/Y25,"")</f>
        <v/>
      </c>
      <c r="Y25" s="1487">
        <f t="shared" si="394"/>
        <v>0</v>
      </c>
      <c r="Z25" s="1488"/>
      <c r="AA25" s="1488"/>
      <c r="AB25" s="1488"/>
      <c r="AC25" s="1488"/>
      <c r="AD25" s="1489">
        <f t="shared" si="395"/>
        <v>0</v>
      </c>
      <c r="AE25" s="1490" t="str">
        <f t="shared" ref="AE25:AE29" si="592">RIGHT(E25)</f>
        <v/>
      </c>
      <c r="AF25" s="1491">
        <f t="shared" si="397"/>
        <v>0</v>
      </c>
      <c r="AG25" s="1492">
        <f t="shared" si="441"/>
        <v>0</v>
      </c>
      <c r="AH25" s="1493">
        <f t="shared" si="442"/>
        <v>0</v>
      </c>
      <c r="AI25" s="1493">
        <f t="shared" si="442"/>
        <v>0</v>
      </c>
      <c r="AJ25" s="1494">
        <f t="shared" si="442"/>
        <v>0</v>
      </c>
      <c r="AK25" s="1494">
        <f t="shared" si="442"/>
        <v>0</v>
      </c>
      <c r="AL25" s="1495">
        <f t="shared" si="442"/>
        <v>0</v>
      </c>
      <c r="AM25" s="1496">
        <f t="shared" si="442"/>
        <v>0</v>
      </c>
      <c r="AN25" s="1497">
        <f t="shared" si="399"/>
        <v>0</v>
      </c>
      <c r="AO25" s="1498">
        <f t="shared" si="443"/>
        <v>0</v>
      </c>
      <c r="AP25" s="1499">
        <f t="shared" ref="AP25:AP29" si="593">IFERROR(INDEX($BM$10:$GB$10,1,AO25)*$AG25,)</f>
        <v>0</v>
      </c>
      <c r="AQ25" s="1500">
        <f t="shared" ref="AQ25:AQ29" si="594">IFERROR(INDEX($BM$10:$GB$10,1,AO25)*$AJ25*$D25,0)</f>
        <v>0</v>
      </c>
      <c r="AR25" s="1501">
        <f t="shared" ref="AR25:AR29" si="595">IFERROR(INDEX($BM$10:$GB$10,1,AO25)*$AL25*$D25*AI25*$AP25,0)</f>
        <v>0</v>
      </c>
      <c r="AS25" s="1498">
        <f t="shared" si="403"/>
        <v>0</v>
      </c>
      <c r="AT25" s="1501">
        <f t="shared" ref="AT25:AT29" si="596">IF(AS25=$AU25,L25,W25*D25/12)</f>
        <v>0</v>
      </c>
      <c r="AU25" s="1498">
        <f t="shared" si="405"/>
        <v>1</v>
      </c>
      <c r="AV25" s="1498">
        <f t="shared" si="406"/>
        <v>2</v>
      </c>
      <c r="AW25" s="1499">
        <f t="shared" ref="AW25:AW29" si="597">IFERROR(IF(AF25="R",MIN(AT25*12/D25*(1+INDEX($BM$10:$GB$10,1,AV25)-IF(AU25=AS25,1,INDEX($BM$10:$GB$10,1,MAX(1,AS25)))),(INDEX($BM$10:$GB$10,1,MIN(120,AV25))*$AG25)),(INDEX($BM$10:$GB$10,1,MIN(120,AV25))*$AG25)),0)</f>
        <v>0</v>
      </c>
      <c r="AX25" s="1502">
        <f t="shared" si="407"/>
        <v>0</v>
      </c>
      <c r="AY25" s="1503">
        <f t="shared" si="408"/>
        <v>0</v>
      </c>
      <c r="AZ25" s="1498">
        <f t="shared" ref="AZ25:AZ29" si="598">+AV25+(12*AI25)</f>
        <v>2</v>
      </c>
      <c r="BA25" s="1498">
        <f t="shared" si="410"/>
        <v>3</v>
      </c>
      <c r="BB25" s="1499">
        <f t="shared" ref="BB25:BB29" si="599">(INDEX($BM$10:$GB$10,1,MIN(120,BA25))*$AG25)</f>
        <v>0</v>
      </c>
      <c r="BC25" s="1502">
        <f t="shared" si="412"/>
        <v>0</v>
      </c>
      <c r="BD25" s="1503">
        <f t="shared" si="413"/>
        <v>0</v>
      </c>
      <c r="BE25" s="1498">
        <f t="shared" ref="BE25:BE29" si="600">+BA25+(12*AI25)</f>
        <v>3</v>
      </c>
      <c r="BF25" s="1498">
        <f t="shared" si="415"/>
        <v>4</v>
      </c>
      <c r="BG25" s="1499">
        <f t="shared" ref="BG25:BG29" si="601">INDEX($BM$10:$GB$10,1,MIN(120,BF25))*$AG25</f>
        <v>0</v>
      </c>
      <c r="BH25" s="1502">
        <f t="shared" si="417"/>
        <v>0</v>
      </c>
      <c r="BI25" s="1502">
        <f t="shared" si="418"/>
        <v>0</v>
      </c>
      <c r="BJ25" s="1504">
        <f t="shared" ref="BJ25:BJ29" si="602">IFERROR(YEAR(F25),)</f>
        <v>1900</v>
      </c>
      <c r="BK25" s="1505" t="str">
        <f t="shared" si="444"/>
        <v/>
      </c>
      <c r="BL25" s="1506"/>
      <c r="BM25" s="1507">
        <f t="shared" ref="BM25:BM29" si="603">IF(AE25="v",0,IF(BM$12&lt;$AU25,$L25,IF(BM$12&gt;$AV25,$AW25*$D25/12,0)))</f>
        <v>0</v>
      </c>
      <c r="BN25" s="1508">
        <f t="shared" si="445"/>
        <v>0</v>
      </c>
      <c r="BO25" s="1508">
        <f t="shared" si="445"/>
        <v>0</v>
      </c>
      <c r="BP25" s="1508">
        <f t="shared" si="445"/>
        <v>0</v>
      </c>
      <c r="BQ25" s="1508">
        <f t="shared" si="445"/>
        <v>0</v>
      </c>
      <c r="BR25" s="1508">
        <f t="shared" si="445"/>
        <v>0</v>
      </c>
      <c r="BS25" s="1508">
        <f t="shared" si="445"/>
        <v>0</v>
      </c>
      <c r="BT25" s="1508">
        <f t="shared" si="445"/>
        <v>0</v>
      </c>
      <c r="BU25" s="1508">
        <f t="shared" si="445"/>
        <v>0</v>
      </c>
      <c r="BV25" s="1508">
        <f t="shared" si="445"/>
        <v>0</v>
      </c>
      <c r="BW25" s="1508">
        <f t="shared" si="445"/>
        <v>0</v>
      </c>
      <c r="BX25" s="1508">
        <f t="shared" si="445"/>
        <v>0</v>
      </c>
      <c r="BY25" s="1507">
        <f t="shared" si="445"/>
        <v>0</v>
      </c>
      <c r="BZ25" s="1508">
        <f t="shared" si="445"/>
        <v>0</v>
      </c>
      <c r="CA25" s="1508">
        <f t="shared" si="445"/>
        <v>0</v>
      </c>
      <c r="CB25" s="1508">
        <f t="shared" si="445"/>
        <v>0</v>
      </c>
      <c r="CC25" s="1508">
        <f t="shared" si="445"/>
        <v>0</v>
      </c>
      <c r="CD25" s="1508">
        <f t="shared" ref="CD25:CS40" si="604">IF(CD$12&lt;$AO25,0,IF(CD$12&lt;=$AU25,IF(CD$12&lt;$AS25,$L25,$AT25),IF(OR(AND(CD$12&lt;$BF25,CD$12&gt;=$BE25),AND(CD$12&lt;$BA25,CD$12&gt;=$AZ25),AND(CD$12&lt;$AV25,CD$12&gt;=$AU25)),0,IF(CD$12&gt;=$BF25,$BG25*$D25/12,IF(CD$12&gt;=$BA25,$BB25*$D25/12,IF(CD$12&gt;=$AV25,$AW25*$D25/12))))))</f>
        <v>0</v>
      </c>
      <c r="CE25" s="1508">
        <f t="shared" si="604"/>
        <v>0</v>
      </c>
      <c r="CF25" s="1508">
        <f t="shared" si="604"/>
        <v>0</v>
      </c>
      <c r="CG25" s="1508">
        <f t="shared" si="604"/>
        <v>0</v>
      </c>
      <c r="CH25" s="1508">
        <f t="shared" si="604"/>
        <v>0</v>
      </c>
      <c r="CI25" s="1508">
        <f t="shared" si="604"/>
        <v>0</v>
      </c>
      <c r="CJ25" s="1509">
        <f t="shared" si="604"/>
        <v>0</v>
      </c>
      <c r="CK25" s="1507">
        <f t="shared" si="604"/>
        <v>0</v>
      </c>
      <c r="CL25" s="1508">
        <f t="shared" si="604"/>
        <v>0</v>
      </c>
      <c r="CM25" s="1508">
        <f t="shared" si="604"/>
        <v>0</v>
      </c>
      <c r="CN25" s="1508">
        <f t="shared" si="604"/>
        <v>0</v>
      </c>
      <c r="CO25" s="1508">
        <f t="shared" si="604"/>
        <v>0</v>
      </c>
      <c r="CP25" s="1508">
        <f t="shared" si="604"/>
        <v>0</v>
      </c>
      <c r="CQ25" s="1508">
        <f t="shared" si="604"/>
        <v>0</v>
      </c>
      <c r="CR25" s="1508">
        <f t="shared" si="604"/>
        <v>0</v>
      </c>
      <c r="CS25" s="1508">
        <f t="shared" si="604"/>
        <v>0</v>
      </c>
      <c r="CT25" s="1508">
        <f t="shared" ref="CT25:DI40" si="605">IF(CT$12&lt;$AO25,0,IF(CT$12&lt;=$AU25,IF(CT$12&lt;$AS25,$L25,$AT25),IF(OR(AND(CT$12&lt;$BF25,CT$12&gt;=$BE25),AND(CT$12&lt;$BA25,CT$12&gt;=$AZ25),AND(CT$12&lt;$AV25,CT$12&gt;=$AU25)),0,IF(CT$12&gt;=$BF25,$BG25*$D25/12,IF(CT$12&gt;=$BA25,$BB25*$D25/12,IF(CT$12&gt;=$AV25,$AW25*$D25/12))))))</f>
        <v>0</v>
      </c>
      <c r="CU25" s="1508">
        <f t="shared" si="605"/>
        <v>0</v>
      </c>
      <c r="CV25" s="1509">
        <f t="shared" si="605"/>
        <v>0</v>
      </c>
      <c r="CW25" s="1508">
        <f t="shared" si="605"/>
        <v>0</v>
      </c>
      <c r="CX25" s="1508">
        <f t="shared" si="605"/>
        <v>0</v>
      </c>
      <c r="CY25" s="1508">
        <f t="shared" si="605"/>
        <v>0</v>
      </c>
      <c r="CZ25" s="1508">
        <f t="shared" si="605"/>
        <v>0</v>
      </c>
      <c r="DA25" s="1508">
        <f t="shared" si="605"/>
        <v>0</v>
      </c>
      <c r="DB25" s="1508">
        <f t="shared" si="605"/>
        <v>0</v>
      </c>
      <c r="DC25" s="1508">
        <f t="shared" si="605"/>
        <v>0</v>
      </c>
      <c r="DD25" s="1508">
        <f t="shared" si="605"/>
        <v>0</v>
      </c>
      <c r="DE25" s="1508">
        <f t="shared" si="605"/>
        <v>0</v>
      </c>
      <c r="DF25" s="1508">
        <f t="shared" si="605"/>
        <v>0</v>
      </c>
      <c r="DG25" s="1508">
        <f t="shared" si="605"/>
        <v>0</v>
      </c>
      <c r="DH25" s="1509">
        <f t="shared" si="605"/>
        <v>0</v>
      </c>
      <c r="DI25" s="1508">
        <f t="shared" si="605"/>
        <v>0</v>
      </c>
      <c r="DJ25" s="1508">
        <f t="shared" ref="DJ25:DY40" si="606">IF(DJ$12&lt;$AO25,0,IF(DJ$12&lt;=$AU25,IF(DJ$12&lt;$AS25,$L25,$AT25),IF(OR(AND(DJ$12&lt;$BF25,DJ$12&gt;=$BE25),AND(DJ$12&lt;$BA25,DJ$12&gt;=$AZ25),AND(DJ$12&lt;$AV25,DJ$12&gt;=$AU25)),0,IF(DJ$12&gt;=$BF25,$BG25*$D25/12,IF(DJ$12&gt;=$BA25,$BB25*$D25/12,IF(DJ$12&gt;=$AV25,$AW25*$D25/12))))))</f>
        <v>0</v>
      </c>
      <c r="DK25" s="1508">
        <f t="shared" si="606"/>
        <v>0</v>
      </c>
      <c r="DL25" s="1508">
        <f t="shared" si="606"/>
        <v>0</v>
      </c>
      <c r="DM25" s="1508">
        <f t="shared" si="606"/>
        <v>0</v>
      </c>
      <c r="DN25" s="1508">
        <f t="shared" si="606"/>
        <v>0</v>
      </c>
      <c r="DO25" s="1508">
        <f t="shared" si="606"/>
        <v>0</v>
      </c>
      <c r="DP25" s="1508">
        <f t="shared" si="606"/>
        <v>0</v>
      </c>
      <c r="DQ25" s="1508">
        <f t="shared" si="606"/>
        <v>0</v>
      </c>
      <c r="DR25" s="1508">
        <f t="shared" si="606"/>
        <v>0</v>
      </c>
      <c r="DS25" s="1508">
        <f t="shared" si="606"/>
        <v>0</v>
      </c>
      <c r="DT25" s="1509">
        <f t="shared" si="606"/>
        <v>0</v>
      </c>
      <c r="DU25" s="1507">
        <f t="shared" si="606"/>
        <v>0</v>
      </c>
      <c r="DV25" s="1508">
        <f t="shared" si="606"/>
        <v>0</v>
      </c>
      <c r="DW25" s="1508">
        <f t="shared" si="606"/>
        <v>0</v>
      </c>
      <c r="DX25" s="1508">
        <f t="shared" si="606"/>
        <v>0</v>
      </c>
      <c r="DY25" s="1508">
        <f t="shared" si="606"/>
        <v>0</v>
      </c>
      <c r="DZ25" s="1508">
        <f t="shared" ref="DZ25:EO40" si="607">IF(DZ$12&lt;$AO25,0,IF(DZ$12&lt;=$AU25,IF(DZ$12&lt;$AS25,$L25,$AT25),IF(OR(AND(DZ$12&lt;$BF25,DZ$12&gt;=$BE25),AND(DZ$12&lt;$BA25,DZ$12&gt;=$AZ25),AND(DZ$12&lt;$AV25,DZ$12&gt;=$AU25)),0,IF(DZ$12&gt;=$BF25,$BG25*$D25/12,IF(DZ$12&gt;=$BA25,$BB25*$D25/12,IF(DZ$12&gt;=$AV25,$AW25*$D25/12))))))</f>
        <v>0</v>
      </c>
      <c r="EA25" s="1508">
        <f t="shared" si="607"/>
        <v>0</v>
      </c>
      <c r="EB25" s="1508">
        <f t="shared" si="607"/>
        <v>0</v>
      </c>
      <c r="EC25" s="1508">
        <f t="shared" si="607"/>
        <v>0</v>
      </c>
      <c r="ED25" s="1508">
        <f t="shared" si="607"/>
        <v>0</v>
      </c>
      <c r="EE25" s="1508">
        <f t="shared" si="607"/>
        <v>0</v>
      </c>
      <c r="EF25" s="1508">
        <f t="shared" si="607"/>
        <v>0</v>
      </c>
      <c r="EG25" s="1507">
        <f t="shared" si="607"/>
        <v>0</v>
      </c>
      <c r="EH25" s="1508">
        <f t="shared" si="607"/>
        <v>0</v>
      </c>
      <c r="EI25" s="1508">
        <f t="shared" si="607"/>
        <v>0</v>
      </c>
      <c r="EJ25" s="1508">
        <f t="shared" si="607"/>
        <v>0</v>
      </c>
      <c r="EK25" s="1508">
        <f t="shared" si="607"/>
        <v>0</v>
      </c>
      <c r="EL25" s="1508">
        <f t="shared" si="607"/>
        <v>0</v>
      </c>
      <c r="EM25" s="1508">
        <f t="shared" si="607"/>
        <v>0</v>
      </c>
      <c r="EN25" s="1508">
        <f t="shared" si="607"/>
        <v>0</v>
      </c>
      <c r="EO25" s="1508">
        <f t="shared" si="607"/>
        <v>0</v>
      </c>
      <c r="EP25" s="1508">
        <f t="shared" ref="EP25:FE40" si="608">IF(EP$12&lt;$AO25,0,IF(EP$12&lt;=$AU25,IF(EP$12&lt;$AS25,$L25,$AT25),IF(OR(AND(EP$12&lt;$BF25,EP$12&gt;=$BE25),AND(EP$12&lt;$BA25,EP$12&gt;=$AZ25),AND(EP$12&lt;$AV25,EP$12&gt;=$AU25)),0,IF(EP$12&gt;=$BF25,$BG25*$D25/12,IF(EP$12&gt;=$BA25,$BB25*$D25/12,IF(EP$12&gt;=$AV25,$AW25*$D25/12))))))</f>
        <v>0</v>
      </c>
      <c r="EQ25" s="1508">
        <f t="shared" si="608"/>
        <v>0</v>
      </c>
      <c r="ER25" s="1509">
        <f t="shared" si="608"/>
        <v>0</v>
      </c>
      <c r="ES25" s="1507">
        <f t="shared" si="608"/>
        <v>0</v>
      </c>
      <c r="ET25" s="1508">
        <f t="shared" si="608"/>
        <v>0</v>
      </c>
      <c r="EU25" s="1508">
        <f t="shared" si="608"/>
        <v>0</v>
      </c>
      <c r="EV25" s="1508">
        <f t="shared" si="608"/>
        <v>0</v>
      </c>
      <c r="EW25" s="1508">
        <f t="shared" si="608"/>
        <v>0</v>
      </c>
      <c r="EX25" s="1508">
        <f t="shared" si="608"/>
        <v>0</v>
      </c>
      <c r="EY25" s="1508">
        <f t="shared" si="608"/>
        <v>0</v>
      </c>
      <c r="EZ25" s="1508">
        <f t="shared" si="608"/>
        <v>0</v>
      </c>
      <c r="FA25" s="1508">
        <f t="shared" si="608"/>
        <v>0</v>
      </c>
      <c r="FB25" s="1508">
        <f t="shared" si="608"/>
        <v>0</v>
      </c>
      <c r="FC25" s="1508">
        <f t="shared" si="608"/>
        <v>0</v>
      </c>
      <c r="FD25" s="1509">
        <f t="shared" si="608"/>
        <v>0</v>
      </c>
      <c r="FE25" s="1508">
        <f t="shared" si="608"/>
        <v>0</v>
      </c>
      <c r="FF25" s="1508">
        <f t="shared" ref="FF25:FU40" si="609">IF(FF$12&lt;$AO25,0,IF(FF$12&lt;=$AU25,IF(FF$12&lt;$AS25,$L25,$AT25),IF(OR(AND(FF$12&lt;$BF25,FF$12&gt;=$BE25),AND(FF$12&lt;$BA25,FF$12&gt;=$AZ25),AND(FF$12&lt;$AV25,FF$12&gt;=$AU25)),0,IF(FF$12&gt;=$BF25,$BG25*$D25/12,IF(FF$12&gt;=$BA25,$BB25*$D25/12,IF(FF$12&gt;=$AV25,$AW25*$D25/12))))))</f>
        <v>0</v>
      </c>
      <c r="FG25" s="1508">
        <f t="shared" si="609"/>
        <v>0</v>
      </c>
      <c r="FH25" s="1508">
        <f t="shared" si="609"/>
        <v>0</v>
      </c>
      <c r="FI25" s="1508">
        <f t="shared" si="609"/>
        <v>0</v>
      </c>
      <c r="FJ25" s="1508">
        <f t="shared" si="609"/>
        <v>0</v>
      </c>
      <c r="FK25" s="1508">
        <f t="shared" si="609"/>
        <v>0</v>
      </c>
      <c r="FL25" s="1508">
        <f t="shared" si="609"/>
        <v>0</v>
      </c>
      <c r="FM25" s="1508">
        <f t="shared" si="609"/>
        <v>0</v>
      </c>
      <c r="FN25" s="1508">
        <f t="shared" si="609"/>
        <v>0</v>
      </c>
      <c r="FO25" s="1508">
        <f t="shared" si="609"/>
        <v>0</v>
      </c>
      <c r="FP25" s="1509">
        <f t="shared" si="609"/>
        <v>0</v>
      </c>
      <c r="FQ25" s="1508">
        <f t="shared" si="609"/>
        <v>0</v>
      </c>
      <c r="FR25" s="1508">
        <f t="shared" si="609"/>
        <v>0</v>
      </c>
      <c r="FS25" s="1508">
        <f t="shared" si="609"/>
        <v>0</v>
      </c>
      <c r="FT25" s="1508">
        <f t="shared" si="609"/>
        <v>0</v>
      </c>
      <c r="FU25" s="1508">
        <f t="shared" si="609"/>
        <v>0</v>
      </c>
      <c r="FV25" s="1508">
        <f t="shared" ref="FG25:FV40" si="610">IF(FV$12&lt;$AO25,0,IF(FV$12&lt;=$AU25,IF(FV$12&lt;$AS25,$L25,$AT25),IF(OR(AND(FV$12&lt;$BF25,FV$12&gt;=$BE25),AND(FV$12&lt;$BA25,FV$12&gt;=$AZ25),AND(FV$12&lt;$AV25,FV$12&gt;=$AU25)),0,IF(FV$12&gt;=$BF25,$BG25*$D25/12,IF(FV$12&gt;=$BA25,$BB25*$D25/12,IF(FV$12&gt;=$AV25,$AW25*$D25/12))))))</f>
        <v>0</v>
      </c>
      <c r="FW25" s="1508">
        <f t="shared" si="428"/>
        <v>0</v>
      </c>
      <c r="FX25" s="1508">
        <f t="shared" si="428"/>
        <v>0</v>
      </c>
      <c r="FY25" s="1508">
        <f t="shared" si="428"/>
        <v>0</v>
      </c>
      <c r="FZ25" s="1508">
        <f t="shared" si="428"/>
        <v>0</v>
      </c>
      <c r="GA25" s="1508">
        <f t="shared" si="428"/>
        <v>0</v>
      </c>
      <c r="GB25" s="1509">
        <f t="shared" si="428"/>
        <v>0</v>
      </c>
      <c r="GC25" s="1506"/>
      <c r="GD25" s="1458">
        <f t="shared" si="446"/>
        <v>1</v>
      </c>
      <c r="GE25" s="1510">
        <f t="shared" si="586"/>
        <v>0</v>
      </c>
      <c r="GF25" s="1511">
        <f t="shared" si="586"/>
        <v>0</v>
      </c>
      <c r="GG25" s="1511">
        <f t="shared" si="586"/>
        <v>0</v>
      </c>
      <c r="GH25" s="1511">
        <f t="shared" si="586"/>
        <v>0</v>
      </c>
      <c r="GI25" s="1511">
        <f t="shared" si="586"/>
        <v>0</v>
      </c>
      <c r="GJ25" s="1511">
        <f t="shared" si="586"/>
        <v>0</v>
      </c>
      <c r="GK25" s="1511">
        <f t="shared" si="586"/>
        <v>0</v>
      </c>
      <c r="GL25" s="1511">
        <f t="shared" si="586"/>
        <v>0</v>
      </c>
      <c r="GM25" s="1511">
        <f t="shared" si="586"/>
        <v>0</v>
      </c>
      <c r="GN25" s="1512">
        <f t="shared" si="586"/>
        <v>0</v>
      </c>
      <c r="GO25" s="1513">
        <f t="shared" ref="GO25:GO29" si="611">SUM(GE25:GN25)</f>
        <v>0</v>
      </c>
      <c r="GP25" s="1506"/>
      <c r="GQ25" s="1510">
        <f t="shared" si="448"/>
        <v>0</v>
      </c>
      <c r="GR25" s="1511">
        <f t="shared" si="430"/>
        <v>0</v>
      </c>
      <c r="GS25" s="1511">
        <f t="shared" si="430"/>
        <v>0</v>
      </c>
      <c r="GT25" s="1511">
        <f t="shared" si="430"/>
        <v>0</v>
      </c>
      <c r="GU25" s="1511">
        <f t="shared" si="430"/>
        <v>0</v>
      </c>
      <c r="GV25" s="1511">
        <f t="shared" si="430"/>
        <v>0</v>
      </c>
      <c r="GW25" s="1511">
        <f t="shared" si="430"/>
        <v>0</v>
      </c>
      <c r="GX25" s="1511">
        <f t="shared" si="430"/>
        <v>0</v>
      </c>
      <c r="GY25" s="1511">
        <f t="shared" si="430"/>
        <v>0</v>
      </c>
      <c r="GZ25" s="1512">
        <f t="shared" si="430"/>
        <v>0</v>
      </c>
      <c r="HA25" s="1513">
        <f t="shared" ref="HA25:HA29" si="612">SUM(GQ25:GZ25)</f>
        <v>0</v>
      </c>
      <c r="HB25" s="1506">
        <f t="shared" si="581"/>
        <v>1</v>
      </c>
      <c r="HC25" s="1506"/>
      <c r="HD25" s="1508">
        <f t="shared" ref="HD25:HD29" si="613">IF(AE25="v",0,IF(HD$12&lt;$AU25,$S25/12,IF(HD$12&gt;$AV25,$S25/12,0)))</f>
        <v>0</v>
      </c>
      <c r="HE25" s="1460">
        <f t="shared" si="450"/>
        <v>0</v>
      </c>
      <c r="HF25" s="1460">
        <f t="shared" si="451"/>
        <v>0</v>
      </c>
      <c r="HG25" s="1460">
        <f t="shared" si="452"/>
        <v>0</v>
      </c>
      <c r="HH25" s="1460">
        <f t="shared" si="453"/>
        <v>0</v>
      </c>
      <c r="HI25" s="1460">
        <f t="shared" si="454"/>
        <v>0</v>
      </c>
      <c r="HJ25" s="1460">
        <f t="shared" si="455"/>
        <v>0</v>
      </c>
      <c r="HK25" s="1460">
        <f t="shared" si="456"/>
        <v>0</v>
      </c>
      <c r="HL25" s="1460">
        <f t="shared" si="457"/>
        <v>0</v>
      </c>
      <c r="HM25" s="1460">
        <f t="shared" si="458"/>
        <v>0</v>
      </c>
      <c r="HN25" s="1460">
        <f t="shared" si="459"/>
        <v>0</v>
      </c>
      <c r="HO25" s="1460">
        <f t="shared" si="460"/>
        <v>0</v>
      </c>
      <c r="HP25" s="1460">
        <f t="shared" si="461"/>
        <v>0</v>
      </c>
      <c r="HQ25" s="1460">
        <f t="shared" si="462"/>
        <v>0</v>
      </c>
      <c r="HR25" s="1460">
        <f t="shared" si="463"/>
        <v>0</v>
      </c>
      <c r="HS25" s="1460">
        <f t="shared" si="464"/>
        <v>0</v>
      </c>
      <c r="HT25" s="1460">
        <f t="shared" si="465"/>
        <v>0</v>
      </c>
      <c r="HU25" s="1460">
        <f t="shared" si="466"/>
        <v>0</v>
      </c>
      <c r="HV25" s="1460">
        <f t="shared" si="467"/>
        <v>0</v>
      </c>
      <c r="HW25" s="1460">
        <f t="shared" si="468"/>
        <v>0</v>
      </c>
      <c r="HX25" s="1460">
        <f t="shared" si="469"/>
        <v>0</v>
      </c>
      <c r="HY25" s="1460">
        <f t="shared" si="470"/>
        <v>0</v>
      </c>
      <c r="HZ25" s="1460">
        <f t="shared" si="471"/>
        <v>0</v>
      </c>
      <c r="IA25" s="1460">
        <f t="shared" si="472"/>
        <v>0</v>
      </c>
      <c r="IB25" s="1460">
        <f t="shared" si="473"/>
        <v>0</v>
      </c>
      <c r="IC25" s="1460">
        <f t="shared" si="474"/>
        <v>0</v>
      </c>
      <c r="ID25" s="1460">
        <f t="shared" si="475"/>
        <v>0</v>
      </c>
      <c r="IE25" s="1460">
        <f t="shared" si="476"/>
        <v>0</v>
      </c>
      <c r="IF25" s="1460">
        <f t="shared" si="477"/>
        <v>0</v>
      </c>
      <c r="IG25" s="1460">
        <f t="shared" si="478"/>
        <v>0</v>
      </c>
      <c r="IH25" s="1460">
        <f t="shared" si="479"/>
        <v>0</v>
      </c>
      <c r="II25" s="1460">
        <f t="shared" si="480"/>
        <v>0</v>
      </c>
      <c r="IJ25" s="1460">
        <f t="shared" si="481"/>
        <v>0</v>
      </c>
      <c r="IK25" s="1460">
        <f t="shared" si="482"/>
        <v>0</v>
      </c>
      <c r="IL25" s="1460">
        <f t="shared" si="483"/>
        <v>0</v>
      </c>
      <c r="IM25" s="1460">
        <f t="shared" si="484"/>
        <v>0</v>
      </c>
      <c r="IN25" s="1460">
        <f t="shared" si="485"/>
        <v>0</v>
      </c>
      <c r="IO25" s="1460">
        <f t="shared" si="486"/>
        <v>0</v>
      </c>
      <c r="IP25" s="1460">
        <f t="shared" si="487"/>
        <v>0</v>
      </c>
      <c r="IQ25" s="1460">
        <f t="shared" si="488"/>
        <v>0</v>
      </c>
      <c r="IR25" s="1460">
        <f t="shared" si="489"/>
        <v>0</v>
      </c>
      <c r="IS25" s="1460">
        <f t="shared" si="490"/>
        <v>0</v>
      </c>
      <c r="IT25" s="1460">
        <f t="shared" si="491"/>
        <v>0</v>
      </c>
      <c r="IU25" s="1460">
        <f t="shared" si="492"/>
        <v>0</v>
      </c>
      <c r="IV25" s="1460">
        <f t="shared" si="493"/>
        <v>0</v>
      </c>
      <c r="IW25" s="1460">
        <f t="shared" si="494"/>
        <v>0</v>
      </c>
      <c r="IX25" s="1460">
        <f t="shared" si="495"/>
        <v>0</v>
      </c>
      <c r="IY25" s="1460">
        <f t="shared" si="496"/>
        <v>0</v>
      </c>
      <c r="IZ25" s="1460">
        <f t="shared" si="497"/>
        <v>0</v>
      </c>
      <c r="JA25" s="1460">
        <f t="shared" si="498"/>
        <v>0</v>
      </c>
      <c r="JB25" s="1460">
        <f t="shared" si="499"/>
        <v>0</v>
      </c>
      <c r="JC25" s="1460">
        <f t="shared" si="500"/>
        <v>0</v>
      </c>
      <c r="JD25" s="1460">
        <f t="shared" si="501"/>
        <v>0</v>
      </c>
      <c r="JE25" s="1460">
        <f t="shared" si="502"/>
        <v>0</v>
      </c>
      <c r="JF25" s="1460">
        <f t="shared" si="503"/>
        <v>0</v>
      </c>
      <c r="JG25" s="1460">
        <f t="shared" si="504"/>
        <v>0</v>
      </c>
      <c r="JH25" s="1460">
        <f t="shared" si="505"/>
        <v>0</v>
      </c>
      <c r="JI25" s="1460">
        <f t="shared" si="506"/>
        <v>0</v>
      </c>
      <c r="JJ25" s="1460">
        <f t="shared" si="507"/>
        <v>0</v>
      </c>
      <c r="JK25" s="1460">
        <f t="shared" si="508"/>
        <v>0</v>
      </c>
      <c r="JL25" s="1460">
        <f t="shared" si="509"/>
        <v>0</v>
      </c>
      <c r="JM25" s="1460">
        <f t="shared" si="510"/>
        <v>0</v>
      </c>
      <c r="JN25" s="1460">
        <f t="shared" si="511"/>
        <v>0</v>
      </c>
      <c r="JO25" s="1460">
        <f t="shared" si="512"/>
        <v>0</v>
      </c>
      <c r="JP25" s="1460">
        <f t="shared" si="513"/>
        <v>0</v>
      </c>
      <c r="JQ25" s="1460">
        <f t="shared" si="514"/>
        <v>0</v>
      </c>
      <c r="JR25" s="1460">
        <f t="shared" si="515"/>
        <v>0</v>
      </c>
      <c r="JS25" s="1460">
        <f t="shared" si="516"/>
        <v>0</v>
      </c>
      <c r="JT25" s="1460">
        <f t="shared" si="517"/>
        <v>0</v>
      </c>
      <c r="JU25" s="1460">
        <f t="shared" si="518"/>
        <v>0</v>
      </c>
      <c r="JV25" s="1460">
        <f t="shared" si="519"/>
        <v>0</v>
      </c>
      <c r="JW25" s="1460">
        <f t="shared" si="520"/>
        <v>0</v>
      </c>
      <c r="JX25" s="1460">
        <f t="shared" si="521"/>
        <v>0</v>
      </c>
      <c r="JY25" s="1460">
        <f t="shared" si="522"/>
        <v>0</v>
      </c>
      <c r="JZ25" s="1460">
        <f t="shared" si="523"/>
        <v>0</v>
      </c>
      <c r="KA25" s="1460">
        <f t="shared" si="524"/>
        <v>0</v>
      </c>
      <c r="KB25" s="1460">
        <f t="shared" si="525"/>
        <v>0</v>
      </c>
      <c r="KC25" s="1460">
        <f t="shared" si="526"/>
        <v>0</v>
      </c>
      <c r="KD25" s="1460">
        <f t="shared" si="527"/>
        <v>0</v>
      </c>
      <c r="KE25" s="1460">
        <f t="shared" si="528"/>
        <v>0</v>
      </c>
      <c r="KF25" s="1460">
        <f t="shared" si="529"/>
        <v>0</v>
      </c>
      <c r="KG25" s="1460">
        <f t="shared" si="530"/>
        <v>0</v>
      </c>
      <c r="KH25" s="1460">
        <f t="shared" si="531"/>
        <v>0</v>
      </c>
      <c r="KI25" s="1460">
        <f t="shared" si="532"/>
        <v>0</v>
      </c>
      <c r="KJ25" s="1460">
        <f t="shared" si="533"/>
        <v>0</v>
      </c>
      <c r="KK25" s="1460">
        <f t="shared" si="534"/>
        <v>0</v>
      </c>
      <c r="KL25" s="1460">
        <f t="shared" si="535"/>
        <v>0</v>
      </c>
      <c r="KM25" s="1460">
        <f t="shared" si="536"/>
        <v>0</v>
      </c>
      <c r="KN25" s="1460">
        <f t="shared" si="537"/>
        <v>0</v>
      </c>
      <c r="KO25" s="1460">
        <f t="shared" si="538"/>
        <v>0</v>
      </c>
      <c r="KP25" s="1460">
        <f t="shared" si="539"/>
        <v>0</v>
      </c>
      <c r="KQ25" s="1460">
        <f t="shared" si="540"/>
        <v>0</v>
      </c>
      <c r="KR25" s="1460">
        <f t="shared" si="541"/>
        <v>0</v>
      </c>
      <c r="KS25" s="1460">
        <f t="shared" si="542"/>
        <v>0</v>
      </c>
      <c r="KT25" s="1460">
        <f t="shared" si="543"/>
        <v>0</v>
      </c>
      <c r="KU25" s="1460">
        <f t="shared" si="544"/>
        <v>0</v>
      </c>
      <c r="KV25" s="1460">
        <f t="shared" si="545"/>
        <v>0</v>
      </c>
      <c r="KW25" s="1460">
        <f t="shared" si="546"/>
        <v>0</v>
      </c>
      <c r="KX25" s="1460">
        <f t="shared" si="547"/>
        <v>0</v>
      </c>
      <c r="KY25" s="1460">
        <f t="shared" si="548"/>
        <v>0</v>
      </c>
      <c r="KZ25" s="1460">
        <f t="shared" si="549"/>
        <v>0</v>
      </c>
      <c r="LA25" s="1460">
        <f t="shared" si="550"/>
        <v>0</v>
      </c>
      <c r="LB25" s="1460">
        <f t="shared" si="551"/>
        <v>0</v>
      </c>
      <c r="LC25" s="1460">
        <f t="shared" si="552"/>
        <v>0</v>
      </c>
      <c r="LD25" s="1460">
        <f t="shared" si="553"/>
        <v>0</v>
      </c>
      <c r="LE25" s="1460">
        <f t="shared" si="554"/>
        <v>0</v>
      </c>
      <c r="LF25" s="1460">
        <f t="shared" si="555"/>
        <v>0</v>
      </c>
      <c r="LG25" s="1460">
        <f t="shared" si="556"/>
        <v>0</v>
      </c>
      <c r="LH25" s="1460">
        <f t="shared" si="557"/>
        <v>0</v>
      </c>
      <c r="LI25" s="1460">
        <f t="shared" si="558"/>
        <v>0</v>
      </c>
      <c r="LJ25" s="1460">
        <f t="shared" si="559"/>
        <v>0</v>
      </c>
      <c r="LK25" s="1460">
        <f t="shared" si="560"/>
        <v>0</v>
      </c>
      <c r="LL25" s="1460">
        <f t="shared" si="561"/>
        <v>0</v>
      </c>
      <c r="LM25" s="1460">
        <f t="shared" si="562"/>
        <v>0</v>
      </c>
      <c r="LN25" s="1460">
        <f t="shared" si="563"/>
        <v>0</v>
      </c>
      <c r="LO25" s="1460">
        <f t="shared" si="564"/>
        <v>0</v>
      </c>
      <c r="LP25" s="1460">
        <f t="shared" si="565"/>
        <v>0</v>
      </c>
      <c r="LQ25" s="1460">
        <f t="shared" si="566"/>
        <v>0</v>
      </c>
      <c r="LR25" s="1460">
        <f t="shared" si="567"/>
        <v>0</v>
      </c>
      <c r="LS25" s="1460">
        <f t="shared" si="568"/>
        <v>0</v>
      </c>
      <c r="LW25" s="1467">
        <f t="shared" si="569"/>
        <v>0</v>
      </c>
      <c r="LX25" s="1467">
        <f t="shared" si="573"/>
        <v>0</v>
      </c>
      <c r="LY25" s="1467">
        <f t="shared" si="574"/>
        <v>0</v>
      </c>
      <c r="LZ25" s="1467">
        <f t="shared" si="575"/>
        <v>0</v>
      </c>
      <c r="MA25" s="1506"/>
      <c r="MB25" s="1460">
        <f t="shared" si="570"/>
        <v>0</v>
      </c>
      <c r="MC25" s="1460">
        <f t="shared" si="571"/>
        <v>0</v>
      </c>
      <c r="MD25" s="1460">
        <f t="shared" si="571"/>
        <v>0</v>
      </c>
      <c r="ME25" s="1460">
        <f t="shared" si="571"/>
        <v>0</v>
      </c>
      <c r="MF25" s="1460">
        <f t="shared" si="571"/>
        <v>0</v>
      </c>
      <c r="MG25" s="1460">
        <f t="shared" si="571"/>
        <v>0</v>
      </c>
      <c r="MH25" s="1460">
        <f t="shared" si="571"/>
        <v>0</v>
      </c>
      <c r="MI25" s="1460">
        <f t="shared" si="571"/>
        <v>0</v>
      </c>
      <c r="MJ25" s="1460">
        <f t="shared" si="571"/>
        <v>0</v>
      </c>
      <c r="MK25" s="1460">
        <f t="shared" si="571"/>
        <v>0</v>
      </c>
      <c r="ML25" s="1460">
        <f t="shared" si="571"/>
        <v>0</v>
      </c>
      <c r="MM25" s="1460">
        <f t="shared" si="571"/>
        <v>0</v>
      </c>
      <c r="MN25" s="1460">
        <f t="shared" si="571"/>
        <v>0</v>
      </c>
      <c r="MO25" s="1460">
        <f t="shared" si="571"/>
        <v>0</v>
      </c>
      <c r="MP25" s="1460">
        <f t="shared" si="571"/>
        <v>0</v>
      </c>
      <c r="MQ25" s="1460">
        <f t="shared" si="571"/>
        <v>0</v>
      </c>
      <c r="MR25" s="1460">
        <f t="shared" si="571"/>
        <v>0</v>
      </c>
      <c r="MS25" s="1460">
        <f t="shared" si="583"/>
        <v>0</v>
      </c>
      <c r="MT25" s="1460">
        <f t="shared" si="583"/>
        <v>0</v>
      </c>
      <c r="MU25" s="1460">
        <f t="shared" si="583"/>
        <v>0</v>
      </c>
      <c r="MV25" s="1460">
        <f t="shared" si="583"/>
        <v>0</v>
      </c>
      <c r="MW25" s="1460">
        <f t="shared" si="583"/>
        <v>0</v>
      </c>
      <c r="MX25" s="1460">
        <f t="shared" si="583"/>
        <v>0</v>
      </c>
      <c r="MY25" s="1460">
        <f t="shared" si="583"/>
        <v>0</v>
      </c>
      <c r="MZ25" s="1460">
        <f t="shared" si="583"/>
        <v>0</v>
      </c>
      <c r="NA25" s="1460">
        <f t="shared" si="583"/>
        <v>0</v>
      </c>
      <c r="NB25" s="1460">
        <f t="shared" si="583"/>
        <v>0</v>
      </c>
      <c r="NC25" s="1460">
        <f t="shared" si="583"/>
        <v>0</v>
      </c>
      <c r="ND25" s="1460">
        <f t="shared" si="583"/>
        <v>0</v>
      </c>
      <c r="NE25" s="1460">
        <f t="shared" si="583"/>
        <v>0</v>
      </c>
      <c r="NF25" s="1460">
        <f t="shared" si="583"/>
        <v>0</v>
      </c>
      <c r="NG25" s="1460">
        <f t="shared" si="583"/>
        <v>0</v>
      </c>
      <c r="NH25" s="1460">
        <f t="shared" si="583"/>
        <v>0</v>
      </c>
      <c r="NI25" s="1460">
        <f t="shared" si="584"/>
        <v>0</v>
      </c>
      <c r="NJ25" s="1460">
        <f t="shared" si="584"/>
        <v>0</v>
      </c>
      <c r="NK25" s="1460">
        <f t="shared" si="584"/>
        <v>0</v>
      </c>
      <c r="NL25" s="1460">
        <f t="shared" si="584"/>
        <v>0</v>
      </c>
      <c r="NM25" s="1460">
        <f t="shared" si="584"/>
        <v>0</v>
      </c>
      <c r="NN25" s="1460">
        <f t="shared" si="584"/>
        <v>0</v>
      </c>
      <c r="NO25" s="1460">
        <f t="shared" si="584"/>
        <v>0</v>
      </c>
      <c r="NP25" s="1460">
        <f t="shared" si="584"/>
        <v>0</v>
      </c>
      <c r="NQ25" s="1460">
        <f t="shared" si="584"/>
        <v>0</v>
      </c>
      <c r="NR25" s="1460">
        <f t="shared" si="584"/>
        <v>0</v>
      </c>
      <c r="NS25" s="1460">
        <f t="shared" si="584"/>
        <v>0</v>
      </c>
      <c r="NT25" s="1460">
        <f t="shared" si="584"/>
        <v>0</v>
      </c>
      <c r="NU25" s="1460">
        <f t="shared" si="584"/>
        <v>0</v>
      </c>
      <c r="NV25" s="1460">
        <f t="shared" si="584"/>
        <v>0</v>
      </c>
      <c r="NW25" s="1460">
        <f t="shared" si="584"/>
        <v>0</v>
      </c>
      <c r="NX25" s="1460">
        <f t="shared" si="584"/>
        <v>0</v>
      </c>
      <c r="NY25" s="1460">
        <f t="shared" si="585"/>
        <v>0</v>
      </c>
      <c r="NZ25" s="1460">
        <f t="shared" si="585"/>
        <v>0</v>
      </c>
      <c r="OA25" s="1460">
        <f t="shared" si="585"/>
        <v>0</v>
      </c>
      <c r="OB25" s="1460">
        <f t="shared" si="585"/>
        <v>0</v>
      </c>
      <c r="OC25" s="1460">
        <f t="shared" si="585"/>
        <v>0</v>
      </c>
      <c r="OD25" s="1460">
        <f t="shared" si="585"/>
        <v>0</v>
      </c>
      <c r="OE25" s="1460">
        <f t="shared" si="585"/>
        <v>0</v>
      </c>
      <c r="OF25" s="1460">
        <f t="shared" si="585"/>
        <v>0</v>
      </c>
      <c r="OG25" s="1460">
        <f t="shared" si="585"/>
        <v>0</v>
      </c>
      <c r="OH25" s="1460">
        <f t="shared" si="585"/>
        <v>0</v>
      </c>
      <c r="OI25" s="1460">
        <f t="shared" si="585"/>
        <v>0</v>
      </c>
      <c r="OJ25" s="1460">
        <f t="shared" si="585"/>
        <v>0</v>
      </c>
      <c r="OK25" s="1460">
        <f t="shared" si="585"/>
        <v>0</v>
      </c>
      <c r="OL25" s="1460">
        <f t="shared" si="585"/>
        <v>0</v>
      </c>
      <c r="OM25" s="1460">
        <f t="shared" si="585"/>
        <v>0</v>
      </c>
      <c r="ON25" s="1460">
        <f t="shared" si="585"/>
        <v>0</v>
      </c>
      <c r="OO25" s="1460">
        <f t="shared" si="582"/>
        <v>0</v>
      </c>
      <c r="OP25" s="1460">
        <f t="shared" si="578"/>
        <v>0</v>
      </c>
      <c r="OQ25" s="1460">
        <f t="shared" si="578"/>
        <v>0</v>
      </c>
      <c r="OR25" s="1460">
        <f t="shared" si="578"/>
        <v>0</v>
      </c>
      <c r="OS25" s="1460">
        <f t="shared" si="578"/>
        <v>0</v>
      </c>
      <c r="OT25" s="1460">
        <f t="shared" si="578"/>
        <v>0</v>
      </c>
      <c r="OU25" s="1460">
        <f t="shared" si="578"/>
        <v>0</v>
      </c>
      <c r="OV25" s="1460">
        <f t="shared" si="578"/>
        <v>0</v>
      </c>
      <c r="OW25" s="1460">
        <f t="shared" si="578"/>
        <v>0</v>
      </c>
      <c r="OX25" s="1460">
        <f t="shared" si="578"/>
        <v>0</v>
      </c>
      <c r="OY25" s="1460">
        <f t="shared" si="578"/>
        <v>0</v>
      </c>
      <c r="OZ25" s="1460">
        <f t="shared" si="578"/>
        <v>0</v>
      </c>
      <c r="PA25" s="1460">
        <f t="shared" si="578"/>
        <v>0</v>
      </c>
      <c r="PB25" s="1460">
        <f t="shared" si="578"/>
        <v>0</v>
      </c>
      <c r="PC25" s="1460">
        <f t="shared" si="578"/>
        <v>0</v>
      </c>
      <c r="PD25" s="1460">
        <f t="shared" si="578"/>
        <v>0</v>
      </c>
      <c r="PE25" s="1460">
        <f t="shared" si="578"/>
        <v>0</v>
      </c>
      <c r="PF25" s="1460">
        <f t="shared" si="579"/>
        <v>0</v>
      </c>
      <c r="PG25" s="1460">
        <f t="shared" si="579"/>
        <v>0</v>
      </c>
      <c r="PH25" s="1460">
        <f t="shared" si="579"/>
        <v>0</v>
      </c>
      <c r="PI25" s="1460">
        <f t="shared" si="579"/>
        <v>0</v>
      </c>
      <c r="PJ25" s="1460">
        <f t="shared" si="579"/>
        <v>0</v>
      </c>
      <c r="PK25" s="1460">
        <f t="shared" si="579"/>
        <v>0</v>
      </c>
      <c r="PL25" s="1460">
        <f t="shared" si="579"/>
        <v>0</v>
      </c>
      <c r="PM25" s="1460">
        <f t="shared" si="579"/>
        <v>0</v>
      </c>
      <c r="PN25" s="1460">
        <f t="shared" si="579"/>
        <v>0</v>
      </c>
      <c r="PO25" s="1460">
        <f t="shared" si="579"/>
        <v>0</v>
      </c>
      <c r="PP25" s="1460">
        <f t="shared" si="579"/>
        <v>0</v>
      </c>
      <c r="PQ25" s="1460">
        <f t="shared" si="579"/>
        <v>0</v>
      </c>
      <c r="PR25" s="1460">
        <f t="shared" si="579"/>
        <v>0</v>
      </c>
      <c r="PS25" s="1460">
        <f t="shared" si="579"/>
        <v>0</v>
      </c>
      <c r="PT25" s="1460">
        <f t="shared" si="579"/>
        <v>0</v>
      </c>
      <c r="PU25" s="1460">
        <f t="shared" si="579"/>
        <v>0</v>
      </c>
      <c r="PV25" s="1460">
        <f t="shared" si="580"/>
        <v>0</v>
      </c>
      <c r="PW25" s="1460">
        <f t="shared" si="580"/>
        <v>0</v>
      </c>
      <c r="PX25" s="1460">
        <f t="shared" si="580"/>
        <v>0</v>
      </c>
      <c r="PY25" s="1460">
        <f t="shared" si="580"/>
        <v>0</v>
      </c>
      <c r="PZ25" s="1460">
        <f t="shared" si="580"/>
        <v>0</v>
      </c>
      <c r="QA25" s="1460">
        <f t="shared" si="580"/>
        <v>0</v>
      </c>
      <c r="QB25" s="1460">
        <f t="shared" si="580"/>
        <v>0</v>
      </c>
      <c r="QC25" s="1460">
        <f t="shared" si="580"/>
        <v>0</v>
      </c>
      <c r="QD25" s="1460">
        <f t="shared" si="580"/>
        <v>0</v>
      </c>
      <c r="QE25" s="1460">
        <f t="shared" si="580"/>
        <v>0</v>
      </c>
      <c r="QF25" s="1460">
        <f t="shared" si="580"/>
        <v>0</v>
      </c>
      <c r="QG25" s="1460">
        <f t="shared" si="580"/>
        <v>0</v>
      </c>
      <c r="QH25" s="1460">
        <f t="shared" si="580"/>
        <v>0</v>
      </c>
      <c r="QI25" s="1460">
        <f t="shared" si="580"/>
        <v>0</v>
      </c>
      <c r="QJ25" s="1460">
        <f t="shared" si="580"/>
        <v>0</v>
      </c>
      <c r="QK25" s="1460">
        <f t="shared" si="580"/>
        <v>0</v>
      </c>
      <c r="QL25" s="1460">
        <f t="shared" si="577"/>
        <v>0</v>
      </c>
      <c r="QM25" s="1460">
        <f t="shared" si="577"/>
        <v>0</v>
      </c>
      <c r="QN25" s="1460">
        <f t="shared" si="577"/>
        <v>0</v>
      </c>
      <c r="QO25" s="1460">
        <f t="shared" si="577"/>
        <v>0</v>
      </c>
      <c r="QP25" s="1460">
        <f t="shared" si="577"/>
        <v>0</v>
      </c>
      <c r="QQ25" s="1460">
        <f t="shared" si="577"/>
        <v>0</v>
      </c>
    </row>
    <row r="26" spans="1:459" s="1466" customFormat="1" ht="22.5" customHeight="1">
      <c r="A26" s="1468"/>
      <c r="B26" s="1469"/>
      <c r="C26" s="1469"/>
      <c r="D26" s="1470"/>
      <c r="E26" s="1471"/>
      <c r="F26" s="1472"/>
      <c r="G26" s="1472"/>
      <c r="H26" s="1473">
        <f t="shared" ref="H26" si="614">IFERROR(DATEDIF(F26,G26,"M"),"")</f>
        <v>0</v>
      </c>
      <c r="I26" s="1474">
        <v>0</v>
      </c>
      <c r="J26" s="1475">
        <f t="shared" si="437"/>
        <v>0</v>
      </c>
      <c r="K26" s="1476">
        <v>0</v>
      </c>
      <c r="L26" s="1477">
        <f t="shared" ref="L26" si="615">+M26/12</f>
        <v>0</v>
      </c>
      <c r="M26" s="1477">
        <f t="shared" ref="M26" si="616">+K26*D26</f>
        <v>0</v>
      </c>
      <c r="N26" s="1478"/>
      <c r="O26" s="1479">
        <v>0</v>
      </c>
      <c r="P26" s="1480">
        <v>0</v>
      </c>
      <c r="Q26" s="1828">
        <v>0</v>
      </c>
      <c r="R26" s="1831">
        <f t="shared" si="439"/>
        <v>0</v>
      </c>
      <c r="S26" s="1481">
        <f>IF(AND(SUM(O26:Q26)=0,N26="NNN"),MIN('Operating History and Pro Forma'!$M$33,'Operating History and Pro Forma'!$T$15)*D26,SUM(O26:Q26)*D26)</f>
        <v>0</v>
      </c>
      <c r="T26" s="1482">
        <f t="shared" si="440"/>
        <v>0</v>
      </c>
      <c r="U26" s="1483">
        <f t="shared" ref="U26" si="617">+M26+S26</f>
        <v>0</v>
      </c>
      <c r="V26" s="1480"/>
      <c r="W26" s="1514"/>
      <c r="X26" s="1486" t="str">
        <f t="shared" ref="X26" si="618">IFERROR(U26/Y26,"")</f>
        <v/>
      </c>
      <c r="Y26" s="1487">
        <f t="shared" si="394"/>
        <v>0</v>
      </c>
      <c r="Z26" s="1488"/>
      <c r="AA26" s="1488"/>
      <c r="AB26" s="1488"/>
      <c r="AC26" s="1488"/>
      <c r="AD26" s="1489">
        <f t="shared" si="395"/>
        <v>0</v>
      </c>
      <c r="AE26" s="1490" t="str">
        <f t="shared" ref="AE26" si="619">RIGHT(E26)</f>
        <v/>
      </c>
      <c r="AF26" s="1491">
        <f t="shared" si="397"/>
        <v>0</v>
      </c>
      <c r="AG26" s="1492">
        <f t="shared" si="441"/>
        <v>0</v>
      </c>
      <c r="AH26" s="1493">
        <f t="shared" ref="AH26:AM26" si="620">IFERROR(VLOOKUP(LEFT($E26,1),$A$7:$I$11,MATCH(AH$13,$A$6:$I$6,0),0),0)</f>
        <v>0</v>
      </c>
      <c r="AI26" s="1493">
        <f t="shared" si="620"/>
        <v>0</v>
      </c>
      <c r="AJ26" s="1494">
        <f t="shared" si="620"/>
        <v>0</v>
      </c>
      <c r="AK26" s="1494">
        <f t="shared" si="620"/>
        <v>0</v>
      </c>
      <c r="AL26" s="1495">
        <f t="shared" si="620"/>
        <v>0</v>
      </c>
      <c r="AM26" s="1496">
        <f t="shared" si="620"/>
        <v>0</v>
      </c>
      <c r="AN26" s="1497">
        <f t="shared" si="399"/>
        <v>0</v>
      </c>
      <c r="AO26" s="1498">
        <f t="shared" si="443"/>
        <v>0</v>
      </c>
      <c r="AP26" s="1499">
        <f t="shared" ref="AP26" si="621">IFERROR(INDEX($BM$10:$GB$10,1,AO26)*$AG26,)</f>
        <v>0</v>
      </c>
      <c r="AQ26" s="1500">
        <f t="shared" ref="AQ26" si="622">IFERROR(INDEX($BM$10:$GB$10,1,AO26)*$AJ26*$D26,0)</f>
        <v>0</v>
      </c>
      <c r="AR26" s="1501">
        <f t="shared" ref="AR26" si="623">IFERROR(INDEX($BM$10:$GB$10,1,AO26)*$AL26*$D26*AI26*$AP26,0)</f>
        <v>0</v>
      </c>
      <c r="AS26" s="1498">
        <f t="shared" si="403"/>
        <v>0</v>
      </c>
      <c r="AT26" s="1501">
        <f t="shared" ref="AT26" si="624">IF(AS26=$AU26,L26,W26*D26/12)</f>
        <v>0</v>
      </c>
      <c r="AU26" s="1498">
        <f t="shared" si="405"/>
        <v>1</v>
      </c>
      <c r="AV26" s="1498">
        <f t="shared" si="406"/>
        <v>2</v>
      </c>
      <c r="AW26" s="1499">
        <f t="shared" ref="AW26" si="625">IFERROR(IF(AF26="R",MIN(AT26*12/D26*(1+INDEX($BM$10:$GB$10,1,AV26)-IF(AU26=AS26,1,INDEX($BM$10:$GB$10,1,MAX(1,AS26)))),(INDEX($BM$10:$GB$10,1,MIN(120,AV26))*$AG26)),(INDEX($BM$10:$GB$10,1,MIN(120,AV26))*$AG26)),0)</f>
        <v>0</v>
      </c>
      <c r="AX26" s="1502">
        <f t="shared" si="407"/>
        <v>0</v>
      </c>
      <c r="AY26" s="1503">
        <f t="shared" si="408"/>
        <v>0</v>
      </c>
      <c r="AZ26" s="1498">
        <f t="shared" ref="AZ26" si="626">+AV26+(12*AI26)</f>
        <v>2</v>
      </c>
      <c r="BA26" s="1498">
        <f t="shared" si="410"/>
        <v>3</v>
      </c>
      <c r="BB26" s="1499">
        <f t="shared" ref="BB26" si="627">(INDEX($BM$10:$GB$10,1,MIN(120,BA26))*$AG26)</f>
        <v>0</v>
      </c>
      <c r="BC26" s="1502">
        <f t="shared" si="412"/>
        <v>0</v>
      </c>
      <c r="BD26" s="1503">
        <f t="shared" si="413"/>
        <v>0</v>
      </c>
      <c r="BE26" s="1498">
        <f t="shared" ref="BE26" si="628">+BA26+(12*AI26)</f>
        <v>3</v>
      </c>
      <c r="BF26" s="1498">
        <f t="shared" si="415"/>
        <v>4</v>
      </c>
      <c r="BG26" s="1499">
        <f t="shared" ref="BG26" si="629">INDEX($BM$10:$GB$10,1,MIN(120,BF26))*$AG26</f>
        <v>0</v>
      </c>
      <c r="BH26" s="1502">
        <f t="shared" si="417"/>
        <v>0</v>
      </c>
      <c r="BI26" s="1502">
        <f t="shared" si="418"/>
        <v>0</v>
      </c>
      <c r="BJ26" s="1504">
        <f t="shared" ref="BJ26" si="630">IFERROR(YEAR(F26),)</f>
        <v>1900</v>
      </c>
      <c r="BK26" s="1505" t="str">
        <f t="shared" si="444"/>
        <v/>
      </c>
      <c r="BL26" s="1506"/>
      <c r="BM26" s="1507">
        <f t="shared" ref="BM26" si="631">IF(AE26="v",0,IF(BM$12&lt;$AU26,$L26,IF(BM$12&gt;$AV26,$AW26*$D26/12,0)))</f>
        <v>0</v>
      </c>
      <c r="BN26" s="1508">
        <f t="shared" ref="BN26:DY26" si="632">IF(BN$12&lt;$AO26,0,IF(BN$12&lt;=$AU26,IF(BN$12&lt;$AS26,$L26,$AT26),IF(OR(AND(BN$12&lt;$BF26,BN$12&gt;=$BE26),AND(BN$12&lt;$BA26,BN$12&gt;=$AZ26),AND(BN$12&lt;$AV26,BN$12&gt;=$AU26)),0,IF(BN$12&gt;=$BF26,$BG26*$D26/12,IF(BN$12&gt;=$BA26,$BB26*$D26/12,IF(BN$12&gt;=$AV26,$AW26*$D26/12))))))</f>
        <v>0</v>
      </c>
      <c r="BO26" s="1508">
        <f t="shared" si="632"/>
        <v>0</v>
      </c>
      <c r="BP26" s="1508">
        <f t="shared" si="632"/>
        <v>0</v>
      </c>
      <c r="BQ26" s="1508">
        <f t="shared" si="632"/>
        <v>0</v>
      </c>
      <c r="BR26" s="1508">
        <f t="shared" si="632"/>
        <v>0</v>
      </c>
      <c r="BS26" s="1508">
        <f t="shared" si="632"/>
        <v>0</v>
      </c>
      <c r="BT26" s="1508">
        <f t="shared" si="632"/>
        <v>0</v>
      </c>
      <c r="BU26" s="1508">
        <f t="shared" si="632"/>
        <v>0</v>
      </c>
      <c r="BV26" s="1508">
        <f t="shared" si="632"/>
        <v>0</v>
      </c>
      <c r="BW26" s="1508">
        <f t="shared" si="632"/>
        <v>0</v>
      </c>
      <c r="BX26" s="1508">
        <f t="shared" si="632"/>
        <v>0</v>
      </c>
      <c r="BY26" s="1507">
        <f t="shared" si="632"/>
        <v>0</v>
      </c>
      <c r="BZ26" s="1508">
        <f t="shared" si="632"/>
        <v>0</v>
      </c>
      <c r="CA26" s="1508">
        <f t="shared" si="632"/>
        <v>0</v>
      </c>
      <c r="CB26" s="1508">
        <f t="shared" si="632"/>
        <v>0</v>
      </c>
      <c r="CC26" s="1508">
        <f t="shared" si="632"/>
        <v>0</v>
      </c>
      <c r="CD26" s="1508">
        <f t="shared" si="632"/>
        <v>0</v>
      </c>
      <c r="CE26" s="1508">
        <f t="shared" si="632"/>
        <v>0</v>
      </c>
      <c r="CF26" s="1508">
        <f t="shared" si="632"/>
        <v>0</v>
      </c>
      <c r="CG26" s="1508">
        <f t="shared" si="632"/>
        <v>0</v>
      </c>
      <c r="CH26" s="1508">
        <f t="shared" si="632"/>
        <v>0</v>
      </c>
      <c r="CI26" s="1508">
        <f t="shared" si="632"/>
        <v>0</v>
      </c>
      <c r="CJ26" s="1509">
        <f t="shared" si="632"/>
        <v>0</v>
      </c>
      <c r="CK26" s="1507">
        <f t="shared" si="632"/>
        <v>0</v>
      </c>
      <c r="CL26" s="1508">
        <f t="shared" si="632"/>
        <v>0</v>
      </c>
      <c r="CM26" s="1508">
        <f t="shared" si="632"/>
        <v>0</v>
      </c>
      <c r="CN26" s="1508">
        <f t="shared" si="632"/>
        <v>0</v>
      </c>
      <c r="CO26" s="1508">
        <f t="shared" si="632"/>
        <v>0</v>
      </c>
      <c r="CP26" s="1508">
        <f t="shared" si="632"/>
        <v>0</v>
      </c>
      <c r="CQ26" s="1508">
        <f t="shared" si="632"/>
        <v>0</v>
      </c>
      <c r="CR26" s="1508">
        <f t="shared" si="632"/>
        <v>0</v>
      </c>
      <c r="CS26" s="1508">
        <f t="shared" si="632"/>
        <v>0</v>
      </c>
      <c r="CT26" s="1508">
        <f t="shared" si="632"/>
        <v>0</v>
      </c>
      <c r="CU26" s="1508">
        <f t="shared" si="632"/>
        <v>0</v>
      </c>
      <c r="CV26" s="1509">
        <f t="shared" si="632"/>
        <v>0</v>
      </c>
      <c r="CW26" s="1508">
        <f t="shared" si="632"/>
        <v>0</v>
      </c>
      <c r="CX26" s="1508">
        <f t="shared" si="632"/>
        <v>0</v>
      </c>
      <c r="CY26" s="1508">
        <f t="shared" si="632"/>
        <v>0</v>
      </c>
      <c r="CZ26" s="1508">
        <f t="shared" si="632"/>
        <v>0</v>
      </c>
      <c r="DA26" s="1508">
        <f t="shared" si="632"/>
        <v>0</v>
      </c>
      <c r="DB26" s="1508">
        <f t="shared" si="632"/>
        <v>0</v>
      </c>
      <c r="DC26" s="1508">
        <f t="shared" si="632"/>
        <v>0</v>
      </c>
      <c r="DD26" s="1508">
        <f t="shared" si="632"/>
        <v>0</v>
      </c>
      <c r="DE26" s="1508">
        <f t="shared" si="632"/>
        <v>0</v>
      </c>
      <c r="DF26" s="1508">
        <f t="shared" si="632"/>
        <v>0</v>
      </c>
      <c r="DG26" s="1508">
        <f t="shared" si="632"/>
        <v>0</v>
      </c>
      <c r="DH26" s="1509">
        <f t="shared" si="632"/>
        <v>0</v>
      </c>
      <c r="DI26" s="1508">
        <f t="shared" si="632"/>
        <v>0</v>
      </c>
      <c r="DJ26" s="1508">
        <f t="shared" si="632"/>
        <v>0</v>
      </c>
      <c r="DK26" s="1508">
        <f t="shared" si="632"/>
        <v>0</v>
      </c>
      <c r="DL26" s="1508">
        <f t="shared" si="632"/>
        <v>0</v>
      </c>
      <c r="DM26" s="1508">
        <f t="shared" si="632"/>
        <v>0</v>
      </c>
      <c r="DN26" s="1508">
        <f t="shared" si="632"/>
        <v>0</v>
      </c>
      <c r="DO26" s="1508">
        <f t="shared" si="632"/>
        <v>0</v>
      </c>
      <c r="DP26" s="1508">
        <f t="shared" si="632"/>
        <v>0</v>
      </c>
      <c r="DQ26" s="1508">
        <f t="shared" si="632"/>
        <v>0</v>
      </c>
      <c r="DR26" s="1508">
        <f t="shared" si="632"/>
        <v>0</v>
      </c>
      <c r="DS26" s="1508">
        <f t="shared" si="632"/>
        <v>0</v>
      </c>
      <c r="DT26" s="1509">
        <f t="shared" si="632"/>
        <v>0</v>
      </c>
      <c r="DU26" s="1507">
        <f t="shared" si="632"/>
        <v>0</v>
      </c>
      <c r="DV26" s="1508">
        <f t="shared" si="632"/>
        <v>0</v>
      </c>
      <c r="DW26" s="1508">
        <f t="shared" si="632"/>
        <v>0</v>
      </c>
      <c r="DX26" s="1508">
        <f t="shared" si="632"/>
        <v>0</v>
      </c>
      <c r="DY26" s="1508">
        <f t="shared" si="632"/>
        <v>0</v>
      </c>
      <c r="DZ26" s="1508">
        <f t="shared" ref="DZ26:FE26" si="633">IF(DZ$12&lt;$AO26,0,IF(DZ$12&lt;=$AU26,IF(DZ$12&lt;$AS26,$L26,$AT26),IF(OR(AND(DZ$12&lt;$BF26,DZ$12&gt;=$BE26),AND(DZ$12&lt;$BA26,DZ$12&gt;=$AZ26),AND(DZ$12&lt;$AV26,DZ$12&gt;=$AU26)),0,IF(DZ$12&gt;=$BF26,$BG26*$D26/12,IF(DZ$12&gt;=$BA26,$BB26*$D26/12,IF(DZ$12&gt;=$AV26,$AW26*$D26/12))))))</f>
        <v>0</v>
      </c>
      <c r="EA26" s="1508">
        <f t="shared" si="633"/>
        <v>0</v>
      </c>
      <c r="EB26" s="1508">
        <f t="shared" si="633"/>
        <v>0</v>
      </c>
      <c r="EC26" s="1508">
        <f t="shared" si="633"/>
        <v>0</v>
      </c>
      <c r="ED26" s="1508">
        <f t="shared" si="633"/>
        <v>0</v>
      </c>
      <c r="EE26" s="1508">
        <f t="shared" si="633"/>
        <v>0</v>
      </c>
      <c r="EF26" s="1508">
        <f t="shared" si="633"/>
        <v>0</v>
      </c>
      <c r="EG26" s="1507">
        <f t="shared" si="633"/>
        <v>0</v>
      </c>
      <c r="EH26" s="1508">
        <f t="shared" si="633"/>
        <v>0</v>
      </c>
      <c r="EI26" s="1508">
        <f t="shared" si="633"/>
        <v>0</v>
      </c>
      <c r="EJ26" s="1508">
        <f t="shared" si="633"/>
        <v>0</v>
      </c>
      <c r="EK26" s="1508">
        <f t="shared" si="633"/>
        <v>0</v>
      </c>
      <c r="EL26" s="1508">
        <f t="shared" si="633"/>
        <v>0</v>
      </c>
      <c r="EM26" s="1508">
        <f t="shared" si="633"/>
        <v>0</v>
      </c>
      <c r="EN26" s="1508">
        <f t="shared" si="633"/>
        <v>0</v>
      </c>
      <c r="EO26" s="1508">
        <f t="shared" si="633"/>
        <v>0</v>
      </c>
      <c r="EP26" s="1508">
        <f t="shared" si="633"/>
        <v>0</v>
      </c>
      <c r="EQ26" s="1508">
        <f t="shared" si="633"/>
        <v>0</v>
      </c>
      <c r="ER26" s="1509">
        <f t="shared" si="633"/>
        <v>0</v>
      </c>
      <c r="ES26" s="1507">
        <f t="shared" si="633"/>
        <v>0</v>
      </c>
      <c r="ET26" s="1508">
        <f t="shared" si="633"/>
        <v>0</v>
      </c>
      <c r="EU26" s="1508">
        <f t="shared" si="633"/>
        <v>0</v>
      </c>
      <c r="EV26" s="1508">
        <f t="shared" si="633"/>
        <v>0</v>
      </c>
      <c r="EW26" s="1508">
        <f t="shared" si="633"/>
        <v>0</v>
      </c>
      <c r="EX26" s="1508">
        <f t="shared" si="633"/>
        <v>0</v>
      </c>
      <c r="EY26" s="1508">
        <f t="shared" si="633"/>
        <v>0</v>
      </c>
      <c r="EZ26" s="1508">
        <f t="shared" si="633"/>
        <v>0</v>
      </c>
      <c r="FA26" s="1508">
        <f t="shared" si="633"/>
        <v>0</v>
      </c>
      <c r="FB26" s="1508">
        <f t="shared" si="633"/>
        <v>0</v>
      </c>
      <c r="FC26" s="1508">
        <f t="shared" si="633"/>
        <v>0</v>
      </c>
      <c r="FD26" s="1509">
        <f t="shared" si="633"/>
        <v>0</v>
      </c>
      <c r="FE26" s="1508">
        <f t="shared" si="633"/>
        <v>0</v>
      </c>
      <c r="FF26" s="1508">
        <f t="shared" si="609"/>
        <v>0</v>
      </c>
      <c r="FG26" s="1508">
        <f t="shared" si="609"/>
        <v>0</v>
      </c>
      <c r="FH26" s="1508">
        <f t="shared" si="609"/>
        <v>0</v>
      </c>
      <c r="FI26" s="1508">
        <f t="shared" si="609"/>
        <v>0</v>
      </c>
      <c r="FJ26" s="1508">
        <f t="shared" si="609"/>
        <v>0</v>
      </c>
      <c r="FK26" s="1508">
        <f t="shared" si="609"/>
        <v>0</v>
      </c>
      <c r="FL26" s="1508">
        <f t="shared" si="609"/>
        <v>0</v>
      </c>
      <c r="FM26" s="1508">
        <f t="shared" si="609"/>
        <v>0</v>
      </c>
      <c r="FN26" s="1508">
        <f t="shared" si="609"/>
        <v>0</v>
      </c>
      <c r="FO26" s="1508">
        <f t="shared" si="609"/>
        <v>0</v>
      </c>
      <c r="FP26" s="1509">
        <f t="shared" si="609"/>
        <v>0</v>
      </c>
      <c r="FQ26" s="1508">
        <f t="shared" si="609"/>
        <v>0</v>
      </c>
      <c r="FR26" s="1508">
        <f t="shared" si="609"/>
        <v>0</v>
      </c>
      <c r="FS26" s="1508">
        <f t="shared" si="609"/>
        <v>0</v>
      </c>
      <c r="FT26" s="1508">
        <f t="shared" si="609"/>
        <v>0</v>
      </c>
      <c r="FU26" s="1508">
        <f t="shared" si="609"/>
        <v>0</v>
      </c>
      <c r="FV26" s="1508">
        <f t="shared" ref="FV26:GB26" si="634">IF(FV$12&lt;$AO26,0,IF(FV$12&lt;=$AU26,IF(FV$12&lt;$AS26,$L26,$AT26),IF(OR(AND(FV$12&lt;$BF26,FV$12&gt;=$BE26),AND(FV$12&lt;$BA26,FV$12&gt;=$AZ26),AND(FV$12&lt;$AV26,FV$12&gt;=$AU26)),0,IF(FV$12&gt;=$BF26,$BG26*$D26/12,IF(FV$12&gt;=$BA26,$BB26*$D26/12,IF(FV$12&gt;=$AV26,$AW26*$D26/12))))))</f>
        <v>0</v>
      </c>
      <c r="FW26" s="1508">
        <f t="shared" si="634"/>
        <v>0</v>
      </c>
      <c r="FX26" s="1508">
        <f t="shared" si="634"/>
        <v>0</v>
      </c>
      <c r="FY26" s="1508">
        <f t="shared" si="634"/>
        <v>0</v>
      </c>
      <c r="FZ26" s="1508">
        <f t="shared" si="634"/>
        <v>0</v>
      </c>
      <c r="GA26" s="1508">
        <f t="shared" si="634"/>
        <v>0</v>
      </c>
      <c r="GB26" s="1509">
        <f t="shared" si="634"/>
        <v>0</v>
      </c>
      <c r="GC26" s="1506"/>
      <c r="GD26" s="1458">
        <f t="shared" si="446"/>
        <v>1</v>
      </c>
      <c r="GE26" s="1510">
        <f t="shared" ref="GE26:GN26" si="635">IF(OR(ROUNDUP($AU26/12,0)=GE$11,ROUNDUP($AZ26/12,0)=GE$11,ROUNDUP($BE26/12,0)=GE$11,ROUNDUP($AN26/12,0)=GE$11),$D26,0)</f>
        <v>0</v>
      </c>
      <c r="GF26" s="1511">
        <f t="shared" si="635"/>
        <v>0</v>
      </c>
      <c r="GG26" s="1511">
        <f t="shared" si="635"/>
        <v>0</v>
      </c>
      <c r="GH26" s="1511">
        <f t="shared" si="635"/>
        <v>0</v>
      </c>
      <c r="GI26" s="1511">
        <f t="shared" si="635"/>
        <v>0</v>
      </c>
      <c r="GJ26" s="1511">
        <f t="shared" si="635"/>
        <v>0</v>
      </c>
      <c r="GK26" s="1511">
        <f t="shared" si="635"/>
        <v>0</v>
      </c>
      <c r="GL26" s="1511">
        <f t="shared" si="635"/>
        <v>0</v>
      </c>
      <c r="GM26" s="1511">
        <f t="shared" si="635"/>
        <v>0</v>
      </c>
      <c r="GN26" s="1512">
        <f t="shared" si="635"/>
        <v>0</v>
      </c>
      <c r="GO26" s="1513">
        <f t="shared" ref="GO26" si="636">SUM(GE26:GN26)</f>
        <v>0</v>
      </c>
      <c r="GP26" s="1506"/>
      <c r="GQ26" s="1510">
        <f t="shared" si="448"/>
        <v>0</v>
      </c>
      <c r="GR26" s="1511">
        <f t="shared" si="430"/>
        <v>0</v>
      </c>
      <c r="GS26" s="1511">
        <f t="shared" si="430"/>
        <v>0</v>
      </c>
      <c r="GT26" s="1511">
        <f t="shared" si="430"/>
        <v>0</v>
      </c>
      <c r="GU26" s="1511">
        <f t="shared" si="430"/>
        <v>0</v>
      </c>
      <c r="GV26" s="1511">
        <f t="shared" si="430"/>
        <v>0</v>
      </c>
      <c r="GW26" s="1511">
        <f t="shared" si="430"/>
        <v>0</v>
      </c>
      <c r="GX26" s="1511">
        <f t="shared" si="430"/>
        <v>0</v>
      </c>
      <c r="GY26" s="1511">
        <f t="shared" si="430"/>
        <v>0</v>
      </c>
      <c r="GZ26" s="1512">
        <f t="shared" si="430"/>
        <v>0</v>
      </c>
      <c r="HA26" s="1513">
        <f t="shared" ref="HA26" si="637">SUM(GQ26:GZ26)</f>
        <v>0</v>
      </c>
      <c r="HB26" s="1506">
        <f t="shared" si="581"/>
        <v>1</v>
      </c>
      <c r="HC26" s="1506"/>
      <c r="HD26" s="1508">
        <f t="shared" ref="HD26" si="638">IF(AE26="v",0,IF(HD$12&lt;$AU26,$S26/12,IF(HD$12&gt;$AV26,$S26/12,0)))</f>
        <v>0</v>
      </c>
      <c r="HE26" s="1460">
        <f t="shared" si="450"/>
        <v>0</v>
      </c>
      <c r="HF26" s="1460">
        <f t="shared" si="451"/>
        <v>0</v>
      </c>
      <c r="HG26" s="1460">
        <f t="shared" si="452"/>
        <v>0</v>
      </c>
      <c r="HH26" s="1460">
        <f t="shared" si="453"/>
        <v>0</v>
      </c>
      <c r="HI26" s="1460">
        <f t="shared" si="454"/>
        <v>0</v>
      </c>
      <c r="HJ26" s="1460">
        <f t="shared" si="455"/>
        <v>0</v>
      </c>
      <c r="HK26" s="1460">
        <f t="shared" si="456"/>
        <v>0</v>
      </c>
      <c r="HL26" s="1460">
        <f t="shared" si="457"/>
        <v>0</v>
      </c>
      <c r="HM26" s="1460">
        <f t="shared" si="458"/>
        <v>0</v>
      </c>
      <c r="HN26" s="1460">
        <f t="shared" si="459"/>
        <v>0</v>
      </c>
      <c r="HO26" s="1460">
        <f t="shared" si="460"/>
        <v>0</v>
      </c>
      <c r="HP26" s="1460">
        <f t="shared" si="461"/>
        <v>0</v>
      </c>
      <c r="HQ26" s="1460">
        <f t="shared" si="462"/>
        <v>0</v>
      </c>
      <c r="HR26" s="1460">
        <f t="shared" si="463"/>
        <v>0</v>
      </c>
      <c r="HS26" s="1460">
        <f t="shared" si="464"/>
        <v>0</v>
      </c>
      <c r="HT26" s="1460">
        <f t="shared" si="465"/>
        <v>0</v>
      </c>
      <c r="HU26" s="1460">
        <f t="shared" si="466"/>
        <v>0</v>
      </c>
      <c r="HV26" s="1460">
        <f t="shared" si="467"/>
        <v>0</v>
      </c>
      <c r="HW26" s="1460">
        <f t="shared" si="468"/>
        <v>0</v>
      </c>
      <c r="HX26" s="1460">
        <f t="shared" si="469"/>
        <v>0</v>
      </c>
      <c r="HY26" s="1460">
        <f t="shared" si="470"/>
        <v>0</v>
      </c>
      <c r="HZ26" s="1460">
        <f t="shared" si="471"/>
        <v>0</v>
      </c>
      <c r="IA26" s="1460">
        <f t="shared" si="472"/>
        <v>0</v>
      </c>
      <c r="IB26" s="1460">
        <f t="shared" si="473"/>
        <v>0</v>
      </c>
      <c r="IC26" s="1460">
        <f t="shared" si="474"/>
        <v>0</v>
      </c>
      <c r="ID26" s="1460">
        <f t="shared" si="475"/>
        <v>0</v>
      </c>
      <c r="IE26" s="1460">
        <f t="shared" si="476"/>
        <v>0</v>
      </c>
      <c r="IF26" s="1460">
        <f t="shared" si="477"/>
        <v>0</v>
      </c>
      <c r="IG26" s="1460">
        <f t="shared" si="478"/>
        <v>0</v>
      </c>
      <c r="IH26" s="1460">
        <f t="shared" si="479"/>
        <v>0</v>
      </c>
      <c r="II26" s="1460">
        <f t="shared" si="480"/>
        <v>0</v>
      </c>
      <c r="IJ26" s="1460">
        <f t="shared" si="481"/>
        <v>0</v>
      </c>
      <c r="IK26" s="1460">
        <f t="shared" si="482"/>
        <v>0</v>
      </c>
      <c r="IL26" s="1460">
        <f t="shared" si="483"/>
        <v>0</v>
      </c>
      <c r="IM26" s="1460">
        <f t="shared" si="484"/>
        <v>0</v>
      </c>
      <c r="IN26" s="1460">
        <f t="shared" si="485"/>
        <v>0</v>
      </c>
      <c r="IO26" s="1460">
        <f t="shared" si="486"/>
        <v>0</v>
      </c>
      <c r="IP26" s="1460">
        <f t="shared" si="487"/>
        <v>0</v>
      </c>
      <c r="IQ26" s="1460">
        <f t="shared" si="488"/>
        <v>0</v>
      </c>
      <c r="IR26" s="1460">
        <f t="shared" si="489"/>
        <v>0</v>
      </c>
      <c r="IS26" s="1460">
        <f t="shared" si="490"/>
        <v>0</v>
      </c>
      <c r="IT26" s="1460">
        <f t="shared" si="491"/>
        <v>0</v>
      </c>
      <c r="IU26" s="1460">
        <f t="shared" si="492"/>
        <v>0</v>
      </c>
      <c r="IV26" s="1460">
        <f t="shared" si="493"/>
        <v>0</v>
      </c>
      <c r="IW26" s="1460">
        <f t="shared" si="494"/>
        <v>0</v>
      </c>
      <c r="IX26" s="1460">
        <f t="shared" si="495"/>
        <v>0</v>
      </c>
      <c r="IY26" s="1460">
        <f t="shared" si="496"/>
        <v>0</v>
      </c>
      <c r="IZ26" s="1460">
        <f t="shared" si="497"/>
        <v>0</v>
      </c>
      <c r="JA26" s="1460">
        <f t="shared" si="498"/>
        <v>0</v>
      </c>
      <c r="JB26" s="1460">
        <f t="shared" si="499"/>
        <v>0</v>
      </c>
      <c r="JC26" s="1460">
        <f t="shared" si="500"/>
        <v>0</v>
      </c>
      <c r="JD26" s="1460">
        <f t="shared" si="501"/>
        <v>0</v>
      </c>
      <c r="JE26" s="1460">
        <f t="shared" si="502"/>
        <v>0</v>
      </c>
      <c r="JF26" s="1460">
        <f t="shared" si="503"/>
        <v>0</v>
      </c>
      <c r="JG26" s="1460">
        <f t="shared" si="504"/>
        <v>0</v>
      </c>
      <c r="JH26" s="1460">
        <f t="shared" si="505"/>
        <v>0</v>
      </c>
      <c r="JI26" s="1460">
        <f t="shared" si="506"/>
        <v>0</v>
      </c>
      <c r="JJ26" s="1460">
        <f t="shared" si="507"/>
        <v>0</v>
      </c>
      <c r="JK26" s="1460">
        <f t="shared" si="508"/>
        <v>0</v>
      </c>
      <c r="JL26" s="1460">
        <f t="shared" si="509"/>
        <v>0</v>
      </c>
      <c r="JM26" s="1460">
        <f t="shared" si="510"/>
        <v>0</v>
      </c>
      <c r="JN26" s="1460">
        <f t="shared" si="511"/>
        <v>0</v>
      </c>
      <c r="JO26" s="1460">
        <f t="shared" si="512"/>
        <v>0</v>
      </c>
      <c r="JP26" s="1460">
        <f t="shared" si="513"/>
        <v>0</v>
      </c>
      <c r="JQ26" s="1460">
        <f t="shared" si="514"/>
        <v>0</v>
      </c>
      <c r="JR26" s="1460">
        <f t="shared" si="515"/>
        <v>0</v>
      </c>
      <c r="JS26" s="1460">
        <f t="shared" si="516"/>
        <v>0</v>
      </c>
      <c r="JT26" s="1460">
        <f t="shared" si="517"/>
        <v>0</v>
      </c>
      <c r="JU26" s="1460">
        <f t="shared" si="518"/>
        <v>0</v>
      </c>
      <c r="JV26" s="1460">
        <f t="shared" si="519"/>
        <v>0</v>
      </c>
      <c r="JW26" s="1460">
        <f t="shared" si="520"/>
        <v>0</v>
      </c>
      <c r="JX26" s="1460">
        <f t="shared" si="521"/>
        <v>0</v>
      </c>
      <c r="JY26" s="1460">
        <f t="shared" si="522"/>
        <v>0</v>
      </c>
      <c r="JZ26" s="1460">
        <f t="shared" si="523"/>
        <v>0</v>
      </c>
      <c r="KA26" s="1460">
        <f t="shared" si="524"/>
        <v>0</v>
      </c>
      <c r="KB26" s="1460">
        <f t="shared" si="525"/>
        <v>0</v>
      </c>
      <c r="KC26" s="1460">
        <f t="shared" si="526"/>
        <v>0</v>
      </c>
      <c r="KD26" s="1460">
        <f t="shared" si="527"/>
        <v>0</v>
      </c>
      <c r="KE26" s="1460">
        <f t="shared" si="528"/>
        <v>0</v>
      </c>
      <c r="KF26" s="1460">
        <f t="shared" si="529"/>
        <v>0</v>
      </c>
      <c r="KG26" s="1460">
        <f t="shared" si="530"/>
        <v>0</v>
      </c>
      <c r="KH26" s="1460">
        <f t="shared" si="531"/>
        <v>0</v>
      </c>
      <c r="KI26" s="1460">
        <f t="shared" si="532"/>
        <v>0</v>
      </c>
      <c r="KJ26" s="1460">
        <f t="shared" si="533"/>
        <v>0</v>
      </c>
      <c r="KK26" s="1460">
        <f t="shared" si="534"/>
        <v>0</v>
      </c>
      <c r="KL26" s="1460">
        <f t="shared" si="535"/>
        <v>0</v>
      </c>
      <c r="KM26" s="1460">
        <f t="shared" si="536"/>
        <v>0</v>
      </c>
      <c r="KN26" s="1460">
        <f t="shared" si="537"/>
        <v>0</v>
      </c>
      <c r="KO26" s="1460">
        <f t="shared" si="538"/>
        <v>0</v>
      </c>
      <c r="KP26" s="1460">
        <f t="shared" si="539"/>
        <v>0</v>
      </c>
      <c r="KQ26" s="1460">
        <f t="shared" si="540"/>
        <v>0</v>
      </c>
      <c r="KR26" s="1460">
        <f t="shared" si="541"/>
        <v>0</v>
      </c>
      <c r="KS26" s="1460">
        <f t="shared" si="542"/>
        <v>0</v>
      </c>
      <c r="KT26" s="1460">
        <f t="shared" si="543"/>
        <v>0</v>
      </c>
      <c r="KU26" s="1460">
        <f t="shared" si="544"/>
        <v>0</v>
      </c>
      <c r="KV26" s="1460">
        <f t="shared" si="545"/>
        <v>0</v>
      </c>
      <c r="KW26" s="1460">
        <f t="shared" si="546"/>
        <v>0</v>
      </c>
      <c r="KX26" s="1460">
        <f t="shared" si="547"/>
        <v>0</v>
      </c>
      <c r="KY26" s="1460">
        <f t="shared" si="548"/>
        <v>0</v>
      </c>
      <c r="KZ26" s="1460">
        <f t="shared" si="549"/>
        <v>0</v>
      </c>
      <c r="LA26" s="1460">
        <f t="shared" si="550"/>
        <v>0</v>
      </c>
      <c r="LB26" s="1460">
        <f t="shared" si="551"/>
        <v>0</v>
      </c>
      <c r="LC26" s="1460">
        <f t="shared" si="552"/>
        <v>0</v>
      </c>
      <c r="LD26" s="1460">
        <f t="shared" si="553"/>
        <v>0</v>
      </c>
      <c r="LE26" s="1460">
        <f t="shared" si="554"/>
        <v>0</v>
      </c>
      <c r="LF26" s="1460">
        <f t="shared" si="555"/>
        <v>0</v>
      </c>
      <c r="LG26" s="1460">
        <f t="shared" si="556"/>
        <v>0</v>
      </c>
      <c r="LH26" s="1460">
        <f t="shared" si="557"/>
        <v>0</v>
      </c>
      <c r="LI26" s="1460">
        <f t="shared" si="558"/>
        <v>0</v>
      </c>
      <c r="LJ26" s="1460">
        <f t="shared" si="559"/>
        <v>0</v>
      </c>
      <c r="LK26" s="1460">
        <f t="shared" si="560"/>
        <v>0</v>
      </c>
      <c r="LL26" s="1460">
        <f t="shared" si="561"/>
        <v>0</v>
      </c>
      <c r="LM26" s="1460">
        <f t="shared" si="562"/>
        <v>0</v>
      </c>
      <c r="LN26" s="1460">
        <f t="shared" si="563"/>
        <v>0</v>
      </c>
      <c r="LO26" s="1460">
        <f t="shared" si="564"/>
        <v>0</v>
      </c>
      <c r="LP26" s="1460">
        <f t="shared" si="565"/>
        <v>0</v>
      </c>
      <c r="LQ26" s="1460">
        <f t="shared" si="566"/>
        <v>0</v>
      </c>
      <c r="LR26" s="1460">
        <f t="shared" si="567"/>
        <v>0</v>
      </c>
      <c r="LS26" s="1460">
        <f t="shared" si="568"/>
        <v>0</v>
      </c>
      <c r="LW26" s="1467">
        <f t="shared" si="569"/>
        <v>0</v>
      </c>
      <c r="LX26" s="1467">
        <f t="shared" si="573"/>
        <v>0</v>
      </c>
      <c r="LY26" s="1467">
        <f t="shared" si="574"/>
        <v>0</v>
      </c>
      <c r="LZ26" s="1467">
        <f t="shared" si="575"/>
        <v>0</v>
      </c>
      <c r="MA26" s="1506"/>
      <c r="MB26" s="1460">
        <f t="shared" si="570"/>
        <v>0</v>
      </c>
      <c r="MC26" s="1460">
        <f t="shared" si="571"/>
        <v>0</v>
      </c>
      <c r="MD26" s="1460">
        <f t="shared" si="571"/>
        <v>0</v>
      </c>
      <c r="ME26" s="1460">
        <f t="shared" si="571"/>
        <v>0</v>
      </c>
      <c r="MF26" s="1460">
        <f t="shared" si="571"/>
        <v>0</v>
      </c>
      <c r="MG26" s="1460">
        <f t="shared" si="571"/>
        <v>0</v>
      </c>
      <c r="MH26" s="1460">
        <f t="shared" si="571"/>
        <v>0</v>
      </c>
      <c r="MI26" s="1460">
        <f t="shared" si="571"/>
        <v>0</v>
      </c>
      <c r="MJ26" s="1460">
        <f t="shared" si="571"/>
        <v>0</v>
      </c>
      <c r="MK26" s="1460">
        <f t="shared" si="571"/>
        <v>0</v>
      </c>
      <c r="ML26" s="1460">
        <f t="shared" si="571"/>
        <v>0</v>
      </c>
      <c r="MM26" s="1460">
        <f t="shared" si="571"/>
        <v>0</v>
      </c>
      <c r="MN26" s="1460">
        <f t="shared" si="571"/>
        <v>0</v>
      </c>
      <c r="MO26" s="1460">
        <f t="shared" si="571"/>
        <v>0</v>
      </c>
      <c r="MP26" s="1460">
        <f t="shared" si="571"/>
        <v>0</v>
      </c>
      <c r="MQ26" s="1460">
        <f t="shared" si="571"/>
        <v>0</v>
      </c>
      <c r="MR26" s="1460">
        <f t="shared" si="571"/>
        <v>0</v>
      </c>
      <c r="MS26" s="1460">
        <f t="shared" si="583"/>
        <v>0</v>
      </c>
      <c r="MT26" s="1460">
        <f t="shared" si="583"/>
        <v>0</v>
      </c>
      <c r="MU26" s="1460">
        <f t="shared" si="583"/>
        <v>0</v>
      </c>
      <c r="MV26" s="1460">
        <f t="shared" si="583"/>
        <v>0</v>
      </c>
      <c r="MW26" s="1460">
        <f t="shared" si="583"/>
        <v>0</v>
      </c>
      <c r="MX26" s="1460">
        <f t="shared" si="583"/>
        <v>0</v>
      </c>
      <c r="MY26" s="1460">
        <f t="shared" si="583"/>
        <v>0</v>
      </c>
      <c r="MZ26" s="1460">
        <f t="shared" si="583"/>
        <v>0</v>
      </c>
      <c r="NA26" s="1460">
        <f t="shared" si="583"/>
        <v>0</v>
      </c>
      <c r="NB26" s="1460">
        <f t="shared" si="583"/>
        <v>0</v>
      </c>
      <c r="NC26" s="1460">
        <f t="shared" si="583"/>
        <v>0</v>
      </c>
      <c r="ND26" s="1460">
        <f t="shared" si="583"/>
        <v>0</v>
      </c>
      <c r="NE26" s="1460">
        <f t="shared" si="583"/>
        <v>0</v>
      </c>
      <c r="NF26" s="1460">
        <f t="shared" si="583"/>
        <v>0</v>
      </c>
      <c r="NG26" s="1460">
        <f t="shared" si="583"/>
        <v>0</v>
      </c>
      <c r="NH26" s="1460">
        <f t="shared" si="583"/>
        <v>0</v>
      </c>
      <c r="NI26" s="1460">
        <f t="shared" si="584"/>
        <v>0</v>
      </c>
      <c r="NJ26" s="1460">
        <f t="shared" si="584"/>
        <v>0</v>
      </c>
      <c r="NK26" s="1460">
        <f t="shared" si="584"/>
        <v>0</v>
      </c>
      <c r="NL26" s="1460">
        <f t="shared" si="584"/>
        <v>0</v>
      </c>
      <c r="NM26" s="1460">
        <f t="shared" si="584"/>
        <v>0</v>
      </c>
      <c r="NN26" s="1460">
        <f t="shared" si="584"/>
        <v>0</v>
      </c>
      <c r="NO26" s="1460">
        <f t="shared" si="584"/>
        <v>0</v>
      </c>
      <c r="NP26" s="1460">
        <f t="shared" si="584"/>
        <v>0</v>
      </c>
      <c r="NQ26" s="1460">
        <f t="shared" si="584"/>
        <v>0</v>
      </c>
      <c r="NR26" s="1460">
        <f t="shared" si="584"/>
        <v>0</v>
      </c>
      <c r="NS26" s="1460">
        <f t="shared" si="584"/>
        <v>0</v>
      </c>
      <c r="NT26" s="1460">
        <f t="shared" si="584"/>
        <v>0</v>
      </c>
      <c r="NU26" s="1460">
        <f t="shared" si="584"/>
        <v>0</v>
      </c>
      <c r="NV26" s="1460">
        <f t="shared" si="584"/>
        <v>0</v>
      </c>
      <c r="NW26" s="1460">
        <f t="shared" si="584"/>
        <v>0</v>
      </c>
      <c r="NX26" s="1460">
        <f t="shared" si="584"/>
        <v>0</v>
      </c>
      <c r="NY26" s="1460">
        <f t="shared" si="585"/>
        <v>0</v>
      </c>
      <c r="NZ26" s="1460">
        <f t="shared" si="585"/>
        <v>0</v>
      </c>
      <c r="OA26" s="1460">
        <f t="shared" si="585"/>
        <v>0</v>
      </c>
      <c r="OB26" s="1460">
        <f t="shared" si="585"/>
        <v>0</v>
      </c>
      <c r="OC26" s="1460">
        <f t="shared" si="585"/>
        <v>0</v>
      </c>
      <c r="OD26" s="1460">
        <f t="shared" si="585"/>
        <v>0</v>
      </c>
      <c r="OE26" s="1460">
        <f t="shared" si="585"/>
        <v>0</v>
      </c>
      <c r="OF26" s="1460">
        <f t="shared" si="585"/>
        <v>0</v>
      </c>
      <c r="OG26" s="1460">
        <f t="shared" si="585"/>
        <v>0</v>
      </c>
      <c r="OH26" s="1460">
        <f t="shared" si="585"/>
        <v>0</v>
      </c>
      <c r="OI26" s="1460">
        <f t="shared" si="585"/>
        <v>0</v>
      </c>
      <c r="OJ26" s="1460">
        <f t="shared" si="585"/>
        <v>0</v>
      </c>
      <c r="OK26" s="1460">
        <f t="shared" si="585"/>
        <v>0</v>
      </c>
      <c r="OL26" s="1460">
        <f t="shared" si="585"/>
        <v>0</v>
      </c>
      <c r="OM26" s="1460">
        <f t="shared" si="585"/>
        <v>0</v>
      </c>
      <c r="ON26" s="1460">
        <f t="shared" si="585"/>
        <v>0</v>
      </c>
      <c r="OO26" s="1460">
        <f t="shared" si="582"/>
        <v>0</v>
      </c>
      <c r="OP26" s="1460">
        <f t="shared" si="578"/>
        <v>0</v>
      </c>
      <c r="OQ26" s="1460">
        <f t="shared" si="578"/>
        <v>0</v>
      </c>
      <c r="OR26" s="1460">
        <f t="shared" si="578"/>
        <v>0</v>
      </c>
      <c r="OS26" s="1460">
        <f t="shared" si="578"/>
        <v>0</v>
      </c>
      <c r="OT26" s="1460">
        <f t="shared" si="578"/>
        <v>0</v>
      </c>
      <c r="OU26" s="1460">
        <f t="shared" si="578"/>
        <v>0</v>
      </c>
      <c r="OV26" s="1460">
        <f t="shared" si="578"/>
        <v>0</v>
      </c>
      <c r="OW26" s="1460">
        <f t="shared" si="578"/>
        <v>0</v>
      </c>
      <c r="OX26" s="1460">
        <f t="shared" si="578"/>
        <v>0</v>
      </c>
      <c r="OY26" s="1460">
        <f t="shared" si="578"/>
        <v>0</v>
      </c>
      <c r="OZ26" s="1460">
        <f t="shared" si="578"/>
        <v>0</v>
      </c>
      <c r="PA26" s="1460">
        <f t="shared" si="578"/>
        <v>0</v>
      </c>
      <c r="PB26" s="1460">
        <f t="shared" si="578"/>
        <v>0</v>
      </c>
      <c r="PC26" s="1460">
        <f t="shared" si="578"/>
        <v>0</v>
      </c>
      <c r="PD26" s="1460">
        <f t="shared" si="578"/>
        <v>0</v>
      </c>
      <c r="PE26" s="1460">
        <f t="shared" si="578"/>
        <v>0</v>
      </c>
      <c r="PF26" s="1460">
        <f t="shared" si="579"/>
        <v>0</v>
      </c>
      <c r="PG26" s="1460">
        <f t="shared" si="579"/>
        <v>0</v>
      </c>
      <c r="PH26" s="1460">
        <f t="shared" si="579"/>
        <v>0</v>
      </c>
      <c r="PI26" s="1460">
        <f t="shared" si="579"/>
        <v>0</v>
      </c>
      <c r="PJ26" s="1460">
        <f t="shared" si="579"/>
        <v>0</v>
      </c>
      <c r="PK26" s="1460">
        <f t="shared" si="579"/>
        <v>0</v>
      </c>
      <c r="PL26" s="1460">
        <f t="shared" si="579"/>
        <v>0</v>
      </c>
      <c r="PM26" s="1460">
        <f t="shared" si="579"/>
        <v>0</v>
      </c>
      <c r="PN26" s="1460">
        <f t="shared" si="579"/>
        <v>0</v>
      </c>
      <c r="PO26" s="1460">
        <f t="shared" si="579"/>
        <v>0</v>
      </c>
      <c r="PP26" s="1460">
        <f t="shared" si="579"/>
        <v>0</v>
      </c>
      <c r="PQ26" s="1460">
        <f t="shared" si="579"/>
        <v>0</v>
      </c>
      <c r="PR26" s="1460">
        <f t="shared" si="579"/>
        <v>0</v>
      </c>
      <c r="PS26" s="1460">
        <f t="shared" si="579"/>
        <v>0</v>
      </c>
      <c r="PT26" s="1460">
        <f t="shared" si="579"/>
        <v>0</v>
      </c>
      <c r="PU26" s="1460">
        <f t="shared" si="579"/>
        <v>0</v>
      </c>
      <c r="PV26" s="1460">
        <f t="shared" si="580"/>
        <v>0</v>
      </c>
      <c r="PW26" s="1460">
        <f t="shared" si="580"/>
        <v>0</v>
      </c>
      <c r="PX26" s="1460">
        <f t="shared" si="580"/>
        <v>0</v>
      </c>
      <c r="PY26" s="1460">
        <f t="shared" si="580"/>
        <v>0</v>
      </c>
      <c r="PZ26" s="1460">
        <f t="shared" si="580"/>
        <v>0</v>
      </c>
      <c r="QA26" s="1460">
        <f t="shared" si="580"/>
        <v>0</v>
      </c>
      <c r="QB26" s="1460">
        <f t="shared" si="580"/>
        <v>0</v>
      </c>
      <c r="QC26" s="1460">
        <f t="shared" si="580"/>
        <v>0</v>
      </c>
      <c r="QD26" s="1460">
        <f t="shared" si="580"/>
        <v>0</v>
      </c>
      <c r="QE26" s="1460">
        <f t="shared" si="580"/>
        <v>0</v>
      </c>
      <c r="QF26" s="1460">
        <f t="shared" si="580"/>
        <v>0</v>
      </c>
      <c r="QG26" s="1460">
        <f t="shared" si="580"/>
        <v>0</v>
      </c>
      <c r="QH26" s="1460">
        <f t="shared" si="580"/>
        <v>0</v>
      </c>
      <c r="QI26" s="1460">
        <f t="shared" si="580"/>
        <v>0</v>
      </c>
      <c r="QJ26" s="1460">
        <f t="shared" si="580"/>
        <v>0</v>
      </c>
      <c r="QK26" s="1460">
        <f t="shared" si="580"/>
        <v>0</v>
      </c>
      <c r="QL26" s="1460">
        <f t="shared" si="577"/>
        <v>0</v>
      </c>
      <c r="QM26" s="1460">
        <f t="shared" si="577"/>
        <v>0</v>
      </c>
      <c r="QN26" s="1460">
        <f t="shared" si="577"/>
        <v>0</v>
      </c>
      <c r="QO26" s="1460">
        <f t="shared" si="577"/>
        <v>0</v>
      </c>
      <c r="QP26" s="1460">
        <f t="shared" si="577"/>
        <v>0</v>
      </c>
      <c r="QQ26" s="1460">
        <f t="shared" si="577"/>
        <v>0</v>
      </c>
    </row>
    <row r="27" spans="1:459" s="1466" customFormat="1" ht="22.5" customHeight="1">
      <c r="A27" s="1468"/>
      <c r="B27" s="1469"/>
      <c r="C27" s="1469"/>
      <c r="D27" s="1470"/>
      <c r="E27" s="1471"/>
      <c r="F27" s="1472"/>
      <c r="G27" s="1472"/>
      <c r="H27" s="1473">
        <f t="shared" si="587"/>
        <v>0</v>
      </c>
      <c r="I27" s="1474">
        <v>0</v>
      </c>
      <c r="J27" s="1475">
        <f t="shared" si="437"/>
        <v>0</v>
      </c>
      <c r="K27" s="1476">
        <v>0</v>
      </c>
      <c r="L27" s="1477">
        <f t="shared" si="588"/>
        <v>0</v>
      </c>
      <c r="M27" s="1477">
        <f t="shared" si="589"/>
        <v>0</v>
      </c>
      <c r="N27" s="1478"/>
      <c r="O27" s="1479">
        <v>0</v>
      </c>
      <c r="P27" s="1480">
        <v>0</v>
      </c>
      <c r="Q27" s="1828">
        <v>0</v>
      </c>
      <c r="R27" s="1831">
        <f t="shared" si="439"/>
        <v>0</v>
      </c>
      <c r="S27" s="1481">
        <f>IF(AND(SUM(O27:Q27)=0,N27="NNN"),MIN('Operating History and Pro Forma'!$M$33,'Operating History and Pro Forma'!$T$15)*D27,SUM(O27:Q27)*D27)</f>
        <v>0</v>
      </c>
      <c r="T27" s="1482">
        <f t="shared" si="440"/>
        <v>0</v>
      </c>
      <c r="U27" s="1483">
        <f t="shared" si="590"/>
        <v>0</v>
      </c>
      <c r="V27" s="1480"/>
      <c r="W27" s="1514"/>
      <c r="X27" s="1486" t="str">
        <f t="shared" si="591"/>
        <v/>
      </c>
      <c r="Y27" s="1487">
        <f t="shared" si="394"/>
        <v>0</v>
      </c>
      <c r="Z27" s="1488"/>
      <c r="AA27" s="1488"/>
      <c r="AB27" s="1488"/>
      <c r="AC27" s="1488"/>
      <c r="AD27" s="1489">
        <f t="shared" si="395"/>
        <v>0</v>
      </c>
      <c r="AE27" s="1490" t="str">
        <f t="shared" si="592"/>
        <v/>
      </c>
      <c r="AF27" s="1491">
        <f t="shared" si="397"/>
        <v>0</v>
      </c>
      <c r="AG27" s="1492">
        <f t="shared" si="441"/>
        <v>0</v>
      </c>
      <c r="AH27" s="1493">
        <f t="shared" si="442"/>
        <v>0</v>
      </c>
      <c r="AI27" s="1493">
        <f t="shared" si="442"/>
        <v>0</v>
      </c>
      <c r="AJ27" s="1494">
        <f t="shared" si="442"/>
        <v>0</v>
      </c>
      <c r="AK27" s="1494">
        <f t="shared" si="442"/>
        <v>0</v>
      </c>
      <c r="AL27" s="1495">
        <f t="shared" si="442"/>
        <v>0</v>
      </c>
      <c r="AM27" s="1496">
        <f t="shared" si="442"/>
        <v>0</v>
      </c>
      <c r="AN27" s="1497">
        <f t="shared" si="399"/>
        <v>0</v>
      </c>
      <c r="AO27" s="1498">
        <f t="shared" si="443"/>
        <v>0</v>
      </c>
      <c r="AP27" s="1499">
        <f t="shared" si="593"/>
        <v>0</v>
      </c>
      <c r="AQ27" s="1500">
        <f t="shared" si="594"/>
        <v>0</v>
      </c>
      <c r="AR27" s="1501">
        <f t="shared" si="595"/>
        <v>0</v>
      </c>
      <c r="AS27" s="1498">
        <f t="shared" si="403"/>
        <v>0</v>
      </c>
      <c r="AT27" s="1501">
        <f t="shared" si="596"/>
        <v>0</v>
      </c>
      <c r="AU27" s="1498">
        <f t="shared" si="405"/>
        <v>1</v>
      </c>
      <c r="AV27" s="1498">
        <f t="shared" si="406"/>
        <v>2</v>
      </c>
      <c r="AW27" s="1499">
        <f t="shared" si="597"/>
        <v>0</v>
      </c>
      <c r="AX27" s="1502">
        <f t="shared" si="407"/>
        <v>0</v>
      </c>
      <c r="AY27" s="1503">
        <f t="shared" si="408"/>
        <v>0</v>
      </c>
      <c r="AZ27" s="1498">
        <f t="shared" si="598"/>
        <v>2</v>
      </c>
      <c r="BA27" s="1498">
        <f t="shared" si="410"/>
        <v>3</v>
      </c>
      <c r="BB27" s="1499">
        <f t="shared" si="599"/>
        <v>0</v>
      </c>
      <c r="BC27" s="1502">
        <f t="shared" si="412"/>
        <v>0</v>
      </c>
      <c r="BD27" s="1503">
        <f t="shared" si="413"/>
        <v>0</v>
      </c>
      <c r="BE27" s="1498">
        <f t="shared" si="600"/>
        <v>3</v>
      </c>
      <c r="BF27" s="1498">
        <f t="shared" si="415"/>
        <v>4</v>
      </c>
      <c r="BG27" s="1499">
        <f t="shared" si="601"/>
        <v>0</v>
      </c>
      <c r="BH27" s="1502">
        <f t="shared" si="417"/>
        <v>0</v>
      </c>
      <c r="BI27" s="1502">
        <f t="shared" si="418"/>
        <v>0</v>
      </c>
      <c r="BJ27" s="1504">
        <f t="shared" si="602"/>
        <v>1900</v>
      </c>
      <c r="BK27" s="1505" t="str">
        <f t="shared" si="444"/>
        <v/>
      </c>
      <c r="BL27" s="1506"/>
      <c r="BM27" s="1507">
        <f t="shared" si="603"/>
        <v>0</v>
      </c>
      <c r="BN27" s="1508">
        <f t="shared" si="445"/>
        <v>0</v>
      </c>
      <c r="BO27" s="1508">
        <f t="shared" si="445"/>
        <v>0</v>
      </c>
      <c r="BP27" s="1508">
        <f t="shared" si="445"/>
        <v>0</v>
      </c>
      <c r="BQ27" s="1508">
        <f t="shared" si="445"/>
        <v>0</v>
      </c>
      <c r="BR27" s="1508">
        <f t="shared" si="445"/>
        <v>0</v>
      </c>
      <c r="BS27" s="1508">
        <f t="shared" si="445"/>
        <v>0</v>
      </c>
      <c r="BT27" s="1508">
        <f t="shared" si="445"/>
        <v>0</v>
      </c>
      <c r="BU27" s="1508">
        <f t="shared" si="445"/>
        <v>0</v>
      </c>
      <c r="BV27" s="1508">
        <f t="shared" si="445"/>
        <v>0</v>
      </c>
      <c r="BW27" s="1508">
        <f t="shared" si="445"/>
        <v>0</v>
      </c>
      <c r="BX27" s="1508">
        <f t="shared" si="445"/>
        <v>0</v>
      </c>
      <c r="BY27" s="1507">
        <f t="shared" si="445"/>
        <v>0</v>
      </c>
      <c r="BZ27" s="1508">
        <f t="shared" si="445"/>
        <v>0</v>
      </c>
      <c r="CA27" s="1508">
        <f t="shared" si="445"/>
        <v>0</v>
      </c>
      <c r="CB27" s="1508">
        <f t="shared" si="445"/>
        <v>0</v>
      </c>
      <c r="CC27" s="1508">
        <f t="shared" si="445"/>
        <v>0</v>
      </c>
      <c r="CD27" s="1508">
        <f t="shared" si="604"/>
        <v>0</v>
      </c>
      <c r="CE27" s="1508">
        <f t="shared" si="604"/>
        <v>0</v>
      </c>
      <c r="CF27" s="1508">
        <f t="shared" si="604"/>
        <v>0</v>
      </c>
      <c r="CG27" s="1508">
        <f t="shared" si="604"/>
        <v>0</v>
      </c>
      <c r="CH27" s="1508">
        <f t="shared" si="604"/>
        <v>0</v>
      </c>
      <c r="CI27" s="1508">
        <f t="shared" si="604"/>
        <v>0</v>
      </c>
      <c r="CJ27" s="1509">
        <f t="shared" si="604"/>
        <v>0</v>
      </c>
      <c r="CK27" s="1507">
        <f t="shared" si="604"/>
        <v>0</v>
      </c>
      <c r="CL27" s="1508">
        <f t="shared" si="604"/>
        <v>0</v>
      </c>
      <c r="CM27" s="1508">
        <f t="shared" si="604"/>
        <v>0</v>
      </c>
      <c r="CN27" s="1508">
        <f t="shared" si="604"/>
        <v>0</v>
      </c>
      <c r="CO27" s="1508">
        <f t="shared" si="604"/>
        <v>0</v>
      </c>
      <c r="CP27" s="1508">
        <f t="shared" si="604"/>
        <v>0</v>
      </c>
      <c r="CQ27" s="1508">
        <f t="shared" si="604"/>
        <v>0</v>
      </c>
      <c r="CR27" s="1508">
        <f t="shared" si="604"/>
        <v>0</v>
      </c>
      <c r="CS27" s="1508">
        <f t="shared" si="604"/>
        <v>0</v>
      </c>
      <c r="CT27" s="1508">
        <f t="shared" si="605"/>
        <v>0</v>
      </c>
      <c r="CU27" s="1508">
        <f t="shared" si="605"/>
        <v>0</v>
      </c>
      <c r="CV27" s="1509">
        <f t="shared" si="605"/>
        <v>0</v>
      </c>
      <c r="CW27" s="1508">
        <f t="shared" si="605"/>
        <v>0</v>
      </c>
      <c r="CX27" s="1508">
        <f t="shared" si="605"/>
        <v>0</v>
      </c>
      <c r="CY27" s="1508">
        <f t="shared" si="605"/>
        <v>0</v>
      </c>
      <c r="CZ27" s="1508">
        <f t="shared" si="605"/>
        <v>0</v>
      </c>
      <c r="DA27" s="1508">
        <f t="shared" si="605"/>
        <v>0</v>
      </c>
      <c r="DB27" s="1508">
        <f t="shared" si="605"/>
        <v>0</v>
      </c>
      <c r="DC27" s="1508">
        <f t="shared" si="605"/>
        <v>0</v>
      </c>
      <c r="DD27" s="1508">
        <f t="shared" si="605"/>
        <v>0</v>
      </c>
      <c r="DE27" s="1508">
        <f t="shared" si="605"/>
        <v>0</v>
      </c>
      <c r="DF27" s="1508">
        <f t="shared" si="605"/>
        <v>0</v>
      </c>
      <c r="DG27" s="1508">
        <f t="shared" si="605"/>
        <v>0</v>
      </c>
      <c r="DH27" s="1509">
        <f t="shared" si="605"/>
        <v>0</v>
      </c>
      <c r="DI27" s="1508">
        <f t="shared" si="605"/>
        <v>0</v>
      </c>
      <c r="DJ27" s="1508">
        <f t="shared" si="606"/>
        <v>0</v>
      </c>
      <c r="DK27" s="1508">
        <f t="shared" si="606"/>
        <v>0</v>
      </c>
      <c r="DL27" s="1508">
        <f t="shared" si="606"/>
        <v>0</v>
      </c>
      <c r="DM27" s="1508">
        <f t="shared" si="606"/>
        <v>0</v>
      </c>
      <c r="DN27" s="1508">
        <f t="shared" si="606"/>
        <v>0</v>
      </c>
      <c r="DO27" s="1508">
        <f t="shared" si="606"/>
        <v>0</v>
      </c>
      <c r="DP27" s="1508">
        <f t="shared" si="606"/>
        <v>0</v>
      </c>
      <c r="DQ27" s="1508">
        <f t="shared" si="606"/>
        <v>0</v>
      </c>
      <c r="DR27" s="1508">
        <f t="shared" si="606"/>
        <v>0</v>
      </c>
      <c r="DS27" s="1508">
        <f t="shared" si="606"/>
        <v>0</v>
      </c>
      <c r="DT27" s="1509">
        <f t="shared" si="606"/>
        <v>0</v>
      </c>
      <c r="DU27" s="1507">
        <f t="shared" si="606"/>
        <v>0</v>
      </c>
      <c r="DV27" s="1508">
        <f t="shared" si="606"/>
        <v>0</v>
      </c>
      <c r="DW27" s="1508">
        <f t="shared" si="606"/>
        <v>0</v>
      </c>
      <c r="DX27" s="1508">
        <f t="shared" si="606"/>
        <v>0</v>
      </c>
      <c r="DY27" s="1508">
        <f t="shared" si="606"/>
        <v>0</v>
      </c>
      <c r="DZ27" s="1508">
        <f t="shared" si="607"/>
        <v>0</v>
      </c>
      <c r="EA27" s="1508">
        <f t="shared" si="607"/>
        <v>0</v>
      </c>
      <c r="EB27" s="1508">
        <f t="shared" si="607"/>
        <v>0</v>
      </c>
      <c r="EC27" s="1508">
        <f t="shared" si="607"/>
        <v>0</v>
      </c>
      <c r="ED27" s="1508">
        <f t="shared" si="607"/>
        <v>0</v>
      </c>
      <c r="EE27" s="1508">
        <f t="shared" si="607"/>
        <v>0</v>
      </c>
      <c r="EF27" s="1508">
        <f t="shared" si="607"/>
        <v>0</v>
      </c>
      <c r="EG27" s="1507">
        <f t="shared" si="607"/>
        <v>0</v>
      </c>
      <c r="EH27" s="1508">
        <f t="shared" si="607"/>
        <v>0</v>
      </c>
      <c r="EI27" s="1508">
        <f t="shared" si="607"/>
        <v>0</v>
      </c>
      <c r="EJ27" s="1508">
        <f t="shared" si="607"/>
        <v>0</v>
      </c>
      <c r="EK27" s="1508">
        <f t="shared" si="607"/>
        <v>0</v>
      </c>
      <c r="EL27" s="1508">
        <f t="shared" si="607"/>
        <v>0</v>
      </c>
      <c r="EM27" s="1508">
        <f t="shared" si="607"/>
        <v>0</v>
      </c>
      <c r="EN27" s="1508">
        <f t="shared" si="607"/>
        <v>0</v>
      </c>
      <c r="EO27" s="1508">
        <f t="shared" si="607"/>
        <v>0</v>
      </c>
      <c r="EP27" s="1508">
        <f t="shared" si="608"/>
        <v>0</v>
      </c>
      <c r="EQ27" s="1508">
        <f t="shared" si="608"/>
        <v>0</v>
      </c>
      <c r="ER27" s="1509">
        <f t="shared" si="608"/>
        <v>0</v>
      </c>
      <c r="ES27" s="1507">
        <f t="shared" si="608"/>
        <v>0</v>
      </c>
      <c r="ET27" s="1508">
        <f t="shared" si="608"/>
        <v>0</v>
      </c>
      <c r="EU27" s="1508">
        <f t="shared" si="608"/>
        <v>0</v>
      </c>
      <c r="EV27" s="1508">
        <f t="shared" si="608"/>
        <v>0</v>
      </c>
      <c r="EW27" s="1508">
        <f t="shared" si="608"/>
        <v>0</v>
      </c>
      <c r="EX27" s="1508">
        <f t="shared" si="608"/>
        <v>0</v>
      </c>
      <c r="EY27" s="1508">
        <f t="shared" si="608"/>
        <v>0</v>
      </c>
      <c r="EZ27" s="1508">
        <f t="shared" si="608"/>
        <v>0</v>
      </c>
      <c r="FA27" s="1508">
        <f t="shared" si="608"/>
        <v>0</v>
      </c>
      <c r="FB27" s="1508">
        <f t="shared" si="608"/>
        <v>0</v>
      </c>
      <c r="FC27" s="1508">
        <f t="shared" si="608"/>
        <v>0</v>
      </c>
      <c r="FD27" s="1509">
        <f t="shared" si="608"/>
        <v>0</v>
      </c>
      <c r="FE27" s="1508">
        <f t="shared" si="608"/>
        <v>0</v>
      </c>
      <c r="FF27" s="1508">
        <f t="shared" si="609"/>
        <v>0</v>
      </c>
      <c r="FG27" s="1508">
        <f t="shared" si="610"/>
        <v>0</v>
      </c>
      <c r="FH27" s="1508">
        <f t="shared" si="610"/>
        <v>0</v>
      </c>
      <c r="FI27" s="1508">
        <f t="shared" si="610"/>
        <v>0</v>
      </c>
      <c r="FJ27" s="1508">
        <f t="shared" si="610"/>
        <v>0</v>
      </c>
      <c r="FK27" s="1508">
        <f t="shared" si="610"/>
        <v>0</v>
      </c>
      <c r="FL27" s="1508">
        <f t="shared" si="610"/>
        <v>0</v>
      </c>
      <c r="FM27" s="1508">
        <f t="shared" si="610"/>
        <v>0</v>
      </c>
      <c r="FN27" s="1508">
        <f t="shared" si="610"/>
        <v>0</v>
      </c>
      <c r="FO27" s="1508">
        <f t="shared" si="610"/>
        <v>0</v>
      </c>
      <c r="FP27" s="1509">
        <f t="shared" si="610"/>
        <v>0</v>
      </c>
      <c r="FQ27" s="1508">
        <f t="shared" si="610"/>
        <v>0</v>
      </c>
      <c r="FR27" s="1508">
        <f t="shared" si="610"/>
        <v>0</v>
      </c>
      <c r="FS27" s="1508">
        <f t="shared" si="610"/>
        <v>0</v>
      </c>
      <c r="FT27" s="1508">
        <f t="shared" si="610"/>
        <v>0</v>
      </c>
      <c r="FU27" s="1508">
        <f t="shared" si="610"/>
        <v>0</v>
      </c>
      <c r="FV27" s="1508">
        <f t="shared" si="610"/>
        <v>0</v>
      </c>
      <c r="FW27" s="1508">
        <f t="shared" si="428"/>
        <v>0</v>
      </c>
      <c r="FX27" s="1508">
        <f t="shared" si="428"/>
        <v>0</v>
      </c>
      <c r="FY27" s="1508">
        <f t="shared" si="428"/>
        <v>0</v>
      </c>
      <c r="FZ27" s="1508">
        <f t="shared" si="428"/>
        <v>0</v>
      </c>
      <c r="GA27" s="1508">
        <f t="shared" si="428"/>
        <v>0</v>
      </c>
      <c r="GB27" s="1509">
        <f t="shared" si="428"/>
        <v>0</v>
      </c>
      <c r="GC27" s="1506"/>
      <c r="GD27" s="1458">
        <f t="shared" si="446"/>
        <v>1</v>
      </c>
      <c r="GE27" s="1510">
        <f t="shared" si="586"/>
        <v>0</v>
      </c>
      <c r="GF27" s="1511">
        <f t="shared" si="586"/>
        <v>0</v>
      </c>
      <c r="GG27" s="1511">
        <f t="shared" si="586"/>
        <v>0</v>
      </c>
      <c r="GH27" s="1511">
        <f t="shared" si="586"/>
        <v>0</v>
      </c>
      <c r="GI27" s="1511">
        <f t="shared" si="586"/>
        <v>0</v>
      </c>
      <c r="GJ27" s="1511">
        <f t="shared" si="586"/>
        <v>0</v>
      </c>
      <c r="GK27" s="1511">
        <f t="shared" si="586"/>
        <v>0</v>
      </c>
      <c r="GL27" s="1511">
        <f t="shared" si="586"/>
        <v>0</v>
      </c>
      <c r="GM27" s="1511">
        <f t="shared" si="586"/>
        <v>0</v>
      </c>
      <c r="GN27" s="1512">
        <f t="shared" si="586"/>
        <v>0</v>
      </c>
      <c r="GO27" s="1513">
        <f t="shared" si="611"/>
        <v>0</v>
      </c>
      <c r="GP27" s="1506"/>
      <c r="GQ27" s="1510">
        <f t="shared" si="448"/>
        <v>0</v>
      </c>
      <c r="GR27" s="1511">
        <f t="shared" si="430"/>
        <v>0</v>
      </c>
      <c r="GS27" s="1511">
        <f t="shared" si="430"/>
        <v>0</v>
      </c>
      <c r="GT27" s="1511">
        <f t="shared" si="430"/>
        <v>0</v>
      </c>
      <c r="GU27" s="1511">
        <f t="shared" si="430"/>
        <v>0</v>
      </c>
      <c r="GV27" s="1511">
        <f t="shared" si="430"/>
        <v>0</v>
      </c>
      <c r="GW27" s="1511">
        <f t="shared" si="430"/>
        <v>0</v>
      </c>
      <c r="GX27" s="1511">
        <f t="shared" si="430"/>
        <v>0</v>
      </c>
      <c r="GY27" s="1511">
        <f t="shared" si="430"/>
        <v>0</v>
      </c>
      <c r="GZ27" s="1512">
        <f t="shared" si="430"/>
        <v>0</v>
      </c>
      <c r="HA27" s="1513">
        <f t="shared" si="612"/>
        <v>0</v>
      </c>
      <c r="HB27" s="1506">
        <f t="shared" si="581"/>
        <v>1</v>
      </c>
      <c r="HC27" s="1506"/>
      <c r="HD27" s="1508">
        <f t="shared" si="613"/>
        <v>0</v>
      </c>
      <c r="HE27" s="1460">
        <f t="shared" si="450"/>
        <v>0</v>
      </c>
      <c r="HF27" s="1460">
        <f t="shared" si="451"/>
        <v>0</v>
      </c>
      <c r="HG27" s="1460">
        <f t="shared" si="452"/>
        <v>0</v>
      </c>
      <c r="HH27" s="1460">
        <f t="shared" si="453"/>
        <v>0</v>
      </c>
      <c r="HI27" s="1460">
        <f t="shared" si="454"/>
        <v>0</v>
      </c>
      <c r="HJ27" s="1460">
        <f t="shared" si="455"/>
        <v>0</v>
      </c>
      <c r="HK27" s="1460">
        <f t="shared" si="456"/>
        <v>0</v>
      </c>
      <c r="HL27" s="1460">
        <f t="shared" si="457"/>
        <v>0</v>
      </c>
      <c r="HM27" s="1460">
        <f t="shared" si="458"/>
        <v>0</v>
      </c>
      <c r="HN27" s="1460">
        <f t="shared" si="459"/>
        <v>0</v>
      </c>
      <c r="HO27" s="1460">
        <f t="shared" si="460"/>
        <v>0</v>
      </c>
      <c r="HP27" s="1460">
        <f t="shared" si="461"/>
        <v>0</v>
      </c>
      <c r="HQ27" s="1460">
        <f t="shared" si="462"/>
        <v>0</v>
      </c>
      <c r="HR27" s="1460">
        <f t="shared" si="463"/>
        <v>0</v>
      </c>
      <c r="HS27" s="1460">
        <f t="shared" si="464"/>
        <v>0</v>
      </c>
      <c r="HT27" s="1460">
        <f t="shared" si="465"/>
        <v>0</v>
      </c>
      <c r="HU27" s="1460">
        <f t="shared" si="466"/>
        <v>0</v>
      </c>
      <c r="HV27" s="1460">
        <f t="shared" si="467"/>
        <v>0</v>
      </c>
      <c r="HW27" s="1460">
        <f t="shared" si="468"/>
        <v>0</v>
      </c>
      <c r="HX27" s="1460">
        <f t="shared" si="469"/>
        <v>0</v>
      </c>
      <c r="HY27" s="1460">
        <f t="shared" si="470"/>
        <v>0</v>
      </c>
      <c r="HZ27" s="1460">
        <f t="shared" si="471"/>
        <v>0</v>
      </c>
      <c r="IA27" s="1460">
        <f t="shared" si="472"/>
        <v>0</v>
      </c>
      <c r="IB27" s="1460">
        <f t="shared" si="473"/>
        <v>0</v>
      </c>
      <c r="IC27" s="1460">
        <f t="shared" si="474"/>
        <v>0</v>
      </c>
      <c r="ID27" s="1460">
        <f t="shared" si="475"/>
        <v>0</v>
      </c>
      <c r="IE27" s="1460">
        <f t="shared" si="476"/>
        <v>0</v>
      </c>
      <c r="IF27" s="1460">
        <f t="shared" si="477"/>
        <v>0</v>
      </c>
      <c r="IG27" s="1460">
        <f t="shared" si="478"/>
        <v>0</v>
      </c>
      <c r="IH27" s="1460">
        <f t="shared" si="479"/>
        <v>0</v>
      </c>
      <c r="II27" s="1460">
        <f t="shared" si="480"/>
        <v>0</v>
      </c>
      <c r="IJ27" s="1460">
        <f t="shared" si="481"/>
        <v>0</v>
      </c>
      <c r="IK27" s="1460">
        <f t="shared" si="482"/>
        <v>0</v>
      </c>
      <c r="IL27" s="1460">
        <f t="shared" si="483"/>
        <v>0</v>
      </c>
      <c r="IM27" s="1460">
        <f t="shared" si="484"/>
        <v>0</v>
      </c>
      <c r="IN27" s="1460">
        <f t="shared" si="485"/>
        <v>0</v>
      </c>
      <c r="IO27" s="1460">
        <f t="shared" si="486"/>
        <v>0</v>
      </c>
      <c r="IP27" s="1460">
        <f t="shared" si="487"/>
        <v>0</v>
      </c>
      <c r="IQ27" s="1460">
        <f t="shared" si="488"/>
        <v>0</v>
      </c>
      <c r="IR27" s="1460">
        <f t="shared" si="489"/>
        <v>0</v>
      </c>
      <c r="IS27" s="1460">
        <f t="shared" si="490"/>
        <v>0</v>
      </c>
      <c r="IT27" s="1460">
        <f t="shared" si="491"/>
        <v>0</v>
      </c>
      <c r="IU27" s="1460">
        <f t="shared" si="492"/>
        <v>0</v>
      </c>
      <c r="IV27" s="1460">
        <f t="shared" si="493"/>
        <v>0</v>
      </c>
      <c r="IW27" s="1460">
        <f t="shared" si="494"/>
        <v>0</v>
      </c>
      <c r="IX27" s="1460">
        <f t="shared" si="495"/>
        <v>0</v>
      </c>
      <c r="IY27" s="1460">
        <f t="shared" si="496"/>
        <v>0</v>
      </c>
      <c r="IZ27" s="1460">
        <f t="shared" si="497"/>
        <v>0</v>
      </c>
      <c r="JA27" s="1460">
        <f t="shared" si="498"/>
        <v>0</v>
      </c>
      <c r="JB27" s="1460">
        <f t="shared" si="499"/>
        <v>0</v>
      </c>
      <c r="JC27" s="1460">
        <f t="shared" si="500"/>
        <v>0</v>
      </c>
      <c r="JD27" s="1460">
        <f t="shared" si="501"/>
        <v>0</v>
      </c>
      <c r="JE27" s="1460">
        <f t="shared" si="502"/>
        <v>0</v>
      </c>
      <c r="JF27" s="1460">
        <f t="shared" si="503"/>
        <v>0</v>
      </c>
      <c r="JG27" s="1460">
        <f t="shared" si="504"/>
        <v>0</v>
      </c>
      <c r="JH27" s="1460">
        <f t="shared" si="505"/>
        <v>0</v>
      </c>
      <c r="JI27" s="1460">
        <f t="shared" si="506"/>
        <v>0</v>
      </c>
      <c r="JJ27" s="1460">
        <f t="shared" si="507"/>
        <v>0</v>
      </c>
      <c r="JK27" s="1460">
        <f t="shared" si="508"/>
        <v>0</v>
      </c>
      <c r="JL27" s="1460">
        <f t="shared" si="509"/>
        <v>0</v>
      </c>
      <c r="JM27" s="1460">
        <f t="shared" si="510"/>
        <v>0</v>
      </c>
      <c r="JN27" s="1460">
        <f t="shared" si="511"/>
        <v>0</v>
      </c>
      <c r="JO27" s="1460">
        <f t="shared" si="512"/>
        <v>0</v>
      </c>
      <c r="JP27" s="1460">
        <f t="shared" si="513"/>
        <v>0</v>
      </c>
      <c r="JQ27" s="1460">
        <f t="shared" si="514"/>
        <v>0</v>
      </c>
      <c r="JR27" s="1460">
        <f t="shared" si="515"/>
        <v>0</v>
      </c>
      <c r="JS27" s="1460">
        <f t="shared" si="516"/>
        <v>0</v>
      </c>
      <c r="JT27" s="1460">
        <f t="shared" si="517"/>
        <v>0</v>
      </c>
      <c r="JU27" s="1460">
        <f t="shared" si="518"/>
        <v>0</v>
      </c>
      <c r="JV27" s="1460">
        <f t="shared" si="519"/>
        <v>0</v>
      </c>
      <c r="JW27" s="1460">
        <f t="shared" si="520"/>
        <v>0</v>
      </c>
      <c r="JX27" s="1460">
        <f t="shared" si="521"/>
        <v>0</v>
      </c>
      <c r="JY27" s="1460">
        <f t="shared" si="522"/>
        <v>0</v>
      </c>
      <c r="JZ27" s="1460">
        <f t="shared" si="523"/>
        <v>0</v>
      </c>
      <c r="KA27" s="1460">
        <f t="shared" si="524"/>
        <v>0</v>
      </c>
      <c r="KB27" s="1460">
        <f t="shared" si="525"/>
        <v>0</v>
      </c>
      <c r="KC27" s="1460">
        <f t="shared" si="526"/>
        <v>0</v>
      </c>
      <c r="KD27" s="1460">
        <f t="shared" si="527"/>
        <v>0</v>
      </c>
      <c r="KE27" s="1460">
        <f t="shared" si="528"/>
        <v>0</v>
      </c>
      <c r="KF27" s="1460">
        <f t="shared" si="529"/>
        <v>0</v>
      </c>
      <c r="KG27" s="1460">
        <f t="shared" si="530"/>
        <v>0</v>
      </c>
      <c r="KH27" s="1460">
        <f t="shared" si="531"/>
        <v>0</v>
      </c>
      <c r="KI27" s="1460">
        <f t="shared" si="532"/>
        <v>0</v>
      </c>
      <c r="KJ27" s="1460">
        <f t="shared" si="533"/>
        <v>0</v>
      </c>
      <c r="KK27" s="1460">
        <f t="shared" si="534"/>
        <v>0</v>
      </c>
      <c r="KL27" s="1460">
        <f t="shared" si="535"/>
        <v>0</v>
      </c>
      <c r="KM27" s="1460">
        <f t="shared" si="536"/>
        <v>0</v>
      </c>
      <c r="KN27" s="1460">
        <f t="shared" si="537"/>
        <v>0</v>
      </c>
      <c r="KO27" s="1460">
        <f t="shared" si="538"/>
        <v>0</v>
      </c>
      <c r="KP27" s="1460">
        <f t="shared" si="539"/>
        <v>0</v>
      </c>
      <c r="KQ27" s="1460">
        <f t="shared" si="540"/>
        <v>0</v>
      </c>
      <c r="KR27" s="1460">
        <f t="shared" si="541"/>
        <v>0</v>
      </c>
      <c r="KS27" s="1460">
        <f t="shared" si="542"/>
        <v>0</v>
      </c>
      <c r="KT27" s="1460">
        <f t="shared" si="543"/>
        <v>0</v>
      </c>
      <c r="KU27" s="1460">
        <f t="shared" si="544"/>
        <v>0</v>
      </c>
      <c r="KV27" s="1460">
        <f t="shared" si="545"/>
        <v>0</v>
      </c>
      <c r="KW27" s="1460">
        <f t="shared" si="546"/>
        <v>0</v>
      </c>
      <c r="KX27" s="1460">
        <f t="shared" si="547"/>
        <v>0</v>
      </c>
      <c r="KY27" s="1460">
        <f t="shared" si="548"/>
        <v>0</v>
      </c>
      <c r="KZ27" s="1460">
        <f t="shared" si="549"/>
        <v>0</v>
      </c>
      <c r="LA27" s="1460">
        <f t="shared" si="550"/>
        <v>0</v>
      </c>
      <c r="LB27" s="1460">
        <f t="shared" si="551"/>
        <v>0</v>
      </c>
      <c r="LC27" s="1460">
        <f t="shared" si="552"/>
        <v>0</v>
      </c>
      <c r="LD27" s="1460">
        <f t="shared" si="553"/>
        <v>0</v>
      </c>
      <c r="LE27" s="1460">
        <f t="shared" si="554"/>
        <v>0</v>
      </c>
      <c r="LF27" s="1460">
        <f t="shared" si="555"/>
        <v>0</v>
      </c>
      <c r="LG27" s="1460">
        <f t="shared" si="556"/>
        <v>0</v>
      </c>
      <c r="LH27" s="1460">
        <f t="shared" si="557"/>
        <v>0</v>
      </c>
      <c r="LI27" s="1460">
        <f t="shared" si="558"/>
        <v>0</v>
      </c>
      <c r="LJ27" s="1460">
        <f t="shared" si="559"/>
        <v>0</v>
      </c>
      <c r="LK27" s="1460">
        <f t="shared" si="560"/>
        <v>0</v>
      </c>
      <c r="LL27" s="1460">
        <f t="shared" si="561"/>
        <v>0</v>
      </c>
      <c r="LM27" s="1460">
        <f t="shared" si="562"/>
        <v>0</v>
      </c>
      <c r="LN27" s="1460">
        <f t="shared" si="563"/>
        <v>0</v>
      </c>
      <c r="LO27" s="1460">
        <f t="shared" si="564"/>
        <v>0</v>
      </c>
      <c r="LP27" s="1460">
        <f t="shared" si="565"/>
        <v>0</v>
      </c>
      <c r="LQ27" s="1460">
        <f t="shared" si="566"/>
        <v>0</v>
      </c>
      <c r="LR27" s="1460">
        <f t="shared" si="567"/>
        <v>0</v>
      </c>
      <c r="LS27" s="1460">
        <f t="shared" si="568"/>
        <v>0</v>
      </c>
      <c r="LW27" s="1467">
        <f t="shared" si="569"/>
        <v>0</v>
      </c>
      <c r="LX27" s="1467">
        <f t="shared" si="573"/>
        <v>0</v>
      </c>
      <c r="LY27" s="1467">
        <f t="shared" si="574"/>
        <v>0</v>
      </c>
      <c r="LZ27" s="1467">
        <f t="shared" si="575"/>
        <v>0</v>
      </c>
      <c r="MA27" s="1506"/>
      <c r="MB27" s="1460">
        <f t="shared" si="570"/>
        <v>0</v>
      </c>
      <c r="MC27" s="1460">
        <f t="shared" si="571"/>
        <v>0</v>
      </c>
      <c r="MD27" s="1460">
        <f t="shared" si="571"/>
        <v>0</v>
      </c>
      <c r="ME27" s="1460">
        <f t="shared" si="571"/>
        <v>0</v>
      </c>
      <c r="MF27" s="1460">
        <f t="shared" si="571"/>
        <v>0</v>
      </c>
      <c r="MG27" s="1460">
        <f t="shared" si="571"/>
        <v>0</v>
      </c>
      <c r="MH27" s="1460">
        <f t="shared" si="571"/>
        <v>0</v>
      </c>
      <c r="MI27" s="1460">
        <f t="shared" si="571"/>
        <v>0</v>
      </c>
      <c r="MJ27" s="1460">
        <f t="shared" si="571"/>
        <v>0</v>
      </c>
      <c r="MK27" s="1460">
        <f t="shared" si="571"/>
        <v>0</v>
      </c>
      <c r="ML27" s="1460">
        <f t="shared" si="571"/>
        <v>0</v>
      </c>
      <c r="MM27" s="1460">
        <f t="shared" si="571"/>
        <v>0</v>
      </c>
      <c r="MN27" s="1460">
        <f t="shared" si="571"/>
        <v>0</v>
      </c>
      <c r="MO27" s="1460">
        <f t="shared" si="571"/>
        <v>0</v>
      </c>
      <c r="MP27" s="1460">
        <f t="shared" si="571"/>
        <v>0</v>
      </c>
      <c r="MQ27" s="1460">
        <f t="shared" si="571"/>
        <v>0</v>
      </c>
      <c r="MR27" s="1460">
        <f t="shared" si="571"/>
        <v>0</v>
      </c>
      <c r="MS27" s="1460">
        <f t="shared" si="583"/>
        <v>0</v>
      </c>
      <c r="MT27" s="1460">
        <f t="shared" si="583"/>
        <v>0</v>
      </c>
      <c r="MU27" s="1460">
        <f t="shared" si="583"/>
        <v>0</v>
      </c>
      <c r="MV27" s="1460">
        <f t="shared" si="583"/>
        <v>0</v>
      </c>
      <c r="MW27" s="1460">
        <f t="shared" si="583"/>
        <v>0</v>
      </c>
      <c r="MX27" s="1460">
        <f t="shared" si="583"/>
        <v>0</v>
      </c>
      <c r="MY27" s="1460">
        <f t="shared" si="583"/>
        <v>0</v>
      </c>
      <c r="MZ27" s="1460">
        <f t="shared" si="583"/>
        <v>0</v>
      </c>
      <c r="NA27" s="1460">
        <f t="shared" si="583"/>
        <v>0</v>
      </c>
      <c r="NB27" s="1460">
        <f t="shared" si="583"/>
        <v>0</v>
      </c>
      <c r="NC27" s="1460">
        <f t="shared" si="583"/>
        <v>0</v>
      </c>
      <c r="ND27" s="1460">
        <f t="shared" si="583"/>
        <v>0</v>
      </c>
      <c r="NE27" s="1460">
        <f t="shared" si="583"/>
        <v>0</v>
      </c>
      <c r="NF27" s="1460">
        <f t="shared" si="583"/>
        <v>0</v>
      </c>
      <c r="NG27" s="1460">
        <f t="shared" si="583"/>
        <v>0</v>
      </c>
      <c r="NH27" s="1460">
        <f t="shared" si="583"/>
        <v>0</v>
      </c>
      <c r="NI27" s="1460">
        <f t="shared" si="584"/>
        <v>0</v>
      </c>
      <c r="NJ27" s="1460">
        <f t="shared" si="584"/>
        <v>0</v>
      </c>
      <c r="NK27" s="1460">
        <f t="shared" si="584"/>
        <v>0</v>
      </c>
      <c r="NL27" s="1460">
        <f t="shared" si="584"/>
        <v>0</v>
      </c>
      <c r="NM27" s="1460">
        <f t="shared" si="584"/>
        <v>0</v>
      </c>
      <c r="NN27" s="1460">
        <f t="shared" si="584"/>
        <v>0</v>
      </c>
      <c r="NO27" s="1460">
        <f t="shared" si="584"/>
        <v>0</v>
      </c>
      <c r="NP27" s="1460">
        <f t="shared" si="584"/>
        <v>0</v>
      </c>
      <c r="NQ27" s="1460">
        <f t="shared" si="584"/>
        <v>0</v>
      </c>
      <c r="NR27" s="1460">
        <f t="shared" si="584"/>
        <v>0</v>
      </c>
      <c r="NS27" s="1460">
        <f t="shared" si="584"/>
        <v>0</v>
      </c>
      <c r="NT27" s="1460">
        <f t="shared" si="584"/>
        <v>0</v>
      </c>
      <c r="NU27" s="1460">
        <f t="shared" si="584"/>
        <v>0</v>
      </c>
      <c r="NV27" s="1460">
        <f t="shared" si="584"/>
        <v>0</v>
      </c>
      <c r="NW27" s="1460">
        <f t="shared" si="584"/>
        <v>0</v>
      </c>
      <c r="NX27" s="1460">
        <f t="shared" si="584"/>
        <v>0</v>
      </c>
      <c r="NY27" s="1460">
        <f t="shared" si="585"/>
        <v>0</v>
      </c>
      <c r="NZ27" s="1460">
        <f t="shared" si="585"/>
        <v>0</v>
      </c>
      <c r="OA27" s="1460">
        <f t="shared" si="585"/>
        <v>0</v>
      </c>
      <c r="OB27" s="1460">
        <f t="shared" si="585"/>
        <v>0</v>
      </c>
      <c r="OC27" s="1460">
        <f t="shared" si="585"/>
        <v>0</v>
      </c>
      <c r="OD27" s="1460">
        <f t="shared" si="585"/>
        <v>0</v>
      </c>
      <c r="OE27" s="1460">
        <f t="shared" si="585"/>
        <v>0</v>
      </c>
      <c r="OF27" s="1460">
        <f t="shared" si="585"/>
        <v>0</v>
      </c>
      <c r="OG27" s="1460">
        <f t="shared" si="585"/>
        <v>0</v>
      </c>
      <c r="OH27" s="1460">
        <f t="shared" si="585"/>
        <v>0</v>
      </c>
      <c r="OI27" s="1460">
        <f t="shared" si="585"/>
        <v>0</v>
      </c>
      <c r="OJ27" s="1460">
        <f t="shared" si="585"/>
        <v>0</v>
      </c>
      <c r="OK27" s="1460">
        <f t="shared" si="585"/>
        <v>0</v>
      </c>
      <c r="OL27" s="1460">
        <f t="shared" si="585"/>
        <v>0</v>
      </c>
      <c r="OM27" s="1460">
        <f t="shared" si="585"/>
        <v>0</v>
      </c>
      <c r="ON27" s="1460">
        <f t="shared" si="585"/>
        <v>0</v>
      </c>
      <c r="OO27" s="1460">
        <f t="shared" si="582"/>
        <v>0</v>
      </c>
      <c r="OP27" s="1460">
        <f t="shared" si="578"/>
        <v>0</v>
      </c>
      <c r="OQ27" s="1460">
        <f t="shared" si="578"/>
        <v>0</v>
      </c>
      <c r="OR27" s="1460">
        <f t="shared" si="578"/>
        <v>0</v>
      </c>
      <c r="OS27" s="1460">
        <f t="shared" si="578"/>
        <v>0</v>
      </c>
      <c r="OT27" s="1460">
        <f t="shared" si="578"/>
        <v>0</v>
      </c>
      <c r="OU27" s="1460">
        <f t="shared" si="578"/>
        <v>0</v>
      </c>
      <c r="OV27" s="1460">
        <f t="shared" si="578"/>
        <v>0</v>
      </c>
      <c r="OW27" s="1460">
        <f t="shared" si="578"/>
        <v>0</v>
      </c>
      <c r="OX27" s="1460">
        <f t="shared" si="578"/>
        <v>0</v>
      </c>
      <c r="OY27" s="1460">
        <f t="shared" si="578"/>
        <v>0</v>
      </c>
      <c r="OZ27" s="1460">
        <f t="shared" si="578"/>
        <v>0</v>
      </c>
      <c r="PA27" s="1460">
        <f t="shared" si="578"/>
        <v>0</v>
      </c>
      <c r="PB27" s="1460">
        <f t="shared" si="578"/>
        <v>0</v>
      </c>
      <c r="PC27" s="1460">
        <f t="shared" si="578"/>
        <v>0</v>
      </c>
      <c r="PD27" s="1460">
        <f t="shared" si="578"/>
        <v>0</v>
      </c>
      <c r="PE27" s="1460">
        <f t="shared" si="578"/>
        <v>0</v>
      </c>
      <c r="PF27" s="1460">
        <f t="shared" si="579"/>
        <v>0</v>
      </c>
      <c r="PG27" s="1460">
        <f t="shared" si="579"/>
        <v>0</v>
      </c>
      <c r="PH27" s="1460">
        <f t="shared" si="579"/>
        <v>0</v>
      </c>
      <c r="PI27" s="1460">
        <f t="shared" si="579"/>
        <v>0</v>
      </c>
      <c r="PJ27" s="1460">
        <f t="shared" si="579"/>
        <v>0</v>
      </c>
      <c r="PK27" s="1460">
        <f t="shared" si="579"/>
        <v>0</v>
      </c>
      <c r="PL27" s="1460">
        <f t="shared" si="579"/>
        <v>0</v>
      </c>
      <c r="PM27" s="1460">
        <f t="shared" si="579"/>
        <v>0</v>
      </c>
      <c r="PN27" s="1460">
        <f t="shared" si="579"/>
        <v>0</v>
      </c>
      <c r="PO27" s="1460">
        <f t="shared" si="579"/>
        <v>0</v>
      </c>
      <c r="PP27" s="1460">
        <f t="shared" si="579"/>
        <v>0</v>
      </c>
      <c r="PQ27" s="1460">
        <f t="shared" si="579"/>
        <v>0</v>
      </c>
      <c r="PR27" s="1460">
        <f t="shared" si="579"/>
        <v>0</v>
      </c>
      <c r="PS27" s="1460">
        <f t="shared" si="579"/>
        <v>0</v>
      </c>
      <c r="PT27" s="1460">
        <f t="shared" si="579"/>
        <v>0</v>
      </c>
      <c r="PU27" s="1460">
        <f t="shared" si="579"/>
        <v>0</v>
      </c>
      <c r="PV27" s="1460">
        <f t="shared" si="580"/>
        <v>0</v>
      </c>
      <c r="PW27" s="1460">
        <f t="shared" si="580"/>
        <v>0</v>
      </c>
      <c r="PX27" s="1460">
        <f t="shared" si="580"/>
        <v>0</v>
      </c>
      <c r="PY27" s="1460">
        <f t="shared" si="580"/>
        <v>0</v>
      </c>
      <c r="PZ27" s="1460">
        <f t="shared" si="580"/>
        <v>0</v>
      </c>
      <c r="QA27" s="1460">
        <f t="shared" si="580"/>
        <v>0</v>
      </c>
      <c r="QB27" s="1460">
        <f t="shared" si="580"/>
        <v>0</v>
      </c>
      <c r="QC27" s="1460">
        <f t="shared" si="580"/>
        <v>0</v>
      </c>
      <c r="QD27" s="1460">
        <f t="shared" si="580"/>
        <v>0</v>
      </c>
      <c r="QE27" s="1460">
        <f t="shared" si="580"/>
        <v>0</v>
      </c>
      <c r="QF27" s="1460">
        <f t="shared" si="580"/>
        <v>0</v>
      </c>
      <c r="QG27" s="1460">
        <f t="shared" si="580"/>
        <v>0</v>
      </c>
      <c r="QH27" s="1460">
        <f t="shared" si="580"/>
        <v>0</v>
      </c>
      <c r="QI27" s="1460">
        <f t="shared" si="580"/>
        <v>0</v>
      </c>
      <c r="QJ27" s="1460">
        <f t="shared" si="580"/>
        <v>0</v>
      </c>
      <c r="QK27" s="1460">
        <f t="shared" si="580"/>
        <v>0</v>
      </c>
      <c r="QL27" s="1460">
        <f t="shared" si="577"/>
        <v>0</v>
      </c>
      <c r="QM27" s="1460">
        <f t="shared" si="577"/>
        <v>0</v>
      </c>
      <c r="QN27" s="1460">
        <f t="shared" si="577"/>
        <v>0</v>
      </c>
      <c r="QO27" s="1460">
        <f t="shared" si="577"/>
        <v>0</v>
      </c>
      <c r="QP27" s="1460">
        <f t="shared" si="577"/>
        <v>0</v>
      </c>
      <c r="QQ27" s="1460">
        <f t="shared" si="577"/>
        <v>0</v>
      </c>
    </row>
    <row r="28" spans="1:459" s="1466" customFormat="1" ht="22.5" customHeight="1">
      <c r="A28" s="1468"/>
      <c r="B28" s="1469"/>
      <c r="C28" s="1469"/>
      <c r="D28" s="1470"/>
      <c r="E28" s="1471"/>
      <c r="F28" s="1472"/>
      <c r="G28" s="1472"/>
      <c r="H28" s="1473">
        <f t="shared" si="587"/>
        <v>0</v>
      </c>
      <c r="I28" s="1474">
        <v>0</v>
      </c>
      <c r="J28" s="1475">
        <f t="shared" si="437"/>
        <v>0</v>
      </c>
      <c r="K28" s="1476">
        <v>0</v>
      </c>
      <c r="L28" s="1477">
        <f t="shared" si="588"/>
        <v>0</v>
      </c>
      <c r="M28" s="1477">
        <f t="shared" si="589"/>
        <v>0</v>
      </c>
      <c r="N28" s="1478"/>
      <c r="O28" s="1479">
        <v>0</v>
      </c>
      <c r="P28" s="1480">
        <v>0</v>
      </c>
      <c r="Q28" s="1828">
        <v>0</v>
      </c>
      <c r="R28" s="1831">
        <f t="shared" si="439"/>
        <v>0</v>
      </c>
      <c r="S28" s="1481">
        <f>IF(AND(SUM(O28:Q28)=0,N28="NNN"),MIN('Operating History and Pro Forma'!$M$33,'Operating History and Pro Forma'!$T$15)*D28,SUM(O28:Q28)*D28)</f>
        <v>0</v>
      </c>
      <c r="T28" s="1482">
        <f t="shared" si="440"/>
        <v>0</v>
      </c>
      <c r="U28" s="1483">
        <f t="shared" si="590"/>
        <v>0</v>
      </c>
      <c r="V28" s="1480"/>
      <c r="W28" s="1514"/>
      <c r="X28" s="1486" t="str">
        <f t="shared" si="591"/>
        <v/>
      </c>
      <c r="Y28" s="1487">
        <f t="shared" si="394"/>
        <v>0</v>
      </c>
      <c r="Z28" s="1488"/>
      <c r="AA28" s="1488"/>
      <c r="AB28" s="1488"/>
      <c r="AC28" s="1488"/>
      <c r="AD28" s="1489">
        <f t="shared" si="395"/>
        <v>0</v>
      </c>
      <c r="AE28" s="1490" t="str">
        <f t="shared" si="592"/>
        <v/>
      </c>
      <c r="AF28" s="1491">
        <f t="shared" si="397"/>
        <v>0</v>
      </c>
      <c r="AG28" s="1492">
        <f t="shared" si="441"/>
        <v>0</v>
      </c>
      <c r="AH28" s="1493">
        <f t="shared" si="442"/>
        <v>0</v>
      </c>
      <c r="AI28" s="1493">
        <f t="shared" si="442"/>
        <v>0</v>
      </c>
      <c r="AJ28" s="1494">
        <f t="shared" si="442"/>
        <v>0</v>
      </c>
      <c r="AK28" s="1494">
        <f t="shared" si="442"/>
        <v>0</v>
      </c>
      <c r="AL28" s="1495">
        <f t="shared" si="442"/>
        <v>0</v>
      </c>
      <c r="AM28" s="1496">
        <f t="shared" si="442"/>
        <v>0</v>
      </c>
      <c r="AN28" s="1497">
        <f t="shared" si="399"/>
        <v>0</v>
      </c>
      <c r="AO28" s="1498">
        <f t="shared" si="443"/>
        <v>0</v>
      </c>
      <c r="AP28" s="1499">
        <f t="shared" si="593"/>
        <v>0</v>
      </c>
      <c r="AQ28" s="1500">
        <f t="shared" si="594"/>
        <v>0</v>
      </c>
      <c r="AR28" s="1501">
        <f t="shared" si="595"/>
        <v>0</v>
      </c>
      <c r="AS28" s="1498">
        <f t="shared" si="403"/>
        <v>0</v>
      </c>
      <c r="AT28" s="1501">
        <f t="shared" si="596"/>
        <v>0</v>
      </c>
      <c r="AU28" s="1498">
        <f t="shared" si="405"/>
        <v>1</v>
      </c>
      <c r="AV28" s="1498">
        <f t="shared" si="406"/>
        <v>2</v>
      </c>
      <c r="AW28" s="1499">
        <f t="shared" si="597"/>
        <v>0</v>
      </c>
      <c r="AX28" s="1502">
        <f t="shared" si="407"/>
        <v>0</v>
      </c>
      <c r="AY28" s="1503">
        <f t="shared" si="408"/>
        <v>0</v>
      </c>
      <c r="AZ28" s="1498">
        <f t="shared" si="598"/>
        <v>2</v>
      </c>
      <c r="BA28" s="1498">
        <f t="shared" si="410"/>
        <v>3</v>
      </c>
      <c r="BB28" s="1499">
        <f t="shared" si="599"/>
        <v>0</v>
      </c>
      <c r="BC28" s="1502">
        <f t="shared" si="412"/>
        <v>0</v>
      </c>
      <c r="BD28" s="1503">
        <f t="shared" si="413"/>
        <v>0</v>
      </c>
      <c r="BE28" s="1498">
        <f t="shared" si="600"/>
        <v>3</v>
      </c>
      <c r="BF28" s="1498">
        <f t="shared" si="415"/>
        <v>4</v>
      </c>
      <c r="BG28" s="1499">
        <f t="shared" si="601"/>
        <v>0</v>
      </c>
      <c r="BH28" s="1502">
        <f t="shared" si="417"/>
        <v>0</v>
      </c>
      <c r="BI28" s="1502">
        <f t="shared" si="418"/>
        <v>0</v>
      </c>
      <c r="BJ28" s="1504">
        <f t="shared" si="602"/>
        <v>1900</v>
      </c>
      <c r="BK28" s="1505" t="str">
        <f t="shared" si="444"/>
        <v/>
      </c>
      <c r="BL28" s="1506"/>
      <c r="BM28" s="1507">
        <f t="shared" si="603"/>
        <v>0</v>
      </c>
      <c r="BN28" s="1508">
        <f t="shared" si="445"/>
        <v>0</v>
      </c>
      <c r="BO28" s="1508">
        <f t="shared" si="445"/>
        <v>0</v>
      </c>
      <c r="BP28" s="1508">
        <f t="shared" si="445"/>
        <v>0</v>
      </c>
      <c r="BQ28" s="1508">
        <f t="shared" si="445"/>
        <v>0</v>
      </c>
      <c r="BR28" s="1508">
        <f t="shared" si="445"/>
        <v>0</v>
      </c>
      <c r="BS28" s="1508">
        <f t="shared" si="445"/>
        <v>0</v>
      </c>
      <c r="BT28" s="1508">
        <f t="shared" si="445"/>
        <v>0</v>
      </c>
      <c r="BU28" s="1508">
        <f t="shared" si="445"/>
        <v>0</v>
      </c>
      <c r="BV28" s="1508">
        <f t="shared" si="445"/>
        <v>0</v>
      </c>
      <c r="BW28" s="1508">
        <f t="shared" si="445"/>
        <v>0</v>
      </c>
      <c r="BX28" s="1508">
        <f t="shared" si="445"/>
        <v>0</v>
      </c>
      <c r="BY28" s="1507">
        <f t="shared" si="445"/>
        <v>0</v>
      </c>
      <c r="BZ28" s="1508">
        <f t="shared" si="445"/>
        <v>0</v>
      </c>
      <c r="CA28" s="1508">
        <f t="shared" si="445"/>
        <v>0</v>
      </c>
      <c r="CB28" s="1508">
        <f t="shared" si="445"/>
        <v>0</v>
      </c>
      <c r="CC28" s="1508">
        <f t="shared" si="445"/>
        <v>0</v>
      </c>
      <c r="CD28" s="1508">
        <f t="shared" si="604"/>
        <v>0</v>
      </c>
      <c r="CE28" s="1508">
        <f t="shared" si="604"/>
        <v>0</v>
      </c>
      <c r="CF28" s="1508">
        <f t="shared" si="604"/>
        <v>0</v>
      </c>
      <c r="CG28" s="1508">
        <f t="shared" si="604"/>
        <v>0</v>
      </c>
      <c r="CH28" s="1508">
        <f t="shared" si="604"/>
        <v>0</v>
      </c>
      <c r="CI28" s="1508">
        <f t="shared" si="604"/>
        <v>0</v>
      </c>
      <c r="CJ28" s="1509">
        <f t="shared" si="604"/>
        <v>0</v>
      </c>
      <c r="CK28" s="1507">
        <f t="shared" si="604"/>
        <v>0</v>
      </c>
      <c r="CL28" s="1508">
        <f t="shared" si="604"/>
        <v>0</v>
      </c>
      <c r="CM28" s="1508">
        <f t="shared" si="604"/>
        <v>0</v>
      </c>
      <c r="CN28" s="1508">
        <f t="shared" si="604"/>
        <v>0</v>
      </c>
      <c r="CO28" s="1508">
        <f t="shared" si="604"/>
        <v>0</v>
      </c>
      <c r="CP28" s="1508">
        <f t="shared" si="604"/>
        <v>0</v>
      </c>
      <c r="CQ28" s="1508">
        <f t="shared" si="604"/>
        <v>0</v>
      </c>
      <c r="CR28" s="1508">
        <f t="shared" si="604"/>
        <v>0</v>
      </c>
      <c r="CS28" s="1508">
        <f t="shared" si="604"/>
        <v>0</v>
      </c>
      <c r="CT28" s="1508">
        <f t="shared" si="605"/>
        <v>0</v>
      </c>
      <c r="CU28" s="1508">
        <f t="shared" si="605"/>
        <v>0</v>
      </c>
      <c r="CV28" s="1509">
        <f t="shared" si="605"/>
        <v>0</v>
      </c>
      <c r="CW28" s="1508">
        <f t="shared" si="605"/>
        <v>0</v>
      </c>
      <c r="CX28" s="1508">
        <f t="shared" si="605"/>
        <v>0</v>
      </c>
      <c r="CY28" s="1508">
        <f t="shared" si="605"/>
        <v>0</v>
      </c>
      <c r="CZ28" s="1508">
        <f t="shared" si="605"/>
        <v>0</v>
      </c>
      <c r="DA28" s="1508">
        <f t="shared" si="605"/>
        <v>0</v>
      </c>
      <c r="DB28" s="1508">
        <f t="shared" si="605"/>
        <v>0</v>
      </c>
      <c r="DC28" s="1508">
        <f t="shared" si="605"/>
        <v>0</v>
      </c>
      <c r="DD28" s="1508">
        <f t="shared" si="605"/>
        <v>0</v>
      </c>
      <c r="DE28" s="1508">
        <f t="shared" si="605"/>
        <v>0</v>
      </c>
      <c r="DF28" s="1508">
        <f t="shared" si="605"/>
        <v>0</v>
      </c>
      <c r="DG28" s="1508">
        <f t="shared" si="605"/>
        <v>0</v>
      </c>
      <c r="DH28" s="1509">
        <f t="shared" si="605"/>
        <v>0</v>
      </c>
      <c r="DI28" s="1508">
        <f t="shared" si="605"/>
        <v>0</v>
      </c>
      <c r="DJ28" s="1508">
        <f t="shared" si="606"/>
        <v>0</v>
      </c>
      <c r="DK28" s="1508">
        <f t="shared" si="606"/>
        <v>0</v>
      </c>
      <c r="DL28" s="1508">
        <f t="shared" si="606"/>
        <v>0</v>
      </c>
      <c r="DM28" s="1508">
        <f t="shared" si="606"/>
        <v>0</v>
      </c>
      <c r="DN28" s="1508">
        <f t="shared" si="606"/>
        <v>0</v>
      </c>
      <c r="DO28" s="1508">
        <f t="shared" si="606"/>
        <v>0</v>
      </c>
      <c r="DP28" s="1508">
        <f t="shared" si="606"/>
        <v>0</v>
      </c>
      <c r="DQ28" s="1508">
        <f t="shared" si="606"/>
        <v>0</v>
      </c>
      <c r="DR28" s="1508">
        <f t="shared" si="606"/>
        <v>0</v>
      </c>
      <c r="DS28" s="1508">
        <f t="shared" si="606"/>
        <v>0</v>
      </c>
      <c r="DT28" s="1509">
        <f t="shared" si="606"/>
        <v>0</v>
      </c>
      <c r="DU28" s="1507">
        <f t="shared" si="606"/>
        <v>0</v>
      </c>
      <c r="DV28" s="1508">
        <f t="shared" si="606"/>
        <v>0</v>
      </c>
      <c r="DW28" s="1508">
        <f t="shared" si="606"/>
        <v>0</v>
      </c>
      <c r="DX28" s="1508">
        <f t="shared" si="606"/>
        <v>0</v>
      </c>
      <c r="DY28" s="1508">
        <f t="shared" si="606"/>
        <v>0</v>
      </c>
      <c r="DZ28" s="1508">
        <f t="shared" si="607"/>
        <v>0</v>
      </c>
      <c r="EA28" s="1508">
        <f t="shared" si="607"/>
        <v>0</v>
      </c>
      <c r="EB28" s="1508">
        <f t="shared" si="607"/>
        <v>0</v>
      </c>
      <c r="EC28" s="1508">
        <f t="shared" si="607"/>
        <v>0</v>
      </c>
      <c r="ED28" s="1508">
        <f t="shared" si="607"/>
        <v>0</v>
      </c>
      <c r="EE28" s="1508">
        <f t="shared" si="607"/>
        <v>0</v>
      </c>
      <c r="EF28" s="1508">
        <f t="shared" si="607"/>
        <v>0</v>
      </c>
      <c r="EG28" s="1507">
        <f t="shared" si="607"/>
        <v>0</v>
      </c>
      <c r="EH28" s="1508">
        <f t="shared" si="607"/>
        <v>0</v>
      </c>
      <c r="EI28" s="1508">
        <f t="shared" si="607"/>
        <v>0</v>
      </c>
      <c r="EJ28" s="1508">
        <f t="shared" si="607"/>
        <v>0</v>
      </c>
      <c r="EK28" s="1508">
        <f t="shared" si="607"/>
        <v>0</v>
      </c>
      <c r="EL28" s="1508">
        <f t="shared" si="607"/>
        <v>0</v>
      </c>
      <c r="EM28" s="1508">
        <f t="shared" si="607"/>
        <v>0</v>
      </c>
      <c r="EN28" s="1508">
        <f t="shared" si="607"/>
        <v>0</v>
      </c>
      <c r="EO28" s="1508">
        <f t="shared" si="607"/>
        <v>0</v>
      </c>
      <c r="EP28" s="1508">
        <f t="shared" si="608"/>
        <v>0</v>
      </c>
      <c r="EQ28" s="1508">
        <f t="shared" si="608"/>
        <v>0</v>
      </c>
      <c r="ER28" s="1509">
        <f t="shared" si="608"/>
        <v>0</v>
      </c>
      <c r="ES28" s="1507">
        <f t="shared" si="608"/>
        <v>0</v>
      </c>
      <c r="ET28" s="1508">
        <f t="shared" si="608"/>
        <v>0</v>
      </c>
      <c r="EU28" s="1508">
        <f t="shared" si="608"/>
        <v>0</v>
      </c>
      <c r="EV28" s="1508">
        <f t="shared" si="608"/>
        <v>0</v>
      </c>
      <c r="EW28" s="1508">
        <f t="shared" si="608"/>
        <v>0</v>
      </c>
      <c r="EX28" s="1508">
        <f t="shared" si="608"/>
        <v>0</v>
      </c>
      <c r="EY28" s="1508">
        <f t="shared" si="608"/>
        <v>0</v>
      </c>
      <c r="EZ28" s="1508">
        <f t="shared" si="608"/>
        <v>0</v>
      </c>
      <c r="FA28" s="1508">
        <f t="shared" si="608"/>
        <v>0</v>
      </c>
      <c r="FB28" s="1508">
        <f t="shared" si="608"/>
        <v>0</v>
      </c>
      <c r="FC28" s="1508">
        <f t="shared" si="608"/>
        <v>0</v>
      </c>
      <c r="FD28" s="1509">
        <f t="shared" si="608"/>
        <v>0</v>
      </c>
      <c r="FE28" s="1508">
        <f t="shared" si="608"/>
        <v>0</v>
      </c>
      <c r="FF28" s="1508">
        <f t="shared" si="609"/>
        <v>0</v>
      </c>
      <c r="FG28" s="1508">
        <f t="shared" si="610"/>
        <v>0</v>
      </c>
      <c r="FH28" s="1508">
        <f t="shared" si="610"/>
        <v>0</v>
      </c>
      <c r="FI28" s="1508">
        <f t="shared" si="610"/>
        <v>0</v>
      </c>
      <c r="FJ28" s="1508">
        <f t="shared" si="610"/>
        <v>0</v>
      </c>
      <c r="FK28" s="1508">
        <f t="shared" si="610"/>
        <v>0</v>
      </c>
      <c r="FL28" s="1508">
        <f t="shared" si="610"/>
        <v>0</v>
      </c>
      <c r="FM28" s="1508">
        <f t="shared" si="610"/>
        <v>0</v>
      </c>
      <c r="FN28" s="1508">
        <f t="shared" si="610"/>
        <v>0</v>
      </c>
      <c r="FO28" s="1508">
        <f t="shared" si="610"/>
        <v>0</v>
      </c>
      <c r="FP28" s="1509">
        <f t="shared" si="610"/>
        <v>0</v>
      </c>
      <c r="FQ28" s="1508">
        <f t="shared" si="610"/>
        <v>0</v>
      </c>
      <c r="FR28" s="1508">
        <f t="shared" si="610"/>
        <v>0</v>
      </c>
      <c r="FS28" s="1508">
        <f t="shared" si="610"/>
        <v>0</v>
      </c>
      <c r="FT28" s="1508">
        <f t="shared" si="610"/>
        <v>0</v>
      </c>
      <c r="FU28" s="1508">
        <f t="shared" si="610"/>
        <v>0</v>
      </c>
      <c r="FV28" s="1508">
        <f t="shared" si="610"/>
        <v>0</v>
      </c>
      <c r="FW28" s="1508">
        <f t="shared" si="428"/>
        <v>0</v>
      </c>
      <c r="FX28" s="1508">
        <f t="shared" si="428"/>
        <v>0</v>
      </c>
      <c r="FY28" s="1508">
        <f t="shared" si="428"/>
        <v>0</v>
      </c>
      <c r="FZ28" s="1508">
        <f t="shared" si="428"/>
        <v>0</v>
      </c>
      <c r="GA28" s="1508">
        <f t="shared" si="428"/>
        <v>0</v>
      </c>
      <c r="GB28" s="1509">
        <f t="shared" si="428"/>
        <v>0</v>
      </c>
      <c r="GC28" s="1506"/>
      <c r="GD28" s="1458">
        <f t="shared" si="446"/>
        <v>1</v>
      </c>
      <c r="GE28" s="1510">
        <f t="shared" si="586"/>
        <v>0</v>
      </c>
      <c r="GF28" s="1511">
        <f t="shared" si="586"/>
        <v>0</v>
      </c>
      <c r="GG28" s="1511">
        <f t="shared" si="586"/>
        <v>0</v>
      </c>
      <c r="GH28" s="1511">
        <f t="shared" si="586"/>
        <v>0</v>
      </c>
      <c r="GI28" s="1511">
        <f t="shared" si="586"/>
        <v>0</v>
      </c>
      <c r="GJ28" s="1511">
        <f t="shared" si="586"/>
        <v>0</v>
      </c>
      <c r="GK28" s="1511">
        <f t="shared" si="586"/>
        <v>0</v>
      </c>
      <c r="GL28" s="1511">
        <f t="shared" si="586"/>
        <v>0</v>
      </c>
      <c r="GM28" s="1511">
        <f t="shared" si="586"/>
        <v>0</v>
      </c>
      <c r="GN28" s="1512">
        <f t="shared" si="586"/>
        <v>0</v>
      </c>
      <c r="GO28" s="1513">
        <f t="shared" si="611"/>
        <v>0</v>
      </c>
      <c r="GP28" s="1506"/>
      <c r="GQ28" s="1510">
        <f t="shared" si="448"/>
        <v>0</v>
      </c>
      <c r="GR28" s="1511">
        <f t="shared" si="430"/>
        <v>0</v>
      </c>
      <c r="GS28" s="1511">
        <f t="shared" si="430"/>
        <v>0</v>
      </c>
      <c r="GT28" s="1511">
        <f t="shared" si="430"/>
        <v>0</v>
      </c>
      <c r="GU28" s="1511">
        <f t="shared" si="430"/>
        <v>0</v>
      </c>
      <c r="GV28" s="1511">
        <f t="shared" si="430"/>
        <v>0</v>
      </c>
      <c r="GW28" s="1511">
        <f t="shared" si="430"/>
        <v>0</v>
      </c>
      <c r="GX28" s="1511">
        <f t="shared" si="430"/>
        <v>0</v>
      </c>
      <c r="GY28" s="1511">
        <f t="shared" si="430"/>
        <v>0</v>
      </c>
      <c r="GZ28" s="1512">
        <f t="shared" si="430"/>
        <v>0</v>
      </c>
      <c r="HA28" s="1513">
        <f t="shared" si="612"/>
        <v>0</v>
      </c>
      <c r="HB28" s="1506">
        <f t="shared" si="581"/>
        <v>1</v>
      </c>
      <c r="HC28" s="1506"/>
      <c r="HD28" s="1508">
        <f t="shared" si="613"/>
        <v>0</v>
      </c>
      <c r="HE28" s="1460">
        <f t="shared" si="450"/>
        <v>0</v>
      </c>
      <c r="HF28" s="1460">
        <f t="shared" si="451"/>
        <v>0</v>
      </c>
      <c r="HG28" s="1460">
        <f t="shared" si="452"/>
        <v>0</v>
      </c>
      <c r="HH28" s="1460">
        <f t="shared" si="453"/>
        <v>0</v>
      </c>
      <c r="HI28" s="1460">
        <f t="shared" si="454"/>
        <v>0</v>
      </c>
      <c r="HJ28" s="1460">
        <f t="shared" si="455"/>
        <v>0</v>
      </c>
      <c r="HK28" s="1460">
        <f t="shared" si="456"/>
        <v>0</v>
      </c>
      <c r="HL28" s="1460">
        <f t="shared" si="457"/>
        <v>0</v>
      </c>
      <c r="HM28" s="1460">
        <f t="shared" si="458"/>
        <v>0</v>
      </c>
      <c r="HN28" s="1460">
        <f t="shared" si="459"/>
        <v>0</v>
      </c>
      <c r="HO28" s="1460">
        <f t="shared" si="460"/>
        <v>0</v>
      </c>
      <c r="HP28" s="1460">
        <f t="shared" si="461"/>
        <v>0</v>
      </c>
      <c r="HQ28" s="1460">
        <f t="shared" si="462"/>
        <v>0</v>
      </c>
      <c r="HR28" s="1460">
        <f t="shared" si="463"/>
        <v>0</v>
      </c>
      <c r="HS28" s="1460">
        <f t="shared" si="464"/>
        <v>0</v>
      </c>
      <c r="HT28" s="1460">
        <f t="shared" si="465"/>
        <v>0</v>
      </c>
      <c r="HU28" s="1460">
        <f t="shared" si="466"/>
        <v>0</v>
      </c>
      <c r="HV28" s="1460">
        <f t="shared" si="467"/>
        <v>0</v>
      </c>
      <c r="HW28" s="1460">
        <f t="shared" si="468"/>
        <v>0</v>
      </c>
      <c r="HX28" s="1460">
        <f t="shared" si="469"/>
        <v>0</v>
      </c>
      <c r="HY28" s="1460">
        <f t="shared" si="470"/>
        <v>0</v>
      </c>
      <c r="HZ28" s="1460">
        <f t="shared" si="471"/>
        <v>0</v>
      </c>
      <c r="IA28" s="1460">
        <f t="shared" si="472"/>
        <v>0</v>
      </c>
      <c r="IB28" s="1460">
        <f t="shared" si="473"/>
        <v>0</v>
      </c>
      <c r="IC28" s="1460">
        <f t="shared" si="474"/>
        <v>0</v>
      </c>
      <c r="ID28" s="1460">
        <f t="shared" si="475"/>
        <v>0</v>
      </c>
      <c r="IE28" s="1460">
        <f t="shared" si="476"/>
        <v>0</v>
      </c>
      <c r="IF28" s="1460">
        <f t="shared" si="477"/>
        <v>0</v>
      </c>
      <c r="IG28" s="1460">
        <f t="shared" si="478"/>
        <v>0</v>
      </c>
      <c r="IH28" s="1460">
        <f t="shared" si="479"/>
        <v>0</v>
      </c>
      <c r="II28" s="1460">
        <f t="shared" si="480"/>
        <v>0</v>
      </c>
      <c r="IJ28" s="1460">
        <f t="shared" si="481"/>
        <v>0</v>
      </c>
      <c r="IK28" s="1460">
        <f t="shared" si="482"/>
        <v>0</v>
      </c>
      <c r="IL28" s="1460">
        <f t="shared" si="483"/>
        <v>0</v>
      </c>
      <c r="IM28" s="1460">
        <f t="shared" si="484"/>
        <v>0</v>
      </c>
      <c r="IN28" s="1460">
        <f t="shared" si="485"/>
        <v>0</v>
      </c>
      <c r="IO28" s="1460">
        <f t="shared" si="486"/>
        <v>0</v>
      </c>
      <c r="IP28" s="1460">
        <f t="shared" si="487"/>
        <v>0</v>
      </c>
      <c r="IQ28" s="1460">
        <f t="shared" si="488"/>
        <v>0</v>
      </c>
      <c r="IR28" s="1460">
        <f t="shared" si="489"/>
        <v>0</v>
      </c>
      <c r="IS28" s="1460">
        <f t="shared" si="490"/>
        <v>0</v>
      </c>
      <c r="IT28" s="1460">
        <f t="shared" si="491"/>
        <v>0</v>
      </c>
      <c r="IU28" s="1460">
        <f t="shared" si="492"/>
        <v>0</v>
      </c>
      <c r="IV28" s="1460">
        <f t="shared" si="493"/>
        <v>0</v>
      </c>
      <c r="IW28" s="1460">
        <f t="shared" si="494"/>
        <v>0</v>
      </c>
      <c r="IX28" s="1460">
        <f t="shared" si="495"/>
        <v>0</v>
      </c>
      <c r="IY28" s="1460">
        <f t="shared" si="496"/>
        <v>0</v>
      </c>
      <c r="IZ28" s="1460">
        <f t="shared" si="497"/>
        <v>0</v>
      </c>
      <c r="JA28" s="1460">
        <f t="shared" si="498"/>
        <v>0</v>
      </c>
      <c r="JB28" s="1460">
        <f t="shared" si="499"/>
        <v>0</v>
      </c>
      <c r="JC28" s="1460">
        <f t="shared" si="500"/>
        <v>0</v>
      </c>
      <c r="JD28" s="1460">
        <f t="shared" si="501"/>
        <v>0</v>
      </c>
      <c r="JE28" s="1460">
        <f t="shared" si="502"/>
        <v>0</v>
      </c>
      <c r="JF28" s="1460">
        <f t="shared" si="503"/>
        <v>0</v>
      </c>
      <c r="JG28" s="1460">
        <f t="shared" si="504"/>
        <v>0</v>
      </c>
      <c r="JH28" s="1460">
        <f t="shared" si="505"/>
        <v>0</v>
      </c>
      <c r="JI28" s="1460">
        <f t="shared" si="506"/>
        <v>0</v>
      </c>
      <c r="JJ28" s="1460">
        <f t="shared" si="507"/>
        <v>0</v>
      </c>
      <c r="JK28" s="1460">
        <f t="shared" si="508"/>
        <v>0</v>
      </c>
      <c r="JL28" s="1460">
        <f t="shared" si="509"/>
        <v>0</v>
      </c>
      <c r="JM28" s="1460">
        <f t="shared" si="510"/>
        <v>0</v>
      </c>
      <c r="JN28" s="1460">
        <f t="shared" si="511"/>
        <v>0</v>
      </c>
      <c r="JO28" s="1460">
        <f t="shared" si="512"/>
        <v>0</v>
      </c>
      <c r="JP28" s="1460">
        <f t="shared" si="513"/>
        <v>0</v>
      </c>
      <c r="JQ28" s="1460">
        <f t="shared" si="514"/>
        <v>0</v>
      </c>
      <c r="JR28" s="1460">
        <f t="shared" si="515"/>
        <v>0</v>
      </c>
      <c r="JS28" s="1460">
        <f t="shared" si="516"/>
        <v>0</v>
      </c>
      <c r="JT28" s="1460">
        <f t="shared" si="517"/>
        <v>0</v>
      </c>
      <c r="JU28" s="1460">
        <f t="shared" si="518"/>
        <v>0</v>
      </c>
      <c r="JV28" s="1460">
        <f t="shared" si="519"/>
        <v>0</v>
      </c>
      <c r="JW28" s="1460">
        <f t="shared" si="520"/>
        <v>0</v>
      </c>
      <c r="JX28" s="1460">
        <f t="shared" si="521"/>
        <v>0</v>
      </c>
      <c r="JY28" s="1460">
        <f t="shared" si="522"/>
        <v>0</v>
      </c>
      <c r="JZ28" s="1460">
        <f t="shared" si="523"/>
        <v>0</v>
      </c>
      <c r="KA28" s="1460">
        <f t="shared" si="524"/>
        <v>0</v>
      </c>
      <c r="KB28" s="1460">
        <f t="shared" si="525"/>
        <v>0</v>
      </c>
      <c r="KC28" s="1460">
        <f t="shared" si="526"/>
        <v>0</v>
      </c>
      <c r="KD28" s="1460">
        <f t="shared" si="527"/>
        <v>0</v>
      </c>
      <c r="KE28" s="1460">
        <f t="shared" si="528"/>
        <v>0</v>
      </c>
      <c r="KF28" s="1460">
        <f t="shared" si="529"/>
        <v>0</v>
      </c>
      <c r="KG28" s="1460">
        <f t="shared" si="530"/>
        <v>0</v>
      </c>
      <c r="KH28" s="1460">
        <f t="shared" si="531"/>
        <v>0</v>
      </c>
      <c r="KI28" s="1460">
        <f t="shared" si="532"/>
        <v>0</v>
      </c>
      <c r="KJ28" s="1460">
        <f t="shared" si="533"/>
        <v>0</v>
      </c>
      <c r="KK28" s="1460">
        <f t="shared" si="534"/>
        <v>0</v>
      </c>
      <c r="KL28" s="1460">
        <f t="shared" si="535"/>
        <v>0</v>
      </c>
      <c r="KM28" s="1460">
        <f t="shared" si="536"/>
        <v>0</v>
      </c>
      <c r="KN28" s="1460">
        <f t="shared" si="537"/>
        <v>0</v>
      </c>
      <c r="KO28" s="1460">
        <f t="shared" si="538"/>
        <v>0</v>
      </c>
      <c r="KP28" s="1460">
        <f t="shared" si="539"/>
        <v>0</v>
      </c>
      <c r="KQ28" s="1460">
        <f t="shared" si="540"/>
        <v>0</v>
      </c>
      <c r="KR28" s="1460">
        <f t="shared" si="541"/>
        <v>0</v>
      </c>
      <c r="KS28" s="1460">
        <f t="shared" si="542"/>
        <v>0</v>
      </c>
      <c r="KT28" s="1460">
        <f t="shared" si="543"/>
        <v>0</v>
      </c>
      <c r="KU28" s="1460">
        <f t="shared" si="544"/>
        <v>0</v>
      </c>
      <c r="KV28" s="1460">
        <f t="shared" si="545"/>
        <v>0</v>
      </c>
      <c r="KW28" s="1460">
        <f t="shared" si="546"/>
        <v>0</v>
      </c>
      <c r="KX28" s="1460">
        <f t="shared" si="547"/>
        <v>0</v>
      </c>
      <c r="KY28" s="1460">
        <f t="shared" si="548"/>
        <v>0</v>
      </c>
      <c r="KZ28" s="1460">
        <f t="shared" si="549"/>
        <v>0</v>
      </c>
      <c r="LA28" s="1460">
        <f t="shared" si="550"/>
        <v>0</v>
      </c>
      <c r="LB28" s="1460">
        <f t="shared" si="551"/>
        <v>0</v>
      </c>
      <c r="LC28" s="1460">
        <f t="shared" si="552"/>
        <v>0</v>
      </c>
      <c r="LD28" s="1460">
        <f t="shared" si="553"/>
        <v>0</v>
      </c>
      <c r="LE28" s="1460">
        <f t="shared" si="554"/>
        <v>0</v>
      </c>
      <c r="LF28" s="1460">
        <f t="shared" si="555"/>
        <v>0</v>
      </c>
      <c r="LG28" s="1460">
        <f t="shared" si="556"/>
        <v>0</v>
      </c>
      <c r="LH28" s="1460">
        <f t="shared" si="557"/>
        <v>0</v>
      </c>
      <c r="LI28" s="1460">
        <f t="shared" si="558"/>
        <v>0</v>
      </c>
      <c r="LJ28" s="1460">
        <f t="shared" si="559"/>
        <v>0</v>
      </c>
      <c r="LK28" s="1460">
        <f t="shared" si="560"/>
        <v>0</v>
      </c>
      <c r="LL28" s="1460">
        <f t="shared" si="561"/>
        <v>0</v>
      </c>
      <c r="LM28" s="1460">
        <f t="shared" si="562"/>
        <v>0</v>
      </c>
      <c r="LN28" s="1460">
        <f t="shared" si="563"/>
        <v>0</v>
      </c>
      <c r="LO28" s="1460">
        <f t="shared" si="564"/>
        <v>0</v>
      </c>
      <c r="LP28" s="1460">
        <f t="shared" si="565"/>
        <v>0</v>
      </c>
      <c r="LQ28" s="1460">
        <f t="shared" si="566"/>
        <v>0</v>
      </c>
      <c r="LR28" s="1460">
        <f t="shared" si="567"/>
        <v>0</v>
      </c>
      <c r="LS28" s="1460">
        <f t="shared" si="568"/>
        <v>0</v>
      </c>
      <c r="LW28" s="1467">
        <f t="shared" si="569"/>
        <v>0</v>
      </c>
      <c r="LX28" s="1467">
        <f t="shared" si="573"/>
        <v>0</v>
      </c>
      <c r="LY28" s="1467">
        <f t="shared" si="574"/>
        <v>0</v>
      </c>
      <c r="LZ28" s="1467">
        <f t="shared" si="575"/>
        <v>0</v>
      </c>
      <c r="MA28" s="1506"/>
      <c r="MB28" s="1460">
        <f t="shared" si="570"/>
        <v>0</v>
      </c>
      <c r="MC28" s="1460">
        <f t="shared" si="571"/>
        <v>0</v>
      </c>
      <c r="MD28" s="1460">
        <f t="shared" si="571"/>
        <v>0</v>
      </c>
      <c r="ME28" s="1460">
        <f t="shared" si="571"/>
        <v>0</v>
      </c>
      <c r="MF28" s="1460">
        <f t="shared" si="571"/>
        <v>0</v>
      </c>
      <c r="MG28" s="1460">
        <f t="shared" si="571"/>
        <v>0</v>
      </c>
      <c r="MH28" s="1460">
        <f t="shared" si="571"/>
        <v>0</v>
      </c>
      <c r="MI28" s="1460">
        <f t="shared" si="571"/>
        <v>0</v>
      </c>
      <c r="MJ28" s="1460">
        <f t="shared" si="571"/>
        <v>0</v>
      </c>
      <c r="MK28" s="1460">
        <f t="shared" si="571"/>
        <v>0</v>
      </c>
      <c r="ML28" s="1460">
        <f t="shared" si="571"/>
        <v>0</v>
      </c>
      <c r="MM28" s="1460">
        <f t="shared" si="571"/>
        <v>0</v>
      </c>
      <c r="MN28" s="1460">
        <f t="shared" si="571"/>
        <v>0</v>
      </c>
      <c r="MO28" s="1460">
        <f t="shared" si="571"/>
        <v>0</v>
      </c>
      <c r="MP28" s="1460">
        <f t="shared" si="571"/>
        <v>0</v>
      </c>
      <c r="MQ28" s="1460">
        <f t="shared" si="571"/>
        <v>0</v>
      </c>
      <c r="MR28" s="1460">
        <f t="shared" si="571"/>
        <v>0</v>
      </c>
      <c r="MS28" s="1460">
        <f t="shared" si="583"/>
        <v>0</v>
      </c>
      <c r="MT28" s="1460">
        <f t="shared" si="583"/>
        <v>0</v>
      </c>
      <c r="MU28" s="1460">
        <f t="shared" si="583"/>
        <v>0</v>
      </c>
      <c r="MV28" s="1460">
        <f t="shared" si="583"/>
        <v>0</v>
      </c>
      <c r="MW28" s="1460">
        <f t="shared" si="583"/>
        <v>0</v>
      </c>
      <c r="MX28" s="1460">
        <f t="shared" si="583"/>
        <v>0</v>
      </c>
      <c r="MY28" s="1460">
        <f t="shared" si="583"/>
        <v>0</v>
      </c>
      <c r="MZ28" s="1460">
        <f t="shared" si="583"/>
        <v>0</v>
      </c>
      <c r="NA28" s="1460">
        <f t="shared" si="583"/>
        <v>0</v>
      </c>
      <c r="NB28" s="1460">
        <f t="shared" si="583"/>
        <v>0</v>
      </c>
      <c r="NC28" s="1460">
        <f t="shared" si="583"/>
        <v>0</v>
      </c>
      <c r="ND28" s="1460">
        <f t="shared" si="583"/>
        <v>0</v>
      </c>
      <c r="NE28" s="1460">
        <f t="shared" si="583"/>
        <v>0</v>
      </c>
      <c r="NF28" s="1460">
        <f t="shared" si="583"/>
        <v>0</v>
      </c>
      <c r="NG28" s="1460">
        <f t="shared" si="583"/>
        <v>0</v>
      </c>
      <c r="NH28" s="1460">
        <f t="shared" si="583"/>
        <v>0</v>
      </c>
      <c r="NI28" s="1460">
        <f t="shared" si="584"/>
        <v>0</v>
      </c>
      <c r="NJ28" s="1460">
        <f t="shared" si="584"/>
        <v>0</v>
      </c>
      <c r="NK28" s="1460">
        <f t="shared" si="584"/>
        <v>0</v>
      </c>
      <c r="NL28" s="1460">
        <f t="shared" si="584"/>
        <v>0</v>
      </c>
      <c r="NM28" s="1460">
        <f t="shared" si="584"/>
        <v>0</v>
      </c>
      <c r="NN28" s="1460">
        <f t="shared" si="584"/>
        <v>0</v>
      </c>
      <c r="NO28" s="1460">
        <f t="shared" si="584"/>
        <v>0</v>
      </c>
      <c r="NP28" s="1460">
        <f t="shared" si="584"/>
        <v>0</v>
      </c>
      <c r="NQ28" s="1460">
        <f t="shared" si="584"/>
        <v>0</v>
      </c>
      <c r="NR28" s="1460">
        <f t="shared" si="584"/>
        <v>0</v>
      </c>
      <c r="NS28" s="1460">
        <f t="shared" si="584"/>
        <v>0</v>
      </c>
      <c r="NT28" s="1460">
        <f t="shared" si="584"/>
        <v>0</v>
      </c>
      <c r="NU28" s="1460">
        <f t="shared" si="584"/>
        <v>0</v>
      </c>
      <c r="NV28" s="1460">
        <f t="shared" si="584"/>
        <v>0</v>
      </c>
      <c r="NW28" s="1460">
        <f t="shared" si="584"/>
        <v>0</v>
      </c>
      <c r="NX28" s="1460">
        <f t="shared" si="584"/>
        <v>0</v>
      </c>
      <c r="NY28" s="1460">
        <f t="shared" si="585"/>
        <v>0</v>
      </c>
      <c r="NZ28" s="1460">
        <f t="shared" si="585"/>
        <v>0</v>
      </c>
      <c r="OA28" s="1460">
        <f t="shared" si="585"/>
        <v>0</v>
      </c>
      <c r="OB28" s="1460">
        <f t="shared" si="585"/>
        <v>0</v>
      </c>
      <c r="OC28" s="1460">
        <f t="shared" si="585"/>
        <v>0</v>
      </c>
      <c r="OD28" s="1460">
        <f t="shared" si="585"/>
        <v>0</v>
      </c>
      <c r="OE28" s="1460">
        <f t="shared" si="585"/>
        <v>0</v>
      </c>
      <c r="OF28" s="1460">
        <f t="shared" si="585"/>
        <v>0</v>
      </c>
      <c r="OG28" s="1460">
        <f t="shared" si="585"/>
        <v>0</v>
      </c>
      <c r="OH28" s="1460">
        <f t="shared" si="585"/>
        <v>0</v>
      </c>
      <c r="OI28" s="1460">
        <f t="shared" si="585"/>
        <v>0</v>
      </c>
      <c r="OJ28" s="1460">
        <f t="shared" si="585"/>
        <v>0</v>
      </c>
      <c r="OK28" s="1460">
        <f t="shared" si="585"/>
        <v>0</v>
      </c>
      <c r="OL28" s="1460">
        <f t="shared" si="585"/>
        <v>0</v>
      </c>
      <c r="OM28" s="1460">
        <f t="shared" si="585"/>
        <v>0</v>
      </c>
      <c r="ON28" s="1460">
        <f t="shared" si="585"/>
        <v>0</v>
      </c>
      <c r="OO28" s="1460">
        <f t="shared" si="582"/>
        <v>0</v>
      </c>
      <c r="OP28" s="1460">
        <f t="shared" si="578"/>
        <v>0</v>
      </c>
      <c r="OQ28" s="1460">
        <f t="shared" si="578"/>
        <v>0</v>
      </c>
      <c r="OR28" s="1460">
        <f t="shared" si="578"/>
        <v>0</v>
      </c>
      <c r="OS28" s="1460">
        <f t="shared" si="578"/>
        <v>0</v>
      </c>
      <c r="OT28" s="1460">
        <f t="shared" si="578"/>
        <v>0</v>
      </c>
      <c r="OU28" s="1460">
        <f t="shared" si="578"/>
        <v>0</v>
      </c>
      <c r="OV28" s="1460">
        <f t="shared" si="578"/>
        <v>0</v>
      </c>
      <c r="OW28" s="1460">
        <f t="shared" si="578"/>
        <v>0</v>
      </c>
      <c r="OX28" s="1460">
        <f t="shared" si="578"/>
        <v>0</v>
      </c>
      <c r="OY28" s="1460">
        <f t="shared" si="578"/>
        <v>0</v>
      </c>
      <c r="OZ28" s="1460">
        <f t="shared" si="578"/>
        <v>0</v>
      </c>
      <c r="PA28" s="1460">
        <f t="shared" si="578"/>
        <v>0</v>
      </c>
      <c r="PB28" s="1460">
        <f t="shared" si="578"/>
        <v>0</v>
      </c>
      <c r="PC28" s="1460">
        <f t="shared" si="578"/>
        <v>0</v>
      </c>
      <c r="PD28" s="1460">
        <f t="shared" si="578"/>
        <v>0</v>
      </c>
      <c r="PE28" s="1460">
        <f t="shared" si="578"/>
        <v>0</v>
      </c>
      <c r="PF28" s="1460">
        <f t="shared" si="579"/>
        <v>0</v>
      </c>
      <c r="PG28" s="1460">
        <f t="shared" si="579"/>
        <v>0</v>
      </c>
      <c r="PH28" s="1460">
        <f t="shared" si="579"/>
        <v>0</v>
      </c>
      <c r="PI28" s="1460">
        <f t="shared" si="579"/>
        <v>0</v>
      </c>
      <c r="PJ28" s="1460">
        <f t="shared" si="579"/>
        <v>0</v>
      </c>
      <c r="PK28" s="1460">
        <f t="shared" si="579"/>
        <v>0</v>
      </c>
      <c r="PL28" s="1460">
        <f t="shared" si="579"/>
        <v>0</v>
      </c>
      <c r="PM28" s="1460">
        <f t="shared" si="579"/>
        <v>0</v>
      </c>
      <c r="PN28" s="1460">
        <f t="shared" si="579"/>
        <v>0</v>
      </c>
      <c r="PO28" s="1460">
        <f t="shared" si="579"/>
        <v>0</v>
      </c>
      <c r="PP28" s="1460">
        <f t="shared" si="579"/>
        <v>0</v>
      </c>
      <c r="PQ28" s="1460">
        <f t="shared" si="579"/>
        <v>0</v>
      </c>
      <c r="PR28" s="1460">
        <f t="shared" si="579"/>
        <v>0</v>
      </c>
      <c r="PS28" s="1460">
        <f t="shared" si="579"/>
        <v>0</v>
      </c>
      <c r="PT28" s="1460">
        <f t="shared" si="579"/>
        <v>0</v>
      </c>
      <c r="PU28" s="1460">
        <f t="shared" si="579"/>
        <v>0</v>
      </c>
      <c r="PV28" s="1460">
        <f t="shared" si="580"/>
        <v>0</v>
      </c>
      <c r="PW28" s="1460">
        <f t="shared" si="580"/>
        <v>0</v>
      </c>
      <c r="PX28" s="1460">
        <f t="shared" si="580"/>
        <v>0</v>
      </c>
      <c r="PY28" s="1460">
        <f t="shared" si="580"/>
        <v>0</v>
      </c>
      <c r="PZ28" s="1460">
        <f t="shared" si="580"/>
        <v>0</v>
      </c>
      <c r="QA28" s="1460">
        <f t="shared" si="580"/>
        <v>0</v>
      </c>
      <c r="QB28" s="1460">
        <f t="shared" si="580"/>
        <v>0</v>
      </c>
      <c r="QC28" s="1460">
        <f t="shared" si="580"/>
        <v>0</v>
      </c>
      <c r="QD28" s="1460">
        <f t="shared" si="580"/>
        <v>0</v>
      </c>
      <c r="QE28" s="1460">
        <f t="shared" si="580"/>
        <v>0</v>
      </c>
      <c r="QF28" s="1460">
        <f t="shared" si="580"/>
        <v>0</v>
      </c>
      <c r="QG28" s="1460">
        <f t="shared" si="580"/>
        <v>0</v>
      </c>
      <c r="QH28" s="1460">
        <f t="shared" si="580"/>
        <v>0</v>
      </c>
      <c r="QI28" s="1460">
        <f t="shared" si="580"/>
        <v>0</v>
      </c>
      <c r="QJ28" s="1460">
        <f t="shared" si="580"/>
        <v>0</v>
      </c>
      <c r="QK28" s="1460">
        <f t="shared" si="580"/>
        <v>0</v>
      </c>
      <c r="QL28" s="1460">
        <f t="shared" si="577"/>
        <v>0</v>
      </c>
      <c r="QM28" s="1460">
        <f t="shared" si="577"/>
        <v>0</v>
      </c>
      <c r="QN28" s="1460">
        <f t="shared" si="577"/>
        <v>0</v>
      </c>
      <c r="QO28" s="1460">
        <f t="shared" si="577"/>
        <v>0</v>
      </c>
      <c r="QP28" s="1460">
        <f t="shared" si="577"/>
        <v>0</v>
      </c>
      <c r="QQ28" s="1460">
        <f t="shared" si="577"/>
        <v>0</v>
      </c>
    </row>
    <row r="29" spans="1:459" s="1466" customFormat="1" ht="22.5" customHeight="1">
      <c r="A29" s="1468"/>
      <c r="B29" s="1469"/>
      <c r="C29" s="1469"/>
      <c r="D29" s="1470"/>
      <c r="E29" s="1471"/>
      <c r="F29" s="1472"/>
      <c r="G29" s="1472"/>
      <c r="H29" s="1473">
        <f t="shared" si="587"/>
        <v>0</v>
      </c>
      <c r="I29" s="1474">
        <v>0</v>
      </c>
      <c r="J29" s="1475">
        <f t="shared" si="437"/>
        <v>0</v>
      </c>
      <c r="K29" s="1476">
        <v>0</v>
      </c>
      <c r="L29" s="1477">
        <f t="shared" si="588"/>
        <v>0</v>
      </c>
      <c r="M29" s="1477">
        <f t="shared" si="589"/>
        <v>0</v>
      </c>
      <c r="N29" s="1478"/>
      <c r="O29" s="1479">
        <v>0</v>
      </c>
      <c r="P29" s="1480">
        <v>0</v>
      </c>
      <c r="Q29" s="1828">
        <v>0</v>
      </c>
      <c r="R29" s="1831">
        <f t="shared" si="439"/>
        <v>0</v>
      </c>
      <c r="S29" s="1481">
        <f>IF(AND(SUM(O29:Q29)=0,N29="NNN"),MIN('Operating History and Pro Forma'!$M$33,'Operating History and Pro Forma'!$T$15)*D29,SUM(O29:Q29)*D29)</f>
        <v>0</v>
      </c>
      <c r="T29" s="1482">
        <f t="shared" si="440"/>
        <v>0</v>
      </c>
      <c r="U29" s="1483">
        <f t="shared" si="590"/>
        <v>0</v>
      </c>
      <c r="V29" s="1480"/>
      <c r="W29" s="1514"/>
      <c r="X29" s="1486" t="str">
        <f t="shared" si="591"/>
        <v/>
      </c>
      <c r="Y29" s="1487">
        <f t="shared" si="394"/>
        <v>0</v>
      </c>
      <c r="Z29" s="1488"/>
      <c r="AA29" s="1488"/>
      <c r="AB29" s="1488"/>
      <c r="AC29" s="1488"/>
      <c r="AD29" s="1489">
        <f t="shared" si="395"/>
        <v>0</v>
      </c>
      <c r="AE29" s="1490" t="str">
        <f t="shared" si="592"/>
        <v/>
      </c>
      <c r="AF29" s="1491">
        <f t="shared" si="397"/>
        <v>0</v>
      </c>
      <c r="AG29" s="1492">
        <f t="shared" si="441"/>
        <v>0</v>
      </c>
      <c r="AH29" s="1493">
        <f t="shared" si="442"/>
        <v>0</v>
      </c>
      <c r="AI29" s="1493">
        <f t="shared" si="442"/>
        <v>0</v>
      </c>
      <c r="AJ29" s="1494">
        <f t="shared" si="442"/>
        <v>0</v>
      </c>
      <c r="AK29" s="1494">
        <f t="shared" si="442"/>
        <v>0</v>
      </c>
      <c r="AL29" s="1495">
        <f t="shared" si="442"/>
        <v>0</v>
      </c>
      <c r="AM29" s="1496">
        <f t="shared" si="442"/>
        <v>0</v>
      </c>
      <c r="AN29" s="1497">
        <f t="shared" si="399"/>
        <v>0</v>
      </c>
      <c r="AO29" s="1498">
        <f t="shared" si="443"/>
        <v>0</v>
      </c>
      <c r="AP29" s="1499">
        <f t="shared" si="593"/>
        <v>0</v>
      </c>
      <c r="AQ29" s="1500">
        <f t="shared" si="594"/>
        <v>0</v>
      </c>
      <c r="AR29" s="1501">
        <f t="shared" si="595"/>
        <v>0</v>
      </c>
      <c r="AS29" s="1498">
        <f t="shared" si="403"/>
        <v>0</v>
      </c>
      <c r="AT29" s="1501">
        <f t="shared" si="596"/>
        <v>0</v>
      </c>
      <c r="AU29" s="1498">
        <f t="shared" si="405"/>
        <v>1</v>
      </c>
      <c r="AV29" s="1498">
        <f t="shared" si="406"/>
        <v>2</v>
      </c>
      <c r="AW29" s="1499">
        <f t="shared" si="597"/>
        <v>0</v>
      </c>
      <c r="AX29" s="1502">
        <f t="shared" si="407"/>
        <v>0</v>
      </c>
      <c r="AY29" s="1503">
        <f t="shared" si="408"/>
        <v>0</v>
      </c>
      <c r="AZ29" s="1498">
        <f t="shared" si="598"/>
        <v>2</v>
      </c>
      <c r="BA29" s="1498">
        <f t="shared" si="410"/>
        <v>3</v>
      </c>
      <c r="BB29" s="1499">
        <f t="shared" si="599"/>
        <v>0</v>
      </c>
      <c r="BC29" s="1502">
        <f t="shared" si="412"/>
        <v>0</v>
      </c>
      <c r="BD29" s="1503">
        <f t="shared" si="413"/>
        <v>0</v>
      </c>
      <c r="BE29" s="1498">
        <f t="shared" si="600"/>
        <v>3</v>
      </c>
      <c r="BF29" s="1498">
        <f t="shared" si="415"/>
        <v>4</v>
      </c>
      <c r="BG29" s="1499">
        <f t="shared" si="601"/>
        <v>0</v>
      </c>
      <c r="BH29" s="1502">
        <f t="shared" si="417"/>
        <v>0</v>
      </c>
      <c r="BI29" s="1502">
        <f t="shared" si="418"/>
        <v>0</v>
      </c>
      <c r="BJ29" s="1504">
        <f t="shared" si="602"/>
        <v>1900</v>
      </c>
      <c r="BK29" s="1505" t="str">
        <f t="shared" si="444"/>
        <v/>
      </c>
      <c r="BL29" s="1506"/>
      <c r="BM29" s="1507">
        <f t="shared" si="603"/>
        <v>0</v>
      </c>
      <c r="BN29" s="1508">
        <f t="shared" si="445"/>
        <v>0</v>
      </c>
      <c r="BO29" s="1508">
        <f t="shared" si="445"/>
        <v>0</v>
      </c>
      <c r="BP29" s="1508">
        <f t="shared" si="445"/>
        <v>0</v>
      </c>
      <c r="BQ29" s="1508">
        <f t="shared" si="445"/>
        <v>0</v>
      </c>
      <c r="BR29" s="1508">
        <f t="shared" si="445"/>
        <v>0</v>
      </c>
      <c r="BS29" s="1508">
        <f t="shared" si="445"/>
        <v>0</v>
      </c>
      <c r="BT29" s="1508">
        <f t="shared" si="445"/>
        <v>0</v>
      </c>
      <c r="BU29" s="1508">
        <f t="shared" si="445"/>
        <v>0</v>
      </c>
      <c r="BV29" s="1508">
        <f t="shared" si="445"/>
        <v>0</v>
      </c>
      <c r="BW29" s="1508">
        <f t="shared" si="445"/>
        <v>0</v>
      </c>
      <c r="BX29" s="1508">
        <f t="shared" si="445"/>
        <v>0</v>
      </c>
      <c r="BY29" s="1507">
        <f t="shared" si="445"/>
        <v>0</v>
      </c>
      <c r="BZ29" s="1508">
        <f t="shared" si="445"/>
        <v>0</v>
      </c>
      <c r="CA29" s="1508">
        <f t="shared" si="445"/>
        <v>0</v>
      </c>
      <c r="CB29" s="1508">
        <f t="shared" si="445"/>
        <v>0</v>
      </c>
      <c r="CC29" s="1508">
        <f t="shared" si="445"/>
        <v>0</v>
      </c>
      <c r="CD29" s="1508">
        <f t="shared" si="604"/>
        <v>0</v>
      </c>
      <c r="CE29" s="1508">
        <f t="shared" si="604"/>
        <v>0</v>
      </c>
      <c r="CF29" s="1508">
        <f t="shared" si="604"/>
        <v>0</v>
      </c>
      <c r="CG29" s="1508">
        <f t="shared" si="604"/>
        <v>0</v>
      </c>
      <c r="CH29" s="1508">
        <f t="shared" si="604"/>
        <v>0</v>
      </c>
      <c r="CI29" s="1508">
        <f t="shared" si="604"/>
        <v>0</v>
      </c>
      <c r="CJ29" s="1509">
        <f t="shared" si="604"/>
        <v>0</v>
      </c>
      <c r="CK29" s="1507">
        <f t="shared" si="604"/>
        <v>0</v>
      </c>
      <c r="CL29" s="1508">
        <f t="shared" si="604"/>
        <v>0</v>
      </c>
      <c r="CM29" s="1508">
        <f t="shared" si="604"/>
        <v>0</v>
      </c>
      <c r="CN29" s="1508">
        <f t="shared" si="604"/>
        <v>0</v>
      </c>
      <c r="CO29" s="1508">
        <f t="shared" si="604"/>
        <v>0</v>
      </c>
      <c r="CP29" s="1508">
        <f t="shared" si="604"/>
        <v>0</v>
      </c>
      <c r="CQ29" s="1508">
        <f t="shared" si="604"/>
        <v>0</v>
      </c>
      <c r="CR29" s="1508">
        <f t="shared" si="604"/>
        <v>0</v>
      </c>
      <c r="CS29" s="1508">
        <f t="shared" si="604"/>
        <v>0</v>
      </c>
      <c r="CT29" s="1508">
        <f t="shared" si="605"/>
        <v>0</v>
      </c>
      <c r="CU29" s="1508">
        <f t="shared" si="605"/>
        <v>0</v>
      </c>
      <c r="CV29" s="1509">
        <f t="shared" si="605"/>
        <v>0</v>
      </c>
      <c r="CW29" s="1508">
        <f t="shared" si="605"/>
        <v>0</v>
      </c>
      <c r="CX29" s="1508">
        <f t="shared" si="605"/>
        <v>0</v>
      </c>
      <c r="CY29" s="1508">
        <f t="shared" si="605"/>
        <v>0</v>
      </c>
      <c r="CZ29" s="1508">
        <f t="shared" si="605"/>
        <v>0</v>
      </c>
      <c r="DA29" s="1508">
        <f t="shared" si="605"/>
        <v>0</v>
      </c>
      <c r="DB29" s="1508">
        <f t="shared" si="605"/>
        <v>0</v>
      </c>
      <c r="DC29" s="1508">
        <f t="shared" si="605"/>
        <v>0</v>
      </c>
      <c r="DD29" s="1508">
        <f t="shared" si="605"/>
        <v>0</v>
      </c>
      <c r="DE29" s="1508">
        <f t="shared" si="605"/>
        <v>0</v>
      </c>
      <c r="DF29" s="1508">
        <f t="shared" si="605"/>
        <v>0</v>
      </c>
      <c r="DG29" s="1508">
        <f t="shared" si="605"/>
        <v>0</v>
      </c>
      <c r="DH29" s="1509">
        <f t="shared" si="605"/>
        <v>0</v>
      </c>
      <c r="DI29" s="1508">
        <f t="shared" si="605"/>
        <v>0</v>
      </c>
      <c r="DJ29" s="1508">
        <f t="shared" si="606"/>
        <v>0</v>
      </c>
      <c r="DK29" s="1508">
        <f t="shared" si="606"/>
        <v>0</v>
      </c>
      <c r="DL29" s="1508">
        <f t="shared" si="606"/>
        <v>0</v>
      </c>
      <c r="DM29" s="1508">
        <f t="shared" si="606"/>
        <v>0</v>
      </c>
      <c r="DN29" s="1508">
        <f t="shared" si="606"/>
        <v>0</v>
      </c>
      <c r="DO29" s="1508">
        <f t="shared" si="606"/>
        <v>0</v>
      </c>
      <c r="DP29" s="1508">
        <f t="shared" si="606"/>
        <v>0</v>
      </c>
      <c r="DQ29" s="1508">
        <f t="shared" si="606"/>
        <v>0</v>
      </c>
      <c r="DR29" s="1508">
        <f t="shared" si="606"/>
        <v>0</v>
      </c>
      <c r="DS29" s="1508">
        <f t="shared" si="606"/>
        <v>0</v>
      </c>
      <c r="DT29" s="1509">
        <f t="shared" si="606"/>
        <v>0</v>
      </c>
      <c r="DU29" s="1507">
        <f t="shared" si="606"/>
        <v>0</v>
      </c>
      <c r="DV29" s="1508">
        <f t="shared" si="606"/>
        <v>0</v>
      </c>
      <c r="DW29" s="1508">
        <f t="shared" si="606"/>
        <v>0</v>
      </c>
      <c r="DX29" s="1508">
        <f t="shared" si="606"/>
        <v>0</v>
      </c>
      <c r="DY29" s="1508">
        <f t="shared" si="606"/>
        <v>0</v>
      </c>
      <c r="DZ29" s="1508">
        <f t="shared" si="607"/>
        <v>0</v>
      </c>
      <c r="EA29" s="1508">
        <f t="shared" si="607"/>
        <v>0</v>
      </c>
      <c r="EB29" s="1508">
        <f t="shared" si="607"/>
        <v>0</v>
      </c>
      <c r="EC29" s="1508">
        <f t="shared" si="607"/>
        <v>0</v>
      </c>
      <c r="ED29" s="1508">
        <f t="shared" si="607"/>
        <v>0</v>
      </c>
      <c r="EE29" s="1508">
        <f t="shared" si="607"/>
        <v>0</v>
      </c>
      <c r="EF29" s="1508">
        <f t="shared" si="607"/>
        <v>0</v>
      </c>
      <c r="EG29" s="1507">
        <f t="shared" si="607"/>
        <v>0</v>
      </c>
      <c r="EH29" s="1508">
        <f t="shared" si="607"/>
        <v>0</v>
      </c>
      <c r="EI29" s="1508">
        <f t="shared" si="607"/>
        <v>0</v>
      </c>
      <c r="EJ29" s="1508">
        <f t="shared" si="607"/>
        <v>0</v>
      </c>
      <c r="EK29" s="1508">
        <f t="shared" si="607"/>
        <v>0</v>
      </c>
      <c r="EL29" s="1508">
        <f t="shared" si="607"/>
        <v>0</v>
      </c>
      <c r="EM29" s="1508">
        <f t="shared" si="607"/>
        <v>0</v>
      </c>
      <c r="EN29" s="1508">
        <f t="shared" si="607"/>
        <v>0</v>
      </c>
      <c r="EO29" s="1508">
        <f t="shared" si="607"/>
        <v>0</v>
      </c>
      <c r="EP29" s="1508">
        <f t="shared" si="608"/>
        <v>0</v>
      </c>
      <c r="EQ29" s="1508">
        <f t="shared" si="608"/>
        <v>0</v>
      </c>
      <c r="ER29" s="1509">
        <f t="shared" si="608"/>
        <v>0</v>
      </c>
      <c r="ES29" s="1507">
        <f t="shared" si="608"/>
        <v>0</v>
      </c>
      <c r="ET29" s="1508">
        <f t="shared" si="608"/>
        <v>0</v>
      </c>
      <c r="EU29" s="1508">
        <f t="shared" si="608"/>
        <v>0</v>
      </c>
      <c r="EV29" s="1508">
        <f t="shared" si="608"/>
        <v>0</v>
      </c>
      <c r="EW29" s="1508">
        <f t="shared" si="608"/>
        <v>0</v>
      </c>
      <c r="EX29" s="1508">
        <f t="shared" si="608"/>
        <v>0</v>
      </c>
      <c r="EY29" s="1508">
        <f t="shared" si="608"/>
        <v>0</v>
      </c>
      <c r="EZ29" s="1508">
        <f t="shared" si="608"/>
        <v>0</v>
      </c>
      <c r="FA29" s="1508">
        <f t="shared" si="608"/>
        <v>0</v>
      </c>
      <c r="FB29" s="1508">
        <f t="shared" si="608"/>
        <v>0</v>
      </c>
      <c r="FC29" s="1508">
        <f t="shared" si="608"/>
        <v>0</v>
      </c>
      <c r="FD29" s="1509">
        <f t="shared" si="608"/>
        <v>0</v>
      </c>
      <c r="FE29" s="1508">
        <f t="shared" si="608"/>
        <v>0</v>
      </c>
      <c r="FF29" s="1508">
        <f t="shared" si="609"/>
        <v>0</v>
      </c>
      <c r="FG29" s="1508">
        <f t="shared" si="610"/>
        <v>0</v>
      </c>
      <c r="FH29" s="1508">
        <f t="shared" si="610"/>
        <v>0</v>
      </c>
      <c r="FI29" s="1508">
        <f t="shared" si="610"/>
        <v>0</v>
      </c>
      <c r="FJ29" s="1508">
        <f t="shared" si="610"/>
        <v>0</v>
      </c>
      <c r="FK29" s="1508">
        <f t="shared" si="610"/>
        <v>0</v>
      </c>
      <c r="FL29" s="1508">
        <f t="shared" si="610"/>
        <v>0</v>
      </c>
      <c r="FM29" s="1508">
        <f t="shared" si="610"/>
        <v>0</v>
      </c>
      <c r="FN29" s="1508">
        <f t="shared" si="610"/>
        <v>0</v>
      </c>
      <c r="FO29" s="1508">
        <f t="shared" si="610"/>
        <v>0</v>
      </c>
      <c r="FP29" s="1509">
        <f t="shared" si="610"/>
        <v>0</v>
      </c>
      <c r="FQ29" s="1508">
        <f t="shared" si="610"/>
        <v>0</v>
      </c>
      <c r="FR29" s="1508">
        <f t="shared" si="610"/>
        <v>0</v>
      </c>
      <c r="FS29" s="1508">
        <f t="shared" si="610"/>
        <v>0</v>
      </c>
      <c r="FT29" s="1508">
        <f t="shared" si="610"/>
        <v>0</v>
      </c>
      <c r="FU29" s="1508">
        <f t="shared" si="610"/>
        <v>0</v>
      </c>
      <c r="FV29" s="1508">
        <f t="shared" si="610"/>
        <v>0</v>
      </c>
      <c r="FW29" s="1508">
        <f t="shared" si="428"/>
        <v>0</v>
      </c>
      <c r="FX29" s="1508">
        <f t="shared" si="428"/>
        <v>0</v>
      </c>
      <c r="FY29" s="1508">
        <f t="shared" si="428"/>
        <v>0</v>
      </c>
      <c r="FZ29" s="1508">
        <f t="shared" si="428"/>
        <v>0</v>
      </c>
      <c r="GA29" s="1508">
        <f t="shared" si="428"/>
        <v>0</v>
      </c>
      <c r="GB29" s="1509">
        <f t="shared" si="428"/>
        <v>0</v>
      </c>
      <c r="GC29" s="1506"/>
      <c r="GD29" s="1458">
        <f t="shared" si="446"/>
        <v>1</v>
      </c>
      <c r="GE29" s="1510">
        <f t="shared" si="586"/>
        <v>0</v>
      </c>
      <c r="GF29" s="1511">
        <f t="shared" si="586"/>
        <v>0</v>
      </c>
      <c r="GG29" s="1511">
        <f t="shared" si="586"/>
        <v>0</v>
      </c>
      <c r="GH29" s="1511">
        <f t="shared" si="586"/>
        <v>0</v>
      </c>
      <c r="GI29" s="1511">
        <f t="shared" si="586"/>
        <v>0</v>
      </c>
      <c r="GJ29" s="1511">
        <f t="shared" si="586"/>
        <v>0</v>
      </c>
      <c r="GK29" s="1511">
        <f t="shared" si="586"/>
        <v>0</v>
      </c>
      <c r="GL29" s="1511">
        <f t="shared" si="586"/>
        <v>0</v>
      </c>
      <c r="GM29" s="1511">
        <f t="shared" si="586"/>
        <v>0</v>
      </c>
      <c r="GN29" s="1512">
        <f t="shared" si="586"/>
        <v>0</v>
      </c>
      <c r="GO29" s="1513">
        <f t="shared" si="611"/>
        <v>0</v>
      </c>
      <c r="GP29" s="1506"/>
      <c r="GQ29" s="1510">
        <f t="shared" si="448"/>
        <v>0</v>
      </c>
      <c r="GR29" s="1511">
        <f t="shared" si="430"/>
        <v>0</v>
      </c>
      <c r="GS29" s="1511">
        <f t="shared" si="430"/>
        <v>0</v>
      </c>
      <c r="GT29" s="1511">
        <f t="shared" si="430"/>
        <v>0</v>
      </c>
      <c r="GU29" s="1511">
        <f t="shared" si="430"/>
        <v>0</v>
      </c>
      <c r="GV29" s="1511">
        <f t="shared" si="430"/>
        <v>0</v>
      </c>
      <c r="GW29" s="1511">
        <f t="shared" si="430"/>
        <v>0</v>
      </c>
      <c r="GX29" s="1511">
        <f t="shared" si="430"/>
        <v>0</v>
      </c>
      <c r="GY29" s="1511">
        <f t="shared" si="430"/>
        <v>0</v>
      </c>
      <c r="GZ29" s="1512">
        <f t="shared" si="430"/>
        <v>0</v>
      </c>
      <c r="HA29" s="1513">
        <f t="shared" si="612"/>
        <v>0</v>
      </c>
      <c r="HB29" s="1506">
        <f t="shared" si="581"/>
        <v>1</v>
      </c>
      <c r="HC29" s="1506"/>
      <c r="HD29" s="1508">
        <f t="shared" si="613"/>
        <v>0</v>
      </c>
      <c r="HE29" s="1460">
        <f t="shared" si="450"/>
        <v>0</v>
      </c>
      <c r="HF29" s="1460">
        <f t="shared" si="451"/>
        <v>0</v>
      </c>
      <c r="HG29" s="1460">
        <f t="shared" si="452"/>
        <v>0</v>
      </c>
      <c r="HH29" s="1460">
        <f t="shared" si="453"/>
        <v>0</v>
      </c>
      <c r="HI29" s="1460">
        <f t="shared" si="454"/>
        <v>0</v>
      </c>
      <c r="HJ29" s="1460">
        <f t="shared" si="455"/>
        <v>0</v>
      </c>
      <c r="HK29" s="1460">
        <f t="shared" si="456"/>
        <v>0</v>
      </c>
      <c r="HL29" s="1460">
        <f t="shared" si="457"/>
        <v>0</v>
      </c>
      <c r="HM29" s="1460">
        <f t="shared" si="458"/>
        <v>0</v>
      </c>
      <c r="HN29" s="1460">
        <f t="shared" si="459"/>
        <v>0</v>
      </c>
      <c r="HO29" s="1460">
        <f t="shared" si="460"/>
        <v>0</v>
      </c>
      <c r="HP29" s="1460">
        <f t="shared" si="461"/>
        <v>0</v>
      </c>
      <c r="HQ29" s="1460">
        <f t="shared" si="462"/>
        <v>0</v>
      </c>
      <c r="HR29" s="1460">
        <f t="shared" si="463"/>
        <v>0</v>
      </c>
      <c r="HS29" s="1460">
        <f t="shared" si="464"/>
        <v>0</v>
      </c>
      <c r="HT29" s="1460">
        <f t="shared" si="465"/>
        <v>0</v>
      </c>
      <c r="HU29" s="1460">
        <f t="shared" si="466"/>
        <v>0</v>
      </c>
      <c r="HV29" s="1460">
        <f t="shared" si="467"/>
        <v>0</v>
      </c>
      <c r="HW29" s="1460">
        <f t="shared" si="468"/>
        <v>0</v>
      </c>
      <c r="HX29" s="1460">
        <f t="shared" si="469"/>
        <v>0</v>
      </c>
      <c r="HY29" s="1460">
        <f t="shared" si="470"/>
        <v>0</v>
      </c>
      <c r="HZ29" s="1460">
        <f t="shared" si="471"/>
        <v>0</v>
      </c>
      <c r="IA29" s="1460">
        <f t="shared" si="472"/>
        <v>0</v>
      </c>
      <c r="IB29" s="1460">
        <f t="shared" si="473"/>
        <v>0</v>
      </c>
      <c r="IC29" s="1460">
        <f t="shared" si="474"/>
        <v>0</v>
      </c>
      <c r="ID29" s="1460">
        <f t="shared" si="475"/>
        <v>0</v>
      </c>
      <c r="IE29" s="1460">
        <f t="shared" si="476"/>
        <v>0</v>
      </c>
      <c r="IF29" s="1460">
        <f t="shared" si="477"/>
        <v>0</v>
      </c>
      <c r="IG29" s="1460">
        <f t="shared" si="478"/>
        <v>0</v>
      </c>
      <c r="IH29" s="1460">
        <f t="shared" si="479"/>
        <v>0</v>
      </c>
      <c r="II29" s="1460">
        <f t="shared" si="480"/>
        <v>0</v>
      </c>
      <c r="IJ29" s="1460">
        <f t="shared" si="481"/>
        <v>0</v>
      </c>
      <c r="IK29" s="1460">
        <f t="shared" si="482"/>
        <v>0</v>
      </c>
      <c r="IL29" s="1460">
        <f t="shared" si="483"/>
        <v>0</v>
      </c>
      <c r="IM29" s="1460">
        <f t="shared" si="484"/>
        <v>0</v>
      </c>
      <c r="IN29" s="1460">
        <f t="shared" si="485"/>
        <v>0</v>
      </c>
      <c r="IO29" s="1460">
        <f t="shared" si="486"/>
        <v>0</v>
      </c>
      <c r="IP29" s="1460">
        <f t="shared" si="487"/>
        <v>0</v>
      </c>
      <c r="IQ29" s="1460">
        <f t="shared" si="488"/>
        <v>0</v>
      </c>
      <c r="IR29" s="1460">
        <f t="shared" si="489"/>
        <v>0</v>
      </c>
      <c r="IS29" s="1460">
        <f t="shared" si="490"/>
        <v>0</v>
      </c>
      <c r="IT29" s="1460">
        <f t="shared" si="491"/>
        <v>0</v>
      </c>
      <c r="IU29" s="1460">
        <f t="shared" si="492"/>
        <v>0</v>
      </c>
      <c r="IV29" s="1460">
        <f t="shared" si="493"/>
        <v>0</v>
      </c>
      <c r="IW29" s="1460">
        <f t="shared" si="494"/>
        <v>0</v>
      </c>
      <c r="IX29" s="1460">
        <f t="shared" si="495"/>
        <v>0</v>
      </c>
      <c r="IY29" s="1460">
        <f t="shared" si="496"/>
        <v>0</v>
      </c>
      <c r="IZ29" s="1460">
        <f t="shared" si="497"/>
        <v>0</v>
      </c>
      <c r="JA29" s="1460">
        <f t="shared" si="498"/>
        <v>0</v>
      </c>
      <c r="JB29" s="1460">
        <f t="shared" si="499"/>
        <v>0</v>
      </c>
      <c r="JC29" s="1460">
        <f t="shared" si="500"/>
        <v>0</v>
      </c>
      <c r="JD29" s="1460">
        <f t="shared" si="501"/>
        <v>0</v>
      </c>
      <c r="JE29" s="1460">
        <f t="shared" si="502"/>
        <v>0</v>
      </c>
      <c r="JF29" s="1460">
        <f t="shared" si="503"/>
        <v>0</v>
      </c>
      <c r="JG29" s="1460">
        <f t="shared" si="504"/>
        <v>0</v>
      </c>
      <c r="JH29" s="1460">
        <f t="shared" si="505"/>
        <v>0</v>
      </c>
      <c r="JI29" s="1460">
        <f t="shared" si="506"/>
        <v>0</v>
      </c>
      <c r="JJ29" s="1460">
        <f t="shared" si="507"/>
        <v>0</v>
      </c>
      <c r="JK29" s="1460">
        <f t="shared" si="508"/>
        <v>0</v>
      </c>
      <c r="JL29" s="1460">
        <f t="shared" si="509"/>
        <v>0</v>
      </c>
      <c r="JM29" s="1460">
        <f t="shared" si="510"/>
        <v>0</v>
      </c>
      <c r="JN29" s="1460">
        <f t="shared" si="511"/>
        <v>0</v>
      </c>
      <c r="JO29" s="1460">
        <f t="shared" si="512"/>
        <v>0</v>
      </c>
      <c r="JP29" s="1460">
        <f t="shared" si="513"/>
        <v>0</v>
      </c>
      <c r="JQ29" s="1460">
        <f t="shared" si="514"/>
        <v>0</v>
      </c>
      <c r="JR29" s="1460">
        <f t="shared" si="515"/>
        <v>0</v>
      </c>
      <c r="JS29" s="1460">
        <f t="shared" si="516"/>
        <v>0</v>
      </c>
      <c r="JT29" s="1460">
        <f t="shared" si="517"/>
        <v>0</v>
      </c>
      <c r="JU29" s="1460">
        <f t="shared" si="518"/>
        <v>0</v>
      </c>
      <c r="JV29" s="1460">
        <f t="shared" si="519"/>
        <v>0</v>
      </c>
      <c r="JW29" s="1460">
        <f t="shared" si="520"/>
        <v>0</v>
      </c>
      <c r="JX29" s="1460">
        <f t="shared" si="521"/>
        <v>0</v>
      </c>
      <c r="JY29" s="1460">
        <f t="shared" si="522"/>
        <v>0</v>
      </c>
      <c r="JZ29" s="1460">
        <f t="shared" si="523"/>
        <v>0</v>
      </c>
      <c r="KA29" s="1460">
        <f t="shared" si="524"/>
        <v>0</v>
      </c>
      <c r="KB29" s="1460">
        <f t="shared" si="525"/>
        <v>0</v>
      </c>
      <c r="KC29" s="1460">
        <f t="shared" si="526"/>
        <v>0</v>
      </c>
      <c r="KD29" s="1460">
        <f t="shared" si="527"/>
        <v>0</v>
      </c>
      <c r="KE29" s="1460">
        <f t="shared" si="528"/>
        <v>0</v>
      </c>
      <c r="KF29" s="1460">
        <f t="shared" si="529"/>
        <v>0</v>
      </c>
      <c r="KG29" s="1460">
        <f t="shared" si="530"/>
        <v>0</v>
      </c>
      <c r="KH29" s="1460">
        <f t="shared" si="531"/>
        <v>0</v>
      </c>
      <c r="KI29" s="1460">
        <f t="shared" si="532"/>
        <v>0</v>
      </c>
      <c r="KJ29" s="1460">
        <f t="shared" si="533"/>
        <v>0</v>
      </c>
      <c r="KK29" s="1460">
        <f t="shared" si="534"/>
        <v>0</v>
      </c>
      <c r="KL29" s="1460">
        <f t="shared" si="535"/>
        <v>0</v>
      </c>
      <c r="KM29" s="1460">
        <f t="shared" si="536"/>
        <v>0</v>
      </c>
      <c r="KN29" s="1460">
        <f t="shared" si="537"/>
        <v>0</v>
      </c>
      <c r="KO29" s="1460">
        <f t="shared" si="538"/>
        <v>0</v>
      </c>
      <c r="KP29" s="1460">
        <f t="shared" si="539"/>
        <v>0</v>
      </c>
      <c r="KQ29" s="1460">
        <f t="shared" si="540"/>
        <v>0</v>
      </c>
      <c r="KR29" s="1460">
        <f t="shared" si="541"/>
        <v>0</v>
      </c>
      <c r="KS29" s="1460">
        <f t="shared" si="542"/>
        <v>0</v>
      </c>
      <c r="KT29" s="1460">
        <f t="shared" si="543"/>
        <v>0</v>
      </c>
      <c r="KU29" s="1460">
        <f t="shared" si="544"/>
        <v>0</v>
      </c>
      <c r="KV29" s="1460">
        <f t="shared" si="545"/>
        <v>0</v>
      </c>
      <c r="KW29" s="1460">
        <f t="shared" si="546"/>
        <v>0</v>
      </c>
      <c r="KX29" s="1460">
        <f t="shared" si="547"/>
        <v>0</v>
      </c>
      <c r="KY29" s="1460">
        <f t="shared" si="548"/>
        <v>0</v>
      </c>
      <c r="KZ29" s="1460">
        <f t="shared" si="549"/>
        <v>0</v>
      </c>
      <c r="LA29" s="1460">
        <f t="shared" si="550"/>
        <v>0</v>
      </c>
      <c r="LB29" s="1460">
        <f t="shared" si="551"/>
        <v>0</v>
      </c>
      <c r="LC29" s="1460">
        <f t="shared" si="552"/>
        <v>0</v>
      </c>
      <c r="LD29" s="1460">
        <f t="shared" si="553"/>
        <v>0</v>
      </c>
      <c r="LE29" s="1460">
        <f t="shared" si="554"/>
        <v>0</v>
      </c>
      <c r="LF29" s="1460">
        <f t="shared" si="555"/>
        <v>0</v>
      </c>
      <c r="LG29" s="1460">
        <f t="shared" si="556"/>
        <v>0</v>
      </c>
      <c r="LH29" s="1460">
        <f t="shared" si="557"/>
        <v>0</v>
      </c>
      <c r="LI29" s="1460">
        <f t="shared" si="558"/>
        <v>0</v>
      </c>
      <c r="LJ29" s="1460">
        <f t="shared" si="559"/>
        <v>0</v>
      </c>
      <c r="LK29" s="1460">
        <f t="shared" si="560"/>
        <v>0</v>
      </c>
      <c r="LL29" s="1460">
        <f t="shared" si="561"/>
        <v>0</v>
      </c>
      <c r="LM29" s="1460">
        <f t="shared" si="562"/>
        <v>0</v>
      </c>
      <c r="LN29" s="1460">
        <f t="shared" si="563"/>
        <v>0</v>
      </c>
      <c r="LO29" s="1460">
        <f t="shared" si="564"/>
        <v>0</v>
      </c>
      <c r="LP29" s="1460">
        <f t="shared" si="565"/>
        <v>0</v>
      </c>
      <c r="LQ29" s="1460">
        <f t="shared" si="566"/>
        <v>0</v>
      </c>
      <c r="LR29" s="1460">
        <f t="shared" si="567"/>
        <v>0</v>
      </c>
      <c r="LS29" s="1460">
        <f t="shared" si="568"/>
        <v>0</v>
      </c>
      <c r="LW29" s="1467">
        <f t="shared" si="569"/>
        <v>0</v>
      </c>
      <c r="LX29" s="1467">
        <f t="shared" si="573"/>
        <v>0</v>
      </c>
      <c r="LY29" s="1467">
        <f t="shared" si="574"/>
        <v>0</v>
      </c>
      <c r="LZ29" s="1467">
        <f t="shared" si="575"/>
        <v>0</v>
      </c>
      <c r="MA29" s="1506"/>
      <c r="MB29" s="1460">
        <f t="shared" si="570"/>
        <v>0</v>
      </c>
      <c r="MC29" s="1460">
        <f t="shared" si="571"/>
        <v>0</v>
      </c>
      <c r="MD29" s="1460">
        <f t="shared" si="571"/>
        <v>0</v>
      </c>
      <c r="ME29" s="1460">
        <f t="shared" si="571"/>
        <v>0</v>
      </c>
      <c r="MF29" s="1460">
        <f t="shared" si="571"/>
        <v>0</v>
      </c>
      <c r="MG29" s="1460">
        <f t="shared" si="571"/>
        <v>0</v>
      </c>
      <c r="MH29" s="1460">
        <f t="shared" si="571"/>
        <v>0</v>
      </c>
      <c r="MI29" s="1460">
        <f t="shared" si="571"/>
        <v>0</v>
      </c>
      <c r="MJ29" s="1460">
        <f t="shared" si="571"/>
        <v>0</v>
      </c>
      <c r="MK29" s="1460">
        <f t="shared" si="571"/>
        <v>0</v>
      </c>
      <c r="ML29" s="1460">
        <f t="shared" si="571"/>
        <v>0</v>
      </c>
      <c r="MM29" s="1460">
        <f t="shared" si="571"/>
        <v>0</v>
      </c>
      <c r="MN29" s="1460">
        <f t="shared" si="571"/>
        <v>0</v>
      </c>
      <c r="MO29" s="1460">
        <f t="shared" si="571"/>
        <v>0</v>
      </c>
      <c r="MP29" s="1460">
        <f t="shared" si="571"/>
        <v>0</v>
      </c>
      <c r="MQ29" s="1460">
        <f t="shared" si="571"/>
        <v>0</v>
      </c>
      <c r="MR29" s="1460">
        <f t="shared" si="571"/>
        <v>0</v>
      </c>
      <c r="MS29" s="1460">
        <f t="shared" si="583"/>
        <v>0</v>
      </c>
      <c r="MT29" s="1460">
        <f t="shared" si="583"/>
        <v>0</v>
      </c>
      <c r="MU29" s="1460">
        <f t="shared" si="583"/>
        <v>0</v>
      </c>
      <c r="MV29" s="1460">
        <f t="shared" si="583"/>
        <v>0</v>
      </c>
      <c r="MW29" s="1460">
        <f t="shared" si="583"/>
        <v>0</v>
      </c>
      <c r="MX29" s="1460">
        <f t="shared" si="583"/>
        <v>0</v>
      </c>
      <c r="MY29" s="1460">
        <f t="shared" si="583"/>
        <v>0</v>
      </c>
      <c r="MZ29" s="1460">
        <f t="shared" si="583"/>
        <v>0</v>
      </c>
      <c r="NA29" s="1460">
        <f t="shared" si="583"/>
        <v>0</v>
      </c>
      <c r="NB29" s="1460">
        <f t="shared" si="583"/>
        <v>0</v>
      </c>
      <c r="NC29" s="1460">
        <f t="shared" si="583"/>
        <v>0</v>
      </c>
      <c r="ND29" s="1460">
        <f t="shared" si="583"/>
        <v>0</v>
      </c>
      <c r="NE29" s="1460">
        <f t="shared" si="583"/>
        <v>0</v>
      </c>
      <c r="NF29" s="1460">
        <f t="shared" si="583"/>
        <v>0</v>
      </c>
      <c r="NG29" s="1460">
        <f t="shared" si="583"/>
        <v>0</v>
      </c>
      <c r="NH29" s="1460">
        <f t="shared" si="583"/>
        <v>0</v>
      </c>
      <c r="NI29" s="1460">
        <f t="shared" si="584"/>
        <v>0</v>
      </c>
      <c r="NJ29" s="1460">
        <f t="shared" si="584"/>
        <v>0</v>
      </c>
      <c r="NK29" s="1460">
        <f t="shared" si="584"/>
        <v>0</v>
      </c>
      <c r="NL29" s="1460">
        <f t="shared" si="584"/>
        <v>0</v>
      </c>
      <c r="NM29" s="1460">
        <f t="shared" si="584"/>
        <v>0</v>
      </c>
      <c r="NN29" s="1460">
        <f t="shared" si="584"/>
        <v>0</v>
      </c>
      <c r="NO29" s="1460">
        <f t="shared" si="584"/>
        <v>0</v>
      </c>
      <c r="NP29" s="1460">
        <f t="shared" si="584"/>
        <v>0</v>
      </c>
      <c r="NQ29" s="1460">
        <f t="shared" si="584"/>
        <v>0</v>
      </c>
      <c r="NR29" s="1460">
        <f t="shared" si="584"/>
        <v>0</v>
      </c>
      <c r="NS29" s="1460">
        <f t="shared" si="584"/>
        <v>0</v>
      </c>
      <c r="NT29" s="1460">
        <f t="shared" si="584"/>
        <v>0</v>
      </c>
      <c r="NU29" s="1460">
        <f t="shared" si="584"/>
        <v>0</v>
      </c>
      <c r="NV29" s="1460">
        <f t="shared" si="584"/>
        <v>0</v>
      </c>
      <c r="NW29" s="1460">
        <f t="shared" si="584"/>
        <v>0</v>
      </c>
      <c r="NX29" s="1460">
        <f t="shared" si="584"/>
        <v>0</v>
      </c>
      <c r="NY29" s="1460">
        <f t="shared" si="585"/>
        <v>0</v>
      </c>
      <c r="NZ29" s="1460">
        <f t="shared" si="585"/>
        <v>0</v>
      </c>
      <c r="OA29" s="1460">
        <f t="shared" si="585"/>
        <v>0</v>
      </c>
      <c r="OB29" s="1460">
        <f t="shared" si="585"/>
        <v>0</v>
      </c>
      <c r="OC29" s="1460">
        <f t="shared" si="585"/>
        <v>0</v>
      </c>
      <c r="OD29" s="1460">
        <f t="shared" si="585"/>
        <v>0</v>
      </c>
      <c r="OE29" s="1460">
        <f t="shared" si="585"/>
        <v>0</v>
      </c>
      <c r="OF29" s="1460">
        <f t="shared" si="585"/>
        <v>0</v>
      </c>
      <c r="OG29" s="1460">
        <f t="shared" si="585"/>
        <v>0</v>
      </c>
      <c r="OH29" s="1460">
        <f t="shared" si="585"/>
        <v>0</v>
      </c>
      <c r="OI29" s="1460">
        <f t="shared" si="585"/>
        <v>0</v>
      </c>
      <c r="OJ29" s="1460">
        <f t="shared" si="585"/>
        <v>0</v>
      </c>
      <c r="OK29" s="1460">
        <f t="shared" si="585"/>
        <v>0</v>
      </c>
      <c r="OL29" s="1460">
        <f t="shared" si="585"/>
        <v>0</v>
      </c>
      <c r="OM29" s="1460">
        <f t="shared" si="585"/>
        <v>0</v>
      </c>
      <c r="ON29" s="1460">
        <f t="shared" si="585"/>
        <v>0</v>
      </c>
      <c r="OO29" s="1460">
        <f t="shared" si="582"/>
        <v>0</v>
      </c>
      <c r="OP29" s="1460">
        <f t="shared" si="578"/>
        <v>0</v>
      </c>
      <c r="OQ29" s="1460">
        <f t="shared" si="578"/>
        <v>0</v>
      </c>
      <c r="OR29" s="1460">
        <f t="shared" si="578"/>
        <v>0</v>
      </c>
      <c r="OS29" s="1460">
        <f t="shared" si="578"/>
        <v>0</v>
      </c>
      <c r="OT29" s="1460">
        <f t="shared" si="578"/>
        <v>0</v>
      </c>
      <c r="OU29" s="1460">
        <f t="shared" si="578"/>
        <v>0</v>
      </c>
      <c r="OV29" s="1460">
        <f t="shared" si="578"/>
        <v>0</v>
      </c>
      <c r="OW29" s="1460">
        <f t="shared" si="578"/>
        <v>0</v>
      </c>
      <c r="OX29" s="1460">
        <f t="shared" si="578"/>
        <v>0</v>
      </c>
      <c r="OY29" s="1460">
        <f t="shared" si="578"/>
        <v>0</v>
      </c>
      <c r="OZ29" s="1460">
        <f t="shared" si="578"/>
        <v>0</v>
      </c>
      <c r="PA29" s="1460">
        <f t="shared" si="578"/>
        <v>0</v>
      </c>
      <c r="PB29" s="1460">
        <f t="shared" si="578"/>
        <v>0</v>
      </c>
      <c r="PC29" s="1460">
        <f t="shared" si="578"/>
        <v>0</v>
      </c>
      <c r="PD29" s="1460">
        <f t="shared" si="578"/>
        <v>0</v>
      </c>
      <c r="PE29" s="1460">
        <f t="shared" si="578"/>
        <v>0</v>
      </c>
      <c r="PF29" s="1460">
        <f t="shared" si="579"/>
        <v>0</v>
      </c>
      <c r="PG29" s="1460">
        <f t="shared" si="579"/>
        <v>0</v>
      </c>
      <c r="PH29" s="1460">
        <f t="shared" si="579"/>
        <v>0</v>
      </c>
      <c r="PI29" s="1460">
        <f t="shared" si="579"/>
        <v>0</v>
      </c>
      <c r="PJ29" s="1460">
        <f t="shared" si="579"/>
        <v>0</v>
      </c>
      <c r="PK29" s="1460">
        <f t="shared" si="579"/>
        <v>0</v>
      </c>
      <c r="PL29" s="1460">
        <f t="shared" si="579"/>
        <v>0</v>
      </c>
      <c r="PM29" s="1460">
        <f t="shared" si="579"/>
        <v>0</v>
      </c>
      <c r="PN29" s="1460">
        <f t="shared" si="579"/>
        <v>0</v>
      </c>
      <c r="PO29" s="1460">
        <f t="shared" si="579"/>
        <v>0</v>
      </c>
      <c r="PP29" s="1460">
        <f t="shared" si="579"/>
        <v>0</v>
      </c>
      <c r="PQ29" s="1460">
        <f t="shared" si="579"/>
        <v>0</v>
      </c>
      <c r="PR29" s="1460">
        <f t="shared" si="579"/>
        <v>0</v>
      </c>
      <c r="PS29" s="1460">
        <f t="shared" si="579"/>
        <v>0</v>
      </c>
      <c r="PT29" s="1460">
        <f t="shared" si="579"/>
        <v>0</v>
      </c>
      <c r="PU29" s="1460">
        <f t="shared" si="579"/>
        <v>0</v>
      </c>
      <c r="PV29" s="1460">
        <f t="shared" si="580"/>
        <v>0</v>
      </c>
      <c r="PW29" s="1460">
        <f t="shared" si="580"/>
        <v>0</v>
      </c>
      <c r="PX29" s="1460">
        <f t="shared" si="580"/>
        <v>0</v>
      </c>
      <c r="PY29" s="1460">
        <f t="shared" si="580"/>
        <v>0</v>
      </c>
      <c r="PZ29" s="1460">
        <f t="shared" si="580"/>
        <v>0</v>
      </c>
      <c r="QA29" s="1460">
        <f t="shared" si="580"/>
        <v>0</v>
      </c>
      <c r="QB29" s="1460">
        <f t="shared" si="580"/>
        <v>0</v>
      </c>
      <c r="QC29" s="1460">
        <f t="shared" si="580"/>
        <v>0</v>
      </c>
      <c r="QD29" s="1460">
        <f t="shared" si="580"/>
        <v>0</v>
      </c>
      <c r="QE29" s="1460">
        <f t="shared" si="580"/>
        <v>0</v>
      </c>
      <c r="QF29" s="1460">
        <f t="shared" si="580"/>
        <v>0</v>
      </c>
      <c r="QG29" s="1460">
        <f t="shared" si="580"/>
        <v>0</v>
      </c>
      <c r="QH29" s="1460">
        <f t="shared" si="580"/>
        <v>0</v>
      </c>
      <c r="QI29" s="1460">
        <f t="shared" si="580"/>
        <v>0</v>
      </c>
      <c r="QJ29" s="1460">
        <f t="shared" si="580"/>
        <v>0</v>
      </c>
      <c r="QK29" s="1460">
        <f t="shared" si="580"/>
        <v>0</v>
      </c>
      <c r="QL29" s="1460">
        <f t="shared" si="577"/>
        <v>0</v>
      </c>
      <c r="QM29" s="1460">
        <f t="shared" si="577"/>
        <v>0</v>
      </c>
      <c r="QN29" s="1460">
        <f t="shared" si="577"/>
        <v>0</v>
      </c>
      <c r="QO29" s="1460">
        <f t="shared" si="577"/>
        <v>0</v>
      </c>
      <c r="QP29" s="1460">
        <f t="shared" si="577"/>
        <v>0</v>
      </c>
      <c r="QQ29" s="1460">
        <f t="shared" si="577"/>
        <v>0</v>
      </c>
    </row>
    <row r="30" spans="1:459" s="1466" customFormat="1" ht="22.5" customHeight="1">
      <c r="A30" s="1468"/>
      <c r="B30" s="1469"/>
      <c r="C30" s="1469"/>
      <c r="D30" s="1470"/>
      <c r="E30" s="1471"/>
      <c r="F30" s="1472"/>
      <c r="G30" s="1472"/>
      <c r="H30" s="1473">
        <f t="shared" ref="H30:H93" si="639">IFERROR(DATEDIF(F30,G30,"M"),"")</f>
        <v>0</v>
      </c>
      <c r="I30" s="1474">
        <v>0</v>
      </c>
      <c r="J30" s="1475">
        <f t="shared" si="437"/>
        <v>0</v>
      </c>
      <c r="K30" s="1476">
        <v>0</v>
      </c>
      <c r="L30" s="1477">
        <f t="shared" ref="L30:L93" si="640">+M30/12</f>
        <v>0</v>
      </c>
      <c r="M30" s="1477">
        <f t="shared" ref="M30:M93" si="641">+K30*D30</f>
        <v>0</v>
      </c>
      <c r="N30" s="1478"/>
      <c r="O30" s="1479">
        <v>0</v>
      </c>
      <c r="P30" s="1480">
        <v>0</v>
      </c>
      <c r="Q30" s="1828">
        <v>0</v>
      </c>
      <c r="R30" s="1831">
        <f t="shared" ref="R30:R93" si="642">IFERROR(S30/D30,0)</f>
        <v>0</v>
      </c>
      <c r="S30" s="1481">
        <f>IF(AND(SUM(O30:Q30)=0,N30="NNN"),MIN('Operating History and Pro Forma'!$M$33,'Operating History and Pro Forma'!$T$15)*D30,SUM(O30:Q30)*D30)</f>
        <v>0</v>
      </c>
      <c r="T30" s="1482">
        <f t="shared" ref="T30:T93" si="643">+IFERROR(U30/D30,0)</f>
        <v>0</v>
      </c>
      <c r="U30" s="1483">
        <f t="shared" ref="U30:U93" si="644">+M30+S30</f>
        <v>0</v>
      </c>
      <c r="V30" s="1480"/>
      <c r="W30" s="1514"/>
      <c r="X30" s="1486" t="str">
        <f t="shared" ref="X30:X93" si="645">IFERROR(U30/Y30,"")</f>
        <v/>
      </c>
      <c r="Y30" s="1487">
        <f t="shared" ref="Y30:Y93" si="646">+Z30*D30</f>
        <v>0</v>
      </c>
      <c r="Z30" s="1488"/>
      <c r="AA30" s="1488"/>
      <c r="AB30" s="1488"/>
      <c r="AC30" s="1488"/>
      <c r="AD30" s="1489">
        <f t="shared" ref="AD30:AD93" si="647">IFERROR(IF(AE30="V",0,U30/$U$295),0)</f>
        <v>0</v>
      </c>
      <c r="AE30" s="1490" t="str">
        <f t="shared" ref="AE30:AE93" si="648">RIGHT(E30)</f>
        <v/>
      </c>
      <c r="AF30" s="1491">
        <f t="shared" ref="AF30:AF93" si="649">IFERROR(IF(AE30="V","Vacant",VLOOKUP(AC30,$A$327:$B$330,2,0)),0)</f>
        <v>0</v>
      </c>
      <c r="AG30" s="1492">
        <f t="shared" ref="AG30:AG93" si="650">+J30</f>
        <v>0</v>
      </c>
      <c r="AH30" s="1493">
        <f t="shared" si="442"/>
        <v>0</v>
      </c>
      <c r="AI30" s="1493">
        <f t="shared" si="442"/>
        <v>0</v>
      </c>
      <c r="AJ30" s="1494">
        <f t="shared" si="442"/>
        <v>0</v>
      </c>
      <c r="AK30" s="1494">
        <f t="shared" si="442"/>
        <v>0</v>
      </c>
      <c r="AL30" s="1495">
        <f t="shared" si="442"/>
        <v>0</v>
      </c>
      <c r="AM30" s="1496">
        <f t="shared" si="442"/>
        <v>0</v>
      </c>
      <c r="AN30" s="1497">
        <f t="shared" si="399"/>
        <v>0</v>
      </c>
      <c r="AO30" s="1498">
        <f t="shared" si="443"/>
        <v>0</v>
      </c>
      <c r="AP30" s="1499">
        <f t="shared" ref="AP30:AP93" si="651">IFERROR(INDEX($BM$10:$GB$10,1,AO30)*$AG30,)</f>
        <v>0</v>
      </c>
      <c r="AQ30" s="1500">
        <f t="shared" ref="AQ30:AQ93" si="652">IFERROR(INDEX($BM$10:$GB$10,1,AO30)*$AJ30*$D30,0)</f>
        <v>0</v>
      </c>
      <c r="AR30" s="1501">
        <f t="shared" ref="AR30:AR93" si="653">IFERROR(INDEX($BM$10:$GB$10,1,AO30)*$AL30*$D30*AI30*$AP30,0)</f>
        <v>0</v>
      </c>
      <c r="AS30" s="1498">
        <f t="shared" si="403"/>
        <v>0</v>
      </c>
      <c r="AT30" s="1501">
        <f t="shared" ref="AT30:AT93" si="654">IF(AS30=$AU30,L30,W30*D30/12)</f>
        <v>0</v>
      </c>
      <c r="AU30" s="1498">
        <f t="shared" ref="AU30:AU93" si="655">IFERROR(IF($AF30="Vacant",AN30,MAX(1,DATEDIF(Note_Date,$G30,"M"))),1)</f>
        <v>1</v>
      </c>
      <c r="AV30" s="1498">
        <f t="shared" ref="AV30:AV93" si="656">ROUNDUP(IF($AF30="V",AU30+$AH30,IF($AF30="R",AU30+1,(AU30+1+((1-$B$312)*$AH30)))),0)</f>
        <v>2</v>
      </c>
      <c r="AW30" s="1499">
        <f t="shared" ref="AW30:AW93" si="657">IFERROR(IF(AF30="R",MIN(AT30*12/D30*(1+INDEX($BM$10:$GB$10,1,AV30)-IF(AU30=AS30,1,INDEX($BM$10:$GB$10,1,MAX(1,AS30)))),(INDEX($BM$10:$GB$10,1,MIN(120,AV30))*$AG30)),(INDEX($BM$10:$GB$10,1,MIN(120,AV30))*$AG30)),0)</f>
        <v>0</v>
      </c>
      <c r="AX30" s="1502">
        <f t="shared" ref="AX30:AX93" si="658">IF($AF30="R",$AK30*$D30*INDEX($BM$8:$GB$8,1,MIN(120,AV30)),IF($AF30="V",$AJ30*$D30*INDEX($BM$8:$GB$8,1,MIN(120,AV30)),($AK30*$D30*INDEX($BM$8:$GB$8,1,MIN(120,AV30))*$B$312)+($AJ30*$D30*INDEX($BM$8:$GB$8,1,MIN(120,AV30))*(1-$B$312))))</f>
        <v>0</v>
      </c>
      <c r="AY30" s="1503">
        <f t="shared" ref="AY30:AY93" si="659">IF($AF30="R",$AM30*$D30*$AI30*AW30*INDEX($BM$8:$GB$8,1,MIN(120,AV30)),IF($AF30="V",$AL30*$D30*$AI30*AW30*INDEX($BM$8:$GB$8,1,MIN(120,AV30)),($AM30*$D30*$AI30*AW30*INDEX($BM$8:$GB$8,1,MIN(120,AV30))*$B$312)+($AL30*$D30*$AI30*AW30*INDEX($BM$8:$GB$8,1,MIN(120,AV30))*(1-$B$312))))</f>
        <v>0</v>
      </c>
      <c r="AZ30" s="1498">
        <f t="shared" ref="AZ30:AZ93" si="660">+AV30+(12*AI30)</f>
        <v>2</v>
      </c>
      <c r="BA30" s="1498">
        <f t="shared" ref="BA30:BA93" si="661">ROUNDUP((AZ30+1+((1-$B$312)*$AH30)),0)</f>
        <v>3</v>
      </c>
      <c r="BB30" s="1499">
        <f t="shared" ref="BB30:BB93" si="662">(INDEX($BM$10:$GB$10,1,MIN(120,BA30))*$AG30)</f>
        <v>0</v>
      </c>
      <c r="BC30" s="1502">
        <f t="shared" ref="BC30:BC93" si="663">($AK30*$D30*INDEX($BM$8:$GB$8,1,MIN(120,BA30))*$B$312)+($AJ30*$D30*INDEX($BM$8:$GB$8,1,MIN(120,BA30))*(1-$B$312))</f>
        <v>0</v>
      </c>
      <c r="BD30" s="1503">
        <f t="shared" ref="BD30:BD93" si="664">($AM30*$D30*$AI30*BB30*INDEX($BM$8:$GB$8,1,MIN(120,BA30))*$B$312)+($AL30*$D30*$AI30*BB30*INDEX($BM$8:$GB$8,1,MIN(120,BA30))*(1-$B$312))</f>
        <v>0</v>
      </c>
      <c r="BE30" s="1498">
        <f t="shared" ref="BE30:BE93" si="665">+BA30+(12*AI30)</f>
        <v>3</v>
      </c>
      <c r="BF30" s="1498">
        <f t="shared" ref="BF30:BF93" si="666">ROUNDUP((BE30+1+((1-$B$312)*$AH30)),0)</f>
        <v>4</v>
      </c>
      <c r="BG30" s="1499">
        <f t="shared" ref="BG30:BG93" si="667">INDEX($BM$10:$GB$10,1,MIN(120,BF30))*$AG30</f>
        <v>0</v>
      </c>
      <c r="BH30" s="1502">
        <f t="shared" ref="BH30:BH93" si="668">($AK30*$D30*INDEX($BM$8:$GB$8,1,MIN(120,BF30))*$B$312)+($AJ30*$D30*INDEX($BM$8:$GB$8,1,MIN(120,BF30))*(1-$B$312))</f>
        <v>0</v>
      </c>
      <c r="BI30" s="1502">
        <f t="shared" ref="BI30:BI93" si="669">($AM30*$D30*$AI30*BG30*INDEX($BM$8:$GB$8,1,MIN(120,BF30))*$B$312)+($AL30*$D30*$AI30*BG30*INDEX($BM$8:$GB$8,1,MIN(120,BF30))*(1-$B$312))</f>
        <v>0</v>
      </c>
      <c r="BJ30" s="1504">
        <f t="shared" ref="BJ30:BJ93" si="670">IFERROR(YEAR(F30),)</f>
        <v>1900</v>
      </c>
      <c r="BK30" s="1505" t="str">
        <f t="shared" ref="BK30:BK93" si="671">LEFT(E30)</f>
        <v/>
      </c>
      <c r="BL30" s="1506"/>
      <c r="BM30" s="1507">
        <f t="shared" ref="BM30:BM93" si="672">IF(AE30="v",0,IF(BM$12&lt;$AU30,$L30,IF(BM$12&gt;$AV30,$AW30*$D30/12,0)))</f>
        <v>0</v>
      </c>
      <c r="BN30" s="1508">
        <f t="shared" si="445"/>
        <v>0</v>
      </c>
      <c r="BO30" s="1508">
        <f t="shared" si="445"/>
        <v>0</v>
      </c>
      <c r="BP30" s="1508">
        <f t="shared" si="445"/>
        <v>0</v>
      </c>
      <c r="BQ30" s="1508">
        <f t="shared" si="445"/>
        <v>0</v>
      </c>
      <c r="BR30" s="1508">
        <f t="shared" si="445"/>
        <v>0</v>
      </c>
      <c r="BS30" s="1508">
        <f t="shared" si="445"/>
        <v>0</v>
      </c>
      <c r="BT30" s="1508">
        <f t="shared" si="445"/>
        <v>0</v>
      </c>
      <c r="BU30" s="1508">
        <f t="shared" si="445"/>
        <v>0</v>
      </c>
      <c r="BV30" s="1508">
        <f t="shared" si="445"/>
        <v>0</v>
      </c>
      <c r="BW30" s="1508">
        <f t="shared" si="445"/>
        <v>0</v>
      </c>
      <c r="BX30" s="1508">
        <f t="shared" si="445"/>
        <v>0</v>
      </c>
      <c r="BY30" s="1507">
        <f t="shared" si="445"/>
        <v>0</v>
      </c>
      <c r="BZ30" s="1508">
        <f t="shared" si="445"/>
        <v>0</v>
      </c>
      <c r="CA30" s="1508">
        <f t="shared" si="445"/>
        <v>0</v>
      </c>
      <c r="CB30" s="1508">
        <f t="shared" si="445"/>
        <v>0</v>
      </c>
      <c r="CC30" s="1508">
        <f t="shared" si="445"/>
        <v>0</v>
      </c>
      <c r="CD30" s="1508">
        <f t="shared" si="604"/>
        <v>0</v>
      </c>
      <c r="CE30" s="1508">
        <f t="shared" si="604"/>
        <v>0</v>
      </c>
      <c r="CF30" s="1508">
        <f t="shared" si="604"/>
        <v>0</v>
      </c>
      <c r="CG30" s="1508">
        <f t="shared" si="604"/>
        <v>0</v>
      </c>
      <c r="CH30" s="1508">
        <f t="shared" si="604"/>
        <v>0</v>
      </c>
      <c r="CI30" s="1508">
        <f t="shared" si="604"/>
        <v>0</v>
      </c>
      <c r="CJ30" s="1509">
        <f t="shared" si="604"/>
        <v>0</v>
      </c>
      <c r="CK30" s="1507">
        <f t="shared" si="604"/>
        <v>0</v>
      </c>
      <c r="CL30" s="1508">
        <f t="shared" si="604"/>
        <v>0</v>
      </c>
      <c r="CM30" s="1508">
        <f t="shared" si="604"/>
        <v>0</v>
      </c>
      <c r="CN30" s="1508">
        <f t="shared" si="604"/>
        <v>0</v>
      </c>
      <c r="CO30" s="1508">
        <f t="shared" si="604"/>
        <v>0</v>
      </c>
      <c r="CP30" s="1508">
        <f t="shared" si="604"/>
        <v>0</v>
      </c>
      <c r="CQ30" s="1508">
        <f t="shared" si="604"/>
        <v>0</v>
      </c>
      <c r="CR30" s="1508">
        <f t="shared" si="604"/>
        <v>0</v>
      </c>
      <c r="CS30" s="1508">
        <f t="shared" si="604"/>
        <v>0</v>
      </c>
      <c r="CT30" s="1508">
        <f t="shared" si="605"/>
        <v>0</v>
      </c>
      <c r="CU30" s="1508">
        <f t="shared" si="605"/>
        <v>0</v>
      </c>
      <c r="CV30" s="1509">
        <f t="shared" si="605"/>
        <v>0</v>
      </c>
      <c r="CW30" s="1508">
        <f t="shared" si="605"/>
        <v>0</v>
      </c>
      <c r="CX30" s="1508">
        <f t="shared" si="605"/>
        <v>0</v>
      </c>
      <c r="CY30" s="1508">
        <f t="shared" si="605"/>
        <v>0</v>
      </c>
      <c r="CZ30" s="1508">
        <f t="shared" si="605"/>
        <v>0</v>
      </c>
      <c r="DA30" s="1508">
        <f t="shared" si="605"/>
        <v>0</v>
      </c>
      <c r="DB30" s="1508">
        <f t="shared" si="605"/>
        <v>0</v>
      </c>
      <c r="DC30" s="1508">
        <f t="shared" si="605"/>
        <v>0</v>
      </c>
      <c r="DD30" s="1508">
        <f t="shared" si="605"/>
        <v>0</v>
      </c>
      <c r="DE30" s="1508">
        <f t="shared" si="605"/>
        <v>0</v>
      </c>
      <c r="DF30" s="1508">
        <f t="shared" si="605"/>
        <v>0</v>
      </c>
      <c r="DG30" s="1508">
        <f t="shared" si="605"/>
        <v>0</v>
      </c>
      <c r="DH30" s="1509">
        <f t="shared" si="605"/>
        <v>0</v>
      </c>
      <c r="DI30" s="1508">
        <f t="shared" si="605"/>
        <v>0</v>
      </c>
      <c r="DJ30" s="1508">
        <f t="shared" si="606"/>
        <v>0</v>
      </c>
      <c r="DK30" s="1508">
        <f t="shared" si="606"/>
        <v>0</v>
      </c>
      <c r="DL30" s="1508">
        <f t="shared" si="606"/>
        <v>0</v>
      </c>
      <c r="DM30" s="1508">
        <f t="shared" si="606"/>
        <v>0</v>
      </c>
      <c r="DN30" s="1508">
        <f t="shared" si="606"/>
        <v>0</v>
      </c>
      <c r="DO30" s="1508">
        <f t="shared" si="606"/>
        <v>0</v>
      </c>
      <c r="DP30" s="1508">
        <f t="shared" si="606"/>
        <v>0</v>
      </c>
      <c r="DQ30" s="1508">
        <f t="shared" si="606"/>
        <v>0</v>
      </c>
      <c r="DR30" s="1508">
        <f t="shared" si="606"/>
        <v>0</v>
      </c>
      <c r="DS30" s="1508">
        <f t="shared" si="606"/>
        <v>0</v>
      </c>
      <c r="DT30" s="1509">
        <f t="shared" si="606"/>
        <v>0</v>
      </c>
      <c r="DU30" s="1507">
        <f t="shared" si="606"/>
        <v>0</v>
      </c>
      <c r="DV30" s="1508">
        <f t="shared" si="606"/>
        <v>0</v>
      </c>
      <c r="DW30" s="1508">
        <f t="shared" si="606"/>
        <v>0</v>
      </c>
      <c r="DX30" s="1508">
        <f t="shared" si="606"/>
        <v>0</v>
      </c>
      <c r="DY30" s="1508">
        <f t="shared" si="606"/>
        <v>0</v>
      </c>
      <c r="DZ30" s="1508">
        <f t="shared" si="607"/>
        <v>0</v>
      </c>
      <c r="EA30" s="1508">
        <f t="shared" si="607"/>
        <v>0</v>
      </c>
      <c r="EB30" s="1508">
        <f t="shared" si="607"/>
        <v>0</v>
      </c>
      <c r="EC30" s="1508">
        <f t="shared" si="607"/>
        <v>0</v>
      </c>
      <c r="ED30" s="1508">
        <f t="shared" si="607"/>
        <v>0</v>
      </c>
      <c r="EE30" s="1508">
        <f t="shared" si="607"/>
        <v>0</v>
      </c>
      <c r="EF30" s="1508">
        <f t="shared" si="607"/>
        <v>0</v>
      </c>
      <c r="EG30" s="1507">
        <f t="shared" si="607"/>
        <v>0</v>
      </c>
      <c r="EH30" s="1508">
        <f t="shared" si="607"/>
        <v>0</v>
      </c>
      <c r="EI30" s="1508">
        <f t="shared" si="607"/>
        <v>0</v>
      </c>
      <c r="EJ30" s="1508">
        <f t="shared" si="607"/>
        <v>0</v>
      </c>
      <c r="EK30" s="1508">
        <f t="shared" si="607"/>
        <v>0</v>
      </c>
      <c r="EL30" s="1508">
        <f t="shared" si="607"/>
        <v>0</v>
      </c>
      <c r="EM30" s="1508">
        <f t="shared" si="607"/>
        <v>0</v>
      </c>
      <c r="EN30" s="1508">
        <f t="shared" si="607"/>
        <v>0</v>
      </c>
      <c r="EO30" s="1508">
        <f t="shared" si="607"/>
        <v>0</v>
      </c>
      <c r="EP30" s="1508">
        <f t="shared" si="608"/>
        <v>0</v>
      </c>
      <c r="EQ30" s="1508">
        <f t="shared" si="608"/>
        <v>0</v>
      </c>
      <c r="ER30" s="1509">
        <f t="shared" si="608"/>
        <v>0</v>
      </c>
      <c r="ES30" s="1507">
        <f t="shared" si="608"/>
        <v>0</v>
      </c>
      <c r="ET30" s="1508">
        <f t="shared" si="608"/>
        <v>0</v>
      </c>
      <c r="EU30" s="1508">
        <f t="shared" si="608"/>
        <v>0</v>
      </c>
      <c r="EV30" s="1508">
        <f t="shared" si="608"/>
        <v>0</v>
      </c>
      <c r="EW30" s="1508">
        <f t="shared" si="608"/>
        <v>0</v>
      </c>
      <c r="EX30" s="1508">
        <f t="shared" si="608"/>
        <v>0</v>
      </c>
      <c r="EY30" s="1508">
        <f t="shared" si="608"/>
        <v>0</v>
      </c>
      <c r="EZ30" s="1508">
        <f t="shared" si="608"/>
        <v>0</v>
      </c>
      <c r="FA30" s="1508">
        <f t="shared" si="608"/>
        <v>0</v>
      </c>
      <c r="FB30" s="1508">
        <f t="shared" si="608"/>
        <v>0</v>
      </c>
      <c r="FC30" s="1508">
        <f t="shared" si="608"/>
        <v>0</v>
      </c>
      <c r="FD30" s="1509">
        <f t="shared" si="608"/>
        <v>0</v>
      </c>
      <c r="FE30" s="1508">
        <f t="shared" si="608"/>
        <v>0</v>
      </c>
      <c r="FF30" s="1508">
        <f t="shared" si="609"/>
        <v>0</v>
      </c>
      <c r="FG30" s="1508">
        <f t="shared" si="610"/>
        <v>0</v>
      </c>
      <c r="FH30" s="1508">
        <f t="shared" si="610"/>
        <v>0</v>
      </c>
      <c r="FI30" s="1508">
        <f t="shared" si="610"/>
        <v>0</v>
      </c>
      <c r="FJ30" s="1508">
        <f t="shared" si="610"/>
        <v>0</v>
      </c>
      <c r="FK30" s="1508">
        <f t="shared" si="610"/>
        <v>0</v>
      </c>
      <c r="FL30" s="1508">
        <f t="shared" si="610"/>
        <v>0</v>
      </c>
      <c r="FM30" s="1508">
        <f t="shared" si="610"/>
        <v>0</v>
      </c>
      <c r="FN30" s="1508">
        <f t="shared" si="610"/>
        <v>0</v>
      </c>
      <c r="FO30" s="1508">
        <f t="shared" si="610"/>
        <v>0</v>
      </c>
      <c r="FP30" s="1509">
        <f t="shared" si="610"/>
        <v>0</v>
      </c>
      <c r="FQ30" s="1508">
        <f t="shared" si="610"/>
        <v>0</v>
      </c>
      <c r="FR30" s="1508">
        <f t="shared" si="610"/>
        <v>0</v>
      </c>
      <c r="FS30" s="1508">
        <f t="shared" si="610"/>
        <v>0</v>
      </c>
      <c r="FT30" s="1508">
        <f t="shared" si="610"/>
        <v>0</v>
      </c>
      <c r="FU30" s="1508">
        <f t="shared" si="610"/>
        <v>0</v>
      </c>
      <c r="FV30" s="1508">
        <f t="shared" si="610"/>
        <v>0</v>
      </c>
      <c r="FW30" s="1508">
        <f t="shared" si="428"/>
        <v>0</v>
      </c>
      <c r="FX30" s="1508">
        <f t="shared" si="428"/>
        <v>0</v>
      </c>
      <c r="FY30" s="1508">
        <f t="shared" si="428"/>
        <v>0</v>
      </c>
      <c r="FZ30" s="1508">
        <f t="shared" si="428"/>
        <v>0</v>
      </c>
      <c r="GA30" s="1508">
        <f t="shared" si="428"/>
        <v>0</v>
      </c>
      <c r="GB30" s="1509">
        <f t="shared" si="428"/>
        <v>0</v>
      </c>
      <c r="GC30" s="1506"/>
      <c r="GD30" s="1458">
        <f t="shared" ref="GD30:GD93" si="673">IF(AE30="V",0,ROUNDUP(AU30/12,0))</f>
        <v>1</v>
      </c>
      <c r="GE30" s="1510">
        <f t="shared" si="586"/>
        <v>0</v>
      </c>
      <c r="GF30" s="1511">
        <f t="shared" si="586"/>
        <v>0</v>
      </c>
      <c r="GG30" s="1511">
        <f t="shared" si="586"/>
        <v>0</v>
      </c>
      <c r="GH30" s="1511">
        <f t="shared" si="586"/>
        <v>0</v>
      </c>
      <c r="GI30" s="1511">
        <f t="shared" si="586"/>
        <v>0</v>
      </c>
      <c r="GJ30" s="1511">
        <f t="shared" si="586"/>
        <v>0</v>
      </c>
      <c r="GK30" s="1511">
        <f t="shared" si="586"/>
        <v>0</v>
      </c>
      <c r="GL30" s="1511">
        <f t="shared" si="586"/>
        <v>0</v>
      </c>
      <c r="GM30" s="1511">
        <f t="shared" si="586"/>
        <v>0</v>
      </c>
      <c r="GN30" s="1512">
        <f t="shared" si="586"/>
        <v>0</v>
      </c>
      <c r="GO30" s="1513">
        <f t="shared" ref="GO30:GO93" si="674">SUM(GE30:GN30)</f>
        <v>0</v>
      </c>
      <c r="GP30" s="1506"/>
      <c r="GQ30" s="1510">
        <f t="shared" si="448"/>
        <v>0</v>
      </c>
      <c r="GR30" s="1511">
        <f t="shared" si="430"/>
        <v>0</v>
      </c>
      <c r="GS30" s="1511">
        <f t="shared" si="430"/>
        <v>0</v>
      </c>
      <c r="GT30" s="1511">
        <f t="shared" si="430"/>
        <v>0</v>
      </c>
      <c r="GU30" s="1511">
        <f t="shared" si="430"/>
        <v>0</v>
      </c>
      <c r="GV30" s="1511">
        <f t="shared" si="430"/>
        <v>0</v>
      </c>
      <c r="GW30" s="1511">
        <f t="shared" si="430"/>
        <v>0</v>
      </c>
      <c r="GX30" s="1511">
        <f t="shared" si="430"/>
        <v>0</v>
      </c>
      <c r="GY30" s="1511">
        <f t="shared" si="430"/>
        <v>0</v>
      </c>
      <c r="GZ30" s="1512">
        <f t="shared" si="430"/>
        <v>0</v>
      </c>
      <c r="HA30" s="1513">
        <f t="shared" ref="HA30:HA93" si="675">SUM(GQ30:GZ30)</f>
        <v>0</v>
      </c>
      <c r="HB30" s="1506">
        <f t="shared" ref="HB30:HB93" si="676">ROUNDUP(AV30/12,0)</f>
        <v>1</v>
      </c>
      <c r="HC30" s="1506"/>
      <c r="HD30" s="1508">
        <f t="shared" ref="HD30:HD93" si="677">IF(AE30="v",0,IF(HD$12&lt;$AU30,$S30/12,IF(HD$12&gt;$AV30,$S30/12,0)))</f>
        <v>0</v>
      </c>
      <c r="HE30" s="1460">
        <f t="shared" ref="HE30:HE93" si="678">IF(HE$12&lt;$AO30,0,IF($N30="MG",MC30,IF(HE$12&lt;=$AU30,$S30*HE$10/12,IF(HE$12&lt;$AU30,$S30*HE$10/12,IF(HE$12&gt;=$BF30,$S30*HE$10/12,IF(HE$12&gt;=$BE30,0,IF(HE$12&gt;=$BA30,$S30*HE$10/12,IF(HE$12&gt;=$AZ30,0,IF(HE$12&gt;=$AV30,$S30*HE$10/12,0)))))))))</f>
        <v>0</v>
      </c>
      <c r="HF30" s="1460">
        <f t="shared" ref="HF30:HF93" si="679">IF(HF$12&lt;$AO30,0,IF($N30="MG",MD30,IF(HF$12&lt;=$AU30,$S30*HF$10/12,IF(HF$12&lt;$AU30,$S30*HF$10/12,IF(HF$12&gt;=$BF30,$S30*HF$10/12,IF(HF$12&gt;=$BE30,0,IF(HF$12&gt;=$BA30,$S30*HF$10/12,IF(HF$12&gt;=$AZ30,0,IF(HF$12&gt;=$AV30,$S30*HF$10/12,0)))))))))</f>
        <v>0</v>
      </c>
      <c r="HG30" s="1460">
        <f t="shared" ref="HG30:HG93" si="680">IF(HG$12&lt;$AO30,0,IF($N30="MG",ME30,IF(HG$12&lt;=$AU30,$S30*HG$10/12,IF(HG$12&lt;$AU30,$S30*HG$10/12,IF(HG$12&gt;=$BF30,$S30*HG$10/12,IF(HG$12&gt;=$BE30,0,IF(HG$12&gt;=$BA30,$S30*HG$10/12,IF(HG$12&gt;=$AZ30,0,IF(HG$12&gt;=$AV30,$S30*HG$10/12,0)))))))))</f>
        <v>0</v>
      </c>
      <c r="HH30" s="1460">
        <f t="shared" ref="HH30:HH93" si="681">IF(HH$12&lt;$AO30,0,IF($N30="MG",MF30,IF(HH$12&lt;=$AU30,$S30*HH$10/12,IF(HH$12&lt;$AU30,$S30*HH$10/12,IF(HH$12&gt;=$BF30,$S30*HH$10/12,IF(HH$12&gt;=$BE30,0,IF(HH$12&gt;=$BA30,$S30*HH$10/12,IF(HH$12&gt;=$AZ30,0,IF(HH$12&gt;=$AV30,$S30*HH$10/12,0)))))))))</f>
        <v>0</v>
      </c>
      <c r="HI30" s="1460">
        <f t="shared" ref="HI30:HI93" si="682">IF(HI$12&lt;$AO30,0,IF($N30="MG",MG30,IF(HI$12&lt;=$AU30,$S30*HI$10/12,IF(HI$12&lt;$AU30,$S30*HI$10/12,IF(HI$12&gt;=$BF30,$S30*HI$10/12,IF(HI$12&gt;=$BE30,0,IF(HI$12&gt;=$BA30,$S30*HI$10/12,IF(HI$12&gt;=$AZ30,0,IF(HI$12&gt;=$AV30,$S30*HI$10/12,0)))))))))</f>
        <v>0</v>
      </c>
      <c r="HJ30" s="1460">
        <f t="shared" ref="HJ30:HJ93" si="683">IF(HJ$12&lt;$AO30,0,IF($N30="MG",MH30,IF(HJ$12&lt;=$AU30,$S30*HJ$10/12,IF(HJ$12&lt;$AU30,$S30*HJ$10/12,IF(HJ$12&gt;=$BF30,$S30*HJ$10/12,IF(HJ$12&gt;=$BE30,0,IF(HJ$12&gt;=$BA30,$S30*HJ$10/12,IF(HJ$12&gt;=$AZ30,0,IF(HJ$12&gt;=$AV30,$S30*HJ$10/12,0)))))))))</f>
        <v>0</v>
      </c>
      <c r="HK30" s="1460">
        <f t="shared" ref="HK30:HK93" si="684">IF(HK$12&lt;$AO30,0,IF($N30="MG",MI30,IF(HK$12&lt;=$AU30,$S30*HK$10/12,IF(HK$12&lt;$AU30,$S30*HK$10/12,IF(HK$12&gt;=$BF30,$S30*HK$10/12,IF(HK$12&gt;=$BE30,0,IF(HK$12&gt;=$BA30,$S30*HK$10/12,IF(HK$12&gt;=$AZ30,0,IF(HK$12&gt;=$AV30,$S30*HK$10/12,0)))))))))</f>
        <v>0</v>
      </c>
      <c r="HL30" s="1460">
        <f t="shared" ref="HL30:HL93" si="685">IF(HL$12&lt;$AO30,0,IF($N30="MG",MJ30,IF(HL$12&lt;=$AU30,$S30*HL$10/12,IF(HL$12&lt;$AU30,$S30*HL$10/12,IF(HL$12&gt;=$BF30,$S30*HL$10/12,IF(HL$12&gt;=$BE30,0,IF(HL$12&gt;=$BA30,$S30*HL$10/12,IF(HL$12&gt;=$AZ30,0,IF(HL$12&gt;=$AV30,$S30*HL$10/12,0)))))))))</f>
        <v>0</v>
      </c>
      <c r="HM30" s="1460">
        <f t="shared" ref="HM30:HM93" si="686">IF(HM$12&lt;$AO30,0,IF($N30="MG",MK30,IF(HM$12&lt;=$AU30,$S30*HM$10/12,IF(HM$12&lt;$AU30,$S30*HM$10/12,IF(HM$12&gt;=$BF30,$S30*HM$10/12,IF(HM$12&gt;=$BE30,0,IF(HM$12&gt;=$BA30,$S30*HM$10/12,IF(HM$12&gt;=$AZ30,0,IF(HM$12&gt;=$AV30,$S30*HM$10/12,0)))))))))</f>
        <v>0</v>
      </c>
      <c r="HN30" s="1460">
        <f t="shared" ref="HN30:HN93" si="687">IF(HN$12&lt;$AO30,0,IF($N30="MG",ML30,IF(HN$12&lt;=$AU30,$S30*HN$10/12,IF(HN$12&lt;$AU30,$S30*HN$10/12,IF(HN$12&gt;=$BF30,$S30*HN$10/12,IF(HN$12&gt;=$BE30,0,IF(HN$12&gt;=$BA30,$S30*HN$10/12,IF(HN$12&gt;=$AZ30,0,IF(HN$12&gt;=$AV30,$S30*HN$10/12,0)))))))))</f>
        <v>0</v>
      </c>
      <c r="HO30" s="1460">
        <f t="shared" ref="HO30:HO93" si="688">IF(HO$12&lt;$AO30,0,IF($N30="MG",MM30,IF(HO$12&lt;=$AU30,$S30*HO$10/12,IF(HO$12&lt;$AU30,$S30*HO$10/12,IF(HO$12&gt;=$BF30,$S30*HO$10/12,IF(HO$12&gt;=$BE30,0,IF(HO$12&gt;=$BA30,$S30*HO$10/12,IF(HO$12&gt;=$AZ30,0,IF(HO$12&gt;=$AV30,$S30*HO$10/12,0)))))))))</f>
        <v>0</v>
      </c>
      <c r="HP30" s="1460">
        <f t="shared" ref="HP30:HP93" si="689">IF(HP$12&lt;$AO30,0,IF($N30="MG",MN30,IF(HP$12&lt;=$AU30,$S30*HP$10/12,IF(HP$12&lt;$AU30,$S30*HP$10/12,IF(HP$12&gt;=$BF30,$S30*HP$10/12,IF(HP$12&gt;=$BE30,0,IF(HP$12&gt;=$BA30,$S30*HP$10/12,IF(HP$12&gt;=$AZ30,0,IF(HP$12&gt;=$AV30,$S30*HP$10/12,0)))))))))</f>
        <v>0</v>
      </c>
      <c r="HQ30" s="1460">
        <f t="shared" ref="HQ30:HQ93" si="690">IF(HQ$12&lt;$AO30,0,IF($N30="MG",MO30,IF(HQ$12&lt;=$AU30,$S30*HQ$10/12,IF(HQ$12&lt;$AU30,$S30*HQ$10/12,IF(HQ$12&gt;=$BF30,$S30*HQ$10/12,IF(HQ$12&gt;=$BE30,0,IF(HQ$12&gt;=$BA30,$S30*HQ$10/12,IF(HQ$12&gt;=$AZ30,0,IF(HQ$12&gt;=$AV30,$S30*HQ$10/12,0)))))))))</f>
        <v>0</v>
      </c>
      <c r="HR30" s="1460">
        <f t="shared" ref="HR30:HR93" si="691">IF(HR$12&lt;$AO30,0,IF($N30="MG",MP30,IF(HR$12&lt;=$AU30,$S30*HR$10/12,IF(HR$12&lt;$AU30,$S30*HR$10/12,IF(HR$12&gt;=$BF30,$S30*HR$10/12,IF(HR$12&gt;=$BE30,0,IF(HR$12&gt;=$BA30,$S30*HR$10/12,IF(HR$12&gt;=$AZ30,0,IF(HR$12&gt;=$AV30,$S30*HR$10/12,0)))))))))</f>
        <v>0</v>
      </c>
      <c r="HS30" s="1460">
        <f t="shared" ref="HS30:HS93" si="692">IF(HS$12&lt;$AO30,0,IF($N30="MG",MQ30,IF(HS$12&lt;=$AU30,$S30*HS$10/12,IF(HS$12&lt;$AU30,$S30*HS$10/12,IF(HS$12&gt;=$BF30,$S30*HS$10/12,IF(HS$12&gt;=$BE30,0,IF(HS$12&gt;=$BA30,$S30*HS$10/12,IF(HS$12&gt;=$AZ30,0,IF(HS$12&gt;=$AV30,$S30*HS$10/12,0)))))))))</f>
        <v>0</v>
      </c>
      <c r="HT30" s="1460">
        <f t="shared" ref="HT30:HT93" si="693">IF(HT$12&lt;$AO30,0,IF($N30="MG",MR30,IF(HT$12&lt;=$AU30,$S30*HT$10/12,IF(HT$12&lt;$AU30,$S30*HT$10/12,IF(HT$12&gt;=$BF30,$S30*HT$10/12,IF(HT$12&gt;=$BE30,0,IF(HT$12&gt;=$BA30,$S30*HT$10/12,IF(HT$12&gt;=$AZ30,0,IF(HT$12&gt;=$AV30,$S30*HT$10/12,0)))))))))</f>
        <v>0</v>
      </c>
      <c r="HU30" s="1460">
        <f t="shared" ref="HU30:HU93" si="694">IF(HU$12&lt;$AO30,0,IF($N30="MG",MS30,IF(HU$12&lt;=$AU30,$S30*HU$10/12,IF(HU$12&lt;$AU30,$S30*HU$10/12,IF(HU$12&gt;=$BF30,$S30*HU$10/12,IF(HU$12&gt;=$BE30,0,IF(HU$12&gt;=$BA30,$S30*HU$10/12,IF(HU$12&gt;=$AZ30,0,IF(HU$12&gt;=$AV30,$S30*HU$10/12,0)))))))))</f>
        <v>0</v>
      </c>
      <c r="HV30" s="1460">
        <f t="shared" ref="HV30:HV93" si="695">IF(HV$12&lt;$AO30,0,IF($N30="MG",MT30,IF(HV$12&lt;=$AU30,$S30*HV$10/12,IF(HV$12&lt;$AU30,$S30*HV$10/12,IF(HV$12&gt;=$BF30,$S30*HV$10/12,IF(HV$12&gt;=$BE30,0,IF(HV$12&gt;=$BA30,$S30*HV$10/12,IF(HV$12&gt;=$AZ30,0,IF(HV$12&gt;=$AV30,$S30*HV$10/12,0)))))))))</f>
        <v>0</v>
      </c>
      <c r="HW30" s="1460">
        <f t="shared" ref="HW30:HW93" si="696">IF(HW$12&lt;$AO30,0,IF($N30="MG",MU30,IF(HW$12&lt;=$AU30,$S30*HW$10/12,IF(HW$12&lt;$AU30,$S30*HW$10/12,IF(HW$12&gt;=$BF30,$S30*HW$10/12,IF(HW$12&gt;=$BE30,0,IF(HW$12&gt;=$BA30,$S30*HW$10/12,IF(HW$12&gt;=$AZ30,0,IF(HW$12&gt;=$AV30,$S30*HW$10/12,0)))))))))</f>
        <v>0</v>
      </c>
      <c r="HX30" s="1460">
        <f t="shared" ref="HX30:HX93" si="697">IF(HX$12&lt;$AO30,0,IF($N30="MG",MV30,IF(HX$12&lt;=$AU30,$S30*HX$10/12,IF(HX$12&lt;$AU30,$S30*HX$10/12,IF(HX$12&gt;=$BF30,$S30*HX$10/12,IF(HX$12&gt;=$BE30,0,IF(HX$12&gt;=$BA30,$S30*HX$10/12,IF(HX$12&gt;=$AZ30,0,IF(HX$12&gt;=$AV30,$S30*HX$10/12,0)))))))))</f>
        <v>0</v>
      </c>
      <c r="HY30" s="1460">
        <f t="shared" ref="HY30:HY93" si="698">IF(HY$12&lt;$AO30,0,IF($N30="MG",MW30,IF(HY$12&lt;=$AU30,$S30*HY$10/12,IF(HY$12&lt;$AU30,$S30*HY$10/12,IF(HY$12&gt;=$BF30,$S30*HY$10/12,IF(HY$12&gt;=$BE30,0,IF(HY$12&gt;=$BA30,$S30*HY$10/12,IF(HY$12&gt;=$AZ30,0,IF(HY$12&gt;=$AV30,$S30*HY$10/12,0)))))))))</f>
        <v>0</v>
      </c>
      <c r="HZ30" s="1460">
        <f t="shared" ref="HZ30:HZ93" si="699">IF(HZ$12&lt;$AO30,0,IF($N30="MG",MX30,IF(HZ$12&lt;=$AU30,$S30*HZ$10/12,IF(HZ$12&lt;$AU30,$S30*HZ$10/12,IF(HZ$12&gt;=$BF30,$S30*HZ$10/12,IF(HZ$12&gt;=$BE30,0,IF(HZ$12&gt;=$BA30,$S30*HZ$10/12,IF(HZ$12&gt;=$AZ30,0,IF(HZ$12&gt;=$AV30,$S30*HZ$10/12,0)))))))))</f>
        <v>0</v>
      </c>
      <c r="IA30" s="1460">
        <f t="shared" ref="IA30:IA93" si="700">IF(IA$12&lt;$AO30,0,IF($N30="MG",MY30,IF(IA$12&lt;=$AU30,$S30*IA$10/12,IF(IA$12&lt;$AU30,$S30*IA$10/12,IF(IA$12&gt;=$BF30,$S30*IA$10/12,IF(IA$12&gt;=$BE30,0,IF(IA$12&gt;=$BA30,$S30*IA$10/12,IF(IA$12&gt;=$AZ30,0,IF(IA$12&gt;=$AV30,$S30*IA$10/12,0)))))))))</f>
        <v>0</v>
      </c>
      <c r="IB30" s="1460">
        <f t="shared" ref="IB30:IB93" si="701">IF(IB$12&lt;$AO30,0,IF($N30="MG",MZ30,IF(IB$12&lt;=$AU30,$S30*IB$10/12,IF(IB$12&lt;$AU30,$S30*IB$10/12,IF(IB$12&gt;=$BF30,$S30*IB$10/12,IF(IB$12&gt;=$BE30,0,IF(IB$12&gt;=$BA30,$S30*IB$10/12,IF(IB$12&gt;=$AZ30,0,IF(IB$12&gt;=$AV30,$S30*IB$10/12,0)))))))))</f>
        <v>0</v>
      </c>
      <c r="IC30" s="1460">
        <f t="shared" ref="IC30:IC93" si="702">IF(IC$12&lt;$AO30,0,IF($N30="MG",NA30,IF(IC$12&lt;=$AU30,$S30*IC$10/12,IF(IC$12&lt;$AU30,$S30*IC$10/12,IF(IC$12&gt;=$BF30,$S30*IC$10/12,IF(IC$12&gt;=$BE30,0,IF(IC$12&gt;=$BA30,$S30*IC$10/12,IF(IC$12&gt;=$AZ30,0,IF(IC$12&gt;=$AV30,$S30*IC$10/12,0)))))))))</f>
        <v>0</v>
      </c>
      <c r="ID30" s="1460">
        <f t="shared" ref="ID30:ID93" si="703">IF(ID$12&lt;$AO30,0,IF($N30="MG",NB30,IF(ID$12&lt;=$AU30,$S30*ID$10/12,IF(ID$12&lt;$AU30,$S30*ID$10/12,IF(ID$12&gt;=$BF30,$S30*ID$10/12,IF(ID$12&gt;=$BE30,0,IF(ID$12&gt;=$BA30,$S30*ID$10/12,IF(ID$12&gt;=$AZ30,0,IF(ID$12&gt;=$AV30,$S30*ID$10/12,0)))))))))</f>
        <v>0</v>
      </c>
      <c r="IE30" s="1460">
        <f t="shared" ref="IE30:IE93" si="704">IF(IE$12&lt;$AO30,0,IF($N30="MG",NC30,IF(IE$12&lt;=$AU30,$S30*IE$10/12,IF(IE$12&lt;$AU30,$S30*IE$10/12,IF(IE$12&gt;=$BF30,$S30*IE$10/12,IF(IE$12&gt;=$BE30,0,IF(IE$12&gt;=$BA30,$S30*IE$10/12,IF(IE$12&gt;=$AZ30,0,IF(IE$12&gt;=$AV30,$S30*IE$10/12,0)))))))))</f>
        <v>0</v>
      </c>
      <c r="IF30" s="1460">
        <f t="shared" ref="IF30:IF93" si="705">IF(IF$12&lt;$AO30,0,IF($N30="MG",ND30,IF(IF$12&lt;=$AU30,$S30*IF$10/12,IF(IF$12&lt;$AU30,$S30*IF$10/12,IF(IF$12&gt;=$BF30,$S30*IF$10/12,IF(IF$12&gt;=$BE30,0,IF(IF$12&gt;=$BA30,$S30*IF$10/12,IF(IF$12&gt;=$AZ30,0,IF(IF$12&gt;=$AV30,$S30*IF$10/12,0)))))))))</f>
        <v>0</v>
      </c>
      <c r="IG30" s="1460">
        <f t="shared" ref="IG30:IG93" si="706">IF(IG$12&lt;$AO30,0,IF($N30="MG",NE30,IF(IG$12&lt;=$AU30,$S30*IG$10/12,IF(IG$12&lt;$AU30,$S30*IG$10/12,IF(IG$12&gt;=$BF30,$S30*IG$10/12,IF(IG$12&gt;=$BE30,0,IF(IG$12&gt;=$BA30,$S30*IG$10/12,IF(IG$12&gt;=$AZ30,0,IF(IG$12&gt;=$AV30,$S30*IG$10/12,0)))))))))</f>
        <v>0</v>
      </c>
      <c r="IH30" s="1460">
        <f t="shared" ref="IH30:IH93" si="707">IF(IH$12&lt;$AO30,0,IF($N30="MG",NF30,IF(IH$12&lt;=$AU30,$S30*IH$10/12,IF(IH$12&lt;$AU30,$S30*IH$10/12,IF(IH$12&gt;=$BF30,$S30*IH$10/12,IF(IH$12&gt;=$BE30,0,IF(IH$12&gt;=$BA30,$S30*IH$10/12,IF(IH$12&gt;=$AZ30,0,IF(IH$12&gt;=$AV30,$S30*IH$10/12,0)))))))))</f>
        <v>0</v>
      </c>
      <c r="II30" s="1460">
        <f t="shared" ref="II30:II93" si="708">IF(II$12&lt;$AO30,0,IF($N30="MG",NG30,IF(II$12&lt;=$AU30,$S30*II$10/12,IF(II$12&lt;$AU30,$S30*II$10/12,IF(II$12&gt;=$BF30,$S30*II$10/12,IF(II$12&gt;=$BE30,0,IF(II$12&gt;=$BA30,$S30*II$10/12,IF(II$12&gt;=$AZ30,0,IF(II$12&gt;=$AV30,$S30*II$10/12,0)))))))))</f>
        <v>0</v>
      </c>
      <c r="IJ30" s="1460">
        <f t="shared" ref="IJ30:IJ93" si="709">IF(IJ$12&lt;$AO30,0,IF($N30="MG",NH30,IF(IJ$12&lt;=$AU30,$S30*IJ$10/12,IF(IJ$12&lt;$AU30,$S30*IJ$10/12,IF(IJ$12&gt;=$BF30,$S30*IJ$10/12,IF(IJ$12&gt;=$BE30,0,IF(IJ$12&gt;=$BA30,$S30*IJ$10/12,IF(IJ$12&gt;=$AZ30,0,IF(IJ$12&gt;=$AV30,$S30*IJ$10/12,0)))))))))</f>
        <v>0</v>
      </c>
      <c r="IK30" s="1460">
        <f t="shared" ref="IK30:IK93" si="710">IF(IK$12&lt;$AO30,0,IF($N30="MG",NI30,IF(IK$12&lt;=$AU30,$S30*IK$10/12,IF(IK$12&lt;$AU30,$S30*IK$10/12,IF(IK$12&gt;=$BF30,$S30*IK$10/12,IF(IK$12&gt;=$BE30,0,IF(IK$12&gt;=$BA30,$S30*IK$10/12,IF(IK$12&gt;=$AZ30,0,IF(IK$12&gt;=$AV30,$S30*IK$10/12,0)))))))))</f>
        <v>0</v>
      </c>
      <c r="IL30" s="1460">
        <f t="shared" ref="IL30:IL93" si="711">IF(IL$12&lt;$AO30,0,IF($N30="MG",NJ30,IF(IL$12&lt;=$AU30,$S30*IL$10/12,IF(IL$12&lt;$AU30,$S30*IL$10/12,IF(IL$12&gt;=$BF30,$S30*IL$10/12,IF(IL$12&gt;=$BE30,0,IF(IL$12&gt;=$BA30,$S30*IL$10/12,IF(IL$12&gt;=$AZ30,0,IF(IL$12&gt;=$AV30,$S30*IL$10/12,0)))))))))</f>
        <v>0</v>
      </c>
      <c r="IM30" s="1460">
        <f t="shared" ref="IM30:IM93" si="712">IF(IM$12&lt;$AO30,0,IF($N30="MG",NK30,IF(IM$12&lt;=$AU30,$S30*IM$10/12,IF(IM$12&lt;$AU30,$S30*IM$10/12,IF(IM$12&gt;=$BF30,$S30*IM$10/12,IF(IM$12&gt;=$BE30,0,IF(IM$12&gt;=$BA30,$S30*IM$10/12,IF(IM$12&gt;=$AZ30,0,IF(IM$12&gt;=$AV30,$S30*IM$10/12,0)))))))))</f>
        <v>0</v>
      </c>
      <c r="IN30" s="1460">
        <f t="shared" ref="IN30:IN93" si="713">IF(IN$12&lt;$AO30,0,IF($N30="MG",NL30,IF(IN$12&lt;=$AU30,$S30*IN$10/12,IF(IN$12&lt;$AU30,$S30*IN$10/12,IF(IN$12&gt;=$BF30,$S30*IN$10/12,IF(IN$12&gt;=$BE30,0,IF(IN$12&gt;=$BA30,$S30*IN$10/12,IF(IN$12&gt;=$AZ30,0,IF(IN$12&gt;=$AV30,$S30*IN$10/12,0)))))))))</f>
        <v>0</v>
      </c>
      <c r="IO30" s="1460">
        <f t="shared" ref="IO30:IO93" si="714">IF(IO$12&lt;$AO30,0,IF($N30="MG",NM30,IF(IO$12&lt;=$AU30,$S30*IO$10/12,IF(IO$12&lt;$AU30,$S30*IO$10/12,IF(IO$12&gt;=$BF30,$S30*IO$10/12,IF(IO$12&gt;=$BE30,0,IF(IO$12&gt;=$BA30,$S30*IO$10/12,IF(IO$12&gt;=$AZ30,0,IF(IO$12&gt;=$AV30,$S30*IO$10/12,0)))))))))</f>
        <v>0</v>
      </c>
      <c r="IP30" s="1460">
        <f t="shared" ref="IP30:IP93" si="715">IF(IP$12&lt;$AO30,0,IF($N30="MG",NN30,IF(IP$12&lt;=$AU30,$S30*IP$10/12,IF(IP$12&lt;$AU30,$S30*IP$10/12,IF(IP$12&gt;=$BF30,$S30*IP$10/12,IF(IP$12&gt;=$BE30,0,IF(IP$12&gt;=$BA30,$S30*IP$10/12,IF(IP$12&gt;=$AZ30,0,IF(IP$12&gt;=$AV30,$S30*IP$10/12,0)))))))))</f>
        <v>0</v>
      </c>
      <c r="IQ30" s="1460">
        <f t="shared" ref="IQ30:IQ93" si="716">IF(IQ$12&lt;$AO30,0,IF($N30="MG",NO30,IF(IQ$12&lt;=$AU30,$S30*IQ$10/12,IF(IQ$12&lt;$AU30,$S30*IQ$10/12,IF(IQ$12&gt;=$BF30,$S30*IQ$10/12,IF(IQ$12&gt;=$BE30,0,IF(IQ$12&gt;=$BA30,$S30*IQ$10/12,IF(IQ$12&gt;=$AZ30,0,IF(IQ$12&gt;=$AV30,$S30*IQ$10/12,0)))))))))</f>
        <v>0</v>
      </c>
      <c r="IR30" s="1460">
        <f t="shared" ref="IR30:IR93" si="717">IF(IR$12&lt;$AO30,0,IF($N30="MG",NP30,IF(IR$12&lt;=$AU30,$S30*IR$10/12,IF(IR$12&lt;$AU30,$S30*IR$10/12,IF(IR$12&gt;=$BF30,$S30*IR$10/12,IF(IR$12&gt;=$BE30,0,IF(IR$12&gt;=$BA30,$S30*IR$10/12,IF(IR$12&gt;=$AZ30,0,IF(IR$12&gt;=$AV30,$S30*IR$10/12,0)))))))))</f>
        <v>0</v>
      </c>
      <c r="IS30" s="1460">
        <f t="shared" ref="IS30:IS93" si="718">IF(IS$12&lt;$AO30,0,IF($N30="MG",NQ30,IF(IS$12&lt;=$AU30,$S30*IS$10/12,IF(IS$12&lt;$AU30,$S30*IS$10/12,IF(IS$12&gt;=$BF30,$S30*IS$10/12,IF(IS$12&gt;=$BE30,0,IF(IS$12&gt;=$BA30,$S30*IS$10/12,IF(IS$12&gt;=$AZ30,0,IF(IS$12&gt;=$AV30,$S30*IS$10/12,0)))))))))</f>
        <v>0</v>
      </c>
      <c r="IT30" s="1460">
        <f t="shared" ref="IT30:IT93" si="719">IF(IT$12&lt;$AO30,0,IF($N30="MG",NR30,IF(IT$12&lt;=$AU30,$S30*IT$10/12,IF(IT$12&lt;$AU30,$S30*IT$10/12,IF(IT$12&gt;=$BF30,$S30*IT$10/12,IF(IT$12&gt;=$BE30,0,IF(IT$12&gt;=$BA30,$S30*IT$10/12,IF(IT$12&gt;=$AZ30,0,IF(IT$12&gt;=$AV30,$S30*IT$10/12,0)))))))))</f>
        <v>0</v>
      </c>
      <c r="IU30" s="1460">
        <f t="shared" ref="IU30:IU93" si="720">IF(IU$12&lt;$AO30,0,IF($N30="MG",NS30,IF(IU$12&lt;=$AU30,$S30*IU$10/12,IF(IU$12&lt;$AU30,$S30*IU$10/12,IF(IU$12&gt;=$BF30,$S30*IU$10/12,IF(IU$12&gt;=$BE30,0,IF(IU$12&gt;=$BA30,$S30*IU$10/12,IF(IU$12&gt;=$AZ30,0,IF(IU$12&gt;=$AV30,$S30*IU$10/12,0)))))))))</f>
        <v>0</v>
      </c>
      <c r="IV30" s="1460">
        <f t="shared" ref="IV30:IV93" si="721">IF(IV$12&lt;$AO30,0,IF($N30="MG",NT30,IF(IV$12&lt;=$AU30,$S30*IV$10/12,IF(IV$12&lt;$AU30,$S30*IV$10/12,IF(IV$12&gt;=$BF30,$S30*IV$10/12,IF(IV$12&gt;=$BE30,0,IF(IV$12&gt;=$BA30,$S30*IV$10/12,IF(IV$12&gt;=$AZ30,0,IF(IV$12&gt;=$AV30,$S30*IV$10/12,0)))))))))</f>
        <v>0</v>
      </c>
      <c r="IW30" s="1460">
        <f t="shared" ref="IW30:IW93" si="722">IF(IW$12&lt;$AO30,0,IF($N30="MG",NU30,IF(IW$12&lt;=$AU30,$S30*IW$10/12,IF(IW$12&lt;$AU30,$S30*IW$10/12,IF(IW$12&gt;=$BF30,$S30*IW$10/12,IF(IW$12&gt;=$BE30,0,IF(IW$12&gt;=$BA30,$S30*IW$10/12,IF(IW$12&gt;=$AZ30,0,IF(IW$12&gt;=$AV30,$S30*IW$10/12,0)))))))))</f>
        <v>0</v>
      </c>
      <c r="IX30" s="1460">
        <f t="shared" ref="IX30:IX93" si="723">IF(IX$12&lt;$AO30,0,IF($N30="MG",NV30,IF(IX$12&lt;=$AU30,$S30*IX$10/12,IF(IX$12&lt;$AU30,$S30*IX$10/12,IF(IX$12&gt;=$BF30,$S30*IX$10/12,IF(IX$12&gt;=$BE30,0,IF(IX$12&gt;=$BA30,$S30*IX$10/12,IF(IX$12&gt;=$AZ30,0,IF(IX$12&gt;=$AV30,$S30*IX$10/12,0)))))))))</f>
        <v>0</v>
      </c>
      <c r="IY30" s="1460">
        <f t="shared" ref="IY30:IY93" si="724">IF(IY$12&lt;$AO30,0,IF($N30="MG",NW30,IF(IY$12&lt;=$AU30,$S30*IY$10/12,IF(IY$12&lt;$AU30,$S30*IY$10/12,IF(IY$12&gt;=$BF30,$S30*IY$10/12,IF(IY$12&gt;=$BE30,0,IF(IY$12&gt;=$BA30,$S30*IY$10/12,IF(IY$12&gt;=$AZ30,0,IF(IY$12&gt;=$AV30,$S30*IY$10/12,0)))))))))</f>
        <v>0</v>
      </c>
      <c r="IZ30" s="1460">
        <f t="shared" ref="IZ30:IZ93" si="725">IF(IZ$12&lt;$AO30,0,IF($N30="MG",NX30,IF(IZ$12&lt;=$AU30,$S30*IZ$10/12,IF(IZ$12&lt;$AU30,$S30*IZ$10/12,IF(IZ$12&gt;=$BF30,$S30*IZ$10/12,IF(IZ$12&gt;=$BE30,0,IF(IZ$12&gt;=$BA30,$S30*IZ$10/12,IF(IZ$12&gt;=$AZ30,0,IF(IZ$12&gt;=$AV30,$S30*IZ$10/12,0)))))))))</f>
        <v>0</v>
      </c>
      <c r="JA30" s="1460">
        <f t="shared" ref="JA30:JA93" si="726">IF(JA$12&lt;$AO30,0,IF($N30="MG",NY30,IF(JA$12&lt;=$AU30,$S30*JA$10/12,IF(JA$12&lt;$AU30,$S30*JA$10/12,IF(JA$12&gt;=$BF30,$S30*JA$10/12,IF(JA$12&gt;=$BE30,0,IF(JA$12&gt;=$BA30,$S30*JA$10/12,IF(JA$12&gt;=$AZ30,0,IF(JA$12&gt;=$AV30,$S30*JA$10/12,0)))))))))</f>
        <v>0</v>
      </c>
      <c r="JB30" s="1460">
        <f t="shared" ref="JB30:JB93" si="727">IF(JB$12&lt;$AO30,0,IF($N30="MG",NZ30,IF(JB$12&lt;=$AU30,$S30*JB$10/12,IF(JB$12&lt;$AU30,$S30*JB$10/12,IF(JB$12&gt;=$BF30,$S30*JB$10/12,IF(JB$12&gt;=$BE30,0,IF(JB$12&gt;=$BA30,$S30*JB$10/12,IF(JB$12&gt;=$AZ30,0,IF(JB$12&gt;=$AV30,$S30*JB$10/12,0)))))))))</f>
        <v>0</v>
      </c>
      <c r="JC30" s="1460">
        <f t="shared" ref="JC30:JC93" si="728">IF(JC$12&lt;$AO30,0,IF($N30="MG",OA30,IF(JC$12&lt;=$AU30,$S30*JC$10/12,IF(JC$12&lt;$AU30,$S30*JC$10/12,IF(JC$12&gt;=$BF30,$S30*JC$10/12,IF(JC$12&gt;=$BE30,0,IF(JC$12&gt;=$BA30,$S30*JC$10/12,IF(JC$12&gt;=$AZ30,0,IF(JC$12&gt;=$AV30,$S30*JC$10/12,0)))))))))</f>
        <v>0</v>
      </c>
      <c r="JD30" s="1460">
        <f t="shared" ref="JD30:JD93" si="729">IF(JD$12&lt;$AO30,0,IF($N30="MG",OB30,IF(JD$12&lt;=$AU30,$S30*JD$10/12,IF(JD$12&lt;$AU30,$S30*JD$10/12,IF(JD$12&gt;=$BF30,$S30*JD$10/12,IF(JD$12&gt;=$BE30,0,IF(JD$12&gt;=$BA30,$S30*JD$10/12,IF(JD$12&gt;=$AZ30,0,IF(JD$12&gt;=$AV30,$S30*JD$10/12,0)))))))))</f>
        <v>0</v>
      </c>
      <c r="JE30" s="1460">
        <f t="shared" ref="JE30:JE93" si="730">IF(JE$12&lt;$AO30,0,IF($N30="MG",OC30,IF(JE$12&lt;=$AU30,$S30*JE$10/12,IF(JE$12&lt;$AU30,$S30*JE$10/12,IF(JE$12&gt;=$BF30,$S30*JE$10/12,IF(JE$12&gt;=$BE30,0,IF(JE$12&gt;=$BA30,$S30*JE$10/12,IF(JE$12&gt;=$AZ30,0,IF(JE$12&gt;=$AV30,$S30*JE$10/12,0)))))))))</f>
        <v>0</v>
      </c>
      <c r="JF30" s="1460">
        <f t="shared" ref="JF30:JF93" si="731">IF(JF$12&lt;$AO30,0,IF($N30="MG",OD30,IF(JF$12&lt;=$AU30,$S30*JF$10/12,IF(JF$12&lt;$AU30,$S30*JF$10/12,IF(JF$12&gt;=$BF30,$S30*JF$10/12,IF(JF$12&gt;=$BE30,0,IF(JF$12&gt;=$BA30,$S30*JF$10/12,IF(JF$12&gt;=$AZ30,0,IF(JF$12&gt;=$AV30,$S30*JF$10/12,0)))))))))</f>
        <v>0</v>
      </c>
      <c r="JG30" s="1460">
        <f t="shared" ref="JG30:JG93" si="732">IF(JG$12&lt;$AO30,0,IF($N30="MG",OE30,IF(JG$12&lt;=$AU30,$S30*JG$10/12,IF(JG$12&lt;$AU30,$S30*JG$10/12,IF(JG$12&gt;=$BF30,$S30*JG$10/12,IF(JG$12&gt;=$BE30,0,IF(JG$12&gt;=$BA30,$S30*JG$10/12,IF(JG$12&gt;=$AZ30,0,IF(JG$12&gt;=$AV30,$S30*JG$10/12,0)))))))))</f>
        <v>0</v>
      </c>
      <c r="JH30" s="1460">
        <f t="shared" ref="JH30:JH93" si="733">IF(JH$12&lt;$AO30,0,IF($N30="MG",OF30,IF(JH$12&lt;=$AU30,$S30*JH$10/12,IF(JH$12&lt;$AU30,$S30*JH$10/12,IF(JH$12&gt;=$BF30,$S30*JH$10/12,IF(JH$12&gt;=$BE30,0,IF(JH$12&gt;=$BA30,$S30*JH$10/12,IF(JH$12&gt;=$AZ30,0,IF(JH$12&gt;=$AV30,$S30*JH$10/12,0)))))))))</f>
        <v>0</v>
      </c>
      <c r="JI30" s="1460">
        <f t="shared" ref="JI30:JI93" si="734">IF(JI$12&lt;$AO30,0,IF($N30="MG",OG30,IF(JI$12&lt;=$AU30,$S30*JI$10/12,IF(JI$12&lt;$AU30,$S30*JI$10/12,IF(JI$12&gt;=$BF30,$S30*JI$10/12,IF(JI$12&gt;=$BE30,0,IF(JI$12&gt;=$BA30,$S30*JI$10/12,IF(JI$12&gt;=$AZ30,0,IF(JI$12&gt;=$AV30,$S30*JI$10/12,0)))))))))</f>
        <v>0</v>
      </c>
      <c r="JJ30" s="1460">
        <f t="shared" ref="JJ30:JJ93" si="735">IF(JJ$12&lt;$AO30,0,IF($N30="MG",OH30,IF(JJ$12&lt;=$AU30,$S30*JJ$10/12,IF(JJ$12&lt;$AU30,$S30*JJ$10/12,IF(JJ$12&gt;=$BF30,$S30*JJ$10/12,IF(JJ$12&gt;=$BE30,0,IF(JJ$12&gt;=$BA30,$S30*JJ$10/12,IF(JJ$12&gt;=$AZ30,0,IF(JJ$12&gt;=$AV30,$S30*JJ$10/12,0)))))))))</f>
        <v>0</v>
      </c>
      <c r="JK30" s="1460">
        <f t="shared" ref="JK30:JK93" si="736">IF(JK$12&lt;$AO30,0,IF($N30="MG",OI30,IF(JK$12&lt;=$AU30,$S30*JK$10/12,IF(JK$12&lt;$AU30,$S30*JK$10/12,IF(JK$12&gt;=$BF30,$S30*JK$10/12,IF(JK$12&gt;=$BE30,0,IF(JK$12&gt;=$BA30,$S30*JK$10/12,IF(JK$12&gt;=$AZ30,0,IF(JK$12&gt;=$AV30,$S30*JK$10/12,0)))))))))</f>
        <v>0</v>
      </c>
      <c r="JL30" s="1460">
        <f t="shared" ref="JL30:JL93" si="737">IF(JL$12&lt;$AO30,0,IF($N30="MG",OJ30,IF(JL$12&lt;=$AU30,$S30*JL$10/12,IF(JL$12&lt;$AU30,$S30*JL$10/12,IF(JL$12&gt;=$BF30,$S30*JL$10/12,IF(JL$12&gt;=$BE30,0,IF(JL$12&gt;=$BA30,$S30*JL$10/12,IF(JL$12&gt;=$AZ30,0,IF(JL$12&gt;=$AV30,$S30*JL$10/12,0)))))))))</f>
        <v>0</v>
      </c>
      <c r="JM30" s="1460">
        <f t="shared" ref="JM30:JM93" si="738">IF(JM$12&lt;$AO30,0,IF($N30="MG",OK30,IF(JM$12&lt;=$AU30,$S30*JM$10/12,IF(JM$12&lt;$AU30,$S30*JM$10/12,IF(JM$12&gt;=$BF30,$S30*JM$10/12,IF(JM$12&gt;=$BE30,0,IF(JM$12&gt;=$BA30,$S30*JM$10/12,IF(JM$12&gt;=$AZ30,0,IF(JM$12&gt;=$AV30,$S30*JM$10/12,0)))))))))</f>
        <v>0</v>
      </c>
      <c r="JN30" s="1460">
        <f t="shared" ref="JN30:JN93" si="739">IF(JN$12&lt;$AO30,0,IF($N30="MG",OL30,IF(JN$12&lt;=$AU30,$S30*JN$10/12,IF(JN$12&lt;$AU30,$S30*JN$10/12,IF(JN$12&gt;=$BF30,$S30*JN$10/12,IF(JN$12&gt;=$BE30,0,IF(JN$12&gt;=$BA30,$S30*JN$10/12,IF(JN$12&gt;=$AZ30,0,IF(JN$12&gt;=$AV30,$S30*JN$10/12,0)))))))))</f>
        <v>0</v>
      </c>
      <c r="JO30" s="1460">
        <f t="shared" ref="JO30:JO93" si="740">IF(JO$12&lt;$AO30,0,IF($N30="MG",OM30,IF(JO$12&lt;=$AU30,$S30*JO$10/12,IF(JO$12&lt;$AU30,$S30*JO$10/12,IF(JO$12&gt;=$BF30,$S30*JO$10/12,IF(JO$12&gt;=$BE30,0,IF(JO$12&gt;=$BA30,$S30*JO$10/12,IF(JO$12&gt;=$AZ30,0,IF(JO$12&gt;=$AV30,$S30*JO$10/12,0)))))))))</f>
        <v>0</v>
      </c>
      <c r="JP30" s="1460">
        <f t="shared" ref="JP30:JP93" si="741">IF(JP$12&lt;$AO30,0,IF($N30="MG",ON30,IF(JP$12&lt;=$AU30,$S30*JP$10/12,IF(JP$12&lt;$AU30,$S30*JP$10/12,IF(JP$12&gt;=$BF30,$S30*JP$10/12,IF(JP$12&gt;=$BE30,0,IF(JP$12&gt;=$BA30,$S30*JP$10/12,IF(JP$12&gt;=$AZ30,0,IF(JP$12&gt;=$AV30,$S30*JP$10/12,0)))))))))</f>
        <v>0</v>
      </c>
      <c r="JQ30" s="1460">
        <f t="shared" ref="JQ30:JQ93" si="742">IF(JQ$12&lt;$AO30,0,IF($N30="MG",OO30,IF(JQ$12&lt;=$AU30,$S30*JQ$10/12,IF(JQ$12&lt;$AU30,$S30*JQ$10/12,IF(JQ$12&gt;=$BF30,$S30*JQ$10/12,IF(JQ$12&gt;=$BE30,0,IF(JQ$12&gt;=$BA30,$S30*JQ$10/12,IF(JQ$12&gt;=$AZ30,0,IF(JQ$12&gt;=$AV30,$S30*JQ$10/12,0)))))))))</f>
        <v>0</v>
      </c>
      <c r="JR30" s="1460">
        <f t="shared" ref="JR30:JR93" si="743">IF(JR$12&lt;$AO30,0,IF($N30="MG",OP30,IF(JR$12&lt;=$AU30,$S30*JR$10/12,IF(JR$12&lt;$AU30,$S30*JR$10/12,IF(JR$12&gt;=$BF30,$S30*JR$10/12,IF(JR$12&gt;=$BE30,0,IF(JR$12&gt;=$BA30,$S30*JR$10/12,IF(JR$12&gt;=$AZ30,0,IF(JR$12&gt;=$AV30,$S30*JR$10/12,0)))))))))</f>
        <v>0</v>
      </c>
      <c r="JS30" s="1460">
        <f t="shared" ref="JS30:JS93" si="744">IF(JS$12&lt;$AO30,0,IF($N30="MG",OQ30,IF(JS$12&lt;=$AU30,$S30*JS$10/12,IF(JS$12&lt;$AU30,$S30*JS$10/12,IF(JS$12&gt;=$BF30,$S30*JS$10/12,IF(JS$12&gt;=$BE30,0,IF(JS$12&gt;=$BA30,$S30*JS$10/12,IF(JS$12&gt;=$AZ30,0,IF(JS$12&gt;=$AV30,$S30*JS$10/12,0)))))))))</f>
        <v>0</v>
      </c>
      <c r="JT30" s="1460">
        <f t="shared" ref="JT30:JT93" si="745">IF(JT$12&lt;$AO30,0,IF($N30="MG",OR30,IF(JT$12&lt;=$AU30,$S30*JT$10/12,IF(JT$12&lt;$AU30,$S30*JT$10/12,IF(JT$12&gt;=$BF30,$S30*JT$10/12,IF(JT$12&gt;=$BE30,0,IF(JT$12&gt;=$BA30,$S30*JT$10/12,IF(JT$12&gt;=$AZ30,0,IF(JT$12&gt;=$AV30,$S30*JT$10/12,0)))))))))</f>
        <v>0</v>
      </c>
      <c r="JU30" s="1460">
        <f t="shared" ref="JU30:JU93" si="746">IF(JU$12&lt;$AO30,0,IF($N30="MG",OS30,IF(JU$12&lt;=$AU30,$S30*JU$10/12,IF(JU$12&lt;$AU30,$S30*JU$10/12,IF(JU$12&gt;=$BF30,$S30*JU$10/12,IF(JU$12&gt;=$BE30,0,IF(JU$12&gt;=$BA30,$S30*JU$10/12,IF(JU$12&gt;=$AZ30,0,IF(JU$12&gt;=$AV30,$S30*JU$10/12,0)))))))))</f>
        <v>0</v>
      </c>
      <c r="JV30" s="1460">
        <f t="shared" ref="JV30:JV93" si="747">IF(JV$12&lt;$AO30,0,IF($N30="MG",OT30,IF(JV$12&lt;=$AU30,$S30*JV$10/12,IF(JV$12&lt;$AU30,$S30*JV$10/12,IF(JV$12&gt;=$BF30,$S30*JV$10/12,IF(JV$12&gt;=$BE30,0,IF(JV$12&gt;=$BA30,$S30*JV$10/12,IF(JV$12&gt;=$AZ30,0,IF(JV$12&gt;=$AV30,$S30*JV$10/12,0)))))))))</f>
        <v>0</v>
      </c>
      <c r="JW30" s="1460">
        <f t="shared" ref="JW30:JW93" si="748">IF(JW$12&lt;$AO30,0,IF($N30="MG",OU30,IF(JW$12&lt;=$AU30,$S30*JW$10/12,IF(JW$12&lt;$AU30,$S30*JW$10/12,IF(JW$12&gt;=$BF30,$S30*JW$10/12,IF(JW$12&gt;=$BE30,0,IF(JW$12&gt;=$BA30,$S30*JW$10/12,IF(JW$12&gt;=$AZ30,0,IF(JW$12&gt;=$AV30,$S30*JW$10/12,0)))))))))</f>
        <v>0</v>
      </c>
      <c r="JX30" s="1460">
        <f t="shared" ref="JX30:JX93" si="749">IF(JX$12&lt;$AO30,0,IF($N30="MG",OV30,IF(JX$12&lt;=$AU30,$S30*JX$10/12,IF(JX$12&lt;$AU30,$S30*JX$10/12,IF(JX$12&gt;=$BF30,$S30*JX$10/12,IF(JX$12&gt;=$BE30,0,IF(JX$12&gt;=$BA30,$S30*JX$10/12,IF(JX$12&gt;=$AZ30,0,IF(JX$12&gt;=$AV30,$S30*JX$10/12,0)))))))))</f>
        <v>0</v>
      </c>
      <c r="JY30" s="1460">
        <f t="shared" ref="JY30:JY93" si="750">IF(JY$12&lt;$AO30,0,IF($N30="MG",OW30,IF(JY$12&lt;=$AU30,$S30*JY$10/12,IF(JY$12&lt;$AU30,$S30*JY$10/12,IF(JY$12&gt;=$BF30,$S30*JY$10/12,IF(JY$12&gt;=$BE30,0,IF(JY$12&gt;=$BA30,$S30*JY$10/12,IF(JY$12&gt;=$AZ30,0,IF(JY$12&gt;=$AV30,$S30*JY$10/12,0)))))))))</f>
        <v>0</v>
      </c>
      <c r="JZ30" s="1460">
        <f t="shared" ref="JZ30:JZ93" si="751">IF(JZ$12&lt;$AO30,0,IF($N30="MG",OX30,IF(JZ$12&lt;=$AU30,$S30*JZ$10/12,IF(JZ$12&lt;$AU30,$S30*JZ$10/12,IF(JZ$12&gt;=$BF30,$S30*JZ$10/12,IF(JZ$12&gt;=$BE30,0,IF(JZ$12&gt;=$BA30,$S30*JZ$10/12,IF(JZ$12&gt;=$AZ30,0,IF(JZ$12&gt;=$AV30,$S30*JZ$10/12,0)))))))))</f>
        <v>0</v>
      </c>
      <c r="KA30" s="1460">
        <f t="shared" ref="KA30:KA93" si="752">IF(KA$12&lt;$AO30,0,IF($N30="MG",OY30,IF(KA$12&lt;=$AU30,$S30*KA$10/12,IF(KA$12&lt;$AU30,$S30*KA$10/12,IF(KA$12&gt;=$BF30,$S30*KA$10/12,IF(KA$12&gt;=$BE30,0,IF(KA$12&gt;=$BA30,$S30*KA$10/12,IF(KA$12&gt;=$AZ30,0,IF(KA$12&gt;=$AV30,$S30*KA$10/12,0)))))))))</f>
        <v>0</v>
      </c>
      <c r="KB30" s="1460">
        <f t="shared" ref="KB30:KB93" si="753">IF(KB$12&lt;$AO30,0,IF($N30="MG",OZ30,IF(KB$12&lt;=$AU30,$S30*KB$10/12,IF(KB$12&lt;$AU30,$S30*KB$10/12,IF(KB$12&gt;=$BF30,$S30*KB$10/12,IF(KB$12&gt;=$BE30,0,IF(KB$12&gt;=$BA30,$S30*KB$10/12,IF(KB$12&gt;=$AZ30,0,IF(KB$12&gt;=$AV30,$S30*KB$10/12,0)))))))))</f>
        <v>0</v>
      </c>
      <c r="KC30" s="1460">
        <f t="shared" ref="KC30:KC93" si="754">IF(KC$12&lt;$AO30,0,IF($N30="MG",PA30,IF(KC$12&lt;=$AU30,$S30*KC$10/12,IF(KC$12&lt;$AU30,$S30*KC$10/12,IF(KC$12&gt;=$BF30,$S30*KC$10/12,IF(KC$12&gt;=$BE30,0,IF(KC$12&gt;=$BA30,$S30*KC$10/12,IF(KC$12&gt;=$AZ30,0,IF(KC$12&gt;=$AV30,$S30*KC$10/12,0)))))))))</f>
        <v>0</v>
      </c>
      <c r="KD30" s="1460">
        <f t="shared" ref="KD30:KD93" si="755">IF(KD$12&lt;$AO30,0,IF($N30="MG",PB30,IF(KD$12&lt;=$AU30,$S30*KD$10/12,IF(KD$12&lt;$AU30,$S30*KD$10/12,IF(KD$12&gt;=$BF30,$S30*KD$10/12,IF(KD$12&gt;=$BE30,0,IF(KD$12&gt;=$BA30,$S30*KD$10/12,IF(KD$12&gt;=$AZ30,0,IF(KD$12&gt;=$AV30,$S30*KD$10/12,0)))))))))</f>
        <v>0</v>
      </c>
      <c r="KE30" s="1460">
        <f t="shared" ref="KE30:KE93" si="756">IF(KE$12&lt;$AO30,0,IF($N30="MG",PC30,IF(KE$12&lt;=$AU30,$S30*KE$10/12,IF(KE$12&lt;$AU30,$S30*KE$10/12,IF(KE$12&gt;=$BF30,$S30*KE$10/12,IF(KE$12&gt;=$BE30,0,IF(KE$12&gt;=$BA30,$S30*KE$10/12,IF(KE$12&gt;=$AZ30,0,IF(KE$12&gt;=$AV30,$S30*KE$10/12,0)))))))))</f>
        <v>0</v>
      </c>
      <c r="KF30" s="1460">
        <f t="shared" ref="KF30:KF93" si="757">IF(KF$12&lt;$AO30,0,IF($N30="MG",PD30,IF(KF$12&lt;=$AU30,$S30*KF$10/12,IF(KF$12&lt;$AU30,$S30*KF$10/12,IF(KF$12&gt;=$BF30,$S30*KF$10/12,IF(KF$12&gt;=$BE30,0,IF(KF$12&gt;=$BA30,$S30*KF$10/12,IF(KF$12&gt;=$AZ30,0,IF(KF$12&gt;=$AV30,$S30*KF$10/12,0)))))))))</f>
        <v>0</v>
      </c>
      <c r="KG30" s="1460">
        <f t="shared" ref="KG30:KG93" si="758">IF(KG$12&lt;$AO30,0,IF($N30="MG",PE30,IF(KG$12&lt;=$AU30,$S30*KG$10/12,IF(KG$12&lt;$AU30,$S30*KG$10/12,IF(KG$12&gt;=$BF30,$S30*KG$10/12,IF(KG$12&gt;=$BE30,0,IF(KG$12&gt;=$BA30,$S30*KG$10/12,IF(KG$12&gt;=$AZ30,0,IF(KG$12&gt;=$AV30,$S30*KG$10/12,0)))))))))</f>
        <v>0</v>
      </c>
      <c r="KH30" s="1460">
        <f t="shared" ref="KH30:KH93" si="759">IF(KH$12&lt;$AO30,0,IF($N30="MG",PF30,IF(KH$12&lt;=$AU30,$S30*KH$10/12,IF(KH$12&lt;$AU30,$S30*KH$10/12,IF(KH$12&gt;=$BF30,$S30*KH$10/12,IF(KH$12&gt;=$BE30,0,IF(KH$12&gt;=$BA30,$S30*KH$10/12,IF(KH$12&gt;=$AZ30,0,IF(KH$12&gt;=$AV30,$S30*KH$10/12,0)))))))))</f>
        <v>0</v>
      </c>
      <c r="KI30" s="1460">
        <f t="shared" ref="KI30:KI93" si="760">IF(KI$12&lt;$AO30,0,IF($N30="MG",PG30,IF(KI$12&lt;=$AU30,$S30*KI$10/12,IF(KI$12&lt;$AU30,$S30*KI$10/12,IF(KI$12&gt;=$BF30,$S30*KI$10/12,IF(KI$12&gt;=$BE30,0,IF(KI$12&gt;=$BA30,$S30*KI$10/12,IF(KI$12&gt;=$AZ30,0,IF(KI$12&gt;=$AV30,$S30*KI$10/12,0)))))))))</f>
        <v>0</v>
      </c>
      <c r="KJ30" s="1460">
        <f t="shared" ref="KJ30:KJ93" si="761">IF(KJ$12&lt;$AO30,0,IF($N30="MG",PH30,IF(KJ$12&lt;=$AU30,$S30*KJ$10/12,IF(KJ$12&lt;$AU30,$S30*KJ$10/12,IF(KJ$12&gt;=$BF30,$S30*KJ$10/12,IF(KJ$12&gt;=$BE30,0,IF(KJ$12&gt;=$BA30,$S30*KJ$10/12,IF(KJ$12&gt;=$AZ30,0,IF(KJ$12&gt;=$AV30,$S30*KJ$10/12,0)))))))))</f>
        <v>0</v>
      </c>
      <c r="KK30" s="1460">
        <f t="shared" ref="KK30:KK93" si="762">IF(KK$12&lt;$AO30,0,IF($N30="MG",PI30,IF(KK$12&lt;=$AU30,$S30*KK$10/12,IF(KK$12&lt;$AU30,$S30*KK$10/12,IF(KK$12&gt;=$BF30,$S30*KK$10/12,IF(KK$12&gt;=$BE30,0,IF(KK$12&gt;=$BA30,$S30*KK$10/12,IF(KK$12&gt;=$AZ30,0,IF(KK$12&gt;=$AV30,$S30*KK$10/12,0)))))))))</f>
        <v>0</v>
      </c>
      <c r="KL30" s="1460">
        <f t="shared" ref="KL30:KL93" si="763">IF(KL$12&lt;$AO30,0,IF($N30="MG",PJ30,IF(KL$12&lt;=$AU30,$S30*KL$10/12,IF(KL$12&lt;$AU30,$S30*KL$10/12,IF(KL$12&gt;=$BF30,$S30*KL$10/12,IF(KL$12&gt;=$BE30,0,IF(KL$12&gt;=$BA30,$S30*KL$10/12,IF(KL$12&gt;=$AZ30,0,IF(KL$12&gt;=$AV30,$S30*KL$10/12,0)))))))))</f>
        <v>0</v>
      </c>
      <c r="KM30" s="1460">
        <f t="shared" ref="KM30:KM93" si="764">IF(KM$12&lt;$AO30,0,IF($N30="MG",PK30,IF(KM$12&lt;=$AU30,$S30*KM$10/12,IF(KM$12&lt;$AU30,$S30*KM$10/12,IF(KM$12&gt;=$BF30,$S30*KM$10/12,IF(KM$12&gt;=$BE30,0,IF(KM$12&gt;=$BA30,$S30*KM$10/12,IF(KM$12&gt;=$AZ30,0,IF(KM$12&gt;=$AV30,$S30*KM$10/12,0)))))))))</f>
        <v>0</v>
      </c>
      <c r="KN30" s="1460">
        <f t="shared" ref="KN30:KN93" si="765">IF(KN$12&lt;$AO30,0,IF($N30="MG",PL30,IF(KN$12&lt;=$AU30,$S30*KN$10/12,IF(KN$12&lt;$AU30,$S30*KN$10/12,IF(KN$12&gt;=$BF30,$S30*KN$10/12,IF(KN$12&gt;=$BE30,0,IF(KN$12&gt;=$BA30,$S30*KN$10/12,IF(KN$12&gt;=$AZ30,0,IF(KN$12&gt;=$AV30,$S30*KN$10/12,0)))))))))</f>
        <v>0</v>
      </c>
      <c r="KO30" s="1460">
        <f t="shared" ref="KO30:KO93" si="766">IF(KO$12&lt;$AO30,0,IF($N30="MG",PM30,IF(KO$12&lt;=$AU30,$S30*KO$10/12,IF(KO$12&lt;$AU30,$S30*KO$10/12,IF(KO$12&gt;=$BF30,$S30*KO$10/12,IF(KO$12&gt;=$BE30,0,IF(KO$12&gt;=$BA30,$S30*KO$10/12,IF(KO$12&gt;=$AZ30,0,IF(KO$12&gt;=$AV30,$S30*KO$10/12,0)))))))))</f>
        <v>0</v>
      </c>
      <c r="KP30" s="1460">
        <f t="shared" ref="KP30:KP93" si="767">IF(KP$12&lt;$AO30,0,IF($N30="MG",PN30,IF(KP$12&lt;=$AU30,$S30*KP$10/12,IF(KP$12&lt;$AU30,$S30*KP$10/12,IF(KP$12&gt;=$BF30,$S30*KP$10/12,IF(KP$12&gt;=$BE30,0,IF(KP$12&gt;=$BA30,$S30*KP$10/12,IF(KP$12&gt;=$AZ30,0,IF(KP$12&gt;=$AV30,$S30*KP$10/12,0)))))))))</f>
        <v>0</v>
      </c>
      <c r="KQ30" s="1460">
        <f t="shared" ref="KQ30:KQ93" si="768">IF(KQ$12&lt;$AO30,0,IF($N30="MG",PO30,IF(KQ$12&lt;=$AU30,$S30*KQ$10/12,IF(KQ$12&lt;$AU30,$S30*KQ$10/12,IF(KQ$12&gt;=$BF30,$S30*KQ$10/12,IF(KQ$12&gt;=$BE30,0,IF(KQ$12&gt;=$BA30,$S30*KQ$10/12,IF(KQ$12&gt;=$AZ30,0,IF(KQ$12&gt;=$AV30,$S30*KQ$10/12,0)))))))))</f>
        <v>0</v>
      </c>
      <c r="KR30" s="1460">
        <f t="shared" ref="KR30:KR93" si="769">IF(KR$12&lt;$AO30,0,IF($N30="MG",PP30,IF(KR$12&lt;=$AU30,$S30*KR$10/12,IF(KR$12&lt;$AU30,$S30*KR$10/12,IF(KR$12&gt;=$BF30,$S30*KR$10/12,IF(KR$12&gt;=$BE30,0,IF(KR$12&gt;=$BA30,$S30*KR$10/12,IF(KR$12&gt;=$AZ30,0,IF(KR$12&gt;=$AV30,$S30*KR$10/12,0)))))))))</f>
        <v>0</v>
      </c>
      <c r="KS30" s="1460">
        <f t="shared" ref="KS30:KS93" si="770">IF(KS$12&lt;$AO30,0,IF($N30="MG",PQ30,IF(KS$12&lt;=$AU30,$S30*KS$10/12,IF(KS$12&lt;$AU30,$S30*KS$10/12,IF(KS$12&gt;=$BF30,$S30*KS$10/12,IF(KS$12&gt;=$BE30,0,IF(KS$12&gt;=$BA30,$S30*KS$10/12,IF(KS$12&gt;=$AZ30,0,IF(KS$12&gt;=$AV30,$S30*KS$10/12,0)))))))))</f>
        <v>0</v>
      </c>
      <c r="KT30" s="1460">
        <f t="shared" ref="KT30:KT93" si="771">IF(KT$12&lt;$AO30,0,IF($N30="MG",PR30,IF(KT$12&lt;=$AU30,$S30*KT$10/12,IF(KT$12&lt;$AU30,$S30*KT$10/12,IF(KT$12&gt;=$BF30,$S30*KT$10/12,IF(KT$12&gt;=$BE30,0,IF(KT$12&gt;=$BA30,$S30*KT$10/12,IF(KT$12&gt;=$AZ30,0,IF(KT$12&gt;=$AV30,$S30*KT$10/12,0)))))))))</f>
        <v>0</v>
      </c>
      <c r="KU30" s="1460">
        <f t="shared" ref="KU30:KU93" si="772">IF(KU$12&lt;$AO30,0,IF($N30="MG",PS30,IF(KU$12&lt;=$AU30,$S30*KU$10/12,IF(KU$12&lt;$AU30,$S30*KU$10/12,IF(KU$12&gt;=$BF30,$S30*KU$10/12,IF(KU$12&gt;=$BE30,0,IF(KU$12&gt;=$BA30,$S30*KU$10/12,IF(KU$12&gt;=$AZ30,0,IF(KU$12&gt;=$AV30,$S30*KU$10/12,0)))))))))</f>
        <v>0</v>
      </c>
      <c r="KV30" s="1460">
        <f t="shared" ref="KV30:KV93" si="773">IF(KV$12&lt;$AO30,0,IF($N30="MG",PT30,IF(KV$12&lt;=$AU30,$S30*KV$10/12,IF(KV$12&lt;$AU30,$S30*KV$10/12,IF(KV$12&gt;=$BF30,$S30*KV$10/12,IF(KV$12&gt;=$BE30,0,IF(KV$12&gt;=$BA30,$S30*KV$10/12,IF(KV$12&gt;=$AZ30,0,IF(KV$12&gt;=$AV30,$S30*KV$10/12,0)))))))))</f>
        <v>0</v>
      </c>
      <c r="KW30" s="1460">
        <f t="shared" ref="KW30:KW93" si="774">IF(KW$12&lt;$AO30,0,IF($N30="MG",PU30,IF(KW$12&lt;=$AU30,$S30*KW$10/12,IF(KW$12&lt;$AU30,$S30*KW$10/12,IF(KW$12&gt;=$BF30,$S30*KW$10/12,IF(KW$12&gt;=$BE30,0,IF(KW$12&gt;=$BA30,$S30*KW$10/12,IF(KW$12&gt;=$AZ30,0,IF(KW$12&gt;=$AV30,$S30*KW$10/12,0)))))))))</f>
        <v>0</v>
      </c>
      <c r="KX30" s="1460">
        <f t="shared" ref="KX30:KX93" si="775">IF(KX$12&lt;$AO30,0,IF($N30="MG",PV30,IF(KX$12&lt;=$AU30,$S30*KX$10/12,IF(KX$12&lt;$AU30,$S30*KX$10/12,IF(KX$12&gt;=$BF30,$S30*KX$10/12,IF(KX$12&gt;=$BE30,0,IF(KX$12&gt;=$BA30,$S30*KX$10/12,IF(KX$12&gt;=$AZ30,0,IF(KX$12&gt;=$AV30,$S30*KX$10/12,0)))))))))</f>
        <v>0</v>
      </c>
      <c r="KY30" s="1460">
        <f t="shared" ref="KY30:KY93" si="776">IF(KY$12&lt;$AO30,0,IF($N30="MG",PW30,IF(KY$12&lt;=$AU30,$S30*KY$10/12,IF(KY$12&lt;$AU30,$S30*KY$10/12,IF(KY$12&gt;=$BF30,$S30*KY$10/12,IF(KY$12&gt;=$BE30,0,IF(KY$12&gt;=$BA30,$S30*KY$10/12,IF(KY$12&gt;=$AZ30,0,IF(KY$12&gt;=$AV30,$S30*KY$10/12,0)))))))))</f>
        <v>0</v>
      </c>
      <c r="KZ30" s="1460">
        <f t="shared" ref="KZ30:KZ93" si="777">IF(KZ$12&lt;$AO30,0,IF($N30="MG",PX30,IF(KZ$12&lt;=$AU30,$S30*KZ$10/12,IF(KZ$12&lt;$AU30,$S30*KZ$10/12,IF(KZ$12&gt;=$BF30,$S30*KZ$10/12,IF(KZ$12&gt;=$BE30,0,IF(KZ$12&gt;=$BA30,$S30*KZ$10/12,IF(KZ$12&gt;=$AZ30,0,IF(KZ$12&gt;=$AV30,$S30*KZ$10/12,0)))))))))</f>
        <v>0</v>
      </c>
      <c r="LA30" s="1460">
        <f t="shared" ref="LA30:LA93" si="778">IF(LA$12&lt;$AO30,0,IF($N30="MG",PY30,IF(LA$12&lt;=$AU30,$S30*LA$10/12,IF(LA$12&lt;$AU30,$S30*LA$10/12,IF(LA$12&gt;=$BF30,$S30*LA$10/12,IF(LA$12&gt;=$BE30,0,IF(LA$12&gt;=$BA30,$S30*LA$10/12,IF(LA$12&gt;=$AZ30,0,IF(LA$12&gt;=$AV30,$S30*LA$10/12,0)))))))))</f>
        <v>0</v>
      </c>
      <c r="LB30" s="1460">
        <f t="shared" ref="LB30:LB93" si="779">IF(LB$12&lt;$AO30,0,IF($N30="MG",PZ30,IF(LB$12&lt;=$AU30,$S30*LB$10/12,IF(LB$12&lt;$AU30,$S30*LB$10/12,IF(LB$12&gt;=$BF30,$S30*LB$10/12,IF(LB$12&gt;=$BE30,0,IF(LB$12&gt;=$BA30,$S30*LB$10/12,IF(LB$12&gt;=$AZ30,0,IF(LB$12&gt;=$AV30,$S30*LB$10/12,0)))))))))</f>
        <v>0</v>
      </c>
      <c r="LC30" s="1460">
        <f t="shared" ref="LC30:LC93" si="780">IF(LC$12&lt;$AO30,0,IF($N30="MG",QA30,IF(LC$12&lt;=$AU30,$S30*LC$10/12,IF(LC$12&lt;$AU30,$S30*LC$10/12,IF(LC$12&gt;=$BF30,$S30*LC$10/12,IF(LC$12&gt;=$BE30,0,IF(LC$12&gt;=$BA30,$S30*LC$10/12,IF(LC$12&gt;=$AZ30,0,IF(LC$12&gt;=$AV30,$S30*LC$10/12,0)))))))))</f>
        <v>0</v>
      </c>
      <c r="LD30" s="1460">
        <f t="shared" ref="LD30:LD93" si="781">IF(LD$12&lt;$AO30,0,IF($N30="MG",QB30,IF(LD$12&lt;=$AU30,$S30*LD$10/12,IF(LD$12&lt;$AU30,$S30*LD$10/12,IF(LD$12&gt;=$BF30,$S30*LD$10/12,IF(LD$12&gt;=$BE30,0,IF(LD$12&gt;=$BA30,$S30*LD$10/12,IF(LD$12&gt;=$AZ30,0,IF(LD$12&gt;=$AV30,$S30*LD$10/12,0)))))))))</f>
        <v>0</v>
      </c>
      <c r="LE30" s="1460">
        <f t="shared" ref="LE30:LE93" si="782">IF(LE$12&lt;$AO30,0,IF($N30="MG",QC30,IF(LE$12&lt;=$AU30,$S30*LE$10/12,IF(LE$12&lt;$AU30,$S30*LE$10/12,IF(LE$12&gt;=$BF30,$S30*LE$10/12,IF(LE$12&gt;=$BE30,0,IF(LE$12&gt;=$BA30,$S30*LE$10/12,IF(LE$12&gt;=$AZ30,0,IF(LE$12&gt;=$AV30,$S30*LE$10/12,0)))))))))</f>
        <v>0</v>
      </c>
      <c r="LF30" s="1460">
        <f t="shared" ref="LF30:LF93" si="783">IF(LF$12&lt;$AO30,0,IF($N30="MG",QD30,IF(LF$12&lt;=$AU30,$S30*LF$10/12,IF(LF$12&lt;$AU30,$S30*LF$10/12,IF(LF$12&gt;=$BF30,$S30*LF$10/12,IF(LF$12&gt;=$BE30,0,IF(LF$12&gt;=$BA30,$S30*LF$10/12,IF(LF$12&gt;=$AZ30,0,IF(LF$12&gt;=$AV30,$S30*LF$10/12,0)))))))))</f>
        <v>0</v>
      </c>
      <c r="LG30" s="1460">
        <f t="shared" ref="LG30:LG93" si="784">IF(LG$12&lt;$AO30,0,IF($N30="MG",QE30,IF(LG$12&lt;=$AU30,$S30*LG$10/12,IF(LG$12&lt;$AU30,$S30*LG$10/12,IF(LG$12&gt;=$BF30,$S30*LG$10/12,IF(LG$12&gt;=$BE30,0,IF(LG$12&gt;=$BA30,$S30*LG$10/12,IF(LG$12&gt;=$AZ30,0,IF(LG$12&gt;=$AV30,$S30*LG$10/12,0)))))))))</f>
        <v>0</v>
      </c>
      <c r="LH30" s="1460">
        <f t="shared" ref="LH30:LH93" si="785">IF(LH$12&lt;$AO30,0,IF($N30="MG",QF30,IF(LH$12&lt;=$AU30,$S30*LH$10/12,IF(LH$12&lt;$AU30,$S30*LH$10/12,IF(LH$12&gt;=$BF30,$S30*LH$10/12,IF(LH$12&gt;=$BE30,0,IF(LH$12&gt;=$BA30,$S30*LH$10/12,IF(LH$12&gt;=$AZ30,0,IF(LH$12&gt;=$AV30,$S30*LH$10/12,0)))))))))</f>
        <v>0</v>
      </c>
      <c r="LI30" s="1460">
        <f t="shared" ref="LI30:LI93" si="786">IF(LI$12&lt;$AO30,0,IF($N30="MG",QG30,IF(LI$12&lt;=$AU30,$S30*LI$10/12,IF(LI$12&lt;$AU30,$S30*LI$10/12,IF(LI$12&gt;=$BF30,$S30*LI$10/12,IF(LI$12&gt;=$BE30,0,IF(LI$12&gt;=$BA30,$S30*LI$10/12,IF(LI$12&gt;=$AZ30,0,IF(LI$12&gt;=$AV30,$S30*LI$10/12,0)))))))))</f>
        <v>0</v>
      </c>
      <c r="LJ30" s="1460">
        <f t="shared" ref="LJ30:LJ93" si="787">IF(LJ$12&lt;$AO30,0,IF($N30="MG",QH30,IF(LJ$12&lt;=$AU30,$S30*LJ$10/12,IF(LJ$12&lt;$AU30,$S30*LJ$10/12,IF(LJ$12&gt;=$BF30,$S30*LJ$10/12,IF(LJ$12&gt;=$BE30,0,IF(LJ$12&gt;=$BA30,$S30*LJ$10/12,IF(LJ$12&gt;=$AZ30,0,IF(LJ$12&gt;=$AV30,$S30*LJ$10/12,0)))))))))</f>
        <v>0</v>
      </c>
      <c r="LK30" s="1460">
        <f t="shared" ref="LK30:LK93" si="788">IF(LK$12&lt;$AO30,0,IF($N30="MG",QI30,IF(LK$12&lt;=$AU30,$S30*LK$10/12,IF(LK$12&lt;$AU30,$S30*LK$10/12,IF(LK$12&gt;=$BF30,$S30*LK$10/12,IF(LK$12&gt;=$BE30,0,IF(LK$12&gt;=$BA30,$S30*LK$10/12,IF(LK$12&gt;=$AZ30,0,IF(LK$12&gt;=$AV30,$S30*LK$10/12,0)))))))))</f>
        <v>0</v>
      </c>
      <c r="LL30" s="1460">
        <f t="shared" ref="LL30:LL93" si="789">IF(LL$12&lt;$AO30,0,IF($N30="MG",QJ30,IF(LL$12&lt;=$AU30,$S30*LL$10/12,IF(LL$12&lt;$AU30,$S30*LL$10/12,IF(LL$12&gt;=$BF30,$S30*LL$10/12,IF(LL$12&gt;=$BE30,0,IF(LL$12&gt;=$BA30,$S30*LL$10/12,IF(LL$12&gt;=$AZ30,0,IF(LL$12&gt;=$AV30,$S30*LL$10/12,0)))))))))</f>
        <v>0</v>
      </c>
      <c r="LM30" s="1460">
        <f t="shared" ref="LM30:LM93" si="790">IF(LM$12&lt;$AO30,0,IF($N30="MG",QK30,IF(LM$12&lt;=$AU30,$S30*LM$10/12,IF(LM$12&lt;$AU30,$S30*LM$10/12,IF(LM$12&gt;=$BF30,$S30*LM$10/12,IF(LM$12&gt;=$BE30,0,IF(LM$12&gt;=$BA30,$S30*LM$10/12,IF(LM$12&gt;=$AZ30,0,IF(LM$12&gt;=$AV30,$S30*LM$10/12,0)))))))))</f>
        <v>0</v>
      </c>
      <c r="LN30" s="1460">
        <f t="shared" ref="LN30:LN93" si="791">IF(LN$12&lt;$AO30,0,IF($N30="MG",QL30,IF(LN$12&lt;=$AU30,$S30*LN$10/12,IF(LN$12&lt;$AU30,$S30*LN$10/12,IF(LN$12&gt;=$BF30,$S30*LN$10/12,IF(LN$12&gt;=$BE30,0,IF(LN$12&gt;=$BA30,$S30*LN$10/12,IF(LN$12&gt;=$AZ30,0,IF(LN$12&gt;=$AV30,$S30*LN$10/12,0)))))))))</f>
        <v>0</v>
      </c>
      <c r="LO30" s="1460">
        <f t="shared" ref="LO30:LO93" si="792">IF(LO$12&lt;$AO30,0,IF($N30="MG",QM30,IF(LO$12&lt;=$AU30,$S30*LO$10/12,IF(LO$12&lt;$AU30,$S30*LO$10/12,IF(LO$12&gt;=$BF30,$S30*LO$10/12,IF(LO$12&gt;=$BE30,0,IF(LO$12&gt;=$BA30,$S30*LO$10/12,IF(LO$12&gt;=$AZ30,0,IF(LO$12&gt;=$AV30,$S30*LO$10/12,0)))))))))</f>
        <v>0</v>
      </c>
      <c r="LP30" s="1460">
        <f t="shared" ref="LP30:LP93" si="793">IF(LP$12&lt;$AO30,0,IF($N30="MG",QN30,IF(LP$12&lt;=$AU30,$S30*LP$10/12,IF(LP$12&lt;$AU30,$S30*LP$10/12,IF(LP$12&gt;=$BF30,$S30*LP$10/12,IF(LP$12&gt;=$BE30,0,IF(LP$12&gt;=$BA30,$S30*LP$10/12,IF(LP$12&gt;=$AZ30,0,IF(LP$12&gt;=$AV30,$S30*LP$10/12,0)))))))))</f>
        <v>0</v>
      </c>
      <c r="LQ30" s="1460">
        <f t="shared" ref="LQ30:LQ93" si="794">IF(LQ$12&lt;$AO30,0,IF($N30="MG",QO30,IF(LQ$12&lt;=$AU30,$S30*LQ$10/12,IF(LQ$12&lt;$AU30,$S30*LQ$10/12,IF(LQ$12&gt;=$BF30,$S30*LQ$10/12,IF(LQ$12&gt;=$BE30,0,IF(LQ$12&gt;=$BA30,$S30*LQ$10/12,IF(LQ$12&gt;=$AZ30,0,IF(LQ$12&gt;=$AV30,$S30*LQ$10/12,0)))))))))</f>
        <v>0</v>
      </c>
      <c r="LR30" s="1460">
        <f t="shared" ref="LR30:LR93" si="795">IF(LR$12&lt;$AO30,0,IF($N30="MG",QP30,IF(LR$12&lt;=$AU30,$S30*LR$10/12,IF(LR$12&lt;$AU30,$S30*LR$10/12,IF(LR$12&gt;=$BF30,$S30*LR$10/12,IF(LR$12&gt;=$BE30,0,IF(LR$12&gt;=$BA30,$S30*LR$10/12,IF(LR$12&gt;=$AZ30,0,IF(LR$12&gt;=$AV30,$S30*LR$10/12,0)))))))))</f>
        <v>0</v>
      </c>
      <c r="LS30" s="1460">
        <f t="shared" ref="LS30:LS93" si="796">IF(LS$12&lt;$AO30,0,IF($N30="MG",QQ30,IF(LS$12&lt;=$AU30,$S30*LS$10/12,IF(LS$12&lt;$AU30,$S30*LS$10/12,IF(LS$12&gt;=$BF30,$S30*LS$10/12,IF(LS$12&gt;=$BE30,0,IF(LS$12&gt;=$BA30,$S30*LS$10/12,IF(LS$12&gt;=$AZ30,0,IF(LS$12&gt;=$AV30,$S30*LS$10/12,0)))))))))</f>
        <v>0</v>
      </c>
      <c r="LW30" s="1467">
        <f t="shared" ref="LW30:LW93" si="797">IFERROR(IF($AE30="v",INDEX($MB$8:$QQ$8,1,AO30),MAX(0,+$MB$8-(S30/D30))),0)</f>
        <v>0</v>
      </c>
      <c r="LX30" s="1467">
        <f t="shared" ref="LX30:LX93" si="798">IFERROR(INDEX($MB$8:$QQ$8,1,AV30),$QQ$8)</f>
        <v>0</v>
      </c>
      <c r="LY30" s="1467">
        <f t="shared" ref="LY30:LY93" si="799">IFERROR(INDEX($MB$8:$QQ$8,1,BA30),$QQ$8)</f>
        <v>0</v>
      </c>
      <c r="LZ30" s="1467">
        <f t="shared" ref="LZ30:LZ93" si="800">IFERROR(INDEX($MB$8:$QQ$8,1,BF30),$QQ$8)</f>
        <v>0</v>
      </c>
      <c r="MA30" s="1506"/>
      <c r="MB30" s="1460">
        <f t="shared" ref="MB30:MB93" si="801">IF(AE30="v",0,IF(MB$12&lt;$AU30,$S30/12,IF(MB$12&gt;$AV30,$S30/12,0)))</f>
        <v>0</v>
      </c>
      <c r="MC30" s="1460">
        <f t="shared" si="571"/>
        <v>0</v>
      </c>
      <c r="MD30" s="1460">
        <f t="shared" si="571"/>
        <v>0</v>
      </c>
      <c r="ME30" s="1460">
        <f t="shared" si="571"/>
        <v>0</v>
      </c>
      <c r="MF30" s="1460">
        <f t="shared" si="571"/>
        <v>0</v>
      </c>
      <c r="MG30" s="1460">
        <f t="shared" si="571"/>
        <v>0</v>
      </c>
      <c r="MH30" s="1460">
        <f t="shared" si="571"/>
        <v>0</v>
      </c>
      <c r="MI30" s="1460">
        <f t="shared" si="571"/>
        <v>0</v>
      </c>
      <c r="MJ30" s="1460">
        <f t="shared" si="571"/>
        <v>0</v>
      </c>
      <c r="MK30" s="1460">
        <f t="shared" si="571"/>
        <v>0</v>
      </c>
      <c r="ML30" s="1460">
        <f t="shared" si="571"/>
        <v>0</v>
      </c>
      <c r="MM30" s="1460">
        <f t="shared" si="571"/>
        <v>0</v>
      </c>
      <c r="MN30" s="1460">
        <f t="shared" si="571"/>
        <v>0</v>
      </c>
      <c r="MO30" s="1460">
        <f t="shared" si="571"/>
        <v>0</v>
      </c>
      <c r="MP30" s="1460">
        <f t="shared" si="571"/>
        <v>0</v>
      </c>
      <c r="MQ30" s="1460">
        <f t="shared" si="571"/>
        <v>0</v>
      </c>
      <c r="MR30" s="1460">
        <f t="shared" si="571"/>
        <v>0</v>
      </c>
      <c r="MS30" s="1460">
        <f t="shared" si="583"/>
        <v>0</v>
      </c>
      <c r="MT30" s="1460">
        <f t="shared" si="583"/>
        <v>0</v>
      </c>
      <c r="MU30" s="1460">
        <f t="shared" si="583"/>
        <v>0</v>
      </c>
      <c r="MV30" s="1460">
        <f t="shared" si="583"/>
        <v>0</v>
      </c>
      <c r="MW30" s="1460">
        <f t="shared" si="583"/>
        <v>0</v>
      </c>
      <c r="MX30" s="1460">
        <f t="shared" si="583"/>
        <v>0</v>
      </c>
      <c r="MY30" s="1460">
        <f t="shared" si="583"/>
        <v>0</v>
      </c>
      <c r="MZ30" s="1460">
        <f t="shared" si="583"/>
        <v>0</v>
      </c>
      <c r="NA30" s="1460">
        <f t="shared" si="583"/>
        <v>0</v>
      </c>
      <c r="NB30" s="1460">
        <f t="shared" si="583"/>
        <v>0</v>
      </c>
      <c r="NC30" s="1460">
        <f t="shared" si="583"/>
        <v>0</v>
      </c>
      <c r="ND30" s="1460">
        <f t="shared" si="583"/>
        <v>0</v>
      </c>
      <c r="NE30" s="1460">
        <f t="shared" si="583"/>
        <v>0</v>
      </c>
      <c r="NF30" s="1460">
        <f t="shared" si="583"/>
        <v>0</v>
      </c>
      <c r="NG30" s="1460">
        <f t="shared" si="583"/>
        <v>0</v>
      </c>
      <c r="NH30" s="1460">
        <f t="shared" si="583"/>
        <v>0</v>
      </c>
      <c r="NI30" s="1460">
        <f t="shared" si="584"/>
        <v>0</v>
      </c>
      <c r="NJ30" s="1460">
        <f t="shared" si="584"/>
        <v>0</v>
      </c>
      <c r="NK30" s="1460">
        <f t="shared" si="584"/>
        <v>0</v>
      </c>
      <c r="NL30" s="1460">
        <f t="shared" si="584"/>
        <v>0</v>
      </c>
      <c r="NM30" s="1460">
        <f t="shared" si="584"/>
        <v>0</v>
      </c>
      <c r="NN30" s="1460">
        <f t="shared" si="584"/>
        <v>0</v>
      </c>
      <c r="NO30" s="1460">
        <f t="shared" si="584"/>
        <v>0</v>
      </c>
      <c r="NP30" s="1460">
        <f t="shared" si="584"/>
        <v>0</v>
      </c>
      <c r="NQ30" s="1460">
        <f t="shared" si="584"/>
        <v>0</v>
      </c>
      <c r="NR30" s="1460">
        <f t="shared" si="584"/>
        <v>0</v>
      </c>
      <c r="NS30" s="1460">
        <f t="shared" si="584"/>
        <v>0</v>
      </c>
      <c r="NT30" s="1460">
        <f t="shared" si="584"/>
        <v>0</v>
      </c>
      <c r="NU30" s="1460">
        <f t="shared" si="584"/>
        <v>0</v>
      </c>
      <c r="NV30" s="1460">
        <f t="shared" si="584"/>
        <v>0</v>
      </c>
      <c r="NW30" s="1460">
        <f t="shared" si="584"/>
        <v>0</v>
      </c>
      <c r="NX30" s="1460">
        <f t="shared" si="584"/>
        <v>0</v>
      </c>
      <c r="NY30" s="1460">
        <f t="shared" si="585"/>
        <v>0</v>
      </c>
      <c r="NZ30" s="1460">
        <f t="shared" si="585"/>
        <v>0</v>
      </c>
      <c r="OA30" s="1460">
        <f t="shared" si="585"/>
        <v>0</v>
      </c>
      <c r="OB30" s="1460">
        <f t="shared" si="585"/>
        <v>0</v>
      </c>
      <c r="OC30" s="1460">
        <f t="shared" si="585"/>
        <v>0</v>
      </c>
      <c r="OD30" s="1460">
        <f t="shared" si="585"/>
        <v>0</v>
      </c>
      <c r="OE30" s="1460">
        <f t="shared" si="585"/>
        <v>0</v>
      </c>
      <c r="OF30" s="1460">
        <f t="shared" si="585"/>
        <v>0</v>
      </c>
      <c r="OG30" s="1460">
        <f t="shared" si="585"/>
        <v>0</v>
      </c>
      <c r="OH30" s="1460">
        <f t="shared" si="585"/>
        <v>0</v>
      </c>
      <c r="OI30" s="1460">
        <f t="shared" si="585"/>
        <v>0</v>
      </c>
      <c r="OJ30" s="1460">
        <f t="shared" si="585"/>
        <v>0</v>
      </c>
      <c r="OK30" s="1460">
        <f t="shared" si="585"/>
        <v>0</v>
      </c>
      <c r="OL30" s="1460">
        <f t="shared" si="585"/>
        <v>0</v>
      </c>
      <c r="OM30" s="1460">
        <f t="shared" si="585"/>
        <v>0</v>
      </c>
      <c r="ON30" s="1460">
        <f t="shared" si="585"/>
        <v>0</v>
      </c>
      <c r="OO30" s="1460">
        <f t="shared" si="582"/>
        <v>0</v>
      </c>
      <c r="OP30" s="1460">
        <f t="shared" si="578"/>
        <v>0</v>
      </c>
      <c r="OQ30" s="1460">
        <f t="shared" si="578"/>
        <v>0</v>
      </c>
      <c r="OR30" s="1460">
        <f t="shared" si="578"/>
        <v>0</v>
      </c>
      <c r="OS30" s="1460">
        <f t="shared" si="578"/>
        <v>0</v>
      </c>
      <c r="OT30" s="1460">
        <f t="shared" si="578"/>
        <v>0</v>
      </c>
      <c r="OU30" s="1460">
        <f t="shared" si="578"/>
        <v>0</v>
      </c>
      <c r="OV30" s="1460">
        <f t="shared" si="578"/>
        <v>0</v>
      </c>
      <c r="OW30" s="1460">
        <f t="shared" si="578"/>
        <v>0</v>
      </c>
      <c r="OX30" s="1460">
        <f t="shared" si="578"/>
        <v>0</v>
      </c>
      <c r="OY30" s="1460">
        <f t="shared" si="578"/>
        <v>0</v>
      </c>
      <c r="OZ30" s="1460">
        <f t="shared" si="578"/>
        <v>0</v>
      </c>
      <c r="PA30" s="1460">
        <f t="shared" si="578"/>
        <v>0</v>
      </c>
      <c r="PB30" s="1460">
        <f t="shared" si="578"/>
        <v>0</v>
      </c>
      <c r="PC30" s="1460">
        <f t="shared" si="578"/>
        <v>0</v>
      </c>
      <c r="PD30" s="1460">
        <f t="shared" si="578"/>
        <v>0</v>
      </c>
      <c r="PE30" s="1460">
        <f t="shared" si="578"/>
        <v>0</v>
      </c>
      <c r="PF30" s="1460">
        <f t="shared" si="579"/>
        <v>0</v>
      </c>
      <c r="PG30" s="1460">
        <f t="shared" si="579"/>
        <v>0</v>
      </c>
      <c r="PH30" s="1460">
        <f t="shared" si="579"/>
        <v>0</v>
      </c>
      <c r="PI30" s="1460">
        <f t="shared" si="579"/>
        <v>0</v>
      </c>
      <c r="PJ30" s="1460">
        <f t="shared" si="579"/>
        <v>0</v>
      </c>
      <c r="PK30" s="1460">
        <f t="shared" si="579"/>
        <v>0</v>
      </c>
      <c r="PL30" s="1460">
        <f t="shared" si="579"/>
        <v>0</v>
      </c>
      <c r="PM30" s="1460">
        <f t="shared" si="579"/>
        <v>0</v>
      </c>
      <c r="PN30" s="1460">
        <f t="shared" si="579"/>
        <v>0</v>
      </c>
      <c r="PO30" s="1460">
        <f t="shared" si="579"/>
        <v>0</v>
      </c>
      <c r="PP30" s="1460">
        <f t="shared" si="579"/>
        <v>0</v>
      </c>
      <c r="PQ30" s="1460">
        <f t="shared" si="579"/>
        <v>0</v>
      </c>
      <c r="PR30" s="1460">
        <f t="shared" si="579"/>
        <v>0</v>
      </c>
      <c r="PS30" s="1460">
        <f t="shared" si="579"/>
        <v>0</v>
      </c>
      <c r="PT30" s="1460">
        <f t="shared" si="579"/>
        <v>0</v>
      </c>
      <c r="PU30" s="1460">
        <f t="shared" si="579"/>
        <v>0</v>
      </c>
      <c r="PV30" s="1460">
        <f t="shared" si="580"/>
        <v>0</v>
      </c>
      <c r="PW30" s="1460">
        <f t="shared" si="580"/>
        <v>0</v>
      </c>
      <c r="PX30" s="1460">
        <f t="shared" si="580"/>
        <v>0</v>
      </c>
      <c r="PY30" s="1460">
        <f t="shared" si="580"/>
        <v>0</v>
      </c>
      <c r="PZ30" s="1460">
        <f t="shared" si="580"/>
        <v>0</v>
      </c>
      <c r="QA30" s="1460">
        <f t="shared" si="580"/>
        <v>0</v>
      </c>
      <c r="QB30" s="1460">
        <f t="shared" si="580"/>
        <v>0</v>
      </c>
      <c r="QC30" s="1460">
        <f t="shared" si="580"/>
        <v>0</v>
      </c>
      <c r="QD30" s="1460">
        <f t="shared" si="580"/>
        <v>0</v>
      </c>
      <c r="QE30" s="1460">
        <f t="shared" si="580"/>
        <v>0</v>
      </c>
      <c r="QF30" s="1460">
        <f t="shared" si="580"/>
        <v>0</v>
      </c>
      <c r="QG30" s="1460">
        <f t="shared" si="580"/>
        <v>0</v>
      </c>
      <c r="QH30" s="1460">
        <f t="shared" si="580"/>
        <v>0</v>
      </c>
      <c r="QI30" s="1460">
        <f t="shared" si="580"/>
        <v>0</v>
      </c>
      <c r="QJ30" s="1460">
        <f t="shared" si="580"/>
        <v>0</v>
      </c>
      <c r="QK30" s="1460">
        <f t="shared" si="580"/>
        <v>0</v>
      </c>
      <c r="QL30" s="1460">
        <f t="shared" si="577"/>
        <v>0</v>
      </c>
      <c r="QM30" s="1460">
        <f t="shared" si="577"/>
        <v>0</v>
      </c>
      <c r="QN30" s="1460">
        <f t="shared" si="577"/>
        <v>0</v>
      </c>
      <c r="QO30" s="1460">
        <f t="shared" si="577"/>
        <v>0</v>
      </c>
      <c r="QP30" s="1460">
        <f t="shared" si="577"/>
        <v>0</v>
      </c>
      <c r="QQ30" s="1460">
        <f t="shared" si="577"/>
        <v>0</v>
      </c>
    </row>
    <row r="31" spans="1:459" s="1466" customFormat="1" ht="22.5" customHeight="1">
      <c r="A31" s="1468"/>
      <c r="B31" s="1469"/>
      <c r="C31" s="1469"/>
      <c r="D31" s="1470"/>
      <c r="E31" s="1471"/>
      <c r="F31" s="1472"/>
      <c r="G31" s="1472"/>
      <c r="H31" s="1473">
        <f t="shared" si="639"/>
        <v>0</v>
      </c>
      <c r="I31" s="1474">
        <v>0</v>
      </c>
      <c r="J31" s="1475">
        <f t="shared" si="437"/>
        <v>0</v>
      </c>
      <c r="K31" s="1476">
        <v>0</v>
      </c>
      <c r="L31" s="1477">
        <f t="shared" si="640"/>
        <v>0</v>
      </c>
      <c r="M31" s="1477">
        <f t="shared" si="641"/>
        <v>0</v>
      </c>
      <c r="N31" s="1478"/>
      <c r="O31" s="1479">
        <v>0</v>
      </c>
      <c r="P31" s="1480">
        <v>0</v>
      </c>
      <c r="Q31" s="1828">
        <v>0</v>
      </c>
      <c r="R31" s="1831">
        <f t="shared" si="642"/>
        <v>0</v>
      </c>
      <c r="S31" s="1481">
        <f>IF(AND(SUM(O31:Q31)=0,N31="NNN"),MIN('Operating History and Pro Forma'!$M$33,'Operating History and Pro Forma'!$T$15)*D31,SUM(O31:Q31)*D31)</f>
        <v>0</v>
      </c>
      <c r="T31" s="1482">
        <f t="shared" si="643"/>
        <v>0</v>
      </c>
      <c r="U31" s="1483">
        <f t="shared" si="644"/>
        <v>0</v>
      </c>
      <c r="V31" s="1480"/>
      <c r="W31" s="1514"/>
      <c r="X31" s="1486" t="str">
        <f t="shared" si="645"/>
        <v/>
      </c>
      <c r="Y31" s="1487">
        <f t="shared" si="646"/>
        <v>0</v>
      </c>
      <c r="Z31" s="1488"/>
      <c r="AA31" s="1488"/>
      <c r="AB31" s="1488"/>
      <c r="AC31" s="1488"/>
      <c r="AD31" s="1489">
        <f t="shared" si="647"/>
        <v>0</v>
      </c>
      <c r="AE31" s="1490" t="str">
        <f t="shared" si="648"/>
        <v/>
      </c>
      <c r="AF31" s="1491">
        <f t="shared" si="649"/>
        <v>0</v>
      </c>
      <c r="AG31" s="1492">
        <f t="shared" si="650"/>
        <v>0</v>
      </c>
      <c r="AH31" s="1493">
        <f t="shared" ref="AH31:AM73" si="802">IFERROR(VLOOKUP(LEFT($E31,1),$A$7:$I$11,MATCH(AH$13,$A$6:$I$6,0),0),0)</f>
        <v>0</v>
      </c>
      <c r="AI31" s="1493">
        <f t="shared" si="802"/>
        <v>0</v>
      </c>
      <c r="AJ31" s="1494">
        <f t="shared" si="802"/>
        <v>0</v>
      </c>
      <c r="AK31" s="1494">
        <f t="shared" si="802"/>
        <v>0</v>
      </c>
      <c r="AL31" s="1495">
        <f t="shared" si="802"/>
        <v>0</v>
      </c>
      <c r="AM31" s="1496">
        <f t="shared" si="802"/>
        <v>0</v>
      </c>
      <c r="AN31" s="1497">
        <f t="shared" si="399"/>
        <v>0</v>
      </c>
      <c r="AO31" s="1498">
        <f t="shared" si="443"/>
        <v>0</v>
      </c>
      <c r="AP31" s="1499">
        <f t="shared" si="651"/>
        <v>0</v>
      </c>
      <c r="AQ31" s="1500">
        <f t="shared" si="652"/>
        <v>0</v>
      </c>
      <c r="AR31" s="1501">
        <f t="shared" si="653"/>
        <v>0</v>
      </c>
      <c r="AS31" s="1498">
        <f t="shared" si="403"/>
        <v>0</v>
      </c>
      <c r="AT31" s="1501">
        <f t="shared" si="654"/>
        <v>0</v>
      </c>
      <c r="AU31" s="1498">
        <f t="shared" si="655"/>
        <v>1</v>
      </c>
      <c r="AV31" s="1498">
        <f t="shared" si="656"/>
        <v>2</v>
      </c>
      <c r="AW31" s="1499">
        <f t="shared" si="657"/>
        <v>0</v>
      </c>
      <c r="AX31" s="1502">
        <f t="shared" si="658"/>
        <v>0</v>
      </c>
      <c r="AY31" s="1503">
        <f t="shared" si="659"/>
        <v>0</v>
      </c>
      <c r="AZ31" s="1498">
        <f t="shared" si="660"/>
        <v>2</v>
      </c>
      <c r="BA31" s="1498">
        <f t="shared" si="661"/>
        <v>3</v>
      </c>
      <c r="BB31" s="1499">
        <f t="shared" si="662"/>
        <v>0</v>
      </c>
      <c r="BC31" s="1502">
        <f t="shared" si="663"/>
        <v>0</v>
      </c>
      <c r="BD31" s="1503">
        <f t="shared" si="664"/>
        <v>0</v>
      </c>
      <c r="BE31" s="1498">
        <f t="shared" si="665"/>
        <v>3</v>
      </c>
      <c r="BF31" s="1498">
        <f t="shared" si="666"/>
        <v>4</v>
      </c>
      <c r="BG31" s="1499">
        <f t="shared" si="667"/>
        <v>0</v>
      </c>
      <c r="BH31" s="1502">
        <f t="shared" si="668"/>
        <v>0</v>
      </c>
      <c r="BI31" s="1502">
        <f t="shared" si="669"/>
        <v>0</v>
      </c>
      <c r="BJ31" s="1504">
        <f t="shared" si="670"/>
        <v>1900</v>
      </c>
      <c r="BK31" s="1505" t="str">
        <f t="shared" si="671"/>
        <v/>
      </c>
      <c r="BL31" s="1506"/>
      <c r="BM31" s="1507">
        <f t="shared" si="672"/>
        <v>0</v>
      </c>
      <c r="BN31" s="1508">
        <f t="shared" ref="BN31:CC46" si="803">IF(BN$12&lt;$AO31,0,IF(BN$12&lt;=$AU31,IF(BN$12&lt;$AS31,$L31,$AT31),IF(OR(AND(BN$12&lt;$BF31,BN$12&gt;=$BE31),AND(BN$12&lt;$BA31,BN$12&gt;=$AZ31),AND(BN$12&lt;$AV31,BN$12&gt;=$AU31)),0,IF(BN$12&gt;=$BF31,$BG31*$D31/12,IF(BN$12&gt;=$BA31,$BB31*$D31/12,IF(BN$12&gt;=$AV31,$AW31*$D31/12))))))</f>
        <v>0</v>
      </c>
      <c r="BO31" s="1508">
        <f t="shared" si="803"/>
        <v>0</v>
      </c>
      <c r="BP31" s="1508">
        <f t="shared" si="803"/>
        <v>0</v>
      </c>
      <c r="BQ31" s="1508">
        <f t="shared" si="803"/>
        <v>0</v>
      </c>
      <c r="BR31" s="1508">
        <f t="shared" si="803"/>
        <v>0</v>
      </c>
      <c r="BS31" s="1508">
        <f t="shared" si="803"/>
        <v>0</v>
      </c>
      <c r="BT31" s="1508">
        <f t="shared" si="803"/>
        <v>0</v>
      </c>
      <c r="BU31" s="1508">
        <f t="shared" si="803"/>
        <v>0</v>
      </c>
      <c r="BV31" s="1508">
        <f t="shared" si="803"/>
        <v>0</v>
      </c>
      <c r="BW31" s="1508">
        <f t="shared" si="803"/>
        <v>0</v>
      </c>
      <c r="BX31" s="1508">
        <f t="shared" si="803"/>
        <v>0</v>
      </c>
      <c r="BY31" s="1507">
        <f t="shared" si="803"/>
        <v>0</v>
      </c>
      <c r="BZ31" s="1508">
        <f t="shared" si="803"/>
        <v>0</v>
      </c>
      <c r="CA31" s="1508">
        <f t="shared" si="803"/>
        <v>0</v>
      </c>
      <c r="CB31" s="1508">
        <f t="shared" si="803"/>
        <v>0</v>
      </c>
      <c r="CC31" s="1508">
        <f t="shared" si="803"/>
        <v>0</v>
      </c>
      <c r="CD31" s="1508">
        <f t="shared" si="604"/>
        <v>0</v>
      </c>
      <c r="CE31" s="1508">
        <f t="shared" si="604"/>
        <v>0</v>
      </c>
      <c r="CF31" s="1508">
        <f t="shared" si="604"/>
        <v>0</v>
      </c>
      <c r="CG31" s="1508">
        <f t="shared" si="604"/>
        <v>0</v>
      </c>
      <c r="CH31" s="1508">
        <f t="shared" si="604"/>
        <v>0</v>
      </c>
      <c r="CI31" s="1508">
        <f t="shared" si="604"/>
        <v>0</v>
      </c>
      <c r="CJ31" s="1509">
        <f t="shared" si="604"/>
        <v>0</v>
      </c>
      <c r="CK31" s="1507">
        <f t="shared" si="604"/>
        <v>0</v>
      </c>
      <c r="CL31" s="1508">
        <f t="shared" si="604"/>
        <v>0</v>
      </c>
      <c r="CM31" s="1508">
        <f t="shared" si="604"/>
        <v>0</v>
      </c>
      <c r="CN31" s="1508">
        <f t="shared" si="604"/>
        <v>0</v>
      </c>
      <c r="CO31" s="1508">
        <f t="shared" si="604"/>
        <v>0</v>
      </c>
      <c r="CP31" s="1508">
        <f t="shared" si="604"/>
        <v>0</v>
      </c>
      <c r="CQ31" s="1508">
        <f t="shared" si="604"/>
        <v>0</v>
      </c>
      <c r="CR31" s="1508">
        <f t="shared" si="604"/>
        <v>0</v>
      </c>
      <c r="CS31" s="1508">
        <f t="shared" si="604"/>
        <v>0</v>
      </c>
      <c r="CT31" s="1508">
        <f t="shared" si="605"/>
        <v>0</v>
      </c>
      <c r="CU31" s="1508">
        <f t="shared" si="605"/>
        <v>0</v>
      </c>
      <c r="CV31" s="1509">
        <f t="shared" si="605"/>
        <v>0</v>
      </c>
      <c r="CW31" s="1508">
        <f t="shared" si="605"/>
        <v>0</v>
      </c>
      <c r="CX31" s="1508">
        <f t="shared" si="605"/>
        <v>0</v>
      </c>
      <c r="CY31" s="1508">
        <f t="shared" si="605"/>
        <v>0</v>
      </c>
      <c r="CZ31" s="1508">
        <f t="shared" si="605"/>
        <v>0</v>
      </c>
      <c r="DA31" s="1508">
        <f t="shared" si="605"/>
        <v>0</v>
      </c>
      <c r="DB31" s="1508">
        <f t="shared" si="605"/>
        <v>0</v>
      </c>
      <c r="DC31" s="1508">
        <f t="shared" si="605"/>
        <v>0</v>
      </c>
      <c r="DD31" s="1508">
        <f t="shared" si="605"/>
        <v>0</v>
      </c>
      <c r="DE31" s="1508">
        <f t="shared" si="605"/>
        <v>0</v>
      </c>
      <c r="DF31" s="1508">
        <f t="shared" si="605"/>
        <v>0</v>
      </c>
      <c r="DG31" s="1508">
        <f t="shared" si="605"/>
        <v>0</v>
      </c>
      <c r="DH31" s="1509">
        <f t="shared" si="605"/>
        <v>0</v>
      </c>
      <c r="DI31" s="1508">
        <f t="shared" si="605"/>
        <v>0</v>
      </c>
      <c r="DJ31" s="1508">
        <f t="shared" si="606"/>
        <v>0</v>
      </c>
      <c r="DK31" s="1508">
        <f t="shared" si="606"/>
        <v>0</v>
      </c>
      <c r="DL31" s="1508">
        <f t="shared" si="606"/>
        <v>0</v>
      </c>
      <c r="DM31" s="1508">
        <f t="shared" si="606"/>
        <v>0</v>
      </c>
      <c r="DN31" s="1508">
        <f t="shared" si="606"/>
        <v>0</v>
      </c>
      <c r="DO31" s="1508">
        <f t="shared" si="606"/>
        <v>0</v>
      </c>
      <c r="DP31" s="1508">
        <f t="shared" si="606"/>
        <v>0</v>
      </c>
      <c r="DQ31" s="1508">
        <f t="shared" si="606"/>
        <v>0</v>
      </c>
      <c r="DR31" s="1508">
        <f t="shared" si="606"/>
        <v>0</v>
      </c>
      <c r="DS31" s="1508">
        <f t="shared" si="606"/>
        <v>0</v>
      </c>
      <c r="DT31" s="1509">
        <f t="shared" si="606"/>
        <v>0</v>
      </c>
      <c r="DU31" s="1507">
        <f t="shared" si="606"/>
        <v>0</v>
      </c>
      <c r="DV31" s="1508">
        <f t="shared" si="606"/>
        <v>0</v>
      </c>
      <c r="DW31" s="1508">
        <f t="shared" si="606"/>
        <v>0</v>
      </c>
      <c r="DX31" s="1508">
        <f t="shared" si="606"/>
        <v>0</v>
      </c>
      <c r="DY31" s="1508">
        <f t="shared" si="606"/>
        <v>0</v>
      </c>
      <c r="DZ31" s="1508">
        <f t="shared" si="607"/>
        <v>0</v>
      </c>
      <c r="EA31" s="1508">
        <f t="shared" si="607"/>
        <v>0</v>
      </c>
      <c r="EB31" s="1508">
        <f t="shared" si="607"/>
        <v>0</v>
      </c>
      <c r="EC31" s="1508">
        <f t="shared" si="607"/>
        <v>0</v>
      </c>
      <c r="ED31" s="1508">
        <f t="shared" si="607"/>
        <v>0</v>
      </c>
      <c r="EE31" s="1508">
        <f t="shared" si="607"/>
        <v>0</v>
      </c>
      <c r="EF31" s="1508">
        <f t="shared" si="607"/>
        <v>0</v>
      </c>
      <c r="EG31" s="1507">
        <f t="shared" si="607"/>
        <v>0</v>
      </c>
      <c r="EH31" s="1508">
        <f t="shared" si="607"/>
        <v>0</v>
      </c>
      <c r="EI31" s="1508">
        <f t="shared" si="607"/>
        <v>0</v>
      </c>
      <c r="EJ31" s="1508">
        <f t="shared" si="607"/>
        <v>0</v>
      </c>
      <c r="EK31" s="1508">
        <f t="shared" si="607"/>
        <v>0</v>
      </c>
      <c r="EL31" s="1508">
        <f t="shared" si="607"/>
        <v>0</v>
      </c>
      <c r="EM31" s="1508">
        <f t="shared" si="607"/>
        <v>0</v>
      </c>
      <c r="EN31" s="1508">
        <f t="shared" si="607"/>
        <v>0</v>
      </c>
      <c r="EO31" s="1508">
        <f t="shared" si="607"/>
        <v>0</v>
      </c>
      <c r="EP31" s="1508">
        <f t="shared" si="608"/>
        <v>0</v>
      </c>
      <c r="EQ31" s="1508">
        <f t="shared" si="608"/>
        <v>0</v>
      </c>
      <c r="ER31" s="1509">
        <f t="shared" si="608"/>
        <v>0</v>
      </c>
      <c r="ES31" s="1507">
        <f t="shared" si="608"/>
        <v>0</v>
      </c>
      <c r="ET31" s="1508">
        <f t="shared" si="608"/>
        <v>0</v>
      </c>
      <c r="EU31" s="1508">
        <f t="shared" si="608"/>
        <v>0</v>
      </c>
      <c r="EV31" s="1508">
        <f t="shared" si="608"/>
        <v>0</v>
      </c>
      <c r="EW31" s="1508">
        <f t="shared" si="608"/>
        <v>0</v>
      </c>
      <c r="EX31" s="1508">
        <f t="shared" si="608"/>
        <v>0</v>
      </c>
      <c r="EY31" s="1508">
        <f t="shared" si="608"/>
        <v>0</v>
      </c>
      <c r="EZ31" s="1508">
        <f t="shared" si="608"/>
        <v>0</v>
      </c>
      <c r="FA31" s="1508">
        <f t="shared" si="608"/>
        <v>0</v>
      </c>
      <c r="FB31" s="1508">
        <f t="shared" si="608"/>
        <v>0</v>
      </c>
      <c r="FC31" s="1508">
        <f t="shared" si="608"/>
        <v>0</v>
      </c>
      <c r="FD31" s="1509">
        <f t="shared" si="608"/>
        <v>0</v>
      </c>
      <c r="FE31" s="1508">
        <f t="shared" si="608"/>
        <v>0</v>
      </c>
      <c r="FF31" s="1508">
        <f t="shared" si="609"/>
        <v>0</v>
      </c>
      <c r="FG31" s="1508">
        <f t="shared" si="610"/>
        <v>0</v>
      </c>
      <c r="FH31" s="1508">
        <f t="shared" si="610"/>
        <v>0</v>
      </c>
      <c r="FI31" s="1508">
        <f t="shared" si="610"/>
        <v>0</v>
      </c>
      <c r="FJ31" s="1508">
        <f t="shared" si="610"/>
        <v>0</v>
      </c>
      <c r="FK31" s="1508">
        <f t="shared" si="610"/>
        <v>0</v>
      </c>
      <c r="FL31" s="1508">
        <f t="shared" si="610"/>
        <v>0</v>
      </c>
      <c r="FM31" s="1508">
        <f t="shared" si="610"/>
        <v>0</v>
      </c>
      <c r="FN31" s="1508">
        <f t="shared" si="610"/>
        <v>0</v>
      </c>
      <c r="FO31" s="1508">
        <f t="shared" si="610"/>
        <v>0</v>
      </c>
      <c r="FP31" s="1509">
        <f t="shared" si="610"/>
        <v>0</v>
      </c>
      <c r="FQ31" s="1508">
        <f t="shared" si="610"/>
        <v>0</v>
      </c>
      <c r="FR31" s="1508">
        <f t="shared" si="610"/>
        <v>0</v>
      </c>
      <c r="FS31" s="1508">
        <f t="shared" si="610"/>
        <v>0</v>
      </c>
      <c r="FT31" s="1508">
        <f t="shared" si="610"/>
        <v>0</v>
      </c>
      <c r="FU31" s="1508">
        <f t="shared" si="610"/>
        <v>0</v>
      </c>
      <c r="FV31" s="1508">
        <f t="shared" si="610"/>
        <v>0</v>
      </c>
      <c r="FW31" s="1508">
        <f t="shared" ref="FW31:GB73" si="804">IF(FW$12&lt;$AO31,0,IF(FW$12&lt;=$AU31,IF(FW$12&lt;$AS31,$L31,$AT31),IF(OR(AND(FW$12&lt;$BF31,FW$12&gt;=$BE31),AND(FW$12&lt;$BA31,FW$12&gt;=$AZ31),AND(FW$12&lt;$AV31,FW$12&gt;=$AU31)),0,IF(FW$12&gt;=$BF31,$BG31*$D31/12,IF(FW$12&gt;=$BA31,$BB31*$D31/12,IF(FW$12&gt;=$AV31,$AW31*$D31/12))))))</f>
        <v>0</v>
      </c>
      <c r="FX31" s="1508">
        <f t="shared" si="804"/>
        <v>0</v>
      </c>
      <c r="FY31" s="1508">
        <f t="shared" si="804"/>
        <v>0</v>
      </c>
      <c r="FZ31" s="1508">
        <f t="shared" si="804"/>
        <v>0</v>
      </c>
      <c r="GA31" s="1508">
        <f t="shared" si="804"/>
        <v>0</v>
      </c>
      <c r="GB31" s="1509">
        <f t="shared" si="804"/>
        <v>0</v>
      </c>
      <c r="GC31" s="1506"/>
      <c r="GD31" s="1458">
        <f t="shared" si="673"/>
        <v>1</v>
      </c>
      <c r="GE31" s="1510">
        <f t="shared" si="586"/>
        <v>0</v>
      </c>
      <c r="GF31" s="1511">
        <f t="shared" si="586"/>
        <v>0</v>
      </c>
      <c r="GG31" s="1511">
        <f t="shared" si="586"/>
        <v>0</v>
      </c>
      <c r="GH31" s="1511">
        <f t="shared" si="586"/>
        <v>0</v>
      </c>
      <c r="GI31" s="1511">
        <f t="shared" si="586"/>
        <v>0</v>
      </c>
      <c r="GJ31" s="1511">
        <f t="shared" si="586"/>
        <v>0</v>
      </c>
      <c r="GK31" s="1511">
        <f t="shared" si="586"/>
        <v>0</v>
      </c>
      <c r="GL31" s="1511">
        <f t="shared" si="586"/>
        <v>0</v>
      </c>
      <c r="GM31" s="1511">
        <f t="shared" si="586"/>
        <v>0</v>
      </c>
      <c r="GN31" s="1512">
        <f t="shared" si="586"/>
        <v>0</v>
      </c>
      <c r="GO31" s="1513">
        <f t="shared" si="674"/>
        <v>0</v>
      </c>
      <c r="GP31" s="1506"/>
      <c r="GQ31" s="1510">
        <f t="shared" si="448"/>
        <v>0</v>
      </c>
      <c r="GR31" s="1511">
        <f t="shared" si="448"/>
        <v>0</v>
      </c>
      <c r="GS31" s="1511">
        <f t="shared" si="448"/>
        <v>0</v>
      </c>
      <c r="GT31" s="1511">
        <f t="shared" si="448"/>
        <v>0</v>
      </c>
      <c r="GU31" s="1511">
        <f t="shared" si="448"/>
        <v>0</v>
      </c>
      <c r="GV31" s="1511">
        <f t="shared" si="448"/>
        <v>0</v>
      </c>
      <c r="GW31" s="1511">
        <f t="shared" si="448"/>
        <v>0</v>
      </c>
      <c r="GX31" s="1511">
        <f t="shared" si="448"/>
        <v>0</v>
      </c>
      <c r="GY31" s="1511">
        <f t="shared" si="448"/>
        <v>0</v>
      </c>
      <c r="GZ31" s="1512">
        <f t="shared" si="448"/>
        <v>0</v>
      </c>
      <c r="HA31" s="1513">
        <f t="shared" si="675"/>
        <v>0</v>
      </c>
      <c r="HB31" s="1506">
        <f t="shared" si="676"/>
        <v>1</v>
      </c>
      <c r="HC31" s="1506"/>
      <c r="HD31" s="1508">
        <f t="shared" si="677"/>
        <v>0</v>
      </c>
      <c r="HE31" s="1460">
        <f t="shared" si="678"/>
        <v>0</v>
      </c>
      <c r="HF31" s="1460">
        <f t="shared" si="679"/>
        <v>0</v>
      </c>
      <c r="HG31" s="1460">
        <f t="shared" si="680"/>
        <v>0</v>
      </c>
      <c r="HH31" s="1460">
        <f t="shared" si="681"/>
        <v>0</v>
      </c>
      <c r="HI31" s="1460">
        <f t="shared" si="682"/>
        <v>0</v>
      </c>
      <c r="HJ31" s="1460">
        <f t="shared" si="683"/>
        <v>0</v>
      </c>
      <c r="HK31" s="1460">
        <f t="shared" si="684"/>
        <v>0</v>
      </c>
      <c r="HL31" s="1460">
        <f t="shared" si="685"/>
        <v>0</v>
      </c>
      <c r="HM31" s="1460">
        <f t="shared" si="686"/>
        <v>0</v>
      </c>
      <c r="HN31" s="1460">
        <f t="shared" si="687"/>
        <v>0</v>
      </c>
      <c r="HO31" s="1460">
        <f t="shared" si="688"/>
        <v>0</v>
      </c>
      <c r="HP31" s="1460">
        <f t="shared" si="689"/>
        <v>0</v>
      </c>
      <c r="HQ31" s="1460">
        <f t="shared" si="690"/>
        <v>0</v>
      </c>
      <c r="HR31" s="1460">
        <f t="shared" si="691"/>
        <v>0</v>
      </c>
      <c r="HS31" s="1460">
        <f t="shared" si="692"/>
        <v>0</v>
      </c>
      <c r="HT31" s="1460">
        <f t="shared" si="693"/>
        <v>0</v>
      </c>
      <c r="HU31" s="1460">
        <f t="shared" si="694"/>
        <v>0</v>
      </c>
      <c r="HV31" s="1460">
        <f t="shared" si="695"/>
        <v>0</v>
      </c>
      <c r="HW31" s="1460">
        <f t="shared" si="696"/>
        <v>0</v>
      </c>
      <c r="HX31" s="1460">
        <f t="shared" si="697"/>
        <v>0</v>
      </c>
      <c r="HY31" s="1460">
        <f t="shared" si="698"/>
        <v>0</v>
      </c>
      <c r="HZ31" s="1460">
        <f t="shared" si="699"/>
        <v>0</v>
      </c>
      <c r="IA31" s="1460">
        <f t="shared" si="700"/>
        <v>0</v>
      </c>
      <c r="IB31" s="1460">
        <f t="shared" si="701"/>
        <v>0</v>
      </c>
      <c r="IC31" s="1460">
        <f t="shared" si="702"/>
        <v>0</v>
      </c>
      <c r="ID31" s="1460">
        <f t="shared" si="703"/>
        <v>0</v>
      </c>
      <c r="IE31" s="1460">
        <f t="shared" si="704"/>
        <v>0</v>
      </c>
      <c r="IF31" s="1460">
        <f t="shared" si="705"/>
        <v>0</v>
      </c>
      <c r="IG31" s="1460">
        <f t="shared" si="706"/>
        <v>0</v>
      </c>
      <c r="IH31" s="1460">
        <f t="shared" si="707"/>
        <v>0</v>
      </c>
      <c r="II31" s="1460">
        <f t="shared" si="708"/>
        <v>0</v>
      </c>
      <c r="IJ31" s="1460">
        <f t="shared" si="709"/>
        <v>0</v>
      </c>
      <c r="IK31" s="1460">
        <f t="shared" si="710"/>
        <v>0</v>
      </c>
      <c r="IL31" s="1460">
        <f t="shared" si="711"/>
        <v>0</v>
      </c>
      <c r="IM31" s="1460">
        <f t="shared" si="712"/>
        <v>0</v>
      </c>
      <c r="IN31" s="1460">
        <f t="shared" si="713"/>
        <v>0</v>
      </c>
      <c r="IO31" s="1460">
        <f t="shared" si="714"/>
        <v>0</v>
      </c>
      <c r="IP31" s="1460">
        <f t="shared" si="715"/>
        <v>0</v>
      </c>
      <c r="IQ31" s="1460">
        <f t="shared" si="716"/>
        <v>0</v>
      </c>
      <c r="IR31" s="1460">
        <f t="shared" si="717"/>
        <v>0</v>
      </c>
      <c r="IS31" s="1460">
        <f t="shared" si="718"/>
        <v>0</v>
      </c>
      <c r="IT31" s="1460">
        <f t="shared" si="719"/>
        <v>0</v>
      </c>
      <c r="IU31" s="1460">
        <f t="shared" si="720"/>
        <v>0</v>
      </c>
      <c r="IV31" s="1460">
        <f t="shared" si="721"/>
        <v>0</v>
      </c>
      <c r="IW31" s="1460">
        <f t="shared" si="722"/>
        <v>0</v>
      </c>
      <c r="IX31" s="1460">
        <f t="shared" si="723"/>
        <v>0</v>
      </c>
      <c r="IY31" s="1460">
        <f t="shared" si="724"/>
        <v>0</v>
      </c>
      <c r="IZ31" s="1460">
        <f t="shared" si="725"/>
        <v>0</v>
      </c>
      <c r="JA31" s="1460">
        <f t="shared" si="726"/>
        <v>0</v>
      </c>
      <c r="JB31" s="1460">
        <f t="shared" si="727"/>
        <v>0</v>
      </c>
      <c r="JC31" s="1460">
        <f t="shared" si="728"/>
        <v>0</v>
      </c>
      <c r="JD31" s="1460">
        <f t="shared" si="729"/>
        <v>0</v>
      </c>
      <c r="JE31" s="1460">
        <f t="shared" si="730"/>
        <v>0</v>
      </c>
      <c r="JF31" s="1460">
        <f t="shared" si="731"/>
        <v>0</v>
      </c>
      <c r="JG31" s="1460">
        <f t="shared" si="732"/>
        <v>0</v>
      </c>
      <c r="JH31" s="1460">
        <f t="shared" si="733"/>
        <v>0</v>
      </c>
      <c r="JI31" s="1460">
        <f t="shared" si="734"/>
        <v>0</v>
      </c>
      <c r="JJ31" s="1460">
        <f t="shared" si="735"/>
        <v>0</v>
      </c>
      <c r="JK31" s="1460">
        <f t="shared" si="736"/>
        <v>0</v>
      </c>
      <c r="JL31" s="1460">
        <f t="shared" si="737"/>
        <v>0</v>
      </c>
      <c r="JM31" s="1460">
        <f t="shared" si="738"/>
        <v>0</v>
      </c>
      <c r="JN31" s="1460">
        <f t="shared" si="739"/>
        <v>0</v>
      </c>
      <c r="JO31" s="1460">
        <f t="shared" si="740"/>
        <v>0</v>
      </c>
      <c r="JP31" s="1460">
        <f t="shared" si="741"/>
        <v>0</v>
      </c>
      <c r="JQ31" s="1460">
        <f t="shared" si="742"/>
        <v>0</v>
      </c>
      <c r="JR31" s="1460">
        <f t="shared" si="743"/>
        <v>0</v>
      </c>
      <c r="JS31" s="1460">
        <f t="shared" si="744"/>
        <v>0</v>
      </c>
      <c r="JT31" s="1460">
        <f t="shared" si="745"/>
        <v>0</v>
      </c>
      <c r="JU31" s="1460">
        <f t="shared" si="746"/>
        <v>0</v>
      </c>
      <c r="JV31" s="1460">
        <f t="shared" si="747"/>
        <v>0</v>
      </c>
      <c r="JW31" s="1460">
        <f t="shared" si="748"/>
        <v>0</v>
      </c>
      <c r="JX31" s="1460">
        <f t="shared" si="749"/>
        <v>0</v>
      </c>
      <c r="JY31" s="1460">
        <f t="shared" si="750"/>
        <v>0</v>
      </c>
      <c r="JZ31" s="1460">
        <f t="shared" si="751"/>
        <v>0</v>
      </c>
      <c r="KA31" s="1460">
        <f t="shared" si="752"/>
        <v>0</v>
      </c>
      <c r="KB31" s="1460">
        <f t="shared" si="753"/>
        <v>0</v>
      </c>
      <c r="KC31" s="1460">
        <f t="shared" si="754"/>
        <v>0</v>
      </c>
      <c r="KD31" s="1460">
        <f t="shared" si="755"/>
        <v>0</v>
      </c>
      <c r="KE31" s="1460">
        <f t="shared" si="756"/>
        <v>0</v>
      </c>
      <c r="KF31" s="1460">
        <f t="shared" si="757"/>
        <v>0</v>
      </c>
      <c r="KG31" s="1460">
        <f t="shared" si="758"/>
        <v>0</v>
      </c>
      <c r="KH31" s="1460">
        <f t="shared" si="759"/>
        <v>0</v>
      </c>
      <c r="KI31" s="1460">
        <f t="shared" si="760"/>
        <v>0</v>
      </c>
      <c r="KJ31" s="1460">
        <f t="shared" si="761"/>
        <v>0</v>
      </c>
      <c r="KK31" s="1460">
        <f t="shared" si="762"/>
        <v>0</v>
      </c>
      <c r="KL31" s="1460">
        <f t="shared" si="763"/>
        <v>0</v>
      </c>
      <c r="KM31" s="1460">
        <f t="shared" si="764"/>
        <v>0</v>
      </c>
      <c r="KN31" s="1460">
        <f t="shared" si="765"/>
        <v>0</v>
      </c>
      <c r="KO31" s="1460">
        <f t="shared" si="766"/>
        <v>0</v>
      </c>
      <c r="KP31" s="1460">
        <f t="shared" si="767"/>
        <v>0</v>
      </c>
      <c r="KQ31" s="1460">
        <f t="shared" si="768"/>
        <v>0</v>
      </c>
      <c r="KR31" s="1460">
        <f t="shared" si="769"/>
        <v>0</v>
      </c>
      <c r="KS31" s="1460">
        <f t="shared" si="770"/>
        <v>0</v>
      </c>
      <c r="KT31" s="1460">
        <f t="shared" si="771"/>
        <v>0</v>
      </c>
      <c r="KU31" s="1460">
        <f t="shared" si="772"/>
        <v>0</v>
      </c>
      <c r="KV31" s="1460">
        <f t="shared" si="773"/>
        <v>0</v>
      </c>
      <c r="KW31" s="1460">
        <f t="shared" si="774"/>
        <v>0</v>
      </c>
      <c r="KX31" s="1460">
        <f t="shared" si="775"/>
        <v>0</v>
      </c>
      <c r="KY31" s="1460">
        <f t="shared" si="776"/>
        <v>0</v>
      </c>
      <c r="KZ31" s="1460">
        <f t="shared" si="777"/>
        <v>0</v>
      </c>
      <c r="LA31" s="1460">
        <f t="shared" si="778"/>
        <v>0</v>
      </c>
      <c r="LB31" s="1460">
        <f t="shared" si="779"/>
        <v>0</v>
      </c>
      <c r="LC31" s="1460">
        <f t="shared" si="780"/>
        <v>0</v>
      </c>
      <c r="LD31" s="1460">
        <f t="shared" si="781"/>
        <v>0</v>
      </c>
      <c r="LE31" s="1460">
        <f t="shared" si="782"/>
        <v>0</v>
      </c>
      <c r="LF31" s="1460">
        <f t="shared" si="783"/>
        <v>0</v>
      </c>
      <c r="LG31" s="1460">
        <f t="shared" si="784"/>
        <v>0</v>
      </c>
      <c r="LH31" s="1460">
        <f t="shared" si="785"/>
        <v>0</v>
      </c>
      <c r="LI31" s="1460">
        <f t="shared" si="786"/>
        <v>0</v>
      </c>
      <c r="LJ31" s="1460">
        <f t="shared" si="787"/>
        <v>0</v>
      </c>
      <c r="LK31" s="1460">
        <f t="shared" si="788"/>
        <v>0</v>
      </c>
      <c r="LL31" s="1460">
        <f t="shared" si="789"/>
        <v>0</v>
      </c>
      <c r="LM31" s="1460">
        <f t="shared" si="790"/>
        <v>0</v>
      </c>
      <c r="LN31" s="1460">
        <f t="shared" si="791"/>
        <v>0</v>
      </c>
      <c r="LO31" s="1460">
        <f t="shared" si="792"/>
        <v>0</v>
      </c>
      <c r="LP31" s="1460">
        <f t="shared" si="793"/>
        <v>0</v>
      </c>
      <c r="LQ31" s="1460">
        <f t="shared" si="794"/>
        <v>0</v>
      </c>
      <c r="LR31" s="1460">
        <f t="shared" si="795"/>
        <v>0</v>
      </c>
      <c r="LS31" s="1460">
        <f t="shared" si="796"/>
        <v>0</v>
      </c>
      <c r="LW31" s="1467">
        <f t="shared" si="797"/>
        <v>0</v>
      </c>
      <c r="LX31" s="1467">
        <f t="shared" si="798"/>
        <v>0</v>
      </c>
      <c r="LY31" s="1467">
        <f t="shared" si="799"/>
        <v>0</v>
      </c>
      <c r="LZ31" s="1467">
        <f t="shared" si="800"/>
        <v>0</v>
      </c>
      <c r="MA31" s="1506"/>
      <c r="MB31" s="1460">
        <f t="shared" si="801"/>
        <v>0</v>
      </c>
      <c r="MC31" s="1460">
        <f t="shared" ref="MC31:MR46" si="805">IF(MC$12&lt;$AO31,0,IF(MC$12&lt;=$AU31,(MC$8-$LW31)*$D31/12,IF(MC$12&gt;=$BF31,(MC$8-$LZ31)*$D31/12,IF(MC$12&gt;=$BE31,0,IF(MC$12&gt;=$BA31,(MC$8-$LY31)*$D31/12,IF(MC$12&gt;=$AZ31,0,IF(MC$12&gt;=$AV31,(MC$8-$LX31)*$D31/12,0)))))))</f>
        <v>0</v>
      </c>
      <c r="MD31" s="1460">
        <f t="shared" si="805"/>
        <v>0</v>
      </c>
      <c r="ME31" s="1460">
        <f t="shared" si="805"/>
        <v>0</v>
      </c>
      <c r="MF31" s="1460">
        <f t="shared" si="805"/>
        <v>0</v>
      </c>
      <c r="MG31" s="1460">
        <f t="shared" si="805"/>
        <v>0</v>
      </c>
      <c r="MH31" s="1460">
        <f t="shared" si="805"/>
        <v>0</v>
      </c>
      <c r="MI31" s="1460">
        <f t="shared" si="805"/>
        <v>0</v>
      </c>
      <c r="MJ31" s="1460">
        <f t="shared" si="805"/>
        <v>0</v>
      </c>
      <c r="MK31" s="1460">
        <f t="shared" si="805"/>
        <v>0</v>
      </c>
      <c r="ML31" s="1460">
        <f t="shared" si="805"/>
        <v>0</v>
      </c>
      <c r="MM31" s="1460">
        <f t="shared" si="805"/>
        <v>0</v>
      </c>
      <c r="MN31" s="1460">
        <f t="shared" si="805"/>
        <v>0</v>
      </c>
      <c r="MO31" s="1460">
        <f t="shared" si="805"/>
        <v>0</v>
      </c>
      <c r="MP31" s="1460">
        <f t="shared" si="805"/>
        <v>0</v>
      </c>
      <c r="MQ31" s="1460">
        <f t="shared" si="805"/>
        <v>0</v>
      </c>
      <c r="MR31" s="1460">
        <f t="shared" si="805"/>
        <v>0</v>
      </c>
      <c r="MS31" s="1460">
        <f t="shared" si="583"/>
        <v>0</v>
      </c>
      <c r="MT31" s="1460">
        <f t="shared" si="583"/>
        <v>0</v>
      </c>
      <c r="MU31" s="1460">
        <f t="shared" si="583"/>
        <v>0</v>
      </c>
      <c r="MV31" s="1460">
        <f t="shared" si="583"/>
        <v>0</v>
      </c>
      <c r="MW31" s="1460">
        <f t="shared" si="583"/>
        <v>0</v>
      </c>
      <c r="MX31" s="1460">
        <f t="shared" si="583"/>
        <v>0</v>
      </c>
      <c r="MY31" s="1460">
        <f t="shared" si="583"/>
        <v>0</v>
      </c>
      <c r="MZ31" s="1460">
        <f t="shared" si="583"/>
        <v>0</v>
      </c>
      <c r="NA31" s="1460">
        <f t="shared" si="583"/>
        <v>0</v>
      </c>
      <c r="NB31" s="1460">
        <f t="shared" si="583"/>
        <v>0</v>
      </c>
      <c r="NC31" s="1460">
        <f t="shared" si="583"/>
        <v>0</v>
      </c>
      <c r="ND31" s="1460">
        <f t="shared" si="583"/>
        <v>0</v>
      </c>
      <c r="NE31" s="1460">
        <f t="shared" si="583"/>
        <v>0</v>
      </c>
      <c r="NF31" s="1460">
        <f t="shared" si="583"/>
        <v>0</v>
      </c>
      <c r="NG31" s="1460">
        <f t="shared" si="583"/>
        <v>0</v>
      </c>
      <c r="NH31" s="1460">
        <f t="shared" si="583"/>
        <v>0</v>
      </c>
      <c r="NI31" s="1460">
        <f t="shared" si="584"/>
        <v>0</v>
      </c>
      <c r="NJ31" s="1460">
        <f t="shared" si="584"/>
        <v>0</v>
      </c>
      <c r="NK31" s="1460">
        <f t="shared" si="584"/>
        <v>0</v>
      </c>
      <c r="NL31" s="1460">
        <f t="shared" si="584"/>
        <v>0</v>
      </c>
      <c r="NM31" s="1460">
        <f t="shared" si="584"/>
        <v>0</v>
      </c>
      <c r="NN31" s="1460">
        <f t="shared" si="584"/>
        <v>0</v>
      </c>
      <c r="NO31" s="1460">
        <f t="shared" si="584"/>
        <v>0</v>
      </c>
      <c r="NP31" s="1460">
        <f t="shared" si="584"/>
        <v>0</v>
      </c>
      <c r="NQ31" s="1460">
        <f t="shared" si="584"/>
        <v>0</v>
      </c>
      <c r="NR31" s="1460">
        <f t="shared" si="584"/>
        <v>0</v>
      </c>
      <c r="NS31" s="1460">
        <f t="shared" si="584"/>
        <v>0</v>
      </c>
      <c r="NT31" s="1460">
        <f t="shared" si="584"/>
        <v>0</v>
      </c>
      <c r="NU31" s="1460">
        <f t="shared" si="584"/>
        <v>0</v>
      </c>
      <c r="NV31" s="1460">
        <f t="shared" si="584"/>
        <v>0</v>
      </c>
      <c r="NW31" s="1460">
        <f t="shared" si="584"/>
        <v>0</v>
      </c>
      <c r="NX31" s="1460">
        <f t="shared" si="584"/>
        <v>0</v>
      </c>
      <c r="NY31" s="1460">
        <f t="shared" si="585"/>
        <v>0</v>
      </c>
      <c r="NZ31" s="1460">
        <f t="shared" si="585"/>
        <v>0</v>
      </c>
      <c r="OA31" s="1460">
        <f t="shared" si="585"/>
        <v>0</v>
      </c>
      <c r="OB31" s="1460">
        <f t="shared" si="585"/>
        <v>0</v>
      </c>
      <c r="OC31" s="1460">
        <f t="shared" si="585"/>
        <v>0</v>
      </c>
      <c r="OD31" s="1460">
        <f t="shared" si="585"/>
        <v>0</v>
      </c>
      <c r="OE31" s="1460">
        <f t="shared" si="585"/>
        <v>0</v>
      </c>
      <c r="OF31" s="1460">
        <f t="shared" si="585"/>
        <v>0</v>
      </c>
      <c r="OG31" s="1460">
        <f t="shared" si="585"/>
        <v>0</v>
      </c>
      <c r="OH31" s="1460">
        <f t="shared" si="585"/>
        <v>0</v>
      </c>
      <c r="OI31" s="1460">
        <f t="shared" si="585"/>
        <v>0</v>
      </c>
      <c r="OJ31" s="1460">
        <f t="shared" si="585"/>
        <v>0</v>
      </c>
      <c r="OK31" s="1460">
        <f t="shared" si="585"/>
        <v>0</v>
      </c>
      <c r="OL31" s="1460">
        <f t="shared" si="585"/>
        <v>0</v>
      </c>
      <c r="OM31" s="1460">
        <f t="shared" si="585"/>
        <v>0</v>
      </c>
      <c r="ON31" s="1460">
        <f t="shared" si="585"/>
        <v>0</v>
      </c>
      <c r="OO31" s="1460">
        <f t="shared" si="582"/>
        <v>0</v>
      </c>
      <c r="OP31" s="1460">
        <f t="shared" si="578"/>
        <v>0</v>
      </c>
      <c r="OQ31" s="1460">
        <f t="shared" si="578"/>
        <v>0</v>
      </c>
      <c r="OR31" s="1460">
        <f t="shared" si="578"/>
        <v>0</v>
      </c>
      <c r="OS31" s="1460">
        <f t="shared" si="578"/>
        <v>0</v>
      </c>
      <c r="OT31" s="1460">
        <f t="shared" si="578"/>
        <v>0</v>
      </c>
      <c r="OU31" s="1460">
        <f t="shared" si="578"/>
        <v>0</v>
      </c>
      <c r="OV31" s="1460">
        <f t="shared" si="578"/>
        <v>0</v>
      </c>
      <c r="OW31" s="1460">
        <f t="shared" si="578"/>
        <v>0</v>
      </c>
      <c r="OX31" s="1460">
        <f t="shared" si="578"/>
        <v>0</v>
      </c>
      <c r="OY31" s="1460">
        <f t="shared" si="578"/>
        <v>0</v>
      </c>
      <c r="OZ31" s="1460">
        <f t="shared" si="578"/>
        <v>0</v>
      </c>
      <c r="PA31" s="1460">
        <f t="shared" si="578"/>
        <v>0</v>
      </c>
      <c r="PB31" s="1460">
        <f t="shared" si="578"/>
        <v>0</v>
      </c>
      <c r="PC31" s="1460">
        <f t="shared" si="578"/>
        <v>0</v>
      </c>
      <c r="PD31" s="1460">
        <f t="shared" si="578"/>
        <v>0</v>
      </c>
      <c r="PE31" s="1460">
        <f t="shared" si="578"/>
        <v>0</v>
      </c>
      <c r="PF31" s="1460">
        <f t="shared" si="579"/>
        <v>0</v>
      </c>
      <c r="PG31" s="1460">
        <f t="shared" si="579"/>
        <v>0</v>
      </c>
      <c r="PH31" s="1460">
        <f t="shared" si="579"/>
        <v>0</v>
      </c>
      <c r="PI31" s="1460">
        <f t="shared" si="579"/>
        <v>0</v>
      </c>
      <c r="PJ31" s="1460">
        <f t="shared" si="579"/>
        <v>0</v>
      </c>
      <c r="PK31" s="1460">
        <f t="shared" si="579"/>
        <v>0</v>
      </c>
      <c r="PL31" s="1460">
        <f t="shared" si="579"/>
        <v>0</v>
      </c>
      <c r="PM31" s="1460">
        <f t="shared" si="579"/>
        <v>0</v>
      </c>
      <c r="PN31" s="1460">
        <f t="shared" si="579"/>
        <v>0</v>
      </c>
      <c r="PO31" s="1460">
        <f t="shared" si="579"/>
        <v>0</v>
      </c>
      <c r="PP31" s="1460">
        <f t="shared" si="579"/>
        <v>0</v>
      </c>
      <c r="PQ31" s="1460">
        <f t="shared" si="579"/>
        <v>0</v>
      </c>
      <c r="PR31" s="1460">
        <f t="shared" si="579"/>
        <v>0</v>
      </c>
      <c r="PS31" s="1460">
        <f t="shared" si="579"/>
        <v>0</v>
      </c>
      <c r="PT31" s="1460">
        <f t="shared" si="579"/>
        <v>0</v>
      </c>
      <c r="PU31" s="1460">
        <f t="shared" si="579"/>
        <v>0</v>
      </c>
      <c r="PV31" s="1460">
        <f t="shared" si="580"/>
        <v>0</v>
      </c>
      <c r="PW31" s="1460">
        <f t="shared" si="580"/>
        <v>0</v>
      </c>
      <c r="PX31" s="1460">
        <f t="shared" si="580"/>
        <v>0</v>
      </c>
      <c r="PY31" s="1460">
        <f t="shared" si="580"/>
        <v>0</v>
      </c>
      <c r="PZ31" s="1460">
        <f t="shared" si="580"/>
        <v>0</v>
      </c>
      <c r="QA31" s="1460">
        <f t="shared" si="580"/>
        <v>0</v>
      </c>
      <c r="QB31" s="1460">
        <f t="shared" si="580"/>
        <v>0</v>
      </c>
      <c r="QC31" s="1460">
        <f t="shared" si="580"/>
        <v>0</v>
      </c>
      <c r="QD31" s="1460">
        <f t="shared" si="580"/>
        <v>0</v>
      </c>
      <c r="QE31" s="1460">
        <f t="shared" si="580"/>
        <v>0</v>
      </c>
      <c r="QF31" s="1460">
        <f t="shared" si="580"/>
        <v>0</v>
      </c>
      <c r="QG31" s="1460">
        <f t="shared" si="580"/>
        <v>0</v>
      </c>
      <c r="QH31" s="1460">
        <f t="shared" si="580"/>
        <v>0</v>
      </c>
      <c r="QI31" s="1460">
        <f t="shared" si="580"/>
        <v>0</v>
      </c>
      <c r="QJ31" s="1460">
        <f t="shared" si="580"/>
        <v>0</v>
      </c>
      <c r="QK31" s="1460">
        <f t="shared" si="580"/>
        <v>0</v>
      </c>
      <c r="QL31" s="1460">
        <f t="shared" si="577"/>
        <v>0</v>
      </c>
      <c r="QM31" s="1460">
        <f t="shared" si="577"/>
        <v>0</v>
      </c>
      <c r="QN31" s="1460">
        <f t="shared" si="577"/>
        <v>0</v>
      </c>
      <c r="QO31" s="1460">
        <f t="shared" si="577"/>
        <v>0</v>
      </c>
      <c r="QP31" s="1460">
        <f t="shared" si="577"/>
        <v>0</v>
      </c>
      <c r="QQ31" s="1460">
        <f t="shared" si="577"/>
        <v>0</v>
      </c>
    </row>
    <row r="32" spans="1:459" s="1466" customFormat="1" ht="22.5" customHeight="1">
      <c r="A32" s="1468"/>
      <c r="B32" s="1469"/>
      <c r="C32" s="1469"/>
      <c r="D32" s="1470"/>
      <c r="E32" s="1471"/>
      <c r="F32" s="1472"/>
      <c r="G32" s="1472"/>
      <c r="H32" s="1473">
        <f t="shared" si="639"/>
        <v>0</v>
      </c>
      <c r="I32" s="1474">
        <v>0</v>
      </c>
      <c r="J32" s="1475">
        <f t="shared" si="437"/>
        <v>0</v>
      </c>
      <c r="K32" s="1476">
        <v>0</v>
      </c>
      <c r="L32" s="1477">
        <f t="shared" si="640"/>
        <v>0</v>
      </c>
      <c r="M32" s="1477">
        <f t="shared" si="641"/>
        <v>0</v>
      </c>
      <c r="N32" s="1478"/>
      <c r="O32" s="1479">
        <v>0</v>
      </c>
      <c r="P32" s="1480">
        <v>0</v>
      </c>
      <c r="Q32" s="1828">
        <v>0</v>
      </c>
      <c r="R32" s="1831">
        <f t="shared" si="642"/>
        <v>0</v>
      </c>
      <c r="S32" s="1481">
        <f>IF(AND(SUM(O32:Q32)=0,N32="NNN"),MIN('Operating History and Pro Forma'!$M$33,'Operating History and Pro Forma'!$T$15)*D32,SUM(O32:Q32)*D32)</f>
        <v>0</v>
      </c>
      <c r="T32" s="1482">
        <f t="shared" si="643"/>
        <v>0</v>
      </c>
      <c r="U32" s="1483">
        <f t="shared" si="644"/>
        <v>0</v>
      </c>
      <c r="V32" s="1480"/>
      <c r="W32" s="1514"/>
      <c r="X32" s="1486" t="str">
        <f t="shared" si="645"/>
        <v/>
      </c>
      <c r="Y32" s="1487">
        <f t="shared" si="646"/>
        <v>0</v>
      </c>
      <c r="Z32" s="1488"/>
      <c r="AA32" s="1488"/>
      <c r="AB32" s="1488"/>
      <c r="AC32" s="1488"/>
      <c r="AD32" s="1489">
        <f t="shared" si="647"/>
        <v>0</v>
      </c>
      <c r="AE32" s="1490" t="str">
        <f t="shared" si="648"/>
        <v/>
      </c>
      <c r="AF32" s="1491">
        <f t="shared" si="649"/>
        <v>0</v>
      </c>
      <c r="AG32" s="1492">
        <f t="shared" si="650"/>
        <v>0</v>
      </c>
      <c r="AH32" s="1493">
        <f t="shared" si="802"/>
        <v>0</v>
      </c>
      <c r="AI32" s="1493">
        <f t="shared" si="802"/>
        <v>0</v>
      </c>
      <c r="AJ32" s="1494">
        <f t="shared" si="802"/>
        <v>0</v>
      </c>
      <c r="AK32" s="1494">
        <f t="shared" si="802"/>
        <v>0</v>
      </c>
      <c r="AL32" s="1495">
        <f t="shared" si="802"/>
        <v>0</v>
      </c>
      <c r="AM32" s="1496">
        <f t="shared" si="802"/>
        <v>0</v>
      </c>
      <c r="AN32" s="1497">
        <f t="shared" si="399"/>
        <v>0</v>
      </c>
      <c r="AO32" s="1498">
        <f t="shared" si="443"/>
        <v>0</v>
      </c>
      <c r="AP32" s="1499">
        <f t="shared" si="651"/>
        <v>0</v>
      </c>
      <c r="AQ32" s="1500">
        <f t="shared" si="652"/>
        <v>0</v>
      </c>
      <c r="AR32" s="1501">
        <f t="shared" si="653"/>
        <v>0</v>
      </c>
      <c r="AS32" s="1498">
        <f t="shared" si="403"/>
        <v>0</v>
      </c>
      <c r="AT32" s="1501">
        <f t="shared" si="654"/>
        <v>0</v>
      </c>
      <c r="AU32" s="1498">
        <f t="shared" si="655"/>
        <v>1</v>
      </c>
      <c r="AV32" s="1498">
        <f t="shared" si="656"/>
        <v>2</v>
      </c>
      <c r="AW32" s="1499">
        <f t="shared" si="657"/>
        <v>0</v>
      </c>
      <c r="AX32" s="1502">
        <f t="shared" si="658"/>
        <v>0</v>
      </c>
      <c r="AY32" s="1503">
        <f t="shared" si="659"/>
        <v>0</v>
      </c>
      <c r="AZ32" s="1498">
        <f t="shared" si="660"/>
        <v>2</v>
      </c>
      <c r="BA32" s="1498">
        <f t="shared" si="661"/>
        <v>3</v>
      </c>
      <c r="BB32" s="1499">
        <f t="shared" si="662"/>
        <v>0</v>
      </c>
      <c r="BC32" s="1502">
        <f t="shared" si="663"/>
        <v>0</v>
      </c>
      <c r="BD32" s="1503">
        <f t="shared" si="664"/>
        <v>0</v>
      </c>
      <c r="BE32" s="1498">
        <f t="shared" si="665"/>
        <v>3</v>
      </c>
      <c r="BF32" s="1498">
        <f t="shared" si="666"/>
        <v>4</v>
      </c>
      <c r="BG32" s="1499">
        <f t="shared" si="667"/>
        <v>0</v>
      </c>
      <c r="BH32" s="1502">
        <f t="shared" si="668"/>
        <v>0</v>
      </c>
      <c r="BI32" s="1502">
        <f t="shared" si="669"/>
        <v>0</v>
      </c>
      <c r="BJ32" s="1504">
        <f t="shared" si="670"/>
        <v>1900</v>
      </c>
      <c r="BK32" s="1505" t="str">
        <f t="shared" si="671"/>
        <v/>
      </c>
      <c r="BL32" s="1506"/>
      <c r="BM32" s="1507">
        <f t="shared" si="672"/>
        <v>0</v>
      </c>
      <c r="BN32" s="1508">
        <f t="shared" si="803"/>
        <v>0</v>
      </c>
      <c r="BO32" s="1508">
        <f t="shared" si="803"/>
        <v>0</v>
      </c>
      <c r="BP32" s="1508">
        <f t="shared" si="803"/>
        <v>0</v>
      </c>
      <c r="BQ32" s="1508">
        <f t="shared" si="803"/>
        <v>0</v>
      </c>
      <c r="BR32" s="1508">
        <f t="shared" si="803"/>
        <v>0</v>
      </c>
      <c r="BS32" s="1508">
        <f t="shared" si="803"/>
        <v>0</v>
      </c>
      <c r="BT32" s="1508">
        <f t="shared" si="803"/>
        <v>0</v>
      </c>
      <c r="BU32" s="1508">
        <f t="shared" si="803"/>
        <v>0</v>
      </c>
      <c r="BV32" s="1508">
        <f t="shared" si="803"/>
        <v>0</v>
      </c>
      <c r="BW32" s="1508">
        <f t="shared" si="803"/>
        <v>0</v>
      </c>
      <c r="BX32" s="1508">
        <f t="shared" si="803"/>
        <v>0</v>
      </c>
      <c r="BY32" s="1507">
        <f t="shared" si="803"/>
        <v>0</v>
      </c>
      <c r="BZ32" s="1508">
        <f t="shared" si="803"/>
        <v>0</v>
      </c>
      <c r="CA32" s="1508">
        <f t="shared" si="803"/>
        <v>0</v>
      </c>
      <c r="CB32" s="1508">
        <f t="shared" si="803"/>
        <v>0</v>
      </c>
      <c r="CC32" s="1508">
        <f t="shared" si="803"/>
        <v>0</v>
      </c>
      <c r="CD32" s="1508">
        <f t="shared" si="604"/>
        <v>0</v>
      </c>
      <c r="CE32" s="1508">
        <f t="shared" si="604"/>
        <v>0</v>
      </c>
      <c r="CF32" s="1508">
        <f t="shared" si="604"/>
        <v>0</v>
      </c>
      <c r="CG32" s="1508">
        <f t="shared" si="604"/>
        <v>0</v>
      </c>
      <c r="CH32" s="1508">
        <f t="shared" si="604"/>
        <v>0</v>
      </c>
      <c r="CI32" s="1508">
        <f t="shared" si="604"/>
        <v>0</v>
      </c>
      <c r="CJ32" s="1509">
        <f t="shared" si="604"/>
        <v>0</v>
      </c>
      <c r="CK32" s="1507">
        <f t="shared" si="604"/>
        <v>0</v>
      </c>
      <c r="CL32" s="1508">
        <f t="shared" si="604"/>
        <v>0</v>
      </c>
      <c r="CM32" s="1508">
        <f t="shared" si="604"/>
        <v>0</v>
      </c>
      <c r="CN32" s="1508">
        <f t="shared" si="604"/>
        <v>0</v>
      </c>
      <c r="CO32" s="1508">
        <f t="shared" si="604"/>
        <v>0</v>
      </c>
      <c r="CP32" s="1508">
        <f t="shared" si="604"/>
        <v>0</v>
      </c>
      <c r="CQ32" s="1508">
        <f t="shared" si="604"/>
        <v>0</v>
      </c>
      <c r="CR32" s="1508">
        <f t="shared" si="604"/>
        <v>0</v>
      </c>
      <c r="CS32" s="1508">
        <f t="shared" si="604"/>
        <v>0</v>
      </c>
      <c r="CT32" s="1508">
        <f t="shared" si="605"/>
        <v>0</v>
      </c>
      <c r="CU32" s="1508">
        <f t="shared" si="605"/>
        <v>0</v>
      </c>
      <c r="CV32" s="1509">
        <f t="shared" si="605"/>
        <v>0</v>
      </c>
      <c r="CW32" s="1508">
        <f t="shared" si="605"/>
        <v>0</v>
      </c>
      <c r="CX32" s="1508">
        <f t="shared" si="605"/>
        <v>0</v>
      </c>
      <c r="CY32" s="1508">
        <f t="shared" si="605"/>
        <v>0</v>
      </c>
      <c r="CZ32" s="1508">
        <f t="shared" si="605"/>
        <v>0</v>
      </c>
      <c r="DA32" s="1508">
        <f t="shared" si="605"/>
        <v>0</v>
      </c>
      <c r="DB32" s="1508">
        <f t="shared" si="605"/>
        <v>0</v>
      </c>
      <c r="DC32" s="1508">
        <f t="shared" si="605"/>
        <v>0</v>
      </c>
      <c r="DD32" s="1508">
        <f t="shared" si="605"/>
        <v>0</v>
      </c>
      <c r="DE32" s="1508">
        <f t="shared" si="605"/>
        <v>0</v>
      </c>
      <c r="DF32" s="1508">
        <f t="shared" si="605"/>
        <v>0</v>
      </c>
      <c r="DG32" s="1508">
        <f t="shared" si="605"/>
        <v>0</v>
      </c>
      <c r="DH32" s="1509">
        <f t="shared" si="605"/>
        <v>0</v>
      </c>
      <c r="DI32" s="1508">
        <f t="shared" si="605"/>
        <v>0</v>
      </c>
      <c r="DJ32" s="1508">
        <f t="shared" si="606"/>
        <v>0</v>
      </c>
      <c r="DK32" s="1508">
        <f t="shared" si="606"/>
        <v>0</v>
      </c>
      <c r="DL32" s="1508">
        <f t="shared" si="606"/>
        <v>0</v>
      </c>
      <c r="DM32" s="1508">
        <f t="shared" si="606"/>
        <v>0</v>
      </c>
      <c r="DN32" s="1508">
        <f t="shared" si="606"/>
        <v>0</v>
      </c>
      <c r="DO32" s="1508">
        <f t="shared" si="606"/>
        <v>0</v>
      </c>
      <c r="DP32" s="1508">
        <f t="shared" si="606"/>
        <v>0</v>
      </c>
      <c r="DQ32" s="1508">
        <f t="shared" si="606"/>
        <v>0</v>
      </c>
      <c r="DR32" s="1508">
        <f t="shared" si="606"/>
        <v>0</v>
      </c>
      <c r="DS32" s="1508">
        <f t="shared" si="606"/>
        <v>0</v>
      </c>
      <c r="DT32" s="1509">
        <f t="shared" si="606"/>
        <v>0</v>
      </c>
      <c r="DU32" s="1507">
        <f t="shared" si="606"/>
        <v>0</v>
      </c>
      <c r="DV32" s="1508">
        <f t="shared" si="606"/>
        <v>0</v>
      </c>
      <c r="DW32" s="1508">
        <f t="shared" si="606"/>
        <v>0</v>
      </c>
      <c r="DX32" s="1508">
        <f t="shared" si="606"/>
        <v>0</v>
      </c>
      <c r="DY32" s="1508">
        <f t="shared" si="606"/>
        <v>0</v>
      </c>
      <c r="DZ32" s="1508">
        <f t="shared" si="607"/>
        <v>0</v>
      </c>
      <c r="EA32" s="1508">
        <f t="shared" si="607"/>
        <v>0</v>
      </c>
      <c r="EB32" s="1508">
        <f t="shared" si="607"/>
        <v>0</v>
      </c>
      <c r="EC32" s="1508">
        <f t="shared" si="607"/>
        <v>0</v>
      </c>
      <c r="ED32" s="1508">
        <f t="shared" si="607"/>
        <v>0</v>
      </c>
      <c r="EE32" s="1508">
        <f t="shared" si="607"/>
        <v>0</v>
      </c>
      <c r="EF32" s="1508">
        <f t="shared" si="607"/>
        <v>0</v>
      </c>
      <c r="EG32" s="1507">
        <f t="shared" si="607"/>
        <v>0</v>
      </c>
      <c r="EH32" s="1508">
        <f t="shared" si="607"/>
        <v>0</v>
      </c>
      <c r="EI32" s="1508">
        <f t="shared" si="607"/>
        <v>0</v>
      </c>
      <c r="EJ32" s="1508">
        <f t="shared" si="607"/>
        <v>0</v>
      </c>
      <c r="EK32" s="1508">
        <f t="shared" si="607"/>
        <v>0</v>
      </c>
      <c r="EL32" s="1508">
        <f t="shared" si="607"/>
        <v>0</v>
      </c>
      <c r="EM32" s="1508">
        <f t="shared" si="607"/>
        <v>0</v>
      </c>
      <c r="EN32" s="1508">
        <f t="shared" si="607"/>
        <v>0</v>
      </c>
      <c r="EO32" s="1508">
        <f t="shared" si="607"/>
        <v>0</v>
      </c>
      <c r="EP32" s="1508">
        <f t="shared" si="608"/>
        <v>0</v>
      </c>
      <c r="EQ32" s="1508">
        <f t="shared" si="608"/>
        <v>0</v>
      </c>
      <c r="ER32" s="1509">
        <f t="shared" si="608"/>
        <v>0</v>
      </c>
      <c r="ES32" s="1507">
        <f t="shared" si="608"/>
        <v>0</v>
      </c>
      <c r="ET32" s="1508">
        <f t="shared" si="608"/>
        <v>0</v>
      </c>
      <c r="EU32" s="1508">
        <f t="shared" si="608"/>
        <v>0</v>
      </c>
      <c r="EV32" s="1508">
        <f t="shared" si="608"/>
        <v>0</v>
      </c>
      <c r="EW32" s="1508">
        <f t="shared" si="608"/>
        <v>0</v>
      </c>
      <c r="EX32" s="1508">
        <f t="shared" si="608"/>
        <v>0</v>
      </c>
      <c r="EY32" s="1508">
        <f t="shared" si="608"/>
        <v>0</v>
      </c>
      <c r="EZ32" s="1508">
        <f t="shared" si="608"/>
        <v>0</v>
      </c>
      <c r="FA32" s="1508">
        <f t="shared" si="608"/>
        <v>0</v>
      </c>
      <c r="FB32" s="1508">
        <f t="shared" si="608"/>
        <v>0</v>
      </c>
      <c r="FC32" s="1508">
        <f t="shared" si="608"/>
        <v>0</v>
      </c>
      <c r="FD32" s="1509">
        <f t="shared" si="608"/>
        <v>0</v>
      </c>
      <c r="FE32" s="1508">
        <f t="shared" si="608"/>
        <v>0</v>
      </c>
      <c r="FF32" s="1508">
        <f t="shared" si="609"/>
        <v>0</v>
      </c>
      <c r="FG32" s="1508">
        <f t="shared" si="610"/>
        <v>0</v>
      </c>
      <c r="FH32" s="1508">
        <f t="shared" si="610"/>
        <v>0</v>
      </c>
      <c r="FI32" s="1508">
        <f t="shared" si="610"/>
        <v>0</v>
      </c>
      <c r="FJ32" s="1508">
        <f t="shared" si="610"/>
        <v>0</v>
      </c>
      <c r="FK32" s="1508">
        <f t="shared" si="610"/>
        <v>0</v>
      </c>
      <c r="FL32" s="1508">
        <f t="shared" si="610"/>
        <v>0</v>
      </c>
      <c r="FM32" s="1508">
        <f t="shared" si="610"/>
        <v>0</v>
      </c>
      <c r="FN32" s="1508">
        <f t="shared" si="610"/>
        <v>0</v>
      </c>
      <c r="FO32" s="1508">
        <f t="shared" si="610"/>
        <v>0</v>
      </c>
      <c r="FP32" s="1509">
        <f t="shared" si="610"/>
        <v>0</v>
      </c>
      <c r="FQ32" s="1508">
        <f t="shared" si="610"/>
        <v>0</v>
      </c>
      <c r="FR32" s="1508">
        <f t="shared" si="610"/>
        <v>0</v>
      </c>
      <c r="FS32" s="1508">
        <f t="shared" si="610"/>
        <v>0</v>
      </c>
      <c r="FT32" s="1508">
        <f t="shared" si="610"/>
        <v>0</v>
      </c>
      <c r="FU32" s="1508">
        <f t="shared" si="610"/>
        <v>0</v>
      </c>
      <c r="FV32" s="1508">
        <f t="shared" si="610"/>
        <v>0</v>
      </c>
      <c r="FW32" s="1508">
        <f t="shared" si="804"/>
        <v>0</v>
      </c>
      <c r="FX32" s="1508">
        <f t="shared" si="804"/>
        <v>0</v>
      </c>
      <c r="FY32" s="1508">
        <f t="shared" si="804"/>
        <v>0</v>
      </c>
      <c r="FZ32" s="1508">
        <f t="shared" si="804"/>
        <v>0</v>
      </c>
      <c r="GA32" s="1508">
        <f t="shared" si="804"/>
        <v>0</v>
      </c>
      <c r="GB32" s="1509">
        <f t="shared" si="804"/>
        <v>0</v>
      </c>
      <c r="GC32" s="1506"/>
      <c r="GD32" s="1458">
        <f t="shared" si="673"/>
        <v>1</v>
      </c>
      <c r="GE32" s="1510">
        <f t="shared" si="586"/>
        <v>0</v>
      </c>
      <c r="GF32" s="1511">
        <f t="shared" si="586"/>
        <v>0</v>
      </c>
      <c r="GG32" s="1511">
        <f t="shared" si="586"/>
        <v>0</v>
      </c>
      <c r="GH32" s="1511">
        <f t="shared" si="586"/>
        <v>0</v>
      </c>
      <c r="GI32" s="1511">
        <f t="shared" si="586"/>
        <v>0</v>
      </c>
      <c r="GJ32" s="1511">
        <f t="shared" si="586"/>
        <v>0</v>
      </c>
      <c r="GK32" s="1511">
        <f t="shared" si="586"/>
        <v>0</v>
      </c>
      <c r="GL32" s="1511">
        <f t="shared" si="586"/>
        <v>0</v>
      </c>
      <c r="GM32" s="1511">
        <f t="shared" si="586"/>
        <v>0</v>
      </c>
      <c r="GN32" s="1512">
        <f t="shared" si="586"/>
        <v>0</v>
      </c>
      <c r="GO32" s="1513">
        <f t="shared" si="674"/>
        <v>0</v>
      </c>
      <c r="GP32" s="1506"/>
      <c r="GQ32" s="1510">
        <f t="shared" ref="GQ32:GZ57" si="806">IF(ROUNDUP($AU32/12,0)=GQ$11,$U32,IF(ROUNDUP($AZ32/12,0)=GQ$11,$D32*$AW32+INDEX($HD32:$LS32,1,$AZ32-1)*12,IF(ROUNDUP($BE32/12,0)=GQ$11,$D32*$BB32+INDEX($HD32:$LS32,1,$BE32-1)*12,IF(ROUNDUP($AN32/12,0)=GQ$11,$U32,0))))</f>
        <v>0</v>
      </c>
      <c r="GR32" s="1511">
        <f t="shared" si="806"/>
        <v>0</v>
      </c>
      <c r="GS32" s="1511">
        <f t="shared" si="806"/>
        <v>0</v>
      </c>
      <c r="GT32" s="1511">
        <f t="shared" si="806"/>
        <v>0</v>
      </c>
      <c r="GU32" s="1511">
        <f t="shared" si="806"/>
        <v>0</v>
      </c>
      <c r="GV32" s="1511">
        <f t="shared" si="806"/>
        <v>0</v>
      </c>
      <c r="GW32" s="1511">
        <f t="shared" si="806"/>
        <v>0</v>
      </c>
      <c r="GX32" s="1511">
        <f t="shared" si="806"/>
        <v>0</v>
      </c>
      <c r="GY32" s="1511">
        <f t="shared" si="806"/>
        <v>0</v>
      </c>
      <c r="GZ32" s="1512">
        <f t="shared" si="806"/>
        <v>0</v>
      </c>
      <c r="HA32" s="1513">
        <f t="shared" si="675"/>
        <v>0</v>
      </c>
      <c r="HB32" s="1506">
        <f t="shared" si="676"/>
        <v>1</v>
      </c>
      <c r="HC32" s="1506"/>
      <c r="HD32" s="1508">
        <f t="shared" si="677"/>
        <v>0</v>
      </c>
      <c r="HE32" s="1460">
        <f t="shared" si="678"/>
        <v>0</v>
      </c>
      <c r="HF32" s="1460">
        <f t="shared" si="679"/>
        <v>0</v>
      </c>
      <c r="HG32" s="1460">
        <f t="shared" si="680"/>
        <v>0</v>
      </c>
      <c r="HH32" s="1460">
        <f t="shared" si="681"/>
        <v>0</v>
      </c>
      <c r="HI32" s="1460">
        <f t="shared" si="682"/>
        <v>0</v>
      </c>
      <c r="HJ32" s="1460">
        <f t="shared" si="683"/>
        <v>0</v>
      </c>
      <c r="HK32" s="1460">
        <f t="shared" si="684"/>
        <v>0</v>
      </c>
      <c r="HL32" s="1460">
        <f t="shared" si="685"/>
        <v>0</v>
      </c>
      <c r="HM32" s="1460">
        <f t="shared" si="686"/>
        <v>0</v>
      </c>
      <c r="HN32" s="1460">
        <f t="shared" si="687"/>
        <v>0</v>
      </c>
      <c r="HO32" s="1460">
        <f t="shared" si="688"/>
        <v>0</v>
      </c>
      <c r="HP32" s="1460">
        <f t="shared" si="689"/>
        <v>0</v>
      </c>
      <c r="HQ32" s="1460">
        <f t="shared" si="690"/>
        <v>0</v>
      </c>
      <c r="HR32" s="1460">
        <f t="shared" si="691"/>
        <v>0</v>
      </c>
      <c r="HS32" s="1460">
        <f t="shared" si="692"/>
        <v>0</v>
      </c>
      <c r="HT32" s="1460">
        <f t="shared" si="693"/>
        <v>0</v>
      </c>
      <c r="HU32" s="1460">
        <f t="shared" si="694"/>
        <v>0</v>
      </c>
      <c r="HV32" s="1460">
        <f t="shared" si="695"/>
        <v>0</v>
      </c>
      <c r="HW32" s="1460">
        <f t="shared" si="696"/>
        <v>0</v>
      </c>
      <c r="HX32" s="1460">
        <f t="shared" si="697"/>
        <v>0</v>
      </c>
      <c r="HY32" s="1460">
        <f t="shared" si="698"/>
        <v>0</v>
      </c>
      <c r="HZ32" s="1460">
        <f t="shared" si="699"/>
        <v>0</v>
      </c>
      <c r="IA32" s="1460">
        <f t="shared" si="700"/>
        <v>0</v>
      </c>
      <c r="IB32" s="1460">
        <f t="shared" si="701"/>
        <v>0</v>
      </c>
      <c r="IC32" s="1460">
        <f t="shared" si="702"/>
        <v>0</v>
      </c>
      <c r="ID32" s="1460">
        <f t="shared" si="703"/>
        <v>0</v>
      </c>
      <c r="IE32" s="1460">
        <f t="shared" si="704"/>
        <v>0</v>
      </c>
      <c r="IF32" s="1460">
        <f t="shared" si="705"/>
        <v>0</v>
      </c>
      <c r="IG32" s="1460">
        <f t="shared" si="706"/>
        <v>0</v>
      </c>
      <c r="IH32" s="1460">
        <f t="shared" si="707"/>
        <v>0</v>
      </c>
      <c r="II32" s="1460">
        <f t="shared" si="708"/>
        <v>0</v>
      </c>
      <c r="IJ32" s="1460">
        <f t="shared" si="709"/>
        <v>0</v>
      </c>
      <c r="IK32" s="1460">
        <f t="shared" si="710"/>
        <v>0</v>
      </c>
      <c r="IL32" s="1460">
        <f t="shared" si="711"/>
        <v>0</v>
      </c>
      <c r="IM32" s="1460">
        <f t="shared" si="712"/>
        <v>0</v>
      </c>
      <c r="IN32" s="1460">
        <f t="shared" si="713"/>
        <v>0</v>
      </c>
      <c r="IO32" s="1460">
        <f t="shared" si="714"/>
        <v>0</v>
      </c>
      <c r="IP32" s="1460">
        <f t="shared" si="715"/>
        <v>0</v>
      </c>
      <c r="IQ32" s="1460">
        <f t="shared" si="716"/>
        <v>0</v>
      </c>
      <c r="IR32" s="1460">
        <f t="shared" si="717"/>
        <v>0</v>
      </c>
      <c r="IS32" s="1460">
        <f t="shared" si="718"/>
        <v>0</v>
      </c>
      <c r="IT32" s="1460">
        <f t="shared" si="719"/>
        <v>0</v>
      </c>
      <c r="IU32" s="1460">
        <f t="shared" si="720"/>
        <v>0</v>
      </c>
      <c r="IV32" s="1460">
        <f t="shared" si="721"/>
        <v>0</v>
      </c>
      <c r="IW32" s="1460">
        <f t="shared" si="722"/>
        <v>0</v>
      </c>
      <c r="IX32" s="1460">
        <f t="shared" si="723"/>
        <v>0</v>
      </c>
      <c r="IY32" s="1460">
        <f t="shared" si="724"/>
        <v>0</v>
      </c>
      <c r="IZ32" s="1460">
        <f t="shared" si="725"/>
        <v>0</v>
      </c>
      <c r="JA32" s="1460">
        <f t="shared" si="726"/>
        <v>0</v>
      </c>
      <c r="JB32" s="1460">
        <f t="shared" si="727"/>
        <v>0</v>
      </c>
      <c r="JC32" s="1460">
        <f t="shared" si="728"/>
        <v>0</v>
      </c>
      <c r="JD32" s="1460">
        <f t="shared" si="729"/>
        <v>0</v>
      </c>
      <c r="JE32" s="1460">
        <f t="shared" si="730"/>
        <v>0</v>
      </c>
      <c r="JF32" s="1460">
        <f t="shared" si="731"/>
        <v>0</v>
      </c>
      <c r="JG32" s="1460">
        <f t="shared" si="732"/>
        <v>0</v>
      </c>
      <c r="JH32" s="1460">
        <f t="shared" si="733"/>
        <v>0</v>
      </c>
      <c r="JI32" s="1460">
        <f t="shared" si="734"/>
        <v>0</v>
      </c>
      <c r="JJ32" s="1460">
        <f t="shared" si="735"/>
        <v>0</v>
      </c>
      <c r="JK32" s="1460">
        <f t="shared" si="736"/>
        <v>0</v>
      </c>
      <c r="JL32" s="1460">
        <f t="shared" si="737"/>
        <v>0</v>
      </c>
      <c r="JM32" s="1460">
        <f t="shared" si="738"/>
        <v>0</v>
      </c>
      <c r="JN32" s="1460">
        <f t="shared" si="739"/>
        <v>0</v>
      </c>
      <c r="JO32" s="1460">
        <f t="shared" si="740"/>
        <v>0</v>
      </c>
      <c r="JP32" s="1460">
        <f t="shared" si="741"/>
        <v>0</v>
      </c>
      <c r="JQ32" s="1460">
        <f t="shared" si="742"/>
        <v>0</v>
      </c>
      <c r="JR32" s="1460">
        <f t="shared" si="743"/>
        <v>0</v>
      </c>
      <c r="JS32" s="1460">
        <f t="shared" si="744"/>
        <v>0</v>
      </c>
      <c r="JT32" s="1460">
        <f t="shared" si="745"/>
        <v>0</v>
      </c>
      <c r="JU32" s="1460">
        <f t="shared" si="746"/>
        <v>0</v>
      </c>
      <c r="JV32" s="1460">
        <f t="shared" si="747"/>
        <v>0</v>
      </c>
      <c r="JW32" s="1460">
        <f t="shared" si="748"/>
        <v>0</v>
      </c>
      <c r="JX32" s="1460">
        <f t="shared" si="749"/>
        <v>0</v>
      </c>
      <c r="JY32" s="1460">
        <f t="shared" si="750"/>
        <v>0</v>
      </c>
      <c r="JZ32" s="1460">
        <f t="shared" si="751"/>
        <v>0</v>
      </c>
      <c r="KA32" s="1460">
        <f t="shared" si="752"/>
        <v>0</v>
      </c>
      <c r="KB32" s="1460">
        <f t="shared" si="753"/>
        <v>0</v>
      </c>
      <c r="KC32" s="1460">
        <f t="shared" si="754"/>
        <v>0</v>
      </c>
      <c r="KD32" s="1460">
        <f t="shared" si="755"/>
        <v>0</v>
      </c>
      <c r="KE32" s="1460">
        <f t="shared" si="756"/>
        <v>0</v>
      </c>
      <c r="KF32" s="1460">
        <f t="shared" si="757"/>
        <v>0</v>
      </c>
      <c r="KG32" s="1460">
        <f t="shared" si="758"/>
        <v>0</v>
      </c>
      <c r="KH32" s="1460">
        <f t="shared" si="759"/>
        <v>0</v>
      </c>
      <c r="KI32" s="1460">
        <f t="shared" si="760"/>
        <v>0</v>
      </c>
      <c r="KJ32" s="1460">
        <f t="shared" si="761"/>
        <v>0</v>
      </c>
      <c r="KK32" s="1460">
        <f t="shared" si="762"/>
        <v>0</v>
      </c>
      <c r="KL32" s="1460">
        <f t="shared" si="763"/>
        <v>0</v>
      </c>
      <c r="KM32" s="1460">
        <f t="shared" si="764"/>
        <v>0</v>
      </c>
      <c r="KN32" s="1460">
        <f t="shared" si="765"/>
        <v>0</v>
      </c>
      <c r="KO32" s="1460">
        <f t="shared" si="766"/>
        <v>0</v>
      </c>
      <c r="KP32" s="1460">
        <f t="shared" si="767"/>
        <v>0</v>
      </c>
      <c r="KQ32" s="1460">
        <f t="shared" si="768"/>
        <v>0</v>
      </c>
      <c r="KR32" s="1460">
        <f t="shared" si="769"/>
        <v>0</v>
      </c>
      <c r="KS32" s="1460">
        <f t="shared" si="770"/>
        <v>0</v>
      </c>
      <c r="KT32" s="1460">
        <f t="shared" si="771"/>
        <v>0</v>
      </c>
      <c r="KU32" s="1460">
        <f t="shared" si="772"/>
        <v>0</v>
      </c>
      <c r="KV32" s="1460">
        <f t="shared" si="773"/>
        <v>0</v>
      </c>
      <c r="KW32" s="1460">
        <f t="shared" si="774"/>
        <v>0</v>
      </c>
      <c r="KX32" s="1460">
        <f t="shared" si="775"/>
        <v>0</v>
      </c>
      <c r="KY32" s="1460">
        <f t="shared" si="776"/>
        <v>0</v>
      </c>
      <c r="KZ32" s="1460">
        <f t="shared" si="777"/>
        <v>0</v>
      </c>
      <c r="LA32" s="1460">
        <f t="shared" si="778"/>
        <v>0</v>
      </c>
      <c r="LB32" s="1460">
        <f t="shared" si="779"/>
        <v>0</v>
      </c>
      <c r="LC32" s="1460">
        <f t="shared" si="780"/>
        <v>0</v>
      </c>
      <c r="LD32" s="1460">
        <f t="shared" si="781"/>
        <v>0</v>
      </c>
      <c r="LE32" s="1460">
        <f t="shared" si="782"/>
        <v>0</v>
      </c>
      <c r="LF32" s="1460">
        <f t="shared" si="783"/>
        <v>0</v>
      </c>
      <c r="LG32" s="1460">
        <f t="shared" si="784"/>
        <v>0</v>
      </c>
      <c r="LH32" s="1460">
        <f t="shared" si="785"/>
        <v>0</v>
      </c>
      <c r="LI32" s="1460">
        <f t="shared" si="786"/>
        <v>0</v>
      </c>
      <c r="LJ32" s="1460">
        <f t="shared" si="787"/>
        <v>0</v>
      </c>
      <c r="LK32" s="1460">
        <f t="shared" si="788"/>
        <v>0</v>
      </c>
      <c r="LL32" s="1460">
        <f t="shared" si="789"/>
        <v>0</v>
      </c>
      <c r="LM32" s="1460">
        <f t="shared" si="790"/>
        <v>0</v>
      </c>
      <c r="LN32" s="1460">
        <f t="shared" si="791"/>
        <v>0</v>
      </c>
      <c r="LO32" s="1460">
        <f t="shared" si="792"/>
        <v>0</v>
      </c>
      <c r="LP32" s="1460">
        <f t="shared" si="793"/>
        <v>0</v>
      </c>
      <c r="LQ32" s="1460">
        <f t="shared" si="794"/>
        <v>0</v>
      </c>
      <c r="LR32" s="1460">
        <f t="shared" si="795"/>
        <v>0</v>
      </c>
      <c r="LS32" s="1460">
        <f t="shared" si="796"/>
        <v>0</v>
      </c>
      <c r="LW32" s="1467">
        <f t="shared" si="797"/>
        <v>0</v>
      </c>
      <c r="LX32" s="1467">
        <f t="shared" si="798"/>
        <v>0</v>
      </c>
      <c r="LY32" s="1467">
        <f t="shared" si="799"/>
        <v>0</v>
      </c>
      <c r="LZ32" s="1467">
        <f t="shared" si="800"/>
        <v>0</v>
      </c>
      <c r="MA32" s="1506"/>
      <c r="MB32" s="1460">
        <f t="shared" si="801"/>
        <v>0</v>
      </c>
      <c r="MC32" s="1460">
        <f t="shared" si="805"/>
        <v>0</v>
      </c>
      <c r="MD32" s="1460">
        <f t="shared" si="805"/>
        <v>0</v>
      </c>
      <c r="ME32" s="1460">
        <f t="shared" si="805"/>
        <v>0</v>
      </c>
      <c r="MF32" s="1460">
        <f t="shared" si="805"/>
        <v>0</v>
      </c>
      <c r="MG32" s="1460">
        <f t="shared" si="805"/>
        <v>0</v>
      </c>
      <c r="MH32" s="1460">
        <f t="shared" si="805"/>
        <v>0</v>
      </c>
      <c r="MI32" s="1460">
        <f t="shared" si="805"/>
        <v>0</v>
      </c>
      <c r="MJ32" s="1460">
        <f t="shared" si="805"/>
        <v>0</v>
      </c>
      <c r="MK32" s="1460">
        <f t="shared" si="805"/>
        <v>0</v>
      </c>
      <c r="ML32" s="1460">
        <f t="shared" si="805"/>
        <v>0</v>
      </c>
      <c r="MM32" s="1460">
        <f t="shared" si="805"/>
        <v>0</v>
      </c>
      <c r="MN32" s="1460">
        <f t="shared" si="805"/>
        <v>0</v>
      </c>
      <c r="MO32" s="1460">
        <f t="shared" si="805"/>
        <v>0</v>
      </c>
      <c r="MP32" s="1460">
        <f t="shared" si="805"/>
        <v>0</v>
      </c>
      <c r="MQ32" s="1460">
        <f t="shared" si="805"/>
        <v>0</v>
      </c>
      <c r="MR32" s="1460">
        <f t="shared" si="805"/>
        <v>0</v>
      </c>
      <c r="MS32" s="1460">
        <f t="shared" si="583"/>
        <v>0</v>
      </c>
      <c r="MT32" s="1460">
        <f t="shared" si="583"/>
        <v>0</v>
      </c>
      <c r="MU32" s="1460">
        <f t="shared" si="583"/>
        <v>0</v>
      </c>
      <c r="MV32" s="1460">
        <f t="shared" si="583"/>
        <v>0</v>
      </c>
      <c r="MW32" s="1460">
        <f t="shared" si="583"/>
        <v>0</v>
      </c>
      <c r="MX32" s="1460">
        <f t="shared" si="583"/>
        <v>0</v>
      </c>
      <c r="MY32" s="1460">
        <f t="shared" si="583"/>
        <v>0</v>
      </c>
      <c r="MZ32" s="1460">
        <f t="shared" si="583"/>
        <v>0</v>
      </c>
      <c r="NA32" s="1460">
        <f t="shared" si="583"/>
        <v>0</v>
      </c>
      <c r="NB32" s="1460">
        <f t="shared" si="583"/>
        <v>0</v>
      </c>
      <c r="NC32" s="1460">
        <f t="shared" si="583"/>
        <v>0</v>
      </c>
      <c r="ND32" s="1460">
        <f t="shared" si="583"/>
        <v>0</v>
      </c>
      <c r="NE32" s="1460">
        <f t="shared" si="583"/>
        <v>0</v>
      </c>
      <c r="NF32" s="1460">
        <f t="shared" si="583"/>
        <v>0</v>
      </c>
      <c r="NG32" s="1460">
        <f t="shared" si="583"/>
        <v>0</v>
      </c>
      <c r="NH32" s="1460">
        <f t="shared" si="583"/>
        <v>0</v>
      </c>
      <c r="NI32" s="1460">
        <f t="shared" si="584"/>
        <v>0</v>
      </c>
      <c r="NJ32" s="1460">
        <f t="shared" si="584"/>
        <v>0</v>
      </c>
      <c r="NK32" s="1460">
        <f t="shared" si="584"/>
        <v>0</v>
      </c>
      <c r="NL32" s="1460">
        <f t="shared" si="584"/>
        <v>0</v>
      </c>
      <c r="NM32" s="1460">
        <f t="shared" si="584"/>
        <v>0</v>
      </c>
      <c r="NN32" s="1460">
        <f t="shared" si="584"/>
        <v>0</v>
      </c>
      <c r="NO32" s="1460">
        <f t="shared" si="584"/>
        <v>0</v>
      </c>
      <c r="NP32" s="1460">
        <f t="shared" si="584"/>
        <v>0</v>
      </c>
      <c r="NQ32" s="1460">
        <f t="shared" si="584"/>
        <v>0</v>
      </c>
      <c r="NR32" s="1460">
        <f t="shared" si="584"/>
        <v>0</v>
      </c>
      <c r="NS32" s="1460">
        <f t="shared" si="584"/>
        <v>0</v>
      </c>
      <c r="NT32" s="1460">
        <f t="shared" si="584"/>
        <v>0</v>
      </c>
      <c r="NU32" s="1460">
        <f t="shared" si="584"/>
        <v>0</v>
      </c>
      <c r="NV32" s="1460">
        <f t="shared" si="584"/>
        <v>0</v>
      </c>
      <c r="NW32" s="1460">
        <f t="shared" si="584"/>
        <v>0</v>
      </c>
      <c r="NX32" s="1460">
        <f t="shared" si="584"/>
        <v>0</v>
      </c>
      <c r="NY32" s="1460">
        <f t="shared" si="585"/>
        <v>0</v>
      </c>
      <c r="NZ32" s="1460">
        <f t="shared" si="585"/>
        <v>0</v>
      </c>
      <c r="OA32" s="1460">
        <f t="shared" si="585"/>
        <v>0</v>
      </c>
      <c r="OB32" s="1460">
        <f t="shared" si="585"/>
        <v>0</v>
      </c>
      <c r="OC32" s="1460">
        <f t="shared" si="585"/>
        <v>0</v>
      </c>
      <c r="OD32" s="1460">
        <f t="shared" si="585"/>
        <v>0</v>
      </c>
      <c r="OE32" s="1460">
        <f t="shared" si="585"/>
        <v>0</v>
      </c>
      <c r="OF32" s="1460">
        <f t="shared" si="585"/>
        <v>0</v>
      </c>
      <c r="OG32" s="1460">
        <f t="shared" si="585"/>
        <v>0</v>
      </c>
      <c r="OH32" s="1460">
        <f t="shared" si="585"/>
        <v>0</v>
      </c>
      <c r="OI32" s="1460">
        <f t="shared" si="585"/>
        <v>0</v>
      </c>
      <c r="OJ32" s="1460">
        <f t="shared" si="585"/>
        <v>0</v>
      </c>
      <c r="OK32" s="1460">
        <f t="shared" si="585"/>
        <v>0</v>
      </c>
      <c r="OL32" s="1460">
        <f t="shared" si="585"/>
        <v>0</v>
      </c>
      <c r="OM32" s="1460">
        <f t="shared" si="585"/>
        <v>0</v>
      </c>
      <c r="ON32" s="1460">
        <f t="shared" si="585"/>
        <v>0</v>
      </c>
      <c r="OO32" s="1460">
        <f t="shared" si="582"/>
        <v>0</v>
      </c>
      <c r="OP32" s="1460">
        <f t="shared" si="578"/>
        <v>0</v>
      </c>
      <c r="OQ32" s="1460">
        <f t="shared" si="578"/>
        <v>0</v>
      </c>
      <c r="OR32" s="1460">
        <f t="shared" si="578"/>
        <v>0</v>
      </c>
      <c r="OS32" s="1460">
        <f t="shared" si="578"/>
        <v>0</v>
      </c>
      <c r="OT32" s="1460">
        <f t="shared" si="578"/>
        <v>0</v>
      </c>
      <c r="OU32" s="1460">
        <f t="shared" si="578"/>
        <v>0</v>
      </c>
      <c r="OV32" s="1460">
        <f t="shared" si="578"/>
        <v>0</v>
      </c>
      <c r="OW32" s="1460">
        <f t="shared" si="578"/>
        <v>0</v>
      </c>
      <c r="OX32" s="1460">
        <f t="shared" si="578"/>
        <v>0</v>
      </c>
      <c r="OY32" s="1460">
        <f t="shared" si="578"/>
        <v>0</v>
      </c>
      <c r="OZ32" s="1460">
        <f t="shared" si="578"/>
        <v>0</v>
      </c>
      <c r="PA32" s="1460">
        <f t="shared" si="578"/>
        <v>0</v>
      </c>
      <c r="PB32" s="1460">
        <f t="shared" si="578"/>
        <v>0</v>
      </c>
      <c r="PC32" s="1460">
        <f t="shared" si="578"/>
        <v>0</v>
      </c>
      <c r="PD32" s="1460">
        <f t="shared" si="578"/>
        <v>0</v>
      </c>
      <c r="PE32" s="1460">
        <f t="shared" si="578"/>
        <v>0</v>
      </c>
      <c r="PF32" s="1460">
        <f t="shared" si="579"/>
        <v>0</v>
      </c>
      <c r="PG32" s="1460">
        <f t="shared" si="579"/>
        <v>0</v>
      </c>
      <c r="PH32" s="1460">
        <f t="shared" si="579"/>
        <v>0</v>
      </c>
      <c r="PI32" s="1460">
        <f t="shared" si="579"/>
        <v>0</v>
      </c>
      <c r="PJ32" s="1460">
        <f t="shared" si="579"/>
        <v>0</v>
      </c>
      <c r="PK32" s="1460">
        <f t="shared" si="579"/>
        <v>0</v>
      </c>
      <c r="PL32" s="1460">
        <f t="shared" si="579"/>
        <v>0</v>
      </c>
      <c r="PM32" s="1460">
        <f t="shared" si="579"/>
        <v>0</v>
      </c>
      <c r="PN32" s="1460">
        <f t="shared" si="579"/>
        <v>0</v>
      </c>
      <c r="PO32" s="1460">
        <f t="shared" si="579"/>
        <v>0</v>
      </c>
      <c r="PP32" s="1460">
        <f t="shared" si="579"/>
        <v>0</v>
      </c>
      <c r="PQ32" s="1460">
        <f t="shared" si="579"/>
        <v>0</v>
      </c>
      <c r="PR32" s="1460">
        <f t="shared" si="579"/>
        <v>0</v>
      </c>
      <c r="PS32" s="1460">
        <f t="shared" si="579"/>
        <v>0</v>
      </c>
      <c r="PT32" s="1460">
        <f t="shared" si="579"/>
        <v>0</v>
      </c>
      <c r="PU32" s="1460">
        <f t="shared" si="579"/>
        <v>0</v>
      </c>
      <c r="PV32" s="1460">
        <f t="shared" si="580"/>
        <v>0</v>
      </c>
      <c r="PW32" s="1460">
        <f t="shared" si="580"/>
        <v>0</v>
      </c>
      <c r="PX32" s="1460">
        <f t="shared" si="580"/>
        <v>0</v>
      </c>
      <c r="PY32" s="1460">
        <f t="shared" si="580"/>
        <v>0</v>
      </c>
      <c r="PZ32" s="1460">
        <f t="shared" si="580"/>
        <v>0</v>
      </c>
      <c r="QA32" s="1460">
        <f t="shared" si="580"/>
        <v>0</v>
      </c>
      <c r="QB32" s="1460">
        <f t="shared" si="580"/>
        <v>0</v>
      </c>
      <c r="QC32" s="1460">
        <f t="shared" si="580"/>
        <v>0</v>
      </c>
      <c r="QD32" s="1460">
        <f t="shared" si="580"/>
        <v>0</v>
      </c>
      <c r="QE32" s="1460">
        <f t="shared" si="580"/>
        <v>0</v>
      </c>
      <c r="QF32" s="1460">
        <f t="shared" si="580"/>
        <v>0</v>
      </c>
      <c r="QG32" s="1460">
        <f t="shared" si="580"/>
        <v>0</v>
      </c>
      <c r="QH32" s="1460">
        <f t="shared" si="580"/>
        <v>0</v>
      </c>
      <c r="QI32" s="1460">
        <f t="shared" si="580"/>
        <v>0</v>
      </c>
      <c r="QJ32" s="1460">
        <f t="shared" si="580"/>
        <v>0</v>
      </c>
      <c r="QK32" s="1460">
        <f t="shared" si="580"/>
        <v>0</v>
      </c>
      <c r="QL32" s="1460">
        <f t="shared" si="577"/>
        <v>0</v>
      </c>
      <c r="QM32" s="1460">
        <f t="shared" si="577"/>
        <v>0</v>
      </c>
      <c r="QN32" s="1460">
        <f t="shared" si="577"/>
        <v>0</v>
      </c>
      <c r="QO32" s="1460">
        <f t="shared" si="577"/>
        <v>0</v>
      </c>
      <c r="QP32" s="1460">
        <f t="shared" si="577"/>
        <v>0</v>
      </c>
      <c r="QQ32" s="1460">
        <f t="shared" si="577"/>
        <v>0</v>
      </c>
    </row>
    <row r="33" spans="1:459" s="1466" customFormat="1" ht="22.5" customHeight="1">
      <c r="A33" s="1468"/>
      <c r="B33" s="1469"/>
      <c r="C33" s="1469"/>
      <c r="D33" s="1470"/>
      <c r="E33" s="1471"/>
      <c r="F33" s="1472"/>
      <c r="G33" s="1472"/>
      <c r="H33" s="1473">
        <f t="shared" si="639"/>
        <v>0</v>
      </c>
      <c r="I33" s="1474">
        <v>0</v>
      </c>
      <c r="J33" s="1475">
        <f t="shared" si="437"/>
        <v>0</v>
      </c>
      <c r="K33" s="1476">
        <v>0</v>
      </c>
      <c r="L33" s="1477">
        <f t="shared" si="640"/>
        <v>0</v>
      </c>
      <c r="M33" s="1477">
        <f t="shared" si="641"/>
        <v>0</v>
      </c>
      <c r="N33" s="1478"/>
      <c r="O33" s="1479">
        <v>0</v>
      </c>
      <c r="P33" s="1480">
        <v>0</v>
      </c>
      <c r="Q33" s="1828">
        <v>0</v>
      </c>
      <c r="R33" s="1831">
        <f t="shared" si="642"/>
        <v>0</v>
      </c>
      <c r="S33" s="1481">
        <f>IF(AND(SUM(O33:Q33)=0,N33="NNN"),MIN('Operating History and Pro Forma'!$M$33,'Operating History and Pro Forma'!$T$15)*D33,SUM(O33:Q33)*D33)</f>
        <v>0</v>
      </c>
      <c r="T33" s="1482">
        <f t="shared" si="643"/>
        <v>0</v>
      </c>
      <c r="U33" s="1483">
        <f t="shared" si="644"/>
        <v>0</v>
      </c>
      <c r="V33" s="1480"/>
      <c r="W33" s="1514"/>
      <c r="X33" s="1486" t="str">
        <f t="shared" si="645"/>
        <v/>
      </c>
      <c r="Y33" s="1487">
        <f t="shared" si="646"/>
        <v>0</v>
      </c>
      <c r="Z33" s="1488"/>
      <c r="AA33" s="1488"/>
      <c r="AB33" s="1488"/>
      <c r="AC33" s="1488"/>
      <c r="AD33" s="1489">
        <f t="shared" si="647"/>
        <v>0</v>
      </c>
      <c r="AE33" s="1490" t="str">
        <f t="shared" si="648"/>
        <v/>
      </c>
      <c r="AF33" s="1491">
        <f t="shared" si="649"/>
        <v>0</v>
      </c>
      <c r="AG33" s="1492">
        <f t="shared" si="650"/>
        <v>0</v>
      </c>
      <c r="AH33" s="1493">
        <f t="shared" si="802"/>
        <v>0</v>
      </c>
      <c r="AI33" s="1493">
        <f t="shared" si="802"/>
        <v>0</v>
      </c>
      <c r="AJ33" s="1494">
        <f t="shared" si="802"/>
        <v>0</v>
      </c>
      <c r="AK33" s="1494">
        <f t="shared" si="802"/>
        <v>0</v>
      </c>
      <c r="AL33" s="1495">
        <f t="shared" si="802"/>
        <v>0</v>
      </c>
      <c r="AM33" s="1496">
        <f t="shared" si="802"/>
        <v>0</v>
      </c>
      <c r="AN33" s="1497">
        <f t="shared" si="399"/>
        <v>0</v>
      </c>
      <c r="AO33" s="1498">
        <f t="shared" si="443"/>
        <v>0</v>
      </c>
      <c r="AP33" s="1499">
        <f t="shared" si="651"/>
        <v>0</v>
      </c>
      <c r="AQ33" s="1500">
        <f t="shared" si="652"/>
        <v>0</v>
      </c>
      <c r="AR33" s="1501">
        <f t="shared" si="653"/>
        <v>0</v>
      </c>
      <c r="AS33" s="1498">
        <f t="shared" si="403"/>
        <v>0</v>
      </c>
      <c r="AT33" s="1501">
        <f t="shared" si="654"/>
        <v>0</v>
      </c>
      <c r="AU33" s="1498">
        <f t="shared" si="655"/>
        <v>1</v>
      </c>
      <c r="AV33" s="1498">
        <f t="shared" si="656"/>
        <v>2</v>
      </c>
      <c r="AW33" s="1499">
        <f t="shared" si="657"/>
        <v>0</v>
      </c>
      <c r="AX33" s="1502">
        <f t="shared" si="658"/>
        <v>0</v>
      </c>
      <c r="AY33" s="1503">
        <f t="shared" si="659"/>
        <v>0</v>
      </c>
      <c r="AZ33" s="1498">
        <f t="shared" si="660"/>
        <v>2</v>
      </c>
      <c r="BA33" s="1498">
        <f t="shared" si="661"/>
        <v>3</v>
      </c>
      <c r="BB33" s="1499">
        <f t="shared" si="662"/>
        <v>0</v>
      </c>
      <c r="BC33" s="1502">
        <f t="shared" si="663"/>
        <v>0</v>
      </c>
      <c r="BD33" s="1503">
        <f t="shared" si="664"/>
        <v>0</v>
      </c>
      <c r="BE33" s="1498">
        <f t="shared" si="665"/>
        <v>3</v>
      </c>
      <c r="BF33" s="1498">
        <f t="shared" si="666"/>
        <v>4</v>
      </c>
      <c r="BG33" s="1499">
        <f t="shared" si="667"/>
        <v>0</v>
      </c>
      <c r="BH33" s="1502">
        <f t="shared" si="668"/>
        <v>0</v>
      </c>
      <c r="BI33" s="1502">
        <f t="shared" si="669"/>
        <v>0</v>
      </c>
      <c r="BJ33" s="1504">
        <f t="shared" si="670"/>
        <v>1900</v>
      </c>
      <c r="BK33" s="1505" t="str">
        <f t="shared" si="671"/>
        <v/>
      </c>
      <c r="BL33" s="1506"/>
      <c r="BM33" s="1507">
        <f t="shared" si="672"/>
        <v>0</v>
      </c>
      <c r="BN33" s="1508">
        <f t="shared" si="803"/>
        <v>0</v>
      </c>
      <c r="BO33" s="1508">
        <f t="shared" si="803"/>
        <v>0</v>
      </c>
      <c r="BP33" s="1508">
        <f t="shared" si="803"/>
        <v>0</v>
      </c>
      <c r="BQ33" s="1508">
        <f t="shared" si="803"/>
        <v>0</v>
      </c>
      <c r="BR33" s="1508">
        <f t="shared" si="803"/>
        <v>0</v>
      </c>
      <c r="BS33" s="1508">
        <f t="shared" si="803"/>
        <v>0</v>
      </c>
      <c r="BT33" s="1508">
        <f t="shared" si="803"/>
        <v>0</v>
      </c>
      <c r="BU33" s="1508">
        <f t="shared" si="803"/>
        <v>0</v>
      </c>
      <c r="BV33" s="1508">
        <f t="shared" si="803"/>
        <v>0</v>
      </c>
      <c r="BW33" s="1508">
        <f t="shared" si="803"/>
        <v>0</v>
      </c>
      <c r="BX33" s="1508">
        <f t="shared" si="803"/>
        <v>0</v>
      </c>
      <c r="BY33" s="1507">
        <f t="shared" si="803"/>
        <v>0</v>
      </c>
      <c r="BZ33" s="1508">
        <f t="shared" si="803"/>
        <v>0</v>
      </c>
      <c r="CA33" s="1508">
        <f t="shared" si="803"/>
        <v>0</v>
      </c>
      <c r="CB33" s="1508">
        <f t="shared" si="803"/>
        <v>0</v>
      </c>
      <c r="CC33" s="1508">
        <f t="shared" si="803"/>
        <v>0</v>
      </c>
      <c r="CD33" s="1508">
        <f t="shared" si="604"/>
        <v>0</v>
      </c>
      <c r="CE33" s="1508">
        <f t="shared" si="604"/>
        <v>0</v>
      </c>
      <c r="CF33" s="1508">
        <f t="shared" si="604"/>
        <v>0</v>
      </c>
      <c r="CG33" s="1508">
        <f t="shared" si="604"/>
        <v>0</v>
      </c>
      <c r="CH33" s="1508">
        <f t="shared" si="604"/>
        <v>0</v>
      </c>
      <c r="CI33" s="1508">
        <f t="shared" si="604"/>
        <v>0</v>
      </c>
      <c r="CJ33" s="1509">
        <f t="shared" si="604"/>
        <v>0</v>
      </c>
      <c r="CK33" s="1507">
        <f t="shared" si="604"/>
        <v>0</v>
      </c>
      <c r="CL33" s="1508">
        <f t="shared" si="604"/>
        <v>0</v>
      </c>
      <c r="CM33" s="1508">
        <f t="shared" si="604"/>
        <v>0</v>
      </c>
      <c r="CN33" s="1508">
        <f t="shared" si="604"/>
        <v>0</v>
      </c>
      <c r="CO33" s="1508">
        <f t="shared" si="604"/>
        <v>0</v>
      </c>
      <c r="CP33" s="1508">
        <f t="shared" si="604"/>
        <v>0</v>
      </c>
      <c r="CQ33" s="1508">
        <f t="shared" si="604"/>
        <v>0</v>
      </c>
      <c r="CR33" s="1508">
        <f t="shared" si="604"/>
        <v>0</v>
      </c>
      <c r="CS33" s="1508">
        <f t="shared" si="604"/>
        <v>0</v>
      </c>
      <c r="CT33" s="1508">
        <f t="shared" si="605"/>
        <v>0</v>
      </c>
      <c r="CU33" s="1508">
        <f t="shared" si="605"/>
        <v>0</v>
      </c>
      <c r="CV33" s="1509">
        <f t="shared" si="605"/>
        <v>0</v>
      </c>
      <c r="CW33" s="1508">
        <f t="shared" si="605"/>
        <v>0</v>
      </c>
      <c r="CX33" s="1508">
        <f t="shared" si="605"/>
        <v>0</v>
      </c>
      <c r="CY33" s="1508">
        <f t="shared" si="605"/>
        <v>0</v>
      </c>
      <c r="CZ33" s="1508">
        <f t="shared" si="605"/>
        <v>0</v>
      </c>
      <c r="DA33" s="1508">
        <f t="shared" si="605"/>
        <v>0</v>
      </c>
      <c r="DB33" s="1508">
        <f t="shared" si="605"/>
        <v>0</v>
      </c>
      <c r="DC33" s="1508">
        <f t="shared" si="605"/>
        <v>0</v>
      </c>
      <c r="DD33" s="1508">
        <f t="shared" si="605"/>
        <v>0</v>
      </c>
      <c r="DE33" s="1508">
        <f t="shared" si="605"/>
        <v>0</v>
      </c>
      <c r="DF33" s="1508">
        <f t="shared" si="605"/>
        <v>0</v>
      </c>
      <c r="DG33" s="1508">
        <f t="shared" si="605"/>
        <v>0</v>
      </c>
      <c r="DH33" s="1509">
        <f t="shared" si="605"/>
        <v>0</v>
      </c>
      <c r="DI33" s="1508">
        <f t="shared" si="605"/>
        <v>0</v>
      </c>
      <c r="DJ33" s="1508">
        <f t="shared" si="606"/>
        <v>0</v>
      </c>
      <c r="DK33" s="1508">
        <f t="shared" si="606"/>
        <v>0</v>
      </c>
      <c r="DL33" s="1508">
        <f t="shared" si="606"/>
        <v>0</v>
      </c>
      <c r="DM33" s="1508">
        <f t="shared" si="606"/>
        <v>0</v>
      </c>
      <c r="DN33" s="1508">
        <f t="shared" si="606"/>
        <v>0</v>
      </c>
      <c r="DO33" s="1508">
        <f t="shared" si="606"/>
        <v>0</v>
      </c>
      <c r="DP33" s="1508">
        <f t="shared" si="606"/>
        <v>0</v>
      </c>
      <c r="DQ33" s="1508">
        <f t="shared" si="606"/>
        <v>0</v>
      </c>
      <c r="DR33" s="1508">
        <f t="shared" si="606"/>
        <v>0</v>
      </c>
      <c r="DS33" s="1508">
        <f t="shared" si="606"/>
        <v>0</v>
      </c>
      <c r="DT33" s="1509">
        <f t="shared" si="606"/>
        <v>0</v>
      </c>
      <c r="DU33" s="1507">
        <f t="shared" si="606"/>
        <v>0</v>
      </c>
      <c r="DV33" s="1508">
        <f t="shared" si="606"/>
        <v>0</v>
      </c>
      <c r="DW33" s="1508">
        <f t="shared" si="606"/>
        <v>0</v>
      </c>
      <c r="DX33" s="1508">
        <f t="shared" si="606"/>
        <v>0</v>
      </c>
      <c r="DY33" s="1508">
        <f t="shared" si="606"/>
        <v>0</v>
      </c>
      <c r="DZ33" s="1508">
        <f t="shared" si="607"/>
        <v>0</v>
      </c>
      <c r="EA33" s="1508">
        <f t="shared" si="607"/>
        <v>0</v>
      </c>
      <c r="EB33" s="1508">
        <f t="shared" si="607"/>
        <v>0</v>
      </c>
      <c r="EC33" s="1508">
        <f t="shared" si="607"/>
        <v>0</v>
      </c>
      <c r="ED33" s="1508">
        <f t="shared" si="607"/>
        <v>0</v>
      </c>
      <c r="EE33" s="1508">
        <f t="shared" si="607"/>
        <v>0</v>
      </c>
      <c r="EF33" s="1508">
        <f t="shared" si="607"/>
        <v>0</v>
      </c>
      <c r="EG33" s="1507">
        <f t="shared" si="607"/>
        <v>0</v>
      </c>
      <c r="EH33" s="1508">
        <f t="shared" si="607"/>
        <v>0</v>
      </c>
      <c r="EI33" s="1508">
        <f t="shared" si="607"/>
        <v>0</v>
      </c>
      <c r="EJ33" s="1508">
        <f t="shared" si="607"/>
        <v>0</v>
      </c>
      <c r="EK33" s="1508">
        <f t="shared" si="607"/>
        <v>0</v>
      </c>
      <c r="EL33" s="1508">
        <f t="shared" si="607"/>
        <v>0</v>
      </c>
      <c r="EM33" s="1508">
        <f t="shared" si="607"/>
        <v>0</v>
      </c>
      <c r="EN33" s="1508">
        <f t="shared" si="607"/>
        <v>0</v>
      </c>
      <c r="EO33" s="1508">
        <f t="shared" si="607"/>
        <v>0</v>
      </c>
      <c r="EP33" s="1508">
        <f t="shared" si="608"/>
        <v>0</v>
      </c>
      <c r="EQ33" s="1508">
        <f t="shared" si="608"/>
        <v>0</v>
      </c>
      <c r="ER33" s="1509">
        <f t="shared" si="608"/>
        <v>0</v>
      </c>
      <c r="ES33" s="1507">
        <f t="shared" si="608"/>
        <v>0</v>
      </c>
      <c r="ET33" s="1508">
        <f t="shared" si="608"/>
        <v>0</v>
      </c>
      <c r="EU33" s="1508">
        <f t="shared" si="608"/>
        <v>0</v>
      </c>
      <c r="EV33" s="1508">
        <f t="shared" si="608"/>
        <v>0</v>
      </c>
      <c r="EW33" s="1508">
        <f t="shared" si="608"/>
        <v>0</v>
      </c>
      <c r="EX33" s="1508">
        <f t="shared" si="608"/>
        <v>0</v>
      </c>
      <c r="EY33" s="1508">
        <f t="shared" si="608"/>
        <v>0</v>
      </c>
      <c r="EZ33" s="1508">
        <f t="shared" si="608"/>
        <v>0</v>
      </c>
      <c r="FA33" s="1508">
        <f t="shared" si="608"/>
        <v>0</v>
      </c>
      <c r="FB33" s="1508">
        <f t="shared" si="608"/>
        <v>0</v>
      </c>
      <c r="FC33" s="1508">
        <f t="shared" si="608"/>
        <v>0</v>
      </c>
      <c r="FD33" s="1509">
        <f t="shared" si="608"/>
        <v>0</v>
      </c>
      <c r="FE33" s="1508">
        <f t="shared" si="608"/>
        <v>0</v>
      </c>
      <c r="FF33" s="1508">
        <f t="shared" si="609"/>
        <v>0</v>
      </c>
      <c r="FG33" s="1508">
        <f t="shared" si="610"/>
        <v>0</v>
      </c>
      <c r="FH33" s="1508">
        <f t="shared" si="610"/>
        <v>0</v>
      </c>
      <c r="FI33" s="1508">
        <f t="shared" si="610"/>
        <v>0</v>
      </c>
      <c r="FJ33" s="1508">
        <f t="shared" si="610"/>
        <v>0</v>
      </c>
      <c r="FK33" s="1508">
        <f t="shared" si="610"/>
        <v>0</v>
      </c>
      <c r="FL33" s="1508">
        <f t="shared" si="610"/>
        <v>0</v>
      </c>
      <c r="FM33" s="1508">
        <f t="shared" si="610"/>
        <v>0</v>
      </c>
      <c r="FN33" s="1508">
        <f t="shared" si="610"/>
        <v>0</v>
      </c>
      <c r="FO33" s="1508">
        <f t="shared" si="610"/>
        <v>0</v>
      </c>
      <c r="FP33" s="1509">
        <f t="shared" si="610"/>
        <v>0</v>
      </c>
      <c r="FQ33" s="1508">
        <f t="shared" si="610"/>
        <v>0</v>
      </c>
      <c r="FR33" s="1508">
        <f t="shared" si="610"/>
        <v>0</v>
      </c>
      <c r="FS33" s="1508">
        <f t="shared" si="610"/>
        <v>0</v>
      </c>
      <c r="FT33" s="1508">
        <f t="shared" si="610"/>
        <v>0</v>
      </c>
      <c r="FU33" s="1508">
        <f t="shared" si="610"/>
        <v>0</v>
      </c>
      <c r="FV33" s="1508">
        <f t="shared" si="610"/>
        <v>0</v>
      </c>
      <c r="FW33" s="1508">
        <f t="shared" si="804"/>
        <v>0</v>
      </c>
      <c r="FX33" s="1508">
        <f t="shared" si="804"/>
        <v>0</v>
      </c>
      <c r="FY33" s="1508">
        <f t="shared" si="804"/>
        <v>0</v>
      </c>
      <c r="FZ33" s="1508">
        <f t="shared" si="804"/>
        <v>0</v>
      </c>
      <c r="GA33" s="1508">
        <f t="shared" si="804"/>
        <v>0</v>
      </c>
      <c r="GB33" s="1509">
        <f t="shared" si="804"/>
        <v>0</v>
      </c>
      <c r="GC33" s="1506"/>
      <c r="GD33" s="1458">
        <f t="shared" si="673"/>
        <v>1</v>
      </c>
      <c r="GE33" s="1510">
        <f t="shared" si="586"/>
        <v>0</v>
      </c>
      <c r="GF33" s="1511">
        <f t="shared" si="586"/>
        <v>0</v>
      </c>
      <c r="GG33" s="1511">
        <f t="shared" si="586"/>
        <v>0</v>
      </c>
      <c r="GH33" s="1511">
        <f t="shared" si="586"/>
        <v>0</v>
      </c>
      <c r="GI33" s="1511">
        <f t="shared" si="586"/>
        <v>0</v>
      </c>
      <c r="GJ33" s="1511">
        <f t="shared" si="586"/>
        <v>0</v>
      </c>
      <c r="GK33" s="1511">
        <f t="shared" si="586"/>
        <v>0</v>
      </c>
      <c r="GL33" s="1511">
        <f t="shared" si="586"/>
        <v>0</v>
      </c>
      <c r="GM33" s="1511">
        <f t="shared" si="586"/>
        <v>0</v>
      </c>
      <c r="GN33" s="1512">
        <f t="shared" si="586"/>
        <v>0</v>
      </c>
      <c r="GO33" s="1513">
        <f t="shared" si="674"/>
        <v>0</v>
      </c>
      <c r="GP33" s="1506"/>
      <c r="GQ33" s="1510">
        <f t="shared" si="806"/>
        <v>0</v>
      </c>
      <c r="GR33" s="1511">
        <f t="shared" si="806"/>
        <v>0</v>
      </c>
      <c r="GS33" s="1511">
        <f t="shared" si="806"/>
        <v>0</v>
      </c>
      <c r="GT33" s="1511">
        <f t="shared" si="806"/>
        <v>0</v>
      </c>
      <c r="GU33" s="1511">
        <f t="shared" si="806"/>
        <v>0</v>
      </c>
      <c r="GV33" s="1511">
        <f t="shared" si="806"/>
        <v>0</v>
      </c>
      <c r="GW33" s="1511">
        <f t="shared" si="806"/>
        <v>0</v>
      </c>
      <c r="GX33" s="1511">
        <f t="shared" si="806"/>
        <v>0</v>
      </c>
      <c r="GY33" s="1511">
        <f t="shared" si="806"/>
        <v>0</v>
      </c>
      <c r="GZ33" s="1512">
        <f t="shared" si="806"/>
        <v>0</v>
      </c>
      <c r="HA33" s="1513">
        <f t="shared" si="675"/>
        <v>0</v>
      </c>
      <c r="HB33" s="1506">
        <f t="shared" si="676"/>
        <v>1</v>
      </c>
      <c r="HC33" s="1506"/>
      <c r="HD33" s="1508">
        <f t="shared" si="677"/>
        <v>0</v>
      </c>
      <c r="HE33" s="1460">
        <f t="shared" si="678"/>
        <v>0</v>
      </c>
      <c r="HF33" s="1460">
        <f t="shared" si="679"/>
        <v>0</v>
      </c>
      <c r="HG33" s="1460">
        <f t="shared" si="680"/>
        <v>0</v>
      </c>
      <c r="HH33" s="1460">
        <f t="shared" si="681"/>
        <v>0</v>
      </c>
      <c r="HI33" s="1460">
        <f t="shared" si="682"/>
        <v>0</v>
      </c>
      <c r="HJ33" s="1460">
        <f t="shared" si="683"/>
        <v>0</v>
      </c>
      <c r="HK33" s="1460">
        <f t="shared" si="684"/>
        <v>0</v>
      </c>
      <c r="HL33" s="1460">
        <f t="shared" si="685"/>
        <v>0</v>
      </c>
      <c r="HM33" s="1460">
        <f t="shared" si="686"/>
        <v>0</v>
      </c>
      <c r="HN33" s="1460">
        <f t="shared" si="687"/>
        <v>0</v>
      </c>
      <c r="HO33" s="1460">
        <f t="shared" si="688"/>
        <v>0</v>
      </c>
      <c r="HP33" s="1460">
        <f t="shared" si="689"/>
        <v>0</v>
      </c>
      <c r="HQ33" s="1460">
        <f t="shared" si="690"/>
        <v>0</v>
      </c>
      <c r="HR33" s="1460">
        <f t="shared" si="691"/>
        <v>0</v>
      </c>
      <c r="HS33" s="1460">
        <f t="shared" si="692"/>
        <v>0</v>
      </c>
      <c r="HT33" s="1460">
        <f t="shared" si="693"/>
        <v>0</v>
      </c>
      <c r="HU33" s="1460">
        <f t="shared" si="694"/>
        <v>0</v>
      </c>
      <c r="HV33" s="1460">
        <f t="shared" si="695"/>
        <v>0</v>
      </c>
      <c r="HW33" s="1460">
        <f t="shared" si="696"/>
        <v>0</v>
      </c>
      <c r="HX33" s="1460">
        <f t="shared" si="697"/>
        <v>0</v>
      </c>
      <c r="HY33" s="1460">
        <f t="shared" si="698"/>
        <v>0</v>
      </c>
      <c r="HZ33" s="1460">
        <f t="shared" si="699"/>
        <v>0</v>
      </c>
      <c r="IA33" s="1460">
        <f t="shared" si="700"/>
        <v>0</v>
      </c>
      <c r="IB33" s="1460">
        <f t="shared" si="701"/>
        <v>0</v>
      </c>
      <c r="IC33" s="1460">
        <f t="shared" si="702"/>
        <v>0</v>
      </c>
      <c r="ID33" s="1460">
        <f t="shared" si="703"/>
        <v>0</v>
      </c>
      <c r="IE33" s="1460">
        <f t="shared" si="704"/>
        <v>0</v>
      </c>
      <c r="IF33" s="1460">
        <f t="shared" si="705"/>
        <v>0</v>
      </c>
      <c r="IG33" s="1460">
        <f t="shared" si="706"/>
        <v>0</v>
      </c>
      <c r="IH33" s="1460">
        <f t="shared" si="707"/>
        <v>0</v>
      </c>
      <c r="II33" s="1460">
        <f t="shared" si="708"/>
        <v>0</v>
      </c>
      <c r="IJ33" s="1460">
        <f t="shared" si="709"/>
        <v>0</v>
      </c>
      <c r="IK33" s="1460">
        <f t="shared" si="710"/>
        <v>0</v>
      </c>
      <c r="IL33" s="1460">
        <f t="shared" si="711"/>
        <v>0</v>
      </c>
      <c r="IM33" s="1460">
        <f t="shared" si="712"/>
        <v>0</v>
      </c>
      <c r="IN33" s="1460">
        <f t="shared" si="713"/>
        <v>0</v>
      </c>
      <c r="IO33" s="1460">
        <f t="shared" si="714"/>
        <v>0</v>
      </c>
      <c r="IP33" s="1460">
        <f t="shared" si="715"/>
        <v>0</v>
      </c>
      <c r="IQ33" s="1460">
        <f t="shared" si="716"/>
        <v>0</v>
      </c>
      <c r="IR33" s="1460">
        <f t="shared" si="717"/>
        <v>0</v>
      </c>
      <c r="IS33" s="1460">
        <f t="shared" si="718"/>
        <v>0</v>
      </c>
      <c r="IT33" s="1460">
        <f t="shared" si="719"/>
        <v>0</v>
      </c>
      <c r="IU33" s="1460">
        <f t="shared" si="720"/>
        <v>0</v>
      </c>
      <c r="IV33" s="1460">
        <f t="shared" si="721"/>
        <v>0</v>
      </c>
      <c r="IW33" s="1460">
        <f t="shared" si="722"/>
        <v>0</v>
      </c>
      <c r="IX33" s="1460">
        <f t="shared" si="723"/>
        <v>0</v>
      </c>
      <c r="IY33" s="1460">
        <f t="shared" si="724"/>
        <v>0</v>
      </c>
      <c r="IZ33" s="1460">
        <f t="shared" si="725"/>
        <v>0</v>
      </c>
      <c r="JA33" s="1460">
        <f t="shared" si="726"/>
        <v>0</v>
      </c>
      <c r="JB33" s="1460">
        <f t="shared" si="727"/>
        <v>0</v>
      </c>
      <c r="JC33" s="1460">
        <f t="shared" si="728"/>
        <v>0</v>
      </c>
      <c r="JD33" s="1460">
        <f t="shared" si="729"/>
        <v>0</v>
      </c>
      <c r="JE33" s="1460">
        <f t="shared" si="730"/>
        <v>0</v>
      </c>
      <c r="JF33" s="1460">
        <f t="shared" si="731"/>
        <v>0</v>
      </c>
      <c r="JG33" s="1460">
        <f t="shared" si="732"/>
        <v>0</v>
      </c>
      <c r="JH33" s="1460">
        <f t="shared" si="733"/>
        <v>0</v>
      </c>
      <c r="JI33" s="1460">
        <f t="shared" si="734"/>
        <v>0</v>
      </c>
      <c r="JJ33" s="1460">
        <f t="shared" si="735"/>
        <v>0</v>
      </c>
      <c r="JK33" s="1460">
        <f t="shared" si="736"/>
        <v>0</v>
      </c>
      <c r="JL33" s="1460">
        <f t="shared" si="737"/>
        <v>0</v>
      </c>
      <c r="JM33" s="1460">
        <f t="shared" si="738"/>
        <v>0</v>
      </c>
      <c r="JN33" s="1460">
        <f t="shared" si="739"/>
        <v>0</v>
      </c>
      <c r="JO33" s="1460">
        <f t="shared" si="740"/>
        <v>0</v>
      </c>
      <c r="JP33" s="1460">
        <f t="shared" si="741"/>
        <v>0</v>
      </c>
      <c r="JQ33" s="1460">
        <f t="shared" si="742"/>
        <v>0</v>
      </c>
      <c r="JR33" s="1460">
        <f t="shared" si="743"/>
        <v>0</v>
      </c>
      <c r="JS33" s="1460">
        <f t="shared" si="744"/>
        <v>0</v>
      </c>
      <c r="JT33" s="1460">
        <f t="shared" si="745"/>
        <v>0</v>
      </c>
      <c r="JU33" s="1460">
        <f t="shared" si="746"/>
        <v>0</v>
      </c>
      <c r="JV33" s="1460">
        <f t="shared" si="747"/>
        <v>0</v>
      </c>
      <c r="JW33" s="1460">
        <f t="shared" si="748"/>
        <v>0</v>
      </c>
      <c r="JX33" s="1460">
        <f t="shared" si="749"/>
        <v>0</v>
      </c>
      <c r="JY33" s="1460">
        <f t="shared" si="750"/>
        <v>0</v>
      </c>
      <c r="JZ33" s="1460">
        <f t="shared" si="751"/>
        <v>0</v>
      </c>
      <c r="KA33" s="1460">
        <f t="shared" si="752"/>
        <v>0</v>
      </c>
      <c r="KB33" s="1460">
        <f t="shared" si="753"/>
        <v>0</v>
      </c>
      <c r="KC33" s="1460">
        <f t="shared" si="754"/>
        <v>0</v>
      </c>
      <c r="KD33" s="1460">
        <f t="shared" si="755"/>
        <v>0</v>
      </c>
      <c r="KE33" s="1460">
        <f t="shared" si="756"/>
        <v>0</v>
      </c>
      <c r="KF33" s="1460">
        <f t="shared" si="757"/>
        <v>0</v>
      </c>
      <c r="KG33" s="1460">
        <f t="shared" si="758"/>
        <v>0</v>
      </c>
      <c r="KH33" s="1460">
        <f t="shared" si="759"/>
        <v>0</v>
      </c>
      <c r="KI33" s="1460">
        <f t="shared" si="760"/>
        <v>0</v>
      </c>
      <c r="KJ33" s="1460">
        <f t="shared" si="761"/>
        <v>0</v>
      </c>
      <c r="KK33" s="1460">
        <f t="shared" si="762"/>
        <v>0</v>
      </c>
      <c r="KL33" s="1460">
        <f t="shared" si="763"/>
        <v>0</v>
      </c>
      <c r="KM33" s="1460">
        <f t="shared" si="764"/>
        <v>0</v>
      </c>
      <c r="KN33" s="1460">
        <f t="shared" si="765"/>
        <v>0</v>
      </c>
      <c r="KO33" s="1460">
        <f t="shared" si="766"/>
        <v>0</v>
      </c>
      <c r="KP33" s="1460">
        <f t="shared" si="767"/>
        <v>0</v>
      </c>
      <c r="KQ33" s="1460">
        <f t="shared" si="768"/>
        <v>0</v>
      </c>
      <c r="KR33" s="1460">
        <f t="shared" si="769"/>
        <v>0</v>
      </c>
      <c r="KS33" s="1460">
        <f t="shared" si="770"/>
        <v>0</v>
      </c>
      <c r="KT33" s="1460">
        <f t="shared" si="771"/>
        <v>0</v>
      </c>
      <c r="KU33" s="1460">
        <f t="shared" si="772"/>
        <v>0</v>
      </c>
      <c r="KV33" s="1460">
        <f t="shared" si="773"/>
        <v>0</v>
      </c>
      <c r="KW33" s="1460">
        <f t="shared" si="774"/>
        <v>0</v>
      </c>
      <c r="KX33" s="1460">
        <f t="shared" si="775"/>
        <v>0</v>
      </c>
      <c r="KY33" s="1460">
        <f t="shared" si="776"/>
        <v>0</v>
      </c>
      <c r="KZ33" s="1460">
        <f t="shared" si="777"/>
        <v>0</v>
      </c>
      <c r="LA33" s="1460">
        <f t="shared" si="778"/>
        <v>0</v>
      </c>
      <c r="LB33" s="1460">
        <f t="shared" si="779"/>
        <v>0</v>
      </c>
      <c r="LC33" s="1460">
        <f t="shared" si="780"/>
        <v>0</v>
      </c>
      <c r="LD33" s="1460">
        <f t="shared" si="781"/>
        <v>0</v>
      </c>
      <c r="LE33" s="1460">
        <f t="shared" si="782"/>
        <v>0</v>
      </c>
      <c r="LF33" s="1460">
        <f t="shared" si="783"/>
        <v>0</v>
      </c>
      <c r="LG33" s="1460">
        <f t="shared" si="784"/>
        <v>0</v>
      </c>
      <c r="LH33" s="1460">
        <f t="shared" si="785"/>
        <v>0</v>
      </c>
      <c r="LI33" s="1460">
        <f t="shared" si="786"/>
        <v>0</v>
      </c>
      <c r="LJ33" s="1460">
        <f t="shared" si="787"/>
        <v>0</v>
      </c>
      <c r="LK33" s="1460">
        <f t="shared" si="788"/>
        <v>0</v>
      </c>
      <c r="LL33" s="1460">
        <f t="shared" si="789"/>
        <v>0</v>
      </c>
      <c r="LM33" s="1460">
        <f t="shared" si="790"/>
        <v>0</v>
      </c>
      <c r="LN33" s="1460">
        <f t="shared" si="791"/>
        <v>0</v>
      </c>
      <c r="LO33" s="1460">
        <f t="shared" si="792"/>
        <v>0</v>
      </c>
      <c r="LP33" s="1460">
        <f t="shared" si="793"/>
        <v>0</v>
      </c>
      <c r="LQ33" s="1460">
        <f t="shared" si="794"/>
        <v>0</v>
      </c>
      <c r="LR33" s="1460">
        <f t="shared" si="795"/>
        <v>0</v>
      </c>
      <c r="LS33" s="1460">
        <f t="shared" si="796"/>
        <v>0</v>
      </c>
      <c r="LW33" s="1467">
        <f t="shared" si="797"/>
        <v>0</v>
      </c>
      <c r="LX33" s="1467">
        <f t="shared" si="798"/>
        <v>0</v>
      </c>
      <c r="LY33" s="1467">
        <f t="shared" si="799"/>
        <v>0</v>
      </c>
      <c r="LZ33" s="1467">
        <f t="shared" si="800"/>
        <v>0</v>
      </c>
      <c r="MA33" s="1506"/>
      <c r="MB33" s="1460">
        <f t="shared" si="801"/>
        <v>0</v>
      </c>
      <c r="MC33" s="1460">
        <f t="shared" si="805"/>
        <v>0</v>
      </c>
      <c r="MD33" s="1460">
        <f t="shared" si="805"/>
        <v>0</v>
      </c>
      <c r="ME33" s="1460">
        <f t="shared" si="805"/>
        <v>0</v>
      </c>
      <c r="MF33" s="1460">
        <f t="shared" si="805"/>
        <v>0</v>
      </c>
      <c r="MG33" s="1460">
        <f t="shared" si="805"/>
        <v>0</v>
      </c>
      <c r="MH33" s="1460">
        <f t="shared" si="805"/>
        <v>0</v>
      </c>
      <c r="MI33" s="1460">
        <f t="shared" si="805"/>
        <v>0</v>
      </c>
      <c r="MJ33" s="1460">
        <f t="shared" si="805"/>
        <v>0</v>
      </c>
      <c r="MK33" s="1460">
        <f t="shared" si="805"/>
        <v>0</v>
      </c>
      <c r="ML33" s="1460">
        <f t="shared" si="805"/>
        <v>0</v>
      </c>
      <c r="MM33" s="1460">
        <f t="shared" si="805"/>
        <v>0</v>
      </c>
      <c r="MN33" s="1460">
        <f t="shared" si="805"/>
        <v>0</v>
      </c>
      <c r="MO33" s="1460">
        <f t="shared" si="805"/>
        <v>0</v>
      </c>
      <c r="MP33" s="1460">
        <f t="shared" si="805"/>
        <v>0</v>
      </c>
      <c r="MQ33" s="1460">
        <f t="shared" si="805"/>
        <v>0</v>
      </c>
      <c r="MR33" s="1460">
        <f t="shared" si="805"/>
        <v>0</v>
      </c>
      <c r="MS33" s="1460">
        <f t="shared" si="583"/>
        <v>0</v>
      </c>
      <c r="MT33" s="1460">
        <f t="shared" si="583"/>
        <v>0</v>
      </c>
      <c r="MU33" s="1460">
        <f t="shared" si="583"/>
        <v>0</v>
      </c>
      <c r="MV33" s="1460">
        <f t="shared" si="583"/>
        <v>0</v>
      </c>
      <c r="MW33" s="1460">
        <f t="shared" si="583"/>
        <v>0</v>
      </c>
      <c r="MX33" s="1460">
        <f t="shared" si="583"/>
        <v>0</v>
      </c>
      <c r="MY33" s="1460">
        <f t="shared" si="583"/>
        <v>0</v>
      </c>
      <c r="MZ33" s="1460">
        <f t="shared" si="583"/>
        <v>0</v>
      </c>
      <c r="NA33" s="1460">
        <f t="shared" si="583"/>
        <v>0</v>
      </c>
      <c r="NB33" s="1460">
        <f t="shared" si="583"/>
        <v>0</v>
      </c>
      <c r="NC33" s="1460">
        <f t="shared" si="583"/>
        <v>0</v>
      </c>
      <c r="ND33" s="1460">
        <f t="shared" si="583"/>
        <v>0</v>
      </c>
      <c r="NE33" s="1460">
        <f t="shared" si="583"/>
        <v>0</v>
      </c>
      <c r="NF33" s="1460">
        <f t="shared" si="583"/>
        <v>0</v>
      </c>
      <c r="NG33" s="1460">
        <f t="shared" si="583"/>
        <v>0</v>
      </c>
      <c r="NH33" s="1460">
        <f t="shared" si="583"/>
        <v>0</v>
      </c>
      <c r="NI33" s="1460">
        <f t="shared" si="584"/>
        <v>0</v>
      </c>
      <c r="NJ33" s="1460">
        <f t="shared" si="584"/>
        <v>0</v>
      </c>
      <c r="NK33" s="1460">
        <f t="shared" si="584"/>
        <v>0</v>
      </c>
      <c r="NL33" s="1460">
        <f t="shared" si="584"/>
        <v>0</v>
      </c>
      <c r="NM33" s="1460">
        <f t="shared" si="584"/>
        <v>0</v>
      </c>
      <c r="NN33" s="1460">
        <f t="shared" si="584"/>
        <v>0</v>
      </c>
      <c r="NO33" s="1460">
        <f t="shared" si="584"/>
        <v>0</v>
      </c>
      <c r="NP33" s="1460">
        <f t="shared" si="584"/>
        <v>0</v>
      </c>
      <c r="NQ33" s="1460">
        <f t="shared" si="584"/>
        <v>0</v>
      </c>
      <c r="NR33" s="1460">
        <f t="shared" si="584"/>
        <v>0</v>
      </c>
      <c r="NS33" s="1460">
        <f t="shared" si="584"/>
        <v>0</v>
      </c>
      <c r="NT33" s="1460">
        <f t="shared" si="584"/>
        <v>0</v>
      </c>
      <c r="NU33" s="1460">
        <f t="shared" si="584"/>
        <v>0</v>
      </c>
      <c r="NV33" s="1460">
        <f t="shared" si="584"/>
        <v>0</v>
      </c>
      <c r="NW33" s="1460">
        <f t="shared" si="584"/>
        <v>0</v>
      </c>
      <c r="NX33" s="1460">
        <f t="shared" si="584"/>
        <v>0</v>
      </c>
      <c r="NY33" s="1460">
        <f t="shared" si="585"/>
        <v>0</v>
      </c>
      <c r="NZ33" s="1460">
        <f t="shared" si="585"/>
        <v>0</v>
      </c>
      <c r="OA33" s="1460">
        <f t="shared" si="585"/>
        <v>0</v>
      </c>
      <c r="OB33" s="1460">
        <f t="shared" si="585"/>
        <v>0</v>
      </c>
      <c r="OC33" s="1460">
        <f t="shared" si="585"/>
        <v>0</v>
      </c>
      <c r="OD33" s="1460">
        <f t="shared" si="585"/>
        <v>0</v>
      </c>
      <c r="OE33" s="1460">
        <f t="shared" si="585"/>
        <v>0</v>
      </c>
      <c r="OF33" s="1460">
        <f t="shared" si="585"/>
        <v>0</v>
      </c>
      <c r="OG33" s="1460">
        <f t="shared" si="585"/>
        <v>0</v>
      </c>
      <c r="OH33" s="1460">
        <f t="shared" si="585"/>
        <v>0</v>
      </c>
      <c r="OI33" s="1460">
        <f t="shared" si="585"/>
        <v>0</v>
      </c>
      <c r="OJ33" s="1460">
        <f t="shared" si="585"/>
        <v>0</v>
      </c>
      <c r="OK33" s="1460">
        <f t="shared" si="585"/>
        <v>0</v>
      </c>
      <c r="OL33" s="1460">
        <f t="shared" si="585"/>
        <v>0</v>
      </c>
      <c r="OM33" s="1460">
        <f t="shared" si="585"/>
        <v>0</v>
      </c>
      <c r="ON33" s="1460">
        <f t="shared" si="585"/>
        <v>0</v>
      </c>
      <c r="OO33" s="1460">
        <f t="shared" si="582"/>
        <v>0</v>
      </c>
      <c r="OP33" s="1460">
        <f t="shared" si="578"/>
        <v>0</v>
      </c>
      <c r="OQ33" s="1460">
        <f t="shared" si="578"/>
        <v>0</v>
      </c>
      <c r="OR33" s="1460">
        <f t="shared" si="578"/>
        <v>0</v>
      </c>
      <c r="OS33" s="1460">
        <f t="shared" si="578"/>
        <v>0</v>
      </c>
      <c r="OT33" s="1460">
        <f t="shared" si="578"/>
        <v>0</v>
      </c>
      <c r="OU33" s="1460">
        <f t="shared" si="578"/>
        <v>0</v>
      </c>
      <c r="OV33" s="1460">
        <f t="shared" si="578"/>
        <v>0</v>
      </c>
      <c r="OW33" s="1460">
        <f t="shared" si="578"/>
        <v>0</v>
      </c>
      <c r="OX33" s="1460">
        <f t="shared" si="578"/>
        <v>0</v>
      </c>
      <c r="OY33" s="1460">
        <f t="shared" si="578"/>
        <v>0</v>
      </c>
      <c r="OZ33" s="1460">
        <f t="shared" si="578"/>
        <v>0</v>
      </c>
      <c r="PA33" s="1460">
        <f t="shared" si="578"/>
        <v>0</v>
      </c>
      <c r="PB33" s="1460">
        <f t="shared" si="578"/>
        <v>0</v>
      </c>
      <c r="PC33" s="1460">
        <f t="shared" si="578"/>
        <v>0</v>
      </c>
      <c r="PD33" s="1460">
        <f t="shared" si="578"/>
        <v>0</v>
      </c>
      <c r="PE33" s="1460">
        <f t="shared" si="578"/>
        <v>0</v>
      </c>
      <c r="PF33" s="1460">
        <f t="shared" si="579"/>
        <v>0</v>
      </c>
      <c r="PG33" s="1460">
        <f t="shared" si="579"/>
        <v>0</v>
      </c>
      <c r="PH33" s="1460">
        <f t="shared" si="579"/>
        <v>0</v>
      </c>
      <c r="PI33" s="1460">
        <f t="shared" si="579"/>
        <v>0</v>
      </c>
      <c r="PJ33" s="1460">
        <f t="shared" si="579"/>
        <v>0</v>
      </c>
      <c r="PK33" s="1460">
        <f t="shared" si="579"/>
        <v>0</v>
      </c>
      <c r="PL33" s="1460">
        <f t="shared" si="579"/>
        <v>0</v>
      </c>
      <c r="PM33" s="1460">
        <f t="shared" si="579"/>
        <v>0</v>
      </c>
      <c r="PN33" s="1460">
        <f t="shared" si="579"/>
        <v>0</v>
      </c>
      <c r="PO33" s="1460">
        <f t="shared" si="579"/>
        <v>0</v>
      </c>
      <c r="PP33" s="1460">
        <f t="shared" si="579"/>
        <v>0</v>
      </c>
      <c r="PQ33" s="1460">
        <f t="shared" si="579"/>
        <v>0</v>
      </c>
      <c r="PR33" s="1460">
        <f t="shared" si="579"/>
        <v>0</v>
      </c>
      <c r="PS33" s="1460">
        <f t="shared" si="579"/>
        <v>0</v>
      </c>
      <c r="PT33" s="1460">
        <f t="shared" si="579"/>
        <v>0</v>
      </c>
      <c r="PU33" s="1460">
        <f t="shared" si="579"/>
        <v>0</v>
      </c>
      <c r="PV33" s="1460">
        <f t="shared" si="580"/>
        <v>0</v>
      </c>
      <c r="PW33" s="1460">
        <f t="shared" si="580"/>
        <v>0</v>
      </c>
      <c r="PX33" s="1460">
        <f t="shared" si="580"/>
        <v>0</v>
      </c>
      <c r="PY33" s="1460">
        <f t="shared" si="580"/>
        <v>0</v>
      </c>
      <c r="PZ33" s="1460">
        <f t="shared" si="580"/>
        <v>0</v>
      </c>
      <c r="QA33" s="1460">
        <f t="shared" si="580"/>
        <v>0</v>
      </c>
      <c r="QB33" s="1460">
        <f t="shared" si="580"/>
        <v>0</v>
      </c>
      <c r="QC33" s="1460">
        <f t="shared" si="580"/>
        <v>0</v>
      </c>
      <c r="QD33" s="1460">
        <f t="shared" si="580"/>
        <v>0</v>
      </c>
      <c r="QE33" s="1460">
        <f t="shared" si="580"/>
        <v>0</v>
      </c>
      <c r="QF33" s="1460">
        <f t="shared" si="580"/>
        <v>0</v>
      </c>
      <c r="QG33" s="1460">
        <f t="shared" si="580"/>
        <v>0</v>
      </c>
      <c r="QH33" s="1460">
        <f t="shared" si="580"/>
        <v>0</v>
      </c>
      <c r="QI33" s="1460">
        <f t="shared" si="580"/>
        <v>0</v>
      </c>
      <c r="QJ33" s="1460">
        <f t="shared" si="580"/>
        <v>0</v>
      </c>
      <c r="QK33" s="1460">
        <f t="shared" si="580"/>
        <v>0</v>
      </c>
      <c r="QL33" s="1460">
        <f t="shared" si="577"/>
        <v>0</v>
      </c>
      <c r="QM33" s="1460">
        <f t="shared" si="577"/>
        <v>0</v>
      </c>
      <c r="QN33" s="1460">
        <f t="shared" si="577"/>
        <v>0</v>
      </c>
      <c r="QO33" s="1460">
        <f t="shared" si="577"/>
        <v>0</v>
      </c>
      <c r="QP33" s="1460">
        <f t="shared" si="577"/>
        <v>0</v>
      </c>
      <c r="QQ33" s="1460">
        <f t="shared" si="577"/>
        <v>0</v>
      </c>
    </row>
    <row r="34" spans="1:459" s="1466" customFormat="1" ht="22.5" customHeight="1">
      <c r="A34" s="1468"/>
      <c r="B34" s="1469"/>
      <c r="C34" s="1469"/>
      <c r="D34" s="1470"/>
      <c r="E34" s="1471"/>
      <c r="F34" s="1472"/>
      <c r="G34" s="1472"/>
      <c r="H34" s="1473">
        <f t="shared" si="639"/>
        <v>0</v>
      </c>
      <c r="I34" s="1474">
        <v>0</v>
      </c>
      <c r="J34" s="1475">
        <f t="shared" si="437"/>
        <v>0</v>
      </c>
      <c r="K34" s="1476">
        <v>0</v>
      </c>
      <c r="L34" s="1477">
        <f t="shared" si="640"/>
        <v>0</v>
      </c>
      <c r="M34" s="1477">
        <f t="shared" si="641"/>
        <v>0</v>
      </c>
      <c r="N34" s="1478"/>
      <c r="O34" s="1479">
        <v>0</v>
      </c>
      <c r="P34" s="1480">
        <v>0</v>
      </c>
      <c r="Q34" s="1828">
        <v>0</v>
      </c>
      <c r="R34" s="1831">
        <f t="shared" si="642"/>
        <v>0</v>
      </c>
      <c r="S34" s="1481">
        <f>IF(AND(SUM(O34:Q34)=0,N34="NNN"),MIN('Operating History and Pro Forma'!$M$33,'Operating History and Pro Forma'!$T$15)*D34,SUM(O34:Q34)*D34)</f>
        <v>0</v>
      </c>
      <c r="T34" s="1482">
        <f t="shared" si="643"/>
        <v>0</v>
      </c>
      <c r="U34" s="1483">
        <f t="shared" si="644"/>
        <v>0</v>
      </c>
      <c r="V34" s="1480"/>
      <c r="W34" s="1514"/>
      <c r="X34" s="1486" t="str">
        <f t="shared" si="645"/>
        <v/>
      </c>
      <c r="Y34" s="1487">
        <f t="shared" si="646"/>
        <v>0</v>
      </c>
      <c r="Z34" s="1488"/>
      <c r="AA34" s="1488"/>
      <c r="AB34" s="1488"/>
      <c r="AC34" s="1488"/>
      <c r="AD34" s="1489">
        <f t="shared" si="647"/>
        <v>0</v>
      </c>
      <c r="AE34" s="1490" t="str">
        <f t="shared" si="648"/>
        <v/>
      </c>
      <c r="AF34" s="1491">
        <f t="shared" si="649"/>
        <v>0</v>
      </c>
      <c r="AG34" s="1492">
        <f t="shared" si="650"/>
        <v>0</v>
      </c>
      <c r="AH34" s="1493">
        <f t="shared" si="802"/>
        <v>0</v>
      </c>
      <c r="AI34" s="1493">
        <f t="shared" si="802"/>
        <v>0</v>
      </c>
      <c r="AJ34" s="1494">
        <f t="shared" si="802"/>
        <v>0</v>
      </c>
      <c r="AK34" s="1494">
        <f t="shared" si="802"/>
        <v>0</v>
      </c>
      <c r="AL34" s="1495">
        <f t="shared" si="802"/>
        <v>0</v>
      </c>
      <c r="AM34" s="1496">
        <f t="shared" si="802"/>
        <v>0</v>
      </c>
      <c r="AN34" s="1497">
        <f t="shared" si="399"/>
        <v>0</v>
      </c>
      <c r="AO34" s="1498">
        <f t="shared" si="443"/>
        <v>0</v>
      </c>
      <c r="AP34" s="1499">
        <f t="shared" si="651"/>
        <v>0</v>
      </c>
      <c r="AQ34" s="1500">
        <f t="shared" si="652"/>
        <v>0</v>
      </c>
      <c r="AR34" s="1501">
        <f t="shared" si="653"/>
        <v>0</v>
      </c>
      <c r="AS34" s="1498">
        <f t="shared" si="403"/>
        <v>0</v>
      </c>
      <c r="AT34" s="1501">
        <f t="shared" si="654"/>
        <v>0</v>
      </c>
      <c r="AU34" s="1498">
        <f t="shared" si="655"/>
        <v>1</v>
      </c>
      <c r="AV34" s="1498">
        <f t="shared" si="656"/>
        <v>2</v>
      </c>
      <c r="AW34" s="1499">
        <f t="shared" si="657"/>
        <v>0</v>
      </c>
      <c r="AX34" s="1502">
        <f t="shared" si="658"/>
        <v>0</v>
      </c>
      <c r="AY34" s="1503">
        <f t="shared" si="659"/>
        <v>0</v>
      </c>
      <c r="AZ34" s="1498">
        <f t="shared" si="660"/>
        <v>2</v>
      </c>
      <c r="BA34" s="1498">
        <f t="shared" si="661"/>
        <v>3</v>
      </c>
      <c r="BB34" s="1499">
        <f t="shared" si="662"/>
        <v>0</v>
      </c>
      <c r="BC34" s="1502">
        <f t="shared" si="663"/>
        <v>0</v>
      </c>
      <c r="BD34" s="1503">
        <f t="shared" si="664"/>
        <v>0</v>
      </c>
      <c r="BE34" s="1498">
        <f t="shared" si="665"/>
        <v>3</v>
      </c>
      <c r="BF34" s="1498">
        <f t="shared" si="666"/>
        <v>4</v>
      </c>
      <c r="BG34" s="1499">
        <f t="shared" si="667"/>
        <v>0</v>
      </c>
      <c r="BH34" s="1502">
        <f t="shared" si="668"/>
        <v>0</v>
      </c>
      <c r="BI34" s="1502">
        <f t="shared" si="669"/>
        <v>0</v>
      </c>
      <c r="BJ34" s="1504">
        <f t="shared" si="670"/>
        <v>1900</v>
      </c>
      <c r="BK34" s="1505" t="str">
        <f t="shared" si="671"/>
        <v/>
      </c>
      <c r="BL34" s="1506"/>
      <c r="BM34" s="1507">
        <f t="shared" si="672"/>
        <v>0</v>
      </c>
      <c r="BN34" s="1508">
        <f t="shared" si="803"/>
        <v>0</v>
      </c>
      <c r="BO34" s="1508">
        <f t="shared" si="803"/>
        <v>0</v>
      </c>
      <c r="BP34" s="1508">
        <f t="shared" si="803"/>
        <v>0</v>
      </c>
      <c r="BQ34" s="1508">
        <f t="shared" si="803"/>
        <v>0</v>
      </c>
      <c r="BR34" s="1508">
        <f t="shared" si="803"/>
        <v>0</v>
      </c>
      <c r="BS34" s="1508">
        <f t="shared" si="803"/>
        <v>0</v>
      </c>
      <c r="BT34" s="1508">
        <f t="shared" si="803"/>
        <v>0</v>
      </c>
      <c r="BU34" s="1508">
        <f t="shared" si="803"/>
        <v>0</v>
      </c>
      <c r="BV34" s="1508">
        <f t="shared" si="803"/>
        <v>0</v>
      </c>
      <c r="BW34" s="1508">
        <f t="shared" si="803"/>
        <v>0</v>
      </c>
      <c r="BX34" s="1508">
        <f t="shared" si="803"/>
        <v>0</v>
      </c>
      <c r="BY34" s="1507">
        <f t="shared" si="803"/>
        <v>0</v>
      </c>
      <c r="BZ34" s="1508">
        <f t="shared" si="803"/>
        <v>0</v>
      </c>
      <c r="CA34" s="1508">
        <f t="shared" si="803"/>
        <v>0</v>
      </c>
      <c r="CB34" s="1508">
        <f t="shared" si="803"/>
        <v>0</v>
      </c>
      <c r="CC34" s="1508">
        <f t="shared" si="803"/>
        <v>0</v>
      </c>
      <c r="CD34" s="1508">
        <f t="shared" si="604"/>
        <v>0</v>
      </c>
      <c r="CE34" s="1508">
        <f t="shared" si="604"/>
        <v>0</v>
      </c>
      <c r="CF34" s="1508">
        <f t="shared" si="604"/>
        <v>0</v>
      </c>
      <c r="CG34" s="1508">
        <f t="shared" si="604"/>
        <v>0</v>
      </c>
      <c r="CH34" s="1508">
        <f t="shared" si="604"/>
        <v>0</v>
      </c>
      <c r="CI34" s="1508">
        <f t="shared" si="604"/>
        <v>0</v>
      </c>
      <c r="CJ34" s="1509">
        <f t="shared" si="604"/>
        <v>0</v>
      </c>
      <c r="CK34" s="1507">
        <f t="shared" si="604"/>
        <v>0</v>
      </c>
      <c r="CL34" s="1508">
        <f t="shared" si="604"/>
        <v>0</v>
      </c>
      <c r="CM34" s="1508">
        <f t="shared" si="604"/>
        <v>0</v>
      </c>
      <c r="CN34" s="1508">
        <f t="shared" si="604"/>
        <v>0</v>
      </c>
      <c r="CO34" s="1508">
        <f t="shared" si="604"/>
        <v>0</v>
      </c>
      <c r="CP34" s="1508">
        <f t="shared" si="604"/>
        <v>0</v>
      </c>
      <c r="CQ34" s="1508">
        <f t="shared" si="604"/>
        <v>0</v>
      </c>
      <c r="CR34" s="1508">
        <f t="shared" si="604"/>
        <v>0</v>
      </c>
      <c r="CS34" s="1508">
        <f t="shared" si="604"/>
        <v>0</v>
      </c>
      <c r="CT34" s="1508">
        <f t="shared" si="605"/>
        <v>0</v>
      </c>
      <c r="CU34" s="1508">
        <f t="shared" si="605"/>
        <v>0</v>
      </c>
      <c r="CV34" s="1509">
        <f t="shared" si="605"/>
        <v>0</v>
      </c>
      <c r="CW34" s="1508">
        <f t="shared" si="605"/>
        <v>0</v>
      </c>
      <c r="CX34" s="1508">
        <f t="shared" si="605"/>
        <v>0</v>
      </c>
      <c r="CY34" s="1508">
        <f t="shared" si="605"/>
        <v>0</v>
      </c>
      <c r="CZ34" s="1508">
        <f t="shared" si="605"/>
        <v>0</v>
      </c>
      <c r="DA34" s="1508">
        <f t="shared" si="605"/>
        <v>0</v>
      </c>
      <c r="DB34" s="1508">
        <f t="shared" si="605"/>
        <v>0</v>
      </c>
      <c r="DC34" s="1508">
        <f t="shared" si="605"/>
        <v>0</v>
      </c>
      <c r="DD34" s="1508">
        <f t="shared" si="605"/>
        <v>0</v>
      </c>
      <c r="DE34" s="1508">
        <f t="shared" si="605"/>
        <v>0</v>
      </c>
      <c r="DF34" s="1508">
        <f t="shared" si="605"/>
        <v>0</v>
      </c>
      <c r="DG34" s="1508">
        <f t="shared" si="605"/>
        <v>0</v>
      </c>
      <c r="DH34" s="1509">
        <f t="shared" si="605"/>
        <v>0</v>
      </c>
      <c r="DI34" s="1508">
        <f t="shared" si="605"/>
        <v>0</v>
      </c>
      <c r="DJ34" s="1508">
        <f t="shared" si="606"/>
        <v>0</v>
      </c>
      <c r="DK34" s="1508">
        <f t="shared" si="606"/>
        <v>0</v>
      </c>
      <c r="DL34" s="1508">
        <f t="shared" si="606"/>
        <v>0</v>
      </c>
      <c r="DM34" s="1508">
        <f t="shared" si="606"/>
        <v>0</v>
      </c>
      <c r="DN34" s="1508">
        <f t="shared" si="606"/>
        <v>0</v>
      </c>
      <c r="DO34" s="1508">
        <f t="shared" si="606"/>
        <v>0</v>
      </c>
      <c r="DP34" s="1508">
        <f t="shared" si="606"/>
        <v>0</v>
      </c>
      <c r="DQ34" s="1508">
        <f t="shared" si="606"/>
        <v>0</v>
      </c>
      <c r="DR34" s="1508">
        <f t="shared" si="606"/>
        <v>0</v>
      </c>
      <c r="DS34" s="1508">
        <f t="shared" si="606"/>
        <v>0</v>
      </c>
      <c r="DT34" s="1509">
        <f t="shared" si="606"/>
        <v>0</v>
      </c>
      <c r="DU34" s="1507">
        <f t="shared" si="606"/>
        <v>0</v>
      </c>
      <c r="DV34" s="1508">
        <f t="shared" si="606"/>
        <v>0</v>
      </c>
      <c r="DW34" s="1508">
        <f t="shared" si="606"/>
        <v>0</v>
      </c>
      <c r="DX34" s="1508">
        <f t="shared" si="606"/>
        <v>0</v>
      </c>
      <c r="DY34" s="1508">
        <f t="shared" si="606"/>
        <v>0</v>
      </c>
      <c r="DZ34" s="1508">
        <f t="shared" si="607"/>
        <v>0</v>
      </c>
      <c r="EA34" s="1508">
        <f t="shared" si="607"/>
        <v>0</v>
      </c>
      <c r="EB34" s="1508">
        <f t="shared" si="607"/>
        <v>0</v>
      </c>
      <c r="EC34" s="1508">
        <f t="shared" si="607"/>
        <v>0</v>
      </c>
      <c r="ED34" s="1508">
        <f t="shared" si="607"/>
        <v>0</v>
      </c>
      <c r="EE34" s="1508">
        <f t="shared" si="607"/>
        <v>0</v>
      </c>
      <c r="EF34" s="1508">
        <f t="shared" si="607"/>
        <v>0</v>
      </c>
      <c r="EG34" s="1507">
        <f t="shared" si="607"/>
        <v>0</v>
      </c>
      <c r="EH34" s="1508">
        <f t="shared" si="607"/>
        <v>0</v>
      </c>
      <c r="EI34" s="1508">
        <f t="shared" si="607"/>
        <v>0</v>
      </c>
      <c r="EJ34" s="1508">
        <f t="shared" si="607"/>
        <v>0</v>
      </c>
      <c r="EK34" s="1508">
        <f t="shared" si="607"/>
        <v>0</v>
      </c>
      <c r="EL34" s="1508">
        <f t="shared" si="607"/>
        <v>0</v>
      </c>
      <c r="EM34" s="1508">
        <f t="shared" si="607"/>
        <v>0</v>
      </c>
      <c r="EN34" s="1508">
        <f t="shared" si="607"/>
        <v>0</v>
      </c>
      <c r="EO34" s="1508">
        <f t="shared" si="607"/>
        <v>0</v>
      </c>
      <c r="EP34" s="1508">
        <f t="shared" si="608"/>
        <v>0</v>
      </c>
      <c r="EQ34" s="1508">
        <f t="shared" si="608"/>
        <v>0</v>
      </c>
      <c r="ER34" s="1509">
        <f t="shared" si="608"/>
        <v>0</v>
      </c>
      <c r="ES34" s="1507">
        <f t="shared" si="608"/>
        <v>0</v>
      </c>
      <c r="ET34" s="1508">
        <f t="shared" si="608"/>
        <v>0</v>
      </c>
      <c r="EU34" s="1508">
        <f t="shared" si="608"/>
        <v>0</v>
      </c>
      <c r="EV34" s="1508">
        <f t="shared" si="608"/>
        <v>0</v>
      </c>
      <c r="EW34" s="1508">
        <f t="shared" si="608"/>
        <v>0</v>
      </c>
      <c r="EX34" s="1508">
        <f t="shared" si="608"/>
        <v>0</v>
      </c>
      <c r="EY34" s="1508">
        <f t="shared" si="608"/>
        <v>0</v>
      </c>
      <c r="EZ34" s="1508">
        <f t="shared" si="608"/>
        <v>0</v>
      </c>
      <c r="FA34" s="1508">
        <f t="shared" si="608"/>
        <v>0</v>
      </c>
      <c r="FB34" s="1508">
        <f t="shared" si="608"/>
        <v>0</v>
      </c>
      <c r="FC34" s="1508">
        <f t="shared" si="608"/>
        <v>0</v>
      </c>
      <c r="FD34" s="1509">
        <f t="shared" si="608"/>
        <v>0</v>
      </c>
      <c r="FE34" s="1508">
        <f t="shared" si="608"/>
        <v>0</v>
      </c>
      <c r="FF34" s="1508">
        <f t="shared" si="609"/>
        <v>0</v>
      </c>
      <c r="FG34" s="1508">
        <f t="shared" si="610"/>
        <v>0</v>
      </c>
      <c r="FH34" s="1508">
        <f t="shared" si="610"/>
        <v>0</v>
      </c>
      <c r="FI34" s="1508">
        <f t="shared" si="610"/>
        <v>0</v>
      </c>
      <c r="FJ34" s="1508">
        <f t="shared" si="610"/>
        <v>0</v>
      </c>
      <c r="FK34" s="1508">
        <f t="shared" si="610"/>
        <v>0</v>
      </c>
      <c r="FL34" s="1508">
        <f t="shared" si="610"/>
        <v>0</v>
      </c>
      <c r="FM34" s="1508">
        <f t="shared" si="610"/>
        <v>0</v>
      </c>
      <c r="FN34" s="1508">
        <f t="shared" si="610"/>
        <v>0</v>
      </c>
      <c r="FO34" s="1508">
        <f t="shared" si="610"/>
        <v>0</v>
      </c>
      <c r="FP34" s="1509">
        <f t="shared" si="610"/>
        <v>0</v>
      </c>
      <c r="FQ34" s="1508">
        <f t="shared" si="610"/>
        <v>0</v>
      </c>
      <c r="FR34" s="1508">
        <f t="shared" si="610"/>
        <v>0</v>
      </c>
      <c r="FS34" s="1508">
        <f t="shared" si="610"/>
        <v>0</v>
      </c>
      <c r="FT34" s="1508">
        <f t="shared" si="610"/>
        <v>0</v>
      </c>
      <c r="FU34" s="1508">
        <f t="shared" si="610"/>
        <v>0</v>
      </c>
      <c r="FV34" s="1508">
        <f t="shared" si="610"/>
        <v>0</v>
      </c>
      <c r="FW34" s="1508">
        <f t="shared" si="804"/>
        <v>0</v>
      </c>
      <c r="FX34" s="1508">
        <f t="shared" si="804"/>
        <v>0</v>
      </c>
      <c r="FY34" s="1508">
        <f t="shared" si="804"/>
        <v>0</v>
      </c>
      <c r="FZ34" s="1508">
        <f t="shared" si="804"/>
        <v>0</v>
      </c>
      <c r="GA34" s="1508">
        <f t="shared" si="804"/>
        <v>0</v>
      </c>
      <c r="GB34" s="1509">
        <f t="shared" si="804"/>
        <v>0</v>
      </c>
      <c r="GC34" s="1506"/>
      <c r="GD34" s="1458">
        <f t="shared" si="673"/>
        <v>1</v>
      </c>
      <c r="GE34" s="1510">
        <f t="shared" si="586"/>
        <v>0</v>
      </c>
      <c r="GF34" s="1511">
        <f t="shared" si="586"/>
        <v>0</v>
      </c>
      <c r="GG34" s="1511">
        <f t="shared" si="586"/>
        <v>0</v>
      </c>
      <c r="GH34" s="1511">
        <f t="shared" si="586"/>
        <v>0</v>
      </c>
      <c r="GI34" s="1511">
        <f t="shared" si="586"/>
        <v>0</v>
      </c>
      <c r="GJ34" s="1511">
        <f t="shared" si="586"/>
        <v>0</v>
      </c>
      <c r="GK34" s="1511">
        <f t="shared" si="586"/>
        <v>0</v>
      </c>
      <c r="GL34" s="1511">
        <f t="shared" si="586"/>
        <v>0</v>
      </c>
      <c r="GM34" s="1511">
        <f t="shared" si="586"/>
        <v>0</v>
      </c>
      <c r="GN34" s="1512">
        <f t="shared" si="586"/>
        <v>0</v>
      </c>
      <c r="GO34" s="1513">
        <f t="shared" si="674"/>
        <v>0</v>
      </c>
      <c r="GP34" s="1506"/>
      <c r="GQ34" s="1510">
        <f t="shared" si="806"/>
        <v>0</v>
      </c>
      <c r="GR34" s="1511">
        <f t="shared" si="806"/>
        <v>0</v>
      </c>
      <c r="GS34" s="1511">
        <f t="shared" si="806"/>
        <v>0</v>
      </c>
      <c r="GT34" s="1511">
        <f t="shared" si="806"/>
        <v>0</v>
      </c>
      <c r="GU34" s="1511">
        <f t="shared" si="806"/>
        <v>0</v>
      </c>
      <c r="GV34" s="1511">
        <f t="shared" si="806"/>
        <v>0</v>
      </c>
      <c r="GW34" s="1511">
        <f t="shared" si="806"/>
        <v>0</v>
      </c>
      <c r="GX34" s="1511">
        <f t="shared" si="806"/>
        <v>0</v>
      </c>
      <c r="GY34" s="1511">
        <f t="shared" si="806"/>
        <v>0</v>
      </c>
      <c r="GZ34" s="1512">
        <f t="shared" si="806"/>
        <v>0</v>
      </c>
      <c r="HA34" s="1513">
        <f t="shared" si="675"/>
        <v>0</v>
      </c>
      <c r="HB34" s="1506">
        <f t="shared" si="676"/>
        <v>1</v>
      </c>
      <c r="HC34" s="1506"/>
      <c r="HD34" s="1508">
        <f t="shared" si="677"/>
        <v>0</v>
      </c>
      <c r="HE34" s="1460">
        <f t="shared" si="678"/>
        <v>0</v>
      </c>
      <c r="HF34" s="1460">
        <f t="shared" si="679"/>
        <v>0</v>
      </c>
      <c r="HG34" s="1460">
        <f t="shared" si="680"/>
        <v>0</v>
      </c>
      <c r="HH34" s="1460">
        <f t="shared" si="681"/>
        <v>0</v>
      </c>
      <c r="HI34" s="1460">
        <f t="shared" si="682"/>
        <v>0</v>
      </c>
      <c r="HJ34" s="1460">
        <f t="shared" si="683"/>
        <v>0</v>
      </c>
      <c r="HK34" s="1460">
        <f t="shared" si="684"/>
        <v>0</v>
      </c>
      <c r="HL34" s="1460">
        <f t="shared" si="685"/>
        <v>0</v>
      </c>
      <c r="HM34" s="1460">
        <f t="shared" si="686"/>
        <v>0</v>
      </c>
      <c r="HN34" s="1460">
        <f t="shared" si="687"/>
        <v>0</v>
      </c>
      <c r="HO34" s="1460">
        <f t="shared" si="688"/>
        <v>0</v>
      </c>
      <c r="HP34" s="1460">
        <f t="shared" si="689"/>
        <v>0</v>
      </c>
      <c r="HQ34" s="1460">
        <f t="shared" si="690"/>
        <v>0</v>
      </c>
      <c r="HR34" s="1460">
        <f t="shared" si="691"/>
        <v>0</v>
      </c>
      <c r="HS34" s="1460">
        <f t="shared" si="692"/>
        <v>0</v>
      </c>
      <c r="HT34" s="1460">
        <f t="shared" si="693"/>
        <v>0</v>
      </c>
      <c r="HU34" s="1460">
        <f t="shared" si="694"/>
        <v>0</v>
      </c>
      <c r="HV34" s="1460">
        <f t="shared" si="695"/>
        <v>0</v>
      </c>
      <c r="HW34" s="1460">
        <f t="shared" si="696"/>
        <v>0</v>
      </c>
      <c r="HX34" s="1460">
        <f t="shared" si="697"/>
        <v>0</v>
      </c>
      <c r="HY34" s="1460">
        <f t="shared" si="698"/>
        <v>0</v>
      </c>
      <c r="HZ34" s="1460">
        <f t="shared" si="699"/>
        <v>0</v>
      </c>
      <c r="IA34" s="1460">
        <f t="shared" si="700"/>
        <v>0</v>
      </c>
      <c r="IB34" s="1460">
        <f t="shared" si="701"/>
        <v>0</v>
      </c>
      <c r="IC34" s="1460">
        <f t="shared" si="702"/>
        <v>0</v>
      </c>
      <c r="ID34" s="1460">
        <f t="shared" si="703"/>
        <v>0</v>
      </c>
      <c r="IE34" s="1460">
        <f t="shared" si="704"/>
        <v>0</v>
      </c>
      <c r="IF34" s="1460">
        <f t="shared" si="705"/>
        <v>0</v>
      </c>
      <c r="IG34" s="1460">
        <f t="shared" si="706"/>
        <v>0</v>
      </c>
      <c r="IH34" s="1460">
        <f t="shared" si="707"/>
        <v>0</v>
      </c>
      <c r="II34" s="1460">
        <f t="shared" si="708"/>
        <v>0</v>
      </c>
      <c r="IJ34" s="1460">
        <f t="shared" si="709"/>
        <v>0</v>
      </c>
      <c r="IK34" s="1460">
        <f t="shared" si="710"/>
        <v>0</v>
      </c>
      <c r="IL34" s="1460">
        <f t="shared" si="711"/>
        <v>0</v>
      </c>
      <c r="IM34" s="1460">
        <f t="shared" si="712"/>
        <v>0</v>
      </c>
      <c r="IN34" s="1460">
        <f t="shared" si="713"/>
        <v>0</v>
      </c>
      <c r="IO34" s="1460">
        <f t="shared" si="714"/>
        <v>0</v>
      </c>
      <c r="IP34" s="1460">
        <f t="shared" si="715"/>
        <v>0</v>
      </c>
      <c r="IQ34" s="1460">
        <f t="shared" si="716"/>
        <v>0</v>
      </c>
      <c r="IR34" s="1460">
        <f t="shared" si="717"/>
        <v>0</v>
      </c>
      <c r="IS34" s="1460">
        <f t="shared" si="718"/>
        <v>0</v>
      </c>
      <c r="IT34" s="1460">
        <f t="shared" si="719"/>
        <v>0</v>
      </c>
      <c r="IU34" s="1460">
        <f t="shared" si="720"/>
        <v>0</v>
      </c>
      <c r="IV34" s="1460">
        <f t="shared" si="721"/>
        <v>0</v>
      </c>
      <c r="IW34" s="1460">
        <f t="shared" si="722"/>
        <v>0</v>
      </c>
      <c r="IX34" s="1460">
        <f t="shared" si="723"/>
        <v>0</v>
      </c>
      <c r="IY34" s="1460">
        <f t="shared" si="724"/>
        <v>0</v>
      </c>
      <c r="IZ34" s="1460">
        <f t="shared" si="725"/>
        <v>0</v>
      </c>
      <c r="JA34" s="1460">
        <f t="shared" si="726"/>
        <v>0</v>
      </c>
      <c r="JB34" s="1460">
        <f t="shared" si="727"/>
        <v>0</v>
      </c>
      <c r="JC34" s="1460">
        <f t="shared" si="728"/>
        <v>0</v>
      </c>
      <c r="JD34" s="1460">
        <f t="shared" si="729"/>
        <v>0</v>
      </c>
      <c r="JE34" s="1460">
        <f t="shared" si="730"/>
        <v>0</v>
      </c>
      <c r="JF34" s="1460">
        <f t="shared" si="731"/>
        <v>0</v>
      </c>
      <c r="JG34" s="1460">
        <f t="shared" si="732"/>
        <v>0</v>
      </c>
      <c r="JH34" s="1460">
        <f t="shared" si="733"/>
        <v>0</v>
      </c>
      <c r="JI34" s="1460">
        <f t="shared" si="734"/>
        <v>0</v>
      </c>
      <c r="JJ34" s="1460">
        <f t="shared" si="735"/>
        <v>0</v>
      </c>
      <c r="JK34" s="1460">
        <f t="shared" si="736"/>
        <v>0</v>
      </c>
      <c r="JL34" s="1460">
        <f t="shared" si="737"/>
        <v>0</v>
      </c>
      <c r="JM34" s="1460">
        <f t="shared" si="738"/>
        <v>0</v>
      </c>
      <c r="JN34" s="1460">
        <f t="shared" si="739"/>
        <v>0</v>
      </c>
      <c r="JO34" s="1460">
        <f t="shared" si="740"/>
        <v>0</v>
      </c>
      <c r="JP34" s="1460">
        <f t="shared" si="741"/>
        <v>0</v>
      </c>
      <c r="JQ34" s="1460">
        <f t="shared" si="742"/>
        <v>0</v>
      </c>
      <c r="JR34" s="1460">
        <f t="shared" si="743"/>
        <v>0</v>
      </c>
      <c r="JS34" s="1460">
        <f t="shared" si="744"/>
        <v>0</v>
      </c>
      <c r="JT34" s="1460">
        <f t="shared" si="745"/>
        <v>0</v>
      </c>
      <c r="JU34" s="1460">
        <f t="shared" si="746"/>
        <v>0</v>
      </c>
      <c r="JV34" s="1460">
        <f t="shared" si="747"/>
        <v>0</v>
      </c>
      <c r="JW34" s="1460">
        <f t="shared" si="748"/>
        <v>0</v>
      </c>
      <c r="JX34" s="1460">
        <f t="shared" si="749"/>
        <v>0</v>
      </c>
      <c r="JY34" s="1460">
        <f t="shared" si="750"/>
        <v>0</v>
      </c>
      <c r="JZ34" s="1460">
        <f t="shared" si="751"/>
        <v>0</v>
      </c>
      <c r="KA34" s="1460">
        <f t="shared" si="752"/>
        <v>0</v>
      </c>
      <c r="KB34" s="1460">
        <f t="shared" si="753"/>
        <v>0</v>
      </c>
      <c r="KC34" s="1460">
        <f t="shared" si="754"/>
        <v>0</v>
      </c>
      <c r="KD34" s="1460">
        <f t="shared" si="755"/>
        <v>0</v>
      </c>
      <c r="KE34" s="1460">
        <f t="shared" si="756"/>
        <v>0</v>
      </c>
      <c r="KF34" s="1460">
        <f t="shared" si="757"/>
        <v>0</v>
      </c>
      <c r="KG34" s="1460">
        <f t="shared" si="758"/>
        <v>0</v>
      </c>
      <c r="KH34" s="1460">
        <f t="shared" si="759"/>
        <v>0</v>
      </c>
      <c r="KI34" s="1460">
        <f t="shared" si="760"/>
        <v>0</v>
      </c>
      <c r="KJ34" s="1460">
        <f t="shared" si="761"/>
        <v>0</v>
      </c>
      <c r="KK34" s="1460">
        <f t="shared" si="762"/>
        <v>0</v>
      </c>
      <c r="KL34" s="1460">
        <f t="shared" si="763"/>
        <v>0</v>
      </c>
      <c r="KM34" s="1460">
        <f t="shared" si="764"/>
        <v>0</v>
      </c>
      <c r="KN34" s="1460">
        <f t="shared" si="765"/>
        <v>0</v>
      </c>
      <c r="KO34" s="1460">
        <f t="shared" si="766"/>
        <v>0</v>
      </c>
      <c r="KP34" s="1460">
        <f t="shared" si="767"/>
        <v>0</v>
      </c>
      <c r="KQ34" s="1460">
        <f t="shared" si="768"/>
        <v>0</v>
      </c>
      <c r="KR34" s="1460">
        <f t="shared" si="769"/>
        <v>0</v>
      </c>
      <c r="KS34" s="1460">
        <f t="shared" si="770"/>
        <v>0</v>
      </c>
      <c r="KT34" s="1460">
        <f t="shared" si="771"/>
        <v>0</v>
      </c>
      <c r="KU34" s="1460">
        <f t="shared" si="772"/>
        <v>0</v>
      </c>
      <c r="KV34" s="1460">
        <f t="shared" si="773"/>
        <v>0</v>
      </c>
      <c r="KW34" s="1460">
        <f t="shared" si="774"/>
        <v>0</v>
      </c>
      <c r="KX34" s="1460">
        <f t="shared" si="775"/>
        <v>0</v>
      </c>
      <c r="KY34" s="1460">
        <f t="shared" si="776"/>
        <v>0</v>
      </c>
      <c r="KZ34" s="1460">
        <f t="shared" si="777"/>
        <v>0</v>
      </c>
      <c r="LA34" s="1460">
        <f t="shared" si="778"/>
        <v>0</v>
      </c>
      <c r="LB34" s="1460">
        <f t="shared" si="779"/>
        <v>0</v>
      </c>
      <c r="LC34" s="1460">
        <f t="shared" si="780"/>
        <v>0</v>
      </c>
      <c r="LD34" s="1460">
        <f t="shared" si="781"/>
        <v>0</v>
      </c>
      <c r="LE34" s="1460">
        <f t="shared" si="782"/>
        <v>0</v>
      </c>
      <c r="LF34" s="1460">
        <f t="shared" si="783"/>
        <v>0</v>
      </c>
      <c r="LG34" s="1460">
        <f t="shared" si="784"/>
        <v>0</v>
      </c>
      <c r="LH34" s="1460">
        <f t="shared" si="785"/>
        <v>0</v>
      </c>
      <c r="LI34" s="1460">
        <f t="shared" si="786"/>
        <v>0</v>
      </c>
      <c r="LJ34" s="1460">
        <f t="shared" si="787"/>
        <v>0</v>
      </c>
      <c r="LK34" s="1460">
        <f t="shared" si="788"/>
        <v>0</v>
      </c>
      <c r="LL34" s="1460">
        <f t="shared" si="789"/>
        <v>0</v>
      </c>
      <c r="LM34" s="1460">
        <f t="shared" si="790"/>
        <v>0</v>
      </c>
      <c r="LN34" s="1460">
        <f t="shared" si="791"/>
        <v>0</v>
      </c>
      <c r="LO34" s="1460">
        <f t="shared" si="792"/>
        <v>0</v>
      </c>
      <c r="LP34" s="1460">
        <f t="shared" si="793"/>
        <v>0</v>
      </c>
      <c r="LQ34" s="1460">
        <f t="shared" si="794"/>
        <v>0</v>
      </c>
      <c r="LR34" s="1460">
        <f t="shared" si="795"/>
        <v>0</v>
      </c>
      <c r="LS34" s="1460">
        <f t="shared" si="796"/>
        <v>0</v>
      </c>
      <c r="LW34" s="1467">
        <f t="shared" si="797"/>
        <v>0</v>
      </c>
      <c r="LX34" s="1467">
        <f t="shared" si="798"/>
        <v>0</v>
      </c>
      <c r="LY34" s="1467">
        <f t="shared" si="799"/>
        <v>0</v>
      </c>
      <c r="LZ34" s="1467">
        <f t="shared" si="800"/>
        <v>0</v>
      </c>
      <c r="MA34" s="1506"/>
      <c r="MB34" s="1460">
        <f t="shared" si="801"/>
        <v>0</v>
      </c>
      <c r="MC34" s="1460">
        <f t="shared" si="805"/>
        <v>0</v>
      </c>
      <c r="MD34" s="1460">
        <f t="shared" si="805"/>
        <v>0</v>
      </c>
      <c r="ME34" s="1460">
        <f t="shared" si="805"/>
        <v>0</v>
      </c>
      <c r="MF34" s="1460">
        <f t="shared" si="805"/>
        <v>0</v>
      </c>
      <c r="MG34" s="1460">
        <f t="shared" si="805"/>
        <v>0</v>
      </c>
      <c r="MH34" s="1460">
        <f t="shared" si="805"/>
        <v>0</v>
      </c>
      <c r="MI34" s="1460">
        <f t="shared" si="805"/>
        <v>0</v>
      </c>
      <c r="MJ34" s="1460">
        <f t="shared" si="805"/>
        <v>0</v>
      </c>
      <c r="MK34" s="1460">
        <f t="shared" si="805"/>
        <v>0</v>
      </c>
      <c r="ML34" s="1460">
        <f t="shared" si="805"/>
        <v>0</v>
      </c>
      <c r="MM34" s="1460">
        <f t="shared" si="805"/>
        <v>0</v>
      </c>
      <c r="MN34" s="1460">
        <f t="shared" si="805"/>
        <v>0</v>
      </c>
      <c r="MO34" s="1460">
        <f t="shared" si="805"/>
        <v>0</v>
      </c>
      <c r="MP34" s="1460">
        <f t="shared" si="805"/>
        <v>0</v>
      </c>
      <c r="MQ34" s="1460">
        <f t="shared" si="805"/>
        <v>0</v>
      </c>
      <c r="MR34" s="1460">
        <f t="shared" si="805"/>
        <v>0</v>
      </c>
      <c r="MS34" s="1460">
        <f t="shared" si="583"/>
        <v>0</v>
      </c>
      <c r="MT34" s="1460">
        <f t="shared" si="583"/>
        <v>0</v>
      </c>
      <c r="MU34" s="1460">
        <f t="shared" si="583"/>
        <v>0</v>
      </c>
      <c r="MV34" s="1460">
        <f t="shared" si="583"/>
        <v>0</v>
      </c>
      <c r="MW34" s="1460">
        <f t="shared" si="583"/>
        <v>0</v>
      </c>
      <c r="MX34" s="1460">
        <f t="shared" si="583"/>
        <v>0</v>
      </c>
      <c r="MY34" s="1460">
        <f t="shared" si="583"/>
        <v>0</v>
      </c>
      <c r="MZ34" s="1460">
        <f t="shared" si="583"/>
        <v>0</v>
      </c>
      <c r="NA34" s="1460">
        <f t="shared" si="583"/>
        <v>0</v>
      </c>
      <c r="NB34" s="1460">
        <f t="shared" si="583"/>
        <v>0</v>
      </c>
      <c r="NC34" s="1460">
        <f t="shared" si="583"/>
        <v>0</v>
      </c>
      <c r="ND34" s="1460">
        <f t="shared" si="583"/>
        <v>0</v>
      </c>
      <c r="NE34" s="1460">
        <f t="shared" si="583"/>
        <v>0</v>
      </c>
      <c r="NF34" s="1460">
        <f t="shared" si="583"/>
        <v>0</v>
      </c>
      <c r="NG34" s="1460">
        <f t="shared" si="583"/>
        <v>0</v>
      </c>
      <c r="NH34" s="1460">
        <f t="shared" si="583"/>
        <v>0</v>
      </c>
      <c r="NI34" s="1460">
        <f t="shared" si="584"/>
        <v>0</v>
      </c>
      <c r="NJ34" s="1460">
        <f t="shared" si="584"/>
        <v>0</v>
      </c>
      <c r="NK34" s="1460">
        <f t="shared" si="584"/>
        <v>0</v>
      </c>
      <c r="NL34" s="1460">
        <f t="shared" si="584"/>
        <v>0</v>
      </c>
      <c r="NM34" s="1460">
        <f t="shared" si="584"/>
        <v>0</v>
      </c>
      <c r="NN34" s="1460">
        <f t="shared" si="584"/>
        <v>0</v>
      </c>
      <c r="NO34" s="1460">
        <f t="shared" si="584"/>
        <v>0</v>
      </c>
      <c r="NP34" s="1460">
        <f t="shared" si="584"/>
        <v>0</v>
      </c>
      <c r="NQ34" s="1460">
        <f t="shared" si="584"/>
        <v>0</v>
      </c>
      <c r="NR34" s="1460">
        <f t="shared" si="584"/>
        <v>0</v>
      </c>
      <c r="NS34" s="1460">
        <f t="shared" si="584"/>
        <v>0</v>
      </c>
      <c r="NT34" s="1460">
        <f t="shared" si="584"/>
        <v>0</v>
      </c>
      <c r="NU34" s="1460">
        <f t="shared" si="584"/>
        <v>0</v>
      </c>
      <c r="NV34" s="1460">
        <f t="shared" si="584"/>
        <v>0</v>
      </c>
      <c r="NW34" s="1460">
        <f t="shared" si="584"/>
        <v>0</v>
      </c>
      <c r="NX34" s="1460">
        <f t="shared" si="584"/>
        <v>0</v>
      </c>
      <c r="NY34" s="1460">
        <f t="shared" si="585"/>
        <v>0</v>
      </c>
      <c r="NZ34" s="1460">
        <f t="shared" si="585"/>
        <v>0</v>
      </c>
      <c r="OA34" s="1460">
        <f t="shared" si="585"/>
        <v>0</v>
      </c>
      <c r="OB34" s="1460">
        <f t="shared" si="585"/>
        <v>0</v>
      </c>
      <c r="OC34" s="1460">
        <f t="shared" si="585"/>
        <v>0</v>
      </c>
      <c r="OD34" s="1460">
        <f t="shared" si="585"/>
        <v>0</v>
      </c>
      <c r="OE34" s="1460">
        <f t="shared" si="585"/>
        <v>0</v>
      </c>
      <c r="OF34" s="1460">
        <f t="shared" si="585"/>
        <v>0</v>
      </c>
      <c r="OG34" s="1460">
        <f t="shared" si="585"/>
        <v>0</v>
      </c>
      <c r="OH34" s="1460">
        <f t="shared" si="585"/>
        <v>0</v>
      </c>
      <c r="OI34" s="1460">
        <f t="shared" si="585"/>
        <v>0</v>
      </c>
      <c r="OJ34" s="1460">
        <f t="shared" si="585"/>
        <v>0</v>
      </c>
      <c r="OK34" s="1460">
        <f t="shared" si="585"/>
        <v>0</v>
      </c>
      <c r="OL34" s="1460">
        <f t="shared" si="585"/>
        <v>0</v>
      </c>
      <c r="OM34" s="1460">
        <f t="shared" si="585"/>
        <v>0</v>
      </c>
      <c r="ON34" s="1460">
        <f t="shared" si="585"/>
        <v>0</v>
      </c>
      <c r="OO34" s="1460">
        <f t="shared" si="582"/>
        <v>0</v>
      </c>
      <c r="OP34" s="1460">
        <f t="shared" si="578"/>
        <v>0</v>
      </c>
      <c r="OQ34" s="1460">
        <f t="shared" si="578"/>
        <v>0</v>
      </c>
      <c r="OR34" s="1460">
        <f t="shared" si="578"/>
        <v>0</v>
      </c>
      <c r="OS34" s="1460">
        <f t="shared" si="578"/>
        <v>0</v>
      </c>
      <c r="OT34" s="1460">
        <f t="shared" si="578"/>
        <v>0</v>
      </c>
      <c r="OU34" s="1460">
        <f t="shared" si="578"/>
        <v>0</v>
      </c>
      <c r="OV34" s="1460">
        <f t="shared" si="578"/>
        <v>0</v>
      </c>
      <c r="OW34" s="1460">
        <f t="shared" si="578"/>
        <v>0</v>
      </c>
      <c r="OX34" s="1460">
        <f t="shared" si="578"/>
        <v>0</v>
      </c>
      <c r="OY34" s="1460">
        <f t="shared" si="578"/>
        <v>0</v>
      </c>
      <c r="OZ34" s="1460">
        <f t="shared" si="578"/>
        <v>0</v>
      </c>
      <c r="PA34" s="1460">
        <f t="shared" si="578"/>
        <v>0</v>
      </c>
      <c r="PB34" s="1460">
        <f t="shared" si="578"/>
        <v>0</v>
      </c>
      <c r="PC34" s="1460">
        <f t="shared" si="578"/>
        <v>0</v>
      </c>
      <c r="PD34" s="1460">
        <f t="shared" si="578"/>
        <v>0</v>
      </c>
      <c r="PE34" s="1460">
        <f t="shared" ref="OP34:PE50" si="807">IF(PE$12&lt;$AO34,0,IF(PE$12&lt;=$AU34,(PE$8-$LW34)*$D34/12,IF(PE$12&gt;=$BF34,(PE$8-$LZ34)*$D34/12,IF(PE$12&gt;=$BE34,0,IF(PE$12&gt;=$BA34,(PE$8-$LY34)*$D34/12,IF(PE$12&gt;=$AZ34,0,IF(PE$12&gt;=$AV34,(PE$8-$LX34)*$D34/12,0)))))))</f>
        <v>0</v>
      </c>
      <c r="PF34" s="1460">
        <f t="shared" si="579"/>
        <v>0</v>
      </c>
      <c r="PG34" s="1460">
        <f t="shared" si="579"/>
        <v>0</v>
      </c>
      <c r="PH34" s="1460">
        <f t="shared" si="579"/>
        <v>0</v>
      </c>
      <c r="PI34" s="1460">
        <f t="shared" si="579"/>
        <v>0</v>
      </c>
      <c r="PJ34" s="1460">
        <f t="shared" si="579"/>
        <v>0</v>
      </c>
      <c r="PK34" s="1460">
        <f t="shared" si="579"/>
        <v>0</v>
      </c>
      <c r="PL34" s="1460">
        <f t="shared" si="579"/>
        <v>0</v>
      </c>
      <c r="PM34" s="1460">
        <f t="shared" si="579"/>
        <v>0</v>
      </c>
      <c r="PN34" s="1460">
        <f t="shared" si="579"/>
        <v>0</v>
      </c>
      <c r="PO34" s="1460">
        <f t="shared" si="579"/>
        <v>0</v>
      </c>
      <c r="PP34" s="1460">
        <f t="shared" si="579"/>
        <v>0</v>
      </c>
      <c r="PQ34" s="1460">
        <f t="shared" si="579"/>
        <v>0</v>
      </c>
      <c r="PR34" s="1460">
        <f t="shared" si="579"/>
        <v>0</v>
      </c>
      <c r="PS34" s="1460">
        <f t="shared" si="579"/>
        <v>0</v>
      </c>
      <c r="PT34" s="1460">
        <f t="shared" si="579"/>
        <v>0</v>
      </c>
      <c r="PU34" s="1460">
        <f t="shared" ref="PF34:PU50" si="808">IF(PU$12&lt;$AO34,0,IF(PU$12&lt;=$AU34,(PU$8-$LW34)*$D34/12,IF(PU$12&gt;=$BF34,(PU$8-$LZ34)*$D34/12,IF(PU$12&gt;=$BE34,0,IF(PU$12&gt;=$BA34,(PU$8-$LY34)*$D34/12,IF(PU$12&gt;=$AZ34,0,IF(PU$12&gt;=$AV34,(PU$8-$LX34)*$D34/12,0)))))))</f>
        <v>0</v>
      </c>
      <c r="PV34" s="1460">
        <f t="shared" si="580"/>
        <v>0</v>
      </c>
      <c r="PW34" s="1460">
        <f t="shared" si="580"/>
        <v>0</v>
      </c>
      <c r="PX34" s="1460">
        <f t="shared" si="580"/>
        <v>0</v>
      </c>
      <c r="PY34" s="1460">
        <f t="shared" si="580"/>
        <v>0</v>
      </c>
      <c r="PZ34" s="1460">
        <f t="shared" si="580"/>
        <v>0</v>
      </c>
      <c r="QA34" s="1460">
        <f t="shared" si="580"/>
        <v>0</v>
      </c>
      <c r="QB34" s="1460">
        <f t="shared" si="580"/>
        <v>0</v>
      </c>
      <c r="QC34" s="1460">
        <f t="shared" si="580"/>
        <v>0</v>
      </c>
      <c r="QD34" s="1460">
        <f t="shared" si="580"/>
        <v>0</v>
      </c>
      <c r="QE34" s="1460">
        <f t="shared" si="580"/>
        <v>0</v>
      </c>
      <c r="QF34" s="1460">
        <f t="shared" si="580"/>
        <v>0</v>
      </c>
      <c r="QG34" s="1460">
        <f t="shared" si="580"/>
        <v>0</v>
      </c>
      <c r="QH34" s="1460">
        <f t="shared" si="580"/>
        <v>0</v>
      </c>
      <c r="QI34" s="1460">
        <f t="shared" si="580"/>
        <v>0</v>
      </c>
      <c r="QJ34" s="1460">
        <f t="shared" si="580"/>
        <v>0</v>
      </c>
      <c r="QK34" s="1460">
        <f t="shared" ref="QK34:QQ76" si="809">IF(QK$12&lt;$AO34,0,IF(QK$12&lt;=$AU34,(QK$8-$LW34)*$D34/12,IF(QK$12&gt;=$BF34,(QK$8-$LZ34)*$D34/12,IF(QK$12&gt;=$BE34,0,IF(QK$12&gt;=$BA34,(QK$8-$LY34)*$D34/12,IF(QK$12&gt;=$AZ34,0,IF(QK$12&gt;=$AV34,(QK$8-$LX34)*$D34/12,0)))))))</f>
        <v>0</v>
      </c>
      <c r="QL34" s="1460">
        <f t="shared" si="809"/>
        <v>0</v>
      </c>
      <c r="QM34" s="1460">
        <f t="shared" si="809"/>
        <v>0</v>
      </c>
      <c r="QN34" s="1460">
        <f t="shared" si="809"/>
        <v>0</v>
      </c>
      <c r="QO34" s="1460">
        <f t="shared" si="809"/>
        <v>0</v>
      </c>
      <c r="QP34" s="1460">
        <f t="shared" si="809"/>
        <v>0</v>
      </c>
      <c r="QQ34" s="1460">
        <f t="shared" si="809"/>
        <v>0</v>
      </c>
    </row>
    <row r="35" spans="1:459" s="1466" customFormat="1" ht="22.5" customHeight="1">
      <c r="A35" s="1468"/>
      <c r="B35" s="1469"/>
      <c r="C35" s="1469"/>
      <c r="D35" s="1470"/>
      <c r="E35" s="1471"/>
      <c r="F35" s="1472"/>
      <c r="G35" s="1472"/>
      <c r="H35" s="1473">
        <f t="shared" si="639"/>
        <v>0</v>
      </c>
      <c r="I35" s="1474">
        <v>0</v>
      </c>
      <c r="J35" s="1475">
        <f t="shared" si="437"/>
        <v>0</v>
      </c>
      <c r="K35" s="1476">
        <v>0</v>
      </c>
      <c r="L35" s="1477">
        <f t="shared" si="640"/>
        <v>0</v>
      </c>
      <c r="M35" s="1477">
        <f t="shared" si="641"/>
        <v>0</v>
      </c>
      <c r="N35" s="1478"/>
      <c r="O35" s="1479">
        <v>0</v>
      </c>
      <c r="P35" s="1480">
        <v>0</v>
      </c>
      <c r="Q35" s="1828">
        <v>0</v>
      </c>
      <c r="R35" s="1831">
        <f t="shared" si="642"/>
        <v>0</v>
      </c>
      <c r="S35" s="1481">
        <f>IF(AND(SUM(O35:Q35)=0,N35="NNN"),MIN('Operating History and Pro Forma'!$M$33,'Operating History and Pro Forma'!$T$15)*D35,SUM(O35:Q35)*D35)</f>
        <v>0</v>
      </c>
      <c r="T35" s="1482">
        <f t="shared" si="643"/>
        <v>0</v>
      </c>
      <c r="U35" s="1483">
        <f t="shared" si="644"/>
        <v>0</v>
      </c>
      <c r="V35" s="1480"/>
      <c r="W35" s="1514"/>
      <c r="X35" s="1486" t="str">
        <f t="shared" si="645"/>
        <v/>
      </c>
      <c r="Y35" s="1487">
        <f t="shared" si="646"/>
        <v>0</v>
      </c>
      <c r="Z35" s="1488"/>
      <c r="AA35" s="1488"/>
      <c r="AB35" s="1488"/>
      <c r="AC35" s="1488"/>
      <c r="AD35" s="1489">
        <f t="shared" si="647"/>
        <v>0</v>
      </c>
      <c r="AE35" s="1490" t="str">
        <f t="shared" si="648"/>
        <v/>
      </c>
      <c r="AF35" s="1491">
        <f t="shared" si="649"/>
        <v>0</v>
      </c>
      <c r="AG35" s="1492">
        <f t="shared" si="650"/>
        <v>0</v>
      </c>
      <c r="AH35" s="1493">
        <f t="shared" si="802"/>
        <v>0</v>
      </c>
      <c r="AI35" s="1493">
        <f t="shared" si="802"/>
        <v>0</v>
      </c>
      <c r="AJ35" s="1494">
        <f t="shared" si="802"/>
        <v>0</v>
      </c>
      <c r="AK35" s="1494">
        <f t="shared" si="802"/>
        <v>0</v>
      </c>
      <c r="AL35" s="1495">
        <f t="shared" si="802"/>
        <v>0</v>
      </c>
      <c r="AM35" s="1496">
        <f t="shared" si="802"/>
        <v>0</v>
      </c>
      <c r="AN35" s="1497">
        <f t="shared" si="399"/>
        <v>0</v>
      </c>
      <c r="AO35" s="1498">
        <f t="shared" si="443"/>
        <v>0</v>
      </c>
      <c r="AP35" s="1499">
        <f t="shared" si="651"/>
        <v>0</v>
      </c>
      <c r="AQ35" s="1500">
        <f t="shared" si="652"/>
        <v>0</v>
      </c>
      <c r="AR35" s="1501">
        <f t="shared" si="653"/>
        <v>0</v>
      </c>
      <c r="AS35" s="1498">
        <f t="shared" si="403"/>
        <v>0</v>
      </c>
      <c r="AT35" s="1501">
        <f t="shared" si="654"/>
        <v>0</v>
      </c>
      <c r="AU35" s="1498">
        <f t="shared" si="655"/>
        <v>1</v>
      </c>
      <c r="AV35" s="1498">
        <f t="shared" si="656"/>
        <v>2</v>
      </c>
      <c r="AW35" s="1499">
        <f t="shared" si="657"/>
        <v>0</v>
      </c>
      <c r="AX35" s="1502">
        <f t="shared" si="658"/>
        <v>0</v>
      </c>
      <c r="AY35" s="1503">
        <f t="shared" si="659"/>
        <v>0</v>
      </c>
      <c r="AZ35" s="1498">
        <f t="shared" si="660"/>
        <v>2</v>
      </c>
      <c r="BA35" s="1498">
        <f t="shared" si="661"/>
        <v>3</v>
      </c>
      <c r="BB35" s="1499">
        <f t="shared" si="662"/>
        <v>0</v>
      </c>
      <c r="BC35" s="1502">
        <f t="shared" si="663"/>
        <v>0</v>
      </c>
      <c r="BD35" s="1503">
        <f t="shared" si="664"/>
        <v>0</v>
      </c>
      <c r="BE35" s="1498">
        <f t="shared" si="665"/>
        <v>3</v>
      </c>
      <c r="BF35" s="1498">
        <f t="shared" si="666"/>
        <v>4</v>
      </c>
      <c r="BG35" s="1499">
        <f t="shared" si="667"/>
        <v>0</v>
      </c>
      <c r="BH35" s="1502">
        <f t="shared" si="668"/>
        <v>0</v>
      </c>
      <c r="BI35" s="1502">
        <f t="shared" si="669"/>
        <v>0</v>
      </c>
      <c r="BJ35" s="1504">
        <f t="shared" si="670"/>
        <v>1900</v>
      </c>
      <c r="BK35" s="1505" t="str">
        <f t="shared" si="671"/>
        <v/>
      </c>
      <c r="BL35" s="1506"/>
      <c r="BM35" s="1507">
        <f t="shared" si="672"/>
        <v>0</v>
      </c>
      <c r="BN35" s="1508">
        <f t="shared" si="803"/>
        <v>0</v>
      </c>
      <c r="BO35" s="1508">
        <f t="shared" si="803"/>
        <v>0</v>
      </c>
      <c r="BP35" s="1508">
        <f t="shared" si="803"/>
        <v>0</v>
      </c>
      <c r="BQ35" s="1508">
        <f t="shared" si="803"/>
        <v>0</v>
      </c>
      <c r="BR35" s="1508">
        <f t="shared" si="803"/>
        <v>0</v>
      </c>
      <c r="BS35" s="1508">
        <f t="shared" si="803"/>
        <v>0</v>
      </c>
      <c r="BT35" s="1508">
        <f t="shared" si="803"/>
        <v>0</v>
      </c>
      <c r="BU35" s="1508">
        <f t="shared" si="803"/>
        <v>0</v>
      </c>
      <c r="BV35" s="1508">
        <f t="shared" si="803"/>
        <v>0</v>
      </c>
      <c r="BW35" s="1508">
        <f t="shared" si="803"/>
        <v>0</v>
      </c>
      <c r="BX35" s="1508">
        <f t="shared" si="803"/>
        <v>0</v>
      </c>
      <c r="BY35" s="1507">
        <f t="shared" si="803"/>
        <v>0</v>
      </c>
      <c r="BZ35" s="1508">
        <f t="shared" si="803"/>
        <v>0</v>
      </c>
      <c r="CA35" s="1508">
        <f t="shared" si="803"/>
        <v>0</v>
      </c>
      <c r="CB35" s="1508">
        <f t="shared" si="803"/>
        <v>0</v>
      </c>
      <c r="CC35" s="1508">
        <f t="shared" si="803"/>
        <v>0</v>
      </c>
      <c r="CD35" s="1508">
        <f t="shared" si="604"/>
        <v>0</v>
      </c>
      <c r="CE35" s="1508">
        <f t="shared" si="604"/>
        <v>0</v>
      </c>
      <c r="CF35" s="1508">
        <f t="shared" si="604"/>
        <v>0</v>
      </c>
      <c r="CG35" s="1508">
        <f t="shared" si="604"/>
        <v>0</v>
      </c>
      <c r="CH35" s="1508">
        <f t="shared" si="604"/>
        <v>0</v>
      </c>
      <c r="CI35" s="1508">
        <f t="shared" si="604"/>
        <v>0</v>
      </c>
      <c r="CJ35" s="1509">
        <f t="shared" si="604"/>
        <v>0</v>
      </c>
      <c r="CK35" s="1507">
        <f t="shared" si="604"/>
        <v>0</v>
      </c>
      <c r="CL35" s="1508">
        <f t="shared" si="604"/>
        <v>0</v>
      </c>
      <c r="CM35" s="1508">
        <f t="shared" si="604"/>
        <v>0</v>
      </c>
      <c r="CN35" s="1508">
        <f t="shared" si="604"/>
        <v>0</v>
      </c>
      <c r="CO35" s="1508">
        <f t="shared" si="604"/>
        <v>0</v>
      </c>
      <c r="CP35" s="1508">
        <f t="shared" si="604"/>
        <v>0</v>
      </c>
      <c r="CQ35" s="1508">
        <f t="shared" si="604"/>
        <v>0</v>
      </c>
      <c r="CR35" s="1508">
        <f t="shared" si="604"/>
        <v>0</v>
      </c>
      <c r="CS35" s="1508">
        <f t="shared" si="604"/>
        <v>0</v>
      </c>
      <c r="CT35" s="1508">
        <f t="shared" si="605"/>
        <v>0</v>
      </c>
      <c r="CU35" s="1508">
        <f t="shared" si="605"/>
        <v>0</v>
      </c>
      <c r="CV35" s="1509">
        <f t="shared" si="605"/>
        <v>0</v>
      </c>
      <c r="CW35" s="1508">
        <f t="shared" si="605"/>
        <v>0</v>
      </c>
      <c r="CX35" s="1508">
        <f t="shared" si="605"/>
        <v>0</v>
      </c>
      <c r="CY35" s="1508">
        <f t="shared" si="605"/>
        <v>0</v>
      </c>
      <c r="CZ35" s="1508">
        <f t="shared" si="605"/>
        <v>0</v>
      </c>
      <c r="DA35" s="1508">
        <f t="shared" si="605"/>
        <v>0</v>
      </c>
      <c r="DB35" s="1508">
        <f t="shared" si="605"/>
        <v>0</v>
      </c>
      <c r="DC35" s="1508">
        <f t="shared" si="605"/>
        <v>0</v>
      </c>
      <c r="DD35" s="1508">
        <f t="shared" si="605"/>
        <v>0</v>
      </c>
      <c r="DE35" s="1508">
        <f t="shared" si="605"/>
        <v>0</v>
      </c>
      <c r="DF35" s="1508">
        <f t="shared" si="605"/>
        <v>0</v>
      </c>
      <c r="DG35" s="1508">
        <f t="shared" si="605"/>
        <v>0</v>
      </c>
      <c r="DH35" s="1509">
        <f t="shared" si="605"/>
        <v>0</v>
      </c>
      <c r="DI35" s="1508">
        <f t="shared" si="605"/>
        <v>0</v>
      </c>
      <c r="DJ35" s="1508">
        <f t="shared" si="606"/>
        <v>0</v>
      </c>
      <c r="DK35" s="1508">
        <f t="shared" si="606"/>
        <v>0</v>
      </c>
      <c r="DL35" s="1508">
        <f t="shared" si="606"/>
        <v>0</v>
      </c>
      <c r="DM35" s="1508">
        <f t="shared" si="606"/>
        <v>0</v>
      </c>
      <c r="DN35" s="1508">
        <f t="shared" si="606"/>
        <v>0</v>
      </c>
      <c r="DO35" s="1508">
        <f t="shared" si="606"/>
        <v>0</v>
      </c>
      <c r="DP35" s="1508">
        <f t="shared" si="606"/>
        <v>0</v>
      </c>
      <c r="DQ35" s="1508">
        <f t="shared" si="606"/>
        <v>0</v>
      </c>
      <c r="DR35" s="1508">
        <f t="shared" si="606"/>
        <v>0</v>
      </c>
      <c r="DS35" s="1508">
        <f t="shared" si="606"/>
        <v>0</v>
      </c>
      <c r="DT35" s="1509">
        <f t="shared" si="606"/>
        <v>0</v>
      </c>
      <c r="DU35" s="1507">
        <f t="shared" si="606"/>
        <v>0</v>
      </c>
      <c r="DV35" s="1508">
        <f t="shared" si="606"/>
        <v>0</v>
      </c>
      <c r="DW35" s="1508">
        <f t="shared" si="606"/>
        <v>0</v>
      </c>
      <c r="DX35" s="1508">
        <f t="shared" si="606"/>
        <v>0</v>
      </c>
      <c r="DY35" s="1508">
        <f t="shared" si="606"/>
        <v>0</v>
      </c>
      <c r="DZ35" s="1508">
        <f t="shared" si="607"/>
        <v>0</v>
      </c>
      <c r="EA35" s="1508">
        <f t="shared" si="607"/>
        <v>0</v>
      </c>
      <c r="EB35" s="1508">
        <f t="shared" si="607"/>
        <v>0</v>
      </c>
      <c r="EC35" s="1508">
        <f t="shared" si="607"/>
        <v>0</v>
      </c>
      <c r="ED35" s="1508">
        <f t="shared" si="607"/>
        <v>0</v>
      </c>
      <c r="EE35" s="1508">
        <f t="shared" si="607"/>
        <v>0</v>
      </c>
      <c r="EF35" s="1508">
        <f t="shared" si="607"/>
        <v>0</v>
      </c>
      <c r="EG35" s="1507">
        <f t="shared" si="607"/>
        <v>0</v>
      </c>
      <c r="EH35" s="1508">
        <f t="shared" si="607"/>
        <v>0</v>
      </c>
      <c r="EI35" s="1508">
        <f t="shared" si="607"/>
        <v>0</v>
      </c>
      <c r="EJ35" s="1508">
        <f t="shared" si="607"/>
        <v>0</v>
      </c>
      <c r="EK35" s="1508">
        <f t="shared" si="607"/>
        <v>0</v>
      </c>
      <c r="EL35" s="1508">
        <f t="shared" si="607"/>
        <v>0</v>
      </c>
      <c r="EM35" s="1508">
        <f t="shared" si="607"/>
        <v>0</v>
      </c>
      <c r="EN35" s="1508">
        <f t="shared" si="607"/>
        <v>0</v>
      </c>
      <c r="EO35" s="1508">
        <f t="shared" si="607"/>
        <v>0</v>
      </c>
      <c r="EP35" s="1508">
        <f t="shared" si="608"/>
        <v>0</v>
      </c>
      <c r="EQ35" s="1508">
        <f t="shared" si="608"/>
        <v>0</v>
      </c>
      <c r="ER35" s="1509">
        <f t="shared" si="608"/>
        <v>0</v>
      </c>
      <c r="ES35" s="1507">
        <f t="shared" si="608"/>
        <v>0</v>
      </c>
      <c r="ET35" s="1508">
        <f t="shared" si="608"/>
        <v>0</v>
      </c>
      <c r="EU35" s="1508">
        <f t="shared" si="608"/>
        <v>0</v>
      </c>
      <c r="EV35" s="1508">
        <f t="shared" si="608"/>
        <v>0</v>
      </c>
      <c r="EW35" s="1508">
        <f t="shared" si="608"/>
        <v>0</v>
      </c>
      <c r="EX35" s="1508">
        <f t="shared" si="608"/>
        <v>0</v>
      </c>
      <c r="EY35" s="1508">
        <f t="shared" si="608"/>
        <v>0</v>
      </c>
      <c r="EZ35" s="1508">
        <f t="shared" si="608"/>
        <v>0</v>
      </c>
      <c r="FA35" s="1508">
        <f t="shared" si="608"/>
        <v>0</v>
      </c>
      <c r="FB35" s="1508">
        <f t="shared" si="608"/>
        <v>0</v>
      </c>
      <c r="FC35" s="1508">
        <f t="shared" si="608"/>
        <v>0</v>
      </c>
      <c r="FD35" s="1509">
        <f t="shared" si="608"/>
        <v>0</v>
      </c>
      <c r="FE35" s="1508">
        <f t="shared" si="608"/>
        <v>0</v>
      </c>
      <c r="FF35" s="1508">
        <f t="shared" si="609"/>
        <v>0</v>
      </c>
      <c r="FG35" s="1508">
        <f t="shared" si="610"/>
        <v>0</v>
      </c>
      <c r="FH35" s="1508">
        <f t="shared" si="610"/>
        <v>0</v>
      </c>
      <c r="FI35" s="1508">
        <f t="shared" si="610"/>
        <v>0</v>
      </c>
      <c r="FJ35" s="1508">
        <f t="shared" si="610"/>
        <v>0</v>
      </c>
      <c r="FK35" s="1508">
        <f t="shared" si="610"/>
        <v>0</v>
      </c>
      <c r="FL35" s="1508">
        <f t="shared" si="610"/>
        <v>0</v>
      </c>
      <c r="FM35" s="1508">
        <f t="shared" si="610"/>
        <v>0</v>
      </c>
      <c r="FN35" s="1508">
        <f t="shared" si="610"/>
        <v>0</v>
      </c>
      <c r="FO35" s="1508">
        <f t="shared" si="610"/>
        <v>0</v>
      </c>
      <c r="FP35" s="1509">
        <f t="shared" si="610"/>
        <v>0</v>
      </c>
      <c r="FQ35" s="1508">
        <f t="shared" si="610"/>
        <v>0</v>
      </c>
      <c r="FR35" s="1508">
        <f t="shared" si="610"/>
        <v>0</v>
      </c>
      <c r="FS35" s="1508">
        <f t="shared" si="610"/>
        <v>0</v>
      </c>
      <c r="FT35" s="1508">
        <f t="shared" si="610"/>
        <v>0</v>
      </c>
      <c r="FU35" s="1508">
        <f t="shared" si="610"/>
        <v>0</v>
      </c>
      <c r="FV35" s="1508">
        <f t="shared" si="610"/>
        <v>0</v>
      </c>
      <c r="FW35" s="1508">
        <f t="shared" si="804"/>
        <v>0</v>
      </c>
      <c r="FX35" s="1508">
        <f t="shared" si="804"/>
        <v>0</v>
      </c>
      <c r="FY35" s="1508">
        <f t="shared" si="804"/>
        <v>0</v>
      </c>
      <c r="FZ35" s="1508">
        <f t="shared" si="804"/>
        <v>0</v>
      </c>
      <c r="GA35" s="1508">
        <f t="shared" si="804"/>
        <v>0</v>
      </c>
      <c r="GB35" s="1509">
        <f t="shared" si="804"/>
        <v>0</v>
      </c>
      <c r="GC35" s="1506"/>
      <c r="GD35" s="1458">
        <f t="shared" si="673"/>
        <v>1</v>
      </c>
      <c r="GE35" s="1510">
        <f t="shared" si="586"/>
        <v>0</v>
      </c>
      <c r="GF35" s="1511">
        <f t="shared" si="586"/>
        <v>0</v>
      </c>
      <c r="GG35" s="1511">
        <f t="shared" si="586"/>
        <v>0</v>
      </c>
      <c r="GH35" s="1511">
        <f t="shared" si="586"/>
        <v>0</v>
      </c>
      <c r="GI35" s="1511">
        <f t="shared" si="586"/>
        <v>0</v>
      </c>
      <c r="GJ35" s="1511">
        <f t="shared" si="586"/>
        <v>0</v>
      </c>
      <c r="GK35" s="1511">
        <f t="shared" si="586"/>
        <v>0</v>
      </c>
      <c r="GL35" s="1511">
        <f t="shared" si="586"/>
        <v>0</v>
      </c>
      <c r="GM35" s="1511">
        <f t="shared" si="586"/>
        <v>0</v>
      </c>
      <c r="GN35" s="1512">
        <f t="shared" si="586"/>
        <v>0</v>
      </c>
      <c r="GO35" s="1513">
        <f t="shared" si="674"/>
        <v>0</v>
      </c>
      <c r="GP35" s="1506"/>
      <c r="GQ35" s="1510">
        <f t="shared" si="806"/>
        <v>0</v>
      </c>
      <c r="GR35" s="1511">
        <f t="shared" si="806"/>
        <v>0</v>
      </c>
      <c r="GS35" s="1511">
        <f t="shared" si="806"/>
        <v>0</v>
      </c>
      <c r="GT35" s="1511">
        <f t="shared" si="806"/>
        <v>0</v>
      </c>
      <c r="GU35" s="1511">
        <f t="shared" si="806"/>
        <v>0</v>
      </c>
      <c r="GV35" s="1511">
        <f t="shared" si="806"/>
        <v>0</v>
      </c>
      <c r="GW35" s="1511">
        <f t="shared" si="806"/>
        <v>0</v>
      </c>
      <c r="GX35" s="1511">
        <f t="shared" si="806"/>
        <v>0</v>
      </c>
      <c r="GY35" s="1511">
        <f t="shared" si="806"/>
        <v>0</v>
      </c>
      <c r="GZ35" s="1512">
        <f t="shared" si="806"/>
        <v>0</v>
      </c>
      <c r="HA35" s="1513">
        <f t="shared" si="675"/>
        <v>0</v>
      </c>
      <c r="HB35" s="1506">
        <f t="shared" si="676"/>
        <v>1</v>
      </c>
      <c r="HC35" s="1506"/>
      <c r="HD35" s="1508">
        <f t="shared" si="677"/>
        <v>0</v>
      </c>
      <c r="HE35" s="1460">
        <f t="shared" si="678"/>
        <v>0</v>
      </c>
      <c r="HF35" s="1460">
        <f t="shared" si="679"/>
        <v>0</v>
      </c>
      <c r="HG35" s="1460">
        <f t="shared" si="680"/>
        <v>0</v>
      </c>
      <c r="HH35" s="1460">
        <f t="shared" si="681"/>
        <v>0</v>
      </c>
      <c r="HI35" s="1460">
        <f t="shared" si="682"/>
        <v>0</v>
      </c>
      <c r="HJ35" s="1460">
        <f t="shared" si="683"/>
        <v>0</v>
      </c>
      <c r="HK35" s="1460">
        <f t="shared" si="684"/>
        <v>0</v>
      </c>
      <c r="HL35" s="1460">
        <f t="shared" si="685"/>
        <v>0</v>
      </c>
      <c r="HM35" s="1460">
        <f t="shared" si="686"/>
        <v>0</v>
      </c>
      <c r="HN35" s="1460">
        <f t="shared" si="687"/>
        <v>0</v>
      </c>
      <c r="HO35" s="1460">
        <f t="shared" si="688"/>
        <v>0</v>
      </c>
      <c r="HP35" s="1460">
        <f t="shared" si="689"/>
        <v>0</v>
      </c>
      <c r="HQ35" s="1460">
        <f t="shared" si="690"/>
        <v>0</v>
      </c>
      <c r="HR35" s="1460">
        <f t="shared" si="691"/>
        <v>0</v>
      </c>
      <c r="HS35" s="1460">
        <f t="shared" si="692"/>
        <v>0</v>
      </c>
      <c r="HT35" s="1460">
        <f t="shared" si="693"/>
        <v>0</v>
      </c>
      <c r="HU35" s="1460">
        <f t="shared" si="694"/>
        <v>0</v>
      </c>
      <c r="HV35" s="1460">
        <f t="shared" si="695"/>
        <v>0</v>
      </c>
      <c r="HW35" s="1460">
        <f t="shared" si="696"/>
        <v>0</v>
      </c>
      <c r="HX35" s="1460">
        <f t="shared" si="697"/>
        <v>0</v>
      </c>
      <c r="HY35" s="1460">
        <f t="shared" si="698"/>
        <v>0</v>
      </c>
      <c r="HZ35" s="1460">
        <f t="shared" si="699"/>
        <v>0</v>
      </c>
      <c r="IA35" s="1460">
        <f t="shared" si="700"/>
        <v>0</v>
      </c>
      <c r="IB35" s="1460">
        <f t="shared" si="701"/>
        <v>0</v>
      </c>
      <c r="IC35" s="1460">
        <f t="shared" si="702"/>
        <v>0</v>
      </c>
      <c r="ID35" s="1460">
        <f t="shared" si="703"/>
        <v>0</v>
      </c>
      <c r="IE35" s="1460">
        <f t="shared" si="704"/>
        <v>0</v>
      </c>
      <c r="IF35" s="1460">
        <f t="shared" si="705"/>
        <v>0</v>
      </c>
      <c r="IG35" s="1460">
        <f t="shared" si="706"/>
        <v>0</v>
      </c>
      <c r="IH35" s="1460">
        <f t="shared" si="707"/>
        <v>0</v>
      </c>
      <c r="II35" s="1460">
        <f t="shared" si="708"/>
        <v>0</v>
      </c>
      <c r="IJ35" s="1460">
        <f t="shared" si="709"/>
        <v>0</v>
      </c>
      <c r="IK35" s="1460">
        <f t="shared" si="710"/>
        <v>0</v>
      </c>
      <c r="IL35" s="1460">
        <f t="shared" si="711"/>
        <v>0</v>
      </c>
      <c r="IM35" s="1460">
        <f t="shared" si="712"/>
        <v>0</v>
      </c>
      <c r="IN35" s="1460">
        <f t="shared" si="713"/>
        <v>0</v>
      </c>
      <c r="IO35" s="1460">
        <f t="shared" si="714"/>
        <v>0</v>
      </c>
      <c r="IP35" s="1460">
        <f t="shared" si="715"/>
        <v>0</v>
      </c>
      <c r="IQ35" s="1460">
        <f t="shared" si="716"/>
        <v>0</v>
      </c>
      <c r="IR35" s="1460">
        <f t="shared" si="717"/>
        <v>0</v>
      </c>
      <c r="IS35" s="1460">
        <f t="shared" si="718"/>
        <v>0</v>
      </c>
      <c r="IT35" s="1460">
        <f t="shared" si="719"/>
        <v>0</v>
      </c>
      <c r="IU35" s="1460">
        <f t="shared" si="720"/>
        <v>0</v>
      </c>
      <c r="IV35" s="1460">
        <f t="shared" si="721"/>
        <v>0</v>
      </c>
      <c r="IW35" s="1460">
        <f t="shared" si="722"/>
        <v>0</v>
      </c>
      <c r="IX35" s="1460">
        <f t="shared" si="723"/>
        <v>0</v>
      </c>
      <c r="IY35" s="1460">
        <f t="shared" si="724"/>
        <v>0</v>
      </c>
      <c r="IZ35" s="1460">
        <f t="shared" si="725"/>
        <v>0</v>
      </c>
      <c r="JA35" s="1460">
        <f t="shared" si="726"/>
        <v>0</v>
      </c>
      <c r="JB35" s="1460">
        <f t="shared" si="727"/>
        <v>0</v>
      </c>
      <c r="JC35" s="1460">
        <f t="shared" si="728"/>
        <v>0</v>
      </c>
      <c r="JD35" s="1460">
        <f t="shared" si="729"/>
        <v>0</v>
      </c>
      <c r="JE35" s="1460">
        <f t="shared" si="730"/>
        <v>0</v>
      </c>
      <c r="JF35" s="1460">
        <f t="shared" si="731"/>
        <v>0</v>
      </c>
      <c r="JG35" s="1460">
        <f t="shared" si="732"/>
        <v>0</v>
      </c>
      <c r="JH35" s="1460">
        <f t="shared" si="733"/>
        <v>0</v>
      </c>
      <c r="JI35" s="1460">
        <f t="shared" si="734"/>
        <v>0</v>
      </c>
      <c r="JJ35" s="1460">
        <f t="shared" si="735"/>
        <v>0</v>
      </c>
      <c r="JK35" s="1460">
        <f t="shared" si="736"/>
        <v>0</v>
      </c>
      <c r="JL35" s="1460">
        <f t="shared" si="737"/>
        <v>0</v>
      </c>
      <c r="JM35" s="1460">
        <f t="shared" si="738"/>
        <v>0</v>
      </c>
      <c r="JN35" s="1460">
        <f t="shared" si="739"/>
        <v>0</v>
      </c>
      <c r="JO35" s="1460">
        <f t="shared" si="740"/>
        <v>0</v>
      </c>
      <c r="JP35" s="1460">
        <f t="shared" si="741"/>
        <v>0</v>
      </c>
      <c r="JQ35" s="1460">
        <f t="shared" si="742"/>
        <v>0</v>
      </c>
      <c r="JR35" s="1460">
        <f t="shared" si="743"/>
        <v>0</v>
      </c>
      <c r="JS35" s="1460">
        <f t="shared" si="744"/>
        <v>0</v>
      </c>
      <c r="JT35" s="1460">
        <f t="shared" si="745"/>
        <v>0</v>
      </c>
      <c r="JU35" s="1460">
        <f t="shared" si="746"/>
        <v>0</v>
      </c>
      <c r="JV35" s="1460">
        <f t="shared" si="747"/>
        <v>0</v>
      </c>
      <c r="JW35" s="1460">
        <f t="shared" si="748"/>
        <v>0</v>
      </c>
      <c r="JX35" s="1460">
        <f t="shared" si="749"/>
        <v>0</v>
      </c>
      <c r="JY35" s="1460">
        <f t="shared" si="750"/>
        <v>0</v>
      </c>
      <c r="JZ35" s="1460">
        <f t="shared" si="751"/>
        <v>0</v>
      </c>
      <c r="KA35" s="1460">
        <f t="shared" si="752"/>
        <v>0</v>
      </c>
      <c r="KB35" s="1460">
        <f t="shared" si="753"/>
        <v>0</v>
      </c>
      <c r="KC35" s="1460">
        <f t="shared" si="754"/>
        <v>0</v>
      </c>
      <c r="KD35" s="1460">
        <f t="shared" si="755"/>
        <v>0</v>
      </c>
      <c r="KE35" s="1460">
        <f t="shared" si="756"/>
        <v>0</v>
      </c>
      <c r="KF35" s="1460">
        <f t="shared" si="757"/>
        <v>0</v>
      </c>
      <c r="KG35" s="1460">
        <f t="shared" si="758"/>
        <v>0</v>
      </c>
      <c r="KH35" s="1460">
        <f t="shared" si="759"/>
        <v>0</v>
      </c>
      <c r="KI35" s="1460">
        <f t="shared" si="760"/>
        <v>0</v>
      </c>
      <c r="KJ35" s="1460">
        <f t="shared" si="761"/>
        <v>0</v>
      </c>
      <c r="KK35" s="1460">
        <f t="shared" si="762"/>
        <v>0</v>
      </c>
      <c r="KL35" s="1460">
        <f t="shared" si="763"/>
        <v>0</v>
      </c>
      <c r="KM35" s="1460">
        <f t="shared" si="764"/>
        <v>0</v>
      </c>
      <c r="KN35" s="1460">
        <f t="shared" si="765"/>
        <v>0</v>
      </c>
      <c r="KO35" s="1460">
        <f t="shared" si="766"/>
        <v>0</v>
      </c>
      <c r="KP35" s="1460">
        <f t="shared" si="767"/>
        <v>0</v>
      </c>
      <c r="KQ35" s="1460">
        <f t="shared" si="768"/>
        <v>0</v>
      </c>
      <c r="KR35" s="1460">
        <f t="shared" si="769"/>
        <v>0</v>
      </c>
      <c r="KS35" s="1460">
        <f t="shared" si="770"/>
        <v>0</v>
      </c>
      <c r="KT35" s="1460">
        <f t="shared" si="771"/>
        <v>0</v>
      </c>
      <c r="KU35" s="1460">
        <f t="shared" si="772"/>
        <v>0</v>
      </c>
      <c r="KV35" s="1460">
        <f t="shared" si="773"/>
        <v>0</v>
      </c>
      <c r="KW35" s="1460">
        <f t="shared" si="774"/>
        <v>0</v>
      </c>
      <c r="KX35" s="1460">
        <f t="shared" si="775"/>
        <v>0</v>
      </c>
      <c r="KY35" s="1460">
        <f t="shared" si="776"/>
        <v>0</v>
      </c>
      <c r="KZ35" s="1460">
        <f t="shared" si="777"/>
        <v>0</v>
      </c>
      <c r="LA35" s="1460">
        <f t="shared" si="778"/>
        <v>0</v>
      </c>
      <c r="LB35" s="1460">
        <f t="shared" si="779"/>
        <v>0</v>
      </c>
      <c r="LC35" s="1460">
        <f t="shared" si="780"/>
        <v>0</v>
      </c>
      <c r="LD35" s="1460">
        <f t="shared" si="781"/>
        <v>0</v>
      </c>
      <c r="LE35" s="1460">
        <f t="shared" si="782"/>
        <v>0</v>
      </c>
      <c r="LF35" s="1460">
        <f t="shared" si="783"/>
        <v>0</v>
      </c>
      <c r="LG35" s="1460">
        <f t="shared" si="784"/>
        <v>0</v>
      </c>
      <c r="LH35" s="1460">
        <f t="shared" si="785"/>
        <v>0</v>
      </c>
      <c r="LI35" s="1460">
        <f t="shared" si="786"/>
        <v>0</v>
      </c>
      <c r="LJ35" s="1460">
        <f t="shared" si="787"/>
        <v>0</v>
      </c>
      <c r="LK35" s="1460">
        <f t="shared" si="788"/>
        <v>0</v>
      </c>
      <c r="LL35" s="1460">
        <f t="shared" si="789"/>
        <v>0</v>
      </c>
      <c r="LM35" s="1460">
        <f t="shared" si="790"/>
        <v>0</v>
      </c>
      <c r="LN35" s="1460">
        <f t="shared" si="791"/>
        <v>0</v>
      </c>
      <c r="LO35" s="1460">
        <f t="shared" si="792"/>
        <v>0</v>
      </c>
      <c r="LP35" s="1460">
        <f t="shared" si="793"/>
        <v>0</v>
      </c>
      <c r="LQ35" s="1460">
        <f t="shared" si="794"/>
        <v>0</v>
      </c>
      <c r="LR35" s="1460">
        <f t="shared" si="795"/>
        <v>0</v>
      </c>
      <c r="LS35" s="1460">
        <f t="shared" si="796"/>
        <v>0</v>
      </c>
      <c r="LW35" s="1467">
        <f t="shared" si="797"/>
        <v>0</v>
      </c>
      <c r="LX35" s="1467">
        <f t="shared" si="798"/>
        <v>0</v>
      </c>
      <c r="LY35" s="1467">
        <f t="shared" si="799"/>
        <v>0</v>
      </c>
      <c r="LZ35" s="1467">
        <f t="shared" si="800"/>
        <v>0</v>
      </c>
      <c r="MA35" s="1506"/>
      <c r="MB35" s="1460">
        <f t="shared" si="801"/>
        <v>0</v>
      </c>
      <c r="MC35" s="1460">
        <f t="shared" si="805"/>
        <v>0</v>
      </c>
      <c r="MD35" s="1460">
        <f t="shared" si="805"/>
        <v>0</v>
      </c>
      <c r="ME35" s="1460">
        <f t="shared" si="805"/>
        <v>0</v>
      </c>
      <c r="MF35" s="1460">
        <f t="shared" si="805"/>
        <v>0</v>
      </c>
      <c r="MG35" s="1460">
        <f t="shared" si="805"/>
        <v>0</v>
      </c>
      <c r="MH35" s="1460">
        <f t="shared" si="805"/>
        <v>0</v>
      </c>
      <c r="MI35" s="1460">
        <f t="shared" si="805"/>
        <v>0</v>
      </c>
      <c r="MJ35" s="1460">
        <f t="shared" si="805"/>
        <v>0</v>
      </c>
      <c r="MK35" s="1460">
        <f t="shared" si="805"/>
        <v>0</v>
      </c>
      <c r="ML35" s="1460">
        <f t="shared" si="805"/>
        <v>0</v>
      </c>
      <c r="MM35" s="1460">
        <f t="shared" si="805"/>
        <v>0</v>
      </c>
      <c r="MN35" s="1460">
        <f t="shared" si="805"/>
        <v>0</v>
      </c>
      <c r="MO35" s="1460">
        <f t="shared" si="805"/>
        <v>0</v>
      </c>
      <c r="MP35" s="1460">
        <f t="shared" si="805"/>
        <v>0</v>
      </c>
      <c r="MQ35" s="1460">
        <f t="shared" si="805"/>
        <v>0</v>
      </c>
      <c r="MR35" s="1460">
        <f t="shared" si="805"/>
        <v>0</v>
      </c>
      <c r="MS35" s="1460">
        <f t="shared" si="583"/>
        <v>0</v>
      </c>
      <c r="MT35" s="1460">
        <f t="shared" si="583"/>
        <v>0</v>
      </c>
      <c r="MU35" s="1460">
        <f t="shared" si="583"/>
        <v>0</v>
      </c>
      <c r="MV35" s="1460">
        <f t="shared" si="583"/>
        <v>0</v>
      </c>
      <c r="MW35" s="1460">
        <f t="shared" si="583"/>
        <v>0</v>
      </c>
      <c r="MX35" s="1460">
        <f t="shared" si="583"/>
        <v>0</v>
      </c>
      <c r="MY35" s="1460">
        <f t="shared" si="583"/>
        <v>0</v>
      </c>
      <c r="MZ35" s="1460">
        <f t="shared" si="583"/>
        <v>0</v>
      </c>
      <c r="NA35" s="1460">
        <f t="shared" si="583"/>
        <v>0</v>
      </c>
      <c r="NB35" s="1460">
        <f t="shared" si="583"/>
        <v>0</v>
      </c>
      <c r="NC35" s="1460">
        <f t="shared" si="583"/>
        <v>0</v>
      </c>
      <c r="ND35" s="1460">
        <f t="shared" si="583"/>
        <v>0</v>
      </c>
      <c r="NE35" s="1460">
        <f t="shared" si="583"/>
        <v>0</v>
      </c>
      <c r="NF35" s="1460">
        <f t="shared" si="583"/>
        <v>0</v>
      </c>
      <c r="NG35" s="1460">
        <f t="shared" si="583"/>
        <v>0</v>
      </c>
      <c r="NH35" s="1460">
        <f t="shared" si="583"/>
        <v>0</v>
      </c>
      <c r="NI35" s="1460">
        <f t="shared" si="584"/>
        <v>0</v>
      </c>
      <c r="NJ35" s="1460">
        <f t="shared" si="584"/>
        <v>0</v>
      </c>
      <c r="NK35" s="1460">
        <f t="shared" si="584"/>
        <v>0</v>
      </c>
      <c r="NL35" s="1460">
        <f t="shared" si="584"/>
        <v>0</v>
      </c>
      <c r="NM35" s="1460">
        <f t="shared" si="584"/>
        <v>0</v>
      </c>
      <c r="NN35" s="1460">
        <f t="shared" si="584"/>
        <v>0</v>
      </c>
      <c r="NO35" s="1460">
        <f t="shared" si="584"/>
        <v>0</v>
      </c>
      <c r="NP35" s="1460">
        <f t="shared" si="584"/>
        <v>0</v>
      </c>
      <c r="NQ35" s="1460">
        <f t="shared" si="584"/>
        <v>0</v>
      </c>
      <c r="NR35" s="1460">
        <f t="shared" si="584"/>
        <v>0</v>
      </c>
      <c r="NS35" s="1460">
        <f t="shared" si="584"/>
        <v>0</v>
      </c>
      <c r="NT35" s="1460">
        <f t="shared" si="584"/>
        <v>0</v>
      </c>
      <c r="NU35" s="1460">
        <f t="shared" si="584"/>
        <v>0</v>
      </c>
      <c r="NV35" s="1460">
        <f t="shared" si="584"/>
        <v>0</v>
      </c>
      <c r="NW35" s="1460">
        <f t="shared" si="584"/>
        <v>0</v>
      </c>
      <c r="NX35" s="1460">
        <f t="shared" si="584"/>
        <v>0</v>
      </c>
      <c r="NY35" s="1460">
        <f t="shared" si="585"/>
        <v>0</v>
      </c>
      <c r="NZ35" s="1460">
        <f t="shared" si="585"/>
        <v>0</v>
      </c>
      <c r="OA35" s="1460">
        <f t="shared" si="585"/>
        <v>0</v>
      </c>
      <c r="OB35" s="1460">
        <f t="shared" si="585"/>
        <v>0</v>
      </c>
      <c r="OC35" s="1460">
        <f t="shared" si="585"/>
        <v>0</v>
      </c>
      <c r="OD35" s="1460">
        <f t="shared" si="585"/>
        <v>0</v>
      </c>
      <c r="OE35" s="1460">
        <f t="shared" si="585"/>
        <v>0</v>
      </c>
      <c r="OF35" s="1460">
        <f t="shared" si="585"/>
        <v>0</v>
      </c>
      <c r="OG35" s="1460">
        <f t="shared" si="585"/>
        <v>0</v>
      </c>
      <c r="OH35" s="1460">
        <f t="shared" si="585"/>
        <v>0</v>
      </c>
      <c r="OI35" s="1460">
        <f t="shared" si="585"/>
        <v>0</v>
      </c>
      <c r="OJ35" s="1460">
        <f t="shared" si="585"/>
        <v>0</v>
      </c>
      <c r="OK35" s="1460">
        <f t="shared" si="585"/>
        <v>0</v>
      </c>
      <c r="OL35" s="1460">
        <f t="shared" si="585"/>
        <v>0</v>
      </c>
      <c r="OM35" s="1460">
        <f t="shared" si="585"/>
        <v>0</v>
      </c>
      <c r="ON35" s="1460">
        <f t="shared" si="585"/>
        <v>0</v>
      </c>
      <c r="OO35" s="1460">
        <f t="shared" si="582"/>
        <v>0</v>
      </c>
      <c r="OP35" s="1460">
        <f t="shared" si="807"/>
        <v>0</v>
      </c>
      <c r="OQ35" s="1460">
        <f t="shared" si="807"/>
        <v>0</v>
      </c>
      <c r="OR35" s="1460">
        <f t="shared" si="807"/>
        <v>0</v>
      </c>
      <c r="OS35" s="1460">
        <f t="shared" si="807"/>
        <v>0</v>
      </c>
      <c r="OT35" s="1460">
        <f t="shared" si="807"/>
        <v>0</v>
      </c>
      <c r="OU35" s="1460">
        <f t="shared" si="807"/>
        <v>0</v>
      </c>
      <c r="OV35" s="1460">
        <f t="shared" si="807"/>
        <v>0</v>
      </c>
      <c r="OW35" s="1460">
        <f t="shared" si="807"/>
        <v>0</v>
      </c>
      <c r="OX35" s="1460">
        <f t="shared" si="807"/>
        <v>0</v>
      </c>
      <c r="OY35" s="1460">
        <f t="shared" si="807"/>
        <v>0</v>
      </c>
      <c r="OZ35" s="1460">
        <f t="shared" si="807"/>
        <v>0</v>
      </c>
      <c r="PA35" s="1460">
        <f t="shared" si="807"/>
        <v>0</v>
      </c>
      <c r="PB35" s="1460">
        <f t="shared" si="807"/>
        <v>0</v>
      </c>
      <c r="PC35" s="1460">
        <f t="shared" si="807"/>
        <v>0</v>
      </c>
      <c r="PD35" s="1460">
        <f t="shared" si="807"/>
        <v>0</v>
      </c>
      <c r="PE35" s="1460">
        <f t="shared" si="807"/>
        <v>0</v>
      </c>
      <c r="PF35" s="1460">
        <f t="shared" si="808"/>
        <v>0</v>
      </c>
      <c r="PG35" s="1460">
        <f t="shared" si="808"/>
        <v>0</v>
      </c>
      <c r="PH35" s="1460">
        <f t="shared" si="808"/>
        <v>0</v>
      </c>
      <c r="PI35" s="1460">
        <f t="shared" si="808"/>
        <v>0</v>
      </c>
      <c r="PJ35" s="1460">
        <f t="shared" si="808"/>
        <v>0</v>
      </c>
      <c r="PK35" s="1460">
        <f t="shared" si="808"/>
        <v>0</v>
      </c>
      <c r="PL35" s="1460">
        <f t="shared" si="808"/>
        <v>0</v>
      </c>
      <c r="PM35" s="1460">
        <f t="shared" si="808"/>
        <v>0</v>
      </c>
      <c r="PN35" s="1460">
        <f t="shared" si="808"/>
        <v>0</v>
      </c>
      <c r="PO35" s="1460">
        <f t="shared" si="808"/>
        <v>0</v>
      </c>
      <c r="PP35" s="1460">
        <f t="shared" si="808"/>
        <v>0</v>
      </c>
      <c r="PQ35" s="1460">
        <f t="shared" si="808"/>
        <v>0</v>
      </c>
      <c r="PR35" s="1460">
        <f t="shared" si="808"/>
        <v>0</v>
      </c>
      <c r="PS35" s="1460">
        <f t="shared" si="808"/>
        <v>0</v>
      </c>
      <c r="PT35" s="1460">
        <f t="shared" si="808"/>
        <v>0</v>
      </c>
      <c r="PU35" s="1460">
        <f t="shared" si="808"/>
        <v>0</v>
      </c>
      <c r="PV35" s="1460">
        <f t="shared" ref="PV35:QK50" si="810">IF(PV$12&lt;$AO35,0,IF(PV$12&lt;=$AU35,(PV$8-$LW35)*$D35/12,IF(PV$12&gt;=$BF35,(PV$8-$LZ35)*$D35/12,IF(PV$12&gt;=$BE35,0,IF(PV$12&gt;=$BA35,(PV$8-$LY35)*$D35/12,IF(PV$12&gt;=$AZ35,0,IF(PV$12&gt;=$AV35,(PV$8-$LX35)*$D35/12,0)))))))</f>
        <v>0</v>
      </c>
      <c r="PW35" s="1460">
        <f t="shared" si="810"/>
        <v>0</v>
      </c>
      <c r="PX35" s="1460">
        <f t="shared" si="810"/>
        <v>0</v>
      </c>
      <c r="PY35" s="1460">
        <f t="shared" si="810"/>
        <v>0</v>
      </c>
      <c r="PZ35" s="1460">
        <f t="shared" si="810"/>
        <v>0</v>
      </c>
      <c r="QA35" s="1460">
        <f t="shared" si="810"/>
        <v>0</v>
      </c>
      <c r="QB35" s="1460">
        <f t="shared" si="810"/>
        <v>0</v>
      </c>
      <c r="QC35" s="1460">
        <f t="shared" si="810"/>
        <v>0</v>
      </c>
      <c r="QD35" s="1460">
        <f t="shared" si="810"/>
        <v>0</v>
      </c>
      <c r="QE35" s="1460">
        <f t="shared" si="810"/>
        <v>0</v>
      </c>
      <c r="QF35" s="1460">
        <f t="shared" si="810"/>
        <v>0</v>
      </c>
      <c r="QG35" s="1460">
        <f t="shared" si="810"/>
        <v>0</v>
      </c>
      <c r="QH35" s="1460">
        <f t="shared" si="810"/>
        <v>0</v>
      </c>
      <c r="QI35" s="1460">
        <f t="shared" si="810"/>
        <v>0</v>
      </c>
      <c r="QJ35" s="1460">
        <f t="shared" si="810"/>
        <v>0</v>
      </c>
      <c r="QK35" s="1460">
        <f t="shared" si="810"/>
        <v>0</v>
      </c>
      <c r="QL35" s="1460">
        <f t="shared" si="809"/>
        <v>0</v>
      </c>
      <c r="QM35" s="1460">
        <f t="shared" si="809"/>
        <v>0</v>
      </c>
      <c r="QN35" s="1460">
        <f t="shared" si="809"/>
        <v>0</v>
      </c>
      <c r="QO35" s="1460">
        <f t="shared" si="809"/>
        <v>0</v>
      </c>
      <c r="QP35" s="1460">
        <f t="shared" si="809"/>
        <v>0</v>
      </c>
      <c r="QQ35" s="1460">
        <f t="shared" si="809"/>
        <v>0</v>
      </c>
    </row>
    <row r="36" spans="1:459" s="1466" customFormat="1" ht="22.5" customHeight="1">
      <c r="A36" s="1468"/>
      <c r="B36" s="1469"/>
      <c r="C36" s="1469"/>
      <c r="D36" s="1470"/>
      <c r="E36" s="1471"/>
      <c r="F36" s="1472"/>
      <c r="G36" s="1472"/>
      <c r="H36" s="1473">
        <f t="shared" si="639"/>
        <v>0</v>
      </c>
      <c r="I36" s="1474">
        <v>0</v>
      </c>
      <c r="J36" s="1475">
        <f t="shared" si="437"/>
        <v>0</v>
      </c>
      <c r="K36" s="1476">
        <v>0</v>
      </c>
      <c r="L36" s="1477">
        <f t="shared" si="640"/>
        <v>0</v>
      </c>
      <c r="M36" s="1477">
        <f t="shared" si="641"/>
        <v>0</v>
      </c>
      <c r="N36" s="1478"/>
      <c r="O36" s="1479">
        <v>0</v>
      </c>
      <c r="P36" s="1480">
        <v>0</v>
      </c>
      <c r="Q36" s="1828">
        <v>0</v>
      </c>
      <c r="R36" s="1831">
        <f t="shared" si="642"/>
        <v>0</v>
      </c>
      <c r="S36" s="1481">
        <f>IF(AND(SUM(O36:Q36)=0,N36="NNN"),MIN('Operating History and Pro Forma'!$M$33,'Operating History and Pro Forma'!$T$15)*D36,SUM(O36:Q36)*D36)</f>
        <v>0</v>
      </c>
      <c r="T36" s="1482">
        <f t="shared" si="643"/>
        <v>0</v>
      </c>
      <c r="U36" s="1483">
        <f t="shared" si="644"/>
        <v>0</v>
      </c>
      <c r="V36" s="1480"/>
      <c r="W36" s="1514"/>
      <c r="X36" s="1486" t="str">
        <f t="shared" si="645"/>
        <v/>
      </c>
      <c r="Y36" s="1487">
        <f t="shared" si="646"/>
        <v>0</v>
      </c>
      <c r="Z36" s="1488"/>
      <c r="AA36" s="1488"/>
      <c r="AB36" s="1488"/>
      <c r="AC36" s="1488"/>
      <c r="AD36" s="1489">
        <f t="shared" si="647"/>
        <v>0</v>
      </c>
      <c r="AE36" s="1490" t="str">
        <f t="shared" si="648"/>
        <v/>
      </c>
      <c r="AF36" s="1491">
        <f t="shared" si="649"/>
        <v>0</v>
      </c>
      <c r="AG36" s="1492">
        <f t="shared" si="650"/>
        <v>0</v>
      </c>
      <c r="AH36" s="1493">
        <f t="shared" si="802"/>
        <v>0</v>
      </c>
      <c r="AI36" s="1493">
        <f t="shared" si="802"/>
        <v>0</v>
      </c>
      <c r="AJ36" s="1494">
        <f t="shared" si="802"/>
        <v>0</v>
      </c>
      <c r="AK36" s="1494">
        <f t="shared" si="802"/>
        <v>0</v>
      </c>
      <c r="AL36" s="1495">
        <f t="shared" si="802"/>
        <v>0</v>
      </c>
      <c r="AM36" s="1496">
        <f t="shared" si="802"/>
        <v>0</v>
      </c>
      <c r="AN36" s="1497">
        <f t="shared" si="399"/>
        <v>0</v>
      </c>
      <c r="AO36" s="1498">
        <f t="shared" si="443"/>
        <v>0</v>
      </c>
      <c r="AP36" s="1499">
        <f t="shared" si="651"/>
        <v>0</v>
      </c>
      <c r="AQ36" s="1500">
        <f t="shared" si="652"/>
        <v>0</v>
      </c>
      <c r="AR36" s="1501">
        <f t="shared" si="653"/>
        <v>0</v>
      </c>
      <c r="AS36" s="1498">
        <f t="shared" si="403"/>
        <v>0</v>
      </c>
      <c r="AT36" s="1501">
        <f t="shared" si="654"/>
        <v>0</v>
      </c>
      <c r="AU36" s="1498">
        <f t="shared" si="655"/>
        <v>1</v>
      </c>
      <c r="AV36" s="1498">
        <f t="shared" si="656"/>
        <v>2</v>
      </c>
      <c r="AW36" s="1499">
        <f t="shared" si="657"/>
        <v>0</v>
      </c>
      <c r="AX36" s="1502">
        <f t="shared" si="658"/>
        <v>0</v>
      </c>
      <c r="AY36" s="1503">
        <f t="shared" si="659"/>
        <v>0</v>
      </c>
      <c r="AZ36" s="1498">
        <f t="shared" si="660"/>
        <v>2</v>
      </c>
      <c r="BA36" s="1498">
        <f t="shared" si="661"/>
        <v>3</v>
      </c>
      <c r="BB36" s="1499">
        <f t="shared" si="662"/>
        <v>0</v>
      </c>
      <c r="BC36" s="1502">
        <f t="shared" si="663"/>
        <v>0</v>
      </c>
      <c r="BD36" s="1503">
        <f t="shared" si="664"/>
        <v>0</v>
      </c>
      <c r="BE36" s="1498">
        <f t="shared" si="665"/>
        <v>3</v>
      </c>
      <c r="BF36" s="1498">
        <f t="shared" si="666"/>
        <v>4</v>
      </c>
      <c r="BG36" s="1499">
        <f t="shared" si="667"/>
        <v>0</v>
      </c>
      <c r="BH36" s="1502">
        <f t="shared" si="668"/>
        <v>0</v>
      </c>
      <c r="BI36" s="1502">
        <f t="shared" si="669"/>
        <v>0</v>
      </c>
      <c r="BJ36" s="1504">
        <f t="shared" si="670"/>
        <v>1900</v>
      </c>
      <c r="BK36" s="1505" t="str">
        <f t="shared" si="671"/>
        <v/>
      </c>
      <c r="BL36" s="1506"/>
      <c r="BM36" s="1507">
        <f t="shared" si="672"/>
        <v>0</v>
      </c>
      <c r="BN36" s="1508">
        <f t="shared" si="803"/>
        <v>0</v>
      </c>
      <c r="BO36" s="1508">
        <f t="shared" si="803"/>
        <v>0</v>
      </c>
      <c r="BP36" s="1508">
        <f t="shared" si="803"/>
        <v>0</v>
      </c>
      <c r="BQ36" s="1508">
        <f t="shared" si="803"/>
        <v>0</v>
      </c>
      <c r="BR36" s="1508">
        <f t="shared" si="803"/>
        <v>0</v>
      </c>
      <c r="BS36" s="1508">
        <f t="shared" si="803"/>
        <v>0</v>
      </c>
      <c r="BT36" s="1508">
        <f t="shared" si="803"/>
        <v>0</v>
      </c>
      <c r="BU36" s="1508">
        <f t="shared" si="803"/>
        <v>0</v>
      </c>
      <c r="BV36" s="1508">
        <f t="shared" si="803"/>
        <v>0</v>
      </c>
      <c r="BW36" s="1508">
        <f t="shared" si="803"/>
        <v>0</v>
      </c>
      <c r="BX36" s="1508">
        <f t="shared" si="803"/>
        <v>0</v>
      </c>
      <c r="BY36" s="1507">
        <f t="shared" si="803"/>
        <v>0</v>
      </c>
      <c r="BZ36" s="1508">
        <f t="shared" si="803"/>
        <v>0</v>
      </c>
      <c r="CA36" s="1508">
        <f t="shared" si="803"/>
        <v>0</v>
      </c>
      <c r="CB36" s="1508">
        <f t="shared" si="803"/>
        <v>0</v>
      </c>
      <c r="CC36" s="1508">
        <f t="shared" si="803"/>
        <v>0</v>
      </c>
      <c r="CD36" s="1508">
        <f t="shared" si="604"/>
        <v>0</v>
      </c>
      <c r="CE36" s="1508">
        <f t="shared" si="604"/>
        <v>0</v>
      </c>
      <c r="CF36" s="1508">
        <f t="shared" si="604"/>
        <v>0</v>
      </c>
      <c r="CG36" s="1508">
        <f t="shared" si="604"/>
        <v>0</v>
      </c>
      <c r="CH36" s="1508">
        <f t="shared" si="604"/>
        <v>0</v>
      </c>
      <c r="CI36" s="1508">
        <f t="shared" si="604"/>
        <v>0</v>
      </c>
      <c r="CJ36" s="1509">
        <f t="shared" si="604"/>
        <v>0</v>
      </c>
      <c r="CK36" s="1507">
        <f t="shared" si="604"/>
        <v>0</v>
      </c>
      <c r="CL36" s="1508">
        <f t="shared" si="604"/>
        <v>0</v>
      </c>
      <c r="CM36" s="1508">
        <f t="shared" si="604"/>
        <v>0</v>
      </c>
      <c r="CN36" s="1508">
        <f t="shared" si="604"/>
        <v>0</v>
      </c>
      <c r="CO36" s="1508">
        <f t="shared" si="604"/>
        <v>0</v>
      </c>
      <c r="CP36" s="1508">
        <f t="shared" si="604"/>
        <v>0</v>
      </c>
      <c r="CQ36" s="1508">
        <f t="shared" si="604"/>
        <v>0</v>
      </c>
      <c r="CR36" s="1508">
        <f t="shared" si="604"/>
        <v>0</v>
      </c>
      <c r="CS36" s="1508">
        <f t="shared" si="604"/>
        <v>0</v>
      </c>
      <c r="CT36" s="1508">
        <f t="shared" si="605"/>
        <v>0</v>
      </c>
      <c r="CU36" s="1508">
        <f t="shared" si="605"/>
        <v>0</v>
      </c>
      <c r="CV36" s="1509">
        <f t="shared" si="605"/>
        <v>0</v>
      </c>
      <c r="CW36" s="1508">
        <f t="shared" si="605"/>
        <v>0</v>
      </c>
      <c r="CX36" s="1508">
        <f t="shared" si="605"/>
        <v>0</v>
      </c>
      <c r="CY36" s="1508">
        <f t="shared" si="605"/>
        <v>0</v>
      </c>
      <c r="CZ36" s="1508">
        <f t="shared" si="605"/>
        <v>0</v>
      </c>
      <c r="DA36" s="1508">
        <f t="shared" si="605"/>
        <v>0</v>
      </c>
      <c r="DB36" s="1508">
        <f t="shared" si="605"/>
        <v>0</v>
      </c>
      <c r="DC36" s="1508">
        <f t="shared" si="605"/>
        <v>0</v>
      </c>
      <c r="DD36" s="1508">
        <f t="shared" si="605"/>
        <v>0</v>
      </c>
      <c r="DE36" s="1508">
        <f t="shared" si="605"/>
        <v>0</v>
      </c>
      <c r="DF36" s="1508">
        <f t="shared" si="605"/>
        <v>0</v>
      </c>
      <c r="DG36" s="1508">
        <f t="shared" si="605"/>
        <v>0</v>
      </c>
      <c r="DH36" s="1509">
        <f t="shared" si="605"/>
        <v>0</v>
      </c>
      <c r="DI36" s="1508">
        <f t="shared" si="605"/>
        <v>0</v>
      </c>
      <c r="DJ36" s="1508">
        <f t="shared" si="606"/>
        <v>0</v>
      </c>
      <c r="DK36" s="1508">
        <f t="shared" si="606"/>
        <v>0</v>
      </c>
      <c r="DL36" s="1508">
        <f t="shared" si="606"/>
        <v>0</v>
      </c>
      <c r="DM36" s="1508">
        <f t="shared" si="606"/>
        <v>0</v>
      </c>
      <c r="DN36" s="1508">
        <f t="shared" si="606"/>
        <v>0</v>
      </c>
      <c r="DO36" s="1508">
        <f t="shared" si="606"/>
        <v>0</v>
      </c>
      <c r="DP36" s="1508">
        <f t="shared" si="606"/>
        <v>0</v>
      </c>
      <c r="DQ36" s="1508">
        <f t="shared" si="606"/>
        <v>0</v>
      </c>
      <c r="DR36" s="1508">
        <f t="shared" si="606"/>
        <v>0</v>
      </c>
      <c r="DS36" s="1508">
        <f t="shared" si="606"/>
        <v>0</v>
      </c>
      <c r="DT36" s="1509">
        <f t="shared" si="606"/>
        <v>0</v>
      </c>
      <c r="DU36" s="1507">
        <f t="shared" si="606"/>
        <v>0</v>
      </c>
      <c r="DV36" s="1508">
        <f t="shared" si="606"/>
        <v>0</v>
      </c>
      <c r="DW36" s="1508">
        <f t="shared" si="606"/>
        <v>0</v>
      </c>
      <c r="DX36" s="1508">
        <f t="shared" si="606"/>
        <v>0</v>
      </c>
      <c r="DY36" s="1508">
        <f t="shared" si="606"/>
        <v>0</v>
      </c>
      <c r="DZ36" s="1508">
        <f t="shared" si="607"/>
        <v>0</v>
      </c>
      <c r="EA36" s="1508">
        <f t="shared" si="607"/>
        <v>0</v>
      </c>
      <c r="EB36" s="1508">
        <f t="shared" si="607"/>
        <v>0</v>
      </c>
      <c r="EC36" s="1508">
        <f t="shared" si="607"/>
        <v>0</v>
      </c>
      <c r="ED36" s="1508">
        <f t="shared" si="607"/>
        <v>0</v>
      </c>
      <c r="EE36" s="1508">
        <f t="shared" si="607"/>
        <v>0</v>
      </c>
      <c r="EF36" s="1508">
        <f t="shared" si="607"/>
        <v>0</v>
      </c>
      <c r="EG36" s="1507">
        <f t="shared" si="607"/>
        <v>0</v>
      </c>
      <c r="EH36" s="1508">
        <f t="shared" si="607"/>
        <v>0</v>
      </c>
      <c r="EI36" s="1508">
        <f t="shared" si="607"/>
        <v>0</v>
      </c>
      <c r="EJ36" s="1508">
        <f t="shared" si="607"/>
        <v>0</v>
      </c>
      <c r="EK36" s="1508">
        <f t="shared" si="607"/>
        <v>0</v>
      </c>
      <c r="EL36" s="1508">
        <f t="shared" si="607"/>
        <v>0</v>
      </c>
      <c r="EM36" s="1508">
        <f t="shared" si="607"/>
        <v>0</v>
      </c>
      <c r="EN36" s="1508">
        <f t="shared" si="607"/>
        <v>0</v>
      </c>
      <c r="EO36" s="1508">
        <f t="shared" si="607"/>
        <v>0</v>
      </c>
      <c r="EP36" s="1508">
        <f t="shared" si="608"/>
        <v>0</v>
      </c>
      <c r="EQ36" s="1508">
        <f t="shared" si="608"/>
        <v>0</v>
      </c>
      <c r="ER36" s="1509">
        <f t="shared" si="608"/>
        <v>0</v>
      </c>
      <c r="ES36" s="1507">
        <f t="shared" si="608"/>
        <v>0</v>
      </c>
      <c r="ET36" s="1508">
        <f t="shared" si="608"/>
        <v>0</v>
      </c>
      <c r="EU36" s="1508">
        <f t="shared" si="608"/>
        <v>0</v>
      </c>
      <c r="EV36" s="1508">
        <f t="shared" si="608"/>
        <v>0</v>
      </c>
      <c r="EW36" s="1508">
        <f t="shared" si="608"/>
        <v>0</v>
      </c>
      <c r="EX36" s="1508">
        <f t="shared" si="608"/>
        <v>0</v>
      </c>
      <c r="EY36" s="1508">
        <f t="shared" si="608"/>
        <v>0</v>
      </c>
      <c r="EZ36" s="1508">
        <f t="shared" si="608"/>
        <v>0</v>
      </c>
      <c r="FA36" s="1508">
        <f t="shared" si="608"/>
        <v>0</v>
      </c>
      <c r="FB36" s="1508">
        <f t="shared" si="608"/>
        <v>0</v>
      </c>
      <c r="FC36" s="1508">
        <f t="shared" si="608"/>
        <v>0</v>
      </c>
      <c r="FD36" s="1509">
        <f t="shared" si="608"/>
        <v>0</v>
      </c>
      <c r="FE36" s="1508">
        <f t="shared" si="608"/>
        <v>0</v>
      </c>
      <c r="FF36" s="1508">
        <f t="shared" si="609"/>
        <v>0</v>
      </c>
      <c r="FG36" s="1508">
        <f t="shared" si="610"/>
        <v>0</v>
      </c>
      <c r="FH36" s="1508">
        <f t="shared" si="610"/>
        <v>0</v>
      </c>
      <c r="FI36" s="1508">
        <f t="shared" si="610"/>
        <v>0</v>
      </c>
      <c r="FJ36" s="1508">
        <f t="shared" si="610"/>
        <v>0</v>
      </c>
      <c r="FK36" s="1508">
        <f t="shared" si="610"/>
        <v>0</v>
      </c>
      <c r="FL36" s="1508">
        <f t="shared" si="610"/>
        <v>0</v>
      </c>
      <c r="FM36" s="1508">
        <f t="shared" si="610"/>
        <v>0</v>
      </c>
      <c r="FN36" s="1508">
        <f t="shared" si="610"/>
        <v>0</v>
      </c>
      <c r="FO36" s="1508">
        <f t="shared" si="610"/>
        <v>0</v>
      </c>
      <c r="FP36" s="1509">
        <f t="shared" si="610"/>
        <v>0</v>
      </c>
      <c r="FQ36" s="1508">
        <f t="shared" si="610"/>
        <v>0</v>
      </c>
      <c r="FR36" s="1508">
        <f t="shared" si="610"/>
        <v>0</v>
      </c>
      <c r="FS36" s="1508">
        <f t="shared" si="610"/>
        <v>0</v>
      </c>
      <c r="FT36" s="1508">
        <f t="shared" si="610"/>
        <v>0</v>
      </c>
      <c r="FU36" s="1508">
        <f t="shared" si="610"/>
        <v>0</v>
      </c>
      <c r="FV36" s="1508">
        <f t="shared" si="610"/>
        <v>0</v>
      </c>
      <c r="FW36" s="1508">
        <f t="shared" si="804"/>
        <v>0</v>
      </c>
      <c r="FX36" s="1508">
        <f t="shared" si="804"/>
        <v>0</v>
      </c>
      <c r="FY36" s="1508">
        <f t="shared" si="804"/>
        <v>0</v>
      </c>
      <c r="FZ36" s="1508">
        <f t="shared" si="804"/>
        <v>0</v>
      </c>
      <c r="GA36" s="1508">
        <f t="shared" si="804"/>
        <v>0</v>
      </c>
      <c r="GB36" s="1509">
        <f t="shared" si="804"/>
        <v>0</v>
      </c>
      <c r="GC36" s="1506"/>
      <c r="GD36" s="1458">
        <f t="shared" si="673"/>
        <v>1</v>
      </c>
      <c r="GE36" s="1510">
        <f t="shared" si="586"/>
        <v>0</v>
      </c>
      <c r="GF36" s="1511">
        <f t="shared" si="586"/>
        <v>0</v>
      </c>
      <c r="GG36" s="1511">
        <f t="shared" si="586"/>
        <v>0</v>
      </c>
      <c r="GH36" s="1511">
        <f t="shared" si="586"/>
        <v>0</v>
      </c>
      <c r="GI36" s="1511">
        <f t="shared" si="586"/>
        <v>0</v>
      </c>
      <c r="GJ36" s="1511">
        <f t="shared" si="586"/>
        <v>0</v>
      </c>
      <c r="GK36" s="1511">
        <f t="shared" si="586"/>
        <v>0</v>
      </c>
      <c r="GL36" s="1511">
        <f t="shared" si="586"/>
        <v>0</v>
      </c>
      <c r="GM36" s="1511">
        <f t="shared" si="586"/>
        <v>0</v>
      </c>
      <c r="GN36" s="1512">
        <f t="shared" si="586"/>
        <v>0</v>
      </c>
      <c r="GO36" s="1513">
        <f t="shared" si="674"/>
        <v>0</v>
      </c>
      <c r="GP36" s="1506"/>
      <c r="GQ36" s="1510">
        <f t="shared" si="806"/>
        <v>0</v>
      </c>
      <c r="GR36" s="1511">
        <f t="shared" si="806"/>
        <v>0</v>
      </c>
      <c r="GS36" s="1511">
        <f t="shared" si="806"/>
        <v>0</v>
      </c>
      <c r="GT36" s="1511">
        <f t="shared" si="806"/>
        <v>0</v>
      </c>
      <c r="GU36" s="1511">
        <f t="shared" si="806"/>
        <v>0</v>
      </c>
      <c r="GV36" s="1511">
        <f t="shared" si="806"/>
        <v>0</v>
      </c>
      <c r="GW36" s="1511">
        <f t="shared" si="806"/>
        <v>0</v>
      </c>
      <c r="GX36" s="1511">
        <f t="shared" si="806"/>
        <v>0</v>
      </c>
      <c r="GY36" s="1511">
        <f t="shared" si="806"/>
        <v>0</v>
      </c>
      <c r="GZ36" s="1512">
        <f t="shared" si="806"/>
        <v>0</v>
      </c>
      <c r="HA36" s="1513">
        <f t="shared" si="675"/>
        <v>0</v>
      </c>
      <c r="HB36" s="1506">
        <f t="shared" si="676"/>
        <v>1</v>
      </c>
      <c r="HC36" s="1506"/>
      <c r="HD36" s="1508">
        <f t="shared" si="677"/>
        <v>0</v>
      </c>
      <c r="HE36" s="1460">
        <f t="shared" si="678"/>
        <v>0</v>
      </c>
      <c r="HF36" s="1460">
        <f t="shared" si="679"/>
        <v>0</v>
      </c>
      <c r="HG36" s="1460">
        <f t="shared" si="680"/>
        <v>0</v>
      </c>
      <c r="HH36" s="1460">
        <f t="shared" si="681"/>
        <v>0</v>
      </c>
      <c r="HI36" s="1460">
        <f t="shared" si="682"/>
        <v>0</v>
      </c>
      <c r="HJ36" s="1460">
        <f t="shared" si="683"/>
        <v>0</v>
      </c>
      <c r="HK36" s="1460">
        <f t="shared" si="684"/>
        <v>0</v>
      </c>
      <c r="HL36" s="1460">
        <f t="shared" si="685"/>
        <v>0</v>
      </c>
      <c r="HM36" s="1460">
        <f t="shared" si="686"/>
        <v>0</v>
      </c>
      <c r="HN36" s="1460">
        <f t="shared" si="687"/>
        <v>0</v>
      </c>
      <c r="HO36" s="1460">
        <f t="shared" si="688"/>
        <v>0</v>
      </c>
      <c r="HP36" s="1460">
        <f t="shared" si="689"/>
        <v>0</v>
      </c>
      <c r="HQ36" s="1460">
        <f t="shared" si="690"/>
        <v>0</v>
      </c>
      <c r="HR36" s="1460">
        <f t="shared" si="691"/>
        <v>0</v>
      </c>
      <c r="HS36" s="1460">
        <f t="shared" si="692"/>
        <v>0</v>
      </c>
      <c r="HT36" s="1460">
        <f t="shared" si="693"/>
        <v>0</v>
      </c>
      <c r="HU36" s="1460">
        <f t="shared" si="694"/>
        <v>0</v>
      </c>
      <c r="HV36" s="1460">
        <f t="shared" si="695"/>
        <v>0</v>
      </c>
      <c r="HW36" s="1460">
        <f t="shared" si="696"/>
        <v>0</v>
      </c>
      <c r="HX36" s="1460">
        <f t="shared" si="697"/>
        <v>0</v>
      </c>
      <c r="HY36" s="1460">
        <f t="shared" si="698"/>
        <v>0</v>
      </c>
      <c r="HZ36" s="1460">
        <f t="shared" si="699"/>
        <v>0</v>
      </c>
      <c r="IA36" s="1460">
        <f t="shared" si="700"/>
        <v>0</v>
      </c>
      <c r="IB36" s="1460">
        <f t="shared" si="701"/>
        <v>0</v>
      </c>
      <c r="IC36" s="1460">
        <f t="shared" si="702"/>
        <v>0</v>
      </c>
      <c r="ID36" s="1460">
        <f t="shared" si="703"/>
        <v>0</v>
      </c>
      <c r="IE36" s="1460">
        <f t="shared" si="704"/>
        <v>0</v>
      </c>
      <c r="IF36" s="1460">
        <f t="shared" si="705"/>
        <v>0</v>
      </c>
      <c r="IG36" s="1460">
        <f t="shared" si="706"/>
        <v>0</v>
      </c>
      <c r="IH36" s="1460">
        <f t="shared" si="707"/>
        <v>0</v>
      </c>
      <c r="II36" s="1460">
        <f t="shared" si="708"/>
        <v>0</v>
      </c>
      <c r="IJ36" s="1460">
        <f t="shared" si="709"/>
        <v>0</v>
      </c>
      <c r="IK36" s="1460">
        <f t="shared" si="710"/>
        <v>0</v>
      </c>
      <c r="IL36" s="1460">
        <f t="shared" si="711"/>
        <v>0</v>
      </c>
      <c r="IM36" s="1460">
        <f t="shared" si="712"/>
        <v>0</v>
      </c>
      <c r="IN36" s="1460">
        <f t="shared" si="713"/>
        <v>0</v>
      </c>
      <c r="IO36" s="1460">
        <f t="shared" si="714"/>
        <v>0</v>
      </c>
      <c r="IP36" s="1460">
        <f t="shared" si="715"/>
        <v>0</v>
      </c>
      <c r="IQ36" s="1460">
        <f t="shared" si="716"/>
        <v>0</v>
      </c>
      <c r="IR36" s="1460">
        <f t="shared" si="717"/>
        <v>0</v>
      </c>
      <c r="IS36" s="1460">
        <f t="shared" si="718"/>
        <v>0</v>
      </c>
      <c r="IT36" s="1460">
        <f t="shared" si="719"/>
        <v>0</v>
      </c>
      <c r="IU36" s="1460">
        <f t="shared" si="720"/>
        <v>0</v>
      </c>
      <c r="IV36" s="1460">
        <f t="shared" si="721"/>
        <v>0</v>
      </c>
      <c r="IW36" s="1460">
        <f t="shared" si="722"/>
        <v>0</v>
      </c>
      <c r="IX36" s="1460">
        <f t="shared" si="723"/>
        <v>0</v>
      </c>
      <c r="IY36" s="1460">
        <f t="shared" si="724"/>
        <v>0</v>
      </c>
      <c r="IZ36" s="1460">
        <f t="shared" si="725"/>
        <v>0</v>
      </c>
      <c r="JA36" s="1460">
        <f t="shared" si="726"/>
        <v>0</v>
      </c>
      <c r="JB36" s="1460">
        <f t="shared" si="727"/>
        <v>0</v>
      </c>
      <c r="JC36" s="1460">
        <f t="shared" si="728"/>
        <v>0</v>
      </c>
      <c r="JD36" s="1460">
        <f t="shared" si="729"/>
        <v>0</v>
      </c>
      <c r="JE36" s="1460">
        <f t="shared" si="730"/>
        <v>0</v>
      </c>
      <c r="JF36" s="1460">
        <f t="shared" si="731"/>
        <v>0</v>
      </c>
      <c r="JG36" s="1460">
        <f t="shared" si="732"/>
        <v>0</v>
      </c>
      <c r="JH36" s="1460">
        <f t="shared" si="733"/>
        <v>0</v>
      </c>
      <c r="JI36" s="1460">
        <f t="shared" si="734"/>
        <v>0</v>
      </c>
      <c r="JJ36" s="1460">
        <f t="shared" si="735"/>
        <v>0</v>
      </c>
      <c r="JK36" s="1460">
        <f t="shared" si="736"/>
        <v>0</v>
      </c>
      <c r="JL36" s="1460">
        <f t="shared" si="737"/>
        <v>0</v>
      </c>
      <c r="JM36" s="1460">
        <f t="shared" si="738"/>
        <v>0</v>
      </c>
      <c r="JN36" s="1460">
        <f t="shared" si="739"/>
        <v>0</v>
      </c>
      <c r="JO36" s="1460">
        <f t="shared" si="740"/>
        <v>0</v>
      </c>
      <c r="JP36" s="1460">
        <f t="shared" si="741"/>
        <v>0</v>
      </c>
      <c r="JQ36" s="1460">
        <f t="shared" si="742"/>
        <v>0</v>
      </c>
      <c r="JR36" s="1460">
        <f t="shared" si="743"/>
        <v>0</v>
      </c>
      <c r="JS36" s="1460">
        <f t="shared" si="744"/>
        <v>0</v>
      </c>
      <c r="JT36" s="1460">
        <f t="shared" si="745"/>
        <v>0</v>
      </c>
      <c r="JU36" s="1460">
        <f t="shared" si="746"/>
        <v>0</v>
      </c>
      <c r="JV36" s="1460">
        <f t="shared" si="747"/>
        <v>0</v>
      </c>
      <c r="JW36" s="1460">
        <f t="shared" si="748"/>
        <v>0</v>
      </c>
      <c r="JX36" s="1460">
        <f t="shared" si="749"/>
        <v>0</v>
      </c>
      <c r="JY36" s="1460">
        <f t="shared" si="750"/>
        <v>0</v>
      </c>
      <c r="JZ36" s="1460">
        <f t="shared" si="751"/>
        <v>0</v>
      </c>
      <c r="KA36" s="1460">
        <f t="shared" si="752"/>
        <v>0</v>
      </c>
      <c r="KB36" s="1460">
        <f t="shared" si="753"/>
        <v>0</v>
      </c>
      <c r="KC36" s="1460">
        <f t="shared" si="754"/>
        <v>0</v>
      </c>
      <c r="KD36" s="1460">
        <f t="shared" si="755"/>
        <v>0</v>
      </c>
      <c r="KE36" s="1460">
        <f t="shared" si="756"/>
        <v>0</v>
      </c>
      <c r="KF36" s="1460">
        <f t="shared" si="757"/>
        <v>0</v>
      </c>
      <c r="KG36" s="1460">
        <f t="shared" si="758"/>
        <v>0</v>
      </c>
      <c r="KH36" s="1460">
        <f t="shared" si="759"/>
        <v>0</v>
      </c>
      <c r="KI36" s="1460">
        <f t="shared" si="760"/>
        <v>0</v>
      </c>
      <c r="KJ36" s="1460">
        <f t="shared" si="761"/>
        <v>0</v>
      </c>
      <c r="KK36" s="1460">
        <f t="shared" si="762"/>
        <v>0</v>
      </c>
      <c r="KL36" s="1460">
        <f t="shared" si="763"/>
        <v>0</v>
      </c>
      <c r="KM36" s="1460">
        <f t="shared" si="764"/>
        <v>0</v>
      </c>
      <c r="KN36" s="1460">
        <f t="shared" si="765"/>
        <v>0</v>
      </c>
      <c r="KO36" s="1460">
        <f t="shared" si="766"/>
        <v>0</v>
      </c>
      <c r="KP36" s="1460">
        <f t="shared" si="767"/>
        <v>0</v>
      </c>
      <c r="KQ36" s="1460">
        <f t="shared" si="768"/>
        <v>0</v>
      </c>
      <c r="KR36" s="1460">
        <f t="shared" si="769"/>
        <v>0</v>
      </c>
      <c r="KS36" s="1460">
        <f t="shared" si="770"/>
        <v>0</v>
      </c>
      <c r="KT36" s="1460">
        <f t="shared" si="771"/>
        <v>0</v>
      </c>
      <c r="KU36" s="1460">
        <f t="shared" si="772"/>
        <v>0</v>
      </c>
      <c r="KV36" s="1460">
        <f t="shared" si="773"/>
        <v>0</v>
      </c>
      <c r="KW36" s="1460">
        <f t="shared" si="774"/>
        <v>0</v>
      </c>
      <c r="KX36" s="1460">
        <f t="shared" si="775"/>
        <v>0</v>
      </c>
      <c r="KY36" s="1460">
        <f t="shared" si="776"/>
        <v>0</v>
      </c>
      <c r="KZ36" s="1460">
        <f t="shared" si="777"/>
        <v>0</v>
      </c>
      <c r="LA36" s="1460">
        <f t="shared" si="778"/>
        <v>0</v>
      </c>
      <c r="LB36" s="1460">
        <f t="shared" si="779"/>
        <v>0</v>
      </c>
      <c r="LC36" s="1460">
        <f t="shared" si="780"/>
        <v>0</v>
      </c>
      <c r="LD36" s="1460">
        <f t="shared" si="781"/>
        <v>0</v>
      </c>
      <c r="LE36" s="1460">
        <f t="shared" si="782"/>
        <v>0</v>
      </c>
      <c r="LF36" s="1460">
        <f t="shared" si="783"/>
        <v>0</v>
      </c>
      <c r="LG36" s="1460">
        <f t="shared" si="784"/>
        <v>0</v>
      </c>
      <c r="LH36" s="1460">
        <f t="shared" si="785"/>
        <v>0</v>
      </c>
      <c r="LI36" s="1460">
        <f t="shared" si="786"/>
        <v>0</v>
      </c>
      <c r="LJ36" s="1460">
        <f t="shared" si="787"/>
        <v>0</v>
      </c>
      <c r="LK36" s="1460">
        <f t="shared" si="788"/>
        <v>0</v>
      </c>
      <c r="LL36" s="1460">
        <f t="shared" si="789"/>
        <v>0</v>
      </c>
      <c r="LM36" s="1460">
        <f t="shared" si="790"/>
        <v>0</v>
      </c>
      <c r="LN36" s="1460">
        <f t="shared" si="791"/>
        <v>0</v>
      </c>
      <c r="LO36" s="1460">
        <f t="shared" si="792"/>
        <v>0</v>
      </c>
      <c r="LP36" s="1460">
        <f t="shared" si="793"/>
        <v>0</v>
      </c>
      <c r="LQ36" s="1460">
        <f t="shared" si="794"/>
        <v>0</v>
      </c>
      <c r="LR36" s="1460">
        <f t="shared" si="795"/>
        <v>0</v>
      </c>
      <c r="LS36" s="1460">
        <f t="shared" si="796"/>
        <v>0</v>
      </c>
      <c r="LW36" s="1467">
        <f t="shared" si="797"/>
        <v>0</v>
      </c>
      <c r="LX36" s="1467">
        <f t="shared" si="798"/>
        <v>0</v>
      </c>
      <c r="LY36" s="1467">
        <f t="shared" si="799"/>
        <v>0</v>
      </c>
      <c r="LZ36" s="1467">
        <f t="shared" si="800"/>
        <v>0</v>
      </c>
      <c r="MA36" s="1506"/>
      <c r="MB36" s="1460">
        <f t="shared" si="801"/>
        <v>0</v>
      </c>
      <c r="MC36" s="1460">
        <f t="shared" si="805"/>
        <v>0</v>
      </c>
      <c r="MD36" s="1460">
        <f t="shared" si="805"/>
        <v>0</v>
      </c>
      <c r="ME36" s="1460">
        <f t="shared" si="805"/>
        <v>0</v>
      </c>
      <c r="MF36" s="1460">
        <f t="shared" si="805"/>
        <v>0</v>
      </c>
      <c r="MG36" s="1460">
        <f t="shared" si="805"/>
        <v>0</v>
      </c>
      <c r="MH36" s="1460">
        <f t="shared" si="805"/>
        <v>0</v>
      </c>
      <c r="MI36" s="1460">
        <f t="shared" si="805"/>
        <v>0</v>
      </c>
      <c r="MJ36" s="1460">
        <f t="shared" si="805"/>
        <v>0</v>
      </c>
      <c r="MK36" s="1460">
        <f t="shared" si="805"/>
        <v>0</v>
      </c>
      <c r="ML36" s="1460">
        <f t="shared" si="805"/>
        <v>0</v>
      </c>
      <c r="MM36" s="1460">
        <f t="shared" si="805"/>
        <v>0</v>
      </c>
      <c r="MN36" s="1460">
        <f t="shared" si="805"/>
        <v>0</v>
      </c>
      <c r="MO36" s="1460">
        <f t="shared" si="805"/>
        <v>0</v>
      </c>
      <c r="MP36" s="1460">
        <f t="shared" si="805"/>
        <v>0</v>
      </c>
      <c r="MQ36" s="1460">
        <f t="shared" si="805"/>
        <v>0</v>
      </c>
      <c r="MR36" s="1460">
        <f t="shared" si="805"/>
        <v>0</v>
      </c>
      <c r="MS36" s="1460">
        <f t="shared" si="583"/>
        <v>0</v>
      </c>
      <c r="MT36" s="1460">
        <f t="shared" si="583"/>
        <v>0</v>
      </c>
      <c r="MU36" s="1460">
        <f t="shared" si="583"/>
        <v>0</v>
      </c>
      <c r="MV36" s="1460">
        <f t="shared" si="583"/>
        <v>0</v>
      </c>
      <c r="MW36" s="1460">
        <f t="shared" si="583"/>
        <v>0</v>
      </c>
      <c r="MX36" s="1460">
        <f t="shared" si="583"/>
        <v>0</v>
      </c>
      <c r="MY36" s="1460">
        <f t="shared" si="583"/>
        <v>0</v>
      </c>
      <c r="MZ36" s="1460">
        <f t="shared" si="583"/>
        <v>0</v>
      </c>
      <c r="NA36" s="1460">
        <f t="shared" si="583"/>
        <v>0</v>
      </c>
      <c r="NB36" s="1460">
        <f t="shared" si="583"/>
        <v>0</v>
      </c>
      <c r="NC36" s="1460">
        <f t="shared" si="583"/>
        <v>0</v>
      </c>
      <c r="ND36" s="1460">
        <f t="shared" si="583"/>
        <v>0</v>
      </c>
      <c r="NE36" s="1460">
        <f t="shared" si="583"/>
        <v>0</v>
      </c>
      <c r="NF36" s="1460">
        <f t="shared" si="583"/>
        <v>0</v>
      </c>
      <c r="NG36" s="1460">
        <f t="shared" si="583"/>
        <v>0</v>
      </c>
      <c r="NH36" s="1460">
        <f t="shared" si="583"/>
        <v>0</v>
      </c>
      <c r="NI36" s="1460">
        <f t="shared" si="584"/>
        <v>0</v>
      </c>
      <c r="NJ36" s="1460">
        <f t="shared" si="584"/>
        <v>0</v>
      </c>
      <c r="NK36" s="1460">
        <f t="shared" si="584"/>
        <v>0</v>
      </c>
      <c r="NL36" s="1460">
        <f t="shared" si="584"/>
        <v>0</v>
      </c>
      <c r="NM36" s="1460">
        <f t="shared" si="584"/>
        <v>0</v>
      </c>
      <c r="NN36" s="1460">
        <f t="shared" si="584"/>
        <v>0</v>
      </c>
      <c r="NO36" s="1460">
        <f t="shared" si="584"/>
        <v>0</v>
      </c>
      <c r="NP36" s="1460">
        <f t="shared" si="584"/>
        <v>0</v>
      </c>
      <c r="NQ36" s="1460">
        <f t="shared" si="584"/>
        <v>0</v>
      </c>
      <c r="NR36" s="1460">
        <f t="shared" si="584"/>
        <v>0</v>
      </c>
      <c r="NS36" s="1460">
        <f t="shared" si="584"/>
        <v>0</v>
      </c>
      <c r="NT36" s="1460">
        <f t="shared" si="584"/>
        <v>0</v>
      </c>
      <c r="NU36" s="1460">
        <f t="shared" si="584"/>
        <v>0</v>
      </c>
      <c r="NV36" s="1460">
        <f t="shared" si="584"/>
        <v>0</v>
      </c>
      <c r="NW36" s="1460">
        <f t="shared" si="584"/>
        <v>0</v>
      </c>
      <c r="NX36" s="1460">
        <f t="shared" si="584"/>
        <v>0</v>
      </c>
      <c r="NY36" s="1460">
        <f t="shared" si="585"/>
        <v>0</v>
      </c>
      <c r="NZ36" s="1460">
        <f t="shared" si="585"/>
        <v>0</v>
      </c>
      <c r="OA36" s="1460">
        <f t="shared" si="585"/>
        <v>0</v>
      </c>
      <c r="OB36" s="1460">
        <f t="shared" si="585"/>
        <v>0</v>
      </c>
      <c r="OC36" s="1460">
        <f t="shared" si="585"/>
        <v>0</v>
      </c>
      <c r="OD36" s="1460">
        <f t="shared" si="585"/>
        <v>0</v>
      </c>
      <c r="OE36" s="1460">
        <f t="shared" si="585"/>
        <v>0</v>
      </c>
      <c r="OF36" s="1460">
        <f t="shared" si="585"/>
        <v>0</v>
      </c>
      <c r="OG36" s="1460">
        <f t="shared" si="585"/>
        <v>0</v>
      </c>
      <c r="OH36" s="1460">
        <f t="shared" si="585"/>
        <v>0</v>
      </c>
      <c r="OI36" s="1460">
        <f t="shared" si="585"/>
        <v>0</v>
      </c>
      <c r="OJ36" s="1460">
        <f t="shared" si="585"/>
        <v>0</v>
      </c>
      <c r="OK36" s="1460">
        <f t="shared" si="585"/>
        <v>0</v>
      </c>
      <c r="OL36" s="1460">
        <f t="shared" si="585"/>
        <v>0</v>
      </c>
      <c r="OM36" s="1460">
        <f t="shared" si="585"/>
        <v>0</v>
      </c>
      <c r="ON36" s="1460">
        <f t="shared" si="585"/>
        <v>0</v>
      </c>
      <c r="OO36" s="1460">
        <f t="shared" si="582"/>
        <v>0</v>
      </c>
      <c r="OP36" s="1460">
        <f t="shared" si="807"/>
        <v>0</v>
      </c>
      <c r="OQ36" s="1460">
        <f t="shared" si="807"/>
        <v>0</v>
      </c>
      <c r="OR36" s="1460">
        <f t="shared" si="807"/>
        <v>0</v>
      </c>
      <c r="OS36" s="1460">
        <f t="shared" si="807"/>
        <v>0</v>
      </c>
      <c r="OT36" s="1460">
        <f t="shared" si="807"/>
        <v>0</v>
      </c>
      <c r="OU36" s="1460">
        <f t="shared" si="807"/>
        <v>0</v>
      </c>
      <c r="OV36" s="1460">
        <f t="shared" si="807"/>
        <v>0</v>
      </c>
      <c r="OW36" s="1460">
        <f t="shared" si="807"/>
        <v>0</v>
      </c>
      <c r="OX36" s="1460">
        <f t="shared" si="807"/>
        <v>0</v>
      </c>
      <c r="OY36" s="1460">
        <f t="shared" si="807"/>
        <v>0</v>
      </c>
      <c r="OZ36" s="1460">
        <f t="shared" si="807"/>
        <v>0</v>
      </c>
      <c r="PA36" s="1460">
        <f t="shared" si="807"/>
        <v>0</v>
      </c>
      <c r="PB36" s="1460">
        <f t="shared" si="807"/>
        <v>0</v>
      </c>
      <c r="PC36" s="1460">
        <f t="shared" si="807"/>
        <v>0</v>
      </c>
      <c r="PD36" s="1460">
        <f t="shared" si="807"/>
        <v>0</v>
      </c>
      <c r="PE36" s="1460">
        <f t="shared" si="807"/>
        <v>0</v>
      </c>
      <c r="PF36" s="1460">
        <f t="shared" si="808"/>
        <v>0</v>
      </c>
      <c r="PG36" s="1460">
        <f t="shared" si="808"/>
        <v>0</v>
      </c>
      <c r="PH36" s="1460">
        <f t="shared" si="808"/>
        <v>0</v>
      </c>
      <c r="PI36" s="1460">
        <f t="shared" si="808"/>
        <v>0</v>
      </c>
      <c r="PJ36" s="1460">
        <f t="shared" si="808"/>
        <v>0</v>
      </c>
      <c r="PK36" s="1460">
        <f t="shared" si="808"/>
        <v>0</v>
      </c>
      <c r="PL36" s="1460">
        <f t="shared" si="808"/>
        <v>0</v>
      </c>
      <c r="PM36" s="1460">
        <f t="shared" si="808"/>
        <v>0</v>
      </c>
      <c r="PN36" s="1460">
        <f t="shared" si="808"/>
        <v>0</v>
      </c>
      <c r="PO36" s="1460">
        <f t="shared" si="808"/>
        <v>0</v>
      </c>
      <c r="PP36" s="1460">
        <f t="shared" si="808"/>
        <v>0</v>
      </c>
      <c r="PQ36" s="1460">
        <f t="shared" si="808"/>
        <v>0</v>
      </c>
      <c r="PR36" s="1460">
        <f t="shared" si="808"/>
        <v>0</v>
      </c>
      <c r="PS36" s="1460">
        <f t="shared" si="808"/>
        <v>0</v>
      </c>
      <c r="PT36" s="1460">
        <f t="shared" si="808"/>
        <v>0</v>
      </c>
      <c r="PU36" s="1460">
        <f t="shared" si="808"/>
        <v>0</v>
      </c>
      <c r="PV36" s="1460">
        <f t="shared" si="810"/>
        <v>0</v>
      </c>
      <c r="PW36" s="1460">
        <f t="shared" si="810"/>
        <v>0</v>
      </c>
      <c r="PX36" s="1460">
        <f t="shared" si="810"/>
        <v>0</v>
      </c>
      <c r="PY36" s="1460">
        <f t="shared" si="810"/>
        <v>0</v>
      </c>
      <c r="PZ36" s="1460">
        <f t="shared" si="810"/>
        <v>0</v>
      </c>
      <c r="QA36" s="1460">
        <f t="shared" si="810"/>
        <v>0</v>
      </c>
      <c r="QB36" s="1460">
        <f t="shared" si="810"/>
        <v>0</v>
      </c>
      <c r="QC36" s="1460">
        <f t="shared" si="810"/>
        <v>0</v>
      </c>
      <c r="QD36" s="1460">
        <f t="shared" si="810"/>
        <v>0</v>
      </c>
      <c r="QE36" s="1460">
        <f t="shared" si="810"/>
        <v>0</v>
      </c>
      <c r="QF36" s="1460">
        <f t="shared" si="810"/>
        <v>0</v>
      </c>
      <c r="QG36" s="1460">
        <f t="shared" si="810"/>
        <v>0</v>
      </c>
      <c r="QH36" s="1460">
        <f t="shared" si="810"/>
        <v>0</v>
      </c>
      <c r="QI36" s="1460">
        <f t="shared" si="810"/>
        <v>0</v>
      </c>
      <c r="QJ36" s="1460">
        <f t="shared" si="810"/>
        <v>0</v>
      </c>
      <c r="QK36" s="1460">
        <f t="shared" si="810"/>
        <v>0</v>
      </c>
      <c r="QL36" s="1460">
        <f t="shared" si="809"/>
        <v>0</v>
      </c>
      <c r="QM36" s="1460">
        <f t="shared" si="809"/>
        <v>0</v>
      </c>
      <c r="QN36" s="1460">
        <f t="shared" si="809"/>
        <v>0</v>
      </c>
      <c r="QO36" s="1460">
        <f t="shared" si="809"/>
        <v>0</v>
      </c>
      <c r="QP36" s="1460">
        <f t="shared" si="809"/>
        <v>0</v>
      </c>
      <c r="QQ36" s="1460">
        <f t="shared" si="809"/>
        <v>0</v>
      </c>
    </row>
    <row r="37" spans="1:459" s="1466" customFormat="1" ht="22.5" customHeight="1">
      <c r="A37" s="1468"/>
      <c r="B37" s="1469"/>
      <c r="C37" s="1469"/>
      <c r="D37" s="1470"/>
      <c r="E37" s="1471"/>
      <c r="F37" s="1472"/>
      <c r="G37" s="1472"/>
      <c r="H37" s="1473">
        <f t="shared" si="639"/>
        <v>0</v>
      </c>
      <c r="I37" s="1474">
        <v>0</v>
      </c>
      <c r="J37" s="1475">
        <f t="shared" si="437"/>
        <v>0</v>
      </c>
      <c r="K37" s="1476">
        <v>0</v>
      </c>
      <c r="L37" s="1477">
        <f t="shared" si="640"/>
        <v>0</v>
      </c>
      <c r="M37" s="1477">
        <f t="shared" si="641"/>
        <v>0</v>
      </c>
      <c r="N37" s="1478"/>
      <c r="O37" s="1479">
        <v>0</v>
      </c>
      <c r="P37" s="1480">
        <v>0</v>
      </c>
      <c r="Q37" s="1828">
        <v>0</v>
      </c>
      <c r="R37" s="1831">
        <f t="shared" si="642"/>
        <v>0</v>
      </c>
      <c r="S37" s="1481">
        <f>IF(AND(SUM(O37:Q37)=0,N37="NNN"),MIN('Operating History and Pro Forma'!$M$33,'Operating History and Pro Forma'!$T$15)*D37,SUM(O37:Q37)*D37)</f>
        <v>0</v>
      </c>
      <c r="T37" s="1482">
        <f t="shared" si="643"/>
        <v>0</v>
      </c>
      <c r="U37" s="1483">
        <f t="shared" si="644"/>
        <v>0</v>
      </c>
      <c r="V37" s="1480"/>
      <c r="W37" s="1514"/>
      <c r="X37" s="1486" t="str">
        <f t="shared" si="645"/>
        <v/>
      </c>
      <c r="Y37" s="1487">
        <f t="shared" si="646"/>
        <v>0</v>
      </c>
      <c r="Z37" s="1488"/>
      <c r="AA37" s="1488"/>
      <c r="AB37" s="1488"/>
      <c r="AC37" s="1488"/>
      <c r="AD37" s="1489">
        <f t="shared" si="647"/>
        <v>0</v>
      </c>
      <c r="AE37" s="1490" t="str">
        <f t="shared" si="648"/>
        <v/>
      </c>
      <c r="AF37" s="1491">
        <f t="shared" si="649"/>
        <v>0</v>
      </c>
      <c r="AG37" s="1492">
        <f t="shared" si="650"/>
        <v>0</v>
      </c>
      <c r="AH37" s="1493">
        <f t="shared" si="802"/>
        <v>0</v>
      </c>
      <c r="AI37" s="1493">
        <f t="shared" si="802"/>
        <v>0</v>
      </c>
      <c r="AJ37" s="1494">
        <f t="shared" si="802"/>
        <v>0</v>
      </c>
      <c r="AK37" s="1494">
        <f t="shared" si="802"/>
        <v>0</v>
      </c>
      <c r="AL37" s="1495">
        <f t="shared" si="802"/>
        <v>0</v>
      </c>
      <c r="AM37" s="1496">
        <f t="shared" si="802"/>
        <v>0</v>
      </c>
      <c r="AN37" s="1497">
        <f t="shared" si="399"/>
        <v>0</v>
      </c>
      <c r="AO37" s="1498">
        <f t="shared" si="443"/>
        <v>0</v>
      </c>
      <c r="AP37" s="1499">
        <f t="shared" si="651"/>
        <v>0</v>
      </c>
      <c r="AQ37" s="1500">
        <f t="shared" si="652"/>
        <v>0</v>
      </c>
      <c r="AR37" s="1501">
        <f t="shared" si="653"/>
        <v>0</v>
      </c>
      <c r="AS37" s="1498">
        <f t="shared" si="403"/>
        <v>0</v>
      </c>
      <c r="AT37" s="1501">
        <f t="shared" si="654"/>
        <v>0</v>
      </c>
      <c r="AU37" s="1498">
        <f t="shared" si="655"/>
        <v>1</v>
      </c>
      <c r="AV37" s="1498">
        <f t="shared" si="656"/>
        <v>2</v>
      </c>
      <c r="AW37" s="1499">
        <f t="shared" si="657"/>
        <v>0</v>
      </c>
      <c r="AX37" s="1502">
        <f t="shared" si="658"/>
        <v>0</v>
      </c>
      <c r="AY37" s="1503">
        <f t="shared" si="659"/>
        <v>0</v>
      </c>
      <c r="AZ37" s="1498">
        <f t="shared" si="660"/>
        <v>2</v>
      </c>
      <c r="BA37" s="1498">
        <f t="shared" si="661"/>
        <v>3</v>
      </c>
      <c r="BB37" s="1499">
        <f t="shared" si="662"/>
        <v>0</v>
      </c>
      <c r="BC37" s="1502">
        <f t="shared" si="663"/>
        <v>0</v>
      </c>
      <c r="BD37" s="1503">
        <f t="shared" si="664"/>
        <v>0</v>
      </c>
      <c r="BE37" s="1498">
        <f t="shared" si="665"/>
        <v>3</v>
      </c>
      <c r="BF37" s="1498">
        <f t="shared" si="666"/>
        <v>4</v>
      </c>
      <c r="BG37" s="1499">
        <f t="shared" si="667"/>
        <v>0</v>
      </c>
      <c r="BH37" s="1502">
        <f t="shared" si="668"/>
        <v>0</v>
      </c>
      <c r="BI37" s="1502">
        <f t="shared" si="669"/>
        <v>0</v>
      </c>
      <c r="BJ37" s="1504">
        <f t="shared" si="670"/>
        <v>1900</v>
      </c>
      <c r="BK37" s="1505" t="str">
        <f t="shared" si="671"/>
        <v/>
      </c>
      <c r="BL37" s="1506"/>
      <c r="BM37" s="1507">
        <f t="shared" si="672"/>
        <v>0</v>
      </c>
      <c r="BN37" s="1508">
        <f t="shared" si="803"/>
        <v>0</v>
      </c>
      <c r="BO37" s="1508">
        <f t="shared" si="803"/>
        <v>0</v>
      </c>
      <c r="BP37" s="1508">
        <f t="shared" si="803"/>
        <v>0</v>
      </c>
      <c r="BQ37" s="1508">
        <f t="shared" si="803"/>
        <v>0</v>
      </c>
      <c r="BR37" s="1508">
        <f t="shared" si="803"/>
        <v>0</v>
      </c>
      <c r="BS37" s="1508">
        <f t="shared" si="803"/>
        <v>0</v>
      </c>
      <c r="BT37" s="1508">
        <f t="shared" si="803"/>
        <v>0</v>
      </c>
      <c r="BU37" s="1508">
        <f t="shared" si="803"/>
        <v>0</v>
      </c>
      <c r="BV37" s="1508">
        <f t="shared" si="803"/>
        <v>0</v>
      </c>
      <c r="BW37" s="1508">
        <f t="shared" si="803"/>
        <v>0</v>
      </c>
      <c r="BX37" s="1508">
        <f t="shared" si="803"/>
        <v>0</v>
      </c>
      <c r="BY37" s="1507">
        <f t="shared" si="803"/>
        <v>0</v>
      </c>
      <c r="BZ37" s="1508">
        <f t="shared" si="803"/>
        <v>0</v>
      </c>
      <c r="CA37" s="1508">
        <f t="shared" si="803"/>
        <v>0</v>
      </c>
      <c r="CB37" s="1508">
        <f t="shared" si="803"/>
        <v>0</v>
      </c>
      <c r="CC37" s="1508">
        <f t="shared" si="803"/>
        <v>0</v>
      </c>
      <c r="CD37" s="1508">
        <f t="shared" si="604"/>
        <v>0</v>
      </c>
      <c r="CE37" s="1508">
        <f t="shared" si="604"/>
        <v>0</v>
      </c>
      <c r="CF37" s="1508">
        <f t="shared" si="604"/>
        <v>0</v>
      </c>
      <c r="CG37" s="1508">
        <f t="shared" si="604"/>
        <v>0</v>
      </c>
      <c r="CH37" s="1508">
        <f t="shared" si="604"/>
        <v>0</v>
      </c>
      <c r="CI37" s="1508">
        <f t="shared" si="604"/>
        <v>0</v>
      </c>
      <c r="CJ37" s="1509">
        <f t="shared" si="604"/>
        <v>0</v>
      </c>
      <c r="CK37" s="1507">
        <f t="shared" si="604"/>
        <v>0</v>
      </c>
      <c r="CL37" s="1508">
        <f t="shared" si="604"/>
        <v>0</v>
      </c>
      <c r="CM37" s="1508">
        <f t="shared" si="604"/>
        <v>0</v>
      </c>
      <c r="CN37" s="1508">
        <f t="shared" si="604"/>
        <v>0</v>
      </c>
      <c r="CO37" s="1508">
        <f t="shared" si="604"/>
        <v>0</v>
      </c>
      <c r="CP37" s="1508">
        <f t="shared" si="604"/>
        <v>0</v>
      </c>
      <c r="CQ37" s="1508">
        <f t="shared" si="604"/>
        <v>0</v>
      </c>
      <c r="CR37" s="1508">
        <f t="shared" si="604"/>
        <v>0</v>
      </c>
      <c r="CS37" s="1508">
        <f t="shared" si="604"/>
        <v>0</v>
      </c>
      <c r="CT37" s="1508">
        <f t="shared" si="605"/>
        <v>0</v>
      </c>
      <c r="CU37" s="1508">
        <f t="shared" si="605"/>
        <v>0</v>
      </c>
      <c r="CV37" s="1509">
        <f t="shared" si="605"/>
        <v>0</v>
      </c>
      <c r="CW37" s="1508">
        <f t="shared" si="605"/>
        <v>0</v>
      </c>
      <c r="CX37" s="1508">
        <f t="shared" si="605"/>
        <v>0</v>
      </c>
      <c r="CY37" s="1508">
        <f t="shared" si="605"/>
        <v>0</v>
      </c>
      <c r="CZ37" s="1508">
        <f t="shared" si="605"/>
        <v>0</v>
      </c>
      <c r="DA37" s="1508">
        <f t="shared" si="605"/>
        <v>0</v>
      </c>
      <c r="DB37" s="1508">
        <f t="shared" si="605"/>
        <v>0</v>
      </c>
      <c r="DC37" s="1508">
        <f t="shared" si="605"/>
        <v>0</v>
      </c>
      <c r="DD37" s="1508">
        <f t="shared" si="605"/>
        <v>0</v>
      </c>
      <c r="DE37" s="1508">
        <f t="shared" si="605"/>
        <v>0</v>
      </c>
      <c r="DF37" s="1508">
        <f t="shared" si="605"/>
        <v>0</v>
      </c>
      <c r="DG37" s="1508">
        <f t="shared" si="605"/>
        <v>0</v>
      </c>
      <c r="DH37" s="1509">
        <f t="shared" si="605"/>
        <v>0</v>
      </c>
      <c r="DI37" s="1508">
        <f t="shared" si="605"/>
        <v>0</v>
      </c>
      <c r="DJ37" s="1508">
        <f t="shared" si="606"/>
        <v>0</v>
      </c>
      <c r="DK37" s="1508">
        <f t="shared" si="606"/>
        <v>0</v>
      </c>
      <c r="DL37" s="1508">
        <f t="shared" si="606"/>
        <v>0</v>
      </c>
      <c r="DM37" s="1508">
        <f t="shared" si="606"/>
        <v>0</v>
      </c>
      <c r="DN37" s="1508">
        <f t="shared" si="606"/>
        <v>0</v>
      </c>
      <c r="DO37" s="1508">
        <f t="shared" si="606"/>
        <v>0</v>
      </c>
      <c r="DP37" s="1508">
        <f t="shared" si="606"/>
        <v>0</v>
      </c>
      <c r="DQ37" s="1508">
        <f t="shared" si="606"/>
        <v>0</v>
      </c>
      <c r="DR37" s="1508">
        <f t="shared" si="606"/>
        <v>0</v>
      </c>
      <c r="DS37" s="1508">
        <f t="shared" si="606"/>
        <v>0</v>
      </c>
      <c r="DT37" s="1509">
        <f t="shared" si="606"/>
        <v>0</v>
      </c>
      <c r="DU37" s="1507">
        <f t="shared" si="606"/>
        <v>0</v>
      </c>
      <c r="DV37" s="1508">
        <f t="shared" si="606"/>
        <v>0</v>
      </c>
      <c r="DW37" s="1508">
        <f t="shared" si="606"/>
        <v>0</v>
      </c>
      <c r="DX37" s="1508">
        <f t="shared" si="606"/>
        <v>0</v>
      </c>
      <c r="DY37" s="1508">
        <f t="shared" si="606"/>
        <v>0</v>
      </c>
      <c r="DZ37" s="1508">
        <f t="shared" si="607"/>
        <v>0</v>
      </c>
      <c r="EA37" s="1508">
        <f t="shared" si="607"/>
        <v>0</v>
      </c>
      <c r="EB37" s="1508">
        <f t="shared" si="607"/>
        <v>0</v>
      </c>
      <c r="EC37" s="1508">
        <f t="shared" si="607"/>
        <v>0</v>
      </c>
      <c r="ED37" s="1508">
        <f t="shared" si="607"/>
        <v>0</v>
      </c>
      <c r="EE37" s="1508">
        <f t="shared" si="607"/>
        <v>0</v>
      </c>
      <c r="EF37" s="1508">
        <f t="shared" si="607"/>
        <v>0</v>
      </c>
      <c r="EG37" s="1507">
        <f t="shared" si="607"/>
        <v>0</v>
      </c>
      <c r="EH37" s="1508">
        <f t="shared" si="607"/>
        <v>0</v>
      </c>
      <c r="EI37" s="1508">
        <f t="shared" si="607"/>
        <v>0</v>
      </c>
      <c r="EJ37" s="1508">
        <f t="shared" si="607"/>
        <v>0</v>
      </c>
      <c r="EK37" s="1508">
        <f t="shared" si="607"/>
        <v>0</v>
      </c>
      <c r="EL37" s="1508">
        <f t="shared" si="607"/>
        <v>0</v>
      </c>
      <c r="EM37" s="1508">
        <f t="shared" si="607"/>
        <v>0</v>
      </c>
      <c r="EN37" s="1508">
        <f t="shared" si="607"/>
        <v>0</v>
      </c>
      <c r="EO37" s="1508">
        <f t="shared" si="607"/>
        <v>0</v>
      </c>
      <c r="EP37" s="1508">
        <f t="shared" si="608"/>
        <v>0</v>
      </c>
      <c r="EQ37" s="1508">
        <f t="shared" si="608"/>
        <v>0</v>
      </c>
      <c r="ER37" s="1509">
        <f t="shared" si="608"/>
        <v>0</v>
      </c>
      <c r="ES37" s="1507">
        <f t="shared" si="608"/>
        <v>0</v>
      </c>
      <c r="ET37" s="1508">
        <f t="shared" si="608"/>
        <v>0</v>
      </c>
      <c r="EU37" s="1508">
        <f t="shared" si="608"/>
        <v>0</v>
      </c>
      <c r="EV37" s="1508">
        <f t="shared" si="608"/>
        <v>0</v>
      </c>
      <c r="EW37" s="1508">
        <f t="shared" si="608"/>
        <v>0</v>
      </c>
      <c r="EX37" s="1508">
        <f t="shared" si="608"/>
        <v>0</v>
      </c>
      <c r="EY37" s="1508">
        <f t="shared" si="608"/>
        <v>0</v>
      </c>
      <c r="EZ37" s="1508">
        <f t="shared" si="608"/>
        <v>0</v>
      </c>
      <c r="FA37" s="1508">
        <f t="shared" si="608"/>
        <v>0</v>
      </c>
      <c r="FB37" s="1508">
        <f t="shared" si="608"/>
        <v>0</v>
      </c>
      <c r="FC37" s="1508">
        <f t="shared" si="608"/>
        <v>0</v>
      </c>
      <c r="FD37" s="1509">
        <f t="shared" si="608"/>
        <v>0</v>
      </c>
      <c r="FE37" s="1508">
        <f t="shared" si="608"/>
        <v>0</v>
      </c>
      <c r="FF37" s="1508">
        <f t="shared" si="609"/>
        <v>0</v>
      </c>
      <c r="FG37" s="1508">
        <f t="shared" si="610"/>
        <v>0</v>
      </c>
      <c r="FH37" s="1508">
        <f t="shared" si="610"/>
        <v>0</v>
      </c>
      <c r="FI37" s="1508">
        <f t="shared" si="610"/>
        <v>0</v>
      </c>
      <c r="FJ37" s="1508">
        <f t="shared" si="610"/>
        <v>0</v>
      </c>
      <c r="FK37" s="1508">
        <f t="shared" si="610"/>
        <v>0</v>
      </c>
      <c r="FL37" s="1508">
        <f t="shared" si="610"/>
        <v>0</v>
      </c>
      <c r="FM37" s="1508">
        <f t="shared" si="610"/>
        <v>0</v>
      </c>
      <c r="FN37" s="1508">
        <f t="shared" si="610"/>
        <v>0</v>
      </c>
      <c r="FO37" s="1508">
        <f t="shared" si="610"/>
        <v>0</v>
      </c>
      <c r="FP37" s="1509">
        <f t="shared" si="610"/>
        <v>0</v>
      </c>
      <c r="FQ37" s="1508">
        <f t="shared" si="610"/>
        <v>0</v>
      </c>
      <c r="FR37" s="1508">
        <f t="shared" si="610"/>
        <v>0</v>
      </c>
      <c r="FS37" s="1508">
        <f t="shared" si="610"/>
        <v>0</v>
      </c>
      <c r="FT37" s="1508">
        <f t="shared" si="610"/>
        <v>0</v>
      </c>
      <c r="FU37" s="1508">
        <f t="shared" si="610"/>
        <v>0</v>
      </c>
      <c r="FV37" s="1508">
        <f t="shared" si="610"/>
        <v>0</v>
      </c>
      <c r="FW37" s="1508">
        <f t="shared" si="804"/>
        <v>0</v>
      </c>
      <c r="FX37" s="1508">
        <f t="shared" si="804"/>
        <v>0</v>
      </c>
      <c r="FY37" s="1508">
        <f t="shared" si="804"/>
        <v>0</v>
      </c>
      <c r="FZ37" s="1508">
        <f t="shared" si="804"/>
        <v>0</v>
      </c>
      <c r="GA37" s="1508">
        <f t="shared" si="804"/>
        <v>0</v>
      </c>
      <c r="GB37" s="1509">
        <f t="shared" si="804"/>
        <v>0</v>
      </c>
      <c r="GC37" s="1506"/>
      <c r="GD37" s="1458">
        <f t="shared" si="673"/>
        <v>1</v>
      </c>
      <c r="GE37" s="1510">
        <f t="shared" si="586"/>
        <v>0</v>
      </c>
      <c r="GF37" s="1511">
        <f t="shared" si="586"/>
        <v>0</v>
      </c>
      <c r="GG37" s="1511">
        <f t="shared" si="586"/>
        <v>0</v>
      </c>
      <c r="GH37" s="1511">
        <f t="shared" si="586"/>
        <v>0</v>
      </c>
      <c r="GI37" s="1511">
        <f t="shared" si="586"/>
        <v>0</v>
      </c>
      <c r="GJ37" s="1511">
        <f t="shared" si="586"/>
        <v>0</v>
      </c>
      <c r="GK37" s="1511">
        <f t="shared" si="586"/>
        <v>0</v>
      </c>
      <c r="GL37" s="1511">
        <f t="shared" si="586"/>
        <v>0</v>
      </c>
      <c r="GM37" s="1511">
        <f t="shared" si="586"/>
        <v>0</v>
      </c>
      <c r="GN37" s="1512">
        <f t="shared" si="586"/>
        <v>0</v>
      </c>
      <c r="GO37" s="1513">
        <f t="shared" si="674"/>
        <v>0</v>
      </c>
      <c r="GP37" s="1506"/>
      <c r="GQ37" s="1510">
        <f t="shared" si="806"/>
        <v>0</v>
      </c>
      <c r="GR37" s="1511">
        <f t="shared" si="806"/>
        <v>0</v>
      </c>
      <c r="GS37" s="1511">
        <f t="shared" si="806"/>
        <v>0</v>
      </c>
      <c r="GT37" s="1511">
        <f t="shared" si="806"/>
        <v>0</v>
      </c>
      <c r="GU37" s="1511">
        <f t="shared" si="806"/>
        <v>0</v>
      </c>
      <c r="GV37" s="1511">
        <f t="shared" si="806"/>
        <v>0</v>
      </c>
      <c r="GW37" s="1511">
        <f t="shared" si="806"/>
        <v>0</v>
      </c>
      <c r="GX37" s="1511">
        <f t="shared" si="806"/>
        <v>0</v>
      </c>
      <c r="GY37" s="1511">
        <f t="shared" si="806"/>
        <v>0</v>
      </c>
      <c r="GZ37" s="1512">
        <f t="shared" si="806"/>
        <v>0</v>
      </c>
      <c r="HA37" s="1513">
        <f t="shared" si="675"/>
        <v>0</v>
      </c>
      <c r="HB37" s="1506">
        <f t="shared" si="676"/>
        <v>1</v>
      </c>
      <c r="HC37" s="1506"/>
      <c r="HD37" s="1508">
        <f t="shared" si="677"/>
        <v>0</v>
      </c>
      <c r="HE37" s="1460">
        <f t="shared" si="678"/>
        <v>0</v>
      </c>
      <c r="HF37" s="1460">
        <f t="shared" si="679"/>
        <v>0</v>
      </c>
      <c r="HG37" s="1460">
        <f t="shared" si="680"/>
        <v>0</v>
      </c>
      <c r="HH37" s="1460">
        <f t="shared" si="681"/>
        <v>0</v>
      </c>
      <c r="HI37" s="1460">
        <f t="shared" si="682"/>
        <v>0</v>
      </c>
      <c r="HJ37" s="1460">
        <f t="shared" si="683"/>
        <v>0</v>
      </c>
      <c r="HK37" s="1460">
        <f t="shared" si="684"/>
        <v>0</v>
      </c>
      <c r="HL37" s="1460">
        <f t="shared" si="685"/>
        <v>0</v>
      </c>
      <c r="HM37" s="1460">
        <f t="shared" si="686"/>
        <v>0</v>
      </c>
      <c r="HN37" s="1460">
        <f t="shared" si="687"/>
        <v>0</v>
      </c>
      <c r="HO37" s="1460">
        <f t="shared" si="688"/>
        <v>0</v>
      </c>
      <c r="HP37" s="1460">
        <f t="shared" si="689"/>
        <v>0</v>
      </c>
      <c r="HQ37" s="1460">
        <f t="shared" si="690"/>
        <v>0</v>
      </c>
      <c r="HR37" s="1460">
        <f t="shared" si="691"/>
        <v>0</v>
      </c>
      <c r="HS37" s="1460">
        <f t="shared" si="692"/>
        <v>0</v>
      </c>
      <c r="HT37" s="1460">
        <f t="shared" si="693"/>
        <v>0</v>
      </c>
      <c r="HU37" s="1460">
        <f t="shared" si="694"/>
        <v>0</v>
      </c>
      <c r="HV37" s="1460">
        <f t="shared" si="695"/>
        <v>0</v>
      </c>
      <c r="HW37" s="1460">
        <f t="shared" si="696"/>
        <v>0</v>
      </c>
      <c r="HX37" s="1460">
        <f t="shared" si="697"/>
        <v>0</v>
      </c>
      <c r="HY37" s="1460">
        <f t="shared" si="698"/>
        <v>0</v>
      </c>
      <c r="HZ37" s="1460">
        <f t="shared" si="699"/>
        <v>0</v>
      </c>
      <c r="IA37" s="1460">
        <f t="shared" si="700"/>
        <v>0</v>
      </c>
      <c r="IB37" s="1460">
        <f t="shared" si="701"/>
        <v>0</v>
      </c>
      <c r="IC37" s="1460">
        <f t="shared" si="702"/>
        <v>0</v>
      </c>
      <c r="ID37" s="1460">
        <f t="shared" si="703"/>
        <v>0</v>
      </c>
      <c r="IE37" s="1460">
        <f t="shared" si="704"/>
        <v>0</v>
      </c>
      <c r="IF37" s="1460">
        <f t="shared" si="705"/>
        <v>0</v>
      </c>
      <c r="IG37" s="1460">
        <f t="shared" si="706"/>
        <v>0</v>
      </c>
      <c r="IH37" s="1460">
        <f t="shared" si="707"/>
        <v>0</v>
      </c>
      <c r="II37" s="1460">
        <f t="shared" si="708"/>
        <v>0</v>
      </c>
      <c r="IJ37" s="1460">
        <f t="shared" si="709"/>
        <v>0</v>
      </c>
      <c r="IK37" s="1460">
        <f t="shared" si="710"/>
        <v>0</v>
      </c>
      <c r="IL37" s="1460">
        <f t="shared" si="711"/>
        <v>0</v>
      </c>
      <c r="IM37" s="1460">
        <f t="shared" si="712"/>
        <v>0</v>
      </c>
      <c r="IN37" s="1460">
        <f t="shared" si="713"/>
        <v>0</v>
      </c>
      <c r="IO37" s="1460">
        <f t="shared" si="714"/>
        <v>0</v>
      </c>
      <c r="IP37" s="1460">
        <f t="shared" si="715"/>
        <v>0</v>
      </c>
      <c r="IQ37" s="1460">
        <f t="shared" si="716"/>
        <v>0</v>
      </c>
      <c r="IR37" s="1460">
        <f t="shared" si="717"/>
        <v>0</v>
      </c>
      <c r="IS37" s="1460">
        <f t="shared" si="718"/>
        <v>0</v>
      </c>
      <c r="IT37" s="1460">
        <f t="shared" si="719"/>
        <v>0</v>
      </c>
      <c r="IU37" s="1460">
        <f t="shared" si="720"/>
        <v>0</v>
      </c>
      <c r="IV37" s="1460">
        <f t="shared" si="721"/>
        <v>0</v>
      </c>
      <c r="IW37" s="1460">
        <f t="shared" si="722"/>
        <v>0</v>
      </c>
      <c r="IX37" s="1460">
        <f t="shared" si="723"/>
        <v>0</v>
      </c>
      <c r="IY37" s="1460">
        <f t="shared" si="724"/>
        <v>0</v>
      </c>
      <c r="IZ37" s="1460">
        <f t="shared" si="725"/>
        <v>0</v>
      </c>
      <c r="JA37" s="1460">
        <f t="shared" si="726"/>
        <v>0</v>
      </c>
      <c r="JB37" s="1460">
        <f t="shared" si="727"/>
        <v>0</v>
      </c>
      <c r="JC37" s="1460">
        <f t="shared" si="728"/>
        <v>0</v>
      </c>
      <c r="JD37" s="1460">
        <f t="shared" si="729"/>
        <v>0</v>
      </c>
      <c r="JE37" s="1460">
        <f t="shared" si="730"/>
        <v>0</v>
      </c>
      <c r="JF37" s="1460">
        <f t="shared" si="731"/>
        <v>0</v>
      </c>
      <c r="JG37" s="1460">
        <f t="shared" si="732"/>
        <v>0</v>
      </c>
      <c r="JH37" s="1460">
        <f t="shared" si="733"/>
        <v>0</v>
      </c>
      <c r="JI37" s="1460">
        <f t="shared" si="734"/>
        <v>0</v>
      </c>
      <c r="JJ37" s="1460">
        <f t="shared" si="735"/>
        <v>0</v>
      </c>
      <c r="JK37" s="1460">
        <f t="shared" si="736"/>
        <v>0</v>
      </c>
      <c r="JL37" s="1460">
        <f t="shared" si="737"/>
        <v>0</v>
      </c>
      <c r="JM37" s="1460">
        <f t="shared" si="738"/>
        <v>0</v>
      </c>
      <c r="JN37" s="1460">
        <f t="shared" si="739"/>
        <v>0</v>
      </c>
      <c r="JO37" s="1460">
        <f t="shared" si="740"/>
        <v>0</v>
      </c>
      <c r="JP37" s="1460">
        <f t="shared" si="741"/>
        <v>0</v>
      </c>
      <c r="JQ37" s="1460">
        <f t="shared" si="742"/>
        <v>0</v>
      </c>
      <c r="JR37" s="1460">
        <f t="shared" si="743"/>
        <v>0</v>
      </c>
      <c r="JS37" s="1460">
        <f t="shared" si="744"/>
        <v>0</v>
      </c>
      <c r="JT37" s="1460">
        <f t="shared" si="745"/>
        <v>0</v>
      </c>
      <c r="JU37" s="1460">
        <f t="shared" si="746"/>
        <v>0</v>
      </c>
      <c r="JV37" s="1460">
        <f t="shared" si="747"/>
        <v>0</v>
      </c>
      <c r="JW37" s="1460">
        <f t="shared" si="748"/>
        <v>0</v>
      </c>
      <c r="JX37" s="1460">
        <f t="shared" si="749"/>
        <v>0</v>
      </c>
      <c r="JY37" s="1460">
        <f t="shared" si="750"/>
        <v>0</v>
      </c>
      <c r="JZ37" s="1460">
        <f t="shared" si="751"/>
        <v>0</v>
      </c>
      <c r="KA37" s="1460">
        <f t="shared" si="752"/>
        <v>0</v>
      </c>
      <c r="KB37" s="1460">
        <f t="shared" si="753"/>
        <v>0</v>
      </c>
      <c r="KC37" s="1460">
        <f t="shared" si="754"/>
        <v>0</v>
      </c>
      <c r="KD37" s="1460">
        <f t="shared" si="755"/>
        <v>0</v>
      </c>
      <c r="KE37" s="1460">
        <f t="shared" si="756"/>
        <v>0</v>
      </c>
      <c r="KF37" s="1460">
        <f t="shared" si="757"/>
        <v>0</v>
      </c>
      <c r="KG37" s="1460">
        <f t="shared" si="758"/>
        <v>0</v>
      </c>
      <c r="KH37" s="1460">
        <f t="shared" si="759"/>
        <v>0</v>
      </c>
      <c r="KI37" s="1460">
        <f t="shared" si="760"/>
        <v>0</v>
      </c>
      <c r="KJ37" s="1460">
        <f t="shared" si="761"/>
        <v>0</v>
      </c>
      <c r="KK37" s="1460">
        <f t="shared" si="762"/>
        <v>0</v>
      </c>
      <c r="KL37" s="1460">
        <f t="shared" si="763"/>
        <v>0</v>
      </c>
      <c r="KM37" s="1460">
        <f t="shared" si="764"/>
        <v>0</v>
      </c>
      <c r="KN37" s="1460">
        <f t="shared" si="765"/>
        <v>0</v>
      </c>
      <c r="KO37" s="1460">
        <f t="shared" si="766"/>
        <v>0</v>
      </c>
      <c r="KP37" s="1460">
        <f t="shared" si="767"/>
        <v>0</v>
      </c>
      <c r="KQ37" s="1460">
        <f t="shared" si="768"/>
        <v>0</v>
      </c>
      <c r="KR37" s="1460">
        <f t="shared" si="769"/>
        <v>0</v>
      </c>
      <c r="KS37" s="1460">
        <f t="shared" si="770"/>
        <v>0</v>
      </c>
      <c r="KT37" s="1460">
        <f t="shared" si="771"/>
        <v>0</v>
      </c>
      <c r="KU37" s="1460">
        <f t="shared" si="772"/>
        <v>0</v>
      </c>
      <c r="KV37" s="1460">
        <f t="shared" si="773"/>
        <v>0</v>
      </c>
      <c r="KW37" s="1460">
        <f t="shared" si="774"/>
        <v>0</v>
      </c>
      <c r="KX37" s="1460">
        <f t="shared" si="775"/>
        <v>0</v>
      </c>
      <c r="KY37" s="1460">
        <f t="shared" si="776"/>
        <v>0</v>
      </c>
      <c r="KZ37" s="1460">
        <f t="shared" si="777"/>
        <v>0</v>
      </c>
      <c r="LA37" s="1460">
        <f t="shared" si="778"/>
        <v>0</v>
      </c>
      <c r="LB37" s="1460">
        <f t="shared" si="779"/>
        <v>0</v>
      </c>
      <c r="LC37" s="1460">
        <f t="shared" si="780"/>
        <v>0</v>
      </c>
      <c r="LD37" s="1460">
        <f t="shared" si="781"/>
        <v>0</v>
      </c>
      <c r="LE37" s="1460">
        <f t="shared" si="782"/>
        <v>0</v>
      </c>
      <c r="LF37" s="1460">
        <f t="shared" si="783"/>
        <v>0</v>
      </c>
      <c r="LG37" s="1460">
        <f t="shared" si="784"/>
        <v>0</v>
      </c>
      <c r="LH37" s="1460">
        <f t="shared" si="785"/>
        <v>0</v>
      </c>
      <c r="LI37" s="1460">
        <f t="shared" si="786"/>
        <v>0</v>
      </c>
      <c r="LJ37" s="1460">
        <f t="shared" si="787"/>
        <v>0</v>
      </c>
      <c r="LK37" s="1460">
        <f t="shared" si="788"/>
        <v>0</v>
      </c>
      <c r="LL37" s="1460">
        <f t="shared" si="789"/>
        <v>0</v>
      </c>
      <c r="LM37" s="1460">
        <f t="shared" si="790"/>
        <v>0</v>
      </c>
      <c r="LN37" s="1460">
        <f t="shared" si="791"/>
        <v>0</v>
      </c>
      <c r="LO37" s="1460">
        <f t="shared" si="792"/>
        <v>0</v>
      </c>
      <c r="LP37" s="1460">
        <f t="shared" si="793"/>
        <v>0</v>
      </c>
      <c r="LQ37" s="1460">
        <f t="shared" si="794"/>
        <v>0</v>
      </c>
      <c r="LR37" s="1460">
        <f t="shared" si="795"/>
        <v>0</v>
      </c>
      <c r="LS37" s="1460">
        <f t="shared" si="796"/>
        <v>0</v>
      </c>
      <c r="LW37" s="1467">
        <f t="shared" si="797"/>
        <v>0</v>
      </c>
      <c r="LX37" s="1467">
        <f t="shared" si="798"/>
        <v>0</v>
      </c>
      <c r="LY37" s="1467">
        <f t="shared" si="799"/>
        <v>0</v>
      </c>
      <c r="LZ37" s="1467">
        <f t="shared" si="800"/>
        <v>0</v>
      </c>
      <c r="MA37" s="1506"/>
      <c r="MB37" s="1460">
        <f t="shared" si="801"/>
        <v>0</v>
      </c>
      <c r="MC37" s="1460">
        <f t="shared" si="805"/>
        <v>0</v>
      </c>
      <c r="MD37" s="1460">
        <f t="shared" si="805"/>
        <v>0</v>
      </c>
      <c r="ME37" s="1460">
        <f t="shared" si="805"/>
        <v>0</v>
      </c>
      <c r="MF37" s="1460">
        <f t="shared" si="805"/>
        <v>0</v>
      </c>
      <c r="MG37" s="1460">
        <f t="shared" si="805"/>
        <v>0</v>
      </c>
      <c r="MH37" s="1460">
        <f t="shared" si="805"/>
        <v>0</v>
      </c>
      <c r="MI37" s="1460">
        <f t="shared" si="805"/>
        <v>0</v>
      </c>
      <c r="MJ37" s="1460">
        <f t="shared" si="805"/>
        <v>0</v>
      </c>
      <c r="MK37" s="1460">
        <f t="shared" si="805"/>
        <v>0</v>
      </c>
      <c r="ML37" s="1460">
        <f t="shared" si="805"/>
        <v>0</v>
      </c>
      <c r="MM37" s="1460">
        <f t="shared" si="805"/>
        <v>0</v>
      </c>
      <c r="MN37" s="1460">
        <f t="shared" si="805"/>
        <v>0</v>
      </c>
      <c r="MO37" s="1460">
        <f t="shared" si="805"/>
        <v>0</v>
      </c>
      <c r="MP37" s="1460">
        <f t="shared" si="805"/>
        <v>0</v>
      </c>
      <c r="MQ37" s="1460">
        <f t="shared" si="805"/>
        <v>0</v>
      </c>
      <c r="MR37" s="1460">
        <f t="shared" si="805"/>
        <v>0</v>
      </c>
      <c r="MS37" s="1460">
        <f t="shared" si="583"/>
        <v>0</v>
      </c>
      <c r="MT37" s="1460">
        <f t="shared" si="583"/>
        <v>0</v>
      </c>
      <c r="MU37" s="1460">
        <f t="shared" si="583"/>
        <v>0</v>
      </c>
      <c r="MV37" s="1460">
        <f t="shared" si="583"/>
        <v>0</v>
      </c>
      <c r="MW37" s="1460">
        <f t="shared" si="583"/>
        <v>0</v>
      </c>
      <c r="MX37" s="1460">
        <f t="shared" si="583"/>
        <v>0</v>
      </c>
      <c r="MY37" s="1460">
        <f t="shared" si="583"/>
        <v>0</v>
      </c>
      <c r="MZ37" s="1460">
        <f t="shared" si="583"/>
        <v>0</v>
      </c>
      <c r="NA37" s="1460">
        <f t="shared" si="583"/>
        <v>0</v>
      </c>
      <c r="NB37" s="1460">
        <f t="shared" si="583"/>
        <v>0</v>
      </c>
      <c r="NC37" s="1460">
        <f t="shared" si="583"/>
        <v>0</v>
      </c>
      <c r="ND37" s="1460">
        <f t="shared" si="583"/>
        <v>0</v>
      </c>
      <c r="NE37" s="1460">
        <f t="shared" si="583"/>
        <v>0</v>
      </c>
      <c r="NF37" s="1460">
        <f t="shared" si="583"/>
        <v>0</v>
      </c>
      <c r="NG37" s="1460">
        <f t="shared" si="583"/>
        <v>0</v>
      </c>
      <c r="NH37" s="1460">
        <f t="shared" ref="MS37:NH53" si="811">IF(NH$12&lt;$AO37,0,IF(NH$12&lt;=$AU37,(NH$8-$LW37)*$D37/12,IF(NH$12&gt;=$BF37,(NH$8-$LZ37)*$D37/12,IF(NH$12&gt;=$BE37,0,IF(NH$12&gt;=$BA37,(NH$8-$LY37)*$D37/12,IF(NH$12&gt;=$AZ37,0,IF(NH$12&gt;=$AV37,(NH$8-$LX37)*$D37/12,0)))))))</f>
        <v>0</v>
      </c>
      <c r="NI37" s="1460">
        <f t="shared" si="584"/>
        <v>0</v>
      </c>
      <c r="NJ37" s="1460">
        <f t="shared" si="584"/>
        <v>0</v>
      </c>
      <c r="NK37" s="1460">
        <f t="shared" si="584"/>
        <v>0</v>
      </c>
      <c r="NL37" s="1460">
        <f t="shared" si="584"/>
        <v>0</v>
      </c>
      <c r="NM37" s="1460">
        <f t="shared" si="584"/>
        <v>0</v>
      </c>
      <c r="NN37" s="1460">
        <f t="shared" si="584"/>
        <v>0</v>
      </c>
      <c r="NO37" s="1460">
        <f t="shared" si="584"/>
        <v>0</v>
      </c>
      <c r="NP37" s="1460">
        <f t="shared" si="584"/>
        <v>0</v>
      </c>
      <c r="NQ37" s="1460">
        <f t="shared" si="584"/>
        <v>0</v>
      </c>
      <c r="NR37" s="1460">
        <f t="shared" si="584"/>
        <v>0</v>
      </c>
      <c r="NS37" s="1460">
        <f t="shared" si="584"/>
        <v>0</v>
      </c>
      <c r="NT37" s="1460">
        <f t="shared" si="584"/>
        <v>0</v>
      </c>
      <c r="NU37" s="1460">
        <f t="shared" si="584"/>
        <v>0</v>
      </c>
      <c r="NV37" s="1460">
        <f t="shared" si="584"/>
        <v>0</v>
      </c>
      <c r="NW37" s="1460">
        <f t="shared" si="584"/>
        <v>0</v>
      </c>
      <c r="NX37" s="1460">
        <f t="shared" ref="NI37:NX53" si="812">IF(NX$12&lt;$AO37,0,IF(NX$12&lt;=$AU37,(NX$8-$LW37)*$D37/12,IF(NX$12&gt;=$BF37,(NX$8-$LZ37)*$D37/12,IF(NX$12&gt;=$BE37,0,IF(NX$12&gt;=$BA37,(NX$8-$LY37)*$D37/12,IF(NX$12&gt;=$AZ37,0,IF(NX$12&gt;=$AV37,(NX$8-$LX37)*$D37/12,0)))))))</f>
        <v>0</v>
      </c>
      <c r="NY37" s="1460">
        <f t="shared" si="585"/>
        <v>0</v>
      </c>
      <c r="NZ37" s="1460">
        <f t="shared" si="585"/>
        <v>0</v>
      </c>
      <c r="OA37" s="1460">
        <f t="shared" si="585"/>
        <v>0</v>
      </c>
      <c r="OB37" s="1460">
        <f t="shared" si="585"/>
        <v>0</v>
      </c>
      <c r="OC37" s="1460">
        <f t="shared" si="585"/>
        <v>0</v>
      </c>
      <c r="OD37" s="1460">
        <f t="shared" si="585"/>
        <v>0</v>
      </c>
      <c r="OE37" s="1460">
        <f t="shared" si="585"/>
        <v>0</v>
      </c>
      <c r="OF37" s="1460">
        <f t="shared" si="585"/>
        <v>0</v>
      </c>
      <c r="OG37" s="1460">
        <f t="shared" si="585"/>
        <v>0</v>
      </c>
      <c r="OH37" s="1460">
        <f t="shared" si="585"/>
        <v>0</v>
      </c>
      <c r="OI37" s="1460">
        <f t="shared" si="585"/>
        <v>0</v>
      </c>
      <c r="OJ37" s="1460">
        <f t="shared" si="585"/>
        <v>0</v>
      </c>
      <c r="OK37" s="1460">
        <f t="shared" si="585"/>
        <v>0</v>
      </c>
      <c r="OL37" s="1460">
        <f t="shared" si="585"/>
        <v>0</v>
      </c>
      <c r="OM37" s="1460">
        <f t="shared" si="585"/>
        <v>0</v>
      </c>
      <c r="ON37" s="1460">
        <f t="shared" ref="ON37:OO100" si="813">IF(ON$12&lt;$AO37,0,IF(ON$12&lt;=$AU37,(ON$8-$LW37)*$D37/12,IF(ON$12&gt;=$BF37,(ON$8-$LZ37)*$D37/12,IF(ON$12&gt;=$BE37,0,IF(ON$12&gt;=$BA37,(ON$8-$LY37)*$D37/12,IF(ON$12&gt;=$AZ37,0,IF(ON$12&gt;=$AV37,(ON$8-$LX37)*$D37/12,0)))))))</f>
        <v>0</v>
      </c>
      <c r="OO37" s="1460">
        <f t="shared" si="813"/>
        <v>0</v>
      </c>
      <c r="OP37" s="1460">
        <f t="shared" si="807"/>
        <v>0</v>
      </c>
      <c r="OQ37" s="1460">
        <f t="shared" si="807"/>
        <v>0</v>
      </c>
      <c r="OR37" s="1460">
        <f t="shared" si="807"/>
        <v>0</v>
      </c>
      <c r="OS37" s="1460">
        <f t="shared" si="807"/>
        <v>0</v>
      </c>
      <c r="OT37" s="1460">
        <f t="shared" si="807"/>
        <v>0</v>
      </c>
      <c r="OU37" s="1460">
        <f t="shared" si="807"/>
        <v>0</v>
      </c>
      <c r="OV37" s="1460">
        <f t="shared" si="807"/>
        <v>0</v>
      </c>
      <c r="OW37" s="1460">
        <f t="shared" si="807"/>
        <v>0</v>
      </c>
      <c r="OX37" s="1460">
        <f t="shared" si="807"/>
        <v>0</v>
      </c>
      <c r="OY37" s="1460">
        <f t="shared" si="807"/>
        <v>0</v>
      </c>
      <c r="OZ37" s="1460">
        <f t="shared" si="807"/>
        <v>0</v>
      </c>
      <c r="PA37" s="1460">
        <f t="shared" si="807"/>
        <v>0</v>
      </c>
      <c r="PB37" s="1460">
        <f t="shared" si="807"/>
        <v>0</v>
      </c>
      <c r="PC37" s="1460">
        <f t="shared" si="807"/>
        <v>0</v>
      </c>
      <c r="PD37" s="1460">
        <f t="shared" si="807"/>
        <v>0</v>
      </c>
      <c r="PE37" s="1460">
        <f t="shared" si="807"/>
        <v>0</v>
      </c>
      <c r="PF37" s="1460">
        <f t="shared" si="808"/>
        <v>0</v>
      </c>
      <c r="PG37" s="1460">
        <f t="shared" si="808"/>
        <v>0</v>
      </c>
      <c r="PH37" s="1460">
        <f t="shared" si="808"/>
        <v>0</v>
      </c>
      <c r="PI37" s="1460">
        <f t="shared" si="808"/>
        <v>0</v>
      </c>
      <c r="PJ37" s="1460">
        <f t="shared" si="808"/>
        <v>0</v>
      </c>
      <c r="PK37" s="1460">
        <f t="shared" si="808"/>
        <v>0</v>
      </c>
      <c r="PL37" s="1460">
        <f t="shared" si="808"/>
        <v>0</v>
      </c>
      <c r="PM37" s="1460">
        <f t="shared" si="808"/>
        <v>0</v>
      </c>
      <c r="PN37" s="1460">
        <f t="shared" si="808"/>
        <v>0</v>
      </c>
      <c r="PO37" s="1460">
        <f t="shared" si="808"/>
        <v>0</v>
      </c>
      <c r="PP37" s="1460">
        <f t="shared" si="808"/>
        <v>0</v>
      </c>
      <c r="PQ37" s="1460">
        <f t="shared" si="808"/>
        <v>0</v>
      </c>
      <c r="PR37" s="1460">
        <f t="shared" si="808"/>
        <v>0</v>
      </c>
      <c r="PS37" s="1460">
        <f t="shared" si="808"/>
        <v>0</v>
      </c>
      <c r="PT37" s="1460">
        <f t="shared" si="808"/>
        <v>0</v>
      </c>
      <c r="PU37" s="1460">
        <f t="shared" si="808"/>
        <v>0</v>
      </c>
      <c r="PV37" s="1460">
        <f t="shared" si="810"/>
        <v>0</v>
      </c>
      <c r="PW37" s="1460">
        <f t="shared" si="810"/>
        <v>0</v>
      </c>
      <c r="PX37" s="1460">
        <f t="shared" si="810"/>
        <v>0</v>
      </c>
      <c r="PY37" s="1460">
        <f t="shared" si="810"/>
        <v>0</v>
      </c>
      <c r="PZ37" s="1460">
        <f t="shared" si="810"/>
        <v>0</v>
      </c>
      <c r="QA37" s="1460">
        <f t="shared" si="810"/>
        <v>0</v>
      </c>
      <c r="QB37" s="1460">
        <f t="shared" si="810"/>
        <v>0</v>
      </c>
      <c r="QC37" s="1460">
        <f t="shared" si="810"/>
        <v>0</v>
      </c>
      <c r="QD37" s="1460">
        <f t="shared" si="810"/>
        <v>0</v>
      </c>
      <c r="QE37" s="1460">
        <f t="shared" si="810"/>
        <v>0</v>
      </c>
      <c r="QF37" s="1460">
        <f t="shared" si="810"/>
        <v>0</v>
      </c>
      <c r="QG37" s="1460">
        <f t="shared" si="810"/>
        <v>0</v>
      </c>
      <c r="QH37" s="1460">
        <f t="shared" si="810"/>
        <v>0</v>
      </c>
      <c r="QI37" s="1460">
        <f t="shared" si="810"/>
        <v>0</v>
      </c>
      <c r="QJ37" s="1460">
        <f t="shared" si="810"/>
        <v>0</v>
      </c>
      <c r="QK37" s="1460">
        <f t="shared" si="810"/>
        <v>0</v>
      </c>
      <c r="QL37" s="1460">
        <f t="shared" si="809"/>
        <v>0</v>
      </c>
      <c r="QM37" s="1460">
        <f t="shared" si="809"/>
        <v>0</v>
      </c>
      <c r="QN37" s="1460">
        <f t="shared" si="809"/>
        <v>0</v>
      </c>
      <c r="QO37" s="1460">
        <f t="shared" si="809"/>
        <v>0</v>
      </c>
      <c r="QP37" s="1460">
        <f t="shared" si="809"/>
        <v>0</v>
      </c>
      <c r="QQ37" s="1460">
        <f t="shared" si="809"/>
        <v>0</v>
      </c>
    </row>
    <row r="38" spans="1:459" s="1466" customFormat="1" ht="22.5" customHeight="1">
      <c r="A38" s="1468"/>
      <c r="B38" s="1469"/>
      <c r="C38" s="1469"/>
      <c r="D38" s="1470"/>
      <c r="E38" s="1471"/>
      <c r="F38" s="1472"/>
      <c r="G38" s="1472"/>
      <c r="H38" s="1473">
        <f t="shared" si="639"/>
        <v>0</v>
      </c>
      <c r="I38" s="1474">
        <v>0</v>
      </c>
      <c r="J38" s="1475">
        <f t="shared" si="437"/>
        <v>0</v>
      </c>
      <c r="K38" s="1476">
        <v>0</v>
      </c>
      <c r="L38" s="1477">
        <f t="shared" si="640"/>
        <v>0</v>
      </c>
      <c r="M38" s="1477">
        <f t="shared" si="641"/>
        <v>0</v>
      </c>
      <c r="N38" s="1478"/>
      <c r="O38" s="1479">
        <v>0</v>
      </c>
      <c r="P38" s="1480">
        <v>0</v>
      </c>
      <c r="Q38" s="1828">
        <v>0</v>
      </c>
      <c r="R38" s="1831">
        <f t="shared" si="642"/>
        <v>0</v>
      </c>
      <c r="S38" s="1481">
        <f>IF(AND(SUM(O38:Q38)=0,N38="NNN"),MIN('Operating History and Pro Forma'!$M$33,'Operating History and Pro Forma'!$T$15)*D38,SUM(O38:Q38)*D38)</f>
        <v>0</v>
      </c>
      <c r="T38" s="1482">
        <f t="shared" si="643"/>
        <v>0</v>
      </c>
      <c r="U38" s="1483">
        <f t="shared" si="644"/>
        <v>0</v>
      </c>
      <c r="V38" s="1480"/>
      <c r="W38" s="1514"/>
      <c r="X38" s="1486" t="str">
        <f t="shared" si="645"/>
        <v/>
      </c>
      <c r="Y38" s="1487">
        <f t="shared" si="646"/>
        <v>0</v>
      </c>
      <c r="Z38" s="1488"/>
      <c r="AA38" s="1488"/>
      <c r="AB38" s="1488"/>
      <c r="AC38" s="1488"/>
      <c r="AD38" s="1489">
        <f t="shared" si="647"/>
        <v>0</v>
      </c>
      <c r="AE38" s="1490" t="str">
        <f t="shared" si="648"/>
        <v/>
      </c>
      <c r="AF38" s="1491">
        <f t="shared" si="649"/>
        <v>0</v>
      </c>
      <c r="AG38" s="1492">
        <f t="shared" si="650"/>
        <v>0</v>
      </c>
      <c r="AH38" s="1493">
        <f t="shared" si="802"/>
        <v>0</v>
      </c>
      <c r="AI38" s="1493">
        <f t="shared" si="802"/>
        <v>0</v>
      </c>
      <c r="AJ38" s="1494">
        <f t="shared" si="802"/>
        <v>0</v>
      </c>
      <c r="AK38" s="1494">
        <f t="shared" si="802"/>
        <v>0</v>
      </c>
      <c r="AL38" s="1495">
        <f t="shared" si="802"/>
        <v>0</v>
      </c>
      <c r="AM38" s="1496">
        <f t="shared" si="802"/>
        <v>0</v>
      </c>
      <c r="AN38" s="1497">
        <f t="shared" si="399"/>
        <v>0</v>
      </c>
      <c r="AO38" s="1498">
        <f t="shared" si="443"/>
        <v>0</v>
      </c>
      <c r="AP38" s="1499">
        <f t="shared" si="651"/>
        <v>0</v>
      </c>
      <c r="AQ38" s="1500">
        <f t="shared" si="652"/>
        <v>0</v>
      </c>
      <c r="AR38" s="1501">
        <f t="shared" si="653"/>
        <v>0</v>
      </c>
      <c r="AS38" s="1498">
        <f t="shared" si="403"/>
        <v>0</v>
      </c>
      <c r="AT38" s="1501">
        <f t="shared" si="654"/>
        <v>0</v>
      </c>
      <c r="AU38" s="1498">
        <f t="shared" si="655"/>
        <v>1</v>
      </c>
      <c r="AV38" s="1498">
        <f t="shared" si="656"/>
        <v>2</v>
      </c>
      <c r="AW38" s="1499">
        <f t="shared" si="657"/>
        <v>0</v>
      </c>
      <c r="AX38" s="1502">
        <f t="shared" si="658"/>
        <v>0</v>
      </c>
      <c r="AY38" s="1503">
        <f t="shared" si="659"/>
        <v>0</v>
      </c>
      <c r="AZ38" s="1498">
        <f t="shared" si="660"/>
        <v>2</v>
      </c>
      <c r="BA38" s="1498">
        <f t="shared" si="661"/>
        <v>3</v>
      </c>
      <c r="BB38" s="1499">
        <f t="shared" si="662"/>
        <v>0</v>
      </c>
      <c r="BC38" s="1502">
        <f t="shared" si="663"/>
        <v>0</v>
      </c>
      <c r="BD38" s="1503">
        <f t="shared" si="664"/>
        <v>0</v>
      </c>
      <c r="BE38" s="1498">
        <f t="shared" si="665"/>
        <v>3</v>
      </c>
      <c r="BF38" s="1498">
        <f t="shared" si="666"/>
        <v>4</v>
      </c>
      <c r="BG38" s="1499">
        <f t="shared" si="667"/>
        <v>0</v>
      </c>
      <c r="BH38" s="1502">
        <f t="shared" si="668"/>
        <v>0</v>
      </c>
      <c r="BI38" s="1502">
        <f t="shared" si="669"/>
        <v>0</v>
      </c>
      <c r="BJ38" s="1504">
        <f t="shared" si="670"/>
        <v>1900</v>
      </c>
      <c r="BK38" s="1505" t="str">
        <f t="shared" si="671"/>
        <v/>
      </c>
      <c r="BL38" s="1506"/>
      <c r="BM38" s="1507">
        <f t="shared" si="672"/>
        <v>0</v>
      </c>
      <c r="BN38" s="1508">
        <f t="shared" si="803"/>
        <v>0</v>
      </c>
      <c r="BO38" s="1508">
        <f t="shared" si="803"/>
        <v>0</v>
      </c>
      <c r="BP38" s="1508">
        <f t="shared" si="803"/>
        <v>0</v>
      </c>
      <c r="BQ38" s="1508">
        <f t="shared" si="803"/>
        <v>0</v>
      </c>
      <c r="BR38" s="1508">
        <f t="shared" si="803"/>
        <v>0</v>
      </c>
      <c r="BS38" s="1508">
        <f t="shared" si="803"/>
        <v>0</v>
      </c>
      <c r="BT38" s="1508">
        <f t="shared" si="803"/>
        <v>0</v>
      </c>
      <c r="BU38" s="1508">
        <f t="shared" si="803"/>
        <v>0</v>
      </c>
      <c r="BV38" s="1508">
        <f t="shared" si="803"/>
        <v>0</v>
      </c>
      <c r="BW38" s="1508">
        <f t="shared" si="803"/>
        <v>0</v>
      </c>
      <c r="BX38" s="1508">
        <f t="shared" si="803"/>
        <v>0</v>
      </c>
      <c r="BY38" s="1507">
        <f t="shared" si="803"/>
        <v>0</v>
      </c>
      <c r="BZ38" s="1508">
        <f t="shared" si="803"/>
        <v>0</v>
      </c>
      <c r="CA38" s="1508">
        <f t="shared" si="803"/>
        <v>0</v>
      </c>
      <c r="CB38" s="1508">
        <f t="shared" si="803"/>
        <v>0</v>
      </c>
      <c r="CC38" s="1508">
        <f t="shared" si="803"/>
        <v>0</v>
      </c>
      <c r="CD38" s="1508">
        <f t="shared" si="604"/>
        <v>0</v>
      </c>
      <c r="CE38" s="1508">
        <f t="shared" si="604"/>
        <v>0</v>
      </c>
      <c r="CF38" s="1508">
        <f t="shared" si="604"/>
        <v>0</v>
      </c>
      <c r="CG38" s="1508">
        <f t="shared" si="604"/>
        <v>0</v>
      </c>
      <c r="CH38" s="1508">
        <f t="shared" si="604"/>
        <v>0</v>
      </c>
      <c r="CI38" s="1508">
        <f t="shared" si="604"/>
        <v>0</v>
      </c>
      <c r="CJ38" s="1509">
        <f t="shared" si="604"/>
        <v>0</v>
      </c>
      <c r="CK38" s="1507">
        <f t="shared" si="604"/>
        <v>0</v>
      </c>
      <c r="CL38" s="1508">
        <f t="shared" si="604"/>
        <v>0</v>
      </c>
      <c r="CM38" s="1508">
        <f t="shared" si="604"/>
        <v>0</v>
      </c>
      <c r="CN38" s="1508">
        <f t="shared" si="604"/>
        <v>0</v>
      </c>
      <c r="CO38" s="1508">
        <f t="shared" si="604"/>
        <v>0</v>
      </c>
      <c r="CP38" s="1508">
        <f t="shared" si="604"/>
        <v>0</v>
      </c>
      <c r="CQ38" s="1508">
        <f t="shared" si="604"/>
        <v>0</v>
      </c>
      <c r="CR38" s="1508">
        <f t="shared" si="604"/>
        <v>0</v>
      </c>
      <c r="CS38" s="1508">
        <f t="shared" si="604"/>
        <v>0</v>
      </c>
      <c r="CT38" s="1508">
        <f t="shared" si="605"/>
        <v>0</v>
      </c>
      <c r="CU38" s="1508">
        <f t="shared" si="605"/>
        <v>0</v>
      </c>
      <c r="CV38" s="1509">
        <f t="shared" si="605"/>
        <v>0</v>
      </c>
      <c r="CW38" s="1508">
        <f t="shared" si="605"/>
        <v>0</v>
      </c>
      <c r="CX38" s="1508">
        <f t="shared" si="605"/>
        <v>0</v>
      </c>
      <c r="CY38" s="1508">
        <f t="shared" si="605"/>
        <v>0</v>
      </c>
      <c r="CZ38" s="1508">
        <f t="shared" si="605"/>
        <v>0</v>
      </c>
      <c r="DA38" s="1508">
        <f t="shared" si="605"/>
        <v>0</v>
      </c>
      <c r="DB38" s="1508">
        <f t="shared" si="605"/>
        <v>0</v>
      </c>
      <c r="DC38" s="1508">
        <f t="shared" si="605"/>
        <v>0</v>
      </c>
      <c r="DD38" s="1508">
        <f t="shared" si="605"/>
        <v>0</v>
      </c>
      <c r="DE38" s="1508">
        <f t="shared" si="605"/>
        <v>0</v>
      </c>
      <c r="DF38" s="1508">
        <f t="shared" si="605"/>
        <v>0</v>
      </c>
      <c r="DG38" s="1508">
        <f t="shared" si="605"/>
        <v>0</v>
      </c>
      <c r="DH38" s="1509">
        <f t="shared" si="605"/>
        <v>0</v>
      </c>
      <c r="DI38" s="1508">
        <f t="shared" si="605"/>
        <v>0</v>
      </c>
      <c r="DJ38" s="1508">
        <f t="shared" si="606"/>
        <v>0</v>
      </c>
      <c r="DK38" s="1508">
        <f t="shared" si="606"/>
        <v>0</v>
      </c>
      <c r="DL38" s="1508">
        <f t="shared" si="606"/>
        <v>0</v>
      </c>
      <c r="DM38" s="1508">
        <f t="shared" si="606"/>
        <v>0</v>
      </c>
      <c r="DN38" s="1508">
        <f t="shared" si="606"/>
        <v>0</v>
      </c>
      <c r="DO38" s="1508">
        <f t="shared" si="606"/>
        <v>0</v>
      </c>
      <c r="DP38" s="1508">
        <f t="shared" si="606"/>
        <v>0</v>
      </c>
      <c r="DQ38" s="1508">
        <f t="shared" si="606"/>
        <v>0</v>
      </c>
      <c r="DR38" s="1508">
        <f t="shared" si="606"/>
        <v>0</v>
      </c>
      <c r="DS38" s="1508">
        <f t="shared" si="606"/>
        <v>0</v>
      </c>
      <c r="DT38" s="1509">
        <f t="shared" si="606"/>
        <v>0</v>
      </c>
      <c r="DU38" s="1507">
        <f t="shared" si="606"/>
        <v>0</v>
      </c>
      <c r="DV38" s="1508">
        <f t="shared" si="606"/>
        <v>0</v>
      </c>
      <c r="DW38" s="1508">
        <f t="shared" si="606"/>
        <v>0</v>
      </c>
      <c r="DX38" s="1508">
        <f t="shared" si="606"/>
        <v>0</v>
      </c>
      <c r="DY38" s="1508">
        <f t="shared" si="606"/>
        <v>0</v>
      </c>
      <c r="DZ38" s="1508">
        <f t="shared" si="607"/>
        <v>0</v>
      </c>
      <c r="EA38" s="1508">
        <f t="shared" si="607"/>
        <v>0</v>
      </c>
      <c r="EB38" s="1508">
        <f t="shared" si="607"/>
        <v>0</v>
      </c>
      <c r="EC38" s="1508">
        <f t="shared" si="607"/>
        <v>0</v>
      </c>
      <c r="ED38" s="1508">
        <f t="shared" si="607"/>
        <v>0</v>
      </c>
      <c r="EE38" s="1508">
        <f t="shared" si="607"/>
        <v>0</v>
      </c>
      <c r="EF38" s="1508">
        <f t="shared" si="607"/>
        <v>0</v>
      </c>
      <c r="EG38" s="1507">
        <f t="shared" si="607"/>
        <v>0</v>
      </c>
      <c r="EH38" s="1508">
        <f t="shared" si="607"/>
        <v>0</v>
      </c>
      <c r="EI38" s="1508">
        <f t="shared" si="607"/>
        <v>0</v>
      </c>
      <c r="EJ38" s="1508">
        <f t="shared" si="607"/>
        <v>0</v>
      </c>
      <c r="EK38" s="1508">
        <f t="shared" si="607"/>
        <v>0</v>
      </c>
      <c r="EL38" s="1508">
        <f t="shared" si="607"/>
        <v>0</v>
      </c>
      <c r="EM38" s="1508">
        <f t="shared" si="607"/>
        <v>0</v>
      </c>
      <c r="EN38" s="1508">
        <f t="shared" si="607"/>
        <v>0</v>
      </c>
      <c r="EO38" s="1508">
        <f t="shared" si="607"/>
        <v>0</v>
      </c>
      <c r="EP38" s="1508">
        <f t="shared" si="608"/>
        <v>0</v>
      </c>
      <c r="EQ38" s="1508">
        <f t="shared" si="608"/>
        <v>0</v>
      </c>
      <c r="ER38" s="1509">
        <f t="shared" si="608"/>
        <v>0</v>
      </c>
      <c r="ES38" s="1507">
        <f t="shared" si="608"/>
        <v>0</v>
      </c>
      <c r="ET38" s="1508">
        <f t="shared" si="608"/>
        <v>0</v>
      </c>
      <c r="EU38" s="1508">
        <f t="shared" si="608"/>
        <v>0</v>
      </c>
      <c r="EV38" s="1508">
        <f t="shared" si="608"/>
        <v>0</v>
      </c>
      <c r="EW38" s="1508">
        <f t="shared" si="608"/>
        <v>0</v>
      </c>
      <c r="EX38" s="1508">
        <f t="shared" si="608"/>
        <v>0</v>
      </c>
      <c r="EY38" s="1508">
        <f t="shared" si="608"/>
        <v>0</v>
      </c>
      <c r="EZ38" s="1508">
        <f t="shared" si="608"/>
        <v>0</v>
      </c>
      <c r="FA38" s="1508">
        <f t="shared" si="608"/>
        <v>0</v>
      </c>
      <c r="FB38" s="1508">
        <f t="shared" si="608"/>
        <v>0</v>
      </c>
      <c r="FC38" s="1508">
        <f t="shared" si="608"/>
        <v>0</v>
      </c>
      <c r="FD38" s="1509">
        <f t="shared" si="608"/>
        <v>0</v>
      </c>
      <c r="FE38" s="1508">
        <f t="shared" si="608"/>
        <v>0</v>
      </c>
      <c r="FF38" s="1508">
        <f t="shared" si="609"/>
        <v>0</v>
      </c>
      <c r="FG38" s="1508">
        <f t="shared" si="610"/>
        <v>0</v>
      </c>
      <c r="FH38" s="1508">
        <f t="shared" si="610"/>
        <v>0</v>
      </c>
      <c r="FI38" s="1508">
        <f t="shared" si="610"/>
        <v>0</v>
      </c>
      <c r="FJ38" s="1508">
        <f t="shared" si="610"/>
        <v>0</v>
      </c>
      <c r="FK38" s="1508">
        <f t="shared" si="610"/>
        <v>0</v>
      </c>
      <c r="FL38" s="1508">
        <f t="shared" si="610"/>
        <v>0</v>
      </c>
      <c r="FM38" s="1508">
        <f t="shared" si="610"/>
        <v>0</v>
      </c>
      <c r="FN38" s="1508">
        <f t="shared" si="610"/>
        <v>0</v>
      </c>
      <c r="FO38" s="1508">
        <f t="shared" si="610"/>
        <v>0</v>
      </c>
      <c r="FP38" s="1509">
        <f t="shared" si="610"/>
        <v>0</v>
      </c>
      <c r="FQ38" s="1508">
        <f t="shared" si="610"/>
        <v>0</v>
      </c>
      <c r="FR38" s="1508">
        <f t="shared" si="610"/>
        <v>0</v>
      </c>
      <c r="FS38" s="1508">
        <f t="shared" si="610"/>
        <v>0</v>
      </c>
      <c r="FT38" s="1508">
        <f t="shared" si="610"/>
        <v>0</v>
      </c>
      <c r="FU38" s="1508">
        <f t="shared" si="610"/>
        <v>0</v>
      </c>
      <c r="FV38" s="1508">
        <f t="shared" si="610"/>
        <v>0</v>
      </c>
      <c r="FW38" s="1508">
        <f t="shared" si="804"/>
        <v>0</v>
      </c>
      <c r="FX38" s="1508">
        <f t="shared" si="804"/>
        <v>0</v>
      </c>
      <c r="FY38" s="1508">
        <f t="shared" si="804"/>
        <v>0</v>
      </c>
      <c r="FZ38" s="1508">
        <f t="shared" si="804"/>
        <v>0</v>
      </c>
      <c r="GA38" s="1508">
        <f t="shared" si="804"/>
        <v>0</v>
      </c>
      <c r="GB38" s="1509">
        <f t="shared" si="804"/>
        <v>0</v>
      </c>
      <c r="GC38" s="1506"/>
      <c r="GD38" s="1458">
        <f t="shared" si="673"/>
        <v>1</v>
      </c>
      <c r="GE38" s="1510">
        <f t="shared" si="586"/>
        <v>0</v>
      </c>
      <c r="GF38" s="1511">
        <f t="shared" si="586"/>
        <v>0</v>
      </c>
      <c r="GG38" s="1511">
        <f t="shared" si="586"/>
        <v>0</v>
      </c>
      <c r="GH38" s="1511">
        <f t="shared" si="586"/>
        <v>0</v>
      </c>
      <c r="GI38" s="1511">
        <f t="shared" si="586"/>
        <v>0</v>
      </c>
      <c r="GJ38" s="1511">
        <f t="shared" si="586"/>
        <v>0</v>
      </c>
      <c r="GK38" s="1511">
        <f t="shared" si="586"/>
        <v>0</v>
      </c>
      <c r="GL38" s="1511">
        <f t="shared" si="586"/>
        <v>0</v>
      </c>
      <c r="GM38" s="1511">
        <f t="shared" si="586"/>
        <v>0</v>
      </c>
      <c r="GN38" s="1512">
        <f t="shared" si="586"/>
        <v>0</v>
      </c>
      <c r="GO38" s="1513">
        <f t="shared" si="674"/>
        <v>0</v>
      </c>
      <c r="GP38" s="1506"/>
      <c r="GQ38" s="1510">
        <f t="shared" si="806"/>
        <v>0</v>
      </c>
      <c r="GR38" s="1511">
        <f t="shared" si="806"/>
        <v>0</v>
      </c>
      <c r="GS38" s="1511">
        <f t="shared" si="806"/>
        <v>0</v>
      </c>
      <c r="GT38" s="1511">
        <f t="shared" si="806"/>
        <v>0</v>
      </c>
      <c r="GU38" s="1511">
        <f t="shared" si="806"/>
        <v>0</v>
      </c>
      <c r="GV38" s="1511">
        <f t="shared" si="806"/>
        <v>0</v>
      </c>
      <c r="GW38" s="1511">
        <f t="shared" si="806"/>
        <v>0</v>
      </c>
      <c r="GX38" s="1511">
        <f t="shared" si="806"/>
        <v>0</v>
      </c>
      <c r="GY38" s="1511">
        <f t="shared" si="806"/>
        <v>0</v>
      </c>
      <c r="GZ38" s="1512">
        <f t="shared" si="806"/>
        <v>0</v>
      </c>
      <c r="HA38" s="1513">
        <f t="shared" si="675"/>
        <v>0</v>
      </c>
      <c r="HB38" s="1506">
        <f t="shared" si="676"/>
        <v>1</v>
      </c>
      <c r="HC38" s="1506"/>
      <c r="HD38" s="1508">
        <f t="shared" si="677"/>
        <v>0</v>
      </c>
      <c r="HE38" s="1460">
        <f t="shared" si="678"/>
        <v>0</v>
      </c>
      <c r="HF38" s="1460">
        <f t="shared" si="679"/>
        <v>0</v>
      </c>
      <c r="HG38" s="1460">
        <f t="shared" si="680"/>
        <v>0</v>
      </c>
      <c r="HH38" s="1460">
        <f t="shared" si="681"/>
        <v>0</v>
      </c>
      <c r="HI38" s="1460">
        <f t="shared" si="682"/>
        <v>0</v>
      </c>
      <c r="HJ38" s="1460">
        <f t="shared" si="683"/>
        <v>0</v>
      </c>
      <c r="HK38" s="1460">
        <f t="shared" si="684"/>
        <v>0</v>
      </c>
      <c r="HL38" s="1460">
        <f t="shared" si="685"/>
        <v>0</v>
      </c>
      <c r="HM38" s="1460">
        <f t="shared" si="686"/>
        <v>0</v>
      </c>
      <c r="HN38" s="1460">
        <f t="shared" si="687"/>
        <v>0</v>
      </c>
      <c r="HO38" s="1460">
        <f t="shared" si="688"/>
        <v>0</v>
      </c>
      <c r="HP38" s="1460">
        <f t="shared" si="689"/>
        <v>0</v>
      </c>
      <c r="HQ38" s="1460">
        <f t="shared" si="690"/>
        <v>0</v>
      </c>
      <c r="HR38" s="1460">
        <f t="shared" si="691"/>
        <v>0</v>
      </c>
      <c r="HS38" s="1460">
        <f t="shared" si="692"/>
        <v>0</v>
      </c>
      <c r="HT38" s="1460">
        <f t="shared" si="693"/>
        <v>0</v>
      </c>
      <c r="HU38" s="1460">
        <f t="shared" si="694"/>
        <v>0</v>
      </c>
      <c r="HV38" s="1460">
        <f t="shared" si="695"/>
        <v>0</v>
      </c>
      <c r="HW38" s="1460">
        <f t="shared" si="696"/>
        <v>0</v>
      </c>
      <c r="HX38" s="1460">
        <f t="shared" si="697"/>
        <v>0</v>
      </c>
      <c r="HY38" s="1460">
        <f t="shared" si="698"/>
        <v>0</v>
      </c>
      <c r="HZ38" s="1460">
        <f t="shared" si="699"/>
        <v>0</v>
      </c>
      <c r="IA38" s="1460">
        <f t="shared" si="700"/>
        <v>0</v>
      </c>
      <c r="IB38" s="1460">
        <f t="shared" si="701"/>
        <v>0</v>
      </c>
      <c r="IC38" s="1460">
        <f t="shared" si="702"/>
        <v>0</v>
      </c>
      <c r="ID38" s="1460">
        <f t="shared" si="703"/>
        <v>0</v>
      </c>
      <c r="IE38" s="1460">
        <f t="shared" si="704"/>
        <v>0</v>
      </c>
      <c r="IF38" s="1460">
        <f t="shared" si="705"/>
        <v>0</v>
      </c>
      <c r="IG38" s="1460">
        <f t="shared" si="706"/>
        <v>0</v>
      </c>
      <c r="IH38" s="1460">
        <f t="shared" si="707"/>
        <v>0</v>
      </c>
      <c r="II38" s="1460">
        <f t="shared" si="708"/>
        <v>0</v>
      </c>
      <c r="IJ38" s="1460">
        <f t="shared" si="709"/>
        <v>0</v>
      </c>
      <c r="IK38" s="1460">
        <f t="shared" si="710"/>
        <v>0</v>
      </c>
      <c r="IL38" s="1460">
        <f t="shared" si="711"/>
        <v>0</v>
      </c>
      <c r="IM38" s="1460">
        <f t="shared" si="712"/>
        <v>0</v>
      </c>
      <c r="IN38" s="1460">
        <f t="shared" si="713"/>
        <v>0</v>
      </c>
      <c r="IO38" s="1460">
        <f t="shared" si="714"/>
        <v>0</v>
      </c>
      <c r="IP38" s="1460">
        <f t="shared" si="715"/>
        <v>0</v>
      </c>
      <c r="IQ38" s="1460">
        <f t="shared" si="716"/>
        <v>0</v>
      </c>
      <c r="IR38" s="1460">
        <f t="shared" si="717"/>
        <v>0</v>
      </c>
      <c r="IS38" s="1460">
        <f t="shared" si="718"/>
        <v>0</v>
      </c>
      <c r="IT38" s="1460">
        <f t="shared" si="719"/>
        <v>0</v>
      </c>
      <c r="IU38" s="1460">
        <f t="shared" si="720"/>
        <v>0</v>
      </c>
      <c r="IV38" s="1460">
        <f t="shared" si="721"/>
        <v>0</v>
      </c>
      <c r="IW38" s="1460">
        <f t="shared" si="722"/>
        <v>0</v>
      </c>
      <c r="IX38" s="1460">
        <f t="shared" si="723"/>
        <v>0</v>
      </c>
      <c r="IY38" s="1460">
        <f t="shared" si="724"/>
        <v>0</v>
      </c>
      <c r="IZ38" s="1460">
        <f t="shared" si="725"/>
        <v>0</v>
      </c>
      <c r="JA38" s="1460">
        <f t="shared" si="726"/>
        <v>0</v>
      </c>
      <c r="JB38" s="1460">
        <f t="shared" si="727"/>
        <v>0</v>
      </c>
      <c r="JC38" s="1460">
        <f t="shared" si="728"/>
        <v>0</v>
      </c>
      <c r="JD38" s="1460">
        <f t="shared" si="729"/>
        <v>0</v>
      </c>
      <c r="JE38" s="1460">
        <f t="shared" si="730"/>
        <v>0</v>
      </c>
      <c r="JF38" s="1460">
        <f t="shared" si="731"/>
        <v>0</v>
      </c>
      <c r="JG38" s="1460">
        <f t="shared" si="732"/>
        <v>0</v>
      </c>
      <c r="JH38" s="1460">
        <f t="shared" si="733"/>
        <v>0</v>
      </c>
      <c r="JI38" s="1460">
        <f t="shared" si="734"/>
        <v>0</v>
      </c>
      <c r="JJ38" s="1460">
        <f t="shared" si="735"/>
        <v>0</v>
      </c>
      <c r="JK38" s="1460">
        <f t="shared" si="736"/>
        <v>0</v>
      </c>
      <c r="JL38" s="1460">
        <f t="shared" si="737"/>
        <v>0</v>
      </c>
      <c r="JM38" s="1460">
        <f t="shared" si="738"/>
        <v>0</v>
      </c>
      <c r="JN38" s="1460">
        <f t="shared" si="739"/>
        <v>0</v>
      </c>
      <c r="JO38" s="1460">
        <f t="shared" si="740"/>
        <v>0</v>
      </c>
      <c r="JP38" s="1460">
        <f t="shared" si="741"/>
        <v>0</v>
      </c>
      <c r="JQ38" s="1460">
        <f t="shared" si="742"/>
        <v>0</v>
      </c>
      <c r="JR38" s="1460">
        <f t="shared" si="743"/>
        <v>0</v>
      </c>
      <c r="JS38" s="1460">
        <f t="shared" si="744"/>
        <v>0</v>
      </c>
      <c r="JT38" s="1460">
        <f t="shared" si="745"/>
        <v>0</v>
      </c>
      <c r="JU38" s="1460">
        <f t="shared" si="746"/>
        <v>0</v>
      </c>
      <c r="JV38" s="1460">
        <f t="shared" si="747"/>
        <v>0</v>
      </c>
      <c r="JW38" s="1460">
        <f t="shared" si="748"/>
        <v>0</v>
      </c>
      <c r="JX38" s="1460">
        <f t="shared" si="749"/>
        <v>0</v>
      </c>
      <c r="JY38" s="1460">
        <f t="shared" si="750"/>
        <v>0</v>
      </c>
      <c r="JZ38" s="1460">
        <f t="shared" si="751"/>
        <v>0</v>
      </c>
      <c r="KA38" s="1460">
        <f t="shared" si="752"/>
        <v>0</v>
      </c>
      <c r="KB38" s="1460">
        <f t="shared" si="753"/>
        <v>0</v>
      </c>
      <c r="KC38" s="1460">
        <f t="shared" si="754"/>
        <v>0</v>
      </c>
      <c r="KD38" s="1460">
        <f t="shared" si="755"/>
        <v>0</v>
      </c>
      <c r="KE38" s="1460">
        <f t="shared" si="756"/>
        <v>0</v>
      </c>
      <c r="KF38" s="1460">
        <f t="shared" si="757"/>
        <v>0</v>
      </c>
      <c r="KG38" s="1460">
        <f t="shared" si="758"/>
        <v>0</v>
      </c>
      <c r="KH38" s="1460">
        <f t="shared" si="759"/>
        <v>0</v>
      </c>
      <c r="KI38" s="1460">
        <f t="shared" si="760"/>
        <v>0</v>
      </c>
      <c r="KJ38" s="1460">
        <f t="shared" si="761"/>
        <v>0</v>
      </c>
      <c r="KK38" s="1460">
        <f t="shared" si="762"/>
        <v>0</v>
      </c>
      <c r="KL38" s="1460">
        <f t="shared" si="763"/>
        <v>0</v>
      </c>
      <c r="KM38" s="1460">
        <f t="shared" si="764"/>
        <v>0</v>
      </c>
      <c r="KN38" s="1460">
        <f t="shared" si="765"/>
        <v>0</v>
      </c>
      <c r="KO38" s="1460">
        <f t="shared" si="766"/>
        <v>0</v>
      </c>
      <c r="KP38" s="1460">
        <f t="shared" si="767"/>
        <v>0</v>
      </c>
      <c r="KQ38" s="1460">
        <f t="shared" si="768"/>
        <v>0</v>
      </c>
      <c r="KR38" s="1460">
        <f t="shared" si="769"/>
        <v>0</v>
      </c>
      <c r="KS38" s="1460">
        <f t="shared" si="770"/>
        <v>0</v>
      </c>
      <c r="KT38" s="1460">
        <f t="shared" si="771"/>
        <v>0</v>
      </c>
      <c r="KU38" s="1460">
        <f t="shared" si="772"/>
        <v>0</v>
      </c>
      <c r="KV38" s="1460">
        <f t="shared" si="773"/>
        <v>0</v>
      </c>
      <c r="KW38" s="1460">
        <f t="shared" si="774"/>
        <v>0</v>
      </c>
      <c r="KX38" s="1460">
        <f t="shared" si="775"/>
        <v>0</v>
      </c>
      <c r="KY38" s="1460">
        <f t="shared" si="776"/>
        <v>0</v>
      </c>
      <c r="KZ38" s="1460">
        <f t="shared" si="777"/>
        <v>0</v>
      </c>
      <c r="LA38" s="1460">
        <f t="shared" si="778"/>
        <v>0</v>
      </c>
      <c r="LB38" s="1460">
        <f t="shared" si="779"/>
        <v>0</v>
      </c>
      <c r="LC38" s="1460">
        <f t="shared" si="780"/>
        <v>0</v>
      </c>
      <c r="LD38" s="1460">
        <f t="shared" si="781"/>
        <v>0</v>
      </c>
      <c r="LE38" s="1460">
        <f t="shared" si="782"/>
        <v>0</v>
      </c>
      <c r="LF38" s="1460">
        <f t="shared" si="783"/>
        <v>0</v>
      </c>
      <c r="LG38" s="1460">
        <f t="shared" si="784"/>
        <v>0</v>
      </c>
      <c r="LH38" s="1460">
        <f t="shared" si="785"/>
        <v>0</v>
      </c>
      <c r="LI38" s="1460">
        <f t="shared" si="786"/>
        <v>0</v>
      </c>
      <c r="LJ38" s="1460">
        <f t="shared" si="787"/>
        <v>0</v>
      </c>
      <c r="LK38" s="1460">
        <f t="shared" si="788"/>
        <v>0</v>
      </c>
      <c r="LL38" s="1460">
        <f t="shared" si="789"/>
        <v>0</v>
      </c>
      <c r="LM38" s="1460">
        <f t="shared" si="790"/>
        <v>0</v>
      </c>
      <c r="LN38" s="1460">
        <f t="shared" si="791"/>
        <v>0</v>
      </c>
      <c r="LO38" s="1460">
        <f t="shared" si="792"/>
        <v>0</v>
      </c>
      <c r="LP38" s="1460">
        <f t="shared" si="793"/>
        <v>0</v>
      </c>
      <c r="LQ38" s="1460">
        <f t="shared" si="794"/>
        <v>0</v>
      </c>
      <c r="LR38" s="1460">
        <f t="shared" si="795"/>
        <v>0</v>
      </c>
      <c r="LS38" s="1460">
        <f t="shared" si="796"/>
        <v>0</v>
      </c>
      <c r="LW38" s="1467">
        <f t="shared" si="797"/>
        <v>0</v>
      </c>
      <c r="LX38" s="1467">
        <f t="shared" si="798"/>
        <v>0</v>
      </c>
      <c r="LY38" s="1467">
        <f t="shared" si="799"/>
        <v>0</v>
      </c>
      <c r="LZ38" s="1467">
        <f t="shared" si="800"/>
        <v>0</v>
      </c>
      <c r="MA38" s="1506"/>
      <c r="MB38" s="1460">
        <f t="shared" si="801"/>
        <v>0</v>
      </c>
      <c r="MC38" s="1460">
        <f t="shared" si="805"/>
        <v>0</v>
      </c>
      <c r="MD38" s="1460">
        <f t="shared" si="805"/>
        <v>0</v>
      </c>
      <c r="ME38" s="1460">
        <f t="shared" si="805"/>
        <v>0</v>
      </c>
      <c r="MF38" s="1460">
        <f t="shared" si="805"/>
        <v>0</v>
      </c>
      <c r="MG38" s="1460">
        <f t="shared" si="805"/>
        <v>0</v>
      </c>
      <c r="MH38" s="1460">
        <f t="shared" si="805"/>
        <v>0</v>
      </c>
      <c r="MI38" s="1460">
        <f t="shared" si="805"/>
        <v>0</v>
      </c>
      <c r="MJ38" s="1460">
        <f t="shared" si="805"/>
        <v>0</v>
      </c>
      <c r="MK38" s="1460">
        <f t="shared" si="805"/>
        <v>0</v>
      </c>
      <c r="ML38" s="1460">
        <f t="shared" si="805"/>
        <v>0</v>
      </c>
      <c r="MM38" s="1460">
        <f t="shared" si="805"/>
        <v>0</v>
      </c>
      <c r="MN38" s="1460">
        <f t="shared" si="805"/>
        <v>0</v>
      </c>
      <c r="MO38" s="1460">
        <f t="shared" si="805"/>
        <v>0</v>
      </c>
      <c r="MP38" s="1460">
        <f t="shared" si="805"/>
        <v>0</v>
      </c>
      <c r="MQ38" s="1460">
        <f t="shared" si="805"/>
        <v>0</v>
      </c>
      <c r="MR38" s="1460">
        <f t="shared" si="805"/>
        <v>0</v>
      </c>
      <c r="MS38" s="1460">
        <f t="shared" si="811"/>
        <v>0</v>
      </c>
      <c r="MT38" s="1460">
        <f t="shared" si="811"/>
        <v>0</v>
      </c>
      <c r="MU38" s="1460">
        <f t="shared" si="811"/>
        <v>0</v>
      </c>
      <c r="MV38" s="1460">
        <f t="shared" si="811"/>
        <v>0</v>
      </c>
      <c r="MW38" s="1460">
        <f t="shared" si="811"/>
        <v>0</v>
      </c>
      <c r="MX38" s="1460">
        <f t="shared" si="811"/>
        <v>0</v>
      </c>
      <c r="MY38" s="1460">
        <f t="shared" si="811"/>
        <v>0</v>
      </c>
      <c r="MZ38" s="1460">
        <f t="shared" si="811"/>
        <v>0</v>
      </c>
      <c r="NA38" s="1460">
        <f t="shared" si="811"/>
        <v>0</v>
      </c>
      <c r="NB38" s="1460">
        <f t="shared" si="811"/>
        <v>0</v>
      </c>
      <c r="NC38" s="1460">
        <f t="shared" si="811"/>
        <v>0</v>
      </c>
      <c r="ND38" s="1460">
        <f t="shared" si="811"/>
        <v>0</v>
      </c>
      <c r="NE38" s="1460">
        <f t="shared" si="811"/>
        <v>0</v>
      </c>
      <c r="NF38" s="1460">
        <f t="shared" si="811"/>
        <v>0</v>
      </c>
      <c r="NG38" s="1460">
        <f t="shared" si="811"/>
        <v>0</v>
      </c>
      <c r="NH38" s="1460">
        <f t="shared" si="811"/>
        <v>0</v>
      </c>
      <c r="NI38" s="1460">
        <f t="shared" si="812"/>
        <v>0</v>
      </c>
      <c r="NJ38" s="1460">
        <f t="shared" si="812"/>
        <v>0</v>
      </c>
      <c r="NK38" s="1460">
        <f t="shared" si="812"/>
        <v>0</v>
      </c>
      <c r="NL38" s="1460">
        <f t="shared" si="812"/>
        <v>0</v>
      </c>
      <c r="NM38" s="1460">
        <f t="shared" si="812"/>
        <v>0</v>
      </c>
      <c r="NN38" s="1460">
        <f t="shared" si="812"/>
        <v>0</v>
      </c>
      <c r="NO38" s="1460">
        <f t="shared" si="812"/>
        <v>0</v>
      </c>
      <c r="NP38" s="1460">
        <f t="shared" si="812"/>
        <v>0</v>
      </c>
      <c r="NQ38" s="1460">
        <f t="shared" si="812"/>
        <v>0</v>
      </c>
      <c r="NR38" s="1460">
        <f t="shared" si="812"/>
        <v>0</v>
      </c>
      <c r="NS38" s="1460">
        <f t="shared" si="812"/>
        <v>0</v>
      </c>
      <c r="NT38" s="1460">
        <f t="shared" si="812"/>
        <v>0</v>
      </c>
      <c r="NU38" s="1460">
        <f t="shared" si="812"/>
        <v>0</v>
      </c>
      <c r="NV38" s="1460">
        <f t="shared" si="812"/>
        <v>0</v>
      </c>
      <c r="NW38" s="1460">
        <f t="shared" si="812"/>
        <v>0</v>
      </c>
      <c r="NX38" s="1460">
        <f t="shared" si="812"/>
        <v>0</v>
      </c>
      <c r="NY38" s="1460">
        <f t="shared" ref="NY38:ON53" si="814">IF(NY$12&lt;$AO38,0,IF(NY$12&lt;=$AU38,(NY$8-$LW38)*$D38/12,IF(NY$12&gt;=$BF38,(NY$8-$LZ38)*$D38/12,IF(NY$12&gt;=$BE38,0,IF(NY$12&gt;=$BA38,(NY$8-$LY38)*$D38/12,IF(NY$12&gt;=$AZ38,0,IF(NY$12&gt;=$AV38,(NY$8-$LX38)*$D38/12,0)))))))</f>
        <v>0</v>
      </c>
      <c r="NZ38" s="1460">
        <f t="shared" si="814"/>
        <v>0</v>
      </c>
      <c r="OA38" s="1460">
        <f t="shared" si="814"/>
        <v>0</v>
      </c>
      <c r="OB38" s="1460">
        <f t="shared" si="814"/>
        <v>0</v>
      </c>
      <c r="OC38" s="1460">
        <f t="shared" si="814"/>
        <v>0</v>
      </c>
      <c r="OD38" s="1460">
        <f t="shared" si="814"/>
        <v>0</v>
      </c>
      <c r="OE38" s="1460">
        <f t="shared" si="814"/>
        <v>0</v>
      </c>
      <c r="OF38" s="1460">
        <f t="shared" si="814"/>
        <v>0</v>
      </c>
      <c r="OG38" s="1460">
        <f t="shared" si="814"/>
        <v>0</v>
      </c>
      <c r="OH38" s="1460">
        <f t="shared" si="814"/>
        <v>0</v>
      </c>
      <c r="OI38" s="1460">
        <f t="shared" si="814"/>
        <v>0</v>
      </c>
      <c r="OJ38" s="1460">
        <f t="shared" si="814"/>
        <v>0</v>
      </c>
      <c r="OK38" s="1460">
        <f t="shared" si="814"/>
        <v>0</v>
      </c>
      <c r="OL38" s="1460">
        <f t="shared" si="814"/>
        <v>0</v>
      </c>
      <c r="OM38" s="1460">
        <f t="shared" si="814"/>
        <v>0</v>
      </c>
      <c r="ON38" s="1460">
        <f t="shared" si="814"/>
        <v>0</v>
      </c>
      <c r="OO38" s="1460">
        <f t="shared" si="813"/>
        <v>0</v>
      </c>
      <c r="OP38" s="1460">
        <f t="shared" si="807"/>
        <v>0</v>
      </c>
      <c r="OQ38" s="1460">
        <f t="shared" si="807"/>
        <v>0</v>
      </c>
      <c r="OR38" s="1460">
        <f t="shared" si="807"/>
        <v>0</v>
      </c>
      <c r="OS38" s="1460">
        <f t="shared" si="807"/>
        <v>0</v>
      </c>
      <c r="OT38" s="1460">
        <f t="shared" si="807"/>
        <v>0</v>
      </c>
      <c r="OU38" s="1460">
        <f t="shared" si="807"/>
        <v>0</v>
      </c>
      <c r="OV38" s="1460">
        <f t="shared" si="807"/>
        <v>0</v>
      </c>
      <c r="OW38" s="1460">
        <f t="shared" si="807"/>
        <v>0</v>
      </c>
      <c r="OX38" s="1460">
        <f t="shared" si="807"/>
        <v>0</v>
      </c>
      <c r="OY38" s="1460">
        <f t="shared" si="807"/>
        <v>0</v>
      </c>
      <c r="OZ38" s="1460">
        <f t="shared" si="807"/>
        <v>0</v>
      </c>
      <c r="PA38" s="1460">
        <f t="shared" si="807"/>
        <v>0</v>
      </c>
      <c r="PB38" s="1460">
        <f t="shared" si="807"/>
        <v>0</v>
      </c>
      <c r="PC38" s="1460">
        <f t="shared" si="807"/>
        <v>0</v>
      </c>
      <c r="PD38" s="1460">
        <f t="shared" si="807"/>
        <v>0</v>
      </c>
      <c r="PE38" s="1460">
        <f t="shared" si="807"/>
        <v>0</v>
      </c>
      <c r="PF38" s="1460">
        <f t="shared" si="808"/>
        <v>0</v>
      </c>
      <c r="PG38" s="1460">
        <f t="shared" si="808"/>
        <v>0</v>
      </c>
      <c r="PH38" s="1460">
        <f t="shared" si="808"/>
        <v>0</v>
      </c>
      <c r="PI38" s="1460">
        <f t="shared" si="808"/>
        <v>0</v>
      </c>
      <c r="PJ38" s="1460">
        <f t="shared" si="808"/>
        <v>0</v>
      </c>
      <c r="PK38" s="1460">
        <f t="shared" si="808"/>
        <v>0</v>
      </c>
      <c r="PL38" s="1460">
        <f t="shared" si="808"/>
        <v>0</v>
      </c>
      <c r="PM38" s="1460">
        <f t="shared" si="808"/>
        <v>0</v>
      </c>
      <c r="PN38" s="1460">
        <f t="shared" si="808"/>
        <v>0</v>
      </c>
      <c r="PO38" s="1460">
        <f t="shared" si="808"/>
        <v>0</v>
      </c>
      <c r="PP38" s="1460">
        <f t="shared" si="808"/>
        <v>0</v>
      </c>
      <c r="PQ38" s="1460">
        <f t="shared" si="808"/>
        <v>0</v>
      </c>
      <c r="PR38" s="1460">
        <f t="shared" si="808"/>
        <v>0</v>
      </c>
      <c r="PS38" s="1460">
        <f t="shared" si="808"/>
        <v>0</v>
      </c>
      <c r="PT38" s="1460">
        <f t="shared" si="808"/>
        <v>0</v>
      </c>
      <c r="PU38" s="1460">
        <f t="shared" si="808"/>
        <v>0</v>
      </c>
      <c r="PV38" s="1460">
        <f t="shared" si="810"/>
        <v>0</v>
      </c>
      <c r="PW38" s="1460">
        <f t="shared" si="810"/>
        <v>0</v>
      </c>
      <c r="PX38" s="1460">
        <f t="shared" si="810"/>
        <v>0</v>
      </c>
      <c r="PY38" s="1460">
        <f t="shared" si="810"/>
        <v>0</v>
      </c>
      <c r="PZ38" s="1460">
        <f t="shared" si="810"/>
        <v>0</v>
      </c>
      <c r="QA38" s="1460">
        <f t="shared" si="810"/>
        <v>0</v>
      </c>
      <c r="QB38" s="1460">
        <f t="shared" si="810"/>
        <v>0</v>
      </c>
      <c r="QC38" s="1460">
        <f t="shared" si="810"/>
        <v>0</v>
      </c>
      <c r="QD38" s="1460">
        <f t="shared" si="810"/>
        <v>0</v>
      </c>
      <c r="QE38" s="1460">
        <f t="shared" si="810"/>
        <v>0</v>
      </c>
      <c r="QF38" s="1460">
        <f t="shared" si="810"/>
        <v>0</v>
      </c>
      <c r="QG38" s="1460">
        <f t="shared" si="810"/>
        <v>0</v>
      </c>
      <c r="QH38" s="1460">
        <f t="shared" si="810"/>
        <v>0</v>
      </c>
      <c r="QI38" s="1460">
        <f t="shared" si="810"/>
        <v>0</v>
      </c>
      <c r="QJ38" s="1460">
        <f t="shared" si="810"/>
        <v>0</v>
      </c>
      <c r="QK38" s="1460">
        <f t="shared" si="810"/>
        <v>0</v>
      </c>
      <c r="QL38" s="1460">
        <f t="shared" si="809"/>
        <v>0</v>
      </c>
      <c r="QM38" s="1460">
        <f t="shared" si="809"/>
        <v>0</v>
      </c>
      <c r="QN38" s="1460">
        <f t="shared" si="809"/>
        <v>0</v>
      </c>
      <c r="QO38" s="1460">
        <f t="shared" si="809"/>
        <v>0</v>
      </c>
      <c r="QP38" s="1460">
        <f t="shared" si="809"/>
        <v>0</v>
      </c>
      <c r="QQ38" s="1460">
        <f t="shared" si="809"/>
        <v>0</v>
      </c>
    </row>
    <row r="39" spans="1:459" s="1466" customFormat="1" ht="22.5" customHeight="1">
      <c r="A39" s="1468"/>
      <c r="B39" s="1469"/>
      <c r="C39" s="1469"/>
      <c r="D39" s="1470"/>
      <c r="E39" s="1471"/>
      <c r="F39" s="1472"/>
      <c r="G39" s="1472"/>
      <c r="H39" s="1473">
        <f t="shared" si="639"/>
        <v>0</v>
      </c>
      <c r="I39" s="1474">
        <v>0</v>
      </c>
      <c r="J39" s="1475">
        <f t="shared" si="437"/>
        <v>0</v>
      </c>
      <c r="K39" s="1476">
        <v>0</v>
      </c>
      <c r="L39" s="1477">
        <f t="shared" si="640"/>
        <v>0</v>
      </c>
      <c r="M39" s="1477">
        <f t="shared" si="641"/>
        <v>0</v>
      </c>
      <c r="N39" s="1478"/>
      <c r="O39" s="1479">
        <v>0</v>
      </c>
      <c r="P39" s="1480">
        <v>0</v>
      </c>
      <c r="Q39" s="1828">
        <v>0</v>
      </c>
      <c r="R39" s="1831">
        <f t="shared" si="642"/>
        <v>0</v>
      </c>
      <c r="S39" s="1481">
        <f>IF(AND(SUM(O39:Q39)=0,N39="NNN"),MIN('Operating History and Pro Forma'!$M$33,'Operating History and Pro Forma'!$T$15)*D39,SUM(O39:Q39)*D39)</f>
        <v>0</v>
      </c>
      <c r="T39" s="1482">
        <f t="shared" si="643"/>
        <v>0</v>
      </c>
      <c r="U39" s="1483">
        <f t="shared" si="644"/>
        <v>0</v>
      </c>
      <c r="V39" s="1480"/>
      <c r="W39" s="1514"/>
      <c r="X39" s="1486" t="str">
        <f t="shared" si="645"/>
        <v/>
      </c>
      <c r="Y39" s="1487">
        <f t="shared" si="646"/>
        <v>0</v>
      </c>
      <c r="Z39" s="1488"/>
      <c r="AA39" s="1488"/>
      <c r="AB39" s="1488"/>
      <c r="AC39" s="1488"/>
      <c r="AD39" s="1489">
        <f t="shared" si="647"/>
        <v>0</v>
      </c>
      <c r="AE39" s="1490" t="str">
        <f t="shared" si="648"/>
        <v/>
      </c>
      <c r="AF39" s="1491">
        <f t="shared" si="649"/>
        <v>0</v>
      </c>
      <c r="AG39" s="1492">
        <f t="shared" si="650"/>
        <v>0</v>
      </c>
      <c r="AH39" s="1493">
        <f t="shared" si="802"/>
        <v>0</v>
      </c>
      <c r="AI39" s="1493">
        <f t="shared" si="802"/>
        <v>0</v>
      </c>
      <c r="AJ39" s="1494">
        <f t="shared" si="802"/>
        <v>0</v>
      </c>
      <c r="AK39" s="1494">
        <f t="shared" si="802"/>
        <v>0</v>
      </c>
      <c r="AL39" s="1495">
        <f t="shared" si="802"/>
        <v>0</v>
      </c>
      <c r="AM39" s="1496">
        <f t="shared" si="802"/>
        <v>0</v>
      </c>
      <c r="AN39" s="1497">
        <f t="shared" si="399"/>
        <v>0</v>
      </c>
      <c r="AO39" s="1498">
        <f t="shared" si="443"/>
        <v>0</v>
      </c>
      <c r="AP39" s="1499">
        <f t="shared" si="651"/>
        <v>0</v>
      </c>
      <c r="AQ39" s="1500">
        <f t="shared" si="652"/>
        <v>0</v>
      </c>
      <c r="AR39" s="1501">
        <f t="shared" si="653"/>
        <v>0</v>
      </c>
      <c r="AS39" s="1498">
        <f t="shared" si="403"/>
        <v>0</v>
      </c>
      <c r="AT39" s="1501">
        <f t="shared" si="654"/>
        <v>0</v>
      </c>
      <c r="AU39" s="1498">
        <f t="shared" si="655"/>
        <v>1</v>
      </c>
      <c r="AV39" s="1498">
        <f t="shared" si="656"/>
        <v>2</v>
      </c>
      <c r="AW39" s="1499">
        <f t="shared" si="657"/>
        <v>0</v>
      </c>
      <c r="AX39" s="1502">
        <f t="shared" si="658"/>
        <v>0</v>
      </c>
      <c r="AY39" s="1503">
        <f t="shared" si="659"/>
        <v>0</v>
      </c>
      <c r="AZ39" s="1498">
        <f t="shared" si="660"/>
        <v>2</v>
      </c>
      <c r="BA39" s="1498">
        <f t="shared" si="661"/>
        <v>3</v>
      </c>
      <c r="BB39" s="1499">
        <f t="shared" si="662"/>
        <v>0</v>
      </c>
      <c r="BC39" s="1502">
        <f t="shared" si="663"/>
        <v>0</v>
      </c>
      <c r="BD39" s="1503">
        <f t="shared" si="664"/>
        <v>0</v>
      </c>
      <c r="BE39" s="1498">
        <f t="shared" si="665"/>
        <v>3</v>
      </c>
      <c r="BF39" s="1498">
        <f t="shared" si="666"/>
        <v>4</v>
      </c>
      <c r="BG39" s="1499">
        <f t="shared" si="667"/>
        <v>0</v>
      </c>
      <c r="BH39" s="1502">
        <f t="shared" si="668"/>
        <v>0</v>
      </c>
      <c r="BI39" s="1502">
        <f t="shared" si="669"/>
        <v>0</v>
      </c>
      <c r="BJ39" s="1504">
        <f t="shared" si="670"/>
        <v>1900</v>
      </c>
      <c r="BK39" s="1505" t="str">
        <f t="shared" si="671"/>
        <v/>
      </c>
      <c r="BL39" s="1506"/>
      <c r="BM39" s="1507">
        <f t="shared" si="672"/>
        <v>0</v>
      </c>
      <c r="BN39" s="1508">
        <f t="shared" si="803"/>
        <v>0</v>
      </c>
      <c r="BO39" s="1508">
        <f t="shared" si="803"/>
        <v>0</v>
      </c>
      <c r="BP39" s="1508">
        <f t="shared" si="803"/>
        <v>0</v>
      </c>
      <c r="BQ39" s="1508">
        <f t="shared" si="803"/>
        <v>0</v>
      </c>
      <c r="BR39" s="1508">
        <f t="shared" si="803"/>
        <v>0</v>
      </c>
      <c r="BS39" s="1508">
        <f t="shared" si="803"/>
        <v>0</v>
      </c>
      <c r="BT39" s="1508">
        <f t="shared" si="803"/>
        <v>0</v>
      </c>
      <c r="BU39" s="1508">
        <f t="shared" si="803"/>
        <v>0</v>
      </c>
      <c r="BV39" s="1508">
        <f t="shared" si="803"/>
        <v>0</v>
      </c>
      <c r="BW39" s="1508">
        <f t="shared" si="803"/>
        <v>0</v>
      </c>
      <c r="BX39" s="1508">
        <f t="shared" si="803"/>
        <v>0</v>
      </c>
      <c r="BY39" s="1507">
        <f t="shared" si="803"/>
        <v>0</v>
      </c>
      <c r="BZ39" s="1508">
        <f t="shared" si="803"/>
        <v>0</v>
      </c>
      <c r="CA39" s="1508">
        <f t="shared" si="803"/>
        <v>0</v>
      </c>
      <c r="CB39" s="1508">
        <f t="shared" si="803"/>
        <v>0</v>
      </c>
      <c r="CC39" s="1508">
        <f t="shared" si="803"/>
        <v>0</v>
      </c>
      <c r="CD39" s="1508">
        <f t="shared" si="604"/>
        <v>0</v>
      </c>
      <c r="CE39" s="1508">
        <f t="shared" si="604"/>
        <v>0</v>
      </c>
      <c r="CF39" s="1508">
        <f t="shared" si="604"/>
        <v>0</v>
      </c>
      <c r="CG39" s="1508">
        <f t="shared" si="604"/>
        <v>0</v>
      </c>
      <c r="CH39" s="1508">
        <f t="shared" si="604"/>
        <v>0</v>
      </c>
      <c r="CI39" s="1508">
        <f t="shared" si="604"/>
        <v>0</v>
      </c>
      <c r="CJ39" s="1509">
        <f t="shared" si="604"/>
        <v>0</v>
      </c>
      <c r="CK39" s="1507">
        <f t="shared" si="604"/>
        <v>0</v>
      </c>
      <c r="CL39" s="1508">
        <f t="shared" si="604"/>
        <v>0</v>
      </c>
      <c r="CM39" s="1508">
        <f t="shared" si="604"/>
        <v>0</v>
      </c>
      <c r="CN39" s="1508">
        <f t="shared" si="604"/>
        <v>0</v>
      </c>
      <c r="CO39" s="1508">
        <f t="shared" si="604"/>
        <v>0</v>
      </c>
      <c r="CP39" s="1508">
        <f t="shared" si="604"/>
        <v>0</v>
      </c>
      <c r="CQ39" s="1508">
        <f t="shared" si="604"/>
        <v>0</v>
      </c>
      <c r="CR39" s="1508">
        <f t="shared" si="604"/>
        <v>0</v>
      </c>
      <c r="CS39" s="1508">
        <f t="shared" si="604"/>
        <v>0</v>
      </c>
      <c r="CT39" s="1508">
        <f t="shared" si="605"/>
        <v>0</v>
      </c>
      <c r="CU39" s="1508">
        <f t="shared" si="605"/>
        <v>0</v>
      </c>
      <c r="CV39" s="1509">
        <f t="shared" si="605"/>
        <v>0</v>
      </c>
      <c r="CW39" s="1508">
        <f t="shared" si="605"/>
        <v>0</v>
      </c>
      <c r="CX39" s="1508">
        <f t="shared" si="605"/>
        <v>0</v>
      </c>
      <c r="CY39" s="1508">
        <f t="shared" si="605"/>
        <v>0</v>
      </c>
      <c r="CZ39" s="1508">
        <f t="shared" si="605"/>
        <v>0</v>
      </c>
      <c r="DA39" s="1508">
        <f t="shared" si="605"/>
        <v>0</v>
      </c>
      <c r="DB39" s="1508">
        <f t="shared" si="605"/>
        <v>0</v>
      </c>
      <c r="DC39" s="1508">
        <f t="shared" si="605"/>
        <v>0</v>
      </c>
      <c r="DD39" s="1508">
        <f t="shared" si="605"/>
        <v>0</v>
      </c>
      <c r="DE39" s="1508">
        <f t="shared" si="605"/>
        <v>0</v>
      </c>
      <c r="DF39" s="1508">
        <f t="shared" si="605"/>
        <v>0</v>
      </c>
      <c r="DG39" s="1508">
        <f t="shared" si="605"/>
        <v>0</v>
      </c>
      <c r="DH39" s="1509">
        <f t="shared" si="605"/>
        <v>0</v>
      </c>
      <c r="DI39" s="1508">
        <f t="shared" si="605"/>
        <v>0</v>
      </c>
      <c r="DJ39" s="1508">
        <f t="shared" si="606"/>
        <v>0</v>
      </c>
      <c r="DK39" s="1508">
        <f t="shared" si="606"/>
        <v>0</v>
      </c>
      <c r="DL39" s="1508">
        <f t="shared" si="606"/>
        <v>0</v>
      </c>
      <c r="DM39" s="1508">
        <f t="shared" si="606"/>
        <v>0</v>
      </c>
      <c r="DN39" s="1508">
        <f t="shared" si="606"/>
        <v>0</v>
      </c>
      <c r="DO39" s="1508">
        <f t="shared" si="606"/>
        <v>0</v>
      </c>
      <c r="DP39" s="1508">
        <f t="shared" si="606"/>
        <v>0</v>
      </c>
      <c r="DQ39" s="1508">
        <f t="shared" si="606"/>
        <v>0</v>
      </c>
      <c r="DR39" s="1508">
        <f t="shared" si="606"/>
        <v>0</v>
      </c>
      <c r="DS39" s="1508">
        <f t="shared" si="606"/>
        <v>0</v>
      </c>
      <c r="DT39" s="1509">
        <f t="shared" si="606"/>
        <v>0</v>
      </c>
      <c r="DU39" s="1507">
        <f t="shared" si="606"/>
        <v>0</v>
      </c>
      <c r="DV39" s="1508">
        <f t="shared" si="606"/>
        <v>0</v>
      </c>
      <c r="DW39" s="1508">
        <f t="shared" si="606"/>
        <v>0</v>
      </c>
      <c r="DX39" s="1508">
        <f t="shared" si="606"/>
        <v>0</v>
      </c>
      <c r="DY39" s="1508">
        <f t="shared" si="606"/>
        <v>0</v>
      </c>
      <c r="DZ39" s="1508">
        <f t="shared" si="607"/>
        <v>0</v>
      </c>
      <c r="EA39" s="1508">
        <f t="shared" si="607"/>
        <v>0</v>
      </c>
      <c r="EB39" s="1508">
        <f t="shared" si="607"/>
        <v>0</v>
      </c>
      <c r="EC39" s="1508">
        <f t="shared" si="607"/>
        <v>0</v>
      </c>
      <c r="ED39" s="1508">
        <f t="shared" si="607"/>
        <v>0</v>
      </c>
      <c r="EE39" s="1508">
        <f t="shared" si="607"/>
        <v>0</v>
      </c>
      <c r="EF39" s="1508">
        <f t="shared" si="607"/>
        <v>0</v>
      </c>
      <c r="EG39" s="1507">
        <f t="shared" si="607"/>
        <v>0</v>
      </c>
      <c r="EH39" s="1508">
        <f t="shared" si="607"/>
        <v>0</v>
      </c>
      <c r="EI39" s="1508">
        <f t="shared" si="607"/>
        <v>0</v>
      </c>
      <c r="EJ39" s="1508">
        <f t="shared" si="607"/>
        <v>0</v>
      </c>
      <c r="EK39" s="1508">
        <f t="shared" si="607"/>
        <v>0</v>
      </c>
      <c r="EL39" s="1508">
        <f t="shared" si="607"/>
        <v>0</v>
      </c>
      <c r="EM39" s="1508">
        <f t="shared" si="607"/>
        <v>0</v>
      </c>
      <c r="EN39" s="1508">
        <f t="shared" si="607"/>
        <v>0</v>
      </c>
      <c r="EO39" s="1508">
        <f t="shared" si="607"/>
        <v>0</v>
      </c>
      <c r="EP39" s="1508">
        <f t="shared" si="608"/>
        <v>0</v>
      </c>
      <c r="EQ39" s="1508">
        <f t="shared" si="608"/>
        <v>0</v>
      </c>
      <c r="ER39" s="1509">
        <f t="shared" si="608"/>
        <v>0</v>
      </c>
      <c r="ES39" s="1507">
        <f t="shared" si="608"/>
        <v>0</v>
      </c>
      <c r="ET39" s="1508">
        <f t="shared" si="608"/>
        <v>0</v>
      </c>
      <c r="EU39" s="1508">
        <f t="shared" si="608"/>
        <v>0</v>
      </c>
      <c r="EV39" s="1508">
        <f t="shared" si="608"/>
        <v>0</v>
      </c>
      <c r="EW39" s="1508">
        <f t="shared" si="608"/>
        <v>0</v>
      </c>
      <c r="EX39" s="1508">
        <f t="shared" si="608"/>
        <v>0</v>
      </c>
      <c r="EY39" s="1508">
        <f t="shared" si="608"/>
        <v>0</v>
      </c>
      <c r="EZ39" s="1508">
        <f t="shared" si="608"/>
        <v>0</v>
      </c>
      <c r="FA39" s="1508">
        <f t="shared" si="608"/>
        <v>0</v>
      </c>
      <c r="FB39" s="1508">
        <f t="shared" si="608"/>
        <v>0</v>
      </c>
      <c r="FC39" s="1508">
        <f t="shared" si="608"/>
        <v>0</v>
      </c>
      <c r="FD39" s="1509">
        <f t="shared" si="608"/>
        <v>0</v>
      </c>
      <c r="FE39" s="1508">
        <f t="shared" si="608"/>
        <v>0</v>
      </c>
      <c r="FF39" s="1508">
        <f t="shared" si="609"/>
        <v>0</v>
      </c>
      <c r="FG39" s="1508">
        <f t="shared" si="610"/>
        <v>0</v>
      </c>
      <c r="FH39" s="1508">
        <f t="shared" si="610"/>
        <v>0</v>
      </c>
      <c r="FI39" s="1508">
        <f t="shared" si="610"/>
        <v>0</v>
      </c>
      <c r="FJ39" s="1508">
        <f t="shared" si="610"/>
        <v>0</v>
      </c>
      <c r="FK39" s="1508">
        <f t="shared" si="610"/>
        <v>0</v>
      </c>
      <c r="FL39" s="1508">
        <f t="shared" si="610"/>
        <v>0</v>
      </c>
      <c r="FM39" s="1508">
        <f t="shared" si="610"/>
        <v>0</v>
      </c>
      <c r="FN39" s="1508">
        <f t="shared" si="610"/>
        <v>0</v>
      </c>
      <c r="FO39" s="1508">
        <f t="shared" si="610"/>
        <v>0</v>
      </c>
      <c r="FP39" s="1509">
        <f t="shared" si="610"/>
        <v>0</v>
      </c>
      <c r="FQ39" s="1508">
        <f t="shared" si="610"/>
        <v>0</v>
      </c>
      <c r="FR39" s="1508">
        <f t="shared" si="610"/>
        <v>0</v>
      </c>
      <c r="FS39" s="1508">
        <f t="shared" si="610"/>
        <v>0</v>
      </c>
      <c r="FT39" s="1508">
        <f t="shared" si="610"/>
        <v>0</v>
      </c>
      <c r="FU39" s="1508">
        <f t="shared" si="610"/>
        <v>0</v>
      </c>
      <c r="FV39" s="1508">
        <f t="shared" si="610"/>
        <v>0</v>
      </c>
      <c r="FW39" s="1508">
        <f t="shared" si="804"/>
        <v>0</v>
      </c>
      <c r="FX39" s="1508">
        <f t="shared" si="804"/>
        <v>0</v>
      </c>
      <c r="FY39" s="1508">
        <f t="shared" si="804"/>
        <v>0</v>
      </c>
      <c r="FZ39" s="1508">
        <f t="shared" si="804"/>
        <v>0</v>
      </c>
      <c r="GA39" s="1508">
        <f t="shared" si="804"/>
        <v>0</v>
      </c>
      <c r="GB39" s="1509">
        <f t="shared" si="804"/>
        <v>0</v>
      </c>
      <c r="GC39" s="1506"/>
      <c r="GD39" s="1458">
        <f t="shared" si="673"/>
        <v>1</v>
      </c>
      <c r="GE39" s="1510">
        <f t="shared" si="586"/>
        <v>0</v>
      </c>
      <c r="GF39" s="1511">
        <f t="shared" si="586"/>
        <v>0</v>
      </c>
      <c r="GG39" s="1511">
        <f t="shared" si="586"/>
        <v>0</v>
      </c>
      <c r="GH39" s="1511">
        <f t="shared" si="586"/>
        <v>0</v>
      </c>
      <c r="GI39" s="1511">
        <f t="shared" si="586"/>
        <v>0</v>
      </c>
      <c r="GJ39" s="1511">
        <f t="shared" si="586"/>
        <v>0</v>
      </c>
      <c r="GK39" s="1511">
        <f t="shared" si="586"/>
        <v>0</v>
      </c>
      <c r="GL39" s="1511">
        <f t="shared" si="586"/>
        <v>0</v>
      </c>
      <c r="GM39" s="1511">
        <f t="shared" si="586"/>
        <v>0</v>
      </c>
      <c r="GN39" s="1512">
        <f t="shared" si="586"/>
        <v>0</v>
      </c>
      <c r="GO39" s="1513">
        <f t="shared" si="674"/>
        <v>0</v>
      </c>
      <c r="GP39" s="1506"/>
      <c r="GQ39" s="1510">
        <f t="shared" si="806"/>
        <v>0</v>
      </c>
      <c r="GR39" s="1511">
        <f t="shared" si="806"/>
        <v>0</v>
      </c>
      <c r="GS39" s="1511">
        <f t="shared" si="806"/>
        <v>0</v>
      </c>
      <c r="GT39" s="1511">
        <f t="shared" si="806"/>
        <v>0</v>
      </c>
      <c r="GU39" s="1511">
        <f t="shared" si="806"/>
        <v>0</v>
      </c>
      <c r="GV39" s="1511">
        <f t="shared" si="806"/>
        <v>0</v>
      </c>
      <c r="GW39" s="1511">
        <f t="shared" si="806"/>
        <v>0</v>
      </c>
      <c r="GX39" s="1511">
        <f t="shared" si="806"/>
        <v>0</v>
      </c>
      <c r="GY39" s="1511">
        <f t="shared" si="806"/>
        <v>0</v>
      </c>
      <c r="GZ39" s="1512">
        <f t="shared" si="806"/>
        <v>0</v>
      </c>
      <c r="HA39" s="1513">
        <f t="shared" si="675"/>
        <v>0</v>
      </c>
      <c r="HB39" s="1506">
        <f t="shared" si="676"/>
        <v>1</v>
      </c>
      <c r="HC39" s="1506"/>
      <c r="HD39" s="1508">
        <f t="shared" si="677"/>
        <v>0</v>
      </c>
      <c r="HE39" s="1460">
        <f t="shared" si="678"/>
        <v>0</v>
      </c>
      <c r="HF39" s="1460">
        <f t="shared" si="679"/>
        <v>0</v>
      </c>
      <c r="HG39" s="1460">
        <f t="shared" si="680"/>
        <v>0</v>
      </c>
      <c r="HH39" s="1460">
        <f t="shared" si="681"/>
        <v>0</v>
      </c>
      <c r="HI39" s="1460">
        <f t="shared" si="682"/>
        <v>0</v>
      </c>
      <c r="HJ39" s="1460">
        <f t="shared" si="683"/>
        <v>0</v>
      </c>
      <c r="HK39" s="1460">
        <f t="shared" si="684"/>
        <v>0</v>
      </c>
      <c r="HL39" s="1460">
        <f t="shared" si="685"/>
        <v>0</v>
      </c>
      <c r="HM39" s="1460">
        <f t="shared" si="686"/>
        <v>0</v>
      </c>
      <c r="HN39" s="1460">
        <f t="shared" si="687"/>
        <v>0</v>
      </c>
      <c r="HO39" s="1460">
        <f t="shared" si="688"/>
        <v>0</v>
      </c>
      <c r="HP39" s="1460">
        <f t="shared" si="689"/>
        <v>0</v>
      </c>
      <c r="HQ39" s="1460">
        <f t="shared" si="690"/>
        <v>0</v>
      </c>
      <c r="HR39" s="1460">
        <f t="shared" si="691"/>
        <v>0</v>
      </c>
      <c r="HS39" s="1460">
        <f t="shared" si="692"/>
        <v>0</v>
      </c>
      <c r="HT39" s="1460">
        <f t="shared" si="693"/>
        <v>0</v>
      </c>
      <c r="HU39" s="1460">
        <f t="shared" si="694"/>
        <v>0</v>
      </c>
      <c r="HV39" s="1460">
        <f t="shared" si="695"/>
        <v>0</v>
      </c>
      <c r="HW39" s="1460">
        <f t="shared" si="696"/>
        <v>0</v>
      </c>
      <c r="HX39" s="1460">
        <f t="shared" si="697"/>
        <v>0</v>
      </c>
      <c r="HY39" s="1460">
        <f t="shared" si="698"/>
        <v>0</v>
      </c>
      <c r="HZ39" s="1460">
        <f t="shared" si="699"/>
        <v>0</v>
      </c>
      <c r="IA39" s="1460">
        <f t="shared" si="700"/>
        <v>0</v>
      </c>
      <c r="IB39" s="1460">
        <f t="shared" si="701"/>
        <v>0</v>
      </c>
      <c r="IC39" s="1460">
        <f t="shared" si="702"/>
        <v>0</v>
      </c>
      <c r="ID39" s="1460">
        <f t="shared" si="703"/>
        <v>0</v>
      </c>
      <c r="IE39" s="1460">
        <f t="shared" si="704"/>
        <v>0</v>
      </c>
      <c r="IF39" s="1460">
        <f t="shared" si="705"/>
        <v>0</v>
      </c>
      <c r="IG39" s="1460">
        <f t="shared" si="706"/>
        <v>0</v>
      </c>
      <c r="IH39" s="1460">
        <f t="shared" si="707"/>
        <v>0</v>
      </c>
      <c r="II39" s="1460">
        <f t="shared" si="708"/>
        <v>0</v>
      </c>
      <c r="IJ39" s="1460">
        <f t="shared" si="709"/>
        <v>0</v>
      </c>
      <c r="IK39" s="1460">
        <f t="shared" si="710"/>
        <v>0</v>
      </c>
      <c r="IL39" s="1460">
        <f t="shared" si="711"/>
        <v>0</v>
      </c>
      <c r="IM39" s="1460">
        <f t="shared" si="712"/>
        <v>0</v>
      </c>
      <c r="IN39" s="1460">
        <f t="shared" si="713"/>
        <v>0</v>
      </c>
      <c r="IO39" s="1460">
        <f t="shared" si="714"/>
        <v>0</v>
      </c>
      <c r="IP39" s="1460">
        <f t="shared" si="715"/>
        <v>0</v>
      </c>
      <c r="IQ39" s="1460">
        <f t="shared" si="716"/>
        <v>0</v>
      </c>
      <c r="IR39" s="1460">
        <f t="shared" si="717"/>
        <v>0</v>
      </c>
      <c r="IS39" s="1460">
        <f t="shared" si="718"/>
        <v>0</v>
      </c>
      <c r="IT39" s="1460">
        <f t="shared" si="719"/>
        <v>0</v>
      </c>
      <c r="IU39" s="1460">
        <f t="shared" si="720"/>
        <v>0</v>
      </c>
      <c r="IV39" s="1460">
        <f t="shared" si="721"/>
        <v>0</v>
      </c>
      <c r="IW39" s="1460">
        <f t="shared" si="722"/>
        <v>0</v>
      </c>
      <c r="IX39" s="1460">
        <f t="shared" si="723"/>
        <v>0</v>
      </c>
      <c r="IY39" s="1460">
        <f t="shared" si="724"/>
        <v>0</v>
      </c>
      <c r="IZ39" s="1460">
        <f t="shared" si="725"/>
        <v>0</v>
      </c>
      <c r="JA39" s="1460">
        <f t="shared" si="726"/>
        <v>0</v>
      </c>
      <c r="JB39" s="1460">
        <f t="shared" si="727"/>
        <v>0</v>
      </c>
      <c r="JC39" s="1460">
        <f t="shared" si="728"/>
        <v>0</v>
      </c>
      <c r="JD39" s="1460">
        <f t="shared" si="729"/>
        <v>0</v>
      </c>
      <c r="JE39" s="1460">
        <f t="shared" si="730"/>
        <v>0</v>
      </c>
      <c r="JF39" s="1460">
        <f t="shared" si="731"/>
        <v>0</v>
      </c>
      <c r="JG39" s="1460">
        <f t="shared" si="732"/>
        <v>0</v>
      </c>
      <c r="JH39" s="1460">
        <f t="shared" si="733"/>
        <v>0</v>
      </c>
      <c r="JI39" s="1460">
        <f t="shared" si="734"/>
        <v>0</v>
      </c>
      <c r="JJ39" s="1460">
        <f t="shared" si="735"/>
        <v>0</v>
      </c>
      <c r="JK39" s="1460">
        <f t="shared" si="736"/>
        <v>0</v>
      </c>
      <c r="JL39" s="1460">
        <f t="shared" si="737"/>
        <v>0</v>
      </c>
      <c r="JM39" s="1460">
        <f t="shared" si="738"/>
        <v>0</v>
      </c>
      <c r="JN39" s="1460">
        <f t="shared" si="739"/>
        <v>0</v>
      </c>
      <c r="JO39" s="1460">
        <f t="shared" si="740"/>
        <v>0</v>
      </c>
      <c r="JP39" s="1460">
        <f t="shared" si="741"/>
        <v>0</v>
      </c>
      <c r="JQ39" s="1460">
        <f t="shared" si="742"/>
        <v>0</v>
      </c>
      <c r="JR39" s="1460">
        <f t="shared" si="743"/>
        <v>0</v>
      </c>
      <c r="JS39" s="1460">
        <f t="shared" si="744"/>
        <v>0</v>
      </c>
      <c r="JT39" s="1460">
        <f t="shared" si="745"/>
        <v>0</v>
      </c>
      <c r="JU39" s="1460">
        <f t="shared" si="746"/>
        <v>0</v>
      </c>
      <c r="JV39" s="1460">
        <f t="shared" si="747"/>
        <v>0</v>
      </c>
      <c r="JW39" s="1460">
        <f t="shared" si="748"/>
        <v>0</v>
      </c>
      <c r="JX39" s="1460">
        <f t="shared" si="749"/>
        <v>0</v>
      </c>
      <c r="JY39" s="1460">
        <f t="shared" si="750"/>
        <v>0</v>
      </c>
      <c r="JZ39" s="1460">
        <f t="shared" si="751"/>
        <v>0</v>
      </c>
      <c r="KA39" s="1460">
        <f t="shared" si="752"/>
        <v>0</v>
      </c>
      <c r="KB39" s="1460">
        <f t="shared" si="753"/>
        <v>0</v>
      </c>
      <c r="KC39" s="1460">
        <f t="shared" si="754"/>
        <v>0</v>
      </c>
      <c r="KD39" s="1460">
        <f t="shared" si="755"/>
        <v>0</v>
      </c>
      <c r="KE39" s="1460">
        <f t="shared" si="756"/>
        <v>0</v>
      </c>
      <c r="KF39" s="1460">
        <f t="shared" si="757"/>
        <v>0</v>
      </c>
      <c r="KG39" s="1460">
        <f t="shared" si="758"/>
        <v>0</v>
      </c>
      <c r="KH39" s="1460">
        <f t="shared" si="759"/>
        <v>0</v>
      </c>
      <c r="KI39" s="1460">
        <f t="shared" si="760"/>
        <v>0</v>
      </c>
      <c r="KJ39" s="1460">
        <f t="shared" si="761"/>
        <v>0</v>
      </c>
      <c r="KK39" s="1460">
        <f t="shared" si="762"/>
        <v>0</v>
      </c>
      <c r="KL39" s="1460">
        <f t="shared" si="763"/>
        <v>0</v>
      </c>
      <c r="KM39" s="1460">
        <f t="shared" si="764"/>
        <v>0</v>
      </c>
      <c r="KN39" s="1460">
        <f t="shared" si="765"/>
        <v>0</v>
      </c>
      <c r="KO39" s="1460">
        <f t="shared" si="766"/>
        <v>0</v>
      </c>
      <c r="KP39" s="1460">
        <f t="shared" si="767"/>
        <v>0</v>
      </c>
      <c r="KQ39" s="1460">
        <f t="shared" si="768"/>
        <v>0</v>
      </c>
      <c r="KR39" s="1460">
        <f t="shared" si="769"/>
        <v>0</v>
      </c>
      <c r="KS39" s="1460">
        <f t="shared" si="770"/>
        <v>0</v>
      </c>
      <c r="KT39" s="1460">
        <f t="shared" si="771"/>
        <v>0</v>
      </c>
      <c r="KU39" s="1460">
        <f t="shared" si="772"/>
        <v>0</v>
      </c>
      <c r="KV39" s="1460">
        <f t="shared" si="773"/>
        <v>0</v>
      </c>
      <c r="KW39" s="1460">
        <f t="shared" si="774"/>
        <v>0</v>
      </c>
      <c r="KX39" s="1460">
        <f t="shared" si="775"/>
        <v>0</v>
      </c>
      <c r="KY39" s="1460">
        <f t="shared" si="776"/>
        <v>0</v>
      </c>
      <c r="KZ39" s="1460">
        <f t="shared" si="777"/>
        <v>0</v>
      </c>
      <c r="LA39" s="1460">
        <f t="shared" si="778"/>
        <v>0</v>
      </c>
      <c r="LB39" s="1460">
        <f t="shared" si="779"/>
        <v>0</v>
      </c>
      <c r="LC39" s="1460">
        <f t="shared" si="780"/>
        <v>0</v>
      </c>
      <c r="LD39" s="1460">
        <f t="shared" si="781"/>
        <v>0</v>
      </c>
      <c r="LE39" s="1460">
        <f t="shared" si="782"/>
        <v>0</v>
      </c>
      <c r="LF39" s="1460">
        <f t="shared" si="783"/>
        <v>0</v>
      </c>
      <c r="LG39" s="1460">
        <f t="shared" si="784"/>
        <v>0</v>
      </c>
      <c r="LH39" s="1460">
        <f t="shared" si="785"/>
        <v>0</v>
      </c>
      <c r="LI39" s="1460">
        <f t="shared" si="786"/>
        <v>0</v>
      </c>
      <c r="LJ39" s="1460">
        <f t="shared" si="787"/>
        <v>0</v>
      </c>
      <c r="LK39" s="1460">
        <f t="shared" si="788"/>
        <v>0</v>
      </c>
      <c r="LL39" s="1460">
        <f t="shared" si="789"/>
        <v>0</v>
      </c>
      <c r="LM39" s="1460">
        <f t="shared" si="790"/>
        <v>0</v>
      </c>
      <c r="LN39" s="1460">
        <f t="shared" si="791"/>
        <v>0</v>
      </c>
      <c r="LO39" s="1460">
        <f t="shared" si="792"/>
        <v>0</v>
      </c>
      <c r="LP39" s="1460">
        <f t="shared" si="793"/>
        <v>0</v>
      </c>
      <c r="LQ39" s="1460">
        <f t="shared" si="794"/>
        <v>0</v>
      </c>
      <c r="LR39" s="1460">
        <f t="shared" si="795"/>
        <v>0</v>
      </c>
      <c r="LS39" s="1460">
        <f t="shared" si="796"/>
        <v>0</v>
      </c>
      <c r="LW39" s="1467">
        <f t="shared" si="797"/>
        <v>0</v>
      </c>
      <c r="LX39" s="1467">
        <f t="shared" si="798"/>
        <v>0</v>
      </c>
      <c r="LY39" s="1467">
        <f t="shared" si="799"/>
        <v>0</v>
      </c>
      <c r="LZ39" s="1467">
        <f t="shared" si="800"/>
        <v>0</v>
      </c>
      <c r="MA39" s="1506"/>
      <c r="MB39" s="1460">
        <f t="shared" si="801"/>
        <v>0</v>
      </c>
      <c r="MC39" s="1460">
        <f t="shared" si="805"/>
        <v>0</v>
      </c>
      <c r="MD39" s="1460">
        <f t="shared" si="805"/>
        <v>0</v>
      </c>
      <c r="ME39" s="1460">
        <f t="shared" si="805"/>
        <v>0</v>
      </c>
      <c r="MF39" s="1460">
        <f t="shared" si="805"/>
        <v>0</v>
      </c>
      <c r="MG39" s="1460">
        <f t="shared" si="805"/>
        <v>0</v>
      </c>
      <c r="MH39" s="1460">
        <f t="shared" si="805"/>
        <v>0</v>
      </c>
      <c r="MI39" s="1460">
        <f t="shared" si="805"/>
        <v>0</v>
      </c>
      <c r="MJ39" s="1460">
        <f t="shared" si="805"/>
        <v>0</v>
      </c>
      <c r="MK39" s="1460">
        <f t="shared" si="805"/>
        <v>0</v>
      </c>
      <c r="ML39" s="1460">
        <f t="shared" si="805"/>
        <v>0</v>
      </c>
      <c r="MM39" s="1460">
        <f t="shared" si="805"/>
        <v>0</v>
      </c>
      <c r="MN39" s="1460">
        <f t="shared" si="805"/>
        <v>0</v>
      </c>
      <c r="MO39" s="1460">
        <f t="shared" si="805"/>
        <v>0</v>
      </c>
      <c r="MP39" s="1460">
        <f t="shared" si="805"/>
        <v>0</v>
      </c>
      <c r="MQ39" s="1460">
        <f t="shared" si="805"/>
        <v>0</v>
      </c>
      <c r="MR39" s="1460">
        <f t="shared" si="805"/>
        <v>0</v>
      </c>
      <c r="MS39" s="1460">
        <f t="shared" si="811"/>
        <v>0</v>
      </c>
      <c r="MT39" s="1460">
        <f t="shared" si="811"/>
        <v>0</v>
      </c>
      <c r="MU39" s="1460">
        <f t="shared" si="811"/>
        <v>0</v>
      </c>
      <c r="MV39" s="1460">
        <f t="shared" si="811"/>
        <v>0</v>
      </c>
      <c r="MW39" s="1460">
        <f t="shared" si="811"/>
        <v>0</v>
      </c>
      <c r="MX39" s="1460">
        <f t="shared" si="811"/>
        <v>0</v>
      </c>
      <c r="MY39" s="1460">
        <f t="shared" si="811"/>
        <v>0</v>
      </c>
      <c r="MZ39" s="1460">
        <f t="shared" si="811"/>
        <v>0</v>
      </c>
      <c r="NA39" s="1460">
        <f t="shared" si="811"/>
        <v>0</v>
      </c>
      <c r="NB39" s="1460">
        <f t="shared" si="811"/>
        <v>0</v>
      </c>
      <c r="NC39" s="1460">
        <f t="shared" si="811"/>
        <v>0</v>
      </c>
      <c r="ND39" s="1460">
        <f t="shared" si="811"/>
        <v>0</v>
      </c>
      <c r="NE39" s="1460">
        <f t="shared" si="811"/>
        <v>0</v>
      </c>
      <c r="NF39" s="1460">
        <f t="shared" si="811"/>
        <v>0</v>
      </c>
      <c r="NG39" s="1460">
        <f t="shared" si="811"/>
        <v>0</v>
      </c>
      <c r="NH39" s="1460">
        <f t="shared" si="811"/>
        <v>0</v>
      </c>
      <c r="NI39" s="1460">
        <f t="shared" si="812"/>
        <v>0</v>
      </c>
      <c r="NJ39" s="1460">
        <f t="shared" si="812"/>
        <v>0</v>
      </c>
      <c r="NK39" s="1460">
        <f t="shared" si="812"/>
        <v>0</v>
      </c>
      <c r="NL39" s="1460">
        <f t="shared" si="812"/>
        <v>0</v>
      </c>
      <c r="NM39" s="1460">
        <f t="shared" si="812"/>
        <v>0</v>
      </c>
      <c r="NN39" s="1460">
        <f t="shared" si="812"/>
        <v>0</v>
      </c>
      <c r="NO39" s="1460">
        <f t="shared" si="812"/>
        <v>0</v>
      </c>
      <c r="NP39" s="1460">
        <f t="shared" si="812"/>
        <v>0</v>
      </c>
      <c r="NQ39" s="1460">
        <f t="shared" si="812"/>
        <v>0</v>
      </c>
      <c r="NR39" s="1460">
        <f t="shared" si="812"/>
        <v>0</v>
      </c>
      <c r="NS39" s="1460">
        <f t="shared" si="812"/>
        <v>0</v>
      </c>
      <c r="NT39" s="1460">
        <f t="shared" si="812"/>
        <v>0</v>
      </c>
      <c r="NU39" s="1460">
        <f t="shared" si="812"/>
        <v>0</v>
      </c>
      <c r="NV39" s="1460">
        <f t="shared" si="812"/>
        <v>0</v>
      </c>
      <c r="NW39" s="1460">
        <f t="shared" si="812"/>
        <v>0</v>
      </c>
      <c r="NX39" s="1460">
        <f t="shared" si="812"/>
        <v>0</v>
      </c>
      <c r="NY39" s="1460">
        <f t="shared" si="814"/>
        <v>0</v>
      </c>
      <c r="NZ39" s="1460">
        <f t="shared" si="814"/>
        <v>0</v>
      </c>
      <c r="OA39" s="1460">
        <f t="shared" si="814"/>
        <v>0</v>
      </c>
      <c r="OB39" s="1460">
        <f t="shared" si="814"/>
        <v>0</v>
      </c>
      <c r="OC39" s="1460">
        <f t="shared" si="814"/>
        <v>0</v>
      </c>
      <c r="OD39" s="1460">
        <f t="shared" si="814"/>
        <v>0</v>
      </c>
      <c r="OE39" s="1460">
        <f t="shared" si="814"/>
        <v>0</v>
      </c>
      <c r="OF39" s="1460">
        <f t="shared" si="814"/>
        <v>0</v>
      </c>
      <c r="OG39" s="1460">
        <f t="shared" si="814"/>
        <v>0</v>
      </c>
      <c r="OH39" s="1460">
        <f t="shared" si="814"/>
        <v>0</v>
      </c>
      <c r="OI39" s="1460">
        <f t="shared" si="814"/>
        <v>0</v>
      </c>
      <c r="OJ39" s="1460">
        <f t="shared" si="814"/>
        <v>0</v>
      </c>
      <c r="OK39" s="1460">
        <f t="shared" si="814"/>
        <v>0</v>
      </c>
      <c r="OL39" s="1460">
        <f t="shared" si="814"/>
        <v>0</v>
      </c>
      <c r="OM39" s="1460">
        <f t="shared" si="814"/>
        <v>0</v>
      </c>
      <c r="ON39" s="1460">
        <f t="shared" si="814"/>
        <v>0</v>
      </c>
      <c r="OO39" s="1460">
        <f t="shared" si="813"/>
        <v>0</v>
      </c>
      <c r="OP39" s="1460">
        <f t="shared" si="807"/>
        <v>0</v>
      </c>
      <c r="OQ39" s="1460">
        <f t="shared" si="807"/>
        <v>0</v>
      </c>
      <c r="OR39" s="1460">
        <f t="shared" si="807"/>
        <v>0</v>
      </c>
      <c r="OS39" s="1460">
        <f t="shared" si="807"/>
        <v>0</v>
      </c>
      <c r="OT39" s="1460">
        <f t="shared" si="807"/>
        <v>0</v>
      </c>
      <c r="OU39" s="1460">
        <f t="shared" si="807"/>
        <v>0</v>
      </c>
      <c r="OV39" s="1460">
        <f t="shared" si="807"/>
        <v>0</v>
      </c>
      <c r="OW39" s="1460">
        <f t="shared" si="807"/>
        <v>0</v>
      </c>
      <c r="OX39" s="1460">
        <f t="shared" si="807"/>
        <v>0</v>
      </c>
      <c r="OY39" s="1460">
        <f t="shared" si="807"/>
        <v>0</v>
      </c>
      <c r="OZ39" s="1460">
        <f t="shared" si="807"/>
        <v>0</v>
      </c>
      <c r="PA39" s="1460">
        <f t="shared" si="807"/>
        <v>0</v>
      </c>
      <c r="PB39" s="1460">
        <f t="shared" si="807"/>
        <v>0</v>
      </c>
      <c r="PC39" s="1460">
        <f t="shared" si="807"/>
        <v>0</v>
      </c>
      <c r="PD39" s="1460">
        <f t="shared" si="807"/>
        <v>0</v>
      </c>
      <c r="PE39" s="1460">
        <f t="shared" si="807"/>
        <v>0</v>
      </c>
      <c r="PF39" s="1460">
        <f t="shared" si="808"/>
        <v>0</v>
      </c>
      <c r="PG39" s="1460">
        <f t="shared" si="808"/>
        <v>0</v>
      </c>
      <c r="PH39" s="1460">
        <f t="shared" si="808"/>
        <v>0</v>
      </c>
      <c r="PI39" s="1460">
        <f t="shared" si="808"/>
        <v>0</v>
      </c>
      <c r="PJ39" s="1460">
        <f t="shared" si="808"/>
        <v>0</v>
      </c>
      <c r="PK39" s="1460">
        <f t="shared" si="808"/>
        <v>0</v>
      </c>
      <c r="PL39" s="1460">
        <f t="shared" si="808"/>
        <v>0</v>
      </c>
      <c r="PM39" s="1460">
        <f t="shared" si="808"/>
        <v>0</v>
      </c>
      <c r="PN39" s="1460">
        <f t="shared" si="808"/>
        <v>0</v>
      </c>
      <c r="PO39" s="1460">
        <f t="shared" si="808"/>
        <v>0</v>
      </c>
      <c r="PP39" s="1460">
        <f t="shared" si="808"/>
        <v>0</v>
      </c>
      <c r="PQ39" s="1460">
        <f t="shared" si="808"/>
        <v>0</v>
      </c>
      <c r="PR39" s="1460">
        <f t="shared" si="808"/>
        <v>0</v>
      </c>
      <c r="PS39" s="1460">
        <f t="shared" si="808"/>
        <v>0</v>
      </c>
      <c r="PT39" s="1460">
        <f t="shared" si="808"/>
        <v>0</v>
      </c>
      <c r="PU39" s="1460">
        <f t="shared" si="808"/>
        <v>0</v>
      </c>
      <c r="PV39" s="1460">
        <f t="shared" si="810"/>
        <v>0</v>
      </c>
      <c r="PW39" s="1460">
        <f t="shared" si="810"/>
        <v>0</v>
      </c>
      <c r="PX39" s="1460">
        <f t="shared" si="810"/>
        <v>0</v>
      </c>
      <c r="PY39" s="1460">
        <f t="shared" si="810"/>
        <v>0</v>
      </c>
      <c r="PZ39" s="1460">
        <f t="shared" si="810"/>
        <v>0</v>
      </c>
      <c r="QA39" s="1460">
        <f t="shared" si="810"/>
        <v>0</v>
      </c>
      <c r="QB39" s="1460">
        <f t="shared" si="810"/>
        <v>0</v>
      </c>
      <c r="QC39" s="1460">
        <f t="shared" si="810"/>
        <v>0</v>
      </c>
      <c r="QD39" s="1460">
        <f t="shared" si="810"/>
        <v>0</v>
      </c>
      <c r="QE39" s="1460">
        <f t="shared" si="810"/>
        <v>0</v>
      </c>
      <c r="QF39" s="1460">
        <f t="shared" si="810"/>
        <v>0</v>
      </c>
      <c r="QG39" s="1460">
        <f t="shared" si="810"/>
        <v>0</v>
      </c>
      <c r="QH39" s="1460">
        <f t="shared" si="810"/>
        <v>0</v>
      </c>
      <c r="QI39" s="1460">
        <f t="shared" si="810"/>
        <v>0</v>
      </c>
      <c r="QJ39" s="1460">
        <f t="shared" si="810"/>
        <v>0</v>
      </c>
      <c r="QK39" s="1460">
        <f t="shared" si="810"/>
        <v>0</v>
      </c>
      <c r="QL39" s="1460">
        <f t="shared" si="809"/>
        <v>0</v>
      </c>
      <c r="QM39" s="1460">
        <f t="shared" si="809"/>
        <v>0</v>
      </c>
      <c r="QN39" s="1460">
        <f t="shared" si="809"/>
        <v>0</v>
      </c>
      <c r="QO39" s="1460">
        <f t="shared" si="809"/>
        <v>0</v>
      </c>
      <c r="QP39" s="1460">
        <f t="shared" si="809"/>
        <v>0</v>
      </c>
      <c r="QQ39" s="1460">
        <f t="shared" si="809"/>
        <v>0</v>
      </c>
    </row>
    <row r="40" spans="1:459" s="1466" customFormat="1" ht="22.5" customHeight="1">
      <c r="A40" s="1468"/>
      <c r="B40" s="1469"/>
      <c r="C40" s="1469"/>
      <c r="D40" s="1470"/>
      <c r="E40" s="1471"/>
      <c r="F40" s="1472"/>
      <c r="G40" s="1472"/>
      <c r="H40" s="1473">
        <f t="shared" si="639"/>
        <v>0</v>
      </c>
      <c r="I40" s="1474">
        <v>0</v>
      </c>
      <c r="J40" s="1475">
        <f t="shared" si="437"/>
        <v>0</v>
      </c>
      <c r="K40" s="1476">
        <v>0</v>
      </c>
      <c r="L40" s="1477">
        <f t="shared" si="640"/>
        <v>0</v>
      </c>
      <c r="M40" s="1477">
        <f t="shared" si="641"/>
        <v>0</v>
      </c>
      <c r="N40" s="1478"/>
      <c r="O40" s="1479">
        <v>0</v>
      </c>
      <c r="P40" s="1480">
        <v>0</v>
      </c>
      <c r="Q40" s="1828">
        <v>0</v>
      </c>
      <c r="R40" s="1831">
        <f t="shared" si="642"/>
        <v>0</v>
      </c>
      <c r="S40" s="1481">
        <f>IF(AND(SUM(O40:Q40)=0,N40="NNN"),MIN('Operating History and Pro Forma'!$M$33,'Operating History and Pro Forma'!$T$15)*D40,SUM(O40:Q40)*D40)</f>
        <v>0</v>
      </c>
      <c r="T40" s="1482">
        <f t="shared" si="643"/>
        <v>0</v>
      </c>
      <c r="U40" s="1483">
        <f t="shared" si="644"/>
        <v>0</v>
      </c>
      <c r="V40" s="1480"/>
      <c r="W40" s="1514"/>
      <c r="X40" s="1486" t="str">
        <f t="shared" si="645"/>
        <v/>
      </c>
      <c r="Y40" s="1487">
        <f t="shared" si="646"/>
        <v>0</v>
      </c>
      <c r="Z40" s="1488"/>
      <c r="AA40" s="1488"/>
      <c r="AB40" s="1488"/>
      <c r="AC40" s="1488"/>
      <c r="AD40" s="1489">
        <f t="shared" si="647"/>
        <v>0</v>
      </c>
      <c r="AE40" s="1490" t="str">
        <f t="shared" si="648"/>
        <v/>
      </c>
      <c r="AF40" s="1491">
        <f t="shared" si="649"/>
        <v>0</v>
      </c>
      <c r="AG40" s="1492">
        <f t="shared" si="650"/>
        <v>0</v>
      </c>
      <c r="AH40" s="1493">
        <f t="shared" si="802"/>
        <v>0</v>
      </c>
      <c r="AI40" s="1493">
        <f t="shared" si="802"/>
        <v>0</v>
      </c>
      <c r="AJ40" s="1494">
        <f t="shared" si="802"/>
        <v>0</v>
      </c>
      <c r="AK40" s="1494">
        <f t="shared" si="802"/>
        <v>0</v>
      </c>
      <c r="AL40" s="1495">
        <f t="shared" si="802"/>
        <v>0</v>
      </c>
      <c r="AM40" s="1496">
        <f t="shared" si="802"/>
        <v>0</v>
      </c>
      <c r="AN40" s="1497">
        <f t="shared" si="399"/>
        <v>0</v>
      </c>
      <c r="AO40" s="1498">
        <f t="shared" si="443"/>
        <v>0</v>
      </c>
      <c r="AP40" s="1499">
        <f t="shared" si="651"/>
        <v>0</v>
      </c>
      <c r="AQ40" s="1500">
        <f t="shared" si="652"/>
        <v>0</v>
      </c>
      <c r="AR40" s="1501">
        <f t="shared" si="653"/>
        <v>0</v>
      </c>
      <c r="AS40" s="1498">
        <f t="shared" si="403"/>
        <v>0</v>
      </c>
      <c r="AT40" s="1501">
        <f t="shared" si="654"/>
        <v>0</v>
      </c>
      <c r="AU40" s="1498">
        <f t="shared" si="655"/>
        <v>1</v>
      </c>
      <c r="AV40" s="1498">
        <f t="shared" si="656"/>
        <v>2</v>
      </c>
      <c r="AW40" s="1499">
        <f t="shared" si="657"/>
        <v>0</v>
      </c>
      <c r="AX40" s="1502">
        <f t="shared" si="658"/>
        <v>0</v>
      </c>
      <c r="AY40" s="1503">
        <f t="shared" si="659"/>
        <v>0</v>
      </c>
      <c r="AZ40" s="1498">
        <f t="shared" si="660"/>
        <v>2</v>
      </c>
      <c r="BA40" s="1498">
        <f t="shared" si="661"/>
        <v>3</v>
      </c>
      <c r="BB40" s="1499">
        <f t="shared" si="662"/>
        <v>0</v>
      </c>
      <c r="BC40" s="1502">
        <f t="shared" si="663"/>
        <v>0</v>
      </c>
      <c r="BD40" s="1503">
        <f t="shared" si="664"/>
        <v>0</v>
      </c>
      <c r="BE40" s="1498">
        <f t="shared" si="665"/>
        <v>3</v>
      </c>
      <c r="BF40" s="1498">
        <f t="shared" si="666"/>
        <v>4</v>
      </c>
      <c r="BG40" s="1499">
        <f t="shared" si="667"/>
        <v>0</v>
      </c>
      <c r="BH40" s="1502">
        <f t="shared" si="668"/>
        <v>0</v>
      </c>
      <c r="BI40" s="1502">
        <f t="shared" si="669"/>
        <v>0</v>
      </c>
      <c r="BJ40" s="1504">
        <f t="shared" si="670"/>
        <v>1900</v>
      </c>
      <c r="BK40" s="1505" t="str">
        <f t="shared" si="671"/>
        <v/>
      </c>
      <c r="BL40" s="1506"/>
      <c r="BM40" s="1507">
        <f t="shared" si="672"/>
        <v>0</v>
      </c>
      <c r="BN40" s="1508">
        <f t="shared" si="803"/>
        <v>0</v>
      </c>
      <c r="BO40" s="1508">
        <f t="shared" si="803"/>
        <v>0</v>
      </c>
      <c r="BP40" s="1508">
        <f t="shared" si="803"/>
        <v>0</v>
      </c>
      <c r="BQ40" s="1508">
        <f t="shared" si="803"/>
        <v>0</v>
      </c>
      <c r="BR40" s="1508">
        <f t="shared" si="803"/>
        <v>0</v>
      </c>
      <c r="BS40" s="1508">
        <f t="shared" si="803"/>
        <v>0</v>
      </c>
      <c r="BT40" s="1508">
        <f t="shared" si="803"/>
        <v>0</v>
      </c>
      <c r="BU40" s="1508">
        <f t="shared" si="803"/>
        <v>0</v>
      </c>
      <c r="BV40" s="1508">
        <f t="shared" si="803"/>
        <v>0</v>
      </c>
      <c r="BW40" s="1508">
        <f t="shared" si="803"/>
        <v>0</v>
      </c>
      <c r="BX40" s="1508">
        <f t="shared" si="803"/>
        <v>0</v>
      </c>
      <c r="BY40" s="1507">
        <f t="shared" si="803"/>
        <v>0</v>
      </c>
      <c r="BZ40" s="1508">
        <f t="shared" si="803"/>
        <v>0</v>
      </c>
      <c r="CA40" s="1508">
        <f t="shared" si="803"/>
        <v>0</v>
      </c>
      <c r="CB40" s="1508">
        <f t="shared" si="803"/>
        <v>0</v>
      </c>
      <c r="CC40" s="1508">
        <f t="shared" si="803"/>
        <v>0</v>
      </c>
      <c r="CD40" s="1508">
        <f t="shared" si="604"/>
        <v>0</v>
      </c>
      <c r="CE40" s="1508">
        <f t="shared" si="604"/>
        <v>0</v>
      </c>
      <c r="CF40" s="1508">
        <f t="shared" si="604"/>
        <v>0</v>
      </c>
      <c r="CG40" s="1508">
        <f t="shared" si="604"/>
        <v>0</v>
      </c>
      <c r="CH40" s="1508">
        <f t="shared" si="604"/>
        <v>0</v>
      </c>
      <c r="CI40" s="1508">
        <f t="shared" si="604"/>
        <v>0</v>
      </c>
      <c r="CJ40" s="1509">
        <f t="shared" si="604"/>
        <v>0</v>
      </c>
      <c r="CK40" s="1507">
        <f t="shared" si="604"/>
        <v>0</v>
      </c>
      <c r="CL40" s="1508">
        <f t="shared" si="604"/>
        <v>0</v>
      </c>
      <c r="CM40" s="1508">
        <f t="shared" si="604"/>
        <v>0</v>
      </c>
      <c r="CN40" s="1508">
        <f t="shared" si="604"/>
        <v>0</v>
      </c>
      <c r="CO40" s="1508">
        <f t="shared" si="604"/>
        <v>0</v>
      </c>
      <c r="CP40" s="1508">
        <f t="shared" si="604"/>
        <v>0</v>
      </c>
      <c r="CQ40" s="1508">
        <f t="shared" si="604"/>
        <v>0</v>
      </c>
      <c r="CR40" s="1508">
        <f t="shared" si="604"/>
        <v>0</v>
      </c>
      <c r="CS40" s="1508">
        <f t="shared" si="604"/>
        <v>0</v>
      </c>
      <c r="CT40" s="1508">
        <f t="shared" si="605"/>
        <v>0</v>
      </c>
      <c r="CU40" s="1508">
        <f t="shared" si="605"/>
        <v>0</v>
      </c>
      <c r="CV40" s="1509">
        <f t="shared" si="605"/>
        <v>0</v>
      </c>
      <c r="CW40" s="1508">
        <f t="shared" si="605"/>
        <v>0</v>
      </c>
      <c r="CX40" s="1508">
        <f t="shared" si="605"/>
        <v>0</v>
      </c>
      <c r="CY40" s="1508">
        <f t="shared" si="605"/>
        <v>0</v>
      </c>
      <c r="CZ40" s="1508">
        <f t="shared" si="605"/>
        <v>0</v>
      </c>
      <c r="DA40" s="1508">
        <f t="shared" si="605"/>
        <v>0</v>
      </c>
      <c r="DB40" s="1508">
        <f t="shared" si="605"/>
        <v>0</v>
      </c>
      <c r="DC40" s="1508">
        <f t="shared" si="605"/>
        <v>0</v>
      </c>
      <c r="DD40" s="1508">
        <f t="shared" si="605"/>
        <v>0</v>
      </c>
      <c r="DE40" s="1508">
        <f t="shared" si="605"/>
        <v>0</v>
      </c>
      <c r="DF40" s="1508">
        <f t="shared" si="605"/>
        <v>0</v>
      </c>
      <c r="DG40" s="1508">
        <f t="shared" si="605"/>
        <v>0</v>
      </c>
      <c r="DH40" s="1509">
        <f t="shared" si="605"/>
        <v>0</v>
      </c>
      <c r="DI40" s="1508">
        <f t="shared" si="605"/>
        <v>0</v>
      </c>
      <c r="DJ40" s="1508">
        <f t="shared" si="606"/>
        <v>0</v>
      </c>
      <c r="DK40" s="1508">
        <f t="shared" si="606"/>
        <v>0</v>
      </c>
      <c r="DL40" s="1508">
        <f t="shared" si="606"/>
        <v>0</v>
      </c>
      <c r="DM40" s="1508">
        <f t="shared" si="606"/>
        <v>0</v>
      </c>
      <c r="DN40" s="1508">
        <f t="shared" si="606"/>
        <v>0</v>
      </c>
      <c r="DO40" s="1508">
        <f t="shared" si="606"/>
        <v>0</v>
      </c>
      <c r="DP40" s="1508">
        <f t="shared" si="606"/>
        <v>0</v>
      </c>
      <c r="DQ40" s="1508">
        <f t="shared" si="606"/>
        <v>0</v>
      </c>
      <c r="DR40" s="1508">
        <f t="shared" si="606"/>
        <v>0</v>
      </c>
      <c r="DS40" s="1508">
        <f t="shared" si="606"/>
        <v>0</v>
      </c>
      <c r="DT40" s="1509">
        <f t="shared" si="606"/>
        <v>0</v>
      </c>
      <c r="DU40" s="1507">
        <f t="shared" si="606"/>
        <v>0</v>
      </c>
      <c r="DV40" s="1508">
        <f t="shared" si="606"/>
        <v>0</v>
      </c>
      <c r="DW40" s="1508">
        <f t="shared" si="606"/>
        <v>0</v>
      </c>
      <c r="DX40" s="1508">
        <f t="shared" si="606"/>
        <v>0</v>
      </c>
      <c r="DY40" s="1508">
        <f t="shared" si="606"/>
        <v>0</v>
      </c>
      <c r="DZ40" s="1508">
        <f t="shared" si="607"/>
        <v>0</v>
      </c>
      <c r="EA40" s="1508">
        <f t="shared" si="607"/>
        <v>0</v>
      </c>
      <c r="EB40" s="1508">
        <f t="shared" si="607"/>
        <v>0</v>
      </c>
      <c r="EC40" s="1508">
        <f t="shared" si="607"/>
        <v>0</v>
      </c>
      <c r="ED40" s="1508">
        <f t="shared" si="607"/>
        <v>0</v>
      </c>
      <c r="EE40" s="1508">
        <f t="shared" si="607"/>
        <v>0</v>
      </c>
      <c r="EF40" s="1508">
        <f t="shared" si="607"/>
        <v>0</v>
      </c>
      <c r="EG40" s="1507">
        <f t="shared" si="607"/>
        <v>0</v>
      </c>
      <c r="EH40" s="1508">
        <f t="shared" si="607"/>
        <v>0</v>
      </c>
      <c r="EI40" s="1508">
        <f t="shared" si="607"/>
        <v>0</v>
      </c>
      <c r="EJ40" s="1508">
        <f t="shared" si="607"/>
        <v>0</v>
      </c>
      <c r="EK40" s="1508">
        <f t="shared" si="607"/>
        <v>0</v>
      </c>
      <c r="EL40" s="1508">
        <f t="shared" si="607"/>
        <v>0</v>
      </c>
      <c r="EM40" s="1508">
        <f t="shared" si="607"/>
        <v>0</v>
      </c>
      <c r="EN40" s="1508">
        <f t="shared" si="607"/>
        <v>0</v>
      </c>
      <c r="EO40" s="1508">
        <f t="shared" si="607"/>
        <v>0</v>
      </c>
      <c r="EP40" s="1508">
        <f t="shared" si="608"/>
        <v>0</v>
      </c>
      <c r="EQ40" s="1508">
        <f t="shared" si="608"/>
        <v>0</v>
      </c>
      <c r="ER40" s="1509">
        <f t="shared" si="608"/>
        <v>0</v>
      </c>
      <c r="ES40" s="1507">
        <f t="shared" si="608"/>
        <v>0</v>
      </c>
      <c r="ET40" s="1508">
        <f t="shared" si="608"/>
        <v>0</v>
      </c>
      <c r="EU40" s="1508">
        <f t="shared" si="608"/>
        <v>0</v>
      </c>
      <c r="EV40" s="1508">
        <f t="shared" si="608"/>
        <v>0</v>
      </c>
      <c r="EW40" s="1508">
        <f t="shared" si="608"/>
        <v>0</v>
      </c>
      <c r="EX40" s="1508">
        <f t="shared" si="608"/>
        <v>0</v>
      </c>
      <c r="EY40" s="1508">
        <f t="shared" si="608"/>
        <v>0</v>
      </c>
      <c r="EZ40" s="1508">
        <f t="shared" si="608"/>
        <v>0</v>
      </c>
      <c r="FA40" s="1508">
        <f t="shared" si="608"/>
        <v>0</v>
      </c>
      <c r="FB40" s="1508">
        <f t="shared" si="608"/>
        <v>0</v>
      </c>
      <c r="FC40" s="1508">
        <f t="shared" si="608"/>
        <v>0</v>
      </c>
      <c r="FD40" s="1509">
        <f t="shared" si="608"/>
        <v>0</v>
      </c>
      <c r="FE40" s="1508">
        <f t="shared" si="608"/>
        <v>0</v>
      </c>
      <c r="FF40" s="1508">
        <f t="shared" si="609"/>
        <v>0</v>
      </c>
      <c r="FG40" s="1508">
        <f t="shared" si="610"/>
        <v>0</v>
      </c>
      <c r="FH40" s="1508">
        <f t="shared" si="610"/>
        <v>0</v>
      </c>
      <c r="FI40" s="1508">
        <f t="shared" si="610"/>
        <v>0</v>
      </c>
      <c r="FJ40" s="1508">
        <f t="shared" si="610"/>
        <v>0</v>
      </c>
      <c r="FK40" s="1508">
        <f t="shared" si="610"/>
        <v>0</v>
      </c>
      <c r="FL40" s="1508">
        <f t="shared" si="610"/>
        <v>0</v>
      </c>
      <c r="FM40" s="1508">
        <f t="shared" si="610"/>
        <v>0</v>
      </c>
      <c r="FN40" s="1508">
        <f t="shared" si="610"/>
        <v>0</v>
      </c>
      <c r="FO40" s="1508">
        <f t="shared" si="610"/>
        <v>0</v>
      </c>
      <c r="FP40" s="1509">
        <f t="shared" si="610"/>
        <v>0</v>
      </c>
      <c r="FQ40" s="1508">
        <f t="shared" si="610"/>
        <v>0</v>
      </c>
      <c r="FR40" s="1508">
        <f t="shared" si="610"/>
        <v>0</v>
      </c>
      <c r="FS40" s="1508">
        <f t="shared" si="610"/>
        <v>0</v>
      </c>
      <c r="FT40" s="1508">
        <f t="shared" si="610"/>
        <v>0</v>
      </c>
      <c r="FU40" s="1508">
        <f t="shared" si="610"/>
        <v>0</v>
      </c>
      <c r="FV40" s="1508">
        <f t="shared" si="610"/>
        <v>0</v>
      </c>
      <c r="FW40" s="1508">
        <f t="shared" si="804"/>
        <v>0</v>
      </c>
      <c r="FX40" s="1508">
        <f t="shared" si="804"/>
        <v>0</v>
      </c>
      <c r="FY40" s="1508">
        <f t="shared" si="804"/>
        <v>0</v>
      </c>
      <c r="FZ40" s="1508">
        <f t="shared" si="804"/>
        <v>0</v>
      </c>
      <c r="GA40" s="1508">
        <f t="shared" si="804"/>
        <v>0</v>
      </c>
      <c r="GB40" s="1509">
        <f t="shared" si="804"/>
        <v>0</v>
      </c>
      <c r="GC40" s="1506"/>
      <c r="GD40" s="1458">
        <f t="shared" si="673"/>
        <v>1</v>
      </c>
      <c r="GE40" s="1510">
        <f t="shared" ref="GE40:GN65" si="815">IF(OR(ROUNDUP($AU40/12,0)=GE$11,ROUNDUP($AZ40/12,0)=GE$11,ROUNDUP($BE40/12,0)=GE$11,ROUNDUP($AN40/12,0)=GE$11),$D40,0)</f>
        <v>0</v>
      </c>
      <c r="GF40" s="1511">
        <f t="shared" si="815"/>
        <v>0</v>
      </c>
      <c r="GG40" s="1511">
        <f t="shared" si="815"/>
        <v>0</v>
      </c>
      <c r="GH40" s="1511">
        <f t="shared" si="815"/>
        <v>0</v>
      </c>
      <c r="GI40" s="1511">
        <f t="shared" si="815"/>
        <v>0</v>
      </c>
      <c r="GJ40" s="1511">
        <f t="shared" si="815"/>
        <v>0</v>
      </c>
      <c r="GK40" s="1511">
        <f t="shared" si="815"/>
        <v>0</v>
      </c>
      <c r="GL40" s="1511">
        <f t="shared" si="815"/>
        <v>0</v>
      </c>
      <c r="GM40" s="1511">
        <f t="shared" si="815"/>
        <v>0</v>
      </c>
      <c r="GN40" s="1512">
        <f t="shared" si="815"/>
        <v>0</v>
      </c>
      <c r="GO40" s="1513">
        <f t="shared" si="674"/>
        <v>0</v>
      </c>
      <c r="GP40" s="1506"/>
      <c r="GQ40" s="1510">
        <f t="shared" si="806"/>
        <v>0</v>
      </c>
      <c r="GR40" s="1511">
        <f t="shared" si="806"/>
        <v>0</v>
      </c>
      <c r="GS40" s="1511">
        <f t="shared" si="806"/>
        <v>0</v>
      </c>
      <c r="GT40" s="1511">
        <f t="shared" si="806"/>
        <v>0</v>
      </c>
      <c r="GU40" s="1511">
        <f t="shared" si="806"/>
        <v>0</v>
      </c>
      <c r="GV40" s="1511">
        <f t="shared" si="806"/>
        <v>0</v>
      </c>
      <c r="GW40" s="1511">
        <f t="shared" si="806"/>
        <v>0</v>
      </c>
      <c r="GX40" s="1511">
        <f t="shared" si="806"/>
        <v>0</v>
      </c>
      <c r="GY40" s="1511">
        <f t="shared" si="806"/>
        <v>0</v>
      </c>
      <c r="GZ40" s="1512">
        <f t="shared" si="806"/>
        <v>0</v>
      </c>
      <c r="HA40" s="1513">
        <f t="shared" si="675"/>
        <v>0</v>
      </c>
      <c r="HB40" s="1506">
        <f t="shared" si="676"/>
        <v>1</v>
      </c>
      <c r="HC40" s="1506"/>
      <c r="HD40" s="1508">
        <f t="shared" si="677"/>
        <v>0</v>
      </c>
      <c r="HE40" s="1460">
        <f t="shared" si="678"/>
        <v>0</v>
      </c>
      <c r="HF40" s="1460">
        <f t="shared" si="679"/>
        <v>0</v>
      </c>
      <c r="HG40" s="1460">
        <f t="shared" si="680"/>
        <v>0</v>
      </c>
      <c r="HH40" s="1460">
        <f t="shared" si="681"/>
        <v>0</v>
      </c>
      <c r="HI40" s="1460">
        <f t="shared" si="682"/>
        <v>0</v>
      </c>
      <c r="HJ40" s="1460">
        <f t="shared" si="683"/>
        <v>0</v>
      </c>
      <c r="HK40" s="1460">
        <f t="shared" si="684"/>
        <v>0</v>
      </c>
      <c r="HL40" s="1460">
        <f t="shared" si="685"/>
        <v>0</v>
      </c>
      <c r="HM40" s="1460">
        <f t="shared" si="686"/>
        <v>0</v>
      </c>
      <c r="HN40" s="1460">
        <f t="shared" si="687"/>
        <v>0</v>
      </c>
      <c r="HO40" s="1460">
        <f t="shared" si="688"/>
        <v>0</v>
      </c>
      <c r="HP40" s="1460">
        <f t="shared" si="689"/>
        <v>0</v>
      </c>
      <c r="HQ40" s="1460">
        <f t="shared" si="690"/>
        <v>0</v>
      </c>
      <c r="HR40" s="1460">
        <f t="shared" si="691"/>
        <v>0</v>
      </c>
      <c r="HS40" s="1460">
        <f t="shared" si="692"/>
        <v>0</v>
      </c>
      <c r="HT40" s="1460">
        <f t="shared" si="693"/>
        <v>0</v>
      </c>
      <c r="HU40" s="1460">
        <f t="shared" si="694"/>
        <v>0</v>
      </c>
      <c r="HV40" s="1460">
        <f t="shared" si="695"/>
        <v>0</v>
      </c>
      <c r="HW40" s="1460">
        <f t="shared" si="696"/>
        <v>0</v>
      </c>
      <c r="HX40" s="1460">
        <f t="shared" si="697"/>
        <v>0</v>
      </c>
      <c r="HY40" s="1460">
        <f t="shared" si="698"/>
        <v>0</v>
      </c>
      <c r="HZ40" s="1460">
        <f t="shared" si="699"/>
        <v>0</v>
      </c>
      <c r="IA40" s="1460">
        <f t="shared" si="700"/>
        <v>0</v>
      </c>
      <c r="IB40" s="1460">
        <f t="shared" si="701"/>
        <v>0</v>
      </c>
      <c r="IC40" s="1460">
        <f t="shared" si="702"/>
        <v>0</v>
      </c>
      <c r="ID40" s="1460">
        <f t="shared" si="703"/>
        <v>0</v>
      </c>
      <c r="IE40" s="1460">
        <f t="shared" si="704"/>
        <v>0</v>
      </c>
      <c r="IF40" s="1460">
        <f t="shared" si="705"/>
        <v>0</v>
      </c>
      <c r="IG40" s="1460">
        <f t="shared" si="706"/>
        <v>0</v>
      </c>
      <c r="IH40" s="1460">
        <f t="shared" si="707"/>
        <v>0</v>
      </c>
      <c r="II40" s="1460">
        <f t="shared" si="708"/>
        <v>0</v>
      </c>
      <c r="IJ40" s="1460">
        <f t="shared" si="709"/>
        <v>0</v>
      </c>
      <c r="IK40" s="1460">
        <f t="shared" si="710"/>
        <v>0</v>
      </c>
      <c r="IL40" s="1460">
        <f t="shared" si="711"/>
        <v>0</v>
      </c>
      <c r="IM40" s="1460">
        <f t="shared" si="712"/>
        <v>0</v>
      </c>
      <c r="IN40" s="1460">
        <f t="shared" si="713"/>
        <v>0</v>
      </c>
      <c r="IO40" s="1460">
        <f t="shared" si="714"/>
        <v>0</v>
      </c>
      <c r="IP40" s="1460">
        <f t="shared" si="715"/>
        <v>0</v>
      </c>
      <c r="IQ40" s="1460">
        <f t="shared" si="716"/>
        <v>0</v>
      </c>
      <c r="IR40" s="1460">
        <f t="shared" si="717"/>
        <v>0</v>
      </c>
      <c r="IS40" s="1460">
        <f t="shared" si="718"/>
        <v>0</v>
      </c>
      <c r="IT40" s="1460">
        <f t="shared" si="719"/>
        <v>0</v>
      </c>
      <c r="IU40" s="1460">
        <f t="shared" si="720"/>
        <v>0</v>
      </c>
      <c r="IV40" s="1460">
        <f t="shared" si="721"/>
        <v>0</v>
      </c>
      <c r="IW40" s="1460">
        <f t="shared" si="722"/>
        <v>0</v>
      </c>
      <c r="IX40" s="1460">
        <f t="shared" si="723"/>
        <v>0</v>
      </c>
      <c r="IY40" s="1460">
        <f t="shared" si="724"/>
        <v>0</v>
      </c>
      <c r="IZ40" s="1460">
        <f t="shared" si="725"/>
        <v>0</v>
      </c>
      <c r="JA40" s="1460">
        <f t="shared" si="726"/>
        <v>0</v>
      </c>
      <c r="JB40" s="1460">
        <f t="shared" si="727"/>
        <v>0</v>
      </c>
      <c r="JC40" s="1460">
        <f t="shared" si="728"/>
        <v>0</v>
      </c>
      <c r="JD40" s="1460">
        <f t="shared" si="729"/>
        <v>0</v>
      </c>
      <c r="JE40" s="1460">
        <f t="shared" si="730"/>
        <v>0</v>
      </c>
      <c r="JF40" s="1460">
        <f t="shared" si="731"/>
        <v>0</v>
      </c>
      <c r="JG40" s="1460">
        <f t="shared" si="732"/>
        <v>0</v>
      </c>
      <c r="JH40" s="1460">
        <f t="shared" si="733"/>
        <v>0</v>
      </c>
      <c r="JI40" s="1460">
        <f t="shared" si="734"/>
        <v>0</v>
      </c>
      <c r="JJ40" s="1460">
        <f t="shared" si="735"/>
        <v>0</v>
      </c>
      <c r="JK40" s="1460">
        <f t="shared" si="736"/>
        <v>0</v>
      </c>
      <c r="JL40" s="1460">
        <f t="shared" si="737"/>
        <v>0</v>
      </c>
      <c r="JM40" s="1460">
        <f t="shared" si="738"/>
        <v>0</v>
      </c>
      <c r="JN40" s="1460">
        <f t="shared" si="739"/>
        <v>0</v>
      </c>
      <c r="JO40" s="1460">
        <f t="shared" si="740"/>
        <v>0</v>
      </c>
      <c r="JP40" s="1460">
        <f t="shared" si="741"/>
        <v>0</v>
      </c>
      <c r="JQ40" s="1460">
        <f t="shared" si="742"/>
        <v>0</v>
      </c>
      <c r="JR40" s="1460">
        <f t="shared" si="743"/>
        <v>0</v>
      </c>
      <c r="JS40" s="1460">
        <f t="shared" si="744"/>
        <v>0</v>
      </c>
      <c r="JT40" s="1460">
        <f t="shared" si="745"/>
        <v>0</v>
      </c>
      <c r="JU40" s="1460">
        <f t="shared" si="746"/>
        <v>0</v>
      </c>
      <c r="JV40" s="1460">
        <f t="shared" si="747"/>
        <v>0</v>
      </c>
      <c r="JW40" s="1460">
        <f t="shared" si="748"/>
        <v>0</v>
      </c>
      <c r="JX40" s="1460">
        <f t="shared" si="749"/>
        <v>0</v>
      </c>
      <c r="JY40" s="1460">
        <f t="shared" si="750"/>
        <v>0</v>
      </c>
      <c r="JZ40" s="1460">
        <f t="shared" si="751"/>
        <v>0</v>
      </c>
      <c r="KA40" s="1460">
        <f t="shared" si="752"/>
        <v>0</v>
      </c>
      <c r="KB40" s="1460">
        <f t="shared" si="753"/>
        <v>0</v>
      </c>
      <c r="KC40" s="1460">
        <f t="shared" si="754"/>
        <v>0</v>
      </c>
      <c r="KD40" s="1460">
        <f t="shared" si="755"/>
        <v>0</v>
      </c>
      <c r="KE40" s="1460">
        <f t="shared" si="756"/>
        <v>0</v>
      </c>
      <c r="KF40" s="1460">
        <f t="shared" si="757"/>
        <v>0</v>
      </c>
      <c r="KG40" s="1460">
        <f t="shared" si="758"/>
        <v>0</v>
      </c>
      <c r="KH40" s="1460">
        <f t="shared" si="759"/>
        <v>0</v>
      </c>
      <c r="KI40" s="1460">
        <f t="shared" si="760"/>
        <v>0</v>
      </c>
      <c r="KJ40" s="1460">
        <f t="shared" si="761"/>
        <v>0</v>
      </c>
      <c r="KK40" s="1460">
        <f t="shared" si="762"/>
        <v>0</v>
      </c>
      <c r="KL40" s="1460">
        <f t="shared" si="763"/>
        <v>0</v>
      </c>
      <c r="KM40" s="1460">
        <f t="shared" si="764"/>
        <v>0</v>
      </c>
      <c r="KN40" s="1460">
        <f t="shared" si="765"/>
        <v>0</v>
      </c>
      <c r="KO40" s="1460">
        <f t="shared" si="766"/>
        <v>0</v>
      </c>
      <c r="KP40" s="1460">
        <f t="shared" si="767"/>
        <v>0</v>
      </c>
      <c r="KQ40" s="1460">
        <f t="shared" si="768"/>
        <v>0</v>
      </c>
      <c r="KR40" s="1460">
        <f t="shared" si="769"/>
        <v>0</v>
      </c>
      <c r="KS40" s="1460">
        <f t="shared" si="770"/>
        <v>0</v>
      </c>
      <c r="KT40" s="1460">
        <f t="shared" si="771"/>
        <v>0</v>
      </c>
      <c r="KU40" s="1460">
        <f t="shared" si="772"/>
        <v>0</v>
      </c>
      <c r="KV40" s="1460">
        <f t="shared" si="773"/>
        <v>0</v>
      </c>
      <c r="KW40" s="1460">
        <f t="shared" si="774"/>
        <v>0</v>
      </c>
      <c r="KX40" s="1460">
        <f t="shared" si="775"/>
        <v>0</v>
      </c>
      <c r="KY40" s="1460">
        <f t="shared" si="776"/>
        <v>0</v>
      </c>
      <c r="KZ40" s="1460">
        <f t="shared" si="777"/>
        <v>0</v>
      </c>
      <c r="LA40" s="1460">
        <f t="shared" si="778"/>
        <v>0</v>
      </c>
      <c r="LB40" s="1460">
        <f t="shared" si="779"/>
        <v>0</v>
      </c>
      <c r="LC40" s="1460">
        <f t="shared" si="780"/>
        <v>0</v>
      </c>
      <c r="LD40" s="1460">
        <f t="shared" si="781"/>
        <v>0</v>
      </c>
      <c r="LE40" s="1460">
        <f t="shared" si="782"/>
        <v>0</v>
      </c>
      <c r="LF40" s="1460">
        <f t="shared" si="783"/>
        <v>0</v>
      </c>
      <c r="LG40" s="1460">
        <f t="shared" si="784"/>
        <v>0</v>
      </c>
      <c r="LH40" s="1460">
        <f t="shared" si="785"/>
        <v>0</v>
      </c>
      <c r="LI40" s="1460">
        <f t="shared" si="786"/>
        <v>0</v>
      </c>
      <c r="LJ40" s="1460">
        <f t="shared" si="787"/>
        <v>0</v>
      </c>
      <c r="LK40" s="1460">
        <f t="shared" si="788"/>
        <v>0</v>
      </c>
      <c r="LL40" s="1460">
        <f t="shared" si="789"/>
        <v>0</v>
      </c>
      <c r="LM40" s="1460">
        <f t="shared" si="790"/>
        <v>0</v>
      </c>
      <c r="LN40" s="1460">
        <f t="shared" si="791"/>
        <v>0</v>
      </c>
      <c r="LO40" s="1460">
        <f t="shared" si="792"/>
        <v>0</v>
      </c>
      <c r="LP40" s="1460">
        <f t="shared" si="793"/>
        <v>0</v>
      </c>
      <c r="LQ40" s="1460">
        <f t="shared" si="794"/>
        <v>0</v>
      </c>
      <c r="LR40" s="1460">
        <f t="shared" si="795"/>
        <v>0</v>
      </c>
      <c r="LS40" s="1460">
        <f t="shared" si="796"/>
        <v>0</v>
      </c>
      <c r="LW40" s="1467">
        <f t="shared" si="797"/>
        <v>0</v>
      </c>
      <c r="LX40" s="1467">
        <f t="shared" si="798"/>
        <v>0</v>
      </c>
      <c r="LY40" s="1467">
        <f t="shared" si="799"/>
        <v>0</v>
      </c>
      <c r="LZ40" s="1467">
        <f t="shared" si="800"/>
        <v>0</v>
      </c>
      <c r="MA40" s="1506"/>
      <c r="MB40" s="1460">
        <f t="shared" si="801"/>
        <v>0</v>
      </c>
      <c r="MC40" s="1460">
        <f t="shared" si="805"/>
        <v>0</v>
      </c>
      <c r="MD40" s="1460">
        <f t="shared" si="805"/>
        <v>0</v>
      </c>
      <c r="ME40" s="1460">
        <f t="shared" si="805"/>
        <v>0</v>
      </c>
      <c r="MF40" s="1460">
        <f t="shared" si="805"/>
        <v>0</v>
      </c>
      <c r="MG40" s="1460">
        <f t="shared" si="805"/>
        <v>0</v>
      </c>
      <c r="MH40" s="1460">
        <f t="shared" si="805"/>
        <v>0</v>
      </c>
      <c r="MI40" s="1460">
        <f t="shared" si="805"/>
        <v>0</v>
      </c>
      <c r="MJ40" s="1460">
        <f t="shared" si="805"/>
        <v>0</v>
      </c>
      <c r="MK40" s="1460">
        <f t="shared" si="805"/>
        <v>0</v>
      </c>
      <c r="ML40" s="1460">
        <f t="shared" si="805"/>
        <v>0</v>
      </c>
      <c r="MM40" s="1460">
        <f t="shared" si="805"/>
        <v>0</v>
      </c>
      <c r="MN40" s="1460">
        <f t="shared" si="805"/>
        <v>0</v>
      </c>
      <c r="MO40" s="1460">
        <f t="shared" si="805"/>
        <v>0</v>
      </c>
      <c r="MP40" s="1460">
        <f t="shared" si="805"/>
        <v>0</v>
      </c>
      <c r="MQ40" s="1460">
        <f t="shared" si="805"/>
        <v>0</v>
      </c>
      <c r="MR40" s="1460">
        <f t="shared" si="805"/>
        <v>0</v>
      </c>
      <c r="MS40" s="1460">
        <f t="shared" si="811"/>
        <v>0</v>
      </c>
      <c r="MT40" s="1460">
        <f t="shared" si="811"/>
        <v>0</v>
      </c>
      <c r="MU40" s="1460">
        <f t="shared" si="811"/>
        <v>0</v>
      </c>
      <c r="MV40" s="1460">
        <f t="shared" si="811"/>
        <v>0</v>
      </c>
      <c r="MW40" s="1460">
        <f t="shared" si="811"/>
        <v>0</v>
      </c>
      <c r="MX40" s="1460">
        <f t="shared" si="811"/>
        <v>0</v>
      </c>
      <c r="MY40" s="1460">
        <f t="shared" si="811"/>
        <v>0</v>
      </c>
      <c r="MZ40" s="1460">
        <f t="shared" si="811"/>
        <v>0</v>
      </c>
      <c r="NA40" s="1460">
        <f t="shared" si="811"/>
        <v>0</v>
      </c>
      <c r="NB40" s="1460">
        <f t="shared" si="811"/>
        <v>0</v>
      </c>
      <c r="NC40" s="1460">
        <f t="shared" si="811"/>
        <v>0</v>
      </c>
      <c r="ND40" s="1460">
        <f t="shared" si="811"/>
        <v>0</v>
      </c>
      <c r="NE40" s="1460">
        <f t="shared" si="811"/>
        <v>0</v>
      </c>
      <c r="NF40" s="1460">
        <f t="shared" si="811"/>
        <v>0</v>
      </c>
      <c r="NG40" s="1460">
        <f t="shared" si="811"/>
        <v>0</v>
      </c>
      <c r="NH40" s="1460">
        <f t="shared" si="811"/>
        <v>0</v>
      </c>
      <c r="NI40" s="1460">
        <f t="shared" si="812"/>
        <v>0</v>
      </c>
      <c r="NJ40" s="1460">
        <f t="shared" si="812"/>
        <v>0</v>
      </c>
      <c r="NK40" s="1460">
        <f t="shared" si="812"/>
        <v>0</v>
      </c>
      <c r="NL40" s="1460">
        <f t="shared" si="812"/>
        <v>0</v>
      </c>
      <c r="NM40" s="1460">
        <f t="shared" si="812"/>
        <v>0</v>
      </c>
      <c r="NN40" s="1460">
        <f t="shared" si="812"/>
        <v>0</v>
      </c>
      <c r="NO40" s="1460">
        <f t="shared" si="812"/>
        <v>0</v>
      </c>
      <c r="NP40" s="1460">
        <f t="shared" si="812"/>
        <v>0</v>
      </c>
      <c r="NQ40" s="1460">
        <f t="shared" si="812"/>
        <v>0</v>
      </c>
      <c r="NR40" s="1460">
        <f t="shared" si="812"/>
        <v>0</v>
      </c>
      <c r="NS40" s="1460">
        <f t="shared" si="812"/>
        <v>0</v>
      </c>
      <c r="NT40" s="1460">
        <f t="shared" si="812"/>
        <v>0</v>
      </c>
      <c r="NU40" s="1460">
        <f t="shared" si="812"/>
        <v>0</v>
      </c>
      <c r="NV40" s="1460">
        <f t="shared" si="812"/>
        <v>0</v>
      </c>
      <c r="NW40" s="1460">
        <f t="shared" si="812"/>
        <v>0</v>
      </c>
      <c r="NX40" s="1460">
        <f t="shared" si="812"/>
        <v>0</v>
      </c>
      <c r="NY40" s="1460">
        <f t="shared" si="814"/>
        <v>0</v>
      </c>
      <c r="NZ40" s="1460">
        <f t="shared" si="814"/>
        <v>0</v>
      </c>
      <c r="OA40" s="1460">
        <f t="shared" si="814"/>
        <v>0</v>
      </c>
      <c r="OB40" s="1460">
        <f t="shared" si="814"/>
        <v>0</v>
      </c>
      <c r="OC40" s="1460">
        <f t="shared" si="814"/>
        <v>0</v>
      </c>
      <c r="OD40" s="1460">
        <f t="shared" si="814"/>
        <v>0</v>
      </c>
      <c r="OE40" s="1460">
        <f t="shared" si="814"/>
        <v>0</v>
      </c>
      <c r="OF40" s="1460">
        <f t="shared" si="814"/>
        <v>0</v>
      </c>
      <c r="OG40" s="1460">
        <f t="shared" si="814"/>
        <v>0</v>
      </c>
      <c r="OH40" s="1460">
        <f t="shared" si="814"/>
        <v>0</v>
      </c>
      <c r="OI40" s="1460">
        <f t="shared" si="814"/>
        <v>0</v>
      </c>
      <c r="OJ40" s="1460">
        <f t="shared" si="814"/>
        <v>0</v>
      </c>
      <c r="OK40" s="1460">
        <f t="shared" si="814"/>
        <v>0</v>
      </c>
      <c r="OL40" s="1460">
        <f t="shared" si="814"/>
        <v>0</v>
      </c>
      <c r="OM40" s="1460">
        <f t="shared" si="814"/>
        <v>0</v>
      </c>
      <c r="ON40" s="1460">
        <f t="shared" si="814"/>
        <v>0</v>
      </c>
      <c r="OO40" s="1460">
        <f t="shared" si="813"/>
        <v>0</v>
      </c>
      <c r="OP40" s="1460">
        <f t="shared" si="807"/>
        <v>0</v>
      </c>
      <c r="OQ40" s="1460">
        <f t="shared" si="807"/>
        <v>0</v>
      </c>
      <c r="OR40" s="1460">
        <f t="shared" si="807"/>
        <v>0</v>
      </c>
      <c r="OS40" s="1460">
        <f t="shared" si="807"/>
        <v>0</v>
      </c>
      <c r="OT40" s="1460">
        <f t="shared" si="807"/>
        <v>0</v>
      </c>
      <c r="OU40" s="1460">
        <f t="shared" si="807"/>
        <v>0</v>
      </c>
      <c r="OV40" s="1460">
        <f t="shared" si="807"/>
        <v>0</v>
      </c>
      <c r="OW40" s="1460">
        <f t="shared" si="807"/>
        <v>0</v>
      </c>
      <c r="OX40" s="1460">
        <f t="shared" si="807"/>
        <v>0</v>
      </c>
      <c r="OY40" s="1460">
        <f t="shared" si="807"/>
        <v>0</v>
      </c>
      <c r="OZ40" s="1460">
        <f t="shared" si="807"/>
        <v>0</v>
      </c>
      <c r="PA40" s="1460">
        <f t="shared" si="807"/>
        <v>0</v>
      </c>
      <c r="PB40" s="1460">
        <f t="shared" si="807"/>
        <v>0</v>
      </c>
      <c r="PC40" s="1460">
        <f t="shared" si="807"/>
        <v>0</v>
      </c>
      <c r="PD40" s="1460">
        <f t="shared" si="807"/>
        <v>0</v>
      </c>
      <c r="PE40" s="1460">
        <f t="shared" si="807"/>
        <v>0</v>
      </c>
      <c r="PF40" s="1460">
        <f t="shared" si="808"/>
        <v>0</v>
      </c>
      <c r="PG40" s="1460">
        <f t="shared" si="808"/>
        <v>0</v>
      </c>
      <c r="PH40" s="1460">
        <f t="shared" si="808"/>
        <v>0</v>
      </c>
      <c r="PI40" s="1460">
        <f t="shared" si="808"/>
        <v>0</v>
      </c>
      <c r="PJ40" s="1460">
        <f t="shared" si="808"/>
        <v>0</v>
      </c>
      <c r="PK40" s="1460">
        <f t="shared" si="808"/>
        <v>0</v>
      </c>
      <c r="PL40" s="1460">
        <f t="shared" si="808"/>
        <v>0</v>
      </c>
      <c r="PM40" s="1460">
        <f t="shared" si="808"/>
        <v>0</v>
      </c>
      <c r="PN40" s="1460">
        <f t="shared" si="808"/>
        <v>0</v>
      </c>
      <c r="PO40" s="1460">
        <f t="shared" si="808"/>
        <v>0</v>
      </c>
      <c r="PP40" s="1460">
        <f t="shared" si="808"/>
        <v>0</v>
      </c>
      <c r="PQ40" s="1460">
        <f t="shared" si="808"/>
        <v>0</v>
      </c>
      <c r="PR40" s="1460">
        <f t="shared" si="808"/>
        <v>0</v>
      </c>
      <c r="PS40" s="1460">
        <f t="shared" si="808"/>
        <v>0</v>
      </c>
      <c r="PT40" s="1460">
        <f t="shared" si="808"/>
        <v>0</v>
      </c>
      <c r="PU40" s="1460">
        <f t="shared" si="808"/>
        <v>0</v>
      </c>
      <c r="PV40" s="1460">
        <f t="shared" si="810"/>
        <v>0</v>
      </c>
      <c r="PW40" s="1460">
        <f t="shared" si="810"/>
        <v>0</v>
      </c>
      <c r="PX40" s="1460">
        <f t="shared" si="810"/>
        <v>0</v>
      </c>
      <c r="PY40" s="1460">
        <f t="shared" si="810"/>
        <v>0</v>
      </c>
      <c r="PZ40" s="1460">
        <f t="shared" si="810"/>
        <v>0</v>
      </c>
      <c r="QA40" s="1460">
        <f t="shared" si="810"/>
        <v>0</v>
      </c>
      <c r="QB40" s="1460">
        <f t="shared" si="810"/>
        <v>0</v>
      </c>
      <c r="QC40" s="1460">
        <f t="shared" si="810"/>
        <v>0</v>
      </c>
      <c r="QD40" s="1460">
        <f t="shared" si="810"/>
        <v>0</v>
      </c>
      <c r="QE40" s="1460">
        <f t="shared" si="810"/>
        <v>0</v>
      </c>
      <c r="QF40" s="1460">
        <f t="shared" si="810"/>
        <v>0</v>
      </c>
      <c r="QG40" s="1460">
        <f t="shared" si="810"/>
        <v>0</v>
      </c>
      <c r="QH40" s="1460">
        <f t="shared" si="810"/>
        <v>0</v>
      </c>
      <c r="QI40" s="1460">
        <f t="shared" si="810"/>
        <v>0</v>
      </c>
      <c r="QJ40" s="1460">
        <f t="shared" si="810"/>
        <v>0</v>
      </c>
      <c r="QK40" s="1460">
        <f t="shared" si="810"/>
        <v>0</v>
      </c>
      <c r="QL40" s="1460">
        <f t="shared" si="809"/>
        <v>0</v>
      </c>
      <c r="QM40" s="1460">
        <f t="shared" si="809"/>
        <v>0</v>
      </c>
      <c r="QN40" s="1460">
        <f t="shared" si="809"/>
        <v>0</v>
      </c>
      <c r="QO40" s="1460">
        <f t="shared" si="809"/>
        <v>0</v>
      </c>
      <c r="QP40" s="1460">
        <f t="shared" si="809"/>
        <v>0</v>
      </c>
      <c r="QQ40" s="1460">
        <f t="shared" si="809"/>
        <v>0</v>
      </c>
    </row>
    <row r="41" spans="1:459" s="1466" customFormat="1" ht="22.5" customHeight="1">
      <c r="A41" s="1468"/>
      <c r="B41" s="1469"/>
      <c r="C41" s="1469"/>
      <c r="D41" s="1470"/>
      <c r="E41" s="1471"/>
      <c r="F41" s="1472"/>
      <c r="G41" s="1472"/>
      <c r="H41" s="1473">
        <f t="shared" si="639"/>
        <v>0</v>
      </c>
      <c r="I41" s="1474">
        <v>0</v>
      </c>
      <c r="J41" s="1475">
        <f t="shared" si="437"/>
        <v>0</v>
      </c>
      <c r="K41" s="1476">
        <v>0</v>
      </c>
      <c r="L41" s="1477">
        <f t="shared" si="640"/>
        <v>0</v>
      </c>
      <c r="M41" s="1477">
        <f t="shared" si="641"/>
        <v>0</v>
      </c>
      <c r="N41" s="1478"/>
      <c r="O41" s="1479">
        <v>0</v>
      </c>
      <c r="P41" s="1480">
        <v>0</v>
      </c>
      <c r="Q41" s="1828">
        <v>0</v>
      </c>
      <c r="R41" s="1831">
        <f t="shared" si="642"/>
        <v>0</v>
      </c>
      <c r="S41" s="1481">
        <f>IF(AND(SUM(O41:Q41)=0,N41="NNN"),MIN('Operating History and Pro Forma'!$M$33,'Operating History and Pro Forma'!$T$15)*D41,SUM(O41:Q41)*D41)</f>
        <v>0</v>
      </c>
      <c r="T41" s="1482">
        <f t="shared" si="643"/>
        <v>0</v>
      </c>
      <c r="U41" s="1483">
        <f t="shared" si="644"/>
        <v>0</v>
      </c>
      <c r="V41" s="1480"/>
      <c r="W41" s="1514"/>
      <c r="X41" s="1486" t="str">
        <f t="shared" si="645"/>
        <v/>
      </c>
      <c r="Y41" s="1487">
        <f t="shared" si="646"/>
        <v>0</v>
      </c>
      <c r="Z41" s="1488"/>
      <c r="AA41" s="1488"/>
      <c r="AB41" s="1488"/>
      <c r="AC41" s="1488"/>
      <c r="AD41" s="1489">
        <f t="shared" si="647"/>
        <v>0</v>
      </c>
      <c r="AE41" s="1490" t="str">
        <f t="shared" si="648"/>
        <v/>
      </c>
      <c r="AF41" s="1491">
        <f t="shared" si="649"/>
        <v>0</v>
      </c>
      <c r="AG41" s="1492">
        <f t="shared" si="650"/>
        <v>0</v>
      </c>
      <c r="AH41" s="1493">
        <f t="shared" si="802"/>
        <v>0</v>
      </c>
      <c r="AI41" s="1493">
        <f t="shared" si="802"/>
        <v>0</v>
      </c>
      <c r="AJ41" s="1494">
        <f t="shared" si="802"/>
        <v>0</v>
      </c>
      <c r="AK41" s="1494">
        <f t="shared" si="802"/>
        <v>0</v>
      </c>
      <c r="AL41" s="1495">
        <f t="shared" si="802"/>
        <v>0</v>
      </c>
      <c r="AM41" s="1496">
        <f t="shared" si="802"/>
        <v>0</v>
      </c>
      <c r="AN41" s="1497">
        <f t="shared" si="399"/>
        <v>0</v>
      </c>
      <c r="AO41" s="1498">
        <f t="shared" si="443"/>
        <v>0</v>
      </c>
      <c r="AP41" s="1499">
        <f t="shared" si="651"/>
        <v>0</v>
      </c>
      <c r="AQ41" s="1500">
        <f t="shared" si="652"/>
        <v>0</v>
      </c>
      <c r="AR41" s="1501">
        <f t="shared" si="653"/>
        <v>0</v>
      </c>
      <c r="AS41" s="1498">
        <f t="shared" si="403"/>
        <v>0</v>
      </c>
      <c r="AT41" s="1501">
        <f t="shared" si="654"/>
        <v>0</v>
      </c>
      <c r="AU41" s="1498">
        <f t="shared" si="655"/>
        <v>1</v>
      </c>
      <c r="AV41" s="1498">
        <f t="shared" si="656"/>
        <v>2</v>
      </c>
      <c r="AW41" s="1499">
        <f t="shared" si="657"/>
        <v>0</v>
      </c>
      <c r="AX41" s="1502">
        <f t="shared" si="658"/>
        <v>0</v>
      </c>
      <c r="AY41" s="1503">
        <f t="shared" si="659"/>
        <v>0</v>
      </c>
      <c r="AZ41" s="1498">
        <f t="shared" si="660"/>
        <v>2</v>
      </c>
      <c r="BA41" s="1498">
        <f t="shared" si="661"/>
        <v>3</v>
      </c>
      <c r="BB41" s="1499">
        <f t="shared" si="662"/>
        <v>0</v>
      </c>
      <c r="BC41" s="1502">
        <f t="shared" si="663"/>
        <v>0</v>
      </c>
      <c r="BD41" s="1503">
        <f t="shared" si="664"/>
        <v>0</v>
      </c>
      <c r="BE41" s="1498">
        <f t="shared" si="665"/>
        <v>3</v>
      </c>
      <c r="BF41" s="1498">
        <f t="shared" si="666"/>
        <v>4</v>
      </c>
      <c r="BG41" s="1499">
        <f t="shared" si="667"/>
        <v>0</v>
      </c>
      <c r="BH41" s="1502">
        <f t="shared" si="668"/>
        <v>0</v>
      </c>
      <c r="BI41" s="1502">
        <f t="shared" si="669"/>
        <v>0</v>
      </c>
      <c r="BJ41" s="1504">
        <f t="shared" si="670"/>
        <v>1900</v>
      </c>
      <c r="BK41" s="1505" t="str">
        <f t="shared" si="671"/>
        <v/>
      </c>
      <c r="BL41" s="1506"/>
      <c r="BM41" s="1507">
        <f t="shared" si="672"/>
        <v>0</v>
      </c>
      <c r="BN41" s="1508">
        <f t="shared" si="803"/>
        <v>0</v>
      </c>
      <c r="BO41" s="1508">
        <f t="shared" si="803"/>
        <v>0</v>
      </c>
      <c r="BP41" s="1508">
        <f t="shared" si="803"/>
        <v>0</v>
      </c>
      <c r="BQ41" s="1508">
        <f t="shared" si="803"/>
        <v>0</v>
      </c>
      <c r="BR41" s="1508">
        <f t="shared" si="803"/>
        <v>0</v>
      </c>
      <c r="BS41" s="1508">
        <f t="shared" si="803"/>
        <v>0</v>
      </c>
      <c r="BT41" s="1508">
        <f t="shared" si="803"/>
        <v>0</v>
      </c>
      <c r="BU41" s="1508">
        <f t="shared" si="803"/>
        <v>0</v>
      </c>
      <c r="BV41" s="1508">
        <f t="shared" si="803"/>
        <v>0</v>
      </c>
      <c r="BW41" s="1508">
        <f t="shared" si="803"/>
        <v>0</v>
      </c>
      <c r="BX41" s="1508">
        <f t="shared" si="803"/>
        <v>0</v>
      </c>
      <c r="BY41" s="1507">
        <f t="shared" si="803"/>
        <v>0</v>
      </c>
      <c r="BZ41" s="1508">
        <f t="shared" si="803"/>
        <v>0</v>
      </c>
      <c r="CA41" s="1508">
        <f t="shared" si="803"/>
        <v>0</v>
      </c>
      <c r="CB41" s="1508">
        <f t="shared" si="803"/>
        <v>0</v>
      </c>
      <c r="CC41" s="1508">
        <f t="shared" si="803"/>
        <v>0</v>
      </c>
      <c r="CD41" s="1508">
        <f t="shared" ref="CD41:CS56" si="816">IF(CD$12&lt;$AO41,0,IF(CD$12&lt;=$AU41,IF(CD$12&lt;$AS41,$L41,$AT41),IF(OR(AND(CD$12&lt;$BF41,CD$12&gt;=$BE41),AND(CD$12&lt;$BA41,CD$12&gt;=$AZ41),AND(CD$12&lt;$AV41,CD$12&gt;=$AU41)),0,IF(CD$12&gt;=$BF41,$BG41*$D41/12,IF(CD$12&gt;=$BA41,$BB41*$D41/12,IF(CD$12&gt;=$AV41,$AW41*$D41/12))))))</f>
        <v>0</v>
      </c>
      <c r="CE41" s="1508">
        <f t="shared" si="816"/>
        <v>0</v>
      </c>
      <c r="CF41" s="1508">
        <f t="shared" si="816"/>
        <v>0</v>
      </c>
      <c r="CG41" s="1508">
        <f t="shared" si="816"/>
        <v>0</v>
      </c>
      <c r="CH41" s="1508">
        <f t="shared" si="816"/>
        <v>0</v>
      </c>
      <c r="CI41" s="1508">
        <f t="shared" si="816"/>
        <v>0</v>
      </c>
      <c r="CJ41" s="1509">
        <f t="shared" si="816"/>
        <v>0</v>
      </c>
      <c r="CK41" s="1507">
        <f t="shared" si="816"/>
        <v>0</v>
      </c>
      <c r="CL41" s="1508">
        <f t="shared" si="816"/>
        <v>0</v>
      </c>
      <c r="CM41" s="1508">
        <f t="shared" si="816"/>
        <v>0</v>
      </c>
      <c r="CN41" s="1508">
        <f t="shared" si="816"/>
        <v>0</v>
      </c>
      <c r="CO41" s="1508">
        <f t="shared" si="816"/>
        <v>0</v>
      </c>
      <c r="CP41" s="1508">
        <f t="shared" si="816"/>
        <v>0</v>
      </c>
      <c r="CQ41" s="1508">
        <f t="shared" si="816"/>
        <v>0</v>
      </c>
      <c r="CR41" s="1508">
        <f t="shared" si="816"/>
        <v>0</v>
      </c>
      <c r="CS41" s="1508">
        <f t="shared" si="816"/>
        <v>0</v>
      </c>
      <c r="CT41" s="1508">
        <f t="shared" ref="CT41:DI56" si="817">IF(CT$12&lt;$AO41,0,IF(CT$12&lt;=$AU41,IF(CT$12&lt;$AS41,$L41,$AT41),IF(OR(AND(CT$12&lt;$BF41,CT$12&gt;=$BE41),AND(CT$12&lt;$BA41,CT$12&gt;=$AZ41),AND(CT$12&lt;$AV41,CT$12&gt;=$AU41)),0,IF(CT$12&gt;=$BF41,$BG41*$D41/12,IF(CT$12&gt;=$BA41,$BB41*$D41/12,IF(CT$12&gt;=$AV41,$AW41*$D41/12))))))</f>
        <v>0</v>
      </c>
      <c r="CU41" s="1508">
        <f t="shared" si="817"/>
        <v>0</v>
      </c>
      <c r="CV41" s="1509">
        <f t="shared" si="817"/>
        <v>0</v>
      </c>
      <c r="CW41" s="1508">
        <f t="shared" si="817"/>
        <v>0</v>
      </c>
      <c r="CX41" s="1508">
        <f t="shared" si="817"/>
        <v>0</v>
      </c>
      <c r="CY41" s="1508">
        <f t="shared" si="817"/>
        <v>0</v>
      </c>
      <c r="CZ41" s="1508">
        <f t="shared" si="817"/>
        <v>0</v>
      </c>
      <c r="DA41" s="1508">
        <f t="shared" si="817"/>
        <v>0</v>
      </c>
      <c r="DB41" s="1508">
        <f t="shared" si="817"/>
        <v>0</v>
      </c>
      <c r="DC41" s="1508">
        <f t="shared" si="817"/>
        <v>0</v>
      </c>
      <c r="DD41" s="1508">
        <f t="shared" si="817"/>
        <v>0</v>
      </c>
      <c r="DE41" s="1508">
        <f t="shared" si="817"/>
        <v>0</v>
      </c>
      <c r="DF41" s="1508">
        <f t="shared" si="817"/>
        <v>0</v>
      </c>
      <c r="DG41" s="1508">
        <f t="shared" si="817"/>
        <v>0</v>
      </c>
      <c r="DH41" s="1509">
        <f t="shared" si="817"/>
        <v>0</v>
      </c>
      <c r="DI41" s="1508">
        <f t="shared" si="817"/>
        <v>0</v>
      </c>
      <c r="DJ41" s="1508">
        <f t="shared" ref="DJ41:DY56" si="818">IF(DJ$12&lt;$AO41,0,IF(DJ$12&lt;=$AU41,IF(DJ$12&lt;$AS41,$L41,$AT41),IF(OR(AND(DJ$12&lt;$BF41,DJ$12&gt;=$BE41),AND(DJ$12&lt;$BA41,DJ$12&gt;=$AZ41),AND(DJ$12&lt;$AV41,DJ$12&gt;=$AU41)),0,IF(DJ$12&gt;=$BF41,$BG41*$D41/12,IF(DJ$12&gt;=$BA41,$BB41*$D41/12,IF(DJ$12&gt;=$AV41,$AW41*$D41/12))))))</f>
        <v>0</v>
      </c>
      <c r="DK41" s="1508">
        <f t="shared" si="818"/>
        <v>0</v>
      </c>
      <c r="DL41" s="1508">
        <f t="shared" si="818"/>
        <v>0</v>
      </c>
      <c r="DM41" s="1508">
        <f t="shared" si="818"/>
        <v>0</v>
      </c>
      <c r="DN41" s="1508">
        <f t="shared" si="818"/>
        <v>0</v>
      </c>
      <c r="DO41" s="1508">
        <f t="shared" si="818"/>
        <v>0</v>
      </c>
      <c r="DP41" s="1508">
        <f t="shared" si="818"/>
        <v>0</v>
      </c>
      <c r="DQ41" s="1508">
        <f t="shared" si="818"/>
        <v>0</v>
      </c>
      <c r="DR41" s="1508">
        <f t="shared" si="818"/>
        <v>0</v>
      </c>
      <c r="DS41" s="1508">
        <f t="shared" si="818"/>
        <v>0</v>
      </c>
      <c r="DT41" s="1509">
        <f t="shared" si="818"/>
        <v>0</v>
      </c>
      <c r="DU41" s="1507">
        <f t="shared" si="818"/>
        <v>0</v>
      </c>
      <c r="DV41" s="1508">
        <f t="shared" si="818"/>
        <v>0</v>
      </c>
      <c r="DW41" s="1508">
        <f t="shared" si="818"/>
        <v>0</v>
      </c>
      <c r="DX41" s="1508">
        <f t="shared" si="818"/>
        <v>0</v>
      </c>
      <c r="DY41" s="1508">
        <f t="shared" si="818"/>
        <v>0</v>
      </c>
      <c r="DZ41" s="1508">
        <f t="shared" ref="DZ41:EO56" si="819">IF(DZ$12&lt;$AO41,0,IF(DZ$12&lt;=$AU41,IF(DZ$12&lt;$AS41,$L41,$AT41),IF(OR(AND(DZ$12&lt;$BF41,DZ$12&gt;=$BE41),AND(DZ$12&lt;$BA41,DZ$12&gt;=$AZ41),AND(DZ$12&lt;$AV41,DZ$12&gt;=$AU41)),0,IF(DZ$12&gt;=$BF41,$BG41*$D41/12,IF(DZ$12&gt;=$BA41,$BB41*$D41/12,IF(DZ$12&gt;=$AV41,$AW41*$D41/12))))))</f>
        <v>0</v>
      </c>
      <c r="EA41" s="1508">
        <f t="shared" si="819"/>
        <v>0</v>
      </c>
      <c r="EB41" s="1508">
        <f t="shared" si="819"/>
        <v>0</v>
      </c>
      <c r="EC41" s="1508">
        <f t="shared" si="819"/>
        <v>0</v>
      </c>
      <c r="ED41" s="1508">
        <f t="shared" si="819"/>
        <v>0</v>
      </c>
      <c r="EE41" s="1508">
        <f t="shared" si="819"/>
        <v>0</v>
      </c>
      <c r="EF41" s="1508">
        <f t="shared" si="819"/>
        <v>0</v>
      </c>
      <c r="EG41" s="1507">
        <f t="shared" si="819"/>
        <v>0</v>
      </c>
      <c r="EH41" s="1508">
        <f t="shared" si="819"/>
        <v>0</v>
      </c>
      <c r="EI41" s="1508">
        <f t="shared" si="819"/>
        <v>0</v>
      </c>
      <c r="EJ41" s="1508">
        <f t="shared" si="819"/>
        <v>0</v>
      </c>
      <c r="EK41" s="1508">
        <f t="shared" si="819"/>
        <v>0</v>
      </c>
      <c r="EL41" s="1508">
        <f t="shared" si="819"/>
        <v>0</v>
      </c>
      <c r="EM41" s="1508">
        <f t="shared" si="819"/>
        <v>0</v>
      </c>
      <c r="EN41" s="1508">
        <f t="shared" si="819"/>
        <v>0</v>
      </c>
      <c r="EO41" s="1508">
        <f t="shared" si="819"/>
        <v>0</v>
      </c>
      <c r="EP41" s="1508">
        <f t="shared" ref="EP41:FE56" si="820">IF(EP$12&lt;$AO41,0,IF(EP$12&lt;=$AU41,IF(EP$12&lt;$AS41,$L41,$AT41),IF(OR(AND(EP$12&lt;$BF41,EP$12&gt;=$BE41),AND(EP$12&lt;$BA41,EP$12&gt;=$AZ41),AND(EP$12&lt;$AV41,EP$12&gt;=$AU41)),0,IF(EP$12&gt;=$BF41,$BG41*$D41/12,IF(EP$12&gt;=$BA41,$BB41*$D41/12,IF(EP$12&gt;=$AV41,$AW41*$D41/12))))))</f>
        <v>0</v>
      </c>
      <c r="EQ41" s="1508">
        <f t="shared" si="820"/>
        <v>0</v>
      </c>
      <c r="ER41" s="1509">
        <f t="shared" si="820"/>
        <v>0</v>
      </c>
      <c r="ES41" s="1507">
        <f t="shared" si="820"/>
        <v>0</v>
      </c>
      <c r="ET41" s="1508">
        <f t="shared" si="820"/>
        <v>0</v>
      </c>
      <c r="EU41" s="1508">
        <f t="shared" si="820"/>
        <v>0</v>
      </c>
      <c r="EV41" s="1508">
        <f t="shared" si="820"/>
        <v>0</v>
      </c>
      <c r="EW41" s="1508">
        <f t="shared" si="820"/>
        <v>0</v>
      </c>
      <c r="EX41" s="1508">
        <f t="shared" si="820"/>
        <v>0</v>
      </c>
      <c r="EY41" s="1508">
        <f t="shared" si="820"/>
        <v>0</v>
      </c>
      <c r="EZ41" s="1508">
        <f t="shared" si="820"/>
        <v>0</v>
      </c>
      <c r="FA41" s="1508">
        <f t="shared" si="820"/>
        <v>0</v>
      </c>
      <c r="FB41" s="1508">
        <f t="shared" si="820"/>
        <v>0</v>
      </c>
      <c r="FC41" s="1508">
        <f t="shared" si="820"/>
        <v>0</v>
      </c>
      <c r="FD41" s="1509">
        <f t="shared" si="820"/>
        <v>0</v>
      </c>
      <c r="FE41" s="1508">
        <f t="shared" si="820"/>
        <v>0</v>
      </c>
      <c r="FF41" s="1508">
        <f t="shared" ref="FF41:FU104" si="821">IF(FF$12&lt;$AO41,0,IF(FF$12&lt;=$AU41,IF(FF$12&lt;$AS41,$L41,$AT41),IF(OR(AND(FF$12&lt;$BF41,FF$12&gt;=$BE41),AND(FF$12&lt;$BA41,FF$12&gt;=$AZ41),AND(FF$12&lt;$AV41,FF$12&gt;=$AU41)),0,IF(FF$12&gt;=$BF41,$BG41*$D41/12,IF(FF$12&gt;=$BA41,$BB41*$D41/12,IF(FF$12&gt;=$AV41,$AW41*$D41/12))))))</f>
        <v>0</v>
      </c>
      <c r="FG41" s="1508">
        <f t="shared" si="821"/>
        <v>0</v>
      </c>
      <c r="FH41" s="1508">
        <f t="shared" si="821"/>
        <v>0</v>
      </c>
      <c r="FI41" s="1508">
        <f t="shared" si="821"/>
        <v>0</v>
      </c>
      <c r="FJ41" s="1508">
        <f t="shared" si="821"/>
        <v>0</v>
      </c>
      <c r="FK41" s="1508">
        <f t="shared" si="821"/>
        <v>0</v>
      </c>
      <c r="FL41" s="1508">
        <f t="shared" si="821"/>
        <v>0</v>
      </c>
      <c r="FM41" s="1508">
        <f t="shared" si="821"/>
        <v>0</v>
      </c>
      <c r="FN41" s="1508">
        <f t="shared" si="821"/>
        <v>0</v>
      </c>
      <c r="FO41" s="1508">
        <f t="shared" si="821"/>
        <v>0</v>
      </c>
      <c r="FP41" s="1509">
        <f t="shared" si="821"/>
        <v>0</v>
      </c>
      <c r="FQ41" s="1508">
        <f t="shared" si="821"/>
        <v>0</v>
      </c>
      <c r="FR41" s="1508">
        <f t="shared" si="821"/>
        <v>0</v>
      </c>
      <c r="FS41" s="1508">
        <f t="shared" si="821"/>
        <v>0</v>
      </c>
      <c r="FT41" s="1508">
        <f t="shared" si="821"/>
        <v>0</v>
      </c>
      <c r="FU41" s="1508">
        <f t="shared" si="821"/>
        <v>0</v>
      </c>
      <c r="FV41" s="1508">
        <f t="shared" ref="FG41:FV57" si="822">IF(FV$12&lt;$AO41,0,IF(FV$12&lt;=$AU41,IF(FV$12&lt;$AS41,$L41,$AT41),IF(OR(AND(FV$12&lt;$BF41,FV$12&gt;=$BE41),AND(FV$12&lt;$BA41,FV$12&gt;=$AZ41),AND(FV$12&lt;$AV41,FV$12&gt;=$AU41)),0,IF(FV$12&gt;=$BF41,$BG41*$D41/12,IF(FV$12&gt;=$BA41,$BB41*$D41/12,IF(FV$12&gt;=$AV41,$AW41*$D41/12))))))</f>
        <v>0</v>
      </c>
      <c r="FW41" s="1508">
        <f t="shared" si="804"/>
        <v>0</v>
      </c>
      <c r="FX41" s="1508">
        <f t="shared" si="804"/>
        <v>0</v>
      </c>
      <c r="FY41" s="1508">
        <f t="shared" si="804"/>
        <v>0</v>
      </c>
      <c r="FZ41" s="1508">
        <f t="shared" si="804"/>
        <v>0</v>
      </c>
      <c r="GA41" s="1508">
        <f t="shared" si="804"/>
        <v>0</v>
      </c>
      <c r="GB41" s="1509">
        <f t="shared" si="804"/>
        <v>0</v>
      </c>
      <c r="GC41" s="1506"/>
      <c r="GD41" s="1458">
        <f t="shared" si="673"/>
        <v>1</v>
      </c>
      <c r="GE41" s="1510">
        <f t="shared" si="815"/>
        <v>0</v>
      </c>
      <c r="GF41" s="1511">
        <f t="shared" si="815"/>
        <v>0</v>
      </c>
      <c r="GG41" s="1511">
        <f t="shared" si="815"/>
        <v>0</v>
      </c>
      <c r="GH41" s="1511">
        <f t="shared" si="815"/>
        <v>0</v>
      </c>
      <c r="GI41" s="1511">
        <f t="shared" si="815"/>
        <v>0</v>
      </c>
      <c r="GJ41" s="1511">
        <f t="shared" si="815"/>
        <v>0</v>
      </c>
      <c r="GK41" s="1511">
        <f t="shared" si="815"/>
        <v>0</v>
      </c>
      <c r="GL41" s="1511">
        <f t="shared" si="815"/>
        <v>0</v>
      </c>
      <c r="GM41" s="1511">
        <f t="shared" si="815"/>
        <v>0</v>
      </c>
      <c r="GN41" s="1512">
        <f t="shared" si="815"/>
        <v>0</v>
      </c>
      <c r="GO41" s="1513">
        <f t="shared" si="674"/>
        <v>0</v>
      </c>
      <c r="GP41" s="1506"/>
      <c r="GQ41" s="1510">
        <f t="shared" si="806"/>
        <v>0</v>
      </c>
      <c r="GR41" s="1511">
        <f t="shared" si="806"/>
        <v>0</v>
      </c>
      <c r="GS41" s="1511">
        <f t="shared" si="806"/>
        <v>0</v>
      </c>
      <c r="GT41" s="1511">
        <f t="shared" si="806"/>
        <v>0</v>
      </c>
      <c r="GU41" s="1511">
        <f t="shared" si="806"/>
        <v>0</v>
      </c>
      <c r="GV41" s="1511">
        <f t="shared" si="806"/>
        <v>0</v>
      </c>
      <c r="GW41" s="1511">
        <f t="shared" si="806"/>
        <v>0</v>
      </c>
      <c r="GX41" s="1511">
        <f t="shared" si="806"/>
        <v>0</v>
      </c>
      <c r="GY41" s="1511">
        <f t="shared" si="806"/>
        <v>0</v>
      </c>
      <c r="GZ41" s="1512">
        <f t="shared" si="806"/>
        <v>0</v>
      </c>
      <c r="HA41" s="1513">
        <f t="shared" si="675"/>
        <v>0</v>
      </c>
      <c r="HB41" s="1506">
        <f t="shared" si="676"/>
        <v>1</v>
      </c>
      <c r="HC41" s="1506"/>
      <c r="HD41" s="1508">
        <f t="shared" si="677"/>
        <v>0</v>
      </c>
      <c r="HE41" s="1460">
        <f t="shared" si="678"/>
        <v>0</v>
      </c>
      <c r="HF41" s="1460">
        <f t="shared" si="679"/>
        <v>0</v>
      </c>
      <c r="HG41" s="1460">
        <f t="shared" si="680"/>
        <v>0</v>
      </c>
      <c r="HH41" s="1460">
        <f t="shared" si="681"/>
        <v>0</v>
      </c>
      <c r="HI41" s="1460">
        <f t="shared" si="682"/>
        <v>0</v>
      </c>
      <c r="HJ41" s="1460">
        <f t="shared" si="683"/>
        <v>0</v>
      </c>
      <c r="HK41" s="1460">
        <f t="shared" si="684"/>
        <v>0</v>
      </c>
      <c r="HL41" s="1460">
        <f t="shared" si="685"/>
        <v>0</v>
      </c>
      <c r="HM41" s="1460">
        <f t="shared" si="686"/>
        <v>0</v>
      </c>
      <c r="HN41" s="1460">
        <f t="shared" si="687"/>
        <v>0</v>
      </c>
      <c r="HO41" s="1460">
        <f t="shared" si="688"/>
        <v>0</v>
      </c>
      <c r="HP41" s="1460">
        <f t="shared" si="689"/>
        <v>0</v>
      </c>
      <c r="HQ41" s="1460">
        <f t="shared" si="690"/>
        <v>0</v>
      </c>
      <c r="HR41" s="1460">
        <f t="shared" si="691"/>
        <v>0</v>
      </c>
      <c r="HS41" s="1460">
        <f t="shared" si="692"/>
        <v>0</v>
      </c>
      <c r="HT41" s="1460">
        <f t="shared" si="693"/>
        <v>0</v>
      </c>
      <c r="HU41" s="1460">
        <f t="shared" si="694"/>
        <v>0</v>
      </c>
      <c r="HV41" s="1460">
        <f t="shared" si="695"/>
        <v>0</v>
      </c>
      <c r="HW41" s="1460">
        <f t="shared" si="696"/>
        <v>0</v>
      </c>
      <c r="HX41" s="1460">
        <f t="shared" si="697"/>
        <v>0</v>
      </c>
      <c r="HY41" s="1460">
        <f t="shared" si="698"/>
        <v>0</v>
      </c>
      <c r="HZ41" s="1460">
        <f t="shared" si="699"/>
        <v>0</v>
      </c>
      <c r="IA41" s="1460">
        <f t="shared" si="700"/>
        <v>0</v>
      </c>
      <c r="IB41" s="1460">
        <f t="shared" si="701"/>
        <v>0</v>
      </c>
      <c r="IC41" s="1460">
        <f t="shared" si="702"/>
        <v>0</v>
      </c>
      <c r="ID41" s="1460">
        <f t="shared" si="703"/>
        <v>0</v>
      </c>
      <c r="IE41" s="1460">
        <f t="shared" si="704"/>
        <v>0</v>
      </c>
      <c r="IF41" s="1460">
        <f t="shared" si="705"/>
        <v>0</v>
      </c>
      <c r="IG41" s="1460">
        <f t="shared" si="706"/>
        <v>0</v>
      </c>
      <c r="IH41" s="1460">
        <f t="shared" si="707"/>
        <v>0</v>
      </c>
      <c r="II41" s="1460">
        <f t="shared" si="708"/>
        <v>0</v>
      </c>
      <c r="IJ41" s="1460">
        <f t="shared" si="709"/>
        <v>0</v>
      </c>
      <c r="IK41" s="1460">
        <f t="shared" si="710"/>
        <v>0</v>
      </c>
      <c r="IL41" s="1460">
        <f t="shared" si="711"/>
        <v>0</v>
      </c>
      <c r="IM41" s="1460">
        <f t="shared" si="712"/>
        <v>0</v>
      </c>
      <c r="IN41" s="1460">
        <f t="shared" si="713"/>
        <v>0</v>
      </c>
      <c r="IO41" s="1460">
        <f t="shared" si="714"/>
        <v>0</v>
      </c>
      <c r="IP41" s="1460">
        <f t="shared" si="715"/>
        <v>0</v>
      </c>
      <c r="IQ41" s="1460">
        <f t="shared" si="716"/>
        <v>0</v>
      </c>
      <c r="IR41" s="1460">
        <f t="shared" si="717"/>
        <v>0</v>
      </c>
      <c r="IS41" s="1460">
        <f t="shared" si="718"/>
        <v>0</v>
      </c>
      <c r="IT41" s="1460">
        <f t="shared" si="719"/>
        <v>0</v>
      </c>
      <c r="IU41" s="1460">
        <f t="shared" si="720"/>
        <v>0</v>
      </c>
      <c r="IV41" s="1460">
        <f t="shared" si="721"/>
        <v>0</v>
      </c>
      <c r="IW41" s="1460">
        <f t="shared" si="722"/>
        <v>0</v>
      </c>
      <c r="IX41" s="1460">
        <f t="shared" si="723"/>
        <v>0</v>
      </c>
      <c r="IY41" s="1460">
        <f t="shared" si="724"/>
        <v>0</v>
      </c>
      <c r="IZ41" s="1460">
        <f t="shared" si="725"/>
        <v>0</v>
      </c>
      <c r="JA41" s="1460">
        <f t="shared" si="726"/>
        <v>0</v>
      </c>
      <c r="JB41" s="1460">
        <f t="shared" si="727"/>
        <v>0</v>
      </c>
      <c r="JC41" s="1460">
        <f t="shared" si="728"/>
        <v>0</v>
      </c>
      <c r="JD41" s="1460">
        <f t="shared" si="729"/>
        <v>0</v>
      </c>
      <c r="JE41" s="1460">
        <f t="shared" si="730"/>
        <v>0</v>
      </c>
      <c r="JF41" s="1460">
        <f t="shared" si="731"/>
        <v>0</v>
      </c>
      <c r="JG41" s="1460">
        <f t="shared" si="732"/>
        <v>0</v>
      </c>
      <c r="JH41" s="1460">
        <f t="shared" si="733"/>
        <v>0</v>
      </c>
      <c r="JI41" s="1460">
        <f t="shared" si="734"/>
        <v>0</v>
      </c>
      <c r="JJ41" s="1460">
        <f t="shared" si="735"/>
        <v>0</v>
      </c>
      <c r="JK41" s="1460">
        <f t="shared" si="736"/>
        <v>0</v>
      </c>
      <c r="JL41" s="1460">
        <f t="shared" si="737"/>
        <v>0</v>
      </c>
      <c r="JM41" s="1460">
        <f t="shared" si="738"/>
        <v>0</v>
      </c>
      <c r="JN41" s="1460">
        <f t="shared" si="739"/>
        <v>0</v>
      </c>
      <c r="JO41" s="1460">
        <f t="shared" si="740"/>
        <v>0</v>
      </c>
      <c r="JP41" s="1460">
        <f t="shared" si="741"/>
        <v>0</v>
      </c>
      <c r="JQ41" s="1460">
        <f t="shared" si="742"/>
        <v>0</v>
      </c>
      <c r="JR41" s="1460">
        <f t="shared" si="743"/>
        <v>0</v>
      </c>
      <c r="JS41" s="1460">
        <f t="shared" si="744"/>
        <v>0</v>
      </c>
      <c r="JT41" s="1460">
        <f t="shared" si="745"/>
        <v>0</v>
      </c>
      <c r="JU41" s="1460">
        <f t="shared" si="746"/>
        <v>0</v>
      </c>
      <c r="JV41" s="1460">
        <f t="shared" si="747"/>
        <v>0</v>
      </c>
      <c r="JW41" s="1460">
        <f t="shared" si="748"/>
        <v>0</v>
      </c>
      <c r="JX41" s="1460">
        <f t="shared" si="749"/>
        <v>0</v>
      </c>
      <c r="JY41" s="1460">
        <f t="shared" si="750"/>
        <v>0</v>
      </c>
      <c r="JZ41" s="1460">
        <f t="shared" si="751"/>
        <v>0</v>
      </c>
      <c r="KA41" s="1460">
        <f t="shared" si="752"/>
        <v>0</v>
      </c>
      <c r="KB41" s="1460">
        <f t="shared" si="753"/>
        <v>0</v>
      </c>
      <c r="KC41" s="1460">
        <f t="shared" si="754"/>
        <v>0</v>
      </c>
      <c r="KD41" s="1460">
        <f t="shared" si="755"/>
        <v>0</v>
      </c>
      <c r="KE41" s="1460">
        <f t="shared" si="756"/>
        <v>0</v>
      </c>
      <c r="KF41" s="1460">
        <f t="shared" si="757"/>
        <v>0</v>
      </c>
      <c r="KG41" s="1460">
        <f t="shared" si="758"/>
        <v>0</v>
      </c>
      <c r="KH41" s="1460">
        <f t="shared" si="759"/>
        <v>0</v>
      </c>
      <c r="KI41" s="1460">
        <f t="shared" si="760"/>
        <v>0</v>
      </c>
      <c r="KJ41" s="1460">
        <f t="shared" si="761"/>
        <v>0</v>
      </c>
      <c r="KK41" s="1460">
        <f t="shared" si="762"/>
        <v>0</v>
      </c>
      <c r="KL41" s="1460">
        <f t="shared" si="763"/>
        <v>0</v>
      </c>
      <c r="KM41" s="1460">
        <f t="shared" si="764"/>
        <v>0</v>
      </c>
      <c r="KN41" s="1460">
        <f t="shared" si="765"/>
        <v>0</v>
      </c>
      <c r="KO41" s="1460">
        <f t="shared" si="766"/>
        <v>0</v>
      </c>
      <c r="KP41" s="1460">
        <f t="shared" si="767"/>
        <v>0</v>
      </c>
      <c r="KQ41" s="1460">
        <f t="shared" si="768"/>
        <v>0</v>
      </c>
      <c r="KR41" s="1460">
        <f t="shared" si="769"/>
        <v>0</v>
      </c>
      <c r="KS41" s="1460">
        <f t="shared" si="770"/>
        <v>0</v>
      </c>
      <c r="KT41" s="1460">
        <f t="shared" si="771"/>
        <v>0</v>
      </c>
      <c r="KU41" s="1460">
        <f t="shared" si="772"/>
        <v>0</v>
      </c>
      <c r="KV41" s="1460">
        <f t="shared" si="773"/>
        <v>0</v>
      </c>
      <c r="KW41" s="1460">
        <f t="shared" si="774"/>
        <v>0</v>
      </c>
      <c r="KX41" s="1460">
        <f t="shared" si="775"/>
        <v>0</v>
      </c>
      <c r="KY41" s="1460">
        <f t="shared" si="776"/>
        <v>0</v>
      </c>
      <c r="KZ41" s="1460">
        <f t="shared" si="777"/>
        <v>0</v>
      </c>
      <c r="LA41" s="1460">
        <f t="shared" si="778"/>
        <v>0</v>
      </c>
      <c r="LB41" s="1460">
        <f t="shared" si="779"/>
        <v>0</v>
      </c>
      <c r="LC41" s="1460">
        <f t="shared" si="780"/>
        <v>0</v>
      </c>
      <c r="LD41" s="1460">
        <f t="shared" si="781"/>
        <v>0</v>
      </c>
      <c r="LE41" s="1460">
        <f t="shared" si="782"/>
        <v>0</v>
      </c>
      <c r="LF41" s="1460">
        <f t="shared" si="783"/>
        <v>0</v>
      </c>
      <c r="LG41" s="1460">
        <f t="shared" si="784"/>
        <v>0</v>
      </c>
      <c r="LH41" s="1460">
        <f t="shared" si="785"/>
        <v>0</v>
      </c>
      <c r="LI41" s="1460">
        <f t="shared" si="786"/>
        <v>0</v>
      </c>
      <c r="LJ41" s="1460">
        <f t="shared" si="787"/>
        <v>0</v>
      </c>
      <c r="LK41" s="1460">
        <f t="shared" si="788"/>
        <v>0</v>
      </c>
      <c r="LL41" s="1460">
        <f t="shared" si="789"/>
        <v>0</v>
      </c>
      <c r="LM41" s="1460">
        <f t="shared" si="790"/>
        <v>0</v>
      </c>
      <c r="LN41" s="1460">
        <f t="shared" si="791"/>
        <v>0</v>
      </c>
      <c r="LO41" s="1460">
        <f t="shared" si="792"/>
        <v>0</v>
      </c>
      <c r="LP41" s="1460">
        <f t="shared" si="793"/>
        <v>0</v>
      </c>
      <c r="LQ41" s="1460">
        <f t="shared" si="794"/>
        <v>0</v>
      </c>
      <c r="LR41" s="1460">
        <f t="shared" si="795"/>
        <v>0</v>
      </c>
      <c r="LS41" s="1460">
        <f t="shared" si="796"/>
        <v>0</v>
      </c>
      <c r="LW41" s="1467">
        <f t="shared" si="797"/>
        <v>0</v>
      </c>
      <c r="LX41" s="1467">
        <f t="shared" si="798"/>
        <v>0</v>
      </c>
      <c r="LY41" s="1467">
        <f t="shared" si="799"/>
        <v>0</v>
      </c>
      <c r="LZ41" s="1467">
        <f t="shared" si="800"/>
        <v>0</v>
      </c>
      <c r="MA41" s="1506"/>
      <c r="MB41" s="1460">
        <f t="shared" si="801"/>
        <v>0</v>
      </c>
      <c r="MC41" s="1460">
        <f t="shared" si="805"/>
        <v>0</v>
      </c>
      <c r="MD41" s="1460">
        <f t="shared" si="805"/>
        <v>0</v>
      </c>
      <c r="ME41" s="1460">
        <f t="shared" si="805"/>
        <v>0</v>
      </c>
      <c r="MF41" s="1460">
        <f t="shared" si="805"/>
        <v>0</v>
      </c>
      <c r="MG41" s="1460">
        <f t="shared" si="805"/>
        <v>0</v>
      </c>
      <c r="MH41" s="1460">
        <f t="shared" si="805"/>
        <v>0</v>
      </c>
      <c r="MI41" s="1460">
        <f t="shared" si="805"/>
        <v>0</v>
      </c>
      <c r="MJ41" s="1460">
        <f t="shared" si="805"/>
        <v>0</v>
      </c>
      <c r="MK41" s="1460">
        <f t="shared" si="805"/>
        <v>0</v>
      </c>
      <c r="ML41" s="1460">
        <f t="shared" si="805"/>
        <v>0</v>
      </c>
      <c r="MM41" s="1460">
        <f t="shared" si="805"/>
        <v>0</v>
      </c>
      <c r="MN41" s="1460">
        <f t="shared" si="805"/>
        <v>0</v>
      </c>
      <c r="MO41" s="1460">
        <f t="shared" si="805"/>
        <v>0</v>
      </c>
      <c r="MP41" s="1460">
        <f t="shared" si="805"/>
        <v>0</v>
      </c>
      <c r="MQ41" s="1460">
        <f t="shared" si="805"/>
        <v>0</v>
      </c>
      <c r="MR41" s="1460">
        <f t="shared" si="805"/>
        <v>0</v>
      </c>
      <c r="MS41" s="1460">
        <f t="shared" si="811"/>
        <v>0</v>
      </c>
      <c r="MT41" s="1460">
        <f t="shared" si="811"/>
        <v>0</v>
      </c>
      <c r="MU41" s="1460">
        <f t="shared" si="811"/>
        <v>0</v>
      </c>
      <c r="MV41" s="1460">
        <f t="shared" si="811"/>
        <v>0</v>
      </c>
      <c r="MW41" s="1460">
        <f t="shared" si="811"/>
        <v>0</v>
      </c>
      <c r="MX41" s="1460">
        <f t="shared" si="811"/>
        <v>0</v>
      </c>
      <c r="MY41" s="1460">
        <f t="shared" si="811"/>
        <v>0</v>
      </c>
      <c r="MZ41" s="1460">
        <f t="shared" si="811"/>
        <v>0</v>
      </c>
      <c r="NA41" s="1460">
        <f t="shared" si="811"/>
        <v>0</v>
      </c>
      <c r="NB41" s="1460">
        <f t="shared" si="811"/>
        <v>0</v>
      </c>
      <c r="NC41" s="1460">
        <f t="shared" si="811"/>
        <v>0</v>
      </c>
      <c r="ND41" s="1460">
        <f t="shared" si="811"/>
        <v>0</v>
      </c>
      <c r="NE41" s="1460">
        <f t="shared" si="811"/>
        <v>0</v>
      </c>
      <c r="NF41" s="1460">
        <f t="shared" si="811"/>
        <v>0</v>
      </c>
      <c r="NG41" s="1460">
        <f t="shared" si="811"/>
        <v>0</v>
      </c>
      <c r="NH41" s="1460">
        <f t="shared" si="811"/>
        <v>0</v>
      </c>
      <c r="NI41" s="1460">
        <f t="shared" si="812"/>
        <v>0</v>
      </c>
      <c r="NJ41" s="1460">
        <f t="shared" si="812"/>
        <v>0</v>
      </c>
      <c r="NK41" s="1460">
        <f t="shared" si="812"/>
        <v>0</v>
      </c>
      <c r="NL41" s="1460">
        <f t="shared" si="812"/>
        <v>0</v>
      </c>
      <c r="NM41" s="1460">
        <f t="shared" si="812"/>
        <v>0</v>
      </c>
      <c r="NN41" s="1460">
        <f t="shared" si="812"/>
        <v>0</v>
      </c>
      <c r="NO41" s="1460">
        <f t="shared" si="812"/>
        <v>0</v>
      </c>
      <c r="NP41" s="1460">
        <f t="shared" si="812"/>
        <v>0</v>
      </c>
      <c r="NQ41" s="1460">
        <f t="shared" si="812"/>
        <v>0</v>
      </c>
      <c r="NR41" s="1460">
        <f t="shared" si="812"/>
        <v>0</v>
      </c>
      <c r="NS41" s="1460">
        <f t="shared" si="812"/>
        <v>0</v>
      </c>
      <c r="NT41" s="1460">
        <f t="shared" si="812"/>
        <v>0</v>
      </c>
      <c r="NU41" s="1460">
        <f t="shared" si="812"/>
        <v>0</v>
      </c>
      <c r="NV41" s="1460">
        <f t="shared" si="812"/>
        <v>0</v>
      </c>
      <c r="NW41" s="1460">
        <f t="shared" si="812"/>
        <v>0</v>
      </c>
      <c r="NX41" s="1460">
        <f t="shared" si="812"/>
        <v>0</v>
      </c>
      <c r="NY41" s="1460">
        <f t="shared" si="814"/>
        <v>0</v>
      </c>
      <c r="NZ41" s="1460">
        <f t="shared" si="814"/>
        <v>0</v>
      </c>
      <c r="OA41" s="1460">
        <f t="shared" si="814"/>
        <v>0</v>
      </c>
      <c r="OB41" s="1460">
        <f t="shared" si="814"/>
        <v>0</v>
      </c>
      <c r="OC41" s="1460">
        <f t="shared" si="814"/>
        <v>0</v>
      </c>
      <c r="OD41" s="1460">
        <f t="shared" si="814"/>
        <v>0</v>
      </c>
      <c r="OE41" s="1460">
        <f t="shared" si="814"/>
        <v>0</v>
      </c>
      <c r="OF41" s="1460">
        <f t="shared" si="814"/>
        <v>0</v>
      </c>
      <c r="OG41" s="1460">
        <f t="shared" si="814"/>
        <v>0</v>
      </c>
      <c r="OH41" s="1460">
        <f t="shared" si="814"/>
        <v>0</v>
      </c>
      <c r="OI41" s="1460">
        <f t="shared" si="814"/>
        <v>0</v>
      </c>
      <c r="OJ41" s="1460">
        <f t="shared" si="814"/>
        <v>0</v>
      </c>
      <c r="OK41" s="1460">
        <f t="shared" si="814"/>
        <v>0</v>
      </c>
      <c r="OL41" s="1460">
        <f t="shared" si="814"/>
        <v>0</v>
      </c>
      <c r="OM41" s="1460">
        <f t="shared" si="814"/>
        <v>0</v>
      </c>
      <c r="ON41" s="1460">
        <f t="shared" si="814"/>
        <v>0</v>
      </c>
      <c r="OO41" s="1460">
        <f t="shared" si="813"/>
        <v>0</v>
      </c>
      <c r="OP41" s="1460">
        <f t="shared" si="807"/>
        <v>0</v>
      </c>
      <c r="OQ41" s="1460">
        <f t="shared" si="807"/>
        <v>0</v>
      </c>
      <c r="OR41" s="1460">
        <f t="shared" si="807"/>
        <v>0</v>
      </c>
      <c r="OS41" s="1460">
        <f t="shared" si="807"/>
        <v>0</v>
      </c>
      <c r="OT41" s="1460">
        <f t="shared" si="807"/>
        <v>0</v>
      </c>
      <c r="OU41" s="1460">
        <f t="shared" si="807"/>
        <v>0</v>
      </c>
      <c r="OV41" s="1460">
        <f t="shared" si="807"/>
        <v>0</v>
      </c>
      <c r="OW41" s="1460">
        <f t="shared" si="807"/>
        <v>0</v>
      </c>
      <c r="OX41" s="1460">
        <f t="shared" si="807"/>
        <v>0</v>
      </c>
      <c r="OY41" s="1460">
        <f t="shared" si="807"/>
        <v>0</v>
      </c>
      <c r="OZ41" s="1460">
        <f t="shared" si="807"/>
        <v>0</v>
      </c>
      <c r="PA41" s="1460">
        <f t="shared" si="807"/>
        <v>0</v>
      </c>
      <c r="PB41" s="1460">
        <f t="shared" si="807"/>
        <v>0</v>
      </c>
      <c r="PC41" s="1460">
        <f t="shared" si="807"/>
        <v>0</v>
      </c>
      <c r="PD41" s="1460">
        <f t="shared" si="807"/>
        <v>0</v>
      </c>
      <c r="PE41" s="1460">
        <f t="shared" si="807"/>
        <v>0</v>
      </c>
      <c r="PF41" s="1460">
        <f t="shared" si="808"/>
        <v>0</v>
      </c>
      <c r="PG41" s="1460">
        <f t="shared" si="808"/>
        <v>0</v>
      </c>
      <c r="PH41" s="1460">
        <f t="shared" si="808"/>
        <v>0</v>
      </c>
      <c r="PI41" s="1460">
        <f t="shared" si="808"/>
        <v>0</v>
      </c>
      <c r="PJ41" s="1460">
        <f t="shared" si="808"/>
        <v>0</v>
      </c>
      <c r="PK41" s="1460">
        <f t="shared" si="808"/>
        <v>0</v>
      </c>
      <c r="PL41" s="1460">
        <f t="shared" si="808"/>
        <v>0</v>
      </c>
      <c r="PM41" s="1460">
        <f t="shared" si="808"/>
        <v>0</v>
      </c>
      <c r="PN41" s="1460">
        <f t="shared" si="808"/>
        <v>0</v>
      </c>
      <c r="PO41" s="1460">
        <f t="shared" si="808"/>
        <v>0</v>
      </c>
      <c r="PP41" s="1460">
        <f t="shared" si="808"/>
        <v>0</v>
      </c>
      <c r="PQ41" s="1460">
        <f t="shared" si="808"/>
        <v>0</v>
      </c>
      <c r="PR41" s="1460">
        <f t="shared" si="808"/>
        <v>0</v>
      </c>
      <c r="PS41" s="1460">
        <f t="shared" si="808"/>
        <v>0</v>
      </c>
      <c r="PT41" s="1460">
        <f t="shared" si="808"/>
        <v>0</v>
      </c>
      <c r="PU41" s="1460">
        <f t="shared" si="808"/>
        <v>0</v>
      </c>
      <c r="PV41" s="1460">
        <f t="shared" si="810"/>
        <v>0</v>
      </c>
      <c r="PW41" s="1460">
        <f t="shared" si="810"/>
        <v>0</v>
      </c>
      <c r="PX41" s="1460">
        <f t="shared" si="810"/>
        <v>0</v>
      </c>
      <c r="PY41" s="1460">
        <f t="shared" si="810"/>
        <v>0</v>
      </c>
      <c r="PZ41" s="1460">
        <f t="shared" si="810"/>
        <v>0</v>
      </c>
      <c r="QA41" s="1460">
        <f t="shared" si="810"/>
        <v>0</v>
      </c>
      <c r="QB41" s="1460">
        <f t="shared" si="810"/>
        <v>0</v>
      </c>
      <c r="QC41" s="1460">
        <f t="shared" si="810"/>
        <v>0</v>
      </c>
      <c r="QD41" s="1460">
        <f t="shared" si="810"/>
        <v>0</v>
      </c>
      <c r="QE41" s="1460">
        <f t="shared" si="810"/>
        <v>0</v>
      </c>
      <c r="QF41" s="1460">
        <f t="shared" si="810"/>
        <v>0</v>
      </c>
      <c r="QG41" s="1460">
        <f t="shared" si="810"/>
        <v>0</v>
      </c>
      <c r="QH41" s="1460">
        <f t="shared" si="810"/>
        <v>0</v>
      </c>
      <c r="QI41" s="1460">
        <f t="shared" si="810"/>
        <v>0</v>
      </c>
      <c r="QJ41" s="1460">
        <f t="shared" si="810"/>
        <v>0</v>
      </c>
      <c r="QK41" s="1460">
        <f t="shared" si="810"/>
        <v>0</v>
      </c>
      <c r="QL41" s="1460">
        <f t="shared" si="809"/>
        <v>0</v>
      </c>
      <c r="QM41" s="1460">
        <f t="shared" si="809"/>
        <v>0</v>
      </c>
      <c r="QN41" s="1460">
        <f t="shared" si="809"/>
        <v>0</v>
      </c>
      <c r="QO41" s="1460">
        <f t="shared" si="809"/>
        <v>0</v>
      </c>
      <c r="QP41" s="1460">
        <f t="shared" si="809"/>
        <v>0</v>
      </c>
      <c r="QQ41" s="1460">
        <f t="shared" si="809"/>
        <v>0</v>
      </c>
    </row>
    <row r="42" spans="1:459" s="1466" customFormat="1" ht="22.5" customHeight="1">
      <c r="A42" s="1468"/>
      <c r="B42" s="1469"/>
      <c r="C42" s="1469"/>
      <c r="D42" s="1470"/>
      <c r="E42" s="1471"/>
      <c r="F42" s="1472"/>
      <c r="G42" s="1472"/>
      <c r="H42" s="1473">
        <f t="shared" si="639"/>
        <v>0</v>
      </c>
      <c r="I42" s="1474">
        <v>0</v>
      </c>
      <c r="J42" s="1475">
        <f t="shared" si="437"/>
        <v>0</v>
      </c>
      <c r="K42" s="1476">
        <v>0</v>
      </c>
      <c r="L42" s="1477">
        <f t="shared" si="640"/>
        <v>0</v>
      </c>
      <c r="M42" s="1477">
        <f t="shared" si="641"/>
        <v>0</v>
      </c>
      <c r="N42" s="1478"/>
      <c r="O42" s="1479">
        <v>0</v>
      </c>
      <c r="P42" s="1480">
        <v>0</v>
      </c>
      <c r="Q42" s="1828">
        <v>0</v>
      </c>
      <c r="R42" s="1831">
        <f t="shared" si="642"/>
        <v>0</v>
      </c>
      <c r="S42" s="1481">
        <f>IF(AND(SUM(O42:Q42)=0,N42="NNN"),MIN('Operating History and Pro Forma'!$M$33,'Operating History and Pro Forma'!$T$15)*D42,SUM(O42:Q42)*D42)</f>
        <v>0</v>
      </c>
      <c r="T42" s="1482">
        <f t="shared" si="643"/>
        <v>0</v>
      </c>
      <c r="U42" s="1483">
        <f t="shared" si="644"/>
        <v>0</v>
      </c>
      <c r="V42" s="1480"/>
      <c r="W42" s="1514"/>
      <c r="X42" s="1486" t="str">
        <f t="shared" si="645"/>
        <v/>
      </c>
      <c r="Y42" s="1487">
        <f t="shared" si="646"/>
        <v>0</v>
      </c>
      <c r="Z42" s="1488"/>
      <c r="AA42" s="1488"/>
      <c r="AB42" s="1488"/>
      <c r="AC42" s="1488"/>
      <c r="AD42" s="1489">
        <f t="shared" si="647"/>
        <v>0</v>
      </c>
      <c r="AE42" s="1490" t="str">
        <f t="shared" si="648"/>
        <v/>
      </c>
      <c r="AF42" s="1491">
        <f t="shared" si="649"/>
        <v>0</v>
      </c>
      <c r="AG42" s="1492">
        <f t="shared" si="650"/>
        <v>0</v>
      </c>
      <c r="AH42" s="1493">
        <f t="shared" si="802"/>
        <v>0</v>
      </c>
      <c r="AI42" s="1493">
        <f t="shared" si="802"/>
        <v>0</v>
      </c>
      <c r="AJ42" s="1494">
        <f t="shared" si="802"/>
        <v>0</v>
      </c>
      <c r="AK42" s="1494">
        <f t="shared" si="802"/>
        <v>0</v>
      </c>
      <c r="AL42" s="1495">
        <f t="shared" si="802"/>
        <v>0</v>
      </c>
      <c r="AM42" s="1496">
        <f t="shared" si="802"/>
        <v>0</v>
      </c>
      <c r="AN42" s="1497">
        <f t="shared" si="399"/>
        <v>0</v>
      </c>
      <c r="AO42" s="1498">
        <f t="shared" si="443"/>
        <v>0</v>
      </c>
      <c r="AP42" s="1499">
        <f t="shared" si="651"/>
        <v>0</v>
      </c>
      <c r="AQ42" s="1500">
        <f t="shared" si="652"/>
        <v>0</v>
      </c>
      <c r="AR42" s="1501">
        <f t="shared" si="653"/>
        <v>0</v>
      </c>
      <c r="AS42" s="1498">
        <f t="shared" si="403"/>
        <v>0</v>
      </c>
      <c r="AT42" s="1501">
        <f t="shared" si="654"/>
        <v>0</v>
      </c>
      <c r="AU42" s="1498">
        <f t="shared" si="655"/>
        <v>1</v>
      </c>
      <c r="AV42" s="1498">
        <f t="shared" si="656"/>
        <v>2</v>
      </c>
      <c r="AW42" s="1499">
        <f t="shared" si="657"/>
        <v>0</v>
      </c>
      <c r="AX42" s="1502">
        <f t="shared" si="658"/>
        <v>0</v>
      </c>
      <c r="AY42" s="1503">
        <f t="shared" si="659"/>
        <v>0</v>
      </c>
      <c r="AZ42" s="1498">
        <f t="shared" si="660"/>
        <v>2</v>
      </c>
      <c r="BA42" s="1498">
        <f t="shared" si="661"/>
        <v>3</v>
      </c>
      <c r="BB42" s="1499">
        <f t="shared" si="662"/>
        <v>0</v>
      </c>
      <c r="BC42" s="1502">
        <f t="shared" si="663"/>
        <v>0</v>
      </c>
      <c r="BD42" s="1503">
        <f t="shared" si="664"/>
        <v>0</v>
      </c>
      <c r="BE42" s="1498">
        <f t="shared" si="665"/>
        <v>3</v>
      </c>
      <c r="BF42" s="1498">
        <f t="shared" si="666"/>
        <v>4</v>
      </c>
      <c r="BG42" s="1499">
        <f t="shared" si="667"/>
        <v>0</v>
      </c>
      <c r="BH42" s="1502">
        <f t="shared" si="668"/>
        <v>0</v>
      </c>
      <c r="BI42" s="1502">
        <f t="shared" si="669"/>
        <v>0</v>
      </c>
      <c r="BJ42" s="1504">
        <f t="shared" si="670"/>
        <v>1900</v>
      </c>
      <c r="BK42" s="1505" t="str">
        <f t="shared" si="671"/>
        <v/>
      </c>
      <c r="BL42" s="1506"/>
      <c r="BM42" s="1507">
        <f t="shared" si="672"/>
        <v>0</v>
      </c>
      <c r="BN42" s="1508">
        <f t="shared" si="803"/>
        <v>0</v>
      </c>
      <c r="BO42" s="1508">
        <f t="shared" si="803"/>
        <v>0</v>
      </c>
      <c r="BP42" s="1508">
        <f t="shared" si="803"/>
        <v>0</v>
      </c>
      <c r="BQ42" s="1508">
        <f t="shared" si="803"/>
        <v>0</v>
      </c>
      <c r="BR42" s="1508">
        <f t="shared" si="803"/>
        <v>0</v>
      </c>
      <c r="BS42" s="1508">
        <f t="shared" si="803"/>
        <v>0</v>
      </c>
      <c r="BT42" s="1508">
        <f t="shared" si="803"/>
        <v>0</v>
      </c>
      <c r="BU42" s="1508">
        <f t="shared" si="803"/>
        <v>0</v>
      </c>
      <c r="BV42" s="1508">
        <f t="shared" si="803"/>
        <v>0</v>
      </c>
      <c r="BW42" s="1508">
        <f t="shared" si="803"/>
        <v>0</v>
      </c>
      <c r="BX42" s="1508">
        <f t="shared" si="803"/>
        <v>0</v>
      </c>
      <c r="BY42" s="1507">
        <f t="shared" si="803"/>
        <v>0</v>
      </c>
      <c r="BZ42" s="1508">
        <f t="shared" si="803"/>
        <v>0</v>
      </c>
      <c r="CA42" s="1508">
        <f t="shared" si="803"/>
        <v>0</v>
      </c>
      <c r="CB42" s="1508">
        <f t="shared" si="803"/>
        <v>0</v>
      </c>
      <c r="CC42" s="1508">
        <f t="shared" si="803"/>
        <v>0</v>
      </c>
      <c r="CD42" s="1508">
        <f t="shared" si="816"/>
        <v>0</v>
      </c>
      <c r="CE42" s="1508">
        <f t="shared" si="816"/>
        <v>0</v>
      </c>
      <c r="CF42" s="1508">
        <f t="shared" si="816"/>
        <v>0</v>
      </c>
      <c r="CG42" s="1508">
        <f t="shared" si="816"/>
        <v>0</v>
      </c>
      <c r="CH42" s="1508">
        <f t="shared" si="816"/>
        <v>0</v>
      </c>
      <c r="CI42" s="1508">
        <f t="shared" si="816"/>
        <v>0</v>
      </c>
      <c r="CJ42" s="1509">
        <f t="shared" si="816"/>
        <v>0</v>
      </c>
      <c r="CK42" s="1507">
        <f t="shared" si="816"/>
        <v>0</v>
      </c>
      <c r="CL42" s="1508">
        <f t="shared" si="816"/>
        <v>0</v>
      </c>
      <c r="CM42" s="1508">
        <f t="shared" si="816"/>
        <v>0</v>
      </c>
      <c r="CN42" s="1508">
        <f t="shared" si="816"/>
        <v>0</v>
      </c>
      <c r="CO42" s="1508">
        <f t="shared" si="816"/>
        <v>0</v>
      </c>
      <c r="CP42" s="1508">
        <f t="shared" si="816"/>
        <v>0</v>
      </c>
      <c r="CQ42" s="1508">
        <f t="shared" si="816"/>
        <v>0</v>
      </c>
      <c r="CR42" s="1508">
        <f t="shared" si="816"/>
        <v>0</v>
      </c>
      <c r="CS42" s="1508">
        <f t="shared" si="816"/>
        <v>0</v>
      </c>
      <c r="CT42" s="1508">
        <f t="shared" si="817"/>
        <v>0</v>
      </c>
      <c r="CU42" s="1508">
        <f t="shared" si="817"/>
        <v>0</v>
      </c>
      <c r="CV42" s="1509">
        <f t="shared" si="817"/>
        <v>0</v>
      </c>
      <c r="CW42" s="1508">
        <f t="shared" si="817"/>
        <v>0</v>
      </c>
      <c r="CX42" s="1508">
        <f t="shared" si="817"/>
        <v>0</v>
      </c>
      <c r="CY42" s="1508">
        <f t="shared" si="817"/>
        <v>0</v>
      </c>
      <c r="CZ42" s="1508">
        <f t="shared" si="817"/>
        <v>0</v>
      </c>
      <c r="DA42" s="1508">
        <f t="shared" si="817"/>
        <v>0</v>
      </c>
      <c r="DB42" s="1508">
        <f t="shared" si="817"/>
        <v>0</v>
      </c>
      <c r="DC42" s="1508">
        <f t="shared" si="817"/>
        <v>0</v>
      </c>
      <c r="DD42" s="1508">
        <f t="shared" si="817"/>
        <v>0</v>
      </c>
      <c r="DE42" s="1508">
        <f t="shared" si="817"/>
        <v>0</v>
      </c>
      <c r="DF42" s="1508">
        <f t="shared" si="817"/>
        <v>0</v>
      </c>
      <c r="DG42" s="1508">
        <f t="shared" si="817"/>
        <v>0</v>
      </c>
      <c r="DH42" s="1509">
        <f t="shared" si="817"/>
        <v>0</v>
      </c>
      <c r="DI42" s="1508">
        <f t="shared" si="817"/>
        <v>0</v>
      </c>
      <c r="DJ42" s="1508">
        <f t="shared" si="818"/>
        <v>0</v>
      </c>
      <c r="DK42" s="1508">
        <f t="shared" si="818"/>
        <v>0</v>
      </c>
      <c r="DL42" s="1508">
        <f t="shared" si="818"/>
        <v>0</v>
      </c>
      <c r="DM42" s="1508">
        <f t="shared" si="818"/>
        <v>0</v>
      </c>
      <c r="DN42" s="1508">
        <f t="shared" si="818"/>
        <v>0</v>
      </c>
      <c r="DO42" s="1508">
        <f t="shared" si="818"/>
        <v>0</v>
      </c>
      <c r="DP42" s="1508">
        <f t="shared" si="818"/>
        <v>0</v>
      </c>
      <c r="DQ42" s="1508">
        <f t="shared" si="818"/>
        <v>0</v>
      </c>
      <c r="DR42" s="1508">
        <f t="shared" si="818"/>
        <v>0</v>
      </c>
      <c r="DS42" s="1508">
        <f t="shared" si="818"/>
        <v>0</v>
      </c>
      <c r="DT42" s="1509">
        <f t="shared" si="818"/>
        <v>0</v>
      </c>
      <c r="DU42" s="1507">
        <f t="shared" si="818"/>
        <v>0</v>
      </c>
      <c r="DV42" s="1508">
        <f t="shared" si="818"/>
        <v>0</v>
      </c>
      <c r="DW42" s="1508">
        <f t="shared" si="818"/>
        <v>0</v>
      </c>
      <c r="DX42" s="1508">
        <f t="shared" si="818"/>
        <v>0</v>
      </c>
      <c r="DY42" s="1508">
        <f t="shared" si="818"/>
        <v>0</v>
      </c>
      <c r="DZ42" s="1508">
        <f t="shared" si="819"/>
        <v>0</v>
      </c>
      <c r="EA42" s="1508">
        <f t="shared" si="819"/>
        <v>0</v>
      </c>
      <c r="EB42" s="1508">
        <f t="shared" si="819"/>
        <v>0</v>
      </c>
      <c r="EC42" s="1508">
        <f t="shared" si="819"/>
        <v>0</v>
      </c>
      <c r="ED42" s="1508">
        <f t="shared" si="819"/>
        <v>0</v>
      </c>
      <c r="EE42" s="1508">
        <f t="shared" si="819"/>
        <v>0</v>
      </c>
      <c r="EF42" s="1508">
        <f t="shared" si="819"/>
        <v>0</v>
      </c>
      <c r="EG42" s="1507">
        <f t="shared" si="819"/>
        <v>0</v>
      </c>
      <c r="EH42" s="1508">
        <f t="shared" si="819"/>
        <v>0</v>
      </c>
      <c r="EI42" s="1508">
        <f t="shared" si="819"/>
        <v>0</v>
      </c>
      <c r="EJ42" s="1508">
        <f t="shared" si="819"/>
        <v>0</v>
      </c>
      <c r="EK42" s="1508">
        <f t="shared" si="819"/>
        <v>0</v>
      </c>
      <c r="EL42" s="1508">
        <f t="shared" si="819"/>
        <v>0</v>
      </c>
      <c r="EM42" s="1508">
        <f t="shared" si="819"/>
        <v>0</v>
      </c>
      <c r="EN42" s="1508">
        <f t="shared" si="819"/>
        <v>0</v>
      </c>
      <c r="EO42" s="1508">
        <f t="shared" si="819"/>
        <v>0</v>
      </c>
      <c r="EP42" s="1508">
        <f t="shared" si="820"/>
        <v>0</v>
      </c>
      <c r="EQ42" s="1508">
        <f t="shared" si="820"/>
        <v>0</v>
      </c>
      <c r="ER42" s="1509">
        <f t="shared" si="820"/>
        <v>0</v>
      </c>
      <c r="ES42" s="1507">
        <f t="shared" si="820"/>
        <v>0</v>
      </c>
      <c r="ET42" s="1508">
        <f t="shared" si="820"/>
        <v>0</v>
      </c>
      <c r="EU42" s="1508">
        <f t="shared" si="820"/>
        <v>0</v>
      </c>
      <c r="EV42" s="1508">
        <f t="shared" si="820"/>
        <v>0</v>
      </c>
      <c r="EW42" s="1508">
        <f t="shared" si="820"/>
        <v>0</v>
      </c>
      <c r="EX42" s="1508">
        <f t="shared" si="820"/>
        <v>0</v>
      </c>
      <c r="EY42" s="1508">
        <f t="shared" si="820"/>
        <v>0</v>
      </c>
      <c r="EZ42" s="1508">
        <f t="shared" si="820"/>
        <v>0</v>
      </c>
      <c r="FA42" s="1508">
        <f t="shared" si="820"/>
        <v>0</v>
      </c>
      <c r="FB42" s="1508">
        <f t="shared" si="820"/>
        <v>0</v>
      </c>
      <c r="FC42" s="1508">
        <f t="shared" si="820"/>
        <v>0</v>
      </c>
      <c r="FD42" s="1509">
        <f t="shared" si="820"/>
        <v>0</v>
      </c>
      <c r="FE42" s="1508">
        <f t="shared" si="820"/>
        <v>0</v>
      </c>
      <c r="FF42" s="1508">
        <f t="shared" si="821"/>
        <v>0</v>
      </c>
      <c r="FG42" s="1508">
        <f t="shared" si="822"/>
        <v>0</v>
      </c>
      <c r="FH42" s="1508">
        <f t="shared" si="822"/>
        <v>0</v>
      </c>
      <c r="FI42" s="1508">
        <f t="shared" si="822"/>
        <v>0</v>
      </c>
      <c r="FJ42" s="1508">
        <f t="shared" si="822"/>
        <v>0</v>
      </c>
      <c r="FK42" s="1508">
        <f t="shared" si="822"/>
        <v>0</v>
      </c>
      <c r="FL42" s="1508">
        <f t="shared" si="822"/>
        <v>0</v>
      </c>
      <c r="FM42" s="1508">
        <f t="shared" si="822"/>
        <v>0</v>
      </c>
      <c r="FN42" s="1508">
        <f t="shared" si="822"/>
        <v>0</v>
      </c>
      <c r="FO42" s="1508">
        <f t="shared" si="822"/>
        <v>0</v>
      </c>
      <c r="FP42" s="1509">
        <f t="shared" si="822"/>
        <v>0</v>
      </c>
      <c r="FQ42" s="1508">
        <f t="shared" si="822"/>
        <v>0</v>
      </c>
      <c r="FR42" s="1508">
        <f t="shared" si="822"/>
        <v>0</v>
      </c>
      <c r="FS42" s="1508">
        <f t="shared" si="822"/>
        <v>0</v>
      </c>
      <c r="FT42" s="1508">
        <f t="shared" si="822"/>
        <v>0</v>
      </c>
      <c r="FU42" s="1508">
        <f t="shared" si="822"/>
        <v>0</v>
      </c>
      <c r="FV42" s="1508">
        <f t="shared" si="822"/>
        <v>0</v>
      </c>
      <c r="FW42" s="1508">
        <f t="shared" si="804"/>
        <v>0</v>
      </c>
      <c r="FX42" s="1508">
        <f t="shared" si="804"/>
        <v>0</v>
      </c>
      <c r="FY42" s="1508">
        <f t="shared" si="804"/>
        <v>0</v>
      </c>
      <c r="FZ42" s="1508">
        <f t="shared" si="804"/>
        <v>0</v>
      </c>
      <c r="GA42" s="1508">
        <f t="shared" si="804"/>
        <v>0</v>
      </c>
      <c r="GB42" s="1509">
        <f t="shared" si="804"/>
        <v>0</v>
      </c>
      <c r="GC42" s="1506"/>
      <c r="GD42" s="1458">
        <f t="shared" si="673"/>
        <v>1</v>
      </c>
      <c r="GE42" s="1510">
        <f t="shared" si="815"/>
        <v>0</v>
      </c>
      <c r="GF42" s="1511">
        <f t="shared" si="815"/>
        <v>0</v>
      </c>
      <c r="GG42" s="1511">
        <f t="shared" si="815"/>
        <v>0</v>
      </c>
      <c r="GH42" s="1511">
        <f t="shared" si="815"/>
        <v>0</v>
      </c>
      <c r="GI42" s="1511">
        <f t="shared" si="815"/>
        <v>0</v>
      </c>
      <c r="GJ42" s="1511">
        <f t="shared" si="815"/>
        <v>0</v>
      </c>
      <c r="GK42" s="1511">
        <f t="shared" si="815"/>
        <v>0</v>
      </c>
      <c r="GL42" s="1511">
        <f t="shared" si="815"/>
        <v>0</v>
      </c>
      <c r="GM42" s="1511">
        <f t="shared" si="815"/>
        <v>0</v>
      </c>
      <c r="GN42" s="1512">
        <f t="shared" si="815"/>
        <v>0</v>
      </c>
      <c r="GO42" s="1513">
        <f t="shared" si="674"/>
        <v>0</v>
      </c>
      <c r="GP42" s="1506"/>
      <c r="GQ42" s="1510">
        <f t="shared" si="806"/>
        <v>0</v>
      </c>
      <c r="GR42" s="1511">
        <f t="shared" si="806"/>
        <v>0</v>
      </c>
      <c r="GS42" s="1511">
        <f t="shared" si="806"/>
        <v>0</v>
      </c>
      <c r="GT42" s="1511">
        <f t="shared" si="806"/>
        <v>0</v>
      </c>
      <c r="GU42" s="1511">
        <f t="shared" si="806"/>
        <v>0</v>
      </c>
      <c r="GV42" s="1511">
        <f t="shared" si="806"/>
        <v>0</v>
      </c>
      <c r="GW42" s="1511">
        <f t="shared" si="806"/>
        <v>0</v>
      </c>
      <c r="GX42" s="1511">
        <f t="shared" si="806"/>
        <v>0</v>
      </c>
      <c r="GY42" s="1511">
        <f t="shared" si="806"/>
        <v>0</v>
      </c>
      <c r="GZ42" s="1512">
        <f t="shared" si="806"/>
        <v>0</v>
      </c>
      <c r="HA42" s="1513">
        <f t="shared" si="675"/>
        <v>0</v>
      </c>
      <c r="HB42" s="1506">
        <f t="shared" si="676"/>
        <v>1</v>
      </c>
      <c r="HC42" s="1506"/>
      <c r="HD42" s="1508">
        <f t="shared" si="677"/>
        <v>0</v>
      </c>
      <c r="HE42" s="1460">
        <f t="shared" si="678"/>
        <v>0</v>
      </c>
      <c r="HF42" s="1460">
        <f t="shared" si="679"/>
        <v>0</v>
      </c>
      <c r="HG42" s="1460">
        <f t="shared" si="680"/>
        <v>0</v>
      </c>
      <c r="HH42" s="1460">
        <f t="shared" si="681"/>
        <v>0</v>
      </c>
      <c r="HI42" s="1460">
        <f t="shared" si="682"/>
        <v>0</v>
      </c>
      <c r="HJ42" s="1460">
        <f t="shared" si="683"/>
        <v>0</v>
      </c>
      <c r="HK42" s="1460">
        <f t="shared" si="684"/>
        <v>0</v>
      </c>
      <c r="HL42" s="1460">
        <f t="shared" si="685"/>
        <v>0</v>
      </c>
      <c r="HM42" s="1460">
        <f t="shared" si="686"/>
        <v>0</v>
      </c>
      <c r="HN42" s="1460">
        <f t="shared" si="687"/>
        <v>0</v>
      </c>
      <c r="HO42" s="1460">
        <f t="shared" si="688"/>
        <v>0</v>
      </c>
      <c r="HP42" s="1460">
        <f t="shared" si="689"/>
        <v>0</v>
      </c>
      <c r="HQ42" s="1460">
        <f t="shared" si="690"/>
        <v>0</v>
      </c>
      <c r="HR42" s="1460">
        <f t="shared" si="691"/>
        <v>0</v>
      </c>
      <c r="HS42" s="1460">
        <f t="shared" si="692"/>
        <v>0</v>
      </c>
      <c r="HT42" s="1460">
        <f t="shared" si="693"/>
        <v>0</v>
      </c>
      <c r="HU42" s="1460">
        <f t="shared" si="694"/>
        <v>0</v>
      </c>
      <c r="HV42" s="1460">
        <f t="shared" si="695"/>
        <v>0</v>
      </c>
      <c r="HW42" s="1460">
        <f t="shared" si="696"/>
        <v>0</v>
      </c>
      <c r="HX42" s="1460">
        <f t="shared" si="697"/>
        <v>0</v>
      </c>
      <c r="HY42" s="1460">
        <f t="shared" si="698"/>
        <v>0</v>
      </c>
      <c r="HZ42" s="1460">
        <f t="shared" si="699"/>
        <v>0</v>
      </c>
      <c r="IA42" s="1460">
        <f t="shared" si="700"/>
        <v>0</v>
      </c>
      <c r="IB42" s="1460">
        <f t="shared" si="701"/>
        <v>0</v>
      </c>
      <c r="IC42" s="1460">
        <f t="shared" si="702"/>
        <v>0</v>
      </c>
      <c r="ID42" s="1460">
        <f t="shared" si="703"/>
        <v>0</v>
      </c>
      <c r="IE42" s="1460">
        <f t="shared" si="704"/>
        <v>0</v>
      </c>
      <c r="IF42" s="1460">
        <f t="shared" si="705"/>
        <v>0</v>
      </c>
      <c r="IG42" s="1460">
        <f t="shared" si="706"/>
        <v>0</v>
      </c>
      <c r="IH42" s="1460">
        <f t="shared" si="707"/>
        <v>0</v>
      </c>
      <c r="II42" s="1460">
        <f t="shared" si="708"/>
        <v>0</v>
      </c>
      <c r="IJ42" s="1460">
        <f t="shared" si="709"/>
        <v>0</v>
      </c>
      <c r="IK42" s="1460">
        <f t="shared" si="710"/>
        <v>0</v>
      </c>
      <c r="IL42" s="1460">
        <f t="shared" si="711"/>
        <v>0</v>
      </c>
      <c r="IM42" s="1460">
        <f t="shared" si="712"/>
        <v>0</v>
      </c>
      <c r="IN42" s="1460">
        <f t="shared" si="713"/>
        <v>0</v>
      </c>
      <c r="IO42" s="1460">
        <f t="shared" si="714"/>
        <v>0</v>
      </c>
      <c r="IP42" s="1460">
        <f t="shared" si="715"/>
        <v>0</v>
      </c>
      <c r="IQ42" s="1460">
        <f t="shared" si="716"/>
        <v>0</v>
      </c>
      <c r="IR42" s="1460">
        <f t="shared" si="717"/>
        <v>0</v>
      </c>
      <c r="IS42" s="1460">
        <f t="shared" si="718"/>
        <v>0</v>
      </c>
      <c r="IT42" s="1460">
        <f t="shared" si="719"/>
        <v>0</v>
      </c>
      <c r="IU42" s="1460">
        <f t="shared" si="720"/>
        <v>0</v>
      </c>
      <c r="IV42" s="1460">
        <f t="shared" si="721"/>
        <v>0</v>
      </c>
      <c r="IW42" s="1460">
        <f t="shared" si="722"/>
        <v>0</v>
      </c>
      <c r="IX42" s="1460">
        <f t="shared" si="723"/>
        <v>0</v>
      </c>
      <c r="IY42" s="1460">
        <f t="shared" si="724"/>
        <v>0</v>
      </c>
      <c r="IZ42" s="1460">
        <f t="shared" si="725"/>
        <v>0</v>
      </c>
      <c r="JA42" s="1460">
        <f t="shared" si="726"/>
        <v>0</v>
      </c>
      <c r="JB42" s="1460">
        <f t="shared" si="727"/>
        <v>0</v>
      </c>
      <c r="JC42" s="1460">
        <f t="shared" si="728"/>
        <v>0</v>
      </c>
      <c r="JD42" s="1460">
        <f t="shared" si="729"/>
        <v>0</v>
      </c>
      <c r="JE42" s="1460">
        <f t="shared" si="730"/>
        <v>0</v>
      </c>
      <c r="JF42" s="1460">
        <f t="shared" si="731"/>
        <v>0</v>
      </c>
      <c r="JG42" s="1460">
        <f t="shared" si="732"/>
        <v>0</v>
      </c>
      <c r="JH42" s="1460">
        <f t="shared" si="733"/>
        <v>0</v>
      </c>
      <c r="JI42" s="1460">
        <f t="shared" si="734"/>
        <v>0</v>
      </c>
      <c r="JJ42" s="1460">
        <f t="shared" si="735"/>
        <v>0</v>
      </c>
      <c r="JK42" s="1460">
        <f t="shared" si="736"/>
        <v>0</v>
      </c>
      <c r="JL42" s="1460">
        <f t="shared" si="737"/>
        <v>0</v>
      </c>
      <c r="JM42" s="1460">
        <f t="shared" si="738"/>
        <v>0</v>
      </c>
      <c r="JN42" s="1460">
        <f t="shared" si="739"/>
        <v>0</v>
      </c>
      <c r="JO42" s="1460">
        <f t="shared" si="740"/>
        <v>0</v>
      </c>
      <c r="JP42" s="1460">
        <f t="shared" si="741"/>
        <v>0</v>
      </c>
      <c r="JQ42" s="1460">
        <f t="shared" si="742"/>
        <v>0</v>
      </c>
      <c r="JR42" s="1460">
        <f t="shared" si="743"/>
        <v>0</v>
      </c>
      <c r="JS42" s="1460">
        <f t="shared" si="744"/>
        <v>0</v>
      </c>
      <c r="JT42" s="1460">
        <f t="shared" si="745"/>
        <v>0</v>
      </c>
      <c r="JU42" s="1460">
        <f t="shared" si="746"/>
        <v>0</v>
      </c>
      <c r="JV42" s="1460">
        <f t="shared" si="747"/>
        <v>0</v>
      </c>
      <c r="JW42" s="1460">
        <f t="shared" si="748"/>
        <v>0</v>
      </c>
      <c r="JX42" s="1460">
        <f t="shared" si="749"/>
        <v>0</v>
      </c>
      <c r="JY42" s="1460">
        <f t="shared" si="750"/>
        <v>0</v>
      </c>
      <c r="JZ42" s="1460">
        <f t="shared" si="751"/>
        <v>0</v>
      </c>
      <c r="KA42" s="1460">
        <f t="shared" si="752"/>
        <v>0</v>
      </c>
      <c r="KB42" s="1460">
        <f t="shared" si="753"/>
        <v>0</v>
      </c>
      <c r="KC42" s="1460">
        <f t="shared" si="754"/>
        <v>0</v>
      </c>
      <c r="KD42" s="1460">
        <f t="shared" si="755"/>
        <v>0</v>
      </c>
      <c r="KE42" s="1460">
        <f t="shared" si="756"/>
        <v>0</v>
      </c>
      <c r="KF42" s="1460">
        <f t="shared" si="757"/>
        <v>0</v>
      </c>
      <c r="KG42" s="1460">
        <f t="shared" si="758"/>
        <v>0</v>
      </c>
      <c r="KH42" s="1460">
        <f t="shared" si="759"/>
        <v>0</v>
      </c>
      <c r="KI42" s="1460">
        <f t="shared" si="760"/>
        <v>0</v>
      </c>
      <c r="KJ42" s="1460">
        <f t="shared" si="761"/>
        <v>0</v>
      </c>
      <c r="KK42" s="1460">
        <f t="shared" si="762"/>
        <v>0</v>
      </c>
      <c r="KL42" s="1460">
        <f t="shared" si="763"/>
        <v>0</v>
      </c>
      <c r="KM42" s="1460">
        <f t="shared" si="764"/>
        <v>0</v>
      </c>
      <c r="KN42" s="1460">
        <f t="shared" si="765"/>
        <v>0</v>
      </c>
      <c r="KO42" s="1460">
        <f t="shared" si="766"/>
        <v>0</v>
      </c>
      <c r="KP42" s="1460">
        <f t="shared" si="767"/>
        <v>0</v>
      </c>
      <c r="KQ42" s="1460">
        <f t="shared" si="768"/>
        <v>0</v>
      </c>
      <c r="KR42" s="1460">
        <f t="shared" si="769"/>
        <v>0</v>
      </c>
      <c r="KS42" s="1460">
        <f t="shared" si="770"/>
        <v>0</v>
      </c>
      <c r="KT42" s="1460">
        <f t="shared" si="771"/>
        <v>0</v>
      </c>
      <c r="KU42" s="1460">
        <f t="shared" si="772"/>
        <v>0</v>
      </c>
      <c r="KV42" s="1460">
        <f t="shared" si="773"/>
        <v>0</v>
      </c>
      <c r="KW42" s="1460">
        <f t="shared" si="774"/>
        <v>0</v>
      </c>
      <c r="KX42" s="1460">
        <f t="shared" si="775"/>
        <v>0</v>
      </c>
      <c r="KY42" s="1460">
        <f t="shared" si="776"/>
        <v>0</v>
      </c>
      <c r="KZ42" s="1460">
        <f t="shared" si="777"/>
        <v>0</v>
      </c>
      <c r="LA42" s="1460">
        <f t="shared" si="778"/>
        <v>0</v>
      </c>
      <c r="LB42" s="1460">
        <f t="shared" si="779"/>
        <v>0</v>
      </c>
      <c r="LC42" s="1460">
        <f t="shared" si="780"/>
        <v>0</v>
      </c>
      <c r="LD42" s="1460">
        <f t="shared" si="781"/>
        <v>0</v>
      </c>
      <c r="LE42" s="1460">
        <f t="shared" si="782"/>
        <v>0</v>
      </c>
      <c r="LF42" s="1460">
        <f t="shared" si="783"/>
        <v>0</v>
      </c>
      <c r="LG42" s="1460">
        <f t="shared" si="784"/>
        <v>0</v>
      </c>
      <c r="LH42" s="1460">
        <f t="shared" si="785"/>
        <v>0</v>
      </c>
      <c r="LI42" s="1460">
        <f t="shared" si="786"/>
        <v>0</v>
      </c>
      <c r="LJ42" s="1460">
        <f t="shared" si="787"/>
        <v>0</v>
      </c>
      <c r="LK42" s="1460">
        <f t="shared" si="788"/>
        <v>0</v>
      </c>
      <c r="LL42" s="1460">
        <f t="shared" si="789"/>
        <v>0</v>
      </c>
      <c r="LM42" s="1460">
        <f t="shared" si="790"/>
        <v>0</v>
      </c>
      <c r="LN42" s="1460">
        <f t="shared" si="791"/>
        <v>0</v>
      </c>
      <c r="LO42" s="1460">
        <f t="shared" si="792"/>
        <v>0</v>
      </c>
      <c r="LP42" s="1460">
        <f t="shared" si="793"/>
        <v>0</v>
      </c>
      <c r="LQ42" s="1460">
        <f t="shared" si="794"/>
        <v>0</v>
      </c>
      <c r="LR42" s="1460">
        <f t="shared" si="795"/>
        <v>0</v>
      </c>
      <c r="LS42" s="1460">
        <f t="shared" si="796"/>
        <v>0</v>
      </c>
      <c r="LW42" s="1467">
        <f t="shared" si="797"/>
        <v>0</v>
      </c>
      <c r="LX42" s="1467">
        <f t="shared" si="798"/>
        <v>0</v>
      </c>
      <c r="LY42" s="1467">
        <f t="shared" si="799"/>
        <v>0</v>
      </c>
      <c r="LZ42" s="1467">
        <f t="shared" si="800"/>
        <v>0</v>
      </c>
      <c r="MA42" s="1506"/>
      <c r="MB42" s="1460">
        <f t="shared" si="801"/>
        <v>0</v>
      </c>
      <c r="MC42" s="1460">
        <f t="shared" si="805"/>
        <v>0</v>
      </c>
      <c r="MD42" s="1460">
        <f t="shared" si="805"/>
        <v>0</v>
      </c>
      <c r="ME42" s="1460">
        <f t="shared" si="805"/>
        <v>0</v>
      </c>
      <c r="MF42" s="1460">
        <f t="shared" si="805"/>
        <v>0</v>
      </c>
      <c r="MG42" s="1460">
        <f t="shared" si="805"/>
        <v>0</v>
      </c>
      <c r="MH42" s="1460">
        <f t="shared" si="805"/>
        <v>0</v>
      </c>
      <c r="MI42" s="1460">
        <f t="shared" si="805"/>
        <v>0</v>
      </c>
      <c r="MJ42" s="1460">
        <f t="shared" si="805"/>
        <v>0</v>
      </c>
      <c r="MK42" s="1460">
        <f t="shared" si="805"/>
        <v>0</v>
      </c>
      <c r="ML42" s="1460">
        <f t="shared" si="805"/>
        <v>0</v>
      </c>
      <c r="MM42" s="1460">
        <f t="shared" si="805"/>
        <v>0</v>
      </c>
      <c r="MN42" s="1460">
        <f t="shared" si="805"/>
        <v>0</v>
      </c>
      <c r="MO42" s="1460">
        <f t="shared" si="805"/>
        <v>0</v>
      </c>
      <c r="MP42" s="1460">
        <f t="shared" si="805"/>
        <v>0</v>
      </c>
      <c r="MQ42" s="1460">
        <f t="shared" si="805"/>
        <v>0</v>
      </c>
      <c r="MR42" s="1460">
        <f t="shared" si="805"/>
        <v>0</v>
      </c>
      <c r="MS42" s="1460">
        <f t="shared" si="811"/>
        <v>0</v>
      </c>
      <c r="MT42" s="1460">
        <f t="shared" si="811"/>
        <v>0</v>
      </c>
      <c r="MU42" s="1460">
        <f t="shared" si="811"/>
        <v>0</v>
      </c>
      <c r="MV42" s="1460">
        <f t="shared" si="811"/>
        <v>0</v>
      </c>
      <c r="MW42" s="1460">
        <f t="shared" si="811"/>
        <v>0</v>
      </c>
      <c r="MX42" s="1460">
        <f t="shared" si="811"/>
        <v>0</v>
      </c>
      <c r="MY42" s="1460">
        <f t="shared" si="811"/>
        <v>0</v>
      </c>
      <c r="MZ42" s="1460">
        <f t="shared" si="811"/>
        <v>0</v>
      </c>
      <c r="NA42" s="1460">
        <f t="shared" si="811"/>
        <v>0</v>
      </c>
      <c r="NB42" s="1460">
        <f t="shared" si="811"/>
        <v>0</v>
      </c>
      <c r="NC42" s="1460">
        <f t="shared" si="811"/>
        <v>0</v>
      </c>
      <c r="ND42" s="1460">
        <f t="shared" si="811"/>
        <v>0</v>
      </c>
      <c r="NE42" s="1460">
        <f t="shared" si="811"/>
        <v>0</v>
      </c>
      <c r="NF42" s="1460">
        <f t="shared" si="811"/>
        <v>0</v>
      </c>
      <c r="NG42" s="1460">
        <f t="shared" si="811"/>
        <v>0</v>
      </c>
      <c r="NH42" s="1460">
        <f t="shared" si="811"/>
        <v>0</v>
      </c>
      <c r="NI42" s="1460">
        <f t="shared" si="812"/>
        <v>0</v>
      </c>
      <c r="NJ42" s="1460">
        <f t="shared" si="812"/>
        <v>0</v>
      </c>
      <c r="NK42" s="1460">
        <f t="shared" si="812"/>
        <v>0</v>
      </c>
      <c r="NL42" s="1460">
        <f t="shared" si="812"/>
        <v>0</v>
      </c>
      <c r="NM42" s="1460">
        <f t="shared" si="812"/>
        <v>0</v>
      </c>
      <c r="NN42" s="1460">
        <f t="shared" si="812"/>
        <v>0</v>
      </c>
      <c r="NO42" s="1460">
        <f t="shared" si="812"/>
        <v>0</v>
      </c>
      <c r="NP42" s="1460">
        <f t="shared" si="812"/>
        <v>0</v>
      </c>
      <c r="NQ42" s="1460">
        <f t="shared" si="812"/>
        <v>0</v>
      </c>
      <c r="NR42" s="1460">
        <f t="shared" si="812"/>
        <v>0</v>
      </c>
      <c r="NS42" s="1460">
        <f t="shared" si="812"/>
        <v>0</v>
      </c>
      <c r="NT42" s="1460">
        <f t="shared" si="812"/>
        <v>0</v>
      </c>
      <c r="NU42" s="1460">
        <f t="shared" si="812"/>
        <v>0</v>
      </c>
      <c r="NV42" s="1460">
        <f t="shared" si="812"/>
        <v>0</v>
      </c>
      <c r="NW42" s="1460">
        <f t="shared" si="812"/>
        <v>0</v>
      </c>
      <c r="NX42" s="1460">
        <f t="shared" si="812"/>
        <v>0</v>
      </c>
      <c r="NY42" s="1460">
        <f t="shared" si="814"/>
        <v>0</v>
      </c>
      <c r="NZ42" s="1460">
        <f t="shared" si="814"/>
        <v>0</v>
      </c>
      <c r="OA42" s="1460">
        <f t="shared" si="814"/>
        <v>0</v>
      </c>
      <c r="OB42" s="1460">
        <f t="shared" si="814"/>
        <v>0</v>
      </c>
      <c r="OC42" s="1460">
        <f t="shared" si="814"/>
        <v>0</v>
      </c>
      <c r="OD42" s="1460">
        <f t="shared" si="814"/>
        <v>0</v>
      </c>
      <c r="OE42" s="1460">
        <f t="shared" si="814"/>
        <v>0</v>
      </c>
      <c r="OF42" s="1460">
        <f t="shared" si="814"/>
        <v>0</v>
      </c>
      <c r="OG42" s="1460">
        <f t="shared" si="814"/>
        <v>0</v>
      </c>
      <c r="OH42" s="1460">
        <f t="shared" si="814"/>
        <v>0</v>
      </c>
      <c r="OI42" s="1460">
        <f t="shared" si="814"/>
        <v>0</v>
      </c>
      <c r="OJ42" s="1460">
        <f t="shared" si="814"/>
        <v>0</v>
      </c>
      <c r="OK42" s="1460">
        <f t="shared" si="814"/>
        <v>0</v>
      </c>
      <c r="OL42" s="1460">
        <f t="shared" si="814"/>
        <v>0</v>
      </c>
      <c r="OM42" s="1460">
        <f t="shared" si="814"/>
        <v>0</v>
      </c>
      <c r="ON42" s="1460">
        <f t="shared" si="814"/>
        <v>0</v>
      </c>
      <c r="OO42" s="1460">
        <f t="shared" si="813"/>
        <v>0</v>
      </c>
      <c r="OP42" s="1460">
        <f t="shared" si="807"/>
        <v>0</v>
      </c>
      <c r="OQ42" s="1460">
        <f t="shared" si="807"/>
        <v>0</v>
      </c>
      <c r="OR42" s="1460">
        <f t="shared" si="807"/>
        <v>0</v>
      </c>
      <c r="OS42" s="1460">
        <f t="shared" si="807"/>
        <v>0</v>
      </c>
      <c r="OT42" s="1460">
        <f t="shared" si="807"/>
        <v>0</v>
      </c>
      <c r="OU42" s="1460">
        <f t="shared" si="807"/>
        <v>0</v>
      </c>
      <c r="OV42" s="1460">
        <f t="shared" si="807"/>
        <v>0</v>
      </c>
      <c r="OW42" s="1460">
        <f t="shared" si="807"/>
        <v>0</v>
      </c>
      <c r="OX42" s="1460">
        <f t="shared" si="807"/>
        <v>0</v>
      </c>
      <c r="OY42" s="1460">
        <f t="shared" si="807"/>
        <v>0</v>
      </c>
      <c r="OZ42" s="1460">
        <f t="shared" si="807"/>
        <v>0</v>
      </c>
      <c r="PA42" s="1460">
        <f t="shared" si="807"/>
        <v>0</v>
      </c>
      <c r="PB42" s="1460">
        <f t="shared" si="807"/>
        <v>0</v>
      </c>
      <c r="PC42" s="1460">
        <f t="shared" si="807"/>
        <v>0</v>
      </c>
      <c r="PD42" s="1460">
        <f t="shared" si="807"/>
        <v>0</v>
      </c>
      <c r="PE42" s="1460">
        <f t="shared" si="807"/>
        <v>0</v>
      </c>
      <c r="PF42" s="1460">
        <f t="shared" si="808"/>
        <v>0</v>
      </c>
      <c r="PG42" s="1460">
        <f t="shared" si="808"/>
        <v>0</v>
      </c>
      <c r="PH42" s="1460">
        <f t="shared" si="808"/>
        <v>0</v>
      </c>
      <c r="PI42" s="1460">
        <f t="shared" si="808"/>
        <v>0</v>
      </c>
      <c r="PJ42" s="1460">
        <f t="shared" si="808"/>
        <v>0</v>
      </c>
      <c r="PK42" s="1460">
        <f t="shared" si="808"/>
        <v>0</v>
      </c>
      <c r="PL42" s="1460">
        <f t="shared" si="808"/>
        <v>0</v>
      </c>
      <c r="PM42" s="1460">
        <f t="shared" si="808"/>
        <v>0</v>
      </c>
      <c r="PN42" s="1460">
        <f t="shared" si="808"/>
        <v>0</v>
      </c>
      <c r="PO42" s="1460">
        <f t="shared" si="808"/>
        <v>0</v>
      </c>
      <c r="PP42" s="1460">
        <f t="shared" si="808"/>
        <v>0</v>
      </c>
      <c r="PQ42" s="1460">
        <f t="shared" si="808"/>
        <v>0</v>
      </c>
      <c r="PR42" s="1460">
        <f t="shared" si="808"/>
        <v>0</v>
      </c>
      <c r="PS42" s="1460">
        <f t="shared" si="808"/>
        <v>0</v>
      </c>
      <c r="PT42" s="1460">
        <f t="shared" si="808"/>
        <v>0</v>
      </c>
      <c r="PU42" s="1460">
        <f t="shared" si="808"/>
        <v>0</v>
      </c>
      <c r="PV42" s="1460">
        <f t="shared" si="810"/>
        <v>0</v>
      </c>
      <c r="PW42" s="1460">
        <f t="shared" si="810"/>
        <v>0</v>
      </c>
      <c r="PX42" s="1460">
        <f t="shared" si="810"/>
        <v>0</v>
      </c>
      <c r="PY42" s="1460">
        <f t="shared" si="810"/>
        <v>0</v>
      </c>
      <c r="PZ42" s="1460">
        <f t="shared" si="810"/>
        <v>0</v>
      </c>
      <c r="QA42" s="1460">
        <f t="shared" si="810"/>
        <v>0</v>
      </c>
      <c r="QB42" s="1460">
        <f t="shared" si="810"/>
        <v>0</v>
      </c>
      <c r="QC42" s="1460">
        <f t="shared" si="810"/>
        <v>0</v>
      </c>
      <c r="QD42" s="1460">
        <f t="shared" si="810"/>
        <v>0</v>
      </c>
      <c r="QE42" s="1460">
        <f t="shared" si="810"/>
        <v>0</v>
      </c>
      <c r="QF42" s="1460">
        <f t="shared" si="810"/>
        <v>0</v>
      </c>
      <c r="QG42" s="1460">
        <f t="shared" si="810"/>
        <v>0</v>
      </c>
      <c r="QH42" s="1460">
        <f t="shared" si="810"/>
        <v>0</v>
      </c>
      <c r="QI42" s="1460">
        <f t="shared" si="810"/>
        <v>0</v>
      </c>
      <c r="QJ42" s="1460">
        <f t="shared" si="810"/>
        <v>0</v>
      </c>
      <c r="QK42" s="1460">
        <f t="shared" si="810"/>
        <v>0</v>
      </c>
      <c r="QL42" s="1460">
        <f t="shared" si="809"/>
        <v>0</v>
      </c>
      <c r="QM42" s="1460">
        <f t="shared" si="809"/>
        <v>0</v>
      </c>
      <c r="QN42" s="1460">
        <f t="shared" si="809"/>
        <v>0</v>
      </c>
      <c r="QO42" s="1460">
        <f t="shared" si="809"/>
        <v>0</v>
      </c>
      <c r="QP42" s="1460">
        <f t="shared" si="809"/>
        <v>0</v>
      </c>
      <c r="QQ42" s="1460">
        <f t="shared" si="809"/>
        <v>0</v>
      </c>
    </row>
    <row r="43" spans="1:459" s="1466" customFormat="1" ht="22.5" customHeight="1">
      <c r="A43" s="1468"/>
      <c r="B43" s="1469"/>
      <c r="C43" s="1469"/>
      <c r="D43" s="1470"/>
      <c r="E43" s="1471"/>
      <c r="F43" s="1472"/>
      <c r="G43" s="1472"/>
      <c r="H43" s="1473">
        <f t="shared" si="639"/>
        <v>0</v>
      </c>
      <c r="I43" s="1474">
        <v>0</v>
      </c>
      <c r="J43" s="1475">
        <f t="shared" si="437"/>
        <v>0</v>
      </c>
      <c r="K43" s="1476">
        <v>0</v>
      </c>
      <c r="L43" s="1477">
        <f t="shared" si="640"/>
        <v>0</v>
      </c>
      <c r="M43" s="1477">
        <f t="shared" si="641"/>
        <v>0</v>
      </c>
      <c r="N43" s="1478"/>
      <c r="O43" s="1479">
        <v>0</v>
      </c>
      <c r="P43" s="1480">
        <v>0</v>
      </c>
      <c r="Q43" s="1828">
        <v>0</v>
      </c>
      <c r="R43" s="1831">
        <f t="shared" si="642"/>
        <v>0</v>
      </c>
      <c r="S43" s="1481">
        <f>IF(AND(SUM(O43:Q43)=0,N43="NNN"),MIN('Operating History and Pro Forma'!$M$33,'Operating History and Pro Forma'!$T$15)*D43,SUM(O43:Q43)*D43)</f>
        <v>0</v>
      </c>
      <c r="T43" s="1482">
        <f t="shared" si="643"/>
        <v>0</v>
      </c>
      <c r="U43" s="1483">
        <f t="shared" si="644"/>
        <v>0</v>
      </c>
      <c r="V43" s="1480"/>
      <c r="W43" s="1514"/>
      <c r="X43" s="1486" t="str">
        <f t="shared" si="645"/>
        <v/>
      </c>
      <c r="Y43" s="1487">
        <f t="shared" si="646"/>
        <v>0</v>
      </c>
      <c r="Z43" s="1488"/>
      <c r="AA43" s="1488"/>
      <c r="AB43" s="1488"/>
      <c r="AC43" s="1488"/>
      <c r="AD43" s="1489">
        <f t="shared" si="647"/>
        <v>0</v>
      </c>
      <c r="AE43" s="1490" t="str">
        <f t="shared" si="648"/>
        <v/>
      </c>
      <c r="AF43" s="1491">
        <f t="shared" si="649"/>
        <v>0</v>
      </c>
      <c r="AG43" s="1492">
        <f t="shared" si="650"/>
        <v>0</v>
      </c>
      <c r="AH43" s="1493">
        <f t="shared" si="802"/>
        <v>0</v>
      </c>
      <c r="AI43" s="1493">
        <f t="shared" si="802"/>
        <v>0</v>
      </c>
      <c r="AJ43" s="1494">
        <f t="shared" si="802"/>
        <v>0</v>
      </c>
      <c r="AK43" s="1494">
        <f t="shared" si="802"/>
        <v>0</v>
      </c>
      <c r="AL43" s="1495">
        <f t="shared" si="802"/>
        <v>0</v>
      </c>
      <c r="AM43" s="1496">
        <f t="shared" si="802"/>
        <v>0</v>
      </c>
      <c r="AN43" s="1497">
        <f t="shared" si="399"/>
        <v>0</v>
      </c>
      <c r="AO43" s="1498">
        <f t="shared" si="443"/>
        <v>0</v>
      </c>
      <c r="AP43" s="1499">
        <f t="shared" si="651"/>
        <v>0</v>
      </c>
      <c r="AQ43" s="1500">
        <f t="shared" si="652"/>
        <v>0</v>
      </c>
      <c r="AR43" s="1501">
        <f t="shared" si="653"/>
        <v>0</v>
      </c>
      <c r="AS43" s="1498">
        <f t="shared" si="403"/>
        <v>0</v>
      </c>
      <c r="AT43" s="1501">
        <f t="shared" si="654"/>
        <v>0</v>
      </c>
      <c r="AU43" s="1498">
        <f t="shared" si="655"/>
        <v>1</v>
      </c>
      <c r="AV43" s="1498">
        <f t="shared" si="656"/>
        <v>2</v>
      </c>
      <c r="AW43" s="1499">
        <f t="shared" si="657"/>
        <v>0</v>
      </c>
      <c r="AX43" s="1502">
        <f t="shared" si="658"/>
        <v>0</v>
      </c>
      <c r="AY43" s="1503">
        <f t="shared" si="659"/>
        <v>0</v>
      </c>
      <c r="AZ43" s="1498">
        <f t="shared" si="660"/>
        <v>2</v>
      </c>
      <c r="BA43" s="1498">
        <f t="shared" si="661"/>
        <v>3</v>
      </c>
      <c r="BB43" s="1499">
        <f t="shared" si="662"/>
        <v>0</v>
      </c>
      <c r="BC43" s="1502">
        <f t="shared" si="663"/>
        <v>0</v>
      </c>
      <c r="BD43" s="1503">
        <f t="shared" si="664"/>
        <v>0</v>
      </c>
      <c r="BE43" s="1498">
        <f t="shared" si="665"/>
        <v>3</v>
      </c>
      <c r="BF43" s="1498">
        <f t="shared" si="666"/>
        <v>4</v>
      </c>
      <c r="BG43" s="1499">
        <f t="shared" si="667"/>
        <v>0</v>
      </c>
      <c r="BH43" s="1502">
        <f t="shared" si="668"/>
        <v>0</v>
      </c>
      <c r="BI43" s="1502">
        <f t="shared" si="669"/>
        <v>0</v>
      </c>
      <c r="BJ43" s="1504">
        <f t="shared" si="670"/>
        <v>1900</v>
      </c>
      <c r="BK43" s="1505" t="str">
        <f t="shared" si="671"/>
        <v/>
      </c>
      <c r="BL43" s="1506"/>
      <c r="BM43" s="1507">
        <f t="shared" si="672"/>
        <v>0</v>
      </c>
      <c r="BN43" s="1508">
        <f t="shared" si="803"/>
        <v>0</v>
      </c>
      <c r="BO43" s="1508">
        <f t="shared" si="803"/>
        <v>0</v>
      </c>
      <c r="BP43" s="1508">
        <f t="shared" si="803"/>
        <v>0</v>
      </c>
      <c r="BQ43" s="1508">
        <f t="shared" si="803"/>
        <v>0</v>
      </c>
      <c r="BR43" s="1508">
        <f t="shared" si="803"/>
        <v>0</v>
      </c>
      <c r="BS43" s="1508">
        <f t="shared" si="803"/>
        <v>0</v>
      </c>
      <c r="BT43" s="1508">
        <f t="shared" si="803"/>
        <v>0</v>
      </c>
      <c r="BU43" s="1508">
        <f t="shared" si="803"/>
        <v>0</v>
      </c>
      <c r="BV43" s="1508">
        <f t="shared" si="803"/>
        <v>0</v>
      </c>
      <c r="BW43" s="1508">
        <f t="shared" si="803"/>
        <v>0</v>
      </c>
      <c r="BX43" s="1508">
        <f t="shared" si="803"/>
        <v>0</v>
      </c>
      <c r="BY43" s="1507">
        <f t="shared" si="803"/>
        <v>0</v>
      </c>
      <c r="BZ43" s="1508">
        <f t="shared" si="803"/>
        <v>0</v>
      </c>
      <c r="CA43" s="1508">
        <f t="shared" si="803"/>
        <v>0</v>
      </c>
      <c r="CB43" s="1508">
        <f t="shared" si="803"/>
        <v>0</v>
      </c>
      <c r="CC43" s="1508">
        <f t="shared" si="803"/>
        <v>0</v>
      </c>
      <c r="CD43" s="1508">
        <f t="shared" si="816"/>
        <v>0</v>
      </c>
      <c r="CE43" s="1508">
        <f t="shared" si="816"/>
        <v>0</v>
      </c>
      <c r="CF43" s="1508">
        <f t="shared" si="816"/>
        <v>0</v>
      </c>
      <c r="CG43" s="1508">
        <f t="shared" si="816"/>
        <v>0</v>
      </c>
      <c r="CH43" s="1508">
        <f t="shared" si="816"/>
        <v>0</v>
      </c>
      <c r="CI43" s="1508">
        <f t="shared" si="816"/>
        <v>0</v>
      </c>
      <c r="CJ43" s="1509">
        <f t="shared" si="816"/>
        <v>0</v>
      </c>
      <c r="CK43" s="1507">
        <f t="shared" si="816"/>
        <v>0</v>
      </c>
      <c r="CL43" s="1508">
        <f t="shared" si="816"/>
        <v>0</v>
      </c>
      <c r="CM43" s="1508">
        <f t="shared" si="816"/>
        <v>0</v>
      </c>
      <c r="CN43" s="1508">
        <f t="shared" si="816"/>
        <v>0</v>
      </c>
      <c r="CO43" s="1508">
        <f t="shared" si="816"/>
        <v>0</v>
      </c>
      <c r="CP43" s="1508">
        <f t="shared" si="816"/>
        <v>0</v>
      </c>
      <c r="CQ43" s="1508">
        <f t="shared" si="816"/>
        <v>0</v>
      </c>
      <c r="CR43" s="1508">
        <f t="shared" si="816"/>
        <v>0</v>
      </c>
      <c r="CS43" s="1508">
        <f t="shared" si="816"/>
        <v>0</v>
      </c>
      <c r="CT43" s="1508">
        <f t="shared" si="817"/>
        <v>0</v>
      </c>
      <c r="CU43" s="1508">
        <f t="shared" si="817"/>
        <v>0</v>
      </c>
      <c r="CV43" s="1509">
        <f t="shared" si="817"/>
        <v>0</v>
      </c>
      <c r="CW43" s="1508">
        <f t="shared" si="817"/>
        <v>0</v>
      </c>
      <c r="CX43" s="1508">
        <f t="shared" si="817"/>
        <v>0</v>
      </c>
      <c r="CY43" s="1508">
        <f t="shared" si="817"/>
        <v>0</v>
      </c>
      <c r="CZ43" s="1508">
        <f t="shared" si="817"/>
        <v>0</v>
      </c>
      <c r="DA43" s="1508">
        <f t="shared" si="817"/>
        <v>0</v>
      </c>
      <c r="DB43" s="1508">
        <f t="shared" si="817"/>
        <v>0</v>
      </c>
      <c r="DC43" s="1508">
        <f t="shared" si="817"/>
        <v>0</v>
      </c>
      <c r="DD43" s="1508">
        <f t="shared" si="817"/>
        <v>0</v>
      </c>
      <c r="DE43" s="1508">
        <f t="shared" si="817"/>
        <v>0</v>
      </c>
      <c r="DF43" s="1508">
        <f t="shared" si="817"/>
        <v>0</v>
      </c>
      <c r="DG43" s="1508">
        <f t="shared" si="817"/>
        <v>0</v>
      </c>
      <c r="DH43" s="1509">
        <f t="shared" si="817"/>
        <v>0</v>
      </c>
      <c r="DI43" s="1508">
        <f t="shared" si="817"/>
        <v>0</v>
      </c>
      <c r="DJ43" s="1508">
        <f t="shared" si="818"/>
        <v>0</v>
      </c>
      <c r="DK43" s="1508">
        <f t="shared" si="818"/>
        <v>0</v>
      </c>
      <c r="DL43" s="1508">
        <f t="shared" si="818"/>
        <v>0</v>
      </c>
      <c r="DM43" s="1508">
        <f t="shared" si="818"/>
        <v>0</v>
      </c>
      <c r="DN43" s="1508">
        <f t="shared" si="818"/>
        <v>0</v>
      </c>
      <c r="DO43" s="1508">
        <f t="shared" si="818"/>
        <v>0</v>
      </c>
      <c r="DP43" s="1508">
        <f t="shared" si="818"/>
        <v>0</v>
      </c>
      <c r="DQ43" s="1508">
        <f t="shared" si="818"/>
        <v>0</v>
      </c>
      <c r="DR43" s="1508">
        <f t="shared" si="818"/>
        <v>0</v>
      </c>
      <c r="DS43" s="1508">
        <f t="shared" si="818"/>
        <v>0</v>
      </c>
      <c r="DT43" s="1509">
        <f t="shared" si="818"/>
        <v>0</v>
      </c>
      <c r="DU43" s="1507">
        <f t="shared" si="818"/>
        <v>0</v>
      </c>
      <c r="DV43" s="1508">
        <f t="shared" si="818"/>
        <v>0</v>
      </c>
      <c r="DW43" s="1508">
        <f t="shared" si="818"/>
        <v>0</v>
      </c>
      <c r="DX43" s="1508">
        <f t="shared" si="818"/>
        <v>0</v>
      </c>
      <c r="DY43" s="1508">
        <f t="shared" si="818"/>
        <v>0</v>
      </c>
      <c r="DZ43" s="1508">
        <f t="shared" si="819"/>
        <v>0</v>
      </c>
      <c r="EA43" s="1508">
        <f t="shared" si="819"/>
        <v>0</v>
      </c>
      <c r="EB43" s="1508">
        <f t="shared" si="819"/>
        <v>0</v>
      </c>
      <c r="EC43" s="1508">
        <f t="shared" si="819"/>
        <v>0</v>
      </c>
      <c r="ED43" s="1508">
        <f t="shared" si="819"/>
        <v>0</v>
      </c>
      <c r="EE43" s="1508">
        <f t="shared" si="819"/>
        <v>0</v>
      </c>
      <c r="EF43" s="1508">
        <f t="shared" si="819"/>
        <v>0</v>
      </c>
      <c r="EG43" s="1507">
        <f t="shared" si="819"/>
        <v>0</v>
      </c>
      <c r="EH43" s="1508">
        <f t="shared" si="819"/>
        <v>0</v>
      </c>
      <c r="EI43" s="1508">
        <f t="shared" si="819"/>
        <v>0</v>
      </c>
      <c r="EJ43" s="1508">
        <f t="shared" si="819"/>
        <v>0</v>
      </c>
      <c r="EK43" s="1508">
        <f t="shared" si="819"/>
        <v>0</v>
      </c>
      <c r="EL43" s="1508">
        <f t="shared" si="819"/>
        <v>0</v>
      </c>
      <c r="EM43" s="1508">
        <f t="shared" si="819"/>
        <v>0</v>
      </c>
      <c r="EN43" s="1508">
        <f t="shared" si="819"/>
        <v>0</v>
      </c>
      <c r="EO43" s="1508">
        <f t="shared" si="819"/>
        <v>0</v>
      </c>
      <c r="EP43" s="1508">
        <f t="shared" si="820"/>
        <v>0</v>
      </c>
      <c r="EQ43" s="1508">
        <f t="shared" si="820"/>
        <v>0</v>
      </c>
      <c r="ER43" s="1509">
        <f t="shared" si="820"/>
        <v>0</v>
      </c>
      <c r="ES43" s="1507">
        <f t="shared" si="820"/>
        <v>0</v>
      </c>
      <c r="ET43" s="1508">
        <f t="shared" si="820"/>
        <v>0</v>
      </c>
      <c r="EU43" s="1508">
        <f t="shared" si="820"/>
        <v>0</v>
      </c>
      <c r="EV43" s="1508">
        <f t="shared" si="820"/>
        <v>0</v>
      </c>
      <c r="EW43" s="1508">
        <f t="shared" si="820"/>
        <v>0</v>
      </c>
      <c r="EX43" s="1508">
        <f t="shared" si="820"/>
        <v>0</v>
      </c>
      <c r="EY43" s="1508">
        <f t="shared" si="820"/>
        <v>0</v>
      </c>
      <c r="EZ43" s="1508">
        <f t="shared" si="820"/>
        <v>0</v>
      </c>
      <c r="FA43" s="1508">
        <f t="shared" si="820"/>
        <v>0</v>
      </c>
      <c r="FB43" s="1508">
        <f t="shared" si="820"/>
        <v>0</v>
      </c>
      <c r="FC43" s="1508">
        <f t="shared" si="820"/>
        <v>0</v>
      </c>
      <c r="FD43" s="1509">
        <f t="shared" si="820"/>
        <v>0</v>
      </c>
      <c r="FE43" s="1508">
        <f t="shared" si="820"/>
        <v>0</v>
      </c>
      <c r="FF43" s="1508">
        <f t="shared" si="821"/>
        <v>0</v>
      </c>
      <c r="FG43" s="1508">
        <f t="shared" si="822"/>
        <v>0</v>
      </c>
      <c r="FH43" s="1508">
        <f t="shared" si="822"/>
        <v>0</v>
      </c>
      <c r="FI43" s="1508">
        <f t="shared" si="822"/>
        <v>0</v>
      </c>
      <c r="FJ43" s="1508">
        <f t="shared" si="822"/>
        <v>0</v>
      </c>
      <c r="FK43" s="1508">
        <f t="shared" si="822"/>
        <v>0</v>
      </c>
      <c r="FL43" s="1508">
        <f t="shared" si="822"/>
        <v>0</v>
      </c>
      <c r="FM43" s="1508">
        <f t="shared" si="822"/>
        <v>0</v>
      </c>
      <c r="FN43" s="1508">
        <f t="shared" si="822"/>
        <v>0</v>
      </c>
      <c r="FO43" s="1508">
        <f t="shared" si="822"/>
        <v>0</v>
      </c>
      <c r="FP43" s="1509">
        <f t="shared" si="822"/>
        <v>0</v>
      </c>
      <c r="FQ43" s="1508">
        <f t="shared" si="822"/>
        <v>0</v>
      </c>
      <c r="FR43" s="1508">
        <f t="shared" si="822"/>
        <v>0</v>
      </c>
      <c r="FS43" s="1508">
        <f t="shared" si="822"/>
        <v>0</v>
      </c>
      <c r="FT43" s="1508">
        <f t="shared" si="822"/>
        <v>0</v>
      </c>
      <c r="FU43" s="1508">
        <f t="shared" si="822"/>
        <v>0</v>
      </c>
      <c r="FV43" s="1508">
        <f t="shared" si="822"/>
        <v>0</v>
      </c>
      <c r="FW43" s="1508">
        <f t="shared" si="804"/>
        <v>0</v>
      </c>
      <c r="FX43" s="1508">
        <f t="shared" si="804"/>
        <v>0</v>
      </c>
      <c r="FY43" s="1508">
        <f t="shared" si="804"/>
        <v>0</v>
      </c>
      <c r="FZ43" s="1508">
        <f t="shared" si="804"/>
        <v>0</v>
      </c>
      <c r="GA43" s="1508">
        <f t="shared" si="804"/>
        <v>0</v>
      </c>
      <c r="GB43" s="1509">
        <f t="shared" si="804"/>
        <v>0</v>
      </c>
      <c r="GC43" s="1506"/>
      <c r="GD43" s="1458">
        <f t="shared" si="673"/>
        <v>1</v>
      </c>
      <c r="GE43" s="1510">
        <f t="shared" si="815"/>
        <v>0</v>
      </c>
      <c r="GF43" s="1511">
        <f t="shared" si="815"/>
        <v>0</v>
      </c>
      <c r="GG43" s="1511">
        <f t="shared" si="815"/>
        <v>0</v>
      </c>
      <c r="GH43" s="1511">
        <f t="shared" si="815"/>
        <v>0</v>
      </c>
      <c r="GI43" s="1511">
        <f t="shared" si="815"/>
        <v>0</v>
      </c>
      <c r="GJ43" s="1511">
        <f t="shared" si="815"/>
        <v>0</v>
      </c>
      <c r="GK43" s="1511">
        <f t="shared" si="815"/>
        <v>0</v>
      </c>
      <c r="GL43" s="1511">
        <f t="shared" si="815"/>
        <v>0</v>
      </c>
      <c r="GM43" s="1511">
        <f t="shared" si="815"/>
        <v>0</v>
      </c>
      <c r="GN43" s="1512">
        <f t="shared" si="815"/>
        <v>0</v>
      </c>
      <c r="GO43" s="1513">
        <f t="shared" si="674"/>
        <v>0</v>
      </c>
      <c r="GP43" s="1506"/>
      <c r="GQ43" s="1510">
        <f t="shared" si="806"/>
        <v>0</v>
      </c>
      <c r="GR43" s="1511">
        <f t="shared" si="806"/>
        <v>0</v>
      </c>
      <c r="GS43" s="1511">
        <f t="shared" si="806"/>
        <v>0</v>
      </c>
      <c r="GT43" s="1511">
        <f t="shared" si="806"/>
        <v>0</v>
      </c>
      <c r="GU43" s="1511">
        <f t="shared" si="806"/>
        <v>0</v>
      </c>
      <c r="GV43" s="1511">
        <f t="shared" si="806"/>
        <v>0</v>
      </c>
      <c r="GW43" s="1511">
        <f t="shared" si="806"/>
        <v>0</v>
      </c>
      <c r="GX43" s="1511">
        <f t="shared" si="806"/>
        <v>0</v>
      </c>
      <c r="GY43" s="1511">
        <f t="shared" si="806"/>
        <v>0</v>
      </c>
      <c r="GZ43" s="1512">
        <f t="shared" si="806"/>
        <v>0</v>
      </c>
      <c r="HA43" s="1513">
        <f t="shared" si="675"/>
        <v>0</v>
      </c>
      <c r="HB43" s="1506">
        <f t="shared" si="676"/>
        <v>1</v>
      </c>
      <c r="HC43" s="1506"/>
      <c r="HD43" s="1508">
        <f t="shared" si="677"/>
        <v>0</v>
      </c>
      <c r="HE43" s="1460">
        <f t="shared" si="678"/>
        <v>0</v>
      </c>
      <c r="HF43" s="1460">
        <f t="shared" si="679"/>
        <v>0</v>
      </c>
      <c r="HG43" s="1460">
        <f t="shared" si="680"/>
        <v>0</v>
      </c>
      <c r="HH43" s="1460">
        <f t="shared" si="681"/>
        <v>0</v>
      </c>
      <c r="HI43" s="1460">
        <f t="shared" si="682"/>
        <v>0</v>
      </c>
      <c r="HJ43" s="1460">
        <f t="shared" si="683"/>
        <v>0</v>
      </c>
      <c r="HK43" s="1460">
        <f t="shared" si="684"/>
        <v>0</v>
      </c>
      <c r="HL43" s="1460">
        <f t="shared" si="685"/>
        <v>0</v>
      </c>
      <c r="HM43" s="1460">
        <f t="shared" si="686"/>
        <v>0</v>
      </c>
      <c r="HN43" s="1460">
        <f t="shared" si="687"/>
        <v>0</v>
      </c>
      <c r="HO43" s="1460">
        <f t="shared" si="688"/>
        <v>0</v>
      </c>
      <c r="HP43" s="1460">
        <f t="shared" si="689"/>
        <v>0</v>
      </c>
      <c r="HQ43" s="1460">
        <f t="shared" si="690"/>
        <v>0</v>
      </c>
      <c r="HR43" s="1460">
        <f t="shared" si="691"/>
        <v>0</v>
      </c>
      <c r="HS43" s="1460">
        <f t="shared" si="692"/>
        <v>0</v>
      </c>
      <c r="HT43" s="1460">
        <f t="shared" si="693"/>
        <v>0</v>
      </c>
      <c r="HU43" s="1460">
        <f t="shared" si="694"/>
        <v>0</v>
      </c>
      <c r="HV43" s="1460">
        <f t="shared" si="695"/>
        <v>0</v>
      </c>
      <c r="HW43" s="1460">
        <f t="shared" si="696"/>
        <v>0</v>
      </c>
      <c r="HX43" s="1460">
        <f t="shared" si="697"/>
        <v>0</v>
      </c>
      <c r="HY43" s="1460">
        <f t="shared" si="698"/>
        <v>0</v>
      </c>
      <c r="HZ43" s="1460">
        <f t="shared" si="699"/>
        <v>0</v>
      </c>
      <c r="IA43" s="1460">
        <f t="shared" si="700"/>
        <v>0</v>
      </c>
      <c r="IB43" s="1460">
        <f t="shared" si="701"/>
        <v>0</v>
      </c>
      <c r="IC43" s="1460">
        <f t="shared" si="702"/>
        <v>0</v>
      </c>
      <c r="ID43" s="1460">
        <f t="shared" si="703"/>
        <v>0</v>
      </c>
      <c r="IE43" s="1460">
        <f t="shared" si="704"/>
        <v>0</v>
      </c>
      <c r="IF43" s="1460">
        <f t="shared" si="705"/>
        <v>0</v>
      </c>
      <c r="IG43" s="1460">
        <f t="shared" si="706"/>
        <v>0</v>
      </c>
      <c r="IH43" s="1460">
        <f t="shared" si="707"/>
        <v>0</v>
      </c>
      <c r="II43" s="1460">
        <f t="shared" si="708"/>
        <v>0</v>
      </c>
      <c r="IJ43" s="1460">
        <f t="shared" si="709"/>
        <v>0</v>
      </c>
      <c r="IK43" s="1460">
        <f t="shared" si="710"/>
        <v>0</v>
      </c>
      <c r="IL43" s="1460">
        <f t="shared" si="711"/>
        <v>0</v>
      </c>
      <c r="IM43" s="1460">
        <f t="shared" si="712"/>
        <v>0</v>
      </c>
      <c r="IN43" s="1460">
        <f t="shared" si="713"/>
        <v>0</v>
      </c>
      <c r="IO43" s="1460">
        <f t="shared" si="714"/>
        <v>0</v>
      </c>
      <c r="IP43" s="1460">
        <f t="shared" si="715"/>
        <v>0</v>
      </c>
      <c r="IQ43" s="1460">
        <f t="shared" si="716"/>
        <v>0</v>
      </c>
      <c r="IR43" s="1460">
        <f t="shared" si="717"/>
        <v>0</v>
      </c>
      <c r="IS43" s="1460">
        <f t="shared" si="718"/>
        <v>0</v>
      </c>
      <c r="IT43" s="1460">
        <f t="shared" si="719"/>
        <v>0</v>
      </c>
      <c r="IU43" s="1460">
        <f t="shared" si="720"/>
        <v>0</v>
      </c>
      <c r="IV43" s="1460">
        <f t="shared" si="721"/>
        <v>0</v>
      </c>
      <c r="IW43" s="1460">
        <f t="shared" si="722"/>
        <v>0</v>
      </c>
      <c r="IX43" s="1460">
        <f t="shared" si="723"/>
        <v>0</v>
      </c>
      <c r="IY43" s="1460">
        <f t="shared" si="724"/>
        <v>0</v>
      </c>
      <c r="IZ43" s="1460">
        <f t="shared" si="725"/>
        <v>0</v>
      </c>
      <c r="JA43" s="1460">
        <f t="shared" si="726"/>
        <v>0</v>
      </c>
      <c r="JB43" s="1460">
        <f t="shared" si="727"/>
        <v>0</v>
      </c>
      <c r="JC43" s="1460">
        <f t="shared" si="728"/>
        <v>0</v>
      </c>
      <c r="JD43" s="1460">
        <f t="shared" si="729"/>
        <v>0</v>
      </c>
      <c r="JE43" s="1460">
        <f t="shared" si="730"/>
        <v>0</v>
      </c>
      <c r="JF43" s="1460">
        <f t="shared" si="731"/>
        <v>0</v>
      </c>
      <c r="JG43" s="1460">
        <f t="shared" si="732"/>
        <v>0</v>
      </c>
      <c r="JH43" s="1460">
        <f t="shared" si="733"/>
        <v>0</v>
      </c>
      <c r="JI43" s="1460">
        <f t="shared" si="734"/>
        <v>0</v>
      </c>
      <c r="JJ43" s="1460">
        <f t="shared" si="735"/>
        <v>0</v>
      </c>
      <c r="JK43" s="1460">
        <f t="shared" si="736"/>
        <v>0</v>
      </c>
      <c r="JL43" s="1460">
        <f t="shared" si="737"/>
        <v>0</v>
      </c>
      <c r="JM43" s="1460">
        <f t="shared" si="738"/>
        <v>0</v>
      </c>
      <c r="JN43" s="1460">
        <f t="shared" si="739"/>
        <v>0</v>
      </c>
      <c r="JO43" s="1460">
        <f t="shared" si="740"/>
        <v>0</v>
      </c>
      <c r="JP43" s="1460">
        <f t="shared" si="741"/>
        <v>0</v>
      </c>
      <c r="JQ43" s="1460">
        <f t="shared" si="742"/>
        <v>0</v>
      </c>
      <c r="JR43" s="1460">
        <f t="shared" si="743"/>
        <v>0</v>
      </c>
      <c r="JS43" s="1460">
        <f t="shared" si="744"/>
        <v>0</v>
      </c>
      <c r="JT43" s="1460">
        <f t="shared" si="745"/>
        <v>0</v>
      </c>
      <c r="JU43" s="1460">
        <f t="shared" si="746"/>
        <v>0</v>
      </c>
      <c r="JV43" s="1460">
        <f t="shared" si="747"/>
        <v>0</v>
      </c>
      <c r="JW43" s="1460">
        <f t="shared" si="748"/>
        <v>0</v>
      </c>
      <c r="JX43" s="1460">
        <f t="shared" si="749"/>
        <v>0</v>
      </c>
      <c r="JY43" s="1460">
        <f t="shared" si="750"/>
        <v>0</v>
      </c>
      <c r="JZ43" s="1460">
        <f t="shared" si="751"/>
        <v>0</v>
      </c>
      <c r="KA43" s="1460">
        <f t="shared" si="752"/>
        <v>0</v>
      </c>
      <c r="KB43" s="1460">
        <f t="shared" si="753"/>
        <v>0</v>
      </c>
      <c r="KC43" s="1460">
        <f t="shared" si="754"/>
        <v>0</v>
      </c>
      <c r="KD43" s="1460">
        <f t="shared" si="755"/>
        <v>0</v>
      </c>
      <c r="KE43" s="1460">
        <f t="shared" si="756"/>
        <v>0</v>
      </c>
      <c r="KF43" s="1460">
        <f t="shared" si="757"/>
        <v>0</v>
      </c>
      <c r="KG43" s="1460">
        <f t="shared" si="758"/>
        <v>0</v>
      </c>
      <c r="KH43" s="1460">
        <f t="shared" si="759"/>
        <v>0</v>
      </c>
      <c r="KI43" s="1460">
        <f t="shared" si="760"/>
        <v>0</v>
      </c>
      <c r="KJ43" s="1460">
        <f t="shared" si="761"/>
        <v>0</v>
      </c>
      <c r="KK43" s="1460">
        <f t="shared" si="762"/>
        <v>0</v>
      </c>
      <c r="KL43" s="1460">
        <f t="shared" si="763"/>
        <v>0</v>
      </c>
      <c r="KM43" s="1460">
        <f t="shared" si="764"/>
        <v>0</v>
      </c>
      <c r="KN43" s="1460">
        <f t="shared" si="765"/>
        <v>0</v>
      </c>
      <c r="KO43" s="1460">
        <f t="shared" si="766"/>
        <v>0</v>
      </c>
      <c r="KP43" s="1460">
        <f t="shared" si="767"/>
        <v>0</v>
      </c>
      <c r="KQ43" s="1460">
        <f t="shared" si="768"/>
        <v>0</v>
      </c>
      <c r="KR43" s="1460">
        <f t="shared" si="769"/>
        <v>0</v>
      </c>
      <c r="KS43" s="1460">
        <f t="shared" si="770"/>
        <v>0</v>
      </c>
      <c r="KT43" s="1460">
        <f t="shared" si="771"/>
        <v>0</v>
      </c>
      <c r="KU43" s="1460">
        <f t="shared" si="772"/>
        <v>0</v>
      </c>
      <c r="KV43" s="1460">
        <f t="shared" si="773"/>
        <v>0</v>
      </c>
      <c r="KW43" s="1460">
        <f t="shared" si="774"/>
        <v>0</v>
      </c>
      <c r="KX43" s="1460">
        <f t="shared" si="775"/>
        <v>0</v>
      </c>
      <c r="KY43" s="1460">
        <f t="shared" si="776"/>
        <v>0</v>
      </c>
      <c r="KZ43" s="1460">
        <f t="shared" si="777"/>
        <v>0</v>
      </c>
      <c r="LA43" s="1460">
        <f t="shared" si="778"/>
        <v>0</v>
      </c>
      <c r="LB43" s="1460">
        <f t="shared" si="779"/>
        <v>0</v>
      </c>
      <c r="LC43" s="1460">
        <f t="shared" si="780"/>
        <v>0</v>
      </c>
      <c r="LD43" s="1460">
        <f t="shared" si="781"/>
        <v>0</v>
      </c>
      <c r="LE43" s="1460">
        <f t="shared" si="782"/>
        <v>0</v>
      </c>
      <c r="LF43" s="1460">
        <f t="shared" si="783"/>
        <v>0</v>
      </c>
      <c r="LG43" s="1460">
        <f t="shared" si="784"/>
        <v>0</v>
      </c>
      <c r="LH43" s="1460">
        <f t="shared" si="785"/>
        <v>0</v>
      </c>
      <c r="LI43" s="1460">
        <f t="shared" si="786"/>
        <v>0</v>
      </c>
      <c r="LJ43" s="1460">
        <f t="shared" si="787"/>
        <v>0</v>
      </c>
      <c r="LK43" s="1460">
        <f t="shared" si="788"/>
        <v>0</v>
      </c>
      <c r="LL43" s="1460">
        <f t="shared" si="789"/>
        <v>0</v>
      </c>
      <c r="LM43" s="1460">
        <f t="shared" si="790"/>
        <v>0</v>
      </c>
      <c r="LN43" s="1460">
        <f t="shared" si="791"/>
        <v>0</v>
      </c>
      <c r="LO43" s="1460">
        <f t="shared" si="792"/>
        <v>0</v>
      </c>
      <c r="LP43" s="1460">
        <f t="shared" si="793"/>
        <v>0</v>
      </c>
      <c r="LQ43" s="1460">
        <f t="shared" si="794"/>
        <v>0</v>
      </c>
      <c r="LR43" s="1460">
        <f t="shared" si="795"/>
        <v>0</v>
      </c>
      <c r="LS43" s="1460">
        <f t="shared" si="796"/>
        <v>0</v>
      </c>
      <c r="LW43" s="1467">
        <f t="shared" si="797"/>
        <v>0</v>
      </c>
      <c r="LX43" s="1467">
        <f t="shared" si="798"/>
        <v>0</v>
      </c>
      <c r="LY43" s="1467">
        <f t="shared" si="799"/>
        <v>0</v>
      </c>
      <c r="LZ43" s="1467">
        <f t="shared" si="800"/>
        <v>0</v>
      </c>
      <c r="MA43" s="1506"/>
      <c r="MB43" s="1460">
        <f t="shared" si="801"/>
        <v>0</v>
      </c>
      <c r="MC43" s="1460">
        <f t="shared" si="805"/>
        <v>0</v>
      </c>
      <c r="MD43" s="1460">
        <f t="shared" si="805"/>
        <v>0</v>
      </c>
      <c r="ME43" s="1460">
        <f t="shared" si="805"/>
        <v>0</v>
      </c>
      <c r="MF43" s="1460">
        <f t="shared" si="805"/>
        <v>0</v>
      </c>
      <c r="MG43" s="1460">
        <f t="shared" si="805"/>
        <v>0</v>
      </c>
      <c r="MH43" s="1460">
        <f t="shared" si="805"/>
        <v>0</v>
      </c>
      <c r="MI43" s="1460">
        <f t="shared" si="805"/>
        <v>0</v>
      </c>
      <c r="MJ43" s="1460">
        <f t="shared" si="805"/>
        <v>0</v>
      </c>
      <c r="MK43" s="1460">
        <f t="shared" si="805"/>
        <v>0</v>
      </c>
      <c r="ML43" s="1460">
        <f t="shared" si="805"/>
        <v>0</v>
      </c>
      <c r="MM43" s="1460">
        <f t="shared" si="805"/>
        <v>0</v>
      </c>
      <c r="MN43" s="1460">
        <f t="shared" si="805"/>
        <v>0</v>
      </c>
      <c r="MO43" s="1460">
        <f t="shared" si="805"/>
        <v>0</v>
      </c>
      <c r="MP43" s="1460">
        <f t="shared" si="805"/>
        <v>0</v>
      </c>
      <c r="MQ43" s="1460">
        <f t="shared" si="805"/>
        <v>0</v>
      </c>
      <c r="MR43" s="1460">
        <f t="shared" si="805"/>
        <v>0</v>
      </c>
      <c r="MS43" s="1460">
        <f t="shared" si="811"/>
        <v>0</v>
      </c>
      <c r="MT43" s="1460">
        <f t="shared" si="811"/>
        <v>0</v>
      </c>
      <c r="MU43" s="1460">
        <f t="shared" si="811"/>
        <v>0</v>
      </c>
      <c r="MV43" s="1460">
        <f t="shared" si="811"/>
        <v>0</v>
      </c>
      <c r="MW43" s="1460">
        <f t="shared" si="811"/>
        <v>0</v>
      </c>
      <c r="MX43" s="1460">
        <f t="shared" si="811"/>
        <v>0</v>
      </c>
      <c r="MY43" s="1460">
        <f t="shared" si="811"/>
        <v>0</v>
      </c>
      <c r="MZ43" s="1460">
        <f t="shared" si="811"/>
        <v>0</v>
      </c>
      <c r="NA43" s="1460">
        <f t="shared" si="811"/>
        <v>0</v>
      </c>
      <c r="NB43" s="1460">
        <f t="shared" si="811"/>
        <v>0</v>
      </c>
      <c r="NC43" s="1460">
        <f t="shared" si="811"/>
        <v>0</v>
      </c>
      <c r="ND43" s="1460">
        <f t="shared" si="811"/>
        <v>0</v>
      </c>
      <c r="NE43" s="1460">
        <f t="shared" si="811"/>
        <v>0</v>
      </c>
      <c r="NF43" s="1460">
        <f t="shared" si="811"/>
        <v>0</v>
      </c>
      <c r="NG43" s="1460">
        <f t="shared" si="811"/>
        <v>0</v>
      </c>
      <c r="NH43" s="1460">
        <f t="shared" si="811"/>
        <v>0</v>
      </c>
      <c r="NI43" s="1460">
        <f t="shared" si="812"/>
        <v>0</v>
      </c>
      <c r="NJ43" s="1460">
        <f t="shared" si="812"/>
        <v>0</v>
      </c>
      <c r="NK43" s="1460">
        <f t="shared" si="812"/>
        <v>0</v>
      </c>
      <c r="NL43" s="1460">
        <f t="shared" si="812"/>
        <v>0</v>
      </c>
      <c r="NM43" s="1460">
        <f t="shared" si="812"/>
        <v>0</v>
      </c>
      <c r="NN43" s="1460">
        <f t="shared" si="812"/>
        <v>0</v>
      </c>
      <c r="NO43" s="1460">
        <f t="shared" si="812"/>
        <v>0</v>
      </c>
      <c r="NP43" s="1460">
        <f t="shared" si="812"/>
        <v>0</v>
      </c>
      <c r="NQ43" s="1460">
        <f t="shared" si="812"/>
        <v>0</v>
      </c>
      <c r="NR43" s="1460">
        <f t="shared" si="812"/>
        <v>0</v>
      </c>
      <c r="NS43" s="1460">
        <f t="shared" si="812"/>
        <v>0</v>
      </c>
      <c r="NT43" s="1460">
        <f t="shared" si="812"/>
        <v>0</v>
      </c>
      <c r="NU43" s="1460">
        <f t="shared" si="812"/>
        <v>0</v>
      </c>
      <c r="NV43" s="1460">
        <f t="shared" si="812"/>
        <v>0</v>
      </c>
      <c r="NW43" s="1460">
        <f t="shared" si="812"/>
        <v>0</v>
      </c>
      <c r="NX43" s="1460">
        <f t="shared" si="812"/>
        <v>0</v>
      </c>
      <c r="NY43" s="1460">
        <f t="shared" si="814"/>
        <v>0</v>
      </c>
      <c r="NZ43" s="1460">
        <f t="shared" si="814"/>
        <v>0</v>
      </c>
      <c r="OA43" s="1460">
        <f t="shared" si="814"/>
        <v>0</v>
      </c>
      <c r="OB43" s="1460">
        <f t="shared" si="814"/>
        <v>0</v>
      </c>
      <c r="OC43" s="1460">
        <f t="shared" si="814"/>
        <v>0</v>
      </c>
      <c r="OD43" s="1460">
        <f t="shared" si="814"/>
        <v>0</v>
      </c>
      <c r="OE43" s="1460">
        <f t="shared" si="814"/>
        <v>0</v>
      </c>
      <c r="OF43" s="1460">
        <f t="shared" si="814"/>
        <v>0</v>
      </c>
      <c r="OG43" s="1460">
        <f t="shared" si="814"/>
        <v>0</v>
      </c>
      <c r="OH43" s="1460">
        <f t="shared" si="814"/>
        <v>0</v>
      </c>
      <c r="OI43" s="1460">
        <f t="shared" si="814"/>
        <v>0</v>
      </c>
      <c r="OJ43" s="1460">
        <f t="shared" si="814"/>
        <v>0</v>
      </c>
      <c r="OK43" s="1460">
        <f t="shared" si="814"/>
        <v>0</v>
      </c>
      <c r="OL43" s="1460">
        <f t="shared" si="814"/>
        <v>0</v>
      </c>
      <c r="OM43" s="1460">
        <f t="shared" si="814"/>
        <v>0</v>
      </c>
      <c r="ON43" s="1460">
        <f t="shared" si="814"/>
        <v>0</v>
      </c>
      <c r="OO43" s="1460">
        <f t="shared" si="813"/>
        <v>0</v>
      </c>
      <c r="OP43" s="1460">
        <f t="shared" si="807"/>
        <v>0</v>
      </c>
      <c r="OQ43" s="1460">
        <f t="shared" si="807"/>
        <v>0</v>
      </c>
      <c r="OR43" s="1460">
        <f t="shared" si="807"/>
        <v>0</v>
      </c>
      <c r="OS43" s="1460">
        <f t="shared" si="807"/>
        <v>0</v>
      </c>
      <c r="OT43" s="1460">
        <f t="shared" si="807"/>
        <v>0</v>
      </c>
      <c r="OU43" s="1460">
        <f t="shared" si="807"/>
        <v>0</v>
      </c>
      <c r="OV43" s="1460">
        <f t="shared" si="807"/>
        <v>0</v>
      </c>
      <c r="OW43" s="1460">
        <f t="shared" si="807"/>
        <v>0</v>
      </c>
      <c r="OX43" s="1460">
        <f t="shared" si="807"/>
        <v>0</v>
      </c>
      <c r="OY43" s="1460">
        <f t="shared" si="807"/>
        <v>0</v>
      </c>
      <c r="OZ43" s="1460">
        <f t="shared" si="807"/>
        <v>0</v>
      </c>
      <c r="PA43" s="1460">
        <f t="shared" si="807"/>
        <v>0</v>
      </c>
      <c r="PB43" s="1460">
        <f t="shared" si="807"/>
        <v>0</v>
      </c>
      <c r="PC43" s="1460">
        <f t="shared" si="807"/>
        <v>0</v>
      </c>
      <c r="PD43" s="1460">
        <f t="shared" si="807"/>
        <v>0</v>
      </c>
      <c r="PE43" s="1460">
        <f t="shared" si="807"/>
        <v>0</v>
      </c>
      <c r="PF43" s="1460">
        <f t="shared" si="808"/>
        <v>0</v>
      </c>
      <c r="PG43" s="1460">
        <f t="shared" si="808"/>
        <v>0</v>
      </c>
      <c r="PH43" s="1460">
        <f t="shared" si="808"/>
        <v>0</v>
      </c>
      <c r="PI43" s="1460">
        <f t="shared" si="808"/>
        <v>0</v>
      </c>
      <c r="PJ43" s="1460">
        <f t="shared" si="808"/>
        <v>0</v>
      </c>
      <c r="PK43" s="1460">
        <f t="shared" si="808"/>
        <v>0</v>
      </c>
      <c r="PL43" s="1460">
        <f t="shared" si="808"/>
        <v>0</v>
      </c>
      <c r="PM43" s="1460">
        <f t="shared" si="808"/>
        <v>0</v>
      </c>
      <c r="PN43" s="1460">
        <f t="shared" si="808"/>
        <v>0</v>
      </c>
      <c r="PO43" s="1460">
        <f t="shared" si="808"/>
        <v>0</v>
      </c>
      <c r="PP43" s="1460">
        <f t="shared" si="808"/>
        <v>0</v>
      </c>
      <c r="PQ43" s="1460">
        <f t="shared" si="808"/>
        <v>0</v>
      </c>
      <c r="PR43" s="1460">
        <f t="shared" si="808"/>
        <v>0</v>
      </c>
      <c r="PS43" s="1460">
        <f t="shared" si="808"/>
        <v>0</v>
      </c>
      <c r="PT43" s="1460">
        <f t="shared" si="808"/>
        <v>0</v>
      </c>
      <c r="PU43" s="1460">
        <f t="shared" si="808"/>
        <v>0</v>
      </c>
      <c r="PV43" s="1460">
        <f t="shared" si="810"/>
        <v>0</v>
      </c>
      <c r="PW43" s="1460">
        <f t="shared" si="810"/>
        <v>0</v>
      </c>
      <c r="PX43" s="1460">
        <f t="shared" si="810"/>
        <v>0</v>
      </c>
      <c r="PY43" s="1460">
        <f t="shared" si="810"/>
        <v>0</v>
      </c>
      <c r="PZ43" s="1460">
        <f t="shared" si="810"/>
        <v>0</v>
      </c>
      <c r="QA43" s="1460">
        <f t="shared" si="810"/>
        <v>0</v>
      </c>
      <c r="QB43" s="1460">
        <f t="shared" si="810"/>
        <v>0</v>
      </c>
      <c r="QC43" s="1460">
        <f t="shared" si="810"/>
        <v>0</v>
      </c>
      <c r="QD43" s="1460">
        <f t="shared" si="810"/>
        <v>0</v>
      </c>
      <c r="QE43" s="1460">
        <f t="shared" si="810"/>
        <v>0</v>
      </c>
      <c r="QF43" s="1460">
        <f t="shared" si="810"/>
        <v>0</v>
      </c>
      <c r="QG43" s="1460">
        <f t="shared" si="810"/>
        <v>0</v>
      </c>
      <c r="QH43" s="1460">
        <f t="shared" si="810"/>
        <v>0</v>
      </c>
      <c r="QI43" s="1460">
        <f t="shared" si="810"/>
        <v>0</v>
      </c>
      <c r="QJ43" s="1460">
        <f t="shared" si="810"/>
        <v>0</v>
      </c>
      <c r="QK43" s="1460">
        <f t="shared" si="810"/>
        <v>0</v>
      </c>
      <c r="QL43" s="1460">
        <f t="shared" si="809"/>
        <v>0</v>
      </c>
      <c r="QM43" s="1460">
        <f t="shared" si="809"/>
        <v>0</v>
      </c>
      <c r="QN43" s="1460">
        <f t="shared" si="809"/>
        <v>0</v>
      </c>
      <c r="QO43" s="1460">
        <f t="shared" si="809"/>
        <v>0</v>
      </c>
      <c r="QP43" s="1460">
        <f t="shared" si="809"/>
        <v>0</v>
      </c>
      <c r="QQ43" s="1460">
        <f t="shared" si="809"/>
        <v>0</v>
      </c>
    </row>
    <row r="44" spans="1:459" s="1466" customFormat="1" ht="22.5" customHeight="1">
      <c r="A44" s="1468"/>
      <c r="B44" s="1469"/>
      <c r="C44" s="1469"/>
      <c r="D44" s="1470"/>
      <c r="E44" s="1471"/>
      <c r="F44" s="1472"/>
      <c r="G44" s="1472"/>
      <c r="H44" s="1473">
        <f t="shared" si="639"/>
        <v>0</v>
      </c>
      <c r="I44" s="1474">
        <v>0</v>
      </c>
      <c r="J44" s="1475">
        <f t="shared" si="437"/>
        <v>0</v>
      </c>
      <c r="K44" s="1476">
        <v>0</v>
      </c>
      <c r="L44" s="1477">
        <f t="shared" si="640"/>
        <v>0</v>
      </c>
      <c r="M44" s="1477">
        <f t="shared" si="641"/>
        <v>0</v>
      </c>
      <c r="N44" s="1478"/>
      <c r="O44" s="1479">
        <v>0</v>
      </c>
      <c r="P44" s="1480">
        <v>0</v>
      </c>
      <c r="Q44" s="1828">
        <v>0</v>
      </c>
      <c r="R44" s="1831">
        <f t="shared" si="642"/>
        <v>0</v>
      </c>
      <c r="S44" s="1481">
        <f>IF(AND(SUM(O44:Q44)=0,N44="NNN"),MIN('Operating History and Pro Forma'!$M$33,'Operating History and Pro Forma'!$T$15)*D44,SUM(O44:Q44)*D44)</f>
        <v>0</v>
      </c>
      <c r="T44" s="1482">
        <f t="shared" si="643"/>
        <v>0</v>
      </c>
      <c r="U44" s="1483">
        <f t="shared" si="644"/>
        <v>0</v>
      </c>
      <c r="V44" s="1480"/>
      <c r="W44" s="1514"/>
      <c r="X44" s="1486" t="str">
        <f t="shared" si="645"/>
        <v/>
      </c>
      <c r="Y44" s="1487">
        <f t="shared" si="646"/>
        <v>0</v>
      </c>
      <c r="Z44" s="1488"/>
      <c r="AA44" s="1488"/>
      <c r="AB44" s="1488"/>
      <c r="AC44" s="1488"/>
      <c r="AD44" s="1489">
        <f t="shared" si="647"/>
        <v>0</v>
      </c>
      <c r="AE44" s="1490" t="str">
        <f t="shared" si="648"/>
        <v/>
      </c>
      <c r="AF44" s="1491">
        <f t="shared" si="649"/>
        <v>0</v>
      </c>
      <c r="AG44" s="1492">
        <f t="shared" si="650"/>
        <v>0</v>
      </c>
      <c r="AH44" s="1493">
        <f t="shared" si="802"/>
        <v>0</v>
      </c>
      <c r="AI44" s="1493">
        <f t="shared" si="802"/>
        <v>0</v>
      </c>
      <c r="AJ44" s="1494">
        <f t="shared" si="802"/>
        <v>0</v>
      </c>
      <c r="AK44" s="1494">
        <f t="shared" si="802"/>
        <v>0</v>
      </c>
      <c r="AL44" s="1495">
        <f t="shared" si="802"/>
        <v>0</v>
      </c>
      <c r="AM44" s="1496">
        <f t="shared" si="802"/>
        <v>0</v>
      </c>
      <c r="AN44" s="1497">
        <f t="shared" si="399"/>
        <v>0</v>
      </c>
      <c r="AO44" s="1498">
        <f t="shared" si="443"/>
        <v>0</v>
      </c>
      <c r="AP44" s="1499">
        <f t="shared" si="651"/>
        <v>0</v>
      </c>
      <c r="AQ44" s="1500">
        <f t="shared" si="652"/>
        <v>0</v>
      </c>
      <c r="AR44" s="1501">
        <f t="shared" si="653"/>
        <v>0</v>
      </c>
      <c r="AS44" s="1498">
        <f t="shared" si="403"/>
        <v>0</v>
      </c>
      <c r="AT44" s="1501">
        <f t="shared" si="654"/>
        <v>0</v>
      </c>
      <c r="AU44" s="1498">
        <f t="shared" si="655"/>
        <v>1</v>
      </c>
      <c r="AV44" s="1498">
        <f t="shared" si="656"/>
        <v>2</v>
      </c>
      <c r="AW44" s="1499">
        <f t="shared" si="657"/>
        <v>0</v>
      </c>
      <c r="AX44" s="1502">
        <f t="shared" si="658"/>
        <v>0</v>
      </c>
      <c r="AY44" s="1503">
        <f t="shared" si="659"/>
        <v>0</v>
      </c>
      <c r="AZ44" s="1498">
        <f t="shared" si="660"/>
        <v>2</v>
      </c>
      <c r="BA44" s="1498">
        <f t="shared" si="661"/>
        <v>3</v>
      </c>
      <c r="BB44" s="1499">
        <f t="shared" si="662"/>
        <v>0</v>
      </c>
      <c r="BC44" s="1502">
        <f t="shared" si="663"/>
        <v>0</v>
      </c>
      <c r="BD44" s="1503">
        <f t="shared" si="664"/>
        <v>0</v>
      </c>
      <c r="BE44" s="1498">
        <f t="shared" si="665"/>
        <v>3</v>
      </c>
      <c r="BF44" s="1498">
        <f t="shared" si="666"/>
        <v>4</v>
      </c>
      <c r="BG44" s="1499">
        <f t="shared" si="667"/>
        <v>0</v>
      </c>
      <c r="BH44" s="1502">
        <f t="shared" si="668"/>
        <v>0</v>
      </c>
      <c r="BI44" s="1502">
        <f t="shared" si="669"/>
        <v>0</v>
      </c>
      <c r="BJ44" s="1504">
        <f t="shared" si="670"/>
        <v>1900</v>
      </c>
      <c r="BK44" s="1505" t="str">
        <f t="shared" si="671"/>
        <v/>
      </c>
      <c r="BL44" s="1506"/>
      <c r="BM44" s="1507">
        <f t="shared" si="672"/>
        <v>0</v>
      </c>
      <c r="BN44" s="1508">
        <f t="shared" si="803"/>
        <v>0</v>
      </c>
      <c r="BO44" s="1508">
        <f t="shared" si="803"/>
        <v>0</v>
      </c>
      <c r="BP44" s="1508">
        <f t="shared" si="803"/>
        <v>0</v>
      </c>
      <c r="BQ44" s="1508">
        <f t="shared" si="803"/>
        <v>0</v>
      </c>
      <c r="BR44" s="1508">
        <f t="shared" si="803"/>
        <v>0</v>
      </c>
      <c r="BS44" s="1508">
        <f t="shared" si="803"/>
        <v>0</v>
      </c>
      <c r="BT44" s="1508">
        <f t="shared" si="803"/>
        <v>0</v>
      </c>
      <c r="BU44" s="1508">
        <f t="shared" si="803"/>
        <v>0</v>
      </c>
      <c r="BV44" s="1508">
        <f t="shared" si="803"/>
        <v>0</v>
      </c>
      <c r="BW44" s="1508">
        <f t="shared" si="803"/>
        <v>0</v>
      </c>
      <c r="BX44" s="1508">
        <f t="shared" si="803"/>
        <v>0</v>
      </c>
      <c r="BY44" s="1507">
        <f t="shared" si="803"/>
        <v>0</v>
      </c>
      <c r="BZ44" s="1508">
        <f t="shared" si="803"/>
        <v>0</v>
      </c>
      <c r="CA44" s="1508">
        <f t="shared" si="803"/>
        <v>0</v>
      </c>
      <c r="CB44" s="1508">
        <f t="shared" si="803"/>
        <v>0</v>
      </c>
      <c r="CC44" s="1508">
        <f t="shared" si="803"/>
        <v>0</v>
      </c>
      <c r="CD44" s="1508">
        <f t="shared" si="816"/>
        <v>0</v>
      </c>
      <c r="CE44" s="1508">
        <f t="shared" si="816"/>
        <v>0</v>
      </c>
      <c r="CF44" s="1508">
        <f t="shared" si="816"/>
        <v>0</v>
      </c>
      <c r="CG44" s="1508">
        <f t="shared" si="816"/>
        <v>0</v>
      </c>
      <c r="CH44" s="1508">
        <f t="shared" si="816"/>
        <v>0</v>
      </c>
      <c r="CI44" s="1508">
        <f t="shared" si="816"/>
        <v>0</v>
      </c>
      <c r="CJ44" s="1509">
        <f t="shared" si="816"/>
        <v>0</v>
      </c>
      <c r="CK44" s="1507">
        <f t="shared" si="816"/>
        <v>0</v>
      </c>
      <c r="CL44" s="1508">
        <f t="shared" si="816"/>
        <v>0</v>
      </c>
      <c r="CM44" s="1508">
        <f t="shared" si="816"/>
        <v>0</v>
      </c>
      <c r="CN44" s="1508">
        <f t="shared" si="816"/>
        <v>0</v>
      </c>
      <c r="CO44" s="1508">
        <f t="shared" si="816"/>
        <v>0</v>
      </c>
      <c r="CP44" s="1508">
        <f t="shared" si="816"/>
        <v>0</v>
      </c>
      <c r="CQ44" s="1508">
        <f t="shared" si="816"/>
        <v>0</v>
      </c>
      <c r="CR44" s="1508">
        <f t="shared" si="816"/>
        <v>0</v>
      </c>
      <c r="CS44" s="1508">
        <f t="shared" si="816"/>
        <v>0</v>
      </c>
      <c r="CT44" s="1508">
        <f t="shared" si="817"/>
        <v>0</v>
      </c>
      <c r="CU44" s="1508">
        <f t="shared" si="817"/>
        <v>0</v>
      </c>
      <c r="CV44" s="1509">
        <f t="shared" si="817"/>
        <v>0</v>
      </c>
      <c r="CW44" s="1508">
        <f t="shared" si="817"/>
        <v>0</v>
      </c>
      <c r="CX44" s="1508">
        <f t="shared" si="817"/>
        <v>0</v>
      </c>
      <c r="CY44" s="1508">
        <f t="shared" si="817"/>
        <v>0</v>
      </c>
      <c r="CZ44" s="1508">
        <f t="shared" si="817"/>
        <v>0</v>
      </c>
      <c r="DA44" s="1508">
        <f t="shared" si="817"/>
        <v>0</v>
      </c>
      <c r="DB44" s="1508">
        <f t="shared" si="817"/>
        <v>0</v>
      </c>
      <c r="DC44" s="1508">
        <f t="shared" si="817"/>
        <v>0</v>
      </c>
      <c r="DD44" s="1508">
        <f t="shared" si="817"/>
        <v>0</v>
      </c>
      <c r="DE44" s="1508">
        <f t="shared" si="817"/>
        <v>0</v>
      </c>
      <c r="DF44" s="1508">
        <f t="shared" si="817"/>
        <v>0</v>
      </c>
      <c r="DG44" s="1508">
        <f t="shared" si="817"/>
        <v>0</v>
      </c>
      <c r="DH44" s="1509">
        <f t="shared" si="817"/>
        <v>0</v>
      </c>
      <c r="DI44" s="1508">
        <f t="shared" si="817"/>
        <v>0</v>
      </c>
      <c r="DJ44" s="1508">
        <f t="shared" si="818"/>
        <v>0</v>
      </c>
      <c r="DK44" s="1508">
        <f t="shared" si="818"/>
        <v>0</v>
      </c>
      <c r="DL44" s="1508">
        <f t="shared" si="818"/>
        <v>0</v>
      </c>
      <c r="DM44" s="1508">
        <f t="shared" si="818"/>
        <v>0</v>
      </c>
      <c r="DN44" s="1508">
        <f t="shared" si="818"/>
        <v>0</v>
      </c>
      <c r="DO44" s="1508">
        <f t="shared" si="818"/>
        <v>0</v>
      </c>
      <c r="DP44" s="1508">
        <f t="shared" si="818"/>
        <v>0</v>
      </c>
      <c r="DQ44" s="1508">
        <f t="shared" si="818"/>
        <v>0</v>
      </c>
      <c r="DR44" s="1508">
        <f t="shared" si="818"/>
        <v>0</v>
      </c>
      <c r="DS44" s="1508">
        <f t="shared" si="818"/>
        <v>0</v>
      </c>
      <c r="DT44" s="1509">
        <f t="shared" si="818"/>
        <v>0</v>
      </c>
      <c r="DU44" s="1507">
        <f t="shared" si="818"/>
        <v>0</v>
      </c>
      <c r="DV44" s="1508">
        <f t="shared" si="818"/>
        <v>0</v>
      </c>
      <c r="DW44" s="1508">
        <f t="shared" si="818"/>
        <v>0</v>
      </c>
      <c r="DX44" s="1508">
        <f t="shared" si="818"/>
        <v>0</v>
      </c>
      <c r="DY44" s="1508">
        <f t="shared" si="818"/>
        <v>0</v>
      </c>
      <c r="DZ44" s="1508">
        <f t="shared" si="819"/>
        <v>0</v>
      </c>
      <c r="EA44" s="1508">
        <f t="shared" si="819"/>
        <v>0</v>
      </c>
      <c r="EB44" s="1508">
        <f t="shared" si="819"/>
        <v>0</v>
      </c>
      <c r="EC44" s="1508">
        <f t="shared" si="819"/>
        <v>0</v>
      </c>
      <c r="ED44" s="1508">
        <f t="shared" si="819"/>
        <v>0</v>
      </c>
      <c r="EE44" s="1508">
        <f t="shared" si="819"/>
        <v>0</v>
      </c>
      <c r="EF44" s="1508">
        <f t="shared" si="819"/>
        <v>0</v>
      </c>
      <c r="EG44" s="1507">
        <f t="shared" si="819"/>
        <v>0</v>
      </c>
      <c r="EH44" s="1508">
        <f t="shared" si="819"/>
        <v>0</v>
      </c>
      <c r="EI44" s="1508">
        <f t="shared" si="819"/>
        <v>0</v>
      </c>
      <c r="EJ44" s="1508">
        <f t="shared" si="819"/>
        <v>0</v>
      </c>
      <c r="EK44" s="1508">
        <f t="shared" si="819"/>
        <v>0</v>
      </c>
      <c r="EL44" s="1508">
        <f t="shared" si="819"/>
        <v>0</v>
      </c>
      <c r="EM44" s="1508">
        <f t="shared" si="819"/>
        <v>0</v>
      </c>
      <c r="EN44" s="1508">
        <f t="shared" si="819"/>
        <v>0</v>
      </c>
      <c r="EO44" s="1508">
        <f t="shared" si="819"/>
        <v>0</v>
      </c>
      <c r="EP44" s="1508">
        <f t="shared" si="820"/>
        <v>0</v>
      </c>
      <c r="EQ44" s="1508">
        <f t="shared" si="820"/>
        <v>0</v>
      </c>
      <c r="ER44" s="1509">
        <f t="shared" si="820"/>
        <v>0</v>
      </c>
      <c r="ES44" s="1507">
        <f t="shared" si="820"/>
        <v>0</v>
      </c>
      <c r="ET44" s="1508">
        <f t="shared" si="820"/>
        <v>0</v>
      </c>
      <c r="EU44" s="1508">
        <f t="shared" si="820"/>
        <v>0</v>
      </c>
      <c r="EV44" s="1508">
        <f t="shared" si="820"/>
        <v>0</v>
      </c>
      <c r="EW44" s="1508">
        <f t="shared" si="820"/>
        <v>0</v>
      </c>
      <c r="EX44" s="1508">
        <f t="shared" si="820"/>
        <v>0</v>
      </c>
      <c r="EY44" s="1508">
        <f t="shared" si="820"/>
        <v>0</v>
      </c>
      <c r="EZ44" s="1508">
        <f t="shared" si="820"/>
        <v>0</v>
      </c>
      <c r="FA44" s="1508">
        <f t="shared" si="820"/>
        <v>0</v>
      </c>
      <c r="FB44" s="1508">
        <f t="shared" si="820"/>
        <v>0</v>
      </c>
      <c r="FC44" s="1508">
        <f t="shared" si="820"/>
        <v>0</v>
      </c>
      <c r="FD44" s="1509">
        <f t="shared" si="820"/>
        <v>0</v>
      </c>
      <c r="FE44" s="1508">
        <f t="shared" si="820"/>
        <v>0</v>
      </c>
      <c r="FF44" s="1508">
        <f t="shared" si="821"/>
        <v>0</v>
      </c>
      <c r="FG44" s="1508">
        <f t="shared" si="822"/>
        <v>0</v>
      </c>
      <c r="FH44" s="1508">
        <f t="shared" si="822"/>
        <v>0</v>
      </c>
      <c r="FI44" s="1508">
        <f t="shared" si="822"/>
        <v>0</v>
      </c>
      <c r="FJ44" s="1508">
        <f t="shared" si="822"/>
        <v>0</v>
      </c>
      <c r="FK44" s="1508">
        <f t="shared" si="822"/>
        <v>0</v>
      </c>
      <c r="FL44" s="1508">
        <f t="shared" si="822"/>
        <v>0</v>
      </c>
      <c r="FM44" s="1508">
        <f t="shared" si="822"/>
        <v>0</v>
      </c>
      <c r="FN44" s="1508">
        <f t="shared" si="822"/>
        <v>0</v>
      </c>
      <c r="FO44" s="1508">
        <f t="shared" si="822"/>
        <v>0</v>
      </c>
      <c r="FP44" s="1509">
        <f t="shared" si="822"/>
        <v>0</v>
      </c>
      <c r="FQ44" s="1508">
        <f t="shared" si="822"/>
        <v>0</v>
      </c>
      <c r="FR44" s="1508">
        <f t="shared" si="822"/>
        <v>0</v>
      </c>
      <c r="FS44" s="1508">
        <f t="shared" si="822"/>
        <v>0</v>
      </c>
      <c r="FT44" s="1508">
        <f t="shared" si="822"/>
        <v>0</v>
      </c>
      <c r="FU44" s="1508">
        <f t="shared" si="822"/>
        <v>0</v>
      </c>
      <c r="FV44" s="1508">
        <f t="shared" si="822"/>
        <v>0</v>
      </c>
      <c r="FW44" s="1508">
        <f t="shared" si="804"/>
        <v>0</v>
      </c>
      <c r="FX44" s="1508">
        <f t="shared" si="804"/>
        <v>0</v>
      </c>
      <c r="FY44" s="1508">
        <f t="shared" si="804"/>
        <v>0</v>
      </c>
      <c r="FZ44" s="1508">
        <f t="shared" si="804"/>
        <v>0</v>
      </c>
      <c r="GA44" s="1508">
        <f t="shared" si="804"/>
        <v>0</v>
      </c>
      <c r="GB44" s="1509">
        <f t="shared" si="804"/>
        <v>0</v>
      </c>
      <c r="GC44" s="1506"/>
      <c r="GD44" s="1458">
        <f t="shared" si="673"/>
        <v>1</v>
      </c>
      <c r="GE44" s="1510">
        <f t="shared" si="815"/>
        <v>0</v>
      </c>
      <c r="GF44" s="1511">
        <f t="shared" si="815"/>
        <v>0</v>
      </c>
      <c r="GG44" s="1511">
        <f t="shared" si="815"/>
        <v>0</v>
      </c>
      <c r="GH44" s="1511">
        <f t="shared" si="815"/>
        <v>0</v>
      </c>
      <c r="GI44" s="1511">
        <f t="shared" si="815"/>
        <v>0</v>
      </c>
      <c r="GJ44" s="1511">
        <f t="shared" si="815"/>
        <v>0</v>
      </c>
      <c r="GK44" s="1511">
        <f t="shared" si="815"/>
        <v>0</v>
      </c>
      <c r="GL44" s="1511">
        <f t="shared" si="815"/>
        <v>0</v>
      </c>
      <c r="GM44" s="1511">
        <f t="shared" si="815"/>
        <v>0</v>
      </c>
      <c r="GN44" s="1512">
        <f t="shared" si="815"/>
        <v>0</v>
      </c>
      <c r="GO44" s="1513">
        <f t="shared" si="674"/>
        <v>0</v>
      </c>
      <c r="GP44" s="1506"/>
      <c r="GQ44" s="1510">
        <f t="shared" si="806"/>
        <v>0</v>
      </c>
      <c r="GR44" s="1511">
        <f t="shared" si="806"/>
        <v>0</v>
      </c>
      <c r="GS44" s="1511">
        <f t="shared" si="806"/>
        <v>0</v>
      </c>
      <c r="GT44" s="1511">
        <f t="shared" si="806"/>
        <v>0</v>
      </c>
      <c r="GU44" s="1511">
        <f t="shared" si="806"/>
        <v>0</v>
      </c>
      <c r="GV44" s="1511">
        <f t="shared" si="806"/>
        <v>0</v>
      </c>
      <c r="GW44" s="1511">
        <f t="shared" si="806"/>
        <v>0</v>
      </c>
      <c r="GX44" s="1511">
        <f t="shared" si="806"/>
        <v>0</v>
      </c>
      <c r="GY44" s="1511">
        <f t="shared" si="806"/>
        <v>0</v>
      </c>
      <c r="GZ44" s="1512">
        <f t="shared" si="806"/>
        <v>0</v>
      </c>
      <c r="HA44" s="1513">
        <f t="shared" si="675"/>
        <v>0</v>
      </c>
      <c r="HB44" s="1506">
        <f t="shared" si="676"/>
        <v>1</v>
      </c>
      <c r="HC44" s="1506"/>
      <c r="HD44" s="1508">
        <f t="shared" si="677"/>
        <v>0</v>
      </c>
      <c r="HE44" s="1460">
        <f t="shared" si="678"/>
        <v>0</v>
      </c>
      <c r="HF44" s="1460">
        <f t="shared" si="679"/>
        <v>0</v>
      </c>
      <c r="HG44" s="1460">
        <f t="shared" si="680"/>
        <v>0</v>
      </c>
      <c r="HH44" s="1460">
        <f t="shared" si="681"/>
        <v>0</v>
      </c>
      <c r="HI44" s="1460">
        <f t="shared" si="682"/>
        <v>0</v>
      </c>
      <c r="HJ44" s="1460">
        <f t="shared" si="683"/>
        <v>0</v>
      </c>
      <c r="HK44" s="1460">
        <f t="shared" si="684"/>
        <v>0</v>
      </c>
      <c r="HL44" s="1460">
        <f t="shared" si="685"/>
        <v>0</v>
      </c>
      <c r="HM44" s="1460">
        <f t="shared" si="686"/>
        <v>0</v>
      </c>
      <c r="HN44" s="1460">
        <f t="shared" si="687"/>
        <v>0</v>
      </c>
      <c r="HO44" s="1460">
        <f t="shared" si="688"/>
        <v>0</v>
      </c>
      <c r="HP44" s="1460">
        <f t="shared" si="689"/>
        <v>0</v>
      </c>
      <c r="HQ44" s="1460">
        <f t="shared" si="690"/>
        <v>0</v>
      </c>
      <c r="HR44" s="1460">
        <f t="shared" si="691"/>
        <v>0</v>
      </c>
      <c r="HS44" s="1460">
        <f t="shared" si="692"/>
        <v>0</v>
      </c>
      <c r="HT44" s="1460">
        <f t="shared" si="693"/>
        <v>0</v>
      </c>
      <c r="HU44" s="1460">
        <f t="shared" si="694"/>
        <v>0</v>
      </c>
      <c r="HV44" s="1460">
        <f t="shared" si="695"/>
        <v>0</v>
      </c>
      <c r="HW44" s="1460">
        <f t="shared" si="696"/>
        <v>0</v>
      </c>
      <c r="HX44" s="1460">
        <f t="shared" si="697"/>
        <v>0</v>
      </c>
      <c r="HY44" s="1460">
        <f t="shared" si="698"/>
        <v>0</v>
      </c>
      <c r="HZ44" s="1460">
        <f t="shared" si="699"/>
        <v>0</v>
      </c>
      <c r="IA44" s="1460">
        <f t="shared" si="700"/>
        <v>0</v>
      </c>
      <c r="IB44" s="1460">
        <f t="shared" si="701"/>
        <v>0</v>
      </c>
      <c r="IC44" s="1460">
        <f t="shared" si="702"/>
        <v>0</v>
      </c>
      <c r="ID44" s="1460">
        <f t="shared" si="703"/>
        <v>0</v>
      </c>
      <c r="IE44" s="1460">
        <f t="shared" si="704"/>
        <v>0</v>
      </c>
      <c r="IF44" s="1460">
        <f t="shared" si="705"/>
        <v>0</v>
      </c>
      <c r="IG44" s="1460">
        <f t="shared" si="706"/>
        <v>0</v>
      </c>
      <c r="IH44" s="1460">
        <f t="shared" si="707"/>
        <v>0</v>
      </c>
      <c r="II44" s="1460">
        <f t="shared" si="708"/>
        <v>0</v>
      </c>
      <c r="IJ44" s="1460">
        <f t="shared" si="709"/>
        <v>0</v>
      </c>
      <c r="IK44" s="1460">
        <f t="shared" si="710"/>
        <v>0</v>
      </c>
      <c r="IL44" s="1460">
        <f t="shared" si="711"/>
        <v>0</v>
      </c>
      <c r="IM44" s="1460">
        <f t="shared" si="712"/>
        <v>0</v>
      </c>
      <c r="IN44" s="1460">
        <f t="shared" si="713"/>
        <v>0</v>
      </c>
      <c r="IO44" s="1460">
        <f t="shared" si="714"/>
        <v>0</v>
      </c>
      <c r="IP44" s="1460">
        <f t="shared" si="715"/>
        <v>0</v>
      </c>
      <c r="IQ44" s="1460">
        <f t="shared" si="716"/>
        <v>0</v>
      </c>
      <c r="IR44" s="1460">
        <f t="shared" si="717"/>
        <v>0</v>
      </c>
      <c r="IS44" s="1460">
        <f t="shared" si="718"/>
        <v>0</v>
      </c>
      <c r="IT44" s="1460">
        <f t="shared" si="719"/>
        <v>0</v>
      </c>
      <c r="IU44" s="1460">
        <f t="shared" si="720"/>
        <v>0</v>
      </c>
      <c r="IV44" s="1460">
        <f t="shared" si="721"/>
        <v>0</v>
      </c>
      <c r="IW44" s="1460">
        <f t="shared" si="722"/>
        <v>0</v>
      </c>
      <c r="IX44" s="1460">
        <f t="shared" si="723"/>
        <v>0</v>
      </c>
      <c r="IY44" s="1460">
        <f t="shared" si="724"/>
        <v>0</v>
      </c>
      <c r="IZ44" s="1460">
        <f t="shared" si="725"/>
        <v>0</v>
      </c>
      <c r="JA44" s="1460">
        <f t="shared" si="726"/>
        <v>0</v>
      </c>
      <c r="JB44" s="1460">
        <f t="shared" si="727"/>
        <v>0</v>
      </c>
      <c r="JC44" s="1460">
        <f t="shared" si="728"/>
        <v>0</v>
      </c>
      <c r="JD44" s="1460">
        <f t="shared" si="729"/>
        <v>0</v>
      </c>
      <c r="JE44" s="1460">
        <f t="shared" si="730"/>
        <v>0</v>
      </c>
      <c r="JF44" s="1460">
        <f t="shared" si="731"/>
        <v>0</v>
      </c>
      <c r="JG44" s="1460">
        <f t="shared" si="732"/>
        <v>0</v>
      </c>
      <c r="JH44" s="1460">
        <f t="shared" si="733"/>
        <v>0</v>
      </c>
      <c r="JI44" s="1460">
        <f t="shared" si="734"/>
        <v>0</v>
      </c>
      <c r="JJ44" s="1460">
        <f t="shared" si="735"/>
        <v>0</v>
      </c>
      <c r="JK44" s="1460">
        <f t="shared" si="736"/>
        <v>0</v>
      </c>
      <c r="JL44" s="1460">
        <f t="shared" si="737"/>
        <v>0</v>
      </c>
      <c r="JM44" s="1460">
        <f t="shared" si="738"/>
        <v>0</v>
      </c>
      <c r="JN44" s="1460">
        <f t="shared" si="739"/>
        <v>0</v>
      </c>
      <c r="JO44" s="1460">
        <f t="shared" si="740"/>
        <v>0</v>
      </c>
      <c r="JP44" s="1460">
        <f t="shared" si="741"/>
        <v>0</v>
      </c>
      <c r="JQ44" s="1460">
        <f t="shared" si="742"/>
        <v>0</v>
      </c>
      <c r="JR44" s="1460">
        <f t="shared" si="743"/>
        <v>0</v>
      </c>
      <c r="JS44" s="1460">
        <f t="shared" si="744"/>
        <v>0</v>
      </c>
      <c r="JT44" s="1460">
        <f t="shared" si="745"/>
        <v>0</v>
      </c>
      <c r="JU44" s="1460">
        <f t="shared" si="746"/>
        <v>0</v>
      </c>
      <c r="JV44" s="1460">
        <f t="shared" si="747"/>
        <v>0</v>
      </c>
      <c r="JW44" s="1460">
        <f t="shared" si="748"/>
        <v>0</v>
      </c>
      <c r="JX44" s="1460">
        <f t="shared" si="749"/>
        <v>0</v>
      </c>
      <c r="JY44" s="1460">
        <f t="shared" si="750"/>
        <v>0</v>
      </c>
      <c r="JZ44" s="1460">
        <f t="shared" si="751"/>
        <v>0</v>
      </c>
      <c r="KA44" s="1460">
        <f t="shared" si="752"/>
        <v>0</v>
      </c>
      <c r="KB44" s="1460">
        <f t="shared" si="753"/>
        <v>0</v>
      </c>
      <c r="KC44" s="1460">
        <f t="shared" si="754"/>
        <v>0</v>
      </c>
      <c r="KD44" s="1460">
        <f t="shared" si="755"/>
        <v>0</v>
      </c>
      <c r="KE44" s="1460">
        <f t="shared" si="756"/>
        <v>0</v>
      </c>
      <c r="KF44" s="1460">
        <f t="shared" si="757"/>
        <v>0</v>
      </c>
      <c r="KG44" s="1460">
        <f t="shared" si="758"/>
        <v>0</v>
      </c>
      <c r="KH44" s="1460">
        <f t="shared" si="759"/>
        <v>0</v>
      </c>
      <c r="KI44" s="1460">
        <f t="shared" si="760"/>
        <v>0</v>
      </c>
      <c r="KJ44" s="1460">
        <f t="shared" si="761"/>
        <v>0</v>
      </c>
      <c r="KK44" s="1460">
        <f t="shared" si="762"/>
        <v>0</v>
      </c>
      <c r="KL44" s="1460">
        <f t="shared" si="763"/>
        <v>0</v>
      </c>
      <c r="KM44" s="1460">
        <f t="shared" si="764"/>
        <v>0</v>
      </c>
      <c r="KN44" s="1460">
        <f t="shared" si="765"/>
        <v>0</v>
      </c>
      <c r="KO44" s="1460">
        <f t="shared" si="766"/>
        <v>0</v>
      </c>
      <c r="KP44" s="1460">
        <f t="shared" si="767"/>
        <v>0</v>
      </c>
      <c r="KQ44" s="1460">
        <f t="shared" si="768"/>
        <v>0</v>
      </c>
      <c r="KR44" s="1460">
        <f t="shared" si="769"/>
        <v>0</v>
      </c>
      <c r="KS44" s="1460">
        <f t="shared" si="770"/>
        <v>0</v>
      </c>
      <c r="KT44" s="1460">
        <f t="shared" si="771"/>
        <v>0</v>
      </c>
      <c r="KU44" s="1460">
        <f t="shared" si="772"/>
        <v>0</v>
      </c>
      <c r="KV44" s="1460">
        <f t="shared" si="773"/>
        <v>0</v>
      </c>
      <c r="KW44" s="1460">
        <f t="shared" si="774"/>
        <v>0</v>
      </c>
      <c r="KX44" s="1460">
        <f t="shared" si="775"/>
        <v>0</v>
      </c>
      <c r="KY44" s="1460">
        <f t="shared" si="776"/>
        <v>0</v>
      </c>
      <c r="KZ44" s="1460">
        <f t="shared" si="777"/>
        <v>0</v>
      </c>
      <c r="LA44" s="1460">
        <f t="shared" si="778"/>
        <v>0</v>
      </c>
      <c r="LB44" s="1460">
        <f t="shared" si="779"/>
        <v>0</v>
      </c>
      <c r="LC44" s="1460">
        <f t="shared" si="780"/>
        <v>0</v>
      </c>
      <c r="LD44" s="1460">
        <f t="shared" si="781"/>
        <v>0</v>
      </c>
      <c r="LE44" s="1460">
        <f t="shared" si="782"/>
        <v>0</v>
      </c>
      <c r="LF44" s="1460">
        <f t="shared" si="783"/>
        <v>0</v>
      </c>
      <c r="LG44" s="1460">
        <f t="shared" si="784"/>
        <v>0</v>
      </c>
      <c r="LH44" s="1460">
        <f t="shared" si="785"/>
        <v>0</v>
      </c>
      <c r="LI44" s="1460">
        <f t="shared" si="786"/>
        <v>0</v>
      </c>
      <c r="LJ44" s="1460">
        <f t="shared" si="787"/>
        <v>0</v>
      </c>
      <c r="LK44" s="1460">
        <f t="shared" si="788"/>
        <v>0</v>
      </c>
      <c r="LL44" s="1460">
        <f t="shared" si="789"/>
        <v>0</v>
      </c>
      <c r="LM44" s="1460">
        <f t="shared" si="790"/>
        <v>0</v>
      </c>
      <c r="LN44" s="1460">
        <f t="shared" si="791"/>
        <v>0</v>
      </c>
      <c r="LO44" s="1460">
        <f t="shared" si="792"/>
        <v>0</v>
      </c>
      <c r="LP44" s="1460">
        <f t="shared" si="793"/>
        <v>0</v>
      </c>
      <c r="LQ44" s="1460">
        <f t="shared" si="794"/>
        <v>0</v>
      </c>
      <c r="LR44" s="1460">
        <f t="shared" si="795"/>
        <v>0</v>
      </c>
      <c r="LS44" s="1460">
        <f t="shared" si="796"/>
        <v>0</v>
      </c>
      <c r="LW44" s="1467">
        <f t="shared" si="797"/>
        <v>0</v>
      </c>
      <c r="LX44" s="1467">
        <f t="shared" si="798"/>
        <v>0</v>
      </c>
      <c r="LY44" s="1467">
        <f t="shared" si="799"/>
        <v>0</v>
      </c>
      <c r="LZ44" s="1467">
        <f t="shared" si="800"/>
        <v>0</v>
      </c>
      <c r="MA44" s="1506"/>
      <c r="MB44" s="1460">
        <f t="shared" si="801"/>
        <v>0</v>
      </c>
      <c r="MC44" s="1460">
        <f t="shared" si="805"/>
        <v>0</v>
      </c>
      <c r="MD44" s="1460">
        <f t="shared" si="805"/>
        <v>0</v>
      </c>
      <c r="ME44" s="1460">
        <f t="shared" si="805"/>
        <v>0</v>
      </c>
      <c r="MF44" s="1460">
        <f t="shared" si="805"/>
        <v>0</v>
      </c>
      <c r="MG44" s="1460">
        <f t="shared" si="805"/>
        <v>0</v>
      </c>
      <c r="MH44" s="1460">
        <f t="shared" si="805"/>
        <v>0</v>
      </c>
      <c r="MI44" s="1460">
        <f t="shared" si="805"/>
        <v>0</v>
      </c>
      <c r="MJ44" s="1460">
        <f t="shared" si="805"/>
        <v>0</v>
      </c>
      <c r="MK44" s="1460">
        <f t="shared" si="805"/>
        <v>0</v>
      </c>
      <c r="ML44" s="1460">
        <f t="shared" si="805"/>
        <v>0</v>
      </c>
      <c r="MM44" s="1460">
        <f t="shared" si="805"/>
        <v>0</v>
      </c>
      <c r="MN44" s="1460">
        <f t="shared" si="805"/>
        <v>0</v>
      </c>
      <c r="MO44" s="1460">
        <f t="shared" si="805"/>
        <v>0</v>
      </c>
      <c r="MP44" s="1460">
        <f t="shared" si="805"/>
        <v>0</v>
      </c>
      <c r="MQ44" s="1460">
        <f t="shared" si="805"/>
        <v>0</v>
      </c>
      <c r="MR44" s="1460">
        <f t="shared" si="805"/>
        <v>0</v>
      </c>
      <c r="MS44" s="1460">
        <f t="shared" si="811"/>
        <v>0</v>
      </c>
      <c r="MT44" s="1460">
        <f t="shared" si="811"/>
        <v>0</v>
      </c>
      <c r="MU44" s="1460">
        <f t="shared" si="811"/>
        <v>0</v>
      </c>
      <c r="MV44" s="1460">
        <f t="shared" si="811"/>
        <v>0</v>
      </c>
      <c r="MW44" s="1460">
        <f t="shared" si="811"/>
        <v>0</v>
      </c>
      <c r="MX44" s="1460">
        <f t="shared" si="811"/>
        <v>0</v>
      </c>
      <c r="MY44" s="1460">
        <f t="shared" si="811"/>
        <v>0</v>
      </c>
      <c r="MZ44" s="1460">
        <f t="shared" si="811"/>
        <v>0</v>
      </c>
      <c r="NA44" s="1460">
        <f t="shared" si="811"/>
        <v>0</v>
      </c>
      <c r="NB44" s="1460">
        <f t="shared" si="811"/>
        <v>0</v>
      </c>
      <c r="NC44" s="1460">
        <f t="shared" si="811"/>
        <v>0</v>
      </c>
      <c r="ND44" s="1460">
        <f t="shared" si="811"/>
        <v>0</v>
      </c>
      <c r="NE44" s="1460">
        <f t="shared" si="811"/>
        <v>0</v>
      </c>
      <c r="NF44" s="1460">
        <f t="shared" si="811"/>
        <v>0</v>
      </c>
      <c r="NG44" s="1460">
        <f t="shared" si="811"/>
        <v>0</v>
      </c>
      <c r="NH44" s="1460">
        <f t="shared" si="811"/>
        <v>0</v>
      </c>
      <c r="NI44" s="1460">
        <f t="shared" si="812"/>
        <v>0</v>
      </c>
      <c r="NJ44" s="1460">
        <f t="shared" si="812"/>
        <v>0</v>
      </c>
      <c r="NK44" s="1460">
        <f t="shared" si="812"/>
        <v>0</v>
      </c>
      <c r="NL44" s="1460">
        <f t="shared" si="812"/>
        <v>0</v>
      </c>
      <c r="NM44" s="1460">
        <f t="shared" si="812"/>
        <v>0</v>
      </c>
      <c r="NN44" s="1460">
        <f t="shared" si="812"/>
        <v>0</v>
      </c>
      <c r="NO44" s="1460">
        <f t="shared" si="812"/>
        <v>0</v>
      </c>
      <c r="NP44" s="1460">
        <f t="shared" si="812"/>
        <v>0</v>
      </c>
      <c r="NQ44" s="1460">
        <f t="shared" si="812"/>
        <v>0</v>
      </c>
      <c r="NR44" s="1460">
        <f t="shared" si="812"/>
        <v>0</v>
      </c>
      <c r="NS44" s="1460">
        <f t="shared" si="812"/>
        <v>0</v>
      </c>
      <c r="NT44" s="1460">
        <f t="shared" si="812"/>
        <v>0</v>
      </c>
      <c r="NU44" s="1460">
        <f t="shared" si="812"/>
        <v>0</v>
      </c>
      <c r="NV44" s="1460">
        <f t="shared" si="812"/>
        <v>0</v>
      </c>
      <c r="NW44" s="1460">
        <f t="shared" si="812"/>
        <v>0</v>
      </c>
      <c r="NX44" s="1460">
        <f t="shared" si="812"/>
        <v>0</v>
      </c>
      <c r="NY44" s="1460">
        <f t="shared" si="814"/>
        <v>0</v>
      </c>
      <c r="NZ44" s="1460">
        <f t="shared" si="814"/>
        <v>0</v>
      </c>
      <c r="OA44" s="1460">
        <f t="shared" si="814"/>
        <v>0</v>
      </c>
      <c r="OB44" s="1460">
        <f t="shared" si="814"/>
        <v>0</v>
      </c>
      <c r="OC44" s="1460">
        <f t="shared" si="814"/>
        <v>0</v>
      </c>
      <c r="OD44" s="1460">
        <f t="shared" si="814"/>
        <v>0</v>
      </c>
      <c r="OE44" s="1460">
        <f t="shared" si="814"/>
        <v>0</v>
      </c>
      <c r="OF44" s="1460">
        <f t="shared" si="814"/>
        <v>0</v>
      </c>
      <c r="OG44" s="1460">
        <f t="shared" si="814"/>
        <v>0</v>
      </c>
      <c r="OH44" s="1460">
        <f t="shared" si="814"/>
        <v>0</v>
      </c>
      <c r="OI44" s="1460">
        <f t="shared" si="814"/>
        <v>0</v>
      </c>
      <c r="OJ44" s="1460">
        <f t="shared" si="814"/>
        <v>0</v>
      </c>
      <c r="OK44" s="1460">
        <f t="shared" si="814"/>
        <v>0</v>
      </c>
      <c r="OL44" s="1460">
        <f t="shared" si="814"/>
        <v>0</v>
      </c>
      <c r="OM44" s="1460">
        <f t="shared" si="814"/>
        <v>0</v>
      </c>
      <c r="ON44" s="1460">
        <f t="shared" si="814"/>
        <v>0</v>
      </c>
      <c r="OO44" s="1460">
        <f t="shared" si="813"/>
        <v>0</v>
      </c>
      <c r="OP44" s="1460">
        <f t="shared" si="807"/>
        <v>0</v>
      </c>
      <c r="OQ44" s="1460">
        <f t="shared" si="807"/>
        <v>0</v>
      </c>
      <c r="OR44" s="1460">
        <f t="shared" si="807"/>
        <v>0</v>
      </c>
      <c r="OS44" s="1460">
        <f t="shared" si="807"/>
        <v>0</v>
      </c>
      <c r="OT44" s="1460">
        <f t="shared" si="807"/>
        <v>0</v>
      </c>
      <c r="OU44" s="1460">
        <f t="shared" si="807"/>
        <v>0</v>
      </c>
      <c r="OV44" s="1460">
        <f t="shared" si="807"/>
        <v>0</v>
      </c>
      <c r="OW44" s="1460">
        <f t="shared" si="807"/>
        <v>0</v>
      </c>
      <c r="OX44" s="1460">
        <f t="shared" si="807"/>
        <v>0</v>
      </c>
      <c r="OY44" s="1460">
        <f t="shared" si="807"/>
        <v>0</v>
      </c>
      <c r="OZ44" s="1460">
        <f t="shared" si="807"/>
        <v>0</v>
      </c>
      <c r="PA44" s="1460">
        <f t="shared" si="807"/>
        <v>0</v>
      </c>
      <c r="PB44" s="1460">
        <f t="shared" si="807"/>
        <v>0</v>
      </c>
      <c r="PC44" s="1460">
        <f t="shared" si="807"/>
        <v>0</v>
      </c>
      <c r="PD44" s="1460">
        <f t="shared" si="807"/>
        <v>0</v>
      </c>
      <c r="PE44" s="1460">
        <f t="shared" si="807"/>
        <v>0</v>
      </c>
      <c r="PF44" s="1460">
        <f t="shared" si="808"/>
        <v>0</v>
      </c>
      <c r="PG44" s="1460">
        <f t="shared" si="808"/>
        <v>0</v>
      </c>
      <c r="PH44" s="1460">
        <f t="shared" si="808"/>
        <v>0</v>
      </c>
      <c r="PI44" s="1460">
        <f t="shared" si="808"/>
        <v>0</v>
      </c>
      <c r="PJ44" s="1460">
        <f t="shared" si="808"/>
        <v>0</v>
      </c>
      <c r="PK44" s="1460">
        <f t="shared" si="808"/>
        <v>0</v>
      </c>
      <c r="PL44" s="1460">
        <f t="shared" si="808"/>
        <v>0</v>
      </c>
      <c r="PM44" s="1460">
        <f t="shared" si="808"/>
        <v>0</v>
      </c>
      <c r="PN44" s="1460">
        <f t="shared" si="808"/>
        <v>0</v>
      </c>
      <c r="PO44" s="1460">
        <f t="shared" si="808"/>
        <v>0</v>
      </c>
      <c r="PP44" s="1460">
        <f t="shared" si="808"/>
        <v>0</v>
      </c>
      <c r="PQ44" s="1460">
        <f t="shared" si="808"/>
        <v>0</v>
      </c>
      <c r="PR44" s="1460">
        <f t="shared" si="808"/>
        <v>0</v>
      </c>
      <c r="PS44" s="1460">
        <f t="shared" si="808"/>
        <v>0</v>
      </c>
      <c r="PT44" s="1460">
        <f t="shared" si="808"/>
        <v>0</v>
      </c>
      <c r="PU44" s="1460">
        <f t="shared" si="808"/>
        <v>0</v>
      </c>
      <c r="PV44" s="1460">
        <f t="shared" si="810"/>
        <v>0</v>
      </c>
      <c r="PW44" s="1460">
        <f t="shared" si="810"/>
        <v>0</v>
      </c>
      <c r="PX44" s="1460">
        <f t="shared" si="810"/>
        <v>0</v>
      </c>
      <c r="PY44" s="1460">
        <f t="shared" si="810"/>
        <v>0</v>
      </c>
      <c r="PZ44" s="1460">
        <f t="shared" si="810"/>
        <v>0</v>
      </c>
      <c r="QA44" s="1460">
        <f t="shared" si="810"/>
        <v>0</v>
      </c>
      <c r="QB44" s="1460">
        <f t="shared" si="810"/>
        <v>0</v>
      </c>
      <c r="QC44" s="1460">
        <f t="shared" si="810"/>
        <v>0</v>
      </c>
      <c r="QD44" s="1460">
        <f t="shared" si="810"/>
        <v>0</v>
      </c>
      <c r="QE44" s="1460">
        <f t="shared" si="810"/>
        <v>0</v>
      </c>
      <c r="QF44" s="1460">
        <f t="shared" si="810"/>
        <v>0</v>
      </c>
      <c r="QG44" s="1460">
        <f t="shared" si="810"/>
        <v>0</v>
      </c>
      <c r="QH44" s="1460">
        <f t="shared" si="810"/>
        <v>0</v>
      </c>
      <c r="QI44" s="1460">
        <f t="shared" si="810"/>
        <v>0</v>
      </c>
      <c r="QJ44" s="1460">
        <f t="shared" si="810"/>
        <v>0</v>
      </c>
      <c r="QK44" s="1460">
        <f t="shared" si="810"/>
        <v>0</v>
      </c>
      <c r="QL44" s="1460">
        <f t="shared" si="809"/>
        <v>0</v>
      </c>
      <c r="QM44" s="1460">
        <f t="shared" si="809"/>
        <v>0</v>
      </c>
      <c r="QN44" s="1460">
        <f t="shared" si="809"/>
        <v>0</v>
      </c>
      <c r="QO44" s="1460">
        <f t="shared" si="809"/>
        <v>0</v>
      </c>
      <c r="QP44" s="1460">
        <f t="shared" si="809"/>
        <v>0</v>
      </c>
      <c r="QQ44" s="1460">
        <f t="shared" si="809"/>
        <v>0</v>
      </c>
    </row>
    <row r="45" spans="1:459" s="1466" customFormat="1" ht="22.5" customHeight="1">
      <c r="A45" s="1468"/>
      <c r="B45" s="1469"/>
      <c r="C45" s="1469"/>
      <c r="D45" s="1470"/>
      <c r="E45" s="1471"/>
      <c r="F45" s="1472"/>
      <c r="G45" s="1472"/>
      <c r="H45" s="1473">
        <f t="shared" si="639"/>
        <v>0</v>
      </c>
      <c r="I45" s="1474">
        <v>0</v>
      </c>
      <c r="J45" s="1475">
        <f t="shared" si="437"/>
        <v>0</v>
      </c>
      <c r="K45" s="1476">
        <v>0</v>
      </c>
      <c r="L45" s="1477">
        <f t="shared" si="640"/>
        <v>0</v>
      </c>
      <c r="M45" s="1477">
        <f t="shared" si="641"/>
        <v>0</v>
      </c>
      <c r="N45" s="1478"/>
      <c r="O45" s="1479">
        <v>0</v>
      </c>
      <c r="P45" s="1480">
        <v>0</v>
      </c>
      <c r="Q45" s="1828">
        <v>0</v>
      </c>
      <c r="R45" s="1831">
        <f t="shared" si="642"/>
        <v>0</v>
      </c>
      <c r="S45" s="1481">
        <f>IF(AND(SUM(O45:Q45)=0,N45="NNN"),MIN('Operating History and Pro Forma'!$M$33,'Operating History and Pro Forma'!$T$15)*D45,SUM(O45:Q45)*D45)</f>
        <v>0</v>
      </c>
      <c r="T45" s="1482">
        <f t="shared" si="643"/>
        <v>0</v>
      </c>
      <c r="U45" s="1483">
        <f t="shared" si="644"/>
        <v>0</v>
      </c>
      <c r="V45" s="1480"/>
      <c r="W45" s="1514"/>
      <c r="X45" s="1486" t="str">
        <f t="shared" si="645"/>
        <v/>
      </c>
      <c r="Y45" s="1487">
        <f t="shared" si="646"/>
        <v>0</v>
      </c>
      <c r="Z45" s="1488"/>
      <c r="AA45" s="1488"/>
      <c r="AB45" s="1488"/>
      <c r="AC45" s="1488"/>
      <c r="AD45" s="1489">
        <f t="shared" si="647"/>
        <v>0</v>
      </c>
      <c r="AE45" s="1490" t="str">
        <f t="shared" si="648"/>
        <v/>
      </c>
      <c r="AF45" s="1491">
        <f t="shared" si="649"/>
        <v>0</v>
      </c>
      <c r="AG45" s="1492">
        <f t="shared" si="650"/>
        <v>0</v>
      </c>
      <c r="AH45" s="1493">
        <f t="shared" si="802"/>
        <v>0</v>
      </c>
      <c r="AI45" s="1493">
        <f t="shared" si="802"/>
        <v>0</v>
      </c>
      <c r="AJ45" s="1494">
        <f t="shared" si="802"/>
        <v>0</v>
      </c>
      <c r="AK45" s="1494">
        <f t="shared" si="802"/>
        <v>0</v>
      </c>
      <c r="AL45" s="1495">
        <f t="shared" si="802"/>
        <v>0</v>
      </c>
      <c r="AM45" s="1496">
        <f t="shared" si="802"/>
        <v>0</v>
      </c>
      <c r="AN45" s="1497">
        <f t="shared" si="399"/>
        <v>0</v>
      </c>
      <c r="AO45" s="1498">
        <f t="shared" si="443"/>
        <v>0</v>
      </c>
      <c r="AP45" s="1499">
        <f t="shared" si="651"/>
        <v>0</v>
      </c>
      <c r="AQ45" s="1500">
        <f t="shared" si="652"/>
        <v>0</v>
      </c>
      <c r="AR45" s="1501">
        <f t="shared" si="653"/>
        <v>0</v>
      </c>
      <c r="AS45" s="1498">
        <f t="shared" si="403"/>
        <v>0</v>
      </c>
      <c r="AT45" s="1501">
        <f t="shared" si="654"/>
        <v>0</v>
      </c>
      <c r="AU45" s="1498">
        <f t="shared" si="655"/>
        <v>1</v>
      </c>
      <c r="AV45" s="1498">
        <f t="shared" si="656"/>
        <v>2</v>
      </c>
      <c r="AW45" s="1499">
        <f t="shared" si="657"/>
        <v>0</v>
      </c>
      <c r="AX45" s="1502">
        <f t="shared" si="658"/>
        <v>0</v>
      </c>
      <c r="AY45" s="1503">
        <f t="shared" si="659"/>
        <v>0</v>
      </c>
      <c r="AZ45" s="1498">
        <f t="shared" si="660"/>
        <v>2</v>
      </c>
      <c r="BA45" s="1498">
        <f t="shared" si="661"/>
        <v>3</v>
      </c>
      <c r="BB45" s="1499">
        <f t="shared" si="662"/>
        <v>0</v>
      </c>
      <c r="BC45" s="1502">
        <f t="shared" si="663"/>
        <v>0</v>
      </c>
      <c r="BD45" s="1503">
        <f t="shared" si="664"/>
        <v>0</v>
      </c>
      <c r="BE45" s="1498">
        <f t="shared" si="665"/>
        <v>3</v>
      </c>
      <c r="BF45" s="1498">
        <f t="shared" si="666"/>
        <v>4</v>
      </c>
      <c r="BG45" s="1499">
        <f t="shared" si="667"/>
        <v>0</v>
      </c>
      <c r="BH45" s="1502">
        <f t="shared" si="668"/>
        <v>0</v>
      </c>
      <c r="BI45" s="1502">
        <f t="shared" si="669"/>
        <v>0</v>
      </c>
      <c r="BJ45" s="1504">
        <f t="shared" si="670"/>
        <v>1900</v>
      </c>
      <c r="BK45" s="1505" t="str">
        <f t="shared" si="671"/>
        <v/>
      </c>
      <c r="BL45" s="1506"/>
      <c r="BM45" s="1507">
        <f t="shared" si="672"/>
        <v>0</v>
      </c>
      <c r="BN45" s="1508">
        <f t="shared" si="803"/>
        <v>0</v>
      </c>
      <c r="BO45" s="1508">
        <f t="shared" si="803"/>
        <v>0</v>
      </c>
      <c r="BP45" s="1508">
        <f t="shared" si="803"/>
        <v>0</v>
      </c>
      <c r="BQ45" s="1508">
        <f t="shared" si="803"/>
        <v>0</v>
      </c>
      <c r="BR45" s="1508">
        <f t="shared" si="803"/>
        <v>0</v>
      </c>
      <c r="BS45" s="1508">
        <f t="shared" si="803"/>
        <v>0</v>
      </c>
      <c r="BT45" s="1508">
        <f t="shared" si="803"/>
        <v>0</v>
      </c>
      <c r="BU45" s="1508">
        <f t="shared" si="803"/>
        <v>0</v>
      </c>
      <c r="BV45" s="1508">
        <f t="shared" si="803"/>
        <v>0</v>
      </c>
      <c r="BW45" s="1508">
        <f t="shared" si="803"/>
        <v>0</v>
      </c>
      <c r="BX45" s="1508">
        <f t="shared" si="803"/>
        <v>0</v>
      </c>
      <c r="BY45" s="1507">
        <f t="shared" si="803"/>
        <v>0</v>
      </c>
      <c r="BZ45" s="1508">
        <f t="shared" si="803"/>
        <v>0</v>
      </c>
      <c r="CA45" s="1508">
        <f t="shared" si="803"/>
        <v>0</v>
      </c>
      <c r="CB45" s="1508">
        <f t="shared" si="803"/>
        <v>0</v>
      </c>
      <c r="CC45" s="1508">
        <f t="shared" si="803"/>
        <v>0</v>
      </c>
      <c r="CD45" s="1508">
        <f t="shared" si="816"/>
        <v>0</v>
      </c>
      <c r="CE45" s="1508">
        <f t="shared" si="816"/>
        <v>0</v>
      </c>
      <c r="CF45" s="1508">
        <f t="shared" si="816"/>
        <v>0</v>
      </c>
      <c r="CG45" s="1508">
        <f t="shared" si="816"/>
        <v>0</v>
      </c>
      <c r="CH45" s="1508">
        <f t="shared" si="816"/>
        <v>0</v>
      </c>
      <c r="CI45" s="1508">
        <f t="shared" si="816"/>
        <v>0</v>
      </c>
      <c r="CJ45" s="1509">
        <f t="shared" si="816"/>
        <v>0</v>
      </c>
      <c r="CK45" s="1507">
        <f t="shared" si="816"/>
        <v>0</v>
      </c>
      <c r="CL45" s="1508">
        <f t="shared" si="816"/>
        <v>0</v>
      </c>
      <c r="CM45" s="1508">
        <f t="shared" si="816"/>
        <v>0</v>
      </c>
      <c r="CN45" s="1508">
        <f t="shared" si="816"/>
        <v>0</v>
      </c>
      <c r="CO45" s="1508">
        <f t="shared" si="816"/>
        <v>0</v>
      </c>
      <c r="CP45" s="1508">
        <f t="shared" si="816"/>
        <v>0</v>
      </c>
      <c r="CQ45" s="1508">
        <f t="shared" si="816"/>
        <v>0</v>
      </c>
      <c r="CR45" s="1508">
        <f t="shared" si="816"/>
        <v>0</v>
      </c>
      <c r="CS45" s="1508">
        <f t="shared" si="816"/>
        <v>0</v>
      </c>
      <c r="CT45" s="1508">
        <f t="shared" si="817"/>
        <v>0</v>
      </c>
      <c r="CU45" s="1508">
        <f t="shared" si="817"/>
        <v>0</v>
      </c>
      <c r="CV45" s="1509">
        <f t="shared" si="817"/>
        <v>0</v>
      </c>
      <c r="CW45" s="1508">
        <f t="shared" si="817"/>
        <v>0</v>
      </c>
      <c r="CX45" s="1508">
        <f t="shared" si="817"/>
        <v>0</v>
      </c>
      <c r="CY45" s="1508">
        <f t="shared" si="817"/>
        <v>0</v>
      </c>
      <c r="CZ45" s="1508">
        <f t="shared" si="817"/>
        <v>0</v>
      </c>
      <c r="DA45" s="1508">
        <f t="shared" si="817"/>
        <v>0</v>
      </c>
      <c r="DB45" s="1508">
        <f t="shared" si="817"/>
        <v>0</v>
      </c>
      <c r="DC45" s="1508">
        <f t="shared" si="817"/>
        <v>0</v>
      </c>
      <c r="DD45" s="1508">
        <f t="shared" si="817"/>
        <v>0</v>
      </c>
      <c r="DE45" s="1508">
        <f t="shared" si="817"/>
        <v>0</v>
      </c>
      <c r="DF45" s="1508">
        <f t="shared" si="817"/>
        <v>0</v>
      </c>
      <c r="DG45" s="1508">
        <f t="shared" si="817"/>
        <v>0</v>
      </c>
      <c r="DH45" s="1509">
        <f t="shared" si="817"/>
        <v>0</v>
      </c>
      <c r="DI45" s="1508">
        <f t="shared" si="817"/>
        <v>0</v>
      </c>
      <c r="DJ45" s="1508">
        <f t="shared" si="818"/>
        <v>0</v>
      </c>
      <c r="DK45" s="1508">
        <f t="shared" si="818"/>
        <v>0</v>
      </c>
      <c r="DL45" s="1508">
        <f t="shared" si="818"/>
        <v>0</v>
      </c>
      <c r="DM45" s="1508">
        <f t="shared" si="818"/>
        <v>0</v>
      </c>
      <c r="DN45" s="1508">
        <f t="shared" si="818"/>
        <v>0</v>
      </c>
      <c r="DO45" s="1508">
        <f t="shared" si="818"/>
        <v>0</v>
      </c>
      <c r="DP45" s="1508">
        <f t="shared" si="818"/>
        <v>0</v>
      </c>
      <c r="DQ45" s="1508">
        <f t="shared" si="818"/>
        <v>0</v>
      </c>
      <c r="DR45" s="1508">
        <f t="shared" si="818"/>
        <v>0</v>
      </c>
      <c r="DS45" s="1508">
        <f t="shared" si="818"/>
        <v>0</v>
      </c>
      <c r="DT45" s="1509">
        <f t="shared" si="818"/>
        <v>0</v>
      </c>
      <c r="DU45" s="1507">
        <f t="shared" si="818"/>
        <v>0</v>
      </c>
      <c r="DV45" s="1508">
        <f t="shared" si="818"/>
        <v>0</v>
      </c>
      <c r="DW45" s="1508">
        <f t="shared" si="818"/>
        <v>0</v>
      </c>
      <c r="DX45" s="1508">
        <f t="shared" si="818"/>
        <v>0</v>
      </c>
      <c r="DY45" s="1508">
        <f t="shared" si="818"/>
        <v>0</v>
      </c>
      <c r="DZ45" s="1508">
        <f t="shared" si="819"/>
        <v>0</v>
      </c>
      <c r="EA45" s="1508">
        <f t="shared" si="819"/>
        <v>0</v>
      </c>
      <c r="EB45" s="1508">
        <f t="shared" si="819"/>
        <v>0</v>
      </c>
      <c r="EC45" s="1508">
        <f t="shared" si="819"/>
        <v>0</v>
      </c>
      <c r="ED45" s="1508">
        <f t="shared" si="819"/>
        <v>0</v>
      </c>
      <c r="EE45" s="1508">
        <f t="shared" si="819"/>
        <v>0</v>
      </c>
      <c r="EF45" s="1508">
        <f t="shared" si="819"/>
        <v>0</v>
      </c>
      <c r="EG45" s="1507">
        <f t="shared" si="819"/>
        <v>0</v>
      </c>
      <c r="EH45" s="1508">
        <f t="shared" si="819"/>
        <v>0</v>
      </c>
      <c r="EI45" s="1508">
        <f t="shared" si="819"/>
        <v>0</v>
      </c>
      <c r="EJ45" s="1508">
        <f t="shared" si="819"/>
        <v>0</v>
      </c>
      <c r="EK45" s="1508">
        <f t="shared" si="819"/>
        <v>0</v>
      </c>
      <c r="EL45" s="1508">
        <f t="shared" si="819"/>
        <v>0</v>
      </c>
      <c r="EM45" s="1508">
        <f t="shared" si="819"/>
        <v>0</v>
      </c>
      <c r="EN45" s="1508">
        <f t="shared" si="819"/>
        <v>0</v>
      </c>
      <c r="EO45" s="1508">
        <f t="shared" si="819"/>
        <v>0</v>
      </c>
      <c r="EP45" s="1508">
        <f t="shared" si="820"/>
        <v>0</v>
      </c>
      <c r="EQ45" s="1508">
        <f t="shared" si="820"/>
        <v>0</v>
      </c>
      <c r="ER45" s="1509">
        <f t="shared" si="820"/>
        <v>0</v>
      </c>
      <c r="ES45" s="1507">
        <f t="shared" si="820"/>
        <v>0</v>
      </c>
      <c r="ET45" s="1508">
        <f t="shared" si="820"/>
        <v>0</v>
      </c>
      <c r="EU45" s="1508">
        <f t="shared" si="820"/>
        <v>0</v>
      </c>
      <c r="EV45" s="1508">
        <f t="shared" si="820"/>
        <v>0</v>
      </c>
      <c r="EW45" s="1508">
        <f t="shared" si="820"/>
        <v>0</v>
      </c>
      <c r="EX45" s="1508">
        <f t="shared" si="820"/>
        <v>0</v>
      </c>
      <c r="EY45" s="1508">
        <f t="shared" si="820"/>
        <v>0</v>
      </c>
      <c r="EZ45" s="1508">
        <f t="shared" si="820"/>
        <v>0</v>
      </c>
      <c r="FA45" s="1508">
        <f t="shared" si="820"/>
        <v>0</v>
      </c>
      <c r="FB45" s="1508">
        <f t="shared" si="820"/>
        <v>0</v>
      </c>
      <c r="FC45" s="1508">
        <f t="shared" si="820"/>
        <v>0</v>
      </c>
      <c r="FD45" s="1509">
        <f t="shared" si="820"/>
        <v>0</v>
      </c>
      <c r="FE45" s="1508">
        <f t="shared" si="820"/>
        <v>0</v>
      </c>
      <c r="FF45" s="1508">
        <f t="shared" si="821"/>
        <v>0</v>
      </c>
      <c r="FG45" s="1508">
        <f t="shared" si="822"/>
        <v>0</v>
      </c>
      <c r="FH45" s="1508">
        <f t="shared" si="822"/>
        <v>0</v>
      </c>
      <c r="FI45" s="1508">
        <f t="shared" si="822"/>
        <v>0</v>
      </c>
      <c r="FJ45" s="1508">
        <f t="shared" si="822"/>
        <v>0</v>
      </c>
      <c r="FK45" s="1508">
        <f t="shared" si="822"/>
        <v>0</v>
      </c>
      <c r="FL45" s="1508">
        <f t="shared" si="822"/>
        <v>0</v>
      </c>
      <c r="FM45" s="1508">
        <f t="shared" si="822"/>
        <v>0</v>
      </c>
      <c r="FN45" s="1508">
        <f t="shared" si="822"/>
        <v>0</v>
      </c>
      <c r="FO45" s="1508">
        <f t="shared" si="822"/>
        <v>0</v>
      </c>
      <c r="FP45" s="1509">
        <f t="shared" si="822"/>
        <v>0</v>
      </c>
      <c r="FQ45" s="1508">
        <f t="shared" si="822"/>
        <v>0</v>
      </c>
      <c r="FR45" s="1508">
        <f t="shared" si="822"/>
        <v>0</v>
      </c>
      <c r="FS45" s="1508">
        <f t="shared" si="822"/>
        <v>0</v>
      </c>
      <c r="FT45" s="1508">
        <f t="shared" si="822"/>
        <v>0</v>
      </c>
      <c r="FU45" s="1508">
        <f t="shared" si="822"/>
        <v>0</v>
      </c>
      <c r="FV45" s="1508">
        <f t="shared" si="822"/>
        <v>0</v>
      </c>
      <c r="FW45" s="1508">
        <f t="shared" si="804"/>
        <v>0</v>
      </c>
      <c r="FX45" s="1508">
        <f t="shared" si="804"/>
        <v>0</v>
      </c>
      <c r="FY45" s="1508">
        <f t="shared" si="804"/>
        <v>0</v>
      </c>
      <c r="FZ45" s="1508">
        <f t="shared" si="804"/>
        <v>0</v>
      </c>
      <c r="GA45" s="1508">
        <f t="shared" si="804"/>
        <v>0</v>
      </c>
      <c r="GB45" s="1509">
        <f t="shared" si="804"/>
        <v>0</v>
      </c>
      <c r="GC45" s="1506"/>
      <c r="GD45" s="1458">
        <f t="shared" si="673"/>
        <v>1</v>
      </c>
      <c r="GE45" s="1510">
        <f t="shared" si="815"/>
        <v>0</v>
      </c>
      <c r="GF45" s="1511">
        <f t="shared" si="815"/>
        <v>0</v>
      </c>
      <c r="GG45" s="1511">
        <f t="shared" si="815"/>
        <v>0</v>
      </c>
      <c r="GH45" s="1511">
        <f t="shared" si="815"/>
        <v>0</v>
      </c>
      <c r="GI45" s="1511">
        <f t="shared" si="815"/>
        <v>0</v>
      </c>
      <c r="GJ45" s="1511">
        <f t="shared" si="815"/>
        <v>0</v>
      </c>
      <c r="GK45" s="1511">
        <f t="shared" si="815"/>
        <v>0</v>
      </c>
      <c r="GL45" s="1511">
        <f t="shared" si="815"/>
        <v>0</v>
      </c>
      <c r="GM45" s="1511">
        <f t="shared" si="815"/>
        <v>0</v>
      </c>
      <c r="GN45" s="1512">
        <f t="shared" si="815"/>
        <v>0</v>
      </c>
      <c r="GO45" s="1513">
        <f t="shared" si="674"/>
        <v>0</v>
      </c>
      <c r="GP45" s="1506"/>
      <c r="GQ45" s="1510">
        <f t="shared" si="806"/>
        <v>0</v>
      </c>
      <c r="GR45" s="1511">
        <f t="shared" si="806"/>
        <v>0</v>
      </c>
      <c r="GS45" s="1511">
        <f t="shared" si="806"/>
        <v>0</v>
      </c>
      <c r="GT45" s="1511">
        <f t="shared" si="806"/>
        <v>0</v>
      </c>
      <c r="GU45" s="1511">
        <f t="shared" si="806"/>
        <v>0</v>
      </c>
      <c r="GV45" s="1511">
        <f t="shared" si="806"/>
        <v>0</v>
      </c>
      <c r="GW45" s="1511">
        <f t="shared" si="806"/>
        <v>0</v>
      </c>
      <c r="GX45" s="1511">
        <f t="shared" si="806"/>
        <v>0</v>
      </c>
      <c r="GY45" s="1511">
        <f t="shared" si="806"/>
        <v>0</v>
      </c>
      <c r="GZ45" s="1512">
        <f t="shared" si="806"/>
        <v>0</v>
      </c>
      <c r="HA45" s="1513">
        <f t="shared" si="675"/>
        <v>0</v>
      </c>
      <c r="HB45" s="1506">
        <f t="shared" si="676"/>
        <v>1</v>
      </c>
      <c r="HC45" s="1506"/>
      <c r="HD45" s="1508">
        <f t="shared" si="677"/>
        <v>0</v>
      </c>
      <c r="HE45" s="1460">
        <f t="shared" si="678"/>
        <v>0</v>
      </c>
      <c r="HF45" s="1460">
        <f t="shared" si="679"/>
        <v>0</v>
      </c>
      <c r="HG45" s="1460">
        <f t="shared" si="680"/>
        <v>0</v>
      </c>
      <c r="HH45" s="1460">
        <f t="shared" si="681"/>
        <v>0</v>
      </c>
      <c r="HI45" s="1460">
        <f t="shared" si="682"/>
        <v>0</v>
      </c>
      <c r="HJ45" s="1460">
        <f t="shared" si="683"/>
        <v>0</v>
      </c>
      <c r="HK45" s="1460">
        <f t="shared" si="684"/>
        <v>0</v>
      </c>
      <c r="HL45" s="1460">
        <f t="shared" si="685"/>
        <v>0</v>
      </c>
      <c r="HM45" s="1460">
        <f t="shared" si="686"/>
        <v>0</v>
      </c>
      <c r="HN45" s="1460">
        <f t="shared" si="687"/>
        <v>0</v>
      </c>
      <c r="HO45" s="1460">
        <f t="shared" si="688"/>
        <v>0</v>
      </c>
      <c r="HP45" s="1460">
        <f t="shared" si="689"/>
        <v>0</v>
      </c>
      <c r="HQ45" s="1460">
        <f t="shared" si="690"/>
        <v>0</v>
      </c>
      <c r="HR45" s="1460">
        <f t="shared" si="691"/>
        <v>0</v>
      </c>
      <c r="HS45" s="1460">
        <f t="shared" si="692"/>
        <v>0</v>
      </c>
      <c r="HT45" s="1460">
        <f t="shared" si="693"/>
        <v>0</v>
      </c>
      <c r="HU45" s="1460">
        <f t="shared" si="694"/>
        <v>0</v>
      </c>
      <c r="HV45" s="1460">
        <f t="shared" si="695"/>
        <v>0</v>
      </c>
      <c r="HW45" s="1460">
        <f t="shared" si="696"/>
        <v>0</v>
      </c>
      <c r="HX45" s="1460">
        <f t="shared" si="697"/>
        <v>0</v>
      </c>
      <c r="HY45" s="1460">
        <f t="shared" si="698"/>
        <v>0</v>
      </c>
      <c r="HZ45" s="1460">
        <f t="shared" si="699"/>
        <v>0</v>
      </c>
      <c r="IA45" s="1460">
        <f t="shared" si="700"/>
        <v>0</v>
      </c>
      <c r="IB45" s="1460">
        <f t="shared" si="701"/>
        <v>0</v>
      </c>
      <c r="IC45" s="1460">
        <f t="shared" si="702"/>
        <v>0</v>
      </c>
      <c r="ID45" s="1460">
        <f t="shared" si="703"/>
        <v>0</v>
      </c>
      <c r="IE45" s="1460">
        <f t="shared" si="704"/>
        <v>0</v>
      </c>
      <c r="IF45" s="1460">
        <f t="shared" si="705"/>
        <v>0</v>
      </c>
      <c r="IG45" s="1460">
        <f t="shared" si="706"/>
        <v>0</v>
      </c>
      <c r="IH45" s="1460">
        <f t="shared" si="707"/>
        <v>0</v>
      </c>
      <c r="II45" s="1460">
        <f t="shared" si="708"/>
        <v>0</v>
      </c>
      <c r="IJ45" s="1460">
        <f t="shared" si="709"/>
        <v>0</v>
      </c>
      <c r="IK45" s="1460">
        <f t="shared" si="710"/>
        <v>0</v>
      </c>
      <c r="IL45" s="1460">
        <f t="shared" si="711"/>
        <v>0</v>
      </c>
      <c r="IM45" s="1460">
        <f t="shared" si="712"/>
        <v>0</v>
      </c>
      <c r="IN45" s="1460">
        <f t="shared" si="713"/>
        <v>0</v>
      </c>
      <c r="IO45" s="1460">
        <f t="shared" si="714"/>
        <v>0</v>
      </c>
      <c r="IP45" s="1460">
        <f t="shared" si="715"/>
        <v>0</v>
      </c>
      <c r="IQ45" s="1460">
        <f t="shared" si="716"/>
        <v>0</v>
      </c>
      <c r="IR45" s="1460">
        <f t="shared" si="717"/>
        <v>0</v>
      </c>
      <c r="IS45" s="1460">
        <f t="shared" si="718"/>
        <v>0</v>
      </c>
      <c r="IT45" s="1460">
        <f t="shared" si="719"/>
        <v>0</v>
      </c>
      <c r="IU45" s="1460">
        <f t="shared" si="720"/>
        <v>0</v>
      </c>
      <c r="IV45" s="1460">
        <f t="shared" si="721"/>
        <v>0</v>
      </c>
      <c r="IW45" s="1460">
        <f t="shared" si="722"/>
        <v>0</v>
      </c>
      <c r="IX45" s="1460">
        <f t="shared" si="723"/>
        <v>0</v>
      </c>
      <c r="IY45" s="1460">
        <f t="shared" si="724"/>
        <v>0</v>
      </c>
      <c r="IZ45" s="1460">
        <f t="shared" si="725"/>
        <v>0</v>
      </c>
      <c r="JA45" s="1460">
        <f t="shared" si="726"/>
        <v>0</v>
      </c>
      <c r="JB45" s="1460">
        <f t="shared" si="727"/>
        <v>0</v>
      </c>
      <c r="JC45" s="1460">
        <f t="shared" si="728"/>
        <v>0</v>
      </c>
      <c r="JD45" s="1460">
        <f t="shared" si="729"/>
        <v>0</v>
      </c>
      <c r="JE45" s="1460">
        <f t="shared" si="730"/>
        <v>0</v>
      </c>
      <c r="JF45" s="1460">
        <f t="shared" si="731"/>
        <v>0</v>
      </c>
      <c r="JG45" s="1460">
        <f t="shared" si="732"/>
        <v>0</v>
      </c>
      <c r="JH45" s="1460">
        <f t="shared" si="733"/>
        <v>0</v>
      </c>
      <c r="JI45" s="1460">
        <f t="shared" si="734"/>
        <v>0</v>
      </c>
      <c r="JJ45" s="1460">
        <f t="shared" si="735"/>
        <v>0</v>
      </c>
      <c r="JK45" s="1460">
        <f t="shared" si="736"/>
        <v>0</v>
      </c>
      <c r="JL45" s="1460">
        <f t="shared" si="737"/>
        <v>0</v>
      </c>
      <c r="JM45" s="1460">
        <f t="shared" si="738"/>
        <v>0</v>
      </c>
      <c r="JN45" s="1460">
        <f t="shared" si="739"/>
        <v>0</v>
      </c>
      <c r="JO45" s="1460">
        <f t="shared" si="740"/>
        <v>0</v>
      </c>
      <c r="JP45" s="1460">
        <f t="shared" si="741"/>
        <v>0</v>
      </c>
      <c r="JQ45" s="1460">
        <f t="shared" si="742"/>
        <v>0</v>
      </c>
      <c r="JR45" s="1460">
        <f t="shared" si="743"/>
        <v>0</v>
      </c>
      <c r="JS45" s="1460">
        <f t="shared" si="744"/>
        <v>0</v>
      </c>
      <c r="JT45" s="1460">
        <f t="shared" si="745"/>
        <v>0</v>
      </c>
      <c r="JU45" s="1460">
        <f t="shared" si="746"/>
        <v>0</v>
      </c>
      <c r="JV45" s="1460">
        <f t="shared" si="747"/>
        <v>0</v>
      </c>
      <c r="JW45" s="1460">
        <f t="shared" si="748"/>
        <v>0</v>
      </c>
      <c r="JX45" s="1460">
        <f t="shared" si="749"/>
        <v>0</v>
      </c>
      <c r="JY45" s="1460">
        <f t="shared" si="750"/>
        <v>0</v>
      </c>
      <c r="JZ45" s="1460">
        <f t="shared" si="751"/>
        <v>0</v>
      </c>
      <c r="KA45" s="1460">
        <f t="shared" si="752"/>
        <v>0</v>
      </c>
      <c r="KB45" s="1460">
        <f t="shared" si="753"/>
        <v>0</v>
      </c>
      <c r="KC45" s="1460">
        <f t="shared" si="754"/>
        <v>0</v>
      </c>
      <c r="KD45" s="1460">
        <f t="shared" si="755"/>
        <v>0</v>
      </c>
      <c r="KE45" s="1460">
        <f t="shared" si="756"/>
        <v>0</v>
      </c>
      <c r="KF45" s="1460">
        <f t="shared" si="757"/>
        <v>0</v>
      </c>
      <c r="KG45" s="1460">
        <f t="shared" si="758"/>
        <v>0</v>
      </c>
      <c r="KH45" s="1460">
        <f t="shared" si="759"/>
        <v>0</v>
      </c>
      <c r="KI45" s="1460">
        <f t="shared" si="760"/>
        <v>0</v>
      </c>
      <c r="KJ45" s="1460">
        <f t="shared" si="761"/>
        <v>0</v>
      </c>
      <c r="KK45" s="1460">
        <f t="shared" si="762"/>
        <v>0</v>
      </c>
      <c r="KL45" s="1460">
        <f t="shared" si="763"/>
        <v>0</v>
      </c>
      <c r="KM45" s="1460">
        <f t="shared" si="764"/>
        <v>0</v>
      </c>
      <c r="KN45" s="1460">
        <f t="shared" si="765"/>
        <v>0</v>
      </c>
      <c r="KO45" s="1460">
        <f t="shared" si="766"/>
        <v>0</v>
      </c>
      <c r="KP45" s="1460">
        <f t="shared" si="767"/>
        <v>0</v>
      </c>
      <c r="KQ45" s="1460">
        <f t="shared" si="768"/>
        <v>0</v>
      </c>
      <c r="KR45" s="1460">
        <f t="shared" si="769"/>
        <v>0</v>
      </c>
      <c r="KS45" s="1460">
        <f t="shared" si="770"/>
        <v>0</v>
      </c>
      <c r="KT45" s="1460">
        <f t="shared" si="771"/>
        <v>0</v>
      </c>
      <c r="KU45" s="1460">
        <f t="shared" si="772"/>
        <v>0</v>
      </c>
      <c r="KV45" s="1460">
        <f t="shared" si="773"/>
        <v>0</v>
      </c>
      <c r="KW45" s="1460">
        <f t="shared" si="774"/>
        <v>0</v>
      </c>
      <c r="KX45" s="1460">
        <f t="shared" si="775"/>
        <v>0</v>
      </c>
      <c r="KY45" s="1460">
        <f t="shared" si="776"/>
        <v>0</v>
      </c>
      <c r="KZ45" s="1460">
        <f t="shared" si="777"/>
        <v>0</v>
      </c>
      <c r="LA45" s="1460">
        <f t="shared" si="778"/>
        <v>0</v>
      </c>
      <c r="LB45" s="1460">
        <f t="shared" si="779"/>
        <v>0</v>
      </c>
      <c r="LC45" s="1460">
        <f t="shared" si="780"/>
        <v>0</v>
      </c>
      <c r="LD45" s="1460">
        <f t="shared" si="781"/>
        <v>0</v>
      </c>
      <c r="LE45" s="1460">
        <f t="shared" si="782"/>
        <v>0</v>
      </c>
      <c r="LF45" s="1460">
        <f t="shared" si="783"/>
        <v>0</v>
      </c>
      <c r="LG45" s="1460">
        <f t="shared" si="784"/>
        <v>0</v>
      </c>
      <c r="LH45" s="1460">
        <f t="shared" si="785"/>
        <v>0</v>
      </c>
      <c r="LI45" s="1460">
        <f t="shared" si="786"/>
        <v>0</v>
      </c>
      <c r="LJ45" s="1460">
        <f t="shared" si="787"/>
        <v>0</v>
      </c>
      <c r="LK45" s="1460">
        <f t="shared" si="788"/>
        <v>0</v>
      </c>
      <c r="LL45" s="1460">
        <f t="shared" si="789"/>
        <v>0</v>
      </c>
      <c r="LM45" s="1460">
        <f t="shared" si="790"/>
        <v>0</v>
      </c>
      <c r="LN45" s="1460">
        <f t="shared" si="791"/>
        <v>0</v>
      </c>
      <c r="LO45" s="1460">
        <f t="shared" si="792"/>
        <v>0</v>
      </c>
      <c r="LP45" s="1460">
        <f t="shared" si="793"/>
        <v>0</v>
      </c>
      <c r="LQ45" s="1460">
        <f t="shared" si="794"/>
        <v>0</v>
      </c>
      <c r="LR45" s="1460">
        <f t="shared" si="795"/>
        <v>0</v>
      </c>
      <c r="LS45" s="1460">
        <f t="shared" si="796"/>
        <v>0</v>
      </c>
      <c r="LW45" s="1467">
        <f t="shared" si="797"/>
        <v>0</v>
      </c>
      <c r="LX45" s="1467">
        <f t="shared" si="798"/>
        <v>0</v>
      </c>
      <c r="LY45" s="1467">
        <f t="shared" si="799"/>
        <v>0</v>
      </c>
      <c r="LZ45" s="1467">
        <f t="shared" si="800"/>
        <v>0</v>
      </c>
      <c r="MA45" s="1506"/>
      <c r="MB45" s="1460">
        <f t="shared" si="801"/>
        <v>0</v>
      </c>
      <c r="MC45" s="1460">
        <f t="shared" si="805"/>
        <v>0</v>
      </c>
      <c r="MD45" s="1460">
        <f t="shared" si="805"/>
        <v>0</v>
      </c>
      <c r="ME45" s="1460">
        <f t="shared" si="805"/>
        <v>0</v>
      </c>
      <c r="MF45" s="1460">
        <f t="shared" si="805"/>
        <v>0</v>
      </c>
      <c r="MG45" s="1460">
        <f t="shared" si="805"/>
        <v>0</v>
      </c>
      <c r="MH45" s="1460">
        <f t="shared" si="805"/>
        <v>0</v>
      </c>
      <c r="MI45" s="1460">
        <f t="shared" si="805"/>
        <v>0</v>
      </c>
      <c r="MJ45" s="1460">
        <f t="shared" si="805"/>
        <v>0</v>
      </c>
      <c r="MK45" s="1460">
        <f t="shared" si="805"/>
        <v>0</v>
      </c>
      <c r="ML45" s="1460">
        <f t="shared" si="805"/>
        <v>0</v>
      </c>
      <c r="MM45" s="1460">
        <f t="shared" si="805"/>
        <v>0</v>
      </c>
      <c r="MN45" s="1460">
        <f t="shared" si="805"/>
        <v>0</v>
      </c>
      <c r="MO45" s="1460">
        <f t="shared" si="805"/>
        <v>0</v>
      </c>
      <c r="MP45" s="1460">
        <f t="shared" si="805"/>
        <v>0</v>
      </c>
      <c r="MQ45" s="1460">
        <f t="shared" si="805"/>
        <v>0</v>
      </c>
      <c r="MR45" s="1460">
        <f t="shared" si="805"/>
        <v>0</v>
      </c>
      <c r="MS45" s="1460">
        <f t="shared" si="811"/>
        <v>0</v>
      </c>
      <c r="MT45" s="1460">
        <f t="shared" si="811"/>
        <v>0</v>
      </c>
      <c r="MU45" s="1460">
        <f t="shared" si="811"/>
        <v>0</v>
      </c>
      <c r="MV45" s="1460">
        <f t="shared" si="811"/>
        <v>0</v>
      </c>
      <c r="MW45" s="1460">
        <f t="shared" si="811"/>
        <v>0</v>
      </c>
      <c r="MX45" s="1460">
        <f t="shared" si="811"/>
        <v>0</v>
      </c>
      <c r="MY45" s="1460">
        <f t="shared" si="811"/>
        <v>0</v>
      </c>
      <c r="MZ45" s="1460">
        <f t="shared" si="811"/>
        <v>0</v>
      </c>
      <c r="NA45" s="1460">
        <f t="shared" si="811"/>
        <v>0</v>
      </c>
      <c r="NB45" s="1460">
        <f t="shared" si="811"/>
        <v>0</v>
      </c>
      <c r="NC45" s="1460">
        <f t="shared" si="811"/>
        <v>0</v>
      </c>
      <c r="ND45" s="1460">
        <f t="shared" si="811"/>
        <v>0</v>
      </c>
      <c r="NE45" s="1460">
        <f t="shared" si="811"/>
        <v>0</v>
      </c>
      <c r="NF45" s="1460">
        <f t="shared" si="811"/>
        <v>0</v>
      </c>
      <c r="NG45" s="1460">
        <f t="shared" si="811"/>
        <v>0</v>
      </c>
      <c r="NH45" s="1460">
        <f t="shared" si="811"/>
        <v>0</v>
      </c>
      <c r="NI45" s="1460">
        <f t="shared" si="812"/>
        <v>0</v>
      </c>
      <c r="NJ45" s="1460">
        <f t="shared" si="812"/>
        <v>0</v>
      </c>
      <c r="NK45" s="1460">
        <f t="shared" si="812"/>
        <v>0</v>
      </c>
      <c r="NL45" s="1460">
        <f t="shared" si="812"/>
        <v>0</v>
      </c>
      <c r="NM45" s="1460">
        <f t="shared" si="812"/>
        <v>0</v>
      </c>
      <c r="NN45" s="1460">
        <f t="shared" si="812"/>
        <v>0</v>
      </c>
      <c r="NO45" s="1460">
        <f t="shared" si="812"/>
        <v>0</v>
      </c>
      <c r="NP45" s="1460">
        <f t="shared" si="812"/>
        <v>0</v>
      </c>
      <c r="NQ45" s="1460">
        <f t="shared" si="812"/>
        <v>0</v>
      </c>
      <c r="NR45" s="1460">
        <f t="shared" si="812"/>
        <v>0</v>
      </c>
      <c r="NS45" s="1460">
        <f t="shared" si="812"/>
        <v>0</v>
      </c>
      <c r="NT45" s="1460">
        <f t="shared" si="812"/>
        <v>0</v>
      </c>
      <c r="NU45" s="1460">
        <f t="shared" si="812"/>
        <v>0</v>
      </c>
      <c r="NV45" s="1460">
        <f t="shared" si="812"/>
        <v>0</v>
      </c>
      <c r="NW45" s="1460">
        <f t="shared" si="812"/>
        <v>0</v>
      </c>
      <c r="NX45" s="1460">
        <f t="shared" si="812"/>
        <v>0</v>
      </c>
      <c r="NY45" s="1460">
        <f t="shared" si="814"/>
        <v>0</v>
      </c>
      <c r="NZ45" s="1460">
        <f t="shared" si="814"/>
        <v>0</v>
      </c>
      <c r="OA45" s="1460">
        <f t="shared" si="814"/>
        <v>0</v>
      </c>
      <c r="OB45" s="1460">
        <f t="shared" si="814"/>
        <v>0</v>
      </c>
      <c r="OC45" s="1460">
        <f t="shared" si="814"/>
        <v>0</v>
      </c>
      <c r="OD45" s="1460">
        <f t="shared" si="814"/>
        <v>0</v>
      </c>
      <c r="OE45" s="1460">
        <f t="shared" si="814"/>
        <v>0</v>
      </c>
      <c r="OF45" s="1460">
        <f t="shared" si="814"/>
        <v>0</v>
      </c>
      <c r="OG45" s="1460">
        <f t="shared" si="814"/>
        <v>0</v>
      </c>
      <c r="OH45" s="1460">
        <f t="shared" si="814"/>
        <v>0</v>
      </c>
      <c r="OI45" s="1460">
        <f t="shared" si="814"/>
        <v>0</v>
      </c>
      <c r="OJ45" s="1460">
        <f t="shared" si="814"/>
        <v>0</v>
      </c>
      <c r="OK45" s="1460">
        <f t="shared" si="814"/>
        <v>0</v>
      </c>
      <c r="OL45" s="1460">
        <f t="shared" si="814"/>
        <v>0</v>
      </c>
      <c r="OM45" s="1460">
        <f t="shared" si="814"/>
        <v>0</v>
      </c>
      <c r="ON45" s="1460">
        <f t="shared" si="814"/>
        <v>0</v>
      </c>
      <c r="OO45" s="1460">
        <f t="shared" si="813"/>
        <v>0</v>
      </c>
      <c r="OP45" s="1460">
        <f t="shared" si="807"/>
        <v>0</v>
      </c>
      <c r="OQ45" s="1460">
        <f t="shared" si="807"/>
        <v>0</v>
      </c>
      <c r="OR45" s="1460">
        <f t="shared" si="807"/>
        <v>0</v>
      </c>
      <c r="OS45" s="1460">
        <f t="shared" si="807"/>
        <v>0</v>
      </c>
      <c r="OT45" s="1460">
        <f t="shared" si="807"/>
        <v>0</v>
      </c>
      <c r="OU45" s="1460">
        <f t="shared" si="807"/>
        <v>0</v>
      </c>
      <c r="OV45" s="1460">
        <f t="shared" si="807"/>
        <v>0</v>
      </c>
      <c r="OW45" s="1460">
        <f t="shared" si="807"/>
        <v>0</v>
      </c>
      <c r="OX45" s="1460">
        <f t="shared" si="807"/>
        <v>0</v>
      </c>
      <c r="OY45" s="1460">
        <f t="shared" si="807"/>
        <v>0</v>
      </c>
      <c r="OZ45" s="1460">
        <f t="shared" si="807"/>
        <v>0</v>
      </c>
      <c r="PA45" s="1460">
        <f t="shared" si="807"/>
        <v>0</v>
      </c>
      <c r="PB45" s="1460">
        <f t="shared" si="807"/>
        <v>0</v>
      </c>
      <c r="PC45" s="1460">
        <f t="shared" si="807"/>
        <v>0</v>
      </c>
      <c r="PD45" s="1460">
        <f t="shared" si="807"/>
        <v>0</v>
      </c>
      <c r="PE45" s="1460">
        <f t="shared" si="807"/>
        <v>0</v>
      </c>
      <c r="PF45" s="1460">
        <f t="shared" si="808"/>
        <v>0</v>
      </c>
      <c r="PG45" s="1460">
        <f t="shared" si="808"/>
        <v>0</v>
      </c>
      <c r="PH45" s="1460">
        <f t="shared" si="808"/>
        <v>0</v>
      </c>
      <c r="PI45" s="1460">
        <f t="shared" si="808"/>
        <v>0</v>
      </c>
      <c r="PJ45" s="1460">
        <f t="shared" si="808"/>
        <v>0</v>
      </c>
      <c r="PK45" s="1460">
        <f t="shared" si="808"/>
        <v>0</v>
      </c>
      <c r="PL45" s="1460">
        <f t="shared" si="808"/>
        <v>0</v>
      </c>
      <c r="PM45" s="1460">
        <f t="shared" si="808"/>
        <v>0</v>
      </c>
      <c r="PN45" s="1460">
        <f t="shared" si="808"/>
        <v>0</v>
      </c>
      <c r="PO45" s="1460">
        <f t="shared" si="808"/>
        <v>0</v>
      </c>
      <c r="PP45" s="1460">
        <f t="shared" si="808"/>
        <v>0</v>
      </c>
      <c r="PQ45" s="1460">
        <f t="shared" si="808"/>
        <v>0</v>
      </c>
      <c r="PR45" s="1460">
        <f t="shared" si="808"/>
        <v>0</v>
      </c>
      <c r="PS45" s="1460">
        <f t="shared" si="808"/>
        <v>0</v>
      </c>
      <c r="PT45" s="1460">
        <f t="shared" si="808"/>
        <v>0</v>
      </c>
      <c r="PU45" s="1460">
        <f t="shared" si="808"/>
        <v>0</v>
      </c>
      <c r="PV45" s="1460">
        <f t="shared" si="810"/>
        <v>0</v>
      </c>
      <c r="PW45" s="1460">
        <f t="shared" si="810"/>
        <v>0</v>
      </c>
      <c r="PX45" s="1460">
        <f t="shared" si="810"/>
        <v>0</v>
      </c>
      <c r="PY45" s="1460">
        <f t="shared" si="810"/>
        <v>0</v>
      </c>
      <c r="PZ45" s="1460">
        <f t="shared" si="810"/>
        <v>0</v>
      </c>
      <c r="QA45" s="1460">
        <f t="shared" si="810"/>
        <v>0</v>
      </c>
      <c r="QB45" s="1460">
        <f t="shared" si="810"/>
        <v>0</v>
      </c>
      <c r="QC45" s="1460">
        <f t="shared" si="810"/>
        <v>0</v>
      </c>
      <c r="QD45" s="1460">
        <f t="shared" si="810"/>
        <v>0</v>
      </c>
      <c r="QE45" s="1460">
        <f t="shared" si="810"/>
        <v>0</v>
      </c>
      <c r="QF45" s="1460">
        <f t="shared" si="810"/>
        <v>0</v>
      </c>
      <c r="QG45" s="1460">
        <f t="shared" si="810"/>
        <v>0</v>
      </c>
      <c r="QH45" s="1460">
        <f t="shared" si="810"/>
        <v>0</v>
      </c>
      <c r="QI45" s="1460">
        <f t="shared" si="810"/>
        <v>0</v>
      </c>
      <c r="QJ45" s="1460">
        <f t="shared" si="810"/>
        <v>0</v>
      </c>
      <c r="QK45" s="1460">
        <f t="shared" si="810"/>
        <v>0</v>
      </c>
      <c r="QL45" s="1460">
        <f t="shared" si="809"/>
        <v>0</v>
      </c>
      <c r="QM45" s="1460">
        <f t="shared" si="809"/>
        <v>0</v>
      </c>
      <c r="QN45" s="1460">
        <f t="shared" si="809"/>
        <v>0</v>
      </c>
      <c r="QO45" s="1460">
        <f t="shared" si="809"/>
        <v>0</v>
      </c>
      <c r="QP45" s="1460">
        <f t="shared" si="809"/>
        <v>0</v>
      </c>
      <c r="QQ45" s="1460">
        <f t="shared" si="809"/>
        <v>0</v>
      </c>
    </row>
    <row r="46" spans="1:459" s="1466" customFormat="1" ht="22.5" customHeight="1">
      <c r="A46" s="1468"/>
      <c r="B46" s="1469"/>
      <c r="C46" s="1469"/>
      <c r="D46" s="1470"/>
      <c r="E46" s="1471"/>
      <c r="F46" s="1472"/>
      <c r="G46" s="1472"/>
      <c r="H46" s="1473">
        <f t="shared" si="639"/>
        <v>0</v>
      </c>
      <c r="I46" s="1474">
        <v>0</v>
      </c>
      <c r="J46" s="1475">
        <f t="shared" si="437"/>
        <v>0</v>
      </c>
      <c r="K46" s="1476">
        <v>0</v>
      </c>
      <c r="L46" s="1477">
        <f t="shared" si="640"/>
        <v>0</v>
      </c>
      <c r="M46" s="1477">
        <f t="shared" si="641"/>
        <v>0</v>
      </c>
      <c r="N46" s="1478"/>
      <c r="O46" s="1479">
        <v>0</v>
      </c>
      <c r="P46" s="1480">
        <v>0</v>
      </c>
      <c r="Q46" s="1828">
        <v>0</v>
      </c>
      <c r="R46" s="1831">
        <f t="shared" si="642"/>
        <v>0</v>
      </c>
      <c r="S46" s="1481">
        <f>IF(AND(SUM(O46:Q46)=0,N46="NNN"),MIN('Operating History and Pro Forma'!$M$33,'Operating History and Pro Forma'!$T$15)*D46,SUM(O46:Q46)*D46)</f>
        <v>0</v>
      </c>
      <c r="T46" s="1482">
        <f t="shared" si="643"/>
        <v>0</v>
      </c>
      <c r="U46" s="1483">
        <f t="shared" si="644"/>
        <v>0</v>
      </c>
      <c r="V46" s="1480"/>
      <c r="W46" s="1514"/>
      <c r="X46" s="1486" t="str">
        <f t="shared" si="645"/>
        <v/>
      </c>
      <c r="Y46" s="1487">
        <f t="shared" si="646"/>
        <v>0</v>
      </c>
      <c r="Z46" s="1488"/>
      <c r="AA46" s="1488"/>
      <c r="AB46" s="1488"/>
      <c r="AC46" s="1488"/>
      <c r="AD46" s="1489">
        <f t="shared" si="647"/>
        <v>0</v>
      </c>
      <c r="AE46" s="1490" t="str">
        <f t="shared" si="648"/>
        <v/>
      </c>
      <c r="AF46" s="1491">
        <f t="shared" si="649"/>
        <v>0</v>
      </c>
      <c r="AG46" s="1492">
        <f t="shared" si="650"/>
        <v>0</v>
      </c>
      <c r="AH46" s="1493">
        <f t="shared" si="802"/>
        <v>0</v>
      </c>
      <c r="AI46" s="1493">
        <f t="shared" si="802"/>
        <v>0</v>
      </c>
      <c r="AJ46" s="1494">
        <f t="shared" si="802"/>
        <v>0</v>
      </c>
      <c r="AK46" s="1494">
        <f t="shared" si="802"/>
        <v>0</v>
      </c>
      <c r="AL46" s="1495">
        <f t="shared" si="802"/>
        <v>0</v>
      </c>
      <c r="AM46" s="1496">
        <f t="shared" si="802"/>
        <v>0</v>
      </c>
      <c r="AN46" s="1497">
        <f t="shared" si="399"/>
        <v>0</v>
      </c>
      <c r="AO46" s="1498">
        <f t="shared" si="443"/>
        <v>0</v>
      </c>
      <c r="AP46" s="1499">
        <f t="shared" si="651"/>
        <v>0</v>
      </c>
      <c r="AQ46" s="1500">
        <f t="shared" si="652"/>
        <v>0</v>
      </c>
      <c r="AR46" s="1501">
        <f t="shared" si="653"/>
        <v>0</v>
      </c>
      <c r="AS46" s="1498">
        <f t="shared" si="403"/>
        <v>0</v>
      </c>
      <c r="AT46" s="1501">
        <f t="shared" si="654"/>
        <v>0</v>
      </c>
      <c r="AU46" s="1498">
        <f t="shared" si="655"/>
        <v>1</v>
      </c>
      <c r="AV46" s="1498">
        <f t="shared" si="656"/>
        <v>2</v>
      </c>
      <c r="AW46" s="1499">
        <f t="shared" si="657"/>
        <v>0</v>
      </c>
      <c r="AX46" s="1502">
        <f t="shared" si="658"/>
        <v>0</v>
      </c>
      <c r="AY46" s="1503">
        <f t="shared" si="659"/>
        <v>0</v>
      </c>
      <c r="AZ46" s="1498">
        <f t="shared" si="660"/>
        <v>2</v>
      </c>
      <c r="BA46" s="1498">
        <f t="shared" si="661"/>
        <v>3</v>
      </c>
      <c r="BB46" s="1499">
        <f t="shared" si="662"/>
        <v>0</v>
      </c>
      <c r="BC46" s="1502">
        <f t="shared" si="663"/>
        <v>0</v>
      </c>
      <c r="BD46" s="1503">
        <f t="shared" si="664"/>
        <v>0</v>
      </c>
      <c r="BE46" s="1498">
        <f t="shared" si="665"/>
        <v>3</v>
      </c>
      <c r="BF46" s="1498">
        <f t="shared" si="666"/>
        <v>4</v>
      </c>
      <c r="BG46" s="1499">
        <f t="shared" si="667"/>
        <v>0</v>
      </c>
      <c r="BH46" s="1502">
        <f t="shared" si="668"/>
        <v>0</v>
      </c>
      <c r="BI46" s="1502">
        <f t="shared" si="669"/>
        <v>0</v>
      </c>
      <c r="BJ46" s="1504">
        <f t="shared" si="670"/>
        <v>1900</v>
      </c>
      <c r="BK46" s="1505" t="str">
        <f t="shared" si="671"/>
        <v/>
      </c>
      <c r="BL46" s="1506"/>
      <c r="BM46" s="1507">
        <f t="shared" si="672"/>
        <v>0</v>
      </c>
      <c r="BN46" s="1508">
        <f t="shared" si="803"/>
        <v>0</v>
      </c>
      <c r="BO46" s="1508">
        <f t="shared" si="803"/>
        <v>0</v>
      </c>
      <c r="BP46" s="1508">
        <f t="shared" si="803"/>
        <v>0</v>
      </c>
      <c r="BQ46" s="1508">
        <f t="shared" si="803"/>
        <v>0</v>
      </c>
      <c r="BR46" s="1508">
        <f t="shared" si="803"/>
        <v>0</v>
      </c>
      <c r="BS46" s="1508">
        <f t="shared" si="803"/>
        <v>0</v>
      </c>
      <c r="BT46" s="1508">
        <f t="shared" si="803"/>
        <v>0</v>
      </c>
      <c r="BU46" s="1508">
        <f t="shared" si="803"/>
        <v>0</v>
      </c>
      <c r="BV46" s="1508">
        <f t="shared" si="803"/>
        <v>0</v>
      </c>
      <c r="BW46" s="1508">
        <f t="shared" si="803"/>
        <v>0</v>
      </c>
      <c r="BX46" s="1508">
        <f t="shared" si="803"/>
        <v>0</v>
      </c>
      <c r="BY46" s="1507">
        <f t="shared" si="803"/>
        <v>0</v>
      </c>
      <c r="BZ46" s="1508">
        <f t="shared" si="803"/>
        <v>0</v>
      </c>
      <c r="CA46" s="1508">
        <f t="shared" si="803"/>
        <v>0</v>
      </c>
      <c r="CB46" s="1508">
        <f t="shared" si="803"/>
        <v>0</v>
      </c>
      <c r="CC46" s="1508">
        <f t="shared" ref="BN46:CC62" si="823">IF(CC$12&lt;$AO46,0,IF(CC$12&lt;=$AU46,IF(CC$12&lt;$AS46,$L46,$AT46),IF(OR(AND(CC$12&lt;$BF46,CC$12&gt;=$BE46),AND(CC$12&lt;$BA46,CC$12&gt;=$AZ46),AND(CC$12&lt;$AV46,CC$12&gt;=$AU46)),0,IF(CC$12&gt;=$BF46,$BG46*$D46/12,IF(CC$12&gt;=$BA46,$BB46*$D46/12,IF(CC$12&gt;=$AV46,$AW46*$D46/12))))))</f>
        <v>0</v>
      </c>
      <c r="CD46" s="1508">
        <f t="shared" si="816"/>
        <v>0</v>
      </c>
      <c r="CE46" s="1508">
        <f t="shared" si="816"/>
        <v>0</v>
      </c>
      <c r="CF46" s="1508">
        <f t="shared" si="816"/>
        <v>0</v>
      </c>
      <c r="CG46" s="1508">
        <f t="shared" si="816"/>
        <v>0</v>
      </c>
      <c r="CH46" s="1508">
        <f t="shared" si="816"/>
        <v>0</v>
      </c>
      <c r="CI46" s="1508">
        <f t="shared" si="816"/>
        <v>0</v>
      </c>
      <c r="CJ46" s="1509">
        <f t="shared" si="816"/>
        <v>0</v>
      </c>
      <c r="CK46" s="1507">
        <f t="shared" si="816"/>
        <v>0</v>
      </c>
      <c r="CL46" s="1508">
        <f t="shared" si="816"/>
        <v>0</v>
      </c>
      <c r="CM46" s="1508">
        <f t="shared" si="816"/>
        <v>0</v>
      </c>
      <c r="CN46" s="1508">
        <f t="shared" si="816"/>
        <v>0</v>
      </c>
      <c r="CO46" s="1508">
        <f t="shared" si="816"/>
        <v>0</v>
      </c>
      <c r="CP46" s="1508">
        <f t="shared" si="816"/>
        <v>0</v>
      </c>
      <c r="CQ46" s="1508">
        <f t="shared" si="816"/>
        <v>0</v>
      </c>
      <c r="CR46" s="1508">
        <f t="shared" si="816"/>
        <v>0</v>
      </c>
      <c r="CS46" s="1508">
        <f t="shared" si="816"/>
        <v>0</v>
      </c>
      <c r="CT46" s="1508">
        <f t="shared" si="817"/>
        <v>0</v>
      </c>
      <c r="CU46" s="1508">
        <f t="shared" si="817"/>
        <v>0</v>
      </c>
      <c r="CV46" s="1509">
        <f t="shared" si="817"/>
        <v>0</v>
      </c>
      <c r="CW46" s="1508">
        <f t="shared" si="817"/>
        <v>0</v>
      </c>
      <c r="CX46" s="1508">
        <f t="shared" si="817"/>
        <v>0</v>
      </c>
      <c r="CY46" s="1508">
        <f t="shared" si="817"/>
        <v>0</v>
      </c>
      <c r="CZ46" s="1508">
        <f t="shared" si="817"/>
        <v>0</v>
      </c>
      <c r="DA46" s="1508">
        <f t="shared" si="817"/>
        <v>0</v>
      </c>
      <c r="DB46" s="1508">
        <f t="shared" si="817"/>
        <v>0</v>
      </c>
      <c r="DC46" s="1508">
        <f t="shared" si="817"/>
        <v>0</v>
      </c>
      <c r="DD46" s="1508">
        <f t="shared" si="817"/>
        <v>0</v>
      </c>
      <c r="DE46" s="1508">
        <f t="shared" si="817"/>
        <v>0</v>
      </c>
      <c r="DF46" s="1508">
        <f t="shared" si="817"/>
        <v>0</v>
      </c>
      <c r="DG46" s="1508">
        <f t="shared" si="817"/>
        <v>0</v>
      </c>
      <c r="DH46" s="1509">
        <f t="shared" si="817"/>
        <v>0</v>
      </c>
      <c r="DI46" s="1508">
        <f t="shared" si="817"/>
        <v>0</v>
      </c>
      <c r="DJ46" s="1508">
        <f t="shared" si="818"/>
        <v>0</v>
      </c>
      <c r="DK46" s="1508">
        <f t="shared" si="818"/>
        <v>0</v>
      </c>
      <c r="DL46" s="1508">
        <f t="shared" si="818"/>
        <v>0</v>
      </c>
      <c r="DM46" s="1508">
        <f t="shared" si="818"/>
        <v>0</v>
      </c>
      <c r="DN46" s="1508">
        <f t="shared" si="818"/>
        <v>0</v>
      </c>
      <c r="DO46" s="1508">
        <f t="shared" si="818"/>
        <v>0</v>
      </c>
      <c r="DP46" s="1508">
        <f t="shared" si="818"/>
        <v>0</v>
      </c>
      <c r="DQ46" s="1508">
        <f t="shared" si="818"/>
        <v>0</v>
      </c>
      <c r="DR46" s="1508">
        <f t="shared" si="818"/>
        <v>0</v>
      </c>
      <c r="DS46" s="1508">
        <f t="shared" si="818"/>
        <v>0</v>
      </c>
      <c r="DT46" s="1509">
        <f t="shared" si="818"/>
        <v>0</v>
      </c>
      <c r="DU46" s="1507">
        <f t="shared" si="818"/>
        <v>0</v>
      </c>
      <c r="DV46" s="1508">
        <f t="shared" si="818"/>
        <v>0</v>
      </c>
      <c r="DW46" s="1508">
        <f t="shared" si="818"/>
        <v>0</v>
      </c>
      <c r="DX46" s="1508">
        <f t="shared" si="818"/>
        <v>0</v>
      </c>
      <c r="DY46" s="1508">
        <f t="shared" si="818"/>
        <v>0</v>
      </c>
      <c r="DZ46" s="1508">
        <f t="shared" si="819"/>
        <v>0</v>
      </c>
      <c r="EA46" s="1508">
        <f t="shared" si="819"/>
        <v>0</v>
      </c>
      <c r="EB46" s="1508">
        <f t="shared" si="819"/>
        <v>0</v>
      </c>
      <c r="EC46" s="1508">
        <f t="shared" si="819"/>
        <v>0</v>
      </c>
      <c r="ED46" s="1508">
        <f t="shared" si="819"/>
        <v>0</v>
      </c>
      <c r="EE46" s="1508">
        <f t="shared" si="819"/>
        <v>0</v>
      </c>
      <c r="EF46" s="1508">
        <f t="shared" si="819"/>
        <v>0</v>
      </c>
      <c r="EG46" s="1507">
        <f t="shared" si="819"/>
        <v>0</v>
      </c>
      <c r="EH46" s="1508">
        <f t="shared" si="819"/>
        <v>0</v>
      </c>
      <c r="EI46" s="1508">
        <f t="shared" si="819"/>
        <v>0</v>
      </c>
      <c r="EJ46" s="1508">
        <f t="shared" si="819"/>
        <v>0</v>
      </c>
      <c r="EK46" s="1508">
        <f t="shared" si="819"/>
        <v>0</v>
      </c>
      <c r="EL46" s="1508">
        <f t="shared" si="819"/>
        <v>0</v>
      </c>
      <c r="EM46" s="1508">
        <f t="shared" si="819"/>
        <v>0</v>
      </c>
      <c r="EN46" s="1508">
        <f t="shared" si="819"/>
        <v>0</v>
      </c>
      <c r="EO46" s="1508">
        <f t="shared" si="819"/>
        <v>0</v>
      </c>
      <c r="EP46" s="1508">
        <f t="shared" si="820"/>
        <v>0</v>
      </c>
      <c r="EQ46" s="1508">
        <f t="shared" si="820"/>
        <v>0</v>
      </c>
      <c r="ER46" s="1509">
        <f t="shared" si="820"/>
        <v>0</v>
      </c>
      <c r="ES46" s="1507">
        <f t="shared" si="820"/>
        <v>0</v>
      </c>
      <c r="ET46" s="1508">
        <f t="shared" si="820"/>
        <v>0</v>
      </c>
      <c r="EU46" s="1508">
        <f t="shared" si="820"/>
        <v>0</v>
      </c>
      <c r="EV46" s="1508">
        <f t="shared" si="820"/>
        <v>0</v>
      </c>
      <c r="EW46" s="1508">
        <f t="shared" si="820"/>
        <v>0</v>
      </c>
      <c r="EX46" s="1508">
        <f t="shared" si="820"/>
        <v>0</v>
      </c>
      <c r="EY46" s="1508">
        <f t="shared" si="820"/>
        <v>0</v>
      </c>
      <c r="EZ46" s="1508">
        <f t="shared" si="820"/>
        <v>0</v>
      </c>
      <c r="FA46" s="1508">
        <f t="shared" si="820"/>
        <v>0</v>
      </c>
      <c r="FB46" s="1508">
        <f t="shared" si="820"/>
        <v>0</v>
      </c>
      <c r="FC46" s="1508">
        <f t="shared" si="820"/>
        <v>0</v>
      </c>
      <c r="FD46" s="1509">
        <f t="shared" si="820"/>
        <v>0</v>
      </c>
      <c r="FE46" s="1508">
        <f t="shared" si="820"/>
        <v>0</v>
      </c>
      <c r="FF46" s="1508">
        <f t="shared" si="821"/>
        <v>0</v>
      </c>
      <c r="FG46" s="1508">
        <f t="shared" si="822"/>
        <v>0</v>
      </c>
      <c r="FH46" s="1508">
        <f t="shared" si="822"/>
        <v>0</v>
      </c>
      <c r="FI46" s="1508">
        <f t="shared" si="822"/>
        <v>0</v>
      </c>
      <c r="FJ46" s="1508">
        <f t="shared" si="822"/>
        <v>0</v>
      </c>
      <c r="FK46" s="1508">
        <f t="shared" si="822"/>
        <v>0</v>
      </c>
      <c r="FL46" s="1508">
        <f t="shared" si="822"/>
        <v>0</v>
      </c>
      <c r="FM46" s="1508">
        <f t="shared" si="822"/>
        <v>0</v>
      </c>
      <c r="FN46" s="1508">
        <f t="shared" si="822"/>
        <v>0</v>
      </c>
      <c r="FO46" s="1508">
        <f t="shared" si="822"/>
        <v>0</v>
      </c>
      <c r="FP46" s="1509">
        <f t="shared" si="822"/>
        <v>0</v>
      </c>
      <c r="FQ46" s="1508">
        <f t="shared" si="822"/>
        <v>0</v>
      </c>
      <c r="FR46" s="1508">
        <f t="shared" si="822"/>
        <v>0</v>
      </c>
      <c r="FS46" s="1508">
        <f t="shared" si="822"/>
        <v>0</v>
      </c>
      <c r="FT46" s="1508">
        <f t="shared" si="822"/>
        <v>0</v>
      </c>
      <c r="FU46" s="1508">
        <f t="shared" si="822"/>
        <v>0</v>
      </c>
      <c r="FV46" s="1508">
        <f t="shared" si="822"/>
        <v>0</v>
      </c>
      <c r="FW46" s="1508">
        <f t="shared" si="804"/>
        <v>0</v>
      </c>
      <c r="FX46" s="1508">
        <f t="shared" si="804"/>
        <v>0</v>
      </c>
      <c r="FY46" s="1508">
        <f t="shared" si="804"/>
        <v>0</v>
      </c>
      <c r="FZ46" s="1508">
        <f t="shared" si="804"/>
        <v>0</v>
      </c>
      <c r="GA46" s="1508">
        <f t="shared" si="804"/>
        <v>0</v>
      </c>
      <c r="GB46" s="1509">
        <f t="shared" si="804"/>
        <v>0</v>
      </c>
      <c r="GC46" s="1506"/>
      <c r="GD46" s="1458">
        <f t="shared" si="673"/>
        <v>1</v>
      </c>
      <c r="GE46" s="1510">
        <f t="shared" si="815"/>
        <v>0</v>
      </c>
      <c r="GF46" s="1511">
        <f t="shared" si="815"/>
        <v>0</v>
      </c>
      <c r="GG46" s="1511">
        <f t="shared" si="815"/>
        <v>0</v>
      </c>
      <c r="GH46" s="1511">
        <f t="shared" si="815"/>
        <v>0</v>
      </c>
      <c r="GI46" s="1511">
        <f t="shared" si="815"/>
        <v>0</v>
      </c>
      <c r="GJ46" s="1511">
        <f t="shared" si="815"/>
        <v>0</v>
      </c>
      <c r="GK46" s="1511">
        <f t="shared" si="815"/>
        <v>0</v>
      </c>
      <c r="GL46" s="1511">
        <f t="shared" si="815"/>
        <v>0</v>
      </c>
      <c r="GM46" s="1511">
        <f t="shared" si="815"/>
        <v>0</v>
      </c>
      <c r="GN46" s="1512">
        <f t="shared" si="815"/>
        <v>0</v>
      </c>
      <c r="GO46" s="1513">
        <f t="shared" si="674"/>
        <v>0</v>
      </c>
      <c r="GP46" s="1506"/>
      <c r="GQ46" s="1510">
        <f t="shared" si="806"/>
        <v>0</v>
      </c>
      <c r="GR46" s="1511">
        <f t="shared" si="806"/>
        <v>0</v>
      </c>
      <c r="GS46" s="1511">
        <f t="shared" si="806"/>
        <v>0</v>
      </c>
      <c r="GT46" s="1511">
        <f t="shared" si="806"/>
        <v>0</v>
      </c>
      <c r="GU46" s="1511">
        <f t="shared" si="806"/>
        <v>0</v>
      </c>
      <c r="GV46" s="1511">
        <f t="shared" si="806"/>
        <v>0</v>
      </c>
      <c r="GW46" s="1511">
        <f t="shared" si="806"/>
        <v>0</v>
      </c>
      <c r="GX46" s="1511">
        <f t="shared" si="806"/>
        <v>0</v>
      </c>
      <c r="GY46" s="1511">
        <f t="shared" si="806"/>
        <v>0</v>
      </c>
      <c r="GZ46" s="1512">
        <f t="shared" si="806"/>
        <v>0</v>
      </c>
      <c r="HA46" s="1513">
        <f t="shared" si="675"/>
        <v>0</v>
      </c>
      <c r="HB46" s="1506">
        <f t="shared" si="676"/>
        <v>1</v>
      </c>
      <c r="HC46" s="1506"/>
      <c r="HD46" s="1508">
        <f t="shared" si="677"/>
        <v>0</v>
      </c>
      <c r="HE46" s="1460">
        <f t="shared" si="678"/>
        <v>0</v>
      </c>
      <c r="HF46" s="1460">
        <f t="shared" si="679"/>
        <v>0</v>
      </c>
      <c r="HG46" s="1460">
        <f t="shared" si="680"/>
        <v>0</v>
      </c>
      <c r="HH46" s="1460">
        <f t="shared" si="681"/>
        <v>0</v>
      </c>
      <c r="HI46" s="1460">
        <f t="shared" si="682"/>
        <v>0</v>
      </c>
      <c r="HJ46" s="1460">
        <f t="shared" si="683"/>
        <v>0</v>
      </c>
      <c r="HK46" s="1460">
        <f t="shared" si="684"/>
        <v>0</v>
      </c>
      <c r="HL46" s="1460">
        <f t="shared" si="685"/>
        <v>0</v>
      </c>
      <c r="HM46" s="1460">
        <f t="shared" si="686"/>
        <v>0</v>
      </c>
      <c r="HN46" s="1460">
        <f t="shared" si="687"/>
        <v>0</v>
      </c>
      <c r="HO46" s="1460">
        <f t="shared" si="688"/>
        <v>0</v>
      </c>
      <c r="HP46" s="1460">
        <f t="shared" si="689"/>
        <v>0</v>
      </c>
      <c r="HQ46" s="1460">
        <f t="shared" si="690"/>
        <v>0</v>
      </c>
      <c r="HR46" s="1460">
        <f t="shared" si="691"/>
        <v>0</v>
      </c>
      <c r="HS46" s="1460">
        <f t="shared" si="692"/>
        <v>0</v>
      </c>
      <c r="HT46" s="1460">
        <f t="shared" si="693"/>
        <v>0</v>
      </c>
      <c r="HU46" s="1460">
        <f t="shared" si="694"/>
        <v>0</v>
      </c>
      <c r="HV46" s="1460">
        <f t="shared" si="695"/>
        <v>0</v>
      </c>
      <c r="HW46" s="1460">
        <f t="shared" si="696"/>
        <v>0</v>
      </c>
      <c r="HX46" s="1460">
        <f t="shared" si="697"/>
        <v>0</v>
      </c>
      <c r="HY46" s="1460">
        <f t="shared" si="698"/>
        <v>0</v>
      </c>
      <c r="HZ46" s="1460">
        <f t="shared" si="699"/>
        <v>0</v>
      </c>
      <c r="IA46" s="1460">
        <f t="shared" si="700"/>
        <v>0</v>
      </c>
      <c r="IB46" s="1460">
        <f t="shared" si="701"/>
        <v>0</v>
      </c>
      <c r="IC46" s="1460">
        <f t="shared" si="702"/>
        <v>0</v>
      </c>
      <c r="ID46" s="1460">
        <f t="shared" si="703"/>
        <v>0</v>
      </c>
      <c r="IE46" s="1460">
        <f t="shared" si="704"/>
        <v>0</v>
      </c>
      <c r="IF46" s="1460">
        <f t="shared" si="705"/>
        <v>0</v>
      </c>
      <c r="IG46" s="1460">
        <f t="shared" si="706"/>
        <v>0</v>
      </c>
      <c r="IH46" s="1460">
        <f t="shared" si="707"/>
        <v>0</v>
      </c>
      <c r="II46" s="1460">
        <f t="shared" si="708"/>
        <v>0</v>
      </c>
      <c r="IJ46" s="1460">
        <f t="shared" si="709"/>
        <v>0</v>
      </c>
      <c r="IK46" s="1460">
        <f t="shared" si="710"/>
        <v>0</v>
      </c>
      <c r="IL46" s="1460">
        <f t="shared" si="711"/>
        <v>0</v>
      </c>
      <c r="IM46" s="1460">
        <f t="shared" si="712"/>
        <v>0</v>
      </c>
      <c r="IN46" s="1460">
        <f t="shared" si="713"/>
        <v>0</v>
      </c>
      <c r="IO46" s="1460">
        <f t="shared" si="714"/>
        <v>0</v>
      </c>
      <c r="IP46" s="1460">
        <f t="shared" si="715"/>
        <v>0</v>
      </c>
      <c r="IQ46" s="1460">
        <f t="shared" si="716"/>
        <v>0</v>
      </c>
      <c r="IR46" s="1460">
        <f t="shared" si="717"/>
        <v>0</v>
      </c>
      <c r="IS46" s="1460">
        <f t="shared" si="718"/>
        <v>0</v>
      </c>
      <c r="IT46" s="1460">
        <f t="shared" si="719"/>
        <v>0</v>
      </c>
      <c r="IU46" s="1460">
        <f t="shared" si="720"/>
        <v>0</v>
      </c>
      <c r="IV46" s="1460">
        <f t="shared" si="721"/>
        <v>0</v>
      </c>
      <c r="IW46" s="1460">
        <f t="shared" si="722"/>
        <v>0</v>
      </c>
      <c r="IX46" s="1460">
        <f t="shared" si="723"/>
        <v>0</v>
      </c>
      <c r="IY46" s="1460">
        <f t="shared" si="724"/>
        <v>0</v>
      </c>
      <c r="IZ46" s="1460">
        <f t="shared" si="725"/>
        <v>0</v>
      </c>
      <c r="JA46" s="1460">
        <f t="shared" si="726"/>
        <v>0</v>
      </c>
      <c r="JB46" s="1460">
        <f t="shared" si="727"/>
        <v>0</v>
      </c>
      <c r="JC46" s="1460">
        <f t="shared" si="728"/>
        <v>0</v>
      </c>
      <c r="JD46" s="1460">
        <f t="shared" si="729"/>
        <v>0</v>
      </c>
      <c r="JE46" s="1460">
        <f t="shared" si="730"/>
        <v>0</v>
      </c>
      <c r="JF46" s="1460">
        <f t="shared" si="731"/>
        <v>0</v>
      </c>
      <c r="JG46" s="1460">
        <f t="shared" si="732"/>
        <v>0</v>
      </c>
      <c r="JH46" s="1460">
        <f t="shared" si="733"/>
        <v>0</v>
      </c>
      <c r="JI46" s="1460">
        <f t="shared" si="734"/>
        <v>0</v>
      </c>
      <c r="JJ46" s="1460">
        <f t="shared" si="735"/>
        <v>0</v>
      </c>
      <c r="JK46" s="1460">
        <f t="shared" si="736"/>
        <v>0</v>
      </c>
      <c r="JL46" s="1460">
        <f t="shared" si="737"/>
        <v>0</v>
      </c>
      <c r="JM46" s="1460">
        <f t="shared" si="738"/>
        <v>0</v>
      </c>
      <c r="JN46" s="1460">
        <f t="shared" si="739"/>
        <v>0</v>
      </c>
      <c r="JO46" s="1460">
        <f t="shared" si="740"/>
        <v>0</v>
      </c>
      <c r="JP46" s="1460">
        <f t="shared" si="741"/>
        <v>0</v>
      </c>
      <c r="JQ46" s="1460">
        <f t="shared" si="742"/>
        <v>0</v>
      </c>
      <c r="JR46" s="1460">
        <f t="shared" si="743"/>
        <v>0</v>
      </c>
      <c r="JS46" s="1460">
        <f t="shared" si="744"/>
        <v>0</v>
      </c>
      <c r="JT46" s="1460">
        <f t="shared" si="745"/>
        <v>0</v>
      </c>
      <c r="JU46" s="1460">
        <f t="shared" si="746"/>
        <v>0</v>
      </c>
      <c r="JV46" s="1460">
        <f t="shared" si="747"/>
        <v>0</v>
      </c>
      <c r="JW46" s="1460">
        <f t="shared" si="748"/>
        <v>0</v>
      </c>
      <c r="JX46" s="1460">
        <f t="shared" si="749"/>
        <v>0</v>
      </c>
      <c r="JY46" s="1460">
        <f t="shared" si="750"/>
        <v>0</v>
      </c>
      <c r="JZ46" s="1460">
        <f t="shared" si="751"/>
        <v>0</v>
      </c>
      <c r="KA46" s="1460">
        <f t="shared" si="752"/>
        <v>0</v>
      </c>
      <c r="KB46" s="1460">
        <f t="shared" si="753"/>
        <v>0</v>
      </c>
      <c r="KC46" s="1460">
        <f t="shared" si="754"/>
        <v>0</v>
      </c>
      <c r="KD46" s="1460">
        <f t="shared" si="755"/>
        <v>0</v>
      </c>
      <c r="KE46" s="1460">
        <f t="shared" si="756"/>
        <v>0</v>
      </c>
      <c r="KF46" s="1460">
        <f t="shared" si="757"/>
        <v>0</v>
      </c>
      <c r="KG46" s="1460">
        <f t="shared" si="758"/>
        <v>0</v>
      </c>
      <c r="KH46" s="1460">
        <f t="shared" si="759"/>
        <v>0</v>
      </c>
      <c r="KI46" s="1460">
        <f t="shared" si="760"/>
        <v>0</v>
      </c>
      <c r="KJ46" s="1460">
        <f t="shared" si="761"/>
        <v>0</v>
      </c>
      <c r="KK46" s="1460">
        <f t="shared" si="762"/>
        <v>0</v>
      </c>
      <c r="KL46" s="1460">
        <f t="shared" si="763"/>
        <v>0</v>
      </c>
      <c r="KM46" s="1460">
        <f t="shared" si="764"/>
        <v>0</v>
      </c>
      <c r="KN46" s="1460">
        <f t="shared" si="765"/>
        <v>0</v>
      </c>
      <c r="KO46" s="1460">
        <f t="shared" si="766"/>
        <v>0</v>
      </c>
      <c r="KP46" s="1460">
        <f t="shared" si="767"/>
        <v>0</v>
      </c>
      <c r="KQ46" s="1460">
        <f t="shared" si="768"/>
        <v>0</v>
      </c>
      <c r="KR46" s="1460">
        <f t="shared" si="769"/>
        <v>0</v>
      </c>
      <c r="KS46" s="1460">
        <f t="shared" si="770"/>
        <v>0</v>
      </c>
      <c r="KT46" s="1460">
        <f t="shared" si="771"/>
        <v>0</v>
      </c>
      <c r="KU46" s="1460">
        <f t="shared" si="772"/>
        <v>0</v>
      </c>
      <c r="KV46" s="1460">
        <f t="shared" si="773"/>
        <v>0</v>
      </c>
      <c r="KW46" s="1460">
        <f t="shared" si="774"/>
        <v>0</v>
      </c>
      <c r="KX46" s="1460">
        <f t="shared" si="775"/>
        <v>0</v>
      </c>
      <c r="KY46" s="1460">
        <f t="shared" si="776"/>
        <v>0</v>
      </c>
      <c r="KZ46" s="1460">
        <f t="shared" si="777"/>
        <v>0</v>
      </c>
      <c r="LA46" s="1460">
        <f t="shared" si="778"/>
        <v>0</v>
      </c>
      <c r="LB46" s="1460">
        <f t="shared" si="779"/>
        <v>0</v>
      </c>
      <c r="LC46" s="1460">
        <f t="shared" si="780"/>
        <v>0</v>
      </c>
      <c r="LD46" s="1460">
        <f t="shared" si="781"/>
        <v>0</v>
      </c>
      <c r="LE46" s="1460">
        <f t="shared" si="782"/>
        <v>0</v>
      </c>
      <c r="LF46" s="1460">
        <f t="shared" si="783"/>
        <v>0</v>
      </c>
      <c r="LG46" s="1460">
        <f t="shared" si="784"/>
        <v>0</v>
      </c>
      <c r="LH46" s="1460">
        <f t="shared" si="785"/>
        <v>0</v>
      </c>
      <c r="LI46" s="1460">
        <f t="shared" si="786"/>
        <v>0</v>
      </c>
      <c r="LJ46" s="1460">
        <f t="shared" si="787"/>
        <v>0</v>
      </c>
      <c r="LK46" s="1460">
        <f t="shared" si="788"/>
        <v>0</v>
      </c>
      <c r="LL46" s="1460">
        <f t="shared" si="789"/>
        <v>0</v>
      </c>
      <c r="LM46" s="1460">
        <f t="shared" si="790"/>
        <v>0</v>
      </c>
      <c r="LN46" s="1460">
        <f t="shared" si="791"/>
        <v>0</v>
      </c>
      <c r="LO46" s="1460">
        <f t="shared" si="792"/>
        <v>0</v>
      </c>
      <c r="LP46" s="1460">
        <f t="shared" si="793"/>
        <v>0</v>
      </c>
      <c r="LQ46" s="1460">
        <f t="shared" si="794"/>
        <v>0</v>
      </c>
      <c r="LR46" s="1460">
        <f t="shared" si="795"/>
        <v>0</v>
      </c>
      <c r="LS46" s="1460">
        <f t="shared" si="796"/>
        <v>0</v>
      </c>
      <c r="LW46" s="1467">
        <f t="shared" si="797"/>
        <v>0</v>
      </c>
      <c r="LX46" s="1467">
        <f t="shared" si="798"/>
        <v>0</v>
      </c>
      <c r="LY46" s="1467">
        <f t="shared" si="799"/>
        <v>0</v>
      </c>
      <c r="LZ46" s="1467">
        <f t="shared" si="800"/>
        <v>0</v>
      </c>
      <c r="MA46" s="1506"/>
      <c r="MB46" s="1460">
        <f t="shared" si="801"/>
        <v>0</v>
      </c>
      <c r="MC46" s="1460">
        <f t="shared" si="805"/>
        <v>0</v>
      </c>
      <c r="MD46" s="1460">
        <f t="shared" si="805"/>
        <v>0</v>
      </c>
      <c r="ME46" s="1460">
        <f t="shared" si="805"/>
        <v>0</v>
      </c>
      <c r="MF46" s="1460">
        <f t="shared" si="805"/>
        <v>0</v>
      </c>
      <c r="MG46" s="1460">
        <f t="shared" si="805"/>
        <v>0</v>
      </c>
      <c r="MH46" s="1460">
        <f t="shared" si="805"/>
        <v>0</v>
      </c>
      <c r="MI46" s="1460">
        <f t="shared" si="805"/>
        <v>0</v>
      </c>
      <c r="MJ46" s="1460">
        <f t="shared" si="805"/>
        <v>0</v>
      </c>
      <c r="MK46" s="1460">
        <f t="shared" si="805"/>
        <v>0</v>
      </c>
      <c r="ML46" s="1460">
        <f t="shared" si="805"/>
        <v>0</v>
      </c>
      <c r="MM46" s="1460">
        <f t="shared" si="805"/>
        <v>0</v>
      </c>
      <c r="MN46" s="1460">
        <f t="shared" si="805"/>
        <v>0</v>
      </c>
      <c r="MO46" s="1460">
        <f t="shared" si="805"/>
        <v>0</v>
      </c>
      <c r="MP46" s="1460">
        <f t="shared" si="805"/>
        <v>0</v>
      </c>
      <c r="MQ46" s="1460">
        <f t="shared" si="805"/>
        <v>0</v>
      </c>
      <c r="MR46" s="1460">
        <f t="shared" ref="MC46:MR62" si="824">IF(MR$12&lt;$AO46,0,IF(MR$12&lt;=$AU46,(MR$8-$LW46)*$D46/12,IF(MR$12&gt;=$BF46,(MR$8-$LZ46)*$D46/12,IF(MR$12&gt;=$BE46,0,IF(MR$12&gt;=$BA46,(MR$8-$LY46)*$D46/12,IF(MR$12&gt;=$AZ46,0,IF(MR$12&gt;=$AV46,(MR$8-$LX46)*$D46/12,0)))))))</f>
        <v>0</v>
      </c>
      <c r="MS46" s="1460">
        <f t="shared" si="811"/>
        <v>0</v>
      </c>
      <c r="MT46" s="1460">
        <f t="shared" si="811"/>
        <v>0</v>
      </c>
      <c r="MU46" s="1460">
        <f t="shared" si="811"/>
        <v>0</v>
      </c>
      <c r="MV46" s="1460">
        <f t="shared" si="811"/>
        <v>0</v>
      </c>
      <c r="MW46" s="1460">
        <f t="shared" si="811"/>
        <v>0</v>
      </c>
      <c r="MX46" s="1460">
        <f t="shared" si="811"/>
        <v>0</v>
      </c>
      <c r="MY46" s="1460">
        <f t="shared" si="811"/>
        <v>0</v>
      </c>
      <c r="MZ46" s="1460">
        <f t="shared" si="811"/>
        <v>0</v>
      </c>
      <c r="NA46" s="1460">
        <f t="shared" si="811"/>
        <v>0</v>
      </c>
      <c r="NB46" s="1460">
        <f t="shared" si="811"/>
        <v>0</v>
      </c>
      <c r="NC46" s="1460">
        <f t="shared" si="811"/>
        <v>0</v>
      </c>
      <c r="ND46" s="1460">
        <f t="shared" si="811"/>
        <v>0</v>
      </c>
      <c r="NE46" s="1460">
        <f t="shared" si="811"/>
        <v>0</v>
      </c>
      <c r="NF46" s="1460">
        <f t="shared" si="811"/>
        <v>0</v>
      </c>
      <c r="NG46" s="1460">
        <f t="shared" si="811"/>
        <v>0</v>
      </c>
      <c r="NH46" s="1460">
        <f t="shared" si="811"/>
        <v>0</v>
      </c>
      <c r="NI46" s="1460">
        <f t="shared" si="812"/>
        <v>0</v>
      </c>
      <c r="NJ46" s="1460">
        <f t="shared" si="812"/>
        <v>0</v>
      </c>
      <c r="NK46" s="1460">
        <f t="shared" si="812"/>
        <v>0</v>
      </c>
      <c r="NL46" s="1460">
        <f t="shared" si="812"/>
        <v>0</v>
      </c>
      <c r="NM46" s="1460">
        <f t="shared" si="812"/>
        <v>0</v>
      </c>
      <c r="NN46" s="1460">
        <f t="shared" si="812"/>
        <v>0</v>
      </c>
      <c r="NO46" s="1460">
        <f t="shared" si="812"/>
        <v>0</v>
      </c>
      <c r="NP46" s="1460">
        <f t="shared" si="812"/>
        <v>0</v>
      </c>
      <c r="NQ46" s="1460">
        <f t="shared" si="812"/>
        <v>0</v>
      </c>
      <c r="NR46" s="1460">
        <f t="shared" si="812"/>
        <v>0</v>
      </c>
      <c r="NS46" s="1460">
        <f t="shared" si="812"/>
        <v>0</v>
      </c>
      <c r="NT46" s="1460">
        <f t="shared" si="812"/>
        <v>0</v>
      </c>
      <c r="NU46" s="1460">
        <f t="shared" si="812"/>
        <v>0</v>
      </c>
      <c r="NV46" s="1460">
        <f t="shared" si="812"/>
        <v>0</v>
      </c>
      <c r="NW46" s="1460">
        <f t="shared" si="812"/>
        <v>0</v>
      </c>
      <c r="NX46" s="1460">
        <f t="shared" si="812"/>
        <v>0</v>
      </c>
      <c r="NY46" s="1460">
        <f t="shared" si="814"/>
        <v>0</v>
      </c>
      <c r="NZ46" s="1460">
        <f t="shared" si="814"/>
        <v>0</v>
      </c>
      <c r="OA46" s="1460">
        <f t="shared" si="814"/>
        <v>0</v>
      </c>
      <c r="OB46" s="1460">
        <f t="shared" si="814"/>
        <v>0</v>
      </c>
      <c r="OC46" s="1460">
        <f t="shared" si="814"/>
        <v>0</v>
      </c>
      <c r="OD46" s="1460">
        <f t="shared" si="814"/>
        <v>0</v>
      </c>
      <c r="OE46" s="1460">
        <f t="shared" si="814"/>
        <v>0</v>
      </c>
      <c r="OF46" s="1460">
        <f t="shared" si="814"/>
        <v>0</v>
      </c>
      <c r="OG46" s="1460">
        <f t="shared" si="814"/>
        <v>0</v>
      </c>
      <c r="OH46" s="1460">
        <f t="shared" si="814"/>
        <v>0</v>
      </c>
      <c r="OI46" s="1460">
        <f t="shared" si="814"/>
        <v>0</v>
      </c>
      <c r="OJ46" s="1460">
        <f t="shared" si="814"/>
        <v>0</v>
      </c>
      <c r="OK46" s="1460">
        <f t="shared" si="814"/>
        <v>0</v>
      </c>
      <c r="OL46" s="1460">
        <f t="shared" si="814"/>
        <v>0</v>
      </c>
      <c r="OM46" s="1460">
        <f t="shared" si="814"/>
        <v>0</v>
      </c>
      <c r="ON46" s="1460">
        <f t="shared" si="814"/>
        <v>0</v>
      </c>
      <c r="OO46" s="1460">
        <f t="shared" si="813"/>
        <v>0</v>
      </c>
      <c r="OP46" s="1460">
        <f t="shared" si="807"/>
        <v>0</v>
      </c>
      <c r="OQ46" s="1460">
        <f t="shared" si="807"/>
        <v>0</v>
      </c>
      <c r="OR46" s="1460">
        <f t="shared" si="807"/>
        <v>0</v>
      </c>
      <c r="OS46" s="1460">
        <f t="shared" si="807"/>
        <v>0</v>
      </c>
      <c r="OT46" s="1460">
        <f t="shared" si="807"/>
        <v>0</v>
      </c>
      <c r="OU46" s="1460">
        <f t="shared" si="807"/>
        <v>0</v>
      </c>
      <c r="OV46" s="1460">
        <f t="shared" si="807"/>
        <v>0</v>
      </c>
      <c r="OW46" s="1460">
        <f t="shared" si="807"/>
        <v>0</v>
      </c>
      <c r="OX46" s="1460">
        <f t="shared" si="807"/>
        <v>0</v>
      </c>
      <c r="OY46" s="1460">
        <f t="shared" si="807"/>
        <v>0</v>
      </c>
      <c r="OZ46" s="1460">
        <f t="shared" si="807"/>
        <v>0</v>
      </c>
      <c r="PA46" s="1460">
        <f t="shared" si="807"/>
        <v>0</v>
      </c>
      <c r="PB46" s="1460">
        <f t="shared" si="807"/>
        <v>0</v>
      </c>
      <c r="PC46" s="1460">
        <f t="shared" si="807"/>
        <v>0</v>
      </c>
      <c r="PD46" s="1460">
        <f t="shared" si="807"/>
        <v>0</v>
      </c>
      <c r="PE46" s="1460">
        <f t="shared" si="807"/>
        <v>0</v>
      </c>
      <c r="PF46" s="1460">
        <f t="shared" si="808"/>
        <v>0</v>
      </c>
      <c r="PG46" s="1460">
        <f t="shared" si="808"/>
        <v>0</v>
      </c>
      <c r="PH46" s="1460">
        <f t="shared" si="808"/>
        <v>0</v>
      </c>
      <c r="PI46" s="1460">
        <f t="shared" si="808"/>
        <v>0</v>
      </c>
      <c r="PJ46" s="1460">
        <f t="shared" si="808"/>
        <v>0</v>
      </c>
      <c r="PK46" s="1460">
        <f t="shared" si="808"/>
        <v>0</v>
      </c>
      <c r="PL46" s="1460">
        <f t="shared" si="808"/>
        <v>0</v>
      </c>
      <c r="PM46" s="1460">
        <f t="shared" si="808"/>
        <v>0</v>
      </c>
      <c r="PN46" s="1460">
        <f t="shared" si="808"/>
        <v>0</v>
      </c>
      <c r="PO46" s="1460">
        <f t="shared" si="808"/>
        <v>0</v>
      </c>
      <c r="PP46" s="1460">
        <f t="shared" si="808"/>
        <v>0</v>
      </c>
      <c r="PQ46" s="1460">
        <f t="shared" si="808"/>
        <v>0</v>
      </c>
      <c r="PR46" s="1460">
        <f t="shared" si="808"/>
        <v>0</v>
      </c>
      <c r="PS46" s="1460">
        <f t="shared" si="808"/>
        <v>0</v>
      </c>
      <c r="PT46" s="1460">
        <f t="shared" si="808"/>
        <v>0</v>
      </c>
      <c r="PU46" s="1460">
        <f t="shared" si="808"/>
        <v>0</v>
      </c>
      <c r="PV46" s="1460">
        <f t="shared" si="810"/>
        <v>0</v>
      </c>
      <c r="PW46" s="1460">
        <f t="shared" si="810"/>
        <v>0</v>
      </c>
      <c r="PX46" s="1460">
        <f t="shared" si="810"/>
        <v>0</v>
      </c>
      <c r="PY46" s="1460">
        <f t="shared" si="810"/>
        <v>0</v>
      </c>
      <c r="PZ46" s="1460">
        <f t="shared" si="810"/>
        <v>0</v>
      </c>
      <c r="QA46" s="1460">
        <f t="shared" si="810"/>
        <v>0</v>
      </c>
      <c r="QB46" s="1460">
        <f t="shared" si="810"/>
        <v>0</v>
      </c>
      <c r="QC46" s="1460">
        <f t="shared" si="810"/>
        <v>0</v>
      </c>
      <c r="QD46" s="1460">
        <f t="shared" si="810"/>
        <v>0</v>
      </c>
      <c r="QE46" s="1460">
        <f t="shared" si="810"/>
        <v>0</v>
      </c>
      <c r="QF46" s="1460">
        <f t="shared" si="810"/>
        <v>0</v>
      </c>
      <c r="QG46" s="1460">
        <f t="shared" si="810"/>
        <v>0</v>
      </c>
      <c r="QH46" s="1460">
        <f t="shared" si="810"/>
        <v>0</v>
      </c>
      <c r="QI46" s="1460">
        <f t="shared" si="810"/>
        <v>0</v>
      </c>
      <c r="QJ46" s="1460">
        <f t="shared" si="810"/>
        <v>0</v>
      </c>
      <c r="QK46" s="1460">
        <f t="shared" si="810"/>
        <v>0</v>
      </c>
      <c r="QL46" s="1460">
        <f t="shared" si="809"/>
        <v>0</v>
      </c>
      <c r="QM46" s="1460">
        <f t="shared" si="809"/>
        <v>0</v>
      </c>
      <c r="QN46" s="1460">
        <f t="shared" si="809"/>
        <v>0</v>
      </c>
      <c r="QO46" s="1460">
        <f t="shared" si="809"/>
        <v>0</v>
      </c>
      <c r="QP46" s="1460">
        <f t="shared" si="809"/>
        <v>0</v>
      </c>
      <c r="QQ46" s="1460">
        <f t="shared" si="809"/>
        <v>0</v>
      </c>
    </row>
    <row r="47" spans="1:459" s="1466" customFormat="1" ht="22.5" customHeight="1">
      <c r="A47" s="1468"/>
      <c r="B47" s="1469"/>
      <c r="C47" s="1469"/>
      <c r="D47" s="1470"/>
      <c r="E47" s="1471"/>
      <c r="F47" s="1472"/>
      <c r="G47" s="1472"/>
      <c r="H47" s="1473">
        <f t="shared" si="639"/>
        <v>0</v>
      </c>
      <c r="I47" s="1474">
        <v>0</v>
      </c>
      <c r="J47" s="1475">
        <f t="shared" si="437"/>
        <v>0</v>
      </c>
      <c r="K47" s="1476">
        <v>0</v>
      </c>
      <c r="L47" s="1477">
        <f t="shared" si="640"/>
        <v>0</v>
      </c>
      <c r="M47" s="1477">
        <f t="shared" si="641"/>
        <v>0</v>
      </c>
      <c r="N47" s="1478"/>
      <c r="O47" s="1479">
        <v>0</v>
      </c>
      <c r="P47" s="1480">
        <v>0</v>
      </c>
      <c r="Q47" s="1828">
        <v>0</v>
      </c>
      <c r="R47" s="1831">
        <f t="shared" si="642"/>
        <v>0</v>
      </c>
      <c r="S47" s="1481">
        <f>IF(AND(SUM(O47:Q47)=0,N47="NNN"),MIN('Operating History and Pro Forma'!$M$33,'Operating History and Pro Forma'!$T$15)*D47,SUM(O47:Q47)*D47)</f>
        <v>0</v>
      </c>
      <c r="T47" s="1482">
        <f t="shared" si="643"/>
        <v>0</v>
      </c>
      <c r="U47" s="1483">
        <f t="shared" si="644"/>
        <v>0</v>
      </c>
      <c r="V47" s="1480"/>
      <c r="W47" s="1514"/>
      <c r="X47" s="1486" t="str">
        <f t="shared" si="645"/>
        <v/>
      </c>
      <c r="Y47" s="1487">
        <f t="shared" si="646"/>
        <v>0</v>
      </c>
      <c r="Z47" s="1488"/>
      <c r="AA47" s="1488"/>
      <c r="AB47" s="1488"/>
      <c r="AC47" s="1488"/>
      <c r="AD47" s="1489">
        <f t="shared" si="647"/>
        <v>0</v>
      </c>
      <c r="AE47" s="1490" t="str">
        <f t="shared" si="648"/>
        <v/>
      </c>
      <c r="AF47" s="1491">
        <f t="shared" si="649"/>
        <v>0</v>
      </c>
      <c r="AG47" s="1492">
        <f t="shared" si="650"/>
        <v>0</v>
      </c>
      <c r="AH47" s="1493">
        <f t="shared" si="802"/>
        <v>0</v>
      </c>
      <c r="AI47" s="1493">
        <f t="shared" si="802"/>
        <v>0</v>
      </c>
      <c r="AJ47" s="1494">
        <f t="shared" si="802"/>
        <v>0</v>
      </c>
      <c r="AK47" s="1494">
        <f t="shared" si="802"/>
        <v>0</v>
      </c>
      <c r="AL47" s="1495">
        <f t="shared" si="802"/>
        <v>0</v>
      </c>
      <c r="AM47" s="1496">
        <f t="shared" si="802"/>
        <v>0</v>
      </c>
      <c r="AN47" s="1497">
        <f t="shared" si="399"/>
        <v>0</v>
      </c>
      <c r="AO47" s="1498">
        <f t="shared" si="443"/>
        <v>0</v>
      </c>
      <c r="AP47" s="1499">
        <f t="shared" si="651"/>
        <v>0</v>
      </c>
      <c r="AQ47" s="1500">
        <f t="shared" si="652"/>
        <v>0</v>
      </c>
      <c r="AR47" s="1501">
        <f t="shared" si="653"/>
        <v>0</v>
      </c>
      <c r="AS47" s="1498">
        <f t="shared" si="403"/>
        <v>0</v>
      </c>
      <c r="AT47" s="1501">
        <f t="shared" si="654"/>
        <v>0</v>
      </c>
      <c r="AU47" s="1498">
        <f t="shared" si="655"/>
        <v>1</v>
      </c>
      <c r="AV47" s="1498">
        <f t="shared" si="656"/>
        <v>2</v>
      </c>
      <c r="AW47" s="1499">
        <f t="shared" si="657"/>
        <v>0</v>
      </c>
      <c r="AX47" s="1502">
        <f t="shared" si="658"/>
        <v>0</v>
      </c>
      <c r="AY47" s="1503">
        <f t="shared" si="659"/>
        <v>0</v>
      </c>
      <c r="AZ47" s="1498">
        <f t="shared" si="660"/>
        <v>2</v>
      </c>
      <c r="BA47" s="1498">
        <f t="shared" si="661"/>
        <v>3</v>
      </c>
      <c r="BB47" s="1499">
        <f t="shared" si="662"/>
        <v>0</v>
      </c>
      <c r="BC47" s="1502">
        <f t="shared" si="663"/>
        <v>0</v>
      </c>
      <c r="BD47" s="1503">
        <f t="shared" si="664"/>
        <v>0</v>
      </c>
      <c r="BE47" s="1498">
        <f t="shared" si="665"/>
        <v>3</v>
      </c>
      <c r="BF47" s="1498">
        <f t="shared" si="666"/>
        <v>4</v>
      </c>
      <c r="BG47" s="1499">
        <f t="shared" si="667"/>
        <v>0</v>
      </c>
      <c r="BH47" s="1502">
        <f t="shared" si="668"/>
        <v>0</v>
      </c>
      <c r="BI47" s="1502">
        <f t="shared" si="669"/>
        <v>0</v>
      </c>
      <c r="BJ47" s="1504">
        <f t="shared" si="670"/>
        <v>1900</v>
      </c>
      <c r="BK47" s="1505" t="str">
        <f t="shared" si="671"/>
        <v/>
      </c>
      <c r="BL47" s="1506"/>
      <c r="BM47" s="1507">
        <f t="shared" si="672"/>
        <v>0</v>
      </c>
      <c r="BN47" s="1508">
        <f t="shared" si="823"/>
        <v>0</v>
      </c>
      <c r="BO47" s="1508">
        <f t="shared" si="823"/>
        <v>0</v>
      </c>
      <c r="BP47" s="1508">
        <f t="shared" si="823"/>
        <v>0</v>
      </c>
      <c r="BQ47" s="1508">
        <f t="shared" si="823"/>
        <v>0</v>
      </c>
      <c r="BR47" s="1508">
        <f t="shared" si="823"/>
        <v>0</v>
      </c>
      <c r="BS47" s="1508">
        <f t="shared" si="823"/>
        <v>0</v>
      </c>
      <c r="BT47" s="1508">
        <f t="shared" si="823"/>
        <v>0</v>
      </c>
      <c r="BU47" s="1508">
        <f t="shared" si="823"/>
        <v>0</v>
      </c>
      <c r="BV47" s="1508">
        <f t="shared" si="823"/>
        <v>0</v>
      </c>
      <c r="BW47" s="1508">
        <f t="shared" si="823"/>
        <v>0</v>
      </c>
      <c r="BX47" s="1508">
        <f t="shared" si="823"/>
        <v>0</v>
      </c>
      <c r="BY47" s="1507">
        <f t="shared" si="823"/>
        <v>0</v>
      </c>
      <c r="BZ47" s="1508">
        <f t="shared" si="823"/>
        <v>0</v>
      </c>
      <c r="CA47" s="1508">
        <f t="shared" si="823"/>
        <v>0</v>
      </c>
      <c r="CB47" s="1508">
        <f t="shared" si="823"/>
        <v>0</v>
      </c>
      <c r="CC47" s="1508">
        <f t="shared" si="823"/>
        <v>0</v>
      </c>
      <c r="CD47" s="1508">
        <f t="shared" si="816"/>
        <v>0</v>
      </c>
      <c r="CE47" s="1508">
        <f t="shared" si="816"/>
        <v>0</v>
      </c>
      <c r="CF47" s="1508">
        <f t="shared" si="816"/>
        <v>0</v>
      </c>
      <c r="CG47" s="1508">
        <f t="shared" si="816"/>
        <v>0</v>
      </c>
      <c r="CH47" s="1508">
        <f t="shared" si="816"/>
        <v>0</v>
      </c>
      <c r="CI47" s="1508">
        <f t="shared" si="816"/>
        <v>0</v>
      </c>
      <c r="CJ47" s="1509">
        <f t="shared" si="816"/>
        <v>0</v>
      </c>
      <c r="CK47" s="1507">
        <f t="shared" si="816"/>
        <v>0</v>
      </c>
      <c r="CL47" s="1508">
        <f t="shared" si="816"/>
        <v>0</v>
      </c>
      <c r="CM47" s="1508">
        <f t="shared" si="816"/>
        <v>0</v>
      </c>
      <c r="CN47" s="1508">
        <f t="shared" si="816"/>
        <v>0</v>
      </c>
      <c r="CO47" s="1508">
        <f t="shared" si="816"/>
        <v>0</v>
      </c>
      <c r="CP47" s="1508">
        <f t="shared" si="816"/>
        <v>0</v>
      </c>
      <c r="CQ47" s="1508">
        <f t="shared" si="816"/>
        <v>0</v>
      </c>
      <c r="CR47" s="1508">
        <f t="shared" si="816"/>
        <v>0</v>
      </c>
      <c r="CS47" s="1508">
        <f t="shared" si="816"/>
        <v>0</v>
      </c>
      <c r="CT47" s="1508">
        <f t="shared" si="817"/>
        <v>0</v>
      </c>
      <c r="CU47" s="1508">
        <f t="shared" si="817"/>
        <v>0</v>
      </c>
      <c r="CV47" s="1509">
        <f t="shared" si="817"/>
        <v>0</v>
      </c>
      <c r="CW47" s="1508">
        <f t="shared" si="817"/>
        <v>0</v>
      </c>
      <c r="CX47" s="1508">
        <f t="shared" si="817"/>
        <v>0</v>
      </c>
      <c r="CY47" s="1508">
        <f t="shared" si="817"/>
        <v>0</v>
      </c>
      <c r="CZ47" s="1508">
        <f t="shared" si="817"/>
        <v>0</v>
      </c>
      <c r="DA47" s="1508">
        <f t="shared" si="817"/>
        <v>0</v>
      </c>
      <c r="DB47" s="1508">
        <f t="shared" si="817"/>
        <v>0</v>
      </c>
      <c r="DC47" s="1508">
        <f t="shared" si="817"/>
        <v>0</v>
      </c>
      <c r="DD47" s="1508">
        <f t="shared" si="817"/>
        <v>0</v>
      </c>
      <c r="DE47" s="1508">
        <f t="shared" si="817"/>
        <v>0</v>
      </c>
      <c r="DF47" s="1508">
        <f t="shared" si="817"/>
        <v>0</v>
      </c>
      <c r="DG47" s="1508">
        <f t="shared" si="817"/>
        <v>0</v>
      </c>
      <c r="DH47" s="1509">
        <f t="shared" si="817"/>
        <v>0</v>
      </c>
      <c r="DI47" s="1508">
        <f t="shared" si="817"/>
        <v>0</v>
      </c>
      <c r="DJ47" s="1508">
        <f t="shared" si="818"/>
        <v>0</v>
      </c>
      <c r="DK47" s="1508">
        <f t="shared" si="818"/>
        <v>0</v>
      </c>
      <c r="DL47" s="1508">
        <f t="shared" si="818"/>
        <v>0</v>
      </c>
      <c r="DM47" s="1508">
        <f t="shared" si="818"/>
        <v>0</v>
      </c>
      <c r="DN47" s="1508">
        <f t="shared" si="818"/>
        <v>0</v>
      </c>
      <c r="DO47" s="1508">
        <f t="shared" si="818"/>
        <v>0</v>
      </c>
      <c r="DP47" s="1508">
        <f t="shared" si="818"/>
        <v>0</v>
      </c>
      <c r="DQ47" s="1508">
        <f t="shared" si="818"/>
        <v>0</v>
      </c>
      <c r="DR47" s="1508">
        <f t="shared" si="818"/>
        <v>0</v>
      </c>
      <c r="DS47" s="1508">
        <f t="shared" si="818"/>
        <v>0</v>
      </c>
      <c r="DT47" s="1509">
        <f t="shared" si="818"/>
        <v>0</v>
      </c>
      <c r="DU47" s="1507">
        <f t="shared" si="818"/>
        <v>0</v>
      </c>
      <c r="DV47" s="1508">
        <f t="shared" si="818"/>
        <v>0</v>
      </c>
      <c r="DW47" s="1508">
        <f t="shared" si="818"/>
        <v>0</v>
      </c>
      <c r="DX47" s="1508">
        <f t="shared" si="818"/>
        <v>0</v>
      </c>
      <c r="DY47" s="1508">
        <f t="shared" si="818"/>
        <v>0</v>
      </c>
      <c r="DZ47" s="1508">
        <f t="shared" si="819"/>
        <v>0</v>
      </c>
      <c r="EA47" s="1508">
        <f t="shared" si="819"/>
        <v>0</v>
      </c>
      <c r="EB47" s="1508">
        <f t="shared" si="819"/>
        <v>0</v>
      </c>
      <c r="EC47" s="1508">
        <f t="shared" si="819"/>
        <v>0</v>
      </c>
      <c r="ED47" s="1508">
        <f t="shared" si="819"/>
        <v>0</v>
      </c>
      <c r="EE47" s="1508">
        <f t="shared" si="819"/>
        <v>0</v>
      </c>
      <c r="EF47" s="1508">
        <f t="shared" si="819"/>
        <v>0</v>
      </c>
      <c r="EG47" s="1507">
        <f t="shared" si="819"/>
        <v>0</v>
      </c>
      <c r="EH47" s="1508">
        <f t="shared" si="819"/>
        <v>0</v>
      </c>
      <c r="EI47" s="1508">
        <f t="shared" si="819"/>
        <v>0</v>
      </c>
      <c r="EJ47" s="1508">
        <f t="shared" si="819"/>
        <v>0</v>
      </c>
      <c r="EK47" s="1508">
        <f t="shared" si="819"/>
        <v>0</v>
      </c>
      <c r="EL47" s="1508">
        <f t="shared" si="819"/>
        <v>0</v>
      </c>
      <c r="EM47" s="1508">
        <f t="shared" si="819"/>
        <v>0</v>
      </c>
      <c r="EN47" s="1508">
        <f t="shared" si="819"/>
        <v>0</v>
      </c>
      <c r="EO47" s="1508">
        <f t="shared" si="819"/>
        <v>0</v>
      </c>
      <c r="EP47" s="1508">
        <f t="shared" si="820"/>
        <v>0</v>
      </c>
      <c r="EQ47" s="1508">
        <f t="shared" si="820"/>
        <v>0</v>
      </c>
      <c r="ER47" s="1509">
        <f t="shared" si="820"/>
        <v>0</v>
      </c>
      <c r="ES47" s="1507">
        <f t="shared" si="820"/>
        <v>0</v>
      </c>
      <c r="ET47" s="1508">
        <f t="shared" si="820"/>
        <v>0</v>
      </c>
      <c r="EU47" s="1508">
        <f t="shared" si="820"/>
        <v>0</v>
      </c>
      <c r="EV47" s="1508">
        <f t="shared" si="820"/>
        <v>0</v>
      </c>
      <c r="EW47" s="1508">
        <f t="shared" si="820"/>
        <v>0</v>
      </c>
      <c r="EX47" s="1508">
        <f t="shared" si="820"/>
        <v>0</v>
      </c>
      <c r="EY47" s="1508">
        <f t="shared" si="820"/>
        <v>0</v>
      </c>
      <c r="EZ47" s="1508">
        <f t="shared" si="820"/>
        <v>0</v>
      </c>
      <c r="FA47" s="1508">
        <f t="shared" si="820"/>
        <v>0</v>
      </c>
      <c r="FB47" s="1508">
        <f t="shared" si="820"/>
        <v>0</v>
      </c>
      <c r="FC47" s="1508">
        <f t="shared" si="820"/>
        <v>0</v>
      </c>
      <c r="FD47" s="1509">
        <f t="shared" si="820"/>
        <v>0</v>
      </c>
      <c r="FE47" s="1508">
        <f t="shared" si="820"/>
        <v>0</v>
      </c>
      <c r="FF47" s="1508">
        <f t="shared" si="821"/>
        <v>0</v>
      </c>
      <c r="FG47" s="1508">
        <f t="shared" si="822"/>
        <v>0</v>
      </c>
      <c r="FH47" s="1508">
        <f t="shared" si="822"/>
        <v>0</v>
      </c>
      <c r="FI47" s="1508">
        <f t="shared" si="822"/>
        <v>0</v>
      </c>
      <c r="FJ47" s="1508">
        <f t="shared" si="822"/>
        <v>0</v>
      </c>
      <c r="FK47" s="1508">
        <f t="shared" si="822"/>
        <v>0</v>
      </c>
      <c r="FL47" s="1508">
        <f t="shared" si="822"/>
        <v>0</v>
      </c>
      <c r="FM47" s="1508">
        <f t="shared" si="822"/>
        <v>0</v>
      </c>
      <c r="FN47" s="1508">
        <f t="shared" si="822"/>
        <v>0</v>
      </c>
      <c r="FO47" s="1508">
        <f t="shared" si="822"/>
        <v>0</v>
      </c>
      <c r="FP47" s="1509">
        <f t="shared" si="822"/>
        <v>0</v>
      </c>
      <c r="FQ47" s="1508">
        <f t="shared" si="822"/>
        <v>0</v>
      </c>
      <c r="FR47" s="1508">
        <f t="shared" si="822"/>
        <v>0</v>
      </c>
      <c r="FS47" s="1508">
        <f t="shared" si="822"/>
        <v>0</v>
      </c>
      <c r="FT47" s="1508">
        <f t="shared" si="822"/>
        <v>0</v>
      </c>
      <c r="FU47" s="1508">
        <f t="shared" si="822"/>
        <v>0</v>
      </c>
      <c r="FV47" s="1508">
        <f t="shared" si="822"/>
        <v>0</v>
      </c>
      <c r="FW47" s="1508">
        <f t="shared" si="804"/>
        <v>0</v>
      </c>
      <c r="FX47" s="1508">
        <f t="shared" si="804"/>
        <v>0</v>
      </c>
      <c r="FY47" s="1508">
        <f t="shared" si="804"/>
        <v>0</v>
      </c>
      <c r="FZ47" s="1508">
        <f t="shared" si="804"/>
        <v>0</v>
      </c>
      <c r="GA47" s="1508">
        <f t="shared" si="804"/>
        <v>0</v>
      </c>
      <c r="GB47" s="1509">
        <f t="shared" si="804"/>
        <v>0</v>
      </c>
      <c r="GC47" s="1506"/>
      <c r="GD47" s="1458">
        <f t="shared" si="673"/>
        <v>1</v>
      </c>
      <c r="GE47" s="1510">
        <f t="shared" si="815"/>
        <v>0</v>
      </c>
      <c r="GF47" s="1511">
        <f t="shared" si="815"/>
        <v>0</v>
      </c>
      <c r="GG47" s="1511">
        <f t="shared" si="815"/>
        <v>0</v>
      </c>
      <c r="GH47" s="1511">
        <f t="shared" si="815"/>
        <v>0</v>
      </c>
      <c r="GI47" s="1511">
        <f t="shared" si="815"/>
        <v>0</v>
      </c>
      <c r="GJ47" s="1511">
        <f t="shared" si="815"/>
        <v>0</v>
      </c>
      <c r="GK47" s="1511">
        <f t="shared" si="815"/>
        <v>0</v>
      </c>
      <c r="GL47" s="1511">
        <f t="shared" si="815"/>
        <v>0</v>
      </c>
      <c r="GM47" s="1511">
        <f t="shared" si="815"/>
        <v>0</v>
      </c>
      <c r="GN47" s="1512">
        <f t="shared" si="815"/>
        <v>0</v>
      </c>
      <c r="GO47" s="1513">
        <f t="shared" si="674"/>
        <v>0</v>
      </c>
      <c r="GP47" s="1506"/>
      <c r="GQ47" s="1510">
        <f t="shared" si="806"/>
        <v>0</v>
      </c>
      <c r="GR47" s="1511">
        <f t="shared" si="806"/>
        <v>0</v>
      </c>
      <c r="GS47" s="1511">
        <f t="shared" si="806"/>
        <v>0</v>
      </c>
      <c r="GT47" s="1511">
        <f t="shared" si="806"/>
        <v>0</v>
      </c>
      <c r="GU47" s="1511">
        <f t="shared" si="806"/>
        <v>0</v>
      </c>
      <c r="GV47" s="1511">
        <f t="shared" si="806"/>
        <v>0</v>
      </c>
      <c r="GW47" s="1511">
        <f t="shared" si="806"/>
        <v>0</v>
      </c>
      <c r="GX47" s="1511">
        <f t="shared" si="806"/>
        <v>0</v>
      </c>
      <c r="GY47" s="1511">
        <f t="shared" si="806"/>
        <v>0</v>
      </c>
      <c r="GZ47" s="1512">
        <f t="shared" si="806"/>
        <v>0</v>
      </c>
      <c r="HA47" s="1513">
        <f t="shared" si="675"/>
        <v>0</v>
      </c>
      <c r="HB47" s="1506">
        <f t="shared" si="676"/>
        <v>1</v>
      </c>
      <c r="HC47" s="1506"/>
      <c r="HD47" s="1508">
        <f t="shared" si="677"/>
        <v>0</v>
      </c>
      <c r="HE47" s="1460">
        <f t="shared" si="678"/>
        <v>0</v>
      </c>
      <c r="HF47" s="1460">
        <f t="shared" si="679"/>
        <v>0</v>
      </c>
      <c r="HG47" s="1460">
        <f t="shared" si="680"/>
        <v>0</v>
      </c>
      <c r="HH47" s="1460">
        <f t="shared" si="681"/>
        <v>0</v>
      </c>
      <c r="HI47" s="1460">
        <f t="shared" si="682"/>
        <v>0</v>
      </c>
      <c r="HJ47" s="1460">
        <f t="shared" si="683"/>
        <v>0</v>
      </c>
      <c r="HK47" s="1460">
        <f t="shared" si="684"/>
        <v>0</v>
      </c>
      <c r="HL47" s="1460">
        <f t="shared" si="685"/>
        <v>0</v>
      </c>
      <c r="HM47" s="1460">
        <f t="shared" si="686"/>
        <v>0</v>
      </c>
      <c r="HN47" s="1460">
        <f t="shared" si="687"/>
        <v>0</v>
      </c>
      <c r="HO47" s="1460">
        <f t="shared" si="688"/>
        <v>0</v>
      </c>
      <c r="HP47" s="1460">
        <f t="shared" si="689"/>
        <v>0</v>
      </c>
      <c r="HQ47" s="1460">
        <f t="shared" si="690"/>
        <v>0</v>
      </c>
      <c r="HR47" s="1460">
        <f t="shared" si="691"/>
        <v>0</v>
      </c>
      <c r="HS47" s="1460">
        <f t="shared" si="692"/>
        <v>0</v>
      </c>
      <c r="HT47" s="1460">
        <f t="shared" si="693"/>
        <v>0</v>
      </c>
      <c r="HU47" s="1460">
        <f t="shared" si="694"/>
        <v>0</v>
      </c>
      <c r="HV47" s="1460">
        <f t="shared" si="695"/>
        <v>0</v>
      </c>
      <c r="HW47" s="1460">
        <f t="shared" si="696"/>
        <v>0</v>
      </c>
      <c r="HX47" s="1460">
        <f t="shared" si="697"/>
        <v>0</v>
      </c>
      <c r="HY47" s="1460">
        <f t="shared" si="698"/>
        <v>0</v>
      </c>
      <c r="HZ47" s="1460">
        <f t="shared" si="699"/>
        <v>0</v>
      </c>
      <c r="IA47" s="1460">
        <f t="shared" si="700"/>
        <v>0</v>
      </c>
      <c r="IB47" s="1460">
        <f t="shared" si="701"/>
        <v>0</v>
      </c>
      <c r="IC47" s="1460">
        <f t="shared" si="702"/>
        <v>0</v>
      </c>
      <c r="ID47" s="1460">
        <f t="shared" si="703"/>
        <v>0</v>
      </c>
      <c r="IE47" s="1460">
        <f t="shared" si="704"/>
        <v>0</v>
      </c>
      <c r="IF47" s="1460">
        <f t="shared" si="705"/>
        <v>0</v>
      </c>
      <c r="IG47" s="1460">
        <f t="shared" si="706"/>
        <v>0</v>
      </c>
      <c r="IH47" s="1460">
        <f t="shared" si="707"/>
        <v>0</v>
      </c>
      <c r="II47" s="1460">
        <f t="shared" si="708"/>
        <v>0</v>
      </c>
      <c r="IJ47" s="1460">
        <f t="shared" si="709"/>
        <v>0</v>
      </c>
      <c r="IK47" s="1460">
        <f t="shared" si="710"/>
        <v>0</v>
      </c>
      <c r="IL47" s="1460">
        <f t="shared" si="711"/>
        <v>0</v>
      </c>
      <c r="IM47" s="1460">
        <f t="shared" si="712"/>
        <v>0</v>
      </c>
      <c r="IN47" s="1460">
        <f t="shared" si="713"/>
        <v>0</v>
      </c>
      <c r="IO47" s="1460">
        <f t="shared" si="714"/>
        <v>0</v>
      </c>
      <c r="IP47" s="1460">
        <f t="shared" si="715"/>
        <v>0</v>
      </c>
      <c r="IQ47" s="1460">
        <f t="shared" si="716"/>
        <v>0</v>
      </c>
      <c r="IR47" s="1460">
        <f t="shared" si="717"/>
        <v>0</v>
      </c>
      <c r="IS47" s="1460">
        <f t="shared" si="718"/>
        <v>0</v>
      </c>
      <c r="IT47" s="1460">
        <f t="shared" si="719"/>
        <v>0</v>
      </c>
      <c r="IU47" s="1460">
        <f t="shared" si="720"/>
        <v>0</v>
      </c>
      <c r="IV47" s="1460">
        <f t="shared" si="721"/>
        <v>0</v>
      </c>
      <c r="IW47" s="1460">
        <f t="shared" si="722"/>
        <v>0</v>
      </c>
      <c r="IX47" s="1460">
        <f t="shared" si="723"/>
        <v>0</v>
      </c>
      <c r="IY47" s="1460">
        <f t="shared" si="724"/>
        <v>0</v>
      </c>
      <c r="IZ47" s="1460">
        <f t="shared" si="725"/>
        <v>0</v>
      </c>
      <c r="JA47" s="1460">
        <f t="shared" si="726"/>
        <v>0</v>
      </c>
      <c r="JB47" s="1460">
        <f t="shared" si="727"/>
        <v>0</v>
      </c>
      <c r="JC47" s="1460">
        <f t="shared" si="728"/>
        <v>0</v>
      </c>
      <c r="JD47" s="1460">
        <f t="shared" si="729"/>
        <v>0</v>
      </c>
      <c r="JE47" s="1460">
        <f t="shared" si="730"/>
        <v>0</v>
      </c>
      <c r="JF47" s="1460">
        <f t="shared" si="731"/>
        <v>0</v>
      </c>
      <c r="JG47" s="1460">
        <f t="shared" si="732"/>
        <v>0</v>
      </c>
      <c r="JH47" s="1460">
        <f t="shared" si="733"/>
        <v>0</v>
      </c>
      <c r="JI47" s="1460">
        <f t="shared" si="734"/>
        <v>0</v>
      </c>
      <c r="JJ47" s="1460">
        <f t="shared" si="735"/>
        <v>0</v>
      </c>
      <c r="JK47" s="1460">
        <f t="shared" si="736"/>
        <v>0</v>
      </c>
      <c r="JL47" s="1460">
        <f t="shared" si="737"/>
        <v>0</v>
      </c>
      <c r="JM47" s="1460">
        <f t="shared" si="738"/>
        <v>0</v>
      </c>
      <c r="JN47" s="1460">
        <f t="shared" si="739"/>
        <v>0</v>
      </c>
      <c r="JO47" s="1460">
        <f t="shared" si="740"/>
        <v>0</v>
      </c>
      <c r="JP47" s="1460">
        <f t="shared" si="741"/>
        <v>0</v>
      </c>
      <c r="JQ47" s="1460">
        <f t="shared" si="742"/>
        <v>0</v>
      </c>
      <c r="JR47" s="1460">
        <f t="shared" si="743"/>
        <v>0</v>
      </c>
      <c r="JS47" s="1460">
        <f t="shared" si="744"/>
        <v>0</v>
      </c>
      <c r="JT47" s="1460">
        <f t="shared" si="745"/>
        <v>0</v>
      </c>
      <c r="JU47" s="1460">
        <f t="shared" si="746"/>
        <v>0</v>
      </c>
      <c r="JV47" s="1460">
        <f t="shared" si="747"/>
        <v>0</v>
      </c>
      <c r="JW47" s="1460">
        <f t="shared" si="748"/>
        <v>0</v>
      </c>
      <c r="JX47" s="1460">
        <f t="shared" si="749"/>
        <v>0</v>
      </c>
      <c r="JY47" s="1460">
        <f t="shared" si="750"/>
        <v>0</v>
      </c>
      <c r="JZ47" s="1460">
        <f t="shared" si="751"/>
        <v>0</v>
      </c>
      <c r="KA47" s="1460">
        <f t="shared" si="752"/>
        <v>0</v>
      </c>
      <c r="KB47" s="1460">
        <f t="shared" si="753"/>
        <v>0</v>
      </c>
      <c r="KC47" s="1460">
        <f t="shared" si="754"/>
        <v>0</v>
      </c>
      <c r="KD47" s="1460">
        <f t="shared" si="755"/>
        <v>0</v>
      </c>
      <c r="KE47" s="1460">
        <f t="shared" si="756"/>
        <v>0</v>
      </c>
      <c r="KF47" s="1460">
        <f t="shared" si="757"/>
        <v>0</v>
      </c>
      <c r="KG47" s="1460">
        <f t="shared" si="758"/>
        <v>0</v>
      </c>
      <c r="KH47" s="1460">
        <f t="shared" si="759"/>
        <v>0</v>
      </c>
      <c r="KI47" s="1460">
        <f t="shared" si="760"/>
        <v>0</v>
      </c>
      <c r="KJ47" s="1460">
        <f t="shared" si="761"/>
        <v>0</v>
      </c>
      <c r="KK47" s="1460">
        <f t="shared" si="762"/>
        <v>0</v>
      </c>
      <c r="KL47" s="1460">
        <f t="shared" si="763"/>
        <v>0</v>
      </c>
      <c r="KM47" s="1460">
        <f t="shared" si="764"/>
        <v>0</v>
      </c>
      <c r="KN47" s="1460">
        <f t="shared" si="765"/>
        <v>0</v>
      </c>
      <c r="KO47" s="1460">
        <f t="shared" si="766"/>
        <v>0</v>
      </c>
      <c r="KP47" s="1460">
        <f t="shared" si="767"/>
        <v>0</v>
      </c>
      <c r="KQ47" s="1460">
        <f t="shared" si="768"/>
        <v>0</v>
      </c>
      <c r="KR47" s="1460">
        <f t="shared" si="769"/>
        <v>0</v>
      </c>
      <c r="KS47" s="1460">
        <f t="shared" si="770"/>
        <v>0</v>
      </c>
      <c r="KT47" s="1460">
        <f t="shared" si="771"/>
        <v>0</v>
      </c>
      <c r="KU47" s="1460">
        <f t="shared" si="772"/>
        <v>0</v>
      </c>
      <c r="KV47" s="1460">
        <f t="shared" si="773"/>
        <v>0</v>
      </c>
      <c r="KW47" s="1460">
        <f t="shared" si="774"/>
        <v>0</v>
      </c>
      <c r="KX47" s="1460">
        <f t="shared" si="775"/>
        <v>0</v>
      </c>
      <c r="KY47" s="1460">
        <f t="shared" si="776"/>
        <v>0</v>
      </c>
      <c r="KZ47" s="1460">
        <f t="shared" si="777"/>
        <v>0</v>
      </c>
      <c r="LA47" s="1460">
        <f t="shared" si="778"/>
        <v>0</v>
      </c>
      <c r="LB47" s="1460">
        <f t="shared" si="779"/>
        <v>0</v>
      </c>
      <c r="LC47" s="1460">
        <f t="shared" si="780"/>
        <v>0</v>
      </c>
      <c r="LD47" s="1460">
        <f t="shared" si="781"/>
        <v>0</v>
      </c>
      <c r="LE47" s="1460">
        <f t="shared" si="782"/>
        <v>0</v>
      </c>
      <c r="LF47" s="1460">
        <f t="shared" si="783"/>
        <v>0</v>
      </c>
      <c r="LG47" s="1460">
        <f t="shared" si="784"/>
        <v>0</v>
      </c>
      <c r="LH47" s="1460">
        <f t="shared" si="785"/>
        <v>0</v>
      </c>
      <c r="LI47" s="1460">
        <f t="shared" si="786"/>
        <v>0</v>
      </c>
      <c r="LJ47" s="1460">
        <f t="shared" si="787"/>
        <v>0</v>
      </c>
      <c r="LK47" s="1460">
        <f t="shared" si="788"/>
        <v>0</v>
      </c>
      <c r="LL47" s="1460">
        <f t="shared" si="789"/>
        <v>0</v>
      </c>
      <c r="LM47" s="1460">
        <f t="shared" si="790"/>
        <v>0</v>
      </c>
      <c r="LN47" s="1460">
        <f t="shared" si="791"/>
        <v>0</v>
      </c>
      <c r="LO47" s="1460">
        <f t="shared" si="792"/>
        <v>0</v>
      </c>
      <c r="LP47" s="1460">
        <f t="shared" si="793"/>
        <v>0</v>
      </c>
      <c r="LQ47" s="1460">
        <f t="shared" si="794"/>
        <v>0</v>
      </c>
      <c r="LR47" s="1460">
        <f t="shared" si="795"/>
        <v>0</v>
      </c>
      <c r="LS47" s="1460">
        <f t="shared" si="796"/>
        <v>0</v>
      </c>
      <c r="LW47" s="1467">
        <f t="shared" si="797"/>
        <v>0</v>
      </c>
      <c r="LX47" s="1467">
        <f t="shared" si="798"/>
        <v>0</v>
      </c>
      <c r="LY47" s="1467">
        <f t="shared" si="799"/>
        <v>0</v>
      </c>
      <c r="LZ47" s="1467">
        <f t="shared" si="800"/>
        <v>0</v>
      </c>
      <c r="MA47" s="1506"/>
      <c r="MB47" s="1460">
        <f t="shared" si="801"/>
        <v>0</v>
      </c>
      <c r="MC47" s="1460">
        <f t="shared" si="824"/>
        <v>0</v>
      </c>
      <c r="MD47" s="1460">
        <f t="shared" si="824"/>
        <v>0</v>
      </c>
      <c r="ME47" s="1460">
        <f t="shared" si="824"/>
        <v>0</v>
      </c>
      <c r="MF47" s="1460">
        <f t="shared" si="824"/>
        <v>0</v>
      </c>
      <c r="MG47" s="1460">
        <f t="shared" si="824"/>
        <v>0</v>
      </c>
      <c r="MH47" s="1460">
        <f t="shared" si="824"/>
        <v>0</v>
      </c>
      <c r="MI47" s="1460">
        <f t="shared" si="824"/>
        <v>0</v>
      </c>
      <c r="MJ47" s="1460">
        <f t="shared" si="824"/>
        <v>0</v>
      </c>
      <c r="MK47" s="1460">
        <f t="shared" si="824"/>
        <v>0</v>
      </c>
      <c r="ML47" s="1460">
        <f t="shared" si="824"/>
        <v>0</v>
      </c>
      <c r="MM47" s="1460">
        <f t="shared" si="824"/>
        <v>0</v>
      </c>
      <c r="MN47" s="1460">
        <f t="shared" si="824"/>
        <v>0</v>
      </c>
      <c r="MO47" s="1460">
        <f t="shared" si="824"/>
        <v>0</v>
      </c>
      <c r="MP47" s="1460">
        <f t="shared" si="824"/>
        <v>0</v>
      </c>
      <c r="MQ47" s="1460">
        <f t="shared" si="824"/>
        <v>0</v>
      </c>
      <c r="MR47" s="1460">
        <f t="shared" si="824"/>
        <v>0</v>
      </c>
      <c r="MS47" s="1460">
        <f t="shared" si="811"/>
        <v>0</v>
      </c>
      <c r="MT47" s="1460">
        <f t="shared" si="811"/>
        <v>0</v>
      </c>
      <c r="MU47" s="1460">
        <f t="shared" si="811"/>
        <v>0</v>
      </c>
      <c r="MV47" s="1460">
        <f t="shared" si="811"/>
        <v>0</v>
      </c>
      <c r="MW47" s="1460">
        <f t="shared" si="811"/>
        <v>0</v>
      </c>
      <c r="MX47" s="1460">
        <f t="shared" si="811"/>
        <v>0</v>
      </c>
      <c r="MY47" s="1460">
        <f t="shared" si="811"/>
        <v>0</v>
      </c>
      <c r="MZ47" s="1460">
        <f t="shared" si="811"/>
        <v>0</v>
      </c>
      <c r="NA47" s="1460">
        <f t="shared" si="811"/>
        <v>0</v>
      </c>
      <c r="NB47" s="1460">
        <f t="shared" si="811"/>
        <v>0</v>
      </c>
      <c r="NC47" s="1460">
        <f t="shared" si="811"/>
        <v>0</v>
      </c>
      <c r="ND47" s="1460">
        <f t="shared" si="811"/>
        <v>0</v>
      </c>
      <c r="NE47" s="1460">
        <f t="shared" si="811"/>
        <v>0</v>
      </c>
      <c r="NF47" s="1460">
        <f t="shared" si="811"/>
        <v>0</v>
      </c>
      <c r="NG47" s="1460">
        <f t="shared" si="811"/>
        <v>0</v>
      </c>
      <c r="NH47" s="1460">
        <f t="shared" si="811"/>
        <v>0</v>
      </c>
      <c r="NI47" s="1460">
        <f t="shared" si="812"/>
        <v>0</v>
      </c>
      <c r="NJ47" s="1460">
        <f t="shared" si="812"/>
        <v>0</v>
      </c>
      <c r="NK47" s="1460">
        <f t="shared" si="812"/>
        <v>0</v>
      </c>
      <c r="NL47" s="1460">
        <f t="shared" si="812"/>
        <v>0</v>
      </c>
      <c r="NM47" s="1460">
        <f t="shared" si="812"/>
        <v>0</v>
      </c>
      <c r="NN47" s="1460">
        <f t="shared" si="812"/>
        <v>0</v>
      </c>
      <c r="NO47" s="1460">
        <f t="shared" si="812"/>
        <v>0</v>
      </c>
      <c r="NP47" s="1460">
        <f t="shared" si="812"/>
        <v>0</v>
      </c>
      <c r="NQ47" s="1460">
        <f t="shared" si="812"/>
        <v>0</v>
      </c>
      <c r="NR47" s="1460">
        <f t="shared" si="812"/>
        <v>0</v>
      </c>
      <c r="NS47" s="1460">
        <f t="shared" si="812"/>
        <v>0</v>
      </c>
      <c r="NT47" s="1460">
        <f t="shared" si="812"/>
        <v>0</v>
      </c>
      <c r="NU47" s="1460">
        <f t="shared" si="812"/>
        <v>0</v>
      </c>
      <c r="NV47" s="1460">
        <f t="shared" si="812"/>
        <v>0</v>
      </c>
      <c r="NW47" s="1460">
        <f t="shared" si="812"/>
        <v>0</v>
      </c>
      <c r="NX47" s="1460">
        <f t="shared" si="812"/>
        <v>0</v>
      </c>
      <c r="NY47" s="1460">
        <f t="shared" si="814"/>
        <v>0</v>
      </c>
      <c r="NZ47" s="1460">
        <f t="shared" si="814"/>
        <v>0</v>
      </c>
      <c r="OA47" s="1460">
        <f t="shared" si="814"/>
        <v>0</v>
      </c>
      <c r="OB47" s="1460">
        <f t="shared" si="814"/>
        <v>0</v>
      </c>
      <c r="OC47" s="1460">
        <f t="shared" si="814"/>
        <v>0</v>
      </c>
      <c r="OD47" s="1460">
        <f t="shared" si="814"/>
        <v>0</v>
      </c>
      <c r="OE47" s="1460">
        <f t="shared" si="814"/>
        <v>0</v>
      </c>
      <c r="OF47" s="1460">
        <f t="shared" si="814"/>
        <v>0</v>
      </c>
      <c r="OG47" s="1460">
        <f t="shared" si="814"/>
        <v>0</v>
      </c>
      <c r="OH47" s="1460">
        <f t="shared" si="814"/>
        <v>0</v>
      </c>
      <c r="OI47" s="1460">
        <f t="shared" si="814"/>
        <v>0</v>
      </c>
      <c r="OJ47" s="1460">
        <f t="shared" si="814"/>
        <v>0</v>
      </c>
      <c r="OK47" s="1460">
        <f t="shared" si="814"/>
        <v>0</v>
      </c>
      <c r="OL47" s="1460">
        <f t="shared" si="814"/>
        <v>0</v>
      </c>
      <c r="OM47" s="1460">
        <f t="shared" si="814"/>
        <v>0</v>
      </c>
      <c r="ON47" s="1460">
        <f t="shared" si="814"/>
        <v>0</v>
      </c>
      <c r="OO47" s="1460">
        <f t="shared" si="813"/>
        <v>0</v>
      </c>
      <c r="OP47" s="1460">
        <f t="shared" si="807"/>
        <v>0</v>
      </c>
      <c r="OQ47" s="1460">
        <f t="shared" si="807"/>
        <v>0</v>
      </c>
      <c r="OR47" s="1460">
        <f t="shared" si="807"/>
        <v>0</v>
      </c>
      <c r="OS47" s="1460">
        <f t="shared" si="807"/>
        <v>0</v>
      </c>
      <c r="OT47" s="1460">
        <f t="shared" si="807"/>
        <v>0</v>
      </c>
      <c r="OU47" s="1460">
        <f t="shared" si="807"/>
        <v>0</v>
      </c>
      <c r="OV47" s="1460">
        <f t="shared" si="807"/>
        <v>0</v>
      </c>
      <c r="OW47" s="1460">
        <f t="shared" si="807"/>
        <v>0</v>
      </c>
      <c r="OX47" s="1460">
        <f t="shared" si="807"/>
        <v>0</v>
      </c>
      <c r="OY47" s="1460">
        <f t="shared" si="807"/>
        <v>0</v>
      </c>
      <c r="OZ47" s="1460">
        <f t="shared" si="807"/>
        <v>0</v>
      </c>
      <c r="PA47" s="1460">
        <f t="shared" si="807"/>
        <v>0</v>
      </c>
      <c r="PB47" s="1460">
        <f t="shared" si="807"/>
        <v>0</v>
      </c>
      <c r="PC47" s="1460">
        <f t="shared" si="807"/>
        <v>0</v>
      </c>
      <c r="PD47" s="1460">
        <f t="shared" si="807"/>
        <v>0</v>
      </c>
      <c r="PE47" s="1460">
        <f t="shared" si="807"/>
        <v>0</v>
      </c>
      <c r="PF47" s="1460">
        <f t="shared" si="808"/>
        <v>0</v>
      </c>
      <c r="PG47" s="1460">
        <f t="shared" si="808"/>
        <v>0</v>
      </c>
      <c r="PH47" s="1460">
        <f t="shared" si="808"/>
        <v>0</v>
      </c>
      <c r="PI47" s="1460">
        <f t="shared" si="808"/>
        <v>0</v>
      </c>
      <c r="PJ47" s="1460">
        <f t="shared" si="808"/>
        <v>0</v>
      </c>
      <c r="PK47" s="1460">
        <f t="shared" si="808"/>
        <v>0</v>
      </c>
      <c r="PL47" s="1460">
        <f t="shared" si="808"/>
        <v>0</v>
      </c>
      <c r="PM47" s="1460">
        <f t="shared" si="808"/>
        <v>0</v>
      </c>
      <c r="PN47" s="1460">
        <f t="shared" si="808"/>
        <v>0</v>
      </c>
      <c r="PO47" s="1460">
        <f t="shared" si="808"/>
        <v>0</v>
      </c>
      <c r="PP47" s="1460">
        <f t="shared" si="808"/>
        <v>0</v>
      </c>
      <c r="PQ47" s="1460">
        <f t="shared" si="808"/>
        <v>0</v>
      </c>
      <c r="PR47" s="1460">
        <f t="shared" si="808"/>
        <v>0</v>
      </c>
      <c r="PS47" s="1460">
        <f t="shared" si="808"/>
        <v>0</v>
      </c>
      <c r="PT47" s="1460">
        <f t="shared" si="808"/>
        <v>0</v>
      </c>
      <c r="PU47" s="1460">
        <f t="shared" si="808"/>
        <v>0</v>
      </c>
      <c r="PV47" s="1460">
        <f t="shared" si="810"/>
        <v>0</v>
      </c>
      <c r="PW47" s="1460">
        <f t="shared" si="810"/>
        <v>0</v>
      </c>
      <c r="PX47" s="1460">
        <f t="shared" si="810"/>
        <v>0</v>
      </c>
      <c r="PY47" s="1460">
        <f t="shared" si="810"/>
        <v>0</v>
      </c>
      <c r="PZ47" s="1460">
        <f t="shared" si="810"/>
        <v>0</v>
      </c>
      <c r="QA47" s="1460">
        <f t="shared" si="810"/>
        <v>0</v>
      </c>
      <c r="QB47" s="1460">
        <f t="shared" si="810"/>
        <v>0</v>
      </c>
      <c r="QC47" s="1460">
        <f t="shared" si="810"/>
        <v>0</v>
      </c>
      <c r="QD47" s="1460">
        <f t="shared" si="810"/>
        <v>0</v>
      </c>
      <c r="QE47" s="1460">
        <f t="shared" si="810"/>
        <v>0</v>
      </c>
      <c r="QF47" s="1460">
        <f t="shared" si="810"/>
        <v>0</v>
      </c>
      <c r="QG47" s="1460">
        <f t="shared" si="810"/>
        <v>0</v>
      </c>
      <c r="QH47" s="1460">
        <f t="shared" si="810"/>
        <v>0</v>
      </c>
      <c r="QI47" s="1460">
        <f t="shared" si="810"/>
        <v>0</v>
      </c>
      <c r="QJ47" s="1460">
        <f t="shared" si="810"/>
        <v>0</v>
      </c>
      <c r="QK47" s="1460">
        <f t="shared" si="810"/>
        <v>0</v>
      </c>
      <c r="QL47" s="1460">
        <f t="shared" si="809"/>
        <v>0</v>
      </c>
      <c r="QM47" s="1460">
        <f t="shared" si="809"/>
        <v>0</v>
      </c>
      <c r="QN47" s="1460">
        <f t="shared" si="809"/>
        <v>0</v>
      </c>
      <c r="QO47" s="1460">
        <f t="shared" si="809"/>
        <v>0</v>
      </c>
      <c r="QP47" s="1460">
        <f t="shared" si="809"/>
        <v>0</v>
      </c>
      <c r="QQ47" s="1460">
        <f t="shared" si="809"/>
        <v>0</v>
      </c>
    </row>
    <row r="48" spans="1:459" s="1466" customFormat="1" ht="22.5" customHeight="1">
      <c r="A48" s="1468"/>
      <c r="B48" s="1469"/>
      <c r="C48" s="1469"/>
      <c r="D48" s="1470"/>
      <c r="E48" s="1471"/>
      <c r="F48" s="1472"/>
      <c r="G48" s="1472"/>
      <c r="H48" s="1473">
        <f t="shared" si="639"/>
        <v>0</v>
      </c>
      <c r="I48" s="1474">
        <v>0</v>
      </c>
      <c r="J48" s="1475">
        <f t="shared" si="437"/>
        <v>0</v>
      </c>
      <c r="K48" s="1476">
        <v>0</v>
      </c>
      <c r="L48" s="1477">
        <f t="shared" si="640"/>
        <v>0</v>
      </c>
      <c r="M48" s="1477">
        <f t="shared" si="641"/>
        <v>0</v>
      </c>
      <c r="N48" s="1478"/>
      <c r="O48" s="1479">
        <v>0</v>
      </c>
      <c r="P48" s="1480">
        <v>0</v>
      </c>
      <c r="Q48" s="1828">
        <v>0</v>
      </c>
      <c r="R48" s="1831">
        <f t="shared" si="642"/>
        <v>0</v>
      </c>
      <c r="S48" s="1481">
        <f>IF(AND(SUM(O48:Q48)=0,N48="NNN"),MIN('Operating History and Pro Forma'!$M$33,'Operating History and Pro Forma'!$T$15)*D48,SUM(O48:Q48)*D48)</f>
        <v>0</v>
      </c>
      <c r="T48" s="1482">
        <f t="shared" si="643"/>
        <v>0</v>
      </c>
      <c r="U48" s="1483">
        <f t="shared" si="644"/>
        <v>0</v>
      </c>
      <c r="V48" s="1480"/>
      <c r="W48" s="1514"/>
      <c r="X48" s="1486" t="str">
        <f t="shared" si="645"/>
        <v/>
      </c>
      <c r="Y48" s="1487">
        <f t="shared" si="646"/>
        <v>0</v>
      </c>
      <c r="Z48" s="1488"/>
      <c r="AA48" s="1488"/>
      <c r="AB48" s="1488"/>
      <c r="AC48" s="1488"/>
      <c r="AD48" s="1489">
        <f t="shared" si="647"/>
        <v>0</v>
      </c>
      <c r="AE48" s="1490" t="str">
        <f t="shared" si="648"/>
        <v/>
      </c>
      <c r="AF48" s="1491">
        <f t="shared" si="649"/>
        <v>0</v>
      </c>
      <c r="AG48" s="1492">
        <f t="shared" si="650"/>
        <v>0</v>
      </c>
      <c r="AH48" s="1493">
        <f t="shared" si="802"/>
        <v>0</v>
      </c>
      <c r="AI48" s="1493">
        <f t="shared" si="802"/>
        <v>0</v>
      </c>
      <c r="AJ48" s="1494">
        <f t="shared" si="802"/>
        <v>0</v>
      </c>
      <c r="AK48" s="1494">
        <f t="shared" si="802"/>
        <v>0</v>
      </c>
      <c r="AL48" s="1495">
        <f t="shared" si="802"/>
        <v>0</v>
      </c>
      <c r="AM48" s="1496">
        <f t="shared" si="802"/>
        <v>0</v>
      </c>
      <c r="AN48" s="1497">
        <f t="shared" si="399"/>
        <v>0</v>
      </c>
      <c r="AO48" s="1498">
        <f t="shared" si="443"/>
        <v>0</v>
      </c>
      <c r="AP48" s="1499">
        <f t="shared" si="651"/>
        <v>0</v>
      </c>
      <c r="AQ48" s="1500">
        <f t="shared" si="652"/>
        <v>0</v>
      </c>
      <c r="AR48" s="1501">
        <f t="shared" si="653"/>
        <v>0</v>
      </c>
      <c r="AS48" s="1498">
        <f t="shared" si="403"/>
        <v>0</v>
      </c>
      <c r="AT48" s="1501">
        <f t="shared" si="654"/>
        <v>0</v>
      </c>
      <c r="AU48" s="1498">
        <f t="shared" si="655"/>
        <v>1</v>
      </c>
      <c r="AV48" s="1498">
        <f t="shared" si="656"/>
        <v>2</v>
      </c>
      <c r="AW48" s="1499">
        <f t="shared" si="657"/>
        <v>0</v>
      </c>
      <c r="AX48" s="1502">
        <f t="shared" si="658"/>
        <v>0</v>
      </c>
      <c r="AY48" s="1503">
        <f t="shared" si="659"/>
        <v>0</v>
      </c>
      <c r="AZ48" s="1498">
        <f t="shared" si="660"/>
        <v>2</v>
      </c>
      <c r="BA48" s="1498">
        <f t="shared" si="661"/>
        <v>3</v>
      </c>
      <c r="BB48" s="1499">
        <f t="shared" si="662"/>
        <v>0</v>
      </c>
      <c r="BC48" s="1502">
        <f t="shared" si="663"/>
        <v>0</v>
      </c>
      <c r="BD48" s="1503">
        <f t="shared" si="664"/>
        <v>0</v>
      </c>
      <c r="BE48" s="1498">
        <f t="shared" si="665"/>
        <v>3</v>
      </c>
      <c r="BF48" s="1498">
        <f t="shared" si="666"/>
        <v>4</v>
      </c>
      <c r="BG48" s="1499">
        <f t="shared" si="667"/>
        <v>0</v>
      </c>
      <c r="BH48" s="1502">
        <f t="shared" si="668"/>
        <v>0</v>
      </c>
      <c r="BI48" s="1502">
        <f t="shared" si="669"/>
        <v>0</v>
      </c>
      <c r="BJ48" s="1504">
        <f t="shared" si="670"/>
        <v>1900</v>
      </c>
      <c r="BK48" s="1505" t="str">
        <f t="shared" si="671"/>
        <v/>
      </c>
      <c r="BL48" s="1506"/>
      <c r="BM48" s="1507">
        <f t="shared" si="672"/>
        <v>0</v>
      </c>
      <c r="BN48" s="1508">
        <f t="shared" si="823"/>
        <v>0</v>
      </c>
      <c r="BO48" s="1508">
        <f t="shared" si="823"/>
        <v>0</v>
      </c>
      <c r="BP48" s="1508">
        <f t="shared" si="823"/>
        <v>0</v>
      </c>
      <c r="BQ48" s="1508">
        <f t="shared" si="823"/>
        <v>0</v>
      </c>
      <c r="BR48" s="1508">
        <f t="shared" si="823"/>
        <v>0</v>
      </c>
      <c r="BS48" s="1508">
        <f t="shared" si="823"/>
        <v>0</v>
      </c>
      <c r="BT48" s="1508">
        <f t="shared" si="823"/>
        <v>0</v>
      </c>
      <c r="BU48" s="1508">
        <f t="shared" si="823"/>
        <v>0</v>
      </c>
      <c r="BV48" s="1508">
        <f t="shared" si="823"/>
        <v>0</v>
      </c>
      <c r="BW48" s="1508">
        <f t="shared" si="823"/>
        <v>0</v>
      </c>
      <c r="BX48" s="1508">
        <f t="shared" si="823"/>
        <v>0</v>
      </c>
      <c r="BY48" s="1507">
        <f t="shared" si="823"/>
        <v>0</v>
      </c>
      <c r="BZ48" s="1508">
        <f t="shared" si="823"/>
        <v>0</v>
      </c>
      <c r="CA48" s="1508">
        <f t="shared" si="823"/>
        <v>0</v>
      </c>
      <c r="CB48" s="1508">
        <f t="shared" si="823"/>
        <v>0</v>
      </c>
      <c r="CC48" s="1508">
        <f t="shared" si="823"/>
        <v>0</v>
      </c>
      <c r="CD48" s="1508">
        <f t="shared" si="816"/>
        <v>0</v>
      </c>
      <c r="CE48" s="1508">
        <f t="shared" si="816"/>
        <v>0</v>
      </c>
      <c r="CF48" s="1508">
        <f t="shared" si="816"/>
        <v>0</v>
      </c>
      <c r="CG48" s="1508">
        <f t="shared" si="816"/>
        <v>0</v>
      </c>
      <c r="CH48" s="1508">
        <f t="shared" si="816"/>
        <v>0</v>
      </c>
      <c r="CI48" s="1508">
        <f t="shared" si="816"/>
        <v>0</v>
      </c>
      <c r="CJ48" s="1509">
        <f t="shared" si="816"/>
        <v>0</v>
      </c>
      <c r="CK48" s="1507">
        <f t="shared" si="816"/>
        <v>0</v>
      </c>
      <c r="CL48" s="1508">
        <f t="shared" si="816"/>
        <v>0</v>
      </c>
      <c r="CM48" s="1508">
        <f t="shared" si="816"/>
        <v>0</v>
      </c>
      <c r="CN48" s="1508">
        <f t="shared" si="816"/>
        <v>0</v>
      </c>
      <c r="CO48" s="1508">
        <f t="shared" si="816"/>
        <v>0</v>
      </c>
      <c r="CP48" s="1508">
        <f t="shared" si="816"/>
        <v>0</v>
      </c>
      <c r="CQ48" s="1508">
        <f t="shared" si="816"/>
        <v>0</v>
      </c>
      <c r="CR48" s="1508">
        <f t="shared" si="816"/>
        <v>0</v>
      </c>
      <c r="CS48" s="1508">
        <f t="shared" si="816"/>
        <v>0</v>
      </c>
      <c r="CT48" s="1508">
        <f t="shared" si="817"/>
        <v>0</v>
      </c>
      <c r="CU48" s="1508">
        <f t="shared" si="817"/>
        <v>0</v>
      </c>
      <c r="CV48" s="1509">
        <f t="shared" si="817"/>
        <v>0</v>
      </c>
      <c r="CW48" s="1508">
        <f t="shared" si="817"/>
        <v>0</v>
      </c>
      <c r="CX48" s="1508">
        <f t="shared" si="817"/>
        <v>0</v>
      </c>
      <c r="CY48" s="1508">
        <f t="shared" si="817"/>
        <v>0</v>
      </c>
      <c r="CZ48" s="1508">
        <f t="shared" si="817"/>
        <v>0</v>
      </c>
      <c r="DA48" s="1508">
        <f t="shared" si="817"/>
        <v>0</v>
      </c>
      <c r="DB48" s="1508">
        <f t="shared" si="817"/>
        <v>0</v>
      </c>
      <c r="DC48" s="1508">
        <f t="shared" si="817"/>
        <v>0</v>
      </c>
      <c r="DD48" s="1508">
        <f t="shared" si="817"/>
        <v>0</v>
      </c>
      <c r="DE48" s="1508">
        <f t="shared" si="817"/>
        <v>0</v>
      </c>
      <c r="DF48" s="1508">
        <f t="shared" si="817"/>
        <v>0</v>
      </c>
      <c r="DG48" s="1508">
        <f t="shared" si="817"/>
        <v>0</v>
      </c>
      <c r="DH48" s="1509">
        <f t="shared" si="817"/>
        <v>0</v>
      </c>
      <c r="DI48" s="1508">
        <f t="shared" si="817"/>
        <v>0</v>
      </c>
      <c r="DJ48" s="1508">
        <f t="shared" si="818"/>
        <v>0</v>
      </c>
      <c r="DK48" s="1508">
        <f t="shared" si="818"/>
        <v>0</v>
      </c>
      <c r="DL48" s="1508">
        <f t="shared" si="818"/>
        <v>0</v>
      </c>
      <c r="DM48" s="1508">
        <f t="shared" si="818"/>
        <v>0</v>
      </c>
      <c r="DN48" s="1508">
        <f t="shared" si="818"/>
        <v>0</v>
      </c>
      <c r="DO48" s="1508">
        <f t="shared" si="818"/>
        <v>0</v>
      </c>
      <c r="DP48" s="1508">
        <f t="shared" si="818"/>
        <v>0</v>
      </c>
      <c r="DQ48" s="1508">
        <f t="shared" si="818"/>
        <v>0</v>
      </c>
      <c r="DR48" s="1508">
        <f t="shared" si="818"/>
        <v>0</v>
      </c>
      <c r="DS48" s="1508">
        <f t="shared" si="818"/>
        <v>0</v>
      </c>
      <c r="DT48" s="1509">
        <f t="shared" si="818"/>
        <v>0</v>
      </c>
      <c r="DU48" s="1507">
        <f t="shared" si="818"/>
        <v>0</v>
      </c>
      <c r="DV48" s="1508">
        <f t="shared" si="818"/>
        <v>0</v>
      </c>
      <c r="DW48" s="1508">
        <f t="shared" si="818"/>
        <v>0</v>
      </c>
      <c r="DX48" s="1508">
        <f t="shared" si="818"/>
        <v>0</v>
      </c>
      <c r="DY48" s="1508">
        <f t="shared" si="818"/>
        <v>0</v>
      </c>
      <c r="DZ48" s="1508">
        <f t="shared" si="819"/>
        <v>0</v>
      </c>
      <c r="EA48" s="1508">
        <f t="shared" si="819"/>
        <v>0</v>
      </c>
      <c r="EB48" s="1508">
        <f t="shared" si="819"/>
        <v>0</v>
      </c>
      <c r="EC48" s="1508">
        <f t="shared" si="819"/>
        <v>0</v>
      </c>
      <c r="ED48" s="1508">
        <f t="shared" si="819"/>
        <v>0</v>
      </c>
      <c r="EE48" s="1508">
        <f t="shared" si="819"/>
        <v>0</v>
      </c>
      <c r="EF48" s="1508">
        <f t="shared" si="819"/>
        <v>0</v>
      </c>
      <c r="EG48" s="1507">
        <f t="shared" si="819"/>
        <v>0</v>
      </c>
      <c r="EH48" s="1508">
        <f t="shared" si="819"/>
        <v>0</v>
      </c>
      <c r="EI48" s="1508">
        <f t="shared" si="819"/>
        <v>0</v>
      </c>
      <c r="EJ48" s="1508">
        <f t="shared" si="819"/>
        <v>0</v>
      </c>
      <c r="EK48" s="1508">
        <f t="shared" si="819"/>
        <v>0</v>
      </c>
      <c r="EL48" s="1508">
        <f t="shared" si="819"/>
        <v>0</v>
      </c>
      <c r="EM48" s="1508">
        <f t="shared" si="819"/>
        <v>0</v>
      </c>
      <c r="EN48" s="1508">
        <f t="shared" si="819"/>
        <v>0</v>
      </c>
      <c r="EO48" s="1508">
        <f t="shared" si="819"/>
        <v>0</v>
      </c>
      <c r="EP48" s="1508">
        <f t="shared" si="820"/>
        <v>0</v>
      </c>
      <c r="EQ48" s="1508">
        <f t="shared" si="820"/>
        <v>0</v>
      </c>
      <c r="ER48" s="1509">
        <f t="shared" si="820"/>
        <v>0</v>
      </c>
      <c r="ES48" s="1507">
        <f t="shared" si="820"/>
        <v>0</v>
      </c>
      <c r="ET48" s="1508">
        <f t="shared" si="820"/>
        <v>0</v>
      </c>
      <c r="EU48" s="1508">
        <f t="shared" si="820"/>
        <v>0</v>
      </c>
      <c r="EV48" s="1508">
        <f t="shared" si="820"/>
        <v>0</v>
      </c>
      <c r="EW48" s="1508">
        <f t="shared" si="820"/>
        <v>0</v>
      </c>
      <c r="EX48" s="1508">
        <f t="shared" si="820"/>
        <v>0</v>
      </c>
      <c r="EY48" s="1508">
        <f t="shared" si="820"/>
        <v>0</v>
      </c>
      <c r="EZ48" s="1508">
        <f t="shared" si="820"/>
        <v>0</v>
      </c>
      <c r="FA48" s="1508">
        <f t="shared" si="820"/>
        <v>0</v>
      </c>
      <c r="FB48" s="1508">
        <f t="shared" si="820"/>
        <v>0</v>
      </c>
      <c r="FC48" s="1508">
        <f t="shared" si="820"/>
        <v>0</v>
      </c>
      <c r="FD48" s="1509">
        <f t="shared" si="820"/>
        <v>0</v>
      </c>
      <c r="FE48" s="1508">
        <f t="shared" si="820"/>
        <v>0</v>
      </c>
      <c r="FF48" s="1508">
        <f t="shared" si="821"/>
        <v>0</v>
      </c>
      <c r="FG48" s="1508">
        <f t="shared" si="822"/>
        <v>0</v>
      </c>
      <c r="FH48" s="1508">
        <f t="shared" si="822"/>
        <v>0</v>
      </c>
      <c r="FI48" s="1508">
        <f t="shared" si="822"/>
        <v>0</v>
      </c>
      <c r="FJ48" s="1508">
        <f t="shared" si="822"/>
        <v>0</v>
      </c>
      <c r="FK48" s="1508">
        <f t="shared" si="822"/>
        <v>0</v>
      </c>
      <c r="FL48" s="1508">
        <f t="shared" si="822"/>
        <v>0</v>
      </c>
      <c r="FM48" s="1508">
        <f t="shared" si="822"/>
        <v>0</v>
      </c>
      <c r="FN48" s="1508">
        <f t="shared" si="822"/>
        <v>0</v>
      </c>
      <c r="FO48" s="1508">
        <f t="shared" si="822"/>
        <v>0</v>
      </c>
      <c r="FP48" s="1509">
        <f t="shared" si="822"/>
        <v>0</v>
      </c>
      <c r="FQ48" s="1508">
        <f t="shared" si="822"/>
        <v>0</v>
      </c>
      <c r="FR48" s="1508">
        <f t="shared" si="822"/>
        <v>0</v>
      </c>
      <c r="FS48" s="1508">
        <f t="shared" si="822"/>
        <v>0</v>
      </c>
      <c r="FT48" s="1508">
        <f t="shared" si="822"/>
        <v>0</v>
      </c>
      <c r="FU48" s="1508">
        <f t="shared" si="822"/>
        <v>0</v>
      </c>
      <c r="FV48" s="1508">
        <f t="shared" si="822"/>
        <v>0</v>
      </c>
      <c r="FW48" s="1508">
        <f t="shared" si="804"/>
        <v>0</v>
      </c>
      <c r="FX48" s="1508">
        <f t="shared" si="804"/>
        <v>0</v>
      </c>
      <c r="FY48" s="1508">
        <f t="shared" si="804"/>
        <v>0</v>
      </c>
      <c r="FZ48" s="1508">
        <f t="shared" si="804"/>
        <v>0</v>
      </c>
      <c r="GA48" s="1508">
        <f t="shared" si="804"/>
        <v>0</v>
      </c>
      <c r="GB48" s="1509">
        <f t="shared" si="804"/>
        <v>0</v>
      </c>
      <c r="GC48" s="1506"/>
      <c r="GD48" s="1458">
        <f t="shared" si="673"/>
        <v>1</v>
      </c>
      <c r="GE48" s="1510">
        <f t="shared" si="815"/>
        <v>0</v>
      </c>
      <c r="GF48" s="1511">
        <f t="shared" si="815"/>
        <v>0</v>
      </c>
      <c r="GG48" s="1511">
        <f t="shared" si="815"/>
        <v>0</v>
      </c>
      <c r="GH48" s="1511">
        <f t="shared" si="815"/>
        <v>0</v>
      </c>
      <c r="GI48" s="1511">
        <f t="shared" si="815"/>
        <v>0</v>
      </c>
      <c r="GJ48" s="1511">
        <f t="shared" si="815"/>
        <v>0</v>
      </c>
      <c r="GK48" s="1511">
        <f t="shared" si="815"/>
        <v>0</v>
      </c>
      <c r="GL48" s="1511">
        <f t="shared" si="815"/>
        <v>0</v>
      </c>
      <c r="GM48" s="1511">
        <f t="shared" si="815"/>
        <v>0</v>
      </c>
      <c r="GN48" s="1512">
        <f t="shared" si="815"/>
        <v>0</v>
      </c>
      <c r="GO48" s="1513">
        <f t="shared" si="674"/>
        <v>0</v>
      </c>
      <c r="GP48" s="1506"/>
      <c r="GQ48" s="1510">
        <f t="shared" si="806"/>
        <v>0</v>
      </c>
      <c r="GR48" s="1511">
        <f t="shared" si="806"/>
        <v>0</v>
      </c>
      <c r="GS48" s="1511">
        <f t="shared" si="806"/>
        <v>0</v>
      </c>
      <c r="GT48" s="1511">
        <f t="shared" si="806"/>
        <v>0</v>
      </c>
      <c r="GU48" s="1511">
        <f t="shared" si="806"/>
        <v>0</v>
      </c>
      <c r="GV48" s="1511">
        <f t="shared" si="806"/>
        <v>0</v>
      </c>
      <c r="GW48" s="1511">
        <f t="shared" si="806"/>
        <v>0</v>
      </c>
      <c r="GX48" s="1511">
        <f t="shared" si="806"/>
        <v>0</v>
      </c>
      <c r="GY48" s="1511">
        <f t="shared" si="806"/>
        <v>0</v>
      </c>
      <c r="GZ48" s="1512">
        <f t="shared" si="806"/>
        <v>0</v>
      </c>
      <c r="HA48" s="1513">
        <f t="shared" si="675"/>
        <v>0</v>
      </c>
      <c r="HB48" s="1506">
        <f t="shared" si="676"/>
        <v>1</v>
      </c>
      <c r="HC48" s="1506"/>
      <c r="HD48" s="1508">
        <f t="shared" si="677"/>
        <v>0</v>
      </c>
      <c r="HE48" s="1460">
        <f t="shared" si="678"/>
        <v>0</v>
      </c>
      <c r="HF48" s="1460">
        <f t="shared" si="679"/>
        <v>0</v>
      </c>
      <c r="HG48" s="1460">
        <f t="shared" si="680"/>
        <v>0</v>
      </c>
      <c r="HH48" s="1460">
        <f t="shared" si="681"/>
        <v>0</v>
      </c>
      <c r="HI48" s="1460">
        <f t="shared" si="682"/>
        <v>0</v>
      </c>
      <c r="HJ48" s="1460">
        <f t="shared" si="683"/>
        <v>0</v>
      </c>
      <c r="HK48" s="1460">
        <f t="shared" si="684"/>
        <v>0</v>
      </c>
      <c r="HL48" s="1460">
        <f t="shared" si="685"/>
        <v>0</v>
      </c>
      <c r="HM48" s="1460">
        <f t="shared" si="686"/>
        <v>0</v>
      </c>
      <c r="HN48" s="1460">
        <f t="shared" si="687"/>
        <v>0</v>
      </c>
      <c r="HO48" s="1460">
        <f t="shared" si="688"/>
        <v>0</v>
      </c>
      <c r="HP48" s="1460">
        <f t="shared" si="689"/>
        <v>0</v>
      </c>
      <c r="HQ48" s="1460">
        <f t="shared" si="690"/>
        <v>0</v>
      </c>
      <c r="HR48" s="1460">
        <f t="shared" si="691"/>
        <v>0</v>
      </c>
      <c r="HS48" s="1460">
        <f t="shared" si="692"/>
        <v>0</v>
      </c>
      <c r="HT48" s="1460">
        <f t="shared" si="693"/>
        <v>0</v>
      </c>
      <c r="HU48" s="1460">
        <f t="shared" si="694"/>
        <v>0</v>
      </c>
      <c r="HV48" s="1460">
        <f t="shared" si="695"/>
        <v>0</v>
      </c>
      <c r="HW48" s="1460">
        <f t="shared" si="696"/>
        <v>0</v>
      </c>
      <c r="HX48" s="1460">
        <f t="shared" si="697"/>
        <v>0</v>
      </c>
      <c r="HY48" s="1460">
        <f t="shared" si="698"/>
        <v>0</v>
      </c>
      <c r="HZ48" s="1460">
        <f t="shared" si="699"/>
        <v>0</v>
      </c>
      <c r="IA48" s="1460">
        <f t="shared" si="700"/>
        <v>0</v>
      </c>
      <c r="IB48" s="1460">
        <f t="shared" si="701"/>
        <v>0</v>
      </c>
      <c r="IC48" s="1460">
        <f t="shared" si="702"/>
        <v>0</v>
      </c>
      <c r="ID48" s="1460">
        <f t="shared" si="703"/>
        <v>0</v>
      </c>
      <c r="IE48" s="1460">
        <f t="shared" si="704"/>
        <v>0</v>
      </c>
      <c r="IF48" s="1460">
        <f t="shared" si="705"/>
        <v>0</v>
      </c>
      <c r="IG48" s="1460">
        <f t="shared" si="706"/>
        <v>0</v>
      </c>
      <c r="IH48" s="1460">
        <f t="shared" si="707"/>
        <v>0</v>
      </c>
      <c r="II48" s="1460">
        <f t="shared" si="708"/>
        <v>0</v>
      </c>
      <c r="IJ48" s="1460">
        <f t="shared" si="709"/>
        <v>0</v>
      </c>
      <c r="IK48" s="1460">
        <f t="shared" si="710"/>
        <v>0</v>
      </c>
      <c r="IL48" s="1460">
        <f t="shared" si="711"/>
        <v>0</v>
      </c>
      <c r="IM48" s="1460">
        <f t="shared" si="712"/>
        <v>0</v>
      </c>
      <c r="IN48" s="1460">
        <f t="shared" si="713"/>
        <v>0</v>
      </c>
      <c r="IO48" s="1460">
        <f t="shared" si="714"/>
        <v>0</v>
      </c>
      <c r="IP48" s="1460">
        <f t="shared" si="715"/>
        <v>0</v>
      </c>
      <c r="IQ48" s="1460">
        <f t="shared" si="716"/>
        <v>0</v>
      </c>
      <c r="IR48" s="1460">
        <f t="shared" si="717"/>
        <v>0</v>
      </c>
      <c r="IS48" s="1460">
        <f t="shared" si="718"/>
        <v>0</v>
      </c>
      <c r="IT48" s="1460">
        <f t="shared" si="719"/>
        <v>0</v>
      </c>
      <c r="IU48" s="1460">
        <f t="shared" si="720"/>
        <v>0</v>
      </c>
      <c r="IV48" s="1460">
        <f t="shared" si="721"/>
        <v>0</v>
      </c>
      <c r="IW48" s="1460">
        <f t="shared" si="722"/>
        <v>0</v>
      </c>
      <c r="IX48" s="1460">
        <f t="shared" si="723"/>
        <v>0</v>
      </c>
      <c r="IY48" s="1460">
        <f t="shared" si="724"/>
        <v>0</v>
      </c>
      <c r="IZ48" s="1460">
        <f t="shared" si="725"/>
        <v>0</v>
      </c>
      <c r="JA48" s="1460">
        <f t="shared" si="726"/>
        <v>0</v>
      </c>
      <c r="JB48" s="1460">
        <f t="shared" si="727"/>
        <v>0</v>
      </c>
      <c r="JC48" s="1460">
        <f t="shared" si="728"/>
        <v>0</v>
      </c>
      <c r="JD48" s="1460">
        <f t="shared" si="729"/>
        <v>0</v>
      </c>
      <c r="JE48" s="1460">
        <f t="shared" si="730"/>
        <v>0</v>
      </c>
      <c r="JF48" s="1460">
        <f t="shared" si="731"/>
        <v>0</v>
      </c>
      <c r="JG48" s="1460">
        <f t="shared" si="732"/>
        <v>0</v>
      </c>
      <c r="JH48" s="1460">
        <f t="shared" si="733"/>
        <v>0</v>
      </c>
      <c r="JI48" s="1460">
        <f t="shared" si="734"/>
        <v>0</v>
      </c>
      <c r="JJ48" s="1460">
        <f t="shared" si="735"/>
        <v>0</v>
      </c>
      <c r="JK48" s="1460">
        <f t="shared" si="736"/>
        <v>0</v>
      </c>
      <c r="JL48" s="1460">
        <f t="shared" si="737"/>
        <v>0</v>
      </c>
      <c r="JM48" s="1460">
        <f t="shared" si="738"/>
        <v>0</v>
      </c>
      <c r="JN48" s="1460">
        <f t="shared" si="739"/>
        <v>0</v>
      </c>
      <c r="JO48" s="1460">
        <f t="shared" si="740"/>
        <v>0</v>
      </c>
      <c r="JP48" s="1460">
        <f t="shared" si="741"/>
        <v>0</v>
      </c>
      <c r="JQ48" s="1460">
        <f t="shared" si="742"/>
        <v>0</v>
      </c>
      <c r="JR48" s="1460">
        <f t="shared" si="743"/>
        <v>0</v>
      </c>
      <c r="JS48" s="1460">
        <f t="shared" si="744"/>
        <v>0</v>
      </c>
      <c r="JT48" s="1460">
        <f t="shared" si="745"/>
        <v>0</v>
      </c>
      <c r="JU48" s="1460">
        <f t="shared" si="746"/>
        <v>0</v>
      </c>
      <c r="JV48" s="1460">
        <f t="shared" si="747"/>
        <v>0</v>
      </c>
      <c r="JW48" s="1460">
        <f t="shared" si="748"/>
        <v>0</v>
      </c>
      <c r="JX48" s="1460">
        <f t="shared" si="749"/>
        <v>0</v>
      </c>
      <c r="JY48" s="1460">
        <f t="shared" si="750"/>
        <v>0</v>
      </c>
      <c r="JZ48" s="1460">
        <f t="shared" si="751"/>
        <v>0</v>
      </c>
      <c r="KA48" s="1460">
        <f t="shared" si="752"/>
        <v>0</v>
      </c>
      <c r="KB48" s="1460">
        <f t="shared" si="753"/>
        <v>0</v>
      </c>
      <c r="KC48" s="1460">
        <f t="shared" si="754"/>
        <v>0</v>
      </c>
      <c r="KD48" s="1460">
        <f t="shared" si="755"/>
        <v>0</v>
      </c>
      <c r="KE48" s="1460">
        <f t="shared" si="756"/>
        <v>0</v>
      </c>
      <c r="KF48" s="1460">
        <f t="shared" si="757"/>
        <v>0</v>
      </c>
      <c r="KG48" s="1460">
        <f t="shared" si="758"/>
        <v>0</v>
      </c>
      <c r="KH48" s="1460">
        <f t="shared" si="759"/>
        <v>0</v>
      </c>
      <c r="KI48" s="1460">
        <f t="shared" si="760"/>
        <v>0</v>
      </c>
      <c r="KJ48" s="1460">
        <f t="shared" si="761"/>
        <v>0</v>
      </c>
      <c r="KK48" s="1460">
        <f t="shared" si="762"/>
        <v>0</v>
      </c>
      <c r="KL48" s="1460">
        <f t="shared" si="763"/>
        <v>0</v>
      </c>
      <c r="KM48" s="1460">
        <f t="shared" si="764"/>
        <v>0</v>
      </c>
      <c r="KN48" s="1460">
        <f t="shared" si="765"/>
        <v>0</v>
      </c>
      <c r="KO48" s="1460">
        <f t="shared" si="766"/>
        <v>0</v>
      </c>
      <c r="KP48" s="1460">
        <f t="shared" si="767"/>
        <v>0</v>
      </c>
      <c r="KQ48" s="1460">
        <f t="shared" si="768"/>
        <v>0</v>
      </c>
      <c r="KR48" s="1460">
        <f t="shared" si="769"/>
        <v>0</v>
      </c>
      <c r="KS48" s="1460">
        <f t="shared" si="770"/>
        <v>0</v>
      </c>
      <c r="KT48" s="1460">
        <f t="shared" si="771"/>
        <v>0</v>
      </c>
      <c r="KU48" s="1460">
        <f t="shared" si="772"/>
        <v>0</v>
      </c>
      <c r="KV48" s="1460">
        <f t="shared" si="773"/>
        <v>0</v>
      </c>
      <c r="KW48" s="1460">
        <f t="shared" si="774"/>
        <v>0</v>
      </c>
      <c r="KX48" s="1460">
        <f t="shared" si="775"/>
        <v>0</v>
      </c>
      <c r="KY48" s="1460">
        <f t="shared" si="776"/>
        <v>0</v>
      </c>
      <c r="KZ48" s="1460">
        <f t="shared" si="777"/>
        <v>0</v>
      </c>
      <c r="LA48" s="1460">
        <f t="shared" si="778"/>
        <v>0</v>
      </c>
      <c r="LB48" s="1460">
        <f t="shared" si="779"/>
        <v>0</v>
      </c>
      <c r="LC48" s="1460">
        <f t="shared" si="780"/>
        <v>0</v>
      </c>
      <c r="LD48" s="1460">
        <f t="shared" si="781"/>
        <v>0</v>
      </c>
      <c r="LE48" s="1460">
        <f t="shared" si="782"/>
        <v>0</v>
      </c>
      <c r="LF48" s="1460">
        <f t="shared" si="783"/>
        <v>0</v>
      </c>
      <c r="LG48" s="1460">
        <f t="shared" si="784"/>
        <v>0</v>
      </c>
      <c r="LH48" s="1460">
        <f t="shared" si="785"/>
        <v>0</v>
      </c>
      <c r="LI48" s="1460">
        <f t="shared" si="786"/>
        <v>0</v>
      </c>
      <c r="LJ48" s="1460">
        <f t="shared" si="787"/>
        <v>0</v>
      </c>
      <c r="LK48" s="1460">
        <f t="shared" si="788"/>
        <v>0</v>
      </c>
      <c r="LL48" s="1460">
        <f t="shared" si="789"/>
        <v>0</v>
      </c>
      <c r="LM48" s="1460">
        <f t="shared" si="790"/>
        <v>0</v>
      </c>
      <c r="LN48" s="1460">
        <f t="shared" si="791"/>
        <v>0</v>
      </c>
      <c r="LO48" s="1460">
        <f t="shared" si="792"/>
        <v>0</v>
      </c>
      <c r="LP48" s="1460">
        <f t="shared" si="793"/>
        <v>0</v>
      </c>
      <c r="LQ48" s="1460">
        <f t="shared" si="794"/>
        <v>0</v>
      </c>
      <c r="LR48" s="1460">
        <f t="shared" si="795"/>
        <v>0</v>
      </c>
      <c r="LS48" s="1460">
        <f t="shared" si="796"/>
        <v>0</v>
      </c>
      <c r="LW48" s="1467">
        <f t="shared" si="797"/>
        <v>0</v>
      </c>
      <c r="LX48" s="1467">
        <f t="shared" si="798"/>
        <v>0</v>
      </c>
      <c r="LY48" s="1467">
        <f t="shared" si="799"/>
        <v>0</v>
      </c>
      <c r="LZ48" s="1467">
        <f t="shared" si="800"/>
        <v>0</v>
      </c>
      <c r="MA48" s="1506"/>
      <c r="MB48" s="1460">
        <f t="shared" si="801"/>
        <v>0</v>
      </c>
      <c r="MC48" s="1460">
        <f t="shared" si="824"/>
        <v>0</v>
      </c>
      <c r="MD48" s="1460">
        <f t="shared" si="824"/>
        <v>0</v>
      </c>
      <c r="ME48" s="1460">
        <f t="shared" si="824"/>
        <v>0</v>
      </c>
      <c r="MF48" s="1460">
        <f t="shared" si="824"/>
        <v>0</v>
      </c>
      <c r="MG48" s="1460">
        <f t="shared" si="824"/>
        <v>0</v>
      </c>
      <c r="MH48" s="1460">
        <f t="shared" si="824"/>
        <v>0</v>
      </c>
      <c r="MI48" s="1460">
        <f t="shared" si="824"/>
        <v>0</v>
      </c>
      <c r="MJ48" s="1460">
        <f t="shared" si="824"/>
        <v>0</v>
      </c>
      <c r="MK48" s="1460">
        <f t="shared" si="824"/>
        <v>0</v>
      </c>
      <c r="ML48" s="1460">
        <f t="shared" si="824"/>
        <v>0</v>
      </c>
      <c r="MM48" s="1460">
        <f t="shared" si="824"/>
        <v>0</v>
      </c>
      <c r="MN48" s="1460">
        <f t="shared" si="824"/>
        <v>0</v>
      </c>
      <c r="MO48" s="1460">
        <f t="shared" si="824"/>
        <v>0</v>
      </c>
      <c r="MP48" s="1460">
        <f t="shared" si="824"/>
        <v>0</v>
      </c>
      <c r="MQ48" s="1460">
        <f t="shared" si="824"/>
        <v>0</v>
      </c>
      <c r="MR48" s="1460">
        <f t="shared" si="824"/>
        <v>0</v>
      </c>
      <c r="MS48" s="1460">
        <f t="shared" si="811"/>
        <v>0</v>
      </c>
      <c r="MT48" s="1460">
        <f t="shared" si="811"/>
        <v>0</v>
      </c>
      <c r="MU48" s="1460">
        <f t="shared" si="811"/>
        <v>0</v>
      </c>
      <c r="MV48" s="1460">
        <f t="shared" si="811"/>
        <v>0</v>
      </c>
      <c r="MW48" s="1460">
        <f t="shared" si="811"/>
        <v>0</v>
      </c>
      <c r="MX48" s="1460">
        <f t="shared" si="811"/>
        <v>0</v>
      </c>
      <c r="MY48" s="1460">
        <f t="shared" si="811"/>
        <v>0</v>
      </c>
      <c r="MZ48" s="1460">
        <f t="shared" si="811"/>
        <v>0</v>
      </c>
      <c r="NA48" s="1460">
        <f t="shared" si="811"/>
        <v>0</v>
      </c>
      <c r="NB48" s="1460">
        <f t="shared" si="811"/>
        <v>0</v>
      </c>
      <c r="NC48" s="1460">
        <f t="shared" si="811"/>
        <v>0</v>
      </c>
      <c r="ND48" s="1460">
        <f t="shared" si="811"/>
        <v>0</v>
      </c>
      <c r="NE48" s="1460">
        <f t="shared" si="811"/>
        <v>0</v>
      </c>
      <c r="NF48" s="1460">
        <f t="shared" si="811"/>
        <v>0</v>
      </c>
      <c r="NG48" s="1460">
        <f t="shared" si="811"/>
        <v>0</v>
      </c>
      <c r="NH48" s="1460">
        <f t="shared" si="811"/>
        <v>0</v>
      </c>
      <c r="NI48" s="1460">
        <f t="shared" si="812"/>
        <v>0</v>
      </c>
      <c r="NJ48" s="1460">
        <f t="shared" si="812"/>
        <v>0</v>
      </c>
      <c r="NK48" s="1460">
        <f t="shared" si="812"/>
        <v>0</v>
      </c>
      <c r="NL48" s="1460">
        <f t="shared" si="812"/>
        <v>0</v>
      </c>
      <c r="NM48" s="1460">
        <f t="shared" si="812"/>
        <v>0</v>
      </c>
      <c r="NN48" s="1460">
        <f t="shared" si="812"/>
        <v>0</v>
      </c>
      <c r="NO48" s="1460">
        <f t="shared" si="812"/>
        <v>0</v>
      </c>
      <c r="NP48" s="1460">
        <f t="shared" si="812"/>
        <v>0</v>
      </c>
      <c r="NQ48" s="1460">
        <f t="shared" si="812"/>
        <v>0</v>
      </c>
      <c r="NR48" s="1460">
        <f t="shared" si="812"/>
        <v>0</v>
      </c>
      <c r="NS48" s="1460">
        <f t="shared" si="812"/>
        <v>0</v>
      </c>
      <c r="NT48" s="1460">
        <f t="shared" si="812"/>
        <v>0</v>
      </c>
      <c r="NU48" s="1460">
        <f t="shared" si="812"/>
        <v>0</v>
      </c>
      <c r="NV48" s="1460">
        <f t="shared" si="812"/>
        <v>0</v>
      </c>
      <c r="NW48" s="1460">
        <f t="shared" si="812"/>
        <v>0</v>
      </c>
      <c r="NX48" s="1460">
        <f t="shared" si="812"/>
        <v>0</v>
      </c>
      <c r="NY48" s="1460">
        <f t="shared" si="814"/>
        <v>0</v>
      </c>
      <c r="NZ48" s="1460">
        <f t="shared" si="814"/>
        <v>0</v>
      </c>
      <c r="OA48" s="1460">
        <f t="shared" si="814"/>
        <v>0</v>
      </c>
      <c r="OB48" s="1460">
        <f t="shared" si="814"/>
        <v>0</v>
      </c>
      <c r="OC48" s="1460">
        <f t="shared" si="814"/>
        <v>0</v>
      </c>
      <c r="OD48" s="1460">
        <f t="shared" si="814"/>
        <v>0</v>
      </c>
      <c r="OE48" s="1460">
        <f t="shared" si="814"/>
        <v>0</v>
      </c>
      <c r="OF48" s="1460">
        <f t="shared" si="814"/>
        <v>0</v>
      </c>
      <c r="OG48" s="1460">
        <f t="shared" si="814"/>
        <v>0</v>
      </c>
      <c r="OH48" s="1460">
        <f t="shared" si="814"/>
        <v>0</v>
      </c>
      <c r="OI48" s="1460">
        <f t="shared" si="814"/>
        <v>0</v>
      </c>
      <c r="OJ48" s="1460">
        <f t="shared" si="814"/>
        <v>0</v>
      </c>
      <c r="OK48" s="1460">
        <f t="shared" si="814"/>
        <v>0</v>
      </c>
      <c r="OL48" s="1460">
        <f t="shared" si="814"/>
        <v>0</v>
      </c>
      <c r="OM48" s="1460">
        <f t="shared" si="814"/>
        <v>0</v>
      </c>
      <c r="ON48" s="1460">
        <f t="shared" si="814"/>
        <v>0</v>
      </c>
      <c r="OO48" s="1460">
        <f t="shared" si="813"/>
        <v>0</v>
      </c>
      <c r="OP48" s="1460">
        <f t="shared" si="807"/>
        <v>0</v>
      </c>
      <c r="OQ48" s="1460">
        <f t="shared" si="807"/>
        <v>0</v>
      </c>
      <c r="OR48" s="1460">
        <f t="shared" si="807"/>
        <v>0</v>
      </c>
      <c r="OS48" s="1460">
        <f t="shared" si="807"/>
        <v>0</v>
      </c>
      <c r="OT48" s="1460">
        <f t="shared" si="807"/>
        <v>0</v>
      </c>
      <c r="OU48" s="1460">
        <f t="shared" si="807"/>
        <v>0</v>
      </c>
      <c r="OV48" s="1460">
        <f t="shared" si="807"/>
        <v>0</v>
      </c>
      <c r="OW48" s="1460">
        <f t="shared" si="807"/>
        <v>0</v>
      </c>
      <c r="OX48" s="1460">
        <f t="shared" si="807"/>
        <v>0</v>
      </c>
      <c r="OY48" s="1460">
        <f t="shared" si="807"/>
        <v>0</v>
      </c>
      <c r="OZ48" s="1460">
        <f t="shared" si="807"/>
        <v>0</v>
      </c>
      <c r="PA48" s="1460">
        <f t="shared" si="807"/>
        <v>0</v>
      </c>
      <c r="PB48" s="1460">
        <f t="shared" si="807"/>
        <v>0</v>
      </c>
      <c r="PC48" s="1460">
        <f t="shared" si="807"/>
        <v>0</v>
      </c>
      <c r="PD48" s="1460">
        <f t="shared" si="807"/>
        <v>0</v>
      </c>
      <c r="PE48" s="1460">
        <f t="shared" si="807"/>
        <v>0</v>
      </c>
      <c r="PF48" s="1460">
        <f t="shared" si="808"/>
        <v>0</v>
      </c>
      <c r="PG48" s="1460">
        <f t="shared" si="808"/>
        <v>0</v>
      </c>
      <c r="PH48" s="1460">
        <f t="shared" si="808"/>
        <v>0</v>
      </c>
      <c r="PI48" s="1460">
        <f t="shared" si="808"/>
        <v>0</v>
      </c>
      <c r="PJ48" s="1460">
        <f t="shared" si="808"/>
        <v>0</v>
      </c>
      <c r="PK48" s="1460">
        <f t="shared" si="808"/>
        <v>0</v>
      </c>
      <c r="PL48" s="1460">
        <f t="shared" si="808"/>
        <v>0</v>
      </c>
      <c r="PM48" s="1460">
        <f t="shared" si="808"/>
        <v>0</v>
      </c>
      <c r="PN48" s="1460">
        <f t="shared" si="808"/>
        <v>0</v>
      </c>
      <c r="PO48" s="1460">
        <f t="shared" si="808"/>
        <v>0</v>
      </c>
      <c r="PP48" s="1460">
        <f t="shared" si="808"/>
        <v>0</v>
      </c>
      <c r="PQ48" s="1460">
        <f t="shared" si="808"/>
        <v>0</v>
      </c>
      <c r="PR48" s="1460">
        <f t="shared" si="808"/>
        <v>0</v>
      </c>
      <c r="PS48" s="1460">
        <f t="shared" si="808"/>
        <v>0</v>
      </c>
      <c r="PT48" s="1460">
        <f t="shared" si="808"/>
        <v>0</v>
      </c>
      <c r="PU48" s="1460">
        <f t="shared" si="808"/>
        <v>0</v>
      </c>
      <c r="PV48" s="1460">
        <f t="shared" si="810"/>
        <v>0</v>
      </c>
      <c r="PW48" s="1460">
        <f t="shared" si="810"/>
        <v>0</v>
      </c>
      <c r="PX48" s="1460">
        <f t="shared" si="810"/>
        <v>0</v>
      </c>
      <c r="PY48" s="1460">
        <f t="shared" si="810"/>
        <v>0</v>
      </c>
      <c r="PZ48" s="1460">
        <f t="shared" si="810"/>
        <v>0</v>
      </c>
      <c r="QA48" s="1460">
        <f t="shared" si="810"/>
        <v>0</v>
      </c>
      <c r="QB48" s="1460">
        <f t="shared" si="810"/>
        <v>0</v>
      </c>
      <c r="QC48" s="1460">
        <f t="shared" si="810"/>
        <v>0</v>
      </c>
      <c r="QD48" s="1460">
        <f t="shared" si="810"/>
        <v>0</v>
      </c>
      <c r="QE48" s="1460">
        <f t="shared" si="810"/>
        <v>0</v>
      </c>
      <c r="QF48" s="1460">
        <f t="shared" si="810"/>
        <v>0</v>
      </c>
      <c r="QG48" s="1460">
        <f t="shared" si="810"/>
        <v>0</v>
      </c>
      <c r="QH48" s="1460">
        <f t="shared" si="810"/>
        <v>0</v>
      </c>
      <c r="QI48" s="1460">
        <f t="shared" si="810"/>
        <v>0</v>
      </c>
      <c r="QJ48" s="1460">
        <f t="shared" si="810"/>
        <v>0</v>
      </c>
      <c r="QK48" s="1460">
        <f t="shared" si="810"/>
        <v>0</v>
      </c>
      <c r="QL48" s="1460">
        <f t="shared" si="809"/>
        <v>0</v>
      </c>
      <c r="QM48" s="1460">
        <f t="shared" si="809"/>
        <v>0</v>
      </c>
      <c r="QN48" s="1460">
        <f t="shared" si="809"/>
        <v>0</v>
      </c>
      <c r="QO48" s="1460">
        <f t="shared" si="809"/>
        <v>0</v>
      </c>
      <c r="QP48" s="1460">
        <f t="shared" si="809"/>
        <v>0</v>
      </c>
      <c r="QQ48" s="1460">
        <f t="shared" si="809"/>
        <v>0</v>
      </c>
    </row>
    <row r="49" spans="1:459" s="1466" customFormat="1" ht="22.5" customHeight="1">
      <c r="A49" s="1468"/>
      <c r="B49" s="1469"/>
      <c r="C49" s="1469"/>
      <c r="D49" s="1470"/>
      <c r="E49" s="1471"/>
      <c r="F49" s="1472"/>
      <c r="G49" s="1472"/>
      <c r="H49" s="1473">
        <f t="shared" si="639"/>
        <v>0</v>
      </c>
      <c r="I49" s="1474">
        <v>0</v>
      </c>
      <c r="J49" s="1475">
        <f t="shared" si="437"/>
        <v>0</v>
      </c>
      <c r="K49" s="1476">
        <v>0</v>
      </c>
      <c r="L49" s="1477">
        <f t="shared" si="640"/>
        <v>0</v>
      </c>
      <c r="M49" s="1477">
        <f t="shared" si="641"/>
        <v>0</v>
      </c>
      <c r="N49" s="1478"/>
      <c r="O49" s="1479">
        <v>0</v>
      </c>
      <c r="P49" s="1480">
        <v>0</v>
      </c>
      <c r="Q49" s="1828">
        <v>0</v>
      </c>
      <c r="R49" s="1831">
        <f t="shared" si="642"/>
        <v>0</v>
      </c>
      <c r="S49" s="1481">
        <f>IF(AND(SUM(O49:Q49)=0,N49="NNN"),MIN('Operating History and Pro Forma'!$M$33,'Operating History and Pro Forma'!$T$15)*D49,SUM(O49:Q49)*D49)</f>
        <v>0</v>
      </c>
      <c r="T49" s="1482">
        <f t="shared" si="643"/>
        <v>0</v>
      </c>
      <c r="U49" s="1483">
        <f t="shared" si="644"/>
        <v>0</v>
      </c>
      <c r="V49" s="1480"/>
      <c r="W49" s="1514"/>
      <c r="X49" s="1486" t="str">
        <f t="shared" si="645"/>
        <v/>
      </c>
      <c r="Y49" s="1487">
        <f t="shared" si="646"/>
        <v>0</v>
      </c>
      <c r="Z49" s="1488"/>
      <c r="AA49" s="1488"/>
      <c r="AB49" s="1488"/>
      <c r="AC49" s="1488"/>
      <c r="AD49" s="1489">
        <f t="shared" si="647"/>
        <v>0</v>
      </c>
      <c r="AE49" s="1490" t="str">
        <f t="shared" si="648"/>
        <v/>
      </c>
      <c r="AF49" s="1491">
        <f t="shared" si="649"/>
        <v>0</v>
      </c>
      <c r="AG49" s="1492">
        <f t="shared" si="650"/>
        <v>0</v>
      </c>
      <c r="AH49" s="1493">
        <f t="shared" si="802"/>
        <v>0</v>
      </c>
      <c r="AI49" s="1493">
        <f t="shared" si="802"/>
        <v>0</v>
      </c>
      <c r="AJ49" s="1494">
        <f t="shared" si="802"/>
        <v>0</v>
      </c>
      <c r="AK49" s="1494">
        <f t="shared" si="802"/>
        <v>0</v>
      </c>
      <c r="AL49" s="1495">
        <f t="shared" si="802"/>
        <v>0</v>
      </c>
      <c r="AM49" s="1496">
        <f t="shared" si="802"/>
        <v>0</v>
      </c>
      <c r="AN49" s="1497">
        <f t="shared" si="399"/>
        <v>0</v>
      </c>
      <c r="AO49" s="1498">
        <f t="shared" si="443"/>
        <v>0</v>
      </c>
      <c r="AP49" s="1499">
        <f t="shared" si="651"/>
        <v>0</v>
      </c>
      <c r="AQ49" s="1500">
        <f t="shared" si="652"/>
        <v>0</v>
      </c>
      <c r="AR49" s="1501">
        <f t="shared" si="653"/>
        <v>0</v>
      </c>
      <c r="AS49" s="1498">
        <f t="shared" si="403"/>
        <v>0</v>
      </c>
      <c r="AT49" s="1501">
        <f t="shared" si="654"/>
        <v>0</v>
      </c>
      <c r="AU49" s="1498">
        <f t="shared" si="655"/>
        <v>1</v>
      </c>
      <c r="AV49" s="1498">
        <f t="shared" si="656"/>
        <v>2</v>
      </c>
      <c r="AW49" s="1499">
        <f t="shared" si="657"/>
        <v>0</v>
      </c>
      <c r="AX49" s="1502">
        <f t="shared" si="658"/>
        <v>0</v>
      </c>
      <c r="AY49" s="1503">
        <f t="shared" si="659"/>
        <v>0</v>
      </c>
      <c r="AZ49" s="1498">
        <f t="shared" si="660"/>
        <v>2</v>
      </c>
      <c r="BA49" s="1498">
        <f t="shared" si="661"/>
        <v>3</v>
      </c>
      <c r="BB49" s="1499">
        <f t="shared" si="662"/>
        <v>0</v>
      </c>
      <c r="BC49" s="1502">
        <f t="shared" si="663"/>
        <v>0</v>
      </c>
      <c r="BD49" s="1503">
        <f t="shared" si="664"/>
        <v>0</v>
      </c>
      <c r="BE49" s="1498">
        <f t="shared" si="665"/>
        <v>3</v>
      </c>
      <c r="BF49" s="1498">
        <f t="shared" si="666"/>
        <v>4</v>
      </c>
      <c r="BG49" s="1499">
        <f t="shared" si="667"/>
        <v>0</v>
      </c>
      <c r="BH49" s="1502">
        <f t="shared" si="668"/>
        <v>0</v>
      </c>
      <c r="BI49" s="1502">
        <f t="shared" si="669"/>
        <v>0</v>
      </c>
      <c r="BJ49" s="1504">
        <f t="shared" si="670"/>
        <v>1900</v>
      </c>
      <c r="BK49" s="1505" t="str">
        <f t="shared" si="671"/>
        <v/>
      </c>
      <c r="BL49" s="1506"/>
      <c r="BM49" s="1507">
        <f t="shared" si="672"/>
        <v>0</v>
      </c>
      <c r="BN49" s="1508">
        <f t="shared" si="823"/>
        <v>0</v>
      </c>
      <c r="BO49" s="1508">
        <f t="shared" si="823"/>
        <v>0</v>
      </c>
      <c r="BP49" s="1508">
        <f t="shared" si="823"/>
        <v>0</v>
      </c>
      <c r="BQ49" s="1508">
        <f t="shared" si="823"/>
        <v>0</v>
      </c>
      <c r="BR49" s="1508">
        <f t="shared" si="823"/>
        <v>0</v>
      </c>
      <c r="BS49" s="1508">
        <f t="shared" si="823"/>
        <v>0</v>
      </c>
      <c r="BT49" s="1508">
        <f t="shared" si="823"/>
        <v>0</v>
      </c>
      <c r="BU49" s="1508">
        <f t="shared" si="823"/>
        <v>0</v>
      </c>
      <c r="BV49" s="1508">
        <f t="shared" si="823"/>
        <v>0</v>
      </c>
      <c r="BW49" s="1508">
        <f t="shared" si="823"/>
        <v>0</v>
      </c>
      <c r="BX49" s="1508">
        <f t="shared" si="823"/>
        <v>0</v>
      </c>
      <c r="BY49" s="1507">
        <f t="shared" si="823"/>
        <v>0</v>
      </c>
      <c r="BZ49" s="1508">
        <f t="shared" si="823"/>
        <v>0</v>
      </c>
      <c r="CA49" s="1508">
        <f t="shared" si="823"/>
        <v>0</v>
      </c>
      <c r="CB49" s="1508">
        <f t="shared" si="823"/>
        <v>0</v>
      </c>
      <c r="CC49" s="1508">
        <f t="shared" si="823"/>
        <v>0</v>
      </c>
      <c r="CD49" s="1508">
        <f t="shared" si="816"/>
        <v>0</v>
      </c>
      <c r="CE49" s="1508">
        <f t="shared" si="816"/>
        <v>0</v>
      </c>
      <c r="CF49" s="1508">
        <f t="shared" si="816"/>
        <v>0</v>
      </c>
      <c r="CG49" s="1508">
        <f t="shared" si="816"/>
        <v>0</v>
      </c>
      <c r="CH49" s="1508">
        <f t="shared" si="816"/>
        <v>0</v>
      </c>
      <c r="CI49" s="1508">
        <f t="shared" si="816"/>
        <v>0</v>
      </c>
      <c r="CJ49" s="1509">
        <f t="shared" si="816"/>
        <v>0</v>
      </c>
      <c r="CK49" s="1507">
        <f t="shared" si="816"/>
        <v>0</v>
      </c>
      <c r="CL49" s="1508">
        <f t="shared" si="816"/>
        <v>0</v>
      </c>
      <c r="CM49" s="1508">
        <f t="shared" si="816"/>
        <v>0</v>
      </c>
      <c r="CN49" s="1508">
        <f t="shared" si="816"/>
        <v>0</v>
      </c>
      <c r="CO49" s="1508">
        <f t="shared" si="816"/>
        <v>0</v>
      </c>
      <c r="CP49" s="1508">
        <f t="shared" si="816"/>
        <v>0</v>
      </c>
      <c r="CQ49" s="1508">
        <f t="shared" si="816"/>
        <v>0</v>
      </c>
      <c r="CR49" s="1508">
        <f t="shared" si="816"/>
        <v>0</v>
      </c>
      <c r="CS49" s="1508">
        <f t="shared" si="816"/>
        <v>0</v>
      </c>
      <c r="CT49" s="1508">
        <f t="shared" si="817"/>
        <v>0</v>
      </c>
      <c r="CU49" s="1508">
        <f t="shared" si="817"/>
        <v>0</v>
      </c>
      <c r="CV49" s="1509">
        <f t="shared" si="817"/>
        <v>0</v>
      </c>
      <c r="CW49" s="1508">
        <f t="shared" si="817"/>
        <v>0</v>
      </c>
      <c r="CX49" s="1508">
        <f t="shared" si="817"/>
        <v>0</v>
      </c>
      <c r="CY49" s="1508">
        <f t="shared" si="817"/>
        <v>0</v>
      </c>
      <c r="CZ49" s="1508">
        <f t="shared" si="817"/>
        <v>0</v>
      </c>
      <c r="DA49" s="1508">
        <f t="shared" si="817"/>
        <v>0</v>
      </c>
      <c r="DB49" s="1508">
        <f t="shared" si="817"/>
        <v>0</v>
      </c>
      <c r="DC49" s="1508">
        <f t="shared" si="817"/>
        <v>0</v>
      </c>
      <c r="DD49" s="1508">
        <f t="shared" si="817"/>
        <v>0</v>
      </c>
      <c r="DE49" s="1508">
        <f t="shared" si="817"/>
        <v>0</v>
      </c>
      <c r="DF49" s="1508">
        <f t="shared" si="817"/>
        <v>0</v>
      </c>
      <c r="DG49" s="1508">
        <f t="shared" si="817"/>
        <v>0</v>
      </c>
      <c r="DH49" s="1509">
        <f t="shared" si="817"/>
        <v>0</v>
      </c>
      <c r="DI49" s="1508">
        <f t="shared" si="817"/>
        <v>0</v>
      </c>
      <c r="DJ49" s="1508">
        <f t="shared" si="818"/>
        <v>0</v>
      </c>
      <c r="DK49" s="1508">
        <f t="shared" si="818"/>
        <v>0</v>
      </c>
      <c r="DL49" s="1508">
        <f t="shared" si="818"/>
        <v>0</v>
      </c>
      <c r="DM49" s="1508">
        <f t="shared" si="818"/>
        <v>0</v>
      </c>
      <c r="DN49" s="1508">
        <f t="shared" si="818"/>
        <v>0</v>
      </c>
      <c r="DO49" s="1508">
        <f t="shared" si="818"/>
        <v>0</v>
      </c>
      <c r="DP49" s="1508">
        <f t="shared" si="818"/>
        <v>0</v>
      </c>
      <c r="DQ49" s="1508">
        <f t="shared" si="818"/>
        <v>0</v>
      </c>
      <c r="DR49" s="1508">
        <f t="shared" si="818"/>
        <v>0</v>
      </c>
      <c r="DS49" s="1508">
        <f t="shared" si="818"/>
        <v>0</v>
      </c>
      <c r="DT49" s="1509">
        <f t="shared" si="818"/>
        <v>0</v>
      </c>
      <c r="DU49" s="1507">
        <f t="shared" si="818"/>
        <v>0</v>
      </c>
      <c r="DV49" s="1508">
        <f t="shared" si="818"/>
        <v>0</v>
      </c>
      <c r="DW49" s="1508">
        <f t="shared" si="818"/>
        <v>0</v>
      </c>
      <c r="DX49" s="1508">
        <f t="shared" si="818"/>
        <v>0</v>
      </c>
      <c r="DY49" s="1508">
        <f t="shared" si="818"/>
        <v>0</v>
      </c>
      <c r="DZ49" s="1508">
        <f t="shared" si="819"/>
        <v>0</v>
      </c>
      <c r="EA49" s="1508">
        <f t="shared" si="819"/>
        <v>0</v>
      </c>
      <c r="EB49" s="1508">
        <f t="shared" si="819"/>
        <v>0</v>
      </c>
      <c r="EC49" s="1508">
        <f t="shared" si="819"/>
        <v>0</v>
      </c>
      <c r="ED49" s="1508">
        <f t="shared" si="819"/>
        <v>0</v>
      </c>
      <c r="EE49" s="1508">
        <f t="shared" si="819"/>
        <v>0</v>
      </c>
      <c r="EF49" s="1508">
        <f t="shared" si="819"/>
        <v>0</v>
      </c>
      <c r="EG49" s="1507">
        <f t="shared" si="819"/>
        <v>0</v>
      </c>
      <c r="EH49" s="1508">
        <f t="shared" si="819"/>
        <v>0</v>
      </c>
      <c r="EI49" s="1508">
        <f t="shared" si="819"/>
        <v>0</v>
      </c>
      <c r="EJ49" s="1508">
        <f t="shared" si="819"/>
        <v>0</v>
      </c>
      <c r="EK49" s="1508">
        <f t="shared" si="819"/>
        <v>0</v>
      </c>
      <c r="EL49" s="1508">
        <f t="shared" si="819"/>
        <v>0</v>
      </c>
      <c r="EM49" s="1508">
        <f t="shared" si="819"/>
        <v>0</v>
      </c>
      <c r="EN49" s="1508">
        <f t="shared" si="819"/>
        <v>0</v>
      </c>
      <c r="EO49" s="1508">
        <f t="shared" si="819"/>
        <v>0</v>
      </c>
      <c r="EP49" s="1508">
        <f t="shared" si="820"/>
        <v>0</v>
      </c>
      <c r="EQ49" s="1508">
        <f t="shared" si="820"/>
        <v>0</v>
      </c>
      <c r="ER49" s="1509">
        <f t="shared" si="820"/>
        <v>0</v>
      </c>
      <c r="ES49" s="1507">
        <f t="shared" si="820"/>
        <v>0</v>
      </c>
      <c r="ET49" s="1508">
        <f t="shared" si="820"/>
        <v>0</v>
      </c>
      <c r="EU49" s="1508">
        <f t="shared" si="820"/>
        <v>0</v>
      </c>
      <c r="EV49" s="1508">
        <f t="shared" si="820"/>
        <v>0</v>
      </c>
      <c r="EW49" s="1508">
        <f t="shared" si="820"/>
        <v>0</v>
      </c>
      <c r="EX49" s="1508">
        <f t="shared" si="820"/>
        <v>0</v>
      </c>
      <c r="EY49" s="1508">
        <f t="shared" si="820"/>
        <v>0</v>
      </c>
      <c r="EZ49" s="1508">
        <f t="shared" si="820"/>
        <v>0</v>
      </c>
      <c r="FA49" s="1508">
        <f t="shared" si="820"/>
        <v>0</v>
      </c>
      <c r="FB49" s="1508">
        <f t="shared" si="820"/>
        <v>0</v>
      </c>
      <c r="FC49" s="1508">
        <f t="shared" si="820"/>
        <v>0</v>
      </c>
      <c r="FD49" s="1509">
        <f t="shared" si="820"/>
        <v>0</v>
      </c>
      <c r="FE49" s="1508">
        <f t="shared" si="820"/>
        <v>0</v>
      </c>
      <c r="FF49" s="1508">
        <f t="shared" si="821"/>
        <v>0</v>
      </c>
      <c r="FG49" s="1508">
        <f t="shared" si="822"/>
        <v>0</v>
      </c>
      <c r="FH49" s="1508">
        <f t="shared" si="822"/>
        <v>0</v>
      </c>
      <c r="FI49" s="1508">
        <f t="shared" si="822"/>
        <v>0</v>
      </c>
      <c r="FJ49" s="1508">
        <f t="shared" si="822"/>
        <v>0</v>
      </c>
      <c r="FK49" s="1508">
        <f t="shared" si="822"/>
        <v>0</v>
      </c>
      <c r="FL49" s="1508">
        <f t="shared" si="822"/>
        <v>0</v>
      </c>
      <c r="FM49" s="1508">
        <f t="shared" si="822"/>
        <v>0</v>
      </c>
      <c r="FN49" s="1508">
        <f t="shared" si="822"/>
        <v>0</v>
      </c>
      <c r="FO49" s="1508">
        <f t="shared" si="822"/>
        <v>0</v>
      </c>
      <c r="FP49" s="1509">
        <f t="shared" si="822"/>
        <v>0</v>
      </c>
      <c r="FQ49" s="1508">
        <f t="shared" si="822"/>
        <v>0</v>
      </c>
      <c r="FR49" s="1508">
        <f t="shared" si="822"/>
        <v>0</v>
      </c>
      <c r="FS49" s="1508">
        <f t="shared" si="822"/>
        <v>0</v>
      </c>
      <c r="FT49" s="1508">
        <f t="shared" si="822"/>
        <v>0</v>
      </c>
      <c r="FU49" s="1508">
        <f t="shared" si="822"/>
        <v>0</v>
      </c>
      <c r="FV49" s="1508">
        <f t="shared" si="822"/>
        <v>0</v>
      </c>
      <c r="FW49" s="1508">
        <f t="shared" si="804"/>
        <v>0</v>
      </c>
      <c r="FX49" s="1508">
        <f t="shared" si="804"/>
        <v>0</v>
      </c>
      <c r="FY49" s="1508">
        <f t="shared" si="804"/>
        <v>0</v>
      </c>
      <c r="FZ49" s="1508">
        <f t="shared" si="804"/>
        <v>0</v>
      </c>
      <c r="GA49" s="1508">
        <f t="shared" si="804"/>
        <v>0</v>
      </c>
      <c r="GB49" s="1509">
        <f t="shared" si="804"/>
        <v>0</v>
      </c>
      <c r="GC49" s="1506"/>
      <c r="GD49" s="1458">
        <f t="shared" si="673"/>
        <v>1</v>
      </c>
      <c r="GE49" s="1510">
        <f t="shared" si="815"/>
        <v>0</v>
      </c>
      <c r="GF49" s="1511">
        <f t="shared" si="815"/>
        <v>0</v>
      </c>
      <c r="GG49" s="1511">
        <f t="shared" si="815"/>
        <v>0</v>
      </c>
      <c r="GH49" s="1511">
        <f t="shared" si="815"/>
        <v>0</v>
      </c>
      <c r="GI49" s="1511">
        <f t="shared" si="815"/>
        <v>0</v>
      </c>
      <c r="GJ49" s="1511">
        <f t="shared" si="815"/>
        <v>0</v>
      </c>
      <c r="GK49" s="1511">
        <f t="shared" si="815"/>
        <v>0</v>
      </c>
      <c r="GL49" s="1511">
        <f t="shared" si="815"/>
        <v>0</v>
      </c>
      <c r="GM49" s="1511">
        <f t="shared" si="815"/>
        <v>0</v>
      </c>
      <c r="GN49" s="1512">
        <f t="shared" si="815"/>
        <v>0</v>
      </c>
      <c r="GO49" s="1513">
        <f t="shared" si="674"/>
        <v>0</v>
      </c>
      <c r="GP49" s="1506"/>
      <c r="GQ49" s="1510">
        <f t="shared" si="806"/>
        <v>0</v>
      </c>
      <c r="GR49" s="1511">
        <f t="shared" si="806"/>
        <v>0</v>
      </c>
      <c r="GS49" s="1511">
        <f t="shared" si="806"/>
        <v>0</v>
      </c>
      <c r="GT49" s="1511">
        <f t="shared" si="806"/>
        <v>0</v>
      </c>
      <c r="GU49" s="1511">
        <f t="shared" si="806"/>
        <v>0</v>
      </c>
      <c r="GV49" s="1511">
        <f t="shared" si="806"/>
        <v>0</v>
      </c>
      <c r="GW49" s="1511">
        <f t="shared" si="806"/>
        <v>0</v>
      </c>
      <c r="GX49" s="1511">
        <f t="shared" si="806"/>
        <v>0</v>
      </c>
      <c r="GY49" s="1511">
        <f t="shared" si="806"/>
        <v>0</v>
      </c>
      <c r="GZ49" s="1512">
        <f t="shared" si="806"/>
        <v>0</v>
      </c>
      <c r="HA49" s="1513">
        <f t="shared" si="675"/>
        <v>0</v>
      </c>
      <c r="HB49" s="1506">
        <f t="shared" si="676"/>
        <v>1</v>
      </c>
      <c r="HC49" s="1506"/>
      <c r="HD49" s="1508">
        <f t="shared" si="677"/>
        <v>0</v>
      </c>
      <c r="HE49" s="1460">
        <f t="shared" si="678"/>
        <v>0</v>
      </c>
      <c r="HF49" s="1460">
        <f t="shared" si="679"/>
        <v>0</v>
      </c>
      <c r="HG49" s="1460">
        <f t="shared" si="680"/>
        <v>0</v>
      </c>
      <c r="HH49" s="1460">
        <f t="shared" si="681"/>
        <v>0</v>
      </c>
      <c r="HI49" s="1460">
        <f t="shared" si="682"/>
        <v>0</v>
      </c>
      <c r="HJ49" s="1460">
        <f t="shared" si="683"/>
        <v>0</v>
      </c>
      <c r="HK49" s="1460">
        <f t="shared" si="684"/>
        <v>0</v>
      </c>
      <c r="HL49" s="1460">
        <f t="shared" si="685"/>
        <v>0</v>
      </c>
      <c r="HM49" s="1460">
        <f t="shared" si="686"/>
        <v>0</v>
      </c>
      <c r="HN49" s="1460">
        <f t="shared" si="687"/>
        <v>0</v>
      </c>
      <c r="HO49" s="1460">
        <f t="shared" si="688"/>
        <v>0</v>
      </c>
      <c r="HP49" s="1460">
        <f t="shared" si="689"/>
        <v>0</v>
      </c>
      <c r="HQ49" s="1460">
        <f t="shared" si="690"/>
        <v>0</v>
      </c>
      <c r="HR49" s="1460">
        <f t="shared" si="691"/>
        <v>0</v>
      </c>
      <c r="HS49" s="1460">
        <f t="shared" si="692"/>
        <v>0</v>
      </c>
      <c r="HT49" s="1460">
        <f t="shared" si="693"/>
        <v>0</v>
      </c>
      <c r="HU49" s="1460">
        <f t="shared" si="694"/>
        <v>0</v>
      </c>
      <c r="HV49" s="1460">
        <f t="shared" si="695"/>
        <v>0</v>
      </c>
      <c r="HW49" s="1460">
        <f t="shared" si="696"/>
        <v>0</v>
      </c>
      <c r="HX49" s="1460">
        <f t="shared" si="697"/>
        <v>0</v>
      </c>
      <c r="HY49" s="1460">
        <f t="shared" si="698"/>
        <v>0</v>
      </c>
      <c r="HZ49" s="1460">
        <f t="shared" si="699"/>
        <v>0</v>
      </c>
      <c r="IA49" s="1460">
        <f t="shared" si="700"/>
        <v>0</v>
      </c>
      <c r="IB49" s="1460">
        <f t="shared" si="701"/>
        <v>0</v>
      </c>
      <c r="IC49" s="1460">
        <f t="shared" si="702"/>
        <v>0</v>
      </c>
      <c r="ID49" s="1460">
        <f t="shared" si="703"/>
        <v>0</v>
      </c>
      <c r="IE49" s="1460">
        <f t="shared" si="704"/>
        <v>0</v>
      </c>
      <c r="IF49" s="1460">
        <f t="shared" si="705"/>
        <v>0</v>
      </c>
      <c r="IG49" s="1460">
        <f t="shared" si="706"/>
        <v>0</v>
      </c>
      <c r="IH49" s="1460">
        <f t="shared" si="707"/>
        <v>0</v>
      </c>
      <c r="II49" s="1460">
        <f t="shared" si="708"/>
        <v>0</v>
      </c>
      <c r="IJ49" s="1460">
        <f t="shared" si="709"/>
        <v>0</v>
      </c>
      <c r="IK49" s="1460">
        <f t="shared" si="710"/>
        <v>0</v>
      </c>
      <c r="IL49" s="1460">
        <f t="shared" si="711"/>
        <v>0</v>
      </c>
      <c r="IM49" s="1460">
        <f t="shared" si="712"/>
        <v>0</v>
      </c>
      <c r="IN49" s="1460">
        <f t="shared" si="713"/>
        <v>0</v>
      </c>
      <c r="IO49" s="1460">
        <f t="shared" si="714"/>
        <v>0</v>
      </c>
      <c r="IP49" s="1460">
        <f t="shared" si="715"/>
        <v>0</v>
      </c>
      <c r="IQ49" s="1460">
        <f t="shared" si="716"/>
        <v>0</v>
      </c>
      <c r="IR49" s="1460">
        <f t="shared" si="717"/>
        <v>0</v>
      </c>
      <c r="IS49" s="1460">
        <f t="shared" si="718"/>
        <v>0</v>
      </c>
      <c r="IT49" s="1460">
        <f t="shared" si="719"/>
        <v>0</v>
      </c>
      <c r="IU49" s="1460">
        <f t="shared" si="720"/>
        <v>0</v>
      </c>
      <c r="IV49" s="1460">
        <f t="shared" si="721"/>
        <v>0</v>
      </c>
      <c r="IW49" s="1460">
        <f t="shared" si="722"/>
        <v>0</v>
      </c>
      <c r="IX49" s="1460">
        <f t="shared" si="723"/>
        <v>0</v>
      </c>
      <c r="IY49" s="1460">
        <f t="shared" si="724"/>
        <v>0</v>
      </c>
      <c r="IZ49" s="1460">
        <f t="shared" si="725"/>
        <v>0</v>
      </c>
      <c r="JA49" s="1460">
        <f t="shared" si="726"/>
        <v>0</v>
      </c>
      <c r="JB49" s="1460">
        <f t="shared" si="727"/>
        <v>0</v>
      </c>
      <c r="JC49" s="1460">
        <f t="shared" si="728"/>
        <v>0</v>
      </c>
      <c r="JD49" s="1460">
        <f t="shared" si="729"/>
        <v>0</v>
      </c>
      <c r="JE49" s="1460">
        <f t="shared" si="730"/>
        <v>0</v>
      </c>
      <c r="JF49" s="1460">
        <f t="shared" si="731"/>
        <v>0</v>
      </c>
      <c r="JG49" s="1460">
        <f t="shared" si="732"/>
        <v>0</v>
      </c>
      <c r="JH49" s="1460">
        <f t="shared" si="733"/>
        <v>0</v>
      </c>
      <c r="JI49" s="1460">
        <f t="shared" si="734"/>
        <v>0</v>
      </c>
      <c r="JJ49" s="1460">
        <f t="shared" si="735"/>
        <v>0</v>
      </c>
      <c r="JK49" s="1460">
        <f t="shared" si="736"/>
        <v>0</v>
      </c>
      <c r="JL49" s="1460">
        <f t="shared" si="737"/>
        <v>0</v>
      </c>
      <c r="JM49" s="1460">
        <f t="shared" si="738"/>
        <v>0</v>
      </c>
      <c r="JN49" s="1460">
        <f t="shared" si="739"/>
        <v>0</v>
      </c>
      <c r="JO49" s="1460">
        <f t="shared" si="740"/>
        <v>0</v>
      </c>
      <c r="JP49" s="1460">
        <f t="shared" si="741"/>
        <v>0</v>
      </c>
      <c r="JQ49" s="1460">
        <f t="shared" si="742"/>
        <v>0</v>
      </c>
      <c r="JR49" s="1460">
        <f t="shared" si="743"/>
        <v>0</v>
      </c>
      <c r="JS49" s="1460">
        <f t="shared" si="744"/>
        <v>0</v>
      </c>
      <c r="JT49" s="1460">
        <f t="shared" si="745"/>
        <v>0</v>
      </c>
      <c r="JU49" s="1460">
        <f t="shared" si="746"/>
        <v>0</v>
      </c>
      <c r="JV49" s="1460">
        <f t="shared" si="747"/>
        <v>0</v>
      </c>
      <c r="JW49" s="1460">
        <f t="shared" si="748"/>
        <v>0</v>
      </c>
      <c r="JX49" s="1460">
        <f t="shared" si="749"/>
        <v>0</v>
      </c>
      <c r="JY49" s="1460">
        <f t="shared" si="750"/>
        <v>0</v>
      </c>
      <c r="JZ49" s="1460">
        <f t="shared" si="751"/>
        <v>0</v>
      </c>
      <c r="KA49" s="1460">
        <f t="shared" si="752"/>
        <v>0</v>
      </c>
      <c r="KB49" s="1460">
        <f t="shared" si="753"/>
        <v>0</v>
      </c>
      <c r="KC49" s="1460">
        <f t="shared" si="754"/>
        <v>0</v>
      </c>
      <c r="KD49" s="1460">
        <f t="shared" si="755"/>
        <v>0</v>
      </c>
      <c r="KE49" s="1460">
        <f t="shared" si="756"/>
        <v>0</v>
      </c>
      <c r="KF49" s="1460">
        <f t="shared" si="757"/>
        <v>0</v>
      </c>
      <c r="KG49" s="1460">
        <f t="shared" si="758"/>
        <v>0</v>
      </c>
      <c r="KH49" s="1460">
        <f t="shared" si="759"/>
        <v>0</v>
      </c>
      <c r="KI49" s="1460">
        <f t="shared" si="760"/>
        <v>0</v>
      </c>
      <c r="KJ49" s="1460">
        <f t="shared" si="761"/>
        <v>0</v>
      </c>
      <c r="KK49" s="1460">
        <f t="shared" si="762"/>
        <v>0</v>
      </c>
      <c r="KL49" s="1460">
        <f t="shared" si="763"/>
        <v>0</v>
      </c>
      <c r="KM49" s="1460">
        <f t="shared" si="764"/>
        <v>0</v>
      </c>
      <c r="KN49" s="1460">
        <f t="shared" si="765"/>
        <v>0</v>
      </c>
      <c r="KO49" s="1460">
        <f t="shared" si="766"/>
        <v>0</v>
      </c>
      <c r="KP49" s="1460">
        <f t="shared" si="767"/>
        <v>0</v>
      </c>
      <c r="KQ49" s="1460">
        <f t="shared" si="768"/>
        <v>0</v>
      </c>
      <c r="KR49" s="1460">
        <f t="shared" si="769"/>
        <v>0</v>
      </c>
      <c r="KS49" s="1460">
        <f t="shared" si="770"/>
        <v>0</v>
      </c>
      <c r="KT49" s="1460">
        <f t="shared" si="771"/>
        <v>0</v>
      </c>
      <c r="KU49" s="1460">
        <f t="shared" si="772"/>
        <v>0</v>
      </c>
      <c r="KV49" s="1460">
        <f t="shared" si="773"/>
        <v>0</v>
      </c>
      <c r="KW49" s="1460">
        <f t="shared" si="774"/>
        <v>0</v>
      </c>
      <c r="KX49" s="1460">
        <f t="shared" si="775"/>
        <v>0</v>
      </c>
      <c r="KY49" s="1460">
        <f t="shared" si="776"/>
        <v>0</v>
      </c>
      <c r="KZ49" s="1460">
        <f t="shared" si="777"/>
        <v>0</v>
      </c>
      <c r="LA49" s="1460">
        <f t="shared" si="778"/>
        <v>0</v>
      </c>
      <c r="LB49" s="1460">
        <f t="shared" si="779"/>
        <v>0</v>
      </c>
      <c r="LC49" s="1460">
        <f t="shared" si="780"/>
        <v>0</v>
      </c>
      <c r="LD49" s="1460">
        <f t="shared" si="781"/>
        <v>0</v>
      </c>
      <c r="LE49" s="1460">
        <f t="shared" si="782"/>
        <v>0</v>
      </c>
      <c r="LF49" s="1460">
        <f t="shared" si="783"/>
        <v>0</v>
      </c>
      <c r="LG49" s="1460">
        <f t="shared" si="784"/>
        <v>0</v>
      </c>
      <c r="LH49" s="1460">
        <f t="shared" si="785"/>
        <v>0</v>
      </c>
      <c r="LI49" s="1460">
        <f t="shared" si="786"/>
        <v>0</v>
      </c>
      <c r="LJ49" s="1460">
        <f t="shared" si="787"/>
        <v>0</v>
      </c>
      <c r="LK49" s="1460">
        <f t="shared" si="788"/>
        <v>0</v>
      </c>
      <c r="LL49" s="1460">
        <f t="shared" si="789"/>
        <v>0</v>
      </c>
      <c r="LM49" s="1460">
        <f t="shared" si="790"/>
        <v>0</v>
      </c>
      <c r="LN49" s="1460">
        <f t="shared" si="791"/>
        <v>0</v>
      </c>
      <c r="LO49" s="1460">
        <f t="shared" si="792"/>
        <v>0</v>
      </c>
      <c r="LP49" s="1460">
        <f t="shared" si="793"/>
        <v>0</v>
      </c>
      <c r="LQ49" s="1460">
        <f t="shared" si="794"/>
        <v>0</v>
      </c>
      <c r="LR49" s="1460">
        <f t="shared" si="795"/>
        <v>0</v>
      </c>
      <c r="LS49" s="1460">
        <f t="shared" si="796"/>
        <v>0</v>
      </c>
      <c r="LW49" s="1467">
        <f t="shared" si="797"/>
        <v>0</v>
      </c>
      <c r="LX49" s="1467">
        <f t="shared" si="798"/>
        <v>0</v>
      </c>
      <c r="LY49" s="1467">
        <f t="shared" si="799"/>
        <v>0</v>
      </c>
      <c r="LZ49" s="1467">
        <f t="shared" si="800"/>
        <v>0</v>
      </c>
      <c r="MA49" s="1506"/>
      <c r="MB49" s="1460">
        <f t="shared" si="801"/>
        <v>0</v>
      </c>
      <c r="MC49" s="1460">
        <f t="shared" si="824"/>
        <v>0</v>
      </c>
      <c r="MD49" s="1460">
        <f t="shared" si="824"/>
        <v>0</v>
      </c>
      <c r="ME49" s="1460">
        <f t="shared" si="824"/>
        <v>0</v>
      </c>
      <c r="MF49" s="1460">
        <f t="shared" si="824"/>
        <v>0</v>
      </c>
      <c r="MG49" s="1460">
        <f t="shared" si="824"/>
        <v>0</v>
      </c>
      <c r="MH49" s="1460">
        <f t="shared" si="824"/>
        <v>0</v>
      </c>
      <c r="MI49" s="1460">
        <f t="shared" si="824"/>
        <v>0</v>
      </c>
      <c r="MJ49" s="1460">
        <f t="shared" si="824"/>
        <v>0</v>
      </c>
      <c r="MK49" s="1460">
        <f t="shared" si="824"/>
        <v>0</v>
      </c>
      <c r="ML49" s="1460">
        <f t="shared" si="824"/>
        <v>0</v>
      </c>
      <c r="MM49" s="1460">
        <f t="shared" si="824"/>
        <v>0</v>
      </c>
      <c r="MN49" s="1460">
        <f t="shared" si="824"/>
        <v>0</v>
      </c>
      <c r="MO49" s="1460">
        <f t="shared" si="824"/>
        <v>0</v>
      </c>
      <c r="MP49" s="1460">
        <f t="shared" si="824"/>
        <v>0</v>
      </c>
      <c r="MQ49" s="1460">
        <f t="shared" si="824"/>
        <v>0</v>
      </c>
      <c r="MR49" s="1460">
        <f t="shared" si="824"/>
        <v>0</v>
      </c>
      <c r="MS49" s="1460">
        <f t="shared" si="811"/>
        <v>0</v>
      </c>
      <c r="MT49" s="1460">
        <f t="shared" si="811"/>
        <v>0</v>
      </c>
      <c r="MU49" s="1460">
        <f t="shared" si="811"/>
        <v>0</v>
      </c>
      <c r="MV49" s="1460">
        <f t="shared" si="811"/>
        <v>0</v>
      </c>
      <c r="MW49" s="1460">
        <f t="shared" si="811"/>
        <v>0</v>
      </c>
      <c r="MX49" s="1460">
        <f t="shared" si="811"/>
        <v>0</v>
      </c>
      <c r="MY49" s="1460">
        <f t="shared" si="811"/>
        <v>0</v>
      </c>
      <c r="MZ49" s="1460">
        <f t="shared" si="811"/>
        <v>0</v>
      </c>
      <c r="NA49" s="1460">
        <f t="shared" si="811"/>
        <v>0</v>
      </c>
      <c r="NB49" s="1460">
        <f t="shared" si="811"/>
        <v>0</v>
      </c>
      <c r="NC49" s="1460">
        <f t="shared" si="811"/>
        <v>0</v>
      </c>
      <c r="ND49" s="1460">
        <f t="shared" si="811"/>
        <v>0</v>
      </c>
      <c r="NE49" s="1460">
        <f t="shared" si="811"/>
        <v>0</v>
      </c>
      <c r="NF49" s="1460">
        <f t="shared" si="811"/>
        <v>0</v>
      </c>
      <c r="NG49" s="1460">
        <f t="shared" si="811"/>
        <v>0</v>
      </c>
      <c r="NH49" s="1460">
        <f t="shared" si="811"/>
        <v>0</v>
      </c>
      <c r="NI49" s="1460">
        <f t="shared" si="812"/>
        <v>0</v>
      </c>
      <c r="NJ49" s="1460">
        <f t="shared" si="812"/>
        <v>0</v>
      </c>
      <c r="NK49" s="1460">
        <f t="shared" si="812"/>
        <v>0</v>
      </c>
      <c r="NL49" s="1460">
        <f t="shared" si="812"/>
        <v>0</v>
      </c>
      <c r="NM49" s="1460">
        <f t="shared" si="812"/>
        <v>0</v>
      </c>
      <c r="NN49" s="1460">
        <f t="shared" si="812"/>
        <v>0</v>
      </c>
      <c r="NO49" s="1460">
        <f t="shared" si="812"/>
        <v>0</v>
      </c>
      <c r="NP49" s="1460">
        <f t="shared" si="812"/>
        <v>0</v>
      </c>
      <c r="NQ49" s="1460">
        <f t="shared" si="812"/>
        <v>0</v>
      </c>
      <c r="NR49" s="1460">
        <f t="shared" si="812"/>
        <v>0</v>
      </c>
      <c r="NS49" s="1460">
        <f t="shared" si="812"/>
        <v>0</v>
      </c>
      <c r="NT49" s="1460">
        <f t="shared" si="812"/>
        <v>0</v>
      </c>
      <c r="NU49" s="1460">
        <f t="shared" si="812"/>
        <v>0</v>
      </c>
      <c r="NV49" s="1460">
        <f t="shared" si="812"/>
        <v>0</v>
      </c>
      <c r="NW49" s="1460">
        <f t="shared" si="812"/>
        <v>0</v>
      </c>
      <c r="NX49" s="1460">
        <f t="shared" si="812"/>
        <v>0</v>
      </c>
      <c r="NY49" s="1460">
        <f t="shared" si="814"/>
        <v>0</v>
      </c>
      <c r="NZ49" s="1460">
        <f t="shared" si="814"/>
        <v>0</v>
      </c>
      <c r="OA49" s="1460">
        <f t="shared" si="814"/>
        <v>0</v>
      </c>
      <c r="OB49" s="1460">
        <f t="shared" si="814"/>
        <v>0</v>
      </c>
      <c r="OC49" s="1460">
        <f t="shared" si="814"/>
        <v>0</v>
      </c>
      <c r="OD49" s="1460">
        <f t="shared" si="814"/>
        <v>0</v>
      </c>
      <c r="OE49" s="1460">
        <f t="shared" si="814"/>
        <v>0</v>
      </c>
      <c r="OF49" s="1460">
        <f t="shared" si="814"/>
        <v>0</v>
      </c>
      <c r="OG49" s="1460">
        <f t="shared" si="814"/>
        <v>0</v>
      </c>
      <c r="OH49" s="1460">
        <f t="shared" si="814"/>
        <v>0</v>
      </c>
      <c r="OI49" s="1460">
        <f t="shared" si="814"/>
        <v>0</v>
      </c>
      <c r="OJ49" s="1460">
        <f t="shared" si="814"/>
        <v>0</v>
      </c>
      <c r="OK49" s="1460">
        <f t="shared" si="814"/>
        <v>0</v>
      </c>
      <c r="OL49" s="1460">
        <f t="shared" si="814"/>
        <v>0</v>
      </c>
      <c r="OM49" s="1460">
        <f t="shared" si="814"/>
        <v>0</v>
      </c>
      <c r="ON49" s="1460">
        <f t="shared" si="814"/>
        <v>0</v>
      </c>
      <c r="OO49" s="1460">
        <f t="shared" si="813"/>
        <v>0</v>
      </c>
      <c r="OP49" s="1460">
        <f t="shared" si="807"/>
        <v>0</v>
      </c>
      <c r="OQ49" s="1460">
        <f t="shared" si="807"/>
        <v>0</v>
      </c>
      <c r="OR49" s="1460">
        <f t="shared" si="807"/>
        <v>0</v>
      </c>
      <c r="OS49" s="1460">
        <f t="shared" si="807"/>
        <v>0</v>
      </c>
      <c r="OT49" s="1460">
        <f t="shared" si="807"/>
        <v>0</v>
      </c>
      <c r="OU49" s="1460">
        <f t="shared" si="807"/>
        <v>0</v>
      </c>
      <c r="OV49" s="1460">
        <f t="shared" si="807"/>
        <v>0</v>
      </c>
      <c r="OW49" s="1460">
        <f t="shared" si="807"/>
        <v>0</v>
      </c>
      <c r="OX49" s="1460">
        <f t="shared" si="807"/>
        <v>0</v>
      </c>
      <c r="OY49" s="1460">
        <f t="shared" si="807"/>
        <v>0</v>
      </c>
      <c r="OZ49" s="1460">
        <f t="shared" si="807"/>
        <v>0</v>
      </c>
      <c r="PA49" s="1460">
        <f t="shared" si="807"/>
        <v>0</v>
      </c>
      <c r="PB49" s="1460">
        <f t="shared" si="807"/>
        <v>0</v>
      </c>
      <c r="PC49" s="1460">
        <f t="shared" si="807"/>
        <v>0</v>
      </c>
      <c r="PD49" s="1460">
        <f t="shared" si="807"/>
        <v>0</v>
      </c>
      <c r="PE49" s="1460">
        <f t="shared" si="807"/>
        <v>0</v>
      </c>
      <c r="PF49" s="1460">
        <f t="shared" si="808"/>
        <v>0</v>
      </c>
      <c r="PG49" s="1460">
        <f t="shared" si="808"/>
        <v>0</v>
      </c>
      <c r="PH49" s="1460">
        <f t="shared" si="808"/>
        <v>0</v>
      </c>
      <c r="PI49" s="1460">
        <f t="shared" si="808"/>
        <v>0</v>
      </c>
      <c r="PJ49" s="1460">
        <f t="shared" si="808"/>
        <v>0</v>
      </c>
      <c r="PK49" s="1460">
        <f t="shared" si="808"/>
        <v>0</v>
      </c>
      <c r="PL49" s="1460">
        <f t="shared" si="808"/>
        <v>0</v>
      </c>
      <c r="PM49" s="1460">
        <f t="shared" si="808"/>
        <v>0</v>
      </c>
      <c r="PN49" s="1460">
        <f t="shared" si="808"/>
        <v>0</v>
      </c>
      <c r="PO49" s="1460">
        <f t="shared" si="808"/>
        <v>0</v>
      </c>
      <c r="PP49" s="1460">
        <f t="shared" si="808"/>
        <v>0</v>
      </c>
      <c r="PQ49" s="1460">
        <f t="shared" si="808"/>
        <v>0</v>
      </c>
      <c r="PR49" s="1460">
        <f t="shared" si="808"/>
        <v>0</v>
      </c>
      <c r="PS49" s="1460">
        <f t="shared" si="808"/>
        <v>0</v>
      </c>
      <c r="PT49" s="1460">
        <f t="shared" si="808"/>
        <v>0</v>
      </c>
      <c r="PU49" s="1460">
        <f t="shared" si="808"/>
        <v>0</v>
      </c>
      <c r="PV49" s="1460">
        <f t="shared" si="810"/>
        <v>0</v>
      </c>
      <c r="PW49" s="1460">
        <f t="shared" si="810"/>
        <v>0</v>
      </c>
      <c r="PX49" s="1460">
        <f t="shared" si="810"/>
        <v>0</v>
      </c>
      <c r="PY49" s="1460">
        <f t="shared" si="810"/>
        <v>0</v>
      </c>
      <c r="PZ49" s="1460">
        <f t="shared" si="810"/>
        <v>0</v>
      </c>
      <c r="QA49" s="1460">
        <f t="shared" si="810"/>
        <v>0</v>
      </c>
      <c r="QB49" s="1460">
        <f t="shared" si="810"/>
        <v>0</v>
      </c>
      <c r="QC49" s="1460">
        <f t="shared" si="810"/>
        <v>0</v>
      </c>
      <c r="QD49" s="1460">
        <f t="shared" si="810"/>
        <v>0</v>
      </c>
      <c r="QE49" s="1460">
        <f t="shared" si="810"/>
        <v>0</v>
      </c>
      <c r="QF49" s="1460">
        <f t="shared" si="810"/>
        <v>0</v>
      </c>
      <c r="QG49" s="1460">
        <f t="shared" si="810"/>
        <v>0</v>
      </c>
      <c r="QH49" s="1460">
        <f t="shared" si="810"/>
        <v>0</v>
      </c>
      <c r="QI49" s="1460">
        <f t="shared" si="810"/>
        <v>0</v>
      </c>
      <c r="QJ49" s="1460">
        <f t="shared" si="810"/>
        <v>0</v>
      </c>
      <c r="QK49" s="1460">
        <f t="shared" si="810"/>
        <v>0</v>
      </c>
      <c r="QL49" s="1460">
        <f t="shared" si="809"/>
        <v>0</v>
      </c>
      <c r="QM49" s="1460">
        <f t="shared" si="809"/>
        <v>0</v>
      </c>
      <c r="QN49" s="1460">
        <f t="shared" si="809"/>
        <v>0</v>
      </c>
      <c r="QO49" s="1460">
        <f t="shared" si="809"/>
        <v>0</v>
      </c>
      <c r="QP49" s="1460">
        <f t="shared" si="809"/>
        <v>0</v>
      </c>
      <c r="QQ49" s="1460">
        <f t="shared" si="809"/>
        <v>0</v>
      </c>
    </row>
    <row r="50" spans="1:459" s="1466" customFormat="1" ht="22.5" customHeight="1">
      <c r="A50" s="1468"/>
      <c r="B50" s="1469"/>
      <c r="C50" s="1469"/>
      <c r="D50" s="1470"/>
      <c r="E50" s="1471"/>
      <c r="F50" s="1472"/>
      <c r="G50" s="1472"/>
      <c r="H50" s="1473">
        <f t="shared" si="639"/>
        <v>0</v>
      </c>
      <c r="I50" s="1474">
        <v>0</v>
      </c>
      <c r="J50" s="1475">
        <f t="shared" si="437"/>
        <v>0</v>
      </c>
      <c r="K50" s="1476">
        <v>0</v>
      </c>
      <c r="L50" s="1477">
        <f t="shared" si="640"/>
        <v>0</v>
      </c>
      <c r="M50" s="1477">
        <f t="shared" si="641"/>
        <v>0</v>
      </c>
      <c r="N50" s="1478"/>
      <c r="O50" s="1479">
        <v>0</v>
      </c>
      <c r="P50" s="1480">
        <v>0</v>
      </c>
      <c r="Q50" s="1828">
        <v>0</v>
      </c>
      <c r="R50" s="1831">
        <f t="shared" si="642"/>
        <v>0</v>
      </c>
      <c r="S50" s="1481">
        <f>IF(AND(SUM(O50:Q50)=0,N50="NNN"),MIN('Operating History and Pro Forma'!$M$33,'Operating History and Pro Forma'!$T$15)*D50,SUM(O50:Q50)*D50)</f>
        <v>0</v>
      </c>
      <c r="T50" s="1482">
        <f t="shared" si="643"/>
        <v>0</v>
      </c>
      <c r="U50" s="1483">
        <f t="shared" si="644"/>
        <v>0</v>
      </c>
      <c r="V50" s="1480"/>
      <c r="W50" s="1514"/>
      <c r="X50" s="1486" t="str">
        <f t="shared" si="645"/>
        <v/>
      </c>
      <c r="Y50" s="1487">
        <f t="shared" si="646"/>
        <v>0</v>
      </c>
      <c r="Z50" s="1488"/>
      <c r="AA50" s="1488"/>
      <c r="AB50" s="1488"/>
      <c r="AC50" s="1488"/>
      <c r="AD50" s="1489">
        <f t="shared" si="647"/>
        <v>0</v>
      </c>
      <c r="AE50" s="1490" t="str">
        <f t="shared" si="648"/>
        <v/>
      </c>
      <c r="AF50" s="1491">
        <f t="shared" si="649"/>
        <v>0</v>
      </c>
      <c r="AG50" s="1492">
        <f t="shared" si="650"/>
        <v>0</v>
      </c>
      <c r="AH50" s="1493">
        <f t="shared" si="802"/>
        <v>0</v>
      </c>
      <c r="AI50" s="1493">
        <f t="shared" si="802"/>
        <v>0</v>
      </c>
      <c r="AJ50" s="1494">
        <f t="shared" si="802"/>
        <v>0</v>
      </c>
      <c r="AK50" s="1494">
        <f t="shared" si="802"/>
        <v>0</v>
      </c>
      <c r="AL50" s="1495">
        <f t="shared" si="802"/>
        <v>0</v>
      </c>
      <c r="AM50" s="1496">
        <f t="shared" si="802"/>
        <v>0</v>
      </c>
      <c r="AN50" s="1497">
        <f t="shared" si="399"/>
        <v>0</v>
      </c>
      <c r="AO50" s="1498">
        <f t="shared" si="443"/>
        <v>0</v>
      </c>
      <c r="AP50" s="1499">
        <f t="shared" si="651"/>
        <v>0</v>
      </c>
      <c r="AQ50" s="1500">
        <f t="shared" si="652"/>
        <v>0</v>
      </c>
      <c r="AR50" s="1501">
        <f t="shared" si="653"/>
        <v>0</v>
      </c>
      <c r="AS50" s="1498">
        <f t="shared" si="403"/>
        <v>0</v>
      </c>
      <c r="AT50" s="1501">
        <f t="shared" si="654"/>
        <v>0</v>
      </c>
      <c r="AU50" s="1498">
        <f t="shared" si="655"/>
        <v>1</v>
      </c>
      <c r="AV50" s="1498">
        <f t="shared" si="656"/>
        <v>2</v>
      </c>
      <c r="AW50" s="1499">
        <f t="shared" si="657"/>
        <v>0</v>
      </c>
      <c r="AX50" s="1502">
        <f t="shared" si="658"/>
        <v>0</v>
      </c>
      <c r="AY50" s="1503">
        <f t="shared" si="659"/>
        <v>0</v>
      </c>
      <c r="AZ50" s="1498">
        <f t="shared" si="660"/>
        <v>2</v>
      </c>
      <c r="BA50" s="1498">
        <f t="shared" si="661"/>
        <v>3</v>
      </c>
      <c r="BB50" s="1499">
        <f t="shared" si="662"/>
        <v>0</v>
      </c>
      <c r="BC50" s="1502">
        <f t="shared" si="663"/>
        <v>0</v>
      </c>
      <c r="BD50" s="1503">
        <f t="shared" si="664"/>
        <v>0</v>
      </c>
      <c r="BE50" s="1498">
        <f t="shared" si="665"/>
        <v>3</v>
      </c>
      <c r="BF50" s="1498">
        <f t="shared" si="666"/>
        <v>4</v>
      </c>
      <c r="BG50" s="1499">
        <f t="shared" si="667"/>
        <v>0</v>
      </c>
      <c r="BH50" s="1502">
        <f t="shared" si="668"/>
        <v>0</v>
      </c>
      <c r="BI50" s="1502">
        <f t="shared" si="669"/>
        <v>0</v>
      </c>
      <c r="BJ50" s="1504">
        <f t="shared" si="670"/>
        <v>1900</v>
      </c>
      <c r="BK50" s="1505" t="str">
        <f t="shared" si="671"/>
        <v/>
      </c>
      <c r="BL50" s="1506"/>
      <c r="BM50" s="1507">
        <f t="shared" si="672"/>
        <v>0</v>
      </c>
      <c r="BN50" s="1508">
        <f t="shared" si="823"/>
        <v>0</v>
      </c>
      <c r="BO50" s="1508">
        <f t="shared" si="823"/>
        <v>0</v>
      </c>
      <c r="BP50" s="1508">
        <f t="shared" si="823"/>
        <v>0</v>
      </c>
      <c r="BQ50" s="1508">
        <f t="shared" si="823"/>
        <v>0</v>
      </c>
      <c r="BR50" s="1508">
        <f t="shared" si="823"/>
        <v>0</v>
      </c>
      <c r="BS50" s="1508">
        <f t="shared" si="823"/>
        <v>0</v>
      </c>
      <c r="BT50" s="1508">
        <f t="shared" si="823"/>
        <v>0</v>
      </c>
      <c r="BU50" s="1508">
        <f t="shared" si="823"/>
        <v>0</v>
      </c>
      <c r="BV50" s="1508">
        <f t="shared" si="823"/>
        <v>0</v>
      </c>
      <c r="BW50" s="1508">
        <f t="shared" si="823"/>
        <v>0</v>
      </c>
      <c r="BX50" s="1508">
        <f t="shared" si="823"/>
        <v>0</v>
      </c>
      <c r="BY50" s="1507">
        <f t="shared" si="823"/>
        <v>0</v>
      </c>
      <c r="BZ50" s="1508">
        <f t="shared" si="823"/>
        <v>0</v>
      </c>
      <c r="CA50" s="1508">
        <f t="shared" si="823"/>
        <v>0</v>
      </c>
      <c r="CB50" s="1508">
        <f t="shared" si="823"/>
        <v>0</v>
      </c>
      <c r="CC50" s="1508">
        <f t="shared" si="823"/>
        <v>0</v>
      </c>
      <c r="CD50" s="1508">
        <f t="shared" si="816"/>
        <v>0</v>
      </c>
      <c r="CE50" s="1508">
        <f t="shared" si="816"/>
        <v>0</v>
      </c>
      <c r="CF50" s="1508">
        <f t="shared" si="816"/>
        <v>0</v>
      </c>
      <c r="CG50" s="1508">
        <f t="shared" si="816"/>
        <v>0</v>
      </c>
      <c r="CH50" s="1508">
        <f t="shared" si="816"/>
        <v>0</v>
      </c>
      <c r="CI50" s="1508">
        <f t="shared" si="816"/>
        <v>0</v>
      </c>
      <c r="CJ50" s="1509">
        <f t="shared" si="816"/>
        <v>0</v>
      </c>
      <c r="CK50" s="1507">
        <f t="shared" si="816"/>
        <v>0</v>
      </c>
      <c r="CL50" s="1508">
        <f t="shared" si="816"/>
        <v>0</v>
      </c>
      <c r="CM50" s="1508">
        <f t="shared" si="816"/>
        <v>0</v>
      </c>
      <c r="CN50" s="1508">
        <f t="shared" si="816"/>
        <v>0</v>
      </c>
      <c r="CO50" s="1508">
        <f t="shared" si="816"/>
        <v>0</v>
      </c>
      <c r="CP50" s="1508">
        <f t="shared" si="816"/>
        <v>0</v>
      </c>
      <c r="CQ50" s="1508">
        <f t="shared" si="816"/>
        <v>0</v>
      </c>
      <c r="CR50" s="1508">
        <f t="shared" si="816"/>
        <v>0</v>
      </c>
      <c r="CS50" s="1508">
        <f t="shared" si="816"/>
        <v>0</v>
      </c>
      <c r="CT50" s="1508">
        <f t="shared" si="817"/>
        <v>0</v>
      </c>
      <c r="CU50" s="1508">
        <f t="shared" si="817"/>
        <v>0</v>
      </c>
      <c r="CV50" s="1509">
        <f t="shared" si="817"/>
        <v>0</v>
      </c>
      <c r="CW50" s="1508">
        <f t="shared" si="817"/>
        <v>0</v>
      </c>
      <c r="CX50" s="1508">
        <f t="shared" si="817"/>
        <v>0</v>
      </c>
      <c r="CY50" s="1508">
        <f t="shared" si="817"/>
        <v>0</v>
      </c>
      <c r="CZ50" s="1508">
        <f t="shared" si="817"/>
        <v>0</v>
      </c>
      <c r="DA50" s="1508">
        <f t="shared" si="817"/>
        <v>0</v>
      </c>
      <c r="DB50" s="1508">
        <f t="shared" si="817"/>
        <v>0</v>
      </c>
      <c r="DC50" s="1508">
        <f t="shared" si="817"/>
        <v>0</v>
      </c>
      <c r="DD50" s="1508">
        <f t="shared" si="817"/>
        <v>0</v>
      </c>
      <c r="DE50" s="1508">
        <f t="shared" si="817"/>
        <v>0</v>
      </c>
      <c r="DF50" s="1508">
        <f t="shared" si="817"/>
        <v>0</v>
      </c>
      <c r="DG50" s="1508">
        <f t="shared" si="817"/>
        <v>0</v>
      </c>
      <c r="DH50" s="1509">
        <f t="shared" si="817"/>
        <v>0</v>
      </c>
      <c r="DI50" s="1508">
        <f t="shared" si="817"/>
        <v>0</v>
      </c>
      <c r="DJ50" s="1508">
        <f t="shared" si="818"/>
        <v>0</v>
      </c>
      <c r="DK50" s="1508">
        <f t="shared" si="818"/>
        <v>0</v>
      </c>
      <c r="DL50" s="1508">
        <f t="shared" si="818"/>
        <v>0</v>
      </c>
      <c r="DM50" s="1508">
        <f t="shared" si="818"/>
        <v>0</v>
      </c>
      <c r="DN50" s="1508">
        <f t="shared" si="818"/>
        <v>0</v>
      </c>
      <c r="DO50" s="1508">
        <f t="shared" si="818"/>
        <v>0</v>
      </c>
      <c r="DP50" s="1508">
        <f t="shared" si="818"/>
        <v>0</v>
      </c>
      <c r="DQ50" s="1508">
        <f t="shared" si="818"/>
        <v>0</v>
      </c>
      <c r="DR50" s="1508">
        <f t="shared" si="818"/>
        <v>0</v>
      </c>
      <c r="DS50" s="1508">
        <f t="shared" si="818"/>
        <v>0</v>
      </c>
      <c r="DT50" s="1509">
        <f t="shared" si="818"/>
        <v>0</v>
      </c>
      <c r="DU50" s="1507">
        <f t="shared" si="818"/>
        <v>0</v>
      </c>
      <c r="DV50" s="1508">
        <f t="shared" si="818"/>
        <v>0</v>
      </c>
      <c r="DW50" s="1508">
        <f t="shared" si="818"/>
        <v>0</v>
      </c>
      <c r="DX50" s="1508">
        <f t="shared" si="818"/>
        <v>0</v>
      </c>
      <c r="DY50" s="1508">
        <f t="shared" si="818"/>
        <v>0</v>
      </c>
      <c r="DZ50" s="1508">
        <f t="shared" si="819"/>
        <v>0</v>
      </c>
      <c r="EA50" s="1508">
        <f t="shared" si="819"/>
        <v>0</v>
      </c>
      <c r="EB50" s="1508">
        <f t="shared" si="819"/>
        <v>0</v>
      </c>
      <c r="EC50" s="1508">
        <f t="shared" si="819"/>
        <v>0</v>
      </c>
      <c r="ED50" s="1508">
        <f t="shared" si="819"/>
        <v>0</v>
      </c>
      <c r="EE50" s="1508">
        <f t="shared" si="819"/>
        <v>0</v>
      </c>
      <c r="EF50" s="1508">
        <f t="shared" si="819"/>
        <v>0</v>
      </c>
      <c r="EG50" s="1507">
        <f t="shared" si="819"/>
        <v>0</v>
      </c>
      <c r="EH50" s="1508">
        <f t="shared" si="819"/>
        <v>0</v>
      </c>
      <c r="EI50" s="1508">
        <f t="shared" si="819"/>
        <v>0</v>
      </c>
      <c r="EJ50" s="1508">
        <f t="shared" si="819"/>
        <v>0</v>
      </c>
      <c r="EK50" s="1508">
        <f t="shared" si="819"/>
        <v>0</v>
      </c>
      <c r="EL50" s="1508">
        <f t="shared" si="819"/>
        <v>0</v>
      </c>
      <c r="EM50" s="1508">
        <f t="shared" si="819"/>
        <v>0</v>
      </c>
      <c r="EN50" s="1508">
        <f t="shared" si="819"/>
        <v>0</v>
      </c>
      <c r="EO50" s="1508">
        <f t="shared" si="819"/>
        <v>0</v>
      </c>
      <c r="EP50" s="1508">
        <f t="shared" si="820"/>
        <v>0</v>
      </c>
      <c r="EQ50" s="1508">
        <f t="shared" si="820"/>
        <v>0</v>
      </c>
      <c r="ER50" s="1509">
        <f t="shared" si="820"/>
        <v>0</v>
      </c>
      <c r="ES50" s="1507">
        <f t="shared" si="820"/>
        <v>0</v>
      </c>
      <c r="ET50" s="1508">
        <f t="shared" si="820"/>
        <v>0</v>
      </c>
      <c r="EU50" s="1508">
        <f t="shared" si="820"/>
        <v>0</v>
      </c>
      <c r="EV50" s="1508">
        <f t="shared" si="820"/>
        <v>0</v>
      </c>
      <c r="EW50" s="1508">
        <f t="shared" si="820"/>
        <v>0</v>
      </c>
      <c r="EX50" s="1508">
        <f t="shared" si="820"/>
        <v>0</v>
      </c>
      <c r="EY50" s="1508">
        <f t="shared" si="820"/>
        <v>0</v>
      </c>
      <c r="EZ50" s="1508">
        <f t="shared" si="820"/>
        <v>0</v>
      </c>
      <c r="FA50" s="1508">
        <f t="shared" si="820"/>
        <v>0</v>
      </c>
      <c r="FB50" s="1508">
        <f t="shared" si="820"/>
        <v>0</v>
      </c>
      <c r="FC50" s="1508">
        <f t="shared" si="820"/>
        <v>0</v>
      </c>
      <c r="FD50" s="1509">
        <f t="shared" si="820"/>
        <v>0</v>
      </c>
      <c r="FE50" s="1508">
        <f t="shared" si="820"/>
        <v>0</v>
      </c>
      <c r="FF50" s="1508">
        <f t="shared" si="821"/>
        <v>0</v>
      </c>
      <c r="FG50" s="1508">
        <f t="shared" si="822"/>
        <v>0</v>
      </c>
      <c r="FH50" s="1508">
        <f t="shared" si="822"/>
        <v>0</v>
      </c>
      <c r="FI50" s="1508">
        <f t="shared" si="822"/>
        <v>0</v>
      </c>
      <c r="FJ50" s="1508">
        <f t="shared" si="822"/>
        <v>0</v>
      </c>
      <c r="FK50" s="1508">
        <f t="shared" si="822"/>
        <v>0</v>
      </c>
      <c r="FL50" s="1508">
        <f t="shared" si="822"/>
        <v>0</v>
      </c>
      <c r="FM50" s="1508">
        <f t="shared" si="822"/>
        <v>0</v>
      </c>
      <c r="FN50" s="1508">
        <f t="shared" si="822"/>
        <v>0</v>
      </c>
      <c r="FO50" s="1508">
        <f t="shared" si="822"/>
        <v>0</v>
      </c>
      <c r="FP50" s="1509">
        <f t="shared" si="822"/>
        <v>0</v>
      </c>
      <c r="FQ50" s="1508">
        <f t="shared" si="822"/>
        <v>0</v>
      </c>
      <c r="FR50" s="1508">
        <f t="shared" si="822"/>
        <v>0</v>
      </c>
      <c r="FS50" s="1508">
        <f t="shared" si="822"/>
        <v>0</v>
      </c>
      <c r="FT50" s="1508">
        <f t="shared" si="822"/>
        <v>0</v>
      </c>
      <c r="FU50" s="1508">
        <f t="shared" si="822"/>
        <v>0</v>
      </c>
      <c r="FV50" s="1508">
        <f t="shared" si="822"/>
        <v>0</v>
      </c>
      <c r="FW50" s="1508">
        <f t="shared" si="804"/>
        <v>0</v>
      </c>
      <c r="FX50" s="1508">
        <f t="shared" si="804"/>
        <v>0</v>
      </c>
      <c r="FY50" s="1508">
        <f t="shared" si="804"/>
        <v>0</v>
      </c>
      <c r="FZ50" s="1508">
        <f t="shared" si="804"/>
        <v>0</v>
      </c>
      <c r="GA50" s="1508">
        <f t="shared" si="804"/>
        <v>0</v>
      </c>
      <c r="GB50" s="1509">
        <f t="shared" si="804"/>
        <v>0</v>
      </c>
      <c r="GC50" s="1506"/>
      <c r="GD50" s="1458">
        <f t="shared" si="673"/>
        <v>1</v>
      </c>
      <c r="GE50" s="1510">
        <f t="shared" si="815"/>
        <v>0</v>
      </c>
      <c r="GF50" s="1511">
        <f t="shared" si="815"/>
        <v>0</v>
      </c>
      <c r="GG50" s="1511">
        <f t="shared" si="815"/>
        <v>0</v>
      </c>
      <c r="GH50" s="1511">
        <f t="shared" si="815"/>
        <v>0</v>
      </c>
      <c r="GI50" s="1511">
        <f t="shared" si="815"/>
        <v>0</v>
      </c>
      <c r="GJ50" s="1511">
        <f t="shared" si="815"/>
        <v>0</v>
      </c>
      <c r="GK50" s="1511">
        <f t="shared" si="815"/>
        <v>0</v>
      </c>
      <c r="GL50" s="1511">
        <f t="shared" si="815"/>
        <v>0</v>
      </c>
      <c r="GM50" s="1511">
        <f t="shared" si="815"/>
        <v>0</v>
      </c>
      <c r="GN50" s="1512">
        <f t="shared" si="815"/>
        <v>0</v>
      </c>
      <c r="GO50" s="1513">
        <f t="shared" si="674"/>
        <v>0</v>
      </c>
      <c r="GP50" s="1506"/>
      <c r="GQ50" s="1510">
        <f t="shared" si="806"/>
        <v>0</v>
      </c>
      <c r="GR50" s="1511">
        <f t="shared" si="806"/>
        <v>0</v>
      </c>
      <c r="GS50" s="1511">
        <f t="shared" si="806"/>
        <v>0</v>
      </c>
      <c r="GT50" s="1511">
        <f t="shared" si="806"/>
        <v>0</v>
      </c>
      <c r="GU50" s="1511">
        <f t="shared" si="806"/>
        <v>0</v>
      </c>
      <c r="GV50" s="1511">
        <f t="shared" si="806"/>
        <v>0</v>
      </c>
      <c r="GW50" s="1511">
        <f t="shared" si="806"/>
        <v>0</v>
      </c>
      <c r="GX50" s="1511">
        <f t="shared" si="806"/>
        <v>0</v>
      </c>
      <c r="GY50" s="1511">
        <f t="shared" si="806"/>
        <v>0</v>
      </c>
      <c r="GZ50" s="1512">
        <f t="shared" si="806"/>
        <v>0</v>
      </c>
      <c r="HA50" s="1513">
        <f t="shared" si="675"/>
        <v>0</v>
      </c>
      <c r="HB50" s="1506">
        <f t="shared" si="676"/>
        <v>1</v>
      </c>
      <c r="HC50" s="1506"/>
      <c r="HD50" s="1508">
        <f t="shared" si="677"/>
        <v>0</v>
      </c>
      <c r="HE50" s="1460">
        <f t="shared" si="678"/>
        <v>0</v>
      </c>
      <c r="HF50" s="1460">
        <f t="shared" si="679"/>
        <v>0</v>
      </c>
      <c r="HG50" s="1460">
        <f t="shared" si="680"/>
        <v>0</v>
      </c>
      <c r="HH50" s="1460">
        <f t="shared" si="681"/>
        <v>0</v>
      </c>
      <c r="HI50" s="1460">
        <f t="shared" si="682"/>
        <v>0</v>
      </c>
      <c r="HJ50" s="1460">
        <f t="shared" si="683"/>
        <v>0</v>
      </c>
      <c r="HK50" s="1460">
        <f t="shared" si="684"/>
        <v>0</v>
      </c>
      <c r="HL50" s="1460">
        <f t="shared" si="685"/>
        <v>0</v>
      </c>
      <c r="HM50" s="1460">
        <f t="shared" si="686"/>
        <v>0</v>
      </c>
      <c r="HN50" s="1460">
        <f t="shared" si="687"/>
        <v>0</v>
      </c>
      <c r="HO50" s="1460">
        <f t="shared" si="688"/>
        <v>0</v>
      </c>
      <c r="HP50" s="1460">
        <f t="shared" si="689"/>
        <v>0</v>
      </c>
      <c r="HQ50" s="1460">
        <f t="shared" si="690"/>
        <v>0</v>
      </c>
      <c r="HR50" s="1460">
        <f t="shared" si="691"/>
        <v>0</v>
      </c>
      <c r="HS50" s="1460">
        <f t="shared" si="692"/>
        <v>0</v>
      </c>
      <c r="HT50" s="1460">
        <f t="shared" si="693"/>
        <v>0</v>
      </c>
      <c r="HU50" s="1460">
        <f t="shared" si="694"/>
        <v>0</v>
      </c>
      <c r="HV50" s="1460">
        <f t="shared" si="695"/>
        <v>0</v>
      </c>
      <c r="HW50" s="1460">
        <f t="shared" si="696"/>
        <v>0</v>
      </c>
      <c r="HX50" s="1460">
        <f t="shared" si="697"/>
        <v>0</v>
      </c>
      <c r="HY50" s="1460">
        <f t="shared" si="698"/>
        <v>0</v>
      </c>
      <c r="HZ50" s="1460">
        <f t="shared" si="699"/>
        <v>0</v>
      </c>
      <c r="IA50" s="1460">
        <f t="shared" si="700"/>
        <v>0</v>
      </c>
      <c r="IB50" s="1460">
        <f t="shared" si="701"/>
        <v>0</v>
      </c>
      <c r="IC50" s="1460">
        <f t="shared" si="702"/>
        <v>0</v>
      </c>
      <c r="ID50" s="1460">
        <f t="shared" si="703"/>
        <v>0</v>
      </c>
      <c r="IE50" s="1460">
        <f t="shared" si="704"/>
        <v>0</v>
      </c>
      <c r="IF50" s="1460">
        <f t="shared" si="705"/>
        <v>0</v>
      </c>
      <c r="IG50" s="1460">
        <f t="shared" si="706"/>
        <v>0</v>
      </c>
      <c r="IH50" s="1460">
        <f t="shared" si="707"/>
        <v>0</v>
      </c>
      <c r="II50" s="1460">
        <f t="shared" si="708"/>
        <v>0</v>
      </c>
      <c r="IJ50" s="1460">
        <f t="shared" si="709"/>
        <v>0</v>
      </c>
      <c r="IK50" s="1460">
        <f t="shared" si="710"/>
        <v>0</v>
      </c>
      <c r="IL50" s="1460">
        <f t="shared" si="711"/>
        <v>0</v>
      </c>
      <c r="IM50" s="1460">
        <f t="shared" si="712"/>
        <v>0</v>
      </c>
      <c r="IN50" s="1460">
        <f t="shared" si="713"/>
        <v>0</v>
      </c>
      <c r="IO50" s="1460">
        <f t="shared" si="714"/>
        <v>0</v>
      </c>
      <c r="IP50" s="1460">
        <f t="shared" si="715"/>
        <v>0</v>
      </c>
      <c r="IQ50" s="1460">
        <f t="shared" si="716"/>
        <v>0</v>
      </c>
      <c r="IR50" s="1460">
        <f t="shared" si="717"/>
        <v>0</v>
      </c>
      <c r="IS50" s="1460">
        <f t="shared" si="718"/>
        <v>0</v>
      </c>
      <c r="IT50" s="1460">
        <f t="shared" si="719"/>
        <v>0</v>
      </c>
      <c r="IU50" s="1460">
        <f t="shared" si="720"/>
        <v>0</v>
      </c>
      <c r="IV50" s="1460">
        <f t="shared" si="721"/>
        <v>0</v>
      </c>
      <c r="IW50" s="1460">
        <f t="shared" si="722"/>
        <v>0</v>
      </c>
      <c r="IX50" s="1460">
        <f t="shared" si="723"/>
        <v>0</v>
      </c>
      <c r="IY50" s="1460">
        <f t="shared" si="724"/>
        <v>0</v>
      </c>
      <c r="IZ50" s="1460">
        <f t="shared" si="725"/>
        <v>0</v>
      </c>
      <c r="JA50" s="1460">
        <f t="shared" si="726"/>
        <v>0</v>
      </c>
      <c r="JB50" s="1460">
        <f t="shared" si="727"/>
        <v>0</v>
      </c>
      <c r="JC50" s="1460">
        <f t="shared" si="728"/>
        <v>0</v>
      </c>
      <c r="JD50" s="1460">
        <f t="shared" si="729"/>
        <v>0</v>
      </c>
      <c r="JE50" s="1460">
        <f t="shared" si="730"/>
        <v>0</v>
      </c>
      <c r="JF50" s="1460">
        <f t="shared" si="731"/>
        <v>0</v>
      </c>
      <c r="JG50" s="1460">
        <f t="shared" si="732"/>
        <v>0</v>
      </c>
      <c r="JH50" s="1460">
        <f t="shared" si="733"/>
        <v>0</v>
      </c>
      <c r="JI50" s="1460">
        <f t="shared" si="734"/>
        <v>0</v>
      </c>
      <c r="JJ50" s="1460">
        <f t="shared" si="735"/>
        <v>0</v>
      </c>
      <c r="JK50" s="1460">
        <f t="shared" si="736"/>
        <v>0</v>
      </c>
      <c r="JL50" s="1460">
        <f t="shared" si="737"/>
        <v>0</v>
      </c>
      <c r="JM50" s="1460">
        <f t="shared" si="738"/>
        <v>0</v>
      </c>
      <c r="JN50" s="1460">
        <f t="shared" si="739"/>
        <v>0</v>
      </c>
      <c r="JO50" s="1460">
        <f t="shared" si="740"/>
        <v>0</v>
      </c>
      <c r="JP50" s="1460">
        <f t="shared" si="741"/>
        <v>0</v>
      </c>
      <c r="JQ50" s="1460">
        <f t="shared" si="742"/>
        <v>0</v>
      </c>
      <c r="JR50" s="1460">
        <f t="shared" si="743"/>
        <v>0</v>
      </c>
      <c r="JS50" s="1460">
        <f t="shared" si="744"/>
        <v>0</v>
      </c>
      <c r="JT50" s="1460">
        <f t="shared" si="745"/>
        <v>0</v>
      </c>
      <c r="JU50" s="1460">
        <f t="shared" si="746"/>
        <v>0</v>
      </c>
      <c r="JV50" s="1460">
        <f t="shared" si="747"/>
        <v>0</v>
      </c>
      <c r="JW50" s="1460">
        <f t="shared" si="748"/>
        <v>0</v>
      </c>
      <c r="JX50" s="1460">
        <f t="shared" si="749"/>
        <v>0</v>
      </c>
      <c r="JY50" s="1460">
        <f t="shared" si="750"/>
        <v>0</v>
      </c>
      <c r="JZ50" s="1460">
        <f t="shared" si="751"/>
        <v>0</v>
      </c>
      <c r="KA50" s="1460">
        <f t="shared" si="752"/>
        <v>0</v>
      </c>
      <c r="KB50" s="1460">
        <f t="shared" si="753"/>
        <v>0</v>
      </c>
      <c r="KC50" s="1460">
        <f t="shared" si="754"/>
        <v>0</v>
      </c>
      <c r="KD50" s="1460">
        <f t="shared" si="755"/>
        <v>0</v>
      </c>
      <c r="KE50" s="1460">
        <f t="shared" si="756"/>
        <v>0</v>
      </c>
      <c r="KF50" s="1460">
        <f t="shared" si="757"/>
        <v>0</v>
      </c>
      <c r="KG50" s="1460">
        <f t="shared" si="758"/>
        <v>0</v>
      </c>
      <c r="KH50" s="1460">
        <f t="shared" si="759"/>
        <v>0</v>
      </c>
      <c r="KI50" s="1460">
        <f t="shared" si="760"/>
        <v>0</v>
      </c>
      <c r="KJ50" s="1460">
        <f t="shared" si="761"/>
        <v>0</v>
      </c>
      <c r="KK50" s="1460">
        <f t="shared" si="762"/>
        <v>0</v>
      </c>
      <c r="KL50" s="1460">
        <f t="shared" si="763"/>
        <v>0</v>
      </c>
      <c r="KM50" s="1460">
        <f t="shared" si="764"/>
        <v>0</v>
      </c>
      <c r="KN50" s="1460">
        <f t="shared" si="765"/>
        <v>0</v>
      </c>
      <c r="KO50" s="1460">
        <f t="shared" si="766"/>
        <v>0</v>
      </c>
      <c r="KP50" s="1460">
        <f t="shared" si="767"/>
        <v>0</v>
      </c>
      <c r="KQ50" s="1460">
        <f t="shared" si="768"/>
        <v>0</v>
      </c>
      <c r="KR50" s="1460">
        <f t="shared" si="769"/>
        <v>0</v>
      </c>
      <c r="KS50" s="1460">
        <f t="shared" si="770"/>
        <v>0</v>
      </c>
      <c r="KT50" s="1460">
        <f t="shared" si="771"/>
        <v>0</v>
      </c>
      <c r="KU50" s="1460">
        <f t="shared" si="772"/>
        <v>0</v>
      </c>
      <c r="KV50" s="1460">
        <f t="shared" si="773"/>
        <v>0</v>
      </c>
      <c r="KW50" s="1460">
        <f t="shared" si="774"/>
        <v>0</v>
      </c>
      <c r="KX50" s="1460">
        <f t="shared" si="775"/>
        <v>0</v>
      </c>
      <c r="KY50" s="1460">
        <f t="shared" si="776"/>
        <v>0</v>
      </c>
      <c r="KZ50" s="1460">
        <f t="shared" si="777"/>
        <v>0</v>
      </c>
      <c r="LA50" s="1460">
        <f t="shared" si="778"/>
        <v>0</v>
      </c>
      <c r="LB50" s="1460">
        <f t="shared" si="779"/>
        <v>0</v>
      </c>
      <c r="LC50" s="1460">
        <f t="shared" si="780"/>
        <v>0</v>
      </c>
      <c r="LD50" s="1460">
        <f t="shared" si="781"/>
        <v>0</v>
      </c>
      <c r="LE50" s="1460">
        <f t="shared" si="782"/>
        <v>0</v>
      </c>
      <c r="LF50" s="1460">
        <f t="shared" si="783"/>
        <v>0</v>
      </c>
      <c r="LG50" s="1460">
        <f t="shared" si="784"/>
        <v>0</v>
      </c>
      <c r="LH50" s="1460">
        <f t="shared" si="785"/>
        <v>0</v>
      </c>
      <c r="LI50" s="1460">
        <f t="shared" si="786"/>
        <v>0</v>
      </c>
      <c r="LJ50" s="1460">
        <f t="shared" si="787"/>
        <v>0</v>
      </c>
      <c r="LK50" s="1460">
        <f t="shared" si="788"/>
        <v>0</v>
      </c>
      <c r="LL50" s="1460">
        <f t="shared" si="789"/>
        <v>0</v>
      </c>
      <c r="LM50" s="1460">
        <f t="shared" si="790"/>
        <v>0</v>
      </c>
      <c r="LN50" s="1460">
        <f t="shared" si="791"/>
        <v>0</v>
      </c>
      <c r="LO50" s="1460">
        <f t="shared" si="792"/>
        <v>0</v>
      </c>
      <c r="LP50" s="1460">
        <f t="shared" si="793"/>
        <v>0</v>
      </c>
      <c r="LQ50" s="1460">
        <f t="shared" si="794"/>
        <v>0</v>
      </c>
      <c r="LR50" s="1460">
        <f t="shared" si="795"/>
        <v>0</v>
      </c>
      <c r="LS50" s="1460">
        <f t="shared" si="796"/>
        <v>0</v>
      </c>
      <c r="LW50" s="1467">
        <f t="shared" si="797"/>
        <v>0</v>
      </c>
      <c r="LX50" s="1467">
        <f t="shared" si="798"/>
        <v>0</v>
      </c>
      <c r="LY50" s="1467">
        <f t="shared" si="799"/>
        <v>0</v>
      </c>
      <c r="LZ50" s="1467">
        <f t="shared" si="800"/>
        <v>0</v>
      </c>
      <c r="MA50" s="1506"/>
      <c r="MB50" s="1460">
        <f t="shared" si="801"/>
        <v>0</v>
      </c>
      <c r="MC50" s="1460">
        <f t="shared" si="824"/>
        <v>0</v>
      </c>
      <c r="MD50" s="1460">
        <f t="shared" si="824"/>
        <v>0</v>
      </c>
      <c r="ME50" s="1460">
        <f t="shared" si="824"/>
        <v>0</v>
      </c>
      <c r="MF50" s="1460">
        <f t="shared" si="824"/>
        <v>0</v>
      </c>
      <c r="MG50" s="1460">
        <f t="shared" si="824"/>
        <v>0</v>
      </c>
      <c r="MH50" s="1460">
        <f t="shared" si="824"/>
        <v>0</v>
      </c>
      <c r="MI50" s="1460">
        <f t="shared" si="824"/>
        <v>0</v>
      </c>
      <c r="MJ50" s="1460">
        <f t="shared" si="824"/>
        <v>0</v>
      </c>
      <c r="MK50" s="1460">
        <f t="shared" si="824"/>
        <v>0</v>
      </c>
      <c r="ML50" s="1460">
        <f t="shared" si="824"/>
        <v>0</v>
      </c>
      <c r="MM50" s="1460">
        <f t="shared" si="824"/>
        <v>0</v>
      </c>
      <c r="MN50" s="1460">
        <f t="shared" si="824"/>
        <v>0</v>
      </c>
      <c r="MO50" s="1460">
        <f t="shared" si="824"/>
        <v>0</v>
      </c>
      <c r="MP50" s="1460">
        <f t="shared" si="824"/>
        <v>0</v>
      </c>
      <c r="MQ50" s="1460">
        <f t="shared" si="824"/>
        <v>0</v>
      </c>
      <c r="MR50" s="1460">
        <f t="shared" si="824"/>
        <v>0</v>
      </c>
      <c r="MS50" s="1460">
        <f t="shared" si="811"/>
        <v>0</v>
      </c>
      <c r="MT50" s="1460">
        <f t="shared" si="811"/>
        <v>0</v>
      </c>
      <c r="MU50" s="1460">
        <f t="shared" si="811"/>
        <v>0</v>
      </c>
      <c r="MV50" s="1460">
        <f t="shared" si="811"/>
        <v>0</v>
      </c>
      <c r="MW50" s="1460">
        <f t="shared" si="811"/>
        <v>0</v>
      </c>
      <c r="MX50" s="1460">
        <f t="shared" si="811"/>
        <v>0</v>
      </c>
      <c r="MY50" s="1460">
        <f t="shared" si="811"/>
        <v>0</v>
      </c>
      <c r="MZ50" s="1460">
        <f t="shared" si="811"/>
        <v>0</v>
      </c>
      <c r="NA50" s="1460">
        <f t="shared" si="811"/>
        <v>0</v>
      </c>
      <c r="NB50" s="1460">
        <f t="shared" si="811"/>
        <v>0</v>
      </c>
      <c r="NC50" s="1460">
        <f t="shared" si="811"/>
        <v>0</v>
      </c>
      <c r="ND50" s="1460">
        <f t="shared" si="811"/>
        <v>0</v>
      </c>
      <c r="NE50" s="1460">
        <f t="shared" si="811"/>
        <v>0</v>
      </c>
      <c r="NF50" s="1460">
        <f t="shared" si="811"/>
        <v>0</v>
      </c>
      <c r="NG50" s="1460">
        <f t="shared" si="811"/>
        <v>0</v>
      </c>
      <c r="NH50" s="1460">
        <f t="shared" si="811"/>
        <v>0</v>
      </c>
      <c r="NI50" s="1460">
        <f t="shared" si="812"/>
        <v>0</v>
      </c>
      <c r="NJ50" s="1460">
        <f t="shared" si="812"/>
        <v>0</v>
      </c>
      <c r="NK50" s="1460">
        <f t="shared" si="812"/>
        <v>0</v>
      </c>
      <c r="NL50" s="1460">
        <f t="shared" si="812"/>
        <v>0</v>
      </c>
      <c r="NM50" s="1460">
        <f t="shared" si="812"/>
        <v>0</v>
      </c>
      <c r="NN50" s="1460">
        <f t="shared" si="812"/>
        <v>0</v>
      </c>
      <c r="NO50" s="1460">
        <f t="shared" si="812"/>
        <v>0</v>
      </c>
      <c r="NP50" s="1460">
        <f t="shared" si="812"/>
        <v>0</v>
      </c>
      <c r="NQ50" s="1460">
        <f t="shared" si="812"/>
        <v>0</v>
      </c>
      <c r="NR50" s="1460">
        <f t="shared" si="812"/>
        <v>0</v>
      </c>
      <c r="NS50" s="1460">
        <f t="shared" si="812"/>
        <v>0</v>
      </c>
      <c r="NT50" s="1460">
        <f t="shared" si="812"/>
        <v>0</v>
      </c>
      <c r="NU50" s="1460">
        <f t="shared" si="812"/>
        <v>0</v>
      </c>
      <c r="NV50" s="1460">
        <f t="shared" si="812"/>
        <v>0</v>
      </c>
      <c r="NW50" s="1460">
        <f t="shared" si="812"/>
        <v>0</v>
      </c>
      <c r="NX50" s="1460">
        <f t="shared" si="812"/>
        <v>0</v>
      </c>
      <c r="NY50" s="1460">
        <f t="shared" si="814"/>
        <v>0</v>
      </c>
      <c r="NZ50" s="1460">
        <f t="shared" si="814"/>
        <v>0</v>
      </c>
      <c r="OA50" s="1460">
        <f t="shared" si="814"/>
        <v>0</v>
      </c>
      <c r="OB50" s="1460">
        <f t="shared" si="814"/>
        <v>0</v>
      </c>
      <c r="OC50" s="1460">
        <f t="shared" si="814"/>
        <v>0</v>
      </c>
      <c r="OD50" s="1460">
        <f t="shared" si="814"/>
        <v>0</v>
      </c>
      <c r="OE50" s="1460">
        <f t="shared" si="814"/>
        <v>0</v>
      </c>
      <c r="OF50" s="1460">
        <f t="shared" si="814"/>
        <v>0</v>
      </c>
      <c r="OG50" s="1460">
        <f t="shared" si="814"/>
        <v>0</v>
      </c>
      <c r="OH50" s="1460">
        <f t="shared" si="814"/>
        <v>0</v>
      </c>
      <c r="OI50" s="1460">
        <f t="shared" si="814"/>
        <v>0</v>
      </c>
      <c r="OJ50" s="1460">
        <f t="shared" si="814"/>
        <v>0</v>
      </c>
      <c r="OK50" s="1460">
        <f t="shared" si="814"/>
        <v>0</v>
      </c>
      <c r="OL50" s="1460">
        <f t="shared" si="814"/>
        <v>0</v>
      </c>
      <c r="OM50" s="1460">
        <f t="shared" si="814"/>
        <v>0</v>
      </c>
      <c r="ON50" s="1460">
        <f t="shared" si="814"/>
        <v>0</v>
      </c>
      <c r="OO50" s="1460">
        <f t="shared" si="813"/>
        <v>0</v>
      </c>
      <c r="OP50" s="1460">
        <f t="shared" si="807"/>
        <v>0</v>
      </c>
      <c r="OQ50" s="1460">
        <f t="shared" si="807"/>
        <v>0</v>
      </c>
      <c r="OR50" s="1460">
        <f t="shared" si="807"/>
        <v>0</v>
      </c>
      <c r="OS50" s="1460">
        <f t="shared" si="807"/>
        <v>0</v>
      </c>
      <c r="OT50" s="1460">
        <f t="shared" si="807"/>
        <v>0</v>
      </c>
      <c r="OU50" s="1460">
        <f t="shared" si="807"/>
        <v>0</v>
      </c>
      <c r="OV50" s="1460">
        <f t="shared" si="807"/>
        <v>0</v>
      </c>
      <c r="OW50" s="1460">
        <f t="shared" si="807"/>
        <v>0</v>
      </c>
      <c r="OX50" s="1460">
        <f t="shared" si="807"/>
        <v>0</v>
      </c>
      <c r="OY50" s="1460">
        <f t="shared" si="807"/>
        <v>0</v>
      </c>
      <c r="OZ50" s="1460">
        <f t="shared" si="807"/>
        <v>0</v>
      </c>
      <c r="PA50" s="1460">
        <f t="shared" si="807"/>
        <v>0</v>
      </c>
      <c r="PB50" s="1460">
        <f t="shared" si="807"/>
        <v>0</v>
      </c>
      <c r="PC50" s="1460">
        <f t="shared" si="807"/>
        <v>0</v>
      </c>
      <c r="PD50" s="1460">
        <f t="shared" ref="OP50:PE66" si="825">IF(PD$12&lt;$AO50,0,IF(PD$12&lt;=$AU50,(PD$8-$LW50)*$D50/12,IF(PD$12&gt;=$BF50,(PD$8-$LZ50)*$D50/12,IF(PD$12&gt;=$BE50,0,IF(PD$12&gt;=$BA50,(PD$8-$LY50)*$D50/12,IF(PD$12&gt;=$AZ50,0,IF(PD$12&gt;=$AV50,(PD$8-$LX50)*$D50/12,0)))))))</f>
        <v>0</v>
      </c>
      <c r="PE50" s="1460">
        <f t="shared" si="825"/>
        <v>0</v>
      </c>
      <c r="PF50" s="1460">
        <f t="shared" si="808"/>
        <v>0</v>
      </c>
      <c r="PG50" s="1460">
        <f t="shared" si="808"/>
        <v>0</v>
      </c>
      <c r="PH50" s="1460">
        <f t="shared" si="808"/>
        <v>0</v>
      </c>
      <c r="PI50" s="1460">
        <f t="shared" si="808"/>
        <v>0</v>
      </c>
      <c r="PJ50" s="1460">
        <f t="shared" si="808"/>
        <v>0</v>
      </c>
      <c r="PK50" s="1460">
        <f t="shared" si="808"/>
        <v>0</v>
      </c>
      <c r="PL50" s="1460">
        <f t="shared" si="808"/>
        <v>0</v>
      </c>
      <c r="PM50" s="1460">
        <f t="shared" si="808"/>
        <v>0</v>
      </c>
      <c r="PN50" s="1460">
        <f t="shared" si="808"/>
        <v>0</v>
      </c>
      <c r="PO50" s="1460">
        <f t="shared" si="808"/>
        <v>0</v>
      </c>
      <c r="PP50" s="1460">
        <f t="shared" si="808"/>
        <v>0</v>
      </c>
      <c r="PQ50" s="1460">
        <f t="shared" si="808"/>
        <v>0</v>
      </c>
      <c r="PR50" s="1460">
        <f t="shared" si="808"/>
        <v>0</v>
      </c>
      <c r="PS50" s="1460">
        <f t="shared" si="808"/>
        <v>0</v>
      </c>
      <c r="PT50" s="1460">
        <f t="shared" ref="PF50:PU66" si="826">IF(PT$12&lt;$AO50,0,IF(PT$12&lt;=$AU50,(PT$8-$LW50)*$D50/12,IF(PT$12&gt;=$BF50,(PT$8-$LZ50)*$D50/12,IF(PT$12&gt;=$BE50,0,IF(PT$12&gt;=$BA50,(PT$8-$LY50)*$D50/12,IF(PT$12&gt;=$AZ50,0,IF(PT$12&gt;=$AV50,(PT$8-$LX50)*$D50/12,0)))))))</f>
        <v>0</v>
      </c>
      <c r="PU50" s="1460">
        <f t="shared" si="826"/>
        <v>0</v>
      </c>
      <c r="PV50" s="1460">
        <f t="shared" si="810"/>
        <v>0</v>
      </c>
      <c r="PW50" s="1460">
        <f t="shared" si="810"/>
        <v>0</v>
      </c>
      <c r="PX50" s="1460">
        <f t="shared" si="810"/>
        <v>0</v>
      </c>
      <c r="PY50" s="1460">
        <f t="shared" si="810"/>
        <v>0</v>
      </c>
      <c r="PZ50" s="1460">
        <f t="shared" si="810"/>
        <v>0</v>
      </c>
      <c r="QA50" s="1460">
        <f t="shared" si="810"/>
        <v>0</v>
      </c>
      <c r="QB50" s="1460">
        <f t="shared" si="810"/>
        <v>0</v>
      </c>
      <c r="QC50" s="1460">
        <f t="shared" si="810"/>
        <v>0</v>
      </c>
      <c r="QD50" s="1460">
        <f t="shared" si="810"/>
        <v>0</v>
      </c>
      <c r="QE50" s="1460">
        <f t="shared" si="810"/>
        <v>0</v>
      </c>
      <c r="QF50" s="1460">
        <f t="shared" si="810"/>
        <v>0</v>
      </c>
      <c r="QG50" s="1460">
        <f t="shared" si="810"/>
        <v>0</v>
      </c>
      <c r="QH50" s="1460">
        <f t="shared" si="810"/>
        <v>0</v>
      </c>
      <c r="QI50" s="1460">
        <f t="shared" si="810"/>
        <v>0</v>
      </c>
      <c r="QJ50" s="1460">
        <f t="shared" si="810"/>
        <v>0</v>
      </c>
      <c r="QK50" s="1460">
        <f t="shared" ref="PV50:QK66" si="827">IF(QK$12&lt;$AO50,0,IF(QK$12&lt;=$AU50,(QK$8-$LW50)*$D50/12,IF(QK$12&gt;=$BF50,(QK$8-$LZ50)*$D50/12,IF(QK$12&gt;=$BE50,0,IF(QK$12&gt;=$BA50,(QK$8-$LY50)*$D50/12,IF(QK$12&gt;=$AZ50,0,IF(QK$12&gt;=$AV50,(QK$8-$LX50)*$D50/12,0)))))))</f>
        <v>0</v>
      </c>
      <c r="QL50" s="1460">
        <f t="shared" si="809"/>
        <v>0</v>
      </c>
      <c r="QM50" s="1460">
        <f t="shared" si="809"/>
        <v>0</v>
      </c>
      <c r="QN50" s="1460">
        <f t="shared" si="809"/>
        <v>0</v>
      </c>
      <c r="QO50" s="1460">
        <f t="shared" si="809"/>
        <v>0</v>
      </c>
      <c r="QP50" s="1460">
        <f t="shared" si="809"/>
        <v>0</v>
      </c>
      <c r="QQ50" s="1460">
        <f t="shared" si="809"/>
        <v>0</v>
      </c>
    </row>
    <row r="51" spans="1:459" s="1466" customFormat="1" ht="22.5" customHeight="1">
      <c r="A51" s="1468"/>
      <c r="B51" s="1469"/>
      <c r="C51" s="1469"/>
      <c r="D51" s="1470"/>
      <c r="E51" s="1471"/>
      <c r="F51" s="1472"/>
      <c r="G51" s="1472"/>
      <c r="H51" s="1473">
        <f t="shared" si="639"/>
        <v>0</v>
      </c>
      <c r="I51" s="1474">
        <v>0</v>
      </c>
      <c r="J51" s="1475">
        <f t="shared" si="437"/>
        <v>0</v>
      </c>
      <c r="K51" s="1476">
        <v>0</v>
      </c>
      <c r="L51" s="1477">
        <f t="shared" si="640"/>
        <v>0</v>
      </c>
      <c r="M51" s="1477">
        <f t="shared" si="641"/>
        <v>0</v>
      </c>
      <c r="N51" s="1478"/>
      <c r="O51" s="1479">
        <v>0</v>
      </c>
      <c r="P51" s="1480">
        <v>0</v>
      </c>
      <c r="Q51" s="1828">
        <v>0</v>
      </c>
      <c r="R51" s="1831">
        <f t="shared" si="642"/>
        <v>0</v>
      </c>
      <c r="S51" s="1481">
        <f>IF(AND(SUM(O51:Q51)=0,N51="NNN"),MIN('Operating History and Pro Forma'!$M$33,'Operating History and Pro Forma'!$T$15)*D51,SUM(O51:Q51)*D51)</f>
        <v>0</v>
      </c>
      <c r="T51" s="1482">
        <f t="shared" si="643"/>
        <v>0</v>
      </c>
      <c r="U51" s="1483">
        <f t="shared" si="644"/>
        <v>0</v>
      </c>
      <c r="V51" s="1480"/>
      <c r="W51" s="1514"/>
      <c r="X51" s="1486" t="str">
        <f t="shared" si="645"/>
        <v/>
      </c>
      <c r="Y51" s="1487">
        <f t="shared" si="646"/>
        <v>0</v>
      </c>
      <c r="Z51" s="1488"/>
      <c r="AA51" s="1488"/>
      <c r="AB51" s="1488"/>
      <c r="AC51" s="1488"/>
      <c r="AD51" s="1489">
        <f t="shared" si="647"/>
        <v>0</v>
      </c>
      <c r="AE51" s="1490" t="str">
        <f t="shared" si="648"/>
        <v/>
      </c>
      <c r="AF51" s="1491">
        <f t="shared" si="649"/>
        <v>0</v>
      </c>
      <c r="AG51" s="1492">
        <f t="shared" si="650"/>
        <v>0</v>
      </c>
      <c r="AH51" s="1493">
        <f t="shared" si="802"/>
        <v>0</v>
      </c>
      <c r="AI51" s="1493">
        <f t="shared" si="802"/>
        <v>0</v>
      </c>
      <c r="AJ51" s="1494">
        <f t="shared" si="802"/>
        <v>0</v>
      </c>
      <c r="AK51" s="1494">
        <f t="shared" si="802"/>
        <v>0</v>
      </c>
      <c r="AL51" s="1495">
        <f t="shared" si="802"/>
        <v>0</v>
      </c>
      <c r="AM51" s="1496">
        <f t="shared" si="802"/>
        <v>0</v>
      </c>
      <c r="AN51" s="1497">
        <f t="shared" si="399"/>
        <v>0</v>
      </c>
      <c r="AO51" s="1498">
        <f t="shared" si="443"/>
        <v>0</v>
      </c>
      <c r="AP51" s="1499">
        <f t="shared" si="651"/>
        <v>0</v>
      </c>
      <c r="AQ51" s="1500">
        <f t="shared" si="652"/>
        <v>0</v>
      </c>
      <c r="AR51" s="1501">
        <f t="shared" si="653"/>
        <v>0</v>
      </c>
      <c r="AS51" s="1498">
        <f t="shared" si="403"/>
        <v>0</v>
      </c>
      <c r="AT51" s="1501">
        <f t="shared" si="654"/>
        <v>0</v>
      </c>
      <c r="AU51" s="1498">
        <f t="shared" si="655"/>
        <v>1</v>
      </c>
      <c r="AV51" s="1498">
        <f t="shared" si="656"/>
        <v>2</v>
      </c>
      <c r="AW51" s="1499">
        <f t="shared" si="657"/>
        <v>0</v>
      </c>
      <c r="AX51" s="1502">
        <f t="shared" si="658"/>
        <v>0</v>
      </c>
      <c r="AY51" s="1503">
        <f t="shared" si="659"/>
        <v>0</v>
      </c>
      <c r="AZ51" s="1498">
        <f t="shared" si="660"/>
        <v>2</v>
      </c>
      <c r="BA51" s="1498">
        <f t="shared" si="661"/>
        <v>3</v>
      </c>
      <c r="BB51" s="1499">
        <f t="shared" si="662"/>
        <v>0</v>
      </c>
      <c r="BC51" s="1502">
        <f t="shared" si="663"/>
        <v>0</v>
      </c>
      <c r="BD51" s="1503">
        <f t="shared" si="664"/>
        <v>0</v>
      </c>
      <c r="BE51" s="1498">
        <f t="shared" si="665"/>
        <v>3</v>
      </c>
      <c r="BF51" s="1498">
        <f t="shared" si="666"/>
        <v>4</v>
      </c>
      <c r="BG51" s="1499">
        <f t="shared" si="667"/>
        <v>0</v>
      </c>
      <c r="BH51" s="1502">
        <f t="shared" si="668"/>
        <v>0</v>
      </c>
      <c r="BI51" s="1502">
        <f t="shared" si="669"/>
        <v>0</v>
      </c>
      <c r="BJ51" s="1504">
        <f t="shared" si="670"/>
        <v>1900</v>
      </c>
      <c r="BK51" s="1505" t="str">
        <f t="shared" si="671"/>
        <v/>
      </c>
      <c r="BL51" s="1506"/>
      <c r="BM51" s="1507">
        <f t="shared" si="672"/>
        <v>0</v>
      </c>
      <c r="BN51" s="1508">
        <f t="shared" si="823"/>
        <v>0</v>
      </c>
      <c r="BO51" s="1508">
        <f t="shared" si="823"/>
        <v>0</v>
      </c>
      <c r="BP51" s="1508">
        <f t="shared" si="823"/>
        <v>0</v>
      </c>
      <c r="BQ51" s="1508">
        <f t="shared" si="823"/>
        <v>0</v>
      </c>
      <c r="BR51" s="1508">
        <f t="shared" si="823"/>
        <v>0</v>
      </c>
      <c r="BS51" s="1508">
        <f t="shared" si="823"/>
        <v>0</v>
      </c>
      <c r="BT51" s="1508">
        <f t="shared" si="823"/>
        <v>0</v>
      </c>
      <c r="BU51" s="1508">
        <f t="shared" si="823"/>
        <v>0</v>
      </c>
      <c r="BV51" s="1508">
        <f t="shared" si="823"/>
        <v>0</v>
      </c>
      <c r="BW51" s="1508">
        <f t="shared" si="823"/>
        <v>0</v>
      </c>
      <c r="BX51" s="1508">
        <f t="shared" si="823"/>
        <v>0</v>
      </c>
      <c r="BY51" s="1507">
        <f t="shared" si="823"/>
        <v>0</v>
      </c>
      <c r="BZ51" s="1508">
        <f t="shared" si="823"/>
        <v>0</v>
      </c>
      <c r="CA51" s="1508">
        <f t="shared" si="823"/>
        <v>0</v>
      </c>
      <c r="CB51" s="1508">
        <f t="shared" si="823"/>
        <v>0</v>
      </c>
      <c r="CC51" s="1508">
        <f t="shared" si="823"/>
        <v>0</v>
      </c>
      <c r="CD51" s="1508">
        <f t="shared" si="816"/>
        <v>0</v>
      </c>
      <c r="CE51" s="1508">
        <f t="shared" si="816"/>
        <v>0</v>
      </c>
      <c r="CF51" s="1508">
        <f t="shared" si="816"/>
        <v>0</v>
      </c>
      <c r="CG51" s="1508">
        <f t="shared" si="816"/>
        <v>0</v>
      </c>
      <c r="CH51" s="1508">
        <f t="shared" si="816"/>
        <v>0</v>
      </c>
      <c r="CI51" s="1508">
        <f t="shared" si="816"/>
        <v>0</v>
      </c>
      <c r="CJ51" s="1509">
        <f t="shared" si="816"/>
        <v>0</v>
      </c>
      <c r="CK51" s="1507">
        <f t="shared" si="816"/>
        <v>0</v>
      </c>
      <c r="CL51" s="1508">
        <f t="shared" si="816"/>
        <v>0</v>
      </c>
      <c r="CM51" s="1508">
        <f t="shared" si="816"/>
        <v>0</v>
      </c>
      <c r="CN51" s="1508">
        <f t="shared" si="816"/>
        <v>0</v>
      </c>
      <c r="CO51" s="1508">
        <f t="shared" si="816"/>
        <v>0</v>
      </c>
      <c r="CP51" s="1508">
        <f t="shared" si="816"/>
        <v>0</v>
      </c>
      <c r="CQ51" s="1508">
        <f t="shared" si="816"/>
        <v>0</v>
      </c>
      <c r="CR51" s="1508">
        <f t="shared" si="816"/>
        <v>0</v>
      </c>
      <c r="CS51" s="1508">
        <f t="shared" si="816"/>
        <v>0</v>
      </c>
      <c r="CT51" s="1508">
        <f t="shared" si="817"/>
        <v>0</v>
      </c>
      <c r="CU51" s="1508">
        <f t="shared" si="817"/>
        <v>0</v>
      </c>
      <c r="CV51" s="1509">
        <f t="shared" si="817"/>
        <v>0</v>
      </c>
      <c r="CW51" s="1508">
        <f t="shared" si="817"/>
        <v>0</v>
      </c>
      <c r="CX51" s="1508">
        <f t="shared" si="817"/>
        <v>0</v>
      </c>
      <c r="CY51" s="1508">
        <f t="shared" si="817"/>
        <v>0</v>
      </c>
      <c r="CZ51" s="1508">
        <f t="shared" si="817"/>
        <v>0</v>
      </c>
      <c r="DA51" s="1508">
        <f t="shared" si="817"/>
        <v>0</v>
      </c>
      <c r="DB51" s="1508">
        <f t="shared" si="817"/>
        <v>0</v>
      </c>
      <c r="DC51" s="1508">
        <f t="shared" si="817"/>
        <v>0</v>
      </c>
      <c r="DD51" s="1508">
        <f t="shared" si="817"/>
        <v>0</v>
      </c>
      <c r="DE51" s="1508">
        <f t="shared" si="817"/>
        <v>0</v>
      </c>
      <c r="DF51" s="1508">
        <f t="shared" si="817"/>
        <v>0</v>
      </c>
      <c r="DG51" s="1508">
        <f t="shared" si="817"/>
        <v>0</v>
      </c>
      <c r="DH51" s="1509">
        <f t="shared" si="817"/>
        <v>0</v>
      </c>
      <c r="DI51" s="1508">
        <f t="shared" si="817"/>
        <v>0</v>
      </c>
      <c r="DJ51" s="1508">
        <f t="shared" si="818"/>
        <v>0</v>
      </c>
      <c r="DK51" s="1508">
        <f t="shared" si="818"/>
        <v>0</v>
      </c>
      <c r="DL51" s="1508">
        <f t="shared" si="818"/>
        <v>0</v>
      </c>
      <c r="DM51" s="1508">
        <f t="shared" si="818"/>
        <v>0</v>
      </c>
      <c r="DN51" s="1508">
        <f t="shared" si="818"/>
        <v>0</v>
      </c>
      <c r="DO51" s="1508">
        <f t="shared" si="818"/>
        <v>0</v>
      </c>
      <c r="DP51" s="1508">
        <f t="shared" si="818"/>
        <v>0</v>
      </c>
      <c r="DQ51" s="1508">
        <f t="shared" si="818"/>
        <v>0</v>
      </c>
      <c r="DR51" s="1508">
        <f t="shared" si="818"/>
        <v>0</v>
      </c>
      <c r="DS51" s="1508">
        <f t="shared" si="818"/>
        <v>0</v>
      </c>
      <c r="DT51" s="1509">
        <f t="shared" si="818"/>
        <v>0</v>
      </c>
      <c r="DU51" s="1507">
        <f t="shared" si="818"/>
        <v>0</v>
      </c>
      <c r="DV51" s="1508">
        <f t="shared" si="818"/>
        <v>0</v>
      </c>
      <c r="DW51" s="1508">
        <f t="shared" si="818"/>
        <v>0</v>
      </c>
      <c r="DX51" s="1508">
        <f t="shared" si="818"/>
        <v>0</v>
      </c>
      <c r="DY51" s="1508">
        <f t="shared" si="818"/>
        <v>0</v>
      </c>
      <c r="DZ51" s="1508">
        <f t="shared" si="819"/>
        <v>0</v>
      </c>
      <c r="EA51" s="1508">
        <f t="shared" si="819"/>
        <v>0</v>
      </c>
      <c r="EB51" s="1508">
        <f t="shared" si="819"/>
        <v>0</v>
      </c>
      <c r="EC51" s="1508">
        <f t="shared" si="819"/>
        <v>0</v>
      </c>
      <c r="ED51" s="1508">
        <f t="shared" si="819"/>
        <v>0</v>
      </c>
      <c r="EE51" s="1508">
        <f t="shared" si="819"/>
        <v>0</v>
      </c>
      <c r="EF51" s="1508">
        <f t="shared" si="819"/>
        <v>0</v>
      </c>
      <c r="EG51" s="1507">
        <f t="shared" si="819"/>
        <v>0</v>
      </c>
      <c r="EH51" s="1508">
        <f t="shared" si="819"/>
        <v>0</v>
      </c>
      <c r="EI51" s="1508">
        <f t="shared" si="819"/>
        <v>0</v>
      </c>
      <c r="EJ51" s="1508">
        <f t="shared" si="819"/>
        <v>0</v>
      </c>
      <c r="EK51" s="1508">
        <f t="shared" si="819"/>
        <v>0</v>
      </c>
      <c r="EL51" s="1508">
        <f t="shared" si="819"/>
        <v>0</v>
      </c>
      <c r="EM51" s="1508">
        <f t="shared" si="819"/>
        <v>0</v>
      </c>
      <c r="EN51" s="1508">
        <f t="shared" si="819"/>
        <v>0</v>
      </c>
      <c r="EO51" s="1508">
        <f t="shared" si="819"/>
        <v>0</v>
      </c>
      <c r="EP51" s="1508">
        <f t="shared" si="820"/>
        <v>0</v>
      </c>
      <c r="EQ51" s="1508">
        <f t="shared" si="820"/>
        <v>0</v>
      </c>
      <c r="ER51" s="1509">
        <f t="shared" si="820"/>
        <v>0</v>
      </c>
      <c r="ES51" s="1507">
        <f t="shared" si="820"/>
        <v>0</v>
      </c>
      <c r="ET51" s="1508">
        <f t="shared" si="820"/>
        <v>0</v>
      </c>
      <c r="EU51" s="1508">
        <f t="shared" si="820"/>
        <v>0</v>
      </c>
      <c r="EV51" s="1508">
        <f t="shared" si="820"/>
        <v>0</v>
      </c>
      <c r="EW51" s="1508">
        <f t="shared" si="820"/>
        <v>0</v>
      </c>
      <c r="EX51" s="1508">
        <f t="shared" si="820"/>
        <v>0</v>
      </c>
      <c r="EY51" s="1508">
        <f t="shared" si="820"/>
        <v>0</v>
      </c>
      <c r="EZ51" s="1508">
        <f t="shared" si="820"/>
        <v>0</v>
      </c>
      <c r="FA51" s="1508">
        <f t="shared" si="820"/>
        <v>0</v>
      </c>
      <c r="FB51" s="1508">
        <f t="shared" si="820"/>
        <v>0</v>
      </c>
      <c r="FC51" s="1508">
        <f t="shared" si="820"/>
        <v>0</v>
      </c>
      <c r="FD51" s="1509">
        <f t="shared" si="820"/>
        <v>0</v>
      </c>
      <c r="FE51" s="1508">
        <f t="shared" si="820"/>
        <v>0</v>
      </c>
      <c r="FF51" s="1508">
        <f t="shared" si="821"/>
        <v>0</v>
      </c>
      <c r="FG51" s="1508">
        <f t="shared" si="822"/>
        <v>0</v>
      </c>
      <c r="FH51" s="1508">
        <f t="shared" si="822"/>
        <v>0</v>
      </c>
      <c r="FI51" s="1508">
        <f t="shared" si="822"/>
        <v>0</v>
      </c>
      <c r="FJ51" s="1508">
        <f t="shared" si="822"/>
        <v>0</v>
      </c>
      <c r="FK51" s="1508">
        <f t="shared" si="822"/>
        <v>0</v>
      </c>
      <c r="FL51" s="1508">
        <f t="shared" si="822"/>
        <v>0</v>
      </c>
      <c r="FM51" s="1508">
        <f t="shared" si="822"/>
        <v>0</v>
      </c>
      <c r="FN51" s="1508">
        <f t="shared" si="822"/>
        <v>0</v>
      </c>
      <c r="FO51" s="1508">
        <f t="shared" si="822"/>
        <v>0</v>
      </c>
      <c r="FP51" s="1509">
        <f t="shared" si="822"/>
        <v>0</v>
      </c>
      <c r="FQ51" s="1508">
        <f t="shared" si="822"/>
        <v>0</v>
      </c>
      <c r="FR51" s="1508">
        <f t="shared" si="822"/>
        <v>0</v>
      </c>
      <c r="FS51" s="1508">
        <f t="shared" si="822"/>
        <v>0</v>
      </c>
      <c r="FT51" s="1508">
        <f t="shared" si="822"/>
        <v>0</v>
      </c>
      <c r="FU51" s="1508">
        <f t="shared" si="822"/>
        <v>0</v>
      </c>
      <c r="FV51" s="1508">
        <f t="shared" si="822"/>
        <v>0</v>
      </c>
      <c r="FW51" s="1508">
        <f t="shared" si="804"/>
        <v>0</v>
      </c>
      <c r="FX51" s="1508">
        <f t="shared" si="804"/>
        <v>0</v>
      </c>
      <c r="FY51" s="1508">
        <f t="shared" si="804"/>
        <v>0</v>
      </c>
      <c r="FZ51" s="1508">
        <f t="shared" si="804"/>
        <v>0</v>
      </c>
      <c r="GA51" s="1508">
        <f t="shared" si="804"/>
        <v>0</v>
      </c>
      <c r="GB51" s="1509">
        <f t="shared" si="804"/>
        <v>0</v>
      </c>
      <c r="GC51" s="1506"/>
      <c r="GD51" s="1458">
        <f t="shared" si="673"/>
        <v>1</v>
      </c>
      <c r="GE51" s="1510">
        <f t="shared" si="815"/>
        <v>0</v>
      </c>
      <c r="GF51" s="1511">
        <f t="shared" si="815"/>
        <v>0</v>
      </c>
      <c r="GG51" s="1511">
        <f t="shared" si="815"/>
        <v>0</v>
      </c>
      <c r="GH51" s="1511">
        <f t="shared" si="815"/>
        <v>0</v>
      </c>
      <c r="GI51" s="1511">
        <f t="shared" si="815"/>
        <v>0</v>
      </c>
      <c r="GJ51" s="1511">
        <f t="shared" si="815"/>
        <v>0</v>
      </c>
      <c r="GK51" s="1511">
        <f t="shared" si="815"/>
        <v>0</v>
      </c>
      <c r="GL51" s="1511">
        <f t="shared" si="815"/>
        <v>0</v>
      </c>
      <c r="GM51" s="1511">
        <f t="shared" si="815"/>
        <v>0</v>
      </c>
      <c r="GN51" s="1512">
        <f t="shared" si="815"/>
        <v>0</v>
      </c>
      <c r="GO51" s="1513">
        <f t="shared" si="674"/>
        <v>0</v>
      </c>
      <c r="GP51" s="1506"/>
      <c r="GQ51" s="1510">
        <f t="shared" si="806"/>
        <v>0</v>
      </c>
      <c r="GR51" s="1511">
        <f t="shared" si="806"/>
        <v>0</v>
      </c>
      <c r="GS51" s="1511">
        <f t="shared" si="806"/>
        <v>0</v>
      </c>
      <c r="GT51" s="1511">
        <f t="shared" si="806"/>
        <v>0</v>
      </c>
      <c r="GU51" s="1511">
        <f t="shared" si="806"/>
        <v>0</v>
      </c>
      <c r="GV51" s="1511">
        <f t="shared" si="806"/>
        <v>0</v>
      </c>
      <c r="GW51" s="1511">
        <f t="shared" si="806"/>
        <v>0</v>
      </c>
      <c r="GX51" s="1511">
        <f t="shared" si="806"/>
        <v>0</v>
      </c>
      <c r="GY51" s="1511">
        <f t="shared" si="806"/>
        <v>0</v>
      </c>
      <c r="GZ51" s="1512">
        <f t="shared" si="806"/>
        <v>0</v>
      </c>
      <c r="HA51" s="1513">
        <f t="shared" si="675"/>
        <v>0</v>
      </c>
      <c r="HB51" s="1506">
        <f t="shared" si="676"/>
        <v>1</v>
      </c>
      <c r="HC51" s="1506"/>
      <c r="HD51" s="1508">
        <f t="shared" si="677"/>
        <v>0</v>
      </c>
      <c r="HE51" s="1460">
        <f t="shared" si="678"/>
        <v>0</v>
      </c>
      <c r="HF51" s="1460">
        <f t="shared" si="679"/>
        <v>0</v>
      </c>
      <c r="HG51" s="1460">
        <f t="shared" si="680"/>
        <v>0</v>
      </c>
      <c r="HH51" s="1460">
        <f t="shared" si="681"/>
        <v>0</v>
      </c>
      <c r="HI51" s="1460">
        <f t="shared" si="682"/>
        <v>0</v>
      </c>
      <c r="HJ51" s="1460">
        <f t="shared" si="683"/>
        <v>0</v>
      </c>
      <c r="HK51" s="1460">
        <f t="shared" si="684"/>
        <v>0</v>
      </c>
      <c r="HL51" s="1460">
        <f t="shared" si="685"/>
        <v>0</v>
      </c>
      <c r="HM51" s="1460">
        <f t="shared" si="686"/>
        <v>0</v>
      </c>
      <c r="HN51" s="1460">
        <f t="shared" si="687"/>
        <v>0</v>
      </c>
      <c r="HO51" s="1460">
        <f t="shared" si="688"/>
        <v>0</v>
      </c>
      <c r="HP51" s="1460">
        <f t="shared" si="689"/>
        <v>0</v>
      </c>
      <c r="HQ51" s="1460">
        <f t="shared" si="690"/>
        <v>0</v>
      </c>
      <c r="HR51" s="1460">
        <f t="shared" si="691"/>
        <v>0</v>
      </c>
      <c r="HS51" s="1460">
        <f t="shared" si="692"/>
        <v>0</v>
      </c>
      <c r="HT51" s="1460">
        <f t="shared" si="693"/>
        <v>0</v>
      </c>
      <c r="HU51" s="1460">
        <f t="shared" si="694"/>
        <v>0</v>
      </c>
      <c r="HV51" s="1460">
        <f t="shared" si="695"/>
        <v>0</v>
      </c>
      <c r="HW51" s="1460">
        <f t="shared" si="696"/>
        <v>0</v>
      </c>
      <c r="HX51" s="1460">
        <f t="shared" si="697"/>
        <v>0</v>
      </c>
      <c r="HY51" s="1460">
        <f t="shared" si="698"/>
        <v>0</v>
      </c>
      <c r="HZ51" s="1460">
        <f t="shared" si="699"/>
        <v>0</v>
      </c>
      <c r="IA51" s="1460">
        <f t="shared" si="700"/>
        <v>0</v>
      </c>
      <c r="IB51" s="1460">
        <f t="shared" si="701"/>
        <v>0</v>
      </c>
      <c r="IC51" s="1460">
        <f t="shared" si="702"/>
        <v>0</v>
      </c>
      <c r="ID51" s="1460">
        <f t="shared" si="703"/>
        <v>0</v>
      </c>
      <c r="IE51" s="1460">
        <f t="shared" si="704"/>
        <v>0</v>
      </c>
      <c r="IF51" s="1460">
        <f t="shared" si="705"/>
        <v>0</v>
      </c>
      <c r="IG51" s="1460">
        <f t="shared" si="706"/>
        <v>0</v>
      </c>
      <c r="IH51" s="1460">
        <f t="shared" si="707"/>
        <v>0</v>
      </c>
      <c r="II51" s="1460">
        <f t="shared" si="708"/>
        <v>0</v>
      </c>
      <c r="IJ51" s="1460">
        <f t="shared" si="709"/>
        <v>0</v>
      </c>
      <c r="IK51" s="1460">
        <f t="shared" si="710"/>
        <v>0</v>
      </c>
      <c r="IL51" s="1460">
        <f t="shared" si="711"/>
        <v>0</v>
      </c>
      <c r="IM51" s="1460">
        <f t="shared" si="712"/>
        <v>0</v>
      </c>
      <c r="IN51" s="1460">
        <f t="shared" si="713"/>
        <v>0</v>
      </c>
      <c r="IO51" s="1460">
        <f t="shared" si="714"/>
        <v>0</v>
      </c>
      <c r="IP51" s="1460">
        <f t="shared" si="715"/>
        <v>0</v>
      </c>
      <c r="IQ51" s="1460">
        <f t="shared" si="716"/>
        <v>0</v>
      </c>
      <c r="IR51" s="1460">
        <f t="shared" si="717"/>
        <v>0</v>
      </c>
      <c r="IS51" s="1460">
        <f t="shared" si="718"/>
        <v>0</v>
      </c>
      <c r="IT51" s="1460">
        <f t="shared" si="719"/>
        <v>0</v>
      </c>
      <c r="IU51" s="1460">
        <f t="shared" si="720"/>
        <v>0</v>
      </c>
      <c r="IV51" s="1460">
        <f t="shared" si="721"/>
        <v>0</v>
      </c>
      <c r="IW51" s="1460">
        <f t="shared" si="722"/>
        <v>0</v>
      </c>
      <c r="IX51" s="1460">
        <f t="shared" si="723"/>
        <v>0</v>
      </c>
      <c r="IY51" s="1460">
        <f t="shared" si="724"/>
        <v>0</v>
      </c>
      <c r="IZ51" s="1460">
        <f t="shared" si="725"/>
        <v>0</v>
      </c>
      <c r="JA51" s="1460">
        <f t="shared" si="726"/>
        <v>0</v>
      </c>
      <c r="JB51" s="1460">
        <f t="shared" si="727"/>
        <v>0</v>
      </c>
      <c r="JC51" s="1460">
        <f t="shared" si="728"/>
        <v>0</v>
      </c>
      <c r="JD51" s="1460">
        <f t="shared" si="729"/>
        <v>0</v>
      </c>
      <c r="JE51" s="1460">
        <f t="shared" si="730"/>
        <v>0</v>
      </c>
      <c r="JF51" s="1460">
        <f t="shared" si="731"/>
        <v>0</v>
      </c>
      <c r="JG51" s="1460">
        <f t="shared" si="732"/>
        <v>0</v>
      </c>
      <c r="JH51" s="1460">
        <f t="shared" si="733"/>
        <v>0</v>
      </c>
      <c r="JI51" s="1460">
        <f t="shared" si="734"/>
        <v>0</v>
      </c>
      <c r="JJ51" s="1460">
        <f t="shared" si="735"/>
        <v>0</v>
      </c>
      <c r="JK51" s="1460">
        <f t="shared" si="736"/>
        <v>0</v>
      </c>
      <c r="JL51" s="1460">
        <f t="shared" si="737"/>
        <v>0</v>
      </c>
      <c r="JM51" s="1460">
        <f t="shared" si="738"/>
        <v>0</v>
      </c>
      <c r="JN51" s="1460">
        <f t="shared" si="739"/>
        <v>0</v>
      </c>
      <c r="JO51" s="1460">
        <f t="shared" si="740"/>
        <v>0</v>
      </c>
      <c r="JP51" s="1460">
        <f t="shared" si="741"/>
        <v>0</v>
      </c>
      <c r="JQ51" s="1460">
        <f t="shared" si="742"/>
        <v>0</v>
      </c>
      <c r="JR51" s="1460">
        <f t="shared" si="743"/>
        <v>0</v>
      </c>
      <c r="JS51" s="1460">
        <f t="shared" si="744"/>
        <v>0</v>
      </c>
      <c r="JT51" s="1460">
        <f t="shared" si="745"/>
        <v>0</v>
      </c>
      <c r="JU51" s="1460">
        <f t="shared" si="746"/>
        <v>0</v>
      </c>
      <c r="JV51" s="1460">
        <f t="shared" si="747"/>
        <v>0</v>
      </c>
      <c r="JW51" s="1460">
        <f t="shared" si="748"/>
        <v>0</v>
      </c>
      <c r="JX51" s="1460">
        <f t="shared" si="749"/>
        <v>0</v>
      </c>
      <c r="JY51" s="1460">
        <f t="shared" si="750"/>
        <v>0</v>
      </c>
      <c r="JZ51" s="1460">
        <f t="shared" si="751"/>
        <v>0</v>
      </c>
      <c r="KA51" s="1460">
        <f t="shared" si="752"/>
        <v>0</v>
      </c>
      <c r="KB51" s="1460">
        <f t="shared" si="753"/>
        <v>0</v>
      </c>
      <c r="KC51" s="1460">
        <f t="shared" si="754"/>
        <v>0</v>
      </c>
      <c r="KD51" s="1460">
        <f t="shared" si="755"/>
        <v>0</v>
      </c>
      <c r="KE51" s="1460">
        <f t="shared" si="756"/>
        <v>0</v>
      </c>
      <c r="KF51" s="1460">
        <f t="shared" si="757"/>
        <v>0</v>
      </c>
      <c r="KG51" s="1460">
        <f t="shared" si="758"/>
        <v>0</v>
      </c>
      <c r="KH51" s="1460">
        <f t="shared" si="759"/>
        <v>0</v>
      </c>
      <c r="KI51" s="1460">
        <f t="shared" si="760"/>
        <v>0</v>
      </c>
      <c r="KJ51" s="1460">
        <f t="shared" si="761"/>
        <v>0</v>
      </c>
      <c r="KK51" s="1460">
        <f t="shared" si="762"/>
        <v>0</v>
      </c>
      <c r="KL51" s="1460">
        <f t="shared" si="763"/>
        <v>0</v>
      </c>
      <c r="KM51" s="1460">
        <f t="shared" si="764"/>
        <v>0</v>
      </c>
      <c r="KN51" s="1460">
        <f t="shared" si="765"/>
        <v>0</v>
      </c>
      <c r="KO51" s="1460">
        <f t="shared" si="766"/>
        <v>0</v>
      </c>
      <c r="KP51" s="1460">
        <f t="shared" si="767"/>
        <v>0</v>
      </c>
      <c r="KQ51" s="1460">
        <f t="shared" si="768"/>
        <v>0</v>
      </c>
      <c r="KR51" s="1460">
        <f t="shared" si="769"/>
        <v>0</v>
      </c>
      <c r="KS51" s="1460">
        <f t="shared" si="770"/>
        <v>0</v>
      </c>
      <c r="KT51" s="1460">
        <f t="shared" si="771"/>
        <v>0</v>
      </c>
      <c r="KU51" s="1460">
        <f t="shared" si="772"/>
        <v>0</v>
      </c>
      <c r="KV51" s="1460">
        <f t="shared" si="773"/>
        <v>0</v>
      </c>
      <c r="KW51" s="1460">
        <f t="shared" si="774"/>
        <v>0</v>
      </c>
      <c r="KX51" s="1460">
        <f t="shared" si="775"/>
        <v>0</v>
      </c>
      <c r="KY51" s="1460">
        <f t="shared" si="776"/>
        <v>0</v>
      </c>
      <c r="KZ51" s="1460">
        <f t="shared" si="777"/>
        <v>0</v>
      </c>
      <c r="LA51" s="1460">
        <f t="shared" si="778"/>
        <v>0</v>
      </c>
      <c r="LB51" s="1460">
        <f t="shared" si="779"/>
        <v>0</v>
      </c>
      <c r="LC51" s="1460">
        <f t="shared" si="780"/>
        <v>0</v>
      </c>
      <c r="LD51" s="1460">
        <f t="shared" si="781"/>
        <v>0</v>
      </c>
      <c r="LE51" s="1460">
        <f t="shared" si="782"/>
        <v>0</v>
      </c>
      <c r="LF51" s="1460">
        <f t="shared" si="783"/>
        <v>0</v>
      </c>
      <c r="LG51" s="1460">
        <f t="shared" si="784"/>
        <v>0</v>
      </c>
      <c r="LH51" s="1460">
        <f t="shared" si="785"/>
        <v>0</v>
      </c>
      <c r="LI51" s="1460">
        <f t="shared" si="786"/>
        <v>0</v>
      </c>
      <c r="LJ51" s="1460">
        <f t="shared" si="787"/>
        <v>0</v>
      </c>
      <c r="LK51" s="1460">
        <f t="shared" si="788"/>
        <v>0</v>
      </c>
      <c r="LL51" s="1460">
        <f t="shared" si="789"/>
        <v>0</v>
      </c>
      <c r="LM51" s="1460">
        <f t="shared" si="790"/>
        <v>0</v>
      </c>
      <c r="LN51" s="1460">
        <f t="shared" si="791"/>
        <v>0</v>
      </c>
      <c r="LO51" s="1460">
        <f t="shared" si="792"/>
        <v>0</v>
      </c>
      <c r="LP51" s="1460">
        <f t="shared" si="793"/>
        <v>0</v>
      </c>
      <c r="LQ51" s="1460">
        <f t="shared" si="794"/>
        <v>0</v>
      </c>
      <c r="LR51" s="1460">
        <f t="shared" si="795"/>
        <v>0</v>
      </c>
      <c r="LS51" s="1460">
        <f t="shared" si="796"/>
        <v>0</v>
      </c>
      <c r="LW51" s="1467">
        <f t="shared" si="797"/>
        <v>0</v>
      </c>
      <c r="LX51" s="1467">
        <f t="shared" si="798"/>
        <v>0</v>
      </c>
      <c r="LY51" s="1467">
        <f t="shared" si="799"/>
        <v>0</v>
      </c>
      <c r="LZ51" s="1467">
        <f t="shared" si="800"/>
        <v>0</v>
      </c>
      <c r="MA51" s="1506"/>
      <c r="MB51" s="1460">
        <f t="shared" si="801"/>
        <v>0</v>
      </c>
      <c r="MC51" s="1460">
        <f t="shared" si="824"/>
        <v>0</v>
      </c>
      <c r="MD51" s="1460">
        <f t="shared" si="824"/>
        <v>0</v>
      </c>
      <c r="ME51" s="1460">
        <f t="shared" si="824"/>
        <v>0</v>
      </c>
      <c r="MF51" s="1460">
        <f t="shared" si="824"/>
        <v>0</v>
      </c>
      <c r="MG51" s="1460">
        <f t="shared" si="824"/>
        <v>0</v>
      </c>
      <c r="MH51" s="1460">
        <f t="shared" si="824"/>
        <v>0</v>
      </c>
      <c r="MI51" s="1460">
        <f t="shared" si="824"/>
        <v>0</v>
      </c>
      <c r="MJ51" s="1460">
        <f t="shared" si="824"/>
        <v>0</v>
      </c>
      <c r="MK51" s="1460">
        <f t="shared" si="824"/>
        <v>0</v>
      </c>
      <c r="ML51" s="1460">
        <f t="shared" si="824"/>
        <v>0</v>
      </c>
      <c r="MM51" s="1460">
        <f t="shared" si="824"/>
        <v>0</v>
      </c>
      <c r="MN51" s="1460">
        <f t="shared" si="824"/>
        <v>0</v>
      </c>
      <c r="MO51" s="1460">
        <f t="shared" si="824"/>
        <v>0</v>
      </c>
      <c r="MP51" s="1460">
        <f t="shared" si="824"/>
        <v>0</v>
      </c>
      <c r="MQ51" s="1460">
        <f t="shared" si="824"/>
        <v>0</v>
      </c>
      <c r="MR51" s="1460">
        <f t="shared" si="824"/>
        <v>0</v>
      </c>
      <c r="MS51" s="1460">
        <f t="shared" si="811"/>
        <v>0</v>
      </c>
      <c r="MT51" s="1460">
        <f t="shared" si="811"/>
        <v>0</v>
      </c>
      <c r="MU51" s="1460">
        <f t="shared" si="811"/>
        <v>0</v>
      </c>
      <c r="MV51" s="1460">
        <f t="shared" si="811"/>
        <v>0</v>
      </c>
      <c r="MW51" s="1460">
        <f t="shared" si="811"/>
        <v>0</v>
      </c>
      <c r="MX51" s="1460">
        <f t="shared" si="811"/>
        <v>0</v>
      </c>
      <c r="MY51" s="1460">
        <f t="shared" si="811"/>
        <v>0</v>
      </c>
      <c r="MZ51" s="1460">
        <f t="shared" si="811"/>
        <v>0</v>
      </c>
      <c r="NA51" s="1460">
        <f t="shared" si="811"/>
        <v>0</v>
      </c>
      <c r="NB51" s="1460">
        <f t="shared" si="811"/>
        <v>0</v>
      </c>
      <c r="NC51" s="1460">
        <f t="shared" si="811"/>
        <v>0</v>
      </c>
      <c r="ND51" s="1460">
        <f t="shared" si="811"/>
        <v>0</v>
      </c>
      <c r="NE51" s="1460">
        <f t="shared" si="811"/>
        <v>0</v>
      </c>
      <c r="NF51" s="1460">
        <f t="shared" si="811"/>
        <v>0</v>
      </c>
      <c r="NG51" s="1460">
        <f t="shared" si="811"/>
        <v>0</v>
      </c>
      <c r="NH51" s="1460">
        <f t="shared" si="811"/>
        <v>0</v>
      </c>
      <c r="NI51" s="1460">
        <f t="shared" si="812"/>
        <v>0</v>
      </c>
      <c r="NJ51" s="1460">
        <f t="shared" si="812"/>
        <v>0</v>
      </c>
      <c r="NK51" s="1460">
        <f t="shared" si="812"/>
        <v>0</v>
      </c>
      <c r="NL51" s="1460">
        <f t="shared" si="812"/>
        <v>0</v>
      </c>
      <c r="NM51" s="1460">
        <f t="shared" si="812"/>
        <v>0</v>
      </c>
      <c r="NN51" s="1460">
        <f t="shared" si="812"/>
        <v>0</v>
      </c>
      <c r="NO51" s="1460">
        <f t="shared" si="812"/>
        <v>0</v>
      </c>
      <c r="NP51" s="1460">
        <f t="shared" si="812"/>
        <v>0</v>
      </c>
      <c r="NQ51" s="1460">
        <f t="shared" si="812"/>
        <v>0</v>
      </c>
      <c r="NR51" s="1460">
        <f t="shared" si="812"/>
        <v>0</v>
      </c>
      <c r="NS51" s="1460">
        <f t="shared" si="812"/>
        <v>0</v>
      </c>
      <c r="NT51" s="1460">
        <f t="shared" si="812"/>
        <v>0</v>
      </c>
      <c r="NU51" s="1460">
        <f t="shared" si="812"/>
        <v>0</v>
      </c>
      <c r="NV51" s="1460">
        <f t="shared" si="812"/>
        <v>0</v>
      </c>
      <c r="NW51" s="1460">
        <f t="shared" si="812"/>
        <v>0</v>
      </c>
      <c r="NX51" s="1460">
        <f t="shared" si="812"/>
        <v>0</v>
      </c>
      <c r="NY51" s="1460">
        <f t="shared" si="814"/>
        <v>0</v>
      </c>
      <c r="NZ51" s="1460">
        <f t="shared" si="814"/>
        <v>0</v>
      </c>
      <c r="OA51" s="1460">
        <f t="shared" si="814"/>
        <v>0</v>
      </c>
      <c r="OB51" s="1460">
        <f t="shared" si="814"/>
        <v>0</v>
      </c>
      <c r="OC51" s="1460">
        <f t="shared" si="814"/>
        <v>0</v>
      </c>
      <c r="OD51" s="1460">
        <f t="shared" si="814"/>
        <v>0</v>
      </c>
      <c r="OE51" s="1460">
        <f t="shared" si="814"/>
        <v>0</v>
      </c>
      <c r="OF51" s="1460">
        <f t="shared" si="814"/>
        <v>0</v>
      </c>
      <c r="OG51" s="1460">
        <f t="shared" si="814"/>
        <v>0</v>
      </c>
      <c r="OH51" s="1460">
        <f t="shared" si="814"/>
        <v>0</v>
      </c>
      <c r="OI51" s="1460">
        <f t="shared" si="814"/>
        <v>0</v>
      </c>
      <c r="OJ51" s="1460">
        <f t="shared" si="814"/>
        <v>0</v>
      </c>
      <c r="OK51" s="1460">
        <f t="shared" si="814"/>
        <v>0</v>
      </c>
      <c r="OL51" s="1460">
        <f t="shared" si="814"/>
        <v>0</v>
      </c>
      <c r="OM51" s="1460">
        <f t="shared" si="814"/>
        <v>0</v>
      </c>
      <c r="ON51" s="1460">
        <f t="shared" si="814"/>
        <v>0</v>
      </c>
      <c r="OO51" s="1460">
        <f t="shared" si="813"/>
        <v>0</v>
      </c>
      <c r="OP51" s="1460">
        <f t="shared" si="825"/>
        <v>0</v>
      </c>
      <c r="OQ51" s="1460">
        <f t="shared" si="825"/>
        <v>0</v>
      </c>
      <c r="OR51" s="1460">
        <f t="shared" si="825"/>
        <v>0</v>
      </c>
      <c r="OS51" s="1460">
        <f t="shared" si="825"/>
        <v>0</v>
      </c>
      <c r="OT51" s="1460">
        <f t="shared" si="825"/>
        <v>0</v>
      </c>
      <c r="OU51" s="1460">
        <f t="shared" si="825"/>
        <v>0</v>
      </c>
      <c r="OV51" s="1460">
        <f t="shared" si="825"/>
        <v>0</v>
      </c>
      <c r="OW51" s="1460">
        <f t="shared" si="825"/>
        <v>0</v>
      </c>
      <c r="OX51" s="1460">
        <f t="shared" si="825"/>
        <v>0</v>
      </c>
      <c r="OY51" s="1460">
        <f t="shared" si="825"/>
        <v>0</v>
      </c>
      <c r="OZ51" s="1460">
        <f t="shared" si="825"/>
        <v>0</v>
      </c>
      <c r="PA51" s="1460">
        <f t="shared" si="825"/>
        <v>0</v>
      </c>
      <c r="PB51" s="1460">
        <f t="shared" si="825"/>
        <v>0</v>
      </c>
      <c r="PC51" s="1460">
        <f t="shared" si="825"/>
        <v>0</v>
      </c>
      <c r="PD51" s="1460">
        <f t="shared" si="825"/>
        <v>0</v>
      </c>
      <c r="PE51" s="1460">
        <f t="shared" si="825"/>
        <v>0</v>
      </c>
      <c r="PF51" s="1460">
        <f t="shared" si="826"/>
        <v>0</v>
      </c>
      <c r="PG51" s="1460">
        <f t="shared" si="826"/>
        <v>0</v>
      </c>
      <c r="PH51" s="1460">
        <f t="shared" si="826"/>
        <v>0</v>
      </c>
      <c r="PI51" s="1460">
        <f t="shared" si="826"/>
        <v>0</v>
      </c>
      <c r="PJ51" s="1460">
        <f t="shared" si="826"/>
        <v>0</v>
      </c>
      <c r="PK51" s="1460">
        <f t="shared" si="826"/>
        <v>0</v>
      </c>
      <c r="PL51" s="1460">
        <f t="shared" si="826"/>
        <v>0</v>
      </c>
      <c r="PM51" s="1460">
        <f t="shared" si="826"/>
        <v>0</v>
      </c>
      <c r="PN51" s="1460">
        <f t="shared" si="826"/>
        <v>0</v>
      </c>
      <c r="PO51" s="1460">
        <f t="shared" si="826"/>
        <v>0</v>
      </c>
      <c r="PP51" s="1460">
        <f t="shared" si="826"/>
        <v>0</v>
      </c>
      <c r="PQ51" s="1460">
        <f t="shared" si="826"/>
        <v>0</v>
      </c>
      <c r="PR51" s="1460">
        <f t="shared" si="826"/>
        <v>0</v>
      </c>
      <c r="PS51" s="1460">
        <f t="shared" si="826"/>
        <v>0</v>
      </c>
      <c r="PT51" s="1460">
        <f t="shared" si="826"/>
        <v>0</v>
      </c>
      <c r="PU51" s="1460">
        <f t="shared" si="826"/>
        <v>0</v>
      </c>
      <c r="PV51" s="1460">
        <f t="shared" si="827"/>
        <v>0</v>
      </c>
      <c r="PW51" s="1460">
        <f t="shared" si="827"/>
        <v>0</v>
      </c>
      <c r="PX51" s="1460">
        <f t="shared" si="827"/>
        <v>0</v>
      </c>
      <c r="PY51" s="1460">
        <f t="shared" si="827"/>
        <v>0</v>
      </c>
      <c r="PZ51" s="1460">
        <f t="shared" si="827"/>
        <v>0</v>
      </c>
      <c r="QA51" s="1460">
        <f t="shared" si="827"/>
        <v>0</v>
      </c>
      <c r="QB51" s="1460">
        <f t="shared" si="827"/>
        <v>0</v>
      </c>
      <c r="QC51" s="1460">
        <f t="shared" si="827"/>
        <v>0</v>
      </c>
      <c r="QD51" s="1460">
        <f t="shared" si="827"/>
        <v>0</v>
      </c>
      <c r="QE51" s="1460">
        <f t="shared" si="827"/>
        <v>0</v>
      </c>
      <c r="QF51" s="1460">
        <f t="shared" si="827"/>
        <v>0</v>
      </c>
      <c r="QG51" s="1460">
        <f t="shared" si="827"/>
        <v>0</v>
      </c>
      <c r="QH51" s="1460">
        <f t="shared" si="827"/>
        <v>0</v>
      </c>
      <c r="QI51" s="1460">
        <f t="shared" si="827"/>
        <v>0</v>
      </c>
      <c r="QJ51" s="1460">
        <f t="shared" si="827"/>
        <v>0</v>
      </c>
      <c r="QK51" s="1460">
        <f t="shared" si="827"/>
        <v>0</v>
      </c>
      <c r="QL51" s="1460">
        <f t="shared" si="809"/>
        <v>0</v>
      </c>
      <c r="QM51" s="1460">
        <f t="shared" si="809"/>
        <v>0</v>
      </c>
      <c r="QN51" s="1460">
        <f t="shared" si="809"/>
        <v>0</v>
      </c>
      <c r="QO51" s="1460">
        <f t="shared" si="809"/>
        <v>0</v>
      </c>
      <c r="QP51" s="1460">
        <f t="shared" si="809"/>
        <v>0</v>
      </c>
      <c r="QQ51" s="1460">
        <f t="shared" si="809"/>
        <v>0</v>
      </c>
    </row>
    <row r="52" spans="1:459" s="1466" customFormat="1" ht="22.5" customHeight="1">
      <c r="A52" s="1468"/>
      <c r="B52" s="1469"/>
      <c r="C52" s="1469"/>
      <c r="D52" s="1470"/>
      <c r="E52" s="1471"/>
      <c r="F52" s="1472"/>
      <c r="G52" s="1472"/>
      <c r="H52" s="1473">
        <f t="shared" si="639"/>
        <v>0</v>
      </c>
      <c r="I52" s="1474">
        <v>0</v>
      </c>
      <c r="J52" s="1475">
        <f t="shared" si="437"/>
        <v>0</v>
      </c>
      <c r="K52" s="1476">
        <v>0</v>
      </c>
      <c r="L52" s="1477">
        <f t="shared" si="640"/>
        <v>0</v>
      </c>
      <c r="M52" s="1477">
        <f t="shared" si="641"/>
        <v>0</v>
      </c>
      <c r="N52" s="1478"/>
      <c r="O52" s="1479">
        <v>0</v>
      </c>
      <c r="P52" s="1480">
        <v>0</v>
      </c>
      <c r="Q52" s="1828">
        <v>0</v>
      </c>
      <c r="R52" s="1831">
        <f t="shared" si="642"/>
        <v>0</v>
      </c>
      <c r="S52" s="1481">
        <f>IF(AND(SUM(O52:Q52)=0,N52="NNN"),MIN('Operating History and Pro Forma'!$M$33,'Operating History and Pro Forma'!$T$15)*D52,SUM(O52:Q52)*D52)</f>
        <v>0</v>
      </c>
      <c r="T52" s="1482">
        <f t="shared" si="643"/>
        <v>0</v>
      </c>
      <c r="U52" s="1483">
        <f t="shared" si="644"/>
        <v>0</v>
      </c>
      <c r="V52" s="1480"/>
      <c r="W52" s="1514"/>
      <c r="X52" s="1486" t="str">
        <f t="shared" si="645"/>
        <v/>
      </c>
      <c r="Y52" s="1487">
        <f t="shared" si="646"/>
        <v>0</v>
      </c>
      <c r="Z52" s="1488"/>
      <c r="AA52" s="1488"/>
      <c r="AB52" s="1488"/>
      <c r="AC52" s="1488"/>
      <c r="AD52" s="1489">
        <f t="shared" si="647"/>
        <v>0</v>
      </c>
      <c r="AE52" s="1490" t="str">
        <f t="shared" si="648"/>
        <v/>
      </c>
      <c r="AF52" s="1491">
        <f t="shared" si="649"/>
        <v>0</v>
      </c>
      <c r="AG52" s="1492">
        <f t="shared" si="650"/>
        <v>0</v>
      </c>
      <c r="AH52" s="1493">
        <f t="shared" si="802"/>
        <v>0</v>
      </c>
      <c r="AI52" s="1493">
        <f t="shared" si="802"/>
        <v>0</v>
      </c>
      <c r="AJ52" s="1494">
        <f t="shared" si="802"/>
        <v>0</v>
      </c>
      <c r="AK52" s="1494">
        <f t="shared" si="802"/>
        <v>0</v>
      </c>
      <c r="AL52" s="1495">
        <f t="shared" si="802"/>
        <v>0</v>
      </c>
      <c r="AM52" s="1496">
        <f t="shared" si="802"/>
        <v>0</v>
      </c>
      <c r="AN52" s="1497">
        <f t="shared" si="399"/>
        <v>0</v>
      </c>
      <c r="AO52" s="1498">
        <f t="shared" si="443"/>
        <v>0</v>
      </c>
      <c r="AP52" s="1499">
        <f t="shared" si="651"/>
        <v>0</v>
      </c>
      <c r="AQ52" s="1500">
        <f t="shared" si="652"/>
        <v>0</v>
      </c>
      <c r="AR52" s="1501">
        <f t="shared" si="653"/>
        <v>0</v>
      </c>
      <c r="AS52" s="1498">
        <f t="shared" si="403"/>
        <v>0</v>
      </c>
      <c r="AT52" s="1501">
        <f t="shared" si="654"/>
        <v>0</v>
      </c>
      <c r="AU52" s="1498">
        <f t="shared" si="655"/>
        <v>1</v>
      </c>
      <c r="AV52" s="1498">
        <f t="shared" si="656"/>
        <v>2</v>
      </c>
      <c r="AW52" s="1499">
        <f t="shared" si="657"/>
        <v>0</v>
      </c>
      <c r="AX52" s="1502">
        <f t="shared" si="658"/>
        <v>0</v>
      </c>
      <c r="AY52" s="1503">
        <f t="shared" si="659"/>
        <v>0</v>
      </c>
      <c r="AZ52" s="1498">
        <f t="shared" si="660"/>
        <v>2</v>
      </c>
      <c r="BA52" s="1498">
        <f t="shared" si="661"/>
        <v>3</v>
      </c>
      <c r="BB52" s="1499">
        <f t="shared" si="662"/>
        <v>0</v>
      </c>
      <c r="BC52" s="1502">
        <f t="shared" si="663"/>
        <v>0</v>
      </c>
      <c r="BD52" s="1503">
        <f t="shared" si="664"/>
        <v>0</v>
      </c>
      <c r="BE52" s="1498">
        <f t="shared" si="665"/>
        <v>3</v>
      </c>
      <c r="BF52" s="1498">
        <f t="shared" si="666"/>
        <v>4</v>
      </c>
      <c r="BG52" s="1499">
        <f t="shared" si="667"/>
        <v>0</v>
      </c>
      <c r="BH52" s="1502">
        <f t="shared" si="668"/>
        <v>0</v>
      </c>
      <c r="BI52" s="1502">
        <f t="shared" si="669"/>
        <v>0</v>
      </c>
      <c r="BJ52" s="1504">
        <f t="shared" si="670"/>
        <v>1900</v>
      </c>
      <c r="BK52" s="1505" t="str">
        <f t="shared" si="671"/>
        <v/>
      </c>
      <c r="BL52" s="1506"/>
      <c r="BM52" s="1507">
        <f t="shared" si="672"/>
        <v>0</v>
      </c>
      <c r="BN52" s="1508">
        <f t="shared" si="823"/>
        <v>0</v>
      </c>
      <c r="BO52" s="1508">
        <f t="shared" si="823"/>
        <v>0</v>
      </c>
      <c r="BP52" s="1508">
        <f t="shared" si="823"/>
        <v>0</v>
      </c>
      <c r="BQ52" s="1508">
        <f t="shared" si="823"/>
        <v>0</v>
      </c>
      <c r="BR52" s="1508">
        <f t="shared" si="823"/>
        <v>0</v>
      </c>
      <c r="BS52" s="1508">
        <f t="shared" si="823"/>
        <v>0</v>
      </c>
      <c r="BT52" s="1508">
        <f t="shared" si="823"/>
        <v>0</v>
      </c>
      <c r="BU52" s="1508">
        <f t="shared" si="823"/>
        <v>0</v>
      </c>
      <c r="BV52" s="1508">
        <f t="shared" si="823"/>
        <v>0</v>
      </c>
      <c r="BW52" s="1508">
        <f t="shared" si="823"/>
        <v>0</v>
      </c>
      <c r="BX52" s="1508">
        <f t="shared" si="823"/>
        <v>0</v>
      </c>
      <c r="BY52" s="1507">
        <f t="shared" si="823"/>
        <v>0</v>
      </c>
      <c r="BZ52" s="1508">
        <f t="shared" si="823"/>
        <v>0</v>
      </c>
      <c r="CA52" s="1508">
        <f t="shared" si="823"/>
        <v>0</v>
      </c>
      <c r="CB52" s="1508">
        <f t="shared" si="823"/>
        <v>0</v>
      </c>
      <c r="CC52" s="1508">
        <f t="shared" si="823"/>
        <v>0</v>
      </c>
      <c r="CD52" s="1508">
        <f t="shared" si="816"/>
        <v>0</v>
      </c>
      <c r="CE52" s="1508">
        <f t="shared" si="816"/>
        <v>0</v>
      </c>
      <c r="CF52" s="1508">
        <f t="shared" si="816"/>
        <v>0</v>
      </c>
      <c r="CG52" s="1508">
        <f t="shared" si="816"/>
        <v>0</v>
      </c>
      <c r="CH52" s="1508">
        <f t="shared" si="816"/>
        <v>0</v>
      </c>
      <c r="CI52" s="1508">
        <f t="shared" si="816"/>
        <v>0</v>
      </c>
      <c r="CJ52" s="1509">
        <f t="shared" si="816"/>
        <v>0</v>
      </c>
      <c r="CK52" s="1507">
        <f t="shared" si="816"/>
        <v>0</v>
      </c>
      <c r="CL52" s="1508">
        <f t="shared" si="816"/>
        <v>0</v>
      </c>
      <c r="CM52" s="1508">
        <f t="shared" si="816"/>
        <v>0</v>
      </c>
      <c r="CN52" s="1508">
        <f t="shared" si="816"/>
        <v>0</v>
      </c>
      <c r="CO52" s="1508">
        <f t="shared" si="816"/>
        <v>0</v>
      </c>
      <c r="CP52" s="1508">
        <f t="shared" si="816"/>
        <v>0</v>
      </c>
      <c r="CQ52" s="1508">
        <f t="shared" si="816"/>
        <v>0</v>
      </c>
      <c r="CR52" s="1508">
        <f t="shared" si="816"/>
        <v>0</v>
      </c>
      <c r="CS52" s="1508">
        <f t="shared" si="816"/>
        <v>0</v>
      </c>
      <c r="CT52" s="1508">
        <f t="shared" si="817"/>
        <v>0</v>
      </c>
      <c r="CU52" s="1508">
        <f t="shared" si="817"/>
        <v>0</v>
      </c>
      <c r="CV52" s="1509">
        <f t="shared" si="817"/>
        <v>0</v>
      </c>
      <c r="CW52" s="1508">
        <f t="shared" si="817"/>
        <v>0</v>
      </c>
      <c r="CX52" s="1508">
        <f t="shared" si="817"/>
        <v>0</v>
      </c>
      <c r="CY52" s="1508">
        <f t="shared" si="817"/>
        <v>0</v>
      </c>
      <c r="CZ52" s="1508">
        <f t="shared" si="817"/>
        <v>0</v>
      </c>
      <c r="DA52" s="1508">
        <f t="shared" si="817"/>
        <v>0</v>
      </c>
      <c r="DB52" s="1508">
        <f t="shared" si="817"/>
        <v>0</v>
      </c>
      <c r="DC52" s="1508">
        <f t="shared" si="817"/>
        <v>0</v>
      </c>
      <c r="DD52" s="1508">
        <f t="shared" si="817"/>
        <v>0</v>
      </c>
      <c r="DE52" s="1508">
        <f t="shared" si="817"/>
        <v>0</v>
      </c>
      <c r="DF52" s="1508">
        <f t="shared" si="817"/>
        <v>0</v>
      </c>
      <c r="DG52" s="1508">
        <f t="shared" si="817"/>
        <v>0</v>
      </c>
      <c r="DH52" s="1509">
        <f t="shared" si="817"/>
        <v>0</v>
      </c>
      <c r="DI52" s="1508">
        <f t="shared" si="817"/>
        <v>0</v>
      </c>
      <c r="DJ52" s="1508">
        <f t="shared" si="818"/>
        <v>0</v>
      </c>
      <c r="DK52" s="1508">
        <f t="shared" si="818"/>
        <v>0</v>
      </c>
      <c r="DL52" s="1508">
        <f t="shared" si="818"/>
        <v>0</v>
      </c>
      <c r="DM52" s="1508">
        <f t="shared" si="818"/>
        <v>0</v>
      </c>
      <c r="DN52" s="1508">
        <f t="shared" si="818"/>
        <v>0</v>
      </c>
      <c r="DO52" s="1508">
        <f t="shared" si="818"/>
        <v>0</v>
      </c>
      <c r="DP52" s="1508">
        <f t="shared" si="818"/>
        <v>0</v>
      </c>
      <c r="DQ52" s="1508">
        <f t="shared" si="818"/>
        <v>0</v>
      </c>
      <c r="DR52" s="1508">
        <f t="shared" si="818"/>
        <v>0</v>
      </c>
      <c r="DS52" s="1508">
        <f t="shared" si="818"/>
        <v>0</v>
      </c>
      <c r="DT52" s="1509">
        <f t="shared" si="818"/>
        <v>0</v>
      </c>
      <c r="DU52" s="1507">
        <f t="shared" si="818"/>
        <v>0</v>
      </c>
      <c r="DV52" s="1508">
        <f t="shared" si="818"/>
        <v>0</v>
      </c>
      <c r="DW52" s="1508">
        <f t="shared" si="818"/>
        <v>0</v>
      </c>
      <c r="DX52" s="1508">
        <f t="shared" si="818"/>
        <v>0</v>
      </c>
      <c r="DY52" s="1508">
        <f t="shared" si="818"/>
        <v>0</v>
      </c>
      <c r="DZ52" s="1508">
        <f t="shared" si="819"/>
        <v>0</v>
      </c>
      <c r="EA52" s="1508">
        <f t="shared" si="819"/>
        <v>0</v>
      </c>
      <c r="EB52" s="1508">
        <f t="shared" si="819"/>
        <v>0</v>
      </c>
      <c r="EC52" s="1508">
        <f t="shared" si="819"/>
        <v>0</v>
      </c>
      <c r="ED52" s="1508">
        <f t="shared" si="819"/>
        <v>0</v>
      </c>
      <c r="EE52" s="1508">
        <f t="shared" si="819"/>
        <v>0</v>
      </c>
      <c r="EF52" s="1508">
        <f t="shared" si="819"/>
        <v>0</v>
      </c>
      <c r="EG52" s="1507">
        <f t="shared" si="819"/>
        <v>0</v>
      </c>
      <c r="EH52" s="1508">
        <f t="shared" si="819"/>
        <v>0</v>
      </c>
      <c r="EI52" s="1508">
        <f t="shared" si="819"/>
        <v>0</v>
      </c>
      <c r="EJ52" s="1508">
        <f t="shared" si="819"/>
        <v>0</v>
      </c>
      <c r="EK52" s="1508">
        <f t="shared" si="819"/>
        <v>0</v>
      </c>
      <c r="EL52" s="1508">
        <f t="shared" si="819"/>
        <v>0</v>
      </c>
      <c r="EM52" s="1508">
        <f t="shared" si="819"/>
        <v>0</v>
      </c>
      <c r="EN52" s="1508">
        <f t="shared" si="819"/>
        <v>0</v>
      </c>
      <c r="EO52" s="1508">
        <f t="shared" si="819"/>
        <v>0</v>
      </c>
      <c r="EP52" s="1508">
        <f t="shared" si="820"/>
        <v>0</v>
      </c>
      <c r="EQ52" s="1508">
        <f t="shared" si="820"/>
        <v>0</v>
      </c>
      <c r="ER52" s="1509">
        <f t="shared" si="820"/>
        <v>0</v>
      </c>
      <c r="ES52" s="1507">
        <f t="shared" si="820"/>
        <v>0</v>
      </c>
      <c r="ET52" s="1508">
        <f t="shared" si="820"/>
        <v>0</v>
      </c>
      <c r="EU52" s="1508">
        <f t="shared" si="820"/>
        <v>0</v>
      </c>
      <c r="EV52" s="1508">
        <f t="shared" si="820"/>
        <v>0</v>
      </c>
      <c r="EW52" s="1508">
        <f t="shared" si="820"/>
        <v>0</v>
      </c>
      <c r="EX52" s="1508">
        <f t="shared" si="820"/>
        <v>0</v>
      </c>
      <c r="EY52" s="1508">
        <f t="shared" si="820"/>
        <v>0</v>
      </c>
      <c r="EZ52" s="1508">
        <f t="shared" si="820"/>
        <v>0</v>
      </c>
      <c r="FA52" s="1508">
        <f t="shared" si="820"/>
        <v>0</v>
      </c>
      <c r="FB52" s="1508">
        <f t="shared" si="820"/>
        <v>0</v>
      </c>
      <c r="FC52" s="1508">
        <f t="shared" si="820"/>
        <v>0</v>
      </c>
      <c r="FD52" s="1509">
        <f t="shared" si="820"/>
        <v>0</v>
      </c>
      <c r="FE52" s="1508">
        <f t="shared" si="820"/>
        <v>0</v>
      </c>
      <c r="FF52" s="1508">
        <f t="shared" si="821"/>
        <v>0</v>
      </c>
      <c r="FG52" s="1508">
        <f t="shared" si="822"/>
        <v>0</v>
      </c>
      <c r="FH52" s="1508">
        <f t="shared" si="822"/>
        <v>0</v>
      </c>
      <c r="FI52" s="1508">
        <f t="shared" si="822"/>
        <v>0</v>
      </c>
      <c r="FJ52" s="1508">
        <f t="shared" si="822"/>
        <v>0</v>
      </c>
      <c r="FK52" s="1508">
        <f t="shared" si="822"/>
        <v>0</v>
      </c>
      <c r="FL52" s="1508">
        <f t="shared" si="822"/>
        <v>0</v>
      </c>
      <c r="FM52" s="1508">
        <f t="shared" si="822"/>
        <v>0</v>
      </c>
      <c r="FN52" s="1508">
        <f t="shared" si="822"/>
        <v>0</v>
      </c>
      <c r="FO52" s="1508">
        <f t="shared" si="822"/>
        <v>0</v>
      </c>
      <c r="FP52" s="1509">
        <f t="shared" si="822"/>
        <v>0</v>
      </c>
      <c r="FQ52" s="1508">
        <f t="shared" si="822"/>
        <v>0</v>
      </c>
      <c r="FR52" s="1508">
        <f t="shared" si="822"/>
        <v>0</v>
      </c>
      <c r="FS52" s="1508">
        <f t="shared" si="822"/>
        <v>0</v>
      </c>
      <c r="FT52" s="1508">
        <f t="shared" si="822"/>
        <v>0</v>
      </c>
      <c r="FU52" s="1508">
        <f t="shared" si="822"/>
        <v>0</v>
      </c>
      <c r="FV52" s="1508">
        <f t="shared" si="822"/>
        <v>0</v>
      </c>
      <c r="FW52" s="1508">
        <f t="shared" si="804"/>
        <v>0</v>
      </c>
      <c r="FX52" s="1508">
        <f t="shared" si="804"/>
        <v>0</v>
      </c>
      <c r="FY52" s="1508">
        <f t="shared" si="804"/>
        <v>0</v>
      </c>
      <c r="FZ52" s="1508">
        <f t="shared" si="804"/>
        <v>0</v>
      </c>
      <c r="GA52" s="1508">
        <f t="shared" si="804"/>
        <v>0</v>
      </c>
      <c r="GB52" s="1509">
        <f t="shared" si="804"/>
        <v>0</v>
      </c>
      <c r="GC52" s="1506"/>
      <c r="GD52" s="1458">
        <f t="shared" si="673"/>
        <v>1</v>
      </c>
      <c r="GE52" s="1510">
        <f t="shared" si="815"/>
        <v>0</v>
      </c>
      <c r="GF52" s="1511">
        <f t="shared" si="815"/>
        <v>0</v>
      </c>
      <c r="GG52" s="1511">
        <f t="shared" si="815"/>
        <v>0</v>
      </c>
      <c r="GH52" s="1511">
        <f t="shared" si="815"/>
        <v>0</v>
      </c>
      <c r="GI52" s="1511">
        <f t="shared" si="815"/>
        <v>0</v>
      </c>
      <c r="GJ52" s="1511">
        <f t="shared" si="815"/>
        <v>0</v>
      </c>
      <c r="GK52" s="1511">
        <f t="shared" si="815"/>
        <v>0</v>
      </c>
      <c r="GL52" s="1511">
        <f t="shared" si="815"/>
        <v>0</v>
      </c>
      <c r="GM52" s="1511">
        <f t="shared" si="815"/>
        <v>0</v>
      </c>
      <c r="GN52" s="1512">
        <f t="shared" si="815"/>
        <v>0</v>
      </c>
      <c r="GO52" s="1513">
        <f t="shared" si="674"/>
        <v>0</v>
      </c>
      <c r="GP52" s="1506"/>
      <c r="GQ52" s="1510">
        <f t="shared" si="806"/>
        <v>0</v>
      </c>
      <c r="GR52" s="1511">
        <f t="shared" si="806"/>
        <v>0</v>
      </c>
      <c r="GS52" s="1511">
        <f t="shared" si="806"/>
        <v>0</v>
      </c>
      <c r="GT52" s="1511">
        <f t="shared" si="806"/>
        <v>0</v>
      </c>
      <c r="GU52" s="1511">
        <f t="shared" si="806"/>
        <v>0</v>
      </c>
      <c r="GV52" s="1511">
        <f t="shared" si="806"/>
        <v>0</v>
      </c>
      <c r="GW52" s="1511">
        <f t="shared" si="806"/>
        <v>0</v>
      </c>
      <c r="GX52" s="1511">
        <f t="shared" si="806"/>
        <v>0</v>
      </c>
      <c r="GY52" s="1511">
        <f t="shared" si="806"/>
        <v>0</v>
      </c>
      <c r="GZ52" s="1512">
        <f t="shared" si="806"/>
        <v>0</v>
      </c>
      <c r="HA52" s="1513">
        <f t="shared" si="675"/>
        <v>0</v>
      </c>
      <c r="HB52" s="1506">
        <f t="shared" si="676"/>
        <v>1</v>
      </c>
      <c r="HC52" s="1506"/>
      <c r="HD52" s="1508">
        <f t="shared" si="677"/>
        <v>0</v>
      </c>
      <c r="HE52" s="1460">
        <f t="shared" si="678"/>
        <v>0</v>
      </c>
      <c r="HF52" s="1460">
        <f t="shared" si="679"/>
        <v>0</v>
      </c>
      <c r="HG52" s="1460">
        <f t="shared" si="680"/>
        <v>0</v>
      </c>
      <c r="HH52" s="1460">
        <f t="shared" si="681"/>
        <v>0</v>
      </c>
      <c r="HI52" s="1460">
        <f t="shared" si="682"/>
        <v>0</v>
      </c>
      <c r="HJ52" s="1460">
        <f t="shared" si="683"/>
        <v>0</v>
      </c>
      <c r="HK52" s="1460">
        <f t="shared" si="684"/>
        <v>0</v>
      </c>
      <c r="HL52" s="1460">
        <f t="shared" si="685"/>
        <v>0</v>
      </c>
      <c r="HM52" s="1460">
        <f t="shared" si="686"/>
        <v>0</v>
      </c>
      <c r="HN52" s="1460">
        <f t="shared" si="687"/>
        <v>0</v>
      </c>
      <c r="HO52" s="1460">
        <f t="shared" si="688"/>
        <v>0</v>
      </c>
      <c r="HP52" s="1460">
        <f t="shared" si="689"/>
        <v>0</v>
      </c>
      <c r="HQ52" s="1460">
        <f t="shared" si="690"/>
        <v>0</v>
      </c>
      <c r="HR52" s="1460">
        <f t="shared" si="691"/>
        <v>0</v>
      </c>
      <c r="HS52" s="1460">
        <f t="shared" si="692"/>
        <v>0</v>
      </c>
      <c r="HT52" s="1460">
        <f t="shared" si="693"/>
        <v>0</v>
      </c>
      <c r="HU52" s="1460">
        <f t="shared" si="694"/>
        <v>0</v>
      </c>
      <c r="HV52" s="1460">
        <f t="shared" si="695"/>
        <v>0</v>
      </c>
      <c r="HW52" s="1460">
        <f t="shared" si="696"/>
        <v>0</v>
      </c>
      <c r="HX52" s="1460">
        <f t="shared" si="697"/>
        <v>0</v>
      </c>
      <c r="HY52" s="1460">
        <f t="shared" si="698"/>
        <v>0</v>
      </c>
      <c r="HZ52" s="1460">
        <f t="shared" si="699"/>
        <v>0</v>
      </c>
      <c r="IA52" s="1460">
        <f t="shared" si="700"/>
        <v>0</v>
      </c>
      <c r="IB52" s="1460">
        <f t="shared" si="701"/>
        <v>0</v>
      </c>
      <c r="IC52" s="1460">
        <f t="shared" si="702"/>
        <v>0</v>
      </c>
      <c r="ID52" s="1460">
        <f t="shared" si="703"/>
        <v>0</v>
      </c>
      <c r="IE52" s="1460">
        <f t="shared" si="704"/>
        <v>0</v>
      </c>
      <c r="IF52" s="1460">
        <f t="shared" si="705"/>
        <v>0</v>
      </c>
      <c r="IG52" s="1460">
        <f t="shared" si="706"/>
        <v>0</v>
      </c>
      <c r="IH52" s="1460">
        <f t="shared" si="707"/>
        <v>0</v>
      </c>
      <c r="II52" s="1460">
        <f t="shared" si="708"/>
        <v>0</v>
      </c>
      <c r="IJ52" s="1460">
        <f t="shared" si="709"/>
        <v>0</v>
      </c>
      <c r="IK52" s="1460">
        <f t="shared" si="710"/>
        <v>0</v>
      </c>
      <c r="IL52" s="1460">
        <f t="shared" si="711"/>
        <v>0</v>
      </c>
      <c r="IM52" s="1460">
        <f t="shared" si="712"/>
        <v>0</v>
      </c>
      <c r="IN52" s="1460">
        <f t="shared" si="713"/>
        <v>0</v>
      </c>
      <c r="IO52" s="1460">
        <f t="shared" si="714"/>
        <v>0</v>
      </c>
      <c r="IP52" s="1460">
        <f t="shared" si="715"/>
        <v>0</v>
      </c>
      <c r="IQ52" s="1460">
        <f t="shared" si="716"/>
        <v>0</v>
      </c>
      <c r="IR52" s="1460">
        <f t="shared" si="717"/>
        <v>0</v>
      </c>
      <c r="IS52" s="1460">
        <f t="shared" si="718"/>
        <v>0</v>
      </c>
      <c r="IT52" s="1460">
        <f t="shared" si="719"/>
        <v>0</v>
      </c>
      <c r="IU52" s="1460">
        <f t="shared" si="720"/>
        <v>0</v>
      </c>
      <c r="IV52" s="1460">
        <f t="shared" si="721"/>
        <v>0</v>
      </c>
      <c r="IW52" s="1460">
        <f t="shared" si="722"/>
        <v>0</v>
      </c>
      <c r="IX52" s="1460">
        <f t="shared" si="723"/>
        <v>0</v>
      </c>
      <c r="IY52" s="1460">
        <f t="shared" si="724"/>
        <v>0</v>
      </c>
      <c r="IZ52" s="1460">
        <f t="shared" si="725"/>
        <v>0</v>
      </c>
      <c r="JA52" s="1460">
        <f t="shared" si="726"/>
        <v>0</v>
      </c>
      <c r="JB52" s="1460">
        <f t="shared" si="727"/>
        <v>0</v>
      </c>
      <c r="JC52" s="1460">
        <f t="shared" si="728"/>
        <v>0</v>
      </c>
      <c r="JD52" s="1460">
        <f t="shared" si="729"/>
        <v>0</v>
      </c>
      <c r="JE52" s="1460">
        <f t="shared" si="730"/>
        <v>0</v>
      </c>
      <c r="JF52" s="1460">
        <f t="shared" si="731"/>
        <v>0</v>
      </c>
      <c r="JG52" s="1460">
        <f t="shared" si="732"/>
        <v>0</v>
      </c>
      <c r="JH52" s="1460">
        <f t="shared" si="733"/>
        <v>0</v>
      </c>
      <c r="JI52" s="1460">
        <f t="shared" si="734"/>
        <v>0</v>
      </c>
      <c r="JJ52" s="1460">
        <f t="shared" si="735"/>
        <v>0</v>
      </c>
      <c r="JK52" s="1460">
        <f t="shared" si="736"/>
        <v>0</v>
      </c>
      <c r="JL52" s="1460">
        <f t="shared" si="737"/>
        <v>0</v>
      </c>
      <c r="JM52" s="1460">
        <f t="shared" si="738"/>
        <v>0</v>
      </c>
      <c r="JN52" s="1460">
        <f t="shared" si="739"/>
        <v>0</v>
      </c>
      <c r="JO52" s="1460">
        <f t="shared" si="740"/>
        <v>0</v>
      </c>
      <c r="JP52" s="1460">
        <f t="shared" si="741"/>
        <v>0</v>
      </c>
      <c r="JQ52" s="1460">
        <f t="shared" si="742"/>
        <v>0</v>
      </c>
      <c r="JR52" s="1460">
        <f t="shared" si="743"/>
        <v>0</v>
      </c>
      <c r="JS52" s="1460">
        <f t="shared" si="744"/>
        <v>0</v>
      </c>
      <c r="JT52" s="1460">
        <f t="shared" si="745"/>
        <v>0</v>
      </c>
      <c r="JU52" s="1460">
        <f t="shared" si="746"/>
        <v>0</v>
      </c>
      <c r="JV52" s="1460">
        <f t="shared" si="747"/>
        <v>0</v>
      </c>
      <c r="JW52" s="1460">
        <f t="shared" si="748"/>
        <v>0</v>
      </c>
      <c r="JX52" s="1460">
        <f t="shared" si="749"/>
        <v>0</v>
      </c>
      <c r="JY52" s="1460">
        <f t="shared" si="750"/>
        <v>0</v>
      </c>
      <c r="JZ52" s="1460">
        <f t="shared" si="751"/>
        <v>0</v>
      </c>
      <c r="KA52" s="1460">
        <f t="shared" si="752"/>
        <v>0</v>
      </c>
      <c r="KB52" s="1460">
        <f t="shared" si="753"/>
        <v>0</v>
      </c>
      <c r="KC52" s="1460">
        <f t="shared" si="754"/>
        <v>0</v>
      </c>
      <c r="KD52" s="1460">
        <f t="shared" si="755"/>
        <v>0</v>
      </c>
      <c r="KE52" s="1460">
        <f t="shared" si="756"/>
        <v>0</v>
      </c>
      <c r="KF52" s="1460">
        <f t="shared" si="757"/>
        <v>0</v>
      </c>
      <c r="KG52" s="1460">
        <f t="shared" si="758"/>
        <v>0</v>
      </c>
      <c r="KH52" s="1460">
        <f t="shared" si="759"/>
        <v>0</v>
      </c>
      <c r="KI52" s="1460">
        <f t="shared" si="760"/>
        <v>0</v>
      </c>
      <c r="KJ52" s="1460">
        <f t="shared" si="761"/>
        <v>0</v>
      </c>
      <c r="KK52" s="1460">
        <f t="shared" si="762"/>
        <v>0</v>
      </c>
      <c r="KL52" s="1460">
        <f t="shared" si="763"/>
        <v>0</v>
      </c>
      <c r="KM52" s="1460">
        <f t="shared" si="764"/>
        <v>0</v>
      </c>
      <c r="KN52" s="1460">
        <f t="shared" si="765"/>
        <v>0</v>
      </c>
      <c r="KO52" s="1460">
        <f t="shared" si="766"/>
        <v>0</v>
      </c>
      <c r="KP52" s="1460">
        <f t="shared" si="767"/>
        <v>0</v>
      </c>
      <c r="KQ52" s="1460">
        <f t="shared" si="768"/>
        <v>0</v>
      </c>
      <c r="KR52" s="1460">
        <f t="shared" si="769"/>
        <v>0</v>
      </c>
      <c r="KS52" s="1460">
        <f t="shared" si="770"/>
        <v>0</v>
      </c>
      <c r="KT52" s="1460">
        <f t="shared" si="771"/>
        <v>0</v>
      </c>
      <c r="KU52" s="1460">
        <f t="shared" si="772"/>
        <v>0</v>
      </c>
      <c r="KV52" s="1460">
        <f t="shared" si="773"/>
        <v>0</v>
      </c>
      <c r="KW52" s="1460">
        <f t="shared" si="774"/>
        <v>0</v>
      </c>
      <c r="KX52" s="1460">
        <f t="shared" si="775"/>
        <v>0</v>
      </c>
      <c r="KY52" s="1460">
        <f t="shared" si="776"/>
        <v>0</v>
      </c>
      <c r="KZ52" s="1460">
        <f t="shared" si="777"/>
        <v>0</v>
      </c>
      <c r="LA52" s="1460">
        <f t="shared" si="778"/>
        <v>0</v>
      </c>
      <c r="LB52" s="1460">
        <f t="shared" si="779"/>
        <v>0</v>
      </c>
      <c r="LC52" s="1460">
        <f t="shared" si="780"/>
        <v>0</v>
      </c>
      <c r="LD52" s="1460">
        <f t="shared" si="781"/>
        <v>0</v>
      </c>
      <c r="LE52" s="1460">
        <f t="shared" si="782"/>
        <v>0</v>
      </c>
      <c r="LF52" s="1460">
        <f t="shared" si="783"/>
        <v>0</v>
      </c>
      <c r="LG52" s="1460">
        <f t="shared" si="784"/>
        <v>0</v>
      </c>
      <c r="LH52" s="1460">
        <f t="shared" si="785"/>
        <v>0</v>
      </c>
      <c r="LI52" s="1460">
        <f t="shared" si="786"/>
        <v>0</v>
      </c>
      <c r="LJ52" s="1460">
        <f t="shared" si="787"/>
        <v>0</v>
      </c>
      <c r="LK52" s="1460">
        <f t="shared" si="788"/>
        <v>0</v>
      </c>
      <c r="LL52" s="1460">
        <f t="shared" si="789"/>
        <v>0</v>
      </c>
      <c r="LM52" s="1460">
        <f t="shared" si="790"/>
        <v>0</v>
      </c>
      <c r="LN52" s="1460">
        <f t="shared" si="791"/>
        <v>0</v>
      </c>
      <c r="LO52" s="1460">
        <f t="shared" si="792"/>
        <v>0</v>
      </c>
      <c r="LP52" s="1460">
        <f t="shared" si="793"/>
        <v>0</v>
      </c>
      <c r="LQ52" s="1460">
        <f t="shared" si="794"/>
        <v>0</v>
      </c>
      <c r="LR52" s="1460">
        <f t="shared" si="795"/>
        <v>0</v>
      </c>
      <c r="LS52" s="1460">
        <f t="shared" si="796"/>
        <v>0</v>
      </c>
      <c r="LW52" s="1467">
        <f t="shared" si="797"/>
        <v>0</v>
      </c>
      <c r="LX52" s="1467">
        <f t="shared" si="798"/>
        <v>0</v>
      </c>
      <c r="LY52" s="1467">
        <f t="shared" si="799"/>
        <v>0</v>
      </c>
      <c r="LZ52" s="1467">
        <f t="shared" si="800"/>
        <v>0</v>
      </c>
      <c r="MA52" s="1506"/>
      <c r="MB52" s="1460">
        <f t="shared" si="801"/>
        <v>0</v>
      </c>
      <c r="MC52" s="1460">
        <f t="shared" si="824"/>
        <v>0</v>
      </c>
      <c r="MD52" s="1460">
        <f t="shared" si="824"/>
        <v>0</v>
      </c>
      <c r="ME52" s="1460">
        <f t="shared" si="824"/>
        <v>0</v>
      </c>
      <c r="MF52" s="1460">
        <f t="shared" si="824"/>
        <v>0</v>
      </c>
      <c r="MG52" s="1460">
        <f t="shared" si="824"/>
        <v>0</v>
      </c>
      <c r="MH52" s="1460">
        <f t="shared" si="824"/>
        <v>0</v>
      </c>
      <c r="MI52" s="1460">
        <f t="shared" si="824"/>
        <v>0</v>
      </c>
      <c r="MJ52" s="1460">
        <f t="shared" si="824"/>
        <v>0</v>
      </c>
      <c r="MK52" s="1460">
        <f t="shared" si="824"/>
        <v>0</v>
      </c>
      <c r="ML52" s="1460">
        <f t="shared" si="824"/>
        <v>0</v>
      </c>
      <c r="MM52" s="1460">
        <f t="shared" si="824"/>
        <v>0</v>
      </c>
      <c r="MN52" s="1460">
        <f t="shared" si="824"/>
        <v>0</v>
      </c>
      <c r="MO52" s="1460">
        <f t="shared" si="824"/>
        <v>0</v>
      </c>
      <c r="MP52" s="1460">
        <f t="shared" si="824"/>
        <v>0</v>
      </c>
      <c r="MQ52" s="1460">
        <f t="shared" si="824"/>
        <v>0</v>
      </c>
      <c r="MR52" s="1460">
        <f t="shared" si="824"/>
        <v>0</v>
      </c>
      <c r="MS52" s="1460">
        <f t="shared" si="811"/>
        <v>0</v>
      </c>
      <c r="MT52" s="1460">
        <f t="shared" si="811"/>
        <v>0</v>
      </c>
      <c r="MU52" s="1460">
        <f t="shared" si="811"/>
        <v>0</v>
      </c>
      <c r="MV52" s="1460">
        <f t="shared" si="811"/>
        <v>0</v>
      </c>
      <c r="MW52" s="1460">
        <f t="shared" si="811"/>
        <v>0</v>
      </c>
      <c r="MX52" s="1460">
        <f t="shared" si="811"/>
        <v>0</v>
      </c>
      <c r="MY52" s="1460">
        <f t="shared" si="811"/>
        <v>0</v>
      </c>
      <c r="MZ52" s="1460">
        <f t="shared" si="811"/>
        <v>0</v>
      </c>
      <c r="NA52" s="1460">
        <f t="shared" si="811"/>
        <v>0</v>
      </c>
      <c r="NB52" s="1460">
        <f t="shared" si="811"/>
        <v>0</v>
      </c>
      <c r="NC52" s="1460">
        <f t="shared" si="811"/>
        <v>0</v>
      </c>
      <c r="ND52" s="1460">
        <f t="shared" si="811"/>
        <v>0</v>
      </c>
      <c r="NE52" s="1460">
        <f t="shared" si="811"/>
        <v>0</v>
      </c>
      <c r="NF52" s="1460">
        <f t="shared" si="811"/>
        <v>0</v>
      </c>
      <c r="NG52" s="1460">
        <f t="shared" si="811"/>
        <v>0</v>
      </c>
      <c r="NH52" s="1460">
        <f t="shared" si="811"/>
        <v>0</v>
      </c>
      <c r="NI52" s="1460">
        <f t="shared" si="812"/>
        <v>0</v>
      </c>
      <c r="NJ52" s="1460">
        <f t="shared" si="812"/>
        <v>0</v>
      </c>
      <c r="NK52" s="1460">
        <f t="shared" si="812"/>
        <v>0</v>
      </c>
      <c r="NL52" s="1460">
        <f t="shared" si="812"/>
        <v>0</v>
      </c>
      <c r="NM52" s="1460">
        <f t="shared" si="812"/>
        <v>0</v>
      </c>
      <c r="NN52" s="1460">
        <f t="shared" si="812"/>
        <v>0</v>
      </c>
      <c r="NO52" s="1460">
        <f t="shared" si="812"/>
        <v>0</v>
      </c>
      <c r="NP52" s="1460">
        <f t="shared" si="812"/>
        <v>0</v>
      </c>
      <c r="NQ52" s="1460">
        <f t="shared" si="812"/>
        <v>0</v>
      </c>
      <c r="NR52" s="1460">
        <f t="shared" si="812"/>
        <v>0</v>
      </c>
      <c r="NS52" s="1460">
        <f t="shared" si="812"/>
        <v>0</v>
      </c>
      <c r="NT52" s="1460">
        <f t="shared" si="812"/>
        <v>0</v>
      </c>
      <c r="NU52" s="1460">
        <f t="shared" si="812"/>
        <v>0</v>
      </c>
      <c r="NV52" s="1460">
        <f t="shared" si="812"/>
        <v>0</v>
      </c>
      <c r="NW52" s="1460">
        <f t="shared" si="812"/>
        <v>0</v>
      </c>
      <c r="NX52" s="1460">
        <f t="shared" si="812"/>
        <v>0</v>
      </c>
      <c r="NY52" s="1460">
        <f t="shared" si="814"/>
        <v>0</v>
      </c>
      <c r="NZ52" s="1460">
        <f t="shared" si="814"/>
        <v>0</v>
      </c>
      <c r="OA52" s="1460">
        <f t="shared" si="814"/>
        <v>0</v>
      </c>
      <c r="OB52" s="1460">
        <f t="shared" si="814"/>
        <v>0</v>
      </c>
      <c r="OC52" s="1460">
        <f t="shared" si="814"/>
        <v>0</v>
      </c>
      <c r="OD52" s="1460">
        <f t="shared" si="814"/>
        <v>0</v>
      </c>
      <c r="OE52" s="1460">
        <f t="shared" si="814"/>
        <v>0</v>
      </c>
      <c r="OF52" s="1460">
        <f t="shared" si="814"/>
        <v>0</v>
      </c>
      <c r="OG52" s="1460">
        <f t="shared" si="814"/>
        <v>0</v>
      </c>
      <c r="OH52" s="1460">
        <f t="shared" si="814"/>
        <v>0</v>
      </c>
      <c r="OI52" s="1460">
        <f t="shared" si="814"/>
        <v>0</v>
      </c>
      <c r="OJ52" s="1460">
        <f t="shared" si="814"/>
        <v>0</v>
      </c>
      <c r="OK52" s="1460">
        <f t="shared" si="814"/>
        <v>0</v>
      </c>
      <c r="OL52" s="1460">
        <f t="shared" si="814"/>
        <v>0</v>
      </c>
      <c r="OM52" s="1460">
        <f t="shared" si="814"/>
        <v>0</v>
      </c>
      <c r="ON52" s="1460">
        <f t="shared" si="814"/>
        <v>0</v>
      </c>
      <c r="OO52" s="1460">
        <f t="shared" si="813"/>
        <v>0</v>
      </c>
      <c r="OP52" s="1460">
        <f t="shared" si="825"/>
        <v>0</v>
      </c>
      <c r="OQ52" s="1460">
        <f t="shared" si="825"/>
        <v>0</v>
      </c>
      <c r="OR52" s="1460">
        <f t="shared" si="825"/>
        <v>0</v>
      </c>
      <c r="OS52" s="1460">
        <f t="shared" si="825"/>
        <v>0</v>
      </c>
      <c r="OT52" s="1460">
        <f t="shared" si="825"/>
        <v>0</v>
      </c>
      <c r="OU52" s="1460">
        <f t="shared" si="825"/>
        <v>0</v>
      </c>
      <c r="OV52" s="1460">
        <f t="shared" si="825"/>
        <v>0</v>
      </c>
      <c r="OW52" s="1460">
        <f t="shared" si="825"/>
        <v>0</v>
      </c>
      <c r="OX52" s="1460">
        <f t="shared" si="825"/>
        <v>0</v>
      </c>
      <c r="OY52" s="1460">
        <f t="shared" si="825"/>
        <v>0</v>
      </c>
      <c r="OZ52" s="1460">
        <f t="shared" si="825"/>
        <v>0</v>
      </c>
      <c r="PA52" s="1460">
        <f t="shared" si="825"/>
        <v>0</v>
      </c>
      <c r="PB52" s="1460">
        <f t="shared" si="825"/>
        <v>0</v>
      </c>
      <c r="PC52" s="1460">
        <f t="shared" si="825"/>
        <v>0</v>
      </c>
      <c r="PD52" s="1460">
        <f t="shared" si="825"/>
        <v>0</v>
      </c>
      <c r="PE52" s="1460">
        <f t="shared" si="825"/>
        <v>0</v>
      </c>
      <c r="PF52" s="1460">
        <f t="shared" si="826"/>
        <v>0</v>
      </c>
      <c r="PG52" s="1460">
        <f t="shared" si="826"/>
        <v>0</v>
      </c>
      <c r="PH52" s="1460">
        <f t="shared" si="826"/>
        <v>0</v>
      </c>
      <c r="PI52" s="1460">
        <f t="shared" si="826"/>
        <v>0</v>
      </c>
      <c r="PJ52" s="1460">
        <f t="shared" si="826"/>
        <v>0</v>
      </c>
      <c r="PK52" s="1460">
        <f t="shared" si="826"/>
        <v>0</v>
      </c>
      <c r="PL52" s="1460">
        <f t="shared" si="826"/>
        <v>0</v>
      </c>
      <c r="PM52" s="1460">
        <f t="shared" si="826"/>
        <v>0</v>
      </c>
      <c r="PN52" s="1460">
        <f t="shared" si="826"/>
        <v>0</v>
      </c>
      <c r="PO52" s="1460">
        <f t="shared" si="826"/>
        <v>0</v>
      </c>
      <c r="PP52" s="1460">
        <f t="shared" si="826"/>
        <v>0</v>
      </c>
      <c r="PQ52" s="1460">
        <f t="shared" si="826"/>
        <v>0</v>
      </c>
      <c r="PR52" s="1460">
        <f t="shared" si="826"/>
        <v>0</v>
      </c>
      <c r="PS52" s="1460">
        <f t="shared" si="826"/>
        <v>0</v>
      </c>
      <c r="PT52" s="1460">
        <f t="shared" si="826"/>
        <v>0</v>
      </c>
      <c r="PU52" s="1460">
        <f t="shared" si="826"/>
        <v>0</v>
      </c>
      <c r="PV52" s="1460">
        <f t="shared" si="827"/>
        <v>0</v>
      </c>
      <c r="PW52" s="1460">
        <f t="shared" si="827"/>
        <v>0</v>
      </c>
      <c r="PX52" s="1460">
        <f t="shared" si="827"/>
        <v>0</v>
      </c>
      <c r="PY52" s="1460">
        <f t="shared" si="827"/>
        <v>0</v>
      </c>
      <c r="PZ52" s="1460">
        <f t="shared" si="827"/>
        <v>0</v>
      </c>
      <c r="QA52" s="1460">
        <f t="shared" si="827"/>
        <v>0</v>
      </c>
      <c r="QB52" s="1460">
        <f t="shared" si="827"/>
        <v>0</v>
      </c>
      <c r="QC52" s="1460">
        <f t="shared" si="827"/>
        <v>0</v>
      </c>
      <c r="QD52" s="1460">
        <f t="shared" si="827"/>
        <v>0</v>
      </c>
      <c r="QE52" s="1460">
        <f t="shared" si="827"/>
        <v>0</v>
      </c>
      <c r="QF52" s="1460">
        <f t="shared" si="827"/>
        <v>0</v>
      </c>
      <c r="QG52" s="1460">
        <f t="shared" si="827"/>
        <v>0</v>
      </c>
      <c r="QH52" s="1460">
        <f t="shared" si="827"/>
        <v>0</v>
      </c>
      <c r="QI52" s="1460">
        <f t="shared" si="827"/>
        <v>0</v>
      </c>
      <c r="QJ52" s="1460">
        <f t="shared" si="827"/>
        <v>0</v>
      </c>
      <c r="QK52" s="1460">
        <f t="shared" si="827"/>
        <v>0</v>
      </c>
      <c r="QL52" s="1460">
        <f t="shared" si="809"/>
        <v>0</v>
      </c>
      <c r="QM52" s="1460">
        <f t="shared" si="809"/>
        <v>0</v>
      </c>
      <c r="QN52" s="1460">
        <f t="shared" si="809"/>
        <v>0</v>
      </c>
      <c r="QO52" s="1460">
        <f t="shared" si="809"/>
        <v>0</v>
      </c>
      <c r="QP52" s="1460">
        <f t="shared" si="809"/>
        <v>0</v>
      </c>
      <c r="QQ52" s="1460">
        <f t="shared" si="809"/>
        <v>0</v>
      </c>
    </row>
    <row r="53" spans="1:459" s="1466" customFormat="1" ht="22.5" customHeight="1">
      <c r="A53" s="1468"/>
      <c r="B53" s="1469"/>
      <c r="C53" s="1469"/>
      <c r="D53" s="1470"/>
      <c r="E53" s="1471"/>
      <c r="F53" s="1472"/>
      <c r="G53" s="1472"/>
      <c r="H53" s="1473">
        <f t="shared" si="639"/>
        <v>0</v>
      </c>
      <c r="I53" s="1474">
        <v>0</v>
      </c>
      <c r="J53" s="1475">
        <f t="shared" si="437"/>
        <v>0</v>
      </c>
      <c r="K53" s="1476">
        <v>0</v>
      </c>
      <c r="L53" s="1477">
        <f t="shared" si="640"/>
        <v>0</v>
      </c>
      <c r="M53" s="1477">
        <f t="shared" si="641"/>
        <v>0</v>
      </c>
      <c r="N53" s="1478"/>
      <c r="O53" s="1479">
        <v>0</v>
      </c>
      <c r="P53" s="1480">
        <v>0</v>
      </c>
      <c r="Q53" s="1828">
        <v>0</v>
      </c>
      <c r="R53" s="1831">
        <f t="shared" si="642"/>
        <v>0</v>
      </c>
      <c r="S53" s="1481">
        <f>IF(AND(SUM(O53:Q53)=0,N53="NNN"),MIN('Operating History and Pro Forma'!$M$33,'Operating History and Pro Forma'!$T$15)*D53,SUM(O53:Q53)*D53)</f>
        <v>0</v>
      </c>
      <c r="T53" s="1482">
        <f t="shared" si="643"/>
        <v>0</v>
      </c>
      <c r="U53" s="1483">
        <f t="shared" si="644"/>
        <v>0</v>
      </c>
      <c r="V53" s="1480"/>
      <c r="W53" s="1514"/>
      <c r="X53" s="1486" t="str">
        <f t="shared" si="645"/>
        <v/>
      </c>
      <c r="Y53" s="1487">
        <f t="shared" si="646"/>
        <v>0</v>
      </c>
      <c r="Z53" s="1488"/>
      <c r="AA53" s="1488"/>
      <c r="AB53" s="1488"/>
      <c r="AC53" s="1488"/>
      <c r="AD53" s="1489">
        <f t="shared" si="647"/>
        <v>0</v>
      </c>
      <c r="AE53" s="1490" t="str">
        <f t="shared" si="648"/>
        <v/>
      </c>
      <c r="AF53" s="1491">
        <f t="shared" si="649"/>
        <v>0</v>
      </c>
      <c r="AG53" s="1492">
        <f t="shared" si="650"/>
        <v>0</v>
      </c>
      <c r="AH53" s="1493">
        <f t="shared" si="802"/>
        <v>0</v>
      </c>
      <c r="AI53" s="1493">
        <f t="shared" si="802"/>
        <v>0</v>
      </c>
      <c r="AJ53" s="1494">
        <f t="shared" si="802"/>
        <v>0</v>
      </c>
      <c r="AK53" s="1494">
        <f t="shared" si="802"/>
        <v>0</v>
      </c>
      <c r="AL53" s="1495">
        <f t="shared" si="802"/>
        <v>0</v>
      </c>
      <c r="AM53" s="1496">
        <f t="shared" si="802"/>
        <v>0</v>
      </c>
      <c r="AN53" s="1497">
        <f t="shared" si="399"/>
        <v>0</v>
      </c>
      <c r="AO53" s="1498">
        <f t="shared" si="443"/>
        <v>0</v>
      </c>
      <c r="AP53" s="1499">
        <f t="shared" si="651"/>
        <v>0</v>
      </c>
      <c r="AQ53" s="1500">
        <f t="shared" si="652"/>
        <v>0</v>
      </c>
      <c r="AR53" s="1501">
        <f t="shared" si="653"/>
        <v>0</v>
      </c>
      <c r="AS53" s="1498">
        <f t="shared" si="403"/>
        <v>0</v>
      </c>
      <c r="AT53" s="1501">
        <f t="shared" si="654"/>
        <v>0</v>
      </c>
      <c r="AU53" s="1498">
        <f t="shared" si="655"/>
        <v>1</v>
      </c>
      <c r="AV53" s="1498">
        <f t="shared" si="656"/>
        <v>2</v>
      </c>
      <c r="AW53" s="1499">
        <f t="shared" si="657"/>
        <v>0</v>
      </c>
      <c r="AX53" s="1502">
        <f t="shared" si="658"/>
        <v>0</v>
      </c>
      <c r="AY53" s="1503">
        <f t="shared" si="659"/>
        <v>0</v>
      </c>
      <c r="AZ53" s="1498">
        <f t="shared" si="660"/>
        <v>2</v>
      </c>
      <c r="BA53" s="1498">
        <f t="shared" si="661"/>
        <v>3</v>
      </c>
      <c r="BB53" s="1499">
        <f t="shared" si="662"/>
        <v>0</v>
      </c>
      <c r="BC53" s="1502">
        <f t="shared" si="663"/>
        <v>0</v>
      </c>
      <c r="BD53" s="1503">
        <f t="shared" si="664"/>
        <v>0</v>
      </c>
      <c r="BE53" s="1498">
        <f t="shared" si="665"/>
        <v>3</v>
      </c>
      <c r="BF53" s="1498">
        <f t="shared" si="666"/>
        <v>4</v>
      </c>
      <c r="BG53" s="1499">
        <f t="shared" si="667"/>
        <v>0</v>
      </c>
      <c r="BH53" s="1502">
        <f t="shared" si="668"/>
        <v>0</v>
      </c>
      <c r="BI53" s="1502">
        <f t="shared" si="669"/>
        <v>0</v>
      </c>
      <c r="BJ53" s="1504">
        <f t="shared" si="670"/>
        <v>1900</v>
      </c>
      <c r="BK53" s="1505" t="str">
        <f t="shared" si="671"/>
        <v/>
      </c>
      <c r="BL53" s="1506"/>
      <c r="BM53" s="1507">
        <f t="shared" si="672"/>
        <v>0</v>
      </c>
      <c r="BN53" s="1508">
        <f t="shared" si="823"/>
        <v>0</v>
      </c>
      <c r="BO53" s="1508">
        <f t="shared" si="823"/>
        <v>0</v>
      </c>
      <c r="BP53" s="1508">
        <f t="shared" si="823"/>
        <v>0</v>
      </c>
      <c r="BQ53" s="1508">
        <f t="shared" si="823"/>
        <v>0</v>
      </c>
      <c r="BR53" s="1508">
        <f t="shared" si="823"/>
        <v>0</v>
      </c>
      <c r="BS53" s="1508">
        <f t="shared" si="823"/>
        <v>0</v>
      </c>
      <c r="BT53" s="1508">
        <f t="shared" si="823"/>
        <v>0</v>
      </c>
      <c r="BU53" s="1508">
        <f t="shared" si="823"/>
        <v>0</v>
      </c>
      <c r="BV53" s="1508">
        <f t="shared" si="823"/>
        <v>0</v>
      </c>
      <c r="BW53" s="1508">
        <f t="shared" si="823"/>
        <v>0</v>
      </c>
      <c r="BX53" s="1508">
        <f t="shared" si="823"/>
        <v>0</v>
      </c>
      <c r="BY53" s="1507">
        <f t="shared" si="823"/>
        <v>0</v>
      </c>
      <c r="BZ53" s="1508">
        <f t="shared" si="823"/>
        <v>0</v>
      </c>
      <c r="CA53" s="1508">
        <f t="shared" si="823"/>
        <v>0</v>
      </c>
      <c r="CB53" s="1508">
        <f t="shared" si="823"/>
        <v>0</v>
      </c>
      <c r="CC53" s="1508">
        <f t="shared" si="823"/>
        <v>0</v>
      </c>
      <c r="CD53" s="1508">
        <f t="shared" si="816"/>
        <v>0</v>
      </c>
      <c r="CE53" s="1508">
        <f t="shared" si="816"/>
        <v>0</v>
      </c>
      <c r="CF53" s="1508">
        <f t="shared" si="816"/>
        <v>0</v>
      </c>
      <c r="CG53" s="1508">
        <f t="shared" si="816"/>
        <v>0</v>
      </c>
      <c r="CH53" s="1508">
        <f t="shared" si="816"/>
        <v>0</v>
      </c>
      <c r="CI53" s="1508">
        <f t="shared" si="816"/>
        <v>0</v>
      </c>
      <c r="CJ53" s="1509">
        <f t="shared" si="816"/>
        <v>0</v>
      </c>
      <c r="CK53" s="1507">
        <f t="shared" si="816"/>
        <v>0</v>
      </c>
      <c r="CL53" s="1508">
        <f t="shared" si="816"/>
        <v>0</v>
      </c>
      <c r="CM53" s="1508">
        <f t="shared" si="816"/>
        <v>0</v>
      </c>
      <c r="CN53" s="1508">
        <f t="shared" si="816"/>
        <v>0</v>
      </c>
      <c r="CO53" s="1508">
        <f t="shared" si="816"/>
        <v>0</v>
      </c>
      <c r="CP53" s="1508">
        <f t="shared" si="816"/>
        <v>0</v>
      </c>
      <c r="CQ53" s="1508">
        <f t="shared" si="816"/>
        <v>0</v>
      </c>
      <c r="CR53" s="1508">
        <f t="shared" si="816"/>
        <v>0</v>
      </c>
      <c r="CS53" s="1508">
        <f t="shared" si="816"/>
        <v>0</v>
      </c>
      <c r="CT53" s="1508">
        <f t="shared" si="817"/>
        <v>0</v>
      </c>
      <c r="CU53" s="1508">
        <f t="shared" si="817"/>
        <v>0</v>
      </c>
      <c r="CV53" s="1509">
        <f t="shared" si="817"/>
        <v>0</v>
      </c>
      <c r="CW53" s="1508">
        <f t="shared" si="817"/>
        <v>0</v>
      </c>
      <c r="CX53" s="1508">
        <f t="shared" si="817"/>
        <v>0</v>
      </c>
      <c r="CY53" s="1508">
        <f t="shared" si="817"/>
        <v>0</v>
      </c>
      <c r="CZ53" s="1508">
        <f t="shared" si="817"/>
        <v>0</v>
      </c>
      <c r="DA53" s="1508">
        <f t="shared" si="817"/>
        <v>0</v>
      </c>
      <c r="DB53" s="1508">
        <f t="shared" si="817"/>
        <v>0</v>
      </c>
      <c r="DC53" s="1508">
        <f t="shared" si="817"/>
        <v>0</v>
      </c>
      <c r="DD53" s="1508">
        <f t="shared" si="817"/>
        <v>0</v>
      </c>
      <c r="DE53" s="1508">
        <f t="shared" si="817"/>
        <v>0</v>
      </c>
      <c r="DF53" s="1508">
        <f t="shared" si="817"/>
        <v>0</v>
      </c>
      <c r="DG53" s="1508">
        <f t="shared" si="817"/>
        <v>0</v>
      </c>
      <c r="DH53" s="1509">
        <f t="shared" si="817"/>
        <v>0</v>
      </c>
      <c r="DI53" s="1508">
        <f t="shared" si="817"/>
        <v>0</v>
      </c>
      <c r="DJ53" s="1508">
        <f t="shared" si="818"/>
        <v>0</v>
      </c>
      <c r="DK53" s="1508">
        <f t="shared" si="818"/>
        <v>0</v>
      </c>
      <c r="DL53" s="1508">
        <f t="shared" si="818"/>
        <v>0</v>
      </c>
      <c r="DM53" s="1508">
        <f t="shared" si="818"/>
        <v>0</v>
      </c>
      <c r="DN53" s="1508">
        <f t="shared" si="818"/>
        <v>0</v>
      </c>
      <c r="DO53" s="1508">
        <f t="shared" si="818"/>
        <v>0</v>
      </c>
      <c r="DP53" s="1508">
        <f t="shared" si="818"/>
        <v>0</v>
      </c>
      <c r="DQ53" s="1508">
        <f t="shared" si="818"/>
        <v>0</v>
      </c>
      <c r="DR53" s="1508">
        <f t="shared" si="818"/>
        <v>0</v>
      </c>
      <c r="DS53" s="1508">
        <f t="shared" si="818"/>
        <v>0</v>
      </c>
      <c r="DT53" s="1509">
        <f t="shared" si="818"/>
        <v>0</v>
      </c>
      <c r="DU53" s="1507">
        <f t="shared" si="818"/>
        <v>0</v>
      </c>
      <c r="DV53" s="1508">
        <f t="shared" si="818"/>
        <v>0</v>
      </c>
      <c r="DW53" s="1508">
        <f t="shared" si="818"/>
        <v>0</v>
      </c>
      <c r="DX53" s="1508">
        <f t="shared" si="818"/>
        <v>0</v>
      </c>
      <c r="DY53" s="1508">
        <f t="shared" si="818"/>
        <v>0</v>
      </c>
      <c r="DZ53" s="1508">
        <f t="shared" si="819"/>
        <v>0</v>
      </c>
      <c r="EA53" s="1508">
        <f t="shared" si="819"/>
        <v>0</v>
      </c>
      <c r="EB53" s="1508">
        <f t="shared" si="819"/>
        <v>0</v>
      </c>
      <c r="EC53" s="1508">
        <f t="shared" si="819"/>
        <v>0</v>
      </c>
      <c r="ED53" s="1508">
        <f t="shared" si="819"/>
        <v>0</v>
      </c>
      <c r="EE53" s="1508">
        <f t="shared" si="819"/>
        <v>0</v>
      </c>
      <c r="EF53" s="1508">
        <f t="shared" si="819"/>
        <v>0</v>
      </c>
      <c r="EG53" s="1507">
        <f t="shared" si="819"/>
        <v>0</v>
      </c>
      <c r="EH53" s="1508">
        <f t="shared" si="819"/>
        <v>0</v>
      </c>
      <c r="EI53" s="1508">
        <f t="shared" si="819"/>
        <v>0</v>
      </c>
      <c r="EJ53" s="1508">
        <f t="shared" si="819"/>
        <v>0</v>
      </c>
      <c r="EK53" s="1508">
        <f t="shared" si="819"/>
        <v>0</v>
      </c>
      <c r="EL53" s="1508">
        <f t="shared" si="819"/>
        <v>0</v>
      </c>
      <c r="EM53" s="1508">
        <f t="shared" si="819"/>
        <v>0</v>
      </c>
      <c r="EN53" s="1508">
        <f t="shared" si="819"/>
        <v>0</v>
      </c>
      <c r="EO53" s="1508">
        <f t="shared" si="819"/>
        <v>0</v>
      </c>
      <c r="EP53" s="1508">
        <f t="shared" si="820"/>
        <v>0</v>
      </c>
      <c r="EQ53" s="1508">
        <f t="shared" si="820"/>
        <v>0</v>
      </c>
      <c r="ER53" s="1509">
        <f t="shared" si="820"/>
        <v>0</v>
      </c>
      <c r="ES53" s="1507">
        <f t="shared" si="820"/>
        <v>0</v>
      </c>
      <c r="ET53" s="1508">
        <f t="shared" si="820"/>
        <v>0</v>
      </c>
      <c r="EU53" s="1508">
        <f t="shared" si="820"/>
        <v>0</v>
      </c>
      <c r="EV53" s="1508">
        <f t="shared" si="820"/>
        <v>0</v>
      </c>
      <c r="EW53" s="1508">
        <f t="shared" si="820"/>
        <v>0</v>
      </c>
      <c r="EX53" s="1508">
        <f t="shared" si="820"/>
        <v>0</v>
      </c>
      <c r="EY53" s="1508">
        <f t="shared" si="820"/>
        <v>0</v>
      </c>
      <c r="EZ53" s="1508">
        <f t="shared" si="820"/>
        <v>0</v>
      </c>
      <c r="FA53" s="1508">
        <f t="shared" si="820"/>
        <v>0</v>
      </c>
      <c r="FB53" s="1508">
        <f t="shared" si="820"/>
        <v>0</v>
      </c>
      <c r="FC53" s="1508">
        <f t="shared" si="820"/>
        <v>0</v>
      </c>
      <c r="FD53" s="1509">
        <f t="shared" si="820"/>
        <v>0</v>
      </c>
      <c r="FE53" s="1508">
        <f t="shared" si="820"/>
        <v>0</v>
      </c>
      <c r="FF53" s="1508">
        <f t="shared" si="821"/>
        <v>0</v>
      </c>
      <c r="FG53" s="1508">
        <f t="shared" si="822"/>
        <v>0</v>
      </c>
      <c r="FH53" s="1508">
        <f t="shared" si="822"/>
        <v>0</v>
      </c>
      <c r="FI53" s="1508">
        <f t="shared" si="822"/>
        <v>0</v>
      </c>
      <c r="FJ53" s="1508">
        <f t="shared" si="822"/>
        <v>0</v>
      </c>
      <c r="FK53" s="1508">
        <f t="shared" si="822"/>
        <v>0</v>
      </c>
      <c r="FL53" s="1508">
        <f t="shared" si="822"/>
        <v>0</v>
      </c>
      <c r="FM53" s="1508">
        <f t="shared" si="822"/>
        <v>0</v>
      </c>
      <c r="FN53" s="1508">
        <f t="shared" si="822"/>
        <v>0</v>
      </c>
      <c r="FO53" s="1508">
        <f t="shared" si="822"/>
        <v>0</v>
      </c>
      <c r="FP53" s="1509">
        <f t="shared" si="822"/>
        <v>0</v>
      </c>
      <c r="FQ53" s="1508">
        <f t="shared" si="822"/>
        <v>0</v>
      </c>
      <c r="FR53" s="1508">
        <f t="shared" si="822"/>
        <v>0</v>
      </c>
      <c r="FS53" s="1508">
        <f t="shared" si="822"/>
        <v>0</v>
      </c>
      <c r="FT53" s="1508">
        <f t="shared" si="822"/>
        <v>0</v>
      </c>
      <c r="FU53" s="1508">
        <f t="shared" si="822"/>
        <v>0</v>
      </c>
      <c r="FV53" s="1508">
        <f t="shared" si="822"/>
        <v>0</v>
      </c>
      <c r="FW53" s="1508">
        <f t="shared" si="804"/>
        <v>0</v>
      </c>
      <c r="FX53" s="1508">
        <f t="shared" si="804"/>
        <v>0</v>
      </c>
      <c r="FY53" s="1508">
        <f t="shared" si="804"/>
        <v>0</v>
      </c>
      <c r="FZ53" s="1508">
        <f t="shared" si="804"/>
        <v>0</v>
      </c>
      <c r="GA53" s="1508">
        <f t="shared" si="804"/>
        <v>0</v>
      </c>
      <c r="GB53" s="1509">
        <f t="shared" si="804"/>
        <v>0</v>
      </c>
      <c r="GC53" s="1506"/>
      <c r="GD53" s="1458">
        <f t="shared" si="673"/>
        <v>1</v>
      </c>
      <c r="GE53" s="1510">
        <f t="shared" si="815"/>
        <v>0</v>
      </c>
      <c r="GF53" s="1511">
        <f t="shared" si="815"/>
        <v>0</v>
      </c>
      <c r="GG53" s="1511">
        <f t="shared" si="815"/>
        <v>0</v>
      </c>
      <c r="GH53" s="1511">
        <f t="shared" si="815"/>
        <v>0</v>
      </c>
      <c r="GI53" s="1511">
        <f t="shared" si="815"/>
        <v>0</v>
      </c>
      <c r="GJ53" s="1511">
        <f t="shared" si="815"/>
        <v>0</v>
      </c>
      <c r="GK53" s="1511">
        <f t="shared" si="815"/>
        <v>0</v>
      </c>
      <c r="GL53" s="1511">
        <f t="shared" si="815"/>
        <v>0</v>
      </c>
      <c r="GM53" s="1511">
        <f t="shared" si="815"/>
        <v>0</v>
      </c>
      <c r="GN53" s="1512">
        <f t="shared" si="815"/>
        <v>0</v>
      </c>
      <c r="GO53" s="1513">
        <f t="shared" si="674"/>
        <v>0</v>
      </c>
      <c r="GP53" s="1506"/>
      <c r="GQ53" s="1510">
        <f t="shared" si="806"/>
        <v>0</v>
      </c>
      <c r="GR53" s="1511">
        <f t="shared" si="806"/>
        <v>0</v>
      </c>
      <c r="GS53" s="1511">
        <f t="shared" si="806"/>
        <v>0</v>
      </c>
      <c r="GT53" s="1511">
        <f t="shared" si="806"/>
        <v>0</v>
      </c>
      <c r="GU53" s="1511">
        <f t="shared" si="806"/>
        <v>0</v>
      </c>
      <c r="GV53" s="1511">
        <f t="shared" si="806"/>
        <v>0</v>
      </c>
      <c r="GW53" s="1511">
        <f t="shared" si="806"/>
        <v>0</v>
      </c>
      <c r="GX53" s="1511">
        <f t="shared" si="806"/>
        <v>0</v>
      </c>
      <c r="GY53" s="1511">
        <f t="shared" si="806"/>
        <v>0</v>
      </c>
      <c r="GZ53" s="1512">
        <f t="shared" si="806"/>
        <v>0</v>
      </c>
      <c r="HA53" s="1513">
        <f t="shared" si="675"/>
        <v>0</v>
      </c>
      <c r="HB53" s="1506">
        <f t="shared" si="676"/>
        <v>1</v>
      </c>
      <c r="HC53" s="1506"/>
      <c r="HD53" s="1508">
        <f t="shared" si="677"/>
        <v>0</v>
      </c>
      <c r="HE53" s="1460">
        <f t="shared" si="678"/>
        <v>0</v>
      </c>
      <c r="HF53" s="1460">
        <f t="shared" si="679"/>
        <v>0</v>
      </c>
      <c r="HG53" s="1460">
        <f t="shared" si="680"/>
        <v>0</v>
      </c>
      <c r="HH53" s="1460">
        <f t="shared" si="681"/>
        <v>0</v>
      </c>
      <c r="HI53" s="1460">
        <f t="shared" si="682"/>
        <v>0</v>
      </c>
      <c r="HJ53" s="1460">
        <f t="shared" si="683"/>
        <v>0</v>
      </c>
      <c r="HK53" s="1460">
        <f t="shared" si="684"/>
        <v>0</v>
      </c>
      <c r="HL53" s="1460">
        <f t="shared" si="685"/>
        <v>0</v>
      </c>
      <c r="HM53" s="1460">
        <f t="shared" si="686"/>
        <v>0</v>
      </c>
      <c r="HN53" s="1460">
        <f t="shared" si="687"/>
        <v>0</v>
      </c>
      <c r="HO53" s="1460">
        <f t="shared" si="688"/>
        <v>0</v>
      </c>
      <c r="HP53" s="1460">
        <f t="shared" si="689"/>
        <v>0</v>
      </c>
      <c r="HQ53" s="1460">
        <f t="shared" si="690"/>
        <v>0</v>
      </c>
      <c r="HR53" s="1460">
        <f t="shared" si="691"/>
        <v>0</v>
      </c>
      <c r="HS53" s="1460">
        <f t="shared" si="692"/>
        <v>0</v>
      </c>
      <c r="HT53" s="1460">
        <f t="shared" si="693"/>
        <v>0</v>
      </c>
      <c r="HU53" s="1460">
        <f t="shared" si="694"/>
        <v>0</v>
      </c>
      <c r="HV53" s="1460">
        <f t="shared" si="695"/>
        <v>0</v>
      </c>
      <c r="HW53" s="1460">
        <f t="shared" si="696"/>
        <v>0</v>
      </c>
      <c r="HX53" s="1460">
        <f t="shared" si="697"/>
        <v>0</v>
      </c>
      <c r="HY53" s="1460">
        <f t="shared" si="698"/>
        <v>0</v>
      </c>
      <c r="HZ53" s="1460">
        <f t="shared" si="699"/>
        <v>0</v>
      </c>
      <c r="IA53" s="1460">
        <f t="shared" si="700"/>
        <v>0</v>
      </c>
      <c r="IB53" s="1460">
        <f t="shared" si="701"/>
        <v>0</v>
      </c>
      <c r="IC53" s="1460">
        <f t="shared" si="702"/>
        <v>0</v>
      </c>
      <c r="ID53" s="1460">
        <f t="shared" si="703"/>
        <v>0</v>
      </c>
      <c r="IE53" s="1460">
        <f t="shared" si="704"/>
        <v>0</v>
      </c>
      <c r="IF53" s="1460">
        <f t="shared" si="705"/>
        <v>0</v>
      </c>
      <c r="IG53" s="1460">
        <f t="shared" si="706"/>
        <v>0</v>
      </c>
      <c r="IH53" s="1460">
        <f t="shared" si="707"/>
        <v>0</v>
      </c>
      <c r="II53" s="1460">
        <f t="shared" si="708"/>
        <v>0</v>
      </c>
      <c r="IJ53" s="1460">
        <f t="shared" si="709"/>
        <v>0</v>
      </c>
      <c r="IK53" s="1460">
        <f t="shared" si="710"/>
        <v>0</v>
      </c>
      <c r="IL53" s="1460">
        <f t="shared" si="711"/>
        <v>0</v>
      </c>
      <c r="IM53" s="1460">
        <f t="shared" si="712"/>
        <v>0</v>
      </c>
      <c r="IN53" s="1460">
        <f t="shared" si="713"/>
        <v>0</v>
      </c>
      <c r="IO53" s="1460">
        <f t="shared" si="714"/>
        <v>0</v>
      </c>
      <c r="IP53" s="1460">
        <f t="shared" si="715"/>
        <v>0</v>
      </c>
      <c r="IQ53" s="1460">
        <f t="shared" si="716"/>
        <v>0</v>
      </c>
      <c r="IR53" s="1460">
        <f t="shared" si="717"/>
        <v>0</v>
      </c>
      <c r="IS53" s="1460">
        <f t="shared" si="718"/>
        <v>0</v>
      </c>
      <c r="IT53" s="1460">
        <f t="shared" si="719"/>
        <v>0</v>
      </c>
      <c r="IU53" s="1460">
        <f t="shared" si="720"/>
        <v>0</v>
      </c>
      <c r="IV53" s="1460">
        <f t="shared" si="721"/>
        <v>0</v>
      </c>
      <c r="IW53" s="1460">
        <f t="shared" si="722"/>
        <v>0</v>
      </c>
      <c r="IX53" s="1460">
        <f t="shared" si="723"/>
        <v>0</v>
      </c>
      <c r="IY53" s="1460">
        <f t="shared" si="724"/>
        <v>0</v>
      </c>
      <c r="IZ53" s="1460">
        <f t="shared" si="725"/>
        <v>0</v>
      </c>
      <c r="JA53" s="1460">
        <f t="shared" si="726"/>
        <v>0</v>
      </c>
      <c r="JB53" s="1460">
        <f t="shared" si="727"/>
        <v>0</v>
      </c>
      <c r="JC53" s="1460">
        <f t="shared" si="728"/>
        <v>0</v>
      </c>
      <c r="JD53" s="1460">
        <f t="shared" si="729"/>
        <v>0</v>
      </c>
      <c r="JE53" s="1460">
        <f t="shared" si="730"/>
        <v>0</v>
      </c>
      <c r="JF53" s="1460">
        <f t="shared" si="731"/>
        <v>0</v>
      </c>
      <c r="JG53" s="1460">
        <f t="shared" si="732"/>
        <v>0</v>
      </c>
      <c r="JH53" s="1460">
        <f t="shared" si="733"/>
        <v>0</v>
      </c>
      <c r="JI53" s="1460">
        <f t="shared" si="734"/>
        <v>0</v>
      </c>
      <c r="JJ53" s="1460">
        <f t="shared" si="735"/>
        <v>0</v>
      </c>
      <c r="JK53" s="1460">
        <f t="shared" si="736"/>
        <v>0</v>
      </c>
      <c r="JL53" s="1460">
        <f t="shared" si="737"/>
        <v>0</v>
      </c>
      <c r="JM53" s="1460">
        <f t="shared" si="738"/>
        <v>0</v>
      </c>
      <c r="JN53" s="1460">
        <f t="shared" si="739"/>
        <v>0</v>
      </c>
      <c r="JO53" s="1460">
        <f t="shared" si="740"/>
        <v>0</v>
      </c>
      <c r="JP53" s="1460">
        <f t="shared" si="741"/>
        <v>0</v>
      </c>
      <c r="JQ53" s="1460">
        <f t="shared" si="742"/>
        <v>0</v>
      </c>
      <c r="JR53" s="1460">
        <f t="shared" si="743"/>
        <v>0</v>
      </c>
      <c r="JS53" s="1460">
        <f t="shared" si="744"/>
        <v>0</v>
      </c>
      <c r="JT53" s="1460">
        <f t="shared" si="745"/>
        <v>0</v>
      </c>
      <c r="JU53" s="1460">
        <f t="shared" si="746"/>
        <v>0</v>
      </c>
      <c r="JV53" s="1460">
        <f t="shared" si="747"/>
        <v>0</v>
      </c>
      <c r="JW53" s="1460">
        <f t="shared" si="748"/>
        <v>0</v>
      </c>
      <c r="JX53" s="1460">
        <f t="shared" si="749"/>
        <v>0</v>
      </c>
      <c r="JY53" s="1460">
        <f t="shared" si="750"/>
        <v>0</v>
      </c>
      <c r="JZ53" s="1460">
        <f t="shared" si="751"/>
        <v>0</v>
      </c>
      <c r="KA53" s="1460">
        <f t="shared" si="752"/>
        <v>0</v>
      </c>
      <c r="KB53" s="1460">
        <f t="shared" si="753"/>
        <v>0</v>
      </c>
      <c r="KC53" s="1460">
        <f t="shared" si="754"/>
        <v>0</v>
      </c>
      <c r="KD53" s="1460">
        <f t="shared" si="755"/>
        <v>0</v>
      </c>
      <c r="KE53" s="1460">
        <f t="shared" si="756"/>
        <v>0</v>
      </c>
      <c r="KF53" s="1460">
        <f t="shared" si="757"/>
        <v>0</v>
      </c>
      <c r="KG53" s="1460">
        <f t="shared" si="758"/>
        <v>0</v>
      </c>
      <c r="KH53" s="1460">
        <f t="shared" si="759"/>
        <v>0</v>
      </c>
      <c r="KI53" s="1460">
        <f t="shared" si="760"/>
        <v>0</v>
      </c>
      <c r="KJ53" s="1460">
        <f t="shared" si="761"/>
        <v>0</v>
      </c>
      <c r="KK53" s="1460">
        <f t="shared" si="762"/>
        <v>0</v>
      </c>
      <c r="KL53" s="1460">
        <f t="shared" si="763"/>
        <v>0</v>
      </c>
      <c r="KM53" s="1460">
        <f t="shared" si="764"/>
        <v>0</v>
      </c>
      <c r="KN53" s="1460">
        <f t="shared" si="765"/>
        <v>0</v>
      </c>
      <c r="KO53" s="1460">
        <f t="shared" si="766"/>
        <v>0</v>
      </c>
      <c r="KP53" s="1460">
        <f t="shared" si="767"/>
        <v>0</v>
      </c>
      <c r="KQ53" s="1460">
        <f t="shared" si="768"/>
        <v>0</v>
      </c>
      <c r="KR53" s="1460">
        <f t="shared" si="769"/>
        <v>0</v>
      </c>
      <c r="KS53" s="1460">
        <f t="shared" si="770"/>
        <v>0</v>
      </c>
      <c r="KT53" s="1460">
        <f t="shared" si="771"/>
        <v>0</v>
      </c>
      <c r="KU53" s="1460">
        <f t="shared" si="772"/>
        <v>0</v>
      </c>
      <c r="KV53" s="1460">
        <f t="shared" si="773"/>
        <v>0</v>
      </c>
      <c r="KW53" s="1460">
        <f t="shared" si="774"/>
        <v>0</v>
      </c>
      <c r="KX53" s="1460">
        <f t="shared" si="775"/>
        <v>0</v>
      </c>
      <c r="KY53" s="1460">
        <f t="shared" si="776"/>
        <v>0</v>
      </c>
      <c r="KZ53" s="1460">
        <f t="shared" si="777"/>
        <v>0</v>
      </c>
      <c r="LA53" s="1460">
        <f t="shared" si="778"/>
        <v>0</v>
      </c>
      <c r="LB53" s="1460">
        <f t="shared" si="779"/>
        <v>0</v>
      </c>
      <c r="LC53" s="1460">
        <f t="shared" si="780"/>
        <v>0</v>
      </c>
      <c r="LD53" s="1460">
        <f t="shared" si="781"/>
        <v>0</v>
      </c>
      <c r="LE53" s="1460">
        <f t="shared" si="782"/>
        <v>0</v>
      </c>
      <c r="LF53" s="1460">
        <f t="shared" si="783"/>
        <v>0</v>
      </c>
      <c r="LG53" s="1460">
        <f t="shared" si="784"/>
        <v>0</v>
      </c>
      <c r="LH53" s="1460">
        <f t="shared" si="785"/>
        <v>0</v>
      </c>
      <c r="LI53" s="1460">
        <f t="shared" si="786"/>
        <v>0</v>
      </c>
      <c r="LJ53" s="1460">
        <f t="shared" si="787"/>
        <v>0</v>
      </c>
      <c r="LK53" s="1460">
        <f t="shared" si="788"/>
        <v>0</v>
      </c>
      <c r="LL53" s="1460">
        <f t="shared" si="789"/>
        <v>0</v>
      </c>
      <c r="LM53" s="1460">
        <f t="shared" si="790"/>
        <v>0</v>
      </c>
      <c r="LN53" s="1460">
        <f t="shared" si="791"/>
        <v>0</v>
      </c>
      <c r="LO53" s="1460">
        <f t="shared" si="792"/>
        <v>0</v>
      </c>
      <c r="LP53" s="1460">
        <f t="shared" si="793"/>
        <v>0</v>
      </c>
      <c r="LQ53" s="1460">
        <f t="shared" si="794"/>
        <v>0</v>
      </c>
      <c r="LR53" s="1460">
        <f t="shared" si="795"/>
        <v>0</v>
      </c>
      <c r="LS53" s="1460">
        <f t="shared" si="796"/>
        <v>0</v>
      </c>
      <c r="LW53" s="1467">
        <f t="shared" si="797"/>
        <v>0</v>
      </c>
      <c r="LX53" s="1467">
        <f t="shared" si="798"/>
        <v>0</v>
      </c>
      <c r="LY53" s="1467">
        <f t="shared" si="799"/>
        <v>0</v>
      </c>
      <c r="LZ53" s="1467">
        <f t="shared" si="800"/>
        <v>0</v>
      </c>
      <c r="MA53" s="1506"/>
      <c r="MB53" s="1460">
        <f t="shared" si="801"/>
        <v>0</v>
      </c>
      <c r="MC53" s="1460">
        <f t="shared" si="824"/>
        <v>0</v>
      </c>
      <c r="MD53" s="1460">
        <f t="shared" si="824"/>
        <v>0</v>
      </c>
      <c r="ME53" s="1460">
        <f t="shared" si="824"/>
        <v>0</v>
      </c>
      <c r="MF53" s="1460">
        <f t="shared" si="824"/>
        <v>0</v>
      </c>
      <c r="MG53" s="1460">
        <f t="shared" si="824"/>
        <v>0</v>
      </c>
      <c r="MH53" s="1460">
        <f t="shared" si="824"/>
        <v>0</v>
      </c>
      <c r="MI53" s="1460">
        <f t="shared" si="824"/>
        <v>0</v>
      </c>
      <c r="MJ53" s="1460">
        <f t="shared" si="824"/>
        <v>0</v>
      </c>
      <c r="MK53" s="1460">
        <f t="shared" si="824"/>
        <v>0</v>
      </c>
      <c r="ML53" s="1460">
        <f t="shared" si="824"/>
        <v>0</v>
      </c>
      <c r="MM53" s="1460">
        <f t="shared" si="824"/>
        <v>0</v>
      </c>
      <c r="MN53" s="1460">
        <f t="shared" si="824"/>
        <v>0</v>
      </c>
      <c r="MO53" s="1460">
        <f t="shared" si="824"/>
        <v>0</v>
      </c>
      <c r="MP53" s="1460">
        <f t="shared" si="824"/>
        <v>0</v>
      </c>
      <c r="MQ53" s="1460">
        <f t="shared" si="824"/>
        <v>0</v>
      </c>
      <c r="MR53" s="1460">
        <f t="shared" si="824"/>
        <v>0</v>
      </c>
      <c r="MS53" s="1460">
        <f t="shared" si="811"/>
        <v>0</v>
      </c>
      <c r="MT53" s="1460">
        <f t="shared" si="811"/>
        <v>0</v>
      </c>
      <c r="MU53" s="1460">
        <f t="shared" si="811"/>
        <v>0</v>
      </c>
      <c r="MV53" s="1460">
        <f t="shared" si="811"/>
        <v>0</v>
      </c>
      <c r="MW53" s="1460">
        <f t="shared" si="811"/>
        <v>0</v>
      </c>
      <c r="MX53" s="1460">
        <f t="shared" si="811"/>
        <v>0</v>
      </c>
      <c r="MY53" s="1460">
        <f t="shared" si="811"/>
        <v>0</v>
      </c>
      <c r="MZ53" s="1460">
        <f t="shared" si="811"/>
        <v>0</v>
      </c>
      <c r="NA53" s="1460">
        <f t="shared" si="811"/>
        <v>0</v>
      </c>
      <c r="NB53" s="1460">
        <f t="shared" si="811"/>
        <v>0</v>
      </c>
      <c r="NC53" s="1460">
        <f t="shared" si="811"/>
        <v>0</v>
      </c>
      <c r="ND53" s="1460">
        <f t="shared" si="811"/>
        <v>0</v>
      </c>
      <c r="NE53" s="1460">
        <f t="shared" si="811"/>
        <v>0</v>
      </c>
      <c r="NF53" s="1460">
        <f t="shared" si="811"/>
        <v>0</v>
      </c>
      <c r="NG53" s="1460">
        <f t="shared" ref="MS53:NH69" si="828">IF(NG$12&lt;$AO53,0,IF(NG$12&lt;=$AU53,(NG$8-$LW53)*$D53/12,IF(NG$12&gt;=$BF53,(NG$8-$LZ53)*$D53/12,IF(NG$12&gt;=$BE53,0,IF(NG$12&gt;=$BA53,(NG$8-$LY53)*$D53/12,IF(NG$12&gt;=$AZ53,0,IF(NG$12&gt;=$AV53,(NG$8-$LX53)*$D53/12,0)))))))</f>
        <v>0</v>
      </c>
      <c r="NH53" s="1460">
        <f t="shared" si="828"/>
        <v>0</v>
      </c>
      <c r="NI53" s="1460">
        <f t="shared" si="812"/>
        <v>0</v>
      </c>
      <c r="NJ53" s="1460">
        <f t="shared" si="812"/>
        <v>0</v>
      </c>
      <c r="NK53" s="1460">
        <f t="shared" si="812"/>
        <v>0</v>
      </c>
      <c r="NL53" s="1460">
        <f t="shared" si="812"/>
        <v>0</v>
      </c>
      <c r="NM53" s="1460">
        <f t="shared" si="812"/>
        <v>0</v>
      </c>
      <c r="NN53" s="1460">
        <f t="shared" si="812"/>
        <v>0</v>
      </c>
      <c r="NO53" s="1460">
        <f t="shared" si="812"/>
        <v>0</v>
      </c>
      <c r="NP53" s="1460">
        <f t="shared" si="812"/>
        <v>0</v>
      </c>
      <c r="NQ53" s="1460">
        <f t="shared" si="812"/>
        <v>0</v>
      </c>
      <c r="NR53" s="1460">
        <f t="shared" si="812"/>
        <v>0</v>
      </c>
      <c r="NS53" s="1460">
        <f t="shared" si="812"/>
        <v>0</v>
      </c>
      <c r="NT53" s="1460">
        <f t="shared" si="812"/>
        <v>0</v>
      </c>
      <c r="NU53" s="1460">
        <f t="shared" si="812"/>
        <v>0</v>
      </c>
      <c r="NV53" s="1460">
        <f t="shared" si="812"/>
        <v>0</v>
      </c>
      <c r="NW53" s="1460">
        <f t="shared" ref="NI53:NX69" si="829">IF(NW$12&lt;$AO53,0,IF(NW$12&lt;=$AU53,(NW$8-$LW53)*$D53/12,IF(NW$12&gt;=$BF53,(NW$8-$LZ53)*$D53/12,IF(NW$12&gt;=$BE53,0,IF(NW$12&gt;=$BA53,(NW$8-$LY53)*$D53/12,IF(NW$12&gt;=$AZ53,0,IF(NW$12&gt;=$AV53,(NW$8-$LX53)*$D53/12,0)))))))</f>
        <v>0</v>
      </c>
      <c r="NX53" s="1460">
        <f t="shared" si="829"/>
        <v>0</v>
      </c>
      <c r="NY53" s="1460">
        <f t="shared" si="814"/>
        <v>0</v>
      </c>
      <c r="NZ53" s="1460">
        <f t="shared" si="814"/>
        <v>0</v>
      </c>
      <c r="OA53" s="1460">
        <f t="shared" si="814"/>
        <v>0</v>
      </c>
      <c r="OB53" s="1460">
        <f t="shared" si="814"/>
        <v>0</v>
      </c>
      <c r="OC53" s="1460">
        <f t="shared" si="814"/>
        <v>0</v>
      </c>
      <c r="OD53" s="1460">
        <f t="shared" si="814"/>
        <v>0</v>
      </c>
      <c r="OE53" s="1460">
        <f t="shared" si="814"/>
        <v>0</v>
      </c>
      <c r="OF53" s="1460">
        <f t="shared" si="814"/>
        <v>0</v>
      </c>
      <c r="OG53" s="1460">
        <f t="shared" si="814"/>
        <v>0</v>
      </c>
      <c r="OH53" s="1460">
        <f t="shared" si="814"/>
        <v>0</v>
      </c>
      <c r="OI53" s="1460">
        <f t="shared" si="814"/>
        <v>0</v>
      </c>
      <c r="OJ53" s="1460">
        <f t="shared" si="814"/>
        <v>0</v>
      </c>
      <c r="OK53" s="1460">
        <f t="shared" si="814"/>
        <v>0</v>
      </c>
      <c r="OL53" s="1460">
        <f t="shared" si="814"/>
        <v>0</v>
      </c>
      <c r="OM53" s="1460">
        <f t="shared" si="814"/>
        <v>0</v>
      </c>
      <c r="ON53" s="1460">
        <f t="shared" ref="NY53:ON69" si="830">IF(ON$12&lt;$AO53,0,IF(ON$12&lt;=$AU53,(ON$8-$LW53)*$D53/12,IF(ON$12&gt;=$BF53,(ON$8-$LZ53)*$D53/12,IF(ON$12&gt;=$BE53,0,IF(ON$12&gt;=$BA53,(ON$8-$LY53)*$D53/12,IF(ON$12&gt;=$AZ53,0,IF(ON$12&gt;=$AV53,(ON$8-$LX53)*$D53/12,0)))))))</f>
        <v>0</v>
      </c>
      <c r="OO53" s="1460">
        <f t="shared" si="813"/>
        <v>0</v>
      </c>
      <c r="OP53" s="1460">
        <f t="shared" si="825"/>
        <v>0</v>
      </c>
      <c r="OQ53" s="1460">
        <f t="shared" si="825"/>
        <v>0</v>
      </c>
      <c r="OR53" s="1460">
        <f t="shared" si="825"/>
        <v>0</v>
      </c>
      <c r="OS53" s="1460">
        <f t="shared" si="825"/>
        <v>0</v>
      </c>
      <c r="OT53" s="1460">
        <f t="shared" si="825"/>
        <v>0</v>
      </c>
      <c r="OU53" s="1460">
        <f t="shared" si="825"/>
        <v>0</v>
      </c>
      <c r="OV53" s="1460">
        <f t="shared" si="825"/>
        <v>0</v>
      </c>
      <c r="OW53" s="1460">
        <f t="shared" si="825"/>
        <v>0</v>
      </c>
      <c r="OX53" s="1460">
        <f t="shared" si="825"/>
        <v>0</v>
      </c>
      <c r="OY53" s="1460">
        <f t="shared" si="825"/>
        <v>0</v>
      </c>
      <c r="OZ53" s="1460">
        <f t="shared" si="825"/>
        <v>0</v>
      </c>
      <c r="PA53" s="1460">
        <f t="shared" si="825"/>
        <v>0</v>
      </c>
      <c r="PB53" s="1460">
        <f t="shared" si="825"/>
        <v>0</v>
      </c>
      <c r="PC53" s="1460">
        <f t="shared" si="825"/>
        <v>0</v>
      </c>
      <c r="PD53" s="1460">
        <f t="shared" si="825"/>
        <v>0</v>
      </c>
      <c r="PE53" s="1460">
        <f t="shared" si="825"/>
        <v>0</v>
      </c>
      <c r="PF53" s="1460">
        <f t="shared" si="826"/>
        <v>0</v>
      </c>
      <c r="PG53" s="1460">
        <f t="shared" si="826"/>
        <v>0</v>
      </c>
      <c r="PH53" s="1460">
        <f t="shared" si="826"/>
        <v>0</v>
      </c>
      <c r="PI53" s="1460">
        <f t="shared" si="826"/>
        <v>0</v>
      </c>
      <c r="PJ53" s="1460">
        <f t="shared" si="826"/>
        <v>0</v>
      </c>
      <c r="PK53" s="1460">
        <f t="shared" si="826"/>
        <v>0</v>
      </c>
      <c r="PL53" s="1460">
        <f t="shared" si="826"/>
        <v>0</v>
      </c>
      <c r="PM53" s="1460">
        <f t="shared" si="826"/>
        <v>0</v>
      </c>
      <c r="PN53" s="1460">
        <f t="shared" si="826"/>
        <v>0</v>
      </c>
      <c r="PO53" s="1460">
        <f t="shared" si="826"/>
        <v>0</v>
      </c>
      <c r="PP53" s="1460">
        <f t="shared" si="826"/>
        <v>0</v>
      </c>
      <c r="PQ53" s="1460">
        <f t="shared" si="826"/>
        <v>0</v>
      </c>
      <c r="PR53" s="1460">
        <f t="shared" si="826"/>
        <v>0</v>
      </c>
      <c r="PS53" s="1460">
        <f t="shared" si="826"/>
        <v>0</v>
      </c>
      <c r="PT53" s="1460">
        <f t="shared" si="826"/>
        <v>0</v>
      </c>
      <c r="PU53" s="1460">
        <f t="shared" si="826"/>
        <v>0</v>
      </c>
      <c r="PV53" s="1460">
        <f t="shared" si="827"/>
        <v>0</v>
      </c>
      <c r="PW53" s="1460">
        <f t="shared" si="827"/>
        <v>0</v>
      </c>
      <c r="PX53" s="1460">
        <f t="shared" si="827"/>
        <v>0</v>
      </c>
      <c r="PY53" s="1460">
        <f t="shared" si="827"/>
        <v>0</v>
      </c>
      <c r="PZ53" s="1460">
        <f t="shared" si="827"/>
        <v>0</v>
      </c>
      <c r="QA53" s="1460">
        <f t="shared" si="827"/>
        <v>0</v>
      </c>
      <c r="QB53" s="1460">
        <f t="shared" si="827"/>
        <v>0</v>
      </c>
      <c r="QC53" s="1460">
        <f t="shared" si="827"/>
        <v>0</v>
      </c>
      <c r="QD53" s="1460">
        <f t="shared" si="827"/>
        <v>0</v>
      </c>
      <c r="QE53" s="1460">
        <f t="shared" si="827"/>
        <v>0</v>
      </c>
      <c r="QF53" s="1460">
        <f t="shared" si="827"/>
        <v>0</v>
      </c>
      <c r="QG53" s="1460">
        <f t="shared" si="827"/>
        <v>0</v>
      </c>
      <c r="QH53" s="1460">
        <f t="shared" si="827"/>
        <v>0</v>
      </c>
      <c r="QI53" s="1460">
        <f t="shared" si="827"/>
        <v>0</v>
      </c>
      <c r="QJ53" s="1460">
        <f t="shared" si="827"/>
        <v>0</v>
      </c>
      <c r="QK53" s="1460">
        <f t="shared" si="827"/>
        <v>0</v>
      </c>
      <c r="QL53" s="1460">
        <f t="shared" si="809"/>
        <v>0</v>
      </c>
      <c r="QM53" s="1460">
        <f t="shared" si="809"/>
        <v>0</v>
      </c>
      <c r="QN53" s="1460">
        <f t="shared" si="809"/>
        <v>0</v>
      </c>
      <c r="QO53" s="1460">
        <f t="shared" si="809"/>
        <v>0</v>
      </c>
      <c r="QP53" s="1460">
        <f t="shared" si="809"/>
        <v>0</v>
      </c>
      <c r="QQ53" s="1460">
        <f t="shared" si="809"/>
        <v>0</v>
      </c>
    </row>
    <row r="54" spans="1:459" s="1466" customFormat="1" ht="22.5" customHeight="1">
      <c r="A54" s="1468"/>
      <c r="B54" s="1469"/>
      <c r="C54" s="1469"/>
      <c r="D54" s="1470"/>
      <c r="E54" s="1471"/>
      <c r="F54" s="1472"/>
      <c r="G54" s="1472"/>
      <c r="H54" s="1473">
        <f t="shared" si="639"/>
        <v>0</v>
      </c>
      <c r="I54" s="1474">
        <v>0</v>
      </c>
      <c r="J54" s="1475">
        <f t="shared" si="437"/>
        <v>0</v>
      </c>
      <c r="K54" s="1476">
        <v>0</v>
      </c>
      <c r="L54" s="1477">
        <f t="shared" si="640"/>
        <v>0</v>
      </c>
      <c r="M54" s="1477">
        <f t="shared" si="641"/>
        <v>0</v>
      </c>
      <c r="N54" s="1478"/>
      <c r="O54" s="1479">
        <v>0</v>
      </c>
      <c r="P54" s="1480">
        <v>0</v>
      </c>
      <c r="Q54" s="1828">
        <v>0</v>
      </c>
      <c r="R54" s="1831">
        <f t="shared" si="642"/>
        <v>0</v>
      </c>
      <c r="S54" s="1481">
        <f>IF(AND(SUM(O54:Q54)=0,N54="NNN"),MIN('Operating History and Pro Forma'!$M$33,'Operating History and Pro Forma'!$T$15)*D54,SUM(O54:Q54)*D54)</f>
        <v>0</v>
      </c>
      <c r="T54" s="1482">
        <f t="shared" si="643"/>
        <v>0</v>
      </c>
      <c r="U54" s="1483">
        <f t="shared" si="644"/>
        <v>0</v>
      </c>
      <c r="V54" s="1480"/>
      <c r="W54" s="1514"/>
      <c r="X54" s="1486" t="str">
        <f t="shared" si="645"/>
        <v/>
      </c>
      <c r="Y54" s="1487">
        <f t="shared" si="646"/>
        <v>0</v>
      </c>
      <c r="Z54" s="1488"/>
      <c r="AA54" s="1488"/>
      <c r="AB54" s="1488"/>
      <c r="AC54" s="1488"/>
      <c r="AD54" s="1489">
        <f t="shared" si="647"/>
        <v>0</v>
      </c>
      <c r="AE54" s="1490" t="str">
        <f t="shared" si="648"/>
        <v/>
      </c>
      <c r="AF54" s="1491">
        <f t="shared" si="649"/>
        <v>0</v>
      </c>
      <c r="AG54" s="1492">
        <f t="shared" si="650"/>
        <v>0</v>
      </c>
      <c r="AH54" s="1493">
        <f t="shared" si="802"/>
        <v>0</v>
      </c>
      <c r="AI54" s="1493">
        <f t="shared" si="802"/>
        <v>0</v>
      </c>
      <c r="AJ54" s="1494">
        <f t="shared" si="802"/>
        <v>0</v>
      </c>
      <c r="AK54" s="1494">
        <f t="shared" si="802"/>
        <v>0</v>
      </c>
      <c r="AL54" s="1495">
        <f t="shared" si="802"/>
        <v>0</v>
      </c>
      <c r="AM54" s="1496">
        <f t="shared" si="802"/>
        <v>0</v>
      </c>
      <c r="AN54" s="1497">
        <f t="shared" si="399"/>
        <v>0</v>
      </c>
      <c r="AO54" s="1498">
        <f t="shared" si="443"/>
        <v>0</v>
      </c>
      <c r="AP54" s="1499">
        <f t="shared" si="651"/>
        <v>0</v>
      </c>
      <c r="AQ54" s="1500">
        <f t="shared" si="652"/>
        <v>0</v>
      </c>
      <c r="AR54" s="1501">
        <f t="shared" si="653"/>
        <v>0</v>
      </c>
      <c r="AS54" s="1498">
        <f t="shared" si="403"/>
        <v>0</v>
      </c>
      <c r="AT54" s="1501">
        <f t="shared" si="654"/>
        <v>0</v>
      </c>
      <c r="AU54" s="1498">
        <f t="shared" si="655"/>
        <v>1</v>
      </c>
      <c r="AV54" s="1498">
        <f t="shared" si="656"/>
        <v>2</v>
      </c>
      <c r="AW54" s="1499">
        <f t="shared" si="657"/>
        <v>0</v>
      </c>
      <c r="AX54" s="1502">
        <f t="shared" si="658"/>
        <v>0</v>
      </c>
      <c r="AY54" s="1503">
        <f t="shared" si="659"/>
        <v>0</v>
      </c>
      <c r="AZ54" s="1498">
        <f t="shared" si="660"/>
        <v>2</v>
      </c>
      <c r="BA54" s="1498">
        <f t="shared" si="661"/>
        <v>3</v>
      </c>
      <c r="BB54" s="1499">
        <f t="shared" si="662"/>
        <v>0</v>
      </c>
      <c r="BC54" s="1502">
        <f t="shared" si="663"/>
        <v>0</v>
      </c>
      <c r="BD54" s="1503">
        <f t="shared" si="664"/>
        <v>0</v>
      </c>
      <c r="BE54" s="1498">
        <f t="shared" si="665"/>
        <v>3</v>
      </c>
      <c r="BF54" s="1498">
        <f t="shared" si="666"/>
        <v>4</v>
      </c>
      <c r="BG54" s="1499">
        <f t="shared" si="667"/>
        <v>0</v>
      </c>
      <c r="BH54" s="1502">
        <f t="shared" si="668"/>
        <v>0</v>
      </c>
      <c r="BI54" s="1502">
        <f t="shared" si="669"/>
        <v>0</v>
      </c>
      <c r="BJ54" s="1504">
        <f t="shared" si="670"/>
        <v>1900</v>
      </c>
      <c r="BK54" s="1505" t="str">
        <f t="shared" si="671"/>
        <v/>
      </c>
      <c r="BL54" s="1506"/>
      <c r="BM54" s="1507">
        <f t="shared" si="672"/>
        <v>0</v>
      </c>
      <c r="BN54" s="1508">
        <f t="shared" si="823"/>
        <v>0</v>
      </c>
      <c r="BO54" s="1508">
        <f t="shared" si="823"/>
        <v>0</v>
      </c>
      <c r="BP54" s="1508">
        <f t="shared" si="823"/>
        <v>0</v>
      </c>
      <c r="BQ54" s="1508">
        <f t="shared" si="823"/>
        <v>0</v>
      </c>
      <c r="BR54" s="1508">
        <f t="shared" si="823"/>
        <v>0</v>
      </c>
      <c r="BS54" s="1508">
        <f t="shared" si="823"/>
        <v>0</v>
      </c>
      <c r="BT54" s="1508">
        <f t="shared" si="823"/>
        <v>0</v>
      </c>
      <c r="BU54" s="1508">
        <f t="shared" si="823"/>
        <v>0</v>
      </c>
      <c r="BV54" s="1508">
        <f t="shared" si="823"/>
        <v>0</v>
      </c>
      <c r="BW54" s="1508">
        <f t="shared" si="823"/>
        <v>0</v>
      </c>
      <c r="BX54" s="1508">
        <f t="shared" si="823"/>
        <v>0</v>
      </c>
      <c r="BY54" s="1507">
        <f t="shared" si="823"/>
        <v>0</v>
      </c>
      <c r="BZ54" s="1508">
        <f t="shared" si="823"/>
        <v>0</v>
      </c>
      <c r="CA54" s="1508">
        <f t="shared" si="823"/>
        <v>0</v>
      </c>
      <c r="CB54" s="1508">
        <f t="shared" si="823"/>
        <v>0</v>
      </c>
      <c r="CC54" s="1508">
        <f t="shared" si="823"/>
        <v>0</v>
      </c>
      <c r="CD54" s="1508">
        <f t="shared" si="816"/>
        <v>0</v>
      </c>
      <c r="CE54" s="1508">
        <f t="shared" si="816"/>
        <v>0</v>
      </c>
      <c r="CF54" s="1508">
        <f t="shared" si="816"/>
        <v>0</v>
      </c>
      <c r="CG54" s="1508">
        <f t="shared" si="816"/>
        <v>0</v>
      </c>
      <c r="CH54" s="1508">
        <f t="shared" si="816"/>
        <v>0</v>
      </c>
      <c r="CI54" s="1508">
        <f t="shared" si="816"/>
        <v>0</v>
      </c>
      <c r="CJ54" s="1509">
        <f t="shared" si="816"/>
        <v>0</v>
      </c>
      <c r="CK54" s="1507">
        <f t="shared" si="816"/>
        <v>0</v>
      </c>
      <c r="CL54" s="1508">
        <f t="shared" si="816"/>
        <v>0</v>
      </c>
      <c r="CM54" s="1508">
        <f t="shared" si="816"/>
        <v>0</v>
      </c>
      <c r="CN54" s="1508">
        <f t="shared" si="816"/>
        <v>0</v>
      </c>
      <c r="CO54" s="1508">
        <f t="shared" si="816"/>
        <v>0</v>
      </c>
      <c r="CP54" s="1508">
        <f t="shared" si="816"/>
        <v>0</v>
      </c>
      <c r="CQ54" s="1508">
        <f t="shared" si="816"/>
        <v>0</v>
      </c>
      <c r="CR54" s="1508">
        <f t="shared" si="816"/>
        <v>0</v>
      </c>
      <c r="CS54" s="1508">
        <f t="shared" si="816"/>
        <v>0</v>
      </c>
      <c r="CT54" s="1508">
        <f t="shared" si="817"/>
        <v>0</v>
      </c>
      <c r="CU54" s="1508">
        <f t="shared" si="817"/>
        <v>0</v>
      </c>
      <c r="CV54" s="1509">
        <f t="shared" si="817"/>
        <v>0</v>
      </c>
      <c r="CW54" s="1508">
        <f t="shared" si="817"/>
        <v>0</v>
      </c>
      <c r="CX54" s="1508">
        <f t="shared" si="817"/>
        <v>0</v>
      </c>
      <c r="CY54" s="1508">
        <f t="shared" si="817"/>
        <v>0</v>
      </c>
      <c r="CZ54" s="1508">
        <f t="shared" si="817"/>
        <v>0</v>
      </c>
      <c r="DA54" s="1508">
        <f t="shared" si="817"/>
        <v>0</v>
      </c>
      <c r="DB54" s="1508">
        <f t="shared" si="817"/>
        <v>0</v>
      </c>
      <c r="DC54" s="1508">
        <f t="shared" si="817"/>
        <v>0</v>
      </c>
      <c r="DD54" s="1508">
        <f t="shared" si="817"/>
        <v>0</v>
      </c>
      <c r="DE54" s="1508">
        <f t="shared" si="817"/>
        <v>0</v>
      </c>
      <c r="DF54" s="1508">
        <f t="shared" si="817"/>
        <v>0</v>
      </c>
      <c r="DG54" s="1508">
        <f t="shared" si="817"/>
        <v>0</v>
      </c>
      <c r="DH54" s="1509">
        <f t="shared" si="817"/>
        <v>0</v>
      </c>
      <c r="DI54" s="1508">
        <f t="shared" si="817"/>
        <v>0</v>
      </c>
      <c r="DJ54" s="1508">
        <f t="shared" si="818"/>
        <v>0</v>
      </c>
      <c r="DK54" s="1508">
        <f t="shared" si="818"/>
        <v>0</v>
      </c>
      <c r="DL54" s="1508">
        <f t="shared" si="818"/>
        <v>0</v>
      </c>
      <c r="DM54" s="1508">
        <f t="shared" si="818"/>
        <v>0</v>
      </c>
      <c r="DN54" s="1508">
        <f t="shared" si="818"/>
        <v>0</v>
      </c>
      <c r="DO54" s="1508">
        <f t="shared" si="818"/>
        <v>0</v>
      </c>
      <c r="DP54" s="1508">
        <f t="shared" si="818"/>
        <v>0</v>
      </c>
      <c r="DQ54" s="1508">
        <f t="shared" si="818"/>
        <v>0</v>
      </c>
      <c r="DR54" s="1508">
        <f t="shared" si="818"/>
        <v>0</v>
      </c>
      <c r="DS54" s="1508">
        <f t="shared" si="818"/>
        <v>0</v>
      </c>
      <c r="DT54" s="1509">
        <f t="shared" si="818"/>
        <v>0</v>
      </c>
      <c r="DU54" s="1507">
        <f t="shared" si="818"/>
        <v>0</v>
      </c>
      <c r="DV54" s="1508">
        <f t="shared" si="818"/>
        <v>0</v>
      </c>
      <c r="DW54" s="1508">
        <f t="shared" si="818"/>
        <v>0</v>
      </c>
      <c r="DX54" s="1508">
        <f t="shared" si="818"/>
        <v>0</v>
      </c>
      <c r="DY54" s="1508">
        <f t="shared" si="818"/>
        <v>0</v>
      </c>
      <c r="DZ54" s="1508">
        <f t="shared" si="819"/>
        <v>0</v>
      </c>
      <c r="EA54" s="1508">
        <f t="shared" si="819"/>
        <v>0</v>
      </c>
      <c r="EB54" s="1508">
        <f t="shared" si="819"/>
        <v>0</v>
      </c>
      <c r="EC54" s="1508">
        <f t="shared" si="819"/>
        <v>0</v>
      </c>
      <c r="ED54" s="1508">
        <f t="shared" si="819"/>
        <v>0</v>
      </c>
      <c r="EE54" s="1508">
        <f t="shared" si="819"/>
        <v>0</v>
      </c>
      <c r="EF54" s="1508">
        <f t="shared" si="819"/>
        <v>0</v>
      </c>
      <c r="EG54" s="1507">
        <f t="shared" si="819"/>
        <v>0</v>
      </c>
      <c r="EH54" s="1508">
        <f t="shared" si="819"/>
        <v>0</v>
      </c>
      <c r="EI54" s="1508">
        <f t="shared" si="819"/>
        <v>0</v>
      </c>
      <c r="EJ54" s="1508">
        <f t="shared" si="819"/>
        <v>0</v>
      </c>
      <c r="EK54" s="1508">
        <f t="shared" si="819"/>
        <v>0</v>
      </c>
      <c r="EL54" s="1508">
        <f t="shared" si="819"/>
        <v>0</v>
      </c>
      <c r="EM54" s="1508">
        <f t="shared" si="819"/>
        <v>0</v>
      </c>
      <c r="EN54" s="1508">
        <f t="shared" si="819"/>
        <v>0</v>
      </c>
      <c r="EO54" s="1508">
        <f t="shared" si="819"/>
        <v>0</v>
      </c>
      <c r="EP54" s="1508">
        <f t="shared" si="820"/>
        <v>0</v>
      </c>
      <c r="EQ54" s="1508">
        <f t="shared" si="820"/>
        <v>0</v>
      </c>
      <c r="ER54" s="1509">
        <f t="shared" si="820"/>
        <v>0</v>
      </c>
      <c r="ES54" s="1507">
        <f t="shared" si="820"/>
        <v>0</v>
      </c>
      <c r="ET54" s="1508">
        <f t="shared" si="820"/>
        <v>0</v>
      </c>
      <c r="EU54" s="1508">
        <f t="shared" si="820"/>
        <v>0</v>
      </c>
      <c r="EV54" s="1508">
        <f t="shared" si="820"/>
        <v>0</v>
      </c>
      <c r="EW54" s="1508">
        <f t="shared" si="820"/>
        <v>0</v>
      </c>
      <c r="EX54" s="1508">
        <f t="shared" si="820"/>
        <v>0</v>
      </c>
      <c r="EY54" s="1508">
        <f t="shared" si="820"/>
        <v>0</v>
      </c>
      <c r="EZ54" s="1508">
        <f t="shared" si="820"/>
        <v>0</v>
      </c>
      <c r="FA54" s="1508">
        <f t="shared" si="820"/>
        <v>0</v>
      </c>
      <c r="FB54" s="1508">
        <f t="shared" si="820"/>
        <v>0</v>
      </c>
      <c r="FC54" s="1508">
        <f t="shared" si="820"/>
        <v>0</v>
      </c>
      <c r="FD54" s="1509">
        <f t="shared" si="820"/>
        <v>0</v>
      </c>
      <c r="FE54" s="1508">
        <f t="shared" si="820"/>
        <v>0</v>
      </c>
      <c r="FF54" s="1508">
        <f t="shared" si="821"/>
        <v>0</v>
      </c>
      <c r="FG54" s="1508">
        <f t="shared" si="822"/>
        <v>0</v>
      </c>
      <c r="FH54" s="1508">
        <f t="shared" si="822"/>
        <v>0</v>
      </c>
      <c r="FI54" s="1508">
        <f t="shared" si="822"/>
        <v>0</v>
      </c>
      <c r="FJ54" s="1508">
        <f t="shared" si="822"/>
        <v>0</v>
      </c>
      <c r="FK54" s="1508">
        <f t="shared" si="822"/>
        <v>0</v>
      </c>
      <c r="FL54" s="1508">
        <f t="shared" si="822"/>
        <v>0</v>
      </c>
      <c r="FM54" s="1508">
        <f t="shared" si="822"/>
        <v>0</v>
      </c>
      <c r="FN54" s="1508">
        <f t="shared" si="822"/>
        <v>0</v>
      </c>
      <c r="FO54" s="1508">
        <f t="shared" si="822"/>
        <v>0</v>
      </c>
      <c r="FP54" s="1509">
        <f t="shared" si="822"/>
        <v>0</v>
      </c>
      <c r="FQ54" s="1508">
        <f t="shared" si="822"/>
        <v>0</v>
      </c>
      <c r="FR54" s="1508">
        <f t="shared" si="822"/>
        <v>0</v>
      </c>
      <c r="FS54" s="1508">
        <f t="shared" si="822"/>
        <v>0</v>
      </c>
      <c r="FT54" s="1508">
        <f t="shared" si="822"/>
        <v>0</v>
      </c>
      <c r="FU54" s="1508">
        <f t="shared" si="822"/>
        <v>0</v>
      </c>
      <c r="FV54" s="1508">
        <f t="shared" si="822"/>
        <v>0</v>
      </c>
      <c r="FW54" s="1508">
        <f t="shared" si="804"/>
        <v>0</v>
      </c>
      <c r="FX54" s="1508">
        <f t="shared" si="804"/>
        <v>0</v>
      </c>
      <c r="FY54" s="1508">
        <f t="shared" si="804"/>
        <v>0</v>
      </c>
      <c r="FZ54" s="1508">
        <f t="shared" si="804"/>
        <v>0</v>
      </c>
      <c r="GA54" s="1508">
        <f t="shared" si="804"/>
        <v>0</v>
      </c>
      <c r="GB54" s="1509">
        <f t="shared" si="804"/>
        <v>0</v>
      </c>
      <c r="GC54" s="1506"/>
      <c r="GD54" s="1458">
        <f t="shared" si="673"/>
        <v>1</v>
      </c>
      <c r="GE54" s="1510">
        <f t="shared" si="815"/>
        <v>0</v>
      </c>
      <c r="GF54" s="1511">
        <f t="shared" si="815"/>
        <v>0</v>
      </c>
      <c r="GG54" s="1511">
        <f t="shared" si="815"/>
        <v>0</v>
      </c>
      <c r="GH54" s="1511">
        <f t="shared" si="815"/>
        <v>0</v>
      </c>
      <c r="GI54" s="1511">
        <f t="shared" si="815"/>
        <v>0</v>
      </c>
      <c r="GJ54" s="1511">
        <f t="shared" si="815"/>
        <v>0</v>
      </c>
      <c r="GK54" s="1511">
        <f t="shared" si="815"/>
        <v>0</v>
      </c>
      <c r="GL54" s="1511">
        <f t="shared" si="815"/>
        <v>0</v>
      </c>
      <c r="GM54" s="1511">
        <f t="shared" si="815"/>
        <v>0</v>
      </c>
      <c r="GN54" s="1512">
        <f t="shared" si="815"/>
        <v>0</v>
      </c>
      <c r="GO54" s="1513">
        <f t="shared" si="674"/>
        <v>0</v>
      </c>
      <c r="GP54" s="1506"/>
      <c r="GQ54" s="1510">
        <f t="shared" si="806"/>
        <v>0</v>
      </c>
      <c r="GR54" s="1511">
        <f t="shared" si="806"/>
        <v>0</v>
      </c>
      <c r="GS54" s="1511">
        <f t="shared" si="806"/>
        <v>0</v>
      </c>
      <c r="GT54" s="1511">
        <f t="shared" si="806"/>
        <v>0</v>
      </c>
      <c r="GU54" s="1511">
        <f t="shared" si="806"/>
        <v>0</v>
      </c>
      <c r="GV54" s="1511">
        <f t="shared" si="806"/>
        <v>0</v>
      </c>
      <c r="GW54" s="1511">
        <f t="shared" si="806"/>
        <v>0</v>
      </c>
      <c r="GX54" s="1511">
        <f t="shared" si="806"/>
        <v>0</v>
      </c>
      <c r="GY54" s="1511">
        <f t="shared" si="806"/>
        <v>0</v>
      </c>
      <c r="GZ54" s="1512">
        <f t="shared" si="806"/>
        <v>0</v>
      </c>
      <c r="HA54" s="1513">
        <f t="shared" si="675"/>
        <v>0</v>
      </c>
      <c r="HB54" s="1506">
        <f t="shared" si="676"/>
        <v>1</v>
      </c>
      <c r="HC54" s="1506"/>
      <c r="HD54" s="1508">
        <f t="shared" si="677"/>
        <v>0</v>
      </c>
      <c r="HE54" s="1460">
        <f t="shared" si="678"/>
        <v>0</v>
      </c>
      <c r="HF54" s="1460">
        <f t="shared" si="679"/>
        <v>0</v>
      </c>
      <c r="HG54" s="1460">
        <f t="shared" si="680"/>
        <v>0</v>
      </c>
      <c r="HH54" s="1460">
        <f t="shared" si="681"/>
        <v>0</v>
      </c>
      <c r="HI54" s="1460">
        <f t="shared" si="682"/>
        <v>0</v>
      </c>
      <c r="HJ54" s="1460">
        <f t="shared" si="683"/>
        <v>0</v>
      </c>
      <c r="HK54" s="1460">
        <f t="shared" si="684"/>
        <v>0</v>
      </c>
      <c r="HL54" s="1460">
        <f t="shared" si="685"/>
        <v>0</v>
      </c>
      <c r="HM54" s="1460">
        <f t="shared" si="686"/>
        <v>0</v>
      </c>
      <c r="HN54" s="1460">
        <f t="shared" si="687"/>
        <v>0</v>
      </c>
      <c r="HO54" s="1460">
        <f t="shared" si="688"/>
        <v>0</v>
      </c>
      <c r="HP54" s="1460">
        <f t="shared" si="689"/>
        <v>0</v>
      </c>
      <c r="HQ54" s="1460">
        <f t="shared" si="690"/>
        <v>0</v>
      </c>
      <c r="HR54" s="1460">
        <f t="shared" si="691"/>
        <v>0</v>
      </c>
      <c r="HS54" s="1460">
        <f t="shared" si="692"/>
        <v>0</v>
      </c>
      <c r="HT54" s="1460">
        <f t="shared" si="693"/>
        <v>0</v>
      </c>
      <c r="HU54" s="1460">
        <f t="shared" si="694"/>
        <v>0</v>
      </c>
      <c r="HV54" s="1460">
        <f t="shared" si="695"/>
        <v>0</v>
      </c>
      <c r="HW54" s="1460">
        <f t="shared" si="696"/>
        <v>0</v>
      </c>
      <c r="HX54" s="1460">
        <f t="shared" si="697"/>
        <v>0</v>
      </c>
      <c r="HY54" s="1460">
        <f t="shared" si="698"/>
        <v>0</v>
      </c>
      <c r="HZ54" s="1460">
        <f t="shared" si="699"/>
        <v>0</v>
      </c>
      <c r="IA54" s="1460">
        <f t="shared" si="700"/>
        <v>0</v>
      </c>
      <c r="IB54" s="1460">
        <f t="shared" si="701"/>
        <v>0</v>
      </c>
      <c r="IC54" s="1460">
        <f t="shared" si="702"/>
        <v>0</v>
      </c>
      <c r="ID54" s="1460">
        <f t="shared" si="703"/>
        <v>0</v>
      </c>
      <c r="IE54" s="1460">
        <f t="shared" si="704"/>
        <v>0</v>
      </c>
      <c r="IF54" s="1460">
        <f t="shared" si="705"/>
        <v>0</v>
      </c>
      <c r="IG54" s="1460">
        <f t="shared" si="706"/>
        <v>0</v>
      </c>
      <c r="IH54" s="1460">
        <f t="shared" si="707"/>
        <v>0</v>
      </c>
      <c r="II54" s="1460">
        <f t="shared" si="708"/>
        <v>0</v>
      </c>
      <c r="IJ54" s="1460">
        <f t="shared" si="709"/>
        <v>0</v>
      </c>
      <c r="IK54" s="1460">
        <f t="shared" si="710"/>
        <v>0</v>
      </c>
      <c r="IL54" s="1460">
        <f t="shared" si="711"/>
        <v>0</v>
      </c>
      <c r="IM54" s="1460">
        <f t="shared" si="712"/>
        <v>0</v>
      </c>
      <c r="IN54" s="1460">
        <f t="shared" si="713"/>
        <v>0</v>
      </c>
      <c r="IO54" s="1460">
        <f t="shared" si="714"/>
        <v>0</v>
      </c>
      <c r="IP54" s="1460">
        <f t="shared" si="715"/>
        <v>0</v>
      </c>
      <c r="IQ54" s="1460">
        <f t="shared" si="716"/>
        <v>0</v>
      </c>
      <c r="IR54" s="1460">
        <f t="shared" si="717"/>
        <v>0</v>
      </c>
      <c r="IS54" s="1460">
        <f t="shared" si="718"/>
        <v>0</v>
      </c>
      <c r="IT54" s="1460">
        <f t="shared" si="719"/>
        <v>0</v>
      </c>
      <c r="IU54" s="1460">
        <f t="shared" si="720"/>
        <v>0</v>
      </c>
      <c r="IV54" s="1460">
        <f t="shared" si="721"/>
        <v>0</v>
      </c>
      <c r="IW54" s="1460">
        <f t="shared" si="722"/>
        <v>0</v>
      </c>
      <c r="IX54" s="1460">
        <f t="shared" si="723"/>
        <v>0</v>
      </c>
      <c r="IY54" s="1460">
        <f t="shared" si="724"/>
        <v>0</v>
      </c>
      <c r="IZ54" s="1460">
        <f t="shared" si="725"/>
        <v>0</v>
      </c>
      <c r="JA54" s="1460">
        <f t="shared" si="726"/>
        <v>0</v>
      </c>
      <c r="JB54" s="1460">
        <f t="shared" si="727"/>
        <v>0</v>
      </c>
      <c r="JC54" s="1460">
        <f t="shared" si="728"/>
        <v>0</v>
      </c>
      <c r="JD54" s="1460">
        <f t="shared" si="729"/>
        <v>0</v>
      </c>
      <c r="JE54" s="1460">
        <f t="shared" si="730"/>
        <v>0</v>
      </c>
      <c r="JF54" s="1460">
        <f t="shared" si="731"/>
        <v>0</v>
      </c>
      <c r="JG54" s="1460">
        <f t="shared" si="732"/>
        <v>0</v>
      </c>
      <c r="JH54" s="1460">
        <f t="shared" si="733"/>
        <v>0</v>
      </c>
      <c r="JI54" s="1460">
        <f t="shared" si="734"/>
        <v>0</v>
      </c>
      <c r="JJ54" s="1460">
        <f t="shared" si="735"/>
        <v>0</v>
      </c>
      <c r="JK54" s="1460">
        <f t="shared" si="736"/>
        <v>0</v>
      </c>
      <c r="JL54" s="1460">
        <f t="shared" si="737"/>
        <v>0</v>
      </c>
      <c r="JM54" s="1460">
        <f t="shared" si="738"/>
        <v>0</v>
      </c>
      <c r="JN54" s="1460">
        <f t="shared" si="739"/>
        <v>0</v>
      </c>
      <c r="JO54" s="1460">
        <f t="shared" si="740"/>
        <v>0</v>
      </c>
      <c r="JP54" s="1460">
        <f t="shared" si="741"/>
        <v>0</v>
      </c>
      <c r="JQ54" s="1460">
        <f t="shared" si="742"/>
        <v>0</v>
      </c>
      <c r="JR54" s="1460">
        <f t="shared" si="743"/>
        <v>0</v>
      </c>
      <c r="JS54" s="1460">
        <f t="shared" si="744"/>
        <v>0</v>
      </c>
      <c r="JT54" s="1460">
        <f t="shared" si="745"/>
        <v>0</v>
      </c>
      <c r="JU54" s="1460">
        <f t="shared" si="746"/>
        <v>0</v>
      </c>
      <c r="JV54" s="1460">
        <f t="shared" si="747"/>
        <v>0</v>
      </c>
      <c r="JW54" s="1460">
        <f t="shared" si="748"/>
        <v>0</v>
      </c>
      <c r="JX54" s="1460">
        <f t="shared" si="749"/>
        <v>0</v>
      </c>
      <c r="JY54" s="1460">
        <f t="shared" si="750"/>
        <v>0</v>
      </c>
      <c r="JZ54" s="1460">
        <f t="shared" si="751"/>
        <v>0</v>
      </c>
      <c r="KA54" s="1460">
        <f t="shared" si="752"/>
        <v>0</v>
      </c>
      <c r="KB54" s="1460">
        <f t="shared" si="753"/>
        <v>0</v>
      </c>
      <c r="KC54" s="1460">
        <f t="shared" si="754"/>
        <v>0</v>
      </c>
      <c r="KD54" s="1460">
        <f t="shared" si="755"/>
        <v>0</v>
      </c>
      <c r="KE54" s="1460">
        <f t="shared" si="756"/>
        <v>0</v>
      </c>
      <c r="KF54" s="1460">
        <f t="shared" si="757"/>
        <v>0</v>
      </c>
      <c r="KG54" s="1460">
        <f t="shared" si="758"/>
        <v>0</v>
      </c>
      <c r="KH54" s="1460">
        <f t="shared" si="759"/>
        <v>0</v>
      </c>
      <c r="KI54" s="1460">
        <f t="shared" si="760"/>
        <v>0</v>
      </c>
      <c r="KJ54" s="1460">
        <f t="shared" si="761"/>
        <v>0</v>
      </c>
      <c r="KK54" s="1460">
        <f t="shared" si="762"/>
        <v>0</v>
      </c>
      <c r="KL54" s="1460">
        <f t="shared" si="763"/>
        <v>0</v>
      </c>
      <c r="KM54" s="1460">
        <f t="shared" si="764"/>
        <v>0</v>
      </c>
      <c r="KN54" s="1460">
        <f t="shared" si="765"/>
        <v>0</v>
      </c>
      <c r="KO54" s="1460">
        <f t="shared" si="766"/>
        <v>0</v>
      </c>
      <c r="KP54" s="1460">
        <f t="shared" si="767"/>
        <v>0</v>
      </c>
      <c r="KQ54" s="1460">
        <f t="shared" si="768"/>
        <v>0</v>
      </c>
      <c r="KR54" s="1460">
        <f t="shared" si="769"/>
        <v>0</v>
      </c>
      <c r="KS54" s="1460">
        <f t="shared" si="770"/>
        <v>0</v>
      </c>
      <c r="KT54" s="1460">
        <f t="shared" si="771"/>
        <v>0</v>
      </c>
      <c r="KU54" s="1460">
        <f t="shared" si="772"/>
        <v>0</v>
      </c>
      <c r="KV54" s="1460">
        <f t="shared" si="773"/>
        <v>0</v>
      </c>
      <c r="KW54" s="1460">
        <f t="shared" si="774"/>
        <v>0</v>
      </c>
      <c r="KX54" s="1460">
        <f t="shared" si="775"/>
        <v>0</v>
      </c>
      <c r="KY54" s="1460">
        <f t="shared" si="776"/>
        <v>0</v>
      </c>
      <c r="KZ54" s="1460">
        <f t="shared" si="777"/>
        <v>0</v>
      </c>
      <c r="LA54" s="1460">
        <f t="shared" si="778"/>
        <v>0</v>
      </c>
      <c r="LB54" s="1460">
        <f t="shared" si="779"/>
        <v>0</v>
      </c>
      <c r="LC54" s="1460">
        <f t="shared" si="780"/>
        <v>0</v>
      </c>
      <c r="LD54" s="1460">
        <f t="shared" si="781"/>
        <v>0</v>
      </c>
      <c r="LE54" s="1460">
        <f t="shared" si="782"/>
        <v>0</v>
      </c>
      <c r="LF54" s="1460">
        <f t="shared" si="783"/>
        <v>0</v>
      </c>
      <c r="LG54" s="1460">
        <f t="shared" si="784"/>
        <v>0</v>
      </c>
      <c r="LH54" s="1460">
        <f t="shared" si="785"/>
        <v>0</v>
      </c>
      <c r="LI54" s="1460">
        <f t="shared" si="786"/>
        <v>0</v>
      </c>
      <c r="LJ54" s="1460">
        <f t="shared" si="787"/>
        <v>0</v>
      </c>
      <c r="LK54" s="1460">
        <f t="shared" si="788"/>
        <v>0</v>
      </c>
      <c r="LL54" s="1460">
        <f t="shared" si="789"/>
        <v>0</v>
      </c>
      <c r="LM54" s="1460">
        <f t="shared" si="790"/>
        <v>0</v>
      </c>
      <c r="LN54" s="1460">
        <f t="shared" si="791"/>
        <v>0</v>
      </c>
      <c r="LO54" s="1460">
        <f t="shared" si="792"/>
        <v>0</v>
      </c>
      <c r="LP54" s="1460">
        <f t="shared" si="793"/>
        <v>0</v>
      </c>
      <c r="LQ54" s="1460">
        <f t="shared" si="794"/>
        <v>0</v>
      </c>
      <c r="LR54" s="1460">
        <f t="shared" si="795"/>
        <v>0</v>
      </c>
      <c r="LS54" s="1460">
        <f t="shared" si="796"/>
        <v>0</v>
      </c>
      <c r="LW54" s="1467">
        <f t="shared" si="797"/>
        <v>0</v>
      </c>
      <c r="LX54" s="1467">
        <f t="shared" si="798"/>
        <v>0</v>
      </c>
      <c r="LY54" s="1467">
        <f t="shared" si="799"/>
        <v>0</v>
      </c>
      <c r="LZ54" s="1467">
        <f t="shared" si="800"/>
        <v>0</v>
      </c>
      <c r="MA54" s="1506"/>
      <c r="MB54" s="1460">
        <f t="shared" si="801"/>
        <v>0</v>
      </c>
      <c r="MC54" s="1460">
        <f t="shared" si="824"/>
        <v>0</v>
      </c>
      <c r="MD54" s="1460">
        <f t="shared" si="824"/>
        <v>0</v>
      </c>
      <c r="ME54" s="1460">
        <f t="shared" si="824"/>
        <v>0</v>
      </c>
      <c r="MF54" s="1460">
        <f t="shared" si="824"/>
        <v>0</v>
      </c>
      <c r="MG54" s="1460">
        <f t="shared" si="824"/>
        <v>0</v>
      </c>
      <c r="MH54" s="1460">
        <f t="shared" si="824"/>
        <v>0</v>
      </c>
      <c r="MI54" s="1460">
        <f t="shared" si="824"/>
        <v>0</v>
      </c>
      <c r="MJ54" s="1460">
        <f t="shared" si="824"/>
        <v>0</v>
      </c>
      <c r="MK54" s="1460">
        <f t="shared" si="824"/>
        <v>0</v>
      </c>
      <c r="ML54" s="1460">
        <f t="shared" si="824"/>
        <v>0</v>
      </c>
      <c r="MM54" s="1460">
        <f t="shared" si="824"/>
        <v>0</v>
      </c>
      <c r="MN54" s="1460">
        <f t="shared" si="824"/>
        <v>0</v>
      </c>
      <c r="MO54" s="1460">
        <f t="shared" si="824"/>
        <v>0</v>
      </c>
      <c r="MP54" s="1460">
        <f t="shared" si="824"/>
        <v>0</v>
      </c>
      <c r="MQ54" s="1460">
        <f t="shared" si="824"/>
        <v>0</v>
      </c>
      <c r="MR54" s="1460">
        <f t="shared" si="824"/>
        <v>0</v>
      </c>
      <c r="MS54" s="1460">
        <f t="shared" si="828"/>
        <v>0</v>
      </c>
      <c r="MT54" s="1460">
        <f t="shared" si="828"/>
        <v>0</v>
      </c>
      <c r="MU54" s="1460">
        <f t="shared" si="828"/>
        <v>0</v>
      </c>
      <c r="MV54" s="1460">
        <f t="shared" si="828"/>
        <v>0</v>
      </c>
      <c r="MW54" s="1460">
        <f t="shared" si="828"/>
        <v>0</v>
      </c>
      <c r="MX54" s="1460">
        <f t="shared" si="828"/>
        <v>0</v>
      </c>
      <c r="MY54" s="1460">
        <f t="shared" si="828"/>
        <v>0</v>
      </c>
      <c r="MZ54" s="1460">
        <f t="shared" si="828"/>
        <v>0</v>
      </c>
      <c r="NA54" s="1460">
        <f t="shared" si="828"/>
        <v>0</v>
      </c>
      <c r="NB54" s="1460">
        <f t="shared" si="828"/>
        <v>0</v>
      </c>
      <c r="NC54" s="1460">
        <f t="shared" si="828"/>
        <v>0</v>
      </c>
      <c r="ND54" s="1460">
        <f t="shared" si="828"/>
        <v>0</v>
      </c>
      <c r="NE54" s="1460">
        <f t="shared" si="828"/>
        <v>0</v>
      </c>
      <c r="NF54" s="1460">
        <f t="shared" si="828"/>
        <v>0</v>
      </c>
      <c r="NG54" s="1460">
        <f t="shared" si="828"/>
        <v>0</v>
      </c>
      <c r="NH54" s="1460">
        <f t="shared" si="828"/>
        <v>0</v>
      </c>
      <c r="NI54" s="1460">
        <f t="shared" si="829"/>
        <v>0</v>
      </c>
      <c r="NJ54" s="1460">
        <f t="shared" si="829"/>
        <v>0</v>
      </c>
      <c r="NK54" s="1460">
        <f t="shared" si="829"/>
        <v>0</v>
      </c>
      <c r="NL54" s="1460">
        <f t="shared" si="829"/>
        <v>0</v>
      </c>
      <c r="NM54" s="1460">
        <f t="shared" si="829"/>
        <v>0</v>
      </c>
      <c r="NN54" s="1460">
        <f t="shared" si="829"/>
        <v>0</v>
      </c>
      <c r="NO54" s="1460">
        <f t="shared" si="829"/>
        <v>0</v>
      </c>
      <c r="NP54" s="1460">
        <f t="shared" si="829"/>
        <v>0</v>
      </c>
      <c r="NQ54" s="1460">
        <f t="shared" si="829"/>
        <v>0</v>
      </c>
      <c r="NR54" s="1460">
        <f t="shared" si="829"/>
        <v>0</v>
      </c>
      <c r="NS54" s="1460">
        <f t="shared" si="829"/>
        <v>0</v>
      </c>
      <c r="NT54" s="1460">
        <f t="shared" si="829"/>
        <v>0</v>
      </c>
      <c r="NU54" s="1460">
        <f t="shared" si="829"/>
        <v>0</v>
      </c>
      <c r="NV54" s="1460">
        <f t="shared" si="829"/>
        <v>0</v>
      </c>
      <c r="NW54" s="1460">
        <f t="shared" si="829"/>
        <v>0</v>
      </c>
      <c r="NX54" s="1460">
        <f t="shared" si="829"/>
        <v>0</v>
      </c>
      <c r="NY54" s="1460">
        <f t="shared" si="830"/>
        <v>0</v>
      </c>
      <c r="NZ54" s="1460">
        <f t="shared" si="830"/>
        <v>0</v>
      </c>
      <c r="OA54" s="1460">
        <f t="shared" si="830"/>
        <v>0</v>
      </c>
      <c r="OB54" s="1460">
        <f t="shared" si="830"/>
        <v>0</v>
      </c>
      <c r="OC54" s="1460">
        <f t="shared" si="830"/>
        <v>0</v>
      </c>
      <c r="OD54" s="1460">
        <f t="shared" si="830"/>
        <v>0</v>
      </c>
      <c r="OE54" s="1460">
        <f t="shared" si="830"/>
        <v>0</v>
      </c>
      <c r="OF54" s="1460">
        <f t="shared" si="830"/>
        <v>0</v>
      </c>
      <c r="OG54" s="1460">
        <f t="shared" si="830"/>
        <v>0</v>
      </c>
      <c r="OH54" s="1460">
        <f t="shared" si="830"/>
        <v>0</v>
      </c>
      <c r="OI54" s="1460">
        <f t="shared" si="830"/>
        <v>0</v>
      </c>
      <c r="OJ54" s="1460">
        <f t="shared" si="830"/>
        <v>0</v>
      </c>
      <c r="OK54" s="1460">
        <f t="shared" si="830"/>
        <v>0</v>
      </c>
      <c r="OL54" s="1460">
        <f t="shared" si="830"/>
        <v>0</v>
      </c>
      <c r="OM54" s="1460">
        <f t="shared" si="830"/>
        <v>0</v>
      </c>
      <c r="ON54" s="1460">
        <f t="shared" si="830"/>
        <v>0</v>
      </c>
      <c r="OO54" s="1460">
        <f t="shared" si="813"/>
        <v>0</v>
      </c>
      <c r="OP54" s="1460">
        <f t="shared" si="825"/>
        <v>0</v>
      </c>
      <c r="OQ54" s="1460">
        <f t="shared" si="825"/>
        <v>0</v>
      </c>
      <c r="OR54" s="1460">
        <f t="shared" si="825"/>
        <v>0</v>
      </c>
      <c r="OS54" s="1460">
        <f t="shared" si="825"/>
        <v>0</v>
      </c>
      <c r="OT54" s="1460">
        <f t="shared" si="825"/>
        <v>0</v>
      </c>
      <c r="OU54" s="1460">
        <f t="shared" si="825"/>
        <v>0</v>
      </c>
      <c r="OV54" s="1460">
        <f t="shared" si="825"/>
        <v>0</v>
      </c>
      <c r="OW54" s="1460">
        <f t="shared" si="825"/>
        <v>0</v>
      </c>
      <c r="OX54" s="1460">
        <f t="shared" si="825"/>
        <v>0</v>
      </c>
      <c r="OY54" s="1460">
        <f t="shared" si="825"/>
        <v>0</v>
      </c>
      <c r="OZ54" s="1460">
        <f t="shared" si="825"/>
        <v>0</v>
      </c>
      <c r="PA54" s="1460">
        <f t="shared" si="825"/>
        <v>0</v>
      </c>
      <c r="PB54" s="1460">
        <f t="shared" si="825"/>
        <v>0</v>
      </c>
      <c r="PC54" s="1460">
        <f t="shared" si="825"/>
        <v>0</v>
      </c>
      <c r="PD54" s="1460">
        <f t="shared" si="825"/>
        <v>0</v>
      </c>
      <c r="PE54" s="1460">
        <f t="shared" si="825"/>
        <v>0</v>
      </c>
      <c r="PF54" s="1460">
        <f t="shared" si="826"/>
        <v>0</v>
      </c>
      <c r="PG54" s="1460">
        <f t="shared" si="826"/>
        <v>0</v>
      </c>
      <c r="PH54" s="1460">
        <f t="shared" si="826"/>
        <v>0</v>
      </c>
      <c r="PI54" s="1460">
        <f t="shared" si="826"/>
        <v>0</v>
      </c>
      <c r="PJ54" s="1460">
        <f t="shared" si="826"/>
        <v>0</v>
      </c>
      <c r="PK54" s="1460">
        <f t="shared" si="826"/>
        <v>0</v>
      </c>
      <c r="PL54" s="1460">
        <f t="shared" si="826"/>
        <v>0</v>
      </c>
      <c r="PM54" s="1460">
        <f t="shared" si="826"/>
        <v>0</v>
      </c>
      <c r="PN54" s="1460">
        <f t="shared" si="826"/>
        <v>0</v>
      </c>
      <c r="PO54" s="1460">
        <f t="shared" si="826"/>
        <v>0</v>
      </c>
      <c r="PP54" s="1460">
        <f t="shared" si="826"/>
        <v>0</v>
      </c>
      <c r="PQ54" s="1460">
        <f t="shared" si="826"/>
        <v>0</v>
      </c>
      <c r="PR54" s="1460">
        <f t="shared" si="826"/>
        <v>0</v>
      </c>
      <c r="PS54" s="1460">
        <f t="shared" si="826"/>
        <v>0</v>
      </c>
      <c r="PT54" s="1460">
        <f t="shared" si="826"/>
        <v>0</v>
      </c>
      <c r="PU54" s="1460">
        <f t="shared" si="826"/>
        <v>0</v>
      </c>
      <c r="PV54" s="1460">
        <f t="shared" si="827"/>
        <v>0</v>
      </c>
      <c r="PW54" s="1460">
        <f t="shared" si="827"/>
        <v>0</v>
      </c>
      <c r="PX54" s="1460">
        <f t="shared" si="827"/>
        <v>0</v>
      </c>
      <c r="PY54" s="1460">
        <f t="shared" si="827"/>
        <v>0</v>
      </c>
      <c r="PZ54" s="1460">
        <f t="shared" si="827"/>
        <v>0</v>
      </c>
      <c r="QA54" s="1460">
        <f t="shared" si="827"/>
        <v>0</v>
      </c>
      <c r="QB54" s="1460">
        <f t="shared" si="827"/>
        <v>0</v>
      </c>
      <c r="QC54" s="1460">
        <f t="shared" si="827"/>
        <v>0</v>
      </c>
      <c r="QD54" s="1460">
        <f t="shared" si="827"/>
        <v>0</v>
      </c>
      <c r="QE54" s="1460">
        <f t="shared" si="827"/>
        <v>0</v>
      </c>
      <c r="QF54" s="1460">
        <f t="shared" si="827"/>
        <v>0</v>
      </c>
      <c r="QG54" s="1460">
        <f t="shared" si="827"/>
        <v>0</v>
      </c>
      <c r="QH54" s="1460">
        <f t="shared" si="827"/>
        <v>0</v>
      </c>
      <c r="QI54" s="1460">
        <f t="shared" si="827"/>
        <v>0</v>
      </c>
      <c r="QJ54" s="1460">
        <f t="shared" si="827"/>
        <v>0</v>
      </c>
      <c r="QK54" s="1460">
        <f t="shared" si="827"/>
        <v>0</v>
      </c>
      <c r="QL54" s="1460">
        <f t="shared" si="809"/>
        <v>0</v>
      </c>
      <c r="QM54" s="1460">
        <f t="shared" si="809"/>
        <v>0</v>
      </c>
      <c r="QN54" s="1460">
        <f t="shared" si="809"/>
        <v>0</v>
      </c>
      <c r="QO54" s="1460">
        <f t="shared" si="809"/>
        <v>0</v>
      </c>
      <c r="QP54" s="1460">
        <f t="shared" si="809"/>
        <v>0</v>
      </c>
      <c r="QQ54" s="1460">
        <f t="shared" si="809"/>
        <v>0</v>
      </c>
    </row>
    <row r="55" spans="1:459" s="1466" customFormat="1" ht="22.5" customHeight="1">
      <c r="A55" s="1468"/>
      <c r="B55" s="1469"/>
      <c r="C55" s="1469"/>
      <c r="D55" s="1470"/>
      <c r="E55" s="1471"/>
      <c r="F55" s="1472"/>
      <c r="G55" s="1472"/>
      <c r="H55" s="1473">
        <f t="shared" si="639"/>
        <v>0</v>
      </c>
      <c r="I55" s="1474">
        <v>0</v>
      </c>
      <c r="J55" s="1475">
        <f t="shared" si="437"/>
        <v>0</v>
      </c>
      <c r="K55" s="1476">
        <v>0</v>
      </c>
      <c r="L55" s="1477">
        <f t="shared" si="640"/>
        <v>0</v>
      </c>
      <c r="M55" s="1477">
        <f t="shared" si="641"/>
        <v>0</v>
      </c>
      <c r="N55" s="1478"/>
      <c r="O55" s="1479">
        <v>0</v>
      </c>
      <c r="P55" s="1480">
        <v>0</v>
      </c>
      <c r="Q55" s="1828">
        <v>0</v>
      </c>
      <c r="R55" s="1831">
        <f t="shared" si="642"/>
        <v>0</v>
      </c>
      <c r="S55" s="1481">
        <f>IF(AND(SUM(O55:Q55)=0,N55="NNN"),MIN('Operating History and Pro Forma'!$M$33,'Operating History and Pro Forma'!$T$15)*D55,SUM(O55:Q55)*D55)</f>
        <v>0</v>
      </c>
      <c r="T55" s="1482">
        <f t="shared" si="643"/>
        <v>0</v>
      </c>
      <c r="U55" s="1483">
        <f t="shared" si="644"/>
        <v>0</v>
      </c>
      <c r="V55" s="1480"/>
      <c r="W55" s="1514"/>
      <c r="X55" s="1486" t="str">
        <f t="shared" si="645"/>
        <v/>
      </c>
      <c r="Y55" s="1487">
        <f t="shared" si="646"/>
        <v>0</v>
      </c>
      <c r="Z55" s="1488"/>
      <c r="AA55" s="1488"/>
      <c r="AB55" s="1488"/>
      <c r="AC55" s="1488"/>
      <c r="AD55" s="1489">
        <f t="shared" si="647"/>
        <v>0</v>
      </c>
      <c r="AE55" s="1490" t="str">
        <f t="shared" si="648"/>
        <v/>
      </c>
      <c r="AF55" s="1491">
        <f t="shared" si="649"/>
        <v>0</v>
      </c>
      <c r="AG55" s="1492">
        <f t="shared" si="650"/>
        <v>0</v>
      </c>
      <c r="AH55" s="1493">
        <f t="shared" si="802"/>
        <v>0</v>
      </c>
      <c r="AI55" s="1493">
        <f t="shared" si="802"/>
        <v>0</v>
      </c>
      <c r="AJ55" s="1494">
        <f t="shared" si="802"/>
        <v>0</v>
      </c>
      <c r="AK55" s="1494">
        <f t="shared" si="802"/>
        <v>0</v>
      </c>
      <c r="AL55" s="1495">
        <f t="shared" si="802"/>
        <v>0</v>
      </c>
      <c r="AM55" s="1496">
        <f t="shared" si="802"/>
        <v>0</v>
      </c>
      <c r="AN55" s="1497">
        <f t="shared" si="399"/>
        <v>0</v>
      </c>
      <c r="AO55" s="1498">
        <f t="shared" si="443"/>
        <v>0</v>
      </c>
      <c r="AP55" s="1499">
        <f t="shared" si="651"/>
        <v>0</v>
      </c>
      <c r="AQ55" s="1500">
        <f t="shared" si="652"/>
        <v>0</v>
      </c>
      <c r="AR55" s="1501">
        <f t="shared" si="653"/>
        <v>0</v>
      </c>
      <c r="AS55" s="1498">
        <f t="shared" si="403"/>
        <v>0</v>
      </c>
      <c r="AT55" s="1501">
        <f t="shared" si="654"/>
        <v>0</v>
      </c>
      <c r="AU55" s="1498">
        <f t="shared" si="655"/>
        <v>1</v>
      </c>
      <c r="AV55" s="1498">
        <f t="shared" si="656"/>
        <v>2</v>
      </c>
      <c r="AW55" s="1499">
        <f t="shared" si="657"/>
        <v>0</v>
      </c>
      <c r="AX55" s="1502">
        <f t="shared" si="658"/>
        <v>0</v>
      </c>
      <c r="AY55" s="1503">
        <f t="shared" si="659"/>
        <v>0</v>
      </c>
      <c r="AZ55" s="1498">
        <f t="shared" si="660"/>
        <v>2</v>
      </c>
      <c r="BA55" s="1498">
        <f t="shared" si="661"/>
        <v>3</v>
      </c>
      <c r="BB55" s="1499">
        <f t="shared" si="662"/>
        <v>0</v>
      </c>
      <c r="BC55" s="1502">
        <f t="shared" si="663"/>
        <v>0</v>
      </c>
      <c r="BD55" s="1503">
        <f t="shared" si="664"/>
        <v>0</v>
      </c>
      <c r="BE55" s="1498">
        <f t="shared" si="665"/>
        <v>3</v>
      </c>
      <c r="BF55" s="1498">
        <f t="shared" si="666"/>
        <v>4</v>
      </c>
      <c r="BG55" s="1499">
        <f t="shared" si="667"/>
        <v>0</v>
      </c>
      <c r="BH55" s="1502">
        <f t="shared" si="668"/>
        <v>0</v>
      </c>
      <c r="BI55" s="1502">
        <f t="shared" si="669"/>
        <v>0</v>
      </c>
      <c r="BJ55" s="1504">
        <f t="shared" si="670"/>
        <v>1900</v>
      </c>
      <c r="BK55" s="1505" t="str">
        <f t="shared" si="671"/>
        <v/>
      </c>
      <c r="BL55" s="1506"/>
      <c r="BM55" s="1507">
        <f t="shared" si="672"/>
        <v>0</v>
      </c>
      <c r="BN55" s="1508">
        <f t="shared" si="823"/>
        <v>0</v>
      </c>
      <c r="BO55" s="1508">
        <f t="shared" si="823"/>
        <v>0</v>
      </c>
      <c r="BP55" s="1508">
        <f t="shared" si="823"/>
        <v>0</v>
      </c>
      <c r="BQ55" s="1508">
        <f t="shared" si="823"/>
        <v>0</v>
      </c>
      <c r="BR55" s="1508">
        <f t="shared" si="823"/>
        <v>0</v>
      </c>
      <c r="BS55" s="1508">
        <f t="shared" si="823"/>
        <v>0</v>
      </c>
      <c r="BT55" s="1508">
        <f t="shared" si="823"/>
        <v>0</v>
      </c>
      <c r="BU55" s="1508">
        <f t="shared" si="823"/>
        <v>0</v>
      </c>
      <c r="BV55" s="1508">
        <f t="shared" si="823"/>
        <v>0</v>
      </c>
      <c r="BW55" s="1508">
        <f t="shared" si="823"/>
        <v>0</v>
      </c>
      <c r="BX55" s="1508">
        <f t="shared" si="823"/>
        <v>0</v>
      </c>
      <c r="BY55" s="1507">
        <f t="shared" si="823"/>
        <v>0</v>
      </c>
      <c r="BZ55" s="1508">
        <f t="shared" si="823"/>
        <v>0</v>
      </c>
      <c r="CA55" s="1508">
        <f t="shared" si="823"/>
        <v>0</v>
      </c>
      <c r="CB55" s="1508">
        <f t="shared" si="823"/>
        <v>0</v>
      </c>
      <c r="CC55" s="1508">
        <f t="shared" si="823"/>
        <v>0</v>
      </c>
      <c r="CD55" s="1508">
        <f t="shared" si="816"/>
        <v>0</v>
      </c>
      <c r="CE55" s="1508">
        <f t="shared" si="816"/>
        <v>0</v>
      </c>
      <c r="CF55" s="1508">
        <f t="shared" si="816"/>
        <v>0</v>
      </c>
      <c r="CG55" s="1508">
        <f t="shared" si="816"/>
        <v>0</v>
      </c>
      <c r="CH55" s="1508">
        <f t="shared" si="816"/>
        <v>0</v>
      </c>
      <c r="CI55" s="1508">
        <f t="shared" si="816"/>
        <v>0</v>
      </c>
      <c r="CJ55" s="1509">
        <f t="shared" si="816"/>
        <v>0</v>
      </c>
      <c r="CK55" s="1507">
        <f t="shared" si="816"/>
        <v>0</v>
      </c>
      <c r="CL55" s="1508">
        <f t="shared" si="816"/>
        <v>0</v>
      </c>
      <c r="CM55" s="1508">
        <f t="shared" si="816"/>
        <v>0</v>
      </c>
      <c r="CN55" s="1508">
        <f t="shared" si="816"/>
        <v>0</v>
      </c>
      <c r="CO55" s="1508">
        <f t="shared" si="816"/>
        <v>0</v>
      </c>
      <c r="CP55" s="1508">
        <f t="shared" si="816"/>
        <v>0</v>
      </c>
      <c r="CQ55" s="1508">
        <f t="shared" si="816"/>
        <v>0</v>
      </c>
      <c r="CR55" s="1508">
        <f t="shared" si="816"/>
        <v>0</v>
      </c>
      <c r="CS55" s="1508">
        <f t="shared" si="816"/>
        <v>0</v>
      </c>
      <c r="CT55" s="1508">
        <f t="shared" si="817"/>
        <v>0</v>
      </c>
      <c r="CU55" s="1508">
        <f t="shared" si="817"/>
        <v>0</v>
      </c>
      <c r="CV55" s="1509">
        <f t="shared" si="817"/>
        <v>0</v>
      </c>
      <c r="CW55" s="1508">
        <f t="shared" si="817"/>
        <v>0</v>
      </c>
      <c r="CX55" s="1508">
        <f t="shared" si="817"/>
        <v>0</v>
      </c>
      <c r="CY55" s="1508">
        <f t="shared" si="817"/>
        <v>0</v>
      </c>
      <c r="CZ55" s="1508">
        <f t="shared" si="817"/>
        <v>0</v>
      </c>
      <c r="DA55" s="1508">
        <f t="shared" si="817"/>
        <v>0</v>
      </c>
      <c r="DB55" s="1508">
        <f t="shared" si="817"/>
        <v>0</v>
      </c>
      <c r="DC55" s="1508">
        <f t="shared" si="817"/>
        <v>0</v>
      </c>
      <c r="DD55" s="1508">
        <f t="shared" si="817"/>
        <v>0</v>
      </c>
      <c r="DE55" s="1508">
        <f t="shared" si="817"/>
        <v>0</v>
      </c>
      <c r="DF55" s="1508">
        <f t="shared" si="817"/>
        <v>0</v>
      </c>
      <c r="DG55" s="1508">
        <f t="shared" si="817"/>
        <v>0</v>
      </c>
      <c r="DH55" s="1509">
        <f t="shared" si="817"/>
        <v>0</v>
      </c>
      <c r="DI55" s="1508">
        <f t="shared" si="817"/>
        <v>0</v>
      </c>
      <c r="DJ55" s="1508">
        <f t="shared" si="818"/>
        <v>0</v>
      </c>
      <c r="DK55" s="1508">
        <f t="shared" si="818"/>
        <v>0</v>
      </c>
      <c r="DL55" s="1508">
        <f t="shared" si="818"/>
        <v>0</v>
      </c>
      <c r="DM55" s="1508">
        <f t="shared" si="818"/>
        <v>0</v>
      </c>
      <c r="DN55" s="1508">
        <f t="shared" si="818"/>
        <v>0</v>
      </c>
      <c r="DO55" s="1508">
        <f t="shared" si="818"/>
        <v>0</v>
      </c>
      <c r="DP55" s="1508">
        <f t="shared" si="818"/>
        <v>0</v>
      </c>
      <c r="DQ55" s="1508">
        <f t="shared" si="818"/>
        <v>0</v>
      </c>
      <c r="DR55" s="1508">
        <f t="shared" si="818"/>
        <v>0</v>
      </c>
      <c r="DS55" s="1508">
        <f t="shared" si="818"/>
        <v>0</v>
      </c>
      <c r="DT55" s="1509">
        <f t="shared" si="818"/>
        <v>0</v>
      </c>
      <c r="DU55" s="1507">
        <f t="shared" si="818"/>
        <v>0</v>
      </c>
      <c r="DV55" s="1508">
        <f t="shared" si="818"/>
        <v>0</v>
      </c>
      <c r="DW55" s="1508">
        <f t="shared" si="818"/>
        <v>0</v>
      </c>
      <c r="DX55" s="1508">
        <f t="shared" si="818"/>
        <v>0</v>
      </c>
      <c r="DY55" s="1508">
        <f t="shared" si="818"/>
        <v>0</v>
      </c>
      <c r="DZ55" s="1508">
        <f t="shared" si="819"/>
        <v>0</v>
      </c>
      <c r="EA55" s="1508">
        <f t="shared" si="819"/>
        <v>0</v>
      </c>
      <c r="EB55" s="1508">
        <f t="shared" si="819"/>
        <v>0</v>
      </c>
      <c r="EC55" s="1508">
        <f t="shared" si="819"/>
        <v>0</v>
      </c>
      <c r="ED55" s="1508">
        <f t="shared" si="819"/>
        <v>0</v>
      </c>
      <c r="EE55" s="1508">
        <f t="shared" si="819"/>
        <v>0</v>
      </c>
      <c r="EF55" s="1508">
        <f t="shared" si="819"/>
        <v>0</v>
      </c>
      <c r="EG55" s="1507">
        <f t="shared" si="819"/>
        <v>0</v>
      </c>
      <c r="EH55" s="1508">
        <f t="shared" si="819"/>
        <v>0</v>
      </c>
      <c r="EI55" s="1508">
        <f t="shared" si="819"/>
        <v>0</v>
      </c>
      <c r="EJ55" s="1508">
        <f t="shared" si="819"/>
        <v>0</v>
      </c>
      <c r="EK55" s="1508">
        <f t="shared" si="819"/>
        <v>0</v>
      </c>
      <c r="EL55" s="1508">
        <f t="shared" si="819"/>
        <v>0</v>
      </c>
      <c r="EM55" s="1508">
        <f t="shared" si="819"/>
        <v>0</v>
      </c>
      <c r="EN55" s="1508">
        <f t="shared" si="819"/>
        <v>0</v>
      </c>
      <c r="EO55" s="1508">
        <f t="shared" si="819"/>
        <v>0</v>
      </c>
      <c r="EP55" s="1508">
        <f t="shared" si="820"/>
        <v>0</v>
      </c>
      <c r="EQ55" s="1508">
        <f t="shared" si="820"/>
        <v>0</v>
      </c>
      <c r="ER55" s="1509">
        <f t="shared" si="820"/>
        <v>0</v>
      </c>
      <c r="ES55" s="1507">
        <f t="shared" si="820"/>
        <v>0</v>
      </c>
      <c r="ET55" s="1508">
        <f t="shared" si="820"/>
        <v>0</v>
      </c>
      <c r="EU55" s="1508">
        <f t="shared" si="820"/>
        <v>0</v>
      </c>
      <c r="EV55" s="1508">
        <f t="shared" si="820"/>
        <v>0</v>
      </c>
      <c r="EW55" s="1508">
        <f t="shared" si="820"/>
        <v>0</v>
      </c>
      <c r="EX55" s="1508">
        <f t="shared" si="820"/>
        <v>0</v>
      </c>
      <c r="EY55" s="1508">
        <f t="shared" si="820"/>
        <v>0</v>
      </c>
      <c r="EZ55" s="1508">
        <f t="shared" si="820"/>
        <v>0</v>
      </c>
      <c r="FA55" s="1508">
        <f t="shared" si="820"/>
        <v>0</v>
      </c>
      <c r="FB55" s="1508">
        <f t="shared" si="820"/>
        <v>0</v>
      </c>
      <c r="FC55" s="1508">
        <f t="shared" si="820"/>
        <v>0</v>
      </c>
      <c r="FD55" s="1509">
        <f t="shared" si="820"/>
        <v>0</v>
      </c>
      <c r="FE55" s="1508">
        <f t="shared" si="820"/>
        <v>0</v>
      </c>
      <c r="FF55" s="1508">
        <f t="shared" si="821"/>
        <v>0</v>
      </c>
      <c r="FG55" s="1508">
        <f t="shared" si="822"/>
        <v>0</v>
      </c>
      <c r="FH55" s="1508">
        <f t="shared" si="822"/>
        <v>0</v>
      </c>
      <c r="FI55" s="1508">
        <f t="shared" si="822"/>
        <v>0</v>
      </c>
      <c r="FJ55" s="1508">
        <f t="shared" si="822"/>
        <v>0</v>
      </c>
      <c r="FK55" s="1508">
        <f t="shared" si="822"/>
        <v>0</v>
      </c>
      <c r="FL55" s="1508">
        <f t="shared" si="822"/>
        <v>0</v>
      </c>
      <c r="FM55" s="1508">
        <f t="shared" si="822"/>
        <v>0</v>
      </c>
      <c r="FN55" s="1508">
        <f t="shared" si="822"/>
        <v>0</v>
      </c>
      <c r="FO55" s="1508">
        <f t="shared" si="822"/>
        <v>0</v>
      </c>
      <c r="FP55" s="1509">
        <f t="shared" si="822"/>
        <v>0</v>
      </c>
      <c r="FQ55" s="1508">
        <f t="shared" si="822"/>
        <v>0</v>
      </c>
      <c r="FR55" s="1508">
        <f t="shared" si="822"/>
        <v>0</v>
      </c>
      <c r="FS55" s="1508">
        <f t="shared" si="822"/>
        <v>0</v>
      </c>
      <c r="FT55" s="1508">
        <f t="shared" si="822"/>
        <v>0</v>
      </c>
      <c r="FU55" s="1508">
        <f t="shared" si="822"/>
        <v>0</v>
      </c>
      <c r="FV55" s="1508">
        <f t="shared" si="822"/>
        <v>0</v>
      </c>
      <c r="FW55" s="1508">
        <f t="shared" si="804"/>
        <v>0</v>
      </c>
      <c r="FX55" s="1508">
        <f t="shared" si="804"/>
        <v>0</v>
      </c>
      <c r="FY55" s="1508">
        <f t="shared" si="804"/>
        <v>0</v>
      </c>
      <c r="FZ55" s="1508">
        <f t="shared" si="804"/>
        <v>0</v>
      </c>
      <c r="GA55" s="1508">
        <f t="shared" si="804"/>
        <v>0</v>
      </c>
      <c r="GB55" s="1509">
        <f t="shared" si="804"/>
        <v>0</v>
      </c>
      <c r="GC55" s="1506"/>
      <c r="GD55" s="1458">
        <f t="shared" si="673"/>
        <v>1</v>
      </c>
      <c r="GE55" s="1510">
        <f t="shared" si="815"/>
        <v>0</v>
      </c>
      <c r="GF55" s="1511">
        <f t="shared" si="815"/>
        <v>0</v>
      </c>
      <c r="GG55" s="1511">
        <f t="shared" si="815"/>
        <v>0</v>
      </c>
      <c r="GH55" s="1511">
        <f t="shared" si="815"/>
        <v>0</v>
      </c>
      <c r="GI55" s="1511">
        <f t="shared" si="815"/>
        <v>0</v>
      </c>
      <c r="GJ55" s="1511">
        <f t="shared" si="815"/>
        <v>0</v>
      </c>
      <c r="GK55" s="1511">
        <f t="shared" si="815"/>
        <v>0</v>
      </c>
      <c r="GL55" s="1511">
        <f t="shared" si="815"/>
        <v>0</v>
      </c>
      <c r="GM55" s="1511">
        <f t="shared" si="815"/>
        <v>0</v>
      </c>
      <c r="GN55" s="1512">
        <f t="shared" si="815"/>
        <v>0</v>
      </c>
      <c r="GO55" s="1513">
        <f t="shared" si="674"/>
        <v>0</v>
      </c>
      <c r="GP55" s="1506"/>
      <c r="GQ55" s="1510">
        <f t="shared" si="806"/>
        <v>0</v>
      </c>
      <c r="GR55" s="1511">
        <f t="shared" si="806"/>
        <v>0</v>
      </c>
      <c r="GS55" s="1511">
        <f t="shared" si="806"/>
        <v>0</v>
      </c>
      <c r="GT55" s="1511">
        <f t="shared" si="806"/>
        <v>0</v>
      </c>
      <c r="GU55" s="1511">
        <f t="shared" si="806"/>
        <v>0</v>
      </c>
      <c r="GV55" s="1511">
        <f t="shared" si="806"/>
        <v>0</v>
      </c>
      <c r="GW55" s="1511">
        <f t="shared" si="806"/>
        <v>0</v>
      </c>
      <c r="GX55" s="1511">
        <f t="shared" si="806"/>
        <v>0</v>
      </c>
      <c r="GY55" s="1511">
        <f t="shared" si="806"/>
        <v>0</v>
      </c>
      <c r="GZ55" s="1512">
        <f t="shared" si="806"/>
        <v>0</v>
      </c>
      <c r="HA55" s="1513">
        <f t="shared" si="675"/>
        <v>0</v>
      </c>
      <c r="HB55" s="1506">
        <f t="shared" si="676"/>
        <v>1</v>
      </c>
      <c r="HC55" s="1506"/>
      <c r="HD55" s="1508">
        <f t="shared" si="677"/>
        <v>0</v>
      </c>
      <c r="HE55" s="1460">
        <f t="shared" si="678"/>
        <v>0</v>
      </c>
      <c r="HF55" s="1460">
        <f t="shared" si="679"/>
        <v>0</v>
      </c>
      <c r="HG55" s="1460">
        <f t="shared" si="680"/>
        <v>0</v>
      </c>
      <c r="HH55" s="1460">
        <f t="shared" si="681"/>
        <v>0</v>
      </c>
      <c r="HI55" s="1460">
        <f t="shared" si="682"/>
        <v>0</v>
      </c>
      <c r="HJ55" s="1460">
        <f t="shared" si="683"/>
        <v>0</v>
      </c>
      <c r="HK55" s="1460">
        <f t="shared" si="684"/>
        <v>0</v>
      </c>
      <c r="HL55" s="1460">
        <f t="shared" si="685"/>
        <v>0</v>
      </c>
      <c r="HM55" s="1460">
        <f t="shared" si="686"/>
        <v>0</v>
      </c>
      <c r="HN55" s="1460">
        <f t="shared" si="687"/>
        <v>0</v>
      </c>
      <c r="HO55" s="1460">
        <f t="shared" si="688"/>
        <v>0</v>
      </c>
      <c r="HP55" s="1460">
        <f t="shared" si="689"/>
        <v>0</v>
      </c>
      <c r="HQ55" s="1460">
        <f t="shared" si="690"/>
        <v>0</v>
      </c>
      <c r="HR55" s="1460">
        <f t="shared" si="691"/>
        <v>0</v>
      </c>
      <c r="HS55" s="1460">
        <f t="shared" si="692"/>
        <v>0</v>
      </c>
      <c r="HT55" s="1460">
        <f t="shared" si="693"/>
        <v>0</v>
      </c>
      <c r="HU55" s="1460">
        <f t="shared" si="694"/>
        <v>0</v>
      </c>
      <c r="HV55" s="1460">
        <f t="shared" si="695"/>
        <v>0</v>
      </c>
      <c r="HW55" s="1460">
        <f t="shared" si="696"/>
        <v>0</v>
      </c>
      <c r="HX55" s="1460">
        <f t="shared" si="697"/>
        <v>0</v>
      </c>
      <c r="HY55" s="1460">
        <f t="shared" si="698"/>
        <v>0</v>
      </c>
      <c r="HZ55" s="1460">
        <f t="shared" si="699"/>
        <v>0</v>
      </c>
      <c r="IA55" s="1460">
        <f t="shared" si="700"/>
        <v>0</v>
      </c>
      <c r="IB55" s="1460">
        <f t="shared" si="701"/>
        <v>0</v>
      </c>
      <c r="IC55" s="1460">
        <f t="shared" si="702"/>
        <v>0</v>
      </c>
      <c r="ID55" s="1460">
        <f t="shared" si="703"/>
        <v>0</v>
      </c>
      <c r="IE55" s="1460">
        <f t="shared" si="704"/>
        <v>0</v>
      </c>
      <c r="IF55" s="1460">
        <f t="shared" si="705"/>
        <v>0</v>
      </c>
      <c r="IG55" s="1460">
        <f t="shared" si="706"/>
        <v>0</v>
      </c>
      <c r="IH55" s="1460">
        <f t="shared" si="707"/>
        <v>0</v>
      </c>
      <c r="II55" s="1460">
        <f t="shared" si="708"/>
        <v>0</v>
      </c>
      <c r="IJ55" s="1460">
        <f t="shared" si="709"/>
        <v>0</v>
      </c>
      <c r="IK55" s="1460">
        <f t="shared" si="710"/>
        <v>0</v>
      </c>
      <c r="IL55" s="1460">
        <f t="shared" si="711"/>
        <v>0</v>
      </c>
      <c r="IM55" s="1460">
        <f t="shared" si="712"/>
        <v>0</v>
      </c>
      <c r="IN55" s="1460">
        <f t="shared" si="713"/>
        <v>0</v>
      </c>
      <c r="IO55" s="1460">
        <f t="shared" si="714"/>
        <v>0</v>
      </c>
      <c r="IP55" s="1460">
        <f t="shared" si="715"/>
        <v>0</v>
      </c>
      <c r="IQ55" s="1460">
        <f t="shared" si="716"/>
        <v>0</v>
      </c>
      <c r="IR55" s="1460">
        <f t="shared" si="717"/>
        <v>0</v>
      </c>
      <c r="IS55" s="1460">
        <f t="shared" si="718"/>
        <v>0</v>
      </c>
      <c r="IT55" s="1460">
        <f t="shared" si="719"/>
        <v>0</v>
      </c>
      <c r="IU55" s="1460">
        <f t="shared" si="720"/>
        <v>0</v>
      </c>
      <c r="IV55" s="1460">
        <f t="shared" si="721"/>
        <v>0</v>
      </c>
      <c r="IW55" s="1460">
        <f t="shared" si="722"/>
        <v>0</v>
      </c>
      <c r="IX55" s="1460">
        <f t="shared" si="723"/>
        <v>0</v>
      </c>
      <c r="IY55" s="1460">
        <f t="shared" si="724"/>
        <v>0</v>
      </c>
      <c r="IZ55" s="1460">
        <f t="shared" si="725"/>
        <v>0</v>
      </c>
      <c r="JA55" s="1460">
        <f t="shared" si="726"/>
        <v>0</v>
      </c>
      <c r="JB55" s="1460">
        <f t="shared" si="727"/>
        <v>0</v>
      </c>
      <c r="JC55" s="1460">
        <f t="shared" si="728"/>
        <v>0</v>
      </c>
      <c r="JD55" s="1460">
        <f t="shared" si="729"/>
        <v>0</v>
      </c>
      <c r="JE55" s="1460">
        <f t="shared" si="730"/>
        <v>0</v>
      </c>
      <c r="JF55" s="1460">
        <f t="shared" si="731"/>
        <v>0</v>
      </c>
      <c r="JG55" s="1460">
        <f t="shared" si="732"/>
        <v>0</v>
      </c>
      <c r="JH55" s="1460">
        <f t="shared" si="733"/>
        <v>0</v>
      </c>
      <c r="JI55" s="1460">
        <f t="shared" si="734"/>
        <v>0</v>
      </c>
      <c r="JJ55" s="1460">
        <f t="shared" si="735"/>
        <v>0</v>
      </c>
      <c r="JK55" s="1460">
        <f t="shared" si="736"/>
        <v>0</v>
      </c>
      <c r="JL55" s="1460">
        <f t="shared" si="737"/>
        <v>0</v>
      </c>
      <c r="JM55" s="1460">
        <f t="shared" si="738"/>
        <v>0</v>
      </c>
      <c r="JN55" s="1460">
        <f t="shared" si="739"/>
        <v>0</v>
      </c>
      <c r="JO55" s="1460">
        <f t="shared" si="740"/>
        <v>0</v>
      </c>
      <c r="JP55" s="1460">
        <f t="shared" si="741"/>
        <v>0</v>
      </c>
      <c r="JQ55" s="1460">
        <f t="shared" si="742"/>
        <v>0</v>
      </c>
      <c r="JR55" s="1460">
        <f t="shared" si="743"/>
        <v>0</v>
      </c>
      <c r="JS55" s="1460">
        <f t="shared" si="744"/>
        <v>0</v>
      </c>
      <c r="JT55" s="1460">
        <f t="shared" si="745"/>
        <v>0</v>
      </c>
      <c r="JU55" s="1460">
        <f t="shared" si="746"/>
        <v>0</v>
      </c>
      <c r="JV55" s="1460">
        <f t="shared" si="747"/>
        <v>0</v>
      </c>
      <c r="JW55" s="1460">
        <f t="shared" si="748"/>
        <v>0</v>
      </c>
      <c r="JX55" s="1460">
        <f t="shared" si="749"/>
        <v>0</v>
      </c>
      <c r="JY55" s="1460">
        <f t="shared" si="750"/>
        <v>0</v>
      </c>
      <c r="JZ55" s="1460">
        <f t="shared" si="751"/>
        <v>0</v>
      </c>
      <c r="KA55" s="1460">
        <f t="shared" si="752"/>
        <v>0</v>
      </c>
      <c r="KB55" s="1460">
        <f t="shared" si="753"/>
        <v>0</v>
      </c>
      <c r="KC55" s="1460">
        <f t="shared" si="754"/>
        <v>0</v>
      </c>
      <c r="KD55" s="1460">
        <f t="shared" si="755"/>
        <v>0</v>
      </c>
      <c r="KE55" s="1460">
        <f t="shared" si="756"/>
        <v>0</v>
      </c>
      <c r="KF55" s="1460">
        <f t="shared" si="757"/>
        <v>0</v>
      </c>
      <c r="KG55" s="1460">
        <f t="shared" si="758"/>
        <v>0</v>
      </c>
      <c r="KH55" s="1460">
        <f t="shared" si="759"/>
        <v>0</v>
      </c>
      <c r="KI55" s="1460">
        <f t="shared" si="760"/>
        <v>0</v>
      </c>
      <c r="KJ55" s="1460">
        <f t="shared" si="761"/>
        <v>0</v>
      </c>
      <c r="KK55" s="1460">
        <f t="shared" si="762"/>
        <v>0</v>
      </c>
      <c r="KL55" s="1460">
        <f t="shared" si="763"/>
        <v>0</v>
      </c>
      <c r="KM55" s="1460">
        <f t="shared" si="764"/>
        <v>0</v>
      </c>
      <c r="KN55" s="1460">
        <f t="shared" si="765"/>
        <v>0</v>
      </c>
      <c r="KO55" s="1460">
        <f t="shared" si="766"/>
        <v>0</v>
      </c>
      <c r="KP55" s="1460">
        <f t="shared" si="767"/>
        <v>0</v>
      </c>
      <c r="KQ55" s="1460">
        <f t="shared" si="768"/>
        <v>0</v>
      </c>
      <c r="KR55" s="1460">
        <f t="shared" si="769"/>
        <v>0</v>
      </c>
      <c r="KS55" s="1460">
        <f t="shared" si="770"/>
        <v>0</v>
      </c>
      <c r="KT55" s="1460">
        <f t="shared" si="771"/>
        <v>0</v>
      </c>
      <c r="KU55" s="1460">
        <f t="shared" si="772"/>
        <v>0</v>
      </c>
      <c r="KV55" s="1460">
        <f t="shared" si="773"/>
        <v>0</v>
      </c>
      <c r="KW55" s="1460">
        <f t="shared" si="774"/>
        <v>0</v>
      </c>
      <c r="KX55" s="1460">
        <f t="shared" si="775"/>
        <v>0</v>
      </c>
      <c r="KY55" s="1460">
        <f t="shared" si="776"/>
        <v>0</v>
      </c>
      <c r="KZ55" s="1460">
        <f t="shared" si="777"/>
        <v>0</v>
      </c>
      <c r="LA55" s="1460">
        <f t="shared" si="778"/>
        <v>0</v>
      </c>
      <c r="LB55" s="1460">
        <f t="shared" si="779"/>
        <v>0</v>
      </c>
      <c r="LC55" s="1460">
        <f t="shared" si="780"/>
        <v>0</v>
      </c>
      <c r="LD55" s="1460">
        <f t="shared" si="781"/>
        <v>0</v>
      </c>
      <c r="LE55" s="1460">
        <f t="shared" si="782"/>
        <v>0</v>
      </c>
      <c r="LF55" s="1460">
        <f t="shared" si="783"/>
        <v>0</v>
      </c>
      <c r="LG55" s="1460">
        <f t="shared" si="784"/>
        <v>0</v>
      </c>
      <c r="LH55" s="1460">
        <f t="shared" si="785"/>
        <v>0</v>
      </c>
      <c r="LI55" s="1460">
        <f t="shared" si="786"/>
        <v>0</v>
      </c>
      <c r="LJ55" s="1460">
        <f t="shared" si="787"/>
        <v>0</v>
      </c>
      <c r="LK55" s="1460">
        <f t="shared" si="788"/>
        <v>0</v>
      </c>
      <c r="LL55" s="1460">
        <f t="shared" si="789"/>
        <v>0</v>
      </c>
      <c r="LM55" s="1460">
        <f t="shared" si="790"/>
        <v>0</v>
      </c>
      <c r="LN55" s="1460">
        <f t="shared" si="791"/>
        <v>0</v>
      </c>
      <c r="LO55" s="1460">
        <f t="shared" si="792"/>
        <v>0</v>
      </c>
      <c r="LP55" s="1460">
        <f t="shared" si="793"/>
        <v>0</v>
      </c>
      <c r="LQ55" s="1460">
        <f t="shared" si="794"/>
        <v>0</v>
      </c>
      <c r="LR55" s="1460">
        <f t="shared" si="795"/>
        <v>0</v>
      </c>
      <c r="LS55" s="1460">
        <f t="shared" si="796"/>
        <v>0</v>
      </c>
      <c r="LW55" s="1467">
        <f t="shared" si="797"/>
        <v>0</v>
      </c>
      <c r="LX55" s="1467">
        <f t="shared" si="798"/>
        <v>0</v>
      </c>
      <c r="LY55" s="1467">
        <f t="shared" si="799"/>
        <v>0</v>
      </c>
      <c r="LZ55" s="1467">
        <f t="shared" si="800"/>
        <v>0</v>
      </c>
      <c r="MA55" s="1506"/>
      <c r="MB55" s="1460">
        <f t="shared" si="801"/>
        <v>0</v>
      </c>
      <c r="MC55" s="1460">
        <f t="shared" si="824"/>
        <v>0</v>
      </c>
      <c r="MD55" s="1460">
        <f t="shared" si="824"/>
        <v>0</v>
      </c>
      <c r="ME55" s="1460">
        <f t="shared" si="824"/>
        <v>0</v>
      </c>
      <c r="MF55" s="1460">
        <f t="shared" si="824"/>
        <v>0</v>
      </c>
      <c r="MG55" s="1460">
        <f t="shared" si="824"/>
        <v>0</v>
      </c>
      <c r="MH55" s="1460">
        <f t="shared" si="824"/>
        <v>0</v>
      </c>
      <c r="MI55" s="1460">
        <f t="shared" si="824"/>
        <v>0</v>
      </c>
      <c r="MJ55" s="1460">
        <f t="shared" si="824"/>
        <v>0</v>
      </c>
      <c r="MK55" s="1460">
        <f t="shared" si="824"/>
        <v>0</v>
      </c>
      <c r="ML55" s="1460">
        <f t="shared" si="824"/>
        <v>0</v>
      </c>
      <c r="MM55" s="1460">
        <f t="shared" si="824"/>
        <v>0</v>
      </c>
      <c r="MN55" s="1460">
        <f t="shared" si="824"/>
        <v>0</v>
      </c>
      <c r="MO55" s="1460">
        <f t="shared" si="824"/>
        <v>0</v>
      </c>
      <c r="MP55" s="1460">
        <f t="shared" si="824"/>
        <v>0</v>
      </c>
      <c r="MQ55" s="1460">
        <f t="shared" si="824"/>
        <v>0</v>
      </c>
      <c r="MR55" s="1460">
        <f t="shared" si="824"/>
        <v>0</v>
      </c>
      <c r="MS55" s="1460">
        <f t="shared" si="828"/>
        <v>0</v>
      </c>
      <c r="MT55" s="1460">
        <f t="shared" si="828"/>
        <v>0</v>
      </c>
      <c r="MU55" s="1460">
        <f t="shared" si="828"/>
        <v>0</v>
      </c>
      <c r="MV55" s="1460">
        <f t="shared" si="828"/>
        <v>0</v>
      </c>
      <c r="MW55" s="1460">
        <f t="shared" si="828"/>
        <v>0</v>
      </c>
      <c r="MX55" s="1460">
        <f t="shared" si="828"/>
        <v>0</v>
      </c>
      <c r="MY55" s="1460">
        <f t="shared" si="828"/>
        <v>0</v>
      </c>
      <c r="MZ55" s="1460">
        <f t="shared" si="828"/>
        <v>0</v>
      </c>
      <c r="NA55" s="1460">
        <f t="shared" si="828"/>
        <v>0</v>
      </c>
      <c r="NB55" s="1460">
        <f t="shared" si="828"/>
        <v>0</v>
      </c>
      <c r="NC55" s="1460">
        <f t="shared" si="828"/>
        <v>0</v>
      </c>
      <c r="ND55" s="1460">
        <f t="shared" si="828"/>
        <v>0</v>
      </c>
      <c r="NE55" s="1460">
        <f t="shared" si="828"/>
        <v>0</v>
      </c>
      <c r="NF55" s="1460">
        <f t="shared" si="828"/>
        <v>0</v>
      </c>
      <c r="NG55" s="1460">
        <f t="shared" si="828"/>
        <v>0</v>
      </c>
      <c r="NH55" s="1460">
        <f t="shared" si="828"/>
        <v>0</v>
      </c>
      <c r="NI55" s="1460">
        <f t="shared" si="829"/>
        <v>0</v>
      </c>
      <c r="NJ55" s="1460">
        <f t="shared" si="829"/>
        <v>0</v>
      </c>
      <c r="NK55" s="1460">
        <f t="shared" si="829"/>
        <v>0</v>
      </c>
      <c r="NL55" s="1460">
        <f t="shared" si="829"/>
        <v>0</v>
      </c>
      <c r="NM55" s="1460">
        <f t="shared" si="829"/>
        <v>0</v>
      </c>
      <c r="NN55" s="1460">
        <f t="shared" si="829"/>
        <v>0</v>
      </c>
      <c r="NO55" s="1460">
        <f t="shared" si="829"/>
        <v>0</v>
      </c>
      <c r="NP55" s="1460">
        <f t="shared" si="829"/>
        <v>0</v>
      </c>
      <c r="NQ55" s="1460">
        <f t="shared" si="829"/>
        <v>0</v>
      </c>
      <c r="NR55" s="1460">
        <f t="shared" si="829"/>
        <v>0</v>
      </c>
      <c r="NS55" s="1460">
        <f t="shared" si="829"/>
        <v>0</v>
      </c>
      <c r="NT55" s="1460">
        <f t="shared" si="829"/>
        <v>0</v>
      </c>
      <c r="NU55" s="1460">
        <f t="shared" si="829"/>
        <v>0</v>
      </c>
      <c r="NV55" s="1460">
        <f t="shared" si="829"/>
        <v>0</v>
      </c>
      <c r="NW55" s="1460">
        <f t="shared" si="829"/>
        <v>0</v>
      </c>
      <c r="NX55" s="1460">
        <f t="shared" si="829"/>
        <v>0</v>
      </c>
      <c r="NY55" s="1460">
        <f t="shared" si="830"/>
        <v>0</v>
      </c>
      <c r="NZ55" s="1460">
        <f t="shared" si="830"/>
        <v>0</v>
      </c>
      <c r="OA55" s="1460">
        <f t="shared" si="830"/>
        <v>0</v>
      </c>
      <c r="OB55" s="1460">
        <f t="shared" si="830"/>
        <v>0</v>
      </c>
      <c r="OC55" s="1460">
        <f t="shared" si="830"/>
        <v>0</v>
      </c>
      <c r="OD55" s="1460">
        <f t="shared" si="830"/>
        <v>0</v>
      </c>
      <c r="OE55" s="1460">
        <f t="shared" si="830"/>
        <v>0</v>
      </c>
      <c r="OF55" s="1460">
        <f t="shared" si="830"/>
        <v>0</v>
      </c>
      <c r="OG55" s="1460">
        <f t="shared" si="830"/>
        <v>0</v>
      </c>
      <c r="OH55" s="1460">
        <f t="shared" si="830"/>
        <v>0</v>
      </c>
      <c r="OI55" s="1460">
        <f t="shared" si="830"/>
        <v>0</v>
      </c>
      <c r="OJ55" s="1460">
        <f t="shared" si="830"/>
        <v>0</v>
      </c>
      <c r="OK55" s="1460">
        <f t="shared" si="830"/>
        <v>0</v>
      </c>
      <c r="OL55" s="1460">
        <f t="shared" si="830"/>
        <v>0</v>
      </c>
      <c r="OM55" s="1460">
        <f t="shared" si="830"/>
        <v>0</v>
      </c>
      <c r="ON55" s="1460">
        <f t="shared" si="830"/>
        <v>0</v>
      </c>
      <c r="OO55" s="1460">
        <f t="shared" si="813"/>
        <v>0</v>
      </c>
      <c r="OP55" s="1460">
        <f t="shared" si="825"/>
        <v>0</v>
      </c>
      <c r="OQ55" s="1460">
        <f t="shared" si="825"/>
        <v>0</v>
      </c>
      <c r="OR55" s="1460">
        <f t="shared" si="825"/>
        <v>0</v>
      </c>
      <c r="OS55" s="1460">
        <f t="shared" si="825"/>
        <v>0</v>
      </c>
      <c r="OT55" s="1460">
        <f t="shared" si="825"/>
        <v>0</v>
      </c>
      <c r="OU55" s="1460">
        <f t="shared" si="825"/>
        <v>0</v>
      </c>
      <c r="OV55" s="1460">
        <f t="shared" si="825"/>
        <v>0</v>
      </c>
      <c r="OW55" s="1460">
        <f t="shared" si="825"/>
        <v>0</v>
      </c>
      <c r="OX55" s="1460">
        <f t="shared" si="825"/>
        <v>0</v>
      </c>
      <c r="OY55" s="1460">
        <f t="shared" si="825"/>
        <v>0</v>
      </c>
      <c r="OZ55" s="1460">
        <f t="shared" si="825"/>
        <v>0</v>
      </c>
      <c r="PA55" s="1460">
        <f t="shared" si="825"/>
        <v>0</v>
      </c>
      <c r="PB55" s="1460">
        <f t="shared" si="825"/>
        <v>0</v>
      </c>
      <c r="PC55" s="1460">
        <f t="shared" si="825"/>
        <v>0</v>
      </c>
      <c r="PD55" s="1460">
        <f t="shared" si="825"/>
        <v>0</v>
      </c>
      <c r="PE55" s="1460">
        <f t="shared" si="825"/>
        <v>0</v>
      </c>
      <c r="PF55" s="1460">
        <f t="shared" si="826"/>
        <v>0</v>
      </c>
      <c r="PG55" s="1460">
        <f t="shared" si="826"/>
        <v>0</v>
      </c>
      <c r="PH55" s="1460">
        <f t="shared" si="826"/>
        <v>0</v>
      </c>
      <c r="PI55" s="1460">
        <f t="shared" si="826"/>
        <v>0</v>
      </c>
      <c r="PJ55" s="1460">
        <f t="shared" si="826"/>
        <v>0</v>
      </c>
      <c r="PK55" s="1460">
        <f t="shared" si="826"/>
        <v>0</v>
      </c>
      <c r="PL55" s="1460">
        <f t="shared" si="826"/>
        <v>0</v>
      </c>
      <c r="PM55" s="1460">
        <f t="shared" si="826"/>
        <v>0</v>
      </c>
      <c r="PN55" s="1460">
        <f t="shared" si="826"/>
        <v>0</v>
      </c>
      <c r="PO55" s="1460">
        <f t="shared" si="826"/>
        <v>0</v>
      </c>
      <c r="PP55" s="1460">
        <f t="shared" si="826"/>
        <v>0</v>
      </c>
      <c r="PQ55" s="1460">
        <f t="shared" si="826"/>
        <v>0</v>
      </c>
      <c r="PR55" s="1460">
        <f t="shared" si="826"/>
        <v>0</v>
      </c>
      <c r="PS55" s="1460">
        <f t="shared" si="826"/>
        <v>0</v>
      </c>
      <c r="PT55" s="1460">
        <f t="shared" si="826"/>
        <v>0</v>
      </c>
      <c r="PU55" s="1460">
        <f t="shared" si="826"/>
        <v>0</v>
      </c>
      <c r="PV55" s="1460">
        <f t="shared" si="827"/>
        <v>0</v>
      </c>
      <c r="PW55" s="1460">
        <f t="shared" si="827"/>
        <v>0</v>
      </c>
      <c r="PX55" s="1460">
        <f t="shared" si="827"/>
        <v>0</v>
      </c>
      <c r="PY55" s="1460">
        <f t="shared" si="827"/>
        <v>0</v>
      </c>
      <c r="PZ55" s="1460">
        <f t="shared" si="827"/>
        <v>0</v>
      </c>
      <c r="QA55" s="1460">
        <f t="shared" si="827"/>
        <v>0</v>
      </c>
      <c r="QB55" s="1460">
        <f t="shared" si="827"/>
        <v>0</v>
      </c>
      <c r="QC55" s="1460">
        <f t="shared" si="827"/>
        <v>0</v>
      </c>
      <c r="QD55" s="1460">
        <f t="shared" si="827"/>
        <v>0</v>
      </c>
      <c r="QE55" s="1460">
        <f t="shared" si="827"/>
        <v>0</v>
      </c>
      <c r="QF55" s="1460">
        <f t="shared" si="827"/>
        <v>0</v>
      </c>
      <c r="QG55" s="1460">
        <f t="shared" si="827"/>
        <v>0</v>
      </c>
      <c r="QH55" s="1460">
        <f t="shared" si="827"/>
        <v>0</v>
      </c>
      <c r="QI55" s="1460">
        <f t="shared" si="827"/>
        <v>0</v>
      </c>
      <c r="QJ55" s="1460">
        <f t="shared" si="827"/>
        <v>0</v>
      </c>
      <c r="QK55" s="1460">
        <f t="shared" si="827"/>
        <v>0</v>
      </c>
      <c r="QL55" s="1460">
        <f t="shared" si="809"/>
        <v>0</v>
      </c>
      <c r="QM55" s="1460">
        <f t="shared" si="809"/>
        <v>0</v>
      </c>
      <c r="QN55" s="1460">
        <f t="shared" si="809"/>
        <v>0</v>
      </c>
      <c r="QO55" s="1460">
        <f t="shared" si="809"/>
        <v>0</v>
      </c>
      <c r="QP55" s="1460">
        <f t="shared" si="809"/>
        <v>0</v>
      </c>
      <c r="QQ55" s="1460">
        <f t="shared" si="809"/>
        <v>0</v>
      </c>
    </row>
    <row r="56" spans="1:459" s="1466" customFormat="1" ht="22.5" customHeight="1">
      <c r="A56" s="1468"/>
      <c r="B56" s="1469"/>
      <c r="C56" s="1469"/>
      <c r="D56" s="1470"/>
      <c r="E56" s="1471"/>
      <c r="F56" s="1472"/>
      <c r="G56" s="1472"/>
      <c r="H56" s="1473">
        <f t="shared" si="639"/>
        <v>0</v>
      </c>
      <c r="I56" s="1474">
        <v>0</v>
      </c>
      <c r="J56" s="1475">
        <f t="shared" si="437"/>
        <v>0</v>
      </c>
      <c r="K56" s="1476">
        <v>0</v>
      </c>
      <c r="L56" s="1477">
        <f t="shared" si="640"/>
        <v>0</v>
      </c>
      <c r="M56" s="1477">
        <f t="shared" si="641"/>
        <v>0</v>
      </c>
      <c r="N56" s="1478"/>
      <c r="O56" s="1479">
        <v>0</v>
      </c>
      <c r="P56" s="1480">
        <v>0</v>
      </c>
      <c r="Q56" s="1828">
        <v>0</v>
      </c>
      <c r="R56" s="1831">
        <f t="shared" si="642"/>
        <v>0</v>
      </c>
      <c r="S56" s="1481">
        <f>IF(AND(SUM(O56:Q56)=0,N56="NNN"),MIN('Operating History and Pro Forma'!$M$33,'Operating History and Pro Forma'!$T$15)*D56,SUM(O56:Q56)*D56)</f>
        <v>0</v>
      </c>
      <c r="T56" s="1482">
        <f t="shared" si="643"/>
        <v>0</v>
      </c>
      <c r="U56" s="1483">
        <f t="shared" si="644"/>
        <v>0</v>
      </c>
      <c r="V56" s="1480"/>
      <c r="W56" s="1514"/>
      <c r="X56" s="1486" t="str">
        <f t="shared" si="645"/>
        <v/>
      </c>
      <c r="Y56" s="1487">
        <f t="shared" si="646"/>
        <v>0</v>
      </c>
      <c r="Z56" s="1488"/>
      <c r="AA56" s="1488"/>
      <c r="AB56" s="1488"/>
      <c r="AC56" s="1488"/>
      <c r="AD56" s="1489">
        <f t="shared" si="647"/>
        <v>0</v>
      </c>
      <c r="AE56" s="1490" t="str">
        <f t="shared" si="648"/>
        <v/>
      </c>
      <c r="AF56" s="1491">
        <f t="shared" si="649"/>
        <v>0</v>
      </c>
      <c r="AG56" s="1492">
        <f t="shared" si="650"/>
        <v>0</v>
      </c>
      <c r="AH56" s="1493">
        <f t="shared" si="802"/>
        <v>0</v>
      </c>
      <c r="AI56" s="1493">
        <f t="shared" si="802"/>
        <v>0</v>
      </c>
      <c r="AJ56" s="1494">
        <f t="shared" si="802"/>
        <v>0</v>
      </c>
      <c r="AK56" s="1494">
        <f t="shared" si="802"/>
        <v>0</v>
      </c>
      <c r="AL56" s="1495">
        <f t="shared" si="802"/>
        <v>0</v>
      </c>
      <c r="AM56" s="1496">
        <f t="shared" si="802"/>
        <v>0</v>
      </c>
      <c r="AN56" s="1497">
        <f t="shared" si="399"/>
        <v>0</v>
      </c>
      <c r="AO56" s="1498">
        <f t="shared" si="443"/>
        <v>0</v>
      </c>
      <c r="AP56" s="1499">
        <f t="shared" si="651"/>
        <v>0</v>
      </c>
      <c r="AQ56" s="1500">
        <f t="shared" si="652"/>
        <v>0</v>
      </c>
      <c r="AR56" s="1501">
        <f t="shared" si="653"/>
        <v>0</v>
      </c>
      <c r="AS56" s="1498">
        <f t="shared" si="403"/>
        <v>0</v>
      </c>
      <c r="AT56" s="1501">
        <f t="shared" si="654"/>
        <v>0</v>
      </c>
      <c r="AU56" s="1498">
        <f t="shared" si="655"/>
        <v>1</v>
      </c>
      <c r="AV56" s="1498">
        <f t="shared" si="656"/>
        <v>2</v>
      </c>
      <c r="AW56" s="1499">
        <f t="shared" si="657"/>
        <v>0</v>
      </c>
      <c r="AX56" s="1502">
        <f t="shared" si="658"/>
        <v>0</v>
      </c>
      <c r="AY56" s="1503">
        <f t="shared" si="659"/>
        <v>0</v>
      </c>
      <c r="AZ56" s="1498">
        <f t="shared" si="660"/>
        <v>2</v>
      </c>
      <c r="BA56" s="1498">
        <f t="shared" si="661"/>
        <v>3</v>
      </c>
      <c r="BB56" s="1499">
        <f t="shared" si="662"/>
        <v>0</v>
      </c>
      <c r="BC56" s="1502">
        <f t="shared" si="663"/>
        <v>0</v>
      </c>
      <c r="BD56" s="1503">
        <f t="shared" si="664"/>
        <v>0</v>
      </c>
      <c r="BE56" s="1498">
        <f t="shared" si="665"/>
        <v>3</v>
      </c>
      <c r="BF56" s="1498">
        <f t="shared" si="666"/>
        <v>4</v>
      </c>
      <c r="BG56" s="1499">
        <f t="shared" si="667"/>
        <v>0</v>
      </c>
      <c r="BH56" s="1502">
        <f t="shared" si="668"/>
        <v>0</v>
      </c>
      <c r="BI56" s="1502">
        <f t="shared" si="669"/>
        <v>0</v>
      </c>
      <c r="BJ56" s="1504">
        <f t="shared" si="670"/>
        <v>1900</v>
      </c>
      <c r="BK56" s="1505" t="str">
        <f t="shared" si="671"/>
        <v/>
      </c>
      <c r="BL56" s="1506"/>
      <c r="BM56" s="1507">
        <f t="shared" si="672"/>
        <v>0</v>
      </c>
      <c r="BN56" s="1508">
        <f t="shared" si="823"/>
        <v>0</v>
      </c>
      <c r="BO56" s="1508">
        <f t="shared" si="823"/>
        <v>0</v>
      </c>
      <c r="BP56" s="1508">
        <f t="shared" si="823"/>
        <v>0</v>
      </c>
      <c r="BQ56" s="1508">
        <f t="shared" si="823"/>
        <v>0</v>
      </c>
      <c r="BR56" s="1508">
        <f t="shared" si="823"/>
        <v>0</v>
      </c>
      <c r="BS56" s="1508">
        <f t="shared" si="823"/>
        <v>0</v>
      </c>
      <c r="BT56" s="1508">
        <f t="shared" si="823"/>
        <v>0</v>
      </c>
      <c r="BU56" s="1508">
        <f t="shared" si="823"/>
        <v>0</v>
      </c>
      <c r="BV56" s="1508">
        <f t="shared" si="823"/>
        <v>0</v>
      </c>
      <c r="BW56" s="1508">
        <f t="shared" si="823"/>
        <v>0</v>
      </c>
      <c r="BX56" s="1508">
        <f t="shared" si="823"/>
        <v>0</v>
      </c>
      <c r="BY56" s="1507">
        <f t="shared" si="823"/>
        <v>0</v>
      </c>
      <c r="BZ56" s="1508">
        <f t="shared" si="823"/>
        <v>0</v>
      </c>
      <c r="CA56" s="1508">
        <f t="shared" si="823"/>
        <v>0</v>
      </c>
      <c r="CB56" s="1508">
        <f t="shared" si="823"/>
        <v>0</v>
      </c>
      <c r="CC56" s="1508">
        <f t="shared" si="823"/>
        <v>0</v>
      </c>
      <c r="CD56" s="1508">
        <f t="shared" si="816"/>
        <v>0</v>
      </c>
      <c r="CE56" s="1508">
        <f t="shared" si="816"/>
        <v>0</v>
      </c>
      <c r="CF56" s="1508">
        <f t="shared" si="816"/>
        <v>0</v>
      </c>
      <c r="CG56" s="1508">
        <f t="shared" si="816"/>
        <v>0</v>
      </c>
      <c r="CH56" s="1508">
        <f t="shared" si="816"/>
        <v>0</v>
      </c>
      <c r="CI56" s="1508">
        <f t="shared" si="816"/>
        <v>0</v>
      </c>
      <c r="CJ56" s="1509">
        <f t="shared" si="816"/>
        <v>0</v>
      </c>
      <c r="CK56" s="1507">
        <f t="shared" si="816"/>
        <v>0</v>
      </c>
      <c r="CL56" s="1508">
        <f t="shared" si="816"/>
        <v>0</v>
      </c>
      <c r="CM56" s="1508">
        <f t="shared" si="816"/>
        <v>0</v>
      </c>
      <c r="CN56" s="1508">
        <f t="shared" si="816"/>
        <v>0</v>
      </c>
      <c r="CO56" s="1508">
        <f t="shared" si="816"/>
        <v>0</v>
      </c>
      <c r="CP56" s="1508">
        <f t="shared" si="816"/>
        <v>0</v>
      </c>
      <c r="CQ56" s="1508">
        <f t="shared" si="816"/>
        <v>0</v>
      </c>
      <c r="CR56" s="1508">
        <f t="shared" si="816"/>
        <v>0</v>
      </c>
      <c r="CS56" s="1508">
        <f t="shared" ref="CD56:CS72" si="831">IF(CS$12&lt;$AO56,0,IF(CS$12&lt;=$AU56,IF(CS$12&lt;$AS56,$L56,$AT56),IF(OR(AND(CS$12&lt;$BF56,CS$12&gt;=$BE56),AND(CS$12&lt;$BA56,CS$12&gt;=$AZ56),AND(CS$12&lt;$AV56,CS$12&gt;=$AU56)),0,IF(CS$12&gt;=$BF56,$BG56*$D56/12,IF(CS$12&gt;=$BA56,$BB56*$D56/12,IF(CS$12&gt;=$AV56,$AW56*$D56/12))))))</f>
        <v>0</v>
      </c>
      <c r="CT56" s="1508">
        <f t="shared" si="817"/>
        <v>0</v>
      </c>
      <c r="CU56" s="1508">
        <f t="shared" si="817"/>
        <v>0</v>
      </c>
      <c r="CV56" s="1509">
        <f t="shared" si="817"/>
        <v>0</v>
      </c>
      <c r="CW56" s="1508">
        <f t="shared" si="817"/>
        <v>0</v>
      </c>
      <c r="CX56" s="1508">
        <f t="shared" si="817"/>
        <v>0</v>
      </c>
      <c r="CY56" s="1508">
        <f t="shared" si="817"/>
        <v>0</v>
      </c>
      <c r="CZ56" s="1508">
        <f t="shared" si="817"/>
        <v>0</v>
      </c>
      <c r="DA56" s="1508">
        <f t="shared" si="817"/>
        <v>0</v>
      </c>
      <c r="DB56" s="1508">
        <f t="shared" si="817"/>
        <v>0</v>
      </c>
      <c r="DC56" s="1508">
        <f t="shared" si="817"/>
        <v>0</v>
      </c>
      <c r="DD56" s="1508">
        <f t="shared" si="817"/>
        <v>0</v>
      </c>
      <c r="DE56" s="1508">
        <f t="shared" si="817"/>
        <v>0</v>
      </c>
      <c r="DF56" s="1508">
        <f t="shared" si="817"/>
        <v>0</v>
      </c>
      <c r="DG56" s="1508">
        <f t="shared" si="817"/>
        <v>0</v>
      </c>
      <c r="DH56" s="1509">
        <f t="shared" si="817"/>
        <v>0</v>
      </c>
      <c r="DI56" s="1508">
        <f t="shared" ref="CT56:DI72" si="832">IF(DI$12&lt;$AO56,0,IF(DI$12&lt;=$AU56,IF(DI$12&lt;$AS56,$L56,$AT56),IF(OR(AND(DI$12&lt;$BF56,DI$12&gt;=$BE56),AND(DI$12&lt;$BA56,DI$12&gt;=$AZ56),AND(DI$12&lt;$AV56,DI$12&gt;=$AU56)),0,IF(DI$12&gt;=$BF56,$BG56*$D56/12,IF(DI$12&gt;=$BA56,$BB56*$D56/12,IF(DI$12&gt;=$AV56,$AW56*$D56/12))))))</f>
        <v>0</v>
      </c>
      <c r="DJ56" s="1508">
        <f t="shared" si="818"/>
        <v>0</v>
      </c>
      <c r="DK56" s="1508">
        <f t="shared" si="818"/>
        <v>0</v>
      </c>
      <c r="DL56" s="1508">
        <f t="shared" si="818"/>
        <v>0</v>
      </c>
      <c r="DM56" s="1508">
        <f t="shared" si="818"/>
        <v>0</v>
      </c>
      <c r="DN56" s="1508">
        <f t="shared" si="818"/>
        <v>0</v>
      </c>
      <c r="DO56" s="1508">
        <f t="shared" si="818"/>
        <v>0</v>
      </c>
      <c r="DP56" s="1508">
        <f t="shared" si="818"/>
        <v>0</v>
      </c>
      <c r="DQ56" s="1508">
        <f t="shared" si="818"/>
        <v>0</v>
      </c>
      <c r="DR56" s="1508">
        <f t="shared" si="818"/>
        <v>0</v>
      </c>
      <c r="DS56" s="1508">
        <f t="shared" si="818"/>
        <v>0</v>
      </c>
      <c r="DT56" s="1509">
        <f t="shared" si="818"/>
        <v>0</v>
      </c>
      <c r="DU56" s="1507">
        <f t="shared" si="818"/>
        <v>0</v>
      </c>
      <c r="DV56" s="1508">
        <f t="shared" si="818"/>
        <v>0</v>
      </c>
      <c r="DW56" s="1508">
        <f t="shared" si="818"/>
        <v>0</v>
      </c>
      <c r="DX56" s="1508">
        <f t="shared" si="818"/>
        <v>0</v>
      </c>
      <c r="DY56" s="1508">
        <f t="shared" ref="DJ56:DY72" si="833">IF(DY$12&lt;$AO56,0,IF(DY$12&lt;=$AU56,IF(DY$12&lt;$AS56,$L56,$AT56),IF(OR(AND(DY$12&lt;$BF56,DY$12&gt;=$BE56),AND(DY$12&lt;$BA56,DY$12&gt;=$AZ56),AND(DY$12&lt;$AV56,DY$12&gt;=$AU56)),0,IF(DY$12&gt;=$BF56,$BG56*$D56/12,IF(DY$12&gt;=$BA56,$BB56*$D56/12,IF(DY$12&gt;=$AV56,$AW56*$D56/12))))))</f>
        <v>0</v>
      </c>
      <c r="DZ56" s="1508">
        <f t="shared" si="819"/>
        <v>0</v>
      </c>
      <c r="EA56" s="1508">
        <f t="shared" si="819"/>
        <v>0</v>
      </c>
      <c r="EB56" s="1508">
        <f t="shared" si="819"/>
        <v>0</v>
      </c>
      <c r="EC56" s="1508">
        <f t="shared" si="819"/>
        <v>0</v>
      </c>
      <c r="ED56" s="1508">
        <f t="shared" si="819"/>
        <v>0</v>
      </c>
      <c r="EE56" s="1508">
        <f t="shared" si="819"/>
        <v>0</v>
      </c>
      <c r="EF56" s="1508">
        <f t="shared" si="819"/>
        <v>0</v>
      </c>
      <c r="EG56" s="1507">
        <f t="shared" si="819"/>
        <v>0</v>
      </c>
      <c r="EH56" s="1508">
        <f t="shared" si="819"/>
        <v>0</v>
      </c>
      <c r="EI56" s="1508">
        <f t="shared" si="819"/>
        <v>0</v>
      </c>
      <c r="EJ56" s="1508">
        <f t="shared" si="819"/>
        <v>0</v>
      </c>
      <c r="EK56" s="1508">
        <f t="shared" si="819"/>
        <v>0</v>
      </c>
      <c r="EL56" s="1508">
        <f t="shared" si="819"/>
        <v>0</v>
      </c>
      <c r="EM56" s="1508">
        <f t="shared" si="819"/>
        <v>0</v>
      </c>
      <c r="EN56" s="1508">
        <f t="shared" si="819"/>
        <v>0</v>
      </c>
      <c r="EO56" s="1508">
        <f t="shared" ref="DZ56:EO72" si="834">IF(EO$12&lt;$AO56,0,IF(EO$12&lt;=$AU56,IF(EO$12&lt;$AS56,$L56,$AT56),IF(OR(AND(EO$12&lt;$BF56,EO$12&gt;=$BE56),AND(EO$12&lt;$BA56,EO$12&gt;=$AZ56),AND(EO$12&lt;$AV56,EO$12&gt;=$AU56)),0,IF(EO$12&gt;=$BF56,$BG56*$D56/12,IF(EO$12&gt;=$BA56,$BB56*$D56/12,IF(EO$12&gt;=$AV56,$AW56*$D56/12))))))</f>
        <v>0</v>
      </c>
      <c r="EP56" s="1508">
        <f t="shared" si="820"/>
        <v>0</v>
      </c>
      <c r="EQ56" s="1508">
        <f t="shared" si="820"/>
        <v>0</v>
      </c>
      <c r="ER56" s="1509">
        <f t="shared" si="820"/>
        <v>0</v>
      </c>
      <c r="ES56" s="1507">
        <f t="shared" si="820"/>
        <v>0</v>
      </c>
      <c r="ET56" s="1508">
        <f t="shared" si="820"/>
        <v>0</v>
      </c>
      <c r="EU56" s="1508">
        <f t="shared" si="820"/>
        <v>0</v>
      </c>
      <c r="EV56" s="1508">
        <f t="shared" si="820"/>
        <v>0</v>
      </c>
      <c r="EW56" s="1508">
        <f t="shared" si="820"/>
        <v>0</v>
      </c>
      <c r="EX56" s="1508">
        <f t="shared" si="820"/>
        <v>0</v>
      </c>
      <c r="EY56" s="1508">
        <f t="shared" si="820"/>
        <v>0</v>
      </c>
      <c r="EZ56" s="1508">
        <f t="shared" si="820"/>
        <v>0</v>
      </c>
      <c r="FA56" s="1508">
        <f t="shared" si="820"/>
        <v>0</v>
      </c>
      <c r="FB56" s="1508">
        <f t="shared" si="820"/>
        <v>0</v>
      </c>
      <c r="FC56" s="1508">
        <f t="shared" si="820"/>
        <v>0</v>
      </c>
      <c r="FD56" s="1509">
        <f t="shared" si="820"/>
        <v>0</v>
      </c>
      <c r="FE56" s="1508">
        <f t="shared" ref="EP56:FE72" si="835">IF(FE$12&lt;$AO56,0,IF(FE$12&lt;=$AU56,IF(FE$12&lt;$AS56,$L56,$AT56),IF(OR(AND(FE$12&lt;$BF56,FE$12&gt;=$BE56),AND(FE$12&lt;$BA56,FE$12&gt;=$AZ56),AND(FE$12&lt;$AV56,FE$12&gt;=$AU56)),0,IF(FE$12&gt;=$BF56,$BG56*$D56/12,IF(FE$12&gt;=$BA56,$BB56*$D56/12,IF(FE$12&gt;=$AV56,$AW56*$D56/12))))))</f>
        <v>0</v>
      </c>
      <c r="FF56" s="1508">
        <f t="shared" si="821"/>
        <v>0</v>
      </c>
      <c r="FG56" s="1508">
        <f t="shared" si="822"/>
        <v>0</v>
      </c>
      <c r="FH56" s="1508">
        <f t="shared" si="822"/>
        <v>0</v>
      </c>
      <c r="FI56" s="1508">
        <f t="shared" si="822"/>
        <v>0</v>
      </c>
      <c r="FJ56" s="1508">
        <f t="shared" si="822"/>
        <v>0</v>
      </c>
      <c r="FK56" s="1508">
        <f t="shared" si="822"/>
        <v>0</v>
      </c>
      <c r="FL56" s="1508">
        <f t="shared" si="822"/>
        <v>0</v>
      </c>
      <c r="FM56" s="1508">
        <f t="shared" si="822"/>
        <v>0</v>
      </c>
      <c r="FN56" s="1508">
        <f t="shared" si="822"/>
        <v>0</v>
      </c>
      <c r="FO56" s="1508">
        <f t="shared" si="822"/>
        <v>0</v>
      </c>
      <c r="FP56" s="1509">
        <f t="shared" si="822"/>
        <v>0</v>
      </c>
      <c r="FQ56" s="1508">
        <f t="shared" si="822"/>
        <v>0</v>
      </c>
      <c r="FR56" s="1508">
        <f t="shared" si="822"/>
        <v>0</v>
      </c>
      <c r="FS56" s="1508">
        <f t="shared" si="822"/>
        <v>0</v>
      </c>
      <c r="FT56" s="1508">
        <f t="shared" si="822"/>
        <v>0</v>
      </c>
      <c r="FU56" s="1508">
        <f t="shared" si="822"/>
        <v>0</v>
      </c>
      <c r="FV56" s="1508">
        <f t="shared" si="822"/>
        <v>0</v>
      </c>
      <c r="FW56" s="1508">
        <f t="shared" si="804"/>
        <v>0</v>
      </c>
      <c r="FX56" s="1508">
        <f t="shared" si="804"/>
        <v>0</v>
      </c>
      <c r="FY56" s="1508">
        <f t="shared" si="804"/>
        <v>0</v>
      </c>
      <c r="FZ56" s="1508">
        <f t="shared" si="804"/>
        <v>0</v>
      </c>
      <c r="GA56" s="1508">
        <f t="shared" si="804"/>
        <v>0</v>
      </c>
      <c r="GB56" s="1509">
        <f t="shared" si="804"/>
        <v>0</v>
      </c>
      <c r="GC56" s="1506"/>
      <c r="GD56" s="1458">
        <f t="shared" si="673"/>
        <v>1</v>
      </c>
      <c r="GE56" s="1510">
        <f t="shared" si="815"/>
        <v>0</v>
      </c>
      <c r="GF56" s="1511">
        <f t="shared" si="815"/>
        <v>0</v>
      </c>
      <c r="GG56" s="1511">
        <f t="shared" si="815"/>
        <v>0</v>
      </c>
      <c r="GH56" s="1511">
        <f t="shared" si="815"/>
        <v>0</v>
      </c>
      <c r="GI56" s="1511">
        <f t="shared" si="815"/>
        <v>0</v>
      </c>
      <c r="GJ56" s="1511">
        <f t="shared" si="815"/>
        <v>0</v>
      </c>
      <c r="GK56" s="1511">
        <f t="shared" si="815"/>
        <v>0</v>
      </c>
      <c r="GL56" s="1511">
        <f t="shared" si="815"/>
        <v>0</v>
      </c>
      <c r="GM56" s="1511">
        <f t="shared" si="815"/>
        <v>0</v>
      </c>
      <c r="GN56" s="1512">
        <f t="shared" si="815"/>
        <v>0</v>
      </c>
      <c r="GO56" s="1513">
        <f t="shared" si="674"/>
        <v>0</v>
      </c>
      <c r="GP56" s="1506"/>
      <c r="GQ56" s="1510">
        <f t="shared" si="806"/>
        <v>0</v>
      </c>
      <c r="GR56" s="1511">
        <f t="shared" si="806"/>
        <v>0</v>
      </c>
      <c r="GS56" s="1511">
        <f t="shared" si="806"/>
        <v>0</v>
      </c>
      <c r="GT56" s="1511">
        <f t="shared" si="806"/>
        <v>0</v>
      </c>
      <c r="GU56" s="1511">
        <f t="shared" si="806"/>
        <v>0</v>
      </c>
      <c r="GV56" s="1511">
        <f t="shared" si="806"/>
        <v>0</v>
      </c>
      <c r="GW56" s="1511">
        <f t="shared" si="806"/>
        <v>0</v>
      </c>
      <c r="GX56" s="1511">
        <f t="shared" si="806"/>
        <v>0</v>
      </c>
      <c r="GY56" s="1511">
        <f t="shared" si="806"/>
        <v>0</v>
      </c>
      <c r="GZ56" s="1512">
        <f t="shared" si="806"/>
        <v>0</v>
      </c>
      <c r="HA56" s="1513">
        <f t="shared" si="675"/>
        <v>0</v>
      </c>
      <c r="HB56" s="1506">
        <f t="shared" si="676"/>
        <v>1</v>
      </c>
      <c r="HC56" s="1506"/>
      <c r="HD56" s="1508">
        <f t="shared" si="677"/>
        <v>0</v>
      </c>
      <c r="HE56" s="1460">
        <f t="shared" si="678"/>
        <v>0</v>
      </c>
      <c r="HF56" s="1460">
        <f t="shared" si="679"/>
        <v>0</v>
      </c>
      <c r="HG56" s="1460">
        <f t="shared" si="680"/>
        <v>0</v>
      </c>
      <c r="HH56" s="1460">
        <f t="shared" si="681"/>
        <v>0</v>
      </c>
      <c r="HI56" s="1460">
        <f t="shared" si="682"/>
        <v>0</v>
      </c>
      <c r="HJ56" s="1460">
        <f t="shared" si="683"/>
        <v>0</v>
      </c>
      <c r="HK56" s="1460">
        <f t="shared" si="684"/>
        <v>0</v>
      </c>
      <c r="HL56" s="1460">
        <f t="shared" si="685"/>
        <v>0</v>
      </c>
      <c r="HM56" s="1460">
        <f t="shared" si="686"/>
        <v>0</v>
      </c>
      <c r="HN56" s="1460">
        <f t="shared" si="687"/>
        <v>0</v>
      </c>
      <c r="HO56" s="1460">
        <f t="shared" si="688"/>
        <v>0</v>
      </c>
      <c r="HP56" s="1460">
        <f t="shared" si="689"/>
        <v>0</v>
      </c>
      <c r="HQ56" s="1460">
        <f t="shared" si="690"/>
        <v>0</v>
      </c>
      <c r="HR56" s="1460">
        <f t="shared" si="691"/>
        <v>0</v>
      </c>
      <c r="HS56" s="1460">
        <f t="shared" si="692"/>
        <v>0</v>
      </c>
      <c r="HT56" s="1460">
        <f t="shared" si="693"/>
        <v>0</v>
      </c>
      <c r="HU56" s="1460">
        <f t="shared" si="694"/>
        <v>0</v>
      </c>
      <c r="HV56" s="1460">
        <f t="shared" si="695"/>
        <v>0</v>
      </c>
      <c r="HW56" s="1460">
        <f t="shared" si="696"/>
        <v>0</v>
      </c>
      <c r="HX56" s="1460">
        <f t="shared" si="697"/>
        <v>0</v>
      </c>
      <c r="HY56" s="1460">
        <f t="shared" si="698"/>
        <v>0</v>
      </c>
      <c r="HZ56" s="1460">
        <f t="shared" si="699"/>
        <v>0</v>
      </c>
      <c r="IA56" s="1460">
        <f t="shared" si="700"/>
        <v>0</v>
      </c>
      <c r="IB56" s="1460">
        <f t="shared" si="701"/>
        <v>0</v>
      </c>
      <c r="IC56" s="1460">
        <f t="shared" si="702"/>
        <v>0</v>
      </c>
      <c r="ID56" s="1460">
        <f t="shared" si="703"/>
        <v>0</v>
      </c>
      <c r="IE56" s="1460">
        <f t="shared" si="704"/>
        <v>0</v>
      </c>
      <c r="IF56" s="1460">
        <f t="shared" si="705"/>
        <v>0</v>
      </c>
      <c r="IG56" s="1460">
        <f t="shared" si="706"/>
        <v>0</v>
      </c>
      <c r="IH56" s="1460">
        <f t="shared" si="707"/>
        <v>0</v>
      </c>
      <c r="II56" s="1460">
        <f t="shared" si="708"/>
        <v>0</v>
      </c>
      <c r="IJ56" s="1460">
        <f t="shared" si="709"/>
        <v>0</v>
      </c>
      <c r="IK56" s="1460">
        <f t="shared" si="710"/>
        <v>0</v>
      </c>
      <c r="IL56" s="1460">
        <f t="shared" si="711"/>
        <v>0</v>
      </c>
      <c r="IM56" s="1460">
        <f t="shared" si="712"/>
        <v>0</v>
      </c>
      <c r="IN56" s="1460">
        <f t="shared" si="713"/>
        <v>0</v>
      </c>
      <c r="IO56" s="1460">
        <f t="shared" si="714"/>
        <v>0</v>
      </c>
      <c r="IP56" s="1460">
        <f t="shared" si="715"/>
        <v>0</v>
      </c>
      <c r="IQ56" s="1460">
        <f t="shared" si="716"/>
        <v>0</v>
      </c>
      <c r="IR56" s="1460">
        <f t="shared" si="717"/>
        <v>0</v>
      </c>
      <c r="IS56" s="1460">
        <f t="shared" si="718"/>
        <v>0</v>
      </c>
      <c r="IT56" s="1460">
        <f t="shared" si="719"/>
        <v>0</v>
      </c>
      <c r="IU56" s="1460">
        <f t="shared" si="720"/>
        <v>0</v>
      </c>
      <c r="IV56" s="1460">
        <f t="shared" si="721"/>
        <v>0</v>
      </c>
      <c r="IW56" s="1460">
        <f t="shared" si="722"/>
        <v>0</v>
      </c>
      <c r="IX56" s="1460">
        <f t="shared" si="723"/>
        <v>0</v>
      </c>
      <c r="IY56" s="1460">
        <f t="shared" si="724"/>
        <v>0</v>
      </c>
      <c r="IZ56" s="1460">
        <f t="shared" si="725"/>
        <v>0</v>
      </c>
      <c r="JA56" s="1460">
        <f t="shared" si="726"/>
        <v>0</v>
      </c>
      <c r="JB56" s="1460">
        <f t="shared" si="727"/>
        <v>0</v>
      </c>
      <c r="JC56" s="1460">
        <f t="shared" si="728"/>
        <v>0</v>
      </c>
      <c r="JD56" s="1460">
        <f t="shared" si="729"/>
        <v>0</v>
      </c>
      <c r="JE56" s="1460">
        <f t="shared" si="730"/>
        <v>0</v>
      </c>
      <c r="JF56" s="1460">
        <f t="shared" si="731"/>
        <v>0</v>
      </c>
      <c r="JG56" s="1460">
        <f t="shared" si="732"/>
        <v>0</v>
      </c>
      <c r="JH56" s="1460">
        <f t="shared" si="733"/>
        <v>0</v>
      </c>
      <c r="JI56" s="1460">
        <f t="shared" si="734"/>
        <v>0</v>
      </c>
      <c r="JJ56" s="1460">
        <f t="shared" si="735"/>
        <v>0</v>
      </c>
      <c r="JK56" s="1460">
        <f t="shared" si="736"/>
        <v>0</v>
      </c>
      <c r="JL56" s="1460">
        <f t="shared" si="737"/>
        <v>0</v>
      </c>
      <c r="JM56" s="1460">
        <f t="shared" si="738"/>
        <v>0</v>
      </c>
      <c r="JN56" s="1460">
        <f t="shared" si="739"/>
        <v>0</v>
      </c>
      <c r="JO56" s="1460">
        <f t="shared" si="740"/>
        <v>0</v>
      </c>
      <c r="JP56" s="1460">
        <f t="shared" si="741"/>
        <v>0</v>
      </c>
      <c r="JQ56" s="1460">
        <f t="shared" si="742"/>
        <v>0</v>
      </c>
      <c r="JR56" s="1460">
        <f t="shared" si="743"/>
        <v>0</v>
      </c>
      <c r="JS56" s="1460">
        <f t="shared" si="744"/>
        <v>0</v>
      </c>
      <c r="JT56" s="1460">
        <f t="shared" si="745"/>
        <v>0</v>
      </c>
      <c r="JU56" s="1460">
        <f t="shared" si="746"/>
        <v>0</v>
      </c>
      <c r="JV56" s="1460">
        <f t="shared" si="747"/>
        <v>0</v>
      </c>
      <c r="JW56" s="1460">
        <f t="shared" si="748"/>
        <v>0</v>
      </c>
      <c r="JX56" s="1460">
        <f t="shared" si="749"/>
        <v>0</v>
      </c>
      <c r="JY56" s="1460">
        <f t="shared" si="750"/>
        <v>0</v>
      </c>
      <c r="JZ56" s="1460">
        <f t="shared" si="751"/>
        <v>0</v>
      </c>
      <c r="KA56" s="1460">
        <f t="shared" si="752"/>
        <v>0</v>
      </c>
      <c r="KB56" s="1460">
        <f t="shared" si="753"/>
        <v>0</v>
      </c>
      <c r="KC56" s="1460">
        <f t="shared" si="754"/>
        <v>0</v>
      </c>
      <c r="KD56" s="1460">
        <f t="shared" si="755"/>
        <v>0</v>
      </c>
      <c r="KE56" s="1460">
        <f t="shared" si="756"/>
        <v>0</v>
      </c>
      <c r="KF56" s="1460">
        <f t="shared" si="757"/>
        <v>0</v>
      </c>
      <c r="KG56" s="1460">
        <f t="shared" si="758"/>
        <v>0</v>
      </c>
      <c r="KH56" s="1460">
        <f t="shared" si="759"/>
        <v>0</v>
      </c>
      <c r="KI56" s="1460">
        <f t="shared" si="760"/>
        <v>0</v>
      </c>
      <c r="KJ56" s="1460">
        <f t="shared" si="761"/>
        <v>0</v>
      </c>
      <c r="KK56" s="1460">
        <f t="shared" si="762"/>
        <v>0</v>
      </c>
      <c r="KL56" s="1460">
        <f t="shared" si="763"/>
        <v>0</v>
      </c>
      <c r="KM56" s="1460">
        <f t="shared" si="764"/>
        <v>0</v>
      </c>
      <c r="KN56" s="1460">
        <f t="shared" si="765"/>
        <v>0</v>
      </c>
      <c r="KO56" s="1460">
        <f t="shared" si="766"/>
        <v>0</v>
      </c>
      <c r="KP56" s="1460">
        <f t="shared" si="767"/>
        <v>0</v>
      </c>
      <c r="KQ56" s="1460">
        <f t="shared" si="768"/>
        <v>0</v>
      </c>
      <c r="KR56" s="1460">
        <f t="shared" si="769"/>
        <v>0</v>
      </c>
      <c r="KS56" s="1460">
        <f t="shared" si="770"/>
        <v>0</v>
      </c>
      <c r="KT56" s="1460">
        <f t="shared" si="771"/>
        <v>0</v>
      </c>
      <c r="KU56" s="1460">
        <f t="shared" si="772"/>
        <v>0</v>
      </c>
      <c r="KV56" s="1460">
        <f t="shared" si="773"/>
        <v>0</v>
      </c>
      <c r="KW56" s="1460">
        <f t="shared" si="774"/>
        <v>0</v>
      </c>
      <c r="KX56" s="1460">
        <f t="shared" si="775"/>
        <v>0</v>
      </c>
      <c r="KY56" s="1460">
        <f t="shared" si="776"/>
        <v>0</v>
      </c>
      <c r="KZ56" s="1460">
        <f t="shared" si="777"/>
        <v>0</v>
      </c>
      <c r="LA56" s="1460">
        <f t="shared" si="778"/>
        <v>0</v>
      </c>
      <c r="LB56" s="1460">
        <f t="shared" si="779"/>
        <v>0</v>
      </c>
      <c r="LC56" s="1460">
        <f t="shared" si="780"/>
        <v>0</v>
      </c>
      <c r="LD56" s="1460">
        <f t="shared" si="781"/>
        <v>0</v>
      </c>
      <c r="LE56" s="1460">
        <f t="shared" si="782"/>
        <v>0</v>
      </c>
      <c r="LF56" s="1460">
        <f t="shared" si="783"/>
        <v>0</v>
      </c>
      <c r="LG56" s="1460">
        <f t="shared" si="784"/>
        <v>0</v>
      </c>
      <c r="LH56" s="1460">
        <f t="shared" si="785"/>
        <v>0</v>
      </c>
      <c r="LI56" s="1460">
        <f t="shared" si="786"/>
        <v>0</v>
      </c>
      <c r="LJ56" s="1460">
        <f t="shared" si="787"/>
        <v>0</v>
      </c>
      <c r="LK56" s="1460">
        <f t="shared" si="788"/>
        <v>0</v>
      </c>
      <c r="LL56" s="1460">
        <f t="shared" si="789"/>
        <v>0</v>
      </c>
      <c r="LM56" s="1460">
        <f t="shared" si="790"/>
        <v>0</v>
      </c>
      <c r="LN56" s="1460">
        <f t="shared" si="791"/>
        <v>0</v>
      </c>
      <c r="LO56" s="1460">
        <f t="shared" si="792"/>
        <v>0</v>
      </c>
      <c r="LP56" s="1460">
        <f t="shared" si="793"/>
        <v>0</v>
      </c>
      <c r="LQ56" s="1460">
        <f t="shared" si="794"/>
        <v>0</v>
      </c>
      <c r="LR56" s="1460">
        <f t="shared" si="795"/>
        <v>0</v>
      </c>
      <c r="LS56" s="1460">
        <f t="shared" si="796"/>
        <v>0</v>
      </c>
      <c r="LW56" s="1467">
        <f t="shared" si="797"/>
        <v>0</v>
      </c>
      <c r="LX56" s="1467">
        <f t="shared" si="798"/>
        <v>0</v>
      </c>
      <c r="LY56" s="1467">
        <f t="shared" si="799"/>
        <v>0</v>
      </c>
      <c r="LZ56" s="1467">
        <f t="shared" si="800"/>
        <v>0</v>
      </c>
      <c r="MA56" s="1506"/>
      <c r="MB56" s="1460">
        <f t="shared" si="801"/>
        <v>0</v>
      </c>
      <c r="MC56" s="1460">
        <f t="shared" si="824"/>
        <v>0</v>
      </c>
      <c r="MD56" s="1460">
        <f t="shared" si="824"/>
        <v>0</v>
      </c>
      <c r="ME56" s="1460">
        <f t="shared" si="824"/>
        <v>0</v>
      </c>
      <c r="MF56" s="1460">
        <f t="shared" si="824"/>
        <v>0</v>
      </c>
      <c r="MG56" s="1460">
        <f t="shared" si="824"/>
        <v>0</v>
      </c>
      <c r="MH56" s="1460">
        <f t="shared" si="824"/>
        <v>0</v>
      </c>
      <c r="MI56" s="1460">
        <f t="shared" si="824"/>
        <v>0</v>
      </c>
      <c r="MJ56" s="1460">
        <f t="shared" si="824"/>
        <v>0</v>
      </c>
      <c r="MK56" s="1460">
        <f t="shared" si="824"/>
        <v>0</v>
      </c>
      <c r="ML56" s="1460">
        <f t="shared" si="824"/>
        <v>0</v>
      </c>
      <c r="MM56" s="1460">
        <f t="shared" si="824"/>
        <v>0</v>
      </c>
      <c r="MN56" s="1460">
        <f t="shared" si="824"/>
        <v>0</v>
      </c>
      <c r="MO56" s="1460">
        <f t="shared" si="824"/>
        <v>0</v>
      </c>
      <c r="MP56" s="1460">
        <f t="shared" si="824"/>
        <v>0</v>
      </c>
      <c r="MQ56" s="1460">
        <f t="shared" si="824"/>
        <v>0</v>
      </c>
      <c r="MR56" s="1460">
        <f t="shared" si="824"/>
        <v>0</v>
      </c>
      <c r="MS56" s="1460">
        <f t="shared" si="828"/>
        <v>0</v>
      </c>
      <c r="MT56" s="1460">
        <f t="shared" si="828"/>
        <v>0</v>
      </c>
      <c r="MU56" s="1460">
        <f t="shared" si="828"/>
        <v>0</v>
      </c>
      <c r="MV56" s="1460">
        <f t="shared" si="828"/>
        <v>0</v>
      </c>
      <c r="MW56" s="1460">
        <f t="shared" si="828"/>
        <v>0</v>
      </c>
      <c r="MX56" s="1460">
        <f t="shared" si="828"/>
        <v>0</v>
      </c>
      <c r="MY56" s="1460">
        <f t="shared" si="828"/>
        <v>0</v>
      </c>
      <c r="MZ56" s="1460">
        <f t="shared" si="828"/>
        <v>0</v>
      </c>
      <c r="NA56" s="1460">
        <f t="shared" si="828"/>
        <v>0</v>
      </c>
      <c r="NB56" s="1460">
        <f t="shared" si="828"/>
        <v>0</v>
      </c>
      <c r="NC56" s="1460">
        <f t="shared" si="828"/>
        <v>0</v>
      </c>
      <c r="ND56" s="1460">
        <f t="shared" si="828"/>
        <v>0</v>
      </c>
      <c r="NE56" s="1460">
        <f t="shared" si="828"/>
        <v>0</v>
      </c>
      <c r="NF56" s="1460">
        <f t="shared" si="828"/>
        <v>0</v>
      </c>
      <c r="NG56" s="1460">
        <f t="shared" si="828"/>
        <v>0</v>
      </c>
      <c r="NH56" s="1460">
        <f t="shared" si="828"/>
        <v>0</v>
      </c>
      <c r="NI56" s="1460">
        <f t="shared" si="829"/>
        <v>0</v>
      </c>
      <c r="NJ56" s="1460">
        <f t="shared" si="829"/>
        <v>0</v>
      </c>
      <c r="NK56" s="1460">
        <f t="shared" si="829"/>
        <v>0</v>
      </c>
      <c r="NL56" s="1460">
        <f t="shared" si="829"/>
        <v>0</v>
      </c>
      <c r="NM56" s="1460">
        <f t="shared" si="829"/>
        <v>0</v>
      </c>
      <c r="NN56" s="1460">
        <f t="shared" si="829"/>
        <v>0</v>
      </c>
      <c r="NO56" s="1460">
        <f t="shared" si="829"/>
        <v>0</v>
      </c>
      <c r="NP56" s="1460">
        <f t="shared" si="829"/>
        <v>0</v>
      </c>
      <c r="NQ56" s="1460">
        <f t="shared" si="829"/>
        <v>0</v>
      </c>
      <c r="NR56" s="1460">
        <f t="shared" si="829"/>
        <v>0</v>
      </c>
      <c r="NS56" s="1460">
        <f t="shared" si="829"/>
        <v>0</v>
      </c>
      <c r="NT56" s="1460">
        <f t="shared" si="829"/>
        <v>0</v>
      </c>
      <c r="NU56" s="1460">
        <f t="shared" si="829"/>
        <v>0</v>
      </c>
      <c r="NV56" s="1460">
        <f t="shared" si="829"/>
        <v>0</v>
      </c>
      <c r="NW56" s="1460">
        <f t="shared" si="829"/>
        <v>0</v>
      </c>
      <c r="NX56" s="1460">
        <f t="shared" si="829"/>
        <v>0</v>
      </c>
      <c r="NY56" s="1460">
        <f t="shared" si="830"/>
        <v>0</v>
      </c>
      <c r="NZ56" s="1460">
        <f t="shared" si="830"/>
        <v>0</v>
      </c>
      <c r="OA56" s="1460">
        <f t="shared" si="830"/>
        <v>0</v>
      </c>
      <c r="OB56" s="1460">
        <f t="shared" si="830"/>
        <v>0</v>
      </c>
      <c r="OC56" s="1460">
        <f t="shared" si="830"/>
        <v>0</v>
      </c>
      <c r="OD56" s="1460">
        <f t="shared" si="830"/>
        <v>0</v>
      </c>
      <c r="OE56" s="1460">
        <f t="shared" si="830"/>
        <v>0</v>
      </c>
      <c r="OF56" s="1460">
        <f t="shared" si="830"/>
        <v>0</v>
      </c>
      <c r="OG56" s="1460">
        <f t="shared" si="830"/>
        <v>0</v>
      </c>
      <c r="OH56" s="1460">
        <f t="shared" si="830"/>
        <v>0</v>
      </c>
      <c r="OI56" s="1460">
        <f t="shared" si="830"/>
        <v>0</v>
      </c>
      <c r="OJ56" s="1460">
        <f t="shared" si="830"/>
        <v>0</v>
      </c>
      <c r="OK56" s="1460">
        <f t="shared" si="830"/>
        <v>0</v>
      </c>
      <c r="OL56" s="1460">
        <f t="shared" si="830"/>
        <v>0</v>
      </c>
      <c r="OM56" s="1460">
        <f t="shared" si="830"/>
        <v>0</v>
      </c>
      <c r="ON56" s="1460">
        <f t="shared" si="830"/>
        <v>0</v>
      </c>
      <c r="OO56" s="1460">
        <f t="shared" si="813"/>
        <v>0</v>
      </c>
      <c r="OP56" s="1460">
        <f t="shared" si="825"/>
        <v>0</v>
      </c>
      <c r="OQ56" s="1460">
        <f t="shared" si="825"/>
        <v>0</v>
      </c>
      <c r="OR56" s="1460">
        <f t="shared" si="825"/>
        <v>0</v>
      </c>
      <c r="OS56" s="1460">
        <f t="shared" si="825"/>
        <v>0</v>
      </c>
      <c r="OT56" s="1460">
        <f t="shared" si="825"/>
        <v>0</v>
      </c>
      <c r="OU56" s="1460">
        <f t="shared" si="825"/>
        <v>0</v>
      </c>
      <c r="OV56" s="1460">
        <f t="shared" si="825"/>
        <v>0</v>
      </c>
      <c r="OW56" s="1460">
        <f t="shared" si="825"/>
        <v>0</v>
      </c>
      <c r="OX56" s="1460">
        <f t="shared" si="825"/>
        <v>0</v>
      </c>
      <c r="OY56" s="1460">
        <f t="shared" si="825"/>
        <v>0</v>
      </c>
      <c r="OZ56" s="1460">
        <f t="shared" si="825"/>
        <v>0</v>
      </c>
      <c r="PA56" s="1460">
        <f t="shared" si="825"/>
        <v>0</v>
      </c>
      <c r="PB56" s="1460">
        <f t="shared" si="825"/>
        <v>0</v>
      </c>
      <c r="PC56" s="1460">
        <f t="shared" si="825"/>
        <v>0</v>
      </c>
      <c r="PD56" s="1460">
        <f t="shared" si="825"/>
        <v>0</v>
      </c>
      <c r="PE56" s="1460">
        <f t="shared" si="825"/>
        <v>0</v>
      </c>
      <c r="PF56" s="1460">
        <f t="shared" si="826"/>
        <v>0</v>
      </c>
      <c r="PG56" s="1460">
        <f t="shared" si="826"/>
        <v>0</v>
      </c>
      <c r="PH56" s="1460">
        <f t="shared" si="826"/>
        <v>0</v>
      </c>
      <c r="PI56" s="1460">
        <f t="shared" si="826"/>
        <v>0</v>
      </c>
      <c r="PJ56" s="1460">
        <f t="shared" si="826"/>
        <v>0</v>
      </c>
      <c r="PK56" s="1460">
        <f t="shared" si="826"/>
        <v>0</v>
      </c>
      <c r="PL56" s="1460">
        <f t="shared" si="826"/>
        <v>0</v>
      </c>
      <c r="PM56" s="1460">
        <f t="shared" si="826"/>
        <v>0</v>
      </c>
      <c r="PN56" s="1460">
        <f t="shared" si="826"/>
        <v>0</v>
      </c>
      <c r="PO56" s="1460">
        <f t="shared" si="826"/>
        <v>0</v>
      </c>
      <c r="PP56" s="1460">
        <f t="shared" si="826"/>
        <v>0</v>
      </c>
      <c r="PQ56" s="1460">
        <f t="shared" si="826"/>
        <v>0</v>
      </c>
      <c r="PR56" s="1460">
        <f t="shared" si="826"/>
        <v>0</v>
      </c>
      <c r="PS56" s="1460">
        <f t="shared" si="826"/>
        <v>0</v>
      </c>
      <c r="PT56" s="1460">
        <f t="shared" si="826"/>
        <v>0</v>
      </c>
      <c r="PU56" s="1460">
        <f t="shared" si="826"/>
        <v>0</v>
      </c>
      <c r="PV56" s="1460">
        <f t="shared" si="827"/>
        <v>0</v>
      </c>
      <c r="PW56" s="1460">
        <f t="shared" si="827"/>
        <v>0</v>
      </c>
      <c r="PX56" s="1460">
        <f t="shared" si="827"/>
        <v>0</v>
      </c>
      <c r="PY56" s="1460">
        <f t="shared" si="827"/>
        <v>0</v>
      </c>
      <c r="PZ56" s="1460">
        <f t="shared" si="827"/>
        <v>0</v>
      </c>
      <c r="QA56" s="1460">
        <f t="shared" si="827"/>
        <v>0</v>
      </c>
      <c r="QB56" s="1460">
        <f t="shared" si="827"/>
        <v>0</v>
      </c>
      <c r="QC56" s="1460">
        <f t="shared" si="827"/>
        <v>0</v>
      </c>
      <c r="QD56" s="1460">
        <f t="shared" si="827"/>
        <v>0</v>
      </c>
      <c r="QE56" s="1460">
        <f t="shared" si="827"/>
        <v>0</v>
      </c>
      <c r="QF56" s="1460">
        <f t="shared" si="827"/>
        <v>0</v>
      </c>
      <c r="QG56" s="1460">
        <f t="shared" si="827"/>
        <v>0</v>
      </c>
      <c r="QH56" s="1460">
        <f t="shared" si="827"/>
        <v>0</v>
      </c>
      <c r="QI56" s="1460">
        <f t="shared" si="827"/>
        <v>0</v>
      </c>
      <c r="QJ56" s="1460">
        <f t="shared" si="827"/>
        <v>0</v>
      </c>
      <c r="QK56" s="1460">
        <f t="shared" si="827"/>
        <v>0</v>
      </c>
      <c r="QL56" s="1460">
        <f t="shared" si="809"/>
        <v>0</v>
      </c>
      <c r="QM56" s="1460">
        <f t="shared" si="809"/>
        <v>0</v>
      </c>
      <c r="QN56" s="1460">
        <f t="shared" si="809"/>
        <v>0</v>
      </c>
      <c r="QO56" s="1460">
        <f t="shared" si="809"/>
        <v>0</v>
      </c>
      <c r="QP56" s="1460">
        <f t="shared" si="809"/>
        <v>0</v>
      </c>
      <c r="QQ56" s="1460">
        <f t="shared" si="809"/>
        <v>0</v>
      </c>
    </row>
    <row r="57" spans="1:459" s="1466" customFormat="1" ht="22.5" customHeight="1">
      <c r="A57" s="1468"/>
      <c r="B57" s="1469"/>
      <c r="C57" s="1469"/>
      <c r="D57" s="1470"/>
      <c r="E57" s="1471"/>
      <c r="F57" s="1472"/>
      <c r="G57" s="1472"/>
      <c r="H57" s="1473">
        <f t="shared" si="639"/>
        <v>0</v>
      </c>
      <c r="I57" s="1474">
        <v>0</v>
      </c>
      <c r="J57" s="1475">
        <f t="shared" si="437"/>
        <v>0</v>
      </c>
      <c r="K57" s="1476">
        <v>0</v>
      </c>
      <c r="L57" s="1477">
        <f t="shared" si="640"/>
        <v>0</v>
      </c>
      <c r="M57" s="1477">
        <f t="shared" si="641"/>
        <v>0</v>
      </c>
      <c r="N57" s="1478"/>
      <c r="O57" s="1479">
        <v>0</v>
      </c>
      <c r="P57" s="1480">
        <v>0</v>
      </c>
      <c r="Q57" s="1828">
        <v>0</v>
      </c>
      <c r="R57" s="1831">
        <f t="shared" si="642"/>
        <v>0</v>
      </c>
      <c r="S57" s="1481">
        <f>IF(AND(SUM(O57:Q57)=0,N57="NNN"),MIN('Operating History and Pro Forma'!$M$33,'Operating History and Pro Forma'!$T$15)*D57,SUM(O57:Q57)*D57)</f>
        <v>0</v>
      </c>
      <c r="T57" s="1482">
        <f t="shared" si="643"/>
        <v>0</v>
      </c>
      <c r="U57" s="1483">
        <f t="shared" si="644"/>
        <v>0</v>
      </c>
      <c r="V57" s="1480"/>
      <c r="W57" s="1514"/>
      <c r="X57" s="1486" t="str">
        <f t="shared" si="645"/>
        <v/>
      </c>
      <c r="Y57" s="1487">
        <f t="shared" si="646"/>
        <v>0</v>
      </c>
      <c r="Z57" s="1488"/>
      <c r="AA57" s="1488"/>
      <c r="AB57" s="1488"/>
      <c r="AC57" s="1488"/>
      <c r="AD57" s="1489">
        <f t="shared" si="647"/>
        <v>0</v>
      </c>
      <c r="AE57" s="1490" t="str">
        <f t="shared" si="648"/>
        <v/>
      </c>
      <c r="AF57" s="1491">
        <f t="shared" si="649"/>
        <v>0</v>
      </c>
      <c r="AG57" s="1492">
        <f t="shared" si="650"/>
        <v>0</v>
      </c>
      <c r="AH57" s="1493">
        <f t="shared" si="802"/>
        <v>0</v>
      </c>
      <c r="AI57" s="1493">
        <f t="shared" si="802"/>
        <v>0</v>
      </c>
      <c r="AJ57" s="1494">
        <f t="shared" si="802"/>
        <v>0</v>
      </c>
      <c r="AK57" s="1494">
        <f t="shared" si="802"/>
        <v>0</v>
      </c>
      <c r="AL57" s="1495">
        <f t="shared" si="802"/>
        <v>0</v>
      </c>
      <c r="AM57" s="1496">
        <f t="shared" si="802"/>
        <v>0</v>
      </c>
      <c r="AN57" s="1497">
        <f t="shared" si="399"/>
        <v>0</v>
      </c>
      <c r="AO57" s="1498">
        <f t="shared" si="443"/>
        <v>0</v>
      </c>
      <c r="AP57" s="1499">
        <f t="shared" si="651"/>
        <v>0</v>
      </c>
      <c r="AQ57" s="1500">
        <f t="shared" si="652"/>
        <v>0</v>
      </c>
      <c r="AR57" s="1501">
        <f t="shared" si="653"/>
        <v>0</v>
      </c>
      <c r="AS57" s="1498">
        <f t="shared" si="403"/>
        <v>0</v>
      </c>
      <c r="AT57" s="1501">
        <f t="shared" si="654"/>
        <v>0</v>
      </c>
      <c r="AU57" s="1498">
        <f t="shared" si="655"/>
        <v>1</v>
      </c>
      <c r="AV57" s="1498">
        <f t="shared" si="656"/>
        <v>2</v>
      </c>
      <c r="AW57" s="1499">
        <f t="shared" si="657"/>
        <v>0</v>
      </c>
      <c r="AX57" s="1502">
        <f t="shared" si="658"/>
        <v>0</v>
      </c>
      <c r="AY57" s="1503">
        <f t="shared" si="659"/>
        <v>0</v>
      </c>
      <c r="AZ57" s="1498">
        <f t="shared" si="660"/>
        <v>2</v>
      </c>
      <c r="BA57" s="1498">
        <f t="shared" si="661"/>
        <v>3</v>
      </c>
      <c r="BB57" s="1499">
        <f t="shared" si="662"/>
        <v>0</v>
      </c>
      <c r="BC57" s="1502">
        <f t="shared" si="663"/>
        <v>0</v>
      </c>
      <c r="BD57" s="1503">
        <f t="shared" si="664"/>
        <v>0</v>
      </c>
      <c r="BE57" s="1498">
        <f t="shared" si="665"/>
        <v>3</v>
      </c>
      <c r="BF57" s="1498">
        <f t="shared" si="666"/>
        <v>4</v>
      </c>
      <c r="BG57" s="1499">
        <f t="shared" si="667"/>
        <v>0</v>
      </c>
      <c r="BH57" s="1502">
        <f t="shared" si="668"/>
        <v>0</v>
      </c>
      <c r="BI57" s="1502">
        <f t="shared" si="669"/>
        <v>0</v>
      </c>
      <c r="BJ57" s="1504">
        <f t="shared" si="670"/>
        <v>1900</v>
      </c>
      <c r="BK57" s="1505" t="str">
        <f t="shared" si="671"/>
        <v/>
      </c>
      <c r="BL57" s="1506"/>
      <c r="BM57" s="1507">
        <f t="shared" si="672"/>
        <v>0</v>
      </c>
      <c r="BN57" s="1508">
        <f t="shared" si="823"/>
        <v>0</v>
      </c>
      <c r="BO57" s="1508">
        <f t="shared" si="823"/>
        <v>0</v>
      </c>
      <c r="BP57" s="1508">
        <f t="shared" si="823"/>
        <v>0</v>
      </c>
      <c r="BQ57" s="1508">
        <f t="shared" si="823"/>
        <v>0</v>
      </c>
      <c r="BR57" s="1508">
        <f t="shared" si="823"/>
        <v>0</v>
      </c>
      <c r="BS57" s="1508">
        <f t="shared" si="823"/>
        <v>0</v>
      </c>
      <c r="BT57" s="1508">
        <f t="shared" si="823"/>
        <v>0</v>
      </c>
      <c r="BU57" s="1508">
        <f t="shared" si="823"/>
        <v>0</v>
      </c>
      <c r="BV57" s="1508">
        <f t="shared" si="823"/>
        <v>0</v>
      </c>
      <c r="BW57" s="1508">
        <f t="shared" si="823"/>
        <v>0</v>
      </c>
      <c r="BX57" s="1508">
        <f t="shared" si="823"/>
        <v>0</v>
      </c>
      <c r="BY57" s="1507">
        <f t="shared" si="823"/>
        <v>0</v>
      </c>
      <c r="BZ57" s="1508">
        <f t="shared" si="823"/>
        <v>0</v>
      </c>
      <c r="CA57" s="1508">
        <f t="shared" si="823"/>
        <v>0</v>
      </c>
      <c r="CB57" s="1508">
        <f t="shared" si="823"/>
        <v>0</v>
      </c>
      <c r="CC57" s="1508">
        <f t="shared" si="823"/>
        <v>0</v>
      </c>
      <c r="CD57" s="1508">
        <f t="shared" si="831"/>
        <v>0</v>
      </c>
      <c r="CE57" s="1508">
        <f t="shared" si="831"/>
        <v>0</v>
      </c>
      <c r="CF57" s="1508">
        <f t="shared" si="831"/>
        <v>0</v>
      </c>
      <c r="CG57" s="1508">
        <f t="shared" si="831"/>
        <v>0</v>
      </c>
      <c r="CH57" s="1508">
        <f t="shared" si="831"/>
        <v>0</v>
      </c>
      <c r="CI57" s="1508">
        <f t="shared" si="831"/>
        <v>0</v>
      </c>
      <c r="CJ57" s="1509">
        <f t="shared" si="831"/>
        <v>0</v>
      </c>
      <c r="CK57" s="1507">
        <f t="shared" si="831"/>
        <v>0</v>
      </c>
      <c r="CL57" s="1508">
        <f t="shared" si="831"/>
        <v>0</v>
      </c>
      <c r="CM57" s="1508">
        <f t="shared" si="831"/>
        <v>0</v>
      </c>
      <c r="CN57" s="1508">
        <f t="shared" si="831"/>
        <v>0</v>
      </c>
      <c r="CO57" s="1508">
        <f t="shared" si="831"/>
        <v>0</v>
      </c>
      <c r="CP57" s="1508">
        <f t="shared" si="831"/>
        <v>0</v>
      </c>
      <c r="CQ57" s="1508">
        <f t="shared" si="831"/>
        <v>0</v>
      </c>
      <c r="CR57" s="1508">
        <f t="shared" si="831"/>
        <v>0</v>
      </c>
      <c r="CS57" s="1508">
        <f t="shared" si="831"/>
        <v>0</v>
      </c>
      <c r="CT57" s="1508">
        <f t="shared" si="832"/>
        <v>0</v>
      </c>
      <c r="CU57" s="1508">
        <f t="shared" si="832"/>
        <v>0</v>
      </c>
      <c r="CV57" s="1509">
        <f t="shared" si="832"/>
        <v>0</v>
      </c>
      <c r="CW57" s="1508">
        <f t="shared" si="832"/>
        <v>0</v>
      </c>
      <c r="CX57" s="1508">
        <f t="shared" si="832"/>
        <v>0</v>
      </c>
      <c r="CY57" s="1508">
        <f t="shared" si="832"/>
        <v>0</v>
      </c>
      <c r="CZ57" s="1508">
        <f t="shared" si="832"/>
        <v>0</v>
      </c>
      <c r="DA57" s="1508">
        <f t="shared" si="832"/>
        <v>0</v>
      </c>
      <c r="DB57" s="1508">
        <f t="shared" si="832"/>
        <v>0</v>
      </c>
      <c r="DC57" s="1508">
        <f t="shared" si="832"/>
        <v>0</v>
      </c>
      <c r="DD57" s="1508">
        <f t="shared" si="832"/>
        <v>0</v>
      </c>
      <c r="DE57" s="1508">
        <f t="shared" si="832"/>
        <v>0</v>
      </c>
      <c r="DF57" s="1508">
        <f t="shared" si="832"/>
        <v>0</v>
      </c>
      <c r="DG57" s="1508">
        <f t="shared" si="832"/>
        <v>0</v>
      </c>
      <c r="DH57" s="1509">
        <f t="shared" si="832"/>
        <v>0</v>
      </c>
      <c r="DI57" s="1508">
        <f t="shared" si="832"/>
        <v>0</v>
      </c>
      <c r="DJ57" s="1508">
        <f t="shared" si="833"/>
        <v>0</v>
      </c>
      <c r="DK57" s="1508">
        <f t="shared" si="833"/>
        <v>0</v>
      </c>
      <c r="DL57" s="1508">
        <f t="shared" si="833"/>
        <v>0</v>
      </c>
      <c r="DM57" s="1508">
        <f t="shared" si="833"/>
        <v>0</v>
      </c>
      <c r="DN57" s="1508">
        <f t="shared" si="833"/>
        <v>0</v>
      </c>
      <c r="DO57" s="1508">
        <f t="shared" si="833"/>
        <v>0</v>
      </c>
      <c r="DP57" s="1508">
        <f t="shared" si="833"/>
        <v>0</v>
      </c>
      <c r="DQ57" s="1508">
        <f t="shared" si="833"/>
        <v>0</v>
      </c>
      <c r="DR57" s="1508">
        <f t="shared" si="833"/>
        <v>0</v>
      </c>
      <c r="DS57" s="1508">
        <f t="shared" si="833"/>
        <v>0</v>
      </c>
      <c r="DT57" s="1509">
        <f t="shared" si="833"/>
        <v>0</v>
      </c>
      <c r="DU57" s="1507">
        <f t="shared" si="833"/>
        <v>0</v>
      </c>
      <c r="DV57" s="1508">
        <f t="shared" si="833"/>
        <v>0</v>
      </c>
      <c r="DW57" s="1508">
        <f t="shared" si="833"/>
        <v>0</v>
      </c>
      <c r="DX57" s="1508">
        <f t="shared" si="833"/>
        <v>0</v>
      </c>
      <c r="DY57" s="1508">
        <f t="shared" si="833"/>
        <v>0</v>
      </c>
      <c r="DZ57" s="1508">
        <f t="shared" si="834"/>
        <v>0</v>
      </c>
      <c r="EA57" s="1508">
        <f t="shared" si="834"/>
        <v>0</v>
      </c>
      <c r="EB57" s="1508">
        <f t="shared" si="834"/>
        <v>0</v>
      </c>
      <c r="EC57" s="1508">
        <f t="shared" si="834"/>
        <v>0</v>
      </c>
      <c r="ED57" s="1508">
        <f t="shared" si="834"/>
        <v>0</v>
      </c>
      <c r="EE57" s="1508">
        <f t="shared" si="834"/>
        <v>0</v>
      </c>
      <c r="EF57" s="1508">
        <f t="shared" si="834"/>
        <v>0</v>
      </c>
      <c r="EG57" s="1507">
        <f t="shared" si="834"/>
        <v>0</v>
      </c>
      <c r="EH57" s="1508">
        <f t="shared" si="834"/>
        <v>0</v>
      </c>
      <c r="EI57" s="1508">
        <f t="shared" si="834"/>
        <v>0</v>
      </c>
      <c r="EJ57" s="1508">
        <f t="shared" si="834"/>
        <v>0</v>
      </c>
      <c r="EK57" s="1508">
        <f t="shared" si="834"/>
        <v>0</v>
      </c>
      <c r="EL57" s="1508">
        <f t="shared" si="834"/>
        <v>0</v>
      </c>
      <c r="EM57" s="1508">
        <f t="shared" si="834"/>
        <v>0</v>
      </c>
      <c r="EN57" s="1508">
        <f t="shared" si="834"/>
        <v>0</v>
      </c>
      <c r="EO57" s="1508">
        <f t="shared" si="834"/>
        <v>0</v>
      </c>
      <c r="EP57" s="1508">
        <f t="shared" si="835"/>
        <v>0</v>
      </c>
      <c r="EQ57" s="1508">
        <f t="shared" si="835"/>
        <v>0</v>
      </c>
      <c r="ER57" s="1509">
        <f t="shared" si="835"/>
        <v>0</v>
      </c>
      <c r="ES57" s="1507">
        <f t="shared" si="835"/>
        <v>0</v>
      </c>
      <c r="ET57" s="1508">
        <f t="shared" si="835"/>
        <v>0</v>
      </c>
      <c r="EU57" s="1508">
        <f t="shared" si="835"/>
        <v>0</v>
      </c>
      <c r="EV57" s="1508">
        <f t="shared" si="835"/>
        <v>0</v>
      </c>
      <c r="EW57" s="1508">
        <f t="shared" si="835"/>
        <v>0</v>
      </c>
      <c r="EX57" s="1508">
        <f t="shared" si="835"/>
        <v>0</v>
      </c>
      <c r="EY57" s="1508">
        <f t="shared" si="835"/>
        <v>0</v>
      </c>
      <c r="EZ57" s="1508">
        <f t="shared" si="835"/>
        <v>0</v>
      </c>
      <c r="FA57" s="1508">
        <f t="shared" si="835"/>
        <v>0</v>
      </c>
      <c r="FB57" s="1508">
        <f t="shared" si="835"/>
        <v>0</v>
      </c>
      <c r="FC57" s="1508">
        <f t="shared" si="835"/>
        <v>0</v>
      </c>
      <c r="FD57" s="1509">
        <f t="shared" si="835"/>
        <v>0</v>
      </c>
      <c r="FE57" s="1508">
        <f t="shared" si="835"/>
        <v>0</v>
      </c>
      <c r="FF57" s="1508">
        <f t="shared" si="821"/>
        <v>0</v>
      </c>
      <c r="FG57" s="1508">
        <f t="shared" si="822"/>
        <v>0</v>
      </c>
      <c r="FH57" s="1508">
        <f t="shared" si="822"/>
        <v>0</v>
      </c>
      <c r="FI57" s="1508">
        <f t="shared" si="822"/>
        <v>0</v>
      </c>
      <c r="FJ57" s="1508">
        <f t="shared" si="822"/>
        <v>0</v>
      </c>
      <c r="FK57" s="1508">
        <f t="shared" si="822"/>
        <v>0</v>
      </c>
      <c r="FL57" s="1508">
        <f t="shared" si="822"/>
        <v>0</v>
      </c>
      <c r="FM57" s="1508">
        <f t="shared" si="822"/>
        <v>0</v>
      </c>
      <c r="FN57" s="1508">
        <f t="shared" si="822"/>
        <v>0</v>
      </c>
      <c r="FO57" s="1508">
        <f t="shared" si="822"/>
        <v>0</v>
      </c>
      <c r="FP57" s="1509">
        <f t="shared" si="822"/>
        <v>0</v>
      </c>
      <c r="FQ57" s="1508">
        <f t="shared" si="822"/>
        <v>0</v>
      </c>
      <c r="FR57" s="1508">
        <f t="shared" si="822"/>
        <v>0</v>
      </c>
      <c r="FS57" s="1508">
        <f t="shared" si="822"/>
        <v>0</v>
      </c>
      <c r="FT57" s="1508">
        <f t="shared" si="822"/>
        <v>0</v>
      </c>
      <c r="FU57" s="1508">
        <f t="shared" ref="FG57:FV73" si="836">IF(FU$12&lt;$AO57,0,IF(FU$12&lt;=$AU57,IF(FU$12&lt;$AS57,$L57,$AT57),IF(OR(AND(FU$12&lt;$BF57,FU$12&gt;=$BE57),AND(FU$12&lt;$BA57,FU$12&gt;=$AZ57),AND(FU$12&lt;$AV57,FU$12&gt;=$AU57)),0,IF(FU$12&gt;=$BF57,$BG57*$D57/12,IF(FU$12&gt;=$BA57,$BB57*$D57/12,IF(FU$12&gt;=$AV57,$AW57*$D57/12))))))</f>
        <v>0</v>
      </c>
      <c r="FV57" s="1508">
        <f t="shared" si="836"/>
        <v>0</v>
      </c>
      <c r="FW57" s="1508">
        <f t="shared" si="804"/>
        <v>0</v>
      </c>
      <c r="FX57" s="1508">
        <f t="shared" si="804"/>
        <v>0</v>
      </c>
      <c r="FY57" s="1508">
        <f t="shared" si="804"/>
        <v>0</v>
      </c>
      <c r="FZ57" s="1508">
        <f t="shared" si="804"/>
        <v>0</v>
      </c>
      <c r="GA57" s="1508">
        <f t="shared" si="804"/>
        <v>0</v>
      </c>
      <c r="GB57" s="1509">
        <f t="shared" si="804"/>
        <v>0</v>
      </c>
      <c r="GC57" s="1506"/>
      <c r="GD57" s="1458">
        <f t="shared" si="673"/>
        <v>1</v>
      </c>
      <c r="GE57" s="1510">
        <f t="shared" si="815"/>
        <v>0</v>
      </c>
      <c r="GF57" s="1511">
        <f t="shared" si="815"/>
        <v>0</v>
      </c>
      <c r="GG57" s="1511">
        <f t="shared" si="815"/>
        <v>0</v>
      </c>
      <c r="GH57" s="1511">
        <f t="shared" si="815"/>
        <v>0</v>
      </c>
      <c r="GI57" s="1511">
        <f t="shared" si="815"/>
        <v>0</v>
      </c>
      <c r="GJ57" s="1511">
        <f t="shared" si="815"/>
        <v>0</v>
      </c>
      <c r="GK57" s="1511">
        <f t="shared" si="815"/>
        <v>0</v>
      </c>
      <c r="GL57" s="1511">
        <f t="shared" si="815"/>
        <v>0</v>
      </c>
      <c r="GM57" s="1511">
        <f t="shared" si="815"/>
        <v>0</v>
      </c>
      <c r="GN57" s="1512">
        <f t="shared" si="815"/>
        <v>0</v>
      </c>
      <c r="GO57" s="1513">
        <f t="shared" si="674"/>
        <v>0</v>
      </c>
      <c r="GP57" s="1506"/>
      <c r="GQ57" s="1510">
        <f t="shared" si="806"/>
        <v>0</v>
      </c>
      <c r="GR57" s="1511">
        <f t="shared" si="806"/>
        <v>0</v>
      </c>
      <c r="GS57" s="1511">
        <f t="shared" si="806"/>
        <v>0</v>
      </c>
      <c r="GT57" s="1511">
        <f t="shared" si="806"/>
        <v>0</v>
      </c>
      <c r="GU57" s="1511">
        <f t="shared" si="806"/>
        <v>0</v>
      </c>
      <c r="GV57" s="1511">
        <f t="shared" ref="GR57:GZ85" si="837">IF(ROUNDUP($AU57/12,0)=GV$11,$U57,IF(ROUNDUP($AZ57/12,0)=GV$11,$D57*$AW57+INDEX($HD57:$LS57,1,$AZ57-1)*12,IF(ROUNDUP($BE57/12,0)=GV$11,$D57*$BB57+INDEX($HD57:$LS57,1,$BE57-1)*12,IF(ROUNDUP($AN57/12,0)=GV$11,$U57,0))))</f>
        <v>0</v>
      </c>
      <c r="GW57" s="1511">
        <f t="shared" si="837"/>
        <v>0</v>
      </c>
      <c r="GX57" s="1511">
        <f t="shared" si="837"/>
        <v>0</v>
      </c>
      <c r="GY57" s="1511">
        <f t="shared" si="837"/>
        <v>0</v>
      </c>
      <c r="GZ57" s="1512">
        <f t="shared" si="837"/>
        <v>0</v>
      </c>
      <c r="HA57" s="1513">
        <f t="shared" si="675"/>
        <v>0</v>
      </c>
      <c r="HB57" s="1506">
        <f t="shared" si="676"/>
        <v>1</v>
      </c>
      <c r="HC57" s="1506"/>
      <c r="HD57" s="1508">
        <f t="shared" si="677"/>
        <v>0</v>
      </c>
      <c r="HE57" s="1460">
        <f t="shared" si="678"/>
        <v>0</v>
      </c>
      <c r="HF57" s="1460">
        <f t="shared" si="679"/>
        <v>0</v>
      </c>
      <c r="HG57" s="1460">
        <f t="shared" si="680"/>
        <v>0</v>
      </c>
      <c r="HH57" s="1460">
        <f t="shared" si="681"/>
        <v>0</v>
      </c>
      <c r="HI57" s="1460">
        <f t="shared" si="682"/>
        <v>0</v>
      </c>
      <c r="HJ57" s="1460">
        <f t="shared" si="683"/>
        <v>0</v>
      </c>
      <c r="HK57" s="1460">
        <f t="shared" si="684"/>
        <v>0</v>
      </c>
      <c r="HL57" s="1460">
        <f t="shared" si="685"/>
        <v>0</v>
      </c>
      <c r="HM57" s="1460">
        <f t="shared" si="686"/>
        <v>0</v>
      </c>
      <c r="HN57" s="1460">
        <f t="shared" si="687"/>
        <v>0</v>
      </c>
      <c r="HO57" s="1460">
        <f t="shared" si="688"/>
        <v>0</v>
      </c>
      <c r="HP57" s="1460">
        <f t="shared" si="689"/>
        <v>0</v>
      </c>
      <c r="HQ57" s="1460">
        <f t="shared" si="690"/>
        <v>0</v>
      </c>
      <c r="HR57" s="1460">
        <f t="shared" si="691"/>
        <v>0</v>
      </c>
      <c r="HS57" s="1460">
        <f t="shared" si="692"/>
        <v>0</v>
      </c>
      <c r="HT57" s="1460">
        <f t="shared" si="693"/>
        <v>0</v>
      </c>
      <c r="HU57" s="1460">
        <f t="shared" si="694"/>
        <v>0</v>
      </c>
      <c r="HV57" s="1460">
        <f t="shared" si="695"/>
        <v>0</v>
      </c>
      <c r="HW57" s="1460">
        <f t="shared" si="696"/>
        <v>0</v>
      </c>
      <c r="HX57" s="1460">
        <f t="shared" si="697"/>
        <v>0</v>
      </c>
      <c r="HY57" s="1460">
        <f t="shared" si="698"/>
        <v>0</v>
      </c>
      <c r="HZ57" s="1460">
        <f t="shared" si="699"/>
        <v>0</v>
      </c>
      <c r="IA57" s="1460">
        <f t="shared" si="700"/>
        <v>0</v>
      </c>
      <c r="IB57" s="1460">
        <f t="shared" si="701"/>
        <v>0</v>
      </c>
      <c r="IC57" s="1460">
        <f t="shared" si="702"/>
        <v>0</v>
      </c>
      <c r="ID57" s="1460">
        <f t="shared" si="703"/>
        <v>0</v>
      </c>
      <c r="IE57" s="1460">
        <f t="shared" si="704"/>
        <v>0</v>
      </c>
      <c r="IF57" s="1460">
        <f t="shared" si="705"/>
        <v>0</v>
      </c>
      <c r="IG57" s="1460">
        <f t="shared" si="706"/>
        <v>0</v>
      </c>
      <c r="IH57" s="1460">
        <f t="shared" si="707"/>
        <v>0</v>
      </c>
      <c r="II57" s="1460">
        <f t="shared" si="708"/>
        <v>0</v>
      </c>
      <c r="IJ57" s="1460">
        <f t="shared" si="709"/>
        <v>0</v>
      </c>
      <c r="IK57" s="1460">
        <f t="shared" si="710"/>
        <v>0</v>
      </c>
      <c r="IL57" s="1460">
        <f t="shared" si="711"/>
        <v>0</v>
      </c>
      <c r="IM57" s="1460">
        <f t="shared" si="712"/>
        <v>0</v>
      </c>
      <c r="IN57" s="1460">
        <f t="shared" si="713"/>
        <v>0</v>
      </c>
      <c r="IO57" s="1460">
        <f t="shared" si="714"/>
        <v>0</v>
      </c>
      <c r="IP57" s="1460">
        <f t="shared" si="715"/>
        <v>0</v>
      </c>
      <c r="IQ57" s="1460">
        <f t="shared" si="716"/>
        <v>0</v>
      </c>
      <c r="IR57" s="1460">
        <f t="shared" si="717"/>
        <v>0</v>
      </c>
      <c r="IS57" s="1460">
        <f t="shared" si="718"/>
        <v>0</v>
      </c>
      <c r="IT57" s="1460">
        <f t="shared" si="719"/>
        <v>0</v>
      </c>
      <c r="IU57" s="1460">
        <f t="shared" si="720"/>
        <v>0</v>
      </c>
      <c r="IV57" s="1460">
        <f t="shared" si="721"/>
        <v>0</v>
      </c>
      <c r="IW57" s="1460">
        <f t="shared" si="722"/>
        <v>0</v>
      </c>
      <c r="IX57" s="1460">
        <f t="shared" si="723"/>
        <v>0</v>
      </c>
      <c r="IY57" s="1460">
        <f t="shared" si="724"/>
        <v>0</v>
      </c>
      <c r="IZ57" s="1460">
        <f t="shared" si="725"/>
        <v>0</v>
      </c>
      <c r="JA57" s="1460">
        <f t="shared" si="726"/>
        <v>0</v>
      </c>
      <c r="JB57" s="1460">
        <f t="shared" si="727"/>
        <v>0</v>
      </c>
      <c r="JC57" s="1460">
        <f t="shared" si="728"/>
        <v>0</v>
      </c>
      <c r="JD57" s="1460">
        <f t="shared" si="729"/>
        <v>0</v>
      </c>
      <c r="JE57" s="1460">
        <f t="shared" si="730"/>
        <v>0</v>
      </c>
      <c r="JF57" s="1460">
        <f t="shared" si="731"/>
        <v>0</v>
      </c>
      <c r="JG57" s="1460">
        <f t="shared" si="732"/>
        <v>0</v>
      </c>
      <c r="JH57" s="1460">
        <f t="shared" si="733"/>
        <v>0</v>
      </c>
      <c r="JI57" s="1460">
        <f t="shared" si="734"/>
        <v>0</v>
      </c>
      <c r="JJ57" s="1460">
        <f t="shared" si="735"/>
        <v>0</v>
      </c>
      <c r="JK57" s="1460">
        <f t="shared" si="736"/>
        <v>0</v>
      </c>
      <c r="JL57" s="1460">
        <f t="shared" si="737"/>
        <v>0</v>
      </c>
      <c r="JM57" s="1460">
        <f t="shared" si="738"/>
        <v>0</v>
      </c>
      <c r="JN57" s="1460">
        <f t="shared" si="739"/>
        <v>0</v>
      </c>
      <c r="JO57" s="1460">
        <f t="shared" si="740"/>
        <v>0</v>
      </c>
      <c r="JP57" s="1460">
        <f t="shared" si="741"/>
        <v>0</v>
      </c>
      <c r="JQ57" s="1460">
        <f t="shared" si="742"/>
        <v>0</v>
      </c>
      <c r="JR57" s="1460">
        <f t="shared" si="743"/>
        <v>0</v>
      </c>
      <c r="JS57" s="1460">
        <f t="shared" si="744"/>
        <v>0</v>
      </c>
      <c r="JT57" s="1460">
        <f t="shared" si="745"/>
        <v>0</v>
      </c>
      <c r="JU57" s="1460">
        <f t="shared" si="746"/>
        <v>0</v>
      </c>
      <c r="JV57" s="1460">
        <f t="shared" si="747"/>
        <v>0</v>
      </c>
      <c r="JW57" s="1460">
        <f t="shared" si="748"/>
        <v>0</v>
      </c>
      <c r="JX57" s="1460">
        <f t="shared" si="749"/>
        <v>0</v>
      </c>
      <c r="JY57" s="1460">
        <f t="shared" si="750"/>
        <v>0</v>
      </c>
      <c r="JZ57" s="1460">
        <f t="shared" si="751"/>
        <v>0</v>
      </c>
      <c r="KA57" s="1460">
        <f t="shared" si="752"/>
        <v>0</v>
      </c>
      <c r="KB57" s="1460">
        <f t="shared" si="753"/>
        <v>0</v>
      </c>
      <c r="KC57" s="1460">
        <f t="shared" si="754"/>
        <v>0</v>
      </c>
      <c r="KD57" s="1460">
        <f t="shared" si="755"/>
        <v>0</v>
      </c>
      <c r="KE57" s="1460">
        <f t="shared" si="756"/>
        <v>0</v>
      </c>
      <c r="KF57" s="1460">
        <f t="shared" si="757"/>
        <v>0</v>
      </c>
      <c r="KG57" s="1460">
        <f t="shared" si="758"/>
        <v>0</v>
      </c>
      <c r="KH57" s="1460">
        <f t="shared" si="759"/>
        <v>0</v>
      </c>
      <c r="KI57" s="1460">
        <f t="shared" si="760"/>
        <v>0</v>
      </c>
      <c r="KJ57" s="1460">
        <f t="shared" si="761"/>
        <v>0</v>
      </c>
      <c r="KK57" s="1460">
        <f t="shared" si="762"/>
        <v>0</v>
      </c>
      <c r="KL57" s="1460">
        <f t="shared" si="763"/>
        <v>0</v>
      </c>
      <c r="KM57" s="1460">
        <f t="shared" si="764"/>
        <v>0</v>
      </c>
      <c r="KN57" s="1460">
        <f t="shared" si="765"/>
        <v>0</v>
      </c>
      <c r="KO57" s="1460">
        <f t="shared" si="766"/>
        <v>0</v>
      </c>
      <c r="KP57" s="1460">
        <f t="shared" si="767"/>
        <v>0</v>
      </c>
      <c r="KQ57" s="1460">
        <f t="shared" si="768"/>
        <v>0</v>
      </c>
      <c r="KR57" s="1460">
        <f t="shared" si="769"/>
        <v>0</v>
      </c>
      <c r="KS57" s="1460">
        <f t="shared" si="770"/>
        <v>0</v>
      </c>
      <c r="KT57" s="1460">
        <f t="shared" si="771"/>
        <v>0</v>
      </c>
      <c r="KU57" s="1460">
        <f t="shared" si="772"/>
        <v>0</v>
      </c>
      <c r="KV57" s="1460">
        <f t="shared" si="773"/>
        <v>0</v>
      </c>
      <c r="KW57" s="1460">
        <f t="shared" si="774"/>
        <v>0</v>
      </c>
      <c r="KX57" s="1460">
        <f t="shared" si="775"/>
        <v>0</v>
      </c>
      <c r="KY57" s="1460">
        <f t="shared" si="776"/>
        <v>0</v>
      </c>
      <c r="KZ57" s="1460">
        <f t="shared" si="777"/>
        <v>0</v>
      </c>
      <c r="LA57" s="1460">
        <f t="shared" si="778"/>
        <v>0</v>
      </c>
      <c r="LB57" s="1460">
        <f t="shared" si="779"/>
        <v>0</v>
      </c>
      <c r="LC57" s="1460">
        <f t="shared" si="780"/>
        <v>0</v>
      </c>
      <c r="LD57" s="1460">
        <f t="shared" si="781"/>
        <v>0</v>
      </c>
      <c r="LE57" s="1460">
        <f t="shared" si="782"/>
        <v>0</v>
      </c>
      <c r="LF57" s="1460">
        <f t="shared" si="783"/>
        <v>0</v>
      </c>
      <c r="LG57" s="1460">
        <f t="shared" si="784"/>
        <v>0</v>
      </c>
      <c r="LH57" s="1460">
        <f t="shared" si="785"/>
        <v>0</v>
      </c>
      <c r="LI57" s="1460">
        <f t="shared" si="786"/>
        <v>0</v>
      </c>
      <c r="LJ57" s="1460">
        <f t="shared" si="787"/>
        <v>0</v>
      </c>
      <c r="LK57" s="1460">
        <f t="shared" si="788"/>
        <v>0</v>
      </c>
      <c r="LL57" s="1460">
        <f t="shared" si="789"/>
        <v>0</v>
      </c>
      <c r="LM57" s="1460">
        <f t="shared" si="790"/>
        <v>0</v>
      </c>
      <c r="LN57" s="1460">
        <f t="shared" si="791"/>
        <v>0</v>
      </c>
      <c r="LO57" s="1460">
        <f t="shared" si="792"/>
        <v>0</v>
      </c>
      <c r="LP57" s="1460">
        <f t="shared" si="793"/>
        <v>0</v>
      </c>
      <c r="LQ57" s="1460">
        <f t="shared" si="794"/>
        <v>0</v>
      </c>
      <c r="LR57" s="1460">
        <f t="shared" si="795"/>
        <v>0</v>
      </c>
      <c r="LS57" s="1460">
        <f t="shared" si="796"/>
        <v>0</v>
      </c>
      <c r="LW57" s="1467">
        <f t="shared" si="797"/>
        <v>0</v>
      </c>
      <c r="LX57" s="1467">
        <f t="shared" si="798"/>
        <v>0</v>
      </c>
      <c r="LY57" s="1467">
        <f t="shared" si="799"/>
        <v>0</v>
      </c>
      <c r="LZ57" s="1467">
        <f t="shared" si="800"/>
        <v>0</v>
      </c>
      <c r="MA57" s="1506"/>
      <c r="MB57" s="1460">
        <f t="shared" si="801"/>
        <v>0</v>
      </c>
      <c r="MC57" s="1460">
        <f t="shared" si="824"/>
        <v>0</v>
      </c>
      <c r="MD57" s="1460">
        <f t="shared" si="824"/>
        <v>0</v>
      </c>
      <c r="ME57" s="1460">
        <f t="shared" si="824"/>
        <v>0</v>
      </c>
      <c r="MF57" s="1460">
        <f t="shared" si="824"/>
        <v>0</v>
      </c>
      <c r="MG57" s="1460">
        <f t="shared" si="824"/>
        <v>0</v>
      </c>
      <c r="MH57" s="1460">
        <f t="shared" si="824"/>
        <v>0</v>
      </c>
      <c r="MI57" s="1460">
        <f t="shared" si="824"/>
        <v>0</v>
      </c>
      <c r="MJ57" s="1460">
        <f t="shared" si="824"/>
        <v>0</v>
      </c>
      <c r="MK57" s="1460">
        <f t="shared" si="824"/>
        <v>0</v>
      </c>
      <c r="ML57" s="1460">
        <f t="shared" si="824"/>
        <v>0</v>
      </c>
      <c r="MM57" s="1460">
        <f t="shared" si="824"/>
        <v>0</v>
      </c>
      <c r="MN57" s="1460">
        <f t="shared" si="824"/>
        <v>0</v>
      </c>
      <c r="MO57" s="1460">
        <f t="shared" si="824"/>
        <v>0</v>
      </c>
      <c r="MP57" s="1460">
        <f t="shared" si="824"/>
        <v>0</v>
      </c>
      <c r="MQ57" s="1460">
        <f t="shared" si="824"/>
        <v>0</v>
      </c>
      <c r="MR57" s="1460">
        <f t="shared" si="824"/>
        <v>0</v>
      </c>
      <c r="MS57" s="1460">
        <f t="shared" si="828"/>
        <v>0</v>
      </c>
      <c r="MT57" s="1460">
        <f t="shared" si="828"/>
        <v>0</v>
      </c>
      <c r="MU57" s="1460">
        <f t="shared" si="828"/>
        <v>0</v>
      </c>
      <c r="MV57" s="1460">
        <f t="shared" si="828"/>
        <v>0</v>
      </c>
      <c r="MW57" s="1460">
        <f t="shared" si="828"/>
        <v>0</v>
      </c>
      <c r="MX57" s="1460">
        <f t="shared" si="828"/>
        <v>0</v>
      </c>
      <c r="MY57" s="1460">
        <f t="shared" si="828"/>
        <v>0</v>
      </c>
      <c r="MZ57" s="1460">
        <f t="shared" si="828"/>
        <v>0</v>
      </c>
      <c r="NA57" s="1460">
        <f t="shared" si="828"/>
        <v>0</v>
      </c>
      <c r="NB57" s="1460">
        <f t="shared" si="828"/>
        <v>0</v>
      </c>
      <c r="NC57" s="1460">
        <f t="shared" si="828"/>
        <v>0</v>
      </c>
      <c r="ND57" s="1460">
        <f t="shared" si="828"/>
        <v>0</v>
      </c>
      <c r="NE57" s="1460">
        <f t="shared" si="828"/>
        <v>0</v>
      </c>
      <c r="NF57" s="1460">
        <f t="shared" si="828"/>
        <v>0</v>
      </c>
      <c r="NG57" s="1460">
        <f t="shared" si="828"/>
        <v>0</v>
      </c>
      <c r="NH57" s="1460">
        <f t="shared" si="828"/>
        <v>0</v>
      </c>
      <c r="NI57" s="1460">
        <f t="shared" si="829"/>
        <v>0</v>
      </c>
      <c r="NJ57" s="1460">
        <f t="shared" si="829"/>
        <v>0</v>
      </c>
      <c r="NK57" s="1460">
        <f t="shared" si="829"/>
        <v>0</v>
      </c>
      <c r="NL57" s="1460">
        <f t="shared" si="829"/>
        <v>0</v>
      </c>
      <c r="NM57" s="1460">
        <f t="shared" si="829"/>
        <v>0</v>
      </c>
      <c r="NN57" s="1460">
        <f t="shared" si="829"/>
        <v>0</v>
      </c>
      <c r="NO57" s="1460">
        <f t="shared" si="829"/>
        <v>0</v>
      </c>
      <c r="NP57" s="1460">
        <f t="shared" si="829"/>
        <v>0</v>
      </c>
      <c r="NQ57" s="1460">
        <f t="shared" si="829"/>
        <v>0</v>
      </c>
      <c r="NR57" s="1460">
        <f t="shared" si="829"/>
        <v>0</v>
      </c>
      <c r="NS57" s="1460">
        <f t="shared" si="829"/>
        <v>0</v>
      </c>
      <c r="NT57" s="1460">
        <f t="shared" si="829"/>
        <v>0</v>
      </c>
      <c r="NU57" s="1460">
        <f t="shared" si="829"/>
        <v>0</v>
      </c>
      <c r="NV57" s="1460">
        <f t="shared" si="829"/>
        <v>0</v>
      </c>
      <c r="NW57" s="1460">
        <f t="shared" si="829"/>
        <v>0</v>
      </c>
      <c r="NX57" s="1460">
        <f t="shared" si="829"/>
        <v>0</v>
      </c>
      <c r="NY57" s="1460">
        <f t="shared" si="830"/>
        <v>0</v>
      </c>
      <c r="NZ57" s="1460">
        <f t="shared" si="830"/>
        <v>0</v>
      </c>
      <c r="OA57" s="1460">
        <f t="shared" si="830"/>
        <v>0</v>
      </c>
      <c r="OB57" s="1460">
        <f t="shared" si="830"/>
        <v>0</v>
      </c>
      <c r="OC57" s="1460">
        <f t="shared" si="830"/>
        <v>0</v>
      </c>
      <c r="OD57" s="1460">
        <f t="shared" si="830"/>
        <v>0</v>
      </c>
      <c r="OE57" s="1460">
        <f t="shared" si="830"/>
        <v>0</v>
      </c>
      <c r="OF57" s="1460">
        <f t="shared" si="830"/>
        <v>0</v>
      </c>
      <c r="OG57" s="1460">
        <f t="shared" si="830"/>
        <v>0</v>
      </c>
      <c r="OH57" s="1460">
        <f t="shared" si="830"/>
        <v>0</v>
      </c>
      <c r="OI57" s="1460">
        <f t="shared" si="830"/>
        <v>0</v>
      </c>
      <c r="OJ57" s="1460">
        <f t="shared" si="830"/>
        <v>0</v>
      </c>
      <c r="OK57" s="1460">
        <f t="shared" si="830"/>
        <v>0</v>
      </c>
      <c r="OL57" s="1460">
        <f t="shared" si="830"/>
        <v>0</v>
      </c>
      <c r="OM57" s="1460">
        <f t="shared" si="830"/>
        <v>0</v>
      </c>
      <c r="ON57" s="1460">
        <f t="shared" si="830"/>
        <v>0</v>
      </c>
      <c r="OO57" s="1460">
        <f t="shared" si="813"/>
        <v>0</v>
      </c>
      <c r="OP57" s="1460">
        <f t="shared" si="825"/>
        <v>0</v>
      </c>
      <c r="OQ57" s="1460">
        <f t="shared" si="825"/>
        <v>0</v>
      </c>
      <c r="OR57" s="1460">
        <f t="shared" si="825"/>
        <v>0</v>
      </c>
      <c r="OS57" s="1460">
        <f t="shared" si="825"/>
        <v>0</v>
      </c>
      <c r="OT57" s="1460">
        <f t="shared" si="825"/>
        <v>0</v>
      </c>
      <c r="OU57" s="1460">
        <f t="shared" si="825"/>
        <v>0</v>
      </c>
      <c r="OV57" s="1460">
        <f t="shared" si="825"/>
        <v>0</v>
      </c>
      <c r="OW57" s="1460">
        <f t="shared" si="825"/>
        <v>0</v>
      </c>
      <c r="OX57" s="1460">
        <f t="shared" si="825"/>
        <v>0</v>
      </c>
      <c r="OY57" s="1460">
        <f t="shared" si="825"/>
        <v>0</v>
      </c>
      <c r="OZ57" s="1460">
        <f t="shared" si="825"/>
        <v>0</v>
      </c>
      <c r="PA57" s="1460">
        <f t="shared" si="825"/>
        <v>0</v>
      </c>
      <c r="PB57" s="1460">
        <f t="shared" si="825"/>
        <v>0</v>
      </c>
      <c r="PC57" s="1460">
        <f t="shared" si="825"/>
        <v>0</v>
      </c>
      <c r="PD57" s="1460">
        <f t="shared" si="825"/>
        <v>0</v>
      </c>
      <c r="PE57" s="1460">
        <f t="shared" si="825"/>
        <v>0</v>
      </c>
      <c r="PF57" s="1460">
        <f t="shared" si="826"/>
        <v>0</v>
      </c>
      <c r="PG57" s="1460">
        <f t="shared" si="826"/>
        <v>0</v>
      </c>
      <c r="PH57" s="1460">
        <f t="shared" si="826"/>
        <v>0</v>
      </c>
      <c r="PI57" s="1460">
        <f t="shared" si="826"/>
        <v>0</v>
      </c>
      <c r="PJ57" s="1460">
        <f t="shared" si="826"/>
        <v>0</v>
      </c>
      <c r="PK57" s="1460">
        <f t="shared" si="826"/>
        <v>0</v>
      </c>
      <c r="PL57" s="1460">
        <f t="shared" si="826"/>
        <v>0</v>
      </c>
      <c r="PM57" s="1460">
        <f t="shared" si="826"/>
        <v>0</v>
      </c>
      <c r="PN57" s="1460">
        <f t="shared" si="826"/>
        <v>0</v>
      </c>
      <c r="PO57" s="1460">
        <f t="shared" si="826"/>
        <v>0</v>
      </c>
      <c r="PP57" s="1460">
        <f t="shared" si="826"/>
        <v>0</v>
      </c>
      <c r="PQ57" s="1460">
        <f t="shared" si="826"/>
        <v>0</v>
      </c>
      <c r="PR57" s="1460">
        <f t="shared" si="826"/>
        <v>0</v>
      </c>
      <c r="PS57" s="1460">
        <f t="shared" si="826"/>
        <v>0</v>
      </c>
      <c r="PT57" s="1460">
        <f t="shared" si="826"/>
        <v>0</v>
      </c>
      <c r="PU57" s="1460">
        <f t="shared" si="826"/>
        <v>0</v>
      </c>
      <c r="PV57" s="1460">
        <f t="shared" si="827"/>
        <v>0</v>
      </c>
      <c r="PW57" s="1460">
        <f t="shared" si="827"/>
        <v>0</v>
      </c>
      <c r="PX57" s="1460">
        <f t="shared" si="827"/>
        <v>0</v>
      </c>
      <c r="PY57" s="1460">
        <f t="shared" si="827"/>
        <v>0</v>
      </c>
      <c r="PZ57" s="1460">
        <f t="shared" si="827"/>
        <v>0</v>
      </c>
      <c r="QA57" s="1460">
        <f t="shared" si="827"/>
        <v>0</v>
      </c>
      <c r="QB57" s="1460">
        <f t="shared" si="827"/>
        <v>0</v>
      </c>
      <c r="QC57" s="1460">
        <f t="shared" si="827"/>
        <v>0</v>
      </c>
      <c r="QD57" s="1460">
        <f t="shared" si="827"/>
        <v>0</v>
      </c>
      <c r="QE57" s="1460">
        <f t="shared" si="827"/>
        <v>0</v>
      </c>
      <c r="QF57" s="1460">
        <f t="shared" si="827"/>
        <v>0</v>
      </c>
      <c r="QG57" s="1460">
        <f t="shared" si="827"/>
        <v>0</v>
      </c>
      <c r="QH57" s="1460">
        <f t="shared" si="827"/>
        <v>0</v>
      </c>
      <c r="QI57" s="1460">
        <f t="shared" si="827"/>
        <v>0</v>
      </c>
      <c r="QJ57" s="1460">
        <f t="shared" si="827"/>
        <v>0</v>
      </c>
      <c r="QK57" s="1460">
        <f t="shared" si="827"/>
        <v>0</v>
      </c>
      <c r="QL57" s="1460">
        <f t="shared" si="809"/>
        <v>0</v>
      </c>
      <c r="QM57" s="1460">
        <f t="shared" si="809"/>
        <v>0</v>
      </c>
      <c r="QN57" s="1460">
        <f t="shared" si="809"/>
        <v>0</v>
      </c>
      <c r="QO57" s="1460">
        <f t="shared" si="809"/>
        <v>0</v>
      </c>
      <c r="QP57" s="1460">
        <f t="shared" si="809"/>
        <v>0</v>
      </c>
      <c r="QQ57" s="1460">
        <f t="shared" si="809"/>
        <v>0</v>
      </c>
    </row>
    <row r="58" spans="1:459" s="1466" customFormat="1" ht="22.5" customHeight="1">
      <c r="A58" s="1468"/>
      <c r="B58" s="1469"/>
      <c r="C58" s="1469"/>
      <c r="D58" s="1470"/>
      <c r="E58" s="1471"/>
      <c r="F58" s="1472"/>
      <c r="G58" s="1472"/>
      <c r="H58" s="1473">
        <f t="shared" si="639"/>
        <v>0</v>
      </c>
      <c r="I58" s="1474">
        <v>0</v>
      </c>
      <c r="J58" s="1475">
        <f t="shared" si="437"/>
        <v>0</v>
      </c>
      <c r="K58" s="1476">
        <v>0</v>
      </c>
      <c r="L58" s="1477">
        <f t="shared" si="640"/>
        <v>0</v>
      </c>
      <c r="M58" s="1477">
        <f t="shared" si="641"/>
        <v>0</v>
      </c>
      <c r="N58" s="1478"/>
      <c r="O58" s="1479">
        <v>0</v>
      </c>
      <c r="P58" s="1480">
        <v>0</v>
      </c>
      <c r="Q58" s="1828">
        <v>0</v>
      </c>
      <c r="R58" s="1831">
        <f t="shared" si="642"/>
        <v>0</v>
      </c>
      <c r="S58" s="1481">
        <f>IF(AND(SUM(O58:Q58)=0,N58="NNN"),MIN('Operating History and Pro Forma'!$M$33,'Operating History and Pro Forma'!$T$15)*D58,SUM(O58:Q58)*D58)</f>
        <v>0</v>
      </c>
      <c r="T58" s="1482">
        <f t="shared" si="643"/>
        <v>0</v>
      </c>
      <c r="U58" s="1483">
        <f t="shared" si="644"/>
        <v>0</v>
      </c>
      <c r="V58" s="1480"/>
      <c r="W58" s="1514"/>
      <c r="X58" s="1486" t="str">
        <f t="shared" si="645"/>
        <v/>
      </c>
      <c r="Y58" s="1487">
        <f t="shared" si="646"/>
        <v>0</v>
      </c>
      <c r="Z58" s="1488"/>
      <c r="AA58" s="1488"/>
      <c r="AB58" s="1488"/>
      <c r="AC58" s="1488"/>
      <c r="AD58" s="1489">
        <f t="shared" si="647"/>
        <v>0</v>
      </c>
      <c r="AE58" s="1490" t="str">
        <f t="shared" si="648"/>
        <v/>
      </c>
      <c r="AF58" s="1491">
        <f t="shared" si="649"/>
        <v>0</v>
      </c>
      <c r="AG58" s="1492">
        <f t="shared" si="650"/>
        <v>0</v>
      </c>
      <c r="AH58" s="1493">
        <f t="shared" si="802"/>
        <v>0</v>
      </c>
      <c r="AI58" s="1493">
        <f t="shared" si="802"/>
        <v>0</v>
      </c>
      <c r="AJ58" s="1494">
        <f t="shared" si="802"/>
        <v>0</v>
      </c>
      <c r="AK58" s="1494">
        <f t="shared" si="802"/>
        <v>0</v>
      </c>
      <c r="AL58" s="1495">
        <f t="shared" si="802"/>
        <v>0</v>
      </c>
      <c r="AM58" s="1496">
        <f t="shared" si="802"/>
        <v>0</v>
      </c>
      <c r="AN58" s="1497">
        <f t="shared" si="399"/>
        <v>0</v>
      </c>
      <c r="AO58" s="1498">
        <f t="shared" si="443"/>
        <v>0</v>
      </c>
      <c r="AP58" s="1499">
        <f t="shared" si="651"/>
        <v>0</v>
      </c>
      <c r="AQ58" s="1500">
        <f t="shared" si="652"/>
        <v>0</v>
      </c>
      <c r="AR58" s="1501">
        <f t="shared" si="653"/>
        <v>0</v>
      </c>
      <c r="AS58" s="1498">
        <f t="shared" si="403"/>
        <v>0</v>
      </c>
      <c r="AT58" s="1501">
        <f t="shared" si="654"/>
        <v>0</v>
      </c>
      <c r="AU58" s="1498">
        <f t="shared" si="655"/>
        <v>1</v>
      </c>
      <c r="AV58" s="1498">
        <f t="shared" si="656"/>
        <v>2</v>
      </c>
      <c r="AW58" s="1499">
        <f t="shared" si="657"/>
        <v>0</v>
      </c>
      <c r="AX58" s="1502">
        <f t="shared" si="658"/>
        <v>0</v>
      </c>
      <c r="AY58" s="1503">
        <f t="shared" si="659"/>
        <v>0</v>
      </c>
      <c r="AZ58" s="1498">
        <f t="shared" si="660"/>
        <v>2</v>
      </c>
      <c r="BA58" s="1498">
        <f t="shared" si="661"/>
        <v>3</v>
      </c>
      <c r="BB58" s="1499">
        <f t="shared" si="662"/>
        <v>0</v>
      </c>
      <c r="BC58" s="1502">
        <f t="shared" si="663"/>
        <v>0</v>
      </c>
      <c r="BD58" s="1503">
        <f t="shared" si="664"/>
        <v>0</v>
      </c>
      <c r="BE58" s="1498">
        <f t="shared" si="665"/>
        <v>3</v>
      </c>
      <c r="BF58" s="1498">
        <f t="shared" si="666"/>
        <v>4</v>
      </c>
      <c r="BG58" s="1499">
        <f t="shared" si="667"/>
        <v>0</v>
      </c>
      <c r="BH58" s="1502">
        <f t="shared" si="668"/>
        <v>0</v>
      </c>
      <c r="BI58" s="1502">
        <f t="shared" si="669"/>
        <v>0</v>
      </c>
      <c r="BJ58" s="1504">
        <f t="shared" si="670"/>
        <v>1900</v>
      </c>
      <c r="BK58" s="1505" t="str">
        <f t="shared" si="671"/>
        <v/>
      </c>
      <c r="BL58" s="1506"/>
      <c r="BM58" s="1507">
        <f t="shared" si="672"/>
        <v>0</v>
      </c>
      <c r="BN58" s="1508">
        <f t="shared" si="823"/>
        <v>0</v>
      </c>
      <c r="BO58" s="1508">
        <f t="shared" si="823"/>
        <v>0</v>
      </c>
      <c r="BP58" s="1508">
        <f t="shared" si="823"/>
        <v>0</v>
      </c>
      <c r="BQ58" s="1508">
        <f t="shared" si="823"/>
        <v>0</v>
      </c>
      <c r="BR58" s="1508">
        <f t="shared" si="823"/>
        <v>0</v>
      </c>
      <c r="BS58" s="1508">
        <f t="shared" si="823"/>
        <v>0</v>
      </c>
      <c r="BT58" s="1508">
        <f t="shared" si="823"/>
        <v>0</v>
      </c>
      <c r="BU58" s="1508">
        <f t="shared" si="823"/>
        <v>0</v>
      </c>
      <c r="BV58" s="1508">
        <f t="shared" si="823"/>
        <v>0</v>
      </c>
      <c r="BW58" s="1508">
        <f t="shared" si="823"/>
        <v>0</v>
      </c>
      <c r="BX58" s="1508">
        <f t="shared" si="823"/>
        <v>0</v>
      </c>
      <c r="BY58" s="1507">
        <f t="shared" si="823"/>
        <v>0</v>
      </c>
      <c r="BZ58" s="1508">
        <f t="shared" si="823"/>
        <v>0</v>
      </c>
      <c r="CA58" s="1508">
        <f t="shared" si="823"/>
        <v>0</v>
      </c>
      <c r="CB58" s="1508">
        <f t="shared" si="823"/>
        <v>0</v>
      </c>
      <c r="CC58" s="1508">
        <f t="shared" si="823"/>
        <v>0</v>
      </c>
      <c r="CD58" s="1508">
        <f t="shared" si="831"/>
        <v>0</v>
      </c>
      <c r="CE58" s="1508">
        <f t="shared" si="831"/>
        <v>0</v>
      </c>
      <c r="CF58" s="1508">
        <f t="shared" si="831"/>
        <v>0</v>
      </c>
      <c r="CG58" s="1508">
        <f t="shared" si="831"/>
        <v>0</v>
      </c>
      <c r="CH58" s="1508">
        <f t="shared" si="831"/>
        <v>0</v>
      </c>
      <c r="CI58" s="1508">
        <f t="shared" si="831"/>
        <v>0</v>
      </c>
      <c r="CJ58" s="1509">
        <f t="shared" si="831"/>
        <v>0</v>
      </c>
      <c r="CK58" s="1507">
        <f t="shared" si="831"/>
        <v>0</v>
      </c>
      <c r="CL58" s="1508">
        <f t="shared" si="831"/>
        <v>0</v>
      </c>
      <c r="CM58" s="1508">
        <f t="shared" si="831"/>
        <v>0</v>
      </c>
      <c r="CN58" s="1508">
        <f t="shared" si="831"/>
        <v>0</v>
      </c>
      <c r="CO58" s="1508">
        <f t="shared" si="831"/>
        <v>0</v>
      </c>
      <c r="CP58" s="1508">
        <f t="shared" si="831"/>
        <v>0</v>
      </c>
      <c r="CQ58" s="1508">
        <f t="shared" si="831"/>
        <v>0</v>
      </c>
      <c r="CR58" s="1508">
        <f t="shared" si="831"/>
        <v>0</v>
      </c>
      <c r="CS58" s="1508">
        <f t="shared" si="831"/>
        <v>0</v>
      </c>
      <c r="CT58" s="1508">
        <f t="shared" si="832"/>
        <v>0</v>
      </c>
      <c r="CU58" s="1508">
        <f t="shared" si="832"/>
        <v>0</v>
      </c>
      <c r="CV58" s="1509">
        <f t="shared" si="832"/>
        <v>0</v>
      </c>
      <c r="CW58" s="1508">
        <f t="shared" si="832"/>
        <v>0</v>
      </c>
      <c r="CX58" s="1508">
        <f t="shared" si="832"/>
        <v>0</v>
      </c>
      <c r="CY58" s="1508">
        <f t="shared" si="832"/>
        <v>0</v>
      </c>
      <c r="CZ58" s="1508">
        <f t="shared" si="832"/>
        <v>0</v>
      </c>
      <c r="DA58" s="1508">
        <f t="shared" si="832"/>
        <v>0</v>
      </c>
      <c r="DB58" s="1508">
        <f t="shared" si="832"/>
        <v>0</v>
      </c>
      <c r="DC58" s="1508">
        <f t="shared" si="832"/>
        <v>0</v>
      </c>
      <c r="DD58" s="1508">
        <f t="shared" si="832"/>
        <v>0</v>
      </c>
      <c r="DE58" s="1508">
        <f t="shared" si="832"/>
        <v>0</v>
      </c>
      <c r="DF58" s="1508">
        <f t="shared" si="832"/>
        <v>0</v>
      </c>
      <c r="DG58" s="1508">
        <f t="shared" si="832"/>
        <v>0</v>
      </c>
      <c r="DH58" s="1509">
        <f t="shared" si="832"/>
        <v>0</v>
      </c>
      <c r="DI58" s="1508">
        <f t="shared" si="832"/>
        <v>0</v>
      </c>
      <c r="DJ58" s="1508">
        <f t="shared" si="833"/>
        <v>0</v>
      </c>
      <c r="DK58" s="1508">
        <f t="shared" si="833"/>
        <v>0</v>
      </c>
      <c r="DL58" s="1508">
        <f t="shared" si="833"/>
        <v>0</v>
      </c>
      <c r="DM58" s="1508">
        <f t="shared" si="833"/>
        <v>0</v>
      </c>
      <c r="DN58" s="1508">
        <f t="shared" si="833"/>
        <v>0</v>
      </c>
      <c r="DO58" s="1508">
        <f t="shared" si="833"/>
        <v>0</v>
      </c>
      <c r="DP58" s="1508">
        <f t="shared" si="833"/>
        <v>0</v>
      </c>
      <c r="DQ58" s="1508">
        <f t="shared" si="833"/>
        <v>0</v>
      </c>
      <c r="DR58" s="1508">
        <f t="shared" si="833"/>
        <v>0</v>
      </c>
      <c r="DS58" s="1508">
        <f t="shared" si="833"/>
        <v>0</v>
      </c>
      <c r="DT58" s="1509">
        <f t="shared" si="833"/>
        <v>0</v>
      </c>
      <c r="DU58" s="1507">
        <f t="shared" si="833"/>
        <v>0</v>
      </c>
      <c r="DV58" s="1508">
        <f t="shared" si="833"/>
        <v>0</v>
      </c>
      <c r="DW58" s="1508">
        <f t="shared" si="833"/>
        <v>0</v>
      </c>
      <c r="DX58" s="1508">
        <f t="shared" si="833"/>
        <v>0</v>
      </c>
      <c r="DY58" s="1508">
        <f t="shared" si="833"/>
        <v>0</v>
      </c>
      <c r="DZ58" s="1508">
        <f t="shared" si="834"/>
        <v>0</v>
      </c>
      <c r="EA58" s="1508">
        <f t="shared" si="834"/>
        <v>0</v>
      </c>
      <c r="EB58" s="1508">
        <f t="shared" si="834"/>
        <v>0</v>
      </c>
      <c r="EC58" s="1508">
        <f t="shared" si="834"/>
        <v>0</v>
      </c>
      <c r="ED58" s="1508">
        <f t="shared" si="834"/>
        <v>0</v>
      </c>
      <c r="EE58" s="1508">
        <f t="shared" si="834"/>
        <v>0</v>
      </c>
      <c r="EF58" s="1508">
        <f t="shared" si="834"/>
        <v>0</v>
      </c>
      <c r="EG58" s="1507">
        <f t="shared" si="834"/>
        <v>0</v>
      </c>
      <c r="EH58" s="1508">
        <f t="shared" si="834"/>
        <v>0</v>
      </c>
      <c r="EI58" s="1508">
        <f t="shared" si="834"/>
        <v>0</v>
      </c>
      <c r="EJ58" s="1508">
        <f t="shared" si="834"/>
        <v>0</v>
      </c>
      <c r="EK58" s="1508">
        <f t="shared" si="834"/>
        <v>0</v>
      </c>
      <c r="EL58" s="1508">
        <f t="shared" si="834"/>
        <v>0</v>
      </c>
      <c r="EM58" s="1508">
        <f t="shared" si="834"/>
        <v>0</v>
      </c>
      <c r="EN58" s="1508">
        <f t="shared" si="834"/>
        <v>0</v>
      </c>
      <c r="EO58" s="1508">
        <f t="shared" si="834"/>
        <v>0</v>
      </c>
      <c r="EP58" s="1508">
        <f t="shared" si="835"/>
        <v>0</v>
      </c>
      <c r="EQ58" s="1508">
        <f t="shared" si="835"/>
        <v>0</v>
      </c>
      <c r="ER58" s="1509">
        <f t="shared" si="835"/>
        <v>0</v>
      </c>
      <c r="ES58" s="1507">
        <f t="shared" si="835"/>
        <v>0</v>
      </c>
      <c r="ET58" s="1508">
        <f t="shared" si="835"/>
        <v>0</v>
      </c>
      <c r="EU58" s="1508">
        <f t="shared" si="835"/>
        <v>0</v>
      </c>
      <c r="EV58" s="1508">
        <f t="shared" si="835"/>
        <v>0</v>
      </c>
      <c r="EW58" s="1508">
        <f t="shared" si="835"/>
        <v>0</v>
      </c>
      <c r="EX58" s="1508">
        <f t="shared" si="835"/>
        <v>0</v>
      </c>
      <c r="EY58" s="1508">
        <f t="shared" si="835"/>
        <v>0</v>
      </c>
      <c r="EZ58" s="1508">
        <f t="shared" si="835"/>
        <v>0</v>
      </c>
      <c r="FA58" s="1508">
        <f t="shared" si="835"/>
        <v>0</v>
      </c>
      <c r="FB58" s="1508">
        <f t="shared" si="835"/>
        <v>0</v>
      </c>
      <c r="FC58" s="1508">
        <f t="shared" si="835"/>
        <v>0</v>
      </c>
      <c r="FD58" s="1509">
        <f t="shared" si="835"/>
        <v>0</v>
      </c>
      <c r="FE58" s="1508">
        <f t="shared" si="835"/>
        <v>0</v>
      </c>
      <c r="FF58" s="1508">
        <f t="shared" si="821"/>
        <v>0</v>
      </c>
      <c r="FG58" s="1508">
        <f t="shared" si="836"/>
        <v>0</v>
      </c>
      <c r="FH58" s="1508">
        <f t="shared" si="836"/>
        <v>0</v>
      </c>
      <c r="FI58" s="1508">
        <f t="shared" si="836"/>
        <v>0</v>
      </c>
      <c r="FJ58" s="1508">
        <f t="shared" si="836"/>
        <v>0</v>
      </c>
      <c r="FK58" s="1508">
        <f t="shared" si="836"/>
        <v>0</v>
      </c>
      <c r="FL58" s="1508">
        <f t="shared" si="836"/>
        <v>0</v>
      </c>
      <c r="FM58" s="1508">
        <f t="shared" si="836"/>
        <v>0</v>
      </c>
      <c r="FN58" s="1508">
        <f t="shared" si="836"/>
        <v>0</v>
      </c>
      <c r="FO58" s="1508">
        <f t="shared" si="836"/>
        <v>0</v>
      </c>
      <c r="FP58" s="1509">
        <f t="shared" si="836"/>
        <v>0</v>
      </c>
      <c r="FQ58" s="1508">
        <f t="shared" si="836"/>
        <v>0</v>
      </c>
      <c r="FR58" s="1508">
        <f t="shared" si="836"/>
        <v>0</v>
      </c>
      <c r="FS58" s="1508">
        <f t="shared" si="836"/>
        <v>0</v>
      </c>
      <c r="FT58" s="1508">
        <f t="shared" si="836"/>
        <v>0</v>
      </c>
      <c r="FU58" s="1508">
        <f t="shared" si="836"/>
        <v>0</v>
      </c>
      <c r="FV58" s="1508">
        <f t="shared" si="836"/>
        <v>0</v>
      </c>
      <c r="FW58" s="1508">
        <f t="shared" si="804"/>
        <v>0</v>
      </c>
      <c r="FX58" s="1508">
        <f t="shared" si="804"/>
        <v>0</v>
      </c>
      <c r="FY58" s="1508">
        <f t="shared" si="804"/>
        <v>0</v>
      </c>
      <c r="FZ58" s="1508">
        <f t="shared" si="804"/>
        <v>0</v>
      </c>
      <c r="GA58" s="1508">
        <f t="shared" si="804"/>
        <v>0</v>
      </c>
      <c r="GB58" s="1509">
        <f t="shared" si="804"/>
        <v>0</v>
      </c>
      <c r="GC58" s="1506"/>
      <c r="GD58" s="1458">
        <f t="shared" si="673"/>
        <v>1</v>
      </c>
      <c r="GE58" s="1510">
        <f t="shared" si="815"/>
        <v>0</v>
      </c>
      <c r="GF58" s="1511">
        <f t="shared" si="815"/>
        <v>0</v>
      </c>
      <c r="GG58" s="1511">
        <f t="shared" si="815"/>
        <v>0</v>
      </c>
      <c r="GH58" s="1511">
        <f t="shared" si="815"/>
        <v>0</v>
      </c>
      <c r="GI58" s="1511">
        <f t="shared" si="815"/>
        <v>0</v>
      </c>
      <c r="GJ58" s="1511">
        <f t="shared" si="815"/>
        <v>0</v>
      </c>
      <c r="GK58" s="1511">
        <f t="shared" si="815"/>
        <v>0</v>
      </c>
      <c r="GL58" s="1511">
        <f t="shared" si="815"/>
        <v>0</v>
      </c>
      <c r="GM58" s="1511">
        <f t="shared" si="815"/>
        <v>0</v>
      </c>
      <c r="GN58" s="1512">
        <f t="shared" si="815"/>
        <v>0</v>
      </c>
      <c r="GO58" s="1513">
        <f t="shared" si="674"/>
        <v>0</v>
      </c>
      <c r="GP58" s="1506"/>
      <c r="GQ58" s="1510">
        <f t="shared" ref="GQ58:GQ121" si="838">IF(ROUNDUP($AU58/12,0)=GQ$11,$U58,IF(ROUNDUP($AZ58/12,0)=GQ$11,$D58*$AW58+INDEX($HD58:$LS58,1,$AZ58-1)*12,IF(ROUNDUP($BE58/12,0)=GQ$11,$D58*$BB58+INDEX($HD58:$LS58,1,$BE58-1)*12,IF(ROUNDUP($AN58/12,0)=GQ$11,$U58,0))))</f>
        <v>0</v>
      </c>
      <c r="GR58" s="1511">
        <f t="shared" si="837"/>
        <v>0</v>
      </c>
      <c r="GS58" s="1511">
        <f t="shared" si="837"/>
        <v>0</v>
      </c>
      <c r="GT58" s="1511">
        <f t="shared" si="837"/>
        <v>0</v>
      </c>
      <c r="GU58" s="1511">
        <f t="shared" si="837"/>
        <v>0</v>
      </c>
      <c r="GV58" s="1511">
        <f t="shared" si="837"/>
        <v>0</v>
      </c>
      <c r="GW58" s="1511">
        <f t="shared" si="837"/>
        <v>0</v>
      </c>
      <c r="GX58" s="1511">
        <f t="shared" si="837"/>
        <v>0</v>
      </c>
      <c r="GY58" s="1511">
        <f t="shared" si="837"/>
        <v>0</v>
      </c>
      <c r="GZ58" s="1512">
        <f t="shared" si="837"/>
        <v>0</v>
      </c>
      <c r="HA58" s="1513">
        <f t="shared" si="675"/>
        <v>0</v>
      </c>
      <c r="HB58" s="1506">
        <f t="shared" si="676"/>
        <v>1</v>
      </c>
      <c r="HC58" s="1506"/>
      <c r="HD58" s="1508">
        <f t="shared" si="677"/>
        <v>0</v>
      </c>
      <c r="HE58" s="1460">
        <f t="shared" si="678"/>
        <v>0</v>
      </c>
      <c r="HF58" s="1460">
        <f t="shared" si="679"/>
        <v>0</v>
      </c>
      <c r="HG58" s="1460">
        <f t="shared" si="680"/>
        <v>0</v>
      </c>
      <c r="HH58" s="1460">
        <f t="shared" si="681"/>
        <v>0</v>
      </c>
      <c r="HI58" s="1460">
        <f t="shared" si="682"/>
        <v>0</v>
      </c>
      <c r="HJ58" s="1460">
        <f t="shared" si="683"/>
        <v>0</v>
      </c>
      <c r="HK58" s="1460">
        <f t="shared" si="684"/>
        <v>0</v>
      </c>
      <c r="HL58" s="1460">
        <f t="shared" si="685"/>
        <v>0</v>
      </c>
      <c r="HM58" s="1460">
        <f t="shared" si="686"/>
        <v>0</v>
      </c>
      <c r="HN58" s="1460">
        <f t="shared" si="687"/>
        <v>0</v>
      </c>
      <c r="HO58" s="1460">
        <f t="shared" si="688"/>
        <v>0</v>
      </c>
      <c r="HP58" s="1460">
        <f t="shared" si="689"/>
        <v>0</v>
      </c>
      <c r="HQ58" s="1460">
        <f t="shared" si="690"/>
        <v>0</v>
      </c>
      <c r="HR58" s="1460">
        <f t="shared" si="691"/>
        <v>0</v>
      </c>
      <c r="HS58" s="1460">
        <f t="shared" si="692"/>
        <v>0</v>
      </c>
      <c r="HT58" s="1460">
        <f t="shared" si="693"/>
        <v>0</v>
      </c>
      <c r="HU58" s="1460">
        <f t="shared" si="694"/>
        <v>0</v>
      </c>
      <c r="HV58" s="1460">
        <f t="shared" si="695"/>
        <v>0</v>
      </c>
      <c r="HW58" s="1460">
        <f t="shared" si="696"/>
        <v>0</v>
      </c>
      <c r="HX58" s="1460">
        <f t="shared" si="697"/>
        <v>0</v>
      </c>
      <c r="HY58" s="1460">
        <f t="shared" si="698"/>
        <v>0</v>
      </c>
      <c r="HZ58" s="1460">
        <f t="shared" si="699"/>
        <v>0</v>
      </c>
      <c r="IA58" s="1460">
        <f t="shared" si="700"/>
        <v>0</v>
      </c>
      <c r="IB58" s="1460">
        <f t="shared" si="701"/>
        <v>0</v>
      </c>
      <c r="IC58" s="1460">
        <f t="shared" si="702"/>
        <v>0</v>
      </c>
      <c r="ID58" s="1460">
        <f t="shared" si="703"/>
        <v>0</v>
      </c>
      <c r="IE58" s="1460">
        <f t="shared" si="704"/>
        <v>0</v>
      </c>
      <c r="IF58" s="1460">
        <f t="shared" si="705"/>
        <v>0</v>
      </c>
      <c r="IG58" s="1460">
        <f t="shared" si="706"/>
        <v>0</v>
      </c>
      <c r="IH58" s="1460">
        <f t="shared" si="707"/>
        <v>0</v>
      </c>
      <c r="II58" s="1460">
        <f t="shared" si="708"/>
        <v>0</v>
      </c>
      <c r="IJ58" s="1460">
        <f t="shared" si="709"/>
        <v>0</v>
      </c>
      <c r="IK58" s="1460">
        <f t="shared" si="710"/>
        <v>0</v>
      </c>
      <c r="IL58" s="1460">
        <f t="shared" si="711"/>
        <v>0</v>
      </c>
      <c r="IM58" s="1460">
        <f t="shared" si="712"/>
        <v>0</v>
      </c>
      <c r="IN58" s="1460">
        <f t="shared" si="713"/>
        <v>0</v>
      </c>
      <c r="IO58" s="1460">
        <f t="shared" si="714"/>
        <v>0</v>
      </c>
      <c r="IP58" s="1460">
        <f t="shared" si="715"/>
        <v>0</v>
      </c>
      <c r="IQ58" s="1460">
        <f t="shared" si="716"/>
        <v>0</v>
      </c>
      <c r="IR58" s="1460">
        <f t="shared" si="717"/>
        <v>0</v>
      </c>
      <c r="IS58" s="1460">
        <f t="shared" si="718"/>
        <v>0</v>
      </c>
      <c r="IT58" s="1460">
        <f t="shared" si="719"/>
        <v>0</v>
      </c>
      <c r="IU58" s="1460">
        <f t="shared" si="720"/>
        <v>0</v>
      </c>
      <c r="IV58" s="1460">
        <f t="shared" si="721"/>
        <v>0</v>
      </c>
      <c r="IW58" s="1460">
        <f t="shared" si="722"/>
        <v>0</v>
      </c>
      <c r="IX58" s="1460">
        <f t="shared" si="723"/>
        <v>0</v>
      </c>
      <c r="IY58" s="1460">
        <f t="shared" si="724"/>
        <v>0</v>
      </c>
      <c r="IZ58" s="1460">
        <f t="shared" si="725"/>
        <v>0</v>
      </c>
      <c r="JA58" s="1460">
        <f t="shared" si="726"/>
        <v>0</v>
      </c>
      <c r="JB58" s="1460">
        <f t="shared" si="727"/>
        <v>0</v>
      </c>
      <c r="JC58" s="1460">
        <f t="shared" si="728"/>
        <v>0</v>
      </c>
      <c r="JD58" s="1460">
        <f t="shared" si="729"/>
        <v>0</v>
      </c>
      <c r="JE58" s="1460">
        <f t="shared" si="730"/>
        <v>0</v>
      </c>
      <c r="JF58" s="1460">
        <f t="shared" si="731"/>
        <v>0</v>
      </c>
      <c r="JG58" s="1460">
        <f t="shared" si="732"/>
        <v>0</v>
      </c>
      <c r="JH58" s="1460">
        <f t="shared" si="733"/>
        <v>0</v>
      </c>
      <c r="JI58" s="1460">
        <f t="shared" si="734"/>
        <v>0</v>
      </c>
      <c r="JJ58" s="1460">
        <f t="shared" si="735"/>
        <v>0</v>
      </c>
      <c r="JK58" s="1460">
        <f t="shared" si="736"/>
        <v>0</v>
      </c>
      <c r="JL58" s="1460">
        <f t="shared" si="737"/>
        <v>0</v>
      </c>
      <c r="JM58" s="1460">
        <f t="shared" si="738"/>
        <v>0</v>
      </c>
      <c r="JN58" s="1460">
        <f t="shared" si="739"/>
        <v>0</v>
      </c>
      <c r="JO58" s="1460">
        <f t="shared" si="740"/>
        <v>0</v>
      </c>
      <c r="JP58" s="1460">
        <f t="shared" si="741"/>
        <v>0</v>
      </c>
      <c r="JQ58" s="1460">
        <f t="shared" si="742"/>
        <v>0</v>
      </c>
      <c r="JR58" s="1460">
        <f t="shared" si="743"/>
        <v>0</v>
      </c>
      <c r="JS58" s="1460">
        <f t="shared" si="744"/>
        <v>0</v>
      </c>
      <c r="JT58" s="1460">
        <f t="shared" si="745"/>
        <v>0</v>
      </c>
      <c r="JU58" s="1460">
        <f t="shared" si="746"/>
        <v>0</v>
      </c>
      <c r="JV58" s="1460">
        <f t="shared" si="747"/>
        <v>0</v>
      </c>
      <c r="JW58" s="1460">
        <f t="shared" si="748"/>
        <v>0</v>
      </c>
      <c r="JX58" s="1460">
        <f t="shared" si="749"/>
        <v>0</v>
      </c>
      <c r="JY58" s="1460">
        <f t="shared" si="750"/>
        <v>0</v>
      </c>
      <c r="JZ58" s="1460">
        <f t="shared" si="751"/>
        <v>0</v>
      </c>
      <c r="KA58" s="1460">
        <f t="shared" si="752"/>
        <v>0</v>
      </c>
      <c r="KB58" s="1460">
        <f t="shared" si="753"/>
        <v>0</v>
      </c>
      <c r="KC58" s="1460">
        <f t="shared" si="754"/>
        <v>0</v>
      </c>
      <c r="KD58" s="1460">
        <f t="shared" si="755"/>
        <v>0</v>
      </c>
      <c r="KE58" s="1460">
        <f t="shared" si="756"/>
        <v>0</v>
      </c>
      <c r="KF58" s="1460">
        <f t="shared" si="757"/>
        <v>0</v>
      </c>
      <c r="KG58" s="1460">
        <f t="shared" si="758"/>
        <v>0</v>
      </c>
      <c r="KH58" s="1460">
        <f t="shared" si="759"/>
        <v>0</v>
      </c>
      <c r="KI58" s="1460">
        <f t="shared" si="760"/>
        <v>0</v>
      </c>
      <c r="KJ58" s="1460">
        <f t="shared" si="761"/>
        <v>0</v>
      </c>
      <c r="KK58" s="1460">
        <f t="shared" si="762"/>
        <v>0</v>
      </c>
      <c r="KL58" s="1460">
        <f t="shared" si="763"/>
        <v>0</v>
      </c>
      <c r="KM58" s="1460">
        <f t="shared" si="764"/>
        <v>0</v>
      </c>
      <c r="KN58" s="1460">
        <f t="shared" si="765"/>
        <v>0</v>
      </c>
      <c r="KO58" s="1460">
        <f t="shared" si="766"/>
        <v>0</v>
      </c>
      <c r="KP58" s="1460">
        <f t="shared" si="767"/>
        <v>0</v>
      </c>
      <c r="KQ58" s="1460">
        <f t="shared" si="768"/>
        <v>0</v>
      </c>
      <c r="KR58" s="1460">
        <f t="shared" si="769"/>
        <v>0</v>
      </c>
      <c r="KS58" s="1460">
        <f t="shared" si="770"/>
        <v>0</v>
      </c>
      <c r="KT58" s="1460">
        <f t="shared" si="771"/>
        <v>0</v>
      </c>
      <c r="KU58" s="1460">
        <f t="shared" si="772"/>
        <v>0</v>
      </c>
      <c r="KV58" s="1460">
        <f t="shared" si="773"/>
        <v>0</v>
      </c>
      <c r="KW58" s="1460">
        <f t="shared" si="774"/>
        <v>0</v>
      </c>
      <c r="KX58" s="1460">
        <f t="shared" si="775"/>
        <v>0</v>
      </c>
      <c r="KY58" s="1460">
        <f t="shared" si="776"/>
        <v>0</v>
      </c>
      <c r="KZ58" s="1460">
        <f t="shared" si="777"/>
        <v>0</v>
      </c>
      <c r="LA58" s="1460">
        <f t="shared" si="778"/>
        <v>0</v>
      </c>
      <c r="LB58" s="1460">
        <f t="shared" si="779"/>
        <v>0</v>
      </c>
      <c r="LC58" s="1460">
        <f t="shared" si="780"/>
        <v>0</v>
      </c>
      <c r="LD58" s="1460">
        <f t="shared" si="781"/>
        <v>0</v>
      </c>
      <c r="LE58" s="1460">
        <f t="shared" si="782"/>
        <v>0</v>
      </c>
      <c r="LF58" s="1460">
        <f t="shared" si="783"/>
        <v>0</v>
      </c>
      <c r="LG58" s="1460">
        <f t="shared" si="784"/>
        <v>0</v>
      </c>
      <c r="LH58" s="1460">
        <f t="shared" si="785"/>
        <v>0</v>
      </c>
      <c r="LI58" s="1460">
        <f t="shared" si="786"/>
        <v>0</v>
      </c>
      <c r="LJ58" s="1460">
        <f t="shared" si="787"/>
        <v>0</v>
      </c>
      <c r="LK58" s="1460">
        <f t="shared" si="788"/>
        <v>0</v>
      </c>
      <c r="LL58" s="1460">
        <f t="shared" si="789"/>
        <v>0</v>
      </c>
      <c r="LM58" s="1460">
        <f t="shared" si="790"/>
        <v>0</v>
      </c>
      <c r="LN58" s="1460">
        <f t="shared" si="791"/>
        <v>0</v>
      </c>
      <c r="LO58" s="1460">
        <f t="shared" si="792"/>
        <v>0</v>
      </c>
      <c r="LP58" s="1460">
        <f t="shared" si="793"/>
        <v>0</v>
      </c>
      <c r="LQ58" s="1460">
        <f t="shared" si="794"/>
        <v>0</v>
      </c>
      <c r="LR58" s="1460">
        <f t="shared" si="795"/>
        <v>0</v>
      </c>
      <c r="LS58" s="1460">
        <f t="shared" si="796"/>
        <v>0</v>
      </c>
      <c r="LW58" s="1467">
        <f t="shared" si="797"/>
        <v>0</v>
      </c>
      <c r="LX58" s="1467">
        <f t="shared" si="798"/>
        <v>0</v>
      </c>
      <c r="LY58" s="1467">
        <f t="shared" si="799"/>
        <v>0</v>
      </c>
      <c r="LZ58" s="1467">
        <f t="shared" si="800"/>
        <v>0</v>
      </c>
      <c r="MA58" s="1506"/>
      <c r="MB58" s="1460">
        <f t="shared" si="801"/>
        <v>0</v>
      </c>
      <c r="MC58" s="1460">
        <f t="shared" si="824"/>
        <v>0</v>
      </c>
      <c r="MD58" s="1460">
        <f t="shared" si="824"/>
        <v>0</v>
      </c>
      <c r="ME58" s="1460">
        <f t="shared" si="824"/>
        <v>0</v>
      </c>
      <c r="MF58" s="1460">
        <f t="shared" si="824"/>
        <v>0</v>
      </c>
      <c r="MG58" s="1460">
        <f t="shared" si="824"/>
        <v>0</v>
      </c>
      <c r="MH58" s="1460">
        <f t="shared" si="824"/>
        <v>0</v>
      </c>
      <c r="MI58" s="1460">
        <f t="shared" si="824"/>
        <v>0</v>
      </c>
      <c r="MJ58" s="1460">
        <f t="shared" si="824"/>
        <v>0</v>
      </c>
      <c r="MK58" s="1460">
        <f t="shared" si="824"/>
        <v>0</v>
      </c>
      <c r="ML58" s="1460">
        <f t="shared" si="824"/>
        <v>0</v>
      </c>
      <c r="MM58" s="1460">
        <f t="shared" si="824"/>
        <v>0</v>
      </c>
      <c r="MN58" s="1460">
        <f t="shared" si="824"/>
        <v>0</v>
      </c>
      <c r="MO58" s="1460">
        <f t="shared" si="824"/>
        <v>0</v>
      </c>
      <c r="MP58" s="1460">
        <f t="shared" si="824"/>
        <v>0</v>
      </c>
      <c r="MQ58" s="1460">
        <f t="shared" si="824"/>
        <v>0</v>
      </c>
      <c r="MR58" s="1460">
        <f t="shared" si="824"/>
        <v>0</v>
      </c>
      <c r="MS58" s="1460">
        <f t="shared" si="828"/>
        <v>0</v>
      </c>
      <c r="MT58" s="1460">
        <f t="shared" si="828"/>
        <v>0</v>
      </c>
      <c r="MU58" s="1460">
        <f t="shared" si="828"/>
        <v>0</v>
      </c>
      <c r="MV58" s="1460">
        <f t="shared" si="828"/>
        <v>0</v>
      </c>
      <c r="MW58" s="1460">
        <f t="shared" si="828"/>
        <v>0</v>
      </c>
      <c r="MX58" s="1460">
        <f t="shared" si="828"/>
        <v>0</v>
      </c>
      <c r="MY58" s="1460">
        <f t="shared" si="828"/>
        <v>0</v>
      </c>
      <c r="MZ58" s="1460">
        <f t="shared" si="828"/>
        <v>0</v>
      </c>
      <c r="NA58" s="1460">
        <f t="shared" si="828"/>
        <v>0</v>
      </c>
      <c r="NB58" s="1460">
        <f t="shared" si="828"/>
        <v>0</v>
      </c>
      <c r="NC58" s="1460">
        <f t="shared" si="828"/>
        <v>0</v>
      </c>
      <c r="ND58" s="1460">
        <f t="shared" si="828"/>
        <v>0</v>
      </c>
      <c r="NE58" s="1460">
        <f t="shared" si="828"/>
        <v>0</v>
      </c>
      <c r="NF58" s="1460">
        <f t="shared" si="828"/>
        <v>0</v>
      </c>
      <c r="NG58" s="1460">
        <f t="shared" si="828"/>
        <v>0</v>
      </c>
      <c r="NH58" s="1460">
        <f t="shared" si="828"/>
        <v>0</v>
      </c>
      <c r="NI58" s="1460">
        <f t="shared" si="829"/>
        <v>0</v>
      </c>
      <c r="NJ58" s="1460">
        <f t="shared" si="829"/>
        <v>0</v>
      </c>
      <c r="NK58" s="1460">
        <f t="shared" si="829"/>
        <v>0</v>
      </c>
      <c r="NL58" s="1460">
        <f t="shared" si="829"/>
        <v>0</v>
      </c>
      <c r="NM58" s="1460">
        <f t="shared" si="829"/>
        <v>0</v>
      </c>
      <c r="NN58" s="1460">
        <f t="shared" si="829"/>
        <v>0</v>
      </c>
      <c r="NO58" s="1460">
        <f t="shared" si="829"/>
        <v>0</v>
      </c>
      <c r="NP58" s="1460">
        <f t="shared" si="829"/>
        <v>0</v>
      </c>
      <c r="NQ58" s="1460">
        <f t="shared" si="829"/>
        <v>0</v>
      </c>
      <c r="NR58" s="1460">
        <f t="shared" si="829"/>
        <v>0</v>
      </c>
      <c r="NS58" s="1460">
        <f t="shared" si="829"/>
        <v>0</v>
      </c>
      <c r="NT58" s="1460">
        <f t="shared" si="829"/>
        <v>0</v>
      </c>
      <c r="NU58" s="1460">
        <f t="shared" si="829"/>
        <v>0</v>
      </c>
      <c r="NV58" s="1460">
        <f t="shared" si="829"/>
        <v>0</v>
      </c>
      <c r="NW58" s="1460">
        <f t="shared" si="829"/>
        <v>0</v>
      </c>
      <c r="NX58" s="1460">
        <f t="shared" si="829"/>
        <v>0</v>
      </c>
      <c r="NY58" s="1460">
        <f t="shared" si="830"/>
        <v>0</v>
      </c>
      <c r="NZ58" s="1460">
        <f t="shared" si="830"/>
        <v>0</v>
      </c>
      <c r="OA58" s="1460">
        <f t="shared" si="830"/>
        <v>0</v>
      </c>
      <c r="OB58" s="1460">
        <f t="shared" si="830"/>
        <v>0</v>
      </c>
      <c r="OC58" s="1460">
        <f t="shared" si="830"/>
        <v>0</v>
      </c>
      <c r="OD58" s="1460">
        <f t="shared" si="830"/>
        <v>0</v>
      </c>
      <c r="OE58" s="1460">
        <f t="shared" si="830"/>
        <v>0</v>
      </c>
      <c r="OF58" s="1460">
        <f t="shared" si="830"/>
        <v>0</v>
      </c>
      <c r="OG58" s="1460">
        <f t="shared" si="830"/>
        <v>0</v>
      </c>
      <c r="OH58" s="1460">
        <f t="shared" si="830"/>
        <v>0</v>
      </c>
      <c r="OI58" s="1460">
        <f t="shared" si="830"/>
        <v>0</v>
      </c>
      <c r="OJ58" s="1460">
        <f t="shared" si="830"/>
        <v>0</v>
      </c>
      <c r="OK58" s="1460">
        <f t="shared" si="830"/>
        <v>0</v>
      </c>
      <c r="OL58" s="1460">
        <f t="shared" si="830"/>
        <v>0</v>
      </c>
      <c r="OM58" s="1460">
        <f t="shared" si="830"/>
        <v>0</v>
      </c>
      <c r="ON58" s="1460">
        <f t="shared" si="830"/>
        <v>0</v>
      </c>
      <c r="OO58" s="1460">
        <f t="shared" si="813"/>
        <v>0</v>
      </c>
      <c r="OP58" s="1460">
        <f t="shared" si="825"/>
        <v>0</v>
      </c>
      <c r="OQ58" s="1460">
        <f t="shared" si="825"/>
        <v>0</v>
      </c>
      <c r="OR58" s="1460">
        <f t="shared" si="825"/>
        <v>0</v>
      </c>
      <c r="OS58" s="1460">
        <f t="shared" si="825"/>
        <v>0</v>
      </c>
      <c r="OT58" s="1460">
        <f t="shared" si="825"/>
        <v>0</v>
      </c>
      <c r="OU58" s="1460">
        <f t="shared" si="825"/>
        <v>0</v>
      </c>
      <c r="OV58" s="1460">
        <f t="shared" si="825"/>
        <v>0</v>
      </c>
      <c r="OW58" s="1460">
        <f t="shared" si="825"/>
        <v>0</v>
      </c>
      <c r="OX58" s="1460">
        <f t="shared" si="825"/>
        <v>0</v>
      </c>
      <c r="OY58" s="1460">
        <f t="shared" si="825"/>
        <v>0</v>
      </c>
      <c r="OZ58" s="1460">
        <f t="shared" si="825"/>
        <v>0</v>
      </c>
      <c r="PA58" s="1460">
        <f t="shared" si="825"/>
        <v>0</v>
      </c>
      <c r="PB58" s="1460">
        <f t="shared" si="825"/>
        <v>0</v>
      </c>
      <c r="PC58" s="1460">
        <f t="shared" si="825"/>
        <v>0</v>
      </c>
      <c r="PD58" s="1460">
        <f t="shared" si="825"/>
        <v>0</v>
      </c>
      <c r="PE58" s="1460">
        <f t="shared" si="825"/>
        <v>0</v>
      </c>
      <c r="PF58" s="1460">
        <f t="shared" si="826"/>
        <v>0</v>
      </c>
      <c r="PG58" s="1460">
        <f t="shared" si="826"/>
        <v>0</v>
      </c>
      <c r="PH58" s="1460">
        <f t="shared" si="826"/>
        <v>0</v>
      </c>
      <c r="PI58" s="1460">
        <f t="shared" si="826"/>
        <v>0</v>
      </c>
      <c r="PJ58" s="1460">
        <f t="shared" si="826"/>
        <v>0</v>
      </c>
      <c r="PK58" s="1460">
        <f t="shared" si="826"/>
        <v>0</v>
      </c>
      <c r="PL58" s="1460">
        <f t="shared" si="826"/>
        <v>0</v>
      </c>
      <c r="PM58" s="1460">
        <f t="shared" si="826"/>
        <v>0</v>
      </c>
      <c r="PN58" s="1460">
        <f t="shared" si="826"/>
        <v>0</v>
      </c>
      <c r="PO58" s="1460">
        <f t="shared" si="826"/>
        <v>0</v>
      </c>
      <c r="PP58" s="1460">
        <f t="shared" si="826"/>
        <v>0</v>
      </c>
      <c r="PQ58" s="1460">
        <f t="shared" si="826"/>
        <v>0</v>
      </c>
      <c r="PR58" s="1460">
        <f t="shared" si="826"/>
        <v>0</v>
      </c>
      <c r="PS58" s="1460">
        <f t="shared" si="826"/>
        <v>0</v>
      </c>
      <c r="PT58" s="1460">
        <f t="shared" si="826"/>
        <v>0</v>
      </c>
      <c r="PU58" s="1460">
        <f t="shared" si="826"/>
        <v>0</v>
      </c>
      <c r="PV58" s="1460">
        <f t="shared" si="827"/>
        <v>0</v>
      </c>
      <c r="PW58" s="1460">
        <f t="shared" si="827"/>
        <v>0</v>
      </c>
      <c r="PX58" s="1460">
        <f t="shared" si="827"/>
        <v>0</v>
      </c>
      <c r="PY58" s="1460">
        <f t="shared" si="827"/>
        <v>0</v>
      </c>
      <c r="PZ58" s="1460">
        <f t="shared" si="827"/>
        <v>0</v>
      </c>
      <c r="QA58" s="1460">
        <f t="shared" si="827"/>
        <v>0</v>
      </c>
      <c r="QB58" s="1460">
        <f t="shared" si="827"/>
        <v>0</v>
      </c>
      <c r="QC58" s="1460">
        <f t="shared" si="827"/>
        <v>0</v>
      </c>
      <c r="QD58" s="1460">
        <f t="shared" si="827"/>
        <v>0</v>
      </c>
      <c r="QE58" s="1460">
        <f t="shared" si="827"/>
        <v>0</v>
      </c>
      <c r="QF58" s="1460">
        <f t="shared" si="827"/>
        <v>0</v>
      </c>
      <c r="QG58" s="1460">
        <f t="shared" si="827"/>
        <v>0</v>
      </c>
      <c r="QH58" s="1460">
        <f t="shared" si="827"/>
        <v>0</v>
      </c>
      <c r="QI58" s="1460">
        <f t="shared" si="827"/>
        <v>0</v>
      </c>
      <c r="QJ58" s="1460">
        <f t="shared" si="827"/>
        <v>0</v>
      </c>
      <c r="QK58" s="1460">
        <f t="shared" si="827"/>
        <v>0</v>
      </c>
      <c r="QL58" s="1460">
        <f t="shared" si="809"/>
        <v>0</v>
      </c>
      <c r="QM58" s="1460">
        <f t="shared" si="809"/>
        <v>0</v>
      </c>
      <c r="QN58" s="1460">
        <f t="shared" si="809"/>
        <v>0</v>
      </c>
      <c r="QO58" s="1460">
        <f t="shared" si="809"/>
        <v>0</v>
      </c>
      <c r="QP58" s="1460">
        <f t="shared" si="809"/>
        <v>0</v>
      </c>
      <c r="QQ58" s="1460">
        <f t="shared" si="809"/>
        <v>0</v>
      </c>
    </row>
    <row r="59" spans="1:459" s="1466" customFormat="1" ht="22.5" customHeight="1">
      <c r="A59" s="1468"/>
      <c r="B59" s="1469"/>
      <c r="C59" s="1469"/>
      <c r="D59" s="1470"/>
      <c r="E59" s="1471"/>
      <c r="F59" s="1472"/>
      <c r="G59" s="1472"/>
      <c r="H59" s="1473">
        <f t="shared" si="639"/>
        <v>0</v>
      </c>
      <c r="I59" s="1474">
        <v>0</v>
      </c>
      <c r="J59" s="1475">
        <f t="shared" si="437"/>
        <v>0</v>
      </c>
      <c r="K59" s="1476">
        <v>0</v>
      </c>
      <c r="L59" s="1477">
        <f t="shared" si="640"/>
        <v>0</v>
      </c>
      <c r="M59" s="1477">
        <f t="shared" si="641"/>
        <v>0</v>
      </c>
      <c r="N59" s="1478"/>
      <c r="O59" s="1479">
        <v>0</v>
      </c>
      <c r="P59" s="1480">
        <v>0</v>
      </c>
      <c r="Q59" s="1828">
        <v>0</v>
      </c>
      <c r="R59" s="1831">
        <f t="shared" si="642"/>
        <v>0</v>
      </c>
      <c r="S59" s="1481">
        <f>IF(AND(SUM(O59:Q59)=0,N59="NNN"),MIN('Operating History and Pro Forma'!$M$33,'Operating History and Pro Forma'!$T$15)*D59,SUM(O59:Q59)*D59)</f>
        <v>0</v>
      </c>
      <c r="T59" s="1482">
        <f t="shared" si="643"/>
        <v>0</v>
      </c>
      <c r="U59" s="1483">
        <f t="shared" si="644"/>
        <v>0</v>
      </c>
      <c r="V59" s="1480"/>
      <c r="W59" s="1514"/>
      <c r="X59" s="1486" t="str">
        <f t="shared" si="645"/>
        <v/>
      </c>
      <c r="Y59" s="1487">
        <f t="shared" si="646"/>
        <v>0</v>
      </c>
      <c r="Z59" s="1488"/>
      <c r="AA59" s="1488"/>
      <c r="AB59" s="1488"/>
      <c r="AC59" s="1488"/>
      <c r="AD59" s="1489">
        <f t="shared" si="647"/>
        <v>0</v>
      </c>
      <c r="AE59" s="1490" t="str">
        <f t="shared" si="648"/>
        <v/>
      </c>
      <c r="AF59" s="1491">
        <f t="shared" si="649"/>
        <v>0</v>
      </c>
      <c r="AG59" s="1492">
        <f t="shared" si="650"/>
        <v>0</v>
      </c>
      <c r="AH59" s="1493">
        <f t="shared" si="802"/>
        <v>0</v>
      </c>
      <c r="AI59" s="1493">
        <f t="shared" si="802"/>
        <v>0</v>
      </c>
      <c r="AJ59" s="1494">
        <f t="shared" si="802"/>
        <v>0</v>
      </c>
      <c r="AK59" s="1494">
        <f t="shared" si="802"/>
        <v>0</v>
      </c>
      <c r="AL59" s="1495">
        <f t="shared" si="802"/>
        <v>0</v>
      </c>
      <c r="AM59" s="1496">
        <f t="shared" si="802"/>
        <v>0</v>
      </c>
      <c r="AN59" s="1497">
        <f t="shared" si="399"/>
        <v>0</v>
      </c>
      <c r="AO59" s="1498">
        <f t="shared" si="443"/>
        <v>0</v>
      </c>
      <c r="AP59" s="1499">
        <f t="shared" si="651"/>
        <v>0</v>
      </c>
      <c r="AQ59" s="1500">
        <f t="shared" si="652"/>
        <v>0</v>
      </c>
      <c r="AR59" s="1501">
        <f t="shared" si="653"/>
        <v>0</v>
      </c>
      <c r="AS59" s="1498">
        <f t="shared" si="403"/>
        <v>0</v>
      </c>
      <c r="AT59" s="1501">
        <f t="shared" si="654"/>
        <v>0</v>
      </c>
      <c r="AU59" s="1498">
        <f t="shared" si="655"/>
        <v>1</v>
      </c>
      <c r="AV59" s="1498">
        <f t="shared" si="656"/>
        <v>2</v>
      </c>
      <c r="AW59" s="1499">
        <f t="shared" si="657"/>
        <v>0</v>
      </c>
      <c r="AX59" s="1502">
        <f t="shared" si="658"/>
        <v>0</v>
      </c>
      <c r="AY59" s="1503">
        <f t="shared" si="659"/>
        <v>0</v>
      </c>
      <c r="AZ59" s="1498">
        <f t="shared" si="660"/>
        <v>2</v>
      </c>
      <c r="BA59" s="1498">
        <f t="shared" si="661"/>
        <v>3</v>
      </c>
      <c r="BB59" s="1499">
        <f t="shared" si="662"/>
        <v>0</v>
      </c>
      <c r="BC59" s="1502">
        <f t="shared" si="663"/>
        <v>0</v>
      </c>
      <c r="BD59" s="1503">
        <f t="shared" si="664"/>
        <v>0</v>
      </c>
      <c r="BE59" s="1498">
        <f t="shared" si="665"/>
        <v>3</v>
      </c>
      <c r="BF59" s="1498">
        <f t="shared" si="666"/>
        <v>4</v>
      </c>
      <c r="BG59" s="1499">
        <f t="shared" si="667"/>
        <v>0</v>
      </c>
      <c r="BH59" s="1502">
        <f t="shared" si="668"/>
        <v>0</v>
      </c>
      <c r="BI59" s="1502">
        <f t="shared" si="669"/>
        <v>0</v>
      </c>
      <c r="BJ59" s="1504">
        <f t="shared" si="670"/>
        <v>1900</v>
      </c>
      <c r="BK59" s="1505" t="str">
        <f t="shared" si="671"/>
        <v/>
      </c>
      <c r="BL59" s="1506"/>
      <c r="BM59" s="1507">
        <f t="shared" si="672"/>
        <v>0</v>
      </c>
      <c r="BN59" s="1508">
        <f t="shared" si="823"/>
        <v>0</v>
      </c>
      <c r="BO59" s="1508">
        <f t="shared" si="823"/>
        <v>0</v>
      </c>
      <c r="BP59" s="1508">
        <f t="shared" si="823"/>
        <v>0</v>
      </c>
      <c r="BQ59" s="1508">
        <f t="shared" si="823"/>
        <v>0</v>
      </c>
      <c r="BR59" s="1508">
        <f t="shared" si="823"/>
        <v>0</v>
      </c>
      <c r="BS59" s="1508">
        <f t="shared" si="823"/>
        <v>0</v>
      </c>
      <c r="BT59" s="1508">
        <f t="shared" si="823"/>
        <v>0</v>
      </c>
      <c r="BU59" s="1508">
        <f t="shared" si="823"/>
        <v>0</v>
      </c>
      <c r="BV59" s="1508">
        <f t="shared" si="823"/>
        <v>0</v>
      </c>
      <c r="BW59" s="1508">
        <f t="shared" si="823"/>
        <v>0</v>
      </c>
      <c r="BX59" s="1508">
        <f t="shared" si="823"/>
        <v>0</v>
      </c>
      <c r="BY59" s="1507">
        <f t="shared" si="823"/>
        <v>0</v>
      </c>
      <c r="BZ59" s="1508">
        <f t="shared" si="823"/>
        <v>0</v>
      </c>
      <c r="CA59" s="1508">
        <f t="shared" si="823"/>
        <v>0</v>
      </c>
      <c r="CB59" s="1508">
        <f t="shared" si="823"/>
        <v>0</v>
      </c>
      <c r="CC59" s="1508">
        <f t="shared" si="823"/>
        <v>0</v>
      </c>
      <c r="CD59" s="1508">
        <f t="shared" si="831"/>
        <v>0</v>
      </c>
      <c r="CE59" s="1508">
        <f t="shared" si="831"/>
        <v>0</v>
      </c>
      <c r="CF59" s="1508">
        <f t="shared" si="831"/>
        <v>0</v>
      </c>
      <c r="CG59" s="1508">
        <f t="shared" si="831"/>
        <v>0</v>
      </c>
      <c r="CH59" s="1508">
        <f t="shared" si="831"/>
        <v>0</v>
      </c>
      <c r="CI59" s="1508">
        <f t="shared" si="831"/>
        <v>0</v>
      </c>
      <c r="CJ59" s="1509">
        <f t="shared" si="831"/>
        <v>0</v>
      </c>
      <c r="CK59" s="1507">
        <f t="shared" si="831"/>
        <v>0</v>
      </c>
      <c r="CL59" s="1508">
        <f t="shared" si="831"/>
        <v>0</v>
      </c>
      <c r="CM59" s="1508">
        <f t="shared" si="831"/>
        <v>0</v>
      </c>
      <c r="CN59" s="1508">
        <f t="shared" si="831"/>
        <v>0</v>
      </c>
      <c r="CO59" s="1508">
        <f t="shared" si="831"/>
        <v>0</v>
      </c>
      <c r="CP59" s="1508">
        <f t="shared" si="831"/>
        <v>0</v>
      </c>
      <c r="CQ59" s="1508">
        <f t="shared" si="831"/>
        <v>0</v>
      </c>
      <c r="CR59" s="1508">
        <f t="shared" si="831"/>
        <v>0</v>
      </c>
      <c r="CS59" s="1508">
        <f t="shared" si="831"/>
        <v>0</v>
      </c>
      <c r="CT59" s="1508">
        <f t="shared" si="832"/>
        <v>0</v>
      </c>
      <c r="CU59" s="1508">
        <f t="shared" si="832"/>
        <v>0</v>
      </c>
      <c r="CV59" s="1509">
        <f t="shared" si="832"/>
        <v>0</v>
      </c>
      <c r="CW59" s="1508">
        <f t="shared" si="832"/>
        <v>0</v>
      </c>
      <c r="CX59" s="1508">
        <f t="shared" si="832"/>
        <v>0</v>
      </c>
      <c r="CY59" s="1508">
        <f t="shared" si="832"/>
        <v>0</v>
      </c>
      <c r="CZ59" s="1508">
        <f t="shared" si="832"/>
        <v>0</v>
      </c>
      <c r="DA59" s="1508">
        <f t="shared" si="832"/>
        <v>0</v>
      </c>
      <c r="DB59" s="1508">
        <f t="shared" si="832"/>
        <v>0</v>
      </c>
      <c r="DC59" s="1508">
        <f t="shared" si="832"/>
        <v>0</v>
      </c>
      <c r="DD59" s="1508">
        <f t="shared" si="832"/>
        <v>0</v>
      </c>
      <c r="DE59" s="1508">
        <f t="shared" si="832"/>
        <v>0</v>
      </c>
      <c r="DF59" s="1508">
        <f t="shared" si="832"/>
        <v>0</v>
      </c>
      <c r="DG59" s="1508">
        <f t="shared" si="832"/>
        <v>0</v>
      </c>
      <c r="DH59" s="1509">
        <f t="shared" si="832"/>
        <v>0</v>
      </c>
      <c r="DI59" s="1508">
        <f t="shared" si="832"/>
        <v>0</v>
      </c>
      <c r="DJ59" s="1508">
        <f t="shared" si="833"/>
        <v>0</v>
      </c>
      <c r="DK59" s="1508">
        <f t="shared" si="833"/>
        <v>0</v>
      </c>
      <c r="DL59" s="1508">
        <f t="shared" si="833"/>
        <v>0</v>
      </c>
      <c r="DM59" s="1508">
        <f t="shared" si="833"/>
        <v>0</v>
      </c>
      <c r="DN59" s="1508">
        <f t="shared" si="833"/>
        <v>0</v>
      </c>
      <c r="DO59" s="1508">
        <f t="shared" si="833"/>
        <v>0</v>
      </c>
      <c r="DP59" s="1508">
        <f t="shared" si="833"/>
        <v>0</v>
      </c>
      <c r="DQ59" s="1508">
        <f t="shared" si="833"/>
        <v>0</v>
      </c>
      <c r="DR59" s="1508">
        <f t="shared" si="833"/>
        <v>0</v>
      </c>
      <c r="DS59" s="1508">
        <f t="shared" si="833"/>
        <v>0</v>
      </c>
      <c r="DT59" s="1509">
        <f t="shared" si="833"/>
        <v>0</v>
      </c>
      <c r="DU59" s="1507">
        <f t="shared" si="833"/>
        <v>0</v>
      </c>
      <c r="DV59" s="1508">
        <f t="shared" si="833"/>
        <v>0</v>
      </c>
      <c r="DW59" s="1508">
        <f t="shared" si="833"/>
        <v>0</v>
      </c>
      <c r="DX59" s="1508">
        <f t="shared" si="833"/>
        <v>0</v>
      </c>
      <c r="DY59" s="1508">
        <f t="shared" si="833"/>
        <v>0</v>
      </c>
      <c r="DZ59" s="1508">
        <f t="shared" si="834"/>
        <v>0</v>
      </c>
      <c r="EA59" s="1508">
        <f t="shared" si="834"/>
        <v>0</v>
      </c>
      <c r="EB59" s="1508">
        <f t="shared" si="834"/>
        <v>0</v>
      </c>
      <c r="EC59" s="1508">
        <f t="shared" si="834"/>
        <v>0</v>
      </c>
      <c r="ED59" s="1508">
        <f t="shared" si="834"/>
        <v>0</v>
      </c>
      <c r="EE59" s="1508">
        <f t="shared" si="834"/>
        <v>0</v>
      </c>
      <c r="EF59" s="1508">
        <f t="shared" si="834"/>
        <v>0</v>
      </c>
      <c r="EG59" s="1507">
        <f t="shared" si="834"/>
        <v>0</v>
      </c>
      <c r="EH59" s="1508">
        <f t="shared" si="834"/>
        <v>0</v>
      </c>
      <c r="EI59" s="1508">
        <f t="shared" si="834"/>
        <v>0</v>
      </c>
      <c r="EJ59" s="1508">
        <f t="shared" si="834"/>
        <v>0</v>
      </c>
      <c r="EK59" s="1508">
        <f t="shared" si="834"/>
        <v>0</v>
      </c>
      <c r="EL59" s="1508">
        <f t="shared" si="834"/>
        <v>0</v>
      </c>
      <c r="EM59" s="1508">
        <f t="shared" si="834"/>
        <v>0</v>
      </c>
      <c r="EN59" s="1508">
        <f t="shared" si="834"/>
        <v>0</v>
      </c>
      <c r="EO59" s="1508">
        <f t="shared" si="834"/>
        <v>0</v>
      </c>
      <c r="EP59" s="1508">
        <f t="shared" si="835"/>
        <v>0</v>
      </c>
      <c r="EQ59" s="1508">
        <f t="shared" si="835"/>
        <v>0</v>
      </c>
      <c r="ER59" s="1509">
        <f t="shared" si="835"/>
        <v>0</v>
      </c>
      <c r="ES59" s="1507">
        <f t="shared" si="835"/>
        <v>0</v>
      </c>
      <c r="ET59" s="1508">
        <f t="shared" si="835"/>
        <v>0</v>
      </c>
      <c r="EU59" s="1508">
        <f t="shared" si="835"/>
        <v>0</v>
      </c>
      <c r="EV59" s="1508">
        <f t="shared" si="835"/>
        <v>0</v>
      </c>
      <c r="EW59" s="1508">
        <f t="shared" si="835"/>
        <v>0</v>
      </c>
      <c r="EX59" s="1508">
        <f t="shared" si="835"/>
        <v>0</v>
      </c>
      <c r="EY59" s="1508">
        <f t="shared" si="835"/>
        <v>0</v>
      </c>
      <c r="EZ59" s="1508">
        <f t="shared" si="835"/>
        <v>0</v>
      </c>
      <c r="FA59" s="1508">
        <f t="shared" si="835"/>
        <v>0</v>
      </c>
      <c r="FB59" s="1508">
        <f t="shared" si="835"/>
        <v>0</v>
      </c>
      <c r="FC59" s="1508">
        <f t="shared" si="835"/>
        <v>0</v>
      </c>
      <c r="FD59" s="1509">
        <f t="shared" si="835"/>
        <v>0</v>
      </c>
      <c r="FE59" s="1508">
        <f t="shared" si="835"/>
        <v>0</v>
      </c>
      <c r="FF59" s="1508">
        <f t="shared" si="821"/>
        <v>0</v>
      </c>
      <c r="FG59" s="1508">
        <f t="shared" si="836"/>
        <v>0</v>
      </c>
      <c r="FH59" s="1508">
        <f t="shared" si="836"/>
        <v>0</v>
      </c>
      <c r="FI59" s="1508">
        <f t="shared" si="836"/>
        <v>0</v>
      </c>
      <c r="FJ59" s="1508">
        <f t="shared" si="836"/>
        <v>0</v>
      </c>
      <c r="FK59" s="1508">
        <f t="shared" si="836"/>
        <v>0</v>
      </c>
      <c r="FL59" s="1508">
        <f t="shared" si="836"/>
        <v>0</v>
      </c>
      <c r="FM59" s="1508">
        <f t="shared" si="836"/>
        <v>0</v>
      </c>
      <c r="FN59" s="1508">
        <f t="shared" si="836"/>
        <v>0</v>
      </c>
      <c r="FO59" s="1508">
        <f t="shared" si="836"/>
        <v>0</v>
      </c>
      <c r="FP59" s="1509">
        <f t="shared" si="836"/>
        <v>0</v>
      </c>
      <c r="FQ59" s="1508">
        <f t="shared" si="836"/>
        <v>0</v>
      </c>
      <c r="FR59" s="1508">
        <f t="shared" si="836"/>
        <v>0</v>
      </c>
      <c r="FS59" s="1508">
        <f t="shared" si="836"/>
        <v>0</v>
      </c>
      <c r="FT59" s="1508">
        <f t="shared" si="836"/>
        <v>0</v>
      </c>
      <c r="FU59" s="1508">
        <f t="shared" si="836"/>
        <v>0</v>
      </c>
      <c r="FV59" s="1508">
        <f t="shared" si="836"/>
        <v>0</v>
      </c>
      <c r="FW59" s="1508">
        <f t="shared" si="804"/>
        <v>0</v>
      </c>
      <c r="FX59" s="1508">
        <f t="shared" si="804"/>
        <v>0</v>
      </c>
      <c r="FY59" s="1508">
        <f t="shared" si="804"/>
        <v>0</v>
      </c>
      <c r="FZ59" s="1508">
        <f t="shared" si="804"/>
        <v>0</v>
      </c>
      <c r="GA59" s="1508">
        <f t="shared" si="804"/>
        <v>0</v>
      </c>
      <c r="GB59" s="1509">
        <f t="shared" si="804"/>
        <v>0</v>
      </c>
      <c r="GC59" s="1506"/>
      <c r="GD59" s="1458">
        <f t="shared" si="673"/>
        <v>1</v>
      </c>
      <c r="GE59" s="1510">
        <f t="shared" si="815"/>
        <v>0</v>
      </c>
      <c r="GF59" s="1511">
        <f t="shared" si="815"/>
        <v>0</v>
      </c>
      <c r="GG59" s="1511">
        <f t="shared" si="815"/>
        <v>0</v>
      </c>
      <c r="GH59" s="1511">
        <f t="shared" si="815"/>
        <v>0</v>
      </c>
      <c r="GI59" s="1511">
        <f t="shared" si="815"/>
        <v>0</v>
      </c>
      <c r="GJ59" s="1511">
        <f t="shared" si="815"/>
        <v>0</v>
      </c>
      <c r="GK59" s="1511">
        <f t="shared" si="815"/>
        <v>0</v>
      </c>
      <c r="GL59" s="1511">
        <f t="shared" si="815"/>
        <v>0</v>
      </c>
      <c r="GM59" s="1511">
        <f t="shared" si="815"/>
        <v>0</v>
      </c>
      <c r="GN59" s="1512">
        <f t="shared" si="815"/>
        <v>0</v>
      </c>
      <c r="GO59" s="1513">
        <f t="shared" si="674"/>
        <v>0</v>
      </c>
      <c r="GP59" s="1506"/>
      <c r="GQ59" s="1510">
        <f t="shared" si="838"/>
        <v>0</v>
      </c>
      <c r="GR59" s="1511">
        <f t="shared" si="837"/>
        <v>0</v>
      </c>
      <c r="GS59" s="1511">
        <f t="shared" si="837"/>
        <v>0</v>
      </c>
      <c r="GT59" s="1511">
        <f t="shared" si="837"/>
        <v>0</v>
      </c>
      <c r="GU59" s="1511">
        <f t="shared" si="837"/>
        <v>0</v>
      </c>
      <c r="GV59" s="1511">
        <f t="shared" si="837"/>
        <v>0</v>
      </c>
      <c r="GW59" s="1511">
        <f t="shared" si="837"/>
        <v>0</v>
      </c>
      <c r="GX59" s="1511">
        <f t="shared" si="837"/>
        <v>0</v>
      </c>
      <c r="GY59" s="1511">
        <f t="shared" si="837"/>
        <v>0</v>
      </c>
      <c r="GZ59" s="1512">
        <f t="shared" si="837"/>
        <v>0</v>
      </c>
      <c r="HA59" s="1513">
        <f t="shared" si="675"/>
        <v>0</v>
      </c>
      <c r="HB59" s="1506">
        <f t="shared" si="676"/>
        <v>1</v>
      </c>
      <c r="HC59" s="1506"/>
      <c r="HD59" s="1508">
        <f t="shared" si="677"/>
        <v>0</v>
      </c>
      <c r="HE59" s="1460">
        <f t="shared" si="678"/>
        <v>0</v>
      </c>
      <c r="HF59" s="1460">
        <f t="shared" si="679"/>
        <v>0</v>
      </c>
      <c r="HG59" s="1460">
        <f t="shared" si="680"/>
        <v>0</v>
      </c>
      <c r="HH59" s="1460">
        <f t="shared" si="681"/>
        <v>0</v>
      </c>
      <c r="HI59" s="1460">
        <f t="shared" si="682"/>
        <v>0</v>
      </c>
      <c r="HJ59" s="1460">
        <f t="shared" si="683"/>
        <v>0</v>
      </c>
      <c r="HK59" s="1460">
        <f t="shared" si="684"/>
        <v>0</v>
      </c>
      <c r="HL59" s="1460">
        <f t="shared" si="685"/>
        <v>0</v>
      </c>
      <c r="HM59" s="1460">
        <f t="shared" si="686"/>
        <v>0</v>
      </c>
      <c r="HN59" s="1460">
        <f t="shared" si="687"/>
        <v>0</v>
      </c>
      <c r="HO59" s="1460">
        <f t="shared" si="688"/>
        <v>0</v>
      </c>
      <c r="HP59" s="1460">
        <f t="shared" si="689"/>
        <v>0</v>
      </c>
      <c r="HQ59" s="1460">
        <f t="shared" si="690"/>
        <v>0</v>
      </c>
      <c r="HR59" s="1460">
        <f t="shared" si="691"/>
        <v>0</v>
      </c>
      <c r="HS59" s="1460">
        <f t="shared" si="692"/>
        <v>0</v>
      </c>
      <c r="HT59" s="1460">
        <f t="shared" si="693"/>
        <v>0</v>
      </c>
      <c r="HU59" s="1460">
        <f t="shared" si="694"/>
        <v>0</v>
      </c>
      <c r="HV59" s="1460">
        <f t="shared" si="695"/>
        <v>0</v>
      </c>
      <c r="HW59" s="1460">
        <f t="shared" si="696"/>
        <v>0</v>
      </c>
      <c r="HX59" s="1460">
        <f t="shared" si="697"/>
        <v>0</v>
      </c>
      <c r="HY59" s="1460">
        <f t="shared" si="698"/>
        <v>0</v>
      </c>
      <c r="HZ59" s="1460">
        <f t="shared" si="699"/>
        <v>0</v>
      </c>
      <c r="IA59" s="1460">
        <f t="shared" si="700"/>
        <v>0</v>
      </c>
      <c r="IB59" s="1460">
        <f t="shared" si="701"/>
        <v>0</v>
      </c>
      <c r="IC59" s="1460">
        <f t="shared" si="702"/>
        <v>0</v>
      </c>
      <c r="ID59" s="1460">
        <f t="shared" si="703"/>
        <v>0</v>
      </c>
      <c r="IE59" s="1460">
        <f t="shared" si="704"/>
        <v>0</v>
      </c>
      <c r="IF59" s="1460">
        <f t="shared" si="705"/>
        <v>0</v>
      </c>
      <c r="IG59" s="1460">
        <f t="shared" si="706"/>
        <v>0</v>
      </c>
      <c r="IH59" s="1460">
        <f t="shared" si="707"/>
        <v>0</v>
      </c>
      <c r="II59" s="1460">
        <f t="shared" si="708"/>
        <v>0</v>
      </c>
      <c r="IJ59" s="1460">
        <f t="shared" si="709"/>
        <v>0</v>
      </c>
      <c r="IK59" s="1460">
        <f t="shared" si="710"/>
        <v>0</v>
      </c>
      <c r="IL59" s="1460">
        <f t="shared" si="711"/>
        <v>0</v>
      </c>
      <c r="IM59" s="1460">
        <f t="shared" si="712"/>
        <v>0</v>
      </c>
      <c r="IN59" s="1460">
        <f t="shared" si="713"/>
        <v>0</v>
      </c>
      <c r="IO59" s="1460">
        <f t="shared" si="714"/>
        <v>0</v>
      </c>
      <c r="IP59" s="1460">
        <f t="shared" si="715"/>
        <v>0</v>
      </c>
      <c r="IQ59" s="1460">
        <f t="shared" si="716"/>
        <v>0</v>
      </c>
      <c r="IR59" s="1460">
        <f t="shared" si="717"/>
        <v>0</v>
      </c>
      <c r="IS59" s="1460">
        <f t="shared" si="718"/>
        <v>0</v>
      </c>
      <c r="IT59" s="1460">
        <f t="shared" si="719"/>
        <v>0</v>
      </c>
      <c r="IU59" s="1460">
        <f t="shared" si="720"/>
        <v>0</v>
      </c>
      <c r="IV59" s="1460">
        <f t="shared" si="721"/>
        <v>0</v>
      </c>
      <c r="IW59" s="1460">
        <f t="shared" si="722"/>
        <v>0</v>
      </c>
      <c r="IX59" s="1460">
        <f t="shared" si="723"/>
        <v>0</v>
      </c>
      <c r="IY59" s="1460">
        <f t="shared" si="724"/>
        <v>0</v>
      </c>
      <c r="IZ59" s="1460">
        <f t="shared" si="725"/>
        <v>0</v>
      </c>
      <c r="JA59" s="1460">
        <f t="shared" si="726"/>
        <v>0</v>
      </c>
      <c r="JB59" s="1460">
        <f t="shared" si="727"/>
        <v>0</v>
      </c>
      <c r="JC59" s="1460">
        <f t="shared" si="728"/>
        <v>0</v>
      </c>
      <c r="JD59" s="1460">
        <f t="shared" si="729"/>
        <v>0</v>
      </c>
      <c r="JE59" s="1460">
        <f t="shared" si="730"/>
        <v>0</v>
      </c>
      <c r="JF59" s="1460">
        <f t="shared" si="731"/>
        <v>0</v>
      </c>
      <c r="JG59" s="1460">
        <f t="shared" si="732"/>
        <v>0</v>
      </c>
      <c r="JH59" s="1460">
        <f t="shared" si="733"/>
        <v>0</v>
      </c>
      <c r="JI59" s="1460">
        <f t="shared" si="734"/>
        <v>0</v>
      </c>
      <c r="JJ59" s="1460">
        <f t="shared" si="735"/>
        <v>0</v>
      </c>
      <c r="JK59" s="1460">
        <f t="shared" si="736"/>
        <v>0</v>
      </c>
      <c r="JL59" s="1460">
        <f t="shared" si="737"/>
        <v>0</v>
      </c>
      <c r="JM59" s="1460">
        <f t="shared" si="738"/>
        <v>0</v>
      </c>
      <c r="JN59" s="1460">
        <f t="shared" si="739"/>
        <v>0</v>
      </c>
      <c r="JO59" s="1460">
        <f t="shared" si="740"/>
        <v>0</v>
      </c>
      <c r="JP59" s="1460">
        <f t="shared" si="741"/>
        <v>0</v>
      </c>
      <c r="JQ59" s="1460">
        <f t="shared" si="742"/>
        <v>0</v>
      </c>
      <c r="JR59" s="1460">
        <f t="shared" si="743"/>
        <v>0</v>
      </c>
      <c r="JS59" s="1460">
        <f t="shared" si="744"/>
        <v>0</v>
      </c>
      <c r="JT59" s="1460">
        <f t="shared" si="745"/>
        <v>0</v>
      </c>
      <c r="JU59" s="1460">
        <f t="shared" si="746"/>
        <v>0</v>
      </c>
      <c r="JV59" s="1460">
        <f t="shared" si="747"/>
        <v>0</v>
      </c>
      <c r="JW59" s="1460">
        <f t="shared" si="748"/>
        <v>0</v>
      </c>
      <c r="JX59" s="1460">
        <f t="shared" si="749"/>
        <v>0</v>
      </c>
      <c r="JY59" s="1460">
        <f t="shared" si="750"/>
        <v>0</v>
      </c>
      <c r="JZ59" s="1460">
        <f t="shared" si="751"/>
        <v>0</v>
      </c>
      <c r="KA59" s="1460">
        <f t="shared" si="752"/>
        <v>0</v>
      </c>
      <c r="KB59" s="1460">
        <f t="shared" si="753"/>
        <v>0</v>
      </c>
      <c r="KC59" s="1460">
        <f t="shared" si="754"/>
        <v>0</v>
      </c>
      <c r="KD59" s="1460">
        <f t="shared" si="755"/>
        <v>0</v>
      </c>
      <c r="KE59" s="1460">
        <f t="shared" si="756"/>
        <v>0</v>
      </c>
      <c r="KF59" s="1460">
        <f t="shared" si="757"/>
        <v>0</v>
      </c>
      <c r="KG59" s="1460">
        <f t="shared" si="758"/>
        <v>0</v>
      </c>
      <c r="KH59" s="1460">
        <f t="shared" si="759"/>
        <v>0</v>
      </c>
      <c r="KI59" s="1460">
        <f t="shared" si="760"/>
        <v>0</v>
      </c>
      <c r="KJ59" s="1460">
        <f t="shared" si="761"/>
        <v>0</v>
      </c>
      <c r="KK59" s="1460">
        <f t="shared" si="762"/>
        <v>0</v>
      </c>
      <c r="KL59" s="1460">
        <f t="shared" si="763"/>
        <v>0</v>
      </c>
      <c r="KM59" s="1460">
        <f t="shared" si="764"/>
        <v>0</v>
      </c>
      <c r="KN59" s="1460">
        <f t="shared" si="765"/>
        <v>0</v>
      </c>
      <c r="KO59" s="1460">
        <f t="shared" si="766"/>
        <v>0</v>
      </c>
      <c r="KP59" s="1460">
        <f t="shared" si="767"/>
        <v>0</v>
      </c>
      <c r="KQ59" s="1460">
        <f t="shared" si="768"/>
        <v>0</v>
      </c>
      <c r="KR59" s="1460">
        <f t="shared" si="769"/>
        <v>0</v>
      </c>
      <c r="KS59" s="1460">
        <f t="shared" si="770"/>
        <v>0</v>
      </c>
      <c r="KT59" s="1460">
        <f t="shared" si="771"/>
        <v>0</v>
      </c>
      <c r="KU59" s="1460">
        <f t="shared" si="772"/>
        <v>0</v>
      </c>
      <c r="KV59" s="1460">
        <f t="shared" si="773"/>
        <v>0</v>
      </c>
      <c r="KW59" s="1460">
        <f t="shared" si="774"/>
        <v>0</v>
      </c>
      <c r="KX59" s="1460">
        <f t="shared" si="775"/>
        <v>0</v>
      </c>
      <c r="KY59" s="1460">
        <f t="shared" si="776"/>
        <v>0</v>
      </c>
      <c r="KZ59" s="1460">
        <f t="shared" si="777"/>
        <v>0</v>
      </c>
      <c r="LA59" s="1460">
        <f t="shared" si="778"/>
        <v>0</v>
      </c>
      <c r="LB59" s="1460">
        <f t="shared" si="779"/>
        <v>0</v>
      </c>
      <c r="LC59" s="1460">
        <f t="shared" si="780"/>
        <v>0</v>
      </c>
      <c r="LD59" s="1460">
        <f t="shared" si="781"/>
        <v>0</v>
      </c>
      <c r="LE59" s="1460">
        <f t="shared" si="782"/>
        <v>0</v>
      </c>
      <c r="LF59" s="1460">
        <f t="shared" si="783"/>
        <v>0</v>
      </c>
      <c r="LG59" s="1460">
        <f t="shared" si="784"/>
        <v>0</v>
      </c>
      <c r="LH59" s="1460">
        <f t="shared" si="785"/>
        <v>0</v>
      </c>
      <c r="LI59" s="1460">
        <f t="shared" si="786"/>
        <v>0</v>
      </c>
      <c r="LJ59" s="1460">
        <f t="shared" si="787"/>
        <v>0</v>
      </c>
      <c r="LK59" s="1460">
        <f t="shared" si="788"/>
        <v>0</v>
      </c>
      <c r="LL59" s="1460">
        <f t="shared" si="789"/>
        <v>0</v>
      </c>
      <c r="LM59" s="1460">
        <f t="shared" si="790"/>
        <v>0</v>
      </c>
      <c r="LN59" s="1460">
        <f t="shared" si="791"/>
        <v>0</v>
      </c>
      <c r="LO59" s="1460">
        <f t="shared" si="792"/>
        <v>0</v>
      </c>
      <c r="LP59" s="1460">
        <f t="shared" si="793"/>
        <v>0</v>
      </c>
      <c r="LQ59" s="1460">
        <f t="shared" si="794"/>
        <v>0</v>
      </c>
      <c r="LR59" s="1460">
        <f t="shared" si="795"/>
        <v>0</v>
      </c>
      <c r="LS59" s="1460">
        <f t="shared" si="796"/>
        <v>0</v>
      </c>
      <c r="LW59" s="1467">
        <f t="shared" si="797"/>
        <v>0</v>
      </c>
      <c r="LX59" s="1467">
        <f t="shared" si="798"/>
        <v>0</v>
      </c>
      <c r="LY59" s="1467">
        <f t="shared" si="799"/>
        <v>0</v>
      </c>
      <c r="LZ59" s="1467">
        <f t="shared" si="800"/>
        <v>0</v>
      </c>
      <c r="MA59" s="1506"/>
      <c r="MB59" s="1460">
        <f t="shared" si="801"/>
        <v>0</v>
      </c>
      <c r="MC59" s="1460">
        <f t="shared" si="824"/>
        <v>0</v>
      </c>
      <c r="MD59" s="1460">
        <f t="shared" si="824"/>
        <v>0</v>
      </c>
      <c r="ME59" s="1460">
        <f t="shared" si="824"/>
        <v>0</v>
      </c>
      <c r="MF59" s="1460">
        <f t="shared" si="824"/>
        <v>0</v>
      </c>
      <c r="MG59" s="1460">
        <f t="shared" si="824"/>
        <v>0</v>
      </c>
      <c r="MH59" s="1460">
        <f t="shared" si="824"/>
        <v>0</v>
      </c>
      <c r="MI59" s="1460">
        <f t="shared" si="824"/>
        <v>0</v>
      </c>
      <c r="MJ59" s="1460">
        <f t="shared" si="824"/>
        <v>0</v>
      </c>
      <c r="MK59" s="1460">
        <f t="shared" si="824"/>
        <v>0</v>
      </c>
      <c r="ML59" s="1460">
        <f t="shared" si="824"/>
        <v>0</v>
      </c>
      <c r="MM59" s="1460">
        <f t="shared" si="824"/>
        <v>0</v>
      </c>
      <c r="MN59" s="1460">
        <f t="shared" si="824"/>
        <v>0</v>
      </c>
      <c r="MO59" s="1460">
        <f t="shared" si="824"/>
        <v>0</v>
      </c>
      <c r="MP59" s="1460">
        <f t="shared" si="824"/>
        <v>0</v>
      </c>
      <c r="MQ59" s="1460">
        <f t="shared" si="824"/>
        <v>0</v>
      </c>
      <c r="MR59" s="1460">
        <f t="shared" si="824"/>
        <v>0</v>
      </c>
      <c r="MS59" s="1460">
        <f t="shared" si="828"/>
        <v>0</v>
      </c>
      <c r="MT59" s="1460">
        <f t="shared" si="828"/>
        <v>0</v>
      </c>
      <c r="MU59" s="1460">
        <f t="shared" si="828"/>
        <v>0</v>
      </c>
      <c r="MV59" s="1460">
        <f t="shared" si="828"/>
        <v>0</v>
      </c>
      <c r="MW59" s="1460">
        <f t="shared" si="828"/>
        <v>0</v>
      </c>
      <c r="MX59" s="1460">
        <f t="shared" si="828"/>
        <v>0</v>
      </c>
      <c r="MY59" s="1460">
        <f t="shared" si="828"/>
        <v>0</v>
      </c>
      <c r="MZ59" s="1460">
        <f t="shared" si="828"/>
        <v>0</v>
      </c>
      <c r="NA59" s="1460">
        <f t="shared" si="828"/>
        <v>0</v>
      </c>
      <c r="NB59" s="1460">
        <f t="shared" si="828"/>
        <v>0</v>
      </c>
      <c r="NC59" s="1460">
        <f t="shared" si="828"/>
        <v>0</v>
      </c>
      <c r="ND59" s="1460">
        <f t="shared" si="828"/>
        <v>0</v>
      </c>
      <c r="NE59" s="1460">
        <f t="shared" si="828"/>
        <v>0</v>
      </c>
      <c r="NF59" s="1460">
        <f t="shared" si="828"/>
        <v>0</v>
      </c>
      <c r="NG59" s="1460">
        <f t="shared" si="828"/>
        <v>0</v>
      </c>
      <c r="NH59" s="1460">
        <f t="shared" si="828"/>
        <v>0</v>
      </c>
      <c r="NI59" s="1460">
        <f t="shared" si="829"/>
        <v>0</v>
      </c>
      <c r="NJ59" s="1460">
        <f t="shared" si="829"/>
        <v>0</v>
      </c>
      <c r="NK59" s="1460">
        <f t="shared" si="829"/>
        <v>0</v>
      </c>
      <c r="NL59" s="1460">
        <f t="shared" si="829"/>
        <v>0</v>
      </c>
      <c r="NM59" s="1460">
        <f t="shared" si="829"/>
        <v>0</v>
      </c>
      <c r="NN59" s="1460">
        <f t="shared" si="829"/>
        <v>0</v>
      </c>
      <c r="NO59" s="1460">
        <f t="shared" si="829"/>
        <v>0</v>
      </c>
      <c r="NP59" s="1460">
        <f t="shared" si="829"/>
        <v>0</v>
      </c>
      <c r="NQ59" s="1460">
        <f t="shared" si="829"/>
        <v>0</v>
      </c>
      <c r="NR59" s="1460">
        <f t="shared" si="829"/>
        <v>0</v>
      </c>
      <c r="NS59" s="1460">
        <f t="shared" si="829"/>
        <v>0</v>
      </c>
      <c r="NT59" s="1460">
        <f t="shared" si="829"/>
        <v>0</v>
      </c>
      <c r="NU59" s="1460">
        <f t="shared" si="829"/>
        <v>0</v>
      </c>
      <c r="NV59" s="1460">
        <f t="shared" si="829"/>
        <v>0</v>
      </c>
      <c r="NW59" s="1460">
        <f t="shared" si="829"/>
        <v>0</v>
      </c>
      <c r="NX59" s="1460">
        <f t="shared" si="829"/>
        <v>0</v>
      </c>
      <c r="NY59" s="1460">
        <f t="shared" si="830"/>
        <v>0</v>
      </c>
      <c r="NZ59" s="1460">
        <f t="shared" si="830"/>
        <v>0</v>
      </c>
      <c r="OA59" s="1460">
        <f t="shared" si="830"/>
        <v>0</v>
      </c>
      <c r="OB59" s="1460">
        <f t="shared" si="830"/>
        <v>0</v>
      </c>
      <c r="OC59" s="1460">
        <f t="shared" si="830"/>
        <v>0</v>
      </c>
      <c r="OD59" s="1460">
        <f t="shared" si="830"/>
        <v>0</v>
      </c>
      <c r="OE59" s="1460">
        <f t="shared" si="830"/>
        <v>0</v>
      </c>
      <c r="OF59" s="1460">
        <f t="shared" si="830"/>
        <v>0</v>
      </c>
      <c r="OG59" s="1460">
        <f t="shared" si="830"/>
        <v>0</v>
      </c>
      <c r="OH59" s="1460">
        <f t="shared" si="830"/>
        <v>0</v>
      </c>
      <c r="OI59" s="1460">
        <f t="shared" si="830"/>
        <v>0</v>
      </c>
      <c r="OJ59" s="1460">
        <f t="shared" si="830"/>
        <v>0</v>
      </c>
      <c r="OK59" s="1460">
        <f t="shared" si="830"/>
        <v>0</v>
      </c>
      <c r="OL59" s="1460">
        <f t="shared" si="830"/>
        <v>0</v>
      </c>
      <c r="OM59" s="1460">
        <f t="shared" si="830"/>
        <v>0</v>
      </c>
      <c r="ON59" s="1460">
        <f t="shared" si="830"/>
        <v>0</v>
      </c>
      <c r="OO59" s="1460">
        <f t="shared" si="813"/>
        <v>0</v>
      </c>
      <c r="OP59" s="1460">
        <f t="shared" si="825"/>
        <v>0</v>
      </c>
      <c r="OQ59" s="1460">
        <f t="shared" si="825"/>
        <v>0</v>
      </c>
      <c r="OR59" s="1460">
        <f t="shared" si="825"/>
        <v>0</v>
      </c>
      <c r="OS59" s="1460">
        <f t="shared" si="825"/>
        <v>0</v>
      </c>
      <c r="OT59" s="1460">
        <f t="shared" si="825"/>
        <v>0</v>
      </c>
      <c r="OU59" s="1460">
        <f t="shared" si="825"/>
        <v>0</v>
      </c>
      <c r="OV59" s="1460">
        <f t="shared" si="825"/>
        <v>0</v>
      </c>
      <c r="OW59" s="1460">
        <f t="shared" si="825"/>
        <v>0</v>
      </c>
      <c r="OX59" s="1460">
        <f t="shared" si="825"/>
        <v>0</v>
      </c>
      <c r="OY59" s="1460">
        <f t="shared" si="825"/>
        <v>0</v>
      </c>
      <c r="OZ59" s="1460">
        <f t="shared" si="825"/>
        <v>0</v>
      </c>
      <c r="PA59" s="1460">
        <f t="shared" si="825"/>
        <v>0</v>
      </c>
      <c r="PB59" s="1460">
        <f t="shared" si="825"/>
        <v>0</v>
      </c>
      <c r="PC59" s="1460">
        <f t="shared" si="825"/>
        <v>0</v>
      </c>
      <c r="PD59" s="1460">
        <f t="shared" si="825"/>
        <v>0</v>
      </c>
      <c r="PE59" s="1460">
        <f t="shared" si="825"/>
        <v>0</v>
      </c>
      <c r="PF59" s="1460">
        <f t="shared" si="826"/>
        <v>0</v>
      </c>
      <c r="PG59" s="1460">
        <f t="shared" si="826"/>
        <v>0</v>
      </c>
      <c r="PH59" s="1460">
        <f t="shared" si="826"/>
        <v>0</v>
      </c>
      <c r="PI59" s="1460">
        <f t="shared" si="826"/>
        <v>0</v>
      </c>
      <c r="PJ59" s="1460">
        <f t="shared" si="826"/>
        <v>0</v>
      </c>
      <c r="PK59" s="1460">
        <f t="shared" si="826"/>
        <v>0</v>
      </c>
      <c r="PL59" s="1460">
        <f t="shared" si="826"/>
        <v>0</v>
      </c>
      <c r="PM59" s="1460">
        <f t="shared" si="826"/>
        <v>0</v>
      </c>
      <c r="PN59" s="1460">
        <f t="shared" si="826"/>
        <v>0</v>
      </c>
      <c r="PO59" s="1460">
        <f t="shared" si="826"/>
        <v>0</v>
      </c>
      <c r="PP59" s="1460">
        <f t="shared" si="826"/>
        <v>0</v>
      </c>
      <c r="PQ59" s="1460">
        <f t="shared" si="826"/>
        <v>0</v>
      </c>
      <c r="PR59" s="1460">
        <f t="shared" si="826"/>
        <v>0</v>
      </c>
      <c r="PS59" s="1460">
        <f t="shared" si="826"/>
        <v>0</v>
      </c>
      <c r="PT59" s="1460">
        <f t="shared" si="826"/>
        <v>0</v>
      </c>
      <c r="PU59" s="1460">
        <f t="shared" si="826"/>
        <v>0</v>
      </c>
      <c r="PV59" s="1460">
        <f t="shared" si="827"/>
        <v>0</v>
      </c>
      <c r="PW59" s="1460">
        <f t="shared" si="827"/>
        <v>0</v>
      </c>
      <c r="PX59" s="1460">
        <f t="shared" si="827"/>
        <v>0</v>
      </c>
      <c r="PY59" s="1460">
        <f t="shared" si="827"/>
        <v>0</v>
      </c>
      <c r="PZ59" s="1460">
        <f t="shared" si="827"/>
        <v>0</v>
      </c>
      <c r="QA59" s="1460">
        <f t="shared" si="827"/>
        <v>0</v>
      </c>
      <c r="QB59" s="1460">
        <f t="shared" si="827"/>
        <v>0</v>
      </c>
      <c r="QC59" s="1460">
        <f t="shared" si="827"/>
        <v>0</v>
      </c>
      <c r="QD59" s="1460">
        <f t="shared" si="827"/>
        <v>0</v>
      </c>
      <c r="QE59" s="1460">
        <f t="shared" si="827"/>
        <v>0</v>
      </c>
      <c r="QF59" s="1460">
        <f t="shared" si="827"/>
        <v>0</v>
      </c>
      <c r="QG59" s="1460">
        <f t="shared" si="827"/>
        <v>0</v>
      </c>
      <c r="QH59" s="1460">
        <f t="shared" si="827"/>
        <v>0</v>
      </c>
      <c r="QI59" s="1460">
        <f t="shared" si="827"/>
        <v>0</v>
      </c>
      <c r="QJ59" s="1460">
        <f t="shared" si="827"/>
        <v>0</v>
      </c>
      <c r="QK59" s="1460">
        <f t="shared" si="827"/>
        <v>0</v>
      </c>
      <c r="QL59" s="1460">
        <f t="shared" si="809"/>
        <v>0</v>
      </c>
      <c r="QM59" s="1460">
        <f t="shared" si="809"/>
        <v>0</v>
      </c>
      <c r="QN59" s="1460">
        <f t="shared" si="809"/>
        <v>0</v>
      </c>
      <c r="QO59" s="1460">
        <f t="shared" si="809"/>
        <v>0</v>
      </c>
      <c r="QP59" s="1460">
        <f t="shared" si="809"/>
        <v>0</v>
      </c>
      <c r="QQ59" s="1460">
        <f t="shared" si="809"/>
        <v>0</v>
      </c>
    </row>
    <row r="60" spans="1:459" s="1466" customFormat="1" ht="22.5" customHeight="1">
      <c r="A60" s="1468"/>
      <c r="B60" s="1469"/>
      <c r="C60" s="1469"/>
      <c r="D60" s="1470"/>
      <c r="E60" s="1471"/>
      <c r="F60" s="1472"/>
      <c r="G60" s="1472"/>
      <c r="H60" s="1473">
        <f t="shared" si="639"/>
        <v>0</v>
      </c>
      <c r="I60" s="1474">
        <v>0</v>
      </c>
      <c r="J60" s="1475">
        <f t="shared" si="437"/>
        <v>0</v>
      </c>
      <c r="K60" s="1476">
        <v>0</v>
      </c>
      <c r="L60" s="1477">
        <f t="shared" si="640"/>
        <v>0</v>
      </c>
      <c r="M60" s="1477">
        <f t="shared" si="641"/>
        <v>0</v>
      </c>
      <c r="N60" s="1478"/>
      <c r="O60" s="1479">
        <v>0</v>
      </c>
      <c r="P60" s="1480">
        <v>0</v>
      </c>
      <c r="Q60" s="1828">
        <v>0</v>
      </c>
      <c r="R60" s="1831">
        <f t="shared" si="642"/>
        <v>0</v>
      </c>
      <c r="S60" s="1481">
        <f>IF(AND(SUM(O60:Q60)=0,N60="NNN"),MIN('Operating History and Pro Forma'!$M$33,'Operating History and Pro Forma'!$T$15)*D60,SUM(O60:Q60)*D60)</f>
        <v>0</v>
      </c>
      <c r="T60" s="1482">
        <f t="shared" si="643"/>
        <v>0</v>
      </c>
      <c r="U60" s="1483">
        <f t="shared" si="644"/>
        <v>0</v>
      </c>
      <c r="V60" s="1480"/>
      <c r="W60" s="1514"/>
      <c r="X60" s="1486" t="str">
        <f t="shared" si="645"/>
        <v/>
      </c>
      <c r="Y60" s="1487">
        <f t="shared" si="646"/>
        <v>0</v>
      </c>
      <c r="Z60" s="1488"/>
      <c r="AA60" s="1488"/>
      <c r="AB60" s="1488"/>
      <c r="AC60" s="1488"/>
      <c r="AD60" s="1489">
        <f t="shared" si="647"/>
        <v>0</v>
      </c>
      <c r="AE60" s="1490" t="str">
        <f t="shared" si="648"/>
        <v/>
      </c>
      <c r="AF60" s="1491">
        <f t="shared" si="649"/>
        <v>0</v>
      </c>
      <c r="AG60" s="1492">
        <f t="shared" si="650"/>
        <v>0</v>
      </c>
      <c r="AH60" s="1493">
        <f t="shared" si="802"/>
        <v>0</v>
      </c>
      <c r="AI60" s="1493">
        <f t="shared" si="802"/>
        <v>0</v>
      </c>
      <c r="AJ60" s="1494">
        <f t="shared" si="802"/>
        <v>0</v>
      </c>
      <c r="AK60" s="1494">
        <f t="shared" si="802"/>
        <v>0</v>
      </c>
      <c r="AL60" s="1495">
        <f t="shared" si="802"/>
        <v>0</v>
      </c>
      <c r="AM60" s="1496">
        <f t="shared" si="802"/>
        <v>0</v>
      </c>
      <c r="AN60" s="1497">
        <f t="shared" si="399"/>
        <v>0</v>
      </c>
      <c r="AO60" s="1498">
        <f t="shared" si="443"/>
        <v>0</v>
      </c>
      <c r="AP60" s="1499">
        <f t="shared" si="651"/>
        <v>0</v>
      </c>
      <c r="AQ60" s="1500">
        <f t="shared" si="652"/>
        <v>0</v>
      </c>
      <c r="AR60" s="1501">
        <f t="shared" si="653"/>
        <v>0</v>
      </c>
      <c r="AS60" s="1498">
        <f t="shared" si="403"/>
        <v>0</v>
      </c>
      <c r="AT60" s="1501">
        <f t="shared" si="654"/>
        <v>0</v>
      </c>
      <c r="AU60" s="1498">
        <f t="shared" si="655"/>
        <v>1</v>
      </c>
      <c r="AV60" s="1498">
        <f t="shared" si="656"/>
        <v>2</v>
      </c>
      <c r="AW60" s="1499">
        <f t="shared" si="657"/>
        <v>0</v>
      </c>
      <c r="AX60" s="1502">
        <f t="shared" si="658"/>
        <v>0</v>
      </c>
      <c r="AY60" s="1503">
        <f t="shared" si="659"/>
        <v>0</v>
      </c>
      <c r="AZ60" s="1498">
        <f t="shared" si="660"/>
        <v>2</v>
      </c>
      <c r="BA60" s="1498">
        <f t="shared" si="661"/>
        <v>3</v>
      </c>
      <c r="BB60" s="1499">
        <f t="shared" si="662"/>
        <v>0</v>
      </c>
      <c r="BC60" s="1502">
        <f t="shared" si="663"/>
        <v>0</v>
      </c>
      <c r="BD60" s="1503">
        <f t="shared" si="664"/>
        <v>0</v>
      </c>
      <c r="BE60" s="1498">
        <f t="shared" si="665"/>
        <v>3</v>
      </c>
      <c r="BF60" s="1498">
        <f t="shared" si="666"/>
        <v>4</v>
      </c>
      <c r="BG60" s="1499">
        <f t="shared" si="667"/>
        <v>0</v>
      </c>
      <c r="BH60" s="1502">
        <f t="shared" si="668"/>
        <v>0</v>
      </c>
      <c r="BI60" s="1502">
        <f t="shared" si="669"/>
        <v>0</v>
      </c>
      <c r="BJ60" s="1504">
        <f t="shared" si="670"/>
        <v>1900</v>
      </c>
      <c r="BK60" s="1505" t="str">
        <f t="shared" si="671"/>
        <v/>
      </c>
      <c r="BL60" s="1506"/>
      <c r="BM60" s="1507">
        <f t="shared" si="672"/>
        <v>0</v>
      </c>
      <c r="BN60" s="1508">
        <f t="shared" si="823"/>
        <v>0</v>
      </c>
      <c r="BO60" s="1508">
        <f t="shared" si="823"/>
        <v>0</v>
      </c>
      <c r="BP60" s="1508">
        <f t="shared" si="823"/>
        <v>0</v>
      </c>
      <c r="BQ60" s="1508">
        <f t="shared" si="823"/>
        <v>0</v>
      </c>
      <c r="BR60" s="1508">
        <f t="shared" si="823"/>
        <v>0</v>
      </c>
      <c r="BS60" s="1508">
        <f t="shared" si="823"/>
        <v>0</v>
      </c>
      <c r="BT60" s="1508">
        <f t="shared" si="823"/>
        <v>0</v>
      </c>
      <c r="BU60" s="1508">
        <f t="shared" si="823"/>
        <v>0</v>
      </c>
      <c r="BV60" s="1508">
        <f t="shared" si="823"/>
        <v>0</v>
      </c>
      <c r="BW60" s="1508">
        <f t="shared" si="823"/>
        <v>0</v>
      </c>
      <c r="BX60" s="1508">
        <f t="shared" si="823"/>
        <v>0</v>
      </c>
      <c r="BY60" s="1507">
        <f t="shared" si="823"/>
        <v>0</v>
      </c>
      <c r="BZ60" s="1508">
        <f t="shared" si="823"/>
        <v>0</v>
      </c>
      <c r="CA60" s="1508">
        <f t="shared" si="823"/>
        <v>0</v>
      </c>
      <c r="CB60" s="1508">
        <f t="shared" si="823"/>
        <v>0</v>
      </c>
      <c r="CC60" s="1508">
        <f t="shared" si="823"/>
        <v>0</v>
      </c>
      <c r="CD60" s="1508">
        <f t="shared" si="831"/>
        <v>0</v>
      </c>
      <c r="CE60" s="1508">
        <f t="shared" si="831"/>
        <v>0</v>
      </c>
      <c r="CF60" s="1508">
        <f t="shared" si="831"/>
        <v>0</v>
      </c>
      <c r="CG60" s="1508">
        <f t="shared" si="831"/>
        <v>0</v>
      </c>
      <c r="CH60" s="1508">
        <f t="shared" si="831"/>
        <v>0</v>
      </c>
      <c r="CI60" s="1508">
        <f t="shared" si="831"/>
        <v>0</v>
      </c>
      <c r="CJ60" s="1509">
        <f t="shared" si="831"/>
        <v>0</v>
      </c>
      <c r="CK60" s="1507">
        <f t="shared" si="831"/>
        <v>0</v>
      </c>
      <c r="CL60" s="1508">
        <f t="shared" si="831"/>
        <v>0</v>
      </c>
      <c r="CM60" s="1508">
        <f t="shared" si="831"/>
        <v>0</v>
      </c>
      <c r="CN60" s="1508">
        <f t="shared" si="831"/>
        <v>0</v>
      </c>
      <c r="CO60" s="1508">
        <f t="shared" si="831"/>
        <v>0</v>
      </c>
      <c r="CP60" s="1508">
        <f t="shared" si="831"/>
        <v>0</v>
      </c>
      <c r="CQ60" s="1508">
        <f t="shared" si="831"/>
        <v>0</v>
      </c>
      <c r="CR60" s="1508">
        <f t="shared" si="831"/>
        <v>0</v>
      </c>
      <c r="CS60" s="1508">
        <f t="shared" si="831"/>
        <v>0</v>
      </c>
      <c r="CT60" s="1508">
        <f t="shared" si="832"/>
        <v>0</v>
      </c>
      <c r="CU60" s="1508">
        <f t="shared" si="832"/>
        <v>0</v>
      </c>
      <c r="CV60" s="1509">
        <f t="shared" si="832"/>
        <v>0</v>
      </c>
      <c r="CW60" s="1508">
        <f t="shared" si="832"/>
        <v>0</v>
      </c>
      <c r="CX60" s="1508">
        <f t="shared" si="832"/>
        <v>0</v>
      </c>
      <c r="CY60" s="1508">
        <f t="shared" si="832"/>
        <v>0</v>
      </c>
      <c r="CZ60" s="1508">
        <f t="shared" si="832"/>
        <v>0</v>
      </c>
      <c r="DA60" s="1508">
        <f t="shared" si="832"/>
        <v>0</v>
      </c>
      <c r="DB60" s="1508">
        <f t="shared" si="832"/>
        <v>0</v>
      </c>
      <c r="DC60" s="1508">
        <f t="shared" si="832"/>
        <v>0</v>
      </c>
      <c r="DD60" s="1508">
        <f t="shared" si="832"/>
        <v>0</v>
      </c>
      <c r="DE60" s="1508">
        <f t="shared" si="832"/>
        <v>0</v>
      </c>
      <c r="DF60" s="1508">
        <f t="shared" si="832"/>
        <v>0</v>
      </c>
      <c r="DG60" s="1508">
        <f t="shared" si="832"/>
        <v>0</v>
      </c>
      <c r="DH60" s="1509">
        <f t="shared" si="832"/>
        <v>0</v>
      </c>
      <c r="DI60" s="1508">
        <f t="shared" si="832"/>
        <v>0</v>
      </c>
      <c r="DJ60" s="1508">
        <f t="shared" si="833"/>
        <v>0</v>
      </c>
      <c r="DK60" s="1508">
        <f t="shared" si="833"/>
        <v>0</v>
      </c>
      <c r="DL60" s="1508">
        <f t="shared" si="833"/>
        <v>0</v>
      </c>
      <c r="DM60" s="1508">
        <f t="shared" si="833"/>
        <v>0</v>
      </c>
      <c r="DN60" s="1508">
        <f t="shared" si="833"/>
        <v>0</v>
      </c>
      <c r="DO60" s="1508">
        <f t="shared" si="833"/>
        <v>0</v>
      </c>
      <c r="DP60" s="1508">
        <f t="shared" si="833"/>
        <v>0</v>
      </c>
      <c r="DQ60" s="1508">
        <f t="shared" si="833"/>
        <v>0</v>
      </c>
      <c r="DR60" s="1508">
        <f t="shared" si="833"/>
        <v>0</v>
      </c>
      <c r="DS60" s="1508">
        <f t="shared" si="833"/>
        <v>0</v>
      </c>
      <c r="DT60" s="1509">
        <f t="shared" si="833"/>
        <v>0</v>
      </c>
      <c r="DU60" s="1507">
        <f t="shared" si="833"/>
        <v>0</v>
      </c>
      <c r="DV60" s="1508">
        <f t="shared" si="833"/>
        <v>0</v>
      </c>
      <c r="DW60" s="1508">
        <f t="shared" si="833"/>
        <v>0</v>
      </c>
      <c r="DX60" s="1508">
        <f t="shared" si="833"/>
        <v>0</v>
      </c>
      <c r="DY60" s="1508">
        <f t="shared" si="833"/>
        <v>0</v>
      </c>
      <c r="DZ60" s="1508">
        <f t="shared" si="834"/>
        <v>0</v>
      </c>
      <c r="EA60" s="1508">
        <f t="shared" si="834"/>
        <v>0</v>
      </c>
      <c r="EB60" s="1508">
        <f t="shared" si="834"/>
        <v>0</v>
      </c>
      <c r="EC60" s="1508">
        <f t="shared" si="834"/>
        <v>0</v>
      </c>
      <c r="ED60" s="1508">
        <f t="shared" si="834"/>
        <v>0</v>
      </c>
      <c r="EE60" s="1508">
        <f t="shared" si="834"/>
        <v>0</v>
      </c>
      <c r="EF60" s="1508">
        <f t="shared" si="834"/>
        <v>0</v>
      </c>
      <c r="EG60" s="1507">
        <f t="shared" si="834"/>
        <v>0</v>
      </c>
      <c r="EH60" s="1508">
        <f t="shared" si="834"/>
        <v>0</v>
      </c>
      <c r="EI60" s="1508">
        <f t="shared" si="834"/>
        <v>0</v>
      </c>
      <c r="EJ60" s="1508">
        <f t="shared" si="834"/>
        <v>0</v>
      </c>
      <c r="EK60" s="1508">
        <f t="shared" si="834"/>
        <v>0</v>
      </c>
      <c r="EL60" s="1508">
        <f t="shared" si="834"/>
        <v>0</v>
      </c>
      <c r="EM60" s="1508">
        <f t="shared" si="834"/>
        <v>0</v>
      </c>
      <c r="EN60" s="1508">
        <f t="shared" si="834"/>
        <v>0</v>
      </c>
      <c r="EO60" s="1508">
        <f t="shared" si="834"/>
        <v>0</v>
      </c>
      <c r="EP60" s="1508">
        <f t="shared" si="835"/>
        <v>0</v>
      </c>
      <c r="EQ60" s="1508">
        <f t="shared" si="835"/>
        <v>0</v>
      </c>
      <c r="ER60" s="1509">
        <f t="shared" si="835"/>
        <v>0</v>
      </c>
      <c r="ES60" s="1507">
        <f t="shared" si="835"/>
        <v>0</v>
      </c>
      <c r="ET60" s="1508">
        <f t="shared" si="835"/>
        <v>0</v>
      </c>
      <c r="EU60" s="1508">
        <f t="shared" si="835"/>
        <v>0</v>
      </c>
      <c r="EV60" s="1508">
        <f t="shared" si="835"/>
        <v>0</v>
      </c>
      <c r="EW60" s="1508">
        <f t="shared" si="835"/>
        <v>0</v>
      </c>
      <c r="EX60" s="1508">
        <f t="shared" si="835"/>
        <v>0</v>
      </c>
      <c r="EY60" s="1508">
        <f t="shared" si="835"/>
        <v>0</v>
      </c>
      <c r="EZ60" s="1508">
        <f t="shared" si="835"/>
        <v>0</v>
      </c>
      <c r="FA60" s="1508">
        <f t="shared" si="835"/>
        <v>0</v>
      </c>
      <c r="FB60" s="1508">
        <f t="shared" si="835"/>
        <v>0</v>
      </c>
      <c r="FC60" s="1508">
        <f t="shared" si="835"/>
        <v>0</v>
      </c>
      <c r="FD60" s="1509">
        <f t="shared" si="835"/>
        <v>0</v>
      </c>
      <c r="FE60" s="1508">
        <f t="shared" si="835"/>
        <v>0</v>
      </c>
      <c r="FF60" s="1508">
        <f t="shared" si="821"/>
        <v>0</v>
      </c>
      <c r="FG60" s="1508">
        <f t="shared" si="836"/>
        <v>0</v>
      </c>
      <c r="FH60" s="1508">
        <f t="shared" si="836"/>
        <v>0</v>
      </c>
      <c r="FI60" s="1508">
        <f t="shared" si="836"/>
        <v>0</v>
      </c>
      <c r="FJ60" s="1508">
        <f t="shared" si="836"/>
        <v>0</v>
      </c>
      <c r="FK60" s="1508">
        <f t="shared" si="836"/>
        <v>0</v>
      </c>
      <c r="FL60" s="1508">
        <f t="shared" si="836"/>
        <v>0</v>
      </c>
      <c r="FM60" s="1508">
        <f t="shared" si="836"/>
        <v>0</v>
      </c>
      <c r="FN60" s="1508">
        <f t="shared" si="836"/>
        <v>0</v>
      </c>
      <c r="FO60" s="1508">
        <f t="shared" si="836"/>
        <v>0</v>
      </c>
      <c r="FP60" s="1509">
        <f t="shared" si="836"/>
        <v>0</v>
      </c>
      <c r="FQ60" s="1508">
        <f t="shared" si="836"/>
        <v>0</v>
      </c>
      <c r="FR60" s="1508">
        <f t="shared" si="836"/>
        <v>0</v>
      </c>
      <c r="FS60" s="1508">
        <f t="shared" si="836"/>
        <v>0</v>
      </c>
      <c r="FT60" s="1508">
        <f t="shared" si="836"/>
        <v>0</v>
      </c>
      <c r="FU60" s="1508">
        <f t="shared" si="836"/>
        <v>0</v>
      </c>
      <c r="FV60" s="1508">
        <f t="shared" si="836"/>
        <v>0</v>
      </c>
      <c r="FW60" s="1508">
        <f t="shared" si="804"/>
        <v>0</v>
      </c>
      <c r="FX60" s="1508">
        <f t="shared" si="804"/>
        <v>0</v>
      </c>
      <c r="FY60" s="1508">
        <f t="shared" si="804"/>
        <v>0</v>
      </c>
      <c r="FZ60" s="1508">
        <f t="shared" si="804"/>
        <v>0</v>
      </c>
      <c r="GA60" s="1508">
        <f t="shared" si="804"/>
        <v>0</v>
      </c>
      <c r="GB60" s="1509">
        <f t="shared" si="804"/>
        <v>0</v>
      </c>
      <c r="GC60" s="1506"/>
      <c r="GD60" s="1458">
        <f t="shared" si="673"/>
        <v>1</v>
      </c>
      <c r="GE60" s="1510">
        <f t="shared" si="815"/>
        <v>0</v>
      </c>
      <c r="GF60" s="1511">
        <f t="shared" si="815"/>
        <v>0</v>
      </c>
      <c r="GG60" s="1511">
        <f t="shared" si="815"/>
        <v>0</v>
      </c>
      <c r="GH60" s="1511">
        <f t="shared" si="815"/>
        <v>0</v>
      </c>
      <c r="GI60" s="1511">
        <f t="shared" si="815"/>
        <v>0</v>
      </c>
      <c r="GJ60" s="1511">
        <f t="shared" si="815"/>
        <v>0</v>
      </c>
      <c r="GK60" s="1511">
        <f t="shared" si="815"/>
        <v>0</v>
      </c>
      <c r="GL60" s="1511">
        <f t="shared" si="815"/>
        <v>0</v>
      </c>
      <c r="GM60" s="1511">
        <f t="shared" si="815"/>
        <v>0</v>
      </c>
      <c r="GN60" s="1512">
        <f t="shared" si="815"/>
        <v>0</v>
      </c>
      <c r="GO60" s="1513">
        <f t="shared" si="674"/>
        <v>0</v>
      </c>
      <c r="GP60" s="1506"/>
      <c r="GQ60" s="1510">
        <f t="shared" si="838"/>
        <v>0</v>
      </c>
      <c r="GR60" s="1511">
        <f t="shared" si="837"/>
        <v>0</v>
      </c>
      <c r="GS60" s="1511">
        <f t="shared" si="837"/>
        <v>0</v>
      </c>
      <c r="GT60" s="1511">
        <f t="shared" si="837"/>
        <v>0</v>
      </c>
      <c r="GU60" s="1511">
        <f t="shared" si="837"/>
        <v>0</v>
      </c>
      <c r="GV60" s="1511">
        <f t="shared" si="837"/>
        <v>0</v>
      </c>
      <c r="GW60" s="1511">
        <f t="shared" si="837"/>
        <v>0</v>
      </c>
      <c r="GX60" s="1511">
        <f t="shared" si="837"/>
        <v>0</v>
      </c>
      <c r="GY60" s="1511">
        <f t="shared" si="837"/>
        <v>0</v>
      </c>
      <c r="GZ60" s="1512">
        <f t="shared" si="837"/>
        <v>0</v>
      </c>
      <c r="HA60" s="1513">
        <f t="shared" si="675"/>
        <v>0</v>
      </c>
      <c r="HB60" s="1506">
        <f t="shared" si="676"/>
        <v>1</v>
      </c>
      <c r="HC60" s="1506"/>
      <c r="HD60" s="1508">
        <f t="shared" si="677"/>
        <v>0</v>
      </c>
      <c r="HE60" s="1460">
        <f t="shared" si="678"/>
        <v>0</v>
      </c>
      <c r="HF60" s="1460">
        <f t="shared" si="679"/>
        <v>0</v>
      </c>
      <c r="HG60" s="1460">
        <f t="shared" si="680"/>
        <v>0</v>
      </c>
      <c r="HH60" s="1460">
        <f t="shared" si="681"/>
        <v>0</v>
      </c>
      <c r="HI60" s="1460">
        <f t="shared" si="682"/>
        <v>0</v>
      </c>
      <c r="HJ60" s="1460">
        <f t="shared" si="683"/>
        <v>0</v>
      </c>
      <c r="HK60" s="1460">
        <f t="shared" si="684"/>
        <v>0</v>
      </c>
      <c r="HL60" s="1460">
        <f t="shared" si="685"/>
        <v>0</v>
      </c>
      <c r="HM60" s="1460">
        <f t="shared" si="686"/>
        <v>0</v>
      </c>
      <c r="HN60" s="1460">
        <f t="shared" si="687"/>
        <v>0</v>
      </c>
      <c r="HO60" s="1460">
        <f t="shared" si="688"/>
        <v>0</v>
      </c>
      <c r="HP60" s="1460">
        <f t="shared" si="689"/>
        <v>0</v>
      </c>
      <c r="HQ60" s="1460">
        <f t="shared" si="690"/>
        <v>0</v>
      </c>
      <c r="HR60" s="1460">
        <f t="shared" si="691"/>
        <v>0</v>
      </c>
      <c r="HS60" s="1460">
        <f t="shared" si="692"/>
        <v>0</v>
      </c>
      <c r="HT60" s="1460">
        <f t="shared" si="693"/>
        <v>0</v>
      </c>
      <c r="HU60" s="1460">
        <f t="shared" si="694"/>
        <v>0</v>
      </c>
      <c r="HV60" s="1460">
        <f t="shared" si="695"/>
        <v>0</v>
      </c>
      <c r="HW60" s="1460">
        <f t="shared" si="696"/>
        <v>0</v>
      </c>
      <c r="HX60" s="1460">
        <f t="shared" si="697"/>
        <v>0</v>
      </c>
      <c r="HY60" s="1460">
        <f t="shared" si="698"/>
        <v>0</v>
      </c>
      <c r="HZ60" s="1460">
        <f t="shared" si="699"/>
        <v>0</v>
      </c>
      <c r="IA60" s="1460">
        <f t="shared" si="700"/>
        <v>0</v>
      </c>
      <c r="IB60" s="1460">
        <f t="shared" si="701"/>
        <v>0</v>
      </c>
      <c r="IC60" s="1460">
        <f t="shared" si="702"/>
        <v>0</v>
      </c>
      <c r="ID60" s="1460">
        <f t="shared" si="703"/>
        <v>0</v>
      </c>
      <c r="IE60" s="1460">
        <f t="shared" si="704"/>
        <v>0</v>
      </c>
      <c r="IF60" s="1460">
        <f t="shared" si="705"/>
        <v>0</v>
      </c>
      <c r="IG60" s="1460">
        <f t="shared" si="706"/>
        <v>0</v>
      </c>
      <c r="IH60" s="1460">
        <f t="shared" si="707"/>
        <v>0</v>
      </c>
      <c r="II60" s="1460">
        <f t="shared" si="708"/>
        <v>0</v>
      </c>
      <c r="IJ60" s="1460">
        <f t="shared" si="709"/>
        <v>0</v>
      </c>
      <c r="IK60" s="1460">
        <f t="shared" si="710"/>
        <v>0</v>
      </c>
      <c r="IL60" s="1460">
        <f t="shared" si="711"/>
        <v>0</v>
      </c>
      <c r="IM60" s="1460">
        <f t="shared" si="712"/>
        <v>0</v>
      </c>
      <c r="IN60" s="1460">
        <f t="shared" si="713"/>
        <v>0</v>
      </c>
      <c r="IO60" s="1460">
        <f t="shared" si="714"/>
        <v>0</v>
      </c>
      <c r="IP60" s="1460">
        <f t="shared" si="715"/>
        <v>0</v>
      </c>
      <c r="IQ60" s="1460">
        <f t="shared" si="716"/>
        <v>0</v>
      </c>
      <c r="IR60" s="1460">
        <f t="shared" si="717"/>
        <v>0</v>
      </c>
      <c r="IS60" s="1460">
        <f t="shared" si="718"/>
        <v>0</v>
      </c>
      <c r="IT60" s="1460">
        <f t="shared" si="719"/>
        <v>0</v>
      </c>
      <c r="IU60" s="1460">
        <f t="shared" si="720"/>
        <v>0</v>
      </c>
      <c r="IV60" s="1460">
        <f t="shared" si="721"/>
        <v>0</v>
      </c>
      <c r="IW60" s="1460">
        <f t="shared" si="722"/>
        <v>0</v>
      </c>
      <c r="IX60" s="1460">
        <f t="shared" si="723"/>
        <v>0</v>
      </c>
      <c r="IY60" s="1460">
        <f t="shared" si="724"/>
        <v>0</v>
      </c>
      <c r="IZ60" s="1460">
        <f t="shared" si="725"/>
        <v>0</v>
      </c>
      <c r="JA60" s="1460">
        <f t="shared" si="726"/>
        <v>0</v>
      </c>
      <c r="JB60" s="1460">
        <f t="shared" si="727"/>
        <v>0</v>
      </c>
      <c r="JC60" s="1460">
        <f t="shared" si="728"/>
        <v>0</v>
      </c>
      <c r="JD60" s="1460">
        <f t="shared" si="729"/>
        <v>0</v>
      </c>
      <c r="JE60" s="1460">
        <f t="shared" si="730"/>
        <v>0</v>
      </c>
      <c r="JF60" s="1460">
        <f t="shared" si="731"/>
        <v>0</v>
      </c>
      <c r="JG60" s="1460">
        <f t="shared" si="732"/>
        <v>0</v>
      </c>
      <c r="JH60" s="1460">
        <f t="shared" si="733"/>
        <v>0</v>
      </c>
      <c r="JI60" s="1460">
        <f t="shared" si="734"/>
        <v>0</v>
      </c>
      <c r="JJ60" s="1460">
        <f t="shared" si="735"/>
        <v>0</v>
      </c>
      <c r="JK60" s="1460">
        <f t="shared" si="736"/>
        <v>0</v>
      </c>
      <c r="JL60" s="1460">
        <f t="shared" si="737"/>
        <v>0</v>
      </c>
      <c r="JM60" s="1460">
        <f t="shared" si="738"/>
        <v>0</v>
      </c>
      <c r="JN60" s="1460">
        <f t="shared" si="739"/>
        <v>0</v>
      </c>
      <c r="JO60" s="1460">
        <f t="shared" si="740"/>
        <v>0</v>
      </c>
      <c r="JP60" s="1460">
        <f t="shared" si="741"/>
        <v>0</v>
      </c>
      <c r="JQ60" s="1460">
        <f t="shared" si="742"/>
        <v>0</v>
      </c>
      <c r="JR60" s="1460">
        <f t="shared" si="743"/>
        <v>0</v>
      </c>
      <c r="JS60" s="1460">
        <f t="shared" si="744"/>
        <v>0</v>
      </c>
      <c r="JT60" s="1460">
        <f t="shared" si="745"/>
        <v>0</v>
      </c>
      <c r="JU60" s="1460">
        <f t="shared" si="746"/>
        <v>0</v>
      </c>
      <c r="JV60" s="1460">
        <f t="shared" si="747"/>
        <v>0</v>
      </c>
      <c r="JW60" s="1460">
        <f t="shared" si="748"/>
        <v>0</v>
      </c>
      <c r="JX60" s="1460">
        <f t="shared" si="749"/>
        <v>0</v>
      </c>
      <c r="JY60" s="1460">
        <f t="shared" si="750"/>
        <v>0</v>
      </c>
      <c r="JZ60" s="1460">
        <f t="shared" si="751"/>
        <v>0</v>
      </c>
      <c r="KA60" s="1460">
        <f t="shared" si="752"/>
        <v>0</v>
      </c>
      <c r="KB60" s="1460">
        <f t="shared" si="753"/>
        <v>0</v>
      </c>
      <c r="KC60" s="1460">
        <f t="shared" si="754"/>
        <v>0</v>
      </c>
      <c r="KD60" s="1460">
        <f t="shared" si="755"/>
        <v>0</v>
      </c>
      <c r="KE60" s="1460">
        <f t="shared" si="756"/>
        <v>0</v>
      </c>
      <c r="KF60" s="1460">
        <f t="shared" si="757"/>
        <v>0</v>
      </c>
      <c r="KG60" s="1460">
        <f t="shared" si="758"/>
        <v>0</v>
      </c>
      <c r="KH60" s="1460">
        <f t="shared" si="759"/>
        <v>0</v>
      </c>
      <c r="KI60" s="1460">
        <f t="shared" si="760"/>
        <v>0</v>
      </c>
      <c r="KJ60" s="1460">
        <f t="shared" si="761"/>
        <v>0</v>
      </c>
      <c r="KK60" s="1460">
        <f t="shared" si="762"/>
        <v>0</v>
      </c>
      <c r="KL60" s="1460">
        <f t="shared" si="763"/>
        <v>0</v>
      </c>
      <c r="KM60" s="1460">
        <f t="shared" si="764"/>
        <v>0</v>
      </c>
      <c r="KN60" s="1460">
        <f t="shared" si="765"/>
        <v>0</v>
      </c>
      <c r="KO60" s="1460">
        <f t="shared" si="766"/>
        <v>0</v>
      </c>
      <c r="KP60" s="1460">
        <f t="shared" si="767"/>
        <v>0</v>
      </c>
      <c r="KQ60" s="1460">
        <f t="shared" si="768"/>
        <v>0</v>
      </c>
      <c r="KR60" s="1460">
        <f t="shared" si="769"/>
        <v>0</v>
      </c>
      <c r="KS60" s="1460">
        <f t="shared" si="770"/>
        <v>0</v>
      </c>
      <c r="KT60" s="1460">
        <f t="shared" si="771"/>
        <v>0</v>
      </c>
      <c r="KU60" s="1460">
        <f t="shared" si="772"/>
        <v>0</v>
      </c>
      <c r="KV60" s="1460">
        <f t="shared" si="773"/>
        <v>0</v>
      </c>
      <c r="KW60" s="1460">
        <f t="shared" si="774"/>
        <v>0</v>
      </c>
      <c r="KX60" s="1460">
        <f t="shared" si="775"/>
        <v>0</v>
      </c>
      <c r="KY60" s="1460">
        <f t="shared" si="776"/>
        <v>0</v>
      </c>
      <c r="KZ60" s="1460">
        <f t="shared" si="777"/>
        <v>0</v>
      </c>
      <c r="LA60" s="1460">
        <f t="shared" si="778"/>
        <v>0</v>
      </c>
      <c r="LB60" s="1460">
        <f t="shared" si="779"/>
        <v>0</v>
      </c>
      <c r="LC60" s="1460">
        <f t="shared" si="780"/>
        <v>0</v>
      </c>
      <c r="LD60" s="1460">
        <f t="shared" si="781"/>
        <v>0</v>
      </c>
      <c r="LE60" s="1460">
        <f t="shared" si="782"/>
        <v>0</v>
      </c>
      <c r="LF60" s="1460">
        <f t="shared" si="783"/>
        <v>0</v>
      </c>
      <c r="LG60" s="1460">
        <f t="shared" si="784"/>
        <v>0</v>
      </c>
      <c r="LH60" s="1460">
        <f t="shared" si="785"/>
        <v>0</v>
      </c>
      <c r="LI60" s="1460">
        <f t="shared" si="786"/>
        <v>0</v>
      </c>
      <c r="LJ60" s="1460">
        <f t="shared" si="787"/>
        <v>0</v>
      </c>
      <c r="LK60" s="1460">
        <f t="shared" si="788"/>
        <v>0</v>
      </c>
      <c r="LL60" s="1460">
        <f t="shared" si="789"/>
        <v>0</v>
      </c>
      <c r="LM60" s="1460">
        <f t="shared" si="790"/>
        <v>0</v>
      </c>
      <c r="LN60" s="1460">
        <f t="shared" si="791"/>
        <v>0</v>
      </c>
      <c r="LO60" s="1460">
        <f t="shared" si="792"/>
        <v>0</v>
      </c>
      <c r="LP60" s="1460">
        <f t="shared" si="793"/>
        <v>0</v>
      </c>
      <c r="LQ60" s="1460">
        <f t="shared" si="794"/>
        <v>0</v>
      </c>
      <c r="LR60" s="1460">
        <f t="shared" si="795"/>
        <v>0</v>
      </c>
      <c r="LS60" s="1460">
        <f t="shared" si="796"/>
        <v>0</v>
      </c>
      <c r="LW60" s="1467">
        <f t="shared" si="797"/>
        <v>0</v>
      </c>
      <c r="LX60" s="1467">
        <f t="shared" si="798"/>
        <v>0</v>
      </c>
      <c r="LY60" s="1467">
        <f t="shared" si="799"/>
        <v>0</v>
      </c>
      <c r="LZ60" s="1467">
        <f t="shared" si="800"/>
        <v>0</v>
      </c>
      <c r="MA60" s="1506"/>
      <c r="MB60" s="1460">
        <f t="shared" si="801"/>
        <v>0</v>
      </c>
      <c r="MC60" s="1460">
        <f t="shared" si="824"/>
        <v>0</v>
      </c>
      <c r="MD60" s="1460">
        <f t="shared" si="824"/>
        <v>0</v>
      </c>
      <c r="ME60" s="1460">
        <f t="shared" si="824"/>
        <v>0</v>
      </c>
      <c r="MF60" s="1460">
        <f t="shared" si="824"/>
        <v>0</v>
      </c>
      <c r="MG60" s="1460">
        <f t="shared" si="824"/>
        <v>0</v>
      </c>
      <c r="MH60" s="1460">
        <f t="shared" si="824"/>
        <v>0</v>
      </c>
      <c r="MI60" s="1460">
        <f t="shared" si="824"/>
        <v>0</v>
      </c>
      <c r="MJ60" s="1460">
        <f t="shared" si="824"/>
        <v>0</v>
      </c>
      <c r="MK60" s="1460">
        <f t="shared" si="824"/>
        <v>0</v>
      </c>
      <c r="ML60" s="1460">
        <f t="shared" si="824"/>
        <v>0</v>
      </c>
      <c r="MM60" s="1460">
        <f t="shared" si="824"/>
        <v>0</v>
      </c>
      <c r="MN60" s="1460">
        <f t="shared" si="824"/>
        <v>0</v>
      </c>
      <c r="MO60" s="1460">
        <f t="shared" si="824"/>
        <v>0</v>
      </c>
      <c r="MP60" s="1460">
        <f t="shared" si="824"/>
        <v>0</v>
      </c>
      <c r="MQ60" s="1460">
        <f t="shared" si="824"/>
        <v>0</v>
      </c>
      <c r="MR60" s="1460">
        <f t="shared" si="824"/>
        <v>0</v>
      </c>
      <c r="MS60" s="1460">
        <f t="shared" si="828"/>
        <v>0</v>
      </c>
      <c r="MT60" s="1460">
        <f t="shared" si="828"/>
        <v>0</v>
      </c>
      <c r="MU60" s="1460">
        <f t="shared" si="828"/>
        <v>0</v>
      </c>
      <c r="MV60" s="1460">
        <f t="shared" si="828"/>
        <v>0</v>
      </c>
      <c r="MW60" s="1460">
        <f t="shared" si="828"/>
        <v>0</v>
      </c>
      <c r="MX60" s="1460">
        <f t="shared" si="828"/>
        <v>0</v>
      </c>
      <c r="MY60" s="1460">
        <f t="shared" si="828"/>
        <v>0</v>
      </c>
      <c r="MZ60" s="1460">
        <f t="shared" si="828"/>
        <v>0</v>
      </c>
      <c r="NA60" s="1460">
        <f t="shared" si="828"/>
        <v>0</v>
      </c>
      <c r="NB60" s="1460">
        <f t="shared" si="828"/>
        <v>0</v>
      </c>
      <c r="NC60" s="1460">
        <f t="shared" si="828"/>
        <v>0</v>
      </c>
      <c r="ND60" s="1460">
        <f t="shared" si="828"/>
        <v>0</v>
      </c>
      <c r="NE60" s="1460">
        <f t="shared" si="828"/>
        <v>0</v>
      </c>
      <c r="NF60" s="1460">
        <f t="shared" si="828"/>
        <v>0</v>
      </c>
      <c r="NG60" s="1460">
        <f t="shared" si="828"/>
        <v>0</v>
      </c>
      <c r="NH60" s="1460">
        <f t="shared" si="828"/>
        <v>0</v>
      </c>
      <c r="NI60" s="1460">
        <f t="shared" si="829"/>
        <v>0</v>
      </c>
      <c r="NJ60" s="1460">
        <f t="shared" si="829"/>
        <v>0</v>
      </c>
      <c r="NK60" s="1460">
        <f t="shared" si="829"/>
        <v>0</v>
      </c>
      <c r="NL60" s="1460">
        <f t="shared" si="829"/>
        <v>0</v>
      </c>
      <c r="NM60" s="1460">
        <f t="shared" si="829"/>
        <v>0</v>
      </c>
      <c r="NN60" s="1460">
        <f t="shared" si="829"/>
        <v>0</v>
      </c>
      <c r="NO60" s="1460">
        <f t="shared" si="829"/>
        <v>0</v>
      </c>
      <c r="NP60" s="1460">
        <f t="shared" si="829"/>
        <v>0</v>
      </c>
      <c r="NQ60" s="1460">
        <f t="shared" si="829"/>
        <v>0</v>
      </c>
      <c r="NR60" s="1460">
        <f t="shared" si="829"/>
        <v>0</v>
      </c>
      <c r="NS60" s="1460">
        <f t="shared" si="829"/>
        <v>0</v>
      </c>
      <c r="NT60" s="1460">
        <f t="shared" si="829"/>
        <v>0</v>
      </c>
      <c r="NU60" s="1460">
        <f t="shared" si="829"/>
        <v>0</v>
      </c>
      <c r="NV60" s="1460">
        <f t="shared" si="829"/>
        <v>0</v>
      </c>
      <c r="NW60" s="1460">
        <f t="shared" si="829"/>
        <v>0</v>
      </c>
      <c r="NX60" s="1460">
        <f t="shared" si="829"/>
        <v>0</v>
      </c>
      <c r="NY60" s="1460">
        <f t="shared" si="830"/>
        <v>0</v>
      </c>
      <c r="NZ60" s="1460">
        <f t="shared" si="830"/>
        <v>0</v>
      </c>
      <c r="OA60" s="1460">
        <f t="shared" si="830"/>
        <v>0</v>
      </c>
      <c r="OB60" s="1460">
        <f t="shared" si="830"/>
        <v>0</v>
      </c>
      <c r="OC60" s="1460">
        <f t="shared" si="830"/>
        <v>0</v>
      </c>
      <c r="OD60" s="1460">
        <f t="shared" si="830"/>
        <v>0</v>
      </c>
      <c r="OE60" s="1460">
        <f t="shared" si="830"/>
        <v>0</v>
      </c>
      <c r="OF60" s="1460">
        <f t="shared" si="830"/>
        <v>0</v>
      </c>
      <c r="OG60" s="1460">
        <f t="shared" si="830"/>
        <v>0</v>
      </c>
      <c r="OH60" s="1460">
        <f t="shared" si="830"/>
        <v>0</v>
      </c>
      <c r="OI60" s="1460">
        <f t="shared" si="830"/>
        <v>0</v>
      </c>
      <c r="OJ60" s="1460">
        <f t="shared" si="830"/>
        <v>0</v>
      </c>
      <c r="OK60" s="1460">
        <f t="shared" si="830"/>
        <v>0</v>
      </c>
      <c r="OL60" s="1460">
        <f t="shared" si="830"/>
        <v>0</v>
      </c>
      <c r="OM60" s="1460">
        <f t="shared" si="830"/>
        <v>0</v>
      </c>
      <c r="ON60" s="1460">
        <f t="shared" si="830"/>
        <v>0</v>
      </c>
      <c r="OO60" s="1460">
        <f t="shared" si="813"/>
        <v>0</v>
      </c>
      <c r="OP60" s="1460">
        <f t="shared" si="825"/>
        <v>0</v>
      </c>
      <c r="OQ60" s="1460">
        <f t="shared" si="825"/>
        <v>0</v>
      </c>
      <c r="OR60" s="1460">
        <f t="shared" si="825"/>
        <v>0</v>
      </c>
      <c r="OS60" s="1460">
        <f t="shared" si="825"/>
        <v>0</v>
      </c>
      <c r="OT60" s="1460">
        <f t="shared" si="825"/>
        <v>0</v>
      </c>
      <c r="OU60" s="1460">
        <f t="shared" si="825"/>
        <v>0</v>
      </c>
      <c r="OV60" s="1460">
        <f t="shared" si="825"/>
        <v>0</v>
      </c>
      <c r="OW60" s="1460">
        <f t="shared" si="825"/>
        <v>0</v>
      </c>
      <c r="OX60" s="1460">
        <f t="shared" si="825"/>
        <v>0</v>
      </c>
      <c r="OY60" s="1460">
        <f t="shared" si="825"/>
        <v>0</v>
      </c>
      <c r="OZ60" s="1460">
        <f t="shared" si="825"/>
        <v>0</v>
      </c>
      <c r="PA60" s="1460">
        <f t="shared" si="825"/>
        <v>0</v>
      </c>
      <c r="PB60" s="1460">
        <f t="shared" si="825"/>
        <v>0</v>
      </c>
      <c r="PC60" s="1460">
        <f t="shared" si="825"/>
        <v>0</v>
      </c>
      <c r="PD60" s="1460">
        <f t="shared" si="825"/>
        <v>0</v>
      </c>
      <c r="PE60" s="1460">
        <f t="shared" si="825"/>
        <v>0</v>
      </c>
      <c r="PF60" s="1460">
        <f t="shared" si="826"/>
        <v>0</v>
      </c>
      <c r="PG60" s="1460">
        <f t="shared" si="826"/>
        <v>0</v>
      </c>
      <c r="PH60" s="1460">
        <f t="shared" si="826"/>
        <v>0</v>
      </c>
      <c r="PI60" s="1460">
        <f t="shared" si="826"/>
        <v>0</v>
      </c>
      <c r="PJ60" s="1460">
        <f t="shared" si="826"/>
        <v>0</v>
      </c>
      <c r="PK60" s="1460">
        <f t="shared" si="826"/>
        <v>0</v>
      </c>
      <c r="PL60" s="1460">
        <f t="shared" si="826"/>
        <v>0</v>
      </c>
      <c r="PM60" s="1460">
        <f t="shared" si="826"/>
        <v>0</v>
      </c>
      <c r="PN60" s="1460">
        <f t="shared" si="826"/>
        <v>0</v>
      </c>
      <c r="PO60" s="1460">
        <f t="shared" si="826"/>
        <v>0</v>
      </c>
      <c r="PP60" s="1460">
        <f t="shared" si="826"/>
        <v>0</v>
      </c>
      <c r="PQ60" s="1460">
        <f t="shared" si="826"/>
        <v>0</v>
      </c>
      <c r="PR60" s="1460">
        <f t="shared" si="826"/>
        <v>0</v>
      </c>
      <c r="PS60" s="1460">
        <f t="shared" si="826"/>
        <v>0</v>
      </c>
      <c r="PT60" s="1460">
        <f t="shared" si="826"/>
        <v>0</v>
      </c>
      <c r="PU60" s="1460">
        <f t="shared" si="826"/>
        <v>0</v>
      </c>
      <c r="PV60" s="1460">
        <f t="shared" si="827"/>
        <v>0</v>
      </c>
      <c r="PW60" s="1460">
        <f t="shared" si="827"/>
        <v>0</v>
      </c>
      <c r="PX60" s="1460">
        <f t="shared" si="827"/>
        <v>0</v>
      </c>
      <c r="PY60" s="1460">
        <f t="shared" si="827"/>
        <v>0</v>
      </c>
      <c r="PZ60" s="1460">
        <f t="shared" si="827"/>
        <v>0</v>
      </c>
      <c r="QA60" s="1460">
        <f t="shared" si="827"/>
        <v>0</v>
      </c>
      <c r="QB60" s="1460">
        <f t="shared" si="827"/>
        <v>0</v>
      </c>
      <c r="QC60" s="1460">
        <f t="shared" si="827"/>
        <v>0</v>
      </c>
      <c r="QD60" s="1460">
        <f t="shared" si="827"/>
        <v>0</v>
      </c>
      <c r="QE60" s="1460">
        <f t="shared" si="827"/>
        <v>0</v>
      </c>
      <c r="QF60" s="1460">
        <f t="shared" si="827"/>
        <v>0</v>
      </c>
      <c r="QG60" s="1460">
        <f t="shared" si="827"/>
        <v>0</v>
      </c>
      <c r="QH60" s="1460">
        <f t="shared" si="827"/>
        <v>0</v>
      </c>
      <c r="QI60" s="1460">
        <f t="shared" si="827"/>
        <v>0</v>
      </c>
      <c r="QJ60" s="1460">
        <f t="shared" si="827"/>
        <v>0</v>
      </c>
      <c r="QK60" s="1460">
        <f t="shared" si="827"/>
        <v>0</v>
      </c>
      <c r="QL60" s="1460">
        <f t="shared" si="809"/>
        <v>0</v>
      </c>
      <c r="QM60" s="1460">
        <f t="shared" si="809"/>
        <v>0</v>
      </c>
      <c r="QN60" s="1460">
        <f t="shared" si="809"/>
        <v>0</v>
      </c>
      <c r="QO60" s="1460">
        <f t="shared" si="809"/>
        <v>0</v>
      </c>
      <c r="QP60" s="1460">
        <f t="shared" si="809"/>
        <v>0</v>
      </c>
      <c r="QQ60" s="1460">
        <f t="shared" si="809"/>
        <v>0</v>
      </c>
    </row>
    <row r="61" spans="1:459" s="1466" customFormat="1" ht="22.5" customHeight="1">
      <c r="A61" s="1468"/>
      <c r="B61" s="1469"/>
      <c r="C61" s="1469"/>
      <c r="D61" s="1470"/>
      <c r="E61" s="1471"/>
      <c r="F61" s="1472"/>
      <c r="G61" s="1472"/>
      <c r="H61" s="1473">
        <f t="shared" si="639"/>
        <v>0</v>
      </c>
      <c r="I61" s="1474">
        <v>0</v>
      </c>
      <c r="J61" s="1475">
        <f t="shared" si="437"/>
        <v>0</v>
      </c>
      <c r="K61" s="1476">
        <v>0</v>
      </c>
      <c r="L61" s="1477">
        <f t="shared" si="640"/>
        <v>0</v>
      </c>
      <c r="M61" s="1477">
        <f t="shared" si="641"/>
        <v>0</v>
      </c>
      <c r="N61" s="1478"/>
      <c r="O61" s="1479">
        <v>0</v>
      </c>
      <c r="P61" s="1480">
        <v>0</v>
      </c>
      <c r="Q61" s="1828">
        <v>0</v>
      </c>
      <c r="R61" s="1831">
        <f t="shared" si="642"/>
        <v>0</v>
      </c>
      <c r="S61" s="1481">
        <f>IF(AND(SUM(O61:Q61)=0,N61="NNN"),MIN('Operating History and Pro Forma'!$M$33,'Operating History and Pro Forma'!$T$15)*D61,SUM(O61:Q61)*D61)</f>
        <v>0</v>
      </c>
      <c r="T61" s="1482">
        <f t="shared" si="643"/>
        <v>0</v>
      </c>
      <c r="U61" s="1483">
        <f t="shared" si="644"/>
        <v>0</v>
      </c>
      <c r="V61" s="1480"/>
      <c r="W61" s="1514"/>
      <c r="X61" s="1486" t="str">
        <f t="shared" si="645"/>
        <v/>
      </c>
      <c r="Y61" s="1487">
        <f t="shared" si="646"/>
        <v>0</v>
      </c>
      <c r="Z61" s="1488"/>
      <c r="AA61" s="1488"/>
      <c r="AB61" s="1488"/>
      <c r="AC61" s="1488"/>
      <c r="AD61" s="1489">
        <f t="shared" si="647"/>
        <v>0</v>
      </c>
      <c r="AE61" s="1490" t="str">
        <f t="shared" si="648"/>
        <v/>
      </c>
      <c r="AF61" s="1491">
        <f t="shared" si="649"/>
        <v>0</v>
      </c>
      <c r="AG61" s="1492">
        <f t="shared" si="650"/>
        <v>0</v>
      </c>
      <c r="AH61" s="1493">
        <f t="shared" si="802"/>
        <v>0</v>
      </c>
      <c r="AI61" s="1493">
        <f t="shared" si="802"/>
        <v>0</v>
      </c>
      <c r="AJ61" s="1494">
        <f t="shared" si="802"/>
        <v>0</v>
      </c>
      <c r="AK61" s="1494">
        <f t="shared" si="802"/>
        <v>0</v>
      </c>
      <c r="AL61" s="1495">
        <f t="shared" si="802"/>
        <v>0</v>
      </c>
      <c r="AM61" s="1496">
        <f t="shared" si="802"/>
        <v>0</v>
      </c>
      <c r="AN61" s="1497">
        <f t="shared" si="399"/>
        <v>0</v>
      </c>
      <c r="AO61" s="1498">
        <f t="shared" si="443"/>
        <v>0</v>
      </c>
      <c r="AP61" s="1499">
        <f t="shared" si="651"/>
        <v>0</v>
      </c>
      <c r="AQ61" s="1500">
        <f t="shared" si="652"/>
        <v>0</v>
      </c>
      <c r="AR61" s="1501">
        <f t="shared" si="653"/>
        <v>0</v>
      </c>
      <c r="AS61" s="1498">
        <f t="shared" si="403"/>
        <v>0</v>
      </c>
      <c r="AT61" s="1501">
        <f t="shared" si="654"/>
        <v>0</v>
      </c>
      <c r="AU61" s="1498">
        <f t="shared" si="655"/>
        <v>1</v>
      </c>
      <c r="AV61" s="1498">
        <f t="shared" si="656"/>
        <v>2</v>
      </c>
      <c r="AW61" s="1499">
        <f t="shared" si="657"/>
        <v>0</v>
      </c>
      <c r="AX61" s="1502">
        <f t="shared" si="658"/>
        <v>0</v>
      </c>
      <c r="AY61" s="1503">
        <f t="shared" si="659"/>
        <v>0</v>
      </c>
      <c r="AZ61" s="1498">
        <f t="shared" si="660"/>
        <v>2</v>
      </c>
      <c r="BA61" s="1498">
        <f t="shared" si="661"/>
        <v>3</v>
      </c>
      <c r="BB61" s="1499">
        <f t="shared" si="662"/>
        <v>0</v>
      </c>
      <c r="BC61" s="1502">
        <f t="shared" si="663"/>
        <v>0</v>
      </c>
      <c r="BD61" s="1503">
        <f t="shared" si="664"/>
        <v>0</v>
      </c>
      <c r="BE61" s="1498">
        <f t="shared" si="665"/>
        <v>3</v>
      </c>
      <c r="BF61" s="1498">
        <f t="shared" si="666"/>
        <v>4</v>
      </c>
      <c r="BG61" s="1499">
        <f t="shared" si="667"/>
        <v>0</v>
      </c>
      <c r="BH61" s="1502">
        <f t="shared" si="668"/>
        <v>0</v>
      </c>
      <c r="BI61" s="1502">
        <f t="shared" si="669"/>
        <v>0</v>
      </c>
      <c r="BJ61" s="1504">
        <f t="shared" si="670"/>
        <v>1900</v>
      </c>
      <c r="BK61" s="1505" t="str">
        <f t="shared" si="671"/>
        <v/>
      </c>
      <c r="BL61" s="1506"/>
      <c r="BM61" s="1507">
        <f t="shared" si="672"/>
        <v>0</v>
      </c>
      <c r="BN61" s="1508">
        <f t="shared" si="823"/>
        <v>0</v>
      </c>
      <c r="BO61" s="1508">
        <f t="shared" si="823"/>
        <v>0</v>
      </c>
      <c r="BP61" s="1508">
        <f t="shared" si="823"/>
        <v>0</v>
      </c>
      <c r="BQ61" s="1508">
        <f t="shared" si="823"/>
        <v>0</v>
      </c>
      <c r="BR61" s="1508">
        <f t="shared" si="823"/>
        <v>0</v>
      </c>
      <c r="BS61" s="1508">
        <f t="shared" si="823"/>
        <v>0</v>
      </c>
      <c r="BT61" s="1508">
        <f t="shared" si="823"/>
        <v>0</v>
      </c>
      <c r="BU61" s="1508">
        <f t="shared" si="823"/>
        <v>0</v>
      </c>
      <c r="BV61" s="1508">
        <f t="shared" si="823"/>
        <v>0</v>
      </c>
      <c r="BW61" s="1508">
        <f t="shared" si="823"/>
        <v>0</v>
      </c>
      <c r="BX61" s="1508">
        <f t="shared" si="823"/>
        <v>0</v>
      </c>
      <c r="BY61" s="1507">
        <f t="shared" si="823"/>
        <v>0</v>
      </c>
      <c r="BZ61" s="1508">
        <f t="shared" si="823"/>
        <v>0</v>
      </c>
      <c r="CA61" s="1508">
        <f t="shared" si="823"/>
        <v>0</v>
      </c>
      <c r="CB61" s="1508">
        <f t="shared" si="823"/>
        <v>0</v>
      </c>
      <c r="CC61" s="1508">
        <f t="shared" si="823"/>
        <v>0</v>
      </c>
      <c r="CD61" s="1508">
        <f t="shared" si="831"/>
        <v>0</v>
      </c>
      <c r="CE61" s="1508">
        <f t="shared" si="831"/>
        <v>0</v>
      </c>
      <c r="CF61" s="1508">
        <f t="shared" si="831"/>
        <v>0</v>
      </c>
      <c r="CG61" s="1508">
        <f t="shared" si="831"/>
        <v>0</v>
      </c>
      <c r="CH61" s="1508">
        <f t="shared" si="831"/>
        <v>0</v>
      </c>
      <c r="CI61" s="1508">
        <f t="shared" si="831"/>
        <v>0</v>
      </c>
      <c r="CJ61" s="1509">
        <f t="shared" si="831"/>
        <v>0</v>
      </c>
      <c r="CK61" s="1507">
        <f t="shared" si="831"/>
        <v>0</v>
      </c>
      <c r="CL61" s="1508">
        <f t="shared" si="831"/>
        <v>0</v>
      </c>
      <c r="CM61" s="1508">
        <f t="shared" si="831"/>
        <v>0</v>
      </c>
      <c r="CN61" s="1508">
        <f t="shared" si="831"/>
        <v>0</v>
      </c>
      <c r="CO61" s="1508">
        <f t="shared" si="831"/>
        <v>0</v>
      </c>
      <c r="CP61" s="1508">
        <f t="shared" si="831"/>
        <v>0</v>
      </c>
      <c r="CQ61" s="1508">
        <f t="shared" si="831"/>
        <v>0</v>
      </c>
      <c r="CR61" s="1508">
        <f t="shared" si="831"/>
        <v>0</v>
      </c>
      <c r="CS61" s="1508">
        <f t="shared" si="831"/>
        <v>0</v>
      </c>
      <c r="CT61" s="1508">
        <f t="shared" si="832"/>
        <v>0</v>
      </c>
      <c r="CU61" s="1508">
        <f t="shared" si="832"/>
        <v>0</v>
      </c>
      <c r="CV61" s="1509">
        <f t="shared" si="832"/>
        <v>0</v>
      </c>
      <c r="CW61" s="1508">
        <f t="shared" si="832"/>
        <v>0</v>
      </c>
      <c r="CX61" s="1508">
        <f t="shared" si="832"/>
        <v>0</v>
      </c>
      <c r="CY61" s="1508">
        <f t="shared" si="832"/>
        <v>0</v>
      </c>
      <c r="CZ61" s="1508">
        <f t="shared" si="832"/>
        <v>0</v>
      </c>
      <c r="DA61" s="1508">
        <f t="shared" si="832"/>
        <v>0</v>
      </c>
      <c r="DB61" s="1508">
        <f t="shared" si="832"/>
        <v>0</v>
      </c>
      <c r="DC61" s="1508">
        <f t="shared" si="832"/>
        <v>0</v>
      </c>
      <c r="DD61" s="1508">
        <f t="shared" si="832"/>
        <v>0</v>
      </c>
      <c r="DE61" s="1508">
        <f t="shared" si="832"/>
        <v>0</v>
      </c>
      <c r="DF61" s="1508">
        <f t="shared" si="832"/>
        <v>0</v>
      </c>
      <c r="DG61" s="1508">
        <f t="shared" si="832"/>
        <v>0</v>
      </c>
      <c r="DH61" s="1509">
        <f t="shared" si="832"/>
        <v>0</v>
      </c>
      <c r="DI61" s="1508">
        <f t="shared" si="832"/>
        <v>0</v>
      </c>
      <c r="DJ61" s="1508">
        <f t="shared" si="833"/>
        <v>0</v>
      </c>
      <c r="DK61" s="1508">
        <f t="shared" si="833"/>
        <v>0</v>
      </c>
      <c r="DL61" s="1508">
        <f t="shared" si="833"/>
        <v>0</v>
      </c>
      <c r="DM61" s="1508">
        <f t="shared" si="833"/>
        <v>0</v>
      </c>
      <c r="DN61" s="1508">
        <f t="shared" si="833"/>
        <v>0</v>
      </c>
      <c r="DO61" s="1508">
        <f t="shared" si="833"/>
        <v>0</v>
      </c>
      <c r="DP61" s="1508">
        <f t="shared" si="833"/>
        <v>0</v>
      </c>
      <c r="DQ61" s="1508">
        <f t="shared" si="833"/>
        <v>0</v>
      </c>
      <c r="DR61" s="1508">
        <f t="shared" si="833"/>
        <v>0</v>
      </c>
      <c r="DS61" s="1508">
        <f t="shared" si="833"/>
        <v>0</v>
      </c>
      <c r="DT61" s="1509">
        <f t="shared" si="833"/>
        <v>0</v>
      </c>
      <c r="DU61" s="1507">
        <f t="shared" si="833"/>
        <v>0</v>
      </c>
      <c r="DV61" s="1508">
        <f t="shared" si="833"/>
        <v>0</v>
      </c>
      <c r="DW61" s="1508">
        <f t="shared" si="833"/>
        <v>0</v>
      </c>
      <c r="DX61" s="1508">
        <f t="shared" si="833"/>
        <v>0</v>
      </c>
      <c r="DY61" s="1508">
        <f t="shared" si="833"/>
        <v>0</v>
      </c>
      <c r="DZ61" s="1508">
        <f t="shared" si="834"/>
        <v>0</v>
      </c>
      <c r="EA61" s="1508">
        <f t="shared" si="834"/>
        <v>0</v>
      </c>
      <c r="EB61" s="1508">
        <f t="shared" si="834"/>
        <v>0</v>
      </c>
      <c r="EC61" s="1508">
        <f t="shared" si="834"/>
        <v>0</v>
      </c>
      <c r="ED61" s="1508">
        <f t="shared" si="834"/>
        <v>0</v>
      </c>
      <c r="EE61" s="1508">
        <f t="shared" si="834"/>
        <v>0</v>
      </c>
      <c r="EF61" s="1508">
        <f t="shared" si="834"/>
        <v>0</v>
      </c>
      <c r="EG61" s="1507">
        <f t="shared" si="834"/>
        <v>0</v>
      </c>
      <c r="EH61" s="1508">
        <f t="shared" si="834"/>
        <v>0</v>
      </c>
      <c r="EI61" s="1508">
        <f t="shared" si="834"/>
        <v>0</v>
      </c>
      <c r="EJ61" s="1508">
        <f t="shared" si="834"/>
        <v>0</v>
      </c>
      <c r="EK61" s="1508">
        <f t="shared" si="834"/>
        <v>0</v>
      </c>
      <c r="EL61" s="1508">
        <f t="shared" si="834"/>
        <v>0</v>
      </c>
      <c r="EM61" s="1508">
        <f t="shared" si="834"/>
        <v>0</v>
      </c>
      <c r="EN61" s="1508">
        <f t="shared" si="834"/>
        <v>0</v>
      </c>
      <c r="EO61" s="1508">
        <f t="shared" si="834"/>
        <v>0</v>
      </c>
      <c r="EP61" s="1508">
        <f t="shared" si="835"/>
        <v>0</v>
      </c>
      <c r="EQ61" s="1508">
        <f t="shared" si="835"/>
        <v>0</v>
      </c>
      <c r="ER61" s="1509">
        <f t="shared" si="835"/>
        <v>0</v>
      </c>
      <c r="ES61" s="1507">
        <f t="shared" si="835"/>
        <v>0</v>
      </c>
      <c r="ET61" s="1508">
        <f t="shared" si="835"/>
        <v>0</v>
      </c>
      <c r="EU61" s="1508">
        <f t="shared" si="835"/>
        <v>0</v>
      </c>
      <c r="EV61" s="1508">
        <f t="shared" si="835"/>
        <v>0</v>
      </c>
      <c r="EW61" s="1508">
        <f t="shared" si="835"/>
        <v>0</v>
      </c>
      <c r="EX61" s="1508">
        <f t="shared" si="835"/>
        <v>0</v>
      </c>
      <c r="EY61" s="1508">
        <f t="shared" si="835"/>
        <v>0</v>
      </c>
      <c r="EZ61" s="1508">
        <f t="shared" si="835"/>
        <v>0</v>
      </c>
      <c r="FA61" s="1508">
        <f t="shared" si="835"/>
        <v>0</v>
      </c>
      <c r="FB61" s="1508">
        <f t="shared" si="835"/>
        <v>0</v>
      </c>
      <c r="FC61" s="1508">
        <f t="shared" si="835"/>
        <v>0</v>
      </c>
      <c r="FD61" s="1509">
        <f t="shared" si="835"/>
        <v>0</v>
      </c>
      <c r="FE61" s="1508">
        <f t="shared" si="835"/>
        <v>0</v>
      </c>
      <c r="FF61" s="1508">
        <f t="shared" si="821"/>
        <v>0</v>
      </c>
      <c r="FG61" s="1508">
        <f t="shared" si="836"/>
        <v>0</v>
      </c>
      <c r="FH61" s="1508">
        <f t="shared" si="836"/>
        <v>0</v>
      </c>
      <c r="FI61" s="1508">
        <f t="shared" si="836"/>
        <v>0</v>
      </c>
      <c r="FJ61" s="1508">
        <f t="shared" si="836"/>
        <v>0</v>
      </c>
      <c r="FK61" s="1508">
        <f t="shared" si="836"/>
        <v>0</v>
      </c>
      <c r="FL61" s="1508">
        <f t="shared" si="836"/>
        <v>0</v>
      </c>
      <c r="FM61" s="1508">
        <f t="shared" si="836"/>
        <v>0</v>
      </c>
      <c r="FN61" s="1508">
        <f t="shared" si="836"/>
        <v>0</v>
      </c>
      <c r="FO61" s="1508">
        <f t="shared" si="836"/>
        <v>0</v>
      </c>
      <c r="FP61" s="1509">
        <f t="shared" si="836"/>
        <v>0</v>
      </c>
      <c r="FQ61" s="1508">
        <f t="shared" si="836"/>
        <v>0</v>
      </c>
      <c r="FR61" s="1508">
        <f t="shared" si="836"/>
        <v>0</v>
      </c>
      <c r="FS61" s="1508">
        <f t="shared" si="836"/>
        <v>0</v>
      </c>
      <c r="FT61" s="1508">
        <f t="shared" si="836"/>
        <v>0</v>
      </c>
      <c r="FU61" s="1508">
        <f t="shared" si="836"/>
        <v>0</v>
      </c>
      <c r="FV61" s="1508">
        <f t="shared" si="836"/>
        <v>0</v>
      </c>
      <c r="FW61" s="1508">
        <f t="shared" si="804"/>
        <v>0</v>
      </c>
      <c r="FX61" s="1508">
        <f t="shared" si="804"/>
        <v>0</v>
      </c>
      <c r="FY61" s="1508">
        <f t="shared" si="804"/>
        <v>0</v>
      </c>
      <c r="FZ61" s="1508">
        <f t="shared" si="804"/>
        <v>0</v>
      </c>
      <c r="GA61" s="1508">
        <f t="shared" si="804"/>
        <v>0</v>
      </c>
      <c r="GB61" s="1509">
        <f t="shared" si="804"/>
        <v>0</v>
      </c>
      <c r="GC61" s="1506"/>
      <c r="GD61" s="1458">
        <f t="shared" si="673"/>
        <v>1</v>
      </c>
      <c r="GE61" s="1510">
        <f t="shared" si="815"/>
        <v>0</v>
      </c>
      <c r="GF61" s="1511">
        <f t="shared" si="815"/>
        <v>0</v>
      </c>
      <c r="GG61" s="1511">
        <f t="shared" si="815"/>
        <v>0</v>
      </c>
      <c r="GH61" s="1511">
        <f t="shared" si="815"/>
        <v>0</v>
      </c>
      <c r="GI61" s="1511">
        <f t="shared" si="815"/>
        <v>0</v>
      </c>
      <c r="GJ61" s="1511">
        <f t="shared" si="815"/>
        <v>0</v>
      </c>
      <c r="GK61" s="1511">
        <f t="shared" si="815"/>
        <v>0</v>
      </c>
      <c r="GL61" s="1511">
        <f t="shared" si="815"/>
        <v>0</v>
      </c>
      <c r="GM61" s="1511">
        <f t="shared" si="815"/>
        <v>0</v>
      </c>
      <c r="GN61" s="1512">
        <f t="shared" si="815"/>
        <v>0</v>
      </c>
      <c r="GO61" s="1513">
        <f t="shared" si="674"/>
        <v>0</v>
      </c>
      <c r="GP61" s="1506"/>
      <c r="GQ61" s="1510">
        <f t="shared" si="838"/>
        <v>0</v>
      </c>
      <c r="GR61" s="1511">
        <f t="shared" si="837"/>
        <v>0</v>
      </c>
      <c r="GS61" s="1511">
        <f t="shared" si="837"/>
        <v>0</v>
      </c>
      <c r="GT61" s="1511">
        <f t="shared" si="837"/>
        <v>0</v>
      </c>
      <c r="GU61" s="1511">
        <f t="shared" si="837"/>
        <v>0</v>
      </c>
      <c r="GV61" s="1511">
        <f t="shared" si="837"/>
        <v>0</v>
      </c>
      <c r="GW61" s="1511">
        <f t="shared" si="837"/>
        <v>0</v>
      </c>
      <c r="GX61" s="1511">
        <f t="shared" si="837"/>
        <v>0</v>
      </c>
      <c r="GY61" s="1511">
        <f t="shared" si="837"/>
        <v>0</v>
      </c>
      <c r="GZ61" s="1512">
        <f t="shared" si="837"/>
        <v>0</v>
      </c>
      <c r="HA61" s="1513">
        <f t="shared" si="675"/>
        <v>0</v>
      </c>
      <c r="HB61" s="1506">
        <f t="shared" si="676"/>
        <v>1</v>
      </c>
      <c r="HC61" s="1506"/>
      <c r="HD61" s="1508">
        <f t="shared" si="677"/>
        <v>0</v>
      </c>
      <c r="HE61" s="1460">
        <f t="shared" si="678"/>
        <v>0</v>
      </c>
      <c r="HF61" s="1460">
        <f t="shared" si="679"/>
        <v>0</v>
      </c>
      <c r="HG61" s="1460">
        <f t="shared" si="680"/>
        <v>0</v>
      </c>
      <c r="HH61" s="1460">
        <f t="shared" si="681"/>
        <v>0</v>
      </c>
      <c r="HI61" s="1460">
        <f t="shared" si="682"/>
        <v>0</v>
      </c>
      <c r="HJ61" s="1460">
        <f t="shared" si="683"/>
        <v>0</v>
      </c>
      <c r="HK61" s="1460">
        <f t="shared" si="684"/>
        <v>0</v>
      </c>
      <c r="HL61" s="1460">
        <f t="shared" si="685"/>
        <v>0</v>
      </c>
      <c r="HM61" s="1460">
        <f t="shared" si="686"/>
        <v>0</v>
      </c>
      <c r="HN61" s="1460">
        <f t="shared" si="687"/>
        <v>0</v>
      </c>
      <c r="HO61" s="1460">
        <f t="shared" si="688"/>
        <v>0</v>
      </c>
      <c r="HP61" s="1460">
        <f t="shared" si="689"/>
        <v>0</v>
      </c>
      <c r="HQ61" s="1460">
        <f t="shared" si="690"/>
        <v>0</v>
      </c>
      <c r="HR61" s="1460">
        <f t="shared" si="691"/>
        <v>0</v>
      </c>
      <c r="HS61" s="1460">
        <f t="shared" si="692"/>
        <v>0</v>
      </c>
      <c r="HT61" s="1460">
        <f t="shared" si="693"/>
        <v>0</v>
      </c>
      <c r="HU61" s="1460">
        <f t="shared" si="694"/>
        <v>0</v>
      </c>
      <c r="HV61" s="1460">
        <f t="shared" si="695"/>
        <v>0</v>
      </c>
      <c r="HW61" s="1460">
        <f t="shared" si="696"/>
        <v>0</v>
      </c>
      <c r="HX61" s="1460">
        <f t="shared" si="697"/>
        <v>0</v>
      </c>
      <c r="HY61" s="1460">
        <f t="shared" si="698"/>
        <v>0</v>
      </c>
      <c r="HZ61" s="1460">
        <f t="shared" si="699"/>
        <v>0</v>
      </c>
      <c r="IA61" s="1460">
        <f t="shared" si="700"/>
        <v>0</v>
      </c>
      <c r="IB61" s="1460">
        <f t="shared" si="701"/>
        <v>0</v>
      </c>
      <c r="IC61" s="1460">
        <f t="shared" si="702"/>
        <v>0</v>
      </c>
      <c r="ID61" s="1460">
        <f t="shared" si="703"/>
        <v>0</v>
      </c>
      <c r="IE61" s="1460">
        <f t="shared" si="704"/>
        <v>0</v>
      </c>
      <c r="IF61" s="1460">
        <f t="shared" si="705"/>
        <v>0</v>
      </c>
      <c r="IG61" s="1460">
        <f t="shared" si="706"/>
        <v>0</v>
      </c>
      <c r="IH61" s="1460">
        <f t="shared" si="707"/>
        <v>0</v>
      </c>
      <c r="II61" s="1460">
        <f t="shared" si="708"/>
        <v>0</v>
      </c>
      <c r="IJ61" s="1460">
        <f t="shared" si="709"/>
        <v>0</v>
      </c>
      <c r="IK61" s="1460">
        <f t="shared" si="710"/>
        <v>0</v>
      </c>
      <c r="IL61" s="1460">
        <f t="shared" si="711"/>
        <v>0</v>
      </c>
      <c r="IM61" s="1460">
        <f t="shared" si="712"/>
        <v>0</v>
      </c>
      <c r="IN61" s="1460">
        <f t="shared" si="713"/>
        <v>0</v>
      </c>
      <c r="IO61" s="1460">
        <f t="shared" si="714"/>
        <v>0</v>
      </c>
      <c r="IP61" s="1460">
        <f t="shared" si="715"/>
        <v>0</v>
      </c>
      <c r="IQ61" s="1460">
        <f t="shared" si="716"/>
        <v>0</v>
      </c>
      <c r="IR61" s="1460">
        <f t="shared" si="717"/>
        <v>0</v>
      </c>
      <c r="IS61" s="1460">
        <f t="shared" si="718"/>
        <v>0</v>
      </c>
      <c r="IT61" s="1460">
        <f t="shared" si="719"/>
        <v>0</v>
      </c>
      <c r="IU61" s="1460">
        <f t="shared" si="720"/>
        <v>0</v>
      </c>
      <c r="IV61" s="1460">
        <f t="shared" si="721"/>
        <v>0</v>
      </c>
      <c r="IW61" s="1460">
        <f t="shared" si="722"/>
        <v>0</v>
      </c>
      <c r="IX61" s="1460">
        <f t="shared" si="723"/>
        <v>0</v>
      </c>
      <c r="IY61" s="1460">
        <f t="shared" si="724"/>
        <v>0</v>
      </c>
      <c r="IZ61" s="1460">
        <f t="shared" si="725"/>
        <v>0</v>
      </c>
      <c r="JA61" s="1460">
        <f t="shared" si="726"/>
        <v>0</v>
      </c>
      <c r="JB61" s="1460">
        <f t="shared" si="727"/>
        <v>0</v>
      </c>
      <c r="JC61" s="1460">
        <f t="shared" si="728"/>
        <v>0</v>
      </c>
      <c r="JD61" s="1460">
        <f t="shared" si="729"/>
        <v>0</v>
      </c>
      <c r="JE61" s="1460">
        <f t="shared" si="730"/>
        <v>0</v>
      </c>
      <c r="JF61" s="1460">
        <f t="shared" si="731"/>
        <v>0</v>
      </c>
      <c r="JG61" s="1460">
        <f t="shared" si="732"/>
        <v>0</v>
      </c>
      <c r="JH61" s="1460">
        <f t="shared" si="733"/>
        <v>0</v>
      </c>
      <c r="JI61" s="1460">
        <f t="shared" si="734"/>
        <v>0</v>
      </c>
      <c r="JJ61" s="1460">
        <f t="shared" si="735"/>
        <v>0</v>
      </c>
      <c r="JK61" s="1460">
        <f t="shared" si="736"/>
        <v>0</v>
      </c>
      <c r="JL61" s="1460">
        <f t="shared" si="737"/>
        <v>0</v>
      </c>
      <c r="JM61" s="1460">
        <f t="shared" si="738"/>
        <v>0</v>
      </c>
      <c r="JN61" s="1460">
        <f t="shared" si="739"/>
        <v>0</v>
      </c>
      <c r="JO61" s="1460">
        <f t="shared" si="740"/>
        <v>0</v>
      </c>
      <c r="JP61" s="1460">
        <f t="shared" si="741"/>
        <v>0</v>
      </c>
      <c r="JQ61" s="1460">
        <f t="shared" si="742"/>
        <v>0</v>
      </c>
      <c r="JR61" s="1460">
        <f t="shared" si="743"/>
        <v>0</v>
      </c>
      <c r="JS61" s="1460">
        <f t="shared" si="744"/>
        <v>0</v>
      </c>
      <c r="JT61" s="1460">
        <f t="shared" si="745"/>
        <v>0</v>
      </c>
      <c r="JU61" s="1460">
        <f t="shared" si="746"/>
        <v>0</v>
      </c>
      <c r="JV61" s="1460">
        <f t="shared" si="747"/>
        <v>0</v>
      </c>
      <c r="JW61" s="1460">
        <f t="shared" si="748"/>
        <v>0</v>
      </c>
      <c r="JX61" s="1460">
        <f t="shared" si="749"/>
        <v>0</v>
      </c>
      <c r="JY61" s="1460">
        <f t="shared" si="750"/>
        <v>0</v>
      </c>
      <c r="JZ61" s="1460">
        <f t="shared" si="751"/>
        <v>0</v>
      </c>
      <c r="KA61" s="1460">
        <f t="shared" si="752"/>
        <v>0</v>
      </c>
      <c r="KB61" s="1460">
        <f t="shared" si="753"/>
        <v>0</v>
      </c>
      <c r="KC61" s="1460">
        <f t="shared" si="754"/>
        <v>0</v>
      </c>
      <c r="KD61" s="1460">
        <f t="shared" si="755"/>
        <v>0</v>
      </c>
      <c r="KE61" s="1460">
        <f t="shared" si="756"/>
        <v>0</v>
      </c>
      <c r="KF61" s="1460">
        <f t="shared" si="757"/>
        <v>0</v>
      </c>
      <c r="KG61" s="1460">
        <f t="shared" si="758"/>
        <v>0</v>
      </c>
      <c r="KH61" s="1460">
        <f t="shared" si="759"/>
        <v>0</v>
      </c>
      <c r="KI61" s="1460">
        <f t="shared" si="760"/>
        <v>0</v>
      </c>
      <c r="KJ61" s="1460">
        <f t="shared" si="761"/>
        <v>0</v>
      </c>
      <c r="KK61" s="1460">
        <f t="shared" si="762"/>
        <v>0</v>
      </c>
      <c r="KL61" s="1460">
        <f t="shared" si="763"/>
        <v>0</v>
      </c>
      <c r="KM61" s="1460">
        <f t="shared" si="764"/>
        <v>0</v>
      </c>
      <c r="KN61" s="1460">
        <f t="shared" si="765"/>
        <v>0</v>
      </c>
      <c r="KO61" s="1460">
        <f t="shared" si="766"/>
        <v>0</v>
      </c>
      <c r="KP61" s="1460">
        <f t="shared" si="767"/>
        <v>0</v>
      </c>
      <c r="KQ61" s="1460">
        <f t="shared" si="768"/>
        <v>0</v>
      </c>
      <c r="KR61" s="1460">
        <f t="shared" si="769"/>
        <v>0</v>
      </c>
      <c r="KS61" s="1460">
        <f t="shared" si="770"/>
        <v>0</v>
      </c>
      <c r="KT61" s="1460">
        <f t="shared" si="771"/>
        <v>0</v>
      </c>
      <c r="KU61" s="1460">
        <f t="shared" si="772"/>
        <v>0</v>
      </c>
      <c r="KV61" s="1460">
        <f t="shared" si="773"/>
        <v>0</v>
      </c>
      <c r="KW61" s="1460">
        <f t="shared" si="774"/>
        <v>0</v>
      </c>
      <c r="KX61" s="1460">
        <f t="shared" si="775"/>
        <v>0</v>
      </c>
      <c r="KY61" s="1460">
        <f t="shared" si="776"/>
        <v>0</v>
      </c>
      <c r="KZ61" s="1460">
        <f t="shared" si="777"/>
        <v>0</v>
      </c>
      <c r="LA61" s="1460">
        <f t="shared" si="778"/>
        <v>0</v>
      </c>
      <c r="LB61" s="1460">
        <f t="shared" si="779"/>
        <v>0</v>
      </c>
      <c r="LC61" s="1460">
        <f t="shared" si="780"/>
        <v>0</v>
      </c>
      <c r="LD61" s="1460">
        <f t="shared" si="781"/>
        <v>0</v>
      </c>
      <c r="LE61" s="1460">
        <f t="shared" si="782"/>
        <v>0</v>
      </c>
      <c r="LF61" s="1460">
        <f t="shared" si="783"/>
        <v>0</v>
      </c>
      <c r="LG61" s="1460">
        <f t="shared" si="784"/>
        <v>0</v>
      </c>
      <c r="LH61" s="1460">
        <f t="shared" si="785"/>
        <v>0</v>
      </c>
      <c r="LI61" s="1460">
        <f t="shared" si="786"/>
        <v>0</v>
      </c>
      <c r="LJ61" s="1460">
        <f t="shared" si="787"/>
        <v>0</v>
      </c>
      <c r="LK61" s="1460">
        <f t="shared" si="788"/>
        <v>0</v>
      </c>
      <c r="LL61" s="1460">
        <f t="shared" si="789"/>
        <v>0</v>
      </c>
      <c r="LM61" s="1460">
        <f t="shared" si="790"/>
        <v>0</v>
      </c>
      <c r="LN61" s="1460">
        <f t="shared" si="791"/>
        <v>0</v>
      </c>
      <c r="LO61" s="1460">
        <f t="shared" si="792"/>
        <v>0</v>
      </c>
      <c r="LP61" s="1460">
        <f t="shared" si="793"/>
        <v>0</v>
      </c>
      <c r="LQ61" s="1460">
        <f t="shared" si="794"/>
        <v>0</v>
      </c>
      <c r="LR61" s="1460">
        <f t="shared" si="795"/>
        <v>0</v>
      </c>
      <c r="LS61" s="1460">
        <f t="shared" si="796"/>
        <v>0</v>
      </c>
      <c r="LW61" s="1467">
        <f t="shared" si="797"/>
        <v>0</v>
      </c>
      <c r="LX61" s="1467">
        <f t="shared" si="798"/>
        <v>0</v>
      </c>
      <c r="LY61" s="1467">
        <f t="shared" si="799"/>
        <v>0</v>
      </c>
      <c r="LZ61" s="1467">
        <f t="shared" si="800"/>
        <v>0</v>
      </c>
      <c r="MA61" s="1506"/>
      <c r="MB61" s="1460">
        <f t="shared" si="801"/>
        <v>0</v>
      </c>
      <c r="MC61" s="1460">
        <f t="shared" si="824"/>
        <v>0</v>
      </c>
      <c r="MD61" s="1460">
        <f t="shared" si="824"/>
        <v>0</v>
      </c>
      <c r="ME61" s="1460">
        <f t="shared" si="824"/>
        <v>0</v>
      </c>
      <c r="MF61" s="1460">
        <f t="shared" si="824"/>
        <v>0</v>
      </c>
      <c r="MG61" s="1460">
        <f t="shared" si="824"/>
        <v>0</v>
      </c>
      <c r="MH61" s="1460">
        <f t="shared" si="824"/>
        <v>0</v>
      </c>
      <c r="MI61" s="1460">
        <f t="shared" si="824"/>
        <v>0</v>
      </c>
      <c r="MJ61" s="1460">
        <f t="shared" si="824"/>
        <v>0</v>
      </c>
      <c r="MK61" s="1460">
        <f t="shared" si="824"/>
        <v>0</v>
      </c>
      <c r="ML61" s="1460">
        <f t="shared" si="824"/>
        <v>0</v>
      </c>
      <c r="MM61" s="1460">
        <f t="shared" si="824"/>
        <v>0</v>
      </c>
      <c r="MN61" s="1460">
        <f t="shared" si="824"/>
        <v>0</v>
      </c>
      <c r="MO61" s="1460">
        <f t="shared" si="824"/>
        <v>0</v>
      </c>
      <c r="MP61" s="1460">
        <f t="shared" si="824"/>
        <v>0</v>
      </c>
      <c r="MQ61" s="1460">
        <f t="shared" si="824"/>
        <v>0</v>
      </c>
      <c r="MR61" s="1460">
        <f t="shared" si="824"/>
        <v>0</v>
      </c>
      <c r="MS61" s="1460">
        <f t="shared" si="828"/>
        <v>0</v>
      </c>
      <c r="MT61" s="1460">
        <f t="shared" si="828"/>
        <v>0</v>
      </c>
      <c r="MU61" s="1460">
        <f t="shared" si="828"/>
        <v>0</v>
      </c>
      <c r="MV61" s="1460">
        <f t="shared" si="828"/>
        <v>0</v>
      </c>
      <c r="MW61" s="1460">
        <f t="shared" si="828"/>
        <v>0</v>
      </c>
      <c r="MX61" s="1460">
        <f t="shared" si="828"/>
        <v>0</v>
      </c>
      <c r="MY61" s="1460">
        <f t="shared" si="828"/>
        <v>0</v>
      </c>
      <c r="MZ61" s="1460">
        <f t="shared" si="828"/>
        <v>0</v>
      </c>
      <c r="NA61" s="1460">
        <f t="shared" si="828"/>
        <v>0</v>
      </c>
      <c r="NB61" s="1460">
        <f t="shared" si="828"/>
        <v>0</v>
      </c>
      <c r="NC61" s="1460">
        <f t="shared" si="828"/>
        <v>0</v>
      </c>
      <c r="ND61" s="1460">
        <f t="shared" si="828"/>
        <v>0</v>
      </c>
      <c r="NE61" s="1460">
        <f t="shared" si="828"/>
        <v>0</v>
      </c>
      <c r="NF61" s="1460">
        <f t="shared" si="828"/>
        <v>0</v>
      </c>
      <c r="NG61" s="1460">
        <f t="shared" si="828"/>
        <v>0</v>
      </c>
      <c r="NH61" s="1460">
        <f t="shared" si="828"/>
        <v>0</v>
      </c>
      <c r="NI61" s="1460">
        <f t="shared" si="829"/>
        <v>0</v>
      </c>
      <c r="NJ61" s="1460">
        <f t="shared" si="829"/>
        <v>0</v>
      </c>
      <c r="NK61" s="1460">
        <f t="shared" si="829"/>
        <v>0</v>
      </c>
      <c r="NL61" s="1460">
        <f t="shared" si="829"/>
        <v>0</v>
      </c>
      <c r="NM61" s="1460">
        <f t="shared" si="829"/>
        <v>0</v>
      </c>
      <c r="NN61" s="1460">
        <f t="shared" si="829"/>
        <v>0</v>
      </c>
      <c r="NO61" s="1460">
        <f t="shared" si="829"/>
        <v>0</v>
      </c>
      <c r="NP61" s="1460">
        <f t="shared" si="829"/>
        <v>0</v>
      </c>
      <c r="NQ61" s="1460">
        <f t="shared" si="829"/>
        <v>0</v>
      </c>
      <c r="NR61" s="1460">
        <f t="shared" si="829"/>
        <v>0</v>
      </c>
      <c r="NS61" s="1460">
        <f t="shared" si="829"/>
        <v>0</v>
      </c>
      <c r="NT61" s="1460">
        <f t="shared" si="829"/>
        <v>0</v>
      </c>
      <c r="NU61" s="1460">
        <f t="shared" si="829"/>
        <v>0</v>
      </c>
      <c r="NV61" s="1460">
        <f t="shared" si="829"/>
        <v>0</v>
      </c>
      <c r="NW61" s="1460">
        <f t="shared" si="829"/>
        <v>0</v>
      </c>
      <c r="NX61" s="1460">
        <f t="shared" si="829"/>
        <v>0</v>
      </c>
      <c r="NY61" s="1460">
        <f t="shared" si="830"/>
        <v>0</v>
      </c>
      <c r="NZ61" s="1460">
        <f t="shared" si="830"/>
        <v>0</v>
      </c>
      <c r="OA61" s="1460">
        <f t="shared" si="830"/>
        <v>0</v>
      </c>
      <c r="OB61" s="1460">
        <f t="shared" si="830"/>
        <v>0</v>
      </c>
      <c r="OC61" s="1460">
        <f t="shared" si="830"/>
        <v>0</v>
      </c>
      <c r="OD61" s="1460">
        <f t="shared" si="830"/>
        <v>0</v>
      </c>
      <c r="OE61" s="1460">
        <f t="shared" si="830"/>
        <v>0</v>
      </c>
      <c r="OF61" s="1460">
        <f t="shared" si="830"/>
        <v>0</v>
      </c>
      <c r="OG61" s="1460">
        <f t="shared" si="830"/>
        <v>0</v>
      </c>
      <c r="OH61" s="1460">
        <f t="shared" si="830"/>
        <v>0</v>
      </c>
      <c r="OI61" s="1460">
        <f t="shared" si="830"/>
        <v>0</v>
      </c>
      <c r="OJ61" s="1460">
        <f t="shared" si="830"/>
        <v>0</v>
      </c>
      <c r="OK61" s="1460">
        <f t="shared" si="830"/>
        <v>0</v>
      </c>
      <c r="OL61" s="1460">
        <f t="shared" si="830"/>
        <v>0</v>
      </c>
      <c r="OM61" s="1460">
        <f t="shared" si="830"/>
        <v>0</v>
      </c>
      <c r="ON61" s="1460">
        <f t="shared" si="830"/>
        <v>0</v>
      </c>
      <c r="OO61" s="1460">
        <f t="shared" si="813"/>
        <v>0</v>
      </c>
      <c r="OP61" s="1460">
        <f t="shared" si="825"/>
        <v>0</v>
      </c>
      <c r="OQ61" s="1460">
        <f t="shared" si="825"/>
        <v>0</v>
      </c>
      <c r="OR61" s="1460">
        <f t="shared" si="825"/>
        <v>0</v>
      </c>
      <c r="OS61" s="1460">
        <f t="shared" si="825"/>
        <v>0</v>
      </c>
      <c r="OT61" s="1460">
        <f t="shared" si="825"/>
        <v>0</v>
      </c>
      <c r="OU61" s="1460">
        <f t="shared" si="825"/>
        <v>0</v>
      </c>
      <c r="OV61" s="1460">
        <f t="shared" si="825"/>
        <v>0</v>
      </c>
      <c r="OW61" s="1460">
        <f t="shared" si="825"/>
        <v>0</v>
      </c>
      <c r="OX61" s="1460">
        <f t="shared" si="825"/>
        <v>0</v>
      </c>
      <c r="OY61" s="1460">
        <f t="shared" si="825"/>
        <v>0</v>
      </c>
      <c r="OZ61" s="1460">
        <f t="shared" si="825"/>
        <v>0</v>
      </c>
      <c r="PA61" s="1460">
        <f t="shared" si="825"/>
        <v>0</v>
      </c>
      <c r="PB61" s="1460">
        <f t="shared" si="825"/>
        <v>0</v>
      </c>
      <c r="PC61" s="1460">
        <f t="shared" si="825"/>
        <v>0</v>
      </c>
      <c r="PD61" s="1460">
        <f t="shared" si="825"/>
        <v>0</v>
      </c>
      <c r="PE61" s="1460">
        <f t="shared" si="825"/>
        <v>0</v>
      </c>
      <c r="PF61" s="1460">
        <f t="shared" si="826"/>
        <v>0</v>
      </c>
      <c r="PG61" s="1460">
        <f t="shared" si="826"/>
        <v>0</v>
      </c>
      <c r="PH61" s="1460">
        <f t="shared" si="826"/>
        <v>0</v>
      </c>
      <c r="PI61" s="1460">
        <f t="shared" si="826"/>
        <v>0</v>
      </c>
      <c r="PJ61" s="1460">
        <f t="shared" si="826"/>
        <v>0</v>
      </c>
      <c r="PK61" s="1460">
        <f t="shared" si="826"/>
        <v>0</v>
      </c>
      <c r="PL61" s="1460">
        <f t="shared" si="826"/>
        <v>0</v>
      </c>
      <c r="PM61" s="1460">
        <f t="shared" si="826"/>
        <v>0</v>
      </c>
      <c r="PN61" s="1460">
        <f t="shared" si="826"/>
        <v>0</v>
      </c>
      <c r="PO61" s="1460">
        <f t="shared" si="826"/>
        <v>0</v>
      </c>
      <c r="PP61" s="1460">
        <f t="shared" si="826"/>
        <v>0</v>
      </c>
      <c r="PQ61" s="1460">
        <f t="shared" si="826"/>
        <v>0</v>
      </c>
      <c r="PR61" s="1460">
        <f t="shared" si="826"/>
        <v>0</v>
      </c>
      <c r="PS61" s="1460">
        <f t="shared" si="826"/>
        <v>0</v>
      </c>
      <c r="PT61" s="1460">
        <f t="shared" si="826"/>
        <v>0</v>
      </c>
      <c r="PU61" s="1460">
        <f t="shared" si="826"/>
        <v>0</v>
      </c>
      <c r="PV61" s="1460">
        <f t="shared" si="827"/>
        <v>0</v>
      </c>
      <c r="PW61" s="1460">
        <f t="shared" si="827"/>
        <v>0</v>
      </c>
      <c r="PX61" s="1460">
        <f t="shared" si="827"/>
        <v>0</v>
      </c>
      <c r="PY61" s="1460">
        <f t="shared" si="827"/>
        <v>0</v>
      </c>
      <c r="PZ61" s="1460">
        <f t="shared" si="827"/>
        <v>0</v>
      </c>
      <c r="QA61" s="1460">
        <f t="shared" si="827"/>
        <v>0</v>
      </c>
      <c r="QB61" s="1460">
        <f t="shared" si="827"/>
        <v>0</v>
      </c>
      <c r="QC61" s="1460">
        <f t="shared" si="827"/>
        <v>0</v>
      </c>
      <c r="QD61" s="1460">
        <f t="shared" si="827"/>
        <v>0</v>
      </c>
      <c r="QE61" s="1460">
        <f t="shared" si="827"/>
        <v>0</v>
      </c>
      <c r="QF61" s="1460">
        <f t="shared" si="827"/>
        <v>0</v>
      </c>
      <c r="QG61" s="1460">
        <f t="shared" si="827"/>
        <v>0</v>
      </c>
      <c r="QH61" s="1460">
        <f t="shared" si="827"/>
        <v>0</v>
      </c>
      <c r="QI61" s="1460">
        <f t="shared" si="827"/>
        <v>0</v>
      </c>
      <c r="QJ61" s="1460">
        <f t="shared" si="827"/>
        <v>0</v>
      </c>
      <c r="QK61" s="1460">
        <f t="shared" si="827"/>
        <v>0</v>
      </c>
      <c r="QL61" s="1460">
        <f t="shared" si="809"/>
        <v>0</v>
      </c>
      <c r="QM61" s="1460">
        <f t="shared" si="809"/>
        <v>0</v>
      </c>
      <c r="QN61" s="1460">
        <f t="shared" si="809"/>
        <v>0</v>
      </c>
      <c r="QO61" s="1460">
        <f t="shared" si="809"/>
        <v>0</v>
      </c>
      <c r="QP61" s="1460">
        <f t="shared" si="809"/>
        <v>0</v>
      </c>
      <c r="QQ61" s="1460">
        <f t="shared" si="809"/>
        <v>0</v>
      </c>
    </row>
    <row r="62" spans="1:459" s="1466" customFormat="1" ht="22.5" customHeight="1">
      <c r="A62" s="1468"/>
      <c r="B62" s="1469"/>
      <c r="C62" s="1469"/>
      <c r="D62" s="1470"/>
      <c r="E62" s="1471"/>
      <c r="F62" s="1472"/>
      <c r="G62" s="1472"/>
      <c r="H62" s="1473">
        <f t="shared" si="639"/>
        <v>0</v>
      </c>
      <c r="I62" s="1474">
        <v>0</v>
      </c>
      <c r="J62" s="1475">
        <f t="shared" si="437"/>
        <v>0</v>
      </c>
      <c r="K62" s="1476">
        <v>0</v>
      </c>
      <c r="L62" s="1477">
        <f t="shared" si="640"/>
        <v>0</v>
      </c>
      <c r="M62" s="1477">
        <f t="shared" si="641"/>
        <v>0</v>
      </c>
      <c r="N62" s="1478"/>
      <c r="O62" s="1479">
        <v>0</v>
      </c>
      <c r="P62" s="1480">
        <v>0</v>
      </c>
      <c r="Q62" s="1828">
        <v>0</v>
      </c>
      <c r="R62" s="1831">
        <f t="shared" si="642"/>
        <v>0</v>
      </c>
      <c r="S62" s="1481">
        <f>IF(AND(SUM(O62:Q62)=0,N62="NNN"),MIN('Operating History and Pro Forma'!$M$33,'Operating History and Pro Forma'!$T$15)*D62,SUM(O62:Q62)*D62)</f>
        <v>0</v>
      </c>
      <c r="T62" s="1482">
        <f t="shared" si="643"/>
        <v>0</v>
      </c>
      <c r="U62" s="1483">
        <f t="shared" si="644"/>
        <v>0</v>
      </c>
      <c r="V62" s="1480"/>
      <c r="W62" s="1514"/>
      <c r="X62" s="1486" t="str">
        <f t="shared" si="645"/>
        <v/>
      </c>
      <c r="Y62" s="1487">
        <f t="shared" si="646"/>
        <v>0</v>
      </c>
      <c r="Z62" s="1488"/>
      <c r="AA62" s="1488"/>
      <c r="AB62" s="1488"/>
      <c r="AC62" s="1488"/>
      <c r="AD62" s="1489">
        <f t="shared" si="647"/>
        <v>0</v>
      </c>
      <c r="AE62" s="1490" t="str">
        <f t="shared" si="648"/>
        <v/>
      </c>
      <c r="AF62" s="1491">
        <f t="shared" si="649"/>
        <v>0</v>
      </c>
      <c r="AG62" s="1492">
        <f t="shared" si="650"/>
        <v>0</v>
      </c>
      <c r="AH62" s="1493">
        <f t="shared" si="802"/>
        <v>0</v>
      </c>
      <c r="AI62" s="1493">
        <f t="shared" si="802"/>
        <v>0</v>
      </c>
      <c r="AJ62" s="1494">
        <f t="shared" si="802"/>
        <v>0</v>
      </c>
      <c r="AK62" s="1494">
        <f t="shared" si="802"/>
        <v>0</v>
      </c>
      <c r="AL62" s="1495">
        <f t="shared" si="802"/>
        <v>0</v>
      </c>
      <c r="AM62" s="1496">
        <f t="shared" si="802"/>
        <v>0</v>
      </c>
      <c r="AN62" s="1497">
        <f t="shared" si="399"/>
        <v>0</v>
      </c>
      <c r="AO62" s="1498">
        <f t="shared" si="443"/>
        <v>0</v>
      </c>
      <c r="AP62" s="1499">
        <f t="shared" si="651"/>
        <v>0</v>
      </c>
      <c r="AQ62" s="1500">
        <f t="shared" si="652"/>
        <v>0</v>
      </c>
      <c r="AR62" s="1501">
        <f t="shared" si="653"/>
        <v>0</v>
      </c>
      <c r="AS62" s="1498">
        <f t="shared" si="403"/>
        <v>0</v>
      </c>
      <c r="AT62" s="1501">
        <f t="shared" si="654"/>
        <v>0</v>
      </c>
      <c r="AU62" s="1498">
        <f t="shared" si="655"/>
        <v>1</v>
      </c>
      <c r="AV62" s="1498">
        <f t="shared" si="656"/>
        <v>2</v>
      </c>
      <c r="AW62" s="1499">
        <f t="shared" si="657"/>
        <v>0</v>
      </c>
      <c r="AX62" s="1502">
        <f t="shared" si="658"/>
        <v>0</v>
      </c>
      <c r="AY62" s="1503">
        <f t="shared" si="659"/>
        <v>0</v>
      </c>
      <c r="AZ62" s="1498">
        <f t="shared" si="660"/>
        <v>2</v>
      </c>
      <c r="BA62" s="1498">
        <f t="shared" si="661"/>
        <v>3</v>
      </c>
      <c r="BB62" s="1499">
        <f t="shared" si="662"/>
        <v>0</v>
      </c>
      <c r="BC62" s="1502">
        <f t="shared" si="663"/>
        <v>0</v>
      </c>
      <c r="BD62" s="1503">
        <f t="shared" si="664"/>
        <v>0</v>
      </c>
      <c r="BE62" s="1498">
        <f t="shared" si="665"/>
        <v>3</v>
      </c>
      <c r="BF62" s="1498">
        <f t="shared" si="666"/>
        <v>4</v>
      </c>
      <c r="BG62" s="1499">
        <f t="shared" si="667"/>
        <v>0</v>
      </c>
      <c r="BH62" s="1502">
        <f t="shared" si="668"/>
        <v>0</v>
      </c>
      <c r="BI62" s="1502">
        <f t="shared" si="669"/>
        <v>0</v>
      </c>
      <c r="BJ62" s="1504">
        <f t="shared" si="670"/>
        <v>1900</v>
      </c>
      <c r="BK62" s="1505" t="str">
        <f t="shared" si="671"/>
        <v/>
      </c>
      <c r="BL62" s="1506"/>
      <c r="BM62" s="1507">
        <f t="shared" si="672"/>
        <v>0</v>
      </c>
      <c r="BN62" s="1508">
        <f t="shared" si="823"/>
        <v>0</v>
      </c>
      <c r="BO62" s="1508">
        <f t="shared" si="823"/>
        <v>0</v>
      </c>
      <c r="BP62" s="1508">
        <f t="shared" si="823"/>
        <v>0</v>
      </c>
      <c r="BQ62" s="1508">
        <f t="shared" si="823"/>
        <v>0</v>
      </c>
      <c r="BR62" s="1508">
        <f t="shared" si="823"/>
        <v>0</v>
      </c>
      <c r="BS62" s="1508">
        <f t="shared" si="823"/>
        <v>0</v>
      </c>
      <c r="BT62" s="1508">
        <f t="shared" si="823"/>
        <v>0</v>
      </c>
      <c r="BU62" s="1508">
        <f t="shared" si="823"/>
        <v>0</v>
      </c>
      <c r="BV62" s="1508">
        <f t="shared" si="823"/>
        <v>0</v>
      </c>
      <c r="BW62" s="1508">
        <f t="shared" si="823"/>
        <v>0</v>
      </c>
      <c r="BX62" s="1508">
        <f t="shared" si="823"/>
        <v>0</v>
      </c>
      <c r="BY62" s="1507">
        <f t="shared" si="823"/>
        <v>0</v>
      </c>
      <c r="BZ62" s="1508">
        <f t="shared" si="823"/>
        <v>0</v>
      </c>
      <c r="CA62" s="1508">
        <f t="shared" si="823"/>
        <v>0</v>
      </c>
      <c r="CB62" s="1508">
        <f t="shared" ref="BN62:CC78" si="839">IF(CB$12&lt;$AO62,0,IF(CB$12&lt;=$AU62,IF(CB$12&lt;$AS62,$L62,$AT62),IF(OR(AND(CB$12&lt;$BF62,CB$12&gt;=$BE62),AND(CB$12&lt;$BA62,CB$12&gt;=$AZ62),AND(CB$12&lt;$AV62,CB$12&gt;=$AU62)),0,IF(CB$12&gt;=$BF62,$BG62*$D62/12,IF(CB$12&gt;=$BA62,$BB62*$D62/12,IF(CB$12&gt;=$AV62,$AW62*$D62/12))))))</f>
        <v>0</v>
      </c>
      <c r="CC62" s="1508">
        <f t="shared" si="839"/>
        <v>0</v>
      </c>
      <c r="CD62" s="1508">
        <f t="shared" si="831"/>
        <v>0</v>
      </c>
      <c r="CE62" s="1508">
        <f t="shared" si="831"/>
        <v>0</v>
      </c>
      <c r="CF62" s="1508">
        <f t="shared" si="831"/>
        <v>0</v>
      </c>
      <c r="CG62" s="1508">
        <f t="shared" si="831"/>
        <v>0</v>
      </c>
      <c r="CH62" s="1508">
        <f t="shared" si="831"/>
        <v>0</v>
      </c>
      <c r="CI62" s="1508">
        <f t="shared" si="831"/>
        <v>0</v>
      </c>
      <c r="CJ62" s="1509">
        <f t="shared" si="831"/>
        <v>0</v>
      </c>
      <c r="CK62" s="1507">
        <f t="shared" si="831"/>
        <v>0</v>
      </c>
      <c r="CL62" s="1508">
        <f t="shared" si="831"/>
        <v>0</v>
      </c>
      <c r="CM62" s="1508">
        <f t="shared" si="831"/>
        <v>0</v>
      </c>
      <c r="CN62" s="1508">
        <f t="shared" si="831"/>
        <v>0</v>
      </c>
      <c r="CO62" s="1508">
        <f t="shared" si="831"/>
        <v>0</v>
      </c>
      <c r="CP62" s="1508">
        <f t="shared" si="831"/>
        <v>0</v>
      </c>
      <c r="CQ62" s="1508">
        <f t="shared" si="831"/>
        <v>0</v>
      </c>
      <c r="CR62" s="1508">
        <f t="shared" si="831"/>
        <v>0</v>
      </c>
      <c r="CS62" s="1508">
        <f t="shared" si="831"/>
        <v>0</v>
      </c>
      <c r="CT62" s="1508">
        <f t="shared" si="832"/>
        <v>0</v>
      </c>
      <c r="CU62" s="1508">
        <f t="shared" si="832"/>
        <v>0</v>
      </c>
      <c r="CV62" s="1509">
        <f t="shared" si="832"/>
        <v>0</v>
      </c>
      <c r="CW62" s="1508">
        <f t="shared" si="832"/>
        <v>0</v>
      </c>
      <c r="CX62" s="1508">
        <f t="shared" si="832"/>
        <v>0</v>
      </c>
      <c r="CY62" s="1508">
        <f t="shared" si="832"/>
        <v>0</v>
      </c>
      <c r="CZ62" s="1508">
        <f t="shared" si="832"/>
        <v>0</v>
      </c>
      <c r="DA62" s="1508">
        <f t="shared" si="832"/>
        <v>0</v>
      </c>
      <c r="DB62" s="1508">
        <f t="shared" si="832"/>
        <v>0</v>
      </c>
      <c r="DC62" s="1508">
        <f t="shared" si="832"/>
        <v>0</v>
      </c>
      <c r="DD62" s="1508">
        <f t="shared" si="832"/>
        <v>0</v>
      </c>
      <c r="DE62" s="1508">
        <f t="shared" si="832"/>
        <v>0</v>
      </c>
      <c r="DF62" s="1508">
        <f t="shared" si="832"/>
        <v>0</v>
      </c>
      <c r="DG62" s="1508">
        <f t="shared" si="832"/>
        <v>0</v>
      </c>
      <c r="DH62" s="1509">
        <f t="shared" si="832"/>
        <v>0</v>
      </c>
      <c r="DI62" s="1508">
        <f t="shared" si="832"/>
        <v>0</v>
      </c>
      <c r="DJ62" s="1508">
        <f t="shared" si="833"/>
        <v>0</v>
      </c>
      <c r="DK62" s="1508">
        <f t="shared" si="833"/>
        <v>0</v>
      </c>
      <c r="DL62" s="1508">
        <f t="shared" si="833"/>
        <v>0</v>
      </c>
      <c r="DM62" s="1508">
        <f t="shared" si="833"/>
        <v>0</v>
      </c>
      <c r="DN62" s="1508">
        <f t="shared" si="833"/>
        <v>0</v>
      </c>
      <c r="DO62" s="1508">
        <f t="shared" si="833"/>
        <v>0</v>
      </c>
      <c r="DP62" s="1508">
        <f t="shared" si="833"/>
        <v>0</v>
      </c>
      <c r="DQ62" s="1508">
        <f t="shared" si="833"/>
        <v>0</v>
      </c>
      <c r="DR62" s="1508">
        <f t="shared" si="833"/>
        <v>0</v>
      </c>
      <c r="DS62" s="1508">
        <f t="shared" si="833"/>
        <v>0</v>
      </c>
      <c r="DT62" s="1509">
        <f t="shared" si="833"/>
        <v>0</v>
      </c>
      <c r="DU62" s="1507">
        <f t="shared" si="833"/>
        <v>0</v>
      </c>
      <c r="DV62" s="1508">
        <f t="shared" si="833"/>
        <v>0</v>
      </c>
      <c r="DW62" s="1508">
        <f t="shared" si="833"/>
        <v>0</v>
      </c>
      <c r="DX62" s="1508">
        <f t="shared" si="833"/>
        <v>0</v>
      </c>
      <c r="DY62" s="1508">
        <f t="shared" si="833"/>
        <v>0</v>
      </c>
      <c r="DZ62" s="1508">
        <f t="shared" si="834"/>
        <v>0</v>
      </c>
      <c r="EA62" s="1508">
        <f t="shared" si="834"/>
        <v>0</v>
      </c>
      <c r="EB62" s="1508">
        <f t="shared" si="834"/>
        <v>0</v>
      </c>
      <c r="EC62" s="1508">
        <f t="shared" si="834"/>
        <v>0</v>
      </c>
      <c r="ED62" s="1508">
        <f t="shared" si="834"/>
        <v>0</v>
      </c>
      <c r="EE62" s="1508">
        <f t="shared" si="834"/>
        <v>0</v>
      </c>
      <c r="EF62" s="1508">
        <f t="shared" si="834"/>
        <v>0</v>
      </c>
      <c r="EG62" s="1507">
        <f t="shared" si="834"/>
        <v>0</v>
      </c>
      <c r="EH62" s="1508">
        <f t="shared" si="834"/>
        <v>0</v>
      </c>
      <c r="EI62" s="1508">
        <f t="shared" si="834"/>
        <v>0</v>
      </c>
      <c r="EJ62" s="1508">
        <f t="shared" si="834"/>
        <v>0</v>
      </c>
      <c r="EK62" s="1508">
        <f t="shared" si="834"/>
        <v>0</v>
      </c>
      <c r="EL62" s="1508">
        <f t="shared" si="834"/>
        <v>0</v>
      </c>
      <c r="EM62" s="1508">
        <f t="shared" si="834"/>
        <v>0</v>
      </c>
      <c r="EN62" s="1508">
        <f t="shared" si="834"/>
        <v>0</v>
      </c>
      <c r="EO62" s="1508">
        <f t="shared" si="834"/>
        <v>0</v>
      </c>
      <c r="EP62" s="1508">
        <f t="shared" si="835"/>
        <v>0</v>
      </c>
      <c r="EQ62" s="1508">
        <f t="shared" si="835"/>
        <v>0</v>
      </c>
      <c r="ER62" s="1509">
        <f t="shared" si="835"/>
        <v>0</v>
      </c>
      <c r="ES62" s="1507">
        <f t="shared" si="835"/>
        <v>0</v>
      </c>
      <c r="ET62" s="1508">
        <f t="shared" si="835"/>
        <v>0</v>
      </c>
      <c r="EU62" s="1508">
        <f t="shared" si="835"/>
        <v>0</v>
      </c>
      <c r="EV62" s="1508">
        <f t="shared" si="835"/>
        <v>0</v>
      </c>
      <c r="EW62" s="1508">
        <f t="shared" si="835"/>
        <v>0</v>
      </c>
      <c r="EX62" s="1508">
        <f t="shared" si="835"/>
        <v>0</v>
      </c>
      <c r="EY62" s="1508">
        <f t="shared" si="835"/>
        <v>0</v>
      </c>
      <c r="EZ62" s="1508">
        <f t="shared" si="835"/>
        <v>0</v>
      </c>
      <c r="FA62" s="1508">
        <f t="shared" si="835"/>
        <v>0</v>
      </c>
      <c r="FB62" s="1508">
        <f t="shared" si="835"/>
        <v>0</v>
      </c>
      <c r="FC62" s="1508">
        <f t="shared" si="835"/>
        <v>0</v>
      </c>
      <c r="FD62" s="1509">
        <f t="shared" si="835"/>
        <v>0</v>
      </c>
      <c r="FE62" s="1508">
        <f t="shared" si="835"/>
        <v>0</v>
      </c>
      <c r="FF62" s="1508">
        <f t="shared" si="821"/>
        <v>0</v>
      </c>
      <c r="FG62" s="1508">
        <f t="shared" si="836"/>
        <v>0</v>
      </c>
      <c r="FH62" s="1508">
        <f t="shared" si="836"/>
        <v>0</v>
      </c>
      <c r="FI62" s="1508">
        <f t="shared" si="836"/>
        <v>0</v>
      </c>
      <c r="FJ62" s="1508">
        <f t="shared" si="836"/>
        <v>0</v>
      </c>
      <c r="FK62" s="1508">
        <f t="shared" si="836"/>
        <v>0</v>
      </c>
      <c r="FL62" s="1508">
        <f t="shared" si="836"/>
        <v>0</v>
      </c>
      <c r="FM62" s="1508">
        <f t="shared" si="836"/>
        <v>0</v>
      </c>
      <c r="FN62" s="1508">
        <f t="shared" si="836"/>
        <v>0</v>
      </c>
      <c r="FO62" s="1508">
        <f t="shared" si="836"/>
        <v>0</v>
      </c>
      <c r="FP62" s="1509">
        <f t="shared" si="836"/>
        <v>0</v>
      </c>
      <c r="FQ62" s="1508">
        <f t="shared" si="836"/>
        <v>0</v>
      </c>
      <c r="FR62" s="1508">
        <f t="shared" si="836"/>
        <v>0</v>
      </c>
      <c r="FS62" s="1508">
        <f t="shared" si="836"/>
        <v>0</v>
      </c>
      <c r="FT62" s="1508">
        <f t="shared" si="836"/>
        <v>0</v>
      </c>
      <c r="FU62" s="1508">
        <f t="shared" si="836"/>
        <v>0</v>
      </c>
      <c r="FV62" s="1508">
        <f t="shared" si="836"/>
        <v>0</v>
      </c>
      <c r="FW62" s="1508">
        <f t="shared" si="804"/>
        <v>0</v>
      </c>
      <c r="FX62" s="1508">
        <f t="shared" si="804"/>
        <v>0</v>
      </c>
      <c r="FY62" s="1508">
        <f t="shared" si="804"/>
        <v>0</v>
      </c>
      <c r="FZ62" s="1508">
        <f t="shared" si="804"/>
        <v>0</v>
      </c>
      <c r="GA62" s="1508">
        <f t="shared" si="804"/>
        <v>0</v>
      </c>
      <c r="GB62" s="1509">
        <f t="shared" si="804"/>
        <v>0</v>
      </c>
      <c r="GC62" s="1506"/>
      <c r="GD62" s="1458">
        <f t="shared" si="673"/>
        <v>1</v>
      </c>
      <c r="GE62" s="1510">
        <f t="shared" si="815"/>
        <v>0</v>
      </c>
      <c r="GF62" s="1511">
        <f t="shared" si="815"/>
        <v>0</v>
      </c>
      <c r="GG62" s="1511">
        <f t="shared" si="815"/>
        <v>0</v>
      </c>
      <c r="GH62" s="1511">
        <f t="shared" si="815"/>
        <v>0</v>
      </c>
      <c r="GI62" s="1511">
        <f t="shared" si="815"/>
        <v>0</v>
      </c>
      <c r="GJ62" s="1511">
        <f t="shared" si="815"/>
        <v>0</v>
      </c>
      <c r="GK62" s="1511">
        <f t="shared" si="815"/>
        <v>0</v>
      </c>
      <c r="GL62" s="1511">
        <f t="shared" si="815"/>
        <v>0</v>
      </c>
      <c r="GM62" s="1511">
        <f t="shared" si="815"/>
        <v>0</v>
      </c>
      <c r="GN62" s="1512">
        <f t="shared" si="815"/>
        <v>0</v>
      </c>
      <c r="GO62" s="1513">
        <f t="shared" si="674"/>
        <v>0</v>
      </c>
      <c r="GP62" s="1506"/>
      <c r="GQ62" s="1510">
        <f t="shared" si="838"/>
        <v>0</v>
      </c>
      <c r="GR62" s="1511">
        <f t="shared" si="837"/>
        <v>0</v>
      </c>
      <c r="GS62" s="1511">
        <f t="shared" si="837"/>
        <v>0</v>
      </c>
      <c r="GT62" s="1511">
        <f t="shared" si="837"/>
        <v>0</v>
      </c>
      <c r="GU62" s="1511">
        <f t="shared" si="837"/>
        <v>0</v>
      </c>
      <c r="GV62" s="1511">
        <f t="shared" si="837"/>
        <v>0</v>
      </c>
      <c r="GW62" s="1511">
        <f t="shared" si="837"/>
        <v>0</v>
      </c>
      <c r="GX62" s="1511">
        <f t="shared" si="837"/>
        <v>0</v>
      </c>
      <c r="GY62" s="1511">
        <f t="shared" si="837"/>
        <v>0</v>
      </c>
      <c r="GZ62" s="1512">
        <f t="shared" si="837"/>
        <v>0</v>
      </c>
      <c r="HA62" s="1513">
        <f t="shared" si="675"/>
        <v>0</v>
      </c>
      <c r="HB62" s="1506">
        <f t="shared" si="676"/>
        <v>1</v>
      </c>
      <c r="HC62" s="1506"/>
      <c r="HD62" s="1508">
        <f t="shared" si="677"/>
        <v>0</v>
      </c>
      <c r="HE62" s="1460">
        <f t="shared" si="678"/>
        <v>0</v>
      </c>
      <c r="HF62" s="1460">
        <f t="shared" si="679"/>
        <v>0</v>
      </c>
      <c r="HG62" s="1460">
        <f t="shared" si="680"/>
        <v>0</v>
      </c>
      <c r="HH62" s="1460">
        <f t="shared" si="681"/>
        <v>0</v>
      </c>
      <c r="HI62" s="1460">
        <f t="shared" si="682"/>
        <v>0</v>
      </c>
      <c r="HJ62" s="1460">
        <f t="shared" si="683"/>
        <v>0</v>
      </c>
      <c r="HK62" s="1460">
        <f t="shared" si="684"/>
        <v>0</v>
      </c>
      <c r="HL62" s="1460">
        <f t="shared" si="685"/>
        <v>0</v>
      </c>
      <c r="HM62" s="1460">
        <f t="shared" si="686"/>
        <v>0</v>
      </c>
      <c r="HN62" s="1460">
        <f t="shared" si="687"/>
        <v>0</v>
      </c>
      <c r="HO62" s="1460">
        <f t="shared" si="688"/>
        <v>0</v>
      </c>
      <c r="HP62" s="1460">
        <f t="shared" si="689"/>
        <v>0</v>
      </c>
      <c r="HQ62" s="1460">
        <f t="shared" si="690"/>
        <v>0</v>
      </c>
      <c r="HR62" s="1460">
        <f t="shared" si="691"/>
        <v>0</v>
      </c>
      <c r="HS62" s="1460">
        <f t="shared" si="692"/>
        <v>0</v>
      </c>
      <c r="HT62" s="1460">
        <f t="shared" si="693"/>
        <v>0</v>
      </c>
      <c r="HU62" s="1460">
        <f t="shared" si="694"/>
        <v>0</v>
      </c>
      <c r="HV62" s="1460">
        <f t="shared" si="695"/>
        <v>0</v>
      </c>
      <c r="HW62" s="1460">
        <f t="shared" si="696"/>
        <v>0</v>
      </c>
      <c r="HX62" s="1460">
        <f t="shared" si="697"/>
        <v>0</v>
      </c>
      <c r="HY62" s="1460">
        <f t="shared" si="698"/>
        <v>0</v>
      </c>
      <c r="HZ62" s="1460">
        <f t="shared" si="699"/>
        <v>0</v>
      </c>
      <c r="IA62" s="1460">
        <f t="shared" si="700"/>
        <v>0</v>
      </c>
      <c r="IB62" s="1460">
        <f t="shared" si="701"/>
        <v>0</v>
      </c>
      <c r="IC62" s="1460">
        <f t="shared" si="702"/>
        <v>0</v>
      </c>
      <c r="ID62" s="1460">
        <f t="shared" si="703"/>
        <v>0</v>
      </c>
      <c r="IE62" s="1460">
        <f t="shared" si="704"/>
        <v>0</v>
      </c>
      <c r="IF62" s="1460">
        <f t="shared" si="705"/>
        <v>0</v>
      </c>
      <c r="IG62" s="1460">
        <f t="shared" si="706"/>
        <v>0</v>
      </c>
      <c r="IH62" s="1460">
        <f t="shared" si="707"/>
        <v>0</v>
      </c>
      <c r="II62" s="1460">
        <f t="shared" si="708"/>
        <v>0</v>
      </c>
      <c r="IJ62" s="1460">
        <f t="shared" si="709"/>
        <v>0</v>
      </c>
      <c r="IK62" s="1460">
        <f t="shared" si="710"/>
        <v>0</v>
      </c>
      <c r="IL62" s="1460">
        <f t="shared" si="711"/>
        <v>0</v>
      </c>
      <c r="IM62" s="1460">
        <f t="shared" si="712"/>
        <v>0</v>
      </c>
      <c r="IN62" s="1460">
        <f t="shared" si="713"/>
        <v>0</v>
      </c>
      <c r="IO62" s="1460">
        <f t="shared" si="714"/>
        <v>0</v>
      </c>
      <c r="IP62" s="1460">
        <f t="shared" si="715"/>
        <v>0</v>
      </c>
      <c r="IQ62" s="1460">
        <f t="shared" si="716"/>
        <v>0</v>
      </c>
      <c r="IR62" s="1460">
        <f t="shared" si="717"/>
        <v>0</v>
      </c>
      <c r="IS62" s="1460">
        <f t="shared" si="718"/>
        <v>0</v>
      </c>
      <c r="IT62" s="1460">
        <f t="shared" si="719"/>
        <v>0</v>
      </c>
      <c r="IU62" s="1460">
        <f t="shared" si="720"/>
        <v>0</v>
      </c>
      <c r="IV62" s="1460">
        <f t="shared" si="721"/>
        <v>0</v>
      </c>
      <c r="IW62" s="1460">
        <f t="shared" si="722"/>
        <v>0</v>
      </c>
      <c r="IX62" s="1460">
        <f t="shared" si="723"/>
        <v>0</v>
      </c>
      <c r="IY62" s="1460">
        <f t="shared" si="724"/>
        <v>0</v>
      </c>
      <c r="IZ62" s="1460">
        <f t="shared" si="725"/>
        <v>0</v>
      </c>
      <c r="JA62" s="1460">
        <f t="shared" si="726"/>
        <v>0</v>
      </c>
      <c r="JB62" s="1460">
        <f t="shared" si="727"/>
        <v>0</v>
      </c>
      <c r="JC62" s="1460">
        <f t="shared" si="728"/>
        <v>0</v>
      </c>
      <c r="JD62" s="1460">
        <f t="shared" si="729"/>
        <v>0</v>
      </c>
      <c r="JE62" s="1460">
        <f t="shared" si="730"/>
        <v>0</v>
      </c>
      <c r="JF62" s="1460">
        <f t="shared" si="731"/>
        <v>0</v>
      </c>
      <c r="JG62" s="1460">
        <f t="shared" si="732"/>
        <v>0</v>
      </c>
      <c r="JH62" s="1460">
        <f t="shared" si="733"/>
        <v>0</v>
      </c>
      <c r="JI62" s="1460">
        <f t="shared" si="734"/>
        <v>0</v>
      </c>
      <c r="JJ62" s="1460">
        <f t="shared" si="735"/>
        <v>0</v>
      </c>
      <c r="JK62" s="1460">
        <f t="shared" si="736"/>
        <v>0</v>
      </c>
      <c r="JL62" s="1460">
        <f t="shared" si="737"/>
        <v>0</v>
      </c>
      <c r="JM62" s="1460">
        <f t="shared" si="738"/>
        <v>0</v>
      </c>
      <c r="JN62" s="1460">
        <f t="shared" si="739"/>
        <v>0</v>
      </c>
      <c r="JO62" s="1460">
        <f t="shared" si="740"/>
        <v>0</v>
      </c>
      <c r="JP62" s="1460">
        <f t="shared" si="741"/>
        <v>0</v>
      </c>
      <c r="JQ62" s="1460">
        <f t="shared" si="742"/>
        <v>0</v>
      </c>
      <c r="JR62" s="1460">
        <f t="shared" si="743"/>
        <v>0</v>
      </c>
      <c r="JS62" s="1460">
        <f t="shared" si="744"/>
        <v>0</v>
      </c>
      <c r="JT62" s="1460">
        <f t="shared" si="745"/>
        <v>0</v>
      </c>
      <c r="JU62" s="1460">
        <f t="shared" si="746"/>
        <v>0</v>
      </c>
      <c r="JV62" s="1460">
        <f t="shared" si="747"/>
        <v>0</v>
      </c>
      <c r="JW62" s="1460">
        <f t="shared" si="748"/>
        <v>0</v>
      </c>
      <c r="JX62" s="1460">
        <f t="shared" si="749"/>
        <v>0</v>
      </c>
      <c r="JY62" s="1460">
        <f t="shared" si="750"/>
        <v>0</v>
      </c>
      <c r="JZ62" s="1460">
        <f t="shared" si="751"/>
        <v>0</v>
      </c>
      <c r="KA62" s="1460">
        <f t="shared" si="752"/>
        <v>0</v>
      </c>
      <c r="KB62" s="1460">
        <f t="shared" si="753"/>
        <v>0</v>
      </c>
      <c r="KC62" s="1460">
        <f t="shared" si="754"/>
        <v>0</v>
      </c>
      <c r="KD62" s="1460">
        <f t="shared" si="755"/>
        <v>0</v>
      </c>
      <c r="KE62" s="1460">
        <f t="shared" si="756"/>
        <v>0</v>
      </c>
      <c r="KF62" s="1460">
        <f t="shared" si="757"/>
        <v>0</v>
      </c>
      <c r="KG62" s="1460">
        <f t="shared" si="758"/>
        <v>0</v>
      </c>
      <c r="KH62" s="1460">
        <f t="shared" si="759"/>
        <v>0</v>
      </c>
      <c r="KI62" s="1460">
        <f t="shared" si="760"/>
        <v>0</v>
      </c>
      <c r="KJ62" s="1460">
        <f t="shared" si="761"/>
        <v>0</v>
      </c>
      <c r="KK62" s="1460">
        <f t="shared" si="762"/>
        <v>0</v>
      </c>
      <c r="KL62" s="1460">
        <f t="shared" si="763"/>
        <v>0</v>
      </c>
      <c r="KM62" s="1460">
        <f t="shared" si="764"/>
        <v>0</v>
      </c>
      <c r="KN62" s="1460">
        <f t="shared" si="765"/>
        <v>0</v>
      </c>
      <c r="KO62" s="1460">
        <f t="shared" si="766"/>
        <v>0</v>
      </c>
      <c r="KP62" s="1460">
        <f t="shared" si="767"/>
        <v>0</v>
      </c>
      <c r="KQ62" s="1460">
        <f t="shared" si="768"/>
        <v>0</v>
      </c>
      <c r="KR62" s="1460">
        <f t="shared" si="769"/>
        <v>0</v>
      </c>
      <c r="KS62" s="1460">
        <f t="shared" si="770"/>
        <v>0</v>
      </c>
      <c r="KT62" s="1460">
        <f t="shared" si="771"/>
        <v>0</v>
      </c>
      <c r="KU62" s="1460">
        <f t="shared" si="772"/>
        <v>0</v>
      </c>
      <c r="KV62" s="1460">
        <f t="shared" si="773"/>
        <v>0</v>
      </c>
      <c r="KW62" s="1460">
        <f t="shared" si="774"/>
        <v>0</v>
      </c>
      <c r="KX62" s="1460">
        <f t="shared" si="775"/>
        <v>0</v>
      </c>
      <c r="KY62" s="1460">
        <f t="shared" si="776"/>
        <v>0</v>
      </c>
      <c r="KZ62" s="1460">
        <f t="shared" si="777"/>
        <v>0</v>
      </c>
      <c r="LA62" s="1460">
        <f t="shared" si="778"/>
        <v>0</v>
      </c>
      <c r="LB62" s="1460">
        <f t="shared" si="779"/>
        <v>0</v>
      </c>
      <c r="LC62" s="1460">
        <f t="shared" si="780"/>
        <v>0</v>
      </c>
      <c r="LD62" s="1460">
        <f t="shared" si="781"/>
        <v>0</v>
      </c>
      <c r="LE62" s="1460">
        <f t="shared" si="782"/>
        <v>0</v>
      </c>
      <c r="LF62" s="1460">
        <f t="shared" si="783"/>
        <v>0</v>
      </c>
      <c r="LG62" s="1460">
        <f t="shared" si="784"/>
        <v>0</v>
      </c>
      <c r="LH62" s="1460">
        <f t="shared" si="785"/>
        <v>0</v>
      </c>
      <c r="LI62" s="1460">
        <f t="shared" si="786"/>
        <v>0</v>
      </c>
      <c r="LJ62" s="1460">
        <f t="shared" si="787"/>
        <v>0</v>
      </c>
      <c r="LK62" s="1460">
        <f t="shared" si="788"/>
        <v>0</v>
      </c>
      <c r="LL62" s="1460">
        <f t="shared" si="789"/>
        <v>0</v>
      </c>
      <c r="LM62" s="1460">
        <f t="shared" si="790"/>
        <v>0</v>
      </c>
      <c r="LN62" s="1460">
        <f t="shared" si="791"/>
        <v>0</v>
      </c>
      <c r="LO62" s="1460">
        <f t="shared" si="792"/>
        <v>0</v>
      </c>
      <c r="LP62" s="1460">
        <f t="shared" si="793"/>
        <v>0</v>
      </c>
      <c r="LQ62" s="1460">
        <f t="shared" si="794"/>
        <v>0</v>
      </c>
      <c r="LR62" s="1460">
        <f t="shared" si="795"/>
        <v>0</v>
      </c>
      <c r="LS62" s="1460">
        <f t="shared" si="796"/>
        <v>0</v>
      </c>
      <c r="LW62" s="1467">
        <f t="shared" si="797"/>
        <v>0</v>
      </c>
      <c r="LX62" s="1467">
        <f t="shared" si="798"/>
        <v>0</v>
      </c>
      <c r="LY62" s="1467">
        <f t="shared" si="799"/>
        <v>0</v>
      </c>
      <c r="LZ62" s="1467">
        <f t="shared" si="800"/>
        <v>0</v>
      </c>
      <c r="MA62" s="1506"/>
      <c r="MB62" s="1460">
        <f t="shared" si="801"/>
        <v>0</v>
      </c>
      <c r="MC62" s="1460">
        <f t="shared" si="824"/>
        <v>0</v>
      </c>
      <c r="MD62" s="1460">
        <f t="shared" si="824"/>
        <v>0</v>
      </c>
      <c r="ME62" s="1460">
        <f t="shared" si="824"/>
        <v>0</v>
      </c>
      <c r="MF62" s="1460">
        <f t="shared" si="824"/>
        <v>0</v>
      </c>
      <c r="MG62" s="1460">
        <f t="shared" si="824"/>
        <v>0</v>
      </c>
      <c r="MH62" s="1460">
        <f t="shared" si="824"/>
        <v>0</v>
      </c>
      <c r="MI62" s="1460">
        <f t="shared" si="824"/>
        <v>0</v>
      </c>
      <c r="MJ62" s="1460">
        <f t="shared" si="824"/>
        <v>0</v>
      </c>
      <c r="MK62" s="1460">
        <f t="shared" si="824"/>
        <v>0</v>
      </c>
      <c r="ML62" s="1460">
        <f t="shared" si="824"/>
        <v>0</v>
      </c>
      <c r="MM62" s="1460">
        <f t="shared" si="824"/>
        <v>0</v>
      </c>
      <c r="MN62" s="1460">
        <f t="shared" si="824"/>
        <v>0</v>
      </c>
      <c r="MO62" s="1460">
        <f t="shared" si="824"/>
        <v>0</v>
      </c>
      <c r="MP62" s="1460">
        <f t="shared" si="824"/>
        <v>0</v>
      </c>
      <c r="MQ62" s="1460">
        <f t="shared" ref="MC62:MR78" si="840">IF(MQ$12&lt;$AO62,0,IF(MQ$12&lt;=$AU62,(MQ$8-$LW62)*$D62/12,IF(MQ$12&gt;=$BF62,(MQ$8-$LZ62)*$D62/12,IF(MQ$12&gt;=$BE62,0,IF(MQ$12&gt;=$BA62,(MQ$8-$LY62)*$D62/12,IF(MQ$12&gt;=$AZ62,0,IF(MQ$12&gt;=$AV62,(MQ$8-$LX62)*$D62/12,0)))))))</f>
        <v>0</v>
      </c>
      <c r="MR62" s="1460">
        <f t="shared" si="840"/>
        <v>0</v>
      </c>
      <c r="MS62" s="1460">
        <f t="shared" si="828"/>
        <v>0</v>
      </c>
      <c r="MT62" s="1460">
        <f t="shared" si="828"/>
        <v>0</v>
      </c>
      <c r="MU62" s="1460">
        <f t="shared" si="828"/>
        <v>0</v>
      </c>
      <c r="MV62" s="1460">
        <f t="shared" si="828"/>
        <v>0</v>
      </c>
      <c r="MW62" s="1460">
        <f t="shared" si="828"/>
        <v>0</v>
      </c>
      <c r="MX62" s="1460">
        <f t="shared" si="828"/>
        <v>0</v>
      </c>
      <c r="MY62" s="1460">
        <f t="shared" si="828"/>
        <v>0</v>
      </c>
      <c r="MZ62" s="1460">
        <f t="shared" si="828"/>
        <v>0</v>
      </c>
      <c r="NA62" s="1460">
        <f t="shared" si="828"/>
        <v>0</v>
      </c>
      <c r="NB62" s="1460">
        <f t="shared" si="828"/>
        <v>0</v>
      </c>
      <c r="NC62" s="1460">
        <f t="shared" si="828"/>
        <v>0</v>
      </c>
      <c r="ND62" s="1460">
        <f t="shared" si="828"/>
        <v>0</v>
      </c>
      <c r="NE62" s="1460">
        <f t="shared" si="828"/>
        <v>0</v>
      </c>
      <c r="NF62" s="1460">
        <f t="shared" si="828"/>
        <v>0</v>
      </c>
      <c r="NG62" s="1460">
        <f t="shared" si="828"/>
        <v>0</v>
      </c>
      <c r="NH62" s="1460">
        <f t="shared" si="828"/>
        <v>0</v>
      </c>
      <c r="NI62" s="1460">
        <f t="shared" si="829"/>
        <v>0</v>
      </c>
      <c r="NJ62" s="1460">
        <f t="shared" si="829"/>
        <v>0</v>
      </c>
      <c r="NK62" s="1460">
        <f t="shared" si="829"/>
        <v>0</v>
      </c>
      <c r="NL62" s="1460">
        <f t="shared" si="829"/>
        <v>0</v>
      </c>
      <c r="NM62" s="1460">
        <f t="shared" si="829"/>
        <v>0</v>
      </c>
      <c r="NN62" s="1460">
        <f t="shared" si="829"/>
        <v>0</v>
      </c>
      <c r="NO62" s="1460">
        <f t="shared" si="829"/>
        <v>0</v>
      </c>
      <c r="NP62" s="1460">
        <f t="shared" si="829"/>
        <v>0</v>
      </c>
      <c r="NQ62" s="1460">
        <f t="shared" si="829"/>
        <v>0</v>
      </c>
      <c r="NR62" s="1460">
        <f t="shared" si="829"/>
        <v>0</v>
      </c>
      <c r="NS62" s="1460">
        <f t="shared" si="829"/>
        <v>0</v>
      </c>
      <c r="NT62" s="1460">
        <f t="shared" si="829"/>
        <v>0</v>
      </c>
      <c r="NU62" s="1460">
        <f t="shared" si="829"/>
        <v>0</v>
      </c>
      <c r="NV62" s="1460">
        <f t="shared" si="829"/>
        <v>0</v>
      </c>
      <c r="NW62" s="1460">
        <f t="shared" si="829"/>
        <v>0</v>
      </c>
      <c r="NX62" s="1460">
        <f t="shared" si="829"/>
        <v>0</v>
      </c>
      <c r="NY62" s="1460">
        <f t="shared" si="830"/>
        <v>0</v>
      </c>
      <c r="NZ62" s="1460">
        <f t="shared" si="830"/>
        <v>0</v>
      </c>
      <c r="OA62" s="1460">
        <f t="shared" si="830"/>
        <v>0</v>
      </c>
      <c r="OB62" s="1460">
        <f t="shared" si="830"/>
        <v>0</v>
      </c>
      <c r="OC62" s="1460">
        <f t="shared" si="830"/>
        <v>0</v>
      </c>
      <c r="OD62" s="1460">
        <f t="shared" si="830"/>
        <v>0</v>
      </c>
      <c r="OE62" s="1460">
        <f t="shared" si="830"/>
        <v>0</v>
      </c>
      <c r="OF62" s="1460">
        <f t="shared" si="830"/>
        <v>0</v>
      </c>
      <c r="OG62" s="1460">
        <f t="shared" si="830"/>
        <v>0</v>
      </c>
      <c r="OH62" s="1460">
        <f t="shared" si="830"/>
        <v>0</v>
      </c>
      <c r="OI62" s="1460">
        <f t="shared" si="830"/>
        <v>0</v>
      </c>
      <c r="OJ62" s="1460">
        <f t="shared" si="830"/>
        <v>0</v>
      </c>
      <c r="OK62" s="1460">
        <f t="shared" si="830"/>
        <v>0</v>
      </c>
      <c r="OL62" s="1460">
        <f t="shared" si="830"/>
        <v>0</v>
      </c>
      <c r="OM62" s="1460">
        <f t="shared" si="830"/>
        <v>0</v>
      </c>
      <c r="ON62" s="1460">
        <f t="shared" si="830"/>
        <v>0</v>
      </c>
      <c r="OO62" s="1460">
        <f t="shared" si="813"/>
        <v>0</v>
      </c>
      <c r="OP62" s="1460">
        <f t="shared" si="825"/>
        <v>0</v>
      </c>
      <c r="OQ62" s="1460">
        <f t="shared" si="825"/>
        <v>0</v>
      </c>
      <c r="OR62" s="1460">
        <f t="shared" si="825"/>
        <v>0</v>
      </c>
      <c r="OS62" s="1460">
        <f t="shared" si="825"/>
        <v>0</v>
      </c>
      <c r="OT62" s="1460">
        <f t="shared" si="825"/>
        <v>0</v>
      </c>
      <c r="OU62" s="1460">
        <f t="shared" si="825"/>
        <v>0</v>
      </c>
      <c r="OV62" s="1460">
        <f t="shared" si="825"/>
        <v>0</v>
      </c>
      <c r="OW62" s="1460">
        <f t="shared" si="825"/>
        <v>0</v>
      </c>
      <c r="OX62" s="1460">
        <f t="shared" si="825"/>
        <v>0</v>
      </c>
      <c r="OY62" s="1460">
        <f t="shared" si="825"/>
        <v>0</v>
      </c>
      <c r="OZ62" s="1460">
        <f t="shared" si="825"/>
        <v>0</v>
      </c>
      <c r="PA62" s="1460">
        <f t="shared" si="825"/>
        <v>0</v>
      </c>
      <c r="PB62" s="1460">
        <f t="shared" si="825"/>
        <v>0</v>
      </c>
      <c r="PC62" s="1460">
        <f t="shared" si="825"/>
        <v>0</v>
      </c>
      <c r="PD62" s="1460">
        <f t="shared" si="825"/>
        <v>0</v>
      </c>
      <c r="PE62" s="1460">
        <f t="shared" si="825"/>
        <v>0</v>
      </c>
      <c r="PF62" s="1460">
        <f t="shared" si="826"/>
        <v>0</v>
      </c>
      <c r="PG62" s="1460">
        <f t="shared" si="826"/>
        <v>0</v>
      </c>
      <c r="PH62" s="1460">
        <f t="shared" si="826"/>
        <v>0</v>
      </c>
      <c r="PI62" s="1460">
        <f t="shared" si="826"/>
        <v>0</v>
      </c>
      <c r="PJ62" s="1460">
        <f t="shared" si="826"/>
        <v>0</v>
      </c>
      <c r="PK62" s="1460">
        <f t="shared" si="826"/>
        <v>0</v>
      </c>
      <c r="PL62" s="1460">
        <f t="shared" si="826"/>
        <v>0</v>
      </c>
      <c r="PM62" s="1460">
        <f t="shared" si="826"/>
        <v>0</v>
      </c>
      <c r="PN62" s="1460">
        <f t="shared" si="826"/>
        <v>0</v>
      </c>
      <c r="PO62" s="1460">
        <f t="shared" si="826"/>
        <v>0</v>
      </c>
      <c r="PP62" s="1460">
        <f t="shared" si="826"/>
        <v>0</v>
      </c>
      <c r="PQ62" s="1460">
        <f t="shared" si="826"/>
        <v>0</v>
      </c>
      <c r="PR62" s="1460">
        <f t="shared" si="826"/>
        <v>0</v>
      </c>
      <c r="PS62" s="1460">
        <f t="shared" si="826"/>
        <v>0</v>
      </c>
      <c r="PT62" s="1460">
        <f t="shared" si="826"/>
        <v>0</v>
      </c>
      <c r="PU62" s="1460">
        <f t="shared" si="826"/>
        <v>0</v>
      </c>
      <c r="PV62" s="1460">
        <f t="shared" si="827"/>
        <v>0</v>
      </c>
      <c r="PW62" s="1460">
        <f t="shared" si="827"/>
        <v>0</v>
      </c>
      <c r="PX62" s="1460">
        <f t="shared" si="827"/>
        <v>0</v>
      </c>
      <c r="PY62" s="1460">
        <f t="shared" si="827"/>
        <v>0</v>
      </c>
      <c r="PZ62" s="1460">
        <f t="shared" si="827"/>
        <v>0</v>
      </c>
      <c r="QA62" s="1460">
        <f t="shared" si="827"/>
        <v>0</v>
      </c>
      <c r="QB62" s="1460">
        <f t="shared" si="827"/>
        <v>0</v>
      </c>
      <c r="QC62" s="1460">
        <f t="shared" si="827"/>
        <v>0</v>
      </c>
      <c r="QD62" s="1460">
        <f t="shared" si="827"/>
        <v>0</v>
      </c>
      <c r="QE62" s="1460">
        <f t="shared" si="827"/>
        <v>0</v>
      </c>
      <c r="QF62" s="1460">
        <f t="shared" si="827"/>
        <v>0</v>
      </c>
      <c r="QG62" s="1460">
        <f t="shared" si="827"/>
        <v>0</v>
      </c>
      <c r="QH62" s="1460">
        <f t="shared" si="827"/>
        <v>0</v>
      </c>
      <c r="QI62" s="1460">
        <f t="shared" si="827"/>
        <v>0</v>
      </c>
      <c r="QJ62" s="1460">
        <f t="shared" si="827"/>
        <v>0</v>
      </c>
      <c r="QK62" s="1460">
        <f t="shared" si="827"/>
        <v>0</v>
      </c>
      <c r="QL62" s="1460">
        <f t="shared" si="809"/>
        <v>0</v>
      </c>
      <c r="QM62" s="1460">
        <f t="shared" si="809"/>
        <v>0</v>
      </c>
      <c r="QN62" s="1460">
        <f t="shared" si="809"/>
        <v>0</v>
      </c>
      <c r="QO62" s="1460">
        <f t="shared" si="809"/>
        <v>0</v>
      </c>
      <c r="QP62" s="1460">
        <f t="shared" si="809"/>
        <v>0</v>
      </c>
      <c r="QQ62" s="1460">
        <f t="shared" si="809"/>
        <v>0</v>
      </c>
    </row>
    <row r="63" spans="1:459" s="1466" customFormat="1" ht="22.5" customHeight="1">
      <c r="A63" s="1468"/>
      <c r="B63" s="1469"/>
      <c r="C63" s="1469"/>
      <c r="D63" s="1470"/>
      <c r="E63" s="1471"/>
      <c r="F63" s="1472"/>
      <c r="G63" s="1472"/>
      <c r="H63" s="1473">
        <f t="shared" si="639"/>
        <v>0</v>
      </c>
      <c r="I63" s="1474">
        <v>0</v>
      </c>
      <c r="J63" s="1475">
        <f t="shared" si="437"/>
        <v>0</v>
      </c>
      <c r="K63" s="1476">
        <v>0</v>
      </c>
      <c r="L63" s="1477">
        <f t="shared" si="640"/>
        <v>0</v>
      </c>
      <c r="M63" s="1477">
        <f t="shared" si="641"/>
        <v>0</v>
      </c>
      <c r="N63" s="1478"/>
      <c r="O63" s="1479">
        <v>0</v>
      </c>
      <c r="P63" s="1480">
        <v>0</v>
      </c>
      <c r="Q63" s="1828">
        <v>0</v>
      </c>
      <c r="R63" s="1831">
        <f t="shared" si="642"/>
        <v>0</v>
      </c>
      <c r="S63" s="1481">
        <f>IF(AND(SUM(O63:Q63)=0,N63="NNN"),MIN('Operating History and Pro Forma'!$M$33,'Operating History and Pro Forma'!$T$15)*D63,SUM(O63:Q63)*D63)</f>
        <v>0</v>
      </c>
      <c r="T63" s="1482">
        <f t="shared" si="643"/>
        <v>0</v>
      </c>
      <c r="U63" s="1483">
        <f t="shared" si="644"/>
        <v>0</v>
      </c>
      <c r="V63" s="1480"/>
      <c r="W63" s="1514"/>
      <c r="X63" s="1486" t="str">
        <f t="shared" si="645"/>
        <v/>
      </c>
      <c r="Y63" s="1487">
        <f t="shared" si="646"/>
        <v>0</v>
      </c>
      <c r="Z63" s="1488"/>
      <c r="AA63" s="1488"/>
      <c r="AB63" s="1488"/>
      <c r="AC63" s="1488"/>
      <c r="AD63" s="1489">
        <f t="shared" si="647"/>
        <v>0</v>
      </c>
      <c r="AE63" s="1490" t="str">
        <f t="shared" si="648"/>
        <v/>
      </c>
      <c r="AF63" s="1491">
        <f t="shared" si="649"/>
        <v>0</v>
      </c>
      <c r="AG63" s="1492">
        <f t="shared" si="650"/>
        <v>0</v>
      </c>
      <c r="AH63" s="1493">
        <f t="shared" si="802"/>
        <v>0</v>
      </c>
      <c r="AI63" s="1493">
        <f t="shared" si="802"/>
        <v>0</v>
      </c>
      <c r="AJ63" s="1494">
        <f t="shared" si="802"/>
        <v>0</v>
      </c>
      <c r="AK63" s="1494">
        <f t="shared" si="802"/>
        <v>0</v>
      </c>
      <c r="AL63" s="1495">
        <f t="shared" si="802"/>
        <v>0</v>
      </c>
      <c r="AM63" s="1496">
        <f t="shared" si="802"/>
        <v>0</v>
      </c>
      <c r="AN63" s="1497">
        <f t="shared" si="399"/>
        <v>0</v>
      </c>
      <c r="AO63" s="1498">
        <f t="shared" si="443"/>
        <v>0</v>
      </c>
      <c r="AP63" s="1499">
        <f t="shared" si="651"/>
        <v>0</v>
      </c>
      <c r="AQ63" s="1500">
        <f t="shared" si="652"/>
        <v>0</v>
      </c>
      <c r="AR63" s="1501">
        <f t="shared" si="653"/>
        <v>0</v>
      </c>
      <c r="AS63" s="1498">
        <f t="shared" si="403"/>
        <v>0</v>
      </c>
      <c r="AT63" s="1501">
        <f t="shared" si="654"/>
        <v>0</v>
      </c>
      <c r="AU63" s="1498">
        <f t="shared" si="655"/>
        <v>1</v>
      </c>
      <c r="AV63" s="1498">
        <f t="shared" si="656"/>
        <v>2</v>
      </c>
      <c r="AW63" s="1499">
        <f t="shared" si="657"/>
        <v>0</v>
      </c>
      <c r="AX63" s="1502">
        <f t="shared" si="658"/>
        <v>0</v>
      </c>
      <c r="AY63" s="1503">
        <f t="shared" si="659"/>
        <v>0</v>
      </c>
      <c r="AZ63" s="1498">
        <f t="shared" si="660"/>
        <v>2</v>
      </c>
      <c r="BA63" s="1498">
        <f t="shared" si="661"/>
        <v>3</v>
      </c>
      <c r="BB63" s="1499">
        <f t="shared" si="662"/>
        <v>0</v>
      </c>
      <c r="BC63" s="1502">
        <f t="shared" si="663"/>
        <v>0</v>
      </c>
      <c r="BD63" s="1503">
        <f t="shared" si="664"/>
        <v>0</v>
      </c>
      <c r="BE63" s="1498">
        <f t="shared" si="665"/>
        <v>3</v>
      </c>
      <c r="BF63" s="1498">
        <f t="shared" si="666"/>
        <v>4</v>
      </c>
      <c r="BG63" s="1499">
        <f t="shared" si="667"/>
        <v>0</v>
      </c>
      <c r="BH63" s="1502">
        <f t="shared" si="668"/>
        <v>0</v>
      </c>
      <c r="BI63" s="1502">
        <f t="shared" si="669"/>
        <v>0</v>
      </c>
      <c r="BJ63" s="1504">
        <f t="shared" si="670"/>
        <v>1900</v>
      </c>
      <c r="BK63" s="1505" t="str">
        <f t="shared" si="671"/>
        <v/>
      </c>
      <c r="BL63" s="1506"/>
      <c r="BM63" s="1507">
        <f t="shared" si="672"/>
        <v>0</v>
      </c>
      <c r="BN63" s="1508">
        <f t="shared" si="839"/>
        <v>0</v>
      </c>
      <c r="BO63" s="1508">
        <f t="shared" si="839"/>
        <v>0</v>
      </c>
      <c r="BP63" s="1508">
        <f t="shared" si="839"/>
        <v>0</v>
      </c>
      <c r="BQ63" s="1508">
        <f t="shared" si="839"/>
        <v>0</v>
      </c>
      <c r="BR63" s="1508">
        <f t="shared" si="839"/>
        <v>0</v>
      </c>
      <c r="BS63" s="1508">
        <f t="shared" si="839"/>
        <v>0</v>
      </c>
      <c r="BT63" s="1508">
        <f t="shared" si="839"/>
        <v>0</v>
      </c>
      <c r="BU63" s="1508">
        <f t="shared" si="839"/>
        <v>0</v>
      </c>
      <c r="BV63" s="1508">
        <f t="shared" si="839"/>
        <v>0</v>
      </c>
      <c r="BW63" s="1508">
        <f t="shared" si="839"/>
        <v>0</v>
      </c>
      <c r="BX63" s="1508">
        <f t="shared" si="839"/>
        <v>0</v>
      </c>
      <c r="BY63" s="1507">
        <f t="shared" si="839"/>
        <v>0</v>
      </c>
      <c r="BZ63" s="1508">
        <f t="shared" si="839"/>
        <v>0</v>
      </c>
      <c r="CA63" s="1508">
        <f t="shared" si="839"/>
        <v>0</v>
      </c>
      <c r="CB63" s="1508">
        <f t="shared" si="839"/>
        <v>0</v>
      </c>
      <c r="CC63" s="1508">
        <f t="shared" si="839"/>
        <v>0</v>
      </c>
      <c r="CD63" s="1508">
        <f t="shared" si="831"/>
        <v>0</v>
      </c>
      <c r="CE63" s="1508">
        <f t="shared" si="831"/>
        <v>0</v>
      </c>
      <c r="CF63" s="1508">
        <f t="shared" si="831"/>
        <v>0</v>
      </c>
      <c r="CG63" s="1508">
        <f t="shared" si="831"/>
        <v>0</v>
      </c>
      <c r="CH63" s="1508">
        <f t="shared" si="831"/>
        <v>0</v>
      </c>
      <c r="CI63" s="1508">
        <f t="shared" si="831"/>
        <v>0</v>
      </c>
      <c r="CJ63" s="1509">
        <f t="shared" si="831"/>
        <v>0</v>
      </c>
      <c r="CK63" s="1507">
        <f t="shared" si="831"/>
        <v>0</v>
      </c>
      <c r="CL63" s="1508">
        <f t="shared" si="831"/>
        <v>0</v>
      </c>
      <c r="CM63" s="1508">
        <f t="shared" si="831"/>
        <v>0</v>
      </c>
      <c r="CN63" s="1508">
        <f t="shared" si="831"/>
        <v>0</v>
      </c>
      <c r="CO63" s="1508">
        <f t="shared" si="831"/>
        <v>0</v>
      </c>
      <c r="CP63" s="1508">
        <f t="shared" si="831"/>
        <v>0</v>
      </c>
      <c r="CQ63" s="1508">
        <f t="shared" si="831"/>
        <v>0</v>
      </c>
      <c r="CR63" s="1508">
        <f t="shared" si="831"/>
        <v>0</v>
      </c>
      <c r="CS63" s="1508">
        <f t="shared" si="831"/>
        <v>0</v>
      </c>
      <c r="CT63" s="1508">
        <f t="shared" si="832"/>
        <v>0</v>
      </c>
      <c r="CU63" s="1508">
        <f t="shared" si="832"/>
        <v>0</v>
      </c>
      <c r="CV63" s="1509">
        <f t="shared" si="832"/>
        <v>0</v>
      </c>
      <c r="CW63" s="1508">
        <f t="shared" si="832"/>
        <v>0</v>
      </c>
      <c r="CX63" s="1508">
        <f t="shared" si="832"/>
        <v>0</v>
      </c>
      <c r="CY63" s="1508">
        <f t="shared" si="832"/>
        <v>0</v>
      </c>
      <c r="CZ63" s="1508">
        <f t="shared" si="832"/>
        <v>0</v>
      </c>
      <c r="DA63" s="1508">
        <f t="shared" si="832"/>
        <v>0</v>
      </c>
      <c r="DB63" s="1508">
        <f t="shared" si="832"/>
        <v>0</v>
      </c>
      <c r="DC63" s="1508">
        <f t="shared" si="832"/>
        <v>0</v>
      </c>
      <c r="DD63" s="1508">
        <f t="shared" si="832"/>
        <v>0</v>
      </c>
      <c r="DE63" s="1508">
        <f t="shared" si="832"/>
        <v>0</v>
      </c>
      <c r="DF63" s="1508">
        <f t="shared" si="832"/>
        <v>0</v>
      </c>
      <c r="DG63" s="1508">
        <f t="shared" si="832"/>
        <v>0</v>
      </c>
      <c r="DH63" s="1509">
        <f t="shared" si="832"/>
        <v>0</v>
      </c>
      <c r="DI63" s="1508">
        <f t="shared" si="832"/>
        <v>0</v>
      </c>
      <c r="DJ63" s="1508">
        <f t="shared" si="833"/>
        <v>0</v>
      </c>
      <c r="DK63" s="1508">
        <f t="shared" si="833"/>
        <v>0</v>
      </c>
      <c r="DL63" s="1508">
        <f t="shared" si="833"/>
        <v>0</v>
      </c>
      <c r="DM63" s="1508">
        <f t="shared" si="833"/>
        <v>0</v>
      </c>
      <c r="DN63" s="1508">
        <f t="shared" si="833"/>
        <v>0</v>
      </c>
      <c r="DO63" s="1508">
        <f t="shared" si="833"/>
        <v>0</v>
      </c>
      <c r="DP63" s="1508">
        <f t="shared" si="833"/>
        <v>0</v>
      </c>
      <c r="DQ63" s="1508">
        <f t="shared" si="833"/>
        <v>0</v>
      </c>
      <c r="DR63" s="1508">
        <f t="shared" si="833"/>
        <v>0</v>
      </c>
      <c r="DS63" s="1508">
        <f t="shared" si="833"/>
        <v>0</v>
      </c>
      <c r="DT63" s="1509">
        <f t="shared" si="833"/>
        <v>0</v>
      </c>
      <c r="DU63" s="1507">
        <f t="shared" si="833"/>
        <v>0</v>
      </c>
      <c r="DV63" s="1508">
        <f t="shared" si="833"/>
        <v>0</v>
      </c>
      <c r="DW63" s="1508">
        <f t="shared" si="833"/>
        <v>0</v>
      </c>
      <c r="DX63" s="1508">
        <f t="shared" si="833"/>
        <v>0</v>
      </c>
      <c r="DY63" s="1508">
        <f t="shared" si="833"/>
        <v>0</v>
      </c>
      <c r="DZ63" s="1508">
        <f t="shared" si="834"/>
        <v>0</v>
      </c>
      <c r="EA63" s="1508">
        <f t="shared" si="834"/>
        <v>0</v>
      </c>
      <c r="EB63" s="1508">
        <f t="shared" si="834"/>
        <v>0</v>
      </c>
      <c r="EC63" s="1508">
        <f t="shared" si="834"/>
        <v>0</v>
      </c>
      <c r="ED63" s="1508">
        <f t="shared" si="834"/>
        <v>0</v>
      </c>
      <c r="EE63" s="1508">
        <f t="shared" si="834"/>
        <v>0</v>
      </c>
      <c r="EF63" s="1508">
        <f t="shared" si="834"/>
        <v>0</v>
      </c>
      <c r="EG63" s="1507">
        <f t="shared" si="834"/>
        <v>0</v>
      </c>
      <c r="EH63" s="1508">
        <f t="shared" si="834"/>
        <v>0</v>
      </c>
      <c r="EI63" s="1508">
        <f t="shared" si="834"/>
        <v>0</v>
      </c>
      <c r="EJ63" s="1508">
        <f t="shared" si="834"/>
        <v>0</v>
      </c>
      <c r="EK63" s="1508">
        <f t="shared" si="834"/>
        <v>0</v>
      </c>
      <c r="EL63" s="1508">
        <f t="shared" si="834"/>
        <v>0</v>
      </c>
      <c r="EM63" s="1508">
        <f t="shared" si="834"/>
        <v>0</v>
      </c>
      <c r="EN63" s="1508">
        <f t="shared" si="834"/>
        <v>0</v>
      </c>
      <c r="EO63" s="1508">
        <f t="shared" si="834"/>
        <v>0</v>
      </c>
      <c r="EP63" s="1508">
        <f t="shared" si="835"/>
        <v>0</v>
      </c>
      <c r="EQ63" s="1508">
        <f t="shared" si="835"/>
        <v>0</v>
      </c>
      <c r="ER63" s="1509">
        <f t="shared" si="835"/>
        <v>0</v>
      </c>
      <c r="ES63" s="1507">
        <f t="shared" si="835"/>
        <v>0</v>
      </c>
      <c r="ET63" s="1508">
        <f t="shared" si="835"/>
        <v>0</v>
      </c>
      <c r="EU63" s="1508">
        <f t="shared" si="835"/>
        <v>0</v>
      </c>
      <c r="EV63" s="1508">
        <f t="shared" si="835"/>
        <v>0</v>
      </c>
      <c r="EW63" s="1508">
        <f t="shared" si="835"/>
        <v>0</v>
      </c>
      <c r="EX63" s="1508">
        <f t="shared" si="835"/>
        <v>0</v>
      </c>
      <c r="EY63" s="1508">
        <f t="shared" si="835"/>
        <v>0</v>
      </c>
      <c r="EZ63" s="1508">
        <f t="shared" si="835"/>
        <v>0</v>
      </c>
      <c r="FA63" s="1508">
        <f t="shared" si="835"/>
        <v>0</v>
      </c>
      <c r="FB63" s="1508">
        <f t="shared" si="835"/>
        <v>0</v>
      </c>
      <c r="FC63" s="1508">
        <f t="shared" si="835"/>
        <v>0</v>
      </c>
      <c r="FD63" s="1509">
        <f t="shared" si="835"/>
        <v>0</v>
      </c>
      <c r="FE63" s="1508">
        <f t="shared" si="835"/>
        <v>0</v>
      </c>
      <c r="FF63" s="1508">
        <f t="shared" si="821"/>
        <v>0</v>
      </c>
      <c r="FG63" s="1508">
        <f t="shared" si="836"/>
        <v>0</v>
      </c>
      <c r="FH63" s="1508">
        <f t="shared" si="836"/>
        <v>0</v>
      </c>
      <c r="FI63" s="1508">
        <f t="shared" si="836"/>
        <v>0</v>
      </c>
      <c r="FJ63" s="1508">
        <f t="shared" si="836"/>
        <v>0</v>
      </c>
      <c r="FK63" s="1508">
        <f t="shared" si="836"/>
        <v>0</v>
      </c>
      <c r="FL63" s="1508">
        <f t="shared" si="836"/>
        <v>0</v>
      </c>
      <c r="FM63" s="1508">
        <f t="shared" si="836"/>
        <v>0</v>
      </c>
      <c r="FN63" s="1508">
        <f t="shared" si="836"/>
        <v>0</v>
      </c>
      <c r="FO63" s="1508">
        <f t="shared" si="836"/>
        <v>0</v>
      </c>
      <c r="FP63" s="1509">
        <f t="shared" si="836"/>
        <v>0</v>
      </c>
      <c r="FQ63" s="1508">
        <f t="shared" si="836"/>
        <v>0</v>
      </c>
      <c r="FR63" s="1508">
        <f t="shared" si="836"/>
        <v>0</v>
      </c>
      <c r="FS63" s="1508">
        <f t="shared" si="836"/>
        <v>0</v>
      </c>
      <c r="FT63" s="1508">
        <f t="shared" si="836"/>
        <v>0</v>
      </c>
      <c r="FU63" s="1508">
        <f t="shared" si="836"/>
        <v>0</v>
      </c>
      <c r="FV63" s="1508">
        <f t="shared" si="836"/>
        <v>0</v>
      </c>
      <c r="FW63" s="1508">
        <f t="shared" si="804"/>
        <v>0</v>
      </c>
      <c r="FX63" s="1508">
        <f t="shared" si="804"/>
        <v>0</v>
      </c>
      <c r="FY63" s="1508">
        <f t="shared" si="804"/>
        <v>0</v>
      </c>
      <c r="FZ63" s="1508">
        <f t="shared" si="804"/>
        <v>0</v>
      </c>
      <c r="GA63" s="1508">
        <f t="shared" si="804"/>
        <v>0</v>
      </c>
      <c r="GB63" s="1509">
        <f t="shared" si="804"/>
        <v>0</v>
      </c>
      <c r="GC63" s="1506"/>
      <c r="GD63" s="1458">
        <f t="shared" si="673"/>
        <v>1</v>
      </c>
      <c r="GE63" s="1510">
        <f t="shared" si="815"/>
        <v>0</v>
      </c>
      <c r="GF63" s="1511">
        <f t="shared" si="815"/>
        <v>0</v>
      </c>
      <c r="GG63" s="1511">
        <f t="shared" si="815"/>
        <v>0</v>
      </c>
      <c r="GH63" s="1511">
        <f t="shared" si="815"/>
        <v>0</v>
      </c>
      <c r="GI63" s="1511">
        <f t="shared" si="815"/>
        <v>0</v>
      </c>
      <c r="GJ63" s="1511">
        <f t="shared" si="815"/>
        <v>0</v>
      </c>
      <c r="GK63" s="1511">
        <f t="shared" si="815"/>
        <v>0</v>
      </c>
      <c r="GL63" s="1511">
        <f t="shared" si="815"/>
        <v>0</v>
      </c>
      <c r="GM63" s="1511">
        <f t="shared" si="815"/>
        <v>0</v>
      </c>
      <c r="GN63" s="1512">
        <f t="shared" si="815"/>
        <v>0</v>
      </c>
      <c r="GO63" s="1513">
        <f t="shared" si="674"/>
        <v>0</v>
      </c>
      <c r="GP63" s="1506"/>
      <c r="GQ63" s="1510">
        <f t="shared" si="838"/>
        <v>0</v>
      </c>
      <c r="GR63" s="1511">
        <f t="shared" si="837"/>
        <v>0</v>
      </c>
      <c r="GS63" s="1511">
        <f t="shared" si="837"/>
        <v>0</v>
      </c>
      <c r="GT63" s="1511">
        <f t="shared" si="837"/>
        <v>0</v>
      </c>
      <c r="GU63" s="1511">
        <f t="shared" si="837"/>
        <v>0</v>
      </c>
      <c r="GV63" s="1511">
        <f t="shared" si="837"/>
        <v>0</v>
      </c>
      <c r="GW63" s="1511">
        <f t="shared" si="837"/>
        <v>0</v>
      </c>
      <c r="GX63" s="1511">
        <f t="shared" si="837"/>
        <v>0</v>
      </c>
      <c r="GY63" s="1511">
        <f t="shared" si="837"/>
        <v>0</v>
      </c>
      <c r="GZ63" s="1512">
        <f t="shared" si="837"/>
        <v>0</v>
      </c>
      <c r="HA63" s="1513">
        <f t="shared" si="675"/>
        <v>0</v>
      </c>
      <c r="HB63" s="1506">
        <f t="shared" si="676"/>
        <v>1</v>
      </c>
      <c r="HC63" s="1506"/>
      <c r="HD63" s="1508">
        <f t="shared" si="677"/>
        <v>0</v>
      </c>
      <c r="HE63" s="1460">
        <f t="shared" si="678"/>
        <v>0</v>
      </c>
      <c r="HF63" s="1460">
        <f t="shared" si="679"/>
        <v>0</v>
      </c>
      <c r="HG63" s="1460">
        <f t="shared" si="680"/>
        <v>0</v>
      </c>
      <c r="HH63" s="1460">
        <f t="shared" si="681"/>
        <v>0</v>
      </c>
      <c r="HI63" s="1460">
        <f t="shared" si="682"/>
        <v>0</v>
      </c>
      <c r="HJ63" s="1460">
        <f t="shared" si="683"/>
        <v>0</v>
      </c>
      <c r="HK63" s="1460">
        <f t="shared" si="684"/>
        <v>0</v>
      </c>
      <c r="HL63" s="1460">
        <f t="shared" si="685"/>
        <v>0</v>
      </c>
      <c r="HM63" s="1460">
        <f t="shared" si="686"/>
        <v>0</v>
      </c>
      <c r="HN63" s="1460">
        <f t="shared" si="687"/>
        <v>0</v>
      </c>
      <c r="HO63" s="1460">
        <f t="shared" si="688"/>
        <v>0</v>
      </c>
      <c r="HP63" s="1460">
        <f t="shared" si="689"/>
        <v>0</v>
      </c>
      <c r="HQ63" s="1460">
        <f t="shared" si="690"/>
        <v>0</v>
      </c>
      <c r="HR63" s="1460">
        <f t="shared" si="691"/>
        <v>0</v>
      </c>
      <c r="HS63" s="1460">
        <f t="shared" si="692"/>
        <v>0</v>
      </c>
      <c r="HT63" s="1460">
        <f t="shared" si="693"/>
        <v>0</v>
      </c>
      <c r="HU63" s="1460">
        <f t="shared" si="694"/>
        <v>0</v>
      </c>
      <c r="HV63" s="1460">
        <f t="shared" si="695"/>
        <v>0</v>
      </c>
      <c r="HW63" s="1460">
        <f t="shared" si="696"/>
        <v>0</v>
      </c>
      <c r="HX63" s="1460">
        <f t="shared" si="697"/>
        <v>0</v>
      </c>
      <c r="HY63" s="1460">
        <f t="shared" si="698"/>
        <v>0</v>
      </c>
      <c r="HZ63" s="1460">
        <f t="shared" si="699"/>
        <v>0</v>
      </c>
      <c r="IA63" s="1460">
        <f t="shared" si="700"/>
        <v>0</v>
      </c>
      <c r="IB63" s="1460">
        <f t="shared" si="701"/>
        <v>0</v>
      </c>
      <c r="IC63" s="1460">
        <f t="shared" si="702"/>
        <v>0</v>
      </c>
      <c r="ID63" s="1460">
        <f t="shared" si="703"/>
        <v>0</v>
      </c>
      <c r="IE63" s="1460">
        <f t="shared" si="704"/>
        <v>0</v>
      </c>
      <c r="IF63" s="1460">
        <f t="shared" si="705"/>
        <v>0</v>
      </c>
      <c r="IG63" s="1460">
        <f t="shared" si="706"/>
        <v>0</v>
      </c>
      <c r="IH63" s="1460">
        <f t="shared" si="707"/>
        <v>0</v>
      </c>
      <c r="II63" s="1460">
        <f t="shared" si="708"/>
        <v>0</v>
      </c>
      <c r="IJ63" s="1460">
        <f t="shared" si="709"/>
        <v>0</v>
      </c>
      <c r="IK63" s="1460">
        <f t="shared" si="710"/>
        <v>0</v>
      </c>
      <c r="IL63" s="1460">
        <f t="shared" si="711"/>
        <v>0</v>
      </c>
      <c r="IM63" s="1460">
        <f t="shared" si="712"/>
        <v>0</v>
      </c>
      <c r="IN63" s="1460">
        <f t="shared" si="713"/>
        <v>0</v>
      </c>
      <c r="IO63" s="1460">
        <f t="shared" si="714"/>
        <v>0</v>
      </c>
      <c r="IP63" s="1460">
        <f t="shared" si="715"/>
        <v>0</v>
      </c>
      <c r="IQ63" s="1460">
        <f t="shared" si="716"/>
        <v>0</v>
      </c>
      <c r="IR63" s="1460">
        <f t="shared" si="717"/>
        <v>0</v>
      </c>
      <c r="IS63" s="1460">
        <f t="shared" si="718"/>
        <v>0</v>
      </c>
      <c r="IT63" s="1460">
        <f t="shared" si="719"/>
        <v>0</v>
      </c>
      <c r="IU63" s="1460">
        <f t="shared" si="720"/>
        <v>0</v>
      </c>
      <c r="IV63" s="1460">
        <f t="shared" si="721"/>
        <v>0</v>
      </c>
      <c r="IW63" s="1460">
        <f t="shared" si="722"/>
        <v>0</v>
      </c>
      <c r="IX63" s="1460">
        <f t="shared" si="723"/>
        <v>0</v>
      </c>
      <c r="IY63" s="1460">
        <f t="shared" si="724"/>
        <v>0</v>
      </c>
      <c r="IZ63" s="1460">
        <f t="shared" si="725"/>
        <v>0</v>
      </c>
      <c r="JA63" s="1460">
        <f t="shared" si="726"/>
        <v>0</v>
      </c>
      <c r="JB63" s="1460">
        <f t="shared" si="727"/>
        <v>0</v>
      </c>
      <c r="JC63" s="1460">
        <f t="shared" si="728"/>
        <v>0</v>
      </c>
      <c r="JD63" s="1460">
        <f t="shared" si="729"/>
        <v>0</v>
      </c>
      <c r="JE63" s="1460">
        <f t="shared" si="730"/>
        <v>0</v>
      </c>
      <c r="JF63" s="1460">
        <f t="shared" si="731"/>
        <v>0</v>
      </c>
      <c r="JG63" s="1460">
        <f t="shared" si="732"/>
        <v>0</v>
      </c>
      <c r="JH63" s="1460">
        <f t="shared" si="733"/>
        <v>0</v>
      </c>
      <c r="JI63" s="1460">
        <f t="shared" si="734"/>
        <v>0</v>
      </c>
      <c r="JJ63" s="1460">
        <f t="shared" si="735"/>
        <v>0</v>
      </c>
      <c r="JK63" s="1460">
        <f t="shared" si="736"/>
        <v>0</v>
      </c>
      <c r="JL63" s="1460">
        <f t="shared" si="737"/>
        <v>0</v>
      </c>
      <c r="JM63" s="1460">
        <f t="shared" si="738"/>
        <v>0</v>
      </c>
      <c r="JN63" s="1460">
        <f t="shared" si="739"/>
        <v>0</v>
      </c>
      <c r="JO63" s="1460">
        <f t="shared" si="740"/>
        <v>0</v>
      </c>
      <c r="JP63" s="1460">
        <f t="shared" si="741"/>
        <v>0</v>
      </c>
      <c r="JQ63" s="1460">
        <f t="shared" si="742"/>
        <v>0</v>
      </c>
      <c r="JR63" s="1460">
        <f t="shared" si="743"/>
        <v>0</v>
      </c>
      <c r="JS63" s="1460">
        <f t="shared" si="744"/>
        <v>0</v>
      </c>
      <c r="JT63" s="1460">
        <f t="shared" si="745"/>
        <v>0</v>
      </c>
      <c r="JU63" s="1460">
        <f t="shared" si="746"/>
        <v>0</v>
      </c>
      <c r="JV63" s="1460">
        <f t="shared" si="747"/>
        <v>0</v>
      </c>
      <c r="JW63" s="1460">
        <f t="shared" si="748"/>
        <v>0</v>
      </c>
      <c r="JX63" s="1460">
        <f t="shared" si="749"/>
        <v>0</v>
      </c>
      <c r="JY63" s="1460">
        <f t="shared" si="750"/>
        <v>0</v>
      </c>
      <c r="JZ63" s="1460">
        <f t="shared" si="751"/>
        <v>0</v>
      </c>
      <c r="KA63" s="1460">
        <f t="shared" si="752"/>
        <v>0</v>
      </c>
      <c r="KB63" s="1460">
        <f t="shared" si="753"/>
        <v>0</v>
      </c>
      <c r="KC63" s="1460">
        <f t="shared" si="754"/>
        <v>0</v>
      </c>
      <c r="KD63" s="1460">
        <f t="shared" si="755"/>
        <v>0</v>
      </c>
      <c r="KE63" s="1460">
        <f t="shared" si="756"/>
        <v>0</v>
      </c>
      <c r="KF63" s="1460">
        <f t="shared" si="757"/>
        <v>0</v>
      </c>
      <c r="KG63" s="1460">
        <f t="shared" si="758"/>
        <v>0</v>
      </c>
      <c r="KH63" s="1460">
        <f t="shared" si="759"/>
        <v>0</v>
      </c>
      <c r="KI63" s="1460">
        <f t="shared" si="760"/>
        <v>0</v>
      </c>
      <c r="KJ63" s="1460">
        <f t="shared" si="761"/>
        <v>0</v>
      </c>
      <c r="KK63" s="1460">
        <f t="shared" si="762"/>
        <v>0</v>
      </c>
      <c r="KL63" s="1460">
        <f t="shared" si="763"/>
        <v>0</v>
      </c>
      <c r="KM63" s="1460">
        <f t="shared" si="764"/>
        <v>0</v>
      </c>
      <c r="KN63" s="1460">
        <f t="shared" si="765"/>
        <v>0</v>
      </c>
      <c r="KO63" s="1460">
        <f t="shared" si="766"/>
        <v>0</v>
      </c>
      <c r="KP63" s="1460">
        <f t="shared" si="767"/>
        <v>0</v>
      </c>
      <c r="KQ63" s="1460">
        <f t="shared" si="768"/>
        <v>0</v>
      </c>
      <c r="KR63" s="1460">
        <f t="shared" si="769"/>
        <v>0</v>
      </c>
      <c r="KS63" s="1460">
        <f t="shared" si="770"/>
        <v>0</v>
      </c>
      <c r="KT63" s="1460">
        <f t="shared" si="771"/>
        <v>0</v>
      </c>
      <c r="KU63" s="1460">
        <f t="shared" si="772"/>
        <v>0</v>
      </c>
      <c r="KV63" s="1460">
        <f t="shared" si="773"/>
        <v>0</v>
      </c>
      <c r="KW63" s="1460">
        <f t="shared" si="774"/>
        <v>0</v>
      </c>
      <c r="KX63" s="1460">
        <f t="shared" si="775"/>
        <v>0</v>
      </c>
      <c r="KY63" s="1460">
        <f t="shared" si="776"/>
        <v>0</v>
      </c>
      <c r="KZ63" s="1460">
        <f t="shared" si="777"/>
        <v>0</v>
      </c>
      <c r="LA63" s="1460">
        <f t="shared" si="778"/>
        <v>0</v>
      </c>
      <c r="LB63" s="1460">
        <f t="shared" si="779"/>
        <v>0</v>
      </c>
      <c r="LC63" s="1460">
        <f t="shared" si="780"/>
        <v>0</v>
      </c>
      <c r="LD63" s="1460">
        <f t="shared" si="781"/>
        <v>0</v>
      </c>
      <c r="LE63" s="1460">
        <f t="shared" si="782"/>
        <v>0</v>
      </c>
      <c r="LF63" s="1460">
        <f t="shared" si="783"/>
        <v>0</v>
      </c>
      <c r="LG63" s="1460">
        <f t="shared" si="784"/>
        <v>0</v>
      </c>
      <c r="LH63" s="1460">
        <f t="shared" si="785"/>
        <v>0</v>
      </c>
      <c r="LI63" s="1460">
        <f t="shared" si="786"/>
        <v>0</v>
      </c>
      <c r="LJ63" s="1460">
        <f t="shared" si="787"/>
        <v>0</v>
      </c>
      <c r="LK63" s="1460">
        <f t="shared" si="788"/>
        <v>0</v>
      </c>
      <c r="LL63" s="1460">
        <f t="shared" si="789"/>
        <v>0</v>
      </c>
      <c r="LM63" s="1460">
        <f t="shared" si="790"/>
        <v>0</v>
      </c>
      <c r="LN63" s="1460">
        <f t="shared" si="791"/>
        <v>0</v>
      </c>
      <c r="LO63" s="1460">
        <f t="shared" si="792"/>
        <v>0</v>
      </c>
      <c r="LP63" s="1460">
        <f t="shared" si="793"/>
        <v>0</v>
      </c>
      <c r="LQ63" s="1460">
        <f t="shared" si="794"/>
        <v>0</v>
      </c>
      <c r="LR63" s="1460">
        <f t="shared" si="795"/>
        <v>0</v>
      </c>
      <c r="LS63" s="1460">
        <f t="shared" si="796"/>
        <v>0</v>
      </c>
      <c r="LW63" s="1467">
        <f t="shared" si="797"/>
        <v>0</v>
      </c>
      <c r="LX63" s="1467">
        <f t="shared" si="798"/>
        <v>0</v>
      </c>
      <c r="LY63" s="1467">
        <f t="shared" si="799"/>
        <v>0</v>
      </c>
      <c r="LZ63" s="1467">
        <f t="shared" si="800"/>
        <v>0</v>
      </c>
      <c r="MA63" s="1506"/>
      <c r="MB63" s="1460">
        <f t="shared" si="801"/>
        <v>0</v>
      </c>
      <c r="MC63" s="1460">
        <f t="shared" si="840"/>
        <v>0</v>
      </c>
      <c r="MD63" s="1460">
        <f t="shared" si="840"/>
        <v>0</v>
      </c>
      <c r="ME63" s="1460">
        <f t="shared" si="840"/>
        <v>0</v>
      </c>
      <c r="MF63" s="1460">
        <f t="shared" si="840"/>
        <v>0</v>
      </c>
      <c r="MG63" s="1460">
        <f t="shared" si="840"/>
        <v>0</v>
      </c>
      <c r="MH63" s="1460">
        <f t="shared" si="840"/>
        <v>0</v>
      </c>
      <c r="MI63" s="1460">
        <f t="shared" si="840"/>
        <v>0</v>
      </c>
      <c r="MJ63" s="1460">
        <f t="shared" si="840"/>
        <v>0</v>
      </c>
      <c r="MK63" s="1460">
        <f t="shared" si="840"/>
        <v>0</v>
      </c>
      <c r="ML63" s="1460">
        <f t="shared" si="840"/>
        <v>0</v>
      </c>
      <c r="MM63" s="1460">
        <f t="shared" si="840"/>
        <v>0</v>
      </c>
      <c r="MN63" s="1460">
        <f t="shared" si="840"/>
        <v>0</v>
      </c>
      <c r="MO63" s="1460">
        <f t="shared" si="840"/>
        <v>0</v>
      </c>
      <c r="MP63" s="1460">
        <f t="shared" si="840"/>
        <v>0</v>
      </c>
      <c r="MQ63" s="1460">
        <f t="shared" si="840"/>
        <v>0</v>
      </c>
      <c r="MR63" s="1460">
        <f t="shared" si="840"/>
        <v>0</v>
      </c>
      <c r="MS63" s="1460">
        <f t="shared" si="828"/>
        <v>0</v>
      </c>
      <c r="MT63" s="1460">
        <f t="shared" si="828"/>
        <v>0</v>
      </c>
      <c r="MU63" s="1460">
        <f t="shared" si="828"/>
        <v>0</v>
      </c>
      <c r="MV63" s="1460">
        <f t="shared" si="828"/>
        <v>0</v>
      </c>
      <c r="MW63" s="1460">
        <f t="shared" si="828"/>
        <v>0</v>
      </c>
      <c r="MX63" s="1460">
        <f t="shared" si="828"/>
        <v>0</v>
      </c>
      <c r="MY63" s="1460">
        <f t="shared" si="828"/>
        <v>0</v>
      </c>
      <c r="MZ63" s="1460">
        <f t="shared" si="828"/>
        <v>0</v>
      </c>
      <c r="NA63" s="1460">
        <f t="shared" si="828"/>
        <v>0</v>
      </c>
      <c r="NB63" s="1460">
        <f t="shared" si="828"/>
        <v>0</v>
      </c>
      <c r="NC63" s="1460">
        <f t="shared" si="828"/>
        <v>0</v>
      </c>
      <c r="ND63" s="1460">
        <f t="shared" si="828"/>
        <v>0</v>
      </c>
      <c r="NE63" s="1460">
        <f t="shared" si="828"/>
        <v>0</v>
      </c>
      <c r="NF63" s="1460">
        <f t="shared" si="828"/>
        <v>0</v>
      </c>
      <c r="NG63" s="1460">
        <f t="shared" si="828"/>
        <v>0</v>
      </c>
      <c r="NH63" s="1460">
        <f t="shared" si="828"/>
        <v>0</v>
      </c>
      <c r="NI63" s="1460">
        <f t="shared" si="829"/>
        <v>0</v>
      </c>
      <c r="NJ63" s="1460">
        <f t="shared" si="829"/>
        <v>0</v>
      </c>
      <c r="NK63" s="1460">
        <f t="shared" si="829"/>
        <v>0</v>
      </c>
      <c r="NL63" s="1460">
        <f t="shared" si="829"/>
        <v>0</v>
      </c>
      <c r="NM63" s="1460">
        <f t="shared" si="829"/>
        <v>0</v>
      </c>
      <c r="NN63" s="1460">
        <f t="shared" si="829"/>
        <v>0</v>
      </c>
      <c r="NO63" s="1460">
        <f t="shared" si="829"/>
        <v>0</v>
      </c>
      <c r="NP63" s="1460">
        <f t="shared" si="829"/>
        <v>0</v>
      </c>
      <c r="NQ63" s="1460">
        <f t="shared" si="829"/>
        <v>0</v>
      </c>
      <c r="NR63" s="1460">
        <f t="shared" si="829"/>
        <v>0</v>
      </c>
      <c r="NS63" s="1460">
        <f t="shared" si="829"/>
        <v>0</v>
      </c>
      <c r="NT63" s="1460">
        <f t="shared" si="829"/>
        <v>0</v>
      </c>
      <c r="NU63" s="1460">
        <f t="shared" si="829"/>
        <v>0</v>
      </c>
      <c r="NV63" s="1460">
        <f t="shared" si="829"/>
        <v>0</v>
      </c>
      <c r="NW63" s="1460">
        <f t="shared" si="829"/>
        <v>0</v>
      </c>
      <c r="NX63" s="1460">
        <f t="shared" si="829"/>
        <v>0</v>
      </c>
      <c r="NY63" s="1460">
        <f t="shared" si="830"/>
        <v>0</v>
      </c>
      <c r="NZ63" s="1460">
        <f t="shared" si="830"/>
        <v>0</v>
      </c>
      <c r="OA63" s="1460">
        <f t="shared" si="830"/>
        <v>0</v>
      </c>
      <c r="OB63" s="1460">
        <f t="shared" si="830"/>
        <v>0</v>
      </c>
      <c r="OC63" s="1460">
        <f t="shared" si="830"/>
        <v>0</v>
      </c>
      <c r="OD63" s="1460">
        <f t="shared" si="830"/>
        <v>0</v>
      </c>
      <c r="OE63" s="1460">
        <f t="shared" si="830"/>
        <v>0</v>
      </c>
      <c r="OF63" s="1460">
        <f t="shared" si="830"/>
        <v>0</v>
      </c>
      <c r="OG63" s="1460">
        <f t="shared" si="830"/>
        <v>0</v>
      </c>
      <c r="OH63" s="1460">
        <f t="shared" si="830"/>
        <v>0</v>
      </c>
      <c r="OI63" s="1460">
        <f t="shared" si="830"/>
        <v>0</v>
      </c>
      <c r="OJ63" s="1460">
        <f t="shared" si="830"/>
        <v>0</v>
      </c>
      <c r="OK63" s="1460">
        <f t="shared" si="830"/>
        <v>0</v>
      </c>
      <c r="OL63" s="1460">
        <f t="shared" si="830"/>
        <v>0</v>
      </c>
      <c r="OM63" s="1460">
        <f t="shared" si="830"/>
        <v>0</v>
      </c>
      <c r="ON63" s="1460">
        <f t="shared" si="830"/>
        <v>0</v>
      </c>
      <c r="OO63" s="1460">
        <f t="shared" si="813"/>
        <v>0</v>
      </c>
      <c r="OP63" s="1460">
        <f t="shared" si="825"/>
        <v>0</v>
      </c>
      <c r="OQ63" s="1460">
        <f t="shared" si="825"/>
        <v>0</v>
      </c>
      <c r="OR63" s="1460">
        <f t="shared" si="825"/>
        <v>0</v>
      </c>
      <c r="OS63" s="1460">
        <f t="shared" si="825"/>
        <v>0</v>
      </c>
      <c r="OT63" s="1460">
        <f t="shared" si="825"/>
        <v>0</v>
      </c>
      <c r="OU63" s="1460">
        <f t="shared" si="825"/>
        <v>0</v>
      </c>
      <c r="OV63" s="1460">
        <f t="shared" si="825"/>
        <v>0</v>
      </c>
      <c r="OW63" s="1460">
        <f t="shared" si="825"/>
        <v>0</v>
      </c>
      <c r="OX63" s="1460">
        <f t="shared" si="825"/>
        <v>0</v>
      </c>
      <c r="OY63" s="1460">
        <f t="shared" si="825"/>
        <v>0</v>
      </c>
      <c r="OZ63" s="1460">
        <f t="shared" si="825"/>
        <v>0</v>
      </c>
      <c r="PA63" s="1460">
        <f t="shared" si="825"/>
        <v>0</v>
      </c>
      <c r="PB63" s="1460">
        <f t="shared" si="825"/>
        <v>0</v>
      </c>
      <c r="PC63" s="1460">
        <f t="shared" si="825"/>
        <v>0</v>
      </c>
      <c r="PD63" s="1460">
        <f t="shared" si="825"/>
        <v>0</v>
      </c>
      <c r="PE63" s="1460">
        <f t="shared" si="825"/>
        <v>0</v>
      </c>
      <c r="PF63" s="1460">
        <f t="shared" si="826"/>
        <v>0</v>
      </c>
      <c r="PG63" s="1460">
        <f t="shared" si="826"/>
        <v>0</v>
      </c>
      <c r="PH63" s="1460">
        <f t="shared" si="826"/>
        <v>0</v>
      </c>
      <c r="PI63" s="1460">
        <f t="shared" si="826"/>
        <v>0</v>
      </c>
      <c r="PJ63" s="1460">
        <f t="shared" si="826"/>
        <v>0</v>
      </c>
      <c r="PK63" s="1460">
        <f t="shared" si="826"/>
        <v>0</v>
      </c>
      <c r="PL63" s="1460">
        <f t="shared" si="826"/>
        <v>0</v>
      </c>
      <c r="PM63" s="1460">
        <f t="shared" si="826"/>
        <v>0</v>
      </c>
      <c r="PN63" s="1460">
        <f t="shared" si="826"/>
        <v>0</v>
      </c>
      <c r="PO63" s="1460">
        <f t="shared" si="826"/>
        <v>0</v>
      </c>
      <c r="PP63" s="1460">
        <f t="shared" si="826"/>
        <v>0</v>
      </c>
      <c r="PQ63" s="1460">
        <f t="shared" si="826"/>
        <v>0</v>
      </c>
      <c r="PR63" s="1460">
        <f t="shared" si="826"/>
        <v>0</v>
      </c>
      <c r="PS63" s="1460">
        <f t="shared" si="826"/>
        <v>0</v>
      </c>
      <c r="PT63" s="1460">
        <f t="shared" si="826"/>
        <v>0</v>
      </c>
      <c r="PU63" s="1460">
        <f t="shared" si="826"/>
        <v>0</v>
      </c>
      <c r="PV63" s="1460">
        <f t="shared" si="827"/>
        <v>0</v>
      </c>
      <c r="PW63" s="1460">
        <f t="shared" si="827"/>
        <v>0</v>
      </c>
      <c r="PX63" s="1460">
        <f t="shared" si="827"/>
        <v>0</v>
      </c>
      <c r="PY63" s="1460">
        <f t="shared" si="827"/>
        <v>0</v>
      </c>
      <c r="PZ63" s="1460">
        <f t="shared" si="827"/>
        <v>0</v>
      </c>
      <c r="QA63" s="1460">
        <f t="shared" si="827"/>
        <v>0</v>
      </c>
      <c r="QB63" s="1460">
        <f t="shared" si="827"/>
        <v>0</v>
      </c>
      <c r="QC63" s="1460">
        <f t="shared" si="827"/>
        <v>0</v>
      </c>
      <c r="QD63" s="1460">
        <f t="shared" si="827"/>
        <v>0</v>
      </c>
      <c r="QE63" s="1460">
        <f t="shared" si="827"/>
        <v>0</v>
      </c>
      <c r="QF63" s="1460">
        <f t="shared" si="827"/>
        <v>0</v>
      </c>
      <c r="QG63" s="1460">
        <f t="shared" si="827"/>
        <v>0</v>
      </c>
      <c r="QH63" s="1460">
        <f t="shared" si="827"/>
        <v>0</v>
      </c>
      <c r="QI63" s="1460">
        <f t="shared" si="827"/>
        <v>0</v>
      </c>
      <c r="QJ63" s="1460">
        <f t="shared" si="827"/>
        <v>0</v>
      </c>
      <c r="QK63" s="1460">
        <f t="shared" si="827"/>
        <v>0</v>
      </c>
      <c r="QL63" s="1460">
        <f t="shared" si="809"/>
        <v>0</v>
      </c>
      <c r="QM63" s="1460">
        <f t="shared" si="809"/>
        <v>0</v>
      </c>
      <c r="QN63" s="1460">
        <f t="shared" si="809"/>
        <v>0</v>
      </c>
      <c r="QO63" s="1460">
        <f t="shared" si="809"/>
        <v>0</v>
      </c>
      <c r="QP63" s="1460">
        <f t="shared" si="809"/>
        <v>0</v>
      </c>
      <c r="QQ63" s="1460">
        <f t="shared" si="809"/>
        <v>0</v>
      </c>
    </row>
    <row r="64" spans="1:459" s="1466" customFormat="1" ht="22.5" customHeight="1">
      <c r="A64" s="1468"/>
      <c r="B64" s="1469"/>
      <c r="C64" s="1469"/>
      <c r="D64" s="1470"/>
      <c r="E64" s="1471"/>
      <c r="F64" s="1472"/>
      <c r="G64" s="1472"/>
      <c r="H64" s="1473">
        <f t="shared" si="639"/>
        <v>0</v>
      </c>
      <c r="I64" s="1474">
        <v>0</v>
      </c>
      <c r="J64" s="1475">
        <f t="shared" si="437"/>
        <v>0</v>
      </c>
      <c r="K64" s="1476">
        <v>0</v>
      </c>
      <c r="L64" s="1477">
        <f t="shared" si="640"/>
        <v>0</v>
      </c>
      <c r="M64" s="1477">
        <f t="shared" si="641"/>
        <v>0</v>
      </c>
      <c r="N64" s="1478"/>
      <c r="O64" s="1479">
        <v>0</v>
      </c>
      <c r="P64" s="1480">
        <v>0</v>
      </c>
      <c r="Q64" s="1828">
        <v>0</v>
      </c>
      <c r="R64" s="1831">
        <f t="shared" si="642"/>
        <v>0</v>
      </c>
      <c r="S64" s="1481">
        <f>IF(AND(SUM(O64:Q64)=0,N64="NNN"),MIN('Operating History and Pro Forma'!$M$33,'Operating History and Pro Forma'!$T$15)*D64,SUM(O64:Q64)*D64)</f>
        <v>0</v>
      </c>
      <c r="T64" s="1482">
        <f t="shared" si="643"/>
        <v>0</v>
      </c>
      <c r="U64" s="1483">
        <f t="shared" si="644"/>
        <v>0</v>
      </c>
      <c r="V64" s="1480"/>
      <c r="W64" s="1514"/>
      <c r="X64" s="1486" t="str">
        <f t="shared" si="645"/>
        <v/>
      </c>
      <c r="Y64" s="1487">
        <f t="shared" si="646"/>
        <v>0</v>
      </c>
      <c r="Z64" s="1488"/>
      <c r="AA64" s="1488"/>
      <c r="AB64" s="1488"/>
      <c r="AC64" s="1488"/>
      <c r="AD64" s="1489">
        <f t="shared" si="647"/>
        <v>0</v>
      </c>
      <c r="AE64" s="1490" t="str">
        <f t="shared" si="648"/>
        <v/>
      </c>
      <c r="AF64" s="1491">
        <f t="shared" si="649"/>
        <v>0</v>
      </c>
      <c r="AG64" s="1492">
        <f t="shared" si="650"/>
        <v>0</v>
      </c>
      <c r="AH64" s="1493">
        <f t="shared" si="802"/>
        <v>0</v>
      </c>
      <c r="AI64" s="1493">
        <f t="shared" si="802"/>
        <v>0</v>
      </c>
      <c r="AJ64" s="1494">
        <f t="shared" si="802"/>
        <v>0</v>
      </c>
      <c r="AK64" s="1494">
        <f t="shared" si="802"/>
        <v>0</v>
      </c>
      <c r="AL64" s="1495">
        <f t="shared" si="802"/>
        <v>0</v>
      </c>
      <c r="AM64" s="1496">
        <f t="shared" si="802"/>
        <v>0</v>
      </c>
      <c r="AN64" s="1497">
        <f t="shared" si="399"/>
        <v>0</v>
      </c>
      <c r="AO64" s="1498">
        <f t="shared" si="443"/>
        <v>0</v>
      </c>
      <c r="AP64" s="1499">
        <f t="shared" si="651"/>
        <v>0</v>
      </c>
      <c r="AQ64" s="1500">
        <f t="shared" si="652"/>
        <v>0</v>
      </c>
      <c r="AR64" s="1501">
        <f t="shared" si="653"/>
        <v>0</v>
      </c>
      <c r="AS64" s="1498">
        <f t="shared" si="403"/>
        <v>0</v>
      </c>
      <c r="AT64" s="1501">
        <f t="shared" si="654"/>
        <v>0</v>
      </c>
      <c r="AU64" s="1498">
        <f t="shared" si="655"/>
        <v>1</v>
      </c>
      <c r="AV64" s="1498">
        <f t="shared" si="656"/>
        <v>2</v>
      </c>
      <c r="AW64" s="1499">
        <f t="shared" si="657"/>
        <v>0</v>
      </c>
      <c r="AX64" s="1502">
        <f t="shared" si="658"/>
        <v>0</v>
      </c>
      <c r="AY64" s="1503">
        <f t="shared" si="659"/>
        <v>0</v>
      </c>
      <c r="AZ64" s="1498">
        <f t="shared" si="660"/>
        <v>2</v>
      </c>
      <c r="BA64" s="1498">
        <f t="shared" si="661"/>
        <v>3</v>
      </c>
      <c r="BB64" s="1499">
        <f t="shared" si="662"/>
        <v>0</v>
      </c>
      <c r="BC64" s="1502">
        <f t="shared" si="663"/>
        <v>0</v>
      </c>
      <c r="BD64" s="1503">
        <f t="shared" si="664"/>
        <v>0</v>
      </c>
      <c r="BE64" s="1498">
        <f t="shared" si="665"/>
        <v>3</v>
      </c>
      <c r="BF64" s="1498">
        <f t="shared" si="666"/>
        <v>4</v>
      </c>
      <c r="BG64" s="1499">
        <f t="shared" si="667"/>
        <v>0</v>
      </c>
      <c r="BH64" s="1502">
        <f t="shared" si="668"/>
        <v>0</v>
      </c>
      <c r="BI64" s="1502">
        <f t="shared" si="669"/>
        <v>0</v>
      </c>
      <c r="BJ64" s="1504">
        <f t="shared" si="670"/>
        <v>1900</v>
      </c>
      <c r="BK64" s="1505" t="str">
        <f t="shared" si="671"/>
        <v/>
      </c>
      <c r="BL64" s="1506"/>
      <c r="BM64" s="1507">
        <f t="shared" si="672"/>
        <v>0</v>
      </c>
      <c r="BN64" s="1508">
        <f t="shared" si="839"/>
        <v>0</v>
      </c>
      <c r="BO64" s="1508">
        <f t="shared" si="839"/>
        <v>0</v>
      </c>
      <c r="BP64" s="1508">
        <f t="shared" si="839"/>
        <v>0</v>
      </c>
      <c r="BQ64" s="1508">
        <f t="shared" si="839"/>
        <v>0</v>
      </c>
      <c r="BR64" s="1508">
        <f t="shared" si="839"/>
        <v>0</v>
      </c>
      <c r="BS64" s="1508">
        <f t="shared" si="839"/>
        <v>0</v>
      </c>
      <c r="BT64" s="1508">
        <f t="shared" si="839"/>
        <v>0</v>
      </c>
      <c r="BU64" s="1508">
        <f t="shared" si="839"/>
        <v>0</v>
      </c>
      <c r="BV64" s="1508">
        <f t="shared" si="839"/>
        <v>0</v>
      </c>
      <c r="BW64" s="1508">
        <f t="shared" si="839"/>
        <v>0</v>
      </c>
      <c r="BX64" s="1508">
        <f t="shared" si="839"/>
        <v>0</v>
      </c>
      <c r="BY64" s="1507">
        <f t="shared" si="839"/>
        <v>0</v>
      </c>
      <c r="BZ64" s="1508">
        <f t="shared" si="839"/>
        <v>0</v>
      </c>
      <c r="CA64" s="1508">
        <f t="shared" si="839"/>
        <v>0</v>
      </c>
      <c r="CB64" s="1508">
        <f t="shared" si="839"/>
        <v>0</v>
      </c>
      <c r="CC64" s="1508">
        <f t="shared" si="839"/>
        <v>0</v>
      </c>
      <c r="CD64" s="1508">
        <f t="shared" si="831"/>
        <v>0</v>
      </c>
      <c r="CE64" s="1508">
        <f t="shared" si="831"/>
        <v>0</v>
      </c>
      <c r="CF64" s="1508">
        <f t="shared" si="831"/>
        <v>0</v>
      </c>
      <c r="CG64" s="1508">
        <f t="shared" si="831"/>
        <v>0</v>
      </c>
      <c r="CH64" s="1508">
        <f t="shared" si="831"/>
        <v>0</v>
      </c>
      <c r="CI64" s="1508">
        <f t="shared" si="831"/>
        <v>0</v>
      </c>
      <c r="CJ64" s="1509">
        <f t="shared" si="831"/>
        <v>0</v>
      </c>
      <c r="CK64" s="1507">
        <f t="shared" si="831"/>
        <v>0</v>
      </c>
      <c r="CL64" s="1508">
        <f t="shared" si="831"/>
        <v>0</v>
      </c>
      <c r="CM64" s="1508">
        <f t="shared" si="831"/>
        <v>0</v>
      </c>
      <c r="CN64" s="1508">
        <f t="shared" si="831"/>
        <v>0</v>
      </c>
      <c r="CO64" s="1508">
        <f t="shared" si="831"/>
        <v>0</v>
      </c>
      <c r="CP64" s="1508">
        <f t="shared" si="831"/>
        <v>0</v>
      </c>
      <c r="CQ64" s="1508">
        <f t="shared" si="831"/>
        <v>0</v>
      </c>
      <c r="CR64" s="1508">
        <f t="shared" si="831"/>
        <v>0</v>
      </c>
      <c r="CS64" s="1508">
        <f t="shared" si="831"/>
        <v>0</v>
      </c>
      <c r="CT64" s="1508">
        <f t="shared" si="832"/>
        <v>0</v>
      </c>
      <c r="CU64" s="1508">
        <f t="shared" si="832"/>
        <v>0</v>
      </c>
      <c r="CV64" s="1509">
        <f t="shared" si="832"/>
        <v>0</v>
      </c>
      <c r="CW64" s="1508">
        <f t="shared" si="832"/>
        <v>0</v>
      </c>
      <c r="CX64" s="1508">
        <f t="shared" si="832"/>
        <v>0</v>
      </c>
      <c r="CY64" s="1508">
        <f t="shared" si="832"/>
        <v>0</v>
      </c>
      <c r="CZ64" s="1508">
        <f t="shared" si="832"/>
        <v>0</v>
      </c>
      <c r="DA64" s="1508">
        <f t="shared" si="832"/>
        <v>0</v>
      </c>
      <c r="DB64" s="1508">
        <f t="shared" si="832"/>
        <v>0</v>
      </c>
      <c r="DC64" s="1508">
        <f t="shared" si="832"/>
        <v>0</v>
      </c>
      <c r="DD64" s="1508">
        <f t="shared" si="832"/>
        <v>0</v>
      </c>
      <c r="DE64" s="1508">
        <f t="shared" si="832"/>
        <v>0</v>
      </c>
      <c r="DF64" s="1508">
        <f t="shared" si="832"/>
        <v>0</v>
      </c>
      <c r="DG64" s="1508">
        <f t="shared" si="832"/>
        <v>0</v>
      </c>
      <c r="DH64" s="1509">
        <f t="shared" si="832"/>
        <v>0</v>
      </c>
      <c r="DI64" s="1508">
        <f t="shared" si="832"/>
        <v>0</v>
      </c>
      <c r="DJ64" s="1508">
        <f t="shared" si="833"/>
        <v>0</v>
      </c>
      <c r="DK64" s="1508">
        <f t="shared" si="833"/>
        <v>0</v>
      </c>
      <c r="DL64" s="1508">
        <f t="shared" si="833"/>
        <v>0</v>
      </c>
      <c r="DM64" s="1508">
        <f t="shared" si="833"/>
        <v>0</v>
      </c>
      <c r="DN64" s="1508">
        <f t="shared" si="833"/>
        <v>0</v>
      </c>
      <c r="DO64" s="1508">
        <f t="shared" si="833"/>
        <v>0</v>
      </c>
      <c r="DP64" s="1508">
        <f t="shared" si="833"/>
        <v>0</v>
      </c>
      <c r="DQ64" s="1508">
        <f t="shared" si="833"/>
        <v>0</v>
      </c>
      <c r="DR64" s="1508">
        <f t="shared" si="833"/>
        <v>0</v>
      </c>
      <c r="DS64" s="1508">
        <f t="shared" si="833"/>
        <v>0</v>
      </c>
      <c r="DT64" s="1509">
        <f t="shared" si="833"/>
        <v>0</v>
      </c>
      <c r="DU64" s="1507">
        <f t="shared" si="833"/>
        <v>0</v>
      </c>
      <c r="DV64" s="1508">
        <f t="shared" si="833"/>
        <v>0</v>
      </c>
      <c r="DW64" s="1508">
        <f t="shared" si="833"/>
        <v>0</v>
      </c>
      <c r="DX64" s="1508">
        <f t="shared" si="833"/>
        <v>0</v>
      </c>
      <c r="DY64" s="1508">
        <f t="shared" si="833"/>
        <v>0</v>
      </c>
      <c r="DZ64" s="1508">
        <f t="shared" si="834"/>
        <v>0</v>
      </c>
      <c r="EA64" s="1508">
        <f t="shared" si="834"/>
        <v>0</v>
      </c>
      <c r="EB64" s="1508">
        <f t="shared" si="834"/>
        <v>0</v>
      </c>
      <c r="EC64" s="1508">
        <f t="shared" si="834"/>
        <v>0</v>
      </c>
      <c r="ED64" s="1508">
        <f t="shared" si="834"/>
        <v>0</v>
      </c>
      <c r="EE64" s="1508">
        <f t="shared" si="834"/>
        <v>0</v>
      </c>
      <c r="EF64" s="1508">
        <f t="shared" si="834"/>
        <v>0</v>
      </c>
      <c r="EG64" s="1507">
        <f t="shared" si="834"/>
        <v>0</v>
      </c>
      <c r="EH64" s="1508">
        <f t="shared" si="834"/>
        <v>0</v>
      </c>
      <c r="EI64" s="1508">
        <f t="shared" si="834"/>
        <v>0</v>
      </c>
      <c r="EJ64" s="1508">
        <f t="shared" si="834"/>
        <v>0</v>
      </c>
      <c r="EK64" s="1508">
        <f t="shared" si="834"/>
        <v>0</v>
      </c>
      <c r="EL64" s="1508">
        <f t="shared" si="834"/>
        <v>0</v>
      </c>
      <c r="EM64" s="1508">
        <f t="shared" si="834"/>
        <v>0</v>
      </c>
      <c r="EN64" s="1508">
        <f t="shared" si="834"/>
        <v>0</v>
      </c>
      <c r="EO64" s="1508">
        <f t="shared" si="834"/>
        <v>0</v>
      </c>
      <c r="EP64" s="1508">
        <f t="shared" si="835"/>
        <v>0</v>
      </c>
      <c r="EQ64" s="1508">
        <f t="shared" si="835"/>
        <v>0</v>
      </c>
      <c r="ER64" s="1509">
        <f t="shared" si="835"/>
        <v>0</v>
      </c>
      <c r="ES64" s="1507">
        <f t="shared" si="835"/>
        <v>0</v>
      </c>
      <c r="ET64" s="1508">
        <f t="shared" si="835"/>
        <v>0</v>
      </c>
      <c r="EU64" s="1508">
        <f t="shared" si="835"/>
        <v>0</v>
      </c>
      <c r="EV64" s="1508">
        <f t="shared" si="835"/>
        <v>0</v>
      </c>
      <c r="EW64" s="1508">
        <f t="shared" si="835"/>
        <v>0</v>
      </c>
      <c r="EX64" s="1508">
        <f t="shared" si="835"/>
        <v>0</v>
      </c>
      <c r="EY64" s="1508">
        <f t="shared" si="835"/>
        <v>0</v>
      </c>
      <c r="EZ64" s="1508">
        <f t="shared" si="835"/>
        <v>0</v>
      </c>
      <c r="FA64" s="1508">
        <f t="shared" si="835"/>
        <v>0</v>
      </c>
      <c r="FB64" s="1508">
        <f t="shared" si="835"/>
        <v>0</v>
      </c>
      <c r="FC64" s="1508">
        <f t="shared" si="835"/>
        <v>0</v>
      </c>
      <c r="FD64" s="1509">
        <f t="shared" si="835"/>
        <v>0</v>
      </c>
      <c r="FE64" s="1508">
        <f t="shared" si="835"/>
        <v>0</v>
      </c>
      <c r="FF64" s="1508">
        <f t="shared" si="821"/>
        <v>0</v>
      </c>
      <c r="FG64" s="1508">
        <f t="shared" si="836"/>
        <v>0</v>
      </c>
      <c r="FH64" s="1508">
        <f t="shared" si="836"/>
        <v>0</v>
      </c>
      <c r="FI64" s="1508">
        <f t="shared" si="836"/>
        <v>0</v>
      </c>
      <c r="FJ64" s="1508">
        <f t="shared" si="836"/>
        <v>0</v>
      </c>
      <c r="FK64" s="1508">
        <f t="shared" si="836"/>
        <v>0</v>
      </c>
      <c r="FL64" s="1508">
        <f t="shared" si="836"/>
        <v>0</v>
      </c>
      <c r="FM64" s="1508">
        <f t="shared" si="836"/>
        <v>0</v>
      </c>
      <c r="FN64" s="1508">
        <f t="shared" si="836"/>
        <v>0</v>
      </c>
      <c r="FO64" s="1508">
        <f t="shared" si="836"/>
        <v>0</v>
      </c>
      <c r="FP64" s="1509">
        <f t="shared" si="836"/>
        <v>0</v>
      </c>
      <c r="FQ64" s="1508">
        <f t="shared" si="836"/>
        <v>0</v>
      </c>
      <c r="FR64" s="1508">
        <f t="shared" si="836"/>
        <v>0</v>
      </c>
      <c r="FS64" s="1508">
        <f t="shared" si="836"/>
        <v>0</v>
      </c>
      <c r="FT64" s="1508">
        <f t="shared" si="836"/>
        <v>0</v>
      </c>
      <c r="FU64" s="1508">
        <f t="shared" si="836"/>
        <v>0</v>
      </c>
      <c r="FV64" s="1508">
        <f t="shared" si="836"/>
        <v>0</v>
      </c>
      <c r="FW64" s="1508">
        <f t="shared" si="804"/>
        <v>0</v>
      </c>
      <c r="FX64" s="1508">
        <f t="shared" si="804"/>
        <v>0</v>
      </c>
      <c r="FY64" s="1508">
        <f t="shared" si="804"/>
        <v>0</v>
      </c>
      <c r="FZ64" s="1508">
        <f t="shared" si="804"/>
        <v>0</v>
      </c>
      <c r="GA64" s="1508">
        <f t="shared" si="804"/>
        <v>0</v>
      </c>
      <c r="GB64" s="1509">
        <f t="shared" si="804"/>
        <v>0</v>
      </c>
      <c r="GC64" s="1506"/>
      <c r="GD64" s="1458">
        <f t="shared" si="673"/>
        <v>1</v>
      </c>
      <c r="GE64" s="1510">
        <f t="shared" si="815"/>
        <v>0</v>
      </c>
      <c r="GF64" s="1511">
        <f t="shared" si="815"/>
        <v>0</v>
      </c>
      <c r="GG64" s="1511">
        <f t="shared" si="815"/>
        <v>0</v>
      </c>
      <c r="GH64" s="1511">
        <f t="shared" si="815"/>
        <v>0</v>
      </c>
      <c r="GI64" s="1511">
        <f t="shared" si="815"/>
        <v>0</v>
      </c>
      <c r="GJ64" s="1511">
        <f t="shared" si="815"/>
        <v>0</v>
      </c>
      <c r="GK64" s="1511">
        <f t="shared" si="815"/>
        <v>0</v>
      </c>
      <c r="GL64" s="1511">
        <f t="shared" si="815"/>
        <v>0</v>
      </c>
      <c r="GM64" s="1511">
        <f t="shared" si="815"/>
        <v>0</v>
      </c>
      <c r="GN64" s="1512">
        <f t="shared" si="815"/>
        <v>0</v>
      </c>
      <c r="GO64" s="1513">
        <f t="shared" si="674"/>
        <v>0</v>
      </c>
      <c r="GP64" s="1506"/>
      <c r="GQ64" s="1510">
        <f t="shared" si="838"/>
        <v>0</v>
      </c>
      <c r="GR64" s="1511">
        <f t="shared" si="837"/>
        <v>0</v>
      </c>
      <c r="GS64" s="1511">
        <f t="shared" si="837"/>
        <v>0</v>
      </c>
      <c r="GT64" s="1511">
        <f t="shared" si="837"/>
        <v>0</v>
      </c>
      <c r="GU64" s="1511">
        <f t="shared" si="837"/>
        <v>0</v>
      </c>
      <c r="GV64" s="1511">
        <f t="shared" si="837"/>
        <v>0</v>
      </c>
      <c r="GW64" s="1511">
        <f t="shared" si="837"/>
        <v>0</v>
      </c>
      <c r="GX64" s="1511">
        <f t="shared" si="837"/>
        <v>0</v>
      </c>
      <c r="GY64" s="1511">
        <f t="shared" si="837"/>
        <v>0</v>
      </c>
      <c r="GZ64" s="1512">
        <f t="shared" si="837"/>
        <v>0</v>
      </c>
      <c r="HA64" s="1513">
        <f t="shared" si="675"/>
        <v>0</v>
      </c>
      <c r="HB64" s="1506">
        <f t="shared" si="676"/>
        <v>1</v>
      </c>
      <c r="HC64" s="1506"/>
      <c r="HD64" s="1508">
        <f t="shared" si="677"/>
        <v>0</v>
      </c>
      <c r="HE64" s="1460">
        <f t="shared" si="678"/>
        <v>0</v>
      </c>
      <c r="HF64" s="1460">
        <f t="shared" si="679"/>
        <v>0</v>
      </c>
      <c r="HG64" s="1460">
        <f t="shared" si="680"/>
        <v>0</v>
      </c>
      <c r="HH64" s="1460">
        <f t="shared" si="681"/>
        <v>0</v>
      </c>
      <c r="HI64" s="1460">
        <f t="shared" si="682"/>
        <v>0</v>
      </c>
      <c r="HJ64" s="1460">
        <f t="shared" si="683"/>
        <v>0</v>
      </c>
      <c r="HK64" s="1460">
        <f t="shared" si="684"/>
        <v>0</v>
      </c>
      <c r="HL64" s="1460">
        <f t="shared" si="685"/>
        <v>0</v>
      </c>
      <c r="HM64" s="1460">
        <f t="shared" si="686"/>
        <v>0</v>
      </c>
      <c r="HN64" s="1460">
        <f t="shared" si="687"/>
        <v>0</v>
      </c>
      <c r="HO64" s="1460">
        <f t="shared" si="688"/>
        <v>0</v>
      </c>
      <c r="HP64" s="1460">
        <f t="shared" si="689"/>
        <v>0</v>
      </c>
      <c r="HQ64" s="1460">
        <f t="shared" si="690"/>
        <v>0</v>
      </c>
      <c r="HR64" s="1460">
        <f t="shared" si="691"/>
        <v>0</v>
      </c>
      <c r="HS64" s="1460">
        <f t="shared" si="692"/>
        <v>0</v>
      </c>
      <c r="HT64" s="1460">
        <f t="shared" si="693"/>
        <v>0</v>
      </c>
      <c r="HU64" s="1460">
        <f t="shared" si="694"/>
        <v>0</v>
      </c>
      <c r="HV64" s="1460">
        <f t="shared" si="695"/>
        <v>0</v>
      </c>
      <c r="HW64" s="1460">
        <f t="shared" si="696"/>
        <v>0</v>
      </c>
      <c r="HX64" s="1460">
        <f t="shared" si="697"/>
        <v>0</v>
      </c>
      <c r="HY64" s="1460">
        <f t="shared" si="698"/>
        <v>0</v>
      </c>
      <c r="HZ64" s="1460">
        <f t="shared" si="699"/>
        <v>0</v>
      </c>
      <c r="IA64" s="1460">
        <f t="shared" si="700"/>
        <v>0</v>
      </c>
      <c r="IB64" s="1460">
        <f t="shared" si="701"/>
        <v>0</v>
      </c>
      <c r="IC64" s="1460">
        <f t="shared" si="702"/>
        <v>0</v>
      </c>
      <c r="ID64" s="1460">
        <f t="shared" si="703"/>
        <v>0</v>
      </c>
      <c r="IE64" s="1460">
        <f t="shared" si="704"/>
        <v>0</v>
      </c>
      <c r="IF64" s="1460">
        <f t="shared" si="705"/>
        <v>0</v>
      </c>
      <c r="IG64" s="1460">
        <f t="shared" si="706"/>
        <v>0</v>
      </c>
      <c r="IH64" s="1460">
        <f t="shared" si="707"/>
        <v>0</v>
      </c>
      <c r="II64" s="1460">
        <f t="shared" si="708"/>
        <v>0</v>
      </c>
      <c r="IJ64" s="1460">
        <f t="shared" si="709"/>
        <v>0</v>
      </c>
      <c r="IK64" s="1460">
        <f t="shared" si="710"/>
        <v>0</v>
      </c>
      <c r="IL64" s="1460">
        <f t="shared" si="711"/>
        <v>0</v>
      </c>
      <c r="IM64" s="1460">
        <f t="shared" si="712"/>
        <v>0</v>
      </c>
      <c r="IN64" s="1460">
        <f t="shared" si="713"/>
        <v>0</v>
      </c>
      <c r="IO64" s="1460">
        <f t="shared" si="714"/>
        <v>0</v>
      </c>
      <c r="IP64" s="1460">
        <f t="shared" si="715"/>
        <v>0</v>
      </c>
      <c r="IQ64" s="1460">
        <f t="shared" si="716"/>
        <v>0</v>
      </c>
      <c r="IR64" s="1460">
        <f t="shared" si="717"/>
        <v>0</v>
      </c>
      <c r="IS64" s="1460">
        <f t="shared" si="718"/>
        <v>0</v>
      </c>
      <c r="IT64" s="1460">
        <f t="shared" si="719"/>
        <v>0</v>
      </c>
      <c r="IU64" s="1460">
        <f t="shared" si="720"/>
        <v>0</v>
      </c>
      <c r="IV64" s="1460">
        <f t="shared" si="721"/>
        <v>0</v>
      </c>
      <c r="IW64" s="1460">
        <f t="shared" si="722"/>
        <v>0</v>
      </c>
      <c r="IX64" s="1460">
        <f t="shared" si="723"/>
        <v>0</v>
      </c>
      <c r="IY64" s="1460">
        <f t="shared" si="724"/>
        <v>0</v>
      </c>
      <c r="IZ64" s="1460">
        <f t="shared" si="725"/>
        <v>0</v>
      </c>
      <c r="JA64" s="1460">
        <f t="shared" si="726"/>
        <v>0</v>
      </c>
      <c r="JB64" s="1460">
        <f t="shared" si="727"/>
        <v>0</v>
      </c>
      <c r="JC64" s="1460">
        <f t="shared" si="728"/>
        <v>0</v>
      </c>
      <c r="JD64" s="1460">
        <f t="shared" si="729"/>
        <v>0</v>
      </c>
      <c r="JE64" s="1460">
        <f t="shared" si="730"/>
        <v>0</v>
      </c>
      <c r="JF64" s="1460">
        <f t="shared" si="731"/>
        <v>0</v>
      </c>
      <c r="JG64" s="1460">
        <f t="shared" si="732"/>
        <v>0</v>
      </c>
      <c r="JH64" s="1460">
        <f t="shared" si="733"/>
        <v>0</v>
      </c>
      <c r="JI64" s="1460">
        <f t="shared" si="734"/>
        <v>0</v>
      </c>
      <c r="JJ64" s="1460">
        <f t="shared" si="735"/>
        <v>0</v>
      </c>
      <c r="JK64" s="1460">
        <f t="shared" si="736"/>
        <v>0</v>
      </c>
      <c r="JL64" s="1460">
        <f t="shared" si="737"/>
        <v>0</v>
      </c>
      <c r="JM64" s="1460">
        <f t="shared" si="738"/>
        <v>0</v>
      </c>
      <c r="JN64" s="1460">
        <f t="shared" si="739"/>
        <v>0</v>
      </c>
      <c r="JO64" s="1460">
        <f t="shared" si="740"/>
        <v>0</v>
      </c>
      <c r="JP64" s="1460">
        <f t="shared" si="741"/>
        <v>0</v>
      </c>
      <c r="JQ64" s="1460">
        <f t="shared" si="742"/>
        <v>0</v>
      </c>
      <c r="JR64" s="1460">
        <f t="shared" si="743"/>
        <v>0</v>
      </c>
      <c r="JS64" s="1460">
        <f t="shared" si="744"/>
        <v>0</v>
      </c>
      <c r="JT64" s="1460">
        <f t="shared" si="745"/>
        <v>0</v>
      </c>
      <c r="JU64" s="1460">
        <f t="shared" si="746"/>
        <v>0</v>
      </c>
      <c r="JV64" s="1460">
        <f t="shared" si="747"/>
        <v>0</v>
      </c>
      <c r="JW64" s="1460">
        <f t="shared" si="748"/>
        <v>0</v>
      </c>
      <c r="JX64" s="1460">
        <f t="shared" si="749"/>
        <v>0</v>
      </c>
      <c r="JY64" s="1460">
        <f t="shared" si="750"/>
        <v>0</v>
      </c>
      <c r="JZ64" s="1460">
        <f t="shared" si="751"/>
        <v>0</v>
      </c>
      <c r="KA64" s="1460">
        <f t="shared" si="752"/>
        <v>0</v>
      </c>
      <c r="KB64" s="1460">
        <f t="shared" si="753"/>
        <v>0</v>
      </c>
      <c r="KC64" s="1460">
        <f t="shared" si="754"/>
        <v>0</v>
      </c>
      <c r="KD64" s="1460">
        <f t="shared" si="755"/>
        <v>0</v>
      </c>
      <c r="KE64" s="1460">
        <f t="shared" si="756"/>
        <v>0</v>
      </c>
      <c r="KF64" s="1460">
        <f t="shared" si="757"/>
        <v>0</v>
      </c>
      <c r="KG64" s="1460">
        <f t="shared" si="758"/>
        <v>0</v>
      </c>
      <c r="KH64" s="1460">
        <f t="shared" si="759"/>
        <v>0</v>
      </c>
      <c r="KI64" s="1460">
        <f t="shared" si="760"/>
        <v>0</v>
      </c>
      <c r="KJ64" s="1460">
        <f t="shared" si="761"/>
        <v>0</v>
      </c>
      <c r="KK64" s="1460">
        <f t="shared" si="762"/>
        <v>0</v>
      </c>
      <c r="KL64" s="1460">
        <f t="shared" si="763"/>
        <v>0</v>
      </c>
      <c r="KM64" s="1460">
        <f t="shared" si="764"/>
        <v>0</v>
      </c>
      <c r="KN64" s="1460">
        <f t="shared" si="765"/>
        <v>0</v>
      </c>
      <c r="KO64" s="1460">
        <f t="shared" si="766"/>
        <v>0</v>
      </c>
      <c r="KP64" s="1460">
        <f t="shared" si="767"/>
        <v>0</v>
      </c>
      <c r="KQ64" s="1460">
        <f t="shared" si="768"/>
        <v>0</v>
      </c>
      <c r="KR64" s="1460">
        <f t="shared" si="769"/>
        <v>0</v>
      </c>
      <c r="KS64" s="1460">
        <f t="shared" si="770"/>
        <v>0</v>
      </c>
      <c r="KT64" s="1460">
        <f t="shared" si="771"/>
        <v>0</v>
      </c>
      <c r="KU64" s="1460">
        <f t="shared" si="772"/>
        <v>0</v>
      </c>
      <c r="KV64" s="1460">
        <f t="shared" si="773"/>
        <v>0</v>
      </c>
      <c r="KW64" s="1460">
        <f t="shared" si="774"/>
        <v>0</v>
      </c>
      <c r="KX64" s="1460">
        <f t="shared" si="775"/>
        <v>0</v>
      </c>
      <c r="KY64" s="1460">
        <f t="shared" si="776"/>
        <v>0</v>
      </c>
      <c r="KZ64" s="1460">
        <f t="shared" si="777"/>
        <v>0</v>
      </c>
      <c r="LA64" s="1460">
        <f t="shared" si="778"/>
        <v>0</v>
      </c>
      <c r="LB64" s="1460">
        <f t="shared" si="779"/>
        <v>0</v>
      </c>
      <c r="LC64" s="1460">
        <f t="shared" si="780"/>
        <v>0</v>
      </c>
      <c r="LD64" s="1460">
        <f t="shared" si="781"/>
        <v>0</v>
      </c>
      <c r="LE64" s="1460">
        <f t="shared" si="782"/>
        <v>0</v>
      </c>
      <c r="LF64" s="1460">
        <f t="shared" si="783"/>
        <v>0</v>
      </c>
      <c r="LG64" s="1460">
        <f t="shared" si="784"/>
        <v>0</v>
      </c>
      <c r="LH64" s="1460">
        <f t="shared" si="785"/>
        <v>0</v>
      </c>
      <c r="LI64" s="1460">
        <f t="shared" si="786"/>
        <v>0</v>
      </c>
      <c r="LJ64" s="1460">
        <f t="shared" si="787"/>
        <v>0</v>
      </c>
      <c r="LK64" s="1460">
        <f t="shared" si="788"/>
        <v>0</v>
      </c>
      <c r="LL64" s="1460">
        <f t="shared" si="789"/>
        <v>0</v>
      </c>
      <c r="LM64" s="1460">
        <f t="shared" si="790"/>
        <v>0</v>
      </c>
      <c r="LN64" s="1460">
        <f t="shared" si="791"/>
        <v>0</v>
      </c>
      <c r="LO64" s="1460">
        <f t="shared" si="792"/>
        <v>0</v>
      </c>
      <c r="LP64" s="1460">
        <f t="shared" si="793"/>
        <v>0</v>
      </c>
      <c r="LQ64" s="1460">
        <f t="shared" si="794"/>
        <v>0</v>
      </c>
      <c r="LR64" s="1460">
        <f t="shared" si="795"/>
        <v>0</v>
      </c>
      <c r="LS64" s="1460">
        <f t="shared" si="796"/>
        <v>0</v>
      </c>
      <c r="LW64" s="1467">
        <f t="shared" si="797"/>
        <v>0</v>
      </c>
      <c r="LX64" s="1467">
        <f t="shared" si="798"/>
        <v>0</v>
      </c>
      <c r="LY64" s="1467">
        <f t="shared" si="799"/>
        <v>0</v>
      </c>
      <c r="LZ64" s="1467">
        <f t="shared" si="800"/>
        <v>0</v>
      </c>
      <c r="MA64" s="1506"/>
      <c r="MB64" s="1460">
        <f t="shared" si="801"/>
        <v>0</v>
      </c>
      <c r="MC64" s="1460">
        <f t="shared" si="840"/>
        <v>0</v>
      </c>
      <c r="MD64" s="1460">
        <f t="shared" si="840"/>
        <v>0</v>
      </c>
      <c r="ME64" s="1460">
        <f t="shared" si="840"/>
        <v>0</v>
      </c>
      <c r="MF64" s="1460">
        <f t="shared" si="840"/>
        <v>0</v>
      </c>
      <c r="MG64" s="1460">
        <f t="shared" si="840"/>
        <v>0</v>
      </c>
      <c r="MH64" s="1460">
        <f t="shared" si="840"/>
        <v>0</v>
      </c>
      <c r="MI64" s="1460">
        <f t="shared" si="840"/>
        <v>0</v>
      </c>
      <c r="MJ64" s="1460">
        <f t="shared" si="840"/>
        <v>0</v>
      </c>
      <c r="MK64" s="1460">
        <f t="shared" si="840"/>
        <v>0</v>
      </c>
      <c r="ML64" s="1460">
        <f t="shared" si="840"/>
        <v>0</v>
      </c>
      <c r="MM64" s="1460">
        <f t="shared" si="840"/>
        <v>0</v>
      </c>
      <c r="MN64" s="1460">
        <f t="shared" si="840"/>
        <v>0</v>
      </c>
      <c r="MO64" s="1460">
        <f t="shared" si="840"/>
        <v>0</v>
      </c>
      <c r="MP64" s="1460">
        <f t="shared" si="840"/>
        <v>0</v>
      </c>
      <c r="MQ64" s="1460">
        <f t="shared" si="840"/>
        <v>0</v>
      </c>
      <c r="MR64" s="1460">
        <f t="shared" si="840"/>
        <v>0</v>
      </c>
      <c r="MS64" s="1460">
        <f t="shared" si="828"/>
        <v>0</v>
      </c>
      <c r="MT64" s="1460">
        <f t="shared" si="828"/>
        <v>0</v>
      </c>
      <c r="MU64" s="1460">
        <f t="shared" si="828"/>
        <v>0</v>
      </c>
      <c r="MV64" s="1460">
        <f t="shared" si="828"/>
        <v>0</v>
      </c>
      <c r="MW64" s="1460">
        <f t="shared" si="828"/>
        <v>0</v>
      </c>
      <c r="MX64" s="1460">
        <f t="shared" si="828"/>
        <v>0</v>
      </c>
      <c r="MY64" s="1460">
        <f t="shared" si="828"/>
        <v>0</v>
      </c>
      <c r="MZ64" s="1460">
        <f t="shared" si="828"/>
        <v>0</v>
      </c>
      <c r="NA64" s="1460">
        <f t="shared" si="828"/>
        <v>0</v>
      </c>
      <c r="NB64" s="1460">
        <f t="shared" si="828"/>
        <v>0</v>
      </c>
      <c r="NC64" s="1460">
        <f t="shared" si="828"/>
        <v>0</v>
      </c>
      <c r="ND64" s="1460">
        <f t="shared" si="828"/>
        <v>0</v>
      </c>
      <c r="NE64" s="1460">
        <f t="shared" si="828"/>
        <v>0</v>
      </c>
      <c r="NF64" s="1460">
        <f t="shared" si="828"/>
        <v>0</v>
      </c>
      <c r="NG64" s="1460">
        <f t="shared" si="828"/>
        <v>0</v>
      </c>
      <c r="NH64" s="1460">
        <f t="shared" si="828"/>
        <v>0</v>
      </c>
      <c r="NI64" s="1460">
        <f t="shared" si="829"/>
        <v>0</v>
      </c>
      <c r="NJ64" s="1460">
        <f t="shared" si="829"/>
        <v>0</v>
      </c>
      <c r="NK64" s="1460">
        <f t="shared" si="829"/>
        <v>0</v>
      </c>
      <c r="NL64" s="1460">
        <f t="shared" si="829"/>
        <v>0</v>
      </c>
      <c r="NM64" s="1460">
        <f t="shared" si="829"/>
        <v>0</v>
      </c>
      <c r="NN64" s="1460">
        <f t="shared" si="829"/>
        <v>0</v>
      </c>
      <c r="NO64" s="1460">
        <f t="shared" si="829"/>
        <v>0</v>
      </c>
      <c r="NP64" s="1460">
        <f t="shared" si="829"/>
        <v>0</v>
      </c>
      <c r="NQ64" s="1460">
        <f t="shared" si="829"/>
        <v>0</v>
      </c>
      <c r="NR64" s="1460">
        <f t="shared" si="829"/>
        <v>0</v>
      </c>
      <c r="NS64" s="1460">
        <f t="shared" si="829"/>
        <v>0</v>
      </c>
      <c r="NT64" s="1460">
        <f t="shared" si="829"/>
        <v>0</v>
      </c>
      <c r="NU64" s="1460">
        <f t="shared" si="829"/>
        <v>0</v>
      </c>
      <c r="NV64" s="1460">
        <f t="shared" si="829"/>
        <v>0</v>
      </c>
      <c r="NW64" s="1460">
        <f t="shared" si="829"/>
        <v>0</v>
      </c>
      <c r="NX64" s="1460">
        <f t="shared" si="829"/>
        <v>0</v>
      </c>
      <c r="NY64" s="1460">
        <f t="shared" si="830"/>
        <v>0</v>
      </c>
      <c r="NZ64" s="1460">
        <f t="shared" si="830"/>
        <v>0</v>
      </c>
      <c r="OA64" s="1460">
        <f t="shared" si="830"/>
        <v>0</v>
      </c>
      <c r="OB64" s="1460">
        <f t="shared" si="830"/>
        <v>0</v>
      </c>
      <c r="OC64" s="1460">
        <f t="shared" si="830"/>
        <v>0</v>
      </c>
      <c r="OD64" s="1460">
        <f t="shared" si="830"/>
        <v>0</v>
      </c>
      <c r="OE64" s="1460">
        <f t="shared" si="830"/>
        <v>0</v>
      </c>
      <c r="OF64" s="1460">
        <f t="shared" si="830"/>
        <v>0</v>
      </c>
      <c r="OG64" s="1460">
        <f t="shared" si="830"/>
        <v>0</v>
      </c>
      <c r="OH64" s="1460">
        <f t="shared" si="830"/>
        <v>0</v>
      </c>
      <c r="OI64" s="1460">
        <f t="shared" si="830"/>
        <v>0</v>
      </c>
      <c r="OJ64" s="1460">
        <f t="shared" si="830"/>
        <v>0</v>
      </c>
      <c r="OK64" s="1460">
        <f t="shared" si="830"/>
        <v>0</v>
      </c>
      <c r="OL64" s="1460">
        <f t="shared" si="830"/>
        <v>0</v>
      </c>
      <c r="OM64" s="1460">
        <f t="shared" si="830"/>
        <v>0</v>
      </c>
      <c r="ON64" s="1460">
        <f t="shared" si="830"/>
        <v>0</v>
      </c>
      <c r="OO64" s="1460">
        <f t="shared" si="813"/>
        <v>0</v>
      </c>
      <c r="OP64" s="1460">
        <f t="shared" si="825"/>
        <v>0</v>
      </c>
      <c r="OQ64" s="1460">
        <f t="shared" si="825"/>
        <v>0</v>
      </c>
      <c r="OR64" s="1460">
        <f t="shared" si="825"/>
        <v>0</v>
      </c>
      <c r="OS64" s="1460">
        <f t="shared" si="825"/>
        <v>0</v>
      </c>
      <c r="OT64" s="1460">
        <f t="shared" si="825"/>
        <v>0</v>
      </c>
      <c r="OU64" s="1460">
        <f t="shared" si="825"/>
        <v>0</v>
      </c>
      <c r="OV64" s="1460">
        <f t="shared" si="825"/>
        <v>0</v>
      </c>
      <c r="OW64" s="1460">
        <f t="shared" si="825"/>
        <v>0</v>
      </c>
      <c r="OX64" s="1460">
        <f t="shared" si="825"/>
        <v>0</v>
      </c>
      <c r="OY64" s="1460">
        <f t="shared" si="825"/>
        <v>0</v>
      </c>
      <c r="OZ64" s="1460">
        <f t="shared" si="825"/>
        <v>0</v>
      </c>
      <c r="PA64" s="1460">
        <f t="shared" si="825"/>
        <v>0</v>
      </c>
      <c r="PB64" s="1460">
        <f t="shared" si="825"/>
        <v>0</v>
      </c>
      <c r="PC64" s="1460">
        <f t="shared" si="825"/>
        <v>0</v>
      </c>
      <c r="PD64" s="1460">
        <f t="shared" si="825"/>
        <v>0</v>
      </c>
      <c r="PE64" s="1460">
        <f t="shared" si="825"/>
        <v>0</v>
      </c>
      <c r="PF64" s="1460">
        <f t="shared" si="826"/>
        <v>0</v>
      </c>
      <c r="PG64" s="1460">
        <f t="shared" si="826"/>
        <v>0</v>
      </c>
      <c r="PH64" s="1460">
        <f t="shared" si="826"/>
        <v>0</v>
      </c>
      <c r="PI64" s="1460">
        <f t="shared" si="826"/>
        <v>0</v>
      </c>
      <c r="PJ64" s="1460">
        <f t="shared" si="826"/>
        <v>0</v>
      </c>
      <c r="PK64" s="1460">
        <f t="shared" si="826"/>
        <v>0</v>
      </c>
      <c r="PL64" s="1460">
        <f t="shared" si="826"/>
        <v>0</v>
      </c>
      <c r="PM64" s="1460">
        <f t="shared" si="826"/>
        <v>0</v>
      </c>
      <c r="PN64" s="1460">
        <f t="shared" si="826"/>
        <v>0</v>
      </c>
      <c r="PO64" s="1460">
        <f t="shared" si="826"/>
        <v>0</v>
      </c>
      <c r="PP64" s="1460">
        <f t="shared" si="826"/>
        <v>0</v>
      </c>
      <c r="PQ64" s="1460">
        <f t="shared" si="826"/>
        <v>0</v>
      </c>
      <c r="PR64" s="1460">
        <f t="shared" si="826"/>
        <v>0</v>
      </c>
      <c r="PS64" s="1460">
        <f t="shared" si="826"/>
        <v>0</v>
      </c>
      <c r="PT64" s="1460">
        <f t="shared" si="826"/>
        <v>0</v>
      </c>
      <c r="PU64" s="1460">
        <f t="shared" si="826"/>
        <v>0</v>
      </c>
      <c r="PV64" s="1460">
        <f t="shared" si="827"/>
        <v>0</v>
      </c>
      <c r="PW64" s="1460">
        <f t="shared" si="827"/>
        <v>0</v>
      </c>
      <c r="PX64" s="1460">
        <f t="shared" si="827"/>
        <v>0</v>
      </c>
      <c r="PY64" s="1460">
        <f t="shared" si="827"/>
        <v>0</v>
      </c>
      <c r="PZ64" s="1460">
        <f t="shared" si="827"/>
        <v>0</v>
      </c>
      <c r="QA64" s="1460">
        <f t="shared" si="827"/>
        <v>0</v>
      </c>
      <c r="QB64" s="1460">
        <f t="shared" si="827"/>
        <v>0</v>
      </c>
      <c r="QC64" s="1460">
        <f t="shared" si="827"/>
        <v>0</v>
      </c>
      <c r="QD64" s="1460">
        <f t="shared" si="827"/>
        <v>0</v>
      </c>
      <c r="QE64" s="1460">
        <f t="shared" si="827"/>
        <v>0</v>
      </c>
      <c r="QF64" s="1460">
        <f t="shared" si="827"/>
        <v>0</v>
      </c>
      <c r="QG64" s="1460">
        <f t="shared" si="827"/>
        <v>0</v>
      </c>
      <c r="QH64" s="1460">
        <f t="shared" si="827"/>
        <v>0</v>
      </c>
      <c r="QI64" s="1460">
        <f t="shared" si="827"/>
        <v>0</v>
      </c>
      <c r="QJ64" s="1460">
        <f t="shared" si="827"/>
        <v>0</v>
      </c>
      <c r="QK64" s="1460">
        <f t="shared" si="827"/>
        <v>0</v>
      </c>
      <c r="QL64" s="1460">
        <f t="shared" si="809"/>
        <v>0</v>
      </c>
      <c r="QM64" s="1460">
        <f t="shared" si="809"/>
        <v>0</v>
      </c>
      <c r="QN64" s="1460">
        <f t="shared" si="809"/>
        <v>0</v>
      </c>
      <c r="QO64" s="1460">
        <f t="shared" si="809"/>
        <v>0</v>
      </c>
      <c r="QP64" s="1460">
        <f t="shared" si="809"/>
        <v>0</v>
      </c>
      <c r="QQ64" s="1460">
        <f t="shared" si="809"/>
        <v>0</v>
      </c>
    </row>
    <row r="65" spans="1:459" s="1466" customFormat="1" ht="22.5" customHeight="1">
      <c r="A65" s="1468"/>
      <c r="B65" s="1469"/>
      <c r="C65" s="1469"/>
      <c r="D65" s="1470"/>
      <c r="E65" s="1471"/>
      <c r="F65" s="1472"/>
      <c r="G65" s="1472"/>
      <c r="H65" s="1473">
        <f t="shared" si="639"/>
        <v>0</v>
      </c>
      <c r="I65" s="1474">
        <v>0</v>
      </c>
      <c r="J65" s="1475">
        <f t="shared" si="437"/>
        <v>0</v>
      </c>
      <c r="K65" s="1476">
        <v>0</v>
      </c>
      <c r="L65" s="1477">
        <f t="shared" si="640"/>
        <v>0</v>
      </c>
      <c r="M65" s="1477">
        <f t="shared" si="641"/>
        <v>0</v>
      </c>
      <c r="N65" s="1478"/>
      <c r="O65" s="1479">
        <v>0</v>
      </c>
      <c r="P65" s="1480">
        <v>0</v>
      </c>
      <c r="Q65" s="1828">
        <v>0</v>
      </c>
      <c r="R65" s="1831">
        <f t="shared" si="642"/>
        <v>0</v>
      </c>
      <c r="S65" s="1481">
        <f>IF(AND(SUM(O65:Q65)=0,N65="NNN"),MIN('Operating History and Pro Forma'!$M$33,'Operating History and Pro Forma'!$T$15)*D65,SUM(O65:Q65)*D65)</f>
        <v>0</v>
      </c>
      <c r="T65" s="1482">
        <f t="shared" si="643"/>
        <v>0</v>
      </c>
      <c r="U65" s="1483">
        <f t="shared" si="644"/>
        <v>0</v>
      </c>
      <c r="V65" s="1480"/>
      <c r="W65" s="1514"/>
      <c r="X65" s="1486" t="str">
        <f t="shared" si="645"/>
        <v/>
      </c>
      <c r="Y65" s="1487">
        <f t="shared" si="646"/>
        <v>0</v>
      </c>
      <c r="Z65" s="1488"/>
      <c r="AA65" s="1488"/>
      <c r="AB65" s="1488"/>
      <c r="AC65" s="1488"/>
      <c r="AD65" s="1489">
        <f t="shared" si="647"/>
        <v>0</v>
      </c>
      <c r="AE65" s="1490" t="str">
        <f t="shared" si="648"/>
        <v/>
      </c>
      <c r="AF65" s="1491">
        <f t="shared" si="649"/>
        <v>0</v>
      </c>
      <c r="AG65" s="1492">
        <f t="shared" si="650"/>
        <v>0</v>
      </c>
      <c r="AH65" s="1493">
        <f t="shared" si="802"/>
        <v>0</v>
      </c>
      <c r="AI65" s="1493">
        <f t="shared" si="802"/>
        <v>0</v>
      </c>
      <c r="AJ65" s="1494">
        <f t="shared" si="802"/>
        <v>0</v>
      </c>
      <c r="AK65" s="1494">
        <f t="shared" si="802"/>
        <v>0</v>
      </c>
      <c r="AL65" s="1495">
        <f t="shared" si="802"/>
        <v>0</v>
      </c>
      <c r="AM65" s="1496">
        <f t="shared" si="802"/>
        <v>0</v>
      </c>
      <c r="AN65" s="1497">
        <f t="shared" si="399"/>
        <v>0</v>
      </c>
      <c r="AO65" s="1498">
        <f t="shared" si="443"/>
        <v>0</v>
      </c>
      <c r="AP65" s="1499">
        <f t="shared" si="651"/>
        <v>0</v>
      </c>
      <c r="AQ65" s="1500">
        <f t="shared" si="652"/>
        <v>0</v>
      </c>
      <c r="AR65" s="1501">
        <f t="shared" si="653"/>
        <v>0</v>
      </c>
      <c r="AS65" s="1498">
        <f t="shared" si="403"/>
        <v>0</v>
      </c>
      <c r="AT65" s="1501">
        <f t="shared" si="654"/>
        <v>0</v>
      </c>
      <c r="AU65" s="1498">
        <f t="shared" si="655"/>
        <v>1</v>
      </c>
      <c r="AV65" s="1498">
        <f t="shared" si="656"/>
        <v>2</v>
      </c>
      <c r="AW65" s="1499">
        <f t="shared" si="657"/>
        <v>0</v>
      </c>
      <c r="AX65" s="1502">
        <f t="shared" si="658"/>
        <v>0</v>
      </c>
      <c r="AY65" s="1503">
        <f t="shared" si="659"/>
        <v>0</v>
      </c>
      <c r="AZ65" s="1498">
        <f t="shared" si="660"/>
        <v>2</v>
      </c>
      <c r="BA65" s="1498">
        <f t="shared" si="661"/>
        <v>3</v>
      </c>
      <c r="BB65" s="1499">
        <f t="shared" si="662"/>
        <v>0</v>
      </c>
      <c r="BC65" s="1502">
        <f t="shared" si="663"/>
        <v>0</v>
      </c>
      <c r="BD65" s="1503">
        <f t="shared" si="664"/>
        <v>0</v>
      </c>
      <c r="BE65" s="1498">
        <f t="shared" si="665"/>
        <v>3</v>
      </c>
      <c r="BF65" s="1498">
        <f t="shared" si="666"/>
        <v>4</v>
      </c>
      <c r="BG65" s="1499">
        <f t="shared" si="667"/>
        <v>0</v>
      </c>
      <c r="BH65" s="1502">
        <f t="shared" si="668"/>
        <v>0</v>
      </c>
      <c r="BI65" s="1502">
        <f t="shared" si="669"/>
        <v>0</v>
      </c>
      <c r="BJ65" s="1504">
        <f t="shared" si="670"/>
        <v>1900</v>
      </c>
      <c r="BK65" s="1505" t="str">
        <f t="shared" si="671"/>
        <v/>
      </c>
      <c r="BL65" s="1506"/>
      <c r="BM65" s="1507">
        <f t="shared" si="672"/>
        <v>0</v>
      </c>
      <c r="BN65" s="1508">
        <f t="shared" si="839"/>
        <v>0</v>
      </c>
      <c r="BO65" s="1508">
        <f t="shared" si="839"/>
        <v>0</v>
      </c>
      <c r="BP65" s="1508">
        <f t="shared" si="839"/>
        <v>0</v>
      </c>
      <c r="BQ65" s="1508">
        <f t="shared" si="839"/>
        <v>0</v>
      </c>
      <c r="BR65" s="1508">
        <f t="shared" si="839"/>
        <v>0</v>
      </c>
      <c r="BS65" s="1508">
        <f t="shared" si="839"/>
        <v>0</v>
      </c>
      <c r="BT65" s="1508">
        <f t="shared" si="839"/>
        <v>0</v>
      </c>
      <c r="BU65" s="1508">
        <f t="shared" si="839"/>
        <v>0</v>
      </c>
      <c r="BV65" s="1508">
        <f t="shared" si="839"/>
        <v>0</v>
      </c>
      <c r="BW65" s="1508">
        <f t="shared" si="839"/>
        <v>0</v>
      </c>
      <c r="BX65" s="1508">
        <f t="shared" si="839"/>
        <v>0</v>
      </c>
      <c r="BY65" s="1507">
        <f t="shared" si="839"/>
        <v>0</v>
      </c>
      <c r="BZ65" s="1508">
        <f t="shared" si="839"/>
        <v>0</v>
      </c>
      <c r="CA65" s="1508">
        <f t="shared" si="839"/>
        <v>0</v>
      </c>
      <c r="CB65" s="1508">
        <f t="shared" si="839"/>
        <v>0</v>
      </c>
      <c r="CC65" s="1508">
        <f t="shared" si="839"/>
        <v>0</v>
      </c>
      <c r="CD65" s="1508">
        <f t="shared" si="831"/>
        <v>0</v>
      </c>
      <c r="CE65" s="1508">
        <f t="shared" si="831"/>
        <v>0</v>
      </c>
      <c r="CF65" s="1508">
        <f t="shared" si="831"/>
        <v>0</v>
      </c>
      <c r="CG65" s="1508">
        <f t="shared" si="831"/>
        <v>0</v>
      </c>
      <c r="CH65" s="1508">
        <f t="shared" si="831"/>
        <v>0</v>
      </c>
      <c r="CI65" s="1508">
        <f t="shared" si="831"/>
        <v>0</v>
      </c>
      <c r="CJ65" s="1509">
        <f t="shared" si="831"/>
        <v>0</v>
      </c>
      <c r="CK65" s="1507">
        <f t="shared" si="831"/>
        <v>0</v>
      </c>
      <c r="CL65" s="1508">
        <f t="shared" si="831"/>
        <v>0</v>
      </c>
      <c r="CM65" s="1508">
        <f t="shared" si="831"/>
        <v>0</v>
      </c>
      <c r="CN65" s="1508">
        <f t="shared" si="831"/>
        <v>0</v>
      </c>
      <c r="CO65" s="1508">
        <f t="shared" si="831"/>
        <v>0</v>
      </c>
      <c r="CP65" s="1508">
        <f t="shared" si="831"/>
        <v>0</v>
      </c>
      <c r="CQ65" s="1508">
        <f t="shared" si="831"/>
        <v>0</v>
      </c>
      <c r="CR65" s="1508">
        <f t="shared" si="831"/>
        <v>0</v>
      </c>
      <c r="CS65" s="1508">
        <f t="shared" si="831"/>
        <v>0</v>
      </c>
      <c r="CT65" s="1508">
        <f t="shared" si="832"/>
        <v>0</v>
      </c>
      <c r="CU65" s="1508">
        <f t="shared" si="832"/>
        <v>0</v>
      </c>
      <c r="CV65" s="1509">
        <f t="shared" si="832"/>
        <v>0</v>
      </c>
      <c r="CW65" s="1508">
        <f t="shared" si="832"/>
        <v>0</v>
      </c>
      <c r="CX65" s="1508">
        <f t="shared" si="832"/>
        <v>0</v>
      </c>
      <c r="CY65" s="1508">
        <f t="shared" si="832"/>
        <v>0</v>
      </c>
      <c r="CZ65" s="1508">
        <f t="shared" si="832"/>
        <v>0</v>
      </c>
      <c r="DA65" s="1508">
        <f t="shared" si="832"/>
        <v>0</v>
      </c>
      <c r="DB65" s="1508">
        <f t="shared" si="832"/>
        <v>0</v>
      </c>
      <c r="DC65" s="1508">
        <f t="shared" si="832"/>
        <v>0</v>
      </c>
      <c r="DD65" s="1508">
        <f t="shared" si="832"/>
        <v>0</v>
      </c>
      <c r="DE65" s="1508">
        <f t="shared" si="832"/>
        <v>0</v>
      </c>
      <c r="DF65" s="1508">
        <f t="shared" si="832"/>
        <v>0</v>
      </c>
      <c r="DG65" s="1508">
        <f t="shared" si="832"/>
        <v>0</v>
      </c>
      <c r="DH65" s="1509">
        <f t="shared" si="832"/>
        <v>0</v>
      </c>
      <c r="DI65" s="1508">
        <f t="shared" si="832"/>
        <v>0</v>
      </c>
      <c r="DJ65" s="1508">
        <f t="shared" si="833"/>
        <v>0</v>
      </c>
      <c r="DK65" s="1508">
        <f t="shared" si="833"/>
        <v>0</v>
      </c>
      <c r="DL65" s="1508">
        <f t="shared" si="833"/>
        <v>0</v>
      </c>
      <c r="DM65" s="1508">
        <f t="shared" si="833"/>
        <v>0</v>
      </c>
      <c r="DN65" s="1508">
        <f t="shared" si="833"/>
        <v>0</v>
      </c>
      <c r="DO65" s="1508">
        <f t="shared" si="833"/>
        <v>0</v>
      </c>
      <c r="DP65" s="1508">
        <f t="shared" si="833"/>
        <v>0</v>
      </c>
      <c r="DQ65" s="1508">
        <f t="shared" si="833"/>
        <v>0</v>
      </c>
      <c r="DR65" s="1508">
        <f t="shared" si="833"/>
        <v>0</v>
      </c>
      <c r="DS65" s="1508">
        <f t="shared" si="833"/>
        <v>0</v>
      </c>
      <c r="DT65" s="1509">
        <f t="shared" si="833"/>
        <v>0</v>
      </c>
      <c r="DU65" s="1507">
        <f t="shared" si="833"/>
        <v>0</v>
      </c>
      <c r="DV65" s="1508">
        <f t="shared" si="833"/>
        <v>0</v>
      </c>
      <c r="DW65" s="1508">
        <f t="shared" si="833"/>
        <v>0</v>
      </c>
      <c r="DX65" s="1508">
        <f t="shared" si="833"/>
        <v>0</v>
      </c>
      <c r="DY65" s="1508">
        <f t="shared" si="833"/>
        <v>0</v>
      </c>
      <c r="DZ65" s="1508">
        <f t="shared" si="834"/>
        <v>0</v>
      </c>
      <c r="EA65" s="1508">
        <f t="shared" si="834"/>
        <v>0</v>
      </c>
      <c r="EB65" s="1508">
        <f t="shared" si="834"/>
        <v>0</v>
      </c>
      <c r="EC65" s="1508">
        <f t="shared" si="834"/>
        <v>0</v>
      </c>
      <c r="ED65" s="1508">
        <f t="shared" si="834"/>
        <v>0</v>
      </c>
      <c r="EE65" s="1508">
        <f t="shared" si="834"/>
        <v>0</v>
      </c>
      <c r="EF65" s="1508">
        <f t="shared" si="834"/>
        <v>0</v>
      </c>
      <c r="EG65" s="1507">
        <f t="shared" si="834"/>
        <v>0</v>
      </c>
      <c r="EH65" s="1508">
        <f t="shared" si="834"/>
        <v>0</v>
      </c>
      <c r="EI65" s="1508">
        <f t="shared" si="834"/>
        <v>0</v>
      </c>
      <c r="EJ65" s="1508">
        <f t="shared" si="834"/>
        <v>0</v>
      </c>
      <c r="EK65" s="1508">
        <f t="shared" si="834"/>
        <v>0</v>
      </c>
      <c r="EL65" s="1508">
        <f t="shared" si="834"/>
        <v>0</v>
      </c>
      <c r="EM65" s="1508">
        <f t="shared" si="834"/>
        <v>0</v>
      </c>
      <c r="EN65" s="1508">
        <f t="shared" si="834"/>
        <v>0</v>
      </c>
      <c r="EO65" s="1508">
        <f t="shared" si="834"/>
        <v>0</v>
      </c>
      <c r="EP65" s="1508">
        <f t="shared" si="835"/>
        <v>0</v>
      </c>
      <c r="EQ65" s="1508">
        <f t="shared" si="835"/>
        <v>0</v>
      </c>
      <c r="ER65" s="1509">
        <f t="shared" si="835"/>
        <v>0</v>
      </c>
      <c r="ES65" s="1507">
        <f t="shared" si="835"/>
        <v>0</v>
      </c>
      <c r="ET65" s="1508">
        <f t="shared" si="835"/>
        <v>0</v>
      </c>
      <c r="EU65" s="1508">
        <f t="shared" si="835"/>
        <v>0</v>
      </c>
      <c r="EV65" s="1508">
        <f t="shared" si="835"/>
        <v>0</v>
      </c>
      <c r="EW65" s="1508">
        <f t="shared" si="835"/>
        <v>0</v>
      </c>
      <c r="EX65" s="1508">
        <f t="shared" si="835"/>
        <v>0</v>
      </c>
      <c r="EY65" s="1508">
        <f t="shared" si="835"/>
        <v>0</v>
      </c>
      <c r="EZ65" s="1508">
        <f t="shared" si="835"/>
        <v>0</v>
      </c>
      <c r="FA65" s="1508">
        <f t="shared" si="835"/>
        <v>0</v>
      </c>
      <c r="FB65" s="1508">
        <f t="shared" si="835"/>
        <v>0</v>
      </c>
      <c r="FC65" s="1508">
        <f t="shared" si="835"/>
        <v>0</v>
      </c>
      <c r="FD65" s="1509">
        <f t="shared" si="835"/>
        <v>0</v>
      </c>
      <c r="FE65" s="1508">
        <f t="shared" si="835"/>
        <v>0</v>
      </c>
      <c r="FF65" s="1508">
        <f t="shared" si="821"/>
        <v>0</v>
      </c>
      <c r="FG65" s="1508">
        <f t="shared" si="836"/>
        <v>0</v>
      </c>
      <c r="FH65" s="1508">
        <f t="shared" si="836"/>
        <v>0</v>
      </c>
      <c r="FI65" s="1508">
        <f t="shared" si="836"/>
        <v>0</v>
      </c>
      <c r="FJ65" s="1508">
        <f t="shared" si="836"/>
        <v>0</v>
      </c>
      <c r="FK65" s="1508">
        <f t="shared" si="836"/>
        <v>0</v>
      </c>
      <c r="FL65" s="1508">
        <f t="shared" si="836"/>
        <v>0</v>
      </c>
      <c r="FM65" s="1508">
        <f t="shared" si="836"/>
        <v>0</v>
      </c>
      <c r="FN65" s="1508">
        <f t="shared" si="836"/>
        <v>0</v>
      </c>
      <c r="FO65" s="1508">
        <f t="shared" si="836"/>
        <v>0</v>
      </c>
      <c r="FP65" s="1509">
        <f t="shared" si="836"/>
        <v>0</v>
      </c>
      <c r="FQ65" s="1508">
        <f t="shared" si="836"/>
        <v>0</v>
      </c>
      <c r="FR65" s="1508">
        <f t="shared" si="836"/>
        <v>0</v>
      </c>
      <c r="FS65" s="1508">
        <f t="shared" si="836"/>
        <v>0</v>
      </c>
      <c r="FT65" s="1508">
        <f t="shared" si="836"/>
        <v>0</v>
      </c>
      <c r="FU65" s="1508">
        <f t="shared" si="836"/>
        <v>0</v>
      </c>
      <c r="FV65" s="1508">
        <f t="shared" si="836"/>
        <v>0</v>
      </c>
      <c r="FW65" s="1508">
        <f t="shared" si="804"/>
        <v>0</v>
      </c>
      <c r="FX65" s="1508">
        <f t="shared" si="804"/>
        <v>0</v>
      </c>
      <c r="FY65" s="1508">
        <f t="shared" si="804"/>
        <v>0</v>
      </c>
      <c r="FZ65" s="1508">
        <f t="shared" si="804"/>
        <v>0</v>
      </c>
      <c r="GA65" s="1508">
        <f t="shared" si="804"/>
        <v>0</v>
      </c>
      <c r="GB65" s="1509">
        <f t="shared" si="804"/>
        <v>0</v>
      </c>
      <c r="GC65" s="1506"/>
      <c r="GD65" s="1458">
        <f t="shared" si="673"/>
        <v>1</v>
      </c>
      <c r="GE65" s="1510">
        <f t="shared" si="815"/>
        <v>0</v>
      </c>
      <c r="GF65" s="1511">
        <f t="shared" si="815"/>
        <v>0</v>
      </c>
      <c r="GG65" s="1511">
        <f t="shared" si="815"/>
        <v>0</v>
      </c>
      <c r="GH65" s="1511">
        <f t="shared" si="815"/>
        <v>0</v>
      </c>
      <c r="GI65" s="1511">
        <f t="shared" si="815"/>
        <v>0</v>
      </c>
      <c r="GJ65" s="1511">
        <f t="shared" ref="GE65:GN90" si="841">IF(OR(ROUNDUP($AU65/12,0)=GJ$11,ROUNDUP($AZ65/12,0)=GJ$11,ROUNDUP($BE65/12,0)=GJ$11,ROUNDUP($AN65/12,0)=GJ$11),$D65,0)</f>
        <v>0</v>
      </c>
      <c r="GK65" s="1511">
        <f t="shared" si="841"/>
        <v>0</v>
      </c>
      <c r="GL65" s="1511">
        <f t="shared" si="841"/>
        <v>0</v>
      </c>
      <c r="GM65" s="1511">
        <f t="shared" si="841"/>
        <v>0</v>
      </c>
      <c r="GN65" s="1512">
        <f t="shared" si="841"/>
        <v>0</v>
      </c>
      <c r="GO65" s="1513">
        <f t="shared" si="674"/>
        <v>0</v>
      </c>
      <c r="GP65" s="1506"/>
      <c r="GQ65" s="1510">
        <f t="shared" si="838"/>
        <v>0</v>
      </c>
      <c r="GR65" s="1511">
        <f t="shared" si="837"/>
        <v>0</v>
      </c>
      <c r="GS65" s="1511">
        <f t="shared" si="837"/>
        <v>0</v>
      </c>
      <c r="GT65" s="1511">
        <f t="shared" si="837"/>
        <v>0</v>
      </c>
      <c r="GU65" s="1511">
        <f t="shared" si="837"/>
        <v>0</v>
      </c>
      <c r="GV65" s="1511">
        <f t="shared" si="837"/>
        <v>0</v>
      </c>
      <c r="GW65" s="1511">
        <f t="shared" si="837"/>
        <v>0</v>
      </c>
      <c r="GX65" s="1511">
        <f t="shared" si="837"/>
        <v>0</v>
      </c>
      <c r="GY65" s="1511">
        <f t="shared" si="837"/>
        <v>0</v>
      </c>
      <c r="GZ65" s="1512">
        <f t="shared" si="837"/>
        <v>0</v>
      </c>
      <c r="HA65" s="1513">
        <f t="shared" si="675"/>
        <v>0</v>
      </c>
      <c r="HB65" s="1506">
        <f t="shared" si="676"/>
        <v>1</v>
      </c>
      <c r="HC65" s="1506"/>
      <c r="HD65" s="1508">
        <f t="shared" si="677"/>
        <v>0</v>
      </c>
      <c r="HE65" s="1460">
        <f t="shared" si="678"/>
        <v>0</v>
      </c>
      <c r="HF65" s="1460">
        <f t="shared" si="679"/>
        <v>0</v>
      </c>
      <c r="HG65" s="1460">
        <f t="shared" si="680"/>
        <v>0</v>
      </c>
      <c r="HH65" s="1460">
        <f t="shared" si="681"/>
        <v>0</v>
      </c>
      <c r="HI65" s="1460">
        <f t="shared" si="682"/>
        <v>0</v>
      </c>
      <c r="HJ65" s="1460">
        <f t="shared" si="683"/>
        <v>0</v>
      </c>
      <c r="HK65" s="1460">
        <f t="shared" si="684"/>
        <v>0</v>
      </c>
      <c r="HL65" s="1460">
        <f t="shared" si="685"/>
        <v>0</v>
      </c>
      <c r="HM65" s="1460">
        <f t="shared" si="686"/>
        <v>0</v>
      </c>
      <c r="HN65" s="1460">
        <f t="shared" si="687"/>
        <v>0</v>
      </c>
      <c r="HO65" s="1460">
        <f t="shared" si="688"/>
        <v>0</v>
      </c>
      <c r="HP65" s="1460">
        <f t="shared" si="689"/>
        <v>0</v>
      </c>
      <c r="HQ65" s="1460">
        <f t="shared" si="690"/>
        <v>0</v>
      </c>
      <c r="HR65" s="1460">
        <f t="shared" si="691"/>
        <v>0</v>
      </c>
      <c r="HS65" s="1460">
        <f t="shared" si="692"/>
        <v>0</v>
      </c>
      <c r="HT65" s="1460">
        <f t="shared" si="693"/>
        <v>0</v>
      </c>
      <c r="HU65" s="1460">
        <f t="shared" si="694"/>
        <v>0</v>
      </c>
      <c r="HV65" s="1460">
        <f t="shared" si="695"/>
        <v>0</v>
      </c>
      <c r="HW65" s="1460">
        <f t="shared" si="696"/>
        <v>0</v>
      </c>
      <c r="HX65" s="1460">
        <f t="shared" si="697"/>
        <v>0</v>
      </c>
      <c r="HY65" s="1460">
        <f t="shared" si="698"/>
        <v>0</v>
      </c>
      <c r="HZ65" s="1460">
        <f t="shared" si="699"/>
        <v>0</v>
      </c>
      <c r="IA65" s="1460">
        <f t="shared" si="700"/>
        <v>0</v>
      </c>
      <c r="IB65" s="1460">
        <f t="shared" si="701"/>
        <v>0</v>
      </c>
      <c r="IC65" s="1460">
        <f t="shared" si="702"/>
        <v>0</v>
      </c>
      <c r="ID65" s="1460">
        <f t="shared" si="703"/>
        <v>0</v>
      </c>
      <c r="IE65" s="1460">
        <f t="shared" si="704"/>
        <v>0</v>
      </c>
      <c r="IF65" s="1460">
        <f t="shared" si="705"/>
        <v>0</v>
      </c>
      <c r="IG65" s="1460">
        <f t="shared" si="706"/>
        <v>0</v>
      </c>
      <c r="IH65" s="1460">
        <f t="shared" si="707"/>
        <v>0</v>
      </c>
      <c r="II65" s="1460">
        <f t="shared" si="708"/>
        <v>0</v>
      </c>
      <c r="IJ65" s="1460">
        <f t="shared" si="709"/>
        <v>0</v>
      </c>
      <c r="IK65" s="1460">
        <f t="shared" si="710"/>
        <v>0</v>
      </c>
      <c r="IL65" s="1460">
        <f t="shared" si="711"/>
        <v>0</v>
      </c>
      <c r="IM65" s="1460">
        <f t="shared" si="712"/>
        <v>0</v>
      </c>
      <c r="IN65" s="1460">
        <f t="shared" si="713"/>
        <v>0</v>
      </c>
      <c r="IO65" s="1460">
        <f t="shared" si="714"/>
        <v>0</v>
      </c>
      <c r="IP65" s="1460">
        <f t="shared" si="715"/>
        <v>0</v>
      </c>
      <c r="IQ65" s="1460">
        <f t="shared" si="716"/>
        <v>0</v>
      </c>
      <c r="IR65" s="1460">
        <f t="shared" si="717"/>
        <v>0</v>
      </c>
      <c r="IS65" s="1460">
        <f t="shared" si="718"/>
        <v>0</v>
      </c>
      <c r="IT65" s="1460">
        <f t="shared" si="719"/>
        <v>0</v>
      </c>
      <c r="IU65" s="1460">
        <f t="shared" si="720"/>
        <v>0</v>
      </c>
      <c r="IV65" s="1460">
        <f t="shared" si="721"/>
        <v>0</v>
      </c>
      <c r="IW65" s="1460">
        <f t="shared" si="722"/>
        <v>0</v>
      </c>
      <c r="IX65" s="1460">
        <f t="shared" si="723"/>
        <v>0</v>
      </c>
      <c r="IY65" s="1460">
        <f t="shared" si="724"/>
        <v>0</v>
      </c>
      <c r="IZ65" s="1460">
        <f t="shared" si="725"/>
        <v>0</v>
      </c>
      <c r="JA65" s="1460">
        <f t="shared" si="726"/>
        <v>0</v>
      </c>
      <c r="JB65" s="1460">
        <f t="shared" si="727"/>
        <v>0</v>
      </c>
      <c r="JC65" s="1460">
        <f t="shared" si="728"/>
        <v>0</v>
      </c>
      <c r="JD65" s="1460">
        <f t="shared" si="729"/>
        <v>0</v>
      </c>
      <c r="JE65" s="1460">
        <f t="shared" si="730"/>
        <v>0</v>
      </c>
      <c r="JF65" s="1460">
        <f t="shared" si="731"/>
        <v>0</v>
      </c>
      <c r="JG65" s="1460">
        <f t="shared" si="732"/>
        <v>0</v>
      </c>
      <c r="JH65" s="1460">
        <f t="shared" si="733"/>
        <v>0</v>
      </c>
      <c r="JI65" s="1460">
        <f t="shared" si="734"/>
        <v>0</v>
      </c>
      <c r="JJ65" s="1460">
        <f t="shared" si="735"/>
        <v>0</v>
      </c>
      <c r="JK65" s="1460">
        <f t="shared" si="736"/>
        <v>0</v>
      </c>
      <c r="JL65" s="1460">
        <f t="shared" si="737"/>
        <v>0</v>
      </c>
      <c r="JM65" s="1460">
        <f t="shared" si="738"/>
        <v>0</v>
      </c>
      <c r="JN65" s="1460">
        <f t="shared" si="739"/>
        <v>0</v>
      </c>
      <c r="JO65" s="1460">
        <f t="shared" si="740"/>
        <v>0</v>
      </c>
      <c r="JP65" s="1460">
        <f t="shared" si="741"/>
        <v>0</v>
      </c>
      <c r="JQ65" s="1460">
        <f t="shared" si="742"/>
        <v>0</v>
      </c>
      <c r="JR65" s="1460">
        <f t="shared" si="743"/>
        <v>0</v>
      </c>
      <c r="JS65" s="1460">
        <f t="shared" si="744"/>
        <v>0</v>
      </c>
      <c r="JT65" s="1460">
        <f t="shared" si="745"/>
        <v>0</v>
      </c>
      <c r="JU65" s="1460">
        <f t="shared" si="746"/>
        <v>0</v>
      </c>
      <c r="JV65" s="1460">
        <f t="shared" si="747"/>
        <v>0</v>
      </c>
      <c r="JW65" s="1460">
        <f t="shared" si="748"/>
        <v>0</v>
      </c>
      <c r="JX65" s="1460">
        <f t="shared" si="749"/>
        <v>0</v>
      </c>
      <c r="JY65" s="1460">
        <f t="shared" si="750"/>
        <v>0</v>
      </c>
      <c r="JZ65" s="1460">
        <f t="shared" si="751"/>
        <v>0</v>
      </c>
      <c r="KA65" s="1460">
        <f t="shared" si="752"/>
        <v>0</v>
      </c>
      <c r="KB65" s="1460">
        <f t="shared" si="753"/>
        <v>0</v>
      </c>
      <c r="KC65" s="1460">
        <f t="shared" si="754"/>
        <v>0</v>
      </c>
      <c r="KD65" s="1460">
        <f t="shared" si="755"/>
        <v>0</v>
      </c>
      <c r="KE65" s="1460">
        <f t="shared" si="756"/>
        <v>0</v>
      </c>
      <c r="KF65" s="1460">
        <f t="shared" si="757"/>
        <v>0</v>
      </c>
      <c r="KG65" s="1460">
        <f t="shared" si="758"/>
        <v>0</v>
      </c>
      <c r="KH65" s="1460">
        <f t="shared" si="759"/>
        <v>0</v>
      </c>
      <c r="KI65" s="1460">
        <f t="shared" si="760"/>
        <v>0</v>
      </c>
      <c r="KJ65" s="1460">
        <f t="shared" si="761"/>
        <v>0</v>
      </c>
      <c r="KK65" s="1460">
        <f t="shared" si="762"/>
        <v>0</v>
      </c>
      <c r="KL65" s="1460">
        <f t="shared" si="763"/>
        <v>0</v>
      </c>
      <c r="KM65" s="1460">
        <f t="shared" si="764"/>
        <v>0</v>
      </c>
      <c r="KN65" s="1460">
        <f t="shared" si="765"/>
        <v>0</v>
      </c>
      <c r="KO65" s="1460">
        <f t="shared" si="766"/>
        <v>0</v>
      </c>
      <c r="KP65" s="1460">
        <f t="shared" si="767"/>
        <v>0</v>
      </c>
      <c r="KQ65" s="1460">
        <f t="shared" si="768"/>
        <v>0</v>
      </c>
      <c r="KR65" s="1460">
        <f t="shared" si="769"/>
        <v>0</v>
      </c>
      <c r="KS65" s="1460">
        <f t="shared" si="770"/>
        <v>0</v>
      </c>
      <c r="KT65" s="1460">
        <f t="shared" si="771"/>
        <v>0</v>
      </c>
      <c r="KU65" s="1460">
        <f t="shared" si="772"/>
        <v>0</v>
      </c>
      <c r="KV65" s="1460">
        <f t="shared" si="773"/>
        <v>0</v>
      </c>
      <c r="KW65" s="1460">
        <f t="shared" si="774"/>
        <v>0</v>
      </c>
      <c r="KX65" s="1460">
        <f t="shared" si="775"/>
        <v>0</v>
      </c>
      <c r="KY65" s="1460">
        <f t="shared" si="776"/>
        <v>0</v>
      </c>
      <c r="KZ65" s="1460">
        <f t="shared" si="777"/>
        <v>0</v>
      </c>
      <c r="LA65" s="1460">
        <f t="shared" si="778"/>
        <v>0</v>
      </c>
      <c r="LB65" s="1460">
        <f t="shared" si="779"/>
        <v>0</v>
      </c>
      <c r="LC65" s="1460">
        <f t="shared" si="780"/>
        <v>0</v>
      </c>
      <c r="LD65" s="1460">
        <f t="shared" si="781"/>
        <v>0</v>
      </c>
      <c r="LE65" s="1460">
        <f t="shared" si="782"/>
        <v>0</v>
      </c>
      <c r="LF65" s="1460">
        <f t="shared" si="783"/>
        <v>0</v>
      </c>
      <c r="LG65" s="1460">
        <f t="shared" si="784"/>
        <v>0</v>
      </c>
      <c r="LH65" s="1460">
        <f t="shared" si="785"/>
        <v>0</v>
      </c>
      <c r="LI65" s="1460">
        <f t="shared" si="786"/>
        <v>0</v>
      </c>
      <c r="LJ65" s="1460">
        <f t="shared" si="787"/>
        <v>0</v>
      </c>
      <c r="LK65" s="1460">
        <f t="shared" si="788"/>
        <v>0</v>
      </c>
      <c r="LL65" s="1460">
        <f t="shared" si="789"/>
        <v>0</v>
      </c>
      <c r="LM65" s="1460">
        <f t="shared" si="790"/>
        <v>0</v>
      </c>
      <c r="LN65" s="1460">
        <f t="shared" si="791"/>
        <v>0</v>
      </c>
      <c r="LO65" s="1460">
        <f t="shared" si="792"/>
        <v>0</v>
      </c>
      <c r="LP65" s="1460">
        <f t="shared" si="793"/>
        <v>0</v>
      </c>
      <c r="LQ65" s="1460">
        <f t="shared" si="794"/>
        <v>0</v>
      </c>
      <c r="LR65" s="1460">
        <f t="shared" si="795"/>
        <v>0</v>
      </c>
      <c r="LS65" s="1460">
        <f t="shared" si="796"/>
        <v>0</v>
      </c>
      <c r="LW65" s="1467">
        <f t="shared" si="797"/>
        <v>0</v>
      </c>
      <c r="LX65" s="1467">
        <f t="shared" si="798"/>
        <v>0</v>
      </c>
      <c r="LY65" s="1467">
        <f t="shared" si="799"/>
        <v>0</v>
      </c>
      <c r="LZ65" s="1467">
        <f t="shared" si="800"/>
        <v>0</v>
      </c>
      <c r="MA65" s="1506"/>
      <c r="MB65" s="1460">
        <f t="shared" si="801"/>
        <v>0</v>
      </c>
      <c r="MC65" s="1460">
        <f t="shared" si="840"/>
        <v>0</v>
      </c>
      <c r="MD65" s="1460">
        <f t="shared" si="840"/>
        <v>0</v>
      </c>
      <c r="ME65" s="1460">
        <f t="shared" si="840"/>
        <v>0</v>
      </c>
      <c r="MF65" s="1460">
        <f t="shared" si="840"/>
        <v>0</v>
      </c>
      <c r="MG65" s="1460">
        <f t="shared" si="840"/>
        <v>0</v>
      </c>
      <c r="MH65" s="1460">
        <f t="shared" si="840"/>
        <v>0</v>
      </c>
      <c r="MI65" s="1460">
        <f t="shared" si="840"/>
        <v>0</v>
      </c>
      <c r="MJ65" s="1460">
        <f t="shared" si="840"/>
        <v>0</v>
      </c>
      <c r="MK65" s="1460">
        <f t="shared" si="840"/>
        <v>0</v>
      </c>
      <c r="ML65" s="1460">
        <f t="shared" si="840"/>
        <v>0</v>
      </c>
      <c r="MM65" s="1460">
        <f t="shared" si="840"/>
        <v>0</v>
      </c>
      <c r="MN65" s="1460">
        <f t="shared" si="840"/>
        <v>0</v>
      </c>
      <c r="MO65" s="1460">
        <f t="shared" si="840"/>
        <v>0</v>
      </c>
      <c r="MP65" s="1460">
        <f t="shared" si="840"/>
        <v>0</v>
      </c>
      <c r="MQ65" s="1460">
        <f t="shared" si="840"/>
        <v>0</v>
      </c>
      <c r="MR65" s="1460">
        <f t="shared" si="840"/>
        <v>0</v>
      </c>
      <c r="MS65" s="1460">
        <f t="shared" si="828"/>
        <v>0</v>
      </c>
      <c r="MT65" s="1460">
        <f t="shared" si="828"/>
        <v>0</v>
      </c>
      <c r="MU65" s="1460">
        <f t="shared" si="828"/>
        <v>0</v>
      </c>
      <c r="MV65" s="1460">
        <f t="shared" si="828"/>
        <v>0</v>
      </c>
      <c r="MW65" s="1460">
        <f t="shared" si="828"/>
        <v>0</v>
      </c>
      <c r="MX65" s="1460">
        <f t="shared" si="828"/>
        <v>0</v>
      </c>
      <c r="MY65" s="1460">
        <f t="shared" si="828"/>
        <v>0</v>
      </c>
      <c r="MZ65" s="1460">
        <f t="shared" si="828"/>
        <v>0</v>
      </c>
      <c r="NA65" s="1460">
        <f t="shared" si="828"/>
        <v>0</v>
      </c>
      <c r="NB65" s="1460">
        <f t="shared" si="828"/>
        <v>0</v>
      </c>
      <c r="NC65" s="1460">
        <f t="shared" si="828"/>
        <v>0</v>
      </c>
      <c r="ND65" s="1460">
        <f t="shared" si="828"/>
        <v>0</v>
      </c>
      <c r="NE65" s="1460">
        <f t="shared" si="828"/>
        <v>0</v>
      </c>
      <c r="NF65" s="1460">
        <f t="shared" si="828"/>
        <v>0</v>
      </c>
      <c r="NG65" s="1460">
        <f t="shared" si="828"/>
        <v>0</v>
      </c>
      <c r="NH65" s="1460">
        <f t="shared" si="828"/>
        <v>0</v>
      </c>
      <c r="NI65" s="1460">
        <f t="shared" si="829"/>
        <v>0</v>
      </c>
      <c r="NJ65" s="1460">
        <f t="shared" si="829"/>
        <v>0</v>
      </c>
      <c r="NK65" s="1460">
        <f t="shared" si="829"/>
        <v>0</v>
      </c>
      <c r="NL65" s="1460">
        <f t="shared" si="829"/>
        <v>0</v>
      </c>
      <c r="NM65" s="1460">
        <f t="shared" si="829"/>
        <v>0</v>
      </c>
      <c r="NN65" s="1460">
        <f t="shared" si="829"/>
        <v>0</v>
      </c>
      <c r="NO65" s="1460">
        <f t="shared" si="829"/>
        <v>0</v>
      </c>
      <c r="NP65" s="1460">
        <f t="shared" si="829"/>
        <v>0</v>
      </c>
      <c r="NQ65" s="1460">
        <f t="shared" si="829"/>
        <v>0</v>
      </c>
      <c r="NR65" s="1460">
        <f t="shared" si="829"/>
        <v>0</v>
      </c>
      <c r="NS65" s="1460">
        <f t="shared" si="829"/>
        <v>0</v>
      </c>
      <c r="NT65" s="1460">
        <f t="shared" si="829"/>
        <v>0</v>
      </c>
      <c r="NU65" s="1460">
        <f t="shared" si="829"/>
        <v>0</v>
      </c>
      <c r="NV65" s="1460">
        <f t="shared" si="829"/>
        <v>0</v>
      </c>
      <c r="NW65" s="1460">
        <f t="shared" si="829"/>
        <v>0</v>
      </c>
      <c r="NX65" s="1460">
        <f t="shared" si="829"/>
        <v>0</v>
      </c>
      <c r="NY65" s="1460">
        <f t="shared" si="830"/>
        <v>0</v>
      </c>
      <c r="NZ65" s="1460">
        <f t="shared" si="830"/>
        <v>0</v>
      </c>
      <c r="OA65" s="1460">
        <f t="shared" si="830"/>
        <v>0</v>
      </c>
      <c r="OB65" s="1460">
        <f t="shared" si="830"/>
        <v>0</v>
      </c>
      <c r="OC65" s="1460">
        <f t="shared" si="830"/>
        <v>0</v>
      </c>
      <c r="OD65" s="1460">
        <f t="shared" si="830"/>
        <v>0</v>
      </c>
      <c r="OE65" s="1460">
        <f t="shared" si="830"/>
        <v>0</v>
      </c>
      <c r="OF65" s="1460">
        <f t="shared" si="830"/>
        <v>0</v>
      </c>
      <c r="OG65" s="1460">
        <f t="shared" si="830"/>
        <v>0</v>
      </c>
      <c r="OH65" s="1460">
        <f t="shared" si="830"/>
        <v>0</v>
      </c>
      <c r="OI65" s="1460">
        <f t="shared" si="830"/>
        <v>0</v>
      </c>
      <c r="OJ65" s="1460">
        <f t="shared" si="830"/>
        <v>0</v>
      </c>
      <c r="OK65" s="1460">
        <f t="shared" si="830"/>
        <v>0</v>
      </c>
      <c r="OL65" s="1460">
        <f t="shared" si="830"/>
        <v>0</v>
      </c>
      <c r="OM65" s="1460">
        <f t="shared" si="830"/>
        <v>0</v>
      </c>
      <c r="ON65" s="1460">
        <f t="shared" si="830"/>
        <v>0</v>
      </c>
      <c r="OO65" s="1460">
        <f t="shared" si="813"/>
        <v>0</v>
      </c>
      <c r="OP65" s="1460">
        <f t="shared" si="825"/>
        <v>0</v>
      </c>
      <c r="OQ65" s="1460">
        <f t="shared" si="825"/>
        <v>0</v>
      </c>
      <c r="OR65" s="1460">
        <f t="shared" si="825"/>
        <v>0</v>
      </c>
      <c r="OS65" s="1460">
        <f t="shared" si="825"/>
        <v>0</v>
      </c>
      <c r="OT65" s="1460">
        <f t="shared" si="825"/>
        <v>0</v>
      </c>
      <c r="OU65" s="1460">
        <f t="shared" si="825"/>
        <v>0</v>
      </c>
      <c r="OV65" s="1460">
        <f t="shared" si="825"/>
        <v>0</v>
      </c>
      <c r="OW65" s="1460">
        <f t="shared" si="825"/>
        <v>0</v>
      </c>
      <c r="OX65" s="1460">
        <f t="shared" si="825"/>
        <v>0</v>
      </c>
      <c r="OY65" s="1460">
        <f t="shared" si="825"/>
        <v>0</v>
      </c>
      <c r="OZ65" s="1460">
        <f t="shared" si="825"/>
        <v>0</v>
      </c>
      <c r="PA65" s="1460">
        <f t="shared" si="825"/>
        <v>0</v>
      </c>
      <c r="PB65" s="1460">
        <f t="shared" si="825"/>
        <v>0</v>
      </c>
      <c r="PC65" s="1460">
        <f t="shared" si="825"/>
        <v>0</v>
      </c>
      <c r="PD65" s="1460">
        <f t="shared" si="825"/>
        <v>0</v>
      </c>
      <c r="PE65" s="1460">
        <f t="shared" si="825"/>
        <v>0</v>
      </c>
      <c r="PF65" s="1460">
        <f t="shared" si="826"/>
        <v>0</v>
      </c>
      <c r="PG65" s="1460">
        <f t="shared" si="826"/>
        <v>0</v>
      </c>
      <c r="PH65" s="1460">
        <f t="shared" si="826"/>
        <v>0</v>
      </c>
      <c r="PI65" s="1460">
        <f t="shared" si="826"/>
        <v>0</v>
      </c>
      <c r="PJ65" s="1460">
        <f t="shared" si="826"/>
        <v>0</v>
      </c>
      <c r="PK65" s="1460">
        <f t="shared" si="826"/>
        <v>0</v>
      </c>
      <c r="PL65" s="1460">
        <f t="shared" si="826"/>
        <v>0</v>
      </c>
      <c r="PM65" s="1460">
        <f t="shared" si="826"/>
        <v>0</v>
      </c>
      <c r="PN65" s="1460">
        <f t="shared" si="826"/>
        <v>0</v>
      </c>
      <c r="PO65" s="1460">
        <f t="shared" si="826"/>
        <v>0</v>
      </c>
      <c r="PP65" s="1460">
        <f t="shared" si="826"/>
        <v>0</v>
      </c>
      <c r="PQ65" s="1460">
        <f t="shared" si="826"/>
        <v>0</v>
      </c>
      <c r="PR65" s="1460">
        <f t="shared" si="826"/>
        <v>0</v>
      </c>
      <c r="PS65" s="1460">
        <f t="shared" si="826"/>
        <v>0</v>
      </c>
      <c r="PT65" s="1460">
        <f t="shared" si="826"/>
        <v>0</v>
      </c>
      <c r="PU65" s="1460">
        <f t="shared" si="826"/>
        <v>0</v>
      </c>
      <c r="PV65" s="1460">
        <f t="shared" si="827"/>
        <v>0</v>
      </c>
      <c r="PW65" s="1460">
        <f t="shared" si="827"/>
        <v>0</v>
      </c>
      <c r="PX65" s="1460">
        <f t="shared" si="827"/>
        <v>0</v>
      </c>
      <c r="PY65" s="1460">
        <f t="shared" si="827"/>
        <v>0</v>
      </c>
      <c r="PZ65" s="1460">
        <f t="shared" si="827"/>
        <v>0</v>
      </c>
      <c r="QA65" s="1460">
        <f t="shared" si="827"/>
        <v>0</v>
      </c>
      <c r="QB65" s="1460">
        <f t="shared" si="827"/>
        <v>0</v>
      </c>
      <c r="QC65" s="1460">
        <f t="shared" si="827"/>
        <v>0</v>
      </c>
      <c r="QD65" s="1460">
        <f t="shared" si="827"/>
        <v>0</v>
      </c>
      <c r="QE65" s="1460">
        <f t="shared" si="827"/>
        <v>0</v>
      </c>
      <c r="QF65" s="1460">
        <f t="shared" si="827"/>
        <v>0</v>
      </c>
      <c r="QG65" s="1460">
        <f t="shared" si="827"/>
        <v>0</v>
      </c>
      <c r="QH65" s="1460">
        <f t="shared" si="827"/>
        <v>0</v>
      </c>
      <c r="QI65" s="1460">
        <f t="shared" si="827"/>
        <v>0</v>
      </c>
      <c r="QJ65" s="1460">
        <f t="shared" si="827"/>
        <v>0</v>
      </c>
      <c r="QK65" s="1460">
        <f t="shared" si="827"/>
        <v>0</v>
      </c>
      <c r="QL65" s="1460">
        <f t="shared" si="809"/>
        <v>0</v>
      </c>
      <c r="QM65" s="1460">
        <f t="shared" si="809"/>
        <v>0</v>
      </c>
      <c r="QN65" s="1460">
        <f t="shared" si="809"/>
        <v>0</v>
      </c>
      <c r="QO65" s="1460">
        <f t="shared" si="809"/>
        <v>0</v>
      </c>
      <c r="QP65" s="1460">
        <f t="shared" si="809"/>
        <v>0</v>
      </c>
      <c r="QQ65" s="1460">
        <f t="shared" si="809"/>
        <v>0</v>
      </c>
    </row>
    <row r="66" spans="1:459" s="1466" customFormat="1" ht="22.5" customHeight="1">
      <c r="A66" s="1468"/>
      <c r="B66" s="1469"/>
      <c r="C66" s="1469"/>
      <c r="D66" s="1470"/>
      <c r="E66" s="1471"/>
      <c r="F66" s="1472"/>
      <c r="G66" s="1472"/>
      <c r="H66" s="1473">
        <f t="shared" si="639"/>
        <v>0</v>
      </c>
      <c r="I66" s="1474">
        <v>0</v>
      </c>
      <c r="J66" s="1475">
        <f t="shared" si="437"/>
        <v>0</v>
      </c>
      <c r="K66" s="1476">
        <v>0</v>
      </c>
      <c r="L66" s="1477">
        <f t="shared" si="640"/>
        <v>0</v>
      </c>
      <c r="M66" s="1477">
        <f t="shared" si="641"/>
        <v>0</v>
      </c>
      <c r="N66" s="1478"/>
      <c r="O66" s="1479">
        <v>0</v>
      </c>
      <c r="P66" s="1480">
        <v>0</v>
      </c>
      <c r="Q66" s="1828">
        <v>0</v>
      </c>
      <c r="R66" s="1831">
        <f t="shared" si="642"/>
        <v>0</v>
      </c>
      <c r="S66" s="1481">
        <f>IF(AND(SUM(O66:Q66)=0,N66="NNN"),MIN('Operating History and Pro Forma'!$M$33,'Operating History and Pro Forma'!$T$15)*D66,SUM(O66:Q66)*D66)</f>
        <v>0</v>
      </c>
      <c r="T66" s="1482">
        <f t="shared" si="643"/>
        <v>0</v>
      </c>
      <c r="U66" s="1483">
        <f t="shared" si="644"/>
        <v>0</v>
      </c>
      <c r="V66" s="1480"/>
      <c r="W66" s="1514"/>
      <c r="X66" s="1486" t="str">
        <f t="shared" si="645"/>
        <v/>
      </c>
      <c r="Y66" s="1487">
        <f t="shared" si="646"/>
        <v>0</v>
      </c>
      <c r="Z66" s="1488"/>
      <c r="AA66" s="1488"/>
      <c r="AB66" s="1488"/>
      <c r="AC66" s="1488"/>
      <c r="AD66" s="1489">
        <f t="shared" si="647"/>
        <v>0</v>
      </c>
      <c r="AE66" s="1490" t="str">
        <f t="shared" si="648"/>
        <v/>
      </c>
      <c r="AF66" s="1491">
        <f t="shared" si="649"/>
        <v>0</v>
      </c>
      <c r="AG66" s="1492">
        <f t="shared" si="650"/>
        <v>0</v>
      </c>
      <c r="AH66" s="1493">
        <f t="shared" si="802"/>
        <v>0</v>
      </c>
      <c r="AI66" s="1493">
        <f t="shared" si="802"/>
        <v>0</v>
      </c>
      <c r="AJ66" s="1494">
        <f t="shared" si="802"/>
        <v>0</v>
      </c>
      <c r="AK66" s="1494">
        <f t="shared" si="802"/>
        <v>0</v>
      </c>
      <c r="AL66" s="1495">
        <f t="shared" si="802"/>
        <v>0</v>
      </c>
      <c r="AM66" s="1496">
        <f t="shared" si="802"/>
        <v>0</v>
      </c>
      <c r="AN66" s="1497">
        <f t="shared" si="399"/>
        <v>0</v>
      </c>
      <c r="AO66" s="1498">
        <f t="shared" si="443"/>
        <v>0</v>
      </c>
      <c r="AP66" s="1499">
        <f t="shared" si="651"/>
        <v>0</v>
      </c>
      <c r="AQ66" s="1500">
        <f t="shared" si="652"/>
        <v>0</v>
      </c>
      <c r="AR66" s="1501">
        <f t="shared" si="653"/>
        <v>0</v>
      </c>
      <c r="AS66" s="1498">
        <f t="shared" si="403"/>
        <v>0</v>
      </c>
      <c r="AT66" s="1501">
        <f t="shared" si="654"/>
        <v>0</v>
      </c>
      <c r="AU66" s="1498">
        <f t="shared" si="655"/>
        <v>1</v>
      </c>
      <c r="AV66" s="1498">
        <f t="shared" si="656"/>
        <v>2</v>
      </c>
      <c r="AW66" s="1499">
        <f t="shared" si="657"/>
        <v>0</v>
      </c>
      <c r="AX66" s="1502">
        <f t="shared" si="658"/>
        <v>0</v>
      </c>
      <c r="AY66" s="1503">
        <f t="shared" si="659"/>
        <v>0</v>
      </c>
      <c r="AZ66" s="1498">
        <f t="shared" si="660"/>
        <v>2</v>
      </c>
      <c r="BA66" s="1498">
        <f t="shared" si="661"/>
        <v>3</v>
      </c>
      <c r="BB66" s="1499">
        <f t="shared" si="662"/>
        <v>0</v>
      </c>
      <c r="BC66" s="1502">
        <f t="shared" si="663"/>
        <v>0</v>
      </c>
      <c r="BD66" s="1503">
        <f t="shared" si="664"/>
        <v>0</v>
      </c>
      <c r="BE66" s="1498">
        <f t="shared" si="665"/>
        <v>3</v>
      </c>
      <c r="BF66" s="1498">
        <f t="shared" si="666"/>
        <v>4</v>
      </c>
      <c r="BG66" s="1499">
        <f t="shared" si="667"/>
        <v>0</v>
      </c>
      <c r="BH66" s="1502">
        <f t="shared" si="668"/>
        <v>0</v>
      </c>
      <c r="BI66" s="1502">
        <f t="shared" si="669"/>
        <v>0</v>
      </c>
      <c r="BJ66" s="1504">
        <f t="shared" si="670"/>
        <v>1900</v>
      </c>
      <c r="BK66" s="1505" t="str">
        <f t="shared" si="671"/>
        <v/>
      </c>
      <c r="BL66" s="1506"/>
      <c r="BM66" s="1507">
        <f t="shared" si="672"/>
        <v>0</v>
      </c>
      <c r="BN66" s="1508">
        <f t="shared" si="839"/>
        <v>0</v>
      </c>
      <c r="BO66" s="1508">
        <f t="shared" si="839"/>
        <v>0</v>
      </c>
      <c r="BP66" s="1508">
        <f t="shared" si="839"/>
        <v>0</v>
      </c>
      <c r="BQ66" s="1508">
        <f t="shared" si="839"/>
        <v>0</v>
      </c>
      <c r="BR66" s="1508">
        <f t="shared" si="839"/>
        <v>0</v>
      </c>
      <c r="BS66" s="1508">
        <f t="shared" si="839"/>
        <v>0</v>
      </c>
      <c r="BT66" s="1508">
        <f t="shared" si="839"/>
        <v>0</v>
      </c>
      <c r="BU66" s="1508">
        <f t="shared" si="839"/>
        <v>0</v>
      </c>
      <c r="BV66" s="1508">
        <f t="shared" si="839"/>
        <v>0</v>
      </c>
      <c r="BW66" s="1508">
        <f t="shared" si="839"/>
        <v>0</v>
      </c>
      <c r="BX66" s="1508">
        <f t="shared" si="839"/>
        <v>0</v>
      </c>
      <c r="BY66" s="1507">
        <f t="shared" si="839"/>
        <v>0</v>
      </c>
      <c r="BZ66" s="1508">
        <f t="shared" si="839"/>
        <v>0</v>
      </c>
      <c r="CA66" s="1508">
        <f t="shared" si="839"/>
        <v>0</v>
      </c>
      <c r="CB66" s="1508">
        <f t="shared" si="839"/>
        <v>0</v>
      </c>
      <c r="CC66" s="1508">
        <f t="shared" si="839"/>
        <v>0</v>
      </c>
      <c r="CD66" s="1508">
        <f t="shared" si="831"/>
        <v>0</v>
      </c>
      <c r="CE66" s="1508">
        <f t="shared" si="831"/>
        <v>0</v>
      </c>
      <c r="CF66" s="1508">
        <f t="shared" si="831"/>
        <v>0</v>
      </c>
      <c r="CG66" s="1508">
        <f t="shared" si="831"/>
        <v>0</v>
      </c>
      <c r="CH66" s="1508">
        <f t="shared" si="831"/>
        <v>0</v>
      </c>
      <c r="CI66" s="1508">
        <f t="shared" si="831"/>
        <v>0</v>
      </c>
      <c r="CJ66" s="1509">
        <f t="shared" si="831"/>
        <v>0</v>
      </c>
      <c r="CK66" s="1507">
        <f t="shared" si="831"/>
        <v>0</v>
      </c>
      <c r="CL66" s="1508">
        <f t="shared" si="831"/>
        <v>0</v>
      </c>
      <c r="CM66" s="1508">
        <f t="shared" si="831"/>
        <v>0</v>
      </c>
      <c r="CN66" s="1508">
        <f t="shared" si="831"/>
        <v>0</v>
      </c>
      <c r="CO66" s="1508">
        <f t="shared" si="831"/>
        <v>0</v>
      </c>
      <c r="CP66" s="1508">
        <f t="shared" si="831"/>
        <v>0</v>
      </c>
      <c r="CQ66" s="1508">
        <f t="shared" si="831"/>
        <v>0</v>
      </c>
      <c r="CR66" s="1508">
        <f t="shared" si="831"/>
        <v>0</v>
      </c>
      <c r="CS66" s="1508">
        <f t="shared" si="831"/>
        <v>0</v>
      </c>
      <c r="CT66" s="1508">
        <f t="shared" si="832"/>
        <v>0</v>
      </c>
      <c r="CU66" s="1508">
        <f t="shared" si="832"/>
        <v>0</v>
      </c>
      <c r="CV66" s="1509">
        <f t="shared" si="832"/>
        <v>0</v>
      </c>
      <c r="CW66" s="1508">
        <f t="shared" si="832"/>
        <v>0</v>
      </c>
      <c r="CX66" s="1508">
        <f t="shared" si="832"/>
        <v>0</v>
      </c>
      <c r="CY66" s="1508">
        <f t="shared" si="832"/>
        <v>0</v>
      </c>
      <c r="CZ66" s="1508">
        <f t="shared" si="832"/>
        <v>0</v>
      </c>
      <c r="DA66" s="1508">
        <f t="shared" si="832"/>
        <v>0</v>
      </c>
      <c r="DB66" s="1508">
        <f t="shared" si="832"/>
        <v>0</v>
      </c>
      <c r="DC66" s="1508">
        <f t="shared" si="832"/>
        <v>0</v>
      </c>
      <c r="DD66" s="1508">
        <f t="shared" si="832"/>
        <v>0</v>
      </c>
      <c r="DE66" s="1508">
        <f t="shared" si="832"/>
        <v>0</v>
      </c>
      <c r="DF66" s="1508">
        <f t="shared" si="832"/>
        <v>0</v>
      </c>
      <c r="DG66" s="1508">
        <f t="shared" si="832"/>
        <v>0</v>
      </c>
      <c r="DH66" s="1509">
        <f t="shared" si="832"/>
        <v>0</v>
      </c>
      <c r="DI66" s="1508">
        <f t="shared" si="832"/>
        <v>0</v>
      </c>
      <c r="DJ66" s="1508">
        <f t="shared" si="833"/>
        <v>0</v>
      </c>
      <c r="DK66" s="1508">
        <f t="shared" si="833"/>
        <v>0</v>
      </c>
      <c r="DL66" s="1508">
        <f t="shared" si="833"/>
        <v>0</v>
      </c>
      <c r="DM66" s="1508">
        <f t="shared" si="833"/>
        <v>0</v>
      </c>
      <c r="DN66" s="1508">
        <f t="shared" si="833"/>
        <v>0</v>
      </c>
      <c r="DO66" s="1508">
        <f t="shared" si="833"/>
        <v>0</v>
      </c>
      <c r="DP66" s="1508">
        <f t="shared" si="833"/>
        <v>0</v>
      </c>
      <c r="DQ66" s="1508">
        <f t="shared" si="833"/>
        <v>0</v>
      </c>
      <c r="DR66" s="1508">
        <f t="shared" si="833"/>
        <v>0</v>
      </c>
      <c r="DS66" s="1508">
        <f t="shared" si="833"/>
        <v>0</v>
      </c>
      <c r="DT66" s="1509">
        <f t="shared" si="833"/>
        <v>0</v>
      </c>
      <c r="DU66" s="1507">
        <f t="shared" si="833"/>
        <v>0</v>
      </c>
      <c r="DV66" s="1508">
        <f t="shared" si="833"/>
        <v>0</v>
      </c>
      <c r="DW66" s="1508">
        <f t="shared" si="833"/>
        <v>0</v>
      </c>
      <c r="DX66" s="1508">
        <f t="shared" si="833"/>
        <v>0</v>
      </c>
      <c r="DY66" s="1508">
        <f t="shared" si="833"/>
        <v>0</v>
      </c>
      <c r="DZ66" s="1508">
        <f t="shared" si="834"/>
        <v>0</v>
      </c>
      <c r="EA66" s="1508">
        <f t="shared" si="834"/>
        <v>0</v>
      </c>
      <c r="EB66" s="1508">
        <f t="shared" si="834"/>
        <v>0</v>
      </c>
      <c r="EC66" s="1508">
        <f t="shared" si="834"/>
        <v>0</v>
      </c>
      <c r="ED66" s="1508">
        <f t="shared" si="834"/>
        <v>0</v>
      </c>
      <c r="EE66" s="1508">
        <f t="shared" si="834"/>
        <v>0</v>
      </c>
      <c r="EF66" s="1508">
        <f t="shared" si="834"/>
        <v>0</v>
      </c>
      <c r="EG66" s="1507">
        <f t="shared" si="834"/>
        <v>0</v>
      </c>
      <c r="EH66" s="1508">
        <f t="shared" si="834"/>
        <v>0</v>
      </c>
      <c r="EI66" s="1508">
        <f t="shared" si="834"/>
        <v>0</v>
      </c>
      <c r="EJ66" s="1508">
        <f t="shared" si="834"/>
        <v>0</v>
      </c>
      <c r="EK66" s="1508">
        <f t="shared" si="834"/>
        <v>0</v>
      </c>
      <c r="EL66" s="1508">
        <f t="shared" si="834"/>
        <v>0</v>
      </c>
      <c r="EM66" s="1508">
        <f t="shared" si="834"/>
        <v>0</v>
      </c>
      <c r="EN66" s="1508">
        <f t="shared" si="834"/>
        <v>0</v>
      </c>
      <c r="EO66" s="1508">
        <f t="shared" si="834"/>
        <v>0</v>
      </c>
      <c r="EP66" s="1508">
        <f t="shared" si="835"/>
        <v>0</v>
      </c>
      <c r="EQ66" s="1508">
        <f t="shared" si="835"/>
        <v>0</v>
      </c>
      <c r="ER66" s="1509">
        <f t="shared" si="835"/>
        <v>0</v>
      </c>
      <c r="ES66" s="1507">
        <f t="shared" si="835"/>
        <v>0</v>
      </c>
      <c r="ET66" s="1508">
        <f t="shared" si="835"/>
        <v>0</v>
      </c>
      <c r="EU66" s="1508">
        <f t="shared" si="835"/>
        <v>0</v>
      </c>
      <c r="EV66" s="1508">
        <f t="shared" si="835"/>
        <v>0</v>
      </c>
      <c r="EW66" s="1508">
        <f t="shared" si="835"/>
        <v>0</v>
      </c>
      <c r="EX66" s="1508">
        <f t="shared" si="835"/>
        <v>0</v>
      </c>
      <c r="EY66" s="1508">
        <f t="shared" si="835"/>
        <v>0</v>
      </c>
      <c r="EZ66" s="1508">
        <f t="shared" si="835"/>
        <v>0</v>
      </c>
      <c r="FA66" s="1508">
        <f t="shared" si="835"/>
        <v>0</v>
      </c>
      <c r="FB66" s="1508">
        <f t="shared" si="835"/>
        <v>0</v>
      </c>
      <c r="FC66" s="1508">
        <f t="shared" si="835"/>
        <v>0</v>
      </c>
      <c r="FD66" s="1509">
        <f t="shared" si="835"/>
        <v>0</v>
      </c>
      <c r="FE66" s="1508">
        <f t="shared" si="835"/>
        <v>0</v>
      </c>
      <c r="FF66" s="1508">
        <f t="shared" si="821"/>
        <v>0</v>
      </c>
      <c r="FG66" s="1508">
        <f t="shared" si="836"/>
        <v>0</v>
      </c>
      <c r="FH66" s="1508">
        <f t="shared" si="836"/>
        <v>0</v>
      </c>
      <c r="FI66" s="1508">
        <f t="shared" si="836"/>
        <v>0</v>
      </c>
      <c r="FJ66" s="1508">
        <f t="shared" si="836"/>
        <v>0</v>
      </c>
      <c r="FK66" s="1508">
        <f t="shared" si="836"/>
        <v>0</v>
      </c>
      <c r="FL66" s="1508">
        <f t="shared" si="836"/>
        <v>0</v>
      </c>
      <c r="FM66" s="1508">
        <f t="shared" si="836"/>
        <v>0</v>
      </c>
      <c r="FN66" s="1508">
        <f t="shared" si="836"/>
        <v>0</v>
      </c>
      <c r="FO66" s="1508">
        <f t="shared" si="836"/>
        <v>0</v>
      </c>
      <c r="FP66" s="1509">
        <f t="shared" si="836"/>
        <v>0</v>
      </c>
      <c r="FQ66" s="1508">
        <f t="shared" si="836"/>
        <v>0</v>
      </c>
      <c r="FR66" s="1508">
        <f t="shared" si="836"/>
        <v>0</v>
      </c>
      <c r="FS66" s="1508">
        <f t="shared" si="836"/>
        <v>0</v>
      </c>
      <c r="FT66" s="1508">
        <f t="shared" si="836"/>
        <v>0</v>
      </c>
      <c r="FU66" s="1508">
        <f t="shared" si="836"/>
        <v>0</v>
      </c>
      <c r="FV66" s="1508">
        <f t="shared" si="836"/>
        <v>0</v>
      </c>
      <c r="FW66" s="1508">
        <f t="shared" si="804"/>
        <v>0</v>
      </c>
      <c r="FX66" s="1508">
        <f t="shared" si="804"/>
        <v>0</v>
      </c>
      <c r="FY66" s="1508">
        <f t="shared" si="804"/>
        <v>0</v>
      </c>
      <c r="FZ66" s="1508">
        <f t="shared" si="804"/>
        <v>0</v>
      </c>
      <c r="GA66" s="1508">
        <f t="shared" si="804"/>
        <v>0</v>
      </c>
      <c r="GB66" s="1509">
        <f t="shared" si="804"/>
        <v>0</v>
      </c>
      <c r="GC66" s="1506"/>
      <c r="GD66" s="1458">
        <f t="shared" si="673"/>
        <v>1</v>
      </c>
      <c r="GE66" s="1510">
        <f t="shared" si="841"/>
        <v>0</v>
      </c>
      <c r="GF66" s="1511">
        <f t="shared" si="841"/>
        <v>0</v>
      </c>
      <c r="GG66" s="1511">
        <f t="shared" si="841"/>
        <v>0</v>
      </c>
      <c r="GH66" s="1511">
        <f t="shared" si="841"/>
        <v>0</v>
      </c>
      <c r="GI66" s="1511">
        <f t="shared" si="841"/>
        <v>0</v>
      </c>
      <c r="GJ66" s="1511">
        <f t="shared" si="841"/>
        <v>0</v>
      </c>
      <c r="GK66" s="1511">
        <f t="shared" si="841"/>
        <v>0</v>
      </c>
      <c r="GL66" s="1511">
        <f t="shared" si="841"/>
        <v>0</v>
      </c>
      <c r="GM66" s="1511">
        <f t="shared" si="841"/>
        <v>0</v>
      </c>
      <c r="GN66" s="1512">
        <f t="shared" si="841"/>
        <v>0</v>
      </c>
      <c r="GO66" s="1513">
        <f t="shared" si="674"/>
        <v>0</v>
      </c>
      <c r="GP66" s="1506"/>
      <c r="GQ66" s="1510">
        <f t="shared" si="838"/>
        <v>0</v>
      </c>
      <c r="GR66" s="1511">
        <f t="shared" si="837"/>
        <v>0</v>
      </c>
      <c r="GS66" s="1511">
        <f t="shared" si="837"/>
        <v>0</v>
      </c>
      <c r="GT66" s="1511">
        <f t="shared" si="837"/>
        <v>0</v>
      </c>
      <c r="GU66" s="1511">
        <f t="shared" si="837"/>
        <v>0</v>
      </c>
      <c r="GV66" s="1511">
        <f t="shared" si="837"/>
        <v>0</v>
      </c>
      <c r="GW66" s="1511">
        <f t="shared" si="837"/>
        <v>0</v>
      </c>
      <c r="GX66" s="1511">
        <f t="shared" si="837"/>
        <v>0</v>
      </c>
      <c r="GY66" s="1511">
        <f t="shared" si="837"/>
        <v>0</v>
      </c>
      <c r="GZ66" s="1512">
        <f t="shared" si="837"/>
        <v>0</v>
      </c>
      <c r="HA66" s="1513">
        <f t="shared" si="675"/>
        <v>0</v>
      </c>
      <c r="HB66" s="1506">
        <f t="shared" si="676"/>
        <v>1</v>
      </c>
      <c r="HC66" s="1506"/>
      <c r="HD66" s="1508">
        <f t="shared" si="677"/>
        <v>0</v>
      </c>
      <c r="HE66" s="1460">
        <f t="shared" si="678"/>
        <v>0</v>
      </c>
      <c r="HF66" s="1460">
        <f t="shared" si="679"/>
        <v>0</v>
      </c>
      <c r="HG66" s="1460">
        <f t="shared" si="680"/>
        <v>0</v>
      </c>
      <c r="HH66" s="1460">
        <f t="shared" si="681"/>
        <v>0</v>
      </c>
      <c r="HI66" s="1460">
        <f t="shared" si="682"/>
        <v>0</v>
      </c>
      <c r="HJ66" s="1460">
        <f t="shared" si="683"/>
        <v>0</v>
      </c>
      <c r="HK66" s="1460">
        <f t="shared" si="684"/>
        <v>0</v>
      </c>
      <c r="HL66" s="1460">
        <f t="shared" si="685"/>
        <v>0</v>
      </c>
      <c r="HM66" s="1460">
        <f t="shared" si="686"/>
        <v>0</v>
      </c>
      <c r="HN66" s="1460">
        <f t="shared" si="687"/>
        <v>0</v>
      </c>
      <c r="HO66" s="1460">
        <f t="shared" si="688"/>
        <v>0</v>
      </c>
      <c r="HP66" s="1460">
        <f t="shared" si="689"/>
        <v>0</v>
      </c>
      <c r="HQ66" s="1460">
        <f t="shared" si="690"/>
        <v>0</v>
      </c>
      <c r="HR66" s="1460">
        <f t="shared" si="691"/>
        <v>0</v>
      </c>
      <c r="HS66" s="1460">
        <f t="shared" si="692"/>
        <v>0</v>
      </c>
      <c r="HT66" s="1460">
        <f t="shared" si="693"/>
        <v>0</v>
      </c>
      <c r="HU66" s="1460">
        <f t="shared" si="694"/>
        <v>0</v>
      </c>
      <c r="HV66" s="1460">
        <f t="shared" si="695"/>
        <v>0</v>
      </c>
      <c r="HW66" s="1460">
        <f t="shared" si="696"/>
        <v>0</v>
      </c>
      <c r="HX66" s="1460">
        <f t="shared" si="697"/>
        <v>0</v>
      </c>
      <c r="HY66" s="1460">
        <f t="shared" si="698"/>
        <v>0</v>
      </c>
      <c r="HZ66" s="1460">
        <f t="shared" si="699"/>
        <v>0</v>
      </c>
      <c r="IA66" s="1460">
        <f t="shared" si="700"/>
        <v>0</v>
      </c>
      <c r="IB66" s="1460">
        <f t="shared" si="701"/>
        <v>0</v>
      </c>
      <c r="IC66" s="1460">
        <f t="shared" si="702"/>
        <v>0</v>
      </c>
      <c r="ID66" s="1460">
        <f t="shared" si="703"/>
        <v>0</v>
      </c>
      <c r="IE66" s="1460">
        <f t="shared" si="704"/>
        <v>0</v>
      </c>
      <c r="IF66" s="1460">
        <f t="shared" si="705"/>
        <v>0</v>
      </c>
      <c r="IG66" s="1460">
        <f t="shared" si="706"/>
        <v>0</v>
      </c>
      <c r="IH66" s="1460">
        <f t="shared" si="707"/>
        <v>0</v>
      </c>
      <c r="II66" s="1460">
        <f t="shared" si="708"/>
        <v>0</v>
      </c>
      <c r="IJ66" s="1460">
        <f t="shared" si="709"/>
        <v>0</v>
      </c>
      <c r="IK66" s="1460">
        <f t="shared" si="710"/>
        <v>0</v>
      </c>
      <c r="IL66" s="1460">
        <f t="shared" si="711"/>
        <v>0</v>
      </c>
      <c r="IM66" s="1460">
        <f t="shared" si="712"/>
        <v>0</v>
      </c>
      <c r="IN66" s="1460">
        <f t="shared" si="713"/>
        <v>0</v>
      </c>
      <c r="IO66" s="1460">
        <f t="shared" si="714"/>
        <v>0</v>
      </c>
      <c r="IP66" s="1460">
        <f t="shared" si="715"/>
        <v>0</v>
      </c>
      <c r="IQ66" s="1460">
        <f t="shared" si="716"/>
        <v>0</v>
      </c>
      <c r="IR66" s="1460">
        <f t="shared" si="717"/>
        <v>0</v>
      </c>
      <c r="IS66" s="1460">
        <f t="shared" si="718"/>
        <v>0</v>
      </c>
      <c r="IT66" s="1460">
        <f t="shared" si="719"/>
        <v>0</v>
      </c>
      <c r="IU66" s="1460">
        <f t="shared" si="720"/>
        <v>0</v>
      </c>
      <c r="IV66" s="1460">
        <f t="shared" si="721"/>
        <v>0</v>
      </c>
      <c r="IW66" s="1460">
        <f t="shared" si="722"/>
        <v>0</v>
      </c>
      <c r="IX66" s="1460">
        <f t="shared" si="723"/>
        <v>0</v>
      </c>
      <c r="IY66" s="1460">
        <f t="shared" si="724"/>
        <v>0</v>
      </c>
      <c r="IZ66" s="1460">
        <f t="shared" si="725"/>
        <v>0</v>
      </c>
      <c r="JA66" s="1460">
        <f t="shared" si="726"/>
        <v>0</v>
      </c>
      <c r="JB66" s="1460">
        <f t="shared" si="727"/>
        <v>0</v>
      </c>
      <c r="JC66" s="1460">
        <f t="shared" si="728"/>
        <v>0</v>
      </c>
      <c r="JD66" s="1460">
        <f t="shared" si="729"/>
        <v>0</v>
      </c>
      <c r="JE66" s="1460">
        <f t="shared" si="730"/>
        <v>0</v>
      </c>
      <c r="JF66" s="1460">
        <f t="shared" si="731"/>
        <v>0</v>
      </c>
      <c r="JG66" s="1460">
        <f t="shared" si="732"/>
        <v>0</v>
      </c>
      <c r="JH66" s="1460">
        <f t="shared" si="733"/>
        <v>0</v>
      </c>
      <c r="JI66" s="1460">
        <f t="shared" si="734"/>
        <v>0</v>
      </c>
      <c r="JJ66" s="1460">
        <f t="shared" si="735"/>
        <v>0</v>
      </c>
      <c r="JK66" s="1460">
        <f t="shared" si="736"/>
        <v>0</v>
      </c>
      <c r="JL66" s="1460">
        <f t="shared" si="737"/>
        <v>0</v>
      </c>
      <c r="JM66" s="1460">
        <f t="shared" si="738"/>
        <v>0</v>
      </c>
      <c r="JN66" s="1460">
        <f t="shared" si="739"/>
        <v>0</v>
      </c>
      <c r="JO66" s="1460">
        <f t="shared" si="740"/>
        <v>0</v>
      </c>
      <c r="JP66" s="1460">
        <f t="shared" si="741"/>
        <v>0</v>
      </c>
      <c r="JQ66" s="1460">
        <f t="shared" si="742"/>
        <v>0</v>
      </c>
      <c r="JR66" s="1460">
        <f t="shared" si="743"/>
        <v>0</v>
      </c>
      <c r="JS66" s="1460">
        <f t="shared" si="744"/>
        <v>0</v>
      </c>
      <c r="JT66" s="1460">
        <f t="shared" si="745"/>
        <v>0</v>
      </c>
      <c r="JU66" s="1460">
        <f t="shared" si="746"/>
        <v>0</v>
      </c>
      <c r="JV66" s="1460">
        <f t="shared" si="747"/>
        <v>0</v>
      </c>
      <c r="JW66" s="1460">
        <f t="shared" si="748"/>
        <v>0</v>
      </c>
      <c r="JX66" s="1460">
        <f t="shared" si="749"/>
        <v>0</v>
      </c>
      <c r="JY66" s="1460">
        <f t="shared" si="750"/>
        <v>0</v>
      </c>
      <c r="JZ66" s="1460">
        <f t="shared" si="751"/>
        <v>0</v>
      </c>
      <c r="KA66" s="1460">
        <f t="shared" si="752"/>
        <v>0</v>
      </c>
      <c r="KB66" s="1460">
        <f t="shared" si="753"/>
        <v>0</v>
      </c>
      <c r="KC66" s="1460">
        <f t="shared" si="754"/>
        <v>0</v>
      </c>
      <c r="KD66" s="1460">
        <f t="shared" si="755"/>
        <v>0</v>
      </c>
      <c r="KE66" s="1460">
        <f t="shared" si="756"/>
        <v>0</v>
      </c>
      <c r="KF66" s="1460">
        <f t="shared" si="757"/>
        <v>0</v>
      </c>
      <c r="KG66" s="1460">
        <f t="shared" si="758"/>
        <v>0</v>
      </c>
      <c r="KH66" s="1460">
        <f t="shared" si="759"/>
        <v>0</v>
      </c>
      <c r="KI66" s="1460">
        <f t="shared" si="760"/>
        <v>0</v>
      </c>
      <c r="KJ66" s="1460">
        <f t="shared" si="761"/>
        <v>0</v>
      </c>
      <c r="KK66" s="1460">
        <f t="shared" si="762"/>
        <v>0</v>
      </c>
      <c r="KL66" s="1460">
        <f t="shared" si="763"/>
        <v>0</v>
      </c>
      <c r="KM66" s="1460">
        <f t="shared" si="764"/>
        <v>0</v>
      </c>
      <c r="KN66" s="1460">
        <f t="shared" si="765"/>
        <v>0</v>
      </c>
      <c r="KO66" s="1460">
        <f t="shared" si="766"/>
        <v>0</v>
      </c>
      <c r="KP66" s="1460">
        <f t="shared" si="767"/>
        <v>0</v>
      </c>
      <c r="KQ66" s="1460">
        <f t="shared" si="768"/>
        <v>0</v>
      </c>
      <c r="KR66" s="1460">
        <f t="shared" si="769"/>
        <v>0</v>
      </c>
      <c r="KS66" s="1460">
        <f t="shared" si="770"/>
        <v>0</v>
      </c>
      <c r="KT66" s="1460">
        <f t="shared" si="771"/>
        <v>0</v>
      </c>
      <c r="KU66" s="1460">
        <f t="shared" si="772"/>
        <v>0</v>
      </c>
      <c r="KV66" s="1460">
        <f t="shared" si="773"/>
        <v>0</v>
      </c>
      <c r="KW66" s="1460">
        <f t="shared" si="774"/>
        <v>0</v>
      </c>
      <c r="KX66" s="1460">
        <f t="shared" si="775"/>
        <v>0</v>
      </c>
      <c r="KY66" s="1460">
        <f t="shared" si="776"/>
        <v>0</v>
      </c>
      <c r="KZ66" s="1460">
        <f t="shared" si="777"/>
        <v>0</v>
      </c>
      <c r="LA66" s="1460">
        <f t="shared" si="778"/>
        <v>0</v>
      </c>
      <c r="LB66" s="1460">
        <f t="shared" si="779"/>
        <v>0</v>
      </c>
      <c r="LC66" s="1460">
        <f t="shared" si="780"/>
        <v>0</v>
      </c>
      <c r="LD66" s="1460">
        <f t="shared" si="781"/>
        <v>0</v>
      </c>
      <c r="LE66" s="1460">
        <f t="shared" si="782"/>
        <v>0</v>
      </c>
      <c r="LF66" s="1460">
        <f t="shared" si="783"/>
        <v>0</v>
      </c>
      <c r="LG66" s="1460">
        <f t="shared" si="784"/>
        <v>0</v>
      </c>
      <c r="LH66" s="1460">
        <f t="shared" si="785"/>
        <v>0</v>
      </c>
      <c r="LI66" s="1460">
        <f t="shared" si="786"/>
        <v>0</v>
      </c>
      <c r="LJ66" s="1460">
        <f t="shared" si="787"/>
        <v>0</v>
      </c>
      <c r="LK66" s="1460">
        <f t="shared" si="788"/>
        <v>0</v>
      </c>
      <c r="LL66" s="1460">
        <f t="shared" si="789"/>
        <v>0</v>
      </c>
      <c r="LM66" s="1460">
        <f t="shared" si="790"/>
        <v>0</v>
      </c>
      <c r="LN66" s="1460">
        <f t="shared" si="791"/>
        <v>0</v>
      </c>
      <c r="LO66" s="1460">
        <f t="shared" si="792"/>
        <v>0</v>
      </c>
      <c r="LP66" s="1460">
        <f t="shared" si="793"/>
        <v>0</v>
      </c>
      <c r="LQ66" s="1460">
        <f t="shared" si="794"/>
        <v>0</v>
      </c>
      <c r="LR66" s="1460">
        <f t="shared" si="795"/>
        <v>0</v>
      </c>
      <c r="LS66" s="1460">
        <f t="shared" si="796"/>
        <v>0</v>
      </c>
      <c r="LW66" s="1467">
        <f t="shared" si="797"/>
        <v>0</v>
      </c>
      <c r="LX66" s="1467">
        <f t="shared" si="798"/>
        <v>0</v>
      </c>
      <c r="LY66" s="1467">
        <f t="shared" si="799"/>
        <v>0</v>
      </c>
      <c r="LZ66" s="1467">
        <f t="shared" si="800"/>
        <v>0</v>
      </c>
      <c r="MA66" s="1506"/>
      <c r="MB66" s="1460">
        <f t="shared" si="801"/>
        <v>0</v>
      </c>
      <c r="MC66" s="1460">
        <f t="shared" si="840"/>
        <v>0</v>
      </c>
      <c r="MD66" s="1460">
        <f t="shared" si="840"/>
        <v>0</v>
      </c>
      <c r="ME66" s="1460">
        <f t="shared" si="840"/>
        <v>0</v>
      </c>
      <c r="MF66" s="1460">
        <f t="shared" si="840"/>
        <v>0</v>
      </c>
      <c r="MG66" s="1460">
        <f t="shared" si="840"/>
        <v>0</v>
      </c>
      <c r="MH66" s="1460">
        <f t="shared" si="840"/>
        <v>0</v>
      </c>
      <c r="MI66" s="1460">
        <f t="shared" si="840"/>
        <v>0</v>
      </c>
      <c r="MJ66" s="1460">
        <f t="shared" si="840"/>
        <v>0</v>
      </c>
      <c r="MK66" s="1460">
        <f t="shared" si="840"/>
        <v>0</v>
      </c>
      <c r="ML66" s="1460">
        <f t="shared" si="840"/>
        <v>0</v>
      </c>
      <c r="MM66" s="1460">
        <f t="shared" si="840"/>
        <v>0</v>
      </c>
      <c r="MN66" s="1460">
        <f t="shared" si="840"/>
        <v>0</v>
      </c>
      <c r="MO66" s="1460">
        <f t="shared" si="840"/>
        <v>0</v>
      </c>
      <c r="MP66" s="1460">
        <f t="shared" si="840"/>
        <v>0</v>
      </c>
      <c r="MQ66" s="1460">
        <f t="shared" si="840"/>
        <v>0</v>
      </c>
      <c r="MR66" s="1460">
        <f t="shared" si="840"/>
        <v>0</v>
      </c>
      <c r="MS66" s="1460">
        <f t="shared" si="828"/>
        <v>0</v>
      </c>
      <c r="MT66" s="1460">
        <f t="shared" si="828"/>
        <v>0</v>
      </c>
      <c r="MU66" s="1460">
        <f t="shared" si="828"/>
        <v>0</v>
      </c>
      <c r="MV66" s="1460">
        <f t="shared" si="828"/>
        <v>0</v>
      </c>
      <c r="MW66" s="1460">
        <f t="shared" si="828"/>
        <v>0</v>
      </c>
      <c r="MX66" s="1460">
        <f t="shared" si="828"/>
        <v>0</v>
      </c>
      <c r="MY66" s="1460">
        <f t="shared" si="828"/>
        <v>0</v>
      </c>
      <c r="MZ66" s="1460">
        <f t="shared" si="828"/>
        <v>0</v>
      </c>
      <c r="NA66" s="1460">
        <f t="shared" si="828"/>
        <v>0</v>
      </c>
      <c r="NB66" s="1460">
        <f t="shared" si="828"/>
        <v>0</v>
      </c>
      <c r="NC66" s="1460">
        <f t="shared" si="828"/>
        <v>0</v>
      </c>
      <c r="ND66" s="1460">
        <f t="shared" si="828"/>
        <v>0</v>
      </c>
      <c r="NE66" s="1460">
        <f t="shared" si="828"/>
        <v>0</v>
      </c>
      <c r="NF66" s="1460">
        <f t="shared" si="828"/>
        <v>0</v>
      </c>
      <c r="NG66" s="1460">
        <f t="shared" si="828"/>
        <v>0</v>
      </c>
      <c r="NH66" s="1460">
        <f t="shared" si="828"/>
        <v>0</v>
      </c>
      <c r="NI66" s="1460">
        <f t="shared" si="829"/>
        <v>0</v>
      </c>
      <c r="NJ66" s="1460">
        <f t="shared" si="829"/>
        <v>0</v>
      </c>
      <c r="NK66" s="1460">
        <f t="shared" si="829"/>
        <v>0</v>
      </c>
      <c r="NL66" s="1460">
        <f t="shared" si="829"/>
        <v>0</v>
      </c>
      <c r="NM66" s="1460">
        <f t="shared" si="829"/>
        <v>0</v>
      </c>
      <c r="NN66" s="1460">
        <f t="shared" si="829"/>
        <v>0</v>
      </c>
      <c r="NO66" s="1460">
        <f t="shared" si="829"/>
        <v>0</v>
      </c>
      <c r="NP66" s="1460">
        <f t="shared" si="829"/>
        <v>0</v>
      </c>
      <c r="NQ66" s="1460">
        <f t="shared" si="829"/>
        <v>0</v>
      </c>
      <c r="NR66" s="1460">
        <f t="shared" si="829"/>
        <v>0</v>
      </c>
      <c r="NS66" s="1460">
        <f t="shared" si="829"/>
        <v>0</v>
      </c>
      <c r="NT66" s="1460">
        <f t="shared" si="829"/>
        <v>0</v>
      </c>
      <c r="NU66" s="1460">
        <f t="shared" si="829"/>
        <v>0</v>
      </c>
      <c r="NV66" s="1460">
        <f t="shared" si="829"/>
        <v>0</v>
      </c>
      <c r="NW66" s="1460">
        <f t="shared" si="829"/>
        <v>0</v>
      </c>
      <c r="NX66" s="1460">
        <f t="shared" si="829"/>
        <v>0</v>
      </c>
      <c r="NY66" s="1460">
        <f t="shared" si="830"/>
        <v>0</v>
      </c>
      <c r="NZ66" s="1460">
        <f t="shared" si="830"/>
        <v>0</v>
      </c>
      <c r="OA66" s="1460">
        <f t="shared" si="830"/>
        <v>0</v>
      </c>
      <c r="OB66" s="1460">
        <f t="shared" si="830"/>
        <v>0</v>
      </c>
      <c r="OC66" s="1460">
        <f t="shared" si="830"/>
        <v>0</v>
      </c>
      <c r="OD66" s="1460">
        <f t="shared" si="830"/>
        <v>0</v>
      </c>
      <c r="OE66" s="1460">
        <f t="shared" si="830"/>
        <v>0</v>
      </c>
      <c r="OF66" s="1460">
        <f t="shared" si="830"/>
        <v>0</v>
      </c>
      <c r="OG66" s="1460">
        <f t="shared" si="830"/>
        <v>0</v>
      </c>
      <c r="OH66" s="1460">
        <f t="shared" si="830"/>
        <v>0</v>
      </c>
      <c r="OI66" s="1460">
        <f t="shared" si="830"/>
        <v>0</v>
      </c>
      <c r="OJ66" s="1460">
        <f t="shared" si="830"/>
        <v>0</v>
      </c>
      <c r="OK66" s="1460">
        <f t="shared" si="830"/>
        <v>0</v>
      </c>
      <c r="OL66" s="1460">
        <f t="shared" si="830"/>
        <v>0</v>
      </c>
      <c r="OM66" s="1460">
        <f t="shared" si="830"/>
        <v>0</v>
      </c>
      <c r="ON66" s="1460">
        <f t="shared" si="830"/>
        <v>0</v>
      </c>
      <c r="OO66" s="1460">
        <f t="shared" si="813"/>
        <v>0</v>
      </c>
      <c r="OP66" s="1460">
        <f t="shared" si="825"/>
        <v>0</v>
      </c>
      <c r="OQ66" s="1460">
        <f t="shared" si="825"/>
        <v>0</v>
      </c>
      <c r="OR66" s="1460">
        <f t="shared" si="825"/>
        <v>0</v>
      </c>
      <c r="OS66" s="1460">
        <f t="shared" si="825"/>
        <v>0</v>
      </c>
      <c r="OT66" s="1460">
        <f t="shared" si="825"/>
        <v>0</v>
      </c>
      <c r="OU66" s="1460">
        <f t="shared" si="825"/>
        <v>0</v>
      </c>
      <c r="OV66" s="1460">
        <f t="shared" si="825"/>
        <v>0</v>
      </c>
      <c r="OW66" s="1460">
        <f t="shared" si="825"/>
        <v>0</v>
      </c>
      <c r="OX66" s="1460">
        <f t="shared" si="825"/>
        <v>0</v>
      </c>
      <c r="OY66" s="1460">
        <f t="shared" si="825"/>
        <v>0</v>
      </c>
      <c r="OZ66" s="1460">
        <f t="shared" si="825"/>
        <v>0</v>
      </c>
      <c r="PA66" s="1460">
        <f t="shared" si="825"/>
        <v>0</v>
      </c>
      <c r="PB66" s="1460">
        <f t="shared" si="825"/>
        <v>0</v>
      </c>
      <c r="PC66" s="1460">
        <f t="shared" ref="OP66:PE82" si="842">IF(PC$12&lt;$AO66,0,IF(PC$12&lt;=$AU66,(PC$8-$LW66)*$D66/12,IF(PC$12&gt;=$BF66,(PC$8-$LZ66)*$D66/12,IF(PC$12&gt;=$BE66,0,IF(PC$12&gt;=$BA66,(PC$8-$LY66)*$D66/12,IF(PC$12&gt;=$AZ66,0,IF(PC$12&gt;=$AV66,(PC$8-$LX66)*$D66/12,0)))))))</f>
        <v>0</v>
      </c>
      <c r="PD66" s="1460">
        <f t="shared" si="842"/>
        <v>0</v>
      </c>
      <c r="PE66" s="1460">
        <f t="shared" si="842"/>
        <v>0</v>
      </c>
      <c r="PF66" s="1460">
        <f t="shared" si="826"/>
        <v>0</v>
      </c>
      <c r="PG66" s="1460">
        <f t="shared" si="826"/>
        <v>0</v>
      </c>
      <c r="PH66" s="1460">
        <f t="shared" si="826"/>
        <v>0</v>
      </c>
      <c r="PI66" s="1460">
        <f t="shared" si="826"/>
        <v>0</v>
      </c>
      <c r="PJ66" s="1460">
        <f t="shared" si="826"/>
        <v>0</v>
      </c>
      <c r="PK66" s="1460">
        <f t="shared" si="826"/>
        <v>0</v>
      </c>
      <c r="PL66" s="1460">
        <f t="shared" si="826"/>
        <v>0</v>
      </c>
      <c r="PM66" s="1460">
        <f t="shared" si="826"/>
        <v>0</v>
      </c>
      <c r="PN66" s="1460">
        <f t="shared" si="826"/>
        <v>0</v>
      </c>
      <c r="PO66" s="1460">
        <f t="shared" si="826"/>
        <v>0</v>
      </c>
      <c r="PP66" s="1460">
        <f t="shared" si="826"/>
        <v>0</v>
      </c>
      <c r="PQ66" s="1460">
        <f t="shared" si="826"/>
        <v>0</v>
      </c>
      <c r="PR66" s="1460">
        <f t="shared" si="826"/>
        <v>0</v>
      </c>
      <c r="PS66" s="1460">
        <f t="shared" ref="PF66:PU82" si="843">IF(PS$12&lt;$AO66,0,IF(PS$12&lt;=$AU66,(PS$8-$LW66)*$D66/12,IF(PS$12&gt;=$BF66,(PS$8-$LZ66)*$D66/12,IF(PS$12&gt;=$BE66,0,IF(PS$12&gt;=$BA66,(PS$8-$LY66)*$D66/12,IF(PS$12&gt;=$AZ66,0,IF(PS$12&gt;=$AV66,(PS$8-$LX66)*$D66/12,0)))))))</f>
        <v>0</v>
      </c>
      <c r="PT66" s="1460">
        <f t="shared" si="843"/>
        <v>0</v>
      </c>
      <c r="PU66" s="1460">
        <f t="shared" si="843"/>
        <v>0</v>
      </c>
      <c r="PV66" s="1460">
        <f t="shared" si="827"/>
        <v>0</v>
      </c>
      <c r="PW66" s="1460">
        <f t="shared" si="827"/>
        <v>0</v>
      </c>
      <c r="PX66" s="1460">
        <f t="shared" si="827"/>
        <v>0</v>
      </c>
      <c r="PY66" s="1460">
        <f t="shared" si="827"/>
        <v>0</v>
      </c>
      <c r="PZ66" s="1460">
        <f t="shared" si="827"/>
        <v>0</v>
      </c>
      <c r="QA66" s="1460">
        <f t="shared" si="827"/>
        <v>0</v>
      </c>
      <c r="QB66" s="1460">
        <f t="shared" si="827"/>
        <v>0</v>
      </c>
      <c r="QC66" s="1460">
        <f t="shared" si="827"/>
        <v>0</v>
      </c>
      <c r="QD66" s="1460">
        <f t="shared" si="827"/>
        <v>0</v>
      </c>
      <c r="QE66" s="1460">
        <f t="shared" si="827"/>
        <v>0</v>
      </c>
      <c r="QF66" s="1460">
        <f t="shared" si="827"/>
        <v>0</v>
      </c>
      <c r="QG66" s="1460">
        <f t="shared" si="827"/>
        <v>0</v>
      </c>
      <c r="QH66" s="1460">
        <f t="shared" si="827"/>
        <v>0</v>
      </c>
      <c r="QI66" s="1460">
        <f t="shared" si="827"/>
        <v>0</v>
      </c>
      <c r="QJ66" s="1460">
        <f t="shared" ref="PV66:QK82" si="844">IF(QJ$12&lt;$AO66,0,IF(QJ$12&lt;=$AU66,(QJ$8-$LW66)*$D66/12,IF(QJ$12&gt;=$BF66,(QJ$8-$LZ66)*$D66/12,IF(QJ$12&gt;=$BE66,0,IF(QJ$12&gt;=$BA66,(QJ$8-$LY66)*$D66/12,IF(QJ$12&gt;=$AZ66,0,IF(QJ$12&gt;=$AV66,(QJ$8-$LX66)*$D66/12,0)))))))</f>
        <v>0</v>
      </c>
      <c r="QK66" s="1460">
        <f t="shared" si="844"/>
        <v>0</v>
      </c>
      <c r="QL66" s="1460">
        <f t="shared" si="809"/>
        <v>0</v>
      </c>
      <c r="QM66" s="1460">
        <f t="shared" si="809"/>
        <v>0</v>
      </c>
      <c r="QN66" s="1460">
        <f t="shared" si="809"/>
        <v>0</v>
      </c>
      <c r="QO66" s="1460">
        <f t="shared" si="809"/>
        <v>0</v>
      </c>
      <c r="QP66" s="1460">
        <f t="shared" si="809"/>
        <v>0</v>
      </c>
      <c r="QQ66" s="1460">
        <f t="shared" si="809"/>
        <v>0</v>
      </c>
    </row>
    <row r="67" spans="1:459" s="1466" customFormat="1" ht="22.5" customHeight="1">
      <c r="A67" s="1468"/>
      <c r="B67" s="1469"/>
      <c r="C67" s="1469"/>
      <c r="D67" s="1470"/>
      <c r="E67" s="1471"/>
      <c r="F67" s="1472"/>
      <c r="G67" s="1472"/>
      <c r="H67" s="1473">
        <f t="shared" si="639"/>
        <v>0</v>
      </c>
      <c r="I67" s="1474">
        <v>0</v>
      </c>
      <c r="J67" s="1475">
        <f t="shared" si="437"/>
        <v>0</v>
      </c>
      <c r="K67" s="1476">
        <v>0</v>
      </c>
      <c r="L67" s="1477">
        <f t="shared" si="640"/>
        <v>0</v>
      </c>
      <c r="M67" s="1477">
        <f t="shared" si="641"/>
        <v>0</v>
      </c>
      <c r="N67" s="1478"/>
      <c r="O67" s="1479">
        <v>0</v>
      </c>
      <c r="P67" s="1480">
        <v>0</v>
      </c>
      <c r="Q67" s="1828">
        <v>0</v>
      </c>
      <c r="R67" s="1831">
        <f t="shared" si="642"/>
        <v>0</v>
      </c>
      <c r="S67" s="1481">
        <f>IF(AND(SUM(O67:Q67)=0,N67="NNN"),MIN('Operating History and Pro Forma'!$M$33,'Operating History and Pro Forma'!$T$15)*D67,SUM(O67:Q67)*D67)</f>
        <v>0</v>
      </c>
      <c r="T67" s="1482">
        <f t="shared" si="643"/>
        <v>0</v>
      </c>
      <c r="U67" s="1483">
        <f t="shared" si="644"/>
        <v>0</v>
      </c>
      <c r="V67" s="1480"/>
      <c r="W67" s="1514"/>
      <c r="X67" s="1486" t="str">
        <f t="shared" si="645"/>
        <v/>
      </c>
      <c r="Y67" s="1487">
        <f t="shared" si="646"/>
        <v>0</v>
      </c>
      <c r="Z67" s="1488"/>
      <c r="AA67" s="1488"/>
      <c r="AB67" s="1488"/>
      <c r="AC67" s="1488"/>
      <c r="AD67" s="1489">
        <f t="shared" si="647"/>
        <v>0</v>
      </c>
      <c r="AE67" s="1490" t="str">
        <f t="shared" si="648"/>
        <v/>
      </c>
      <c r="AF67" s="1491">
        <f t="shared" si="649"/>
        <v>0</v>
      </c>
      <c r="AG67" s="1492">
        <f t="shared" si="650"/>
        <v>0</v>
      </c>
      <c r="AH67" s="1493">
        <f t="shared" si="802"/>
        <v>0</v>
      </c>
      <c r="AI67" s="1493">
        <f t="shared" si="802"/>
        <v>0</v>
      </c>
      <c r="AJ67" s="1494">
        <f t="shared" si="802"/>
        <v>0</v>
      </c>
      <c r="AK67" s="1494">
        <f t="shared" si="802"/>
        <v>0</v>
      </c>
      <c r="AL67" s="1495">
        <f t="shared" si="802"/>
        <v>0</v>
      </c>
      <c r="AM67" s="1496">
        <f t="shared" si="802"/>
        <v>0</v>
      </c>
      <c r="AN67" s="1497">
        <f t="shared" si="399"/>
        <v>0</v>
      </c>
      <c r="AO67" s="1498">
        <f t="shared" si="443"/>
        <v>0</v>
      </c>
      <c r="AP67" s="1499">
        <f t="shared" si="651"/>
        <v>0</v>
      </c>
      <c r="AQ67" s="1500">
        <f t="shared" si="652"/>
        <v>0</v>
      </c>
      <c r="AR67" s="1501">
        <f t="shared" si="653"/>
        <v>0</v>
      </c>
      <c r="AS67" s="1498">
        <f t="shared" si="403"/>
        <v>0</v>
      </c>
      <c r="AT67" s="1501">
        <f t="shared" si="654"/>
        <v>0</v>
      </c>
      <c r="AU67" s="1498">
        <f t="shared" si="655"/>
        <v>1</v>
      </c>
      <c r="AV67" s="1498">
        <f t="shared" si="656"/>
        <v>2</v>
      </c>
      <c r="AW67" s="1499">
        <f t="shared" si="657"/>
        <v>0</v>
      </c>
      <c r="AX67" s="1502">
        <f t="shared" si="658"/>
        <v>0</v>
      </c>
      <c r="AY67" s="1503">
        <f t="shared" si="659"/>
        <v>0</v>
      </c>
      <c r="AZ67" s="1498">
        <f t="shared" si="660"/>
        <v>2</v>
      </c>
      <c r="BA67" s="1498">
        <f t="shared" si="661"/>
        <v>3</v>
      </c>
      <c r="BB67" s="1499">
        <f t="shared" si="662"/>
        <v>0</v>
      </c>
      <c r="BC67" s="1502">
        <f t="shared" si="663"/>
        <v>0</v>
      </c>
      <c r="BD67" s="1503">
        <f t="shared" si="664"/>
        <v>0</v>
      </c>
      <c r="BE67" s="1498">
        <f t="shared" si="665"/>
        <v>3</v>
      </c>
      <c r="BF67" s="1498">
        <f t="shared" si="666"/>
        <v>4</v>
      </c>
      <c r="BG67" s="1499">
        <f t="shared" si="667"/>
        <v>0</v>
      </c>
      <c r="BH67" s="1502">
        <f t="shared" si="668"/>
        <v>0</v>
      </c>
      <c r="BI67" s="1502">
        <f t="shared" si="669"/>
        <v>0</v>
      </c>
      <c r="BJ67" s="1504">
        <f t="shared" si="670"/>
        <v>1900</v>
      </c>
      <c r="BK67" s="1505" t="str">
        <f t="shared" si="671"/>
        <v/>
      </c>
      <c r="BL67" s="1506"/>
      <c r="BM67" s="1507">
        <f t="shared" si="672"/>
        <v>0</v>
      </c>
      <c r="BN67" s="1508">
        <f t="shared" si="839"/>
        <v>0</v>
      </c>
      <c r="BO67" s="1508">
        <f t="shared" si="839"/>
        <v>0</v>
      </c>
      <c r="BP67" s="1508">
        <f t="shared" si="839"/>
        <v>0</v>
      </c>
      <c r="BQ67" s="1508">
        <f t="shared" si="839"/>
        <v>0</v>
      </c>
      <c r="BR67" s="1508">
        <f t="shared" si="839"/>
        <v>0</v>
      </c>
      <c r="BS67" s="1508">
        <f t="shared" si="839"/>
        <v>0</v>
      </c>
      <c r="BT67" s="1508">
        <f t="shared" si="839"/>
        <v>0</v>
      </c>
      <c r="BU67" s="1508">
        <f t="shared" si="839"/>
        <v>0</v>
      </c>
      <c r="BV67" s="1508">
        <f t="shared" si="839"/>
        <v>0</v>
      </c>
      <c r="BW67" s="1508">
        <f t="shared" si="839"/>
        <v>0</v>
      </c>
      <c r="BX67" s="1508">
        <f t="shared" si="839"/>
        <v>0</v>
      </c>
      <c r="BY67" s="1507">
        <f t="shared" si="839"/>
        <v>0</v>
      </c>
      <c r="BZ67" s="1508">
        <f t="shared" si="839"/>
        <v>0</v>
      </c>
      <c r="CA67" s="1508">
        <f t="shared" si="839"/>
        <v>0</v>
      </c>
      <c r="CB67" s="1508">
        <f t="shared" si="839"/>
        <v>0</v>
      </c>
      <c r="CC67" s="1508">
        <f t="shared" si="839"/>
        <v>0</v>
      </c>
      <c r="CD67" s="1508">
        <f t="shared" si="831"/>
        <v>0</v>
      </c>
      <c r="CE67" s="1508">
        <f t="shared" si="831"/>
        <v>0</v>
      </c>
      <c r="CF67" s="1508">
        <f t="shared" si="831"/>
        <v>0</v>
      </c>
      <c r="CG67" s="1508">
        <f t="shared" si="831"/>
        <v>0</v>
      </c>
      <c r="CH67" s="1508">
        <f t="shared" si="831"/>
        <v>0</v>
      </c>
      <c r="CI67" s="1508">
        <f t="shared" si="831"/>
        <v>0</v>
      </c>
      <c r="CJ67" s="1509">
        <f t="shared" si="831"/>
        <v>0</v>
      </c>
      <c r="CK67" s="1507">
        <f t="shared" si="831"/>
        <v>0</v>
      </c>
      <c r="CL67" s="1508">
        <f t="shared" si="831"/>
        <v>0</v>
      </c>
      <c r="CM67" s="1508">
        <f t="shared" si="831"/>
        <v>0</v>
      </c>
      <c r="CN67" s="1508">
        <f t="shared" si="831"/>
        <v>0</v>
      </c>
      <c r="CO67" s="1508">
        <f t="shared" si="831"/>
        <v>0</v>
      </c>
      <c r="CP67" s="1508">
        <f t="shared" si="831"/>
        <v>0</v>
      </c>
      <c r="CQ67" s="1508">
        <f t="shared" si="831"/>
        <v>0</v>
      </c>
      <c r="CR67" s="1508">
        <f t="shared" si="831"/>
        <v>0</v>
      </c>
      <c r="CS67" s="1508">
        <f t="shared" si="831"/>
        <v>0</v>
      </c>
      <c r="CT67" s="1508">
        <f t="shared" si="832"/>
        <v>0</v>
      </c>
      <c r="CU67" s="1508">
        <f t="shared" si="832"/>
        <v>0</v>
      </c>
      <c r="CV67" s="1509">
        <f t="shared" si="832"/>
        <v>0</v>
      </c>
      <c r="CW67" s="1508">
        <f t="shared" si="832"/>
        <v>0</v>
      </c>
      <c r="CX67" s="1508">
        <f t="shared" si="832"/>
        <v>0</v>
      </c>
      <c r="CY67" s="1508">
        <f t="shared" si="832"/>
        <v>0</v>
      </c>
      <c r="CZ67" s="1508">
        <f t="shared" si="832"/>
        <v>0</v>
      </c>
      <c r="DA67" s="1508">
        <f t="shared" si="832"/>
        <v>0</v>
      </c>
      <c r="DB67" s="1508">
        <f t="shared" si="832"/>
        <v>0</v>
      </c>
      <c r="DC67" s="1508">
        <f t="shared" si="832"/>
        <v>0</v>
      </c>
      <c r="DD67" s="1508">
        <f t="shared" si="832"/>
        <v>0</v>
      </c>
      <c r="DE67" s="1508">
        <f t="shared" si="832"/>
        <v>0</v>
      </c>
      <c r="DF67" s="1508">
        <f t="shared" si="832"/>
        <v>0</v>
      </c>
      <c r="DG67" s="1508">
        <f t="shared" si="832"/>
        <v>0</v>
      </c>
      <c r="DH67" s="1509">
        <f t="shared" si="832"/>
        <v>0</v>
      </c>
      <c r="DI67" s="1508">
        <f t="shared" si="832"/>
        <v>0</v>
      </c>
      <c r="DJ67" s="1508">
        <f t="shared" si="833"/>
        <v>0</v>
      </c>
      <c r="DK67" s="1508">
        <f t="shared" si="833"/>
        <v>0</v>
      </c>
      <c r="DL67" s="1508">
        <f t="shared" si="833"/>
        <v>0</v>
      </c>
      <c r="DM67" s="1508">
        <f t="shared" si="833"/>
        <v>0</v>
      </c>
      <c r="DN67" s="1508">
        <f t="shared" si="833"/>
        <v>0</v>
      </c>
      <c r="DO67" s="1508">
        <f t="shared" si="833"/>
        <v>0</v>
      </c>
      <c r="DP67" s="1508">
        <f t="shared" si="833"/>
        <v>0</v>
      </c>
      <c r="DQ67" s="1508">
        <f t="shared" si="833"/>
        <v>0</v>
      </c>
      <c r="DR67" s="1508">
        <f t="shared" si="833"/>
        <v>0</v>
      </c>
      <c r="DS67" s="1508">
        <f t="shared" si="833"/>
        <v>0</v>
      </c>
      <c r="DT67" s="1509">
        <f t="shared" si="833"/>
        <v>0</v>
      </c>
      <c r="DU67" s="1507">
        <f t="shared" si="833"/>
        <v>0</v>
      </c>
      <c r="DV67" s="1508">
        <f t="shared" si="833"/>
        <v>0</v>
      </c>
      <c r="DW67" s="1508">
        <f t="shared" si="833"/>
        <v>0</v>
      </c>
      <c r="DX67" s="1508">
        <f t="shared" si="833"/>
        <v>0</v>
      </c>
      <c r="DY67" s="1508">
        <f t="shared" si="833"/>
        <v>0</v>
      </c>
      <c r="DZ67" s="1508">
        <f t="shared" si="834"/>
        <v>0</v>
      </c>
      <c r="EA67" s="1508">
        <f t="shared" si="834"/>
        <v>0</v>
      </c>
      <c r="EB67" s="1508">
        <f t="shared" si="834"/>
        <v>0</v>
      </c>
      <c r="EC67" s="1508">
        <f t="shared" si="834"/>
        <v>0</v>
      </c>
      <c r="ED67" s="1508">
        <f t="shared" si="834"/>
        <v>0</v>
      </c>
      <c r="EE67" s="1508">
        <f t="shared" si="834"/>
        <v>0</v>
      </c>
      <c r="EF67" s="1508">
        <f t="shared" si="834"/>
        <v>0</v>
      </c>
      <c r="EG67" s="1507">
        <f t="shared" si="834"/>
        <v>0</v>
      </c>
      <c r="EH67" s="1508">
        <f t="shared" si="834"/>
        <v>0</v>
      </c>
      <c r="EI67" s="1508">
        <f t="shared" si="834"/>
        <v>0</v>
      </c>
      <c r="EJ67" s="1508">
        <f t="shared" si="834"/>
        <v>0</v>
      </c>
      <c r="EK67" s="1508">
        <f t="shared" si="834"/>
        <v>0</v>
      </c>
      <c r="EL67" s="1508">
        <f t="shared" si="834"/>
        <v>0</v>
      </c>
      <c r="EM67" s="1508">
        <f t="shared" si="834"/>
        <v>0</v>
      </c>
      <c r="EN67" s="1508">
        <f t="shared" si="834"/>
        <v>0</v>
      </c>
      <c r="EO67" s="1508">
        <f t="shared" si="834"/>
        <v>0</v>
      </c>
      <c r="EP67" s="1508">
        <f t="shared" si="835"/>
        <v>0</v>
      </c>
      <c r="EQ67" s="1508">
        <f t="shared" si="835"/>
        <v>0</v>
      </c>
      <c r="ER67" s="1509">
        <f t="shared" si="835"/>
        <v>0</v>
      </c>
      <c r="ES67" s="1507">
        <f t="shared" si="835"/>
        <v>0</v>
      </c>
      <c r="ET67" s="1508">
        <f t="shared" si="835"/>
        <v>0</v>
      </c>
      <c r="EU67" s="1508">
        <f t="shared" si="835"/>
        <v>0</v>
      </c>
      <c r="EV67" s="1508">
        <f t="shared" si="835"/>
        <v>0</v>
      </c>
      <c r="EW67" s="1508">
        <f t="shared" si="835"/>
        <v>0</v>
      </c>
      <c r="EX67" s="1508">
        <f t="shared" si="835"/>
        <v>0</v>
      </c>
      <c r="EY67" s="1508">
        <f t="shared" si="835"/>
        <v>0</v>
      </c>
      <c r="EZ67" s="1508">
        <f t="shared" si="835"/>
        <v>0</v>
      </c>
      <c r="FA67" s="1508">
        <f t="shared" si="835"/>
        <v>0</v>
      </c>
      <c r="FB67" s="1508">
        <f t="shared" si="835"/>
        <v>0</v>
      </c>
      <c r="FC67" s="1508">
        <f t="shared" si="835"/>
        <v>0</v>
      </c>
      <c r="FD67" s="1509">
        <f t="shared" si="835"/>
        <v>0</v>
      </c>
      <c r="FE67" s="1508">
        <f t="shared" si="835"/>
        <v>0</v>
      </c>
      <c r="FF67" s="1508">
        <f t="shared" si="821"/>
        <v>0</v>
      </c>
      <c r="FG67" s="1508">
        <f t="shared" si="836"/>
        <v>0</v>
      </c>
      <c r="FH67" s="1508">
        <f t="shared" si="836"/>
        <v>0</v>
      </c>
      <c r="FI67" s="1508">
        <f t="shared" si="836"/>
        <v>0</v>
      </c>
      <c r="FJ67" s="1508">
        <f t="shared" si="836"/>
        <v>0</v>
      </c>
      <c r="FK67" s="1508">
        <f t="shared" si="836"/>
        <v>0</v>
      </c>
      <c r="FL67" s="1508">
        <f t="shared" si="836"/>
        <v>0</v>
      </c>
      <c r="FM67" s="1508">
        <f t="shared" si="836"/>
        <v>0</v>
      </c>
      <c r="FN67" s="1508">
        <f t="shared" si="836"/>
        <v>0</v>
      </c>
      <c r="FO67" s="1508">
        <f t="shared" si="836"/>
        <v>0</v>
      </c>
      <c r="FP67" s="1509">
        <f t="shared" si="836"/>
        <v>0</v>
      </c>
      <c r="FQ67" s="1508">
        <f t="shared" si="836"/>
        <v>0</v>
      </c>
      <c r="FR67" s="1508">
        <f t="shared" si="836"/>
        <v>0</v>
      </c>
      <c r="FS67" s="1508">
        <f t="shared" si="836"/>
        <v>0</v>
      </c>
      <c r="FT67" s="1508">
        <f t="shared" si="836"/>
        <v>0</v>
      </c>
      <c r="FU67" s="1508">
        <f t="shared" si="836"/>
        <v>0</v>
      </c>
      <c r="FV67" s="1508">
        <f t="shared" si="836"/>
        <v>0</v>
      </c>
      <c r="FW67" s="1508">
        <f t="shared" si="804"/>
        <v>0</v>
      </c>
      <c r="FX67" s="1508">
        <f t="shared" si="804"/>
        <v>0</v>
      </c>
      <c r="FY67" s="1508">
        <f t="shared" si="804"/>
        <v>0</v>
      </c>
      <c r="FZ67" s="1508">
        <f t="shared" si="804"/>
        <v>0</v>
      </c>
      <c r="GA67" s="1508">
        <f t="shared" si="804"/>
        <v>0</v>
      </c>
      <c r="GB67" s="1509">
        <f t="shared" si="804"/>
        <v>0</v>
      </c>
      <c r="GC67" s="1506"/>
      <c r="GD67" s="1458">
        <f t="shared" si="673"/>
        <v>1</v>
      </c>
      <c r="GE67" s="1510">
        <f t="shared" si="841"/>
        <v>0</v>
      </c>
      <c r="GF67" s="1511">
        <f t="shared" si="841"/>
        <v>0</v>
      </c>
      <c r="GG67" s="1511">
        <f t="shared" si="841"/>
        <v>0</v>
      </c>
      <c r="GH67" s="1511">
        <f t="shared" si="841"/>
        <v>0</v>
      </c>
      <c r="GI67" s="1511">
        <f t="shared" si="841"/>
        <v>0</v>
      </c>
      <c r="GJ67" s="1511">
        <f t="shared" si="841"/>
        <v>0</v>
      </c>
      <c r="GK67" s="1511">
        <f t="shared" si="841"/>
        <v>0</v>
      </c>
      <c r="GL67" s="1511">
        <f t="shared" si="841"/>
        <v>0</v>
      </c>
      <c r="GM67" s="1511">
        <f t="shared" si="841"/>
        <v>0</v>
      </c>
      <c r="GN67" s="1512">
        <f t="shared" si="841"/>
        <v>0</v>
      </c>
      <c r="GO67" s="1513">
        <f t="shared" si="674"/>
        <v>0</v>
      </c>
      <c r="GP67" s="1506"/>
      <c r="GQ67" s="1510">
        <f t="shared" si="838"/>
        <v>0</v>
      </c>
      <c r="GR67" s="1511">
        <f t="shared" si="837"/>
        <v>0</v>
      </c>
      <c r="GS67" s="1511">
        <f t="shared" si="837"/>
        <v>0</v>
      </c>
      <c r="GT67" s="1511">
        <f t="shared" si="837"/>
        <v>0</v>
      </c>
      <c r="GU67" s="1511">
        <f t="shared" si="837"/>
        <v>0</v>
      </c>
      <c r="GV67" s="1511">
        <f t="shared" si="837"/>
        <v>0</v>
      </c>
      <c r="GW67" s="1511">
        <f t="shared" si="837"/>
        <v>0</v>
      </c>
      <c r="GX67" s="1511">
        <f t="shared" si="837"/>
        <v>0</v>
      </c>
      <c r="GY67" s="1511">
        <f t="shared" si="837"/>
        <v>0</v>
      </c>
      <c r="GZ67" s="1512">
        <f t="shared" si="837"/>
        <v>0</v>
      </c>
      <c r="HA67" s="1513">
        <f t="shared" si="675"/>
        <v>0</v>
      </c>
      <c r="HB67" s="1506">
        <f t="shared" si="676"/>
        <v>1</v>
      </c>
      <c r="HC67" s="1506"/>
      <c r="HD67" s="1508">
        <f t="shared" si="677"/>
        <v>0</v>
      </c>
      <c r="HE67" s="1460">
        <f t="shared" si="678"/>
        <v>0</v>
      </c>
      <c r="HF67" s="1460">
        <f t="shared" si="679"/>
        <v>0</v>
      </c>
      <c r="HG67" s="1460">
        <f t="shared" si="680"/>
        <v>0</v>
      </c>
      <c r="HH67" s="1460">
        <f t="shared" si="681"/>
        <v>0</v>
      </c>
      <c r="HI67" s="1460">
        <f t="shared" si="682"/>
        <v>0</v>
      </c>
      <c r="HJ67" s="1460">
        <f t="shared" si="683"/>
        <v>0</v>
      </c>
      <c r="HK67" s="1460">
        <f t="shared" si="684"/>
        <v>0</v>
      </c>
      <c r="HL67" s="1460">
        <f t="shared" si="685"/>
        <v>0</v>
      </c>
      <c r="HM67" s="1460">
        <f t="shared" si="686"/>
        <v>0</v>
      </c>
      <c r="HN67" s="1460">
        <f t="shared" si="687"/>
        <v>0</v>
      </c>
      <c r="HO67" s="1460">
        <f t="shared" si="688"/>
        <v>0</v>
      </c>
      <c r="HP67" s="1460">
        <f t="shared" si="689"/>
        <v>0</v>
      </c>
      <c r="HQ67" s="1460">
        <f t="shared" si="690"/>
        <v>0</v>
      </c>
      <c r="HR67" s="1460">
        <f t="shared" si="691"/>
        <v>0</v>
      </c>
      <c r="HS67" s="1460">
        <f t="shared" si="692"/>
        <v>0</v>
      </c>
      <c r="HT67" s="1460">
        <f t="shared" si="693"/>
        <v>0</v>
      </c>
      <c r="HU67" s="1460">
        <f t="shared" si="694"/>
        <v>0</v>
      </c>
      <c r="HV67" s="1460">
        <f t="shared" si="695"/>
        <v>0</v>
      </c>
      <c r="HW67" s="1460">
        <f t="shared" si="696"/>
        <v>0</v>
      </c>
      <c r="HX67" s="1460">
        <f t="shared" si="697"/>
        <v>0</v>
      </c>
      <c r="HY67" s="1460">
        <f t="shared" si="698"/>
        <v>0</v>
      </c>
      <c r="HZ67" s="1460">
        <f t="shared" si="699"/>
        <v>0</v>
      </c>
      <c r="IA67" s="1460">
        <f t="shared" si="700"/>
        <v>0</v>
      </c>
      <c r="IB67" s="1460">
        <f t="shared" si="701"/>
        <v>0</v>
      </c>
      <c r="IC67" s="1460">
        <f t="shared" si="702"/>
        <v>0</v>
      </c>
      <c r="ID67" s="1460">
        <f t="shared" si="703"/>
        <v>0</v>
      </c>
      <c r="IE67" s="1460">
        <f t="shared" si="704"/>
        <v>0</v>
      </c>
      <c r="IF67" s="1460">
        <f t="shared" si="705"/>
        <v>0</v>
      </c>
      <c r="IG67" s="1460">
        <f t="shared" si="706"/>
        <v>0</v>
      </c>
      <c r="IH67" s="1460">
        <f t="shared" si="707"/>
        <v>0</v>
      </c>
      <c r="II67" s="1460">
        <f t="shared" si="708"/>
        <v>0</v>
      </c>
      <c r="IJ67" s="1460">
        <f t="shared" si="709"/>
        <v>0</v>
      </c>
      <c r="IK67" s="1460">
        <f t="shared" si="710"/>
        <v>0</v>
      </c>
      <c r="IL67" s="1460">
        <f t="shared" si="711"/>
        <v>0</v>
      </c>
      <c r="IM67" s="1460">
        <f t="shared" si="712"/>
        <v>0</v>
      </c>
      <c r="IN67" s="1460">
        <f t="shared" si="713"/>
        <v>0</v>
      </c>
      <c r="IO67" s="1460">
        <f t="shared" si="714"/>
        <v>0</v>
      </c>
      <c r="IP67" s="1460">
        <f t="shared" si="715"/>
        <v>0</v>
      </c>
      <c r="IQ67" s="1460">
        <f t="shared" si="716"/>
        <v>0</v>
      </c>
      <c r="IR67" s="1460">
        <f t="shared" si="717"/>
        <v>0</v>
      </c>
      <c r="IS67" s="1460">
        <f t="shared" si="718"/>
        <v>0</v>
      </c>
      <c r="IT67" s="1460">
        <f t="shared" si="719"/>
        <v>0</v>
      </c>
      <c r="IU67" s="1460">
        <f t="shared" si="720"/>
        <v>0</v>
      </c>
      <c r="IV67" s="1460">
        <f t="shared" si="721"/>
        <v>0</v>
      </c>
      <c r="IW67" s="1460">
        <f t="shared" si="722"/>
        <v>0</v>
      </c>
      <c r="IX67" s="1460">
        <f t="shared" si="723"/>
        <v>0</v>
      </c>
      <c r="IY67" s="1460">
        <f t="shared" si="724"/>
        <v>0</v>
      </c>
      <c r="IZ67" s="1460">
        <f t="shared" si="725"/>
        <v>0</v>
      </c>
      <c r="JA67" s="1460">
        <f t="shared" si="726"/>
        <v>0</v>
      </c>
      <c r="JB67" s="1460">
        <f t="shared" si="727"/>
        <v>0</v>
      </c>
      <c r="JC67" s="1460">
        <f t="shared" si="728"/>
        <v>0</v>
      </c>
      <c r="JD67" s="1460">
        <f t="shared" si="729"/>
        <v>0</v>
      </c>
      <c r="JE67" s="1460">
        <f t="shared" si="730"/>
        <v>0</v>
      </c>
      <c r="JF67" s="1460">
        <f t="shared" si="731"/>
        <v>0</v>
      </c>
      <c r="JG67" s="1460">
        <f t="shared" si="732"/>
        <v>0</v>
      </c>
      <c r="JH67" s="1460">
        <f t="shared" si="733"/>
        <v>0</v>
      </c>
      <c r="JI67" s="1460">
        <f t="shared" si="734"/>
        <v>0</v>
      </c>
      <c r="JJ67" s="1460">
        <f t="shared" si="735"/>
        <v>0</v>
      </c>
      <c r="JK67" s="1460">
        <f t="shared" si="736"/>
        <v>0</v>
      </c>
      <c r="JL67" s="1460">
        <f t="shared" si="737"/>
        <v>0</v>
      </c>
      <c r="JM67" s="1460">
        <f t="shared" si="738"/>
        <v>0</v>
      </c>
      <c r="JN67" s="1460">
        <f t="shared" si="739"/>
        <v>0</v>
      </c>
      <c r="JO67" s="1460">
        <f t="shared" si="740"/>
        <v>0</v>
      </c>
      <c r="JP67" s="1460">
        <f t="shared" si="741"/>
        <v>0</v>
      </c>
      <c r="JQ67" s="1460">
        <f t="shared" si="742"/>
        <v>0</v>
      </c>
      <c r="JR67" s="1460">
        <f t="shared" si="743"/>
        <v>0</v>
      </c>
      <c r="JS67" s="1460">
        <f t="shared" si="744"/>
        <v>0</v>
      </c>
      <c r="JT67" s="1460">
        <f t="shared" si="745"/>
        <v>0</v>
      </c>
      <c r="JU67" s="1460">
        <f t="shared" si="746"/>
        <v>0</v>
      </c>
      <c r="JV67" s="1460">
        <f t="shared" si="747"/>
        <v>0</v>
      </c>
      <c r="JW67" s="1460">
        <f t="shared" si="748"/>
        <v>0</v>
      </c>
      <c r="JX67" s="1460">
        <f t="shared" si="749"/>
        <v>0</v>
      </c>
      <c r="JY67" s="1460">
        <f t="shared" si="750"/>
        <v>0</v>
      </c>
      <c r="JZ67" s="1460">
        <f t="shared" si="751"/>
        <v>0</v>
      </c>
      <c r="KA67" s="1460">
        <f t="shared" si="752"/>
        <v>0</v>
      </c>
      <c r="KB67" s="1460">
        <f t="shared" si="753"/>
        <v>0</v>
      </c>
      <c r="KC67" s="1460">
        <f t="shared" si="754"/>
        <v>0</v>
      </c>
      <c r="KD67" s="1460">
        <f t="shared" si="755"/>
        <v>0</v>
      </c>
      <c r="KE67" s="1460">
        <f t="shared" si="756"/>
        <v>0</v>
      </c>
      <c r="KF67" s="1460">
        <f t="shared" si="757"/>
        <v>0</v>
      </c>
      <c r="KG67" s="1460">
        <f t="shared" si="758"/>
        <v>0</v>
      </c>
      <c r="KH67" s="1460">
        <f t="shared" si="759"/>
        <v>0</v>
      </c>
      <c r="KI67" s="1460">
        <f t="shared" si="760"/>
        <v>0</v>
      </c>
      <c r="KJ67" s="1460">
        <f t="shared" si="761"/>
        <v>0</v>
      </c>
      <c r="KK67" s="1460">
        <f t="shared" si="762"/>
        <v>0</v>
      </c>
      <c r="KL67" s="1460">
        <f t="shared" si="763"/>
        <v>0</v>
      </c>
      <c r="KM67" s="1460">
        <f t="shared" si="764"/>
        <v>0</v>
      </c>
      <c r="KN67" s="1460">
        <f t="shared" si="765"/>
        <v>0</v>
      </c>
      <c r="KO67" s="1460">
        <f t="shared" si="766"/>
        <v>0</v>
      </c>
      <c r="KP67" s="1460">
        <f t="shared" si="767"/>
        <v>0</v>
      </c>
      <c r="KQ67" s="1460">
        <f t="shared" si="768"/>
        <v>0</v>
      </c>
      <c r="KR67" s="1460">
        <f t="shared" si="769"/>
        <v>0</v>
      </c>
      <c r="KS67" s="1460">
        <f t="shared" si="770"/>
        <v>0</v>
      </c>
      <c r="KT67" s="1460">
        <f t="shared" si="771"/>
        <v>0</v>
      </c>
      <c r="KU67" s="1460">
        <f t="shared" si="772"/>
        <v>0</v>
      </c>
      <c r="KV67" s="1460">
        <f t="shared" si="773"/>
        <v>0</v>
      </c>
      <c r="KW67" s="1460">
        <f t="shared" si="774"/>
        <v>0</v>
      </c>
      <c r="KX67" s="1460">
        <f t="shared" si="775"/>
        <v>0</v>
      </c>
      <c r="KY67" s="1460">
        <f t="shared" si="776"/>
        <v>0</v>
      </c>
      <c r="KZ67" s="1460">
        <f t="shared" si="777"/>
        <v>0</v>
      </c>
      <c r="LA67" s="1460">
        <f t="shared" si="778"/>
        <v>0</v>
      </c>
      <c r="LB67" s="1460">
        <f t="shared" si="779"/>
        <v>0</v>
      </c>
      <c r="LC67" s="1460">
        <f t="shared" si="780"/>
        <v>0</v>
      </c>
      <c r="LD67" s="1460">
        <f t="shared" si="781"/>
        <v>0</v>
      </c>
      <c r="LE67" s="1460">
        <f t="shared" si="782"/>
        <v>0</v>
      </c>
      <c r="LF67" s="1460">
        <f t="shared" si="783"/>
        <v>0</v>
      </c>
      <c r="LG67" s="1460">
        <f t="shared" si="784"/>
        <v>0</v>
      </c>
      <c r="LH67" s="1460">
        <f t="shared" si="785"/>
        <v>0</v>
      </c>
      <c r="LI67" s="1460">
        <f t="shared" si="786"/>
        <v>0</v>
      </c>
      <c r="LJ67" s="1460">
        <f t="shared" si="787"/>
        <v>0</v>
      </c>
      <c r="LK67" s="1460">
        <f t="shared" si="788"/>
        <v>0</v>
      </c>
      <c r="LL67" s="1460">
        <f t="shared" si="789"/>
        <v>0</v>
      </c>
      <c r="LM67" s="1460">
        <f t="shared" si="790"/>
        <v>0</v>
      </c>
      <c r="LN67" s="1460">
        <f t="shared" si="791"/>
        <v>0</v>
      </c>
      <c r="LO67" s="1460">
        <f t="shared" si="792"/>
        <v>0</v>
      </c>
      <c r="LP67" s="1460">
        <f t="shared" si="793"/>
        <v>0</v>
      </c>
      <c r="LQ67" s="1460">
        <f t="shared" si="794"/>
        <v>0</v>
      </c>
      <c r="LR67" s="1460">
        <f t="shared" si="795"/>
        <v>0</v>
      </c>
      <c r="LS67" s="1460">
        <f t="shared" si="796"/>
        <v>0</v>
      </c>
      <c r="LW67" s="1467">
        <f t="shared" si="797"/>
        <v>0</v>
      </c>
      <c r="LX67" s="1467">
        <f t="shared" si="798"/>
        <v>0</v>
      </c>
      <c r="LY67" s="1467">
        <f t="shared" si="799"/>
        <v>0</v>
      </c>
      <c r="LZ67" s="1467">
        <f t="shared" si="800"/>
        <v>0</v>
      </c>
      <c r="MA67" s="1506"/>
      <c r="MB67" s="1460">
        <f t="shared" si="801"/>
        <v>0</v>
      </c>
      <c r="MC67" s="1460">
        <f t="shared" si="840"/>
        <v>0</v>
      </c>
      <c r="MD67" s="1460">
        <f t="shared" si="840"/>
        <v>0</v>
      </c>
      <c r="ME67" s="1460">
        <f t="shared" si="840"/>
        <v>0</v>
      </c>
      <c r="MF67" s="1460">
        <f t="shared" si="840"/>
        <v>0</v>
      </c>
      <c r="MG67" s="1460">
        <f t="shared" si="840"/>
        <v>0</v>
      </c>
      <c r="MH67" s="1460">
        <f t="shared" si="840"/>
        <v>0</v>
      </c>
      <c r="MI67" s="1460">
        <f t="shared" si="840"/>
        <v>0</v>
      </c>
      <c r="MJ67" s="1460">
        <f t="shared" si="840"/>
        <v>0</v>
      </c>
      <c r="MK67" s="1460">
        <f t="shared" si="840"/>
        <v>0</v>
      </c>
      <c r="ML67" s="1460">
        <f t="shared" si="840"/>
        <v>0</v>
      </c>
      <c r="MM67" s="1460">
        <f t="shared" si="840"/>
        <v>0</v>
      </c>
      <c r="MN67" s="1460">
        <f t="shared" si="840"/>
        <v>0</v>
      </c>
      <c r="MO67" s="1460">
        <f t="shared" si="840"/>
        <v>0</v>
      </c>
      <c r="MP67" s="1460">
        <f t="shared" si="840"/>
        <v>0</v>
      </c>
      <c r="MQ67" s="1460">
        <f t="shared" si="840"/>
        <v>0</v>
      </c>
      <c r="MR67" s="1460">
        <f t="shared" si="840"/>
        <v>0</v>
      </c>
      <c r="MS67" s="1460">
        <f t="shared" si="828"/>
        <v>0</v>
      </c>
      <c r="MT67" s="1460">
        <f t="shared" si="828"/>
        <v>0</v>
      </c>
      <c r="MU67" s="1460">
        <f t="shared" si="828"/>
        <v>0</v>
      </c>
      <c r="MV67" s="1460">
        <f t="shared" si="828"/>
        <v>0</v>
      </c>
      <c r="MW67" s="1460">
        <f t="shared" si="828"/>
        <v>0</v>
      </c>
      <c r="MX67" s="1460">
        <f t="shared" si="828"/>
        <v>0</v>
      </c>
      <c r="MY67" s="1460">
        <f t="shared" si="828"/>
        <v>0</v>
      </c>
      <c r="MZ67" s="1460">
        <f t="shared" si="828"/>
        <v>0</v>
      </c>
      <c r="NA67" s="1460">
        <f t="shared" si="828"/>
        <v>0</v>
      </c>
      <c r="NB67" s="1460">
        <f t="shared" si="828"/>
        <v>0</v>
      </c>
      <c r="NC67" s="1460">
        <f t="shared" si="828"/>
        <v>0</v>
      </c>
      <c r="ND67" s="1460">
        <f t="shared" si="828"/>
        <v>0</v>
      </c>
      <c r="NE67" s="1460">
        <f t="shared" si="828"/>
        <v>0</v>
      </c>
      <c r="NF67" s="1460">
        <f t="shared" si="828"/>
        <v>0</v>
      </c>
      <c r="NG67" s="1460">
        <f t="shared" si="828"/>
        <v>0</v>
      </c>
      <c r="NH67" s="1460">
        <f t="shared" si="828"/>
        <v>0</v>
      </c>
      <c r="NI67" s="1460">
        <f t="shared" si="829"/>
        <v>0</v>
      </c>
      <c r="NJ67" s="1460">
        <f t="shared" si="829"/>
        <v>0</v>
      </c>
      <c r="NK67" s="1460">
        <f t="shared" si="829"/>
        <v>0</v>
      </c>
      <c r="NL67" s="1460">
        <f t="shared" si="829"/>
        <v>0</v>
      </c>
      <c r="NM67" s="1460">
        <f t="shared" si="829"/>
        <v>0</v>
      </c>
      <c r="NN67" s="1460">
        <f t="shared" si="829"/>
        <v>0</v>
      </c>
      <c r="NO67" s="1460">
        <f t="shared" si="829"/>
        <v>0</v>
      </c>
      <c r="NP67" s="1460">
        <f t="shared" si="829"/>
        <v>0</v>
      </c>
      <c r="NQ67" s="1460">
        <f t="shared" si="829"/>
        <v>0</v>
      </c>
      <c r="NR67" s="1460">
        <f t="shared" si="829"/>
        <v>0</v>
      </c>
      <c r="NS67" s="1460">
        <f t="shared" si="829"/>
        <v>0</v>
      </c>
      <c r="NT67" s="1460">
        <f t="shared" si="829"/>
        <v>0</v>
      </c>
      <c r="NU67" s="1460">
        <f t="shared" si="829"/>
        <v>0</v>
      </c>
      <c r="NV67" s="1460">
        <f t="shared" si="829"/>
        <v>0</v>
      </c>
      <c r="NW67" s="1460">
        <f t="shared" si="829"/>
        <v>0</v>
      </c>
      <c r="NX67" s="1460">
        <f t="shared" si="829"/>
        <v>0</v>
      </c>
      <c r="NY67" s="1460">
        <f t="shared" si="830"/>
        <v>0</v>
      </c>
      <c r="NZ67" s="1460">
        <f t="shared" si="830"/>
        <v>0</v>
      </c>
      <c r="OA67" s="1460">
        <f t="shared" si="830"/>
        <v>0</v>
      </c>
      <c r="OB67" s="1460">
        <f t="shared" si="830"/>
        <v>0</v>
      </c>
      <c r="OC67" s="1460">
        <f t="shared" si="830"/>
        <v>0</v>
      </c>
      <c r="OD67" s="1460">
        <f t="shared" si="830"/>
        <v>0</v>
      </c>
      <c r="OE67" s="1460">
        <f t="shared" si="830"/>
        <v>0</v>
      </c>
      <c r="OF67" s="1460">
        <f t="shared" si="830"/>
        <v>0</v>
      </c>
      <c r="OG67" s="1460">
        <f t="shared" si="830"/>
        <v>0</v>
      </c>
      <c r="OH67" s="1460">
        <f t="shared" si="830"/>
        <v>0</v>
      </c>
      <c r="OI67" s="1460">
        <f t="shared" si="830"/>
        <v>0</v>
      </c>
      <c r="OJ67" s="1460">
        <f t="shared" si="830"/>
        <v>0</v>
      </c>
      <c r="OK67" s="1460">
        <f t="shared" si="830"/>
        <v>0</v>
      </c>
      <c r="OL67" s="1460">
        <f t="shared" si="830"/>
        <v>0</v>
      </c>
      <c r="OM67" s="1460">
        <f t="shared" si="830"/>
        <v>0</v>
      </c>
      <c r="ON67" s="1460">
        <f t="shared" si="830"/>
        <v>0</v>
      </c>
      <c r="OO67" s="1460">
        <f t="shared" si="813"/>
        <v>0</v>
      </c>
      <c r="OP67" s="1460">
        <f t="shared" si="842"/>
        <v>0</v>
      </c>
      <c r="OQ67" s="1460">
        <f t="shared" si="842"/>
        <v>0</v>
      </c>
      <c r="OR67" s="1460">
        <f t="shared" si="842"/>
        <v>0</v>
      </c>
      <c r="OS67" s="1460">
        <f t="shared" si="842"/>
        <v>0</v>
      </c>
      <c r="OT67" s="1460">
        <f t="shared" si="842"/>
        <v>0</v>
      </c>
      <c r="OU67" s="1460">
        <f t="shared" si="842"/>
        <v>0</v>
      </c>
      <c r="OV67" s="1460">
        <f t="shared" si="842"/>
        <v>0</v>
      </c>
      <c r="OW67" s="1460">
        <f t="shared" si="842"/>
        <v>0</v>
      </c>
      <c r="OX67" s="1460">
        <f t="shared" si="842"/>
        <v>0</v>
      </c>
      <c r="OY67" s="1460">
        <f t="shared" si="842"/>
        <v>0</v>
      </c>
      <c r="OZ67" s="1460">
        <f t="shared" si="842"/>
        <v>0</v>
      </c>
      <c r="PA67" s="1460">
        <f t="shared" si="842"/>
        <v>0</v>
      </c>
      <c r="PB67" s="1460">
        <f t="shared" si="842"/>
        <v>0</v>
      </c>
      <c r="PC67" s="1460">
        <f t="shared" si="842"/>
        <v>0</v>
      </c>
      <c r="PD67" s="1460">
        <f t="shared" si="842"/>
        <v>0</v>
      </c>
      <c r="PE67" s="1460">
        <f t="shared" si="842"/>
        <v>0</v>
      </c>
      <c r="PF67" s="1460">
        <f t="shared" si="843"/>
        <v>0</v>
      </c>
      <c r="PG67" s="1460">
        <f t="shared" si="843"/>
        <v>0</v>
      </c>
      <c r="PH67" s="1460">
        <f t="shared" si="843"/>
        <v>0</v>
      </c>
      <c r="PI67" s="1460">
        <f t="shared" si="843"/>
        <v>0</v>
      </c>
      <c r="PJ67" s="1460">
        <f t="shared" si="843"/>
        <v>0</v>
      </c>
      <c r="PK67" s="1460">
        <f t="shared" si="843"/>
        <v>0</v>
      </c>
      <c r="PL67" s="1460">
        <f t="shared" si="843"/>
        <v>0</v>
      </c>
      <c r="PM67" s="1460">
        <f t="shared" si="843"/>
        <v>0</v>
      </c>
      <c r="PN67" s="1460">
        <f t="shared" si="843"/>
        <v>0</v>
      </c>
      <c r="PO67" s="1460">
        <f t="shared" si="843"/>
        <v>0</v>
      </c>
      <c r="PP67" s="1460">
        <f t="shared" si="843"/>
        <v>0</v>
      </c>
      <c r="PQ67" s="1460">
        <f t="shared" si="843"/>
        <v>0</v>
      </c>
      <c r="PR67" s="1460">
        <f t="shared" si="843"/>
        <v>0</v>
      </c>
      <c r="PS67" s="1460">
        <f t="shared" si="843"/>
        <v>0</v>
      </c>
      <c r="PT67" s="1460">
        <f t="shared" si="843"/>
        <v>0</v>
      </c>
      <c r="PU67" s="1460">
        <f t="shared" si="843"/>
        <v>0</v>
      </c>
      <c r="PV67" s="1460">
        <f t="shared" si="844"/>
        <v>0</v>
      </c>
      <c r="PW67" s="1460">
        <f t="shared" si="844"/>
        <v>0</v>
      </c>
      <c r="PX67" s="1460">
        <f t="shared" si="844"/>
        <v>0</v>
      </c>
      <c r="PY67" s="1460">
        <f t="shared" si="844"/>
        <v>0</v>
      </c>
      <c r="PZ67" s="1460">
        <f t="shared" si="844"/>
        <v>0</v>
      </c>
      <c r="QA67" s="1460">
        <f t="shared" si="844"/>
        <v>0</v>
      </c>
      <c r="QB67" s="1460">
        <f t="shared" si="844"/>
        <v>0</v>
      </c>
      <c r="QC67" s="1460">
        <f t="shared" si="844"/>
        <v>0</v>
      </c>
      <c r="QD67" s="1460">
        <f t="shared" si="844"/>
        <v>0</v>
      </c>
      <c r="QE67" s="1460">
        <f t="shared" si="844"/>
        <v>0</v>
      </c>
      <c r="QF67" s="1460">
        <f t="shared" si="844"/>
        <v>0</v>
      </c>
      <c r="QG67" s="1460">
        <f t="shared" si="844"/>
        <v>0</v>
      </c>
      <c r="QH67" s="1460">
        <f t="shared" si="844"/>
        <v>0</v>
      </c>
      <c r="QI67" s="1460">
        <f t="shared" si="844"/>
        <v>0</v>
      </c>
      <c r="QJ67" s="1460">
        <f t="shared" si="844"/>
        <v>0</v>
      </c>
      <c r="QK67" s="1460">
        <f t="shared" si="844"/>
        <v>0</v>
      </c>
      <c r="QL67" s="1460">
        <f t="shared" si="809"/>
        <v>0</v>
      </c>
      <c r="QM67" s="1460">
        <f t="shared" si="809"/>
        <v>0</v>
      </c>
      <c r="QN67" s="1460">
        <f t="shared" si="809"/>
        <v>0</v>
      </c>
      <c r="QO67" s="1460">
        <f t="shared" si="809"/>
        <v>0</v>
      </c>
      <c r="QP67" s="1460">
        <f t="shared" si="809"/>
        <v>0</v>
      </c>
      <c r="QQ67" s="1460">
        <f t="shared" si="809"/>
        <v>0</v>
      </c>
    </row>
    <row r="68" spans="1:459" s="1466" customFormat="1" ht="22.5" customHeight="1">
      <c r="A68" s="1468"/>
      <c r="B68" s="1469"/>
      <c r="C68" s="1469"/>
      <c r="D68" s="1470"/>
      <c r="E68" s="1471"/>
      <c r="F68" s="1472"/>
      <c r="G68" s="1472"/>
      <c r="H68" s="1473">
        <f t="shared" si="639"/>
        <v>0</v>
      </c>
      <c r="I68" s="1474">
        <v>0</v>
      </c>
      <c r="J68" s="1475">
        <f t="shared" si="437"/>
        <v>0</v>
      </c>
      <c r="K68" s="1476">
        <v>0</v>
      </c>
      <c r="L68" s="1477">
        <f t="shared" si="640"/>
        <v>0</v>
      </c>
      <c r="M68" s="1477">
        <f t="shared" si="641"/>
        <v>0</v>
      </c>
      <c r="N68" s="1478"/>
      <c r="O68" s="1479">
        <v>0</v>
      </c>
      <c r="P68" s="1480">
        <v>0</v>
      </c>
      <c r="Q68" s="1828">
        <v>0</v>
      </c>
      <c r="R68" s="1831">
        <f t="shared" si="642"/>
        <v>0</v>
      </c>
      <c r="S68" s="1481">
        <f>IF(AND(SUM(O68:Q68)=0,N68="NNN"),MIN('Operating History and Pro Forma'!$M$33,'Operating History and Pro Forma'!$T$15)*D68,SUM(O68:Q68)*D68)</f>
        <v>0</v>
      </c>
      <c r="T68" s="1482">
        <f t="shared" si="643"/>
        <v>0</v>
      </c>
      <c r="U68" s="1483">
        <f t="shared" si="644"/>
        <v>0</v>
      </c>
      <c r="V68" s="1480"/>
      <c r="W68" s="1514"/>
      <c r="X68" s="1486" t="str">
        <f t="shared" si="645"/>
        <v/>
      </c>
      <c r="Y68" s="1487">
        <f t="shared" si="646"/>
        <v>0</v>
      </c>
      <c r="Z68" s="1488"/>
      <c r="AA68" s="1488"/>
      <c r="AB68" s="1488"/>
      <c r="AC68" s="1488"/>
      <c r="AD68" s="1489">
        <f t="shared" si="647"/>
        <v>0</v>
      </c>
      <c r="AE68" s="1490" t="str">
        <f t="shared" si="648"/>
        <v/>
      </c>
      <c r="AF68" s="1491">
        <f t="shared" si="649"/>
        <v>0</v>
      </c>
      <c r="AG68" s="1492">
        <f t="shared" si="650"/>
        <v>0</v>
      </c>
      <c r="AH68" s="1493">
        <f t="shared" si="802"/>
        <v>0</v>
      </c>
      <c r="AI68" s="1493">
        <f t="shared" si="802"/>
        <v>0</v>
      </c>
      <c r="AJ68" s="1494">
        <f t="shared" si="802"/>
        <v>0</v>
      </c>
      <c r="AK68" s="1494">
        <f t="shared" si="802"/>
        <v>0</v>
      </c>
      <c r="AL68" s="1495">
        <f t="shared" si="802"/>
        <v>0</v>
      </c>
      <c r="AM68" s="1496">
        <f t="shared" si="802"/>
        <v>0</v>
      </c>
      <c r="AN68" s="1497">
        <f t="shared" si="399"/>
        <v>0</v>
      </c>
      <c r="AO68" s="1498">
        <f t="shared" si="443"/>
        <v>0</v>
      </c>
      <c r="AP68" s="1499">
        <f t="shared" si="651"/>
        <v>0</v>
      </c>
      <c r="AQ68" s="1500">
        <f t="shared" si="652"/>
        <v>0</v>
      </c>
      <c r="AR68" s="1501">
        <f t="shared" si="653"/>
        <v>0</v>
      </c>
      <c r="AS68" s="1498">
        <f t="shared" si="403"/>
        <v>0</v>
      </c>
      <c r="AT68" s="1501">
        <f t="shared" si="654"/>
        <v>0</v>
      </c>
      <c r="AU68" s="1498">
        <f t="shared" si="655"/>
        <v>1</v>
      </c>
      <c r="AV68" s="1498">
        <f t="shared" si="656"/>
        <v>2</v>
      </c>
      <c r="AW68" s="1499">
        <f t="shared" si="657"/>
        <v>0</v>
      </c>
      <c r="AX68" s="1502">
        <f t="shared" si="658"/>
        <v>0</v>
      </c>
      <c r="AY68" s="1503">
        <f t="shared" si="659"/>
        <v>0</v>
      </c>
      <c r="AZ68" s="1498">
        <f t="shared" si="660"/>
        <v>2</v>
      </c>
      <c r="BA68" s="1498">
        <f t="shared" si="661"/>
        <v>3</v>
      </c>
      <c r="BB68" s="1499">
        <f t="shared" si="662"/>
        <v>0</v>
      </c>
      <c r="BC68" s="1502">
        <f t="shared" si="663"/>
        <v>0</v>
      </c>
      <c r="BD68" s="1503">
        <f t="shared" si="664"/>
        <v>0</v>
      </c>
      <c r="BE68" s="1498">
        <f t="shared" si="665"/>
        <v>3</v>
      </c>
      <c r="BF68" s="1498">
        <f t="shared" si="666"/>
        <v>4</v>
      </c>
      <c r="BG68" s="1499">
        <f t="shared" si="667"/>
        <v>0</v>
      </c>
      <c r="BH68" s="1502">
        <f t="shared" si="668"/>
        <v>0</v>
      </c>
      <c r="BI68" s="1502">
        <f t="shared" si="669"/>
        <v>0</v>
      </c>
      <c r="BJ68" s="1504">
        <f t="shared" si="670"/>
        <v>1900</v>
      </c>
      <c r="BK68" s="1505" t="str">
        <f t="shared" si="671"/>
        <v/>
      </c>
      <c r="BL68" s="1506"/>
      <c r="BM68" s="1507">
        <f t="shared" si="672"/>
        <v>0</v>
      </c>
      <c r="BN68" s="1508">
        <f t="shared" si="839"/>
        <v>0</v>
      </c>
      <c r="BO68" s="1508">
        <f t="shared" si="839"/>
        <v>0</v>
      </c>
      <c r="BP68" s="1508">
        <f t="shared" si="839"/>
        <v>0</v>
      </c>
      <c r="BQ68" s="1508">
        <f t="shared" si="839"/>
        <v>0</v>
      </c>
      <c r="BR68" s="1508">
        <f t="shared" si="839"/>
        <v>0</v>
      </c>
      <c r="BS68" s="1508">
        <f t="shared" si="839"/>
        <v>0</v>
      </c>
      <c r="BT68" s="1508">
        <f t="shared" si="839"/>
        <v>0</v>
      </c>
      <c r="BU68" s="1508">
        <f t="shared" si="839"/>
        <v>0</v>
      </c>
      <c r="BV68" s="1508">
        <f t="shared" si="839"/>
        <v>0</v>
      </c>
      <c r="BW68" s="1508">
        <f t="shared" si="839"/>
        <v>0</v>
      </c>
      <c r="BX68" s="1508">
        <f t="shared" si="839"/>
        <v>0</v>
      </c>
      <c r="BY68" s="1507">
        <f t="shared" si="839"/>
        <v>0</v>
      </c>
      <c r="BZ68" s="1508">
        <f t="shared" si="839"/>
        <v>0</v>
      </c>
      <c r="CA68" s="1508">
        <f t="shared" si="839"/>
        <v>0</v>
      </c>
      <c r="CB68" s="1508">
        <f t="shared" si="839"/>
        <v>0</v>
      </c>
      <c r="CC68" s="1508">
        <f t="shared" si="839"/>
        <v>0</v>
      </c>
      <c r="CD68" s="1508">
        <f t="shared" si="831"/>
        <v>0</v>
      </c>
      <c r="CE68" s="1508">
        <f t="shared" si="831"/>
        <v>0</v>
      </c>
      <c r="CF68" s="1508">
        <f t="shared" si="831"/>
        <v>0</v>
      </c>
      <c r="CG68" s="1508">
        <f t="shared" si="831"/>
        <v>0</v>
      </c>
      <c r="CH68" s="1508">
        <f t="shared" si="831"/>
        <v>0</v>
      </c>
      <c r="CI68" s="1508">
        <f t="shared" si="831"/>
        <v>0</v>
      </c>
      <c r="CJ68" s="1509">
        <f t="shared" si="831"/>
        <v>0</v>
      </c>
      <c r="CK68" s="1507">
        <f t="shared" si="831"/>
        <v>0</v>
      </c>
      <c r="CL68" s="1508">
        <f t="shared" si="831"/>
        <v>0</v>
      </c>
      <c r="CM68" s="1508">
        <f t="shared" si="831"/>
        <v>0</v>
      </c>
      <c r="CN68" s="1508">
        <f t="shared" si="831"/>
        <v>0</v>
      </c>
      <c r="CO68" s="1508">
        <f t="shared" si="831"/>
        <v>0</v>
      </c>
      <c r="CP68" s="1508">
        <f t="shared" si="831"/>
        <v>0</v>
      </c>
      <c r="CQ68" s="1508">
        <f t="shared" si="831"/>
        <v>0</v>
      </c>
      <c r="CR68" s="1508">
        <f t="shared" si="831"/>
        <v>0</v>
      </c>
      <c r="CS68" s="1508">
        <f t="shared" si="831"/>
        <v>0</v>
      </c>
      <c r="CT68" s="1508">
        <f t="shared" si="832"/>
        <v>0</v>
      </c>
      <c r="CU68" s="1508">
        <f t="shared" si="832"/>
        <v>0</v>
      </c>
      <c r="CV68" s="1509">
        <f t="shared" si="832"/>
        <v>0</v>
      </c>
      <c r="CW68" s="1508">
        <f t="shared" si="832"/>
        <v>0</v>
      </c>
      <c r="CX68" s="1508">
        <f t="shared" si="832"/>
        <v>0</v>
      </c>
      <c r="CY68" s="1508">
        <f t="shared" si="832"/>
        <v>0</v>
      </c>
      <c r="CZ68" s="1508">
        <f t="shared" si="832"/>
        <v>0</v>
      </c>
      <c r="DA68" s="1508">
        <f t="shared" si="832"/>
        <v>0</v>
      </c>
      <c r="DB68" s="1508">
        <f t="shared" si="832"/>
        <v>0</v>
      </c>
      <c r="DC68" s="1508">
        <f t="shared" si="832"/>
        <v>0</v>
      </c>
      <c r="DD68" s="1508">
        <f t="shared" si="832"/>
        <v>0</v>
      </c>
      <c r="DE68" s="1508">
        <f t="shared" si="832"/>
        <v>0</v>
      </c>
      <c r="DF68" s="1508">
        <f t="shared" si="832"/>
        <v>0</v>
      </c>
      <c r="DG68" s="1508">
        <f t="shared" si="832"/>
        <v>0</v>
      </c>
      <c r="DH68" s="1509">
        <f t="shared" si="832"/>
        <v>0</v>
      </c>
      <c r="DI68" s="1508">
        <f t="shared" si="832"/>
        <v>0</v>
      </c>
      <c r="DJ68" s="1508">
        <f t="shared" si="833"/>
        <v>0</v>
      </c>
      <c r="DK68" s="1508">
        <f t="shared" si="833"/>
        <v>0</v>
      </c>
      <c r="DL68" s="1508">
        <f t="shared" si="833"/>
        <v>0</v>
      </c>
      <c r="DM68" s="1508">
        <f t="shared" si="833"/>
        <v>0</v>
      </c>
      <c r="DN68" s="1508">
        <f t="shared" si="833"/>
        <v>0</v>
      </c>
      <c r="DO68" s="1508">
        <f t="shared" si="833"/>
        <v>0</v>
      </c>
      <c r="DP68" s="1508">
        <f t="shared" si="833"/>
        <v>0</v>
      </c>
      <c r="DQ68" s="1508">
        <f t="shared" si="833"/>
        <v>0</v>
      </c>
      <c r="DR68" s="1508">
        <f t="shared" si="833"/>
        <v>0</v>
      </c>
      <c r="DS68" s="1508">
        <f t="shared" si="833"/>
        <v>0</v>
      </c>
      <c r="DT68" s="1509">
        <f t="shared" si="833"/>
        <v>0</v>
      </c>
      <c r="DU68" s="1507">
        <f t="shared" si="833"/>
        <v>0</v>
      </c>
      <c r="DV68" s="1508">
        <f t="shared" si="833"/>
        <v>0</v>
      </c>
      <c r="DW68" s="1508">
        <f t="shared" si="833"/>
        <v>0</v>
      </c>
      <c r="DX68" s="1508">
        <f t="shared" si="833"/>
        <v>0</v>
      </c>
      <c r="DY68" s="1508">
        <f t="shared" si="833"/>
        <v>0</v>
      </c>
      <c r="DZ68" s="1508">
        <f t="shared" si="834"/>
        <v>0</v>
      </c>
      <c r="EA68" s="1508">
        <f t="shared" si="834"/>
        <v>0</v>
      </c>
      <c r="EB68" s="1508">
        <f t="shared" si="834"/>
        <v>0</v>
      </c>
      <c r="EC68" s="1508">
        <f t="shared" si="834"/>
        <v>0</v>
      </c>
      <c r="ED68" s="1508">
        <f t="shared" si="834"/>
        <v>0</v>
      </c>
      <c r="EE68" s="1508">
        <f t="shared" si="834"/>
        <v>0</v>
      </c>
      <c r="EF68" s="1508">
        <f t="shared" si="834"/>
        <v>0</v>
      </c>
      <c r="EG68" s="1507">
        <f t="shared" si="834"/>
        <v>0</v>
      </c>
      <c r="EH68" s="1508">
        <f t="shared" si="834"/>
        <v>0</v>
      </c>
      <c r="EI68" s="1508">
        <f t="shared" si="834"/>
        <v>0</v>
      </c>
      <c r="EJ68" s="1508">
        <f t="shared" si="834"/>
        <v>0</v>
      </c>
      <c r="EK68" s="1508">
        <f t="shared" si="834"/>
        <v>0</v>
      </c>
      <c r="EL68" s="1508">
        <f t="shared" si="834"/>
        <v>0</v>
      </c>
      <c r="EM68" s="1508">
        <f t="shared" si="834"/>
        <v>0</v>
      </c>
      <c r="EN68" s="1508">
        <f t="shared" si="834"/>
        <v>0</v>
      </c>
      <c r="EO68" s="1508">
        <f t="shared" si="834"/>
        <v>0</v>
      </c>
      <c r="EP68" s="1508">
        <f t="shared" si="835"/>
        <v>0</v>
      </c>
      <c r="EQ68" s="1508">
        <f t="shared" si="835"/>
        <v>0</v>
      </c>
      <c r="ER68" s="1509">
        <f t="shared" si="835"/>
        <v>0</v>
      </c>
      <c r="ES68" s="1507">
        <f t="shared" si="835"/>
        <v>0</v>
      </c>
      <c r="ET68" s="1508">
        <f t="shared" si="835"/>
        <v>0</v>
      </c>
      <c r="EU68" s="1508">
        <f t="shared" si="835"/>
        <v>0</v>
      </c>
      <c r="EV68" s="1508">
        <f t="shared" si="835"/>
        <v>0</v>
      </c>
      <c r="EW68" s="1508">
        <f t="shared" si="835"/>
        <v>0</v>
      </c>
      <c r="EX68" s="1508">
        <f t="shared" si="835"/>
        <v>0</v>
      </c>
      <c r="EY68" s="1508">
        <f t="shared" si="835"/>
        <v>0</v>
      </c>
      <c r="EZ68" s="1508">
        <f t="shared" si="835"/>
        <v>0</v>
      </c>
      <c r="FA68" s="1508">
        <f t="shared" si="835"/>
        <v>0</v>
      </c>
      <c r="FB68" s="1508">
        <f t="shared" si="835"/>
        <v>0</v>
      </c>
      <c r="FC68" s="1508">
        <f t="shared" si="835"/>
        <v>0</v>
      </c>
      <c r="FD68" s="1509">
        <f t="shared" si="835"/>
        <v>0</v>
      </c>
      <c r="FE68" s="1508">
        <f t="shared" si="835"/>
        <v>0</v>
      </c>
      <c r="FF68" s="1508">
        <f t="shared" si="821"/>
        <v>0</v>
      </c>
      <c r="FG68" s="1508">
        <f t="shared" si="836"/>
        <v>0</v>
      </c>
      <c r="FH68" s="1508">
        <f t="shared" si="836"/>
        <v>0</v>
      </c>
      <c r="FI68" s="1508">
        <f t="shared" si="836"/>
        <v>0</v>
      </c>
      <c r="FJ68" s="1508">
        <f t="shared" si="836"/>
        <v>0</v>
      </c>
      <c r="FK68" s="1508">
        <f t="shared" si="836"/>
        <v>0</v>
      </c>
      <c r="FL68" s="1508">
        <f t="shared" si="836"/>
        <v>0</v>
      </c>
      <c r="FM68" s="1508">
        <f t="shared" si="836"/>
        <v>0</v>
      </c>
      <c r="FN68" s="1508">
        <f t="shared" si="836"/>
        <v>0</v>
      </c>
      <c r="FO68" s="1508">
        <f t="shared" si="836"/>
        <v>0</v>
      </c>
      <c r="FP68" s="1509">
        <f t="shared" si="836"/>
        <v>0</v>
      </c>
      <c r="FQ68" s="1508">
        <f t="shared" si="836"/>
        <v>0</v>
      </c>
      <c r="FR68" s="1508">
        <f t="shared" si="836"/>
        <v>0</v>
      </c>
      <c r="FS68" s="1508">
        <f t="shared" si="836"/>
        <v>0</v>
      </c>
      <c r="FT68" s="1508">
        <f t="shared" si="836"/>
        <v>0</v>
      </c>
      <c r="FU68" s="1508">
        <f t="shared" si="836"/>
        <v>0</v>
      </c>
      <c r="FV68" s="1508">
        <f t="shared" si="836"/>
        <v>0</v>
      </c>
      <c r="FW68" s="1508">
        <f t="shared" si="804"/>
        <v>0</v>
      </c>
      <c r="FX68" s="1508">
        <f t="shared" si="804"/>
        <v>0</v>
      </c>
      <c r="FY68" s="1508">
        <f t="shared" si="804"/>
        <v>0</v>
      </c>
      <c r="FZ68" s="1508">
        <f t="shared" si="804"/>
        <v>0</v>
      </c>
      <c r="GA68" s="1508">
        <f t="shared" si="804"/>
        <v>0</v>
      </c>
      <c r="GB68" s="1509">
        <f t="shared" si="804"/>
        <v>0</v>
      </c>
      <c r="GC68" s="1506"/>
      <c r="GD68" s="1458">
        <f t="shared" si="673"/>
        <v>1</v>
      </c>
      <c r="GE68" s="1510">
        <f t="shared" si="841"/>
        <v>0</v>
      </c>
      <c r="GF68" s="1511">
        <f t="shared" si="841"/>
        <v>0</v>
      </c>
      <c r="GG68" s="1511">
        <f t="shared" si="841"/>
        <v>0</v>
      </c>
      <c r="GH68" s="1511">
        <f t="shared" si="841"/>
        <v>0</v>
      </c>
      <c r="GI68" s="1511">
        <f t="shared" si="841"/>
        <v>0</v>
      </c>
      <c r="GJ68" s="1511">
        <f t="shared" si="841"/>
        <v>0</v>
      </c>
      <c r="GK68" s="1511">
        <f t="shared" si="841"/>
        <v>0</v>
      </c>
      <c r="GL68" s="1511">
        <f t="shared" si="841"/>
        <v>0</v>
      </c>
      <c r="GM68" s="1511">
        <f t="shared" si="841"/>
        <v>0</v>
      </c>
      <c r="GN68" s="1512">
        <f t="shared" si="841"/>
        <v>0</v>
      </c>
      <c r="GO68" s="1513">
        <f t="shared" si="674"/>
        <v>0</v>
      </c>
      <c r="GP68" s="1506"/>
      <c r="GQ68" s="1510">
        <f t="shared" si="838"/>
        <v>0</v>
      </c>
      <c r="GR68" s="1511">
        <f t="shared" si="837"/>
        <v>0</v>
      </c>
      <c r="GS68" s="1511">
        <f t="shared" si="837"/>
        <v>0</v>
      </c>
      <c r="GT68" s="1511">
        <f t="shared" si="837"/>
        <v>0</v>
      </c>
      <c r="GU68" s="1511">
        <f t="shared" si="837"/>
        <v>0</v>
      </c>
      <c r="GV68" s="1511">
        <f t="shared" si="837"/>
        <v>0</v>
      </c>
      <c r="GW68" s="1511">
        <f t="shared" si="837"/>
        <v>0</v>
      </c>
      <c r="GX68" s="1511">
        <f t="shared" si="837"/>
        <v>0</v>
      </c>
      <c r="GY68" s="1511">
        <f t="shared" si="837"/>
        <v>0</v>
      </c>
      <c r="GZ68" s="1512">
        <f t="shared" si="837"/>
        <v>0</v>
      </c>
      <c r="HA68" s="1513">
        <f t="shared" si="675"/>
        <v>0</v>
      </c>
      <c r="HB68" s="1506">
        <f t="shared" si="676"/>
        <v>1</v>
      </c>
      <c r="HC68" s="1506"/>
      <c r="HD68" s="1508">
        <f t="shared" si="677"/>
        <v>0</v>
      </c>
      <c r="HE68" s="1460">
        <f t="shared" si="678"/>
        <v>0</v>
      </c>
      <c r="HF68" s="1460">
        <f t="shared" si="679"/>
        <v>0</v>
      </c>
      <c r="HG68" s="1460">
        <f t="shared" si="680"/>
        <v>0</v>
      </c>
      <c r="HH68" s="1460">
        <f t="shared" si="681"/>
        <v>0</v>
      </c>
      <c r="HI68" s="1460">
        <f t="shared" si="682"/>
        <v>0</v>
      </c>
      <c r="HJ68" s="1460">
        <f t="shared" si="683"/>
        <v>0</v>
      </c>
      <c r="HK68" s="1460">
        <f t="shared" si="684"/>
        <v>0</v>
      </c>
      <c r="HL68" s="1460">
        <f t="shared" si="685"/>
        <v>0</v>
      </c>
      <c r="HM68" s="1460">
        <f t="shared" si="686"/>
        <v>0</v>
      </c>
      <c r="HN68" s="1460">
        <f t="shared" si="687"/>
        <v>0</v>
      </c>
      <c r="HO68" s="1460">
        <f t="shared" si="688"/>
        <v>0</v>
      </c>
      <c r="HP68" s="1460">
        <f t="shared" si="689"/>
        <v>0</v>
      </c>
      <c r="HQ68" s="1460">
        <f t="shared" si="690"/>
        <v>0</v>
      </c>
      <c r="HR68" s="1460">
        <f t="shared" si="691"/>
        <v>0</v>
      </c>
      <c r="HS68" s="1460">
        <f t="shared" si="692"/>
        <v>0</v>
      </c>
      <c r="HT68" s="1460">
        <f t="shared" si="693"/>
        <v>0</v>
      </c>
      <c r="HU68" s="1460">
        <f t="shared" si="694"/>
        <v>0</v>
      </c>
      <c r="HV68" s="1460">
        <f t="shared" si="695"/>
        <v>0</v>
      </c>
      <c r="HW68" s="1460">
        <f t="shared" si="696"/>
        <v>0</v>
      </c>
      <c r="HX68" s="1460">
        <f t="shared" si="697"/>
        <v>0</v>
      </c>
      <c r="HY68" s="1460">
        <f t="shared" si="698"/>
        <v>0</v>
      </c>
      <c r="HZ68" s="1460">
        <f t="shared" si="699"/>
        <v>0</v>
      </c>
      <c r="IA68" s="1460">
        <f t="shared" si="700"/>
        <v>0</v>
      </c>
      <c r="IB68" s="1460">
        <f t="shared" si="701"/>
        <v>0</v>
      </c>
      <c r="IC68" s="1460">
        <f t="shared" si="702"/>
        <v>0</v>
      </c>
      <c r="ID68" s="1460">
        <f t="shared" si="703"/>
        <v>0</v>
      </c>
      <c r="IE68" s="1460">
        <f t="shared" si="704"/>
        <v>0</v>
      </c>
      <c r="IF68" s="1460">
        <f t="shared" si="705"/>
        <v>0</v>
      </c>
      <c r="IG68" s="1460">
        <f t="shared" si="706"/>
        <v>0</v>
      </c>
      <c r="IH68" s="1460">
        <f t="shared" si="707"/>
        <v>0</v>
      </c>
      <c r="II68" s="1460">
        <f t="shared" si="708"/>
        <v>0</v>
      </c>
      <c r="IJ68" s="1460">
        <f t="shared" si="709"/>
        <v>0</v>
      </c>
      <c r="IK68" s="1460">
        <f t="shared" si="710"/>
        <v>0</v>
      </c>
      <c r="IL68" s="1460">
        <f t="shared" si="711"/>
        <v>0</v>
      </c>
      <c r="IM68" s="1460">
        <f t="shared" si="712"/>
        <v>0</v>
      </c>
      <c r="IN68" s="1460">
        <f t="shared" si="713"/>
        <v>0</v>
      </c>
      <c r="IO68" s="1460">
        <f t="shared" si="714"/>
        <v>0</v>
      </c>
      <c r="IP68" s="1460">
        <f t="shared" si="715"/>
        <v>0</v>
      </c>
      <c r="IQ68" s="1460">
        <f t="shared" si="716"/>
        <v>0</v>
      </c>
      <c r="IR68" s="1460">
        <f t="shared" si="717"/>
        <v>0</v>
      </c>
      <c r="IS68" s="1460">
        <f t="shared" si="718"/>
        <v>0</v>
      </c>
      <c r="IT68" s="1460">
        <f t="shared" si="719"/>
        <v>0</v>
      </c>
      <c r="IU68" s="1460">
        <f t="shared" si="720"/>
        <v>0</v>
      </c>
      <c r="IV68" s="1460">
        <f t="shared" si="721"/>
        <v>0</v>
      </c>
      <c r="IW68" s="1460">
        <f t="shared" si="722"/>
        <v>0</v>
      </c>
      <c r="IX68" s="1460">
        <f t="shared" si="723"/>
        <v>0</v>
      </c>
      <c r="IY68" s="1460">
        <f t="shared" si="724"/>
        <v>0</v>
      </c>
      <c r="IZ68" s="1460">
        <f t="shared" si="725"/>
        <v>0</v>
      </c>
      <c r="JA68" s="1460">
        <f t="shared" si="726"/>
        <v>0</v>
      </c>
      <c r="JB68" s="1460">
        <f t="shared" si="727"/>
        <v>0</v>
      </c>
      <c r="JC68" s="1460">
        <f t="shared" si="728"/>
        <v>0</v>
      </c>
      <c r="JD68" s="1460">
        <f t="shared" si="729"/>
        <v>0</v>
      </c>
      <c r="JE68" s="1460">
        <f t="shared" si="730"/>
        <v>0</v>
      </c>
      <c r="JF68" s="1460">
        <f t="shared" si="731"/>
        <v>0</v>
      </c>
      <c r="JG68" s="1460">
        <f t="shared" si="732"/>
        <v>0</v>
      </c>
      <c r="JH68" s="1460">
        <f t="shared" si="733"/>
        <v>0</v>
      </c>
      <c r="JI68" s="1460">
        <f t="shared" si="734"/>
        <v>0</v>
      </c>
      <c r="JJ68" s="1460">
        <f t="shared" si="735"/>
        <v>0</v>
      </c>
      <c r="JK68" s="1460">
        <f t="shared" si="736"/>
        <v>0</v>
      </c>
      <c r="JL68" s="1460">
        <f t="shared" si="737"/>
        <v>0</v>
      </c>
      <c r="JM68" s="1460">
        <f t="shared" si="738"/>
        <v>0</v>
      </c>
      <c r="JN68" s="1460">
        <f t="shared" si="739"/>
        <v>0</v>
      </c>
      <c r="JO68" s="1460">
        <f t="shared" si="740"/>
        <v>0</v>
      </c>
      <c r="JP68" s="1460">
        <f t="shared" si="741"/>
        <v>0</v>
      </c>
      <c r="JQ68" s="1460">
        <f t="shared" si="742"/>
        <v>0</v>
      </c>
      <c r="JR68" s="1460">
        <f t="shared" si="743"/>
        <v>0</v>
      </c>
      <c r="JS68" s="1460">
        <f t="shared" si="744"/>
        <v>0</v>
      </c>
      <c r="JT68" s="1460">
        <f t="shared" si="745"/>
        <v>0</v>
      </c>
      <c r="JU68" s="1460">
        <f t="shared" si="746"/>
        <v>0</v>
      </c>
      <c r="JV68" s="1460">
        <f t="shared" si="747"/>
        <v>0</v>
      </c>
      <c r="JW68" s="1460">
        <f t="shared" si="748"/>
        <v>0</v>
      </c>
      <c r="JX68" s="1460">
        <f t="shared" si="749"/>
        <v>0</v>
      </c>
      <c r="JY68" s="1460">
        <f t="shared" si="750"/>
        <v>0</v>
      </c>
      <c r="JZ68" s="1460">
        <f t="shared" si="751"/>
        <v>0</v>
      </c>
      <c r="KA68" s="1460">
        <f t="shared" si="752"/>
        <v>0</v>
      </c>
      <c r="KB68" s="1460">
        <f t="shared" si="753"/>
        <v>0</v>
      </c>
      <c r="KC68" s="1460">
        <f t="shared" si="754"/>
        <v>0</v>
      </c>
      <c r="KD68" s="1460">
        <f t="shared" si="755"/>
        <v>0</v>
      </c>
      <c r="KE68" s="1460">
        <f t="shared" si="756"/>
        <v>0</v>
      </c>
      <c r="KF68" s="1460">
        <f t="shared" si="757"/>
        <v>0</v>
      </c>
      <c r="KG68" s="1460">
        <f t="shared" si="758"/>
        <v>0</v>
      </c>
      <c r="KH68" s="1460">
        <f t="shared" si="759"/>
        <v>0</v>
      </c>
      <c r="KI68" s="1460">
        <f t="shared" si="760"/>
        <v>0</v>
      </c>
      <c r="KJ68" s="1460">
        <f t="shared" si="761"/>
        <v>0</v>
      </c>
      <c r="KK68" s="1460">
        <f t="shared" si="762"/>
        <v>0</v>
      </c>
      <c r="KL68" s="1460">
        <f t="shared" si="763"/>
        <v>0</v>
      </c>
      <c r="KM68" s="1460">
        <f t="shared" si="764"/>
        <v>0</v>
      </c>
      <c r="KN68" s="1460">
        <f t="shared" si="765"/>
        <v>0</v>
      </c>
      <c r="KO68" s="1460">
        <f t="shared" si="766"/>
        <v>0</v>
      </c>
      <c r="KP68" s="1460">
        <f t="shared" si="767"/>
        <v>0</v>
      </c>
      <c r="KQ68" s="1460">
        <f t="shared" si="768"/>
        <v>0</v>
      </c>
      <c r="KR68" s="1460">
        <f t="shared" si="769"/>
        <v>0</v>
      </c>
      <c r="KS68" s="1460">
        <f t="shared" si="770"/>
        <v>0</v>
      </c>
      <c r="KT68" s="1460">
        <f t="shared" si="771"/>
        <v>0</v>
      </c>
      <c r="KU68" s="1460">
        <f t="shared" si="772"/>
        <v>0</v>
      </c>
      <c r="KV68" s="1460">
        <f t="shared" si="773"/>
        <v>0</v>
      </c>
      <c r="KW68" s="1460">
        <f t="shared" si="774"/>
        <v>0</v>
      </c>
      <c r="KX68" s="1460">
        <f t="shared" si="775"/>
        <v>0</v>
      </c>
      <c r="KY68" s="1460">
        <f t="shared" si="776"/>
        <v>0</v>
      </c>
      <c r="KZ68" s="1460">
        <f t="shared" si="777"/>
        <v>0</v>
      </c>
      <c r="LA68" s="1460">
        <f t="shared" si="778"/>
        <v>0</v>
      </c>
      <c r="LB68" s="1460">
        <f t="shared" si="779"/>
        <v>0</v>
      </c>
      <c r="LC68" s="1460">
        <f t="shared" si="780"/>
        <v>0</v>
      </c>
      <c r="LD68" s="1460">
        <f t="shared" si="781"/>
        <v>0</v>
      </c>
      <c r="LE68" s="1460">
        <f t="shared" si="782"/>
        <v>0</v>
      </c>
      <c r="LF68" s="1460">
        <f t="shared" si="783"/>
        <v>0</v>
      </c>
      <c r="LG68" s="1460">
        <f t="shared" si="784"/>
        <v>0</v>
      </c>
      <c r="LH68" s="1460">
        <f t="shared" si="785"/>
        <v>0</v>
      </c>
      <c r="LI68" s="1460">
        <f t="shared" si="786"/>
        <v>0</v>
      </c>
      <c r="LJ68" s="1460">
        <f t="shared" si="787"/>
        <v>0</v>
      </c>
      <c r="LK68" s="1460">
        <f t="shared" si="788"/>
        <v>0</v>
      </c>
      <c r="LL68" s="1460">
        <f t="shared" si="789"/>
        <v>0</v>
      </c>
      <c r="LM68" s="1460">
        <f t="shared" si="790"/>
        <v>0</v>
      </c>
      <c r="LN68" s="1460">
        <f t="shared" si="791"/>
        <v>0</v>
      </c>
      <c r="LO68" s="1460">
        <f t="shared" si="792"/>
        <v>0</v>
      </c>
      <c r="LP68" s="1460">
        <f t="shared" si="793"/>
        <v>0</v>
      </c>
      <c r="LQ68" s="1460">
        <f t="shared" si="794"/>
        <v>0</v>
      </c>
      <c r="LR68" s="1460">
        <f t="shared" si="795"/>
        <v>0</v>
      </c>
      <c r="LS68" s="1460">
        <f t="shared" si="796"/>
        <v>0</v>
      </c>
      <c r="LW68" s="1467">
        <f t="shared" si="797"/>
        <v>0</v>
      </c>
      <c r="LX68" s="1467">
        <f t="shared" si="798"/>
        <v>0</v>
      </c>
      <c r="LY68" s="1467">
        <f t="shared" si="799"/>
        <v>0</v>
      </c>
      <c r="LZ68" s="1467">
        <f t="shared" si="800"/>
        <v>0</v>
      </c>
      <c r="MA68" s="1506"/>
      <c r="MB68" s="1460">
        <f t="shared" si="801"/>
        <v>0</v>
      </c>
      <c r="MC68" s="1460">
        <f t="shared" si="840"/>
        <v>0</v>
      </c>
      <c r="MD68" s="1460">
        <f t="shared" si="840"/>
        <v>0</v>
      </c>
      <c r="ME68" s="1460">
        <f t="shared" si="840"/>
        <v>0</v>
      </c>
      <c r="MF68" s="1460">
        <f t="shared" si="840"/>
        <v>0</v>
      </c>
      <c r="MG68" s="1460">
        <f t="shared" si="840"/>
        <v>0</v>
      </c>
      <c r="MH68" s="1460">
        <f t="shared" si="840"/>
        <v>0</v>
      </c>
      <c r="MI68" s="1460">
        <f t="shared" si="840"/>
        <v>0</v>
      </c>
      <c r="MJ68" s="1460">
        <f t="shared" si="840"/>
        <v>0</v>
      </c>
      <c r="MK68" s="1460">
        <f t="shared" si="840"/>
        <v>0</v>
      </c>
      <c r="ML68" s="1460">
        <f t="shared" si="840"/>
        <v>0</v>
      </c>
      <c r="MM68" s="1460">
        <f t="shared" si="840"/>
        <v>0</v>
      </c>
      <c r="MN68" s="1460">
        <f t="shared" si="840"/>
        <v>0</v>
      </c>
      <c r="MO68" s="1460">
        <f t="shared" si="840"/>
        <v>0</v>
      </c>
      <c r="MP68" s="1460">
        <f t="shared" si="840"/>
        <v>0</v>
      </c>
      <c r="MQ68" s="1460">
        <f t="shared" si="840"/>
        <v>0</v>
      </c>
      <c r="MR68" s="1460">
        <f t="shared" si="840"/>
        <v>0</v>
      </c>
      <c r="MS68" s="1460">
        <f t="shared" si="828"/>
        <v>0</v>
      </c>
      <c r="MT68" s="1460">
        <f t="shared" si="828"/>
        <v>0</v>
      </c>
      <c r="MU68" s="1460">
        <f t="shared" si="828"/>
        <v>0</v>
      </c>
      <c r="MV68" s="1460">
        <f t="shared" si="828"/>
        <v>0</v>
      </c>
      <c r="MW68" s="1460">
        <f t="shared" si="828"/>
        <v>0</v>
      </c>
      <c r="MX68" s="1460">
        <f t="shared" si="828"/>
        <v>0</v>
      </c>
      <c r="MY68" s="1460">
        <f t="shared" si="828"/>
        <v>0</v>
      </c>
      <c r="MZ68" s="1460">
        <f t="shared" si="828"/>
        <v>0</v>
      </c>
      <c r="NA68" s="1460">
        <f t="shared" si="828"/>
        <v>0</v>
      </c>
      <c r="NB68" s="1460">
        <f t="shared" si="828"/>
        <v>0</v>
      </c>
      <c r="NC68" s="1460">
        <f t="shared" si="828"/>
        <v>0</v>
      </c>
      <c r="ND68" s="1460">
        <f t="shared" si="828"/>
        <v>0</v>
      </c>
      <c r="NE68" s="1460">
        <f t="shared" si="828"/>
        <v>0</v>
      </c>
      <c r="NF68" s="1460">
        <f t="shared" si="828"/>
        <v>0</v>
      </c>
      <c r="NG68" s="1460">
        <f t="shared" si="828"/>
        <v>0</v>
      </c>
      <c r="NH68" s="1460">
        <f t="shared" si="828"/>
        <v>0</v>
      </c>
      <c r="NI68" s="1460">
        <f t="shared" si="829"/>
        <v>0</v>
      </c>
      <c r="NJ68" s="1460">
        <f t="shared" si="829"/>
        <v>0</v>
      </c>
      <c r="NK68" s="1460">
        <f t="shared" si="829"/>
        <v>0</v>
      </c>
      <c r="NL68" s="1460">
        <f t="shared" si="829"/>
        <v>0</v>
      </c>
      <c r="NM68" s="1460">
        <f t="shared" si="829"/>
        <v>0</v>
      </c>
      <c r="NN68" s="1460">
        <f t="shared" si="829"/>
        <v>0</v>
      </c>
      <c r="NO68" s="1460">
        <f t="shared" si="829"/>
        <v>0</v>
      </c>
      <c r="NP68" s="1460">
        <f t="shared" si="829"/>
        <v>0</v>
      </c>
      <c r="NQ68" s="1460">
        <f t="shared" si="829"/>
        <v>0</v>
      </c>
      <c r="NR68" s="1460">
        <f t="shared" si="829"/>
        <v>0</v>
      </c>
      <c r="NS68" s="1460">
        <f t="shared" si="829"/>
        <v>0</v>
      </c>
      <c r="NT68" s="1460">
        <f t="shared" si="829"/>
        <v>0</v>
      </c>
      <c r="NU68" s="1460">
        <f t="shared" si="829"/>
        <v>0</v>
      </c>
      <c r="NV68" s="1460">
        <f t="shared" si="829"/>
        <v>0</v>
      </c>
      <c r="NW68" s="1460">
        <f t="shared" si="829"/>
        <v>0</v>
      </c>
      <c r="NX68" s="1460">
        <f t="shared" si="829"/>
        <v>0</v>
      </c>
      <c r="NY68" s="1460">
        <f t="shared" si="830"/>
        <v>0</v>
      </c>
      <c r="NZ68" s="1460">
        <f t="shared" si="830"/>
        <v>0</v>
      </c>
      <c r="OA68" s="1460">
        <f t="shared" si="830"/>
        <v>0</v>
      </c>
      <c r="OB68" s="1460">
        <f t="shared" si="830"/>
        <v>0</v>
      </c>
      <c r="OC68" s="1460">
        <f t="shared" si="830"/>
        <v>0</v>
      </c>
      <c r="OD68" s="1460">
        <f t="shared" si="830"/>
        <v>0</v>
      </c>
      <c r="OE68" s="1460">
        <f t="shared" si="830"/>
        <v>0</v>
      </c>
      <c r="OF68" s="1460">
        <f t="shared" si="830"/>
        <v>0</v>
      </c>
      <c r="OG68" s="1460">
        <f t="shared" si="830"/>
        <v>0</v>
      </c>
      <c r="OH68" s="1460">
        <f t="shared" si="830"/>
        <v>0</v>
      </c>
      <c r="OI68" s="1460">
        <f t="shared" si="830"/>
        <v>0</v>
      </c>
      <c r="OJ68" s="1460">
        <f t="shared" si="830"/>
        <v>0</v>
      </c>
      <c r="OK68" s="1460">
        <f t="shared" si="830"/>
        <v>0</v>
      </c>
      <c r="OL68" s="1460">
        <f t="shared" si="830"/>
        <v>0</v>
      </c>
      <c r="OM68" s="1460">
        <f t="shared" si="830"/>
        <v>0</v>
      </c>
      <c r="ON68" s="1460">
        <f t="shared" si="830"/>
        <v>0</v>
      </c>
      <c r="OO68" s="1460">
        <f t="shared" si="813"/>
        <v>0</v>
      </c>
      <c r="OP68" s="1460">
        <f t="shared" si="842"/>
        <v>0</v>
      </c>
      <c r="OQ68" s="1460">
        <f t="shared" si="842"/>
        <v>0</v>
      </c>
      <c r="OR68" s="1460">
        <f t="shared" si="842"/>
        <v>0</v>
      </c>
      <c r="OS68" s="1460">
        <f t="shared" si="842"/>
        <v>0</v>
      </c>
      <c r="OT68" s="1460">
        <f t="shared" si="842"/>
        <v>0</v>
      </c>
      <c r="OU68" s="1460">
        <f t="shared" si="842"/>
        <v>0</v>
      </c>
      <c r="OV68" s="1460">
        <f t="shared" si="842"/>
        <v>0</v>
      </c>
      <c r="OW68" s="1460">
        <f t="shared" si="842"/>
        <v>0</v>
      </c>
      <c r="OX68" s="1460">
        <f t="shared" si="842"/>
        <v>0</v>
      </c>
      <c r="OY68" s="1460">
        <f t="shared" si="842"/>
        <v>0</v>
      </c>
      <c r="OZ68" s="1460">
        <f t="shared" si="842"/>
        <v>0</v>
      </c>
      <c r="PA68" s="1460">
        <f t="shared" si="842"/>
        <v>0</v>
      </c>
      <c r="PB68" s="1460">
        <f t="shared" si="842"/>
        <v>0</v>
      </c>
      <c r="PC68" s="1460">
        <f t="shared" si="842"/>
        <v>0</v>
      </c>
      <c r="PD68" s="1460">
        <f t="shared" si="842"/>
        <v>0</v>
      </c>
      <c r="PE68" s="1460">
        <f t="shared" si="842"/>
        <v>0</v>
      </c>
      <c r="PF68" s="1460">
        <f t="shared" si="843"/>
        <v>0</v>
      </c>
      <c r="PG68" s="1460">
        <f t="shared" si="843"/>
        <v>0</v>
      </c>
      <c r="PH68" s="1460">
        <f t="shared" si="843"/>
        <v>0</v>
      </c>
      <c r="PI68" s="1460">
        <f t="shared" si="843"/>
        <v>0</v>
      </c>
      <c r="PJ68" s="1460">
        <f t="shared" si="843"/>
        <v>0</v>
      </c>
      <c r="PK68" s="1460">
        <f t="shared" si="843"/>
        <v>0</v>
      </c>
      <c r="PL68" s="1460">
        <f t="shared" si="843"/>
        <v>0</v>
      </c>
      <c r="PM68" s="1460">
        <f t="shared" si="843"/>
        <v>0</v>
      </c>
      <c r="PN68" s="1460">
        <f t="shared" si="843"/>
        <v>0</v>
      </c>
      <c r="PO68" s="1460">
        <f t="shared" si="843"/>
        <v>0</v>
      </c>
      <c r="PP68" s="1460">
        <f t="shared" si="843"/>
        <v>0</v>
      </c>
      <c r="PQ68" s="1460">
        <f t="shared" si="843"/>
        <v>0</v>
      </c>
      <c r="PR68" s="1460">
        <f t="shared" si="843"/>
        <v>0</v>
      </c>
      <c r="PS68" s="1460">
        <f t="shared" si="843"/>
        <v>0</v>
      </c>
      <c r="PT68" s="1460">
        <f t="shared" si="843"/>
        <v>0</v>
      </c>
      <c r="PU68" s="1460">
        <f t="shared" si="843"/>
        <v>0</v>
      </c>
      <c r="PV68" s="1460">
        <f t="shared" si="844"/>
        <v>0</v>
      </c>
      <c r="PW68" s="1460">
        <f t="shared" si="844"/>
        <v>0</v>
      </c>
      <c r="PX68" s="1460">
        <f t="shared" si="844"/>
        <v>0</v>
      </c>
      <c r="PY68" s="1460">
        <f t="shared" si="844"/>
        <v>0</v>
      </c>
      <c r="PZ68" s="1460">
        <f t="shared" si="844"/>
        <v>0</v>
      </c>
      <c r="QA68" s="1460">
        <f t="shared" si="844"/>
        <v>0</v>
      </c>
      <c r="QB68" s="1460">
        <f t="shared" si="844"/>
        <v>0</v>
      </c>
      <c r="QC68" s="1460">
        <f t="shared" si="844"/>
        <v>0</v>
      </c>
      <c r="QD68" s="1460">
        <f t="shared" si="844"/>
        <v>0</v>
      </c>
      <c r="QE68" s="1460">
        <f t="shared" si="844"/>
        <v>0</v>
      </c>
      <c r="QF68" s="1460">
        <f t="shared" si="844"/>
        <v>0</v>
      </c>
      <c r="QG68" s="1460">
        <f t="shared" si="844"/>
        <v>0</v>
      </c>
      <c r="QH68" s="1460">
        <f t="shared" si="844"/>
        <v>0</v>
      </c>
      <c r="QI68" s="1460">
        <f t="shared" si="844"/>
        <v>0</v>
      </c>
      <c r="QJ68" s="1460">
        <f t="shared" si="844"/>
        <v>0</v>
      </c>
      <c r="QK68" s="1460">
        <f t="shared" si="844"/>
        <v>0</v>
      </c>
      <c r="QL68" s="1460">
        <f t="shared" si="809"/>
        <v>0</v>
      </c>
      <c r="QM68" s="1460">
        <f t="shared" si="809"/>
        <v>0</v>
      </c>
      <c r="QN68" s="1460">
        <f t="shared" si="809"/>
        <v>0</v>
      </c>
      <c r="QO68" s="1460">
        <f t="shared" si="809"/>
        <v>0</v>
      </c>
      <c r="QP68" s="1460">
        <f t="shared" si="809"/>
        <v>0</v>
      </c>
      <c r="QQ68" s="1460">
        <f t="shared" si="809"/>
        <v>0</v>
      </c>
    </row>
    <row r="69" spans="1:459" s="1466" customFormat="1" ht="22.5" customHeight="1">
      <c r="A69" s="1468"/>
      <c r="B69" s="1469"/>
      <c r="C69" s="1469"/>
      <c r="D69" s="1470"/>
      <c r="E69" s="1471"/>
      <c r="F69" s="1472"/>
      <c r="G69" s="1472"/>
      <c r="H69" s="1473">
        <f t="shared" si="639"/>
        <v>0</v>
      </c>
      <c r="I69" s="1474">
        <v>0</v>
      </c>
      <c r="J69" s="1475">
        <f t="shared" si="437"/>
        <v>0</v>
      </c>
      <c r="K69" s="1476">
        <v>0</v>
      </c>
      <c r="L69" s="1477">
        <f t="shared" si="640"/>
        <v>0</v>
      </c>
      <c r="M69" s="1477">
        <f t="shared" si="641"/>
        <v>0</v>
      </c>
      <c r="N69" s="1478"/>
      <c r="O69" s="1479">
        <v>0</v>
      </c>
      <c r="P69" s="1480">
        <v>0</v>
      </c>
      <c r="Q69" s="1828">
        <v>0</v>
      </c>
      <c r="R69" s="1831">
        <f t="shared" si="642"/>
        <v>0</v>
      </c>
      <c r="S69" s="1481">
        <f>IF(AND(SUM(O69:Q69)=0,N69="NNN"),MIN('Operating History and Pro Forma'!$M$33,'Operating History and Pro Forma'!$T$15)*D69,SUM(O69:Q69)*D69)</f>
        <v>0</v>
      </c>
      <c r="T69" s="1482">
        <f t="shared" si="643"/>
        <v>0</v>
      </c>
      <c r="U69" s="1483">
        <f t="shared" si="644"/>
        <v>0</v>
      </c>
      <c r="V69" s="1480"/>
      <c r="W69" s="1514"/>
      <c r="X69" s="1486" t="str">
        <f t="shared" si="645"/>
        <v/>
      </c>
      <c r="Y69" s="1487">
        <f t="shared" si="646"/>
        <v>0</v>
      </c>
      <c r="Z69" s="1488"/>
      <c r="AA69" s="1488"/>
      <c r="AB69" s="1488"/>
      <c r="AC69" s="1488"/>
      <c r="AD69" s="1489">
        <f t="shared" si="647"/>
        <v>0</v>
      </c>
      <c r="AE69" s="1490" t="str">
        <f t="shared" si="648"/>
        <v/>
      </c>
      <c r="AF69" s="1491">
        <f t="shared" si="649"/>
        <v>0</v>
      </c>
      <c r="AG69" s="1492">
        <f t="shared" si="650"/>
        <v>0</v>
      </c>
      <c r="AH69" s="1493">
        <f t="shared" si="802"/>
        <v>0</v>
      </c>
      <c r="AI69" s="1493">
        <f t="shared" si="802"/>
        <v>0</v>
      </c>
      <c r="AJ69" s="1494">
        <f t="shared" si="802"/>
        <v>0</v>
      </c>
      <c r="AK69" s="1494">
        <f t="shared" si="802"/>
        <v>0</v>
      </c>
      <c r="AL69" s="1495">
        <f t="shared" si="802"/>
        <v>0</v>
      </c>
      <c r="AM69" s="1496">
        <f t="shared" si="802"/>
        <v>0</v>
      </c>
      <c r="AN69" s="1497">
        <f t="shared" si="399"/>
        <v>0</v>
      </c>
      <c r="AO69" s="1498">
        <f t="shared" si="443"/>
        <v>0</v>
      </c>
      <c r="AP69" s="1499">
        <f t="shared" si="651"/>
        <v>0</v>
      </c>
      <c r="AQ69" s="1500">
        <f t="shared" si="652"/>
        <v>0</v>
      </c>
      <c r="AR69" s="1501">
        <f t="shared" si="653"/>
        <v>0</v>
      </c>
      <c r="AS69" s="1498">
        <f t="shared" si="403"/>
        <v>0</v>
      </c>
      <c r="AT69" s="1501">
        <f t="shared" si="654"/>
        <v>0</v>
      </c>
      <c r="AU69" s="1498">
        <f t="shared" si="655"/>
        <v>1</v>
      </c>
      <c r="AV69" s="1498">
        <f t="shared" si="656"/>
        <v>2</v>
      </c>
      <c r="AW69" s="1499">
        <f t="shared" si="657"/>
        <v>0</v>
      </c>
      <c r="AX69" s="1502">
        <f t="shared" si="658"/>
        <v>0</v>
      </c>
      <c r="AY69" s="1503">
        <f t="shared" si="659"/>
        <v>0</v>
      </c>
      <c r="AZ69" s="1498">
        <f t="shared" si="660"/>
        <v>2</v>
      </c>
      <c r="BA69" s="1498">
        <f t="shared" si="661"/>
        <v>3</v>
      </c>
      <c r="BB69" s="1499">
        <f t="shared" si="662"/>
        <v>0</v>
      </c>
      <c r="BC69" s="1502">
        <f t="shared" si="663"/>
        <v>0</v>
      </c>
      <c r="BD69" s="1503">
        <f t="shared" si="664"/>
        <v>0</v>
      </c>
      <c r="BE69" s="1498">
        <f t="shared" si="665"/>
        <v>3</v>
      </c>
      <c r="BF69" s="1498">
        <f t="shared" si="666"/>
        <v>4</v>
      </c>
      <c r="BG69" s="1499">
        <f t="shared" si="667"/>
        <v>0</v>
      </c>
      <c r="BH69" s="1502">
        <f t="shared" si="668"/>
        <v>0</v>
      </c>
      <c r="BI69" s="1502">
        <f t="shared" si="669"/>
        <v>0</v>
      </c>
      <c r="BJ69" s="1504">
        <f t="shared" si="670"/>
        <v>1900</v>
      </c>
      <c r="BK69" s="1505" t="str">
        <f t="shared" si="671"/>
        <v/>
      </c>
      <c r="BL69" s="1506"/>
      <c r="BM69" s="1507">
        <f t="shared" si="672"/>
        <v>0</v>
      </c>
      <c r="BN69" s="1508">
        <f t="shared" si="839"/>
        <v>0</v>
      </c>
      <c r="BO69" s="1508">
        <f t="shared" si="839"/>
        <v>0</v>
      </c>
      <c r="BP69" s="1508">
        <f t="shared" si="839"/>
        <v>0</v>
      </c>
      <c r="BQ69" s="1508">
        <f t="shared" si="839"/>
        <v>0</v>
      </c>
      <c r="BR69" s="1508">
        <f t="shared" si="839"/>
        <v>0</v>
      </c>
      <c r="BS69" s="1508">
        <f t="shared" si="839"/>
        <v>0</v>
      </c>
      <c r="BT69" s="1508">
        <f t="shared" si="839"/>
        <v>0</v>
      </c>
      <c r="BU69" s="1508">
        <f t="shared" si="839"/>
        <v>0</v>
      </c>
      <c r="BV69" s="1508">
        <f t="shared" si="839"/>
        <v>0</v>
      </c>
      <c r="BW69" s="1508">
        <f t="shared" si="839"/>
        <v>0</v>
      </c>
      <c r="BX69" s="1508">
        <f t="shared" si="839"/>
        <v>0</v>
      </c>
      <c r="BY69" s="1507">
        <f t="shared" si="839"/>
        <v>0</v>
      </c>
      <c r="BZ69" s="1508">
        <f t="shared" si="839"/>
        <v>0</v>
      </c>
      <c r="CA69" s="1508">
        <f t="shared" si="839"/>
        <v>0</v>
      </c>
      <c r="CB69" s="1508">
        <f t="shared" si="839"/>
        <v>0</v>
      </c>
      <c r="CC69" s="1508">
        <f t="shared" si="839"/>
        <v>0</v>
      </c>
      <c r="CD69" s="1508">
        <f t="shared" si="831"/>
        <v>0</v>
      </c>
      <c r="CE69" s="1508">
        <f t="shared" si="831"/>
        <v>0</v>
      </c>
      <c r="CF69" s="1508">
        <f t="shared" si="831"/>
        <v>0</v>
      </c>
      <c r="CG69" s="1508">
        <f t="shared" si="831"/>
        <v>0</v>
      </c>
      <c r="CH69" s="1508">
        <f t="shared" si="831"/>
        <v>0</v>
      </c>
      <c r="CI69" s="1508">
        <f t="shared" si="831"/>
        <v>0</v>
      </c>
      <c r="CJ69" s="1509">
        <f t="shared" si="831"/>
        <v>0</v>
      </c>
      <c r="CK69" s="1507">
        <f t="shared" si="831"/>
        <v>0</v>
      </c>
      <c r="CL69" s="1508">
        <f t="shared" si="831"/>
        <v>0</v>
      </c>
      <c r="CM69" s="1508">
        <f t="shared" si="831"/>
        <v>0</v>
      </c>
      <c r="CN69" s="1508">
        <f t="shared" si="831"/>
        <v>0</v>
      </c>
      <c r="CO69" s="1508">
        <f t="shared" si="831"/>
        <v>0</v>
      </c>
      <c r="CP69" s="1508">
        <f t="shared" si="831"/>
        <v>0</v>
      </c>
      <c r="CQ69" s="1508">
        <f t="shared" si="831"/>
        <v>0</v>
      </c>
      <c r="CR69" s="1508">
        <f t="shared" si="831"/>
        <v>0</v>
      </c>
      <c r="CS69" s="1508">
        <f t="shared" si="831"/>
        <v>0</v>
      </c>
      <c r="CT69" s="1508">
        <f t="shared" si="832"/>
        <v>0</v>
      </c>
      <c r="CU69" s="1508">
        <f t="shared" si="832"/>
        <v>0</v>
      </c>
      <c r="CV69" s="1509">
        <f t="shared" si="832"/>
        <v>0</v>
      </c>
      <c r="CW69" s="1508">
        <f t="shared" si="832"/>
        <v>0</v>
      </c>
      <c r="CX69" s="1508">
        <f t="shared" si="832"/>
        <v>0</v>
      </c>
      <c r="CY69" s="1508">
        <f t="shared" si="832"/>
        <v>0</v>
      </c>
      <c r="CZ69" s="1508">
        <f t="shared" si="832"/>
        <v>0</v>
      </c>
      <c r="DA69" s="1508">
        <f t="shared" si="832"/>
        <v>0</v>
      </c>
      <c r="DB69" s="1508">
        <f t="shared" si="832"/>
        <v>0</v>
      </c>
      <c r="DC69" s="1508">
        <f t="shared" si="832"/>
        <v>0</v>
      </c>
      <c r="DD69" s="1508">
        <f t="shared" si="832"/>
        <v>0</v>
      </c>
      <c r="DE69" s="1508">
        <f t="shared" si="832"/>
        <v>0</v>
      </c>
      <c r="DF69" s="1508">
        <f t="shared" si="832"/>
        <v>0</v>
      </c>
      <c r="DG69" s="1508">
        <f t="shared" si="832"/>
        <v>0</v>
      </c>
      <c r="DH69" s="1509">
        <f t="shared" si="832"/>
        <v>0</v>
      </c>
      <c r="DI69" s="1508">
        <f t="shared" si="832"/>
        <v>0</v>
      </c>
      <c r="DJ69" s="1508">
        <f t="shared" si="833"/>
        <v>0</v>
      </c>
      <c r="DK69" s="1508">
        <f t="shared" si="833"/>
        <v>0</v>
      </c>
      <c r="DL69" s="1508">
        <f t="shared" si="833"/>
        <v>0</v>
      </c>
      <c r="DM69" s="1508">
        <f t="shared" si="833"/>
        <v>0</v>
      </c>
      <c r="DN69" s="1508">
        <f t="shared" si="833"/>
        <v>0</v>
      </c>
      <c r="DO69" s="1508">
        <f t="shared" si="833"/>
        <v>0</v>
      </c>
      <c r="DP69" s="1508">
        <f t="shared" si="833"/>
        <v>0</v>
      </c>
      <c r="DQ69" s="1508">
        <f t="shared" si="833"/>
        <v>0</v>
      </c>
      <c r="DR69" s="1508">
        <f t="shared" si="833"/>
        <v>0</v>
      </c>
      <c r="DS69" s="1508">
        <f t="shared" si="833"/>
        <v>0</v>
      </c>
      <c r="DT69" s="1509">
        <f t="shared" si="833"/>
        <v>0</v>
      </c>
      <c r="DU69" s="1507">
        <f t="shared" si="833"/>
        <v>0</v>
      </c>
      <c r="DV69" s="1508">
        <f t="shared" si="833"/>
        <v>0</v>
      </c>
      <c r="DW69" s="1508">
        <f t="shared" si="833"/>
        <v>0</v>
      </c>
      <c r="DX69" s="1508">
        <f t="shared" si="833"/>
        <v>0</v>
      </c>
      <c r="DY69" s="1508">
        <f t="shared" si="833"/>
        <v>0</v>
      </c>
      <c r="DZ69" s="1508">
        <f t="shared" si="834"/>
        <v>0</v>
      </c>
      <c r="EA69" s="1508">
        <f t="shared" si="834"/>
        <v>0</v>
      </c>
      <c r="EB69" s="1508">
        <f t="shared" si="834"/>
        <v>0</v>
      </c>
      <c r="EC69" s="1508">
        <f t="shared" si="834"/>
        <v>0</v>
      </c>
      <c r="ED69" s="1508">
        <f t="shared" si="834"/>
        <v>0</v>
      </c>
      <c r="EE69" s="1508">
        <f t="shared" si="834"/>
        <v>0</v>
      </c>
      <c r="EF69" s="1508">
        <f t="shared" si="834"/>
        <v>0</v>
      </c>
      <c r="EG69" s="1507">
        <f t="shared" si="834"/>
        <v>0</v>
      </c>
      <c r="EH69" s="1508">
        <f t="shared" si="834"/>
        <v>0</v>
      </c>
      <c r="EI69" s="1508">
        <f t="shared" si="834"/>
        <v>0</v>
      </c>
      <c r="EJ69" s="1508">
        <f t="shared" si="834"/>
        <v>0</v>
      </c>
      <c r="EK69" s="1508">
        <f t="shared" si="834"/>
        <v>0</v>
      </c>
      <c r="EL69" s="1508">
        <f t="shared" si="834"/>
        <v>0</v>
      </c>
      <c r="EM69" s="1508">
        <f t="shared" si="834"/>
        <v>0</v>
      </c>
      <c r="EN69" s="1508">
        <f t="shared" si="834"/>
        <v>0</v>
      </c>
      <c r="EO69" s="1508">
        <f t="shared" si="834"/>
        <v>0</v>
      </c>
      <c r="EP69" s="1508">
        <f t="shared" si="835"/>
        <v>0</v>
      </c>
      <c r="EQ69" s="1508">
        <f t="shared" si="835"/>
        <v>0</v>
      </c>
      <c r="ER69" s="1509">
        <f t="shared" si="835"/>
        <v>0</v>
      </c>
      <c r="ES69" s="1507">
        <f t="shared" si="835"/>
        <v>0</v>
      </c>
      <c r="ET69" s="1508">
        <f t="shared" si="835"/>
        <v>0</v>
      </c>
      <c r="EU69" s="1508">
        <f t="shared" si="835"/>
        <v>0</v>
      </c>
      <c r="EV69" s="1508">
        <f t="shared" si="835"/>
        <v>0</v>
      </c>
      <c r="EW69" s="1508">
        <f t="shared" si="835"/>
        <v>0</v>
      </c>
      <c r="EX69" s="1508">
        <f t="shared" si="835"/>
        <v>0</v>
      </c>
      <c r="EY69" s="1508">
        <f t="shared" si="835"/>
        <v>0</v>
      </c>
      <c r="EZ69" s="1508">
        <f t="shared" si="835"/>
        <v>0</v>
      </c>
      <c r="FA69" s="1508">
        <f t="shared" si="835"/>
        <v>0</v>
      </c>
      <c r="FB69" s="1508">
        <f t="shared" si="835"/>
        <v>0</v>
      </c>
      <c r="FC69" s="1508">
        <f t="shared" si="835"/>
        <v>0</v>
      </c>
      <c r="FD69" s="1509">
        <f t="shared" si="835"/>
        <v>0</v>
      </c>
      <c r="FE69" s="1508">
        <f t="shared" si="835"/>
        <v>0</v>
      </c>
      <c r="FF69" s="1508">
        <f t="shared" si="821"/>
        <v>0</v>
      </c>
      <c r="FG69" s="1508">
        <f t="shared" si="836"/>
        <v>0</v>
      </c>
      <c r="FH69" s="1508">
        <f t="shared" si="836"/>
        <v>0</v>
      </c>
      <c r="FI69" s="1508">
        <f t="shared" si="836"/>
        <v>0</v>
      </c>
      <c r="FJ69" s="1508">
        <f t="shared" si="836"/>
        <v>0</v>
      </c>
      <c r="FK69" s="1508">
        <f t="shared" si="836"/>
        <v>0</v>
      </c>
      <c r="FL69" s="1508">
        <f t="shared" si="836"/>
        <v>0</v>
      </c>
      <c r="FM69" s="1508">
        <f t="shared" si="836"/>
        <v>0</v>
      </c>
      <c r="FN69" s="1508">
        <f t="shared" si="836"/>
        <v>0</v>
      </c>
      <c r="FO69" s="1508">
        <f t="shared" si="836"/>
        <v>0</v>
      </c>
      <c r="FP69" s="1509">
        <f t="shared" si="836"/>
        <v>0</v>
      </c>
      <c r="FQ69" s="1508">
        <f t="shared" si="836"/>
        <v>0</v>
      </c>
      <c r="FR69" s="1508">
        <f t="shared" si="836"/>
        <v>0</v>
      </c>
      <c r="FS69" s="1508">
        <f t="shared" si="836"/>
        <v>0</v>
      </c>
      <c r="FT69" s="1508">
        <f t="shared" si="836"/>
        <v>0</v>
      </c>
      <c r="FU69" s="1508">
        <f t="shared" si="836"/>
        <v>0</v>
      </c>
      <c r="FV69" s="1508">
        <f t="shared" si="836"/>
        <v>0</v>
      </c>
      <c r="FW69" s="1508">
        <f t="shared" si="804"/>
        <v>0</v>
      </c>
      <c r="FX69" s="1508">
        <f t="shared" si="804"/>
        <v>0</v>
      </c>
      <c r="FY69" s="1508">
        <f t="shared" si="804"/>
        <v>0</v>
      </c>
      <c r="FZ69" s="1508">
        <f t="shared" si="804"/>
        <v>0</v>
      </c>
      <c r="GA69" s="1508">
        <f t="shared" si="804"/>
        <v>0</v>
      </c>
      <c r="GB69" s="1509">
        <f t="shared" si="804"/>
        <v>0</v>
      </c>
      <c r="GC69" s="1506"/>
      <c r="GD69" s="1458">
        <f t="shared" si="673"/>
        <v>1</v>
      </c>
      <c r="GE69" s="1510">
        <f t="shared" si="841"/>
        <v>0</v>
      </c>
      <c r="GF69" s="1511">
        <f t="shared" si="841"/>
        <v>0</v>
      </c>
      <c r="GG69" s="1511">
        <f t="shared" si="841"/>
        <v>0</v>
      </c>
      <c r="GH69" s="1511">
        <f t="shared" si="841"/>
        <v>0</v>
      </c>
      <c r="GI69" s="1511">
        <f t="shared" si="841"/>
        <v>0</v>
      </c>
      <c r="GJ69" s="1511">
        <f t="shared" si="841"/>
        <v>0</v>
      </c>
      <c r="GK69" s="1511">
        <f t="shared" si="841"/>
        <v>0</v>
      </c>
      <c r="GL69" s="1511">
        <f t="shared" si="841"/>
        <v>0</v>
      </c>
      <c r="GM69" s="1511">
        <f t="shared" si="841"/>
        <v>0</v>
      </c>
      <c r="GN69" s="1512">
        <f t="shared" si="841"/>
        <v>0</v>
      </c>
      <c r="GO69" s="1513">
        <f t="shared" si="674"/>
        <v>0</v>
      </c>
      <c r="GP69" s="1506"/>
      <c r="GQ69" s="1510">
        <f t="shared" si="838"/>
        <v>0</v>
      </c>
      <c r="GR69" s="1511">
        <f t="shared" si="837"/>
        <v>0</v>
      </c>
      <c r="GS69" s="1511">
        <f t="shared" si="837"/>
        <v>0</v>
      </c>
      <c r="GT69" s="1511">
        <f t="shared" si="837"/>
        <v>0</v>
      </c>
      <c r="GU69" s="1511">
        <f t="shared" si="837"/>
        <v>0</v>
      </c>
      <c r="GV69" s="1511">
        <f t="shared" si="837"/>
        <v>0</v>
      </c>
      <c r="GW69" s="1511">
        <f t="shared" si="837"/>
        <v>0</v>
      </c>
      <c r="GX69" s="1511">
        <f t="shared" si="837"/>
        <v>0</v>
      </c>
      <c r="GY69" s="1511">
        <f t="shared" si="837"/>
        <v>0</v>
      </c>
      <c r="GZ69" s="1512">
        <f t="shared" si="837"/>
        <v>0</v>
      </c>
      <c r="HA69" s="1513">
        <f t="shared" si="675"/>
        <v>0</v>
      </c>
      <c r="HB69" s="1506">
        <f t="shared" si="676"/>
        <v>1</v>
      </c>
      <c r="HC69" s="1506"/>
      <c r="HD69" s="1508">
        <f t="shared" si="677"/>
        <v>0</v>
      </c>
      <c r="HE69" s="1460">
        <f t="shared" si="678"/>
        <v>0</v>
      </c>
      <c r="HF69" s="1460">
        <f t="shared" si="679"/>
        <v>0</v>
      </c>
      <c r="HG69" s="1460">
        <f t="shared" si="680"/>
        <v>0</v>
      </c>
      <c r="HH69" s="1460">
        <f t="shared" si="681"/>
        <v>0</v>
      </c>
      <c r="HI69" s="1460">
        <f t="shared" si="682"/>
        <v>0</v>
      </c>
      <c r="HJ69" s="1460">
        <f t="shared" si="683"/>
        <v>0</v>
      </c>
      <c r="HK69" s="1460">
        <f t="shared" si="684"/>
        <v>0</v>
      </c>
      <c r="HL69" s="1460">
        <f t="shared" si="685"/>
        <v>0</v>
      </c>
      <c r="HM69" s="1460">
        <f t="shared" si="686"/>
        <v>0</v>
      </c>
      <c r="HN69" s="1460">
        <f t="shared" si="687"/>
        <v>0</v>
      </c>
      <c r="HO69" s="1460">
        <f t="shared" si="688"/>
        <v>0</v>
      </c>
      <c r="HP69" s="1460">
        <f t="shared" si="689"/>
        <v>0</v>
      </c>
      <c r="HQ69" s="1460">
        <f t="shared" si="690"/>
        <v>0</v>
      </c>
      <c r="HR69" s="1460">
        <f t="shared" si="691"/>
        <v>0</v>
      </c>
      <c r="HS69" s="1460">
        <f t="shared" si="692"/>
        <v>0</v>
      </c>
      <c r="HT69" s="1460">
        <f t="shared" si="693"/>
        <v>0</v>
      </c>
      <c r="HU69" s="1460">
        <f t="shared" si="694"/>
        <v>0</v>
      </c>
      <c r="HV69" s="1460">
        <f t="shared" si="695"/>
        <v>0</v>
      </c>
      <c r="HW69" s="1460">
        <f t="shared" si="696"/>
        <v>0</v>
      </c>
      <c r="HX69" s="1460">
        <f t="shared" si="697"/>
        <v>0</v>
      </c>
      <c r="HY69" s="1460">
        <f t="shared" si="698"/>
        <v>0</v>
      </c>
      <c r="HZ69" s="1460">
        <f t="shared" si="699"/>
        <v>0</v>
      </c>
      <c r="IA69" s="1460">
        <f t="shared" si="700"/>
        <v>0</v>
      </c>
      <c r="IB69" s="1460">
        <f t="shared" si="701"/>
        <v>0</v>
      </c>
      <c r="IC69" s="1460">
        <f t="shared" si="702"/>
        <v>0</v>
      </c>
      <c r="ID69" s="1460">
        <f t="shared" si="703"/>
        <v>0</v>
      </c>
      <c r="IE69" s="1460">
        <f t="shared" si="704"/>
        <v>0</v>
      </c>
      <c r="IF69" s="1460">
        <f t="shared" si="705"/>
        <v>0</v>
      </c>
      <c r="IG69" s="1460">
        <f t="shared" si="706"/>
        <v>0</v>
      </c>
      <c r="IH69" s="1460">
        <f t="shared" si="707"/>
        <v>0</v>
      </c>
      <c r="II69" s="1460">
        <f t="shared" si="708"/>
        <v>0</v>
      </c>
      <c r="IJ69" s="1460">
        <f t="shared" si="709"/>
        <v>0</v>
      </c>
      <c r="IK69" s="1460">
        <f t="shared" si="710"/>
        <v>0</v>
      </c>
      <c r="IL69" s="1460">
        <f t="shared" si="711"/>
        <v>0</v>
      </c>
      <c r="IM69" s="1460">
        <f t="shared" si="712"/>
        <v>0</v>
      </c>
      <c r="IN69" s="1460">
        <f t="shared" si="713"/>
        <v>0</v>
      </c>
      <c r="IO69" s="1460">
        <f t="shared" si="714"/>
        <v>0</v>
      </c>
      <c r="IP69" s="1460">
        <f t="shared" si="715"/>
        <v>0</v>
      </c>
      <c r="IQ69" s="1460">
        <f t="shared" si="716"/>
        <v>0</v>
      </c>
      <c r="IR69" s="1460">
        <f t="shared" si="717"/>
        <v>0</v>
      </c>
      <c r="IS69" s="1460">
        <f t="shared" si="718"/>
        <v>0</v>
      </c>
      <c r="IT69" s="1460">
        <f t="shared" si="719"/>
        <v>0</v>
      </c>
      <c r="IU69" s="1460">
        <f t="shared" si="720"/>
        <v>0</v>
      </c>
      <c r="IV69" s="1460">
        <f t="shared" si="721"/>
        <v>0</v>
      </c>
      <c r="IW69" s="1460">
        <f t="shared" si="722"/>
        <v>0</v>
      </c>
      <c r="IX69" s="1460">
        <f t="shared" si="723"/>
        <v>0</v>
      </c>
      <c r="IY69" s="1460">
        <f t="shared" si="724"/>
        <v>0</v>
      </c>
      <c r="IZ69" s="1460">
        <f t="shared" si="725"/>
        <v>0</v>
      </c>
      <c r="JA69" s="1460">
        <f t="shared" si="726"/>
        <v>0</v>
      </c>
      <c r="JB69" s="1460">
        <f t="shared" si="727"/>
        <v>0</v>
      </c>
      <c r="JC69" s="1460">
        <f t="shared" si="728"/>
        <v>0</v>
      </c>
      <c r="JD69" s="1460">
        <f t="shared" si="729"/>
        <v>0</v>
      </c>
      <c r="JE69" s="1460">
        <f t="shared" si="730"/>
        <v>0</v>
      </c>
      <c r="JF69" s="1460">
        <f t="shared" si="731"/>
        <v>0</v>
      </c>
      <c r="JG69" s="1460">
        <f t="shared" si="732"/>
        <v>0</v>
      </c>
      <c r="JH69" s="1460">
        <f t="shared" si="733"/>
        <v>0</v>
      </c>
      <c r="JI69" s="1460">
        <f t="shared" si="734"/>
        <v>0</v>
      </c>
      <c r="JJ69" s="1460">
        <f t="shared" si="735"/>
        <v>0</v>
      </c>
      <c r="JK69" s="1460">
        <f t="shared" si="736"/>
        <v>0</v>
      </c>
      <c r="JL69" s="1460">
        <f t="shared" si="737"/>
        <v>0</v>
      </c>
      <c r="JM69" s="1460">
        <f t="shared" si="738"/>
        <v>0</v>
      </c>
      <c r="JN69" s="1460">
        <f t="shared" si="739"/>
        <v>0</v>
      </c>
      <c r="JO69" s="1460">
        <f t="shared" si="740"/>
        <v>0</v>
      </c>
      <c r="JP69" s="1460">
        <f t="shared" si="741"/>
        <v>0</v>
      </c>
      <c r="JQ69" s="1460">
        <f t="shared" si="742"/>
        <v>0</v>
      </c>
      <c r="JR69" s="1460">
        <f t="shared" si="743"/>
        <v>0</v>
      </c>
      <c r="JS69" s="1460">
        <f t="shared" si="744"/>
        <v>0</v>
      </c>
      <c r="JT69" s="1460">
        <f t="shared" si="745"/>
        <v>0</v>
      </c>
      <c r="JU69" s="1460">
        <f t="shared" si="746"/>
        <v>0</v>
      </c>
      <c r="JV69" s="1460">
        <f t="shared" si="747"/>
        <v>0</v>
      </c>
      <c r="JW69" s="1460">
        <f t="shared" si="748"/>
        <v>0</v>
      </c>
      <c r="JX69" s="1460">
        <f t="shared" si="749"/>
        <v>0</v>
      </c>
      <c r="JY69" s="1460">
        <f t="shared" si="750"/>
        <v>0</v>
      </c>
      <c r="JZ69" s="1460">
        <f t="shared" si="751"/>
        <v>0</v>
      </c>
      <c r="KA69" s="1460">
        <f t="shared" si="752"/>
        <v>0</v>
      </c>
      <c r="KB69" s="1460">
        <f t="shared" si="753"/>
        <v>0</v>
      </c>
      <c r="KC69" s="1460">
        <f t="shared" si="754"/>
        <v>0</v>
      </c>
      <c r="KD69" s="1460">
        <f t="shared" si="755"/>
        <v>0</v>
      </c>
      <c r="KE69" s="1460">
        <f t="shared" si="756"/>
        <v>0</v>
      </c>
      <c r="KF69" s="1460">
        <f t="shared" si="757"/>
        <v>0</v>
      </c>
      <c r="KG69" s="1460">
        <f t="shared" si="758"/>
        <v>0</v>
      </c>
      <c r="KH69" s="1460">
        <f t="shared" si="759"/>
        <v>0</v>
      </c>
      <c r="KI69" s="1460">
        <f t="shared" si="760"/>
        <v>0</v>
      </c>
      <c r="KJ69" s="1460">
        <f t="shared" si="761"/>
        <v>0</v>
      </c>
      <c r="KK69" s="1460">
        <f t="shared" si="762"/>
        <v>0</v>
      </c>
      <c r="KL69" s="1460">
        <f t="shared" si="763"/>
        <v>0</v>
      </c>
      <c r="KM69" s="1460">
        <f t="shared" si="764"/>
        <v>0</v>
      </c>
      <c r="KN69" s="1460">
        <f t="shared" si="765"/>
        <v>0</v>
      </c>
      <c r="KO69" s="1460">
        <f t="shared" si="766"/>
        <v>0</v>
      </c>
      <c r="KP69" s="1460">
        <f t="shared" si="767"/>
        <v>0</v>
      </c>
      <c r="KQ69" s="1460">
        <f t="shared" si="768"/>
        <v>0</v>
      </c>
      <c r="KR69" s="1460">
        <f t="shared" si="769"/>
        <v>0</v>
      </c>
      <c r="KS69" s="1460">
        <f t="shared" si="770"/>
        <v>0</v>
      </c>
      <c r="KT69" s="1460">
        <f t="shared" si="771"/>
        <v>0</v>
      </c>
      <c r="KU69" s="1460">
        <f t="shared" si="772"/>
        <v>0</v>
      </c>
      <c r="KV69" s="1460">
        <f t="shared" si="773"/>
        <v>0</v>
      </c>
      <c r="KW69" s="1460">
        <f t="shared" si="774"/>
        <v>0</v>
      </c>
      <c r="KX69" s="1460">
        <f t="shared" si="775"/>
        <v>0</v>
      </c>
      <c r="KY69" s="1460">
        <f t="shared" si="776"/>
        <v>0</v>
      </c>
      <c r="KZ69" s="1460">
        <f t="shared" si="777"/>
        <v>0</v>
      </c>
      <c r="LA69" s="1460">
        <f t="shared" si="778"/>
        <v>0</v>
      </c>
      <c r="LB69" s="1460">
        <f t="shared" si="779"/>
        <v>0</v>
      </c>
      <c r="LC69" s="1460">
        <f t="shared" si="780"/>
        <v>0</v>
      </c>
      <c r="LD69" s="1460">
        <f t="shared" si="781"/>
        <v>0</v>
      </c>
      <c r="LE69" s="1460">
        <f t="shared" si="782"/>
        <v>0</v>
      </c>
      <c r="LF69" s="1460">
        <f t="shared" si="783"/>
        <v>0</v>
      </c>
      <c r="LG69" s="1460">
        <f t="shared" si="784"/>
        <v>0</v>
      </c>
      <c r="LH69" s="1460">
        <f t="shared" si="785"/>
        <v>0</v>
      </c>
      <c r="LI69" s="1460">
        <f t="shared" si="786"/>
        <v>0</v>
      </c>
      <c r="LJ69" s="1460">
        <f t="shared" si="787"/>
        <v>0</v>
      </c>
      <c r="LK69" s="1460">
        <f t="shared" si="788"/>
        <v>0</v>
      </c>
      <c r="LL69" s="1460">
        <f t="shared" si="789"/>
        <v>0</v>
      </c>
      <c r="LM69" s="1460">
        <f t="shared" si="790"/>
        <v>0</v>
      </c>
      <c r="LN69" s="1460">
        <f t="shared" si="791"/>
        <v>0</v>
      </c>
      <c r="LO69" s="1460">
        <f t="shared" si="792"/>
        <v>0</v>
      </c>
      <c r="LP69" s="1460">
        <f t="shared" si="793"/>
        <v>0</v>
      </c>
      <c r="LQ69" s="1460">
        <f t="shared" si="794"/>
        <v>0</v>
      </c>
      <c r="LR69" s="1460">
        <f t="shared" si="795"/>
        <v>0</v>
      </c>
      <c r="LS69" s="1460">
        <f t="shared" si="796"/>
        <v>0</v>
      </c>
      <c r="LW69" s="1467">
        <f t="shared" si="797"/>
        <v>0</v>
      </c>
      <c r="LX69" s="1467">
        <f t="shared" si="798"/>
        <v>0</v>
      </c>
      <c r="LY69" s="1467">
        <f t="shared" si="799"/>
        <v>0</v>
      </c>
      <c r="LZ69" s="1467">
        <f t="shared" si="800"/>
        <v>0</v>
      </c>
      <c r="MA69" s="1506"/>
      <c r="MB69" s="1460">
        <f t="shared" si="801"/>
        <v>0</v>
      </c>
      <c r="MC69" s="1460">
        <f t="shared" si="840"/>
        <v>0</v>
      </c>
      <c r="MD69" s="1460">
        <f t="shared" si="840"/>
        <v>0</v>
      </c>
      <c r="ME69" s="1460">
        <f t="shared" si="840"/>
        <v>0</v>
      </c>
      <c r="MF69" s="1460">
        <f t="shared" si="840"/>
        <v>0</v>
      </c>
      <c r="MG69" s="1460">
        <f t="shared" si="840"/>
        <v>0</v>
      </c>
      <c r="MH69" s="1460">
        <f t="shared" si="840"/>
        <v>0</v>
      </c>
      <c r="MI69" s="1460">
        <f t="shared" si="840"/>
        <v>0</v>
      </c>
      <c r="MJ69" s="1460">
        <f t="shared" si="840"/>
        <v>0</v>
      </c>
      <c r="MK69" s="1460">
        <f t="shared" si="840"/>
        <v>0</v>
      </c>
      <c r="ML69" s="1460">
        <f t="shared" si="840"/>
        <v>0</v>
      </c>
      <c r="MM69" s="1460">
        <f t="shared" si="840"/>
        <v>0</v>
      </c>
      <c r="MN69" s="1460">
        <f t="shared" si="840"/>
        <v>0</v>
      </c>
      <c r="MO69" s="1460">
        <f t="shared" si="840"/>
        <v>0</v>
      </c>
      <c r="MP69" s="1460">
        <f t="shared" si="840"/>
        <v>0</v>
      </c>
      <c r="MQ69" s="1460">
        <f t="shared" si="840"/>
        <v>0</v>
      </c>
      <c r="MR69" s="1460">
        <f t="shared" si="840"/>
        <v>0</v>
      </c>
      <c r="MS69" s="1460">
        <f t="shared" si="828"/>
        <v>0</v>
      </c>
      <c r="MT69" s="1460">
        <f t="shared" si="828"/>
        <v>0</v>
      </c>
      <c r="MU69" s="1460">
        <f t="shared" si="828"/>
        <v>0</v>
      </c>
      <c r="MV69" s="1460">
        <f t="shared" si="828"/>
        <v>0</v>
      </c>
      <c r="MW69" s="1460">
        <f t="shared" si="828"/>
        <v>0</v>
      </c>
      <c r="MX69" s="1460">
        <f t="shared" si="828"/>
        <v>0</v>
      </c>
      <c r="MY69" s="1460">
        <f t="shared" si="828"/>
        <v>0</v>
      </c>
      <c r="MZ69" s="1460">
        <f t="shared" si="828"/>
        <v>0</v>
      </c>
      <c r="NA69" s="1460">
        <f t="shared" si="828"/>
        <v>0</v>
      </c>
      <c r="NB69" s="1460">
        <f t="shared" si="828"/>
        <v>0</v>
      </c>
      <c r="NC69" s="1460">
        <f t="shared" si="828"/>
        <v>0</v>
      </c>
      <c r="ND69" s="1460">
        <f t="shared" si="828"/>
        <v>0</v>
      </c>
      <c r="NE69" s="1460">
        <f t="shared" si="828"/>
        <v>0</v>
      </c>
      <c r="NF69" s="1460">
        <f t="shared" ref="MS69:NH85" si="845">IF(NF$12&lt;$AO69,0,IF(NF$12&lt;=$AU69,(NF$8-$LW69)*$D69/12,IF(NF$12&gt;=$BF69,(NF$8-$LZ69)*$D69/12,IF(NF$12&gt;=$BE69,0,IF(NF$12&gt;=$BA69,(NF$8-$LY69)*$D69/12,IF(NF$12&gt;=$AZ69,0,IF(NF$12&gt;=$AV69,(NF$8-$LX69)*$D69/12,0)))))))</f>
        <v>0</v>
      </c>
      <c r="NG69" s="1460">
        <f t="shared" si="845"/>
        <v>0</v>
      </c>
      <c r="NH69" s="1460">
        <f t="shared" si="845"/>
        <v>0</v>
      </c>
      <c r="NI69" s="1460">
        <f t="shared" si="829"/>
        <v>0</v>
      </c>
      <c r="NJ69" s="1460">
        <f t="shared" si="829"/>
        <v>0</v>
      </c>
      <c r="NK69" s="1460">
        <f t="shared" si="829"/>
        <v>0</v>
      </c>
      <c r="NL69" s="1460">
        <f t="shared" si="829"/>
        <v>0</v>
      </c>
      <c r="NM69" s="1460">
        <f t="shared" si="829"/>
        <v>0</v>
      </c>
      <c r="NN69" s="1460">
        <f t="shared" si="829"/>
        <v>0</v>
      </c>
      <c r="NO69" s="1460">
        <f t="shared" si="829"/>
        <v>0</v>
      </c>
      <c r="NP69" s="1460">
        <f t="shared" si="829"/>
        <v>0</v>
      </c>
      <c r="NQ69" s="1460">
        <f t="shared" si="829"/>
        <v>0</v>
      </c>
      <c r="NR69" s="1460">
        <f t="shared" si="829"/>
        <v>0</v>
      </c>
      <c r="NS69" s="1460">
        <f t="shared" si="829"/>
        <v>0</v>
      </c>
      <c r="NT69" s="1460">
        <f t="shared" si="829"/>
        <v>0</v>
      </c>
      <c r="NU69" s="1460">
        <f t="shared" si="829"/>
        <v>0</v>
      </c>
      <c r="NV69" s="1460">
        <f t="shared" ref="NI69:NX85" si="846">IF(NV$12&lt;$AO69,0,IF(NV$12&lt;=$AU69,(NV$8-$LW69)*$D69/12,IF(NV$12&gt;=$BF69,(NV$8-$LZ69)*$D69/12,IF(NV$12&gt;=$BE69,0,IF(NV$12&gt;=$BA69,(NV$8-$LY69)*$D69/12,IF(NV$12&gt;=$AZ69,0,IF(NV$12&gt;=$AV69,(NV$8-$LX69)*$D69/12,0)))))))</f>
        <v>0</v>
      </c>
      <c r="NW69" s="1460">
        <f t="shared" si="846"/>
        <v>0</v>
      </c>
      <c r="NX69" s="1460">
        <f t="shared" si="846"/>
        <v>0</v>
      </c>
      <c r="NY69" s="1460">
        <f t="shared" si="830"/>
        <v>0</v>
      </c>
      <c r="NZ69" s="1460">
        <f t="shared" si="830"/>
        <v>0</v>
      </c>
      <c r="OA69" s="1460">
        <f t="shared" si="830"/>
        <v>0</v>
      </c>
      <c r="OB69" s="1460">
        <f t="shared" si="830"/>
        <v>0</v>
      </c>
      <c r="OC69" s="1460">
        <f t="shared" si="830"/>
        <v>0</v>
      </c>
      <c r="OD69" s="1460">
        <f t="shared" si="830"/>
        <v>0</v>
      </c>
      <c r="OE69" s="1460">
        <f t="shared" si="830"/>
        <v>0</v>
      </c>
      <c r="OF69" s="1460">
        <f t="shared" si="830"/>
        <v>0</v>
      </c>
      <c r="OG69" s="1460">
        <f t="shared" si="830"/>
        <v>0</v>
      </c>
      <c r="OH69" s="1460">
        <f t="shared" si="830"/>
        <v>0</v>
      </c>
      <c r="OI69" s="1460">
        <f t="shared" si="830"/>
        <v>0</v>
      </c>
      <c r="OJ69" s="1460">
        <f t="shared" si="830"/>
        <v>0</v>
      </c>
      <c r="OK69" s="1460">
        <f t="shared" si="830"/>
        <v>0</v>
      </c>
      <c r="OL69" s="1460">
        <f t="shared" si="830"/>
        <v>0</v>
      </c>
      <c r="OM69" s="1460">
        <f t="shared" ref="NY69:ON85" si="847">IF(OM$12&lt;$AO69,0,IF(OM$12&lt;=$AU69,(OM$8-$LW69)*$D69/12,IF(OM$12&gt;=$BF69,(OM$8-$LZ69)*$D69/12,IF(OM$12&gt;=$BE69,0,IF(OM$12&gt;=$BA69,(OM$8-$LY69)*$D69/12,IF(OM$12&gt;=$AZ69,0,IF(OM$12&gt;=$AV69,(OM$8-$LX69)*$D69/12,0)))))))</f>
        <v>0</v>
      </c>
      <c r="ON69" s="1460">
        <f t="shared" si="847"/>
        <v>0</v>
      </c>
      <c r="OO69" s="1460">
        <f t="shared" si="813"/>
        <v>0</v>
      </c>
      <c r="OP69" s="1460">
        <f t="shared" si="842"/>
        <v>0</v>
      </c>
      <c r="OQ69" s="1460">
        <f t="shared" si="842"/>
        <v>0</v>
      </c>
      <c r="OR69" s="1460">
        <f t="shared" si="842"/>
        <v>0</v>
      </c>
      <c r="OS69" s="1460">
        <f t="shared" si="842"/>
        <v>0</v>
      </c>
      <c r="OT69" s="1460">
        <f t="shared" si="842"/>
        <v>0</v>
      </c>
      <c r="OU69" s="1460">
        <f t="shared" si="842"/>
        <v>0</v>
      </c>
      <c r="OV69" s="1460">
        <f t="shared" si="842"/>
        <v>0</v>
      </c>
      <c r="OW69" s="1460">
        <f t="shared" si="842"/>
        <v>0</v>
      </c>
      <c r="OX69" s="1460">
        <f t="shared" si="842"/>
        <v>0</v>
      </c>
      <c r="OY69" s="1460">
        <f t="shared" si="842"/>
        <v>0</v>
      </c>
      <c r="OZ69" s="1460">
        <f t="shared" si="842"/>
        <v>0</v>
      </c>
      <c r="PA69" s="1460">
        <f t="shared" si="842"/>
        <v>0</v>
      </c>
      <c r="PB69" s="1460">
        <f t="shared" si="842"/>
        <v>0</v>
      </c>
      <c r="PC69" s="1460">
        <f t="shared" si="842"/>
        <v>0</v>
      </c>
      <c r="PD69" s="1460">
        <f t="shared" si="842"/>
        <v>0</v>
      </c>
      <c r="PE69" s="1460">
        <f t="shared" si="842"/>
        <v>0</v>
      </c>
      <c r="PF69" s="1460">
        <f t="shared" si="843"/>
        <v>0</v>
      </c>
      <c r="PG69" s="1460">
        <f t="shared" si="843"/>
        <v>0</v>
      </c>
      <c r="PH69" s="1460">
        <f t="shared" si="843"/>
        <v>0</v>
      </c>
      <c r="PI69" s="1460">
        <f t="shared" si="843"/>
        <v>0</v>
      </c>
      <c r="PJ69" s="1460">
        <f t="shared" si="843"/>
        <v>0</v>
      </c>
      <c r="PK69" s="1460">
        <f t="shared" si="843"/>
        <v>0</v>
      </c>
      <c r="PL69" s="1460">
        <f t="shared" si="843"/>
        <v>0</v>
      </c>
      <c r="PM69" s="1460">
        <f t="shared" si="843"/>
        <v>0</v>
      </c>
      <c r="PN69" s="1460">
        <f t="shared" si="843"/>
        <v>0</v>
      </c>
      <c r="PO69" s="1460">
        <f t="shared" si="843"/>
        <v>0</v>
      </c>
      <c r="PP69" s="1460">
        <f t="shared" si="843"/>
        <v>0</v>
      </c>
      <c r="PQ69" s="1460">
        <f t="shared" si="843"/>
        <v>0</v>
      </c>
      <c r="PR69" s="1460">
        <f t="shared" si="843"/>
        <v>0</v>
      </c>
      <c r="PS69" s="1460">
        <f t="shared" si="843"/>
        <v>0</v>
      </c>
      <c r="PT69" s="1460">
        <f t="shared" si="843"/>
        <v>0</v>
      </c>
      <c r="PU69" s="1460">
        <f t="shared" si="843"/>
        <v>0</v>
      </c>
      <c r="PV69" s="1460">
        <f t="shared" si="844"/>
        <v>0</v>
      </c>
      <c r="PW69" s="1460">
        <f t="shared" si="844"/>
        <v>0</v>
      </c>
      <c r="PX69" s="1460">
        <f t="shared" si="844"/>
        <v>0</v>
      </c>
      <c r="PY69" s="1460">
        <f t="shared" si="844"/>
        <v>0</v>
      </c>
      <c r="PZ69" s="1460">
        <f t="shared" si="844"/>
        <v>0</v>
      </c>
      <c r="QA69" s="1460">
        <f t="shared" si="844"/>
        <v>0</v>
      </c>
      <c r="QB69" s="1460">
        <f t="shared" si="844"/>
        <v>0</v>
      </c>
      <c r="QC69" s="1460">
        <f t="shared" si="844"/>
        <v>0</v>
      </c>
      <c r="QD69" s="1460">
        <f t="shared" si="844"/>
        <v>0</v>
      </c>
      <c r="QE69" s="1460">
        <f t="shared" si="844"/>
        <v>0</v>
      </c>
      <c r="QF69" s="1460">
        <f t="shared" si="844"/>
        <v>0</v>
      </c>
      <c r="QG69" s="1460">
        <f t="shared" si="844"/>
        <v>0</v>
      </c>
      <c r="QH69" s="1460">
        <f t="shared" si="844"/>
        <v>0</v>
      </c>
      <c r="QI69" s="1460">
        <f t="shared" si="844"/>
        <v>0</v>
      </c>
      <c r="QJ69" s="1460">
        <f t="shared" si="844"/>
        <v>0</v>
      </c>
      <c r="QK69" s="1460">
        <f t="shared" si="844"/>
        <v>0</v>
      </c>
      <c r="QL69" s="1460">
        <f t="shared" si="809"/>
        <v>0</v>
      </c>
      <c r="QM69" s="1460">
        <f t="shared" si="809"/>
        <v>0</v>
      </c>
      <c r="QN69" s="1460">
        <f t="shared" si="809"/>
        <v>0</v>
      </c>
      <c r="QO69" s="1460">
        <f t="shared" si="809"/>
        <v>0</v>
      </c>
      <c r="QP69" s="1460">
        <f t="shared" si="809"/>
        <v>0</v>
      </c>
      <c r="QQ69" s="1460">
        <f t="shared" si="809"/>
        <v>0</v>
      </c>
    </row>
    <row r="70" spans="1:459" s="1466" customFormat="1" ht="22.5" customHeight="1">
      <c r="A70" s="1468"/>
      <c r="B70" s="1469"/>
      <c r="C70" s="1469"/>
      <c r="D70" s="1470"/>
      <c r="E70" s="1471"/>
      <c r="F70" s="1472"/>
      <c r="G70" s="1472"/>
      <c r="H70" s="1473">
        <f t="shared" si="639"/>
        <v>0</v>
      </c>
      <c r="I70" s="1474">
        <v>0</v>
      </c>
      <c r="J70" s="1475">
        <f t="shared" si="437"/>
        <v>0</v>
      </c>
      <c r="K70" s="1476">
        <v>0</v>
      </c>
      <c r="L70" s="1477">
        <f t="shared" si="640"/>
        <v>0</v>
      </c>
      <c r="M70" s="1477">
        <f t="shared" si="641"/>
        <v>0</v>
      </c>
      <c r="N70" s="1478"/>
      <c r="O70" s="1479">
        <v>0</v>
      </c>
      <c r="P70" s="1480">
        <v>0</v>
      </c>
      <c r="Q70" s="1828">
        <v>0</v>
      </c>
      <c r="R70" s="1831">
        <f t="shared" si="642"/>
        <v>0</v>
      </c>
      <c r="S70" s="1481">
        <f>IF(AND(SUM(O70:Q70)=0,N70="NNN"),MIN('Operating History and Pro Forma'!$M$33,'Operating History and Pro Forma'!$T$15)*D70,SUM(O70:Q70)*D70)</f>
        <v>0</v>
      </c>
      <c r="T70" s="1482">
        <f t="shared" si="643"/>
        <v>0</v>
      </c>
      <c r="U70" s="1483">
        <f t="shared" si="644"/>
        <v>0</v>
      </c>
      <c r="V70" s="1480"/>
      <c r="W70" s="1514"/>
      <c r="X70" s="1486" t="str">
        <f t="shared" si="645"/>
        <v/>
      </c>
      <c r="Y70" s="1487">
        <f t="shared" si="646"/>
        <v>0</v>
      </c>
      <c r="Z70" s="1488"/>
      <c r="AA70" s="1488"/>
      <c r="AB70" s="1488"/>
      <c r="AC70" s="1488"/>
      <c r="AD70" s="1489">
        <f t="shared" si="647"/>
        <v>0</v>
      </c>
      <c r="AE70" s="1490" t="str">
        <f t="shared" si="648"/>
        <v/>
      </c>
      <c r="AF70" s="1491">
        <f t="shared" si="649"/>
        <v>0</v>
      </c>
      <c r="AG70" s="1492">
        <f t="shared" si="650"/>
        <v>0</v>
      </c>
      <c r="AH70" s="1493">
        <f t="shared" si="802"/>
        <v>0</v>
      </c>
      <c r="AI70" s="1493">
        <f t="shared" si="802"/>
        <v>0</v>
      </c>
      <c r="AJ70" s="1494">
        <f t="shared" si="802"/>
        <v>0</v>
      </c>
      <c r="AK70" s="1494">
        <f t="shared" si="802"/>
        <v>0</v>
      </c>
      <c r="AL70" s="1495">
        <f t="shared" si="802"/>
        <v>0</v>
      </c>
      <c r="AM70" s="1496">
        <f t="shared" si="802"/>
        <v>0</v>
      </c>
      <c r="AN70" s="1497">
        <f t="shared" si="399"/>
        <v>0</v>
      </c>
      <c r="AO70" s="1498">
        <f t="shared" si="443"/>
        <v>0</v>
      </c>
      <c r="AP70" s="1499">
        <f t="shared" si="651"/>
        <v>0</v>
      </c>
      <c r="AQ70" s="1500">
        <f t="shared" si="652"/>
        <v>0</v>
      </c>
      <c r="AR70" s="1501">
        <f t="shared" si="653"/>
        <v>0</v>
      </c>
      <c r="AS70" s="1498">
        <f t="shared" si="403"/>
        <v>0</v>
      </c>
      <c r="AT70" s="1501">
        <f t="shared" si="654"/>
        <v>0</v>
      </c>
      <c r="AU70" s="1498">
        <f t="shared" si="655"/>
        <v>1</v>
      </c>
      <c r="AV70" s="1498">
        <f t="shared" si="656"/>
        <v>2</v>
      </c>
      <c r="AW70" s="1499">
        <f t="shared" si="657"/>
        <v>0</v>
      </c>
      <c r="AX70" s="1502">
        <f t="shared" si="658"/>
        <v>0</v>
      </c>
      <c r="AY70" s="1503">
        <f t="shared" si="659"/>
        <v>0</v>
      </c>
      <c r="AZ70" s="1498">
        <f t="shared" si="660"/>
        <v>2</v>
      </c>
      <c r="BA70" s="1498">
        <f t="shared" si="661"/>
        <v>3</v>
      </c>
      <c r="BB70" s="1499">
        <f t="shared" si="662"/>
        <v>0</v>
      </c>
      <c r="BC70" s="1502">
        <f t="shared" si="663"/>
        <v>0</v>
      </c>
      <c r="BD70" s="1503">
        <f t="shared" si="664"/>
        <v>0</v>
      </c>
      <c r="BE70" s="1498">
        <f t="shared" si="665"/>
        <v>3</v>
      </c>
      <c r="BF70" s="1498">
        <f t="shared" si="666"/>
        <v>4</v>
      </c>
      <c r="BG70" s="1499">
        <f t="shared" si="667"/>
        <v>0</v>
      </c>
      <c r="BH70" s="1502">
        <f t="shared" si="668"/>
        <v>0</v>
      </c>
      <c r="BI70" s="1502">
        <f t="shared" si="669"/>
        <v>0</v>
      </c>
      <c r="BJ70" s="1504">
        <f t="shared" si="670"/>
        <v>1900</v>
      </c>
      <c r="BK70" s="1505" t="str">
        <f t="shared" si="671"/>
        <v/>
      </c>
      <c r="BL70" s="1506"/>
      <c r="BM70" s="1507">
        <f t="shared" si="672"/>
        <v>0</v>
      </c>
      <c r="BN70" s="1508">
        <f t="shared" si="839"/>
        <v>0</v>
      </c>
      <c r="BO70" s="1508">
        <f t="shared" si="839"/>
        <v>0</v>
      </c>
      <c r="BP70" s="1508">
        <f t="shared" si="839"/>
        <v>0</v>
      </c>
      <c r="BQ70" s="1508">
        <f t="shared" si="839"/>
        <v>0</v>
      </c>
      <c r="BR70" s="1508">
        <f t="shared" si="839"/>
        <v>0</v>
      </c>
      <c r="BS70" s="1508">
        <f t="shared" si="839"/>
        <v>0</v>
      </c>
      <c r="BT70" s="1508">
        <f t="shared" si="839"/>
        <v>0</v>
      </c>
      <c r="BU70" s="1508">
        <f t="shared" si="839"/>
        <v>0</v>
      </c>
      <c r="BV70" s="1508">
        <f t="shared" si="839"/>
        <v>0</v>
      </c>
      <c r="BW70" s="1508">
        <f t="shared" si="839"/>
        <v>0</v>
      </c>
      <c r="BX70" s="1508">
        <f t="shared" si="839"/>
        <v>0</v>
      </c>
      <c r="BY70" s="1507">
        <f t="shared" si="839"/>
        <v>0</v>
      </c>
      <c r="BZ70" s="1508">
        <f t="shared" si="839"/>
        <v>0</v>
      </c>
      <c r="CA70" s="1508">
        <f t="shared" si="839"/>
        <v>0</v>
      </c>
      <c r="CB70" s="1508">
        <f t="shared" si="839"/>
        <v>0</v>
      </c>
      <c r="CC70" s="1508">
        <f t="shared" si="839"/>
        <v>0</v>
      </c>
      <c r="CD70" s="1508">
        <f t="shared" si="831"/>
        <v>0</v>
      </c>
      <c r="CE70" s="1508">
        <f t="shared" si="831"/>
        <v>0</v>
      </c>
      <c r="CF70" s="1508">
        <f t="shared" si="831"/>
        <v>0</v>
      </c>
      <c r="CG70" s="1508">
        <f t="shared" si="831"/>
        <v>0</v>
      </c>
      <c r="CH70" s="1508">
        <f t="shared" si="831"/>
        <v>0</v>
      </c>
      <c r="CI70" s="1508">
        <f t="shared" si="831"/>
        <v>0</v>
      </c>
      <c r="CJ70" s="1509">
        <f t="shared" si="831"/>
        <v>0</v>
      </c>
      <c r="CK70" s="1507">
        <f t="shared" si="831"/>
        <v>0</v>
      </c>
      <c r="CL70" s="1508">
        <f t="shared" si="831"/>
        <v>0</v>
      </c>
      <c r="CM70" s="1508">
        <f t="shared" si="831"/>
        <v>0</v>
      </c>
      <c r="CN70" s="1508">
        <f t="shared" si="831"/>
        <v>0</v>
      </c>
      <c r="CO70" s="1508">
        <f t="shared" si="831"/>
        <v>0</v>
      </c>
      <c r="CP70" s="1508">
        <f t="shared" si="831"/>
        <v>0</v>
      </c>
      <c r="CQ70" s="1508">
        <f t="shared" si="831"/>
        <v>0</v>
      </c>
      <c r="CR70" s="1508">
        <f t="shared" si="831"/>
        <v>0</v>
      </c>
      <c r="CS70" s="1508">
        <f t="shared" si="831"/>
        <v>0</v>
      </c>
      <c r="CT70" s="1508">
        <f t="shared" si="832"/>
        <v>0</v>
      </c>
      <c r="CU70" s="1508">
        <f t="shared" si="832"/>
        <v>0</v>
      </c>
      <c r="CV70" s="1509">
        <f t="shared" si="832"/>
        <v>0</v>
      </c>
      <c r="CW70" s="1508">
        <f t="shared" si="832"/>
        <v>0</v>
      </c>
      <c r="CX70" s="1508">
        <f t="shared" si="832"/>
        <v>0</v>
      </c>
      <c r="CY70" s="1508">
        <f t="shared" si="832"/>
        <v>0</v>
      </c>
      <c r="CZ70" s="1508">
        <f t="shared" si="832"/>
        <v>0</v>
      </c>
      <c r="DA70" s="1508">
        <f t="shared" si="832"/>
        <v>0</v>
      </c>
      <c r="DB70" s="1508">
        <f t="shared" si="832"/>
        <v>0</v>
      </c>
      <c r="DC70" s="1508">
        <f t="shared" si="832"/>
        <v>0</v>
      </c>
      <c r="DD70" s="1508">
        <f t="shared" si="832"/>
        <v>0</v>
      </c>
      <c r="DE70" s="1508">
        <f t="shared" si="832"/>
        <v>0</v>
      </c>
      <c r="DF70" s="1508">
        <f t="shared" si="832"/>
        <v>0</v>
      </c>
      <c r="DG70" s="1508">
        <f t="shared" si="832"/>
        <v>0</v>
      </c>
      <c r="DH70" s="1509">
        <f t="shared" si="832"/>
        <v>0</v>
      </c>
      <c r="DI70" s="1508">
        <f t="shared" si="832"/>
        <v>0</v>
      </c>
      <c r="DJ70" s="1508">
        <f t="shared" si="833"/>
        <v>0</v>
      </c>
      <c r="DK70" s="1508">
        <f t="shared" si="833"/>
        <v>0</v>
      </c>
      <c r="DL70" s="1508">
        <f t="shared" si="833"/>
        <v>0</v>
      </c>
      <c r="DM70" s="1508">
        <f t="shared" si="833"/>
        <v>0</v>
      </c>
      <c r="DN70" s="1508">
        <f t="shared" si="833"/>
        <v>0</v>
      </c>
      <c r="DO70" s="1508">
        <f t="shared" si="833"/>
        <v>0</v>
      </c>
      <c r="DP70" s="1508">
        <f t="shared" si="833"/>
        <v>0</v>
      </c>
      <c r="DQ70" s="1508">
        <f t="shared" si="833"/>
        <v>0</v>
      </c>
      <c r="DR70" s="1508">
        <f t="shared" si="833"/>
        <v>0</v>
      </c>
      <c r="DS70" s="1508">
        <f t="shared" si="833"/>
        <v>0</v>
      </c>
      <c r="DT70" s="1509">
        <f t="shared" si="833"/>
        <v>0</v>
      </c>
      <c r="DU70" s="1507">
        <f t="shared" si="833"/>
        <v>0</v>
      </c>
      <c r="DV70" s="1508">
        <f t="shared" si="833"/>
        <v>0</v>
      </c>
      <c r="DW70" s="1508">
        <f t="shared" si="833"/>
        <v>0</v>
      </c>
      <c r="DX70" s="1508">
        <f t="shared" si="833"/>
        <v>0</v>
      </c>
      <c r="DY70" s="1508">
        <f t="shared" si="833"/>
        <v>0</v>
      </c>
      <c r="DZ70" s="1508">
        <f t="shared" si="834"/>
        <v>0</v>
      </c>
      <c r="EA70" s="1508">
        <f t="shared" si="834"/>
        <v>0</v>
      </c>
      <c r="EB70" s="1508">
        <f t="shared" si="834"/>
        <v>0</v>
      </c>
      <c r="EC70" s="1508">
        <f t="shared" si="834"/>
        <v>0</v>
      </c>
      <c r="ED70" s="1508">
        <f t="shared" si="834"/>
        <v>0</v>
      </c>
      <c r="EE70" s="1508">
        <f t="shared" si="834"/>
        <v>0</v>
      </c>
      <c r="EF70" s="1508">
        <f t="shared" si="834"/>
        <v>0</v>
      </c>
      <c r="EG70" s="1507">
        <f t="shared" si="834"/>
        <v>0</v>
      </c>
      <c r="EH70" s="1508">
        <f t="shared" si="834"/>
        <v>0</v>
      </c>
      <c r="EI70" s="1508">
        <f t="shared" si="834"/>
        <v>0</v>
      </c>
      <c r="EJ70" s="1508">
        <f t="shared" si="834"/>
        <v>0</v>
      </c>
      <c r="EK70" s="1508">
        <f t="shared" si="834"/>
        <v>0</v>
      </c>
      <c r="EL70" s="1508">
        <f t="shared" si="834"/>
        <v>0</v>
      </c>
      <c r="EM70" s="1508">
        <f t="shared" si="834"/>
        <v>0</v>
      </c>
      <c r="EN70" s="1508">
        <f t="shared" si="834"/>
        <v>0</v>
      </c>
      <c r="EO70" s="1508">
        <f t="shared" si="834"/>
        <v>0</v>
      </c>
      <c r="EP70" s="1508">
        <f t="shared" si="835"/>
        <v>0</v>
      </c>
      <c r="EQ70" s="1508">
        <f t="shared" si="835"/>
        <v>0</v>
      </c>
      <c r="ER70" s="1509">
        <f t="shared" si="835"/>
        <v>0</v>
      </c>
      <c r="ES70" s="1507">
        <f t="shared" si="835"/>
        <v>0</v>
      </c>
      <c r="ET70" s="1508">
        <f t="shared" si="835"/>
        <v>0</v>
      </c>
      <c r="EU70" s="1508">
        <f t="shared" si="835"/>
        <v>0</v>
      </c>
      <c r="EV70" s="1508">
        <f t="shared" si="835"/>
        <v>0</v>
      </c>
      <c r="EW70" s="1508">
        <f t="shared" si="835"/>
        <v>0</v>
      </c>
      <c r="EX70" s="1508">
        <f t="shared" si="835"/>
        <v>0</v>
      </c>
      <c r="EY70" s="1508">
        <f t="shared" si="835"/>
        <v>0</v>
      </c>
      <c r="EZ70" s="1508">
        <f t="shared" si="835"/>
        <v>0</v>
      </c>
      <c r="FA70" s="1508">
        <f t="shared" si="835"/>
        <v>0</v>
      </c>
      <c r="FB70" s="1508">
        <f t="shared" si="835"/>
        <v>0</v>
      </c>
      <c r="FC70" s="1508">
        <f t="shared" si="835"/>
        <v>0</v>
      </c>
      <c r="FD70" s="1509">
        <f t="shared" si="835"/>
        <v>0</v>
      </c>
      <c r="FE70" s="1508">
        <f t="shared" si="835"/>
        <v>0</v>
      </c>
      <c r="FF70" s="1508">
        <f t="shared" si="821"/>
        <v>0</v>
      </c>
      <c r="FG70" s="1508">
        <f t="shared" si="836"/>
        <v>0</v>
      </c>
      <c r="FH70" s="1508">
        <f t="shared" si="836"/>
        <v>0</v>
      </c>
      <c r="FI70" s="1508">
        <f t="shared" si="836"/>
        <v>0</v>
      </c>
      <c r="FJ70" s="1508">
        <f t="shared" si="836"/>
        <v>0</v>
      </c>
      <c r="FK70" s="1508">
        <f t="shared" si="836"/>
        <v>0</v>
      </c>
      <c r="FL70" s="1508">
        <f t="shared" si="836"/>
        <v>0</v>
      </c>
      <c r="FM70" s="1508">
        <f t="shared" si="836"/>
        <v>0</v>
      </c>
      <c r="FN70" s="1508">
        <f t="shared" si="836"/>
        <v>0</v>
      </c>
      <c r="FO70" s="1508">
        <f t="shared" si="836"/>
        <v>0</v>
      </c>
      <c r="FP70" s="1509">
        <f t="shared" si="836"/>
        <v>0</v>
      </c>
      <c r="FQ70" s="1508">
        <f t="shared" si="836"/>
        <v>0</v>
      </c>
      <c r="FR70" s="1508">
        <f t="shared" si="836"/>
        <v>0</v>
      </c>
      <c r="FS70" s="1508">
        <f t="shared" si="836"/>
        <v>0</v>
      </c>
      <c r="FT70" s="1508">
        <f t="shared" si="836"/>
        <v>0</v>
      </c>
      <c r="FU70" s="1508">
        <f t="shared" si="836"/>
        <v>0</v>
      </c>
      <c r="FV70" s="1508">
        <f t="shared" si="836"/>
        <v>0</v>
      </c>
      <c r="FW70" s="1508">
        <f t="shared" si="804"/>
        <v>0</v>
      </c>
      <c r="FX70" s="1508">
        <f t="shared" si="804"/>
        <v>0</v>
      </c>
      <c r="FY70" s="1508">
        <f t="shared" si="804"/>
        <v>0</v>
      </c>
      <c r="FZ70" s="1508">
        <f t="shared" si="804"/>
        <v>0</v>
      </c>
      <c r="GA70" s="1508">
        <f t="shared" si="804"/>
        <v>0</v>
      </c>
      <c r="GB70" s="1509">
        <f t="shared" si="804"/>
        <v>0</v>
      </c>
      <c r="GC70" s="1506"/>
      <c r="GD70" s="1458">
        <f t="shared" si="673"/>
        <v>1</v>
      </c>
      <c r="GE70" s="1510">
        <f t="shared" si="841"/>
        <v>0</v>
      </c>
      <c r="GF70" s="1511">
        <f t="shared" si="841"/>
        <v>0</v>
      </c>
      <c r="GG70" s="1511">
        <f t="shared" si="841"/>
        <v>0</v>
      </c>
      <c r="GH70" s="1511">
        <f t="shared" si="841"/>
        <v>0</v>
      </c>
      <c r="GI70" s="1511">
        <f t="shared" si="841"/>
        <v>0</v>
      </c>
      <c r="GJ70" s="1511">
        <f t="shared" si="841"/>
        <v>0</v>
      </c>
      <c r="GK70" s="1511">
        <f t="shared" si="841"/>
        <v>0</v>
      </c>
      <c r="GL70" s="1511">
        <f t="shared" si="841"/>
        <v>0</v>
      </c>
      <c r="GM70" s="1511">
        <f t="shared" si="841"/>
        <v>0</v>
      </c>
      <c r="GN70" s="1512">
        <f t="shared" si="841"/>
        <v>0</v>
      </c>
      <c r="GO70" s="1513">
        <f t="shared" si="674"/>
        <v>0</v>
      </c>
      <c r="GP70" s="1506"/>
      <c r="GQ70" s="1510">
        <f t="shared" si="838"/>
        <v>0</v>
      </c>
      <c r="GR70" s="1511">
        <f t="shared" si="837"/>
        <v>0</v>
      </c>
      <c r="GS70" s="1511">
        <f t="shared" si="837"/>
        <v>0</v>
      </c>
      <c r="GT70" s="1511">
        <f t="shared" si="837"/>
        <v>0</v>
      </c>
      <c r="GU70" s="1511">
        <f t="shared" si="837"/>
        <v>0</v>
      </c>
      <c r="GV70" s="1511">
        <f t="shared" si="837"/>
        <v>0</v>
      </c>
      <c r="GW70" s="1511">
        <f t="shared" si="837"/>
        <v>0</v>
      </c>
      <c r="GX70" s="1511">
        <f t="shared" si="837"/>
        <v>0</v>
      </c>
      <c r="GY70" s="1511">
        <f t="shared" si="837"/>
        <v>0</v>
      </c>
      <c r="GZ70" s="1512">
        <f t="shared" si="837"/>
        <v>0</v>
      </c>
      <c r="HA70" s="1513">
        <f t="shared" si="675"/>
        <v>0</v>
      </c>
      <c r="HB70" s="1506">
        <f t="shared" si="676"/>
        <v>1</v>
      </c>
      <c r="HC70" s="1506"/>
      <c r="HD70" s="1508">
        <f t="shared" si="677"/>
        <v>0</v>
      </c>
      <c r="HE70" s="1460">
        <f t="shared" si="678"/>
        <v>0</v>
      </c>
      <c r="HF70" s="1460">
        <f t="shared" si="679"/>
        <v>0</v>
      </c>
      <c r="HG70" s="1460">
        <f t="shared" si="680"/>
        <v>0</v>
      </c>
      <c r="HH70" s="1460">
        <f t="shared" si="681"/>
        <v>0</v>
      </c>
      <c r="HI70" s="1460">
        <f t="shared" si="682"/>
        <v>0</v>
      </c>
      <c r="HJ70" s="1460">
        <f t="shared" si="683"/>
        <v>0</v>
      </c>
      <c r="HK70" s="1460">
        <f t="shared" si="684"/>
        <v>0</v>
      </c>
      <c r="HL70" s="1460">
        <f t="shared" si="685"/>
        <v>0</v>
      </c>
      <c r="HM70" s="1460">
        <f t="shared" si="686"/>
        <v>0</v>
      </c>
      <c r="HN70" s="1460">
        <f t="shared" si="687"/>
        <v>0</v>
      </c>
      <c r="HO70" s="1460">
        <f t="shared" si="688"/>
        <v>0</v>
      </c>
      <c r="HP70" s="1460">
        <f t="shared" si="689"/>
        <v>0</v>
      </c>
      <c r="HQ70" s="1460">
        <f t="shared" si="690"/>
        <v>0</v>
      </c>
      <c r="HR70" s="1460">
        <f t="shared" si="691"/>
        <v>0</v>
      </c>
      <c r="HS70" s="1460">
        <f t="shared" si="692"/>
        <v>0</v>
      </c>
      <c r="HT70" s="1460">
        <f t="shared" si="693"/>
        <v>0</v>
      </c>
      <c r="HU70" s="1460">
        <f t="shared" si="694"/>
        <v>0</v>
      </c>
      <c r="HV70" s="1460">
        <f t="shared" si="695"/>
        <v>0</v>
      </c>
      <c r="HW70" s="1460">
        <f t="shared" si="696"/>
        <v>0</v>
      </c>
      <c r="HX70" s="1460">
        <f t="shared" si="697"/>
        <v>0</v>
      </c>
      <c r="HY70" s="1460">
        <f t="shared" si="698"/>
        <v>0</v>
      </c>
      <c r="HZ70" s="1460">
        <f t="shared" si="699"/>
        <v>0</v>
      </c>
      <c r="IA70" s="1460">
        <f t="shared" si="700"/>
        <v>0</v>
      </c>
      <c r="IB70" s="1460">
        <f t="shared" si="701"/>
        <v>0</v>
      </c>
      <c r="IC70" s="1460">
        <f t="shared" si="702"/>
        <v>0</v>
      </c>
      <c r="ID70" s="1460">
        <f t="shared" si="703"/>
        <v>0</v>
      </c>
      <c r="IE70" s="1460">
        <f t="shared" si="704"/>
        <v>0</v>
      </c>
      <c r="IF70" s="1460">
        <f t="shared" si="705"/>
        <v>0</v>
      </c>
      <c r="IG70" s="1460">
        <f t="shared" si="706"/>
        <v>0</v>
      </c>
      <c r="IH70" s="1460">
        <f t="shared" si="707"/>
        <v>0</v>
      </c>
      <c r="II70" s="1460">
        <f t="shared" si="708"/>
        <v>0</v>
      </c>
      <c r="IJ70" s="1460">
        <f t="shared" si="709"/>
        <v>0</v>
      </c>
      <c r="IK70" s="1460">
        <f t="shared" si="710"/>
        <v>0</v>
      </c>
      <c r="IL70" s="1460">
        <f t="shared" si="711"/>
        <v>0</v>
      </c>
      <c r="IM70" s="1460">
        <f t="shared" si="712"/>
        <v>0</v>
      </c>
      <c r="IN70" s="1460">
        <f t="shared" si="713"/>
        <v>0</v>
      </c>
      <c r="IO70" s="1460">
        <f t="shared" si="714"/>
        <v>0</v>
      </c>
      <c r="IP70" s="1460">
        <f t="shared" si="715"/>
        <v>0</v>
      </c>
      <c r="IQ70" s="1460">
        <f t="shared" si="716"/>
        <v>0</v>
      </c>
      <c r="IR70" s="1460">
        <f t="shared" si="717"/>
        <v>0</v>
      </c>
      <c r="IS70" s="1460">
        <f t="shared" si="718"/>
        <v>0</v>
      </c>
      <c r="IT70" s="1460">
        <f t="shared" si="719"/>
        <v>0</v>
      </c>
      <c r="IU70" s="1460">
        <f t="shared" si="720"/>
        <v>0</v>
      </c>
      <c r="IV70" s="1460">
        <f t="shared" si="721"/>
        <v>0</v>
      </c>
      <c r="IW70" s="1460">
        <f t="shared" si="722"/>
        <v>0</v>
      </c>
      <c r="IX70" s="1460">
        <f t="shared" si="723"/>
        <v>0</v>
      </c>
      <c r="IY70" s="1460">
        <f t="shared" si="724"/>
        <v>0</v>
      </c>
      <c r="IZ70" s="1460">
        <f t="shared" si="725"/>
        <v>0</v>
      </c>
      <c r="JA70" s="1460">
        <f t="shared" si="726"/>
        <v>0</v>
      </c>
      <c r="JB70" s="1460">
        <f t="shared" si="727"/>
        <v>0</v>
      </c>
      <c r="JC70" s="1460">
        <f t="shared" si="728"/>
        <v>0</v>
      </c>
      <c r="JD70" s="1460">
        <f t="shared" si="729"/>
        <v>0</v>
      </c>
      <c r="JE70" s="1460">
        <f t="shared" si="730"/>
        <v>0</v>
      </c>
      <c r="JF70" s="1460">
        <f t="shared" si="731"/>
        <v>0</v>
      </c>
      <c r="JG70" s="1460">
        <f t="shared" si="732"/>
        <v>0</v>
      </c>
      <c r="JH70" s="1460">
        <f t="shared" si="733"/>
        <v>0</v>
      </c>
      <c r="JI70" s="1460">
        <f t="shared" si="734"/>
        <v>0</v>
      </c>
      <c r="JJ70" s="1460">
        <f t="shared" si="735"/>
        <v>0</v>
      </c>
      <c r="JK70" s="1460">
        <f t="shared" si="736"/>
        <v>0</v>
      </c>
      <c r="JL70" s="1460">
        <f t="shared" si="737"/>
        <v>0</v>
      </c>
      <c r="JM70" s="1460">
        <f t="shared" si="738"/>
        <v>0</v>
      </c>
      <c r="JN70" s="1460">
        <f t="shared" si="739"/>
        <v>0</v>
      </c>
      <c r="JO70" s="1460">
        <f t="shared" si="740"/>
        <v>0</v>
      </c>
      <c r="JP70" s="1460">
        <f t="shared" si="741"/>
        <v>0</v>
      </c>
      <c r="JQ70" s="1460">
        <f t="shared" si="742"/>
        <v>0</v>
      </c>
      <c r="JR70" s="1460">
        <f t="shared" si="743"/>
        <v>0</v>
      </c>
      <c r="JS70" s="1460">
        <f t="shared" si="744"/>
        <v>0</v>
      </c>
      <c r="JT70" s="1460">
        <f t="shared" si="745"/>
        <v>0</v>
      </c>
      <c r="JU70" s="1460">
        <f t="shared" si="746"/>
        <v>0</v>
      </c>
      <c r="JV70" s="1460">
        <f t="shared" si="747"/>
        <v>0</v>
      </c>
      <c r="JW70" s="1460">
        <f t="shared" si="748"/>
        <v>0</v>
      </c>
      <c r="JX70" s="1460">
        <f t="shared" si="749"/>
        <v>0</v>
      </c>
      <c r="JY70" s="1460">
        <f t="shared" si="750"/>
        <v>0</v>
      </c>
      <c r="JZ70" s="1460">
        <f t="shared" si="751"/>
        <v>0</v>
      </c>
      <c r="KA70" s="1460">
        <f t="shared" si="752"/>
        <v>0</v>
      </c>
      <c r="KB70" s="1460">
        <f t="shared" si="753"/>
        <v>0</v>
      </c>
      <c r="KC70" s="1460">
        <f t="shared" si="754"/>
        <v>0</v>
      </c>
      <c r="KD70" s="1460">
        <f t="shared" si="755"/>
        <v>0</v>
      </c>
      <c r="KE70" s="1460">
        <f t="shared" si="756"/>
        <v>0</v>
      </c>
      <c r="KF70" s="1460">
        <f t="shared" si="757"/>
        <v>0</v>
      </c>
      <c r="KG70" s="1460">
        <f t="shared" si="758"/>
        <v>0</v>
      </c>
      <c r="KH70" s="1460">
        <f t="shared" si="759"/>
        <v>0</v>
      </c>
      <c r="KI70" s="1460">
        <f t="shared" si="760"/>
        <v>0</v>
      </c>
      <c r="KJ70" s="1460">
        <f t="shared" si="761"/>
        <v>0</v>
      </c>
      <c r="KK70" s="1460">
        <f t="shared" si="762"/>
        <v>0</v>
      </c>
      <c r="KL70" s="1460">
        <f t="shared" si="763"/>
        <v>0</v>
      </c>
      <c r="KM70" s="1460">
        <f t="shared" si="764"/>
        <v>0</v>
      </c>
      <c r="KN70" s="1460">
        <f t="shared" si="765"/>
        <v>0</v>
      </c>
      <c r="KO70" s="1460">
        <f t="shared" si="766"/>
        <v>0</v>
      </c>
      <c r="KP70" s="1460">
        <f t="shared" si="767"/>
        <v>0</v>
      </c>
      <c r="KQ70" s="1460">
        <f t="shared" si="768"/>
        <v>0</v>
      </c>
      <c r="KR70" s="1460">
        <f t="shared" si="769"/>
        <v>0</v>
      </c>
      <c r="KS70" s="1460">
        <f t="shared" si="770"/>
        <v>0</v>
      </c>
      <c r="KT70" s="1460">
        <f t="shared" si="771"/>
        <v>0</v>
      </c>
      <c r="KU70" s="1460">
        <f t="shared" si="772"/>
        <v>0</v>
      </c>
      <c r="KV70" s="1460">
        <f t="shared" si="773"/>
        <v>0</v>
      </c>
      <c r="KW70" s="1460">
        <f t="shared" si="774"/>
        <v>0</v>
      </c>
      <c r="KX70" s="1460">
        <f t="shared" si="775"/>
        <v>0</v>
      </c>
      <c r="KY70" s="1460">
        <f t="shared" si="776"/>
        <v>0</v>
      </c>
      <c r="KZ70" s="1460">
        <f t="shared" si="777"/>
        <v>0</v>
      </c>
      <c r="LA70" s="1460">
        <f t="shared" si="778"/>
        <v>0</v>
      </c>
      <c r="LB70" s="1460">
        <f t="shared" si="779"/>
        <v>0</v>
      </c>
      <c r="LC70" s="1460">
        <f t="shared" si="780"/>
        <v>0</v>
      </c>
      <c r="LD70" s="1460">
        <f t="shared" si="781"/>
        <v>0</v>
      </c>
      <c r="LE70" s="1460">
        <f t="shared" si="782"/>
        <v>0</v>
      </c>
      <c r="LF70" s="1460">
        <f t="shared" si="783"/>
        <v>0</v>
      </c>
      <c r="LG70" s="1460">
        <f t="shared" si="784"/>
        <v>0</v>
      </c>
      <c r="LH70" s="1460">
        <f t="shared" si="785"/>
        <v>0</v>
      </c>
      <c r="LI70" s="1460">
        <f t="shared" si="786"/>
        <v>0</v>
      </c>
      <c r="LJ70" s="1460">
        <f t="shared" si="787"/>
        <v>0</v>
      </c>
      <c r="LK70" s="1460">
        <f t="shared" si="788"/>
        <v>0</v>
      </c>
      <c r="LL70" s="1460">
        <f t="shared" si="789"/>
        <v>0</v>
      </c>
      <c r="LM70" s="1460">
        <f t="shared" si="790"/>
        <v>0</v>
      </c>
      <c r="LN70" s="1460">
        <f t="shared" si="791"/>
        <v>0</v>
      </c>
      <c r="LO70" s="1460">
        <f t="shared" si="792"/>
        <v>0</v>
      </c>
      <c r="LP70" s="1460">
        <f t="shared" si="793"/>
        <v>0</v>
      </c>
      <c r="LQ70" s="1460">
        <f t="shared" si="794"/>
        <v>0</v>
      </c>
      <c r="LR70" s="1460">
        <f t="shared" si="795"/>
        <v>0</v>
      </c>
      <c r="LS70" s="1460">
        <f t="shared" si="796"/>
        <v>0</v>
      </c>
      <c r="LW70" s="1467">
        <f t="shared" si="797"/>
        <v>0</v>
      </c>
      <c r="LX70" s="1467">
        <f t="shared" si="798"/>
        <v>0</v>
      </c>
      <c r="LY70" s="1467">
        <f t="shared" si="799"/>
        <v>0</v>
      </c>
      <c r="LZ70" s="1467">
        <f t="shared" si="800"/>
        <v>0</v>
      </c>
      <c r="MA70" s="1506"/>
      <c r="MB70" s="1460">
        <f t="shared" si="801"/>
        <v>0</v>
      </c>
      <c r="MC70" s="1460">
        <f t="shared" si="840"/>
        <v>0</v>
      </c>
      <c r="MD70" s="1460">
        <f t="shared" si="840"/>
        <v>0</v>
      </c>
      <c r="ME70" s="1460">
        <f t="shared" si="840"/>
        <v>0</v>
      </c>
      <c r="MF70" s="1460">
        <f t="shared" si="840"/>
        <v>0</v>
      </c>
      <c r="MG70" s="1460">
        <f t="shared" si="840"/>
        <v>0</v>
      </c>
      <c r="MH70" s="1460">
        <f t="shared" si="840"/>
        <v>0</v>
      </c>
      <c r="MI70" s="1460">
        <f t="shared" si="840"/>
        <v>0</v>
      </c>
      <c r="MJ70" s="1460">
        <f t="shared" si="840"/>
        <v>0</v>
      </c>
      <c r="MK70" s="1460">
        <f t="shared" si="840"/>
        <v>0</v>
      </c>
      <c r="ML70" s="1460">
        <f t="shared" si="840"/>
        <v>0</v>
      </c>
      <c r="MM70" s="1460">
        <f t="shared" si="840"/>
        <v>0</v>
      </c>
      <c r="MN70" s="1460">
        <f t="shared" si="840"/>
        <v>0</v>
      </c>
      <c r="MO70" s="1460">
        <f t="shared" si="840"/>
        <v>0</v>
      </c>
      <c r="MP70" s="1460">
        <f t="shared" si="840"/>
        <v>0</v>
      </c>
      <c r="MQ70" s="1460">
        <f t="shared" si="840"/>
        <v>0</v>
      </c>
      <c r="MR70" s="1460">
        <f t="shared" si="840"/>
        <v>0</v>
      </c>
      <c r="MS70" s="1460">
        <f t="shared" si="845"/>
        <v>0</v>
      </c>
      <c r="MT70" s="1460">
        <f t="shared" si="845"/>
        <v>0</v>
      </c>
      <c r="MU70" s="1460">
        <f t="shared" si="845"/>
        <v>0</v>
      </c>
      <c r="MV70" s="1460">
        <f t="shared" si="845"/>
        <v>0</v>
      </c>
      <c r="MW70" s="1460">
        <f t="shared" si="845"/>
        <v>0</v>
      </c>
      <c r="MX70" s="1460">
        <f t="shared" si="845"/>
        <v>0</v>
      </c>
      <c r="MY70" s="1460">
        <f t="shared" si="845"/>
        <v>0</v>
      </c>
      <c r="MZ70" s="1460">
        <f t="shared" si="845"/>
        <v>0</v>
      </c>
      <c r="NA70" s="1460">
        <f t="shared" si="845"/>
        <v>0</v>
      </c>
      <c r="NB70" s="1460">
        <f t="shared" si="845"/>
        <v>0</v>
      </c>
      <c r="NC70" s="1460">
        <f t="shared" si="845"/>
        <v>0</v>
      </c>
      <c r="ND70" s="1460">
        <f t="shared" si="845"/>
        <v>0</v>
      </c>
      <c r="NE70" s="1460">
        <f t="shared" si="845"/>
        <v>0</v>
      </c>
      <c r="NF70" s="1460">
        <f t="shared" si="845"/>
        <v>0</v>
      </c>
      <c r="NG70" s="1460">
        <f t="shared" si="845"/>
        <v>0</v>
      </c>
      <c r="NH70" s="1460">
        <f t="shared" si="845"/>
        <v>0</v>
      </c>
      <c r="NI70" s="1460">
        <f t="shared" si="846"/>
        <v>0</v>
      </c>
      <c r="NJ70" s="1460">
        <f t="shared" si="846"/>
        <v>0</v>
      </c>
      <c r="NK70" s="1460">
        <f t="shared" si="846"/>
        <v>0</v>
      </c>
      <c r="NL70" s="1460">
        <f t="shared" si="846"/>
        <v>0</v>
      </c>
      <c r="NM70" s="1460">
        <f t="shared" si="846"/>
        <v>0</v>
      </c>
      <c r="NN70" s="1460">
        <f t="shared" si="846"/>
        <v>0</v>
      </c>
      <c r="NO70" s="1460">
        <f t="shared" si="846"/>
        <v>0</v>
      </c>
      <c r="NP70" s="1460">
        <f t="shared" si="846"/>
        <v>0</v>
      </c>
      <c r="NQ70" s="1460">
        <f t="shared" si="846"/>
        <v>0</v>
      </c>
      <c r="NR70" s="1460">
        <f t="shared" si="846"/>
        <v>0</v>
      </c>
      <c r="NS70" s="1460">
        <f t="shared" si="846"/>
        <v>0</v>
      </c>
      <c r="NT70" s="1460">
        <f t="shared" si="846"/>
        <v>0</v>
      </c>
      <c r="NU70" s="1460">
        <f t="shared" si="846"/>
        <v>0</v>
      </c>
      <c r="NV70" s="1460">
        <f t="shared" si="846"/>
        <v>0</v>
      </c>
      <c r="NW70" s="1460">
        <f t="shared" si="846"/>
        <v>0</v>
      </c>
      <c r="NX70" s="1460">
        <f t="shared" si="846"/>
        <v>0</v>
      </c>
      <c r="NY70" s="1460">
        <f t="shared" si="847"/>
        <v>0</v>
      </c>
      <c r="NZ70" s="1460">
        <f t="shared" si="847"/>
        <v>0</v>
      </c>
      <c r="OA70" s="1460">
        <f t="shared" si="847"/>
        <v>0</v>
      </c>
      <c r="OB70" s="1460">
        <f t="shared" si="847"/>
        <v>0</v>
      </c>
      <c r="OC70" s="1460">
        <f t="shared" si="847"/>
        <v>0</v>
      </c>
      <c r="OD70" s="1460">
        <f t="shared" si="847"/>
        <v>0</v>
      </c>
      <c r="OE70" s="1460">
        <f t="shared" si="847"/>
        <v>0</v>
      </c>
      <c r="OF70" s="1460">
        <f t="shared" si="847"/>
        <v>0</v>
      </c>
      <c r="OG70" s="1460">
        <f t="shared" si="847"/>
        <v>0</v>
      </c>
      <c r="OH70" s="1460">
        <f t="shared" si="847"/>
        <v>0</v>
      </c>
      <c r="OI70" s="1460">
        <f t="shared" si="847"/>
        <v>0</v>
      </c>
      <c r="OJ70" s="1460">
        <f t="shared" si="847"/>
        <v>0</v>
      </c>
      <c r="OK70" s="1460">
        <f t="shared" si="847"/>
        <v>0</v>
      </c>
      <c r="OL70" s="1460">
        <f t="shared" si="847"/>
        <v>0</v>
      </c>
      <c r="OM70" s="1460">
        <f t="shared" si="847"/>
        <v>0</v>
      </c>
      <c r="ON70" s="1460">
        <f t="shared" si="847"/>
        <v>0</v>
      </c>
      <c r="OO70" s="1460">
        <f t="shared" si="813"/>
        <v>0</v>
      </c>
      <c r="OP70" s="1460">
        <f t="shared" si="842"/>
        <v>0</v>
      </c>
      <c r="OQ70" s="1460">
        <f t="shared" si="842"/>
        <v>0</v>
      </c>
      <c r="OR70" s="1460">
        <f t="shared" si="842"/>
        <v>0</v>
      </c>
      <c r="OS70" s="1460">
        <f t="shared" si="842"/>
        <v>0</v>
      </c>
      <c r="OT70" s="1460">
        <f t="shared" si="842"/>
        <v>0</v>
      </c>
      <c r="OU70" s="1460">
        <f t="shared" si="842"/>
        <v>0</v>
      </c>
      <c r="OV70" s="1460">
        <f t="shared" si="842"/>
        <v>0</v>
      </c>
      <c r="OW70" s="1460">
        <f t="shared" si="842"/>
        <v>0</v>
      </c>
      <c r="OX70" s="1460">
        <f t="shared" si="842"/>
        <v>0</v>
      </c>
      <c r="OY70" s="1460">
        <f t="shared" si="842"/>
        <v>0</v>
      </c>
      <c r="OZ70" s="1460">
        <f t="shared" si="842"/>
        <v>0</v>
      </c>
      <c r="PA70" s="1460">
        <f t="shared" si="842"/>
        <v>0</v>
      </c>
      <c r="PB70" s="1460">
        <f t="shared" si="842"/>
        <v>0</v>
      </c>
      <c r="PC70" s="1460">
        <f t="shared" si="842"/>
        <v>0</v>
      </c>
      <c r="PD70" s="1460">
        <f t="shared" si="842"/>
        <v>0</v>
      </c>
      <c r="PE70" s="1460">
        <f t="shared" si="842"/>
        <v>0</v>
      </c>
      <c r="PF70" s="1460">
        <f t="shared" si="843"/>
        <v>0</v>
      </c>
      <c r="PG70" s="1460">
        <f t="shared" si="843"/>
        <v>0</v>
      </c>
      <c r="PH70" s="1460">
        <f t="shared" si="843"/>
        <v>0</v>
      </c>
      <c r="PI70" s="1460">
        <f t="shared" si="843"/>
        <v>0</v>
      </c>
      <c r="PJ70" s="1460">
        <f t="shared" si="843"/>
        <v>0</v>
      </c>
      <c r="PK70" s="1460">
        <f t="shared" si="843"/>
        <v>0</v>
      </c>
      <c r="PL70" s="1460">
        <f t="shared" si="843"/>
        <v>0</v>
      </c>
      <c r="PM70" s="1460">
        <f t="shared" si="843"/>
        <v>0</v>
      </c>
      <c r="PN70" s="1460">
        <f t="shared" si="843"/>
        <v>0</v>
      </c>
      <c r="PO70" s="1460">
        <f t="shared" si="843"/>
        <v>0</v>
      </c>
      <c r="PP70" s="1460">
        <f t="shared" si="843"/>
        <v>0</v>
      </c>
      <c r="PQ70" s="1460">
        <f t="shared" si="843"/>
        <v>0</v>
      </c>
      <c r="PR70" s="1460">
        <f t="shared" si="843"/>
        <v>0</v>
      </c>
      <c r="PS70" s="1460">
        <f t="shared" si="843"/>
        <v>0</v>
      </c>
      <c r="PT70" s="1460">
        <f t="shared" si="843"/>
        <v>0</v>
      </c>
      <c r="PU70" s="1460">
        <f t="shared" si="843"/>
        <v>0</v>
      </c>
      <c r="PV70" s="1460">
        <f t="shared" si="844"/>
        <v>0</v>
      </c>
      <c r="PW70" s="1460">
        <f t="shared" si="844"/>
        <v>0</v>
      </c>
      <c r="PX70" s="1460">
        <f t="shared" si="844"/>
        <v>0</v>
      </c>
      <c r="PY70" s="1460">
        <f t="shared" si="844"/>
        <v>0</v>
      </c>
      <c r="PZ70" s="1460">
        <f t="shared" si="844"/>
        <v>0</v>
      </c>
      <c r="QA70" s="1460">
        <f t="shared" si="844"/>
        <v>0</v>
      </c>
      <c r="QB70" s="1460">
        <f t="shared" si="844"/>
        <v>0</v>
      </c>
      <c r="QC70" s="1460">
        <f t="shared" si="844"/>
        <v>0</v>
      </c>
      <c r="QD70" s="1460">
        <f t="shared" si="844"/>
        <v>0</v>
      </c>
      <c r="QE70" s="1460">
        <f t="shared" si="844"/>
        <v>0</v>
      </c>
      <c r="QF70" s="1460">
        <f t="shared" si="844"/>
        <v>0</v>
      </c>
      <c r="QG70" s="1460">
        <f t="shared" si="844"/>
        <v>0</v>
      </c>
      <c r="QH70" s="1460">
        <f t="shared" si="844"/>
        <v>0</v>
      </c>
      <c r="QI70" s="1460">
        <f t="shared" si="844"/>
        <v>0</v>
      </c>
      <c r="QJ70" s="1460">
        <f t="shared" si="844"/>
        <v>0</v>
      </c>
      <c r="QK70" s="1460">
        <f t="shared" si="844"/>
        <v>0</v>
      </c>
      <c r="QL70" s="1460">
        <f t="shared" si="809"/>
        <v>0</v>
      </c>
      <c r="QM70" s="1460">
        <f t="shared" si="809"/>
        <v>0</v>
      </c>
      <c r="QN70" s="1460">
        <f t="shared" si="809"/>
        <v>0</v>
      </c>
      <c r="QO70" s="1460">
        <f t="shared" si="809"/>
        <v>0</v>
      </c>
      <c r="QP70" s="1460">
        <f t="shared" si="809"/>
        <v>0</v>
      </c>
      <c r="QQ70" s="1460">
        <f t="shared" si="809"/>
        <v>0</v>
      </c>
    </row>
    <row r="71" spans="1:459" s="1466" customFormat="1" ht="22.5" customHeight="1">
      <c r="A71" s="1468"/>
      <c r="B71" s="1469"/>
      <c r="C71" s="1469"/>
      <c r="D71" s="1470"/>
      <c r="E71" s="1471"/>
      <c r="F71" s="1472"/>
      <c r="G71" s="1472"/>
      <c r="H71" s="1473">
        <f t="shared" si="639"/>
        <v>0</v>
      </c>
      <c r="I71" s="1474">
        <v>0</v>
      </c>
      <c r="J71" s="1475">
        <f t="shared" si="437"/>
        <v>0</v>
      </c>
      <c r="K71" s="1476">
        <v>0</v>
      </c>
      <c r="L71" s="1477">
        <f t="shared" si="640"/>
        <v>0</v>
      </c>
      <c r="M71" s="1477">
        <f t="shared" si="641"/>
        <v>0</v>
      </c>
      <c r="N71" s="1478"/>
      <c r="O71" s="1479">
        <v>0</v>
      </c>
      <c r="P71" s="1480">
        <v>0</v>
      </c>
      <c r="Q71" s="1828">
        <v>0</v>
      </c>
      <c r="R71" s="1831">
        <f t="shared" si="642"/>
        <v>0</v>
      </c>
      <c r="S71" s="1481">
        <f>IF(AND(SUM(O71:Q71)=0,N71="NNN"),MIN('Operating History and Pro Forma'!$M$33,'Operating History and Pro Forma'!$T$15)*D71,SUM(O71:Q71)*D71)</f>
        <v>0</v>
      </c>
      <c r="T71" s="1482">
        <f t="shared" si="643"/>
        <v>0</v>
      </c>
      <c r="U71" s="1483">
        <f t="shared" si="644"/>
        <v>0</v>
      </c>
      <c r="V71" s="1480"/>
      <c r="W71" s="1514"/>
      <c r="X71" s="1486" t="str">
        <f t="shared" si="645"/>
        <v/>
      </c>
      <c r="Y71" s="1487">
        <f t="shared" si="646"/>
        <v>0</v>
      </c>
      <c r="Z71" s="1488"/>
      <c r="AA71" s="1488"/>
      <c r="AB71" s="1488"/>
      <c r="AC71" s="1488"/>
      <c r="AD71" s="1489">
        <f t="shared" si="647"/>
        <v>0</v>
      </c>
      <c r="AE71" s="1490" t="str">
        <f t="shared" si="648"/>
        <v/>
      </c>
      <c r="AF71" s="1491">
        <f t="shared" si="649"/>
        <v>0</v>
      </c>
      <c r="AG71" s="1492">
        <f t="shared" si="650"/>
        <v>0</v>
      </c>
      <c r="AH71" s="1493">
        <f t="shared" si="802"/>
        <v>0</v>
      </c>
      <c r="AI71" s="1493">
        <f t="shared" si="802"/>
        <v>0</v>
      </c>
      <c r="AJ71" s="1494">
        <f t="shared" si="802"/>
        <v>0</v>
      </c>
      <c r="AK71" s="1494">
        <f t="shared" si="802"/>
        <v>0</v>
      </c>
      <c r="AL71" s="1495">
        <f t="shared" si="802"/>
        <v>0</v>
      </c>
      <c r="AM71" s="1496">
        <f t="shared" si="802"/>
        <v>0</v>
      </c>
      <c r="AN71" s="1497">
        <f t="shared" si="399"/>
        <v>0</v>
      </c>
      <c r="AO71" s="1498">
        <f t="shared" si="443"/>
        <v>0</v>
      </c>
      <c r="AP71" s="1499">
        <f t="shared" si="651"/>
        <v>0</v>
      </c>
      <c r="AQ71" s="1500">
        <f t="shared" si="652"/>
        <v>0</v>
      </c>
      <c r="AR71" s="1501">
        <f t="shared" si="653"/>
        <v>0</v>
      </c>
      <c r="AS71" s="1498">
        <f t="shared" si="403"/>
        <v>0</v>
      </c>
      <c r="AT71" s="1501">
        <f t="shared" si="654"/>
        <v>0</v>
      </c>
      <c r="AU71" s="1498">
        <f t="shared" si="655"/>
        <v>1</v>
      </c>
      <c r="AV71" s="1498">
        <f t="shared" si="656"/>
        <v>2</v>
      </c>
      <c r="AW71" s="1499">
        <f t="shared" si="657"/>
        <v>0</v>
      </c>
      <c r="AX71" s="1502">
        <f t="shared" si="658"/>
        <v>0</v>
      </c>
      <c r="AY71" s="1503">
        <f t="shared" si="659"/>
        <v>0</v>
      </c>
      <c r="AZ71" s="1498">
        <f t="shared" si="660"/>
        <v>2</v>
      </c>
      <c r="BA71" s="1498">
        <f t="shared" si="661"/>
        <v>3</v>
      </c>
      <c r="BB71" s="1499">
        <f t="shared" si="662"/>
        <v>0</v>
      </c>
      <c r="BC71" s="1502">
        <f t="shared" si="663"/>
        <v>0</v>
      </c>
      <c r="BD71" s="1503">
        <f t="shared" si="664"/>
        <v>0</v>
      </c>
      <c r="BE71" s="1498">
        <f t="shared" si="665"/>
        <v>3</v>
      </c>
      <c r="BF71" s="1498">
        <f t="shared" si="666"/>
        <v>4</v>
      </c>
      <c r="BG71" s="1499">
        <f t="shared" si="667"/>
        <v>0</v>
      </c>
      <c r="BH71" s="1502">
        <f t="shared" si="668"/>
        <v>0</v>
      </c>
      <c r="BI71" s="1502">
        <f t="shared" si="669"/>
        <v>0</v>
      </c>
      <c r="BJ71" s="1504">
        <f t="shared" si="670"/>
        <v>1900</v>
      </c>
      <c r="BK71" s="1505" t="str">
        <f t="shared" si="671"/>
        <v/>
      </c>
      <c r="BL71" s="1506"/>
      <c r="BM71" s="1507">
        <f t="shared" si="672"/>
        <v>0</v>
      </c>
      <c r="BN71" s="1508">
        <f t="shared" si="839"/>
        <v>0</v>
      </c>
      <c r="BO71" s="1508">
        <f t="shared" si="839"/>
        <v>0</v>
      </c>
      <c r="BP71" s="1508">
        <f t="shared" si="839"/>
        <v>0</v>
      </c>
      <c r="BQ71" s="1508">
        <f t="shared" si="839"/>
        <v>0</v>
      </c>
      <c r="BR71" s="1508">
        <f t="shared" si="839"/>
        <v>0</v>
      </c>
      <c r="BS71" s="1508">
        <f t="shared" si="839"/>
        <v>0</v>
      </c>
      <c r="BT71" s="1508">
        <f t="shared" si="839"/>
        <v>0</v>
      </c>
      <c r="BU71" s="1508">
        <f t="shared" si="839"/>
        <v>0</v>
      </c>
      <c r="BV71" s="1508">
        <f t="shared" si="839"/>
        <v>0</v>
      </c>
      <c r="BW71" s="1508">
        <f t="shared" si="839"/>
        <v>0</v>
      </c>
      <c r="BX71" s="1508">
        <f t="shared" si="839"/>
        <v>0</v>
      </c>
      <c r="BY71" s="1507">
        <f t="shared" si="839"/>
        <v>0</v>
      </c>
      <c r="BZ71" s="1508">
        <f t="shared" si="839"/>
        <v>0</v>
      </c>
      <c r="CA71" s="1508">
        <f t="shared" si="839"/>
        <v>0</v>
      </c>
      <c r="CB71" s="1508">
        <f t="shared" si="839"/>
        <v>0</v>
      </c>
      <c r="CC71" s="1508">
        <f t="shared" si="839"/>
        <v>0</v>
      </c>
      <c r="CD71" s="1508">
        <f t="shared" si="831"/>
        <v>0</v>
      </c>
      <c r="CE71" s="1508">
        <f t="shared" si="831"/>
        <v>0</v>
      </c>
      <c r="CF71" s="1508">
        <f t="shared" si="831"/>
        <v>0</v>
      </c>
      <c r="CG71" s="1508">
        <f t="shared" si="831"/>
        <v>0</v>
      </c>
      <c r="CH71" s="1508">
        <f t="shared" si="831"/>
        <v>0</v>
      </c>
      <c r="CI71" s="1508">
        <f t="shared" si="831"/>
        <v>0</v>
      </c>
      <c r="CJ71" s="1509">
        <f t="shared" si="831"/>
        <v>0</v>
      </c>
      <c r="CK71" s="1507">
        <f t="shared" si="831"/>
        <v>0</v>
      </c>
      <c r="CL71" s="1508">
        <f t="shared" si="831"/>
        <v>0</v>
      </c>
      <c r="CM71" s="1508">
        <f t="shared" si="831"/>
        <v>0</v>
      </c>
      <c r="CN71" s="1508">
        <f t="shared" si="831"/>
        <v>0</v>
      </c>
      <c r="CO71" s="1508">
        <f t="shared" si="831"/>
        <v>0</v>
      </c>
      <c r="CP71" s="1508">
        <f t="shared" si="831"/>
        <v>0</v>
      </c>
      <c r="CQ71" s="1508">
        <f t="shared" si="831"/>
        <v>0</v>
      </c>
      <c r="CR71" s="1508">
        <f t="shared" si="831"/>
        <v>0</v>
      </c>
      <c r="CS71" s="1508">
        <f t="shared" si="831"/>
        <v>0</v>
      </c>
      <c r="CT71" s="1508">
        <f t="shared" si="832"/>
        <v>0</v>
      </c>
      <c r="CU71" s="1508">
        <f t="shared" si="832"/>
        <v>0</v>
      </c>
      <c r="CV71" s="1509">
        <f t="shared" si="832"/>
        <v>0</v>
      </c>
      <c r="CW71" s="1508">
        <f t="shared" si="832"/>
        <v>0</v>
      </c>
      <c r="CX71" s="1508">
        <f t="shared" si="832"/>
        <v>0</v>
      </c>
      <c r="CY71" s="1508">
        <f t="shared" si="832"/>
        <v>0</v>
      </c>
      <c r="CZ71" s="1508">
        <f t="shared" si="832"/>
        <v>0</v>
      </c>
      <c r="DA71" s="1508">
        <f t="shared" si="832"/>
        <v>0</v>
      </c>
      <c r="DB71" s="1508">
        <f t="shared" si="832"/>
        <v>0</v>
      </c>
      <c r="DC71" s="1508">
        <f t="shared" si="832"/>
        <v>0</v>
      </c>
      <c r="DD71" s="1508">
        <f t="shared" si="832"/>
        <v>0</v>
      </c>
      <c r="DE71" s="1508">
        <f t="shared" si="832"/>
        <v>0</v>
      </c>
      <c r="DF71" s="1508">
        <f t="shared" si="832"/>
        <v>0</v>
      </c>
      <c r="DG71" s="1508">
        <f t="shared" si="832"/>
        <v>0</v>
      </c>
      <c r="DH71" s="1509">
        <f t="shared" si="832"/>
        <v>0</v>
      </c>
      <c r="DI71" s="1508">
        <f t="shared" si="832"/>
        <v>0</v>
      </c>
      <c r="DJ71" s="1508">
        <f t="shared" si="833"/>
        <v>0</v>
      </c>
      <c r="DK71" s="1508">
        <f t="shared" si="833"/>
        <v>0</v>
      </c>
      <c r="DL71" s="1508">
        <f t="shared" si="833"/>
        <v>0</v>
      </c>
      <c r="DM71" s="1508">
        <f t="shared" si="833"/>
        <v>0</v>
      </c>
      <c r="DN71" s="1508">
        <f t="shared" si="833"/>
        <v>0</v>
      </c>
      <c r="DO71" s="1508">
        <f t="shared" si="833"/>
        <v>0</v>
      </c>
      <c r="DP71" s="1508">
        <f t="shared" si="833"/>
        <v>0</v>
      </c>
      <c r="DQ71" s="1508">
        <f t="shared" si="833"/>
        <v>0</v>
      </c>
      <c r="DR71" s="1508">
        <f t="shared" si="833"/>
        <v>0</v>
      </c>
      <c r="DS71" s="1508">
        <f t="shared" si="833"/>
        <v>0</v>
      </c>
      <c r="DT71" s="1509">
        <f t="shared" si="833"/>
        <v>0</v>
      </c>
      <c r="DU71" s="1507">
        <f t="shared" si="833"/>
        <v>0</v>
      </c>
      <c r="DV71" s="1508">
        <f t="shared" si="833"/>
        <v>0</v>
      </c>
      <c r="DW71" s="1508">
        <f t="shared" si="833"/>
        <v>0</v>
      </c>
      <c r="DX71" s="1508">
        <f t="shared" si="833"/>
        <v>0</v>
      </c>
      <c r="DY71" s="1508">
        <f t="shared" si="833"/>
        <v>0</v>
      </c>
      <c r="DZ71" s="1508">
        <f t="shared" si="834"/>
        <v>0</v>
      </c>
      <c r="EA71" s="1508">
        <f t="shared" si="834"/>
        <v>0</v>
      </c>
      <c r="EB71" s="1508">
        <f t="shared" si="834"/>
        <v>0</v>
      </c>
      <c r="EC71" s="1508">
        <f t="shared" si="834"/>
        <v>0</v>
      </c>
      <c r="ED71" s="1508">
        <f t="shared" si="834"/>
        <v>0</v>
      </c>
      <c r="EE71" s="1508">
        <f t="shared" si="834"/>
        <v>0</v>
      </c>
      <c r="EF71" s="1508">
        <f t="shared" si="834"/>
        <v>0</v>
      </c>
      <c r="EG71" s="1507">
        <f t="shared" si="834"/>
        <v>0</v>
      </c>
      <c r="EH71" s="1508">
        <f t="shared" si="834"/>
        <v>0</v>
      </c>
      <c r="EI71" s="1508">
        <f t="shared" si="834"/>
        <v>0</v>
      </c>
      <c r="EJ71" s="1508">
        <f t="shared" si="834"/>
        <v>0</v>
      </c>
      <c r="EK71" s="1508">
        <f t="shared" si="834"/>
        <v>0</v>
      </c>
      <c r="EL71" s="1508">
        <f t="shared" si="834"/>
        <v>0</v>
      </c>
      <c r="EM71" s="1508">
        <f t="shared" si="834"/>
        <v>0</v>
      </c>
      <c r="EN71" s="1508">
        <f t="shared" si="834"/>
        <v>0</v>
      </c>
      <c r="EO71" s="1508">
        <f t="shared" si="834"/>
        <v>0</v>
      </c>
      <c r="EP71" s="1508">
        <f t="shared" si="835"/>
        <v>0</v>
      </c>
      <c r="EQ71" s="1508">
        <f t="shared" si="835"/>
        <v>0</v>
      </c>
      <c r="ER71" s="1509">
        <f t="shared" si="835"/>
        <v>0</v>
      </c>
      <c r="ES71" s="1507">
        <f t="shared" si="835"/>
        <v>0</v>
      </c>
      <c r="ET71" s="1508">
        <f t="shared" si="835"/>
        <v>0</v>
      </c>
      <c r="EU71" s="1508">
        <f t="shared" si="835"/>
        <v>0</v>
      </c>
      <c r="EV71" s="1508">
        <f t="shared" si="835"/>
        <v>0</v>
      </c>
      <c r="EW71" s="1508">
        <f t="shared" si="835"/>
        <v>0</v>
      </c>
      <c r="EX71" s="1508">
        <f t="shared" si="835"/>
        <v>0</v>
      </c>
      <c r="EY71" s="1508">
        <f t="shared" si="835"/>
        <v>0</v>
      </c>
      <c r="EZ71" s="1508">
        <f t="shared" si="835"/>
        <v>0</v>
      </c>
      <c r="FA71" s="1508">
        <f t="shared" si="835"/>
        <v>0</v>
      </c>
      <c r="FB71" s="1508">
        <f t="shared" si="835"/>
        <v>0</v>
      </c>
      <c r="FC71" s="1508">
        <f t="shared" si="835"/>
        <v>0</v>
      </c>
      <c r="FD71" s="1509">
        <f t="shared" si="835"/>
        <v>0</v>
      </c>
      <c r="FE71" s="1508">
        <f t="shared" si="835"/>
        <v>0</v>
      </c>
      <c r="FF71" s="1508">
        <f t="shared" si="821"/>
        <v>0</v>
      </c>
      <c r="FG71" s="1508">
        <f t="shared" si="836"/>
        <v>0</v>
      </c>
      <c r="FH71" s="1508">
        <f t="shared" si="836"/>
        <v>0</v>
      </c>
      <c r="FI71" s="1508">
        <f t="shared" si="836"/>
        <v>0</v>
      </c>
      <c r="FJ71" s="1508">
        <f t="shared" si="836"/>
        <v>0</v>
      </c>
      <c r="FK71" s="1508">
        <f t="shared" si="836"/>
        <v>0</v>
      </c>
      <c r="FL71" s="1508">
        <f t="shared" si="836"/>
        <v>0</v>
      </c>
      <c r="FM71" s="1508">
        <f t="shared" si="836"/>
        <v>0</v>
      </c>
      <c r="FN71" s="1508">
        <f t="shared" si="836"/>
        <v>0</v>
      </c>
      <c r="FO71" s="1508">
        <f t="shared" si="836"/>
        <v>0</v>
      </c>
      <c r="FP71" s="1509">
        <f t="shared" si="836"/>
        <v>0</v>
      </c>
      <c r="FQ71" s="1508">
        <f t="shared" si="836"/>
        <v>0</v>
      </c>
      <c r="FR71" s="1508">
        <f t="shared" si="836"/>
        <v>0</v>
      </c>
      <c r="FS71" s="1508">
        <f t="shared" si="836"/>
        <v>0</v>
      </c>
      <c r="FT71" s="1508">
        <f t="shared" si="836"/>
        <v>0</v>
      </c>
      <c r="FU71" s="1508">
        <f t="shared" si="836"/>
        <v>0</v>
      </c>
      <c r="FV71" s="1508">
        <f t="shared" si="836"/>
        <v>0</v>
      </c>
      <c r="FW71" s="1508">
        <f t="shared" si="804"/>
        <v>0</v>
      </c>
      <c r="FX71" s="1508">
        <f t="shared" si="804"/>
        <v>0</v>
      </c>
      <c r="FY71" s="1508">
        <f t="shared" si="804"/>
        <v>0</v>
      </c>
      <c r="FZ71" s="1508">
        <f t="shared" si="804"/>
        <v>0</v>
      </c>
      <c r="GA71" s="1508">
        <f t="shared" si="804"/>
        <v>0</v>
      </c>
      <c r="GB71" s="1509">
        <f t="shared" si="804"/>
        <v>0</v>
      </c>
      <c r="GC71" s="1506"/>
      <c r="GD71" s="1458">
        <f t="shared" si="673"/>
        <v>1</v>
      </c>
      <c r="GE71" s="1510">
        <f t="shared" si="841"/>
        <v>0</v>
      </c>
      <c r="GF71" s="1511">
        <f t="shared" si="841"/>
        <v>0</v>
      </c>
      <c r="GG71" s="1511">
        <f t="shared" si="841"/>
        <v>0</v>
      </c>
      <c r="GH71" s="1511">
        <f t="shared" si="841"/>
        <v>0</v>
      </c>
      <c r="GI71" s="1511">
        <f t="shared" si="841"/>
        <v>0</v>
      </c>
      <c r="GJ71" s="1511">
        <f t="shared" si="841"/>
        <v>0</v>
      </c>
      <c r="GK71" s="1511">
        <f t="shared" si="841"/>
        <v>0</v>
      </c>
      <c r="GL71" s="1511">
        <f t="shared" si="841"/>
        <v>0</v>
      </c>
      <c r="GM71" s="1511">
        <f t="shared" si="841"/>
        <v>0</v>
      </c>
      <c r="GN71" s="1512">
        <f t="shared" si="841"/>
        <v>0</v>
      </c>
      <c r="GO71" s="1513">
        <f t="shared" si="674"/>
        <v>0</v>
      </c>
      <c r="GP71" s="1506"/>
      <c r="GQ71" s="1510">
        <f t="shared" si="838"/>
        <v>0</v>
      </c>
      <c r="GR71" s="1511">
        <f t="shared" si="837"/>
        <v>0</v>
      </c>
      <c r="GS71" s="1511">
        <f t="shared" si="837"/>
        <v>0</v>
      </c>
      <c r="GT71" s="1511">
        <f t="shared" si="837"/>
        <v>0</v>
      </c>
      <c r="GU71" s="1511">
        <f t="shared" si="837"/>
        <v>0</v>
      </c>
      <c r="GV71" s="1511">
        <f t="shared" si="837"/>
        <v>0</v>
      </c>
      <c r="GW71" s="1511">
        <f t="shared" si="837"/>
        <v>0</v>
      </c>
      <c r="GX71" s="1511">
        <f t="shared" si="837"/>
        <v>0</v>
      </c>
      <c r="GY71" s="1511">
        <f t="shared" si="837"/>
        <v>0</v>
      </c>
      <c r="GZ71" s="1512">
        <f t="shared" si="837"/>
        <v>0</v>
      </c>
      <c r="HA71" s="1513">
        <f t="shared" si="675"/>
        <v>0</v>
      </c>
      <c r="HB71" s="1506">
        <f t="shared" si="676"/>
        <v>1</v>
      </c>
      <c r="HC71" s="1506"/>
      <c r="HD71" s="1508">
        <f t="shared" si="677"/>
        <v>0</v>
      </c>
      <c r="HE71" s="1460">
        <f t="shared" si="678"/>
        <v>0</v>
      </c>
      <c r="HF71" s="1460">
        <f t="shared" si="679"/>
        <v>0</v>
      </c>
      <c r="HG71" s="1460">
        <f t="shared" si="680"/>
        <v>0</v>
      </c>
      <c r="HH71" s="1460">
        <f t="shared" si="681"/>
        <v>0</v>
      </c>
      <c r="HI71" s="1460">
        <f t="shared" si="682"/>
        <v>0</v>
      </c>
      <c r="HJ71" s="1460">
        <f t="shared" si="683"/>
        <v>0</v>
      </c>
      <c r="HK71" s="1460">
        <f t="shared" si="684"/>
        <v>0</v>
      </c>
      <c r="HL71" s="1460">
        <f t="shared" si="685"/>
        <v>0</v>
      </c>
      <c r="HM71" s="1460">
        <f t="shared" si="686"/>
        <v>0</v>
      </c>
      <c r="HN71" s="1460">
        <f t="shared" si="687"/>
        <v>0</v>
      </c>
      <c r="HO71" s="1460">
        <f t="shared" si="688"/>
        <v>0</v>
      </c>
      <c r="HP71" s="1460">
        <f t="shared" si="689"/>
        <v>0</v>
      </c>
      <c r="HQ71" s="1460">
        <f t="shared" si="690"/>
        <v>0</v>
      </c>
      <c r="HR71" s="1460">
        <f t="shared" si="691"/>
        <v>0</v>
      </c>
      <c r="HS71" s="1460">
        <f t="shared" si="692"/>
        <v>0</v>
      </c>
      <c r="HT71" s="1460">
        <f t="shared" si="693"/>
        <v>0</v>
      </c>
      <c r="HU71" s="1460">
        <f t="shared" si="694"/>
        <v>0</v>
      </c>
      <c r="HV71" s="1460">
        <f t="shared" si="695"/>
        <v>0</v>
      </c>
      <c r="HW71" s="1460">
        <f t="shared" si="696"/>
        <v>0</v>
      </c>
      <c r="HX71" s="1460">
        <f t="shared" si="697"/>
        <v>0</v>
      </c>
      <c r="HY71" s="1460">
        <f t="shared" si="698"/>
        <v>0</v>
      </c>
      <c r="HZ71" s="1460">
        <f t="shared" si="699"/>
        <v>0</v>
      </c>
      <c r="IA71" s="1460">
        <f t="shared" si="700"/>
        <v>0</v>
      </c>
      <c r="IB71" s="1460">
        <f t="shared" si="701"/>
        <v>0</v>
      </c>
      <c r="IC71" s="1460">
        <f t="shared" si="702"/>
        <v>0</v>
      </c>
      <c r="ID71" s="1460">
        <f t="shared" si="703"/>
        <v>0</v>
      </c>
      <c r="IE71" s="1460">
        <f t="shared" si="704"/>
        <v>0</v>
      </c>
      <c r="IF71" s="1460">
        <f t="shared" si="705"/>
        <v>0</v>
      </c>
      <c r="IG71" s="1460">
        <f t="shared" si="706"/>
        <v>0</v>
      </c>
      <c r="IH71" s="1460">
        <f t="shared" si="707"/>
        <v>0</v>
      </c>
      <c r="II71" s="1460">
        <f t="shared" si="708"/>
        <v>0</v>
      </c>
      <c r="IJ71" s="1460">
        <f t="shared" si="709"/>
        <v>0</v>
      </c>
      <c r="IK71" s="1460">
        <f t="shared" si="710"/>
        <v>0</v>
      </c>
      <c r="IL71" s="1460">
        <f t="shared" si="711"/>
        <v>0</v>
      </c>
      <c r="IM71" s="1460">
        <f t="shared" si="712"/>
        <v>0</v>
      </c>
      <c r="IN71" s="1460">
        <f t="shared" si="713"/>
        <v>0</v>
      </c>
      <c r="IO71" s="1460">
        <f t="shared" si="714"/>
        <v>0</v>
      </c>
      <c r="IP71" s="1460">
        <f t="shared" si="715"/>
        <v>0</v>
      </c>
      <c r="IQ71" s="1460">
        <f t="shared" si="716"/>
        <v>0</v>
      </c>
      <c r="IR71" s="1460">
        <f t="shared" si="717"/>
        <v>0</v>
      </c>
      <c r="IS71" s="1460">
        <f t="shared" si="718"/>
        <v>0</v>
      </c>
      <c r="IT71" s="1460">
        <f t="shared" si="719"/>
        <v>0</v>
      </c>
      <c r="IU71" s="1460">
        <f t="shared" si="720"/>
        <v>0</v>
      </c>
      <c r="IV71" s="1460">
        <f t="shared" si="721"/>
        <v>0</v>
      </c>
      <c r="IW71" s="1460">
        <f t="shared" si="722"/>
        <v>0</v>
      </c>
      <c r="IX71" s="1460">
        <f t="shared" si="723"/>
        <v>0</v>
      </c>
      <c r="IY71" s="1460">
        <f t="shared" si="724"/>
        <v>0</v>
      </c>
      <c r="IZ71" s="1460">
        <f t="shared" si="725"/>
        <v>0</v>
      </c>
      <c r="JA71" s="1460">
        <f t="shared" si="726"/>
        <v>0</v>
      </c>
      <c r="JB71" s="1460">
        <f t="shared" si="727"/>
        <v>0</v>
      </c>
      <c r="JC71" s="1460">
        <f t="shared" si="728"/>
        <v>0</v>
      </c>
      <c r="JD71" s="1460">
        <f t="shared" si="729"/>
        <v>0</v>
      </c>
      <c r="JE71" s="1460">
        <f t="shared" si="730"/>
        <v>0</v>
      </c>
      <c r="JF71" s="1460">
        <f t="shared" si="731"/>
        <v>0</v>
      </c>
      <c r="JG71" s="1460">
        <f t="shared" si="732"/>
        <v>0</v>
      </c>
      <c r="JH71" s="1460">
        <f t="shared" si="733"/>
        <v>0</v>
      </c>
      <c r="JI71" s="1460">
        <f t="shared" si="734"/>
        <v>0</v>
      </c>
      <c r="JJ71" s="1460">
        <f t="shared" si="735"/>
        <v>0</v>
      </c>
      <c r="JK71" s="1460">
        <f t="shared" si="736"/>
        <v>0</v>
      </c>
      <c r="JL71" s="1460">
        <f t="shared" si="737"/>
        <v>0</v>
      </c>
      <c r="JM71" s="1460">
        <f t="shared" si="738"/>
        <v>0</v>
      </c>
      <c r="JN71" s="1460">
        <f t="shared" si="739"/>
        <v>0</v>
      </c>
      <c r="JO71" s="1460">
        <f t="shared" si="740"/>
        <v>0</v>
      </c>
      <c r="JP71" s="1460">
        <f t="shared" si="741"/>
        <v>0</v>
      </c>
      <c r="JQ71" s="1460">
        <f t="shared" si="742"/>
        <v>0</v>
      </c>
      <c r="JR71" s="1460">
        <f t="shared" si="743"/>
        <v>0</v>
      </c>
      <c r="JS71" s="1460">
        <f t="shared" si="744"/>
        <v>0</v>
      </c>
      <c r="JT71" s="1460">
        <f t="shared" si="745"/>
        <v>0</v>
      </c>
      <c r="JU71" s="1460">
        <f t="shared" si="746"/>
        <v>0</v>
      </c>
      <c r="JV71" s="1460">
        <f t="shared" si="747"/>
        <v>0</v>
      </c>
      <c r="JW71" s="1460">
        <f t="shared" si="748"/>
        <v>0</v>
      </c>
      <c r="JX71" s="1460">
        <f t="shared" si="749"/>
        <v>0</v>
      </c>
      <c r="JY71" s="1460">
        <f t="shared" si="750"/>
        <v>0</v>
      </c>
      <c r="JZ71" s="1460">
        <f t="shared" si="751"/>
        <v>0</v>
      </c>
      <c r="KA71" s="1460">
        <f t="shared" si="752"/>
        <v>0</v>
      </c>
      <c r="KB71" s="1460">
        <f t="shared" si="753"/>
        <v>0</v>
      </c>
      <c r="KC71" s="1460">
        <f t="shared" si="754"/>
        <v>0</v>
      </c>
      <c r="KD71" s="1460">
        <f t="shared" si="755"/>
        <v>0</v>
      </c>
      <c r="KE71" s="1460">
        <f t="shared" si="756"/>
        <v>0</v>
      </c>
      <c r="KF71" s="1460">
        <f t="shared" si="757"/>
        <v>0</v>
      </c>
      <c r="KG71" s="1460">
        <f t="shared" si="758"/>
        <v>0</v>
      </c>
      <c r="KH71" s="1460">
        <f t="shared" si="759"/>
        <v>0</v>
      </c>
      <c r="KI71" s="1460">
        <f t="shared" si="760"/>
        <v>0</v>
      </c>
      <c r="KJ71" s="1460">
        <f t="shared" si="761"/>
        <v>0</v>
      </c>
      <c r="KK71" s="1460">
        <f t="shared" si="762"/>
        <v>0</v>
      </c>
      <c r="KL71" s="1460">
        <f t="shared" si="763"/>
        <v>0</v>
      </c>
      <c r="KM71" s="1460">
        <f t="shared" si="764"/>
        <v>0</v>
      </c>
      <c r="KN71" s="1460">
        <f t="shared" si="765"/>
        <v>0</v>
      </c>
      <c r="KO71" s="1460">
        <f t="shared" si="766"/>
        <v>0</v>
      </c>
      <c r="KP71" s="1460">
        <f t="shared" si="767"/>
        <v>0</v>
      </c>
      <c r="KQ71" s="1460">
        <f t="shared" si="768"/>
        <v>0</v>
      </c>
      <c r="KR71" s="1460">
        <f t="shared" si="769"/>
        <v>0</v>
      </c>
      <c r="KS71" s="1460">
        <f t="shared" si="770"/>
        <v>0</v>
      </c>
      <c r="KT71" s="1460">
        <f t="shared" si="771"/>
        <v>0</v>
      </c>
      <c r="KU71" s="1460">
        <f t="shared" si="772"/>
        <v>0</v>
      </c>
      <c r="KV71" s="1460">
        <f t="shared" si="773"/>
        <v>0</v>
      </c>
      <c r="KW71" s="1460">
        <f t="shared" si="774"/>
        <v>0</v>
      </c>
      <c r="KX71" s="1460">
        <f t="shared" si="775"/>
        <v>0</v>
      </c>
      <c r="KY71" s="1460">
        <f t="shared" si="776"/>
        <v>0</v>
      </c>
      <c r="KZ71" s="1460">
        <f t="shared" si="777"/>
        <v>0</v>
      </c>
      <c r="LA71" s="1460">
        <f t="shared" si="778"/>
        <v>0</v>
      </c>
      <c r="LB71" s="1460">
        <f t="shared" si="779"/>
        <v>0</v>
      </c>
      <c r="LC71" s="1460">
        <f t="shared" si="780"/>
        <v>0</v>
      </c>
      <c r="LD71" s="1460">
        <f t="shared" si="781"/>
        <v>0</v>
      </c>
      <c r="LE71" s="1460">
        <f t="shared" si="782"/>
        <v>0</v>
      </c>
      <c r="LF71" s="1460">
        <f t="shared" si="783"/>
        <v>0</v>
      </c>
      <c r="LG71" s="1460">
        <f t="shared" si="784"/>
        <v>0</v>
      </c>
      <c r="LH71" s="1460">
        <f t="shared" si="785"/>
        <v>0</v>
      </c>
      <c r="LI71" s="1460">
        <f t="shared" si="786"/>
        <v>0</v>
      </c>
      <c r="LJ71" s="1460">
        <f t="shared" si="787"/>
        <v>0</v>
      </c>
      <c r="LK71" s="1460">
        <f t="shared" si="788"/>
        <v>0</v>
      </c>
      <c r="LL71" s="1460">
        <f t="shared" si="789"/>
        <v>0</v>
      </c>
      <c r="LM71" s="1460">
        <f t="shared" si="790"/>
        <v>0</v>
      </c>
      <c r="LN71" s="1460">
        <f t="shared" si="791"/>
        <v>0</v>
      </c>
      <c r="LO71" s="1460">
        <f t="shared" si="792"/>
        <v>0</v>
      </c>
      <c r="LP71" s="1460">
        <f t="shared" si="793"/>
        <v>0</v>
      </c>
      <c r="LQ71" s="1460">
        <f t="shared" si="794"/>
        <v>0</v>
      </c>
      <c r="LR71" s="1460">
        <f t="shared" si="795"/>
        <v>0</v>
      </c>
      <c r="LS71" s="1460">
        <f t="shared" si="796"/>
        <v>0</v>
      </c>
      <c r="LW71" s="1467">
        <f t="shared" si="797"/>
        <v>0</v>
      </c>
      <c r="LX71" s="1467">
        <f t="shared" si="798"/>
        <v>0</v>
      </c>
      <c r="LY71" s="1467">
        <f t="shared" si="799"/>
        <v>0</v>
      </c>
      <c r="LZ71" s="1467">
        <f t="shared" si="800"/>
        <v>0</v>
      </c>
      <c r="MA71" s="1506"/>
      <c r="MB71" s="1460">
        <f t="shared" si="801"/>
        <v>0</v>
      </c>
      <c r="MC71" s="1460">
        <f t="shared" si="840"/>
        <v>0</v>
      </c>
      <c r="MD71" s="1460">
        <f t="shared" si="840"/>
        <v>0</v>
      </c>
      <c r="ME71" s="1460">
        <f t="shared" si="840"/>
        <v>0</v>
      </c>
      <c r="MF71" s="1460">
        <f t="shared" si="840"/>
        <v>0</v>
      </c>
      <c r="MG71" s="1460">
        <f t="shared" si="840"/>
        <v>0</v>
      </c>
      <c r="MH71" s="1460">
        <f t="shared" si="840"/>
        <v>0</v>
      </c>
      <c r="MI71" s="1460">
        <f t="shared" si="840"/>
        <v>0</v>
      </c>
      <c r="MJ71" s="1460">
        <f t="shared" si="840"/>
        <v>0</v>
      </c>
      <c r="MK71" s="1460">
        <f t="shared" si="840"/>
        <v>0</v>
      </c>
      <c r="ML71" s="1460">
        <f t="shared" si="840"/>
        <v>0</v>
      </c>
      <c r="MM71" s="1460">
        <f t="shared" si="840"/>
        <v>0</v>
      </c>
      <c r="MN71" s="1460">
        <f t="shared" si="840"/>
        <v>0</v>
      </c>
      <c r="MO71" s="1460">
        <f t="shared" si="840"/>
        <v>0</v>
      </c>
      <c r="MP71" s="1460">
        <f t="shared" si="840"/>
        <v>0</v>
      </c>
      <c r="MQ71" s="1460">
        <f t="shared" si="840"/>
        <v>0</v>
      </c>
      <c r="MR71" s="1460">
        <f t="shared" si="840"/>
        <v>0</v>
      </c>
      <c r="MS71" s="1460">
        <f t="shared" si="845"/>
        <v>0</v>
      </c>
      <c r="MT71" s="1460">
        <f t="shared" si="845"/>
        <v>0</v>
      </c>
      <c r="MU71" s="1460">
        <f t="shared" si="845"/>
        <v>0</v>
      </c>
      <c r="MV71" s="1460">
        <f t="shared" si="845"/>
        <v>0</v>
      </c>
      <c r="MW71" s="1460">
        <f t="shared" si="845"/>
        <v>0</v>
      </c>
      <c r="MX71" s="1460">
        <f t="shared" si="845"/>
        <v>0</v>
      </c>
      <c r="MY71" s="1460">
        <f t="shared" si="845"/>
        <v>0</v>
      </c>
      <c r="MZ71" s="1460">
        <f t="shared" si="845"/>
        <v>0</v>
      </c>
      <c r="NA71" s="1460">
        <f t="shared" si="845"/>
        <v>0</v>
      </c>
      <c r="NB71" s="1460">
        <f t="shared" si="845"/>
        <v>0</v>
      </c>
      <c r="NC71" s="1460">
        <f t="shared" si="845"/>
        <v>0</v>
      </c>
      <c r="ND71" s="1460">
        <f t="shared" si="845"/>
        <v>0</v>
      </c>
      <c r="NE71" s="1460">
        <f t="shared" si="845"/>
        <v>0</v>
      </c>
      <c r="NF71" s="1460">
        <f t="shared" si="845"/>
        <v>0</v>
      </c>
      <c r="NG71" s="1460">
        <f t="shared" si="845"/>
        <v>0</v>
      </c>
      <c r="NH71" s="1460">
        <f t="shared" si="845"/>
        <v>0</v>
      </c>
      <c r="NI71" s="1460">
        <f t="shared" si="846"/>
        <v>0</v>
      </c>
      <c r="NJ71" s="1460">
        <f t="shared" si="846"/>
        <v>0</v>
      </c>
      <c r="NK71" s="1460">
        <f t="shared" si="846"/>
        <v>0</v>
      </c>
      <c r="NL71" s="1460">
        <f t="shared" si="846"/>
        <v>0</v>
      </c>
      <c r="NM71" s="1460">
        <f t="shared" si="846"/>
        <v>0</v>
      </c>
      <c r="NN71" s="1460">
        <f t="shared" si="846"/>
        <v>0</v>
      </c>
      <c r="NO71" s="1460">
        <f t="shared" si="846"/>
        <v>0</v>
      </c>
      <c r="NP71" s="1460">
        <f t="shared" si="846"/>
        <v>0</v>
      </c>
      <c r="NQ71" s="1460">
        <f t="shared" si="846"/>
        <v>0</v>
      </c>
      <c r="NR71" s="1460">
        <f t="shared" si="846"/>
        <v>0</v>
      </c>
      <c r="NS71" s="1460">
        <f t="shared" si="846"/>
        <v>0</v>
      </c>
      <c r="NT71" s="1460">
        <f t="shared" si="846"/>
        <v>0</v>
      </c>
      <c r="NU71" s="1460">
        <f t="shared" si="846"/>
        <v>0</v>
      </c>
      <c r="NV71" s="1460">
        <f t="shared" si="846"/>
        <v>0</v>
      </c>
      <c r="NW71" s="1460">
        <f t="shared" si="846"/>
        <v>0</v>
      </c>
      <c r="NX71" s="1460">
        <f t="shared" si="846"/>
        <v>0</v>
      </c>
      <c r="NY71" s="1460">
        <f t="shared" si="847"/>
        <v>0</v>
      </c>
      <c r="NZ71" s="1460">
        <f t="shared" si="847"/>
        <v>0</v>
      </c>
      <c r="OA71" s="1460">
        <f t="shared" si="847"/>
        <v>0</v>
      </c>
      <c r="OB71" s="1460">
        <f t="shared" si="847"/>
        <v>0</v>
      </c>
      <c r="OC71" s="1460">
        <f t="shared" si="847"/>
        <v>0</v>
      </c>
      <c r="OD71" s="1460">
        <f t="shared" si="847"/>
        <v>0</v>
      </c>
      <c r="OE71" s="1460">
        <f t="shared" si="847"/>
        <v>0</v>
      </c>
      <c r="OF71" s="1460">
        <f t="shared" si="847"/>
        <v>0</v>
      </c>
      <c r="OG71" s="1460">
        <f t="shared" si="847"/>
        <v>0</v>
      </c>
      <c r="OH71" s="1460">
        <f t="shared" si="847"/>
        <v>0</v>
      </c>
      <c r="OI71" s="1460">
        <f t="shared" si="847"/>
        <v>0</v>
      </c>
      <c r="OJ71" s="1460">
        <f t="shared" si="847"/>
        <v>0</v>
      </c>
      <c r="OK71" s="1460">
        <f t="shared" si="847"/>
        <v>0</v>
      </c>
      <c r="OL71" s="1460">
        <f t="shared" si="847"/>
        <v>0</v>
      </c>
      <c r="OM71" s="1460">
        <f t="shared" si="847"/>
        <v>0</v>
      </c>
      <c r="ON71" s="1460">
        <f t="shared" si="847"/>
        <v>0</v>
      </c>
      <c r="OO71" s="1460">
        <f t="shared" si="813"/>
        <v>0</v>
      </c>
      <c r="OP71" s="1460">
        <f t="shared" si="842"/>
        <v>0</v>
      </c>
      <c r="OQ71" s="1460">
        <f t="shared" si="842"/>
        <v>0</v>
      </c>
      <c r="OR71" s="1460">
        <f t="shared" si="842"/>
        <v>0</v>
      </c>
      <c r="OS71" s="1460">
        <f t="shared" si="842"/>
        <v>0</v>
      </c>
      <c r="OT71" s="1460">
        <f t="shared" si="842"/>
        <v>0</v>
      </c>
      <c r="OU71" s="1460">
        <f t="shared" si="842"/>
        <v>0</v>
      </c>
      <c r="OV71" s="1460">
        <f t="shared" si="842"/>
        <v>0</v>
      </c>
      <c r="OW71" s="1460">
        <f t="shared" si="842"/>
        <v>0</v>
      </c>
      <c r="OX71" s="1460">
        <f t="shared" si="842"/>
        <v>0</v>
      </c>
      <c r="OY71" s="1460">
        <f t="shared" si="842"/>
        <v>0</v>
      </c>
      <c r="OZ71" s="1460">
        <f t="shared" si="842"/>
        <v>0</v>
      </c>
      <c r="PA71" s="1460">
        <f t="shared" si="842"/>
        <v>0</v>
      </c>
      <c r="PB71" s="1460">
        <f t="shared" si="842"/>
        <v>0</v>
      </c>
      <c r="PC71" s="1460">
        <f t="shared" si="842"/>
        <v>0</v>
      </c>
      <c r="PD71" s="1460">
        <f t="shared" si="842"/>
        <v>0</v>
      </c>
      <c r="PE71" s="1460">
        <f t="shared" si="842"/>
        <v>0</v>
      </c>
      <c r="PF71" s="1460">
        <f t="shared" si="843"/>
        <v>0</v>
      </c>
      <c r="PG71" s="1460">
        <f t="shared" si="843"/>
        <v>0</v>
      </c>
      <c r="PH71" s="1460">
        <f t="shared" si="843"/>
        <v>0</v>
      </c>
      <c r="PI71" s="1460">
        <f t="shared" si="843"/>
        <v>0</v>
      </c>
      <c r="PJ71" s="1460">
        <f t="shared" si="843"/>
        <v>0</v>
      </c>
      <c r="PK71" s="1460">
        <f t="shared" si="843"/>
        <v>0</v>
      </c>
      <c r="PL71" s="1460">
        <f t="shared" si="843"/>
        <v>0</v>
      </c>
      <c r="PM71" s="1460">
        <f t="shared" si="843"/>
        <v>0</v>
      </c>
      <c r="PN71" s="1460">
        <f t="shared" si="843"/>
        <v>0</v>
      </c>
      <c r="PO71" s="1460">
        <f t="shared" si="843"/>
        <v>0</v>
      </c>
      <c r="PP71" s="1460">
        <f t="shared" si="843"/>
        <v>0</v>
      </c>
      <c r="PQ71" s="1460">
        <f t="shared" si="843"/>
        <v>0</v>
      </c>
      <c r="PR71" s="1460">
        <f t="shared" si="843"/>
        <v>0</v>
      </c>
      <c r="PS71" s="1460">
        <f t="shared" si="843"/>
        <v>0</v>
      </c>
      <c r="PT71" s="1460">
        <f t="shared" si="843"/>
        <v>0</v>
      </c>
      <c r="PU71" s="1460">
        <f t="shared" si="843"/>
        <v>0</v>
      </c>
      <c r="PV71" s="1460">
        <f t="shared" si="844"/>
        <v>0</v>
      </c>
      <c r="PW71" s="1460">
        <f t="shared" si="844"/>
        <v>0</v>
      </c>
      <c r="PX71" s="1460">
        <f t="shared" si="844"/>
        <v>0</v>
      </c>
      <c r="PY71" s="1460">
        <f t="shared" si="844"/>
        <v>0</v>
      </c>
      <c r="PZ71" s="1460">
        <f t="shared" si="844"/>
        <v>0</v>
      </c>
      <c r="QA71" s="1460">
        <f t="shared" si="844"/>
        <v>0</v>
      </c>
      <c r="QB71" s="1460">
        <f t="shared" si="844"/>
        <v>0</v>
      </c>
      <c r="QC71" s="1460">
        <f t="shared" si="844"/>
        <v>0</v>
      </c>
      <c r="QD71" s="1460">
        <f t="shared" si="844"/>
        <v>0</v>
      </c>
      <c r="QE71" s="1460">
        <f t="shared" si="844"/>
        <v>0</v>
      </c>
      <c r="QF71" s="1460">
        <f t="shared" si="844"/>
        <v>0</v>
      </c>
      <c r="QG71" s="1460">
        <f t="shared" si="844"/>
        <v>0</v>
      </c>
      <c r="QH71" s="1460">
        <f t="shared" si="844"/>
        <v>0</v>
      </c>
      <c r="QI71" s="1460">
        <f t="shared" si="844"/>
        <v>0</v>
      </c>
      <c r="QJ71" s="1460">
        <f t="shared" si="844"/>
        <v>0</v>
      </c>
      <c r="QK71" s="1460">
        <f t="shared" si="844"/>
        <v>0</v>
      </c>
      <c r="QL71" s="1460">
        <f t="shared" si="809"/>
        <v>0</v>
      </c>
      <c r="QM71" s="1460">
        <f t="shared" si="809"/>
        <v>0</v>
      </c>
      <c r="QN71" s="1460">
        <f t="shared" si="809"/>
        <v>0</v>
      </c>
      <c r="QO71" s="1460">
        <f t="shared" si="809"/>
        <v>0</v>
      </c>
      <c r="QP71" s="1460">
        <f t="shared" si="809"/>
        <v>0</v>
      </c>
      <c r="QQ71" s="1460">
        <f t="shared" si="809"/>
        <v>0</v>
      </c>
    </row>
    <row r="72" spans="1:459" s="1466" customFormat="1" ht="22.5" customHeight="1">
      <c r="A72" s="1468"/>
      <c r="B72" s="1469"/>
      <c r="C72" s="1469"/>
      <c r="D72" s="1470"/>
      <c r="E72" s="1471"/>
      <c r="F72" s="1472"/>
      <c r="G72" s="1472"/>
      <c r="H72" s="1473">
        <f t="shared" si="639"/>
        <v>0</v>
      </c>
      <c r="I72" s="1474">
        <v>0</v>
      </c>
      <c r="J72" s="1475">
        <f t="shared" si="437"/>
        <v>0</v>
      </c>
      <c r="K72" s="1476">
        <v>0</v>
      </c>
      <c r="L72" s="1477">
        <f t="shared" si="640"/>
        <v>0</v>
      </c>
      <c r="M72" s="1477">
        <f t="shared" si="641"/>
        <v>0</v>
      </c>
      <c r="N72" s="1478"/>
      <c r="O72" s="1479">
        <v>0</v>
      </c>
      <c r="P72" s="1480">
        <v>0</v>
      </c>
      <c r="Q72" s="1828">
        <v>0</v>
      </c>
      <c r="R72" s="1831">
        <f t="shared" si="642"/>
        <v>0</v>
      </c>
      <c r="S72" s="1481">
        <f>IF(AND(SUM(O72:Q72)=0,N72="NNN"),MIN('Operating History and Pro Forma'!$M$33,'Operating History and Pro Forma'!$T$15)*D72,SUM(O72:Q72)*D72)</f>
        <v>0</v>
      </c>
      <c r="T72" s="1482">
        <f t="shared" si="643"/>
        <v>0</v>
      </c>
      <c r="U72" s="1483">
        <f t="shared" si="644"/>
        <v>0</v>
      </c>
      <c r="V72" s="1480"/>
      <c r="W72" s="1514"/>
      <c r="X72" s="1486" t="str">
        <f t="shared" si="645"/>
        <v/>
      </c>
      <c r="Y72" s="1487">
        <f t="shared" si="646"/>
        <v>0</v>
      </c>
      <c r="Z72" s="1488"/>
      <c r="AA72" s="1488"/>
      <c r="AB72" s="1488"/>
      <c r="AC72" s="1488"/>
      <c r="AD72" s="1489">
        <f t="shared" si="647"/>
        <v>0</v>
      </c>
      <c r="AE72" s="1490" t="str">
        <f t="shared" si="648"/>
        <v/>
      </c>
      <c r="AF72" s="1491">
        <f t="shared" si="649"/>
        <v>0</v>
      </c>
      <c r="AG72" s="1492">
        <f t="shared" si="650"/>
        <v>0</v>
      </c>
      <c r="AH72" s="1493">
        <f t="shared" si="802"/>
        <v>0</v>
      </c>
      <c r="AI72" s="1493">
        <f t="shared" si="802"/>
        <v>0</v>
      </c>
      <c r="AJ72" s="1494">
        <f t="shared" si="802"/>
        <v>0</v>
      </c>
      <c r="AK72" s="1494">
        <f t="shared" si="802"/>
        <v>0</v>
      </c>
      <c r="AL72" s="1495">
        <f t="shared" si="802"/>
        <v>0</v>
      </c>
      <c r="AM72" s="1496">
        <f t="shared" si="802"/>
        <v>0</v>
      </c>
      <c r="AN72" s="1497">
        <f t="shared" si="399"/>
        <v>0</v>
      </c>
      <c r="AO72" s="1498">
        <f t="shared" si="443"/>
        <v>0</v>
      </c>
      <c r="AP72" s="1499">
        <f t="shared" si="651"/>
        <v>0</v>
      </c>
      <c r="AQ72" s="1500">
        <f t="shared" si="652"/>
        <v>0</v>
      </c>
      <c r="AR72" s="1501">
        <f t="shared" si="653"/>
        <v>0</v>
      </c>
      <c r="AS72" s="1498">
        <f t="shared" si="403"/>
        <v>0</v>
      </c>
      <c r="AT72" s="1501">
        <f t="shared" si="654"/>
        <v>0</v>
      </c>
      <c r="AU72" s="1498">
        <f t="shared" si="655"/>
        <v>1</v>
      </c>
      <c r="AV72" s="1498">
        <f t="shared" si="656"/>
        <v>2</v>
      </c>
      <c r="AW72" s="1499">
        <f t="shared" si="657"/>
        <v>0</v>
      </c>
      <c r="AX72" s="1502">
        <f t="shared" si="658"/>
        <v>0</v>
      </c>
      <c r="AY72" s="1503">
        <f t="shared" si="659"/>
        <v>0</v>
      </c>
      <c r="AZ72" s="1498">
        <f t="shared" si="660"/>
        <v>2</v>
      </c>
      <c r="BA72" s="1498">
        <f t="shared" si="661"/>
        <v>3</v>
      </c>
      <c r="BB72" s="1499">
        <f t="shared" si="662"/>
        <v>0</v>
      </c>
      <c r="BC72" s="1502">
        <f t="shared" si="663"/>
        <v>0</v>
      </c>
      <c r="BD72" s="1503">
        <f t="shared" si="664"/>
        <v>0</v>
      </c>
      <c r="BE72" s="1498">
        <f t="shared" si="665"/>
        <v>3</v>
      </c>
      <c r="BF72" s="1498">
        <f t="shared" si="666"/>
        <v>4</v>
      </c>
      <c r="BG72" s="1499">
        <f t="shared" si="667"/>
        <v>0</v>
      </c>
      <c r="BH72" s="1502">
        <f t="shared" si="668"/>
        <v>0</v>
      </c>
      <c r="BI72" s="1502">
        <f t="shared" si="669"/>
        <v>0</v>
      </c>
      <c r="BJ72" s="1504">
        <f t="shared" si="670"/>
        <v>1900</v>
      </c>
      <c r="BK72" s="1505" t="str">
        <f t="shared" si="671"/>
        <v/>
      </c>
      <c r="BL72" s="1506"/>
      <c r="BM72" s="1507">
        <f t="shared" si="672"/>
        <v>0</v>
      </c>
      <c r="BN72" s="1508">
        <f t="shared" si="839"/>
        <v>0</v>
      </c>
      <c r="BO72" s="1508">
        <f t="shared" si="839"/>
        <v>0</v>
      </c>
      <c r="BP72" s="1508">
        <f t="shared" si="839"/>
        <v>0</v>
      </c>
      <c r="BQ72" s="1508">
        <f t="shared" si="839"/>
        <v>0</v>
      </c>
      <c r="BR72" s="1508">
        <f t="shared" si="839"/>
        <v>0</v>
      </c>
      <c r="BS72" s="1508">
        <f t="shared" si="839"/>
        <v>0</v>
      </c>
      <c r="BT72" s="1508">
        <f t="shared" si="839"/>
        <v>0</v>
      </c>
      <c r="BU72" s="1508">
        <f t="shared" si="839"/>
        <v>0</v>
      </c>
      <c r="BV72" s="1508">
        <f t="shared" si="839"/>
        <v>0</v>
      </c>
      <c r="BW72" s="1508">
        <f t="shared" si="839"/>
        <v>0</v>
      </c>
      <c r="BX72" s="1508">
        <f t="shared" si="839"/>
        <v>0</v>
      </c>
      <c r="BY72" s="1507">
        <f t="shared" si="839"/>
        <v>0</v>
      </c>
      <c r="BZ72" s="1508">
        <f t="shared" si="839"/>
        <v>0</v>
      </c>
      <c r="CA72" s="1508">
        <f t="shared" si="839"/>
        <v>0</v>
      </c>
      <c r="CB72" s="1508">
        <f t="shared" si="839"/>
        <v>0</v>
      </c>
      <c r="CC72" s="1508">
        <f t="shared" si="839"/>
        <v>0</v>
      </c>
      <c r="CD72" s="1508">
        <f t="shared" si="831"/>
        <v>0</v>
      </c>
      <c r="CE72" s="1508">
        <f t="shared" si="831"/>
        <v>0</v>
      </c>
      <c r="CF72" s="1508">
        <f t="shared" si="831"/>
        <v>0</v>
      </c>
      <c r="CG72" s="1508">
        <f t="shared" si="831"/>
        <v>0</v>
      </c>
      <c r="CH72" s="1508">
        <f t="shared" si="831"/>
        <v>0</v>
      </c>
      <c r="CI72" s="1508">
        <f t="shared" si="831"/>
        <v>0</v>
      </c>
      <c r="CJ72" s="1509">
        <f t="shared" si="831"/>
        <v>0</v>
      </c>
      <c r="CK72" s="1507">
        <f t="shared" si="831"/>
        <v>0</v>
      </c>
      <c r="CL72" s="1508">
        <f t="shared" si="831"/>
        <v>0</v>
      </c>
      <c r="CM72" s="1508">
        <f t="shared" si="831"/>
        <v>0</v>
      </c>
      <c r="CN72" s="1508">
        <f t="shared" si="831"/>
        <v>0</v>
      </c>
      <c r="CO72" s="1508">
        <f t="shared" si="831"/>
        <v>0</v>
      </c>
      <c r="CP72" s="1508">
        <f t="shared" si="831"/>
        <v>0</v>
      </c>
      <c r="CQ72" s="1508">
        <f t="shared" si="831"/>
        <v>0</v>
      </c>
      <c r="CR72" s="1508">
        <f t="shared" ref="CD72:CS88" si="848">IF(CR$12&lt;$AO72,0,IF(CR$12&lt;=$AU72,IF(CR$12&lt;$AS72,$L72,$AT72),IF(OR(AND(CR$12&lt;$BF72,CR$12&gt;=$BE72),AND(CR$12&lt;$BA72,CR$12&gt;=$AZ72),AND(CR$12&lt;$AV72,CR$12&gt;=$AU72)),0,IF(CR$12&gt;=$BF72,$BG72*$D72/12,IF(CR$12&gt;=$BA72,$BB72*$D72/12,IF(CR$12&gt;=$AV72,$AW72*$D72/12))))))</f>
        <v>0</v>
      </c>
      <c r="CS72" s="1508">
        <f t="shared" si="848"/>
        <v>0</v>
      </c>
      <c r="CT72" s="1508">
        <f t="shared" si="832"/>
        <v>0</v>
      </c>
      <c r="CU72" s="1508">
        <f t="shared" si="832"/>
        <v>0</v>
      </c>
      <c r="CV72" s="1509">
        <f t="shared" si="832"/>
        <v>0</v>
      </c>
      <c r="CW72" s="1508">
        <f t="shared" si="832"/>
        <v>0</v>
      </c>
      <c r="CX72" s="1508">
        <f t="shared" si="832"/>
        <v>0</v>
      </c>
      <c r="CY72" s="1508">
        <f t="shared" si="832"/>
        <v>0</v>
      </c>
      <c r="CZ72" s="1508">
        <f t="shared" si="832"/>
        <v>0</v>
      </c>
      <c r="DA72" s="1508">
        <f t="shared" si="832"/>
        <v>0</v>
      </c>
      <c r="DB72" s="1508">
        <f t="shared" si="832"/>
        <v>0</v>
      </c>
      <c r="DC72" s="1508">
        <f t="shared" si="832"/>
        <v>0</v>
      </c>
      <c r="DD72" s="1508">
        <f t="shared" si="832"/>
        <v>0</v>
      </c>
      <c r="DE72" s="1508">
        <f t="shared" si="832"/>
        <v>0</v>
      </c>
      <c r="DF72" s="1508">
        <f t="shared" si="832"/>
        <v>0</v>
      </c>
      <c r="DG72" s="1508">
        <f t="shared" si="832"/>
        <v>0</v>
      </c>
      <c r="DH72" s="1509">
        <f t="shared" ref="CT72:DI88" si="849">IF(DH$12&lt;$AO72,0,IF(DH$12&lt;=$AU72,IF(DH$12&lt;$AS72,$L72,$AT72),IF(OR(AND(DH$12&lt;$BF72,DH$12&gt;=$BE72),AND(DH$12&lt;$BA72,DH$12&gt;=$AZ72),AND(DH$12&lt;$AV72,DH$12&gt;=$AU72)),0,IF(DH$12&gt;=$BF72,$BG72*$D72/12,IF(DH$12&gt;=$BA72,$BB72*$D72/12,IF(DH$12&gt;=$AV72,$AW72*$D72/12))))))</f>
        <v>0</v>
      </c>
      <c r="DI72" s="1508">
        <f t="shared" si="849"/>
        <v>0</v>
      </c>
      <c r="DJ72" s="1508">
        <f t="shared" si="833"/>
        <v>0</v>
      </c>
      <c r="DK72" s="1508">
        <f t="shared" si="833"/>
        <v>0</v>
      </c>
      <c r="DL72" s="1508">
        <f t="shared" si="833"/>
        <v>0</v>
      </c>
      <c r="DM72" s="1508">
        <f t="shared" si="833"/>
        <v>0</v>
      </c>
      <c r="DN72" s="1508">
        <f t="shared" si="833"/>
        <v>0</v>
      </c>
      <c r="DO72" s="1508">
        <f t="shared" si="833"/>
        <v>0</v>
      </c>
      <c r="DP72" s="1508">
        <f t="shared" si="833"/>
        <v>0</v>
      </c>
      <c r="DQ72" s="1508">
        <f t="shared" si="833"/>
        <v>0</v>
      </c>
      <c r="DR72" s="1508">
        <f t="shared" si="833"/>
        <v>0</v>
      </c>
      <c r="DS72" s="1508">
        <f t="shared" si="833"/>
        <v>0</v>
      </c>
      <c r="DT72" s="1509">
        <f t="shared" si="833"/>
        <v>0</v>
      </c>
      <c r="DU72" s="1507">
        <f t="shared" si="833"/>
        <v>0</v>
      </c>
      <c r="DV72" s="1508">
        <f t="shared" si="833"/>
        <v>0</v>
      </c>
      <c r="DW72" s="1508">
        <f t="shared" si="833"/>
        <v>0</v>
      </c>
      <c r="DX72" s="1508">
        <f t="shared" ref="DJ72:DY88" si="850">IF(DX$12&lt;$AO72,0,IF(DX$12&lt;=$AU72,IF(DX$12&lt;$AS72,$L72,$AT72),IF(OR(AND(DX$12&lt;$BF72,DX$12&gt;=$BE72),AND(DX$12&lt;$BA72,DX$12&gt;=$AZ72),AND(DX$12&lt;$AV72,DX$12&gt;=$AU72)),0,IF(DX$12&gt;=$BF72,$BG72*$D72/12,IF(DX$12&gt;=$BA72,$BB72*$D72/12,IF(DX$12&gt;=$AV72,$AW72*$D72/12))))))</f>
        <v>0</v>
      </c>
      <c r="DY72" s="1508">
        <f t="shared" si="850"/>
        <v>0</v>
      </c>
      <c r="DZ72" s="1508">
        <f t="shared" si="834"/>
        <v>0</v>
      </c>
      <c r="EA72" s="1508">
        <f t="shared" si="834"/>
        <v>0</v>
      </c>
      <c r="EB72" s="1508">
        <f t="shared" si="834"/>
        <v>0</v>
      </c>
      <c r="EC72" s="1508">
        <f t="shared" si="834"/>
        <v>0</v>
      </c>
      <c r="ED72" s="1508">
        <f t="shared" si="834"/>
        <v>0</v>
      </c>
      <c r="EE72" s="1508">
        <f t="shared" si="834"/>
        <v>0</v>
      </c>
      <c r="EF72" s="1508">
        <f t="shared" si="834"/>
        <v>0</v>
      </c>
      <c r="EG72" s="1507">
        <f t="shared" si="834"/>
        <v>0</v>
      </c>
      <c r="EH72" s="1508">
        <f t="shared" si="834"/>
        <v>0</v>
      </c>
      <c r="EI72" s="1508">
        <f t="shared" si="834"/>
        <v>0</v>
      </c>
      <c r="EJ72" s="1508">
        <f t="shared" si="834"/>
        <v>0</v>
      </c>
      <c r="EK72" s="1508">
        <f t="shared" si="834"/>
        <v>0</v>
      </c>
      <c r="EL72" s="1508">
        <f t="shared" si="834"/>
        <v>0</v>
      </c>
      <c r="EM72" s="1508">
        <f t="shared" si="834"/>
        <v>0</v>
      </c>
      <c r="EN72" s="1508">
        <f t="shared" ref="DZ72:EO88" si="851">IF(EN$12&lt;$AO72,0,IF(EN$12&lt;=$AU72,IF(EN$12&lt;$AS72,$L72,$AT72),IF(OR(AND(EN$12&lt;$BF72,EN$12&gt;=$BE72),AND(EN$12&lt;$BA72,EN$12&gt;=$AZ72),AND(EN$12&lt;$AV72,EN$12&gt;=$AU72)),0,IF(EN$12&gt;=$BF72,$BG72*$D72/12,IF(EN$12&gt;=$BA72,$BB72*$D72/12,IF(EN$12&gt;=$AV72,$AW72*$D72/12))))))</f>
        <v>0</v>
      </c>
      <c r="EO72" s="1508">
        <f t="shared" si="851"/>
        <v>0</v>
      </c>
      <c r="EP72" s="1508">
        <f t="shared" si="835"/>
        <v>0</v>
      </c>
      <c r="EQ72" s="1508">
        <f t="shared" si="835"/>
        <v>0</v>
      </c>
      <c r="ER72" s="1509">
        <f t="shared" si="835"/>
        <v>0</v>
      </c>
      <c r="ES72" s="1507">
        <f t="shared" si="835"/>
        <v>0</v>
      </c>
      <c r="ET72" s="1508">
        <f t="shared" si="835"/>
        <v>0</v>
      </c>
      <c r="EU72" s="1508">
        <f t="shared" si="835"/>
        <v>0</v>
      </c>
      <c r="EV72" s="1508">
        <f t="shared" si="835"/>
        <v>0</v>
      </c>
      <c r="EW72" s="1508">
        <f t="shared" si="835"/>
        <v>0</v>
      </c>
      <c r="EX72" s="1508">
        <f t="shared" si="835"/>
        <v>0</v>
      </c>
      <c r="EY72" s="1508">
        <f t="shared" si="835"/>
        <v>0</v>
      </c>
      <c r="EZ72" s="1508">
        <f t="shared" si="835"/>
        <v>0</v>
      </c>
      <c r="FA72" s="1508">
        <f t="shared" si="835"/>
        <v>0</v>
      </c>
      <c r="FB72" s="1508">
        <f t="shared" si="835"/>
        <v>0</v>
      </c>
      <c r="FC72" s="1508">
        <f t="shared" si="835"/>
        <v>0</v>
      </c>
      <c r="FD72" s="1509">
        <f t="shared" ref="EP72:FE88" si="852">IF(FD$12&lt;$AO72,0,IF(FD$12&lt;=$AU72,IF(FD$12&lt;$AS72,$L72,$AT72),IF(OR(AND(FD$12&lt;$BF72,FD$12&gt;=$BE72),AND(FD$12&lt;$BA72,FD$12&gt;=$AZ72),AND(FD$12&lt;$AV72,FD$12&gt;=$AU72)),0,IF(FD$12&gt;=$BF72,$BG72*$D72/12,IF(FD$12&gt;=$BA72,$BB72*$D72/12,IF(FD$12&gt;=$AV72,$AW72*$D72/12))))))</f>
        <v>0</v>
      </c>
      <c r="FE72" s="1508">
        <f t="shared" si="852"/>
        <v>0</v>
      </c>
      <c r="FF72" s="1508">
        <f t="shared" si="821"/>
        <v>0</v>
      </c>
      <c r="FG72" s="1508">
        <f t="shared" si="836"/>
        <v>0</v>
      </c>
      <c r="FH72" s="1508">
        <f t="shared" si="836"/>
        <v>0</v>
      </c>
      <c r="FI72" s="1508">
        <f t="shared" si="836"/>
        <v>0</v>
      </c>
      <c r="FJ72" s="1508">
        <f t="shared" si="836"/>
        <v>0</v>
      </c>
      <c r="FK72" s="1508">
        <f t="shared" si="836"/>
        <v>0</v>
      </c>
      <c r="FL72" s="1508">
        <f t="shared" si="836"/>
        <v>0</v>
      </c>
      <c r="FM72" s="1508">
        <f t="shared" si="836"/>
        <v>0</v>
      </c>
      <c r="FN72" s="1508">
        <f t="shared" si="836"/>
        <v>0</v>
      </c>
      <c r="FO72" s="1508">
        <f t="shared" si="836"/>
        <v>0</v>
      </c>
      <c r="FP72" s="1509">
        <f t="shared" si="836"/>
        <v>0</v>
      </c>
      <c r="FQ72" s="1508">
        <f t="shared" si="836"/>
        <v>0</v>
      </c>
      <c r="FR72" s="1508">
        <f t="shared" si="836"/>
        <v>0</v>
      </c>
      <c r="FS72" s="1508">
        <f t="shared" si="836"/>
        <v>0</v>
      </c>
      <c r="FT72" s="1508">
        <f t="shared" si="836"/>
        <v>0</v>
      </c>
      <c r="FU72" s="1508">
        <f t="shared" si="836"/>
        <v>0</v>
      </c>
      <c r="FV72" s="1508">
        <f t="shared" si="836"/>
        <v>0</v>
      </c>
      <c r="FW72" s="1508">
        <f t="shared" si="804"/>
        <v>0</v>
      </c>
      <c r="FX72" s="1508">
        <f t="shared" si="804"/>
        <v>0</v>
      </c>
      <c r="FY72" s="1508">
        <f t="shared" si="804"/>
        <v>0</v>
      </c>
      <c r="FZ72" s="1508">
        <f t="shared" si="804"/>
        <v>0</v>
      </c>
      <c r="GA72" s="1508">
        <f t="shared" si="804"/>
        <v>0</v>
      </c>
      <c r="GB72" s="1509">
        <f t="shared" si="804"/>
        <v>0</v>
      </c>
      <c r="GC72" s="1506"/>
      <c r="GD72" s="1458">
        <f t="shared" si="673"/>
        <v>1</v>
      </c>
      <c r="GE72" s="1510">
        <f t="shared" si="841"/>
        <v>0</v>
      </c>
      <c r="GF72" s="1511">
        <f t="shared" si="841"/>
        <v>0</v>
      </c>
      <c r="GG72" s="1511">
        <f t="shared" si="841"/>
        <v>0</v>
      </c>
      <c r="GH72" s="1511">
        <f t="shared" si="841"/>
        <v>0</v>
      </c>
      <c r="GI72" s="1511">
        <f t="shared" si="841"/>
        <v>0</v>
      </c>
      <c r="GJ72" s="1511">
        <f t="shared" si="841"/>
        <v>0</v>
      </c>
      <c r="GK72" s="1511">
        <f t="shared" si="841"/>
        <v>0</v>
      </c>
      <c r="GL72" s="1511">
        <f t="shared" si="841"/>
        <v>0</v>
      </c>
      <c r="GM72" s="1511">
        <f t="shared" si="841"/>
        <v>0</v>
      </c>
      <c r="GN72" s="1512">
        <f t="shared" si="841"/>
        <v>0</v>
      </c>
      <c r="GO72" s="1513">
        <f t="shared" si="674"/>
        <v>0</v>
      </c>
      <c r="GP72" s="1506"/>
      <c r="GQ72" s="1510">
        <f t="shared" si="838"/>
        <v>0</v>
      </c>
      <c r="GR72" s="1511">
        <f t="shared" si="837"/>
        <v>0</v>
      </c>
      <c r="GS72" s="1511">
        <f t="shared" si="837"/>
        <v>0</v>
      </c>
      <c r="GT72" s="1511">
        <f t="shared" si="837"/>
        <v>0</v>
      </c>
      <c r="GU72" s="1511">
        <f t="shared" si="837"/>
        <v>0</v>
      </c>
      <c r="GV72" s="1511">
        <f t="shared" si="837"/>
        <v>0</v>
      </c>
      <c r="GW72" s="1511">
        <f t="shared" si="837"/>
        <v>0</v>
      </c>
      <c r="GX72" s="1511">
        <f t="shared" si="837"/>
        <v>0</v>
      </c>
      <c r="GY72" s="1511">
        <f t="shared" si="837"/>
        <v>0</v>
      </c>
      <c r="GZ72" s="1512">
        <f t="shared" si="837"/>
        <v>0</v>
      </c>
      <c r="HA72" s="1513">
        <f t="shared" si="675"/>
        <v>0</v>
      </c>
      <c r="HB72" s="1506">
        <f t="shared" si="676"/>
        <v>1</v>
      </c>
      <c r="HC72" s="1506"/>
      <c r="HD72" s="1508">
        <f t="shared" si="677"/>
        <v>0</v>
      </c>
      <c r="HE72" s="1460">
        <f t="shared" si="678"/>
        <v>0</v>
      </c>
      <c r="HF72" s="1460">
        <f t="shared" si="679"/>
        <v>0</v>
      </c>
      <c r="HG72" s="1460">
        <f t="shared" si="680"/>
        <v>0</v>
      </c>
      <c r="HH72" s="1460">
        <f t="shared" si="681"/>
        <v>0</v>
      </c>
      <c r="HI72" s="1460">
        <f t="shared" si="682"/>
        <v>0</v>
      </c>
      <c r="HJ72" s="1460">
        <f t="shared" si="683"/>
        <v>0</v>
      </c>
      <c r="HK72" s="1460">
        <f t="shared" si="684"/>
        <v>0</v>
      </c>
      <c r="HL72" s="1460">
        <f t="shared" si="685"/>
        <v>0</v>
      </c>
      <c r="HM72" s="1460">
        <f t="shared" si="686"/>
        <v>0</v>
      </c>
      <c r="HN72" s="1460">
        <f t="shared" si="687"/>
        <v>0</v>
      </c>
      <c r="HO72" s="1460">
        <f t="shared" si="688"/>
        <v>0</v>
      </c>
      <c r="HP72" s="1460">
        <f t="shared" si="689"/>
        <v>0</v>
      </c>
      <c r="HQ72" s="1460">
        <f t="shared" si="690"/>
        <v>0</v>
      </c>
      <c r="HR72" s="1460">
        <f t="shared" si="691"/>
        <v>0</v>
      </c>
      <c r="HS72" s="1460">
        <f t="shared" si="692"/>
        <v>0</v>
      </c>
      <c r="HT72" s="1460">
        <f t="shared" si="693"/>
        <v>0</v>
      </c>
      <c r="HU72" s="1460">
        <f t="shared" si="694"/>
        <v>0</v>
      </c>
      <c r="HV72" s="1460">
        <f t="shared" si="695"/>
        <v>0</v>
      </c>
      <c r="HW72" s="1460">
        <f t="shared" si="696"/>
        <v>0</v>
      </c>
      <c r="HX72" s="1460">
        <f t="shared" si="697"/>
        <v>0</v>
      </c>
      <c r="HY72" s="1460">
        <f t="shared" si="698"/>
        <v>0</v>
      </c>
      <c r="HZ72" s="1460">
        <f t="shared" si="699"/>
        <v>0</v>
      </c>
      <c r="IA72" s="1460">
        <f t="shared" si="700"/>
        <v>0</v>
      </c>
      <c r="IB72" s="1460">
        <f t="shared" si="701"/>
        <v>0</v>
      </c>
      <c r="IC72" s="1460">
        <f t="shared" si="702"/>
        <v>0</v>
      </c>
      <c r="ID72" s="1460">
        <f t="shared" si="703"/>
        <v>0</v>
      </c>
      <c r="IE72" s="1460">
        <f t="shared" si="704"/>
        <v>0</v>
      </c>
      <c r="IF72" s="1460">
        <f t="shared" si="705"/>
        <v>0</v>
      </c>
      <c r="IG72" s="1460">
        <f t="shared" si="706"/>
        <v>0</v>
      </c>
      <c r="IH72" s="1460">
        <f t="shared" si="707"/>
        <v>0</v>
      </c>
      <c r="II72" s="1460">
        <f t="shared" si="708"/>
        <v>0</v>
      </c>
      <c r="IJ72" s="1460">
        <f t="shared" si="709"/>
        <v>0</v>
      </c>
      <c r="IK72" s="1460">
        <f t="shared" si="710"/>
        <v>0</v>
      </c>
      <c r="IL72" s="1460">
        <f t="shared" si="711"/>
        <v>0</v>
      </c>
      <c r="IM72" s="1460">
        <f t="shared" si="712"/>
        <v>0</v>
      </c>
      <c r="IN72" s="1460">
        <f t="shared" si="713"/>
        <v>0</v>
      </c>
      <c r="IO72" s="1460">
        <f t="shared" si="714"/>
        <v>0</v>
      </c>
      <c r="IP72" s="1460">
        <f t="shared" si="715"/>
        <v>0</v>
      </c>
      <c r="IQ72" s="1460">
        <f t="shared" si="716"/>
        <v>0</v>
      </c>
      <c r="IR72" s="1460">
        <f t="shared" si="717"/>
        <v>0</v>
      </c>
      <c r="IS72" s="1460">
        <f t="shared" si="718"/>
        <v>0</v>
      </c>
      <c r="IT72" s="1460">
        <f t="shared" si="719"/>
        <v>0</v>
      </c>
      <c r="IU72" s="1460">
        <f t="shared" si="720"/>
        <v>0</v>
      </c>
      <c r="IV72" s="1460">
        <f t="shared" si="721"/>
        <v>0</v>
      </c>
      <c r="IW72" s="1460">
        <f t="shared" si="722"/>
        <v>0</v>
      </c>
      <c r="IX72" s="1460">
        <f t="shared" si="723"/>
        <v>0</v>
      </c>
      <c r="IY72" s="1460">
        <f t="shared" si="724"/>
        <v>0</v>
      </c>
      <c r="IZ72" s="1460">
        <f t="shared" si="725"/>
        <v>0</v>
      </c>
      <c r="JA72" s="1460">
        <f t="shared" si="726"/>
        <v>0</v>
      </c>
      <c r="JB72" s="1460">
        <f t="shared" si="727"/>
        <v>0</v>
      </c>
      <c r="JC72" s="1460">
        <f t="shared" si="728"/>
        <v>0</v>
      </c>
      <c r="JD72" s="1460">
        <f t="shared" si="729"/>
        <v>0</v>
      </c>
      <c r="JE72" s="1460">
        <f t="shared" si="730"/>
        <v>0</v>
      </c>
      <c r="JF72" s="1460">
        <f t="shared" si="731"/>
        <v>0</v>
      </c>
      <c r="JG72" s="1460">
        <f t="shared" si="732"/>
        <v>0</v>
      </c>
      <c r="JH72" s="1460">
        <f t="shared" si="733"/>
        <v>0</v>
      </c>
      <c r="JI72" s="1460">
        <f t="shared" si="734"/>
        <v>0</v>
      </c>
      <c r="JJ72" s="1460">
        <f t="shared" si="735"/>
        <v>0</v>
      </c>
      <c r="JK72" s="1460">
        <f t="shared" si="736"/>
        <v>0</v>
      </c>
      <c r="JL72" s="1460">
        <f t="shared" si="737"/>
        <v>0</v>
      </c>
      <c r="JM72" s="1460">
        <f t="shared" si="738"/>
        <v>0</v>
      </c>
      <c r="JN72" s="1460">
        <f t="shared" si="739"/>
        <v>0</v>
      </c>
      <c r="JO72" s="1460">
        <f t="shared" si="740"/>
        <v>0</v>
      </c>
      <c r="JP72" s="1460">
        <f t="shared" si="741"/>
        <v>0</v>
      </c>
      <c r="JQ72" s="1460">
        <f t="shared" si="742"/>
        <v>0</v>
      </c>
      <c r="JR72" s="1460">
        <f t="shared" si="743"/>
        <v>0</v>
      </c>
      <c r="JS72" s="1460">
        <f t="shared" si="744"/>
        <v>0</v>
      </c>
      <c r="JT72" s="1460">
        <f t="shared" si="745"/>
        <v>0</v>
      </c>
      <c r="JU72" s="1460">
        <f t="shared" si="746"/>
        <v>0</v>
      </c>
      <c r="JV72" s="1460">
        <f t="shared" si="747"/>
        <v>0</v>
      </c>
      <c r="JW72" s="1460">
        <f t="shared" si="748"/>
        <v>0</v>
      </c>
      <c r="JX72" s="1460">
        <f t="shared" si="749"/>
        <v>0</v>
      </c>
      <c r="JY72" s="1460">
        <f t="shared" si="750"/>
        <v>0</v>
      </c>
      <c r="JZ72" s="1460">
        <f t="shared" si="751"/>
        <v>0</v>
      </c>
      <c r="KA72" s="1460">
        <f t="shared" si="752"/>
        <v>0</v>
      </c>
      <c r="KB72" s="1460">
        <f t="shared" si="753"/>
        <v>0</v>
      </c>
      <c r="KC72" s="1460">
        <f t="shared" si="754"/>
        <v>0</v>
      </c>
      <c r="KD72" s="1460">
        <f t="shared" si="755"/>
        <v>0</v>
      </c>
      <c r="KE72" s="1460">
        <f t="shared" si="756"/>
        <v>0</v>
      </c>
      <c r="KF72" s="1460">
        <f t="shared" si="757"/>
        <v>0</v>
      </c>
      <c r="KG72" s="1460">
        <f t="shared" si="758"/>
        <v>0</v>
      </c>
      <c r="KH72" s="1460">
        <f t="shared" si="759"/>
        <v>0</v>
      </c>
      <c r="KI72" s="1460">
        <f t="shared" si="760"/>
        <v>0</v>
      </c>
      <c r="KJ72" s="1460">
        <f t="shared" si="761"/>
        <v>0</v>
      </c>
      <c r="KK72" s="1460">
        <f t="shared" si="762"/>
        <v>0</v>
      </c>
      <c r="KL72" s="1460">
        <f t="shared" si="763"/>
        <v>0</v>
      </c>
      <c r="KM72" s="1460">
        <f t="shared" si="764"/>
        <v>0</v>
      </c>
      <c r="KN72" s="1460">
        <f t="shared" si="765"/>
        <v>0</v>
      </c>
      <c r="KO72" s="1460">
        <f t="shared" si="766"/>
        <v>0</v>
      </c>
      <c r="KP72" s="1460">
        <f t="shared" si="767"/>
        <v>0</v>
      </c>
      <c r="KQ72" s="1460">
        <f t="shared" si="768"/>
        <v>0</v>
      </c>
      <c r="KR72" s="1460">
        <f t="shared" si="769"/>
        <v>0</v>
      </c>
      <c r="KS72" s="1460">
        <f t="shared" si="770"/>
        <v>0</v>
      </c>
      <c r="KT72" s="1460">
        <f t="shared" si="771"/>
        <v>0</v>
      </c>
      <c r="KU72" s="1460">
        <f t="shared" si="772"/>
        <v>0</v>
      </c>
      <c r="KV72" s="1460">
        <f t="shared" si="773"/>
        <v>0</v>
      </c>
      <c r="KW72" s="1460">
        <f t="shared" si="774"/>
        <v>0</v>
      </c>
      <c r="KX72" s="1460">
        <f t="shared" si="775"/>
        <v>0</v>
      </c>
      <c r="KY72" s="1460">
        <f t="shared" si="776"/>
        <v>0</v>
      </c>
      <c r="KZ72" s="1460">
        <f t="shared" si="777"/>
        <v>0</v>
      </c>
      <c r="LA72" s="1460">
        <f t="shared" si="778"/>
        <v>0</v>
      </c>
      <c r="LB72" s="1460">
        <f t="shared" si="779"/>
        <v>0</v>
      </c>
      <c r="LC72" s="1460">
        <f t="shared" si="780"/>
        <v>0</v>
      </c>
      <c r="LD72" s="1460">
        <f t="shared" si="781"/>
        <v>0</v>
      </c>
      <c r="LE72" s="1460">
        <f t="shared" si="782"/>
        <v>0</v>
      </c>
      <c r="LF72" s="1460">
        <f t="shared" si="783"/>
        <v>0</v>
      </c>
      <c r="LG72" s="1460">
        <f t="shared" si="784"/>
        <v>0</v>
      </c>
      <c r="LH72" s="1460">
        <f t="shared" si="785"/>
        <v>0</v>
      </c>
      <c r="LI72" s="1460">
        <f t="shared" si="786"/>
        <v>0</v>
      </c>
      <c r="LJ72" s="1460">
        <f t="shared" si="787"/>
        <v>0</v>
      </c>
      <c r="LK72" s="1460">
        <f t="shared" si="788"/>
        <v>0</v>
      </c>
      <c r="LL72" s="1460">
        <f t="shared" si="789"/>
        <v>0</v>
      </c>
      <c r="LM72" s="1460">
        <f t="shared" si="790"/>
        <v>0</v>
      </c>
      <c r="LN72" s="1460">
        <f t="shared" si="791"/>
        <v>0</v>
      </c>
      <c r="LO72" s="1460">
        <f t="shared" si="792"/>
        <v>0</v>
      </c>
      <c r="LP72" s="1460">
        <f t="shared" si="793"/>
        <v>0</v>
      </c>
      <c r="LQ72" s="1460">
        <f t="shared" si="794"/>
        <v>0</v>
      </c>
      <c r="LR72" s="1460">
        <f t="shared" si="795"/>
        <v>0</v>
      </c>
      <c r="LS72" s="1460">
        <f t="shared" si="796"/>
        <v>0</v>
      </c>
      <c r="LW72" s="1467">
        <f t="shared" si="797"/>
        <v>0</v>
      </c>
      <c r="LX72" s="1467">
        <f t="shared" si="798"/>
        <v>0</v>
      </c>
      <c r="LY72" s="1467">
        <f t="shared" si="799"/>
        <v>0</v>
      </c>
      <c r="LZ72" s="1467">
        <f t="shared" si="800"/>
        <v>0</v>
      </c>
      <c r="MA72" s="1506"/>
      <c r="MB72" s="1460">
        <f t="shared" si="801"/>
        <v>0</v>
      </c>
      <c r="MC72" s="1460">
        <f t="shared" si="840"/>
        <v>0</v>
      </c>
      <c r="MD72" s="1460">
        <f t="shared" si="840"/>
        <v>0</v>
      </c>
      <c r="ME72" s="1460">
        <f t="shared" si="840"/>
        <v>0</v>
      </c>
      <c r="MF72" s="1460">
        <f t="shared" si="840"/>
        <v>0</v>
      </c>
      <c r="MG72" s="1460">
        <f t="shared" si="840"/>
        <v>0</v>
      </c>
      <c r="MH72" s="1460">
        <f t="shared" si="840"/>
        <v>0</v>
      </c>
      <c r="MI72" s="1460">
        <f t="shared" si="840"/>
        <v>0</v>
      </c>
      <c r="MJ72" s="1460">
        <f t="shared" si="840"/>
        <v>0</v>
      </c>
      <c r="MK72" s="1460">
        <f t="shared" si="840"/>
        <v>0</v>
      </c>
      <c r="ML72" s="1460">
        <f t="shared" si="840"/>
        <v>0</v>
      </c>
      <c r="MM72" s="1460">
        <f t="shared" si="840"/>
        <v>0</v>
      </c>
      <c r="MN72" s="1460">
        <f t="shared" si="840"/>
        <v>0</v>
      </c>
      <c r="MO72" s="1460">
        <f t="shared" si="840"/>
        <v>0</v>
      </c>
      <c r="MP72" s="1460">
        <f t="shared" si="840"/>
        <v>0</v>
      </c>
      <c r="MQ72" s="1460">
        <f t="shared" si="840"/>
        <v>0</v>
      </c>
      <c r="MR72" s="1460">
        <f t="shared" si="840"/>
        <v>0</v>
      </c>
      <c r="MS72" s="1460">
        <f t="shared" si="845"/>
        <v>0</v>
      </c>
      <c r="MT72" s="1460">
        <f t="shared" si="845"/>
        <v>0</v>
      </c>
      <c r="MU72" s="1460">
        <f t="shared" si="845"/>
        <v>0</v>
      </c>
      <c r="MV72" s="1460">
        <f t="shared" si="845"/>
        <v>0</v>
      </c>
      <c r="MW72" s="1460">
        <f t="shared" si="845"/>
        <v>0</v>
      </c>
      <c r="MX72" s="1460">
        <f t="shared" si="845"/>
        <v>0</v>
      </c>
      <c r="MY72" s="1460">
        <f t="shared" si="845"/>
        <v>0</v>
      </c>
      <c r="MZ72" s="1460">
        <f t="shared" si="845"/>
        <v>0</v>
      </c>
      <c r="NA72" s="1460">
        <f t="shared" si="845"/>
        <v>0</v>
      </c>
      <c r="NB72" s="1460">
        <f t="shared" si="845"/>
        <v>0</v>
      </c>
      <c r="NC72" s="1460">
        <f t="shared" si="845"/>
        <v>0</v>
      </c>
      <c r="ND72" s="1460">
        <f t="shared" si="845"/>
        <v>0</v>
      </c>
      <c r="NE72" s="1460">
        <f t="shared" si="845"/>
        <v>0</v>
      </c>
      <c r="NF72" s="1460">
        <f t="shared" si="845"/>
        <v>0</v>
      </c>
      <c r="NG72" s="1460">
        <f t="shared" si="845"/>
        <v>0</v>
      </c>
      <c r="NH72" s="1460">
        <f t="shared" si="845"/>
        <v>0</v>
      </c>
      <c r="NI72" s="1460">
        <f t="shared" si="846"/>
        <v>0</v>
      </c>
      <c r="NJ72" s="1460">
        <f t="shared" si="846"/>
        <v>0</v>
      </c>
      <c r="NK72" s="1460">
        <f t="shared" si="846"/>
        <v>0</v>
      </c>
      <c r="NL72" s="1460">
        <f t="shared" si="846"/>
        <v>0</v>
      </c>
      <c r="NM72" s="1460">
        <f t="shared" si="846"/>
        <v>0</v>
      </c>
      <c r="NN72" s="1460">
        <f t="shared" si="846"/>
        <v>0</v>
      </c>
      <c r="NO72" s="1460">
        <f t="shared" si="846"/>
        <v>0</v>
      </c>
      <c r="NP72" s="1460">
        <f t="shared" si="846"/>
        <v>0</v>
      </c>
      <c r="NQ72" s="1460">
        <f t="shared" si="846"/>
        <v>0</v>
      </c>
      <c r="NR72" s="1460">
        <f t="shared" si="846"/>
        <v>0</v>
      </c>
      <c r="NS72" s="1460">
        <f t="shared" si="846"/>
        <v>0</v>
      </c>
      <c r="NT72" s="1460">
        <f t="shared" si="846"/>
        <v>0</v>
      </c>
      <c r="NU72" s="1460">
        <f t="shared" si="846"/>
        <v>0</v>
      </c>
      <c r="NV72" s="1460">
        <f t="shared" si="846"/>
        <v>0</v>
      </c>
      <c r="NW72" s="1460">
        <f t="shared" si="846"/>
        <v>0</v>
      </c>
      <c r="NX72" s="1460">
        <f t="shared" si="846"/>
        <v>0</v>
      </c>
      <c r="NY72" s="1460">
        <f t="shared" si="847"/>
        <v>0</v>
      </c>
      <c r="NZ72" s="1460">
        <f t="shared" si="847"/>
        <v>0</v>
      </c>
      <c r="OA72" s="1460">
        <f t="shared" si="847"/>
        <v>0</v>
      </c>
      <c r="OB72" s="1460">
        <f t="shared" si="847"/>
        <v>0</v>
      </c>
      <c r="OC72" s="1460">
        <f t="shared" si="847"/>
        <v>0</v>
      </c>
      <c r="OD72" s="1460">
        <f t="shared" si="847"/>
        <v>0</v>
      </c>
      <c r="OE72" s="1460">
        <f t="shared" si="847"/>
        <v>0</v>
      </c>
      <c r="OF72" s="1460">
        <f t="shared" si="847"/>
        <v>0</v>
      </c>
      <c r="OG72" s="1460">
        <f t="shared" si="847"/>
        <v>0</v>
      </c>
      <c r="OH72" s="1460">
        <f t="shared" si="847"/>
        <v>0</v>
      </c>
      <c r="OI72" s="1460">
        <f t="shared" si="847"/>
        <v>0</v>
      </c>
      <c r="OJ72" s="1460">
        <f t="shared" si="847"/>
        <v>0</v>
      </c>
      <c r="OK72" s="1460">
        <f t="shared" si="847"/>
        <v>0</v>
      </c>
      <c r="OL72" s="1460">
        <f t="shared" si="847"/>
        <v>0</v>
      </c>
      <c r="OM72" s="1460">
        <f t="shared" si="847"/>
        <v>0</v>
      </c>
      <c r="ON72" s="1460">
        <f t="shared" si="847"/>
        <v>0</v>
      </c>
      <c r="OO72" s="1460">
        <f t="shared" si="813"/>
        <v>0</v>
      </c>
      <c r="OP72" s="1460">
        <f t="shared" si="842"/>
        <v>0</v>
      </c>
      <c r="OQ72" s="1460">
        <f t="shared" si="842"/>
        <v>0</v>
      </c>
      <c r="OR72" s="1460">
        <f t="shared" si="842"/>
        <v>0</v>
      </c>
      <c r="OS72" s="1460">
        <f t="shared" si="842"/>
        <v>0</v>
      </c>
      <c r="OT72" s="1460">
        <f t="shared" si="842"/>
        <v>0</v>
      </c>
      <c r="OU72" s="1460">
        <f t="shared" si="842"/>
        <v>0</v>
      </c>
      <c r="OV72" s="1460">
        <f t="shared" si="842"/>
        <v>0</v>
      </c>
      <c r="OW72" s="1460">
        <f t="shared" si="842"/>
        <v>0</v>
      </c>
      <c r="OX72" s="1460">
        <f t="shared" si="842"/>
        <v>0</v>
      </c>
      <c r="OY72" s="1460">
        <f t="shared" si="842"/>
        <v>0</v>
      </c>
      <c r="OZ72" s="1460">
        <f t="shared" si="842"/>
        <v>0</v>
      </c>
      <c r="PA72" s="1460">
        <f t="shared" si="842"/>
        <v>0</v>
      </c>
      <c r="PB72" s="1460">
        <f t="shared" si="842"/>
        <v>0</v>
      </c>
      <c r="PC72" s="1460">
        <f t="shared" si="842"/>
        <v>0</v>
      </c>
      <c r="PD72" s="1460">
        <f t="shared" si="842"/>
        <v>0</v>
      </c>
      <c r="PE72" s="1460">
        <f t="shared" si="842"/>
        <v>0</v>
      </c>
      <c r="PF72" s="1460">
        <f t="shared" si="843"/>
        <v>0</v>
      </c>
      <c r="PG72" s="1460">
        <f t="shared" si="843"/>
        <v>0</v>
      </c>
      <c r="PH72" s="1460">
        <f t="shared" si="843"/>
        <v>0</v>
      </c>
      <c r="PI72" s="1460">
        <f t="shared" si="843"/>
        <v>0</v>
      </c>
      <c r="PJ72" s="1460">
        <f t="shared" si="843"/>
        <v>0</v>
      </c>
      <c r="PK72" s="1460">
        <f t="shared" si="843"/>
        <v>0</v>
      </c>
      <c r="PL72" s="1460">
        <f t="shared" si="843"/>
        <v>0</v>
      </c>
      <c r="PM72" s="1460">
        <f t="shared" si="843"/>
        <v>0</v>
      </c>
      <c r="PN72" s="1460">
        <f t="shared" si="843"/>
        <v>0</v>
      </c>
      <c r="PO72" s="1460">
        <f t="shared" si="843"/>
        <v>0</v>
      </c>
      <c r="PP72" s="1460">
        <f t="shared" si="843"/>
        <v>0</v>
      </c>
      <c r="PQ72" s="1460">
        <f t="shared" si="843"/>
        <v>0</v>
      </c>
      <c r="PR72" s="1460">
        <f t="shared" si="843"/>
        <v>0</v>
      </c>
      <c r="PS72" s="1460">
        <f t="shared" si="843"/>
        <v>0</v>
      </c>
      <c r="PT72" s="1460">
        <f t="shared" si="843"/>
        <v>0</v>
      </c>
      <c r="PU72" s="1460">
        <f t="shared" si="843"/>
        <v>0</v>
      </c>
      <c r="PV72" s="1460">
        <f t="shared" si="844"/>
        <v>0</v>
      </c>
      <c r="PW72" s="1460">
        <f t="shared" si="844"/>
        <v>0</v>
      </c>
      <c r="PX72" s="1460">
        <f t="shared" si="844"/>
        <v>0</v>
      </c>
      <c r="PY72" s="1460">
        <f t="shared" si="844"/>
        <v>0</v>
      </c>
      <c r="PZ72" s="1460">
        <f t="shared" si="844"/>
        <v>0</v>
      </c>
      <c r="QA72" s="1460">
        <f t="shared" si="844"/>
        <v>0</v>
      </c>
      <c r="QB72" s="1460">
        <f t="shared" si="844"/>
        <v>0</v>
      </c>
      <c r="QC72" s="1460">
        <f t="shared" si="844"/>
        <v>0</v>
      </c>
      <c r="QD72" s="1460">
        <f t="shared" si="844"/>
        <v>0</v>
      </c>
      <c r="QE72" s="1460">
        <f t="shared" si="844"/>
        <v>0</v>
      </c>
      <c r="QF72" s="1460">
        <f t="shared" si="844"/>
        <v>0</v>
      </c>
      <c r="QG72" s="1460">
        <f t="shared" si="844"/>
        <v>0</v>
      </c>
      <c r="QH72" s="1460">
        <f t="shared" si="844"/>
        <v>0</v>
      </c>
      <c r="QI72" s="1460">
        <f t="shared" si="844"/>
        <v>0</v>
      </c>
      <c r="QJ72" s="1460">
        <f t="shared" si="844"/>
        <v>0</v>
      </c>
      <c r="QK72" s="1460">
        <f t="shared" si="844"/>
        <v>0</v>
      </c>
      <c r="QL72" s="1460">
        <f t="shared" si="809"/>
        <v>0</v>
      </c>
      <c r="QM72" s="1460">
        <f t="shared" si="809"/>
        <v>0</v>
      </c>
      <c r="QN72" s="1460">
        <f t="shared" si="809"/>
        <v>0</v>
      </c>
      <c r="QO72" s="1460">
        <f t="shared" si="809"/>
        <v>0</v>
      </c>
      <c r="QP72" s="1460">
        <f t="shared" si="809"/>
        <v>0</v>
      </c>
      <c r="QQ72" s="1460">
        <f t="shared" si="809"/>
        <v>0</v>
      </c>
    </row>
    <row r="73" spans="1:459" s="1466" customFormat="1" ht="22.5" customHeight="1">
      <c r="A73" s="1468"/>
      <c r="B73" s="1469"/>
      <c r="C73" s="1469"/>
      <c r="D73" s="1470"/>
      <c r="E73" s="1471"/>
      <c r="F73" s="1472"/>
      <c r="G73" s="1472"/>
      <c r="H73" s="1473">
        <f t="shared" si="639"/>
        <v>0</v>
      </c>
      <c r="I73" s="1474">
        <v>0</v>
      </c>
      <c r="J73" s="1475">
        <f t="shared" si="437"/>
        <v>0</v>
      </c>
      <c r="K73" s="1476">
        <v>0</v>
      </c>
      <c r="L73" s="1477">
        <f t="shared" si="640"/>
        <v>0</v>
      </c>
      <c r="M73" s="1477">
        <f t="shared" si="641"/>
        <v>0</v>
      </c>
      <c r="N73" s="1478"/>
      <c r="O73" s="1479">
        <v>0</v>
      </c>
      <c r="P73" s="1480">
        <v>0</v>
      </c>
      <c r="Q73" s="1828">
        <v>0</v>
      </c>
      <c r="R73" s="1831">
        <f t="shared" si="642"/>
        <v>0</v>
      </c>
      <c r="S73" s="1481">
        <f>IF(AND(SUM(O73:Q73)=0,N73="NNN"),MIN('Operating History and Pro Forma'!$M$33,'Operating History and Pro Forma'!$T$15)*D73,SUM(O73:Q73)*D73)</f>
        <v>0</v>
      </c>
      <c r="T73" s="1482">
        <f t="shared" si="643"/>
        <v>0</v>
      </c>
      <c r="U73" s="1483">
        <f t="shared" si="644"/>
        <v>0</v>
      </c>
      <c r="V73" s="1480"/>
      <c r="W73" s="1514"/>
      <c r="X73" s="1486" t="str">
        <f t="shared" si="645"/>
        <v/>
      </c>
      <c r="Y73" s="1487">
        <f t="shared" si="646"/>
        <v>0</v>
      </c>
      <c r="Z73" s="1488"/>
      <c r="AA73" s="1488"/>
      <c r="AB73" s="1488"/>
      <c r="AC73" s="1488"/>
      <c r="AD73" s="1489">
        <f t="shared" si="647"/>
        <v>0</v>
      </c>
      <c r="AE73" s="1490" t="str">
        <f t="shared" si="648"/>
        <v/>
      </c>
      <c r="AF73" s="1491">
        <f t="shared" si="649"/>
        <v>0</v>
      </c>
      <c r="AG73" s="1492">
        <f t="shared" si="650"/>
        <v>0</v>
      </c>
      <c r="AH73" s="1493">
        <f t="shared" si="802"/>
        <v>0</v>
      </c>
      <c r="AI73" s="1493">
        <f t="shared" si="802"/>
        <v>0</v>
      </c>
      <c r="AJ73" s="1494">
        <f t="shared" si="802"/>
        <v>0</v>
      </c>
      <c r="AK73" s="1494">
        <f t="shared" ref="AH73:AM115" si="853">IFERROR(VLOOKUP(LEFT($E73,1),$A$7:$I$11,MATCH(AK$13,$A$6:$I$6,0),0),0)</f>
        <v>0</v>
      </c>
      <c r="AL73" s="1495">
        <f t="shared" si="853"/>
        <v>0</v>
      </c>
      <c r="AM73" s="1496">
        <f t="shared" si="853"/>
        <v>0</v>
      </c>
      <c r="AN73" s="1497">
        <f t="shared" si="399"/>
        <v>0</v>
      </c>
      <c r="AO73" s="1498">
        <f t="shared" si="443"/>
        <v>0</v>
      </c>
      <c r="AP73" s="1499">
        <f t="shared" si="651"/>
        <v>0</v>
      </c>
      <c r="AQ73" s="1500">
        <f t="shared" si="652"/>
        <v>0</v>
      </c>
      <c r="AR73" s="1501">
        <f t="shared" si="653"/>
        <v>0</v>
      </c>
      <c r="AS73" s="1498">
        <f t="shared" si="403"/>
        <v>0</v>
      </c>
      <c r="AT73" s="1501">
        <f t="shared" si="654"/>
        <v>0</v>
      </c>
      <c r="AU73" s="1498">
        <f t="shared" si="655"/>
        <v>1</v>
      </c>
      <c r="AV73" s="1498">
        <f t="shared" si="656"/>
        <v>2</v>
      </c>
      <c r="AW73" s="1499">
        <f t="shared" si="657"/>
        <v>0</v>
      </c>
      <c r="AX73" s="1502">
        <f t="shared" si="658"/>
        <v>0</v>
      </c>
      <c r="AY73" s="1503">
        <f t="shared" si="659"/>
        <v>0</v>
      </c>
      <c r="AZ73" s="1498">
        <f t="shared" si="660"/>
        <v>2</v>
      </c>
      <c r="BA73" s="1498">
        <f t="shared" si="661"/>
        <v>3</v>
      </c>
      <c r="BB73" s="1499">
        <f t="shared" si="662"/>
        <v>0</v>
      </c>
      <c r="BC73" s="1502">
        <f t="shared" si="663"/>
        <v>0</v>
      </c>
      <c r="BD73" s="1503">
        <f t="shared" si="664"/>
        <v>0</v>
      </c>
      <c r="BE73" s="1498">
        <f t="shared" si="665"/>
        <v>3</v>
      </c>
      <c r="BF73" s="1498">
        <f t="shared" si="666"/>
        <v>4</v>
      </c>
      <c r="BG73" s="1499">
        <f t="shared" si="667"/>
        <v>0</v>
      </c>
      <c r="BH73" s="1502">
        <f t="shared" si="668"/>
        <v>0</v>
      </c>
      <c r="BI73" s="1502">
        <f t="shared" si="669"/>
        <v>0</v>
      </c>
      <c r="BJ73" s="1504">
        <f t="shared" si="670"/>
        <v>1900</v>
      </c>
      <c r="BK73" s="1505" t="str">
        <f t="shared" si="671"/>
        <v/>
      </c>
      <c r="BL73" s="1506"/>
      <c r="BM73" s="1507">
        <f t="shared" si="672"/>
        <v>0</v>
      </c>
      <c r="BN73" s="1508">
        <f t="shared" si="839"/>
        <v>0</v>
      </c>
      <c r="BO73" s="1508">
        <f t="shared" si="839"/>
        <v>0</v>
      </c>
      <c r="BP73" s="1508">
        <f t="shared" si="839"/>
        <v>0</v>
      </c>
      <c r="BQ73" s="1508">
        <f t="shared" si="839"/>
        <v>0</v>
      </c>
      <c r="BR73" s="1508">
        <f t="shared" si="839"/>
        <v>0</v>
      </c>
      <c r="BS73" s="1508">
        <f t="shared" si="839"/>
        <v>0</v>
      </c>
      <c r="BT73" s="1508">
        <f t="shared" si="839"/>
        <v>0</v>
      </c>
      <c r="BU73" s="1508">
        <f t="shared" si="839"/>
        <v>0</v>
      </c>
      <c r="BV73" s="1508">
        <f t="shared" si="839"/>
        <v>0</v>
      </c>
      <c r="BW73" s="1508">
        <f t="shared" si="839"/>
        <v>0</v>
      </c>
      <c r="BX73" s="1508">
        <f t="shared" si="839"/>
        <v>0</v>
      </c>
      <c r="BY73" s="1507">
        <f t="shared" si="839"/>
        <v>0</v>
      </c>
      <c r="BZ73" s="1508">
        <f t="shared" si="839"/>
        <v>0</v>
      </c>
      <c r="CA73" s="1508">
        <f t="shared" si="839"/>
        <v>0</v>
      </c>
      <c r="CB73" s="1508">
        <f t="shared" si="839"/>
        <v>0</v>
      </c>
      <c r="CC73" s="1508">
        <f t="shared" si="839"/>
        <v>0</v>
      </c>
      <c r="CD73" s="1508">
        <f t="shared" si="848"/>
        <v>0</v>
      </c>
      <c r="CE73" s="1508">
        <f t="shared" si="848"/>
        <v>0</v>
      </c>
      <c r="CF73" s="1508">
        <f t="shared" si="848"/>
        <v>0</v>
      </c>
      <c r="CG73" s="1508">
        <f t="shared" si="848"/>
        <v>0</v>
      </c>
      <c r="CH73" s="1508">
        <f t="shared" si="848"/>
        <v>0</v>
      </c>
      <c r="CI73" s="1508">
        <f t="shared" si="848"/>
        <v>0</v>
      </c>
      <c r="CJ73" s="1509">
        <f t="shared" si="848"/>
        <v>0</v>
      </c>
      <c r="CK73" s="1507">
        <f t="shared" si="848"/>
        <v>0</v>
      </c>
      <c r="CL73" s="1508">
        <f t="shared" si="848"/>
        <v>0</v>
      </c>
      <c r="CM73" s="1508">
        <f t="shared" si="848"/>
        <v>0</v>
      </c>
      <c r="CN73" s="1508">
        <f t="shared" si="848"/>
        <v>0</v>
      </c>
      <c r="CO73" s="1508">
        <f t="shared" si="848"/>
        <v>0</v>
      </c>
      <c r="CP73" s="1508">
        <f t="shared" si="848"/>
        <v>0</v>
      </c>
      <c r="CQ73" s="1508">
        <f t="shared" si="848"/>
        <v>0</v>
      </c>
      <c r="CR73" s="1508">
        <f t="shared" si="848"/>
        <v>0</v>
      </c>
      <c r="CS73" s="1508">
        <f t="shared" si="848"/>
        <v>0</v>
      </c>
      <c r="CT73" s="1508">
        <f t="shared" si="849"/>
        <v>0</v>
      </c>
      <c r="CU73" s="1508">
        <f t="shared" si="849"/>
        <v>0</v>
      </c>
      <c r="CV73" s="1509">
        <f t="shared" si="849"/>
        <v>0</v>
      </c>
      <c r="CW73" s="1508">
        <f t="shared" si="849"/>
        <v>0</v>
      </c>
      <c r="CX73" s="1508">
        <f t="shared" si="849"/>
        <v>0</v>
      </c>
      <c r="CY73" s="1508">
        <f t="shared" si="849"/>
        <v>0</v>
      </c>
      <c r="CZ73" s="1508">
        <f t="shared" si="849"/>
        <v>0</v>
      </c>
      <c r="DA73" s="1508">
        <f t="shared" si="849"/>
        <v>0</v>
      </c>
      <c r="DB73" s="1508">
        <f t="shared" si="849"/>
        <v>0</v>
      </c>
      <c r="DC73" s="1508">
        <f t="shared" si="849"/>
        <v>0</v>
      </c>
      <c r="DD73" s="1508">
        <f t="shared" si="849"/>
        <v>0</v>
      </c>
      <c r="DE73" s="1508">
        <f t="shared" si="849"/>
        <v>0</v>
      </c>
      <c r="DF73" s="1508">
        <f t="shared" si="849"/>
        <v>0</v>
      </c>
      <c r="DG73" s="1508">
        <f t="shared" si="849"/>
        <v>0</v>
      </c>
      <c r="DH73" s="1509">
        <f t="shared" si="849"/>
        <v>0</v>
      </c>
      <c r="DI73" s="1508">
        <f t="shared" si="849"/>
        <v>0</v>
      </c>
      <c r="DJ73" s="1508">
        <f t="shared" si="850"/>
        <v>0</v>
      </c>
      <c r="DK73" s="1508">
        <f t="shared" si="850"/>
        <v>0</v>
      </c>
      <c r="DL73" s="1508">
        <f t="shared" si="850"/>
        <v>0</v>
      </c>
      <c r="DM73" s="1508">
        <f t="shared" si="850"/>
        <v>0</v>
      </c>
      <c r="DN73" s="1508">
        <f t="shared" si="850"/>
        <v>0</v>
      </c>
      <c r="DO73" s="1508">
        <f t="shared" si="850"/>
        <v>0</v>
      </c>
      <c r="DP73" s="1508">
        <f t="shared" si="850"/>
        <v>0</v>
      </c>
      <c r="DQ73" s="1508">
        <f t="shared" si="850"/>
        <v>0</v>
      </c>
      <c r="DR73" s="1508">
        <f t="shared" si="850"/>
        <v>0</v>
      </c>
      <c r="DS73" s="1508">
        <f t="shared" si="850"/>
        <v>0</v>
      </c>
      <c r="DT73" s="1509">
        <f t="shared" si="850"/>
        <v>0</v>
      </c>
      <c r="DU73" s="1507">
        <f t="shared" si="850"/>
        <v>0</v>
      </c>
      <c r="DV73" s="1508">
        <f t="shared" si="850"/>
        <v>0</v>
      </c>
      <c r="DW73" s="1508">
        <f t="shared" si="850"/>
        <v>0</v>
      </c>
      <c r="DX73" s="1508">
        <f t="shared" si="850"/>
        <v>0</v>
      </c>
      <c r="DY73" s="1508">
        <f t="shared" si="850"/>
        <v>0</v>
      </c>
      <c r="DZ73" s="1508">
        <f t="shared" si="851"/>
        <v>0</v>
      </c>
      <c r="EA73" s="1508">
        <f t="shared" si="851"/>
        <v>0</v>
      </c>
      <c r="EB73" s="1508">
        <f t="shared" si="851"/>
        <v>0</v>
      </c>
      <c r="EC73" s="1508">
        <f t="shared" si="851"/>
        <v>0</v>
      </c>
      <c r="ED73" s="1508">
        <f t="shared" si="851"/>
        <v>0</v>
      </c>
      <c r="EE73" s="1508">
        <f t="shared" si="851"/>
        <v>0</v>
      </c>
      <c r="EF73" s="1508">
        <f t="shared" si="851"/>
        <v>0</v>
      </c>
      <c r="EG73" s="1507">
        <f t="shared" si="851"/>
        <v>0</v>
      </c>
      <c r="EH73" s="1508">
        <f t="shared" si="851"/>
        <v>0</v>
      </c>
      <c r="EI73" s="1508">
        <f t="shared" si="851"/>
        <v>0</v>
      </c>
      <c r="EJ73" s="1508">
        <f t="shared" si="851"/>
        <v>0</v>
      </c>
      <c r="EK73" s="1508">
        <f t="shared" si="851"/>
        <v>0</v>
      </c>
      <c r="EL73" s="1508">
        <f t="shared" si="851"/>
        <v>0</v>
      </c>
      <c r="EM73" s="1508">
        <f t="shared" si="851"/>
        <v>0</v>
      </c>
      <c r="EN73" s="1508">
        <f t="shared" si="851"/>
        <v>0</v>
      </c>
      <c r="EO73" s="1508">
        <f t="shared" si="851"/>
        <v>0</v>
      </c>
      <c r="EP73" s="1508">
        <f t="shared" si="852"/>
        <v>0</v>
      </c>
      <c r="EQ73" s="1508">
        <f t="shared" si="852"/>
        <v>0</v>
      </c>
      <c r="ER73" s="1509">
        <f t="shared" si="852"/>
        <v>0</v>
      </c>
      <c r="ES73" s="1507">
        <f t="shared" si="852"/>
        <v>0</v>
      </c>
      <c r="ET73" s="1508">
        <f t="shared" si="852"/>
        <v>0</v>
      </c>
      <c r="EU73" s="1508">
        <f t="shared" si="852"/>
        <v>0</v>
      </c>
      <c r="EV73" s="1508">
        <f t="shared" si="852"/>
        <v>0</v>
      </c>
      <c r="EW73" s="1508">
        <f t="shared" si="852"/>
        <v>0</v>
      </c>
      <c r="EX73" s="1508">
        <f t="shared" si="852"/>
        <v>0</v>
      </c>
      <c r="EY73" s="1508">
        <f t="shared" si="852"/>
        <v>0</v>
      </c>
      <c r="EZ73" s="1508">
        <f t="shared" si="852"/>
        <v>0</v>
      </c>
      <c r="FA73" s="1508">
        <f t="shared" si="852"/>
        <v>0</v>
      </c>
      <c r="FB73" s="1508">
        <f t="shared" si="852"/>
        <v>0</v>
      </c>
      <c r="FC73" s="1508">
        <f t="shared" si="852"/>
        <v>0</v>
      </c>
      <c r="FD73" s="1509">
        <f t="shared" si="852"/>
        <v>0</v>
      </c>
      <c r="FE73" s="1508">
        <f t="shared" si="852"/>
        <v>0</v>
      </c>
      <c r="FF73" s="1508">
        <f t="shared" si="821"/>
        <v>0</v>
      </c>
      <c r="FG73" s="1508">
        <f t="shared" si="836"/>
        <v>0</v>
      </c>
      <c r="FH73" s="1508">
        <f t="shared" si="836"/>
        <v>0</v>
      </c>
      <c r="FI73" s="1508">
        <f t="shared" si="836"/>
        <v>0</v>
      </c>
      <c r="FJ73" s="1508">
        <f t="shared" si="836"/>
        <v>0</v>
      </c>
      <c r="FK73" s="1508">
        <f t="shared" si="836"/>
        <v>0</v>
      </c>
      <c r="FL73" s="1508">
        <f t="shared" si="836"/>
        <v>0</v>
      </c>
      <c r="FM73" s="1508">
        <f t="shared" si="836"/>
        <v>0</v>
      </c>
      <c r="FN73" s="1508">
        <f t="shared" si="836"/>
        <v>0</v>
      </c>
      <c r="FO73" s="1508">
        <f t="shared" si="836"/>
        <v>0</v>
      </c>
      <c r="FP73" s="1509">
        <f t="shared" si="836"/>
        <v>0</v>
      </c>
      <c r="FQ73" s="1508">
        <f t="shared" si="836"/>
        <v>0</v>
      </c>
      <c r="FR73" s="1508">
        <f t="shared" si="836"/>
        <v>0</v>
      </c>
      <c r="FS73" s="1508">
        <f t="shared" si="836"/>
        <v>0</v>
      </c>
      <c r="FT73" s="1508">
        <f t="shared" ref="FG73:FV89" si="854">IF(FT$12&lt;$AO73,0,IF(FT$12&lt;=$AU73,IF(FT$12&lt;$AS73,$L73,$AT73),IF(OR(AND(FT$12&lt;$BF73,FT$12&gt;=$BE73),AND(FT$12&lt;$BA73,FT$12&gt;=$AZ73),AND(FT$12&lt;$AV73,FT$12&gt;=$AU73)),0,IF(FT$12&gt;=$BF73,$BG73*$D73/12,IF(FT$12&gt;=$BA73,$BB73*$D73/12,IF(FT$12&gt;=$AV73,$AW73*$D73/12))))))</f>
        <v>0</v>
      </c>
      <c r="FU73" s="1508">
        <f t="shared" si="854"/>
        <v>0</v>
      </c>
      <c r="FV73" s="1508">
        <f t="shared" si="854"/>
        <v>0</v>
      </c>
      <c r="FW73" s="1508">
        <f t="shared" si="804"/>
        <v>0</v>
      </c>
      <c r="FX73" s="1508">
        <f t="shared" si="804"/>
        <v>0</v>
      </c>
      <c r="FY73" s="1508">
        <f t="shared" si="804"/>
        <v>0</v>
      </c>
      <c r="FZ73" s="1508">
        <f t="shared" ref="FW73:GB115" si="855">IF(FZ$12&lt;$AO73,0,IF(FZ$12&lt;=$AU73,IF(FZ$12&lt;$AS73,$L73,$AT73),IF(OR(AND(FZ$12&lt;$BF73,FZ$12&gt;=$BE73),AND(FZ$12&lt;$BA73,FZ$12&gt;=$AZ73),AND(FZ$12&lt;$AV73,FZ$12&gt;=$AU73)),0,IF(FZ$12&gt;=$BF73,$BG73*$D73/12,IF(FZ$12&gt;=$BA73,$BB73*$D73/12,IF(FZ$12&gt;=$AV73,$AW73*$D73/12))))))</f>
        <v>0</v>
      </c>
      <c r="GA73" s="1508">
        <f t="shared" si="855"/>
        <v>0</v>
      </c>
      <c r="GB73" s="1509">
        <f t="shared" si="855"/>
        <v>0</v>
      </c>
      <c r="GC73" s="1506"/>
      <c r="GD73" s="1458">
        <f t="shared" si="673"/>
        <v>1</v>
      </c>
      <c r="GE73" s="1510">
        <f t="shared" si="841"/>
        <v>0</v>
      </c>
      <c r="GF73" s="1511">
        <f t="shared" si="841"/>
        <v>0</v>
      </c>
      <c r="GG73" s="1511">
        <f t="shared" si="841"/>
        <v>0</v>
      </c>
      <c r="GH73" s="1511">
        <f t="shared" si="841"/>
        <v>0</v>
      </c>
      <c r="GI73" s="1511">
        <f t="shared" si="841"/>
        <v>0</v>
      </c>
      <c r="GJ73" s="1511">
        <f t="shared" si="841"/>
        <v>0</v>
      </c>
      <c r="GK73" s="1511">
        <f t="shared" si="841"/>
        <v>0</v>
      </c>
      <c r="GL73" s="1511">
        <f t="shared" si="841"/>
        <v>0</v>
      </c>
      <c r="GM73" s="1511">
        <f t="shared" si="841"/>
        <v>0</v>
      </c>
      <c r="GN73" s="1512">
        <f t="shared" si="841"/>
        <v>0</v>
      </c>
      <c r="GO73" s="1513">
        <f t="shared" si="674"/>
        <v>0</v>
      </c>
      <c r="GP73" s="1506"/>
      <c r="GQ73" s="1510">
        <f t="shared" si="838"/>
        <v>0</v>
      </c>
      <c r="GR73" s="1511">
        <f t="shared" si="837"/>
        <v>0</v>
      </c>
      <c r="GS73" s="1511">
        <f t="shared" si="837"/>
        <v>0</v>
      </c>
      <c r="GT73" s="1511">
        <f t="shared" si="837"/>
        <v>0</v>
      </c>
      <c r="GU73" s="1511">
        <f t="shared" si="837"/>
        <v>0</v>
      </c>
      <c r="GV73" s="1511">
        <f t="shared" si="837"/>
        <v>0</v>
      </c>
      <c r="GW73" s="1511">
        <f t="shared" si="837"/>
        <v>0</v>
      </c>
      <c r="GX73" s="1511">
        <f t="shared" si="837"/>
        <v>0</v>
      </c>
      <c r="GY73" s="1511">
        <f t="shared" si="837"/>
        <v>0</v>
      </c>
      <c r="GZ73" s="1512">
        <f t="shared" si="837"/>
        <v>0</v>
      </c>
      <c r="HA73" s="1513">
        <f t="shared" si="675"/>
        <v>0</v>
      </c>
      <c r="HB73" s="1506">
        <f t="shared" si="676"/>
        <v>1</v>
      </c>
      <c r="HC73" s="1506"/>
      <c r="HD73" s="1508">
        <f t="shared" si="677"/>
        <v>0</v>
      </c>
      <c r="HE73" s="1460">
        <f t="shared" si="678"/>
        <v>0</v>
      </c>
      <c r="HF73" s="1460">
        <f t="shared" si="679"/>
        <v>0</v>
      </c>
      <c r="HG73" s="1460">
        <f t="shared" si="680"/>
        <v>0</v>
      </c>
      <c r="HH73" s="1460">
        <f t="shared" si="681"/>
        <v>0</v>
      </c>
      <c r="HI73" s="1460">
        <f t="shared" si="682"/>
        <v>0</v>
      </c>
      <c r="HJ73" s="1460">
        <f t="shared" si="683"/>
        <v>0</v>
      </c>
      <c r="HK73" s="1460">
        <f t="shared" si="684"/>
        <v>0</v>
      </c>
      <c r="HL73" s="1460">
        <f t="shared" si="685"/>
        <v>0</v>
      </c>
      <c r="HM73" s="1460">
        <f t="shared" si="686"/>
        <v>0</v>
      </c>
      <c r="HN73" s="1460">
        <f t="shared" si="687"/>
        <v>0</v>
      </c>
      <c r="HO73" s="1460">
        <f t="shared" si="688"/>
        <v>0</v>
      </c>
      <c r="HP73" s="1460">
        <f t="shared" si="689"/>
        <v>0</v>
      </c>
      <c r="HQ73" s="1460">
        <f t="shared" si="690"/>
        <v>0</v>
      </c>
      <c r="HR73" s="1460">
        <f t="shared" si="691"/>
        <v>0</v>
      </c>
      <c r="HS73" s="1460">
        <f t="shared" si="692"/>
        <v>0</v>
      </c>
      <c r="HT73" s="1460">
        <f t="shared" si="693"/>
        <v>0</v>
      </c>
      <c r="HU73" s="1460">
        <f t="shared" si="694"/>
        <v>0</v>
      </c>
      <c r="HV73" s="1460">
        <f t="shared" si="695"/>
        <v>0</v>
      </c>
      <c r="HW73" s="1460">
        <f t="shared" si="696"/>
        <v>0</v>
      </c>
      <c r="HX73" s="1460">
        <f t="shared" si="697"/>
        <v>0</v>
      </c>
      <c r="HY73" s="1460">
        <f t="shared" si="698"/>
        <v>0</v>
      </c>
      <c r="HZ73" s="1460">
        <f t="shared" si="699"/>
        <v>0</v>
      </c>
      <c r="IA73" s="1460">
        <f t="shared" si="700"/>
        <v>0</v>
      </c>
      <c r="IB73" s="1460">
        <f t="shared" si="701"/>
        <v>0</v>
      </c>
      <c r="IC73" s="1460">
        <f t="shared" si="702"/>
        <v>0</v>
      </c>
      <c r="ID73" s="1460">
        <f t="shared" si="703"/>
        <v>0</v>
      </c>
      <c r="IE73" s="1460">
        <f t="shared" si="704"/>
        <v>0</v>
      </c>
      <c r="IF73" s="1460">
        <f t="shared" si="705"/>
        <v>0</v>
      </c>
      <c r="IG73" s="1460">
        <f t="shared" si="706"/>
        <v>0</v>
      </c>
      <c r="IH73" s="1460">
        <f t="shared" si="707"/>
        <v>0</v>
      </c>
      <c r="II73" s="1460">
        <f t="shared" si="708"/>
        <v>0</v>
      </c>
      <c r="IJ73" s="1460">
        <f t="shared" si="709"/>
        <v>0</v>
      </c>
      <c r="IK73" s="1460">
        <f t="shared" si="710"/>
        <v>0</v>
      </c>
      <c r="IL73" s="1460">
        <f t="shared" si="711"/>
        <v>0</v>
      </c>
      <c r="IM73" s="1460">
        <f t="shared" si="712"/>
        <v>0</v>
      </c>
      <c r="IN73" s="1460">
        <f t="shared" si="713"/>
        <v>0</v>
      </c>
      <c r="IO73" s="1460">
        <f t="shared" si="714"/>
        <v>0</v>
      </c>
      <c r="IP73" s="1460">
        <f t="shared" si="715"/>
        <v>0</v>
      </c>
      <c r="IQ73" s="1460">
        <f t="shared" si="716"/>
        <v>0</v>
      </c>
      <c r="IR73" s="1460">
        <f t="shared" si="717"/>
        <v>0</v>
      </c>
      <c r="IS73" s="1460">
        <f t="shared" si="718"/>
        <v>0</v>
      </c>
      <c r="IT73" s="1460">
        <f t="shared" si="719"/>
        <v>0</v>
      </c>
      <c r="IU73" s="1460">
        <f t="shared" si="720"/>
        <v>0</v>
      </c>
      <c r="IV73" s="1460">
        <f t="shared" si="721"/>
        <v>0</v>
      </c>
      <c r="IW73" s="1460">
        <f t="shared" si="722"/>
        <v>0</v>
      </c>
      <c r="IX73" s="1460">
        <f t="shared" si="723"/>
        <v>0</v>
      </c>
      <c r="IY73" s="1460">
        <f t="shared" si="724"/>
        <v>0</v>
      </c>
      <c r="IZ73" s="1460">
        <f t="shared" si="725"/>
        <v>0</v>
      </c>
      <c r="JA73" s="1460">
        <f t="shared" si="726"/>
        <v>0</v>
      </c>
      <c r="JB73" s="1460">
        <f t="shared" si="727"/>
        <v>0</v>
      </c>
      <c r="JC73" s="1460">
        <f t="shared" si="728"/>
        <v>0</v>
      </c>
      <c r="JD73" s="1460">
        <f t="shared" si="729"/>
        <v>0</v>
      </c>
      <c r="JE73" s="1460">
        <f t="shared" si="730"/>
        <v>0</v>
      </c>
      <c r="JF73" s="1460">
        <f t="shared" si="731"/>
        <v>0</v>
      </c>
      <c r="JG73" s="1460">
        <f t="shared" si="732"/>
        <v>0</v>
      </c>
      <c r="JH73" s="1460">
        <f t="shared" si="733"/>
        <v>0</v>
      </c>
      <c r="JI73" s="1460">
        <f t="shared" si="734"/>
        <v>0</v>
      </c>
      <c r="JJ73" s="1460">
        <f t="shared" si="735"/>
        <v>0</v>
      </c>
      <c r="JK73" s="1460">
        <f t="shared" si="736"/>
        <v>0</v>
      </c>
      <c r="JL73" s="1460">
        <f t="shared" si="737"/>
        <v>0</v>
      </c>
      <c r="JM73" s="1460">
        <f t="shared" si="738"/>
        <v>0</v>
      </c>
      <c r="JN73" s="1460">
        <f t="shared" si="739"/>
        <v>0</v>
      </c>
      <c r="JO73" s="1460">
        <f t="shared" si="740"/>
        <v>0</v>
      </c>
      <c r="JP73" s="1460">
        <f t="shared" si="741"/>
        <v>0</v>
      </c>
      <c r="JQ73" s="1460">
        <f t="shared" si="742"/>
        <v>0</v>
      </c>
      <c r="JR73" s="1460">
        <f t="shared" si="743"/>
        <v>0</v>
      </c>
      <c r="JS73" s="1460">
        <f t="shared" si="744"/>
        <v>0</v>
      </c>
      <c r="JT73" s="1460">
        <f t="shared" si="745"/>
        <v>0</v>
      </c>
      <c r="JU73" s="1460">
        <f t="shared" si="746"/>
        <v>0</v>
      </c>
      <c r="JV73" s="1460">
        <f t="shared" si="747"/>
        <v>0</v>
      </c>
      <c r="JW73" s="1460">
        <f t="shared" si="748"/>
        <v>0</v>
      </c>
      <c r="JX73" s="1460">
        <f t="shared" si="749"/>
        <v>0</v>
      </c>
      <c r="JY73" s="1460">
        <f t="shared" si="750"/>
        <v>0</v>
      </c>
      <c r="JZ73" s="1460">
        <f t="shared" si="751"/>
        <v>0</v>
      </c>
      <c r="KA73" s="1460">
        <f t="shared" si="752"/>
        <v>0</v>
      </c>
      <c r="KB73" s="1460">
        <f t="shared" si="753"/>
        <v>0</v>
      </c>
      <c r="KC73" s="1460">
        <f t="shared" si="754"/>
        <v>0</v>
      </c>
      <c r="KD73" s="1460">
        <f t="shared" si="755"/>
        <v>0</v>
      </c>
      <c r="KE73" s="1460">
        <f t="shared" si="756"/>
        <v>0</v>
      </c>
      <c r="KF73" s="1460">
        <f t="shared" si="757"/>
        <v>0</v>
      </c>
      <c r="KG73" s="1460">
        <f t="shared" si="758"/>
        <v>0</v>
      </c>
      <c r="KH73" s="1460">
        <f t="shared" si="759"/>
        <v>0</v>
      </c>
      <c r="KI73" s="1460">
        <f t="shared" si="760"/>
        <v>0</v>
      </c>
      <c r="KJ73" s="1460">
        <f t="shared" si="761"/>
        <v>0</v>
      </c>
      <c r="KK73" s="1460">
        <f t="shared" si="762"/>
        <v>0</v>
      </c>
      <c r="KL73" s="1460">
        <f t="shared" si="763"/>
        <v>0</v>
      </c>
      <c r="KM73" s="1460">
        <f t="shared" si="764"/>
        <v>0</v>
      </c>
      <c r="KN73" s="1460">
        <f t="shared" si="765"/>
        <v>0</v>
      </c>
      <c r="KO73" s="1460">
        <f t="shared" si="766"/>
        <v>0</v>
      </c>
      <c r="KP73" s="1460">
        <f t="shared" si="767"/>
        <v>0</v>
      </c>
      <c r="KQ73" s="1460">
        <f t="shared" si="768"/>
        <v>0</v>
      </c>
      <c r="KR73" s="1460">
        <f t="shared" si="769"/>
        <v>0</v>
      </c>
      <c r="KS73" s="1460">
        <f t="shared" si="770"/>
        <v>0</v>
      </c>
      <c r="KT73" s="1460">
        <f t="shared" si="771"/>
        <v>0</v>
      </c>
      <c r="KU73" s="1460">
        <f t="shared" si="772"/>
        <v>0</v>
      </c>
      <c r="KV73" s="1460">
        <f t="shared" si="773"/>
        <v>0</v>
      </c>
      <c r="KW73" s="1460">
        <f t="shared" si="774"/>
        <v>0</v>
      </c>
      <c r="KX73" s="1460">
        <f t="shared" si="775"/>
        <v>0</v>
      </c>
      <c r="KY73" s="1460">
        <f t="shared" si="776"/>
        <v>0</v>
      </c>
      <c r="KZ73" s="1460">
        <f t="shared" si="777"/>
        <v>0</v>
      </c>
      <c r="LA73" s="1460">
        <f t="shared" si="778"/>
        <v>0</v>
      </c>
      <c r="LB73" s="1460">
        <f t="shared" si="779"/>
        <v>0</v>
      </c>
      <c r="LC73" s="1460">
        <f t="shared" si="780"/>
        <v>0</v>
      </c>
      <c r="LD73" s="1460">
        <f t="shared" si="781"/>
        <v>0</v>
      </c>
      <c r="LE73" s="1460">
        <f t="shared" si="782"/>
        <v>0</v>
      </c>
      <c r="LF73" s="1460">
        <f t="shared" si="783"/>
        <v>0</v>
      </c>
      <c r="LG73" s="1460">
        <f t="shared" si="784"/>
        <v>0</v>
      </c>
      <c r="LH73" s="1460">
        <f t="shared" si="785"/>
        <v>0</v>
      </c>
      <c r="LI73" s="1460">
        <f t="shared" si="786"/>
        <v>0</v>
      </c>
      <c r="LJ73" s="1460">
        <f t="shared" si="787"/>
        <v>0</v>
      </c>
      <c r="LK73" s="1460">
        <f t="shared" si="788"/>
        <v>0</v>
      </c>
      <c r="LL73" s="1460">
        <f t="shared" si="789"/>
        <v>0</v>
      </c>
      <c r="LM73" s="1460">
        <f t="shared" si="790"/>
        <v>0</v>
      </c>
      <c r="LN73" s="1460">
        <f t="shared" si="791"/>
        <v>0</v>
      </c>
      <c r="LO73" s="1460">
        <f t="shared" si="792"/>
        <v>0</v>
      </c>
      <c r="LP73" s="1460">
        <f t="shared" si="793"/>
        <v>0</v>
      </c>
      <c r="LQ73" s="1460">
        <f t="shared" si="794"/>
        <v>0</v>
      </c>
      <c r="LR73" s="1460">
        <f t="shared" si="795"/>
        <v>0</v>
      </c>
      <c r="LS73" s="1460">
        <f t="shared" si="796"/>
        <v>0</v>
      </c>
      <c r="LW73" s="1467">
        <f t="shared" si="797"/>
        <v>0</v>
      </c>
      <c r="LX73" s="1467">
        <f t="shared" si="798"/>
        <v>0</v>
      </c>
      <c r="LY73" s="1467">
        <f t="shared" si="799"/>
        <v>0</v>
      </c>
      <c r="LZ73" s="1467">
        <f t="shared" si="800"/>
        <v>0</v>
      </c>
      <c r="MA73" s="1506"/>
      <c r="MB73" s="1460">
        <f t="shared" si="801"/>
        <v>0</v>
      </c>
      <c r="MC73" s="1460">
        <f t="shared" si="840"/>
        <v>0</v>
      </c>
      <c r="MD73" s="1460">
        <f t="shared" si="840"/>
        <v>0</v>
      </c>
      <c r="ME73" s="1460">
        <f t="shared" si="840"/>
        <v>0</v>
      </c>
      <c r="MF73" s="1460">
        <f t="shared" si="840"/>
        <v>0</v>
      </c>
      <c r="MG73" s="1460">
        <f t="shared" si="840"/>
        <v>0</v>
      </c>
      <c r="MH73" s="1460">
        <f t="shared" si="840"/>
        <v>0</v>
      </c>
      <c r="MI73" s="1460">
        <f t="shared" si="840"/>
        <v>0</v>
      </c>
      <c r="MJ73" s="1460">
        <f t="shared" si="840"/>
        <v>0</v>
      </c>
      <c r="MK73" s="1460">
        <f t="shared" si="840"/>
        <v>0</v>
      </c>
      <c r="ML73" s="1460">
        <f t="shared" si="840"/>
        <v>0</v>
      </c>
      <c r="MM73" s="1460">
        <f t="shared" si="840"/>
        <v>0</v>
      </c>
      <c r="MN73" s="1460">
        <f t="shared" si="840"/>
        <v>0</v>
      </c>
      <c r="MO73" s="1460">
        <f t="shared" si="840"/>
        <v>0</v>
      </c>
      <c r="MP73" s="1460">
        <f t="shared" si="840"/>
        <v>0</v>
      </c>
      <c r="MQ73" s="1460">
        <f t="shared" si="840"/>
        <v>0</v>
      </c>
      <c r="MR73" s="1460">
        <f t="shared" si="840"/>
        <v>0</v>
      </c>
      <c r="MS73" s="1460">
        <f t="shared" si="845"/>
        <v>0</v>
      </c>
      <c r="MT73" s="1460">
        <f t="shared" si="845"/>
        <v>0</v>
      </c>
      <c r="MU73" s="1460">
        <f t="shared" si="845"/>
        <v>0</v>
      </c>
      <c r="MV73" s="1460">
        <f t="shared" si="845"/>
        <v>0</v>
      </c>
      <c r="MW73" s="1460">
        <f t="shared" si="845"/>
        <v>0</v>
      </c>
      <c r="MX73" s="1460">
        <f t="shared" si="845"/>
        <v>0</v>
      </c>
      <c r="MY73" s="1460">
        <f t="shared" si="845"/>
        <v>0</v>
      </c>
      <c r="MZ73" s="1460">
        <f t="shared" si="845"/>
        <v>0</v>
      </c>
      <c r="NA73" s="1460">
        <f t="shared" si="845"/>
        <v>0</v>
      </c>
      <c r="NB73" s="1460">
        <f t="shared" si="845"/>
        <v>0</v>
      </c>
      <c r="NC73" s="1460">
        <f t="shared" si="845"/>
        <v>0</v>
      </c>
      <c r="ND73" s="1460">
        <f t="shared" si="845"/>
        <v>0</v>
      </c>
      <c r="NE73" s="1460">
        <f t="shared" si="845"/>
        <v>0</v>
      </c>
      <c r="NF73" s="1460">
        <f t="shared" si="845"/>
        <v>0</v>
      </c>
      <c r="NG73" s="1460">
        <f t="shared" si="845"/>
        <v>0</v>
      </c>
      <c r="NH73" s="1460">
        <f t="shared" si="845"/>
        <v>0</v>
      </c>
      <c r="NI73" s="1460">
        <f t="shared" si="846"/>
        <v>0</v>
      </c>
      <c r="NJ73" s="1460">
        <f t="shared" si="846"/>
        <v>0</v>
      </c>
      <c r="NK73" s="1460">
        <f t="shared" si="846"/>
        <v>0</v>
      </c>
      <c r="NL73" s="1460">
        <f t="shared" si="846"/>
        <v>0</v>
      </c>
      <c r="NM73" s="1460">
        <f t="shared" si="846"/>
        <v>0</v>
      </c>
      <c r="NN73" s="1460">
        <f t="shared" si="846"/>
        <v>0</v>
      </c>
      <c r="NO73" s="1460">
        <f t="shared" si="846"/>
        <v>0</v>
      </c>
      <c r="NP73" s="1460">
        <f t="shared" si="846"/>
        <v>0</v>
      </c>
      <c r="NQ73" s="1460">
        <f t="shared" si="846"/>
        <v>0</v>
      </c>
      <c r="NR73" s="1460">
        <f t="shared" si="846"/>
        <v>0</v>
      </c>
      <c r="NS73" s="1460">
        <f t="shared" si="846"/>
        <v>0</v>
      </c>
      <c r="NT73" s="1460">
        <f t="shared" si="846"/>
        <v>0</v>
      </c>
      <c r="NU73" s="1460">
        <f t="shared" si="846"/>
        <v>0</v>
      </c>
      <c r="NV73" s="1460">
        <f t="shared" si="846"/>
        <v>0</v>
      </c>
      <c r="NW73" s="1460">
        <f t="shared" si="846"/>
        <v>0</v>
      </c>
      <c r="NX73" s="1460">
        <f t="shared" si="846"/>
        <v>0</v>
      </c>
      <c r="NY73" s="1460">
        <f t="shared" si="847"/>
        <v>0</v>
      </c>
      <c r="NZ73" s="1460">
        <f t="shared" si="847"/>
        <v>0</v>
      </c>
      <c r="OA73" s="1460">
        <f t="shared" si="847"/>
        <v>0</v>
      </c>
      <c r="OB73" s="1460">
        <f t="shared" si="847"/>
        <v>0</v>
      </c>
      <c r="OC73" s="1460">
        <f t="shared" si="847"/>
        <v>0</v>
      </c>
      <c r="OD73" s="1460">
        <f t="shared" si="847"/>
        <v>0</v>
      </c>
      <c r="OE73" s="1460">
        <f t="shared" si="847"/>
        <v>0</v>
      </c>
      <c r="OF73" s="1460">
        <f t="shared" si="847"/>
        <v>0</v>
      </c>
      <c r="OG73" s="1460">
        <f t="shared" si="847"/>
        <v>0</v>
      </c>
      <c r="OH73" s="1460">
        <f t="shared" si="847"/>
        <v>0</v>
      </c>
      <c r="OI73" s="1460">
        <f t="shared" si="847"/>
        <v>0</v>
      </c>
      <c r="OJ73" s="1460">
        <f t="shared" si="847"/>
        <v>0</v>
      </c>
      <c r="OK73" s="1460">
        <f t="shared" si="847"/>
        <v>0</v>
      </c>
      <c r="OL73" s="1460">
        <f t="shared" si="847"/>
        <v>0</v>
      </c>
      <c r="OM73" s="1460">
        <f t="shared" si="847"/>
        <v>0</v>
      </c>
      <c r="ON73" s="1460">
        <f t="shared" si="847"/>
        <v>0</v>
      </c>
      <c r="OO73" s="1460">
        <f t="shared" si="813"/>
        <v>0</v>
      </c>
      <c r="OP73" s="1460">
        <f t="shared" si="842"/>
        <v>0</v>
      </c>
      <c r="OQ73" s="1460">
        <f t="shared" si="842"/>
        <v>0</v>
      </c>
      <c r="OR73" s="1460">
        <f t="shared" si="842"/>
        <v>0</v>
      </c>
      <c r="OS73" s="1460">
        <f t="shared" si="842"/>
        <v>0</v>
      </c>
      <c r="OT73" s="1460">
        <f t="shared" si="842"/>
        <v>0</v>
      </c>
      <c r="OU73" s="1460">
        <f t="shared" si="842"/>
        <v>0</v>
      </c>
      <c r="OV73" s="1460">
        <f t="shared" si="842"/>
        <v>0</v>
      </c>
      <c r="OW73" s="1460">
        <f t="shared" si="842"/>
        <v>0</v>
      </c>
      <c r="OX73" s="1460">
        <f t="shared" si="842"/>
        <v>0</v>
      </c>
      <c r="OY73" s="1460">
        <f t="shared" si="842"/>
        <v>0</v>
      </c>
      <c r="OZ73" s="1460">
        <f t="shared" si="842"/>
        <v>0</v>
      </c>
      <c r="PA73" s="1460">
        <f t="shared" si="842"/>
        <v>0</v>
      </c>
      <c r="PB73" s="1460">
        <f t="shared" si="842"/>
        <v>0</v>
      </c>
      <c r="PC73" s="1460">
        <f t="shared" si="842"/>
        <v>0</v>
      </c>
      <c r="PD73" s="1460">
        <f t="shared" si="842"/>
        <v>0</v>
      </c>
      <c r="PE73" s="1460">
        <f t="shared" si="842"/>
        <v>0</v>
      </c>
      <c r="PF73" s="1460">
        <f t="shared" si="843"/>
        <v>0</v>
      </c>
      <c r="PG73" s="1460">
        <f t="shared" si="843"/>
        <v>0</v>
      </c>
      <c r="PH73" s="1460">
        <f t="shared" si="843"/>
        <v>0</v>
      </c>
      <c r="PI73" s="1460">
        <f t="shared" si="843"/>
        <v>0</v>
      </c>
      <c r="PJ73" s="1460">
        <f t="shared" si="843"/>
        <v>0</v>
      </c>
      <c r="PK73" s="1460">
        <f t="shared" si="843"/>
        <v>0</v>
      </c>
      <c r="PL73" s="1460">
        <f t="shared" si="843"/>
        <v>0</v>
      </c>
      <c r="PM73" s="1460">
        <f t="shared" si="843"/>
        <v>0</v>
      </c>
      <c r="PN73" s="1460">
        <f t="shared" si="843"/>
        <v>0</v>
      </c>
      <c r="PO73" s="1460">
        <f t="shared" si="843"/>
        <v>0</v>
      </c>
      <c r="PP73" s="1460">
        <f t="shared" si="843"/>
        <v>0</v>
      </c>
      <c r="PQ73" s="1460">
        <f t="shared" si="843"/>
        <v>0</v>
      </c>
      <c r="PR73" s="1460">
        <f t="shared" si="843"/>
        <v>0</v>
      </c>
      <c r="PS73" s="1460">
        <f t="shared" si="843"/>
        <v>0</v>
      </c>
      <c r="PT73" s="1460">
        <f t="shared" si="843"/>
        <v>0</v>
      </c>
      <c r="PU73" s="1460">
        <f t="shared" si="843"/>
        <v>0</v>
      </c>
      <c r="PV73" s="1460">
        <f t="shared" si="844"/>
        <v>0</v>
      </c>
      <c r="PW73" s="1460">
        <f t="shared" si="844"/>
        <v>0</v>
      </c>
      <c r="PX73" s="1460">
        <f t="shared" si="844"/>
        <v>0</v>
      </c>
      <c r="PY73" s="1460">
        <f t="shared" si="844"/>
        <v>0</v>
      </c>
      <c r="PZ73" s="1460">
        <f t="shared" si="844"/>
        <v>0</v>
      </c>
      <c r="QA73" s="1460">
        <f t="shared" si="844"/>
        <v>0</v>
      </c>
      <c r="QB73" s="1460">
        <f t="shared" si="844"/>
        <v>0</v>
      </c>
      <c r="QC73" s="1460">
        <f t="shared" si="844"/>
        <v>0</v>
      </c>
      <c r="QD73" s="1460">
        <f t="shared" si="844"/>
        <v>0</v>
      </c>
      <c r="QE73" s="1460">
        <f t="shared" si="844"/>
        <v>0</v>
      </c>
      <c r="QF73" s="1460">
        <f t="shared" si="844"/>
        <v>0</v>
      </c>
      <c r="QG73" s="1460">
        <f t="shared" si="844"/>
        <v>0</v>
      </c>
      <c r="QH73" s="1460">
        <f t="shared" si="844"/>
        <v>0</v>
      </c>
      <c r="QI73" s="1460">
        <f t="shared" si="844"/>
        <v>0</v>
      </c>
      <c r="QJ73" s="1460">
        <f t="shared" si="844"/>
        <v>0</v>
      </c>
      <c r="QK73" s="1460">
        <f t="shared" si="844"/>
        <v>0</v>
      </c>
      <c r="QL73" s="1460">
        <f t="shared" si="809"/>
        <v>0</v>
      </c>
      <c r="QM73" s="1460">
        <f t="shared" si="809"/>
        <v>0</v>
      </c>
      <c r="QN73" s="1460">
        <f t="shared" si="809"/>
        <v>0</v>
      </c>
      <c r="QO73" s="1460">
        <f t="shared" si="809"/>
        <v>0</v>
      </c>
      <c r="QP73" s="1460">
        <f t="shared" si="809"/>
        <v>0</v>
      </c>
      <c r="QQ73" s="1460">
        <f t="shared" si="809"/>
        <v>0</v>
      </c>
    </row>
    <row r="74" spans="1:459" s="1466" customFormat="1" ht="22.5" customHeight="1">
      <c r="A74" s="1468"/>
      <c r="B74" s="1469"/>
      <c r="C74" s="1469"/>
      <c r="D74" s="1470"/>
      <c r="E74" s="1471"/>
      <c r="F74" s="1472"/>
      <c r="G74" s="1472"/>
      <c r="H74" s="1473">
        <f t="shared" si="639"/>
        <v>0</v>
      </c>
      <c r="I74" s="1474">
        <v>0</v>
      </c>
      <c r="J74" s="1475">
        <f t="shared" si="437"/>
        <v>0</v>
      </c>
      <c r="K74" s="1476">
        <v>0</v>
      </c>
      <c r="L74" s="1477">
        <f t="shared" si="640"/>
        <v>0</v>
      </c>
      <c r="M74" s="1477">
        <f t="shared" si="641"/>
        <v>0</v>
      </c>
      <c r="N74" s="1478"/>
      <c r="O74" s="1479">
        <v>0</v>
      </c>
      <c r="P74" s="1480">
        <v>0</v>
      </c>
      <c r="Q74" s="1828">
        <v>0</v>
      </c>
      <c r="R74" s="1831">
        <f t="shared" si="642"/>
        <v>0</v>
      </c>
      <c r="S74" s="1481">
        <f>IF(AND(SUM(O74:Q74)=0,N74="NNN"),MIN('Operating History and Pro Forma'!$M$33,'Operating History and Pro Forma'!$T$15)*D74,SUM(O74:Q74)*D74)</f>
        <v>0</v>
      </c>
      <c r="T74" s="1482">
        <f t="shared" si="643"/>
        <v>0</v>
      </c>
      <c r="U74" s="1483">
        <f t="shared" si="644"/>
        <v>0</v>
      </c>
      <c r="V74" s="1480"/>
      <c r="W74" s="1514"/>
      <c r="X74" s="1486" t="str">
        <f t="shared" si="645"/>
        <v/>
      </c>
      <c r="Y74" s="1487">
        <f t="shared" si="646"/>
        <v>0</v>
      </c>
      <c r="Z74" s="1488"/>
      <c r="AA74" s="1488"/>
      <c r="AB74" s="1488"/>
      <c r="AC74" s="1488"/>
      <c r="AD74" s="1489">
        <f t="shared" si="647"/>
        <v>0</v>
      </c>
      <c r="AE74" s="1490" t="str">
        <f t="shared" si="648"/>
        <v/>
      </c>
      <c r="AF74" s="1491">
        <f t="shared" si="649"/>
        <v>0</v>
      </c>
      <c r="AG74" s="1492">
        <f t="shared" si="650"/>
        <v>0</v>
      </c>
      <c r="AH74" s="1493">
        <f t="shared" si="853"/>
        <v>0</v>
      </c>
      <c r="AI74" s="1493">
        <f t="shared" si="853"/>
        <v>0</v>
      </c>
      <c r="AJ74" s="1494">
        <f t="shared" si="853"/>
        <v>0</v>
      </c>
      <c r="AK74" s="1494">
        <f t="shared" si="853"/>
        <v>0</v>
      </c>
      <c r="AL74" s="1495">
        <f t="shared" si="853"/>
        <v>0</v>
      </c>
      <c r="AM74" s="1496">
        <f t="shared" si="853"/>
        <v>0</v>
      </c>
      <c r="AN74" s="1497">
        <f t="shared" si="399"/>
        <v>0</v>
      </c>
      <c r="AO74" s="1498">
        <f t="shared" si="443"/>
        <v>0</v>
      </c>
      <c r="AP74" s="1499">
        <f t="shared" si="651"/>
        <v>0</v>
      </c>
      <c r="AQ74" s="1500">
        <f t="shared" si="652"/>
        <v>0</v>
      </c>
      <c r="AR74" s="1501">
        <f t="shared" si="653"/>
        <v>0</v>
      </c>
      <c r="AS74" s="1498">
        <f t="shared" si="403"/>
        <v>0</v>
      </c>
      <c r="AT74" s="1501">
        <f t="shared" si="654"/>
        <v>0</v>
      </c>
      <c r="AU74" s="1498">
        <f t="shared" si="655"/>
        <v>1</v>
      </c>
      <c r="AV74" s="1498">
        <f t="shared" si="656"/>
        <v>2</v>
      </c>
      <c r="AW74" s="1499">
        <f t="shared" si="657"/>
        <v>0</v>
      </c>
      <c r="AX74" s="1502">
        <f t="shared" si="658"/>
        <v>0</v>
      </c>
      <c r="AY74" s="1503">
        <f t="shared" si="659"/>
        <v>0</v>
      </c>
      <c r="AZ74" s="1498">
        <f t="shared" si="660"/>
        <v>2</v>
      </c>
      <c r="BA74" s="1498">
        <f t="shared" si="661"/>
        <v>3</v>
      </c>
      <c r="BB74" s="1499">
        <f t="shared" si="662"/>
        <v>0</v>
      </c>
      <c r="BC74" s="1502">
        <f t="shared" si="663"/>
        <v>0</v>
      </c>
      <c r="BD74" s="1503">
        <f t="shared" si="664"/>
        <v>0</v>
      </c>
      <c r="BE74" s="1498">
        <f t="shared" si="665"/>
        <v>3</v>
      </c>
      <c r="BF74" s="1498">
        <f t="shared" si="666"/>
        <v>4</v>
      </c>
      <c r="BG74" s="1499">
        <f t="shared" si="667"/>
        <v>0</v>
      </c>
      <c r="BH74" s="1502">
        <f t="shared" si="668"/>
        <v>0</v>
      </c>
      <c r="BI74" s="1502">
        <f t="shared" si="669"/>
        <v>0</v>
      </c>
      <c r="BJ74" s="1504">
        <f t="shared" si="670"/>
        <v>1900</v>
      </c>
      <c r="BK74" s="1505" t="str">
        <f t="shared" si="671"/>
        <v/>
      </c>
      <c r="BL74" s="1506"/>
      <c r="BM74" s="1507">
        <f t="shared" si="672"/>
        <v>0</v>
      </c>
      <c r="BN74" s="1508">
        <f t="shared" si="839"/>
        <v>0</v>
      </c>
      <c r="BO74" s="1508">
        <f t="shared" si="839"/>
        <v>0</v>
      </c>
      <c r="BP74" s="1508">
        <f t="shared" si="839"/>
        <v>0</v>
      </c>
      <c r="BQ74" s="1508">
        <f t="shared" si="839"/>
        <v>0</v>
      </c>
      <c r="BR74" s="1508">
        <f t="shared" si="839"/>
        <v>0</v>
      </c>
      <c r="BS74" s="1508">
        <f t="shared" si="839"/>
        <v>0</v>
      </c>
      <c r="BT74" s="1508">
        <f t="shared" si="839"/>
        <v>0</v>
      </c>
      <c r="BU74" s="1508">
        <f t="shared" si="839"/>
        <v>0</v>
      </c>
      <c r="BV74" s="1508">
        <f t="shared" si="839"/>
        <v>0</v>
      </c>
      <c r="BW74" s="1508">
        <f t="shared" si="839"/>
        <v>0</v>
      </c>
      <c r="BX74" s="1508">
        <f t="shared" si="839"/>
        <v>0</v>
      </c>
      <c r="BY74" s="1507">
        <f t="shared" si="839"/>
        <v>0</v>
      </c>
      <c r="BZ74" s="1508">
        <f t="shared" si="839"/>
        <v>0</v>
      </c>
      <c r="CA74" s="1508">
        <f t="shared" si="839"/>
        <v>0</v>
      </c>
      <c r="CB74" s="1508">
        <f t="shared" si="839"/>
        <v>0</v>
      </c>
      <c r="CC74" s="1508">
        <f t="shared" si="839"/>
        <v>0</v>
      </c>
      <c r="CD74" s="1508">
        <f t="shared" si="848"/>
        <v>0</v>
      </c>
      <c r="CE74" s="1508">
        <f t="shared" si="848"/>
        <v>0</v>
      </c>
      <c r="CF74" s="1508">
        <f t="shared" si="848"/>
        <v>0</v>
      </c>
      <c r="CG74" s="1508">
        <f t="shared" si="848"/>
        <v>0</v>
      </c>
      <c r="CH74" s="1508">
        <f t="shared" si="848"/>
        <v>0</v>
      </c>
      <c r="CI74" s="1508">
        <f t="shared" si="848"/>
        <v>0</v>
      </c>
      <c r="CJ74" s="1509">
        <f t="shared" si="848"/>
        <v>0</v>
      </c>
      <c r="CK74" s="1507">
        <f t="shared" si="848"/>
        <v>0</v>
      </c>
      <c r="CL74" s="1508">
        <f t="shared" si="848"/>
        <v>0</v>
      </c>
      <c r="CM74" s="1508">
        <f t="shared" si="848"/>
        <v>0</v>
      </c>
      <c r="CN74" s="1508">
        <f t="shared" si="848"/>
        <v>0</v>
      </c>
      <c r="CO74" s="1508">
        <f t="shared" si="848"/>
        <v>0</v>
      </c>
      <c r="CP74" s="1508">
        <f t="shared" si="848"/>
        <v>0</v>
      </c>
      <c r="CQ74" s="1508">
        <f t="shared" si="848"/>
        <v>0</v>
      </c>
      <c r="CR74" s="1508">
        <f t="shared" si="848"/>
        <v>0</v>
      </c>
      <c r="CS74" s="1508">
        <f t="shared" si="848"/>
        <v>0</v>
      </c>
      <c r="CT74" s="1508">
        <f t="shared" si="849"/>
        <v>0</v>
      </c>
      <c r="CU74" s="1508">
        <f t="shared" si="849"/>
        <v>0</v>
      </c>
      <c r="CV74" s="1509">
        <f t="shared" si="849"/>
        <v>0</v>
      </c>
      <c r="CW74" s="1508">
        <f t="shared" si="849"/>
        <v>0</v>
      </c>
      <c r="CX74" s="1508">
        <f t="shared" si="849"/>
        <v>0</v>
      </c>
      <c r="CY74" s="1508">
        <f t="shared" si="849"/>
        <v>0</v>
      </c>
      <c r="CZ74" s="1508">
        <f t="shared" si="849"/>
        <v>0</v>
      </c>
      <c r="DA74" s="1508">
        <f t="shared" si="849"/>
        <v>0</v>
      </c>
      <c r="DB74" s="1508">
        <f t="shared" si="849"/>
        <v>0</v>
      </c>
      <c r="DC74" s="1508">
        <f t="shared" si="849"/>
        <v>0</v>
      </c>
      <c r="DD74" s="1508">
        <f t="shared" si="849"/>
        <v>0</v>
      </c>
      <c r="DE74" s="1508">
        <f t="shared" si="849"/>
        <v>0</v>
      </c>
      <c r="DF74" s="1508">
        <f t="shared" si="849"/>
        <v>0</v>
      </c>
      <c r="DG74" s="1508">
        <f t="shared" si="849"/>
        <v>0</v>
      </c>
      <c r="DH74" s="1509">
        <f t="shared" si="849"/>
        <v>0</v>
      </c>
      <c r="DI74" s="1508">
        <f t="shared" si="849"/>
        <v>0</v>
      </c>
      <c r="DJ74" s="1508">
        <f t="shared" si="850"/>
        <v>0</v>
      </c>
      <c r="DK74" s="1508">
        <f t="shared" si="850"/>
        <v>0</v>
      </c>
      <c r="DL74" s="1508">
        <f t="shared" si="850"/>
        <v>0</v>
      </c>
      <c r="DM74" s="1508">
        <f t="shared" si="850"/>
        <v>0</v>
      </c>
      <c r="DN74" s="1508">
        <f t="shared" si="850"/>
        <v>0</v>
      </c>
      <c r="DO74" s="1508">
        <f t="shared" si="850"/>
        <v>0</v>
      </c>
      <c r="DP74" s="1508">
        <f t="shared" si="850"/>
        <v>0</v>
      </c>
      <c r="DQ74" s="1508">
        <f t="shared" si="850"/>
        <v>0</v>
      </c>
      <c r="DR74" s="1508">
        <f t="shared" si="850"/>
        <v>0</v>
      </c>
      <c r="DS74" s="1508">
        <f t="shared" si="850"/>
        <v>0</v>
      </c>
      <c r="DT74" s="1509">
        <f t="shared" si="850"/>
        <v>0</v>
      </c>
      <c r="DU74" s="1507">
        <f t="shared" si="850"/>
        <v>0</v>
      </c>
      <c r="DV74" s="1508">
        <f t="shared" si="850"/>
        <v>0</v>
      </c>
      <c r="DW74" s="1508">
        <f t="shared" si="850"/>
        <v>0</v>
      </c>
      <c r="DX74" s="1508">
        <f t="shared" si="850"/>
        <v>0</v>
      </c>
      <c r="DY74" s="1508">
        <f t="shared" si="850"/>
        <v>0</v>
      </c>
      <c r="DZ74" s="1508">
        <f t="shared" si="851"/>
        <v>0</v>
      </c>
      <c r="EA74" s="1508">
        <f t="shared" si="851"/>
        <v>0</v>
      </c>
      <c r="EB74" s="1508">
        <f t="shared" si="851"/>
        <v>0</v>
      </c>
      <c r="EC74" s="1508">
        <f t="shared" si="851"/>
        <v>0</v>
      </c>
      <c r="ED74" s="1508">
        <f t="shared" si="851"/>
        <v>0</v>
      </c>
      <c r="EE74" s="1508">
        <f t="shared" si="851"/>
        <v>0</v>
      </c>
      <c r="EF74" s="1508">
        <f t="shared" si="851"/>
        <v>0</v>
      </c>
      <c r="EG74" s="1507">
        <f t="shared" si="851"/>
        <v>0</v>
      </c>
      <c r="EH74" s="1508">
        <f t="shared" si="851"/>
        <v>0</v>
      </c>
      <c r="EI74" s="1508">
        <f t="shared" si="851"/>
        <v>0</v>
      </c>
      <c r="EJ74" s="1508">
        <f t="shared" si="851"/>
        <v>0</v>
      </c>
      <c r="EK74" s="1508">
        <f t="shared" si="851"/>
        <v>0</v>
      </c>
      <c r="EL74" s="1508">
        <f t="shared" si="851"/>
        <v>0</v>
      </c>
      <c r="EM74" s="1508">
        <f t="shared" si="851"/>
        <v>0</v>
      </c>
      <c r="EN74" s="1508">
        <f t="shared" si="851"/>
        <v>0</v>
      </c>
      <c r="EO74" s="1508">
        <f t="shared" si="851"/>
        <v>0</v>
      </c>
      <c r="EP74" s="1508">
        <f t="shared" si="852"/>
        <v>0</v>
      </c>
      <c r="EQ74" s="1508">
        <f t="shared" si="852"/>
        <v>0</v>
      </c>
      <c r="ER74" s="1509">
        <f t="shared" si="852"/>
        <v>0</v>
      </c>
      <c r="ES74" s="1507">
        <f t="shared" si="852"/>
        <v>0</v>
      </c>
      <c r="ET74" s="1508">
        <f t="shared" si="852"/>
        <v>0</v>
      </c>
      <c r="EU74" s="1508">
        <f t="shared" si="852"/>
        <v>0</v>
      </c>
      <c r="EV74" s="1508">
        <f t="shared" si="852"/>
        <v>0</v>
      </c>
      <c r="EW74" s="1508">
        <f t="shared" si="852"/>
        <v>0</v>
      </c>
      <c r="EX74" s="1508">
        <f t="shared" si="852"/>
        <v>0</v>
      </c>
      <c r="EY74" s="1508">
        <f t="shared" si="852"/>
        <v>0</v>
      </c>
      <c r="EZ74" s="1508">
        <f t="shared" si="852"/>
        <v>0</v>
      </c>
      <c r="FA74" s="1508">
        <f t="shared" si="852"/>
        <v>0</v>
      </c>
      <c r="FB74" s="1508">
        <f t="shared" si="852"/>
        <v>0</v>
      </c>
      <c r="FC74" s="1508">
        <f t="shared" si="852"/>
        <v>0</v>
      </c>
      <c r="FD74" s="1509">
        <f t="shared" si="852"/>
        <v>0</v>
      </c>
      <c r="FE74" s="1508">
        <f t="shared" si="852"/>
        <v>0</v>
      </c>
      <c r="FF74" s="1508">
        <f t="shared" si="821"/>
        <v>0</v>
      </c>
      <c r="FG74" s="1508">
        <f t="shared" si="854"/>
        <v>0</v>
      </c>
      <c r="FH74" s="1508">
        <f t="shared" si="854"/>
        <v>0</v>
      </c>
      <c r="FI74" s="1508">
        <f t="shared" si="854"/>
        <v>0</v>
      </c>
      <c r="FJ74" s="1508">
        <f t="shared" si="854"/>
        <v>0</v>
      </c>
      <c r="FK74" s="1508">
        <f t="shared" si="854"/>
        <v>0</v>
      </c>
      <c r="FL74" s="1508">
        <f t="shared" si="854"/>
        <v>0</v>
      </c>
      <c r="FM74" s="1508">
        <f t="shared" si="854"/>
        <v>0</v>
      </c>
      <c r="FN74" s="1508">
        <f t="shared" si="854"/>
        <v>0</v>
      </c>
      <c r="FO74" s="1508">
        <f t="shared" si="854"/>
        <v>0</v>
      </c>
      <c r="FP74" s="1509">
        <f t="shared" si="854"/>
        <v>0</v>
      </c>
      <c r="FQ74" s="1508">
        <f t="shared" si="854"/>
        <v>0</v>
      </c>
      <c r="FR74" s="1508">
        <f t="shared" si="854"/>
        <v>0</v>
      </c>
      <c r="FS74" s="1508">
        <f t="shared" si="854"/>
        <v>0</v>
      </c>
      <c r="FT74" s="1508">
        <f t="shared" si="854"/>
        <v>0</v>
      </c>
      <c r="FU74" s="1508">
        <f t="shared" si="854"/>
        <v>0</v>
      </c>
      <c r="FV74" s="1508">
        <f t="shared" si="854"/>
        <v>0</v>
      </c>
      <c r="FW74" s="1508">
        <f t="shared" si="855"/>
        <v>0</v>
      </c>
      <c r="FX74" s="1508">
        <f t="shared" si="855"/>
        <v>0</v>
      </c>
      <c r="FY74" s="1508">
        <f t="shared" si="855"/>
        <v>0</v>
      </c>
      <c r="FZ74" s="1508">
        <f t="shared" si="855"/>
        <v>0</v>
      </c>
      <c r="GA74" s="1508">
        <f t="shared" si="855"/>
        <v>0</v>
      </c>
      <c r="GB74" s="1509">
        <f t="shared" si="855"/>
        <v>0</v>
      </c>
      <c r="GC74" s="1506"/>
      <c r="GD74" s="1458">
        <f t="shared" si="673"/>
        <v>1</v>
      </c>
      <c r="GE74" s="1510">
        <f t="shared" si="841"/>
        <v>0</v>
      </c>
      <c r="GF74" s="1511">
        <f t="shared" si="841"/>
        <v>0</v>
      </c>
      <c r="GG74" s="1511">
        <f t="shared" si="841"/>
        <v>0</v>
      </c>
      <c r="GH74" s="1511">
        <f t="shared" si="841"/>
        <v>0</v>
      </c>
      <c r="GI74" s="1511">
        <f t="shared" si="841"/>
        <v>0</v>
      </c>
      <c r="GJ74" s="1511">
        <f t="shared" si="841"/>
        <v>0</v>
      </c>
      <c r="GK74" s="1511">
        <f t="shared" si="841"/>
        <v>0</v>
      </c>
      <c r="GL74" s="1511">
        <f t="shared" si="841"/>
        <v>0</v>
      </c>
      <c r="GM74" s="1511">
        <f t="shared" si="841"/>
        <v>0</v>
      </c>
      <c r="GN74" s="1512">
        <f t="shared" si="841"/>
        <v>0</v>
      </c>
      <c r="GO74" s="1513">
        <f t="shared" si="674"/>
        <v>0</v>
      </c>
      <c r="GP74" s="1506"/>
      <c r="GQ74" s="1510">
        <f t="shared" si="838"/>
        <v>0</v>
      </c>
      <c r="GR74" s="1511">
        <f t="shared" si="837"/>
        <v>0</v>
      </c>
      <c r="GS74" s="1511">
        <f t="shared" si="837"/>
        <v>0</v>
      </c>
      <c r="GT74" s="1511">
        <f t="shared" si="837"/>
        <v>0</v>
      </c>
      <c r="GU74" s="1511">
        <f t="shared" si="837"/>
        <v>0</v>
      </c>
      <c r="GV74" s="1511">
        <f t="shared" si="837"/>
        <v>0</v>
      </c>
      <c r="GW74" s="1511">
        <f t="shared" si="837"/>
        <v>0</v>
      </c>
      <c r="GX74" s="1511">
        <f t="shared" si="837"/>
        <v>0</v>
      </c>
      <c r="GY74" s="1511">
        <f t="shared" si="837"/>
        <v>0</v>
      </c>
      <c r="GZ74" s="1512">
        <f t="shared" si="837"/>
        <v>0</v>
      </c>
      <c r="HA74" s="1513">
        <f t="shared" si="675"/>
        <v>0</v>
      </c>
      <c r="HB74" s="1506">
        <f t="shared" si="676"/>
        <v>1</v>
      </c>
      <c r="HC74" s="1506"/>
      <c r="HD74" s="1508">
        <f t="shared" si="677"/>
        <v>0</v>
      </c>
      <c r="HE74" s="1460">
        <f t="shared" si="678"/>
        <v>0</v>
      </c>
      <c r="HF74" s="1460">
        <f t="shared" si="679"/>
        <v>0</v>
      </c>
      <c r="HG74" s="1460">
        <f t="shared" si="680"/>
        <v>0</v>
      </c>
      <c r="HH74" s="1460">
        <f t="shared" si="681"/>
        <v>0</v>
      </c>
      <c r="HI74" s="1460">
        <f t="shared" si="682"/>
        <v>0</v>
      </c>
      <c r="HJ74" s="1460">
        <f t="shared" si="683"/>
        <v>0</v>
      </c>
      <c r="HK74" s="1460">
        <f t="shared" si="684"/>
        <v>0</v>
      </c>
      <c r="HL74" s="1460">
        <f t="shared" si="685"/>
        <v>0</v>
      </c>
      <c r="HM74" s="1460">
        <f t="shared" si="686"/>
        <v>0</v>
      </c>
      <c r="HN74" s="1460">
        <f t="shared" si="687"/>
        <v>0</v>
      </c>
      <c r="HO74" s="1460">
        <f t="shared" si="688"/>
        <v>0</v>
      </c>
      <c r="HP74" s="1460">
        <f t="shared" si="689"/>
        <v>0</v>
      </c>
      <c r="HQ74" s="1460">
        <f t="shared" si="690"/>
        <v>0</v>
      </c>
      <c r="HR74" s="1460">
        <f t="shared" si="691"/>
        <v>0</v>
      </c>
      <c r="HS74" s="1460">
        <f t="shared" si="692"/>
        <v>0</v>
      </c>
      <c r="HT74" s="1460">
        <f t="shared" si="693"/>
        <v>0</v>
      </c>
      <c r="HU74" s="1460">
        <f t="shared" si="694"/>
        <v>0</v>
      </c>
      <c r="HV74" s="1460">
        <f t="shared" si="695"/>
        <v>0</v>
      </c>
      <c r="HW74" s="1460">
        <f t="shared" si="696"/>
        <v>0</v>
      </c>
      <c r="HX74" s="1460">
        <f t="shared" si="697"/>
        <v>0</v>
      </c>
      <c r="HY74" s="1460">
        <f t="shared" si="698"/>
        <v>0</v>
      </c>
      <c r="HZ74" s="1460">
        <f t="shared" si="699"/>
        <v>0</v>
      </c>
      <c r="IA74" s="1460">
        <f t="shared" si="700"/>
        <v>0</v>
      </c>
      <c r="IB74" s="1460">
        <f t="shared" si="701"/>
        <v>0</v>
      </c>
      <c r="IC74" s="1460">
        <f t="shared" si="702"/>
        <v>0</v>
      </c>
      <c r="ID74" s="1460">
        <f t="shared" si="703"/>
        <v>0</v>
      </c>
      <c r="IE74" s="1460">
        <f t="shared" si="704"/>
        <v>0</v>
      </c>
      <c r="IF74" s="1460">
        <f t="shared" si="705"/>
        <v>0</v>
      </c>
      <c r="IG74" s="1460">
        <f t="shared" si="706"/>
        <v>0</v>
      </c>
      <c r="IH74" s="1460">
        <f t="shared" si="707"/>
        <v>0</v>
      </c>
      <c r="II74" s="1460">
        <f t="shared" si="708"/>
        <v>0</v>
      </c>
      <c r="IJ74" s="1460">
        <f t="shared" si="709"/>
        <v>0</v>
      </c>
      <c r="IK74" s="1460">
        <f t="shared" si="710"/>
        <v>0</v>
      </c>
      <c r="IL74" s="1460">
        <f t="shared" si="711"/>
        <v>0</v>
      </c>
      <c r="IM74" s="1460">
        <f t="shared" si="712"/>
        <v>0</v>
      </c>
      <c r="IN74" s="1460">
        <f t="shared" si="713"/>
        <v>0</v>
      </c>
      <c r="IO74" s="1460">
        <f t="shared" si="714"/>
        <v>0</v>
      </c>
      <c r="IP74" s="1460">
        <f t="shared" si="715"/>
        <v>0</v>
      </c>
      <c r="IQ74" s="1460">
        <f t="shared" si="716"/>
        <v>0</v>
      </c>
      <c r="IR74" s="1460">
        <f t="shared" si="717"/>
        <v>0</v>
      </c>
      <c r="IS74" s="1460">
        <f t="shared" si="718"/>
        <v>0</v>
      </c>
      <c r="IT74" s="1460">
        <f t="shared" si="719"/>
        <v>0</v>
      </c>
      <c r="IU74" s="1460">
        <f t="shared" si="720"/>
        <v>0</v>
      </c>
      <c r="IV74" s="1460">
        <f t="shared" si="721"/>
        <v>0</v>
      </c>
      <c r="IW74" s="1460">
        <f t="shared" si="722"/>
        <v>0</v>
      </c>
      <c r="IX74" s="1460">
        <f t="shared" si="723"/>
        <v>0</v>
      </c>
      <c r="IY74" s="1460">
        <f t="shared" si="724"/>
        <v>0</v>
      </c>
      <c r="IZ74" s="1460">
        <f t="shared" si="725"/>
        <v>0</v>
      </c>
      <c r="JA74" s="1460">
        <f t="shared" si="726"/>
        <v>0</v>
      </c>
      <c r="JB74" s="1460">
        <f t="shared" si="727"/>
        <v>0</v>
      </c>
      <c r="JC74" s="1460">
        <f t="shared" si="728"/>
        <v>0</v>
      </c>
      <c r="JD74" s="1460">
        <f t="shared" si="729"/>
        <v>0</v>
      </c>
      <c r="JE74" s="1460">
        <f t="shared" si="730"/>
        <v>0</v>
      </c>
      <c r="JF74" s="1460">
        <f t="shared" si="731"/>
        <v>0</v>
      </c>
      <c r="JG74" s="1460">
        <f t="shared" si="732"/>
        <v>0</v>
      </c>
      <c r="JH74" s="1460">
        <f t="shared" si="733"/>
        <v>0</v>
      </c>
      <c r="JI74" s="1460">
        <f t="shared" si="734"/>
        <v>0</v>
      </c>
      <c r="JJ74" s="1460">
        <f t="shared" si="735"/>
        <v>0</v>
      </c>
      <c r="JK74" s="1460">
        <f t="shared" si="736"/>
        <v>0</v>
      </c>
      <c r="JL74" s="1460">
        <f t="shared" si="737"/>
        <v>0</v>
      </c>
      <c r="JM74" s="1460">
        <f t="shared" si="738"/>
        <v>0</v>
      </c>
      <c r="JN74" s="1460">
        <f t="shared" si="739"/>
        <v>0</v>
      </c>
      <c r="JO74" s="1460">
        <f t="shared" si="740"/>
        <v>0</v>
      </c>
      <c r="JP74" s="1460">
        <f t="shared" si="741"/>
        <v>0</v>
      </c>
      <c r="JQ74" s="1460">
        <f t="shared" si="742"/>
        <v>0</v>
      </c>
      <c r="JR74" s="1460">
        <f t="shared" si="743"/>
        <v>0</v>
      </c>
      <c r="JS74" s="1460">
        <f t="shared" si="744"/>
        <v>0</v>
      </c>
      <c r="JT74" s="1460">
        <f t="shared" si="745"/>
        <v>0</v>
      </c>
      <c r="JU74" s="1460">
        <f t="shared" si="746"/>
        <v>0</v>
      </c>
      <c r="JV74" s="1460">
        <f t="shared" si="747"/>
        <v>0</v>
      </c>
      <c r="JW74" s="1460">
        <f t="shared" si="748"/>
        <v>0</v>
      </c>
      <c r="JX74" s="1460">
        <f t="shared" si="749"/>
        <v>0</v>
      </c>
      <c r="JY74" s="1460">
        <f t="shared" si="750"/>
        <v>0</v>
      </c>
      <c r="JZ74" s="1460">
        <f t="shared" si="751"/>
        <v>0</v>
      </c>
      <c r="KA74" s="1460">
        <f t="shared" si="752"/>
        <v>0</v>
      </c>
      <c r="KB74" s="1460">
        <f t="shared" si="753"/>
        <v>0</v>
      </c>
      <c r="KC74" s="1460">
        <f t="shared" si="754"/>
        <v>0</v>
      </c>
      <c r="KD74" s="1460">
        <f t="shared" si="755"/>
        <v>0</v>
      </c>
      <c r="KE74" s="1460">
        <f t="shared" si="756"/>
        <v>0</v>
      </c>
      <c r="KF74" s="1460">
        <f t="shared" si="757"/>
        <v>0</v>
      </c>
      <c r="KG74" s="1460">
        <f t="shared" si="758"/>
        <v>0</v>
      </c>
      <c r="KH74" s="1460">
        <f t="shared" si="759"/>
        <v>0</v>
      </c>
      <c r="KI74" s="1460">
        <f t="shared" si="760"/>
        <v>0</v>
      </c>
      <c r="KJ74" s="1460">
        <f t="shared" si="761"/>
        <v>0</v>
      </c>
      <c r="KK74" s="1460">
        <f t="shared" si="762"/>
        <v>0</v>
      </c>
      <c r="KL74" s="1460">
        <f t="shared" si="763"/>
        <v>0</v>
      </c>
      <c r="KM74" s="1460">
        <f t="shared" si="764"/>
        <v>0</v>
      </c>
      <c r="KN74" s="1460">
        <f t="shared" si="765"/>
        <v>0</v>
      </c>
      <c r="KO74" s="1460">
        <f t="shared" si="766"/>
        <v>0</v>
      </c>
      <c r="KP74" s="1460">
        <f t="shared" si="767"/>
        <v>0</v>
      </c>
      <c r="KQ74" s="1460">
        <f t="shared" si="768"/>
        <v>0</v>
      </c>
      <c r="KR74" s="1460">
        <f t="shared" si="769"/>
        <v>0</v>
      </c>
      <c r="KS74" s="1460">
        <f t="shared" si="770"/>
        <v>0</v>
      </c>
      <c r="KT74" s="1460">
        <f t="shared" si="771"/>
        <v>0</v>
      </c>
      <c r="KU74" s="1460">
        <f t="shared" si="772"/>
        <v>0</v>
      </c>
      <c r="KV74" s="1460">
        <f t="shared" si="773"/>
        <v>0</v>
      </c>
      <c r="KW74" s="1460">
        <f t="shared" si="774"/>
        <v>0</v>
      </c>
      <c r="KX74" s="1460">
        <f t="shared" si="775"/>
        <v>0</v>
      </c>
      <c r="KY74" s="1460">
        <f t="shared" si="776"/>
        <v>0</v>
      </c>
      <c r="KZ74" s="1460">
        <f t="shared" si="777"/>
        <v>0</v>
      </c>
      <c r="LA74" s="1460">
        <f t="shared" si="778"/>
        <v>0</v>
      </c>
      <c r="LB74" s="1460">
        <f t="shared" si="779"/>
        <v>0</v>
      </c>
      <c r="LC74" s="1460">
        <f t="shared" si="780"/>
        <v>0</v>
      </c>
      <c r="LD74" s="1460">
        <f t="shared" si="781"/>
        <v>0</v>
      </c>
      <c r="LE74" s="1460">
        <f t="shared" si="782"/>
        <v>0</v>
      </c>
      <c r="LF74" s="1460">
        <f t="shared" si="783"/>
        <v>0</v>
      </c>
      <c r="LG74" s="1460">
        <f t="shared" si="784"/>
        <v>0</v>
      </c>
      <c r="LH74" s="1460">
        <f t="shared" si="785"/>
        <v>0</v>
      </c>
      <c r="LI74" s="1460">
        <f t="shared" si="786"/>
        <v>0</v>
      </c>
      <c r="LJ74" s="1460">
        <f t="shared" si="787"/>
        <v>0</v>
      </c>
      <c r="LK74" s="1460">
        <f t="shared" si="788"/>
        <v>0</v>
      </c>
      <c r="LL74" s="1460">
        <f t="shared" si="789"/>
        <v>0</v>
      </c>
      <c r="LM74" s="1460">
        <f t="shared" si="790"/>
        <v>0</v>
      </c>
      <c r="LN74" s="1460">
        <f t="shared" si="791"/>
        <v>0</v>
      </c>
      <c r="LO74" s="1460">
        <f t="shared" si="792"/>
        <v>0</v>
      </c>
      <c r="LP74" s="1460">
        <f t="shared" si="793"/>
        <v>0</v>
      </c>
      <c r="LQ74" s="1460">
        <f t="shared" si="794"/>
        <v>0</v>
      </c>
      <c r="LR74" s="1460">
        <f t="shared" si="795"/>
        <v>0</v>
      </c>
      <c r="LS74" s="1460">
        <f t="shared" si="796"/>
        <v>0</v>
      </c>
      <c r="LW74" s="1467">
        <f t="shared" si="797"/>
        <v>0</v>
      </c>
      <c r="LX74" s="1467">
        <f t="shared" si="798"/>
        <v>0</v>
      </c>
      <c r="LY74" s="1467">
        <f t="shared" si="799"/>
        <v>0</v>
      </c>
      <c r="LZ74" s="1467">
        <f t="shared" si="800"/>
        <v>0</v>
      </c>
      <c r="MA74" s="1506"/>
      <c r="MB74" s="1460">
        <f t="shared" si="801"/>
        <v>0</v>
      </c>
      <c r="MC74" s="1460">
        <f t="shared" si="840"/>
        <v>0</v>
      </c>
      <c r="MD74" s="1460">
        <f t="shared" si="840"/>
        <v>0</v>
      </c>
      <c r="ME74" s="1460">
        <f t="shared" si="840"/>
        <v>0</v>
      </c>
      <c r="MF74" s="1460">
        <f t="shared" si="840"/>
        <v>0</v>
      </c>
      <c r="MG74" s="1460">
        <f t="shared" si="840"/>
        <v>0</v>
      </c>
      <c r="MH74" s="1460">
        <f t="shared" si="840"/>
        <v>0</v>
      </c>
      <c r="MI74" s="1460">
        <f t="shared" si="840"/>
        <v>0</v>
      </c>
      <c r="MJ74" s="1460">
        <f t="shared" si="840"/>
        <v>0</v>
      </c>
      <c r="MK74" s="1460">
        <f t="shared" si="840"/>
        <v>0</v>
      </c>
      <c r="ML74" s="1460">
        <f t="shared" si="840"/>
        <v>0</v>
      </c>
      <c r="MM74" s="1460">
        <f t="shared" si="840"/>
        <v>0</v>
      </c>
      <c r="MN74" s="1460">
        <f t="shared" si="840"/>
        <v>0</v>
      </c>
      <c r="MO74" s="1460">
        <f t="shared" si="840"/>
        <v>0</v>
      </c>
      <c r="MP74" s="1460">
        <f t="shared" si="840"/>
        <v>0</v>
      </c>
      <c r="MQ74" s="1460">
        <f t="shared" si="840"/>
        <v>0</v>
      </c>
      <c r="MR74" s="1460">
        <f t="shared" si="840"/>
        <v>0</v>
      </c>
      <c r="MS74" s="1460">
        <f t="shared" si="845"/>
        <v>0</v>
      </c>
      <c r="MT74" s="1460">
        <f t="shared" si="845"/>
        <v>0</v>
      </c>
      <c r="MU74" s="1460">
        <f t="shared" si="845"/>
        <v>0</v>
      </c>
      <c r="MV74" s="1460">
        <f t="shared" si="845"/>
        <v>0</v>
      </c>
      <c r="MW74" s="1460">
        <f t="shared" si="845"/>
        <v>0</v>
      </c>
      <c r="MX74" s="1460">
        <f t="shared" si="845"/>
        <v>0</v>
      </c>
      <c r="MY74" s="1460">
        <f t="shared" si="845"/>
        <v>0</v>
      </c>
      <c r="MZ74" s="1460">
        <f t="shared" si="845"/>
        <v>0</v>
      </c>
      <c r="NA74" s="1460">
        <f t="shared" si="845"/>
        <v>0</v>
      </c>
      <c r="NB74" s="1460">
        <f t="shared" si="845"/>
        <v>0</v>
      </c>
      <c r="NC74" s="1460">
        <f t="shared" si="845"/>
        <v>0</v>
      </c>
      <c r="ND74" s="1460">
        <f t="shared" si="845"/>
        <v>0</v>
      </c>
      <c r="NE74" s="1460">
        <f t="shared" si="845"/>
        <v>0</v>
      </c>
      <c r="NF74" s="1460">
        <f t="shared" si="845"/>
        <v>0</v>
      </c>
      <c r="NG74" s="1460">
        <f t="shared" si="845"/>
        <v>0</v>
      </c>
      <c r="NH74" s="1460">
        <f t="shared" si="845"/>
        <v>0</v>
      </c>
      <c r="NI74" s="1460">
        <f t="shared" si="846"/>
        <v>0</v>
      </c>
      <c r="NJ74" s="1460">
        <f t="shared" si="846"/>
        <v>0</v>
      </c>
      <c r="NK74" s="1460">
        <f t="shared" si="846"/>
        <v>0</v>
      </c>
      <c r="NL74" s="1460">
        <f t="shared" si="846"/>
        <v>0</v>
      </c>
      <c r="NM74" s="1460">
        <f t="shared" si="846"/>
        <v>0</v>
      </c>
      <c r="NN74" s="1460">
        <f t="shared" si="846"/>
        <v>0</v>
      </c>
      <c r="NO74" s="1460">
        <f t="shared" si="846"/>
        <v>0</v>
      </c>
      <c r="NP74" s="1460">
        <f t="shared" si="846"/>
        <v>0</v>
      </c>
      <c r="NQ74" s="1460">
        <f t="shared" si="846"/>
        <v>0</v>
      </c>
      <c r="NR74" s="1460">
        <f t="shared" si="846"/>
        <v>0</v>
      </c>
      <c r="NS74" s="1460">
        <f t="shared" si="846"/>
        <v>0</v>
      </c>
      <c r="NT74" s="1460">
        <f t="shared" si="846"/>
        <v>0</v>
      </c>
      <c r="NU74" s="1460">
        <f t="shared" si="846"/>
        <v>0</v>
      </c>
      <c r="NV74" s="1460">
        <f t="shared" si="846"/>
        <v>0</v>
      </c>
      <c r="NW74" s="1460">
        <f t="shared" si="846"/>
        <v>0</v>
      </c>
      <c r="NX74" s="1460">
        <f t="shared" si="846"/>
        <v>0</v>
      </c>
      <c r="NY74" s="1460">
        <f t="shared" si="847"/>
        <v>0</v>
      </c>
      <c r="NZ74" s="1460">
        <f t="shared" si="847"/>
        <v>0</v>
      </c>
      <c r="OA74" s="1460">
        <f t="shared" si="847"/>
        <v>0</v>
      </c>
      <c r="OB74" s="1460">
        <f t="shared" si="847"/>
        <v>0</v>
      </c>
      <c r="OC74" s="1460">
        <f t="shared" si="847"/>
        <v>0</v>
      </c>
      <c r="OD74" s="1460">
        <f t="shared" si="847"/>
        <v>0</v>
      </c>
      <c r="OE74" s="1460">
        <f t="shared" si="847"/>
        <v>0</v>
      </c>
      <c r="OF74" s="1460">
        <f t="shared" si="847"/>
        <v>0</v>
      </c>
      <c r="OG74" s="1460">
        <f t="shared" si="847"/>
        <v>0</v>
      </c>
      <c r="OH74" s="1460">
        <f t="shared" si="847"/>
        <v>0</v>
      </c>
      <c r="OI74" s="1460">
        <f t="shared" si="847"/>
        <v>0</v>
      </c>
      <c r="OJ74" s="1460">
        <f t="shared" si="847"/>
        <v>0</v>
      </c>
      <c r="OK74" s="1460">
        <f t="shared" si="847"/>
        <v>0</v>
      </c>
      <c r="OL74" s="1460">
        <f t="shared" si="847"/>
        <v>0</v>
      </c>
      <c r="OM74" s="1460">
        <f t="shared" si="847"/>
        <v>0</v>
      </c>
      <c r="ON74" s="1460">
        <f t="shared" si="847"/>
        <v>0</v>
      </c>
      <c r="OO74" s="1460">
        <f t="shared" si="813"/>
        <v>0</v>
      </c>
      <c r="OP74" s="1460">
        <f t="shared" si="842"/>
        <v>0</v>
      </c>
      <c r="OQ74" s="1460">
        <f t="shared" si="842"/>
        <v>0</v>
      </c>
      <c r="OR74" s="1460">
        <f t="shared" si="842"/>
        <v>0</v>
      </c>
      <c r="OS74" s="1460">
        <f t="shared" si="842"/>
        <v>0</v>
      </c>
      <c r="OT74" s="1460">
        <f t="shared" si="842"/>
        <v>0</v>
      </c>
      <c r="OU74" s="1460">
        <f t="shared" si="842"/>
        <v>0</v>
      </c>
      <c r="OV74" s="1460">
        <f t="shared" si="842"/>
        <v>0</v>
      </c>
      <c r="OW74" s="1460">
        <f t="shared" si="842"/>
        <v>0</v>
      </c>
      <c r="OX74" s="1460">
        <f t="shared" si="842"/>
        <v>0</v>
      </c>
      <c r="OY74" s="1460">
        <f t="shared" si="842"/>
        <v>0</v>
      </c>
      <c r="OZ74" s="1460">
        <f t="shared" si="842"/>
        <v>0</v>
      </c>
      <c r="PA74" s="1460">
        <f t="shared" si="842"/>
        <v>0</v>
      </c>
      <c r="PB74" s="1460">
        <f t="shared" si="842"/>
        <v>0</v>
      </c>
      <c r="PC74" s="1460">
        <f t="shared" si="842"/>
        <v>0</v>
      </c>
      <c r="PD74" s="1460">
        <f t="shared" si="842"/>
        <v>0</v>
      </c>
      <c r="PE74" s="1460">
        <f t="shared" si="842"/>
        <v>0</v>
      </c>
      <c r="PF74" s="1460">
        <f t="shared" si="843"/>
        <v>0</v>
      </c>
      <c r="PG74" s="1460">
        <f t="shared" si="843"/>
        <v>0</v>
      </c>
      <c r="PH74" s="1460">
        <f t="shared" si="843"/>
        <v>0</v>
      </c>
      <c r="PI74" s="1460">
        <f t="shared" si="843"/>
        <v>0</v>
      </c>
      <c r="PJ74" s="1460">
        <f t="shared" si="843"/>
        <v>0</v>
      </c>
      <c r="PK74" s="1460">
        <f t="shared" si="843"/>
        <v>0</v>
      </c>
      <c r="PL74" s="1460">
        <f t="shared" si="843"/>
        <v>0</v>
      </c>
      <c r="PM74" s="1460">
        <f t="shared" si="843"/>
        <v>0</v>
      </c>
      <c r="PN74" s="1460">
        <f t="shared" si="843"/>
        <v>0</v>
      </c>
      <c r="PO74" s="1460">
        <f t="shared" si="843"/>
        <v>0</v>
      </c>
      <c r="PP74" s="1460">
        <f t="shared" si="843"/>
        <v>0</v>
      </c>
      <c r="PQ74" s="1460">
        <f t="shared" si="843"/>
        <v>0</v>
      </c>
      <c r="PR74" s="1460">
        <f t="shared" si="843"/>
        <v>0</v>
      </c>
      <c r="PS74" s="1460">
        <f t="shared" si="843"/>
        <v>0</v>
      </c>
      <c r="PT74" s="1460">
        <f t="shared" si="843"/>
        <v>0</v>
      </c>
      <c r="PU74" s="1460">
        <f t="shared" si="843"/>
        <v>0</v>
      </c>
      <c r="PV74" s="1460">
        <f t="shared" si="844"/>
        <v>0</v>
      </c>
      <c r="PW74" s="1460">
        <f t="shared" si="844"/>
        <v>0</v>
      </c>
      <c r="PX74" s="1460">
        <f t="shared" si="844"/>
        <v>0</v>
      </c>
      <c r="PY74" s="1460">
        <f t="shared" si="844"/>
        <v>0</v>
      </c>
      <c r="PZ74" s="1460">
        <f t="shared" si="844"/>
        <v>0</v>
      </c>
      <c r="QA74" s="1460">
        <f t="shared" si="844"/>
        <v>0</v>
      </c>
      <c r="QB74" s="1460">
        <f t="shared" si="844"/>
        <v>0</v>
      </c>
      <c r="QC74" s="1460">
        <f t="shared" si="844"/>
        <v>0</v>
      </c>
      <c r="QD74" s="1460">
        <f t="shared" si="844"/>
        <v>0</v>
      </c>
      <c r="QE74" s="1460">
        <f t="shared" si="844"/>
        <v>0</v>
      </c>
      <c r="QF74" s="1460">
        <f t="shared" si="844"/>
        <v>0</v>
      </c>
      <c r="QG74" s="1460">
        <f t="shared" si="844"/>
        <v>0</v>
      </c>
      <c r="QH74" s="1460">
        <f t="shared" si="844"/>
        <v>0</v>
      </c>
      <c r="QI74" s="1460">
        <f t="shared" si="844"/>
        <v>0</v>
      </c>
      <c r="QJ74" s="1460">
        <f t="shared" si="844"/>
        <v>0</v>
      </c>
      <c r="QK74" s="1460">
        <f t="shared" si="844"/>
        <v>0</v>
      </c>
      <c r="QL74" s="1460">
        <f t="shared" si="809"/>
        <v>0</v>
      </c>
      <c r="QM74" s="1460">
        <f t="shared" si="809"/>
        <v>0</v>
      </c>
      <c r="QN74" s="1460">
        <f t="shared" si="809"/>
        <v>0</v>
      </c>
      <c r="QO74" s="1460">
        <f t="shared" si="809"/>
        <v>0</v>
      </c>
      <c r="QP74" s="1460">
        <f t="shared" si="809"/>
        <v>0</v>
      </c>
      <c r="QQ74" s="1460">
        <f t="shared" si="809"/>
        <v>0</v>
      </c>
    </row>
    <row r="75" spans="1:459" s="1466" customFormat="1" ht="22.5" customHeight="1">
      <c r="A75" s="1468"/>
      <c r="B75" s="1469"/>
      <c r="C75" s="1469"/>
      <c r="D75" s="1470"/>
      <c r="E75" s="1471"/>
      <c r="F75" s="1472"/>
      <c r="G75" s="1472"/>
      <c r="H75" s="1473">
        <f t="shared" si="639"/>
        <v>0</v>
      </c>
      <c r="I75" s="1474">
        <v>0</v>
      </c>
      <c r="J75" s="1475">
        <f t="shared" si="437"/>
        <v>0</v>
      </c>
      <c r="K75" s="1476">
        <v>0</v>
      </c>
      <c r="L75" s="1477">
        <f t="shared" si="640"/>
        <v>0</v>
      </c>
      <c r="M75" s="1477">
        <f t="shared" si="641"/>
        <v>0</v>
      </c>
      <c r="N75" s="1478"/>
      <c r="O75" s="1479">
        <v>0</v>
      </c>
      <c r="P75" s="1480">
        <v>0</v>
      </c>
      <c r="Q75" s="1828">
        <v>0</v>
      </c>
      <c r="R75" s="1831">
        <f t="shared" si="642"/>
        <v>0</v>
      </c>
      <c r="S75" s="1481">
        <f>IF(AND(SUM(O75:Q75)=0,N75="NNN"),MIN('Operating History and Pro Forma'!$M$33,'Operating History and Pro Forma'!$T$15)*D75,SUM(O75:Q75)*D75)</f>
        <v>0</v>
      </c>
      <c r="T75" s="1482">
        <f t="shared" si="643"/>
        <v>0</v>
      </c>
      <c r="U75" s="1483">
        <f t="shared" si="644"/>
        <v>0</v>
      </c>
      <c r="V75" s="1480"/>
      <c r="W75" s="1514"/>
      <c r="X75" s="1486" t="str">
        <f t="shared" si="645"/>
        <v/>
      </c>
      <c r="Y75" s="1487">
        <f t="shared" si="646"/>
        <v>0</v>
      </c>
      <c r="Z75" s="1488"/>
      <c r="AA75" s="1488"/>
      <c r="AB75" s="1488"/>
      <c r="AC75" s="1488"/>
      <c r="AD75" s="1489">
        <f t="shared" si="647"/>
        <v>0</v>
      </c>
      <c r="AE75" s="1490" t="str">
        <f t="shared" si="648"/>
        <v/>
      </c>
      <c r="AF75" s="1491">
        <f t="shared" si="649"/>
        <v>0</v>
      </c>
      <c r="AG75" s="1492">
        <f t="shared" si="650"/>
        <v>0</v>
      </c>
      <c r="AH75" s="1493">
        <f t="shared" si="853"/>
        <v>0</v>
      </c>
      <c r="AI75" s="1493">
        <f t="shared" si="853"/>
        <v>0</v>
      </c>
      <c r="AJ75" s="1494">
        <f t="shared" si="853"/>
        <v>0</v>
      </c>
      <c r="AK75" s="1494">
        <f t="shared" si="853"/>
        <v>0</v>
      </c>
      <c r="AL75" s="1495">
        <f t="shared" si="853"/>
        <v>0</v>
      </c>
      <c r="AM75" s="1496">
        <f t="shared" si="853"/>
        <v>0</v>
      </c>
      <c r="AN75" s="1497">
        <f t="shared" si="399"/>
        <v>0</v>
      </c>
      <c r="AO75" s="1498">
        <f t="shared" si="443"/>
        <v>0</v>
      </c>
      <c r="AP75" s="1499">
        <f t="shared" si="651"/>
        <v>0</v>
      </c>
      <c r="AQ75" s="1500">
        <f t="shared" si="652"/>
        <v>0</v>
      </c>
      <c r="AR75" s="1501">
        <f t="shared" si="653"/>
        <v>0</v>
      </c>
      <c r="AS75" s="1498">
        <f t="shared" si="403"/>
        <v>0</v>
      </c>
      <c r="AT75" s="1501">
        <f t="shared" si="654"/>
        <v>0</v>
      </c>
      <c r="AU75" s="1498">
        <f t="shared" si="655"/>
        <v>1</v>
      </c>
      <c r="AV75" s="1498">
        <f t="shared" si="656"/>
        <v>2</v>
      </c>
      <c r="AW75" s="1499">
        <f t="shared" si="657"/>
        <v>0</v>
      </c>
      <c r="AX75" s="1502">
        <f t="shared" si="658"/>
        <v>0</v>
      </c>
      <c r="AY75" s="1503">
        <f t="shared" si="659"/>
        <v>0</v>
      </c>
      <c r="AZ75" s="1498">
        <f t="shared" si="660"/>
        <v>2</v>
      </c>
      <c r="BA75" s="1498">
        <f t="shared" si="661"/>
        <v>3</v>
      </c>
      <c r="BB75" s="1499">
        <f t="shared" si="662"/>
        <v>0</v>
      </c>
      <c r="BC75" s="1502">
        <f t="shared" si="663"/>
        <v>0</v>
      </c>
      <c r="BD75" s="1503">
        <f t="shared" si="664"/>
        <v>0</v>
      </c>
      <c r="BE75" s="1498">
        <f t="shared" si="665"/>
        <v>3</v>
      </c>
      <c r="BF75" s="1498">
        <f t="shared" si="666"/>
        <v>4</v>
      </c>
      <c r="BG75" s="1499">
        <f t="shared" si="667"/>
        <v>0</v>
      </c>
      <c r="BH75" s="1502">
        <f t="shared" si="668"/>
        <v>0</v>
      </c>
      <c r="BI75" s="1502">
        <f t="shared" si="669"/>
        <v>0</v>
      </c>
      <c r="BJ75" s="1504">
        <f t="shared" si="670"/>
        <v>1900</v>
      </c>
      <c r="BK75" s="1505" t="str">
        <f t="shared" si="671"/>
        <v/>
      </c>
      <c r="BL75" s="1506"/>
      <c r="BM75" s="1507">
        <f t="shared" si="672"/>
        <v>0</v>
      </c>
      <c r="BN75" s="1508">
        <f t="shared" si="839"/>
        <v>0</v>
      </c>
      <c r="BO75" s="1508">
        <f t="shared" si="839"/>
        <v>0</v>
      </c>
      <c r="BP75" s="1508">
        <f t="shared" si="839"/>
        <v>0</v>
      </c>
      <c r="BQ75" s="1508">
        <f t="shared" si="839"/>
        <v>0</v>
      </c>
      <c r="BR75" s="1508">
        <f t="shared" si="839"/>
        <v>0</v>
      </c>
      <c r="BS75" s="1508">
        <f t="shared" si="839"/>
        <v>0</v>
      </c>
      <c r="BT75" s="1508">
        <f t="shared" si="839"/>
        <v>0</v>
      </c>
      <c r="BU75" s="1508">
        <f t="shared" si="839"/>
        <v>0</v>
      </c>
      <c r="BV75" s="1508">
        <f t="shared" si="839"/>
        <v>0</v>
      </c>
      <c r="BW75" s="1508">
        <f t="shared" si="839"/>
        <v>0</v>
      </c>
      <c r="BX75" s="1508">
        <f t="shared" si="839"/>
        <v>0</v>
      </c>
      <c r="BY75" s="1507">
        <f t="shared" si="839"/>
        <v>0</v>
      </c>
      <c r="BZ75" s="1508">
        <f t="shared" si="839"/>
        <v>0</v>
      </c>
      <c r="CA75" s="1508">
        <f t="shared" si="839"/>
        <v>0</v>
      </c>
      <c r="CB75" s="1508">
        <f t="shared" si="839"/>
        <v>0</v>
      </c>
      <c r="CC75" s="1508">
        <f t="shared" si="839"/>
        <v>0</v>
      </c>
      <c r="CD75" s="1508">
        <f t="shared" si="848"/>
        <v>0</v>
      </c>
      <c r="CE75" s="1508">
        <f t="shared" si="848"/>
        <v>0</v>
      </c>
      <c r="CF75" s="1508">
        <f t="shared" si="848"/>
        <v>0</v>
      </c>
      <c r="CG75" s="1508">
        <f t="shared" si="848"/>
        <v>0</v>
      </c>
      <c r="CH75" s="1508">
        <f t="shared" si="848"/>
        <v>0</v>
      </c>
      <c r="CI75" s="1508">
        <f t="shared" si="848"/>
        <v>0</v>
      </c>
      <c r="CJ75" s="1509">
        <f t="shared" si="848"/>
        <v>0</v>
      </c>
      <c r="CK75" s="1507">
        <f t="shared" si="848"/>
        <v>0</v>
      </c>
      <c r="CL75" s="1508">
        <f t="shared" si="848"/>
        <v>0</v>
      </c>
      <c r="CM75" s="1508">
        <f t="shared" si="848"/>
        <v>0</v>
      </c>
      <c r="CN75" s="1508">
        <f t="shared" si="848"/>
        <v>0</v>
      </c>
      <c r="CO75" s="1508">
        <f t="shared" si="848"/>
        <v>0</v>
      </c>
      <c r="CP75" s="1508">
        <f t="shared" si="848"/>
        <v>0</v>
      </c>
      <c r="CQ75" s="1508">
        <f t="shared" si="848"/>
        <v>0</v>
      </c>
      <c r="CR75" s="1508">
        <f t="shared" si="848"/>
        <v>0</v>
      </c>
      <c r="CS75" s="1508">
        <f t="shared" si="848"/>
        <v>0</v>
      </c>
      <c r="CT75" s="1508">
        <f t="shared" si="849"/>
        <v>0</v>
      </c>
      <c r="CU75" s="1508">
        <f t="shared" si="849"/>
        <v>0</v>
      </c>
      <c r="CV75" s="1509">
        <f t="shared" si="849"/>
        <v>0</v>
      </c>
      <c r="CW75" s="1508">
        <f t="shared" si="849"/>
        <v>0</v>
      </c>
      <c r="CX75" s="1508">
        <f t="shared" si="849"/>
        <v>0</v>
      </c>
      <c r="CY75" s="1508">
        <f t="shared" si="849"/>
        <v>0</v>
      </c>
      <c r="CZ75" s="1508">
        <f t="shared" si="849"/>
        <v>0</v>
      </c>
      <c r="DA75" s="1508">
        <f t="shared" si="849"/>
        <v>0</v>
      </c>
      <c r="DB75" s="1508">
        <f t="shared" si="849"/>
        <v>0</v>
      </c>
      <c r="DC75" s="1508">
        <f t="shared" si="849"/>
        <v>0</v>
      </c>
      <c r="DD75" s="1508">
        <f t="shared" si="849"/>
        <v>0</v>
      </c>
      <c r="DE75" s="1508">
        <f t="shared" si="849"/>
        <v>0</v>
      </c>
      <c r="DF75" s="1508">
        <f t="shared" si="849"/>
        <v>0</v>
      </c>
      <c r="DG75" s="1508">
        <f t="shared" si="849"/>
        <v>0</v>
      </c>
      <c r="DH75" s="1509">
        <f t="shared" si="849"/>
        <v>0</v>
      </c>
      <c r="DI75" s="1508">
        <f t="shared" si="849"/>
        <v>0</v>
      </c>
      <c r="DJ75" s="1508">
        <f t="shared" si="850"/>
        <v>0</v>
      </c>
      <c r="DK75" s="1508">
        <f t="shared" si="850"/>
        <v>0</v>
      </c>
      <c r="DL75" s="1508">
        <f t="shared" si="850"/>
        <v>0</v>
      </c>
      <c r="DM75" s="1508">
        <f t="shared" si="850"/>
        <v>0</v>
      </c>
      <c r="DN75" s="1508">
        <f t="shared" si="850"/>
        <v>0</v>
      </c>
      <c r="DO75" s="1508">
        <f t="shared" si="850"/>
        <v>0</v>
      </c>
      <c r="DP75" s="1508">
        <f t="shared" si="850"/>
        <v>0</v>
      </c>
      <c r="DQ75" s="1508">
        <f t="shared" si="850"/>
        <v>0</v>
      </c>
      <c r="DR75" s="1508">
        <f t="shared" si="850"/>
        <v>0</v>
      </c>
      <c r="DS75" s="1508">
        <f t="shared" si="850"/>
        <v>0</v>
      </c>
      <c r="DT75" s="1509">
        <f t="shared" si="850"/>
        <v>0</v>
      </c>
      <c r="DU75" s="1507">
        <f t="shared" si="850"/>
        <v>0</v>
      </c>
      <c r="DV75" s="1508">
        <f t="shared" si="850"/>
        <v>0</v>
      </c>
      <c r="DW75" s="1508">
        <f t="shared" si="850"/>
        <v>0</v>
      </c>
      <c r="DX75" s="1508">
        <f t="shared" si="850"/>
        <v>0</v>
      </c>
      <c r="DY75" s="1508">
        <f t="shared" si="850"/>
        <v>0</v>
      </c>
      <c r="DZ75" s="1508">
        <f t="shared" si="851"/>
        <v>0</v>
      </c>
      <c r="EA75" s="1508">
        <f t="shared" si="851"/>
        <v>0</v>
      </c>
      <c r="EB75" s="1508">
        <f t="shared" si="851"/>
        <v>0</v>
      </c>
      <c r="EC75" s="1508">
        <f t="shared" si="851"/>
        <v>0</v>
      </c>
      <c r="ED75" s="1508">
        <f t="shared" si="851"/>
        <v>0</v>
      </c>
      <c r="EE75" s="1508">
        <f t="shared" si="851"/>
        <v>0</v>
      </c>
      <c r="EF75" s="1508">
        <f t="shared" si="851"/>
        <v>0</v>
      </c>
      <c r="EG75" s="1507">
        <f t="shared" si="851"/>
        <v>0</v>
      </c>
      <c r="EH75" s="1508">
        <f t="shared" si="851"/>
        <v>0</v>
      </c>
      <c r="EI75" s="1508">
        <f t="shared" si="851"/>
        <v>0</v>
      </c>
      <c r="EJ75" s="1508">
        <f t="shared" si="851"/>
        <v>0</v>
      </c>
      <c r="EK75" s="1508">
        <f t="shared" si="851"/>
        <v>0</v>
      </c>
      <c r="EL75" s="1508">
        <f t="shared" si="851"/>
        <v>0</v>
      </c>
      <c r="EM75" s="1508">
        <f t="shared" si="851"/>
        <v>0</v>
      </c>
      <c r="EN75" s="1508">
        <f t="shared" si="851"/>
        <v>0</v>
      </c>
      <c r="EO75" s="1508">
        <f t="shared" si="851"/>
        <v>0</v>
      </c>
      <c r="EP75" s="1508">
        <f t="shared" si="852"/>
        <v>0</v>
      </c>
      <c r="EQ75" s="1508">
        <f t="shared" si="852"/>
        <v>0</v>
      </c>
      <c r="ER75" s="1509">
        <f t="shared" si="852"/>
        <v>0</v>
      </c>
      <c r="ES75" s="1507">
        <f t="shared" si="852"/>
        <v>0</v>
      </c>
      <c r="ET75" s="1508">
        <f t="shared" si="852"/>
        <v>0</v>
      </c>
      <c r="EU75" s="1508">
        <f t="shared" si="852"/>
        <v>0</v>
      </c>
      <c r="EV75" s="1508">
        <f t="shared" si="852"/>
        <v>0</v>
      </c>
      <c r="EW75" s="1508">
        <f t="shared" si="852"/>
        <v>0</v>
      </c>
      <c r="EX75" s="1508">
        <f t="shared" si="852"/>
        <v>0</v>
      </c>
      <c r="EY75" s="1508">
        <f t="shared" si="852"/>
        <v>0</v>
      </c>
      <c r="EZ75" s="1508">
        <f t="shared" si="852"/>
        <v>0</v>
      </c>
      <c r="FA75" s="1508">
        <f t="shared" si="852"/>
        <v>0</v>
      </c>
      <c r="FB75" s="1508">
        <f t="shared" si="852"/>
        <v>0</v>
      </c>
      <c r="FC75" s="1508">
        <f t="shared" si="852"/>
        <v>0</v>
      </c>
      <c r="FD75" s="1509">
        <f t="shared" si="852"/>
        <v>0</v>
      </c>
      <c r="FE75" s="1508">
        <f t="shared" si="852"/>
        <v>0</v>
      </c>
      <c r="FF75" s="1508">
        <f t="shared" si="821"/>
        <v>0</v>
      </c>
      <c r="FG75" s="1508">
        <f t="shared" si="854"/>
        <v>0</v>
      </c>
      <c r="FH75" s="1508">
        <f t="shared" si="854"/>
        <v>0</v>
      </c>
      <c r="FI75" s="1508">
        <f t="shared" si="854"/>
        <v>0</v>
      </c>
      <c r="FJ75" s="1508">
        <f t="shared" si="854"/>
        <v>0</v>
      </c>
      <c r="FK75" s="1508">
        <f t="shared" si="854"/>
        <v>0</v>
      </c>
      <c r="FL75" s="1508">
        <f t="shared" si="854"/>
        <v>0</v>
      </c>
      <c r="FM75" s="1508">
        <f t="shared" si="854"/>
        <v>0</v>
      </c>
      <c r="FN75" s="1508">
        <f t="shared" si="854"/>
        <v>0</v>
      </c>
      <c r="FO75" s="1508">
        <f t="shared" si="854"/>
        <v>0</v>
      </c>
      <c r="FP75" s="1509">
        <f t="shared" si="854"/>
        <v>0</v>
      </c>
      <c r="FQ75" s="1508">
        <f t="shared" si="854"/>
        <v>0</v>
      </c>
      <c r="FR75" s="1508">
        <f t="shared" si="854"/>
        <v>0</v>
      </c>
      <c r="FS75" s="1508">
        <f t="shared" si="854"/>
        <v>0</v>
      </c>
      <c r="FT75" s="1508">
        <f t="shared" si="854"/>
        <v>0</v>
      </c>
      <c r="FU75" s="1508">
        <f t="shared" si="854"/>
        <v>0</v>
      </c>
      <c r="FV75" s="1508">
        <f t="shared" si="854"/>
        <v>0</v>
      </c>
      <c r="FW75" s="1508">
        <f t="shared" si="855"/>
        <v>0</v>
      </c>
      <c r="FX75" s="1508">
        <f t="shared" si="855"/>
        <v>0</v>
      </c>
      <c r="FY75" s="1508">
        <f t="shared" si="855"/>
        <v>0</v>
      </c>
      <c r="FZ75" s="1508">
        <f t="shared" si="855"/>
        <v>0</v>
      </c>
      <c r="GA75" s="1508">
        <f t="shared" si="855"/>
        <v>0</v>
      </c>
      <c r="GB75" s="1509">
        <f t="shared" si="855"/>
        <v>0</v>
      </c>
      <c r="GC75" s="1506"/>
      <c r="GD75" s="1458">
        <f t="shared" si="673"/>
        <v>1</v>
      </c>
      <c r="GE75" s="1510">
        <f t="shared" si="841"/>
        <v>0</v>
      </c>
      <c r="GF75" s="1511">
        <f t="shared" si="841"/>
        <v>0</v>
      </c>
      <c r="GG75" s="1511">
        <f t="shared" si="841"/>
        <v>0</v>
      </c>
      <c r="GH75" s="1511">
        <f t="shared" si="841"/>
        <v>0</v>
      </c>
      <c r="GI75" s="1511">
        <f t="shared" si="841"/>
        <v>0</v>
      </c>
      <c r="GJ75" s="1511">
        <f t="shared" si="841"/>
        <v>0</v>
      </c>
      <c r="GK75" s="1511">
        <f t="shared" si="841"/>
        <v>0</v>
      </c>
      <c r="GL75" s="1511">
        <f t="shared" si="841"/>
        <v>0</v>
      </c>
      <c r="GM75" s="1511">
        <f t="shared" si="841"/>
        <v>0</v>
      </c>
      <c r="GN75" s="1512">
        <f t="shared" si="841"/>
        <v>0</v>
      </c>
      <c r="GO75" s="1513">
        <f t="shared" si="674"/>
        <v>0</v>
      </c>
      <c r="GP75" s="1506"/>
      <c r="GQ75" s="1510">
        <f t="shared" si="838"/>
        <v>0</v>
      </c>
      <c r="GR75" s="1511">
        <f t="shared" si="837"/>
        <v>0</v>
      </c>
      <c r="GS75" s="1511">
        <f t="shared" si="837"/>
        <v>0</v>
      </c>
      <c r="GT75" s="1511">
        <f t="shared" si="837"/>
        <v>0</v>
      </c>
      <c r="GU75" s="1511">
        <f t="shared" si="837"/>
        <v>0</v>
      </c>
      <c r="GV75" s="1511">
        <f t="shared" si="837"/>
        <v>0</v>
      </c>
      <c r="GW75" s="1511">
        <f t="shared" si="837"/>
        <v>0</v>
      </c>
      <c r="GX75" s="1511">
        <f t="shared" si="837"/>
        <v>0</v>
      </c>
      <c r="GY75" s="1511">
        <f t="shared" si="837"/>
        <v>0</v>
      </c>
      <c r="GZ75" s="1512">
        <f t="shared" si="837"/>
        <v>0</v>
      </c>
      <c r="HA75" s="1513">
        <f t="shared" si="675"/>
        <v>0</v>
      </c>
      <c r="HB75" s="1506">
        <f t="shared" si="676"/>
        <v>1</v>
      </c>
      <c r="HC75" s="1506"/>
      <c r="HD75" s="1508">
        <f t="shared" si="677"/>
        <v>0</v>
      </c>
      <c r="HE75" s="1460">
        <f t="shared" si="678"/>
        <v>0</v>
      </c>
      <c r="HF75" s="1460">
        <f t="shared" si="679"/>
        <v>0</v>
      </c>
      <c r="HG75" s="1460">
        <f t="shared" si="680"/>
        <v>0</v>
      </c>
      <c r="HH75" s="1460">
        <f t="shared" si="681"/>
        <v>0</v>
      </c>
      <c r="HI75" s="1460">
        <f t="shared" si="682"/>
        <v>0</v>
      </c>
      <c r="HJ75" s="1460">
        <f t="shared" si="683"/>
        <v>0</v>
      </c>
      <c r="HK75" s="1460">
        <f t="shared" si="684"/>
        <v>0</v>
      </c>
      <c r="HL75" s="1460">
        <f t="shared" si="685"/>
        <v>0</v>
      </c>
      <c r="HM75" s="1460">
        <f t="shared" si="686"/>
        <v>0</v>
      </c>
      <c r="HN75" s="1460">
        <f t="shared" si="687"/>
        <v>0</v>
      </c>
      <c r="HO75" s="1460">
        <f t="shared" si="688"/>
        <v>0</v>
      </c>
      <c r="HP75" s="1460">
        <f t="shared" si="689"/>
        <v>0</v>
      </c>
      <c r="HQ75" s="1460">
        <f t="shared" si="690"/>
        <v>0</v>
      </c>
      <c r="HR75" s="1460">
        <f t="shared" si="691"/>
        <v>0</v>
      </c>
      <c r="HS75" s="1460">
        <f t="shared" si="692"/>
        <v>0</v>
      </c>
      <c r="HT75" s="1460">
        <f t="shared" si="693"/>
        <v>0</v>
      </c>
      <c r="HU75" s="1460">
        <f t="shared" si="694"/>
        <v>0</v>
      </c>
      <c r="HV75" s="1460">
        <f t="shared" si="695"/>
        <v>0</v>
      </c>
      <c r="HW75" s="1460">
        <f t="shared" si="696"/>
        <v>0</v>
      </c>
      <c r="HX75" s="1460">
        <f t="shared" si="697"/>
        <v>0</v>
      </c>
      <c r="HY75" s="1460">
        <f t="shared" si="698"/>
        <v>0</v>
      </c>
      <c r="HZ75" s="1460">
        <f t="shared" si="699"/>
        <v>0</v>
      </c>
      <c r="IA75" s="1460">
        <f t="shared" si="700"/>
        <v>0</v>
      </c>
      <c r="IB75" s="1460">
        <f t="shared" si="701"/>
        <v>0</v>
      </c>
      <c r="IC75" s="1460">
        <f t="shared" si="702"/>
        <v>0</v>
      </c>
      <c r="ID75" s="1460">
        <f t="shared" si="703"/>
        <v>0</v>
      </c>
      <c r="IE75" s="1460">
        <f t="shared" si="704"/>
        <v>0</v>
      </c>
      <c r="IF75" s="1460">
        <f t="shared" si="705"/>
        <v>0</v>
      </c>
      <c r="IG75" s="1460">
        <f t="shared" si="706"/>
        <v>0</v>
      </c>
      <c r="IH75" s="1460">
        <f t="shared" si="707"/>
        <v>0</v>
      </c>
      <c r="II75" s="1460">
        <f t="shared" si="708"/>
        <v>0</v>
      </c>
      <c r="IJ75" s="1460">
        <f t="shared" si="709"/>
        <v>0</v>
      </c>
      <c r="IK75" s="1460">
        <f t="shared" si="710"/>
        <v>0</v>
      </c>
      <c r="IL75" s="1460">
        <f t="shared" si="711"/>
        <v>0</v>
      </c>
      <c r="IM75" s="1460">
        <f t="shared" si="712"/>
        <v>0</v>
      </c>
      <c r="IN75" s="1460">
        <f t="shared" si="713"/>
        <v>0</v>
      </c>
      <c r="IO75" s="1460">
        <f t="shared" si="714"/>
        <v>0</v>
      </c>
      <c r="IP75" s="1460">
        <f t="shared" si="715"/>
        <v>0</v>
      </c>
      <c r="IQ75" s="1460">
        <f t="shared" si="716"/>
        <v>0</v>
      </c>
      <c r="IR75" s="1460">
        <f t="shared" si="717"/>
        <v>0</v>
      </c>
      <c r="IS75" s="1460">
        <f t="shared" si="718"/>
        <v>0</v>
      </c>
      <c r="IT75" s="1460">
        <f t="shared" si="719"/>
        <v>0</v>
      </c>
      <c r="IU75" s="1460">
        <f t="shared" si="720"/>
        <v>0</v>
      </c>
      <c r="IV75" s="1460">
        <f t="shared" si="721"/>
        <v>0</v>
      </c>
      <c r="IW75" s="1460">
        <f t="shared" si="722"/>
        <v>0</v>
      </c>
      <c r="IX75" s="1460">
        <f t="shared" si="723"/>
        <v>0</v>
      </c>
      <c r="IY75" s="1460">
        <f t="shared" si="724"/>
        <v>0</v>
      </c>
      <c r="IZ75" s="1460">
        <f t="shared" si="725"/>
        <v>0</v>
      </c>
      <c r="JA75" s="1460">
        <f t="shared" si="726"/>
        <v>0</v>
      </c>
      <c r="JB75" s="1460">
        <f t="shared" si="727"/>
        <v>0</v>
      </c>
      <c r="JC75" s="1460">
        <f t="shared" si="728"/>
        <v>0</v>
      </c>
      <c r="JD75" s="1460">
        <f t="shared" si="729"/>
        <v>0</v>
      </c>
      <c r="JE75" s="1460">
        <f t="shared" si="730"/>
        <v>0</v>
      </c>
      <c r="JF75" s="1460">
        <f t="shared" si="731"/>
        <v>0</v>
      </c>
      <c r="JG75" s="1460">
        <f t="shared" si="732"/>
        <v>0</v>
      </c>
      <c r="JH75" s="1460">
        <f t="shared" si="733"/>
        <v>0</v>
      </c>
      <c r="JI75" s="1460">
        <f t="shared" si="734"/>
        <v>0</v>
      </c>
      <c r="JJ75" s="1460">
        <f t="shared" si="735"/>
        <v>0</v>
      </c>
      <c r="JK75" s="1460">
        <f t="shared" si="736"/>
        <v>0</v>
      </c>
      <c r="JL75" s="1460">
        <f t="shared" si="737"/>
        <v>0</v>
      </c>
      <c r="JM75" s="1460">
        <f t="shared" si="738"/>
        <v>0</v>
      </c>
      <c r="JN75" s="1460">
        <f t="shared" si="739"/>
        <v>0</v>
      </c>
      <c r="JO75" s="1460">
        <f t="shared" si="740"/>
        <v>0</v>
      </c>
      <c r="JP75" s="1460">
        <f t="shared" si="741"/>
        <v>0</v>
      </c>
      <c r="JQ75" s="1460">
        <f t="shared" si="742"/>
        <v>0</v>
      </c>
      <c r="JR75" s="1460">
        <f t="shared" si="743"/>
        <v>0</v>
      </c>
      <c r="JS75" s="1460">
        <f t="shared" si="744"/>
        <v>0</v>
      </c>
      <c r="JT75" s="1460">
        <f t="shared" si="745"/>
        <v>0</v>
      </c>
      <c r="JU75" s="1460">
        <f t="shared" si="746"/>
        <v>0</v>
      </c>
      <c r="JV75" s="1460">
        <f t="shared" si="747"/>
        <v>0</v>
      </c>
      <c r="JW75" s="1460">
        <f t="shared" si="748"/>
        <v>0</v>
      </c>
      <c r="JX75" s="1460">
        <f t="shared" si="749"/>
        <v>0</v>
      </c>
      <c r="JY75" s="1460">
        <f t="shared" si="750"/>
        <v>0</v>
      </c>
      <c r="JZ75" s="1460">
        <f t="shared" si="751"/>
        <v>0</v>
      </c>
      <c r="KA75" s="1460">
        <f t="shared" si="752"/>
        <v>0</v>
      </c>
      <c r="KB75" s="1460">
        <f t="shared" si="753"/>
        <v>0</v>
      </c>
      <c r="KC75" s="1460">
        <f t="shared" si="754"/>
        <v>0</v>
      </c>
      <c r="KD75" s="1460">
        <f t="shared" si="755"/>
        <v>0</v>
      </c>
      <c r="KE75" s="1460">
        <f t="shared" si="756"/>
        <v>0</v>
      </c>
      <c r="KF75" s="1460">
        <f t="shared" si="757"/>
        <v>0</v>
      </c>
      <c r="KG75" s="1460">
        <f t="shared" si="758"/>
        <v>0</v>
      </c>
      <c r="KH75" s="1460">
        <f t="shared" si="759"/>
        <v>0</v>
      </c>
      <c r="KI75" s="1460">
        <f t="shared" si="760"/>
        <v>0</v>
      </c>
      <c r="KJ75" s="1460">
        <f t="shared" si="761"/>
        <v>0</v>
      </c>
      <c r="KK75" s="1460">
        <f t="shared" si="762"/>
        <v>0</v>
      </c>
      <c r="KL75" s="1460">
        <f t="shared" si="763"/>
        <v>0</v>
      </c>
      <c r="KM75" s="1460">
        <f t="shared" si="764"/>
        <v>0</v>
      </c>
      <c r="KN75" s="1460">
        <f t="shared" si="765"/>
        <v>0</v>
      </c>
      <c r="KO75" s="1460">
        <f t="shared" si="766"/>
        <v>0</v>
      </c>
      <c r="KP75" s="1460">
        <f t="shared" si="767"/>
        <v>0</v>
      </c>
      <c r="KQ75" s="1460">
        <f t="shared" si="768"/>
        <v>0</v>
      </c>
      <c r="KR75" s="1460">
        <f t="shared" si="769"/>
        <v>0</v>
      </c>
      <c r="KS75" s="1460">
        <f t="shared" si="770"/>
        <v>0</v>
      </c>
      <c r="KT75" s="1460">
        <f t="shared" si="771"/>
        <v>0</v>
      </c>
      <c r="KU75" s="1460">
        <f t="shared" si="772"/>
        <v>0</v>
      </c>
      <c r="KV75" s="1460">
        <f t="shared" si="773"/>
        <v>0</v>
      </c>
      <c r="KW75" s="1460">
        <f t="shared" si="774"/>
        <v>0</v>
      </c>
      <c r="KX75" s="1460">
        <f t="shared" si="775"/>
        <v>0</v>
      </c>
      <c r="KY75" s="1460">
        <f t="shared" si="776"/>
        <v>0</v>
      </c>
      <c r="KZ75" s="1460">
        <f t="shared" si="777"/>
        <v>0</v>
      </c>
      <c r="LA75" s="1460">
        <f t="shared" si="778"/>
        <v>0</v>
      </c>
      <c r="LB75" s="1460">
        <f t="shared" si="779"/>
        <v>0</v>
      </c>
      <c r="LC75" s="1460">
        <f t="shared" si="780"/>
        <v>0</v>
      </c>
      <c r="LD75" s="1460">
        <f t="shared" si="781"/>
        <v>0</v>
      </c>
      <c r="LE75" s="1460">
        <f t="shared" si="782"/>
        <v>0</v>
      </c>
      <c r="LF75" s="1460">
        <f t="shared" si="783"/>
        <v>0</v>
      </c>
      <c r="LG75" s="1460">
        <f t="shared" si="784"/>
        <v>0</v>
      </c>
      <c r="LH75" s="1460">
        <f t="shared" si="785"/>
        <v>0</v>
      </c>
      <c r="LI75" s="1460">
        <f t="shared" si="786"/>
        <v>0</v>
      </c>
      <c r="LJ75" s="1460">
        <f t="shared" si="787"/>
        <v>0</v>
      </c>
      <c r="LK75" s="1460">
        <f t="shared" si="788"/>
        <v>0</v>
      </c>
      <c r="LL75" s="1460">
        <f t="shared" si="789"/>
        <v>0</v>
      </c>
      <c r="LM75" s="1460">
        <f t="shared" si="790"/>
        <v>0</v>
      </c>
      <c r="LN75" s="1460">
        <f t="shared" si="791"/>
        <v>0</v>
      </c>
      <c r="LO75" s="1460">
        <f t="shared" si="792"/>
        <v>0</v>
      </c>
      <c r="LP75" s="1460">
        <f t="shared" si="793"/>
        <v>0</v>
      </c>
      <c r="LQ75" s="1460">
        <f t="shared" si="794"/>
        <v>0</v>
      </c>
      <c r="LR75" s="1460">
        <f t="shared" si="795"/>
        <v>0</v>
      </c>
      <c r="LS75" s="1460">
        <f t="shared" si="796"/>
        <v>0</v>
      </c>
      <c r="LW75" s="1467">
        <f t="shared" si="797"/>
        <v>0</v>
      </c>
      <c r="LX75" s="1467">
        <f t="shared" si="798"/>
        <v>0</v>
      </c>
      <c r="LY75" s="1467">
        <f t="shared" si="799"/>
        <v>0</v>
      </c>
      <c r="LZ75" s="1467">
        <f t="shared" si="800"/>
        <v>0</v>
      </c>
      <c r="MA75" s="1506"/>
      <c r="MB75" s="1460">
        <f t="shared" si="801"/>
        <v>0</v>
      </c>
      <c r="MC75" s="1460">
        <f t="shared" si="840"/>
        <v>0</v>
      </c>
      <c r="MD75" s="1460">
        <f t="shared" si="840"/>
        <v>0</v>
      </c>
      <c r="ME75" s="1460">
        <f t="shared" si="840"/>
        <v>0</v>
      </c>
      <c r="MF75" s="1460">
        <f t="shared" si="840"/>
        <v>0</v>
      </c>
      <c r="MG75" s="1460">
        <f t="shared" si="840"/>
        <v>0</v>
      </c>
      <c r="MH75" s="1460">
        <f t="shared" si="840"/>
        <v>0</v>
      </c>
      <c r="MI75" s="1460">
        <f t="shared" si="840"/>
        <v>0</v>
      </c>
      <c r="MJ75" s="1460">
        <f t="shared" si="840"/>
        <v>0</v>
      </c>
      <c r="MK75" s="1460">
        <f t="shared" si="840"/>
        <v>0</v>
      </c>
      <c r="ML75" s="1460">
        <f t="shared" si="840"/>
        <v>0</v>
      </c>
      <c r="MM75" s="1460">
        <f t="shared" si="840"/>
        <v>0</v>
      </c>
      <c r="MN75" s="1460">
        <f t="shared" si="840"/>
        <v>0</v>
      </c>
      <c r="MO75" s="1460">
        <f t="shared" si="840"/>
        <v>0</v>
      </c>
      <c r="MP75" s="1460">
        <f t="shared" si="840"/>
        <v>0</v>
      </c>
      <c r="MQ75" s="1460">
        <f t="shared" si="840"/>
        <v>0</v>
      </c>
      <c r="MR75" s="1460">
        <f t="shared" si="840"/>
        <v>0</v>
      </c>
      <c r="MS75" s="1460">
        <f t="shared" si="845"/>
        <v>0</v>
      </c>
      <c r="MT75" s="1460">
        <f t="shared" si="845"/>
        <v>0</v>
      </c>
      <c r="MU75" s="1460">
        <f t="shared" si="845"/>
        <v>0</v>
      </c>
      <c r="MV75" s="1460">
        <f t="shared" si="845"/>
        <v>0</v>
      </c>
      <c r="MW75" s="1460">
        <f t="shared" si="845"/>
        <v>0</v>
      </c>
      <c r="MX75" s="1460">
        <f t="shared" si="845"/>
        <v>0</v>
      </c>
      <c r="MY75" s="1460">
        <f t="shared" si="845"/>
        <v>0</v>
      </c>
      <c r="MZ75" s="1460">
        <f t="shared" si="845"/>
        <v>0</v>
      </c>
      <c r="NA75" s="1460">
        <f t="shared" si="845"/>
        <v>0</v>
      </c>
      <c r="NB75" s="1460">
        <f t="shared" si="845"/>
        <v>0</v>
      </c>
      <c r="NC75" s="1460">
        <f t="shared" si="845"/>
        <v>0</v>
      </c>
      <c r="ND75" s="1460">
        <f t="shared" si="845"/>
        <v>0</v>
      </c>
      <c r="NE75" s="1460">
        <f t="shared" si="845"/>
        <v>0</v>
      </c>
      <c r="NF75" s="1460">
        <f t="shared" si="845"/>
        <v>0</v>
      </c>
      <c r="NG75" s="1460">
        <f t="shared" si="845"/>
        <v>0</v>
      </c>
      <c r="NH75" s="1460">
        <f t="shared" si="845"/>
        <v>0</v>
      </c>
      <c r="NI75" s="1460">
        <f t="shared" si="846"/>
        <v>0</v>
      </c>
      <c r="NJ75" s="1460">
        <f t="shared" si="846"/>
        <v>0</v>
      </c>
      <c r="NK75" s="1460">
        <f t="shared" si="846"/>
        <v>0</v>
      </c>
      <c r="NL75" s="1460">
        <f t="shared" si="846"/>
        <v>0</v>
      </c>
      <c r="NM75" s="1460">
        <f t="shared" si="846"/>
        <v>0</v>
      </c>
      <c r="NN75" s="1460">
        <f t="shared" si="846"/>
        <v>0</v>
      </c>
      <c r="NO75" s="1460">
        <f t="shared" si="846"/>
        <v>0</v>
      </c>
      <c r="NP75" s="1460">
        <f t="shared" si="846"/>
        <v>0</v>
      </c>
      <c r="NQ75" s="1460">
        <f t="shared" si="846"/>
        <v>0</v>
      </c>
      <c r="NR75" s="1460">
        <f t="shared" si="846"/>
        <v>0</v>
      </c>
      <c r="NS75" s="1460">
        <f t="shared" si="846"/>
        <v>0</v>
      </c>
      <c r="NT75" s="1460">
        <f t="shared" si="846"/>
        <v>0</v>
      </c>
      <c r="NU75" s="1460">
        <f t="shared" si="846"/>
        <v>0</v>
      </c>
      <c r="NV75" s="1460">
        <f t="shared" si="846"/>
        <v>0</v>
      </c>
      <c r="NW75" s="1460">
        <f t="shared" si="846"/>
        <v>0</v>
      </c>
      <c r="NX75" s="1460">
        <f t="shared" si="846"/>
        <v>0</v>
      </c>
      <c r="NY75" s="1460">
        <f t="shared" si="847"/>
        <v>0</v>
      </c>
      <c r="NZ75" s="1460">
        <f t="shared" si="847"/>
        <v>0</v>
      </c>
      <c r="OA75" s="1460">
        <f t="shared" si="847"/>
        <v>0</v>
      </c>
      <c r="OB75" s="1460">
        <f t="shared" si="847"/>
        <v>0</v>
      </c>
      <c r="OC75" s="1460">
        <f t="shared" si="847"/>
        <v>0</v>
      </c>
      <c r="OD75" s="1460">
        <f t="shared" si="847"/>
        <v>0</v>
      </c>
      <c r="OE75" s="1460">
        <f t="shared" si="847"/>
        <v>0</v>
      </c>
      <c r="OF75" s="1460">
        <f t="shared" si="847"/>
        <v>0</v>
      </c>
      <c r="OG75" s="1460">
        <f t="shared" si="847"/>
        <v>0</v>
      </c>
      <c r="OH75" s="1460">
        <f t="shared" si="847"/>
        <v>0</v>
      </c>
      <c r="OI75" s="1460">
        <f t="shared" si="847"/>
        <v>0</v>
      </c>
      <c r="OJ75" s="1460">
        <f t="shared" si="847"/>
        <v>0</v>
      </c>
      <c r="OK75" s="1460">
        <f t="shared" si="847"/>
        <v>0</v>
      </c>
      <c r="OL75" s="1460">
        <f t="shared" si="847"/>
        <v>0</v>
      </c>
      <c r="OM75" s="1460">
        <f t="shared" si="847"/>
        <v>0</v>
      </c>
      <c r="ON75" s="1460">
        <f t="shared" si="847"/>
        <v>0</v>
      </c>
      <c r="OO75" s="1460">
        <f t="shared" si="813"/>
        <v>0</v>
      </c>
      <c r="OP75" s="1460">
        <f t="shared" si="842"/>
        <v>0</v>
      </c>
      <c r="OQ75" s="1460">
        <f t="shared" si="842"/>
        <v>0</v>
      </c>
      <c r="OR75" s="1460">
        <f t="shared" si="842"/>
        <v>0</v>
      </c>
      <c r="OS75" s="1460">
        <f t="shared" si="842"/>
        <v>0</v>
      </c>
      <c r="OT75" s="1460">
        <f t="shared" si="842"/>
        <v>0</v>
      </c>
      <c r="OU75" s="1460">
        <f t="shared" si="842"/>
        <v>0</v>
      </c>
      <c r="OV75" s="1460">
        <f t="shared" si="842"/>
        <v>0</v>
      </c>
      <c r="OW75" s="1460">
        <f t="shared" si="842"/>
        <v>0</v>
      </c>
      <c r="OX75" s="1460">
        <f t="shared" si="842"/>
        <v>0</v>
      </c>
      <c r="OY75" s="1460">
        <f t="shared" si="842"/>
        <v>0</v>
      </c>
      <c r="OZ75" s="1460">
        <f t="shared" si="842"/>
        <v>0</v>
      </c>
      <c r="PA75" s="1460">
        <f t="shared" si="842"/>
        <v>0</v>
      </c>
      <c r="PB75" s="1460">
        <f t="shared" si="842"/>
        <v>0</v>
      </c>
      <c r="PC75" s="1460">
        <f t="shared" si="842"/>
        <v>0</v>
      </c>
      <c r="PD75" s="1460">
        <f t="shared" si="842"/>
        <v>0</v>
      </c>
      <c r="PE75" s="1460">
        <f t="shared" si="842"/>
        <v>0</v>
      </c>
      <c r="PF75" s="1460">
        <f t="shared" si="843"/>
        <v>0</v>
      </c>
      <c r="PG75" s="1460">
        <f t="shared" si="843"/>
        <v>0</v>
      </c>
      <c r="PH75" s="1460">
        <f t="shared" si="843"/>
        <v>0</v>
      </c>
      <c r="PI75" s="1460">
        <f t="shared" si="843"/>
        <v>0</v>
      </c>
      <c r="PJ75" s="1460">
        <f t="shared" si="843"/>
        <v>0</v>
      </c>
      <c r="PK75" s="1460">
        <f t="shared" si="843"/>
        <v>0</v>
      </c>
      <c r="PL75" s="1460">
        <f t="shared" si="843"/>
        <v>0</v>
      </c>
      <c r="PM75" s="1460">
        <f t="shared" si="843"/>
        <v>0</v>
      </c>
      <c r="PN75" s="1460">
        <f t="shared" si="843"/>
        <v>0</v>
      </c>
      <c r="PO75" s="1460">
        <f t="shared" si="843"/>
        <v>0</v>
      </c>
      <c r="PP75" s="1460">
        <f t="shared" si="843"/>
        <v>0</v>
      </c>
      <c r="PQ75" s="1460">
        <f t="shared" si="843"/>
        <v>0</v>
      </c>
      <c r="PR75" s="1460">
        <f t="shared" si="843"/>
        <v>0</v>
      </c>
      <c r="PS75" s="1460">
        <f t="shared" si="843"/>
        <v>0</v>
      </c>
      <c r="PT75" s="1460">
        <f t="shared" si="843"/>
        <v>0</v>
      </c>
      <c r="PU75" s="1460">
        <f t="shared" si="843"/>
        <v>0</v>
      </c>
      <c r="PV75" s="1460">
        <f t="shared" si="844"/>
        <v>0</v>
      </c>
      <c r="PW75" s="1460">
        <f t="shared" si="844"/>
        <v>0</v>
      </c>
      <c r="PX75" s="1460">
        <f t="shared" si="844"/>
        <v>0</v>
      </c>
      <c r="PY75" s="1460">
        <f t="shared" si="844"/>
        <v>0</v>
      </c>
      <c r="PZ75" s="1460">
        <f t="shared" si="844"/>
        <v>0</v>
      </c>
      <c r="QA75" s="1460">
        <f t="shared" si="844"/>
        <v>0</v>
      </c>
      <c r="QB75" s="1460">
        <f t="shared" si="844"/>
        <v>0</v>
      </c>
      <c r="QC75" s="1460">
        <f t="shared" si="844"/>
        <v>0</v>
      </c>
      <c r="QD75" s="1460">
        <f t="shared" si="844"/>
        <v>0</v>
      </c>
      <c r="QE75" s="1460">
        <f t="shared" si="844"/>
        <v>0</v>
      </c>
      <c r="QF75" s="1460">
        <f t="shared" si="844"/>
        <v>0</v>
      </c>
      <c r="QG75" s="1460">
        <f t="shared" si="844"/>
        <v>0</v>
      </c>
      <c r="QH75" s="1460">
        <f t="shared" si="844"/>
        <v>0</v>
      </c>
      <c r="QI75" s="1460">
        <f t="shared" si="844"/>
        <v>0</v>
      </c>
      <c r="QJ75" s="1460">
        <f t="shared" si="844"/>
        <v>0</v>
      </c>
      <c r="QK75" s="1460">
        <f t="shared" si="844"/>
        <v>0</v>
      </c>
      <c r="QL75" s="1460">
        <f t="shared" si="809"/>
        <v>0</v>
      </c>
      <c r="QM75" s="1460">
        <f t="shared" si="809"/>
        <v>0</v>
      </c>
      <c r="QN75" s="1460">
        <f t="shared" si="809"/>
        <v>0</v>
      </c>
      <c r="QO75" s="1460">
        <f t="shared" si="809"/>
        <v>0</v>
      </c>
      <c r="QP75" s="1460">
        <f t="shared" si="809"/>
        <v>0</v>
      </c>
      <c r="QQ75" s="1460">
        <f t="shared" si="809"/>
        <v>0</v>
      </c>
    </row>
    <row r="76" spans="1:459" s="1466" customFormat="1" ht="22.5" customHeight="1">
      <c r="A76" s="1468"/>
      <c r="B76" s="1469"/>
      <c r="C76" s="1469"/>
      <c r="D76" s="1470"/>
      <c r="E76" s="1471"/>
      <c r="F76" s="1472"/>
      <c r="G76" s="1472"/>
      <c r="H76" s="1473">
        <f t="shared" si="639"/>
        <v>0</v>
      </c>
      <c r="I76" s="1474">
        <v>0</v>
      </c>
      <c r="J76" s="1475">
        <f t="shared" si="437"/>
        <v>0</v>
      </c>
      <c r="K76" s="1476">
        <v>0</v>
      </c>
      <c r="L76" s="1477">
        <f t="shared" si="640"/>
        <v>0</v>
      </c>
      <c r="M76" s="1477">
        <f t="shared" si="641"/>
        <v>0</v>
      </c>
      <c r="N76" s="1478"/>
      <c r="O76" s="1479">
        <v>0</v>
      </c>
      <c r="P76" s="1480">
        <v>0</v>
      </c>
      <c r="Q76" s="1828">
        <v>0</v>
      </c>
      <c r="R76" s="1831">
        <f t="shared" si="642"/>
        <v>0</v>
      </c>
      <c r="S76" s="1481">
        <f>IF(AND(SUM(O76:Q76)=0,N76="NNN"),MIN('Operating History and Pro Forma'!$M$33,'Operating History and Pro Forma'!$T$15)*D76,SUM(O76:Q76)*D76)</f>
        <v>0</v>
      </c>
      <c r="T76" s="1482">
        <f t="shared" si="643"/>
        <v>0</v>
      </c>
      <c r="U76" s="1483">
        <f t="shared" si="644"/>
        <v>0</v>
      </c>
      <c r="V76" s="1480"/>
      <c r="W76" s="1514"/>
      <c r="X76" s="1486" t="str">
        <f t="shared" si="645"/>
        <v/>
      </c>
      <c r="Y76" s="1487">
        <f t="shared" si="646"/>
        <v>0</v>
      </c>
      <c r="Z76" s="1488"/>
      <c r="AA76" s="1488"/>
      <c r="AB76" s="1488"/>
      <c r="AC76" s="1488"/>
      <c r="AD76" s="1489">
        <f t="shared" si="647"/>
        <v>0</v>
      </c>
      <c r="AE76" s="1490" t="str">
        <f t="shared" si="648"/>
        <v/>
      </c>
      <c r="AF76" s="1491">
        <f t="shared" si="649"/>
        <v>0</v>
      </c>
      <c r="AG76" s="1492">
        <f t="shared" si="650"/>
        <v>0</v>
      </c>
      <c r="AH76" s="1493">
        <f t="shared" si="853"/>
        <v>0</v>
      </c>
      <c r="AI76" s="1493">
        <f t="shared" si="853"/>
        <v>0</v>
      </c>
      <c r="AJ76" s="1494">
        <f t="shared" si="853"/>
        <v>0</v>
      </c>
      <c r="AK76" s="1494">
        <f t="shared" si="853"/>
        <v>0</v>
      </c>
      <c r="AL76" s="1495">
        <f t="shared" si="853"/>
        <v>0</v>
      </c>
      <c r="AM76" s="1496">
        <f t="shared" si="853"/>
        <v>0</v>
      </c>
      <c r="AN76" s="1497">
        <f t="shared" si="399"/>
        <v>0</v>
      </c>
      <c r="AO76" s="1498">
        <f t="shared" si="443"/>
        <v>0</v>
      </c>
      <c r="AP76" s="1499">
        <f t="shared" si="651"/>
        <v>0</v>
      </c>
      <c r="AQ76" s="1500">
        <f t="shared" si="652"/>
        <v>0</v>
      </c>
      <c r="AR76" s="1501">
        <f t="shared" si="653"/>
        <v>0</v>
      </c>
      <c r="AS76" s="1498">
        <f t="shared" si="403"/>
        <v>0</v>
      </c>
      <c r="AT76" s="1501">
        <f t="shared" si="654"/>
        <v>0</v>
      </c>
      <c r="AU76" s="1498">
        <f t="shared" si="655"/>
        <v>1</v>
      </c>
      <c r="AV76" s="1498">
        <f t="shared" si="656"/>
        <v>2</v>
      </c>
      <c r="AW76" s="1499">
        <f t="shared" si="657"/>
        <v>0</v>
      </c>
      <c r="AX76" s="1502">
        <f t="shared" si="658"/>
        <v>0</v>
      </c>
      <c r="AY76" s="1503">
        <f t="shared" si="659"/>
        <v>0</v>
      </c>
      <c r="AZ76" s="1498">
        <f t="shared" si="660"/>
        <v>2</v>
      </c>
      <c r="BA76" s="1498">
        <f t="shared" si="661"/>
        <v>3</v>
      </c>
      <c r="BB76" s="1499">
        <f t="shared" si="662"/>
        <v>0</v>
      </c>
      <c r="BC76" s="1502">
        <f t="shared" si="663"/>
        <v>0</v>
      </c>
      <c r="BD76" s="1503">
        <f t="shared" si="664"/>
        <v>0</v>
      </c>
      <c r="BE76" s="1498">
        <f t="shared" si="665"/>
        <v>3</v>
      </c>
      <c r="BF76" s="1498">
        <f t="shared" si="666"/>
        <v>4</v>
      </c>
      <c r="BG76" s="1499">
        <f t="shared" si="667"/>
        <v>0</v>
      </c>
      <c r="BH76" s="1502">
        <f t="shared" si="668"/>
        <v>0</v>
      </c>
      <c r="BI76" s="1502">
        <f t="shared" si="669"/>
        <v>0</v>
      </c>
      <c r="BJ76" s="1504">
        <f t="shared" si="670"/>
        <v>1900</v>
      </c>
      <c r="BK76" s="1505" t="str">
        <f t="shared" si="671"/>
        <v/>
      </c>
      <c r="BL76" s="1506"/>
      <c r="BM76" s="1507">
        <f t="shared" si="672"/>
        <v>0</v>
      </c>
      <c r="BN76" s="1508">
        <f t="shared" si="839"/>
        <v>0</v>
      </c>
      <c r="BO76" s="1508">
        <f t="shared" si="839"/>
        <v>0</v>
      </c>
      <c r="BP76" s="1508">
        <f t="shared" si="839"/>
        <v>0</v>
      </c>
      <c r="BQ76" s="1508">
        <f t="shared" si="839"/>
        <v>0</v>
      </c>
      <c r="BR76" s="1508">
        <f t="shared" si="839"/>
        <v>0</v>
      </c>
      <c r="BS76" s="1508">
        <f t="shared" si="839"/>
        <v>0</v>
      </c>
      <c r="BT76" s="1508">
        <f t="shared" si="839"/>
        <v>0</v>
      </c>
      <c r="BU76" s="1508">
        <f t="shared" si="839"/>
        <v>0</v>
      </c>
      <c r="BV76" s="1508">
        <f t="shared" si="839"/>
        <v>0</v>
      </c>
      <c r="BW76" s="1508">
        <f t="shared" si="839"/>
        <v>0</v>
      </c>
      <c r="BX76" s="1508">
        <f t="shared" si="839"/>
        <v>0</v>
      </c>
      <c r="BY76" s="1507">
        <f t="shared" si="839"/>
        <v>0</v>
      </c>
      <c r="BZ76" s="1508">
        <f t="shared" si="839"/>
        <v>0</v>
      </c>
      <c r="CA76" s="1508">
        <f t="shared" si="839"/>
        <v>0</v>
      </c>
      <c r="CB76" s="1508">
        <f t="shared" si="839"/>
        <v>0</v>
      </c>
      <c r="CC76" s="1508">
        <f t="shared" si="839"/>
        <v>0</v>
      </c>
      <c r="CD76" s="1508">
        <f t="shared" si="848"/>
        <v>0</v>
      </c>
      <c r="CE76" s="1508">
        <f t="shared" si="848"/>
        <v>0</v>
      </c>
      <c r="CF76" s="1508">
        <f t="shared" si="848"/>
        <v>0</v>
      </c>
      <c r="CG76" s="1508">
        <f t="shared" si="848"/>
        <v>0</v>
      </c>
      <c r="CH76" s="1508">
        <f t="shared" si="848"/>
        <v>0</v>
      </c>
      <c r="CI76" s="1508">
        <f t="shared" si="848"/>
        <v>0</v>
      </c>
      <c r="CJ76" s="1509">
        <f t="shared" si="848"/>
        <v>0</v>
      </c>
      <c r="CK76" s="1507">
        <f t="shared" si="848"/>
        <v>0</v>
      </c>
      <c r="CL76" s="1508">
        <f t="shared" si="848"/>
        <v>0</v>
      </c>
      <c r="CM76" s="1508">
        <f t="shared" si="848"/>
        <v>0</v>
      </c>
      <c r="CN76" s="1508">
        <f t="shared" si="848"/>
        <v>0</v>
      </c>
      <c r="CO76" s="1508">
        <f t="shared" si="848"/>
        <v>0</v>
      </c>
      <c r="CP76" s="1508">
        <f t="shared" si="848"/>
        <v>0</v>
      </c>
      <c r="CQ76" s="1508">
        <f t="shared" si="848"/>
        <v>0</v>
      </c>
      <c r="CR76" s="1508">
        <f t="shared" si="848"/>
        <v>0</v>
      </c>
      <c r="CS76" s="1508">
        <f t="shared" si="848"/>
        <v>0</v>
      </c>
      <c r="CT76" s="1508">
        <f t="shared" si="849"/>
        <v>0</v>
      </c>
      <c r="CU76" s="1508">
        <f t="shared" si="849"/>
        <v>0</v>
      </c>
      <c r="CV76" s="1509">
        <f t="shared" si="849"/>
        <v>0</v>
      </c>
      <c r="CW76" s="1508">
        <f t="shared" si="849"/>
        <v>0</v>
      </c>
      <c r="CX76" s="1508">
        <f t="shared" si="849"/>
        <v>0</v>
      </c>
      <c r="CY76" s="1508">
        <f t="shared" si="849"/>
        <v>0</v>
      </c>
      <c r="CZ76" s="1508">
        <f t="shared" si="849"/>
        <v>0</v>
      </c>
      <c r="DA76" s="1508">
        <f t="shared" si="849"/>
        <v>0</v>
      </c>
      <c r="DB76" s="1508">
        <f t="shared" si="849"/>
        <v>0</v>
      </c>
      <c r="DC76" s="1508">
        <f t="shared" si="849"/>
        <v>0</v>
      </c>
      <c r="DD76" s="1508">
        <f t="shared" si="849"/>
        <v>0</v>
      </c>
      <c r="DE76" s="1508">
        <f t="shared" si="849"/>
        <v>0</v>
      </c>
      <c r="DF76" s="1508">
        <f t="shared" si="849"/>
        <v>0</v>
      </c>
      <c r="DG76" s="1508">
        <f t="shared" si="849"/>
        <v>0</v>
      </c>
      <c r="DH76" s="1509">
        <f t="shared" si="849"/>
        <v>0</v>
      </c>
      <c r="DI76" s="1508">
        <f t="shared" si="849"/>
        <v>0</v>
      </c>
      <c r="DJ76" s="1508">
        <f t="shared" si="850"/>
        <v>0</v>
      </c>
      <c r="DK76" s="1508">
        <f t="shared" si="850"/>
        <v>0</v>
      </c>
      <c r="DL76" s="1508">
        <f t="shared" si="850"/>
        <v>0</v>
      </c>
      <c r="DM76" s="1508">
        <f t="shared" si="850"/>
        <v>0</v>
      </c>
      <c r="DN76" s="1508">
        <f t="shared" si="850"/>
        <v>0</v>
      </c>
      <c r="DO76" s="1508">
        <f t="shared" si="850"/>
        <v>0</v>
      </c>
      <c r="DP76" s="1508">
        <f t="shared" si="850"/>
        <v>0</v>
      </c>
      <c r="DQ76" s="1508">
        <f t="shared" si="850"/>
        <v>0</v>
      </c>
      <c r="DR76" s="1508">
        <f t="shared" si="850"/>
        <v>0</v>
      </c>
      <c r="DS76" s="1508">
        <f t="shared" si="850"/>
        <v>0</v>
      </c>
      <c r="DT76" s="1509">
        <f t="shared" si="850"/>
        <v>0</v>
      </c>
      <c r="DU76" s="1507">
        <f t="shared" si="850"/>
        <v>0</v>
      </c>
      <c r="DV76" s="1508">
        <f t="shared" si="850"/>
        <v>0</v>
      </c>
      <c r="DW76" s="1508">
        <f t="shared" si="850"/>
        <v>0</v>
      </c>
      <c r="DX76" s="1508">
        <f t="shared" si="850"/>
        <v>0</v>
      </c>
      <c r="DY76" s="1508">
        <f t="shared" si="850"/>
        <v>0</v>
      </c>
      <c r="DZ76" s="1508">
        <f t="shared" si="851"/>
        <v>0</v>
      </c>
      <c r="EA76" s="1508">
        <f t="shared" si="851"/>
        <v>0</v>
      </c>
      <c r="EB76" s="1508">
        <f t="shared" si="851"/>
        <v>0</v>
      </c>
      <c r="EC76" s="1508">
        <f t="shared" si="851"/>
        <v>0</v>
      </c>
      <c r="ED76" s="1508">
        <f t="shared" si="851"/>
        <v>0</v>
      </c>
      <c r="EE76" s="1508">
        <f t="shared" si="851"/>
        <v>0</v>
      </c>
      <c r="EF76" s="1508">
        <f t="shared" si="851"/>
        <v>0</v>
      </c>
      <c r="EG76" s="1507">
        <f t="shared" si="851"/>
        <v>0</v>
      </c>
      <c r="EH76" s="1508">
        <f t="shared" si="851"/>
        <v>0</v>
      </c>
      <c r="EI76" s="1508">
        <f t="shared" si="851"/>
        <v>0</v>
      </c>
      <c r="EJ76" s="1508">
        <f t="shared" si="851"/>
        <v>0</v>
      </c>
      <c r="EK76" s="1508">
        <f t="shared" si="851"/>
        <v>0</v>
      </c>
      <c r="EL76" s="1508">
        <f t="shared" si="851"/>
        <v>0</v>
      </c>
      <c r="EM76" s="1508">
        <f t="shared" si="851"/>
        <v>0</v>
      </c>
      <c r="EN76" s="1508">
        <f t="shared" si="851"/>
        <v>0</v>
      </c>
      <c r="EO76" s="1508">
        <f t="shared" si="851"/>
        <v>0</v>
      </c>
      <c r="EP76" s="1508">
        <f t="shared" si="852"/>
        <v>0</v>
      </c>
      <c r="EQ76" s="1508">
        <f t="shared" si="852"/>
        <v>0</v>
      </c>
      <c r="ER76" s="1509">
        <f t="shared" si="852"/>
        <v>0</v>
      </c>
      <c r="ES76" s="1507">
        <f t="shared" si="852"/>
        <v>0</v>
      </c>
      <c r="ET76" s="1508">
        <f t="shared" si="852"/>
        <v>0</v>
      </c>
      <c r="EU76" s="1508">
        <f t="shared" si="852"/>
        <v>0</v>
      </c>
      <c r="EV76" s="1508">
        <f t="shared" si="852"/>
        <v>0</v>
      </c>
      <c r="EW76" s="1508">
        <f t="shared" si="852"/>
        <v>0</v>
      </c>
      <c r="EX76" s="1508">
        <f t="shared" si="852"/>
        <v>0</v>
      </c>
      <c r="EY76" s="1508">
        <f t="shared" si="852"/>
        <v>0</v>
      </c>
      <c r="EZ76" s="1508">
        <f t="shared" si="852"/>
        <v>0</v>
      </c>
      <c r="FA76" s="1508">
        <f t="shared" si="852"/>
        <v>0</v>
      </c>
      <c r="FB76" s="1508">
        <f t="shared" si="852"/>
        <v>0</v>
      </c>
      <c r="FC76" s="1508">
        <f t="shared" si="852"/>
        <v>0</v>
      </c>
      <c r="FD76" s="1509">
        <f t="shared" si="852"/>
        <v>0</v>
      </c>
      <c r="FE76" s="1508">
        <f t="shared" si="852"/>
        <v>0</v>
      </c>
      <c r="FF76" s="1508">
        <f t="shared" si="821"/>
        <v>0</v>
      </c>
      <c r="FG76" s="1508">
        <f t="shared" si="854"/>
        <v>0</v>
      </c>
      <c r="FH76" s="1508">
        <f t="shared" si="854"/>
        <v>0</v>
      </c>
      <c r="FI76" s="1508">
        <f t="shared" si="854"/>
        <v>0</v>
      </c>
      <c r="FJ76" s="1508">
        <f t="shared" si="854"/>
        <v>0</v>
      </c>
      <c r="FK76" s="1508">
        <f t="shared" si="854"/>
        <v>0</v>
      </c>
      <c r="FL76" s="1508">
        <f t="shared" si="854"/>
        <v>0</v>
      </c>
      <c r="FM76" s="1508">
        <f t="shared" si="854"/>
        <v>0</v>
      </c>
      <c r="FN76" s="1508">
        <f t="shared" si="854"/>
        <v>0</v>
      </c>
      <c r="FO76" s="1508">
        <f t="shared" si="854"/>
        <v>0</v>
      </c>
      <c r="FP76" s="1509">
        <f t="shared" si="854"/>
        <v>0</v>
      </c>
      <c r="FQ76" s="1508">
        <f t="shared" si="854"/>
        <v>0</v>
      </c>
      <c r="FR76" s="1508">
        <f t="shared" si="854"/>
        <v>0</v>
      </c>
      <c r="FS76" s="1508">
        <f t="shared" si="854"/>
        <v>0</v>
      </c>
      <c r="FT76" s="1508">
        <f t="shared" si="854"/>
        <v>0</v>
      </c>
      <c r="FU76" s="1508">
        <f t="shared" si="854"/>
        <v>0</v>
      </c>
      <c r="FV76" s="1508">
        <f t="shared" si="854"/>
        <v>0</v>
      </c>
      <c r="FW76" s="1508">
        <f t="shared" si="855"/>
        <v>0</v>
      </c>
      <c r="FX76" s="1508">
        <f t="shared" si="855"/>
        <v>0</v>
      </c>
      <c r="FY76" s="1508">
        <f t="shared" si="855"/>
        <v>0</v>
      </c>
      <c r="FZ76" s="1508">
        <f t="shared" si="855"/>
        <v>0</v>
      </c>
      <c r="GA76" s="1508">
        <f t="shared" si="855"/>
        <v>0</v>
      </c>
      <c r="GB76" s="1509">
        <f t="shared" si="855"/>
        <v>0</v>
      </c>
      <c r="GC76" s="1506"/>
      <c r="GD76" s="1458">
        <f t="shared" si="673"/>
        <v>1</v>
      </c>
      <c r="GE76" s="1510">
        <f t="shared" si="841"/>
        <v>0</v>
      </c>
      <c r="GF76" s="1511">
        <f t="shared" si="841"/>
        <v>0</v>
      </c>
      <c r="GG76" s="1511">
        <f t="shared" si="841"/>
        <v>0</v>
      </c>
      <c r="GH76" s="1511">
        <f t="shared" si="841"/>
        <v>0</v>
      </c>
      <c r="GI76" s="1511">
        <f t="shared" si="841"/>
        <v>0</v>
      </c>
      <c r="GJ76" s="1511">
        <f t="shared" si="841"/>
        <v>0</v>
      </c>
      <c r="GK76" s="1511">
        <f t="shared" si="841"/>
        <v>0</v>
      </c>
      <c r="GL76" s="1511">
        <f t="shared" si="841"/>
        <v>0</v>
      </c>
      <c r="GM76" s="1511">
        <f t="shared" si="841"/>
        <v>0</v>
      </c>
      <c r="GN76" s="1512">
        <f t="shared" si="841"/>
        <v>0</v>
      </c>
      <c r="GO76" s="1513">
        <f t="shared" si="674"/>
        <v>0</v>
      </c>
      <c r="GP76" s="1506"/>
      <c r="GQ76" s="1510">
        <f t="shared" si="838"/>
        <v>0</v>
      </c>
      <c r="GR76" s="1511">
        <f t="shared" si="837"/>
        <v>0</v>
      </c>
      <c r="GS76" s="1511">
        <f t="shared" si="837"/>
        <v>0</v>
      </c>
      <c r="GT76" s="1511">
        <f t="shared" si="837"/>
        <v>0</v>
      </c>
      <c r="GU76" s="1511">
        <f t="shared" si="837"/>
        <v>0</v>
      </c>
      <c r="GV76" s="1511">
        <f t="shared" si="837"/>
        <v>0</v>
      </c>
      <c r="GW76" s="1511">
        <f t="shared" si="837"/>
        <v>0</v>
      </c>
      <c r="GX76" s="1511">
        <f t="shared" si="837"/>
        <v>0</v>
      </c>
      <c r="GY76" s="1511">
        <f t="shared" si="837"/>
        <v>0</v>
      </c>
      <c r="GZ76" s="1512">
        <f t="shared" si="837"/>
        <v>0</v>
      </c>
      <c r="HA76" s="1513">
        <f t="shared" si="675"/>
        <v>0</v>
      </c>
      <c r="HB76" s="1506">
        <f t="shared" si="676"/>
        <v>1</v>
      </c>
      <c r="HC76" s="1506"/>
      <c r="HD76" s="1508">
        <f t="shared" si="677"/>
        <v>0</v>
      </c>
      <c r="HE76" s="1460">
        <f t="shared" si="678"/>
        <v>0</v>
      </c>
      <c r="HF76" s="1460">
        <f t="shared" si="679"/>
        <v>0</v>
      </c>
      <c r="HG76" s="1460">
        <f t="shared" si="680"/>
        <v>0</v>
      </c>
      <c r="HH76" s="1460">
        <f t="shared" si="681"/>
        <v>0</v>
      </c>
      <c r="HI76" s="1460">
        <f t="shared" si="682"/>
        <v>0</v>
      </c>
      <c r="HJ76" s="1460">
        <f t="shared" si="683"/>
        <v>0</v>
      </c>
      <c r="HK76" s="1460">
        <f t="shared" si="684"/>
        <v>0</v>
      </c>
      <c r="HL76" s="1460">
        <f t="shared" si="685"/>
        <v>0</v>
      </c>
      <c r="HM76" s="1460">
        <f t="shared" si="686"/>
        <v>0</v>
      </c>
      <c r="HN76" s="1460">
        <f t="shared" si="687"/>
        <v>0</v>
      </c>
      <c r="HO76" s="1460">
        <f t="shared" si="688"/>
        <v>0</v>
      </c>
      <c r="HP76" s="1460">
        <f t="shared" si="689"/>
        <v>0</v>
      </c>
      <c r="HQ76" s="1460">
        <f t="shared" si="690"/>
        <v>0</v>
      </c>
      <c r="HR76" s="1460">
        <f t="shared" si="691"/>
        <v>0</v>
      </c>
      <c r="HS76" s="1460">
        <f t="shared" si="692"/>
        <v>0</v>
      </c>
      <c r="HT76" s="1460">
        <f t="shared" si="693"/>
        <v>0</v>
      </c>
      <c r="HU76" s="1460">
        <f t="shared" si="694"/>
        <v>0</v>
      </c>
      <c r="HV76" s="1460">
        <f t="shared" si="695"/>
        <v>0</v>
      </c>
      <c r="HW76" s="1460">
        <f t="shared" si="696"/>
        <v>0</v>
      </c>
      <c r="HX76" s="1460">
        <f t="shared" si="697"/>
        <v>0</v>
      </c>
      <c r="HY76" s="1460">
        <f t="shared" si="698"/>
        <v>0</v>
      </c>
      <c r="HZ76" s="1460">
        <f t="shared" si="699"/>
        <v>0</v>
      </c>
      <c r="IA76" s="1460">
        <f t="shared" si="700"/>
        <v>0</v>
      </c>
      <c r="IB76" s="1460">
        <f t="shared" si="701"/>
        <v>0</v>
      </c>
      <c r="IC76" s="1460">
        <f t="shared" si="702"/>
        <v>0</v>
      </c>
      <c r="ID76" s="1460">
        <f t="shared" si="703"/>
        <v>0</v>
      </c>
      <c r="IE76" s="1460">
        <f t="shared" si="704"/>
        <v>0</v>
      </c>
      <c r="IF76" s="1460">
        <f t="shared" si="705"/>
        <v>0</v>
      </c>
      <c r="IG76" s="1460">
        <f t="shared" si="706"/>
        <v>0</v>
      </c>
      <c r="IH76" s="1460">
        <f t="shared" si="707"/>
        <v>0</v>
      </c>
      <c r="II76" s="1460">
        <f t="shared" si="708"/>
        <v>0</v>
      </c>
      <c r="IJ76" s="1460">
        <f t="shared" si="709"/>
        <v>0</v>
      </c>
      <c r="IK76" s="1460">
        <f t="shared" si="710"/>
        <v>0</v>
      </c>
      <c r="IL76" s="1460">
        <f t="shared" si="711"/>
        <v>0</v>
      </c>
      <c r="IM76" s="1460">
        <f t="shared" si="712"/>
        <v>0</v>
      </c>
      <c r="IN76" s="1460">
        <f t="shared" si="713"/>
        <v>0</v>
      </c>
      <c r="IO76" s="1460">
        <f t="shared" si="714"/>
        <v>0</v>
      </c>
      <c r="IP76" s="1460">
        <f t="shared" si="715"/>
        <v>0</v>
      </c>
      <c r="IQ76" s="1460">
        <f t="shared" si="716"/>
        <v>0</v>
      </c>
      <c r="IR76" s="1460">
        <f t="shared" si="717"/>
        <v>0</v>
      </c>
      <c r="IS76" s="1460">
        <f t="shared" si="718"/>
        <v>0</v>
      </c>
      <c r="IT76" s="1460">
        <f t="shared" si="719"/>
        <v>0</v>
      </c>
      <c r="IU76" s="1460">
        <f t="shared" si="720"/>
        <v>0</v>
      </c>
      <c r="IV76" s="1460">
        <f t="shared" si="721"/>
        <v>0</v>
      </c>
      <c r="IW76" s="1460">
        <f t="shared" si="722"/>
        <v>0</v>
      </c>
      <c r="IX76" s="1460">
        <f t="shared" si="723"/>
        <v>0</v>
      </c>
      <c r="IY76" s="1460">
        <f t="shared" si="724"/>
        <v>0</v>
      </c>
      <c r="IZ76" s="1460">
        <f t="shared" si="725"/>
        <v>0</v>
      </c>
      <c r="JA76" s="1460">
        <f t="shared" si="726"/>
        <v>0</v>
      </c>
      <c r="JB76" s="1460">
        <f t="shared" si="727"/>
        <v>0</v>
      </c>
      <c r="JC76" s="1460">
        <f t="shared" si="728"/>
        <v>0</v>
      </c>
      <c r="JD76" s="1460">
        <f t="shared" si="729"/>
        <v>0</v>
      </c>
      <c r="JE76" s="1460">
        <f t="shared" si="730"/>
        <v>0</v>
      </c>
      <c r="JF76" s="1460">
        <f t="shared" si="731"/>
        <v>0</v>
      </c>
      <c r="JG76" s="1460">
        <f t="shared" si="732"/>
        <v>0</v>
      </c>
      <c r="JH76" s="1460">
        <f t="shared" si="733"/>
        <v>0</v>
      </c>
      <c r="JI76" s="1460">
        <f t="shared" si="734"/>
        <v>0</v>
      </c>
      <c r="JJ76" s="1460">
        <f t="shared" si="735"/>
        <v>0</v>
      </c>
      <c r="JK76" s="1460">
        <f t="shared" si="736"/>
        <v>0</v>
      </c>
      <c r="JL76" s="1460">
        <f t="shared" si="737"/>
        <v>0</v>
      </c>
      <c r="JM76" s="1460">
        <f t="shared" si="738"/>
        <v>0</v>
      </c>
      <c r="JN76" s="1460">
        <f t="shared" si="739"/>
        <v>0</v>
      </c>
      <c r="JO76" s="1460">
        <f t="shared" si="740"/>
        <v>0</v>
      </c>
      <c r="JP76" s="1460">
        <f t="shared" si="741"/>
        <v>0</v>
      </c>
      <c r="JQ76" s="1460">
        <f t="shared" si="742"/>
        <v>0</v>
      </c>
      <c r="JR76" s="1460">
        <f t="shared" si="743"/>
        <v>0</v>
      </c>
      <c r="JS76" s="1460">
        <f t="shared" si="744"/>
        <v>0</v>
      </c>
      <c r="JT76" s="1460">
        <f t="shared" si="745"/>
        <v>0</v>
      </c>
      <c r="JU76" s="1460">
        <f t="shared" si="746"/>
        <v>0</v>
      </c>
      <c r="JV76" s="1460">
        <f t="shared" si="747"/>
        <v>0</v>
      </c>
      <c r="JW76" s="1460">
        <f t="shared" si="748"/>
        <v>0</v>
      </c>
      <c r="JX76" s="1460">
        <f t="shared" si="749"/>
        <v>0</v>
      </c>
      <c r="JY76" s="1460">
        <f t="shared" si="750"/>
        <v>0</v>
      </c>
      <c r="JZ76" s="1460">
        <f t="shared" si="751"/>
        <v>0</v>
      </c>
      <c r="KA76" s="1460">
        <f t="shared" si="752"/>
        <v>0</v>
      </c>
      <c r="KB76" s="1460">
        <f t="shared" si="753"/>
        <v>0</v>
      </c>
      <c r="KC76" s="1460">
        <f t="shared" si="754"/>
        <v>0</v>
      </c>
      <c r="KD76" s="1460">
        <f t="shared" si="755"/>
        <v>0</v>
      </c>
      <c r="KE76" s="1460">
        <f t="shared" si="756"/>
        <v>0</v>
      </c>
      <c r="KF76" s="1460">
        <f t="shared" si="757"/>
        <v>0</v>
      </c>
      <c r="KG76" s="1460">
        <f t="shared" si="758"/>
        <v>0</v>
      </c>
      <c r="KH76" s="1460">
        <f t="shared" si="759"/>
        <v>0</v>
      </c>
      <c r="KI76" s="1460">
        <f t="shared" si="760"/>
        <v>0</v>
      </c>
      <c r="KJ76" s="1460">
        <f t="shared" si="761"/>
        <v>0</v>
      </c>
      <c r="KK76" s="1460">
        <f t="shared" si="762"/>
        <v>0</v>
      </c>
      <c r="KL76" s="1460">
        <f t="shared" si="763"/>
        <v>0</v>
      </c>
      <c r="KM76" s="1460">
        <f t="shared" si="764"/>
        <v>0</v>
      </c>
      <c r="KN76" s="1460">
        <f t="shared" si="765"/>
        <v>0</v>
      </c>
      <c r="KO76" s="1460">
        <f t="shared" si="766"/>
        <v>0</v>
      </c>
      <c r="KP76" s="1460">
        <f t="shared" si="767"/>
        <v>0</v>
      </c>
      <c r="KQ76" s="1460">
        <f t="shared" si="768"/>
        <v>0</v>
      </c>
      <c r="KR76" s="1460">
        <f t="shared" si="769"/>
        <v>0</v>
      </c>
      <c r="KS76" s="1460">
        <f t="shared" si="770"/>
        <v>0</v>
      </c>
      <c r="KT76" s="1460">
        <f t="shared" si="771"/>
        <v>0</v>
      </c>
      <c r="KU76" s="1460">
        <f t="shared" si="772"/>
        <v>0</v>
      </c>
      <c r="KV76" s="1460">
        <f t="shared" si="773"/>
        <v>0</v>
      </c>
      <c r="KW76" s="1460">
        <f t="shared" si="774"/>
        <v>0</v>
      </c>
      <c r="KX76" s="1460">
        <f t="shared" si="775"/>
        <v>0</v>
      </c>
      <c r="KY76" s="1460">
        <f t="shared" si="776"/>
        <v>0</v>
      </c>
      <c r="KZ76" s="1460">
        <f t="shared" si="777"/>
        <v>0</v>
      </c>
      <c r="LA76" s="1460">
        <f t="shared" si="778"/>
        <v>0</v>
      </c>
      <c r="LB76" s="1460">
        <f t="shared" si="779"/>
        <v>0</v>
      </c>
      <c r="LC76" s="1460">
        <f t="shared" si="780"/>
        <v>0</v>
      </c>
      <c r="LD76" s="1460">
        <f t="shared" si="781"/>
        <v>0</v>
      </c>
      <c r="LE76" s="1460">
        <f t="shared" si="782"/>
        <v>0</v>
      </c>
      <c r="LF76" s="1460">
        <f t="shared" si="783"/>
        <v>0</v>
      </c>
      <c r="LG76" s="1460">
        <f t="shared" si="784"/>
        <v>0</v>
      </c>
      <c r="LH76" s="1460">
        <f t="shared" si="785"/>
        <v>0</v>
      </c>
      <c r="LI76" s="1460">
        <f t="shared" si="786"/>
        <v>0</v>
      </c>
      <c r="LJ76" s="1460">
        <f t="shared" si="787"/>
        <v>0</v>
      </c>
      <c r="LK76" s="1460">
        <f t="shared" si="788"/>
        <v>0</v>
      </c>
      <c r="LL76" s="1460">
        <f t="shared" si="789"/>
        <v>0</v>
      </c>
      <c r="LM76" s="1460">
        <f t="shared" si="790"/>
        <v>0</v>
      </c>
      <c r="LN76" s="1460">
        <f t="shared" si="791"/>
        <v>0</v>
      </c>
      <c r="LO76" s="1460">
        <f t="shared" si="792"/>
        <v>0</v>
      </c>
      <c r="LP76" s="1460">
        <f t="shared" si="793"/>
        <v>0</v>
      </c>
      <c r="LQ76" s="1460">
        <f t="shared" si="794"/>
        <v>0</v>
      </c>
      <c r="LR76" s="1460">
        <f t="shared" si="795"/>
        <v>0</v>
      </c>
      <c r="LS76" s="1460">
        <f t="shared" si="796"/>
        <v>0</v>
      </c>
      <c r="LW76" s="1467">
        <f t="shared" si="797"/>
        <v>0</v>
      </c>
      <c r="LX76" s="1467">
        <f t="shared" si="798"/>
        <v>0</v>
      </c>
      <c r="LY76" s="1467">
        <f t="shared" si="799"/>
        <v>0</v>
      </c>
      <c r="LZ76" s="1467">
        <f t="shared" si="800"/>
        <v>0</v>
      </c>
      <c r="MA76" s="1506"/>
      <c r="MB76" s="1460">
        <f t="shared" si="801"/>
        <v>0</v>
      </c>
      <c r="MC76" s="1460">
        <f t="shared" si="840"/>
        <v>0</v>
      </c>
      <c r="MD76" s="1460">
        <f t="shared" si="840"/>
        <v>0</v>
      </c>
      <c r="ME76" s="1460">
        <f t="shared" si="840"/>
        <v>0</v>
      </c>
      <c r="MF76" s="1460">
        <f t="shared" si="840"/>
        <v>0</v>
      </c>
      <c r="MG76" s="1460">
        <f t="shared" si="840"/>
        <v>0</v>
      </c>
      <c r="MH76" s="1460">
        <f t="shared" si="840"/>
        <v>0</v>
      </c>
      <c r="MI76" s="1460">
        <f t="shared" si="840"/>
        <v>0</v>
      </c>
      <c r="MJ76" s="1460">
        <f t="shared" si="840"/>
        <v>0</v>
      </c>
      <c r="MK76" s="1460">
        <f t="shared" si="840"/>
        <v>0</v>
      </c>
      <c r="ML76" s="1460">
        <f t="shared" si="840"/>
        <v>0</v>
      </c>
      <c r="MM76" s="1460">
        <f t="shared" si="840"/>
        <v>0</v>
      </c>
      <c r="MN76" s="1460">
        <f t="shared" si="840"/>
        <v>0</v>
      </c>
      <c r="MO76" s="1460">
        <f t="shared" si="840"/>
        <v>0</v>
      </c>
      <c r="MP76" s="1460">
        <f t="shared" si="840"/>
        <v>0</v>
      </c>
      <c r="MQ76" s="1460">
        <f t="shared" si="840"/>
        <v>0</v>
      </c>
      <c r="MR76" s="1460">
        <f t="shared" si="840"/>
        <v>0</v>
      </c>
      <c r="MS76" s="1460">
        <f t="shared" si="845"/>
        <v>0</v>
      </c>
      <c r="MT76" s="1460">
        <f t="shared" si="845"/>
        <v>0</v>
      </c>
      <c r="MU76" s="1460">
        <f t="shared" si="845"/>
        <v>0</v>
      </c>
      <c r="MV76" s="1460">
        <f t="shared" si="845"/>
        <v>0</v>
      </c>
      <c r="MW76" s="1460">
        <f t="shared" si="845"/>
        <v>0</v>
      </c>
      <c r="MX76" s="1460">
        <f t="shared" si="845"/>
        <v>0</v>
      </c>
      <c r="MY76" s="1460">
        <f t="shared" si="845"/>
        <v>0</v>
      </c>
      <c r="MZ76" s="1460">
        <f t="shared" si="845"/>
        <v>0</v>
      </c>
      <c r="NA76" s="1460">
        <f t="shared" si="845"/>
        <v>0</v>
      </c>
      <c r="NB76" s="1460">
        <f t="shared" si="845"/>
        <v>0</v>
      </c>
      <c r="NC76" s="1460">
        <f t="shared" si="845"/>
        <v>0</v>
      </c>
      <c r="ND76" s="1460">
        <f t="shared" si="845"/>
        <v>0</v>
      </c>
      <c r="NE76" s="1460">
        <f t="shared" si="845"/>
        <v>0</v>
      </c>
      <c r="NF76" s="1460">
        <f t="shared" si="845"/>
        <v>0</v>
      </c>
      <c r="NG76" s="1460">
        <f t="shared" si="845"/>
        <v>0</v>
      </c>
      <c r="NH76" s="1460">
        <f t="shared" si="845"/>
        <v>0</v>
      </c>
      <c r="NI76" s="1460">
        <f t="shared" si="846"/>
        <v>0</v>
      </c>
      <c r="NJ76" s="1460">
        <f t="shared" si="846"/>
        <v>0</v>
      </c>
      <c r="NK76" s="1460">
        <f t="shared" si="846"/>
        <v>0</v>
      </c>
      <c r="NL76" s="1460">
        <f t="shared" si="846"/>
        <v>0</v>
      </c>
      <c r="NM76" s="1460">
        <f t="shared" si="846"/>
        <v>0</v>
      </c>
      <c r="NN76" s="1460">
        <f t="shared" si="846"/>
        <v>0</v>
      </c>
      <c r="NO76" s="1460">
        <f t="shared" si="846"/>
        <v>0</v>
      </c>
      <c r="NP76" s="1460">
        <f t="shared" si="846"/>
        <v>0</v>
      </c>
      <c r="NQ76" s="1460">
        <f t="shared" si="846"/>
        <v>0</v>
      </c>
      <c r="NR76" s="1460">
        <f t="shared" si="846"/>
        <v>0</v>
      </c>
      <c r="NS76" s="1460">
        <f t="shared" si="846"/>
        <v>0</v>
      </c>
      <c r="NT76" s="1460">
        <f t="shared" si="846"/>
        <v>0</v>
      </c>
      <c r="NU76" s="1460">
        <f t="shared" si="846"/>
        <v>0</v>
      </c>
      <c r="NV76" s="1460">
        <f t="shared" si="846"/>
        <v>0</v>
      </c>
      <c r="NW76" s="1460">
        <f t="shared" si="846"/>
        <v>0</v>
      </c>
      <c r="NX76" s="1460">
        <f t="shared" si="846"/>
        <v>0</v>
      </c>
      <c r="NY76" s="1460">
        <f t="shared" si="847"/>
        <v>0</v>
      </c>
      <c r="NZ76" s="1460">
        <f t="shared" si="847"/>
        <v>0</v>
      </c>
      <c r="OA76" s="1460">
        <f t="shared" si="847"/>
        <v>0</v>
      </c>
      <c r="OB76" s="1460">
        <f t="shared" si="847"/>
        <v>0</v>
      </c>
      <c r="OC76" s="1460">
        <f t="shared" si="847"/>
        <v>0</v>
      </c>
      <c r="OD76" s="1460">
        <f t="shared" si="847"/>
        <v>0</v>
      </c>
      <c r="OE76" s="1460">
        <f t="shared" si="847"/>
        <v>0</v>
      </c>
      <c r="OF76" s="1460">
        <f t="shared" si="847"/>
        <v>0</v>
      </c>
      <c r="OG76" s="1460">
        <f t="shared" si="847"/>
        <v>0</v>
      </c>
      <c r="OH76" s="1460">
        <f t="shared" si="847"/>
        <v>0</v>
      </c>
      <c r="OI76" s="1460">
        <f t="shared" si="847"/>
        <v>0</v>
      </c>
      <c r="OJ76" s="1460">
        <f t="shared" si="847"/>
        <v>0</v>
      </c>
      <c r="OK76" s="1460">
        <f t="shared" si="847"/>
        <v>0</v>
      </c>
      <c r="OL76" s="1460">
        <f t="shared" si="847"/>
        <v>0</v>
      </c>
      <c r="OM76" s="1460">
        <f t="shared" si="847"/>
        <v>0</v>
      </c>
      <c r="ON76" s="1460">
        <f t="shared" si="847"/>
        <v>0</v>
      </c>
      <c r="OO76" s="1460">
        <f t="shared" si="813"/>
        <v>0</v>
      </c>
      <c r="OP76" s="1460">
        <f t="shared" si="842"/>
        <v>0</v>
      </c>
      <c r="OQ76" s="1460">
        <f t="shared" si="842"/>
        <v>0</v>
      </c>
      <c r="OR76" s="1460">
        <f t="shared" si="842"/>
        <v>0</v>
      </c>
      <c r="OS76" s="1460">
        <f t="shared" si="842"/>
        <v>0</v>
      </c>
      <c r="OT76" s="1460">
        <f t="shared" si="842"/>
        <v>0</v>
      </c>
      <c r="OU76" s="1460">
        <f t="shared" si="842"/>
        <v>0</v>
      </c>
      <c r="OV76" s="1460">
        <f t="shared" si="842"/>
        <v>0</v>
      </c>
      <c r="OW76" s="1460">
        <f t="shared" si="842"/>
        <v>0</v>
      </c>
      <c r="OX76" s="1460">
        <f t="shared" si="842"/>
        <v>0</v>
      </c>
      <c r="OY76" s="1460">
        <f t="shared" si="842"/>
        <v>0</v>
      </c>
      <c r="OZ76" s="1460">
        <f t="shared" si="842"/>
        <v>0</v>
      </c>
      <c r="PA76" s="1460">
        <f t="shared" si="842"/>
        <v>0</v>
      </c>
      <c r="PB76" s="1460">
        <f t="shared" si="842"/>
        <v>0</v>
      </c>
      <c r="PC76" s="1460">
        <f t="shared" si="842"/>
        <v>0</v>
      </c>
      <c r="PD76" s="1460">
        <f t="shared" si="842"/>
        <v>0</v>
      </c>
      <c r="PE76" s="1460">
        <f t="shared" si="842"/>
        <v>0</v>
      </c>
      <c r="PF76" s="1460">
        <f t="shared" si="843"/>
        <v>0</v>
      </c>
      <c r="PG76" s="1460">
        <f t="shared" si="843"/>
        <v>0</v>
      </c>
      <c r="PH76" s="1460">
        <f t="shared" si="843"/>
        <v>0</v>
      </c>
      <c r="PI76" s="1460">
        <f t="shared" si="843"/>
        <v>0</v>
      </c>
      <c r="PJ76" s="1460">
        <f t="shared" si="843"/>
        <v>0</v>
      </c>
      <c r="PK76" s="1460">
        <f t="shared" si="843"/>
        <v>0</v>
      </c>
      <c r="PL76" s="1460">
        <f t="shared" si="843"/>
        <v>0</v>
      </c>
      <c r="PM76" s="1460">
        <f t="shared" si="843"/>
        <v>0</v>
      </c>
      <c r="PN76" s="1460">
        <f t="shared" si="843"/>
        <v>0</v>
      </c>
      <c r="PO76" s="1460">
        <f t="shared" si="843"/>
        <v>0</v>
      </c>
      <c r="PP76" s="1460">
        <f t="shared" si="843"/>
        <v>0</v>
      </c>
      <c r="PQ76" s="1460">
        <f t="shared" si="843"/>
        <v>0</v>
      </c>
      <c r="PR76" s="1460">
        <f t="shared" si="843"/>
        <v>0</v>
      </c>
      <c r="PS76" s="1460">
        <f t="shared" si="843"/>
        <v>0</v>
      </c>
      <c r="PT76" s="1460">
        <f t="shared" si="843"/>
        <v>0</v>
      </c>
      <c r="PU76" s="1460">
        <f t="shared" si="843"/>
        <v>0</v>
      </c>
      <c r="PV76" s="1460">
        <f t="shared" si="844"/>
        <v>0</v>
      </c>
      <c r="PW76" s="1460">
        <f t="shared" si="844"/>
        <v>0</v>
      </c>
      <c r="PX76" s="1460">
        <f t="shared" si="844"/>
        <v>0</v>
      </c>
      <c r="PY76" s="1460">
        <f t="shared" si="844"/>
        <v>0</v>
      </c>
      <c r="PZ76" s="1460">
        <f t="shared" si="844"/>
        <v>0</v>
      </c>
      <c r="QA76" s="1460">
        <f t="shared" si="844"/>
        <v>0</v>
      </c>
      <c r="QB76" s="1460">
        <f t="shared" si="844"/>
        <v>0</v>
      </c>
      <c r="QC76" s="1460">
        <f t="shared" si="844"/>
        <v>0</v>
      </c>
      <c r="QD76" s="1460">
        <f t="shared" si="844"/>
        <v>0</v>
      </c>
      <c r="QE76" s="1460">
        <f t="shared" si="844"/>
        <v>0</v>
      </c>
      <c r="QF76" s="1460">
        <f t="shared" si="844"/>
        <v>0</v>
      </c>
      <c r="QG76" s="1460">
        <f t="shared" si="844"/>
        <v>0</v>
      </c>
      <c r="QH76" s="1460">
        <f t="shared" si="844"/>
        <v>0</v>
      </c>
      <c r="QI76" s="1460">
        <f t="shared" si="844"/>
        <v>0</v>
      </c>
      <c r="QJ76" s="1460">
        <f t="shared" si="844"/>
        <v>0</v>
      </c>
      <c r="QK76" s="1460">
        <f t="shared" si="844"/>
        <v>0</v>
      </c>
      <c r="QL76" s="1460">
        <f t="shared" si="809"/>
        <v>0</v>
      </c>
      <c r="QM76" s="1460">
        <f t="shared" si="809"/>
        <v>0</v>
      </c>
      <c r="QN76" s="1460">
        <f t="shared" ref="QL76:QQ118" si="856">IF(QN$12&lt;$AO76,0,IF(QN$12&lt;=$AU76,(QN$8-$LW76)*$D76/12,IF(QN$12&gt;=$BF76,(QN$8-$LZ76)*$D76/12,IF(QN$12&gt;=$BE76,0,IF(QN$12&gt;=$BA76,(QN$8-$LY76)*$D76/12,IF(QN$12&gt;=$AZ76,0,IF(QN$12&gt;=$AV76,(QN$8-$LX76)*$D76/12,0)))))))</f>
        <v>0</v>
      </c>
      <c r="QO76" s="1460">
        <f t="shared" si="856"/>
        <v>0</v>
      </c>
      <c r="QP76" s="1460">
        <f t="shared" si="856"/>
        <v>0</v>
      </c>
      <c r="QQ76" s="1460">
        <f t="shared" si="856"/>
        <v>0</v>
      </c>
    </row>
    <row r="77" spans="1:459" s="1466" customFormat="1" ht="22.5" customHeight="1">
      <c r="A77" s="1468"/>
      <c r="B77" s="1469"/>
      <c r="C77" s="1469"/>
      <c r="D77" s="1470"/>
      <c r="E77" s="1471"/>
      <c r="F77" s="1472"/>
      <c r="G77" s="1472"/>
      <c r="H77" s="1473">
        <f t="shared" si="639"/>
        <v>0</v>
      </c>
      <c r="I77" s="1474">
        <v>0</v>
      </c>
      <c r="J77" s="1475">
        <f t="shared" si="437"/>
        <v>0</v>
      </c>
      <c r="K77" s="1476">
        <v>0</v>
      </c>
      <c r="L77" s="1477">
        <f t="shared" si="640"/>
        <v>0</v>
      </c>
      <c r="M77" s="1477">
        <f t="shared" si="641"/>
        <v>0</v>
      </c>
      <c r="N77" s="1478"/>
      <c r="O77" s="1479">
        <v>0</v>
      </c>
      <c r="P77" s="1480">
        <v>0</v>
      </c>
      <c r="Q77" s="1828">
        <v>0</v>
      </c>
      <c r="R77" s="1831">
        <f t="shared" si="642"/>
        <v>0</v>
      </c>
      <c r="S77" s="1481">
        <f>IF(AND(SUM(O77:Q77)=0,N77="NNN"),MIN('Operating History and Pro Forma'!$M$33,'Operating History and Pro Forma'!$T$15)*D77,SUM(O77:Q77)*D77)</f>
        <v>0</v>
      </c>
      <c r="T77" s="1482">
        <f t="shared" si="643"/>
        <v>0</v>
      </c>
      <c r="U77" s="1483">
        <f t="shared" si="644"/>
        <v>0</v>
      </c>
      <c r="V77" s="1480"/>
      <c r="W77" s="1514"/>
      <c r="X77" s="1486" t="str">
        <f t="shared" si="645"/>
        <v/>
      </c>
      <c r="Y77" s="1487">
        <f t="shared" si="646"/>
        <v>0</v>
      </c>
      <c r="Z77" s="1488"/>
      <c r="AA77" s="1488"/>
      <c r="AB77" s="1488"/>
      <c r="AC77" s="1488"/>
      <c r="AD77" s="1489">
        <f t="shared" si="647"/>
        <v>0</v>
      </c>
      <c r="AE77" s="1490" t="str">
        <f t="shared" si="648"/>
        <v/>
      </c>
      <c r="AF77" s="1491">
        <f t="shared" si="649"/>
        <v>0</v>
      </c>
      <c r="AG77" s="1492">
        <f t="shared" si="650"/>
        <v>0</v>
      </c>
      <c r="AH77" s="1493">
        <f t="shared" si="853"/>
        <v>0</v>
      </c>
      <c r="AI77" s="1493">
        <f t="shared" si="853"/>
        <v>0</v>
      </c>
      <c r="AJ77" s="1494">
        <f t="shared" si="853"/>
        <v>0</v>
      </c>
      <c r="AK77" s="1494">
        <f t="shared" si="853"/>
        <v>0</v>
      </c>
      <c r="AL77" s="1495">
        <f t="shared" si="853"/>
        <v>0</v>
      </c>
      <c r="AM77" s="1496">
        <f t="shared" si="853"/>
        <v>0</v>
      </c>
      <c r="AN77" s="1497">
        <f t="shared" si="399"/>
        <v>0</v>
      </c>
      <c r="AO77" s="1498">
        <f t="shared" si="443"/>
        <v>0</v>
      </c>
      <c r="AP77" s="1499">
        <f t="shared" si="651"/>
        <v>0</v>
      </c>
      <c r="AQ77" s="1500">
        <f t="shared" si="652"/>
        <v>0</v>
      </c>
      <c r="AR77" s="1501">
        <f t="shared" si="653"/>
        <v>0</v>
      </c>
      <c r="AS77" s="1498">
        <f t="shared" si="403"/>
        <v>0</v>
      </c>
      <c r="AT77" s="1501">
        <f t="shared" si="654"/>
        <v>0</v>
      </c>
      <c r="AU77" s="1498">
        <f t="shared" si="655"/>
        <v>1</v>
      </c>
      <c r="AV77" s="1498">
        <f t="shared" si="656"/>
        <v>2</v>
      </c>
      <c r="AW77" s="1499">
        <f t="shared" si="657"/>
        <v>0</v>
      </c>
      <c r="AX77" s="1502">
        <f t="shared" si="658"/>
        <v>0</v>
      </c>
      <c r="AY77" s="1503">
        <f t="shared" si="659"/>
        <v>0</v>
      </c>
      <c r="AZ77" s="1498">
        <f t="shared" si="660"/>
        <v>2</v>
      </c>
      <c r="BA77" s="1498">
        <f t="shared" si="661"/>
        <v>3</v>
      </c>
      <c r="BB77" s="1499">
        <f t="shared" si="662"/>
        <v>0</v>
      </c>
      <c r="BC77" s="1502">
        <f t="shared" si="663"/>
        <v>0</v>
      </c>
      <c r="BD77" s="1503">
        <f t="shared" si="664"/>
        <v>0</v>
      </c>
      <c r="BE77" s="1498">
        <f t="shared" si="665"/>
        <v>3</v>
      </c>
      <c r="BF77" s="1498">
        <f t="shared" si="666"/>
        <v>4</v>
      </c>
      <c r="BG77" s="1499">
        <f t="shared" si="667"/>
        <v>0</v>
      </c>
      <c r="BH77" s="1502">
        <f t="shared" si="668"/>
        <v>0</v>
      </c>
      <c r="BI77" s="1502">
        <f t="shared" si="669"/>
        <v>0</v>
      </c>
      <c r="BJ77" s="1504">
        <f t="shared" si="670"/>
        <v>1900</v>
      </c>
      <c r="BK77" s="1505" t="str">
        <f t="shared" si="671"/>
        <v/>
      </c>
      <c r="BL77" s="1506"/>
      <c r="BM77" s="1507">
        <f t="shared" si="672"/>
        <v>0</v>
      </c>
      <c r="BN77" s="1508">
        <f t="shared" si="839"/>
        <v>0</v>
      </c>
      <c r="BO77" s="1508">
        <f t="shared" si="839"/>
        <v>0</v>
      </c>
      <c r="BP77" s="1508">
        <f t="shared" si="839"/>
        <v>0</v>
      </c>
      <c r="BQ77" s="1508">
        <f t="shared" si="839"/>
        <v>0</v>
      </c>
      <c r="BR77" s="1508">
        <f t="shared" si="839"/>
        <v>0</v>
      </c>
      <c r="BS77" s="1508">
        <f t="shared" si="839"/>
        <v>0</v>
      </c>
      <c r="BT77" s="1508">
        <f t="shared" si="839"/>
        <v>0</v>
      </c>
      <c r="BU77" s="1508">
        <f t="shared" si="839"/>
        <v>0</v>
      </c>
      <c r="BV77" s="1508">
        <f t="shared" si="839"/>
        <v>0</v>
      </c>
      <c r="BW77" s="1508">
        <f t="shared" si="839"/>
        <v>0</v>
      </c>
      <c r="BX77" s="1508">
        <f t="shared" si="839"/>
        <v>0</v>
      </c>
      <c r="BY77" s="1507">
        <f t="shared" si="839"/>
        <v>0</v>
      </c>
      <c r="BZ77" s="1508">
        <f t="shared" si="839"/>
        <v>0</v>
      </c>
      <c r="CA77" s="1508">
        <f t="shared" si="839"/>
        <v>0</v>
      </c>
      <c r="CB77" s="1508">
        <f t="shared" si="839"/>
        <v>0</v>
      </c>
      <c r="CC77" s="1508">
        <f t="shared" si="839"/>
        <v>0</v>
      </c>
      <c r="CD77" s="1508">
        <f t="shared" si="848"/>
        <v>0</v>
      </c>
      <c r="CE77" s="1508">
        <f t="shared" si="848"/>
        <v>0</v>
      </c>
      <c r="CF77" s="1508">
        <f t="shared" si="848"/>
        <v>0</v>
      </c>
      <c r="CG77" s="1508">
        <f t="shared" si="848"/>
        <v>0</v>
      </c>
      <c r="CH77" s="1508">
        <f t="shared" si="848"/>
        <v>0</v>
      </c>
      <c r="CI77" s="1508">
        <f t="shared" si="848"/>
        <v>0</v>
      </c>
      <c r="CJ77" s="1509">
        <f t="shared" si="848"/>
        <v>0</v>
      </c>
      <c r="CK77" s="1507">
        <f t="shared" si="848"/>
        <v>0</v>
      </c>
      <c r="CL77" s="1508">
        <f t="shared" si="848"/>
        <v>0</v>
      </c>
      <c r="CM77" s="1508">
        <f t="shared" si="848"/>
        <v>0</v>
      </c>
      <c r="CN77" s="1508">
        <f t="shared" si="848"/>
        <v>0</v>
      </c>
      <c r="CO77" s="1508">
        <f t="shared" si="848"/>
        <v>0</v>
      </c>
      <c r="CP77" s="1508">
        <f t="shared" si="848"/>
        <v>0</v>
      </c>
      <c r="CQ77" s="1508">
        <f t="shared" si="848"/>
        <v>0</v>
      </c>
      <c r="CR77" s="1508">
        <f t="shared" si="848"/>
        <v>0</v>
      </c>
      <c r="CS77" s="1508">
        <f t="shared" si="848"/>
        <v>0</v>
      </c>
      <c r="CT77" s="1508">
        <f t="shared" si="849"/>
        <v>0</v>
      </c>
      <c r="CU77" s="1508">
        <f t="shared" si="849"/>
        <v>0</v>
      </c>
      <c r="CV77" s="1509">
        <f t="shared" si="849"/>
        <v>0</v>
      </c>
      <c r="CW77" s="1508">
        <f t="shared" si="849"/>
        <v>0</v>
      </c>
      <c r="CX77" s="1508">
        <f t="shared" si="849"/>
        <v>0</v>
      </c>
      <c r="CY77" s="1508">
        <f t="shared" si="849"/>
        <v>0</v>
      </c>
      <c r="CZ77" s="1508">
        <f t="shared" si="849"/>
        <v>0</v>
      </c>
      <c r="DA77" s="1508">
        <f t="shared" si="849"/>
        <v>0</v>
      </c>
      <c r="DB77" s="1508">
        <f t="shared" si="849"/>
        <v>0</v>
      </c>
      <c r="DC77" s="1508">
        <f t="shared" si="849"/>
        <v>0</v>
      </c>
      <c r="DD77" s="1508">
        <f t="shared" si="849"/>
        <v>0</v>
      </c>
      <c r="DE77" s="1508">
        <f t="shared" si="849"/>
        <v>0</v>
      </c>
      <c r="DF77" s="1508">
        <f t="shared" si="849"/>
        <v>0</v>
      </c>
      <c r="DG77" s="1508">
        <f t="shared" si="849"/>
        <v>0</v>
      </c>
      <c r="DH77" s="1509">
        <f t="shared" si="849"/>
        <v>0</v>
      </c>
      <c r="DI77" s="1508">
        <f t="shared" si="849"/>
        <v>0</v>
      </c>
      <c r="DJ77" s="1508">
        <f t="shared" si="850"/>
        <v>0</v>
      </c>
      <c r="DK77" s="1508">
        <f t="shared" si="850"/>
        <v>0</v>
      </c>
      <c r="DL77" s="1508">
        <f t="shared" si="850"/>
        <v>0</v>
      </c>
      <c r="DM77" s="1508">
        <f t="shared" si="850"/>
        <v>0</v>
      </c>
      <c r="DN77" s="1508">
        <f t="shared" si="850"/>
        <v>0</v>
      </c>
      <c r="DO77" s="1508">
        <f t="shared" si="850"/>
        <v>0</v>
      </c>
      <c r="DP77" s="1508">
        <f t="shared" si="850"/>
        <v>0</v>
      </c>
      <c r="DQ77" s="1508">
        <f t="shared" si="850"/>
        <v>0</v>
      </c>
      <c r="DR77" s="1508">
        <f t="shared" si="850"/>
        <v>0</v>
      </c>
      <c r="DS77" s="1508">
        <f t="shared" si="850"/>
        <v>0</v>
      </c>
      <c r="DT77" s="1509">
        <f t="shared" si="850"/>
        <v>0</v>
      </c>
      <c r="DU77" s="1507">
        <f t="shared" si="850"/>
        <v>0</v>
      </c>
      <c r="DV77" s="1508">
        <f t="shared" si="850"/>
        <v>0</v>
      </c>
      <c r="DW77" s="1508">
        <f t="shared" si="850"/>
        <v>0</v>
      </c>
      <c r="DX77" s="1508">
        <f t="shared" si="850"/>
        <v>0</v>
      </c>
      <c r="DY77" s="1508">
        <f t="shared" si="850"/>
        <v>0</v>
      </c>
      <c r="DZ77" s="1508">
        <f t="shared" si="851"/>
        <v>0</v>
      </c>
      <c r="EA77" s="1508">
        <f t="shared" si="851"/>
        <v>0</v>
      </c>
      <c r="EB77" s="1508">
        <f t="shared" si="851"/>
        <v>0</v>
      </c>
      <c r="EC77" s="1508">
        <f t="shared" si="851"/>
        <v>0</v>
      </c>
      <c r="ED77" s="1508">
        <f t="shared" si="851"/>
        <v>0</v>
      </c>
      <c r="EE77" s="1508">
        <f t="shared" si="851"/>
        <v>0</v>
      </c>
      <c r="EF77" s="1508">
        <f t="shared" si="851"/>
        <v>0</v>
      </c>
      <c r="EG77" s="1507">
        <f t="shared" si="851"/>
        <v>0</v>
      </c>
      <c r="EH77" s="1508">
        <f t="shared" si="851"/>
        <v>0</v>
      </c>
      <c r="EI77" s="1508">
        <f t="shared" si="851"/>
        <v>0</v>
      </c>
      <c r="EJ77" s="1508">
        <f t="shared" si="851"/>
        <v>0</v>
      </c>
      <c r="EK77" s="1508">
        <f t="shared" si="851"/>
        <v>0</v>
      </c>
      <c r="EL77" s="1508">
        <f t="shared" si="851"/>
        <v>0</v>
      </c>
      <c r="EM77" s="1508">
        <f t="shared" si="851"/>
        <v>0</v>
      </c>
      <c r="EN77" s="1508">
        <f t="shared" si="851"/>
        <v>0</v>
      </c>
      <c r="EO77" s="1508">
        <f t="shared" si="851"/>
        <v>0</v>
      </c>
      <c r="EP77" s="1508">
        <f t="shared" si="852"/>
        <v>0</v>
      </c>
      <c r="EQ77" s="1508">
        <f t="shared" si="852"/>
        <v>0</v>
      </c>
      <c r="ER77" s="1509">
        <f t="shared" si="852"/>
        <v>0</v>
      </c>
      <c r="ES77" s="1507">
        <f t="shared" si="852"/>
        <v>0</v>
      </c>
      <c r="ET77" s="1508">
        <f t="shared" si="852"/>
        <v>0</v>
      </c>
      <c r="EU77" s="1508">
        <f t="shared" si="852"/>
        <v>0</v>
      </c>
      <c r="EV77" s="1508">
        <f t="shared" si="852"/>
        <v>0</v>
      </c>
      <c r="EW77" s="1508">
        <f t="shared" si="852"/>
        <v>0</v>
      </c>
      <c r="EX77" s="1508">
        <f t="shared" si="852"/>
        <v>0</v>
      </c>
      <c r="EY77" s="1508">
        <f t="shared" si="852"/>
        <v>0</v>
      </c>
      <c r="EZ77" s="1508">
        <f t="shared" si="852"/>
        <v>0</v>
      </c>
      <c r="FA77" s="1508">
        <f t="shared" si="852"/>
        <v>0</v>
      </c>
      <c r="FB77" s="1508">
        <f t="shared" si="852"/>
        <v>0</v>
      </c>
      <c r="FC77" s="1508">
        <f t="shared" si="852"/>
        <v>0</v>
      </c>
      <c r="FD77" s="1509">
        <f t="shared" si="852"/>
        <v>0</v>
      </c>
      <c r="FE77" s="1508">
        <f t="shared" si="852"/>
        <v>0</v>
      </c>
      <c r="FF77" s="1508">
        <f t="shared" si="821"/>
        <v>0</v>
      </c>
      <c r="FG77" s="1508">
        <f t="shared" si="854"/>
        <v>0</v>
      </c>
      <c r="FH77" s="1508">
        <f t="shared" si="854"/>
        <v>0</v>
      </c>
      <c r="FI77" s="1508">
        <f t="shared" si="854"/>
        <v>0</v>
      </c>
      <c r="FJ77" s="1508">
        <f t="shared" si="854"/>
        <v>0</v>
      </c>
      <c r="FK77" s="1508">
        <f t="shared" si="854"/>
        <v>0</v>
      </c>
      <c r="FL77" s="1508">
        <f t="shared" si="854"/>
        <v>0</v>
      </c>
      <c r="FM77" s="1508">
        <f t="shared" si="854"/>
        <v>0</v>
      </c>
      <c r="FN77" s="1508">
        <f t="shared" si="854"/>
        <v>0</v>
      </c>
      <c r="FO77" s="1508">
        <f t="shared" si="854"/>
        <v>0</v>
      </c>
      <c r="FP77" s="1509">
        <f t="shared" si="854"/>
        <v>0</v>
      </c>
      <c r="FQ77" s="1508">
        <f t="shared" si="854"/>
        <v>0</v>
      </c>
      <c r="FR77" s="1508">
        <f t="shared" si="854"/>
        <v>0</v>
      </c>
      <c r="FS77" s="1508">
        <f t="shared" si="854"/>
        <v>0</v>
      </c>
      <c r="FT77" s="1508">
        <f t="shared" si="854"/>
        <v>0</v>
      </c>
      <c r="FU77" s="1508">
        <f t="shared" si="854"/>
        <v>0</v>
      </c>
      <c r="FV77" s="1508">
        <f t="shared" si="854"/>
        <v>0</v>
      </c>
      <c r="FW77" s="1508">
        <f t="shared" si="855"/>
        <v>0</v>
      </c>
      <c r="FX77" s="1508">
        <f t="shared" si="855"/>
        <v>0</v>
      </c>
      <c r="FY77" s="1508">
        <f t="shared" si="855"/>
        <v>0</v>
      </c>
      <c r="FZ77" s="1508">
        <f t="shared" si="855"/>
        <v>0</v>
      </c>
      <c r="GA77" s="1508">
        <f t="shared" si="855"/>
        <v>0</v>
      </c>
      <c r="GB77" s="1509">
        <f t="shared" si="855"/>
        <v>0</v>
      </c>
      <c r="GC77" s="1506"/>
      <c r="GD77" s="1458">
        <f t="shared" si="673"/>
        <v>1</v>
      </c>
      <c r="GE77" s="1510">
        <f t="shared" si="841"/>
        <v>0</v>
      </c>
      <c r="GF77" s="1511">
        <f t="shared" si="841"/>
        <v>0</v>
      </c>
      <c r="GG77" s="1511">
        <f t="shared" si="841"/>
        <v>0</v>
      </c>
      <c r="GH77" s="1511">
        <f t="shared" si="841"/>
        <v>0</v>
      </c>
      <c r="GI77" s="1511">
        <f t="shared" si="841"/>
        <v>0</v>
      </c>
      <c r="GJ77" s="1511">
        <f t="shared" si="841"/>
        <v>0</v>
      </c>
      <c r="GK77" s="1511">
        <f t="shared" si="841"/>
        <v>0</v>
      </c>
      <c r="GL77" s="1511">
        <f t="shared" si="841"/>
        <v>0</v>
      </c>
      <c r="GM77" s="1511">
        <f t="shared" si="841"/>
        <v>0</v>
      </c>
      <c r="GN77" s="1512">
        <f t="shared" si="841"/>
        <v>0</v>
      </c>
      <c r="GO77" s="1513">
        <f t="shared" si="674"/>
        <v>0</v>
      </c>
      <c r="GP77" s="1506"/>
      <c r="GQ77" s="1510">
        <f t="shared" si="838"/>
        <v>0</v>
      </c>
      <c r="GR77" s="1511">
        <f t="shared" si="837"/>
        <v>0</v>
      </c>
      <c r="GS77" s="1511">
        <f t="shared" si="837"/>
        <v>0</v>
      </c>
      <c r="GT77" s="1511">
        <f t="shared" si="837"/>
        <v>0</v>
      </c>
      <c r="GU77" s="1511">
        <f t="shared" si="837"/>
        <v>0</v>
      </c>
      <c r="GV77" s="1511">
        <f t="shared" si="837"/>
        <v>0</v>
      </c>
      <c r="GW77" s="1511">
        <f t="shared" si="837"/>
        <v>0</v>
      </c>
      <c r="GX77" s="1511">
        <f t="shared" si="837"/>
        <v>0</v>
      </c>
      <c r="GY77" s="1511">
        <f t="shared" si="837"/>
        <v>0</v>
      </c>
      <c r="GZ77" s="1512">
        <f t="shared" si="837"/>
        <v>0</v>
      </c>
      <c r="HA77" s="1513">
        <f t="shared" si="675"/>
        <v>0</v>
      </c>
      <c r="HB77" s="1506">
        <f t="shared" si="676"/>
        <v>1</v>
      </c>
      <c r="HC77" s="1506"/>
      <c r="HD77" s="1508">
        <f t="shared" si="677"/>
        <v>0</v>
      </c>
      <c r="HE77" s="1460">
        <f t="shared" si="678"/>
        <v>0</v>
      </c>
      <c r="HF77" s="1460">
        <f t="shared" si="679"/>
        <v>0</v>
      </c>
      <c r="HG77" s="1460">
        <f t="shared" si="680"/>
        <v>0</v>
      </c>
      <c r="HH77" s="1460">
        <f t="shared" si="681"/>
        <v>0</v>
      </c>
      <c r="HI77" s="1460">
        <f t="shared" si="682"/>
        <v>0</v>
      </c>
      <c r="HJ77" s="1460">
        <f t="shared" si="683"/>
        <v>0</v>
      </c>
      <c r="HK77" s="1460">
        <f t="shared" si="684"/>
        <v>0</v>
      </c>
      <c r="HL77" s="1460">
        <f t="shared" si="685"/>
        <v>0</v>
      </c>
      <c r="HM77" s="1460">
        <f t="shared" si="686"/>
        <v>0</v>
      </c>
      <c r="HN77" s="1460">
        <f t="shared" si="687"/>
        <v>0</v>
      </c>
      <c r="HO77" s="1460">
        <f t="shared" si="688"/>
        <v>0</v>
      </c>
      <c r="HP77" s="1460">
        <f t="shared" si="689"/>
        <v>0</v>
      </c>
      <c r="HQ77" s="1460">
        <f t="shared" si="690"/>
        <v>0</v>
      </c>
      <c r="HR77" s="1460">
        <f t="shared" si="691"/>
        <v>0</v>
      </c>
      <c r="HS77" s="1460">
        <f t="shared" si="692"/>
        <v>0</v>
      </c>
      <c r="HT77" s="1460">
        <f t="shared" si="693"/>
        <v>0</v>
      </c>
      <c r="HU77" s="1460">
        <f t="shared" si="694"/>
        <v>0</v>
      </c>
      <c r="HV77" s="1460">
        <f t="shared" si="695"/>
        <v>0</v>
      </c>
      <c r="HW77" s="1460">
        <f t="shared" si="696"/>
        <v>0</v>
      </c>
      <c r="HX77" s="1460">
        <f t="shared" si="697"/>
        <v>0</v>
      </c>
      <c r="HY77" s="1460">
        <f t="shared" si="698"/>
        <v>0</v>
      </c>
      <c r="HZ77" s="1460">
        <f t="shared" si="699"/>
        <v>0</v>
      </c>
      <c r="IA77" s="1460">
        <f t="shared" si="700"/>
        <v>0</v>
      </c>
      <c r="IB77" s="1460">
        <f t="shared" si="701"/>
        <v>0</v>
      </c>
      <c r="IC77" s="1460">
        <f t="shared" si="702"/>
        <v>0</v>
      </c>
      <c r="ID77" s="1460">
        <f t="shared" si="703"/>
        <v>0</v>
      </c>
      <c r="IE77" s="1460">
        <f t="shared" si="704"/>
        <v>0</v>
      </c>
      <c r="IF77" s="1460">
        <f t="shared" si="705"/>
        <v>0</v>
      </c>
      <c r="IG77" s="1460">
        <f t="shared" si="706"/>
        <v>0</v>
      </c>
      <c r="IH77" s="1460">
        <f t="shared" si="707"/>
        <v>0</v>
      </c>
      <c r="II77" s="1460">
        <f t="shared" si="708"/>
        <v>0</v>
      </c>
      <c r="IJ77" s="1460">
        <f t="shared" si="709"/>
        <v>0</v>
      </c>
      <c r="IK77" s="1460">
        <f t="shared" si="710"/>
        <v>0</v>
      </c>
      <c r="IL77" s="1460">
        <f t="shared" si="711"/>
        <v>0</v>
      </c>
      <c r="IM77" s="1460">
        <f t="shared" si="712"/>
        <v>0</v>
      </c>
      <c r="IN77" s="1460">
        <f t="shared" si="713"/>
        <v>0</v>
      </c>
      <c r="IO77" s="1460">
        <f t="shared" si="714"/>
        <v>0</v>
      </c>
      <c r="IP77" s="1460">
        <f t="shared" si="715"/>
        <v>0</v>
      </c>
      <c r="IQ77" s="1460">
        <f t="shared" si="716"/>
        <v>0</v>
      </c>
      <c r="IR77" s="1460">
        <f t="shared" si="717"/>
        <v>0</v>
      </c>
      <c r="IS77" s="1460">
        <f t="shared" si="718"/>
        <v>0</v>
      </c>
      <c r="IT77" s="1460">
        <f t="shared" si="719"/>
        <v>0</v>
      </c>
      <c r="IU77" s="1460">
        <f t="shared" si="720"/>
        <v>0</v>
      </c>
      <c r="IV77" s="1460">
        <f t="shared" si="721"/>
        <v>0</v>
      </c>
      <c r="IW77" s="1460">
        <f t="shared" si="722"/>
        <v>0</v>
      </c>
      <c r="IX77" s="1460">
        <f t="shared" si="723"/>
        <v>0</v>
      </c>
      <c r="IY77" s="1460">
        <f t="shared" si="724"/>
        <v>0</v>
      </c>
      <c r="IZ77" s="1460">
        <f t="shared" si="725"/>
        <v>0</v>
      </c>
      <c r="JA77" s="1460">
        <f t="shared" si="726"/>
        <v>0</v>
      </c>
      <c r="JB77" s="1460">
        <f t="shared" si="727"/>
        <v>0</v>
      </c>
      <c r="JC77" s="1460">
        <f t="shared" si="728"/>
        <v>0</v>
      </c>
      <c r="JD77" s="1460">
        <f t="shared" si="729"/>
        <v>0</v>
      </c>
      <c r="JE77" s="1460">
        <f t="shared" si="730"/>
        <v>0</v>
      </c>
      <c r="JF77" s="1460">
        <f t="shared" si="731"/>
        <v>0</v>
      </c>
      <c r="JG77" s="1460">
        <f t="shared" si="732"/>
        <v>0</v>
      </c>
      <c r="JH77" s="1460">
        <f t="shared" si="733"/>
        <v>0</v>
      </c>
      <c r="JI77" s="1460">
        <f t="shared" si="734"/>
        <v>0</v>
      </c>
      <c r="JJ77" s="1460">
        <f t="shared" si="735"/>
        <v>0</v>
      </c>
      <c r="JK77" s="1460">
        <f t="shared" si="736"/>
        <v>0</v>
      </c>
      <c r="JL77" s="1460">
        <f t="shared" si="737"/>
        <v>0</v>
      </c>
      <c r="JM77" s="1460">
        <f t="shared" si="738"/>
        <v>0</v>
      </c>
      <c r="JN77" s="1460">
        <f t="shared" si="739"/>
        <v>0</v>
      </c>
      <c r="JO77" s="1460">
        <f t="shared" si="740"/>
        <v>0</v>
      </c>
      <c r="JP77" s="1460">
        <f t="shared" si="741"/>
        <v>0</v>
      </c>
      <c r="JQ77" s="1460">
        <f t="shared" si="742"/>
        <v>0</v>
      </c>
      <c r="JR77" s="1460">
        <f t="shared" si="743"/>
        <v>0</v>
      </c>
      <c r="JS77" s="1460">
        <f t="shared" si="744"/>
        <v>0</v>
      </c>
      <c r="JT77" s="1460">
        <f t="shared" si="745"/>
        <v>0</v>
      </c>
      <c r="JU77" s="1460">
        <f t="shared" si="746"/>
        <v>0</v>
      </c>
      <c r="JV77" s="1460">
        <f t="shared" si="747"/>
        <v>0</v>
      </c>
      <c r="JW77" s="1460">
        <f t="shared" si="748"/>
        <v>0</v>
      </c>
      <c r="JX77" s="1460">
        <f t="shared" si="749"/>
        <v>0</v>
      </c>
      <c r="JY77" s="1460">
        <f t="shared" si="750"/>
        <v>0</v>
      </c>
      <c r="JZ77" s="1460">
        <f t="shared" si="751"/>
        <v>0</v>
      </c>
      <c r="KA77" s="1460">
        <f t="shared" si="752"/>
        <v>0</v>
      </c>
      <c r="KB77" s="1460">
        <f t="shared" si="753"/>
        <v>0</v>
      </c>
      <c r="KC77" s="1460">
        <f t="shared" si="754"/>
        <v>0</v>
      </c>
      <c r="KD77" s="1460">
        <f t="shared" si="755"/>
        <v>0</v>
      </c>
      <c r="KE77" s="1460">
        <f t="shared" si="756"/>
        <v>0</v>
      </c>
      <c r="KF77" s="1460">
        <f t="shared" si="757"/>
        <v>0</v>
      </c>
      <c r="KG77" s="1460">
        <f t="shared" si="758"/>
        <v>0</v>
      </c>
      <c r="KH77" s="1460">
        <f t="shared" si="759"/>
        <v>0</v>
      </c>
      <c r="KI77" s="1460">
        <f t="shared" si="760"/>
        <v>0</v>
      </c>
      <c r="KJ77" s="1460">
        <f t="shared" si="761"/>
        <v>0</v>
      </c>
      <c r="KK77" s="1460">
        <f t="shared" si="762"/>
        <v>0</v>
      </c>
      <c r="KL77" s="1460">
        <f t="shared" si="763"/>
        <v>0</v>
      </c>
      <c r="KM77" s="1460">
        <f t="shared" si="764"/>
        <v>0</v>
      </c>
      <c r="KN77" s="1460">
        <f t="shared" si="765"/>
        <v>0</v>
      </c>
      <c r="KO77" s="1460">
        <f t="shared" si="766"/>
        <v>0</v>
      </c>
      <c r="KP77" s="1460">
        <f t="shared" si="767"/>
        <v>0</v>
      </c>
      <c r="KQ77" s="1460">
        <f t="shared" si="768"/>
        <v>0</v>
      </c>
      <c r="KR77" s="1460">
        <f t="shared" si="769"/>
        <v>0</v>
      </c>
      <c r="KS77" s="1460">
        <f t="shared" si="770"/>
        <v>0</v>
      </c>
      <c r="KT77" s="1460">
        <f t="shared" si="771"/>
        <v>0</v>
      </c>
      <c r="KU77" s="1460">
        <f t="shared" si="772"/>
        <v>0</v>
      </c>
      <c r="KV77" s="1460">
        <f t="shared" si="773"/>
        <v>0</v>
      </c>
      <c r="KW77" s="1460">
        <f t="shared" si="774"/>
        <v>0</v>
      </c>
      <c r="KX77" s="1460">
        <f t="shared" si="775"/>
        <v>0</v>
      </c>
      <c r="KY77" s="1460">
        <f t="shared" si="776"/>
        <v>0</v>
      </c>
      <c r="KZ77" s="1460">
        <f t="shared" si="777"/>
        <v>0</v>
      </c>
      <c r="LA77" s="1460">
        <f t="shared" si="778"/>
        <v>0</v>
      </c>
      <c r="LB77" s="1460">
        <f t="shared" si="779"/>
        <v>0</v>
      </c>
      <c r="LC77" s="1460">
        <f t="shared" si="780"/>
        <v>0</v>
      </c>
      <c r="LD77" s="1460">
        <f t="shared" si="781"/>
        <v>0</v>
      </c>
      <c r="LE77" s="1460">
        <f t="shared" si="782"/>
        <v>0</v>
      </c>
      <c r="LF77" s="1460">
        <f t="shared" si="783"/>
        <v>0</v>
      </c>
      <c r="LG77" s="1460">
        <f t="shared" si="784"/>
        <v>0</v>
      </c>
      <c r="LH77" s="1460">
        <f t="shared" si="785"/>
        <v>0</v>
      </c>
      <c r="LI77" s="1460">
        <f t="shared" si="786"/>
        <v>0</v>
      </c>
      <c r="LJ77" s="1460">
        <f t="shared" si="787"/>
        <v>0</v>
      </c>
      <c r="LK77" s="1460">
        <f t="shared" si="788"/>
        <v>0</v>
      </c>
      <c r="LL77" s="1460">
        <f t="shared" si="789"/>
        <v>0</v>
      </c>
      <c r="LM77" s="1460">
        <f t="shared" si="790"/>
        <v>0</v>
      </c>
      <c r="LN77" s="1460">
        <f t="shared" si="791"/>
        <v>0</v>
      </c>
      <c r="LO77" s="1460">
        <f t="shared" si="792"/>
        <v>0</v>
      </c>
      <c r="LP77" s="1460">
        <f t="shared" si="793"/>
        <v>0</v>
      </c>
      <c r="LQ77" s="1460">
        <f t="shared" si="794"/>
        <v>0</v>
      </c>
      <c r="LR77" s="1460">
        <f t="shared" si="795"/>
        <v>0</v>
      </c>
      <c r="LS77" s="1460">
        <f t="shared" si="796"/>
        <v>0</v>
      </c>
      <c r="LW77" s="1467">
        <f t="shared" si="797"/>
        <v>0</v>
      </c>
      <c r="LX77" s="1467">
        <f t="shared" si="798"/>
        <v>0</v>
      </c>
      <c r="LY77" s="1467">
        <f t="shared" si="799"/>
        <v>0</v>
      </c>
      <c r="LZ77" s="1467">
        <f t="shared" si="800"/>
        <v>0</v>
      </c>
      <c r="MA77" s="1506"/>
      <c r="MB77" s="1460">
        <f t="shared" si="801"/>
        <v>0</v>
      </c>
      <c r="MC77" s="1460">
        <f t="shared" si="840"/>
        <v>0</v>
      </c>
      <c r="MD77" s="1460">
        <f t="shared" si="840"/>
        <v>0</v>
      </c>
      <c r="ME77" s="1460">
        <f t="shared" si="840"/>
        <v>0</v>
      </c>
      <c r="MF77" s="1460">
        <f t="shared" si="840"/>
        <v>0</v>
      </c>
      <c r="MG77" s="1460">
        <f t="shared" si="840"/>
        <v>0</v>
      </c>
      <c r="MH77" s="1460">
        <f t="shared" si="840"/>
        <v>0</v>
      </c>
      <c r="MI77" s="1460">
        <f t="shared" si="840"/>
        <v>0</v>
      </c>
      <c r="MJ77" s="1460">
        <f t="shared" si="840"/>
        <v>0</v>
      </c>
      <c r="MK77" s="1460">
        <f t="shared" si="840"/>
        <v>0</v>
      </c>
      <c r="ML77" s="1460">
        <f t="shared" si="840"/>
        <v>0</v>
      </c>
      <c r="MM77" s="1460">
        <f t="shared" si="840"/>
        <v>0</v>
      </c>
      <c r="MN77" s="1460">
        <f t="shared" si="840"/>
        <v>0</v>
      </c>
      <c r="MO77" s="1460">
        <f t="shared" si="840"/>
        <v>0</v>
      </c>
      <c r="MP77" s="1460">
        <f t="shared" si="840"/>
        <v>0</v>
      </c>
      <c r="MQ77" s="1460">
        <f t="shared" si="840"/>
        <v>0</v>
      </c>
      <c r="MR77" s="1460">
        <f t="shared" si="840"/>
        <v>0</v>
      </c>
      <c r="MS77" s="1460">
        <f t="shared" si="845"/>
        <v>0</v>
      </c>
      <c r="MT77" s="1460">
        <f t="shared" si="845"/>
        <v>0</v>
      </c>
      <c r="MU77" s="1460">
        <f t="shared" si="845"/>
        <v>0</v>
      </c>
      <c r="MV77" s="1460">
        <f t="shared" si="845"/>
        <v>0</v>
      </c>
      <c r="MW77" s="1460">
        <f t="shared" si="845"/>
        <v>0</v>
      </c>
      <c r="MX77" s="1460">
        <f t="shared" si="845"/>
        <v>0</v>
      </c>
      <c r="MY77" s="1460">
        <f t="shared" si="845"/>
        <v>0</v>
      </c>
      <c r="MZ77" s="1460">
        <f t="shared" si="845"/>
        <v>0</v>
      </c>
      <c r="NA77" s="1460">
        <f t="shared" si="845"/>
        <v>0</v>
      </c>
      <c r="NB77" s="1460">
        <f t="shared" si="845"/>
        <v>0</v>
      </c>
      <c r="NC77" s="1460">
        <f t="shared" si="845"/>
        <v>0</v>
      </c>
      <c r="ND77" s="1460">
        <f t="shared" si="845"/>
        <v>0</v>
      </c>
      <c r="NE77" s="1460">
        <f t="shared" si="845"/>
        <v>0</v>
      </c>
      <c r="NF77" s="1460">
        <f t="shared" si="845"/>
        <v>0</v>
      </c>
      <c r="NG77" s="1460">
        <f t="shared" si="845"/>
        <v>0</v>
      </c>
      <c r="NH77" s="1460">
        <f t="shared" si="845"/>
        <v>0</v>
      </c>
      <c r="NI77" s="1460">
        <f t="shared" si="846"/>
        <v>0</v>
      </c>
      <c r="NJ77" s="1460">
        <f t="shared" si="846"/>
        <v>0</v>
      </c>
      <c r="NK77" s="1460">
        <f t="shared" si="846"/>
        <v>0</v>
      </c>
      <c r="NL77" s="1460">
        <f t="shared" si="846"/>
        <v>0</v>
      </c>
      <c r="NM77" s="1460">
        <f t="shared" si="846"/>
        <v>0</v>
      </c>
      <c r="NN77" s="1460">
        <f t="shared" si="846"/>
        <v>0</v>
      </c>
      <c r="NO77" s="1460">
        <f t="shared" si="846"/>
        <v>0</v>
      </c>
      <c r="NP77" s="1460">
        <f t="shared" si="846"/>
        <v>0</v>
      </c>
      <c r="NQ77" s="1460">
        <f t="shared" si="846"/>
        <v>0</v>
      </c>
      <c r="NR77" s="1460">
        <f t="shared" si="846"/>
        <v>0</v>
      </c>
      <c r="NS77" s="1460">
        <f t="shared" si="846"/>
        <v>0</v>
      </c>
      <c r="NT77" s="1460">
        <f t="shared" si="846"/>
        <v>0</v>
      </c>
      <c r="NU77" s="1460">
        <f t="shared" si="846"/>
        <v>0</v>
      </c>
      <c r="NV77" s="1460">
        <f t="shared" si="846"/>
        <v>0</v>
      </c>
      <c r="NW77" s="1460">
        <f t="shared" si="846"/>
        <v>0</v>
      </c>
      <c r="NX77" s="1460">
        <f t="shared" si="846"/>
        <v>0</v>
      </c>
      <c r="NY77" s="1460">
        <f t="shared" si="847"/>
        <v>0</v>
      </c>
      <c r="NZ77" s="1460">
        <f t="shared" si="847"/>
        <v>0</v>
      </c>
      <c r="OA77" s="1460">
        <f t="shared" si="847"/>
        <v>0</v>
      </c>
      <c r="OB77" s="1460">
        <f t="shared" si="847"/>
        <v>0</v>
      </c>
      <c r="OC77" s="1460">
        <f t="shared" si="847"/>
        <v>0</v>
      </c>
      <c r="OD77" s="1460">
        <f t="shared" si="847"/>
        <v>0</v>
      </c>
      <c r="OE77" s="1460">
        <f t="shared" si="847"/>
        <v>0</v>
      </c>
      <c r="OF77" s="1460">
        <f t="shared" si="847"/>
        <v>0</v>
      </c>
      <c r="OG77" s="1460">
        <f t="shared" si="847"/>
        <v>0</v>
      </c>
      <c r="OH77" s="1460">
        <f t="shared" si="847"/>
        <v>0</v>
      </c>
      <c r="OI77" s="1460">
        <f t="shared" si="847"/>
        <v>0</v>
      </c>
      <c r="OJ77" s="1460">
        <f t="shared" si="847"/>
        <v>0</v>
      </c>
      <c r="OK77" s="1460">
        <f t="shared" si="847"/>
        <v>0</v>
      </c>
      <c r="OL77" s="1460">
        <f t="shared" si="847"/>
        <v>0</v>
      </c>
      <c r="OM77" s="1460">
        <f t="shared" si="847"/>
        <v>0</v>
      </c>
      <c r="ON77" s="1460">
        <f t="shared" si="847"/>
        <v>0</v>
      </c>
      <c r="OO77" s="1460">
        <f t="shared" si="813"/>
        <v>0</v>
      </c>
      <c r="OP77" s="1460">
        <f t="shared" si="842"/>
        <v>0</v>
      </c>
      <c r="OQ77" s="1460">
        <f t="shared" si="842"/>
        <v>0</v>
      </c>
      <c r="OR77" s="1460">
        <f t="shared" si="842"/>
        <v>0</v>
      </c>
      <c r="OS77" s="1460">
        <f t="shared" si="842"/>
        <v>0</v>
      </c>
      <c r="OT77" s="1460">
        <f t="shared" si="842"/>
        <v>0</v>
      </c>
      <c r="OU77" s="1460">
        <f t="shared" si="842"/>
        <v>0</v>
      </c>
      <c r="OV77" s="1460">
        <f t="shared" si="842"/>
        <v>0</v>
      </c>
      <c r="OW77" s="1460">
        <f t="shared" si="842"/>
        <v>0</v>
      </c>
      <c r="OX77" s="1460">
        <f t="shared" si="842"/>
        <v>0</v>
      </c>
      <c r="OY77" s="1460">
        <f t="shared" si="842"/>
        <v>0</v>
      </c>
      <c r="OZ77" s="1460">
        <f t="shared" si="842"/>
        <v>0</v>
      </c>
      <c r="PA77" s="1460">
        <f t="shared" si="842"/>
        <v>0</v>
      </c>
      <c r="PB77" s="1460">
        <f t="shared" si="842"/>
        <v>0</v>
      </c>
      <c r="PC77" s="1460">
        <f t="shared" si="842"/>
        <v>0</v>
      </c>
      <c r="PD77" s="1460">
        <f t="shared" si="842"/>
        <v>0</v>
      </c>
      <c r="PE77" s="1460">
        <f t="shared" si="842"/>
        <v>0</v>
      </c>
      <c r="PF77" s="1460">
        <f t="shared" si="843"/>
        <v>0</v>
      </c>
      <c r="PG77" s="1460">
        <f t="shared" si="843"/>
        <v>0</v>
      </c>
      <c r="PH77" s="1460">
        <f t="shared" si="843"/>
        <v>0</v>
      </c>
      <c r="PI77" s="1460">
        <f t="shared" si="843"/>
        <v>0</v>
      </c>
      <c r="PJ77" s="1460">
        <f t="shared" si="843"/>
        <v>0</v>
      </c>
      <c r="PK77" s="1460">
        <f t="shared" si="843"/>
        <v>0</v>
      </c>
      <c r="PL77" s="1460">
        <f t="shared" si="843"/>
        <v>0</v>
      </c>
      <c r="PM77" s="1460">
        <f t="shared" si="843"/>
        <v>0</v>
      </c>
      <c r="PN77" s="1460">
        <f t="shared" si="843"/>
        <v>0</v>
      </c>
      <c r="PO77" s="1460">
        <f t="shared" si="843"/>
        <v>0</v>
      </c>
      <c r="PP77" s="1460">
        <f t="shared" si="843"/>
        <v>0</v>
      </c>
      <c r="PQ77" s="1460">
        <f t="shared" si="843"/>
        <v>0</v>
      </c>
      <c r="PR77" s="1460">
        <f t="shared" si="843"/>
        <v>0</v>
      </c>
      <c r="PS77" s="1460">
        <f t="shared" si="843"/>
        <v>0</v>
      </c>
      <c r="PT77" s="1460">
        <f t="shared" si="843"/>
        <v>0</v>
      </c>
      <c r="PU77" s="1460">
        <f t="shared" si="843"/>
        <v>0</v>
      </c>
      <c r="PV77" s="1460">
        <f t="shared" si="844"/>
        <v>0</v>
      </c>
      <c r="PW77" s="1460">
        <f t="shared" si="844"/>
        <v>0</v>
      </c>
      <c r="PX77" s="1460">
        <f t="shared" si="844"/>
        <v>0</v>
      </c>
      <c r="PY77" s="1460">
        <f t="shared" si="844"/>
        <v>0</v>
      </c>
      <c r="PZ77" s="1460">
        <f t="shared" si="844"/>
        <v>0</v>
      </c>
      <c r="QA77" s="1460">
        <f t="shared" si="844"/>
        <v>0</v>
      </c>
      <c r="QB77" s="1460">
        <f t="shared" si="844"/>
        <v>0</v>
      </c>
      <c r="QC77" s="1460">
        <f t="shared" si="844"/>
        <v>0</v>
      </c>
      <c r="QD77" s="1460">
        <f t="shared" si="844"/>
        <v>0</v>
      </c>
      <c r="QE77" s="1460">
        <f t="shared" si="844"/>
        <v>0</v>
      </c>
      <c r="QF77" s="1460">
        <f t="shared" si="844"/>
        <v>0</v>
      </c>
      <c r="QG77" s="1460">
        <f t="shared" si="844"/>
        <v>0</v>
      </c>
      <c r="QH77" s="1460">
        <f t="shared" si="844"/>
        <v>0</v>
      </c>
      <c r="QI77" s="1460">
        <f t="shared" si="844"/>
        <v>0</v>
      </c>
      <c r="QJ77" s="1460">
        <f t="shared" si="844"/>
        <v>0</v>
      </c>
      <c r="QK77" s="1460">
        <f t="shared" si="844"/>
        <v>0</v>
      </c>
      <c r="QL77" s="1460">
        <f t="shared" si="856"/>
        <v>0</v>
      </c>
      <c r="QM77" s="1460">
        <f t="shared" si="856"/>
        <v>0</v>
      </c>
      <c r="QN77" s="1460">
        <f t="shared" si="856"/>
        <v>0</v>
      </c>
      <c r="QO77" s="1460">
        <f t="shared" si="856"/>
        <v>0</v>
      </c>
      <c r="QP77" s="1460">
        <f t="shared" si="856"/>
        <v>0</v>
      </c>
      <c r="QQ77" s="1460">
        <f t="shared" si="856"/>
        <v>0</v>
      </c>
    </row>
    <row r="78" spans="1:459" s="1466" customFormat="1" ht="22.5" customHeight="1">
      <c r="A78" s="1468"/>
      <c r="B78" s="1469"/>
      <c r="C78" s="1469"/>
      <c r="D78" s="1470"/>
      <c r="E78" s="1471"/>
      <c r="F78" s="1472"/>
      <c r="G78" s="1472"/>
      <c r="H78" s="1473">
        <f t="shared" si="639"/>
        <v>0</v>
      </c>
      <c r="I78" s="1474">
        <v>0</v>
      </c>
      <c r="J78" s="1475">
        <f t="shared" si="437"/>
        <v>0</v>
      </c>
      <c r="K78" s="1476">
        <v>0</v>
      </c>
      <c r="L78" s="1477">
        <f t="shared" si="640"/>
        <v>0</v>
      </c>
      <c r="M78" s="1477">
        <f t="shared" si="641"/>
        <v>0</v>
      </c>
      <c r="N78" s="1478"/>
      <c r="O78" s="1479">
        <v>0</v>
      </c>
      <c r="P78" s="1480">
        <v>0</v>
      </c>
      <c r="Q78" s="1828">
        <v>0</v>
      </c>
      <c r="R78" s="1831">
        <f t="shared" si="642"/>
        <v>0</v>
      </c>
      <c r="S78" s="1481">
        <f>IF(AND(SUM(O78:Q78)=0,N78="NNN"),MIN('Operating History and Pro Forma'!$M$33,'Operating History and Pro Forma'!$T$15)*D78,SUM(O78:Q78)*D78)</f>
        <v>0</v>
      </c>
      <c r="T78" s="1482">
        <f t="shared" si="643"/>
        <v>0</v>
      </c>
      <c r="U78" s="1483">
        <f t="shared" si="644"/>
        <v>0</v>
      </c>
      <c r="V78" s="1480"/>
      <c r="W78" s="1514"/>
      <c r="X78" s="1486" t="str">
        <f t="shared" si="645"/>
        <v/>
      </c>
      <c r="Y78" s="1487">
        <f t="shared" si="646"/>
        <v>0</v>
      </c>
      <c r="Z78" s="1488"/>
      <c r="AA78" s="1488"/>
      <c r="AB78" s="1488"/>
      <c r="AC78" s="1488"/>
      <c r="AD78" s="1489">
        <f t="shared" si="647"/>
        <v>0</v>
      </c>
      <c r="AE78" s="1490" t="str">
        <f t="shared" si="648"/>
        <v/>
      </c>
      <c r="AF78" s="1491">
        <f t="shared" si="649"/>
        <v>0</v>
      </c>
      <c r="AG78" s="1492">
        <f t="shared" si="650"/>
        <v>0</v>
      </c>
      <c r="AH78" s="1493">
        <f t="shared" si="853"/>
        <v>0</v>
      </c>
      <c r="AI78" s="1493">
        <f t="shared" si="853"/>
        <v>0</v>
      </c>
      <c r="AJ78" s="1494">
        <f t="shared" si="853"/>
        <v>0</v>
      </c>
      <c r="AK78" s="1494">
        <f t="shared" si="853"/>
        <v>0</v>
      </c>
      <c r="AL78" s="1495">
        <f t="shared" si="853"/>
        <v>0</v>
      </c>
      <c r="AM78" s="1496">
        <f t="shared" si="853"/>
        <v>0</v>
      </c>
      <c r="AN78" s="1497">
        <f t="shared" si="399"/>
        <v>0</v>
      </c>
      <c r="AO78" s="1498">
        <f t="shared" si="443"/>
        <v>0</v>
      </c>
      <c r="AP78" s="1499">
        <f t="shared" si="651"/>
        <v>0</v>
      </c>
      <c r="AQ78" s="1500">
        <f t="shared" si="652"/>
        <v>0</v>
      </c>
      <c r="AR78" s="1501">
        <f t="shared" si="653"/>
        <v>0</v>
      </c>
      <c r="AS78" s="1498">
        <f t="shared" ref="AS78:AS141" si="857">IFERROR(DATEDIF(Note_Date,$V78,"M"),$AU78)</f>
        <v>0</v>
      </c>
      <c r="AT78" s="1501">
        <f t="shared" si="654"/>
        <v>0</v>
      </c>
      <c r="AU78" s="1498">
        <f t="shared" si="655"/>
        <v>1</v>
      </c>
      <c r="AV78" s="1498">
        <f t="shared" si="656"/>
        <v>2</v>
      </c>
      <c r="AW78" s="1499">
        <f t="shared" si="657"/>
        <v>0</v>
      </c>
      <c r="AX78" s="1502">
        <f t="shared" si="658"/>
        <v>0</v>
      </c>
      <c r="AY78" s="1503">
        <f t="shared" si="659"/>
        <v>0</v>
      </c>
      <c r="AZ78" s="1498">
        <f t="shared" si="660"/>
        <v>2</v>
      </c>
      <c r="BA78" s="1498">
        <f t="shared" si="661"/>
        <v>3</v>
      </c>
      <c r="BB78" s="1499">
        <f t="shared" si="662"/>
        <v>0</v>
      </c>
      <c r="BC78" s="1502">
        <f t="shared" si="663"/>
        <v>0</v>
      </c>
      <c r="BD78" s="1503">
        <f t="shared" si="664"/>
        <v>0</v>
      </c>
      <c r="BE78" s="1498">
        <f t="shared" si="665"/>
        <v>3</v>
      </c>
      <c r="BF78" s="1498">
        <f t="shared" si="666"/>
        <v>4</v>
      </c>
      <c r="BG78" s="1499">
        <f t="shared" si="667"/>
        <v>0</v>
      </c>
      <c r="BH78" s="1502">
        <f t="shared" si="668"/>
        <v>0</v>
      </c>
      <c r="BI78" s="1502">
        <f t="shared" si="669"/>
        <v>0</v>
      </c>
      <c r="BJ78" s="1504">
        <f t="shared" si="670"/>
        <v>1900</v>
      </c>
      <c r="BK78" s="1505" t="str">
        <f t="shared" si="671"/>
        <v/>
      </c>
      <c r="BL78" s="1506"/>
      <c r="BM78" s="1507">
        <f t="shared" si="672"/>
        <v>0</v>
      </c>
      <c r="BN78" s="1508">
        <f t="shared" si="839"/>
        <v>0</v>
      </c>
      <c r="BO78" s="1508">
        <f t="shared" si="839"/>
        <v>0</v>
      </c>
      <c r="BP78" s="1508">
        <f t="shared" si="839"/>
        <v>0</v>
      </c>
      <c r="BQ78" s="1508">
        <f t="shared" si="839"/>
        <v>0</v>
      </c>
      <c r="BR78" s="1508">
        <f t="shared" si="839"/>
        <v>0</v>
      </c>
      <c r="BS78" s="1508">
        <f t="shared" si="839"/>
        <v>0</v>
      </c>
      <c r="BT78" s="1508">
        <f t="shared" si="839"/>
        <v>0</v>
      </c>
      <c r="BU78" s="1508">
        <f t="shared" si="839"/>
        <v>0</v>
      </c>
      <c r="BV78" s="1508">
        <f t="shared" si="839"/>
        <v>0</v>
      </c>
      <c r="BW78" s="1508">
        <f t="shared" si="839"/>
        <v>0</v>
      </c>
      <c r="BX78" s="1508">
        <f t="shared" si="839"/>
        <v>0</v>
      </c>
      <c r="BY78" s="1507">
        <f t="shared" si="839"/>
        <v>0</v>
      </c>
      <c r="BZ78" s="1508">
        <f t="shared" si="839"/>
        <v>0</v>
      </c>
      <c r="CA78" s="1508">
        <f t="shared" ref="BN78:CC94" si="858">IF(CA$12&lt;$AO78,0,IF(CA$12&lt;=$AU78,IF(CA$12&lt;$AS78,$L78,$AT78),IF(OR(AND(CA$12&lt;$BF78,CA$12&gt;=$BE78),AND(CA$12&lt;$BA78,CA$12&gt;=$AZ78),AND(CA$12&lt;$AV78,CA$12&gt;=$AU78)),0,IF(CA$12&gt;=$BF78,$BG78*$D78/12,IF(CA$12&gt;=$BA78,$BB78*$D78/12,IF(CA$12&gt;=$AV78,$AW78*$D78/12))))))</f>
        <v>0</v>
      </c>
      <c r="CB78" s="1508">
        <f t="shared" si="858"/>
        <v>0</v>
      </c>
      <c r="CC78" s="1508">
        <f t="shared" si="858"/>
        <v>0</v>
      </c>
      <c r="CD78" s="1508">
        <f t="shared" si="848"/>
        <v>0</v>
      </c>
      <c r="CE78" s="1508">
        <f t="shared" si="848"/>
        <v>0</v>
      </c>
      <c r="CF78" s="1508">
        <f t="shared" si="848"/>
        <v>0</v>
      </c>
      <c r="CG78" s="1508">
        <f t="shared" si="848"/>
        <v>0</v>
      </c>
      <c r="CH78" s="1508">
        <f t="shared" si="848"/>
        <v>0</v>
      </c>
      <c r="CI78" s="1508">
        <f t="shared" si="848"/>
        <v>0</v>
      </c>
      <c r="CJ78" s="1509">
        <f t="shared" si="848"/>
        <v>0</v>
      </c>
      <c r="CK78" s="1507">
        <f t="shared" si="848"/>
        <v>0</v>
      </c>
      <c r="CL78" s="1508">
        <f t="shared" si="848"/>
        <v>0</v>
      </c>
      <c r="CM78" s="1508">
        <f t="shared" si="848"/>
        <v>0</v>
      </c>
      <c r="CN78" s="1508">
        <f t="shared" si="848"/>
        <v>0</v>
      </c>
      <c r="CO78" s="1508">
        <f t="shared" si="848"/>
        <v>0</v>
      </c>
      <c r="CP78" s="1508">
        <f t="shared" si="848"/>
        <v>0</v>
      </c>
      <c r="CQ78" s="1508">
        <f t="shared" si="848"/>
        <v>0</v>
      </c>
      <c r="CR78" s="1508">
        <f t="shared" si="848"/>
        <v>0</v>
      </c>
      <c r="CS78" s="1508">
        <f t="shared" si="848"/>
        <v>0</v>
      </c>
      <c r="CT78" s="1508">
        <f t="shared" si="849"/>
        <v>0</v>
      </c>
      <c r="CU78" s="1508">
        <f t="shared" si="849"/>
        <v>0</v>
      </c>
      <c r="CV78" s="1509">
        <f t="shared" si="849"/>
        <v>0</v>
      </c>
      <c r="CW78" s="1508">
        <f t="shared" si="849"/>
        <v>0</v>
      </c>
      <c r="CX78" s="1508">
        <f t="shared" si="849"/>
        <v>0</v>
      </c>
      <c r="CY78" s="1508">
        <f t="shared" si="849"/>
        <v>0</v>
      </c>
      <c r="CZ78" s="1508">
        <f t="shared" si="849"/>
        <v>0</v>
      </c>
      <c r="DA78" s="1508">
        <f t="shared" si="849"/>
        <v>0</v>
      </c>
      <c r="DB78" s="1508">
        <f t="shared" si="849"/>
        <v>0</v>
      </c>
      <c r="DC78" s="1508">
        <f t="shared" si="849"/>
        <v>0</v>
      </c>
      <c r="DD78" s="1508">
        <f t="shared" si="849"/>
        <v>0</v>
      </c>
      <c r="DE78" s="1508">
        <f t="shared" si="849"/>
        <v>0</v>
      </c>
      <c r="DF78" s="1508">
        <f t="shared" si="849"/>
        <v>0</v>
      </c>
      <c r="DG78" s="1508">
        <f t="shared" si="849"/>
        <v>0</v>
      </c>
      <c r="DH78" s="1509">
        <f t="shared" si="849"/>
        <v>0</v>
      </c>
      <c r="DI78" s="1508">
        <f t="shared" si="849"/>
        <v>0</v>
      </c>
      <c r="DJ78" s="1508">
        <f t="shared" si="850"/>
        <v>0</v>
      </c>
      <c r="DK78" s="1508">
        <f t="shared" si="850"/>
        <v>0</v>
      </c>
      <c r="DL78" s="1508">
        <f t="shared" si="850"/>
        <v>0</v>
      </c>
      <c r="DM78" s="1508">
        <f t="shared" si="850"/>
        <v>0</v>
      </c>
      <c r="DN78" s="1508">
        <f t="shared" si="850"/>
        <v>0</v>
      </c>
      <c r="DO78" s="1508">
        <f t="shared" si="850"/>
        <v>0</v>
      </c>
      <c r="DP78" s="1508">
        <f t="shared" si="850"/>
        <v>0</v>
      </c>
      <c r="DQ78" s="1508">
        <f t="shared" si="850"/>
        <v>0</v>
      </c>
      <c r="DR78" s="1508">
        <f t="shared" si="850"/>
        <v>0</v>
      </c>
      <c r="DS78" s="1508">
        <f t="shared" si="850"/>
        <v>0</v>
      </c>
      <c r="DT78" s="1509">
        <f t="shared" si="850"/>
        <v>0</v>
      </c>
      <c r="DU78" s="1507">
        <f t="shared" si="850"/>
        <v>0</v>
      </c>
      <c r="DV78" s="1508">
        <f t="shared" si="850"/>
        <v>0</v>
      </c>
      <c r="DW78" s="1508">
        <f t="shared" si="850"/>
        <v>0</v>
      </c>
      <c r="DX78" s="1508">
        <f t="shared" si="850"/>
        <v>0</v>
      </c>
      <c r="DY78" s="1508">
        <f t="shared" si="850"/>
        <v>0</v>
      </c>
      <c r="DZ78" s="1508">
        <f t="shared" si="851"/>
        <v>0</v>
      </c>
      <c r="EA78" s="1508">
        <f t="shared" si="851"/>
        <v>0</v>
      </c>
      <c r="EB78" s="1508">
        <f t="shared" si="851"/>
        <v>0</v>
      </c>
      <c r="EC78" s="1508">
        <f t="shared" si="851"/>
        <v>0</v>
      </c>
      <c r="ED78" s="1508">
        <f t="shared" si="851"/>
        <v>0</v>
      </c>
      <c r="EE78" s="1508">
        <f t="shared" si="851"/>
        <v>0</v>
      </c>
      <c r="EF78" s="1508">
        <f t="shared" si="851"/>
        <v>0</v>
      </c>
      <c r="EG78" s="1507">
        <f t="shared" si="851"/>
        <v>0</v>
      </c>
      <c r="EH78" s="1508">
        <f t="shared" si="851"/>
        <v>0</v>
      </c>
      <c r="EI78" s="1508">
        <f t="shared" si="851"/>
        <v>0</v>
      </c>
      <c r="EJ78" s="1508">
        <f t="shared" si="851"/>
        <v>0</v>
      </c>
      <c r="EK78" s="1508">
        <f t="shared" si="851"/>
        <v>0</v>
      </c>
      <c r="EL78" s="1508">
        <f t="shared" si="851"/>
        <v>0</v>
      </c>
      <c r="EM78" s="1508">
        <f t="shared" si="851"/>
        <v>0</v>
      </c>
      <c r="EN78" s="1508">
        <f t="shared" si="851"/>
        <v>0</v>
      </c>
      <c r="EO78" s="1508">
        <f t="shared" si="851"/>
        <v>0</v>
      </c>
      <c r="EP78" s="1508">
        <f t="shared" si="852"/>
        <v>0</v>
      </c>
      <c r="EQ78" s="1508">
        <f t="shared" si="852"/>
        <v>0</v>
      </c>
      <c r="ER78" s="1509">
        <f t="shared" si="852"/>
        <v>0</v>
      </c>
      <c r="ES78" s="1507">
        <f t="shared" si="852"/>
        <v>0</v>
      </c>
      <c r="ET78" s="1508">
        <f t="shared" si="852"/>
        <v>0</v>
      </c>
      <c r="EU78" s="1508">
        <f t="shared" si="852"/>
        <v>0</v>
      </c>
      <c r="EV78" s="1508">
        <f t="shared" si="852"/>
        <v>0</v>
      </c>
      <c r="EW78" s="1508">
        <f t="shared" si="852"/>
        <v>0</v>
      </c>
      <c r="EX78" s="1508">
        <f t="shared" si="852"/>
        <v>0</v>
      </c>
      <c r="EY78" s="1508">
        <f t="shared" si="852"/>
        <v>0</v>
      </c>
      <c r="EZ78" s="1508">
        <f t="shared" si="852"/>
        <v>0</v>
      </c>
      <c r="FA78" s="1508">
        <f t="shared" si="852"/>
        <v>0</v>
      </c>
      <c r="FB78" s="1508">
        <f t="shared" si="852"/>
        <v>0</v>
      </c>
      <c r="FC78" s="1508">
        <f t="shared" si="852"/>
        <v>0</v>
      </c>
      <c r="FD78" s="1509">
        <f t="shared" si="852"/>
        <v>0</v>
      </c>
      <c r="FE78" s="1508">
        <f t="shared" si="852"/>
        <v>0</v>
      </c>
      <c r="FF78" s="1508">
        <f t="shared" si="821"/>
        <v>0</v>
      </c>
      <c r="FG78" s="1508">
        <f t="shared" si="854"/>
        <v>0</v>
      </c>
      <c r="FH78" s="1508">
        <f t="shared" si="854"/>
        <v>0</v>
      </c>
      <c r="FI78" s="1508">
        <f t="shared" si="854"/>
        <v>0</v>
      </c>
      <c r="FJ78" s="1508">
        <f t="shared" si="854"/>
        <v>0</v>
      </c>
      <c r="FK78" s="1508">
        <f t="shared" si="854"/>
        <v>0</v>
      </c>
      <c r="FL78" s="1508">
        <f t="shared" si="854"/>
        <v>0</v>
      </c>
      <c r="FM78" s="1508">
        <f t="shared" si="854"/>
        <v>0</v>
      </c>
      <c r="FN78" s="1508">
        <f t="shared" si="854"/>
        <v>0</v>
      </c>
      <c r="FO78" s="1508">
        <f t="shared" si="854"/>
        <v>0</v>
      </c>
      <c r="FP78" s="1509">
        <f t="shared" si="854"/>
        <v>0</v>
      </c>
      <c r="FQ78" s="1508">
        <f t="shared" si="854"/>
        <v>0</v>
      </c>
      <c r="FR78" s="1508">
        <f t="shared" si="854"/>
        <v>0</v>
      </c>
      <c r="FS78" s="1508">
        <f t="shared" si="854"/>
        <v>0</v>
      </c>
      <c r="FT78" s="1508">
        <f t="shared" si="854"/>
        <v>0</v>
      </c>
      <c r="FU78" s="1508">
        <f t="shared" si="854"/>
        <v>0</v>
      </c>
      <c r="FV78" s="1508">
        <f t="shared" si="854"/>
        <v>0</v>
      </c>
      <c r="FW78" s="1508">
        <f t="shared" si="855"/>
        <v>0</v>
      </c>
      <c r="FX78" s="1508">
        <f t="shared" si="855"/>
        <v>0</v>
      </c>
      <c r="FY78" s="1508">
        <f t="shared" si="855"/>
        <v>0</v>
      </c>
      <c r="FZ78" s="1508">
        <f t="shared" si="855"/>
        <v>0</v>
      </c>
      <c r="GA78" s="1508">
        <f t="shared" si="855"/>
        <v>0</v>
      </c>
      <c r="GB78" s="1509">
        <f t="shared" si="855"/>
        <v>0</v>
      </c>
      <c r="GC78" s="1506"/>
      <c r="GD78" s="1458">
        <f t="shared" si="673"/>
        <v>1</v>
      </c>
      <c r="GE78" s="1510">
        <f t="shared" si="841"/>
        <v>0</v>
      </c>
      <c r="GF78" s="1511">
        <f t="shared" si="841"/>
        <v>0</v>
      </c>
      <c r="GG78" s="1511">
        <f t="shared" si="841"/>
        <v>0</v>
      </c>
      <c r="GH78" s="1511">
        <f t="shared" si="841"/>
        <v>0</v>
      </c>
      <c r="GI78" s="1511">
        <f t="shared" si="841"/>
        <v>0</v>
      </c>
      <c r="GJ78" s="1511">
        <f t="shared" si="841"/>
        <v>0</v>
      </c>
      <c r="GK78" s="1511">
        <f t="shared" si="841"/>
        <v>0</v>
      </c>
      <c r="GL78" s="1511">
        <f t="shared" si="841"/>
        <v>0</v>
      </c>
      <c r="GM78" s="1511">
        <f t="shared" si="841"/>
        <v>0</v>
      </c>
      <c r="GN78" s="1512">
        <f t="shared" si="841"/>
        <v>0</v>
      </c>
      <c r="GO78" s="1513">
        <f t="shared" si="674"/>
        <v>0</v>
      </c>
      <c r="GP78" s="1506"/>
      <c r="GQ78" s="1510">
        <f t="shared" si="838"/>
        <v>0</v>
      </c>
      <c r="GR78" s="1511">
        <f t="shared" si="837"/>
        <v>0</v>
      </c>
      <c r="GS78" s="1511">
        <f t="shared" si="837"/>
        <v>0</v>
      </c>
      <c r="GT78" s="1511">
        <f t="shared" si="837"/>
        <v>0</v>
      </c>
      <c r="GU78" s="1511">
        <f t="shared" si="837"/>
        <v>0</v>
      </c>
      <c r="GV78" s="1511">
        <f t="shared" si="837"/>
        <v>0</v>
      </c>
      <c r="GW78" s="1511">
        <f t="shared" si="837"/>
        <v>0</v>
      </c>
      <c r="GX78" s="1511">
        <f t="shared" si="837"/>
        <v>0</v>
      </c>
      <c r="GY78" s="1511">
        <f t="shared" si="837"/>
        <v>0</v>
      </c>
      <c r="GZ78" s="1512">
        <f t="shared" si="837"/>
        <v>0</v>
      </c>
      <c r="HA78" s="1513">
        <f t="shared" si="675"/>
        <v>0</v>
      </c>
      <c r="HB78" s="1506">
        <f t="shared" si="676"/>
        <v>1</v>
      </c>
      <c r="HC78" s="1506"/>
      <c r="HD78" s="1508">
        <f t="shared" si="677"/>
        <v>0</v>
      </c>
      <c r="HE78" s="1460">
        <f t="shared" si="678"/>
        <v>0</v>
      </c>
      <c r="HF78" s="1460">
        <f t="shared" si="679"/>
        <v>0</v>
      </c>
      <c r="HG78" s="1460">
        <f t="shared" si="680"/>
        <v>0</v>
      </c>
      <c r="HH78" s="1460">
        <f t="shared" si="681"/>
        <v>0</v>
      </c>
      <c r="HI78" s="1460">
        <f t="shared" si="682"/>
        <v>0</v>
      </c>
      <c r="HJ78" s="1460">
        <f t="shared" si="683"/>
        <v>0</v>
      </c>
      <c r="HK78" s="1460">
        <f t="shared" si="684"/>
        <v>0</v>
      </c>
      <c r="HL78" s="1460">
        <f t="shared" si="685"/>
        <v>0</v>
      </c>
      <c r="HM78" s="1460">
        <f t="shared" si="686"/>
        <v>0</v>
      </c>
      <c r="HN78" s="1460">
        <f t="shared" si="687"/>
        <v>0</v>
      </c>
      <c r="HO78" s="1460">
        <f t="shared" si="688"/>
        <v>0</v>
      </c>
      <c r="HP78" s="1460">
        <f t="shared" si="689"/>
        <v>0</v>
      </c>
      <c r="HQ78" s="1460">
        <f t="shared" si="690"/>
        <v>0</v>
      </c>
      <c r="HR78" s="1460">
        <f t="shared" si="691"/>
        <v>0</v>
      </c>
      <c r="HS78" s="1460">
        <f t="shared" si="692"/>
        <v>0</v>
      </c>
      <c r="HT78" s="1460">
        <f t="shared" si="693"/>
        <v>0</v>
      </c>
      <c r="HU78" s="1460">
        <f t="shared" si="694"/>
        <v>0</v>
      </c>
      <c r="HV78" s="1460">
        <f t="shared" si="695"/>
        <v>0</v>
      </c>
      <c r="HW78" s="1460">
        <f t="shared" si="696"/>
        <v>0</v>
      </c>
      <c r="HX78" s="1460">
        <f t="shared" si="697"/>
        <v>0</v>
      </c>
      <c r="HY78" s="1460">
        <f t="shared" si="698"/>
        <v>0</v>
      </c>
      <c r="HZ78" s="1460">
        <f t="shared" si="699"/>
        <v>0</v>
      </c>
      <c r="IA78" s="1460">
        <f t="shared" si="700"/>
        <v>0</v>
      </c>
      <c r="IB78" s="1460">
        <f t="shared" si="701"/>
        <v>0</v>
      </c>
      <c r="IC78" s="1460">
        <f t="shared" si="702"/>
        <v>0</v>
      </c>
      <c r="ID78" s="1460">
        <f t="shared" si="703"/>
        <v>0</v>
      </c>
      <c r="IE78" s="1460">
        <f t="shared" si="704"/>
        <v>0</v>
      </c>
      <c r="IF78" s="1460">
        <f t="shared" si="705"/>
        <v>0</v>
      </c>
      <c r="IG78" s="1460">
        <f t="shared" si="706"/>
        <v>0</v>
      </c>
      <c r="IH78" s="1460">
        <f t="shared" si="707"/>
        <v>0</v>
      </c>
      <c r="II78" s="1460">
        <f t="shared" si="708"/>
        <v>0</v>
      </c>
      <c r="IJ78" s="1460">
        <f t="shared" si="709"/>
        <v>0</v>
      </c>
      <c r="IK78" s="1460">
        <f t="shared" si="710"/>
        <v>0</v>
      </c>
      <c r="IL78" s="1460">
        <f t="shared" si="711"/>
        <v>0</v>
      </c>
      <c r="IM78" s="1460">
        <f t="shared" si="712"/>
        <v>0</v>
      </c>
      <c r="IN78" s="1460">
        <f t="shared" si="713"/>
        <v>0</v>
      </c>
      <c r="IO78" s="1460">
        <f t="shared" si="714"/>
        <v>0</v>
      </c>
      <c r="IP78" s="1460">
        <f t="shared" si="715"/>
        <v>0</v>
      </c>
      <c r="IQ78" s="1460">
        <f t="shared" si="716"/>
        <v>0</v>
      </c>
      <c r="IR78" s="1460">
        <f t="shared" si="717"/>
        <v>0</v>
      </c>
      <c r="IS78" s="1460">
        <f t="shared" si="718"/>
        <v>0</v>
      </c>
      <c r="IT78" s="1460">
        <f t="shared" si="719"/>
        <v>0</v>
      </c>
      <c r="IU78" s="1460">
        <f t="shared" si="720"/>
        <v>0</v>
      </c>
      <c r="IV78" s="1460">
        <f t="shared" si="721"/>
        <v>0</v>
      </c>
      <c r="IW78" s="1460">
        <f t="shared" si="722"/>
        <v>0</v>
      </c>
      <c r="IX78" s="1460">
        <f t="shared" si="723"/>
        <v>0</v>
      </c>
      <c r="IY78" s="1460">
        <f t="shared" si="724"/>
        <v>0</v>
      </c>
      <c r="IZ78" s="1460">
        <f t="shared" si="725"/>
        <v>0</v>
      </c>
      <c r="JA78" s="1460">
        <f t="shared" si="726"/>
        <v>0</v>
      </c>
      <c r="JB78" s="1460">
        <f t="shared" si="727"/>
        <v>0</v>
      </c>
      <c r="JC78" s="1460">
        <f t="shared" si="728"/>
        <v>0</v>
      </c>
      <c r="JD78" s="1460">
        <f t="shared" si="729"/>
        <v>0</v>
      </c>
      <c r="JE78" s="1460">
        <f t="shared" si="730"/>
        <v>0</v>
      </c>
      <c r="JF78" s="1460">
        <f t="shared" si="731"/>
        <v>0</v>
      </c>
      <c r="JG78" s="1460">
        <f t="shared" si="732"/>
        <v>0</v>
      </c>
      <c r="JH78" s="1460">
        <f t="shared" si="733"/>
        <v>0</v>
      </c>
      <c r="JI78" s="1460">
        <f t="shared" si="734"/>
        <v>0</v>
      </c>
      <c r="JJ78" s="1460">
        <f t="shared" si="735"/>
        <v>0</v>
      </c>
      <c r="JK78" s="1460">
        <f t="shared" si="736"/>
        <v>0</v>
      </c>
      <c r="JL78" s="1460">
        <f t="shared" si="737"/>
        <v>0</v>
      </c>
      <c r="JM78" s="1460">
        <f t="shared" si="738"/>
        <v>0</v>
      </c>
      <c r="JN78" s="1460">
        <f t="shared" si="739"/>
        <v>0</v>
      </c>
      <c r="JO78" s="1460">
        <f t="shared" si="740"/>
        <v>0</v>
      </c>
      <c r="JP78" s="1460">
        <f t="shared" si="741"/>
        <v>0</v>
      </c>
      <c r="JQ78" s="1460">
        <f t="shared" si="742"/>
        <v>0</v>
      </c>
      <c r="JR78" s="1460">
        <f t="shared" si="743"/>
        <v>0</v>
      </c>
      <c r="JS78" s="1460">
        <f t="shared" si="744"/>
        <v>0</v>
      </c>
      <c r="JT78" s="1460">
        <f t="shared" si="745"/>
        <v>0</v>
      </c>
      <c r="JU78" s="1460">
        <f t="shared" si="746"/>
        <v>0</v>
      </c>
      <c r="JV78" s="1460">
        <f t="shared" si="747"/>
        <v>0</v>
      </c>
      <c r="JW78" s="1460">
        <f t="shared" si="748"/>
        <v>0</v>
      </c>
      <c r="JX78" s="1460">
        <f t="shared" si="749"/>
        <v>0</v>
      </c>
      <c r="JY78" s="1460">
        <f t="shared" si="750"/>
        <v>0</v>
      </c>
      <c r="JZ78" s="1460">
        <f t="shared" si="751"/>
        <v>0</v>
      </c>
      <c r="KA78" s="1460">
        <f t="shared" si="752"/>
        <v>0</v>
      </c>
      <c r="KB78" s="1460">
        <f t="shared" si="753"/>
        <v>0</v>
      </c>
      <c r="KC78" s="1460">
        <f t="shared" si="754"/>
        <v>0</v>
      </c>
      <c r="KD78" s="1460">
        <f t="shared" si="755"/>
        <v>0</v>
      </c>
      <c r="KE78" s="1460">
        <f t="shared" si="756"/>
        <v>0</v>
      </c>
      <c r="KF78" s="1460">
        <f t="shared" si="757"/>
        <v>0</v>
      </c>
      <c r="KG78" s="1460">
        <f t="shared" si="758"/>
        <v>0</v>
      </c>
      <c r="KH78" s="1460">
        <f t="shared" si="759"/>
        <v>0</v>
      </c>
      <c r="KI78" s="1460">
        <f t="shared" si="760"/>
        <v>0</v>
      </c>
      <c r="KJ78" s="1460">
        <f t="shared" si="761"/>
        <v>0</v>
      </c>
      <c r="KK78" s="1460">
        <f t="shared" si="762"/>
        <v>0</v>
      </c>
      <c r="KL78" s="1460">
        <f t="shared" si="763"/>
        <v>0</v>
      </c>
      <c r="KM78" s="1460">
        <f t="shared" si="764"/>
        <v>0</v>
      </c>
      <c r="KN78" s="1460">
        <f t="shared" si="765"/>
        <v>0</v>
      </c>
      <c r="KO78" s="1460">
        <f t="shared" si="766"/>
        <v>0</v>
      </c>
      <c r="KP78" s="1460">
        <f t="shared" si="767"/>
        <v>0</v>
      </c>
      <c r="KQ78" s="1460">
        <f t="shared" si="768"/>
        <v>0</v>
      </c>
      <c r="KR78" s="1460">
        <f t="shared" si="769"/>
        <v>0</v>
      </c>
      <c r="KS78" s="1460">
        <f t="shared" si="770"/>
        <v>0</v>
      </c>
      <c r="KT78" s="1460">
        <f t="shared" si="771"/>
        <v>0</v>
      </c>
      <c r="KU78" s="1460">
        <f t="shared" si="772"/>
        <v>0</v>
      </c>
      <c r="KV78" s="1460">
        <f t="shared" si="773"/>
        <v>0</v>
      </c>
      <c r="KW78" s="1460">
        <f t="shared" si="774"/>
        <v>0</v>
      </c>
      <c r="KX78" s="1460">
        <f t="shared" si="775"/>
        <v>0</v>
      </c>
      <c r="KY78" s="1460">
        <f t="shared" si="776"/>
        <v>0</v>
      </c>
      <c r="KZ78" s="1460">
        <f t="shared" si="777"/>
        <v>0</v>
      </c>
      <c r="LA78" s="1460">
        <f t="shared" si="778"/>
        <v>0</v>
      </c>
      <c r="LB78" s="1460">
        <f t="shared" si="779"/>
        <v>0</v>
      </c>
      <c r="LC78" s="1460">
        <f t="shared" si="780"/>
        <v>0</v>
      </c>
      <c r="LD78" s="1460">
        <f t="shared" si="781"/>
        <v>0</v>
      </c>
      <c r="LE78" s="1460">
        <f t="shared" si="782"/>
        <v>0</v>
      </c>
      <c r="LF78" s="1460">
        <f t="shared" si="783"/>
        <v>0</v>
      </c>
      <c r="LG78" s="1460">
        <f t="shared" si="784"/>
        <v>0</v>
      </c>
      <c r="LH78" s="1460">
        <f t="shared" si="785"/>
        <v>0</v>
      </c>
      <c r="LI78" s="1460">
        <f t="shared" si="786"/>
        <v>0</v>
      </c>
      <c r="LJ78" s="1460">
        <f t="shared" si="787"/>
        <v>0</v>
      </c>
      <c r="LK78" s="1460">
        <f t="shared" si="788"/>
        <v>0</v>
      </c>
      <c r="LL78" s="1460">
        <f t="shared" si="789"/>
        <v>0</v>
      </c>
      <c r="LM78" s="1460">
        <f t="shared" si="790"/>
        <v>0</v>
      </c>
      <c r="LN78" s="1460">
        <f t="shared" si="791"/>
        <v>0</v>
      </c>
      <c r="LO78" s="1460">
        <f t="shared" si="792"/>
        <v>0</v>
      </c>
      <c r="LP78" s="1460">
        <f t="shared" si="793"/>
        <v>0</v>
      </c>
      <c r="LQ78" s="1460">
        <f t="shared" si="794"/>
        <v>0</v>
      </c>
      <c r="LR78" s="1460">
        <f t="shared" si="795"/>
        <v>0</v>
      </c>
      <c r="LS78" s="1460">
        <f t="shared" si="796"/>
        <v>0</v>
      </c>
      <c r="LW78" s="1467">
        <f t="shared" si="797"/>
        <v>0</v>
      </c>
      <c r="LX78" s="1467">
        <f t="shared" si="798"/>
        <v>0</v>
      </c>
      <c r="LY78" s="1467">
        <f t="shared" si="799"/>
        <v>0</v>
      </c>
      <c r="LZ78" s="1467">
        <f t="shared" si="800"/>
        <v>0</v>
      </c>
      <c r="MA78" s="1506"/>
      <c r="MB78" s="1460">
        <f t="shared" si="801"/>
        <v>0</v>
      </c>
      <c r="MC78" s="1460">
        <f t="shared" si="840"/>
        <v>0</v>
      </c>
      <c r="MD78" s="1460">
        <f t="shared" si="840"/>
        <v>0</v>
      </c>
      <c r="ME78" s="1460">
        <f t="shared" si="840"/>
        <v>0</v>
      </c>
      <c r="MF78" s="1460">
        <f t="shared" si="840"/>
        <v>0</v>
      </c>
      <c r="MG78" s="1460">
        <f t="shared" si="840"/>
        <v>0</v>
      </c>
      <c r="MH78" s="1460">
        <f t="shared" si="840"/>
        <v>0</v>
      </c>
      <c r="MI78" s="1460">
        <f t="shared" si="840"/>
        <v>0</v>
      </c>
      <c r="MJ78" s="1460">
        <f t="shared" si="840"/>
        <v>0</v>
      </c>
      <c r="MK78" s="1460">
        <f t="shared" si="840"/>
        <v>0</v>
      </c>
      <c r="ML78" s="1460">
        <f t="shared" si="840"/>
        <v>0</v>
      </c>
      <c r="MM78" s="1460">
        <f t="shared" si="840"/>
        <v>0</v>
      </c>
      <c r="MN78" s="1460">
        <f t="shared" si="840"/>
        <v>0</v>
      </c>
      <c r="MO78" s="1460">
        <f t="shared" si="840"/>
        <v>0</v>
      </c>
      <c r="MP78" s="1460">
        <f t="shared" ref="MC78:MR94" si="859">IF(MP$12&lt;$AO78,0,IF(MP$12&lt;=$AU78,(MP$8-$LW78)*$D78/12,IF(MP$12&gt;=$BF78,(MP$8-$LZ78)*$D78/12,IF(MP$12&gt;=$BE78,0,IF(MP$12&gt;=$BA78,(MP$8-$LY78)*$D78/12,IF(MP$12&gt;=$AZ78,0,IF(MP$12&gt;=$AV78,(MP$8-$LX78)*$D78/12,0)))))))</f>
        <v>0</v>
      </c>
      <c r="MQ78" s="1460">
        <f t="shared" si="859"/>
        <v>0</v>
      </c>
      <c r="MR78" s="1460">
        <f t="shared" si="859"/>
        <v>0</v>
      </c>
      <c r="MS78" s="1460">
        <f t="shared" si="845"/>
        <v>0</v>
      </c>
      <c r="MT78" s="1460">
        <f t="shared" si="845"/>
        <v>0</v>
      </c>
      <c r="MU78" s="1460">
        <f t="shared" si="845"/>
        <v>0</v>
      </c>
      <c r="MV78" s="1460">
        <f t="shared" si="845"/>
        <v>0</v>
      </c>
      <c r="MW78" s="1460">
        <f t="shared" si="845"/>
        <v>0</v>
      </c>
      <c r="MX78" s="1460">
        <f t="shared" si="845"/>
        <v>0</v>
      </c>
      <c r="MY78" s="1460">
        <f t="shared" si="845"/>
        <v>0</v>
      </c>
      <c r="MZ78" s="1460">
        <f t="shared" si="845"/>
        <v>0</v>
      </c>
      <c r="NA78" s="1460">
        <f t="shared" si="845"/>
        <v>0</v>
      </c>
      <c r="NB78" s="1460">
        <f t="shared" si="845"/>
        <v>0</v>
      </c>
      <c r="NC78" s="1460">
        <f t="shared" si="845"/>
        <v>0</v>
      </c>
      <c r="ND78" s="1460">
        <f t="shared" si="845"/>
        <v>0</v>
      </c>
      <c r="NE78" s="1460">
        <f t="shared" si="845"/>
        <v>0</v>
      </c>
      <c r="NF78" s="1460">
        <f t="shared" si="845"/>
        <v>0</v>
      </c>
      <c r="NG78" s="1460">
        <f t="shared" si="845"/>
        <v>0</v>
      </c>
      <c r="NH78" s="1460">
        <f t="shared" si="845"/>
        <v>0</v>
      </c>
      <c r="NI78" s="1460">
        <f t="shared" si="846"/>
        <v>0</v>
      </c>
      <c r="NJ78" s="1460">
        <f t="shared" si="846"/>
        <v>0</v>
      </c>
      <c r="NK78" s="1460">
        <f t="shared" si="846"/>
        <v>0</v>
      </c>
      <c r="NL78" s="1460">
        <f t="shared" si="846"/>
        <v>0</v>
      </c>
      <c r="NM78" s="1460">
        <f t="shared" si="846"/>
        <v>0</v>
      </c>
      <c r="NN78" s="1460">
        <f t="shared" si="846"/>
        <v>0</v>
      </c>
      <c r="NO78" s="1460">
        <f t="shared" si="846"/>
        <v>0</v>
      </c>
      <c r="NP78" s="1460">
        <f t="shared" si="846"/>
        <v>0</v>
      </c>
      <c r="NQ78" s="1460">
        <f t="shared" si="846"/>
        <v>0</v>
      </c>
      <c r="NR78" s="1460">
        <f t="shared" si="846"/>
        <v>0</v>
      </c>
      <c r="NS78" s="1460">
        <f t="shared" si="846"/>
        <v>0</v>
      </c>
      <c r="NT78" s="1460">
        <f t="shared" si="846"/>
        <v>0</v>
      </c>
      <c r="NU78" s="1460">
        <f t="shared" si="846"/>
        <v>0</v>
      </c>
      <c r="NV78" s="1460">
        <f t="shared" si="846"/>
        <v>0</v>
      </c>
      <c r="NW78" s="1460">
        <f t="shared" si="846"/>
        <v>0</v>
      </c>
      <c r="NX78" s="1460">
        <f t="shared" si="846"/>
        <v>0</v>
      </c>
      <c r="NY78" s="1460">
        <f t="shared" si="847"/>
        <v>0</v>
      </c>
      <c r="NZ78" s="1460">
        <f t="shared" si="847"/>
        <v>0</v>
      </c>
      <c r="OA78" s="1460">
        <f t="shared" si="847"/>
        <v>0</v>
      </c>
      <c r="OB78" s="1460">
        <f t="shared" si="847"/>
        <v>0</v>
      </c>
      <c r="OC78" s="1460">
        <f t="shared" si="847"/>
        <v>0</v>
      </c>
      <c r="OD78" s="1460">
        <f t="shared" si="847"/>
        <v>0</v>
      </c>
      <c r="OE78" s="1460">
        <f t="shared" si="847"/>
        <v>0</v>
      </c>
      <c r="OF78" s="1460">
        <f t="shared" si="847"/>
        <v>0</v>
      </c>
      <c r="OG78" s="1460">
        <f t="shared" si="847"/>
        <v>0</v>
      </c>
      <c r="OH78" s="1460">
        <f t="shared" si="847"/>
        <v>0</v>
      </c>
      <c r="OI78" s="1460">
        <f t="shared" si="847"/>
        <v>0</v>
      </c>
      <c r="OJ78" s="1460">
        <f t="shared" si="847"/>
        <v>0</v>
      </c>
      <c r="OK78" s="1460">
        <f t="shared" si="847"/>
        <v>0</v>
      </c>
      <c r="OL78" s="1460">
        <f t="shared" si="847"/>
        <v>0</v>
      </c>
      <c r="OM78" s="1460">
        <f t="shared" si="847"/>
        <v>0</v>
      </c>
      <c r="ON78" s="1460">
        <f t="shared" si="847"/>
        <v>0</v>
      </c>
      <c r="OO78" s="1460">
        <f t="shared" si="813"/>
        <v>0</v>
      </c>
      <c r="OP78" s="1460">
        <f t="shared" si="842"/>
        <v>0</v>
      </c>
      <c r="OQ78" s="1460">
        <f t="shared" si="842"/>
        <v>0</v>
      </c>
      <c r="OR78" s="1460">
        <f t="shared" si="842"/>
        <v>0</v>
      </c>
      <c r="OS78" s="1460">
        <f t="shared" si="842"/>
        <v>0</v>
      </c>
      <c r="OT78" s="1460">
        <f t="shared" si="842"/>
        <v>0</v>
      </c>
      <c r="OU78" s="1460">
        <f t="shared" si="842"/>
        <v>0</v>
      </c>
      <c r="OV78" s="1460">
        <f t="shared" si="842"/>
        <v>0</v>
      </c>
      <c r="OW78" s="1460">
        <f t="shared" si="842"/>
        <v>0</v>
      </c>
      <c r="OX78" s="1460">
        <f t="shared" si="842"/>
        <v>0</v>
      </c>
      <c r="OY78" s="1460">
        <f t="shared" si="842"/>
        <v>0</v>
      </c>
      <c r="OZ78" s="1460">
        <f t="shared" si="842"/>
        <v>0</v>
      </c>
      <c r="PA78" s="1460">
        <f t="shared" si="842"/>
        <v>0</v>
      </c>
      <c r="PB78" s="1460">
        <f t="shared" si="842"/>
        <v>0</v>
      </c>
      <c r="PC78" s="1460">
        <f t="shared" si="842"/>
        <v>0</v>
      </c>
      <c r="PD78" s="1460">
        <f t="shared" si="842"/>
        <v>0</v>
      </c>
      <c r="PE78" s="1460">
        <f t="shared" si="842"/>
        <v>0</v>
      </c>
      <c r="PF78" s="1460">
        <f t="shared" si="843"/>
        <v>0</v>
      </c>
      <c r="PG78" s="1460">
        <f t="shared" si="843"/>
        <v>0</v>
      </c>
      <c r="PH78" s="1460">
        <f t="shared" si="843"/>
        <v>0</v>
      </c>
      <c r="PI78" s="1460">
        <f t="shared" si="843"/>
        <v>0</v>
      </c>
      <c r="PJ78" s="1460">
        <f t="shared" si="843"/>
        <v>0</v>
      </c>
      <c r="PK78" s="1460">
        <f t="shared" si="843"/>
        <v>0</v>
      </c>
      <c r="PL78" s="1460">
        <f t="shared" si="843"/>
        <v>0</v>
      </c>
      <c r="PM78" s="1460">
        <f t="shared" si="843"/>
        <v>0</v>
      </c>
      <c r="PN78" s="1460">
        <f t="shared" si="843"/>
        <v>0</v>
      </c>
      <c r="PO78" s="1460">
        <f t="shared" si="843"/>
        <v>0</v>
      </c>
      <c r="PP78" s="1460">
        <f t="shared" si="843"/>
        <v>0</v>
      </c>
      <c r="PQ78" s="1460">
        <f t="shared" si="843"/>
        <v>0</v>
      </c>
      <c r="PR78" s="1460">
        <f t="shared" si="843"/>
        <v>0</v>
      </c>
      <c r="PS78" s="1460">
        <f t="shared" si="843"/>
        <v>0</v>
      </c>
      <c r="PT78" s="1460">
        <f t="shared" si="843"/>
        <v>0</v>
      </c>
      <c r="PU78" s="1460">
        <f t="shared" si="843"/>
        <v>0</v>
      </c>
      <c r="PV78" s="1460">
        <f t="shared" si="844"/>
        <v>0</v>
      </c>
      <c r="PW78" s="1460">
        <f t="shared" si="844"/>
        <v>0</v>
      </c>
      <c r="PX78" s="1460">
        <f t="shared" si="844"/>
        <v>0</v>
      </c>
      <c r="PY78" s="1460">
        <f t="shared" si="844"/>
        <v>0</v>
      </c>
      <c r="PZ78" s="1460">
        <f t="shared" si="844"/>
        <v>0</v>
      </c>
      <c r="QA78" s="1460">
        <f t="shared" si="844"/>
        <v>0</v>
      </c>
      <c r="QB78" s="1460">
        <f t="shared" si="844"/>
        <v>0</v>
      </c>
      <c r="QC78" s="1460">
        <f t="shared" si="844"/>
        <v>0</v>
      </c>
      <c r="QD78" s="1460">
        <f t="shared" si="844"/>
        <v>0</v>
      </c>
      <c r="QE78" s="1460">
        <f t="shared" si="844"/>
        <v>0</v>
      </c>
      <c r="QF78" s="1460">
        <f t="shared" si="844"/>
        <v>0</v>
      </c>
      <c r="QG78" s="1460">
        <f t="shared" si="844"/>
        <v>0</v>
      </c>
      <c r="QH78" s="1460">
        <f t="shared" si="844"/>
        <v>0</v>
      </c>
      <c r="QI78" s="1460">
        <f t="shared" si="844"/>
        <v>0</v>
      </c>
      <c r="QJ78" s="1460">
        <f t="shared" si="844"/>
        <v>0</v>
      </c>
      <c r="QK78" s="1460">
        <f t="shared" si="844"/>
        <v>0</v>
      </c>
      <c r="QL78" s="1460">
        <f t="shared" si="856"/>
        <v>0</v>
      </c>
      <c r="QM78" s="1460">
        <f t="shared" si="856"/>
        <v>0</v>
      </c>
      <c r="QN78" s="1460">
        <f t="shared" si="856"/>
        <v>0</v>
      </c>
      <c r="QO78" s="1460">
        <f t="shared" si="856"/>
        <v>0</v>
      </c>
      <c r="QP78" s="1460">
        <f t="shared" si="856"/>
        <v>0</v>
      </c>
      <c r="QQ78" s="1460">
        <f t="shared" si="856"/>
        <v>0</v>
      </c>
    </row>
    <row r="79" spans="1:459" s="1466" customFormat="1" ht="22.5" customHeight="1">
      <c r="A79" s="1468"/>
      <c r="B79" s="1469"/>
      <c r="C79" s="1469"/>
      <c r="D79" s="1470"/>
      <c r="E79" s="1471"/>
      <c r="F79" s="1472"/>
      <c r="G79" s="1472"/>
      <c r="H79" s="1473">
        <f t="shared" si="639"/>
        <v>0</v>
      </c>
      <c r="I79" s="1474">
        <v>0</v>
      </c>
      <c r="J79" s="1475">
        <f t="shared" si="437"/>
        <v>0</v>
      </c>
      <c r="K79" s="1476">
        <v>0</v>
      </c>
      <c r="L79" s="1477">
        <f t="shared" si="640"/>
        <v>0</v>
      </c>
      <c r="M79" s="1477">
        <f t="shared" si="641"/>
        <v>0</v>
      </c>
      <c r="N79" s="1478"/>
      <c r="O79" s="1479">
        <v>0</v>
      </c>
      <c r="P79" s="1480">
        <v>0</v>
      </c>
      <c r="Q79" s="1828">
        <v>0</v>
      </c>
      <c r="R79" s="1831">
        <f t="shared" si="642"/>
        <v>0</v>
      </c>
      <c r="S79" s="1481">
        <f>IF(AND(SUM(O79:Q79)=0,N79="NNN"),MIN('Operating History and Pro Forma'!$M$33,'Operating History and Pro Forma'!$T$15)*D79,SUM(O79:Q79)*D79)</f>
        <v>0</v>
      </c>
      <c r="T79" s="1482">
        <f t="shared" si="643"/>
        <v>0</v>
      </c>
      <c r="U79" s="1483">
        <f t="shared" si="644"/>
        <v>0</v>
      </c>
      <c r="V79" s="1480"/>
      <c r="W79" s="1514"/>
      <c r="X79" s="1486" t="str">
        <f t="shared" si="645"/>
        <v/>
      </c>
      <c r="Y79" s="1487">
        <f t="shared" si="646"/>
        <v>0</v>
      </c>
      <c r="Z79" s="1488"/>
      <c r="AA79" s="1488"/>
      <c r="AB79" s="1488"/>
      <c r="AC79" s="1488"/>
      <c r="AD79" s="1489">
        <f t="shared" si="647"/>
        <v>0</v>
      </c>
      <c r="AE79" s="1490" t="str">
        <f t="shared" si="648"/>
        <v/>
      </c>
      <c r="AF79" s="1491">
        <f t="shared" si="649"/>
        <v>0</v>
      </c>
      <c r="AG79" s="1492">
        <f t="shared" si="650"/>
        <v>0</v>
      </c>
      <c r="AH79" s="1493">
        <f t="shared" si="853"/>
        <v>0</v>
      </c>
      <c r="AI79" s="1493">
        <f t="shared" si="853"/>
        <v>0</v>
      </c>
      <c r="AJ79" s="1494">
        <f t="shared" si="853"/>
        <v>0</v>
      </c>
      <c r="AK79" s="1494">
        <f t="shared" si="853"/>
        <v>0</v>
      </c>
      <c r="AL79" s="1495">
        <f t="shared" si="853"/>
        <v>0</v>
      </c>
      <c r="AM79" s="1496">
        <f t="shared" si="853"/>
        <v>0</v>
      </c>
      <c r="AN79" s="1497">
        <f t="shared" si="399"/>
        <v>0</v>
      </c>
      <c r="AO79" s="1498">
        <f t="shared" ref="AO79:AO142" si="860">ROUNDUP(IF($AE79="v",1000,0),0)</f>
        <v>0</v>
      </c>
      <c r="AP79" s="1499">
        <f t="shared" si="651"/>
        <v>0</v>
      </c>
      <c r="AQ79" s="1500">
        <f t="shared" si="652"/>
        <v>0</v>
      </c>
      <c r="AR79" s="1501">
        <f t="shared" si="653"/>
        <v>0</v>
      </c>
      <c r="AS79" s="1498">
        <f t="shared" si="857"/>
        <v>0</v>
      </c>
      <c r="AT79" s="1501">
        <f t="shared" si="654"/>
        <v>0</v>
      </c>
      <c r="AU79" s="1498">
        <f t="shared" si="655"/>
        <v>1</v>
      </c>
      <c r="AV79" s="1498">
        <f t="shared" si="656"/>
        <v>2</v>
      </c>
      <c r="AW79" s="1499">
        <f t="shared" si="657"/>
        <v>0</v>
      </c>
      <c r="AX79" s="1502">
        <f t="shared" si="658"/>
        <v>0</v>
      </c>
      <c r="AY79" s="1503">
        <f t="shared" si="659"/>
        <v>0</v>
      </c>
      <c r="AZ79" s="1498">
        <f t="shared" si="660"/>
        <v>2</v>
      </c>
      <c r="BA79" s="1498">
        <f t="shared" si="661"/>
        <v>3</v>
      </c>
      <c r="BB79" s="1499">
        <f t="shared" si="662"/>
        <v>0</v>
      </c>
      <c r="BC79" s="1502">
        <f t="shared" si="663"/>
        <v>0</v>
      </c>
      <c r="BD79" s="1503">
        <f t="shared" si="664"/>
        <v>0</v>
      </c>
      <c r="BE79" s="1498">
        <f t="shared" si="665"/>
        <v>3</v>
      </c>
      <c r="BF79" s="1498">
        <f t="shared" si="666"/>
        <v>4</v>
      </c>
      <c r="BG79" s="1499">
        <f t="shared" si="667"/>
        <v>0</v>
      </c>
      <c r="BH79" s="1502">
        <f t="shared" si="668"/>
        <v>0</v>
      </c>
      <c r="BI79" s="1502">
        <f t="shared" si="669"/>
        <v>0</v>
      </c>
      <c r="BJ79" s="1504">
        <f t="shared" si="670"/>
        <v>1900</v>
      </c>
      <c r="BK79" s="1505" t="str">
        <f t="shared" si="671"/>
        <v/>
      </c>
      <c r="BL79" s="1506"/>
      <c r="BM79" s="1507">
        <f t="shared" si="672"/>
        <v>0</v>
      </c>
      <c r="BN79" s="1508">
        <f t="shared" si="858"/>
        <v>0</v>
      </c>
      <c r="BO79" s="1508">
        <f t="shared" si="858"/>
        <v>0</v>
      </c>
      <c r="BP79" s="1508">
        <f t="shared" si="858"/>
        <v>0</v>
      </c>
      <c r="BQ79" s="1508">
        <f t="shared" si="858"/>
        <v>0</v>
      </c>
      <c r="BR79" s="1508">
        <f t="shared" si="858"/>
        <v>0</v>
      </c>
      <c r="BS79" s="1508">
        <f t="shared" si="858"/>
        <v>0</v>
      </c>
      <c r="BT79" s="1508">
        <f t="shared" si="858"/>
        <v>0</v>
      </c>
      <c r="BU79" s="1508">
        <f t="shared" si="858"/>
        <v>0</v>
      </c>
      <c r="BV79" s="1508">
        <f t="shared" si="858"/>
        <v>0</v>
      </c>
      <c r="BW79" s="1508">
        <f t="shared" si="858"/>
        <v>0</v>
      </c>
      <c r="BX79" s="1508">
        <f t="shared" si="858"/>
        <v>0</v>
      </c>
      <c r="BY79" s="1507">
        <f t="shared" si="858"/>
        <v>0</v>
      </c>
      <c r="BZ79" s="1508">
        <f t="shared" si="858"/>
        <v>0</v>
      </c>
      <c r="CA79" s="1508">
        <f t="shared" si="858"/>
        <v>0</v>
      </c>
      <c r="CB79" s="1508">
        <f t="shared" si="858"/>
        <v>0</v>
      </c>
      <c r="CC79" s="1508">
        <f t="shared" si="858"/>
        <v>0</v>
      </c>
      <c r="CD79" s="1508">
        <f t="shared" si="848"/>
        <v>0</v>
      </c>
      <c r="CE79" s="1508">
        <f t="shared" si="848"/>
        <v>0</v>
      </c>
      <c r="CF79" s="1508">
        <f t="shared" si="848"/>
        <v>0</v>
      </c>
      <c r="CG79" s="1508">
        <f t="shared" si="848"/>
        <v>0</v>
      </c>
      <c r="CH79" s="1508">
        <f t="shared" si="848"/>
        <v>0</v>
      </c>
      <c r="CI79" s="1508">
        <f t="shared" si="848"/>
        <v>0</v>
      </c>
      <c r="CJ79" s="1509">
        <f t="shared" si="848"/>
        <v>0</v>
      </c>
      <c r="CK79" s="1507">
        <f t="shared" si="848"/>
        <v>0</v>
      </c>
      <c r="CL79" s="1508">
        <f t="shared" si="848"/>
        <v>0</v>
      </c>
      <c r="CM79" s="1508">
        <f t="shared" si="848"/>
        <v>0</v>
      </c>
      <c r="CN79" s="1508">
        <f t="shared" si="848"/>
        <v>0</v>
      </c>
      <c r="CO79" s="1508">
        <f t="shared" si="848"/>
        <v>0</v>
      </c>
      <c r="CP79" s="1508">
        <f t="shared" si="848"/>
        <v>0</v>
      </c>
      <c r="CQ79" s="1508">
        <f t="shared" si="848"/>
        <v>0</v>
      </c>
      <c r="CR79" s="1508">
        <f t="shared" si="848"/>
        <v>0</v>
      </c>
      <c r="CS79" s="1508">
        <f t="shared" si="848"/>
        <v>0</v>
      </c>
      <c r="CT79" s="1508">
        <f t="shared" si="849"/>
        <v>0</v>
      </c>
      <c r="CU79" s="1508">
        <f t="shared" si="849"/>
        <v>0</v>
      </c>
      <c r="CV79" s="1509">
        <f t="shared" si="849"/>
        <v>0</v>
      </c>
      <c r="CW79" s="1508">
        <f t="shared" si="849"/>
        <v>0</v>
      </c>
      <c r="CX79" s="1508">
        <f t="shared" si="849"/>
        <v>0</v>
      </c>
      <c r="CY79" s="1508">
        <f t="shared" si="849"/>
        <v>0</v>
      </c>
      <c r="CZ79" s="1508">
        <f t="shared" si="849"/>
        <v>0</v>
      </c>
      <c r="DA79" s="1508">
        <f t="shared" si="849"/>
        <v>0</v>
      </c>
      <c r="DB79" s="1508">
        <f t="shared" si="849"/>
        <v>0</v>
      </c>
      <c r="DC79" s="1508">
        <f t="shared" si="849"/>
        <v>0</v>
      </c>
      <c r="DD79" s="1508">
        <f t="shared" si="849"/>
        <v>0</v>
      </c>
      <c r="DE79" s="1508">
        <f t="shared" si="849"/>
        <v>0</v>
      </c>
      <c r="DF79" s="1508">
        <f t="shared" si="849"/>
        <v>0</v>
      </c>
      <c r="DG79" s="1508">
        <f t="shared" si="849"/>
        <v>0</v>
      </c>
      <c r="DH79" s="1509">
        <f t="shared" si="849"/>
        <v>0</v>
      </c>
      <c r="DI79" s="1508">
        <f t="shared" si="849"/>
        <v>0</v>
      </c>
      <c r="DJ79" s="1508">
        <f t="shared" si="850"/>
        <v>0</v>
      </c>
      <c r="DK79" s="1508">
        <f t="shared" si="850"/>
        <v>0</v>
      </c>
      <c r="DL79" s="1508">
        <f t="shared" si="850"/>
        <v>0</v>
      </c>
      <c r="DM79" s="1508">
        <f t="shared" si="850"/>
        <v>0</v>
      </c>
      <c r="DN79" s="1508">
        <f t="shared" si="850"/>
        <v>0</v>
      </c>
      <c r="DO79" s="1508">
        <f t="shared" si="850"/>
        <v>0</v>
      </c>
      <c r="DP79" s="1508">
        <f t="shared" si="850"/>
        <v>0</v>
      </c>
      <c r="DQ79" s="1508">
        <f t="shared" si="850"/>
        <v>0</v>
      </c>
      <c r="DR79" s="1508">
        <f t="shared" si="850"/>
        <v>0</v>
      </c>
      <c r="DS79" s="1508">
        <f t="shared" si="850"/>
        <v>0</v>
      </c>
      <c r="DT79" s="1509">
        <f t="shared" si="850"/>
        <v>0</v>
      </c>
      <c r="DU79" s="1507">
        <f t="shared" si="850"/>
        <v>0</v>
      </c>
      <c r="DV79" s="1508">
        <f t="shared" si="850"/>
        <v>0</v>
      </c>
      <c r="DW79" s="1508">
        <f t="shared" si="850"/>
        <v>0</v>
      </c>
      <c r="DX79" s="1508">
        <f t="shared" si="850"/>
        <v>0</v>
      </c>
      <c r="DY79" s="1508">
        <f t="shared" si="850"/>
        <v>0</v>
      </c>
      <c r="DZ79" s="1508">
        <f t="shared" si="851"/>
        <v>0</v>
      </c>
      <c r="EA79" s="1508">
        <f t="shared" si="851"/>
        <v>0</v>
      </c>
      <c r="EB79" s="1508">
        <f t="shared" si="851"/>
        <v>0</v>
      </c>
      <c r="EC79" s="1508">
        <f t="shared" si="851"/>
        <v>0</v>
      </c>
      <c r="ED79" s="1508">
        <f t="shared" si="851"/>
        <v>0</v>
      </c>
      <c r="EE79" s="1508">
        <f t="shared" si="851"/>
        <v>0</v>
      </c>
      <c r="EF79" s="1508">
        <f t="shared" si="851"/>
        <v>0</v>
      </c>
      <c r="EG79" s="1507">
        <f t="shared" si="851"/>
        <v>0</v>
      </c>
      <c r="EH79" s="1508">
        <f t="shared" si="851"/>
        <v>0</v>
      </c>
      <c r="EI79" s="1508">
        <f t="shared" si="851"/>
        <v>0</v>
      </c>
      <c r="EJ79" s="1508">
        <f t="shared" si="851"/>
        <v>0</v>
      </c>
      <c r="EK79" s="1508">
        <f t="shared" si="851"/>
        <v>0</v>
      </c>
      <c r="EL79" s="1508">
        <f t="shared" si="851"/>
        <v>0</v>
      </c>
      <c r="EM79" s="1508">
        <f t="shared" si="851"/>
        <v>0</v>
      </c>
      <c r="EN79" s="1508">
        <f t="shared" si="851"/>
        <v>0</v>
      </c>
      <c r="EO79" s="1508">
        <f t="shared" si="851"/>
        <v>0</v>
      </c>
      <c r="EP79" s="1508">
        <f t="shared" si="852"/>
        <v>0</v>
      </c>
      <c r="EQ79" s="1508">
        <f t="shared" si="852"/>
        <v>0</v>
      </c>
      <c r="ER79" s="1509">
        <f t="shared" si="852"/>
        <v>0</v>
      </c>
      <c r="ES79" s="1507">
        <f t="shared" si="852"/>
        <v>0</v>
      </c>
      <c r="ET79" s="1508">
        <f t="shared" si="852"/>
        <v>0</v>
      </c>
      <c r="EU79" s="1508">
        <f t="shared" si="852"/>
        <v>0</v>
      </c>
      <c r="EV79" s="1508">
        <f t="shared" si="852"/>
        <v>0</v>
      </c>
      <c r="EW79" s="1508">
        <f t="shared" si="852"/>
        <v>0</v>
      </c>
      <c r="EX79" s="1508">
        <f t="shared" si="852"/>
        <v>0</v>
      </c>
      <c r="EY79" s="1508">
        <f t="shared" si="852"/>
        <v>0</v>
      </c>
      <c r="EZ79" s="1508">
        <f t="shared" si="852"/>
        <v>0</v>
      </c>
      <c r="FA79" s="1508">
        <f t="shared" si="852"/>
        <v>0</v>
      </c>
      <c r="FB79" s="1508">
        <f t="shared" si="852"/>
        <v>0</v>
      </c>
      <c r="FC79" s="1508">
        <f t="shared" si="852"/>
        <v>0</v>
      </c>
      <c r="FD79" s="1509">
        <f t="shared" si="852"/>
        <v>0</v>
      </c>
      <c r="FE79" s="1508">
        <f t="shared" si="852"/>
        <v>0</v>
      </c>
      <c r="FF79" s="1508">
        <f t="shared" si="821"/>
        <v>0</v>
      </c>
      <c r="FG79" s="1508">
        <f t="shared" si="854"/>
        <v>0</v>
      </c>
      <c r="FH79" s="1508">
        <f t="shared" si="854"/>
        <v>0</v>
      </c>
      <c r="FI79" s="1508">
        <f t="shared" si="854"/>
        <v>0</v>
      </c>
      <c r="FJ79" s="1508">
        <f t="shared" si="854"/>
        <v>0</v>
      </c>
      <c r="FK79" s="1508">
        <f t="shared" si="854"/>
        <v>0</v>
      </c>
      <c r="FL79" s="1508">
        <f t="shared" si="854"/>
        <v>0</v>
      </c>
      <c r="FM79" s="1508">
        <f t="shared" si="854"/>
        <v>0</v>
      </c>
      <c r="FN79" s="1508">
        <f t="shared" si="854"/>
        <v>0</v>
      </c>
      <c r="FO79" s="1508">
        <f t="shared" si="854"/>
        <v>0</v>
      </c>
      <c r="FP79" s="1509">
        <f t="shared" si="854"/>
        <v>0</v>
      </c>
      <c r="FQ79" s="1508">
        <f t="shared" si="854"/>
        <v>0</v>
      </c>
      <c r="FR79" s="1508">
        <f t="shared" si="854"/>
        <v>0</v>
      </c>
      <c r="FS79" s="1508">
        <f t="shared" si="854"/>
        <v>0</v>
      </c>
      <c r="FT79" s="1508">
        <f t="shared" si="854"/>
        <v>0</v>
      </c>
      <c r="FU79" s="1508">
        <f t="shared" si="854"/>
        <v>0</v>
      </c>
      <c r="FV79" s="1508">
        <f t="shared" si="854"/>
        <v>0</v>
      </c>
      <c r="FW79" s="1508">
        <f t="shared" si="855"/>
        <v>0</v>
      </c>
      <c r="FX79" s="1508">
        <f t="shared" si="855"/>
        <v>0</v>
      </c>
      <c r="FY79" s="1508">
        <f t="shared" si="855"/>
        <v>0</v>
      </c>
      <c r="FZ79" s="1508">
        <f t="shared" si="855"/>
        <v>0</v>
      </c>
      <c r="GA79" s="1508">
        <f t="shared" si="855"/>
        <v>0</v>
      </c>
      <c r="GB79" s="1509">
        <f t="shared" si="855"/>
        <v>0</v>
      </c>
      <c r="GC79" s="1506"/>
      <c r="GD79" s="1458">
        <f t="shared" si="673"/>
        <v>1</v>
      </c>
      <c r="GE79" s="1510">
        <f t="shared" si="841"/>
        <v>0</v>
      </c>
      <c r="GF79" s="1511">
        <f t="shared" si="841"/>
        <v>0</v>
      </c>
      <c r="GG79" s="1511">
        <f t="shared" si="841"/>
        <v>0</v>
      </c>
      <c r="GH79" s="1511">
        <f t="shared" si="841"/>
        <v>0</v>
      </c>
      <c r="GI79" s="1511">
        <f t="shared" si="841"/>
        <v>0</v>
      </c>
      <c r="GJ79" s="1511">
        <f t="shared" si="841"/>
        <v>0</v>
      </c>
      <c r="GK79" s="1511">
        <f t="shared" si="841"/>
        <v>0</v>
      </c>
      <c r="GL79" s="1511">
        <f t="shared" si="841"/>
        <v>0</v>
      </c>
      <c r="GM79" s="1511">
        <f t="shared" si="841"/>
        <v>0</v>
      </c>
      <c r="GN79" s="1512">
        <f t="shared" si="841"/>
        <v>0</v>
      </c>
      <c r="GO79" s="1513">
        <f t="shared" si="674"/>
        <v>0</v>
      </c>
      <c r="GP79" s="1506"/>
      <c r="GQ79" s="1510">
        <f t="shared" si="838"/>
        <v>0</v>
      </c>
      <c r="GR79" s="1511">
        <f t="shared" si="837"/>
        <v>0</v>
      </c>
      <c r="GS79" s="1511">
        <f t="shared" si="837"/>
        <v>0</v>
      </c>
      <c r="GT79" s="1511">
        <f t="shared" si="837"/>
        <v>0</v>
      </c>
      <c r="GU79" s="1511">
        <f t="shared" si="837"/>
        <v>0</v>
      </c>
      <c r="GV79" s="1511">
        <f t="shared" si="837"/>
        <v>0</v>
      </c>
      <c r="GW79" s="1511">
        <f t="shared" si="837"/>
        <v>0</v>
      </c>
      <c r="GX79" s="1511">
        <f t="shared" si="837"/>
        <v>0</v>
      </c>
      <c r="GY79" s="1511">
        <f t="shared" si="837"/>
        <v>0</v>
      </c>
      <c r="GZ79" s="1512">
        <f t="shared" si="837"/>
        <v>0</v>
      </c>
      <c r="HA79" s="1513">
        <f t="shared" si="675"/>
        <v>0</v>
      </c>
      <c r="HB79" s="1506">
        <f t="shared" si="676"/>
        <v>1</v>
      </c>
      <c r="HC79" s="1506"/>
      <c r="HD79" s="1508">
        <f t="shared" si="677"/>
        <v>0</v>
      </c>
      <c r="HE79" s="1460">
        <f t="shared" si="678"/>
        <v>0</v>
      </c>
      <c r="HF79" s="1460">
        <f t="shared" si="679"/>
        <v>0</v>
      </c>
      <c r="HG79" s="1460">
        <f t="shared" si="680"/>
        <v>0</v>
      </c>
      <c r="HH79" s="1460">
        <f t="shared" si="681"/>
        <v>0</v>
      </c>
      <c r="HI79" s="1460">
        <f t="shared" si="682"/>
        <v>0</v>
      </c>
      <c r="HJ79" s="1460">
        <f t="shared" si="683"/>
        <v>0</v>
      </c>
      <c r="HK79" s="1460">
        <f t="shared" si="684"/>
        <v>0</v>
      </c>
      <c r="HL79" s="1460">
        <f t="shared" si="685"/>
        <v>0</v>
      </c>
      <c r="HM79" s="1460">
        <f t="shared" si="686"/>
        <v>0</v>
      </c>
      <c r="HN79" s="1460">
        <f t="shared" si="687"/>
        <v>0</v>
      </c>
      <c r="HO79" s="1460">
        <f t="shared" si="688"/>
        <v>0</v>
      </c>
      <c r="HP79" s="1460">
        <f t="shared" si="689"/>
        <v>0</v>
      </c>
      <c r="HQ79" s="1460">
        <f t="shared" si="690"/>
        <v>0</v>
      </c>
      <c r="HR79" s="1460">
        <f t="shared" si="691"/>
        <v>0</v>
      </c>
      <c r="HS79" s="1460">
        <f t="shared" si="692"/>
        <v>0</v>
      </c>
      <c r="HT79" s="1460">
        <f t="shared" si="693"/>
        <v>0</v>
      </c>
      <c r="HU79" s="1460">
        <f t="shared" si="694"/>
        <v>0</v>
      </c>
      <c r="HV79" s="1460">
        <f t="shared" si="695"/>
        <v>0</v>
      </c>
      <c r="HW79" s="1460">
        <f t="shared" si="696"/>
        <v>0</v>
      </c>
      <c r="HX79" s="1460">
        <f t="shared" si="697"/>
        <v>0</v>
      </c>
      <c r="HY79" s="1460">
        <f t="shared" si="698"/>
        <v>0</v>
      </c>
      <c r="HZ79" s="1460">
        <f t="shared" si="699"/>
        <v>0</v>
      </c>
      <c r="IA79" s="1460">
        <f t="shared" si="700"/>
        <v>0</v>
      </c>
      <c r="IB79" s="1460">
        <f t="shared" si="701"/>
        <v>0</v>
      </c>
      <c r="IC79" s="1460">
        <f t="shared" si="702"/>
        <v>0</v>
      </c>
      <c r="ID79" s="1460">
        <f t="shared" si="703"/>
        <v>0</v>
      </c>
      <c r="IE79" s="1460">
        <f t="shared" si="704"/>
        <v>0</v>
      </c>
      <c r="IF79" s="1460">
        <f t="shared" si="705"/>
        <v>0</v>
      </c>
      <c r="IG79" s="1460">
        <f t="shared" si="706"/>
        <v>0</v>
      </c>
      <c r="IH79" s="1460">
        <f t="shared" si="707"/>
        <v>0</v>
      </c>
      <c r="II79" s="1460">
        <f t="shared" si="708"/>
        <v>0</v>
      </c>
      <c r="IJ79" s="1460">
        <f t="shared" si="709"/>
        <v>0</v>
      </c>
      <c r="IK79" s="1460">
        <f t="shared" si="710"/>
        <v>0</v>
      </c>
      <c r="IL79" s="1460">
        <f t="shared" si="711"/>
        <v>0</v>
      </c>
      <c r="IM79" s="1460">
        <f t="shared" si="712"/>
        <v>0</v>
      </c>
      <c r="IN79" s="1460">
        <f t="shared" si="713"/>
        <v>0</v>
      </c>
      <c r="IO79" s="1460">
        <f t="shared" si="714"/>
        <v>0</v>
      </c>
      <c r="IP79" s="1460">
        <f t="shared" si="715"/>
        <v>0</v>
      </c>
      <c r="IQ79" s="1460">
        <f t="shared" si="716"/>
        <v>0</v>
      </c>
      <c r="IR79" s="1460">
        <f t="shared" si="717"/>
        <v>0</v>
      </c>
      <c r="IS79" s="1460">
        <f t="shared" si="718"/>
        <v>0</v>
      </c>
      <c r="IT79" s="1460">
        <f t="shared" si="719"/>
        <v>0</v>
      </c>
      <c r="IU79" s="1460">
        <f t="shared" si="720"/>
        <v>0</v>
      </c>
      <c r="IV79" s="1460">
        <f t="shared" si="721"/>
        <v>0</v>
      </c>
      <c r="IW79" s="1460">
        <f t="shared" si="722"/>
        <v>0</v>
      </c>
      <c r="IX79" s="1460">
        <f t="shared" si="723"/>
        <v>0</v>
      </c>
      <c r="IY79" s="1460">
        <f t="shared" si="724"/>
        <v>0</v>
      </c>
      <c r="IZ79" s="1460">
        <f t="shared" si="725"/>
        <v>0</v>
      </c>
      <c r="JA79" s="1460">
        <f t="shared" si="726"/>
        <v>0</v>
      </c>
      <c r="JB79" s="1460">
        <f t="shared" si="727"/>
        <v>0</v>
      </c>
      <c r="JC79" s="1460">
        <f t="shared" si="728"/>
        <v>0</v>
      </c>
      <c r="JD79" s="1460">
        <f t="shared" si="729"/>
        <v>0</v>
      </c>
      <c r="JE79" s="1460">
        <f t="shared" si="730"/>
        <v>0</v>
      </c>
      <c r="JF79" s="1460">
        <f t="shared" si="731"/>
        <v>0</v>
      </c>
      <c r="JG79" s="1460">
        <f t="shared" si="732"/>
        <v>0</v>
      </c>
      <c r="JH79" s="1460">
        <f t="shared" si="733"/>
        <v>0</v>
      </c>
      <c r="JI79" s="1460">
        <f t="shared" si="734"/>
        <v>0</v>
      </c>
      <c r="JJ79" s="1460">
        <f t="shared" si="735"/>
        <v>0</v>
      </c>
      <c r="JK79" s="1460">
        <f t="shared" si="736"/>
        <v>0</v>
      </c>
      <c r="JL79" s="1460">
        <f t="shared" si="737"/>
        <v>0</v>
      </c>
      <c r="JM79" s="1460">
        <f t="shared" si="738"/>
        <v>0</v>
      </c>
      <c r="JN79" s="1460">
        <f t="shared" si="739"/>
        <v>0</v>
      </c>
      <c r="JO79" s="1460">
        <f t="shared" si="740"/>
        <v>0</v>
      </c>
      <c r="JP79" s="1460">
        <f t="shared" si="741"/>
        <v>0</v>
      </c>
      <c r="JQ79" s="1460">
        <f t="shared" si="742"/>
        <v>0</v>
      </c>
      <c r="JR79" s="1460">
        <f t="shared" si="743"/>
        <v>0</v>
      </c>
      <c r="JS79" s="1460">
        <f t="shared" si="744"/>
        <v>0</v>
      </c>
      <c r="JT79" s="1460">
        <f t="shared" si="745"/>
        <v>0</v>
      </c>
      <c r="JU79" s="1460">
        <f t="shared" si="746"/>
        <v>0</v>
      </c>
      <c r="JV79" s="1460">
        <f t="shared" si="747"/>
        <v>0</v>
      </c>
      <c r="JW79" s="1460">
        <f t="shared" si="748"/>
        <v>0</v>
      </c>
      <c r="JX79" s="1460">
        <f t="shared" si="749"/>
        <v>0</v>
      </c>
      <c r="JY79" s="1460">
        <f t="shared" si="750"/>
        <v>0</v>
      </c>
      <c r="JZ79" s="1460">
        <f t="shared" si="751"/>
        <v>0</v>
      </c>
      <c r="KA79" s="1460">
        <f t="shared" si="752"/>
        <v>0</v>
      </c>
      <c r="KB79" s="1460">
        <f t="shared" si="753"/>
        <v>0</v>
      </c>
      <c r="KC79" s="1460">
        <f t="shared" si="754"/>
        <v>0</v>
      </c>
      <c r="KD79" s="1460">
        <f t="shared" si="755"/>
        <v>0</v>
      </c>
      <c r="KE79" s="1460">
        <f t="shared" si="756"/>
        <v>0</v>
      </c>
      <c r="KF79" s="1460">
        <f t="shared" si="757"/>
        <v>0</v>
      </c>
      <c r="KG79" s="1460">
        <f t="shared" si="758"/>
        <v>0</v>
      </c>
      <c r="KH79" s="1460">
        <f t="shared" si="759"/>
        <v>0</v>
      </c>
      <c r="KI79" s="1460">
        <f t="shared" si="760"/>
        <v>0</v>
      </c>
      <c r="KJ79" s="1460">
        <f t="shared" si="761"/>
        <v>0</v>
      </c>
      <c r="KK79" s="1460">
        <f t="shared" si="762"/>
        <v>0</v>
      </c>
      <c r="KL79" s="1460">
        <f t="shared" si="763"/>
        <v>0</v>
      </c>
      <c r="KM79" s="1460">
        <f t="shared" si="764"/>
        <v>0</v>
      </c>
      <c r="KN79" s="1460">
        <f t="shared" si="765"/>
        <v>0</v>
      </c>
      <c r="KO79" s="1460">
        <f t="shared" si="766"/>
        <v>0</v>
      </c>
      <c r="KP79" s="1460">
        <f t="shared" si="767"/>
        <v>0</v>
      </c>
      <c r="KQ79" s="1460">
        <f t="shared" si="768"/>
        <v>0</v>
      </c>
      <c r="KR79" s="1460">
        <f t="shared" si="769"/>
        <v>0</v>
      </c>
      <c r="KS79" s="1460">
        <f t="shared" si="770"/>
        <v>0</v>
      </c>
      <c r="KT79" s="1460">
        <f t="shared" si="771"/>
        <v>0</v>
      </c>
      <c r="KU79" s="1460">
        <f t="shared" si="772"/>
        <v>0</v>
      </c>
      <c r="KV79" s="1460">
        <f t="shared" si="773"/>
        <v>0</v>
      </c>
      <c r="KW79" s="1460">
        <f t="shared" si="774"/>
        <v>0</v>
      </c>
      <c r="KX79" s="1460">
        <f t="shared" si="775"/>
        <v>0</v>
      </c>
      <c r="KY79" s="1460">
        <f t="shared" si="776"/>
        <v>0</v>
      </c>
      <c r="KZ79" s="1460">
        <f t="shared" si="777"/>
        <v>0</v>
      </c>
      <c r="LA79" s="1460">
        <f t="shared" si="778"/>
        <v>0</v>
      </c>
      <c r="LB79" s="1460">
        <f t="shared" si="779"/>
        <v>0</v>
      </c>
      <c r="LC79" s="1460">
        <f t="shared" si="780"/>
        <v>0</v>
      </c>
      <c r="LD79" s="1460">
        <f t="shared" si="781"/>
        <v>0</v>
      </c>
      <c r="LE79" s="1460">
        <f t="shared" si="782"/>
        <v>0</v>
      </c>
      <c r="LF79" s="1460">
        <f t="shared" si="783"/>
        <v>0</v>
      </c>
      <c r="LG79" s="1460">
        <f t="shared" si="784"/>
        <v>0</v>
      </c>
      <c r="LH79" s="1460">
        <f t="shared" si="785"/>
        <v>0</v>
      </c>
      <c r="LI79" s="1460">
        <f t="shared" si="786"/>
        <v>0</v>
      </c>
      <c r="LJ79" s="1460">
        <f t="shared" si="787"/>
        <v>0</v>
      </c>
      <c r="LK79" s="1460">
        <f t="shared" si="788"/>
        <v>0</v>
      </c>
      <c r="LL79" s="1460">
        <f t="shared" si="789"/>
        <v>0</v>
      </c>
      <c r="LM79" s="1460">
        <f t="shared" si="790"/>
        <v>0</v>
      </c>
      <c r="LN79" s="1460">
        <f t="shared" si="791"/>
        <v>0</v>
      </c>
      <c r="LO79" s="1460">
        <f t="shared" si="792"/>
        <v>0</v>
      </c>
      <c r="LP79" s="1460">
        <f t="shared" si="793"/>
        <v>0</v>
      </c>
      <c r="LQ79" s="1460">
        <f t="shared" si="794"/>
        <v>0</v>
      </c>
      <c r="LR79" s="1460">
        <f t="shared" si="795"/>
        <v>0</v>
      </c>
      <c r="LS79" s="1460">
        <f t="shared" si="796"/>
        <v>0</v>
      </c>
      <c r="LW79" s="1467">
        <f t="shared" si="797"/>
        <v>0</v>
      </c>
      <c r="LX79" s="1467">
        <f t="shared" si="798"/>
        <v>0</v>
      </c>
      <c r="LY79" s="1467">
        <f t="shared" si="799"/>
        <v>0</v>
      </c>
      <c r="LZ79" s="1467">
        <f t="shared" si="800"/>
        <v>0</v>
      </c>
      <c r="MA79" s="1506"/>
      <c r="MB79" s="1460">
        <f t="shared" si="801"/>
        <v>0</v>
      </c>
      <c r="MC79" s="1460">
        <f t="shared" si="859"/>
        <v>0</v>
      </c>
      <c r="MD79" s="1460">
        <f t="shared" si="859"/>
        <v>0</v>
      </c>
      <c r="ME79" s="1460">
        <f t="shared" si="859"/>
        <v>0</v>
      </c>
      <c r="MF79" s="1460">
        <f t="shared" si="859"/>
        <v>0</v>
      </c>
      <c r="MG79" s="1460">
        <f t="shared" si="859"/>
        <v>0</v>
      </c>
      <c r="MH79" s="1460">
        <f t="shared" si="859"/>
        <v>0</v>
      </c>
      <c r="MI79" s="1460">
        <f t="shared" si="859"/>
        <v>0</v>
      </c>
      <c r="MJ79" s="1460">
        <f t="shared" si="859"/>
        <v>0</v>
      </c>
      <c r="MK79" s="1460">
        <f t="shared" si="859"/>
        <v>0</v>
      </c>
      <c r="ML79" s="1460">
        <f t="shared" si="859"/>
        <v>0</v>
      </c>
      <c r="MM79" s="1460">
        <f t="shared" si="859"/>
        <v>0</v>
      </c>
      <c r="MN79" s="1460">
        <f t="shared" si="859"/>
        <v>0</v>
      </c>
      <c r="MO79" s="1460">
        <f t="shared" si="859"/>
        <v>0</v>
      </c>
      <c r="MP79" s="1460">
        <f t="shared" si="859"/>
        <v>0</v>
      </c>
      <c r="MQ79" s="1460">
        <f t="shared" si="859"/>
        <v>0</v>
      </c>
      <c r="MR79" s="1460">
        <f t="shared" si="859"/>
        <v>0</v>
      </c>
      <c r="MS79" s="1460">
        <f t="shared" si="845"/>
        <v>0</v>
      </c>
      <c r="MT79" s="1460">
        <f t="shared" si="845"/>
        <v>0</v>
      </c>
      <c r="MU79" s="1460">
        <f t="shared" si="845"/>
        <v>0</v>
      </c>
      <c r="MV79" s="1460">
        <f t="shared" si="845"/>
        <v>0</v>
      </c>
      <c r="MW79" s="1460">
        <f t="shared" si="845"/>
        <v>0</v>
      </c>
      <c r="MX79" s="1460">
        <f t="shared" si="845"/>
        <v>0</v>
      </c>
      <c r="MY79" s="1460">
        <f t="shared" si="845"/>
        <v>0</v>
      </c>
      <c r="MZ79" s="1460">
        <f t="shared" si="845"/>
        <v>0</v>
      </c>
      <c r="NA79" s="1460">
        <f t="shared" si="845"/>
        <v>0</v>
      </c>
      <c r="NB79" s="1460">
        <f t="shared" si="845"/>
        <v>0</v>
      </c>
      <c r="NC79" s="1460">
        <f t="shared" si="845"/>
        <v>0</v>
      </c>
      <c r="ND79" s="1460">
        <f t="shared" si="845"/>
        <v>0</v>
      </c>
      <c r="NE79" s="1460">
        <f t="shared" si="845"/>
        <v>0</v>
      </c>
      <c r="NF79" s="1460">
        <f t="shared" si="845"/>
        <v>0</v>
      </c>
      <c r="NG79" s="1460">
        <f t="shared" si="845"/>
        <v>0</v>
      </c>
      <c r="NH79" s="1460">
        <f t="shared" si="845"/>
        <v>0</v>
      </c>
      <c r="NI79" s="1460">
        <f t="shared" si="846"/>
        <v>0</v>
      </c>
      <c r="NJ79" s="1460">
        <f t="shared" si="846"/>
        <v>0</v>
      </c>
      <c r="NK79" s="1460">
        <f t="shared" si="846"/>
        <v>0</v>
      </c>
      <c r="NL79" s="1460">
        <f t="shared" si="846"/>
        <v>0</v>
      </c>
      <c r="NM79" s="1460">
        <f t="shared" si="846"/>
        <v>0</v>
      </c>
      <c r="NN79" s="1460">
        <f t="shared" si="846"/>
        <v>0</v>
      </c>
      <c r="NO79" s="1460">
        <f t="shared" si="846"/>
        <v>0</v>
      </c>
      <c r="NP79" s="1460">
        <f t="shared" si="846"/>
        <v>0</v>
      </c>
      <c r="NQ79" s="1460">
        <f t="shared" si="846"/>
        <v>0</v>
      </c>
      <c r="NR79" s="1460">
        <f t="shared" si="846"/>
        <v>0</v>
      </c>
      <c r="NS79" s="1460">
        <f t="shared" si="846"/>
        <v>0</v>
      </c>
      <c r="NT79" s="1460">
        <f t="shared" si="846"/>
        <v>0</v>
      </c>
      <c r="NU79" s="1460">
        <f t="shared" si="846"/>
        <v>0</v>
      </c>
      <c r="NV79" s="1460">
        <f t="shared" si="846"/>
        <v>0</v>
      </c>
      <c r="NW79" s="1460">
        <f t="shared" si="846"/>
        <v>0</v>
      </c>
      <c r="NX79" s="1460">
        <f t="shared" si="846"/>
        <v>0</v>
      </c>
      <c r="NY79" s="1460">
        <f t="shared" si="847"/>
        <v>0</v>
      </c>
      <c r="NZ79" s="1460">
        <f t="shared" si="847"/>
        <v>0</v>
      </c>
      <c r="OA79" s="1460">
        <f t="shared" si="847"/>
        <v>0</v>
      </c>
      <c r="OB79" s="1460">
        <f t="shared" si="847"/>
        <v>0</v>
      </c>
      <c r="OC79" s="1460">
        <f t="shared" si="847"/>
        <v>0</v>
      </c>
      <c r="OD79" s="1460">
        <f t="shared" si="847"/>
        <v>0</v>
      </c>
      <c r="OE79" s="1460">
        <f t="shared" si="847"/>
        <v>0</v>
      </c>
      <c r="OF79" s="1460">
        <f t="shared" si="847"/>
        <v>0</v>
      </c>
      <c r="OG79" s="1460">
        <f t="shared" si="847"/>
        <v>0</v>
      </c>
      <c r="OH79" s="1460">
        <f t="shared" si="847"/>
        <v>0</v>
      </c>
      <c r="OI79" s="1460">
        <f t="shared" si="847"/>
        <v>0</v>
      </c>
      <c r="OJ79" s="1460">
        <f t="shared" si="847"/>
        <v>0</v>
      </c>
      <c r="OK79" s="1460">
        <f t="shared" si="847"/>
        <v>0</v>
      </c>
      <c r="OL79" s="1460">
        <f t="shared" si="847"/>
        <v>0</v>
      </c>
      <c r="OM79" s="1460">
        <f t="shared" si="847"/>
        <v>0</v>
      </c>
      <c r="ON79" s="1460">
        <f t="shared" si="847"/>
        <v>0</v>
      </c>
      <c r="OO79" s="1460">
        <f t="shared" si="813"/>
        <v>0</v>
      </c>
      <c r="OP79" s="1460">
        <f t="shared" si="842"/>
        <v>0</v>
      </c>
      <c r="OQ79" s="1460">
        <f t="shared" si="842"/>
        <v>0</v>
      </c>
      <c r="OR79" s="1460">
        <f t="shared" si="842"/>
        <v>0</v>
      </c>
      <c r="OS79" s="1460">
        <f t="shared" si="842"/>
        <v>0</v>
      </c>
      <c r="OT79" s="1460">
        <f t="shared" si="842"/>
        <v>0</v>
      </c>
      <c r="OU79" s="1460">
        <f t="shared" si="842"/>
        <v>0</v>
      </c>
      <c r="OV79" s="1460">
        <f t="shared" si="842"/>
        <v>0</v>
      </c>
      <c r="OW79" s="1460">
        <f t="shared" si="842"/>
        <v>0</v>
      </c>
      <c r="OX79" s="1460">
        <f t="shared" si="842"/>
        <v>0</v>
      </c>
      <c r="OY79" s="1460">
        <f t="shared" si="842"/>
        <v>0</v>
      </c>
      <c r="OZ79" s="1460">
        <f t="shared" si="842"/>
        <v>0</v>
      </c>
      <c r="PA79" s="1460">
        <f t="shared" si="842"/>
        <v>0</v>
      </c>
      <c r="PB79" s="1460">
        <f t="shared" si="842"/>
        <v>0</v>
      </c>
      <c r="PC79" s="1460">
        <f t="shared" si="842"/>
        <v>0</v>
      </c>
      <c r="PD79" s="1460">
        <f t="shared" si="842"/>
        <v>0</v>
      </c>
      <c r="PE79" s="1460">
        <f t="shared" si="842"/>
        <v>0</v>
      </c>
      <c r="PF79" s="1460">
        <f t="shared" si="843"/>
        <v>0</v>
      </c>
      <c r="PG79" s="1460">
        <f t="shared" si="843"/>
        <v>0</v>
      </c>
      <c r="PH79" s="1460">
        <f t="shared" si="843"/>
        <v>0</v>
      </c>
      <c r="PI79" s="1460">
        <f t="shared" si="843"/>
        <v>0</v>
      </c>
      <c r="PJ79" s="1460">
        <f t="shared" si="843"/>
        <v>0</v>
      </c>
      <c r="PK79" s="1460">
        <f t="shared" si="843"/>
        <v>0</v>
      </c>
      <c r="PL79" s="1460">
        <f t="shared" si="843"/>
        <v>0</v>
      </c>
      <c r="PM79" s="1460">
        <f t="shared" si="843"/>
        <v>0</v>
      </c>
      <c r="PN79" s="1460">
        <f t="shared" si="843"/>
        <v>0</v>
      </c>
      <c r="PO79" s="1460">
        <f t="shared" si="843"/>
        <v>0</v>
      </c>
      <c r="PP79" s="1460">
        <f t="shared" si="843"/>
        <v>0</v>
      </c>
      <c r="PQ79" s="1460">
        <f t="shared" si="843"/>
        <v>0</v>
      </c>
      <c r="PR79" s="1460">
        <f t="shared" si="843"/>
        <v>0</v>
      </c>
      <c r="PS79" s="1460">
        <f t="shared" si="843"/>
        <v>0</v>
      </c>
      <c r="PT79" s="1460">
        <f t="shared" si="843"/>
        <v>0</v>
      </c>
      <c r="PU79" s="1460">
        <f t="shared" si="843"/>
        <v>0</v>
      </c>
      <c r="PV79" s="1460">
        <f t="shared" si="844"/>
        <v>0</v>
      </c>
      <c r="PW79" s="1460">
        <f t="shared" si="844"/>
        <v>0</v>
      </c>
      <c r="PX79" s="1460">
        <f t="shared" si="844"/>
        <v>0</v>
      </c>
      <c r="PY79" s="1460">
        <f t="shared" si="844"/>
        <v>0</v>
      </c>
      <c r="PZ79" s="1460">
        <f t="shared" si="844"/>
        <v>0</v>
      </c>
      <c r="QA79" s="1460">
        <f t="shared" si="844"/>
        <v>0</v>
      </c>
      <c r="QB79" s="1460">
        <f t="shared" si="844"/>
        <v>0</v>
      </c>
      <c r="QC79" s="1460">
        <f t="shared" si="844"/>
        <v>0</v>
      </c>
      <c r="QD79" s="1460">
        <f t="shared" si="844"/>
        <v>0</v>
      </c>
      <c r="QE79" s="1460">
        <f t="shared" si="844"/>
        <v>0</v>
      </c>
      <c r="QF79" s="1460">
        <f t="shared" si="844"/>
        <v>0</v>
      </c>
      <c r="QG79" s="1460">
        <f t="shared" si="844"/>
        <v>0</v>
      </c>
      <c r="QH79" s="1460">
        <f t="shared" si="844"/>
        <v>0</v>
      </c>
      <c r="QI79" s="1460">
        <f t="shared" si="844"/>
        <v>0</v>
      </c>
      <c r="QJ79" s="1460">
        <f t="shared" si="844"/>
        <v>0</v>
      </c>
      <c r="QK79" s="1460">
        <f t="shared" si="844"/>
        <v>0</v>
      </c>
      <c r="QL79" s="1460">
        <f t="shared" si="856"/>
        <v>0</v>
      </c>
      <c r="QM79" s="1460">
        <f t="shared" si="856"/>
        <v>0</v>
      </c>
      <c r="QN79" s="1460">
        <f t="shared" si="856"/>
        <v>0</v>
      </c>
      <c r="QO79" s="1460">
        <f t="shared" si="856"/>
        <v>0</v>
      </c>
      <c r="QP79" s="1460">
        <f t="shared" si="856"/>
        <v>0</v>
      </c>
      <c r="QQ79" s="1460">
        <f t="shared" si="856"/>
        <v>0</v>
      </c>
    </row>
    <row r="80" spans="1:459" s="1466" customFormat="1" ht="22.5" customHeight="1">
      <c r="A80" s="1468"/>
      <c r="B80" s="1469"/>
      <c r="C80" s="1469"/>
      <c r="D80" s="1470"/>
      <c r="E80" s="1471"/>
      <c r="F80" s="1472"/>
      <c r="G80" s="1472"/>
      <c r="H80" s="1473">
        <f t="shared" si="639"/>
        <v>0</v>
      </c>
      <c r="I80" s="1474">
        <v>0</v>
      </c>
      <c r="J80" s="1475">
        <f t="shared" si="437"/>
        <v>0</v>
      </c>
      <c r="K80" s="1476">
        <v>0</v>
      </c>
      <c r="L80" s="1477">
        <f t="shared" si="640"/>
        <v>0</v>
      </c>
      <c r="M80" s="1477">
        <f t="shared" si="641"/>
        <v>0</v>
      </c>
      <c r="N80" s="1478"/>
      <c r="O80" s="1479">
        <v>0</v>
      </c>
      <c r="P80" s="1480">
        <v>0</v>
      </c>
      <c r="Q80" s="1828">
        <v>0</v>
      </c>
      <c r="R80" s="1831">
        <f t="shared" si="642"/>
        <v>0</v>
      </c>
      <c r="S80" s="1481">
        <f>IF(AND(SUM(O80:Q80)=0,N80="NNN"),MIN('Operating History and Pro Forma'!$M$33,'Operating History and Pro Forma'!$T$15)*D80,SUM(O80:Q80)*D80)</f>
        <v>0</v>
      </c>
      <c r="T80" s="1482">
        <f t="shared" si="643"/>
        <v>0</v>
      </c>
      <c r="U80" s="1483">
        <f t="shared" si="644"/>
        <v>0</v>
      </c>
      <c r="V80" s="1480"/>
      <c r="W80" s="1514"/>
      <c r="X80" s="1486" t="str">
        <f t="shared" si="645"/>
        <v/>
      </c>
      <c r="Y80" s="1487">
        <f t="shared" si="646"/>
        <v>0</v>
      </c>
      <c r="Z80" s="1488"/>
      <c r="AA80" s="1488"/>
      <c r="AB80" s="1488"/>
      <c r="AC80" s="1488"/>
      <c r="AD80" s="1489">
        <f t="shared" si="647"/>
        <v>0</v>
      </c>
      <c r="AE80" s="1490" t="str">
        <f t="shared" si="648"/>
        <v/>
      </c>
      <c r="AF80" s="1491">
        <f t="shared" si="649"/>
        <v>0</v>
      </c>
      <c r="AG80" s="1492">
        <f t="shared" si="650"/>
        <v>0</v>
      </c>
      <c r="AH80" s="1493">
        <f t="shared" si="853"/>
        <v>0</v>
      </c>
      <c r="AI80" s="1493">
        <f t="shared" si="853"/>
        <v>0</v>
      </c>
      <c r="AJ80" s="1494">
        <f t="shared" si="853"/>
        <v>0</v>
      </c>
      <c r="AK80" s="1494">
        <f t="shared" si="853"/>
        <v>0</v>
      </c>
      <c r="AL80" s="1495">
        <f t="shared" si="853"/>
        <v>0</v>
      </c>
      <c r="AM80" s="1496">
        <f t="shared" si="853"/>
        <v>0</v>
      </c>
      <c r="AN80" s="1497">
        <f t="shared" si="399"/>
        <v>0</v>
      </c>
      <c r="AO80" s="1498">
        <f t="shared" si="860"/>
        <v>0</v>
      </c>
      <c r="AP80" s="1499">
        <f t="shared" si="651"/>
        <v>0</v>
      </c>
      <c r="AQ80" s="1500">
        <f t="shared" si="652"/>
        <v>0</v>
      </c>
      <c r="AR80" s="1501">
        <f t="shared" si="653"/>
        <v>0</v>
      </c>
      <c r="AS80" s="1498">
        <f t="shared" si="857"/>
        <v>0</v>
      </c>
      <c r="AT80" s="1501">
        <f t="shared" si="654"/>
        <v>0</v>
      </c>
      <c r="AU80" s="1498">
        <f t="shared" si="655"/>
        <v>1</v>
      </c>
      <c r="AV80" s="1498">
        <f t="shared" si="656"/>
        <v>2</v>
      </c>
      <c r="AW80" s="1499">
        <f t="shared" si="657"/>
        <v>0</v>
      </c>
      <c r="AX80" s="1502">
        <f t="shared" si="658"/>
        <v>0</v>
      </c>
      <c r="AY80" s="1503">
        <f t="shared" si="659"/>
        <v>0</v>
      </c>
      <c r="AZ80" s="1498">
        <f t="shared" si="660"/>
        <v>2</v>
      </c>
      <c r="BA80" s="1498">
        <f t="shared" si="661"/>
        <v>3</v>
      </c>
      <c r="BB80" s="1499">
        <f t="shared" si="662"/>
        <v>0</v>
      </c>
      <c r="BC80" s="1502">
        <f t="shared" si="663"/>
        <v>0</v>
      </c>
      <c r="BD80" s="1503">
        <f t="shared" si="664"/>
        <v>0</v>
      </c>
      <c r="BE80" s="1498">
        <f t="shared" si="665"/>
        <v>3</v>
      </c>
      <c r="BF80" s="1498">
        <f t="shared" si="666"/>
        <v>4</v>
      </c>
      <c r="BG80" s="1499">
        <f t="shared" si="667"/>
        <v>0</v>
      </c>
      <c r="BH80" s="1502">
        <f t="shared" si="668"/>
        <v>0</v>
      </c>
      <c r="BI80" s="1502">
        <f t="shared" si="669"/>
        <v>0</v>
      </c>
      <c r="BJ80" s="1504">
        <f t="shared" si="670"/>
        <v>1900</v>
      </c>
      <c r="BK80" s="1505" t="str">
        <f t="shared" si="671"/>
        <v/>
      </c>
      <c r="BL80" s="1506"/>
      <c r="BM80" s="1507">
        <f t="shared" si="672"/>
        <v>0</v>
      </c>
      <c r="BN80" s="1508">
        <f t="shared" si="858"/>
        <v>0</v>
      </c>
      <c r="BO80" s="1508">
        <f t="shared" si="858"/>
        <v>0</v>
      </c>
      <c r="BP80" s="1508">
        <f t="shared" si="858"/>
        <v>0</v>
      </c>
      <c r="BQ80" s="1508">
        <f t="shared" si="858"/>
        <v>0</v>
      </c>
      <c r="BR80" s="1508">
        <f t="shared" si="858"/>
        <v>0</v>
      </c>
      <c r="BS80" s="1508">
        <f t="shared" si="858"/>
        <v>0</v>
      </c>
      <c r="BT80" s="1508">
        <f t="shared" si="858"/>
        <v>0</v>
      </c>
      <c r="BU80" s="1508">
        <f t="shared" si="858"/>
        <v>0</v>
      </c>
      <c r="BV80" s="1508">
        <f t="shared" si="858"/>
        <v>0</v>
      </c>
      <c r="BW80" s="1508">
        <f t="shared" si="858"/>
        <v>0</v>
      </c>
      <c r="BX80" s="1508">
        <f t="shared" si="858"/>
        <v>0</v>
      </c>
      <c r="BY80" s="1507">
        <f t="shared" si="858"/>
        <v>0</v>
      </c>
      <c r="BZ80" s="1508">
        <f t="shared" si="858"/>
        <v>0</v>
      </c>
      <c r="CA80" s="1508">
        <f t="shared" si="858"/>
        <v>0</v>
      </c>
      <c r="CB80" s="1508">
        <f t="shared" si="858"/>
        <v>0</v>
      </c>
      <c r="CC80" s="1508">
        <f t="shared" si="858"/>
        <v>0</v>
      </c>
      <c r="CD80" s="1508">
        <f t="shared" si="848"/>
        <v>0</v>
      </c>
      <c r="CE80" s="1508">
        <f t="shared" si="848"/>
        <v>0</v>
      </c>
      <c r="CF80" s="1508">
        <f t="shared" si="848"/>
        <v>0</v>
      </c>
      <c r="CG80" s="1508">
        <f t="shared" si="848"/>
        <v>0</v>
      </c>
      <c r="CH80" s="1508">
        <f t="shared" si="848"/>
        <v>0</v>
      </c>
      <c r="CI80" s="1508">
        <f t="shared" si="848"/>
        <v>0</v>
      </c>
      <c r="CJ80" s="1509">
        <f t="shared" si="848"/>
        <v>0</v>
      </c>
      <c r="CK80" s="1507">
        <f t="shared" si="848"/>
        <v>0</v>
      </c>
      <c r="CL80" s="1508">
        <f t="shared" si="848"/>
        <v>0</v>
      </c>
      <c r="CM80" s="1508">
        <f t="shared" si="848"/>
        <v>0</v>
      </c>
      <c r="CN80" s="1508">
        <f t="shared" si="848"/>
        <v>0</v>
      </c>
      <c r="CO80" s="1508">
        <f t="shared" si="848"/>
        <v>0</v>
      </c>
      <c r="CP80" s="1508">
        <f t="shared" si="848"/>
        <v>0</v>
      </c>
      <c r="CQ80" s="1508">
        <f t="shared" si="848"/>
        <v>0</v>
      </c>
      <c r="CR80" s="1508">
        <f t="shared" si="848"/>
        <v>0</v>
      </c>
      <c r="CS80" s="1508">
        <f t="shared" si="848"/>
        <v>0</v>
      </c>
      <c r="CT80" s="1508">
        <f t="shared" si="849"/>
        <v>0</v>
      </c>
      <c r="CU80" s="1508">
        <f t="shared" si="849"/>
        <v>0</v>
      </c>
      <c r="CV80" s="1509">
        <f t="shared" si="849"/>
        <v>0</v>
      </c>
      <c r="CW80" s="1508">
        <f t="shared" si="849"/>
        <v>0</v>
      </c>
      <c r="CX80" s="1508">
        <f t="shared" si="849"/>
        <v>0</v>
      </c>
      <c r="CY80" s="1508">
        <f t="shared" si="849"/>
        <v>0</v>
      </c>
      <c r="CZ80" s="1508">
        <f t="shared" si="849"/>
        <v>0</v>
      </c>
      <c r="DA80" s="1508">
        <f t="shared" si="849"/>
        <v>0</v>
      </c>
      <c r="DB80" s="1508">
        <f t="shared" si="849"/>
        <v>0</v>
      </c>
      <c r="DC80" s="1508">
        <f t="shared" si="849"/>
        <v>0</v>
      </c>
      <c r="DD80" s="1508">
        <f t="shared" si="849"/>
        <v>0</v>
      </c>
      <c r="DE80" s="1508">
        <f t="shared" si="849"/>
        <v>0</v>
      </c>
      <c r="DF80" s="1508">
        <f t="shared" si="849"/>
        <v>0</v>
      </c>
      <c r="DG80" s="1508">
        <f t="shared" si="849"/>
        <v>0</v>
      </c>
      <c r="DH80" s="1509">
        <f t="shared" si="849"/>
        <v>0</v>
      </c>
      <c r="DI80" s="1508">
        <f t="shared" si="849"/>
        <v>0</v>
      </c>
      <c r="DJ80" s="1508">
        <f t="shared" si="850"/>
        <v>0</v>
      </c>
      <c r="DK80" s="1508">
        <f t="shared" si="850"/>
        <v>0</v>
      </c>
      <c r="DL80" s="1508">
        <f t="shared" si="850"/>
        <v>0</v>
      </c>
      <c r="DM80" s="1508">
        <f t="shared" si="850"/>
        <v>0</v>
      </c>
      <c r="DN80" s="1508">
        <f t="shared" si="850"/>
        <v>0</v>
      </c>
      <c r="DO80" s="1508">
        <f t="shared" si="850"/>
        <v>0</v>
      </c>
      <c r="DP80" s="1508">
        <f t="shared" si="850"/>
        <v>0</v>
      </c>
      <c r="DQ80" s="1508">
        <f t="shared" si="850"/>
        <v>0</v>
      </c>
      <c r="DR80" s="1508">
        <f t="shared" si="850"/>
        <v>0</v>
      </c>
      <c r="DS80" s="1508">
        <f t="shared" si="850"/>
        <v>0</v>
      </c>
      <c r="DT80" s="1509">
        <f t="shared" si="850"/>
        <v>0</v>
      </c>
      <c r="DU80" s="1507">
        <f t="shared" si="850"/>
        <v>0</v>
      </c>
      <c r="DV80" s="1508">
        <f t="shared" si="850"/>
        <v>0</v>
      </c>
      <c r="DW80" s="1508">
        <f t="shared" si="850"/>
        <v>0</v>
      </c>
      <c r="DX80" s="1508">
        <f t="shared" si="850"/>
        <v>0</v>
      </c>
      <c r="DY80" s="1508">
        <f t="shared" si="850"/>
        <v>0</v>
      </c>
      <c r="DZ80" s="1508">
        <f t="shared" si="851"/>
        <v>0</v>
      </c>
      <c r="EA80" s="1508">
        <f t="shared" si="851"/>
        <v>0</v>
      </c>
      <c r="EB80" s="1508">
        <f t="shared" si="851"/>
        <v>0</v>
      </c>
      <c r="EC80" s="1508">
        <f t="shared" si="851"/>
        <v>0</v>
      </c>
      <c r="ED80" s="1508">
        <f t="shared" si="851"/>
        <v>0</v>
      </c>
      <c r="EE80" s="1508">
        <f t="shared" si="851"/>
        <v>0</v>
      </c>
      <c r="EF80" s="1508">
        <f t="shared" si="851"/>
        <v>0</v>
      </c>
      <c r="EG80" s="1507">
        <f t="shared" si="851"/>
        <v>0</v>
      </c>
      <c r="EH80" s="1508">
        <f t="shared" si="851"/>
        <v>0</v>
      </c>
      <c r="EI80" s="1508">
        <f t="shared" si="851"/>
        <v>0</v>
      </c>
      <c r="EJ80" s="1508">
        <f t="shared" si="851"/>
        <v>0</v>
      </c>
      <c r="EK80" s="1508">
        <f t="shared" si="851"/>
        <v>0</v>
      </c>
      <c r="EL80" s="1508">
        <f t="shared" si="851"/>
        <v>0</v>
      </c>
      <c r="EM80" s="1508">
        <f t="shared" si="851"/>
        <v>0</v>
      </c>
      <c r="EN80" s="1508">
        <f t="shared" si="851"/>
        <v>0</v>
      </c>
      <c r="EO80" s="1508">
        <f t="shared" si="851"/>
        <v>0</v>
      </c>
      <c r="EP80" s="1508">
        <f t="shared" si="852"/>
        <v>0</v>
      </c>
      <c r="EQ80" s="1508">
        <f t="shared" si="852"/>
        <v>0</v>
      </c>
      <c r="ER80" s="1509">
        <f t="shared" si="852"/>
        <v>0</v>
      </c>
      <c r="ES80" s="1507">
        <f t="shared" si="852"/>
        <v>0</v>
      </c>
      <c r="ET80" s="1508">
        <f t="shared" si="852"/>
        <v>0</v>
      </c>
      <c r="EU80" s="1508">
        <f t="shared" si="852"/>
        <v>0</v>
      </c>
      <c r="EV80" s="1508">
        <f t="shared" si="852"/>
        <v>0</v>
      </c>
      <c r="EW80" s="1508">
        <f t="shared" si="852"/>
        <v>0</v>
      </c>
      <c r="EX80" s="1508">
        <f t="shared" si="852"/>
        <v>0</v>
      </c>
      <c r="EY80" s="1508">
        <f t="shared" si="852"/>
        <v>0</v>
      </c>
      <c r="EZ80" s="1508">
        <f t="shared" si="852"/>
        <v>0</v>
      </c>
      <c r="FA80" s="1508">
        <f t="shared" si="852"/>
        <v>0</v>
      </c>
      <c r="FB80" s="1508">
        <f t="shared" si="852"/>
        <v>0</v>
      </c>
      <c r="FC80" s="1508">
        <f t="shared" si="852"/>
        <v>0</v>
      </c>
      <c r="FD80" s="1509">
        <f t="shared" si="852"/>
        <v>0</v>
      </c>
      <c r="FE80" s="1508">
        <f t="shared" si="852"/>
        <v>0</v>
      </c>
      <c r="FF80" s="1508">
        <f t="shared" si="821"/>
        <v>0</v>
      </c>
      <c r="FG80" s="1508">
        <f t="shared" si="854"/>
        <v>0</v>
      </c>
      <c r="FH80" s="1508">
        <f t="shared" si="854"/>
        <v>0</v>
      </c>
      <c r="FI80" s="1508">
        <f t="shared" si="854"/>
        <v>0</v>
      </c>
      <c r="FJ80" s="1508">
        <f t="shared" si="854"/>
        <v>0</v>
      </c>
      <c r="FK80" s="1508">
        <f t="shared" si="854"/>
        <v>0</v>
      </c>
      <c r="FL80" s="1508">
        <f t="shared" si="854"/>
        <v>0</v>
      </c>
      <c r="FM80" s="1508">
        <f t="shared" si="854"/>
        <v>0</v>
      </c>
      <c r="FN80" s="1508">
        <f t="shared" si="854"/>
        <v>0</v>
      </c>
      <c r="FO80" s="1508">
        <f t="shared" si="854"/>
        <v>0</v>
      </c>
      <c r="FP80" s="1509">
        <f t="shared" si="854"/>
        <v>0</v>
      </c>
      <c r="FQ80" s="1508">
        <f t="shared" si="854"/>
        <v>0</v>
      </c>
      <c r="FR80" s="1508">
        <f t="shared" si="854"/>
        <v>0</v>
      </c>
      <c r="FS80" s="1508">
        <f t="shared" si="854"/>
        <v>0</v>
      </c>
      <c r="FT80" s="1508">
        <f t="shared" si="854"/>
        <v>0</v>
      </c>
      <c r="FU80" s="1508">
        <f t="shared" si="854"/>
        <v>0</v>
      </c>
      <c r="FV80" s="1508">
        <f t="shared" si="854"/>
        <v>0</v>
      </c>
      <c r="FW80" s="1508">
        <f t="shared" si="855"/>
        <v>0</v>
      </c>
      <c r="FX80" s="1508">
        <f t="shared" si="855"/>
        <v>0</v>
      </c>
      <c r="FY80" s="1508">
        <f t="shared" si="855"/>
        <v>0</v>
      </c>
      <c r="FZ80" s="1508">
        <f t="shared" si="855"/>
        <v>0</v>
      </c>
      <c r="GA80" s="1508">
        <f t="shared" si="855"/>
        <v>0</v>
      </c>
      <c r="GB80" s="1509">
        <f t="shared" si="855"/>
        <v>0</v>
      </c>
      <c r="GC80" s="1506"/>
      <c r="GD80" s="1458">
        <f t="shared" si="673"/>
        <v>1</v>
      </c>
      <c r="GE80" s="1510">
        <f t="shared" si="841"/>
        <v>0</v>
      </c>
      <c r="GF80" s="1511">
        <f t="shared" si="841"/>
        <v>0</v>
      </c>
      <c r="GG80" s="1511">
        <f t="shared" si="841"/>
        <v>0</v>
      </c>
      <c r="GH80" s="1511">
        <f t="shared" si="841"/>
        <v>0</v>
      </c>
      <c r="GI80" s="1511">
        <f t="shared" si="841"/>
        <v>0</v>
      </c>
      <c r="GJ80" s="1511">
        <f t="shared" si="841"/>
        <v>0</v>
      </c>
      <c r="GK80" s="1511">
        <f t="shared" si="841"/>
        <v>0</v>
      </c>
      <c r="GL80" s="1511">
        <f t="shared" si="841"/>
        <v>0</v>
      </c>
      <c r="GM80" s="1511">
        <f t="shared" si="841"/>
        <v>0</v>
      </c>
      <c r="GN80" s="1512">
        <f t="shared" si="841"/>
        <v>0</v>
      </c>
      <c r="GO80" s="1513">
        <f t="shared" si="674"/>
        <v>0</v>
      </c>
      <c r="GP80" s="1506"/>
      <c r="GQ80" s="1510">
        <f t="shared" si="838"/>
        <v>0</v>
      </c>
      <c r="GR80" s="1511">
        <f t="shared" si="837"/>
        <v>0</v>
      </c>
      <c r="GS80" s="1511">
        <f t="shared" si="837"/>
        <v>0</v>
      </c>
      <c r="GT80" s="1511">
        <f t="shared" si="837"/>
        <v>0</v>
      </c>
      <c r="GU80" s="1511">
        <f t="shared" si="837"/>
        <v>0</v>
      </c>
      <c r="GV80" s="1511">
        <f t="shared" si="837"/>
        <v>0</v>
      </c>
      <c r="GW80" s="1511">
        <f t="shared" si="837"/>
        <v>0</v>
      </c>
      <c r="GX80" s="1511">
        <f t="shared" si="837"/>
        <v>0</v>
      </c>
      <c r="GY80" s="1511">
        <f t="shared" si="837"/>
        <v>0</v>
      </c>
      <c r="GZ80" s="1512">
        <f t="shared" si="837"/>
        <v>0</v>
      </c>
      <c r="HA80" s="1513">
        <f t="shared" si="675"/>
        <v>0</v>
      </c>
      <c r="HB80" s="1506">
        <f t="shared" si="676"/>
        <v>1</v>
      </c>
      <c r="HC80" s="1506"/>
      <c r="HD80" s="1508">
        <f t="shared" si="677"/>
        <v>0</v>
      </c>
      <c r="HE80" s="1460">
        <f t="shared" si="678"/>
        <v>0</v>
      </c>
      <c r="HF80" s="1460">
        <f t="shared" si="679"/>
        <v>0</v>
      </c>
      <c r="HG80" s="1460">
        <f t="shared" si="680"/>
        <v>0</v>
      </c>
      <c r="HH80" s="1460">
        <f t="shared" si="681"/>
        <v>0</v>
      </c>
      <c r="HI80" s="1460">
        <f t="shared" si="682"/>
        <v>0</v>
      </c>
      <c r="HJ80" s="1460">
        <f t="shared" si="683"/>
        <v>0</v>
      </c>
      <c r="HK80" s="1460">
        <f t="shared" si="684"/>
        <v>0</v>
      </c>
      <c r="HL80" s="1460">
        <f t="shared" si="685"/>
        <v>0</v>
      </c>
      <c r="HM80" s="1460">
        <f t="shared" si="686"/>
        <v>0</v>
      </c>
      <c r="HN80" s="1460">
        <f t="shared" si="687"/>
        <v>0</v>
      </c>
      <c r="HO80" s="1460">
        <f t="shared" si="688"/>
        <v>0</v>
      </c>
      <c r="HP80" s="1460">
        <f t="shared" si="689"/>
        <v>0</v>
      </c>
      <c r="HQ80" s="1460">
        <f t="shared" si="690"/>
        <v>0</v>
      </c>
      <c r="HR80" s="1460">
        <f t="shared" si="691"/>
        <v>0</v>
      </c>
      <c r="HS80" s="1460">
        <f t="shared" si="692"/>
        <v>0</v>
      </c>
      <c r="HT80" s="1460">
        <f t="shared" si="693"/>
        <v>0</v>
      </c>
      <c r="HU80" s="1460">
        <f t="shared" si="694"/>
        <v>0</v>
      </c>
      <c r="HV80" s="1460">
        <f t="shared" si="695"/>
        <v>0</v>
      </c>
      <c r="HW80" s="1460">
        <f t="shared" si="696"/>
        <v>0</v>
      </c>
      <c r="HX80" s="1460">
        <f t="shared" si="697"/>
        <v>0</v>
      </c>
      <c r="HY80" s="1460">
        <f t="shared" si="698"/>
        <v>0</v>
      </c>
      <c r="HZ80" s="1460">
        <f t="shared" si="699"/>
        <v>0</v>
      </c>
      <c r="IA80" s="1460">
        <f t="shared" si="700"/>
        <v>0</v>
      </c>
      <c r="IB80" s="1460">
        <f t="shared" si="701"/>
        <v>0</v>
      </c>
      <c r="IC80" s="1460">
        <f t="shared" si="702"/>
        <v>0</v>
      </c>
      <c r="ID80" s="1460">
        <f t="shared" si="703"/>
        <v>0</v>
      </c>
      <c r="IE80" s="1460">
        <f t="shared" si="704"/>
        <v>0</v>
      </c>
      <c r="IF80" s="1460">
        <f t="shared" si="705"/>
        <v>0</v>
      </c>
      <c r="IG80" s="1460">
        <f t="shared" si="706"/>
        <v>0</v>
      </c>
      <c r="IH80" s="1460">
        <f t="shared" si="707"/>
        <v>0</v>
      </c>
      <c r="II80" s="1460">
        <f t="shared" si="708"/>
        <v>0</v>
      </c>
      <c r="IJ80" s="1460">
        <f t="shared" si="709"/>
        <v>0</v>
      </c>
      <c r="IK80" s="1460">
        <f t="shared" si="710"/>
        <v>0</v>
      </c>
      <c r="IL80" s="1460">
        <f t="shared" si="711"/>
        <v>0</v>
      </c>
      <c r="IM80" s="1460">
        <f t="shared" si="712"/>
        <v>0</v>
      </c>
      <c r="IN80" s="1460">
        <f t="shared" si="713"/>
        <v>0</v>
      </c>
      <c r="IO80" s="1460">
        <f t="shared" si="714"/>
        <v>0</v>
      </c>
      <c r="IP80" s="1460">
        <f t="shared" si="715"/>
        <v>0</v>
      </c>
      <c r="IQ80" s="1460">
        <f t="shared" si="716"/>
        <v>0</v>
      </c>
      <c r="IR80" s="1460">
        <f t="shared" si="717"/>
        <v>0</v>
      </c>
      <c r="IS80" s="1460">
        <f t="shared" si="718"/>
        <v>0</v>
      </c>
      <c r="IT80" s="1460">
        <f t="shared" si="719"/>
        <v>0</v>
      </c>
      <c r="IU80" s="1460">
        <f t="shared" si="720"/>
        <v>0</v>
      </c>
      <c r="IV80" s="1460">
        <f t="shared" si="721"/>
        <v>0</v>
      </c>
      <c r="IW80" s="1460">
        <f t="shared" si="722"/>
        <v>0</v>
      </c>
      <c r="IX80" s="1460">
        <f t="shared" si="723"/>
        <v>0</v>
      </c>
      <c r="IY80" s="1460">
        <f t="shared" si="724"/>
        <v>0</v>
      </c>
      <c r="IZ80" s="1460">
        <f t="shared" si="725"/>
        <v>0</v>
      </c>
      <c r="JA80" s="1460">
        <f t="shared" si="726"/>
        <v>0</v>
      </c>
      <c r="JB80" s="1460">
        <f t="shared" si="727"/>
        <v>0</v>
      </c>
      <c r="JC80" s="1460">
        <f t="shared" si="728"/>
        <v>0</v>
      </c>
      <c r="JD80" s="1460">
        <f t="shared" si="729"/>
        <v>0</v>
      </c>
      <c r="JE80" s="1460">
        <f t="shared" si="730"/>
        <v>0</v>
      </c>
      <c r="JF80" s="1460">
        <f t="shared" si="731"/>
        <v>0</v>
      </c>
      <c r="JG80" s="1460">
        <f t="shared" si="732"/>
        <v>0</v>
      </c>
      <c r="JH80" s="1460">
        <f t="shared" si="733"/>
        <v>0</v>
      </c>
      <c r="JI80" s="1460">
        <f t="shared" si="734"/>
        <v>0</v>
      </c>
      <c r="JJ80" s="1460">
        <f t="shared" si="735"/>
        <v>0</v>
      </c>
      <c r="JK80" s="1460">
        <f t="shared" si="736"/>
        <v>0</v>
      </c>
      <c r="JL80" s="1460">
        <f t="shared" si="737"/>
        <v>0</v>
      </c>
      <c r="JM80" s="1460">
        <f t="shared" si="738"/>
        <v>0</v>
      </c>
      <c r="JN80" s="1460">
        <f t="shared" si="739"/>
        <v>0</v>
      </c>
      <c r="JO80" s="1460">
        <f t="shared" si="740"/>
        <v>0</v>
      </c>
      <c r="JP80" s="1460">
        <f t="shared" si="741"/>
        <v>0</v>
      </c>
      <c r="JQ80" s="1460">
        <f t="shared" si="742"/>
        <v>0</v>
      </c>
      <c r="JR80" s="1460">
        <f t="shared" si="743"/>
        <v>0</v>
      </c>
      <c r="JS80" s="1460">
        <f t="shared" si="744"/>
        <v>0</v>
      </c>
      <c r="JT80" s="1460">
        <f t="shared" si="745"/>
        <v>0</v>
      </c>
      <c r="JU80" s="1460">
        <f t="shared" si="746"/>
        <v>0</v>
      </c>
      <c r="JV80" s="1460">
        <f t="shared" si="747"/>
        <v>0</v>
      </c>
      <c r="JW80" s="1460">
        <f t="shared" si="748"/>
        <v>0</v>
      </c>
      <c r="JX80" s="1460">
        <f t="shared" si="749"/>
        <v>0</v>
      </c>
      <c r="JY80" s="1460">
        <f t="shared" si="750"/>
        <v>0</v>
      </c>
      <c r="JZ80" s="1460">
        <f t="shared" si="751"/>
        <v>0</v>
      </c>
      <c r="KA80" s="1460">
        <f t="shared" si="752"/>
        <v>0</v>
      </c>
      <c r="KB80" s="1460">
        <f t="shared" si="753"/>
        <v>0</v>
      </c>
      <c r="KC80" s="1460">
        <f t="shared" si="754"/>
        <v>0</v>
      </c>
      <c r="KD80" s="1460">
        <f t="shared" si="755"/>
        <v>0</v>
      </c>
      <c r="KE80" s="1460">
        <f t="shared" si="756"/>
        <v>0</v>
      </c>
      <c r="KF80" s="1460">
        <f t="shared" si="757"/>
        <v>0</v>
      </c>
      <c r="KG80" s="1460">
        <f t="shared" si="758"/>
        <v>0</v>
      </c>
      <c r="KH80" s="1460">
        <f t="shared" si="759"/>
        <v>0</v>
      </c>
      <c r="KI80" s="1460">
        <f t="shared" si="760"/>
        <v>0</v>
      </c>
      <c r="KJ80" s="1460">
        <f t="shared" si="761"/>
        <v>0</v>
      </c>
      <c r="KK80" s="1460">
        <f t="shared" si="762"/>
        <v>0</v>
      </c>
      <c r="KL80" s="1460">
        <f t="shared" si="763"/>
        <v>0</v>
      </c>
      <c r="KM80" s="1460">
        <f t="shared" si="764"/>
        <v>0</v>
      </c>
      <c r="KN80" s="1460">
        <f t="shared" si="765"/>
        <v>0</v>
      </c>
      <c r="KO80" s="1460">
        <f t="shared" si="766"/>
        <v>0</v>
      </c>
      <c r="KP80" s="1460">
        <f t="shared" si="767"/>
        <v>0</v>
      </c>
      <c r="KQ80" s="1460">
        <f t="shared" si="768"/>
        <v>0</v>
      </c>
      <c r="KR80" s="1460">
        <f t="shared" si="769"/>
        <v>0</v>
      </c>
      <c r="KS80" s="1460">
        <f t="shared" si="770"/>
        <v>0</v>
      </c>
      <c r="KT80" s="1460">
        <f t="shared" si="771"/>
        <v>0</v>
      </c>
      <c r="KU80" s="1460">
        <f t="shared" si="772"/>
        <v>0</v>
      </c>
      <c r="KV80" s="1460">
        <f t="shared" si="773"/>
        <v>0</v>
      </c>
      <c r="KW80" s="1460">
        <f t="shared" si="774"/>
        <v>0</v>
      </c>
      <c r="KX80" s="1460">
        <f t="shared" si="775"/>
        <v>0</v>
      </c>
      <c r="KY80" s="1460">
        <f t="shared" si="776"/>
        <v>0</v>
      </c>
      <c r="KZ80" s="1460">
        <f t="shared" si="777"/>
        <v>0</v>
      </c>
      <c r="LA80" s="1460">
        <f t="shared" si="778"/>
        <v>0</v>
      </c>
      <c r="LB80" s="1460">
        <f t="shared" si="779"/>
        <v>0</v>
      </c>
      <c r="LC80" s="1460">
        <f t="shared" si="780"/>
        <v>0</v>
      </c>
      <c r="LD80" s="1460">
        <f t="shared" si="781"/>
        <v>0</v>
      </c>
      <c r="LE80" s="1460">
        <f t="shared" si="782"/>
        <v>0</v>
      </c>
      <c r="LF80" s="1460">
        <f t="shared" si="783"/>
        <v>0</v>
      </c>
      <c r="LG80" s="1460">
        <f t="shared" si="784"/>
        <v>0</v>
      </c>
      <c r="LH80" s="1460">
        <f t="shared" si="785"/>
        <v>0</v>
      </c>
      <c r="LI80" s="1460">
        <f t="shared" si="786"/>
        <v>0</v>
      </c>
      <c r="LJ80" s="1460">
        <f t="shared" si="787"/>
        <v>0</v>
      </c>
      <c r="LK80" s="1460">
        <f t="shared" si="788"/>
        <v>0</v>
      </c>
      <c r="LL80" s="1460">
        <f t="shared" si="789"/>
        <v>0</v>
      </c>
      <c r="LM80" s="1460">
        <f t="shared" si="790"/>
        <v>0</v>
      </c>
      <c r="LN80" s="1460">
        <f t="shared" si="791"/>
        <v>0</v>
      </c>
      <c r="LO80" s="1460">
        <f t="shared" si="792"/>
        <v>0</v>
      </c>
      <c r="LP80" s="1460">
        <f t="shared" si="793"/>
        <v>0</v>
      </c>
      <c r="LQ80" s="1460">
        <f t="shared" si="794"/>
        <v>0</v>
      </c>
      <c r="LR80" s="1460">
        <f t="shared" si="795"/>
        <v>0</v>
      </c>
      <c r="LS80" s="1460">
        <f t="shared" si="796"/>
        <v>0</v>
      </c>
      <c r="LW80" s="1467">
        <f t="shared" si="797"/>
        <v>0</v>
      </c>
      <c r="LX80" s="1467">
        <f t="shared" si="798"/>
        <v>0</v>
      </c>
      <c r="LY80" s="1467">
        <f t="shared" si="799"/>
        <v>0</v>
      </c>
      <c r="LZ80" s="1467">
        <f t="shared" si="800"/>
        <v>0</v>
      </c>
      <c r="MA80" s="1506"/>
      <c r="MB80" s="1460">
        <f t="shared" si="801"/>
        <v>0</v>
      </c>
      <c r="MC80" s="1460">
        <f t="shared" si="859"/>
        <v>0</v>
      </c>
      <c r="MD80" s="1460">
        <f t="shared" si="859"/>
        <v>0</v>
      </c>
      <c r="ME80" s="1460">
        <f t="shared" si="859"/>
        <v>0</v>
      </c>
      <c r="MF80" s="1460">
        <f t="shared" si="859"/>
        <v>0</v>
      </c>
      <c r="MG80" s="1460">
        <f t="shared" si="859"/>
        <v>0</v>
      </c>
      <c r="MH80" s="1460">
        <f t="shared" si="859"/>
        <v>0</v>
      </c>
      <c r="MI80" s="1460">
        <f t="shared" si="859"/>
        <v>0</v>
      </c>
      <c r="MJ80" s="1460">
        <f t="shared" si="859"/>
        <v>0</v>
      </c>
      <c r="MK80" s="1460">
        <f t="shared" si="859"/>
        <v>0</v>
      </c>
      <c r="ML80" s="1460">
        <f t="shared" si="859"/>
        <v>0</v>
      </c>
      <c r="MM80" s="1460">
        <f t="shared" si="859"/>
        <v>0</v>
      </c>
      <c r="MN80" s="1460">
        <f t="shared" si="859"/>
        <v>0</v>
      </c>
      <c r="MO80" s="1460">
        <f t="shared" si="859"/>
        <v>0</v>
      </c>
      <c r="MP80" s="1460">
        <f t="shared" si="859"/>
        <v>0</v>
      </c>
      <c r="MQ80" s="1460">
        <f t="shared" si="859"/>
        <v>0</v>
      </c>
      <c r="MR80" s="1460">
        <f t="shared" si="859"/>
        <v>0</v>
      </c>
      <c r="MS80" s="1460">
        <f t="shared" si="845"/>
        <v>0</v>
      </c>
      <c r="MT80" s="1460">
        <f t="shared" si="845"/>
        <v>0</v>
      </c>
      <c r="MU80" s="1460">
        <f t="shared" si="845"/>
        <v>0</v>
      </c>
      <c r="MV80" s="1460">
        <f t="shared" si="845"/>
        <v>0</v>
      </c>
      <c r="MW80" s="1460">
        <f t="shared" si="845"/>
        <v>0</v>
      </c>
      <c r="MX80" s="1460">
        <f t="shared" si="845"/>
        <v>0</v>
      </c>
      <c r="MY80" s="1460">
        <f t="shared" si="845"/>
        <v>0</v>
      </c>
      <c r="MZ80" s="1460">
        <f t="shared" si="845"/>
        <v>0</v>
      </c>
      <c r="NA80" s="1460">
        <f t="shared" si="845"/>
        <v>0</v>
      </c>
      <c r="NB80" s="1460">
        <f t="shared" si="845"/>
        <v>0</v>
      </c>
      <c r="NC80" s="1460">
        <f t="shared" si="845"/>
        <v>0</v>
      </c>
      <c r="ND80" s="1460">
        <f t="shared" si="845"/>
        <v>0</v>
      </c>
      <c r="NE80" s="1460">
        <f t="shared" si="845"/>
        <v>0</v>
      </c>
      <c r="NF80" s="1460">
        <f t="shared" si="845"/>
        <v>0</v>
      </c>
      <c r="NG80" s="1460">
        <f t="shared" si="845"/>
        <v>0</v>
      </c>
      <c r="NH80" s="1460">
        <f t="shared" si="845"/>
        <v>0</v>
      </c>
      <c r="NI80" s="1460">
        <f t="shared" si="846"/>
        <v>0</v>
      </c>
      <c r="NJ80" s="1460">
        <f t="shared" si="846"/>
        <v>0</v>
      </c>
      <c r="NK80" s="1460">
        <f t="shared" si="846"/>
        <v>0</v>
      </c>
      <c r="NL80" s="1460">
        <f t="shared" si="846"/>
        <v>0</v>
      </c>
      <c r="NM80" s="1460">
        <f t="shared" si="846"/>
        <v>0</v>
      </c>
      <c r="NN80" s="1460">
        <f t="shared" si="846"/>
        <v>0</v>
      </c>
      <c r="NO80" s="1460">
        <f t="shared" si="846"/>
        <v>0</v>
      </c>
      <c r="NP80" s="1460">
        <f t="shared" si="846"/>
        <v>0</v>
      </c>
      <c r="NQ80" s="1460">
        <f t="shared" si="846"/>
        <v>0</v>
      </c>
      <c r="NR80" s="1460">
        <f t="shared" si="846"/>
        <v>0</v>
      </c>
      <c r="NS80" s="1460">
        <f t="shared" si="846"/>
        <v>0</v>
      </c>
      <c r="NT80" s="1460">
        <f t="shared" si="846"/>
        <v>0</v>
      </c>
      <c r="NU80" s="1460">
        <f t="shared" si="846"/>
        <v>0</v>
      </c>
      <c r="NV80" s="1460">
        <f t="shared" si="846"/>
        <v>0</v>
      </c>
      <c r="NW80" s="1460">
        <f t="shared" si="846"/>
        <v>0</v>
      </c>
      <c r="NX80" s="1460">
        <f t="shared" si="846"/>
        <v>0</v>
      </c>
      <c r="NY80" s="1460">
        <f t="shared" si="847"/>
        <v>0</v>
      </c>
      <c r="NZ80" s="1460">
        <f t="shared" si="847"/>
        <v>0</v>
      </c>
      <c r="OA80" s="1460">
        <f t="shared" si="847"/>
        <v>0</v>
      </c>
      <c r="OB80" s="1460">
        <f t="shared" si="847"/>
        <v>0</v>
      </c>
      <c r="OC80" s="1460">
        <f t="shared" si="847"/>
        <v>0</v>
      </c>
      <c r="OD80" s="1460">
        <f t="shared" si="847"/>
        <v>0</v>
      </c>
      <c r="OE80" s="1460">
        <f t="shared" si="847"/>
        <v>0</v>
      </c>
      <c r="OF80" s="1460">
        <f t="shared" si="847"/>
        <v>0</v>
      </c>
      <c r="OG80" s="1460">
        <f t="shared" si="847"/>
        <v>0</v>
      </c>
      <c r="OH80" s="1460">
        <f t="shared" si="847"/>
        <v>0</v>
      </c>
      <c r="OI80" s="1460">
        <f t="shared" si="847"/>
        <v>0</v>
      </c>
      <c r="OJ80" s="1460">
        <f t="shared" si="847"/>
        <v>0</v>
      </c>
      <c r="OK80" s="1460">
        <f t="shared" si="847"/>
        <v>0</v>
      </c>
      <c r="OL80" s="1460">
        <f t="shared" si="847"/>
        <v>0</v>
      </c>
      <c r="OM80" s="1460">
        <f t="shared" si="847"/>
        <v>0</v>
      </c>
      <c r="ON80" s="1460">
        <f t="shared" si="847"/>
        <v>0</v>
      </c>
      <c r="OO80" s="1460">
        <f t="shared" si="813"/>
        <v>0</v>
      </c>
      <c r="OP80" s="1460">
        <f t="shared" si="842"/>
        <v>0</v>
      </c>
      <c r="OQ80" s="1460">
        <f t="shared" si="842"/>
        <v>0</v>
      </c>
      <c r="OR80" s="1460">
        <f t="shared" si="842"/>
        <v>0</v>
      </c>
      <c r="OS80" s="1460">
        <f t="shared" si="842"/>
        <v>0</v>
      </c>
      <c r="OT80" s="1460">
        <f t="shared" si="842"/>
        <v>0</v>
      </c>
      <c r="OU80" s="1460">
        <f t="shared" si="842"/>
        <v>0</v>
      </c>
      <c r="OV80" s="1460">
        <f t="shared" si="842"/>
        <v>0</v>
      </c>
      <c r="OW80" s="1460">
        <f t="shared" si="842"/>
        <v>0</v>
      </c>
      <c r="OX80" s="1460">
        <f t="shared" si="842"/>
        <v>0</v>
      </c>
      <c r="OY80" s="1460">
        <f t="shared" si="842"/>
        <v>0</v>
      </c>
      <c r="OZ80" s="1460">
        <f t="shared" si="842"/>
        <v>0</v>
      </c>
      <c r="PA80" s="1460">
        <f t="shared" si="842"/>
        <v>0</v>
      </c>
      <c r="PB80" s="1460">
        <f t="shared" si="842"/>
        <v>0</v>
      </c>
      <c r="PC80" s="1460">
        <f t="shared" si="842"/>
        <v>0</v>
      </c>
      <c r="PD80" s="1460">
        <f t="shared" si="842"/>
        <v>0</v>
      </c>
      <c r="PE80" s="1460">
        <f t="shared" si="842"/>
        <v>0</v>
      </c>
      <c r="PF80" s="1460">
        <f t="shared" si="843"/>
        <v>0</v>
      </c>
      <c r="PG80" s="1460">
        <f t="shared" si="843"/>
        <v>0</v>
      </c>
      <c r="PH80" s="1460">
        <f t="shared" si="843"/>
        <v>0</v>
      </c>
      <c r="PI80" s="1460">
        <f t="shared" si="843"/>
        <v>0</v>
      </c>
      <c r="PJ80" s="1460">
        <f t="shared" si="843"/>
        <v>0</v>
      </c>
      <c r="PK80" s="1460">
        <f t="shared" si="843"/>
        <v>0</v>
      </c>
      <c r="PL80" s="1460">
        <f t="shared" si="843"/>
        <v>0</v>
      </c>
      <c r="PM80" s="1460">
        <f t="shared" si="843"/>
        <v>0</v>
      </c>
      <c r="PN80" s="1460">
        <f t="shared" si="843"/>
        <v>0</v>
      </c>
      <c r="PO80" s="1460">
        <f t="shared" si="843"/>
        <v>0</v>
      </c>
      <c r="PP80" s="1460">
        <f t="shared" si="843"/>
        <v>0</v>
      </c>
      <c r="PQ80" s="1460">
        <f t="shared" si="843"/>
        <v>0</v>
      </c>
      <c r="PR80" s="1460">
        <f t="shared" si="843"/>
        <v>0</v>
      </c>
      <c r="PS80" s="1460">
        <f t="shared" si="843"/>
        <v>0</v>
      </c>
      <c r="PT80" s="1460">
        <f t="shared" si="843"/>
        <v>0</v>
      </c>
      <c r="PU80" s="1460">
        <f t="shared" si="843"/>
        <v>0</v>
      </c>
      <c r="PV80" s="1460">
        <f t="shared" si="844"/>
        <v>0</v>
      </c>
      <c r="PW80" s="1460">
        <f t="shared" si="844"/>
        <v>0</v>
      </c>
      <c r="PX80" s="1460">
        <f t="shared" si="844"/>
        <v>0</v>
      </c>
      <c r="PY80" s="1460">
        <f t="shared" si="844"/>
        <v>0</v>
      </c>
      <c r="PZ80" s="1460">
        <f t="shared" si="844"/>
        <v>0</v>
      </c>
      <c r="QA80" s="1460">
        <f t="shared" si="844"/>
        <v>0</v>
      </c>
      <c r="QB80" s="1460">
        <f t="shared" si="844"/>
        <v>0</v>
      </c>
      <c r="QC80" s="1460">
        <f t="shared" si="844"/>
        <v>0</v>
      </c>
      <c r="QD80" s="1460">
        <f t="shared" si="844"/>
        <v>0</v>
      </c>
      <c r="QE80" s="1460">
        <f t="shared" si="844"/>
        <v>0</v>
      </c>
      <c r="QF80" s="1460">
        <f t="shared" si="844"/>
        <v>0</v>
      </c>
      <c r="QG80" s="1460">
        <f t="shared" si="844"/>
        <v>0</v>
      </c>
      <c r="QH80" s="1460">
        <f t="shared" si="844"/>
        <v>0</v>
      </c>
      <c r="QI80" s="1460">
        <f t="shared" si="844"/>
        <v>0</v>
      </c>
      <c r="QJ80" s="1460">
        <f t="shared" si="844"/>
        <v>0</v>
      </c>
      <c r="QK80" s="1460">
        <f t="shared" si="844"/>
        <v>0</v>
      </c>
      <c r="QL80" s="1460">
        <f t="shared" si="856"/>
        <v>0</v>
      </c>
      <c r="QM80" s="1460">
        <f t="shared" si="856"/>
        <v>0</v>
      </c>
      <c r="QN80" s="1460">
        <f t="shared" si="856"/>
        <v>0</v>
      </c>
      <c r="QO80" s="1460">
        <f t="shared" si="856"/>
        <v>0</v>
      </c>
      <c r="QP80" s="1460">
        <f t="shared" si="856"/>
        <v>0</v>
      </c>
      <c r="QQ80" s="1460">
        <f t="shared" si="856"/>
        <v>0</v>
      </c>
    </row>
    <row r="81" spans="1:459" s="1466" customFormat="1" ht="22.5" customHeight="1">
      <c r="A81" s="1468"/>
      <c r="B81" s="1469"/>
      <c r="C81" s="1469"/>
      <c r="D81" s="1470"/>
      <c r="E81" s="1471"/>
      <c r="F81" s="1472"/>
      <c r="G81" s="1472"/>
      <c r="H81" s="1473">
        <f t="shared" si="639"/>
        <v>0</v>
      </c>
      <c r="I81" s="1474">
        <v>0</v>
      </c>
      <c r="J81" s="1475">
        <f t="shared" si="437"/>
        <v>0</v>
      </c>
      <c r="K81" s="1476">
        <v>0</v>
      </c>
      <c r="L81" s="1477">
        <f t="shared" si="640"/>
        <v>0</v>
      </c>
      <c r="M81" s="1477">
        <f t="shared" si="641"/>
        <v>0</v>
      </c>
      <c r="N81" s="1478"/>
      <c r="O81" s="1479">
        <v>0</v>
      </c>
      <c r="P81" s="1480">
        <v>0</v>
      </c>
      <c r="Q81" s="1828">
        <v>0</v>
      </c>
      <c r="R81" s="1831">
        <f t="shared" si="642"/>
        <v>0</v>
      </c>
      <c r="S81" s="1481">
        <f>IF(AND(SUM(O81:Q81)=0,N81="NNN"),MIN('Operating History and Pro Forma'!$M$33,'Operating History and Pro Forma'!$T$15)*D81,SUM(O81:Q81)*D81)</f>
        <v>0</v>
      </c>
      <c r="T81" s="1482">
        <f t="shared" si="643"/>
        <v>0</v>
      </c>
      <c r="U81" s="1483">
        <f t="shared" si="644"/>
        <v>0</v>
      </c>
      <c r="V81" s="1480"/>
      <c r="W81" s="1514"/>
      <c r="X81" s="1486" t="str">
        <f t="shared" si="645"/>
        <v/>
      </c>
      <c r="Y81" s="1487">
        <f t="shared" si="646"/>
        <v>0</v>
      </c>
      <c r="Z81" s="1488"/>
      <c r="AA81" s="1488"/>
      <c r="AB81" s="1488"/>
      <c r="AC81" s="1488"/>
      <c r="AD81" s="1489">
        <f t="shared" si="647"/>
        <v>0</v>
      </c>
      <c r="AE81" s="1490" t="str">
        <f t="shared" si="648"/>
        <v/>
      </c>
      <c r="AF81" s="1491">
        <f t="shared" si="649"/>
        <v>0</v>
      </c>
      <c r="AG81" s="1492">
        <f t="shared" si="650"/>
        <v>0</v>
      </c>
      <c r="AH81" s="1493">
        <f t="shared" si="853"/>
        <v>0</v>
      </c>
      <c r="AI81" s="1493">
        <f t="shared" si="853"/>
        <v>0</v>
      </c>
      <c r="AJ81" s="1494">
        <f t="shared" si="853"/>
        <v>0</v>
      </c>
      <c r="AK81" s="1494">
        <f t="shared" si="853"/>
        <v>0</v>
      </c>
      <c r="AL81" s="1495">
        <f t="shared" si="853"/>
        <v>0</v>
      </c>
      <c r="AM81" s="1496">
        <f t="shared" si="853"/>
        <v>0</v>
      </c>
      <c r="AN81" s="1497">
        <f t="shared" si="399"/>
        <v>0</v>
      </c>
      <c r="AO81" s="1498">
        <f t="shared" si="860"/>
        <v>0</v>
      </c>
      <c r="AP81" s="1499">
        <f t="shared" si="651"/>
        <v>0</v>
      </c>
      <c r="AQ81" s="1500">
        <f t="shared" si="652"/>
        <v>0</v>
      </c>
      <c r="AR81" s="1501">
        <f t="shared" si="653"/>
        <v>0</v>
      </c>
      <c r="AS81" s="1498">
        <f t="shared" si="857"/>
        <v>0</v>
      </c>
      <c r="AT81" s="1501">
        <f t="shared" si="654"/>
        <v>0</v>
      </c>
      <c r="AU81" s="1498">
        <f t="shared" si="655"/>
        <v>1</v>
      </c>
      <c r="AV81" s="1498">
        <f t="shared" si="656"/>
        <v>2</v>
      </c>
      <c r="AW81" s="1499">
        <f t="shared" si="657"/>
        <v>0</v>
      </c>
      <c r="AX81" s="1502">
        <f t="shared" si="658"/>
        <v>0</v>
      </c>
      <c r="AY81" s="1503">
        <f t="shared" si="659"/>
        <v>0</v>
      </c>
      <c r="AZ81" s="1498">
        <f t="shared" si="660"/>
        <v>2</v>
      </c>
      <c r="BA81" s="1498">
        <f t="shared" si="661"/>
        <v>3</v>
      </c>
      <c r="BB81" s="1499">
        <f t="shared" si="662"/>
        <v>0</v>
      </c>
      <c r="BC81" s="1502">
        <f t="shared" si="663"/>
        <v>0</v>
      </c>
      <c r="BD81" s="1503">
        <f t="shared" si="664"/>
        <v>0</v>
      </c>
      <c r="BE81" s="1498">
        <f t="shared" si="665"/>
        <v>3</v>
      </c>
      <c r="BF81" s="1498">
        <f t="shared" si="666"/>
        <v>4</v>
      </c>
      <c r="BG81" s="1499">
        <f t="shared" si="667"/>
        <v>0</v>
      </c>
      <c r="BH81" s="1502">
        <f t="shared" si="668"/>
        <v>0</v>
      </c>
      <c r="BI81" s="1502">
        <f t="shared" si="669"/>
        <v>0</v>
      </c>
      <c r="BJ81" s="1504">
        <f t="shared" si="670"/>
        <v>1900</v>
      </c>
      <c r="BK81" s="1505" t="str">
        <f t="shared" si="671"/>
        <v/>
      </c>
      <c r="BL81" s="1506"/>
      <c r="BM81" s="1507">
        <f t="shared" si="672"/>
        <v>0</v>
      </c>
      <c r="BN81" s="1508">
        <f t="shared" si="858"/>
        <v>0</v>
      </c>
      <c r="BO81" s="1508">
        <f t="shared" si="858"/>
        <v>0</v>
      </c>
      <c r="BP81" s="1508">
        <f t="shared" si="858"/>
        <v>0</v>
      </c>
      <c r="BQ81" s="1508">
        <f t="shared" si="858"/>
        <v>0</v>
      </c>
      <c r="BR81" s="1508">
        <f t="shared" si="858"/>
        <v>0</v>
      </c>
      <c r="BS81" s="1508">
        <f t="shared" si="858"/>
        <v>0</v>
      </c>
      <c r="BT81" s="1508">
        <f t="shared" si="858"/>
        <v>0</v>
      </c>
      <c r="BU81" s="1508">
        <f t="shared" si="858"/>
        <v>0</v>
      </c>
      <c r="BV81" s="1508">
        <f t="shared" si="858"/>
        <v>0</v>
      </c>
      <c r="BW81" s="1508">
        <f t="shared" si="858"/>
        <v>0</v>
      </c>
      <c r="BX81" s="1508">
        <f t="shared" si="858"/>
        <v>0</v>
      </c>
      <c r="BY81" s="1507">
        <f t="shared" si="858"/>
        <v>0</v>
      </c>
      <c r="BZ81" s="1508">
        <f t="shared" si="858"/>
        <v>0</v>
      </c>
      <c r="CA81" s="1508">
        <f t="shared" si="858"/>
        <v>0</v>
      </c>
      <c r="CB81" s="1508">
        <f t="shared" si="858"/>
        <v>0</v>
      </c>
      <c r="CC81" s="1508">
        <f t="shared" si="858"/>
        <v>0</v>
      </c>
      <c r="CD81" s="1508">
        <f t="shared" si="848"/>
        <v>0</v>
      </c>
      <c r="CE81" s="1508">
        <f t="shared" si="848"/>
        <v>0</v>
      </c>
      <c r="CF81" s="1508">
        <f t="shared" si="848"/>
        <v>0</v>
      </c>
      <c r="CG81" s="1508">
        <f t="shared" si="848"/>
        <v>0</v>
      </c>
      <c r="CH81" s="1508">
        <f t="shared" si="848"/>
        <v>0</v>
      </c>
      <c r="CI81" s="1508">
        <f t="shared" si="848"/>
        <v>0</v>
      </c>
      <c r="CJ81" s="1509">
        <f t="shared" si="848"/>
        <v>0</v>
      </c>
      <c r="CK81" s="1507">
        <f t="shared" si="848"/>
        <v>0</v>
      </c>
      <c r="CL81" s="1508">
        <f t="shared" si="848"/>
        <v>0</v>
      </c>
      <c r="CM81" s="1508">
        <f t="shared" si="848"/>
        <v>0</v>
      </c>
      <c r="CN81" s="1508">
        <f t="shared" si="848"/>
        <v>0</v>
      </c>
      <c r="CO81" s="1508">
        <f t="shared" si="848"/>
        <v>0</v>
      </c>
      <c r="CP81" s="1508">
        <f t="shared" si="848"/>
        <v>0</v>
      </c>
      <c r="CQ81" s="1508">
        <f t="shared" si="848"/>
        <v>0</v>
      </c>
      <c r="CR81" s="1508">
        <f t="shared" si="848"/>
        <v>0</v>
      </c>
      <c r="CS81" s="1508">
        <f t="shared" si="848"/>
        <v>0</v>
      </c>
      <c r="CT81" s="1508">
        <f t="shared" si="849"/>
        <v>0</v>
      </c>
      <c r="CU81" s="1508">
        <f t="shared" si="849"/>
        <v>0</v>
      </c>
      <c r="CV81" s="1509">
        <f t="shared" si="849"/>
        <v>0</v>
      </c>
      <c r="CW81" s="1508">
        <f t="shared" si="849"/>
        <v>0</v>
      </c>
      <c r="CX81" s="1508">
        <f t="shared" si="849"/>
        <v>0</v>
      </c>
      <c r="CY81" s="1508">
        <f t="shared" si="849"/>
        <v>0</v>
      </c>
      <c r="CZ81" s="1508">
        <f t="shared" si="849"/>
        <v>0</v>
      </c>
      <c r="DA81" s="1508">
        <f t="shared" si="849"/>
        <v>0</v>
      </c>
      <c r="DB81" s="1508">
        <f t="shared" si="849"/>
        <v>0</v>
      </c>
      <c r="DC81" s="1508">
        <f t="shared" si="849"/>
        <v>0</v>
      </c>
      <c r="DD81" s="1508">
        <f t="shared" si="849"/>
        <v>0</v>
      </c>
      <c r="DE81" s="1508">
        <f t="shared" si="849"/>
        <v>0</v>
      </c>
      <c r="DF81" s="1508">
        <f t="shared" si="849"/>
        <v>0</v>
      </c>
      <c r="DG81" s="1508">
        <f t="shared" si="849"/>
        <v>0</v>
      </c>
      <c r="DH81" s="1509">
        <f t="shared" si="849"/>
        <v>0</v>
      </c>
      <c r="DI81" s="1508">
        <f t="shared" si="849"/>
        <v>0</v>
      </c>
      <c r="DJ81" s="1508">
        <f t="shared" si="850"/>
        <v>0</v>
      </c>
      <c r="DK81" s="1508">
        <f t="shared" si="850"/>
        <v>0</v>
      </c>
      <c r="DL81" s="1508">
        <f t="shared" si="850"/>
        <v>0</v>
      </c>
      <c r="DM81" s="1508">
        <f t="shared" si="850"/>
        <v>0</v>
      </c>
      <c r="DN81" s="1508">
        <f t="shared" si="850"/>
        <v>0</v>
      </c>
      <c r="DO81" s="1508">
        <f t="shared" si="850"/>
        <v>0</v>
      </c>
      <c r="DP81" s="1508">
        <f t="shared" si="850"/>
        <v>0</v>
      </c>
      <c r="DQ81" s="1508">
        <f t="shared" si="850"/>
        <v>0</v>
      </c>
      <c r="DR81" s="1508">
        <f t="shared" si="850"/>
        <v>0</v>
      </c>
      <c r="DS81" s="1508">
        <f t="shared" si="850"/>
        <v>0</v>
      </c>
      <c r="DT81" s="1509">
        <f t="shared" si="850"/>
        <v>0</v>
      </c>
      <c r="DU81" s="1507">
        <f t="shared" si="850"/>
        <v>0</v>
      </c>
      <c r="DV81" s="1508">
        <f t="shared" si="850"/>
        <v>0</v>
      </c>
      <c r="DW81" s="1508">
        <f t="shared" si="850"/>
        <v>0</v>
      </c>
      <c r="DX81" s="1508">
        <f t="shared" si="850"/>
        <v>0</v>
      </c>
      <c r="DY81" s="1508">
        <f t="shared" si="850"/>
        <v>0</v>
      </c>
      <c r="DZ81" s="1508">
        <f t="shared" si="851"/>
        <v>0</v>
      </c>
      <c r="EA81" s="1508">
        <f t="shared" si="851"/>
        <v>0</v>
      </c>
      <c r="EB81" s="1508">
        <f t="shared" si="851"/>
        <v>0</v>
      </c>
      <c r="EC81" s="1508">
        <f t="shared" si="851"/>
        <v>0</v>
      </c>
      <c r="ED81" s="1508">
        <f t="shared" si="851"/>
        <v>0</v>
      </c>
      <c r="EE81" s="1508">
        <f t="shared" si="851"/>
        <v>0</v>
      </c>
      <c r="EF81" s="1508">
        <f t="shared" si="851"/>
        <v>0</v>
      </c>
      <c r="EG81" s="1507">
        <f t="shared" si="851"/>
        <v>0</v>
      </c>
      <c r="EH81" s="1508">
        <f t="shared" si="851"/>
        <v>0</v>
      </c>
      <c r="EI81" s="1508">
        <f t="shared" si="851"/>
        <v>0</v>
      </c>
      <c r="EJ81" s="1508">
        <f t="shared" si="851"/>
        <v>0</v>
      </c>
      <c r="EK81" s="1508">
        <f t="shared" si="851"/>
        <v>0</v>
      </c>
      <c r="EL81" s="1508">
        <f t="shared" si="851"/>
        <v>0</v>
      </c>
      <c r="EM81" s="1508">
        <f t="shared" si="851"/>
        <v>0</v>
      </c>
      <c r="EN81" s="1508">
        <f t="shared" si="851"/>
        <v>0</v>
      </c>
      <c r="EO81" s="1508">
        <f t="shared" si="851"/>
        <v>0</v>
      </c>
      <c r="EP81" s="1508">
        <f t="shared" si="852"/>
        <v>0</v>
      </c>
      <c r="EQ81" s="1508">
        <f t="shared" si="852"/>
        <v>0</v>
      </c>
      <c r="ER81" s="1509">
        <f t="shared" si="852"/>
        <v>0</v>
      </c>
      <c r="ES81" s="1507">
        <f t="shared" si="852"/>
        <v>0</v>
      </c>
      <c r="ET81" s="1508">
        <f t="shared" si="852"/>
        <v>0</v>
      </c>
      <c r="EU81" s="1508">
        <f t="shared" si="852"/>
        <v>0</v>
      </c>
      <c r="EV81" s="1508">
        <f t="shared" si="852"/>
        <v>0</v>
      </c>
      <c r="EW81" s="1508">
        <f t="shared" si="852"/>
        <v>0</v>
      </c>
      <c r="EX81" s="1508">
        <f t="shared" si="852"/>
        <v>0</v>
      </c>
      <c r="EY81" s="1508">
        <f t="shared" si="852"/>
        <v>0</v>
      </c>
      <c r="EZ81" s="1508">
        <f t="shared" si="852"/>
        <v>0</v>
      </c>
      <c r="FA81" s="1508">
        <f t="shared" si="852"/>
        <v>0</v>
      </c>
      <c r="FB81" s="1508">
        <f t="shared" si="852"/>
        <v>0</v>
      </c>
      <c r="FC81" s="1508">
        <f t="shared" si="852"/>
        <v>0</v>
      </c>
      <c r="FD81" s="1509">
        <f t="shared" si="852"/>
        <v>0</v>
      </c>
      <c r="FE81" s="1508">
        <f t="shared" si="852"/>
        <v>0</v>
      </c>
      <c r="FF81" s="1508">
        <f t="shared" si="821"/>
        <v>0</v>
      </c>
      <c r="FG81" s="1508">
        <f t="shared" si="854"/>
        <v>0</v>
      </c>
      <c r="FH81" s="1508">
        <f t="shared" si="854"/>
        <v>0</v>
      </c>
      <c r="FI81" s="1508">
        <f t="shared" si="854"/>
        <v>0</v>
      </c>
      <c r="FJ81" s="1508">
        <f t="shared" si="854"/>
        <v>0</v>
      </c>
      <c r="FK81" s="1508">
        <f t="shared" si="854"/>
        <v>0</v>
      </c>
      <c r="FL81" s="1508">
        <f t="shared" si="854"/>
        <v>0</v>
      </c>
      <c r="FM81" s="1508">
        <f t="shared" si="854"/>
        <v>0</v>
      </c>
      <c r="FN81" s="1508">
        <f t="shared" si="854"/>
        <v>0</v>
      </c>
      <c r="FO81" s="1508">
        <f t="shared" si="854"/>
        <v>0</v>
      </c>
      <c r="FP81" s="1509">
        <f t="shared" si="854"/>
        <v>0</v>
      </c>
      <c r="FQ81" s="1508">
        <f t="shared" si="854"/>
        <v>0</v>
      </c>
      <c r="FR81" s="1508">
        <f t="shared" si="854"/>
        <v>0</v>
      </c>
      <c r="FS81" s="1508">
        <f t="shared" si="854"/>
        <v>0</v>
      </c>
      <c r="FT81" s="1508">
        <f t="shared" si="854"/>
        <v>0</v>
      </c>
      <c r="FU81" s="1508">
        <f t="shared" si="854"/>
        <v>0</v>
      </c>
      <c r="FV81" s="1508">
        <f t="shared" si="854"/>
        <v>0</v>
      </c>
      <c r="FW81" s="1508">
        <f t="shared" si="855"/>
        <v>0</v>
      </c>
      <c r="FX81" s="1508">
        <f t="shared" si="855"/>
        <v>0</v>
      </c>
      <c r="FY81" s="1508">
        <f t="shared" si="855"/>
        <v>0</v>
      </c>
      <c r="FZ81" s="1508">
        <f t="shared" si="855"/>
        <v>0</v>
      </c>
      <c r="GA81" s="1508">
        <f t="shared" si="855"/>
        <v>0</v>
      </c>
      <c r="GB81" s="1509">
        <f t="shared" si="855"/>
        <v>0</v>
      </c>
      <c r="GC81" s="1506"/>
      <c r="GD81" s="1458">
        <f t="shared" si="673"/>
        <v>1</v>
      </c>
      <c r="GE81" s="1510">
        <f t="shared" si="841"/>
        <v>0</v>
      </c>
      <c r="GF81" s="1511">
        <f t="shared" si="841"/>
        <v>0</v>
      </c>
      <c r="GG81" s="1511">
        <f t="shared" si="841"/>
        <v>0</v>
      </c>
      <c r="GH81" s="1511">
        <f t="shared" si="841"/>
        <v>0</v>
      </c>
      <c r="GI81" s="1511">
        <f t="shared" si="841"/>
        <v>0</v>
      </c>
      <c r="GJ81" s="1511">
        <f t="shared" si="841"/>
        <v>0</v>
      </c>
      <c r="GK81" s="1511">
        <f t="shared" si="841"/>
        <v>0</v>
      </c>
      <c r="GL81" s="1511">
        <f t="shared" si="841"/>
        <v>0</v>
      </c>
      <c r="GM81" s="1511">
        <f t="shared" si="841"/>
        <v>0</v>
      </c>
      <c r="GN81" s="1512">
        <f t="shared" si="841"/>
        <v>0</v>
      </c>
      <c r="GO81" s="1513">
        <f t="shared" si="674"/>
        <v>0</v>
      </c>
      <c r="GP81" s="1506"/>
      <c r="GQ81" s="1510">
        <f t="shared" si="838"/>
        <v>0</v>
      </c>
      <c r="GR81" s="1511">
        <f t="shared" si="837"/>
        <v>0</v>
      </c>
      <c r="GS81" s="1511">
        <f t="shared" si="837"/>
        <v>0</v>
      </c>
      <c r="GT81" s="1511">
        <f t="shared" si="837"/>
        <v>0</v>
      </c>
      <c r="GU81" s="1511">
        <f t="shared" si="837"/>
        <v>0</v>
      </c>
      <c r="GV81" s="1511">
        <f t="shared" si="837"/>
        <v>0</v>
      </c>
      <c r="GW81" s="1511">
        <f t="shared" si="837"/>
        <v>0</v>
      </c>
      <c r="GX81" s="1511">
        <f t="shared" si="837"/>
        <v>0</v>
      </c>
      <c r="GY81" s="1511">
        <f t="shared" si="837"/>
        <v>0</v>
      </c>
      <c r="GZ81" s="1512">
        <f t="shared" si="837"/>
        <v>0</v>
      </c>
      <c r="HA81" s="1513">
        <f t="shared" si="675"/>
        <v>0</v>
      </c>
      <c r="HB81" s="1506">
        <f t="shared" si="676"/>
        <v>1</v>
      </c>
      <c r="HC81" s="1506"/>
      <c r="HD81" s="1508">
        <f t="shared" si="677"/>
        <v>0</v>
      </c>
      <c r="HE81" s="1460">
        <f t="shared" si="678"/>
        <v>0</v>
      </c>
      <c r="HF81" s="1460">
        <f t="shared" si="679"/>
        <v>0</v>
      </c>
      <c r="HG81" s="1460">
        <f t="shared" si="680"/>
        <v>0</v>
      </c>
      <c r="HH81" s="1460">
        <f t="shared" si="681"/>
        <v>0</v>
      </c>
      <c r="HI81" s="1460">
        <f t="shared" si="682"/>
        <v>0</v>
      </c>
      <c r="HJ81" s="1460">
        <f t="shared" si="683"/>
        <v>0</v>
      </c>
      <c r="HK81" s="1460">
        <f t="shared" si="684"/>
        <v>0</v>
      </c>
      <c r="HL81" s="1460">
        <f t="shared" si="685"/>
        <v>0</v>
      </c>
      <c r="HM81" s="1460">
        <f t="shared" si="686"/>
        <v>0</v>
      </c>
      <c r="HN81" s="1460">
        <f t="shared" si="687"/>
        <v>0</v>
      </c>
      <c r="HO81" s="1460">
        <f t="shared" si="688"/>
        <v>0</v>
      </c>
      <c r="HP81" s="1460">
        <f t="shared" si="689"/>
        <v>0</v>
      </c>
      <c r="HQ81" s="1460">
        <f t="shared" si="690"/>
        <v>0</v>
      </c>
      <c r="HR81" s="1460">
        <f t="shared" si="691"/>
        <v>0</v>
      </c>
      <c r="HS81" s="1460">
        <f t="shared" si="692"/>
        <v>0</v>
      </c>
      <c r="HT81" s="1460">
        <f t="shared" si="693"/>
        <v>0</v>
      </c>
      <c r="HU81" s="1460">
        <f t="shared" si="694"/>
        <v>0</v>
      </c>
      <c r="HV81" s="1460">
        <f t="shared" si="695"/>
        <v>0</v>
      </c>
      <c r="HW81" s="1460">
        <f t="shared" si="696"/>
        <v>0</v>
      </c>
      <c r="HX81" s="1460">
        <f t="shared" si="697"/>
        <v>0</v>
      </c>
      <c r="HY81" s="1460">
        <f t="shared" si="698"/>
        <v>0</v>
      </c>
      <c r="HZ81" s="1460">
        <f t="shared" si="699"/>
        <v>0</v>
      </c>
      <c r="IA81" s="1460">
        <f t="shared" si="700"/>
        <v>0</v>
      </c>
      <c r="IB81" s="1460">
        <f t="shared" si="701"/>
        <v>0</v>
      </c>
      <c r="IC81" s="1460">
        <f t="shared" si="702"/>
        <v>0</v>
      </c>
      <c r="ID81" s="1460">
        <f t="shared" si="703"/>
        <v>0</v>
      </c>
      <c r="IE81" s="1460">
        <f t="shared" si="704"/>
        <v>0</v>
      </c>
      <c r="IF81" s="1460">
        <f t="shared" si="705"/>
        <v>0</v>
      </c>
      <c r="IG81" s="1460">
        <f t="shared" si="706"/>
        <v>0</v>
      </c>
      <c r="IH81" s="1460">
        <f t="shared" si="707"/>
        <v>0</v>
      </c>
      <c r="II81" s="1460">
        <f t="shared" si="708"/>
        <v>0</v>
      </c>
      <c r="IJ81" s="1460">
        <f t="shared" si="709"/>
        <v>0</v>
      </c>
      <c r="IK81" s="1460">
        <f t="shared" si="710"/>
        <v>0</v>
      </c>
      <c r="IL81" s="1460">
        <f t="shared" si="711"/>
        <v>0</v>
      </c>
      <c r="IM81" s="1460">
        <f t="shared" si="712"/>
        <v>0</v>
      </c>
      <c r="IN81" s="1460">
        <f t="shared" si="713"/>
        <v>0</v>
      </c>
      <c r="IO81" s="1460">
        <f t="shared" si="714"/>
        <v>0</v>
      </c>
      <c r="IP81" s="1460">
        <f t="shared" si="715"/>
        <v>0</v>
      </c>
      <c r="IQ81" s="1460">
        <f t="shared" si="716"/>
        <v>0</v>
      </c>
      <c r="IR81" s="1460">
        <f t="shared" si="717"/>
        <v>0</v>
      </c>
      <c r="IS81" s="1460">
        <f t="shared" si="718"/>
        <v>0</v>
      </c>
      <c r="IT81" s="1460">
        <f t="shared" si="719"/>
        <v>0</v>
      </c>
      <c r="IU81" s="1460">
        <f t="shared" si="720"/>
        <v>0</v>
      </c>
      <c r="IV81" s="1460">
        <f t="shared" si="721"/>
        <v>0</v>
      </c>
      <c r="IW81" s="1460">
        <f t="shared" si="722"/>
        <v>0</v>
      </c>
      <c r="IX81" s="1460">
        <f t="shared" si="723"/>
        <v>0</v>
      </c>
      <c r="IY81" s="1460">
        <f t="shared" si="724"/>
        <v>0</v>
      </c>
      <c r="IZ81" s="1460">
        <f t="shared" si="725"/>
        <v>0</v>
      </c>
      <c r="JA81" s="1460">
        <f t="shared" si="726"/>
        <v>0</v>
      </c>
      <c r="JB81" s="1460">
        <f t="shared" si="727"/>
        <v>0</v>
      </c>
      <c r="JC81" s="1460">
        <f t="shared" si="728"/>
        <v>0</v>
      </c>
      <c r="JD81" s="1460">
        <f t="shared" si="729"/>
        <v>0</v>
      </c>
      <c r="JE81" s="1460">
        <f t="shared" si="730"/>
        <v>0</v>
      </c>
      <c r="JF81" s="1460">
        <f t="shared" si="731"/>
        <v>0</v>
      </c>
      <c r="JG81" s="1460">
        <f t="shared" si="732"/>
        <v>0</v>
      </c>
      <c r="JH81" s="1460">
        <f t="shared" si="733"/>
        <v>0</v>
      </c>
      <c r="JI81" s="1460">
        <f t="shared" si="734"/>
        <v>0</v>
      </c>
      <c r="JJ81" s="1460">
        <f t="shared" si="735"/>
        <v>0</v>
      </c>
      <c r="JK81" s="1460">
        <f t="shared" si="736"/>
        <v>0</v>
      </c>
      <c r="JL81" s="1460">
        <f t="shared" si="737"/>
        <v>0</v>
      </c>
      <c r="JM81" s="1460">
        <f t="shared" si="738"/>
        <v>0</v>
      </c>
      <c r="JN81" s="1460">
        <f t="shared" si="739"/>
        <v>0</v>
      </c>
      <c r="JO81" s="1460">
        <f t="shared" si="740"/>
        <v>0</v>
      </c>
      <c r="JP81" s="1460">
        <f t="shared" si="741"/>
        <v>0</v>
      </c>
      <c r="JQ81" s="1460">
        <f t="shared" si="742"/>
        <v>0</v>
      </c>
      <c r="JR81" s="1460">
        <f t="shared" si="743"/>
        <v>0</v>
      </c>
      <c r="JS81" s="1460">
        <f t="shared" si="744"/>
        <v>0</v>
      </c>
      <c r="JT81" s="1460">
        <f t="shared" si="745"/>
        <v>0</v>
      </c>
      <c r="JU81" s="1460">
        <f t="shared" si="746"/>
        <v>0</v>
      </c>
      <c r="JV81" s="1460">
        <f t="shared" si="747"/>
        <v>0</v>
      </c>
      <c r="JW81" s="1460">
        <f t="shared" si="748"/>
        <v>0</v>
      </c>
      <c r="JX81" s="1460">
        <f t="shared" si="749"/>
        <v>0</v>
      </c>
      <c r="JY81" s="1460">
        <f t="shared" si="750"/>
        <v>0</v>
      </c>
      <c r="JZ81" s="1460">
        <f t="shared" si="751"/>
        <v>0</v>
      </c>
      <c r="KA81" s="1460">
        <f t="shared" si="752"/>
        <v>0</v>
      </c>
      <c r="KB81" s="1460">
        <f t="shared" si="753"/>
        <v>0</v>
      </c>
      <c r="KC81" s="1460">
        <f t="shared" si="754"/>
        <v>0</v>
      </c>
      <c r="KD81" s="1460">
        <f t="shared" si="755"/>
        <v>0</v>
      </c>
      <c r="KE81" s="1460">
        <f t="shared" si="756"/>
        <v>0</v>
      </c>
      <c r="KF81" s="1460">
        <f t="shared" si="757"/>
        <v>0</v>
      </c>
      <c r="KG81" s="1460">
        <f t="shared" si="758"/>
        <v>0</v>
      </c>
      <c r="KH81" s="1460">
        <f t="shared" si="759"/>
        <v>0</v>
      </c>
      <c r="KI81" s="1460">
        <f t="shared" si="760"/>
        <v>0</v>
      </c>
      <c r="KJ81" s="1460">
        <f t="shared" si="761"/>
        <v>0</v>
      </c>
      <c r="KK81" s="1460">
        <f t="shared" si="762"/>
        <v>0</v>
      </c>
      <c r="KL81" s="1460">
        <f t="shared" si="763"/>
        <v>0</v>
      </c>
      <c r="KM81" s="1460">
        <f t="shared" si="764"/>
        <v>0</v>
      </c>
      <c r="KN81" s="1460">
        <f t="shared" si="765"/>
        <v>0</v>
      </c>
      <c r="KO81" s="1460">
        <f t="shared" si="766"/>
        <v>0</v>
      </c>
      <c r="KP81" s="1460">
        <f t="shared" si="767"/>
        <v>0</v>
      </c>
      <c r="KQ81" s="1460">
        <f t="shared" si="768"/>
        <v>0</v>
      </c>
      <c r="KR81" s="1460">
        <f t="shared" si="769"/>
        <v>0</v>
      </c>
      <c r="KS81" s="1460">
        <f t="shared" si="770"/>
        <v>0</v>
      </c>
      <c r="KT81" s="1460">
        <f t="shared" si="771"/>
        <v>0</v>
      </c>
      <c r="KU81" s="1460">
        <f t="shared" si="772"/>
        <v>0</v>
      </c>
      <c r="KV81" s="1460">
        <f t="shared" si="773"/>
        <v>0</v>
      </c>
      <c r="KW81" s="1460">
        <f t="shared" si="774"/>
        <v>0</v>
      </c>
      <c r="KX81" s="1460">
        <f t="shared" si="775"/>
        <v>0</v>
      </c>
      <c r="KY81" s="1460">
        <f t="shared" si="776"/>
        <v>0</v>
      </c>
      <c r="KZ81" s="1460">
        <f t="shared" si="777"/>
        <v>0</v>
      </c>
      <c r="LA81" s="1460">
        <f t="shared" si="778"/>
        <v>0</v>
      </c>
      <c r="LB81" s="1460">
        <f t="shared" si="779"/>
        <v>0</v>
      </c>
      <c r="LC81" s="1460">
        <f t="shared" si="780"/>
        <v>0</v>
      </c>
      <c r="LD81" s="1460">
        <f t="shared" si="781"/>
        <v>0</v>
      </c>
      <c r="LE81" s="1460">
        <f t="shared" si="782"/>
        <v>0</v>
      </c>
      <c r="LF81" s="1460">
        <f t="shared" si="783"/>
        <v>0</v>
      </c>
      <c r="LG81" s="1460">
        <f t="shared" si="784"/>
        <v>0</v>
      </c>
      <c r="LH81" s="1460">
        <f t="shared" si="785"/>
        <v>0</v>
      </c>
      <c r="LI81" s="1460">
        <f t="shared" si="786"/>
        <v>0</v>
      </c>
      <c r="LJ81" s="1460">
        <f t="shared" si="787"/>
        <v>0</v>
      </c>
      <c r="LK81" s="1460">
        <f t="shared" si="788"/>
        <v>0</v>
      </c>
      <c r="LL81" s="1460">
        <f t="shared" si="789"/>
        <v>0</v>
      </c>
      <c r="LM81" s="1460">
        <f t="shared" si="790"/>
        <v>0</v>
      </c>
      <c r="LN81" s="1460">
        <f t="shared" si="791"/>
        <v>0</v>
      </c>
      <c r="LO81" s="1460">
        <f t="shared" si="792"/>
        <v>0</v>
      </c>
      <c r="LP81" s="1460">
        <f t="shared" si="793"/>
        <v>0</v>
      </c>
      <c r="LQ81" s="1460">
        <f t="shared" si="794"/>
        <v>0</v>
      </c>
      <c r="LR81" s="1460">
        <f t="shared" si="795"/>
        <v>0</v>
      </c>
      <c r="LS81" s="1460">
        <f t="shared" si="796"/>
        <v>0</v>
      </c>
      <c r="LW81" s="1467">
        <f t="shared" si="797"/>
        <v>0</v>
      </c>
      <c r="LX81" s="1467">
        <f t="shared" si="798"/>
        <v>0</v>
      </c>
      <c r="LY81" s="1467">
        <f t="shared" si="799"/>
        <v>0</v>
      </c>
      <c r="LZ81" s="1467">
        <f t="shared" si="800"/>
        <v>0</v>
      </c>
      <c r="MA81" s="1506"/>
      <c r="MB81" s="1460">
        <f t="shared" si="801"/>
        <v>0</v>
      </c>
      <c r="MC81" s="1460">
        <f t="shared" si="859"/>
        <v>0</v>
      </c>
      <c r="MD81" s="1460">
        <f t="shared" si="859"/>
        <v>0</v>
      </c>
      <c r="ME81" s="1460">
        <f t="shared" si="859"/>
        <v>0</v>
      </c>
      <c r="MF81" s="1460">
        <f t="shared" si="859"/>
        <v>0</v>
      </c>
      <c r="MG81" s="1460">
        <f t="shared" si="859"/>
        <v>0</v>
      </c>
      <c r="MH81" s="1460">
        <f t="shared" si="859"/>
        <v>0</v>
      </c>
      <c r="MI81" s="1460">
        <f t="shared" si="859"/>
        <v>0</v>
      </c>
      <c r="MJ81" s="1460">
        <f t="shared" si="859"/>
        <v>0</v>
      </c>
      <c r="MK81" s="1460">
        <f t="shared" si="859"/>
        <v>0</v>
      </c>
      <c r="ML81" s="1460">
        <f t="shared" si="859"/>
        <v>0</v>
      </c>
      <c r="MM81" s="1460">
        <f t="shared" si="859"/>
        <v>0</v>
      </c>
      <c r="MN81" s="1460">
        <f t="shared" si="859"/>
        <v>0</v>
      </c>
      <c r="MO81" s="1460">
        <f t="shared" si="859"/>
        <v>0</v>
      </c>
      <c r="MP81" s="1460">
        <f t="shared" si="859"/>
        <v>0</v>
      </c>
      <c r="MQ81" s="1460">
        <f t="shared" si="859"/>
        <v>0</v>
      </c>
      <c r="MR81" s="1460">
        <f t="shared" si="859"/>
        <v>0</v>
      </c>
      <c r="MS81" s="1460">
        <f t="shared" si="845"/>
        <v>0</v>
      </c>
      <c r="MT81" s="1460">
        <f t="shared" si="845"/>
        <v>0</v>
      </c>
      <c r="MU81" s="1460">
        <f t="shared" si="845"/>
        <v>0</v>
      </c>
      <c r="MV81" s="1460">
        <f t="shared" si="845"/>
        <v>0</v>
      </c>
      <c r="MW81" s="1460">
        <f t="shared" si="845"/>
        <v>0</v>
      </c>
      <c r="MX81" s="1460">
        <f t="shared" si="845"/>
        <v>0</v>
      </c>
      <c r="MY81" s="1460">
        <f t="shared" si="845"/>
        <v>0</v>
      </c>
      <c r="MZ81" s="1460">
        <f t="shared" si="845"/>
        <v>0</v>
      </c>
      <c r="NA81" s="1460">
        <f t="shared" si="845"/>
        <v>0</v>
      </c>
      <c r="NB81" s="1460">
        <f t="shared" si="845"/>
        <v>0</v>
      </c>
      <c r="NC81" s="1460">
        <f t="shared" si="845"/>
        <v>0</v>
      </c>
      <c r="ND81" s="1460">
        <f t="shared" si="845"/>
        <v>0</v>
      </c>
      <c r="NE81" s="1460">
        <f t="shared" si="845"/>
        <v>0</v>
      </c>
      <c r="NF81" s="1460">
        <f t="shared" si="845"/>
        <v>0</v>
      </c>
      <c r="NG81" s="1460">
        <f t="shared" si="845"/>
        <v>0</v>
      </c>
      <c r="NH81" s="1460">
        <f t="shared" si="845"/>
        <v>0</v>
      </c>
      <c r="NI81" s="1460">
        <f t="shared" si="846"/>
        <v>0</v>
      </c>
      <c r="NJ81" s="1460">
        <f t="shared" si="846"/>
        <v>0</v>
      </c>
      <c r="NK81" s="1460">
        <f t="shared" si="846"/>
        <v>0</v>
      </c>
      <c r="NL81" s="1460">
        <f t="shared" si="846"/>
        <v>0</v>
      </c>
      <c r="NM81" s="1460">
        <f t="shared" si="846"/>
        <v>0</v>
      </c>
      <c r="NN81" s="1460">
        <f t="shared" si="846"/>
        <v>0</v>
      </c>
      <c r="NO81" s="1460">
        <f t="shared" si="846"/>
        <v>0</v>
      </c>
      <c r="NP81" s="1460">
        <f t="shared" si="846"/>
        <v>0</v>
      </c>
      <c r="NQ81" s="1460">
        <f t="shared" si="846"/>
        <v>0</v>
      </c>
      <c r="NR81" s="1460">
        <f t="shared" si="846"/>
        <v>0</v>
      </c>
      <c r="NS81" s="1460">
        <f t="shared" si="846"/>
        <v>0</v>
      </c>
      <c r="NT81" s="1460">
        <f t="shared" si="846"/>
        <v>0</v>
      </c>
      <c r="NU81" s="1460">
        <f t="shared" si="846"/>
        <v>0</v>
      </c>
      <c r="NV81" s="1460">
        <f t="shared" si="846"/>
        <v>0</v>
      </c>
      <c r="NW81" s="1460">
        <f t="shared" si="846"/>
        <v>0</v>
      </c>
      <c r="NX81" s="1460">
        <f t="shared" si="846"/>
        <v>0</v>
      </c>
      <c r="NY81" s="1460">
        <f t="shared" si="847"/>
        <v>0</v>
      </c>
      <c r="NZ81" s="1460">
        <f t="shared" si="847"/>
        <v>0</v>
      </c>
      <c r="OA81" s="1460">
        <f t="shared" si="847"/>
        <v>0</v>
      </c>
      <c r="OB81" s="1460">
        <f t="shared" si="847"/>
        <v>0</v>
      </c>
      <c r="OC81" s="1460">
        <f t="shared" si="847"/>
        <v>0</v>
      </c>
      <c r="OD81" s="1460">
        <f t="shared" si="847"/>
        <v>0</v>
      </c>
      <c r="OE81" s="1460">
        <f t="shared" si="847"/>
        <v>0</v>
      </c>
      <c r="OF81" s="1460">
        <f t="shared" si="847"/>
        <v>0</v>
      </c>
      <c r="OG81" s="1460">
        <f t="shared" si="847"/>
        <v>0</v>
      </c>
      <c r="OH81" s="1460">
        <f t="shared" si="847"/>
        <v>0</v>
      </c>
      <c r="OI81" s="1460">
        <f t="shared" si="847"/>
        <v>0</v>
      </c>
      <c r="OJ81" s="1460">
        <f t="shared" si="847"/>
        <v>0</v>
      </c>
      <c r="OK81" s="1460">
        <f t="shared" si="847"/>
        <v>0</v>
      </c>
      <c r="OL81" s="1460">
        <f t="shared" si="847"/>
        <v>0</v>
      </c>
      <c r="OM81" s="1460">
        <f t="shared" si="847"/>
        <v>0</v>
      </c>
      <c r="ON81" s="1460">
        <f t="shared" si="847"/>
        <v>0</v>
      </c>
      <c r="OO81" s="1460">
        <f t="shared" si="813"/>
        <v>0</v>
      </c>
      <c r="OP81" s="1460">
        <f t="shared" si="842"/>
        <v>0</v>
      </c>
      <c r="OQ81" s="1460">
        <f t="shared" si="842"/>
        <v>0</v>
      </c>
      <c r="OR81" s="1460">
        <f t="shared" si="842"/>
        <v>0</v>
      </c>
      <c r="OS81" s="1460">
        <f t="shared" si="842"/>
        <v>0</v>
      </c>
      <c r="OT81" s="1460">
        <f t="shared" si="842"/>
        <v>0</v>
      </c>
      <c r="OU81" s="1460">
        <f t="shared" si="842"/>
        <v>0</v>
      </c>
      <c r="OV81" s="1460">
        <f t="shared" si="842"/>
        <v>0</v>
      </c>
      <c r="OW81" s="1460">
        <f t="shared" si="842"/>
        <v>0</v>
      </c>
      <c r="OX81" s="1460">
        <f t="shared" si="842"/>
        <v>0</v>
      </c>
      <c r="OY81" s="1460">
        <f t="shared" si="842"/>
        <v>0</v>
      </c>
      <c r="OZ81" s="1460">
        <f t="shared" si="842"/>
        <v>0</v>
      </c>
      <c r="PA81" s="1460">
        <f t="shared" si="842"/>
        <v>0</v>
      </c>
      <c r="PB81" s="1460">
        <f t="shared" si="842"/>
        <v>0</v>
      </c>
      <c r="PC81" s="1460">
        <f t="shared" si="842"/>
        <v>0</v>
      </c>
      <c r="PD81" s="1460">
        <f t="shared" si="842"/>
        <v>0</v>
      </c>
      <c r="PE81" s="1460">
        <f t="shared" si="842"/>
        <v>0</v>
      </c>
      <c r="PF81" s="1460">
        <f t="shared" si="843"/>
        <v>0</v>
      </c>
      <c r="PG81" s="1460">
        <f t="shared" si="843"/>
        <v>0</v>
      </c>
      <c r="PH81" s="1460">
        <f t="shared" si="843"/>
        <v>0</v>
      </c>
      <c r="PI81" s="1460">
        <f t="shared" si="843"/>
        <v>0</v>
      </c>
      <c r="PJ81" s="1460">
        <f t="shared" si="843"/>
        <v>0</v>
      </c>
      <c r="PK81" s="1460">
        <f t="shared" si="843"/>
        <v>0</v>
      </c>
      <c r="PL81" s="1460">
        <f t="shared" si="843"/>
        <v>0</v>
      </c>
      <c r="PM81" s="1460">
        <f t="shared" si="843"/>
        <v>0</v>
      </c>
      <c r="PN81" s="1460">
        <f t="shared" si="843"/>
        <v>0</v>
      </c>
      <c r="PO81" s="1460">
        <f t="shared" si="843"/>
        <v>0</v>
      </c>
      <c r="PP81" s="1460">
        <f t="shared" si="843"/>
        <v>0</v>
      </c>
      <c r="PQ81" s="1460">
        <f t="shared" si="843"/>
        <v>0</v>
      </c>
      <c r="PR81" s="1460">
        <f t="shared" si="843"/>
        <v>0</v>
      </c>
      <c r="PS81" s="1460">
        <f t="shared" si="843"/>
        <v>0</v>
      </c>
      <c r="PT81" s="1460">
        <f t="shared" si="843"/>
        <v>0</v>
      </c>
      <c r="PU81" s="1460">
        <f t="shared" si="843"/>
        <v>0</v>
      </c>
      <c r="PV81" s="1460">
        <f t="shared" si="844"/>
        <v>0</v>
      </c>
      <c r="PW81" s="1460">
        <f t="shared" si="844"/>
        <v>0</v>
      </c>
      <c r="PX81" s="1460">
        <f t="shared" si="844"/>
        <v>0</v>
      </c>
      <c r="PY81" s="1460">
        <f t="shared" si="844"/>
        <v>0</v>
      </c>
      <c r="PZ81" s="1460">
        <f t="shared" si="844"/>
        <v>0</v>
      </c>
      <c r="QA81" s="1460">
        <f t="shared" si="844"/>
        <v>0</v>
      </c>
      <c r="QB81" s="1460">
        <f t="shared" si="844"/>
        <v>0</v>
      </c>
      <c r="QC81" s="1460">
        <f t="shared" si="844"/>
        <v>0</v>
      </c>
      <c r="QD81" s="1460">
        <f t="shared" si="844"/>
        <v>0</v>
      </c>
      <c r="QE81" s="1460">
        <f t="shared" si="844"/>
        <v>0</v>
      </c>
      <c r="QF81" s="1460">
        <f t="shared" si="844"/>
        <v>0</v>
      </c>
      <c r="QG81" s="1460">
        <f t="shared" si="844"/>
        <v>0</v>
      </c>
      <c r="QH81" s="1460">
        <f t="shared" si="844"/>
        <v>0</v>
      </c>
      <c r="QI81" s="1460">
        <f t="shared" si="844"/>
        <v>0</v>
      </c>
      <c r="QJ81" s="1460">
        <f t="shared" si="844"/>
        <v>0</v>
      </c>
      <c r="QK81" s="1460">
        <f t="shared" si="844"/>
        <v>0</v>
      </c>
      <c r="QL81" s="1460">
        <f t="shared" si="856"/>
        <v>0</v>
      </c>
      <c r="QM81" s="1460">
        <f t="shared" si="856"/>
        <v>0</v>
      </c>
      <c r="QN81" s="1460">
        <f t="shared" si="856"/>
        <v>0</v>
      </c>
      <c r="QO81" s="1460">
        <f t="shared" si="856"/>
        <v>0</v>
      </c>
      <c r="QP81" s="1460">
        <f t="shared" si="856"/>
        <v>0</v>
      </c>
      <c r="QQ81" s="1460">
        <f t="shared" si="856"/>
        <v>0</v>
      </c>
    </row>
    <row r="82" spans="1:459" s="1466" customFormat="1" ht="22.5" customHeight="1">
      <c r="A82" s="1468"/>
      <c r="B82" s="1469"/>
      <c r="C82" s="1469"/>
      <c r="D82" s="1470"/>
      <c r="E82" s="1471"/>
      <c r="F82" s="1472"/>
      <c r="G82" s="1472"/>
      <c r="H82" s="1473">
        <f t="shared" si="639"/>
        <v>0</v>
      </c>
      <c r="I82" s="1474">
        <v>0</v>
      </c>
      <c r="J82" s="1475">
        <f t="shared" si="437"/>
        <v>0</v>
      </c>
      <c r="K82" s="1476">
        <v>0</v>
      </c>
      <c r="L82" s="1477">
        <f t="shared" si="640"/>
        <v>0</v>
      </c>
      <c r="M82" s="1477">
        <f t="shared" si="641"/>
        <v>0</v>
      </c>
      <c r="N82" s="1478"/>
      <c r="O82" s="1479">
        <v>0</v>
      </c>
      <c r="P82" s="1480">
        <v>0</v>
      </c>
      <c r="Q82" s="1828">
        <v>0</v>
      </c>
      <c r="R82" s="1831">
        <f t="shared" si="642"/>
        <v>0</v>
      </c>
      <c r="S82" s="1481">
        <f>IF(AND(SUM(O82:Q82)=0,N82="NNN"),MIN('Operating History and Pro Forma'!$M$33,'Operating History and Pro Forma'!$T$15)*D82,SUM(O82:Q82)*D82)</f>
        <v>0</v>
      </c>
      <c r="T82" s="1482">
        <f t="shared" si="643"/>
        <v>0</v>
      </c>
      <c r="U82" s="1483">
        <f t="shared" si="644"/>
        <v>0</v>
      </c>
      <c r="V82" s="1480"/>
      <c r="W82" s="1514"/>
      <c r="X82" s="1486" t="str">
        <f t="shared" si="645"/>
        <v/>
      </c>
      <c r="Y82" s="1487">
        <f t="shared" si="646"/>
        <v>0</v>
      </c>
      <c r="Z82" s="1488"/>
      <c r="AA82" s="1488"/>
      <c r="AB82" s="1488"/>
      <c r="AC82" s="1488"/>
      <c r="AD82" s="1489">
        <f t="shared" si="647"/>
        <v>0</v>
      </c>
      <c r="AE82" s="1490" t="str">
        <f t="shared" si="648"/>
        <v/>
      </c>
      <c r="AF82" s="1491">
        <f t="shared" si="649"/>
        <v>0</v>
      </c>
      <c r="AG82" s="1492">
        <f t="shared" si="650"/>
        <v>0</v>
      </c>
      <c r="AH82" s="1493">
        <f t="shared" si="853"/>
        <v>0</v>
      </c>
      <c r="AI82" s="1493">
        <f t="shared" si="853"/>
        <v>0</v>
      </c>
      <c r="AJ82" s="1494">
        <f t="shared" si="853"/>
        <v>0</v>
      </c>
      <c r="AK82" s="1494">
        <f t="shared" si="853"/>
        <v>0</v>
      </c>
      <c r="AL82" s="1495">
        <f t="shared" si="853"/>
        <v>0</v>
      </c>
      <c r="AM82" s="1496">
        <f t="shared" si="853"/>
        <v>0</v>
      </c>
      <c r="AN82" s="1497">
        <f t="shared" si="399"/>
        <v>0</v>
      </c>
      <c r="AO82" s="1498">
        <f t="shared" si="860"/>
        <v>0</v>
      </c>
      <c r="AP82" s="1499">
        <f t="shared" si="651"/>
        <v>0</v>
      </c>
      <c r="AQ82" s="1500">
        <f t="shared" si="652"/>
        <v>0</v>
      </c>
      <c r="AR82" s="1501">
        <f t="shared" si="653"/>
        <v>0</v>
      </c>
      <c r="AS82" s="1498">
        <f t="shared" si="857"/>
        <v>0</v>
      </c>
      <c r="AT82" s="1501">
        <f t="shared" si="654"/>
        <v>0</v>
      </c>
      <c r="AU82" s="1498">
        <f t="shared" si="655"/>
        <v>1</v>
      </c>
      <c r="AV82" s="1498">
        <f t="shared" si="656"/>
        <v>2</v>
      </c>
      <c r="AW82" s="1499">
        <f t="shared" si="657"/>
        <v>0</v>
      </c>
      <c r="AX82" s="1502">
        <f t="shared" si="658"/>
        <v>0</v>
      </c>
      <c r="AY82" s="1503">
        <f t="shared" si="659"/>
        <v>0</v>
      </c>
      <c r="AZ82" s="1498">
        <f t="shared" si="660"/>
        <v>2</v>
      </c>
      <c r="BA82" s="1498">
        <f t="shared" si="661"/>
        <v>3</v>
      </c>
      <c r="BB82" s="1499">
        <f t="shared" si="662"/>
        <v>0</v>
      </c>
      <c r="BC82" s="1502">
        <f t="shared" si="663"/>
        <v>0</v>
      </c>
      <c r="BD82" s="1503">
        <f t="shared" si="664"/>
        <v>0</v>
      </c>
      <c r="BE82" s="1498">
        <f t="shared" si="665"/>
        <v>3</v>
      </c>
      <c r="BF82" s="1498">
        <f t="shared" si="666"/>
        <v>4</v>
      </c>
      <c r="BG82" s="1499">
        <f t="shared" si="667"/>
        <v>0</v>
      </c>
      <c r="BH82" s="1502">
        <f t="shared" si="668"/>
        <v>0</v>
      </c>
      <c r="BI82" s="1502">
        <f t="shared" si="669"/>
        <v>0</v>
      </c>
      <c r="BJ82" s="1504">
        <f t="shared" si="670"/>
        <v>1900</v>
      </c>
      <c r="BK82" s="1505" t="str">
        <f t="shared" si="671"/>
        <v/>
      </c>
      <c r="BL82" s="1506"/>
      <c r="BM82" s="1507">
        <f t="shared" si="672"/>
        <v>0</v>
      </c>
      <c r="BN82" s="1508">
        <f t="shared" si="858"/>
        <v>0</v>
      </c>
      <c r="BO82" s="1508">
        <f t="shared" si="858"/>
        <v>0</v>
      </c>
      <c r="BP82" s="1508">
        <f t="shared" si="858"/>
        <v>0</v>
      </c>
      <c r="BQ82" s="1508">
        <f t="shared" si="858"/>
        <v>0</v>
      </c>
      <c r="BR82" s="1508">
        <f t="shared" si="858"/>
        <v>0</v>
      </c>
      <c r="BS82" s="1508">
        <f t="shared" si="858"/>
        <v>0</v>
      </c>
      <c r="BT82" s="1508">
        <f t="shared" si="858"/>
        <v>0</v>
      </c>
      <c r="BU82" s="1508">
        <f t="shared" si="858"/>
        <v>0</v>
      </c>
      <c r="BV82" s="1508">
        <f t="shared" si="858"/>
        <v>0</v>
      </c>
      <c r="BW82" s="1508">
        <f t="shared" si="858"/>
        <v>0</v>
      </c>
      <c r="BX82" s="1508">
        <f t="shared" si="858"/>
        <v>0</v>
      </c>
      <c r="BY82" s="1507">
        <f t="shared" si="858"/>
        <v>0</v>
      </c>
      <c r="BZ82" s="1508">
        <f t="shared" si="858"/>
        <v>0</v>
      </c>
      <c r="CA82" s="1508">
        <f t="shared" si="858"/>
        <v>0</v>
      </c>
      <c r="CB82" s="1508">
        <f t="shared" si="858"/>
        <v>0</v>
      </c>
      <c r="CC82" s="1508">
        <f t="shared" si="858"/>
        <v>0</v>
      </c>
      <c r="CD82" s="1508">
        <f t="shared" si="848"/>
        <v>0</v>
      </c>
      <c r="CE82" s="1508">
        <f t="shared" si="848"/>
        <v>0</v>
      </c>
      <c r="CF82" s="1508">
        <f t="shared" si="848"/>
        <v>0</v>
      </c>
      <c r="CG82" s="1508">
        <f t="shared" si="848"/>
        <v>0</v>
      </c>
      <c r="CH82" s="1508">
        <f t="shared" si="848"/>
        <v>0</v>
      </c>
      <c r="CI82" s="1508">
        <f t="shared" si="848"/>
        <v>0</v>
      </c>
      <c r="CJ82" s="1509">
        <f t="shared" si="848"/>
        <v>0</v>
      </c>
      <c r="CK82" s="1507">
        <f t="shared" si="848"/>
        <v>0</v>
      </c>
      <c r="CL82" s="1508">
        <f t="shared" si="848"/>
        <v>0</v>
      </c>
      <c r="CM82" s="1508">
        <f t="shared" si="848"/>
        <v>0</v>
      </c>
      <c r="CN82" s="1508">
        <f t="shared" si="848"/>
        <v>0</v>
      </c>
      <c r="CO82" s="1508">
        <f t="shared" si="848"/>
        <v>0</v>
      </c>
      <c r="CP82" s="1508">
        <f t="shared" si="848"/>
        <v>0</v>
      </c>
      <c r="CQ82" s="1508">
        <f t="shared" si="848"/>
        <v>0</v>
      </c>
      <c r="CR82" s="1508">
        <f t="shared" si="848"/>
        <v>0</v>
      </c>
      <c r="CS82" s="1508">
        <f t="shared" si="848"/>
        <v>0</v>
      </c>
      <c r="CT82" s="1508">
        <f t="shared" si="849"/>
        <v>0</v>
      </c>
      <c r="CU82" s="1508">
        <f t="shared" si="849"/>
        <v>0</v>
      </c>
      <c r="CV82" s="1509">
        <f t="shared" si="849"/>
        <v>0</v>
      </c>
      <c r="CW82" s="1508">
        <f t="shared" si="849"/>
        <v>0</v>
      </c>
      <c r="CX82" s="1508">
        <f t="shared" si="849"/>
        <v>0</v>
      </c>
      <c r="CY82" s="1508">
        <f t="shared" si="849"/>
        <v>0</v>
      </c>
      <c r="CZ82" s="1508">
        <f t="shared" si="849"/>
        <v>0</v>
      </c>
      <c r="DA82" s="1508">
        <f t="shared" si="849"/>
        <v>0</v>
      </c>
      <c r="DB82" s="1508">
        <f t="shared" si="849"/>
        <v>0</v>
      </c>
      <c r="DC82" s="1508">
        <f t="shared" si="849"/>
        <v>0</v>
      </c>
      <c r="DD82" s="1508">
        <f t="shared" si="849"/>
        <v>0</v>
      </c>
      <c r="DE82" s="1508">
        <f t="shared" si="849"/>
        <v>0</v>
      </c>
      <c r="DF82" s="1508">
        <f t="shared" si="849"/>
        <v>0</v>
      </c>
      <c r="DG82" s="1508">
        <f t="shared" si="849"/>
        <v>0</v>
      </c>
      <c r="DH82" s="1509">
        <f t="shared" si="849"/>
        <v>0</v>
      </c>
      <c r="DI82" s="1508">
        <f t="shared" si="849"/>
        <v>0</v>
      </c>
      <c r="DJ82" s="1508">
        <f t="shared" si="850"/>
        <v>0</v>
      </c>
      <c r="DK82" s="1508">
        <f t="shared" si="850"/>
        <v>0</v>
      </c>
      <c r="DL82" s="1508">
        <f t="shared" si="850"/>
        <v>0</v>
      </c>
      <c r="DM82" s="1508">
        <f t="shared" si="850"/>
        <v>0</v>
      </c>
      <c r="DN82" s="1508">
        <f t="shared" si="850"/>
        <v>0</v>
      </c>
      <c r="DO82" s="1508">
        <f t="shared" si="850"/>
        <v>0</v>
      </c>
      <c r="DP82" s="1508">
        <f t="shared" si="850"/>
        <v>0</v>
      </c>
      <c r="DQ82" s="1508">
        <f t="shared" si="850"/>
        <v>0</v>
      </c>
      <c r="DR82" s="1508">
        <f t="shared" si="850"/>
        <v>0</v>
      </c>
      <c r="DS82" s="1508">
        <f t="shared" si="850"/>
        <v>0</v>
      </c>
      <c r="DT82" s="1509">
        <f t="shared" si="850"/>
        <v>0</v>
      </c>
      <c r="DU82" s="1507">
        <f t="shared" si="850"/>
        <v>0</v>
      </c>
      <c r="DV82" s="1508">
        <f t="shared" si="850"/>
        <v>0</v>
      </c>
      <c r="DW82" s="1508">
        <f t="shared" si="850"/>
        <v>0</v>
      </c>
      <c r="DX82" s="1508">
        <f t="shared" si="850"/>
        <v>0</v>
      </c>
      <c r="DY82" s="1508">
        <f t="shared" si="850"/>
        <v>0</v>
      </c>
      <c r="DZ82" s="1508">
        <f t="shared" si="851"/>
        <v>0</v>
      </c>
      <c r="EA82" s="1508">
        <f t="shared" si="851"/>
        <v>0</v>
      </c>
      <c r="EB82" s="1508">
        <f t="shared" si="851"/>
        <v>0</v>
      </c>
      <c r="EC82" s="1508">
        <f t="shared" si="851"/>
        <v>0</v>
      </c>
      <c r="ED82" s="1508">
        <f t="shared" si="851"/>
        <v>0</v>
      </c>
      <c r="EE82" s="1508">
        <f t="shared" si="851"/>
        <v>0</v>
      </c>
      <c r="EF82" s="1508">
        <f t="shared" si="851"/>
        <v>0</v>
      </c>
      <c r="EG82" s="1507">
        <f t="shared" si="851"/>
        <v>0</v>
      </c>
      <c r="EH82" s="1508">
        <f t="shared" si="851"/>
        <v>0</v>
      </c>
      <c r="EI82" s="1508">
        <f t="shared" si="851"/>
        <v>0</v>
      </c>
      <c r="EJ82" s="1508">
        <f t="shared" si="851"/>
        <v>0</v>
      </c>
      <c r="EK82" s="1508">
        <f t="shared" si="851"/>
        <v>0</v>
      </c>
      <c r="EL82" s="1508">
        <f t="shared" si="851"/>
        <v>0</v>
      </c>
      <c r="EM82" s="1508">
        <f t="shared" si="851"/>
        <v>0</v>
      </c>
      <c r="EN82" s="1508">
        <f t="shared" si="851"/>
        <v>0</v>
      </c>
      <c r="EO82" s="1508">
        <f t="shared" si="851"/>
        <v>0</v>
      </c>
      <c r="EP82" s="1508">
        <f t="shared" si="852"/>
        <v>0</v>
      </c>
      <c r="EQ82" s="1508">
        <f t="shared" si="852"/>
        <v>0</v>
      </c>
      <c r="ER82" s="1509">
        <f t="shared" si="852"/>
        <v>0</v>
      </c>
      <c r="ES82" s="1507">
        <f t="shared" si="852"/>
        <v>0</v>
      </c>
      <c r="ET82" s="1508">
        <f t="shared" si="852"/>
        <v>0</v>
      </c>
      <c r="EU82" s="1508">
        <f t="shared" si="852"/>
        <v>0</v>
      </c>
      <c r="EV82" s="1508">
        <f t="shared" si="852"/>
        <v>0</v>
      </c>
      <c r="EW82" s="1508">
        <f t="shared" si="852"/>
        <v>0</v>
      </c>
      <c r="EX82" s="1508">
        <f t="shared" si="852"/>
        <v>0</v>
      </c>
      <c r="EY82" s="1508">
        <f t="shared" si="852"/>
        <v>0</v>
      </c>
      <c r="EZ82" s="1508">
        <f t="shared" si="852"/>
        <v>0</v>
      </c>
      <c r="FA82" s="1508">
        <f t="shared" si="852"/>
        <v>0</v>
      </c>
      <c r="FB82" s="1508">
        <f t="shared" si="852"/>
        <v>0</v>
      </c>
      <c r="FC82" s="1508">
        <f t="shared" si="852"/>
        <v>0</v>
      </c>
      <c r="FD82" s="1509">
        <f t="shared" si="852"/>
        <v>0</v>
      </c>
      <c r="FE82" s="1508">
        <f t="shared" si="852"/>
        <v>0</v>
      </c>
      <c r="FF82" s="1508">
        <f t="shared" si="821"/>
        <v>0</v>
      </c>
      <c r="FG82" s="1508">
        <f t="shared" si="854"/>
        <v>0</v>
      </c>
      <c r="FH82" s="1508">
        <f t="shared" si="854"/>
        <v>0</v>
      </c>
      <c r="FI82" s="1508">
        <f t="shared" si="854"/>
        <v>0</v>
      </c>
      <c r="FJ82" s="1508">
        <f t="shared" si="854"/>
        <v>0</v>
      </c>
      <c r="FK82" s="1508">
        <f t="shared" si="854"/>
        <v>0</v>
      </c>
      <c r="FL82" s="1508">
        <f t="shared" si="854"/>
        <v>0</v>
      </c>
      <c r="FM82" s="1508">
        <f t="shared" si="854"/>
        <v>0</v>
      </c>
      <c r="FN82" s="1508">
        <f t="shared" si="854"/>
        <v>0</v>
      </c>
      <c r="FO82" s="1508">
        <f t="shared" si="854"/>
        <v>0</v>
      </c>
      <c r="FP82" s="1509">
        <f t="shared" si="854"/>
        <v>0</v>
      </c>
      <c r="FQ82" s="1508">
        <f t="shared" si="854"/>
        <v>0</v>
      </c>
      <c r="FR82" s="1508">
        <f t="shared" si="854"/>
        <v>0</v>
      </c>
      <c r="FS82" s="1508">
        <f t="shared" si="854"/>
        <v>0</v>
      </c>
      <c r="FT82" s="1508">
        <f t="shared" si="854"/>
        <v>0</v>
      </c>
      <c r="FU82" s="1508">
        <f t="shared" si="854"/>
        <v>0</v>
      </c>
      <c r="FV82" s="1508">
        <f t="shared" si="854"/>
        <v>0</v>
      </c>
      <c r="FW82" s="1508">
        <f t="shared" si="855"/>
        <v>0</v>
      </c>
      <c r="FX82" s="1508">
        <f t="shared" si="855"/>
        <v>0</v>
      </c>
      <c r="FY82" s="1508">
        <f t="shared" si="855"/>
        <v>0</v>
      </c>
      <c r="FZ82" s="1508">
        <f t="shared" si="855"/>
        <v>0</v>
      </c>
      <c r="GA82" s="1508">
        <f t="shared" si="855"/>
        <v>0</v>
      </c>
      <c r="GB82" s="1509">
        <f t="shared" si="855"/>
        <v>0</v>
      </c>
      <c r="GC82" s="1506"/>
      <c r="GD82" s="1458">
        <f t="shared" si="673"/>
        <v>1</v>
      </c>
      <c r="GE82" s="1510">
        <f t="shared" si="841"/>
        <v>0</v>
      </c>
      <c r="GF82" s="1511">
        <f t="shared" si="841"/>
        <v>0</v>
      </c>
      <c r="GG82" s="1511">
        <f t="shared" si="841"/>
        <v>0</v>
      </c>
      <c r="GH82" s="1511">
        <f t="shared" si="841"/>
        <v>0</v>
      </c>
      <c r="GI82" s="1511">
        <f t="shared" si="841"/>
        <v>0</v>
      </c>
      <c r="GJ82" s="1511">
        <f t="shared" si="841"/>
        <v>0</v>
      </c>
      <c r="GK82" s="1511">
        <f t="shared" si="841"/>
        <v>0</v>
      </c>
      <c r="GL82" s="1511">
        <f t="shared" si="841"/>
        <v>0</v>
      </c>
      <c r="GM82" s="1511">
        <f t="shared" si="841"/>
        <v>0</v>
      </c>
      <c r="GN82" s="1512">
        <f t="shared" si="841"/>
        <v>0</v>
      </c>
      <c r="GO82" s="1513">
        <f t="shared" si="674"/>
        <v>0</v>
      </c>
      <c r="GP82" s="1506"/>
      <c r="GQ82" s="1510">
        <f t="shared" si="838"/>
        <v>0</v>
      </c>
      <c r="GR82" s="1511">
        <f t="shared" si="837"/>
        <v>0</v>
      </c>
      <c r="GS82" s="1511">
        <f t="shared" si="837"/>
        <v>0</v>
      </c>
      <c r="GT82" s="1511">
        <f t="shared" si="837"/>
        <v>0</v>
      </c>
      <c r="GU82" s="1511">
        <f t="shared" si="837"/>
        <v>0</v>
      </c>
      <c r="GV82" s="1511">
        <f t="shared" si="837"/>
        <v>0</v>
      </c>
      <c r="GW82" s="1511">
        <f t="shared" si="837"/>
        <v>0</v>
      </c>
      <c r="GX82" s="1511">
        <f t="shared" si="837"/>
        <v>0</v>
      </c>
      <c r="GY82" s="1511">
        <f t="shared" si="837"/>
        <v>0</v>
      </c>
      <c r="GZ82" s="1512">
        <f t="shared" si="837"/>
        <v>0</v>
      </c>
      <c r="HA82" s="1513">
        <f t="shared" si="675"/>
        <v>0</v>
      </c>
      <c r="HB82" s="1506">
        <f t="shared" si="676"/>
        <v>1</v>
      </c>
      <c r="HC82" s="1506"/>
      <c r="HD82" s="1508">
        <f t="shared" si="677"/>
        <v>0</v>
      </c>
      <c r="HE82" s="1460">
        <f t="shared" si="678"/>
        <v>0</v>
      </c>
      <c r="HF82" s="1460">
        <f t="shared" si="679"/>
        <v>0</v>
      </c>
      <c r="HG82" s="1460">
        <f t="shared" si="680"/>
        <v>0</v>
      </c>
      <c r="HH82" s="1460">
        <f t="shared" si="681"/>
        <v>0</v>
      </c>
      <c r="HI82" s="1460">
        <f t="shared" si="682"/>
        <v>0</v>
      </c>
      <c r="HJ82" s="1460">
        <f t="shared" si="683"/>
        <v>0</v>
      </c>
      <c r="HK82" s="1460">
        <f t="shared" si="684"/>
        <v>0</v>
      </c>
      <c r="HL82" s="1460">
        <f t="shared" si="685"/>
        <v>0</v>
      </c>
      <c r="HM82" s="1460">
        <f t="shared" si="686"/>
        <v>0</v>
      </c>
      <c r="HN82" s="1460">
        <f t="shared" si="687"/>
        <v>0</v>
      </c>
      <c r="HO82" s="1460">
        <f t="shared" si="688"/>
        <v>0</v>
      </c>
      <c r="HP82" s="1460">
        <f t="shared" si="689"/>
        <v>0</v>
      </c>
      <c r="HQ82" s="1460">
        <f t="shared" si="690"/>
        <v>0</v>
      </c>
      <c r="HR82" s="1460">
        <f t="shared" si="691"/>
        <v>0</v>
      </c>
      <c r="HS82" s="1460">
        <f t="shared" si="692"/>
        <v>0</v>
      </c>
      <c r="HT82" s="1460">
        <f t="shared" si="693"/>
        <v>0</v>
      </c>
      <c r="HU82" s="1460">
        <f t="shared" si="694"/>
        <v>0</v>
      </c>
      <c r="HV82" s="1460">
        <f t="shared" si="695"/>
        <v>0</v>
      </c>
      <c r="HW82" s="1460">
        <f t="shared" si="696"/>
        <v>0</v>
      </c>
      <c r="HX82" s="1460">
        <f t="shared" si="697"/>
        <v>0</v>
      </c>
      <c r="HY82" s="1460">
        <f t="shared" si="698"/>
        <v>0</v>
      </c>
      <c r="HZ82" s="1460">
        <f t="shared" si="699"/>
        <v>0</v>
      </c>
      <c r="IA82" s="1460">
        <f t="shared" si="700"/>
        <v>0</v>
      </c>
      <c r="IB82" s="1460">
        <f t="shared" si="701"/>
        <v>0</v>
      </c>
      <c r="IC82" s="1460">
        <f t="shared" si="702"/>
        <v>0</v>
      </c>
      <c r="ID82" s="1460">
        <f t="shared" si="703"/>
        <v>0</v>
      </c>
      <c r="IE82" s="1460">
        <f t="shared" si="704"/>
        <v>0</v>
      </c>
      <c r="IF82" s="1460">
        <f t="shared" si="705"/>
        <v>0</v>
      </c>
      <c r="IG82" s="1460">
        <f t="shared" si="706"/>
        <v>0</v>
      </c>
      <c r="IH82" s="1460">
        <f t="shared" si="707"/>
        <v>0</v>
      </c>
      <c r="II82" s="1460">
        <f t="shared" si="708"/>
        <v>0</v>
      </c>
      <c r="IJ82" s="1460">
        <f t="shared" si="709"/>
        <v>0</v>
      </c>
      <c r="IK82" s="1460">
        <f t="shared" si="710"/>
        <v>0</v>
      </c>
      <c r="IL82" s="1460">
        <f t="shared" si="711"/>
        <v>0</v>
      </c>
      <c r="IM82" s="1460">
        <f t="shared" si="712"/>
        <v>0</v>
      </c>
      <c r="IN82" s="1460">
        <f t="shared" si="713"/>
        <v>0</v>
      </c>
      <c r="IO82" s="1460">
        <f t="shared" si="714"/>
        <v>0</v>
      </c>
      <c r="IP82" s="1460">
        <f t="shared" si="715"/>
        <v>0</v>
      </c>
      <c r="IQ82" s="1460">
        <f t="shared" si="716"/>
        <v>0</v>
      </c>
      <c r="IR82" s="1460">
        <f t="shared" si="717"/>
        <v>0</v>
      </c>
      <c r="IS82" s="1460">
        <f t="shared" si="718"/>
        <v>0</v>
      </c>
      <c r="IT82" s="1460">
        <f t="shared" si="719"/>
        <v>0</v>
      </c>
      <c r="IU82" s="1460">
        <f t="shared" si="720"/>
        <v>0</v>
      </c>
      <c r="IV82" s="1460">
        <f t="shared" si="721"/>
        <v>0</v>
      </c>
      <c r="IW82" s="1460">
        <f t="shared" si="722"/>
        <v>0</v>
      </c>
      <c r="IX82" s="1460">
        <f t="shared" si="723"/>
        <v>0</v>
      </c>
      <c r="IY82" s="1460">
        <f t="shared" si="724"/>
        <v>0</v>
      </c>
      <c r="IZ82" s="1460">
        <f t="shared" si="725"/>
        <v>0</v>
      </c>
      <c r="JA82" s="1460">
        <f t="shared" si="726"/>
        <v>0</v>
      </c>
      <c r="JB82" s="1460">
        <f t="shared" si="727"/>
        <v>0</v>
      </c>
      <c r="JC82" s="1460">
        <f t="shared" si="728"/>
        <v>0</v>
      </c>
      <c r="JD82" s="1460">
        <f t="shared" si="729"/>
        <v>0</v>
      </c>
      <c r="JE82" s="1460">
        <f t="shared" si="730"/>
        <v>0</v>
      </c>
      <c r="JF82" s="1460">
        <f t="shared" si="731"/>
        <v>0</v>
      </c>
      <c r="JG82" s="1460">
        <f t="shared" si="732"/>
        <v>0</v>
      </c>
      <c r="JH82" s="1460">
        <f t="shared" si="733"/>
        <v>0</v>
      </c>
      <c r="JI82" s="1460">
        <f t="shared" si="734"/>
        <v>0</v>
      </c>
      <c r="JJ82" s="1460">
        <f t="shared" si="735"/>
        <v>0</v>
      </c>
      <c r="JK82" s="1460">
        <f t="shared" si="736"/>
        <v>0</v>
      </c>
      <c r="JL82" s="1460">
        <f t="shared" si="737"/>
        <v>0</v>
      </c>
      <c r="JM82" s="1460">
        <f t="shared" si="738"/>
        <v>0</v>
      </c>
      <c r="JN82" s="1460">
        <f t="shared" si="739"/>
        <v>0</v>
      </c>
      <c r="JO82" s="1460">
        <f t="shared" si="740"/>
        <v>0</v>
      </c>
      <c r="JP82" s="1460">
        <f t="shared" si="741"/>
        <v>0</v>
      </c>
      <c r="JQ82" s="1460">
        <f t="shared" si="742"/>
        <v>0</v>
      </c>
      <c r="JR82" s="1460">
        <f t="shared" si="743"/>
        <v>0</v>
      </c>
      <c r="JS82" s="1460">
        <f t="shared" si="744"/>
        <v>0</v>
      </c>
      <c r="JT82" s="1460">
        <f t="shared" si="745"/>
        <v>0</v>
      </c>
      <c r="JU82" s="1460">
        <f t="shared" si="746"/>
        <v>0</v>
      </c>
      <c r="JV82" s="1460">
        <f t="shared" si="747"/>
        <v>0</v>
      </c>
      <c r="JW82" s="1460">
        <f t="shared" si="748"/>
        <v>0</v>
      </c>
      <c r="JX82" s="1460">
        <f t="shared" si="749"/>
        <v>0</v>
      </c>
      <c r="JY82" s="1460">
        <f t="shared" si="750"/>
        <v>0</v>
      </c>
      <c r="JZ82" s="1460">
        <f t="shared" si="751"/>
        <v>0</v>
      </c>
      <c r="KA82" s="1460">
        <f t="shared" si="752"/>
        <v>0</v>
      </c>
      <c r="KB82" s="1460">
        <f t="shared" si="753"/>
        <v>0</v>
      </c>
      <c r="KC82" s="1460">
        <f t="shared" si="754"/>
        <v>0</v>
      </c>
      <c r="KD82" s="1460">
        <f t="shared" si="755"/>
        <v>0</v>
      </c>
      <c r="KE82" s="1460">
        <f t="shared" si="756"/>
        <v>0</v>
      </c>
      <c r="KF82" s="1460">
        <f t="shared" si="757"/>
        <v>0</v>
      </c>
      <c r="KG82" s="1460">
        <f t="shared" si="758"/>
        <v>0</v>
      </c>
      <c r="KH82" s="1460">
        <f t="shared" si="759"/>
        <v>0</v>
      </c>
      <c r="KI82" s="1460">
        <f t="shared" si="760"/>
        <v>0</v>
      </c>
      <c r="KJ82" s="1460">
        <f t="shared" si="761"/>
        <v>0</v>
      </c>
      <c r="KK82" s="1460">
        <f t="shared" si="762"/>
        <v>0</v>
      </c>
      <c r="KL82" s="1460">
        <f t="shared" si="763"/>
        <v>0</v>
      </c>
      <c r="KM82" s="1460">
        <f t="shared" si="764"/>
        <v>0</v>
      </c>
      <c r="KN82" s="1460">
        <f t="shared" si="765"/>
        <v>0</v>
      </c>
      <c r="KO82" s="1460">
        <f t="shared" si="766"/>
        <v>0</v>
      </c>
      <c r="KP82" s="1460">
        <f t="shared" si="767"/>
        <v>0</v>
      </c>
      <c r="KQ82" s="1460">
        <f t="shared" si="768"/>
        <v>0</v>
      </c>
      <c r="KR82" s="1460">
        <f t="shared" si="769"/>
        <v>0</v>
      </c>
      <c r="KS82" s="1460">
        <f t="shared" si="770"/>
        <v>0</v>
      </c>
      <c r="KT82" s="1460">
        <f t="shared" si="771"/>
        <v>0</v>
      </c>
      <c r="KU82" s="1460">
        <f t="shared" si="772"/>
        <v>0</v>
      </c>
      <c r="KV82" s="1460">
        <f t="shared" si="773"/>
        <v>0</v>
      </c>
      <c r="KW82" s="1460">
        <f t="shared" si="774"/>
        <v>0</v>
      </c>
      <c r="KX82" s="1460">
        <f t="shared" si="775"/>
        <v>0</v>
      </c>
      <c r="KY82" s="1460">
        <f t="shared" si="776"/>
        <v>0</v>
      </c>
      <c r="KZ82" s="1460">
        <f t="shared" si="777"/>
        <v>0</v>
      </c>
      <c r="LA82" s="1460">
        <f t="shared" si="778"/>
        <v>0</v>
      </c>
      <c r="LB82" s="1460">
        <f t="shared" si="779"/>
        <v>0</v>
      </c>
      <c r="LC82" s="1460">
        <f t="shared" si="780"/>
        <v>0</v>
      </c>
      <c r="LD82" s="1460">
        <f t="shared" si="781"/>
        <v>0</v>
      </c>
      <c r="LE82" s="1460">
        <f t="shared" si="782"/>
        <v>0</v>
      </c>
      <c r="LF82" s="1460">
        <f t="shared" si="783"/>
        <v>0</v>
      </c>
      <c r="LG82" s="1460">
        <f t="shared" si="784"/>
        <v>0</v>
      </c>
      <c r="LH82" s="1460">
        <f t="shared" si="785"/>
        <v>0</v>
      </c>
      <c r="LI82" s="1460">
        <f t="shared" si="786"/>
        <v>0</v>
      </c>
      <c r="LJ82" s="1460">
        <f t="shared" si="787"/>
        <v>0</v>
      </c>
      <c r="LK82" s="1460">
        <f t="shared" si="788"/>
        <v>0</v>
      </c>
      <c r="LL82" s="1460">
        <f t="shared" si="789"/>
        <v>0</v>
      </c>
      <c r="LM82" s="1460">
        <f t="shared" si="790"/>
        <v>0</v>
      </c>
      <c r="LN82" s="1460">
        <f t="shared" si="791"/>
        <v>0</v>
      </c>
      <c r="LO82" s="1460">
        <f t="shared" si="792"/>
        <v>0</v>
      </c>
      <c r="LP82" s="1460">
        <f t="shared" si="793"/>
        <v>0</v>
      </c>
      <c r="LQ82" s="1460">
        <f t="shared" si="794"/>
        <v>0</v>
      </c>
      <c r="LR82" s="1460">
        <f t="shared" si="795"/>
        <v>0</v>
      </c>
      <c r="LS82" s="1460">
        <f t="shared" si="796"/>
        <v>0</v>
      </c>
      <c r="LW82" s="1467">
        <f t="shared" si="797"/>
        <v>0</v>
      </c>
      <c r="LX82" s="1467">
        <f t="shared" si="798"/>
        <v>0</v>
      </c>
      <c r="LY82" s="1467">
        <f t="shared" si="799"/>
        <v>0</v>
      </c>
      <c r="LZ82" s="1467">
        <f t="shared" si="800"/>
        <v>0</v>
      </c>
      <c r="MA82" s="1506"/>
      <c r="MB82" s="1460">
        <f t="shared" si="801"/>
        <v>0</v>
      </c>
      <c r="MC82" s="1460">
        <f t="shared" si="859"/>
        <v>0</v>
      </c>
      <c r="MD82" s="1460">
        <f t="shared" si="859"/>
        <v>0</v>
      </c>
      <c r="ME82" s="1460">
        <f t="shared" si="859"/>
        <v>0</v>
      </c>
      <c r="MF82" s="1460">
        <f t="shared" si="859"/>
        <v>0</v>
      </c>
      <c r="MG82" s="1460">
        <f t="shared" si="859"/>
        <v>0</v>
      </c>
      <c r="MH82" s="1460">
        <f t="shared" si="859"/>
        <v>0</v>
      </c>
      <c r="MI82" s="1460">
        <f t="shared" si="859"/>
        <v>0</v>
      </c>
      <c r="MJ82" s="1460">
        <f t="shared" si="859"/>
        <v>0</v>
      </c>
      <c r="MK82" s="1460">
        <f t="shared" si="859"/>
        <v>0</v>
      </c>
      <c r="ML82" s="1460">
        <f t="shared" si="859"/>
        <v>0</v>
      </c>
      <c r="MM82" s="1460">
        <f t="shared" si="859"/>
        <v>0</v>
      </c>
      <c r="MN82" s="1460">
        <f t="shared" si="859"/>
        <v>0</v>
      </c>
      <c r="MO82" s="1460">
        <f t="shared" si="859"/>
        <v>0</v>
      </c>
      <c r="MP82" s="1460">
        <f t="shared" si="859"/>
        <v>0</v>
      </c>
      <c r="MQ82" s="1460">
        <f t="shared" si="859"/>
        <v>0</v>
      </c>
      <c r="MR82" s="1460">
        <f t="shared" si="859"/>
        <v>0</v>
      </c>
      <c r="MS82" s="1460">
        <f t="shared" si="845"/>
        <v>0</v>
      </c>
      <c r="MT82" s="1460">
        <f t="shared" si="845"/>
        <v>0</v>
      </c>
      <c r="MU82" s="1460">
        <f t="shared" si="845"/>
        <v>0</v>
      </c>
      <c r="MV82" s="1460">
        <f t="shared" si="845"/>
        <v>0</v>
      </c>
      <c r="MW82" s="1460">
        <f t="shared" si="845"/>
        <v>0</v>
      </c>
      <c r="MX82" s="1460">
        <f t="shared" si="845"/>
        <v>0</v>
      </c>
      <c r="MY82" s="1460">
        <f t="shared" si="845"/>
        <v>0</v>
      </c>
      <c r="MZ82" s="1460">
        <f t="shared" si="845"/>
        <v>0</v>
      </c>
      <c r="NA82" s="1460">
        <f t="shared" si="845"/>
        <v>0</v>
      </c>
      <c r="NB82" s="1460">
        <f t="shared" si="845"/>
        <v>0</v>
      </c>
      <c r="NC82" s="1460">
        <f t="shared" si="845"/>
        <v>0</v>
      </c>
      <c r="ND82" s="1460">
        <f t="shared" si="845"/>
        <v>0</v>
      </c>
      <c r="NE82" s="1460">
        <f t="shared" si="845"/>
        <v>0</v>
      </c>
      <c r="NF82" s="1460">
        <f t="shared" si="845"/>
        <v>0</v>
      </c>
      <c r="NG82" s="1460">
        <f t="shared" si="845"/>
        <v>0</v>
      </c>
      <c r="NH82" s="1460">
        <f t="shared" si="845"/>
        <v>0</v>
      </c>
      <c r="NI82" s="1460">
        <f t="shared" si="846"/>
        <v>0</v>
      </c>
      <c r="NJ82" s="1460">
        <f t="shared" si="846"/>
        <v>0</v>
      </c>
      <c r="NK82" s="1460">
        <f t="shared" si="846"/>
        <v>0</v>
      </c>
      <c r="NL82" s="1460">
        <f t="shared" si="846"/>
        <v>0</v>
      </c>
      <c r="NM82" s="1460">
        <f t="shared" si="846"/>
        <v>0</v>
      </c>
      <c r="NN82" s="1460">
        <f t="shared" si="846"/>
        <v>0</v>
      </c>
      <c r="NO82" s="1460">
        <f t="shared" si="846"/>
        <v>0</v>
      </c>
      <c r="NP82" s="1460">
        <f t="shared" si="846"/>
        <v>0</v>
      </c>
      <c r="NQ82" s="1460">
        <f t="shared" si="846"/>
        <v>0</v>
      </c>
      <c r="NR82" s="1460">
        <f t="shared" si="846"/>
        <v>0</v>
      </c>
      <c r="NS82" s="1460">
        <f t="shared" si="846"/>
        <v>0</v>
      </c>
      <c r="NT82" s="1460">
        <f t="shared" si="846"/>
        <v>0</v>
      </c>
      <c r="NU82" s="1460">
        <f t="shared" si="846"/>
        <v>0</v>
      </c>
      <c r="NV82" s="1460">
        <f t="shared" si="846"/>
        <v>0</v>
      </c>
      <c r="NW82" s="1460">
        <f t="shared" si="846"/>
        <v>0</v>
      </c>
      <c r="NX82" s="1460">
        <f t="shared" si="846"/>
        <v>0</v>
      </c>
      <c r="NY82" s="1460">
        <f t="shared" si="847"/>
        <v>0</v>
      </c>
      <c r="NZ82" s="1460">
        <f t="shared" si="847"/>
        <v>0</v>
      </c>
      <c r="OA82" s="1460">
        <f t="shared" si="847"/>
        <v>0</v>
      </c>
      <c r="OB82" s="1460">
        <f t="shared" si="847"/>
        <v>0</v>
      </c>
      <c r="OC82" s="1460">
        <f t="shared" si="847"/>
        <v>0</v>
      </c>
      <c r="OD82" s="1460">
        <f t="shared" si="847"/>
        <v>0</v>
      </c>
      <c r="OE82" s="1460">
        <f t="shared" si="847"/>
        <v>0</v>
      </c>
      <c r="OF82" s="1460">
        <f t="shared" si="847"/>
        <v>0</v>
      </c>
      <c r="OG82" s="1460">
        <f t="shared" si="847"/>
        <v>0</v>
      </c>
      <c r="OH82" s="1460">
        <f t="shared" si="847"/>
        <v>0</v>
      </c>
      <c r="OI82" s="1460">
        <f t="shared" si="847"/>
        <v>0</v>
      </c>
      <c r="OJ82" s="1460">
        <f t="shared" si="847"/>
        <v>0</v>
      </c>
      <c r="OK82" s="1460">
        <f t="shared" si="847"/>
        <v>0</v>
      </c>
      <c r="OL82" s="1460">
        <f t="shared" si="847"/>
        <v>0</v>
      </c>
      <c r="OM82" s="1460">
        <f t="shared" si="847"/>
        <v>0</v>
      </c>
      <c r="ON82" s="1460">
        <f t="shared" si="847"/>
        <v>0</v>
      </c>
      <c r="OO82" s="1460">
        <f t="shared" si="813"/>
        <v>0</v>
      </c>
      <c r="OP82" s="1460">
        <f t="shared" si="842"/>
        <v>0</v>
      </c>
      <c r="OQ82" s="1460">
        <f t="shared" si="842"/>
        <v>0</v>
      </c>
      <c r="OR82" s="1460">
        <f t="shared" si="842"/>
        <v>0</v>
      </c>
      <c r="OS82" s="1460">
        <f t="shared" si="842"/>
        <v>0</v>
      </c>
      <c r="OT82" s="1460">
        <f t="shared" si="842"/>
        <v>0</v>
      </c>
      <c r="OU82" s="1460">
        <f t="shared" si="842"/>
        <v>0</v>
      </c>
      <c r="OV82" s="1460">
        <f t="shared" si="842"/>
        <v>0</v>
      </c>
      <c r="OW82" s="1460">
        <f t="shared" si="842"/>
        <v>0</v>
      </c>
      <c r="OX82" s="1460">
        <f t="shared" si="842"/>
        <v>0</v>
      </c>
      <c r="OY82" s="1460">
        <f t="shared" si="842"/>
        <v>0</v>
      </c>
      <c r="OZ82" s="1460">
        <f t="shared" si="842"/>
        <v>0</v>
      </c>
      <c r="PA82" s="1460">
        <f t="shared" si="842"/>
        <v>0</v>
      </c>
      <c r="PB82" s="1460">
        <f t="shared" ref="OP82:PE98" si="861">IF(PB$12&lt;$AO82,0,IF(PB$12&lt;=$AU82,(PB$8-$LW82)*$D82/12,IF(PB$12&gt;=$BF82,(PB$8-$LZ82)*$D82/12,IF(PB$12&gt;=$BE82,0,IF(PB$12&gt;=$BA82,(PB$8-$LY82)*$D82/12,IF(PB$12&gt;=$AZ82,0,IF(PB$12&gt;=$AV82,(PB$8-$LX82)*$D82/12,0)))))))</f>
        <v>0</v>
      </c>
      <c r="PC82" s="1460">
        <f t="shared" si="861"/>
        <v>0</v>
      </c>
      <c r="PD82" s="1460">
        <f t="shared" si="861"/>
        <v>0</v>
      </c>
      <c r="PE82" s="1460">
        <f t="shared" si="861"/>
        <v>0</v>
      </c>
      <c r="PF82" s="1460">
        <f t="shared" si="843"/>
        <v>0</v>
      </c>
      <c r="PG82" s="1460">
        <f t="shared" si="843"/>
        <v>0</v>
      </c>
      <c r="PH82" s="1460">
        <f t="shared" si="843"/>
        <v>0</v>
      </c>
      <c r="PI82" s="1460">
        <f t="shared" si="843"/>
        <v>0</v>
      </c>
      <c r="PJ82" s="1460">
        <f t="shared" si="843"/>
        <v>0</v>
      </c>
      <c r="PK82" s="1460">
        <f t="shared" si="843"/>
        <v>0</v>
      </c>
      <c r="PL82" s="1460">
        <f t="shared" si="843"/>
        <v>0</v>
      </c>
      <c r="PM82" s="1460">
        <f t="shared" si="843"/>
        <v>0</v>
      </c>
      <c r="PN82" s="1460">
        <f t="shared" si="843"/>
        <v>0</v>
      </c>
      <c r="PO82" s="1460">
        <f t="shared" si="843"/>
        <v>0</v>
      </c>
      <c r="PP82" s="1460">
        <f t="shared" si="843"/>
        <v>0</v>
      </c>
      <c r="PQ82" s="1460">
        <f t="shared" si="843"/>
        <v>0</v>
      </c>
      <c r="PR82" s="1460">
        <f t="shared" ref="PF82:PU98" si="862">IF(PR$12&lt;$AO82,0,IF(PR$12&lt;=$AU82,(PR$8-$LW82)*$D82/12,IF(PR$12&gt;=$BF82,(PR$8-$LZ82)*$D82/12,IF(PR$12&gt;=$BE82,0,IF(PR$12&gt;=$BA82,(PR$8-$LY82)*$D82/12,IF(PR$12&gt;=$AZ82,0,IF(PR$12&gt;=$AV82,(PR$8-$LX82)*$D82/12,0)))))))</f>
        <v>0</v>
      </c>
      <c r="PS82" s="1460">
        <f t="shared" si="862"/>
        <v>0</v>
      </c>
      <c r="PT82" s="1460">
        <f t="shared" si="862"/>
        <v>0</v>
      </c>
      <c r="PU82" s="1460">
        <f t="shared" si="862"/>
        <v>0</v>
      </c>
      <c r="PV82" s="1460">
        <f t="shared" si="844"/>
        <v>0</v>
      </c>
      <c r="PW82" s="1460">
        <f t="shared" si="844"/>
        <v>0</v>
      </c>
      <c r="PX82" s="1460">
        <f t="shared" si="844"/>
        <v>0</v>
      </c>
      <c r="PY82" s="1460">
        <f t="shared" si="844"/>
        <v>0</v>
      </c>
      <c r="PZ82" s="1460">
        <f t="shared" si="844"/>
        <v>0</v>
      </c>
      <c r="QA82" s="1460">
        <f t="shared" si="844"/>
        <v>0</v>
      </c>
      <c r="QB82" s="1460">
        <f t="shared" si="844"/>
        <v>0</v>
      </c>
      <c r="QC82" s="1460">
        <f t="shared" si="844"/>
        <v>0</v>
      </c>
      <c r="QD82" s="1460">
        <f t="shared" si="844"/>
        <v>0</v>
      </c>
      <c r="QE82" s="1460">
        <f t="shared" si="844"/>
        <v>0</v>
      </c>
      <c r="QF82" s="1460">
        <f t="shared" si="844"/>
        <v>0</v>
      </c>
      <c r="QG82" s="1460">
        <f t="shared" si="844"/>
        <v>0</v>
      </c>
      <c r="QH82" s="1460">
        <f t="shared" si="844"/>
        <v>0</v>
      </c>
      <c r="QI82" s="1460">
        <f t="shared" ref="PV82:QK98" si="863">IF(QI$12&lt;$AO82,0,IF(QI$12&lt;=$AU82,(QI$8-$LW82)*$D82/12,IF(QI$12&gt;=$BF82,(QI$8-$LZ82)*$D82/12,IF(QI$12&gt;=$BE82,0,IF(QI$12&gt;=$BA82,(QI$8-$LY82)*$D82/12,IF(QI$12&gt;=$AZ82,0,IF(QI$12&gt;=$AV82,(QI$8-$LX82)*$D82/12,0)))))))</f>
        <v>0</v>
      </c>
      <c r="QJ82" s="1460">
        <f t="shared" si="863"/>
        <v>0</v>
      </c>
      <c r="QK82" s="1460">
        <f t="shared" si="863"/>
        <v>0</v>
      </c>
      <c r="QL82" s="1460">
        <f t="shared" si="856"/>
        <v>0</v>
      </c>
      <c r="QM82" s="1460">
        <f t="shared" si="856"/>
        <v>0</v>
      </c>
      <c r="QN82" s="1460">
        <f t="shared" si="856"/>
        <v>0</v>
      </c>
      <c r="QO82" s="1460">
        <f t="shared" si="856"/>
        <v>0</v>
      </c>
      <c r="QP82" s="1460">
        <f t="shared" si="856"/>
        <v>0</v>
      </c>
      <c r="QQ82" s="1460">
        <f t="shared" si="856"/>
        <v>0</v>
      </c>
    </row>
    <row r="83" spans="1:459" s="1466" customFormat="1" ht="22.5" customHeight="1">
      <c r="A83" s="1468"/>
      <c r="B83" s="1469"/>
      <c r="C83" s="1469"/>
      <c r="D83" s="1470"/>
      <c r="E83" s="1471"/>
      <c r="F83" s="1472"/>
      <c r="G83" s="1472"/>
      <c r="H83" s="1473">
        <f t="shared" si="639"/>
        <v>0</v>
      </c>
      <c r="I83" s="1474">
        <v>0</v>
      </c>
      <c r="J83" s="1475">
        <f t="shared" si="437"/>
        <v>0</v>
      </c>
      <c r="K83" s="1476">
        <v>0</v>
      </c>
      <c r="L83" s="1477">
        <f t="shared" si="640"/>
        <v>0</v>
      </c>
      <c r="M83" s="1477">
        <f t="shared" si="641"/>
        <v>0</v>
      </c>
      <c r="N83" s="1478"/>
      <c r="O83" s="1479">
        <v>0</v>
      </c>
      <c r="P83" s="1480">
        <v>0</v>
      </c>
      <c r="Q83" s="1828">
        <v>0</v>
      </c>
      <c r="R83" s="1831">
        <f t="shared" si="642"/>
        <v>0</v>
      </c>
      <c r="S83" s="1481">
        <f>IF(AND(SUM(O83:Q83)=0,N83="NNN"),MIN('Operating History and Pro Forma'!$M$33,'Operating History and Pro Forma'!$T$15)*D83,SUM(O83:Q83)*D83)</f>
        <v>0</v>
      </c>
      <c r="T83" s="1482">
        <f t="shared" si="643"/>
        <v>0</v>
      </c>
      <c r="U83" s="1483">
        <f t="shared" si="644"/>
        <v>0</v>
      </c>
      <c r="V83" s="1480"/>
      <c r="W83" s="1514"/>
      <c r="X83" s="1486" t="str">
        <f t="shared" si="645"/>
        <v/>
      </c>
      <c r="Y83" s="1487">
        <f t="shared" si="646"/>
        <v>0</v>
      </c>
      <c r="Z83" s="1488"/>
      <c r="AA83" s="1488"/>
      <c r="AB83" s="1488"/>
      <c r="AC83" s="1488"/>
      <c r="AD83" s="1489">
        <f t="shared" si="647"/>
        <v>0</v>
      </c>
      <c r="AE83" s="1490" t="str">
        <f t="shared" si="648"/>
        <v/>
      </c>
      <c r="AF83" s="1491">
        <f t="shared" si="649"/>
        <v>0</v>
      </c>
      <c r="AG83" s="1492">
        <f t="shared" si="650"/>
        <v>0</v>
      </c>
      <c r="AH83" s="1493">
        <f t="shared" si="853"/>
        <v>0</v>
      </c>
      <c r="AI83" s="1493">
        <f t="shared" si="853"/>
        <v>0</v>
      </c>
      <c r="AJ83" s="1494">
        <f t="shared" si="853"/>
        <v>0</v>
      </c>
      <c r="AK83" s="1494">
        <f t="shared" si="853"/>
        <v>0</v>
      </c>
      <c r="AL83" s="1495">
        <f t="shared" si="853"/>
        <v>0</v>
      </c>
      <c r="AM83" s="1496">
        <f t="shared" si="853"/>
        <v>0</v>
      </c>
      <c r="AN83" s="1497">
        <f t="shared" si="399"/>
        <v>0</v>
      </c>
      <c r="AO83" s="1498">
        <f t="shared" si="860"/>
        <v>0</v>
      </c>
      <c r="AP83" s="1499">
        <f t="shared" si="651"/>
        <v>0</v>
      </c>
      <c r="AQ83" s="1500">
        <f t="shared" si="652"/>
        <v>0</v>
      </c>
      <c r="AR83" s="1501">
        <f t="shared" si="653"/>
        <v>0</v>
      </c>
      <c r="AS83" s="1498">
        <f t="shared" si="857"/>
        <v>0</v>
      </c>
      <c r="AT83" s="1501">
        <f t="shared" si="654"/>
        <v>0</v>
      </c>
      <c r="AU83" s="1498">
        <f t="shared" si="655"/>
        <v>1</v>
      </c>
      <c r="AV83" s="1498">
        <f t="shared" si="656"/>
        <v>2</v>
      </c>
      <c r="AW83" s="1499">
        <f t="shared" si="657"/>
        <v>0</v>
      </c>
      <c r="AX83" s="1502">
        <f t="shared" si="658"/>
        <v>0</v>
      </c>
      <c r="AY83" s="1503">
        <f t="shared" si="659"/>
        <v>0</v>
      </c>
      <c r="AZ83" s="1498">
        <f t="shared" si="660"/>
        <v>2</v>
      </c>
      <c r="BA83" s="1498">
        <f t="shared" si="661"/>
        <v>3</v>
      </c>
      <c r="BB83" s="1499">
        <f t="shared" si="662"/>
        <v>0</v>
      </c>
      <c r="BC83" s="1502">
        <f t="shared" si="663"/>
        <v>0</v>
      </c>
      <c r="BD83" s="1503">
        <f t="shared" si="664"/>
        <v>0</v>
      </c>
      <c r="BE83" s="1498">
        <f t="shared" si="665"/>
        <v>3</v>
      </c>
      <c r="BF83" s="1498">
        <f t="shared" si="666"/>
        <v>4</v>
      </c>
      <c r="BG83" s="1499">
        <f t="shared" si="667"/>
        <v>0</v>
      </c>
      <c r="BH83" s="1502">
        <f t="shared" si="668"/>
        <v>0</v>
      </c>
      <c r="BI83" s="1502">
        <f t="shared" si="669"/>
        <v>0</v>
      </c>
      <c r="BJ83" s="1504">
        <f t="shared" si="670"/>
        <v>1900</v>
      </c>
      <c r="BK83" s="1505" t="str">
        <f t="shared" si="671"/>
        <v/>
      </c>
      <c r="BL83" s="1506"/>
      <c r="BM83" s="1507">
        <f t="shared" si="672"/>
        <v>0</v>
      </c>
      <c r="BN83" s="1508">
        <f t="shared" si="858"/>
        <v>0</v>
      </c>
      <c r="BO83" s="1508">
        <f t="shared" si="858"/>
        <v>0</v>
      </c>
      <c r="BP83" s="1508">
        <f t="shared" si="858"/>
        <v>0</v>
      </c>
      <c r="BQ83" s="1508">
        <f t="shared" si="858"/>
        <v>0</v>
      </c>
      <c r="BR83" s="1508">
        <f t="shared" si="858"/>
        <v>0</v>
      </c>
      <c r="BS83" s="1508">
        <f t="shared" si="858"/>
        <v>0</v>
      </c>
      <c r="BT83" s="1508">
        <f t="shared" si="858"/>
        <v>0</v>
      </c>
      <c r="BU83" s="1508">
        <f t="shared" si="858"/>
        <v>0</v>
      </c>
      <c r="BV83" s="1508">
        <f t="shared" si="858"/>
        <v>0</v>
      </c>
      <c r="BW83" s="1508">
        <f t="shared" si="858"/>
        <v>0</v>
      </c>
      <c r="BX83" s="1508">
        <f t="shared" si="858"/>
        <v>0</v>
      </c>
      <c r="BY83" s="1507">
        <f t="shared" si="858"/>
        <v>0</v>
      </c>
      <c r="BZ83" s="1508">
        <f t="shared" si="858"/>
        <v>0</v>
      </c>
      <c r="CA83" s="1508">
        <f t="shared" si="858"/>
        <v>0</v>
      </c>
      <c r="CB83" s="1508">
        <f t="shared" si="858"/>
        <v>0</v>
      </c>
      <c r="CC83" s="1508">
        <f t="shared" si="858"/>
        <v>0</v>
      </c>
      <c r="CD83" s="1508">
        <f t="shared" si="848"/>
        <v>0</v>
      </c>
      <c r="CE83" s="1508">
        <f t="shared" si="848"/>
        <v>0</v>
      </c>
      <c r="CF83" s="1508">
        <f t="shared" si="848"/>
        <v>0</v>
      </c>
      <c r="CG83" s="1508">
        <f t="shared" si="848"/>
        <v>0</v>
      </c>
      <c r="CH83" s="1508">
        <f t="shared" si="848"/>
        <v>0</v>
      </c>
      <c r="CI83" s="1508">
        <f t="shared" si="848"/>
        <v>0</v>
      </c>
      <c r="CJ83" s="1509">
        <f t="shared" si="848"/>
        <v>0</v>
      </c>
      <c r="CK83" s="1507">
        <f t="shared" si="848"/>
        <v>0</v>
      </c>
      <c r="CL83" s="1508">
        <f t="shared" si="848"/>
        <v>0</v>
      </c>
      <c r="CM83" s="1508">
        <f t="shared" si="848"/>
        <v>0</v>
      </c>
      <c r="CN83" s="1508">
        <f t="shared" si="848"/>
        <v>0</v>
      </c>
      <c r="CO83" s="1508">
        <f t="shared" si="848"/>
        <v>0</v>
      </c>
      <c r="CP83" s="1508">
        <f t="shared" si="848"/>
        <v>0</v>
      </c>
      <c r="CQ83" s="1508">
        <f t="shared" si="848"/>
        <v>0</v>
      </c>
      <c r="CR83" s="1508">
        <f t="shared" si="848"/>
        <v>0</v>
      </c>
      <c r="CS83" s="1508">
        <f t="shared" si="848"/>
        <v>0</v>
      </c>
      <c r="CT83" s="1508">
        <f t="shared" si="849"/>
        <v>0</v>
      </c>
      <c r="CU83" s="1508">
        <f t="shared" si="849"/>
        <v>0</v>
      </c>
      <c r="CV83" s="1509">
        <f t="shared" si="849"/>
        <v>0</v>
      </c>
      <c r="CW83" s="1508">
        <f t="shared" si="849"/>
        <v>0</v>
      </c>
      <c r="CX83" s="1508">
        <f t="shared" si="849"/>
        <v>0</v>
      </c>
      <c r="CY83" s="1508">
        <f t="shared" si="849"/>
        <v>0</v>
      </c>
      <c r="CZ83" s="1508">
        <f t="shared" si="849"/>
        <v>0</v>
      </c>
      <c r="DA83" s="1508">
        <f t="shared" si="849"/>
        <v>0</v>
      </c>
      <c r="DB83" s="1508">
        <f t="shared" si="849"/>
        <v>0</v>
      </c>
      <c r="DC83" s="1508">
        <f t="shared" si="849"/>
        <v>0</v>
      </c>
      <c r="DD83" s="1508">
        <f t="shared" si="849"/>
        <v>0</v>
      </c>
      <c r="DE83" s="1508">
        <f t="shared" si="849"/>
        <v>0</v>
      </c>
      <c r="DF83" s="1508">
        <f t="shared" si="849"/>
        <v>0</v>
      </c>
      <c r="DG83" s="1508">
        <f t="shared" si="849"/>
        <v>0</v>
      </c>
      <c r="DH83" s="1509">
        <f t="shared" si="849"/>
        <v>0</v>
      </c>
      <c r="DI83" s="1508">
        <f t="shared" si="849"/>
        <v>0</v>
      </c>
      <c r="DJ83" s="1508">
        <f t="shared" si="850"/>
        <v>0</v>
      </c>
      <c r="DK83" s="1508">
        <f t="shared" si="850"/>
        <v>0</v>
      </c>
      <c r="DL83" s="1508">
        <f t="shared" si="850"/>
        <v>0</v>
      </c>
      <c r="DM83" s="1508">
        <f t="shared" si="850"/>
        <v>0</v>
      </c>
      <c r="DN83" s="1508">
        <f t="shared" si="850"/>
        <v>0</v>
      </c>
      <c r="DO83" s="1508">
        <f t="shared" si="850"/>
        <v>0</v>
      </c>
      <c r="DP83" s="1508">
        <f t="shared" si="850"/>
        <v>0</v>
      </c>
      <c r="DQ83" s="1508">
        <f t="shared" si="850"/>
        <v>0</v>
      </c>
      <c r="DR83" s="1508">
        <f t="shared" si="850"/>
        <v>0</v>
      </c>
      <c r="DS83" s="1508">
        <f t="shared" si="850"/>
        <v>0</v>
      </c>
      <c r="DT83" s="1509">
        <f t="shared" si="850"/>
        <v>0</v>
      </c>
      <c r="DU83" s="1507">
        <f t="shared" si="850"/>
        <v>0</v>
      </c>
      <c r="DV83" s="1508">
        <f t="shared" si="850"/>
        <v>0</v>
      </c>
      <c r="DW83" s="1508">
        <f t="shared" si="850"/>
        <v>0</v>
      </c>
      <c r="DX83" s="1508">
        <f t="shared" si="850"/>
        <v>0</v>
      </c>
      <c r="DY83" s="1508">
        <f t="shared" si="850"/>
        <v>0</v>
      </c>
      <c r="DZ83" s="1508">
        <f t="shared" si="851"/>
        <v>0</v>
      </c>
      <c r="EA83" s="1508">
        <f t="shared" si="851"/>
        <v>0</v>
      </c>
      <c r="EB83" s="1508">
        <f t="shared" si="851"/>
        <v>0</v>
      </c>
      <c r="EC83" s="1508">
        <f t="shared" si="851"/>
        <v>0</v>
      </c>
      <c r="ED83" s="1508">
        <f t="shared" si="851"/>
        <v>0</v>
      </c>
      <c r="EE83" s="1508">
        <f t="shared" si="851"/>
        <v>0</v>
      </c>
      <c r="EF83" s="1508">
        <f t="shared" si="851"/>
        <v>0</v>
      </c>
      <c r="EG83" s="1507">
        <f t="shared" si="851"/>
        <v>0</v>
      </c>
      <c r="EH83" s="1508">
        <f t="shared" si="851"/>
        <v>0</v>
      </c>
      <c r="EI83" s="1508">
        <f t="shared" si="851"/>
        <v>0</v>
      </c>
      <c r="EJ83" s="1508">
        <f t="shared" si="851"/>
        <v>0</v>
      </c>
      <c r="EK83" s="1508">
        <f t="shared" si="851"/>
        <v>0</v>
      </c>
      <c r="EL83" s="1508">
        <f t="shared" si="851"/>
        <v>0</v>
      </c>
      <c r="EM83" s="1508">
        <f t="shared" si="851"/>
        <v>0</v>
      </c>
      <c r="EN83" s="1508">
        <f t="shared" si="851"/>
        <v>0</v>
      </c>
      <c r="EO83" s="1508">
        <f t="shared" si="851"/>
        <v>0</v>
      </c>
      <c r="EP83" s="1508">
        <f t="shared" si="852"/>
        <v>0</v>
      </c>
      <c r="EQ83" s="1508">
        <f t="shared" si="852"/>
        <v>0</v>
      </c>
      <c r="ER83" s="1509">
        <f t="shared" si="852"/>
        <v>0</v>
      </c>
      <c r="ES83" s="1507">
        <f t="shared" si="852"/>
        <v>0</v>
      </c>
      <c r="ET83" s="1508">
        <f t="shared" si="852"/>
        <v>0</v>
      </c>
      <c r="EU83" s="1508">
        <f t="shared" si="852"/>
        <v>0</v>
      </c>
      <c r="EV83" s="1508">
        <f t="shared" si="852"/>
        <v>0</v>
      </c>
      <c r="EW83" s="1508">
        <f t="shared" si="852"/>
        <v>0</v>
      </c>
      <c r="EX83" s="1508">
        <f t="shared" si="852"/>
        <v>0</v>
      </c>
      <c r="EY83" s="1508">
        <f t="shared" si="852"/>
        <v>0</v>
      </c>
      <c r="EZ83" s="1508">
        <f t="shared" si="852"/>
        <v>0</v>
      </c>
      <c r="FA83" s="1508">
        <f t="shared" si="852"/>
        <v>0</v>
      </c>
      <c r="FB83" s="1508">
        <f t="shared" si="852"/>
        <v>0</v>
      </c>
      <c r="FC83" s="1508">
        <f t="shared" si="852"/>
        <v>0</v>
      </c>
      <c r="FD83" s="1509">
        <f t="shared" si="852"/>
        <v>0</v>
      </c>
      <c r="FE83" s="1508">
        <f t="shared" si="852"/>
        <v>0</v>
      </c>
      <c r="FF83" s="1508">
        <f t="shared" si="821"/>
        <v>0</v>
      </c>
      <c r="FG83" s="1508">
        <f t="shared" si="854"/>
        <v>0</v>
      </c>
      <c r="FH83" s="1508">
        <f t="shared" si="854"/>
        <v>0</v>
      </c>
      <c r="FI83" s="1508">
        <f t="shared" si="854"/>
        <v>0</v>
      </c>
      <c r="FJ83" s="1508">
        <f t="shared" si="854"/>
        <v>0</v>
      </c>
      <c r="FK83" s="1508">
        <f t="shared" si="854"/>
        <v>0</v>
      </c>
      <c r="FL83" s="1508">
        <f t="shared" si="854"/>
        <v>0</v>
      </c>
      <c r="FM83" s="1508">
        <f t="shared" si="854"/>
        <v>0</v>
      </c>
      <c r="FN83" s="1508">
        <f t="shared" si="854"/>
        <v>0</v>
      </c>
      <c r="FO83" s="1508">
        <f t="shared" si="854"/>
        <v>0</v>
      </c>
      <c r="FP83" s="1509">
        <f t="shared" si="854"/>
        <v>0</v>
      </c>
      <c r="FQ83" s="1508">
        <f t="shared" si="854"/>
        <v>0</v>
      </c>
      <c r="FR83" s="1508">
        <f t="shared" si="854"/>
        <v>0</v>
      </c>
      <c r="FS83" s="1508">
        <f t="shared" si="854"/>
        <v>0</v>
      </c>
      <c r="FT83" s="1508">
        <f t="shared" si="854"/>
        <v>0</v>
      </c>
      <c r="FU83" s="1508">
        <f t="shared" si="854"/>
        <v>0</v>
      </c>
      <c r="FV83" s="1508">
        <f t="shared" si="854"/>
        <v>0</v>
      </c>
      <c r="FW83" s="1508">
        <f t="shared" si="855"/>
        <v>0</v>
      </c>
      <c r="FX83" s="1508">
        <f t="shared" si="855"/>
        <v>0</v>
      </c>
      <c r="FY83" s="1508">
        <f t="shared" si="855"/>
        <v>0</v>
      </c>
      <c r="FZ83" s="1508">
        <f t="shared" si="855"/>
        <v>0</v>
      </c>
      <c r="GA83" s="1508">
        <f t="shared" si="855"/>
        <v>0</v>
      </c>
      <c r="GB83" s="1509">
        <f t="shared" si="855"/>
        <v>0</v>
      </c>
      <c r="GC83" s="1506"/>
      <c r="GD83" s="1458">
        <f t="shared" si="673"/>
        <v>1</v>
      </c>
      <c r="GE83" s="1510">
        <f t="shared" si="841"/>
        <v>0</v>
      </c>
      <c r="GF83" s="1511">
        <f t="shared" si="841"/>
        <v>0</v>
      </c>
      <c r="GG83" s="1511">
        <f t="shared" si="841"/>
        <v>0</v>
      </c>
      <c r="GH83" s="1511">
        <f t="shared" si="841"/>
        <v>0</v>
      </c>
      <c r="GI83" s="1511">
        <f t="shared" si="841"/>
        <v>0</v>
      </c>
      <c r="GJ83" s="1511">
        <f t="shared" si="841"/>
        <v>0</v>
      </c>
      <c r="GK83" s="1511">
        <f t="shared" si="841"/>
        <v>0</v>
      </c>
      <c r="GL83" s="1511">
        <f t="shared" si="841"/>
        <v>0</v>
      </c>
      <c r="GM83" s="1511">
        <f t="shared" si="841"/>
        <v>0</v>
      </c>
      <c r="GN83" s="1512">
        <f t="shared" si="841"/>
        <v>0</v>
      </c>
      <c r="GO83" s="1513">
        <f t="shared" si="674"/>
        <v>0</v>
      </c>
      <c r="GP83" s="1506"/>
      <c r="GQ83" s="1510">
        <f t="shared" si="838"/>
        <v>0</v>
      </c>
      <c r="GR83" s="1511">
        <f t="shared" si="837"/>
        <v>0</v>
      </c>
      <c r="GS83" s="1511">
        <f t="shared" si="837"/>
        <v>0</v>
      </c>
      <c r="GT83" s="1511">
        <f t="shared" si="837"/>
        <v>0</v>
      </c>
      <c r="GU83" s="1511">
        <f t="shared" si="837"/>
        <v>0</v>
      </c>
      <c r="GV83" s="1511">
        <f t="shared" si="837"/>
        <v>0</v>
      </c>
      <c r="GW83" s="1511">
        <f t="shared" si="837"/>
        <v>0</v>
      </c>
      <c r="GX83" s="1511">
        <f t="shared" si="837"/>
        <v>0</v>
      </c>
      <c r="GY83" s="1511">
        <f t="shared" si="837"/>
        <v>0</v>
      </c>
      <c r="GZ83" s="1512">
        <f t="shared" si="837"/>
        <v>0</v>
      </c>
      <c r="HA83" s="1513">
        <f t="shared" si="675"/>
        <v>0</v>
      </c>
      <c r="HB83" s="1506">
        <f t="shared" si="676"/>
        <v>1</v>
      </c>
      <c r="HC83" s="1506"/>
      <c r="HD83" s="1508">
        <f t="shared" si="677"/>
        <v>0</v>
      </c>
      <c r="HE83" s="1460">
        <f t="shared" si="678"/>
        <v>0</v>
      </c>
      <c r="HF83" s="1460">
        <f t="shared" si="679"/>
        <v>0</v>
      </c>
      <c r="HG83" s="1460">
        <f t="shared" si="680"/>
        <v>0</v>
      </c>
      <c r="HH83" s="1460">
        <f t="shared" si="681"/>
        <v>0</v>
      </c>
      <c r="HI83" s="1460">
        <f t="shared" si="682"/>
        <v>0</v>
      </c>
      <c r="HJ83" s="1460">
        <f t="shared" si="683"/>
        <v>0</v>
      </c>
      <c r="HK83" s="1460">
        <f t="shared" si="684"/>
        <v>0</v>
      </c>
      <c r="HL83" s="1460">
        <f t="shared" si="685"/>
        <v>0</v>
      </c>
      <c r="HM83" s="1460">
        <f t="shared" si="686"/>
        <v>0</v>
      </c>
      <c r="HN83" s="1460">
        <f t="shared" si="687"/>
        <v>0</v>
      </c>
      <c r="HO83" s="1460">
        <f t="shared" si="688"/>
        <v>0</v>
      </c>
      <c r="HP83" s="1460">
        <f t="shared" si="689"/>
        <v>0</v>
      </c>
      <c r="HQ83" s="1460">
        <f t="shared" si="690"/>
        <v>0</v>
      </c>
      <c r="HR83" s="1460">
        <f t="shared" si="691"/>
        <v>0</v>
      </c>
      <c r="HS83" s="1460">
        <f t="shared" si="692"/>
        <v>0</v>
      </c>
      <c r="HT83" s="1460">
        <f t="shared" si="693"/>
        <v>0</v>
      </c>
      <c r="HU83" s="1460">
        <f t="shared" si="694"/>
        <v>0</v>
      </c>
      <c r="HV83" s="1460">
        <f t="shared" si="695"/>
        <v>0</v>
      </c>
      <c r="HW83" s="1460">
        <f t="shared" si="696"/>
        <v>0</v>
      </c>
      <c r="HX83" s="1460">
        <f t="shared" si="697"/>
        <v>0</v>
      </c>
      <c r="HY83" s="1460">
        <f t="shared" si="698"/>
        <v>0</v>
      </c>
      <c r="HZ83" s="1460">
        <f t="shared" si="699"/>
        <v>0</v>
      </c>
      <c r="IA83" s="1460">
        <f t="shared" si="700"/>
        <v>0</v>
      </c>
      <c r="IB83" s="1460">
        <f t="shared" si="701"/>
        <v>0</v>
      </c>
      <c r="IC83" s="1460">
        <f t="shared" si="702"/>
        <v>0</v>
      </c>
      <c r="ID83" s="1460">
        <f t="shared" si="703"/>
        <v>0</v>
      </c>
      <c r="IE83" s="1460">
        <f t="shared" si="704"/>
        <v>0</v>
      </c>
      <c r="IF83" s="1460">
        <f t="shared" si="705"/>
        <v>0</v>
      </c>
      <c r="IG83" s="1460">
        <f t="shared" si="706"/>
        <v>0</v>
      </c>
      <c r="IH83" s="1460">
        <f t="shared" si="707"/>
        <v>0</v>
      </c>
      <c r="II83" s="1460">
        <f t="shared" si="708"/>
        <v>0</v>
      </c>
      <c r="IJ83" s="1460">
        <f t="shared" si="709"/>
        <v>0</v>
      </c>
      <c r="IK83" s="1460">
        <f t="shared" si="710"/>
        <v>0</v>
      </c>
      <c r="IL83" s="1460">
        <f t="shared" si="711"/>
        <v>0</v>
      </c>
      <c r="IM83" s="1460">
        <f t="shared" si="712"/>
        <v>0</v>
      </c>
      <c r="IN83" s="1460">
        <f t="shared" si="713"/>
        <v>0</v>
      </c>
      <c r="IO83" s="1460">
        <f t="shared" si="714"/>
        <v>0</v>
      </c>
      <c r="IP83" s="1460">
        <f t="shared" si="715"/>
        <v>0</v>
      </c>
      <c r="IQ83" s="1460">
        <f t="shared" si="716"/>
        <v>0</v>
      </c>
      <c r="IR83" s="1460">
        <f t="shared" si="717"/>
        <v>0</v>
      </c>
      <c r="IS83" s="1460">
        <f t="shared" si="718"/>
        <v>0</v>
      </c>
      <c r="IT83" s="1460">
        <f t="shared" si="719"/>
        <v>0</v>
      </c>
      <c r="IU83" s="1460">
        <f t="shared" si="720"/>
        <v>0</v>
      </c>
      <c r="IV83" s="1460">
        <f t="shared" si="721"/>
        <v>0</v>
      </c>
      <c r="IW83" s="1460">
        <f t="shared" si="722"/>
        <v>0</v>
      </c>
      <c r="IX83" s="1460">
        <f t="shared" si="723"/>
        <v>0</v>
      </c>
      <c r="IY83" s="1460">
        <f t="shared" si="724"/>
        <v>0</v>
      </c>
      <c r="IZ83" s="1460">
        <f t="shared" si="725"/>
        <v>0</v>
      </c>
      <c r="JA83" s="1460">
        <f t="shared" si="726"/>
        <v>0</v>
      </c>
      <c r="JB83" s="1460">
        <f t="shared" si="727"/>
        <v>0</v>
      </c>
      <c r="JC83" s="1460">
        <f t="shared" si="728"/>
        <v>0</v>
      </c>
      <c r="JD83" s="1460">
        <f t="shared" si="729"/>
        <v>0</v>
      </c>
      <c r="JE83" s="1460">
        <f t="shared" si="730"/>
        <v>0</v>
      </c>
      <c r="JF83" s="1460">
        <f t="shared" si="731"/>
        <v>0</v>
      </c>
      <c r="JG83" s="1460">
        <f t="shared" si="732"/>
        <v>0</v>
      </c>
      <c r="JH83" s="1460">
        <f t="shared" si="733"/>
        <v>0</v>
      </c>
      <c r="JI83" s="1460">
        <f t="shared" si="734"/>
        <v>0</v>
      </c>
      <c r="JJ83" s="1460">
        <f t="shared" si="735"/>
        <v>0</v>
      </c>
      <c r="JK83" s="1460">
        <f t="shared" si="736"/>
        <v>0</v>
      </c>
      <c r="JL83" s="1460">
        <f t="shared" si="737"/>
        <v>0</v>
      </c>
      <c r="JM83" s="1460">
        <f t="shared" si="738"/>
        <v>0</v>
      </c>
      <c r="JN83" s="1460">
        <f t="shared" si="739"/>
        <v>0</v>
      </c>
      <c r="JO83" s="1460">
        <f t="shared" si="740"/>
        <v>0</v>
      </c>
      <c r="JP83" s="1460">
        <f t="shared" si="741"/>
        <v>0</v>
      </c>
      <c r="JQ83" s="1460">
        <f t="shared" si="742"/>
        <v>0</v>
      </c>
      <c r="JR83" s="1460">
        <f t="shared" si="743"/>
        <v>0</v>
      </c>
      <c r="JS83" s="1460">
        <f t="shared" si="744"/>
        <v>0</v>
      </c>
      <c r="JT83" s="1460">
        <f t="shared" si="745"/>
        <v>0</v>
      </c>
      <c r="JU83" s="1460">
        <f t="shared" si="746"/>
        <v>0</v>
      </c>
      <c r="JV83" s="1460">
        <f t="shared" si="747"/>
        <v>0</v>
      </c>
      <c r="JW83" s="1460">
        <f t="shared" si="748"/>
        <v>0</v>
      </c>
      <c r="JX83" s="1460">
        <f t="shared" si="749"/>
        <v>0</v>
      </c>
      <c r="JY83" s="1460">
        <f t="shared" si="750"/>
        <v>0</v>
      </c>
      <c r="JZ83" s="1460">
        <f t="shared" si="751"/>
        <v>0</v>
      </c>
      <c r="KA83" s="1460">
        <f t="shared" si="752"/>
        <v>0</v>
      </c>
      <c r="KB83" s="1460">
        <f t="shared" si="753"/>
        <v>0</v>
      </c>
      <c r="KC83" s="1460">
        <f t="shared" si="754"/>
        <v>0</v>
      </c>
      <c r="KD83" s="1460">
        <f t="shared" si="755"/>
        <v>0</v>
      </c>
      <c r="KE83" s="1460">
        <f t="shared" si="756"/>
        <v>0</v>
      </c>
      <c r="KF83" s="1460">
        <f t="shared" si="757"/>
        <v>0</v>
      </c>
      <c r="KG83" s="1460">
        <f t="shared" si="758"/>
        <v>0</v>
      </c>
      <c r="KH83" s="1460">
        <f t="shared" si="759"/>
        <v>0</v>
      </c>
      <c r="KI83" s="1460">
        <f t="shared" si="760"/>
        <v>0</v>
      </c>
      <c r="KJ83" s="1460">
        <f t="shared" si="761"/>
        <v>0</v>
      </c>
      <c r="KK83" s="1460">
        <f t="shared" si="762"/>
        <v>0</v>
      </c>
      <c r="KL83" s="1460">
        <f t="shared" si="763"/>
        <v>0</v>
      </c>
      <c r="KM83" s="1460">
        <f t="shared" si="764"/>
        <v>0</v>
      </c>
      <c r="KN83" s="1460">
        <f t="shared" si="765"/>
        <v>0</v>
      </c>
      <c r="KO83" s="1460">
        <f t="shared" si="766"/>
        <v>0</v>
      </c>
      <c r="KP83" s="1460">
        <f t="shared" si="767"/>
        <v>0</v>
      </c>
      <c r="KQ83" s="1460">
        <f t="shared" si="768"/>
        <v>0</v>
      </c>
      <c r="KR83" s="1460">
        <f t="shared" si="769"/>
        <v>0</v>
      </c>
      <c r="KS83" s="1460">
        <f t="shared" si="770"/>
        <v>0</v>
      </c>
      <c r="KT83" s="1460">
        <f t="shared" si="771"/>
        <v>0</v>
      </c>
      <c r="KU83" s="1460">
        <f t="shared" si="772"/>
        <v>0</v>
      </c>
      <c r="KV83" s="1460">
        <f t="shared" si="773"/>
        <v>0</v>
      </c>
      <c r="KW83" s="1460">
        <f t="shared" si="774"/>
        <v>0</v>
      </c>
      <c r="KX83" s="1460">
        <f t="shared" si="775"/>
        <v>0</v>
      </c>
      <c r="KY83" s="1460">
        <f t="shared" si="776"/>
        <v>0</v>
      </c>
      <c r="KZ83" s="1460">
        <f t="shared" si="777"/>
        <v>0</v>
      </c>
      <c r="LA83" s="1460">
        <f t="shared" si="778"/>
        <v>0</v>
      </c>
      <c r="LB83" s="1460">
        <f t="shared" si="779"/>
        <v>0</v>
      </c>
      <c r="LC83" s="1460">
        <f t="shared" si="780"/>
        <v>0</v>
      </c>
      <c r="LD83" s="1460">
        <f t="shared" si="781"/>
        <v>0</v>
      </c>
      <c r="LE83" s="1460">
        <f t="shared" si="782"/>
        <v>0</v>
      </c>
      <c r="LF83" s="1460">
        <f t="shared" si="783"/>
        <v>0</v>
      </c>
      <c r="LG83" s="1460">
        <f t="shared" si="784"/>
        <v>0</v>
      </c>
      <c r="LH83" s="1460">
        <f t="shared" si="785"/>
        <v>0</v>
      </c>
      <c r="LI83" s="1460">
        <f t="shared" si="786"/>
        <v>0</v>
      </c>
      <c r="LJ83" s="1460">
        <f t="shared" si="787"/>
        <v>0</v>
      </c>
      <c r="LK83" s="1460">
        <f t="shared" si="788"/>
        <v>0</v>
      </c>
      <c r="LL83" s="1460">
        <f t="shared" si="789"/>
        <v>0</v>
      </c>
      <c r="LM83" s="1460">
        <f t="shared" si="790"/>
        <v>0</v>
      </c>
      <c r="LN83" s="1460">
        <f t="shared" si="791"/>
        <v>0</v>
      </c>
      <c r="LO83" s="1460">
        <f t="shared" si="792"/>
        <v>0</v>
      </c>
      <c r="LP83" s="1460">
        <f t="shared" si="793"/>
        <v>0</v>
      </c>
      <c r="LQ83" s="1460">
        <f t="shared" si="794"/>
        <v>0</v>
      </c>
      <c r="LR83" s="1460">
        <f t="shared" si="795"/>
        <v>0</v>
      </c>
      <c r="LS83" s="1460">
        <f t="shared" si="796"/>
        <v>0</v>
      </c>
      <c r="LW83" s="1467">
        <f t="shared" si="797"/>
        <v>0</v>
      </c>
      <c r="LX83" s="1467">
        <f t="shared" si="798"/>
        <v>0</v>
      </c>
      <c r="LY83" s="1467">
        <f t="shared" si="799"/>
        <v>0</v>
      </c>
      <c r="LZ83" s="1467">
        <f t="shared" si="800"/>
        <v>0</v>
      </c>
      <c r="MA83" s="1506"/>
      <c r="MB83" s="1460">
        <f t="shared" si="801"/>
        <v>0</v>
      </c>
      <c r="MC83" s="1460">
        <f t="shared" si="859"/>
        <v>0</v>
      </c>
      <c r="MD83" s="1460">
        <f t="shared" si="859"/>
        <v>0</v>
      </c>
      <c r="ME83" s="1460">
        <f t="shared" si="859"/>
        <v>0</v>
      </c>
      <c r="MF83" s="1460">
        <f t="shared" si="859"/>
        <v>0</v>
      </c>
      <c r="MG83" s="1460">
        <f t="shared" si="859"/>
        <v>0</v>
      </c>
      <c r="MH83" s="1460">
        <f t="shared" si="859"/>
        <v>0</v>
      </c>
      <c r="MI83" s="1460">
        <f t="shared" si="859"/>
        <v>0</v>
      </c>
      <c r="MJ83" s="1460">
        <f t="shared" si="859"/>
        <v>0</v>
      </c>
      <c r="MK83" s="1460">
        <f t="shared" si="859"/>
        <v>0</v>
      </c>
      <c r="ML83" s="1460">
        <f t="shared" si="859"/>
        <v>0</v>
      </c>
      <c r="MM83" s="1460">
        <f t="shared" si="859"/>
        <v>0</v>
      </c>
      <c r="MN83" s="1460">
        <f t="shared" si="859"/>
        <v>0</v>
      </c>
      <c r="MO83" s="1460">
        <f t="shared" si="859"/>
        <v>0</v>
      </c>
      <c r="MP83" s="1460">
        <f t="shared" si="859"/>
        <v>0</v>
      </c>
      <c r="MQ83" s="1460">
        <f t="shared" si="859"/>
        <v>0</v>
      </c>
      <c r="MR83" s="1460">
        <f t="shared" si="859"/>
        <v>0</v>
      </c>
      <c r="MS83" s="1460">
        <f t="shared" si="845"/>
        <v>0</v>
      </c>
      <c r="MT83" s="1460">
        <f t="shared" si="845"/>
        <v>0</v>
      </c>
      <c r="MU83" s="1460">
        <f t="shared" si="845"/>
        <v>0</v>
      </c>
      <c r="MV83" s="1460">
        <f t="shared" si="845"/>
        <v>0</v>
      </c>
      <c r="MW83" s="1460">
        <f t="shared" si="845"/>
        <v>0</v>
      </c>
      <c r="MX83" s="1460">
        <f t="shared" si="845"/>
        <v>0</v>
      </c>
      <c r="MY83" s="1460">
        <f t="shared" si="845"/>
        <v>0</v>
      </c>
      <c r="MZ83" s="1460">
        <f t="shared" si="845"/>
        <v>0</v>
      </c>
      <c r="NA83" s="1460">
        <f t="shared" si="845"/>
        <v>0</v>
      </c>
      <c r="NB83" s="1460">
        <f t="shared" si="845"/>
        <v>0</v>
      </c>
      <c r="NC83" s="1460">
        <f t="shared" si="845"/>
        <v>0</v>
      </c>
      <c r="ND83" s="1460">
        <f t="shared" si="845"/>
        <v>0</v>
      </c>
      <c r="NE83" s="1460">
        <f t="shared" si="845"/>
        <v>0</v>
      </c>
      <c r="NF83" s="1460">
        <f t="shared" si="845"/>
        <v>0</v>
      </c>
      <c r="NG83" s="1460">
        <f t="shared" si="845"/>
        <v>0</v>
      </c>
      <c r="NH83" s="1460">
        <f t="shared" si="845"/>
        <v>0</v>
      </c>
      <c r="NI83" s="1460">
        <f t="shared" si="846"/>
        <v>0</v>
      </c>
      <c r="NJ83" s="1460">
        <f t="shared" si="846"/>
        <v>0</v>
      </c>
      <c r="NK83" s="1460">
        <f t="shared" si="846"/>
        <v>0</v>
      </c>
      <c r="NL83" s="1460">
        <f t="shared" si="846"/>
        <v>0</v>
      </c>
      <c r="NM83" s="1460">
        <f t="shared" si="846"/>
        <v>0</v>
      </c>
      <c r="NN83" s="1460">
        <f t="shared" si="846"/>
        <v>0</v>
      </c>
      <c r="NO83" s="1460">
        <f t="shared" si="846"/>
        <v>0</v>
      </c>
      <c r="NP83" s="1460">
        <f t="shared" si="846"/>
        <v>0</v>
      </c>
      <c r="NQ83" s="1460">
        <f t="shared" si="846"/>
        <v>0</v>
      </c>
      <c r="NR83" s="1460">
        <f t="shared" si="846"/>
        <v>0</v>
      </c>
      <c r="NS83" s="1460">
        <f t="shared" si="846"/>
        <v>0</v>
      </c>
      <c r="NT83" s="1460">
        <f t="shared" si="846"/>
        <v>0</v>
      </c>
      <c r="NU83" s="1460">
        <f t="shared" si="846"/>
        <v>0</v>
      </c>
      <c r="NV83" s="1460">
        <f t="shared" si="846"/>
        <v>0</v>
      </c>
      <c r="NW83" s="1460">
        <f t="shared" si="846"/>
        <v>0</v>
      </c>
      <c r="NX83" s="1460">
        <f t="shared" si="846"/>
        <v>0</v>
      </c>
      <c r="NY83" s="1460">
        <f t="shared" si="847"/>
        <v>0</v>
      </c>
      <c r="NZ83" s="1460">
        <f t="shared" si="847"/>
        <v>0</v>
      </c>
      <c r="OA83" s="1460">
        <f t="shared" si="847"/>
        <v>0</v>
      </c>
      <c r="OB83" s="1460">
        <f t="shared" si="847"/>
        <v>0</v>
      </c>
      <c r="OC83" s="1460">
        <f t="shared" si="847"/>
        <v>0</v>
      </c>
      <c r="OD83" s="1460">
        <f t="shared" si="847"/>
        <v>0</v>
      </c>
      <c r="OE83" s="1460">
        <f t="shared" si="847"/>
        <v>0</v>
      </c>
      <c r="OF83" s="1460">
        <f t="shared" si="847"/>
        <v>0</v>
      </c>
      <c r="OG83" s="1460">
        <f t="shared" si="847"/>
        <v>0</v>
      </c>
      <c r="OH83" s="1460">
        <f t="shared" si="847"/>
        <v>0</v>
      </c>
      <c r="OI83" s="1460">
        <f t="shared" si="847"/>
        <v>0</v>
      </c>
      <c r="OJ83" s="1460">
        <f t="shared" si="847"/>
        <v>0</v>
      </c>
      <c r="OK83" s="1460">
        <f t="shared" si="847"/>
        <v>0</v>
      </c>
      <c r="OL83" s="1460">
        <f t="shared" si="847"/>
        <v>0</v>
      </c>
      <c r="OM83" s="1460">
        <f t="shared" si="847"/>
        <v>0</v>
      </c>
      <c r="ON83" s="1460">
        <f t="shared" si="847"/>
        <v>0</v>
      </c>
      <c r="OO83" s="1460">
        <f t="shared" si="813"/>
        <v>0</v>
      </c>
      <c r="OP83" s="1460">
        <f t="shared" si="861"/>
        <v>0</v>
      </c>
      <c r="OQ83" s="1460">
        <f t="shared" si="861"/>
        <v>0</v>
      </c>
      <c r="OR83" s="1460">
        <f t="shared" si="861"/>
        <v>0</v>
      </c>
      <c r="OS83" s="1460">
        <f t="shared" si="861"/>
        <v>0</v>
      </c>
      <c r="OT83" s="1460">
        <f t="shared" si="861"/>
        <v>0</v>
      </c>
      <c r="OU83" s="1460">
        <f t="shared" si="861"/>
        <v>0</v>
      </c>
      <c r="OV83" s="1460">
        <f t="shared" si="861"/>
        <v>0</v>
      </c>
      <c r="OW83" s="1460">
        <f t="shared" si="861"/>
        <v>0</v>
      </c>
      <c r="OX83" s="1460">
        <f t="shared" si="861"/>
        <v>0</v>
      </c>
      <c r="OY83" s="1460">
        <f t="shared" si="861"/>
        <v>0</v>
      </c>
      <c r="OZ83" s="1460">
        <f t="shared" si="861"/>
        <v>0</v>
      </c>
      <c r="PA83" s="1460">
        <f t="shared" si="861"/>
        <v>0</v>
      </c>
      <c r="PB83" s="1460">
        <f t="shared" si="861"/>
        <v>0</v>
      </c>
      <c r="PC83" s="1460">
        <f t="shared" si="861"/>
        <v>0</v>
      </c>
      <c r="PD83" s="1460">
        <f t="shared" si="861"/>
        <v>0</v>
      </c>
      <c r="PE83" s="1460">
        <f t="shared" si="861"/>
        <v>0</v>
      </c>
      <c r="PF83" s="1460">
        <f t="shared" si="862"/>
        <v>0</v>
      </c>
      <c r="PG83" s="1460">
        <f t="shared" si="862"/>
        <v>0</v>
      </c>
      <c r="PH83" s="1460">
        <f t="shared" si="862"/>
        <v>0</v>
      </c>
      <c r="PI83" s="1460">
        <f t="shared" si="862"/>
        <v>0</v>
      </c>
      <c r="PJ83" s="1460">
        <f t="shared" si="862"/>
        <v>0</v>
      </c>
      <c r="PK83" s="1460">
        <f t="shared" si="862"/>
        <v>0</v>
      </c>
      <c r="PL83" s="1460">
        <f t="shared" si="862"/>
        <v>0</v>
      </c>
      <c r="PM83" s="1460">
        <f t="shared" si="862"/>
        <v>0</v>
      </c>
      <c r="PN83" s="1460">
        <f t="shared" si="862"/>
        <v>0</v>
      </c>
      <c r="PO83" s="1460">
        <f t="shared" si="862"/>
        <v>0</v>
      </c>
      <c r="PP83" s="1460">
        <f t="shared" si="862"/>
        <v>0</v>
      </c>
      <c r="PQ83" s="1460">
        <f t="shared" si="862"/>
        <v>0</v>
      </c>
      <c r="PR83" s="1460">
        <f t="shared" si="862"/>
        <v>0</v>
      </c>
      <c r="PS83" s="1460">
        <f t="shared" si="862"/>
        <v>0</v>
      </c>
      <c r="PT83" s="1460">
        <f t="shared" si="862"/>
        <v>0</v>
      </c>
      <c r="PU83" s="1460">
        <f t="shared" si="862"/>
        <v>0</v>
      </c>
      <c r="PV83" s="1460">
        <f t="shared" si="863"/>
        <v>0</v>
      </c>
      <c r="PW83" s="1460">
        <f t="shared" si="863"/>
        <v>0</v>
      </c>
      <c r="PX83" s="1460">
        <f t="shared" si="863"/>
        <v>0</v>
      </c>
      <c r="PY83" s="1460">
        <f t="shared" si="863"/>
        <v>0</v>
      </c>
      <c r="PZ83" s="1460">
        <f t="shared" si="863"/>
        <v>0</v>
      </c>
      <c r="QA83" s="1460">
        <f t="shared" si="863"/>
        <v>0</v>
      </c>
      <c r="QB83" s="1460">
        <f t="shared" si="863"/>
        <v>0</v>
      </c>
      <c r="QC83" s="1460">
        <f t="shared" si="863"/>
        <v>0</v>
      </c>
      <c r="QD83" s="1460">
        <f t="shared" si="863"/>
        <v>0</v>
      </c>
      <c r="QE83" s="1460">
        <f t="shared" si="863"/>
        <v>0</v>
      </c>
      <c r="QF83" s="1460">
        <f t="shared" si="863"/>
        <v>0</v>
      </c>
      <c r="QG83" s="1460">
        <f t="shared" si="863"/>
        <v>0</v>
      </c>
      <c r="QH83" s="1460">
        <f t="shared" si="863"/>
        <v>0</v>
      </c>
      <c r="QI83" s="1460">
        <f t="shared" si="863"/>
        <v>0</v>
      </c>
      <c r="QJ83" s="1460">
        <f t="shared" si="863"/>
        <v>0</v>
      </c>
      <c r="QK83" s="1460">
        <f t="shared" si="863"/>
        <v>0</v>
      </c>
      <c r="QL83" s="1460">
        <f t="shared" si="856"/>
        <v>0</v>
      </c>
      <c r="QM83" s="1460">
        <f t="shared" si="856"/>
        <v>0</v>
      </c>
      <c r="QN83" s="1460">
        <f t="shared" si="856"/>
        <v>0</v>
      </c>
      <c r="QO83" s="1460">
        <f t="shared" si="856"/>
        <v>0</v>
      </c>
      <c r="QP83" s="1460">
        <f t="shared" si="856"/>
        <v>0</v>
      </c>
      <c r="QQ83" s="1460">
        <f t="shared" si="856"/>
        <v>0</v>
      </c>
    </row>
    <row r="84" spans="1:459" s="1466" customFormat="1" ht="22.5" customHeight="1">
      <c r="A84" s="1468"/>
      <c r="B84" s="1469"/>
      <c r="C84" s="1469"/>
      <c r="D84" s="1470"/>
      <c r="E84" s="1471"/>
      <c r="F84" s="1472"/>
      <c r="G84" s="1472"/>
      <c r="H84" s="1473">
        <f t="shared" si="639"/>
        <v>0</v>
      </c>
      <c r="I84" s="1474">
        <v>0</v>
      </c>
      <c r="J84" s="1475">
        <f t="shared" si="437"/>
        <v>0</v>
      </c>
      <c r="K84" s="1476">
        <v>0</v>
      </c>
      <c r="L84" s="1477">
        <f t="shared" si="640"/>
        <v>0</v>
      </c>
      <c r="M84" s="1477">
        <f t="shared" si="641"/>
        <v>0</v>
      </c>
      <c r="N84" s="1478"/>
      <c r="O84" s="1479">
        <v>0</v>
      </c>
      <c r="P84" s="1480">
        <v>0</v>
      </c>
      <c r="Q84" s="1828">
        <v>0</v>
      </c>
      <c r="R84" s="1831">
        <f t="shared" si="642"/>
        <v>0</v>
      </c>
      <c r="S84" s="1481">
        <f>IF(AND(SUM(O84:Q84)=0,N84="NNN"),MIN('Operating History and Pro Forma'!$M$33,'Operating History and Pro Forma'!$T$15)*D84,SUM(O84:Q84)*D84)</f>
        <v>0</v>
      </c>
      <c r="T84" s="1482">
        <f t="shared" si="643"/>
        <v>0</v>
      </c>
      <c r="U84" s="1483">
        <f t="shared" si="644"/>
        <v>0</v>
      </c>
      <c r="V84" s="1480"/>
      <c r="W84" s="1514"/>
      <c r="X84" s="1486" t="str">
        <f t="shared" si="645"/>
        <v/>
      </c>
      <c r="Y84" s="1487">
        <f t="shared" si="646"/>
        <v>0</v>
      </c>
      <c r="Z84" s="1488"/>
      <c r="AA84" s="1488"/>
      <c r="AB84" s="1488"/>
      <c r="AC84" s="1488"/>
      <c r="AD84" s="1489">
        <f t="shared" si="647"/>
        <v>0</v>
      </c>
      <c r="AE84" s="1490" t="str">
        <f t="shared" si="648"/>
        <v/>
      </c>
      <c r="AF84" s="1491">
        <f t="shared" si="649"/>
        <v>0</v>
      </c>
      <c r="AG84" s="1492">
        <f t="shared" si="650"/>
        <v>0</v>
      </c>
      <c r="AH84" s="1493">
        <f t="shared" si="853"/>
        <v>0</v>
      </c>
      <c r="AI84" s="1493">
        <f t="shared" si="853"/>
        <v>0</v>
      </c>
      <c r="AJ84" s="1494">
        <f t="shared" si="853"/>
        <v>0</v>
      </c>
      <c r="AK84" s="1494">
        <f t="shared" si="853"/>
        <v>0</v>
      </c>
      <c r="AL84" s="1495">
        <f t="shared" si="853"/>
        <v>0</v>
      </c>
      <c r="AM84" s="1496">
        <f t="shared" si="853"/>
        <v>0</v>
      </c>
      <c r="AN84" s="1497">
        <f t="shared" si="399"/>
        <v>0</v>
      </c>
      <c r="AO84" s="1498">
        <f t="shared" si="860"/>
        <v>0</v>
      </c>
      <c r="AP84" s="1499">
        <f t="shared" si="651"/>
        <v>0</v>
      </c>
      <c r="AQ84" s="1500">
        <f t="shared" si="652"/>
        <v>0</v>
      </c>
      <c r="AR84" s="1501">
        <f t="shared" si="653"/>
        <v>0</v>
      </c>
      <c r="AS84" s="1498">
        <f t="shared" si="857"/>
        <v>0</v>
      </c>
      <c r="AT84" s="1501">
        <f t="shared" si="654"/>
        <v>0</v>
      </c>
      <c r="AU84" s="1498">
        <f t="shared" si="655"/>
        <v>1</v>
      </c>
      <c r="AV84" s="1498">
        <f t="shared" si="656"/>
        <v>2</v>
      </c>
      <c r="AW84" s="1499">
        <f t="shared" si="657"/>
        <v>0</v>
      </c>
      <c r="AX84" s="1502">
        <f t="shared" si="658"/>
        <v>0</v>
      </c>
      <c r="AY84" s="1503">
        <f t="shared" si="659"/>
        <v>0</v>
      </c>
      <c r="AZ84" s="1498">
        <f t="shared" si="660"/>
        <v>2</v>
      </c>
      <c r="BA84" s="1498">
        <f t="shared" si="661"/>
        <v>3</v>
      </c>
      <c r="BB84" s="1499">
        <f t="shared" si="662"/>
        <v>0</v>
      </c>
      <c r="BC84" s="1502">
        <f t="shared" si="663"/>
        <v>0</v>
      </c>
      <c r="BD84" s="1503">
        <f t="shared" si="664"/>
        <v>0</v>
      </c>
      <c r="BE84" s="1498">
        <f t="shared" si="665"/>
        <v>3</v>
      </c>
      <c r="BF84" s="1498">
        <f t="shared" si="666"/>
        <v>4</v>
      </c>
      <c r="BG84" s="1499">
        <f t="shared" si="667"/>
        <v>0</v>
      </c>
      <c r="BH84" s="1502">
        <f t="shared" si="668"/>
        <v>0</v>
      </c>
      <c r="BI84" s="1502">
        <f t="shared" si="669"/>
        <v>0</v>
      </c>
      <c r="BJ84" s="1504">
        <f t="shared" si="670"/>
        <v>1900</v>
      </c>
      <c r="BK84" s="1505" t="str">
        <f t="shared" si="671"/>
        <v/>
      </c>
      <c r="BL84" s="1506"/>
      <c r="BM84" s="1507">
        <f t="shared" si="672"/>
        <v>0</v>
      </c>
      <c r="BN84" s="1508">
        <f t="shared" si="858"/>
        <v>0</v>
      </c>
      <c r="BO84" s="1508">
        <f t="shared" si="858"/>
        <v>0</v>
      </c>
      <c r="BP84" s="1508">
        <f t="shared" si="858"/>
        <v>0</v>
      </c>
      <c r="BQ84" s="1508">
        <f t="shared" si="858"/>
        <v>0</v>
      </c>
      <c r="BR84" s="1508">
        <f t="shared" si="858"/>
        <v>0</v>
      </c>
      <c r="BS84" s="1508">
        <f t="shared" si="858"/>
        <v>0</v>
      </c>
      <c r="BT84" s="1508">
        <f t="shared" si="858"/>
        <v>0</v>
      </c>
      <c r="BU84" s="1508">
        <f t="shared" si="858"/>
        <v>0</v>
      </c>
      <c r="BV84" s="1508">
        <f t="shared" si="858"/>
        <v>0</v>
      </c>
      <c r="BW84" s="1508">
        <f t="shared" si="858"/>
        <v>0</v>
      </c>
      <c r="BX84" s="1508">
        <f t="shared" si="858"/>
        <v>0</v>
      </c>
      <c r="BY84" s="1507">
        <f t="shared" si="858"/>
        <v>0</v>
      </c>
      <c r="BZ84" s="1508">
        <f t="shared" si="858"/>
        <v>0</v>
      </c>
      <c r="CA84" s="1508">
        <f t="shared" si="858"/>
        <v>0</v>
      </c>
      <c r="CB84" s="1508">
        <f t="shared" si="858"/>
        <v>0</v>
      </c>
      <c r="CC84" s="1508">
        <f t="shared" si="858"/>
        <v>0</v>
      </c>
      <c r="CD84" s="1508">
        <f t="shared" si="848"/>
        <v>0</v>
      </c>
      <c r="CE84" s="1508">
        <f t="shared" si="848"/>
        <v>0</v>
      </c>
      <c r="CF84" s="1508">
        <f t="shared" si="848"/>
        <v>0</v>
      </c>
      <c r="CG84" s="1508">
        <f t="shared" si="848"/>
        <v>0</v>
      </c>
      <c r="CH84" s="1508">
        <f t="shared" si="848"/>
        <v>0</v>
      </c>
      <c r="CI84" s="1508">
        <f t="shared" si="848"/>
        <v>0</v>
      </c>
      <c r="CJ84" s="1509">
        <f t="shared" si="848"/>
        <v>0</v>
      </c>
      <c r="CK84" s="1507">
        <f t="shared" si="848"/>
        <v>0</v>
      </c>
      <c r="CL84" s="1508">
        <f t="shared" si="848"/>
        <v>0</v>
      </c>
      <c r="CM84" s="1508">
        <f t="shared" si="848"/>
        <v>0</v>
      </c>
      <c r="CN84" s="1508">
        <f t="shared" si="848"/>
        <v>0</v>
      </c>
      <c r="CO84" s="1508">
        <f t="shared" si="848"/>
        <v>0</v>
      </c>
      <c r="CP84" s="1508">
        <f t="shared" si="848"/>
        <v>0</v>
      </c>
      <c r="CQ84" s="1508">
        <f t="shared" si="848"/>
        <v>0</v>
      </c>
      <c r="CR84" s="1508">
        <f t="shared" si="848"/>
        <v>0</v>
      </c>
      <c r="CS84" s="1508">
        <f t="shared" si="848"/>
        <v>0</v>
      </c>
      <c r="CT84" s="1508">
        <f t="shared" si="849"/>
        <v>0</v>
      </c>
      <c r="CU84" s="1508">
        <f t="shared" si="849"/>
        <v>0</v>
      </c>
      <c r="CV84" s="1509">
        <f t="shared" si="849"/>
        <v>0</v>
      </c>
      <c r="CW84" s="1508">
        <f t="shared" si="849"/>
        <v>0</v>
      </c>
      <c r="CX84" s="1508">
        <f t="shared" si="849"/>
        <v>0</v>
      </c>
      <c r="CY84" s="1508">
        <f t="shared" si="849"/>
        <v>0</v>
      </c>
      <c r="CZ84" s="1508">
        <f t="shared" si="849"/>
        <v>0</v>
      </c>
      <c r="DA84" s="1508">
        <f t="shared" si="849"/>
        <v>0</v>
      </c>
      <c r="DB84" s="1508">
        <f t="shared" si="849"/>
        <v>0</v>
      </c>
      <c r="DC84" s="1508">
        <f t="shared" si="849"/>
        <v>0</v>
      </c>
      <c r="DD84" s="1508">
        <f t="shared" si="849"/>
        <v>0</v>
      </c>
      <c r="DE84" s="1508">
        <f t="shared" si="849"/>
        <v>0</v>
      </c>
      <c r="DF84" s="1508">
        <f t="shared" si="849"/>
        <v>0</v>
      </c>
      <c r="DG84" s="1508">
        <f t="shared" si="849"/>
        <v>0</v>
      </c>
      <c r="DH84" s="1509">
        <f t="shared" si="849"/>
        <v>0</v>
      </c>
      <c r="DI84" s="1508">
        <f t="shared" si="849"/>
        <v>0</v>
      </c>
      <c r="DJ84" s="1508">
        <f t="shared" si="850"/>
        <v>0</v>
      </c>
      <c r="DK84" s="1508">
        <f t="shared" si="850"/>
        <v>0</v>
      </c>
      <c r="DL84" s="1508">
        <f t="shared" si="850"/>
        <v>0</v>
      </c>
      <c r="DM84" s="1508">
        <f t="shared" si="850"/>
        <v>0</v>
      </c>
      <c r="DN84" s="1508">
        <f t="shared" si="850"/>
        <v>0</v>
      </c>
      <c r="DO84" s="1508">
        <f t="shared" si="850"/>
        <v>0</v>
      </c>
      <c r="DP84" s="1508">
        <f t="shared" si="850"/>
        <v>0</v>
      </c>
      <c r="DQ84" s="1508">
        <f t="shared" si="850"/>
        <v>0</v>
      </c>
      <c r="DR84" s="1508">
        <f t="shared" si="850"/>
        <v>0</v>
      </c>
      <c r="DS84" s="1508">
        <f t="shared" si="850"/>
        <v>0</v>
      </c>
      <c r="DT84" s="1509">
        <f t="shared" si="850"/>
        <v>0</v>
      </c>
      <c r="DU84" s="1507">
        <f t="shared" si="850"/>
        <v>0</v>
      </c>
      <c r="DV84" s="1508">
        <f t="shared" si="850"/>
        <v>0</v>
      </c>
      <c r="DW84" s="1508">
        <f t="shared" si="850"/>
        <v>0</v>
      </c>
      <c r="DX84" s="1508">
        <f t="shared" si="850"/>
        <v>0</v>
      </c>
      <c r="DY84" s="1508">
        <f t="shared" si="850"/>
        <v>0</v>
      </c>
      <c r="DZ84" s="1508">
        <f t="shared" si="851"/>
        <v>0</v>
      </c>
      <c r="EA84" s="1508">
        <f t="shared" si="851"/>
        <v>0</v>
      </c>
      <c r="EB84" s="1508">
        <f t="shared" si="851"/>
        <v>0</v>
      </c>
      <c r="EC84" s="1508">
        <f t="shared" si="851"/>
        <v>0</v>
      </c>
      <c r="ED84" s="1508">
        <f t="shared" si="851"/>
        <v>0</v>
      </c>
      <c r="EE84" s="1508">
        <f t="shared" si="851"/>
        <v>0</v>
      </c>
      <c r="EF84" s="1508">
        <f t="shared" si="851"/>
        <v>0</v>
      </c>
      <c r="EG84" s="1507">
        <f t="shared" si="851"/>
        <v>0</v>
      </c>
      <c r="EH84" s="1508">
        <f t="shared" si="851"/>
        <v>0</v>
      </c>
      <c r="EI84" s="1508">
        <f t="shared" si="851"/>
        <v>0</v>
      </c>
      <c r="EJ84" s="1508">
        <f t="shared" si="851"/>
        <v>0</v>
      </c>
      <c r="EK84" s="1508">
        <f t="shared" si="851"/>
        <v>0</v>
      </c>
      <c r="EL84" s="1508">
        <f t="shared" si="851"/>
        <v>0</v>
      </c>
      <c r="EM84" s="1508">
        <f t="shared" si="851"/>
        <v>0</v>
      </c>
      <c r="EN84" s="1508">
        <f t="shared" si="851"/>
        <v>0</v>
      </c>
      <c r="EO84" s="1508">
        <f t="shared" si="851"/>
        <v>0</v>
      </c>
      <c r="EP84" s="1508">
        <f t="shared" si="852"/>
        <v>0</v>
      </c>
      <c r="EQ84" s="1508">
        <f t="shared" si="852"/>
        <v>0</v>
      </c>
      <c r="ER84" s="1509">
        <f t="shared" si="852"/>
        <v>0</v>
      </c>
      <c r="ES84" s="1507">
        <f t="shared" si="852"/>
        <v>0</v>
      </c>
      <c r="ET84" s="1508">
        <f t="shared" si="852"/>
        <v>0</v>
      </c>
      <c r="EU84" s="1508">
        <f t="shared" si="852"/>
        <v>0</v>
      </c>
      <c r="EV84" s="1508">
        <f t="shared" si="852"/>
        <v>0</v>
      </c>
      <c r="EW84" s="1508">
        <f t="shared" si="852"/>
        <v>0</v>
      </c>
      <c r="EX84" s="1508">
        <f t="shared" si="852"/>
        <v>0</v>
      </c>
      <c r="EY84" s="1508">
        <f t="shared" si="852"/>
        <v>0</v>
      </c>
      <c r="EZ84" s="1508">
        <f t="shared" si="852"/>
        <v>0</v>
      </c>
      <c r="FA84" s="1508">
        <f t="shared" si="852"/>
        <v>0</v>
      </c>
      <c r="FB84" s="1508">
        <f t="shared" si="852"/>
        <v>0</v>
      </c>
      <c r="FC84" s="1508">
        <f t="shared" si="852"/>
        <v>0</v>
      </c>
      <c r="FD84" s="1509">
        <f t="shared" si="852"/>
        <v>0</v>
      </c>
      <c r="FE84" s="1508">
        <f t="shared" si="852"/>
        <v>0</v>
      </c>
      <c r="FF84" s="1508">
        <f t="shared" si="821"/>
        <v>0</v>
      </c>
      <c r="FG84" s="1508">
        <f t="shared" si="854"/>
        <v>0</v>
      </c>
      <c r="FH84" s="1508">
        <f t="shared" si="854"/>
        <v>0</v>
      </c>
      <c r="FI84" s="1508">
        <f t="shared" si="854"/>
        <v>0</v>
      </c>
      <c r="FJ84" s="1508">
        <f t="shared" si="854"/>
        <v>0</v>
      </c>
      <c r="FK84" s="1508">
        <f t="shared" si="854"/>
        <v>0</v>
      </c>
      <c r="FL84" s="1508">
        <f t="shared" si="854"/>
        <v>0</v>
      </c>
      <c r="FM84" s="1508">
        <f t="shared" si="854"/>
        <v>0</v>
      </c>
      <c r="FN84" s="1508">
        <f t="shared" si="854"/>
        <v>0</v>
      </c>
      <c r="FO84" s="1508">
        <f t="shared" si="854"/>
        <v>0</v>
      </c>
      <c r="FP84" s="1509">
        <f t="shared" si="854"/>
        <v>0</v>
      </c>
      <c r="FQ84" s="1508">
        <f t="shared" si="854"/>
        <v>0</v>
      </c>
      <c r="FR84" s="1508">
        <f t="shared" si="854"/>
        <v>0</v>
      </c>
      <c r="FS84" s="1508">
        <f t="shared" si="854"/>
        <v>0</v>
      </c>
      <c r="FT84" s="1508">
        <f t="shared" si="854"/>
        <v>0</v>
      </c>
      <c r="FU84" s="1508">
        <f t="shared" si="854"/>
        <v>0</v>
      </c>
      <c r="FV84" s="1508">
        <f t="shared" si="854"/>
        <v>0</v>
      </c>
      <c r="FW84" s="1508">
        <f t="shared" si="855"/>
        <v>0</v>
      </c>
      <c r="FX84" s="1508">
        <f t="shared" si="855"/>
        <v>0</v>
      </c>
      <c r="FY84" s="1508">
        <f t="shared" si="855"/>
        <v>0</v>
      </c>
      <c r="FZ84" s="1508">
        <f t="shared" si="855"/>
        <v>0</v>
      </c>
      <c r="GA84" s="1508">
        <f t="shared" si="855"/>
        <v>0</v>
      </c>
      <c r="GB84" s="1509">
        <f t="shared" si="855"/>
        <v>0</v>
      </c>
      <c r="GC84" s="1506"/>
      <c r="GD84" s="1458">
        <f t="shared" si="673"/>
        <v>1</v>
      </c>
      <c r="GE84" s="1510">
        <f t="shared" si="841"/>
        <v>0</v>
      </c>
      <c r="GF84" s="1511">
        <f t="shared" si="841"/>
        <v>0</v>
      </c>
      <c r="GG84" s="1511">
        <f t="shared" si="841"/>
        <v>0</v>
      </c>
      <c r="GH84" s="1511">
        <f t="shared" si="841"/>
        <v>0</v>
      </c>
      <c r="GI84" s="1511">
        <f t="shared" si="841"/>
        <v>0</v>
      </c>
      <c r="GJ84" s="1511">
        <f t="shared" si="841"/>
        <v>0</v>
      </c>
      <c r="GK84" s="1511">
        <f t="shared" si="841"/>
        <v>0</v>
      </c>
      <c r="GL84" s="1511">
        <f t="shared" si="841"/>
        <v>0</v>
      </c>
      <c r="GM84" s="1511">
        <f t="shared" si="841"/>
        <v>0</v>
      </c>
      <c r="GN84" s="1512">
        <f t="shared" si="841"/>
        <v>0</v>
      </c>
      <c r="GO84" s="1513">
        <f t="shared" si="674"/>
        <v>0</v>
      </c>
      <c r="GP84" s="1506"/>
      <c r="GQ84" s="1510">
        <f t="shared" si="838"/>
        <v>0</v>
      </c>
      <c r="GR84" s="1511">
        <f t="shared" si="837"/>
        <v>0</v>
      </c>
      <c r="GS84" s="1511">
        <f t="shared" si="837"/>
        <v>0</v>
      </c>
      <c r="GT84" s="1511">
        <f t="shared" si="837"/>
        <v>0</v>
      </c>
      <c r="GU84" s="1511">
        <f t="shared" si="837"/>
        <v>0</v>
      </c>
      <c r="GV84" s="1511">
        <f t="shared" si="837"/>
        <v>0</v>
      </c>
      <c r="GW84" s="1511">
        <f t="shared" si="837"/>
        <v>0</v>
      </c>
      <c r="GX84" s="1511">
        <f t="shared" si="837"/>
        <v>0</v>
      </c>
      <c r="GY84" s="1511">
        <f t="shared" si="837"/>
        <v>0</v>
      </c>
      <c r="GZ84" s="1512">
        <f t="shared" si="837"/>
        <v>0</v>
      </c>
      <c r="HA84" s="1513">
        <f t="shared" si="675"/>
        <v>0</v>
      </c>
      <c r="HB84" s="1506">
        <f t="shared" si="676"/>
        <v>1</v>
      </c>
      <c r="HC84" s="1506"/>
      <c r="HD84" s="1508">
        <f t="shared" si="677"/>
        <v>0</v>
      </c>
      <c r="HE84" s="1460">
        <f t="shared" si="678"/>
        <v>0</v>
      </c>
      <c r="HF84" s="1460">
        <f t="shared" si="679"/>
        <v>0</v>
      </c>
      <c r="HG84" s="1460">
        <f t="shared" si="680"/>
        <v>0</v>
      </c>
      <c r="HH84" s="1460">
        <f t="shared" si="681"/>
        <v>0</v>
      </c>
      <c r="HI84" s="1460">
        <f t="shared" si="682"/>
        <v>0</v>
      </c>
      <c r="HJ84" s="1460">
        <f t="shared" si="683"/>
        <v>0</v>
      </c>
      <c r="HK84" s="1460">
        <f t="shared" si="684"/>
        <v>0</v>
      </c>
      <c r="HL84" s="1460">
        <f t="shared" si="685"/>
        <v>0</v>
      </c>
      <c r="HM84" s="1460">
        <f t="shared" si="686"/>
        <v>0</v>
      </c>
      <c r="HN84" s="1460">
        <f t="shared" si="687"/>
        <v>0</v>
      </c>
      <c r="HO84" s="1460">
        <f t="shared" si="688"/>
        <v>0</v>
      </c>
      <c r="HP84" s="1460">
        <f t="shared" si="689"/>
        <v>0</v>
      </c>
      <c r="HQ84" s="1460">
        <f t="shared" si="690"/>
        <v>0</v>
      </c>
      <c r="HR84" s="1460">
        <f t="shared" si="691"/>
        <v>0</v>
      </c>
      <c r="HS84" s="1460">
        <f t="shared" si="692"/>
        <v>0</v>
      </c>
      <c r="HT84" s="1460">
        <f t="shared" si="693"/>
        <v>0</v>
      </c>
      <c r="HU84" s="1460">
        <f t="shared" si="694"/>
        <v>0</v>
      </c>
      <c r="HV84" s="1460">
        <f t="shared" si="695"/>
        <v>0</v>
      </c>
      <c r="HW84" s="1460">
        <f t="shared" si="696"/>
        <v>0</v>
      </c>
      <c r="HX84" s="1460">
        <f t="shared" si="697"/>
        <v>0</v>
      </c>
      <c r="HY84" s="1460">
        <f t="shared" si="698"/>
        <v>0</v>
      </c>
      <c r="HZ84" s="1460">
        <f t="shared" si="699"/>
        <v>0</v>
      </c>
      <c r="IA84" s="1460">
        <f t="shared" si="700"/>
        <v>0</v>
      </c>
      <c r="IB84" s="1460">
        <f t="shared" si="701"/>
        <v>0</v>
      </c>
      <c r="IC84" s="1460">
        <f t="shared" si="702"/>
        <v>0</v>
      </c>
      <c r="ID84" s="1460">
        <f t="shared" si="703"/>
        <v>0</v>
      </c>
      <c r="IE84" s="1460">
        <f t="shared" si="704"/>
        <v>0</v>
      </c>
      <c r="IF84" s="1460">
        <f t="shared" si="705"/>
        <v>0</v>
      </c>
      <c r="IG84" s="1460">
        <f t="shared" si="706"/>
        <v>0</v>
      </c>
      <c r="IH84" s="1460">
        <f t="shared" si="707"/>
        <v>0</v>
      </c>
      <c r="II84" s="1460">
        <f t="shared" si="708"/>
        <v>0</v>
      </c>
      <c r="IJ84" s="1460">
        <f t="shared" si="709"/>
        <v>0</v>
      </c>
      <c r="IK84" s="1460">
        <f t="shared" si="710"/>
        <v>0</v>
      </c>
      <c r="IL84" s="1460">
        <f t="shared" si="711"/>
        <v>0</v>
      </c>
      <c r="IM84" s="1460">
        <f t="shared" si="712"/>
        <v>0</v>
      </c>
      <c r="IN84" s="1460">
        <f t="shared" si="713"/>
        <v>0</v>
      </c>
      <c r="IO84" s="1460">
        <f t="shared" si="714"/>
        <v>0</v>
      </c>
      <c r="IP84" s="1460">
        <f t="shared" si="715"/>
        <v>0</v>
      </c>
      <c r="IQ84" s="1460">
        <f t="shared" si="716"/>
        <v>0</v>
      </c>
      <c r="IR84" s="1460">
        <f t="shared" si="717"/>
        <v>0</v>
      </c>
      <c r="IS84" s="1460">
        <f t="shared" si="718"/>
        <v>0</v>
      </c>
      <c r="IT84" s="1460">
        <f t="shared" si="719"/>
        <v>0</v>
      </c>
      <c r="IU84" s="1460">
        <f t="shared" si="720"/>
        <v>0</v>
      </c>
      <c r="IV84" s="1460">
        <f t="shared" si="721"/>
        <v>0</v>
      </c>
      <c r="IW84" s="1460">
        <f t="shared" si="722"/>
        <v>0</v>
      </c>
      <c r="IX84" s="1460">
        <f t="shared" si="723"/>
        <v>0</v>
      </c>
      <c r="IY84" s="1460">
        <f t="shared" si="724"/>
        <v>0</v>
      </c>
      <c r="IZ84" s="1460">
        <f t="shared" si="725"/>
        <v>0</v>
      </c>
      <c r="JA84" s="1460">
        <f t="shared" si="726"/>
        <v>0</v>
      </c>
      <c r="JB84" s="1460">
        <f t="shared" si="727"/>
        <v>0</v>
      </c>
      <c r="JC84" s="1460">
        <f t="shared" si="728"/>
        <v>0</v>
      </c>
      <c r="JD84" s="1460">
        <f t="shared" si="729"/>
        <v>0</v>
      </c>
      <c r="JE84" s="1460">
        <f t="shared" si="730"/>
        <v>0</v>
      </c>
      <c r="JF84" s="1460">
        <f t="shared" si="731"/>
        <v>0</v>
      </c>
      <c r="JG84" s="1460">
        <f t="shared" si="732"/>
        <v>0</v>
      </c>
      <c r="JH84" s="1460">
        <f t="shared" si="733"/>
        <v>0</v>
      </c>
      <c r="JI84" s="1460">
        <f t="shared" si="734"/>
        <v>0</v>
      </c>
      <c r="JJ84" s="1460">
        <f t="shared" si="735"/>
        <v>0</v>
      </c>
      <c r="JK84" s="1460">
        <f t="shared" si="736"/>
        <v>0</v>
      </c>
      <c r="JL84" s="1460">
        <f t="shared" si="737"/>
        <v>0</v>
      </c>
      <c r="JM84" s="1460">
        <f t="shared" si="738"/>
        <v>0</v>
      </c>
      <c r="JN84" s="1460">
        <f t="shared" si="739"/>
        <v>0</v>
      </c>
      <c r="JO84" s="1460">
        <f t="shared" si="740"/>
        <v>0</v>
      </c>
      <c r="JP84" s="1460">
        <f t="shared" si="741"/>
        <v>0</v>
      </c>
      <c r="JQ84" s="1460">
        <f t="shared" si="742"/>
        <v>0</v>
      </c>
      <c r="JR84" s="1460">
        <f t="shared" si="743"/>
        <v>0</v>
      </c>
      <c r="JS84" s="1460">
        <f t="shared" si="744"/>
        <v>0</v>
      </c>
      <c r="JT84" s="1460">
        <f t="shared" si="745"/>
        <v>0</v>
      </c>
      <c r="JU84" s="1460">
        <f t="shared" si="746"/>
        <v>0</v>
      </c>
      <c r="JV84" s="1460">
        <f t="shared" si="747"/>
        <v>0</v>
      </c>
      <c r="JW84" s="1460">
        <f t="shared" si="748"/>
        <v>0</v>
      </c>
      <c r="JX84" s="1460">
        <f t="shared" si="749"/>
        <v>0</v>
      </c>
      <c r="JY84" s="1460">
        <f t="shared" si="750"/>
        <v>0</v>
      </c>
      <c r="JZ84" s="1460">
        <f t="shared" si="751"/>
        <v>0</v>
      </c>
      <c r="KA84" s="1460">
        <f t="shared" si="752"/>
        <v>0</v>
      </c>
      <c r="KB84" s="1460">
        <f t="shared" si="753"/>
        <v>0</v>
      </c>
      <c r="KC84" s="1460">
        <f t="shared" si="754"/>
        <v>0</v>
      </c>
      <c r="KD84" s="1460">
        <f t="shared" si="755"/>
        <v>0</v>
      </c>
      <c r="KE84" s="1460">
        <f t="shared" si="756"/>
        <v>0</v>
      </c>
      <c r="KF84" s="1460">
        <f t="shared" si="757"/>
        <v>0</v>
      </c>
      <c r="KG84" s="1460">
        <f t="shared" si="758"/>
        <v>0</v>
      </c>
      <c r="KH84" s="1460">
        <f t="shared" si="759"/>
        <v>0</v>
      </c>
      <c r="KI84" s="1460">
        <f t="shared" si="760"/>
        <v>0</v>
      </c>
      <c r="KJ84" s="1460">
        <f t="shared" si="761"/>
        <v>0</v>
      </c>
      <c r="KK84" s="1460">
        <f t="shared" si="762"/>
        <v>0</v>
      </c>
      <c r="KL84" s="1460">
        <f t="shared" si="763"/>
        <v>0</v>
      </c>
      <c r="KM84" s="1460">
        <f t="shared" si="764"/>
        <v>0</v>
      </c>
      <c r="KN84" s="1460">
        <f t="shared" si="765"/>
        <v>0</v>
      </c>
      <c r="KO84" s="1460">
        <f t="shared" si="766"/>
        <v>0</v>
      </c>
      <c r="KP84" s="1460">
        <f t="shared" si="767"/>
        <v>0</v>
      </c>
      <c r="KQ84" s="1460">
        <f t="shared" si="768"/>
        <v>0</v>
      </c>
      <c r="KR84" s="1460">
        <f t="shared" si="769"/>
        <v>0</v>
      </c>
      <c r="KS84" s="1460">
        <f t="shared" si="770"/>
        <v>0</v>
      </c>
      <c r="KT84" s="1460">
        <f t="shared" si="771"/>
        <v>0</v>
      </c>
      <c r="KU84" s="1460">
        <f t="shared" si="772"/>
        <v>0</v>
      </c>
      <c r="KV84" s="1460">
        <f t="shared" si="773"/>
        <v>0</v>
      </c>
      <c r="KW84" s="1460">
        <f t="shared" si="774"/>
        <v>0</v>
      </c>
      <c r="KX84" s="1460">
        <f t="shared" si="775"/>
        <v>0</v>
      </c>
      <c r="KY84" s="1460">
        <f t="shared" si="776"/>
        <v>0</v>
      </c>
      <c r="KZ84" s="1460">
        <f t="shared" si="777"/>
        <v>0</v>
      </c>
      <c r="LA84" s="1460">
        <f t="shared" si="778"/>
        <v>0</v>
      </c>
      <c r="LB84" s="1460">
        <f t="shared" si="779"/>
        <v>0</v>
      </c>
      <c r="LC84" s="1460">
        <f t="shared" si="780"/>
        <v>0</v>
      </c>
      <c r="LD84" s="1460">
        <f t="shared" si="781"/>
        <v>0</v>
      </c>
      <c r="LE84" s="1460">
        <f t="shared" si="782"/>
        <v>0</v>
      </c>
      <c r="LF84" s="1460">
        <f t="shared" si="783"/>
        <v>0</v>
      </c>
      <c r="LG84" s="1460">
        <f t="shared" si="784"/>
        <v>0</v>
      </c>
      <c r="LH84" s="1460">
        <f t="shared" si="785"/>
        <v>0</v>
      </c>
      <c r="LI84" s="1460">
        <f t="shared" si="786"/>
        <v>0</v>
      </c>
      <c r="LJ84" s="1460">
        <f t="shared" si="787"/>
        <v>0</v>
      </c>
      <c r="LK84" s="1460">
        <f t="shared" si="788"/>
        <v>0</v>
      </c>
      <c r="LL84" s="1460">
        <f t="shared" si="789"/>
        <v>0</v>
      </c>
      <c r="LM84" s="1460">
        <f t="shared" si="790"/>
        <v>0</v>
      </c>
      <c r="LN84" s="1460">
        <f t="shared" si="791"/>
        <v>0</v>
      </c>
      <c r="LO84" s="1460">
        <f t="shared" si="792"/>
        <v>0</v>
      </c>
      <c r="LP84" s="1460">
        <f t="shared" si="793"/>
        <v>0</v>
      </c>
      <c r="LQ84" s="1460">
        <f t="shared" si="794"/>
        <v>0</v>
      </c>
      <c r="LR84" s="1460">
        <f t="shared" si="795"/>
        <v>0</v>
      </c>
      <c r="LS84" s="1460">
        <f t="shared" si="796"/>
        <v>0</v>
      </c>
      <c r="LW84" s="1467">
        <f t="shared" si="797"/>
        <v>0</v>
      </c>
      <c r="LX84" s="1467">
        <f t="shared" si="798"/>
        <v>0</v>
      </c>
      <c r="LY84" s="1467">
        <f t="shared" si="799"/>
        <v>0</v>
      </c>
      <c r="LZ84" s="1467">
        <f t="shared" si="800"/>
        <v>0</v>
      </c>
      <c r="MA84" s="1506"/>
      <c r="MB84" s="1460">
        <f t="shared" si="801"/>
        <v>0</v>
      </c>
      <c r="MC84" s="1460">
        <f t="shared" si="859"/>
        <v>0</v>
      </c>
      <c r="MD84" s="1460">
        <f t="shared" si="859"/>
        <v>0</v>
      </c>
      <c r="ME84" s="1460">
        <f t="shared" si="859"/>
        <v>0</v>
      </c>
      <c r="MF84" s="1460">
        <f t="shared" si="859"/>
        <v>0</v>
      </c>
      <c r="MG84" s="1460">
        <f t="shared" si="859"/>
        <v>0</v>
      </c>
      <c r="MH84" s="1460">
        <f t="shared" si="859"/>
        <v>0</v>
      </c>
      <c r="MI84" s="1460">
        <f t="shared" si="859"/>
        <v>0</v>
      </c>
      <c r="MJ84" s="1460">
        <f t="shared" si="859"/>
        <v>0</v>
      </c>
      <c r="MK84" s="1460">
        <f t="shared" si="859"/>
        <v>0</v>
      </c>
      <c r="ML84" s="1460">
        <f t="shared" si="859"/>
        <v>0</v>
      </c>
      <c r="MM84" s="1460">
        <f t="shared" si="859"/>
        <v>0</v>
      </c>
      <c r="MN84" s="1460">
        <f t="shared" si="859"/>
        <v>0</v>
      </c>
      <c r="MO84" s="1460">
        <f t="shared" si="859"/>
        <v>0</v>
      </c>
      <c r="MP84" s="1460">
        <f t="shared" si="859"/>
        <v>0</v>
      </c>
      <c r="MQ84" s="1460">
        <f t="shared" si="859"/>
        <v>0</v>
      </c>
      <c r="MR84" s="1460">
        <f t="shared" si="859"/>
        <v>0</v>
      </c>
      <c r="MS84" s="1460">
        <f t="shared" si="845"/>
        <v>0</v>
      </c>
      <c r="MT84" s="1460">
        <f t="shared" si="845"/>
        <v>0</v>
      </c>
      <c r="MU84" s="1460">
        <f t="shared" si="845"/>
        <v>0</v>
      </c>
      <c r="MV84" s="1460">
        <f t="shared" si="845"/>
        <v>0</v>
      </c>
      <c r="MW84" s="1460">
        <f t="shared" si="845"/>
        <v>0</v>
      </c>
      <c r="MX84" s="1460">
        <f t="shared" si="845"/>
        <v>0</v>
      </c>
      <c r="MY84" s="1460">
        <f t="shared" si="845"/>
        <v>0</v>
      </c>
      <c r="MZ84" s="1460">
        <f t="shared" si="845"/>
        <v>0</v>
      </c>
      <c r="NA84" s="1460">
        <f t="shared" si="845"/>
        <v>0</v>
      </c>
      <c r="NB84" s="1460">
        <f t="shared" si="845"/>
        <v>0</v>
      </c>
      <c r="NC84" s="1460">
        <f t="shared" si="845"/>
        <v>0</v>
      </c>
      <c r="ND84" s="1460">
        <f t="shared" si="845"/>
        <v>0</v>
      </c>
      <c r="NE84" s="1460">
        <f t="shared" si="845"/>
        <v>0</v>
      </c>
      <c r="NF84" s="1460">
        <f t="shared" si="845"/>
        <v>0</v>
      </c>
      <c r="NG84" s="1460">
        <f t="shared" si="845"/>
        <v>0</v>
      </c>
      <c r="NH84" s="1460">
        <f t="shared" si="845"/>
        <v>0</v>
      </c>
      <c r="NI84" s="1460">
        <f t="shared" si="846"/>
        <v>0</v>
      </c>
      <c r="NJ84" s="1460">
        <f t="shared" si="846"/>
        <v>0</v>
      </c>
      <c r="NK84" s="1460">
        <f t="shared" si="846"/>
        <v>0</v>
      </c>
      <c r="NL84" s="1460">
        <f t="shared" si="846"/>
        <v>0</v>
      </c>
      <c r="NM84" s="1460">
        <f t="shared" si="846"/>
        <v>0</v>
      </c>
      <c r="NN84" s="1460">
        <f t="shared" si="846"/>
        <v>0</v>
      </c>
      <c r="NO84" s="1460">
        <f t="shared" si="846"/>
        <v>0</v>
      </c>
      <c r="NP84" s="1460">
        <f t="shared" si="846"/>
        <v>0</v>
      </c>
      <c r="NQ84" s="1460">
        <f t="shared" si="846"/>
        <v>0</v>
      </c>
      <c r="NR84" s="1460">
        <f t="shared" si="846"/>
        <v>0</v>
      </c>
      <c r="NS84" s="1460">
        <f t="shared" si="846"/>
        <v>0</v>
      </c>
      <c r="NT84" s="1460">
        <f t="shared" si="846"/>
        <v>0</v>
      </c>
      <c r="NU84" s="1460">
        <f t="shared" si="846"/>
        <v>0</v>
      </c>
      <c r="NV84" s="1460">
        <f t="shared" si="846"/>
        <v>0</v>
      </c>
      <c r="NW84" s="1460">
        <f t="shared" si="846"/>
        <v>0</v>
      </c>
      <c r="NX84" s="1460">
        <f t="shared" si="846"/>
        <v>0</v>
      </c>
      <c r="NY84" s="1460">
        <f t="shared" si="847"/>
        <v>0</v>
      </c>
      <c r="NZ84" s="1460">
        <f t="shared" si="847"/>
        <v>0</v>
      </c>
      <c r="OA84" s="1460">
        <f t="shared" si="847"/>
        <v>0</v>
      </c>
      <c r="OB84" s="1460">
        <f t="shared" si="847"/>
        <v>0</v>
      </c>
      <c r="OC84" s="1460">
        <f t="shared" si="847"/>
        <v>0</v>
      </c>
      <c r="OD84" s="1460">
        <f t="shared" si="847"/>
        <v>0</v>
      </c>
      <c r="OE84" s="1460">
        <f t="shared" si="847"/>
        <v>0</v>
      </c>
      <c r="OF84" s="1460">
        <f t="shared" si="847"/>
        <v>0</v>
      </c>
      <c r="OG84" s="1460">
        <f t="shared" si="847"/>
        <v>0</v>
      </c>
      <c r="OH84" s="1460">
        <f t="shared" si="847"/>
        <v>0</v>
      </c>
      <c r="OI84" s="1460">
        <f t="shared" si="847"/>
        <v>0</v>
      </c>
      <c r="OJ84" s="1460">
        <f t="shared" si="847"/>
        <v>0</v>
      </c>
      <c r="OK84" s="1460">
        <f t="shared" si="847"/>
        <v>0</v>
      </c>
      <c r="OL84" s="1460">
        <f t="shared" si="847"/>
        <v>0</v>
      </c>
      <c r="OM84" s="1460">
        <f t="shared" si="847"/>
        <v>0</v>
      </c>
      <c r="ON84" s="1460">
        <f t="shared" si="847"/>
        <v>0</v>
      </c>
      <c r="OO84" s="1460">
        <f t="shared" si="813"/>
        <v>0</v>
      </c>
      <c r="OP84" s="1460">
        <f t="shared" si="861"/>
        <v>0</v>
      </c>
      <c r="OQ84" s="1460">
        <f t="shared" si="861"/>
        <v>0</v>
      </c>
      <c r="OR84" s="1460">
        <f t="shared" si="861"/>
        <v>0</v>
      </c>
      <c r="OS84" s="1460">
        <f t="shared" si="861"/>
        <v>0</v>
      </c>
      <c r="OT84" s="1460">
        <f t="shared" si="861"/>
        <v>0</v>
      </c>
      <c r="OU84" s="1460">
        <f t="shared" si="861"/>
        <v>0</v>
      </c>
      <c r="OV84" s="1460">
        <f t="shared" si="861"/>
        <v>0</v>
      </c>
      <c r="OW84" s="1460">
        <f t="shared" si="861"/>
        <v>0</v>
      </c>
      <c r="OX84" s="1460">
        <f t="shared" si="861"/>
        <v>0</v>
      </c>
      <c r="OY84" s="1460">
        <f t="shared" si="861"/>
        <v>0</v>
      </c>
      <c r="OZ84" s="1460">
        <f t="shared" si="861"/>
        <v>0</v>
      </c>
      <c r="PA84" s="1460">
        <f t="shared" si="861"/>
        <v>0</v>
      </c>
      <c r="PB84" s="1460">
        <f t="shared" si="861"/>
        <v>0</v>
      </c>
      <c r="PC84" s="1460">
        <f t="shared" si="861"/>
        <v>0</v>
      </c>
      <c r="PD84" s="1460">
        <f t="shared" si="861"/>
        <v>0</v>
      </c>
      <c r="PE84" s="1460">
        <f t="shared" si="861"/>
        <v>0</v>
      </c>
      <c r="PF84" s="1460">
        <f t="shared" si="862"/>
        <v>0</v>
      </c>
      <c r="PG84" s="1460">
        <f t="shared" si="862"/>
        <v>0</v>
      </c>
      <c r="PH84" s="1460">
        <f t="shared" si="862"/>
        <v>0</v>
      </c>
      <c r="PI84" s="1460">
        <f t="shared" si="862"/>
        <v>0</v>
      </c>
      <c r="PJ84" s="1460">
        <f t="shared" si="862"/>
        <v>0</v>
      </c>
      <c r="PK84" s="1460">
        <f t="shared" si="862"/>
        <v>0</v>
      </c>
      <c r="PL84" s="1460">
        <f t="shared" si="862"/>
        <v>0</v>
      </c>
      <c r="PM84" s="1460">
        <f t="shared" si="862"/>
        <v>0</v>
      </c>
      <c r="PN84" s="1460">
        <f t="shared" si="862"/>
        <v>0</v>
      </c>
      <c r="PO84" s="1460">
        <f t="shared" si="862"/>
        <v>0</v>
      </c>
      <c r="PP84" s="1460">
        <f t="shared" si="862"/>
        <v>0</v>
      </c>
      <c r="PQ84" s="1460">
        <f t="shared" si="862"/>
        <v>0</v>
      </c>
      <c r="PR84" s="1460">
        <f t="shared" si="862"/>
        <v>0</v>
      </c>
      <c r="PS84" s="1460">
        <f t="shared" si="862"/>
        <v>0</v>
      </c>
      <c r="PT84" s="1460">
        <f t="shared" si="862"/>
        <v>0</v>
      </c>
      <c r="PU84" s="1460">
        <f t="shared" si="862"/>
        <v>0</v>
      </c>
      <c r="PV84" s="1460">
        <f t="shared" si="863"/>
        <v>0</v>
      </c>
      <c r="PW84" s="1460">
        <f t="shared" si="863"/>
        <v>0</v>
      </c>
      <c r="PX84" s="1460">
        <f t="shared" si="863"/>
        <v>0</v>
      </c>
      <c r="PY84" s="1460">
        <f t="shared" si="863"/>
        <v>0</v>
      </c>
      <c r="PZ84" s="1460">
        <f t="shared" si="863"/>
        <v>0</v>
      </c>
      <c r="QA84" s="1460">
        <f t="shared" si="863"/>
        <v>0</v>
      </c>
      <c r="QB84" s="1460">
        <f t="shared" si="863"/>
        <v>0</v>
      </c>
      <c r="QC84" s="1460">
        <f t="shared" si="863"/>
        <v>0</v>
      </c>
      <c r="QD84" s="1460">
        <f t="shared" si="863"/>
        <v>0</v>
      </c>
      <c r="QE84" s="1460">
        <f t="shared" si="863"/>
        <v>0</v>
      </c>
      <c r="QF84" s="1460">
        <f t="shared" si="863"/>
        <v>0</v>
      </c>
      <c r="QG84" s="1460">
        <f t="shared" si="863"/>
        <v>0</v>
      </c>
      <c r="QH84" s="1460">
        <f t="shared" si="863"/>
        <v>0</v>
      </c>
      <c r="QI84" s="1460">
        <f t="shared" si="863"/>
        <v>0</v>
      </c>
      <c r="QJ84" s="1460">
        <f t="shared" si="863"/>
        <v>0</v>
      </c>
      <c r="QK84" s="1460">
        <f t="shared" si="863"/>
        <v>0</v>
      </c>
      <c r="QL84" s="1460">
        <f t="shared" si="856"/>
        <v>0</v>
      </c>
      <c r="QM84" s="1460">
        <f t="shared" si="856"/>
        <v>0</v>
      </c>
      <c r="QN84" s="1460">
        <f t="shared" si="856"/>
        <v>0</v>
      </c>
      <c r="QO84" s="1460">
        <f t="shared" si="856"/>
        <v>0</v>
      </c>
      <c r="QP84" s="1460">
        <f t="shared" si="856"/>
        <v>0</v>
      </c>
      <c r="QQ84" s="1460">
        <f t="shared" si="856"/>
        <v>0</v>
      </c>
    </row>
    <row r="85" spans="1:459" s="1466" customFormat="1" ht="22.5" customHeight="1">
      <c r="A85" s="1468"/>
      <c r="B85" s="1469"/>
      <c r="C85" s="1469"/>
      <c r="D85" s="1470"/>
      <c r="E85" s="1471"/>
      <c r="F85" s="1472"/>
      <c r="G85" s="1472"/>
      <c r="H85" s="1473">
        <f t="shared" si="639"/>
        <v>0</v>
      </c>
      <c r="I85" s="1474">
        <v>0</v>
      </c>
      <c r="J85" s="1475">
        <f t="shared" si="437"/>
        <v>0</v>
      </c>
      <c r="K85" s="1476">
        <v>0</v>
      </c>
      <c r="L85" s="1477">
        <f t="shared" si="640"/>
        <v>0</v>
      </c>
      <c r="M85" s="1477">
        <f t="shared" si="641"/>
        <v>0</v>
      </c>
      <c r="N85" s="1478"/>
      <c r="O85" s="1479">
        <v>0</v>
      </c>
      <c r="P85" s="1480">
        <v>0</v>
      </c>
      <c r="Q85" s="1828">
        <v>0</v>
      </c>
      <c r="R85" s="1831">
        <f t="shared" si="642"/>
        <v>0</v>
      </c>
      <c r="S85" s="1481">
        <f>IF(AND(SUM(O85:Q85)=0,N85="NNN"),MIN('Operating History and Pro Forma'!$M$33,'Operating History and Pro Forma'!$T$15)*D85,SUM(O85:Q85)*D85)</f>
        <v>0</v>
      </c>
      <c r="T85" s="1482">
        <f t="shared" si="643"/>
        <v>0</v>
      </c>
      <c r="U85" s="1483">
        <f t="shared" si="644"/>
        <v>0</v>
      </c>
      <c r="V85" s="1480"/>
      <c r="W85" s="1514"/>
      <c r="X85" s="1486" t="str">
        <f t="shared" si="645"/>
        <v/>
      </c>
      <c r="Y85" s="1487">
        <f t="shared" si="646"/>
        <v>0</v>
      </c>
      <c r="Z85" s="1488"/>
      <c r="AA85" s="1488"/>
      <c r="AB85" s="1488"/>
      <c r="AC85" s="1488"/>
      <c r="AD85" s="1489">
        <f t="shared" si="647"/>
        <v>0</v>
      </c>
      <c r="AE85" s="1490" t="str">
        <f t="shared" si="648"/>
        <v/>
      </c>
      <c r="AF85" s="1491">
        <f t="shared" si="649"/>
        <v>0</v>
      </c>
      <c r="AG85" s="1492">
        <f t="shared" si="650"/>
        <v>0</v>
      </c>
      <c r="AH85" s="1493">
        <f t="shared" si="853"/>
        <v>0</v>
      </c>
      <c r="AI85" s="1493">
        <f t="shared" si="853"/>
        <v>0</v>
      </c>
      <c r="AJ85" s="1494">
        <f t="shared" si="853"/>
        <v>0</v>
      </c>
      <c r="AK85" s="1494">
        <f t="shared" si="853"/>
        <v>0</v>
      </c>
      <c r="AL85" s="1495">
        <f t="shared" si="853"/>
        <v>0</v>
      </c>
      <c r="AM85" s="1496">
        <f t="shared" si="853"/>
        <v>0</v>
      </c>
      <c r="AN85" s="1497">
        <f t="shared" si="399"/>
        <v>0</v>
      </c>
      <c r="AO85" s="1498">
        <f t="shared" si="860"/>
        <v>0</v>
      </c>
      <c r="AP85" s="1499">
        <f t="shared" si="651"/>
        <v>0</v>
      </c>
      <c r="AQ85" s="1500">
        <f t="shared" si="652"/>
        <v>0</v>
      </c>
      <c r="AR85" s="1501">
        <f t="shared" si="653"/>
        <v>0</v>
      </c>
      <c r="AS85" s="1498">
        <f t="shared" si="857"/>
        <v>0</v>
      </c>
      <c r="AT85" s="1501">
        <f t="shared" si="654"/>
        <v>0</v>
      </c>
      <c r="AU85" s="1498">
        <f t="shared" si="655"/>
        <v>1</v>
      </c>
      <c r="AV85" s="1498">
        <f t="shared" si="656"/>
        <v>2</v>
      </c>
      <c r="AW85" s="1499">
        <f t="shared" si="657"/>
        <v>0</v>
      </c>
      <c r="AX85" s="1502">
        <f t="shared" si="658"/>
        <v>0</v>
      </c>
      <c r="AY85" s="1503">
        <f t="shared" si="659"/>
        <v>0</v>
      </c>
      <c r="AZ85" s="1498">
        <f t="shared" si="660"/>
        <v>2</v>
      </c>
      <c r="BA85" s="1498">
        <f t="shared" si="661"/>
        <v>3</v>
      </c>
      <c r="BB85" s="1499">
        <f t="shared" si="662"/>
        <v>0</v>
      </c>
      <c r="BC85" s="1502">
        <f t="shared" si="663"/>
        <v>0</v>
      </c>
      <c r="BD85" s="1503">
        <f t="shared" si="664"/>
        <v>0</v>
      </c>
      <c r="BE85" s="1498">
        <f t="shared" si="665"/>
        <v>3</v>
      </c>
      <c r="BF85" s="1498">
        <f t="shared" si="666"/>
        <v>4</v>
      </c>
      <c r="BG85" s="1499">
        <f t="shared" si="667"/>
        <v>0</v>
      </c>
      <c r="BH85" s="1502">
        <f t="shared" si="668"/>
        <v>0</v>
      </c>
      <c r="BI85" s="1502">
        <f t="shared" si="669"/>
        <v>0</v>
      </c>
      <c r="BJ85" s="1504">
        <f t="shared" si="670"/>
        <v>1900</v>
      </c>
      <c r="BK85" s="1505" t="str">
        <f t="shared" si="671"/>
        <v/>
      </c>
      <c r="BL85" s="1506"/>
      <c r="BM85" s="1507">
        <f t="shared" si="672"/>
        <v>0</v>
      </c>
      <c r="BN85" s="1508">
        <f t="shared" si="858"/>
        <v>0</v>
      </c>
      <c r="BO85" s="1508">
        <f t="shared" si="858"/>
        <v>0</v>
      </c>
      <c r="BP85" s="1508">
        <f t="shared" si="858"/>
        <v>0</v>
      </c>
      <c r="BQ85" s="1508">
        <f t="shared" si="858"/>
        <v>0</v>
      </c>
      <c r="BR85" s="1508">
        <f t="shared" si="858"/>
        <v>0</v>
      </c>
      <c r="BS85" s="1508">
        <f t="shared" si="858"/>
        <v>0</v>
      </c>
      <c r="BT85" s="1508">
        <f t="shared" si="858"/>
        <v>0</v>
      </c>
      <c r="BU85" s="1508">
        <f t="shared" si="858"/>
        <v>0</v>
      </c>
      <c r="BV85" s="1508">
        <f t="shared" si="858"/>
        <v>0</v>
      </c>
      <c r="BW85" s="1508">
        <f t="shared" si="858"/>
        <v>0</v>
      </c>
      <c r="BX85" s="1508">
        <f t="shared" si="858"/>
        <v>0</v>
      </c>
      <c r="BY85" s="1507">
        <f t="shared" si="858"/>
        <v>0</v>
      </c>
      <c r="BZ85" s="1508">
        <f t="shared" si="858"/>
        <v>0</v>
      </c>
      <c r="CA85" s="1508">
        <f t="shared" si="858"/>
        <v>0</v>
      </c>
      <c r="CB85" s="1508">
        <f t="shared" si="858"/>
        <v>0</v>
      </c>
      <c r="CC85" s="1508">
        <f t="shared" si="858"/>
        <v>0</v>
      </c>
      <c r="CD85" s="1508">
        <f t="shared" si="848"/>
        <v>0</v>
      </c>
      <c r="CE85" s="1508">
        <f t="shared" si="848"/>
        <v>0</v>
      </c>
      <c r="CF85" s="1508">
        <f t="shared" si="848"/>
        <v>0</v>
      </c>
      <c r="CG85" s="1508">
        <f t="shared" si="848"/>
        <v>0</v>
      </c>
      <c r="CH85" s="1508">
        <f t="shared" si="848"/>
        <v>0</v>
      </c>
      <c r="CI85" s="1508">
        <f t="shared" si="848"/>
        <v>0</v>
      </c>
      <c r="CJ85" s="1509">
        <f t="shared" si="848"/>
        <v>0</v>
      </c>
      <c r="CK85" s="1507">
        <f t="shared" si="848"/>
        <v>0</v>
      </c>
      <c r="CL85" s="1508">
        <f t="shared" si="848"/>
        <v>0</v>
      </c>
      <c r="CM85" s="1508">
        <f t="shared" si="848"/>
        <v>0</v>
      </c>
      <c r="CN85" s="1508">
        <f t="shared" si="848"/>
        <v>0</v>
      </c>
      <c r="CO85" s="1508">
        <f t="shared" si="848"/>
        <v>0</v>
      </c>
      <c r="CP85" s="1508">
        <f t="shared" si="848"/>
        <v>0</v>
      </c>
      <c r="CQ85" s="1508">
        <f t="shared" si="848"/>
        <v>0</v>
      </c>
      <c r="CR85" s="1508">
        <f t="shared" si="848"/>
        <v>0</v>
      </c>
      <c r="CS85" s="1508">
        <f t="shared" si="848"/>
        <v>0</v>
      </c>
      <c r="CT85" s="1508">
        <f t="shared" si="849"/>
        <v>0</v>
      </c>
      <c r="CU85" s="1508">
        <f t="shared" si="849"/>
        <v>0</v>
      </c>
      <c r="CV85" s="1509">
        <f t="shared" si="849"/>
        <v>0</v>
      </c>
      <c r="CW85" s="1508">
        <f t="shared" si="849"/>
        <v>0</v>
      </c>
      <c r="CX85" s="1508">
        <f t="shared" si="849"/>
        <v>0</v>
      </c>
      <c r="CY85" s="1508">
        <f t="shared" si="849"/>
        <v>0</v>
      </c>
      <c r="CZ85" s="1508">
        <f t="shared" si="849"/>
        <v>0</v>
      </c>
      <c r="DA85" s="1508">
        <f t="shared" si="849"/>
        <v>0</v>
      </c>
      <c r="DB85" s="1508">
        <f t="shared" si="849"/>
        <v>0</v>
      </c>
      <c r="DC85" s="1508">
        <f t="shared" si="849"/>
        <v>0</v>
      </c>
      <c r="DD85" s="1508">
        <f t="shared" si="849"/>
        <v>0</v>
      </c>
      <c r="DE85" s="1508">
        <f t="shared" si="849"/>
        <v>0</v>
      </c>
      <c r="DF85" s="1508">
        <f t="shared" si="849"/>
        <v>0</v>
      </c>
      <c r="DG85" s="1508">
        <f t="shared" si="849"/>
        <v>0</v>
      </c>
      <c r="DH85" s="1509">
        <f t="shared" si="849"/>
        <v>0</v>
      </c>
      <c r="DI85" s="1508">
        <f t="shared" si="849"/>
        <v>0</v>
      </c>
      <c r="DJ85" s="1508">
        <f t="shared" si="850"/>
        <v>0</v>
      </c>
      <c r="DK85" s="1508">
        <f t="shared" si="850"/>
        <v>0</v>
      </c>
      <c r="DL85" s="1508">
        <f t="shared" si="850"/>
        <v>0</v>
      </c>
      <c r="DM85" s="1508">
        <f t="shared" si="850"/>
        <v>0</v>
      </c>
      <c r="DN85" s="1508">
        <f t="shared" si="850"/>
        <v>0</v>
      </c>
      <c r="DO85" s="1508">
        <f t="shared" si="850"/>
        <v>0</v>
      </c>
      <c r="DP85" s="1508">
        <f t="shared" si="850"/>
        <v>0</v>
      </c>
      <c r="DQ85" s="1508">
        <f t="shared" si="850"/>
        <v>0</v>
      </c>
      <c r="DR85" s="1508">
        <f t="shared" si="850"/>
        <v>0</v>
      </c>
      <c r="DS85" s="1508">
        <f t="shared" si="850"/>
        <v>0</v>
      </c>
      <c r="DT85" s="1509">
        <f t="shared" si="850"/>
        <v>0</v>
      </c>
      <c r="DU85" s="1507">
        <f t="shared" si="850"/>
        <v>0</v>
      </c>
      <c r="DV85" s="1508">
        <f t="shared" si="850"/>
        <v>0</v>
      </c>
      <c r="DW85" s="1508">
        <f t="shared" si="850"/>
        <v>0</v>
      </c>
      <c r="DX85" s="1508">
        <f t="shared" si="850"/>
        <v>0</v>
      </c>
      <c r="DY85" s="1508">
        <f t="shared" si="850"/>
        <v>0</v>
      </c>
      <c r="DZ85" s="1508">
        <f t="shared" si="851"/>
        <v>0</v>
      </c>
      <c r="EA85" s="1508">
        <f t="shared" si="851"/>
        <v>0</v>
      </c>
      <c r="EB85" s="1508">
        <f t="shared" si="851"/>
        <v>0</v>
      </c>
      <c r="EC85" s="1508">
        <f t="shared" si="851"/>
        <v>0</v>
      </c>
      <c r="ED85" s="1508">
        <f t="shared" si="851"/>
        <v>0</v>
      </c>
      <c r="EE85" s="1508">
        <f t="shared" si="851"/>
        <v>0</v>
      </c>
      <c r="EF85" s="1508">
        <f t="shared" si="851"/>
        <v>0</v>
      </c>
      <c r="EG85" s="1507">
        <f t="shared" si="851"/>
        <v>0</v>
      </c>
      <c r="EH85" s="1508">
        <f t="shared" si="851"/>
        <v>0</v>
      </c>
      <c r="EI85" s="1508">
        <f t="shared" si="851"/>
        <v>0</v>
      </c>
      <c r="EJ85" s="1508">
        <f t="shared" si="851"/>
        <v>0</v>
      </c>
      <c r="EK85" s="1508">
        <f t="shared" si="851"/>
        <v>0</v>
      </c>
      <c r="EL85" s="1508">
        <f t="shared" si="851"/>
        <v>0</v>
      </c>
      <c r="EM85" s="1508">
        <f t="shared" si="851"/>
        <v>0</v>
      </c>
      <c r="EN85" s="1508">
        <f t="shared" si="851"/>
        <v>0</v>
      </c>
      <c r="EO85" s="1508">
        <f t="shared" si="851"/>
        <v>0</v>
      </c>
      <c r="EP85" s="1508">
        <f t="shared" si="852"/>
        <v>0</v>
      </c>
      <c r="EQ85" s="1508">
        <f t="shared" si="852"/>
        <v>0</v>
      </c>
      <c r="ER85" s="1509">
        <f t="shared" si="852"/>
        <v>0</v>
      </c>
      <c r="ES85" s="1507">
        <f t="shared" si="852"/>
        <v>0</v>
      </c>
      <c r="ET85" s="1508">
        <f t="shared" si="852"/>
        <v>0</v>
      </c>
      <c r="EU85" s="1508">
        <f t="shared" si="852"/>
        <v>0</v>
      </c>
      <c r="EV85" s="1508">
        <f t="shared" si="852"/>
        <v>0</v>
      </c>
      <c r="EW85" s="1508">
        <f t="shared" si="852"/>
        <v>0</v>
      </c>
      <c r="EX85" s="1508">
        <f t="shared" si="852"/>
        <v>0</v>
      </c>
      <c r="EY85" s="1508">
        <f t="shared" si="852"/>
        <v>0</v>
      </c>
      <c r="EZ85" s="1508">
        <f t="shared" si="852"/>
        <v>0</v>
      </c>
      <c r="FA85" s="1508">
        <f t="shared" si="852"/>
        <v>0</v>
      </c>
      <c r="FB85" s="1508">
        <f t="shared" si="852"/>
        <v>0</v>
      </c>
      <c r="FC85" s="1508">
        <f t="shared" si="852"/>
        <v>0</v>
      </c>
      <c r="FD85" s="1509">
        <f t="shared" si="852"/>
        <v>0</v>
      </c>
      <c r="FE85" s="1508">
        <f t="shared" si="852"/>
        <v>0</v>
      </c>
      <c r="FF85" s="1508">
        <f t="shared" si="821"/>
        <v>0</v>
      </c>
      <c r="FG85" s="1508">
        <f t="shared" si="854"/>
        <v>0</v>
      </c>
      <c r="FH85" s="1508">
        <f t="shared" si="854"/>
        <v>0</v>
      </c>
      <c r="FI85" s="1508">
        <f t="shared" si="854"/>
        <v>0</v>
      </c>
      <c r="FJ85" s="1508">
        <f t="shared" si="854"/>
        <v>0</v>
      </c>
      <c r="FK85" s="1508">
        <f t="shared" si="854"/>
        <v>0</v>
      </c>
      <c r="FL85" s="1508">
        <f t="shared" si="854"/>
        <v>0</v>
      </c>
      <c r="FM85" s="1508">
        <f t="shared" si="854"/>
        <v>0</v>
      </c>
      <c r="FN85" s="1508">
        <f t="shared" si="854"/>
        <v>0</v>
      </c>
      <c r="FO85" s="1508">
        <f t="shared" si="854"/>
        <v>0</v>
      </c>
      <c r="FP85" s="1509">
        <f t="shared" si="854"/>
        <v>0</v>
      </c>
      <c r="FQ85" s="1508">
        <f t="shared" si="854"/>
        <v>0</v>
      </c>
      <c r="FR85" s="1508">
        <f t="shared" si="854"/>
        <v>0</v>
      </c>
      <c r="FS85" s="1508">
        <f t="shared" si="854"/>
        <v>0</v>
      </c>
      <c r="FT85" s="1508">
        <f t="shared" si="854"/>
        <v>0</v>
      </c>
      <c r="FU85" s="1508">
        <f t="shared" si="854"/>
        <v>0</v>
      </c>
      <c r="FV85" s="1508">
        <f t="shared" si="854"/>
        <v>0</v>
      </c>
      <c r="FW85" s="1508">
        <f t="shared" si="855"/>
        <v>0</v>
      </c>
      <c r="FX85" s="1508">
        <f t="shared" si="855"/>
        <v>0</v>
      </c>
      <c r="FY85" s="1508">
        <f t="shared" si="855"/>
        <v>0</v>
      </c>
      <c r="FZ85" s="1508">
        <f t="shared" si="855"/>
        <v>0</v>
      </c>
      <c r="GA85" s="1508">
        <f t="shared" si="855"/>
        <v>0</v>
      </c>
      <c r="GB85" s="1509">
        <f t="shared" si="855"/>
        <v>0</v>
      </c>
      <c r="GC85" s="1506"/>
      <c r="GD85" s="1458">
        <f t="shared" si="673"/>
        <v>1</v>
      </c>
      <c r="GE85" s="1510">
        <f t="shared" si="841"/>
        <v>0</v>
      </c>
      <c r="GF85" s="1511">
        <f t="shared" si="841"/>
        <v>0</v>
      </c>
      <c r="GG85" s="1511">
        <f t="shared" si="841"/>
        <v>0</v>
      </c>
      <c r="GH85" s="1511">
        <f t="shared" si="841"/>
        <v>0</v>
      </c>
      <c r="GI85" s="1511">
        <f t="shared" si="841"/>
        <v>0</v>
      </c>
      <c r="GJ85" s="1511">
        <f t="shared" si="841"/>
        <v>0</v>
      </c>
      <c r="GK85" s="1511">
        <f t="shared" si="841"/>
        <v>0</v>
      </c>
      <c r="GL85" s="1511">
        <f t="shared" si="841"/>
        <v>0</v>
      </c>
      <c r="GM85" s="1511">
        <f t="shared" si="841"/>
        <v>0</v>
      </c>
      <c r="GN85" s="1512">
        <f t="shared" si="841"/>
        <v>0</v>
      </c>
      <c r="GO85" s="1513">
        <f t="shared" si="674"/>
        <v>0</v>
      </c>
      <c r="GP85" s="1506"/>
      <c r="GQ85" s="1510">
        <f t="shared" si="838"/>
        <v>0</v>
      </c>
      <c r="GR85" s="1511">
        <f t="shared" si="837"/>
        <v>0</v>
      </c>
      <c r="GS85" s="1511">
        <f t="shared" si="837"/>
        <v>0</v>
      </c>
      <c r="GT85" s="1511">
        <f t="shared" si="837"/>
        <v>0</v>
      </c>
      <c r="GU85" s="1511">
        <f t="shared" si="837"/>
        <v>0</v>
      </c>
      <c r="GV85" s="1511">
        <f t="shared" si="837"/>
        <v>0</v>
      </c>
      <c r="GW85" s="1511">
        <f t="shared" si="837"/>
        <v>0</v>
      </c>
      <c r="GX85" s="1511">
        <f t="shared" si="837"/>
        <v>0</v>
      </c>
      <c r="GY85" s="1511">
        <f t="shared" ref="GR85:GZ114" si="864">IF(ROUNDUP($AU85/12,0)=GY$11,$U85,IF(ROUNDUP($AZ85/12,0)=GY$11,$D85*$AW85+INDEX($HD85:$LS85,1,$AZ85-1)*12,IF(ROUNDUP($BE85/12,0)=GY$11,$D85*$BB85+INDEX($HD85:$LS85,1,$BE85-1)*12,IF(ROUNDUP($AN85/12,0)=GY$11,$U85,0))))</f>
        <v>0</v>
      </c>
      <c r="GZ85" s="1512">
        <f t="shared" si="864"/>
        <v>0</v>
      </c>
      <c r="HA85" s="1513">
        <f t="shared" si="675"/>
        <v>0</v>
      </c>
      <c r="HB85" s="1506">
        <f t="shared" si="676"/>
        <v>1</v>
      </c>
      <c r="HC85" s="1506"/>
      <c r="HD85" s="1508">
        <f t="shared" si="677"/>
        <v>0</v>
      </c>
      <c r="HE85" s="1460">
        <f t="shared" si="678"/>
        <v>0</v>
      </c>
      <c r="HF85" s="1460">
        <f t="shared" si="679"/>
        <v>0</v>
      </c>
      <c r="HG85" s="1460">
        <f t="shared" si="680"/>
        <v>0</v>
      </c>
      <c r="HH85" s="1460">
        <f t="shared" si="681"/>
        <v>0</v>
      </c>
      <c r="HI85" s="1460">
        <f t="shared" si="682"/>
        <v>0</v>
      </c>
      <c r="HJ85" s="1460">
        <f t="shared" si="683"/>
        <v>0</v>
      </c>
      <c r="HK85" s="1460">
        <f t="shared" si="684"/>
        <v>0</v>
      </c>
      <c r="HL85" s="1460">
        <f t="shared" si="685"/>
        <v>0</v>
      </c>
      <c r="HM85" s="1460">
        <f t="shared" si="686"/>
        <v>0</v>
      </c>
      <c r="HN85" s="1460">
        <f t="shared" si="687"/>
        <v>0</v>
      </c>
      <c r="HO85" s="1460">
        <f t="shared" si="688"/>
        <v>0</v>
      </c>
      <c r="HP85" s="1460">
        <f t="shared" si="689"/>
        <v>0</v>
      </c>
      <c r="HQ85" s="1460">
        <f t="shared" si="690"/>
        <v>0</v>
      </c>
      <c r="HR85" s="1460">
        <f t="shared" si="691"/>
        <v>0</v>
      </c>
      <c r="HS85" s="1460">
        <f t="shared" si="692"/>
        <v>0</v>
      </c>
      <c r="HT85" s="1460">
        <f t="shared" si="693"/>
        <v>0</v>
      </c>
      <c r="HU85" s="1460">
        <f t="shared" si="694"/>
        <v>0</v>
      </c>
      <c r="HV85" s="1460">
        <f t="shared" si="695"/>
        <v>0</v>
      </c>
      <c r="HW85" s="1460">
        <f t="shared" si="696"/>
        <v>0</v>
      </c>
      <c r="HX85" s="1460">
        <f t="shared" si="697"/>
        <v>0</v>
      </c>
      <c r="HY85" s="1460">
        <f t="shared" si="698"/>
        <v>0</v>
      </c>
      <c r="HZ85" s="1460">
        <f t="shared" si="699"/>
        <v>0</v>
      </c>
      <c r="IA85" s="1460">
        <f t="shared" si="700"/>
        <v>0</v>
      </c>
      <c r="IB85" s="1460">
        <f t="shared" si="701"/>
        <v>0</v>
      </c>
      <c r="IC85" s="1460">
        <f t="shared" si="702"/>
        <v>0</v>
      </c>
      <c r="ID85" s="1460">
        <f t="shared" si="703"/>
        <v>0</v>
      </c>
      <c r="IE85" s="1460">
        <f t="shared" si="704"/>
        <v>0</v>
      </c>
      <c r="IF85" s="1460">
        <f t="shared" si="705"/>
        <v>0</v>
      </c>
      <c r="IG85" s="1460">
        <f t="shared" si="706"/>
        <v>0</v>
      </c>
      <c r="IH85" s="1460">
        <f t="shared" si="707"/>
        <v>0</v>
      </c>
      <c r="II85" s="1460">
        <f t="shared" si="708"/>
        <v>0</v>
      </c>
      <c r="IJ85" s="1460">
        <f t="shared" si="709"/>
        <v>0</v>
      </c>
      <c r="IK85" s="1460">
        <f t="shared" si="710"/>
        <v>0</v>
      </c>
      <c r="IL85" s="1460">
        <f t="shared" si="711"/>
        <v>0</v>
      </c>
      <c r="IM85" s="1460">
        <f t="shared" si="712"/>
        <v>0</v>
      </c>
      <c r="IN85" s="1460">
        <f t="shared" si="713"/>
        <v>0</v>
      </c>
      <c r="IO85" s="1460">
        <f t="shared" si="714"/>
        <v>0</v>
      </c>
      <c r="IP85" s="1460">
        <f t="shared" si="715"/>
        <v>0</v>
      </c>
      <c r="IQ85" s="1460">
        <f t="shared" si="716"/>
        <v>0</v>
      </c>
      <c r="IR85" s="1460">
        <f t="shared" si="717"/>
        <v>0</v>
      </c>
      <c r="IS85" s="1460">
        <f t="shared" si="718"/>
        <v>0</v>
      </c>
      <c r="IT85" s="1460">
        <f t="shared" si="719"/>
        <v>0</v>
      </c>
      <c r="IU85" s="1460">
        <f t="shared" si="720"/>
        <v>0</v>
      </c>
      <c r="IV85" s="1460">
        <f t="shared" si="721"/>
        <v>0</v>
      </c>
      <c r="IW85" s="1460">
        <f t="shared" si="722"/>
        <v>0</v>
      </c>
      <c r="IX85" s="1460">
        <f t="shared" si="723"/>
        <v>0</v>
      </c>
      <c r="IY85" s="1460">
        <f t="shared" si="724"/>
        <v>0</v>
      </c>
      <c r="IZ85" s="1460">
        <f t="shared" si="725"/>
        <v>0</v>
      </c>
      <c r="JA85" s="1460">
        <f t="shared" si="726"/>
        <v>0</v>
      </c>
      <c r="JB85" s="1460">
        <f t="shared" si="727"/>
        <v>0</v>
      </c>
      <c r="JC85" s="1460">
        <f t="shared" si="728"/>
        <v>0</v>
      </c>
      <c r="JD85" s="1460">
        <f t="shared" si="729"/>
        <v>0</v>
      </c>
      <c r="JE85" s="1460">
        <f t="shared" si="730"/>
        <v>0</v>
      </c>
      <c r="JF85" s="1460">
        <f t="shared" si="731"/>
        <v>0</v>
      </c>
      <c r="JG85" s="1460">
        <f t="shared" si="732"/>
        <v>0</v>
      </c>
      <c r="JH85" s="1460">
        <f t="shared" si="733"/>
        <v>0</v>
      </c>
      <c r="JI85" s="1460">
        <f t="shared" si="734"/>
        <v>0</v>
      </c>
      <c r="JJ85" s="1460">
        <f t="shared" si="735"/>
        <v>0</v>
      </c>
      <c r="JK85" s="1460">
        <f t="shared" si="736"/>
        <v>0</v>
      </c>
      <c r="JL85" s="1460">
        <f t="shared" si="737"/>
        <v>0</v>
      </c>
      <c r="JM85" s="1460">
        <f t="shared" si="738"/>
        <v>0</v>
      </c>
      <c r="JN85" s="1460">
        <f t="shared" si="739"/>
        <v>0</v>
      </c>
      <c r="JO85" s="1460">
        <f t="shared" si="740"/>
        <v>0</v>
      </c>
      <c r="JP85" s="1460">
        <f t="shared" si="741"/>
        <v>0</v>
      </c>
      <c r="JQ85" s="1460">
        <f t="shared" si="742"/>
        <v>0</v>
      </c>
      <c r="JR85" s="1460">
        <f t="shared" si="743"/>
        <v>0</v>
      </c>
      <c r="JS85" s="1460">
        <f t="shared" si="744"/>
        <v>0</v>
      </c>
      <c r="JT85" s="1460">
        <f t="shared" si="745"/>
        <v>0</v>
      </c>
      <c r="JU85" s="1460">
        <f t="shared" si="746"/>
        <v>0</v>
      </c>
      <c r="JV85" s="1460">
        <f t="shared" si="747"/>
        <v>0</v>
      </c>
      <c r="JW85" s="1460">
        <f t="shared" si="748"/>
        <v>0</v>
      </c>
      <c r="JX85" s="1460">
        <f t="shared" si="749"/>
        <v>0</v>
      </c>
      <c r="JY85" s="1460">
        <f t="shared" si="750"/>
        <v>0</v>
      </c>
      <c r="JZ85" s="1460">
        <f t="shared" si="751"/>
        <v>0</v>
      </c>
      <c r="KA85" s="1460">
        <f t="shared" si="752"/>
        <v>0</v>
      </c>
      <c r="KB85" s="1460">
        <f t="shared" si="753"/>
        <v>0</v>
      </c>
      <c r="KC85" s="1460">
        <f t="shared" si="754"/>
        <v>0</v>
      </c>
      <c r="KD85" s="1460">
        <f t="shared" si="755"/>
        <v>0</v>
      </c>
      <c r="KE85" s="1460">
        <f t="shared" si="756"/>
        <v>0</v>
      </c>
      <c r="KF85" s="1460">
        <f t="shared" si="757"/>
        <v>0</v>
      </c>
      <c r="KG85" s="1460">
        <f t="shared" si="758"/>
        <v>0</v>
      </c>
      <c r="KH85" s="1460">
        <f t="shared" si="759"/>
        <v>0</v>
      </c>
      <c r="KI85" s="1460">
        <f t="shared" si="760"/>
        <v>0</v>
      </c>
      <c r="KJ85" s="1460">
        <f t="shared" si="761"/>
        <v>0</v>
      </c>
      <c r="KK85" s="1460">
        <f t="shared" si="762"/>
        <v>0</v>
      </c>
      <c r="KL85" s="1460">
        <f t="shared" si="763"/>
        <v>0</v>
      </c>
      <c r="KM85" s="1460">
        <f t="shared" si="764"/>
        <v>0</v>
      </c>
      <c r="KN85" s="1460">
        <f t="shared" si="765"/>
        <v>0</v>
      </c>
      <c r="KO85" s="1460">
        <f t="shared" si="766"/>
        <v>0</v>
      </c>
      <c r="KP85" s="1460">
        <f t="shared" si="767"/>
        <v>0</v>
      </c>
      <c r="KQ85" s="1460">
        <f t="shared" si="768"/>
        <v>0</v>
      </c>
      <c r="KR85" s="1460">
        <f t="shared" si="769"/>
        <v>0</v>
      </c>
      <c r="KS85" s="1460">
        <f t="shared" si="770"/>
        <v>0</v>
      </c>
      <c r="KT85" s="1460">
        <f t="shared" si="771"/>
        <v>0</v>
      </c>
      <c r="KU85" s="1460">
        <f t="shared" si="772"/>
        <v>0</v>
      </c>
      <c r="KV85" s="1460">
        <f t="shared" si="773"/>
        <v>0</v>
      </c>
      <c r="KW85" s="1460">
        <f t="shared" si="774"/>
        <v>0</v>
      </c>
      <c r="KX85" s="1460">
        <f t="shared" si="775"/>
        <v>0</v>
      </c>
      <c r="KY85" s="1460">
        <f t="shared" si="776"/>
        <v>0</v>
      </c>
      <c r="KZ85" s="1460">
        <f t="shared" si="777"/>
        <v>0</v>
      </c>
      <c r="LA85" s="1460">
        <f t="shared" si="778"/>
        <v>0</v>
      </c>
      <c r="LB85" s="1460">
        <f t="shared" si="779"/>
        <v>0</v>
      </c>
      <c r="LC85" s="1460">
        <f t="shared" si="780"/>
        <v>0</v>
      </c>
      <c r="LD85" s="1460">
        <f t="shared" si="781"/>
        <v>0</v>
      </c>
      <c r="LE85" s="1460">
        <f t="shared" si="782"/>
        <v>0</v>
      </c>
      <c r="LF85" s="1460">
        <f t="shared" si="783"/>
        <v>0</v>
      </c>
      <c r="LG85" s="1460">
        <f t="shared" si="784"/>
        <v>0</v>
      </c>
      <c r="LH85" s="1460">
        <f t="shared" si="785"/>
        <v>0</v>
      </c>
      <c r="LI85" s="1460">
        <f t="shared" si="786"/>
        <v>0</v>
      </c>
      <c r="LJ85" s="1460">
        <f t="shared" si="787"/>
        <v>0</v>
      </c>
      <c r="LK85" s="1460">
        <f t="shared" si="788"/>
        <v>0</v>
      </c>
      <c r="LL85" s="1460">
        <f t="shared" si="789"/>
        <v>0</v>
      </c>
      <c r="LM85" s="1460">
        <f t="shared" si="790"/>
        <v>0</v>
      </c>
      <c r="LN85" s="1460">
        <f t="shared" si="791"/>
        <v>0</v>
      </c>
      <c r="LO85" s="1460">
        <f t="shared" si="792"/>
        <v>0</v>
      </c>
      <c r="LP85" s="1460">
        <f t="shared" si="793"/>
        <v>0</v>
      </c>
      <c r="LQ85" s="1460">
        <f t="shared" si="794"/>
        <v>0</v>
      </c>
      <c r="LR85" s="1460">
        <f t="shared" si="795"/>
        <v>0</v>
      </c>
      <c r="LS85" s="1460">
        <f t="shared" si="796"/>
        <v>0</v>
      </c>
      <c r="LW85" s="1467">
        <f t="shared" si="797"/>
        <v>0</v>
      </c>
      <c r="LX85" s="1467">
        <f t="shared" si="798"/>
        <v>0</v>
      </c>
      <c r="LY85" s="1467">
        <f t="shared" si="799"/>
        <v>0</v>
      </c>
      <c r="LZ85" s="1467">
        <f t="shared" si="800"/>
        <v>0</v>
      </c>
      <c r="MA85" s="1506"/>
      <c r="MB85" s="1460">
        <f t="shared" si="801"/>
        <v>0</v>
      </c>
      <c r="MC85" s="1460">
        <f t="shared" si="859"/>
        <v>0</v>
      </c>
      <c r="MD85" s="1460">
        <f t="shared" si="859"/>
        <v>0</v>
      </c>
      <c r="ME85" s="1460">
        <f t="shared" si="859"/>
        <v>0</v>
      </c>
      <c r="MF85" s="1460">
        <f t="shared" si="859"/>
        <v>0</v>
      </c>
      <c r="MG85" s="1460">
        <f t="shared" si="859"/>
        <v>0</v>
      </c>
      <c r="MH85" s="1460">
        <f t="shared" si="859"/>
        <v>0</v>
      </c>
      <c r="MI85" s="1460">
        <f t="shared" si="859"/>
        <v>0</v>
      </c>
      <c r="MJ85" s="1460">
        <f t="shared" si="859"/>
        <v>0</v>
      </c>
      <c r="MK85" s="1460">
        <f t="shared" si="859"/>
        <v>0</v>
      </c>
      <c r="ML85" s="1460">
        <f t="shared" si="859"/>
        <v>0</v>
      </c>
      <c r="MM85" s="1460">
        <f t="shared" si="859"/>
        <v>0</v>
      </c>
      <c r="MN85" s="1460">
        <f t="shared" si="859"/>
        <v>0</v>
      </c>
      <c r="MO85" s="1460">
        <f t="shared" si="859"/>
        <v>0</v>
      </c>
      <c r="MP85" s="1460">
        <f t="shared" si="859"/>
        <v>0</v>
      </c>
      <c r="MQ85" s="1460">
        <f t="shared" si="859"/>
        <v>0</v>
      </c>
      <c r="MR85" s="1460">
        <f t="shared" si="859"/>
        <v>0</v>
      </c>
      <c r="MS85" s="1460">
        <f t="shared" si="845"/>
        <v>0</v>
      </c>
      <c r="MT85" s="1460">
        <f t="shared" si="845"/>
        <v>0</v>
      </c>
      <c r="MU85" s="1460">
        <f t="shared" si="845"/>
        <v>0</v>
      </c>
      <c r="MV85" s="1460">
        <f t="shared" si="845"/>
        <v>0</v>
      </c>
      <c r="MW85" s="1460">
        <f t="shared" si="845"/>
        <v>0</v>
      </c>
      <c r="MX85" s="1460">
        <f t="shared" si="845"/>
        <v>0</v>
      </c>
      <c r="MY85" s="1460">
        <f t="shared" si="845"/>
        <v>0</v>
      </c>
      <c r="MZ85" s="1460">
        <f t="shared" si="845"/>
        <v>0</v>
      </c>
      <c r="NA85" s="1460">
        <f t="shared" si="845"/>
        <v>0</v>
      </c>
      <c r="NB85" s="1460">
        <f t="shared" si="845"/>
        <v>0</v>
      </c>
      <c r="NC85" s="1460">
        <f t="shared" si="845"/>
        <v>0</v>
      </c>
      <c r="ND85" s="1460">
        <f t="shared" si="845"/>
        <v>0</v>
      </c>
      <c r="NE85" s="1460">
        <f t="shared" ref="MS85:NH101" si="865">IF(NE$12&lt;$AO85,0,IF(NE$12&lt;=$AU85,(NE$8-$LW85)*$D85/12,IF(NE$12&gt;=$BF85,(NE$8-$LZ85)*$D85/12,IF(NE$12&gt;=$BE85,0,IF(NE$12&gt;=$BA85,(NE$8-$LY85)*$D85/12,IF(NE$12&gt;=$AZ85,0,IF(NE$12&gt;=$AV85,(NE$8-$LX85)*$D85/12,0)))))))</f>
        <v>0</v>
      </c>
      <c r="NF85" s="1460">
        <f t="shared" si="865"/>
        <v>0</v>
      </c>
      <c r="NG85" s="1460">
        <f t="shared" si="865"/>
        <v>0</v>
      </c>
      <c r="NH85" s="1460">
        <f t="shared" si="865"/>
        <v>0</v>
      </c>
      <c r="NI85" s="1460">
        <f t="shared" si="846"/>
        <v>0</v>
      </c>
      <c r="NJ85" s="1460">
        <f t="shared" si="846"/>
        <v>0</v>
      </c>
      <c r="NK85" s="1460">
        <f t="shared" si="846"/>
        <v>0</v>
      </c>
      <c r="NL85" s="1460">
        <f t="shared" si="846"/>
        <v>0</v>
      </c>
      <c r="NM85" s="1460">
        <f t="shared" si="846"/>
        <v>0</v>
      </c>
      <c r="NN85" s="1460">
        <f t="shared" si="846"/>
        <v>0</v>
      </c>
      <c r="NO85" s="1460">
        <f t="shared" si="846"/>
        <v>0</v>
      </c>
      <c r="NP85" s="1460">
        <f t="shared" si="846"/>
        <v>0</v>
      </c>
      <c r="NQ85" s="1460">
        <f t="shared" si="846"/>
        <v>0</v>
      </c>
      <c r="NR85" s="1460">
        <f t="shared" si="846"/>
        <v>0</v>
      </c>
      <c r="NS85" s="1460">
        <f t="shared" si="846"/>
        <v>0</v>
      </c>
      <c r="NT85" s="1460">
        <f t="shared" si="846"/>
        <v>0</v>
      </c>
      <c r="NU85" s="1460">
        <f t="shared" ref="NI85:NX101" si="866">IF(NU$12&lt;$AO85,0,IF(NU$12&lt;=$AU85,(NU$8-$LW85)*$D85/12,IF(NU$12&gt;=$BF85,(NU$8-$LZ85)*$D85/12,IF(NU$12&gt;=$BE85,0,IF(NU$12&gt;=$BA85,(NU$8-$LY85)*$D85/12,IF(NU$12&gt;=$AZ85,0,IF(NU$12&gt;=$AV85,(NU$8-$LX85)*$D85/12,0)))))))</f>
        <v>0</v>
      </c>
      <c r="NV85" s="1460">
        <f t="shared" si="866"/>
        <v>0</v>
      </c>
      <c r="NW85" s="1460">
        <f t="shared" si="866"/>
        <v>0</v>
      </c>
      <c r="NX85" s="1460">
        <f t="shared" si="866"/>
        <v>0</v>
      </c>
      <c r="NY85" s="1460">
        <f t="shared" si="847"/>
        <v>0</v>
      </c>
      <c r="NZ85" s="1460">
        <f t="shared" si="847"/>
        <v>0</v>
      </c>
      <c r="OA85" s="1460">
        <f t="shared" si="847"/>
        <v>0</v>
      </c>
      <c r="OB85" s="1460">
        <f t="shared" si="847"/>
        <v>0</v>
      </c>
      <c r="OC85" s="1460">
        <f t="shared" si="847"/>
        <v>0</v>
      </c>
      <c r="OD85" s="1460">
        <f t="shared" si="847"/>
        <v>0</v>
      </c>
      <c r="OE85" s="1460">
        <f t="shared" si="847"/>
        <v>0</v>
      </c>
      <c r="OF85" s="1460">
        <f t="shared" si="847"/>
        <v>0</v>
      </c>
      <c r="OG85" s="1460">
        <f t="shared" si="847"/>
        <v>0</v>
      </c>
      <c r="OH85" s="1460">
        <f t="shared" si="847"/>
        <v>0</v>
      </c>
      <c r="OI85" s="1460">
        <f t="shared" si="847"/>
        <v>0</v>
      </c>
      <c r="OJ85" s="1460">
        <f t="shared" si="847"/>
        <v>0</v>
      </c>
      <c r="OK85" s="1460">
        <f t="shared" si="847"/>
        <v>0</v>
      </c>
      <c r="OL85" s="1460">
        <f t="shared" ref="NY85:ON101" si="867">IF(OL$12&lt;$AO85,0,IF(OL$12&lt;=$AU85,(OL$8-$LW85)*$D85/12,IF(OL$12&gt;=$BF85,(OL$8-$LZ85)*$D85/12,IF(OL$12&gt;=$BE85,0,IF(OL$12&gt;=$BA85,(OL$8-$LY85)*$D85/12,IF(OL$12&gt;=$AZ85,0,IF(OL$12&gt;=$AV85,(OL$8-$LX85)*$D85/12,0)))))))</f>
        <v>0</v>
      </c>
      <c r="OM85" s="1460">
        <f t="shared" si="867"/>
        <v>0</v>
      </c>
      <c r="ON85" s="1460">
        <f t="shared" si="867"/>
        <v>0</v>
      </c>
      <c r="OO85" s="1460">
        <f t="shared" si="813"/>
        <v>0</v>
      </c>
      <c r="OP85" s="1460">
        <f t="shared" si="861"/>
        <v>0</v>
      </c>
      <c r="OQ85" s="1460">
        <f t="shared" si="861"/>
        <v>0</v>
      </c>
      <c r="OR85" s="1460">
        <f t="shared" si="861"/>
        <v>0</v>
      </c>
      <c r="OS85" s="1460">
        <f t="shared" si="861"/>
        <v>0</v>
      </c>
      <c r="OT85" s="1460">
        <f t="shared" si="861"/>
        <v>0</v>
      </c>
      <c r="OU85" s="1460">
        <f t="shared" si="861"/>
        <v>0</v>
      </c>
      <c r="OV85" s="1460">
        <f t="shared" si="861"/>
        <v>0</v>
      </c>
      <c r="OW85" s="1460">
        <f t="shared" si="861"/>
        <v>0</v>
      </c>
      <c r="OX85" s="1460">
        <f t="shared" si="861"/>
        <v>0</v>
      </c>
      <c r="OY85" s="1460">
        <f t="shared" si="861"/>
        <v>0</v>
      </c>
      <c r="OZ85" s="1460">
        <f t="shared" si="861"/>
        <v>0</v>
      </c>
      <c r="PA85" s="1460">
        <f t="shared" si="861"/>
        <v>0</v>
      </c>
      <c r="PB85" s="1460">
        <f t="shared" si="861"/>
        <v>0</v>
      </c>
      <c r="PC85" s="1460">
        <f t="shared" si="861"/>
        <v>0</v>
      </c>
      <c r="PD85" s="1460">
        <f t="shared" si="861"/>
        <v>0</v>
      </c>
      <c r="PE85" s="1460">
        <f t="shared" si="861"/>
        <v>0</v>
      </c>
      <c r="PF85" s="1460">
        <f t="shared" si="862"/>
        <v>0</v>
      </c>
      <c r="PG85" s="1460">
        <f t="shared" si="862"/>
        <v>0</v>
      </c>
      <c r="PH85" s="1460">
        <f t="shared" si="862"/>
        <v>0</v>
      </c>
      <c r="PI85" s="1460">
        <f t="shared" si="862"/>
        <v>0</v>
      </c>
      <c r="PJ85" s="1460">
        <f t="shared" si="862"/>
        <v>0</v>
      </c>
      <c r="PK85" s="1460">
        <f t="shared" si="862"/>
        <v>0</v>
      </c>
      <c r="PL85" s="1460">
        <f t="shared" si="862"/>
        <v>0</v>
      </c>
      <c r="PM85" s="1460">
        <f t="shared" si="862"/>
        <v>0</v>
      </c>
      <c r="PN85" s="1460">
        <f t="shared" si="862"/>
        <v>0</v>
      </c>
      <c r="PO85" s="1460">
        <f t="shared" si="862"/>
        <v>0</v>
      </c>
      <c r="PP85" s="1460">
        <f t="shared" si="862"/>
        <v>0</v>
      </c>
      <c r="PQ85" s="1460">
        <f t="shared" si="862"/>
        <v>0</v>
      </c>
      <c r="PR85" s="1460">
        <f t="shared" si="862"/>
        <v>0</v>
      </c>
      <c r="PS85" s="1460">
        <f t="shared" si="862"/>
        <v>0</v>
      </c>
      <c r="PT85" s="1460">
        <f t="shared" si="862"/>
        <v>0</v>
      </c>
      <c r="PU85" s="1460">
        <f t="shared" si="862"/>
        <v>0</v>
      </c>
      <c r="PV85" s="1460">
        <f t="shared" si="863"/>
        <v>0</v>
      </c>
      <c r="PW85" s="1460">
        <f t="shared" si="863"/>
        <v>0</v>
      </c>
      <c r="PX85" s="1460">
        <f t="shared" si="863"/>
        <v>0</v>
      </c>
      <c r="PY85" s="1460">
        <f t="shared" si="863"/>
        <v>0</v>
      </c>
      <c r="PZ85" s="1460">
        <f t="shared" si="863"/>
        <v>0</v>
      </c>
      <c r="QA85" s="1460">
        <f t="shared" si="863"/>
        <v>0</v>
      </c>
      <c r="QB85" s="1460">
        <f t="shared" si="863"/>
        <v>0</v>
      </c>
      <c r="QC85" s="1460">
        <f t="shared" si="863"/>
        <v>0</v>
      </c>
      <c r="QD85" s="1460">
        <f t="shared" si="863"/>
        <v>0</v>
      </c>
      <c r="QE85" s="1460">
        <f t="shared" si="863"/>
        <v>0</v>
      </c>
      <c r="QF85" s="1460">
        <f t="shared" si="863"/>
        <v>0</v>
      </c>
      <c r="QG85" s="1460">
        <f t="shared" si="863"/>
        <v>0</v>
      </c>
      <c r="QH85" s="1460">
        <f t="shared" si="863"/>
        <v>0</v>
      </c>
      <c r="QI85" s="1460">
        <f t="shared" si="863"/>
        <v>0</v>
      </c>
      <c r="QJ85" s="1460">
        <f t="shared" si="863"/>
        <v>0</v>
      </c>
      <c r="QK85" s="1460">
        <f t="shared" si="863"/>
        <v>0</v>
      </c>
      <c r="QL85" s="1460">
        <f t="shared" si="856"/>
        <v>0</v>
      </c>
      <c r="QM85" s="1460">
        <f t="shared" si="856"/>
        <v>0</v>
      </c>
      <c r="QN85" s="1460">
        <f t="shared" si="856"/>
        <v>0</v>
      </c>
      <c r="QO85" s="1460">
        <f t="shared" si="856"/>
        <v>0</v>
      </c>
      <c r="QP85" s="1460">
        <f t="shared" si="856"/>
        <v>0</v>
      </c>
      <c r="QQ85" s="1460">
        <f t="shared" si="856"/>
        <v>0</v>
      </c>
    </row>
    <row r="86" spans="1:459" s="1466" customFormat="1" ht="22.5" customHeight="1">
      <c r="A86" s="1468"/>
      <c r="B86" s="1469"/>
      <c r="C86" s="1469"/>
      <c r="D86" s="1470"/>
      <c r="E86" s="1471"/>
      <c r="F86" s="1472"/>
      <c r="G86" s="1472"/>
      <c r="H86" s="1473">
        <f t="shared" si="639"/>
        <v>0</v>
      </c>
      <c r="I86" s="1474">
        <v>0</v>
      </c>
      <c r="J86" s="1475">
        <f t="shared" si="437"/>
        <v>0</v>
      </c>
      <c r="K86" s="1476">
        <v>0</v>
      </c>
      <c r="L86" s="1477">
        <f t="shared" si="640"/>
        <v>0</v>
      </c>
      <c r="M86" s="1477">
        <f t="shared" si="641"/>
        <v>0</v>
      </c>
      <c r="N86" s="1478"/>
      <c r="O86" s="1479">
        <v>0</v>
      </c>
      <c r="P86" s="1480">
        <v>0</v>
      </c>
      <c r="Q86" s="1828">
        <v>0</v>
      </c>
      <c r="R86" s="1831">
        <f t="shared" si="642"/>
        <v>0</v>
      </c>
      <c r="S86" s="1481">
        <f>IF(AND(SUM(O86:Q86)=0,N86="NNN"),MIN('Operating History and Pro Forma'!$M$33,'Operating History and Pro Forma'!$T$15)*D86,SUM(O86:Q86)*D86)</f>
        <v>0</v>
      </c>
      <c r="T86" s="1482">
        <f t="shared" si="643"/>
        <v>0</v>
      </c>
      <c r="U86" s="1483">
        <f t="shared" si="644"/>
        <v>0</v>
      </c>
      <c r="V86" s="1480"/>
      <c r="W86" s="1514"/>
      <c r="X86" s="1486" t="str">
        <f t="shared" si="645"/>
        <v/>
      </c>
      <c r="Y86" s="1487">
        <f t="shared" si="646"/>
        <v>0</v>
      </c>
      <c r="Z86" s="1488"/>
      <c r="AA86" s="1488"/>
      <c r="AB86" s="1488"/>
      <c r="AC86" s="1488"/>
      <c r="AD86" s="1489">
        <f t="shared" si="647"/>
        <v>0</v>
      </c>
      <c r="AE86" s="1490" t="str">
        <f t="shared" si="648"/>
        <v/>
      </c>
      <c r="AF86" s="1491">
        <f t="shared" si="649"/>
        <v>0</v>
      </c>
      <c r="AG86" s="1492">
        <f t="shared" si="650"/>
        <v>0</v>
      </c>
      <c r="AH86" s="1493">
        <f t="shared" si="853"/>
        <v>0</v>
      </c>
      <c r="AI86" s="1493">
        <f t="shared" si="853"/>
        <v>0</v>
      </c>
      <c r="AJ86" s="1494">
        <f t="shared" si="853"/>
        <v>0</v>
      </c>
      <c r="AK86" s="1494">
        <f t="shared" si="853"/>
        <v>0</v>
      </c>
      <c r="AL86" s="1495">
        <f t="shared" si="853"/>
        <v>0</v>
      </c>
      <c r="AM86" s="1496">
        <f t="shared" si="853"/>
        <v>0</v>
      </c>
      <c r="AN86" s="1497">
        <f t="shared" si="399"/>
        <v>0</v>
      </c>
      <c r="AO86" s="1498">
        <f t="shared" si="860"/>
        <v>0</v>
      </c>
      <c r="AP86" s="1499">
        <f t="shared" si="651"/>
        <v>0</v>
      </c>
      <c r="AQ86" s="1500">
        <f t="shared" si="652"/>
        <v>0</v>
      </c>
      <c r="AR86" s="1501">
        <f t="shared" si="653"/>
        <v>0</v>
      </c>
      <c r="AS86" s="1498">
        <f t="shared" si="857"/>
        <v>0</v>
      </c>
      <c r="AT86" s="1501">
        <f t="shared" si="654"/>
        <v>0</v>
      </c>
      <c r="AU86" s="1498">
        <f t="shared" si="655"/>
        <v>1</v>
      </c>
      <c r="AV86" s="1498">
        <f t="shared" si="656"/>
        <v>2</v>
      </c>
      <c r="AW86" s="1499">
        <f t="shared" si="657"/>
        <v>0</v>
      </c>
      <c r="AX86" s="1502">
        <f t="shared" si="658"/>
        <v>0</v>
      </c>
      <c r="AY86" s="1503">
        <f t="shared" si="659"/>
        <v>0</v>
      </c>
      <c r="AZ86" s="1498">
        <f t="shared" si="660"/>
        <v>2</v>
      </c>
      <c r="BA86" s="1498">
        <f t="shared" si="661"/>
        <v>3</v>
      </c>
      <c r="BB86" s="1499">
        <f t="shared" si="662"/>
        <v>0</v>
      </c>
      <c r="BC86" s="1502">
        <f t="shared" si="663"/>
        <v>0</v>
      </c>
      <c r="BD86" s="1503">
        <f t="shared" si="664"/>
        <v>0</v>
      </c>
      <c r="BE86" s="1498">
        <f t="shared" si="665"/>
        <v>3</v>
      </c>
      <c r="BF86" s="1498">
        <f t="shared" si="666"/>
        <v>4</v>
      </c>
      <c r="BG86" s="1499">
        <f t="shared" si="667"/>
        <v>0</v>
      </c>
      <c r="BH86" s="1502">
        <f t="shared" si="668"/>
        <v>0</v>
      </c>
      <c r="BI86" s="1502">
        <f t="shared" si="669"/>
        <v>0</v>
      </c>
      <c r="BJ86" s="1504">
        <f t="shared" si="670"/>
        <v>1900</v>
      </c>
      <c r="BK86" s="1505" t="str">
        <f t="shared" si="671"/>
        <v/>
      </c>
      <c r="BL86" s="1506"/>
      <c r="BM86" s="1507">
        <f t="shared" si="672"/>
        <v>0</v>
      </c>
      <c r="BN86" s="1508">
        <f t="shared" si="858"/>
        <v>0</v>
      </c>
      <c r="BO86" s="1508">
        <f t="shared" si="858"/>
        <v>0</v>
      </c>
      <c r="BP86" s="1508">
        <f t="shared" si="858"/>
        <v>0</v>
      </c>
      <c r="BQ86" s="1508">
        <f t="shared" si="858"/>
        <v>0</v>
      </c>
      <c r="BR86" s="1508">
        <f t="shared" si="858"/>
        <v>0</v>
      </c>
      <c r="BS86" s="1508">
        <f t="shared" si="858"/>
        <v>0</v>
      </c>
      <c r="BT86" s="1508">
        <f t="shared" si="858"/>
        <v>0</v>
      </c>
      <c r="BU86" s="1508">
        <f t="shared" si="858"/>
        <v>0</v>
      </c>
      <c r="BV86" s="1508">
        <f t="shared" si="858"/>
        <v>0</v>
      </c>
      <c r="BW86" s="1508">
        <f t="shared" si="858"/>
        <v>0</v>
      </c>
      <c r="BX86" s="1508">
        <f t="shared" si="858"/>
        <v>0</v>
      </c>
      <c r="BY86" s="1507">
        <f t="shared" si="858"/>
        <v>0</v>
      </c>
      <c r="BZ86" s="1508">
        <f t="shared" si="858"/>
        <v>0</v>
      </c>
      <c r="CA86" s="1508">
        <f t="shared" si="858"/>
        <v>0</v>
      </c>
      <c r="CB86" s="1508">
        <f t="shared" si="858"/>
        <v>0</v>
      </c>
      <c r="CC86" s="1508">
        <f t="shared" si="858"/>
        <v>0</v>
      </c>
      <c r="CD86" s="1508">
        <f t="shared" si="848"/>
        <v>0</v>
      </c>
      <c r="CE86" s="1508">
        <f t="shared" si="848"/>
        <v>0</v>
      </c>
      <c r="CF86" s="1508">
        <f t="shared" si="848"/>
        <v>0</v>
      </c>
      <c r="CG86" s="1508">
        <f t="shared" si="848"/>
        <v>0</v>
      </c>
      <c r="CH86" s="1508">
        <f t="shared" si="848"/>
        <v>0</v>
      </c>
      <c r="CI86" s="1508">
        <f t="shared" si="848"/>
        <v>0</v>
      </c>
      <c r="CJ86" s="1509">
        <f t="shared" si="848"/>
        <v>0</v>
      </c>
      <c r="CK86" s="1507">
        <f t="shared" si="848"/>
        <v>0</v>
      </c>
      <c r="CL86" s="1508">
        <f t="shared" si="848"/>
        <v>0</v>
      </c>
      <c r="CM86" s="1508">
        <f t="shared" si="848"/>
        <v>0</v>
      </c>
      <c r="CN86" s="1508">
        <f t="shared" si="848"/>
        <v>0</v>
      </c>
      <c r="CO86" s="1508">
        <f t="shared" si="848"/>
        <v>0</v>
      </c>
      <c r="CP86" s="1508">
        <f t="shared" si="848"/>
        <v>0</v>
      </c>
      <c r="CQ86" s="1508">
        <f t="shared" si="848"/>
        <v>0</v>
      </c>
      <c r="CR86" s="1508">
        <f t="shared" si="848"/>
        <v>0</v>
      </c>
      <c r="CS86" s="1508">
        <f t="shared" si="848"/>
        <v>0</v>
      </c>
      <c r="CT86" s="1508">
        <f t="shared" si="849"/>
        <v>0</v>
      </c>
      <c r="CU86" s="1508">
        <f t="shared" si="849"/>
        <v>0</v>
      </c>
      <c r="CV86" s="1509">
        <f t="shared" si="849"/>
        <v>0</v>
      </c>
      <c r="CW86" s="1508">
        <f t="shared" si="849"/>
        <v>0</v>
      </c>
      <c r="CX86" s="1508">
        <f t="shared" si="849"/>
        <v>0</v>
      </c>
      <c r="CY86" s="1508">
        <f t="shared" si="849"/>
        <v>0</v>
      </c>
      <c r="CZ86" s="1508">
        <f t="shared" si="849"/>
        <v>0</v>
      </c>
      <c r="DA86" s="1508">
        <f t="shared" si="849"/>
        <v>0</v>
      </c>
      <c r="DB86" s="1508">
        <f t="shared" si="849"/>
        <v>0</v>
      </c>
      <c r="DC86" s="1508">
        <f t="shared" si="849"/>
        <v>0</v>
      </c>
      <c r="DD86" s="1508">
        <f t="shared" si="849"/>
        <v>0</v>
      </c>
      <c r="DE86" s="1508">
        <f t="shared" si="849"/>
        <v>0</v>
      </c>
      <c r="DF86" s="1508">
        <f t="shared" si="849"/>
        <v>0</v>
      </c>
      <c r="DG86" s="1508">
        <f t="shared" si="849"/>
        <v>0</v>
      </c>
      <c r="DH86" s="1509">
        <f t="shared" si="849"/>
        <v>0</v>
      </c>
      <c r="DI86" s="1508">
        <f t="shared" si="849"/>
        <v>0</v>
      </c>
      <c r="DJ86" s="1508">
        <f t="shared" si="850"/>
        <v>0</v>
      </c>
      <c r="DK86" s="1508">
        <f t="shared" si="850"/>
        <v>0</v>
      </c>
      <c r="DL86" s="1508">
        <f t="shared" si="850"/>
        <v>0</v>
      </c>
      <c r="DM86" s="1508">
        <f t="shared" si="850"/>
        <v>0</v>
      </c>
      <c r="DN86" s="1508">
        <f t="shared" si="850"/>
        <v>0</v>
      </c>
      <c r="DO86" s="1508">
        <f t="shared" si="850"/>
        <v>0</v>
      </c>
      <c r="DP86" s="1508">
        <f t="shared" si="850"/>
        <v>0</v>
      </c>
      <c r="DQ86" s="1508">
        <f t="shared" si="850"/>
        <v>0</v>
      </c>
      <c r="DR86" s="1508">
        <f t="shared" si="850"/>
        <v>0</v>
      </c>
      <c r="DS86" s="1508">
        <f t="shared" si="850"/>
        <v>0</v>
      </c>
      <c r="DT86" s="1509">
        <f t="shared" si="850"/>
        <v>0</v>
      </c>
      <c r="DU86" s="1507">
        <f t="shared" si="850"/>
        <v>0</v>
      </c>
      <c r="DV86" s="1508">
        <f t="shared" si="850"/>
        <v>0</v>
      </c>
      <c r="DW86" s="1508">
        <f t="shared" si="850"/>
        <v>0</v>
      </c>
      <c r="DX86" s="1508">
        <f t="shared" si="850"/>
        <v>0</v>
      </c>
      <c r="DY86" s="1508">
        <f t="shared" si="850"/>
        <v>0</v>
      </c>
      <c r="DZ86" s="1508">
        <f t="shared" si="851"/>
        <v>0</v>
      </c>
      <c r="EA86" s="1508">
        <f t="shared" si="851"/>
        <v>0</v>
      </c>
      <c r="EB86" s="1508">
        <f t="shared" si="851"/>
        <v>0</v>
      </c>
      <c r="EC86" s="1508">
        <f t="shared" si="851"/>
        <v>0</v>
      </c>
      <c r="ED86" s="1508">
        <f t="shared" si="851"/>
        <v>0</v>
      </c>
      <c r="EE86" s="1508">
        <f t="shared" si="851"/>
        <v>0</v>
      </c>
      <c r="EF86" s="1508">
        <f t="shared" si="851"/>
        <v>0</v>
      </c>
      <c r="EG86" s="1507">
        <f t="shared" si="851"/>
        <v>0</v>
      </c>
      <c r="EH86" s="1508">
        <f t="shared" si="851"/>
        <v>0</v>
      </c>
      <c r="EI86" s="1508">
        <f t="shared" si="851"/>
        <v>0</v>
      </c>
      <c r="EJ86" s="1508">
        <f t="shared" si="851"/>
        <v>0</v>
      </c>
      <c r="EK86" s="1508">
        <f t="shared" si="851"/>
        <v>0</v>
      </c>
      <c r="EL86" s="1508">
        <f t="shared" si="851"/>
        <v>0</v>
      </c>
      <c r="EM86" s="1508">
        <f t="shared" si="851"/>
        <v>0</v>
      </c>
      <c r="EN86" s="1508">
        <f t="shared" si="851"/>
        <v>0</v>
      </c>
      <c r="EO86" s="1508">
        <f t="shared" si="851"/>
        <v>0</v>
      </c>
      <c r="EP86" s="1508">
        <f t="shared" si="852"/>
        <v>0</v>
      </c>
      <c r="EQ86" s="1508">
        <f t="shared" si="852"/>
        <v>0</v>
      </c>
      <c r="ER86" s="1509">
        <f t="shared" si="852"/>
        <v>0</v>
      </c>
      <c r="ES86" s="1507">
        <f t="shared" si="852"/>
        <v>0</v>
      </c>
      <c r="ET86" s="1508">
        <f t="shared" si="852"/>
        <v>0</v>
      </c>
      <c r="EU86" s="1508">
        <f t="shared" si="852"/>
        <v>0</v>
      </c>
      <c r="EV86" s="1508">
        <f t="shared" si="852"/>
        <v>0</v>
      </c>
      <c r="EW86" s="1508">
        <f t="shared" si="852"/>
        <v>0</v>
      </c>
      <c r="EX86" s="1508">
        <f t="shared" si="852"/>
        <v>0</v>
      </c>
      <c r="EY86" s="1508">
        <f t="shared" si="852"/>
        <v>0</v>
      </c>
      <c r="EZ86" s="1508">
        <f t="shared" si="852"/>
        <v>0</v>
      </c>
      <c r="FA86" s="1508">
        <f t="shared" si="852"/>
        <v>0</v>
      </c>
      <c r="FB86" s="1508">
        <f t="shared" si="852"/>
        <v>0</v>
      </c>
      <c r="FC86" s="1508">
        <f t="shared" si="852"/>
        <v>0</v>
      </c>
      <c r="FD86" s="1509">
        <f t="shared" si="852"/>
        <v>0</v>
      </c>
      <c r="FE86" s="1508">
        <f t="shared" si="852"/>
        <v>0</v>
      </c>
      <c r="FF86" s="1508">
        <f t="shared" si="821"/>
        <v>0</v>
      </c>
      <c r="FG86" s="1508">
        <f t="shared" si="854"/>
        <v>0</v>
      </c>
      <c r="FH86" s="1508">
        <f t="shared" si="854"/>
        <v>0</v>
      </c>
      <c r="FI86" s="1508">
        <f t="shared" si="854"/>
        <v>0</v>
      </c>
      <c r="FJ86" s="1508">
        <f t="shared" si="854"/>
        <v>0</v>
      </c>
      <c r="FK86" s="1508">
        <f t="shared" si="854"/>
        <v>0</v>
      </c>
      <c r="FL86" s="1508">
        <f t="shared" si="854"/>
        <v>0</v>
      </c>
      <c r="FM86" s="1508">
        <f t="shared" si="854"/>
        <v>0</v>
      </c>
      <c r="FN86" s="1508">
        <f t="shared" si="854"/>
        <v>0</v>
      </c>
      <c r="FO86" s="1508">
        <f t="shared" si="854"/>
        <v>0</v>
      </c>
      <c r="FP86" s="1509">
        <f t="shared" si="854"/>
        <v>0</v>
      </c>
      <c r="FQ86" s="1508">
        <f t="shared" si="854"/>
        <v>0</v>
      </c>
      <c r="FR86" s="1508">
        <f t="shared" si="854"/>
        <v>0</v>
      </c>
      <c r="FS86" s="1508">
        <f t="shared" si="854"/>
        <v>0</v>
      </c>
      <c r="FT86" s="1508">
        <f t="shared" si="854"/>
        <v>0</v>
      </c>
      <c r="FU86" s="1508">
        <f t="shared" si="854"/>
        <v>0</v>
      </c>
      <c r="FV86" s="1508">
        <f t="shared" si="854"/>
        <v>0</v>
      </c>
      <c r="FW86" s="1508">
        <f t="shared" si="855"/>
        <v>0</v>
      </c>
      <c r="FX86" s="1508">
        <f t="shared" si="855"/>
        <v>0</v>
      </c>
      <c r="FY86" s="1508">
        <f t="shared" si="855"/>
        <v>0</v>
      </c>
      <c r="FZ86" s="1508">
        <f t="shared" si="855"/>
        <v>0</v>
      </c>
      <c r="GA86" s="1508">
        <f t="shared" si="855"/>
        <v>0</v>
      </c>
      <c r="GB86" s="1509">
        <f t="shared" si="855"/>
        <v>0</v>
      </c>
      <c r="GC86" s="1506"/>
      <c r="GD86" s="1458">
        <f t="shared" si="673"/>
        <v>1</v>
      </c>
      <c r="GE86" s="1510">
        <f t="shared" si="841"/>
        <v>0</v>
      </c>
      <c r="GF86" s="1511">
        <f t="shared" si="841"/>
        <v>0</v>
      </c>
      <c r="GG86" s="1511">
        <f t="shared" si="841"/>
        <v>0</v>
      </c>
      <c r="GH86" s="1511">
        <f t="shared" si="841"/>
        <v>0</v>
      </c>
      <c r="GI86" s="1511">
        <f t="shared" si="841"/>
        <v>0</v>
      </c>
      <c r="GJ86" s="1511">
        <f t="shared" si="841"/>
        <v>0</v>
      </c>
      <c r="GK86" s="1511">
        <f t="shared" si="841"/>
        <v>0</v>
      </c>
      <c r="GL86" s="1511">
        <f t="shared" si="841"/>
        <v>0</v>
      </c>
      <c r="GM86" s="1511">
        <f t="shared" si="841"/>
        <v>0</v>
      </c>
      <c r="GN86" s="1512">
        <f t="shared" si="841"/>
        <v>0</v>
      </c>
      <c r="GO86" s="1513">
        <f t="shared" si="674"/>
        <v>0</v>
      </c>
      <c r="GP86" s="1506"/>
      <c r="GQ86" s="1510">
        <f t="shared" si="838"/>
        <v>0</v>
      </c>
      <c r="GR86" s="1511">
        <f t="shared" si="864"/>
        <v>0</v>
      </c>
      <c r="GS86" s="1511">
        <f t="shared" si="864"/>
        <v>0</v>
      </c>
      <c r="GT86" s="1511">
        <f t="shared" si="864"/>
        <v>0</v>
      </c>
      <c r="GU86" s="1511">
        <f t="shared" si="864"/>
        <v>0</v>
      </c>
      <c r="GV86" s="1511">
        <f t="shared" si="864"/>
        <v>0</v>
      </c>
      <c r="GW86" s="1511">
        <f t="shared" si="864"/>
        <v>0</v>
      </c>
      <c r="GX86" s="1511">
        <f t="shared" si="864"/>
        <v>0</v>
      </c>
      <c r="GY86" s="1511">
        <f t="shared" si="864"/>
        <v>0</v>
      </c>
      <c r="GZ86" s="1512">
        <f t="shared" si="864"/>
        <v>0</v>
      </c>
      <c r="HA86" s="1513">
        <f t="shared" si="675"/>
        <v>0</v>
      </c>
      <c r="HB86" s="1506">
        <f t="shared" si="676"/>
        <v>1</v>
      </c>
      <c r="HC86" s="1506"/>
      <c r="HD86" s="1508">
        <f t="shared" si="677"/>
        <v>0</v>
      </c>
      <c r="HE86" s="1460">
        <f t="shared" si="678"/>
        <v>0</v>
      </c>
      <c r="HF86" s="1460">
        <f t="shared" si="679"/>
        <v>0</v>
      </c>
      <c r="HG86" s="1460">
        <f t="shared" si="680"/>
        <v>0</v>
      </c>
      <c r="HH86" s="1460">
        <f t="shared" si="681"/>
        <v>0</v>
      </c>
      <c r="HI86" s="1460">
        <f t="shared" si="682"/>
        <v>0</v>
      </c>
      <c r="HJ86" s="1460">
        <f t="shared" si="683"/>
        <v>0</v>
      </c>
      <c r="HK86" s="1460">
        <f t="shared" si="684"/>
        <v>0</v>
      </c>
      <c r="HL86" s="1460">
        <f t="shared" si="685"/>
        <v>0</v>
      </c>
      <c r="HM86" s="1460">
        <f t="shared" si="686"/>
        <v>0</v>
      </c>
      <c r="HN86" s="1460">
        <f t="shared" si="687"/>
        <v>0</v>
      </c>
      <c r="HO86" s="1460">
        <f t="shared" si="688"/>
        <v>0</v>
      </c>
      <c r="HP86" s="1460">
        <f t="shared" si="689"/>
        <v>0</v>
      </c>
      <c r="HQ86" s="1460">
        <f t="shared" si="690"/>
        <v>0</v>
      </c>
      <c r="HR86" s="1460">
        <f t="shared" si="691"/>
        <v>0</v>
      </c>
      <c r="HS86" s="1460">
        <f t="shared" si="692"/>
        <v>0</v>
      </c>
      <c r="HT86" s="1460">
        <f t="shared" si="693"/>
        <v>0</v>
      </c>
      <c r="HU86" s="1460">
        <f t="shared" si="694"/>
        <v>0</v>
      </c>
      <c r="HV86" s="1460">
        <f t="shared" si="695"/>
        <v>0</v>
      </c>
      <c r="HW86" s="1460">
        <f t="shared" si="696"/>
        <v>0</v>
      </c>
      <c r="HX86" s="1460">
        <f t="shared" si="697"/>
        <v>0</v>
      </c>
      <c r="HY86" s="1460">
        <f t="shared" si="698"/>
        <v>0</v>
      </c>
      <c r="HZ86" s="1460">
        <f t="shared" si="699"/>
        <v>0</v>
      </c>
      <c r="IA86" s="1460">
        <f t="shared" si="700"/>
        <v>0</v>
      </c>
      <c r="IB86" s="1460">
        <f t="shared" si="701"/>
        <v>0</v>
      </c>
      <c r="IC86" s="1460">
        <f t="shared" si="702"/>
        <v>0</v>
      </c>
      <c r="ID86" s="1460">
        <f t="shared" si="703"/>
        <v>0</v>
      </c>
      <c r="IE86" s="1460">
        <f t="shared" si="704"/>
        <v>0</v>
      </c>
      <c r="IF86" s="1460">
        <f t="shared" si="705"/>
        <v>0</v>
      </c>
      <c r="IG86" s="1460">
        <f t="shared" si="706"/>
        <v>0</v>
      </c>
      <c r="IH86" s="1460">
        <f t="shared" si="707"/>
        <v>0</v>
      </c>
      <c r="II86" s="1460">
        <f t="shared" si="708"/>
        <v>0</v>
      </c>
      <c r="IJ86" s="1460">
        <f t="shared" si="709"/>
        <v>0</v>
      </c>
      <c r="IK86" s="1460">
        <f t="shared" si="710"/>
        <v>0</v>
      </c>
      <c r="IL86" s="1460">
        <f t="shared" si="711"/>
        <v>0</v>
      </c>
      <c r="IM86" s="1460">
        <f t="shared" si="712"/>
        <v>0</v>
      </c>
      <c r="IN86" s="1460">
        <f t="shared" si="713"/>
        <v>0</v>
      </c>
      <c r="IO86" s="1460">
        <f t="shared" si="714"/>
        <v>0</v>
      </c>
      <c r="IP86" s="1460">
        <f t="shared" si="715"/>
        <v>0</v>
      </c>
      <c r="IQ86" s="1460">
        <f t="shared" si="716"/>
        <v>0</v>
      </c>
      <c r="IR86" s="1460">
        <f t="shared" si="717"/>
        <v>0</v>
      </c>
      <c r="IS86" s="1460">
        <f t="shared" si="718"/>
        <v>0</v>
      </c>
      <c r="IT86" s="1460">
        <f t="shared" si="719"/>
        <v>0</v>
      </c>
      <c r="IU86" s="1460">
        <f t="shared" si="720"/>
        <v>0</v>
      </c>
      <c r="IV86" s="1460">
        <f t="shared" si="721"/>
        <v>0</v>
      </c>
      <c r="IW86" s="1460">
        <f t="shared" si="722"/>
        <v>0</v>
      </c>
      <c r="IX86" s="1460">
        <f t="shared" si="723"/>
        <v>0</v>
      </c>
      <c r="IY86" s="1460">
        <f t="shared" si="724"/>
        <v>0</v>
      </c>
      <c r="IZ86" s="1460">
        <f t="shared" si="725"/>
        <v>0</v>
      </c>
      <c r="JA86" s="1460">
        <f t="shared" si="726"/>
        <v>0</v>
      </c>
      <c r="JB86" s="1460">
        <f t="shared" si="727"/>
        <v>0</v>
      </c>
      <c r="JC86" s="1460">
        <f t="shared" si="728"/>
        <v>0</v>
      </c>
      <c r="JD86" s="1460">
        <f t="shared" si="729"/>
        <v>0</v>
      </c>
      <c r="JE86" s="1460">
        <f t="shared" si="730"/>
        <v>0</v>
      </c>
      <c r="JF86" s="1460">
        <f t="shared" si="731"/>
        <v>0</v>
      </c>
      <c r="JG86" s="1460">
        <f t="shared" si="732"/>
        <v>0</v>
      </c>
      <c r="JH86" s="1460">
        <f t="shared" si="733"/>
        <v>0</v>
      </c>
      <c r="JI86" s="1460">
        <f t="shared" si="734"/>
        <v>0</v>
      </c>
      <c r="JJ86" s="1460">
        <f t="shared" si="735"/>
        <v>0</v>
      </c>
      <c r="JK86" s="1460">
        <f t="shared" si="736"/>
        <v>0</v>
      </c>
      <c r="JL86" s="1460">
        <f t="shared" si="737"/>
        <v>0</v>
      </c>
      <c r="JM86" s="1460">
        <f t="shared" si="738"/>
        <v>0</v>
      </c>
      <c r="JN86" s="1460">
        <f t="shared" si="739"/>
        <v>0</v>
      </c>
      <c r="JO86" s="1460">
        <f t="shared" si="740"/>
        <v>0</v>
      </c>
      <c r="JP86" s="1460">
        <f t="shared" si="741"/>
        <v>0</v>
      </c>
      <c r="JQ86" s="1460">
        <f t="shared" si="742"/>
        <v>0</v>
      </c>
      <c r="JR86" s="1460">
        <f t="shared" si="743"/>
        <v>0</v>
      </c>
      <c r="JS86" s="1460">
        <f t="shared" si="744"/>
        <v>0</v>
      </c>
      <c r="JT86" s="1460">
        <f t="shared" si="745"/>
        <v>0</v>
      </c>
      <c r="JU86" s="1460">
        <f t="shared" si="746"/>
        <v>0</v>
      </c>
      <c r="JV86" s="1460">
        <f t="shared" si="747"/>
        <v>0</v>
      </c>
      <c r="JW86" s="1460">
        <f t="shared" si="748"/>
        <v>0</v>
      </c>
      <c r="JX86" s="1460">
        <f t="shared" si="749"/>
        <v>0</v>
      </c>
      <c r="JY86" s="1460">
        <f t="shared" si="750"/>
        <v>0</v>
      </c>
      <c r="JZ86" s="1460">
        <f t="shared" si="751"/>
        <v>0</v>
      </c>
      <c r="KA86" s="1460">
        <f t="shared" si="752"/>
        <v>0</v>
      </c>
      <c r="KB86" s="1460">
        <f t="shared" si="753"/>
        <v>0</v>
      </c>
      <c r="KC86" s="1460">
        <f t="shared" si="754"/>
        <v>0</v>
      </c>
      <c r="KD86" s="1460">
        <f t="shared" si="755"/>
        <v>0</v>
      </c>
      <c r="KE86" s="1460">
        <f t="shared" si="756"/>
        <v>0</v>
      </c>
      <c r="KF86" s="1460">
        <f t="shared" si="757"/>
        <v>0</v>
      </c>
      <c r="KG86" s="1460">
        <f t="shared" si="758"/>
        <v>0</v>
      </c>
      <c r="KH86" s="1460">
        <f t="shared" si="759"/>
        <v>0</v>
      </c>
      <c r="KI86" s="1460">
        <f t="shared" si="760"/>
        <v>0</v>
      </c>
      <c r="KJ86" s="1460">
        <f t="shared" si="761"/>
        <v>0</v>
      </c>
      <c r="KK86" s="1460">
        <f t="shared" si="762"/>
        <v>0</v>
      </c>
      <c r="KL86" s="1460">
        <f t="shared" si="763"/>
        <v>0</v>
      </c>
      <c r="KM86" s="1460">
        <f t="shared" si="764"/>
        <v>0</v>
      </c>
      <c r="KN86" s="1460">
        <f t="shared" si="765"/>
        <v>0</v>
      </c>
      <c r="KO86" s="1460">
        <f t="shared" si="766"/>
        <v>0</v>
      </c>
      <c r="KP86" s="1460">
        <f t="shared" si="767"/>
        <v>0</v>
      </c>
      <c r="KQ86" s="1460">
        <f t="shared" si="768"/>
        <v>0</v>
      </c>
      <c r="KR86" s="1460">
        <f t="shared" si="769"/>
        <v>0</v>
      </c>
      <c r="KS86" s="1460">
        <f t="shared" si="770"/>
        <v>0</v>
      </c>
      <c r="KT86" s="1460">
        <f t="shared" si="771"/>
        <v>0</v>
      </c>
      <c r="KU86" s="1460">
        <f t="shared" si="772"/>
        <v>0</v>
      </c>
      <c r="KV86" s="1460">
        <f t="shared" si="773"/>
        <v>0</v>
      </c>
      <c r="KW86" s="1460">
        <f t="shared" si="774"/>
        <v>0</v>
      </c>
      <c r="KX86" s="1460">
        <f t="shared" si="775"/>
        <v>0</v>
      </c>
      <c r="KY86" s="1460">
        <f t="shared" si="776"/>
        <v>0</v>
      </c>
      <c r="KZ86" s="1460">
        <f t="shared" si="777"/>
        <v>0</v>
      </c>
      <c r="LA86" s="1460">
        <f t="shared" si="778"/>
        <v>0</v>
      </c>
      <c r="LB86" s="1460">
        <f t="shared" si="779"/>
        <v>0</v>
      </c>
      <c r="LC86" s="1460">
        <f t="shared" si="780"/>
        <v>0</v>
      </c>
      <c r="LD86" s="1460">
        <f t="shared" si="781"/>
        <v>0</v>
      </c>
      <c r="LE86" s="1460">
        <f t="shared" si="782"/>
        <v>0</v>
      </c>
      <c r="LF86" s="1460">
        <f t="shared" si="783"/>
        <v>0</v>
      </c>
      <c r="LG86" s="1460">
        <f t="shared" si="784"/>
        <v>0</v>
      </c>
      <c r="LH86" s="1460">
        <f t="shared" si="785"/>
        <v>0</v>
      </c>
      <c r="LI86" s="1460">
        <f t="shared" si="786"/>
        <v>0</v>
      </c>
      <c r="LJ86" s="1460">
        <f t="shared" si="787"/>
        <v>0</v>
      </c>
      <c r="LK86" s="1460">
        <f t="shared" si="788"/>
        <v>0</v>
      </c>
      <c r="LL86" s="1460">
        <f t="shared" si="789"/>
        <v>0</v>
      </c>
      <c r="LM86" s="1460">
        <f t="shared" si="790"/>
        <v>0</v>
      </c>
      <c r="LN86" s="1460">
        <f t="shared" si="791"/>
        <v>0</v>
      </c>
      <c r="LO86" s="1460">
        <f t="shared" si="792"/>
        <v>0</v>
      </c>
      <c r="LP86" s="1460">
        <f t="shared" si="793"/>
        <v>0</v>
      </c>
      <c r="LQ86" s="1460">
        <f t="shared" si="794"/>
        <v>0</v>
      </c>
      <c r="LR86" s="1460">
        <f t="shared" si="795"/>
        <v>0</v>
      </c>
      <c r="LS86" s="1460">
        <f t="shared" si="796"/>
        <v>0</v>
      </c>
      <c r="LW86" s="1467">
        <f t="shared" si="797"/>
        <v>0</v>
      </c>
      <c r="LX86" s="1467">
        <f t="shared" si="798"/>
        <v>0</v>
      </c>
      <c r="LY86" s="1467">
        <f t="shared" si="799"/>
        <v>0</v>
      </c>
      <c r="LZ86" s="1467">
        <f t="shared" si="800"/>
        <v>0</v>
      </c>
      <c r="MA86" s="1506"/>
      <c r="MB86" s="1460">
        <f t="shared" si="801"/>
        <v>0</v>
      </c>
      <c r="MC86" s="1460">
        <f t="shared" si="859"/>
        <v>0</v>
      </c>
      <c r="MD86" s="1460">
        <f t="shared" si="859"/>
        <v>0</v>
      </c>
      <c r="ME86" s="1460">
        <f t="shared" si="859"/>
        <v>0</v>
      </c>
      <c r="MF86" s="1460">
        <f t="shared" si="859"/>
        <v>0</v>
      </c>
      <c r="MG86" s="1460">
        <f t="shared" si="859"/>
        <v>0</v>
      </c>
      <c r="MH86" s="1460">
        <f t="shared" si="859"/>
        <v>0</v>
      </c>
      <c r="MI86" s="1460">
        <f t="shared" si="859"/>
        <v>0</v>
      </c>
      <c r="MJ86" s="1460">
        <f t="shared" si="859"/>
        <v>0</v>
      </c>
      <c r="MK86" s="1460">
        <f t="shared" si="859"/>
        <v>0</v>
      </c>
      <c r="ML86" s="1460">
        <f t="shared" si="859"/>
        <v>0</v>
      </c>
      <c r="MM86" s="1460">
        <f t="shared" si="859"/>
        <v>0</v>
      </c>
      <c r="MN86" s="1460">
        <f t="shared" si="859"/>
        <v>0</v>
      </c>
      <c r="MO86" s="1460">
        <f t="shared" si="859"/>
        <v>0</v>
      </c>
      <c r="MP86" s="1460">
        <f t="shared" si="859"/>
        <v>0</v>
      </c>
      <c r="MQ86" s="1460">
        <f t="shared" si="859"/>
        <v>0</v>
      </c>
      <c r="MR86" s="1460">
        <f t="shared" si="859"/>
        <v>0</v>
      </c>
      <c r="MS86" s="1460">
        <f t="shared" si="865"/>
        <v>0</v>
      </c>
      <c r="MT86" s="1460">
        <f t="shared" si="865"/>
        <v>0</v>
      </c>
      <c r="MU86" s="1460">
        <f t="shared" si="865"/>
        <v>0</v>
      </c>
      <c r="MV86" s="1460">
        <f t="shared" si="865"/>
        <v>0</v>
      </c>
      <c r="MW86" s="1460">
        <f t="shared" si="865"/>
        <v>0</v>
      </c>
      <c r="MX86" s="1460">
        <f t="shared" si="865"/>
        <v>0</v>
      </c>
      <c r="MY86" s="1460">
        <f t="shared" si="865"/>
        <v>0</v>
      </c>
      <c r="MZ86" s="1460">
        <f t="shared" si="865"/>
        <v>0</v>
      </c>
      <c r="NA86" s="1460">
        <f t="shared" si="865"/>
        <v>0</v>
      </c>
      <c r="NB86" s="1460">
        <f t="shared" si="865"/>
        <v>0</v>
      </c>
      <c r="NC86" s="1460">
        <f t="shared" si="865"/>
        <v>0</v>
      </c>
      <c r="ND86" s="1460">
        <f t="shared" si="865"/>
        <v>0</v>
      </c>
      <c r="NE86" s="1460">
        <f t="shared" si="865"/>
        <v>0</v>
      </c>
      <c r="NF86" s="1460">
        <f t="shared" si="865"/>
        <v>0</v>
      </c>
      <c r="NG86" s="1460">
        <f t="shared" si="865"/>
        <v>0</v>
      </c>
      <c r="NH86" s="1460">
        <f t="shared" si="865"/>
        <v>0</v>
      </c>
      <c r="NI86" s="1460">
        <f t="shared" si="866"/>
        <v>0</v>
      </c>
      <c r="NJ86" s="1460">
        <f t="shared" si="866"/>
        <v>0</v>
      </c>
      <c r="NK86" s="1460">
        <f t="shared" si="866"/>
        <v>0</v>
      </c>
      <c r="NL86" s="1460">
        <f t="shared" si="866"/>
        <v>0</v>
      </c>
      <c r="NM86" s="1460">
        <f t="shared" si="866"/>
        <v>0</v>
      </c>
      <c r="NN86" s="1460">
        <f t="shared" si="866"/>
        <v>0</v>
      </c>
      <c r="NO86" s="1460">
        <f t="shared" si="866"/>
        <v>0</v>
      </c>
      <c r="NP86" s="1460">
        <f t="shared" si="866"/>
        <v>0</v>
      </c>
      <c r="NQ86" s="1460">
        <f t="shared" si="866"/>
        <v>0</v>
      </c>
      <c r="NR86" s="1460">
        <f t="shared" si="866"/>
        <v>0</v>
      </c>
      <c r="NS86" s="1460">
        <f t="shared" si="866"/>
        <v>0</v>
      </c>
      <c r="NT86" s="1460">
        <f t="shared" si="866"/>
        <v>0</v>
      </c>
      <c r="NU86" s="1460">
        <f t="shared" si="866"/>
        <v>0</v>
      </c>
      <c r="NV86" s="1460">
        <f t="shared" si="866"/>
        <v>0</v>
      </c>
      <c r="NW86" s="1460">
        <f t="shared" si="866"/>
        <v>0</v>
      </c>
      <c r="NX86" s="1460">
        <f t="shared" si="866"/>
        <v>0</v>
      </c>
      <c r="NY86" s="1460">
        <f t="shared" si="867"/>
        <v>0</v>
      </c>
      <c r="NZ86" s="1460">
        <f t="shared" si="867"/>
        <v>0</v>
      </c>
      <c r="OA86" s="1460">
        <f t="shared" si="867"/>
        <v>0</v>
      </c>
      <c r="OB86" s="1460">
        <f t="shared" si="867"/>
        <v>0</v>
      </c>
      <c r="OC86" s="1460">
        <f t="shared" si="867"/>
        <v>0</v>
      </c>
      <c r="OD86" s="1460">
        <f t="shared" si="867"/>
        <v>0</v>
      </c>
      <c r="OE86" s="1460">
        <f t="shared" si="867"/>
        <v>0</v>
      </c>
      <c r="OF86" s="1460">
        <f t="shared" si="867"/>
        <v>0</v>
      </c>
      <c r="OG86" s="1460">
        <f t="shared" si="867"/>
        <v>0</v>
      </c>
      <c r="OH86" s="1460">
        <f t="shared" si="867"/>
        <v>0</v>
      </c>
      <c r="OI86" s="1460">
        <f t="shared" si="867"/>
        <v>0</v>
      </c>
      <c r="OJ86" s="1460">
        <f t="shared" si="867"/>
        <v>0</v>
      </c>
      <c r="OK86" s="1460">
        <f t="shared" si="867"/>
        <v>0</v>
      </c>
      <c r="OL86" s="1460">
        <f t="shared" si="867"/>
        <v>0</v>
      </c>
      <c r="OM86" s="1460">
        <f t="shared" si="867"/>
        <v>0</v>
      </c>
      <c r="ON86" s="1460">
        <f t="shared" si="867"/>
        <v>0</v>
      </c>
      <c r="OO86" s="1460">
        <f t="shared" si="813"/>
        <v>0</v>
      </c>
      <c r="OP86" s="1460">
        <f t="shared" si="861"/>
        <v>0</v>
      </c>
      <c r="OQ86" s="1460">
        <f t="shared" si="861"/>
        <v>0</v>
      </c>
      <c r="OR86" s="1460">
        <f t="shared" si="861"/>
        <v>0</v>
      </c>
      <c r="OS86" s="1460">
        <f t="shared" si="861"/>
        <v>0</v>
      </c>
      <c r="OT86" s="1460">
        <f t="shared" si="861"/>
        <v>0</v>
      </c>
      <c r="OU86" s="1460">
        <f t="shared" si="861"/>
        <v>0</v>
      </c>
      <c r="OV86" s="1460">
        <f t="shared" si="861"/>
        <v>0</v>
      </c>
      <c r="OW86" s="1460">
        <f t="shared" si="861"/>
        <v>0</v>
      </c>
      <c r="OX86" s="1460">
        <f t="shared" si="861"/>
        <v>0</v>
      </c>
      <c r="OY86" s="1460">
        <f t="shared" si="861"/>
        <v>0</v>
      </c>
      <c r="OZ86" s="1460">
        <f t="shared" si="861"/>
        <v>0</v>
      </c>
      <c r="PA86" s="1460">
        <f t="shared" si="861"/>
        <v>0</v>
      </c>
      <c r="PB86" s="1460">
        <f t="shared" si="861"/>
        <v>0</v>
      </c>
      <c r="PC86" s="1460">
        <f t="shared" si="861"/>
        <v>0</v>
      </c>
      <c r="PD86" s="1460">
        <f t="shared" si="861"/>
        <v>0</v>
      </c>
      <c r="PE86" s="1460">
        <f t="shared" si="861"/>
        <v>0</v>
      </c>
      <c r="PF86" s="1460">
        <f t="shared" si="862"/>
        <v>0</v>
      </c>
      <c r="PG86" s="1460">
        <f t="shared" si="862"/>
        <v>0</v>
      </c>
      <c r="PH86" s="1460">
        <f t="shared" si="862"/>
        <v>0</v>
      </c>
      <c r="PI86" s="1460">
        <f t="shared" si="862"/>
        <v>0</v>
      </c>
      <c r="PJ86" s="1460">
        <f t="shared" si="862"/>
        <v>0</v>
      </c>
      <c r="PK86" s="1460">
        <f t="shared" si="862"/>
        <v>0</v>
      </c>
      <c r="PL86" s="1460">
        <f t="shared" si="862"/>
        <v>0</v>
      </c>
      <c r="PM86" s="1460">
        <f t="shared" si="862"/>
        <v>0</v>
      </c>
      <c r="PN86" s="1460">
        <f t="shared" si="862"/>
        <v>0</v>
      </c>
      <c r="PO86" s="1460">
        <f t="shared" si="862"/>
        <v>0</v>
      </c>
      <c r="PP86" s="1460">
        <f t="shared" si="862"/>
        <v>0</v>
      </c>
      <c r="PQ86" s="1460">
        <f t="shared" si="862"/>
        <v>0</v>
      </c>
      <c r="PR86" s="1460">
        <f t="shared" si="862"/>
        <v>0</v>
      </c>
      <c r="PS86" s="1460">
        <f t="shared" si="862"/>
        <v>0</v>
      </c>
      <c r="PT86" s="1460">
        <f t="shared" si="862"/>
        <v>0</v>
      </c>
      <c r="PU86" s="1460">
        <f t="shared" si="862"/>
        <v>0</v>
      </c>
      <c r="PV86" s="1460">
        <f t="shared" si="863"/>
        <v>0</v>
      </c>
      <c r="PW86" s="1460">
        <f t="shared" si="863"/>
        <v>0</v>
      </c>
      <c r="PX86" s="1460">
        <f t="shared" si="863"/>
        <v>0</v>
      </c>
      <c r="PY86" s="1460">
        <f t="shared" si="863"/>
        <v>0</v>
      </c>
      <c r="PZ86" s="1460">
        <f t="shared" si="863"/>
        <v>0</v>
      </c>
      <c r="QA86" s="1460">
        <f t="shared" si="863"/>
        <v>0</v>
      </c>
      <c r="QB86" s="1460">
        <f t="shared" si="863"/>
        <v>0</v>
      </c>
      <c r="QC86" s="1460">
        <f t="shared" si="863"/>
        <v>0</v>
      </c>
      <c r="QD86" s="1460">
        <f t="shared" si="863"/>
        <v>0</v>
      </c>
      <c r="QE86" s="1460">
        <f t="shared" si="863"/>
        <v>0</v>
      </c>
      <c r="QF86" s="1460">
        <f t="shared" si="863"/>
        <v>0</v>
      </c>
      <c r="QG86" s="1460">
        <f t="shared" si="863"/>
        <v>0</v>
      </c>
      <c r="QH86" s="1460">
        <f t="shared" si="863"/>
        <v>0</v>
      </c>
      <c r="QI86" s="1460">
        <f t="shared" si="863"/>
        <v>0</v>
      </c>
      <c r="QJ86" s="1460">
        <f t="shared" si="863"/>
        <v>0</v>
      </c>
      <c r="QK86" s="1460">
        <f t="shared" si="863"/>
        <v>0</v>
      </c>
      <c r="QL86" s="1460">
        <f t="shared" si="856"/>
        <v>0</v>
      </c>
      <c r="QM86" s="1460">
        <f t="shared" si="856"/>
        <v>0</v>
      </c>
      <c r="QN86" s="1460">
        <f t="shared" si="856"/>
        <v>0</v>
      </c>
      <c r="QO86" s="1460">
        <f t="shared" si="856"/>
        <v>0</v>
      </c>
      <c r="QP86" s="1460">
        <f t="shared" si="856"/>
        <v>0</v>
      </c>
      <c r="QQ86" s="1460">
        <f t="shared" si="856"/>
        <v>0</v>
      </c>
    </row>
    <row r="87" spans="1:459" s="1466" customFormat="1" ht="22.5" customHeight="1">
      <c r="A87" s="1468"/>
      <c r="B87" s="1469"/>
      <c r="C87" s="1469"/>
      <c r="D87" s="1470"/>
      <c r="E87" s="1471"/>
      <c r="F87" s="1472"/>
      <c r="G87" s="1472"/>
      <c r="H87" s="1473">
        <f t="shared" si="639"/>
        <v>0</v>
      </c>
      <c r="I87" s="1474">
        <v>0</v>
      </c>
      <c r="J87" s="1475">
        <f t="shared" si="437"/>
        <v>0</v>
      </c>
      <c r="K87" s="1476">
        <v>0</v>
      </c>
      <c r="L87" s="1477">
        <f t="shared" si="640"/>
        <v>0</v>
      </c>
      <c r="M87" s="1477">
        <f t="shared" si="641"/>
        <v>0</v>
      </c>
      <c r="N87" s="1478"/>
      <c r="O87" s="1479">
        <v>0</v>
      </c>
      <c r="P87" s="1480">
        <v>0</v>
      </c>
      <c r="Q87" s="1828">
        <v>0</v>
      </c>
      <c r="R87" s="1831">
        <f t="shared" si="642"/>
        <v>0</v>
      </c>
      <c r="S87" s="1481">
        <f>IF(AND(SUM(O87:Q87)=0,N87="NNN"),MIN('Operating History and Pro Forma'!$M$33,'Operating History and Pro Forma'!$T$15)*D87,SUM(O87:Q87)*D87)</f>
        <v>0</v>
      </c>
      <c r="T87" s="1482">
        <f t="shared" si="643"/>
        <v>0</v>
      </c>
      <c r="U87" s="1483">
        <f t="shared" si="644"/>
        <v>0</v>
      </c>
      <c r="V87" s="1480"/>
      <c r="W87" s="1514"/>
      <c r="X87" s="1486" t="str">
        <f t="shared" si="645"/>
        <v/>
      </c>
      <c r="Y87" s="1487">
        <f t="shared" si="646"/>
        <v>0</v>
      </c>
      <c r="Z87" s="1488"/>
      <c r="AA87" s="1488"/>
      <c r="AB87" s="1488"/>
      <c r="AC87" s="1488"/>
      <c r="AD87" s="1489">
        <f t="shared" si="647"/>
        <v>0</v>
      </c>
      <c r="AE87" s="1490" t="str">
        <f t="shared" si="648"/>
        <v/>
      </c>
      <c r="AF87" s="1491">
        <f t="shared" si="649"/>
        <v>0</v>
      </c>
      <c r="AG87" s="1492">
        <f t="shared" si="650"/>
        <v>0</v>
      </c>
      <c r="AH87" s="1493">
        <f t="shared" si="853"/>
        <v>0</v>
      </c>
      <c r="AI87" s="1493">
        <f t="shared" si="853"/>
        <v>0</v>
      </c>
      <c r="AJ87" s="1494">
        <f t="shared" si="853"/>
        <v>0</v>
      </c>
      <c r="AK87" s="1494">
        <f t="shared" si="853"/>
        <v>0</v>
      </c>
      <c r="AL87" s="1495">
        <f t="shared" si="853"/>
        <v>0</v>
      </c>
      <c r="AM87" s="1496">
        <f t="shared" si="853"/>
        <v>0</v>
      </c>
      <c r="AN87" s="1497">
        <f t="shared" si="399"/>
        <v>0</v>
      </c>
      <c r="AO87" s="1498">
        <f t="shared" si="860"/>
        <v>0</v>
      </c>
      <c r="AP87" s="1499">
        <f t="shared" si="651"/>
        <v>0</v>
      </c>
      <c r="AQ87" s="1500">
        <f t="shared" si="652"/>
        <v>0</v>
      </c>
      <c r="AR87" s="1501">
        <f t="shared" si="653"/>
        <v>0</v>
      </c>
      <c r="AS87" s="1498">
        <f t="shared" si="857"/>
        <v>0</v>
      </c>
      <c r="AT87" s="1501">
        <f t="shared" si="654"/>
        <v>0</v>
      </c>
      <c r="AU87" s="1498">
        <f t="shared" si="655"/>
        <v>1</v>
      </c>
      <c r="AV87" s="1498">
        <f t="shared" si="656"/>
        <v>2</v>
      </c>
      <c r="AW87" s="1499">
        <f t="shared" si="657"/>
        <v>0</v>
      </c>
      <c r="AX87" s="1502">
        <f t="shared" si="658"/>
        <v>0</v>
      </c>
      <c r="AY87" s="1503">
        <f t="shared" si="659"/>
        <v>0</v>
      </c>
      <c r="AZ87" s="1498">
        <f t="shared" si="660"/>
        <v>2</v>
      </c>
      <c r="BA87" s="1498">
        <f t="shared" si="661"/>
        <v>3</v>
      </c>
      <c r="BB87" s="1499">
        <f t="shared" si="662"/>
        <v>0</v>
      </c>
      <c r="BC87" s="1502">
        <f t="shared" si="663"/>
        <v>0</v>
      </c>
      <c r="BD87" s="1503">
        <f t="shared" si="664"/>
        <v>0</v>
      </c>
      <c r="BE87" s="1498">
        <f t="shared" si="665"/>
        <v>3</v>
      </c>
      <c r="BF87" s="1498">
        <f t="shared" si="666"/>
        <v>4</v>
      </c>
      <c r="BG87" s="1499">
        <f t="shared" si="667"/>
        <v>0</v>
      </c>
      <c r="BH87" s="1502">
        <f t="shared" si="668"/>
        <v>0</v>
      </c>
      <c r="BI87" s="1502">
        <f t="shared" si="669"/>
        <v>0</v>
      </c>
      <c r="BJ87" s="1504">
        <f t="shared" si="670"/>
        <v>1900</v>
      </c>
      <c r="BK87" s="1505" t="str">
        <f t="shared" si="671"/>
        <v/>
      </c>
      <c r="BL87" s="1506"/>
      <c r="BM87" s="1507">
        <f t="shared" si="672"/>
        <v>0</v>
      </c>
      <c r="BN87" s="1508">
        <f t="shared" si="858"/>
        <v>0</v>
      </c>
      <c r="BO87" s="1508">
        <f t="shared" si="858"/>
        <v>0</v>
      </c>
      <c r="BP87" s="1508">
        <f t="shared" si="858"/>
        <v>0</v>
      </c>
      <c r="BQ87" s="1508">
        <f t="shared" si="858"/>
        <v>0</v>
      </c>
      <c r="BR87" s="1508">
        <f t="shared" si="858"/>
        <v>0</v>
      </c>
      <c r="BS87" s="1508">
        <f t="shared" si="858"/>
        <v>0</v>
      </c>
      <c r="BT87" s="1508">
        <f t="shared" si="858"/>
        <v>0</v>
      </c>
      <c r="BU87" s="1508">
        <f t="shared" si="858"/>
        <v>0</v>
      </c>
      <c r="BV87" s="1508">
        <f t="shared" si="858"/>
        <v>0</v>
      </c>
      <c r="BW87" s="1508">
        <f t="shared" si="858"/>
        <v>0</v>
      </c>
      <c r="BX87" s="1508">
        <f t="shared" si="858"/>
        <v>0</v>
      </c>
      <c r="BY87" s="1507">
        <f t="shared" si="858"/>
        <v>0</v>
      </c>
      <c r="BZ87" s="1508">
        <f t="shared" si="858"/>
        <v>0</v>
      </c>
      <c r="CA87" s="1508">
        <f t="shared" si="858"/>
        <v>0</v>
      </c>
      <c r="CB87" s="1508">
        <f t="shared" si="858"/>
        <v>0</v>
      </c>
      <c r="CC87" s="1508">
        <f t="shared" si="858"/>
        <v>0</v>
      </c>
      <c r="CD87" s="1508">
        <f t="shared" si="848"/>
        <v>0</v>
      </c>
      <c r="CE87" s="1508">
        <f t="shared" si="848"/>
        <v>0</v>
      </c>
      <c r="CF87" s="1508">
        <f t="shared" si="848"/>
        <v>0</v>
      </c>
      <c r="CG87" s="1508">
        <f t="shared" si="848"/>
        <v>0</v>
      </c>
      <c r="CH87" s="1508">
        <f t="shared" si="848"/>
        <v>0</v>
      </c>
      <c r="CI87" s="1508">
        <f t="shared" si="848"/>
        <v>0</v>
      </c>
      <c r="CJ87" s="1509">
        <f t="shared" si="848"/>
        <v>0</v>
      </c>
      <c r="CK87" s="1507">
        <f t="shared" si="848"/>
        <v>0</v>
      </c>
      <c r="CL87" s="1508">
        <f t="shared" si="848"/>
        <v>0</v>
      </c>
      <c r="CM87" s="1508">
        <f t="shared" si="848"/>
        <v>0</v>
      </c>
      <c r="CN87" s="1508">
        <f t="shared" si="848"/>
        <v>0</v>
      </c>
      <c r="CO87" s="1508">
        <f t="shared" si="848"/>
        <v>0</v>
      </c>
      <c r="CP87" s="1508">
        <f t="shared" si="848"/>
        <v>0</v>
      </c>
      <c r="CQ87" s="1508">
        <f t="shared" si="848"/>
        <v>0</v>
      </c>
      <c r="CR87" s="1508">
        <f t="shared" si="848"/>
        <v>0</v>
      </c>
      <c r="CS87" s="1508">
        <f t="shared" si="848"/>
        <v>0</v>
      </c>
      <c r="CT87" s="1508">
        <f t="shared" si="849"/>
        <v>0</v>
      </c>
      <c r="CU87" s="1508">
        <f t="shared" si="849"/>
        <v>0</v>
      </c>
      <c r="CV87" s="1509">
        <f t="shared" si="849"/>
        <v>0</v>
      </c>
      <c r="CW87" s="1508">
        <f t="shared" si="849"/>
        <v>0</v>
      </c>
      <c r="CX87" s="1508">
        <f t="shared" si="849"/>
        <v>0</v>
      </c>
      <c r="CY87" s="1508">
        <f t="shared" si="849"/>
        <v>0</v>
      </c>
      <c r="CZ87" s="1508">
        <f t="shared" si="849"/>
        <v>0</v>
      </c>
      <c r="DA87" s="1508">
        <f t="shared" si="849"/>
        <v>0</v>
      </c>
      <c r="DB87" s="1508">
        <f t="shared" si="849"/>
        <v>0</v>
      </c>
      <c r="DC87" s="1508">
        <f t="shared" si="849"/>
        <v>0</v>
      </c>
      <c r="DD87" s="1508">
        <f t="shared" si="849"/>
        <v>0</v>
      </c>
      <c r="DE87" s="1508">
        <f t="shared" si="849"/>
        <v>0</v>
      </c>
      <c r="DF87" s="1508">
        <f t="shared" si="849"/>
        <v>0</v>
      </c>
      <c r="DG87" s="1508">
        <f t="shared" si="849"/>
        <v>0</v>
      </c>
      <c r="DH87" s="1509">
        <f t="shared" si="849"/>
        <v>0</v>
      </c>
      <c r="DI87" s="1508">
        <f t="shared" si="849"/>
        <v>0</v>
      </c>
      <c r="DJ87" s="1508">
        <f t="shared" si="850"/>
        <v>0</v>
      </c>
      <c r="DK87" s="1508">
        <f t="shared" si="850"/>
        <v>0</v>
      </c>
      <c r="DL87" s="1508">
        <f t="shared" si="850"/>
        <v>0</v>
      </c>
      <c r="DM87" s="1508">
        <f t="shared" si="850"/>
        <v>0</v>
      </c>
      <c r="DN87" s="1508">
        <f t="shared" si="850"/>
        <v>0</v>
      </c>
      <c r="DO87" s="1508">
        <f t="shared" si="850"/>
        <v>0</v>
      </c>
      <c r="DP87" s="1508">
        <f t="shared" si="850"/>
        <v>0</v>
      </c>
      <c r="DQ87" s="1508">
        <f t="shared" si="850"/>
        <v>0</v>
      </c>
      <c r="DR87" s="1508">
        <f t="shared" si="850"/>
        <v>0</v>
      </c>
      <c r="DS87" s="1508">
        <f t="shared" si="850"/>
        <v>0</v>
      </c>
      <c r="DT87" s="1509">
        <f t="shared" si="850"/>
        <v>0</v>
      </c>
      <c r="DU87" s="1507">
        <f t="shared" si="850"/>
        <v>0</v>
      </c>
      <c r="DV87" s="1508">
        <f t="shared" si="850"/>
        <v>0</v>
      </c>
      <c r="DW87" s="1508">
        <f t="shared" si="850"/>
        <v>0</v>
      </c>
      <c r="DX87" s="1508">
        <f t="shared" si="850"/>
        <v>0</v>
      </c>
      <c r="DY87" s="1508">
        <f t="shared" si="850"/>
        <v>0</v>
      </c>
      <c r="DZ87" s="1508">
        <f t="shared" si="851"/>
        <v>0</v>
      </c>
      <c r="EA87" s="1508">
        <f t="shared" si="851"/>
        <v>0</v>
      </c>
      <c r="EB87" s="1508">
        <f t="shared" si="851"/>
        <v>0</v>
      </c>
      <c r="EC87" s="1508">
        <f t="shared" si="851"/>
        <v>0</v>
      </c>
      <c r="ED87" s="1508">
        <f t="shared" si="851"/>
        <v>0</v>
      </c>
      <c r="EE87" s="1508">
        <f t="shared" si="851"/>
        <v>0</v>
      </c>
      <c r="EF87" s="1508">
        <f t="shared" si="851"/>
        <v>0</v>
      </c>
      <c r="EG87" s="1507">
        <f t="shared" si="851"/>
        <v>0</v>
      </c>
      <c r="EH87" s="1508">
        <f t="shared" si="851"/>
        <v>0</v>
      </c>
      <c r="EI87" s="1508">
        <f t="shared" si="851"/>
        <v>0</v>
      </c>
      <c r="EJ87" s="1508">
        <f t="shared" si="851"/>
        <v>0</v>
      </c>
      <c r="EK87" s="1508">
        <f t="shared" si="851"/>
        <v>0</v>
      </c>
      <c r="EL87" s="1508">
        <f t="shared" si="851"/>
        <v>0</v>
      </c>
      <c r="EM87" s="1508">
        <f t="shared" si="851"/>
        <v>0</v>
      </c>
      <c r="EN87" s="1508">
        <f t="shared" si="851"/>
        <v>0</v>
      </c>
      <c r="EO87" s="1508">
        <f t="shared" si="851"/>
        <v>0</v>
      </c>
      <c r="EP87" s="1508">
        <f t="shared" si="852"/>
        <v>0</v>
      </c>
      <c r="EQ87" s="1508">
        <f t="shared" si="852"/>
        <v>0</v>
      </c>
      <c r="ER87" s="1509">
        <f t="shared" si="852"/>
        <v>0</v>
      </c>
      <c r="ES87" s="1507">
        <f t="shared" si="852"/>
        <v>0</v>
      </c>
      <c r="ET87" s="1508">
        <f t="shared" si="852"/>
        <v>0</v>
      </c>
      <c r="EU87" s="1508">
        <f t="shared" si="852"/>
        <v>0</v>
      </c>
      <c r="EV87" s="1508">
        <f t="shared" si="852"/>
        <v>0</v>
      </c>
      <c r="EW87" s="1508">
        <f t="shared" si="852"/>
        <v>0</v>
      </c>
      <c r="EX87" s="1508">
        <f t="shared" si="852"/>
        <v>0</v>
      </c>
      <c r="EY87" s="1508">
        <f t="shared" si="852"/>
        <v>0</v>
      </c>
      <c r="EZ87" s="1508">
        <f t="shared" si="852"/>
        <v>0</v>
      </c>
      <c r="FA87" s="1508">
        <f t="shared" si="852"/>
        <v>0</v>
      </c>
      <c r="FB87" s="1508">
        <f t="shared" si="852"/>
        <v>0</v>
      </c>
      <c r="FC87" s="1508">
        <f t="shared" si="852"/>
        <v>0</v>
      </c>
      <c r="FD87" s="1509">
        <f t="shared" si="852"/>
        <v>0</v>
      </c>
      <c r="FE87" s="1508">
        <f t="shared" si="852"/>
        <v>0</v>
      </c>
      <c r="FF87" s="1508">
        <f t="shared" si="821"/>
        <v>0</v>
      </c>
      <c r="FG87" s="1508">
        <f t="shared" si="854"/>
        <v>0</v>
      </c>
      <c r="FH87" s="1508">
        <f t="shared" si="854"/>
        <v>0</v>
      </c>
      <c r="FI87" s="1508">
        <f t="shared" si="854"/>
        <v>0</v>
      </c>
      <c r="FJ87" s="1508">
        <f t="shared" si="854"/>
        <v>0</v>
      </c>
      <c r="FK87" s="1508">
        <f t="shared" si="854"/>
        <v>0</v>
      </c>
      <c r="FL87" s="1508">
        <f t="shared" si="854"/>
        <v>0</v>
      </c>
      <c r="FM87" s="1508">
        <f t="shared" si="854"/>
        <v>0</v>
      </c>
      <c r="FN87" s="1508">
        <f t="shared" si="854"/>
        <v>0</v>
      </c>
      <c r="FO87" s="1508">
        <f t="shared" si="854"/>
        <v>0</v>
      </c>
      <c r="FP87" s="1509">
        <f t="shared" si="854"/>
        <v>0</v>
      </c>
      <c r="FQ87" s="1508">
        <f t="shared" si="854"/>
        <v>0</v>
      </c>
      <c r="FR87" s="1508">
        <f t="shared" si="854"/>
        <v>0</v>
      </c>
      <c r="FS87" s="1508">
        <f t="shared" si="854"/>
        <v>0</v>
      </c>
      <c r="FT87" s="1508">
        <f t="shared" si="854"/>
        <v>0</v>
      </c>
      <c r="FU87" s="1508">
        <f t="shared" si="854"/>
        <v>0</v>
      </c>
      <c r="FV87" s="1508">
        <f t="shared" si="854"/>
        <v>0</v>
      </c>
      <c r="FW87" s="1508">
        <f t="shared" si="855"/>
        <v>0</v>
      </c>
      <c r="FX87" s="1508">
        <f t="shared" si="855"/>
        <v>0</v>
      </c>
      <c r="FY87" s="1508">
        <f t="shared" si="855"/>
        <v>0</v>
      </c>
      <c r="FZ87" s="1508">
        <f t="shared" si="855"/>
        <v>0</v>
      </c>
      <c r="GA87" s="1508">
        <f t="shared" si="855"/>
        <v>0</v>
      </c>
      <c r="GB87" s="1509">
        <f t="shared" si="855"/>
        <v>0</v>
      </c>
      <c r="GC87" s="1506"/>
      <c r="GD87" s="1458">
        <f t="shared" si="673"/>
        <v>1</v>
      </c>
      <c r="GE87" s="1510">
        <f t="shared" si="841"/>
        <v>0</v>
      </c>
      <c r="GF87" s="1511">
        <f t="shared" si="841"/>
        <v>0</v>
      </c>
      <c r="GG87" s="1511">
        <f t="shared" si="841"/>
        <v>0</v>
      </c>
      <c r="GH87" s="1511">
        <f t="shared" si="841"/>
        <v>0</v>
      </c>
      <c r="GI87" s="1511">
        <f t="shared" si="841"/>
        <v>0</v>
      </c>
      <c r="GJ87" s="1511">
        <f t="shared" si="841"/>
        <v>0</v>
      </c>
      <c r="GK87" s="1511">
        <f t="shared" si="841"/>
        <v>0</v>
      </c>
      <c r="GL87" s="1511">
        <f t="shared" si="841"/>
        <v>0</v>
      </c>
      <c r="GM87" s="1511">
        <f t="shared" si="841"/>
        <v>0</v>
      </c>
      <c r="GN87" s="1512">
        <f t="shared" si="841"/>
        <v>0</v>
      </c>
      <c r="GO87" s="1513">
        <f t="shared" si="674"/>
        <v>0</v>
      </c>
      <c r="GP87" s="1506"/>
      <c r="GQ87" s="1510">
        <f t="shared" si="838"/>
        <v>0</v>
      </c>
      <c r="GR87" s="1511">
        <f t="shared" si="864"/>
        <v>0</v>
      </c>
      <c r="GS87" s="1511">
        <f t="shared" si="864"/>
        <v>0</v>
      </c>
      <c r="GT87" s="1511">
        <f t="shared" si="864"/>
        <v>0</v>
      </c>
      <c r="GU87" s="1511">
        <f t="shared" si="864"/>
        <v>0</v>
      </c>
      <c r="GV87" s="1511">
        <f t="shared" si="864"/>
        <v>0</v>
      </c>
      <c r="GW87" s="1511">
        <f t="shared" si="864"/>
        <v>0</v>
      </c>
      <c r="GX87" s="1511">
        <f t="shared" si="864"/>
        <v>0</v>
      </c>
      <c r="GY87" s="1511">
        <f t="shared" si="864"/>
        <v>0</v>
      </c>
      <c r="GZ87" s="1512">
        <f t="shared" si="864"/>
        <v>0</v>
      </c>
      <c r="HA87" s="1513">
        <f t="shared" si="675"/>
        <v>0</v>
      </c>
      <c r="HB87" s="1506">
        <f t="shared" si="676"/>
        <v>1</v>
      </c>
      <c r="HC87" s="1506"/>
      <c r="HD87" s="1508">
        <f t="shared" si="677"/>
        <v>0</v>
      </c>
      <c r="HE87" s="1460">
        <f t="shared" si="678"/>
        <v>0</v>
      </c>
      <c r="HF87" s="1460">
        <f t="shared" si="679"/>
        <v>0</v>
      </c>
      <c r="HG87" s="1460">
        <f t="shared" si="680"/>
        <v>0</v>
      </c>
      <c r="HH87" s="1460">
        <f t="shared" si="681"/>
        <v>0</v>
      </c>
      <c r="HI87" s="1460">
        <f t="shared" si="682"/>
        <v>0</v>
      </c>
      <c r="HJ87" s="1460">
        <f t="shared" si="683"/>
        <v>0</v>
      </c>
      <c r="HK87" s="1460">
        <f t="shared" si="684"/>
        <v>0</v>
      </c>
      <c r="HL87" s="1460">
        <f t="shared" si="685"/>
        <v>0</v>
      </c>
      <c r="HM87" s="1460">
        <f t="shared" si="686"/>
        <v>0</v>
      </c>
      <c r="HN87" s="1460">
        <f t="shared" si="687"/>
        <v>0</v>
      </c>
      <c r="HO87" s="1460">
        <f t="shared" si="688"/>
        <v>0</v>
      </c>
      <c r="HP87" s="1460">
        <f t="shared" si="689"/>
        <v>0</v>
      </c>
      <c r="HQ87" s="1460">
        <f t="shared" si="690"/>
        <v>0</v>
      </c>
      <c r="HR87" s="1460">
        <f t="shared" si="691"/>
        <v>0</v>
      </c>
      <c r="HS87" s="1460">
        <f t="shared" si="692"/>
        <v>0</v>
      </c>
      <c r="HT87" s="1460">
        <f t="shared" si="693"/>
        <v>0</v>
      </c>
      <c r="HU87" s="1460">
        <f t="shared" si="694"/>
        <v>0</v>
      </c>
      <c r="HV87" s="1460">
        <f t="shared" si="695"/>
        <v>0</v>
      </c>
      <c r="HW87" s="1460">
        <f t="shared" si="696"/>
        <v>0</v>
      </c>
      <c r="HX87" s="1460">
        <f t="shared" si="697"/>
        <v>0</v>
      </c>
      <c r="HY87" s="1460">
        <f t="shared" si="698"/>
        <v>0</v>
      </c>
      <c r="HZ87" s="1460">
        <f t="shared" si="699"/>
        <v>0</v>
      </c>
      <c r="IA87" s="1460">
        <f t="shared" si="700"/>
        <v>0</v>
      </c>
      <c r="IB87" s="1460">
        <f t="shared" si="701"/>
        <v>0</v>
      </c>
      <c r="IC87" s="1460">
        <f t="shared" si="702"/>
        <v>0</v>
      </c>
      <c r="ID87" s="1460">
        <f t="shared" si="703"/>
        <v>0</v>
      </c>
      <c r="IE87" s="1460">
        <f t="shared" si="704"/>
        <v>0</v>
      </c>
      <c r="IF87" s="1460">
        <f t="shared" si="705"/>
        <v>0</v>
      </c>
      <c r="IG87" s="1460">
        <f t="shared" si="706"/>
        <v>0</v>
      </c>
      <c r="IH87" s="1460">
        <f t="shared" si="707"/>
        <v>0</v>
      </c>
      <c r="II87" s="1460">
        <f t="shared" si="708"/>
        <v>0</v>
      </c>
      <c r="IJ87" s="1460">
        <f t="shared" si="709"/>
        <v>0</v>
      </c>
      <c r="IK87" s="1460">
        <f t="shared" si="710"/>
        <v>0</v>
      </c>
      <c r="IL87" s="1460">
        <f t="shared" si="711"/>
        <v>0</v>
      </c>
      <c r="IM87" s="1460">
        <f t="shared" si="712"/>
        <v>0</v>
      </c>
      <c r="IN87" s="1460">
        <f t="shared" si="713"/>
        <v>0</v>
      </c>
      <c r="IO87" s="1460">
        <f t="shared" si="714"/>
        <v>0</v>
      </c>
      <c r="IP87" s="1460">
        <f t="shared" si="715"/>
        <v>0</v>
      </c>
      <c r="IQ87" s="1460">
        <f t="shared" si="716"/>
        <v>0</v>
      </c>
      <c r="IR87" s="1460">
        <f t="shared" si="717"/>
        <v>0</v>
      </c>
      <c r="IS87" s="1460">
        <f t="shared" si="718"/>
        <v>0</v>
      </c>
      <c r="IT87" s="1460">
        <f t="shared" si="719"/>
        <v>0</v>
      </c>
      <c r="IU87" s="1460">
        <f t="shared" si="720"/>
        <v>0</v>
      </c>
      <c r="IV87" s="1460">
        <f t="shared" si="721"/>
        <v>0</v>
      </c>
      <c r="IW87" s="1460">
        <f t="shared" si="722"/>
        <v>0</v>
      </c>
      <c r="IX87" s="1460">
        <f t="shared" si="723"/>
        <v>0</v>
      </c>
      <c r="IY87" s="1460">
        <f t="shared" si="724"/>
        <v>0</v>
      </c>
      <c r="IZ87" s="1460">
        <f t="shared" si="725"/>
        <v>0</v>
      </c>
      <c r="JA87" s="1460">
        <f t="shared" si="726"/>
        <v>0</v>
      </c>
      <c r="JB87" s="1460">
        <f t="shared" si="727"/>
        <v>0</v>
      </c>
      <c r="JC87" s="1460">
        <f t="shared" si="728"/>
        <v>0</v>
      </c>
      <c r="JD87" s="1460">
        <f t="shared" si="729"/>
        <v>0</v>
      </c>
      <c r="JE87" s="1460">
        <f t="shared" si="730"/>
        <v>0</v>
      </c>
      <c r="JF87" s="1460">
        <f t="shared" si="731"/>
        <v>0</v>
      </c>
      <c r="JG87" s="1460">
        <f t="shared" si="732"/>
        <v>0</v>
      </c>
      <c r="JH87" s="1460">
        <f t="shared" si="733"/>
        <v>0</v>
      </c>
      <c r="JI87" s="1460">
        <f t="shared" si="734"/>
        <v>0</v>
      </c>
      <c r="JJ87" s="1460">
        <f t="shared" si="735"/>
        <v>0</v>
      </c>
      <c r="JK87" s="1460">
        <f t="shared" si="736"/>
        <v>0</v>
      </c>
      <c r="JL87" s="1460">
        <f t="shared" si="737"/>
        <v>0</v>
      </c>
      <c r="JM87" s="1460">
        <f t="shared" si="738"/>
        <v>0</v>
      </c>
      <c r="JN87" s="1460">
        <f t="shared" si="739"/>
        <v>0</v>
      </c>
      <c r="JO87" s="1460">
        <f t="shared" si="740"/>
        <v>0</v>
      </c>
      <c r="JP87" s="1460">
        <f t="shared" si="741"/>
        <v>0</v>
      </c>
      <c r="JQ87" s="1460">
        <f t="shared" si="742"/>
        <v>0</v>
      </c>
      <c r="JR87" s="1460">
        <f t="shared" si="743"/>
        <v>0</v>
      </c>
      <c r="JS87" s="1460">
        <f t="shared" si="744"/>
        <v>0</v>
      </c>
      <c r="JT87" s="1460">
        <f t="shared" si="745"/>
        <v>0</v>
      </c>
      <c r="JU87" s="1460">
        <f t="shared" si="746"/>
        <v>0</v>
      </c>
      <c r="JV87" s="1460">
        <f t="shared" si="747"/>
        <v>0</v>
      </c>
      <c r="JW87" s="1460">
        <f t="shared" si="748"/>
        <v>0</v>
      </c>
      <c r="JX87" s="1460">
        <f t="shared" si="749"/>
        <v>0</v>
      </c>
      <c r="JY87" s="1460">
        <f t="shared" si="750"/>
        <v>0</v>
      </c>
      <c r="JZ87" s="1460">
        <f t="shared" si="751"/>
        <v>0</v>
      </c>
      <c r="KA87" s="1460">
        <f t="shared" si="752"/>
        <v>0</v>
      </c>
      <c r="KB87" s="1460">
        <f t="shared" si="753"/>
        <v>0</v>
      </c>
      <c r="KC87" s="1460">
        <f t="shared" si="754"/>
        <v>0</v>
      </c>
      <c r="KD87" s="1460">
        <f t="shared" si="755"/>
        <v>0</v>
      </c>
      <c r="KE87" s="1460">
        <f t="shared" si="756"/>
        <v>0</v>
      </c>
      <c r="KF87" s="1460">
        <f t="shared" si="757"/>
        <v>0</v>
      </c>
      <c r="KG87" s="1460">
        <f t="shared" si="758"/>
        <v>0</v>
      </c>
      <c r="KH87" s="1460">
        <f t="shared" si="759"/>
        <v>0</v>
      </c>
      <c r="KI87" s="1460">
        <f t="shared" si="760"/>
        <v>0</v>
      </c>
      <c r="KJ87" s="1460">
        <f t="shared" si="761"/>
        <v>0</v>
      </c>
      <c r="KK87" s="1460">
        <f t="shared" si="762"/>
        <v>0</v>
      </c>
      <c r="KL87" s="1460">
        <f t="shared" si="763"/>
        <v>0</v>
      </c>
      <c r="KM87" s="1460">
        <f t="shared" si="764"/>
        <v>0</v>
      </c>
      <c r="KN87" s="1460">
        <f t="shared" si="765"/>
        <v>0</v>
      </c>
      <c r="KO87" s="1460">
        <f t="shared" si="766"/>
        <v>0</v>
      </c>
      <c r="KP87" s="1460">
        <f t="shared" si="767"/>
        <v>0</v>
      </c>
      <c r="KQ87" s="1460">
        <f t="shared" si="768"/>
        <v>0</v>
      </c>
      <c r="KR87" s="1460">
        <f t="shared" si="769"/>
        <v>0</v>
      </c>
      <c r="KS87" s="1460">
        <f t="shared" si="770"/>
        <v>0</v>
      </c>
      <c r="KT87" s="1460">
        <f t="shared" si="771"/>
        <v>0</v>
      </c>
      <c r="KU87" s="1460">
        <f t="shared" si="772"/>
        <v>0</v>
      </c>
      <c r="KV87" s="1460">
        <f t="shared" si="773"/>
        <v>0</v>
      </c>
      <c r="KW87" s="1460">
        <f t="shared" si="774"/>
        <v>0</v>
      </c>
      <c r="KX87" s="1460">
        <f t="shared" si="775"/>
        <v>0</v>
      </c>
      <c r="KY87" s="1460">
        <f t="shared" si="776"/>
        <v>0</v>
      </c>
      <c r="KZ87" s="1460">
        <f t="shared" si="777"/>
        <v>0</v>
      </c>
      <c r="LA87" s="1460">
        <f t="shared" si="778"/>
        <v>0</v>
      </c>
      <c r="LB87" s="1460">
        <f t="shared" si="779"/>
        <v>0</v>
      </c>
      <c r="LC87" s="1460">
        <f t="shared" si="780"/>
        <v>0</v>
      </c>
      <c r="LD87" s="1460">
        <f t="shared" si="781"/>
        <v>0</v>
      </c>
      <c r="LE87" s="1460">
        <f t="shared" si="782"/>
        <v>0</v>
      </c>
      <c r="LF87" s="1460">
        <f t="shared" si="783"/>
        <v>0</v>
      </c>
      <c r="LG87" s="1460">
        <f t="shared" si="784"/>
        <v>0</v>
      </c>
      <c r="LH87" s="1460">
        <f t="shared" si="785"/>
        <v>0</v>
      </c>
      <c r="LI87" s="1460">
        <f t="shared" si="786"/>
        <v>0</v>
      </c>
      <c r="LJ87" s="1460">
        <f t="shared" si="787"/>
        <v>0</v>
      </c>
      <c r="LK87" s="1460">
        <f t="shared" si="788"/>
        <v>0</v>
      </c>
      <c r="LL87" s="1460">
        <f t="shared" si="789"/>
        <v>0</v>
      </c>
      <c r="LM87" s="1460">
        <f t="shared" si="790"/>
        <v>0</v>
      </c>
      <c r="LN87" s="1460">
        <f t="shared" si="791"/>
        <v>0</v>
      </c>
      <c r="LO87" s="1460">
        <f t="shared" si="792"/>
        <v>0</v>
      </c>
      <c r="LP87" s="1460">
        <f t="shared" si="793"/>
        <v>0</v>
      </c>
      <c r="LQ87" s="1460">
        <f t="shared" si="794"/>
        <v>0</v>
      </c>
      <c r="LR87" s="1460">
        <f t="shared" si="795"/>
        <v>0</v>
      </c>
      <c r="LS87" s="1460">
        <f t="shared" si="796"/>
        <v>0</v>
      </c>
      <c r="LW87" s="1467">
        <f t="shared" si="797"/>
        <v>0</v>
      </c>
      <c r="LX87" s="1467">
        <f t="shared" si="798"/>
        <v>0</v>
      </c>
      <c r="LY87" s="1467">
        <f t="shared" si="799"/>
        <v>0</v>
      </c>
      <c r="LZ87" s="1467">
        <f t="shared" si="800"/>
        <v>0</v>
      </c>
      <c r="MA87" s="1506"/>
      <c r="MB87" s="1460">
        <f t="shared" si="801"/>
        <v>0</v>
      </c>
      <c r="MC87" s="1460">
        <f t="shared" si="859"/>
        <v>0</v>
      </c>
      <c r="MD87" s="1460">
        <f t="shared" si="859"/>
        <v>0</v>
      </c>
      <c r="ME87" s="1460">
        <f t="shared" si="859"/>
        <v>0</v>
      </c>
      <c r="MF87" s="1460">
        <f t="shared" si="859"/>
        <v>0</v>
      </c>
      <c r="MG87" s="1460">
        <f t="shared" si="859"/>
        <v>0</v>
      </c>
      <c r="MH87" s="1460">
        <f t="shared" si="859"/>
        <v>0</v>
      </c>
      <c r="MI87" s="1460">
        <f t="shared" si="859"/>
        <v>0</v>
      </c>
      <c r="MJ87" s="1460">
        <f t="shared" si="859"/>
        <v>0</v>
      </c>
      <c r="MK87" s="1460">
        <f t="shared" si="859"/>
        <v>0</v>
      </c>
      <c r="ML87" s="1460">
        <f t="shared" si="859"/>
        <v>0</v>
      </c>
      <c r="MM87" s="1460">
        <f t="shared" si="859"/>
        <v>0</v>
      </c>
      <c r="MN87" s="1460">
        <f t="shared" si="859"/>
        <v>0</v>
      </c>
      <c r="MO87" s="1460">
        <f t="shared" si="859"/>
        <v>0</v>
      </c>
      <c r="MP87" s="1460">
        <f t="shared" si="859"/>
        <v>0</v>
      </c>
      <c r="MQ87" s="1460">
        <f t="shared" si="859"/>
        <v>0</v>
      </c>
      <c r="MR87" s="1460">
        <f t="shared" si="859"/>
        <v>0</v>
      </c>
      <c r="MS87" s="1460">
        <f t="shared" si="865"/>
        <v>0</v>
      </c>
      <c r="MT87" s="1460">
        <f t="shared" si="865"/>
        <v>0</v>
      </c>
      <c r="MU87" s="1460">
        <f t="shared" si="865"/>
        <v>0</v>
      </c>
      <c r="MV87" s="1460">
        <f t="shared" si="865"/>
        <v>0</v>
      </c>
      <c r="MW87" s="1460">
        <f t="shared" si="865"/>
        <v>0</v>
      </c>
      <c r="MX87" s="1460">
        <f t="shared" si="865"/>
        <v>0</v>
      </c>
      <c r="MY87" s="1460">
        <f t="shared" si="865"/>
        <v>0</v>
      </c>
      <c r="MZ87" s="1460">
        <f t="shared" si="865"/>
        <v>0</v>
      </c>
      <c r="NA87" s="1460">
        <f t="shared" si="865"/>
        <v>0</v>
      </c>
      <c r="NB87" s="1460">
        <f t="shared" si="865"/>
        <v>0</v>
      </c>
      <c r="NC87" s="1460">
        <f t="shared" si="865"/>
        <v>0</v>
      </c>
      <c r="ND87" s="1460">
        <f t="shared" si="865"/>
        <v>0</v>
      </c>
      <c r="NE87" s="1460">
        <f t="shared" si="865"/>
        <v>0</v>
      </c>
      <c r="NF87" s="1460">
        <f t="shared" si="865"/>
        <v>0</v>
      </c>
      <c r="NG87" s="1460">
        <f t="shared" si="865"/>
        <v>0</v>
      </c>
      <c r="NH87" s="1460">
        <f t="shared" si="865"/>
        <v>0</v>
      </c>
      <c r="NI87" s="1460">
        <f t="shared" si="866"/>
        <v>0</v>
      </c>
      <c r="NJ87" s="1460">
        <f t="shared" si="866"/>
        <v>0</v>
      </c>
      <c r="NK87" s="1460">
        <f t="shared" si="866"/>
        <v>0</v>
      </c>
      <c r="NL87" s="1460">
        <f t="shared" si="866"/>
        <v>0</v>
      </c>
      <c r="NM87" s="1460">
        <f t="shared" si="866"/>
        <v>0</v>
      </c>
      <c r="NN87" s="1460">
        <f t="shared" si="866"/>
        <v>0</v>
      </c>
      <c r="NO87" s="1460">
        <f t="shared" si="866"/>
        <v>0</v>
      </c>
      <c r="NP87" s="1460">
        <f t="shared" si="866"/>
        <v>0</v>
      </c>
      <c r="NQ87" s="1460">
        <f t="shared" si="866"/>
        <v>0</v>
      </c>
      <c r="NR87" s="1460">
        <f t="shared" si="866"/>
        <v>0</v>
      </c>
      <c r="NS87" s="1460">
        <f t="shared" si="866"/>
        <v>0</v>
      </c>
      <c r="NT87" s="1460">
        <f t="shared" si="866"/>
        <v>0</v>
      </c>
      <c r="NU87" s="1460">
        <f t="shared" si="866"/>
        <v>0</v>
      </c>
      <c r="NV87" s="1460">
        <f t="shared" si="866"/>
        <v>0</v>
      </c>
      <c r="NW87" s="1460">
        <f t="shared" si="866"/>
        <v>0</v>
      </c>
      <c r="NX87" s="1460">
        <f t="shared" si="866"/>
        <v>0</v>
      </c>
      <c r="NY87" s="1460">
        <f t="shared" si="867"/>
        <v>0</v>
      </c>
      <c r="NZ87" s="1460">
        <f t="shared" si="867"/>
        <v>0</v>
      </c>
      <c r="OA87" s="1460">
        <f t="shared" si="867"/>
        <v>0</v>
      </c>
      <c r="OB87" s="1460">
        <f t="shared" si="867"/>
        <v>0</v>
      </c>
      <c r="OC87" s="1460">
        <f t="shared" si="867"/>
        <v>0</v>
      </c>
      <c r="OD87" s="1460">
        <f t="shared" si="867"/>
        <v>0</v>
      </c>
      <c r="OE87" s="1460">
        <f t="shared" si="867"/>
        <v>0</v>
      </c>
      <c r="OF87" s="1460">
        <f t="shared" si="867"/>
        <v>0</v>
      </c>
      <c r="OG87" s="1460">
        <f t="shared" si="867"/>
        <v>0</v>
      </c>
      <c r="OH87" s="1460">
        <f t="shared" si="867"/>
        <v>0</v>
      </c>
      <c r="OI87" s="1460">
        <f t="shared" si="867"/>
        <v>0</v>
      </c>
      <c r="OJ87" s="1460">
        <f t="shared" si="867"/>
        <v>0</v>
      </c>
      <c r="OK87" s="1460">
        <f t="shared" si="867"/>
        <v>0</v>
      </c>
      <c r="OL87" s="1460">
        <f t="shared" si="867"/>
        <v>0</v>
      </c>
      <c r="OM87" s="1460">
        <f t="shared" si="867"/>
        <v>0</v>
      </c>
      <c r="ON87" s="1460">
        <f t="shared" si="867"/>
        <v>0</v>
      </c>
      <c r="OO87" s="1460">
        <f t="shared" si="813"/>
        <v>0</v>
      </c>
      <c r="OP87" s="1460">
        <f t="shared" si="861"/>
        <v>0</v>
      </c>
      <c r="OQ87" s="1460">
        <f t="shared" si="861"/>
        <v>0</v>
      </c>
      <c r="OR87" s="1460">
        <f t="shared" si="861"/>
        <v>0</v>
      </c>
      <c r="OS87" s="1460">
        <f t="shared" si="861"/>
        <v>0</v>
      </c>
      <c r="OT87" s="1460">
        <f t="shared" si="861"/>
        <v>0</v>
      </c>
      <c r="OU87" s="1460">
        <f t="shared" si="861"/>
        <v>0</v>
      </c>
      <c r="OV87" s="1460">
        <f t="shared" si="861"/>
        <v>0</v>
      </c>
      <c r="OW87" s="1460">
        <f t="shared" si="861"/>
        <v>0</v>
      </c>
      <c r="OX87" s="1460">
        <f t="shared" si="861"/>
        <v>0</v>
      </c>
      <c r="OY87" s="1460">
        <f t="shared" si="861"/>
        <v>0</v>
      </c>
      <c r="OZ87" s="1460">
        <f t="shared" si="861"/>
        <v>0</v>
      </c>
      <c r="PA87" s="1460">
        <f t="shared" si="861"/>
        <v>0</v>
      </c>
      <c r="PB87" s="1460">
        <f t="shared" si="861"/>
        <v>0</v>
      </c>
      <c r="PC87" s="1460">
        <f t="shared" si="861"/>
        <v>0</v>
      </c>
      <c r="PD87" s="1460">
        <f t="shared" si="861"/>
        <v>0</v>
      </c>
      <c r="PE87" s="1460">
        <f t="shared" si="861"/>
        <v>0</v>
      </c>
      <c r="PF87" s="1460">
        <f t="shared" si="862"/>
        <v>0</v>
      </c>
      <c r="PG87" s="1460">
        <f t="shared" si="862"/>
        <v>0</v>
      </c>
      <c r="PH87" s="1460">
        <f t="shared" si="862"/>
        <v>0</v>
      </c>
      <c r="PI87" s="1460">
        <f t="shared" si="862"/>
        <v>0</v>
      </c>
      <c r="PJ87" s="1460">
        <f t="shared" si="862"/>
        <v>0</v>
      </c>
      <c r="PK87" s="1460">
        <f t="shared" si="862"/>
        <v>0</v>
      </c>
      <c r="PL87" s="1460">
        <f t="shared" si="862"/>
        <v>0</v>
      </c>
      <c r="PM87" s="1460">
        <f t="shared" si="862"/>
        <v>0</v>
      </c>
      <c r="PN87" s="1460">
        <f t="shared" si="862"/>
        <v>0</v>
      </c>
      <c r="PO87" s="1460">
        <f t="shared" si="862"/>
        <v>0</v>
      </c>
      <c r="PP87" s="1460">
        <f t="shared" si="862"/>
        <v>0</v>
      </c>
      <c r="PQ87" s="1460">
        <f t="shared" si="862"/>
        <v>0</v>
      </c>
      <c r="PR87" s="1460">
        <f t="shared" si="862"/>
        <v>0</v>
      </c>
      <c r="PS87" s="1460">
        <f t="shared" si="862"/>
        <v>0</v>
      </c>
      <c r="PT87" s="1460">
        <f t="shared" si="862"/>
        <v>0</v>
      </c>
      <c r="PU87" s="1460">
        <f t="shared" si="862"/>
        <v>0</v>
      </c>
      <c r="PV87" s="1460">
        <f t="shared" si="863"/>
        <v>0</v>
      </c>
      <c r="PW87" s="1460">
        <f t="shared" si="863"/>
        <v>0</v>
      </c>
      <c r="PX87" s="1460">
        <f t="shared" si="863"/>
        <v>0</v>
      </c>
      <c r="PY87" s="1460">
        <f t="shared" si="863"/>
        <v>0</v>
      </c>
      <c r="PZ87" s="1460">
        <f t="shared" si="863"/>
        <v>0</v>
      </c>
      <c r="QA87" s="1460">
        <f t="shared" si="863"/>
        <v>0</v>
      </c>
      <c r="QB87" s="1460">
        <f t="shared" si="863"/>
        <v>0</v>
      </c>
      <c r="QC87" s="1460">
        <f t="shared" si="863"/>
        <v>0</v>
      </c>
      <c r="QD87" s="1460">
        <f t="shared" si="863"/>
        <v>0</v>
      </c>
      <c r="QE87" s="1460">
        <f t="shared" si="863"/>
        <v>0</v>
      </c>
      <c r="QF87" s="1460">
        <f t="shared" si="863"/>
        <v>0</v>
      </c>
      <c r="QG87" s="1460">
        <f t="shared" si="863"/>
        <v>0</v>
      </c>
      <c r="QH87" s="1460">
        <f t="shared" si="863"/>
        <v>0</v>
      </c>
      <c r="QI87" s="1460">
        <f t="shared" si="863"/>
        <v>0</v>
      </c>
      <c r="QJ87" s="1460">
        <f t="shared" si="863"/>
        <v>0</v>
      </c>
      <c r="QK87" s="1460">
        <f t="shared" si="863"/>
        <v>0</v>
      </c>
      <c r="QL87" s="1460">
        <f t="shared" si="856"/>
        <v>0</v>
      </c>
      <c r="QM87" s="1460">
        <f t="shared" si="856"/>
        <v>0</v>
      </c>
      <c r="QN87" s="1460">
        <f t="shared" si="856"/>
        <v>0</v>
      </c>
      <c r="QO87" s="1460">
        <f t="shared" si="856"/>
        <v>0</v>
      </c>
      <c r="QP87" s="1460">
        <f t="shared" si="856"/>
        <v>0</v>
      </c>
      <c r="QQ87" s="1460">
        <f t="shared" si="856"/>
        <v>0</v>
      </c>
    </row>
    <row r="88" spans="1:459" s="1466" customFormat="1" ht="22.5" customHeight="1">
      <c r="A88" s="1468"/>
      <c r="B88" s="1469"/>
      <c r="C88" s="1469"/>
      <c r="D88" s="1470"/>
      <c r="E88" s="1471"/>
      <c r="F88" s="1472"/>
      <c r="G88" s="1472"/>
      <c r="H88" s="1473">
        <f t="shared" si="639"/>
        <v>0</v>
      </c>
      <c r="I88" s="1474">
        <v>0</v>
      </c>
      <c r="J88" s="1475">
        <f t="shared" si="437"/>
        <v>0</v>
      </c>
      <c r="K88" s="1476">
        <v>0</v>
      </c>
      <c r="L88" s="1477">
        <f t="shared" si="640"/>
        <v>0</v>
      </c>
      <c r="M88" s="1477">
        <f t="shared" si="641"/>
        <v>0</v>
      </c>
      <c r="N88" s="1478"/>
      <c r="O88" s="1479">
        <v>0</v>
      </c>
      <c r="P88" s="1480">
        <v>0</v>
      </c>
      <c r="Q88" s="1828">
        <v>0</v>
      </c>
      <c r="R88" s="1831">
        <f t="shared" si="642"/>
        <v>0</v>
      </c>
      <c r="S88" s="1481">
        <f>IF(AND(SUM(O88:Q88)=0,N88="NNN"),MIN('Operating History and Pro Forma'!$M$33,'Operating History and Pro Forma'!$T$15)*D88,SUM(O88:Q88)*D88)</f>
        <v>0</v>
      </c>
      <c r="T88" s="1482">
        <f t="shared" si="643"/>
        <v>0</v>
      </c>
      <c r="U88" s="1483">
        <f t="shared" si="644"/>
        <v>0</v>
      </c>
      <c r="V88" s="1480"/>
      <c r="W88" s="1514"/>
      <c r="X88" s="1486" t="str">
        <f t="shared" si="645"/>
        <v/>
      </c>
      <c r="Y88" s="1487">
        <f t="shared" si="646"/>
        <v>0</v>
      </c>
      <c r="Z88" s="1488"/>
      <c r="AA88" s="1488"/>
      <c r="AB88" s="1488"/>
      <c r="AC88" s="1488"/>
      <c r="AD88" s="1489">
        <f t="shared" si="647"/>
        <v>0</v>
      </c>
      <c r="AE88" s="1490" t="str">
        <f t="shared" si="648"/>
        <v/>
      </c>
      <c r="AF88" s="1491">
        <f t="shared" si="649"/>
        <v>0</v>
      </c>
      <c r="AG88" s="1492">
        <f t="shared" si="650"/>
        <v>0</v>
      </c>
      <c r="AH88" s="1493">
        <f t="shared" si="853"/>
        <v>0</v>
      </c>
      <c r="AI88" s="1493">
        <f t="shared" si="853"/>
        <v>0</v>
      </c>
      <c r="AJ88" s="1494">
        <f t="shared" si="853"/>
        <v>0</v>
      </c>
      <c r="AK88" s="1494">
        <f t="shared" si="853"/>
        <v>0</v>
      </c>
      <c r="AL88" s="1495">
        <f t="shared" si="853"/>
        <v>0</v>
      </c>
      <c r="AM88" s="1496">
        <f t="shared" si="853"/>
        <v>0</v>
      </c>
      <c r="AN88" s="1497">
        <f t="shared" si="399"/>
        <v>0</v>
      </c>
      <c r="AO88" s="1498">
        <f t="shared" si="860"/>
        <v>0</v>
      </c>
      <c r="AP88" s="1499">
        <f t="shared" si="651"/>
        <v>0</v>
      </c>
      <c r="AQ88" s="1500">
        <f t="shared" si="652"/>
        <v>0</v>
      </c>
      <c r="AR88" s="1501">
        <f t="shared" si="653"/>
        <v>0</v>
      </c>
      <c r="AS88" s="1498">
        <f t="shared" si="857"/>
        <v>0</v>
      </c>
      <c r="AT88" s="1501">
        <f t="shared" si="654"/>
        <v>0</v>
      </c>
      <c r="AU88" s="1498">
        <f t="shared" si="655"/>
        <v>1</v>
      </c>
      <c r="AV88" s="1498">
        <f t="shared" si="656"/>
        <v>2</v>
      </c>
      <c r="AW88" s="1499">
        <f t="shared" si="657"/>
        <v>0</v>
      </c>
      <c r="AX88" s="1502">
        <f t="shared" si="658"/>
        <v>0</v>
      </c>
      <c r="AY88" s="1503">
        <f t="shared" si="659"/>
        <v>0</v>
      </c>
      <c r="AZ88" s="1498">
        <f t="shared" si="660"/>
        <v>2</v>
      </c>
      <c r="BA88" s="1498">
        <f t="shared" si="661"/>
        <v>3</v>
      </c>
      <c r="BB88" s="1499">
        <f t="shared" si="662"/>
        <v>0</v>
      </c>
      <c r="BC88" s="1502">
        <f t="shared" si="663"/>
        <v>0</v>
      </c>
      <c r="BD88" s="1503">
        <f t="shared" si="664"/>
        <v>0</v>
      </c>
      <c r="BE88" s="1498">
        <f t="shared" si="665"/>
        <v>3</v>
      </c>
      <c r="BF88" s="1498">
        <f t="shared" si="666"/>
        <v>4</v>
      </c>
      <c r="BG88" s="1499">
        <f t="shared" si="667"/>
        <v>0</v>
      </c>
      <c r="BH88" s="1502">
        <f t="shared" si="668"/>
        <v>0</v>
      </c>
      <c r="BI88" s="1502">
        <f t="shared" si="669"/>
        <v>0</v>
      </c>
      <c r="BJ88" s="1504">
        <f t="shared" si="670"/>
        <v>1900</v>
      </c>
      <c r="BK88" s="1505" t="str">
        <f t="shared" si="671"/>
        <v/>
      </c>
      <c r="BL88" s="1506"/>
      <c r="BM88" s="1507">
        <f t="shared" si="672"/>
        <v>0</v>
      </c>
      <c r="BN88" s="1508">
        <f t="shared" si="858"/>
        <v>0</v>
      </c>
      <c r="BO88" s="1508">
        <f t="shared" si="858"/>
        <v>0</v>
      </c>
      <c r="BP88" s="1508">
        <f t="shared" si="858"/>
        <v>0</v>
      </c>
      <c r="BQ88" s="1508">
        <f t="shared" si="858"/>
        <v>0</v>
      </c>
      <c r="BR88" s="1508">
        <f t="shared" si="858"/>
        <v>0</v>
      </c>
      <c r="BS88" s="1508">
        <f t="shared" si="858"/>
        <v>0</v>
      </c>
      <c r="BT88" s="1508">
        <f t="shared" si="858"/>
        <v>0</v>
      </c>
      <c r="BU88" s="1508">
        <f t="shared" si="858"/>
        <v>0</v>
      </c>
      <c r="BV88" s="1508">
        <f t="shared" si="858"/>
        <v>0</v>
      </c>
      <c r="BW88" s="1508">
        <f t="shared" si="858"/>
        <v>0</v>
      </c>
      <c r="BX88" s="1508">
        <f t="shared" si="858"/>
        <v>0</v>
      </c>
      <c r="BY88" s="1507">
        <f t="shared" si="858"/>
        <v>0</v>
      </c>
      <c r="BZ88" s="1508">
        <f t="shared" si="858"/>
        <v>0</v>
      </c>
      <c r="CA88" s="1508">
        <f t="shared" si="858"/>
        <v>0</v>
      </c>
      <c r="CB88" s="1508">
        <f t="shared" si="858"/>
        <v>0</v>
      </c>
      <c r="CC88" s="1508">
        <f t="shared" si="858"/>
        <v>0</v>
      </c>
      <c r="CD88" s="1508">
        <f t="shared" si="848"/>
        <v>0</v>
      </c>
      <c r="CE88" s="1508">
        <f t="shared" si="848"/>
        <v>0</v>
      </c>
      <c r="CF88" s="1508">
        <f t="shared" si="848"/>
        <v>0</v>
      </c>
      <c r="CG88" s="1508">
        <f t="shared" si="848"/>
        <v>0</v>
      </c>
      <c r="CH88" s="1508">
        <f t="shared" si="848"/>
        <v>0</v>
      </c>
      <c r="CI88" s="1508">
        <f t="shared" si="848"/>
        <v>0</v>
      </c>
      <c r="CJ88" s="1509">
        <f t="shared" si="848"/>
        <v>0</v>
      </c>
      <c r="CK88" s="1507">
        <f t="shared" si="848"/>
        <v>0</v>
      </c>
      <c r="CL88" s="1508">
        <f t="shared" si="848"/>
        <v>0</v>
      </c>
      <c r="CM88" s="1508">
        <f t="shared" si="848"/>
        <v>0</v>
      </c>
      <c r="CN88" s="1508">
        <f t="shared" si="848"/>
        <v>0</v>
      </c>
      <c r="CO88" s="1508">
        <f t="shared" si="848"/>
        <v>0</v>
      </c>
      <c r="CP88" s="1508">
        <f t="shared" si="848"/>
        <v>0</v>
      </c>
      <c r="CQ88" s="1508">
        <f t="shared" ref="CD88:CS104" si="868">IF(CQ$12&lt;$AO88,0,IF(CQ$12&lt;=$AU88,IF(CQ$12&lt;$AS88,$L88,$AT88),IF(OR(AND(CQ$12&lt;$BF88,CQ$12&gt;=$BE88),AND(CQ$12&lt;$BA88,CQ$12&gt;=$AZ88),AND(CQ$12&lt;$AV88,CQ$12&gt;=$AU88)),0,IF(CQ$12&gt;=$BF88,$BG88*$D88/12,IF(CQ$12&gt;=$BA88,$BB88*$D88/12,IF(CQ$12&gt;=$AV88,$AW88*$D88/12))))))</f>
        <v>0</v>
      </c>
      <c r="CR88" s="1508">
        <f t="shared" si="868"/>
        <v>0</v>
      </c>
      <c r="CS88" s="1508">
        <f t="shared" si="868"/>
        <v>0</v>
      </c>
      <c r="CT88" s="1508">
        <f t="shared" si="849"/>
        <v>0</v>
      </c>
      <c r="CU88" s="1508">
        <f t="shared" si="849"/>
        <v>0</v>
      </c>
      <c r="CV88" s="1509">
        <f t="shared" si="849"/>
        <v>0</v>
      </c>
      <c r="CW88" s="1508">
        <f t="shared" si="849"/>
        <v>0</v>
      </c>
      <c r="CX88" s="1508">
        <f t="shared" si="849"/>
        <v>0</v>
      </c>
      <c r="CY88" s="1508">
        <f t="shared" si="849"/>
        <v>0</v>
      </c>
      <c r="CZ88" s="1508">
        <f t="shared" si="849"/>
        <v>0</v>
      </c>
      <c r="DA88" s="1508">
        <f t="shared" si="849"/>
        <v>0</v>
      </c>
      <c r="DB88" s="1508">
        <f t="shared" si="849"/>
        <v>0</v>
      </c>
      <c r="DC88" s="1508">
        <f t="shared" si="849"/>
        <v>0</v>
      </c>
      <c r="DD88" s="1508">
        <f t="shared" si="849"/>
        <v>0</v>
      </c>
      <c r="DE88" s="1508">
        <f t="shared" si="849"/>
        <v>0</v>
      </c>
      <c r="DF88" s="1508">
        <f t="shared" si="849"/>
        <v>0</v>
      </c>
      <c r="DG88" s="1508">
        <f t="shared" ref="CT88:DI104" si="869">IF(DG$12&lt;$AO88,0,IF(DG$12&lt;=$AU88,IF(DG$12&lt;$AS88,$L88,$AT88),IF(OR(AND(DG$12&lt;$BF88,DG$12&gt;=$BE88),AND(DG$12&lt;$BA88,DG$12&gt;=$AZ88),AND(DG$12&lt;$AV88,DG$12&gt;=$AU88)),0,IF(DG$12&gt;=$BF88,$BG88*$D88/12,IF(DG$12&gt;=$BA88,$BB88*$D88/12,IF(DG$12&gt;=$AV88,$AW88*$D88/12))))))</f>
        <v>0</v>
      </c>
      <c r="DH88" s="1509">
        <f t="shared" si="869"/>
        <v>0</v>
      </c>
      <c r="DI88" s="1508">
        <f t="shared" si="869"/>
        <v>0</v>
      </c>
      <c r="DJ88" s="1508">
        <f t="shared" si="850"/>
        <v>0</v>
      </c>
      <c r="DK88" s="1508">
        <f t="shared" si="850"/>
        <v>0</v>
      </c>
      <c r="DL88" s="1508">
        <f t="shared" si="850"/>
        <v>0</v>
      </c>
      <c r="DM88" s="1508">
        <f t="shared" si="850"/>
        <v>0</v>
      </c>
      <c r="DN88" s="1508">
        <f t="shared" si="850"/>
        <v>0</v>
      </c>
      <c r="DO88" s="1508">
        <f t="shared" si="850"/>
        <v>0</v>
      </c>
      <c r="DP88" s="1508">
        <f t="shared" si="850"/>
        <v>0</v>
      </c>
      <c r="DQ88" s="1508">
        <f t="shared" si="850"/>
        <v>0</v>
      </c>
      <c r="DR88" s="1508">
        <f t="shared" si="850"/>
        <v>0</v>
      </c>
      <c r="DS88" s="1508">
        <f t="shared" si="850"/>
        <v>0</v>
      </c>
      <c r="DT88" s="1509">
        <f t="shared" si="850"/>
        <v>0</v>
      </c>
      <c r="DU88" s="1507">
        <f t="shared" si="850"/>
        <v>0</v>
      </c>
      <c r="DV88" s="1508">
        <f t="shared" si="850"/>
        <v>0</v>
      </c>
      <c r="DW88" s="1508">
        <f t="shared" ref="DJ88:DY104" si="870">IF(DW$12&lt;$AO88,0,IF(DW$12&lt;=$AU88,IF(DW$12&lt;$AS88,$L88,$AT88),IF(OR(AND(DW$12&lt;$BF88,DW$12&gt;=$BE88),AND(DW$12&lt;$BA88,DW$12&gt;=$AZ88),AND(DW$12&lt;$AV88,DW$12&gt;=$AU88)),0,IF(DW$12&gt;=$BF88,$BG88*$D88/12,IF(DW$12&gt;=$BA88,$BB88*$D88/12,IF(DW$12&gt;=$AV88,$AW88*$D88/12))))))</f>
        <v>0</v>
      </c>
      <c r="DX88" s="1508">
        <f t="shared" si="870"/>
        <v>0</v>
      </c>
      <c r="DY88" s="1508">
        <f t="shared" si="870"/>
        <v>0</v>
      </c>
      <c r="DZ88" s="1508">
        <f t="shared" si="851"/>
        <v>0</v>
      </c>
      <c r="EA88" s="1508">
        <f t="shared" si="851"/>
        <v>0</v>
      </c>
      <c r="EB88" s="1508">
        <f t="shared" si="851"/>
        <v>0</v>
      </c>
      <c r="EC88" s="1508">
        <f t="shared" si="851"/>
        <v>0</v>
      </c>
      <c r="ED88" s="1508">
        <f t="shared" si="851"/>
        <v>0</v>
      </c>
      <c r="EE88" s="1508">
        <f t="shared" si="851"/>
        <v>0</v>
      </c>
      <c r="EF88" s="1508">
        <f t="shared" si="851"/>
        <v>0</v>
      </c>
      <c r="EG88" s="1507">
        <f t="shared" si="851"/>
        <v>0</v>
      </c>
      <c r="EH88" s="1508">
        <f t="shared" si="851"/>
        <v>0</v>
      </c>
      <c r="EI88" s="1508">
        <f t="shared" si="851"/>
        <v>0</v>
      </c>
      <c r="EJ88" s="1508">
        <f t="shared" si="851"/>
        <v>0</v>
      </c>
      <c r="EK88" s="1508">
        <f t="shared" si="851"/>
        <v>0</v>
      </c>
      <c r="EL88" s="1508">
        <f t="shared" si="851"/>
        <v>0</v>
      </c>
      <c r="EM88" s="1508">
        <f t="shared" ref="DZ88:EO104" si="871">IF(EM$12&lt;$AO88,0,IF(EM$12&lt;=$AU88,IF(EM$12&lt;$AS88,$L88,$AT88),IF(OR(AND(EM$12&lt;$BF88,EM$12&gt;=$BE88),AND(EM$12&lt;$BA88,EM$12&gt;=$AZ88),AND(EM$12&lt;$AV88,EM$12&gt;=$AU88)),0,IF(EM$12&gt;=$BF88,$BG88*$D88/12,IF(EM$12&gt;=$BA88,$BB88*$D88/12,IF(EM$12&gt;=$AV88,$AW88*$D88/12))))))</f>
        <v>0</v>
      </c>
      <c r="EN88" s="1508">
        <f t="shared" si="871"/>
        <v>0</v>
      </c>
      <c r="EO88" s="1508">
        <f t="shared" si="871"/>
        <v>0</v>
      </c>
      <c r="EP88" s="1508">
        <f t="shared" si="852"/>
        <v>0</v>
      </c>
      <c r="EQ88" s="1508">
        <f t="shared" si="852"/>
        <v>0</v>
      </c>
      <c r="ER88" s="1509">
        <f t="shared" si="852"/>
        <v>0</v>
      </c>
      <c r="ES88" s="1507">
        <f t="shared" si="852"/>
        <v>0</v>
      </c>
      <c r="ET88" s="1508">
        <f t="shared" si="852"/>
        <v>0</v>
      </c>
      <c r="EU88" s="1508">
        <f t="shared" si="852"/>
        <v>0</v>
      </c>
      <c r="EV88" s="1508">
        <f t="shared" si="852"/>
        <v>0</v>
      </c>
      <c r="EW88" s="1508">
        <f t="shared" si="852"/>
        <v>0</v>
      </c>
      <c r="EX88" s="1508">
        <f t="shared" si="852"/>
        <v>0</v>
      </c>
      <c r="EY88" s="1508">
        <f t="shared" si="852"/>
        <v>0</v>
      </c>
      <c r="EZ88" s="1508">
        <f t="shared" si="852"/>
        <v>0</v>
      </c>
      <c r="FA88" s="1508">
        <f t="shared" si="852"/>
        <v>0</v>
      </c>
      <c r="FB88" s="1508">
        <f t="shared" si="852"/>
        <v>0</v>
      </c>
      <c r="FC88" s="1508">
        <f t="shared" ref="EP88:FE104" si="872">IF(FC$12&lt;$AO88,0,IF(FC$12&lt;=$AU88,IF(FC$12&lt;$AS88,$L88,$AT88),IF(OR(AND(FC$12&lt;$BF88,FC$12&gt;=$BE88),AND(FC$12&lt;$BA88,FC$12&gt;=$AZ88),AND(FC$12&lt;$AV88,FC$12&gt;=$AU88)),0,IF(FC$12&gt;=$BF88,$BG88*$D88/12,IF(FC$12&gt;=$BA88,$BB88*$D88/12,IF(FC$12&gt;=$AV88,$AW88*$D88/12))))))</f>
        <v>0</v>
      </c>
      <c r="FD88" s="1509">
        <f t="shared" si="872"/>
        <v>0</v>
      </c>
      <c r="FE88" s="1508">
        <f t="shared" si="872"/>
        <v>0</v>
      </c>
      <c r="FF88" s="1508">
        <f t="shared" si="821"/>
        <v>0</v>
      </c>
      <c r="FG88" s="1508">
        <f t="shared" si="854"/>
        <v>0</v>
      </c>
      <c r="FH88" s="1508">
        <f t="shared" si="854"/>
        <v>0</v>
      </c>
      <c r="FI88" s="1508">
        <f t="shared" si="854"/>
        <v>0</v>
      </c>
      <c r="FJ88" s="1508">
        <f t="shared" si="854"/>
        <v>0</v>
      </c>
      <c r="FK88" s="1508">
        <f t="shared" si="854"/>
        <v>0</v>
      </c>
      <c r="FL88" s="1508">
        <f t="shared" si="854"/>
        <v>0</v>
      </c>
      <c r="FM88" s="1508">
        <f t="shared" si="854"/>
        <v>0</v>
      </c>
      <c r="FN88" s="1508">
        <f t="shared" si="854"/>
        <v>0</v>
      </c>
      <c r="FO88" s="1508">
        <f t="shared" si="854"/>
        <v>0</v>
      </c>
      <c r="FP88" s="1509">
        <f t="shared" si="854"/>
        <v>0</v>
      </c>
      <c r="FQ88" s="1508">
        <f t="shared" si="854"/>
        <v>0</v>
      </c>
      <c r="FR88" s="1508">
        <f t="shared" si="854"/>
        <v>0</v>
      </c>
      <c r="FS88" s="1508">
        <f t="shared" si="854"/>
        <v>0</v>
      </c>
      <c r="FT88" s="1508">
        <f t="shared" si="854"/>
        <v>0</v>
      </c>
      <c r="FU88" s="1508">
        <f t="shared" si="854"/>
        <v>0</v>
      </c>
      <c r="FV88" s="1508">
        <f t="shared" si="854"/>
        <v>0</v>
      </c>
      <c r="FW88" s="1508">
        <f t="shared" si="855"/>
        <v>0</v>
      </c>
      <c r="FX88" s="1508">
        <f t="shared" si="855"/>
        <v>0</v>
      </c>
      <c r="FY88" s="1508">
        <f t="shared" si="855"/>
        <v>0</v>
      </c>
      <c r="FZ88" s="1508">
        <f t="shared" si="855"/>
        <v>0</v>
      </c>
      <c r="GA88" s="1508">
        <f t="shared" si="855"/>
        <v>0</v>
      </c>
      <c r="GB88" s="1509">
        <f t="shared" si="855"/>
        <v>0</v>
      </c>
      <c r="GC88" s="1506"/>
      <c r="GD88" s="1458">
        <f t="shared" si="673"/>
        <v>1</v>
      </c>
      <c r="GE88" s="1510">
        <f t="shared" si="841"/>
        <v>0</v>
      </c>
      <c r="GF88" s="1511">
        <f t="shared" si="841"/>
        <v>0</v>
      </c>
      <c r="GG88" s="1511">
        <f t="shared" si="841"/>
        <v>0</v>
      </c>
      <c r="GH88" s="1511">
        <f t="shared" si="841"/>
        <v>0</v>
      </c>
      <c r="GI88" s="1511">
        <f t="shared" si="841"/>
        <v>0</v>
      </c>
      <c r="GJ88" s="1511">
        <f t="shared" si="841"/>
        <v>0</v>
      </c>
      <c r="GK88" s="1511">
        <f t="shared" si="841"/>
        <v>0</v>
      </c>
      <c r="GL88" s="1511">
        <f t="shared" si="841"/>
        <v>0</v>
      </c>
      <c r="GM88" s="1511">
        <f t="shared" si="841"/>
        <v>0</v>
      </c>
      <c r="GN88" s="1512">
        <f t="shared" si="841"/>
        <v>0</v>
      </c>
      <c r="GO88" s="1513">
        <f t="shared" si="674"/>
        <v>0</v>
      </c>
      <c r="GP88" s="1506"/>
      <c r="GQ88" s="1510">
        <f t="shared" si="838"/>
        <v>0</v>
      </c>
      <c r="GR88" s="1511">
        <f t="shared" si="864"/>
        <v>0</v>
      </c>
      <c r="GS88" s="1511">
        <f t="shared" si="864"/>
        <v>0</v>
      </c>
      <c r="GT88" s="1511">
        <f t="shared" si="864"/>
        <v>0</v>
      </c>
      <c r="GU88" s="1511">
        <f t="shared" si="864"/>
        <v>0</v>
      </c>
      <c r="GV88" s="1511">
        <f t="shared" si="864"/>
        <v>0</v>
      </c>
      <c r="GW88" s="1511">
        <f t="shared" si="864"/>
        <v>0</v>
      </c>
      <c r="GX88" s="1511">
        <f t="shared" si="864"/>
        <v>0</v>
      </c>
      <c r="GY88" s="1511">
        <f t="shared" si="864"/>
        <v>0</v>
      </c>
      <c r="GZ88" s="1512">
        <f t="shared" si="864"/>
        <v>0</v>
      </c>
      <c r="HA88" s="1513">
        <f t="shared" si="675"/>
        <v>0</v>
      </c>
      <c r="HB88" s="1506">
        <f t="shared" si="676"/>
        <v>1</v>
      </c>
      <c r="HC88" s="1506"/>
      <c r="HD88" s="1508">
        <f t="shared" si="677"/>
        <v>0</v>
      </c>
      <c r="HE88" s="1460">
        <f t="shared" si="678"/>
        <v>0</v>
      </c>
      <c r="HF88" s="1460">
        <f t="shared" si="679"/>
        <v>0</v>
      </c>
      <c r="HG88" s="1460">
        <f t="shared" si="680"/>
        <v>0</v>
      </c>
      <c r="HH88" s="1460">
        <f t="shared" si="681"/>
        <v>0</v>
      </c>
      <c r="HI88" s="1460">
        <f t="shared" si="682"/>
        <v>0</v>
      </c>
      <c r="HJ88" s="1460">
        <f t="shared" si="683"/>
        <v>0</v>
      </c>
      <c r="HK88" s="1460">
        <f t="shared" si="684"/>
        <v>0</v>
      </c>
      <c r="HL88" s="1460">
        <f t="shared" si="685"/>
        <v>0</v>
      </c>
      <c r="HM88" s="1460">
        <f t="shared" si="686"/>
        <v>0</v>
      </c>
      <c r="HN88" s="1460">
        <f t="shared" si="687"/>
        <v>0</v>
      </c>
      <c r="HO88" s="1460">
        <f t="shared" si="688"/>
        <v>0</v>
      </c>
      <c r="HP88" s="1460">
        <f t="shared" si="689"/>
        <v>0</v>
      </c>
      <c r="HQ88" s="1460">
        <f t="shared" si="690"/>
        <v>0</v>
      </c>
      <c r="HR88" s="1460">
        <f t="shared" si="691"/>
        <v>0</v>
      </c>
      <c r="HS88" s="1460">
        <f t="shared" si="692"/>
        <v>0</v>
      </c>
      <c r="HT88" s="1460">
        <f t="shared" si="693"/>
        <v>0</v>
      </c>
      <c r="HU88" s="1460">
        <f t="shared" si="694"/>
        <v>0</v>
      </c>
      <c r="HV88" s="1460">
        <f t="shared" si="695"/>
        <v>0</v>
      </c>
      <c r="HW88" s="1460">
        <f t="shared" si="696"/>
        <v>0</v>
      </c>
      <c r="HX88" s="1460">
        <f t="shared" si="697"/>
        <v>0</v>
      </c>
      <c r="HY88" s="1460">
        <f t="shared" si="698"/>
        <v>0</v>
      </c>
      <c r="HZ88" s="1460">
        <f t="shared" si="699"/>
        <v>0</v>
      </c>
      <c r="IA88" s="1460">
        <f t="shared" si="700"/>
        <v>0</v>
      </c>
      <c r="IB88" s="1460">
        <f t="shared" si="701"/>
        <v>0</v>
      </c>
      <c r="IC88" s="1460">
        <f t="shared" si="702"/>
        <v>0</v>
      </c>
      <c r="ID88" s="1460">
        <f t="shared" si="703"/>
        <v>0</v>
      </c>
      <c r="IE88" s="1460">
        <f t="shared" si="704"/>
        <v>0</v>
      </c>
      <c r="IF88" s="1460">
        <f t="shared" si="705"/>
        <v>0</v>
      </c>
      <c r="IG88" s="1460">
        <f t="shared" si="706"/>
        <v>0</v>
      </c>
      <c r="IH88" s="1460">
        <f t="shared" si="707"/>
        <v>0</v>
      </c>
      <c r="II88" s="1460">
        <f t="shared" si="708"/>
        <v>0</v>
      </c>
      <c r="IJ88" s="1460">
        <f t="shared" si="709"/>
        <v>0</v>
      </c>
      <c r="IK88" s="1460">
        <f t="shared" si="710"/>
        <v>0</v>
      </c>
      <c r="IL88" s="1460">
        <f t="shared" si="711"/>
        <v>0</v>
      </c>
      <c r="IM88" s="1460">
        <f t="shared" si="712"/>
        <v>0</v>
      </c>
      <c r="IN88" s="1460">
        <f t="shared" si="713"/>
        <v>0</v>
      </c>
      <c r="IO88" s="1460">
        <f t="shared" si="714"/>
        <v>0</v>
      </c>
      <c r="IP88" s="1460">
        <f t="shared" si="715"/>
        <v>0</v>
      </c>
      <c r="IQ88" s="1460">
        <f t="shared" si="716"/>
        <v>0</v>
      </c>
      <c r="IR88" s="1460">
        <f t="shared" si="717"/>
        <v>0</v>
      </c>
      <c r="IS88" s="1460">
        <f t="shared" si="718"/>
        <v>0</v>
      </c>
      <c r="IT88" s="1460">
        <f t="shared" si="719"/>
        <v>0</v>
      </c>
      <c r="IU88" s="1460">
        <f t="shared" si="720"/>
        <v>0</v>
      </c>
      <c r="IV88" s="1460">
        <f t="shared" si="721"/>
        <v>0</v>
      </c>
      <c r="IW88" s="1460">
        <f t="shared" si="722"/>
        <v>0</v>
      </c>
      <c r="IX88" s="1460">
        <f t="shared" si="723"/>
        <v>0</v>
      </c>
      <c r="IY88" s="1460">
        <f t="shared" si="724"/>
        <v>0</v>
      </c>
      <c r="IZ88" s="1460">
        <f t="shared" si="725"/>
        <v>0</v>
      </c>
      <c r="JA88" s="1460">
        <f t="shared" si="726"/>
        <v>0</v>
      </c>
      <c r="JB88" s="1460">
        <f t="shared" si="727"/>
        <v>0</v>
      </c>
      <c r="JC88" s="1460">
        <f t="shared" si="728"/>
        <v>0</v>
      </c>
      <c r="JD88" s="1460">
        <f t="shared" si="729"/>
        <v>0</v>
      </c>
      <c r="JE88" s="1460">
        <f t="shared" si="730"/>
        <v>0</v>
      </c>
      <c r="JF88" s="1460">
        <f t="shared" si="731"/>
        <v>0</v>
      </c>
      <c r="JG88" s="1460">
        <f t="shared" si="732"/>
        <v>0</v>
      </c>
      <c r="JH88" s="1460">
        <f t="shared" si="733"/>
        <v>0</v>
      </c>
      <c r="JI88" s="1460">
        <f t="shared" si="734"/>
        <v>0</v>
      </c>
      <c r="JJ88" s="1460">
        <f t="shared" si="735"/>
        <v>0</v>
      </c>
      <c r="JK88" s="1460">
        <f t="shared" si="736"/>
        <v>0</v>
      </c>
      <c r="JL88" s="1460">
        <f t="shared" si="737"/>
        <v>0</v>
      </c>
      <c r="JM88" s="1460">
        <f t="shared" si="738"/>
        <v>0</v>
      </c>
      <c r="JN88" s="1460">
        <f t="shared" si="739"/>
        <v>0</v>
      </c>
      <c r="JO88" s="1460">
        <f t="shared" si="740"/>
        <v>0</v>
      </c>
      <c r="JP88" s="1460">
        <f t="shared" si="741"/>
        <v>0</v>
      </c>
      <c r="JQ88" s="1460">
        <f t="shared" si="742"/>
        <v>0</v>
      </c>
      <c r="JR88" s="1460">
        <f t="shared" si="743"/>
        <v>0</v>
      </c>
      <c r="JS88" s="1460">
        <f t="shared" si="744"/>
        <v>0</v>
      </c>
      <c r="JT88" s="1460">
        <f t="shared" si="745"/>
        <v>0</v>
      </c>
      <c r="JU88" s="1460">
        <f t="shared" si="746"/>
        <v>0</v>
      </c>
      <c r="JV88" s="1460">
        <f t="shared" si="747"/>
        <v>0</v>
      </c>
      <c r="JW88" s="1460">
        <f t="shared" si="748"/>
        <v>0</v>
      </c>
      <c r="JX88" s="1460">
        <f t="shared" si="749"/>
        <v>0</v>
      </c>
      <c r="JY88" s="1460">
        <f t="shared" si="750"/>
        <v>0</v>
      </c>
      <c r="JZ88" s="1460">
        <f t="shared" si="751"/>
        <v>0</v>
      </c>
      <c r="KA88" s="1460">
        <f t="shared" si="752"/>
        <v>0</v>
      </c>
      <c r="KB88" s="1460">
        <f t="shared" si="753"/>
        <v>0</v>
      </c>
      <c r="KC88" s="1460">
        <f t="shared" si="754"/>
        <v>0</v>
      </c>
      <c r="KD88" s="1460">
        <f t="shared" si="755"/>
        <v>0</v>
      </c>
      <c r="KE88" s="1460">
        <f t="shared" si="756"/>
        <v>0</v>
      </c>
      <c r="KF88" s="1460">
        <f t="shared" si="757"/>
        <v>0</v>
      </c>
      <c r="KG88" s="1460">
        <f t="shared" si="758"/>
        <v>0</v>
      </c>
      <c r="KH88" s="1460">
        <f t="shared" si="759"/>
        <v>0</v>
      </c>
      <c r="KI88" s="1460">
        <f t="shared" si="760"/>
        <v>0</v>
      </c>
      <c r="KJ88" s="1460">
        <f t="shared" si="761"/>
        <v>0</v>
      </c>
      <c r="KK88" s="1460">
        <f t="shared" si="762"/>
        <v>0</v>
      </c>
      <c r="KL88" s="1460">
        <f t="shared" si="763"/>
        <v>0</v>
      </c>
      <c r="KM88" s="1460">
        <f t="shared" si="764"/>
        <v>0</v>
      </c>
      <c r="KN88" s="1460">
        <f t="shared" si="765"/>
        <v>0</v>
      </c>
      <c r="KO88" s="1460">
        <f t="shared" si="766"/>
        <v>0</v>
      </c>
      <c r="KP88" s="1460">
        <f t="shared" si="767"/>
        <v>0</v>
      </c>
      <c r="KQ88" s="1460">
        <f t="shared" si="768"/>
        <v>0</v>
      </c>
      <c r="KR88" s="1460">
        <f t="shared" si="769"/>
        <v>0</v>
      </c>
      <c r="KS88" s="1460">
        <f t="shared" si="770"/>
        <v>0</v>
      </c>
      <c r="KT88" s="1460">
        <f t="shared" si="771"/>
        <v>0</v>
      </c>
      <c r="KU88" s="1460">
        <f t="shared" si="772"/>
        <v>0</v>
      </c>
      <c r="KV88" s="1460">
        <f t="shared" si="773"/>
        <v>0</v>
      </c>
      <c r="KW88" s="1460">
        <f t="shared" si="774"/>
        <v>0</v>
      </c>
      <c r="KX88" s="1460">
        <f t="shared" si="775"/>
        <v>0</v>
      </c>
      <c r="KY88" s="1460">
        <f t="shared" si="776"/>
        <v>0</v>
      </c>
      <c r="KZ88" s="1460">
        <f t="shared" si="777"/>
        <v>0</v>
      </c>
      <c r="LA88" s="1460">
        <f t="shared" si="778"/>
        <v>0</v>
      </c>
      <c r="LB88" s="1460">
        <f t="shared" si="779"/>
        <v>0</v>
      </c>
      <c r="LC88" s="1460">
        <f t="shared" si="780"/>
        <v>0</v>
      </c>
      <c r="LD88" s="1460">
        <f t="shared" si="781"/>
        <v>0</v>
      </c>
      <c r="LE88" s="1460">
        <f t="shared" si="782"/>
        <v>0</v>
      </c>
      <c r="LF88" s="1460">
        <f t="shared" si="783"/>
        <v>0</v>
      </c>
      <c r="LG88" s="1460">
        <f t="shared" si="784"/>
        <v>0</v>
      </c>
      <c r="LH88" s="1460">
        <f t="shared" si="785"/>
        <v>0</v>
      </c>
      <c r="LI88" s="1460">
        <f t="shared" si="786"/>
        <v>0</v>
      </c>
      <c r="LJ88" s="1460">
        <f t="shared" si="787"/>
        <v>0</v>
      </c>
      <c r="LK88" s="1460">
        <f t="shared" si="788"/>
        <v>0</v>
      </c>
      <c r="LL88" s="1460">
        <f t="shared" si="789"/>
        <v>0</v>
      </c>
      <c r="LM88" s="1460">
        <f t="shared" si="790"/>
        <v>0</v>
      </c>
      <c r="LN88" s="1460">
        <f t="shared" si="791"/>
        <v>0</v>
      </c>
      <c r="LO88" s="1460">
        <f t="shared" si="792"/>
        <v>0</v>
      </c>
      <c r="LP88" s="1460">
        <f t="shared" si="793"/>
        <v>0</v>
      </c>
      <c r="LQ88" s="1460">
        <f t="shared" si="794"/>
        <v>0</v>
      </c>
      <c r="LR88" s="1460">
        <f t="shared" si="795"/>
        <v>0</v>
      </c>
      <c r="LS88" s="1460">
        <f t="shared" si="796"/>
        <v>0</v>
      </c>
      <c r="LW88" s="1467">
        <f t="shared" si="797"/>
        <v>0</v>
      </c>
      <c r="LX88" s="1467">
        <f t="shared" si="798"/>
        <v>0</v>
      </c>
      <c r="LY88" s="1467">
        <f t="shared" si="799"/>
        <v>0</v>
      </c>
      <c r="LZ88" s="1467">
        <f t="shared" si="800"/>
        <v>0</v>
      </c>
      <c r="MA88" s="1506"/>
      <c r="MB88" s="1460">
        <f t="shared" si="801"/>
        <v>0</v>
      </c>
      <c r="MC88" s="1460">
        <f t="shared" si="859"/>
        <v>0</v>
      </c>
      <c r="MD88" s="1460">
        <f t="shared" si="859"/>
        <v>0</v>
      </c>
      <c r="ME88" s="1460">
        <f t="shared" si="859"/>
        <v>0</v>
      </c>
      <c r="MF88" s="1460">
        <f t="shared" si="859"/>
        <v>0</v>
      </c>
      <c r="MG88" s="1460">
        <f t="shared" si="859"/>
        <v>0</v>
      </c>
      <c r="MH88" s="1460">
        <f t="shared" si="859"/>
        <v>0</v>
      </c>
      <c r="MI88" s="1460">
        <f t="shared" si="859"/>
        <v>0</v>
      </c>
      <c r="MJ88" s="1460">
        <f t="shared" si="859"/>
        <v>0</v>
      </c>
      <c r="MK88" s="1460">
        <f t="shared" si="859"/>
        <v>0</v>
      </c>
      <c r="ML88" s="1460">
        <f t="shared" si="859"/>
        <v>0</v>
      </c>
      <c r="MM88" s="1460">
        <f t="shared" si="859"/>
        <v>0</v>
      </c>
      <c r="MN88" s="1460">
        <f t="shared" si="859"/>
        <v>0</v>
      </c>
      <c r="MO88" s="1460">
        <f t="shared" si="859"/>
        <v>0</v>
      </c>
      <c r="MP88" s="1460">
        <f t="shared" si="859"/>
        <v>0</v>
      </c>
      <c r="MQ88" s="1460">
        <f t="shared" si="859"/>
        <v>0</v>
      </c>
      <c r="MR88" s="1460">
        <f t="shared" si="859"/>
        <v>0</v>
      </c>
      <c r="MS88" s="1460">
        <f t="shared" si="865"/>
        <v>0</v>
      </c>
      <c r="MT88" s="1460">
        <f t="shared" si="865"/>
        <v>0</v>
      </c>
      <c r="MU88" s="1460">
        <f t="shared" si="865"/>
        <v>0</v>
      </c>
      <c r="MV88" s="1460">
        <f t="shared" si="865"/>
        <v>0</v>
      </c>
      <c r="MW88" s="1460">
        <f t="shared" si="865"/>
        <v>0</v>
      </c>
      <c r="MX88" s="1460">
        <f t="shared" si="865"/>
        <v>0</v>
      </c>
      <c r="MY88" s="1460">
        <f t="shared" si="865"/>
        <v>0</v>
      </c>
      <c r="MZ88" s="1460">
        <f t="shared" si="865"/>
        <v>0</v>
      </c>
      <c r="NA88" s="1460">
        <f t="shared" si="865"/>
        <v>0</v>
      </c>
      <c r="NB88" s="1460">
        <f t="shared" si="865"/>
        <v>0</v>
      </c>
      <c r="NC88" s="1460">
        <f t="shared" si="865"/>
        <v>0</v>
      </c>
      <c r="ND88" s="1460">
        <f t="shared" si="865"/>
        <v>0</v>
      </c>
      <c r="NE88" s="1460">
        <f t="shared" si="865"/>
        <v>0</v>
      </c>
      <c r="NF88" s="1460">
        <f t="shared" si="865"/>
        <v>0</v>
      </c>
      <c r="NG88" s="1460">
        <f t="shared" si="865"/>
        <v>0</v>
      </c>
      <c r="NH88" s="1460">
        <f t="shared" si="865"/>
        <v>0</v>
      </c>
      <c r="NI88" s="1460">
        <f t="shared" si="866"/>
        <v>0</v>
      </c>
      <c r="NJ88" s="1460">
        <f t="shared" si="866"/>
        <v>0</v>
      </c>
      <c r="NK88" s="1460">
        <f t="shared" si="866"/>
        <v>0</v>
      </c>
      <c r="NL88" s="1460">
        <f t="shared" si="866"/>
        <v>0</v>
      </c>
      <c r="NM88" s="1460">
        <f t="shared" si="866"/>
        <v>0</v>
      </c>
      <c r="NN88" s="1460">
        <f t="shared" si="866"/>
        <v>0</v>
      </c>
      <c r="NO88" s="1460">
        <f t="shared" si="866"/>
        <v>0</v>
      </c>
      <c r="NP88" s="1460">
        <f t="shared" si="866"/>
        <v>0</v>
      </c>
      <c r="NQ88" s="1460">
        <f t="shared" si="866"/>
        <v>0</v>
      </c>
      <c r="NR88" s="1460">
        <f t="shared" si="866"/>
        <v>0</v>
      </c>
      <c r="NS88" s="1460">
        <f t="shared" si="866"/>
        <v>0</v>
      </c>
      <c r="NT88" s="1460">
        <f t="shared" si="866"/>
        <v>0</v>
      </c>
      <c r="NU88" s="1460">
        <f t="shared" si="866"/>
        <v>0</v>
      </c>
      <c r="NV88" s="1460">
        <f t="shared" si="866"/>
        <v>0</v>
      </c>
      <c r="NW88" s="1460">
        <f t="shared" si="866"/>
        <v>0</v>
      </c>
      <c r="NX88" s="1460">
        <f t="shared" si="866"/>
        <v>0</v>
      </c>
      <c r="NY88" s="1460">
        <f t="shared" si="867"/>
        <v>0</v>
      </c>
      <c r="NZ88" s="1460">
        <f t="shared" si="867"/>
        <v>0</v>
      </c>
      <c r="OA88" s="1460">
        <f t="shared" si="867"/>
        <v>0</v>
      </c>
      <c r="OB88" s="1460">
        <f t="shared" si="867"/>
        <v>0</v>
      </c>
      <c r="OC88" s="1460">
        <f t="shared" si="867"/>
        <v>0</v>
      </c>
      <c r="OD88" s="1460">
        <f t="shared" si="867"/>
        <v>0</v>
      </c>
      <c r="OE88" s="1460">
        <f t="shared" si="867"/>
        <v>0</v>
      </c>
      <c r="OF88" s="1460">
        <f t="shared" si="867"/>
        <v>0</v>
      </c>
      <c r="OG88" s="1460">
        <f t="shared" si="867"/>
        <v>0</v>
      </c>
      <c r="OH88" s="1460">
        <f t="shared" si="867"/>
        <v>0</v>
      </c>
      <c r="OI88" s="1460">
        <f t="shared" si="867"/>
        <v>0</v>
      </c>
      <c r="OJ88" s="1460">
        <f t="shared" si="867"/>
        <v>0</v>
      </c>
      <c r="OK88" s="1460">
        <f t="shared" si="867"/>
        <v>0</v>
      </c>
      <c r="OL88" s="1460">
        <f t="shared" si="867"/>
        <v>0</v>
      </c>
      <c r="OM88" s="1460">
        <f t="shared" si="867"/>
        <v>0</v>
      </c>
      <c r="ON88" s="1460">
        <f t="shared" si="867"/>
        <v>0</v>
      </c>
      <c r="OO88" s="1460">
        <f t="shared" si="813"/>
        <v>0</v>
      </c>
      <c r="OP88" s="1460">
        <f t="shared" si="861"/>
        <v>0</v>
      </c>
      <c r="OQ88" s="1460">
        <f t="shared" si="861"/>
        <v>0</v>
      </c>
      <c r="OR88" s="1460">
        <f t="shared" si="861"/>
        <v>0</v>
      </c>
      <c r="OS88" s="1460">
        <f t="shared" si="861"/>
        <v>0</v>
      </c>
      <c r="OT88" s="1460">
        <f t="shared" si="861"/>
        <v>0</v>
      </c>
      <c r="OU88" s="1460">
        <f t="shared" si="861"/>
        <v>0</v>
      </c>
      <c r="OV88" s="1460">
        <f t="shared" si="861"/>
        <v>0</v>
      </c>
      <c r="OW88" s="1460">
        <f t="shared" si="861"/>
        <v>0</v>
      </c>
      <c r="OX88" s="1460">
        <f t="shared" si="861"/>
        <v>0</v>
      </c>
      <c r="OY88" s="1460">
        <f t="shared" si="861"/>
        <v>0</v>
      </c>
      <c r="OZ88" s="1460">
        <f t="shared" si="861"/>
        <v>0</v>
      </c>
      <c r="PA88" s="1460">
        <f t="shared" si="861"/>
        <v>0</v>
      </c>
      <c r="PB88" s="1460">
        <f t="shared" si="861"/>
        <v>0</v>
      </c>
      <c r="PC88" s="1460">
        <f t="shared" si="861"/>
        <v>0</v>
      </c>
      <c r="PD88" s="1460">
        <f t="shared" si="861"/>
        <v>0</v>
      </c>
      <c r="PE88" s="1460">
        <f t="shared" si="861"/>
        <v>0</v>
      </c>
      <c r="PF88" s="1460">
        <f t="shared" si="862"/>
        <v>0</v>
      </c>
      <c r="PG88" s="1460">
        <f t="shared" si="862"/>
        <v>0</v>
      </c>
      <c r="PH88" s="1460">
        <f t="shared" si="862"/>
        <v>0</v>
      </c>
      <c r="PI88" s="1460">
        <f t="shared" si="862"/>
        <v>0</v>
      </c>
      <c r="PJ88" s="1460">
        <f t="shared" si="862"/>
        <v>0</v>
      </c>
      <c r="PK88" s="1460">
        <f t="shared" si="862"/>
        <v>0</v>
      </c>
      <c r="PL88" s="1460">
        <f t="shared" si="862"/>
        <v>0</v>
      </c>
      <c r="PM88" s="1460">
        <f t="shared" si="862"/>
        <v>0</v>
      </c>
      <c r="PN88" s="1460">
        <f t="shared" si="862"/>
        <v>0</v>
      </c>
      <c r="PO88" s="1460">
        <f t="shared" si="862"/>
        <v>0</v>
      </c>
      <c r="PP88" s="1460">
        <f t="shared" si="862"/>
        <v>0</v>
      </c>
      <c r="PQ88" s="1460">
        <f t="shared" si="862"/>
        <v>0</v>
      </c>
      <c r="PR88" s="1460">
        <f t="shared" si="862"/>
        <v>0</v>
      </c>
      <c r="PS88" s="1460">
        <f t="shared" si="862"/>
        <v>0</v>
      </c>
      <c r="PT88" s="1460">
        <f t="shared" si="862"/>
        <v>0</v>
      </c>
      <c r="PU88" s="1460">
        <f t="shared" si="862"/>
        <v>0</v>
      </c>
      <c r="PV88" s="1460">
        <f t="shared" si="863"/>
        <v>0</v>
      </c>
      <c r="PW88" s="1460">
        <f t="shared" si="863"/>
        <v>0</v>
      </c>
      <c r="PX88" s="1460">
        <f t="shared" si="863"/>
        <v>0</v>
      </c>
      <c r="PY88" s="1460">
        <f t="shared" si="863"/>
        <v>0</v>
      </c>
      <c r="PZ88" s="1460">
        <f t="shared" si="863"/>
        <v>0</v>
      </c>
      <c r="QA88" s="1460">
        <f t="shared" si="863"/>
        <v>0</v>
      </c>
      <c r="QB88" s="1460">
        <f t="shared" si="863"/>
        <v>0</v>
      </c>
      <c r="QC88" s="1460">
        <f t="shared" si="863"/>
        <v>0</v>
      </c>
      <c r="QD88" s="1460">
        <f t="shared" si="863"/>
        <v>0</v>
      </c>
      <c r="QE88" s="1460">
        <f t="shared" si="863"/>
        <v>0</v>
      </c>
      <c r="QF88" s="1460">
        <f t="shared" si="863"/>
        <v>0</v>
      </c>
      <c r="QG88" s="1460">
        <f t="shared" si="863"/>
        <v>0</v>
      </c>
      <c r="QH88" s="1460">
        <f t="shared" si="863"/>
        <v>0</v>
      </c>
      <c r="QI88" s="1460">
        <f t="shared" si="863"/>
        <v>0</v>
      </c>
      <c r="QJ88" s="1460">
        <f t="shared" si="863"/>
        <v>0</v>
      </c>
      <c r="QK88" s="1460">
        <f t="shared" si="863"/>
        <v>0</v>
      </c>
      <c r="QL88" s="1460">
        <f t="shared" si="856"/>
        <v>0</v>
      </c>
      <c r="QM88" s="1460">
        <f t="shared" si="856"/>
        <v>0</v>
      </c>
      <c r="QN88" s="1460">
        <f t="shared" si="856"/>
        <v>0</v>
      </c>
      <c r="QO88" s="1460">
        <f t="shared" si="856"/>
        <v>0</v>
      </c>
      <c r="QP88" s="1460">
        <f t="shared" si="856"/>
        <v>0</v>
      </c>
      <c r="QQ88" s="1460">
        <f t="shared" si="856"/>
        <v>0</v>
      </c>
    </row>
    <row r="89" spans="1:459" s="1466" customFormat="1" ht="22.5" customHeight="1">
      <c r="A89" s="1468"/>
      <c r="B89" s="1469"/>
      <c r="C89" s="1469"/>
      <c r="D89" s="1470"/>
      <c r="E89" s="1471"/>
      <c r="F89" s="1472"/>
      <c r="G89" s="1472"/>
      <c r="H89" s="1473">
        <f t="shared" si="639"/>
        <v>0</v>
      </c>
      <c r="I89" s="1474">
        <v>0</v>
      </c>
      <c r="J89" s="1475">
        <f t="shared" si="437"/>
        <v>0</v>
      </c>
      <c r="K89" s="1476">
        <v>0</v>
      </c>
      <c r="L89" s="1477">
        <f t="shared" si="640"/>
        <v>0</v>
      </c>
      <c r="M89" s="1477">
        <f t="shared" si="641"/>
        <v>0</v>
      </c>
      <c r="N89" s="1478"/>
      <c r="O89" s="1479">
        <v>0</v>
      </c>
      <c r="P89" s="1480">
        <v>0</v>
      </c>
      <c r="Q89" s="1828">
        <v>0</v>
      </c>
      <c r="R89" s="1831">
        <f t="shared" si="642"/>
        <v>0</v>
      </c>
      <c r="S89" s="1481">
        <f>IF(AND(SUM(O89:Q89)=0,N89="NNN"),MIN('Operating History and Pro Forma'!$M$33,'Operating History and Pro Forma'!$T$15)*D89,SUM(O89:Q89)*D89)</f>
        <v>0</v>
      </c>
      <c r="T89" s="1482">
        <f t="shared" si="643"/>
        <v>0</v>
      </c>
      <c r="U89" s="1483">
        <f t="shared" si="644"/>
        <v>0</v>
      </c>
      <c r="V89" s="1480"/>
      <c r="W89" s="1514"/>
      <c r="X89" s="1486" t="str">
        <f t="shared" si="645"/>
        <v/>
      </c>
      <c r="Y89" s="1487">
        <f t="shared" si="646"/>
        <v>0</v>
      </c>
      <c r="Z89" s="1488"/>
      <c r="AA89" s="1488"/>
      <c r="AB89" s="1488"/>
      <c r="AC89" s="1488"/>
      <c r="AD89" s="1489">
        <f t="shared" si="647"/>
        <v>0</v>
      </c>
      <c r="AE89" s="1490" t="str">
        <f t="shared" si="648"/>
        <v/>
      </c>
      <c r="AF89" s="1491">
        <f t="shared" si="649"/>
        <v>0</v>
      </c>
      <c r="AG89" s="1492">
        <f t="shared" si="650"/>
        <v>0</v>
      </c>
      <c r="AH89" s="1493">
        <f t="shared" si="853"/>
        <v>0</v>
      </c>
      <c r="AI89" s="1493">
        <f t="shared" si="853"/>
        <v>0</v>
      </c>
      <c r="AJ89" s="1494">
        <f t="shared" si="853"/>
        <v>0</v>
      </c>
      <c r="AK89" s="1494">
        <f t="shared" si="853"/>
        <v>0</v>
      </c>
      <c r="AL89" s="1495">
        <f t="shared" si="853"/>
        <v>0</v>
      </c>
      <c r="AM89" s="1496">
        <f t="shared" si="853"/>
        <v>0</v>
      </c>
      <c r="AN89" s="1497">
        <f t="shared" si="399"/>
        <v>0</v>
      </c>
      <c r="AO89" s="1498">
        <f t="shared" si="860"/>
        <v>0</v>
      </c>
      <c r="AP89" s="1499">
        <f t="shared" si="651"/>
        <v>0</v>
      </c>
      <c r="AQ89" s="1500">
        <f t="shared" si="652"/>
        <v>0</v>
      </c>
      <c r="AR89" s="1501">
        <f t="shared" si="653"/>
        <v>0</v>
      </c>
      <c r="AS89" s="1498">
        <f t="shared" si="857"/>
        <v>0</v>
      </c>
      <c r="AT89" s="1501">
        <f t="shared" si="654"/>
        <v>0</v>
      </c>
      <c r="AU89" s="1498">
        <f t="shared" si="655"/>
        <v>1</v>
      </c>
      <c r="AV89" s="1498">
        <f t="shared" si="656"/>
        <v>2</v>
      </c>
      <c r="AW89" s="1499">
        <f t="shared" si="657"/>
        <v>0</v>
      </c>
      <c r="AX89" s="1502">
        <f t="shared" si="658"/>
        <v>0</v>
      </c>
      <c r="AY89" s="1503">
        <f t="shared" si="659"/>
        <v>0</v>
      </c>
      <c r="AZ89" s="1498">
        <f t="shared" si="660"/>
        <v>2</v>
      </c>
      <c r="BA89" s="1498">
        <f t="shared" si="661"/>
        <v>3</v>
      </c>
      <c r="BB89" s="1499">
        <f t="shared" si="662"/>
        <v>0</v>
      </c>
      <c r="BC89" s="1502">
        <f t="shared" si="663"/>
        <v>0</v>
      </c>
      <c r="BD89" s="1503">
        <f t="shared" si="664"/>
        <v>0</v>
      </c>
      <c r="BE89" s="1498">
        <f t="shared" si="665"/>
        <v>3</v>
      </c>
      <c r="BF89" s="1498">
        <f t="shared" si="666"/>
        <v>4</v>
      </c>
      <c r="BG89" s="1499">
        <f t="shared" si="667"/>
        <v>0</v>
      </c>
      <c r="BH89" s="1502">
        <f t="shared" si="668"/>
        <v>0</v>
      </c>
      <c r="BI89" s="1502">
        <f t="shared" si="669"/>
        <v>0</v>
      </c>
      <c r="BJ89" s="1504">
        <f t="shared" si="670"/>
        <v>1900</v>
      </c>
      <c r="BK89" s="1505" t="str">
        <f t="shared" si="671"/>
        <v/>
      </c>
      <c r="BL89" s="1506"/>
      <c r="BM89" s="1507">
        <f t="shared" si="672"/>
        <v>0</v>
      </c>
      <c r="BN89" s="1508">
        <f t="shared" si="858"/>
        <v>0</v>
      </c>
      <c r="BO89" s="1508">
        <f t="shared" si="858"/>
        <v>0</v>
      </c>
      <c r="BP89" s="1508">
        <f t="shared" si="858"/>
        <v>0</v>
      </c>
      <c r="BQ89" s="1508">
        <f t="shared" si="858"/>
        <v>0</v>
      </c>
      <c r="BR89" s="1508">
        <f t="shared" si="858"/>
        <v>0</v>
      </c>
      <c r="BS89" s="1508">
        <f t="shared" si="858"/>
        <v>0</v>
      </c>
      <c r="BT89" s="1508">
        <f t="shared" si="858"/>
        <v>0</v>
      </c>
      <c r="BU89" s="1508">
        <f t="shared" si="858"/>
        <v>0</v>
      </c>
      <c r="BV89" s="1508">
        <f t="shared" si="858"/>
        <v>0</v>
      </c>
      <c r="BW89" s="1508">
        <f t="shared" si="858"/>
        <v>0</v>
      </c>
      <c r="BX89" s="1508">
        <f t="shared" si="858"/>
        <v>0</v>
      </c>
      <c r="BY89" s="1507">
        <f t="shared" si="858"/>
        <v>0</v>
      </c>
      <c r="BZ89" s="1508">
        <f t="shared" si="858"/>
        <v>0</v>
      </c>
      <c r="CA89" s="1508">
        <f t="shared" si="858"/>
        <v>0</v>
      </c>
      <c r="CB89" s="1508">
        <f t="shared" si="858"/>
        <v>0</v>
      </c>
      <c r="CC89" s="1508">
        <f t="shared" si="858"/>
        <v>0</v>
      </c>
      <c r="CD89" s="1508">
        <f t="shared" si="868"/>
        <v>0</v>
      </c>
      <c r="CE89" s="1508">
        <f t="shared" si="868"/>
        <v>0</v>
      </c>
      <c r="CF89" s="1508">
        <f t="shared" si="868"/>
        <v>0</v>
      </c>
      <c r="CG89" s="1508">
        <f t="shared" si="868"/>
        <v>0</v>
      </c>
      <c r="CH89" s="1508">
        <f t="shared" si="868"/>
        <v>0</v>
      </c>
      <c r="CI89" s="1508">
        <f t="shared" si="868"/>
        <v>0</v>
      </c>
      <c r="CJ89" s="1509">
        <f t="shared" si="868"/>
        <v>0</v>
      </c>
      <c r="CK89" s="1507">
        <f t="shared" si="868"/>
        <v>0</v>
      </c>
      <c r="CL89" s="1508">
        <f t="shared" si="868"/>
        <v>0</v>
      </c>
      <c r="CM89" s="1508">
        <f t="shared" si="868"/>
        <v>0</v>
      </c>
      <c r="CN89" s="1508">
        <f t="shared" si="868"/>
        <v>0</v>
      </c>
      <c r="CO89" s="1508">
        <f t="shared" si="868"/>
        <v>0</v>
      </c>
      <c r="CP89" s="1508">
        <f t="shared" si="868"/>
        <v>0</v>
      </c>
      <c r="CQ89" s="1508">
        <f t="shared" si="868"/>
        <v>0</v>
      </c>
      <c r="CR89" s="1508">
        <f t="shared" si="868"/>
        <v>0</v>
      </c>
      <c r="CS89" s="1508">
        <f t="shared" si="868"/>
        <v>0</v>
      </c>
      <c r="CT89" s="1508">
        <f t="shared" si="869"/>
        <v>0</v>
      </c>
      <c r="CU89" s="1508">
        <f t="shared" si="869"/>
        <v>0</v>
      </c>
      <c r="CV89" s="1509">
        <f t="shared" si="869"/>
        <v>0</v>
      </c>
      <c r="CW89" s="1508">
        <f t="shared" si="869"/>
        <v>0</v>
      </c>
      <c r="CX89" s="1508">
        <f t="shared" si="869"/>
        <v>0</v>
      </c>
      <c r="CY89" s="1508">
        <f t="shared" si="869"/>
        <v>0</v>
      </c>
      <c r="CZ89" s="1508">
        <f t="shared" si="869"/>
        <v>0</v>
      </c>
      <c r="DA89" s="1508">
        <f t="shared" si="869"/>
        <v>0</v>
      </c>
      <c r="DB89" s="1508">
        <f t="shared" si="869"/>
        <v>0</v>
      </c>
      <c r="DC89" s="1508">
        <f t="shared" si="869"/>
        <v>0</v>
      </c>
      <c r="DD89" s="1508">
        <f t="shared" si="869"/>
        <v>0</v>
      </c>
      <c r="DE89" s="1508">
        <f t="shared" si="869"/>
        <v>0</v>
      </c>
      <c r="DF89" s="1508">
        <f t="shared" si="869"/>
        <v>0</v>
      </c>
      <c r="DG89" s="1508">
        <f t="shared" si="869"/>
        <v>0</v>
      </c>
      <c r="DH89" s="1509">
        <f t="shared" si="869"/>
        <v>0</v>
      </c>
      <c r="DI89" s="1508">
        <f t="shared" si="869"/>
        <v>0</v>
      </c>
      <c r="DJ89" s="1508">
        <f t="shared" si="870"/>
        <v>0</v>
      </c>
      <c r="DK89" s="1508">
        <f t="shared" si="870"/>
        <v>0</v>
      </c>
      <c r="DL89" s="1508">
        <f t="shared" si="870"/>
        <v>0</v>
      </c>
      <c r="DM89" s="1508">
        <f t="shared" si="870"/>
        <v>0</v>
      </c>
      <c r="DN89" s="1508">
        <f t="shared" si="870"/>
        <v>0</v>
      </c>
      <c r="DO89" s="1508">
        <f t="shared" si="870"/>
        <v>0</v>
      </c>
      <c r="DP89" s="1508">
        <f t="shared" si="870"/>
        <v>0</v>
      </c>
      <c r="DQ89" s="1508">
        <f t="shared" si="870"/>
        <v>0</v>
      </c>
      <c r="DR89" s="1508">
        <f t="shared" si="870"/>
        <v>0</v>
      </c>
      <c r="DS89" s="1508">
        <f t="shared" si="870"/>
        <v>0</v>
      </c>
      <c r="DT89" s="1509">
        <f t="shared" si="870"/>
        <v>0</v>
      </c>
      <c r="DU89" s="1507">
        <f t="shared" si="870"/>
        <v>0</v>
      </c>
      <c r="DV89" s="1508">
        <f t="shared" si="870"/>
        <v>0</v>
      </c>
      <c r="DW89" s="1508">
        <f t="shared" si="870"/>
        <v>0</v>
      </c>
      <c r="DX89" s="1508">
        <f t="shared" si="870"/>
        <v>0</v>
      </c>
      <c r="DY89" s="1508">
        <f t="shared" si="870"/>
        <v>0</v>
      </c>
      <c r="DZ89" s="1508">
        <f t="shared" si="871"/>
        <v>0</v>
      </c>
      <c r="EA89" s="1508">
        <f t="shared" si="871"/>
        <v>0</v>
      </c>
      <c r="EB89" s="1508">
        <f t="shared" si="871"/>
        <v>0</v>
      </c>
      <c r="EC89" s="1508">
        <f t="shared" si="871"/>
        <v>0</v>
      </c>
      <c r="ED89" s="1508">
        <f t="shared" si="871"/>
        <v>0</v>
      </c>
      <c r="EE89" s="1508">
        <f t="shared" si="871"/>
        <v>0</v>
      </c>
      <c r="EF89" s="1508">
        <f t="shared" si="871"/>
        <v>0</v>
      </c>
      <c r="EG89" s="1507">
        <f t="shared" si="871"/>
        <v>0</v>
      </c>
      <c r="EH89" s="1508">
        <f t="shared" si="871"/>
        <v>0</v>
      </c>
      <c r="EI89" s="1508">
        <f t="shared" si="871"/>
        <v>0</v>
      </c>
      <c r="EJ89" s="1508">
        <f t="shared" si="871"/>
        <v>0</v>
      </c>
      <c r="EK89" s="1508">
        <f t="shared" si="871"/>
        <v>0</v>
      </c>
      <c r="EL89" s="1508">
        <f t="shared" si="871"/>
        <v>0</v>
      </c>
      <c r="EM89" s="1508">
        <f t="shared" si="871"/>
        <v>0</v>
      </c>
      <c r="EN89" s="1508">
        <f t="shared" si="871"/>
        <v>0</v>
      </c>
      <c r="EO89" s="1508">
        <f t="shared" si="871"/>
        <v>0</v>
      </c>
      <c r="EP89" s="1508">
        <f t="shared" si="872"/>
        <v>0</v>
      </c>
      <c r="EQ89" s="1508">
        <f t="shared" si="872"/>
        <v>0</v>
      </c>
      <c r="ER89" s="1509">
        <f t="shared" si="872"/>
        <v>0</v>
      </c>
      <c r="ES89" s="1507">
        <f t="shared" si="872"/>
        <v>0</v>
      </c>
      <c r="ET89" s="1508">
        <f t="shared" si="872"/>
        <v>0</v>
      </c>
      <c r="EU89" s="1508">
        <f t="shared" si="872"/>
        <v>0</v>
      </c>
      <c r="EV89" s="1508">
        <f t="shared" si="872"/>
        <v>0</v>
      </c>
      <c r="EW89" s="1508">
        <f t="shared" si="872"/>
        <v>0</v>
      </c>
      <c r="EX89" s="1508">
        <f t="shared" si="872"/>
        <v>0</v>
      </c>
      <c r="EY89" s="1508">
        <f t="shared" si="872"/>
        <v>0</v>
      </c>
      <c r="EZ89" s="1508">
        <f t="shared" si="872"/>
        <v>0</v>
      </c>
      <c r="FA89" s="1508">
        <f t="shared" si="872"/>
        <v>0</v>
      </c>
      <c r="FB89" s="1508">
        <f t="shared" si="872"/>
        <v>0</v>
      </c>
      <c r="FC89" s="1508">
        <f t="shared" si="872"/>
        <v>0</v>
      </c>
      <c r="FD89" s="1509">
        <f t="shared" si="872"/>
        <v>0</v>
      </c>
      <c r="FE89" s="1508">
        <f t="shared" si="872"/>
        <v>0</v>
      </c>
      <c r="FF89" s="1508">
        <f t="shared" si="821"/>
        <v>0</v>
      </c>
      <c r="FG89" s="1508">
        <f t="shared" si="854"/>
        <v>0</v>
      </c>
      <c r="FH89" s="1508">
        <f t="shared" si="854"/>
        <v>0</v>
      </c>
      <c r="FI89" s="1508">
        <f t="shared" si="854"/>
        <v>0</v>
      </c>
      <c r="FJ89" s="1508">
        <f t="shared" si="854"/>
        <v>0</v>
      </c>
      <c r="FK89" s="1508">
        <f t="shared" si="854"/>
        <v>0</v>
      </c>
      <c r="FL89" s="1508">
        <f t="shared" si="854"/>
        <v>0</v>
      </c>
      <c r="FM89" s="1508">
        <f t="shared" si="854"/>
        <v>0</v>
      </c>
      <c r="FN89" s="1508">
        <f t="shared" si="854"/>
        <v>0</v>
      </c>
      <c r="FO89" s="1508">
        <f t="shared" si="854"/>
        <v>0</v>
      </c>
      <c r="FP89" s="1509">
        <f t="shared" si="854"/>
        <v>0</v>
      </c>
      <c r="FQ89" s="1508">
        <f t="shared" si="854"/>
        <v>0</v>
      </c>
      <c r="FR89" s="1508">
        <f t="shared" si="854"/>
        <v>0</v>
      </c>
      <c r="FS89" s="1508">
        <f t="shared" ref="FG89:FV105" si="873">IF(FS$12&lt;$AO89,0,IF(FS$12&lt;=$AU89,IF(FS$12&lt;$AS89,$L89,$AT89),IF(OR(AND(FS$12&lt;$BF89,FS$12&gt;=$BE89),AND(FS$12&lt;$BA89,FS$12&gt;=$AZ89),AND(FS$12&lt;$AV89,FS$12&gt;=$AU89)),0,IF(FS$12&gt;=$BF89,$BG89*$D89/12,IF(FS$12&gt;=$BA89,$BB89*$D89/12,IF(FS$12&gt;=$AV89,$AW89*$D89/12))))))</f>
        <v>0</v>
      </c>
      <c r="FT89" s="1508">
        <f t="shared" si="873"/>
        <v>0</v>
      </c>
      <c r="FU89" s="1508">
        <f t="shared" si="873"/>
        <v>0</v>
      </c>
      <c r="FV89" s="1508">
        <f t="shared" si="873"/>
        <v>0</v>
      </c>
      <c r="FW89" s="1508">
        <f t="shared" si="855"/>
        <v>0</v>
      </c>
      <c r="FX89" s="1508">
        <f t="shared" si="855"/>
        <v>0</v>
      </c>
      <c r="FY89" s="1508">
        <f t="shared" si="855"/>
        <v>0</v>
      </c>
      <c r="FZ89" s="1508">
        <f t="shared" si="855"/>
        <v>0</v>
      </c>
      <c r="GA89" s="1508">
        <f t="shared" si="855"/>
        <v>0</v>
      </c>
      <c r="GB89" s="1509">
        <f t="shared" si="855"/>
        <v>0</v>
      </c>
      <c r="GC89" s="1506"/>
      <c r="GD89" s="1458">
        <f t="shared" si="673"/>
        <v>1</v>
      </c>
      <c r="GE89" s="1510">
        <f t="shared" si="841"/>
        <v>0</v>
      </c>
      <c r="GF89" s="1511">
        <f t="shared" si="841"/>
        <v>0</v>
      </c>
      <c r="GG89" s="1511">
        <f t="shared" si="841"/>
        <v>0</v>
      </c>
      <c r="GH89" s="1511">
        <f t="shared" si="841"/>
        <v>0</v>
      </c>
      <c r="GI89" s="1511">
        <f t="shared" si="841"/>
        <v>0</v>
      </c>
      <c r="GJ89" s="1511">
        <f t="shared" si="841"/>
        <v>0</v>
      </c>
      <c r="GK89" s="1511">
        <f t="shared" si="841"/>
        <v>0</v>
      </c>
      <c r="GL89" s="1511">
        <f t="shared" si="841"/>
        <v>0</v>
      </c>
      <c r="GM89" s="1511">
        <f t="shared" si="841"/>
        <v>0</v>
      </c>
      <c r="GN89" s="1512">
        <f t="shared" si="841"/>
        <v>0</v>
      </c>
      <c r="GO89" s="1513">
        <f t="shared" si="674"/>
        <v>0</v>
      </c>
      <c r="GP89" s="1506"/>
      <c r="GQ89" s="1510">
        <f t="shared" si="838"/>
        <v>0</v>
      </c>
      <c r="GR89" s="1511">
        <f t="shared" si="864"/>
        <v>0</v>
      </c>
      <c r="GS89" s="1511">
        <f t="shared" si="864"/>
        <v>0</v>
      </c>
      <c r="GT89" s="1511">
        <f t="shared" si="864"/>
        <v>0</v>
      </c>
      <c r="GU89" s="1511">
        <f t="shared" si="864"/>
        <v>0</v>
      </c>
      <c r="GV89" s="1511">
        <f t="shared" si="864"/>
        <v>0</v>
      </c>
      <c r="GW89" s="1511">
        <f t="shared" si="864"/>
        <v>0</v>
      </c>
      <c r="GX89" s="1511">
        <f t="shared" si="864"/>
        <v>0</v>
      </c>
      <c r="GY89" s="1511">
        <f t="shared" si="864"/>
        <v>0</v>
      </c>
      <c r="GZ89" s="1512">
        <f t="shared" si="864"/>
        <v>0</v>
      </c>
      <c r="HA89" s="1513">
        <f t="shared" si="675"/>
        <v>0</v>
      </c>
      <c r="HB89" s="1506">
        <f t="shared" si="676"/>
        <v>1</v>
      </c>
      <c r="HC89" s="1506"/>
      <c r="HD89" s="1508">
        <f t="shared" si="677"/>
        <v>0</v>
      </c>
      <c r="HE89" s="1460">
        <f t="shared" si="678"/>
        <v>0</v>
      </c>
      <c r="HF89" s="1460">
        <f t="shared" si="679"/>
        <v>0</v>
      </c>
      <c r="HG89" s="1460">
        <f t="shared" si="680"/>
        <v>0</v>
      </c>
      <c r="HH89" s="1460">
        <f t="shared" si="681"/>
        <v>0</v>
      </c>
      <c r="HI89" s="1460">
        <f t="shared" si="682"/>
        <v>0</v>
      </c>
      <c r="HJ89" s="1460">
        <f t="shared" si="683"/>
        <v>0</v>
      </c>
      <c r="HK89" s="1460">
        <f t="shared" si="684"/>
        <v>0</v>
      </c>
      <c r="HL89" s="1460">
        <f t="shared" si="685"/>
        <v>0</v>
      </c>
      <c r="HM89" s="1460">
        <f t="shared" si="686"/>
        <v>0</v>
      </c>
      <c r="HN89" s="1460">
        <f t="shared" si="687"/>
        <v>0</v>
      </c>
      <c r="HO89" s="1460">
        <f t="shared" si="688"/>
        <v>0</v>
      </c>
      <c r="HP89" s="1460">
        <f t="shared" si="689"/>
        <v>0</v>
      </c>
      <c r="HQ89" s="1460">
        <f t="shared" si="690"/>
        <v>0</v>
      </c>
      <c r="HR89" s="1460">
        <f t="shared" si="691"/>
        <v>0</v>
      </c>
      <c r="HS89" s="1460">
        <f t="shared" si="692"/>
        <v>0</v>
      </c>
      <c r="HT89" s="1460">
        <f t="shared" si="693"/>
        <v>0</v>
      </c>
      <c r="HU89" s="1460">
        <f t="shared" si="694"/>
        <v>0</v>
      </c>
      <c r="HV89" s="1460">
        <f t="shared" si="695"/>
        <v>0</v>
      </c>
      <c r="HW89" s="1460">
        <f t="shared" si="696"/>
        <v>0</v>
      </c>
      <c r="HX89" s="1460">
        <f t="shared" si="697"/>
        <v>0</v>
      </c>
      <c r="HY89" s="1460">
        <f t="shared" si="698"/>
        <v>0</v>
      </c>
      <c r="HZ89" s="1460">
        <f t="shared" si="699"/>
        <v>0</v>
      </c>
      <c r="IA89" s="1460">
        <f t="shared" si="700"/>
        <v>0</v>
      </c>
      <c r="IB89" s="1460">
        <f t="shared" si="701"/>
        <v>0</v>
      </c>
      <c r="IC89" s="1460">
        <f t="shared" si="702"/>
        <v>0</v>
      </c>
      <c r="ID89" s="1460">
        <f t="shared" si="703"/>
        <v>0</v>
      </c>
      <c r="IE89" s="1460">
        <f t="shared" si="704"/>
        <v>0</v>
      </c>
      <c r="IF89" s="1460">
        <f t="shared" si="705"/>
        <v>0</v>
      </c>
      <c r="IG89" s="1460">
        <f t="shared" si="706"/>
        <v>0</v>
      </c>
      <c r="IH89" s="1460">
        <f t="shared" si="707"/>
        <v>0</v>
      </c>
      <c r="II89" s="1460">
        <f t="shared" si="708"/>
        <v>0</v>
      </c>
      <c r="IJ89" s="1460">
        <f t="shared" si="709"/>
        <v>0</v>
      </c>
      <c r="IK89" s="1460">
        <f t="shared" si="710"/>
        <v>0</v>
      </c>
      <c r="IL89" s="1460">
        <f t="shared" si="711"/>
        <v>0</v>
      </c>
      <c r="IM89" s="1460">
        <f t="shared" si="712"/>
        <v>0</v>
      </c>
      <c r="IN89" s="1460">
        <f t="shared" si="713"/>
        <v>0</v>
      </c>
      <c r="IO89" s="1460">
        <f t="shared" si="714"/>
        <v>0</v>
      </c>
      <c r="IP89" s="1460">
        <f t="shared" si="715"/>
        <v>0</v>
      </c>
      <c r="IQ89" s="1460">
        <f t="shared" si="716"/>
        <v>0</v>
      </c>
      <c r="IR89" s="1460">
        <f t="shared" si="717"/>
        <v>0</v>
      </c>
      <c r="IS89" s="1460">
        <f t="shared" si="718"/>
        <v>0</v>
      </c>
      <c r="IT89" s="1460">
        <f t="shared" si="719"/>
        <v>0</v>
      </c>
      <c r="IU89" s="1460">
        <f t="shared" si="720"/>
        <v>0</v>
      </c>
      <c r="IV89" s="1460">
        <f t="shared" si="721"/>
        <v>0</v>
      </c>
      <c r="IW89" s="1460">
        <f t="shared" si="722"/>
        <v>0</v>
      </c>
      <c r="IX89" s="1460">
        <f t="shared" si="723"/>
        <v>0</v>
      </c>
      <c r="IY89" s="1460">
        <f t="shared" si="724"/>
        <v>0</v>
      </c>
      <c r="IZ89" s="1460">
        <f t="shared" si="725"/>
        <v>0</v>
      </c>
      <c r="JA89" s="1460">
        <f t="shared" si="726"/>
        <v>0</v>
      </c>
      <c r="JB89" s="1460">
        <f t="shared" si="727"/>
        <v>0</v>
      </c>
      <c r="JC89" s="1460">
        <f t="shared" si="728"/>
        <v>0</v>
      </c>
      <c r="JD89" s="1460">
        <f t="shared" si="729"/>
        <v>0</v>
      </c>
      <c r="JE89" s="1460">
        <f t="shared" si="730"/>
        <v>0</v>
      </c>
      <c r="JF89" s="1460">
        <f t="shared" si="731"/>
        <v>0</v>
      </c>
      <c r="JG89" s="1460">
        <f t="shared" si="732"/>
        <v>0</v>
      </c>
      <c r="JH89" s="1460">
        <f t="shared" si="733"/>
        <v>0</v>
      </c>
      <c r="JI89" s="1460">
        <f t="shared" si="734"/>
        <v>0</v>
      </c>
      <c r="JJ89" s="1460">
        <f t="shared" si="735"/>
        <v>0</v>
      </c>
      <c r="JK89" s="1460">
        <f t="shared" si="736"/>
        <v>0</v>
      </c>
      <c r="JL89" s="1460">
        <f t="shared" si="737"/>
        <v>0</v>
      </c>
      <c r="JM89" s="1460">
        <f t="shared" si="738"/>
        <v>0</v>
      </c>
      <c r="JN89" s="1460">
        <f t="shared" si="739"/>
        <v>0</v>
      </c>
      <c r="JO89" s="1460">
        <f t="shared" si="740"/>
        <v>0</v>
      </c>
      <c r="JP89" s="1460">
        <f t="shared" si="741"/>
        <v>0</v>
      </c>
      <c r="JQ89" s="1460">
        <f t="shared" si="742"/>
        <v>0</v>
      </c>
      <c r="JR89" s="1460">
        <f t="shared" si="743"/>
        <v>0</v>
      </c>
      <c r="JS89" s="1460">
        <f t="shared" si="744"/>
        <v>0</v>
      </c>
      <c r="JT89" s="1460">
        <f t="shared" si="745"/>
        <v>0</v>
      </c>
      <c r="JU89" s="1460">
        <f t="shared" si="746"/>
        <v>0</v>
      </c>
      <c r="JV89" s="1460">
        <f t="shared" si="747"/>
        <v>0</v>
      </c>
      <c r="JW89" s="1460">
        <f t="shared" si="748"/>
        <v>0</v>
      </c>
      <c r="JX89" s="1460">
        <f t="shared" si="749"/>
        <v>0</v>
      </c>
      <c r="JY89" s="1460">
        <f t="shared" si="750"/>
        <v>0</v>
      </c>
      <c r="JZ89" s="1460">
        <f t="shared" si="751"/>
        <v>0</v>
      </c>
      <c r="KA89" s="1460">
        <f t="shared" si="752"/>
        <v>0</v>
      </c>
      <c r="KB89" s="1460">
        <f t="shared" si="753"/>
        <v>0</v>
      </c>
      <c r="KC89" s="1460">
        <f t="shared" si="754"/>
        <v>0</v>
      </c>
      <c r="KD89" s="1460">
        <f t="shared" si="755"/>
        <v>0</v>
      </c>
      <c r="KE89" s="1460">
        <f t="shared" si="756"/>
        <v>0</v>
      </c>
      <c r="KF89" s="1460">
        <f t="shared" si="757"/>
        <v>0</v>
      </c>
      <c r="KG89" s="1460">
        <f t="shared" si="758"/>
        <v>0</v>
      </c>
      <c r="KH89" s="1460">
        <f t="shared" si="759"/>
        <v>0</v>
      </c>
      <c r="KI89" s="1460">
        <f t="shared" si="760"/>
        <v>0</v>
      </c>
      <c r="KJ89" s="1460">
        <f t="shared" si="761"/>
        <v>0</v>
      </c>
      <c r="KK89" s="1460">
        <f t="shared" si="762"/>
        <v>0</v>
      </c>
      <c r="KL89" s="1460">
        <f t="shared" si="763"/>
        <v>0</v>
      </c>
      <c r="KM89" s="1460">
        <f t="shared" si="764"/>
        <v>0</v>
      </c>
      <c r="KN89" s="1460">
        <f t="shared" si="765"/>
        <v>0</v>
      </c>
      <c r="KO89" s="1460">
        <f t="shared" si="766"/>
        <v>0</v>
      </c>
      <c r="KP89" s="1460">
        <f t="shared" si="767"/>
        <v>0</v>
      </c>
      <c r="KQ89" s="1460">
        <f t="shared" si="768"/>
        <v>0</v>
      </c>
      <c r="KR89" s="1460">
        <f t="shared" si="769"/>
        <v>0</v>
      </c>
      <c r="KS89" s="1460">
        <f t="shared" si="770"/>
        <v>0</v>
      </c>
      <c r="KT89" s="1460">
        <f t="shared" si="771"/>
        <v>0</v>
      </c>
      <c r="KU89" s="1460">
        <f t="shared" si="772"/>
        <v>0</v>
      </c>
      <c r="KV89" s="1460">
        <f t="shared" si="773"/>
        <v>0</v>
      </c>
      <c r="KW89" s="1460">
        <f t="shared" si="774"/>
        <v>0</v>
      </c>
      <c r="KX89" s="1460">
        <f t="shared" si="775"/>
        <v>0</v>
      </c>
      <c r="KY89" s="1460">
        <f t="shared" si="776"/>
        <v>0</v>
      </c>
      <c r="KZ89" s="1460">
        <f t="shared" si="777"/>
        <v>0</v>
      </c>
      <c r="LA89" s="1460">
        <f t="shared" si="778"/>
        <v>0</v>
      </c>
      <c r="LB89" s="1460">
        <f t="shared" si="779"/>
        <v>0</v>
      </c>
      <c r="LC89" s="1460">
        <f t="shared" si="780"/>
        <v>0</v>
      </c>
      <c r="LD89" s="1460">
        <f t="shared" si="781"/>
        <v>0</v>
      </c>
      <c r="LE89" s="1460">
        <f t="shared" si="782"/>
        <v>0</v>
      </c>
      <c r="LF89" s="1460">
        <f t="shared" si="783"/>
        <v>0</v>
      </c>
      <c r="LG89" s="1460">
        <f t="shared" si="784"/>
        <v>0</v>
      </c>
      <c r="LH89" s="1460">
        <f t="shared" si="785"/>
        <v>0</v>
      </c>
      <c r="LI89" s="1460">
        <f t="shared" si="786"/>
        <v>0</v>
      </c>
      <c r="LJ89" s="1460">
        <f t="shared" si="787"/>
        <v>0</v>
      </c>
      <c r="LK89" s="1460">
        <f t="shared" si="788"/>
        <v>0</v>
      </c>
      <c r="LL89" s="1460">
        <f t="shared" si="789"/>
        <v>0</v>
      </c>
      <c r="LM89" s="1460">
        <f t="shared" si="790"/>
        <v>0</v>
      </c>
      <c r="LN89" s="1460">
        <f t="shared" si="791"/>
        <v>0</v>
      </c>
      <c r="LO89" s="1460">
        <f t="shared" si="792"/>
        <v>0</v>
      </c>
      <c r="LP89" s="1460">
        <f t="shared" si="793"/>
        <v>0</v>
      </c>
      <c r="LQ89" s="1460">
        <f t="shared" si="794"/>
        <v>0</v>
      </c>
      <c r="LR89" s="1460">
        <f t="shared" si="795"/>
        <v>0</v>
      </c>
      <c r="LS89" s="1460">
        <f t="shared" si="796"/>
        <v>0</v>
      </c>
      <c r="LW89" s="1467">
        <f t="shared" si="797"/>
        <v>0</v>
      </c>
      <c r="LX89" s="1467">
        <f t="shared" si="798"/>
        <v>0</v>
      </c>
      <c r="LY89" s="1467">
        <f t="shared" si="799"/>
        <v>0</v>
      </c>
      <c r="LZ89" s="1467">
        <f t="shared" si="800"/>
        <v>0</v>
      </c>
      <c r="MA89" s="1506"/>
      <c r="MB89" s="1460">
        <f t="shared" si="801"/>
        <v>0</v>
      </c>
      <c r="MC89" s="1460">
        <f t="shared" si="859"/>
        <v>0</v>
      </c>
      <c r="MD89" s="1460">
        <f t="shared" si="859"/>
        <v>0</v>
      </c>
      <c r="ME89" s="1460">
        <f t="shared" si="859"/>
        <v>0</v>
      </c>
      <c r="MF89" s="1460">
        <f t="shared" si="859"/>
        <v>0</v>
      </c>
      <c r="MG89" s="1460">
        <f t="shared" si="859"/>
        <v>0</v>
      </c>
      <c r="MH89" s="1460">
        <f t="shared" si="859"/>
        <v>0</v>
      </c>
      <c r="MI89" s="1460">
        <f t="shared" si="859"/>
        <v>0</v>
      </c>
      <c r="MJ89" s="1460">
        <f t="shared" si="859"/>
        <v>0</v>
      </c>
      <c r="MK89" s="1460">
        <f t="shared" si="859"/>
        <v>0</v>
      </c>
      <c r="ML89" s="1460">
        <f t="shared" si="859"/>
        <v>0</v>
      </c>
      <c r="MM89" s="1460">
        <f t="shared" si="859"/>
        <v>0</v>
      </c>
      <c r="MN89" s="1460">
        <f t="shared" si="859"/>
        <v>0</v>
      </c>
      <c r="MO89" s="1460">
        <f t="shared" si="859"/>
        <v>0</v>
      </c>
      <c r="MP89" s="1460">
        <f t="shared" si="859"/>
        <v>0</v>
      </c>
      <c r="MQ89" s="1460">
        <f t="shared" si="859"/>
        <v>0</v>
      </c>
      <c r="MR89" s="1460">
        <f t="shared" si="859"/>
        <v>0</v>
      </c>
      <c r="MS89" s="1460">
        <f t="shared" si="865"/>
        <v>0</v>
      </c>
      <c r="MT89" s="1460">
        <f t="shared" si="865"/>
        <v>0</v>
      </c>
      <c r="MU89" s="1460">
        <f t="shared" si="865"/>
        <v>0</v>
      </c>
      <c r="MV89" s="1460">
        <f t="shared" si="865"/>
        <v>0</v>
      </c>
      <c r="MW89" s="1460">
        <f t="shared" si="865"/>
        <v>0</v>
      </c>
      <c r="MX89" s="1460">
        <f t="shared" si="865"/>
        <v>0</v>
      </c>
      <c r="MY89" s="1460">
        <f t="shared" si="865"/>
        <v>0</v>
      </c>
      <c r="MZ89" s="1460">
        <f t="shared" si="865"/>
        <v>0</v>
      </c>
      <c r="NA89" s="1460">
        <f t="shared" si="865"/>
        <v>0</v>
      </c>
      <c r="NB89" s="1460">
        <f t="shared" si="865"/>
        <v>0</v>
      </c>
      <c r="NC89" s="1460">
        <f t="shared" si="865"/>
        <v>0</v>
      </c>
      <c r="ND89" s="1460">
        <f t="shared" si="865"/>
        <v>0</v>
      </c>
      <c r="NE89" s="1460">
        <f t="shared" si="865"/>
        <v>0</v>
      </c>
      <c r="NF89" s="1460">
        <f t="shared" si="865"/>
        <v>0</v>
      </c>
      <c r="NG89" s="1460">
        <f t="shared" si="865"/>
        <v>0</v>
      </c>
      <c r="NH89" s="1460">
        <f t="shared" si="865"/>
        <v>0</v>
      </c>
      <c r="NI89" s="1460">
        <f t="shared" si="866"/>
        <v>0</v>
      </c>
      <c r="NJ89" s="1460">
        <f t="shared" si="866"/>
        <v>0</v>
      </c>
      <c r="NK89" s="1460">
        <f t="shared" si="866"/>
        <v>0</v>
      </c>
      <c r="NL89" s="1460">
        <f t="shared" si="866"/>
        <v>0</v>
      </c>
      <c r="NM89" s="1460">
        <f t="shared" si="866"/>
        <v>0</v>
      </c>
      <c r="NN89" s="1460">
        <f t="shared" si="866"/>
        <v>0</v>
      </c>
      <c r="NO89" s="1460">
        <f t="shared" si="866"/>
        <v>0</v>
      </c>
      <c r="NP89" s="1460">
        <f t="shared" si="866"/>
        <v>0</v>
      </c>
      <c r="NQ89" s="1460">
        <f t="shared" si="866"/>
        <v>0</v>
      </c>
      <c r="NR89" s="1460">
        <f t="shared" si="866"/>
        <v>0</v>
      </c>
      <c r="NS89" s="1460">
        <f t="shared" si="866"/>
        <v>0</v>
      </c>
      <c r="NT89" s="1460">
        <f t="shared" si="866"/>
        <v>0</v>
      </c>
      <c r="NU89" s="1460">
        <f t="shared" si="866"/>
        <v>0</v>
      </c>
      <c r="NV89" s="1460">
        <f t="shared" si="866"/>
        <v>0</v>
      </c>
      <c r="NW89" s="1460">
        <f t="shared" si="866"/>
        <v>0</v>
      </c>
      <c r="NX89" s="1460">
        <f t="shared" si="866"/>
        <v>0</v>
      </c>
      <c r="NY89" s="1460">
        <f t="shared" si="867"/>
        <v>0</v>
      </c>
      <c r="NZ89" s="1460">
        <f t="shared" si="867"/>
        <v>0</v>
      </c>
      <c r="OA89" s="1460">
        <f t="shared" si="867"/>
        <v>0</v>
      </c>
      <c r="OB89" s="1460">
        <f t="shared" si="867"/>
        <v>0</v>
      </c>
      <c r="OC89" s="1460">
        <f t="shared" si="867"/>
        <v>0</v>
      </c>
      <c r="OD89" s="1460">
        <f t="shared" si="867"/>
        <v>0</v>
      </c>
      <c r="OE89" s="1460">
        <f t="shared" si="867"/>
        <v>0</v>
      </c>
      <c r="OF89" s="1460">
        <f t="shared" si="867"/>
        <v>0</v>
      </c>
      <c r="OG89" s="1460">
        <f t="shared" si="867"/>
        <v>0</v>
      </c>
      <c r="OH89" s="1460">
        <f t="shared" si="867"/>
        <v>0</v>
      </c>
      <c r="OI89" s="1460">
        <f t="shared" si="867"/>
        <v>0</v>
      </c>
      <c r="OJ89" s="1460">
        <f t="shared" si="867"/>
        <v>0</v>
      </c>
      <c r="OK89" s="1460">
        <f t="shared" si="867"/>
        <v>0</v>
      </c>
      <c r="OL89" s="1460">
        <f t="shared" si="867"/>
        <v>0</v>
      </c>
      <c r="OM89" s="1460">
        <f t="shared" si="867"/>
        <v>0</v>
      </c>
      <c r="ON89" s="1460">
        <f t="shared" si="867"/>
        <v>0</v>
      </c>
      <c r="OO89" s="1460">
        <f t="shared" si="813"/>
        <v>0</v>
      </c>
      <c r="OP89" s="1460">
        <f t="shared" si="861"/>
        <v>0</v>
      </c>
      <c r="OQ89" s="1460">
        <f t="shared" si="861"/>
        <v>0</v>
      </c>
      <c r="OR89" s="1460">
        <f t="shared" si="861"/>
        <v>0</v>
      </c>
      <c r="OS89" s="1460">
        <f t="shared" si="861"/>
        <v>0</v>
      </c>
      <c r="OT89" s="1460">
        <f t="shared" si="861"/>
        <v>0</v>
      </c>
      <c r="OU89" s="1460">
        <f t="shared" si="861"/>
        <v>0</v>
      </c>
      <c r="OV89" s="1460">
        <f t="shared" si="861"/>
        <v>0</v>
      </c>
      <c r="OW89" s="1460">
        <f t="shared" si="861"/>
        <v>0</v>
      </c>
      <c r="OX89" s="1460">
        <f t="shared" si="861"/>
        <v>0</v>
      </c>
      <c r="OY89" s="1460">
        <f t="shared" si="861"/>
        <v>0</v>
      </c>
      <c r="OZ89" s="1460">
        <f t="shared" si="861"/>
        <v>0</v>
      </c>
      <c r="PA89" s="1460">
        <f t="shared" si="861"/>
        <v>0</v>
      </c>
      <c r="PB89" s="1460">
        <f t="shared" si="861"/>
        <v>0</v>
      </c>
      <c r="PC89" s="1460">
        <f t="shared" si="861"/>
        <v>0</v>
      </c>
      <c r="PD89" s="1460">
        <f t="shared" si="861"/>
        <v>0</v>
      </c>
      <c r="PE89" s="1460">
        <f t="shared" si="861"/>
        <v>0</v>
      </c>
      <c r="PF89" s="1460">
        <f t="shared" si="862"/>
        <v>0</v>
      </c>
      <c r="PG89" s="1460">
        <f t="shared" si="862"/>
        <v>0</v>
      </c>
      <c r="PH89" s="1460">
        <f t="shared" si="862"/>
        <v>0</v>
      </c>
      <c r="PI89" s="1460">
        <f t="shared" si="862"/>
        <v>0</v>
      </c>
      <c r="PJ89" s="1460">
        <f t="shared" si="862"/>
        <v>0</v>
      </c>
      <c r="PK89" s="1460">
        <f t="shared" si="862"/>
        <v>0</v>
      </c>
      <c r="PL89" s="1460">
        <f t="shared" si="862"/>
        <v>0</v>
      </c>
      <c r="PM89" s="1460">
        <f t="shared" si="862"/>
        <v>0</v>
      </c>
      <c r="PN89" s="1460">
        <f t="shared" si="862"/>
        <v>0</v>
      </c>
      <c r="PO89" s="1460">
        <f t="shared" si="862"/>
        <v>0</v>
      </c>
      <c r="PP89" s="1460">
        <f t="shared" si="862"/>
        <v>0</v>
      </c>
      <c r="PQ89" s="1460">
        <f t="shared" si="862"/>
        <v>0</v>
      </c>
      <c r="PR89" s="1460">
        <f t="shared" si="862"/>
        <v>0</v>
      </c>
      <c r="PS89" s="1460">
        <f t="shared" si="862"/>
        <v>0</v>
      </c>
      <c r="PT89" s="1460">
        <f t="shared" si="862"/>
        <v>0</v>
      </c>
      <c r="PU89" s="1460">
        <f t="shared" si="862"/>
        <v>0</v>
      </c>
      <c r="PV89" s="1460">
        <f t="shared" si="863"/>
        <v>0</v>
      </c>
      <c r="PW89" s="1460">
        <f t="shared" si="863"/>
        <v>0</v>
      </c>
      <c r="PX89" s="1460">
        <f t="shared" si="863"/>
        <v>0</v>
      </c>
      <c r="PY89" s="1460">
        <f t="shared" si="863"/>
        <v>0</v>
      </c>
      <c r="PZ89" s="1460">
        <f t="shared" si="863"/>
        <v>0</v>
      </c>
      <c r="QA89" s="1460">
        <f t="shared" si="863"/>
        <v>0</v>
      </c>
      <c r="QB89" s="1460">
        <f t="shared" si="863"/>
        <v>0</v>
      </c>
      <c r="QC89" s="1460">
        <f t="shared" si="863"/>
        <v>0</v>
      </c>
      <c r="QD89" s="1460">
        <f t="shared" si="863"/>
        <v>0</v>
      </c>
      <c r="QE89" s="1460">
        <f t="shared" si="863"/>
        <v>0</v>
      </c>
      <c r="QF89" s="1460">
        <f t="shared" si="863"/>
        <v>0</v>
      </c>
      <c r="QG89" s="1460">
        <f t="shared" si="863"/>
        <v>0</v>
      </c>
      <c r="QH89" s="1460">
        <f t="shared" si="863"/>
        <v>0</v>
      </c>
      <c r="QI89" s="1460">
        <f t="shared" si="863"/>
        <v>0</v>
      </c>
      <c r="QJ89" s="1460">
        <f t="shared" si="863"/>
        <v>0</v>
      </c>
      <c r="QK89" s="1460">
        <f t="shared" si="863"/>
        <v>0</v>
      </c>
      <c r="QL89" s="1460">
        <f t="shared" si="856"/>
        <v>0</v>
      </c>
      <c r="QM89" s="1460">
        <f t="shared" si="856"/>
        <v>0</v>
      </c>
      <c r="QN89" s="1460">
        <f t="shared" si="856"/>
        <v>0</v>
      </c>
      <c r="QO89" s="1460">
        <f t="shared" si="856"/>
        <v>0</v>
      </c>
      <c r="QP89" s="1460">
        <f t="shared" si="856"/>
        <v>0</v>
      </c>
      <c r="QQ89" s="1460">
        <f t="shared" si="856"/>
        <v>0</v>
      </c>
    </row>
    <row r="90" spans="1:459" s="1466" customFormat="1" ht="22.5" customHeight="1">
      <c r="A90" s="1468"/>
      <c r="B90" s="1469"/>
      <c r="C90" s="1469"/>
      <c r="D90" s="1470"/>
      <c r="E90" s="1471"/>
      <c r="F90" s="1472"/>
      <c r="G90" s="1472"/>
      <c r="H90" s="1473">
        <f t="shared" si="639"/>
        <v>0</v>
      </c>
      <c r="I90" s="1474">
        <v>0</v>
      </c>
      <c r="J90" s="1475">
        <f t="shared" si="437"/>
        <v>0</v>
      </c>
      <c r="K90" s="1476">
        <v>0</v>
      </c>
      <c r="L90" s="1477">
        <f t="shared" si="640"/>
        <v>0</v>
      </c>
      <c r="M90" s="1477">
        <f t="shared" si="641"/>
        <v>0</v>
      </c>
      <c r="N90" s="1478"/>
      <c r="O90" s="1479">
        <v>0</v>
      </c>
      <c r="P90" s="1480">
        <v>0</v>
      </c>
      <c r="Q90" s="1828">
        <v>0</v>
      </c>
      <c r="R90" s="1831">
        <f t="shared" si="642"/>
        <v>0</v>
      </c>
      <c r="S90" s="1481">
        <f>IF(AND(SUM(O90:Q90)=0,N90="NNN"),MIN('Operating History and Pro Forma'!$M$33,'Operating History and Pro Forma'!$T$15)*D90,SUM(O90:Q90)*D90)</f>
        <v>0</v>
      </c>
      <c r="T90" s="1482">
        <f t="shared" si="643"/>
        <v>0</v>
      </c>
      <c r="U90" s="1483">
        <f t="shared" si="644"/>
        <v>0</v>
      </c>
      <c r="V90" s="1480"/>
      <c r="W90" s="1514"/>
      <c r="X90" s="1486" t="str">
        <f t="shared" si="645"/>
        <v/>
      </c>
      <c r="Y90" s="1487">
        <f t="shared" si="646"/>
        <v>0</v>
      </c>
      <c r="Z90" s="1488"/>
      <c r="AA90" s="1488"/>
      <c r="AB90" s="1488"/>
      <c r="AC90" s="1488"/>
      <c r="AD90" s="1489">
        <f t="shared" si="647"/>
        <v>0</v>
      </c>
      <c r="AE90" s="1490" t="str">
        <f t="shared" si="648"/>
        <v/>
      </c>
      <c r="AF90" s="1491">
        <f t="shared" si="649"/>
        <v>0</v>
      </c>
      <c r="AG90" s="1492">
        <f t="shared" si="650"/>
        <v>0</v>
      </c>
      <c r="AH90" s="1493">
        <f t="shared" si="853"/>
        <v>0</v>
      </c>
      <c r="AI90" s="1493">
        <f t="shared" si="853"/>
        <v>0</v>
      </c>
      <c r="AJ90" s="1494">
        <f t="shared" si="853"/>
        <v>0</v>
      </c>
      <c r="AK90" s="1494">
        <f t="shared" si="853"/>
        <v>0</v>
      </c>
      <c r="AL90" s="1495">
        <f t="shared" si="853"/>
        <v>0</v>
      </c>
      <c r="AM90" s="1496">
        <f t="shared" si="853"/>
        <v>0</v>
      </c>
      <c r="AN90" s="1497">
        <f t="shared" si="399"/>
        <v>0</v>
      </c>
      <c r="AO90" s="1498">
        <f t="shared" si="860"/>
        <v>0</v>
      </c>
      <c r="AP90" s="1499">
        <f t="shared" si="651"/>
        <v>0</v>
      </c>
      <c r="AQ90" s="1500">
        <f t="shared" si="652"/>
        <v>0</v>
      </c>
      <c r="AR90" s="1501">
        <f t="shared" si="653"/>
        <v>0</v>
      </c>
      <c r="AS90" s="1498">
        <f t="shared" si="857"/>
        <v>0</v>
      </c>
      <c r="AT90" s="1501">
        <f t="shared" si="654"/>
        <v>0</v>
      </c>
      <c r="AU90" s="1498">
        <f t="shared" si="655"/>
        <v>1</v>
      </c>
      <c r="AV90" s="1498">
        <f t="shared" si="656"/>
        <v>2</v>
      </c>
      <c r="AW90" s="1499">
        <f t="shared" si="657"/>
        <v>0</v>
      </c>
      <c r="AX90" s="1502">
        <f t="shared" si="658"/>
        <v>0</v>
      </c>
      <c r="AY90" s="1503">
        <f t="shared" si="659"/>
        <v>0</v>
      </c>
      <c r="AZ90" s="1498">
        <f t="shared" si="660"/>
        <v>2</v>
      </c>
      <c r="BA90" s="1498">
        <f t="shared" si="661"/>
        <v>3</v>
      </c>
      <c r="BB90" s="1499">
        <f t="shared" si="662"/>
        <v>0</v>
      </c>
      <c r="BC90" s="1502">
        <f t="shared" si="663"/>
        <v>0</v>
      </c>
      <c r="BD90" s="1503">
        <f t="shared" si="664"/>
        <v>0</v>
      </c>
      <c r="BE90" s="1498">
        <f t="shared" si="665"/>
        <v>3</v>
      </c>
      <c r="BF90" s="1498">
        <f t="shared" si="666"/>
        <v>4</v>
      </c>
      <c r="BG90" s="1499">
        <f t="shared" si="667"/>
        <v>0</v>
      </c>
      <c r="BH90" s="1502">
        <f t="shared" si="668"/>
        <v>0</v>
      </c>
      <c r="BI90" s="1502">
        <f t="shared" si="669"/>
        <v>0</v>
      </c>
      <c r="BJ90" s="1504">
        <f t="shared" si="670"/>
        <v>1900</v>
      </c>
      <c r="BK90" s="1505" t="str">
        <f t="shared" si="671"/>
        <v/>
      </c>
      <c r="BL90" s="1506"/>
      <c r="BM90" s="1507">
        <f t="shared" si="672"/>
        <v>0</v>
      </c>
      <c r="BN90" s="1508">
        <f t="shared" si="858"/>
        <v>0</v>
      </c>
      <c r="BO90" s="1508">
        <f t="shared" si="858"/>
        <v>0</v>
      </c>
      <c r="BP90" s="1508">
        <f t="shared" si="858"/>
        <v>0</v>
      </c>
      <c r="BQ90" s="1508">
        <f t="shared" si="858"/>
        <v>0</v>
      </c>
      <c r="BR90" s="1508">
        <f t="shared" si="858"/>
        <v>0</v>
      </c>
      <c r="BS90" s="1508">
        <f t="shared" si="858"/>
        <v>0</v>
      </c>
      <c r="BT90" s="1508">
        <f t="shared" si="858"/>
        <v>0</v>
      </c>
      <c r="BU90" s="1508">
        <f t="shared" si="858"/>
        <v>0</v>
      </c>
      <c r="BV90" s="1508">
        <f t="shared" si="858"/>
        <v>0</v>
      </c>
      <c r="BW90" s="1508">
        <f t="shared" si="858"/>
        <v>0</v>
      </c>
      <c r="BX90" s="1508">
        <f t="shared" si="858"/>
        <v>0</v>
      </c>
      <c r="BY90" s="1507">
        <f t="shared" si="858"/>
        <v>0</v>
      </c>
      <c r="BZ90" s="1508">
        <f t="shared" si="858"/>
        <v>0</v>
      </c>
      <c r="CA90" s="1508">
        <f t="shared" si="858"/>
        <v>0</v>
      </c>
      <c r="CB90" s="1508">
        <f t="shared" si="858"/>
        <v>0</v>
      </c>
      <c r="CC90" s="1508">
        <f t="shared" si="858"/>
        <v>0</v>
      </c>
      <c r="CD90" s="1508">
        <f t="shared" si="868"/>
        <v>0</v>
      </c>
      <c r="CE90" s="1508">
        <f t="shared" si="868"/>
        <v>0</v>
      </c>
      <c r="CF90" s="1508">
        <f t="shared" si="868"/>
        <v>0</v>
      </c>
      <c r="CG90" s="1508">
        <f t="shared" si="868"/>
        <v>0</v>
      </c>
      <c r="CH90" s="1508">
        <f t="shared" si="868"/>
        <v>0</v>
      </c>
      <c r="CI90" s="1508">
        <f t="shared" si="868"/>
        <v>0</v>
      </c>
      <c r="CJ90" s="1509">
        <f t="shared" si="868"/>
        <v>0</v>
      </c>
      <c r="CK90" s="1507">
        <f t="shared" si="868"/>
        <v>0</v>
      </c>
      <c r="CL90" s="1508">
        <f t="shared" si="868"/>
        <v>0</v>
      </c>
      <c r="CM90" s="1508">
        <f t="shared" si="868"/>
        <v>0</v>
      </c>
      <c r="CN90" s="1508">
        <f t="shared" si="868"/>
        <v>0</v>
      </c>
      <c r="CO90" s="1508">
        <f t="shared" si="868"/>
        <v>0</v>
      </c>
      <c r="CP90" s="1508">
        <f t="shared" si="868"/>
        <v>0</v>
      </c>
      <c r="CQ90" s="1508">
        <f t="shared" si="868"/>
        <v>0</v>
      </c>
      <c r="CR90" s="1508">
        <f t="shared" si="868"/>
        <v>0</v>
      </c>
      <c r="CS90" s="1508">
        <f t="shared" si="868"/>
        <v>0</v>
      </c>
      <c r="CT90" s="1508">
        <f t="shared" si="869"/>
        <v>0</v>
      </c>
      <c r="CU90" s="1508">
        <f t="shared" si="869"/>
        <v>0</v>
      </c>
      <c r="CV90" s="1509">
        <f t="shared" si="869"/>
        <v>0</v>
      </c>
      <c r="CW90" s="1508">
        <f t="shared" si="869"/>
        <v>0</v>
      </c>
      <c r="CX90" s="1508">
        <f t="shared" si="869"/>
        <v>0</v>
      </c>
      <c r="CY90" s="1508">
        <f t="shared" si="869"/>
        <v>0</v>
      </c>
      <c r="CZ90" s="1508">
        <f t="shared" si="869"/>
        <v>0</v>
      </c>
      <c r="DA90" s="1508">
        <f t="shared" si="869"/>
        <v>0</v>
      </c>
      <c r="DB90" s="1508">
        <f t="shared" si="869"/>
        <v>0</v>
      </c>
      <c r="DC90" s="1508">
        <f t="shared" si="869"/>
        <v>0</v>
      </c>
      <c r="DD90" s="1508">
        <f t="shared" si="869"/>
        <v>0</v>
      </c>
      <c r="DE90" s="1508">
        <f t="shared" si="869"/>
        <v>0</v>
      </c>
      <c r="DF90" s="1508">
        <f t="shared" si="869"/>
        <v>0</v>
      </c>
      <c r="DG90" s="1508">
        <f t="shared" si="869"/>
        <v>0</v>
      </c>
      <c r="DH90" s="1509">
        <f t="shared" si="869"/>
        <v>0</v>
      </c>
      <c r="DI90" s="1508">
        <f t="shared" si="869"/>
        <v>0</v>
      </c>
      <c r="DJ90" s="1508">
        <f t="shared" si="870"/>
        <v>0</v>
      </c>
      <c r="DK90" s="1508">
        <f t="shared" si="870"/>
        <v>0</v>
      </c>
      <c r="DL90" s="1508">
        <f t="shared" si="870"/>
        <v>0</v>
      </c>
      <c r="DM90" s="1508">
        <f t="shared" si="870"/>
        <v>0</v>
      </c>
      <c r="DN90" s="1508">
        <f t="shared" si="870"/>
        <v>0</v>
      </c>
      <c r="DO90" s="1508">
        <f t="shared" si="870"/>
        <v>0</v>
      </c>
      <c r="DP90" s="1508">
        <f t="shared" si="870"/>
        <v>0</v>
      </c>
      <c r="DQ90" s="1508">
        <f t="shared" si="870"/>
        <v>0</v>
      </c>
      <c r="DR90" s="1508">
        <f t="shared" si="870"/>
        <v>0</v>
      </c>
      <c r="DS90" s="1508">
        <f t="shared" si="870"/>
        <v>0</v>
      </c>
      <c r="DT90" s="1509">
        <f t="shared" si="870"/>
        <v>0</v>
      </c>
      <c r="DU90" s="1507">
        <f t="shared" si="870"/>
        <v>0</v>
      </c>
      <c r="DV90" s="1508">
        <f t="shared" si="870"/>
        <v>0</v>
      </c>
      <c r="DW90" s="1508">
        <f t="shared" si="870"/>
        <v>0</v>
      </c>
      <c r="DX90" s="1508">
        <f t="shared" si="870"/>
        <v>0</v>
      </c>
      <c r="DY90" s="1508">
        <f t="shared" si="870"/>
        <v>0</v>
      </c>
      <c r="DZ90" s="1508">
        <f t="shared" si="871"/>
        <v>0</v>
      </c>
      <c r="EA90" s="1508">
        <f t="shared" si="871"/>
        <v>0</v>
      </c>
      <c r="EB90" s="1508">
        <f t="shared" si="871"/>
        <v>0</v>
      </c>
      <c r="EC90" s="1508">
        <f t="shared" si="871"/>
        <v>0</v>
      </c>
      <c r="ED90" s="1508">
        <f t="shared" si="871"/>
        <v>0</v>
      </c>
      <c r="EE90" s="1508">
        <f t="shared" si="871"/>
        <v>0</v>
      </c>
      <c r="EF90" s="1508">
        <f t="shared" si="871"/>
        <v>0</v>
      </c>
      <c r="EG90" s="1507">
        <f t="shared" si="871"/>
        <v>0</v>
      </c>
      <c r="EH90" s="1508">
        <f t="shared" si="871"/>
        <v>0</v>
      </c>
      <c r="EI90" s="1508">
        <f t="shared" si="871"/>
        <v>0</v>
      </c>
      <c r="EJ90" s="1508">
        <f t="shared" si="871"/>
        <v>0</v>
      </c>
      <c r="EK90" s="1508">
        <f t="shared" si="871"/>
        <v>0</v>
      </c>
      <c r="EL90" s="1508">
        <f t="shared" si="871"/>
        <v>0</v>
      </c>
      <c r="EM90" s="1508">
        <f t="shared" si="871"/>
        <v>0</v>
      </c>
      <c r="EN90" s="1508">
        <f t="shared" si="871"/>
        <v>0</v>
      </c>
      <c r="EO90" s="1508">
        <f t="shared" si="871"/>
        <v>0</v>
      </c>
      <c r="EP90" s="1508">
        <f t="shared" si="872"/>
        <v>0</v>
      </c>
      <c r="EQ90" s="1508">
        <f t="shared" si="872"/>
        <v>0</v>
      </c>
      <c r="ER90" s="1509">
        <f t="shared" si="872"/>
        <v>0</v>
      </c>
      <c r="ES90" s="1507">
        <f t="shared" si="872"/>
        <v>0</v>
      </c>
      <c r="ET90" s="1508">
        <f t="shared" si="872"/>
        <v>0</v>
      </c>
      <c r="EU90" s="1508">
        <f t="shared" si="872"/>
        <v>0</v>
      </c>
      <c r="EV90" s="1508">
        <f t="shared" si="872"/>
        <v>0</v>
      </c>
      <c r="EW90" s="1508">
        <f t="shared" si="872"/>
        <v>0</v>
      </c>
      <c r="EX90" s="1508">
        <f t="shared" si="872"/>
        <v>0</v>
      </c>
      <c r="EY90" s="1508">
        <f t="shared" si="872"/>
        <v>0</v>
      </c>
      <c r="EZ90" s="1508">
        <f t="shared" si="872"/>
        <v>0</v>
      </c>
      <c r="FA90" s="1508">
        <f t="shared" si="872"/>
        <v>0</v>
      </c>
      <c r="FB90" s="1508">
        <f t="shared" si="872"/>
        <v>0</v>
      </c>
      <c r="FC90" s="1508">
        <f t="shared" si="872"/>
        <v>0</v>
      </c>
      <c r="FD90" s="1509">
        <f t="shared" si="872"/>
        <v>0</v>
      </c>
      <c r="FE90" s="1508">
        <f t="shared" si="872"/>
        <v>0</v>
      </c>
      <c r="FF90" s="1508">
        <f t="shared" si="821"/>
        <v>0</v>
      </c>
      <c r="FG90" s="1508">
        <f t="shared" si="873"/>
        <v>0</v>
      </c>
      <c r="FH90" s="1508">
        <f t="shared" si="873"/>
        <v>0</v>
      </c>
      <c r="FI90" s="1508">
        <f t="shared" si="873"/>
        <v>0</v>
      </c>
      <c r="FJ90" s="1508">
        <f t="shared" si="873"/>
        <v>0</v>
      </c>
      <c r="FK90" s="1508">
        <f t="shared" si="873"/>
        <v>0</v>
      </c>
      <c r="FL90" s="1508">
        <f t="shared" si="873"/>
        <v>0</v>
      </c>
      <c r="FM90" s="1508">
        <f t="shared" si="873"/>
        <v>0</v>
      </c>
      <c r="FN90" s="1508">
        <f t="shared" si="873"/>
        <v>0</v>
      </c>
      <c r="FO90" s="1508">
        <f t="shared" si="873"/>
        <v>0</v>
      </c>
      <c r="FP90" s="1509">
        <f t="shared" si="873"/>
        <v>0</v>
      </c>
      <c r="FQ90" s="1508">
        <f t="shared" si="873"/>
        <v>0</v>
      </c>
      <c r="FR90" s="1508">
        <f t="shared" si="873"/>
        <v>0</v>
      </c>
      <c r="FS90" s="1508">
        <f t="shared" si="873"/>
        <v>0</v>
      </c>
      <c r="FT90" s="1508">
        <f t="shared" si="873"/>
        <v>0</v>
      </c>
      <c r="FU90" s="1508">
        <f t="shared" si="873"/>
        <v>0</v>
      </c>
      <c r="FV90" s="1508">
        <f t="shared" si="873"/>
        <v>0</v>
      </c>
      <c r="FW90" s="1508">
        <f t="shared" si="855"/>
        <v>0</v>
      </c>
      <c r="FX90" s="1508">
        <f t="shared" si="855"/>
        <v>0</v>
      </c>
      <c r="FY90" s="1508">
        <f t="shared" si="855"/>
        <v>0</v>
      </c>
      <c r="FZ90" s="1508">
        <f t="shared" si="855"/>
        <v>0</v>
      </c>
      <c r="GA90" s="1508">
        <f t="shared" si="855"/>
        <v>0</v>
      </c>
      <c r="GB90" s="1509">
        <f t="shared" si="855"/>
        <v>0</v>
      </c>
      <c r="GC90" s="1506"/>
      <c r="GD90" s="1458">
        <f t="shared" si="673"/>
        <v>1</v>
      </c>
      <c r="GE90" s="1510">
        <f t="shared" si="841"/>
        <v>0</v>
      </c>
      <c r="GF90" s="1511">
        <f t="shared" si="841"/>
        <v>0</v>
      </c>
      <c r="GG90" s="1511">
        <f t="shared" si="841"/>
        <v>0</v>
      </c>
      <c r="GH90" s="1511">
        <f t="shared" si="841"/>
        <v>0</v>
      </c>
      <c r="GI90" s="1511">
        <f t="shared" si="841"/>
        <v>0</v>
      </c>
      <c r="GJ90" s="1511">
        <f t="shared" si="841"/>
        <v>0</v>
      </c>
      <c r="GK90" s="1511">
        <f t="shared" si="841"/>
        <v>0</v>
      </c>
      <c r="GL90" s="1511">
        <f t="shared" si="841"/>
        <v>0</v>
      </c>
      <c r="GM90" s="1511">
        <f t="shared" si="841"/>
        <v>0</v>
      </c>
      <c r="GN90" s="1512">
        <f t="shared" si="841"/>
        <v>0</v>
      </c>
      <c r="GO90" s="1513">
        <f t="shared" si="674"/>
        <v>0</v>
      </c>
      <c r="GP90" s="1506"/>
      <c r="GQ90" s="1510">
        <f t="shared" si="838"/>
        <v>0</v>
      </c>
      <c r="GR90" s="1511">
        <f t="shared" si="864"/>
        <v>0</v>
      </c>
      <c r="GS90" s="1511">
        <f t="shared" si="864"/>
        <v>0</v>
      </c>
      <c r="GT90" s="1511">
        <f t="shared" si="864"/>
        <v>0</v>
      </c>
      <c r="GU90" s="1511">
        <f t="shared" si="864"/>
        <v>0</v>
      </c>
      <c r="GV90" s="1511">
        <f t="shared" si="864"/>
        <v>0</v>
      </c>
      <c r="GW90" s="1511">
        <f t="shared" si="864"/>
        <v>0</v>
      </c>
      <c r="GX90" s="1511">
        <f t="shared" si="864"/>
        <v>0</v>
      </c>
      <c r="GY90" s="1511">
        <f t="shared" si="864"/>
        <v>0</v>
      </c>
      <c r="GZ90" s="1512">
        <f t="shared" si="864"/>
        <v>0</v>
      </c>
      <c r="HA90" s="1513">
        <f t="shared" si="675"/>
        <v>0</v>
      </c>
      <c r="HB90" s="1506">
        <f t="shared" si="676"/>
        <v>1</v>
      </c>
      <c r="HC90" s="1506"/>
      <c r="HD90" s="1508">
        <f t="shared" si="677"/>
        <v>0</v>
      </c>
      <c r="HE90" s="1460">
        <f t="shared" si="678"/>
        <v>0</v>
      </c>
      <c r="HF90" s="1460">
        <f t="shared" si="679"/>
        <v>0</v>
      </c>
      <c r="HG90" s="1460">
        <f t="shared" si="680"/>
        <v>0</v>
      </c>
      <c r="HH90" s="1460">
        <f t="shared" si="681"/>
        <v>0</v>
      </c>
      <c r="HI90" s="1460">
        <f t="shared" si="682"/>
        <v>0</v>
      </c>
      <c r="HJ90" s="1460">
        <f t="shared" si="683"/>
        <v>0</v>
      </c>
      <c r="HK90" s="1460">
        <f t="shared" si="684"/>
        <v>0</v>
      </c>
      <c r="HL90" s="1460">
        <f t="shared" si="685"/>
        <v>0</v>
      </c>
      <c r="HM90" s="1460">
        <f t="shared" si="686"/>
        <v>0</v>
      </c>
      <c r="HN90" s="1460">
        <f t="shared" si="687"/>
        <v>0</v>
      </c>
      <c r="HO90" s="1460">
        <f t="shared" si="688"/>
        <v>0</v>
      </c>
      <c r="HP90" s="1460">
        <f t="shared" si="689"/>
        <v>0</v>
      </c>
      <c r="HQ90" s="1460">
        <f t="shared" si="690"/>
        <v>0</v>
      </c>
      <c r="HR90" s="1460">
        <f t="shared" si="691"/>
        <v>0</v>
      </c>
      <c r="HS90" s="1460">
        <f t="shared" si="692"/>
        <v>0</v>
      </c>
      <c r="HT90" s="1460">
        <f t="shared" si="693"/>
        <v>0</v>
      </c>
      <c r="HU90" s="1460">
        <f t="shared" si="694"/>
        <v>0</v>
      </c>
      <c r="HV90" s="1460">
        <f t="shared" si="695"/>
        <v>0</v>
      </c>
      <c r="HW90" s="1460">
        <f t="shared" si="696"/>
        <v>0</v>
      </c>
      <c r="HX90" s="1460">
        <f t="shared" si="697"/>
        <v>0</v>
      </c>
      <c r="HY90" s="1460">
        <f t="shared" si="698"/>
        <v>0</v>
      </c>
      <c r="HZ90" s="1460">
        <f t="shared" si="699"/>
        <v>0</v>
      </c>
      <c r="IA90" s="1460">
        <f t="shared" si="700"/>
        <v>0</v>
      </c>
      <c r="IB90" s="1460">
        <f t="shared" si="701"/>
        <v>0</v>
      </c>
      <c r="IC90" s="1460">
        <f t="shared" si="702"/>
        <v>0</v>
      </c>
      <c r="ID90" s="1460">
        <f t="shared" si="703"/>
        <v>0</v>
      </c>
      <c r="IE90" s="1460">
        <f t="shared" si="704"/>
        <v>0</v>
      </c>
      <c r="IF90" s="1460">
        <f t="shared" si="705"/>
        <v>0</v>
      </c>
      <c r="IG90" s="1460">
        <f t="shared" si="706"/>
        <v>0</v>
      </c>
      <c r="IH90" s="1460">
        <f t="shared" si="707"/>
        <v>0</v>
      </c>
      <c r="II90" s="1460">
        <f t="shared" si="708"/>
        <v>0</v>
      </c>
      <c r="IJ90" s="1460">
        <f t="shared" si="709"/>
        <v>0</v>
      </c>
      <c r="IK90" s="1460">
        <f t="shared" si="710"/>
        <v>0</v>
      </c>
      <c r="IL90" s="1460">
        <f t="shared" si="711"/>
        <v>0</v>
      </c>
      <c r="IM90" s="1460">
        <f t="shared" si="712"/>
        <v>0</v>
      </c>
      <c r="IN90" s="1460">
        <f t="shared" si="713"/>
        <v>0</v>
      </c>
      <c r="IO90" s="1460">
        <f t="shared" si="714"/>
        <v>0</v>
      </c>
      <c r="IP90" s="1460">
        <f t="shared" si="715"/>
        <v>0</v>
      </c>
      <c r="IQ90" s="1460">
        <f t="shared" si="716"/>
        <v>0</v>
      </c>
      <c r="IR90" s="1460">
        <f t="shared" si="717"/>
        <v>0</v>
      </c>
      <c r="IS90" s="1460">
        <f t="shared" si="718"/>
        <v>0</v>
      </c>
      <c r="IT90" s="1460">
        <f t="shared" si="719"/>
        <v>0</v>
      </c>
      <c r="IU90" s="1460">
        <f t="shared" si="720"/>
        <v>0</v>
      </c>
      <c r="IV90" s="1460">
        <f t="shared" si="721"/>
        <v>0</v>
      </c>
      <c r="IW90" s="1460">
        <f t="shared" si="722"/>
        <v>0</v>
      </c>
      <c r="IX90" s="1460">
        <f t="shared" si="723"/>
        <v>0</v>
      </c>
      <c r="IY90" s="1460">
        <f t="shared" si="724"/>
        <v>0</v>
      </c>
      <c r="IZ90" s="1460">
        <f t="shared" si="725"/>
        <v>0</v>
      </c>
      <c r="JA90" s="1460">
        <f t="shared" si="726"/>
        <v>0</v>
      </c>
      <c r="JB90" s="1460">
        <f t="shared" si="727"/>
        <v>0</v>
      </c>
      <c r="JC90" s="1460">
        <f t="shared" si="728"/>
        <v>0</v>
      </c>
      <c r="JD90" s="1460">
        <f t="shared" si="729"/>
        <v>0</v>
      </c>
      <c r="JE90" s="1460">
        <f t="shared" si="730"/>
        <v>0</v>
      </c>
      <c r="JF90" s="1460">
        <f t="shared" si="731"/>
        <v>0</v>
      </c>
      <c r="JG90" s="1460">
        <f t="shared" si="732"/>
        <v>0</v>
      </c>
      <c r="JH90" s="1460">
        <f t="shared" si="733"/>
        <v>0</v>
      </c>
      <c r="JI90" s="1460">
        <f t="shared" si="734"/>
        <v>0</v>
      </c>
      <c r="JJ90" s="1460">
        <f t="shared" si="735"/>
        <v>0</v>
      </c>
      <c r="JK90" s="1460">
        <f t="shared" si="736"/>
        <v>0</v>
      </c>
      <c r="JL90" s="1460">
        <f t="shared" si="737"/>
        <v>0</v>
      </c>
      <c r="JM90" s="1460">
        <f t="shared" si="738"/>
        <v>0</v>
      </c>
      <c r="JN90" s="1460">
        <f t="shared" si="739"/>
        <v>0</v>
      </c>
      <c r="JO90" s="1460">
        <f t="shared" si="740"/>
        <v>0</v>
      </c>
      <c r="JP90" s="1460">
        <f t="shared" si="741"/>
        <v>0</v>
      </c>
      <c r="JQ90" s="1460">
        <f t="shared" si="742"/>
        <v>0</v>
      </c>
      <c r="JR90" s="1460">
        <f t="shared" si="743"/>
        <v>0</v>
      </c>
      <c r="JS90" s="1460">
        <f t="shared" si="744"/>
        <v>0</v>
      </c>
      <c r="JT90" s="1460">
        <f t="shared" si="745"/>
        <v>0</v>
      </c>
      <c r="JU90" s="1460">
        <f t="shared" si="746"/>
        <v>0</v>
      </c>
      <c r="JV90" s="1460">
        <f t="shared" si="747"/>
        <v>0</v>
      </c>
      <c r="JW90" s="1460">
        <f t="shared" si="748"/>
        <v>0</v>
      </c>
      <c r="JX90" s="1460">
        <f t="shared" si="749"/>
        <v>0</v>
      </c>
      <c r="JY90" s="1460">
        <f t="shared" si="750"/>
        <v>0</v>
      </c>
      <c r="JZ90" s="1460">
        <f t="shared" si="751"/>
        <v>0</v>
      </c>
      <c r="KA90" s="1460">
        <f t="shared" si="752"/>
        <v>0</v>
      </c>
      <c r="KB90" s="1460">
        <f t="shared" si="753"/>
        <v>0</v>
      </c>
      <c r="KC90" s="1460">
        <f t="shared" si="754"/>
        <v>0</v>
      </c>
      <c r="KD90" s="1460">
        <f t="shared" si="755"/>
        <v>0</v>
      </c>
      <c r="KE90" s="1460">
        <f t="shared" si="756"/>
        <v>0</v>
      </c>
      <c r="KF90" s="1460">
        <f t="shared" si="757"/>
        <v>0</v>
      </c>
      <c r="KG90" s="1460">
        <f t="shared" si="758"/>
        <v>0</v>
      </c>
      <c r="KH90" s="1460">
        <f t="shared" si="759"/>
        <v>0</v>
      </c>
      <c r="KI90" s="1460">
        <f t="shared" si="760"/>
        <v>0</v>
      </c>
      <c r="KJ90" s="1460">
        <f t="shared" si="761"/>
        <v>0</v>
      </c>
      <c r="KK90" s="1460">
        <f t="shared" si="762"/>
        <v>0</v>
      </c>
      <c r="KL90" s="1460">
        <f t="shared" si="763"/>
        <v>0</v>
      </c>
      <c r="KM90" s="1460">
        <f t="shared" si="764"/>
        <v>0</v>
      </c>
      <c r="KN90" s="1460">
        <f t="shared" si="765"/>
        <v>0</v>
      </c>
      <c r="KO90" s="1460">
        <f t="shared" si="766"/>
        <v>0</v>
      </c>
      <c r="KP90" s="1460">
        <f t="shared" si="767"/>
        <v>0</v>
      </c>
      <c r="KQ90" s="1460">
        <f t="shared" si="768"/>
        <v>0</v>
      </c>
      <c r="KR90" s="1460">
        <f t="shared" si="769"/>
        <v>0</v>
      </c>
      <c r="KS90" s="1460">
        <f t="shared" si="770"/>
        <v>0</v>
      </c>
      <c r="KT90" s="1460">
        <f t="shared" si="771"/>
        <v>0</v>
      </c>
      <c r="KU90" s="1460">
        <f t="shared" si="772"/>
        <v>0</v>
      </c>
      <c r="KV90" s="1460">
        <f t="shared" si="773"/>
        <v>0</v>
      </c>
      <c r="KW90" s="1460">
        <f t="shared" si="774"/>
        <v>0</v>
      </c>
      <c r="KX90" s="1460">
        <f t="shared" si="775"/>
        <v>0</v>
      </c>
      <c r="KY90" s="1460">
        <f t="shared" si="776"/>
        <v>0</v>
      </c>
      <c r="KZ90" s="1460">
        <f t="shared" si="777"/>
        <v>0</v>
      </c>
      <c r="LA90" s="1460">
        <f t="shared" si="778"/>
        <v>0</v>
      </c>
      <c r="LB90" s="1460">
        <f t="shared" si="779"/>
        <v>0</v>
      </c>
      <c r="LC90" s="1460">
        <f t="shared" si="780"/>
        <v>0</v>
      </c>
      <c r="LD90" s="1460">
        <f t="shared" si="781"/>
        <v>0</v>
      </c>
      <c r="LE90" s="1460">
        <f t="shared" si="782"/>
        <v>0</v>
      </c>
      <c r="LF90" s="1460">
        <f t="shared" si="783"/>
        <v>0</v>
      </c>
      <c r="LG90" s="1460">
        <f t="shared" si="784"/>
        <v>0</v>
      </c>
      <c r="LH90" s="1460">
        <f t="shared" si="785"/>
        <v>0</v>
      </c>
      <c r="LI90" s="1460">
        <f t="shared" si="786"/>
        <v>0</v>
      </c>
      <c r="LJ90" s="1460">
        <f t="shared" si="787"/>
        <v>0</v>
      </c>
      <c r="LK90" s="1460">
        <f t="shared" si="788"/>
        <v>0</v>
      </c>
      <c r="LL90" s="1460">
        <f t="shared" si="789"/>
        <v>0</v>
      </c>
      <c r="LM90" s="1460">
        <f t="shared" si="790"/>
        <v>0</v>
      </c>
      <c r="LN90" s="1460">
        <f t="shared" si="791"/>
        <v>0</v>
      </c>
      <c r="LO90" s="1460">
        <f t="shared" si="792"/>
        <v>0</v>
      </c>
      <c r="LP90" s="1460">
        <f t="shared" si="793"/>
        <v>0</v>
      </c>
      <c r="LQ90" s="1460">
        <f t="shared" si="794"/>
        <v>0</v>
      </c>
      <c r="LR90" s="1460">
        <f t="shared" si="795"/>
        <v>0</v>
      </c>
      <c r="LS90" s="1460">
        <f t="shared" si="796"/>
        <v>0</v>
      </c>
      <c r="LW90" s="1467">
        <f t="shared" si="797"/>
        <v>0</v>
      </c>
      <c r="LX90" s="1467">
        <f t="shared" si="798"/>
        <v>0</v>
      </c>
      <c r="LY90" s="1467">
        <f t="shared" si="799"/>
        <v>0</v>
      </c>
      <c r="LZ90" s="1467">
        <f t="shared" si="800"/>
        <v>0</v>
      </c>
      <c r="MA90" s="1506"/>
      <c r="MB90" s="1460">
        <f t="shared" si="801"/>
        <v>0</v>
      </c>
      <c r="MC90" s="1460">
        <f t="shared" si="859"/>
        <v>0</v>
      </c>
      <c r="MD90" s="1460">
        <f t="shared" si="859"/>
        <v>0</v>
      </c>
      <c r="ME90" s="1460">
        <f t="shared" si="859"/>
        <v>0</v>
      </c>
      <c r="MF90" s="1460">
        <f t="shared" si="859"/>
        <v>0</v>
      </c>
      <c r="MG90" s="1460">
        <f t="shared" si="859"/>
        <v>0</v>
      </c>
      <c r="MH90" s="1460">
        <f t="shared" si="859"/>
        <v>0</v>
      </c>
      <c r="MI90" s="1460">
        <f t="shared" si="859"/>
        <v>0</v>
      </c>
      <c r="MJ90" s="1460">
        <f t="shared" si="859"/>
        <v>0</v>
      </c>
      <c r="MK90" s="1460">
        <f t="shared" si="859"/>
        <v>0</v>
      </c>
      <c r="ML90" s="1460">
        <f t="shared" si="859"/>
        <v>0</v>
      </c>
      <c r="MM90" s="1460">
        <f t="shared" si="859"/>
        <v>0</v>
      </c>
      <c r="MN90" s="1460">
        <f t="shared" si="859"/>
        <v>0</v>
      </c>
      <c r="MO90" s="1460">
        <f t="shared" si="859"/>
        <v>0</v>
      </c>
      <c r="MP90" s="1460">
        <f t="shared" si="859"/>
        <v>0</v>
      </c>
      <c r="MQ90" s="1460">
        <f t="shared" si="859"/>
        <v>0</v>
      </c>
      <c r="MR90" s="1460">
        <f t="shared" si="859"/>
        <v>0</v>
      </c>
      <c r="MS90" s="1460">
        <f t="shared" si="865"/>
        <v>0</v>
      </c>
      <c r="MT90" s="1460">
        <f t="shared" si="865"/>
        <v>0</v>
      </c>
      <c r="MU90" s="1460">
        <f t="shared" si="865"/>
        <v>0</v>
      </c>
      <c r="MV90" s="1460">
        <f t="shared" si="865"/>
        <v>0</v>
      </c>
      <c r="MW90" s="1460">
        <f t="shared" si="865"/>
        <v>0</v>
      </c>
      <c r="MX90" s="1460">
        <f t="shared" si="865"/>
        <v>0</v>
      </c>
      <c r="MY90" s="1460">
        <f t="shared" si="865"/>
        <v>0</v>
      </c>
      <c r="MZ90" s="1460">
        <f t="shared" si="865"/>
        <v>0</v>
      </c>
      <c r="NA90" s="1460">
        <f t="shared" si="865"/>
        <v>0</v>
      </c>
      <c r="NB90" s="1460">
        <f t="shared" si="865"/>
        <v>0</v>
      </c>
      <c r="NC90" s="1460">
        <f t="shared" si="865"/>
        <v>0</v>
      </c>
      <c r="ND90" s="1460">
        <f t="shared" si="865"/>
        <v>0</v>
      </c>
      <c r="NE90" s="1460">
        <f t="shared" si="865"/>
        <v>0</v>
      </c>
      <c r="NF90" s="1460">
        <f t="shared" si="865"/>
        <v>0</v>
      </c>
      <c r="NG90" s="1460">
        <f t="shared" si="865"/>
        <v>0</v>
      </c>
      <c r="NH90" s="1460">
        <f t="shared" si="865"/>
        <v>0</v>
      </c>
      <c r="NI90" s="1460">
        <f t="shared" si="866"/>
        <v>0</v>
      </c>
      <c r="NJ90" s="1460">
        <f t="shared" si="866"/>
        <v>0</v>
      </c>
      <c r="NK90" s="1460">
        <f t="shared" si="866"/>
        <v>0</v>
      </c>
      <c r="NL90" s="1460">
        <f t="shared" si="866"/>
        <v>0</v>
      </c>
      <c r="NM90" s="1460">
        <f t="shared" si="866"/>
        <v>0</v>
      </c>
      <c r="NN90" s="1460">
        <f t="shared" si="866"/>
        <v>0</v>
      </c>
      <c r="NO90" s="1460">
        <f t="shared" si="866"/>
        <v>0</v>
      </c>
      <c r="NP90" s="1460">
        <f t="shared" si="866"/>
        <v>0</v>
      </c>
      <c r="NQ90" s="1460">
        <f t="shared" si="866"/>
        <v>0</v>
      </c>
      <c r="NR90" s="1460">
        <f t="shared" si="866"/>
        <v>0</v>
      </c>
      <c r="NS90" s="1460">
        <f t="shared" si="866"/>
        <v>0</v>
      </c>
      <c r="NT90" s="1460">
        <f t="shared" si="866"/>
        <v>0</v>
      </c>
      <c r="NU90" s="1460">
        <f t="shared" si="866"/>
        <v>0</v>
      </c>
      <c r="NV90" s="1460">
        <f t="shared" si="866"/>
        <v>0</v>
      </c>
      <c r="NW90" s="1460">
        <f t="shared" si="866"/>
        <v>0</v>
      </c>
      <c r="NX90" s="1460">
        <f t="shared" si="866"/>
        <v>0</v>
      </c>
      <c r="NY90" s="1460">
        <f t="shared" si="867"/>
        <v>0</v>
      </c>
      <c r="NZ90" s="1460">
        <f t="shared" si="867"/>
        <v>0</v>
      </c>
      <c r="OA90" s="1460">
        <f t="shared" si="867"/>
        <v>0</v>
      </c>
      <c r="OB90" s="1460">
        <f t="shared" si="867"/>
        <v>0</v>
      </c>
      <c r="OC90" s="1460">
        <f t="shared" si="867"/>
        <v>0</v>
      </c>
      <c r="OD90" s="1460">
        <f t="shared" si="867"/>
        <v>0</v>
      </c>
      <c r="OE90" s="1460">
        <f t="shared" si="867"/>
        <v>0</v>
      </c>
      <c r="OF90" s="1460">
        <f t="shared" si="867"/>
        <v>0</v>
      </c>
      <c r="OG90" s="1460">
        <f t="shared" si="867"/>
        <v>0</v>
      </c>
      <c r="OH90" s="1460">
        <f t="shared" si="867"/>
        <v>0</v>
      </c>
      <c r="OI90" s="1460">
        <f t="shared" si="867"/>
        <v>0</v>
      </c>
      <c r="OJ90" s="1460">
        <f t="shared" si="867"/>
        <v>0</v>
      </c>
      <c r="OK90" s="1460">
        <f t="shared" si="867"/>
        <v>0</v>
      </c>
      <c r="OL90" s="1460">
        <f t="shared" si="867"/>
        <v>0</v>
      </c>
      <c r="OM90" s="1460">
        <f t="shared" si="867"/>
        <v>0</v>
      </c>
      <c r="ON90" s="1460">
        <f t="shared" si="867"/>
        <v>0</v>
      </c>
      <c r="OO90" s="1460">
        <f t="shared" si="813"/>
        <v>0</v>
      </c>
      <c r="OP90" s="1460">
        <f t="shared" si="861"/>
        <v>0</v>
      </c>
      <c r="OQ90" s="1460">
        <f t="shared" si="861"/>
        <v>0</v>
      </c>
      <c r="OR90" s="1460">
        <f t="shared" si="861"/>
        <v>0</v>
      </c>
      <c r="OS90" s="1460">
        <f t="shared" si="861"/>
        <v>0</v>
      </c>
      <c r="OT90" s="1460">
        <f t="shared" si="861"/>
        <v>0</v>
      </c>
      <c r="OU90" s="1460">
        <f t="shared" si="861"/>
        <v>0</v>
      </c>
      <c r="OV90" s="1460">
        <f t="shared" si="861"/>
        <v>0</v>
      </c>
      <c r="OW90" s="1460">
        <f t="shared" si="861"/>
        <v>0</v>
      </c>
      <c r="OX90" s="1460">
        <f t="shared" si="861"/>
        <v>0</v>
      </c>
      <c r="OY90" s="1460">
        <f t="shared" si="861"/>
        <v>0</v>
      </c>
      <c r="OZ90" s="1460">
        <f t="shared" si="861"/>
        <v>0</v>
      </c>
      <c r="PA90" s="1460">
        <f t="shared" si="861"/>
        <v>0</v>
      </c>
      <c r="PB90" s="1460">
        <f t="shared" si="861"/>
        <v>0</v>
      </c>
      <c r="PC90" s="1460">
        <f t="shared" si="861"/>
        <v>0</v>
      </c>
      <c r="PD90" s="1460">
        <f t="shared" si="861"/>
        <v>0</v>
      </c>
      <c r="PE90" s="1460">
        <f t="shared" si="861"/>
        <v>0</v>
      </c>
      <c r="PF90" s="1460">
        <f t="shared" si="862"/>
        <v>0</v>
      </c>
      <c r="PG90" s="1460">
        <f t="shared" si="862"/>
        <v>0</v>
      </c>
      <c r="PH90" s="1460">
        <f t="shared" si="862"/>
        <v>0</v>
      </c>
      <c r="PI90" s="1460">
        <f t="shared" si="862"/>
        <v>0</v>
      </c>
      <c r="PJ90" s="1460">
        <f t="shared" si="862"/>
        <v>0</v>
      </c>
      <c r="PK90" s="1460">
        <f t="shared" si="862"/>
        <v>0</v>
      </c>
      <c r="PL90" s="1460">
        <f t="shared" si="862"/>
        <v>0</v>
      </c>
      <c r="PM90" s="1460">
        <f t="shared" si="862"/>
        <v>0</v>
      </c>
      <c r="PN90" s="1460">
        <f t="shared" si="862"/>
        <v>0</v>
      </c>
      <c r="PO90" s="1460">
        <f t="shared" si="862"/>
        <v>0</v>
      </c>
      <c r="PP90" s="1460">
        <f t="shared" si="862"/>
        <v>0</v>
      </c>
      <c r="PQ90" s="1460">
        <f t="shared" si="862"/>
        <v>0</v>
      </c>
      <c r="PR90" s="1460">
        <f t="shared" si="862"/>
        <v>0</v>
      </c>
      <c r="PS90" s="1460">
        <f t="shared" si="862"/>
        <v>0</v>
      </c>
      <c r="PT90" s="1460">
        <f t="shared" si="862"/>
        <v>0</v>
      </c>
      <c r="PU90" s="1460">
        <f t="shared" si="862"/>
        <v>0</v>
      </c>
      <c r="PV90" s="1460">
        <f t="shared" si="863"/>
        <v>0</v>
      </c>
      <c r="PW90" s="1460">
        <f t="shared" si="863"/>
        <v>0</v>
      </c>
      <c r="PX90" s="1460">
        <f t="shared" si="863"/>
        <v>0</v>
      </c>
      <c r="PY90" s="1460">
        <f t="shared" si="863"/>
        <v>0</v>
      </c>
      <c r="PZ90" s="1460">
        <f t="shared" si="863"/>
        <v>0</v>
      </c>
      <c r="QA90" s="1460">
        <f t="shared" si="863"/>
        <v>0</v>
      </c>
      <c r="QB90" s="1460">
        <f t="shared" si="863"/>
        <v>0</v>
      </c>
      <c r="QC90" s="1460">
        <f t="shared" si="863"/>
        <v>0</v>
      </c>
      <c r="QD90" s="1460">
        <f t="shared" si="863"/>
        <v>0</v>
      </c>
      <c r="QE90" s="1460">
        <f t="shared" si="863"/>
        <v>0</v>
      </c>
      <c r="QF90" s="1460">
        <f t="shared" si="863"/>
        <v>0</v>
      </c>
      <c r="QG90" s="1460">
        <f t="shared" si="863"/>
        <v>0</v>
      </c>
      <c r="QH90" s="1460">
        <f t="shared" si="863"/>
        <v>0</v>
      </c>
      <c r="QI90" s="1460">
        <f t="shared" si="863"/>
        <v>0</v>
      </c>
      <c r="QJ90" s="1460">
        <f t="shared" si="863"/>
        <v>0</v>
      </c>
      <c r="QK90" s="1460">
        <f t="shared" si="863"/>
        <v>0</v>
      </c>
      <c r="QL90" s="1460">
        <f t="shared" si="856"/>
        <v>0</v>
      </c>
      <c r="QM90" s="1460">
        <f t="shared" si="856"/>
        <v>0</v>
      </c>
      <c r="QN90" s="1460">
        <f t="shared" si="856"/>
        <v>0</v>
      </c>
      <c r="QO90" s="1460">
        <f t="shared" si="856"/>
        <v>0</v>
      </c>
      <c r="QP90" s="1460">
        <f t="shared" si="856"/>
        <v>0</v>
      </c>
      <c r="QQ90" s="1460">
        <f t="shared" si="856"/>
        <v>0</v>
      </c>
    </row>
    <row r="91" spans="1:459" s="1466" customFormat="1" ht="22.5" customHeight="1">
      <c r="A91" s="1468"/>
      <c r="B91" s="1469"/>
      <c r="C91" s="1469"/>
      <c r="D91" s="1470"/>
      <c r="E91" s="1471"/>
      <c r="F91" s="1472"/>
      <c r="G91" s="1472"/>
      <c r="H91" s="1473">
        <f t="shared" si="639"/>
        <v>0</v>
      </c>
      <c r="I91" s="1474">
        <v>0</v>
      </c>
      <c r="J91" s="1475">
        <f t="shared" si="437"/>
        <v>0</v>
      </c>
      <c r="K91" s="1476">
        <v>0</v>
      </c>
      <c r="L91" s="1477">
        <f t="shared" si="640"/>
        <v>0</v>
      </c>
      <c r="M91" s="1477">
        <f t="shared" si="641"/>
        <v>0</v>
      </c>
      <c r="N91" s="1478"/>
      <c r="O91" s="1479">
        <v>0</v>
      </c>
      <c r="P91" s="1480">
        <v>0</v>
      </c>
      <c r="Q91" s="1828">
        <v>0</v>
      </c>
      <c r="R91" s="1831">
        <f t="shared" si="642"/>
        <v>0</v>
      </c>
      <c r="S91" s="1481">
        <f>IF(AND(SUM(O91:Q91)=0,N91="NNN"),MIN('Operating History and Pro Forma'!$M$33,'Operating History and Pro Forma'!$T$15)*D91,SUM(O91:Q91)*D91)</f>
        <v>0</v>
      </c>
      <c r="T91" s="1482">
        <f t="shared" si="643"/>
        <v>0</v>
      </c>
      <c r="U91" s="1483">
        <f t="shared" si="644"/>
        <v>0</v>
      </c>
      <c r="V91" s="1480"/>
      <c r="W91" s="1514"/>
      <c r="X91" s="1486" t="str">
        <f t="shared" si="645"/>
        <v/>
      </c>
      <c r="Y91" s="1487">
        <f t="shared" si="646"/>
        <v>0</v>
      </c>
      <c r="Z91" s="1488"/>
      <c r="AA91" s="1488"/>
      <c r="AB91" s="1488"/>
      <c r="AC91" s="1488"/>
      <c r="AD91" s="1489">
        <f t="shared" si="647"/>
        <v>0</v>
      </c>
      <c r="AE91" s="1490" t="str">
        <f t="shared" si="648"/>
        <v/>
      </c>
      <c r="AF91" s="1491">
        <f t="shared" si="649"/>
        <v>0</v>
      </c>
      <c r="AG91" s="1492">
        <f t="shared" si="650"/>
        <v>0</v>
      </c>
      <c r="AH91" s="1493">
        <f t="shared" si="853"/>
        <v>0</v>
      </c>
      <c r="AI91" s="1493">
        <f t="shared" si="853"/>
        <v>0</v>
      </c>
      <c r="AJ91" s="1494">
        <f t="shared" si="853"/>
        <v>0</v>
      </c>
      <c r="AK91" s="1494">
        <f t="shared" si="853"/>
        <v>0</v>
      </c>
      <c r="AL91" s="1495">
        <f t="shared" si="853"/>
        <v>0</v>
      </c>
      <c r="AM91" s="1496">
        <f t="shared" si="853"/>
        <v>0</v>
      </c>
      <c r="AN91" s="1497">
        <f t="shared" si="399"/>
        <v>0</v>
      </c>
      <c r="AO91" s="1498">
        <f t="shared" si="860"/>
        <v>0</v>
      </c>
      <c r="AP91" s="1499">
        <f t="shared" si="651"/>
        <v>0</v>
      </c>
      <c r="AQ91" s="1500">
        <f t="shared" si="652"/>
        <v>0</v>
      </c>
      <c r="AR91" s="1501">
        <f t="shared" si="653"/>
        <v>0</v>
      </c>
      <c r="AS91" s="1498">
        <f t="shared" si="857"/>
        <v>0</v>
      </c>
      <c r="AT91" s="1501">
        <f t="shared" si="654"/>
        <v>0</v>
      </c>
      <c r="AU91" s="1498">
        <f t="shared" si="655"/>
        <v>1</v>
      </c>
      <c r="AV91" s="1498">
        <f t="shared" si="656"/>
        <v>2</v>
      </c>
      <c r="AW91" s="1499">
        <f t="shared" si="657"/>
        <v>0</v>
      </c>
      <c r="AX91" s="1502">
        <f t="shared" si="658"/>
        <v>0</v>
      </c>
      <c r="AY91" s="1503">
        <f t="shared" si="659"/>
        <v>0</v>
      </c>
      <c r="AZ91" s="1498">
        <f t="shared" si="660"/>
        <v>2</v>
      </c>
      <c r="BA91" s="1498">
        <f t="shared" si="661"/>
        <v>3</v>
      </c>
      <c r="BB91" s="1499">
        <f t="shared" si="662"/>
        <v>0</v>
      </c>
      <c r="BC91" s="1502">
        <f t="shared" si="663"/>
        <v>0</v>
      </c>
      <c r="BD91" s="1503">
        <f t="shared" si="664"/>
        <v>0</v>
      </c>
      <c r="BE91" s="1498">
        <f t="shared" si="665"/>
        <v>3</v>
      </c>
      <c r="BF91" s="1498">
        <f t="shared" si="666"/>
        <v>4</v>
      </c>
      <c r="BG91" s="1499">
        <f t="shared" si="667"/>
        <v>0</v>
      </c>
      <c r="BH91" s="1502">
        <f t="shared" si="668"/>
        <v>0</v>
      </c>
      <c r="BI91" s="1502">
        <f t="shared" si="669"/>
        <v>0</v>
      </c>
      <c r="BJ91" s="1504">
        <f t="shared" si="670"/>
        <v>1900</v>
      </c>
      <c r="BK91" s="1505" t="str">
        <f t="shared" si="671"/>
        <v/>
      </c>
      <c r="BL91" s="1506"/>
      <c r="BM91" s="1507">
        <f t="shared" si="672"/>
        <v>0</v>
      </c>
      <c r="BN91" s="1508">
        <f t="shared" si="858"/>
        <v>0</v>
      </c>
      <c r="BO91" s="1508">
        <f t="shared" si="858"/>
        <v>0</v>
      </c>
      <c r="BP91" s="1508">
        <f t="shared" si="858"/>
        <v>0</v>
      </c>
      <c r="BQ91" s="1508">
        <f t="shared" si="858"/>
        <v>0</v>
      </c>
      <c r="BR91" s="1508">
        <f t="shared" si="858"/>
        <v>0</v>
      </c>
      <c r="BS91" s="1508">
        <f t="shared" si="858"/>
        <v>0</v>
      </c>
      <c r="BT91" s="1508">
        <f t="shared" si="858"/>
        <v>0</v>
      </c>
      <c r="BU91" s="1508">
        <f t="shared" si="858"/>
        <v>0</v>
      </c>
      <c r="BV91" s="1508">
        <f t="shared" si="858"/>
        <v>0</v>
      </c>
      <c r="BW91" s="1508">
        <f t="shared" si="858"/>
        <v>0</v>
      </c>
      <c r="BX91" s="1508">
        <f t="shared" si="858"/>
        <v>0</v>
      </c>
      <c r="BY91" s="1507">
        <f t="shared" si="858"/>
        <v>0</v>
      </c>
      <c r="BZ91" s="1508">
        <f t="shared" si="858"/>
        <v>0</v>
      </c>
      <c r="CA91" s="1508">
        <f t="shared" si="858"/>
        <v>0</v>
      </c>
      <c r="CB91" s="1508">
        <f t="shared" si="858"/>
        <v>0</v>
      </c>
      <c r="CC91" s="1508">
        <f t="shared" si="858"/>
        <v>0</v>
      </c>
      <c r="CD91" s="1508">
        <f t="shared" si="868"/>
        <v>0</v>
      </c>
      <c r="CE91" s="1508">
        <f t="shared" si="868"/>
        <v>0</v>
      </c>
      <c r="CF91" s="1508">
        <f t="shared" si="868"/>
        <v>0</v>
      </c>
      <c r="CG91" s="1508">
        <f t="shared" si="868"/>
        <v>0</v>
      </c>
      <c r="CH91" s="1508">
        <f t="shared" si="868"/>
        <v>0</v>
      </c>
      <c r="CI91" s="1508">
        <f t="shared" si="868"/>
        <v>0</v>
      </c>
      <c r="CJ91" s="1509">
        <f t="shared" si="868"/>
        <v>0</v>
      </c>
      <c r="CK91" s="1507">
        <f t="shared" si="868"/>
        <v>0</v>
      </c>
      <c r="CL91" s="1508">
        <f t="shared" si="868"/>
        <v>0</v>
      </c>
      <c r="CM91" s="1508">
        <f t="shared" si="868"/>
        <v>0</v>
      </c>
      <c r="CN91" s="1508">
        <f t="shared" si="868"/>
        <v>0</v>
      </c>
      <c r="CO91" s="1508">
        <f t="shared" si="868"/>
        <v>0</v>
      </c>
      <c r="CP91" s="1508">
        <f t="shared" si="868"/>
        <v>0</v>
      </c>
      <c r="CQ91" s="1508">
        <f t="shared" si="868"/>
        <v>0</v>
      </c>
      <c r="CR91" s="1508">
        <f t="shared" si="868"/>
        <v>0</v>
      </c>
      <c r="CS91" s="1508">
        <f t="shared" si="868"/>
        <v>0</v>
      </c>
      <c r="CT91" s="1508">
        <f t="shared" si="869"/>
        <v>0</v>
      </c>
      <c r="CU91" s="1508">
        <f t="shared" si="869"/>
        <v>0</v>
      </c>
      <c r="CV91" s="1509">
        <f t="shared" si="869"/>
        <v>0</v>
      </c>
      <c r="CW91" s="1508">
        <f t="shared" si="869"/>
        <v>0</v>
      </c>
      <c r="CX91" s="1508">
        <f t="shared" si="869"/>
        <v>0</v>
      </c>
      <c r="CY91" s="1508">
        <f t="shared" si="869"/>
        <v>0</v>
      </c>
      <c r="CZ91" s="1508">
        <f t="shared" si="869"/>
        <v>0</v>
      </c>
      <c r="DA91" s="1508">
        <f t="shared" si="869"/>
        <v>0</v>
      </c>
      <c r="DB91" s="1508">
        <f t="shared" si="869"/>
        <v>0</v>
      </c>
      <c r="DC91" s="1508">
        <f t="shared" si="869"/>
        <v>0</v>
      </c>
      <c r="DD91" s="1508">
        <f t="shared" si="869"/>
        <v>0</v>
      </c>
      <c r="DE91" s="1508">
        <f t="shared" si="869"/>
        <v>0</v>
      </c>
      <c r="DF91" s="1508">
        <f t="shared" si="869"/>
        <v>0</v>
      </c>
      <c r="DG91" s="1508">
        <f t="shared" si="869"/>
        <v>0</v>
      </c>
      <c r="DH91" s="1509">
        <f t="shared" si="869"/>
        <v>0</v>
      </c>
      <c r="DI91" s="1508">
        <f t="shared" si="869"/>
        <v>0</v>
      </c>
      <c r="DJ91" s="1508">
        <f t="shared" si="870"/>
        <v>0</v>
      </c>
      <c r="DK91" s="1508">
        <f t="shared" si="870"/>
        <v>0</v>
      </c>
      <c r="DL91" s="1508">
        <f t="shared" si="870"/>
        <v>0</v>
      </c>
      <c r="DM91" s="1508">
        <f t="shared" si="870"/>
        <v>0</v>
      </c>
      <c r="DN91" s="1508">
        <f t="shared" si="870"/>
        <v>0</v>
      </c>
      <c r="DO91" s="1508">
        <f t="shared" si="870"/>
        <v>0</v>
      </c>
      <c r="DP91" s="1508">
        <f t="shared" si="870"/>
        <v>0</v>
      </c>
      <c r="DQ91" s="1508">
        <f t="shared" si="870"/>
        <v>0</v>
      </c>
      <c r="DR91" s="1508">
        <f t="shared" si="870"/>
        <v>0</v>
      </c>
      <c r="DS91" s="1508">
        <f t="shared" si="870"/>
        <v>0</v>
      </c>
      <c r="DT91" s="1509">
        <f t="shared" si="870"/>
        <v>0</v>
      </c>
      <c r="DU91" s="1507">
        <f t="shared" si="870"/>
        <v>0</v>
      </c>
      <c r="DV91" s="1508">
        <f t="shared" si="870"/>
        <v>0</v>
      </c>
      <c r="DW91" s="1508">
        <f t="shared" si="870"/>
        <v>0</v>
      </c>
      <c r="DX91" s="1508">
        <f t="shared" si="870"/>
        <v>0</v>
      </c>
      <c r="DY91" s="1508">
        <f t="shared" si="870"/>
        <v>0</v>
      </c>
      <c r="DZ91" s="1508">
        <f t="shared" si="871"/>
        <v>0</v>
      </c>
      <c r="EA91" s="1508">
        <f t="shared" si="871"/>
        <v>0</v>
      </c>
      <c r="EB91" s="1508">
        <f t="shared" si="871"/>
        <v>0</v>
      </c>
      <c r="EC91" s="1508">
        <f t="shared" si="871"/>
        <v>0</v>
      </c>
      <c r="ED91" s="1508">
        <f t="shared" si="871"/>
        <v>0</v>
      </c>
      <c r="EE91" s="1508">
        <f t="shared" si="871"/>
        <v>0</v>
      </c>
      <c r="EF91" s="1508">
        <f t="shared" si="871"/>
        <v>0</v>
      </c>
      <c r="EG91" s="1507">
        <f t="shared" si="871"/>
        <v>0</v>
      </c>
      <c r="EH91" s="1508">
        <f t="shared" si="871"/>
        <v>0</v>
      </c>
      <c r="EI91" s="1508">
        <f t="shared" si="871"/>
        <v>0</v>
      </c>
      <c r="EJ91" s="1508">
        <f t="shared" si="871"/>
        <v>0</v>
      </c>
      <c r="EK91" s="1508">
        <f t="shared" si="871"/>
        <v>0</v>
      </c>
      <c r="EL91" s="1508">
        <f t="shared" si="871"/>
        <v>0</v>
      </c>
      <c r="EM91" s="1508">
        <f t="shared" si="871"/>
        <v>0</v>
      </c>
      <c r="EN91" s="1508">
        <f t="shared" si="871"/>
        <v>0</v>
      </c>
      <c r="EO91" s="1508">
        <f t="shared" si="871"/>
        <v>0</v>
      </c>
      <c r="EP91" s="1508">
        <f t="shared" si="872"/>
        <v>0</v>
      </c>
      <c r="EQ91" s="1508">
        <f t="shared" si="872"/>
        <v>0</v>
      </c>
      <c r="ER91" s="1509">
        <f t="shared" si="872"/>
        <v>0</v>
      </c>
      <c r="ES91" s="1507">
        <f t="shared" si="872"/>
        <v>0</v>
      </c>
      <c r="ET91" s="1508">
        <f t="shared" si="872"/>
        <v>0</v>
      </c>
      <c r="EU91" s="1508">
        <f t="shared" si="872"/>
        <v>0</v>
      </c>
      <c r="EV91" s="1508">
        <f t="shared" si="872"/>
        <v>0</v>
      </c>
      <c r="EW91" s="1508">
        <f t="shared" si="872"/>
        <v>0</v>
      </c>
      <c r="EX91" s="1508">
        <f t="shared" si="872"/>
        <v>0</v>
      </c>
      <c r="EY91" s="1508">
        <f t="shared" si="872"/>
        <v>0</v>
      </c>
      <c r="EZ91" s="1508">
        <f t="shared" si="872"/>
        <v>0</v>
      </c>
      <c r="FA91" s="1508">
        <f t="shared" si="872"/>
        <v>0</v>
      </c>
      <c r="FB91" s="1508">
        <f t="shared" si="872"/>
        <v>0</v>
      </c>
      <c r="FC91" s="1508">
        <f t="shared" si="872"/>
        <v>0</v>
      </c>
      <c r="FD91" s="1509">
        <f t="shared" si="872"/>
        <v>0</v>
      </c>
      <c r="FE91" s="1508">
        <f t="shared" si="872"/>
        <v>0</v>
      </c>
      <c r="FF91" s="1508">
        <f t="shared" si="821"/>
        <v>0</v>
      </c>
      <c r="FG91" s="1508">
        <f t="shared" si="873"/>
        <v>0</v>
      </c>
      <c r="FH91" s="1508">
        <f t="shared" si="873"/>
        <v>0</v>
      </c>
      <c r="FI91" s="1508">
        <f t="shared" si="873"/>
        <v>0</v>
      </c>
      <c r="FJ91" s="1508">
        <f t="shared" si="873"/>
        <v>0</v>
      </c>
      <c r="FK91" s="1508">
        <f t="shared" si="873"/>
        <v>0</v>
      </c>
      <c r="FL91" s="1508">
        <f t="shared" si="873"/>
        <v>0</v>
      </c>
      <c r="FM91" s="1508">
        <f t="shared" si="873"/>
        <v>0</v>
      </c>
      <c r="FN91" s="1508">
        <f t="shared" si="873"/>
        <v>0</v>
      </c>
      <c r="FO91" s="1508">
        <f t="shared" si="873"/>
        <v>0</v>
      </c>
      <c r="FP91" s="1509">
        <f t="shared" si="873"/>
        <v>0</v>
      </c>
      <c r="FQ91" s="1508">
        <f t="shared" si="873"/>
        <v>0</v>
      </c>
      <c r="FR91" s="1508">
        <f t="shared" si="873"/>
        <v>0</v>
      </c>
      <c r="FS91" s="1508">
        <f t="shared" si="873"/>
        <v>0</v>
      </c>
      <c r="FT91" s="1508">
        <f t="shared" si="873"/>
        <v>0</v>
      </c>
      <c r="FU91" s="1508">
        <f t="shared" si="873"/>
        <v>0</v>
      </c>
      <c r="FV91" s="1508">
        <f t="shared" si="873"/>
        <v>0</v>
      </c>
      <c r="FW91" s="1508">
        <f t="shared" si="855"/>
        <v>0</v>
      </c>
      <c r="FX91" s="1508">
        <f t="shared" si="855"/>
        <v>0</v>
      </c>
      <c r="FY91" s="1508">
        <f t="shared" si="855"/>
        <v>0</v>
      </c>
      <c r="FZ91" s="1508">
        <f t="shared" si="855"/>
        <v>0</v>
      </c>
      <c r="GA91" s="1508">
        <f t="shared" si="855"/>
        <v>0</v>
      </c>
      <c r="GB91" s="1509">
        <f t="shared" si="855"/>
        <v>0</v>
      </c>
      <c r="GC91" s="1506"/>
      <c r="GD91" s="1458">
        <f t="shared" si="673"/>
        <v>1</v>
      </c>
      <c r="GE91" s="1510">
        <f t="shared" ref="GE91:GN116" si="874">IF(OR(ROUNDUP($AU91/12,0)=GE$11,ROUNDUP($AZ91/12,0)=GE$11,ROUNDUP($BE91/12,0)=GE$11,ROUNDUP($AN91/12,0)=GE$11),$D91,0)</f>
        <v>0</v>
      </c>
      <c r="GF91" s="1511">
        <f t="shared" si="874"/>
        <v>0</v>
      </c>
      <c r="GG91" s="1511">
        <f t="shared" si="874"/>
        <v>0</v>
      </c>
      <c r="GH91" s="1511">
        <f t="shared" si="874"/>
        <v>0</v>
      </c>
      <c r="GI91" s="1511">
        <f t="shared" si="874"/>
        <v>0</v>
      </c>
      <c r="GJ91" s="1511">
        <f t="shared" si="874"/>
        <v>0</v>
      </c>
      <c r="GK91" s="1511">
        <f t="shared" si="874"/>
        <v>0</v>
      </c>
      <c r="GL91" s="1511">
        <f t="shared" si="874"/>
        <v>0</v>
      </c>
      <c r="GM91" s="1511">
        <f t="shared" si="874"/>
        <v>0</v>
      </c>
      <c r="GN91" s="1512">
        <f t="shared" si="874"/>
        <v>0</v>
      </c>
      <c r="GO91" s="1513">
        <f t="shared" si="674"/>
        <v>0</v>
      </c>
      <c r="GP91" s="1506"/>
      <c r="GQ91" s="1510">
        <f t="shared" si="838"/>
        <v>0</v>
      </c>
      <c r="GR91" s="1511">
        <f t="shared" si="864"/>
        <v>0</v>
      </c>
      <c r="GS91" s="1511">
        <f t="shared" si="864"/>
        <v>0</v>
      </c>
      <c r="GT91" s="1511">
        <f t="shared" si="864"/>
        <v>0</v>
      </c>
      <c r="GU91" s="1511">
        <f t="shared" si="864"/>
        <v>0</v>
      </c>
      <c r="GV91" s="1511">
        <f t="shared" si="864"/>
        <v>0</v>
      </c>
      <c r="GW91" s="1511">
        <f t="shared" si="864"/>
        <v>0</v>
      </c>
      <c r="GX91" s="1511">
        <f t="shared" si="864"/>
        <v>0</v>
      </c>
      <c r="GY91" s="1511">
        <f t="shared" si="864"/>
        <v>0</v>
      </c>
      <c r="GZ91" s="1512">
        <f t="shared" si="864"/>
        <v>0</v>
      </c>
      <c r="HA91" s="1513">
        <f t="shared" si="675"/>
        <v>0</v>
      </c>
      <c r="HB91" s="1506">
        <f t="shared" si="676"/>
        <v>1</v>
      </c>
      <c r="HC91" s="1506"/>
      <c r="HD91" s="1508">
        <f t="shared" si="677"/>
        <v>0</v>
      </c>
      <c r="HE91" s="1460">
        <f t="shared" si="678"/>
        <v>0</v>
      </c>
      <c r="HF91" s="1460">
        <f t="shared" si="679"/>
        <v>0</v>
      </c>
      <c r="HG91" s="1460">
        <f t="shared" si="680"/>
        <v>0</v>
      </c>
      <c r="HH91" s="1460">
        <f t="shared" si="681"/>
        <v>0</v>
      </c>
      <c r="HI91" s="1460">
        <f t="shared" si="682"/>
        <v>0</v>
      </c>
      <c r="HJ91" s="1460">
        <f t="shared" si="683"/>
        <v>0</v>
      </c>
      <c r="HK91" s="1460">
        <f t="shared" si="684"/>
        <v>0</v>
      </c>
      <c r="HL91" s="1460">
        <f t="shared" si="685"/>
        <v>0</v>
      </c>
      <c r="HM91" s="1460">
        <f t="shared" si="686"/>
        <v>0</v>
      </c>
      <c r="HN91" s="1460">
        <f t="shared" si="687"/>
        <v>0</v>
      </c>
      <c r="HO91" s="1460">
        <f t="shared" si="688"/>
        <v>0</v>
      </c>
      <c r="HP91" s="1460">
        <f t="shared" si="689"/>
        <v>0</v>
      </c>
      <c r="HQ91" s="1460">
        <f t="shared" si="690"/>
        <v>0</v>
      </c>
      <c r="HR91" s="1460">
        <f t="shared" si="691"/>
        <v>0</v>
      </c>
      <c r="HS91" s="1460">
        <f t="shared" si="692"/>
        <v>0</v>
      </c>
      <c r="HT91" s="1460">
        <f t="shared" si="693"/>
        <v>0</v>
      </c>
      <c r="HU91" s="1460">
        <f t="shared" si="694"/>
        <v>0</v>
      </c>
      <c r="HV91" s="1460">
        <f t="shared" si="695"/>
        <v>0</v>
      </c>
      <c r="HW91" s="1460">
        <f t="shared" si="696"/>
        <v>0</v>
      </c>
      <c r="HX91" s="1460">
        <f t="shared" si="697"/>
        <v>0</v>
      </c>
      <c r="HY91" s="1460">
        <f t="shared" si="698"/>
        <v>0</v>
      </c>
      <c r="HZ91" s="1460">
        <f t="shared" si="699"/>
        <v>0</v>
      </c>
      <c r="IA91" s="1460">
        <f t="shared" si="700"/>
        <v>0</v>
      </c>
      <c r="IB91" s="1460">
        <f t="shared" si="701"/>
        <v>0</v>
      </c>
      <c r="IC91" s="1460">
        <f t="shared" si="702"/>
        <v>0</v>
      </c>
      <c r="ID91" s="1460">
        <f t="shared" si="703"/>
        <v>0</v>
      </c>
      <c r="IE91" s="1460">
        <f t="shared" si="704"/>
        <v>0</v>
      </c>
      <c r="IF91" s="1460">
        <f t="shared" si="705"/>
        <v>0</v>
      </c>
      <c r="IG91" s="1460">
        <f t="shared" si="706"/>
        <v>0</v>
      </c>
      <c r="IH91" s="1460">
        <f t="shared" si="707"/>
        <v>0</v>
      </c>
      <c r="II91" s="1460">
        <f t="shared" si="708"/>
        <v>0</v>
      </c>
      <c r="IJ91" s="1460">
        <f t="shared" si="709"/>
        <v>0</v>
      </c>
      <c r="IK91" s="1460">
        <f t="shared" si="710"/>
        <v>0</v>
      </c>
      <c r="IL91" s="1460">
        <f t="shared" si="711"/>
        <v>0</v>
      </c>
      <c r="IM91" s="1460">
        <f t="shared" si="712"/>
        <v>0</v>
      </c>
      <c r="IN91" s="1460">
        <f t="shared" si="713"/>
        <v>0</v>
      </c>
      <c r="IO91" s="1460">
        <f t="shared" si="714"/>
        <v>0</v>
      </c>
      <c r="IP91" s="1460">
        <f t="shared" si="715"/>
        <v>0</v>
      </c>
      <c r="IQ91" s="1460">
        <f t="shared" si="716"/>
        <v>0</v>
      </c>
      <c r="IR91" s="1460">
        <f t="shared" si="717"/>
        <v>0</v>
      </c>
      <c r="IS91" s="1460">
        <f t="shared" si="718"/>
        <v>0</v>
      </c>
      <c r="IT91" s="1460">
        <f t="shared" si="719"/>
        <v>0</v>
      </c>
      <c r="IU91" s="1460">
        <f t="shared" si="720"/>
        <v>0</v>
      </c>
      <c r="IV91" s="1460">
        <f t="shared" si="721"/>
        <v>0</v>
      </c>
      <c r="IW91" s="1460">
        <f t="shared" si="722"/>
        <v>0</v>
      </c>
      <c r="IX91" s="1460">
        <f t="shared" si="723"/>
        <v>0</v>
      </c>
      <c r="IY91" s="1460">
        <f t="shared" si="724"/>
        <v>0</v>
      </c>
      <c r="IZ91" s="1460">
        <f t="shared" si="725"/>
        <v>0</v>
      </c>
      <c r="JA91" s="1460">
        <f t="shared" si="726"/>
        <v>0</v>
      </c>
      <c r="JB91" s="1460">
        <f t="shared" si="727"/>
        <v>0</v>
      </c>
      <c r="JC91" s="1460">
        <f t="shared" si="728"/>
        <v>0</v>
      </c>
      <c r="JD91" s="1460">
        <f t="shared" si="729"/>
        <v>0</v>
      </c>
      <c r="JE91" s="1460">
        <f t="shared" si="730"/>
        <v>0</v>
      </c>
      <c r="JF91" s="1460">
        <f t="shared" si="731"/>
        <v>0</v>
      </c>
      <c r="JG91" s="1460">
        <f t="shared" si="732"/>
        <v>0</v>
      </c>
      <c r="JH91" s="1460">
        <f t="shared" si="733"/>
        <v>0</v>
      </c>
      <c r="JI91" s="1460">
        <f t="shared" si="734"/>
        <v>0</v>
      </c>
      <c r="JJ91" s="1460">
        <f t="shared" si="735"/>
        <v>0</v>
      </c>
      <c r="JK91" s="1460">
        <f t="shared" si="736"/>
        <v>0</v>
      </c>
      <c r="JL91" s="1460">
        <f t="shared" si="737"/>
        <v>0</v>
      </c>
      <c r="JM91" s="1460">
        <f t="shared" si="738"/>
        <v>0</v>
      </c>
      <c r="JN91" s="1460">
        <f t="shared" si="739"/>
        <v>0</v>
      </c>
      <c r="JO91" s="1460">
        <f t="shared" si="740"/>
        <v>0</v>
      </c>
      <c r="JP91" s="1460">
        <f t="shared" si="741"/>
        <v>0</v>
      </c>
      <c r="JQ91" s="1460">
        <f t="shared" si="742"/>
        <v>0</v>
      </c>
      <c r="JR91" s="1460">
        <f t="shared" si="743"/>
        <v>0</v>
      </c>
      <c r="JS91" s="1460">
        <f t="shared" si="744"/>
        <v>0</v>
      </c>
      <c r="JT91" s="1460">
        <f t="shared" si="745"/>
        <v>0</v>
      </c>
      <c r="JU91" s="1460">
        <f t="shared" si="746"/>
        <v>0</v>
      </c>
      <c r="JV91" s="1460">
        <f t="shared" si="747"/>
        <v>0</v>
      </c>
      <c r="JW91" s="1460">
        <f t="shared" si="748"/>
        <v>0</v>
      </c>
      <c r="JX91" s="1460">
        <f t="shared" si="749"/>
        <v>0</v>
      </c>
      <c r="JY91" s="1460">
        <f t="shared" si="750"/>
        <v>0</v>
      </c>
      <c r="JZ91" s="1460">
        <f t="shared" si="751"/>
        <v>0</v>
      </c>
      <c r="KA91" s="1460">
        <f t="shared" si="752"/>
        <v>0</v>
      </c>
      <c r="KB91" s="1460">
        <f t="shared" si="753"/>
        <v>0</v>
      </c>
      <c r="KC91" s="1460">
        <f t="shared" si="754"/>
        <v>0</v>
      </c>
      <c r="KD91" s="1460">
        <f t="shared" si="755"/>
        <v>0</v>
      </c>
      <c r="KE91" s="1460">
        <f t="shared" si="756"/>
        <v>0</v>
      </c>
      <c r="KF91" s="1460">
        <f t="shared" si="757"/>
        <v>0</v>
      </c>
      <c r="KG91" s="1460">
        <f t="shared" si="758"/>
        <v>0</v>
      </c>
      <c r="KH91" s="1460">
        <f t="shared" si="759"/>
        <v>0</v>
      </c>
      <c r="KI91" s="1460">
        <f t="shared" si="760"/>
        <v>0</v>
      </c>
      <c r="KJ91" s="1460">
        <f t="shared" si="761"/>
        <v>0</v>
      </c>
      <c r="KK91" s="1460">
        <f t="shared" si="762"/>
        <v>0</v>
      </c>
      <c r="KL91" s="1460">
        <f t="shared" si="763"/>
        <v>0</v>
      </c>
      <c r="KM91" s="1460">
        <f t="shared" si="764"/>
        <v>0</v>
      </c>
      <c r="KN91" s="1460">
        <f t="shared" si="765"/>
        <v>0</v>
      </c>
      <c r="KO91" s="1460">
        <f t="shared" si="766"/>
        <v>0</v>
      </c>
      <c r="KP91" s="1460">
        <f t="shared" si="767"/>
        <v>0</v>
      </c>
      <c r="KQ91" s="1460">
        <f t="shared" si="768"/>
        <v>0</v>
      </c>
      <c r="KR91" s="1460">
        <f t="shared" si="769"/>
        <v>0</v>
      </c>
      <c r="KS91" s="1460">
        <f t="shared" si="770"/>
        <v>0</v>
      </c>
      <c r="KT91" s="1460">
        <f t="shared" si="771"/>
        <v>0</v>
      </c>
      <c r="KU91" s="1460">
        <f t="shared" si="772"/>
        <v>0</v>
      </c>
      <c r="KV91" s="1460">
        <f t="shared" si="773"/>
        <v>0</v>
      </c>
      <c r="KW91" s="1460">
        <f t="shared" si="774"/>
        <v>0</v>
      </c>
      <c r="KX91" s="1460">
        <f t="shared" si="775"/>
        <v>0</v>
      </c>
      <c r="KY91" s="1460">
        <f t="shared" si="776"/>
        <v>0</v>
      </c>
      <c r="KZ91" s="1460">
        <f t="shared" si="777"/>
        <v>0</v>
      </c>
      <c r="LA91" s="1460">
        <f t="shared" si="778"/>
        <v>0</v>
      </c>
      <c r="LB91" s="1460">
        <f t="shared" si="779"/>
        <v>0</v>
      </c>
      <c r="LC91" s="1460">
        <f t="shared" si="780"/>
        <v>0</v>
      </c>
      <c r="LD91" s="1460">
        <f t="shared" si="781"/>
        <v>0</v>
      </c>
      <c r="LE91" s="1460">
        <f t="shared" si="782"/>
        <v>0</v>
      </c>
      <c r="LF91" s="1460">
        <f t="shared" si="783"/>
        <v>0</v>
      </c>
      <c r="LG91" s="1460">
        <f t="shared" si="784"/>
        <v>0</v>
      </c>
      <c r="LH91" s="1460">
        <f t="shared" si="785"/>
        <v>0</v>
      </c>
      <c r="LI91" s="1460">
        <f t="shared" si="786"/>
        <v>0</v>
      </c>
      <c r="LJ91" s="1460">
        <f t="shared" si="787"/>
        <v>0</v>
      </c>
      <c r="LK91" s="1460">
        <f t="shared" si="788"/>
        <v>0</v>
      </c>
      <c r="LL91" s="1460">
        <f t="shared" si="789"/>
        <v>0</v>
      </c>
      <c r="LM91" s="1460">
        <f t="shared" si="790"/>
        <v>0</v>
      </c>
      <c r="LN91" s="1460">
        <f t="shared" si="791"/>
        <v>0</v>
      </c>
      <c r="LO91" s="1460">
        <f t="shared" si="792"/>
        <v>0</v>
      </c>
      <c r="LP91" s="1460">
        <f t="shared" si="793"/>
        <v>0</v>
      </c>
      <c r="LQ91" s="1460">
        <f t="shared" si="794"/>
        <v>0</v>
      </c>
      <c r="LR91" s="1460">
        <f t="shared" si="795"/>
        <v>0</v>
      </c>
      <c r="LS91" s="1460">
        <f t="shared" si="796"/>
        <v>0</v>
      </c>
      <c r="LW91" s="1467">
        <f t="shared" si="797"/>
        <v>0</v>
      </c>
      <c r="LX91" s="1467">
        <f t="shared" si="798"/>
        <v>0</v>
      </c>
      <c r="LY91" s="1467">
        <f t="shared" si="799"/>
        <v>0</v>
      </c>
      <c r="LZ91" s="1467">
        <f t="shared" si="800"/>
        <v>0</v>
      </c>
      <c r="MA91" s="1506"/>
      <c r="MB91" s="1460">
        <f t="shared" si="801"/>
        <v>0</v>
      </c>
      <c r="MC91" s="1460">
        <f t="shared" si="859"/>
        <v>0</v>
      </c>
      <c r="MD91" s="1460">
        <f t="shared" si="859"/>
        <v>0</v>
      </c>
      <c r="ME91" s="1460">
        <f t="shared" si="859"/>
        <v>0</v>
      </c>
      <c r="MF91" s="1460">
        <f t="shared" si="859"/>
        <v>0</v>
      </c>
      <c r="MG91" s="1460">
        <f t="shared" si="859"/>
        <v>0</v>
      </c>
      <c r="MH91" s="1460">
        <f t="shared" si="859"/>
        <v>0</v>
      </c>
      <c r="MI91" s="1460">
        <f t="shared" si="859"/>
        <v>0</v>
      </c>
      <c r="MJ91" s="1460">
        <f t="shared" si="859"/>
        <v>0</v>
      </c>
      <c r="MK91" s="1460">
        <f t="shared" si="859"/>
        <v>0</v>
      </c>
      <c r="ML91" s="1460">
        <f t="shared" si="859"/>
        <v>0</v>
      </c>
      <c r="MM91" s="1460">
        <f t="shared" si="859"/>
        <v>0</v>
      </c>
      <c r="MN91" s="1460">
        <f t="shared" si="859"/>
        <v>0</v>
      </c>
      <c r="MO91" s="1460">
        <f t="shared" si="859"/>
        <v>0</v>
      </c>
      <c r="MP91" s="1460">
        <f t="shared" si="859"/>
        <v>0</v>
      </c>
      <c r="MQ91" s="1460">
        <f t="shared" si="859"/>
        <v>0</v>
      </c>
      <c r="MR91" s="1460">
        <f t="shared" si="859"/>
        <v>0</v>
      </c>
      <c r="MS91" s="1460">
        <f t="shared" si="865"/>
        <v>0</v>
      </c>
      <c r="MT91" s="1460">
        <f t="shared" si="865"/>
        <v>0</v>
      </c>
      <c r="MU91" s="1460">
        <f t="shared" si="865"/>
        <v>0</v>
      </c>
      <c r="MV91" s="1460">
        <f t="shared" si="865"/>
        <v>0</v>
      </c>
      <c r="MW91" s="1460">
        <f t="shared" si="865"/>
        <v>0</v>
      </c>
      <c r="MX91" s="1460">
        <f t="shared" si="865"/>
        <v>0</v>
      </c>
      <c r="MY91" s="1460">
        <f t="shared" si="865"/>
        <v>0</v>
      </c>
      <c r="MZ91" s="1460">
        <f t="shared" si="865"/>
        <v>0</v>
      </c>
      <c r="NA91" s="1460">
        <f t="shared" si="865"/>
        <v>0</v>
      </c>
      <c r="NB91" s="1460">
        <f t="shared" si="865"/>
        <v>0</v>
      </c>
      <c r="NC91" s="1460">
        <f t="shared" si="865"/>
        <v>0</v>
      </c>
      <c r="ND91" s="1460">
        <f t="shared" si="865"/>
        <v>0</v>
      </c>
      <c r="NE91" s="1460">
        <f t="shared" si="865"/>
        <v>0</v>
      </c>
      <c r="NF91" s="1460">
        <f t="shared" si="865"/>
        <v>0</v>
      </c>
      <c r="NG91" s="1460">
        <f t="shared" si="865"/>
        <v>0</v>
      </c>
      <c r="NH91" s="1460">
        <f t="shared" si="865"/>
        <v>0</v>
      </c>
      <c r="NI91" s="1460">
        <f t="shared" si="866"/>
        <v>0</v>
      </c>
      <c r="NJ91" s="1460">
        <f t="shared" si="866"/>
        <v>0</v>
      </c>
      <c r="NK91" s="1460">
        <f t="shared" si="866"/>
        <v>0</v>
      </c>
      <c r="NL91" s="1460">
        <f t="shared" si="866"/>
        <v>0</v>
      </c>
      <c r="NM91" s="1460">
        <f t="shared" si="866"/>
        <v>0</v>
      </c>
      <c r="NN91" s="1460">
        <f t="shared" si="866"/>
        <v>0</v>
      </c>
      <c r="NO91" s="1460">
        <f t="shared" si="866"/>
        <v>0</v>
      </c>
      <c r="NP91" s="1460">
        <f t="shared" si="866"/>
        <v>0</v>
      </c>
      <c r="NQ91" s="1460">
        <f t="shared" si="866"/>
        <v>0</v>
      </c>
      <c r="NR91" s="1460">
        <f t="shared" si="866"/>
        <v>0</v>
      </c>
      <c r="NS91" s="1460">
        <f t="shared" si="866"/>
        <v>0</v>
      </c>
      <c r="NT91" s="1460">
        <f t="shared" si="866"/>
        <v>0</v>
      </c>
      <c r="NU91" s="1460">
        <f t="shared" si="866"/>
        <v>0</v>
      </c>
      <c r="NV91" s="1460">
        <f t="shared" si="866"/>
        <v>0</v>
      </c>
      <c r="NW91" s="1460">
        <f t="shared" si="866"/>
        <v>0</v>
      </c>
      <c r="NX91" s="1460">
        <f t="shared" si="866"/>
        <v>0</v>
      </c>
      <c r="NY91" s="1460">
        <f t="shared" si="867"/>
        <v>0</v>
      </c>
      <c r="NZ91" s="1460">
        <f t="shared" si="867"/>
        <v>0</v>
      </c>
      <c r="OA91" s="1460">
        <f t="shared" si="867"/>
        <v>0</v>
      </c>
      <c r="OB91" s="1460">
        <f t="shared" si="867"/>
        <v>0</v>
      </c>
      <c r="OC91" s="1460">
        <f t="shared" si="867"/>
        <v>0</v>
      </c>
      <c r="OD91" s="1460">
        <f t="shared" si="867"/>
        <v>0</v>
      </c>
      <c r="OE91" s="1460">
        <f t="shared" si="867"/>
        <v>0</v>
      </c>
      <c r="OF91" s="1460">
        <f t="shared" si="867"/>
        <v>0</v>
      </c>
      <c r="OG91" s="1460">
        <f t="shared" si="867"/>
        <v>0</v>
      </c>
      <c r="OH91" s="1460">
        <f t="shared" si="867"/>
        <v>0</v>
      </c>
      <c r="OI91" s="1460">
        <f t="shared" si="867"/>
        <v>0</v>
      </c>
      <c r="OJ91" s="1460">
        <f t="shared" si="867"/>
        <v>0</v>
      </c>
      <c r="OK91" s="1460">
        <f t="shared" si="867"/>
        <v>0</v>
      </c>
      <c r="OL91" s="1460">
        <f t="shared" si="867"/>
        <v>0</v>
      </c>
      <c r="OM91" s="1460">
        <f t="shared" si="867"/>
        <v>0</v>
      </c>
      <c r="ON91" s="1460">
        <f t="shared" si="867"/>
        <v>0</v>
      </c>
      <c r="OO91" s="1460">
        <f t="shared" si="813"/>
        <v>0</v>
      </c>
      <c r="OP91" s="1460">
        <f t="shared" si="861"/>
        <v>0</v>
      </c>
      <c r="OQ91" s="1460">
        <f t="shared" si="861"/>
        <v>0</v>
      </c>
      <c r="OR91" s="1460">
        <f t="shared" si="861"/>
        <v>0</v>
      </c>
      <c r="OS91" s="1460">
        <f t="shared" si="861"/>
        <v>0</v>
      </c>
      <c r="OT91" s="1460">
        <f t="shared" si="861"/>
        <v>0</v>
      </c>
      <c r="OU91" s="1460">
        <f t="shared" si="861"/>
        <v>0</v>
      </c>
      <c r="OV91" s="1460">
        <f t="shared" si="861"/>
        <v>0</v>
      </c>
      <c r="OW91" s="1460">
        <f t="shared" si="861"/>
        <v>0</v>
      </c>
      <c r="OX91" s="1460">
        <f t="shared" si="861"/>
        <v>0</v>
      </c>
      <c r="OY91" s="1460">
        <f t="shared" si="861"/>
        <v>0</v>
      </c>
      <c r="OZ91" s="1460">
        <f t="shared" si="861"/>
        <v>0</v>
      </c>
      <c r="PA91" s="1460">
        <f t="shared" si="861"/>
        <v>0</v>
      </c>
      <c r="PB91" s="1460">
        <f t="shared" si="861"/>
        <v>0</v>
      </c>
      <c r="PC91" s="1460">
        <f t="shared" si="861"/>
        <v>0</v>
      </c>
      <c r="PD91" s="1460">
        <f t="shared" si="861"/>
        <v>0</v>
      </c>
      <c r="PE91" s="1460">
        <f t="shared" si="861"/>
        <v>0</v>
      </c>
      <c r="PF91" s="1460">
        <f t="shared" si="862"/>
        <v>0</v>
      </c>
      <c r="PG91" s="1460">
        <f t="shared" si="862"/>
        <v>0</v>
      </c>
      <c r="PH91" s="1460">
        <f t="shared" si="862"/>
        <v>0</v>
      </c>
      <c r="PI91" s="1460">
        <f t="shared" si="862"/>
        <v>0</v>
      </c>
      <c r="PJ91" s="1460">
        <f t="shared" si="862"/>
        <v>0</v>
      </c>
      <c r="PK91" s="1460">
        <f t="shared" si="862"/>
        <v>0</v>
      </c>
      <c r="PL91" s="1460">
        <f t="shared" si="862"/>
        <v>0</v>
      </c>
      <c r="PM91" s="1460">
        <f t="shared" si="862"/>
        <v>0</v>
      </c>
      <c r="PN91" s="1460">
        <f t="shared" si="862"/>
        <v>0</v>
      </c>
      <c r="PO91" s="1460">
        <f t="shared" si="862"/>
        <v>0</v>
      </c>
      <c r="PP91" s="1460">
        <f t="shared" si="862"/>
        <v>0</v>
      </c>
      <c r="PQ91" s="1460">
        <f t="shared" si="862"/>
        <v>0</v>
      </c>
      <c r="PR91" s="1460">
        <f t="shared" si="862"/>
        <v>0</v>
      </c>
      <c r="PS91" s="1460">
        <f t="shared" si="862"/>
        <v>0</v>
      </c>
      <c r="PT91" s="1460">
        <f t="shared" si="862"/>
        <v>0</v>
      </c>
      <c r="PU91" s="1460">
        <f t="shared" si="862"/>
        <v>0</v>
      </c>
      <c r="PV91" s="1460">
        <f t="shared" si="863"/>
        <v>0</v>
      </c>
      <c r="PW91" s="1460">
        <f t="shared" si="863"/>
        <v>0</v>
      </c>
      <c r="PX91" s="1460">
        <f t="shared" si="863"/>
        <v>0</v>
      </c>
      <c r="PY91" s="1460">
        <f t="shared" si="863"/>
        <v>0</v>
      </c>
      <c r="PZ91" s="1460">
        <f t="shared" si="863"/>
        <v>0</v>
      </c>
      <c r="QA91" s="1460">
        <f t="shared" si="863"/>
        <v>0</v>
      </c>
      <c r="QB91" s="1460">
        <f t="shared" si="863"/>
        <v>0</v>
      </c>
      <c r="QC91" s="1460">
        <f t="shared" si="863"/>
        <v>0</v>
      </c>
      <c r="QD91" s="1460">
        <f t="shared" si="863"/>
        <v>0</v>
      </c>
      <c r="QE91" s="1460">
        <f t="shared" si="863"/>
        <v>0</v>
      </c>
      <c r="QF91" s="1460">
        <f t="shared" si="863"/>
        <v>0</v>
      </c>
      <c r="QG91" s="1460">
        <f t="shared" si="863"/>
        <v>0</v>
      </c>
      <c r="QH91" s="1460">
        <f t="shared" si="863"/>
        <v>0</v>
      </c>
      <c r="QI91" s="1460">
        <f t="shared" si="863"/>
        <v>0</v>
      </c>
      <c r="QJ91" s="1460">
        <f t="shared" si="863"/>
        <v>0</v>
      </c>
      <c r="QK91" s="1460">
        <f t="shared" si="863"/>
        <v>0</v>
      </c>
      <c r="QL91" s="1460">
        <f t="shared" si="856"/>
        <v>0</v>
      </c>
      <c r="QM91" s="1460">
        <f t="shared" si="856"/>
        <v>0</v>
      </c>
      <c r="QN91" s="1460">
        <f t="shared" si="856"/>
        <v>0</v>
      </c>
      <c r="QO91" s="1460">
        <f t="shared" si="856"/>
        <v>0</v>
      </c>
      <c r="QP91" s="1460">
        <f t="shared" si="856"/>
        <v>0</v>
      </c>
      <c r="QQ91" s="1460">
        <f t="shared" si="856"/>
        <v>0</v>
      </c>
    </row>
    <row r="92" spans="1:459" s="1466" customFormat="1" ht="22.5" customHeight="1">
      <c r="A92" s="1468"/>
      <c r="B92" s="1469"/>
      <c r="C92" s="1469"/>
      <c r="D92" s="1470"/>
      <c r="E92" s="1471"/>
      <c r="F92" s="1472"/>
      <c r="G92" s="1472"/>
      <c r="H92" s="1473">
        <f t="shared" si="639"/>
        <v>0</v>
      </c>
      <c r="I92" s="1474">
        <v>0</v>
      </c>
      <c r="J92" s="1475">
        <f t="shared" si="437"/>
        <v>0</v>
      </c>
      <c r="K92" s="1476">
        <v>0</v>
      </c>
      <c r="L92" s="1477">
        <f t="shared" si="640"/>
        <v>0</v>
      </c>
      <c r="M92" s="1477">
        <f t="shared" si="641"/>
        <v>0</v>
      </c>
      <c r="N92" s="1478"/>
      <c r="O92" s="1479">
        <v>0</v>
      </c>
      <c r="P92" s="1480">
        <v>0</v>
      </c>
      <c r="Q92" s="1828">
        <v>0</v>
      </c>
      <c r="R92" s="1831">
        <f t="shared" si="642"/>
        <v>0</v>
      </c>
      <c r="S92" s="1481">
        <f>IF(AND(SUM(O92:Q92)=0,N92="NNN"),MIN('Operating History and Pro Forma'!$M$33,'Operating History and Pro Forma'!$T$15)*D92,SUM(O92:Q92)*D92)</f>
        <v>0</v>
      </c>
      <c r="T92" s="1482">
        <f t="shared" si="643"/>
        <v>0</v>
      </c>
      <c r="U92" s="1483">
        <f t="shared" si="644"/>
        <v>0</v>
      </c>
      <c r="V92" s="1480"/>
      <c r="W92" s="1514"/>
      <c r="X92" s="1486" t="str">
        <f t="shared" si="645"/>
        <v/>
      </c>
      <c r="Y92" s="1487">
        <f t="shared" si="646"/>
        <v>0</v>
      </c>
      <c r="Z92" s="1488"/>
      <c r="AA92" s="1488"/>
      <c r="AB92" s="1488"/>
      <c r="AC92" s="1488"/>
      <c r="AD92" s="1489">
        <f t="shared" si="647"/>
        <v>0</v>
      </c>
      <c r="AE92" s="1490" t="str">
        <f t="shared" si="648"/>
        <v/>
      </c>
      <c r="AF92" s="1491">
        <f t="shared" si="649"/>
        <v>0</v>
      </c>
      <c r="AG92" s="1492">
        <f t="shared" si="650"/>
        <v>0</v>
      </c>
      <c r="AH92" s="1493">
        <f t="shared" si="853"/>
        <v>0</v>
      </c>
      <c r="AI92" s="1493">
        <f t="shared" si="853"/>
        <v>0</v>
      </c>
      <c r="AJ92" s="1494">
        <f t="shared" si="853"/>
        <v>0</v>
      </c>
      <c r="AK92" s="1494">
        <f t="shared" si="853"/>
        <v>0</v>
      </c>
      <c r="AL92" s="1495">
        <f t="shared" si="853"/>
        <v>0</v>
      </c>
      <c r="AM92" s="1496">
        <f t="shared" si="853"/>
        <v>0</v>
      </c>
      <c r="AN92" s="1497">
        <f t="shared" si="399"/>
        <v>0</v>
      </c>
      <c r="AO92" s="1498">
        <f t="shared" si="860"/>
        <v>0</v>
      </c>
      <c r="AP92" s="1499">
        <f t="shared" si="651"/>
        <v>0</v>
      </c>
      <c r="AQ92" s="1500">
        <f t="shared" si="652"/>
        <v>0</v>
      </c>
      <c r="AR92" s="1501">
        <f t="shared" si="653"/>
        <v>0</v>
      </c>
      <c r="AS92" s="1498">
        <f t="shared" si="857"/>
        <v>0</v>
      </c>
      <c r="AT92" s="1501">
        <f t="shared" si="654"/>
        <v>0</v>
      </c>
      <c r="AU92" s="1498">
        <f t="shared" si="655"/>
        <v>1</v>
      </c>
      <c r="AV92" s="1498">
        <f t="shared" si="656"/>
        <v>2</v>
      </c>
      <c r="AW92" s="1499">
        <f t="shared" si="657"/>
        <v>0</v>
      </c>
      <c r="AX92" s="1502">
        <f t="shared" si="658"/>
        <v>0</v>
      </c>
      <c r="AY92" s="1503">
        <f t="shared" si="659"/>
        <v>0</v>
      </c>
      <c r="AZ92" s="1498">
        <f t="shared" si="660"/>
        <v>2</v>
      </c>
      <c r="BA92" s="1498">
        <f t="shared" si="661"/>
        <v>3</v>
      </c>
      <c r="BB92" s="1499">
        <f t="shared" si="662"/>
        <v>0</v>
      </c>
      <c r="BC92" s="1502">
        <f t="shared" si="663"/>
        <v>0</v>
      </c>
      <c r="BD92" s="1503">
        <f t="shared" si="664"/>
        <v>0</v>
      </c>
      <c r="BE92" s="1498">
        <f t="shared" si="665"/>
        <v>3</v>
      </c>
      <c r="BF92" s="1498">
        <f t="shared" si="666"/>
        <v>4</v>
      </c>
      <c r="BG92" s="1499">
        <f t="shared" si="667"/>
        <v>0</v>
      </c>
      <c r="BH92" s="1502">
        <f t="shared" si="668"/>
        <v>0</v>
      </c>
      <c r="BI92" s="1502">
        <f t="shared" si="669"/>
        <v>0</v>
      </c>
      <c r="BJ92" s="1504">
        <f t="shared" si="670"/>
        <v>1900</v>
      </c>
      <c r="BK92" s="1505" t="str">
        <f t="shared" si="671"/>
        <v/>
      </c>
      <c r="BL92" s="1506"/>
      <c r="BM92" s="1507">
        <f t="shared" si="672"/>
        <v>0</v>
      </c>
      <c r="BN92" s="1508">
        <f t="shared" si="858"/>
        <v>0</v>
      </c>
      <c r="BO92" s="1508">
        <f t="shared" si="858"/>
        <v>0</v>
      </c>
      <c r="BP92" s="1508">
        <f t="shared" si="858"/>
        <v>0</v>
      </c>
      <c r="BQ92" s="1508">
        <f t="shared" si="858"/>
        <v>0</v>
      </c>
      <c r="BR92" s="1508">
        <f t="shared" si="858"/>
        <v>0</v>
      </c>
      <c r="BS92" s="1508">
        <f t="shared" si="858"/>
        <v>0</v>
      </c>
      <c r="BT92" s="1508">
        <f t="shared" si="858"/>
        <v>0</v>
      </c>
      <c r="BU92" s="1508">
        <f t="shared" si="858"/>
        <v>0</v>
      </c>
      <c r="BV92" s="1508">
        <f t="shared" si="858"/>
        <v>0</v>
      </c>
      <c r="BW92" s="1508">
        <f t="shared" si="858"/>
        <v>0</v>
      </c>
      <c r="BX92" s="1508">
        <f t="shared" si="858"/>
        <v>0</v>
      </c>
      <c r="BY92" s="1507">
        <f t="shared" si="858"/>
        <v>0</v>
      </c>
      <c r="BZ92" s="1508">
        <f t="shared" si="858"/>
        <v>0</v>
      </c>
      <c r="CA92" s="1508">
        <f t="shared" si="858"/>
        <v>0</v>
      </c>
      <c r="CB92" s="1508">
        <f t="shared" si="858"/>
        <v>0</v>
      </c>
      <c r="CC92" s="1508">
        <f t="shared" si="858"/>
        <v>0</v>
      </c>
      <c r="CD92" s="1508">
        <f t="shared" si="868"/>
        <v>0</v>
      </c>
      <c r="CE92" s="1508">
        <f t="shared" si="868"/>
        <v>0</v>
      </c>
      <c r="CF92" s="1508">
        <f t="shared" si="868"/>
        <v>0</v>
      </c>
      <c r="CG92" s="1508">
        <f t="shared" si="868"/>
        <v>0</v>
      </c>
      <c r="CH92" s="1508">
        <f t="shared" si="868"/>
        <v>0</v>
      </c>
      <c r="CI92" s="1508">
        <f t="shared" si="868"/>
        <v>0</v>
      </c>
      <c r="CJ92" s="1509">
        <f t="shared" si="868"/>
        <v>0</v>
      </c>
      <c r="CK92" s="1507">
        <f t="shared" si="868"/>
        <v>0</v>
      </c>
      <c r="CL92" s="1508">
        <f t="shared" si="868"/>
        <v>0</v>
      </c>
      <c r="CM92" s="1508">
        <f t="shared" si="868"/>
        <v>0</v>
      </c>
      <c r="CN92" s="1508">
        <f t="shared" si="868"/>
        <v>0</v>
      </c>
      <c r="CO92" s="1508">
        <f t="shared" si="868"/>
        <v>0</v>
      </c>
      <c r="CP92" s="1508">
        <f t="shared" si="868"/>
        <v>0</v>
      </c>
      <c r="CQ92" s="1508">
        <f t="shared" si="868"/>
        <v>0</v>
      </c>
      <c r="CR92" s="1508">
        <f t="shared" si="868"/>
        <v>0</v>
      </c>
      <c r="CS92" s="1508">
        <f t="shared" si="868"/>
        <v>0</v>
      </c>
      <c r="CT92" s="1508">
        <f t="shared" si="869"/>
        <v>0</v>
      </c>
      <c r="CU92" s="1508">
        <f t="shared" si="869"/>
        <v>0</v>
      </c>
      <c r="CV92" s="1509">
        <f t="shared" si="869"/>
        <v>0</v>
      </c>
      <c r="CW92" s="1508">
        <f t="shared" si="869"/>
        <v>0</v>
      </c>
      <c r="CX92" s="1508">
        <f t="shared" si="869"/>
        <v>0</v>
      </c>
      <c r="CY92" s="1508">
        <f t="shared" si="869"/>
        <v>0</v>
      </c>
      <c r="CZ92" s="1508">
        <f t="shared" si="869"/>
        <v>0</v>
      </c>
      <c r="DA92" s="1508">
        <f t="shared" si="869"/>
        <v>0</v>
      </c>
      <c r="DB92" s="1508">
        <f t="shared" si="869"/>
        <v>0</v>
      </c>
      <c r="DC92" s="1508">
        <f t="shared" si="869"/>
        <v>0</v>
      </c>
      <c r="DD92" s="1508">
        <f t="shared" si="869"/>
        <v>0</v>
      </c>
      <c r="DE92" s="1508">
        <f t="shared" si="869"/>
        <v>0</v>
      </c>
      <c r="DF92" s="1508">
        <f t="shared" si="869"/>
        <v>0</v>
      </c>
      <c r="DG92" s="1508">
        <f t="shared" si="869"/>
        <v>0</v>
      </c>
      <c r="DH92" s="1509">
        <f t="shared" si="869"/>
        <v>0</v>
      </c>
      <c r="DI92" s="1508">
        <f t="shared" si="869"/>
        <v>0</v>
      </c>
      <c r="DJ92" s="1508">
        <f t="shared" si="870"/>
        <v>0</v>
      </c>
      <c r="DK92" s="1508">
        <f t="shared" si="870"/>
        <v>0</v>
      </c>
      <c r="DL92" s="1508">
        <f t="shared" si="870"/>
        <v>0</v>
      </c>
      <c r="DM92" s="1508">
        <f t="shared" si="870"/>
        <v>0</v>
      </c>
      <c r="DN92" s="1508">
        <f t="shared" si="870"/>
        <v>0</v>
      </c>
      <c r="DO92" s="1508">
        <f t="shared" si="870"/>
        <v>0</v>
      </c>
      <c r="DP92" s="1508">
        <f t="shared" si="870"/>
        <v>0</v>
      </c>
      <c r="DQ92" s="1508">
        <f t="shared" si="870"/>
        <v>0</v>
      </c>
      <c r="DR92" s="1508">
        <f t="shared" si="870"/>
        <v>0</v>
      </c>
      <c r="DS92" s="1508">
        <f t="shared" si="870"/>
        <v>0</v>
      </c>
      <c r="DT92" s="1509">
        <f t="shared" si="870"/>
        <v>0</v>
      </c>
      <c r="DU92" s="1507">
        <f t="shared" si="870"/>
        <v>0</v>
      </c>
      <c r="DV92" s="1508">
        <f t="shared" si="870"/>
        <v>0</v>
      </c>
      <c r="DW92" s="1508">
        <f t="shared" si="870"/>
        <v>0</v>
      </c>
      <c r="DX92" s="1508">
        <f t="shared" si="870"/>
        <v>0</v>
      </c>
      <c r="DY92" s="1508">
        <f t="shared" si="870"/>
        <v>0</v>
      </c>
      <c r="DZ92" s="1508">
        <f t="shared" si="871"/>
        <v>0</v>
      </c>
      <c r="EA92" s="1508">
        <f t="shared" si="871"/>
        <v>0</v>
      </c>
      <c r="EB92" s="1508">
        <f t="shared" si="871"/>
        <v>0</v>
      </c>
      <c r="EC92" s="1508">
        <f t="shared" si="871"/>
        <v>0</v>
      </c>
      <c r="ED92" s="1508">
        <f t="shared" si="871"/>
        <v>0</v>
      </c>
      <c r="EE92" s="1508">
        <f t="shared" si="871"/>
        <v>0</v>
      </c>
      <c r="EF92" s="1508">
        <f t="shared" si="871"/>
        <v>0</v>
      </c>
      <c r="EG92" s="1507">
        <f t="shared" si="871"/>
        <v>0</v>
      </c>
      <c r="EH92" s="1508">
        <f t="shared" si="871"/>
        <v>0</v>
      </c>
      <c r="EI92" s="1508">
        <f t="shared" si="871"/>
        <v>0</v>
      </c>
      <c r="EJ92" s="1508">
        <f t="shared" si="871"/>
        <v>0</v>
      </c>
      <c r="EK92" s="1508">
        <f t="shared" si="871"/>
        <v>0</v>
      </c>
      <c r="EL92" s="1508">
        <f t="shared" si="871"/>
        <v>0</v>
      </c>
      <c r="EM92" s="1508">
        <f t="shared" si="871"/>
        <v>0</v>
      </c>
      <c r="EN92" s="1508">
        <f t="shared" si="871"/>
        <v>0</v>
      </c>
      <c r="EO92" s="1508">
        <f t="shared" si="871"/>
        <v>0</v>
      </c>
      <c r="EP92" s="1508">
        <f t="shared" si="872"/>
        <v>0</v>
      </c>
      <c r="EQ92" s="1508">
        <f t="shared" si="872"/>
        <v>0</v>
      </c>
      <c r="ER92" s="1509">
        <f t="shared" si="872"/>
        <v>0</v>
      </c>
      <c r="ES92" s="1507">
        <f t="shared" si="872"/>
        <v>0</v>
      </c>
      <c r="ET92" s="1508">
        <f t="shared" si="872"/>
        <v>0</v>
      </c>
      <c r="EU92" s="1508">
        <f t="shared" si="872"/>
        <v>0</v>
      </c>
      <c r="EV92" s="1508">
        <f t="shared" si="872"/>
        <v>0</v>
      </c>
      <c r="EW92" s="1508">
        <f t="shared" si="872"/>
        <v>0</v>
      </c>
      <c r="EX92" s="1508">
        <f t="shared" si="872"/>
        <v>0</v>
      </c>
      <c r="EY92" s="1508">
        <f t="shared" si="872"/>
        <v>0</v>
      </c>
      <c r="EZ92" s="1508">
        <f t="shared" si="872"/>
        <v>0</v>
      </c>
      <c r="FA92" s="1508">
        <f t="shared" si="872"/>
        <v>0</v>
      </c>
      <c r="FB92" s="1508">
        <f t="shared" si="872"/>
        <v>0</v>
      </c>
      <c r="FC92" s="1508">
        <f t="shared" si="872"/>
        <v>0</v>
      </c>
      <c r="FD92" s="1509">
        <f t="shared" si="872"/>
        <v>0</v>
      </c>
      <c r="FE92" s="1508">
        <f t="shared" si="872"/>
        <v>0</v>
      </c>
      <c r="FF92" s="1508">
        <f t="shared" si="821"/>
        <v>0</v>
      </c>
      <c r="FG92" s="1508">
        <f t="shared" si="873"/>
        <v>0</v>
      </c>
      <c r="FH92" s="1508">
        <f t="shared" si="873"/>
        <v>0</v>
      </c>
      <c r="FI92" s="1508">
        <f t="shared" si="873"/>
        <v>0</v>
      </c>
      <c r="FJ92" s="1508">
        <f t="shared" si="873"/>
        <v>0</v>
      </c>
      <c r="FK92" s="1508">
        <f t="shared" si="873"/>
        <v>0</v>
      </c>
      <c r="FL92" s="1508">
        <f t="shared" si="873"/>
        <v>0</v>
      </c>
      <c r="FM92" s="1508">
        <f t="shared" si="873"/>
        <v>0</v>
      </c>
      <c r="FN92" s="1508">
        <f t="shared" si="873"/>
        <v>0</v>
      </c>
      <c r="FO92" s="1508">
        <f t="shared" si="873"/>
        <v>0</v>
      </c>
      <c r="FP92" s="1509">
        <f t="shared" si="873"/>
        <v>0</v>
      </c>
      <c r="FQ92" s="1508">
        <f t="shared" si="873"/>
        <v>0</v>
      </c>
      <c r="FR92" s="1508">
        <f t="shared" si="873"/>
        <v>0</v>
      </c>
      <c r="FS92" s="1508">
        <f t="shared" si="873"/>
        <v>0</v>
      </c>
      <c r="FT92" s="1508">
        <f t="shared" si="873"/>
        <v>0</v>
      </c>
      <c r="FU92" s="1508">
        <f t="shared" si="873"/>
        <v>0</v>
      </c>
      <c r="FV92" s="1508">
        <f t="shared" si="873"/>
        <v>0</v>
      </c>
      <c r="FW92" s="1508">
        <f t="shared" si="855"/>
        <v>0</v>
      </c>
      <c r="FX92" s="1508">
        <f t="shared" si="855"/>
        <v>0</v>
      </c>
      <c r="FY92" s="1508">
        <f t="shared" si="855"/>
        <v>0</v>
      </c>
      <c r="FZ92" s="1508">
        <f t="shared" si="855"/>
        <v>0</v>
      </c>
      <c r="GA92" s="1508">
        <f t="shared" si="855"/>
        <v>0</v>
      </c>
      <c r="GB92" s="1509">
        <f t="shared" si="855"/>
        <v>0</v>
      </c>
      <c r="GC92" s="1506"/>
      <c r="GD92" s="1458">
        <f t="shared" si="673"/>
        <v>1</v>
      </c>
      <c r="GE92" s="1510">
        <f t="shared" si="874"/>
        <v>0</v>
      </c>
      <c r="GF92" s="1511">
        <f t="shared" si="874"/>
        <v>0</v>
      </c>
      <c r="GG92" s="1511">
        <f t="shared" si="874"/>
        <v>0</v>
      </c>
      <c r="GH92" s="1511">
        <f t="shared" si="874"/>
        <v>0</v>
      </c>
      <c r="GI92" s="1511">
        <f t="shared" si="874"/>
        <v>0</v>
      </c>
      <c r="GJ92" s="1511">
        <f t="shared" si="874"/>
        <v>0</v>
      </c>
      <c r="GK92" s="1511">
        <f t="shared" si="874"/>
        <v>0</v>
      </c>
      <c r="GL92" s="1511">
        <f t="shared" si="874"/>
        <v>0</v>
      </c>
      <c r="GM92" s="1511">
        <f t="shared" si="874"/>
        <v>0</v>
      </c>
      <c r="GN92" s="1512">
        <f t="shared" si="874"/>
        <v>0</v>
      </c>
      <c r="GO92" s="1513">
        <f t="shared" si="674"/>
        <v>0</v>
      </c>
      <c r="GP92" s="1506"/>
      <c r="GQ92" s="1510">
        <f t="shared" si="838"/>
        <v>0</v>
      </c>
      <c r="GR92" s="1511">
        <f t="shared" si="864"/>
        <v>0</v>
      </c>
      <c r="GS92" s="1511">
        <f t="shared" si="864"/>
        <v>0</v>
      </c>
      <c r="GT92" s="1511">
        <f t="shared" si="864"/>
        <v>0</v>
      </c>
      <c r="GU92" s="1511">
        <f t="shared" si="864"/>
        <v>0</v>
      </c>
      <c r="GV92" s="1511">
        <f t="shared" si="864"/>
        <v>0</v>
      </c>
      <c r="GW92" s="1511">
        <f t="shared" si="864"/>
        <v>0</v>
      </c>
      <c r="GX92" s="1511">
        <f t="shared" si="864"/>
        <v>0</v>
      </c>
      <c r="GY92" s="1511">
        <f t="shared" si="864"/>
        <v>0</v>
      </c>
      <c r="GZ92" s="1512">
        <f t="shared" si="864"/>
        <v>0</v>
      </c>
      <c r="HA92" s="1513">
        <f t="shared" si="675"/>
        <v>0</v>
      </c>
      <c r="HB92" s="1506">
        <f t="shared" si="676"/>
        <v>1</v>
      </c>
      <c r="HC92" s="1506"/>
      <c r="HD92" s="1508">
        <f t="shared" si="677"/>
        <v>0</v>
      </c>
      <c r="HE92" s="1460">
        <f t="shared" si="678"/>
        <v>0</v>
      </c>
      <c r="HF92" s="1460">
        <f t="shared" si="679"/>
        <v>0</v>
      </c>
      <c r="HG92" s="1460">
        <f t="shared" si="680"/>
        <v>0</v>
      </c>
      <c r="HH92" s="1460">
        <f t="shared" si="681"/>
        <v>0</v>
      </c>
      <c r="HI92" s="1460">
        <f t="shared" si="682"/>
        <v>0</v>
      </c>
      <c r="HJ92" s="1460">
        <f t="shared" si="683"/>
        <v>0</v>
      </c>
      <c r="HK92" s="1460">
        <f t="shared" si="684"/>
        <v>0</v>
      </c>
      <c r="HL92" s="1460">
        <f t="shared" si="685"/>
        <v>0</v>
      </c>
      <c r="HM92" s="1460">
        <f t="shared" si="686"/>
        <v>0</v>
      </c>
      <c r="HN92" s="1460">
        <f t="shared" si="687"/>
        <v>0</v>
      </c>
      <c r="HO92" s="1460">
        <f t="shared" si="688"/>
        <v>0</v>
      </c>
      <c r="HP92" s="1460">
        <f t="shared" si="689"/>
        <v>0</v>
      </c>
      <c r="HQ92" s="1460">
        <f t="shared" si="690"/>
        <v>0</v>
      </c>
      <c r="HR92" s="1460">
        <f t="shared" si="691"/>
        <v>0</v>
      </c>
      <c r="HS92" s="1460">
        <f t="shared" si="692"/>
        <v>0</v>
      </c>
      <c r="HT92" s="1460">
        <f t="shared" si="693"/>
        <v>0</v>
      </c>
      <c r="HU92" s="1460">
        <f t="shared" si="694"/>
        <v>0</v>
      </c>
      <c r="HV92" s="1460">
        <f t="shared" si="695"/>
        <v>0</v>
      </c>
      <c r="HW92" s="1460">
        <f t="shared" si="696"/>
        <v>0</v>
      </c>
      <c r="HX92" s="1460">
        <f t="shared" si="697"/>
        <v>0</v>
      </c>
      <c r="HY92" s="1460">
        <f t="shared" si="698"/>
        <v>0</v>
      </c>
      <c r="HZ92" s="1460">
        <f t="shared" si="699"/>
        <v>0</v>
      </c>
      <c r="IA92" s="1460">
        <f t="shared" si="700"/>
        <v>0</v>
      </c>
      <c r="IB92" s="1460">
        <f t="shared" si="701"/>
        <v>0</v>
      </c>
      <c r="IC92" s="1460">
        <f t="shared" si="702"/>
        <v>0</v>
      </c>
      <c r="ID92" s="1460">
        <f t="shared" si="703"/>
        <v>0</v>
      </c>
      <c r="IE92" s="1460">
        <f t="shared" si="704"/>
        <v>0</v>
      </c>
      <c r="IF92" s="1460">
        <f t="shared" si="705"/>
        <v>0</v>
      </c>
      <c r="IG92" s="1460">
        <f t="shared" si="706"/>
        <v>0</v>
      </c>
      <c r="IH92" s="1460">
        <f t="shared" si="707"/>
        <v>0</v>
      </c>
      <c r="II92" s="1460">
        <f t="shared" si="708"/>
        <v>0</v>
      </c>
      <c r="IJ92" s="1460">
        <f t="shared" si="709"/>
        <v>0</v>
      </c>
      <c r="IK92" s="1460">
        <f t="shared" si="710"/>
        <v>0</v>
      </c>
      <c r="IL92" s="1460">
        <f t="shared" si="711"/>
        <v>0</v>
      </c>
      <c r="IM92" s="1460">
        <f t="shared" si="712"/>
        <v>0</v>
      </c>
      <c r="IN92" s="1460">
        <f t="shared" si="713"/>
        <v>0</v>
      </c>
      <c r="IO92" s="1460">
        <f t="shared" si="714"/>
        <v>0</v>
      </c>
      <c r="IP92" s="1460">
        <f t="shared" si="715"/>
        <v>0</v>
      </c>
      <c r="IQ92" s="1460">
        <f t="shared" si="716"/>
        <v>0</v>
      </c>
      <c r="IR92" s="1460">
        <f t="shared" si="717"/>
        <v>0</v>
      </c>
      <c r="IS92" s="1460">
        <f t="shared" si="718"/>
        <v>0</v>
      </c>
      <c r="IT92" s="1460">
        <f t="shared" si="719"/>
        <v>0</v>
      </c>
      <c r="IU92" s="1460">
        <f t="shared" si="720"/>
        <v>0</v>
      </c>
      <c r="IV92" s="1460">
        <f t="shared" si="721"/>
        <v>0</v>
      </c>
      <c r="IW92" s="1460">
        <f t="shared" si="722"/>
        <v>0</v>
      </c>
      <c r="IX92" s="1460">
        <f t="shared" si="723"/>
        <v>0</v>
      </c>
      <c r="IY92" s="1460">
        <f t="shared" si="724"/>
        <v>0</v>
      </c>
      <c r="IZ92" s="1460">
        <f t="shared" si="725"/>
        <v>0</v>
      </c>
      <c r="JA92" s="1460">
        <f t="shared" si="726"/>
        <v>0</v>
      </c>
      <c r="JB92" s="1460">
        <f t="shared" si="727"/>
        <v>0</v>
      </c>
      <c r="JC92" s="1460">
        <f t="shared" si="728"/>
        <v>0</v>
      </c>
      <c r="JD92" s="1460">
        <f t="shared" si="729"/>
        <v>0</v>
      </c>
      <c r="JE92" s="1460">
        <f t="shared" si="730"/>
        <v>0</v>
      </c>
      <c r="JF92" s="1460">
        <f t="shared" si="731"/>
        <v>0</v>
      </c>
      <c r="JG92" s="1460">
        <f t="shared" si="732"/>
        <v>0</v>
      </c>
      <c r="JH92" s="1460">
        <f t="shared" si="733"/>
        <v>0</v>
      </c>
      <c r="JI92" s="1460">
        <f t="shared" si="734"/>
        <v>0</v>
      </c>
      <c r="JJ92" s="1460">
        <f t="shared" si="735"/>
        <v>0</v>
      </c>
      <c r="JK92" s="1460">
        <f t="shared" si="736"/>
        <v>0</v>
      </c>
      <c r="JL92" s="1460">
        <f t="shared" si="737"/>
        <v>0</v>
      </c>
      <c r="JM92" s="1460">
        <f t="shared" si="738"/>
        <v>0</v>
      </c>
      <c r="JN92" s="1460">
        <f t="shared" si="739"/>
        <v>0</v>
      </c>
      <c r="JO92" s="1460">
        <f t="shared" si="740"/>
        <v>0</v>
      </c>
      <c r="JP92" s="1460">
        <f t="shared" si="741"/>
        <v>0</v>
      </c>
      <c r="JQ92" s="1460">
        <f t="shared" si="742"/>
        <v>0</v>
      </c>
      <c r="JR92" s="1460">
        <f t="shared" si="743"/>
        <v>0</v>
      </c>
      <c r="JS92" s="1460">
        <f t="shared" si="744"/>
        <v>0</v>
      </c>
      <c r="JT92" s="1460">
        <f t="shared" si="745"/>
        <v>0</v>
      </c>
      <c r="JU92" s="1460">
        <f t="shared" si="746"/>
        <v>0</v>
      </c>
      <c r="JV92" s="1460">
        <f t="shared" si="747"/>
        <v>0</v>
      </c>
      <c r="JW92" s="1460">
        <f t="shared" si="748"/>
        <v>0</v>
      </c>
      <c r="JX92" s="1460">
        <f t="shared" si="749"/>
        <v>0</v>
      </c>
      <c r="JY92" s="1460">
        <f t="shared" si="750"/>
        <v>0</v>
      </c>
      <c r="JZ92" s="1460">
        <f t="shared" si="751"/>
        <v>0</v>
      </c>
      <c r="KA92" s="1460">
        <f t="shared" si="752"/>
        <v>0</v>
      </c>
      <c r="KB92" s="1460">
        <f t="shared" si="753"/>
        <v>0</v>
      </c>
      <c r="KC92" s="1460">
        <f t="shared" si="754"/>
        <v>0</v>
      </c>
      <c r="KD92" s="1460">
        <f t="shared" si="755"/>
        <v>0</v>
      </c>
      <c r="KE92" s="1460">
        <f t="shared" si="756"/>
        <v>0</v>
      </c>
      <c r="KF92" s="1460">
        <f t="shared" si="757"/>
        <v>0</v>
      </c>
      <c r="KG92" s="1460">
        <f t="shared" si="758"/>
        <v>0</v>
      </c>
      <c r="KH92" s="1460">
        <f t="shared" si="759"/>
        <v>0</v>
      </c>
      <c r="KI92" s="1460">
        <f t="shared" si="760"/>
        <v>0</v>
      </c>
      <c r="KJ92" s="1460">
        <f t="shared" si="761"/>
        <v>0</v>
      </c>
      <c r="KK92" s="1460">
        <f t="shared" si="762"/>
        <v>0</v>
      </c>
      <c r="KL92" s="1460">
        <f t="shared" si="763"/>
        <v>0</v>
      </c>
      <c r="KM92" s="1460">
        <f t="shared" si="764"/>
        <v>0</v>
      </c>
      <c r="KN92" s="1460">
        <f t="shared" si="765"/>
        <v>0</v>
      </c>
      <c r="KO92" s="1460">
        <f t="shared" si="766"/>
        <v>0</v>
      </c>
      <c r="KP92" s="1460">
        <f t="shared" si="767"/>
        <v>0</v>
      </c>
      <c r="KQ92" s="1460">
        <f t="shared" si="768"/>
        <v>0</v>
      </c>
      <c r="KR92" s="1460">
        <f t="shared" si="769"/>
        <v>0</v>
      </c>
      <c r="KS92" s="1460">
        <f t="shared" si="770"/>
        <v>0</v>
      </c>
      <c r="KT92" s="1460">
        <f t="shared" si="771"/>
        <v>0</v>
      </c>
      <c r="KU92" s="1460">
        <f t="shared" si="772"/>
        <v>0</v>
      </c>
      <c r="KV92" s="1460">
        <f t="shared" si="773"/>
        <v>0</v>
      </c>
      <c r="KW92" s="1460">
        <f t="shared" si="774"/>
        <v>0</v>
      </c>
      <c r="KX92" s="1460">
        <f t="shared" si="775"/>
        <v>0</v>
      </c>
      <c r="KY92" s="1460">
        <f t="shared" si="776"/>
        <v>0</v>
      </c>
      <c r="KZ92" s="1460">
        <f t="shared" si="777"/>
        <v>0</v>
      </c>
      <c r="LA92" s="1460">
        <f t="shared" si="778"/>
        <v>0</v>
      </c>
      <c r="LB92" s="1460">
        <f t="shared" si="779"/>
        <v>0</v>
      </c>
      <c r="LC92" s="1460">
        <f t="shared" si="780"/>
        <v>0</v>
      </c>
      <c r="LD92" s="1460">
        <f t="shared" si="781"/>
        <v>0</v>
      </c>
      <c r="LE92" s="1460">
        <f t="shared" si="782"/>
        <v>0</v>
      </c>
      <c r="LF92" s="1460">
        <f t="shared" si="783"/>
        <v>0</v>
      </c>
      <c r="LG92" s="1460">
        <f t="shared" si="784"/>
        <v>0</v>
      </c>
      <c r="LH92" s="1460">
        <f t="shared" si="785"/>
        <v>0</v>
      </c>
      <c r="LI92" s="1460">
        <f t="shared" si="786"/>
        <v>0</v>
      </c>
      <c r="LJ92" s="1460">
        <f t="shared" si="787"/>
        <v>0</v>
      </c>
      <c r="LK92" s="1460">
        <f t="shared" si="788"/>
        <v>0</v>
      </c>
      <c r="LL92" s="1460">
        <f t="shared" si="789"/>
        <v>0</v>
      </c>
      <c r="LM92" s="1460">
        <f t="shared" si="790"/>
        <v>0</v>
      </c>
      <c r="LN92" s="1460">
        <f t="shared" si="791"/>
        <v>0</v>
      </c>
      <c r="LO92" s="1460">
        <f t="shared" si="792"/>
        <v>0</v>
      </c>
      <c r="LP92" s="1460">
        <f t="shared" si="793"/>
        <v>0</v>
      </c>
      <c r="LQ92" s="1460">
        <f t="shared" si="794"/>
        <v>0</v>
      </c>
      <c r="LR92" s="1460">
        <f t="shared" si="795"/>
        <v>0</v>
      </c>
      <c r="LS92" s="1460">
        <f t="shared" si="796"/>
        <v>0</v>
      </c>
      <c r="LW92" s="1467">
        <f t="shared" si="797"/>
        <v>0</v>
      </c>
      <c r="LX92" s="1467">
        <f t="shared" si="798"/>
        <v>0</v>
      </c>
      <c r="LY92" s="1467">
        <f t="shared" si="799"/>
        <v>0</v>
      </c>
      <c r="LZ92" s="1467">
        <f t="shared" si="800"/>
        <v>0</v>
      </c>
      <c r="MA92" s="1506"/>
      <c r="MB92" s="1460">
        <f t="shared" si="801"/>
        <v>0</v>
      </c>
      <c r="MC92" s="1460">
        <f t="shared" si="859"/>
        <v>0</v>
      </c>
      <c r="MD92" s="1460">
        <f t="shared" si="859"/>
        <v>0</v>
      </c>
      <c r="ME92" s="1460">
        <f t="shared" si="859"/>
        <v>0</v>
      </c>
      <c r="MF92" s="1460">
        <f t="shared" si="859"/>
        <v>0</v>
      </c>
      <c r="MG92" s="1460">
        <f t="shared" si="859"/>
        <v>0</v>
      </c>
      <c r="MH92" s="1460">
        <f t="shared" si="859"/>
        <v>0</v>
      </c>
      <c r="MI92" s="1460">
        <f t="shared" si="859"/>
        <v>0</v>
      </c>
      <c r="MJ92" s="1460">
        <f t="shared" si="859"/>
        <v>0</v>
      </c>
      <c r="MK92" s="1460">
        <f t="shared" si="859"/>
        <v>0</v>
      </c>
      <c r="ML92" s="1460">
        <f t="shared" si="859"/>
        <v>0</v>
      </c>
      <c r="MM92" s="1460">
        <f t="shared" si="859"/>
        <v>0</v>
      </c>
      <c r="MN92" s="1460">
        <f t="shared" si="859"/>
        <v>0</v>
      </c>
      <c r="MO92" s="1460">
        <f t="shared" si="859"/>
        <v>0</v>
      </c>
      <c r="MP92" s="1460">
        <f t="shared" si="859"/>
        <v>0</v>
      </c>
      <c r="MQ92" s="1460">
        <f t="shared" si="859"/>
        <v>0</v>
      </c>
      <c r="MR92" s="1460">
        <f t="shared" si="859"/>
        <v>0</v>
      </c>
      <c r="MS92" s="1460">
        <f t="shared" si="865"/>
        <v>0</v>
      </c>
      <c r="MT92" s="1460">
        <f t="shared" si="865"/>
        <v>0</v>
      </c>
      <c r="MU92" s="1460">
        <f t="shared" si="865"/>
        <v>0</v>
      </c>
      <c r="MV92" s="1460">
        <f t="shared" si="865"/>
        <v>0</v>
      </c>
      <c r="MW92" s="1460">
        <f t="shared" si="865"/>
        <v>0</v>
      </c>
      <c r="MX92" s="1460">
        <f t="shared" si="865"/>
        <v>0</v>
      </c>
      <c r="MY92" s="1460">
        <f t="shared" si="865"/>
        <v>0</v>
      </c>
      <c r="MZ92" s="1460">
        <f t="shared" si="865"/>
        <v>0</v>
      </c>
      <c r="NA92" s="1460">
        <f t="shared" si="865"/>
        <v>0</v>
      </c>
      <c r="NB92" s="1460">
        <f t="shared" si="865"/>
        <v>0</v>
      </c>
      <c r="NC92" s="1460">
        <f t="shared" si="865"/>
        <v>0</v>
      </c>
      <c r="ND92" s="1460">
        <f t="shared" si="865"/>
        <v>0</v>
      </c>
      <c r="NE92" s="1460">
        <f t="shared" si="865"/>
        <v>0</v>
      </c>
      <c r="NF92" s="1460">
        <f t="shared" si="865"/>
        <v>0</v>
      </c>
      <c r="NG92" s="1460">
        <f t="shared" si="865"/>
        <v>0</v>
      </c>
      <c r="NH92" s="1460">
        <f t="shared" si="865"/>
        <v>0</v>
      </c>
      <c r="NI92" s="1460">
        <f t="shared" si="866"/>
        <v>0</v>
      </c>
      <c r="NJ92" s="1460">
        <f t="shared" si="866"/>
        <v>0</v>
      </c>
      <c r="NK92" s="1460">
        <f t="shared" si="866"/>
        <v>0</v>
      </c>
      <c r="NL92" s="1460">
        <f t="shared" si="866"/>
        <v>0</v>
      </c>
      <c r="NM92" s="1460">
        <f t="shared" si="866"/>
        <v>0</v>
      </c>
      <c r="NN92" s="1460">
        <f t="shared" si="866"/>
        <v>0</v>
      </c>
      <c r="NO92" s="1460">
        <f t="shared" si="866"/>
        <v>0</v>
      </c>
      <c r="NP92" s="1460">
        <f t="shared" si="866"/>
        <v>0</v>
      </c>
      <c r="NQ92" s="1460">
        <f t="shared" si="866"/>
        <v>0</v>
      </c>
      <c r="NR92" s="1460">
        <f t="shared" si="866"/>
        <v>0</v>
      </c>
      <c r="NS92" s="1460">
        <f t="shared" si="866"/>
        <v>0</v>
      </c>
      <c r="NT92" s="1460">
        <f t="shared" si="866"/>
        <v>0</v>
      </c>
      <c r="NU92" s="1460">
        <f t="shared" si="866"/>
        <v>0</v>
      </c>
      <c r="NV92" s="1460">
        <f t="shared" si="866"/>
        <v>0</v>
      </c>
      <c r="NW92" s="1460">
        <f t="shared" si="866"/>
        <v>0</v>
      </c>
      <c r="NX92" s="1460">
        <f t="shared" si="866"/>
        <v>0</v>
      </c>
      <c r="NY92" s="1460">
        <f t="shared" si="867"/>
        <v>0</v>
      </c>
      <c r="NZ92" s="1460">
        <f t="shared" si="867"/>
        <v>0</v>
      </c>
      <c r="OA92" s="1460">
        <f t="shared" si="867"/>
        <v>0</v>
      </c>
      <c r="OB92" s="1460">
        <f t="shared" si="867"/>
        <v>0</v>
      </c>
      <c r="OC92" s="1460">
        <f t="shared" si="867"/>
        <v>0</v>
      </c>
      <c r="OD92" s="1460">
        <f t="shared" si="867"/>
        <v>0</v>
      </c>
      <c r="OE92" s="1460">
        <f t="shared" si="867"/>
        <v>0</v>
      </c>
      <c r="OF92" s="1460">
        <f t="shared" si="867"/>
        <v>0</v>
      </c>
      <c r="OG92" s="1460">
        <f t="shared" si="867"/>
        <v>0</v>
      </c>
      <c r="OH92" s="1460">
        <f t="shared" si="867"/>
        <v>0</v>
      </c>
      <c r="OI92" s="1460">
        <f t="shared" si="867"/>
        <v>0</v>
      </c>
      <c r="OJ92" s="1460">
        <f t="shared" si="867"/>
        <v>0</v>
      </c>
      <c r="OK92" s="1460">
        <f t="shared" si="867"/>
        <v>0</v>
      </c>
      <c r="OL92" s="1460">
        <f t="shared" si="867"/>
        <v>0</v>
      </c>
      <c r="OM92" s="1460">
        <f t="shared" si="867"/>
        <v>0</v>
      </c>
      <c r="ON92" s="1460">
        <f t="shared" si="867"/>
        <v>0</v>
      </c>
      <c r="OO92" s="1460">
        <f t="shared" si="813"/>
        <v>0</v>
      </c>
      <c r="OP92" s="1460">
        <f t="shared" si="861"/>
        <v>0</v>
      </c>
      <c r="OQ92" s="1460">
        <f t="shared" si="861"/>
        <v>0</v>
      </c>
      <c r="OR92" s="1460">
        <f t="shared" si="861"/>
        <v>0</v>
      </c>
      <c r="OS92" s="1460">
        <f t="shared" si="861"/>
        <v>0</v>
      </c>
      <c r="OT92" s="1460">
        <f t="shared" si="861"/>
        <v>0</v>
      </c>
      <c r="OU92" s="1460">
        <f t="shared" si="861"/>
        <v>0</v>
      </c>
      <c r="OV92" s="1460">
        <f t="shared" si="861"/>
        <v>0</v>
      </c>
      <c r="OW92" s="1460">
        <f t="shared" si="861"/>
        <v>0</v>
      </c>
      <c r="OX92" s="1460">
        <f t="shared" si="861"/>
        <v>0</v>
      </c>
      <c r="OY92" s="1460">
        <f t="shared" si="861"/>
        <v>0</v>
      </c>
      <c r="OZ92" s="1460">
        <f t="shared" si="861"/>
        <v>0</v>
      </c>
      <c r="PA92" s="1460">
        <f t="shared" si="861"/>
        <v>0</v>
      </c>
      <c r="PB92" s="1460">
        <f t="shared" si="861"/>
        <v>0</v>
      </c>
      <c r="PC92" s="1460">
        <f t="shared" si="861"/>
        <v>0</v>
      </c>
      <c r="PD92" s="1460">
        <f t="shared" si="861"/>
        <v>0</v>
      </c>
      <c r="PE92" s="1460">
        <f t="shared" si="861"/>
        <v>0</v>
      </c>
      <c r="PF92" s="1460">
        <f t="shared" si="862"/>
        <v>0</v>
      </c>
      <c r="PG92" s="1460">
        <f t="shared" si="862"/>
        <v>0</v>
      </c>
      <c r="PH92" s="1460">
        <f t="shared" si="862"/>
        <v>0</v>
      </c>
      <c r="PI92" s="1460">
        <f t="shared" si="862"/>
        <v>0</v>
      </c>
      <c r="PJ92" s="1460">
        <f t="shared" si="862"/>
        <v>0</v>
      </c>
      <c r="PK92" s="1460">
        <f t="shared" si="862"/>
        <v>0</v>
      </c>
      <c r="PL92" s="1460">
        <f t="shared" si="862"/>
        <v>0</v>
      </c>
      <c r="PM92" s="1460">
        <f t="shared" si="862"/>
        <v>0</v>
      </c>
      <c r="PN92" s="1460">
        <f t="shared" si="862"/>
        <v>0</v>
      </c>
      <c r="PO92" s="1460">
        <f t="shared" si="862"/>
        <v>0</v>
      </c>
      <c r="PP92" s="1460">
        <f t="shared" si="862"/>
        <v>0</v>
      </c>
      <c r="PQ92" s="1460">
        <f t="shared" si="862"/>
        <v>0</v>
      </c>
      <c r="PR92" s="1460">
        <f t="shared" si="862"/>
        <v>0</v>
      </c>
      <c r="PS92" s="1460">
        <f t="shared" si="862"/>
        <v>0</v>
      </c>
      <c r="PT92" s="1460">
        <f t="shared" si="862"/>
        <v>0</v>
      </c>
      <c r="PU92" s="1460">
        <f t="shared" si="862"/>
        <v>0</v>
      </c>
      <c r="PV92" s="1460">
        <f t="shared" si="863"/>
        <v>0</v>
      </c>
      <c r="PW92" s="1460">
        <f t="shared" si="863"/>
        <v>0</v>
      </c>
      <c r="PX92" s="1460">
        <f t="shared" si="863"/>
        <v>0</v>
      </c>
      <c r="PY92" s="1460">
        <f t="shared" si="863"/>
        <v>0</v>
      </c>
      <c r="PZ92" s="1460">
        <f t="shared" si="863"/>
        <v>0</v>
      </c>
      <c r="QA92" s="1460">
        <f t="shared" si="863"/>
        <v>0</v>
      </c>
      <c r="QB92" s="1460">
        <f t="shared" si="863"/>
        <v>0</v>
      </c>
      <c r="QC92" s="1460">
        <f t="shared" si="863"/>
        <v>0</v>
      </c>
      <c r="QD92" s="1460">
        <f t="shared" si="863"/>
        <v>0</v>
      </c>
      <c r="QE92" s="1460">
        <f t="shared" si="863"/>
        <v>0</v>
      </c>
      <c r="QF92" s="1460">
        <f t="shared" si="863"/>
        <v>0</v>
      </c>
      <c r="QG92" s="1460">
        <f t="shared" si="863"/>
        <v>0</v>
      </c>
      <c r="QH92" s="1460">
        <f t="shared" si="863"/>
        <v>0</v>
      </c>
      <c r="QI92" s="1460">
        <f t="shared" si="863"/>
        <v>0</v>
      </c>
      <c r="QJ92" s="1460">
        <f t="shared" si="863"/>
        <v>0</v>
      </c>
      <c r="QK92" s="1460">
        <f t="shared" si="863"/>
        <v>0</v>
      </c>
      <c r="QL92" s="1460">
        <f t="shared" si="856"/>
        <v>0</v>
      </c>
      <c r="QM92" s="1460">
        <f t="shared" si="856"/>
        <v>0</v>
      </c>
      <c r="QN92" s="1460">
        <f t="shared" si="856"/>
        <v>0</v>
      </c>
      <c r="QO92" s="1460">
        <f t="shared" si="856"/>
        <v>0</v>
      </c>
      <c r="QP92" s="1460">
        <f t="shared" si="856"/>
        <v>0</v>
      </c>
      <c r="QQ92" s="1460">
        <f t="shared" si="856"/>
        <v>0</v>
      </c>
    </row>
    <row r="93" spans="1:459" s="1466" customFormat="1" ht="22.5" customHeight="1">
      <c r="A93" s="1468"/>
      <c r="B93" s="1469"/>
      <c r="C93" s="1469"/>
      <c r="D93" s="1470"/>
      <c r="E93" s="1471"/>
      <c r="F93" s="1472"/>
      <c r="G93" s="1472"/>
      <c r="H93" s="1473">
        <f t="shared" si="639"/>
        <v>0</v>
      </c>
      <c r="I93" s="1474">
        <v>0</v>
      </c>
      <c r="J93" s="1475">
        <f t="shared" si="437"/>
        <v>0</v>
      </c>
      <c r="K93" s="1476">
        <v>0</v>
      </c>
      <c r="L93" s="1477">
        <f t="shared" si="640"/>
        <v>0</v>
      </c>
      <c r="M93" s="1477">
        <f t="shared" si="641"/>
        <v>0</v>
      </c>
      <c r="N93" s="1478"/>
      <c r="O93" s="1479">
        <v>0</v>
      </c>
      <c r="P93" s="1480">
        <v>0</v>
      </c>
      <c r="Q93" s="1828">
        <v>0</v>
      </c>
      <c r="R93" s="1831">
        <f t="shared" si="642"/>
        <v>0</v>
      </c>
      <c r="S93" s="1481">
        <f>IF(AND(SUM(O93:Q93)=0,N93="NNN"),MIN('Operating History and Pro Forma'!$M$33,'Operating History and Pro Forma'!$T$15)*D93,SUM(O93:Q93)*D93)</f>
        <v>0</v>
      </c>
      <c r="T93" s="1482">
        <f t="shared" si="643"/>
        <v>0</v>
      </c>
      <c r="U93" s="1483">
        <f t="shared" si="644"/>
        <v>0</v>
      </c>
      <c r="V93" s="1480"/>
      <c r="W93" s="1514"/>
      <c r="X93" s="1486" t="str">
        <f t="shared" si="645"/>
        <v/>
      </c>
      <c r="Y93" s="1487">
        <f t="shared" si="646"/>
        <v>0</v>
      </c>
      <c r="Z93" s="1488"/>
      <c r="AA93" s="1488"/>
      <c r="AB93" s="1488"/>
      <c r="AC93" s="1488"/>
      <c r="AD93" s="1489">
        <f t="shared" si="647"/>
        <v>0</v>
      </c>
      <c r="AE93" s="1490" t="str">
        <f t="shared" si="648"/>
        <v/>
      </c>
      <c r="AF93" s="1491">
        <f t="shared" si="649"/>
        <v>0</v>
      </c>
      <c r="AG93" s="1492">
        <f t="shared" si="650"/>
        <v>0</v>
      </c>
      <c r="AH93" s="1493">
        <f t="shared" si="853"/>
        <v>0</v>
      </c>
      <c r="AI93" s="1493">
        <f t="shared" si="853"/>
        <v>0</v>
      </c>
      <c r="AJ93" s="1494">
        <f t="shared" si="853"/>
        <v>0</v>
      </c>
      <c r="AK93" s="1494">
        <f t="shared" si="853"/>
        <v>0</v>
      </c>
      <c r="AL93" s="1495">
        <f t="shared" si="853"/>
        <v>0</v>
      </c>
      <c r="AM93" s="1496">
        <f t="shared" si="853"/>
        <v>0</v>
      </c>
      <c r="AN93" s="1497">
        <f t="shared" si="399"/>
        <v>0</v>
      </c>
      <c r="AO93" s="1498">
        <f t="shared" si="860"/>
        <v>0</v>
      </c>
      <c r="AP93" s="1499">
        <f t="shared" si="651"/>
        <v>0</v>
      </c>
      <c r="AQ93" s="1500">
        <f t="shared" si="652"/>
        <v>0</v>
      </c>
      <c r="AR93" s="1501">
        <f t="shared" si="653"/>
        <v>0</v>
      </c>
      <c r="AS93" s="1498">
        <f t="shared" si="857"/>
        <v>0</v>
      </c>
      <c r="AT93" s="1501">
        <f t="shared" si="654"/>
        <v>0</v>
      </c>
      <c r="AU93" s="1498">
        <f t="shared" si="655"/>
        <v>1</v>
      </c>
      <c r="AV93" s="1498">
        <f t="shared" si="656"/>
        <v>2</v>
      </c>
      <c r="AW93" s="1499">
        <f t="shared" si="657"/>
        <v>0</v>
      </c>
      <c r="AX93" s="1502">
        <f t="shared" si="658"/>
        <v>0</v>
      </c>
      <c r="AY93" s="1503">
        <f t="shared" si="659"/>
        <v>0</v>
      </c>
      <c r="AZ93" s="1498">
        <f t="shared" si="660"/>
        <v>2</v>
      </c>
      <c r="BA93" s="1498">
        <f t="shared" si="661"/>
        <v>3</v>
      </c>
      <c r="BB93" s="1499">
        <f t="shared" si="662"/>
        <v>0</v>
      </c>
      <c r="BC93" s="1502">
        <f t="shared" si="663"/>
        <v>0</v>
      </c>
      <c r="BD93" s="1503">
        <f t="shared" si="664"/>
        <v>0</v>
      </c>
      <c r="BE93" s="1498">
        <f t="shared" si="665"/>
        <v>3</v>
      </c>
      <c r="BF93" s="1498">
        <f t="shared" si="666"/>
        <v>4</v>
      </c>
      <c r="BG93" s="1499">
        <f t="shared" si="667"/>
        <v>0</v>
      </c>
      <c r="BH93" s="1502">
        <f t="shared" si="668"/>
        <v>0</v>
      </c>
      <c r="BI93" s="1502">
        <f t="shared" si="669"/>
        <v>0</v>
      </c>
      <c r="BJ93" s="1504">
        <f t="shared" si="670"/>
        <v>1900</v>
      </c>
      <c r="BK93" s="1505" t="str">
        <f t="shared" si="671"/>
        <v/>
      </c>
      <c r="BL93" s="1506"/>
      <c r="BM93" s="1507">
        <f t="shared" si="672"/>
        <v>0</v>
      </c>
      <c r="BN93" s="1508">
        <f t="shared" si="858"/>
        <v>0</v>
      </c>
      <c r="BO93" s="1508">
        <f t="shared" si="858"/>
        <v>0</v>
      </c>
      <c r="BP93" s="1508">
        <f t="shared" si="858"/>
        <v>0</v>
      </c>
      <c r="BQ93" s="1508">
        <f t="shared" si="858"/>
        <v>0</v>
      </c>
      <c r="BR93" s="1508">
        <f t="shared" si="858"/>
        <v>0</v>
      </c>
      <c r="BS93" s="1508">
        <f t="shared" si="858"/>
        <v>0</v>
      </c>
      <c r="BT93" s="1508">
        <f t="shared" si="858"/>
        <v>0</v>
      </c>
      <c r="BU93" s="1508">
        <f t="shared" si="858"/>
        <v>0</v>
      </c>
      <c r="BV93" s="1508">
        <f t="shared" si="858"/>
        <v>0</v>
      </c>
      <c r="BW93" s="1508">
        <f t="shared" si="858"/>
        <v>0</v>
      </c>
      <c r="BX93" s="1508">
        <f t="shared" si="858"/>
        <v>0</v>
      </c>
      <c r="BY93" s="1507">
        <f t="shared" si="858"/>
        <v>0</v>
      </c>
      <c r="BZ93" s="1508">
        <f t="shared" si="858"/>
        <v>0</v>
      </c>
      <c r="CA93" s="1508">
        <f t="shared" si="858"/>
        <v>0</v>
      </c>
      <c r="CB93" s="1508">
        <f t="shared" si="858"/>
        <v>0</v>
      </c>
      <c r="CC93" s="1508">
        <f t="shared" si="858"/>
        <v>0</v>
      </c>
      <c r="CD93" s="1508">
        <f t="shared" si="868"/>
        <v>0</v>
      </c>
      <c r="CE93" s="1508">
        <f t="shared" si="868"/>
        <v>0</v>
      </c>
      <c r="CF93" s="1508">
        <f t="shared" si="868"/>
        <v>0</v>
      </c>
      <c r="CG93" s="1508">
        <f t="shared" si="868"/>
        <v>0</v>
      </c>
      <c r="CH93" s="1508">
        <f t="shared" si="868"/>
        <v>0</v>
      </c>
      <c r="CI93" s="1508">
        <f t="shared" si="868"/>
        <v>0</v>
      </c>
      <c r="CJ93" s="1509">
        <f t="shared" si="868"/>
        <v>0</v>
      </c>
      <c r="CK93" s="1507">
        <f t="shared" si="868"/>
        <v>0</v>
      </c>
      <c r="CL93" s="1508">
        <f t="shared" si="868"/>
        <v>0</v>
      </c>
      <c r="CM93" s="1508">
        <f t="shared" si="868"/>
        <v>0</v>
      </c>
      <c r="CN93" s="1508">
        <f t="shared" si="868"/>
        <v>0</v>
      </c>
      <c r="CO93" s="1508">
        <f t="shared" si="868"/>
        <v>0</v>
      </c>
      <c r="CP93" s="1508">
        <f t="shared" si="868"/>
        <v>0</v>
      </c>
      <c r="CQ93" s="1508">
        <f t="shared" si="868"/>
        <v>0</v>
      </c>
      <c r="CR93" s="1508">
        <f t="shared" si="868"/>
        <v>0</v>
      </c>
      <c r="CS93" s="1508">
        <f t="shared" si="868"/>
        <v>0</v>
      </c>
      <c r="CT93" s="1508">
        <f t="shared" si="869"/>
        <v>0</v>
      </c>
      <c r="CU93" s="1508">
        <f t="shared" si="869"/>
        <v>0</v>
      </c>
      <c r="CV93" s="1509">
        <f t="shared" si="869"/>
        <v>0</v>
      </c>
      <c r="CW93" s="1508">
        <f t="shared" si="869"/>
        <v>0</v>
      </c>
      <c r="CX93" s="1508">
        <f t="shared" si="869"/>
        <v>0</v>
      </c>
      <c r="CY93" s="1508">
        <f t="shared" si="869"/>
        <v>0</v>
      </c>
      <c r="CZ93" s="1508">
        <f t="shared" si="869"/>
        <v>0</v>
      </c>
      <c r="DA93" s="1508">
        <f t="shared" si="869"/>
        <v>0</v>
      </c>
      <c r="DB93" s="1508">
        <f t="shared" si="869"/>
        <v>0</v>
      </c>
      <c r="DC93" s="1508">
        <f t="shared" si="869"/>
        <v>0</v>
      </c>
      <c r="DD93" s="1508">
        <f t="shared" si="869"/>
        <v>0</v>
      </c>
      <c r="DE93" s="1508">
        <f t="shared" si="869"/>
        <v>0</v>
      </c>
      <c r="DF93" s="1508">
        <f t="shared" si="869"/>
        <v>0</v>
      </c>
      <c r="DG93" s="1508">
        <f t="shared" si="869"/>
        <v>0</v>
      </c>
      <c r="DH93" s="1509">
        <f t="shared" si="869"/>
        <v>0</v>
      </c>
      <c r="DI93" s="1508">
        <f t="shared" si="869"/>
        <v>0</v>
      </c>
      <c r="DJ93" s="1508">
        <f t="shared" si="870"/>
        <v>0</v>
      </c>
      <c r="DK93" s="1508">
        <f t="shared" si="870"/>
        <v>0</v>
      </c>
      <c r="DL93" s="1508">
        <f t="shared" si="870"/>
        <v>0</v>
      </c>
      <c r="DM93" s="1508">
        <f t="shared" si="870"/>
        <v>0</v>
      </c>
      <c r="DN93" s="1508">
        <f t="shared" si="870"/>
        <v>0</v>
      </c>
      <c r="DO93" s="1508">
        <f t="shared" si="870"/>
        <v>0</v>
      </c>
      <c r="DP93" s="1508">
        <f t="shared" si="870"/>
        <v>0</v>
      </c>
      <c r="DQ93" s="1508">
        <f t="shared" si="870"/>
        <v>0</v>
      </c>
      <c r="DR93" s="1508">
        <f t="shared" si="870"/>
        <v>0</v>
      </c>
      <c r="DS93" s="1508">
        <f t="shared" si="870"/>
        <v>0</v>
      </c>
      <c r="DT93" s="1509">
        <f t="shared" si="870"/>
        <v>0</v>
      </c>
      <c r="DU93" s="1507">
        <f t="shared" si="870"/>
        <v>0</v>
      </c>
      <c r="DV93" s="1508">
        <f t="shared" si="870"/>
        <v>0</v>
      </c>
      <c r="DW93" s="1508">
        <f t="shared" si="870"/>
        <v>0</v>
      </c>
      <c r="DX93" s="1508">
        <f t="shared" si="870"/>
        <v>0</v>
      </c>
      <c r="DY93" s="1508">
        <f t="shared" si="870"/>
        <v>0</v>
      </c>
      <c r="DZ93" s="1508">
        <f t="shared" si="871"/>
        <v>0</v>
      </c>
      <c r="EA93" s="1508">
        <f t="shared" si="871"/>
        <v>0</v>
      </c>
      <c r="EB93" s="1508">
        <f t="shared" si="871"/>
        <v>0</v>
      </c>
      <c r="EC93" s="1508">
        <f t="shared" si="871"/>
        <v>0</v>
      </c>
      <c r="ED93" s="1508">
        <f t="shared" si="871"/>
        <v>0</v>
      </c>
      <c r="EE93" s="1508">
        <f t="shared" si="871"/>
        <v>0</v>
      </c>
      <c r="EF93" s="1508">
        <f t="shared" si="871"/>
        <v>0</v>
      </c>
      <c r="EG93" s="1507">
        <f t="shared" si="871"/>
        <v>0</v>
      </c>
      <c r="EH93" s="1508">
        <f t="shared" si="871"/>
        <v>0</v>
      </c>
      <c r="EI93" s="1508">
        <f t="shared" si="871"/>
        <v>0</v>
      </c>
      <c r="EJ93" s="1508">
        <f t="shared" si="871"/>
        <v>0</v>
      </c>
      <c r="EK93" s="1508">
        <f t="shared" si="871"/>
        <v>0</v>
      </c>
      <c r="EL93" s="1508">
        <f t="shared" si="871"/>
        <v>0</v>
      </c>
      <c r="EM93" s="1508">
        <f t="shared" si="871"/>
        <v>0</v>
      </c>
      <c r="EN93" s="1508">
        <f t="shared" si="871"/>
        <v>0</v>
      </c>
      <c r="EO93" s="1508">
        <f t="shared" si="871"/>
        <v>0</v>
      </c>
      <c r="EP93" s="1508">
        <f t="shared" si="872"/>
        <v>0</v>
      </c>
      <c r="EQ93" s="1508">
        <f t="shared" si="872"/>
        <v>0</v>
      </c>
      <c r="ER93" s="1509">
        <f t="shared" si="872"/>
        <v>0</v>
      </c>
      <c r="ES93" s="1507">
        <f t="shared" si="872"/>
        <v>0</v>
      </c>
      <c r="ET93" s="1508">
        <f t="shared" si="872"/>
        <v>0</v>
      </c>
      <c r="EU93" s="1508">
        <f t="shared" si="872"/>
        <v>0</v>
      </c>
      <c r="EV93" s="1508">
        <f t="shared" si="872"/>
        <v>0</v>
      </c>
      <c r="EW93" s="1508">
        <f t="shared" si="872"/>
        <v>0</v>
      </c>
      <c r="EX93" s="1508">
        <f t="shared" si="872"/>
        <v>0</v>
      </c>
      <c r="EY93" s="1508">
        <f t="shared" si="872"/>
        <v>0</v>
      </c>
      <c r="EZ93" s="1508">
        <f t="shared" si="872"/>
        <v>0</v>
      </c>
      <c r="FA93" s="1508">
        <f t="shared" si="872"/>
        <v>0</v>
      </c>
      <c r="FB93" s="1508">
        <f t="shared" si="872"/>
        <v>0</v>
      </c>
      <c r="FC93" s="1508">
        <f t="shared" si="872"/>
        <v>0</v>
      </c>
      <c r="FD93" s="1509">
        <f t="shared" si="872"/>
        <v>0</v>
      </c>
      <c r="FE93" s="1508">
        <f t="shared" si="872"/>
        <v>0</v>
      </c>
      <c r="FF93" s="1508">
        <f t="shared" si="821"/>
        <v>0</v>
      </c>
      <c r="FG93" s="1508">
        <f t="shared" si="873"/>
        <v>0</v>
      </c>
      <c r="FH93" s="1508">
        <f t="shared" si="873"/>
        <v>0</v>
      </c>
      <c r="FI93" s="1508">
        <f t="shared" si="873"/>
        <v>0</v>
      </c>
      <c r="FJ93" s="1508">
        <f t="shared" si="873"/>
        <v>0</v>
      </c>
      <c r="FK93" s="1508">
        <f t="shared" si="873"/>
        <v>0</v>
      </c>
      <c r="FL93" s="1508">
        <f t="shared" si="873"/>
        <v>0</v>
      </c>
      <c r="FM93" s="1508">
        <f t="shared" si="873"/>
        <v>0</v>
      </c>
      <c r="FN93" s="1508">
        <f t="shared" si="873"/>
        <v>0</v>
      </c>
      <c r="FO93" s="1508">
        <f t="shared" si="873"/>
        <v>0</v>
      </c>
      <c r="FP93" s="1509">
        <f t="shared" si="873"/>
        <v>0</v>
      </c>
      <c r="FQ93" s="1508">
        <f t="shared" si="873"/>
        <v>0</v>
      </c>
      <c r="FR93" s="1508">
        <f t="shared" si="873"/>
        <v>0</v>
      </c>
      <c r="FS93" s="1508">
        <f t="shared" si="873"/>
        <v>0</v>
      </c>
      <c r="FT93" s="1508">
        <f t="shared" si="873"/>
        <v>0</v>
      </c>
      <c r="FU93" s="1508">
        <f t="shared" si="873"/>
        <v>0</v>
      </c>
      <c r="FV93" s="1508">
        <f t="shared" si="873"/>
        <v>0</v>
      </c>
      <c r="FW93" s="1508">
        <f t="shared" si="855"/>
        <v>0</v>
      </c>
      <c r="FX93" s="1508">
        <f t="shared" si="855"/>
        <v>0</v>
      </c>
      <c r="FY93" s="1508">
        <f t="shared" si="855"/>
        <v>0</v>
      </c>
      <c r="FZ93" s="1508">
        <f t="shared" si="855"/>
        <v>0</v>
      </c>
      <c r="GA93" s="1508">
        <f t="shared" si="855"/>
        <v>0</v>
      </c>
      <c r="GB93" s="1509">
        <f t="shared" si="855"/>
        <v>0</v>
      </c>
      <c r="GC93" s="1506"/>
      <c r="GD93" s="1458">
        <f t="shared" si="673"/>
        <v>1</v>
      </c>
      <c r="GE93" s="1510">
        <f t="shared" si="874"/>
        <v>0</v>
      </c>
      <c r="GF93" s="1511">
        <f t="shared" si="874"/>
        <v>0</v>
      </c>
      <c r="GG93" s="1511">
        <f t="shared" si="874"/>
        <v>0</v>
      </c>
      <c r="GH93" s="1511">
        <f t="shared" si="874"/>
        <v>0</v>
      </c>
      <c r="GI93" s="1511">
        <f t="shared" si="874"/>
        <v>0</v>
      </c>
      <c r="GJ93" s="1511">
        <f t="shared" si="874"/>
        <v>0</v>
      </c>
      <c r="GK93" s="1511">
        <f t="shared" si="874"/>
        <v>0</v>
      </c>
      <c r="GL93" s="1511">
        <f t="shared" si="874"/>
        <v>0</v>
      </c>
      <c r="GM93" s="1511">
        <f t="shared" si="874"/>
        <v>0</v>
      </c>
      <c r="GN93" s="1512">
        <f t="shared" si="874"/>
        <v>0</v>
      </c>
      <c r="GO93" s="1513">
        <f t="shared" si="674"/>
        <v>0</v>
      </c>
      <c r="GP93" s="1506"/>
      <c r="GQ93" s="1510">
        <f t="shared" si="838"/>
        <v>0</v>
      </c>
      <c r="GR93" s="1511">
        <f t="shared" si="864"/>
        <v>0</v>
      </c>
      <c r="GS93" s="1511">
        <f t="shared" si="864"/>
        <v>0</v>
      </c>
      <c r="GT93" s="1511">
        <f t="shared" si="864"/>
        <v>0</v>
      </c>
      <c r="GU93" s="1511">
        <f t="shared" si="864"/>
        <v>0</v>
      </c>
      <c r="GV93" s="1511">
        <f t="shared" si="864"/>
        <v>0</v>
      </c>
      <c r="GW93" s="1511">
        <f t="shared" si="864"/>
        <v>0</v>
      </c>
      <c r="GX93" s="1511">
        <f t="shared" si="864"/>
        <v>0</v>
      </c>
      <c r="GY93" s="1511">
        <f t="shared" si="864"/>
        <v>0</v>
      </c>
      <c r="GZ93" s="1512">
        <f t="shared" si="864"/>
        <v>0</v>
      </c>
      <c r="HA93" s="1513">
        <f t="shared" si="675"/>
        <v>0</v>
      </c>
      <c r="HB93" s="1506">
        <f t="shared" si="676"/>
        <v>1</v>
      </c>
      <c r="HC93" s="1506"/>
      <c r="HD93" s="1508">
        <f t="shared" si="677"/>
        <v>0</v>
      </c>
      <c r="HE93" s="1460">
        <f t="shared" si="678"/>
        <v>0</v>
      </c>
      <c r="HF93" s="1460">
        <f t="shared" si="679"/>
        <v>0</v>
      </c>
      <c r="HG93" s="1460">
        <f t="shared" si="680"/>
        <v>0</v>
      </c>
      <c r="HH93" s="1460">
        <f t="shared" si="681"/>
        <v>0</v>
      </c>
      <c r="HI93" s="1460">
        <f t="shared" si="682"/>
        <v>0</v>
      </c>
      <c r="HJ93" s="1460">
        <f t="shared" si="683"/>
        <v>0</v>
      </c>
      <c r="HK93" s="1460">
        <f t="shared" si="684"/>
        <v>0</v>
      </c>
      <c r="HL93" s="1460">
        <f t="shared" si="685"/>
        <v>0</v>
      </c>
      <c r="HM93" s="1460">
        <f t="shared" si="686"/>
        <v>0</v>
      </c>
      <c r="HN93" s="1460">
        <f t="shared" si="687"/>
        <v>0</v>
      </c>
      <c r="HO93" s="1460">
        <f t="shared" si="688"/>
        <v>0</v>
      </c>
      <c r="HP93" s="1460">
        <f t="shared" si="689"/>
        <v>0</v>
      </c>
      <c r="HQ93" s="1460">
        <f t="shared" si="690"/>
        <v>0</v>
      </c>
      <c r="HR93" s="1460">
        <f t="shared" si="691"/>
        <v>0</v>
      </c>
      <c r="HS93" s="1460">
        <f t="shared" si="692"/>
        <v>0</v>
      </c>
      <c r="HT93" s="1460">
        <f t="shared" si="693"/>
        <v>0</v>
      </c>
      <c r="HU93" s="1460">
        <f t="shared" si="694"/>
        <v>0</v>
      </c>
      <c r="HV93" s="1460">
        <f t="shared" si="695"/>
        <v>0</v>
      </c>
      <c r="HW93" s="1460">
        <f t="shared" si="696"/>
        <v>0</v>
      </c>
      <c r="HX93" s="1460">
        <f t="shared" si="697"/>
        <v>0</v>
      </c>
      <c r="HY93" s="1460">
        <f t="shared" si="698"/>
        <v>0</v>
      </c>
      <c r="HZ93" s="1460">
        <f t="shared" si="699"/>
        <v>0</v>
      </c>
      <c r="IA93" s="1460">
        <f t="shared" si="700"/>
        <v>0</v>
      </c>
      <c r="IB93" s="1460">
        <f t="shared" si="701"/>
        <v>0</v>
      </c>
      <c r="IC93" s="1460">
        <f t="shared" si="702"/>
        <v>0</v>
      </c>
      <c r="ID93" s="1460">
        <f t="shared" si="703"/>
        <v>0</v>
      </c>
      <c r="IE93" s="1460">
        <f t="shared" si="704"/>
        <v>0</v>
      </c>
      <c r="IF93" s="1460">
        <f t="shared" si="705"/>
        <v>0</v>
      </c>
      <c r="IG93" s="1460">
        <f t="shared" si="706"/>
        <v>0</v>
      </c>
      <c r="IH93" s="1460">
        <f t="shared" si="707"/>
        <v>0</v>
      </c>
      <c r="II93" s="1460">
        <f t="shared" si="708"/>
        <v>0</v>
      </c>
      <c r="IJ93" s="1460">
        <f t="shared" si="709"/>
        <v>0</v>
      </c>
      <c r="IK93" s="1460">
        <f t="shared" si="710"/>
        <v>0</v>
      </c>
      <c r="IL93" s="1460">
        <f t="shared" si="711"/>
        <v>0</v>
      </c>
      <c r="IM93" s="1460">
        <f t="shared" si="712"/>
        <v>0</v>
      </c>
      <c r="IN93" s="1460">
        <f t="shared" si="713"/>
        <v>0</v>
      </c>
      <c r="IO93" s="1460">
        <f t="shared" si="714"/>
        <v>0</v>
      </c>
      <c r="IP93" s="1460">
        <f t="shared" si="715"/>
        <v>0</v>
      </c>
      <c r="IQ93" s="1460">
        <f t="shared" si="716"/>
        <v>0</v>
      </c>
      <c r="IR93" s="1460">
        <f t="shared" si="717"/>
        <v>0</v>
      </c>
      <c r="IS93" s="1460">
        <f t="shared" si="718"/>
        <v>0</v>
      </c>
      <c r="IT93" s="1460">
        <f t="shared" si="719"/>
        <v>0</v>
      </c>
      <c r="IU93" s="1460">
        <f t="shared" si="720"/>
        <v>0</v>
      </c>
      <c r="IV93" s="1460">
        <f t="shared" si="721"/>
        <v>0</v>
      </c>
      <c r="IW93" s="1460">
        <f t="shared" si="722"/>
        <v>0</v>
      </c>
      <c r="IX93" s="1460">
        <f t="shared" si="723"/>
        <v>0</v>
      </c>
      <c r="IY93" s="1460">
        <f t="shared" si="724"/>
        <v>0</v>
      </c>
      <c r="IZ93" s="1460">
        <f t="shared" si="725"/>
        <v>0</v>
      </c>
      <c r="JA93" s="1460">
        <f t="shared" si="726"/>
        <v>0</v>
      </c>
      <c r="JB93" s="1460">
        <f t="shared" si="727"/>
        <v>0</v>
      </c>
      <c r="JC93" s="1460">
        <f t="shared" si="728"/>
        <v>0</v>
      </c>
      <c r="JD93" s="1460">
        <f t="shared" si="729"/>
        <v>0</v>
      </c>
      <c r="JE93" s="1460">
        <f t="shared" si="730"/>
        <v>0</v>
      </c>
      <c r="JF93" s="1460">
        <f t="shared" si="731"/>
        <v>0</v>
      </c>
      <c r="JG93" s="1460">
        <f t="shared" si="732"/>
        <v>0</v>
      </c>
      <c r="JH93" s="1460">
        <f t="shared" si="733"/>
        <v>0</v>
      </c>
      <c r="JI93" s="1460">
        <f t="shared" si="734"/>
        <v>0</v>
      </c>
      <c r="JJ93" s="1460">
        <f t="shared" si="735"/>
        <v>0</v>
      </c>
      <c r="JK93" s="1460">
        <f t="shared" si="736"/>
        <v>0</v>
      </c>
      <c r="JL93" s="1460">
        <f t="shared" si="737"/>
        <v>0</v>
      </c>
      <c r="JM93" s="1460">
        <f t="shared" si="738"/>
        <v>0</v>
      </c>
      <c r="JN93" s="1460">
        <f t="shared" si="739"/>
        <v>0</v>
      </c>
      <c r="JO93" s="1460">
        <f t="shared" si="740"/>
        <v>0</v>
      </c>
      <c r="JP93" s="1460">
        <f t="shared" si="741"/>
        <v>0</v>
      </c>
      <c r="JQ93" s="1460">
        <f t="shared" si="742"/>
        <v>0</v>
      </c>
      <c r="JR93" s="1460">
        <f t="shared" si="743"/>
        <v>0</v>
      </c>
      <c r="JS93" s="1460">
        <f t="shared" si="744"/>
        <v>0</v>
      </c>
      <c r="JT93" s="1460">
        <f t="shared" si="745"/>
        <v>0</v>
      </c>
      <c r="JU93" s="1460">
        <f t="shared" si="746"/>
        <v>0</v>
      </c>
      <c r="JV93" s="1460">
        <f t="shared" si="747"/>
        <v>0</v>
      </c>
      <c r="JW93" s="1460">
        <f t="shared" si="748"/>
        <v>0</v>
      </c>
      <c r="JX93" s="1460">
        <f t="shared" si="749"/>
        <v>0</v>
      </c>
      <c r="JY93" s="1460">
        <f t="shared" si="750"/>
        <v>0</v>
      </c>
      <c r="JZ93" s="1460">
        <f t="shared" si="751"/>
        <v>0</v>
      </c>
      <c r="KA93" s="1460">
        <f t="shared" si="752"/>
        <v>0</v>
      </c>
      <c r="KB93" s="1460">
        <f t="shared" si="753"/>
        <v>0</v>
      </c>
      <c r="KC93" s="1460">
        <f t="shared" si="754"/>
        <v>0</v>
      </c>
      <c r="KD93" s="1460">
        <f t="shared" si="755"/>
        <v>0</v>
      </c>
      <c r="KE93" s="1460">
        <f t="shared" si="756"/>
        <v>0</v>
      </c>
      <c r="KF93" s="1460">
        <f t="shared" si="757"/>
        <v>0</v>
      </c>
      <c r="KG93" s="1460">
        <f t="shared" si="758"/>
        <v>0</v>
      </c>
      <c r="KH93" s="1460">
        <f t="shared" si="759"/>
        <v>0</v>
      </c>
      <c r="KI93" s="1460">
        <f t="shared" si="760"/>
        <v>0</v>
      </c>
      <c r="KJ93" s="1460">
        <f t="shared" si="761"/>
        <v>0</v>
      </c>
      <c r="KK93" s="1460">
        <f t="shared" si="762"/>
        <v>0</v>
      </c>
      <c r="KL93" s="1460">
        <f t="shared" si="763"/>
        <v>0</v>
      </c>
      <c r="KM93" s="1460">
        <f t="shared" si="764"/>
        <v>0</v>
      </c>
      <c r="KN93" s="1460">
        <f t="shared" si="765"/>
        <v>0</v>
      </c>
      <c r="KO93" s="1460">
        <f t="shared" si="766"/>
        <v>0</v>
      </c>
      <c r="KP93" s="1460">
        <f t="shared" si="767"/>
        <v>0</v>
      </c>
      <c r="KQ93" s="1460">
        <f t="shared" si="768"/>
        <v>0</v>
      </c>
      <c r="KR93" s="1460">
        <f t="shared" si="769"/>
        <v>0</v>
      </c>
      <c r="KS93" s="1460">
        <f t="shared" si="770"/>
        <v>0</v>
      </c>
      <c r="KT93" s="1460">
        <f t="shared" si="771"/>
        <v>0</v>
      </c>
      <c r="KU93" s="1460">
        <f t="shared" si="772"/>
        <v>0</v>
      </c>
      <c r="KV93" s="1460">
        <f t="shared" si="773"/>
        <v>0</v>
      </c>
      <c r="KW93" s="1460">
        <f t="shared" si="774"/>
        <v>0</v>
      </c>
      <c r="KX93" s="1460">
        <f t="shared" si="775"/>
        <v>0</v>
      </c>
      <c r="KY93" s="1460">
        <f t="shared" si="776"/>
        <v>0</v>
      </c>
      <c r="KZ93" s="1460">
        <f t="shared" si="777"/>
        <v>0</v>
      </c>
      <c r="LA93" s="1460">
        <f t="shared" si="778"/>
        <v>0</v>
      </c>
      <c r="LB93" s="1460">
        <f t="shared" si="779"/>
        <v>0</v>
      </c>
      <c r="LC93" s="1460">
        <f t="shared" si="780"/>
        <v>0</v>
      </c>
      <c r="LD93" s="1460">
        <f t="shared" si="781"/>
        <v>0</v>
      </c>
      <c r="LE93" s="1460">
        <f t="shared" si="782"/>
        <v>0</v>
      </c>
      <c r="LF93" s="1460">
        <f t="shared" si="783"/>
        <v>0</v>
      </c>
      <c r="LG93" s="1460">
        <f t="shared" si="784"/>
        <v>0</v>
      </c>
      <c r="LH93" s="1460">
        <f t="shared" si="785"/>
        <v>0</v>
      </c>
      <c r="LI93" s="1460">
        <f t="shared" si="786"/>
        <v>0</v>
      </c>
      <c r="LJ93" s="1460">
        <f t="shared" si="787"/>
        <v>0</v>
      </c>
      <c r="LK93" s="1460">
        <f t="shared" si="788"/>
        <v>0</v>
      </c>
      <c r="LL93" s="1460">
        <f t="shared" si="789"/>
        <v>0</v>
      </c>
      <c r="LM93" s="1460">
        <f t="shared" si="790"/>
        <v>0</v>
      </c>
      <c r="LN93" s="1460">
        <f t="shared" si="791"/>
        <v>0</v>
      </c>
      <c r="LO93" s="1460">
        <f t="shared" si="792"/>
        <v>0</v>
      </c>
      <c r="LP93" s="1460">
        <f t="shared" si="793"/>
        <v>0</v>
      </c>
      <c r="LQ93" s="1460">
        <f t="shared" si="794"/>
        <v>0</v>
      </c>
      <c r="LR93" s="1460">
        <f t="shared" si="795"/>
        <v>0</v>
      </c>
      <c r="LS93" s="1460">
        <f t="shared" si="796"/>
        <v>0</v>
      </c>
      <c r="LW93" s="1467">
        <f t="shared" si="797"/>
        <v>0</v>
      </c>
      <c r="LX93" s="1467">
        <f t="shared" si="798"/>
        <v>0</v>
      </c>
      <c r="LY93" s="1467">
        <f t="shared" si="799"/>
        <v>0</v>
      </c>
      <c r="LZ93" s="1467">
        <f t="shared" si="800"/>
        <v>0</v>
      </c>
      <c r="MA93" s="1506"/>
      <c r="MB93" s="1460">
        <f t="shared" si="801"/>
        <v>0</v>
      </c>
      <c r="MC93" s="1460">
        <f t="shared" si="859"/>
        <v>0</v>
      </c>
      <c r="MD93" s="1460">
        <f t="shared" si="859"/>
        <v>0</v>
      </c>
      <c r="ME93" s="1460">
        <f t="shared" si="859"/>
        <v>0</v>
      </c>
      <c r="MF93" s="1460">
        <f t="shared" si="859"/>
        <v>0</v>
      </c>
      <c r="MG93" s="1460">
        <f t="shared" si="859"/>
        <v>0</v>
      </c>
      <c r="MH93" s="1460">
        <f t="shared" si="859"/>
        <v>0</v>
      </c>
      <c r="MI93" s="1460">
        <f t="shared" si="859"/>
        <v>0</v>
      </c>
      <c r="MJ93" s="1460">
        <f t="shared" si="859"/>
        <v>0</v>
      </c>
      <c r="MK93" s="1460">
        <f t="shared" si="859"/>
        <v>0</v>
      </c>
      <c r="ML93" s="1460">
        <f t="shared" si="859"/>
        <v>0</v>
      </c>
      <c r="MM93" s="1460">
        <f t="shared" si="859"/>
        <v>0</v>
      </c>
      <c r="MN93" s="1460">
        <f t="shared" si="859"/>
        <v>0</v>
      </c>
      <c r="MO93" s="1460">
        <f t="shared" si="859"/>
        <v>0</v>
      </c>
      <c r="MP93" s="1460">
        <f t="shared" si="859"/>
        <v>0</v>
      </c>
      <c r="MQ93" s="1460">
        <f t="shared" si="859"/>
        <v>0</v>
      </c>
      <c r="MR93" s="1460">
        <f t="shared" si="859"/>
        <v>0</v>
      </c>
      <c r="MS93" s="1460">
        <f t="shared" si="865"/>
        <v>0</v>
      </c>
      <c r="MT93" s="1460">
        <f t="shared" si="865"/>
        <v>0</v>
      </c>
      <c r="MU93" s="1460">
        <f t="shared" si="865"/>
        <v>0</v>
      </c>
      <c r="MV93" s="1460">
        <f t="shared" si="865"/>
        <v>0</v>
      </c>
      <c r="MW93" s="1460">
        <f t="shared" si="865"/>
        <v>0</v>
      </c>
      <c r="MX93" s="1460">
        <f t="shared" si="865"/>
        <v>0</v>
      </c>
      <c r="MY93" s="1460">
        <f t="shared" si="865"/>
        <v>0</v>
      </c>
      <c r="MZ93" s="1460">
        <f t="shared" si="865"/>
        <v>0</v>
      </c>
      <c r="NA93" s="1460">
        <f t="shared" si="865"/>
        <v>0</v>
      </c>
      <c r="NB93" s="1460">
        <f t="shared" si="865"/>
        <v>0</v>
      </c>
      <c r="NC93" s="1460">
        <f t="shared" si="865"/>
        <v>0</v>
      </c>
      <c r="ND93" s="1460">
        <f t="shared" si="865"/>
        <v>0</v>
      </c>
      <c r="NE93" s="1460">
        <f t="shared" si="865"/>
        <v>0</v>
      </c>
      <c r="NF93" s="1460">
        <f t="shared" si="865"/>
        <v>0</v>
      </c>
      <c r="NG93" s="1460">
        <f t="shared" si="865"/>
        <v>0</v>
      </c>
      <c r="NH93" s="1460">
        <f t="shared" si="865"/>
        <v>0</v>
      </c>
      <c r="NI93" s="1460">
        <f t="shared" si="866"/>
        <v>0</v>
      </c>
      <c r="NJ93" s="1460">
        <f t="shared" si="866"/>
        <v>0</v>
      </c>
      <c r="NK93" s="1460">
        <f t="shared" si="866"/>
        <v>0</v>
      </c>
      <c r="NL93" s="1460">
        <f t="shared" si="866"/>
        <v>0</v>
      </c>
      <c r="NM93" s="1460">
        <f t="shared" si="866"/>
        <v>0</v>
      </c>
      <c r="NN93" s="1460">
        <f t="shared" si="866"/>
        <v>0</v>
      </c>
      <c r="NO93" s="1460">
        <f t="shared" si="866"/>
        <v>0</v>
      </c>
      <c r="NP93" s="1460">
        <f t="shared" si="866"/>
        <v>0</v>
      </c>
      <c r="NQ93" s="1460">
        <f t="shared" si="866"/>
        <v>0</v>
      </c>
      <c r="NR93" s="1460">
        <f t="shared" si="866"/>
        <v>0</v>
      </c>
      <c r="NS93" s="1460">
        <f t="shared" si="866"/>
        <v>0</v>
      </c>
      <c r="NT93" s="1460">
        <f t="shared" si="866"/>
        <v>0</v>
      </c>
      <c r="NU93" s="1460">
        <f t="shared" si="866"/>
        <v>0</v>
      </c>
      <c r="NV93" s="1460">
        <f t="shared" si="866"/>
        <v>0</v>
      </c>
      <c r="NW93" s="1460">
        <f t="shared" si="866"/>
        <v>0</v>
      </c>
      <c r="NX93" s="1460">
        <f t="shared" si="866"/>
        <v>0</v>
      </c>
      <c r="NY93" s="1460">
        <f t="shared" si="867"/>
        <v>0</v>
      </c>
      <c r="NZ93" s="1460">
        <f t="shared" si="867"/>
        <v>0</v>
      </c>
      <c r="OA93" s="1460">
        <f t="shared" si="867"/>
        <v>0</v>
      </c>
      <c r="OB93" s="1460">
        <f t="shared" si="867"/>
        <v>0</v>
      </c>
      <c r="OC93" s="1460">
        <f t="shared" si="867"/>
        <v>0</v>
      </c>
      <c r="OD93" s="1460">
        <f t="shared" si="867"/>
        <v>0</v>
      </c>
      <c r="OE93" s="1460">
        <f t="shared" si="867"/>
        <v>0</v>
      </c>
      <c r="OF93" s="1460">
        <f t="shared" si="867"/>
        <v>0</v>
      </c>
      <c r="OG93" s="1460">
        <f t="shared" si="867"/>
        <v>0</v>
      </c>
      <c r="OH93" s="1460">
        <f t="shared" si="867"/>
        <v>0</v>
      </c>
      <c r="OI93" s="1460">
        <f t="shared" si="867"/>
        <v>0</v>
      </c>
      <c r="OJ93" s="1460">
        <f t="shared" si="867"/>
        <v>0</v>
      </c>
      <c r="OK93" s="1460">
        <f t="shared" si="867"/>
        <v>0</v>
      </c>
      <c r="OL93" s="1460">
        <f t="shared" si="867"/>
        <v>0</v>
      </c>
      <c r="OM93" s="1460">
        <f t="shared" si="867"/>
        <v>0</v>
      </c>
      <c r="ON93" s="1460">
        <f t="shared" si="867"/>
        <v>0</v>
      </c>
      <c r="OO93" s="1460">
        <f t="shared" si="813"/>
        <v>0</v>
      </c>
      <c r="OP93" s="1460">
        <f t="shared" si="861"/>
        <v>0</v>
      </c>
      <c r="OQ93" s="1460">
        <f t="shared" si="861"/>
        <v>0</v>
      </c>
      <c r="OR93" s="1460">
        <f t="shared" si="861"/>
        <v>0</v>
      </c>
      <c r="OS93" s="1460">
        <f t="shared" si="861"/>
        <v>0</v>
      </c>
      <c r="OT93" s="1460">
        <f t="shared" si="861"/>
        <v>0</v>
      </c>
      <c r="OU93" s="1460">
        <f t="shared" si="861"/>
        <v>0</v>
      </c>
      <c r="OV93" s="1460">
        <f t="shared" si="861"/>
        <v>0</v>
      </c>
      <c r="OW93" s="1460">
        <f t="shared" si="861"/>
        <v>0</v>
      </c>
      <c r="OX93" s="1460">
        <f t="shared" si="861"/>
        <v>0</v>
      </c>
      <c r="OY93" s="1460">
        <f t="shared" si="861"/>
        <v>0</v>
      </c>
      <c r="OZ93" s="1460">
        <f t="shared" si="861"/>
        <v>0</v>
      </c>
      <c r="PA93" s="1460">
        <f t="shared" si="861"/>
        <v>0</v>
      </c>
      <c r="PB93" s="1460">
        <f t="shared" si="861"/>
        <v>0</v>
      </c>
      <c r="PC93" s="1460">
        <f t="shared" si="861"/>
        <v>0</v>
      </c>
      <c r="PD93" s="1460">
        <f t="shared" si="861"/>
        <v>0</v>
      </c>
      <c r="PE93" s="1460">
        <f t="shared" si="861"/>
        <v>0</v>
      </c>
      <c r="PF93" s="1460">
        <f t="shared" si="862"/>
        <v>0</v>
      </c>
      <c r="PG93" s="1460">
        <f t="shared" si="862"/>
        <v>0</v>
      </c>
      <c r="PH93" s="1460">
        <f t="shared" si="862"/>
        <v>0</v>
      </c>
      <c r="PI93" s="1460">
        <f t="shared" si="862"/>
        <v>0</v>
      </c>
      <c r="PJ93" s="1460">
        <f t="shared" si="862"/>
        <v>0</v>
      </c>
      <c r="PK93" s="1460">
        <f t="shared" si="862"/>
        <v>0</v>
      </c>
      <c r="PL93" s="1460">
        <f t="shared" si="862"/>
        <v>0</v>
      </c>
      <c r="PM93" s="1460">
        <f t="shared" si="862"/>
        <v>0</v>
      </c>
      <c r="PN93" s="1460">
        <f t="shared" si="862"/>
        <v>0</v>
      </c>
      <c r="PO93" s="1460">
        <f t="shared" si="862"/>
        <v>0</v>
      </c>
      <c r="PP93" s="1460">
        <f t="shared" si="862"/>
        <v>0</v>
      </c>
      <c r="PQ93" s="1460">
        <f t="shared" si="862"/>
        <v>0</v>
      </c>
      <c r="PR93" s="1460">
        <f t="shared" si="862"/>
        <v>0</v>
      </c>
      <c r="PS93" s="1460">
        <f t="shared" si="862"/>
        <v>0</v>
      </c>
      <c r="PT93" s="1460">
        <f t="shared" si="862"/>
        <v>0</v>
      </c>
      <c r="PU93" s="1460">
        <f t="shared" si="862"/>
        <v>0</v>
      </c>
      <c r="PV93" s="1460">
        <f t="shared" si="863"/>
        <v>0</v>
      </c>
      <c r="PW93" s="1460">
        <f t="shared" si="863"/>
        <v>0</v>
      </c>
      <c r="PX93" s="1460">
        <f t="shared" si="863"/>
        <v>0</v>
      </c>
      <c r="PY93" s="1460">
        <f t="shared" si="863"/>
        <v>0</v>
      </c>
      <c r="PZ93" s="1460">
        <f t="shared" si="863"/>
        <v>0</v>
      </c>
      <c r="QA93" s="1460">
        <f t="shared" si="863"/>
        <v>0</v>
      </c>
      <c r="QB93" s="1460">
        <f t="shared" si="863"/>
        <v>0</v>
      </c>
      <c r="QC93" s="1460">
        <f t="shared" si="863"/>
        <v>0</v>
      </c>
      <c r="QD93" s="1460">
        <f t="shared" si="863"/>
        <v>0</v>
      </c>
      <c r="QE93" s="1460">
        <f t="shared" si="863"/>
        <v>0</v>
      </c>
      <c r="QF93" s="1460">
        <f t="shared" si="863"/>
        <v>0</v>
      </c>
      <c r="QG93" s="1460">
        <f t="shared" si="863"/>
        <v>0</v>
      </c>
      <c r="QH93" s="1460">
        <f t="shared" si="863"/>
        <v>0</v>
      </c>
      <c r="QI93" s="1460">
        <f t="shared" si="863"/>
        <v>0</v>
      </c>
      <c r="QJ93" s="1460">
        <f t="shared" si="863"/>
        <v>0</v>
      </c>
      <c r="QK93" s="1460">
        <f t="shared" si="863"/>
        <v>0</v>
      </c>
      <c r="QL93" s="1460">
        <f t="shared" si="856"/>
        <v>0</v>
      </c>
      <c r="QM93" s="1460">
        <f t="shared" si="856"/>
        <v>0</v>
      </c>
      <c r="QN93" s="1460">
        <f t="shared" si="856"/>
        <v>0</v>
      </c>
      <c r="QO93" s="1460">
        <f t="shared" si="856"/>
        <v>0</v>
      </c>
      <c r="QP93" s="1460">
        <f t="shared" si="856"/>
        <v>0</v>
      </c>
      <c r="QQ93" s="1460">
        <f t="shared" si="856"/>
        <v>0</v>
      </c>
    </row>
    <row r="94" spans="1:459" s="1466" customFormat="1" ht="22.5" customHeight="1">
      <c r="A94" s="1468"/>
      <c r="B94" s="1469"/>
      <c r="C94" s="1469"/>
      <c r="D94" s="1470"/>
      <c r="E94" s="1471"/>
      <c r="F94" s="1472"/>
      <c r="G94" s="1472"/>
      <c r="H94" s="1473">
        <f t="shared" ref="H94:H157" si="875">IFERROR(DATEDIF(F94,G94,"M"),"")</f>
        <v>0</v>
      </c>
      <c r="I94" s="1474">
        <v>0</v>
      </c>
      <c r="J94" s="1475">
        <f t="shared" si="437"/>
        <v>0</v>
      </c>
      <c r="K94" s="1476">
        <v>0</v>
      </c>
      <c r="L94" s="1477">
        <f t="shared" ref="L94:L157" si="876">+M94/12</f>
        <v>0</v>
      </c>
      <c r="M94" s="1477">
        <f t="shared" ref="M94:M157" si="877">+K94*D94</f>
        <v>0</v>
      </c>
      <c r="N94" s="1478"/>
      <c r="O94" s="1479">
        <v>0</v>
      </c>
      <c r="P94" s="1480">
        <v>0</v>
      </c>
      <c r="Q94" s="1828">
        <v>0</v>
      </c>
      <c r="R94" s="1831">
        <f t="shared" ref="R94:R157" si="878">IFERROR(S94/D94,0)</f>
        <v>0</v>
      </c>
      <c r="S94" s="1481">
        <f>IF(AND(SUM(O94:Q94)=0,N94="NNN"),MIN('Operating History and Pro Forma'!$M$33,'Operating History and Pro Forma'!$T$15)*D94,SUM(O94:Q94)*D94)</f>
        <v>0</v>
      </c>
      <c r="T94" s="1482">
        <f t="shared" ref="T94:T157" si="879">+IFERROR(U94/D94,0)</f>
        <v>0</v>
      </c>
      <c r="U94" s="1483">
        <f t="shared" ref="U94:U157" si="880">+M94+S94</f>
        <v>0</v>
      </c>
      <c r="V94" s="1480"/>
      <c r="W94" s="1514"/>
      <c r="X94" s="1486" t="str">
        <f t="shared" ref="X94:X157" si="881">IFERROR(U94/Y94,"")</f>
        <v/>
      </c>
      <c r="Y94" s="1487">
        <f t="shared" ref="Y94:Y157" si="882">+Z94*D94</f>
        <v>0</v>
      </c>
      <c r="Z94" s="1488"/>
      <c r="AA94" s="1488"/>
      <c r="AB94" s="1488"/>
      <c r="AC94" s="1488"/>
      <c r="AD94" s="1489">
        <f t="shared" ref="AD94:AD157" si="883">IFERROR(IF(AE94="V",0,U94/$U$295),0)</f>
        <v>0</v>
      </c>
      <c r="AE94" s="1490" t="str">
        <f t="shared" ref="AE94:AE157" si="884">RIGHT(E94)</f>
        <v/>
      </c>
      <c r="AF94" s="1491">
        <f t="shared" ref="AF94:AF157" si="885">IFERROR(IF(AE94="V","Vacant",VLOOKUP(AC94,$A$327:$B$330,2,0)),0)</f>
        <v>0</v>
      </c>
      <c r="AG94" s="1492">
        <f t="shared" ref="AG94:AG157" si="886">+J94</f>
        <v>0</v>
      </c>
      <c r="AH94" s="1493">
        <f t="shared" si="853"/>
        <v>0</v>
      </c>
      <c r="AI94" s="1493">
        <f t="shared" si="853"/>
        <v>0</v>
      </c>
      <c r="AJ94" s="1494">
        <f t="shared" si="853"/>
        <v>0</v>
      </c>
      <c r="AK94" s="1494">
        <f t="shared" si="853"/>
        <v>0</v>
      </c>
      <c r="AL94" s="1495">
        <f t="shared" si="853"/>
        <v>0</v>
      </c>
      <c r="AM94" s="1496">
        <f t="shared" si="853"/>
        <v>0</v>
      </c>
      <c r="AN94" s="1497">
        <f t="shared" si="399"/>
        <v>0</v>
      </c>
      <c r="AO94" s="1498">
        <f t="shared" si="860"/>
        <v>0</v>
      </c>
      <c r="AP94" s="1499">
        <f t="shared" ref="AP94:AP157" si="887">IFERROR(INDEX($BM$10:$GB$10,1,AO94)*$AG94,)</f>
        <v>0</v>
      </c>
      <c r="AQ94" s="1500">
        <f t="shared" ref="AQ94:AQ157" si="888">IFERROR(INDEX($BM$10:$GB$10,1,AO94)*$AJ94*$D94,0)</f>
        <v>0</v>
      </c>
      <c r="AR94" s="1501">
        <f t="shared" ref="AR94:AR157" si="889">IFERROR(INDEX($BM$10:$GB$10,1,AO94)*$AL94*$D94*AI94*$AP94,0)</f>
        <v>0</v>
      </c>
      <c r="AS94" s="1498">
        <f t="shared" si="857"/>
        <v>0</v>
      </c>
      <c r="AT94" s="1501">
        <f t="shared" ref="AT94:AT157" si="890">IF(AS94=$AU94,L94,W94*D94/12)</f>
        <v>0</v>
      </c>
      <c r="AU94" s="1498">
        <f t="shared" ref="AU94:AU157" si="891">IFERROR(IF($AF94="Vacant",AN94,MAX(1,DATEDIF(Note_Date,$G94,"M"))),1)</f>
        <v>1</v>
      </c>
      <c r="AV94" s="1498">
        <f t="shared" ref="AV94:AV157" si="892">ROUNDUP(IF($AF94="V",AU94+$AH94,IF($AF94="R",AU94+1,(AU94+1+((1-$B$312)*$AH94)))),0)</f>
        <v>2</v>
      </c>
      <c r="AW94" s="1499">
        <f t="shared" ref="AW94:AW157" si="893">IFERROR(IF(AF94="R",MIN(AT94*12/D94*(1+INDEX($BM$10:$GB$10,1,AV94)-IF(AU94=AS94,1,INDEX($BM$10:$GB$10,1,MAX(1,AS94)))),(INDEX($BM$10:$GB$10,1,MIN(120,AV94))*$AG94)),(INDEX($BM$10:$GB$10,1,MIN(120,AV94))*$AG94)),0)</f>
        <v>0</v>
      </c>
      <c r="AX94" s="1502">
        <f t="shared" ref="AX94:AX157" si="894">IF($AF94="R",$AK94*$D94*INDEX($BM$8:$GB$8,1,MIN(120,AV94)),IF($AF94="V",$AJ94*$D94*INDEX($BM$8:$GB$8,1,MIN(120,AV94)),($AK94*$D94*INDEX($BM$8:$GB$8,1,MIN(120,AV94))*$B$312)+($AJ94*$D94*INDEX($BM$8:$GB$8,1,MIN(120,AV94))*(1-$B$312))))</f>
        <v>0</v>
      </c>
      <c r="AY94" s="1503">
        <f t="shared" ref="AY94:AY157" si="895">IF($AF94="R",$AM94*$D94*$AI94*AW94*INDEX($BM$8:$GB$8,1,MIN(120,AV94)),IF($AF94="V",$AL94*$D94*$AI94*AW94*INDEX($BM$8:$GB$8,1,MIN(120,AV94)),($AM94*$D94*$AI94*AW94*INDEX($BM$8:$GB$8,1,MIN(120,AV94))*$B$312)+($AL94*$D94*$AI94*AW94*INDEX($BM$8:$GB$8,1,MIN(120,AV94))*(1-$B$312))))</f>
        <v>0</v>
      </c>
      <c r="AZ94" s="1498">
        <f t="shared" ref="AZ94:AZ157" si="896">+AV94+(12*AI94)</f>
        <v>2</v>
      </c>
      <c r="BA94" s="1498">
        <f t="shared" ref="BA94:BA157" si="897">ROUNDUP((AZ94+1+((1-$B$312)*$AH94)),0)</f>
        <v>3</v>
      </c>
      <c r="BB94" s="1499">
        <f t="shared" ref="BB94:BB157" si="898">(INDEX($BM$10:$GB$10,1,MIN(120,BA94))*$AG94)</f>
        <v>0</v>
      </c>
      <c r="BC94" s="1502">
        <f t="shared" ref="BC94:BC157" si="899">($AK94*$D94*INDEX($BM$8:$GB$8,1,MIN(120,BA94))*$B$312)+($AJ94*$D94*INDEX($BM$8:$GB$8,1,MIN(120,BA94))*(1-$B$312))</f>
        <v>0</v>
      </c>
      <c r="BD94" s="1503">
        <f t="shared" ref="BD94:BD157" si="900">($AM94*$D94*$AI94*BB94*INDEX($BM$8:$GB$8,1,MIN(120,BA94))*$B$312)+($AL94*$D94*$AI94*BB94*INDEX($BM$8:$GB$8,1,MIN(120,BA94))*(1-$B$312))</f>
        <v>0</v>
      </c>
      <c r="BE94" s="1498">
        <f t="shared" ref="BE94:BE157" si="901">+BA94+(12*AI94)</f>
        <v>3</v>
      </c>
      <c r="BF94" s="1498">
        <f t="shared" ref="BF94:BF157" si="902">ROUNDUP((BE94+1+((1-$B$312)*$AH94)),0)</f>
        <v>4</v>
      </c>
      <c r="BG94" s="1499">
        <f t="shared" ref="BG94:BG157" si="903">INDEX($BM$10:$GB$10,1,MIN(120,BF94))*$AG94</f>
        <v>0</v>
      </c>
      <c r="BH94" s="1502">
        <f t="shared" ref="BH94:BH157" si="904">($AK94*$D94*INDEX($BM$8:$GB$8,1,MIN(120,BF94))*$B$312)+($AJ94*$D94*INDEX($BM$8:$GB$8,1,MIN(120,BF94))*(1-$B$312))</f>
        <v>0</v>
      </c>
      <c r="BI94" s="1502">
        <f t="shared" ref="BI94:BI157" si="905">($AM94*$D94*$AI94*BG94*INDEX($BM$8:$GB$8,1,MIN(120,BF94))*$B$312)+($AL94*$D94*$AI94*BG94*INDEX($BM$8:$GB$8,1,MIN(120,BF94))*(1-$B$312))</f>
        <v>0</v>
      </c>
      <c r="BJ94" s="1504">
        <f t="shared" ref="BJ94:BJ157" si="906">IFERROR(YEAR(F94),)</f>
        <v>1900</v>
      </c>
      <c r="BK94" s="1505" t="str">
        <f t="shared" ref="BK94:BK157" si="907">LEFT(E94)</f>
        <v/>
      </c>
      <c r="BL94" s="1506"/>
      <c r="BM94" s="1507">
        <f t="shared" ref="BM94:BM157" si="908">IF(AE94="v",0,IF(BM$12&lt;$AU94,$L94,IF(BM$12&gt;$AV94,$AW94*$D94/12,0)))</f>
        <v>0</v>
      </c>
      <c r="BN94" s="1508">
        <f t="shared" si="858"/>
        <v>0</v>
      </c>
      <c r="BO94" s="1508">
        <f t="shared" si="858"/>
        <v>0</v>
      </c>
      <c r="BP94" s="1508">
        <f t="shared" si="858"/>
        <v>0</v>
      </c>
      <c r="BQ94" s="1508">
        <f t="shared" si="858"/>
        <v>0</v>
      </c>
      <c r="BR94" s="1508">
        <f t="shared" si="858"/>
        <v>0</v>
      </c>
      <c r="BS94" s="1508">
        <f t="shared" si="858"/>
        <v>0</v>
      </c>
      <c r="BT94" s="1508">
        <f t="shared" si="858"/>
        <v>0</v>
      </c>
      <c r="BU94" s="1508">
        <f t="shared" si="858"/>
        <v>0</v>
      </c>
      <c r="BV94" s="1508">
        <f t="shared" si="858"/>
        <v>0</v>
      </c>
      <c r="BW94" s="1508">
        <f t="shared" si="858"/>
        <v>0</v>
      </c>
      <c r="BX94" s="1508">
        <f t="shared" si="858"/>
        <v>0</v>
      </c>
      <c r="BY94" s="1507">
        <f t="shared" si="858"/>
        <v>0</v>
      </c>
      <c r="BZ94" s="1508">
        <f t="shared" ref="BN94:CC110" si="909">IF(BZ$12&lt;$AO94,0,IF(BZ$12&lt;=$AU94,IF(BZ$12&lt;$AS94,$L94,$AT94),IF(OR(AND(BZ$12&lt;$BF94,BZ$12&gt;=$BE94),AND(BZ$12&lt;$BA94,BZ$12&gt;=$AZ94),AND(BZ$12&lt;$AV94,BZ$12&gt;=$AU94)),0,IF(BZ$12&gt;=$BF94,$BG94*$D94/12,IF(BZ$12&gt;=$BA94,$BB94*$D94/12,IF(BZ$12&gt;=$AV94,$AW94*$D94/12))))))</f>
        <v>0</v>
      </c>
      <c r="CA94" s="1508">
        <f t="shared" si="909"/>
        <v>0</v>
      </c>
      <c r="CB94" s="1508">
        <f t="shared" si="909"/>
        <v>0</v>
      </c>
      <c r="CC94" s="1508">
        <f t="shared" si="909"/>
        <v>0</v>
      </c>
      <c r="CD94" s="1508">
        <f t="shared" si="868"/>
        <v>0</v>
      </c>
      <c r="CE94" s="1508">
        <f t="shared" si="868"/>
        <v>0</v>
      </c>
      <c r="CF94" s="1508">
        <f t="shared" si="868"/>
        <v>0</v>
      </c>
      <c r="CG94" s="1508">
        <f t="shared" si="868"/>
        <v>0</v>
      </c>
      <c r="CH94" s="1508">
        <f t="shared" si="868"/>
        <v>0</v>
      </c>
      <c r="CI94" s="1508">
        <f t="shared" si="868"/>
        <v>0</v>
      </c>
      <c r="CJ94" s="1509">
        <f t="shared" si="868"/>
        <v>0</v>
      </c>
      <c r="CK94" s="1507">
        <f t="shared" si="868"/>
        <v>0</v>
      </c>
      <c r="CL94" s="1508">
        <f t="shared" si="868"/>
        <v>0</v>
      </c>
      <c r="CM94" s="1508">
        <f t="shared" si="868"/>
        <v>0</v>
      </c>
      <c r="CN94" s="1508">
        <f t="shared" si="868"/>
        <v>0</v>
      </c>
      <c r="CO94" s="1508">
        <f t="shared" si="868"/>
        <v>0</v>
      </c>
      <c r="CP94" s="1508">
        <f t="shared" si="868"/>
        <v>0</v>
      </c>
      <c r="CQ94" s="1508">
        <f t="shared" si="868"/>
        <v>0</v>
      </c>
      <c r="CR94" s="1508">
        <f t="shared" si="868"/>
        <v>0</v>
      </c>
      <c r="CS94" s="1508">
        <f t="shared" si="868"/>
        <v>0</v>
      </c>
      <c r="CT94" s="1508">
        <f t="shared" si="869"/>
        <v>0</v>
      </c>
      <c r="CU94" s="1508">
        <f t="shared" si="869"/>
        <v>0</v>
      </c>
      <c r="CV94" s="1509">
        <f t="shared" si="869"/>
        <v>0</v>
      </c>
      <c r="CW94" s="1508">
        <f t="shared" si="869"/>
        <v>0</v>
      </c>
      <c r="CX94" s="1508">
        <f t="shared" si="869"/>
        <v>0</v>
      </c>
      <c r="CY94" s="1508">
        <f t="shared" si="869"/>
        <v>0</v>
      </c>
      <c r="CZ94" s="1508">
        <f t="shared" si="869"/>
        <v>0</v>
      </c>
      <c r="DA94" s="1508">
        <f t="shared" si="869"/>
        <v>0</v>
      </c>
      <c r="DB94" s="1508">
        <f t="shared" si="869"/>
        <v>0</v>
      </c>
      <c r="DC94" s="1508">
        <f t="shared" si="869"/>
        <v>0</v>
      </c>
      <c r="DD94" s="1508">
        <f t="shared" si="869"/>
        <v>0</v>
      </c>
      <c r="DE94" s="1508">
        <f t="shared" si="869"/>
        <v>0</v>
      </c>
      <c r="DF94" s="1508">
        <f t="shared" si="869"/>
        <v>0</v>
      </c>
      <c r="DG94" s="1508">
        <f t="shared" si="869"/>
        <v>0</v>
      </c>
      <c r="DH94" s="1509">
        <f t="shared" si="869"/>
        <v>0</v>
      </c>
      <c r="DI94" s="1508">
        <f t="shared" si="869"/>
        <v>0</v>
      </c>
      <c r="DJ94" s="1508">
        <f t="shared" si="870"/>
        <v>0</v>
      </c>
      <c r="DK94" s="1508">
        <f t="shared" si="870"/>
        <v>0</v>
      </c>
      <c r="DL94" s="1508">
        <f t="shared" si="870"/>
        <v>0</v>
      </c>
      <c r="DM94" s="1508">
        <f t="shared" si="870"/>
        <v>0</v>
      </c>
      <c r="DN94" s="1508">
        <f t="shared" si="870"/>
        <v>0</v>
      </c>
      <c r="DO94" s="1508">
        <f t="shared" si="870"/>
        <v>0</v>
      </c>
      <c r="DP94" s="1508">
        <f t="shared" si="870"/>
        <v>0</v>
      </c>
      <c r="DQ94" s="1508">
        <f t="shared" si="870"/>
        <v>0</v>
      </c>
      <c r="DR94" s="1508">
        <f t="shared" si="870"/>
        <v>0</v>
      </c>
      <c r="DS94" s="1508">
        <f t="shared" si="870"/>
        <v>0</v>
      </c>
      <c r="DT94" s="1509">
        <f t="shared" si="870"/>
        <v>0</v>
      </c>
      <c r="DU94" s="1507">
        <f t="shared" si="870"/>
        <v>0</v>
      </c>
      <c r="DV94" s="1508">
        <f t="shared" si="870"/>
        <v>0</v>
      </c>
      <c r="DW94" s="1508">
        <f t="shared" si="870"/>
        <v>0</v>
      </c>
      <c r="DX94" s="1508">
        <f t="shared" si="870"/>
        <v>0</v>
      </c>
      <c r="DY94" s="1508">
        <f t="shared" si="870"/>
        <v>0</v>
      </c>
      <c r="DZ94" s="1508">
        <f t="shared" si="871"/>
        <v>0</v>
      </c>
      <c r="EA94" s="1508">
        <f t="shared" si="871"/>
        <v>0</v>
      </c>
      <c r="EB94" s="1508">
        <f t="shared" si="871"/>
        <v>0</v>
      </c>
      <c r="EC94" s="1508">
        <f t="shared" si="871"/>
        <v>0</v>
      </c>
      <c r="ED94" s="1508">
        <f t="shared" si="871"/>
        <v>0</v>
      </c>
      <c r="EE94" s="1508">
        <f t="shared" si="871"/>
        <v>0</v>
      </c>
      <c r="EF94" s="1508">
        <f t="shared" si="871"/>
        <v>0</v>
      </c>
      <c r="EG94" s="1507">
        <f t="shared" si="871"/>
        <v>0</v>
      </c>
      <c r="EH94" s="1508">
        <f t="shared" si="871"/>
        <v>0</v>
      </c>
      <c r="EI94" s="1508">
        <f t="shared" si="871"/>
        <v>0</v>
      </c>
      <c r="EJ94" s="1508">
        <f t="shared" si="871"/>
        <v>0</v>
      </c>
      <c r="EK94" s="1508">
        <f t="shared" si="871"/>
        <v>0</v>
      </c>
      <c r="EL94" s="1508">
        <f t="shared" si="871"/>
        <v>0</v>
      </c>
      <c r="EM94" s="1508">
        <f t="shared" si="871"/>
        <v>0</v>
      </c>
      <c r="EN94" s="1508">
        <f t="shared" si="871"/>
        <v>0</v>
      </c>
      <c r="EO94" s="1508">
        <f t="shared" si="871"/>
        <v>0</v>
      </c>
      <c r="EP94" s="1508">
        <f t="shared" si="872"/>
        <v>0</v>
      </c>
      <c r="EQ94" s="1508">
        <f t="shared" si="872"/>
        <v>0</v>
      </c>
      <c r="ER94" s="1509">
        <f t="shared" si="872"/>
        <v>0</v>
      </c>
      <c r="ES94" s="1507">
        <f t="shared" si="872"/>
        <v>0</v>
      </c>
      <c r="ET94" s="1508">
        <f t="shared" si="872"/>
        <v>0</v>
      </c>
      <c r="EU94" s="1508">
        <f t="shared" si="872"/>
        <v>0</v>
      </c>
      <c r="EV94" s="1508">
        <f t="shared" si="872"/>
        <v>0</v>
      </c>
      <c r="EW94" s="1508">
        <f t="shared" si="872"/>
        <v>0</v>
      </c>
      <c r="EX94" s="1508">
        <f t="shared" si="872"/>
        <v>0</v>
      </c>
      <c r="EY94" s="1508">
        <f t="shared" si="872"/>
        <v>0</v>
      </c>
      <c r="EZ94" s="1508">
        <f t="shared" si="872"/>
        <v>0</v>
      </c>
      <c r="FA94" s="1508">
        <f t="shared" si="872"/>
        <v>0</v>
      </c>
      <c r="FB94" s="1508">
        <f t="shared" si="872"/>
        <v>0</v>
      </c>
      <c r="FC94" s="1508">
        <f t="shared" si="872"/>
        <v>0</v>
      </c>
      <c r="FD94" s="1509">
        <f t="shared" si="872"/>
        <v>0</v>
      </c>
      <c r="FE94" s="1508">
        <f t="shared" si="872"/>
        <v>0</v>
      </c>
      <c r="FF94" s="1508">
        <f t="shared" si="821"/>
        <v>0</v>
      </c>
      <c r="FG94" s="1508">
        <f t="shared" si="873"/>
        <v>0</v>
      </c>
      <c r="FH94" s="1508">
        <f t="shared" si="873"/>
        <v>0</v>
      </c>
      <c r="FI94" s="1508">
        <f t="shared" si="873"/>
        <v>0</v>
      </c>
      <c r="FJ94" s="1508">
        <f t="shared" si="873"/>
        <v>0</v>
      </c>
      <c r="FK94" s="1508">
        <f t="shared" si="873"/>
        <v>0</v>
      </c>
      <c r="FL94" s="1508">
        <f t="shared" si="873"/>
        <v>0</v>
      </c>
      <c r="FM94" s="1508">
        <f t="shared" si="873"/>
        <v>0</v>
      </c>
      <c r="FN94" s="1508">
        <f t="shared" si="873"/>
        <v>0</v>
      </c>
      <c r="FO94" s="1508">
        <f t="shared" si="873"/>
        <v>0</v>
      </c>
      <c r="FP94" s="1509">
        <f t="shared" si="873"/>
        <v>0</v>
      </c>
      <c r="FQ94" s="1508">
        <f t="shared" si="873"/>
        <v>0</v>
      </c>
      <c r="FR94" s="1508">
        <f t="shared" si="873"/>
        <v>0</v>
      </c>
      <c r="FS94" s="1508">
        <f t="shared" si="873"/>
        <v>0</v>
      </c>
      <c r="FT94" s="1508">
        <f t="shared" si="873"/>
        <v>0</v>
      </c>
      <c r="FU94" s="1508">
        <f t="shared" si="873"/>
        <v>0</v>
      </c>
      <c r="FV94" s="1508">
        <f t="shared" si="873"/>
        <v>0</v>
      </c>
      <c r="FW94" s="1508">
        <f t="shared" si="855"/>
        <v>0</v>
      </c>
      <c r="FX94" s="1508">
        <f t="shared" si="855"/>
        <v>0</v>
      </c>
      <c r="FY94" s="1508">
        <f t="shared" si="855"/>
        <v>0</v>
      </c>
      <c r="FZ94" s="1508">
        <f t="shared" si="855"/>
        <v>0</v>
      </c>
      <c r="GA94" s="1508">
        <f t="shared" si="855"/>
        <v>0</v>
      </c>
      <c r="GB94" s="1509">
        <f t="shared" si="855"/>
        <v>0</v>
      </c>
      <c r="GC94" s="1506"/>
      <c r="GD94" s="1458">
        <f t="shared" ref="GD94:GD157" si="910">IF(AE94="V",0,ROUNDUP(AU94/12,0))</f>
        <v>1</v>
      </c>
      <c r="GE94" s="1510">
        <f t="shared" si="874"/>
        <v>0</v>
      </c>
      <c r="GF94" s="1511">
        <f t="shared" si="874"/>
        <v>0</v>
      </c>
      <c r="GG94" s="1511">
        <f t="shared" si="874"/>
        <v>0</v>
      </c>
      <c r="GH94" s="1511">
        <f t="shared" si="874"/>
        <v>0</v>
      </c>
      <c r="GI94" s="1511">
        <f t="shared" si="874"/>
        <v>0</v>
      </c>
      <c r="GJ94" s="1511">
        <f t="shared" si="874"/>
        <v>0</v>
      </c>
      <c r="GK94" s="1511">
        <f t="shared" si="874"/>
        <v>0</v>
      </c>
      <c r="GL94" s="1511">
        <f t="shared" si="874"/>
        <v>0</v>
      </c>
      <c r="GM94" s="1511">
        <f t="shared" si="874"/>
        <v>0</v>
      </c>
      <c r="GN94" s="1512">
        <f t="shared" si="874"/>
        <v>0</v>
      </c>
      <c r="GO94" s="1513">
        <f t="shared" ref="GO94:GO157" si="911">SUM(GE94:GN94)</f>
        <v>0</v>
      </c>
      <c r="GP94" s="1506"/>
      <c r="GQ94" s="1510">
        <f t="shared" si="838"/>
        <v>0</v>
      </c>
      <c r="GR94" s="1511">
        <f t="shared" si="864"/>
        <v>0</v>
      </c>
      <c r="GS94" s="1511">
        <f t="shared" si="864"/>
        <v>0</v>
      </c>
      <c r="GT94" s="1511">
        <f t="shared" si="864"/>
        <v>0</v>
      </c>
      <c r="GU94" s="1511">
        <f t="shared" si="864"/>
        <v>0</v>
      </c>
      <c r="GV94" s="1511">
        <f t="shared" si="864"/>
        <v>0</v>
      </c>
      <c r="GW94" s="1511">
        <f t="shared" si="864"/>
        <v>0</v>
      </c>
      <c r="GX94" s="1511">
        <f t="shared" si="864"/>
        <v>0</v>
      </c>
      <c r="GY94" s="1511">
        <f t="shared" si="864"/>
        <v>0</v>
      </c>
      <c r="GZ94" s="1512">
        <f t="shared" si="864"/>
        <v>0</v>
      </c>
      <c r="HA94" s="1513">
        <f t="shared" ref="HA94:HA157" si="912">SUM(GQ94:GZ94)</f>
        <v>0</v>
      </c>
      <c r="HB94" s="1506">
        <f t="shared" ref="HB94:HB157" si="913">ROUNDUP(AV94/12,0)</f>
        <v>1</v>
      </c>
      <c r="HC94" s="1506"/>
      <c r="HD94" s="1508">
        <f t="shared" ref="HD94:HD157" si="914">IF(AE94="v",0,IF(HD$12&lt;$AU94,$S94/12,IF(HD$12&gt;$AV94,$S94/12,0)))</f>
        <v>0</v>
      </c>
      <c r="HE94" s="1460">
        <f t="shared" ref="HE94:HE157" si="915">IF(HE$12&lt;$AO94,0,IF($N94="MG",MC94,IF(HE$12&lt;=$AU94,$S94*HE$10/12,IF(HE$12&lt;$AU94,$S94*HE$10/12,IF(HE$12&gt;=$BF94,$S94*HE$10/12,IF(HE$12&gt;=$BE94,0,IF(HE$12&gt;=$BA94,$S94*HE$10/12,IF(HE$12&gt;=$AZ94,0,IF(HE$12&gt;=$AV94,$S94*HE$10/12,0)))))))))</f>
        <v>0</v>
      </c>
      <c r="HF94" s="1460">
        <f t="shared" ref="HF94:HF157" si="916">IF(HF$12&lt;$AO94,0,IF($N94="MG",MD94,IF(HF$12&lt;=$AU94,$S94*HF$10/12,IF(HF$12&lt;$AU94,$S94*HF$10/12,IF(HF$12&gt;=$BF94,$S94*HF$10/12,IF(HF$12&gt;=$BE94,0,IF(HF$12&gt;=$BA94,$S94*HF$10/12,IF(HF$12&gt;=$AZ94,0,IF(HF$12&gt;=$AV94,$S94*HF$10/12,0)))))))))</f>
        <v>0</v>
      </c>
      <c r="HG94" s="1460">
        <f t="shared" ref="HG94:HG157" si="917">IF(HG$12&lt;$AO94,0,IF($N94="MG",ME94,IF(HG$12&lt;=$AU94,$S94*HG$10/12,IF(HG$12&lt;$AU94,$S94*HG$10/12,IF(HG$12&gt;=$BF94,$S94*HG$10/12,IF(HG$12&gt;=$BE94,0,IF(HG$12&gt;=$BA94,$S94*HG$10/12,IF(HG$12&gt;=$AZ94,0,IF(HG$12&gt;=$AV94,$S94*HG$10/12,0)))))))))</f>
        <v>0</v>
      </c>
      <c r="HH94" s="1460">
        <f t="shared" ref="HH94:HH157" si="918">IF(HH$12&lt;$AO94,0,IF($N94="MG",MF94,IF(HH$12&lt;=$AU94,$S94*HH$10/12,IF(HH$12&lt;$AU94,$S94*HH$10/12,IF(HH$12&gt;=$BF94,$S94*HH$10/12,IF(HH$12&gt;=$BE94,0,IF(HH$12&gt;=$BA94,$S94*HH$10/12,IF(HH$12&gt;=$AZ94,0,IF(HH$12&gt;=$AV94,$S94*HH$10/12,0)))))))))</f>
        <v>0</v>
      </c>
      <c r="HI94" s="1460">
        <f t="shared" ref="HI94:HI157" si="919">IF(HI$12&lt;$AO94,0,IF($N94="MG",MG94,IF(HI$12&lt;=$AU94,$S94*HI$10/12,IF(HI$12&lt;$AU94,$S94*HI$10/12,IF(HI$12&gt;=$BF94,$S94*HI$10/12,IF(HI$12&gt;=$BE94,0,IF(HI$12&gt;=$BA94,$S94*HI$10/12,IF(HI$12&gt;=$AZ94,0,IF(HI$12&gt;=$AV94,$S94*HI$10/12,0)))))))))</f>
        <v>0</v>
      </c>
      <c r="HJ94" s="1460">
        <f t="shared" ref="HJ94:HJ157" si="920">IF(HJ$12&lt;$AO94,0,IF($N94="MG",MH94,IF(HJ$12&lt;=$AU94,$S94*HJ$10/12,IF(HJ$12&lt;$AU94,$S94*HJ$10/12,IF(HJ$12&gt;=$BF94,$S94*HJ$10/12,IF(HJ$12&gt;=$BE94,0,IF(HJ$12&gt;=$BA94,$S94*HJ$10/12,IF(HJ$12&gt;=$AZ94,0,IF(HJ$12&gt;=$AV94,$S94*HJ$10/12,0)))))))))</f>
        <v>0</v>
      </c>
      <c r="HK94" s="1460">
        <f t="shared" ref="HK94:HK157" si="921">IF(HK$12&lt;$AO94,0,IF($N94="MG",MI94,IF(HK$12&lt;=$AU94,$S94*HK$10/12,IF(HK$12&lt;$AU94,$S94*HK$10/12,IF(HK$12&gt;=$BF94,$S94*HK$10/12,IF(HK$12&gt;=$BE94,0,IF(HK$12&gt;=$BA94,$S94*HK$10/12,IF(HK$12&gt;=$AZ94,0,IF(HK$12&gt;=$AV94,$S94*HK$10/12,0)))))))))</f>
        <v>0</v>
      </c>
      <c r="HL94" s="1460">
        <f t="shared" ref="HL94:HL157" si="922">IF(HL$12&lt;$AO94,0,IF($N94="MG",MJ94,IF(HL$12&lt;=$AU94,$S94*HL$10/12,IF(HL$12&lt;$AU94,$S94*HL$10/12,IF(HL$12&gt;=$BF94,$S94*HL$10/12,IF(HL$12&gt;=$BE94,0,IF(HL$12&gt;=$BA94,$S94*HL$10/12,IF(HL$12&gt;=$AZ94,0,IF(HL$12&gt;=$AV94,$S94*HL$10/12,0)))))))))</f>
        <v>0</v>
      </c>
      <c r="HM94" s="1460">
        <f t="shared" ref="HM94:HM157" si="923">IF(HM$12&lt;$AO94,0,IF($N94="MG",MK94,IF(HM$12&lt;=$AU94,$S94*HM$10/12,IF(HM$12&lt;$AU94,$S94*HM$10/12,IF(HM$12&gt;=$BF94,$S94*HM$10/12,IF(HM$12&gt;=$BE94,0,IF(HM$12&gt;=$BA94,$S94*HM$10/12,IF(HM$12&gt;=$AZ94,0,IF(HM$12&gt;=$AV94,$S94*HM$10/12,0)))))))))</f>
        <v>0</v>
      </c>
      <c r="HN94" s="1460">
        <f t="shared" ref="HN94:HN157" si="924">IF(HN$12&lt;$AO94,0,IF($N94="MG",ML94,IF(HN$12&lt;=$AU94,$S94*HN$10/12,IF(HN$12&lt;$AU94,$S94*HN$10/12,IF(HN$12&gt;=$BF94,$S94*HN$10/12,IF(HN$12&gt;=$BE94,0,IF(HN$12&gt;=$BA94,$S94*HN$10/12,IF(HN$12&gt;=$AZ94,0,IF(HN$12&gt;=$AV94,$S94*HN$10/12,0)))))))))</f>
        <v>0</v>
      </c>
      <c r="HO94" s="1460">
        <f t="shared" ref="HO94:HO157" si="925">IF(HO$12&lt;$AO94,0,IF($N94="MG",MM94,IF(HO$12&lt;=$AU94,$S94*HO$10/12,IF(HO$12&lt;$AU94,$S94*HO$10/12,IF(HO$12&gt;=$BF94,$S94*HO$10/12,IF(HO$12&gt;=$BE94,0,IF(HO$12&gt;=$BA94,$S94*HO$10/12,IF(HO$12&gt;=$AZ94,0,IF(HO$12&gt;=$AV94,$S94*HO$10/12,0)))))))))</f>
        <v>0</v>
      </c>
      <c r="HP94" s="1460">
        <f t="shared" ref="HP94:HP157" si="926">IF(HP$12&lt;$AO94,0,IF($N94="MG",MN94,IF(HP$12&lt;=$AU94,$S94*HP$10/12,IF(HP$12&lt;$AU94,$S94*HP$10/12,IF(HP$12&gt;=$BF94,$S94*HP$10/12,IF(HP$12&gt;=$BE94,0,IF(HP$12&gt;=$BA94,$S94*HP$10/12,IF(HP$12&gt;=$AZ94,0,IF(HP$12&gt;=$AV94,$S94*HP$10/12,0)))))))))</f>
        <v>0</v>
      </c>
      <c r="HQ94" s="1460">
        <f t="shared" ref="HQ94:HQ157" si="927">IF(HQ$12&lt;$AO94,0,IF($N94="MG",MO94,IF(HQ$12&lt;=$AU94,$S94*HQ$10/12,IF(HQ$12&lt;$AU94,$S94*HQ$10/12,IF(HQ$12&gt;=$BF94,$S94*HQ$10/12,IF(HQ$12&gt;=$BE94,0,IF(HQ$12&gt;=$BA94,$S94*HQ$10/12,IF(HQ$12&gt;=$AZ94,0,IF(HQ$12&gt;=$AV94,$S94*HQ$10/12,0)))))))))</f>
        <v>0</v>
      </c>
      <c r="HR94" s="1460">
        <f t="shared" ref="HR94:HR157" si="928">IF(HR$12&lt;$AO94,0,IF($N94="MG",MP94,IF(HR$12&lt;=$AU94,$S94*HR$10/12,IF(HR$12&lt;$AU94,$S94*HR$10/12,IF(HR$12&gt;=$BF94,$S94*HR$10/12,IF(HR$12&gt;=$BE94,0,IF(HR$12&gt;=$BA94,$S94*HR$10/12,IF(HR$12&gt;=$AZ94,0,IF(HR$12&gt;=$AV94,$S94*HR$10/12,0)))))))))</f>
        <v>0</v>
      </c>
      <c r="HS94" s="1460">
        <f t="shared" ref="HS94:HS157" si="929">IF(HS$12&lt;$AO94,0,IF($N94="MG",MQ94,IF(HS$12&lt;=$AU94,$S94*HS$10/12,IF(HS$12&lt;$AU94,$S94*HS$10/12,IF(HS$12&gt;=$BF94,$S94*HS$10/12,IF(HS$12&gt;=$BE94,0,IF(HS$12&gt;=$BA94,$S94*HS$10/12,IF(HS$12&gt;=$AZ94,0,IF(HS$12&gt;=$AV94,$S94*HS$10/12,0)))))))))</f>
        <v>0</v>
      </c>
      <c r="HT94" s="1460">
        <f t="shared" ref="HT94:HT157" si="930">IF(HT$12&lt;$AO94,0,IF($N94="MG",MR94,IF(HT$12&lt;=$AU94,$S94*HT$10/12,IF(HT$12&lt;$AU94,$S94*HT$10/12,IF(HT$12&gt;=$BF94,$S94*HT$10/12,IF(HT$12&gt;=$BE94,0,IF(HT$12&gt;=$BA94,$S94*HT$10/12,IF(HT$12&gt;=$AZ94,0,IF(HT$12&gt;=$AV94,$S94*HT$10/12,0)))))))))</f>
        <v>0</v>
      </c>
      <c r="HU94" s="1460">
        <f t="shared" ref="HU94:HU157" si="931">IF(HU$12&lt;$AO94,0,IF($N94="MG",MS94,IF(HU$12&lt;=$AU94,$S94*HU$10/12,IF(HU$12&lt;$AU94,$S94*HU$10/12,IF(HU$12&gt;=$BF94,$S94*HU$10/12,IF(HU$12&gt;=$BE94,0,IF(HU$12&gt;=$BA94,$S94*HU$10/12,IF(HU$12&gt;=$AZ94,0,IF(HU$12&gt;=$AV94,$S94*HU$10/12,0)))))))))</f>
        <v>0</v>
      </c>
      <c r="HV94" s="1460">
        <f t="shared" ref="HV94:HV157" si="932">IF(HV$12&lt;$AO94,0,IF($N94="MG",MT94,IF(HV$12&lt;=$AU94,$S94*HV$10/12,IF(HV$12&lt;$AU94,$S94*HV$10/12,IF(HV$12&gt;=$BF94,$S94*HV$10/12,IF(HV$12&gt;=$BE94,0,IF(HV$12&gt;=$BA94,$S94*HV$10/12,IF(HV$12&gt;=$AZ94,0,IF(HV$12&gt;=$AV94,$S94*HV$10/12,0)))))))))</f>
        <v>0</v>
      </c>
      <c r="HW94" s="1460">
        <f t="shared" ref="HW94:HW157" si="933">IF(HW$12&lt;$AO94,0,IF($N94="MG",MU94,IF(HW$12&lt;=$AU94,$S94*HW$10/12,IF(HW$12&lt;$AU94,$S94*HW$10/12,IF(HW$12&gt;=$BF94,$S94*HW$10/12,IF(HW$12&gt;=$BE94,0,IF(HW$12&gt;=$BA94,$S94*HW$10/12,IF(HW$12&gt;=$AZ94,0,IF(HW$12&gt;=$AV94,$S94*HW$10/12,0)))))))))</f>
        <v>0</v>
      </c>
      <c r="HX94" s="1460">
        <f t="shared" ref="HX94:HX157" si="934">IF(HX$12&lt;$AO94,0,IF($N94="MG",MV94,IF(HX$12&lt;=$AU94,$S94*HX$10/12,IF(HX$12&lt;$AU94,$S94*HX$10/12,IF(HX$12&gt;=$BF94,$S94*HX$10/12,IF(HX$12&gt;=$BE94,0,IF(HX$12&gt;=$BA94,$S94*HX$10/12,IF(HX$12&gt;=$AZ94,0,IF(HX$12&gt;=$AV94,$S94*HX$10/12,0)))))))))</f>
        <v>0</v>
      </c>
      <c r="HY94" s="1460">
        <f t="shared" ref="HY94:HY157" si="935">IF(HY$12&lt;$AO94,0,IF($N94="MG",MW94,IF(HY$12&lt;=$AU94,$S94*HY$10/12,IF(HY$12&lt;$AU94,$S94*HY$10/12,IF(HY$12&gt;=$BF94,$S94*HY$10/12,IF(HY$12&gt;=$BE94,0,IF(HY$12&gt;=$BA94,$S94*HY$10/12,IF(HY$12&gt;=$AZ94,0,IF(HY$12&gt;=$AV94,$S94*HY$10/12,0)))))))))</f>
        <v>0</v>
      </c>
      <c r="HZ94" s="1460">
        <f t="shared" ref="HZ94:HZ157" si="936">IF(HZ$12&lt;$AO94,0,IF($N94="MG",MX94,IF(HZ$12&lt;=$AU94,$S94*HZ$10/12,IF(HZ$12&lt;$AU94,$S94*HZ$10/12,IF(HZ$12&gt;=$BF94,$S94*HZ$10/12,IF(HZ$12&gt;=$BE94,0,IF(HZ$12&gt;=$BA94,$S94*HZ$10/12,IF(HZ$12&gt;=$AZ94,0,IF(HZ$12&gt;=$AV94,$S94*HZ$10/12,0)))))))))</f>
        <v>0</v>
      </c>
      <c r="IA94" s="1460">
        <f t="shared" ref="IA94:IA157" si="937">IF(IA$12&lt;$AO94,0,IF($N94="MG",MY94,IF(IA$12&lt;=$AU94,$S94*IA$10/12,IF(IA$12&lt;$AU94,$S94*IA$10/12,IF(IA$12&gt;=$BF94,$S94*IA$10/12,IF(IA$12&gt;=$BE94,0,IF(IA$12&gt;=$BA94,$S94*IA$10/12,IF(IA$12&gt;=$AZ94,0,IF(IA$12&gt;=$AV94,$S94*IA$10/12,0)))))))))</f>
        <v>0</v>
      </c>
      <c r="IB94" s="1460">
        <f t="shared" ref="IB94:IB157" si="938">IF(IB$12&lt;$AO94,0,IF($N94="MG",MZ94,IF(IB$12&lt;=$AU94,$S94*IB$10/12,IF(IB$12&lt;$AU94,$S94*IB$10/12,IF(IB$12&gt;=$BF94,$S94*IB$10/12,IF(IB$12&gt;=$BE94,0,IF(IB$12&gt;=$BA94,$S94*IB$10/12,IF(IB$12&gt;=$AZ94,0,IF(IB$12&gt;=$AV94,$S94*IB$10/12,0)))))))))</f>
        <v>0</v>
      </c>
      <c r="IC94" s="1460">
        <f t="shared" ref="IC94:IC157" si="939">IF(IC$12&lt;$AO94,0,IF($N94="MG",NA94,IF(IC$12&lt;=$AU94,$S94*IC$10/12,IF(IC$12&lt;$AU94,$S94*IC$10/12,IF(IC$12&gt;=$BF94,$S94*IC$10/12,IF(IC$12&gt;=$BE94,0,IF(IC$12&gt;=$BA94,$S94*IC$10/12,IF(IC$12&gt;=$AZ94,0,IF(IC$12&gt;=$AV94,$S94*IC$10/12,0)))))))))</f>
        <v>0</v>
      </c>
      <c r="ID94" s="1460">
        <f t="shared" ref="ID94:ID157" si="940">IF(ID$12&lt;$AO94,0,IF($N94="MG",NB94,IF(ID$12&lt;=$AU94,$S94*ID$10/12,IF(ID$12&lt;$AU94,$S94*ID$10/12,IF(ID$12&gt;=$BF94,$S94*ID$10/12,IF(ID$12&gt;=$BE94,0,IF(ID$12&gt;=$BA94,$S94*ID$10/12,IF(ID$12&gt;=$AZ94,0,IF(ID$12&gt;=$AV94,$S94*ID$10/12,0)))))))))</f>
        <v>0</v>
      </c>
      <c r="IE94" s="1460">
        <f t="shared" ref="IE94:IE157" si="941">IF(IE$12&lt;$AO94,0,IF($N94="MG",NC94,IF(IE$12&lt;=$AU94,$S94*IE$10/12,IF(IE$12&lt;$AU94,$S94*IE$10/12,IF(IE$12&gt;=$BF94,$S94*IE$10/12,IF(IE$12&gt;=$BE94,0,IF(IE$12&gt;=$BA94,$S94*IE$10/12,IF(IE$12&gt;=$AZ94,0,IF(IE$12&gt;=$AV94,$S94*IE$10/12,0)))))))))</f>
        <v>0</v>
      </c>
      <c r="IF94" s="1460">
        <f t="shared" ref="IF94:IF157" si="942">IF(IF$12&lt;$AO94,0,IF($N94="MG",ND94,IF(IF$12&lt;=$AU94,$S94*IF$10/12,IF(IF$12&lt;$AU94,$S94*IF$10/12,IF(IF$12&gt;=$BF94,$S94*IF$10/12,IF(IF$12&gt;=$BE94,0,IF(IF$12&gt;=$BA94,$S94*IF$10/12,IF(IF$12&gt;=$AZ94,0,IF(IF$12&gt;=$AV94,$S94*IF$10/12,0)))))))))</f>
        <v>0</v>
      </c>
      <c r="IG94" s="1460">
        <f t="shared" ref="IG94:IG157" si="943">IF(IG$12&lt;$AO94,0,IF($N94="MG",NE94,IF(IG$12&lt;=$AU94,$S94*IG$10/12,IF(IG$12&lt;$AU94,$S94*IG$10/12,IF(IG$12&gt;=$BF94,$S94*IG$10/12,IF(IG$12&gt;=$BE94,0,IF(IG$12&gt;=$BA94,$S94*IG$10/12,IF(IG$12&gt;=$AZ94,0,IF(IG$12&gt;=$AV94,$S94*IG$10/12,0)))))))))</f>
        <v>0</v>
      </c>
      <c r="IH94" s="1460">
        <f t="shared" ref="IH94:IH157" si="944">IF(IH$12&lt;$AO94,0,IF($N94="MG",NF94,IF(IH$12&lt;=$AU94,$S94*IH$10/12,IF(IH$12&lt;$AU94,$S94*IH$10/12,IF(IH$12&gt;=$BF94,$S94*IH$10/12,IF(IH$12&gt;=$BE94,0,IF(IH$12&gt;=$BA94,$S94*IH$10/12,IF(IH$12&gt;=$AZ94,0,IF(IH$12&gt;=$AV94,$S94*IH$10/12,0)))))))))</f>
        <v>0</v>
      </c>
      <c r="II94" s="1460">
        <f t="shared" ref="II94:II157" si="945">IF(II$12&lt;$AO94,0,IF($N94="MG",NG94,IF(II$12&lt;=$AU94,$S94*II$10/12,IF(II$12&lt;$AU94,$S94*II$10/12,IF(II$12&gt;=$BF94,$S94*II$10/12,IF(II$12&gt;=$BE94,0,IF(II$12&gt;=$BA94,$S94*II$10/12,IF(II$12&gt;=$AZ94,0,IF(II$12&gt;=$AV94,$S94*II$10/12,0)))))))))</f>
        <v>0</v>
      </c>
      <c r="IJ94" s="1460">
        <f t="shared" ref="IJ94:IJ157" si="946">IF(IJ$12&lt;$AO94,0,IF($N94="MG",NH94,IF(IJ$12&lt;=$AU94,$S94*IJ$10/12,IF(IJ$12&lt;$AU94,$S94*IJ$10/12,IF(IJ$12&gt;=$BF94,$S94*IJ$10/12,IF(IJ$12&gt;=$BE94,0,IF(IJ$12&gt;=$BA94,$S94*IJ$10/12,IF(IJ$12&gt;=$AZ94,0,IF(IJ$12&gt;=$AV94,$S94*IJ$10/12,0)))))))))</f>
        <v>0</v>
      </c>
      <c r="IK94" s="1460">
        <f t="shared" ref="IK94:IK157" si="947">IF(IK$12&lt;$AO94,0,IF($N94="MG",NI94,IF(IK$12&lt;=$AU94,$S94*IK$10/12,IF(IK$12&lt;$AU94,$S94*IK$10/12,IF(IK$12&gt;=$BF94,$S94*IK$10/12,IF(IK$12&gt;=$BE94,0,IF(IK$12&gt;=$BA94,$S94*IK$10/12,IF(IK$12&gt;=$AZ94,0,IF(IK$12&gt;=$AV94,$S94*IK$10/12,0)))))))))</f>
        <v>0</v>
      </c>
      <c r="IL94" s="1460">
        <f t="shared" ref="IL94:IL157" si="948">IF(IL$12&lt;$AO94,0,IF($N94="MG",NJ94,IF(IL$12&lt;=$AU94,$S94*IL$10/12,IF(IL$12&lt;$AU94,$S94*IL$10/12,IF(IL$12&gt;=$BF94,$S94*IL$10/12,IF(IL$12&gt;=$BE94,0,IF(IL$12&gt;=$BA94,$S94*IL$10/12,IF(IL$12&gt;=$AZ94,0,IF(IL$12&gt;=$AV94,$S94*IL$10/12,0)))))))))</f>
        <v>0</v>
      </c>
      <c r="IM94" s="1460">
        <f t="shared" ref="IM94:IM157" si="949">IF(IM$12&lt;$AO94,0,IF($N94="MG",NK94,IF(IM$12&lt;=$AU94,$S94*IM$10/12,IF(IM$12&lt;$AU94,$S94*IM$10/12,IF(IM$12&gt;=$BF94,$S94*IM$10/12,IF(IM$12&gt;=$BE94,0,IF(IM$12&gt;=$BA94,$S94*IM$10/12,IF(IM$12&gt;=$AZ94,0,IF(IM$12&gt;=$AV94,$S94*IM$10/12,0)))))))))</f>
        <v>0</v>
      </c>
      <c r="IN94" s="1460">
        <f t="shared" ref="IN94:IN157" si="950">IF(IN$12&lt;$AO94,0,IF($N94="MG",NL94,IF(IN$12&lt;=$AU94,$S94*IN$10/12,IF(IN$12&lt;$AU94,$S94*IN$10/12,IF(IN$12&gt;=$BF94,$S94*IN$10/12,IF(IN$12&gt;=$BE94,0,IF(IN$12&gt;=$BA94,$S94*IN$10/12,IF(IN$12&gt;=$AZ94,0,IF(IN$12&gt;=$AV94,$S94*IN$10/12,0)))))))))</f>
        <v>0</v>
      </c>
      <c r="IO94" s="1460">
        <f t="shared" ref="IO94:IO157" si="951">IF(IO$12&lt;$AO94,0,IF($N94="MG",NM94,IF(IO$12&lt;=$AU94,$S94*IO$10/12,IF(IO$12&lt;$AU94,$S94*IO$10/12,IF(IO$12&gt;=$BF94,$S94*IO$10/12,IF(IO$12&gt;=$BE94,0,IF(IO$12&gt;=$BA94,$S94*IO$10/12,IF(IO$12&gt;=$AZ94,0,IF(IO$12&gt;=$AV94,$S94*IO$10/12,0)))))))))</f>
        <v>0</v>
      </c>
      <c r="IP94" s="1460">
        <f t="shared" ref="IP94:IP157" si="952">IF(IP$12&lt;$AO94,0,IF($N94="MG",NN94,IF(IP$12&lt;=$AU94,$S94*IP$10/12,IF(IP$12&lt;$AU94,$S94*IP$10/12,IF(IP$12&gt;=$BF94,$S94*IP$10/12,IF(IP$12&gt;=$BE94,0,IF(IP$12&gt;=$BA94,$S94*IP$10/12,IF(IP$12&gt;=$AZ94,0,IF(IP$12&gt;=$AV94,$S94*IP$10/12,0)))))))))</f>
        <v>0</v>
      </c>
      <c r="IQ94" s="1460">
        <f t="shared" ref="IQ94:IQ157" si="953">IF(IQ$12&lt;$AO94,0,IF($N94="MG",NO94,IF(IQ$12&lt;=$AU94,$S94*IQ$10/12,IF(IQ$12&lt;$AU94,$S94*IQ$10/12,IF(IQ$12&gt;=$BF94,$S94*IQ$10/12,IF(IQ$12&gt;=$BE94,0,IF(IQ$12&gt;=$BA94,$S94*IQ$10/12,IF(IQ$12&gt;=$AZ94,0,IF(IQ$12&gt;=$AV94,$S94*IQ$10/12,0)))))))))</f>
        <v>0</v>
      </c>
      <c r="IR94" s="1460">
        <f t="shared" ref="IR94:IR157" si="954">IF(IR$12&lt;$AO94,0,IF($N94="MG",NP94,IF(IR$12&lt;=$AU94,$S94*IR$10/12,IF(IR$12&lt;$AU94,$S94*IR$10/12,IF(IR$12&gt;=$BF94,$S94*IR$10/12,IF(IR$12&gt;=$BE94,0,IF(IR$12&gt;=$BA94,$S94*IR$10/12,IF(IR$12&gt;=$AZ94,0,IF(IR$12&gt;=$AV94,$S94*IR$10/12,0)))))))))</f>
        <v>0</v>
      </c>
      <c r="IS94" s="1460">
        <f t="shared" ref="IS94:IS157" si="955">IF(IS$12&lt;$AO94,0,IF($N94="MG",NQ94,IF(IS$12&lt;=$AU94,$S94*IS$10/12,IF(IS$12&lt;$AU94,$S94*IS$10/12,IF(IS$12&gt;=$BF94,$S94*IS$10/12,IF(IS$12&gt;=$BE94,0,IF(IS$12&gt;=$BA94,$S94*IS$10/12,IF(IS$12&gt;=$AZ94,0,IF(IS$12&gt;=$AV94,$S94*IS$10/12,0)))))))))</f>
        <v>0</v>
      </c>
      <c r="IT94" s="1460">
        <f t="shared" ref="IT94:IT157" si="956">IF(IT$12&lt;$AO94,0,IF($N94="MG",NR94,IF(IT$12&lt;=$AU94,$S94*IT$10/12,IF(IT$12&lt;$AU94,$S94*IT$10/12,IF(IT$12&gt;=$BF94,$S94*IT$10/12,IF(IT$12&gt;=$BE94,0,IF(IT$12&gt;=$BA94,$S94*IT$10/12,IF(IT$12&gt;=$AZ94,0,IF(IT$12&gt;=$AV94,$S94*IT$10/12,0)))))))))</f>
        <v>0</v>
      </c>
      <c r="IU94" s="1460">
        <f t="shared" ref="IU94:IU157" si="957">IF(IU$12&lt;$AO94,0,IF($N94="MG",NS94,IF(IU$12&lt;=$AU94,$S94*IU$10/12,IF(IU$12&lt;$AU94,$S94*IU$10/12,IF(IU$12&gt;=$BF94,$S94*IU$10/12,IF(IU$12&gt;=$BE94,0,IF(IU$12&gt;=$BA94,$S94*IU$10/12,IF(IU$12&gt;=$AZ94,0,IF(IU$12&gt;=$AV94,$S94*IU$10/12,0)))))))))</f>
        <v>0</v>
      </c>
      <c r="IV94" s="1460">
        <f t="shared" ref="IV94:IV157" si="958">IF(IV$12&lt;$AO94,0,IF($N94="MG",NT94,IF(IV$12&lt;=$AU94,$S94*IV$10/12,IF(IV$12&lt;$AU94,$S94*IV$10/12,IF(IV$12&gt;=$BF94,$S94*IV$10/12,IF(IV$12&gt;=$BE94,0,IF(IV$12&gt;=$BA94,$S94*IV$10/12,IF(IV$12&gt;=$AZ94,0,IF(IV$12&gt;=$AV94,$S94*IV$10/12,0)))))))))</f>
        <v>0</v>
      </c>
      <c r="IW94" s="1460">
        <f t="shared" ref="IW94:IW157" si="959">IF(IW$12&lt;$AO94,0,IF($N94="MG",NU94,IF(IW$12&lt;=$AU94,$S94*IW$10/12,IF(IW$12&lt;$AU94,$S94*IW$10/12,IF(IW$12&gt;=$BF94,$S94*IW$10/12,IF(IW$12&gt;=$BE94,0,IF(IW$12&gt;=$BA94,$S94*IW$10/12,IF(IW$12&gt;=$AZ94,0,IF(IW$12&gt;=$AV94,$S94*IW$10/12,0)))))))))</f>
        <v>0</v>
      </c>
      <c r="IX94" s="1460">
        <f t="shared" ref="IX94:IX157" si="960">IF(IX$12&lt;$AO94,0,IF($N94="MG",NV94,IF(IX$12&lt;=$AU94,$S94*IX$10/12,IF(IX$12&lt;$AU94,$S94*IX$10/12,IF(IX$12&gt;=$BF94,$S94*IX$10/12,IF(IX$12&gt;=$BE94,0,IF(IX$12&gt;=$BA94,$S94*IX$10/12,IF(IX$12&gt;=$AZ94,0,IF(IX$12&gt;=$AV94,$S94*IX$10/12,0)))))))))</f>
        <v>0</v>
      </c>
      <c r="IY94" s="1460">
        <f t="shared" ref="IY94:IY157" si="961">IF(IY$12&lt;$AO94,0,IF($N94="MG",NW94,IF(IY$12&lt;=$AU94,$S94*IY$10/12,IF(IY$12&lt;$AU94,$S94*IY$10/12,IF(IY$12&gt;=$BF94,$S94*IY$10/12,IF(IY$12&gt;=$BE94,0,IF(IY$12&gt;=$BA94,$S94*IY$10/12,IF(IY$12&gt;=$AZ94,0,IF(IY$12&gt;=$AV94,$S94*IY$10/12,0)))))))))</f>
        <v>0</v>
      </c>
      <c r="IZ94" s="1460">
        <f t="shared" ref="IZ94:IZ157" si="962">IF(IZ$12&lt;$AO94,0,IF($N94="MG",NX94,IF(IZ$12&lt;=$AU94,$S94*IZ$10/12,IF(IZ$12&lt;$AU94,$S94*IZ$10/12,IF(IZ$12&gt;=$BF94,$S94*IZ$10/12,IF(IZ$12&gt;=$BE94,0,IF(IZ$12&gt;=$BA94,$S94*IZ$10/12,IF(IZ$12&gt;=$AZ94,0,IF(IZ$12&gt;=$AV94,$S94*IZ$10/12,0)))))))))</f>
        <v>0</v>
      </c>
      <c r="JA94" s="1460">
        <f t="shared" ref="JA94:JA157" si="963">IF(JA$12&lt;$AO94,0,IF($N94="MG",NY94,IF(JA$12&lt;=$AU94,$S94*JA$10/12,IF(JA$12&lt;$AU94,$S94*JA$10/12,IF(JA$12&gt;=$BF94,$S94*JA$10/12,IF(JA$12&gt;=$BE94,0,IF(JA$12&gt;=$BA94,$S94*JA$10/12,IF(JA$12&gt;=$AZ94,0,IF(JA$12&gt;=$AV94,$S94*JA$10/12,0)))))))))</f>
        <v>0</v>
      </c>
      <c r="JB94" s="1460">
        <f t="shared" ref="JB94:JB157" si="964">IF(JB$12&lt;$AO94,0,IF($N94="MG",NZ94,IF(JB$12&lt;=$AU94,$S94*JB$10/12,IF(JB$12&lt;$AU94,$S94*JB$10/12,IF(JB$12&gt;=$BF94,$S94*JB$10/12,IF(JB$12&gt;=$BE94,0,IF(JB$12&gt;=$BA94,$S94*JB$10/12,IF(JB$12&gt;=$AZ94,0,IF(JB$12&gt;=$AV94,$S94*JB$10/12,0)))))))))</f>
        <v>0</v>
      </c>
      <c r="JC94" s="1460">
        <f t="shared" ref="JC94:JC157" si="965">IF(JC$12&lt;$AO94,0,IF($N94="MG",OA94,IF(JC$12&lt;=$AU94,$S94*JC$10/12,IF(JC$12&lt;$AU94,$S94*JC$10/12,IF(JC$12&gt;=$BF94,$S94*JC$10/12,IF(JC$12&gt;=$BE94,0,IF(JC$12&gt;=$BA94,$S94*JC$10/12,IF(JC$12&gt;=$AZ94,0,IF(JC$12&gt;=$AV94,$S94*JC$10/12,0)))))))))</f>
        <v>0</v>
      </c>
      <c r="JD94" s="1460">
        <f t="shared" ref="JD94:JD157" si="966">IF(JD$12&lt;$AO94,0,IF($N94="MG",OB94,IF(JD$12&lt;=$AU94,$S94*JD$10/12,IF(JD$12&lt;$AU94,$S94*JD$10/12,IF(JD$12&gt;=$BF94,$S94*JD$10/12,IF(JD$12&gt;=$BE94,0,IF(JD$12&gt;=$BA94,$S94*JD$10/12,IF(JD$12&gt;=$AZ94,0,IF(JD$12&gt;=$AV94,$S94*JD$10/12,0)))))))))</f>
        <v>0</v>
      </c>
      <c r="JE94" s="1460">
        <f t="shared" ref="JE94:JE157" si="967">IF(JE$12&lt;$AO94,0,IF($N94="MG",OC94,IF(JE$12&lt;=$AU94,$S94*JE$10/12,IF(JE$12&lt;$AU94,$S94*JE$10/12,IF(JE$12&gt;=$BF94,$S94*JE$10/12,IF(JE$12&gt;=$BE94,0,IF(JE$12&gt;=$BA94,$S94*JE$10/12,IF(JE$12&gt;=$AZ94,0,IF(JE$12&gt;=$AV94,$S94*JE$10/12,0)))))))))</f>
        <v>0</v>
      </c>
      <c r="JF94" s="1460">
        <f t="shared" ref="JF94:JF157" si="968">IF(JF$12&lt;$AO94,0,IF($N94="MG",OD94,IF(JF$12&lt;=$AU94,$S94*JF$10/12,IF(JF$12&lt;$AU94,$S94*JF$10/12,IF(JF$12&gt;=$BF94,$S94*JF$10/12,IF(JF$12&gt;=$BE94,0,IF(JF$12&gt;=$BA94,$S94*JF$10/12,IF(JF$12&gt;=$AZ94,0,IF(JF$12&gt;=$AV94,$S94*JF$10/12,0)))))))))</f>
        <v>0</v>
      </c>
      <c r="JG94" s="1460">
        <f t="shared" ref="JG94:JG157" si="969">IF(JG$12&lt;$AO94,0,IF($N94="MG",OE94,IF(JG$12&lt;=$AU94,$S94*JG$10/12,IF(JG$12&lt;$AU94,$S94*JG$10/12,IF(JG$12&gt;=$BF94,$S94*JG$10/12,IF(JG$12&gt;=$BE94,0,IF(JG$12&gt;=$BA94,$S94*JG$10/12,IF(JG$12&gt;=$AZ94,0,IF(JG$12&gt;=$AV94,$S94*JG$10/12,0)))))))))</f>
        <v>0</v>
      </c>
      <c r="JH94" s="1460">
        <f t="shared" ref="JH94:JH157" si="970">IF(JH$12&lt;$AO94,0,IF($N94="MG",OF94,IF(JH$12&lt;=$AU94,$S94*JH$10/12,IF(JH$12&lt;$AU94,$S94*JH$10/12,IF(JH$12&gt;=$BF94,$S94*JH$10/12,IF(JH$12&gt;=$BE94,0,IF(JH$12&gt;=$BA94,$S94*JH$10/12,IF(JH$12&gt;=$AZ94,0,IF(JH$12&gt;=$AV94,$S94*JH$10/12,0)))))))))</f>
        <v>0</v>
      </c>
      <c r="JI94" s="1460">
        <f t="shared" ref="JI94:JI157" si="971">IF(JI$12&lt;$AO94,0,IF($N94="MG",OG94,IF(JI$12&lt;=$AU94,$S94*JI$10/12,IF(JI$12&lt;$AU94,$S94*JI$10/12,IF(JI$12&gt;=$BF94,$S94*JI$10/12,IF(JI$12&gt;=$BE94,0,IF(JI$12&gt;=$BA94,$S94*JI$10/12,IF(JI$12&gt;=$AZ94,0,IF(JI$12&gt;=$AV94,$S94*JI$10/12,0)))))))))</f>
        <v>0</v>
      </c>
      <c r="JJ94" s="1460">
        <f t="shared" ref="JJ94:JJ157" si="972">IF(JJ$12&lt;$AO94,0,IF($N94="MG",OH94,IF(JJ$12&lt;=$AU94,$S94*JJ$10/12,IF(JJ$12&lt;$AU94,$S94*JJ$10/12,IF(JJ$12&gt;=$BF94,$S94*JJ$10/12,IF(JJ$12&gt;=$BE94,0,IF(JJ$12&gt;=$BA94,$S94*JJ$10/12,IF(JJ$12&gt;=$AZ94,0,IF(JJ$12&gt;=$AV94,$S94*JJ$10/12,0)))))))))</f>
        <v>0</v>
      </c>
      <c r="JK94" s="1460">
        <f t="shared" ref="JK94:JK157" si="973">IF(JK$12&lt;$AO94,0,IF($N94="MG",OI94,IF(JK$12&lt;=$AU94,$S94*JK$10/12,IF(JK$12&lt;$AU94,$S94*JK$10/12,IF(JK$12&gt;=$BF94,$S94*JK$10/12,IF(JK$12&gt;=$BE94,0,IF(JK$12&gt;=$BA94,$S94*JK$10/12,IF(JK$12&gt;=$AZ94,0,IF(JK$12&gt;=$AV94,$S94*JK$10/12,0)))))))))</f>
        <v>0</v>
      </c>
      <c r="JL94" s="1460">
        <f t="shared" ref="JL94:JL157" si="974">IF(JL$12&lt;$AO94,0,IF($N94="MG",OJ94,IF(JL$12&lt;=$AU94,$S94*JL$10/12,IF(JL$12&lt;$AU94,$S94*JL$10/12,IF(JL$12&gt;=$BF94,$S94*JL$10/12,IF(JL$12&gt;=$BE94,0,IF(JL$12&gt;=$BA94,$S94*JL$10/12,IF(JL$12&gt;=$AZ94,0,IF(JL$12&gt;=$AV94,$S94*JL$10/12,0)))))))))</f>
        <v>0</v>
      </c>
      <c r="JM94" s="1460">
        <f t="shared" ref="JM94:JM157" si="975">IF(JM$12&lt;$AO94,0,IF($N94="MG",OK94,IF(JM$12&lt;=$AU94,$S94*JM$10/12,IF(JM$12&lt;$AU94,$S94*JM$10/12,IF(JM$12&gt;=$BF94,$S94*JM$10/12,IF(JM$12&gt;=$BE94,0,IF(JM$12&gt;=$BA94,$S94*JM$10/12,IF(JM$12&gt;=$AZ94,0,IF(JM$12&gt;=$AV94,$S94*JM$10/12,0)))))))))</f>
        <v>0</v>
      </c>
      <c r="JN94" s="1460">
        <f t="shared" ref="JN94:JN157" si="976">IF(JN$12&lt;$AO94,0,IF($N94="MG",OL94,IF(JN$12&lt;=$AU94,$S94*JN$10/12,IF(JN$12&lt;$AU94,$S94*JN$10/12,IF(JN$12&gt;=$BF94,$S94*JN$10/12,IF(JN$12&gt;=$BE94,0,IF(JN$12&gt;=$BA94,$S94*JN$10/12,IF(JN$12&gt;=$AZ94,0,IF(JN$12&gt;=$AV94,$S94*JN$10/12,0)))))))))</f>
        <v>0</v>
      </c>
      <c r="JO94" s="1460">
        <f t="shared" ref="JO94:JO157" si="977">IF(JO$12&lt;$AO94,0,IF($N94="MG",OM94,IF(JO$12&lt;=$AU94,$S94*JO$10/12,IF(JO$12&lt;$AU94,$S94*JO$10/12,IF(JO$12&gt;=$BF94,$S94*JO$10/12,IF(JO$12&gt;=$BE94,0,IF(JO$12&gt;=$BA94,$S94*JO$10/12,IF(JO$12&gt;=$AZ94,0,IF(JO$12&gt;=$AV94,$S94*JO$10/12,0)))))))))</f>
        <v>0</v>
      </c>
      <c r="JP94" s="1460">
        <f t="shared" ref="JP94:JP157" si="978">IF(JP$12&lt;$AO94,0,IF($N94="MG",ON94,IF(JP$12&lt;=$AU94,$S94*JP$10/12,IF(JP$12&lt;$AU94,$S94*JP$10/12,IF(JP$12&gt;=$BF94,$S94*JP$10/12,IF(JP$12&gt;=$BE94,0,IF(JP$12&gt;=$BA94,$S94*JP$10/12,IF(JP$12&gt;=$AZ94,0,IF(JP$12&gt;=$AV94,$S94*JP$10/12,0)))))))))</f>
        <v>0</v>
      </c>
      <c r="JQ94" s="1460">
        <f t="shared" ref="JQ94:JQ157" si="979">IF(JQ$12&lt;$AO94,0,IF($N94="MG",OO94,IF(JQ$12&lt;=$AU94,$S94*JQ$10/12,IF(JQ$12&lt;$AU94,$S94*JQ$10/12,IF(JQ$12&gt;=$BF94,$S94*JQ$10/12,IF(JQ$12&gt;=$BE94,0,IF(JQ$12&gt;=$BA94,$S94*JQ$10/12,IF(JQ$12&gt;=$AZ94,0,IF(JQ$12&gt;=$AV94,$S94*JQ$10/12,0)))))))))</f>
        <v>0</v>
      </c>
      <c r="JR94" s="1460">
        <f t="shared" ref="JR94:JR157" si="980">IF(JR$12&lt;$AO94,0,IF($N94="MG",OP94,IF(JR$12&lt;=$AU94,$S94*JR$10/12,IF(JR$12&lt;$AU94,$S94*JR$10/12,IF(JR$12&gt;=$BF94,$S94*JR$10/12,IF(JR$12&gt;=$BE94,0,IF(JR$12&gt;=$BA94,$S94*JR$10/12,IF(JR$12&gt;=$AZ94,0,IF(JR$12&gt;=$AV94,$S94*JR$10/12,0)))))))))</f>
        <v>0</v>
      </c>
      <c r="JS94" s="1460">
        <f t="shared" ref="JS94:JS157" si="981">IF(JS$12&lt;$AO94,0,IF($N94="MG",OQ94,IF(JS$12&lt;=$AU94,$S94*JS$10/12,IF(JS$12&lt;$AU94,$S94*JS$10/12,IF(JS$12&gt;=$BF94,$S94*JS$10/12,IF(JS$12&gt;=$BE94,0,IF(JS$12&gt;=$BA94,$S94*JS$10/12,IF(JS$12&gt;=$AZ94,0,IF(JS$12&gt;=$AV94,$S94*JS$10/12,0)))))))))</f>
        <v>0</v>
      </c>
      <c r="JT94" s="1460">
        <f t="shared" ref="JT94:JT157" si="982">IF(JT$12&lt;$AO94,0,IF($N94="MG",OR94,IF(JT$12&lt;=$AU94,$S94*JT$10/12,IF(JT$12&lt;$AU94,$S94*JT$10/12,IF(JT$12&gt;=$BF94,$S94*JT$10/12,IF(JT$12&gt;=$BE94,0,IF(JT$12&gt;=$BA94,$S94*JT$10/12,IF(JT$12&gt;=$AZ94,0,IF(JT$12&gt;=$AV94,$S94*JT$10/12,0)))))))))</f>
        <v>0</v>
      </c>
      <c r="JU94" s="1460">
        <f t="shared" ref="JU94:JU157" si="983">IF(JU$12&lt;$AO94,0,IF($N94="MG",OS94,IF(JU$12&lt;=$AU94,$S94*JU$10/12,IF(JU$12&lt;$AU94,$S94*JU$10/12,IF(JU$12&gt;=$BF94,$S94*JU$10/12,IF(JU$12&gt;=$BE94,0,IF(JU$12&gt;=$BA94,$S94*JU$10/12,IF(JU$12&gt;=$AZ94,0,IF(JU$12&gt;=$AV94,$S94*JU$10/12,0)))))))))</f>
        <v>0</v>
      </c>
      <c r="JV94" s="1460">
        <f t="shared" ref="JV94:JV157" si="984">IF(JV$12&lt;$AO94,0,IF($N94="MG",OT94,IF(JV$12&lt;=$AU94,$S94*JV$10/12,IF(JV$12&lt;$AU94,$S94*JV$10/12,IF(JV$12&gt;=$BF94,$S94*JV$10/12,IF(JV$12&gt;=$BE94,0,IF(JV$12&gt;=$BA94,$S94*JV$10/12,IF(JV$12&gt;=$AZ94,0,IF(JV$12&gt;=$AV94,$S94*JV$10/12,0)))))))))</f>
        <v>0</v>
      </c>
      <c r="JW94" s="1460">
        <f t="shared" ref="JW94:JW157" si="985">IF(JW$12&lt;$AO94,0,IF($N94="MG",OU94,IF(JW$12&lt;=$AU94,$S94*JW$10/12,IF(JW$12&lt;$AU94,$S94*JW$10/12,IF(JW$12&gt;=$BF94,$S94*JW$10/12,IF(JW$12&gt;=$BE94,0,IF(JW$12&gt;=$BA94,$S94*JW$10/12,IF(JW$12&gt;=$AZ94,0,IF(JW$12&gt;=$AV94,$S94*JW$10/12,0)))))))))</f>
        <v>0</v>
      </c>
      <c r="JX94" s="1460">
        <f t="shared" ref="JX94:JX157" si="986">IF(JX$12&lt;$AO94,0,IF($N94="MG",OV94,IF(JX$12&lt;=$AU94,$S94*JX$10/12,IF(JX$12&lt;$AU94,$S94*JX$10/12,IF(JX$12&gt;=$BF94,$S94*JX$10/12,IF(JX$12&gt;=$BE94,0,IF(JX$12&gt;=$BA94,$S94*JX$10/12,IF(JX$12&gt;=$AZ94,0,IF(JX$12&gt;=$AV94,$S94*JX$10/12,0)))))))))</f>
        <v>0</v>
      </c>
      <c r="JY94" s="1460">
        <f t="shared" ref="JY94:JY157" si="987">IF(JY$12&lt;$AO94,0,IF($N94="MG",OW94,IF(JY$12&lt;=$AU94,$S94*JY$10/12,IF(JY$12&lt;$AU94,$S94*JY$10/12,IF(JY$12&gt;=$BF94,$S94*JY$10/12,IF(JY$12&gt;=$BE94,0,IF(JY$12&gt;=$BA94,$S94*JY$10/12,IF(JY$12&gt;=$AZ94,0,IF(JY$12&gt;=$AV94,$S94*JY$10/12,0)))))))))</f>
        <v>0</v>
      </c>
      <c r="JZ94" s="1460">
        <f t="shared" ref="JZ94:JZ157" si="988">IF(JZ$12&lt;$AO94,0,IF($N94="MG",OX94,IF(JZ$12&lt;=$AU94,$S94*JZ$10/12,IF(JZ$12&lt;$AU94,$S94*JZ$10/12,IF(JZ$12&gt;=$BF94,$S94*JZ$10/12,IF(JZ$12&gt;=$BE94,0,IF(JZ$12&gt;=$BA94,$S94*JZ$10/12,IF(JZ$12&gt;=$AZ94,0,IF(JZ$12&gt;=$AV94,$S94*JZ$10/12,0)))))))))</f>
        <v>0</v>
      </c>
      <c r="KA94" s="1460">
        <f t="shared" ref="KA94:KA157" si="989">IF(KA$12&lt;$AO94,0,IF($N94="MG",OY94,IF(KA$12&lt;=$AU94,$S94*KA$10/12,IF(KA$12&lt;$AU94,$S94*KA$10/12,IF(KA$12&gt;=$BF94,$S94*KA$10/12,IF(KA$12&gt;=$BE94,0,IF(KA$12&gt;=$BA94,$S94*KA$10/12,IF(KA$12&gt;=$AZ94,0,IF(KA$12&gt;=$AV94,$S94*KA$10/12,0)))))))))</f>
        <v>0</v>
      </c>
      <c r="KB94" s="1460">
        <f t="shared" ref="KB94:KB157" si="990">IF(KB$12&lt;$AO94,0,IF($N94="MG",OZ94,IF(KB$12&lt;=$AU94,$S94*KB$10/12,IF(KB$12&lt;$AU94,$S94*KB$10/12,IF(KB$12&gt;=$BF94,$S94*KB$10/12,IF(KB$12&gt;=$BE94,0,IF(KB$12&gt;=$BA94,$S94*KB$10/12,IF(KB$12&gt;=$AZ94,0,IF(KB$12&gt;=$AV94,$S94*KB$10/12,0)))))))))</f>
        <v>0</v>
      </c>
      <c r="KC94" s="1460">
        <f t="shared" ref="KC94:KC157" si="991">IF(KC$12&lt;$AO94,0,IF($N94="MG",PA94,IF(KC$12&lt;=$AU94,$S94*KC$10/12,IF(KC$12&lt;$AU94,$S94*KC$10/12,IF(KC$12&gt;=$BF94,$S94*KC$10/12,IF(KC$12&gt;=$BE94,0,IF(KC$12&gt;=$BA94,$S94*KC$10/12,IF(KC$12&gt;=$AZ94,0,IF(KC$12&gt;=$AV94,$S94*KC$10/12,0)))))))))</f>
        <v>0</v>
      </c>
      <c r="KD94" s="1460">
        <f t="shared" ref="KD94:KD157" si="992">IF(KD$12&lt;$AO94,0,IF($N94="MG",PB94,IF(KD$12&lt;=$AU94,$S94*KD$10/12,IF(KD$12&lt;$AU94,$S94*KD$10/12,IF(KD$12&gt;=$BF94,$S94*KD$10/12,IF(KD$12&gt;=$BE94,0,IF(KD$12&gt;=$BA94,$S94*KD$10/12,IF(KD$12&gt;=$AZ94,0,IF(KD$12&gt;=$AV94,$S94*KD$10/12,0)))))))))</f>
        <v>0</v>
      </c>
      <c r="KE94" s="1460">
        <f t="shared" ref="KE94:KE157" si="993">IF(KE$12&lt;$AO94,0,IF($N94="MG",PC94,IF(KE$12&lt;=$AU94,$S94*KE$10/12,IF(KE$12&lt;$AU94,$S94*KE$10/12,IF(KE$12&gt;=$BF94,$S94*KE$10/12,IF(KE$12&gt;=$BE94,0,IF(KE$12&gt;=$BA94,$S94*KE$10/12,IF(KE$12&gt;=$AZ94,0,IF(KE$12&gt;=$AV94,$S94*KE$10/12,0)))))))))</f>
        <v>0</v>
      </c>
      <c r="KF94" s="1460">
        <f t="shared" ref="KF94:KF157" si="994">IF(KF$12&lt;$AO94,0,IF($N94="MG",PD94,IF(KF$12&lt;=$AU94,$S94*KF$10/12,IF(KF$12&lt;$AU94,$S94*KF$10/12,IF(KF$12&gt;=$BF94,$S94*KF$10/12,IF(KF$12&gt;=$BE94,0,IF(KF$12&gt;=$BA94,$S94*KF$10/12,IF(KF$12&gt;=$AZ94,0,IF(KF$12&gt;=$AV94,$S94*KF$10/12,0)))))))))</f>
        <v>0</v>
      </c>
      <c r="KG94" s="1460">
        <f t="shared" ref="KG94:KG157" si="995">IF(KG$12&lt;$AO94,0,IF($N94="MG",PE94,IF(KG$12&lt;=$AU94,$S94*KG$10/12,IF(KG$12&lt;$AU94,$S94*KG$10/12,IF(KG$12&gt;=$BF94,$S94*KG$10/12,IF(KG$12&gt;=$BE94,0,IF(KG$12&gt;=$BA94,$S94*KG$10/12,IF(KG$12&gt;=$AZ94,0,IF(KG$12&gt;=$AV94,$S94*KG$10/12,0)))))))))</f>
        <v>0</v>
      </c>
      <c r="KH94" s="1460">
        <f t="shared" ref="KH94:KH157" si="996">IF(KH$12&lt;$AO94,0,IF($N94="MG",PF94,IF(KH$12&lt;=$AU94,$S94*KH$10/12,IF(KH$12&lt;$AU94,$S94*KH$10/12,IF(KH$12&gt;=$BF94,$S94*KH$10/12,IF(KH$12&gt;=$BE94,0,IF(KH$12&gt;=$BA94,$S94*KH$10/12,IF(KH$12&gt;=$AZ94,0,IF(KH$12&gt;=$AV94,$S94*KH$10/12,0)))))))))</f>
        <v>0</v>
      </c>
      <c r="KI94" s="1460">
        <f t="shared" ref="KI94:KI157" si="997">IF(KI$12&lt;$AO94,0,IF($N94="MG",PG94,IF(KI$12&lt;=$AU94,$S94*KI$10/12,IF(KI$12&lt;$AU94,$S94*KI$10/12,IF(KI$12&gt;=$BF94,$S94*KI$10/12,IF(KI$12&gt;=$BE94,0,IF(KI$12&gt;=$BA94,$S94*KI$10/12,IF(KI$12&gt;=$AZ94,0,IF(KI$12&gt;=$AV94,$S94*KI$10/12,0)))))))))</f>
        <v>0</v>
      </c>
      <c r="KJ94" s="1460">
        <f t="shared" ref="KJ94:KJ157" si="998">IF(KJ$12&lt;$AO94,0,IF($N94="MG",PH94,IF(KJ$12&lt;=$AU94,$S94*KJ$10/12,IF(KJ$12&lt;$AU94,$S94*KJ$10/12,IF(KJ$12&gt;=$BF94,$S94*KJ$10/12,IF(KJ$12&gt;=$BE94,0,IF(KJ$12&gt;=$BA94,$S94*KJ$10/12,IF(KJ$12&gt;=$AZ94,0,IF(KJ$12&gt;=$AV94,$S94*KJ$10/12,0)))))))))</f>
        <v>0</v>
      </c>
      <c r="KK94" s="1460">
        <f t="shared" ref="KK94:KK157" si="999">IF(KK$12&lt;$AO94,0,IF($N94="MG",PI94,IF(KK$12&lt;=$AU94,$S94*KK$10/12,IF(KK$12&lt;$AU94,$S94*KK$10/12,IF(KK$12&gt;=$BF94,$S94*KK$10/12,IF(KK$12&gt;=$BE94,0,IF(KK$12&gt;=$BA94,$S94*KK$10/12,IF(KK$12&gt;=$AZ94,0,IF(KK$12&gt;=$AV94,$S94*KK$10/12,0)))))))))</f>
        <v>0</v>
      </c>
      <c r="KL94" s="1460">
        <f t="shared" ref="KL94:KL157" si="1000">IF(KL$12&lt;$AO94,0,IF($N94="MG",PJ94,IF(KL$12&lt;=$AU94,$S94*KL$10/12,IF(KL$12&lt;$AU94,$S94*KL$10/12,IF(KL$12&gt;=$BF94,$S94*KL$10/12,IF(KL$12&gt;=$BE94,0,IF(KL$12&gt;=$BA94,$S94*KL$10/12,IF(KL$12&gt;=$AZ94,0,IF(KL$12&gt;=$AV94,$S94*KL$10/12,0)))))))))</f>
        <v>0</v>
      </c>
      <c r="KM94" s="1460">
        <f t="shared" ref="KM94:KM157" si="1001">IF(KM$12&lt;$AO94,0,IF($N94="MG",PK94,IF(KM$12&lt;=$AU94,$S94*KM$10/12,IF(KM$12&lt;$AU94,$S94*KM$10/12,IF(KM$12&gt;=$BF94,$S94*KM$10/12,IF(KM$12&gt;=$BE94,0,IF(KM$12&gt;=$BA94,$S94*KM$10/12,IF(KM$12&gt;=$AZ94,0,IF(KM$12&gt;=$AV94,$S94*KM$10/12,0)))))))))</f>
        <v>0</v>
      </c>
      <c r="KN94" s="1460">
        <f t="shared" ref="KN94:KN157" si="1002">IF(KN$12&lt;$AO94,0,IF($N94="MG",PL94,IF(KN$12&lt;=$AU94,$S94*KN$10/12,IF(KN$12&lt;$AU94,$S94*KN$10/12,IF(KN$12&gt;=$BF94,$S94*KN$10/12,IF(KN$12&gt;=$BE94,0,IF(KN$12&gt;=$BA94,$S94*KN$10/12,IF(KN$12&gt;=$AZ94,0,IF(KN$12&gt;=$AV94,$S94*KN$10/12,0)))))))))</f>
        <v>0</v>
      </c>
      <c r="KO94" s="1460">
        <f t="shared" ref="KO94:KO157" si="1003">IF(KO$12&lt;$AO94,0,IF($N94="MG",PM94,IF(KO$12&lt;=$AU94,$S94*KO$10/12,IF(KO$12&lt;$AU94,$S94*KO$10/12,IF(KO$12&gt;=$BF94,$S94*KO$10/12,IF(KO$12&gt;=$BE94,0,IF(KO$12&gt;=$BA94,$S94*KO$10/12,IF(KO$12&gt;=$AZ94,0,IF(KO$12&gt;=$AV94,$S94*KO$10/12,0)))))))))</f>
        <v>0</v>
      </c>
      <c r="KP94" s="1460">
        <f t="shared" ref="KP94:KP157" si="1004">IF(KP$12&lt;$AO94,0,IF($N94="MG",PN94,IF(KP$12&lt;=$AU94,$S94*KP$10/12,IF(KP$12&lt;$AU94,$S94*KP$10/12,IF(KP$12&gt;=$BF94,$S94*KP$10/12,IF(KP$12&gt;=$BE94,0,IF(KP$12&gt;=$BA94,$S94*KP$10/12,IF(KP$12&gt;=$AZ94,0,IF(KP$12&gt;=$AV94,$S94*KP$10/12,0)))))))))</f>
        <v>0</v>
      </c>
      <c r="KQ94" s="1460">
        <f t="shared" ref="KQ94:KQ157" si="1005">IF(KQ$12&lt;$AO94,0,IF($N94="MG",PO94,IF(KQ$12&lt;=$AU94,$S94*KQ$10/12,IF(KQ$12&lt;$AU94,$S94*KQ$10/12,IF(KQ$12&gt;=$BF94,$S94*KQ$10/12,IF(KQ$12&gt;=$BE94,0,IF(KQ$12&gt;=$BA94,$S94*KQ$10/12,IF(KQ$12&gt;=$AZ94,0,IF(KQ$12&gt;=$AV94,$S94*KQ$10/12,0)))))))))</f>
        <v>0</v>
      </c>
      <c r="KR94" s="1460">
        <f t="shared" ref="KR94:KR157" si="1006">IF(KR$12&lt;$AO94,0,IF($N94="MG",PP94,IF(KR$12&lt;=$AU94,$S94*KR$10/12,IF(KR$12&lt;$AU94,$S94*KR$10/12,IF(KR$12&gt;=$BF94,$S94*KR$10/12,IF(KR$12&gt;=$BE94,0,IF(KR$12&gt;=$BA94,$S94*KR$10/12,IF(KR$12&gt;=$AZ94,0,IF(KR$12&gt;=$AV94,$S94*KR$10/12,0)))))))))</f>
        <v>0</v>
      </c>
      <c r="KS94" s="1460">
        <f t="shared" ref="KS94:KS157" si="1007">IF(KS$12&lt;$AO94,0,IF($N94="MG",PQ94,IF(KS$12&lt;=$AU94,$S94*KS$10/12,IF(KS$12&lt;$AU94,$S94*KS$10/12,IF(KS$12&gt;=$BF94,$S94*KS$10/12,IF(KS$12&gt;=$BE94,0,IF(KS$12&gt;=$BA94,$S94*KS$10/12,IF(KS$12&gt;=$AZ94,0,IF(KS$12&gt;=$AV94,$S94*KS$10/12,0)))))))))</f>
        <v>0</v>
      </c>
      <c r="KT94" s="1460">
        <f t="shared" ref="KT94:KT157" si="1008">IF(KT$12&lt;$AO94,0,IF($N94="MG",PR94,IF(KT$12&lt;=$AU94,$S94*KT$10/12,IF(KT$12&lt;$AU94,$S94*KT$10/12,IF(KT$12&gt;=$BF94,$S94*KT$10/12,IF(KT$12&gt;=$BE94,0,IF(KT$12&gt;=$BA94,$S94*KT$10/12,IF(KT$12&gt;=$AZ94,0,IF(KT$12&gt;=$AV94,$S94*KT$10/12,0)))))))))</f>
        <v>0</v>
      </c>
      <c r="KU94" s="1460">
        <f t="shared" ref="KU94:KU157" si="1009">IF(KU$12&lt;$AO94,0,IF($N94="MG",PS94,IF(KU$12&lt;=$AU94,$S94*KU$10/12,IF(KU$12&lt;$AU94,$S94*KU$10/12,IF(KU$12&gt;=$BF94,$S94*KU$10/12,IF(KU$12&gt;=$BE94,0,IF(KU$12&gt;=$BA94,$S94*KU$10/12,IF(KU$12&gt;=$AZ94,0,IF(KU$12&gt;=$AV94,$S94*KU$10/12,0)))))))))</f>
        <v>0</v>
      </c>
      <c r="KV94" s="1460">
        <f t="shared" ref="KV94:KV157" si="1010">IF(KV$12&lt;$AO94,0,IF($N94="MG",PT94,IF(KV$12&lt;=$AU94,$S94*KV$10/12,IF(KV$12&lt;$AU94,$S94*KV$10/12,IF(KV$12&gt;=$BF94,$S94*KV$10/12,IF(KV$12&gt;=$BE94,0,IF(KV$12&gt;=$BA94,$S94*KV$10/12,IF(KV$12&gt;=$AZ94,0,IF(KV$12&gt;=$AV94,$S94*KV$10/12,0)))))))))</f>
        <v>0</v>
      </c>
      <c r="KW94" s="1460">
        <f t="shared" ref="KW94:KW157" si="1011">IF(KW$12&lt;$AO94,0,IF($N94="MG",PU94,IF(KW$12&lt;=$AU94,$S94*KW$10/12,IF(KW$12&lt;$AU94,$S94*KW$10/12,IF(KW$12&gt;=$BF94,$S94*KW$10/12,IF(KW$12&gt;=$BE94,0,IF(KW$12&gt;=$BA94,$S94*KW$10/12,IF(KW$12&gt;=$AZ94,0,IF(KW$12&gt;=$AV94,$S94*KW$10/12,0)))))))))</f>
        <v>0</v>
      </c>
      <c r="KX94" s="1460">
        <f t="shared" ref="KX94:KX157" si="1012">IF(KX$12&lt;$AO94,0,IF($N94="MG",PV94,IF(KX$12&lt;=$AU94,$S94*KX$10/12,IF(KX$12&lt;$AU94,$S94*KX$10/12,IF(KX$12&gt;=$BF94,$S94*KX$10/12,IF(KX$12&gt;=$BE94,0,IF(KX$12&gt;=$BA94,$S94*KX$10/12,IF(KX$12&gt;=$AZ94,0,IF(KX$12&gt;=$AV94,$S94*KX$10/12,0)))))))))</f>
        <v>0</v>
      </c>
      <c r="KY94" s="1460">
        <f t="shared" ref="KY94:KY157" si="1013">IF(KY$12&lt;$AO94,0,IF($N94="MG",PW94,IF(KY$12&lt;=$AU94,$S94*KY$10/12,IF(KY$12&lt;$AU94,$S94*KY$10/12,IF(KY$12&gt;=$BF94,$S94*KY$10/12,IF(KY$12&gt;=$BE94,0,IF(KY$12&gt;=$BA94,$S94*KY$10/12,IF(KY$12&gt;=$AZ94,0,IF(KY$12&gt;=$AV94,$S94*KY$10/12,0)))))))))</f>
        <v>0</v>
      </c>
      <c r="KZ94" s="1460">
        <f t="shared" ref="KZ94:KZ157" si="1014">IF(KZ$12&lt;$AO94,0,IF($N94="MG",PX94,IF(KZ$12&lt;=$AU94,$S94*KZ$10/12,IF(KZ$12&lt;$AU94,$S94*KZ$10/12,IF(KZ$12&gt;=$BF94,$S94*KZ$10/12,IF(KZ$12&gt;=$BE94,0,IF(KZ$12&gt;=$BA94,$S94*KZ$10/12,IF(KZ$12&gt;=$AZ94,0,IF(KZ$12&gt;=$AV94,$S94*KZ$10/12,0)))))))))</f>
        <v>0</v>
      </c>
      <c r="LA94" s="1460">
        <f t="shared" ref="LA94:LA157" si="1015">IF(LA$12&lt;$AO94,0,IF($N94="MG",PY94,IF(LA$12&lt;=$AU94,$S94*LA$10/12,IF(LA$12&lt;$AU94,$S94*LA$10/12,IF(LA$12&gt;=$BF94,$S94*LA$10/12,IF(LA$12&gt;=$BE94,0,IF(LA$12&gt;=$BA94,$S94*LA$10/12,IF(LA$12&gt;=$AZ94,0,IF(LA$12&gt;=$AV94,$S94*LA$10/12,0)))))))))</f>
        <v>0</v>
      </c>
      <c r="LB94" s="1460">
        <f t="shared" ref="LB94:LB157" si="1016">IF(LB$12&lt;$AO94,0,IF($N94="MG",PZ94,IF(LB$12&lt;=$AU94,$S94*LB$10/12,IF(LB$12&lt;$AU94,$S94*LB$10/12,IF(LB$12&gt;=$BF94,$S94*LB$10/12,IF(LB$12&gt;=$BE94,0,IF(LB$12&gt;=$BA94,$S94*LB$10/12,IF(LB$12&gt;=$AZ94,0,IF(LB$12&gt;=$AV94,$S94*LB$10/12,0)))))))))</f>
        <v>0</v>
      </c>
      <c r="LC94" s="1460">
        <f t="shared" ref="LC94:LC157" si="1017">IF(LC$12&lt;$AO94,0,IF($N94="MG",QA94,IF(LC$12&lt;=$AU94,$S94*LC$10/12,IF(LC$12&lt;$AU94,$S94*LC$10/12,IF(LC$12&gt;=$BF94,$S94*LC$10/12,IF(LC$12&gt;=$BE94,0,IF(LC$12&gt;=$BA94,$S94*LC$10/12,IF(LC$12&gt;=$AZ94,0,IF(LC$12&gt;=$AV94,$S94*LC$10/12,0)))))))))</f>
        <v>0</v>
      </c>
      <c r="LD94" s="1460">
        <f t="shared" ref="LD94:LD157" si="1018">IF(LD$12&lt;$AO94,0,IF($N94="MG",QB94,IF(LD$12&lt;=$AU94,$S94*LD$10/12,IF(LD$12&lt;$AU94,$S94*LD$10/12,IF(LD$12&gt;=$BF94,$S94*LD$10/12,IF(LD$12&gt;=$BE94,0,IF(LD$12&gt;=$BA94,$S94*LD$10/12,IF(LD$12&gt;=$AZ94,0,IF(LD$12&gt;=$AV94,$S94*LD$10/12,0)))))))))</f>
        <v>0</v>
      </c>
      <c r="LE94" s="1460">
        <f t="shared" ref="LE94:LE157" si="1019">IF(LE$12&lt;$AO94,0,IF($N94="MG",QC94,IF(LE$12&lt;=$AU94,$S94*LE$10/12,IF(LE$12&lt;$AU94,$S94*LE$10/12,IF(LE$12&gt;=$BF94,$S94*LE$10/12,IF(LE$12&gt;=$BE94,0,IF(LE$12&gt;=$BA94,$S94*LE$10/12,IF(LE$12&gt;=$AZ94,0,IF(LE$12&gt;=$AV94,$S94*LE$10/12,0)))))))))</f>
        <v>0</v>
      </c>
      <c r="LF94" s="1460">
        <f t="shared" ref="LF94:LF157" si="1020">IF(LF$12&lt;$AO94,0,IF($N94="MG",QD94,IF(LF$12&lt;=$AU94,$S94*LF$10/12,IF(LF$12&lt;$AU94,$S94*LF$10/12,IF(LF$12&gt;=$BF94,$S94*LF$10/12,IF(LF$12&gt;=$BE94,0,IF(LF$12&gt;=$BA94,$S94*LF$10/12,IF(LF$12&gt;=$AZ94,0,IF(LF$12&gt;=$AV94,$S94*LF$10/12,0)))))))))</f>
        <v>0</v>
      </c>
      <c r="LG94" s="1460">
        <f t="shared" ref="LG94:LG157" si="1021">IF(LG$12&lt;$AO94,0,IF($N94="MG",QE94,IF(LG$12&lt;=$AU94,$S94*LG$10/12,IF(LG$12&lt;$AU94,$S94*LG$10/12,IF(LG$12&gt;=$BF94,$S94*LG$10/12,IF(LG$12&gt;=$BE94,0,IF(LG$12&gt;=$BA94,$S94*LG$10/12,IF(LG$12&gt;=$AZ94,0,IF(LG$12&gt;=$AV94,$S94*LG$10/12,0)))))))))</f>
        <v>0</v>
      </c>
      <c r="LH94" s="1460">
        <f t="shared" ref="LH94:LH157" si="1022">IF(LH$12&lt;$AO94,0,IF($N94="MG",QF94,IF(LH$12&lt;=$AU94,$S94*LH$10/12,IF(LH$12&lt;$AU94,$S94*LH$10/12,IF(LH$12&gt;=$BF94,$S94*LH$10/12,IF(LH$12&gt;=$BE94,0,IF(LH$12&gt;=$BA94,$S94*LH$10/12,IF(LH$12&gt;=$AZ94,0,IF(LH$12&gt;=$AV94,$S94*LH$10/12,0)))))))))</f>
        <v>0</v>
      </c>
      <c r="LI94" s="1460">
        <f t="shared" ref="LI94:LI157" si="1023">IF(LI$12&lt;$AO94,0,IF($N94="MG",QG94,IF(LI$12&lt;=$AU94,$S94*LI$10/12,IF(LI$12&lt;$AU94,$S94*LI$10/12,IF(LI$12&gt;=$BF94,$S94*LI$10/12,IF(LI$12&gt;=$BE94,0,IF(LI$12&gt;=$BA94,$S94*LI$10/12,IF(LI$12&gt;=$AZ94,0,IF(LI$12&gt;=$AV94,$S94*LI$10/12,0)))))))))</f>
        <v>0</v>
      </c>
      <c r="LJ94" s="1460">
        <f t="shared" ref="LJ94:LJ157" si="1024">IF(LJ$12&lt;$AO94,0,IF($N94="MG",QH94,IF(LJ$12&lt;=$AU94,$S94*LJ$10/12,IF(LJ$12&lt;$AU94,$S94*LJ$10/12,IF(LJ$12&gt;=$BF94,$S94*LJ$10/12,IF(LJ$12&gt;=$BE94,0,IF(LJ$12&gt;=$BA94,$S94*LJ$10/12,IF(LJ$12&gt;=$AZ94,0,IF(LJ$12&gt;=$AV94,$S94*LJ$10/12,0)))))))))</f>
        <v>0</v>
      </c>
      <c r="LK94" s="1460">
        <f t="shared" ref="LK94:LK157" si="1025">IF(LK$12&lt;$AO94,0,IF($N94="MG",QI94,IF(LK$12&lt;=$AU94,$S94*LK$10/12,IF(LK$12&lt;$AU94,$S94*LK$10/12,IF(LK$12&gt;=$BF94,$S94*LK$10/12,IF(LK$12&gt;=$BE94,0,IF(LK$12&gt;=$BA94,$S94*LK$10/12,IF(LK$12&gt;=$AZ94,0,IF(LK$12&gt;=$AV94,$S94*LK$10/12,0)))))))))</f>
        <v>0</v>
      </c>
      <c r="LL94" s="1460">
        <f t="shared" ref="LL94:LL157" si="1026">IF(LL$12&lt;$AO94,0,IF($N94="MG",QJ94,IF(LL$12&lt;=$AU94,$S94*LL$10/12,IF(LL$12&lt;$AU94,$S94*LL$10/12,IF(LL$12&gt;=$BF94,$S94*LL$10/12,IF(LL$12&gt;=$BE94,0,IF(LL$12&gt;=$BA94,$S94*LL$10/12,IF(LL$12&gt;=$AZ94,0,IF(LL$12&gt;=$AV94,$S94*LL$10/12,0)))))))))</f>
        <v>0</v>
      </c>
      <c r="LM94" s="1460">
        <f t="shared" ref="LM94:LM157" si="1027">IF(LM$12&lt;$AO94,0,IF($N94="MG",QK94,IF(LM$12&lt;=$AU94,$S94*LM$10/12,IF(LM$12&lt;$AU94,$S94*LM$10/12,IF(LM$12&gt;=$BF94,$S94*LM$10/12,IF(LM$12&gt;=$BE94,0,IF(LM$12&gt;=$BA94,$S94*LM$10/12,IF(LM$12&gt;=$AZ94,0,IF(LM$12&gt;=$AV94,$S94*LM$10/12,0)))))))))</f>
        <v>0</v>
      </c>
      <c r="LN94" s="1460">
        <f t="shared" ref="LN94:LN157" si="1028">IF(LN$12&lt;$AO94,0,IF($N94="MG",QL94,IF(LN$12&lt;=$AU94,$S94*LN$10/12,IF(LN$12&lt;$AU94,$S94*LN$10/12,IF(LN$12&gt;=$BF94,$S94*LN$10/12,IF(LN$12&gt;=$BE94,0,IF(LN$12&gt;=$BA94,$S94*LN$10/12,IF(LN$12&gt;=$AZ94,0,IF(LN$12&gt;=$AV94,$S94*LN$10/12,0)))))))))</f>
        <v>0</v>
      </c>
      <c r="LO94" s="1460">
        <f t="shared" ref="LO94:LO157" si="1029">IF(LO$12&lt;$AO94,0,IF($N94="MG",QM94,IF(LO$12&lt;=$AU94,$S94*LO$10/12,IF(LO$12&lt;$AU94,$S94*LO$10/12,IF(LO$12&gt;=$BF94,$S94*LO$10/12,IF(LO$12&gt;=$BE94,0,IF(LO$12&gt;=$BA94,$S94*LO$10/12,IF(LO$12&gt;=$AZ94,0,IF(LO$12&gt;=$AV94,$S94*LO$10/12,0)))))))))</f>
        <v>0</v>
      </c>
      <c r="LP94" s="1460">
        <f t="shared" ref="LP94:LP157" si="1030">IF(LP$12&lt;$AO94,0,IF($N94="MG",QN94,IF(LP$12&lt;=$AU94,$S94*LP$10/12,IF(LP$12&lt;$AU94,$S94*LP$10/12,IF(LP$12&gt;=$BF94,$S94*LP$10/12,IF(LP$12&gt;=$BE94,0,IF(LP$12&gt;=$BA94,$S94*LP$10/12,IF(LP$12&gt;=$AZ94,0,IF(LP$12&gt;=$AV94,$S94*LP$10/12,0)))))))))</f>
        <v>0</v>
      </c>
      <c r="LQ94" s="1460">
        <f t="shared" ref="LQ94:LQ157" si="1031">IF(LQ$12&lt;$AO94,0,IF($N94="MG",QO94,IF(LQ$12&lt;=$AU94,$S94*LQ$10/12,IF(LQ$12&lt;$AU94,$S94*LQ$10/12,IF(LQ$12&gt;=$BF94,$S94*LQ$10/12,IF(LQ$12&gt;=$BE94,0,IF(LQ$12&gt;=$BA94,$S94*LQ$10/12,IF(LQ$12&gt;=$AZ94,0,IF(LQ$12&gt;=$AV94,$S94*LQ$10/12,0)))))))))</f>
        <v>0</v>
      </c>
      <c r="LR94" s="1460">
        <f t="shared" ref="LR94:LR157" si="1032">IF(LR$12&lt;$AO94,0,IF($N94="MG",QP94,IF(LR$12&lt;=$AU94,$S94*LR$10/12,IF(LR$12&lt;$AU94,$S94*LR$10/12,IF(LR$12&gt;=$BF94,$S94*LR$10/12,IF(LR$12&gt;=$BE94,0,IF(LR$12&gt;=$BA94,$S94*LR$10/12,IF(LR$12&gt;=$AZ94,0,IF(LR$12&gt;=$AV94,$S94*LR$10/12,0)))))))))</f>
        <v>0</v>
      </c>
      <c r="LS94" s="1460">
        <f t="shared" ref="LS94:LS157" si="1033">IF(LS$12&lt;$AO94,0,IF($N94="MG",QQ94,IF(LS$12&lt;=$AU94,$S94*LS$10/12,IF(LS$12&lt;$AU94,$S94*LS$10/12,IF(LS$12&gt;=$BF94,$S94*LS$10/12,IF(LS$12&gt;=$BE94,0,IF(LS$12&gt;=$BA94,$S94*LS$10/12,IF(LS$12&gt;=$AZ94,0,IF(LS$12&gt;=$AV94,$S94*LS$10/12,0)))))))))</f>
        <v>0</v>
      </c>
      <c r="LW94" s="1467">
        <f t="shared" ref="LW94:LW157" si="1034">IFERROR(IF($AE94="v",INDEX($MB$8:$QQ$8,1,AO94),MAX(0,+$MB$8-(S94/D94))),0)</f>
        <v>0</v>
      </c>
      <c r="LX94" s="1467">
        <f t="shared" ref="LX94:LX157" si="1035">IFERROR(INDEX($MB$8:$QQ$8,1,AV94),$QQ$8)</f>
        <v>0</v>
      </c>
      <c r="LY94" s="1467">
        <f t="shared" ref="LY94:LY157" si="1036">IFERROR(INDEX($MB$8:$QQ$8,1,BA94),$QQ$8)</f>
        <v>0</v>
      </c>
      <c r="LZ94" s="1467">
        <f t="shared" ref="LZ94:LZ157" si="1037">IFERROR(INDEX($MB$8:$QQ$8,1,BF94),$QQ$8)</f>
        <v>0</v>
      </c>
      <c r="MA94" s="1506"/>
      <c r="MB94" s="1460">
        <f t="shared" ref="MB94:MB157" si="1038">IF(AE94="v",0,IF(MB$12&lt;$AU94,$S94/12,IF(MB$12&gt;$AV94,$S94/12,0)))</f>
        <v>0</v>
      </c>
      <c r="MC94" s="1460">
        <f t="shared" si="859"/>
        <v>0</v>
      </c>
      <c r="MD94" s="1460">
        <f t="shared" si="859"/>
        <v>0</v>
      </c>
      <c r="ME94" s="1460">
        <f t="shared" si="859"/>
        <v>0</v>
      </c>
      <c r="MF94" s="1460">
        <f t="shared" si="859"/>
        <v>0</v>
      </c>
      <c r="MG94" s="1460">
        <f t="shared" si="859"/>
        <v>0</v>
      </c>
      <c r="MH94" s="1460">
        <f t="shared" si="859"/>
        <v>0</v>
      </c>
      <c r="MI94" s="1460">
        <f t="shared" si="859"/>
        <v>0</v>
      </c>
      <c r="MJ94" s="1460">
        <f t="shared" si="859"/>
        <v>0</v>
      </c>
      <c r="MK94" s="1460">
        <f t="shared" si="859"/>
        <v>0</v>
      </c>
      <c r="ML94" s="1460">
        <f t="shared" si="859"/>
        <v>0</v>
      </c>
      <c r="MM94" s="1460">
        <f t="shared" si="859"/>
        <v>0</v>
      </c>
      <c r="MN94" s="1460">
        <f t="shared" si="859"/>
        <v>0</v>
      </c>
      <c r="MO94" s="1460">
        <f t="shared" ref="MC94:MR110" si="1039">IF(MO$12&lt;$AO94,0,IF(MO$12&lt;=$AU94,(MO$8-$LW94)*$D94/12,IF(MO$12&gt;=$BF94,(MO$8-$LZ94)*$D94/12,IF(MO$12&gt;=$BE94,0,IF(MO$12&gt;=$BA94,(MO$8-$LY94)*$D94/12,IF(MO$12&gt;=$AZ94,0,IF(MO$12&gt;=$AV94,(MO$8-$LX94)*$D94/12,0)))))))</f>
        <v>0</v>
      </c>
      <c r="MP94" s="1460">
        <f t="shared" si="1039"/>
        <v>0</v>
      </c>
      <c r="MQ94" s="1460">
        <f t="shared" si="1039"/>
        <v>0</v>
      </c>
      <c r="MR94" s="1460">
        <f t="shared" si="1039"/>
        <v>0</v>
      </c>
      <c r="MS94" s="1460">
        <f t="shared" si="865"/>
        <v>0</v>
      </c>
      <c r="MT94" s="1460">
        <f t="shared" si="865"/>
        <v>0</v>
      </c>
      <c r="MU94" s="1460">
        <f t="shared" si="865"/>
        <v>0</v>
      </c>
      <c r="MV94" s="1460">
        <f t="shared" si="865"/>
        <v>0</v>
      </c>
      <c r="MW94" s="1460">
        <f t="shared" si="865"/>
        <v>0</v>
      </c>
      <c r="MX94" s="1460">
        <f t="shared" si="865"/>
        <v>0</v>
      </c>
      <c r="MY94" s="1460">
        <f t="shared" si="865"/>
        <v>0</v>
      </c>
      <c r="MZ94" s="1460">
        <f t="shared" si="865"/>
        <v>0</v>
      </c>
      <c r="NA94" s="1460">
        <f t="shared" si="865"/>
        <v>0</v>
      </c>
      <c r="NB94" s="1460">
        <f t="shared" si="865"/>
        <v>0</v>
      </c>
      <c r="NC94" s="1460">
        <f t="shared" si="865"/>
        <v>0</v>
      </c>
      <c r="ND94" s="1460">
        <f t="shared" si="865"/>
        <v>0</v>
      </c>
      <c r="NE94" s="1460">
        <f t="shared" si="865"/>
        <v>0</v>
      </c>
      <c r="NF94" s="1460">
        <f t="shared" si="865"/>
        <v>0</v>
      </c>
      <c r="NG94" s="1460">
        <f t="shared" si="865"/>
        <v>0</v>
      </c>
      <c r="NH94" s="1460">
        <f t="shared" si="865"/>
        <v>0</v>
      </c>
      <c r="NI94" s="1460">
        <f t="shared" si="866"/>
        <v>0</v>
      </c>
      <c r="NJ94" s="1460">
        <f t="shared" si="866"/>
        <v>0</v>
      </c>
      <c r="NK94" s="1460">
        <f t="shared" si="866"/>
        <v>0</v>
      </c>
      <c r="NL94" s="1460">
        <f t="shared" si="866"/>
        <v>0</v>
      </c>
      <c r="NM94" s="1460">
        <f t="shared" si="866"/>
        <v>0</v>
      </c>
      <c r="NN94" s="1460">
        <f t="shared" si="866"/>
        <v>0</v>
      </c>
      <c r="NO94" s="1460">
        <f t="shared" si="866"/>
        <v>0</v>
      </c>
      <c r="NP94" s="1460">
        <f t="shared" si="866"/>
        <v>0</v>
      </c>
      <c r="NQ94" s="1460">
        <f t="shared" si="866"/>
        <v>0</v>
      </c>
      <c r="NR94" s="1460">
        <f t="shared" si="866"/>
        <v>0</v>
      </c>
      <c r="NS94" s="1460">
        <f t="shared" si="866"/>
        <v>0</v>
      </c>
      <c r="NT94" s="1460">
        <f t="shared" si="866"/>
        <v>0</v>
      </c>
      <c r="NU94" s="1460">
        <f t="shared" si="866"/>
        <v>0</v>
      </c>
      <c r="NV94" s="1460">
        <f t="shared" si="866"/>
        <v>0</v>
      </c>
      <c r="NW94" s="1460">
        <f t="shared" si="866"/>
        <v>0</v>
      </c>
      <c r="NX94" s="1460">
        <f t="shared" si="866"/>
        <v>0</v>
      </c>
      <c r="NY94" s="1460">
        <f t="shared" si="867"/>
        <v>0</v>
      </c>
      <c r="NZ94" s="1460">
        <f t="shared" si="867"/>
        <v>0</v>
      </c>
      <c r="OA94" s="1460">
        <f t="shared" si="867"/>
        <v>0</v>
      </c>
      <c r="OB94" s="1460">
        <f t="shared" si="867"/>
        <v>0</v>
      </c>
      <c r="OC94" s="1460">
        <f t="shared" si="867"/>
        <v>0</v>
      </c>
      <c r="OD94" s="1460">
        <f t="shared" si="867"/>
        <v>0</v>
      </c>
      <c r="OE94" s="1460">
        <f t="shared" si="867"/>
        <v>0</v>
      </c>
      <c r="OF94" s="1460">
        <f t="shared" si="867"/>
        <v>0</v>
      </c>
      <c r="OG94" s="1460">
        <f t="shared" si="867"/>
        <v>0</v>
      </c>
      <c r="OH94" s="1460">
        <f t="shared" si="867"/>
        <v>0</v>
      </c>
      <c r="OI94" s="1460">
        <f t="shared" si="867"/>
        <v>0</v>
      </c>
      <c r="OJ94" s="1460">
        <f t="shared" si="867"/>
        <v>0</v>
      </c>
      <c r="OK94" s="1460">
        <f t="shared" si="867"/>
        <v>0</v>
      </c>
      <c r="OL94" s="1460">
        <f t="shared" si="867"/>
        <v>0</v>
      </c>
      <c r="OM94" s="1460">
        <f t="shared" si="867"/>
        <v>0</v>
      </c>
      <c r="ON94" s="1460">
        <f t="shared" si="867"/>
        <v>0</v>
      </c>
      <c r="OO94" s="1460">
        <f t="shared" si="813"/>
        <v>0</v>
      </c>
      <c r="OP94" s="1460">
        <f t="shared" si="861"/>
        <v>0</v>
      </c>
      <c r="OQ94" s="1460">
        <f t="shared" si="861"/>
        <v>0</v>
      </c>
      <c r="OR94" s="1460">
        <f t="shared" si="861"/>
        <v>0</v>
      </c>
      <c r="OS94" s="1460">
        <f t="shared" si="861"/>
        <v>0</v>
      </c>
      <c r="OT94" s="1460">
        <f t="shared" si="861"/>
        <v>0</v>
      </c>
      <c r="OU94" s="1460">
        <f t="shared" si="861"/>
        <v>0</v>
      </c>
      <c r="OV94" s="1460">
        <f t="shared" si="861"/>
        <v>0</v>
      </c>
      <c r="OW94" s="1460">
        <f t="shared" si="861"/>
        <v>0</v>
      </c>
      <c r="OX94" s="1460">
        <f t="shared" si="861"/>
        <v>0</v>
      </c>
      <c r="OY94" s="1460">
        <f t="shared" si="861"/>
        <v>0</v>
      </c>
      <c r="OZ94" s="1460">
        <f t="shared" si="861"/>
        <v>0</v>
      </c>
      <c r="PA94" s="1460">
        <f t="shared" si="861"/>
        <v>0</v>
      </c>
      <c r="PB94" s="1460">
        <f t="shared" si="861"/>
        <v>0</v>
      </c>
      <c r="PC94" s="1460">
        <f t="shared" si="861"/>
        <v>0</v>
      </c>
      <c r="PD94" s="1460">
        <f t="shared" si="861"/>
        <v>0</v>
      </c>
      <c r="PE94" s="1460">
        <f t="shared" si="861"/>
        <v>0</v>
      </c>
      <c r="PF94" s="1460">
        <f t="shared" si="862"/>
        <v>0</v>
      </c>
      <c r="PG94" s="1460">
        <f t="shared" si="862"/>
        <v>0</v>
      </c>
      <c r="PH94" s="1460">
        <f t="shared" si="862"/>
        <v>0</v>
      </c>
      <c r="PI94" s="1460">
        <f t="shared" si="862"/>
        <v>0</v>
      </c>
      <c r="PJ94" s="1460">
        <f t="shared" si="862"/>
        <v>0</v>
      </c>
      <c r="PK94" s="1460">
        <f t="shared" si="862"/>
        <v>0</v>
      </c>
      <c r="PL94" s="1460">
        <f t="shared" si="862"/>
        <v>0</v>
      </c>
      <c r="PM94" s="1460">
        <f t="shared" si="862"/>
        <v>0</v>
      </c>
      <c r="PN94" s="1460">
        <f t="shared" si="862"/>
        <v>0</v>
      </c>
      <c r="PO94" s="1460">
        <f t="shared" si="862"/>
        <v>0</v>
      </c>
      <c r="PP94" s="1460">
        <f t="shared" si="862"/>
        <v>0</v>
      </c>
      <c r="PQ94" s="1460">
        <f t="shared" si="862"/>
        <v>0</v>
      </c>
      <c r="PR94" s="1460">
        <f t="shared" si="862"/>
        <v>0</v>
      </c>
      <c r="PS94" s="1460">
        <f t="shared" si="862"/>
        <v>0</v>
      </c>
      <c r="PT94" s="1460">
        <f t="shared" si="862"/>
        <v>0</v>
      </c>
      <c r="PU94" s="1460">
        <f t="shared" si="862"/>
        <v>0</v>
      </c>
      <c r="PV94" s="1460">
        <f t="shared" si="863"/>
        <v>0</v>
      </c>
      <c r="PW94" s="1460">
        <f t="shared" si="863"/>
        <v>0</v>
      </c>
      <c r="PX94" s="1460">
        <f t="shared" si="863"/>
        <v>0</v>
      </c>
      <c r="PY94" s="1460">
        <f t="shared" si="863"/>
        <v>0</v>
      </c>
      <c r="PZ94" s="1460">
        <f t="shared" si="863"/>
        <v>0</v>
      </c>
      <c r="QA94" s="1460">
        <f t="shared" si="863"/>
        <v>0</v>
      </c>
      <c r="QB94" s="1460">
        <f t="shared" si="863"/>
        <v>0</v>
      </c>
      <c r="QC94" s="1460">
        <f t="shared" si="863"/>
        <v>0</v>
      </c>
      <c r="QD94" s="1460">
        <f t="shared" si="863"/>
        <v>0</v>
      </c>
      <c r="QE94" s="1460">
        <f t="shared" si="863"/>
        <v>0</v>
      </c>
      <c r="QF94" s="1460">
        <f t="shared" si="863"/>
        <v>0</v>
      </c>
      <c r="QG94" s="1460">
        <f t="shared" si="863"/>
        <v>0</v>
      </c>
      <c r="QH94" s="1460">
        <f t="shared" si="863"/>
        <v>0</v>
      </c>
      <c r="QI94" s="1460">
        <f t="shared" si="863"/>
        <v>0</v>
      </c>
      <c r="QJ94" s="1460">
        <f t="shared" si="863"/>
        <v>0</v>
      </c>
      <c r="QK94" s="1460">
        <f t="shared" si="863"/>
        <v>0</v>
      </c>
      <c r="QL94" s="1460">
        <f t="shared" si="856"/>
        <v>0</v>
      </c>
      <c r="QM94" s="1460">
        <f t="shared" si="856"/>
        <v>0</v>
      </c>
      <c r="QN94" s="1460">
        <f t="shared" si="856"/>
        <v>0</v>
      </c>
      <c r="QO94" s="1460">
        <f t="shared" si="856"/>
        <v>0</v>
      </c>
      <c r="QP94" s="1460">
        <f t="shared" si="856"/>
        <v>0</v>
      </c>
      <c r="QQ94" s="1460">
        <f t="shared" si="856"/>
        <v>0</v>
      </c>
    </row>
    <row r="95" spans="1:459" s="1466" customFormat="1" ht="22.5" customHeight="1">
      <c r="A95" s="1468"/>
      <c r="B95" s="1469"/>
      <c r="C95" s="1469"/>
      <c r="D95" s="1470"/>
      <c r="E95" s="1471"/>
      <c r="F95" s="1472"/>
      <c r="G95" s="1472"/>
      <c r="H95" s="1473">
        <f t="shared" si="875"/>
        <v>0</v>
      </c>
      <c r="I95" s="1474">
        <v>0</v>
      </c>
      <c r="J95" s="1475">
        <f t="shared" si="437"/>
        <v>0</v>
      </c>
      <c r="K95" s="1476">
        <v>0</v>
      </c>
      <c r="L95" s="1477">
        <f t="shared" si="876"/>
        <v>0</v>
      </c>
      <c r="M95" s="1477">
        <f t="shared" si="877"/>
        <v>0</v>
      </c>
      <c r="N95" s="1478"/>
      <c r="O95" s="1479">
        <v>0</v>
      </c>
      <c r="P95" s="1480">
        <v>0</v>
      </c>
      <c r="Q95" s="1828">
        <v>0</v>
      </c>
      <c r="R95" s="1831">
        <f t="shared" si="878"/>
        <v>0</v>
      </c>
      <c r="S95" s="1481">
        <f>IF(AND(SUM(O95:Q95)=0,N95="NNN"),MIN('Operating History and Pro Forma'!$M$33,'Operating History and Pro Forma'!$T$15)*D95,SUM(O95:Q95)*D95)</f>
        <v>0</v>
      </c>
      <c r="T95" s="1482">
        <f t="shared" si="879"/>
        <v>0</v>
      </c>
      <c r="U95" s="1483">
        <f t="shared" si="880"/>
        <v>0</v>
      </c>
      <c r="V95" s="1480"/>
      <c r="W95" s="1514"/>
      <c r="X95" s="1486" t="str">
        <f t="shared" si="881"/>
        <v/>
      </c>
      <c r="Y95" s="1487">
        <f t="shared" si="882"/>
        <v>0</v>
      </c>
      <c r="Z95" s="1488"/>
      <c r="AA95" s="1488"/>
      <c r="AB95" s="1488"/>
      <c r="AC95" s="1488"/>
      <c r="AD95" s="1489">
        <f t="shared" si="883"/>
        <v>0</v>
      </c>
      <c r="AE95" s="1490" t="str">
        <f t="shared" si="884"/>
        <v/>
      </c>
      <c r="AF95" s="1491">
        <f t="shared" si="885"/>
        <v>0</v>
      </c>
      <c r="AG95" s="1492">
        <f t="shared" si="886"/>
        <v>0</v>
      </c>
      <c r="AH95" s="1493">
        <f t="shared" si="853"/>
        <v>0</v>
      </c>
      <c r="AI95" s="1493">
        <f t="shared" si="853"/>
        <v>0</v>
      </c>
      <c r="AJ95" s="1494">
        <f t="shared" si="853"/>
        <v>0</v>
      </c>
      <c r="AK95" s="1494">
        <f t="shared" si="853"/>
        <v>0</v>
      </c>
      <c r="AL95" s="1495">
        <f t="shared" si="853"/>
        <v>0</v>
      </c>
      <c r="AM95" s="1496">
        <f t="shared" si="853"/>
        <v>0</v>
      </c>
      <c r="AN95" s="1497">
        <f t="shared" si="399"/>
        <v>0</v>
      </c>
      <c r="AO95" s="1498">
        <f t="shared" si="860"/>
        <v>0</v>
      </c>
      <c r="AP95" s="1499">
        <f t="shared" si="887"/>
        <v>0</v>
      </c>
      <c r="AQ95" s="1500">
        <f t="shared" si="888"/>
        <v>0</v>
      </c>
      <c r="AR95" s="1501">
        <f t="shared" si="889"/>
        <v>0</v>
      </c>
      <c r="AS95" s="1498">
        <f t="shared" si="857"/>
        <v>0</v>
      </c>
      <c r="AT95" s="1501">
        <f t="shared" si="890"/>
        <v>0</v>
      </c>
      <c r="AU95" s="1498">
        <f t="shared" si="891"/>
        <v>1</v>
      </c>
      <c r="AV95" s="1498">
        <f t="shared" si="892"/>
        <v>2</v>
      </c>
      <c r="AW95" s="1499">
        <f t="shared" si="893"/>
        <v>0</v>
      </c>
      <c r="AX95" s="1502">
        <f t="shared" si="894"/>
        <v>0</v>
      </c>
      <c r="AY95" s="1503">
        <f t="shared" si="895"/>
        <v>0</v>
      </c>
      <c r="AZ95" s="1498">
        <f t="shared" si="896"/>
        <v>2</v>
      </c>
      <c r="BA95" s="1498">
        <f t="shared" si="897"/>
        <v>3</v>
      </c>
      <c r="BB95" s="1499">
        <f t="shared" si="898"/>
        <v>0</v>
      </c>
      <c r="BC95" s="1502">
        <f t="shared" si="899"/>
        <v>0</v>
      </c>
      <c r="BD95" s="1503">
        <f t="shared" si="900"/>
        <v>0</v>
      </c>
      <c r="BE95" s="1498">
        <f t="shared" si="901"/>
        <v>3</v>
      </c>
      <c r="BF95" s="1498">
        <f t="shared" si="902"/>
        <v>4</v>
      </c>
      <c r="BG95" s="1499">
        <f t="shared" si="903"/>
        <v>0</v>
      </c>
      <c r="BH95" s="1502">
        <f t="shared" si="904"/>
        <v>0</v>
      </c>
      <c r="BI95" s="1502">
        <f t="shared" si="905"/>
        <v>0</v>
      </c>
      <c r="BJ95" s="1504">
        <f t="shared" si="906"/>
        <v>1900</v>
      </c>
      <c r="BK95" s="1505" t="str">
        <f t="shared" si="907"/>
        <v/>
      </c>
      <c r="BL95" s="1506"/>
      <c r="BM95" s="1507">
        <f t="shared" si="908"/>
        <v>0</v>
      </c>
      <c r="BN95" s="1508">
        <f t="shared" si="909"/>
        <v>0</v>
      </c>
      <c r="BO95" s="1508">
        <f t="shared" si="909"/>
        <v>0</v>
      </c>
      <c r="BP95" s="1508">
        <f t="shared" si="909"/>
        <v>0</v>
      </c>
      <c r="BQ95" s="1508">
        <f t="shared" si="909"/>
        <v>0</v>
      </c>
      <c r="BR95" s="1508">
        <f t="shared" si="909"/>
        <v>0</v>
      </c>
      <c r="BS95" s="1508">
        <f t="shared" si="909"/>
        <v>0</v>
      </c>
      <c r="BT95" s="1508">
        <f t="shared" si="909"/>
        <v>0</v>
      </c>
      <c r="BU95" s="1508">
        <f t="shared" si="909"/>
        <v>0</v>
      </c>
      <c r="BV95" s="1508">
        <f t="shared" si="909"/>
        <v>0</v>
      </c>
      <c r="BW95" s="1508">
        <f t="shared" si="909"/>
        <v>0</v>
      </c>
      <c r="BX95" s="1508">
        <f t="shared" si="909"/>
        <v>0</v>
      </c>
      <c r="BY95" s="1507">
        <f t="shared" si="909"/>
        <v>0</v>
      </c>
      <c r="BZ95" s="1508">
        <f t="shared" si="909"/>
        <v>0</v>
      </c>
      <c r="CA95" s="1508">
        <f t="shared" si="909"/>
        <v>0</v>
      </c>
      <c r="CB95" s="1508">
        <f t="shared" si="909"/>
        <v>0</v>
      </c>
      <c r="CC95" s="1508">
        <f t="shared" si="909"/>
        <v>0</v>
      </c>
      <c r="CD95" s="1508">
        <f t="shared" si="868"/>
        <v>0</v>
      </c>
      <c r="CE95" s="1508">
        <f t="shared" si="868"/>
        <v>0</v>
      </c>
      <c r="CF95" s="1508">
        <f t="shared" si="868"/>
        <v>0</v>
      </c>
      <c r="CG95" s="1508">
        <f t="shared" si="868"/>
        <v>0</v>
      </c>
      <c r="CH95" s="1508">
        <f t="shared" si="868"/>
        <v>0</v>
      </c>
      <c r="CI95" s="1508">
        <f t="shared" si="868"/>
        <v>0</v>
      </c>
      <c r="CJ95" s="1509">
        <f t="shared" si="868"/>
        <v>0</v>
      </c>
      <c r="CK95" s="1507">
        <f t="shared" si="868"/>
        <v>0</v>
      </c>
      <c r="CL95" s="1508">
        <f t="shared" si="868"/>
        <v>0</v>
      </c>
      <c r="CM95" s="1508">
        <f t="shared" si="868"/>
        <v>0</v>
      </c>
      <c r="CN95" s="1508">
        <f t="shared" si="868"/>
        <v>0</v>
      </c>
      <c r="CO95" s="1508">
        <f t="shared" si="868"/>
        <v>0</v>
      </c>
      <c r="CP95" s="1508">
        <f t="shared" si="868"/>
        <v>0</v>
      </c>
      <c r="CQ95" s="1508">
        <f t="shared" si="868"/>
        <v>0</v>
      </c>
      <c r="CR95" s="1508">
        <f t="shared" si="868"/>
        <v>0</v>
      </c>
      <c r="CS95" s="1508">
        <f t="shared" si="868"/>
        <v>0</v>
      </c>
      <c r="CT95" s="1508">
        <f t="shared" si="869"/>
        <v>0</v>
      </c>
      <c r="CU95" s="1508">
        <f t="shared" si="869"/>
        <v>0</v>
      </c>
      <c r="CV95" s="1509">
        <f t="shared" si="869"/>
        <v>0</v>
      </c>
      <c r="CW95" s="1508">
        <f t="shared" si="869"/>
        <v>0</v>
      </c>
      <c r="CX95" s="1508">
        <f t="shared" si="869"/>
        <v>0</v>
      </c>
      <c r="CY95" s="1508">
        <f t="shared" si="869"/>
        <v>0</v>
      </c>
      <c r="CZ95" s="1508">
        <f t="shared" si="869"/>
        <v>0</v>
      </c>
      <c r="DA95" s="1508">
        <f t="shared" si="869"/>
        <v>0</v>
      </c>
      <c r="DB95" s="1508">
        <f t="shared" si="869"/>
        <v>0</v>
      </c>
      <c r="DC95" s="1508">
        <f t="shared" si="869"/>
        <v>0</v>
      </c>
      <c r="DD95" s="1508">
        <f t="shared" si="869"/>
        <v>0</v>
      </c>
      <c r="DE95" s="1508">
        <f t="shared" si="869"/>
        <v>0</v>
      </c>
      <c r="DF95" s="1508">
        <f t="shared" si="869"/>
        <v>0</v>
      </c>
      <c r="DG95" s="1508">
        <f t="shared" si="869"/>
        <v>0</v>
      </c>
      <c r="DH95" s="1509">
        <f t="shared" si="869"/>
        <v>0</v>
      </c>
      <c r="DI95" s="1508">
        <f t="shared" si="869"/>
        <v>0</v>
      </c>
      <c r="DJ95" s="1508">
        <f t="shared" si="870"/>
        <v>0</v>
      </c>
      <c r="DK95" s="1508">
        <f t="shared" si="870"/>
        <v>0</v>
      </c>
      <c r="DL95" s="1508">
        <f t="shared" si="870"/>
        <v>0</v>
      </c>
      <c r="DM95" s="1508">
        <f t="shared" si="870"/>
        <v>0</v>
      </c>
      <c r="DN95" s="1508">
        <f t="shared" si="870"/>
        <v>0</v>
      </c>
      <c r="DO95" s="1508">
        <f t="shared" si="870"/>
        <v>0</v>
      </c>
      <c r="DP95" s="1508">
        <f t="shared" si="870"/>
        <v>0</v>
      </c>
      <c r="DQ95" s="1508">
        <f t="shared" si="870"/>
        <v>0</v>
      </c>
      <c r="DR95" s="1508">
        <f t="shared" si="870"/>
        <v>0</v>
      </c>
      <c r="DS95" s="1508">
        <f t="shared" si="870"/>
        <v>0</v>
      </c>
      <c r="DT95" s="1509">
        <f t="shared" si="870"/>
        <v>0</v>
      </c>
      <c r="DU95" s="1507">
        <f t="shared" si="870"/>
        <v>0</v>
      </c>
      <c r="DV95" s="1508">
        <f t="shared" si="870"/>
        <v>0</v>
      </c>
      <c r="DW95" s="1508">
        <f t="shared" si="870"/>
        <v>0</v>
      </c>
      <c r="DX95" s="1508">
        <f t="shared" si="870"/>
        <v>0</v>
      </c>
      <c r="DY95" s="1508">
        <f t="shared" si="870"/>
        <v>0</v>
      </c>
      <c r="DZ95" s="1508">
        <f t="shared" si="871"/>
        <v>0</v>
      </c>
      <c r="EA95" s="1508">
        <f t="shared" si="871"/>
        <v>0</v>
      </c>
      <c r="EB95" s="1508">
        <f t="shared" si="871"/>
        <v>0</v>
      </c>
      <c r="EC95" s="1508">
        <f t="shared" si="871"/>
        <v>0</v>
      </c>
      <c r="ED95" s="1508">
        <f t="shared" si="871"/>
        <v>0</v>
      </c>
      <c r="EE95" s="1508">
        <f t="shared" si="871"/>
        <v>0</v>
      </c>
      <c r="EF95" s="1508">
        <f t="shared" si="871"/>
        <v>0</v>
      </c>
      <c r="EG95" s="1507">
        <f t="shared" si="871"/>
        <v>0</v>
      </c>
      <c r="EH95" s="1508">
        <f t="shared" si="871"/>
        <v>0</v>
      </c>
      <c r="EI95" s="1508">
        <f t="shared" si="871"/>
        <v>0</v>
      </c>
      <c r="EJ95" s="1508">
        <f t="shared" si="871"/>
        <v>0</v>
      </c>
      <c r="EK95" s="1508">
        <f t="shared" si="871"/>
        <v>0</v>
      </c>
      <c r="EL95" s="1508">
        <f t="shared" si="871"/>
        <v>0</v>
      </c>
      <c r="EM95" s="1508">
        <f t="shared" si="871"/>
        <v>0</v>
      </c>
      <c r="EN95" s="1508">
        <f t="shared" si="871"/>
        <v>0</v>
      </c>
      <c r="EO95" s="1508">
        <f t="shared" si="871"/>
        <v>0</v>
      </c>
      <c r="EP95" s="1508">
        <f t="shared" si="872"/>
        <v>0</v>
      </c>
      <c r="EQ95" s="1508">
        <f t="shared" si="872"/>
        <v>0</v>
      </c>
      <c r="ER95" s="1509">
        <f t="shared" si="872"/>
        <v>0</v>
      </c>
      <c r="ES95" s="1507">
        <f t="shared" si="872"/>
        <v>0</v>
      </c>
      <c r="ET95" s="1508">
        <f t="shared" si="872"/>
        <v>0</v>
      </c>
      <c r="EU95" s="1508">
        <f t="shared" si="872"/>
        <v>0</v>
      </c>
      <c r="EV95" s="1508">
        <f t="shared" si="872"/>
        <v>0</v>
      </c>
      <c r="EW95" s="1508">
        <f t="shared" si="872"/>
        <v>0</v>
      </c>
      <c r="EX95" s="1508">
        <f t="shared" si="872"/>
        <v>0</v>
      </c>
      <c r="EY95" s="1508">
        <f t="shared" si="872"/>
        <v>0</v>
      </c>
      <c r="EZ95" s="1508">
        <f t="shared" si="872"/>
        <v>0</v>
      </c>
      <c r="FA95" s="1508">
        <f t="shared" si="872"/>
        <v>0</v>
      </c>
      <c r="FB95" s="1508">
        <f t="shared" si="872"/>
        <v>0</v>
      </c>
      <c r="FC95" s="1508">
        <f t="shared" si="872"/>
        <v>0</v>
      </c>
      <c r="FD95" s="1509">
        <f t="shared" si="872"/>
        <v>0</v>
      </c>
      <c r="FE95" s="1508">
        <f t="shared" si="872"/>
        <v>0</v>
      </c>
      <c r="FF95" s="1508">
        <f t="shared" si="821"/>
        <v>0</v>
      </c>
      <c r="FG95" s="1508">
        <f t="shared" si="873"/>
        <v>0</v>
      </c>
      <c r="FH95" s="1508">
        <f t="shared" si="873"/>
        <v>0</v>
      </c>
      <c r="FI95" s="1508">
        <f t="shared" si="873"/>
        <v>0</v>
      </c>
      <c r="FJ95" s="1508">
        <f t="shared" si="873"/>
        <v>0</v>
      </c>
      <c r="FK95" s="1508">
        <f t="shared" si="873"/>
        <v>0</v>
      </c>
      <c r="FL95" s="1508">
        <f t="shared" si="873"/>
        <v>0</v>
      </c>
      <c r="FM95" s="1508">
        <f t="shared" si="873"/>
        <v>0</v>
      </c>
      <c r="FN95" s="1508">
        <f t="shared" si="873"/>
        <v>0</v>
      </c>
      <c r="FO95" s="1508">
        <f t="shared" si="873"/>
        <v>0</v>
      </c>
      <c r="FP95" s="1509">
        <f t="shared" si="873"/>
        <v>0</v>
      </c>
      <c r="FQ95" s="1508">
        <f t="shared" si="873"/>
        <v>0</v>
      </c>
      <c r="FR95" s="1508">
        <f t="shared" si="873"/>
        <v>0</v>
      </c>
      <c r="FS95" s="1508">
        <f t="shared" si="873"/>
        <v>0</v>
      </c>
      <c r="FT95" s="1508">
        <f t="shared" si="873"/>
        <v>0</v>
      </c>
      <c r="FU95" s="1508">
        <f t="shared" si="873"/>
        <v>0</v>
      </c>
      <c r="FV95" s="1508">
        <f t="shared" si="873"/>
        <v>0</v>
      </c>
      <c r="FW95" s="1508">
        <f t="shared" si="855"/>
        <v>0</v>
      </c>
      <c r="FX95" s="1508">
        <f t="shared" si="855"/>
        <v>0</v>
      </c>
      <c r="FY95" s="1508">
        <f t="shared" si="855"/>
        <v>0</v>
      </c>
      <c r="FZ95" s="1508">
        <f t="shared" si="855"/>
        <v>0</v>
      </c>
      <c r="GA95" s="1508">
        <f t="shared" si="855"/>
        <v>0</v>
      </c>
      <c r="GB95" s="1509">
        <f t="shared" si="855"/>
        <v>0</v>
      </c>
      <c r="GC95" s="1506"/>
      <c r="GD95" s="1458">
        <f t="shared" si="910"/>
        <v>1</v>
      </c>
      <c r="GE95" s="1510">
        <f t="shared" si="874"/>
        <v>0</v>
      </c>
      <c r="GF95" s="1511">
        <f t="shared" si="874"/>
        <v>0</v>
      </c>
      <c r="GG95" s="1511">
        <f t="shared" si="874"/>
        <v>0</v>
      </c>
      <c r="GH95" s="1511">
        <f t="shared" si="874"/>
        <v>0</v>
      </c>
      <c r="GI95" s="1511">
        <f t="shared" si="874"/>
        <v>0</v>
      </c>
      <c r="GJ95" s="1511">
        <f t="shared" si="874"/>
        <v>0</v>
      </c>
      <c r="GK95" s="1511">
        <f t="shared" si="874"/>
        <v>0</v>
      </c>
      <c r="GL95" s="1511">
        <f t="shared" si="874"/>
        <v>0</v>
      </c>
      <c r="GM95" s="1511">
        <f t="shared" si="874"/>
        <v>0</v>
      </c>
      <c r="GN95" s="1512">
        <f t="shared" si="874"/>
        <v>0</v>
      </c>
      <c r="GO95" s="1513">
        <f t="shared" si="911"/>
        <v>0</v>
      </c>
      <c r="GP95" s="1506"/>
      <c r="GQ95" s="1510">
        <f t="shared" si="838"/>
        <v>0</v>
      </c>
      <c r="GR95" s="1511">
        <f t="shared" si="864"/>
        <v>0</v>
      </c>
      <c r="GS95" s="1511">
        <f t="shared" si="864"/>
        <v>0</v>
      </c>
      <c r="GT95" s="1511">
        <f t="shared" si="864"/>
        <v>0</v>
      </c>
      <c r="GU95" s="1511">
        <f t="shared" si="864"/>
        <v>0</v>
      </c>
      <c r="GV95" s="1511">
        <f t="shared" si="864"/>
        <v>0</v>
      </c>
      <c r="GW95" s="1511">
        <f t="shared" si="864"/>
        <v>0</v>
      </c>
      <c r="GX95" s="1511">
        <f t="shared" si="864"/>
        <v>0</v>
      </c>
      <c r="GY95" s="1511">
        <f t="shared" si="864"/>
        <v>0</v>
      </c>
      <c r="GZ95" s="1512">
        <f t="shared" si="864"/>
        <v>0</v>
      </c>
      <c r="HA95" s="1513">
        <f t="shared" si="912"/>
        <v>0</v>
      </c>
      <c r="HB95" s="1506">
        <f t="shared" si="913"/>
        <v>1</v>
      </c>
      <c r="HC95" s="1506"/>
      <c r="HD95" s="1508">
        <f t="shared" si="914"/>
        <v>0</v>
      </c>
      <c r="HE95" s="1460">
        <f t="shared" si="915"/>
        <v>0</v>
      </c>
      <c r="HF95" s="1460">
        <f t="shared" si="916"/>
        <v>0</v>
      </c>
      <c r="HG95" s="1460">
        <f t="shared" si="917"/>
        <v>0</v>
      </c>
      <c r="HH95" s="1460">
        <f t="shared" si="918"/>
        <v>0</v>
      </c>
      <c r="HI95" s="1460">
        <f t="shared" si="919"/>
        <v>0</v>
      </c>
      <c r="HJ95" s="1460">
        <f t="shared" si="920"/>
        <v>0</v>
      </c>
      <c r="HK95" s="1460">
        <f t="shared" si="921"/>
        <v>0</v>
      </c>
      <c r="HL95" s="1460">
        <f t="shared" si="922"/>
        <v>0</v>
      </c>
      <c r="HM95" s="1460">
        <f t="shared" si="923"/>
        <v>0</v>
      </c>
      <c r="HN95" s="1460">
        <f t="shared" si="924"/>
        <v>0</v>
      </c>
      <c r="HO95" s="1460">
        <f t="shared" si="925"/>
        <v>0</v>
      </c>
      <c r="HP95" s="1460">
        <f t="shared" si="926"/>
        <v>0</v>
      </c>
      <c r="HQ95" s="1460">
        <f t="shared" si="927"/>
        <v>0</v>
      </c>
      <c r="HR95" s="1460">
        <f t="shared" si="928"/>
        <v>0</v>
      </c>
      <c r="HS95" s="1460">
        <f t="shared" si="929"/>
        <v>0</v>
      </c>
      <c r="HT95" s="1460">
        <f t="shared" si="930"/>
        <v>0</v>
      </c>
      <c r="HU95" s="1460">
        <f t="shared" si="931"/>
        <v>0</v>
      </c>
      <c r="HV95" s="1460">
        <f t="shared" si="932"/>
        <v>0</v>
      </c>
      <c r="HW95" s="1460">
        <f t="shared" si="933"/>
        <v>0</v>
      </c>
      <c r="HX95" s="1460">
        <f t="shared" si="934"/>
        <v>0</v>
      </c>
      <c r="HY95" s="1460">
        <f t="shared" si="935"/>
        <v>0</v>
      </c>
      <c r="HZ95" s="1460">
        <f t="shared" si="936"/>
        <v>0</v>
      </c>
      <c r="IA95" s="1460">
        <f t="shared" si="937"/>
        <v>0</v>
      </c>
      <c r="IB95" s="1460">
        <f t="shared" si="938"/>
        <v>0</v>
      </c>
      <c r="IC95" s="1460">
        <f t="shared" si="939"/>
        <v>0</v>
      </c>
      <c r="ID95" s="1460">
        <f t="shared" si="940"/>
        <v>0</v>
      </c>
      <c r="IE95" s="1460">
        <f t="shared" si="941"/>
        <v>0</v>
      </c>
      <c r="IF95" s="1460">
        <f t="shared" si="942"/>
        <v>0</v>
      </c>
      <c r="IG95" s="1460">
        <f t="shared" si="943"/>
        <v>0</v>
      </c>
      <c r="IH95" s="1460">
        <f t="shared" si="944"/>
        <v>0</v>
      </c>
      <c r="II95" s="1460">
        <f t="shared" si="945"/>
        <v>0</v>
      </c>
      <c r="IJ95" s="1460">
        <f t="shared" si="946"/>
        <v>0</v>
      </c>
      <c r="IK95" s="1460">
        <f t="shared" si="947"/>
        <v>0</v>
      </c>
      <c r="IL95" s="1460">
        <f t="shared" si="948"/>
        <v>0</v>
      </c>
      <c r="IM95" s="1460">
        <f t="shared" si="949"/>
        <v>0</v>
      </c>
      <c r="IN95" s="1460">
        <f t="shared" si="950"/>
        <v>0</v>
      </c>
      <c r="IO95" s="1460">
        <f t="shared" si="951"/>
        <v>0</v>
      </c>
      <c r="IP95" s="1460">
        <f t="shared" si="952"/>
        <v>0</v>
      </c>
      <c r="IQ95" s="1460">
        <f t="shared" si="953"/>
        <v>0</v>
      </c>
      <c r="IR95" s="1460">
        <f t="shared" si="954"/>
        <v>0</v>
      </c>
      <c r="IS95" s="1460">
        <f t="shared" si="955"/>
        <v>0</v>
      </c>
      <c r="IT95" s="1460">
        <f t="shared" si="956"/>
        <v>0</v>
      </c>
      <c r="IU95" s="1460">
        <f t="shared" si="957"/>
        <v>0</v>
      </c>
      <c r="IV95" s="1460">
        <f t="shared" si="958"/>
        <v>0</v>
      </c>
      <c r="IW95" s="1460">
        <f t="shared" si="959"/>
        <v>0</v>
      </c>
      <c r="IX95" s="1460">
        <f t="shared" si="960"/>
        <v>0</v>
      </c>
      <c r="IY95" s="1460">
        <f t="shared" si="961"/>
        <v>0</v>
      </c>
      <c r="IZ95" s="1460">
        <f t="shared" si="962"/>
        <v>0</v>
      </c>
      <c r="JA95" s="1460">
        <f t="shared" si="963"/>
        <v>0</v>
      </c>
      <c r="JB95" s="1460">
        <f t="shared" si="964"/>
        <v>0</v>
      </c>
      <c r="JC95" s="1460">
        <f t="shared" si="965"/>
        <v>0</v>
      </c>
      <c r="JD95" s="1460">
        <f t="shared" si="966"/>
        <v>0</v>
      </c>
      <c r="JE95" s="1460">
        <f t="shared" si="967"/>
        <v>0</v>
      </c>
      <c r="JF95" s="1460">
        <f t="shared" si="968"/>
        <v>0</v>
      </c>
      <c r="JG95" s="1460">
        <f t="shared" si="969"/>
        <v>0</v>
      </c>
      <c r="JH95" s="1460">
        <f t="shared" si="970"/>
        <v>0</v>
      </c>
      <c r="JI95" s="1460">
        <f t="shared" si="971"/>
        <v>0</v>
      </c>
      <c r="JJ95" s="1460">
        <f t="shared" si="972"/>
        <v>0</v>
      </c>
      <c r="JK95" s="1460">
        <f t="shared" si="973"/>
        <v>0</v>
      </c>
      <c r="JL95" s="1460">
        <f t="shared" si="974"/>
        <v>0</v>
      </c>
      <c r="JM95" s="1460">
        <f t="shared" si="975"/>
        <v>0</v>
      </c>
      <c r="JN95" s="1460">
        <f t="shared" si="976"/>
        <v>0</v>
      </c>
      <c r="JO95" s="1460">
        <f t="shared" si="977"/>
        <v>0</v>
      </c>
      <c r="JP95" s="1460">
        <f t="shared" si="978"/>
        <v>0</v>
      </c>
      <c r="JQ95" s="1460">
        <f t="shared" si="979"/>
        <v>0</v>
      </c>
      <c r="JR95" s="1460">
        <f t="shared" si="980"/>
        <v>0</v>
      </c>
      <c r="JS95" s="1460">
        <f t="shared" si="981"/>
        <v>0</v>
      </c>
      <c r="JT95" s="1460">
        <f t="shared" si="982"/>
        <v>0</v>
      </c>
      <c r="JU95" s="1460">
        <f t="shared" si="983"/>
        <v>0</v>
      </c>
      <c r="JV95" s="1460">
        <f t="shared" si="984"/>
        <v>0</v>
      </c>
      <c r="JW95" s="1460">
        <f t="shared" si="985"/>
        <v>0</v>
      </c>
      <c r="JX95" s="1460">
        <f t="shared" si="986"/>
        <v>0</v>
      </c>
      <c r="JY95" s="1460">
        <f t="shared" si="987"/>
        <v>0</v>
      </c>
      <c r="JZ95" s="1460">
        <f t="shared" si="988"/>
        <v>0</v>
      </c>
      <c r="KA95" s="1460">
        <f t="shared" si="989"/>
        <v>0</v>
      </c>
      <c r="KB95" s="1460">
        <f t="shared" si="990"/>
        <v>0</v>
      </c>
      <c r="KC95" s="1460">
        <f t="shared" si="991"/>
        <v>0</v>
      </c>
      <c r="KD95" s="1460">
        <f t="shared" si="992"/>
        <v>0</v>
      </c>
      <c r="KE95" s="1460">
        <f t="shared" si="993"/>
        <v>0</v>
      </c>
      <c r="KF95" s="1460">
        <f t="shared" si="994"/>
        <v>0</v>
      </c>
      <c r="KG95" s="1460">
        <f t="shared" si="995"/>
        <v>0</v>
      </c>
      <c r="KH95" s="1460">
        <f t="shared" si="996"/>
        <v>0</v>
      </c>
      <c r="KI95" s="1460">
        <f t="shared" si="997"/>
        <v>0</v>
      </c>
      <c r="KJ95" s="1460">
        <f t="shared" si="998"/>
        <v>0</v>
      </c>
      <c r="KK95" s="1460">
        <f t="shared" si="999"/>
        <v>0</v>
      </c>
      <c r="KL95" s="1460">
        <f t="shared" si="1000"/>
        <v>0</v>
      </c>
      <c r="KM95" s="1460">
        <f t="shared" si="1001"/>
        <v>0</v>
      </c>
      <c r="KN95" s="1460">
        <f t="shared" si="1002"/>
        <v>0</v>
      </c>
      <c r="KO95" s="1460">
        <f t="shared" si="1003"/>
        <v>0</v>
      </c>
      <c r="KP95" s="1460">
        <f t="shared" si="1004"/>
        <v>0</v>
      </c>
      <c r="KQ95" s="1460">
        <f t="shared" si="1005"/>
        <v>0</v>
      </c>
      <c r="KR95" s="1460">
        <f t="shared" si="1006"/>
        <v>0</v>
      </c>
      <c r="KS95" s="1460">
        <f t="shared" si="1007"/>
        <v>0</v>
      </c>
      <c r="KT95" s="1460">
        <f t="shared" si="1008"/>
        <v>0</v>
      </c>
      <c r="KU95" s="1460">
        <f t="shared" si="1009"/>
        <v>0</v>
      </c>
      <c r="KV95" s="1460">
        <f t="shared" si="1010"/>
        <v>0</v>
      </c>
      <c r="KW95" s="1460">
        <f t="shared" si="1011"/>
        <v>0</v>
      </c>
      <c r="KX95" s="1460">
        <f t="shared" si="1012"/>
        <v>0</v>
      </c>
      <c r="KY95" s="1460">
        <f t="shared" si="1013"/>
        <v>0</v>
      </c>
      <c r="KZ95" s="1460">
        <f t="shared" si="1014"/>
        <v>0</v>
      </c>
      <c r="LA95" s="1460">
        <f t="shared" si="1015"/>
        <v>0</v>
      </c>
      <c r="LB95" s="1460">
        <f t="shared" si="1016"/>
        <v>0</v>
      </c>
      <c r="LC95" s="1460">
        <f t="shared" si="1017"/>
        <v>0</v>
      </c>
      <c r="LD95" s="1460">
        <f t="shared" si="1018"/>
        <v>0</v>
      </c>
      <c r="LE95" s="1460">
        <f t="shared" si="1019"/>
        <v>0</v>
      </c>
      <c r="LF95" s="1460">
        <f t="shared" si="1020"/>
        <v>0</v>
      </c>
      <c r="LG95" s="1460">
        <f t="shared" si="1021"/>
        <v>0</v>
      </c>
      <c r="LH95" s="1460">
        <f t="shared" si="1022"/>
        <v>0</v>
      </c>
      <c r="LI95" s="1460">
        <f t="shared" si="1023"/>
        <v>0</v>
      </c>
      <c r="LJ95" s="1460">
        <f t="shared" si="1024"/>
        <v>0</v>
      </c>
      <c r="LK95" s="1460">
        <f t="shared" si="1025"/>
        <v>0</v>
      </c>
      <c r="LL95" s="1460">
        <f t="shared" si="1026"/>
        <v>0</v>
      </c>
      <c r="LM95" s="1460">
        <f t="shared" si="1027"/>
        <v>0</v>
      </c>
      <c r="LN95" s="1460">
        <f t="shared" si="1028"/>
        <v>0</v>
      </c>
      <c r="LO95" s="1460">
        <f t="shared" si="1029"/>
        <v>0</v>
      </c>
      <c r="LP95" s="1460">
        <f t="shared" si="1030"/>
        <v>0</v>
      </c>
      <c r="LQ95" s="1460">
        <f t="shared" si="1031"/>
        <v>0</v>
      </c>
      <c r="LR95" s="1460">
        <f t="shared" si="1032"/>
        <v>0</v>
      </c>
      <c r="LS95" s="1460">
        <f t="shared" si="1033"/>
        <v>0</v>
      </c>
      <c r="LW95" s="1467">
        <f t="shared" si="1034"/>
        <v>0</v>
      </c>
      <c r="LX95" s="1467">
        <f t="shared" si="1035"/>
        <v>0</v>
      </c>
      <c r="LY95" s="1467">
        <f t="shared" si="1036"/>
        <v>0</v>
      </c>
      <c r="LZ95" s="1467">
        <f t="shared" si="1037"/>
        <v>0</v>
      </c>
      <c r="MA95" s="1506"/>
      <c r="MB95" s="1460">
        <f t="shared" si="1038"/>
        <v>0</v>
      </c>
      <c r="MC95" s="1460">
        <f t="shared" si="1039"/>
        <v>0</v>
      </c>
      <c r="MD95" s="1460">
        <f t="shared" si="1039"/>
        <v>0</v>
      </c>
      <c r="ME95" s="1460">
        <f t="shared" si="1039"/>
        <v>0</v>
      </c>
      <c r="MF95" s="1460">
        <f t="shared" si="1039"/>
        <v>0</v>
      </c>
      <c r="MG95" s="1460">
        <f t="shared" si="1039"/>
        <v>0</v>
      </c>
      <c r="MH95" s="1460">
        <f t="shared" si="1039"/>
        <v>0</v>
      </c>
      <c r="MI95" s="1460">
        <f t="shared" si="1039"/>
        <v>0</v>
      </c>
      <c r="MJ95" s="1460">
        <f t="shared" si="1039"/>
        <v>0</v>
      </c>
      <c r="MK95" s="1460">
        <f t="shared" si="1039"/>
        <v>0</v>
      </c>
      <c r="ML95" s="1460">
        <f t="shared" si="1039"/>
        <v>0</v>
      </c>
      <c r="MM95" s="1460">
        <f t="shared" si="1039"/>
        <v>0</v>
      </c>
      <c r="MN95" s="1460">
        <f t="shared" si="1039"/>
        <v>0</v>
      </c>
      <c r="MO95" s="1460">
        <f t="shared" si="1039"/>
        <v>0</v>
      </c>
      <c r="MP95" s="1460">
        <f t="shared" si="1039"/>
        <v>0</v>
      </c>
      <c r="MQ95" s="1460">
        <f t="shared" si="1039"/>
        <v>0</v>
      </c>
      <c r="MR95" s="1460">
        <f t="shared" si="1039"/>
        <v>0</v>
      </c>
      <c r="MS95" s="1460">
        <f t="shared" si="865"/>
        <v>0</v>
      </c>
      <c r="MT95" s="1460">
        <f t="shared" si="865"/>
        <v>0</v>
      </c>
      <c r="MU95" s="1460">
        <f t="shared" si="865"/>
        <v>0</v>
      </c>
      <c r="MV95" s="1460">
        <f t="shared" si="865"/>
        <v>0</v>
      </c>
      <c r="MW95" s="1460">
        <f t="shared" si="865"/>
        <v>0</v>
      </c>
      <c r="MX95" s="1460">
        <f t="shared" si="865"/>
        <v>0</v>
      </c>
      <c r="MY95" s="1460">
        <f t="shared" si="865"/>
        <v>0</v>
      </c>
      <c r="MZ95" s="1460">
        <f t="shared" si="865"/>
        <v>0</v>
      </c>
      <c r="NA95" s="1460">
        <f t="shared" si="865"/>
        <v>0</v>
      </c>
      <c r="NB95" s="1460">
        <f t="shared" si="865"/>
        <v>0</v>
      </c>
      <c r="NC95" s="1460">
        <f t="shared" si="865"/>
        <v>0</v>
      </c>
      <c r="ND95" s="1460">
        <f t="shared" si="865"/>
        <v>0</v>
      </c>
      <c r="NE95" s="1460">
        <f t="shared" si="865"/>
        <v>0</v>
      </c>
      <c r="NF95" s="1460">
        <f t="shared" si="865"/>
        <v>0</v>
      </c>
      <c r="NG95" s="1460">
        <f t="shared" si="865"/>
        <v>0</v>
      </c>
      <c r="NH95" s="1460">
        <f t="shared" si="865"/>
        <v>0</v>
      </c>
      <c r="NI95" s="1460">
        <f t="shared" si="866"/>
        <v>0</v>
      </c>
      <c r="NJ95" s="1460">
        <f t="shared" si="866"/>
        <v>0</v>
      </c>
      <c r="NK95" s="1460">
        <f t="shared" si="866"/>
        <v>0</v>
      </c>
      <c r="NL95" s="1460">
        <f t="shared" si="866"/>
        <v>0</v>
      </c>
      <c r="NM95" s="1460">
        <f t="shared" si="866"/>
        <v>0</v>
      </c>
      <c r="NN95" s="1460">
        <f t="shared" si="866"/>
        <v>0</v>
      </c>
      <c r="NO95" s="1460">
        <f t="shared" si="866"/>
        <v>0</v>
      </c>
      <c r="NP95" s="1460">
        <f t="shared" si="866"/>
        <v>0</v>
      </c>
      <c r="NQ95" s="1460">
        <f t="shared" si="866"/>
        <v>0</v>
      </c>
      <c r="NR95" s="1460">
        <f t="shared" si="866"/>
        <v>0</v>
      </c>
      <c r="NS95" s="1460">
        <f t="shared" si="866"/>
        <v>0</v>
      </c>
      <c r="NT95" s="1460">
        <f t="shared" si="866"/>
        <v>0</v>
      </c>
      <c r="NU95" s="1460">
        <f t="shared" si="866"/>
        <v>0</v>
      </c>
      <c r="NV95" s="1460">
        <f t="shared" si="866"/>
        <v>0</v>
      </c>
      <c r="NW95" s="1460">
        <f t="shared" si="866"/>
        <v>0</v>
      </c>
      <c r="NX95" s="1460">
        <f t="shared" si="866"/>
        <v>0</v>
      </c>
      <c r="NY95" s="1460">
        <f t="shared" si="867"/>
        <v>0</v>
      </c>
      <c r="NZ95" s="1460">
        <f t="shared" si="867"/>
        <v>0</v>
      </c>
      <c r="OA95" s="1460">
        <f t="shared" si="867"/>
        <v>0</v>
      </c>
      <c r="OB95" s="1460">
        <f t="shared" si="867"/>
        <v>0</v>
      </c>
      <c r="OC95" s="1460">
        <f t="shared" si="867"/>
        <v>0</v>
      </c>
      <c r="OD95" s="1460">
        <f t="shared" si="867"/>
        <v>0</v>
      </c>
      <c r="OE95" s="1460">
        <f t="shared" si="867"/>
        <v>0</v>
      </c>
      <c r="OF95" s="1460">
        <f t="shared" si="867"/>
        <v>0</v>
      </c>
      <c r="OG95" s="1460">
        <f t="shared" si="867"/>
        <v>0</v>
      </c>
      <c r="OH95" s="1460">
        <f t="shared" si="867"/>
        <v>0</v>
      </c>
      <c r="OI95" s="1460">
        <f t="shared" si="867"/>
        <v>0</v>
      </c>
      <c r="OJ95" s="1460">
        <f t="shared" si="867"/>
        <v>0</v>
      </c>
      <c r="OK95" s="1460">
        <f t="shared" si="867"/>
        <v>0</v>
      </c>
      <c r="OL95" s="1460">
        <f t="shared" si="867"/>
        <v>0</v>
      </c>
      <c r="OM95" s="1460">
        <f t="shared" si="867"/>
        <v>0</v>
      </c>
      <c r="ON95" s="1460">
        <f t="shared" si="867"/>
        <v>0</v>
      </c>
      <c r="OO95" s="1460">
        <f t="shared" si="813"/>
        <v>0</v>
      </c>
      <c r="OP95" s="1460">
        <f t="shared" si="861"/>
        <v>0</v>
      </c>
      <c r="OQ95" s="1460">
        <f t="shared" si="861"/>
        <v>0</v>
      </c>
      <c r="OR95" s="1460">
        <f t="shared" si="861"/>
        <v>0</v>
      </c>
      <c r="OS95" s="1460">
        <f t="shared" si="861"/>
        <v>0</v>
      </c>
      <c r="OT95" s="1460">
        <f t="shared" si="861"/>
        <v>0</v>
      </c>
      <c r="OU95" s="1460">
        <f t="shared" si="861"/>
        <v>0</v>
      </c>
      <c r="OV95" s="1460">
        <f t="shared" si="861"/>
        <v>0</v>
      </c>
      <c r="OW95" s="1460">
        <f t="shared" si="861"/>
        <v>0</v>
      </c>
      <c r="OX95" s="1460">
        <f t="shared" si="861"/>
        <v>0</v>
      </c>
      <c r="OY95" s="1460">
        <f t="shared" si="861"/>
        <v>0</v>
      </c>
      <c r="OZ95" s="1460">
        <f t="shared" si="861"/>
        <v>0</v>
      </c>
      <c r="PA95" s="1460">
        <f t="shared" si="861"/>
        <v>0</v>
      </c>
      <c r="PB95" s="1460">
        <f t="shared" si="861"/>
        <v>0</v>
      </c>
      <c r="PC95" s="1460">
        <f t="shared" si="861"/>
        <v>0</v>
      </c>
      <c r="PD95" s="1460">
        <f t="shared" si="861"/>
        <v>0</v>
      </c>
      <c r="PE95" s="1460">
        <f t="shared" si="861"/>
        <v>0</v>
      </c>
      <c r="PF95" s="1460">
        <f t="shared" si="862"/>
        <v>0</v>
      </c>
      <c r="PG95" s="1460">
        <f t="shared" si="862"/>
        <v>0</v>
      </c>
      <c r="PH95" s="1460">
        <f t="shared" si="862"/>
        <v>0</v>
      </c>
      <c r="PI95" s="1460">
        <f t="shared" si="862"/>
        <v>0</v>
      </c>
      <c r="PJ95" s="1460">
        <f t="shared" si="862"/>
        <v>0</v>
      </c>
      <c r="PK95" s="1460">
        <f t="shared" si="862"/>
        <v>0</v>
      </c>
      <c r="PL95" s="1460">
        <f t="shared" si="862"/>
        <v>0</v>
      </c>
      <c r="PM95" s="1460">
        <f t="shared" si="862"/>
        <v>0</v>
      </c>
      <c r="PN95" s="1460">
        <f t="shared" si="862"/>
        <v>0</v>
      </c>
      <c r="PO95" s="1460">
        <f t="shared" si="862"/>
        <v>0</v>
      </c>
      <c r="PP95" s="1460">
        <f t="shared" si="862"/>
        <v>0</v>
      </c>
      <c r="PQ95" s="1460">
        <f t="shared" si="862"/>
        <v>0</v>
      </c>
      <c r="PR95" s="1460">
        <f t="shared" si="862"/>
        <v>0</v>
      </c>
      <c r="PS95" s="1460">
        <f t="shared" si="862"/>
        <v>0</v>
      </c>
      <c r="PT95" s="1460">
        <f t="shared" si="862"/>
        <v>0</v>
      </c>
      <c r="PU95" s="1460">
        <f t="shared" si="862"/>
        <v>0</v>
      </c>
      <c r="PV95" s="1460">
        <f t="shared" si="863"/>
        <v>0</v>
      </c>
      <c r="PW95" s="1460">
        <f t="shared" si="863"/>
        <v>0</v>
      </c>
      <c r="PX95" s="1460">
        <f t="shared" si="863"/>
        <v>0</v>
      </c>
      <c r="PY95" s="1460">
        <f t="shared" si="863"/>
        <v>0</v>
      </c>
      <c r="PZ95" s="1460">
        <f t="shared" si="863"/>
        <v>0</v>
      </c>
      <c r="QA95" s="1460">
        <f t="shared" si="863"/>
        <v>0</v>
      </c>
      <c r="QB95" s="1460">
        <f t="shared" si="863"/>
        <v>0</v>
      </c>
      <c r="QC95" s="1460">
        <f t="shared" si="863"/>
        <v>0</v>
      </c>
      <c r="QD95" s="1460">
        <f t="shared" si="863"/>
        <v>0</v>
      </c>
      <c r="QE95" s="1460">
        <f t="shared" si="863"/>
        <v>0</v>
      </c>
      <c r="QF95" s="1460">
        <f t="shared" si="863"/>
        <v>0</v>
      </c>
      <c r="QG95" s="1460">
        <f t="shared" si="863"/>
        <v>0</v>
      </c>
      <c r="QH95" s="1460">
        <f t="shared" si="863"/>
        <v>0</v>
      </c>
      <c r="QI95" s="1460">
        <f t="shared" si="863"/>
        <v>0</v>
      </c>
      <c r="QJ95" s="1460">
        <f t="shared" si="863"/>
        <v>0</v>
      </c>
      <c r="QK95" s="1460">
        <f t="shared" si="863"/>
        <v>0</v>
      </c>
      <c r="QL95" s="1460">
        <f t="shared" si="856"/>
        <v>0</v>
      </c>
      <c r="QM95" s="1460">
        <f t="shared" si="856"/>
        <v>0</v>
      </c>
      <c r="QN95" s="1460">
        <f t="shared" si="856"/>
        <v>0</v>
      </c>
      <c r="QO95" s="1460">
        <f t="shared" si="856"/>
        <v>0</v>
      </c>
      <c r="QP95" s="1460">
        <f t="shared" si="856"/>
        <v>0</v>
      </c>
      <c r="QQ95" s="1460">
        <f t="shared" si="856"/>
        <v>0</v>
      </c>
    </row>
    <row r="96" spans="1:459" s="1466" customFormat="1" ht="22.5" customHeight="1">
      <c r="A96" s="1468"/>
      <c r="B96" s="1469"/>
      <c r="C96" s="1469"/>
      <c r="D96" s="1470"/>
      <c r="E96" s="1471"/>
      <c r="F96" s="1472"/>
      <c r="G96" s="1472"/>
      <c r="H96" s="1473">
        <f t="shared" si="875"/>
        <v>0</v>
      </c>
      <c r="I96" s="1474">
        <v>0</v>
      </c>
      <c r="J96" s="1475">
        <f t="shared" si="437"/>
        <v>0</v>
      </c>
      <c r="K96" s="1476">
        <v>0</v>
      </c>
      <c r="L96" s="1477">
        <f t="shared" si="876"/>
        <v>0</v>
      </c>
      <c r="M96" s="1477">
        <f t="shared" si="877"/>
        <v>0</v>
      </c>
      <c r="N96" s="1478"/>
      <c r="O96" s="1479">
        <v>0</v>
      </c>
      <c r="P96" s="1480">
        <v>0</v>
      </c>
      <c r="Q96" s="1828">
        <v>0</v>
      </c>
      <c r="R96" s="1831">
        <f t="shared" si="878"/>
        <v>0</v>
      </c>
      <c r="S96" s="1481">
        <f>IF(AND(SUM(O96:Q96)=0,N96="NNN"),MIN('Operating History and Pro Forma'!$M$33,'Operating History and Pro Forma'!$T$15)*D96,SUM(O96:Q96)*D96)</f>
        <v>0</v>
      </c>
      <c r="T96" s="1482">
        <f t="shared" si="879"/>
        <v>0</v>
      </c>
      <c r="U96" s="1483">
        <f t="shared" si="880"/>
        <v>0</v>
      </c>
      <c r="V96" s="1480"/>
      <c r="W96" s="1514"/>
      <c r="X96" s="1486" t="str">
        <f t="shared" si="881"/>
        <v/>
      </c>
      <c r="Y96" s="1487">
        <f t="shared" si="882"/>
        <v>0</v>
      </c>
      <c r="Z96" s="1488"/>
      <c r="AA96" s="1488"/>
      <c r="AB96" s="1488"/>
      <c r="AC96" s="1488"/>
      <c r="AD96" s="1489">
        <f t="shared" si="883"/>
        <v>0</v>
      </c>
      <c r="AE96" s="1490" t="str">
        <f t="shared" si="884"/>
        <v/>
      </c>
      <c r="AF96" s="1491">
        <f t="shared" si="885"/>
        <v>0</v>
      </c>
      <c r="AG96" s="1492">
        <f t="shared" si="886"/>
        <v>0</v>
      </c>
      <c r="AH96" s="1493">
        <f t="shared" si="853"/>
        <v>0</v>
      </c>
      <c r="AI96" s="1493">
        <f t="shared" si="853"/>
        <v>0</v>
      </c>
      <c r="AJ96" s="1494">
        <f t="shared" si="853"/>
        <v>0</v>
      </c>
      <c r="AK96" s="1494">
        <f t="shared" si="853"/>
        <v>0</v>
      </c>
      <c r="AL96" s="1495">
        <f t="shared" si="853"/>
        <v>0</v>
      </c>
      <c r="AM96" s="1496">
        <f t="shared" si="853"/>
        <v>0</v>
      </c>
      <c r="AN96" s="1497">
        <f t="shared" si="399"/>
        <v>0</v>
      </c>
      <c r="AO96" s="1498">
        <f t="shared" si="860"/>
        <v>0</v>
      </c>
      <c r="AP96" s="1499">
        <f t="shared" si="887"/>
        <v>0</v>
      </c>
      <c r="AQ96" s="1500">
        <f t="shared" si="888"/>
        <v>0</v>
      </c>
      <c r="AR96" s="1501">
        <f t="shared" si="889"/>
        <v>0</v>
      </c>
      <c r="AS96" s="1498">
        <f t="shared" si="857"/>
        <v>0</v>
      </c>
      <c r="AT96" s="1501">
        <f t="shared" si="890"/>
        <v>0</v>
      </c>
      <c r="AU96" s="1498">
        <f t="shared" si="891"/>
        <v>1</v>
      </c>
      <c r="AV96" s="1498">
        <f t="shared" si="892"/>
        <v>2</v>
      </c>
      <c r="AW96" s="1499">
        <f t="shared" si="893"/>
        <v>0</v>
      </c>
      <c r="AX96" s="1502">
        <f t="shared" si="894"/>
        <v>0</v>
      </c>
      <c r="AY96" s="1503">
        <f t="shared" si="895"/>
        <v>0</v>
      </c>
      <c r="AZ96" s="1498">
        <f t="shared" si="896"/>
        <v>2</v>
      </c>
      <c r="BA96" s="1498">
        <f t="shared" si="897"/>
        <v>3</v>
      </c>
      <c r="BB96" s="1499">
        <f t="shared" si="898"/>
        <v>0</v>
      </c>
      <c r="BC96" s="1502">
        <f t="shared" si="899"/>
        <v>0</v>
      </c>
      <c r="BD96" s="1503">
        <f t="shared" si="900"/>
        <v>0</v>
      </c>
      <c r="BE96" s="1498">
        <f t="shared" si="901"/>
        <v>3</v>
      </c>
      <c r="BF96" s="1498">
        <f t="shared" si="902"/>
        <v>4</v>
      </c>
      <c r="BG96" s="1499">
        <f t="shared" si="903"/>
        <v>0</v>
      </c>
      <c r="BH96" s="1502">
        <f t="shared" si="904"/>
        <v>0</v>
      </c>
      <c r="BI96" s="1502">
        <f t="shared" si="905"/>
        <v>0</v>
      </c>
      <c r="BJ96" s="1504">
        <f t="shared" si="906"/>
        <v>1900</v>
      </c>
      <c r="BK96" s="1505" t="str">
        <f t="shared" si="907"/>
        <v/>
      </c>
      <c r="BL96" s="1506"/>
      <c r="BM96" s="1507">
        <f t="shared" si="908"/>
        <v>0</v>
      </c>
      <c r="BN96" s="1508">
        <f t="shared" si="909"/>
        <v>0</v>
      </c>
      <c r="BO96" s="1508">
        <f t="shared" si="909"/>
        <v>0</v>
      </c>
      <c r="BP96" s="1508">
        <f t="shared" si="909"/>
        <v>0</v>
      </c>
      <c r="BQ96" s="1508">
        <f t="shared" si="909"/>
        <v>0</v>
      </c>
      <c r="BR96" s="1508">
        <f t="shared" si="909"/>
        <v>0</v>
      </c>
      <c r="BS96" s="1508">
        <f t="shared" si="909"/>
        <v>0</v>
      </c>
      <c r="BT96" s="1508">
        <f t="shared" si="909"/>
        <v>0</v>
      </c>
      <c r="BU96" s="1508">
        <f t="shared" si="909"/>
        <v>0</v>
      </c>
      <c r="BV96" s="1508">
        <f t="shared" si="909"/>
        <v>0</v>
      </c>
      <c r="BW96" s="1508">
        <f t="shared" si="909"/>
        <v>0</v>
      </c>
      <c r="BX96" s="1508">
        <f t="shared" si="909"/>
        <v>0</v>
      </c>
      <c r="BY96" s="1507">
        <f t="shared" si="909"/>
        <v>0</v>
      </c>
      <c r="BZ96" s="1508">
        <f t="shared" si="909"/>
        <v>0</v>
      </c>
      <c r="CA96" s="1508">
        <f t="shared" si="909"/>
        <v>0</v>
      </c>
      <c r="CB96" s="1508">
        <f t="shared" si="909"/>
        <v>0</v>
      </c>
      <c r="CC96" s="1508">
        <f t="shared" si="909"/>
        <v>0</v>
      </c>
      <c r="CD96" s="1508">
        <f t="shared" si="868"/>
        <v>0</v>
      </c>
      <c r="CE96" s="1508">
        <f t="shared" si="868"/>
        <v>0</v>
      </c>
      <c r="CF96" s="1508">
        <f t="shared" si="868"/>
        <v>0</v>
      </c>
      <c r="CG96" s="1508">
        <f t="shared" si="868"/>
        <v>0</v>
      </c>
      <c r="CH96" s="1508">
        <f t="shared" si="868"/>
        <v>0</v>
      </c>
      <c r="CI96" s="1508">
        <f t="shared" si="868"/>
        <v>0</v>
      </c>
      <c r="CJ96" s="1509">
        <f t="shared" si="868"/>
        <v>0</v>
      </c>
      <c r="CK96" s="1507">
        <f t="shared" si="868"/>
        <v>0</v>
      </c>
      <c r="CL96" s="1508">
        <f t="shared" si="868"/>
        <v>0</v>
      </c>
      <c r="CM96" s="1508">
        <f t="shared" si="868"/>
        <v>0</v>
      </c>
      <c r="CN96" s="1508">
        <f t="shared" si="868"/>
        <v>0</v>
      </c>
      <c r="CO96" s="1508">
        <f t="shared" si="868"/>
        <v>0</v>
      </c>
      <c r="CP96" s="1508">
        <f t="shared" si="868"/>
        <v>0</v>
      </c>
      <c r="CQ96" s="1508">
        <f t="shared" si="868"/>
        <v>0</v>
      </c>
      <c r="CR96" s="1508">
        <f t="shared" si="868"/>
        <v>0</v>
      </c>
      <c r="CS96" s="1508">
        <f t="shared" si="868"/>
        <v>0</v>
      </c>
      <c r="CT96" s="1508">
        <f t="shared" si="869"/>
        <v>0</v>
      </c>
      <c r="CU96" s="1508">
        <f t="shared" si="869"/>
        <v>0</v>
      </c>
      <c r="CV96" s="1509">
        <f t="shared" si="869"/>
        <v>0</v>
      </c>
      <c r="CW96" s="1508">
        <f t="shared" si="869"/>
        <v>0</v>
      </c>
      <c r="CX96" s="1508">
        <f t="shared" si="869"/>
        <v>0</v>
      </c>
      <c r="CY96" s="1508">
        <f t="shared" si="869"/>
        <v>0</v>
      </c>
      <c r="CZ96" s="1508">
        <f t="shared" si="869"/>
        <v>0</v>
      </c>
      <c r="DA96" s="1508">
        <f t="shared" si="869"/>
        <v>0</v>
      </c>
      <c r="DB96" s="1508">
        <f t="shared" si="869"/>
        <v>0</v>
      </c>
      <c r="DC96" s="1508">
        <f t="shared" si="869"/>
        <v>0</v>
      </c>
      <c r="DD96" s="1508">
        <f t="shared" si="869"/>
        <v>0</v>
      </c>
      <c r="DE96" s="1508">
        <f t="shared" si="869"/>
        <v>0</v>
      </c>
      <c r="DF96" s="1508">
        <f t="shared" si="869"/>
        <v>0</v>
      </c>
      <c r="DG96" s="1508">
        <f t="shared" si="869"/>
        <v>0</v>
      </c>
      <c r="DH96" s="1509">
        <f t="shared" si="869"/>
        <v>0</v>
      </c>
      <c r="DI96" s="1508">
        <f t="shared" si="869"/>
        <v>0</v>
      </c>
      <c r="DJ96" s="1508">
        <f t="shared" si="870"/>
        <v>0</v>
      </c>
      <c r="DK96" s="1508">
        <f t="shared" si="870"/>
        <v>0</v>
      </c>
      <c r="DL96" s="1508">
        <f t="shared" si="870"/>
        <v>0</v>
      </c>
      <c r="DM96" s="1508">
        <f t="shared" si="870"/>
        <v>0</v>
      </c>
      <c r="DN96" s="1508">
        <f t="shared" si="870"/>
        <v>0</v>
      </c>
      <c r="DO96" s="1508">
        <f t="shared" si="870"/>
        <v>0</v>
      </c>
      <c r="DP96" s="1508">
        <f t="shared" si="870"/>
        <v>0</v>
      </c>
      <c r="DQ96" s="1508">
        <f t="shared" si="870"/>
        <v>0</v>
      </c>
      <c r="DR96" s="1508">
        <f t="shared" si="870"/>
        <v>0</v>
      </c>
      <c r="DS96" s="1508">
        <f t="shared" si="870"/>
        <v>0</v>
      </c>
      <c r="DT96" s="1509">
        <f t="shared" si="870"/>
        <v>0</v>
      </c>
      <c r="DU96" s="1507">
        <f t="shared" si="870"/>
        <v>0</v>
      </c>
      <c r="DV96" s="1508">
        <f t="shared" si="870"/>
        <v>0</v>
      </c>
      <c r="DW96" s="1508">
        <f t="shared" si="870"/>
        <v>0</v>
      </c>
      <c r="DX96" s="1508">
        <f t="shared" si="870"/>
        <v>0</v>
      </c>
      <c r="DY96" s="1508">
        <f t="shared" si="870"/>
        <v>0</v>
      </c>
      <c r="DZ96" s="1508">
        <f t="shared" si="871"/>
        <v>0</v>
      </c>
      <c r="EA96" s="1508">
        <f t="shared" si="871"/>
        <v>0</v>
      </c>
      <c r="EB96" s="1508">
        <f t="shared" si="871"/>
        <v>0</v>
      </c>
      <c r="EC96" s="1508">
        <f t="shared" si="871"/>
        <v>0</v>
      </c>
      <c r="ED96" s="1508">
        <f t="shared" si="871"/>
        <v>0</v>
      </c>
      <c r="EE96" s="1508">
        <f t="shared" si="871"/>
        <v>0</v>
      </c>
      <c r="EF96" s="1508">
        <f t="shared" si="871"/>
        <v>0</v>
      </c>
      <c r="EG96" s="1507">
        <f t="shared" si="871"/>
        <v>0</v>
      </c>
      <c r="EH96" s="1508">
        <f t="shared" si="871"/>
        <v>0</v>
      </c>
      <c r="EI96" s="1508">
        <f t="shared" si="871"/>
        <v>0</v>
      </c>
      <c r="EJ96" s="1508">
        <f t="shared" si="871"/>
        <v>0</v>
      </c>
      <c r="EK96" s="1508">
        <f t="shared" si="871"/>
        <v>0</v>
      </c>
      <c r="EL96" s="1508">
        <f t="shared" si="871"/>
        <v>0</v>
      </c>
      <c r="EM96" s="1508">
        <f t="shared" si="871"/>
        <v>0</v>
      </c>
      <c r="EN96" s="1508">
        <f t="shared" si="871"/>
        <v>0</v>
      </c>
      <c r="EO96" s="1508">
        <f t="shared" si="871"/>
        <v>0</v>
      </c>
      <c r="EP96" s="1508">
        <f t="shared" si="872"/>
        <v>0</v>
      </c>
      <c r="EQ96" s="1508">
        <f t="shared" si="872"/>
        <v>0</v>
      </c>
      <c r="ER96" s="1509">
        <f t="shared" si="872"/>
        <v>0</v>
      </c>
      <c r="ES96" s="1507">
        <f t="shared" si="872"/>
        <v>0</v>
      </c>
      <c r="ET96" s="1508">
        <f t="shared" si="872"/>
        <v>0</v>
      </c>
      <c r="EU96" s="1508">
        <f t="shared" si="872"/>
        <v>0</v>
      </c>
      <c r="EV96" s="1508">
        <f t="shared" si="872"/>
        <v>0</v>
      </c>
      <c r="EW96" s="1508">
        <f t="shared" si="872"/>
        <v>0</v>
      </c>
      <c r="EX96" s="1508">
        <f t="shared" si="872"/>
        <v>0</v>
      </c>
      <c r="EY96" s="1508">
        <f t="shared" si="872"/>
        <v>0</v>
      </c>
      <c r="EZ96" s="1508">
        <f t="shared" si="872"/>
        <v>0</v>
      </c>
      <c r="FA96" s="1508">
        <f t="shared" si="872"/>
        <v>0</v>
      </c>
      <c r="FB96" s="1508">
        <f t="shared" si="872"/>
        <v>0</v>
      </c>
      <c r="FC96" s="1508">
        <f t="shared" si="872"/>
        <v>0</v>
      </c>
      <c r="FD96" s="1509">
        <f t="shared" si="872"/>
        <v>0</v>
      </c>
      <c r="FE96" s="1508">
        <f t="shared" si="872"/>
        <v>0</v>
      </c>
      <c r="FF96" s="1508">
        <f t="shared" si="821"/>
        <v>0</v>
      </c>
      <c r="FG96" s="1508">
        <f t="shared" si="873"/>
        <v>0</v>
      </c>
      <c r="FH96" s="1508">
        <f t="shared" si="873"/>
        <v>0</v>
      </c>
      <c r="FI96" s="1508">
        <f t="shared" si="873"/>
        <v>0</v>
      </c>
      <c r="FJ96" s="1508">
        <f t="shared" si="873"/>
        <v>0</v>
      </c>
      <c r="FK96" s="1508">
        <f t="shared" si="873"/>
        <v>0</v>
      </c>
      <c r="FL96" s="1508">
        <f t="shared" si="873"/>
        <v>0</v>
      </c>
      <c r="FM96" s="1508">
        <f t="shared" si="873"/>
        <v>0</v>
      </c>
      <c r="FN96" s="1508">
        <f t="shared" si="873"/>
        <v>0</v>
      </c>
      <c r="FO96" s="1508">
        <f t="shared" si="873"/>
        <v>0</v>
      </c>
      <c r="FP96" s="1509">
        <f t="shared" si="873"/>
        <v>0</v>
      </c>
      <c r="FQ96" s="1508">
        <f t="shared" si="873"/>
        <v>0</v>
      </c>
      <c r="FR96" s="1508">
        <f t="shared" si="873"/>
        <v>0</v>
      </c>
      <c r="FS96" s="1508">
        <f t="shared" si="873"/>
        <v>0</v>
      </c>
      <c r="FT96" s="1508">
        <f t="shared" si="873"/>
        <v>0</v>
      </c>
      <c r="FU96" s="1508">
        <f t="shared" si="873"/>
        <v>0</v>
      </c>
      <c r="FV96" s="1508">
        <f t="shared" si="873"/>
        <v>0</v>
      </c>
      <c r="FW96" s="1508">
        <f t="shared" si="855"/>
        <v>0</v>
      </c>
      <c r="FX96" s="1508">
        <f t="shared" si="855"/>
        <v>0</v>
      </c>
      <c r="FY96" s="1508">
        <f t="shared" si="855"/>
        <v>0</v>
      </c>
      <c r="FZ96" s="1508">
        <f t="shared" si="855"/>
        <v>0</v>
      </c>
      <c r="GA96" s="1508">
        <f t="shared" si="855"/>
        <v>0</v>
      </c>
      <c r="GB96" s="1509">
        <f t="shared" si="855"/>
        <v>0</v>
      </c>
      <c r="GC96" s="1506"/>
      <c r="GD96" s="1458">
        <f t="shared" si="910"/>
        <v>1</v>
      </c>
      <c r="GE96" s="1510">
        <f t="shared" si="874"/>
        <v>0</v>
      </c>
      <c r="GF96" s="1511">
        <f t="shared" si="874"/>
        <v>0</v>
      </c>
      <c r="GG96" s="1511">
        <f t="shared" si="874"/>
        <v>0</v>
      </c>
      <c r="GH96" s="1511">
        <f t="shared" si="874"/>
        <v>0</v>
      </c>
      <c r="GI96" s="1511">
        <f t="shared" si="874"/>
        <v>0</v>
      </c>
      <c r="GJ96" s="1511">
        <f t="shared" si="874"/>
        <v>0</v>
      </c>
      <c r="GK96" s="1511">
        <f t="shared" si="874"/>
        <v>0</v>
      </c>
      <c r="GL96" s="1511">
        <f t="shared" si="874"/>
        <v>0</v>
      </c>
      <c r="GM96" s="1511">
        <f t="shared" si="874"/>
        <v>0</v>
      </c>
      <c r="GN96" s="1512">
        <f t="shared" si="874"/>
        <v>0</v>
      </c>
      <c r="GO96" s="1513">
        <f t="shared" si="911"/>
        <v>0</v>
      </c>
      <c r="GP96" s="1506"/>
      <c r="GQ96" s="1510">
        <f t="shared" si="838"/>
        <v>0</v>
      </c>
      <c r="GR96" s="1511">
        <f t="shared" si="864"/>
        <v>0</v>
      </c>
      <c r="GS96" s="1511">
        <f t="shared" si="864"/>
        <v>0</v>
      </c>
      <c r="GT96" s="1511">
        <f t="shared" si="864"/>
        <v>0</v>
      </c>
      <c r="GU96" s="1511">
        <f t="shared" si="864"/>
        <v>0</v>
      </c>
      <c r="GV96" s="1511">
        <f t="shared" si="864"/>
        <v>0</v>
      </c>
      <c r="GW96" s="1511">
        <f t="shared" si="864"/>
        <v>0</v>
      </c>
      <c r="GX96" s="1511">
        <f t="shared" si="864"/>
        <v>0</v>
      </c>
      <c r="GY96" s="1511">
        <f t="shared" si="864"/>
        <v>0</v>
      </c>
      <c r="GZ96" s="1512">
        <f t="shared" si="864"/>
        <v>0</v>
      </c>
      <c r="HA96" s="1513">
        <f t="shared" si="912"/>
        <v>0</v>
      </c>
      <c r="HB96" s="1506">
        <f t="shared" si="913"/>
        <v>1</v>
      </c>
      <c r="HC96" s="1506"/>
      <c r="HD96" s="1508">
        <f t="shared" si="914"/>
        <v>0</v>
      </c>
      <c r="HE96" s="1460">
        <f t="shared" si="915"/>
        <v>0</v>
      </c>
      <c r="HF96" s="1460">
        <f t="shared" si="916"/>
        <v>0</v>
      </c>
      <c r="HG96" s="1460">
        <f t="shared" si="917"/>
        <v>0</v>
      </c>
      <c r="HH96" s="1460">
        <f t="shared" si="918"/>
        <v>0</v>
      </c>
      <c r="HI96" s="1460">
        <f t="shared" si="919"/>
        <v>0</v>
      </c>
      <c r="HJ96" s="1460">
        <f t="shared" si="920"/>
        <v>0</v>
      </c>
      <c r="HK96" s="1460">
        <f t="shared" si="921"/>
        <v>0</v>
      </c>
      <c r="HL96" s="1460">
        <f t="shared" si="922"/>
        <v>0</v>
      </c>
      <c r="HM96" s="1460">
        <f t="shared" si="923"/>
        <v>0</v>
      </c>
      <c r="HN96" s="1460">
        <f t="shared" si="924"/>
        <v>0</v>
      </c>
      <c r="HO96" s="1460">
        <f t="shared" si="925"/>
        <v>0</v>
      </c>
      <c r="HP96" s="1460">
        <f t="shared" si="926"/>
        <v>0</v>
      </c>
      <c r="HQ96" s="1460">
        <f t="shared" si="927"/>
        <v>0</v>
      </c>
      <c r="HR96" s="1460">
        <f t="shared" si="928"/>
        <v>0</v>
      </c>
      <c r="HS96" s="1460">
        <f t="shared" si="929"/>
        <v>0</v>
      </c>
      <c r="HT96" s="1460">
        <f t="shared" si="930"/>
        <v>0</v>
      </c>
      <c r="HU96" s="1460">
        <f t="shared" si="931"/>
        <v>0</v>
      </c>
      <c r="HV96" s="1460">
        <f t="shared" si="932"/>
        <v>0</v>
      </c>
      <c r="HW96" s="1460">
        <f t="shared" si="933"/>
        <v>0</v>
      </c>
      <c r="HX96" s="1460">
        <f t="shared" si="934"/>
        <v>0</v>
      </c>
      <c r="HY96" s="1460">
        <f t="shared" si="935"/>
        <v>0</v>
      </c>
      <c r="HZ96" s="1460">
        <f t="shared" si="936"/>
        <v>0</v>
      </c>
      <c r="IA96" s="1460">
        <f t="shared" si="937"/>
        <v>0</v>
      </c>
      <c r="IB96" s="1460">
        <f t="shared" si="938"/>
        <v>0</v>
      </c>
      <c r="IC96" s="1460">
        <f t="shared" si="939"/>
        <v>0</v>
      </c>
      <c r="ID96" s="1460">
        <f t="shared" si="940"/>
        <v>0</v>
      </c>
      <c r="IE96" s="1460">
        <f t="shared" si="941"/>
        <v>0</v>
      </c>
      <c r="IF96" s="1460">
        <f t="shared" si="942"/>
        <v>0</v>
      </c>
      <c r="IG96" s="1460">
        <f t="shared" si="943"/>
        <v>0</v>
      </c>
      <c r="IH96" s="1460">
        <f t="shared" si="944"/>
        <v>0</v>
      </c>
      <c r="II96" s="1460">
        <f t="shared" si="945"/>
        <v>0</v>
      </c>
      <c r="IJ96" s="1460">
        <f t="shared" si="946"/>
        <v>0</v>
      </c>
      <c r="IK96" s="1460">
        <f t="shared" si="947"/>
        <v>0</v>
      </c>
      <c r="IL96" s="1460">
        <f t="shared" si="948"/>
        <v>0</v>
      </c>
      <c r="IM96" s="1460">
        <f t="shared" si="949"/>
        <v>0</v>
      </c>
      <c r="IN96" s="1460">
        <f t="shared" si="950"/>
        <v>0</v>
      </c>
      <c r="IO96" s="1460">
        <f t="shared" si="951"/>
        <v>0</v>
      </c>
      <c r="IP96" s="1460">
        <f t="shared" si="952"/>
        <v>0</v>
      </c>
      <c r="IQ96" s="1460">
        <f t="shared" si="953"/>
        <v>0</v>
      </c>
      <c r="IR96" s="1460">
        <f t="shared" si="954"/>
        <v>0</v>
      </c>
      <c r="IS96" s="1460">
        <f t="shared" si="955"/>
        <v>0</v>
      </c>
      <c r="IT96" s="1460">
        <f t="shared" si="956"/>
        <v>0</v>
      </c>
      <c r="IU96" s="1460">
        <f t="shared" si="957"/>
        <v>0</v>
      </c>
      <c r="IV96" s="1460">
        <f t="shared" si="958"/>
        <v>0</v>
      </c>
      <c r="IW96" s="1460">
        <f t="shared" si="959"/>
        <v>0</v>
      </c>
      <c r="IX96" s="1460">
        <f t="shared" si="960"/>
        <v>0</v>
      </c>
      <c r="IY96" s="1460">
        <f t="shared" si="961"/>
        <v>0</v>
      </c>
      <c r="IZ96" s="1460">
        <f t="shared" si="962"/>
        <v>0</v>
      </c>
      <c r="JA96" s="1460">
        <f t="shared" si="963"/>
        <v>0</v>
      </c>
      <c r="JB96" s="1460">
        <f t="shared" si="964"/>
        <v>0</v>
      </c>
      <c r="JC96" s="1460">
        <f t="shared" si="965"/>
        <v>0</v>
      </c>
      <c r="JD96" s="1460">
        <f t="shared" si="966"/>
        <v>0</v>
      </c>
      <c r="JE96" s="1460">
        <f t="shared" si="967"/>
        <v>0</v>
      </c>
      <c r="JF96" s="1460">
        <f t="shared" si="968"/>
        <v>0</v>
      </c>
      <c r="JG96" s="1460">
        <f t="shared" si="969"/>
        <v>0</v>
      </c>
      <c r="JH96" s="1460">
        <f t="shared" si="970"/>
        <v>0</v>
      </c>
      <c r="JI96" s="1460">
        <f t="shared" si="971"/>
        <v>0</v>
      </c>
      <c r="JJ96" s="1460">
        <f t="shared" si="972"/>
        <v>0</v>
      </c>
      <c r="JK96" s="1460">
        <f t="shared" si="973"/>
        <v>0</v>
      </c>
      <c r="JL96" s="1460">
        <f t="shared" si="974"/>
        <v>0</v>
      </c>
      <c r="JM96" s="1460">
        <f t="shared" si="975"/>
        <v>0</v>
      </c>
      <c r="JN96" s="1460">
        <f t="shared" si="976"/>
        <v>0</v>
      </c>
      <c r="JO96" s="1460">
        <f t="shared" si="977"/>
        <v>0</v>
      </c>
      <c r="JP96" s="1460">
        <f t="shared" si="978"/>
        <v>0</v>
      </c>
      <c r="JQ96" s="1460">
        <f t="shared" si="979"/>
        <v>0</v>
      </c>
      <c r="JR96" s="1460">
        <f t="shared" si="980"/>
        <v>0</v>
      </c>
      <c r="JS96" s="1460">
        <f t="shared" si="981"/>
        <v>0</v>
      </c>
      <c r="JT96" s="1460">
        <f t="shared" si="982"/>
        <v>0</v>
      </c>
      <c r="JU96" s="1460">
        <f t="shared" si="983"/>
        <v>0</v>
      </c>
      <c r="JV96" s="1460">
        <f t="shared" si="984"/>
        <v>0</v>
      </c>
      <c r="JW96" s="1460">
        <f t="shared" si="985"/>
        <v>0</v>
      </c>
      <c r="JX96" s="1460">
        <f t="shared" si="986"/>
        <v>0</v>
      </c>
      <c r="JY96" s="1460">
        <f t="shared" si="987"/>
        <v>0</v>
      </c>
      <c r="JZ96" s="1460">
        <f t="shared" si="988"/>
        <v>0</v>
      </c>
      <c r="KA96" s="1460">
        <f t="shared" si="989"/>
        <v>0</v>
      </c>
      <c r="KB96" s="1460">
        <f t="shared" si="990"/>
        <v>0</v>
      </c>
      <c r="KC96" s="1460">
        <f t="shared" si="991"/>
        <v>0</v>
      </c>
      <c r="KD96" s="1460">
        <f t="shared" si="992"/>
        <v>0</v>
      </c>
      <c r="KE96" s="1460">
        <f t="shared" si="993"/>
        <v>0</v>
      </c>
      <c r="KF96" s="1460">
        <f t="shared" si="994"/>
        <v>0</v>
      </c>
      <c r="KG96" s="1460">
        <f t="shared" si="995"/>
        <v>0</v>
      </c>
      <c r="KH96" s="1460">
        <f t="shared" si="996"/>
        <v>0</v>
      </c>
      <c r="KI96" s="1460">
        <f t="shared" si="997"/>
        <v>0</v>
      </c>
      <c r="KJ96" s="1460">
        <f t="shared" si="998"/>
        <v>0</v>
      </c>
      <c r="KK96" s="1460">
        <f t="shared" si="999"/>
        <v>0</v>
      </c>
      <c r="KL96" s="1460">
        <f t="shared" si="1000"/>
        <v>0</v>
      </c>
      <c r="KM96" s="1460">
        <f t="shared" si="1001"/>
        <v>0</v>
      </c>
      <c r="KN96" s="1460">
        <f t="shared" si="1002"/>
        <v>0</v>
      </c>
      <c r="KO96" s="1460">
        <f t="shared" si="1003"/>
        <v>0</v>
      </c>
      <c r="KP96" s="1460">
        <f t="shared" si="1004"/>
        <v>0</v>
      </c>
      <c r="KQ96" s="1460">
        <f t="shared" si="1005"/>
        <v>0</v>
      </c>
      <c r="KR96" s="1460">
        <f t="shared" si="1006"/>
        <v>0</v>
      </c>
      <c r="KS96" s="1460">
        <f t="shared" si="1007"/>
        <v>0</v>
      </c>
      <c r="KT96" s="1460">
        <f t="shared" si="1008"/>
        <v>0</v>
      </c>
      <c r="KU96" s="1460">
        <f t="shared" si="1009"/>
        <v>0</v>
      </c>
      <c r="KV96" s="1460">
        <f t="shared" si="1010"/>
        <v>0</v>
      </c>
      <c r="KW96" s="1460">
        <f t="shared" si="1011"/>
        <v>0</v>
      </c>
      <c r="KX96" s="1460">
        <f t="shared" si="1012"/>
        <v>0</v>
      </c>
      <c r="KY96" s="1460">
        <f t="shared" si="1013"/>
        <v>0</v>
      </c>
      <c r="KZ96" s="1460">
        <f t="shared" si="1014"/>
        <v>0</v>
      </c>
      <c r="LA96" s="1460">
        <f t="shared" si="1015"/>
        <v>0</v>
      </c>
      <c r="LB96" s="1460">
        <f t="shared" si="1016"/>
        <v>0</v>
      </c>
      <c r="LC96" s="1460">
        <f t="shared" si="1017"/>
        <v>0</v>
      </c>
      <c r="LD96" s="1460">
        <f t="shared" si="1018"/>
        <v>0</v>
      </c>
      <c r="LE96" s="1460">
        <f t="shared" si="1019"/>
        <v>0</v>
      </c>
      <c r="LF96" s="1460">
        <f t="shared" si="1020"/>
        <v>0</v>
      </c>
      <c r="LG96" s="1460">
        <f t="shared" si="1021"/>
        <v>0</v>
      </c>
      <c r="LH96" s="1460">
        <f t="shared" si="1022"/>
        <v>0</v>
      </c>
      <c r="LI96" s="1460">
        <f t="shared" si="1023"/>
        <v>0</v>
      </c>
      <c r="LJ96" s="1460">
        <f t="shared" si="1024"/>
        <v>0</v>
      </c>
      <c r="LK96" s="1460">
        <f t="shared" si="1025"/>
        <v>0</v>
      </c>
      <c r="LL96" s="1460">
        <f t="shared" si="1026"/>
        <v>0</v>
      </c>
      <c r="LM96" s="1460">
        <f t="shared" si="1027"/>
        <v>0</v>
      </c>
      <c r="LN96" s="1460">
        <f t="shared" si="1028"/>
        <v>0</v>
      </c>
      <c r="LO96" s="1460">
        <f t="shared" si="1029"/>
        <v>0</v>
      </c>
      <c r="LP96" s="1460">
        <f t="shared" si="1030"/>
        <v>0</v>
      </c>
      <c r="LQ96" s="1460">
        <f t="shared" si="1031"/>
        <v>0</v>
      </c>
      <c r="LR96" s="1460">
        <f t="shared" si="1032"/>
        <v>0</v>
      </c>
      <c r="LS96" s="1460">
        <f t="shared" si="1033"/>
        <v>0</v>
      </c>
      <c r="LW96" s="1467">
        <f t="shared" si="1034"/>
        <v>0</v>
      </c>
      <c r="LX96" s="1467">
        <f t="shared" si="1035"/>
        <v>0</v>
      </c>
      <c r="LY96" s="1467">
        <f t="shared" si="1036"/>
        <v>0</v>
      </c>
      <c r="LZ96" s="1467">
        <f t="shared" si="1037"/>
        <v>0</v>
      </c>
      <c r="MA96" s="1506"/>
      <c r="MB96" s="1460">
        <f t="shared" si="1038"/>
        <v>0</v>
      </c>
      <c r="MC96" s="1460">
        <f t="shared" si="1039"/>
        <v>0</v>
      </c>
      <c r="MD96" s="1460">
        <f t="shared" si="1039"/>
        <v>0</v>
      </c>
      <c r="ME96" s="1460">
        <f t="shared" si="1039"/>
        <v>0</v>
      </c>
      <c r="MF96" s="1460">
        <f t="shared" si="1039"/>
        <v>0</v>
      </c>
      <c r="MG96" s="1460">
        <f t="shared" si="1039"/>
        <v>0</v>
      </c>
      <c r="MH96" s="1460">
        <f t="shared" si="1039"/>
        <v>0</v>
      </c>
      <c r="MI96" s="1460">
        <f t="shared" si="1039"/>
        <v>0</v>
      </c>
      <c r="MJ96" s="1460">
        <f t="shared" si="1039"/>
        <v>0</v>
      </c>
      <c r="MK96" s="1460">
        <f t="shared" si="1039"/>
        <v>0</v>
      </c>
      <c r="ML96" s="1460">
        <f t="shared" si="1039"/>
        <v>0</v>
      </c>
      <c r="MM96" s="1460">
        <f t="shared" si="1039"/>
        <v>0</v>
      </c>
      <c r="MN96" s="1460">
        <f t="shared" si="1039"/>
        <v>0</v>
      </c>
      <c r="MO96" s="1460">
        <f t="shared" si="1039"/>
        <v>0</v>
      </c>
      <c r="MP96" s="1460">
        <f t="shared" si="1039"/>
        <v>0</v>
      </c>
      <c r="MQ96" s="1460">
        <f t="shared" si="1039"/>
        <v>0</v>
      </c>
      <c r="MR96" s="1460">
        <f t="shared" si="1039"/>
        <v>0</v>
      </c>
      <c r="MS96" s="1460">
        <f t="shared" si="865"/>
        <v>0</v>
      </c>
      <c r="MT96" s="1460">
        <f t="shared" si="865"/>
        <v>0</v>
      </c>
      <c r="MU96" s="1460">
        <f t="shared" si="865"/>
        <v>0</v>
      </c>
      <c r="MV96" s="1460">
        <f t="shared" si="865"/>
        <v>0</v>
      </c>
      <c r="MW96" s="1460">
        <f t="shared" si="865"/>
        <v>0</v>
      </c>
      <c r="MX96" s="1460">
        <f t="shared" si="865"/>
        <v>0</v>
      </c>
      <c r="MY96" s="1460">
        <f t="shared" si="865"/>
        <v>0</v>
      </c>
      <c r="MZ96" s="1460">
        <f t="shared" si="865"/>
        <v>0</v>
      </c>
      <c r="NA96" s="1460">
        <f t="shared" si="865"/>
        <v>0</v>
      </c>
      <c r="NB96" s="1460">
        <f t="shared" si="865"/>
        <v>0</v>
      </c>
      <c r="NC96" s="1460">
        <f t="shared" si="865"/>
        <v>0</v>
      </c>
      <c r="ND96" s="1460">
        <f t="shared" si="865"/>
        <v>0</v>
      </c>
      <c r="NE96" s="1460">
        <f t="shared" si="865"/>
        <v>0</v>
      </c>
      <c r="NF96" s="1460">
        <f t="shared" si="865"/>
        <v>0</v>
      </c>
      <c r="NG96" s="1460">
        <f t="shared" si="865"/>
        <v>0</v>
      </c>
      <c r="NH96" s="1460">
        <f t="shared" si="865"/>
        <v>0</v>
      </c>
      <c r="NI96" s="1460">
        <f t="shared" si="866"/>
        <v>0</v>
      </c>
      <c r="NJ96" s="1460">
        <f t="shared" si="866"/>
        <v>0</v>
      </c>
      <c r="NK96" s="1460">
        <f t="shared" si="866"/>
        <v>0</v>
      </c>
      <c r="NL96" s="1460">
        <f t="shared" si="866"/>
        <v>0</v>
      </c>
      <c r="NM96" s="1460">
        <f t="shared" si="866"/>
        <v>0</v>
      </c>
      <c r="NN96" s="1460">
        <f t="shared" si="866"/>
        <v>0</v>
      </c>
      <c r="NO96" s="1460">
        <f t="shared" si="866"/>
        <v>0</v>
      </c>
      <c r="NP96" s="1460">
        <f t="shared" si="866"/>
        <v>0</v>
      </c>
      <c r="NQ96" s="1460">
        <f t="shared" si="866"/>
        <v>0</v>
      </c>
      <c r="NR96" s="1460">
        <f t="shared" si="866"/>
        <v>0</v>
      </c>
      <c r="NS96" s="1460">
        <f t="shared" si="866"/>
        <v>0</v>
      </c>
      <c r="NT96" s="1460">
        <f t="shared" si="866"/>
        <v>0</v>
      </c>
      <c r="NU96" s="1460">
        <f t="shared" si="866"/>
        <v>0</v>
      </c>
      <c r="NV96" s="1460">
        <f t="shared" si="866"/>
        <v>0</v>
      </c>
      <c r="NW96" s="1460">
        <f t="shared" si="866"/>
        <v>0</v>
      </c>
      <c r="NX96" s="1460">
        <f t="shared" si="866"/>
        <v>0</v>
      </c>
      <c r="NY96" s="1460">
        <f t="shared" si="867"/>
        <v>0</v>
      </c>
      <c r="NZ96" s="1460">
        <f t="shared" si="867"/>
        <v>0</v>
      </c>
      <c r="OA96" s="1460">
        <f t="shared" si="867"/>
        <v>0</v>
      </c>
      <c r="OB96" s="1460">
        <f t="shared" si="867"/>
        <v>0</v>
      </c>
      <c r="OC96" s="1460">
        <f t="shared" si="867"/>
        <v>0</v>
      </c>
      <c r="OD96" s="1460">
        <f t="shared" si="867"/>
        <v>0</v>
      </c>
      <c r="OE96" s="1460">
        <f t="shared" si="867"/>
        <v>0</v>
      </c>
      <c r="OF96" s="1460">
        <f t="shared" si="867"/>
        <v>0</v>
      </c>
      <c r="OG96" s="1460">
        <f t="shared" si="867"/>
        <v>0</v>
      </c>
      <c r="OH96" s="1460">
        <f t="shared" si="867"/>
        <v>0</v>
      </c>
      <c r="OI96" s="1460">
        <f t="shared" si="867"/>
        <v>0</v>
      </c>
      <c r="OJ96" s="1460">
        <f t="shared" si="867"/>
        <v>0</v>
      </c>
      <c r="OK96" s="1460">
        <f t="shared" si="867"/>
        <v>0</v>
      </c>
      <c r="OL96" s="1460">
        <f t="shared" si="867"/>
        <v>0</v>
      </c>
      <c r="OM96" s="1460">
        <f t="shared" si="867"/>
        <v>0</v>
      </c>
      <c r="ON96" s="1460">
        <f t="shared" si="867"/>
        <v>0</v>
      </c>
      <c r="OO96" s="1460">
        <f t="shared" si="813"/>
        <v>0</v>
      </c>
      <c r="OP96" s="1460">
        <f t="shared" si="861"/>
        <v>0</v>
      </c>
      <c r="OQ96" s="1460">
        <f t="shared" si="861"/>
        <v>0</v>
      </c>
      <c r="OR96" s="1460">
        <f t="shared" si="861"/>
        <v>0</v>
      </c>
      <c r="OS96" s="1460">
        <f t="shared" si="861"/>
        <v>0</v>
      </c>
      <c r="OT96" s="1460">
        <f t="shared" si="861"/>
        <v>0</v>
      </c>
      <c r="OU96" s="1460">
        <f t="shared" si="861"/>
        <v>0</v>
      </c>
      <c r="OV96" s="1460">
        <f t="shared" si="861"/>
        <v>0</v>
      </c>
      <c r="OW96" s="1460">
        <f t="shared" si="861"/>
        <v>0</v>
      </c>
      <c r="OX96" s="1460">
        <f t="shared" si="861"/>
        <v>0</v>
      </c>
      <c r="OY96" s="1460">
        <f t="shared" si="861"/>
        <v>0</v>
      </c>
      <c r="OZ96" s="1460">
        <f t="shared" si="861"/>
        <v>0</v>
      </c>
      <c r="PA96" s="1460">
        <f t="shared" si="861"/>
        <v>0</v>
      </c>
      <c r="PB96" s="1460">
        <f t="shared" si="861"/>
        <v>0</v>
      </c>
      <c r="PC96" s="1460">
        <f t="shared" si="861"/>
        <v>0</v>
      </c>
      <c r="PD96" s="1460">
        <f t="shared" si="861"/>
        <v>0</v>
      </c>
      <c r="PE96" s="1460">
        <f t="shared" si="861"/>
        <v>0</v>
      </c>
      <c r="PF96" s="1460">
        <f t="shared" si="862"/>
        <v>0</v>
      </c>
      <c r="PG96" s="1460">
        <f t="shared" si="862"/>
        <v>0</v>
      </c>
      <c r="PH96" s="1460">
        <f t="shared" si="862"/>
        <v>0</v>
      </c>
      <c r="PI96" s="1460">
        <f t="shared" si="862"/>
        <v>0</v>
      </c>
      <c r="PJ96" s="1460">
        <f t="shared" si="862"/>
        <v>0</v>
      </c>
      <c r="PK96" s="1460">
        <f t="shared" si="862"/>
        <v>0</v>
      </c>
      <c r="PL96" s="1460">
        <f t="shared" si="862"/>
        <v>0</v>
      </c>
      <c r="PM96" s="1460">
        <f t="shared" si="862"/>
        <v>0</v>
      </c>
      <c r="PN96" s="1460">
        <f t="shared" si="862"/>
        <v>0</v>
      </c>
      <c r="PO96" s="1460">
        <f t="shared" si="862"/>
        <v>0</v>
      </c>
      <c r="PP96" s="1460">
        <f t="shared" si="862"/>
        <v>0</v>
      </c>
      <c r="PQ96" s="1460">
        <f t="shared" si="862"/>
        <v>0</v>
      </c>
      <c r="PR96" s="1460">
        <f t="shared" si="862"/>
        <v>0</v>
      </c>
      <c r="PS96" s="1460">
        <f t="shared" si="862"/>
        <v>0</v>
      </c>
      <c r="PT96" s="1460">
        <f t="shared" si="862"/>
        <v>0</v>
      </c>
      <c r="PU96" s="1460">
        <f t="shared" si="862"/>
        <v>0</v>
      </c>
      <c r="PV96" s="1460">
        <f t="shared" si="863"/>
        <v>0</v>
      </c>
      <c r="PW96" s="1460">
        <f t="shared" si="863"/>
        <v>0</v>
      </c>
      <c r="PX96" s="1460">
        <f t="shared" si="863"/>
        <v>0</v>
      </c>
      <c r="PY96" s="1460">
        <f t="shared" si="863"/>
        <v>0</v>
      </c>
      <c r="PZ96" s="1460">
        <f t="shared" si="863"/>
        <v>0</v>
      </c>
      <c r="QA96" s="1460">
        <f t="shared" si="863"/>
        <v>0</v>
      </c>
      <c r="QB96" s="1460">
        <f t="shared" si="863"/>
        <v>0</v>
      </c>
      <c r="QC96" s="1460">
        <f t="shared" si="863"/>
        <v>0</v>
      </c>
      <c r="QD96" s="1460">
        <f t="shared" si="863"/>
        <v>0</v>
      </c>
      <c r="QE96" s="1460">
        <f t="shared" si="863"/>
        <v>0</v>
      </c>
      <c r="QF96" s="1460">
        <f t="shared" si="863"/>
        <v>0</v>
      </c>
      <c r="QG96" s="1460">
        <f t="shared" si="863"/>
        <v>0</v>
      </c>
      <c r="QH96" s="1460">
        <f t="shared" si="863"/>
        <v>0</v>
      </c>
      <c r="QI96" s="1460">
        <f t="shared" si="863"/>
        <v>0</v>
      </c>
      <c r="QJ96" s="1460">
        <f t="shared" si="863"/>
        <v>0</v>
      </c>
      <c r="QK96" s="1460">
        <f t="shared" si="863"/>
        <v>0</v>
      </c>
      <c r="QL96" s="1460">
        <f t="shared" si="856"/>
        <v>0</v>
      </c>
      <c r="QM96" s="1460">
        <f t="shared" si="856"/>
        <v>0</v>
      </c>
      <c r="QN96" s="1460">
        <f t="shared" si="856"/>
        <v>0</v>
      </c>
      <c r="QO96" s="1460">
        <f t="shared" si="856"/>
        <v>0</v>
      </c>
      <c r="QP96" s="1460">
        <f t="shared" si="856"/>
        <v>0</v>
      </c>
      <c r="QQ96" s="1460">
        <f t="shared" si="856"/>
        <v>0</v>
      </c>
    </row>
    <row r="97" spans="1:459" s="1466" customFormat="1" ht="22.5" customHeight="1">
      <c r="A97" s="1468"/>
      <c r="B97" s="1469"/>
      <c r="C97" s="1469"/>
      <c r="D97" s="1470"/>
      <c r="E97" s="1471"/>
      <c r="F97" s="1472"/>
      <c r="G97" s="1472"/>
      <c r="H97" s="1473">
        <f t="shared" si="875"/>
        <v>0</v>
      </c>
      <c r="I97" s="1474">
        <v>0</v>
      </c>
      <c r="J97" s="1475">
        <f t="shared" si="437"/>
        <v>0</v>
      </c>
      <c r="K97" s="1476">
        <v>0</v>
      </c>
      <c r="L97" s="1477">
        <f t="shared" si="876"/>
        <v>0</v>
      </c>
      <c r="M97" s="1477">
        <f t="shared" si="877"/>
        <v>0</v>
      </c>
      <c r="N97" s="1478"/>
      <c r="O97" s="1479">
        <v>0</v>
      </c>
      <c r="P97" s="1480">
        <v>0</v>
      </c>
      <c r="Q97" s="1828">
        <v>0</v>
      </c>
      <c r="R97" s="1831">
        <f t="shared" si="878"/>
        <v>0</v>
      </c>
      <c r="S97" s="1481">
        <f>IF(AND(SUM(O97:Q97)=0,N97="NNN"),MIN('Operating History and Pro Forma'!$M$33,'Operating History and Pro Forma'!$T$15)*D97,SUM(O97:Q97)*D97)</f>
        <v>0</v>
      </c>
      <c r="T97" s="1482">
        <f t="shared" si="879"/>
        <v>0</v>
      </c>
      <c r="U97" s="1483">
        <f t="shared" si="880"/>
        <v>0</v>
      </c>
      <c r="V97" s="1480"/>
      <c r="W97" s="1514"/>
      <c r="X97" s="1486" t="str">
        <f t="shared" si="881"/>
        <v/>
      </c>
      <c r="Y97" s="1487">
        <f t="shared" si="882"/>
        <v>0</v>
      </c>
      <c r="Z97" s="1488"/>
      <c r="AA97" s="1488"/>
      <c r="AB97" s="1488"/>
      <c r="AC97" s="1488"/>
      <c r="AD97" s="1489">
        <f t="shared" si="883"/>
        <v>0</v>
      </c>
      <c r="AE97" s="1490" t="str">
        <f t="shared" si="884"/>
        <v/>
      </c>
      <c r="AF97" s="1491">
        <f t="shared" si="885"/>
        <v>0</v>
      </c>
      <c r="AG97" s="1492">
        <f t="shared" si="886"/>
        <v>0</v>
      </c>
      <c r="AH97" s="1493">
        <f t="shared" si="853"/>
        <v>0</v>
      </c>
      <c r="AI97" s="1493">
        <f t="shared" si="853"/>
        <v>0</v>
      </c>
      <c r="AJ97" s="1494">
        <f t="shared" si="853"/>
        <v>0</v>
      </c>
      <c r="AK97" s="1494">
        <f t="shared" si="853"/>
        <v>0</v>
      </c>
      <c r="AL97" s="1495">
        <f t="shared" si="853"/>
        <v>0</v>
      </c>
      <c r="AM97" s="1496">
        <f t="shared" si="853"/>
        <v>0</v>
      </c>
      <c r="AN97" s="1497">
        <f t="shared" si="399"/>
        <v>0</v>
      </c>
      <c r="AO97" s="1498">
        <f t="shared" si="860"/>
        <v>0</v>
      </c>
      <c r="AP97" s="1499">
        <f t="shared" si="887"/>
        <v>0</v>
      </c>
      <c r="AQ97" s="1500">
        <f t="shared" si="888"/>
        <v>0</v>
      </c>
      <c r="AR97" s="1501">
        <f t="shared" si="889"/>
        <v>0</v>
      </c>
      <c r="AS97" s="1498">
        <f t="shared" si="857"/>
        <v>0</v>
      </c>
      <c r="AT97" s="1501">
        <f t="shared" si="890"/>
        <v>0</v>
      </c>
      <c r="AU97" s="1498">
        <f t="shared" si="891"/>
        <v>1</v>
      </c>
      <c r="AV97" s="1498">
        <f t="shared" si="892"/>
        <v>2</v>
      </c>
      <c r="AW97" s="1499">
        <f t="shared" si="893"/>
        <v>0</v>
      </c>
      <c r="AX97" s="1502">
        <f t="shared" si="894"/>
        <v>0</v>
      </c>
      <c r="AY97" s="1503">
        <f t="shared" si="895"/>
        <v>0</v>
      </c>
      <c r="AZ97" s="1498">
        <f t="shared" si="896"/>
        <v>2</v>
      </c>
      <c r="BA97" s="1498">
        <f t="shared" si="897"/>
        <v>3</v>
      </c>
      <c r="BB97" s="1499">
        <f t="shared" si="898"/>
        <v>0</v>
      </c>
      <c r="BC97" s="1502">
        <f t="shared" si="899"/>
        <v>0</v>
      </c>
      <c r="BD97" s="1503">
        <f t="shared" si="900"/>
        <v>0</v>
      </c>
      <c r="BE97" s="1498">
        <f t="shared" si="901"/>
        <v>3</v>
      </c>
      <c r="BF97" s="1498">
        <f t="shared" si="902"/>
        <v>4</v>
      </c>
      <c r="BG97" s="1499">
        <f t="shared" si="903"/>
        <v>0</v>
      </c>
      <c r="BH97" s="1502">
        <f t="shared" si="904"/>
        <v>0</v>
      </c>
      <c r="BI97" s="1502">
        <f t="shared" si="905"/>
        <v>0</v>
      </c>
      <c r="BJ97" s="1504">
        <f t="shared" si="906"/>
        <v>1900</v>
      </c>
      <c r="BK97" s="1505" t="str">
        <f t="shared" si="907"/>
        <v/>
      </c>
      <c r="BL97" s="1506"/>
      <c r="BM97" s="1507">
        <f t="shared" si="908"/>
        <v>0</v>
      </c>
      <c r="BN97" s="1508">
        <f t="shared" si="909"/>
        <v>0</v>
      </c>
      <c r="BO97" s="1508">
        <f t="shared" si="909"/>
        <v>0</v>
      </c>
      <c r="BP97" s="1508">
        <f t="shared" si="909"/>
        <v>0</v>
      </c>
      <c r="BQ97" s="1508">
        <f t="shared" si="909"/>
        <v>0</v>
      </c>
      <c r="BR97" s="1508">
        <f t="shared" si="909"/>
        <v>0</v>
      </c>
      <c r="BS97" s="1508">
        <f t="shared" si="909"/>
        <v>0</v>
      </c>
      <c r="BT97" s="1508">
        <f t="shared" si="909"/>
        <v>0</v>
      </c>
      <c r="BU97" s="1508">
        <f t="shared" si="909"/>
        <v>0</v>
      </c>
      <c r="BV97" s="1508">
        <f t="shared" si="909"/>
        <v>0</v>
      </c>
      <c r="BW97" s="1508">
        <f t="shared" si="909"/>
        <v>0</v>
      </c>
      <c r="BX97" s="1508">
        <f t="shared" si="909"/>
        <v>0</v>
      </c>
      <c r="BY97" s="1507">
        <f t="shared" si="909"/>
        <v>0</v>
      </c>
      <c r="BZ97" s="1508">
        <f t="shared" si="909"/>
        <v>0</v>
      </c>
      <c r="CA97" s="1508">
        <f t="shared" si="909"/>
        <v>0</v>
      </c>
      <c r="CB97" s="1508">
        <f t="shared" si="909"/>
        <v>0</v>
      </c>
      <c r="CC97" s="1508">
        <f t="shared" si="909"/>
        <v>0</v>
      </c>
      <c r="CD97" s="1508">
        <f t="shared" si="868"/>
        <v>0</v>
      </c>
      <c r="CE97" s="1508">
        <f t="shared" si="868"/>
        <v>0</v>
      </c>
      <c r="CF97" s="1508">
        <f t="shared" si="868"/>
        <v>0</v>
      </c>
      <c r="CG97" s="1508">
        <f t="shared" si="868"/>
        <v>0</v>
      </c>
      <c r="CH97" s="1508">
        <f t="shared" si="868"/>
        <v>0</v>
      </c>
      <c r="CI97" s="1508">
        <f t="shared" si="868"/>
        <v>0</v>
      </c>
      <c r="CJ97" s="1509">
        <f t="shared" si="868"/>
        <v>0</v>
      </c>
      <c r="CK97" s="1507">
        <f t="shared" si="868"/>
        <v>0</v>
      </c>
      <c r="CL97" s="1508">
        <f t="shared" si="868"/>
        <v>0</v>
      </c>
      <c r="CM97" s="1508">
        <f t="shared" si="868"/>
        <v>0</v>
      </c>
      <c r="CN97" s="1508">
        <f t="shared" si="868"/>
        <v>0</v>
      </c>
      <c r="CO97" s="1508">
        <f t="shared" si="868"/>
        <v>0</v>
      </c>
      <c r="CP97" s="1508">
        <f t="shared" si="868"/>
        <v>0</v>
      </c>
      <c r="CQ97" s="1508">
        <f t="shared" si="868"/>
        <v>0</v>
      </c>
      <c r="CR97" s="1508">
        <f t="shared" si="868"/>
        <v>0</v>
      </c>
      <c r="CS97" s="1508">
        <f t="shared" si="868"/>
        <v>0</v>
      </c>
      <c r="CT97" s="1508">
        <f t="shared" si="869"/>
        <v>0</v>
      </c>
      <c r="CU97" s="1508">
        <f t="shared" si="869"/>
        <v>0</v>
      </c>
      <c r="CV97" s="1509">
        <f t="shared" si="869"/>
        <v>0</v>
      </c>
      <c r="CW97" s="1508">
        <f t="shared" si="869"/>
        <v>0</v>
      </c>
      <c r="CX97" s="1508">
        <f t="shared" si="869"/>
        <v>0</v>
      </c>
      <c r="CY97" s="1508">
        <f t="shared" si="869"/>
        <v>0</v>
      </c>
      <c r="CZ97" s="1508">
        <f t="shared" si="869"/>
        <v>0</v>
      </c>
      <c r="DA97" s="1508">
        <f t="shared" si="869"/>
        <v>0</v>
      </c>
      <c r="DB97" s="1508">
        <f t="shared" si="869"/>
        <v>0</v>
      </c>
      <c r="DC97" s="1508">
        <f t="shared" si="869"/>
        <v>0</v>
      </c>
      <c r="DD97" s="1508">
        <f t="shared" si="869"/>
        <v>0</v>
      </c>
      <c r="DE97" s="1508">
        <f t="shared" si="869"/>
        <v>0</v>
      </c>
      <c r="DF97" s="1508">
        <f t="shared" si="869"/>
        <v>0</v>
      </c>
      <c r="DG97" s="1508">
        <f t="shared" si="869"/>
        <v>0</v>
      </c>
      <c r="DH97" s="1509">
        <f t="shared" si="869"/>
        <v>0</v>
      </c>
      <c r="DI97" s="1508">
        <f t="shared" si="869"/>
        <v>0</v>
      </c>
      <c r="DJ97" s="1508">
        <f t="shared" si="870"/>
        <v>0</v>
      </c>
      <c r="DK97" s="1508">
        <f t="shared" si="870"/>
        <v>0</v>
      </c>
      <c r="DL97" s="1508">
        <f t="shared" si="870"/>
        <v>0</v>
      </c>
      <c r="DM97" s="1508">
        <f t="shared" si="870"/>
        <v>0</v>
      </c>
      <c r="DN97" s="1508">
        <f t="shared" si="870"/>
        <v>0</v>
      </c>
      <c r="DO97" s="1508">
        <f t="shared" si="870"/>
        <v>0</v>
      </c>
      <c r="DP97" s="1508">
        <f t="shared" si="870"/>
        <v>0</v>
      </c>
      <c r="DQ97" s="1508">
        <f t="shared" si="870"/>
        <v>0</v>
      </c>
      <c r="DR97" s="1508">
        <f t="shared" si="870"/>
        <v>0</v>
      </c>
      <c r="DS97" s="1508">
        <f t="shared" si="870"/>
        <v>0</v>
      </c>
      <c r="DT97" s="1509">
        <f t="shared" si="870"/>
        <v>0</v>
      </c>
      <c r="DU97" s="1507">
        <f t="shared" si="870"/>
        <v>0</v>
      </c>
      <c r="DV97" s="1508">
        <f t="shared" si="870"/>
        <v>0</v>
      </c>
      <c r="DW97" s="1508">
        <f t="shared" si="870"/>
        <v>0</v>
      </c>
      <c r="DX97" s="1508">
        <f t="shared" si="870"/>
        <v>0</v>
      </c>
      <c r="DY97" s="1508">
        <f t="shared" si="870"/>
        <v>0</v>
      </c>
      <c r="DZ97" s="1508">
        <f t="shared" si="871"/>
        <v>0</v>
      </c>
      <c r="EA97" s="1508">
        <f t="shared" si="871"/>
        <v>0</v>
      </c>
      <c r="EB97" s="1508">
        <f t="shared" si="871"/>
        <v>0</v>
      </c>
      <c r="EC97" s="1508">
        <f t="shared" si="871"/>
        <v>0</v>
      </c>
      <c r="ED97" s="1508">
        <f t="shared" si="871"/>
        <v>0</v>
      </c>
      <c r="EE97" s="1508">
        <f t="shared" si="871"/>
        <v>0</v>
      </c>
      <c r="EF97" s="1508">
        <f t="shared" si="871"/>
        <v>0</v>
      </c>
      <c r="EG97" s="1507">
        <f t="shared" si="871"/>
        <v>0</v>
      </c>
      <c r="EH97" s="1508">
        <f t="shared" si="871"/>
        <v>0</v>
      </c>
      <c r="EI97" s="1508">
        <f t="shared" si="871"/>
        <v>0</v>
      </c>
      <c r="EJ97" s="1508">
        <f t="shared" si="871"/>
        <v>0</v>
      </c>
      <c r="EK97" s="1508">
        <f t="shared" si="871"/>
        <v>0</v>
      </c>
      <c r="EL97" s="1508">
        <f t="shared" si="871"/>
        <v>0</v>
      </c>
      <c r="EM97" s="1508">
        <f t="shared" si="871"/>
        <v>0</v>
      </c>
      <c r="EN97" s="1508">
        <f t="shared" si="871"/>
        <v>0</v>
      </c>
      <c r="EO97" s="1508">
        <f t="shared" si="871"/>
        <v>0</v>
      </c>
      <c r="EP97" s="1508">
        <f t="shared" si="872"/>
        <v>0</v>
      </c>
      <c r="EQ97" s="1508">
        <f t="shared" si="872"/>
        <v>0</v>
      </c>
      <c r="ER97" s="1509">
        <f t="shared" si="872"/>
        <v>0</v>
      </c>
      <c r="ES97" s="1507">
        <f t="shared" si="872"/>
        <v>0</v>
      </c>
      <c r="ET97" s="1508">
        <f t="shared" si="872"/>
        <v>0</v>
      </c>
      <c r="EU97" s="1508">
        <f t="shared" si="872"/>
        <v>0</v>
      </c>
      <c r="EV97" s="1508">
        <f t="shared" si="872"/>
        <v>0</v>
      </c>
      <c r="EW97" s="1508">
        <f t="shared" si="872"/>
        <v>0</v>
      </c>
      <c r="EX97" s="1508">
        <f t="shared" si="872"/>
        <v>0</v>
      </c>
      <c r="EY97" s="1508">
        <f t="shared" si="872"/>
        <v>0</v>
      </c>
      <c r="EZ97" s="1508">
        <f t="shared" si="872"/>
        <v>0</v>
      </c>
      <c r="FA97" s="1508">
        <f t="shared" si="872"/>
        <v>0</v>
      </c>
      <c r="FB97" s="1508">
        <f t="shared" si="872"/>
        <v>0</v>
      </c>
      <c r="FC97" s="1508">
        <f t="shared" si="872"/>
        <v>0</v>
      </c>
      <c r="FD97" s="1509">
        <f t="shared" si="872"/>
        <v>0</v>
      </c>
      <c r="FE97" s="1508">
        <f t="shared" si="872"/>
        <v>0</v>
      </c>
      <c r="FF97" s="1508">
        <f t="shared" si="821"/>
        <v>0</v>
      </c>
      <c r="FG97" s="1508">
        <f t="shared" si="873"/>
        <v>0</v>
      </c>
      <c r="FH97" s="1508">
        <f t="shared" si="873"/>
        <v>0</v>
      </c>
      <c r="FI97" s="1508">
        <f t="shared" si="873"/>
        <v>0</v>
      </c>
      <c r="FJ97" s="1508">
        <f t="shared" si="873"/>
        <v>0</v>
      </c>
      <c r="FK97" s="1508">
        <f t="shared" si="873"/>
        <v>0</v>
      </c>
      <c r="FL97" s="1508">
        <f t="shared" si="873"/>
        <v>0</v>
      </c>
      <c r="FM97" s="1508">
        <f t="shared" si="873"/>
        <v>0</v>
      </c>
      <c r="FN97" s="1508">
        <f t="shared" si="873"/>
        <v>0</v>
      </c>
      <c r="FO97" s="1508">
        <f t="shared" si="873"/>
        <v>0</v>
      </c>
      <c r="FP97" s="1509">
        <f t="shared" si="873"/>
        <v>0</v>
      </c>
      <c r="FQ97" s="1508">
        <f t="shared" si="873"/>
        <v>0</v>
      </c>
      <c r="FR97" s="1508">
        <f t="shared" si="873"/>
        <v>0</v>
      </c>
      <c r="FS97" s="1508">
        <f t="shared" si="873"/>
        <v>0</v>
      </c>
      <c r="FT97" s="1508">
        <f t="shared" si="873"/>
        <v>0</v>
      </c>
      <c r="FU97" s="1508">
        <f t="shared" si="873"/>
        <v>0</v>
      </c>
      <c r="FV97" s="1508">
        <f t="shared" si="873"/>
        <v>0</v>
      </c>
      <c r="FW97" s="1508">
        <f t="shared" si="855"/>
        <v>0</v>
      </c>
      <c r="FX97" s="1508">
        <f t="shared" si="855"/>
        <v>0</v>
      </c>
      <c r="FY97" s="1508">
        <f t="shared" si="855"/>
        <v>0</v>
      </c>
      <c r="FZ97" s="1508">
        <f t="shared" si="855"/>
        <v>0</v>
      </c>
      <c r="GA97" s="1508">
        <f t="shared" si="855"/>
        <v>0</v>
      </c>
      <c r="GB97" s="1509">
        <f t="shared" si="855"/>
        <v>0</v>
      </c>
      <c r="GC97" s="1506"/>
      <c r="GD97" s="1458">
        <f t="shared" si="910"/>
        <v>1</v>
      </c>
      <c r="GE97" s="1510">
        <f t="shared" si="874"/>
        <v>0</v>
      </c>
      <c r="GF97" s="1511">
        <f t="shared" si="874"/>
        <v>0</v>
      </c>
      <c r="GG97" s="1511">
        <f t="shared" si="874"/>
        <v>0</v>
      </c>
      <c r="GH97" s="1511">
        <f t="shared" si="874"/>
        <v>0</v>
      </c>
      <c r="GI97" s="1511">
        <f t="shared" si="874"/>
        <v>0</v>
      </c>
      <c r="GJ97" s="1511">
        <f t="shared" si="874"/>
        <v>0</v>
      </c>
      <c r="GK97" s="1511">
        <f t="shared" si="874"/>
        <v>0</v>
      </c>
      <c r="GL97" s="1511">
        <f t="shared" si="874"/>
        <v>0</v>
      </c>
      <c r="GM97" s="1511">
        <f t="shared" si="874"/>
        <v>0</v>
      </c>
      <c r="GN97" s="1512">
        <f t="shared" si="874"/>
        <v>0</v>
      </c>
      <c r="GO97" s="1513">
        <f t="shared" si="911"/>
        <v>0</v>
      </c>
      <c r="GP97" s="1506"/>
      <c r="GQ97" s="1510">
        <f t="shared" si="838"/>
        <v>0</v>
      </c>
      <c r="GR97" s="1511">
        <f t="shared" si="864"/>
        <v>0</v>
      </c>
      <c r="GS97" s="1511">
        <f t="shared" si="864"/>
        <v>0</v>
      </c>
      <c r="GT97" s="1511">
        <f t="shared" si="864"/>
        <v>0</v>
      </c>
      <c r="GU97" s="1511">
        <f t="shared" si="864"/>
        <v>0</v>
      </c>
      <c r="GV97" s="1511">
        <f t="shared" si="864"/>
        <v>0</v>
      </c>
      <c r="GW97" s="1511">
        <f t="shared" si="864"/>
        <v>0</v>
      </c>
      <c r="GX97" s="1511">
        <f t="shared" si="864"/>
        <v>0</v>
      </c>
      <c r="GY97" s="1511">
        <f t="shared" si="864"/>
        <v>0</v>
      </c>
      <c r="GZ97" s="1512">
        <f t="shared" si="864"/>
        <v>0</v>
      </c>
      <c r="HA97" s="1513">
        <f t="shared" si="912"/>
        <v>0</v>
      </c>
      <c r="HB97" s="1506">
        <f t="shared" si="913"/>
        <v>1</v>
      </c>
      <c r="HC97" s="1506"/>
      <c r="HD97" s="1508">
        <f t="shared" si="914"/>
        <v>0</v>
      </c>
      <c r="HE97" s="1460">
        <f t="shared" si="915"/>
        <v>0</v>
      </c>
      <c r="HF97" s="1460">
        <f t="shared" si="916"/>
        <v>0</v>
      </c>
      <c r="HG97" s="1460">
        <f t="shared" si="917"/>
        <v>0</v>
      </c>
      <c r="HH97" s="1460">
        <f t="shared" si="918"/>
        <v>0</v>
      </c>
      <c r="HI97" s="1460">
        <f t="shared" si="919"/>
        <v>0</v>
      </c>
      <c r="HJ97" s="1460">
        <f t="shared" si="920"/>
        <v>0</v>
      </c>
      <c r="HK97" s="1460">
        <f t="shared" si="921"/>
        <v>0</v>
      </c>
      <c r="HL97" s="1460">
        <f t="shared" si="922"/>
        <v>0</v>
      </c>
      <c r="HM97" s="1460">
        <f t="shared" si="923"/>
        <v>0</v>
      </c>
      <c r="HN97" s="1460">
        <f t="shared" si="924"/>
        <v>0</v>
      </c>
      <c r="HO97" s="1460">
        <f t="shared" si="925"/>
        <v>0</v>
      </c>
      <c r="HP97" s="1460">
        <f t="shared" si="926"/>
        <v>0</v>
      </c>
      <c r="HQ97" s="1460">
        <f t="shared" si="927"/>
        <v>0</v>
      </c>
      <c r="HR97" s="1460">
        <f t="shared" si="928"/>
        <v>0</v>
      </c>
      <c r="HS97" s="1460">
        <f t="shared" si="929"/>
        <v>0</v>
      </c>
      <c r="HT97" s="1460">
        <f t="shared" si="930"/>
        <v>0</v>
      </c>
      <c r="HU97" s="1460">
        <f t="shared" si="931"/>
        <v>0</v>
      </c>
      <c r="HV97" s="1460">
        <f t="shared" si="932"/>
        <v>0</v>
      </c>
      <c r="HW97" s="1460">
        <f t="shared" si="933"/>
        <v>0</v>
      </c>
      <c r="HX97" s="1460">
        <f t="shared" si="934"/>
        <v>0</v>
      </c>
      <c r="HY97" s="1460">
        <f t="shared" si="935"/>
        <v>0</v>
      </c>
      <c r="HZ97" s="1460">
        <f t="shared" si="936"/>
        <v>0</v>
      </c>
      <c r="IA97" s="1460">
        <f t="shared" si="937"/>
        <v>0</v>
      </c>
      <c r="IB97" s="1460">
        <f t="shared" si="938"/>
        <v>0</v>
      </c>
      <c r="IC97" s="1460">
        <f t="shared" si="939"/>
        <v>0</v>
      </c>
      <c r="ID97" s="1460">
        <f t="shared" si="940"/>
        <v>0</v>
      </c>
      <c r="IE97" s="1460">
        <f t="shared" si="941"/>
        <v>0</v>
      </c>
      <c r="IF97" s="1460">
        <f t="shared" si="942"/>
        <v>0</v>
      </c>
      <c r="IG97" s="1460">
        <f t="shared" si="943"/>
        <v>0</v>
      </c>
      <c r="IH97" s="1460">
        <f t="shared" si="944"/>
        <v>0</v>
      </c>
      <c r="II97" s="1460">
        <f t="shared" si="945"/>
        <v>0</v>
      </c>
      <c r="IJ97" s="1460">
        <f t="shared" si="946"/>
        <v>0</v>
      </c>
      <c r="IK97" s="1460">
        <f t="shared" si="947"/>
        <v>0</v>
      </c>
      <c r="IL97" s="1460">
        <f t="shared" si="948"/>
        <v>0</v>
      </c>
      <c r="IM97" s="1460">
        <f t="shared" si="949"/>
        <v>0</v>
      </c>
      <c r="IN97" s="1460">
        <f t="shared" si="950"/>
        <v>0</v>
      </c>
      <c r="IO97" s="1460">
        <f t="shared" si="951"/>
        <v>0</v>
      </c>
      <c r="IP97" s="1460">
        <f t="shared" si="952"/>
        <v>0</v>
      </c>
      <c r="IQ97" s="1460">
        <f t="shared" si="953"/>
        <v>0</v>
      </c>
      <c r="IR97" s="1460">
        <f t="shared" si="954"/>
        <v>0</v>
      </c>
      <c r="IS97" s="1460">
        <f t="shared" si="955"/>
        <v>0</v>
      </c>
      <c r="IT97" s="1460">
        <f t="shared" si="956"/>
        <v>0</v>
      </c>
      <c r="IU97" s="1460">
        <f t="shared" si="957"/>
        <v>0</v>
      </c>
      <c r="IV97" s="1460">
        <f t="shared" si="958"/>
        <v>0</v>
      </c>
      <c r="IW97" s="1460">
        <f t="shared" si="959"/>
        <v>0</v>
      </c>
      <c r="IX97" s="1460">
        <f t="shared" si="960"/>
        <v>0</v>
      </c>
      <c r="IY97" s="1460">
        <f t="shared" si="961"/>
        <v>0</v>
      </c>
      <c r="IZ97" s="1460">
        <f t="shared" si="962"/>
        <v>0</v>
      </c>
      <c r="JA97" s="1460">
        <f t="shared" si="963"/>
        <v>0</v>
      </c>
      <c r="JB97" s="1460">
        <f t="shared" si="964"/>
        <v>0</v>
      </c>
      <c r="JC97" s="1460">
        <f t="shared" si="965"/>
        <v>0</v>
      </c>
      <c r="JD97" s="1460">
        <f t="shared" si="966"/>
        <v>0</v>
      </c>
      <c r="JE97" s="1460">
        <f t="shared" si="967"/>
        <v>0</v>
      </c>
      <c r="JF97" s="1460">
        <f t="shared" si="968"/>
        <v>0</v>
      </c>
      <c r="JG97" s="1460">
        <f t="shared" si="969"/>
        <v>0</v>
      </c>
      <c r="JH97" s="1460">
        <f t="shared" si="970"/>
        <v>0</v>
      </c>
      <c r="JI97" s="1460">
        <f t="shared" si="971"/>
        <v>0</v>
      </c>
      <c r="JJ97" s="1460">
        <f t="shared" si="972"/>
        <v>0</v>
      </c>
      <c r="JK97" s="1460">
        <f t="shared" si="973"/>
        <v>0</v>
      </c>
      <c r="JL97" s="1460">
        <f t="shared" si="974"/>
        <v>0</v>
      </c>
      <c r="JM97" s="1460">
        <f t="shared" si="975"/>
        <v>0</v>
      </c>
      <c r="JN97" s="1460">
        <f t="shared" si="976"/>
        <v>0</v>
      </c>
      <c r="JO97" s="1460">
        <f t="shared" si="977"/>
        <v>0</v>
      </c>
      <c r="JP97" s="1460">
        <f t="shared" si="978"/>
        <v>0</v>
      </c>
      <c r="JQ97" s="1460">
        <f t="shared" si="979"/>
        <v>0</v>
      </c>
      <c r="JR97" s="1460">
        <f t="shared" si="980"/>
        <v>0</v>
      </c>
      <c r="JS97" s="1460">
        <f t="shared" si="981"/>
        <v>0</v>
      </c>
      <c r="JT97" s="1460">
        <f t="shared" si="982"/>
        <v>0</v>
      </c>
      <c r="JU97" s="1460">
        <f t="shared" si="983"/>
        <v>0</v>
      </c>
      <c r="JV97" s="1460">
        <f t="shared" si="984"/>
        <v>0</v>
      </c>
      <c r="JW97" s="1460">
        <f t="shared" si="985"/>
        <v>0</v>
      </c>
      <c r="JX97" s="1460">
        <f t="shared" si="986"/>
        <v>0</v>
      </c>
      <c r="JY97" s="1460">
        <f t="shared" si="987"/>
        <v>0</v>
      </c>
      <c r="JZ97" s="1460">
        <f t="shared" si="988"/>
        <v>0</v>
      </c>
      <c r="KA97" s="1460">
        <f t="shared" si="989"/>
        <v>0</v>
      </c>
      <c r="KB97" s="1460">
        <f t="shared" si="990"/>
        <v>0</v>
      </c>
      <c r="KC97" s="1460">
        <f t="shared" si="991"/>
        <v>0</v>
      </c>
      <c r="KD97" s="1460">
        <f t="shared" si="992"/>
        <v>0</v>
      </c>
      <c r="KE97" s="1460">
        <f t="shared" si="993"/>
        <v>0</v>
      </c>
      <c r="KF97" s="1460">
        <f t="shared" si="994"/>
        <v>0</v>
      </c>
      <c r="KG97" s="1460">
        <f t="shared" si="995"/>
        <v>0</v>
      </c>
      <c r="KH97" s="1460">
        <f t="shared" si="996"/>
        <v>0</v>
      </c>
      <c r="KI97" s="1460">
        <f t="shared" si="997"/>
        <v>0</v>
      </c>
      <c r="KJ97" s="1460">
        <f t="shared" si="998"/>
        <v>0</v>
      </c>
      <c r="KK97" s="1460">
        <f t="shared" si="999"/>
        <v>0</v>
      </c>
      <c r="KL97" s="1460">
        <f t="shared" si="1000"/>
        <v>0</v>
      </c>
      <c r="KM97" s="1460">
        <f t="shared" si="1001"/>
        <v>0</v>
      </c>
      <c r="KN97" s="1460">
        <f t="shared" si="1002"/>
        <v>0</v>
      </c>
      <c r="KO97" s="1460">
        <f t="shared" si="1003"/>
        <v>0</v>
      </c>
      <c r="KP97" s="1460">
        <f t="shared" si="1004"/>
        <v>0</v>
      </c>
      <c r="KQ97" s="1460">
        <f t="shared" si="1005"/>
        <v>0</v>
      </c>
      <c r="KR97" s="1460">
        <f t="shared" si="1006"/>
        <v>0</v>
      </c>
      <c r="KS97" s="1460">
        <f t="shared" si="1007"/>
        <v>0</v>
      </c>
      <c r="KT97" s="1460">
        <f t="shared" si="1008"/>
        <v>0</v>
      </c>
      <c r="KU97" s="1460">
        <f t="shared" si="1009"/>
        <v>0</v>
      </c>
      <c r="KV97" s="1460">
        <f t="shared" si="1010"/>
        <v>0</v>
      </c>
      <c r="KW97" s="1460">
        <f t="shared" si="1011"/>
        <v>0</v>
      </c>
      <c r="KX97" s="1460">
        <f t="shared" si="1012"/>
        <v>0</v>
      </c>
      <c r="KY97" s="1460">
        <f t="shared" si="1013"/>
        <v>0</v>
      </c>
      <c r="KZ97" s="1460">
        <f t="shared" si="1014"/>
        <v>0</v>
      </c>
      <c r="LA97" s="1460">
        <f t="shared" si="1015"/>
        <v>0</v>
      </c>
      <c r="LB97" s="1460">
        <f t="shared" si="1016"/>
        <v>0</v>
      </c>
      <c r="LC97" s="1460">
        <f t="shared" si="1017"/>
        <v>0</v>
      </c>
      <c r="LD97" s="1460">
        <f t="shared" si="1018"/>
        <v>0</v>
      </c>
      <c r="LE97" s="1460">
        <f t="shared" si="1019"/>
        <v>0</v>
      </c>
      <c r="LF97" s="1460">
        <f t="shared" si="1020"/>
        <v>0</v>
      </c>
      <c r="LG97" s="1460">
        <f t="shared" si="1021"/>
        <v>0</v>
      </c>
      <c r="LH97" s="1460">
        <f t="shared" si="1022"/>
        <v>0</v>
      </c>
      <c r="LI97" s="1460">
        <f t="shared" si="1023"/>
        <v>0</v>
      </c>
      <c r="LJ97" s="1460">
        <f t="shared" si="1024"/>
        <v>0</v>
      </c>
      <c r="LK97" s="1460">
        <f t="shared" si="1025"/>
        <v>0</v>
      </c>
      <c r="LL97" s="1460">
        <f t="shared" si="1026"/>
        <v>0</v>
      </c>
      <c r="LM97" s="1460">
        <f t="shared" si="1027"/>
        <v>0</v>
      </c>
      <c r="LN97" s="1460">
        <f t="shared" si="1028"/>
        <v>0</v>
      </c>
      <c r="LO97" s="1460">
        <f t="shared" si="1029"/>
        <v>0</v>
      </c>
      <c r="LP97" s="1460">
        <f t="shared" si="1030"/>
        <v>0</v>
      </c>
      <c r="LQ97" s="1460">
        <f t="shared" si="1031"/>
        <v>0</v>
      </c>
      <c r="LR97" s="1460">
        <f t="shared" si="1032"/>
        <v>0</v>
      </c>
      <c r="LS97" s="1460">
        <f t="shared" si="1033"/>
        <v>0</v>
      </c>
      <c r="LW97" s="1467">
        <f t="shared" si="1034"/>
        <v>0</v>
      </c>
      <c r="LX97" s="1467">
        <f t="shared" si="1035"/>
        <v>0</v>
      </c>
      <c r="LY97" s="1467">
        <f t="shared" si="1036"/>
        <v>0</v>
      </c>
      <c r="LZ97" s="1467">
        <f t="shared" si="1037"/>
        <v>0</v>
      </c>
      <c r="MA97" s="1506"/>
      <c r="MB97" s="1460">
        <f t="shared" si="1038"/>
        <v>0</v>
      </c>
      <c r="MC97" s="1460">
        <f t="shared" si="1039"/>
        <v>0</v>
      </c>
      <c r="MD97" s="1460">
        <f t="shared" si="1039"/>
        <v>0</v>
      </c>
      <c r="ME97" s="1460">
        <f t="shared" si="1039"/>
        <v>0</v>
      </c>
      <c r="MF97" s="1460">
        <f t="shared" si="1039"/>
        <v>0</v>
      </c>
      <c r="MG97" s="1460">
        <f t="shared" si="1039"/>
        <v>0</v>
      </c>
      <c r="MH97" s="1460">
        <f t="shared" si="1039"/>
        <v>0</v>
      </c>
      <c r="MI97" s="1460">
        <f t="shared" si="1039"/>
        <v>0</v>
      </c>
      <c r="MJ97" s="1460">
        <f t="shared" si="1039"/>
        <v>0</v>
      </c>
      <c r="MK97" s="1460">
        <f t="shared" si="1039"/>
        <v>0</v>
      </c>
      <c r="ML97" s="1460">
        <f t="shared" si="1039"/>
        <v>0</v>
      </c>
      <c r="MM97" s="1460">
        <f t="shared" si="1039"/>
        <v>0</v>
      </c>
      <c r="MN97" s="1460">
        <f t="shared" si="1039"/>
        <v>0</v>
      </c>
      <c r="MO97" s="1460">
        <f t="shared" si="1039"/>
        <v>0</v>
      </c>
      <c r="MP97" s="1460">
        <f t="shared" si="1039"/>
        <v>0</v>
      </c>
      <c r="MQ97" s="1460">
        <f t="shared" si="1039"/>
        <v>0</v>
      </c>
      <c r="MR97" s="1460">
        <f t="shared" si="1039"/>
        <v>0</v>
      </c>
      <c r="MS97" s="1460">
        <f t="shared" si="865"/>
        <v>0</v>
      </c>
      <c r="MT97" s="1460">
        <f t="shared" si="865"/>
        <v>0</v>
      </c>
      <c r="MU97" s="1460">
        <f t="shared" si="865"/>
        <v>0</v>
      </c>
      <c r="MV97" s="1460">
        <f t="shared" si="865"/>
        <v>0</v>
      </c>
      <c r="MW97" s="1460">
        <f t="shared" si="865"/>
        <v>0</v>
      </c>
      <c r="MX97" s="1460">
        <f t="shared" si="865"/>
        <v>0</v>
      </c>
      <c r="MY97" s="1460">
        <f t="shared" si="865"/>
        <v>0</v>
      </c>
      <c r="MZ97" s="1460">
        <f t="shared" si="865"/>
        <v>0</v>
      </c>
      <c r="NA97" s="1460">
        <f t="shared" si="865"/>
        <v>0</v>
      </c>
      <c r="NB97" s="1460">
        <f t="shared" si="865"/>
        <v>0</v>
      </c>
      <c r="NC97" s="1460">
        <f t="shared" si="865"/>
        <v>0</v>
      </c>
      <c r="ND97" s="1460">
        <f t="shared" si="865"/>
        <v>0</v>
      </c>
      <c r="NE97" s="1460">
        <f t="shared" si="865"/>
        <v>0</v>
      </c>
      <c r="NF97" s="1460">
        <f t="shared" si="865"/>
        <v>0</v>
      </c>
      <c r="NG97" s="1460">
        <f t="shared" si="865"/>
        <v>0</v>
      </c>
      <c r="NH97" s="1460">
        <f t="shared" si="865"/>
        <v>0</v>
      </c>
      <c r="NI97" s="1460">
        <f t="shared" si="866"/>
        <v>0</v>
      </c>
      <c r="NJ97" s="1460">
        <f t="shared" si="866"/>
        <v>0</v>
      </c>
      <c r="NK97" s="1460">
        <f t="shared" si="866"/>
        <v>0</v>
      </c>
      <c r="NL97" s="1460">
        <f t="shared" si="866"/>
        <v>0</v>
      </c>
      <c r="NM97" s="1460">
        <f t="shared" si="866"/>
        <v>0</v>
      </c>
      <c r="NN97" s="1460">
        <f t="shared" si="866"/>
        <v>0</v>
      </c>
      <c r="NO97" s="1460">
        <f t="shared" si="866"/>
        <v>0</v>
      </c>
      <c r="NP97" s="1460">
        <f t="shared" si="866"/>
        <v>0</v>
      </c>
      <c r="NQ97" s="1460">
        <f t="shared" si="866"/>
        <v>0</v>
      </c>
      <c r="NR97" s="1460">
        <f t="shared" si="866"/>
        <v>0</v>
      </c>
      <c r="NS97" s="1460">
        <f t="shared" si="866"/>
        <v>0</v>
      </c>
      <c r="NT97" s="1460">
        <f t="shared" si="866"/>
        <v>0</v>
      </c>
      <c r="NU97" s="1460">
        <f t="shared" si="866"/>
        <v>0</v>
      </c>
      <c r="NV97" s="1460">
        <f t="shared" si="866"/>
        <v>0</v>
      </c>
      <c r="NW97" s="1460">
        <f t="shared" si="866"/>
        <v>0</v>
      </c>
      <c r="NX97" s="1460">
        <f t="shared" si="866"/>
        <v>0</v>
      </c>
      <c r="NY97" s="1460">
        <f t="shared" si="867"/>
        <v>0</v>
      </c>
      <c r="NZ97" s="1460">
        <f t="shared" si="867"/>
        <v>0</v>
      </c>
      <c r="OA97" s="1460">
        <f t="shared" si="867"/>
        <v>0</v>
      </c>
      <c r="OB97" s="1460">
        <f t="shared" si="867"/>
        <v>0</v>
      </c>
      <c r="OC97" s="1460">
        <f t="shared" si="867"/>
        <v>0</v>
      </c>
      <c r="OD97" s="1460">
        <f t="shared" si="867"/>
        <v>0</v>
      </c>
      <c r="OE97" s="1460">
        <f t="shared" si="867"/>
        <v>0</v>
      </c>
      <c r="OF97" s="1460">
        <f t="shared" si="867"/>
        <v>0</v>
      </c>
      <c r="OG97" s="1460">
        <f t="shared" si="867"/>
        <v>0</v>
      </c>
      <c r="OH97" s="1460">
        <f t="shared" si="867"/>
        <v>0</v>
      </c>
      <c r="OI97" s="1460">
        <f t="shared" si="867"/>
        <v>0</v>
      </c>
      <c r="OJ97" s="1460">
        <f t="shared" si="867"/>
        <v>0</v>
      </c>
      <c r="OK97" s="1460">
        <f t="shared" si="867"/>
        <v>0</v>
      </c>
      <c r="OL97" s="1460">
        <f t="shared" si="867"/>
        <v>0</v>
      </c>
      <c r="OM97" s="1460">
        <f t="shared" si="867"/>
        <v>0</v>
      </c>
      <c r="ON97" s="1460">
        <f t="shared" si="867"/>
        <v>0</v>
      </c>
      <c r="OO97" s="1460">
        <f t="shared" si="813"/>
        <v>0</v>
      </c>
      <c r="OP97" s="1460">
        <f t="shared" si="861"/>
        <v>0</v>
      </c>
      <c r="OQ97" s="1460">
        <f t="shared" si="861"/>
        <v>0</v>
      </c>
      <c r="OR97" s="1460">
        <f t="shared" si="861"/>
        <v>0</v>
      </c>
      <c r="OS97" s="1460">
        <f t="shared" si="861"/>
        <v>0</v>
      </c>
      <c r="OT97" s="1460">
        <f t="shared" si="861"/>
        <v>0</v>
      </c>
      <c r="OU97" s="1460">
        <f t="shared" si="861"/>
        <v>0</v>
      </c>
      <c r="OV97" s="1460">
        <f t="shared" si="861"/>
        <v>0</v>
      </c>
      <c r="OW97" s="1460">
        <f t="shared" si="861"/>
        <v>0</v>
      </c>
      <c r="OX97" s="1460">
        <f t="shared" si="861"/>
        <v>0</v>
      </c>
      <c r="OY97" s="1460">
        <f t="shared" si="861"/>
        <v>0</v>
      </c>
      <c r="OZ97" s="1460">
        <f t="shared" si="861"/>
        <v>0</v>
      </c>
      <c r="PA97" s="1460">
        <f t="shared" si="861"/>
        <v>0</v>
      </c>
      <c r="PB97" s="1460">
        <f t="shared" si="861"/>
        <v>0</v>
      </c>
      <c r="PC97" s="1460">
        <f t="shared" si="861"/>
        <v>0</v>
      </c>
      <c r="PD97" s="1460">
        <f t="shared" si="861"/>
        <v>0</v>
      </c>
      <c r="PE97" s="1460">
        <f t="shared" si="861"/>
        <v>0</v>
      </c>
      <c r="PF97" s="1460">
        <f t="shared" si="862"/>
        <v>0</v>
      </c>
      <c r="PG97" s="1460">
        <f t="shared" si="862"/>
        <v>0</v>
      </c>
      <c r="PH97" s="1460">
        <f t="shared" si="862"/>
        <v>0</v>
      </c>
      <c r="PI97" s="1460">
        <f t="shared" si="862"/>
        <v>0</v>
      </c>
      <c r="PJ97" s="1460">
        <f t="shared" si="862"/>
        <v>0</v>
      </c>
      <c r="PK97" s="1460">
        <f t="shared" si="862"/>
        <v>0</v>
      </c>
      <c r="PL97" s="1460">
        <f t="shared" si="862"/>
        <v>0</v>
      </c>
      <c r="PM97" s="1460">
        <f t="shared" si="862"/>
        <v>0</v>
      </c>
      <c r="PN97" s="1460">
        <f t="shared" si="862"/>
        <v>0</v>
      </c>
      <c r="PO97" s="1460">
        <f t="shared" si="862"/>
        <v>0</v>
      </c>
      <c r="PP97" s="1460">
        <f t="shared" si="862"/>
        <v>0</v>
      </c>
      <c r="PQ97" s="1460">
        <f t="shared" si="862"/>
        <v>0</v>
      </c>
      <c r="PR97" s="1460">
        <f t="shared" si="862"/>
        <v>0</v>
      </c>
      <c r="PS97" s="1460">
        <f t="shared" si="862"/>
        <v>0</v>
      </c>
      <c r="PT97" s="1460">
        <f t="shared" si="862"/>
        <v>0</v>
      </c>
      <c r="PU97" s="1460">
        <f t="shared" si="862"/>
        <v>0</v>
      </c>
      <c r="PV97" s="1460">
        <f t="shared" si="863"/>
        <v>0</v>
      </c>
      <c r="PW97" s="1460">
        <f t="shared" si="863"/>
        <v>0</v>
      </c>
      <c r="PX97" s="1460">
        <f t="shared" si="863"/>
        <v>0</v>
      </c>
      <c r="PY97" s="1460">
        <f t="shared" si="863"/>
        <v>0</v>
      </c>
      <c r="PZ97" s="1460">
        <f t="shared" si="863"/>
        <v>0</v>
      </c>
      <c r="QA97" s="1460">
        <f t="shared" si="863"/>
        <v>0</v>
      </c>
      <c r="QB97" s="1460">
        <f t="shared" si="863"/>
        <v>0</v>
      </c>
      <c r="QC97" s="1460">
        <f t="shared" si="863"/>
        <v>0</v>
      </c>
      <c r="QD97" s="1460">
        <f t="shared" si="863"/>
        <v>0</v>
      </c>
      <c r="QE97" s="1460">
        <f t="shared" si="863"/>
        <v>0</v>
      </c>
      <c r="QF97" s="1460">
        <f t="shared" si="863"/>
        <v>0</v>
      </c>
      <c r="QG97" s="1460">
        <f t="shared" si="863"/>
        <v>0</v>
      </c>
      <c r="QH97" s="1460">
        <f t="shared" si="863"/>
        <v>0</v>
      </c>
      <c r="QI97" s="1460">
        <f t="shared" si="863"/>
        <v>0</v>
      </c>
      <c r="QJ97" s="1460">
        <f t="shared" si="863"/>
        <v>0</v>
      </c>
      <c r="QK97" s="1460">
        <f t="shared" si="863"/>
        <v>0</v>
      </c>
      <c r="QL97" s="1460">
        <f t="shared" si="856"/>
        <v>0</v>
      </c>
      <c r="QM97" s="1460">
        <f t="shared" si="856"/>
        <v>0</v>
      </c>
      <c r="QN97" s="1460">
        <f t="shared" si="856"/>
        <v>0</v>
      </c>
      <c r="QO97" s="1460">
        <f t="shared" si="856"/>
        <v>0</v>
      </c>
      <c r="QP97" s="1460">
        <f t="shared" si="856"/>
        <v>0</v>
      </c>
      <c r="QQ97" s="1460">
        <f t="shared" si="856"/>
        <v>0</v>
      </c>
    </row>
    <row r="98" spans="1:459" s="1466" customFormat="1" ht="22.5" customHeight="1">
      <c r="A98" s="1468"/>
      <c r="B98" s="1469"/>
      <c r="C98" s="1469"/>
      <c r="D98" s="1470"/>
      <c r="E98" s="1471"/>
      <c r="F98" s="1472"/>
      <c r="G98" s="1472"/>
      <c r="H98" s="1473">
        <f t="shared" si="875"/>
        <v>0</v>
      </c>
      <c r="I98" s="1474">
        <v>0</v>
      </c>
      <c r="J98" s="1475">
        <f t="shared" si="437"/>
        <v>0</v>
      </c>
      <c r="K98" s="1476">
        <v>0</v>
      </c>
      <c r="L98" s="1477">
        <f t="shared" si="876"/>
        <v>0</v>
      </c>
      <c r="M98" s="1477">
        <f t="shared" si="877"/>
        <v>0</v>
      </c>
      <c r="N98" s="1478"/>
      <c r="O98" s="1479">
        <v>0</v>
      </c>
      <c r="P98" s="1480">
        <v>0</v>
      </c>
      <c r="Q98" s="1828">
        <v>0</v>
      </c>
      <c r="R98" s="1831">
        <f t="shared" si="878"/>
        <v>0</v>
      </c>
      <c r="S98" s="1481">
        <f>IF(AND(SUM(O98:Q98)=0,N98="NNN"),MIN('Operating History and Pro Forma'!$M$33,'Operating History and Pro Forma'!$T$15)*D98,SUM(O98:Q98)*D98)</f>
        <v>0</v>
      </c>
      <c r="T98" s="1482">
        <f t="shared" si="879"/>
        <v>0</v>
      </c>
      <c r="U98" s="1483">
        <f t="shared" si="880"/>
        <v>0</v>
      </c>
      <c r="V98" s="1480"/>
      <c r="W98" s="1514"/>
      <c r="X98" s="1486" t="str">
        <f t="shared" si="881"/>
        <v/>
      </c>
      <c r="Y98" s="1487">
        <f t="shared" si="882"/>
        <v>0</v>
      </c>
      <c r="Z98" s="1488"/>
      <c r="AA98" s="1488"/>
      <c r="AB98" s="1488"/>
      <c r="AC98" s="1488"/>
      <c r="AD98" s="1489">
        <f t="shared" si="883"/>
        <v>0</v>
      </c>
      <c r="AE98" s="1490" t="str">
        <f t="shared" si="884"/>
        <v/>
      </c>
      <c r="AF98" s="1491">
        <f t="shared" si="885"/>
        <v>0</v>
      </c>
      <c r="AG98" s="1492">
        <f t="shared" si="886"/>
        <v>0</v>
      </c>
      <c r="AH98" s="1493">
        <f t="shared" si="853"/>
        <v>0</v>
      </c>
      <c r="AI98" s="1493">
        <f t="shared" si="853"/>
        <v>0</v>
      </c>
      <c r="AJ98" s="1494">
        <f t="shared" si="853"/>
        <v>0</v>
      </c>
      <c r="AK98" s="1494">
        <f t="shared" si="853"/>
        <v>0</v>
      </c>
      <c r="AL98" s="1495">
        <f t="shared" si="853"/>
        <v>0</v>
      </c>
      <c r="AM98" s="1496">
        <f t="shared" si="853"/>
        <v>0</v>
      </c>
      <c r="AN98" s="1497">
        <f t="shared" si="399"/>
        <v>0</v>
      </c>
      <c r="AO98" s="1498">
        <f t="shared" si="860"/>
        <v>0</v>
      </c>
      <c r="AP98" s="1499">
        <f t="shared" si="887"/>
        <v>0</v>
      </c>
      <c r="AQ98" s="1500">
        <f t="shared" si="888"/>
        <v>0</v>
      </c>
      <c r="AR98" s="1501">
        <f t="shared" si="889"/>
        <v>0</v>
      </c>
      <c r="AS98" s="1498">
        <f t="shared" si="857"/>
        <v>0</v>
      </c>
      <c r="AT98" s="1501">
        <f t="shared" si="890"/>
        <v>0</v>
      </c>
      <c r="AU98" s="1498">
        <f t="shared" si="891"/>
        <v>1</v>
      </c>
      <c r="AV98" s="1498">
        <f t="shared" si="892"/>
        <v>2</v>
      </c>
      <c r="AW98" s="1499">
        <f t="shared" si="893"/>
        <v>0</v>
      </c>
      <c r="AX98" s="1502">
        <f t="shared" si="894"/>
        <v>0</v>
      </c>
      <c r="AY98" s="1503">
        <f t="shared" si="895"/>
        <v>0</v>
      </c>
      <c r="AZ98" s="1498">
        <f t="shared" si="896"/>
        <v>2</v>
      </c>
      <c r="BA98" s="1498">
        <f t="shared" si="897"/>
        <v>3</v>
      </c>
      <c r="BB98" s="1499">
        <f t="shared" si="898"/>
        <v>0</v>
      </c>
      <c r="BC98" s="1502">
        <f t="shared" si="899"/>
        <v>0</v>
      </c>
      <c r="BD98" s="1503">
        <f t="shared" si="900"/>
        <v>0</v>
      </c>
      <c r="BE98" s="1498">
        <f t="shared" si="901"/>
        <v>3</v>
      </c>
      <c r="BF98" s="1498">
        <f t="shared" si="902"/>
        <v>4</v>
      </c>
      <c r="BG98" s="1499">
        <f t="shared" si="903"/>
        <v>0</v>
      </c>
      <c r="BH98" s="1502">
        <f t="shared" si="904"/>
        <v>0</v>
      </c>
      <c r="BI98" s="1502">
        <f t="shared" si="905"/>
        <v>0</v>
      </c>
      <c r="BJ98" s="1504">
        <f t="shared" si="906"/>
        <v>1900</v>
      </c>
      <c r="BK98" s="1505" t="str">
        <f t="shared" si="907"/>
        <v/>
      </c>
      <c r="BL98" s="1506"/>
      <c r="BM98" s="1507">
        <f t="shared" si="908"/>
        <v>0</v>
      </c>
      <c r="BN98" s="1508">
        <f t="shared" si="909"/>
        <v>0</v>
      </c>
      <c r="BO98" s="1508">
        <f t="shared" si="909"/>
        <v>0</v>
      </c>
      <c r="BP98" s="1508">
        <f t="shared" si="909"/>
        <v>0</v>
      </c>
      <c r="BQ98" s="1508">
        <f t="shared" si="909"/>
        <v>0</v>
      </c>
      <c r="BR98" s="1508">
        <f t="shared" si="909"/>
        <v>0</v>
      </c>
      <c r="BS98" s="1508">
        <f t="shared" si="909"/>
        <v>0</v>
      </c>
      <c r="BT98" s="1508">
        <f t="shared" si="909"/>
        <v>0</v>
      </c>
      <c r="BU98" s="1508">
        <f t="shared" si="909"/>
        <v>0</v>
      </c>
      <c r="BV98" s="1508">
        <f t="shared" si="909"/>
        <v>0</v>
      </c>
      <c r="BW98" s="1508">
        <f t="shared" si="909"/>
        <v>0</v>
      </c>
      <c r="BX98" s="1508">
        <f t="shared" si="909"/>
        <v>0</v>
      </c>
      <c r="BY98" s="1507">
        <f t="shared" si="909"/>
        <v>0</v>
      </c>
      <c r="BZ98" s="1508">
        <f t="shared" si="909"/>
        <v>0</v>
      </c>
      <c r="CA98" s="1508">
        <f t="shared" si="909"/>
        <v>0</v>
      </c>
      <c r="CB98" s="1508">
        <f t="shared" si="909"/>
        <v>0</v>
      </c>
      <c r="CC98" s="1508">
        <f t="shared" si="909"/>
        <v>0</v>
      </c>
      <c r="CD98" s="1508">
        <f t="shared" si="868"/>
        <v>0</v>
      </c>
      <c r="CE98" s="1508">
        <f t="shared" si="868"/>
        <v>0</v>
      </c>
      <c r="CF98" s="1508">
        <f t="shared" si="868"/>
        <v>0</v>
      </c>
      <c r="CG98" s="1508">
        <f t="shared" si="868"/>
        <v>0</v>
      </c>
      <c r="CH98" s="1508">
        <f t="shared" si="868"/>
        <v>0</v>
      </c>
      <c r="CI98" s="1508">
        <f t="shared" si="868"/>
        <v>0</v>
      </c>
      <c r="CJ98" s="1509">
        <f t="shared" si="868"/>
        <v>0</v>
      </c>
      <c r="CK98" s="1507">
        <f t="shared" si="868"/>
        <v>0</v>
      </c>
      <c r="CL98" s="1508">
        <f t="shared" si="868"/>
        <v>0</v>
      </c>
      <c r="CM98" s="1508">
        <f t="shared" si="868"/>
        <v>0</v>
      </c>
      <c r="CN98" s="1508">
        <f t="shared" si="868"/>
        <v>0</v>
      </c>
      <c r="CO98" s="1508">
        <f t="shared" si="868"/>
        <v>0</v>
      </c>
      <c r="CP98" s="1508">
        <f t="shared" si="868"/>
        <v>0</v>
      </c>
      <c r="CQ98" s="1508">
        <f t="shared" si="868"/>
        <v>0</v>
      </c>
      <c r="CR98" s="1508">
        <f t="shared" si="868"/>
        <v>0</v>
      </c>
      <c r="CS98" s="1508">
        <f t="shared" si="868"/>
        <v>0</v>
      </c>
      <c r="CT98" s="1508">
        <f t="shared" si="869"/>
        <v>0</v>
      </c>
      <c r="CU98" s="1508">
        <f t="shared" si="869"/>
        <v>0</v>
      </c>
      <c r="CV98" s="1509">
        <f t="shared" si="869"/>
        <v>0</v>
      </c>
      <c r="CW98" s="1508">
        <f t="shared" si="869"/>
        <v>0</v>
      </c>
      <c r="CX98" s="1508">
        <f t="shared" si="869"/>
        <v>0</v>
      </c>
      <c r="CY98" s="1508">
        <f t="shared" si="869"/>
        <v>0</v>
      </c>
      <c r="CZ98" s="1508">
        <f t="shared" si="869"/>
        <v>0</v>
      </c>
      <c r="DA98" s="1508">
        <f t="shared" si="869"/>
        <v>0</v>
      </c>
      <c r="DB98" s="1508">
        <f t="shared" si="869"/>
        <v>0</v>
      </c>
      <c r="DC98" s="1508">
        <f t="shared" si="869"/>
        <v>0</v>
      </c>
      <c r="DD98" s="1508">
        <f t="shared" si="869"/>
        <v>0</v>
      </c>
      <c r="DE98" s="1508">
        <f t="shared" si="869"/>
        <v>0</v>
      </c>
      <c r="DF98" s="1508">
        <f t="shared" si="869"/>
        <v>0</v>
      </c>
      <c r="DG98" s="1508">
        <f t="shared" si="869"/>
        <v>0</v>
      </c>
      <c r="DH98" s="1509">
        <f t="shared" si="869"/>
        <v>0</v>
      </c>
      <c r="DI98" s="1508">
        <f t="shared" si="869"/>
        <v>0</v>
      </c>
      <c r="DJ98" s="1508">
        <f t="shared" si="870"/>
        <v>0</v>
      </c>
      <c r="DK98" s="1508">
        <f t="shared" si="870"/>
        <v>0</v>
      </c>
      <c r="DL98" s="1508">
        <f t="shared" si="870"/>
        <v>0</v>
      </c>
      <c r="DM98" s="1508">
        <f t="shared" si="870"/>
        <v>0</v>
      </c>
      <c r="DN98" s="1508">
        <f t="shared" si="870"/>
        <v>0</v>
      </c>
      <c r="DO98" s="1508">
        <f t="shared" si="870"/>
        <v>0</v>
      </c>
      <c r="DP98" s="1508">
        <f t="shared" si="870"/>
        <v>0</v>
      </c>
      <c r="DQ98" s="1508">
        <f t="shared" si="870"/>
        <v>0</v>
      </c>
      <c r="DR98" s="1508">
        <f t="shared" si="870"/>
        <v>0</v>
      </c>
      <c r="DS98" s="1508">
        <f t="shared" si="870"/>
        <v>0</v>
      </c>
      <c r="DT98" s="1509">
        <f t="shared" si="870"/>
        <v>0</v>
      </c>
      <c r="DU98" s="1507">
        <f t="shared" si="870"/>
        <v>0</v>
      </c>
      <c r="DV98" s="1508">
        <f t="shared" si="870"/>
        <v>0</v>
      </c>
      <c r="DW98" s="1508">
        <f t="shared" si="870"/>
        <v>0</v>
      </c>
      <c r="DX98" s="1508">
        <f t="shared" si="870"/>
        <v>0</v>
      </c>
      <c r="DY98" s="1508">
        <f t="shared" si="870"/>
        <v>0</v>
      </c>
      <c r="DZ98" s="1508">
        <f t="shared" si="871"/>
        <v>0</v>
      </c>
      <c r="EA98" s="1508">
        <f t="shared" si="871"/>
        <v>0</v>
      </c>
      <c r="EB98" s="1508">
        <f t="shared" si="871"/>
        <v>0</v>
      </c>
      <c r="EC98" s="1508">
        <f t="shared" si="871"/>
        <v>0</v>
      </c>
      <c r="ED98" s="1508">
        <f t="shared" si="871"/>
        <v>0</v>
      </c>
      <c r="EE98" s="1508">
        <f t="shared" si="871"/>
        <v>0</v>
      </c>
      <c r="EF98" s="1508">
        <f t="shared" si="871"/>
        <v>0</v>
      </c>
      <c r="EG98" s="1507">
        <f t="shared" si="871"/>
        <v>0</v>
      </c>
      <c r="EH98" s="1508">
        <f t="shared" si="871"/>
        <v>0</v>
      </c>
      <c r="EI98" s="1508">
        <f t="shared" si="871"/>
        <v>0</v>
      </c>
      <c r="EJ98" s="1508">
        <f t="shared" si="871"/>
        <v>0</v>
      </c>
      <c r="EK98" s="1508">
        <f t="shared" si="871"/>
        <v>0</v>
      </c>
      <c r="EL98" s="1508">
        <f t="shared" si="871"/>
        <v>0</v>
      </c>
      <c r="EM98" s="1508">
        <f t="shared" si="871"/>
        <v>0</v>
      </c>
      <c r="EN98" s="1508">
        <f t="shared" si="871"/>
        <v>0</v>
      </c>
      <c r="EO98" s="1508">
        <f t="shared" si="871"/>
        <v>0</v>
      </c>
      <c r="EP98" s="1508">
        <f t="shared" si="872"/>
        <v>0</v>
      </c>
      <c r="EQ98" s="1508">
        <f t="shared" si="872"/>
        <v>0</v>
      </c>
      <c r="ER98" s="1509">
        <f t="shared" si="872"/>
        <v>0</v>
      </c>
      <c r="ES98" s="1507">
        <f t="shared" si="872"/>
        <v>0</v>
      </c>
      <c r="ET98" s="1508">
        <f t="shared" si="872"/>
        <v>0</v>
      </c>
      <c r="EU98" s="1508">
        <f t="shared" si="872"/>
        <v>0</v>
      </c>
      <c r="EV98" s="1508">
        <f t="shared" si="872"/>
        <v>0</v>
      </c>
      <c r="EW98" s="1508">
        <f t="shared" si="872"/>
        <v>0</v>
      </c>
      <c r="EX98" s="1508">
        <f t="shared" si="872"/>
        <v>0</v>
      </c>
      <c r="EY98" s="1508">
        <f t="shared" si="872"/>
        <v>0</v>
      </c>
      <c r="EZ98" s="1508">
        <f t="shared" si="872"/>
        <v>0</v>
      </c>
      <c r="FA98" s="1508">
        <f t="shared" si="872"/>
        <v>0</v>
      </c>
      <c r="FB98" s="1508">
        <f t="shared" si="872"/>
        <v>0</v>
      </c>
      <c r="FC98" s="1508">
        <f t="shared" si="872"/>
        <v>0</v>
      </c>
      <c r="FD98" s="1509">
        <f t="shared" si="872"/>
        <v>0</v>
      </c>
      <c r="FE98" s="1508">
        <f t="shared" si="872"/>
        <v>0</v>
      </c>
      <c r="FF98" s="1508">
        <f t="shared" si="821"/>
        <v>0</v>
      </c>
      <c r="FG98" s="1508">
        <f t="shared" si="873"/>
        <v>0</v>
      </c>
      <c r="FH98" s="1508">
        <f t="shared" si="873"/>
        <v>0</v>
      </c>
      <c r="FI98" s="1508">
        <f t="shared" si="873"/>
        <v>0</v>
      </c>
      <c r="FJ98" s="1508">
        <f t="shared" si="873"/>
        <v>0</v>
      </c>
      <c r="FK98" s="1508">
        <f t="shared" si="873"/>
        <v>0</v>
      </c>
      <c r="FL98" s="1508">
        <f t="shared" si="873"/>
        <v>0</v>
      </c>
      <c r="FM98" s="1508">
        <f t="shared" si="873"/>
        <v>0</v>
      </c>
      <c r="FN98" s="1508">
        <f t="shared" si="873"/>
        <v>0</v>
      </c>
      <c r="FO98" s="1508">
        <f t="shared" si="873"/>
        <v>0</v>
      </c>
      <c r="FP98" s="1509">
        <f t="shared" si="873"/>
        <v>0</v>
      </c>
      <c r="FQ98" s="1508">
        <f t="shared" si="873"/>
        <v>0</v>
      </c>
      <c r="FR98" s="1508">
        <f t="shared" si="873"/>
        <v>0</v>
      </c>
      <c r="FS98" s="1508">
        <f t="shared" si="873"/>
        <v>0</v>
      </c>
      <c r="FT98" s="1508">
        <f t="shared" si="873"/>
        <v>0</v>
      </c>
      <c r="FU98" s="1508">
        <f t="shared" si="873"/>
        <v>0</v>
      </c>
      <c r="FV98" s="1508">
        <f t="shared" si="873"/>
        <v>0</v>
      </c>
      <c r="FW98" s="1508">
        <f t="shared" si="855"/>
        <v>0</v>
      </c>
      <c r="FX98" s="1508">
        <f t="shared" si="855"/>
        <v>0</v>
      </c>
      <c r="FY98" s="1508">
        <f t="shared" si="855"/>
        <v>0</v>
      </c>
      <c r="FZ98" s="1508">
        <f t="shared" si="855"/>
        <v>0</v>
      </c>
      <c r="GA98" s="1508">
        <f t="shared" si="855"/>
        <v>0</v>
      </c>
      <c r="GB98" s="1509">
        <f t="shared" si="855"/>
        <v>0</v>
      </c>
      <c r="GC98" s="1506"/>
      <c r="GD98" s="1458">
        <f t="shared" si="910"/>
        <v>1</v>
      </c>
      <c r="GE98" s="1510">
        <f t="shared" si="874"/>
        <v>0</v>
      </c>
      <c r="GF98" s="1511">
        <f t="shared" si="874"/>
        <v>0</v>
      </c>
      <c r="GG98" s="1511">
        <f t="shared" si="874"/>
        <v>0</v>
      </c>
      <c r="GH98" s="1511">
        <f t="shared" si="874"/>
        <v>0</v>
      </c>
      <c r="GI98" s="1511">
        <f t="shared" si="874"/>
        <v>0</v>
      </c>
      <c r="GJ98" s="1511">
        <f t="shared" si="874"/>
        <v>0</v>
      </c>
      <c r="GK98" s="1511">
        <f t="shared" si="874"/>
        <v>0</v>
      </c>
      <c r="GL98" s="1511">
        <f t="shared" si="874"/>
        <v>0</v>
      </c>
      <c r="GM98" s="1511">
        <f t="shared" si="874"/>
        <v>0</v>
      </c>
      <c r="GN98" s="1512">
        <f t="shared" si="874"/>
        <v>0</v>
      </c>
      <c r="GO98" s="1513">
        <f t="shared" si="911"/>
        <v>0</v>
      </c>
      <c r="GP98" s="1506"/>
      <c r="GQ98" s="1510">
        <f t="shared" si="838"/>
        <v>0</v>
      </c>
      <c r="GR98" s="1511">
        <f t="shared" si="864"/>
        <v>0</v>
      </c>
      <c r="GS98" s="1511">
        <f t="shared" si="864"/>
        <v>0</v>
      </c>
      <c r="GT98" s="1511">
        <f t="shared" si="864"/>
        <v>0</v>
      </c>
      <c r="GU98" s="1511">
        <f t="shared" si="864"/>
        <v>0</v>
      </c>
      <c r="GV98" s="1511">
        <f t="shared" si="864"/>
        <v>0</v>
      </c>
      <c r="GW98" s="1511">
        <f t="shared" si="864"/>
        <v>0</v>
      </c>
      <c r="GX98" s="1511">
        <f t="shared" si="864"/>
        <v>0</v>
      </c>
      <c r="GY98" s="1511">
        <f t="shared" si="864"/>
        <v>0</v>
      </c>
      <c r="GZ98" s="1512">
        <f t="shared" si="864"/>
        <v>0</v>
      </c>
      <c r="HA98" s="1513">
        <f t="shared" si="912"/>
        <v>0</v>
      </c>
      <c r="HB98" s="1506">
        <f t="shared" si="913"/>
        <v>1</v>
      </c>
      <c r="HC98" s="1506"/>
      <c r="HD98" s="1508">
        <f t="shared" si="914"/>
        <v>0</v>
      </c>
      <c r="HE98" s="1460">
        <f t="shared" si="915"/>
        <v>0</v>
      </c>
      <c r="HF98" s="1460">
        <f t="shared" si="916"/>
        <v>0</v>
      </c>
      <c r="HG98" s="1460">
        <f t="shared" si="917"/>
        <v>0</v>
      </c>
      <c r="HH98" s="1460">
        <f t="shared" si="918"/>
        <v>0</v>
      </c>
      <c r="HI98" s="1460">
        <f t="shared" si="919"/>
        <v>0</v>
      </c>
      <c r="HJ98" s="1460">
        <f t="shared" si="920"/>
        <v>0</v>
      </c>
      <c r="HK98" s="1460">
        <f t="shared" si="921"/>
        <v>0</v>
      </c>
      <c r="HL98" s="1460">
        <f t="shared" si="922"/>
        <v>0</v>
      </c>
      <c r="HM98" s="1460">
        <f t="shared" si="923"/>
        <v>0</v>
      </c>
      <c r="HN98" s="1460">
        <f t="shared" si="924"/>
        <v>0</v>
      </c>
      <c r="HO98" s="1460">
        <f t="shared" si="925"/>
        <v>0</v>
      </c>
      <c r="HP98" s="1460">
        <f t="shared" si="926"/>
        <v>0</v>
      </c>
      <c r="HQ98" s="1460">
        <f t="shared" si="927"/>
        <v>0</v>
      </c>
      <c r="HR98" s="1460">
        <f t="shared" si="928"/>
        <v>0</v>
      </c>
      <c r="HS98" s="1460">
        <f t="shared" si="929"/>
        <v>0</v>
      </c>
      <c r="HT98" s="1460">
        <f t="shared" si="930"/>
        <v>0</v>
      </c>
      <c r="HU98" s="1460">
        <f t="shared" si="931"/>
        <v>0</v>
      </c>
      <c r="HV98" s="1460">
        <f t="shared" si="932"/>
        <v>0</v>
      </c>
      <c r="HW98" s="1460">
        <f t="shared" si="933"/>
        <v>0</v>
      </c>
      <c r="HX98" s="1460">
        <f t="shared" si="934"/>
        <v>0</v>
      </c>
      <c r="HY98" s="1460">
        <f t="shared" si="935"/>
        <v>0</v>
      </c>
      <c r="HZ98" s="1460">
        <f t="shared" si="936"/>
        <v>0</v>
      </c>
      <c r="IA98" s="1460">
        <f t="shared" si="937"/>
        <v>0</v>
      </c>
      <c r="IB98" s="1460">
        <f t="shared" si="938"/>
        <v>0</v>
      </c>
      <c r="IC98" s="1460">
        <f t="shared" si="939"/>
        <v>0</v>
      </c>
      <c r="ID98" s="1460">
        <f t="shared" si="940"/>
        <v>0</v>
      </c>
      <c r="IE98" s="1460">
        <f t="shared" si="941"/>
        <v>0</v>
      </c>
      <c r="IF98" s="1460">
        <f t="shared" si="942"/>
        <v>0</v>
      </c>
      <c r="IG98" s="1460">
        <f t="shared" si="943"/>
        <v>0</v>
      </c>
      <c r="IH98" s="1460">
        <f t="shared" si="944"/>
        <v>0</v>
      </c>
      <c r="II98" s="1460">
        <f t="shared" si="945"/>
        <v>0</v>
      </c>
      <c r="IJ98" s="1460">
        <f t="shared" si="946"/>
        <v>0</v>
      </c>
      <c r="IK98" s="1460">
        <f t="shared" si="947"/>
        <v>0</v>
      </c>
      <c r="IL98" s="1460">
        <f t="shared" si="948"/>
        <v>0</v>
      </c>
      <c r="IM98" s="1460">
        <f t="shared" si="949"/>
        <v>0</v>
      </c>
      <c r="IN98" s="1460">
        <f t="shared" si="950"/>
        <v>0</v>
      </c>
      <c r="IO98" s="1460">
        <f t="shared" si="951"/>
        <v>0</v>
      </c>
      <c r="IP98" s="1460">
        <f t="shared" si="952"/>
        <v>0</v>
      </c>
      <c r="IQ98" s="1460">
        <f t="shared" si="953"/>
        <v>0</v>
      </c>
      <c r="IR98" s="1460">
        <f t="shared" si="954"/>
        <v>0</v>
      </c>
      <c r="IS98" s="1460">
        <f t="shared" si="955"/>
        <v>0</v>
      </c>
      <c r="IT98" s="1460">
        <f t="shared" si="956"/>
        <v>0</v>
      </c>
      <c r="IU98" s="1460">
        <f t="shared" si="957"/>
        <v>0</v>
      </c>
      <c r="IV98" s="1460">
        <f t="shared" si="958"/>
        <v>0</v>
      </c>
      <c r="IW98" s="1460">
        <f t="shared" si="959"/>
        <v>0</v>
      </c>
      <c r="IX98" s="1460">
        <f t="shared" si="960"/>
        <v>0</v>
      </c>
      <c r="IY98" s="1460">
        <f t="shared" si="961"/>
        <v>0</v>
      </c>
      <c r="IZ98" s="1460">
        <f t="shared" si="962"/>
        <v>0</v>
      </c>
      <c r="JA98" s="1460">
        <f t="shared" si="963"/>
        <v>0</v>
      </c>
      <c r="JB98" s="1460">
        <f t="shared" si="964"/>
        <v>0</v>
      </c>
      <c r="JC98" s="1460">
        <f t="shared" si="965"/>
        <v>0</v>
      </c>
      <c r="JD98" s="1460">
        <f t="shared" si="966"/>
        <v>0</v>
      </c>
      <c r="JE98" s="1460">
        <f t="shared" si="967"/>
        <v>0</v>
      </c>
      <c r="JF98" s="1460">
        <f t="shared" si="968"/>
        <v>0</v>
      </c>
      <c r="JG98" s="1460">
        <f t="shared" si="969"/>
        <v>0</v>
      </c>
      <c r="JH98" s="1460">
        <f t="shared" si="970"/>
        <v>0</v>
      </c>
      <c r="JI98" s="1460">
        <f t="shared" si="971"/>
        <v>0</v>
      </c>
      <c r="JJ98" s="1460">
        <f t="shared" si="972"/>
        <v>0</v>
      </c>
      <c r="JK98" s="1460">
        <f t="shared" si="973"/>
        <v>0</v>
      </c>
      <c r="JL98" s="1460">
        <f t="shared" si="974"/>
        <v>0</v>
      </c>
      <c r="JM98" s="1460">
        <f t="shared" si="975"/>
        <v>0</v>
      </c>
      <c r="JN98" s="1460">
        <f t="shared" si="976"/>
        <v>0</v>
      </c>
      <c r="JO98" s="1460">
        <f t="shared" si="977"/>
        <v>0</v>
      </c>
      <c r="JP98" s="1460">
        <f t="shared" si="978"/>
        <v>0</v>
      </c>
      <c r="JQ98" s="1460">
        <f t="shared" si="979"/>
        <v>0</v>
      </c>
      <c r="JR98" s="1460">
        <f t="shared" si="980"/>
        <v>0</v>
      </c>
      <c r="JS98" s="1460">
        <f t="shared" si="981"/>
        <v>0</v>
      </c>
      <c r="JT98" s="1460">
        <f t="shared" si="982"/>
        <v>0</v>
      </c>
      <c r="JU98" s="1460">
        <f t="shared" si="983"/>
        <v>0</v>
      </c>
      <c r="JV98" s="1460">
        <f t="shared" si="984"/>
        <v>0</v>
      </c>
      <c r="JW98" s="1460">
        <f t="shared" si="985"/>
        <v>0</v>
      </c>
      <c r="JX98" s="1460">
        <f t="shared" si="986"/>
        <v>0</v>
      </c>
      <c r="JY98" s="1460">
        <f t="shared" si="987"/>
        <v>0</v>
      </c>
      <c r="JZ98" s="1460">
        <f t="shared" si="988"/>
        <v>0</v>
      </c>
      <c r="KA98" s="1460">
        <f t="shared" si="989"/>
        <v>0</v>
      </c>
      <c r="KB98" s="1460">
        <f t="shared" si="990"/>
        <v>0</v>
      </c>
      <c r="KC98" s="1460">
        <f t="shared" si="991"/>
        <v>0</v>
      </c>
      <c r="KD98" s="1460">
        <f t="shared" si="992"/>
        <v>0</v>
      </c>
      <c r="KE98" s="1460">
        <f t="shared" si="993"/>
        <v>0</v>
      </c>
      <c r="KF98" s="1460">
        <f t="shared" si="994"/>
        <v>0</v>
      </c>
      <c r="KG98" s="1460">
        <f t="shared" si="995"/>
        <v>0</v>
      </c>
      <c r="KH98" s="1460">
        <f t="shared" si="996"/>
        <v>0</v>
      </c>
      <c r="KI98" s="1460">
        <f t="shared" si="997"/>
        <v>0</v>
      </c>
      <c r="KJ98" s="1460">
        <f t="shared" si="998"/>
        <v>0</v>
      </c>
      <c r="KK98" s="1460">
        <f t="shared" si="999"/>
        <v>0</v>
      </c>
      <c r="KL98" s="1460">
        <f t="shared" si="1000"/>
        <v>0</v>
      </c>
      <c r="KM98" s="1460">
        <f t="shared" si="1001"/>
        <v>0</v>
      </c>
      <c r="KN98" s="1460">
        <f t="shared" si="1002"/>
        <v>0</v>
      </c>
      <c r="KO98" s="1460">
        <f t="shared" si="1003"/>
        <v>0</v>
      </c>
      <c r="KP98" s="1460">
        <f t="shared" si="1004"/>
        <v>0</v>
      </c>
      <c r="KQ98" s="1460">
        <f t="shared" si="1005"/>
        <v>0</v>
      </c>
      <c r="KR98" s="1460">
        <f t="shared" si="1006"/>
        <v>0</v>
      </c>
      <c r="KS98" s="1460">
        <f t="shared" si="1007"/>
        <v>0</v>
      </c>
      <c r="KT98" s="1460">
        <f t="shared" si="1008"/>
        <v>0</v>
      </c>
      <c r="KU98" s="1460">
        <f t="shared" si="1009"/>
        <v>0</v>
      </c>
      <c r="KV98" s="1460">
        <f t="shared" si="1010"/>
        <v>0</v>
      </c>
      <c r="KW98" s="1460">
        <f t="shared" si="1011"/>
        <v>0</v>
      </c>
      <c r="KX98" s="1460">
        <f t="shared" si="1012"/>
        <v>0</v>
      </c>
      <c r="KY98" s="1460">
        <f t="shared" si="1013"/>
        <v>0</v>
      </c>
      <c r="KZ98" s="1460">
        <f t="shared" si="1014"/>
        <v>0</v>
      </c>
      <c r="LA98" s="1460">
        <f t="shared" si="1015"/>
        <v>0</v>
      </c>
      <c r="LB98" s="1460">
        <f t="shared" si="1016"/>
        <v>0</v>
      </c>
      <c r="LC98" s="1460">
        <f t="shared" si="1017"/>
        <v>0</v>
      </c>
      <c r="LD98" s="1460">
        <f t="shared" si="1018"/>
        <v>0</v>
      </c>
      <c r="LE98" s="1460">
        <f t="shared" si="1019"/>
        <v>0</v>
      </c>
      <c r="LF98" s="1460">
        <f t="shared" si="1020"/>
        <v>0</v>
      </c>
      <c r="LG98" s="1460">
        <f t="shared" si="1021"/>
        <v>0</v>
      </c>
      <c r="LH98" s="1460">
        <f t="shared" si="1022"/>
        <v>0</v>
      </c>
      <c r="LI98" s="1460">
        <f t="shared" si="1023"/>
        <v>0</v>
      </c>
      <c r="LJ98" s="1460">
        <f t="shared" si="1024"/>
        <v>0</v>
      </c>
      <c r="LK98" s="1460">
        <f t="shared" si="1025"/>
        <v>0</v>
      </c>
      <c r="LL98" s="1460">
        <f t="shared" si="1026"/>
        <v>0</v>
      </c>
      <c r="LM98" s="1460">
        <f t="shared" si="1027"/>
        <v>0</v>
      </c>
      <c r="LN98" s="1460">
        <f t="shared" si="1028"/>
        <v>0</v>
      </c>
      <c r="LO98" s="1460">
        <f t="shared" si="1029"/>
        <v>0</v>
      </c>
      <c r="LP98" s="1460">
        <f t="shared" si="1030"/>
        <v>0</v>
      </c>
      <c r="LQ98" s="1460">
        <f t="shared" si="1031"/>
        <v>0</v>
      </c>
      <c r="LR98" s="1460">
        <f t="shared" si="1032"/>
        <v>0</v>
      </c>
      <c r="LS98" s="1460">
        <f t="shared" si="1033"/>
        <v>0</v>
      </c>
      <c r="LW98" s="1467">
        <f t="shared" si="1034"/>
        <v>0</v>
      </c>
      <c r="LX98" s="1467">
        <f t="shared" si="1035"/>
        <v>0</v>
      </c>
      <c r="LY98" s="1467">
        <f t="shared" si="1036"/>
        <v>0</v>
      </c>
      <c r="LZ98" s="1467">
        <f t="shared" si="1037"/>
        <v>0</v>
      </c>
      <c r="MA98" s="1506"/>
      <c r="MB98" s="1460">
        <f t="shared" si="1038"/>
        <v>0</v>
      </c>
      <c r="MC98" s="1460">
        <f t="shared" si="1039"/>
        <v>0</v>
      </c>
      <c r="MD98" s="1460">
        <f t="shared" si="1039"/>
        <v>0</v>
      </c>
      <c r="ME98" s="1460">
        <f t="shared" si="1039"/>
        <v>0</v>
      </c>
      <c r="MF98" s="1460">
        <f t="shared" si="1039"/>
        <v>0</v>
      </c>
      <c r="MG98" s="1460">
        <f t="shared" si="1039"/>
        <v>0</v>
      </c>
      <c r="MH98" s="1460">
        <f t="shared" si="1039"/>
        <v>0</v>
      </c>
      <c r="MI98" s="1460">
        <f t="shared" si="1039"/>
        <v>0</v>
      </c>
      <c r="MJ98" s="1460">
        <f t="shared" si="1039"/>
        <v>0</v>
      </c>
      <c r="MK98" s="1460">
        <f t="shared" si="1039"/>
        <v>0</v>
      </c>
      <c r="ML98" s="1460">
        <f t="shared" si="1039"/>
        <v>0</v>
      </c>
      <c r="MM98" s="1460">
        <f t="shared" si="1039"/>
        <v>0</v>
      </c>
      <c r="MN98" s="1460">
        <f t="shared" si="1039"/>
        <v>0</v>
      </c>
      <c r="MO98" s="1460">
        <f t="shared" si="1039"/>
        <v>0</v>
      </c>
      <c r="MP98" s="1460">
        <f t="shared" si="1039"/>
        <v>0</v>
      </c>
      <c r="MQ98" s="1460">
        <f t="shared" si="1039"/>
        <v>0</v>
      </c>
      <c r="MR98" s="1460">
        <f t="shared" si="1039"/>
        <v>0</v>
      </c>
      <c r="MS98" s="1460">
        <f t="shared" si="865"/>
        <v>0</v>
      </c>
      <c r="MT98" s="1460">
        <f t="shared" si="865"/>
        <v>0</v>
      </c>
      <c r="MU98" s="1460">
        <f t="shared" si="865"/>
        <v>0</v>
      </c>
      <c r="MV98" s="1460">
        <f t="shared" si="865"/>
        <v>0</v>
      </c>
      <c r="MW98" s="1460">
        <f t="shared" si="865"/>
        <v>0</v>
      </c>
      <c r="MX98" s="1460">
        <f t="shared" si="865"/>
        <v>0</v>
      </c>
      <c r="MY98" s="1460">
        <f t="shared" si="865"/>
        <v>0</v>
      </c>
      <c r="MZ98" s="1460">
        <f t="shared" si="865"/>
        <v>0</v>
      </c>
      <c r="NA98" s="1460">
        <f t="shared" si="865"/>
        <v>0</v>
      </c>
      <c r="NB98" s="1460">
        <f t="shared" si="865"/>
        <v>0</v>
      </c>
      <c r="NC98" s="1460">
        <f t="shared" si="865"/>
        <v>0</v>
      </c>
      <c r="ND98" s="1460">
        <f t="shared" si="865"/>
        <v>0</v>
      </c>
      <c r="NE98" s="1460">
        <f t="shared" si="865"/>
        <v>0</v>
      </c>
      <c r="NF98" s="1460">
        <f t="shared" si="865"/>
        <v>0</v>
      </c>
      <c r="NG98" s="1460">
        <f t="shared" si="865"/>
        <v>0</v>
      </c>
      <c r="NH98" s="1460">
        <f t="shared" si="865"/>
        <v>0</v>
      </c>
      <c r="NI98" s="1460">
        <f t="shared" si="866"/>
        <v>0</v>
      </c>
      <c r="NJ98" s="1460">
        <f t="shared" si="866"/>
        <v>0</v>
      </c>
      <c r="NK98" s="1460">
        <f t="shared" si="866"/>
        <v>0</v>
      </c>
      <c r="NL98" s="1460">
        <f t="shared" si="866"/>
        <v>0</v>
      </c>
      <c r="NM98" s="1460">
        <f t="shared" si="866"/>
        <v>0</v>
      </c>
      <c r="NN98" s="1460">
        <f t="shared" si="866"/>
        <v>0</v>
      </c>
      <c r="NO98" s="1460">
        <f t="shared" si="866"/>
        <v>0</v>
      </c>
      <c r="NP98" s="1460">
        <f t="shared" si="866"/>
        <v>0</v>
      </c>
      <c r="NQ98" s="1460">
        <f t="shared" si="866"/>
        <v>0</v>
      </c>
      <c r="NR98" s="1460">
        <f t="shared" si="866"/>
        <v>0</v>
      </c>
      <c r="NS98" s="1460">
        <f t="shared" si="866"/>
        <v>0</v>
      </c>
      <c r="NT98" s="1460">
        <f t="shared" si="866"/>
        <v>0</v>
      </c>
      <c r="NU98" s="1460">
        <f t="shared" si="866"/>
        <v>0</v>
      </c>
      <c r="NV98" s="1460">
        <f t="shared" si="866"/>
        <v>0</v>
      </c>
      <c r="NW98" s="1460">
        <f t="shared" si="866"/>
        <v>0</v>
      </c>
      <c r="NX98" s="1460">
        <f t="shared" si="866"/>
        <v>0</v>
      </c>
      <c r="NY98" s="1460">
        <f t="shared" si="867"/>
        <v>0</v>
      </c>
      <c r="NZ98" s="1460">
        <f t="shared" si="867"/>
        <v>0</v>
      </c>
      <c r="OA98" s="1460">
        <f t="shared" si="867"/>
        <v>0</v>
      </c>
      <c r="OB98" s="1460">
        <f t="shared" si="867"/>
        <v>0</v>
      </c>
      <c r="OC98" s="1460">
        <f t="shared" si="867"/>
        <v>0</v>
      </c>
      <c r="OD98" s="1460">
        <f t="shared" si="867"/>
        <v>0</v>
      </c>
      <c r="OE98" s="1460">
        <f t="shared" si="867"/>
        <v>0</v>
      </c>
      <c r="OF98" s="1460">
        <f t="shared" si="867"/>
        <v>0</v>
      </c>
      <c r="OG98" s="1460">
        <f t="shared" si="867"/>
        <v>0</v>
      </c>
      <c r="OH98" s="1460">
        <f t="shared" si="867"/>
        <v>0</v>
      </c>
      <c r="OI98" s="1460">
        <f t="shared" si="867"/>
        <v>0</v>
      </c>
      <c r="OJ98" s="1460">
        <f t="shared" si="867"/>
        <v>0</v>
      </c>
      <c r="OK98" s="1460">
        <f t="shared" si="867"/>
        <v>0</v>
      </c>
      <c r="OL98" s="1460">
        <f t="shared" si="867"/>
        <v>0</v>
      </c>
      <c r="OM98" s="1460">
        <f t="shared" si="867"/>
        <v>0</v>
      </c>
      <c r="ON98" s="1460">
        <f t="shared" si="867"/>
        <v>0</v>
      </c>
      <c r="OO98" s="1460">
        <f t="shared" si="813"/>
        <v>0</v>
      </c>
      <c r="OP98" s="1460">
        <f t="shared" si="861"/>
        <v>0</v>
      </c>
      <c r="OQ98" s="1460">
        <f t="shared" si="861"/>
        <v>0</v>
      </c>
      <c r="OR98" s="1460">
        <f t="shared" si="861"/>
        <v>0</v>
      </c>
      <c r="OS98" s="1460">
        <f t="shared" si="861"/>
        <v>0</v>
      </c>
      <c r="OT98" s="1460">
        <f t="shared" si="861"/>
        <v>0</v>
      </c>
      <c r="OU98" s="1460">
        <f t="shared" si="861"/>
        <v>0</v>
      </c>
      <c r="OV98" s="1460">
        <f t="shared" si="861"/>
        <v>0</v>
      </c>
      <c r="OW98" s="1460">
        <f t="shared" si="861"/>
        <v>0</v>
      </c>
      <c r="OX98" s="1460">
        <f t="shared" si="861"/>
        <v>0</v>
      </c>
      <c r="OY98" s="1460">
        <f t="shared" si="861"/>
        <v>0</v>
      </c>
      <c r="OZ98" s="1460">
        <f t="shared" si="861"/>
        <v>0</v>
      </c>
      <c r="PA98" s="1460">
        <f t="shared" ref="OP98:PE114" si="1040">IF(PA$12&lt;$AO98,0,IF(PA$12&lt;=$AU98,(PA$8-$LW98)*$D98/12,IF(PA$12&gt;=$BF98,(PA$8-$LZ98)*$D98/12,IF(PA$12&gt;=$BE98,0,IF(PA$12&gt;=$BA98,(PA$8-$LY98)*$D98/12,IF(PA$12&gt;=$AZ98,0,IF(PA$12&gt;=$AV98,(PA$8-$LX98)*$D98/12,0)))))))</f>
        <v>0</v>
      </c>
      <c r="PB98" s="1460">
        <f t="shared" si="1040"/>
        <v>0</v>
      </c>
      <c r="PC98" s="1460">
        <f t="shared" si="1040"/>
        <v>0</v>
      </c>
      <c r="PD98" s="1460">
        <f t="shared" si="1040"/>
        <v>0</v>
      </c>
      <c r="PE98" s="1460">
        <f t="shared" si="1040"/>
        <v>0</v>
      </c>
      <c r="PF98" s="1460">
        <f t="shared" si="862"/>
        <v>0</v>
      </c>
      <c r="PG98" s="1460">
        <f t="shared" si="862"/>
        <v>0</v>
      </c>
      <c r="PH98" s="1460">
        <f t="shared" si="862"/>
        <v>0</v>
      </c>
      <c r="PI98" s="1460">
        <f t="shared" si="862"/>
        <v>0</v>
      </c>
      <c r="PJ98" s="1460">
        <f t="shared" si="862"/>
        <v>0</v>
      </c>
      <c r="PK98" s="1460">
        <f t="shared" si="862"/>
        <v>0</v>
      </c>
      <c r="PL98" s="1460">
        <f t="shared" si="862"/>
        <v>0</v>
      </c>
      <c r="PM98" s="1460">
        <f t="shared" si="862"/>
        <v>0</v>
      </c>
      <c r="PN98" s="1460">
        <f t="shared" si="862"/>
        <v>0</v>
      </c>
      <c r="PO98" s="1460">
        <f t="shared" si="862"/>
        <v>0</v>
      </c>
      <c r="PP98" s="1460">
        <f t="shared" si="862"/>
        <v>0</v>
      </c>
      <c r="PQ98" s="1460">
        <f t="shared" ref="PF98:PU114" si="1041">IF(PQ$12&lt;$AO98,0,IF(PQ$12&lt;=$AU98,(PQ$8-$LW98)*$D98/12,IF(PQ$12&gt;=$BF98,(PQ$8-$LZ98)*$D98/12,IF(PQ$12&gt;=$BE98,0,IF(PQ$12&gt;=$BA98,(PQ$8-$LY98)*$D98/12,IF(PQ$12&gt;=$AZ98,0,IF(PQ$12&gt;=$AV98,(PQ$8-$LX98)*$D98/12,0)))))))</f>
        <v>0</v>
      </c>
      <c r="PR98" s="1460">
        <f t="shared" si="1041"/>
        <v>0</v>
      </c>
      <c r="PS98" s="1460">
        <f t="shared" si="1041"/>
        <v>0</v>
      </c>
      <c r="PT98" s="1460">
        <f t="shared" si="1041"/>
        <v>0</v>
      </c>
      <c r="PU98" s="1460">
        <f t="shared" si="1041"/>
        <v>0</v>
      </c>
      <c r="PV98" s="1460">
        <f t="shared" si="863"/>
        <v>0</v>
      </c>
      <c r="PW98" s="1460">
        <f t="shared" si="863"/>
        <v>0</v>
      </c>
      <c r="PX98" s="1460">
        <f t="shared" si="863"/>
        <v>0</v>
      </c>
      <c r="PY98" s="1460">
        <f t="shared" si="863"/>
        <v>0</v>
      </c>
      <c r="PZ98" s="1460">
        <f t="shared" si="863"/>
        <v>0</v>
      </c>
      <c r="QA98" s="1460">
        <f t="shared" si="863"/>
        <v>0</v>
      </c>
      <c r="QB98" s="1460">
        <f t="shared" si="863"/>
        <v>0</v>
      </c>
      <c r="QC98" s="1460">
        <f t="shared" si="863"/>
        <v>0</v>
      </c>
      <c r="QD98" s="1460">
        <f t="shared" si="863"/>
        <v>0</v>
      </c>
      <c r="QE98" s="1460">
        <f t="shared" si="863"/>
        <v>0</v>
      </c>
      <c r="QF98" s="1460">
        <f t="shared" si="863"/>
        <v>0</v>
      </c>
      <c r="QG98" s="1460">
        <f t="shared" si="863"/>
        <v>0</v>
      </c>
      <c r="QH98" s="1460">
        <f t="shared" ref="PV98:QK114" si="1042">IF(QH$12&lt;$AO98,0,IF(QH$12&lt;=$AU98,(QH$8-$LW98)*$D98/12,IF(QH$12&gt;=$BF98,(QH$8-$LZ98)*$D98/12,IF(QH$12&gt;=$BE98,0,IF(QH$12&gt;=$BA98,(QH$8-$LY98)*$D98/12,IF(QH$12&gt;=$AZ98,0,IF(QH$12&gt;=$AV98,(QH$8-$LX98)*$D98/12,0)))))))</f>
        <v>0</v>
      </c>
      <c r="QI98" s="1460">
        <f t="shared" si="1042"/>
        <v>0</v>
      </c>
      <c r="QJ98" s="1460">
        <f t="shared" si="1042"/>
        <v>0</v>
      </c>
      <c r="QK98" s="1460">
        <f t="shared" si="1042"/>
        <v>0</v>
      </c>
      <c r="QL98" s="1460">
        <f t="shared" si="856"/>
        <v>0</v>
      </c>
      <c r="QM98" s="1460">
        <f t="shared" si="856"/>
        <v>0</v>
      </c>
      <c r="QN98" s="1460">
        <f t="shared" si="856"/>
        <v>0</v>
      </c>
      <c r="QO98" s="1460">
        <f t="shared" si="856"/>
        <v>0</v>
      </c>
      <c r="QP98" s="1460">
        <f t="shared" si="856"/>
        <v>0</v>
      </c>
      <c r="QQ98" s="1460">
        <f t="shared" si="856"/>
        <v>0</v>
      </c>
    </row>
    <row r="99" spans="1:459" s="1466" customFormat="1" ht="22.5" customHeight="1">
      <c r="A99" s="1468"/>
      <c r="B99" s="1469"/>
      <c r="C99" s="1469"/>
      <c r="D99" s="1470"/>
      <c r="E99" s="1471"/>
      <c r="F99" s="1472"/>
      <c r="G99" s="1472"/>
      <c r="H99" s="1473">
        <f t="shared" si="875"/>
        <v>0</v>
      </c>
      <c r="I99" s="1474">
        <v>0</v>
      </c>
      <c r="J99" s="1475">
        <f t="shared" si="437"/>
        <v>0</v>
      </c>
      <c r="K99" s="1476">
        <v>0</v>
      </c>
      <c r="L99" s="1477">
        <f t="shared" si="876"/>
        <v>0</v>
      </c>
      <c r="M99" s="1477">
        <f t="shared" si="877"/>
        <v>0</v>
      </c>
      <c r="N99" s="1478"/>
      <c r="O99" s="1479">
        <v>0</v>
      </c>
      <c r="P99" s="1480">
        <v>0</v>
      </c>
      <c r="Q99" s="1828">
        <v>0</v>
      </c>
      <c r="R99" s="1831">
        <f t="shared" si="878"/>
        <v>0</v>
      </c>
      <c r="S99" s="1481">
        <f>IF(AND(SUM(O99:Q99)=0,N99="NNN"),MIN('Operating History and Pro Forma'!$M$33,'Operating History and Pro Forma'!$T$15)*D99,SUM(O99:Q99)*D99)</f>
        <v>0</v>
      </c>
      <c r="T99" s="1482">
        <f t="shared" si="879"/>
        <v>0</v>
      </c>
      <c r="U99" s="1483">
        <f t="shared" si="880"/>
        <v>0</v>
      </c>
      <c r="V99" s="1480"/>
      <c r="W99" s="1514"/>
      <c r="X99" s="1486" t="str">
        <f t="shared" si="881"/>
        <v/>
      </c>
      <c r="Y99" s="1487">
        <f t="shared" si="882"/>
        <v>0</v>
      </c>
      <c r="Z99" s="1488"/>
      <c r="AA99" s="1488"/>
      <c r="AB99" s="1488"/>
      <c r="AC99" s="1488"/>
      <c r="AD99" s="1489">
        <f t="shared" si="883"/>
        <v>0</v>
      </c>
      <c r="AE99" s="1490" t="str">
        <f t="shared" si="884"/>
        <v/>
      </c>
      <c r="AF99" s="1491">
        <f t="shared" si="885"/>
        <v>0</v>
      </c>
      <c r="AG99" s="1492">
        <f t="shared" si="886"/>
        <v>0</v>
      </c>
      <c r="AH99" s="1493">
        <f t="shared" si="853"/>
        <v>0</v>
      </c>
      <c r="AI99" s="1493">
        <f t="shared" si="853"/>
        <v>0</v>
      </c>
      <c r="AJ99" s="1494">
        <f t="shared" si="853"/>
        <v>0</v>
      </c>
      <c r="AK99" s="1494">
        <f t="shared" si="853"/>
        <v>0</v>
      </c>
      <c r="AL99" s="1495">
        <f t="shared" si="853"/>
        <v>0</v>
      </c>
      <c r="AM99" s="1496">
        <f t="shared" si="853"/>
        <v>0</v>
      </c>
      <c r="AN99" s="1497">
        <f t="shared" si="399"/>
        <v>0</v>
      </c>
      <c r="AO99" s="1498">
        <f t="shared" si="860"/>
        <v>0</v>
      </c>
      <c r="AP99" s="1499">
        <f t="shared" si="887"/>
        <v>0</v>
      </c>
      <c r="AQ99" s="1500">
        <f t="shared" si="888"/>
        <v>0</v>
      </c>
      <c r="AR99" s="1501">
        <f t="shared" si="889"/>
        <v>0</v>
      </c>
      <c r="AS99" s="1498">
        <f t="shared" si="857"/>
        <v>0</v>
      </c>
      <c r="AT99" s="1501">
        <f t="shared" si="890"/>
        <v>0</v>
      </c>
      <c r="AU99" s="1498">
        <f t="shared" si="891"/>
        <v>1</v>
      </c>
      <c r="AV99" s="1498">
        <f t="shared" si="892"/>
        <v>2</v>
      </c>
      <c r="AW99" s="1499">
        <f t="shared" si="893"/>
        <v>0</v>
      </c>
      <c r="AX99" s="1502">
        <f t="shared" si="894"/>
        <v>0</v>
      </c>
      <c r="AY99" s="1503">
        <f t="shared" si="895"/>
        <v>0</v>
      </c>
      <c r="AZ99" s="1498">
        <f t="shared" si="896"/>
        <v>2</v>
      </c>
      <c r="BA99" s="1498">
        <f t="shared" si="897"/>
        <v>3</v>
      </c>
      <c r="BB99" s="1499">
        <f t="shared" si="898"/>
        <v>0</v>
      </c>
      <c r="BC99" s="1502">
        <f t="shared" si="899"/>
        <v>0</v>
      </c>
      <c r="BD99" s="1503">
        <f t="shared" si="900"/>
        <v>0</v>
      </c>
      <c r="BE99" s="1498">
        <f t="shared" si="901"/>
        <v>3</v>
      </c>
      <c r="BF99" s="1498">
        <f t="shared" si="902"/>
        <v>4</v>
      </c>
      <c r="BG99" s="1499">
        <f t="shared" si="903"/>
        <v>0</v>
      </c>
      <c r="BH99" s="1502">
        <f t="shared" si="904"/>
        <v>0</v>
      </c>
      <c r="BI99" s="1502">
        <f t="shared" si="905"/>
        <v>0</v>
      </c>
      <c r="BJ99" s="1504">
        <f t="shared" si="906"/>
        <v>1900</v>
      </c>
      <c r="BK99" s="1505" t="str">
        <f t="shared" si="907"/>
        <v/>
      </c>
      <c r="BL99" s="1506"/>
      <c r="BM99" s="1507">
        <f t="shared" si="908"/>
        <v>0</v>
      </c>
      <c r="BN99" s="1508">
        <f t="shared" si="909"/>
        <v>0</v>
      </c>
      <c r="BO99" s="1508">
        <f t="shared" si="909"/>
        <v>0</v>
      </c>
      <c r="BP99" s="1508">
        <f t="shared" si="909"/>
        <v>0</v>
      </c>
      <c r="BQ99" s="1508">
        <f t="shared" si="909"/>
        <v>0</v>
      </c>
      <c r="BR99" s="1508">
        <f t="shared" si="909"/>
        <v>0</v>
      </c>
      <c r="BS99" s="1508">
        <f t="shared" si="909"/>
        <v>0</v>
      </c>
      <c r="BT99" s="1508">
        <f t="shared" si="909"/>
        <v>0</v>
      </c>
      <c r="BU99" s="1508">
        <f t="shared" si="909"/>
        <v>0</v>
      </c>
      <c r="BV99" s="1508">
        <f t="shared" si="909"/>
        <v>0</v>
      </c>
      <c r="BW99" s="1508">
        <f t="shared" si="909"/>
        <v>0</v>
      </c>
      <c r="BX99" s="1508">
        <f t="shared" si="909"/>
        <v>0</v>
      </c>
      <c r="BY99" s="1507">
        <f t="shared" si="909"/>
        <v>0</v>
      </c>
      <c r="BZ99" s="1508">
        <f t="shared" si="909"/>
        <v>0</v>
      </c>
      <c r="CA99" s="1508">
        <f t="shared" si="909"/>
        <v>0</v>
      </c>
      <c r="CB99" s="1508">
        <f t="shared" si="909"/>
        <v>0</v>
      </c>
      <c r="CC99" s="1508">
        <f t="shared" si="909"/>
        <v>0</v>
      </c>
      <c r="CD99" s="1508">
        <f t="shared" si="868"/>
        <v>0</v>
      </c>
      <c r="CE99" s="1508">
        <f t="shared" si="868"/>
        <v>0</v>
      </c>
      <c r="CF99" s="1508">
        <f t="shared" si="868"/>
        <v>0</v>
      </c>
      <c r="CG99" s="1508">
        <f t="shared" si="868"/>
        <v>0</v>
      </c>
      <c r="CH99" s="1508">
        <f t="shared" si="868"/>
        <v>0</v>
      </c>
      <c r="CI99" s="1508">
        <f t="shared" si="868"/>
        <v>0</v>
      </c>
      <c r="CJ99" s="1509">
        <f t="shared" si="868"/>
        <v>0</v>
      </c>
      <c r="CK99" s="1507">
        <f t="shared" si="868"/>
        <v>0</v>
      </c>
      <c r="CL99" s="1508">
        <f t="shared" si="868"/>
        <v>0</v>
      </c>
      <c r="CM99" s="1508">
        <f t="shared" si="868"/>
        <v>0</v>
      </c>
      <c r="CN99" s="1508">
        <f t="shared" si="868"/>
        <v>0</v>
      </c>
      <c r="CO99" s="1508">
        <f t="shared" si="868"/>
        <v>0</v>
      </c>
      <c r="CP99" s="1508">
        <f t="shared" si="868"/>
        <v>0</v>
      </c>
      <c r="CQ99" s="1508">
        <f t="shared" si="868"/>
        <v>0</v>
      </c>
      <c r="CR99" s="1508">
        <f t="shared" si="868"/>
        <v>0</v>
      </c>
      <c r="CS99" s="1508">
        <f t="shared" si="868"/>
        <v>0</v>
      </c>
      <c r="CT99" s="1508">
        <f t="shared" si="869"/>
        <v>0</v>
      </c>
      <c r="CU99" s="1508">
        <f t="shared" si="869"/>
        <v>0</v>
      </c>
      <c r="CV99" s="1509">
        <f t="shared" si="869"/>
        <v>0</v>
      </c>
      <c r="CW99" s="1508">
        <f t="shared" si="869"/>
        <v>0</v>
      </c>
      <c r="CX99" s="1508">
        <f t="shared" si="869"/>
        <v>0</v>
      </c>
      <c r="CY99" s="1508">
        <f t="shared" si="869"/>
        <v>0</v>
      </c>
      <c r="CZ99" s="1508">
        <f t="shared" si="869"/>
        <v>0</v>
      </c>
      <c r="DA99" s="1508">
        <f t="shared" si="869"/>
        <v>0</v>
      </c>
      <c r="DB99" s="1508">
        <f t="shared" si="869"/>
        <v>0</v>
      </c>
      <c r="DC99" s="1508">
        <f t="shared" si="869"/>
        <v>0</v>
      </c>
      <c r="DD99" s="1508">
        <f t="shared" si="869"/>
        <v>0</v>
      </c>
      <c r="DE99" s="1508">
        <f t="shared" si="869"/>
        <v>0</v>
      </c>
      <c r="DF99" s="1508">
        <f t="shared" si="869"/>
        <v>0</v>
      </c>
      <c r="DG99" s="1508">
        <f t="shared" si="869"/>
        <v>0</v>
      </c>
      <c r="DH99" s="1509">
        <f t="shared" si="869"/>
        <v>0</v>
      </c>
      <c r="DI99" s="1508">
        <f t="shared" si="869"/>
        <v>0</v>
      </c>
      <c r="DJ99" s="1508">
        <f t="shared" si="870"/>
        <v>0</v>
      </c>
      <c r="DK99" s="1508">
        <f t="shared" si="870"/>
        <v>0</v>
      </c>
      <c r="DL99" s="1508">
        <f t="shared" si="870"/>
        <v>0</v>
      </c>
      <c r="DM99" s="1508">
        <f t="shared" si="870"/>
        <v>0</v>
      </c>
      <c r="DN99" s="1508">
        <f t="shared" si="870"/>
        <v>0</v>
      </c>
      <c r="DO99" s="1508">
        <f t="shared" si="870"/>
        <v>0</v>
      </c>
      <c r="DP99" s="1508">
        <f t="shared" si="870"/>
        <v>0</v>
      </c>
      <c r="DQ99" s="1508">
        <f t="shared" si="870"/>
        <v>0</v>
      </c>
      <c r="DR99" s="1508">
        <f t="shared" si="870"/>
        <v>0</v>
      </c>
      <c r="DS99" s="1508">
        <f t="shared" si="870"/>
        <v>0</v>
      </c>
      <c r="DT99" s="1509">
        <f t="shared" si="870"/>
        <v>0</v>
      </c>
      <c r="DU99" s="1507">
        <f t="shared" si="870"/>
        <v>0</v>
      </c>
      <c r="DV99" s="1508">
        <f t="shared" si="870"/>
        <v>0</v>
      </c>
      <c r="DW99" s="1508">
        <f t="shared" si="870"/>
        <v>0</v>
      </c>
      <c r="DX99" s="1508">
        <f t="shared" si="870"/>
        <v>0</v>
      </c>
      <c r="DY99" s="1508">
        <f t="shared" si="870"/>
        <v>0</v>
      </c>
      <c r="DZ99" s="1508">
        <f t="shared" si="871"/>
        <v>0</v>
      </c>
      <c r="EA99" s="1508">
        <f t="shared" si="871"/>
        <v>0</v>
      </c>
      <c r="EB99" s="1508">
        <f t="shared" si="871"/>
        <v>0</v>
      </c>
      <c r="EC99" s="1508">
        <f t="shared" si="871"/>
        <v>0</v>
      </c>
      <c r="ED99" s="1508">
        <f t="shared" si="871"/>
        <v>0</v>
      </c>
      <c r="EE99" s="1508">
        <f t="shared" si="871"/>
        <v>0</v>
      </c>
      <c r="EF99" s="1508">
        <f t="shared" si="871"/>
        <v>0</v>
      </c>
      <c r="EG99" s="1507">
        <f t="shared" si="871"/>
        <v>0</v>
      </c>
      <c r="EH99" s="1508">
        <f t="shared" si="871"/>
        <v>0</v>
      </c>
      <c r="EI99" s="1508">
        <f t="shared" si="871"/>
        <v>0</v>
      </c>
      <c r="EJ99" s="1508">
        <f t="shared" si="871"/>
        <v>0</v>
      </c>
      <c r="EK99" s="1508">
        <f t="shared" si="871"/>
        <v>0</v>
      </c>
      <c r="EL99" s="1508">
        <f t="shared" si="871"/>
        <v>0</v>
      </c>
      <c r="EM99" s="1508">
        <f t="shared" si="871"/>
        <v>0</v>
      </c>
      <c r="EN99" s="1508">
        <f t="shared" si="871"/>
        <v>0</v>
      </c>
      <c r="EO99" s="1508">
        <f t="shared" si="871"/>
        <v>0</v>
      </c>
      <c r="EP99" s="1508">
        <f t="shared" si="872"/>
        <v>0</v>
      </c>
      <c r="EQ99" s="1508">
        <f t="shared" si="872"/>
        <v>0</v>
      </c>
      <c r="ER99" s="1509">
        <f t="shared" si="872"/>
        <v>0</v>
      </c>
      <c r="ES99" s="1507">
        <f t="shared" si="872"/>
        <v>0</v>
      </c>
      <c r="ET99" s="1508">
        <f t="shared" si="872"/>
        <v>0</v>
      </c>
      <c r="EU99" s="1508">
        <f t="shared" si="872"/>
        <v>0</v>
      </c>
      <c r="EV99" s="1508">
        <f t="shared" si="872"/>
        <v>0</v>
      </c>
      <c r="EW99" s="1508">
        <f t="shared" si="872"/>
        <v>0</v>
      </c>
      <c r="EX99" s="1508">
        <f t="shared" si="872"/>
        <v>0</v>
      </c>
      <c r="EY99" s="1508">
        <f t="shared" si="872"/>
        <v>0</v>
      </c>
      <c r="EZ99" s="1508">
        <f t="shared" si="872"/>
        <v>0</v>
      </c>
      <c r="FA99" s="1508">
        <f t="shared" si="872"/>
        <v>0</v>
      </c>
      <c r="FB99" s="1508">
        <f t="shared" si="872"/>
        <v>0</v>
      </c>
      <c r="FC99" s="1508">
        <f t="shared" si="872"/>
        <v>0</v>
      </c>
      <c r="FD99" s="1509">
        <f t="shared" si="872"/>
        <v>0</v>
      </c>
      <c r="FE99" s="1508">
        <f t="shared" si="872"/>
        <v>0</v>
      </c>
      <c r="FF99" s="1508">
        <f t="shared" si="821"/>
        <v>0</v>
      </c>
      <c r="FG99" s="1508">
        <f t="shared" si="873"/>
        <v>0</v>
      </c>
      <c r="FH99" s="1508">
        <f t="shared" si="873"/>
        <v>0</v>
      </c>
      <c r="FI99" s="1508">
        <f t="shared" si="873"/>
        <v>0</v>
      </c>
      <c r="FJ99" s="1508">
        <f t="shared" si="873"/>
        <v>0</v>
      </c>
      <c r="FK99" s="1508">
        <f t="shared" si="873"/>
        <v>0</v>
      </c>
      <c r="FL99" s="1508">
        <f t="shared" si="873"/>
        <v>0</v>
      </c>
      <c r="FM99" s="1508">
        <f t="shared" si="873"/>
        <v>0</v>
      </c>
      <c r="FN99" s="1508">
        <f t="shared" si="873"/>
        <v>0</v>
      </c>
      <c r="FO99" s="1508">
        <f t="shared" si="873"/>
        <v>0</v>
      </c>
      <c r="FP99" s="1509">
        <f t="shared" si="873"/>
        <v>0</v>
      </c>
      <c r="FQ99" s="1508">
        <f t="shared" si="873"/>
        <v>0</v>
      </c>
      <c r="FR99" s="1508">
        <f t="shared" si="873"/>
        <v>0</v>
      </c>
      <c r="FS99" s="1508">
        <f t="shared" si="873"/>
        <v>0</v>
      </c>
      <c r="FT99" s="1508">
        <f t="shared" si="873"/>
        <v>0</v>
      </c>
      <c r="FU99" s="1508">
        <f t="shared" si="873"/>
        <v>0</v>
      </c>
      <c r="FV99" s="1508">
        <f t="shared" si="873"/>
        <v>0</v>
      </c>
      <c r="FW99" s="1508">
        <f t="shared" si="855"/>
        <v>0</v>
      </c>
      <c r="FX99" s="1508">
        <f t="shared" si="855"/>
        <v>0</v>
      </c>
      <c r="FY99" s="1508">
        <f t="shared" si="855"/>
        <v>0</v>
      </c>
      <c r="FZ99" s="1508">
        <f t="shared" si="855"/>
        <v>0</v>
      </c>
      <c r="GA99" s="1508">
        <f t="shared" si="855"/>
        <v>0</v>
      </c>
      <c r="GB99" s="1509">
        <f t="shared" si="855"/>
        <v>0</v>
      </c>
      <c r="GC99" s="1506"/>
      <c r="GD99" s="1458">
        <f t="shared" si="910"/>
        <v>1</v>
      </c>
      <c r="GE99" s="1510">
        <f t="shared" si="874"/>
        <v>0</v>
      </c>
      <c r="GF99" s="1511">
        <f t="shared" si="874"/>
        <v>0</v>
      </c>
      <c r="GG99" s="1511">
        <f t="shared" si="874"/>
        <v>0</v>
      </c>
      <c r="GH99" s="1511">
        <f t="shared" si="874"/>
        <v>0</v>
      </c>
      <c r="GI99" s="1511">
        <f t="shared" si="874"/>
        <v>0</v>
      </c>
      <c r="GJ99" s="1511">
        <f t="shared" si="874"/>
        <v>0</v>
      </c>
      <c r="GK99" s="1511">
        <f t="shared" si="874"/>
        <v>0</v>
      </c>
      <c r="GL99" s="1511">
        <f t="shared" si="874"/>
        <v>0</v>
      </c>
      <c r="GM99" s="1511">
        <f t="shared" si="874"/>
        <v>0</v>
      </c>
      <c r="GN99" s="1512">
        <f t="shared" si="874"/>
        <v>0</v>
      </c>
      <c r="GO99" s="1513">
        <f t="shared" si="911"/>
        <v>0</v>
      </c>
      <c r="GP99" s="1506"/>
      <c r="GQ99" s="1510">
        <f t="shared" si="838"/>
        <v>0</v>
      </c>
      <c r="GR99" s="1511">
        <f t="shared" si="864"/>
        <v>0</v>
      </c>
      <c r="GS99" s="1511">
        <f t="shared" si="864"/>
        <v>0</v>
      </c>
      <c r="GT99" s="1511">
        <f t="shared" si="864"/>
        <v>0</v>
      </c>
      <c r="GU99" s="1511">
        <f t="shared" si="864"/>
        <v>0</v>
      </c>
      <c r="GV99" s="1511">
        <f t="shared" si="864"/>
        <v>0</v>
      </c>
      <c r="GW99" s="1511">
        <f t="shared" si="864"/>
        <v>0</v>
      </c>
      <c r="GX99" s="1511">
        <f t="shared" si="864"/>
        <v>0</v>
      </c>
      <c r="GY99" s="1511">
        <f t="shared" si="864"/>
        <v>0</v>
      </c>
      <c r="GZ99" s="1512">
        <f t="shared" si="864"/>
        <v>0</v>
      </c>
      <c r="HA99" s="1513">
        <f t="shared" si="912"/>
        <v>0</v>
      </c>
      <c r="HB99" s="1506">
        <f t="shared" si="913"/>
        <v>1</v>
      </c>
      <c r="HC99" s="1506"/>
      <c r="HD99" s="1508">
        <f t="shared" si="914"/>
        <v>0</v>
      </c>
      <c r="HE99" s="1460">
        <f t="shared" si="915"/>
        <v>0</v>
      </c>
      <c r="HF99" s="1460">
        <f t="shared" si="916"/>
        <v>0</v>
      </c>
      <c r="HG99" s="1460">
        <f t="shared" si="917"/>
        <v>0</v>
      </c>
      <c r="HH99" s="1460">
        <f t="shared" si="918"/>
        <v>0</v>
      </c>
      <c r="HI99" s="1460">
        <f t="shared" si="919"/>
        <v>0</v>
      </c>
      <c r="HJ99" s="1460">
        <f t="shared" si="920"/>
        <v>0</v>
      </c>
      <c r="HK99" s="1460">
        <f t="shared" si="921"/>
        <v>0</v>
      </c>
      <c r="HL99" s="1460">
        <f t="shared" si="922"/>
        <v>0</v>
      </c>
      <c r="HM99" s="1460">
        <f t="shared" si="923"/>
        <v>0</v>
      </c>
      <c r="HN99" s="1460">
        <f t="shared" si="924"/>
        <v>0</v>
      </c>
      <c r="HO99" s="1460">
        <f t="shared" si="925"/>
        <v>0</v>
      </c>
      <c r="HP99" s="1460">
        <f t="shared" si="926"/>
        <v>0</v>
      </c>
      <c r="HQ99" s="1460">
        <f t="shared" si="927"/>
        <v>0</v>
      </c>
      <c r="HR99" s="1460">
        <f t="shared" si="928"/>
        <v>0</v>
      </c>
      <c r="HS99" s="1460">
        <f t="shared" si="929"/>
        <v>0</v>
      </c>
      <c r="HT99" s="1460">
        <f t="shared" si="930"/>
        <v>0</v>
      </c>
      <c r="HU99" s="1460">
        <f t="shared" si="931"/>
        <v>0</v>
      </c>
      <c r="HV99" s="1460">
        <f t="shared" si="932"/>
        <v>0</v>
      </c>
      <c r="HW99" s="1460">
        <f t="shared" si="933"/>
        <v>0</v>
      </c>
      <c r="HX99" s="1460">
        <f t="shared" si="934"/>
        <v>0</v>
      </c>
      <c r="HY99" s="1460">
        <f t="shared" si="935"/>
        <v>0</v>
      </c>
      <c r="HZ99" s="1460">
        <f t="shared" si="936"/>
        <v>0</v>
      </c>
      <c r="IA99" s="1460">
        <f t="shared" si="937"/>
        <v>0</v>
      </c>
      <c r="IB99" s="1460">
        <f t="shared" si="938"/>
        <v>0</v>
      </c>
      <c r="IC99" s="1460">
        <f t="shared" si="939"/>
        <v>0</v>
      </c>
      <c r="ID99" s="1460">
        <f t="shared" si="940"/>
        <v>0</v>
      </c>
      <c r="IE99" s="1460">
        <f t="shared" si="941"/>
        <v>0</v>
      </c>
      <c r="IF99" s="1460">
        <f t="shared" si="942"/>
        <v>0</v>
      </c>
      <c r="IG99" s="1460">
        <f t="shared" si="943"/>
        <v>0</v>
      </c>
      <c r="IH99" s="1460">
        <f t="shared" si="944"/>
        <v>0</v>
      </c>
      <c r="II99" s="1460">
        <f t="shared" si="945"/>
        <v>0</v>
      </c>
      <c r="IJ99" s="1460">
        <f t="shared" si="946"/>
        <v>0</v>
      </c>
      <c r="IK99" s="1460">
        <f t="shared" si="947"/>
        <v>0</v>
      </c>
      <c r="IL99" s="1460">
        <f t="shared" si="948"/>
        <v>0</v>
      </c>
      <c r="IM99" s="1460">
        <f t="shared" si="949"/>
        <v>0</v>
      </c>
      <c r="IN99" s="1460">
        <f t="shared" si="950"/>
        <v>0</v>
      </c>
      <c r="IO99" s="1460">
        <f t="shared" si="951"/>
        <v>0</v>
      </c>
      <c r="IP99" s="1460">
        <f t="shared" si="952"/>
        <v>0</v>
      </c>
      <c r="IQ99" s="1460">
        <f t="shared" si="953"/>
        <v>0</v>
      </c>
      <c r="IR99" s="1460">
        <f t="shared" si="954"/>
        <v>0</v>
      </c>
      <c r="IS99" s="1460">
        <f t="shared" si="955"/>
        <v>0</v>
      </c>
      <c r="IT99" s="1460">
        <f t="shared" si="956"/>
        <v>0</v>
      </c>
      <c r="IU99" s="1460">
        <f t="shared" si="957"/>
        <v>0</v>
      </c>
      <c r="IV99" s="1460">
        <f t="shared" si="958"/>
        <v>0</v>
      </c>
      <c r="IW99" s="1460">
        <f t="shared" si="959"/>
        <v>0</v>
      </c>
      <c r="IX99" s="1460">
        <f t="shared" si="960"/>
        <v>0</v>
      </c>
      <c r="IY99" s="1460">
        <f t="shared" si="961"/>
        <v>0</v>
      </c>
      <c r="IZ99" s="1460">
        <f t="shared" si="962"/>
        <v>0</v>
      </c>
      <c r="JA99" s="1460">
        <f t="shared" si="963"/>
        <v>0</v>
      </c>
      <c r="JB99" s="1460">
        <f t="shared" si="964"/>
        <v>0</v>
      </c>
      <c r="JC99" s="1460">
        <f t="shared" si="965"/>
        <v>0</v>
      </c>
      <c r="JD99" s="1460">
        <f t="shared" si="966"/>
        <v>0</v>
      </c>
      <c r="JE99" s="1460">
        <f t="shared" si="967"/>
        <v>0</v>
      </c>
      <c r="JF99" s="1460">
        <f t="shared" si="968"/>
        <v>0</v>
      </c>
      <c r="JG99" s="1460">
        <f t="shared" si="969"/>
        <v>0</v>
      </c>
      <c r="JH99" s="1460">
        <f t="shared" si="970"/>
        <v>0</v>
      </c>
      <c r="JI99" s="1460">
        <f t="shared" si="971"/>
        <v>0</v>
      </c>
      <c r="JJ99" s="1460">
        <f t="shared" si="972"/>
        <v>0</v>
      </c>
      <c r="JK99" s="1460">
        <f t="shared" si="973"/>
        <v>0</v>
      </c>
      <c r="JL99" s="1460">
        <f t="shared" si="974"/>
        <v>0</v>
      </c>
      <c r="JM99" s="1460">
        <f t="shared" si="975"/>
        <v>0</v>
      </c>
      <c r="JN99" s="1460">
        <f t="shared" si="976"/>
        <v>0</v>
      </c>
      <c r="JO99" s="1460">
        <f t="shared" si="977"/>
        <v>0</v>
      </c>
      <c r="JP99" s="1460">
        <f t="shared" si="978"/>
        <v>0</v>
      </c>
      <c r="JQ99" s="1460">
        <f t="shared" si="979"/>
        <v>0</v>
      </c>
      <c r="JR99" s="1460">
        <f t="shared" si="980"/>
        <v>0</v>
      </c>
      <c r="JS99" s="1460">
        <f t="shared" si="981"/>
        <v>0</v>
      </c>
      <c r="JT99" s="1460">
        <f t="shared" si="982"/>
        <v>0</v>
      </c>
      <c r="JU99" s="1460">
        <f t="shared" si="983"/>
        <v>0</v>
      </c>
      <c r="JV99" s="1460">
        <f t="shared" si="984"/>
        <v>0</v>
      </c>
      <c r="JW99" s="1460">
        <f t="shared" si="985"/>
        <v>0</v>
      </c>
      <c r="JX99" s="1460">
        <f t="shared" si="986"/>
        <v>0</v>
      </c>
      <c r="JY99" s="1460">
        <f t="shared" si="987"/>
        <v>0</v>
      </c>
      <c r="JZ99" s="1460">
        <f t="shared" si="988"/>
        <v>0</v>
      </c>
      <c r="KA99" s="1460">
        <f t="shared" si="989"/>
        <v>0</v>
      </c>
      <c r="KB99" s="1460">
        <f t="shared" si="990"/>
        <v>0</v>
      </c>
      <c r="KC99" s="1460">
        <f t="shared" si="991"/>
        <v>0</v>
      </c>
      <c r="KD99" s="1460">
        <f t="shared" si="992"/>
        <v>0</v>
      </c>
      <c r="KE99" s="1460">
        <f t="shared" si="993"/>
        <v>0</v>
      </c>
      <c r="KF99" s="1460">
        <f t="shared" si="994"/>
        <v>0</v>
      </c>
      <c r="KG99" s="1460">
        <f t="shared" si="995"/>
        <v>0</v>
      </c>
      <c r="KH99" s="1460">
        <f t="shared" si="996"/>
        <v>0</v>
      </c>
      <c r="KI99" s="1460">
        <f t="shared" si="997"/>
        <v>0</v>
      </c>
      <c r="KJ99" s="1460">
        <f t="shared" si="998"/>
        <v>0</v>
      </c>
      <c r="KK99" s="1460">
        <f t="shared" si="999"/>
        <v>0</v>
      </c>
      <c r="KL99" s="1460">
        <f t="shared" si="1000"/>
        <v>0</v>
      </c>
      <c r="KM99" s="1460">
        <f t="shared" si="1001"/>
        <v>0</v>
      </c>
      <c r="KN99" s="1460">
        <f t="shared" si="1002"/>
        <v>0</v>
      </c>
      <c r="KO99" s="1460">
        <f t="shared" si="1003"/>
        <v>0</v>
      </c>
      <c r="KP99" s="1460">
        <f t="shared" si="1004"/>
        <v>0</v>
      </c>
      <c r="KQ99" s="1460">
        <f t="shared" si="1005"/>
        <v>0</v>
      </c>
      <c r="KR99" s="1460">
        <f t="shared" si="1006"/>
        <v>0</v>
      </c>
      <c r="KS99" s="1460">
        <f t="shared" si="1007"/>
        <v>0</v>
      </c>
      <c r="KT99" s="1460">
        <f t="shared" si="1008"/>
        <v>0</v>
      </c>
      <c r="KU99" s="1460">
        <f t="shared" si="1009"/>
        <v>0</v>
      </c>
      <c r="KV99" s="1460">
        <f t="shared" si="1010"/>
        <v>0</v>
      </c>
      <c r="KW99" s="1460">
        <f t="shared" si="1011"/>
        <v>0</v>
      </c>
      <c r="KX99" s="1460">
        <f t="shared" si="1012"/>
        <v>0</v>
      </c>
      <c r="KY99" s="1460">
        <f t="shared" si="1013"/>
        <v>0</v>
      </c>
      <c r="KZ99" s="1460">
        <f t="shared" si="1014"/>
        <v>0</v>
      </c>
      <c r="LA99" s="1460">
        <f t="shared" si="1015"/>
        <v>0</v>
      </c>
      <c r="LB99" s="1460">
        <f t="shared" si="1016"/>
        <v>0</v>
      </c>
      <c r="LC99" s="1460">
        <f t="shared" si="1017"/>
        <v>0</v>
      </c>
      <c r="LD99" s="1460">
        <f t="shared" si="1018"/>
        <v>0</v>
      </c>
      <c r="LE99" s="1460">
        <f t="shared" si="1019"/>
        <v>0</v>
      </c>
      <c r="LF99" s="1460">
        <f t="shared" si="1020"/>
        <v>0</v>
      </c>
      <c r="LG99" s="1460">
        <f t="shared" si="1021"/>
        <v>0</v>
      </c>
      <c r="LH99" s="1460">
        <f t="shared" si="1022"/>
        <v>0</v>
      </c>
      <c r="LI99" s="1460">
        <f t="shared" si="1023"/>
        <v>0</v>
      </c>
      <c r="LJ99" s="1460">
        <f t="shared" si="1024"/>
        <v>0</v>
      </c>
      <c r="LK99" s="1460">
        <f t="shared" si="1025"/>
        <v>0</v>
      </c>
      <c r="LL99" s="1460">
        <f t="shared" si="1026"/>
        <v>0</v>
      </c>
      <c r="LM99" s="1460">
        <f t="shared" si="1027"/>
        <v>0</v>
      </c>
      <c r="LN99" s="1460">
        <f t="shared" si="1028"/>
        <v>0</v>
      </c>
      <c r="LO99" s="1460">
        <f t="shared" si="1029"/>
        <v>0</v>
      </c>
      <c r="LP99" s="1460">
        <f t="shared" si="1030"/>
        <v>0</v>
      </c>
      <c r="LQ99" s="1460">
        <f t="shared" si="1031"/>
        <v>0</v>
      </c>
      <c r="LR99" s="1460">
        <f t="shared" si="1032"/>
        <v>0</v>
      </c>
      <c r="LS99" s="1460">
        <f t="shared" si="1033"/>
        <v>0</v>
      </c>
      <c r="LW99" s="1467">
        <f t="shared" si="1034"/>
        <v>0</v>
      </c>
      <c r="LX99" s="1467">
        <f t="shared" si="1035"/>
        <v>0</v>
      </c>
      <c r="LY99" s="1467">
        <f t="shared" si="1036"/>
        <v>0</v>
      </c>
      <c r="LZ99" s="1467">
        <f t="shared" si="1037"/>
        <v>0</v>
      </c>
      <c r="MA99" s="1506"/>
      <c r="MB99" s="1460">
        <f t="shared" si="1038"/>
        <v>0</v>
      </c>
      <c r="MC99" s="1460">
        <f t="shared" si="1039"/>
        <v>0</v>
      </c>
      <c r="MD99" s="1460">
        <f t="shared" si="1039"/>
        <v>0</v>
      </c>
      <c r="ME99" s="1460">
        <f t="shared" si="1039"/>
        <v>0</v>
      </c>
      <c r="MF99" s="1460">
        <f t="shared" si="1039"/>
        <v>0</v>
      </c>
      <c r="MG99" s="1460">
        <f t="shared" si="1039"/>
        <v>0</v>
      </c>
      <c r="MH99" s="1460">
        <f t="shared" si="1039"/>
        <v>0</v>
      </c>
      <c r="MI99" s="1460">
        <f t="shared" si="1039"/>
        <v>0</v>
      </c>
      <c r="MJ99" s="1460">
        <f t="shared" si="1039"/>
        <v>0</v>
      </c>
      <c r="MK99" s="1460">
        <f t="shared" si="1039"/>
        <v>0</v>
      </c>
      <c r="ML99" s="1460">
        <f t="shared" si="1039"/>
        <v>0</v>
      </c>
      <c r="MM99" s="1460">
        <f t="shared" si="1039"/>
        <v>0</v>
      </c>
      <c r="MN99" s="1460">
        <f t="shared" si="1039"/>
        <v>0</v>
      </c>
      <c r="MO99" s="1460">
        <f t="shared" si="1039"/>
        <v>0</v>
      </c>
      <c r="MP99" s="1460">
        <f t="shared" si="1039"/>
        <v>0</v>
      </c>
      <c r="MQ99" s="1460">
        <f t="shared" si="1039"/>
        <v>0</v>
      </c>
      <c r="MR99" s="1460">
        <f t="shared" si="1039"/>
        <v>0</v>
      </c>
      <c r="MS99" s="1460">
        <f t="shared" si="865"/>
        <v>0</v>
      </c>
      <c r="MT99" s="1460">
        <f t="shared" si="865"/>
        <v>0</v>
      </c>
      <c r="MU99" s="1460">
        <f t="shared" si="865"/>
        <v>0</v>
      </c>
      <c r="MV99" s="1460">
        <f t="shared" si="865"/>
        <v>0</v>
      </c>
      <c r="MW99" s="1460">
        <f t="shared" si="865"/>
        <v>0</v>
      </c>
      <c r="MX99" s="1460">
        <f t="shared" si="865"/>
        <v>0</v>
      </c>
      <c r="MY99" s="1460">
        <f t="shared" si="865"/>
        <v>0</v>
      </c>
      <c r="MZ99" s="1460">
        <f t="shared" si="865"/>
        <v>0</v>
      </c>
      <c r="NA99" s="1460">
        <f t="shared" si="865"/>
        <v>0</v>
      </c>
      <c r="NB99" s="1460">
        <f t="shared" si="865"/>
        <v>0</v>
      </c>
      <c r="NC99" s="1460">
        <f t="shared" si="865"/>
        <v>0</v>
      </c>
      <c r="ND99" s="1460">
        <f t="shared" si="865"/>
        <v>0</v>
      </c>
      <c r="NE99" s="1460">
        <f t="shared" si="865"/>
        <v>0</v>
      </c>
      <c r="NF99" s="1460">
        <f t="shared" si="865"/>
        <v>0</v>
      </c>
      <c r="NG99" s="1460">
        <f t="shared" si="865"/>
        <v>0</v>
      </c>
      <c r="NH99" s="1460">
        <f t="shared" si="865"/>
        <v>0</v>
      </c>
      <c r="NI99" s="1460">
        <f t="shared" si="866"/>
        <v>0</v>
      </c>
      <c r="NJ99" s="1460">
        <f t="shared" si="866"/>
        <v>0</v>
      </c>
      <c r="NK99" s="1460">
        <f t="shared" si="866"/>
        <v>0</v>
      </c>
      <c r="NL99" s="1460">
        <f t="shared" si="866"/>
        <v>0</v>
      </c>
      <c r="NM99" s="1460">
        <f t="shared" si="866"/>
        <v>0</v>
      </c>
      <c r="NN99" s="1460">
        <f t="shared" si="866"/>
        <v>0</v>
      </c>
      <c r="NO99" s="1460">
        <f t="shared" si="866"/>
        <v>0</v>
      </c>
      <c r="NP99" s="1460">
        <f t="shared" si="866"/>
        <v>0</v>
      </c>
      <c r="NQ99" s="1460">
        <f t="shared" si="866"/>
        <v>0</v>
      </c>
      <c r="NR99" s="1460">
        <f t="shared" si="866"/>
        <v>0</v>
      </c>
      <c r="NS99" s="1460">
        <f t="shared" si="866"/>
        <v>0</v>
      </c>
      <c r="NT99" s="1460">
        <f t="shared" si="866"/>
        <v>0</v>
      </c>
      <c r="NU99" s="1460">
        <f t="shared" si="866"/>
        <v>0</v>
      </c>
      <c r="NV99" s="1460">
        <f t="shared" si="866"/>
        <v>0</v>
      </c>
      <c r="NW99" s="1460">
        <f t="shared" si="866"/>
        <v>0</v>
      </c>
      <c r="NX99" s="1460">
        <f t="shared" si="866"/>
        <v>0</v>
      </c>
      <c r="NY99" s="1460">
        <f t="shared" si="867"/>
        <v>0</v>
      </c>
      <c r="NZ99" s="1460">
        <f t="shared" si="867"/>
        <v>0</v>
      </c>
      <c r="OA99" s="1460">
        <f t="shared" si="867"/>
        <v>0</v>
      </c>
      <c r="OB99" s="1460">
        <f t="shared" si="867"/>
        <v>0</v>
      </c>
      <c r="OC99" s="1460">
        <f t="shared" si="867"/>
        <v>0</v>
      </c>
      <c r="OD99" s="1460">
        <f t="shared" si="867"/>
        <v>0</v>
      </c>
      <c r="OE99" s="1460">
        <f t="shared" si="867"/>
        <v>0</v>
      </c>
      <c r="OF99" s="1460">
        <f t="shared" si="867"/>
        <v>0</v>
      </c>
      <c r="OG99" s="1460">
        <f t="shared" si="867"/>
        <v>0</v>
      </c>
      <c r="OH99" s="1460">
        <f t="shared" si="867"/>
        <v>0</v>
      </c>
      <c r="OI99" s="1460">
        <f t="shared" si="867"/>
        <v>0</v>
      </c>
      <c r="OJ99" s="1460">
        <f t="shared" si="867"/>
        <v>0</v>
      </c>
      <c r="OK99" s="1460">
        <f t="shared" si="867"/>
        <v>0</v>
      </c>
      <c r="OL99" s="1460">
        <f t="shared" si="867"/>
        <v>0</v>
      </c>
      <c r="OM99" s="1460">
        <f t="shared" si="867"/>
        <v>0</v>
      </c>
      <c r="ON99" s="1460">
        <f t="shared" si="867"/>
        <v>0</v>
      </c>
      <c r="OO99" s="1460">
        <f t="shared" si="813"/>
        <v>0</v>
      </c>
      <c r="OP99" s="1460">
        <f t="shared" si="1040"/>
        <v>0</v>
      </c>
      <c r="OQ99" s="1460">
        <f t="shared" si="1040"/>
        <v>0</v>
      </c>
      <c r="OR99" s="1460">
        <f t="shared" si="1040"/>
        <v>0</v>
      </c>
      <c r="OS99" s="1460">
        <f t="shared" si="1040"/>
        <v>0</v>
      </c>
      <c r="OT99" s="1460">
        <f t="shared" si="1040"/>
        <v>0</v>
      </c>
      <c r="OU99" s="1460">
        <f t="shared" si="1040"/>
        <v>0</v>
      </c>
      <c r="OV99" s="1460">
        <f t="shared" si="1040"/>
        <v>0</v>
      </c>
      <c r="OW99" s="1460">
        <f t="shared" si="1040"/>
        <v>0</v>
      </c>
      <c r="OX99" s="1460">
        <f t="shared" si="1040"/>
        <v>0</v>
      </c>
      <c r="OY99" s="1460">
        <f t="shared" si="1040"/>
        <v>0</v>
      </c>
      <c r="OZ99" s="1460">
        <f t="shared" si="1040"/>
        <v>0</v>
      </c>
      <c r="PA99" s="1460">
        <f t="shared" si="1040"/>
        <v>0</v>
      </c>
      <c r="PB99" s="1460">
        <f t="shared" si="1040"/>
        <v>0</v>
      </c>
      <c r="PC99" s="1460">
        <f t="shared" si="1040"/>
        <v>0</v>
      </c>
      <c r="PD99" s="1460">
        <f t="shared" si="1040"/>
        <v>0</v>
      </c>
      <c r="PE99" s="1460">
        <f t="shared" si="1040"/>
        <v>0</v>
      </c>
      <c r="PF99" s="1460">
        <f t="shared" si="1041"/>
        <v>0</v>
      </c>
      <c r="PG99" s="1460">
        <f t="shared" si="1041"/>
        <v>0</v>
      </c>
      <c r="PH99" s="1460">
        <f t="shared" si="1041"/>
        <v>0</v>
      </c>
      <c r="PI99" s="1460">
        <f t="shared" si="1041"/>
        <v>0</v>
      </c>
      <c r="PJ99" s="1460">
        <f t="shared" si="1041"/>
        <v>0</v>
      </c>
      <c r="PK99" s="1460">
        <f t="shared" si="1041"/>
        <v>0</v>
      </c>
      <c r="PL99" s="1460">
        <f t="shared" si="1041"/>
        <v>0</v>
      </c>
      <c r="PM99" s="1460">
        <f t="shared" si="1041"/>
        <v>0</v>
      </c>
      <c r="PN99" s="1460">
        <f t="shared" si="1041"/>
        <v>0</v>
      </c>
      <c r="PO99" s="1460">
        <f t="shared" si="1041"/>
        <v>0</v>
      </c>
      <c r="PP99" s="1460">
        <f t="shared" si="1041"/>
        <v>0</v>
      </c>
      <c r="PQ99" s="1460">
        <f t="shared" si="1041"/>
        <v>0</v>
      </c>
      <c r="PR99" s="1460">
        <f t="shared" si="1041"/>
        <v>0</v>
      </c>
      <c r="PS99" s="1460">
        <f t="shared" si="1041"/>
        <v>0</v>
      </c>
      <c r="PT99" s="1460">
        <f t="shared" si="1041"/>
        <v>0</v>
      </c>
      <c r="PU99" s="1460">
        <f t="shared" si="1041"/>
        <v>0</v>
      </c>
      <c r="PV99" s="1460">
        <f t="shared" si="1042"/>
        <v>0</v>
      </c>
      <c r="PW99" s="1460">
        <f t="shared" si="1042"/>
        <v>0</v>
      </c>
      <c r="PX99" s="1460">
        <f t="shared" si="1042"/>
        <v>0</v>
      </c>
      <c r="PY99" s="1460">
        <f t="shared" si="1042"/>
        <v>0</v>
      </c>
      <c r="PZ99" s="1460">
        <f t="shared" si="1042"/>
        <v>0</v>
      </c>
      <c r="QA99" s="1460">
        <f t="shared" si="1042"/>
        <v>0</v>
      </c>
      <c r="QB99" s="1460">
        <f t="shared" si="1042"/>
        <v>0</v>
      </c>
      <c r="QC99" s="1460">
        <f t="shared" si="1042"/>
        <v>0</v>
      </c>
      <c r="QD99" s="1460">
        <f t="shared" si="1042"/>
        <v>0</v>
      </c>
      <c r="QE99" s="1460">
        <f t="shared" si="1042"/>
        <v>0</v>
      </c>
      <c r="QF99" s="1460">
        <f t="shared" si="1042"/>
        <v>0</v>
      </c>
      <c r="QG99" s="1460">
        <f t="shared" si="1042"/>
        <v>0</v>
      </c>
      <c r="QH99" s="1460">
        <f t="shared" si="1042"/>
        <v>0</v>
      </c>
      <c r="QI99" s="1460">
        <f t="shared" si="1042"/>
        <v>0</v>
      </c>
      <c r="QJ99" s="1460">
        <f t="shared" si="1042"/>
        <v>0</v>
      </c>
      <c r="QK99" s="1460">
        <f t="shared" si="1042"/>
        <v>0</v>
      </c>
      <c r="QL99" s="1460">
        <f t="shared" si="856"/>
        <v>0</v>
      </c>
      <c r="QM99" s="1460">
        <f t="shared" si="856"/>
        <v>0</v>
      </c>
      <c r="QN99" s="1460">
        <f t="shared" si="856"/>
        <v>0</v>
      </c>
      <c r="QO99" s="1460">
        <f t="shared" si="856"/>
        <v>0</v>
      </c>
      <c r="QP99" s="1460">
        <f t="shared" si="856"/>
        <v>0</v>
      </c>
      <c r="QQ99" s="1460">
        <f t="shared" si="856"/>
        <v>0</v>
      </c>
    </row>
    <row r="100" spans="1:459" s="1466" customFormat="1" ht="22.5" customHeight="1">
      <c r="A100" s="1468"/>
      <c r="B100" s="1469"/>
      <c r="C100" s="1469"/>
      <c r="D100" s="1470"/>
      <c r="E100" s="1471"/>
      <c r="F100" s="1472"/>
      <c r="G100" s="1472"/>
      <c r="H100" s="1473">
        <f t="shared" si="875"/>
        <v>0</v>
      </c>
      <c r="I100" s="1474">
        <v>0</v>
      </c>
      <c r="J100" s="1475">
        <f t="shared" si="437"/>
        <v>0</v>
      </c>
      <c r="K100" s="1476">
        <v>0</v>
      </c>
      <c r="L100" s="1477">
        <f t="shared" si="876"/>
        <v>0</v>
      </c>
      <c r="M100" s="1477">
        <f t="shared" si="877"/>
        <v>0</v>
      </c>
      <c r="N100" s="1478"/>
      <c r="O100" s="1479">
        <v>0</v>
      </c>
      <c r="P100" s="1480">
        <v>0</v>
      </c>
      <c r="Q100" s="1828">
        <v>0</v>
      </c>
      <c r="R100" s="1831">
        <f t="shared" si="878"/>
        <v>0</v>
      </c>
      <c r="S100" s="1481">
        <f>IF(AND(SUM(O100:Q100)=0,N100="NNN"),MIN('Operating History and Pro Forma'!$M$33,'Operating History and Pro Forma'!$T$15)*D100,SUM(O100:Q100)*D100)</f>
        <v>0</v>
      </c>
      <c r="T100" s="1482">
        <f t="shared" si="879"/>
        <v>0</v>
      </c>
      <c r="U100" s="1483">
        <f t="shared" si="880"/>
        <v>0</v>
      </c>
      <c r="V100" s="1480"/>
      <c r="W100" s="1514"/>
      <c r="X100" s="1486" t="str">
        <f t="shared" si="881"/>
        <v/>
      </c>
      <c r="Y100" s="1487">
        <f t="shared" si="882"/>
        <v>0</v>
      </c>
      <c r="Z100" s="1488"/>
      <c r="AA100" s="1488"/>
      <c r="AB100" s="1488"/>
      <c r="AC100" s="1488"/>
      <c r="AD100" s="1489">
        <f t="shared" si="883"/>
        <v>0</v>
      </c>
      <c r="AE100" s="1490" t="str">
        <f t="shared" si="884"/>
        <v/>
      </c>
      <c r="AF100" s="1491">
        <f t="shared" si="885"/>
        <v>0</v>
      </c>
      <c r="AG100" s="1492">
        <f t="shared" si="886"/>
        <v>0</v>
      </c>
      <c r="AH100" s="1493">
        <f t="shared" si="853"/>
        <v>0</v>
      </c>
      <c r="AI100" s="1493">
        <f t="shared" si="853"/>
        <v>0</v>
      </c>
      <c r="AJ100" s="1494">
        <f t="shared" si="853"/>
        <v>0</v>
      </c>
      <c r="AK100" s="1494">
        <f t="shared" si="853"/>
        <v>0</v>
      </c>
      <c r="AL100" s="1495">
        <f t="shared" si="853"/>
        <v>0</v>
      </c>
      <c r="AM100" s="1496">
        <f t="shared" si="853"/>
        <v>0</v>
      </c>
      <c r="AN100" s="1497">
        <f t="shared" si="399"/>
        <v>0</v>
      </c>
      <c r="AO100" s="1498">
        <f t="shared" si="860"/>
        <v>0</v>
      </c>
      <c r="AP100" s="1499">
        <f t="shared" si="887"/>
        <v>0</v>
      </c>
      <c r="AQ100" s="1500">
        <f t="shared" si="888"/>
        <v>0</v>
      </c>
      <c r="AR100" s="1501">
        <f t="shared" si="889"/>
        <v>0</v>
      </c>
      <c r="AS100" s="1498">
        <f t="shared" si="857"/>
        <v>0</v>
      </c>
      <c r="AT100" s="1501">
        <f t="shared" si="890"/>
        <v>0</v>
      </c>
      <c r="AU100" s="1498">
        <f t="shared" si="891"/>
        <v>1</v>
      </c>
      <c r="AV100" s="1498">
        <f t="shared" si="892"/>
        <v>2</v>
      </c>
      <c r="AW100" s="1499">
        <f t="shared" si="893"/>
        <v>0</v>
      </c>
      <c r="AX100" s="1502">
        <f t="shared" si="894"/>
        <v>0</v>
      </c>
      <c r="AY100" s="1503">
        <f t="shared" si="895"/>
        <v>0</v>
      </c>
      <c r="AZ100" s="1498">
        <f t="shared" si="896"/>
        <v>2</v>
      </c>
      <c r="BA100" s="1498">
        <f t="shared" si="897"/>
        <v>3</v>
      </c>
      <c r="BB100" s="1499">
        <f t="shared" si="898"/>
        <v>0</v>
      </c>
      <c r="BC100" s="1502">
        <f t="shared" si="899"/>
        <v>0</v>
      </c>
      <c r="BD100" s="1503">
        <f t="shared" si="900"/>
        <v>0</v>
      </c>
      <c r="BE100" s="1498">
        <f t="shared" si="901"/>
        <v>3</v>
      </c>
      <c r="BF100" s="1498">
        <f t="shared" si="902"/>
        <v>4</v>
      </c>
      <c r="BG100" s="1499">
        <f t="shared" si="903"/>
        <v>0</v>
      </c>
      <c r="BH100" s="1502">
        <f t="shared" si="904"/>
        <v>0</v>
      </c>
      <c r="BI100" s="1502">
        <f t="shared" si="905"/>
        <v>0</v>
      </c>
      <c r="BJ100" s="1504">
        <f t="shared" si="906"/>
        <v>1900</v>
      </c>
      <c r="BK100" s="1505" t="str">
        <f t="shared" si="907"/>
        <v/>
      </c>
      <c r="BL100" s="1506"/>
      <c r="BM100" s="1507">
        <f t="shared" si="908"/>
        <v>0</v>
      </c>
      <c r="BN100" s="1508">
        <f t="shared" si="909"/>
        <v>0</v>
      </c>
      <c r="BO100" s="1508">
        <f t="shared" si="909"/>
        <v>0</v>
      </c>
      <c r="BP100" s="1508">
        <f t="shared" si="909"/>
        <v>0</v>
      </c>
      <c r="BQ100" s="1508">
        <f t="shared" si="909"/>
        <v>0</v>
      </c>
      <c r="BR100" s="1508">
        <f t="shared" si="909"/>
        <v>0</v>
      </c>
      <c r="BS100" s="1508">
        <f t="shared" si="909"/>
        <v>0</v>
      </c>
      <c r="BT100" s="1508">
        <f t="shared" si="909"/>
        <v>0</v>
      </c>
      <c r="BU100" s="1508">
        <f t="shared" si="909"/>
        <v>0</v>
      </c>
      <c r="BV100" s="1508">
        <f t="shared" si="909"/>
        <v>0</v>
      </c>
      <c r="BW100" s="1508">
        <f t="shared" si="909"/>
        <v>0</v>
      </c>
      <c r="BX100" s="1508">
        <f t="shared" si="909"/>
        <v>0</v>
      </c>
      <c r="BY100" s="1507">
        <f t="shared" si="909"/>
        <v>0</v>
      </c>
      <c r="BZ100" s="1508">
        <f t="shared" si="909"/>
        <v>0</v>
      </c>
      <c r="CA100" s="1508">
        <f t="shared" si="909"/>
        <v>0</v>
      </c>
      <c r="CB100" s="1508">
        <f t="shared" si="909"/>
        <v>0</v>
      </c>
      <c r="CC100" s="1508">
        <f t="shared" si="909"/>
        <v>0</v>
      </c>
      <c r="CD100" s="1508">
        <f t="shared" si="868"/>
        <v>0</v>
      </c>
      <c r="CE100" s="1508">
        <f t="shared" si="868"/>
        <v>0</v>
      </c>
      <c r="CF100" s="1508">
        <f t="shared" si="868"/>
        <v>0</v>
      </c>
      <c r="CG100" s="1508">
        <f t="shared" si="868"/>
        <v>0</v>
      </c>
      <c r="CH100" s="1508">
        <f t="shared" si="868"/>
        <v>0</v>
      </c>
      <c r="CI100" s="1508">
        <f t="shared" si="868"/>
        <v>0</v>
      </c>
      <c r="CJ100" s="1509">
        <f t="shared" si="868"/>
        <v>0</v>
      </c>
      <c r="CK100" s="1507">
        <f t="shared" si="868"/>
        <v>0</v>
      </c>
      <c r="CL100" s="1508">
        <f t="shared" si="868"/>
        <v>0</v>
      </c>
      <c r="CM100" s="1508">
        <f t="shared" si="868"/>
        <v>0</v>
      </c>
      <c r="CN100" s="1508">
        <f t="shared" si="868"/>
        <v>0</v>
      </c>
      <c r="CO100" s="1508">
        <f t="shared" si="868"/>
        <v>0</v>
      </c>
      <c r="CP100" s="1508">
        <f t="shared" si="868"/>
        <v>0</v>
      </c>
      <c r="CQ100" s="1508">
        <f t="shared" si="868"/>
        <v>0</v>
      </c>
      <c r="CR100" s="1508">
        <f t="shared" si="868"/>
        <v>0</v>
      </c>
      <c r="CS100" s="1508">
        <f t="shared" si="868"/>
        <v>0</v>
      </c>
      <c r="CT100" s="1508">
        <f t="shared" si="869"/>
        <v>0</v>
      </c>
      <c r="CU100" s="1508">
        <f t="shared" si="869"/>
        <v>0</v>
      </c>
      <c r="CV100" s="1509">
        <f t="shared" si="869"/>
        <v>0</v>
      </c>
      <c r="CW100" s="1508">
        <f t="shared" si="869"/>
        <v>0</v>
      </c>
      <c r="CX100" s="1508">
        <f t="shared" si="869"/>
        <v>0</v>
      </c>
      <c r="CY100" s="1508">
        <f t="shared" si="869"/>
        <v>0</v>
      </c>
      <c r="CZ100" s="1508">
        <f t="shared" si="869"/>
        <v>0</v>
      </c>
      <c r="DA100" s="1508">
        <f t="shared" si="869"/>
        <v>0</v>
      </c>
      <c r="DB100" s="1508">
        <f t="shared" si="869"/>
        <v>0</v>
      </c>
      <c r="DC100" s="1508">
        <f t="shared" si="869"/>
        <v>0</v>
      </c>
      <c r="DD100" s="1508">
        <f t="shared" si="869"/>
        <v>0</v>
      </c>
      <c r="DE100" s="1508">
        <f t="shared" si="869"/>
        <v>0</v>
      </c>
      <c r="DF100" s="1508">
        <f t="shared" si="869"/>
        <v>0</v>
      </c>
      <c r="DG100" s="1508">
        <f t="shared" si="869"/>
        <v>0</v>
      </c>
      <c r="DH100" s="1509">
        <f t="shared" si="869"/>
        <v>0</v>
      </c>
      <c r="DI100" s="1508">
        <f t="shared" si="869"/>
        <v>0</v>
      </c>
      <c r="DJ100" s="1508">
        <f t="shared" si="870"/>
        <v>0</v>
      </c>
      <c r="DK100" s="1508">
        <f t="shared" si="870"/>
        <v>0</v>
      </c>
      <c r="DL100" s="1508">
        <f t="shared" si="870"/>
        <v>0</v>
      </c>
      <c r="DM100" s="1508">
        <f t="shared" si="870"/>
        <v>0</v>
      </c>
      <c r="DN100" s="1508">
        <f t="shared" si="870"/>
        <v>0</v>
      </c>
      <c r="DO100" s="1508">
        <f t="shared" si="870"/>
        <v>0</v>
      </c>
      <c r="DP100" s="1508">
        <f t="shared" si="870"/>
        <v>0</v>
      </c>
      <c r="DQ100" s="1508">
        <f t="shared" si="870"/>
        <v>0</v>
      </c>
      <c r="DR100" s="1508">
        <f t="shared" si="870"/>
        <v>0</v>
      </c>
      <c r="DS100" s="1508">
        <f t="shared" si="870"/>
        <v>0</v>
      </c>
      <c r="DT100" s="1509">
        <f t="shared" si="870"/>
        <v>0</v>
      </c>
      <c r="DU100" s="1507">
        <f t="shared" si="870"/>
        <v>0</v>
      </c>
      <c r="DV100" s="1508">
        <f t="shared" si="870"/>
        <v>0</v>
      </c>
      <c r="DW100" s="1508">
        <f t="shared" si="870"/>
        <v>0</v>
      </c>
      <c r="DX100" s="1508">
        <f t="shared" si="870"/>
        <v>0</v>
      </c>
      <c r="DY100" s="1508">
        <f t="shared" si="870"/>
        <v>0</v>
      </c>
      <c r="DZ100" s="1508">
        <f t="shared" si="871"/>
        <v>0</v>
      </c>
      <c r="EA100" s="1508">
        <f t="shared" si="871"/>
        <v>0</v>
      </c>
      <c r="EB100" s="1508">
        <f t="shared" si="871"/>
        <v>0</v>
      </c>
      <c r="EC100" s="1508">
        <f t="shared" si="871"/>
        <v>0</v>
      </c>
      <c r="ED100" s="1508">
        <f t="shared" si="871"/>
        <v>0</v>
      </c>
      <c r="EE100" s="1508">
        <f t="shared" si="871"/>
        <v>0</v>
      </c>
      <c r="EF100" s="1508">
        <f t="shared" si="871"/>
        <v>0</v>
      </c>
      <c r="EG100" s="1507">
        <f t="shared" si="871"/>
        <v>0</v>
      </c>
      <c r="EH100" s="1508">
        <f t="shared" si="871"/>
        <v>0</v>
      </c>
      <c r="EI100" s="1508">
        <f t="shared" si="871"/>
        <v>0</v>
      </c>
      <c r="EJ100" s="1508">
        <f t="shared" si="871"/>
        <v>0</v>
      </c>
      <c r="EK100" s="1508">
        <f t="shared" si="871"/>
        <v>0</v>
      </c>
      <c r="EL100" s="1508">
        <f t="shared" si="871"/>
        <v>0</v>
      </c>
      <c r="EM100" s="1508">
        <f t="shared" si="871"/>
        <v>0</v>
      </c>
      <c r="EN100" s="1508">
        <f t="shared" si="871"/>
        <v>0</v>
      </c>
      <c r="EO100" s="1508">
        <f t="shared" si="871"/>
        <v>0</v>
      </c>
      <c r="EP100" s="1508">
        <f t="shared" si="872"/>
        <v>0</v>
      </c>
      <c r="EQ100" s="1508">
        <f t="shared" si="872"/>
        <v>0</v>
      </c>
      <c r="ER100" s="1509">
        <f t="shared" si="872"/>
        <v>0</v>
      </c>
      <c r="ES100" s="1507">
        <f t="shared" si="872"/>
        <v>0</v>
      </c>
      <c r="ET100" s="1508">
        <f t="shared" si="872"/>
        <v>0</v>
      </c>
      <c r="EU100" s="1508">
        <f t="shared" si="872"/>
        <v>0</v>
      </c>
      <c r="EV100" s="1508">
        <f t="shared" si="872"/>
        <v>0</v>
      </c>
      <c r="EW100" s="1508">
        <f t="shared" si="872"/>
        <v>0</v>
      </c>
      <c r="EX100" s="1508">
        <f t="shared" si="872"/>
        <v>0</v>
      </c>
      <c r="EY100" s="1508">
        <f t="shared" si="872"/>
        <v>0</v>
      </c>
      <c r="EZ100" s="1508">
        <f t="shared" si="872"/>
        <v>0</v>
      </c>
      <c r="FA100" s="1508">
        <f t="shared" si="872"/>
        <v>0</v>
      </c>
      <c r="FB100" s="1508">
        <f t="shared" si="872"/>
        <v>0</v>
      </c>
      <c r="FC100" s="1508">
        <f t="shared" si="872"/>
        <v>0</v>
      </c>
      <c r="FD100" s="1509">
        <f t="shared" si="872"/>
        <v>0</v>
      </c>
      <c r="FE100" s="1508">
        <f t="shared" si="872"/>
        <v>0</v>
      </c>
      <c r="FF100" s="1508">
        <f t="shared" si="821"/>
        <v>0</v>
      </c>
      <c r="FG100" s="1508">
        <f t="shared" si="873"/>
        <v>0</v>
      </c>
      <c r="FH100" s="1508">
        <f t="shared" si="873"/>
        <v>0</v>
      </c>
      <c r="FI100" s="1508">
        <f t="shared" si="873"/>
        <v>0</v>
      </c>
      <c r="FJ100" s="1508">
        <f t="shared" si="873"/>
        <v>0</v>
      </c>
      <c r="FK100" s="1508">
        <f t="shared" si="873"/>
        <v>0</v>
      </c>
      <c r="FL100" s="1508">
        <f t="shared" si="873"/>
        <v>0</v>
      </c>
      <c r="FM100" s="1508">
        <f t="shared" si="873"/>
        <v>0</v>
      </c>
      <c r="FN100" s="1508">
        <f t="shared" si="873"/>
        <v>0</v>
      </c>
      <c r="FO100" s="1508">
        <f t="shared" si="873"/>
        <v>0</v>
      </c>
      <c r="FP100" s="1509">
        <f t="shared" si="873"/>
        <v>0</v>
      </c>
      <c r="FQ100" s="1508">
        <f t="shared" si="873"/>
        <v>0</v>
      </c>
      <c r="FR100" s="1508">
        <f t="shared" si="873"/>
        <v>0</v>
      </c>
      <c r="FS100" s="1508">
        <f t="shared" si="873"/>
        <v>0</v>
      </c>
      <c r="FT100" s="1508">
        <f t="shared" si="873"/>
        <v>0</v>
      </c>
      <c r="FU100" s="1508">
        <f t="shared" si="873"/>
        <v>0</v>
      </c>
      <c r="FV100" s="1508">
        <f t="shared" si="873"/>
        <v>0</v>
      </c>
      <c r="FW100" s="1508">
        <f t="shared" si="855"/>
        <v>0</v>
      </c>
      <c r="FX100" s="1508">
        <f t="shared" si="855"/>
        <v>0</v>
      </c>
      <c r="FY100" s="1508">
        <f t="shared" si="855"/>
        <v>0</v>
      </c>
      <c r="FZ100" s="1508">
        <f t="shared" si="855"/>
        <v>0</v>
      </c>
      <c r="GA100" s="1508">
        <f t="shared" si="855"/>
        <v>0</v>
      </c>
      <c r="GB100" s="1509">
        <f t="shared" si="855"/>
        <v>0</v>
      </c>
      <c r="GC100" s="1506"/>
      <c r="GD100" s="1458">
        <f t="shared" si="910"/>
        <v>1</v>
      </c>
      <c r="GE100" s="1510">
        <f t="shared" si="874"/>
        <v>0</v>
      </c>
      <c r="GF100" s="1511">
        <f t="shared" si="874"/>
        <v>0</v>
      </c>
      <c r="GG100" s="1511">
        <f t="shared" si="874"/>
        <v>0</v>
      </c>
      <c r="GH100" s="1511">
        <f t="shared" si="874"/>
        <v>0</v>
      </c>
      <c r="GI100" s="1511">
        <f t="shared" si="874"/>
        <v>0</v>
      </c>
      <c r="GJ100" s="1511">
        <f t="shared" si="874"/>
        <v>0</v>
      </c>
      <c r="GK100" s="1511">
        <f t="shared" si="874"/>
        <v>0</v>
      </c>
      <c r="GL100" s="1511">
        <f t="shared" si="874"/>
        <v>0</v>
      </c>
      <c r="GM100" s="1511">
        <f t="shared" si="874"/>
        <v>0</v>
      </c>
      <c r="GN100" s="1512">
        <f t="shared" si="874"/>
        <v>0</v>
      </c>
      <c r="GO100" s="1513">
        <f t="shared" si="911"/>
        <v>0</v>
      </c>
      <c r="GP100" s="1506"/>
      <c r="GQ100" s="1510">
        <f t="shared" si="838"/>
        <v>0</v>
      </c>
      <c r="GR100" s="1511">
        <f t="shared" si="864"/>
        <v>0</v>
      </c>
      <c r="GS100" s="1511">
        <f t="shared" si="864"/>
        <v>0</v>
      </c>
      <c r="GT100" s="1511">
        <f t="shared" si="864"/>
        <v>0</v>
      </c>
      <c r="GU100" s="1511">
        <f t="shared" si="864"/>
        <v>0</v>
      </c>
      <c r="GV100" s="1511">
        <f t="shared" si="864"/>
        <v>0</v>
      </c>
      <c r="GW100" s="1511">
        <f t="shared" si="864"/>
        <v>0</v>
      </c>
      <c r="GX100" s="1511">
        <f t="shared" si="864"/>
        <v>0</v>
      </c>
      <c r="GY100" s="1511">
        <f t="shared" si="864"/>
        <v>0</v>
      </c>
      <c r="GZ100" s="1512">
        <f t="shared" si="864"/>
        <v>0</v>
      </c>
      <c r="HA100" s="1513">
        <f t="shared" si="912"/>
        <v>0</v>
      </c>
      <c r="HB100" s="1506">
        <f t="shared" si="913"/>
        <v>1</v>
      </c>
      <c r="HC100" s="1506"/>
      <c r="HD100" s="1508">
        <f t="shared" si="914"/>
        <v>0</v>
      </c>
      <c r="HE100" s="1460">
        <f t="shared" si="915"/>
        <v>0</v>
      </c>
      <c r="HF100" s="1460">
        <f t="shared" si="916"/>
        <v>0</v>
      </c>
      <c r="HG100" s="1460">
        <f t="shared" si="917"/>
        <v>0</v>
      </c>
      <c r="HH100" s="1460">
        <f t="shared" si="918"/>
        <v>0</v>
      </c>
      <c r="HI100" s="1460">
        <f t="shared" si="919"/>
        <v>0</v>
      </c>
      <c r="HJ100" s="1460">
        <f t="shared" si="920"/>
        <v>0</v>
      </c>
      <c r="HK100" s="1460">
        <f t="shared" si="921"/>
        <v>0</v>
      </c>
      <c r="HL100" s="1460">
        <f t="shared" si="922"/>
        <v>0</v>
      </c>
      <c r="HM100" s="1460">
        <f t="shared" si="923"/>
        <v>0</v>
      </c>
      <c r="HN100" s="1460">
        <f t="shared" si="924"/>
        <v>0</v>
      </c>
      <c r="HO100" s="1460">
        <f t="shared" si="925"/>
        <v>0</v>
      </c>
      <c r="HP100" s="1460">
        <f t="shared" si="926"/>
        <v>0</v>
      </c>
      <c r="HQ100" s="1460">
        <f t="shared" si="927"/>
        <v>0</v>
      </c>
      <c r="HR100" s="1460">
        <f t="shared" si="928"/>
        <v>0</v>
      </c>
      <c r="HS100" s="1460">
        <f t="shared" si="929"/>
        <v>0</v>
      </c>
      <c r="HT100" s="1460">
        <f t="shared" si="930"/>
        <v>0</v>
      </c>
      <c r="HU100" s="1460">
        <f t="shared" si="931"/>
        <v>0</v>
      </c>
      <c r="HV100" s="1460">
        <f t="shared" si="932"/>
        <v>0</v>
      </c>
      <c r="HW100" s="1460">
        <f t="shared" si="933"/>
        <v>0</v>
      </c>
      <c r="HX100" s="1460">
        <f t="shared" si="934"/>
        <v>0</v>
      </c>
      <c r="HY100" s="1460">
        <f t="shared" si="935"/>
        <v>0</v>
      </c>
      <c r="HZ100" s="1460">
        <f t="shared" si="936"/>
        <v>0</v>
      </c>
      <c r="IA100" s="1460">
        <f t="shared" si="937"/>
        <v>0</v>
      </c>
      <c r="IB100" s="1460">
        <f t="shared" si="938"/>
        <v>0</v>
      </c>
      <c r="IC100" s="1460">
        <f t="shared" si="939"/>
        <v>0</v>
      </c>
      <c r="ID100" s="1460">
        <f t="shared" si="940"/>
        <v>0</v>
      </c>
      <c r="IE100" s="1460">
        <f t="shared" si="941"/>
        <v>0</v>
      </c>
      <c r="IF100" s="1460">
        <f t="shared" si="942"/>
        <v>0</v>
      </c>
      <c r="IG100" s="1460">
        <f t="shared" si="943"/>
        <v>0</v>
      </c>
      <c r="IH100" s="1460">
        <f t="shared" si="944"/>
        <v>0</v>
      </c>
      <c r="II100" s="1460">
        <f t="shared" si="945"/>
        <v>0</v>
      </c>
      <c r="IJ100" s="1460">
        <f t="shared" si="946"/>
        <v>0</v>
      </c>
      <c r="IK100" s="1460">
        <f t="shared" si="947"/>
        <v>0</v>
      </c>
      <c r="IL100" s="1460">
        <f t="shared" si="948"/>
        <v>0</v>
      </c>
      <c r="IM100" s="1460">
        <f t="shared" si="949"/>
        <v>0</v>
      </c>
      <c r="IN100" s="1460">
        <f t="shared" si="950"/>
        <v>0</v>
      </c>
      <c r="IO100" s="1460">
        <f t="shared" si="951"/>
        <v>0</v>
      </c>
      <c r="IP100" s="1460">
        <f t="shared" si="952"/>
        <v>0</v>
      </c>
      <c r="IQ100" s="1460">
        <f t="shared" si="953"/>
        <v>0</v>
      </c>
      <c r="IR100" s="1460">
        <f t="shared" si="954"/>
        <v>0</v>
      </c>
      <c r="IS100" s="1460">
        <f t="shared" si="955"/>
        <v>0</v>
      </c>
      <c r="IT100" s="1460">
        <f t="shared" si="956"/>
        <v>0</v>
      </c>
      <c r="IU100" s="1460">
        <f t="shared" si="957"/>
        <v>0</v>
      </c>
      <c r="IV100" s="1460">
        <f t="shared" si="958"/>
        <v>0</v>
      </c>
      <c r="IW100" s="1460">
        <f t="shared" si="959"/>
        <v>0</v>
      </c>
      <c r="IX100" s="1460">
        <f t="shared" si="960"/>
        <v>0</v>
      </c>
      <c r="IY100" s="1460">
        <f t="shared" si="961"/>
        <v>0</v>
      </c>
      <c r="IZ100" s="1460">
        <f t="shared" si="962"/>
        <v>0</v>
      </c>
      <c r="JA100" s="1460">
        <f t="shared" si="963"/>
        <v>0</v>
      </c>
      <c r="JB100" s="1460">
        <f t="shared" si="964"/>
        <v>0</v>
      </c>
      <c r="JC100" s="1460">
        <f t="shared" si="965"/>
        <v>0</v>
      </c>
      <c r="JD100" s="1460">
        <f t="shared" si="966"/>
        <v>0</v>
      </c>
      <c r="JE100" s="1460">
        <f t="shared" si="967"/>
        <v>0</v>
      </c>
      <c r="JF100" s="1460">
        <f t="shared" si="968"/>
        <v>0</v>
      </c>
      <c r="JG100" s="1460">
        <f t="shared" si="969"/>
        <v>0</v>
      </c>
      <c r="JH100" s="1460">
        <f t="shared" si="970"/>
        <v>0</v>
      </c>
      <c r="JI100" s="1460">
        <f t="shared" si="971"/>
        <v>0</v>
      </c>
      <c r="JJ100" s="1460">
        <f t="shared" si="972"/>
        <v>0</v>
      </c>
      <c r="JK100" s="1460">
        <f t="shared" si="973"/>
        <v>0</v>
      </c>
      <c r="JL100" s="1460">
        <f t="shared" si="974"/>
        <v>0</v>
      </c>
      <c r="JM100" s="1460">
        <f t="shared" si="975"/>
        <v>0</v>
      </c>
      <c r="JN100" s="1460">
        <f t="shared" si="976"/>
        <v>0</v>
      </c>
      <c r="JO100" s="1460">
        <f t="shared" si="977"/>
        <v>0</v>
      </c>
      <c r="JP100" s="1460">
        <f t="shared" si="978"/>
        <v>0</v>
      </c>
      <c r="JQ100" s="1460">
        <f t="shared" si="979"/>
        <v>0</v>
      </c>
      <c r="JR100" s="1460">
        <f t="shared" si="980"/>
        <v>0</v>
      </c>
      <c r="JS100" s="1460">
        <f t="shared" si="981"/>
        <v>0</v>
      </c>
      <c r="JT100" s="1460">
        <f t="shared" si="982"/>
        <v>0</v>
      </c>
      <c r="JU100" s="1460">
        <f t="shared" si="983"/>
        <v>0</v>
      </c>
      <c r="JV100" s="1460">
        <f t="shared" si="984"/>
        <v>0</v>
      </c>
      <c r="JW100" s="1460">
        <f t="shared" si="985"/>
        <v>0</v>
      </c>
      <c r="JX100" s="1460">
        <f t="shared" si="986"/>
        <v>0</v>
      </c>
      <c r="JY100" s="1460">
        <f t="shared" si="987"/>
        <v>0</v>
      </c>
      <c r="JZ100" s="1460">
        <f t="shared" si="988"/>
        <v>0</v>
      </c>
      <c r="KA100" s="1460">
        <f t="shared" si="989"/>
        <v>0</v>
      </c>
      <c r="KB100" s="1460">
        <f t="shared" si="990"/>
        <v>0</v>
      </c>
      <c r="KC100" s="1460">
        <f t="shared" si="991"/>
        <v>0</v>
      </c>
      <c r="KD100" s="1460">
        <f t="shared" si="992"/>
        <v>0</v>
      </c>
      <c r="KE100" s="1460">
        <f t="shared" si="993"/>
        <v>0</v>
      </c>
      <c r="KF100" s="1460">
        <f t="shared" si="994"/>
        <v>0</v>
      </c>
      <c r="KG100" s="1460">
        <f t="shared" si="995"/>
        <v>0</v>
      </c>
      <c r="KH100" s="1460">
        <f t="shared" si="996"/>
        <v>0</v>
      </c>
      <c r="KI100" s="1460">
        <f t="shared" si="997"/>
        <v>0</v>
      </c>
      <c r="KJ100" s="1460">
        <f t="shared" si="998"/>
        <v>0</v>
      </c>
      <c r="KK100" s="1460">
        <f t="shared" si="999"/>
        <v>0</v>
      </c>
      <c r="KL100" s="1460">
        <f t="shared" si="1000"/>
        <v>0</v>
      </c>
      <c r="KM100" s="1460">
        <f t="shared" si="1001"/>
        <v>0</v>
      </c>
      <c r="KN100" s="1460">
        <f t="shared" si="1002"/>
        <v>0</v>
      </c>
      <c r="KO100" s="1460">
        <f t="shared" si="1003"/>
        <v>0</v>
      </c>
      <c r="KP100" s="1460">
        <f t="shared" si="1004"/>
        <v>0</v>
      </c>
      <c r="KQ100" s="1460">
        <f t="shared" si="1005"/>
        <v>0</v>
      </c>
      <c r="KR100" s="1460">
        <f t="shared" si="1006"/>
        <v>0</v>
      </c>
      <c r="KS100" s="1460">
        <f t="shared" si="1007"/>
        <v>0</v>
      </c>
      <c r="KT100" s="1460">
        <f t="shared" si="1008"/>
        <v>0</v>
      </c>
      <c r="KU100" s="1460">
        <f t="shared" si="1009"/>
        <v>0</v>
      </c>
      <c r="KV100" s="1460">
        <f t="shared" si="1010"/>
        <v>0</v>
      </c>
      <c r="KW100" s="1460">
        <f t="shared" si="1011"/>
        <v>0</v>
      </c>
      <c r="KX100" s="1460">
        <f t="shared" si="1012"/>
        <v>0</v>
      </c>
      <c r="KY100" s="1460">
        <f t="shared" si="1013"/>
        <v>0</v>
      </c>
      <c r="KZ100" s="1460">
        <f t="shared" si="1014"/>
        <v>0</v>
      </c>
      <c r="LA100" s="1460">
        <f t="shared" si="1015"/>
        <v>0</v>
      </c>
      <c r="LB100" s="1460">
        <f t="shared" si="1016"/>
        <v>0</v>
      </c>
      <c r="LC100" s="1460">
        <f t="shared" si="1017"/>
        <v>0</v>
      </c>
      <c r="LD100" s="1460">
        <f t="shared" si="1018"/>
        <v>0</v>
      </c>
      <c r="LE100" s="1460">
        <f t="shared" si="1019"/>
        <v>0</v>
      </c>
      <c r="LF100" s="1460">
        <f t="shared" si="1020"/>
        <v>0</v>
      </c>
      <c r="LG100" s="1460">
        <f t="shared" si="1021"/>
        <v>0</v>
      </c>
      <c r="LH100" s="1460">
        <f t="shared" si="1022"/>
        <v>0</v>
      </c>
      <c r="LI100" s="1460">
        <f t="shared" si="1023"/>
        <v>0</v>
      </c>
      <c r="LJ100" s="1460">
        <f t="shared" si="1024"/>
        <v>0</v>
      </c>
      <c r="LK100" s="1460">
        <f t="shared" si="1025"/>
        <v>0</v>
      </c>
      <c r="LL100" s="1460">
        <f t="shared" si="1026"/>
        <v>0</v>
      </c>
      <c r="LM100" s="1460">
        <f t="shared" si="1027"/>
        <v>0</v>
      </c>
      <c r="LN100" s="1460">
        <f t="shared" si="1028"/>
        <v>0</v>
      </c>
      <c r="LO100" s="1460">
        <f t="shared" si="1029"/>
        <v>0</v>
      </c>
      <c r="LP100" s="1460">
        <f t="shared" si="1030"/>
        <v>0</v>
      </c>
      <c r="LQ100" s="1460">
        <f t="shared" si="1031"/>
        <v>0</v>
      </c>
      <c r="LR100" s="1460">
        <f t="shared" si="1032"/>
        <v>0</v>
      </c>
      <c r="LS100" s="1460">
        <f t="shared" si="1033"/>
        <v>0</v>
      </c>
      <c r="LW100" s="1467">
        <f t="shared" si="1034"/>
        <v>0</v>
      </c>
      <c r="LX100" s="1467">
        <f t="shared" si="1035"/>
        <v>0</v>
      </c>
      <c r="LY100" s="1467">
        <f t="shared" si="1036"/>
        <v>0</v>
      </c>
      <c r="LZ100" s="1467">
        <f t="shared" si="1037"/>
        <v>0</v>
      </c>
      <c r="MA100" s="1506"/>
      <c r="MB100" s="1460">
        <f t="shared" si="1038"/>
        <v>0</v>
      </c>
      <c r="MC100" s="1460">
        <f t="shared" si="1039"/>
        <v>0</v>
      </c>
      <c r="MD100" s="1460">
        <f t="shared" si="1039"/>
        <v>0</v>
      </c>
      <c r="ME100" s="1460">
        <f t="shared" si="1039"/>
        <v>0</v>
      </c>
      <c r="MF100" s="1460">
        <f t="shared" si="1039"/>
        <v>0</v>
      </c>
      <c r="MG100" s="1460">
        <f t="shared" si="1039"/>
        <v>0</v>
      </c>
      <c r="MH100" s="1460">
        <f t="shared" si="1039"/>
        <v>0</v>
      </c>
      <c r="MI100" s="1460">
        <f t="shared" si="1039"/>
        <v>0</v>
      </c>
      <c r="MJ100" s="1460">
        <f t="shared" si="1039"/>
        <v>0</v>
      </c>
      <c r="MK100" s="1460">
        <f t="shared" si="1039"/>
        <v>0</v>
      </c>
      <c r="ML100" s="1460">
        <f t="shared" si="1039"/>
        <v>0</v>
      </c>
      <c r="MM100" s="1460">
        <f t="shared" si="1039"/>
        <v>0</v>
      </c>
      <c r="MN100" s="1460">
        <f t="shared" si="1039"/>
        <v>0</v>
      </c>
      <c r="MO100" s="1460">
        <f t="shared" si="1039"/>
        <v>0</v>
      </c>
      <c r="MP100" s="1460">
        <f t="shared" si="1039"/>
        <v>0</v>
      </c>
      <c r="MQ100" s="1460">
        <f t="shared" si="1039"/>
        <v>0</v>
      </c>
      <c r="MR100" s="1460">
        <f t="shared" si="1039"/>
        <v>0</v>
      </c>
      <c r="MS100" s="1460">
        <f t="shared" si="865"/>
        <v>0</v>
      </c>
      <c r="MT100" s="1460">
        <f t="shared" si="865"/>
        <v>0</v>
      </c>
      <c r="MU100" s="1460">
        <f t="shared" si="865"/>
        <v>0</v>
      </c>
      <c r="MV100" s="1460">
        <f t="shared" si="865"/>
        <v>0</v>
      </c>
      <c r="MW100" s="1460">
        <f t="shared" si="865"/>
        <v>0</v>
      </c>
      <c r="MX100" s="1460">
        <f t="shared" si="865"/>
        <v>0</v>
      </c>
      <c r="MY100" s="1460">
        <f t="shared" si="865"/>
        <v>0</v>
      </c>
      <c r="MZ100" s="1460">
        <f t="shared" si="865"/>
        <v>0</v>
      </c>
      <c r="NA100" s="1460">
        <f t="shared" si="865"/>
        <v>0</v>
      </c>
      <c r="NB100" s="1460">
        <f t="shared" si="865"/>
        <v>0</v>
      </c>
      <c r="NC100" s="1460">
        <f t="shared" si="865"/>
        <v>0</v>
      </c>
      <c r="ND100" s="1460">
        <f t="shared" si="865"/>
        <v>0</v>
      </c>
      <c r="NE100" s="1460">
        <f t="shared" si="865"/>
        <v>0</v>
      </c>
      <c r="NF100" s="1460">
        <f t="shared" si="865"/>
        <v>0</v>
      </c>
      <c r="NG100" s="1460">
        <f t="shared" si="865"/>
        <v>0</v>
      </c>
      <c r="NH100" s="1460">
        <f t="shared" si="865"/>
        <v>0</v>
      </c>
      <c r="NI100" s="1460">
        <f t="shared" si="866"/>
        <v>0</v>
      </c>
      <c r="NJ100" s="1460">
        <f t="shared" si="866"/>
        <v>0</v>
      </c>
      <c r="NK100" s="1460">
        <f t="shared" si="866"/>
        <v>0</v>
      </c>
      <c r="NL100" s="1460">
        <f t="shared" si="866"/>
        <v>0</v>
      </c>
      <c r="NM100" s="1460">
        <f t="shared" si="866"/>
        <v>0</v>
      </c>
      <c r="NN100" s="1460">
        <f t="shared" si="866"/>
        <v>0</v>
      </c>
      <c r="NO100" s="1460">
        <f t="shared" si="866"/>
        <v>0</v>
      </c>
      <c r="NP100" s="1460">
        <f t="shared" si="866"/>
        <v>0</v>
      </c>
      <c r="NQ100" s="1460">
        <f t="shared" si="866"/>
        <v>0</v>
      </c>
      <c r="NR100" s="1460">
        <f t="shared" si="866"/>
        <v>0</v>
      </c>
      <c r="NS100" s="1460">
        <f t="shared" si="866"/>
        <v>0</v>
      </c>
      <c r="NT100" s="1460">
        <f t="shared" si="866"/>
        <v>0</v>
      </c>
      <c r="NU100" s="1460">
        <f t="shared" si="866"/>
        <v>0</v>
      </c>
      <c r="NV100" s="1460">
        <f t="shared" si="866"/>
        <v>0</v>
      </c>
      <c r="NW100" s="1460">
        <f t="shared" si="866"/>
        <v>0</v>
      </c>
      <c r="NX100" s="1460">
        <f t="shared" si="866"/>
        <v>0</v>
      </c>
      <c r="NY100" s="1460">
        <f t="shared" si="867"/>
        <v>0</v>
      </c>
      <c r="NZ100" s="1460">
        <f t="shared" si="867"/>
        <v>0</v>
      </c>
      <c r="OA100" s="1460">
        <f t="shared" si="867"/>
        <v>0</v>
      </c>
      <c r="OB100" s="1460">
        <f t="shared" si="867"/>
        <v>0</v>
      </c>
      <c r="OC100" s="1460">
        <f t="shared" si="867"/>
        <v>0</v>
      </c>
      <c r="OD100" s="1460">
        <f t="shared" si="867"/>
        <v>0</v>
      </c>
      <c r="OE100" s="1460">
        <f t="shared" si="867"/>
        <v>0</v>
      </c>
      <c r="OF100" s="1460">
        <f t="shared" si="867"/>
        <v>0</v>
      </c>
      <c r="OG100" s="1460">
        <f t="shared" si="867"/>
        <v>0</v>
      </c>
      <c r="OH100" s="1460">
        <f t="shared" si="867"/>
        <v>0</v>
      </c>
      <c r="OI100" s="1460">
        <f t="shared" si="867"/>
        <v>0</v>
      </c>
      <c r="OJ100" s="1460">
        <f t="shared" si="867"/>
        <v>0</v>
      </c>
      <c r="OK100" s="1460">
        <f t="shared" si="867"/>
        <v>0</v>
      </c>
      <c r="OL100" s="1460">
        <f t="shared" si="867"/>
        <v>0</v>
      </c>
      <c r="OM100" s="1460">
        <f t="shared" si="867"/>
        <v>0</v>
      </c>
      <c r="ON100" s="1460">
        <f t="shared" si="867"/>
        <v>0</v>
      </c>
      <c r="OO100" s="1460">
        <f t="shared" si="813"/>
        <v>0</v>
      </c>
      <c r="OP100" s="1460">
        <f t="shared" si="1040"/>
        <v>0</v>
      </c>
      <c r="OQ100" s="1460">
        <f t="shared" si="1040"/>
        <v>0</v>
      </c>
      <c r="OR100" s="1460">
        <f t="shared" si="1040"/>
        <v>0</v>
      </c>
      <c r="OS100" s="1460">
        <f t="shared" si="1040"/>
        <v>0</v>
      </c>
      <c r="OT100" s="1460">
        <f t="shared" si="1040"/>
        <v>0</v>
      </c>
      <c r="OU100" s="1460">
        <f t="shared" si="1040"/>
        <v>0</v>
      </c>
      <c r="OV100" s="1460">
        <f t="shared" si="1040"/>
        <v>0</v>
      </c>
      <c r="OW100" s="1460">
        <f t="shared" si="1040"/>
        <v>0</v>
      </c>
      <c r="OX100" s="1460">
        <f t="shared" si="1040"/>
        <v>0</v>
      </c>
      <c r="OY100" s="1460">
        <f t="shared" si="1040"/>
        <v>0</v>
      </c>
      <c r="OZ100" s="1460">
        <f t="shared" si="1040"/>
        <v>0</v>
      </c>
      <c r="PA100" s="1460">
        <f t="shared" si="1040"/>
        <v>0</v>
      </c>
      <c r="PB100" s="1460">
        <f t="shared" si="1040"/>
        <v>0</v>
      </c>
      <c r="PC100" s="1460">
        <f t="shared" si="1040"/>
        <v>0</v>
      </c>
      <c r="PD100" s="1460">
        <f t="shared" si="1040"/>
        <v>0</v>
      </c>
      <c r="PE100" s="1460">
        <f t="shared" si="1040"/>
        <v>0</v>
      </c>
      <c r="PF100" s="1460">
        <f t="shared" si="1041"/>
        <v>0</v>
      </c>
      <c r="PG100" s="1460">
        <f t="shared" si="1041"/>
        <v>0</v>
      </c>
      <c r="PH100" s="1460">
        <f t="shared" si="1041"/>
        <v>0</v>
      </c>
      <c r="PI100" s="1460">
        <f t="shared" si="1041"/>
        <v>0</v>
      </c>
      <c r="PJ100" s="1460">
        <f t="shared" si="1041"/>
        <v>0</v>
      </c>
      <c r="PK100" s="1460">
        <f t="shared" si="1041"/>
        <v>0</v>
      </c>
      <c r="PL100" s="1460">
        <f t="shared" si="1041"/>
        <v>0</v>
      </c>
      <c r="PM100" s="1460">
        <f t="shared" si="1041"/>
        <v>0</v>
      </c>
      <c r="PN100" s="1460">
        <f t="shared" si="1041"/>
        <v>0</v>
      </c>
      <c r="PO100" s="1460">
        <f t="shared" si="1041"/>
        <v>0</v>
      </c>
      <c r="PP100" s="1460">
        <f t="shared" si="1041"/>
        <v>0</v>
      </c>
      <c r="PQ100" s="1460">
        <f t="shared" si="1041"/>
        <v>0</v>
      </c>
      <c r="PR100" s="1460">
        <f t="shared" si="1041"/>
        <v>0</v>
      </c>
      <c r="PS100" s="1460">
        <f t="shared" si="1041"/>
        <v>0</v>
      </c>
      <c r="PT100" s="1460">
        <f t="shared" si="1041"/>
        <v>0</v>
      </c>
      <c r="PU100" s="1460">
        <f t="shared" si="1041"/>
        <v>0</v>
      </c>
      <c r="PV100" s="1460">
        <f t="shared" si="1042"/>
        <v>0</v>
      </c>
      <c r="PW100" s="1460">
        <f t="shared" si="1042"/>
        <v>0</v>
      </c>
      <c r="PX100" s="1460">
        <f t="shared" si="1042"/>
        <v>0</v>
      </c>
      <c r="PY100" s="1460">
        <f t="shared" si="1042"/>
        <v>0</v>
      </c>
      <c r="PZ100" s="1460">
        <f t="shared" si="1042"/>
        <v>0</v>
      </c>
      <c r="QA100" s="1460">
        <f t="shared" si="1042"/>
        <v>0</v>
      </c>
      <c r="QB100" s="1460">
        <f t="shared" si="1042"/>
        <v>0</v>
      </c>
      <c r="QC100" s="1460">
        <f t="shared" si="1042"/>
        <v>0</v>
      </c>
      <c r="QD100" s="1460">
        <f t="shared" si="1042"/>
        <v>0</v>
      </c>
      <c r="QE100" s="1460">
        <f t="shared" si="1042"/>
        <v>0</v>
      </c>
      <c r="QF100" s="1460">
        <f t="shared" si="1042"/>
        <v>0</v>
      </c>
      <c r="QG100" s="1460">
        <f t="shared" si="1042"/>
        <v>0</v>
      </c>
      <c r="QH100" s="1460">
        <f t="shared" si="1042"/>
        <v>0</v>
      </c>
      <c r="QI100" s="1460">
        <f t="shared" si="1042"/>
        <v>0</v>
      </c>
      <c r="QJ100" s="1460">
        <f t="shared" si="1042"/>
        <v>0</v>
      </c>
      <c r="QK100" s="1460">
        <f t="shared" si="1042"/>
        <v>0</v>
      </c>
      <c r="QL100" s="1460">
        <f t="shared" si="856"/>
        <v>0</v>
      </c>
      <c r="QM100" s="1460">
        <f t="shared" si="856"/>
        <v>0</v>
      </c>
      <c r="QN100" s="1460">
        <f t="shared" si="856"/>
        <v>0</v>
      </c>
      <c r="QO100" s="1460">
        <f t="shared" si="856"/>
        <v>0</v>
      </c>
      <c r="QP100" s="1460">
        <f t="shared" si="856"/>
        <v>0</v>
      </c>
      <c r="QQ100" s="1460">
        <f t="shared" si="856"/>
        <v>0</v>
      </c>
    </row>
    <row r="101" spans="1:459" s="1466" customFormat="1" ht="22.5" customHeight="1">
      <c r="A101" s="1468"/>
      <c r="B101" s="1469"/>
      <c r="C101" s="1469"/>
      <c r="D101" s="1470"/>
      <c r="E101" s="1471"/>
      <c r="F101" s="1472"/>
      <c r="G101" s="1472"/>
      <c r="H101" s="1473">
        <f t="shared" si="875"/>
        <v>0</v>
      </c>
      <c r="I101" s="1474">
        <v>0</v>
      </c>
      <c r="J101" s="1475">
        <f t="shared" si="437"/>
        <v>0</v>
      </c>
      <c r="K101" s="1476">
        <v>0</v>
      </c>
      <c r="L101" s="1477">
        <f t="shared" si="876"/>
        <v>0</v>
      </c>
      <c r="M101" s="1477">
        <f t="shared" si="877"/>
        <v>0</v>
      </c>
      <c r="N101" s="1478"/>
      <c r="O101" s="1479">
        <v>0</v>
      </c>
      <c r="P101" s="1480">
        <v>0</v>
      </c>
      <c r="Q101" s="1828">
        <v>0</v>
      </c>
      <c r="R101" s="1831">
        <f t="shared" si="878"/>
        <v>0</v>
      </c>
      <c r="S101" s="1481">
        <f>IF(AND(SUM(O101:Q101)=0,N101="NNN"),MIN('Operating History and Pro Forma'!$M$33,'Operating History and Pro Forma'!$T$15)*D101,SUM(O101:Q101)*D101)</f>
        <v>0</v>
      </c>
      <c r="T101" s="1482">
        <f t="shared" si="879"/>
        <v>0</v>
      </c>
      <c r="U101" s="1483">
        <f t="shared" si="880"/>
        <v>0</v>
      </c>
      <c r="V101" s="1480"/>
      <c r="W101" s="1514"/>
      <c r="X101" s="1486" t="str">
        <f t="shared" si="881"/>
        <v/>
      </c>
      <c r="Y101" s="1487">
        <f t="shared" si="882"/>
        <v>0</v>
      </c>
      <c r="Z101" s="1488"/>
      <c r="AA101" s="1488"/>
      <c r="AB101" s="1488"/>
      <c r="AC101" s="1488"/>
      <c r="AD101" s="1489">
        <f t="shared" si="883"/>
        <v>0</v>
      </c>
      <c r="AE101" s="1490" t="str">
        <f t="shared" si="884"/>
        <v/>
      </c>
      <c r="AF101" s="1491">
        <f t="shared" si="885"/>
        <v>0</v>
      </c>
      <c r="AG101" s="1492">
        <f t="shared" si="886"/>
        <v>0</v>
      </c>
      <c r="AH101" s="1493">
        <f t="shared" si="853"/>
        <v>0</v>
      </c>
      <c r="AI101" s="1493">
        <f t="shared" si="853"/>
        <v>0</v>
      </c>
      <c r="AJ101" s="1494">
        <f t="shared" si="853"/>
        <v>0</v>
      </c>
      <c r="AK101" s="1494">
        <f t="shared" si="853"/>
        <v>0</v>
      </c>
      <c r="AL101" s="1495">
        <f t="shared" si="853"/>
        <v>0</v>
      </c>
      <c r="AM101" s="1496">
        <f t="shared" si="853"/>
        <v>0</v>
      </c>
      <c r="AN101" s="1497">
        <f t="shared" si="399"/>
        <v>0</v>
      </c>
      <c r="AO101" s="1498">
        <f t="shared" si="860"/>
        <v>0</v>
      </c>
      <c r="AP101" s="1499">
        <f t="shared" si="887"/>
        <v>0</v>
      </c>
      <c r="AQ101" s="1500">
        <f t="shared" si="888"/>
        <v>0</v>
      </c>
      <c r="AR101" s="1501">
        <f t="shared" si="889"/>
        <v>0</v>
      </c>
      <c r="AS101" s="1498">
        <f t="shared" si="857"/>
        <v>0</v>
      </c>
      <c r="AT101" s="1501">
        <f t="shared" si="890"/>
        <v>0</v>
      </c>
      <c r="AU101" s="1498">
        <f t="shared" si="891"/>
        <v>1</v>
      </c>
      <c r="AV101" s="1498">
        <f t="shared" si="892"/>
        <v>2</v>
      </c>
      <c r="AW101" s="1499">
        <f t="shared" si="893"/>
        <v>0</v>
      </c>
      <c r="AX101" s="1502">
        <f t="shared" si="894"/>
        <v>0</v>
      </c>
      <c r="AY101" s="1503">
        <f t="shared" si="895"/>
        <v>0</v>
      </c>
      <c r="AZ101" s="1498">
        <f t="shared" si="896"/>
        <v>2</v>
      </c>
      <c r="BA101" s="1498">
        <f t="shared" si="897"/>
        <v>3</v>
      </c>
      <c r="BB101" s="1499">
        <f t="shared" si="898"/>
        <v>0</v>
      </c>
      <c r="BC101" s="1502">
        <f t="shared" si="899"/>
        <v>0</v>
      </c>
      <c r="BD101" s="1503">
        <f t="shared" si="900"/>
        <v>0</v>
      </c>
      <c r="BE101" s="1498">
        <f t="shared" si="901"/>
        <v>3</v>
      </c>
      <c r="BF101" s="1498">
        <f t="shared" si="902"/>
        <v>4</v>
      </c>
      <c r="BG101" s="1499">
        <f t="shared" si="903"/>
        <v>0</v>
      </c>
      <c r="BH101" s="1502">
        <f t="shared" si="904"/>
        <v>0</v>
      </c>
      <c r="BI101" s="1502">
        <f t="shared" si="905"/>
        <v>0</v>
      </c>
      <c r="BJ101" s="1504">
        <f t="shared" si="906"/>
        <v>1900</v>
      </c>
      <c r="BK101" s="1505" t="str">
        <f t="shared" si="907"/>
        <v/>
      </c>
      <c r="BL101" s="1506"/>
      <c r="BM101" s="1507">
        <f t="shared" si="908"/>
        <v>0</v>
      </c>
      <c r="BN101" s="1508">
        <f t="shared" si="909"/>
        <v>0</v>
      </c>
      <c r="BO101" s="1508">
        <f t="shared" si="909"/>
        <v>0</v>
      </c>
      <c r="BP101" s="1508">
        <f t="shared" si="909"/>
        <v>0</v>
      </c>
      <c r="BQ101" s="1508">
        <f t="shared" si="909"/>
        <v>0</v>
      </c>
      <c r="BR101" s="1508">
        <f t="shared" si="909"/>
        <v>0</v>
      </c>
      <c r="BS101" s="1508">
        <f t="shared" si="909"/>
        <v>0</v>
      </c>
      <c r="BT101" s="1508">
        <f t="shared" si="909"/>
        <v>0</v>
      </c>
      <c r="BU101" s="1508">
        <f t="shared" si="909"/>
        <v>0</v>
      </c>
      <c r="BV101" s="1508">
        <f t="shared" si="909"/>
        <v>0</v>
      </c>
      <c r="BW101" s="1508">
        <f t="shared" si="909"/>
        <v>0</v>
      </c>
      <c r="BX101" s="1508">
        <f t="shared" si="909"/>
        <v>0</v>
      </c>
      <c r="BY101" s="1507">
        <f t="shared" si="909"/>
        <v>0</v>
      </c>
      <c r="BZ101" s="1508">
        <f t="shared" si="909"/>
        <v>0</v>
      </c>
      <c r="CA101" s="1508">
        <f t="shared" si="909"/>
        <v>0</v>
      </c>
      <c r="CB101" s="1508">
        <f t="shared" si="909"/>
        <v>0</v>
      </c>
      <c r="CC101" s="1508">
        <f t="shared" si="909"/>
        <v>0</v>
      </c>
      <c r="CD101" s="1508">
        <f t="shared" si="868"/>
        <v>0</v>
      </c>
      <c r="CE101" s="1508">
        <f t="shared" si="868"/>
        <v>0</v>
      </c>
      <c r="CF101" s="1508">
        <f t="shared" si="868"/>
        <v>0</v>
      </c>
      <c r="CG101" s="1508">
        <f t="shared" si="868"/>
        <v>0</v>
      </c>
      <c r="CH101" s="1508">
        <f t="shared" si="868"/>
        <v>0</v>
      </c>
      <c r="CI101" s="1508">
        <f t="shared" si="868"/>
        <v>0</v>
      </c>
      <c r="CJ101" s="1509">
        <f t="shared" si="868"/>
        <v>0</v>
      </c>
      <c r="CK101" s="1507">
        <f t="shared" si="868"/>
        <v>0</v>
      </c>
      <c r="CL101" s="1508">
        <f t="shared" si="868"/>
        <v>0</v>
      </c>
      <c r="CM101" s="1508">
        <f t="shared" si="868"/>
        <v>0</v>
      </c>
      <c r="CN101" s="1508">
        <f t="shared" si="868"/>
        <v>0</v>
      </c>
      <c r="CO101" s="1508">
        <f t="shared" si="868"/>
        <v>0</v>
      </c>
      <c r="CP101" s="1508">
        <f t="shared" si="868"/>
        <v>0</v>
      </c>
      <c r="CQ101" s="1508">
        <f t="shared" si="868"/>
        <v>0</v>
      </c>
      <c r="CR101" s="1508">
        <f t="shared" si="868"/>
        <v>0</v>
      </c>
      <c r="CS101" s="1508">
        <f t="shared" si="868"/>
        <v>0</v>
      </c>
      <c r="CT101" s="1508">
        <f t="shared" si="869"/>
        <v>0</v>
      </c>
      <c r="CU101" s="1508">
        <f t="shared" si="869"/>
        <v>0</v>
      </c>
      <c r="CV101" s="1509">
        <f t="shared" si="869"/>
        <v>0</v>
      </c>
      <c r="CW101" s="1508">
        <f t="shared" si="869"/>
        <v>0</v>
      </c>
      <c r="CX101" s="1508">
        <f t="shared" si="869"/>
        <v>0</v>
      </c>
      <c r="CY101" s="1508">
        <f t="shared" si="869"/>
        <v>0</v>
      </c>
      <c r="CZ101" s="1508">
        <f t="shared" si="869"/>
        <v>0</v>
      </c>
      <c r="DA101" s="1508">
        <f t="shared" si="869"/>
        <v>0</v>
      </c>
      <c r="DB101" s="1508">
        <f t="shared" si="869"/>
        <v>0</v>
      </c>
      <c r="DC101" s="1508">
        <f t="shared" si="869"/>
        <v>0</v>
      </c>
      <c r="DD101" s="1508">
        <f t="shared" si="869"/>
        <v>0</v>
      </c>
      <c r="DE101" s="1508">
        <f t="shared" si="869"/>
        <v>0</v>
      </c>
      <c r="DF101" s="1508">
        <f t="shared" si="869"/>
        <v>0</v>
      </c>
      <c r="DG101" s="1508">
        <f t="shared" si="869"/>
        <v>0</v>
      </c>
      <c r="DH101" s="1509">
        <f t="shared" si="869"/>
        <v>0</v>
      </c>
      <c r="DI101" s="1508">
        <f t="shared" si="869"/>
        <v>0</v>
      </c>
      <c r="DJ101" s="1508">
        <f t="shared" si="870"/>
        <v>0</v>
      </c>
      <c r="DK101" s="1508">
        <f t="shared" si="870"/>
        <v>0</v>
      </c>
      <c r="DL101" s="1508">
        <f t="shared" si="870"/>
        <v>0</v>
      </c>
      <c r="DM101" s="1508">
        <f t="shared" si="870"/>
        <v>0</v>
      </c>
      <c r="DN101" s="1508">
        <f t="shared" si="870"/>
        <v>0</v>
      </c>
      <c r="DO101" s="1508">
        <f t="shared" si="870"/>
        <v>0</v>
      </c>
      <c r="DP101" s="1508">
        <f t="shared" si="870"/>
        <v>0</v>
      </c>
      <c r="DQ101" s="1508">
        <f t="shared" si="870"/>
        <v>0</v>
      </c>
      <c r="DR101" s="1508">
        <f t="shared" si="870"/>
        <v>0</v>
      </c>
      <c r="DS101" s="1508">
        <f t="shared" si="870"/>
        <v>0</v>
      </c>
      <c r="DT101" s="1509">
        <f t="shared" si="870"/>
        <v>0</v>
      </c>
      <c r="DU101" s="1507">
        <f t="shared" si="870"/>
        <v>0</v>
      </c>
      <c r="DV101" s="1508">
        <f t="shared" si="870"/>
        <v>0</v>
      </c>
      <c r="DW101" s="1508">
        <f t="shared" si="870"/>
        <v>0</v>
      </c>
      <c r="DX101" s="1508">
        <f t="shared" si="870"/>
        <v>0</v>
      </c>
      <c r="DY101" s="1508">
        <f t="shared" si="870"/>
        <v>0</v>
      </c>
      <c r="DZ101" s="1508">
        <f t="shared" si="871"/>
        <v>0</v>
      </c>
      <c r="EA101" s="1508">
        <f t="shared" si="871"/>
        <v>0</v>
      </c>
      <c r="EB101" s="1508">
        <f t="shared" si="871"/>
        <v>0</v>
      </c>
      <c r="EC101" s="1508">
        <f t="shared" si="871"/>
        <v>0</v>
      </c>
      <c r="ED101" s="1508">
        <f t="shared" si="871"/>
        <v>0</v>
      </c>
      <c r="EE101" s="1508">
        <f t="shared" si="871"/>
        <v>0</v>
      </c>
      <c r="EF101" s="1508">
        <f t="shared" si="871"/>
        <v>0</v>
      </c>
      <c r="EG101" s="1507">
        <f t="shared" si="871"/>
        <v>0</v>
      </c>
      <c r="EH101" s="1508">
        <f t="shared" si="871"/>
        <v>0</v>
      </c>
      <c r="EI101" s="1508">
        <f t="shared" si="871"/>
        <v>0</v>
      </c>
      <c r="EJ101" s="1508">
        <f t="shared" si="871"/>
        <v>0</v>
      </c>
      <c r="EK101" s="1508">
        <f t="shared" si="871"/>
        <v>0</v>
      </c>
      <c r="EL101" s="1508">
        <f t="shared" si="871"/>
        <v>0</v>
      </c>
      <c r="EM101" s="1508">
        <f t="shared" si="871"/>
        <v>0</v>
      </c>
      <c r="EN101" s="1508">
        <f t="shared" si="871"/>
        <v>0</v>
      </c>
      <c r="EO101" s="1508">
        <f t="shared" si="871"/>
        <v>0</v>
      </c>
      <c r="EP101" s="1508">
        <f t="shared" si="872"/>
        <v>0</v>
      </c>
      <c r="EQ101" s="1508">
        <f t="shared" si="872"/>
        <v>0</v>
      </c>
      <c r="ER101" s="1509">
        <f t="shared" si="872"/>
        <v>0</v>
      </c>
      <c r="ES101" s="1507">
        <f t="shared" si="872"/>
        <v>0</v>
      </c>
      <c r="ET101" s="1508">
        <f t="shared" si="872"/>
        <v>0</v>
      </c>
      <c r="EU101" s="1508">
        <f t="shared" si="872"/>
        <v>0</v>
      </c>
      <c r="EV101" s="1508">
        <f t="shared" si="872"/>
        <v>0</v>
      </c>
      <c r="EW101" s="1508">
        <f t="shared" si="872"/>
        <v>0</v>
      </c>
      <c r="EX101" s="1508">
        <f t="shared" si="872"/>
        <v>0</v>
      </c>
      <c r="EY101" s="1508">
        <f t="shared" si="872"/>
        <v>0</v>
      </c>
      <c r="EZ101" s="1508">
        <f t="shared" si="872"/>
        <v>0</v>
      </c>
      <c r="FA101" s="1508">
        <f t="shared" si="872"/>
        <v>0</v>
      </c>
      <c r="FB101" s="1508">
        <f t="shared" si="872"/>
        <v>0</v>
      </c>
      <c r="FC101" s="1508">
        <f t="shared" si="872"/>
        <v>0</v>
      </c>
      <c r="FD101" s="1509">
        <f t="shared" si="872"/>
        <v>0</v>
      </c>
      <c r="FE101" s="1508">
        <f t="shared" si="872"/>
        <v>0</v>
      </c>
      <c r="FF101" s="1508">
        <f t="shared" si="821"/>
        <v>0</v>
      </c>
      <c r="FG101" s="1508">
        <f t="shared" si="873"/>
        <v>0</v>
      </c>
      <c r="FH101" s="1508">
        <f t="shared" si="873"/>
        <v>0</v>
      </c>
      <c r="FI101" s="1508">
        <f t="shared" si="873"/>
        <v>0</v>
      </c>
      <c r="FJ101" s="1508">
        <f t="shared" si="873"/>
        <v>0</v>
      </c>
      <c r="FK101" s="1508">
        <f t="shared" si="873"/>
        <v>0</v>
      </c>
      <c r="FL101" s="1508">
        <f t="shared" si="873"/>
        <v>0</v>
      </c>
      <c r="FM101" s="1508">
        <f t="shared" si="873"/>
        <v>0</v>
      </c>
      <c r="FN101" s="1508">
        <f t="shared" si="873"/>
        <v>0</v>
      </c>
      <c r="FO101" s="1508">
        <f t="shared" si="873"/>
        <v>0</v>
      </c>
      <c r="FP101" s="1509">
        <f t="shared" si="873"/>
        <v>0</v>
      </c>
      <c r="FQ101" s="1508">
        <f t="shared" si="873"/>
        <v>0</v>
      </c>
      <c r="FR101" s="1508">
        <f t="shared" si="873"/>
        <v>0</v>
      </c>
      <c r="FS101" s="1508">
        <f t="shared" si="873"/>
        <v>0</v>
      </c>
      <c r="FT101" s="1508">
        <f t="shared" si="873"/>
        <v>0</v>
      </c>
      <c r="FU101" s="1508">
        <f t="shared" si="873"/>
        <v>0</v>
      </c>
      <c r="FV101" s="1508">
        <f t="shared" si="873"/>
        <v>0</v>
      </c>
      <c r="FW101" s="1508">
        <f t="shared" si="855"/>
        <v>0</v>
      </c>
      <c r="FX101" s="1508">
        <f t="shared" si="855"/>
        <v>0</v>
      </c>
      <c r="FY101" s="1508">
        <f t="shared" si="855"/>
        <v>0</v>
      </c>
      <c r="FZ101" s="1508">
        <f t="shared" si="855"/>
        <v>0</v>
      </c>
      <c r="GA101" s="1508">
        <f t="shared" si="855"/>
        <v>0</v>
      </c>
      <c r="GB101" s="1509">
        <f t="shared" si="855"/>
        <v>0</v>
      </c>
      <c r="GC101" s="1506"/>
      <c r="GD101" s="1458">
        <f t="shared" si="910"/>
        <v>1</v>
      </c>
      <c r="GE101" s="1510">
        <f t="shared" si="874"/>
        <v>0</v>
      </c>
      <c r="GF101" s="1511">
        <f t="shared" si="874"/>
        <v>0</v>
      </c>
      <c r="GG101" s="1511">
        <f t="shared" si="874"/>
        <v>0</v>
      </c>
      <c r="GH101" s="1511">
        <f t="shared" si="874"/>
        <v>0</v>
      </c>
      <c r="GI101" s="1511">
        <f t="shared" si="874"/>
        <v>0</v>
      </c>
      <c r="GJ101" s="1511">
        <f t="shared" si="874"/>
        <v>0</v>
      </c>
      <c r="GK101" s="1511">
        <f t="shared" si="874"/>
        <v>0</v>
      </c>
      <c r="GL101" s="1511">
        <f t="shared" si="874"/>
        <v>0</v>
      </c>
      <c r="GM101" s="1511">
        <f t="shared" si="874"/>
        <v>0</v>
      </c>
      <c r="GN101" s="1512">
        <f t="shared" si="874"/>
        <v>0</v>
      </c>
      <c r="GO101" s="1513">
        <f t="shared" si="911"/>
        <v>0</v>
      </c>
      <c r="GP101" s="1506"/>
      <c r="GQ101" s="1510">
        <f t="shared" si="838"/>
        <v>0</v>
      </c>
      <c r="GR101" s="1511">
        <f t="shared" si="864"/>
        <v>0</v>
      </c>
      <c r="GS101" s="1511">
        <f t="shared" si="864"/>
        <v>0</v>
      </c>
      <c r="GT101" s="1511">
        <f t="shared" si="864"/>
        <v>0</v>
      </c>
      <c r="GU101" s="1511">
        <f t="shared" si="864"/>
        <v>0</v>
      </c>
      <c r="GV101" s="1511">
        <f t="shared" si="864"/>
        <v>0</v>
      </c>
      <c r="GW101" s="1511">
        <f t="shared" si="864"/>
        <v>0</v>
      </c>
      <c r="GX101" s="1511">
        <f t="shared" si="864"/>
        <v>0</v>
      </c>
      <c r="GY101" s="1511">
        <f t="shared" si="864"/>
        <v>0</v>
      </c>
      <c r="GZ101" s="1512">
        <f t="shared" si="864"/>
        <v>0</v>
      </c>
      <c r="HA101" s="1513">
        <f t="shared" si="912"/>
        <v>0</v>
      </c>
      <c r="HB101" s="1506">
        <f t="shared" si="913"/>
        <v>1</v>
      </c>
      <c r="HC101" s="1506"/>
      <c r="HD101" s="1508">
        <f t="shared" si="914"/>
        <v>0</v>
      </c>
      <c r="HE101" s="1460">
        <f t="shared" si="915"/>
        <v>0</v>
      </c>
      <c r="HF101" s="1460">
        <f t="shared" si="916"/>
        <v>0</v>
      </c>
      <c r="HG101" s="1460">
        <f t="shared" si="917"/>
        <v>0</v>
      </c>
      <c r="HH101" s="1460">
        <f t="shared" si="918"/>
        <v>0</v>
      </c>
      <c r="HI101" s="1460">
        <f t="shared" si="919"/>
        <v>0</v>
      </c>
      <c r="HJ101" s="1460">
        <f t="shared" si="920"/>
        <v>0</v>
      </c>
      <c r="HK101" s="1460">
        <f t="shared" si="921"/>
        <v>0</v>
      </c>
      <c r="HL101" s="1460">
        <f t="shared" si="922"/>
        <v>0</v>
      </c>
      <c r="HM101" s="1460">
        <f t="shared" si="923"/>
        <v>0</v>
      </c>
      <c r="HN101" s="1460">
        <f t="shared" si="924"/>
        <v>0</v>
      </c>
      <c r="HO101" s="1460">
        <f t="shared" si="925"/>
        <v>0</v>
      </c>
      <c r="HP101" s="1460">
        <f t="shared" si="926"/>
        <v>0</v>
      </c>
      <c r="HQ101" s="1460">
        <f t="shared" si="927"/>
        <v>0</v>
      </c>
      <c r="HR101" s="1460">
        <f t="shared" si="928"/>
        <v>0</v>
      </c>
      <c r="HS101" s="1460">
        <f t="shared" si="929"/>
        <v>0</v>
      </c>
      <c r="HT101" s="1460">
        <f t="shared" si="930"/>
        <v>0</v>
      </c>
      <c r="HU101" s="1460">
        <f t="shared" si="931"/>
        <v>0</v>
      </c>
      <c r="HV101" s="1460">
        <f t="shared" si="932"/>
        <v>0</v>
      </c>
      <c r="HW101" s="1460">
        <f t="shared" si="933"/>
        <v>0</v>
      </c>
      <c r="HX101" s="1460">
        <f t="shared" si="934"/>
        <v>0</v>
      </c>
      <c r="HY101" s="1460">
        <f t="shared" si="935"/>
        <v>0</v>
      </c>
      <c r="HZ101" s="1460">
        <f t="shared" si="936"/>
        <v>0</v>
      </c>
      <c r="IA101" s="1460">
        <f t="shared" si="937"/>
        <v>0</v>
      </c>
      <c r="IB101" s="1460">
        <f t="shared" si="938"/>
        <v>0</v>
      </c>
      <c r="IC101" s="1460">
        <f t="shared" si="939"/>
        <v>0</v>
      </c>
      <c r="ID101" s="1460">
        <f t="shared" si="940"/>
        <v>0</v>
      </c>
      <c r="IE101" s="1460">
        <f t="shared" si="941"/>
        <v>0</v>
      </c>
      <c r="IF101" s="1460">
        <f t="shared" si="942"/>
        <v>0</v>
      </c>
      <c r="IG101" s="1460">
        <f t="shared" si="943"/>
        <v>0</v>
      </c>
      <c r="IH101" s="1460">
        <f t="shared" si="944"/>
        <v>0</v>
      </c>
      <c r="II101" s="1460">
        <f t="shared" si="945"/>
        <v>0</v>
      </c>
      <c r="IJ101" s="1460">
        <f t="shared" si="946"/>
        <v>0</v>
      </c>
      <c r="IK101" s="1460">
        <f t="shared" si="947"/>
        <v>0</v>
      </c>
      <c r="IL101" s="1460">
        <f t="shared" si="948"/>
        <v>0</v>
      </c>
      <c r="IM101" s="1460">
        <f t="shared" si="949"/>
        <v>0</v>
      </c>
      <c r="IN101" s="1460">
        <f t="shared" si="950"/>
        <v>0</v>
      </c>
      <c r="IO101" s="1460">
        <f t="shared" si="951"/>
        <v>0</v>
      </c>
      <c r="IP101" s="1460">
        <f t="shared" si="952"/>
        <v>0</v>
      </c>
      <c r="IQ101" s="1460">
        <f t="shared" si="953"/>
        <v>0</v>
      </c>
      <c r="IR101" s="1460">
        <f t="shared" si="954"/>
        <v>0</v>
      </c>
      <c r="IS101" s="1460">
        <f t="shared" si="955"/>
        <v>0</v>
      </c>
      <c r="IT101" s="1460">
        <f t="shared" si="956"/>
        <v>0</v>
      </c>
      <c r="IU101" s="1460">
        <f t="shared" si="957"/>
        <v>0</v>
      </c>
      <c r="IV101" s="1460">
        <f t="shared" si="958"/>
        <v>0</v>
      </c>
      <c r="IW101" s="1460">
        <f t="shared" si="959"/>
        <v>0</v>
      </c>
      <c r="IX101" s="1460">
        <f t="shared" si="960"/>
        <v>0</v>
      </c>
      <c r="IY101" s="1460">
        <f t="shared" si="961"/>
        <v>0</v>
      </c>
      <c r="IZ101" s="1460">
        <f t="shared" si="962"/>
        <v>0</v>
      </c>
      <c r="JA101" s="1460">
        <f t="shared" si="963"/>
        <v>0</v>
      </c>
      <c r="JB101" s="1460">
        <f t="shared" si="964"/>
        <v>0</v>
      </c>
      <c r="JC101" s="1460">
        <f t="shared" si="965"/>
        <v>0</v>
      </c>
      <c r="JD101" s="1460">
        <f t="shared" si="966"/>
        <v>0</v>
      </c>
      <c r="JE101" s="1460">
        <f t="shared" si="967"/>
        <v>0</v>
      </c>
      <c r="JF101" s="1460">
        <f t="shared" si="968"/>
        <v>0</v>
      </c>
      <c r="JG101" s="1460">
        <f t="shared" si="969"/>
        <v>0</v>
      </c>
      <c r="JH101" s="1460">
        <f t="shared" si="970"/>
        <v>0</v>
      </c>
      <c r="JI101" s="1460">
        <f t="shared" si="971"/>
        <v>0</v>
      </c>
      <c r="JJ101" s="1460">
        <f t="shared" si="972"/>
        <v>0</v>
      </c>
      <c r="JK101" s="1460">
        <f t="shared" si="973"/>
        <v>0</v>
      </c>
      <c r="JL101" s="1460">
        <f t="shared" si="974"/>
        <v>0</v>
      </c>
      <c r="JM101" s="1460">
        <f t="shared" si="975"/>
        <v>0</v>
      </c>
      <c r="JN101" s="1460">
        <f t="shared" si="976"/>
        <v>0</v>
      </c>
      <c r="JO101" s="1460">
        <f t="shared" si="977"/>
        <v>0</v>
      </c>
      <c r="JP101" s="1460">
        <f t="shared" si="978"/>
        <v>0</v>
      </c>
      <c r="JQ101" s="1460">
        <f t="shared" si="979"/>
        <v>0</v>
      </c>
      <c r="JR101" s="1460">
        <f t="shared" si="980"/>
        <v>0</v>
      </c>
      <c r="JS101" s="1460">
        <f t="shared" si="981"/>
        <v>0</v>
      </c>
      <c r="JT101" s="1460">
        <f t="shared" si="982"/>
        <v>0</v>
      </c>
      <c r="JU101" s="1460">
        <f t="shared" si="983"/>
        <v>0</v>
      </c>
      <c r="JV101" s="1460">
        <f t="shared" si="984"/>
        <v>0</v>
      </c>
      <c r="JW101" s="1460">
        <f t="shared" si="985"/>
        <v>0</v>
      </c>
      <c r="JX101" s="1460">
        <f t="shared" si="986"/>
        <v>0</v>
      </c>
      <c r="JY101" s="1460">
        <f t="shared" si="987"/>
        <v>0</v>
      </c>
      <c r="JZ101" s="1460">
        <f t="shared" si="988"/>
        <v>0</v>
      </c>
      <c r="KA101" s="1460">
        <f t="shared" si="989"/>
        <v>0</v>
      </c>
      <c r="KB101" s="1460">
        <f t="shared" si="990"/>
        <v>0</v>
      </c>
      <c r="KC101" s="1460">
        <f t="shared" si="991"/>
        <v>0</v>
      </c>
      <c r="KD101" s="1460">
        <f t="shared" si="992"/>
        <v>0</v>
      </c>
      <c r="KE101" s="1460">
        <f t="shared" si="993"/>
        <v>0</v>
      </c>
      <c r="KF101" s="1460">
        <f t="shared" si="994"/>
        <v>0</v>
      </c>
      <c r="KG101" s="1460">
        <f t="shared" si="995"/>
        <v>0</v>
      </c>
      <c r="KH101" s="1460">
        <f t="shared" si="996"/>
        <v>0</v>
      </c>
      <c r="KI101" s="1460">
        <f t="shared" si="997"/>
        <v>0</v>
      </c>
      <c r="KJ101" s="1460">
        <f t="shared" si="998"/>
        <v>0</v>
      </c>
      <c r="KK101" s="1460">
        <f t="shared" si="999"/>
        <v>0</v>
      </c>
      <c r="KL101" s="1460">
        <f t="shared" si="1000"/>
        <v>0</v>
      </c>
      <c r="KM101" s="1460">
        <f t="shared" si="1001"/>
        <v>0</v>
      </c>
      <c r="KN101" s="1460">
        <f t="shared" si="1002"/>
        <v>0</v>
      </c>
      <c r="KO101" s="1460">
        <f t="shared" si="1003"/>
        <v>0</v>
      </c>
      <c r="KP101" s="1460">
        <f t="shared" si="1004"/>
        <v>0</v>
      </c>
      <c r="KQ101" s="1460">
        <f t="shared" si="1005"/>
        <v>0</v>
      </c>
      <c r="KR101" s="1460">
        <f t="shared" si="1006"/>
        <v>0</v>
      </c>
      <c r="KS101" s="1460">
        <f t="shared" si="1007"/>
        <v>0</v>
      </c>
      <c r="KT101" s="1460">
        <f t="shared" si="1008"/>
        <v>0</v>
      </c>
      <c r="KU101" s="1460">
        <f t="shared" si="1009"/>
        <v>0</v>
      </c>
      <c r="KV101" s="1460">
        <f t="shared" si="1010"/>
        <v>0</v>
      </c>
      <c r="KW101" s="1460">
        <f t="shared" si="1011"/>
        <v>0</v>
      </c>
      <c r="KX101" s="1460">
        <f t="shared" si="1012"/>
        <v>0</v>
      </c>
      <c r="KY101" s="1460">
        <f t="shared" si="1013"/>
        <v>0</v>
      </c>
      <c r="KZ101" s="1460">
        <f t="shared" si="1014"/>
        <v>0</v>
      </c>
      <c r="LA101" s="1460">
        <f t="shared" si="1015"/>
        <v>0</v>
      </c>
      <c r="LB101" s="1460">
        <f t="shared" si="1016"/>
        <v>0</v>
      </c>
      <c r="LC101" s="1460">
        <f t="shared" si="1017"/>
        <v>0</v>
      </c>
      <c r="LD101" s="1460">
        <f t="shared" si="1018"/>
        <v>0</v>
      </c>
      <c r="LE101" s="1460">
        <f t="shared" si="1019"/>
        <v>0</v>
      </c>
      <c r="LF101" s="1460">
        <f t="shared" si="1020"/>
        <v>0</v>
      </c>
      <c r="LG101" s="1460">
        <f t="shared" si="1021"/>
        <v>0</v>
      </c>
      <c r="LH101" s="1460">
        <f t="shared" si="1022"/>
        <v>0</v>
      </c>
      <c r="LI101" s="1460">
        <f t="shared" si="1023"/>
        <v>0</v>
      </c>
      <c r="LJ101" s="1460">
        <f t="shared" si="1024"/>
        <v>0</v>
      </c>
      <c r="LK101" s="1460">
        <f t="shared" si="1025"/>
        <v>0</v>
      </c>
      <c r="LL101" s="1460">
        <f t="shared" si="1026"/>
        <v>0</v>
      </c>
      <c r="LM101" s="1460">
        <f t="shared" si="1027"/>
        <v>0</v>
      </c>
      <c r="LN101" s="1460">
        <f t="shared" si="1028"/>
        <v>0</v>
      </c>
      <c r="LO101" s="1460">
        <f t="shared" si="1029"/>
        <v>0</v>
      </c>
      <c r="LP101" s="1460">
        <f t="shared" si="1030"/>
        <v>0</v>
      </c>
      <c r="LQ101" s="1460">
        <f t="shared" si="1031"/>
        <v>0</v>
      </c>
      <c r="LR101" s="1460">
        <f t="shared" si="1032"/>
        <v>0</v>
      </c>
      <c r="LS101" s="1460">
        <f t="shared" si="1033"/>
        <v>0</v>
      </c>
      <c r="LW101" s="1467">
        <f t="shared" si="1034"/>
        <v>0</v>
      </c>
      <c r="LX101" s="1467">
        <f t="shared" si="1035"/>
        <v>0</v>
      </c>
      <c r="LY101" s="1467">
        <f t="shared" si="1036"/>
        <v>0</v>
      </c>
      <c r="LZ101" s="1467">
        <f t="shared" si="1037"/>
        <v>0</v>
      </c>
      <c r="MA101" s="1506"/>
      <c r="MB101" s="1460">
        <f t="shared" si="1038"/>
        <v>0</v>
      </c>
      <c r="MC101" s="1460">
        <f t="shared" si="1039"/>
        <v>0</v>
      </c>
      <c r="MD101" s="1460">
        <f t="shared" si="1039"/>
        <v>0</v>
      </c>
      <c r="ME101" s="1460">
        <f t="shared" si="1039"/>
        <v>0</v>
      </c>
      <c r="MF101" s="1460">
        <f t="shared" si="1039"/>
        <v>0</v>
      </c>
      <c r="MG101" s="1460">
        <f t="shared" si="1039"/>
        <v>0</v>
      </c>
      <c r="MH101" s="1460">
        <f t="shared" si="1039"/>
        <v>0</v>
      </c>
      <c r="MI101" s="1460">
        <f t="shared" si="1039"/>
        <v>0</v>
      </c>
      <c r="MJ101" s="1460">
        <f t="shared" si="1039"/>
        <v>0</v>
      </c>
      <c r="MK101" s="1460">
        <f t="shared" si="1039"/>
        <v>0</v>
      </c>
      <c r="ML101" s="1460">
        <f t="shared" si="1039"/>
        <v>0</v>
      </c>
      <c r="MM101" s="1460">
        <f t="shared" si="1039"/>
        <v>0</v>
      </c>
      <c r="MN101" s="1460">
        <f t="shared" si="1039"/>
        <v>0</v>
      </c>
      <c r="MO101" s="1460">
        <f t="shared" si="1039"/>
        <v>0</v>
      </c>
      <c r="MP101" s="1460">
        <f t="shared" si="1039"/>
        <v>0</v>
      </c>
      <c r="MQ101" s="1460">
        <f t="shared" si="1039"/>
        <v>0</v>
      </c>
      <c r="MR101" s="1460">
        <f t="shared" si="1039"/>
        <v>0</v>
      </c>
      <c r="MS101" s="1460">
        <f t="shared" si="865"/>
        <v>0</v>
      </c>
      <c r="MT101" s="1460">
        <f t="shared" si="865"/>
        <v>0</v>
      </c>
      <c r="MU101" s="1460">
        <f t="shared" si="865"/>
        <v>0</v>
      </c>
      <c r="MV101" s="1460">
        <f t="shared" si="865"/>
        <v>0</v>
      </c>
      <c r="MW101" s="1460">
        <f t="shared" si="865"/>
        <v>0</v>
      </c>
      <c r="MX101" s="1460">
        <f t="shared" si="865"/>
        <v>0</v>
      </c>
      <c r="MY101" s="1460">
        <f t="shared" si="865"/>
        <v>0</v>
      </c>
      <c r="MZ101" s="1460">
        <f t="shared" si="865"/>
        <v>0</v>
      </c>
      <c r="NA101" s="1460">
        <f t="shared" si="865"/>
        <v>0</v>
      </c>
      <c r="NB101" s="1460">
        <f t="shared" si="865"/>
        <v>0</v>
      </c>
      <c r="NC101" s="1460">
        <f t="shared" si="865"/>
        <v>0</v>
      </c>
      <c r="ND101" s="1460">
        <f t="shared" ref="MS101:NH117" si="1043">IF(ND$12&lt;$AO101,0,IF(ND$12&lt;=$AU101,(ND$8-$LW101)*$D101/12,IF(ND$12&gt;=$BF101,(ND$8-$LZ101)*$D101/12,IF(ND$12&gt;=$BE101,0,IF(ND$12&gt;=$BA101,(ND$8-$LY101)*$D101/12,IF(ND$12&gt;=$AZ101,0,IF(ND$12&gt;=$AV101,(ND$8-$LX101)*$D101/12,0)))))))</f>
        <v>0</v>
      </c>
      <c r="NE101" s="1460">
        <f t="shared" si="1043"/>
        <v>0</v>
      </c>
      <c r="NF101" s="1460">
        <f t="shared" si="1043"/>
        <v>0</v>
      </c>
      <c r="NG101" s="1460">
        <f t="shared" si="1043"/>
        <v>0</v>
      </c>
      <c r="NH101" s="1460">
        <f t="shared" si="1043"/>
        <v>0</v>
      </c>
      <c r="NI101" s="1460">
        <f t="shared" si="866"/>
        <v>0</v>
      </c>
      <c r="NJ101" s="1460">
        <f t="shared" si="866"/>
        <v>0</v>
      </c>
      <c r="NK101" s="1460">
        <f t="shared" si="866"/>
        <v>0</v>
      </c>
      <c r="NL101" s="1460">
        <f t="shared" si="866"/>
        <v>0</v>
      </c>
      <c r="NM101" s="1460">
        <f t="shared" si="866"/>
        <v>0</v>
      </c>
      <c r="NN101" s="1460">
        <f t="shared" si="866"/>
        <v>0</v>
      </c>
      <c r="NO101" s="1460">
        <f t="shared" si="866"/>
        <v>0</v>
      </c>
      <c r="NP101" s="1460">
        <f t="shared" si="866"/>
        <v>0</v>
      </c>
      <c r="NQ101" s="1460">
        <f t="shared" si="866"/>
        <v>0</v>
      </c>
      <c r="NR101" s="1460">
        <f t="shared" si="866"/>
        <v>0</v>
      </c>
      <c r="NS101" s="1460">
        <f t="shared" si="866"/>
        <v>0</v>
      </c>
      <c r="NT101" s="1460">
        <f t="shared" ref="NI101:NX117" si="1044">IF(NT$12&lt;$AO101,0,IF(NT$12&lt;=$AU101,(NT$8-$LW101)*$D101/12,IF(NT$12&gt;=$BF101,(NT$8-$LZ101)*$D101/12,IF(NT$12&gt;=$BE101,0,IF(NT$12&gt;=$BA101,(NT$8-$LY101)*$D101/12,IF(NT$12&gt;=$AZ101,0,IF(NT$12&gt;=$AV101,(NT$8-$LX101)*$D101/12,0)))))))</f>
        <v>0</v>
      </c>
      <c r="NU101" s="1460">
        <f t="shared" si="1044"/>
        <v>0</v>
      </c>
      <c r="NV101" s="1460">
        <f t="shared" si="1044"/>
        <v>0</v>
      </c>
      <c r="NW101" s="1460">
        <f t="shared" si="1044"/>
        <v>0</v>
      </c>
      <c r="NX101" s="1460">
        <f t="shared" si="1044"/>
        <v>0</v>
      </c>
      <c r="NY101" s="1460">
        <f t="shared" si="867"/>
        <v>0</v>
      </c>
      <c r="NZ101" s="1460">
        <f t="shared" si="867"/>
        <v>0</v>
      </c>
      <c r="OA101" s="1460">
        <f t="shared" si="867"/>
        <v>0</v>
      </c>
      <c r="OB101" s="1460">
        <f t="shared" si="867"/>
        <v>0</v>
      </c>
      <c r="OC101" s="1460">
        <f t="shared" si="867"/>
        <v>0</v>
      </c>
      <c r="OD101" s="1460">
        <f t="shared" si="867"/>
        <v>0</v>
      </c>
      <c r="OE101" s="1460">
        <f t="shared" si="867"/>
        <v>0</v>
      </c>
      <c r="OF101" s="1460">
        <f t="shared" si="867"/>
        <v>0</v>
      </c>
      <c r="OG101" s="1460">
        <f t="shared" si="867"/>
        <v>0</v>
      </c>
      <c r="OH101" s="1460">
        <f t="shared" si="867"/>
        <v>0</v>
      </c>
      <c r="OI101" s="1460">
        <f t="shared" si="867"/>
        <v>0</v>
      </c>
      <c r="OJ101" s="1460">
        <f t="shared" si="867"/>
        <v>0</v>
      </c>
      <c r="OK101" s="1460">
        <f t="shared" ref="OK101:OO164" si="1045">IF(OK$12&lt;$AO101,0,IF(OK$12&lt;=$AU101,(OK$8-$LW101)*$D101/12,IF(OK$12&gt;=$BF101,(OK$8-$LZ101)*$D101/12,IF(OK$12&gt;=$BE101,0,IF(OK$12&gt;=$BA101,(OK$8-$LY101)*$D101/12,IF(OK$12&gt;=$AZ101,0,IF(OK$12&gt;=$AV101,(OK$8-$LX101)*$D101/12,0)))))))</f>
        <v>0</v>
      </c>
      <c r="OL101" s="1460">
        <f t="shared" si="1045"/>
        <v>0</v>
      </c>
      <c r="OM101" s="1460">
        <f t="shared" si="1045"/>
        <v>0</v>
      </c>
      <c r="ON101" s="1460">
        <f t="shared" si="1045"/>
        <v>0</v>
      </c>
      <c r="OO101" s="1460">
        <f t="shared" si="1045"/>
        <v>0</v>
      </c>
      <c r="OP101" s="1460">
        <f t="shared" si="1040"/>
        <v>0</v>
      </c>
      <c r="OQ101" s="1460">
        <f t="shared" si="1040"/>
        <v>0</v>
      </c>
      <c r="OR101" s="1460">
        <f t="shared" si="1040"/>
        <v>0</v>
      </c>
      <c r="OS101" s="1460">
        <f t="shared" si="1040"/>
        <v>0</v>
      </c>
      <c r="OT101" s="1460">
        <f t="shared" si="1040"/>
        <v>0</v>
      </c>
      <c r="OU101" s="1460">
        <f t="shared" si="1040"/>
        <v>0</v>
      </c>
      <c r="OV101" s="1460">
        <f t="shared" si="1040"/>
        <v>0</v>
      </c>
      <c r="OW101" s="1460">
        <f t="shared" si="1040"/>
        <v>0</v>
      </c>
      <c r="OX101" s="1460">
        <f t="shared" si="1040"/>
        <v>0</v>
      </c>
      <c r="OY101" s="1460">
        <f t="shared" si="1040"/>
        <v>0</v>
      </c>
      <c r="OZ101" s="1460">
        <f t="shared" si="1040"/>
        <v>0</v>
      </c>
      <c r="PA101" s="1460">
        <f t="shared" si="1040"/>
        <v>0</v>
      </c>
      <c r="PB101" s="1460">
        <f t="shared" si="1040"/>
        <v>0</v>
      </c>
      <c r="PC101" s="1460">
        <f t="shared" si="1040"/>
        <v>0</v>
      </c>
      <c r="PD101" s="1460">
        <f t="shared" si="1040"/>
        <v>0</v>
      </c>
      <c r="PE101" s="1460">
        <f t="shared" si="1040"/>
        <v>0</v>
      </c>
      <c r="PF101" s="1460">
        <f t="shared" si="1041"/>
        <v>0</v>
      </c>
      <c r="PG101" s="1460">
        <f t="shared" si="1041"/>
        <v>0</v>
      </c>
      <c r="PH101" s="1460">
        <f t="shared" si="1041"/>
        <v>0</v>
      </c>
      <c r="PI101" s="1460">
        <f t="shared" si="1041"/>
        <v>0</v>
      </c>
      <c r="PJ101" s="1460">
        <f t="shared" si="1041"/>
        <v>0</v>
      </c>
      <c r="PK101" s="1460">
        <f t="shared" si="1041"/>
        <v>0</v>
      </c>
      <c r="PL101" s="1460">
        <f t="shared" si="1041"/>
        <v>0</v>
      </c>
      <c r="PM101" s="1460">
        <f t="shared" si="1041"/>
        <v>0</v>
      </c>
      <c r="PN101" s="1460">
        <f t="shared" si="1041"/>
        <v>0</v>
      </c>
      <c r="PO101" s="1460">
        <f t="shared" si="1041"/>
        <v>0</v>
      </c>
      <c r="PP101" s="1460">
        <f t="shared" si="1041"/>
        <v>0</v>
      </c>
      <c r="PQ101" s="1460">
        <f t="shared" si="1041"/>
        <v>0</v>
      </c>
      <c r="PR101" s="1460">
        <f t="shared" si="1041"/>
        <v>0</v>
      </c>
      <c r="PS101" s="1460">
        <f t="shared" si="1041"/>
        <v>0</v>
      </c>
      <c r="PT101" s="1460">
        <f t="shared" si="1041"/>
        <v>0</v>
      </c>
      <c r="PU101" s="1460">
        <f t="shared" si="1041"/>
        <v>0</v>
      </c>
      <c r="PV101" s="1460">
        <f t="shared" si="1042"/>
        <v>0</v>
      </c>
      <c r="PW101" s="1460">
        <f t="shared" si="1042"/>
        <v>0</v>
      </c>
      <c r="PX101" s="1460">
        <f t="shared" si="1042"/>
        <v>0</v>
      </c>
      <c r="PY101" s="1460">
        <f t="shared" si="1042"/>
        <v>0</v>
      </c>
      <c r="PZ101" s="1460">
        <f t="shared" si="1042"/>
        <v>0</v>
      </c>
      <c r="QA101" s="1460">
        <f t="shared" si="1042"/>
        <v>0</v>
      </c>
      <c r="QB101" s="1460">
        <f t="shared" si="1042"/>
        <v>0</v>
      </c>
      <c r="QC101" s="1460">
        <f t="shared" si="1042"/>
        <v>0</v>
      </c>
      <c r="QD101" s="1460">
        <f t="shared" si="1042"/>
        <v>0</v>
      </c>
      <c r="QE101" s="1460">
        <f t="shared" si="1042"/>
        <v>0</v>
      </c>
      <c r="QF101" s="1460">
        <f t="shared" si="1042"/>
        <v>0</v>
      </c>
      <c r="QG101" s="1460">
        <f t="shared" si="1042"/>
        <v>0</v>
      </c>
      <c r="QH101" s="1460">
        <f t="shared" si="1042"/>
        <v>0</v>
      </c>
      <c r="QI101" s="1460">
        <f t="shared" si="1042"/>
        <v>0</v>
      </c>
      <c r="QJ101" s="1460">
        <f t="shared" si="1042"/>
        <v>0</v>
      </c>
      <c r="QK101" s="1460">
        <f t="shared" si="1042"/>
        <v>0</v>
      </c>
      <c r="QL101" s="1460">
        <f t="shared" si="856"/>
        <v>0</v>
      </c>
      <c r="QM101" s="1460">
        <f t="shared" si="856"/>
        <v>0</v>
      </c>
      <c r="QN101" s="1460">
        <f t="shared" si="856"/>
        <v>0</v>
      </c>
      <c r="QO101" s="1460">
        <f t="shared" si="856"/>
        <v>0</v>
      </c>
      <c r="QP101" s="1460">
        <f t="shared" si="856"/>
        <v>0</v>
      </c>
      <c r="QQ101" s="1460">
        <f t="shared" si="856"/>
        <v>0</v>
      </c>
    </row>
    <row r="102" spans="1:459" s="1466" customFormat="1" ht="22.5" customHeight="1">
      <c r="A102" s="1468"/>
      <c r="B102" s="1469"/>
      <c r="C102" s="1469"/>
      <c r="D102" s="1470"/>
      <c r="E102" s="1471"/>
      <c r="F102" s="1472"/>
      <c r="G102" s="1472"/>
      <c r="H102" s="1473">
        <f t="shared" si="875"/>
        <v>0</v>
      </c>
      <c r="I102" s="1474">
        <v>0</v>
      </c>
      <c r="J102" s="1475">
        <f t="shared" si="437"/>
        <v>0</v>
      </c>
      <c r="K102" s="1476">
        <v>0</v>
      </c>
      <c r="L102" s="1477">
        <f t="shared" si="876"/>
        <v>0</v>
      </c>
      <c r="M102" s="1477">
        <f t="shared" si="877"/>
        <v>0</v>
      </c>
      <c r="N102" s="1478"/>
      <c r="O102" s="1479">
        <v>0</v>
      </c>
      <c r="P102" s="1480">
        <v>0</v>
      </c>
      <c r="Q102" s="1828">
        <v>0</v>
      </c>
      <c r="R102" s="1831">
        <f t="shared" si="878"/>
        <v>0</v>
      </c>
      <c r="S102" s="1481">
        <f>IF(AND(SUM(O102:Q102)=0,N102="NNN"),MIN('Operating History and Pro Forma'!$M$33,'Operating History and Pro Forma'!$T$15)*D102,SUM(O102:Q102)*D102)</f>
        <v>0</v>
      </c>
      <c r="T102" s="1482">
        <f t="shared" si="879"/>
        <v>0</v>
      </c>
      <c r="U102" s="1483">
        <f t="shared" si="880"/>
        <v>0</v>
      </c>
      <c r="V102" s="1480"/>
      <c r="W102" s="1514"/>
      <c r="X102" s="1486" t="str">
        <f t="shared" si="881"/>
        <v/>
      </c>
      <c r="Y102" s="1487">
        <f t="shared" si="882"/>
        <v>0</v>
      </c>
      <c r="Z102" s="1488"/>
      <c r="AA102" s="1488"/>
      <c r="AB102" s="1488"/>
      <c r="AC102" s="1488"/>
      <c r="AD102" s="1489">
        <f t="shared" si="883"/>
        <v>0</v>
      </c>
      <c r="AE102" s="1490" t="str">
        <f t="shared" si="884"/>
        <v/>
      </c>
      <c r="AF102" s="1491">
        <f t="shared" si="885"/>
        <v>0</v>
      </c>
      <c r="AG102" s="1492">
        <f t="shared" si="886"/>
        <v>0</v>
      </c>
      <c r="AH102" s="1493">
        <f t="shared" si="853"/>
        <v>0</v>
      </c>
      <c r="AI102" s="1493">
        <f t="shared" si="853"/>
        <v>0</v>
      </c>
      <c r="AJ102" s="1494">
        <f t="shared" si="853"/>
        <v>0</v>
      </c>
      <c r="AK102" s="1494">
        <f t="shared" si="853"/>
        <v>0</v>
      </c>
      <c r="AL102" s="1495">
        <f t="shared" si="853"/>
        <v>0</v>
      </c>
      <c r="AM102" s="1496">
        <f t="shared" si="853"/>
        <v>0</v>
      </c>
      <c r="AN102" s="1497">
        <f t="shared" si="399"/>
        <v>0</v>
      </c>
      <c r="AO102" s="1498">
        <f t="shared" si="860"/>
        <v>0</v>
      </c>
      <c r="AP102" s="1499">
        <f t="shared" si="887"/>
        <v>0</v>
      </c>
      <c r="AQ102" s="1500">
        <f t="shared" si="888"/>
        <v>0</v>
      </c>
      <c r="AR102" s="1501">
        <f t="shared" si="889"/>
        <v>0</v>
      </c>
      <c r="AS102" s="1498">
        <f t="shared" si="857"/>
        <v>0</v>
      </c>
      <c r="AT102" s="1501">
        <f t="shared" si="890"/>
        <v>0</v>
      </c>
      <c r="AU102" s="1498">
        <f t="shared" si="891"/>
        <v>1</v>
      </c>
      <c r="AV102" s="1498">
        <f t="shared" si="892"/>
        <v>2</v>
      </c>
      <c r="AW102" s="1499">
        <f t="shared" si="893"/>
        <v>0</v>
      </c>
      <c r="AX102" s="1502">
        <f t="shared" si="894"/>
        <v>0</v>
      </c>
      <c r="AY102" s="1503">
        <f t="shared" si="895"/>
        <v>0</v>
      </c>
      <c r="AZ102" s="1498">
        <f t="shared" si="896"/>
        <v>2</v>
      </c>
      <c r="BA102" s="1498">
        <f t="shared" si="897"/>
        <v>3</v>
      </c>
      <c r="BB102" s="1499">
        <f t="shared" si="898"/>
        <v>0</v>
      </c>
      <c r="BC102" s="1502">
        <f t="shared" si="899"/>
        <v>0</v>
      </c>
      <c r="BD102" s="1503">
        <f t="shared" si="900"/>
        <v>0</v>
      </c>
      <c r="BE102" s="1498">
        <f t="shared" si="901"/>
        <v>3</v>
      </c>
      <c r="BF102" s="1498">
        <f t="shared" si="902"/>
        <v>4</v>
      </c>
      <c r="BG102" s="1499">
        <f t="shared" si="903"/>
        <v>0</v>
      </c>
      <c r="BH102" s="1502">
        <f t="shared" si="904"/>
        <v>0</v>
      </c>
      <c r="BI102" s="1502">
        <f t="shared" si="905"/>
        <v>0</v>
      </c>
      <c r="BJ102" s="1504">
        <f t="shared" si="906"/>
        <v>1900</v>
      </c>
      <c r="BK102" s="1505" t="str">
        <f t="shared" si="907"/>
        <v/>
      </c>
      <c r="BL102" s="1506"/>
      <c r="BM102" s="1507">
        <f t="shared" si="908"/>
        <v>0</v>
      </c>
      <c r="BN102" s="1508">
        <f t="shared" si="909"/>
        <v>0</v>
      </c>
      <c r="BO102" s="1508">
        <f t="shared" si="909"/>
        <v>0</v>
      </c>
      <c r="BP102" s="1508">
        <f t="shared" si="909"/>
        <v>0</v>
      </c>
      <c r="BQ102" s="1508">
        <f t="shared" si="909"/>
        <v>0</v>
      </c>
      <c r="BR102" s="1508">
        <f t="shared" si="909"/>
        <v>0</v>
      </c>
      <c r="BS102" s="1508">
        <f t="shared" si="909"/>
        <v>0</v>
      </c>
      <c r="BT102" s="1508">
        <f t="shared" si="909"/>
        <v>0</v>
      </c>
      <c r="BU102" s="1508">
        <f t="shared" si="909"/>
        <v>0</v>
      </c>
      <c r="BV102" s="1508">
        <f t="shared" si="909"/>
        <v>0</v>
      </c>
      <c r="BW102" s="1508">
        <f t="shared" si="909"/>
        <v>0</v>
      </c>
      <c r="BX102" s="1508">
        <f t="shared" si="909"/>
        <v>0</v>
      </c>
      <c r="BY102" s="1507">
        <f t="shared" si="909"/>
        <v>0</v>
      </c>
      <c r="BZ102" s="1508">
        <f t="shared" si="909"/>
        <v>0</v>
      </c>
      <c r="CA102" s="1508">
        <f t="shared" si="909"/>
        <v>0</v>
      </c>
      <c r="CB102" s="1508">
        <f t="shared" si="909"/>
        <v>0</v>
      </c>
      <c r="CC102" s="1508">
        <f t="shared" si="909"/>
        <v>0</v>
      </c>
      <c r="CD102" s="1508">
        <f t="shared" si="868"/>
        <v>0</v>
      </c>
      <c r="CE102" s="1508">
        <f t="shared" si="868"/>
        <v>0</v>
      </c>
      <c r="CF102" s="1508">
        <f t="shared" si="868"/>
        <v>0</v>
      </c>
      <c r="CG102" s="1508">
        <f t="shared" si="868"/>
        <v>0</v>
      </c>
      <c r="CH102" s="1508">
        <f t="shared" si="868"/>
        <v>0</v>
      </c>
      <c r="CI102" s="1508">
        <f t="shared" si="868"/>
        <v>0</v>
      </c>
      <c r="CJ102" s="1509">
        <f t="shared" si="868"/>
        <v>0</v>
      </c>
      <c r="CK102" s="1507">
        <f t="shared" si="868"/>
        <v>0</v>
      </c>
      <c r="CL102" s="1508">
        <f t="shared" si="868"/>
        <v>0</v>
      </c>
      <c r="CM102" s="1508">
        <f t="shared" si="868"/>
        <v>0</v>
      </c>
      <c r="CN102" s="1508">
        <f t="shared" si="868"/>
        <v>0</v>
      </c>
      <c r="CO102" s="1508">
        <f t="shared" si="868"/>
        <v>0</v>
      </c>
      <c r="CP102" s="1508">
        <f t="shared" si="868"/>
        <v>0</v>
      </c>
      <c r="CQ102" s="1508">
        <f t="shared" si="868"/>
        <v>0</v>
      </c>
      <c r="CR102" s="1508">
        <f t="shared" si="868"/>
        <v>0</v>
      </c>
      <c r="CS102" s="1508">
        <f t="shared" si="868"/>
        <v>0</v>
      </c>
      <c r="CT102" s="1508">
        <f t="shared" si="869"/>
        <v>0</v>
      </c>
      <c r="CU102" s="1508">
        <f t="shared" si="869"/>
        <v>0</v>
      </c>
      <c r="CV102" s="1509">
        <f t="shared" si="869"/>
        <v>0</v>
      </c>
      <c r="CW102" s="1508">
        <f t="shared" si="869"/>
        <v>0</v>
      </c>
      <c r="CX102" s="1508">
        <f t="shared" si="869"/>
        <v>0</v>
      </c>
      <c r="CY102" s="1508">
        <f t="shared" si="869"/>
        <v>0</v>
      </c>
      <c r="CZ102" s="1508">
        <f t="shared" si="869"/>
        <v>0</v>
      </c>
      <c r="DA102" s="1508">
        <f t="shared" si="869"/>
        <v>0</v>
      </c>
      <c r="DB102" s="1508">
        <f t="shared" si="869"/>
        <v>0</v>
      </c>
      <c r="DC102" s="1508">
        <f t="shared" si="869"/>
        <v>0</v>
      </c>
      <c r="DD102" s="1508">
        <f t="shared" si="869"/>
        <v>0</v>
      </c>
      <c r="DE102" s="1508">
        <f t="shared" si="869"/>
        <v>0</v>
      </c>
      <c r="DF102" s="1508">
        <f t="shared" si="869"/>
        <v>0</v>
      </c>
      <c r="DG102" s="1508">
        <f t="shared" si="869"/>
        <v>0</v>
      </c>
      <c r="DH102" s="1509">
        <f t="shared" si="869"/>
        <v>0</v>
      </c>
      <c r="DI102" s="1508">
        <f t="shared" si="869"/>
        <v>0</v>
      </c>
      <c r="DJ102" s="1508">
        <f t="shared" si="870"/>
        <v>0</v>
      </c>
      <c r="DK102" s="1508">
        <f t="shared" si="870"/>
        <v>0</v>
      </c>
      <c r="DL102" s="1508">
        <f t="shared" si="870"/>
        <v>0</v>
      </c>
      <c r="DM102" s="1508">
        <f t="shared" si="870"/>
        <v>0</v>
      </c>
      <c r="DN102" s="1508">
        <f t="shared" si="870"/>
        <v>0</v>
      </c>
      <c r="DO102" s="1508">
        <f t="shared" si="870"/>
        <v>0</v>
      </c>
      <c r="DP102" s="1508">
        <f t="shared" si="870"/>
        <v>0</v>
      </c>
      <c r="DQ102" s="1508">
        <f t="shared" si="870"/>
        <v>0</v>
      </c>
      <c r="DR102" s="1508">
        <f t="shared" si="870"/>
        <v>0</v>
      </c>
      <c r="DS102" s="1508">
        <f t="shared" si="870"/>
        <v>0</v>
      </c>
      <c r="DT102" s="1509">
        <f t="shared" si="870"/>
        <v>0</v>
      </c>
      <c r="DU102" s="1507">
        <f t="shared" si="870"/>
        <v>0</v>
      </c>
      <c r="DV102" s="1508">
        <f t="shared" si="870"/>
        <v>0</v>
      </c>
      <c r="DW102" s="1508">
        <f t="shared" si="870"/>
        <v>0</v>
      </c>
      <c r="DX102" s="1508">
        <f t="shared" si="870"/>
        <v>0</v>
      </c>
      <c r="DY102" s="1508">
        <f t="shared" si="870"/>
        <v>0</v>
      </c>
      <c r="DZ102" s="1508">
        <f t="shared" si="871"/>
        <v>0</v>
      </c>
      <c r="EA102" s="1508">
        <f t="shared" si="871"/>
        <v>0</v>
      </c>
      <c r="EB102" s="1508">
        <f t="shared" si="871"/>
        <v>0</v>
      </c>
      <c r="EC102" s="1508">
        <f t="shared" si="871"/>
        <v>0</v>
      </c>
      <c r="ED102" s="1508">
        <f t="shared" si="871"/>
        <v>0</v>
      </c>
      <c r="EE102" s="1508">
        <f t="shared" si="871"/>
        <v>0</v>
      </c>
      <c r="EF102" s="1508">
        <f t="shared" si="871"/>
        <v>0</v>
      </c>
      <c r="EG102" s="1507">
        <f t="shared" si="871"/>
        <v>0</v>
      </c>
      <c r="EH102" s="1508">
        <f t="shared" si="871"/>
        <v>0</v>
      </c>
      <c r="EI102" s="1508">
        <f t="shared" si="871"/>
        <v>0</v>
      </c>
      <c r="EJ102" s="1508">
        <f t="shared" si="871"/>
        <v>0</v>
      </c>
      <c r="EK102" s="1508">
        <f t="shared" si="871"/>
        <v>0</v>
      </c>
      <c r="EL102" s="1508">
        <f t="shared" si="871"/>
        <v>0</v>
      </c>
      <c r="EM102" s="1508">
        <f t="shared" si="871"/>
        <v>0</v>
      </c>
      <c r="EN102" s="1508">
        <f t="shared" si="871"/>
        <v>0</v>
      </c>
      <c r="EO102" s="1508">
        <f t="shared" si="871"/>
        <v>0</v>
      </c>
      <c r="EP102" s="1508">
        <f t="shared" si="872"/>
        <v>0</v>
      </c>
      <c r="EQ102" s="1508">
        <f t="shared" si="872"/>
        <v>0</v>
      </c>
      <c r="ER102" s="1509">
        <f t="shared" si="872"/>
        <v>0</v>
      </c>
      <c r="ES102" s="1507">
        <f t="shared" si="872"/>
        <v>0</v>
      </c>
      <c r="ET102" s="1508">
        <f t="shared" si="872"/>
        <v>0</v>
      </c>
      <c r="EU102" s="1508">
        <f t="shared" si="872"/>
        <v>0</v>
      </c>
      <c r="EV102" s="1508">
        <f t="shared" si="872"/>
        <v>0</v>
      </c>
      <c r="EW102" s="1508">
        <f t="shared" si="872"/>
        <v>0</v>
      </c>
      <c r="EX102" s="1508">
        <f t="shared" si="872"/>
        <v>0</v>
      </c>
      <c r="EY102" s="1508">
        <f t="shared" si="872"/>
        <v>0</v>
      </c>
      <c r="EZ102" s="1508">
        <f t="shared" si="872"/>
        <v>0</v>
      </c>
      <c r="FA102" s="1508">
        <f t="shared" si="872"/>
        <v>0</v>
      </c>
      <c r="FB102" s="1508">
        <f t="shared" si="872"/>
        <v>0</v>
      </c>
      <c r="FC102" s="1508">
        <f t="shared" si="872"/>
        <v>0</v>
      </c>
      <c r="FD102" s="1509">
        <f t="shared" si="872"/>
        <v>0</v>
      </c>
      <c r="FE102" s="1508">
        <f t="shared" si="872"/>
        <v>0</v>
      </c>
      <c r="FF102" s="1508">
        <f t="shared" si="821"/>
        <v>0</v>
      </c>
      <c r="FG102" s="1508">
        <f t="shared" si="873"/>
        <v>0</v>
      </c>
      <c r="FH102" s="1508">
        <f t="shared" si="873"/>
        <v>0</v>
      </c>
      <c r="FI102" s="1508">
        <f t="shared" si="873"/>
        <v>0</v>
      </c>
      <c r="FJ102" s="1508">
        <f t="shared" si="873"/>
        <v>0</v>
      </c>
      <c r="FK102" s="1508">
        <f t="shared" si="873"/>
        <v>0</v>
      </c>
      <c r="FL102" s="1508">
        <f t="shared" si="873"/>
        <v>0</v>
      </c>
      <c r="FM102" s="1508">
        <f t="shared" si="873"/>
        <v>0</v>
      </c>
      <c r="FN102" s="1508">
        <f t="shared" si="873"/>
        <v>0</v>
      </c>
      <c r="FO102" s="1508">
        <f t="shared" si="873"/>
        <v>0</v>
      </c>
      <c r="FP102" s="1509">
        <f t="shared" si="873"/>
        <v>0</v>
      </c>
      <c r="FQ102" s="1508">
        <f t="shared" si="873"/>
        <v>0</v>
      </c>
      <c r="FR102" s="1508">
        <f t="shared" si="873"/>
        <v>0</v>
      </c>
      <c r="FS102" s="1508">
        <f t="shared" si="873"/>
        <v>0</v>
      </c>
      <c r="FT102" s="1508">
        <f t="shared" si="873"/>
        <v>0</v>
      </c>
      <c r="FU102" s="1508">
        <f t="shared" si="873"/>
        <v>0</v>
      </c>
      <c r="FV102" s="1508">
        <f t="shared" si="873"/>
        <v>0</v>
      </c>
      <c r="FW102" s="1508">
        <f t="shared" si="855"/>
        <v>0</v>
      </c>
      <c r="FX102" s="1508">
        <f t="shared" si="855"/>
        <v>0</v>
      </c>
      <c r="FY102" s="1508">
        <f t="shared" si="855"/>
        <v>0</v>
      </c>
      <c r="FZ102" s="1508">
        <f t="shared" si="855"/>
        <v>0</v>
      </c>
      <c r="GA102" s="1508">
        <f t="shared" si="855"/>
        <v>0</v>
      </c>
      <c r="GB102" s="1509">
        <f t="shared" si="855"/>
        <v>0</v>
      </c>
      <c r="GC102" s="1506"/>
      <c r="GD102" s="1458">
        <f t="shared" si="910"/>
        <v>1</v>
      </c>
      <c r="GE102" s="1510">
        <f t="shared" si="874"/>
        <v>0</v>
      </c>
      <c r="GF102" s="1511">
        <f t="shared" si="874"/>
        <v>0</v>
      </c>
      <c r="GG102" s="1511">
        <f t="shared" si="874"/>
        <v>0</v>
      </c>
      <c r="GH102" s="1511">
        <f t="shared" si="874"/>
        <v>0</v>
      </c>
      <c r="GI102" s="1511">
        <f t="shared" si="874"/>
        <v>0</v>
      </c>
      <c r="GJ102" s="1511">
        <f t="shared" si="874"/>
        <v>0</v>
      </c>
      <c r="GK102" s="1511">
        <f t="shared" si="874"/>
        <v>0</v>
      </c>
      <c r="GL102" s="1511">
        <f t="shared" si="874"/>
        <v>0</v>
      </c>
      <c r="GM102" s="1511">
        <f t="shared" si="874"/>
        <v>0</v>
      </c>
      <c r="GN102" s="1512">
        <f t="shared" si="874"/>
        <v>0</v>
      </c>
      <c r="GO102" s="1513">
        <f t="shared" si="911"/>
        <v>0</v>
      </c>
      <c r="GP102" s="1506"/>
      <c r="GQ102" s="1510">
        <f t="shared" si="838"/>
        <v>0</v>
      </c>
      <c r="GR102" s="1511">
        <f t="shared" si="864"/>
        <v>0</v>
      </c>
      <c r="GS102" s="1511">
        <f t="shared" si="864"/>
        <v>0</v>
      </c>
      <c r="GT102" s="1511">
        <f t="shared" si="864"/>
        <v>0</v>
      </c>
      <c r="GU102" s="1511">
        <f t="shared" si="864"/>
        <v>0</v>
      </c>
      <c r="GV102" s="1511">
        <f t="shared" si="864"/>
        <v>0</v>
      </c>
      <c r="GW102" s="1511">
        <f t="shared" si="864"/>
        <v>0</v>
      </c>
      <c r="GX102" s="1511">
        <f t="shared" si="864"/>
        <v>0</v>
      </c>
      <c r="GY102" s="1511">
        <f t="shared" si="864"/>
        <v>0</v>
      </c>
      <c r="GZ102" s="1512">
        <f t="shared" si="864"/>
        <v>0</v>
      </c>
      <c r="HA102" s="1513">
        <f t="shared" si="912"/>
        <v>0</v>
      </c>
      <c r="HB102" s="1506">
        <f t="shared" si="913"/>
        <v>1</v>
      </c>
      <c r="HC102" s="1506"/>
      <c r="HD102" s="1508">
        <f t="shared" si="914"/>
        <v>0</v>
      </c>
      <c r="HE102" s="1460">
        <f t="shared" si="915"/>
        <v>0</v>
      </c>
      <c r="HF102" s="1460">
        <f t="shared" si="916"/>
        <v>0</v>
      </c>
      <c r="HG102" s="1460">
        <f t="shared" si="917"/>
        <v>0</v>
      </c>
      <c r="HH102" s="1460">
        <f t="shared" si="918"/>
        <v>0</v>
      </c>
      <c r="HI102" s="1460">
        <f t="shared" si="919"/>
        <v>0</v>
      </c>
      <c r="HJ102" s="1460">
        <f t="shared" si="920"/>
        <v>0</v>
      </c>
      <c r="HK102" s="1460">
        <f t="shared" si="921"/>
        <v>0</v>
      </c>
      <c r="HL102" s="1460">
        <f t="shared" si="922"/>
        <v>0</v>
      </c>
      <c r="HM102" s="1460">
        <f t="shared" si="923"/>
        <v>0</v>
      </c>
      <c r="HN102" s="1460">
        <f t="shared" si="924"/>
        <v>0</v>
      </c>
      <c r="HO102" s="1460">
        <f t="shared" si="925"/>
        <v>0</v>
      </c>
      <c r="HP102" s="1460">
        <f t="shared" si="926"/>
        <v>0</v>
      </c>
      <c r="HQ102" s="1460">
        <f t="shared" si="927"/>
        <v>0</v>
      </c>
      <c r="HR102" s="1460">
        <f t="shared" si="928"/>
        <v>0</v>
      </c>
      <c r="HS102" s="1460">
        <f t="shared" si="929"/>
        <v>0</v>
      </c>
      <c r="HT102" s="1460">
        <f t="shared" si="930"/>
        <v>0</v>
      </c>
      <c r="HU102" s="1460">
        <f t="shared" si="931"/>
        <v>0</v>
      </c>
      <c r="HV102" s="1460">
        <f t="shared" si="932"/>
        <v>0</v>
      </c>
      <c r="HW102" s="1460">
        <f t="shared" si="933"/>
        <v>0</v>
      </c>
      <c r="HX102" s="1460">
        <f t="shared" si="934"/>
        <v>0</v>
      </c>
      <c r="HY102" s="1460">
        <f t="shared" si="935"/>
        <v>0</v>
      </c>
      <c r="HZ102" s="1460">
        <f t="shared" si="936"/>
        <v>0</v>
      </c>
      <c r="IA102" s="1460">
        <f t="shared" si="937"/>
        <v>0</v>
      </c>
      <c r="IB102" s="1460">
        <f t="shared" si="938"/>
        <v>0</v>
      </c>
      <c r="IC102" s="1460">
        <f t="shared" si="939"/>
        <v>0</v>
      </c>
      <c r="ID102" s="1460">
        <f t="shared" si="940"/>
        <v>0</v>
      </c>
      <c r="IE102" s="1460">
        <f t="shared" si="941"/>
        <v>0</v>
      </c>
      <c r="IF102" s="1460">
        <f t="shared" si="942"/>
        <v>0</v>
      </c>
      <c r="IG102" s="1460">
        <f t="shared" si="943"/>
        <v>0</v>
      </c>
      <c r="IH102" s="1460">
        <f t="shared" si="944"/>
        <v>0</v>
      </c>
      <c r="II102" s="1460">
        <f t="shared" si="945"/>
        <v>0</v>
      </c>
      <c r="IJ102" s="1460">
        <f t="shared" si="946"/>
        <v>0</v>
      </c>
      <c r="IK102" s="1460">
        <f t="shared" si="947"/>
        <v>0</v>
      </c>
      <c r="IL102" s="1460">
        <f t="shared" si="948"/>
        <v>0</v>
      </c>
      <c r="IM102" s="1460">
        <f t="shared" si="949"/>
        <v>0</v>
      </c>
      <c r="IN102" s="1460">
        <f t="shared" si="950"/>
        <v>0</v>
      </c>
      <c r="IO102" s="1460">
        <f t="shared" si="951"/>
        <v>0</v>
      </c>
      <c r="IP102" s="1460">
        <f t="shared" si="952"/>
        <v>0</v>
      </c>
      <c r="IQ102" s="1460">
        <f t="shared" si="953"/>
        <v>0</v>
      </c>
      <c r="IR102" s="1460">
        <f t="shared" si="954"/>
        <v>0</v>
      </c>
      <c r="IS102" s="1460">
        <f t="shared" si="955"/>
        <v>0</v>
      </c>
      <c r="IT102" s="1460">
        <f t="shared" si="956"/>
        <v>0</v>
      </c>
      <c r="IU102" s="1460">
        <f t="shared" si="957"/>
        <v>0</v>
      </c>
      <c r="IV102" s="1460">
        <f t="shared" si="958"/>
        <v>0</v>
      </c>
      <c r="IW102" s="1460">
        <f t="shared" si="959"/>
        <v>0</v>
      </c>
      <c r="IX102" s="1460">
        <f t="shared" si="960"/>
        <v>0</v>
      </c>
      <c r="IY102" s="1460">
        <f t="shared" si="961"/>
        <v>0</v>
      </c>
      <c r="IZ102" s="1460">
        <f t="shared" si="962"/>
        <v>0</v>
      </c>
      <c r="JA102" s="1460">
        <f t="shared" si="963"/>
        <v>0</v>
      </c>
      <c r="JB102" s="1460">
        <f t="shared" si="964"/>
        <v>0</v>
      </c>
      <c r="JC102" s="1460">
        <f t="shared" si="965"/>
        <v>0</v>
      </c>
      <c r="JD102" s="1460">
        <f t="shared" si="966"/>
        <v>0</v>
      </c>
      <c r="JE102" s="1460">
        <f t="shared" si="967"/>
        <v>0</v>
      </c>
      <c r="JF102" s="1460">
        <f t="shared" si="968"/>
        <v>0</v>
      </c>
      <c r="JG102" s="1460">
        <f t="shared" si="969"/>
        <v>0</v>
      </c>
      <c r="JH102" s="1460">
        <f t="shared" si="970"/>
        <v>0</v>
      </c>
      <c r="JI102" s="1460">
        <f t="shared" si="971"/>
        <v>0</v>
      </c>
      <c r="JJ102" s="1460">
        <f t="shared" si="972"/>
        <v>0</v>
      </c>
      <c r="JK102" s="1460">
        <f t="shared" si="973"/>
        <v>0</v>
      </c>
      <c r="JL102" s="1460">
        <f t="shared" si="974"/>
        <v>0</v>
      </c>
      <c r="JM102" s="1460">
        <f t="shared" si="975"/>
        <v>0</v>
      </c>
      <c r="JN102" s="1460">
        <f t="shared" si="976"/>
        <v>0</v>
      </c>
      <c r="JO102" s="1460">
        <f t="shared" si="977"/>
        <v>0</v>
      </c>
      <c r="JP102" s="1460">
        <f t="shared" si="978"/>
        <v>0</v>
      </c>
      <c r="JQ102" s="1460">
        <f t="shared" si="979"/>
        <v>0</v>
      </c>
      <c r="JR102" s="1460">
        <f t="shared" si="980"/>
        <v>0</v>
      </c>
      <c r="JS102" s="1460">
        <f t="shared" si="981"/>
        <v>0</v>
      </c>
      <c r="JT102" s="1460">
        <f t="shared" si="982"/>
        <v>0</v>
      </c>
      <c r="JU102" s="1460">
        <f t="shared" si="983"/>
        <v>0</v>
      </c>
      <c r="JV102" s="1460">
        <f t="shared" si="984"/>
        <v>0</v>
      </c>
      <c r="JW102" s="1460">
        <f t="shared" si="985"/>
        <v>0</v>
      </c>
      <c r="JX102" s="1460">
        <f t="shared" si="986"/>
        <v>0</v>
      </c>
      <c r="JY102" s="1460">
        <f t="shared" si="987"/>
        <v>0</v>
      </c>
      <c r="JZ102" s="1460">
        <f t="shared" si="988"/>
        <v>0</v>
      </c>
      <c r="KA102" s="1460">
        <f t="shared" si="989"/>
        <v>0</v>
      </c>
      <c r="KB102" s="1460">
        <f t="shared" si="990"/>
        <v>0</v>
      </c>
      <c r="KC102" s="1460">
        <f t="shared" si="991"/>
        <v>0</v>
      </c>
      <c r="KD102" s="1460">
        <f t="shared" si="992"/>
        <v>0</v>
      </c>
      <c r="KE102" s="1460">
        <f t="shared" si="993"/>
        <v>0</v>
      </c>
      <c r="KF102" s="1460">
        <f t="shared" si="994"/>
        <v>0</v>
      </c>
      <c r="KG102" s="1460">
        <f t="shared" si="995"/>
        <v>0</v>
      </c>
      <c r="KH102" s="1460">
        <f t="shared" si="996"/>
        <v>0</v>
      </c>
      <c r="KI102" s="1460">
        <f t="shared" si="997"/>
        <v>0</v>
      </c>
      <c r="KJ102" s="1460">
        <f t="shared" si="998"/>
        <v>0</v>
      </c>
      <c r="KK102" s="1460">
        <f t="shared" si="999"/>
        <v>0</v>
      </c>
      <c r="KL102" s="1460">
        <f t="shared" si="1000"/>
        <v>0</v>
      </c>
      <c r="KM102" s="1460">
        <f t="shared" si="1001"/>
        <v>0</v>
      </c>
      <c r="KN102" s="1460">
        <f t="shared" si="1002"/>
        <v>0</v>
      </c>
      <c r="KO102" s="1460">
        <f t="shared" si="1003"/>
        <v>0</v>
      </c>
      <c r="KP102" s="1460">
        <f t="shared" si="1004"/>
        <v>0</v>
      </c>
      <c r="KQ102" s="1460">
        <f t="shared" si="1005"/>
        <v>0</v>
      </c>
      <c r="KR102" s="1460">
        <f t="shared" si="1006"/>
        <v>0</v>
      </c>
      <c r="KS102" s="1460">
        <f t="shared" si="1007"/>
        <v>0</v>
      </c>
      <c r="KT102" s="1460">
        <f t="shared" si="1008"/>
        <v>0</v>
      </c>
      <c r="KU102" s="1460">
        <f t="shared" si="1009"/>
        <v>0</v>
      </c>
      <c r="KV102" s="1460">
        <f t="shared" si="1010"/>
        <v>0</v>
      </c>
      <c r="KW102" s="1460">
        <f t="shared" si="1011"/>
        <v>0</v>
      </c>
      <c r="KX102" s="1460">
        <f t="shared" si="1012"/>
        <v>0</v>
      </c>
      <c r="KY102" s="1460">
        <f t="shared" si="1013"/>
        <v>0</v>
      </c>
      <c r="KZ102" s="1460">
        <f t="shared" si="1014"/>
        <v>0</v>
      </c>
      <c r="LA102" s="1460">
        <f t="shared" si="1015"/>
        <v>0</v>
      </c>
      <c r="LB102" s="1460">
        <f t="shared" si="1016"/>
        <v>0</v>
      </c>
      <c r="LC102" s="1460">
        <f t="shared" si="1017"/>
        <v>0</v>
      </c>
      <c r="LD102" s="1460">
        <f t="shared" si="1018"/>
        <v>0</v>
      </c>
      <c r="LE102" s="1460">
        <f t="shared" si="1019"/>
        <v>0</v>
      </c>
      <c r="LF102" s="1460">
        <f t="shared" si="1020"/>
        <v>0</v>
      </c>
      <c r="LG102" s="1460">
        <f t="shared" si="1021"/>
        <v>0</v>
      </c>
      <c r="LH102" s="1460">
        <f t="shared" si="1022"/>
        <v>0</v>
      </c>
      <c r="LI102" s="1460">
        <f t="shared" si="1023"/>
        <v>0</v>
      </c>
      <c r="LJ102" s="1460">
        <f t="shared" si="1024"/>
        <v>0</v>
      </c>
      <c r="LK102" s="1460">
        <f t="shared" si="1025"/>
        <v>0</v>
      </c>
      <c r="LL102" s="1460">
        <f t="shared" si="1026"/>
        <v>0</v>
      </c>
      <c r="LM102" s="1460">
        <f t="shared" si="1027"/>
        <v>0</v>
      </c>
      <c r="LN102" s="1460">
        <f t="shared" si="1028"/>
        <v>0</v>
      </c>
      <c r="LO102" s="1460">
        <f t="shared" si="1029"/>
        <v>0</v>
      </c>
      <c r="LP102" s="1460">
        <f t="shared" si="1030"/>
        <v>0</v>
      </c>
      <c r="LQ102" s="1460">
        <f t="shared" si="1031"/>
        <v>0</v>
      </c>
      <c r="LR102" s="1460">
        <f t="shared" si="1032"/>
        <v>0</v>
      </c>
      <c r="LS102" s="1460">
        <f t="shared" si="1033"/>
        <v>0</v>
      </c>
      <c r="LW102" s="1467">
        <f t="shared" si="1034"/>
        <v>0</v>
      </c>
      <c r="LX102" s="1467">
        <f t="shared" si="1035"/>
        <v>0</v>
      </c>
      <c r="LY102" s="1467">
        <f t="shared" si="1036"/>
        <v>0</v>
      </c>
      <c r="LZ102" s="1467">
        <f t="shared" si="1037"/>
        <v>0</v>
      </c>
      <c r="MA102" s="1506"/>
      <c r="MB102" s="1460">
        <f t="shared" si="1038"/>
        <v>0</v>
      </c>
      <c r="MC102" s="1460">
        <f t="shared" si="1039"/>
        <v>0</v>
      </c>
      <c r="MD102" s="1460">
        <f t="shared" si="1039"/>
        <v>0</v>
      </c>
      <c r="ME102" s="1460">
        <f t="shared" si="1039"/>
        <v>0</v>
      </c>
      <c r="MF102" s="1460">
        <f t="shared" si="1039"/>
        <v>0</v>
      </c>
      <c r="MG102" s="1460">
        <f t="shared" si="1039"/>
        <v>0</v>
      </c>
      <c r="MH102" s="1460">
        <f t="shared" si="1039"/>
        <v>0</v>
      </c>
      <c r="MI102" s="1460">
        <f t="shared" si="1039"/>
        <v>0</v>
      </c>
      <c r="MJ102" s="1460">
        <f t="shared" si="1039"/>
        <v>0</v>
      </c>
      <c r="MK102" s="1460">
        <f t="shared" si="1039"/>
        <v>0</v>
      </c>
      <c r="ML102" s="1460">
        <f t="shared" si="1039"/>
        <v>0</v>
      </c>
      <c r="MM102" s="1460">
        <f t="shared" si="1039"/>
        <v>0</v>
      </c>
      <c r="MN102" s="1460">
        <f t="shared" si="1039"/>
        <v>0</v>
      </c>
      <c r="MO102" s="1460">
        <f t="shared" si="1039"/>
        <v>0</v>
      </c>
      <c r="MP102" s="1460">
        <f t="shared" si="1039"/>
        <v>0</v>
      </c>
      <c r="MQ102" s="1460">
        <f t="shared" si="1039"/>
        <v>0</v>
      </c>
      <c r="MR102" s="1460">
        <f t="shared" si="1039"/>
        <v>0</v>
      </c>
      <c r="MS102" s="1460">
        <f t="shared" si="1043"/>
        <v>0</v>
      </c>
      <c r="MT102" s="1460">
        <f t="shared" si="1043"/>
        <v>0</v>
      </c>
      <c r="MU102" s="1460">
        <f t="shared" si="1043"/>
        <v>0</v>
      </c>
      <c r="MV102" s="1460">
        <f t="shared" si="1043"/>
        <v>0</v>
      </c>
      <c r="MW102" s="1460">
        <f t="shared" si="1043"/>
        <v>0</v>
      </c>
      <c r="MX102" s="1460">
        <f t="shared" si="1043"/>
        <v>0</v>
      </c>
      <c r="MY102" s="1460">
        <f t="shared" si="1043"/>
        <v>0</v>
      </c>
      <c r="MZ102" s="1460">
        <f t="shared" si="1043"/>
        <v>0</v>
      </c>
      <c r="NA102" s="1460">
        <f t="shared" si="1043"/>
        <v>0</v>
      </c>
      <c r="NB102" s="1460">
        <f t="shared" si="1043"/>
        <v>0</v>
      </c>
      <c r="NC102" s="1460">
        <f t="shared" si="1043"/>
        <v>0</v>
      </c>
      <c r="ND102" s="1460">
        <f t="shared" si="1043"/>
        <v>0</v>
      </c>
      <c r="NE102" s="1460">
        <f t="shared" si="1043"/>
        <v>0</v>
      </c>
      <c r="NF102" s="1460">
        <f t="shared" si="1043"/>
        <v>0</v>
      </c>
      <c r="NG102" s="1460">
        <f t="shared" si="1043"/>
        <v>0</v>
      </c>
      <c r="NH102" s="1460">
        <f t="shared" si="1043"/>
        <v>0</v>
      </c>
      <c r="NI102" s="1460">
        <f t="shared" si="1044"/>
        <v>0</v>
      </c>
      <c r="NJ102" s="1460">
        <f t="shared" si="1044"/>
        <v>0</v>
      </c>
      <c r="NK102" s="1460">
        <f t="shared" si="1044"/>
        <v>0</v>
      </c>
      <c r="NL102" s="1460">
        <f t="shared" si="1044"/>
        <v>0</v>
      </c>
      <c r="NM102" s="1460">
        <f t="shared" si="1044"/>
        <v>0</v>
      </c>
      <c r="NN102" s="1460">
        <f t="shared" si="1044"/>
        <v>0</v>
      </c>
      <c r="NO102" s="1460">
        <f t="shared" si="1044"/>
        <v>0</v>
      </c>
      <c r="NP102" s="1460">
        <f t="shared" si="1044"/>
        <v>0</v>
      </c>
      <c r="NQ102" s="1460">
        <f t="shared" si="1044"/>
        <v>0</v>
      </c>
      <c r="NR102" s="1460">
        <f t="shared" si="1044"/>
        <v>0</v>
      </c>
      <c r="NS102" s="1460">
        <f t="shared" si="1044"/>
        <v>0</v>
      </c>
      <c r="NT102" s="1460">
        <f t="shared" si="1044"/>
        <v>0</v>
      </c>
      <c r="NU102" s="1460">
        <f t="shared" si="1044"/>
        <v>0</v>
      </c>
      <c r="NV102" s="1460">
        <f t="shared" si="1044"/>
        <v>0</v>
      </c>
      <c r="NW102" s="1460">
        <f t="shared" si="1044"/>
        <v>0</v>
      </c>
      <c r="NX102" s="1460">
        <f t="shared" si="1044"/>
        <v>0</v>
      </c>
      <c r="NY102" s="1460">
        <f t="shared" ref="NY102:ON117" si="1046">IF(NY$12&lt;$AO102,0,IF(NY$12&lt;=$AU102,(NY$8-$LW102)*$D102/12,IF(NY$12&gt;=$BF102,(NY$8-$LZ102)*$D102/12,IF(NY$12&gt;=$BE102,0,IF(NY$12&gt;=$BA102,(NY$8-$LY102)*$D102/12,IF(NY$12&gt;=$AZ102,0,IF(NY$12&gt;=$AV102,(NY$8-$LX102)*$D102/12,0)))))))</f>
        <v>0</v>
      </c>
      <c r="NZ102" s="1460">
        <f t="shared" si="1046"/>
        <v>0</v>
      </c>
      <c r="OA102" s="1460">
        <f t="shared" si="1046"/>
        <v>0</v>
      </c>
      <c r="OB102" s="1460">
        <f t="shared" si="1046"/>
        <v>0</v>
      </c>
      <c r="OC102" s="1460">
        <f t="shared" si="1046"/>
        <v>0</v>
      </c>
      <c r="OD102" s="1460">
        <f t="shared" si="1046"/>
        <v>0</v>
      </c>
      <c r="OE102" s="1460">
        <f t="shared" si="1046"/>
        <v>0</v>
      </c>
      <c r="OF102" s="1460">
        <f t="shared" si="1046"/>
        <v>0</v>
      </c>
      <c r="OG102" s="1460">
        <f t="shared" si="1046"/>
        <v>0</v>
      </c>
      <c r="OH102" s="1460">
        <f t="shared" si="1046"/>
        <v>0</v>
      </c>
      <c r="OI102" s="1460">
        <f t="shared" si="1046"/>
        <v>0</v>
      </c>
      <c r="OJ102" s="1460">
        <f t="shared" si="1046"/>
        <v>0</v>
      </c>
      <c r="OK102" s="1460">
        <f t="shared" si="1046"/>
        <v>0</v>
      </c>
      <c r="OL102" s="1460">
        <f t="shared" si="1046"/>
        <v>0</v>
      </c>
      <c r="OM102" s="1460">
        <f t="shared" si="1046"/>
        <v>0</v>
      </c>
      <c r="ON102" s="1460">
        <f t="shared" si="1046"/>
        <v>0</v>
      </c>
      <c r="OO102" s="1460">
        <f t="shared" si="1045"/>
        <v>0</v>
      </c>
      <c r="OP102" s="1460">
        <f t="shared" si="1040"/>
        <v>0</v>
      </c>
      <c r="OQ102" s="1460">
        <f t="shared" si="1040"/>
        <v>0</v>
      </c>
      <c r="OR102" s="1460">
        <f t="shared" si="1040"/>
        <v>0</v>
      </c>
      <c r="OS102" s="1460">
        <f t="shared" si="1040"/>
        <v>0</v>
      </c>
      <c r="OT102" s="1460">
        <f t="shared" si="1040"/>
        <v>0</v>
      </c>
      <c r="OU102" s="1460">
        <f t="shared" si="1040"/>
        <v>0</v>
      </c>
      <c r="OV102" s="1460">
        <f t="shared" si="1040"/>
        <v>0</v>
      </c>
      <c r="OW102" s="1460">
        <f t="shared" si="1040"/>
        <v>0</v>
      </c>
      <c r="OX102" s="1460">
        <f t="shared" si="1040"/>
        <v>0</v>
      </c>
      <c r="OY102" s="1460">
        <f t="shared" si="1040"/>
        <v>0</v>
      </c>
      <c r="OZ102" s="1460">
        <f t="shared" si="1040"/>
        <v>0</v>
      </c>
      <c r="PA102" s="1460">
        <f t="shared" si="1040"/>
        <v>0</v>
      </c>
      <c r="PB102" s="1460">
        <f t="shared" si="1040"/>
        <v>0</v>
      </c>
      <c r="PC102" s="1460">
        <f t="shared" si="1040"/>
        <v>0</v>
      </c>
      <c r="PD102" s="1460">
        <f t="shared" si="1040"/>
        <v>0</v>
      </c>
      <c r="PE102" s="1460">
        <f t="shared" si="1040"/>
        <v>0</v>
      </c>
      <c r="PF102" s="1460">
        <f t="shared" si="1041"/>
        <v>0</v>
      </c>
      <c r="PG102" s="1460">
        <f t="shared" si="1041"/>
        <v>0</v>
      </c>
      <c r="PH102" s="1460">
        <f t="shared" si="1041"/>
        <v>0</v>
      </c>
      <c r="PI102" s="1460">
        <f t="shared" si="1041"/>
        <v>0</v>
      </c>
      <c r="PJ102" s="1460">
        <f t="shared" si="1041"/>
        <v>0</v>
      </c>
      <c r="PK102" s="1460">
        <f t="shared" si="1041"/>
        <v>0</v>
      </c>
      <c r="PL102" s="1460">
        <f t="shared" si="1041"/>
        <v>0</v>
      </c>
      <c r="PM102" s="1460">
        <f t="shared" si="1041"/>
        <v>0</v>
      </c>
      <c r="PN102" s="1460">
        <f t="shared" si="1041"/>
        <v>0</v>
      </c>
      <c r="PO102" s="1460">
        <f t="shared" si="1041"/>
        <v>0</v>
      </c>
      <c r="PP102" s="1460">
        <f t="shared" si="1041"/>
        <v>0</v>
      </c>
      <c r="PQ102" s="1460">
        <f t="shared" si="1041"/>
        <v>0</v>
      </c>
      <c r="PR102" s="1460">
        <f t="shared" si="1041"/>
        <v>0</v>
      </c>
      <c r="PS102" s="1460">
        <f t="shared" si="1041"/>
        <v>0</v>
      </c>
      <c r="PT102" s="1460">
        <f t="shared" si="1041"/>
        <v>0</v>
      </c>
      <c r="PU102" s="1460">
        <f t="shared" si="1041"/>
        <v>0</v>
      </c>
      <c r="PV102" s="1460">
        <f t="shared" si="1042"/>
        <v>0</v>
      </c>
      <c r="PW102" s="1460">
        <f t="shared" si="1042"/>
        <v>0</v>
      </c>
      <c r="PX102" s="1460">
        <f t="shared" si="1042"/>
        <v>0</v>
      </c>
      <c r="PY102" s="1460">
        <f t="shared" si="1042"/>
        <v>0</v>
      </c>
      <c r="PZ102" s="1460">
        <f t="shared" si="1042"/>
        <v>0</v>
      </c>
      <c r="QA102" s="1460">
        <f t="shared" si="1042"/>
        <v>0</v>
      </c>
      <c r="QB102" s="1460">
        <f t="shared" si="1042"/>
        <v>0</v>
      </c>
      <c r="QC102" s="1460">
        <f t="shared" si="1042"/>
        <v>0</v>
      </c>
      <c r="QD102" s="1460">
        <f t="shared" si="1042"/>
        <v>0</v>
      </c>
      <c r="QE102" s="1460">
        <f t="shared" si="1042"/>
        <v>0</v>
      </c>
      <c r="QF102" s="1460">
        <f t="shared" si="1042"/>
        <v>0</v>
      </c>
      <c r="QG102" s="1460">
        <f t="shared" si="1042"/>
        <v>0</v>
      </c>
      <c r="QH102" s="1460">
        <f t="shared" si="1042"/>
        <v>0</v>
      </c>
      <c r="QI102" s="1460">
        <f t="shared" si="1042"/>
        <v>0</v>
      </c>
      <c r="QJ102" s="1460">
        <f t="shared" si="1042"/>
        <v>0</v>
      </c>
      <c r="QK102" s="1460">
        <f t="shared" si="1042"/>
        <v>0</v>
      </c>
      <c r="QL102" s="1460">
        <f t="shared" si="856"/>
        <v>0</v>
      </c>
      <c r="QM102" s="1460">
        <f t="shared" si="856"/>
        <v>0</v>
      </c>
      <c r="QN102" s="1460">
        <f t="shared" si="856"/>
        <v>0</v>
      </c>
      <c r="QO102" s="1460">
        <f t="shared" si="856"/>
        <v>0</v>
      </c>
      <c r="QP102" s="1460">
        <f t="shared" si="856"/>
        <v>0</v>
      </c>
      <c r="QQ102" s="1460">
        <f t="shared" si="856"/>
        <v>0</v>
      </c>
    </row>
    <row r="103" spans="1:459" s="1466" customFormat="1" ht="22.5" customHeight="1">
      <c r="A103" s="1468"/>
      <c r="B103" s="1469"/>
      <c r="C103" s="1469"/>
      <c r="D103" s="1470"/>
      <c r="E103" s="1471"/>
      <c r="F103" s="1472"/>
      <c r="G103" s="1472"/>
      <c r="H103" s="1473">
        <f t="shared" si="875"/>
        <v>0</v>
      </c>
      <c r="I103" s="1474">
        <v>0</v>
      </c>
      <c r="J103" s="1475">
        <f t="shared" si="437"/>
        <v>0</v>
      </c>
      <c r="K103" s="1476">
        <v>0</v>
      </c>
      <c r="L103" s="1477">
        <f t="shared" si="876"/>
        <v>0</v>
      </c>
      <c r="M103" s="1477">
        <f t="shared" si="877"/>
        <v>0</v>
      </c>
      <c r="N103" s="1478"/>
      <c r="O103" s="1479">
        <v>0</v>
      </c>
      <c r="P103" s="1480">
        <v>0</v>
      </c>
      <c r="Q103" s="1828">
        <v>0</v>
      </c>
      <c r="R103" s="1831">
        <f t="shared" si="878"/>
        <v>0</v>
      </c>
      <c r="S103" s="1481">
        <f>IF(AND(SUM(O103:Q103)=0,N103="NNN"),MIN('Operating History and Pro Forma'!$M$33,'Operating History and Pro Forma'!$T$15)*D103,SUM(O103:Q103)*D103)</f>
        <v>0</v>
      </c>
      <c r="T103" s="1482">
        <f t="shared" si="879"/>
        <v>0</v>
      </c>
      <c r="U103" s="1483">
        <f t="shared" si="880"/>
        <v>0</v>
      </c>
      <c r="V103" s="1480"/>
      <c r="W103" s="1514"/>
      <c r="X103" s="1486" t="str">
        <f t="shared" si="881"/>
        <v/>
      </c>
      <c r="Y103" s="1487">
        <f t="shared" si="882"/>
        <v>0</v>
      </c>
      <c r="Z103" s="1488"/>
      <c r="AA103" s="1488"/>
      <c r="AB103" s="1488"/>
      <c r="AC103" s="1488"/>
      <c r="AD103" s="1489">
        <f t="shared" si="883"/>
        <v>0</v>
      </c>
      <c r="AE103" s="1490" t="str">
        <f t="shared" si="884"/>
        <v/>
      </c>
      <c r="AF103" s="1491">
        <f t="shared" si="885"/>
        <v>0</v>
      </c>
      <c r="AG103" s="1492">
        <f t="shared" si="886"/>
        <v>0</v>
      </c>
      <c r="AH103" s="1493">
        <f t="shared" si="853"/>
        <v>0</v>
      </c>
      <c r="AI103" s="1493">
        <f t="shared" si="853"/>
        <v>0</v>
      </c>
      <c r="AJ103" s="1494">
        <f t="shared" si="853"/>
        <v>0</v>
      </c>
      <c r="AK103" s="1494">
        <f t="shared" si="853"/>
        <v>0</v>
      </c>
      <c r="AL103" s="1495">
        <f t="shared" si="853"/>
        <v>0</v>
      </c>
      <c r="AM103" s="1496">
        <f t="shared" si="853"/>
        <v>0</v>
      </c>
      <c r="AN103" s="1497">
        <f t="shared" si="399"/>
        <v>0</v>
      </c>
      <c r="AO103" s="1498">
        <f t="shared" si="860"/>
        <v>0</v>
      </c>
      <c r="AP103" s="1499">
        <f t="shared" si="887"/>
        <v>0</v>
      </c>
      <c r="AQ103" s="1500">
        <f t="shared" si="888"/>
        <v>0</v>
      </c>
      <c r="AR103" s="1501">
        <f t="shared" si="889"/>
        <v>0</v>
      </c>
      <c r="AS103" s="1498">
        <f t="shared" si="857"/>
        <v>0</v>
      </c>
      <c r="AT103" s="1501">
        <f t="shared" si="890"/>
        <v>0</v>
      </c>
      <c r="AU103" s="1498">
        <f t="shared" si="891"/>
        <v>1</v>
      </c>
      <c r="AV103" s="1498">
        <f t="shared" si="892"/>
        <v>2</v>
      </c>
      <c r="AW103" s="1499">
        <f t="shared" si="893"/>
        <v>0</v>
      </c>
      <c r="AX103" s="1502">
        <f t="shared" si="894"/>
        <v>0</v>
      </c>
      <c r="AY103" s="1503">
        <f t="shared" si="895"/>
        <v>0</v>
      </c>
      <c r="AZ103" s="1498">
        <f t="shared" si="896"/>
        <v>2</v>
      </c>
      <c r="BA103" s="1498">
        <f t="shared" si="897"/>
        <v>3</v>
      </c>
      <c r="BB103" s="1499">
        <f t="shared" si="898"/>
        <v>0</v>
      </c>
      <c r="BC103" s="1502">
        <f t="shared" si="899"/>
        <v>0</v>
      </c>
      <c r="BD103" s="1503">
        <f t="shared" si="900"/>
        <v>0</v>
      </c>
      <c r="BE103" s="1498">
        <f t="shared" si="901"/>
        <v>3</v>
      </c>
      <c r="BF103" s="1498">
        <f t="shared" si="902"/>
        <v>4</v>
      </c>
      <c r="BG103" s="1499">
        <f t="shared" si="903"/>
        <v>0</v>
      </c>
      <c r="BH103" s="1502">
        <f t="shared" si="904"/>
        <v>0</v>
      </c>
      <c r="BI103" s="1502">
        <f t="shared" si="905"/>
        <v>0</v>
      </c>
      <c r="BJ103" s="1504">
        <f t="shared" si="906"/>
        <v>1900</v>
      </c>
      <c r="BK103" s="1505" t="str">
        <f t="shared" si="907"/>
        <v/>
      </c>
      <c r="BL103" s="1506"/>
      <c r="BM103" s="1507">
        <f t="shared" si="908"/>
        <v>0</v>
      </c>
      <c r="BN103" s="1508">
        <f t="shared" si="909"/>
        <v>0</v>
      </c>
      <c r="BO103" s="1508">
        <f t="shared" si="909"/>
        <v>0</v>
      </c>
      <c r="BP103" s="1508">
        <f t="shared" si="909"/>
        <v>0</v>
      </c>
      <c r="BQ103" s="1508">
        <f t="shared" si="909"/>
        <v>0</v>
      </c>
      <c r="BR103" s="1508">
        <f t="shared" si="909"/>
        <v>0</v>
      </c>
      <c r="BS103" s="1508">
        <f t="shared" si="909"/>
        <v>0</v>
      </c>
      <c r="BT103" s="1508">
        <f t="shared" si="909"/>
        <v>0</v>
      </c>
      <c r="BU103" s="1508">
        <f t="shared" si="909"/>
        <v>0</v>
      </c>
      <c r="BV103" s="1508">
        <f t="shared" si="909"/>
        <v>0</v>
      </c>
      <c r="BW103" s="1508">
        <f t="shared" si="909"/>
        <v>0</v>
      </c>
      <c r="BX103" s="1508">
        <f t="shared" si="909"/>
        <v>0</v>
      </c>
      <c r="BY103" s="1507">
        <f t="shared" si="909"/>
        <v>0</v>
      </c>
      <c r="BZ103" s="1508">
        <f t="shared" si="909"/>
        <v>0</v>
      </c>
      <c r="CA103" s="1508">
        <f t="shared" si="909"/>
        <v>0</v>
      </c>
      <c r="CB103" s="1508">
        <f t="shared" si="909"/>
        <v>0</v>
      </c>
      <c r="CC103" s="1508">
        <f t="shared" si="909"/>
        <v>0</v>
      </c>
      <c r="CD103" s="1508">
        <f t="shared" si="868"/>
        <v>0</v>
      </c>
      <c r="CE103" s="1508">
        <f t="shared" si="868"/>
        <v>0</v>
      </c>
      <c r="CF103" s="1508">
        <f t="shared" si="868"/>
        <v>0</v>
      </c>
      <c r="CG103" s="1508">
        <f t="shared" si="868"/>
        <v>0</v>
      </c>
      <c r="CH103" s="1508">
        <f t="shared" si="868"/>
        <v>0</v>
      </c>
      <c r="CI103" s="1508">
        <f t="shared" si="868"/>
        <v>0</v>
      </c>
      <c r="CJ103" s="1509">
        <f t="shared" si="868"/>
        <v>0</v>
      </c>
      <c r="CK103" s="1507">
        <f t="shared" si="868"/>
        <v>0</v>
      </c>
      <c r="CL103" s="1508">
        <f t="shared" si="868"/>
        <v>0</v>
      </c>
      <c r="CM103" s="1508">
        <f t="shared" si="868"/>
        <v>0</v>
      </c>
      <c r="CN103" s="1508">
        <f t="shared" si="868"/>
        <v>0</v>
      </c>
      <c r="CO103" s="1508">
        <f t="shared" si="868"/>
        <v>0</v>
      </c>
      <c r="CP103" s="1508">
        <f t="shared" si="868"/>
        <v>0</v>
      </c>
      <c r="CQ103" s="1508">
        <f t="shared" si="868"/>
        <v>0</v>
      </c>
      <c r="CR103" s="1508">
        <f t="shared" si="868"/>
        <v>0</v>
      </c>
      <c r="CS103" s="1508">
        <f t="shared" si="868"/>
        <v>0</v>
      </c>
      <c r="CT103" s="1508">
        <f t="shared" si="869"/>
        <v>0</v>
      </c>
      <c r="CU103" s="1508">
        <f t="shared" si="869"/>
        <v>0</v>
      </c>
      <c r="CV103" s="1509">
        <f t="shared" si="869"/>
        <v>0</v>
      </c>
      <c r="CW103" s="1508">
        <f t="shared" si="869"/>
        <v>0</v>
      </c>
      <c r="CX103" s="1508">
        <f t="shared" si="869"/>
        <v>0</v>
      </c>
      <c r="CY103" s="1508">
        <f t="shared" si="869"/>
        <v>0</v>
      </c>
      <c r="CZ103" s="1508">
        <f t="shared" si="869"/>
        <v>0</v>
      </c>
      <c r="DA103" s="1508">
        <f t="shared" si="869"/>
        <v>0</v>
      </c>
      <c r="DB103" s="1508">
        <f t="shared" si="869"/>
        <v>0</v>
      </c>
      <c r="DC103" s="1508">
        <f t="shared" si="869"/>
        <v>0</v>
      </c>
      <c r="DD103" s="1508">
        <f t="shared" si="869"/>
        <v>0</v>
      </c>
      <c r="DE103" s="1508">
        <f t="shared" si="869"/>
        <v>0</v>
      </c>
      <c r="DF103" s="1508">
        <f t="shared" si="869"/>
        <v>0</v>
      </c>
      <c r="DG103" s="1508">
        <f t="shared" si="869"/>
        <v>0</v>
      </c>
      <c r="DH103" s="1509">
        <f t="shared" si="869"/>
        <v>0</v>
      </c>
      <c r="DI103" s="1508">
        <f t="shared" si="869"/>
        <v>0</v>
      </c>
      <c r="DJ103" s="1508">
        <f t="shared" si="870"/>
        <v>0</v>
      </c>
      <c r="DK103" s="1508">
        <f t="shared" si="870"/>
        <v>0</v>
      </c>
      <c r="DL103" s="1508">
        <f t="shared" si="870"/>
        <v>0</v>
      </c>
      <c r="DM103" s="1508">
        <f t="shared" si="870"/>
        <v>0</v>
      </c>
      <c r="DN103" s="1508">
        <f t="shared" si="870"/>
        <v>0</v>
      </c>
      <c r="DO103" s="1508">
        <f t="shared" si="870"/>
        <v>0</v>
      </c>
      <c r="DP103" s="1508">
        <f t="shared" si="870"/>
        <v>0</v>
      </c>
      <c r="DQ103" s="1508">
        <f t="shared" si="870"/>
        <v>0</v>
      </c>
      <c r="DR103" s="1508">
        <f t="shared" si="870"/>
        <v>0</v>
      </c>
      <c r="DS103" s="1508">
        <f t="shared" si="870"/>
        <v>0</v>
      </c>
      <c r="DT103" s="1509">
        <f t="shared" si="870"/>
        <v>0</v>
      </c>
      <c r="DU103" s="1507">
        <f t="shared" si="870"/>
        <v>0</v>
      </c>
      <c r="DV103" s="1508">
        <f t="shared" si="870"/>
        <v>0</v>
      </c>
      <c r="DW103" s="1508">
        <f t="shared" si="870"/>
        <v>0</v>
      </c>
      <c r="DX103" s="1508">
        <f t="shared" si="870"/>
        <v>0</v>
      </c>
      <c r="DY103" s="1508">
        <f t="shared" si="870"/>
        <v>0</v>
      </c>
      <c r="DZ103" s="1508">
        <f t="shared" si="871"/>
        <v>0</v>
      </c>
      <c r="EA103" s="1508">
        <f t="shared" si="871"/>
        <v>0</v>
      </c>
      <c r="EB103" s="1508">
        <f t="shared" si="871"/>
        <v>0</v>
      </c>
      <c r="EC103" s="1508">
        <f t="shared" si="871"/>
        <v>0</v>
      </c>
      <c r="ED103" s="1508">
        <f t="shared" si="871"/>
        <v>0</v>
      </c>
      <c r="EE103" s="1508">
        <f t="shared" si="871"/>
        <v>0</v>
      </c>
      <c r="EF103" s="1508">
        <f t="shared" si="871"/>
        <v>0</v>
      </c>
      <c r="EG103" s="1507">
        <f t="shared" si="871"/>
        <v>0</v>
      </c>
      <c r="EH103" s="1508">
        <f t="shared" si="871"/>
        <v>0</v>
      </c>
      <c r="EI103" s="1508">
        <f t="shared" si="871"/>
        <v>0</v>
      </c>
      <c r="EJ103" s="1508">
        <f t="shared" si="871"/>
        <v>0</v>
      </c>
      <c r="EK103" s="1508">
        <f t="shared" si="871"/>
        <v>0</v>
      </c>
      <c r="EL103" s="1508">
        <f t="shared" si="871"/>
        <v>0</v>
      </c>
      <c r="EM103" s="1508">
        <f t="shared" si="871"/>
        <v>0</v>
      </c>
      <c r="EN103" s="1508">
        <f t="shared" si="871"/>
        <v>0</v>
      </c>
      <c r="EO103" s="1508">
        <f t="shared" si="871"/>
        <v>0</v>
      </c>
      <c r="EP103" s="1508">
        <f t="shared" si="872"/>
        <v>0</v>
      </c>
      <c r="EQ103" s="1508">
        <f t="shared" si="872"/>
        <v>0</v>
      </c>
      <c r="ER103" s="1509">
        <f t="shared" si="872"/>
        <v>0</v>
      </c>
      <c r="ES103" s="1507">
        <f t="shared" si="872"/>
        <v>0</v>
      </c>
      <c r="ET103" s="1508">
        <f t="shared" si="872"/>
        <v>0</v>
      </c>
      <c r="EU103" s="1508">
        <f t="shared" si="872"/>
        <v>0</v>
      </c>
      <c r="EV103" s="1508">
        <f t="shared" si="872"/>
        <v>0</v>
      </c>
      <c r="EW103" s="1508">
        <f t="shared" si="872"/>
        <v>0</v>
      </c>
      <c r="EX103" s="1508">
        <f t="shared" si="872"/>
        <v>0</v>
      </c>
      <c r="EY103" s="1508">
        <f t="shared" si="872"/>
        <v>0</v>
      </c>
      <c r="EZ103" s="1508">
        <f t="shared" si="872"/>
        <v>0</v>
      </c>
      <c r="FA103" s="1508">
        <f t="shared" si="872"/>
        <v>0</v>
      </c>
      <c r="FB103" s="1508">
        <f t="shared" si="872"/>
        <v>0</v>
      </c>
      <c r="FC103" s="1508">
        <f t="shared" si="872"/>
        <v>0</v>
      </c>
      <c r="FD103" s="1509">
        <f t="shared" si="872"/>
        <v>0</v>
      </c>
      <c r="FE103" s="1508">
        <f t="shared" si="872"/>
        <v>0</v>
      </c>
      <c r="FF103" s="1508">
        <f t="shared" si="821"/>
        <v>0</v>
      </c>
      <c r="FG103" s="1508">
        <f t="shared" si="873"/>
        <v>0</v>
      </c>
      <c r="FH103" s="1508">
        <f t="shared" si="873"/>
        <v>0</v>
      </c>
      <c r="FI103" s="1508">
        <f t="shared" si="873"/>
        <v>0</v>
      </c>
      <c r="FJ103" s="1508">
        <f t="shared" si="873"/>
        <v>0</v>
      </c>
      <c r="FK103" s="1508">
        <f t="shared" si="873"/>
        <v>0</v>
      </c>
      <c r="FL103" s="1508">
        <f t="shared" si="873"/>
        <v>0</v>
      </c>
      <c r="FM103" s="1508">
        <f t="shared" si="873"/>
        <v>0</v>
      </c>
      <c r="FN103" s="1508">
        <f t="shared" si="873"/>
        <v>0</v>
      </c>
      <c r="FO103" s="1508">
        <f t="shared" si="873"/>
        <v>0</v>
      </c>
      <c r="FP103" s="1509">
        <f t="shared" si="873"/>
        <v>0</v>
      </c>
      <c r="FQ103" s="1508">
        <f t="shared" si="873"/>
        <v>0</v>
      </c>
      <c r="FR103" s="1508">
        <f t="shared" si="873"/>
        <v>0</v>
      </c>
      <c r="FS103" s="1508">
        <f t="shared" si="873"/>
        <v>0</v>
      </c>
      <c r="FT103" s="1508">
        <f t="shared" si="873"/>
        <v>0</v>
      </c>
      <c r="FU103" s="1508">
        <f t="shared" si="873"/>
        <v>0</v>
      </c>
      <c r="FV103" s="1508">
        <f t="shared" si="873"/>
        <v>0</v>
      </c>
      <c r="FW103" s="1508">
        <f t="shared" si="855"/>
        <v>0</v>
      </c>
      <c r="FX103" s="1508">
        <f t="shared" si="855"/>
        <v>0</v>
      </c>
      <c r="FY103" s="1508">
        <f t="shared" si="855"/>
        <v>0</v>
      </c>
      <c r="FZ103" s="1508">
        <f t="shared" si="855"/>
        <v>0</v>
      </c>
      <c r="GA103" s="1508">
        <f t="shared" si="855"/>
        <v>0</v>
      </c>
      <c r="GB103" s="1509">
        <f t="shared" si="855"/>
        <v>0</v>
      </c>
      <c r="GC103" s="1506"/>
      <c r="GD103" s="1458">
        <f t="shared" si="910"/>
        <v>1</v>
      </c>
      <c r="GE103" s="1510">
        <f t="shared" si="874"/>
        <v>0</v>
      </c>
      <c r="GF103" s="1511">
        <f t="shared" si="874"/>
        <v>0</v>
      </c>
      <c r="GG103" s="1511">
        <f t="shared" si="874"/>
        <v>0</v>
      </c>
      <c r="GH103" s="1511">
        <f t="shared" si="874"/>
        <v>0</v>
      </c>
      <c r="GI103" s="1511">
        <f t="shared" si="874"/>
        <v>0</v>
      </c>
      <c r="GJ103" s="1511">
        <f t="shared" si="874"/>
        <v>0</v>
      </c>
      <c r="GK103" s="1511">
        <f t="shared" si="874"/>
        <v>0</v>
      </c>
      <c r="GL103" s="1511">
        <f t="shared" si="874"/>
        <v>0</v>
      </c>
      <c r="GM103" s="1511">
        <f t="shared" si="874"/>
        <v>0</v>
      </c>
      <c r="GN103" s="1512">
        <f t="shared" si="874"/>
        <v>0</v>
      </c>
      <c r="GO103" s="1513">
        <f t="shared" si="911"/>
        <v>0</v>
      </c>
      <c r="GP103" s="1506"/>
      <c r="GQ103" s="1510">
        <f t="shared" si="838"/>
        <v>0</v>
      </c>
      <c r="GR103" s="1511">
        <f t="shared" si="864"/>
        <v>0</v>
      </c>
      <c r="GS103" s="1511">
        <f t="shared" si="864"/>
        <v>0</v>
      </c>
      <c r="GT103" s="1511">
        <f t="shared" si="864"/>
        <v>0</v>
      </c>
      <c r="GU103" s="1511">
        <f t="shared" si="864"/>
        <v>0</v>
      </c>
      <c r="GV103" s="1511">
        <f t="shared" si="864"/>
        <v>0</v>
      </c>
      <c r="GW103" s="1511">
        <f t="shared" si="864"/>
        <v>0</v>
      </c>
      <c r="GX103" s="1511">
        <f t="shared" si="864"/>
        <v>0</v>
      </c>
      <c r="GY103" s="1511">
        <f t="shared" si="864"/>
        <v>0</v>
      </c>
      <c r="GZ103" s="1512">
        <f t="shared" si="864"/>
        <v>0</v>
      </c>
      <c r="HA103" s="1513">
        <f t="shared" si="912"/>
        <v>0</v>
      </c>
      <c r="HB103" s="1506">
        <f t="shared" si="913"/>
        <v>1</v>
      </c>
      <c r="HC103" s="1506"/>
      <c r="HD103" s="1508">
        <f t="shared" si="914"/>
        <v>0</v>
      </c>
      <c r="HE103" s="1460">
        <f t="shared" si="915"/>
        <v>0</v>
      </c>
      <c r="HF103" s="1460">
        <f t="shared" si="916"/>
        <v>0</v>
      </c>
      <c r="HG103" s="1460">
        <f t="shared" si="917"/>
        <v>0</v>
      </c>
      <c r="HH103" s="1460">
        <f t="shared" si="918"/>
        <v>0</v>
      </c>
      <c r="HI103" s="1460">
        <f t="shared" si="919"/>
        <v>0</v>
      </c>
      <c r="HJ103" s="1460">
        <f t="shared" si="920"/>
        <v>0</v>
      </c>
      <c r="HK103" s="1460">
        <f t="shared" si="921"/>
        <v>0</v>
      </c>
      <c r="HL103" s="1460">
        <f t="shared" si="922"/>
        <v>0</v>
      </c>
      <c r="HM103" s="1460">
        <f t="shared" si="923"/>
        <v>0</v>
      </c>
      <c r="HN103" s="1460">
        <f t="shared" si="924"/>
        <v>0</v>
      </c>
      <c r="HO103" s="1460">
        <f t="shared" si="925"/>
        <v>0</v>
      </c>
      <c r="HP103" s="1460">
        <f t="shared" si="926"/>
        <v>0</v>
      </c>
      <c r="HQ103" s="1460">
        <f t="shared" si="927"/>
        <v>0</v>
      </c>
      <c r="HR103" s="1460">
        <f t="shared" si="928"/>
        <v>0</v>
      </c>
      <c r="HS103" s="1460">
        <f t="shared" si="929"/>
        <v>0</v>
      </c>
      <c r="HT103" s="1460">
        <f t="shared" si="930"/>
        <v>0</v>
      </c>
      <c r="HU103" s="1460">
        <f t="shared" si="931"/>
        <v>0</v>
      </c>
      <c r="HV103" s="1460">
        <f t="shared" si="932"/>
        <v>0</v>
      </c>
      <c r="HW103" s="1460">
        <f t="shared" si="933"/>
        <v>0</v>
      </c>
      <c r="HX103" s="1460">
        <f t="shared" si="934"/>
        <v>0</v>
      </c>
      <c r="HY103" s="1460">
        <f t="shared" si="935"/>
        <v>0</v>
      </c>
      <c r="HZ103" s="1460">
        <f t="shared" si="936"/>
        <v>0</v>
      </c>
      <c r="IA103" s="1460">
        <f t="shared" si="937"/>
        <v>0</v>
      </c>
      <c r="IB103" s="1460">
        <f t="shared" si="938"/>
        <v>0</v>
      </c>
      <c r="IC103" s="1460">
        <f t="shared" si="939"/>
        <v>0</v>
      </c>
      <c r="ID103" s="1460">
        <f t="shared" si="940"/>
        <v>0</v>
      </c>
      <c r="IE103" s="1460">
        <f t="shared" si="941"/>
        <v>0</v>
      </c>
      <c r="IF103" s="1460">
        <f t="shared" si="942"/>
        <v>0</v>
      </c>
      <c r="IG103" s="1460">
        <f t="shared" si="943"/>
        <v>0</v>
      </c>
      <c r="IH103" s="1460">
        <f t="shared" si="944"/>
        <v>0</v>
      </c>
      <c r="II103" s="1460">
        <f t="shared" si="945"/>
        <v>0</v>
      </c>
      <c r="IJ103" s="1460">
        <f t="shared" si="946"/>
        <v>0</v>
      </c>
      <c r="IK103" s="1460">
        <f t="shared" si="947"/>
        <v>0</v>
      </c>
      <c r="IL103" s="1460">
        <f t="shared" si="948"/>
        <v>0</v>
      </c>
      <c r="IM103" s="1460">
        <f t="shared" si="949"/>
        <v>0</v>
      </c>
      <c r="IN103" s="1460">
        <f t="shared" si="950"/>
        <v>0</v>
      </c>
      <c r="IO103" s="1460">
        <f t="shared" si="951"/>
        <v>0</v>
      </c>
      <c r="IP103" s="1460">
        <f t="shared" si="952"/>
        <v>0</v>
      </c>
      <c r="IQ103" s="1460">
        <f t="shared" si="953"/>
        <v>0</v>
      </c>
      <c r="IR103" s="1460">
        <f t="shared" si="954"/>
        <v>0</v>
      </c>
      <c r="IS103" s="1460">
        <f t="shared" si="955"/>
        <v>0</v>
      </c>
      <c r="IT103" s="1460">
        <f t="shared" si="956"/>
        <v>0</v>
      </c>
      <c r="IU103" s="1460">
        <f t="shared" si="957"/>
        <v>0</v>
      </c>
      <c r="IV103" s="1460">
        <f t="shared" si="958"/>
        <v>0</v>
      </c>
      <c r="IW103" s="1460">
        <f t="shared" si="959"/>
        <v>0</v>
      </c>
      <c r="IX103" s="1460">
        <f t="shared" si="960"/>
        <v>0</v>
      </c>
      <c r="IY103" s="1460">
        <f t="shared" si="961"/>
        <v>0</v>
      </c>
      <c r="IZ103" s="1460">
        <f t="shared" si="962"/>
        <v>0</v>
      </c>
      <c r="JA103" s="1460">
        <f t="shared" si="963"/>
        <v>0</v>
      </c>
      <c r="JB103" s="1460">
        <f t="shared" si="964"/>
        <v>0</v>
      </c>
      <c r="JC103" s="1460">
        <f t="shared" si="965"/>
        <v>0</v>
      </c>
      <c r="JD103" s="1460">
        <f t="shared" si="966"/>
        <v>0</v>
      </c>
      <c r="JE103" s="1460">
        <f t="shared" si="967"/>
        <v>0</v>
      </c>
      <c r="JF103" s="1460">
        <f t="shared" si="968"/>
        <v>0</v>
      </c>
      <c r="JG103" s="1460">
        <f t="shared" si="969"/>
        <v>0</v>
      </c>
      <c r="JH103" s="1460">
        <f t="shared" si="970"/>
        <v>0</v>
      </c>
      <c r="JI103" s="1460">
        <f t="shared" si="971"/>
        <v>0</v>
      </c>
      <c r="JJ103" s="1460">
        <f t="shared" si="972"/>
        <v>0</v>
      </c>
      <c r="JK103" s="1460">
        <f t="shared" si="973"/>
        <v>0</v>
      </c>
      <c r="JL103" s="1460">
        <f t="shared" si="974"/>
        <v>0</v>
      </c>
      <c r="JM103" s="1460">
        <f t="shared" si="975"/>
        <v>0</v>
      </c>
      <c r="JN103" s="1460">
        <f t="shared" si="976"/>
        <v>0</v>
      </c>
      <c r="JO103" s="1460">
        <f t="shared" si="977"/>
        <v>0</v>
      </c>
      <c r="JP103" s="1460">
        <f t="shared" si="978"/>
        <v>0</v>
      </c>
      <c r="JQ103" s="1460">
        <f t="shared" si="979"/>
        <v>0</v>
      </c>
      <c r="JR103" s="1460">
        <f t="shared" si="980"/>
        <v>0</v>
      </c>
      <c r="JS103" s="1460">
        <f t="shared" si="981"/>
        <v>0</v>
      </c>
      <c r="JT103" s="1460">
        <f t="shared" si="982"/>
        <v>0</v>
      </c>
      <c r="JU103" s="1460">
        <f t="shared" si="983"/>
        <v>0</v>
      </c>
      <c r="JV103" s="1460">
        <f t="shared" si="984"/>
        <v>0</v>
      </c>
      <c r="JW103" s="1460">
        <f t="shared" si="985"/>
        <v>0</v>
      </c>
      <c r="JX103" s="1460">
        <f t="shared" si="986"/>
        <v>0</v>
      </c>
      <c r="JY103" s="1460">
        <f t="shared" si="987"/>
        <v>0</v>
      </c>
      <c r="JZ103" s="1460">
        <f t="shared" si="988"/>
        <v>0</v>
      </c>
      <c r="KA103" s="1460">
        <f t="shared" si="989"/>
        <v>0</v>
      </c>
      <c r="KB103" s="1460">
        <f t="shared" si="990"/>
        <v>0</v>
      </c>
      <c r="KC103" s="1460">
        <f t="shared" si="991"/>
        <v>0</v>
      </c>
      <c r="KD103" s="1460">
        <f t="shared" si="992"/>
        <v>0</v>
      </c>
      <c r="KE103" s="1460">
        <f t="shared" si="993"/>
        <v>0</v>
      </c>
      <c r="KF103" s="1460">
        <f t="shared" si="994"/>
        <v>0</v>
      </c>
      <c r="KG103" s="1460">
        <f t="shared" si="995"/>
        <v>0</v>
      </c>
      <c r="KH103" s="1460">
        <f t="shared" si="996"/>
        <v>0</v>
      </c>
      <c r="KI103" s="1460">
        <f t="shared" si="997"/>
        <v>0</v>
      </c>
      <c r="KJ103" s="1460">
        <f t="shared" si="998"/>
        <v>0</v>
      </c>
      <c r="KK103" s="1460">
        <f t="shared" si="999"/>
        <v>0</v>
      </c>
      <c r="KL103" s="1460">
        <f t="shared" si="1000"/>
        <v>0</v>
      </c>
      <c r="KM103" s="1460">
        <f t="shared" si="1001"/>
        <v>0</v>
      </c>
      <c r="KN103" s="1460">
        <f t="shared" si="1002"/>
        <v>0</v>
      </c>
      <c r="KO103" s="1460">
        <f t="shared" si="1003"/>
        <v>0</v>
      </c>
      <c r="KP103" s="1460">
        <f t="shared" si="1004"/>
        <v>0</v>
      </c>
      <c r="KQ103" s="1460">
        <f t="shared" si="1005"/>
        <v>0</v>
      </c>
      <c r="KR103" s="1460">
        <f t="shared" si="1006"/>
        <v>0</v>
      </c>
      <c r="KS103" s="1460">
        <f t="shared" si="1007"/>
        <v>0</v>
      </c>
      <c r="KT103" s="1460">
        <f t="shared" si="1008"/>
        <v>0</v>
      </c>
      <c r="KU103" s="1460">
        <f t="shared" si="1009"/>
        <v>0</v>
      </c>
      <c r="KV103" s="1460">
        <f t="shared" si="1010"/>
        <v>0</v>
      </c>
      <c r="KW103" s="1460">
        <f t="shared" si="1011"/>
        <v>0</v>
      </c>
      <c r="KX103" s="1460">
        <f t="shared" si="1012"/>
        <v>0</v>
      </c>
      <c r="KY103" s="1460">
        <f t="shared" si="1013"/>
        <v>0</v>
      </c>
      <c r="KZ103" s="1460">
        <f t="shared" si="1014"/>
        <v>0</v>
      </c>
      <c r="LA103" s="1460">
        <f t="shared" si="1015"/>
        <v>0</v>
      </c>
      <c r="LB103" s="1460">
        <f t="shared" si="1016"/>
        <v>0</v>
      </c>
      <c r="LC103" s="1460">
        <f t="shared" si="1017"/>
        <v>0</v>
      </c>
      <c r="LD103" s="1460">
        <f t="shared" si="1018"/>
        <v>0</v>
      </c>
      <c r="LE103" s="1460">
        <f t="shared" si="1019"/>
        <v>0</v>
      </c>
      <c r="LF103" s="1460">
        <f t="shared" si="1020"/>
        <v>0</v>
      </c>
      <c r="LG103" s="1460">
        <f t="shared" si="1021"/>
        <v>0</v>
      </c>
      <c r="LH103" s="1460">
        <f t="shared" si="1022"/>
        <v>0</v>
      </c>
      <c r="LI103" s="1460">
        <f t="shared" si="1023"/>
        <v>0</v>
      </c>
      <c r="LJ103" s="1460">
        <f t="shared" si="1024"/>
        <v>0</v>
      </c>
      <c r="LK103" s="1460">
        <f t="shared" si="1025"/>
        <v>0</v>
      </c>
      <c r="LL103" s="1460">
        <f t="shared" si="1026"/>
        <v>0</v>
      </c>
      <c r="LM103" s="1460">
        <f t="shared" si="1027"/>
        <v>0</v>
      </c>
      <c r="LN103" s="1460">
        <f t="shared" si="1028"/>
        <v>0</v>
      </c>
      <c r="LO103" s="1460">
        <f t="shared" si="1029"/>
        <v>0</v>
      </c>
      <c r="LP103" s="1460">
        <f t="shared" si="1030"/>
        <v>0</v>
      </c>
      <c r="LQ103" s="1460">
        <f t="shared" si="1031"/>
        <v>0</v>
      </c>
      <c r="LR103" s="1460">
        <f t="shared" si="1032"/>
        <v>0</v>
      </c>
      <c r="LS103" s="1460">
        <f t="shared" si="1033"/>
        <v>0</v>
      </c>
      <c r="LW103" s="1467">
        <f t="shared" si="1034"/>
        <v>0</v>
      </c>
      <c r="LX103" s="1467">
        <f t="shared" si="1035"/>
        <v>0</v>
      </c>
      <c r="LY103" s="1467">
        <f t="shared" si="1036"/>
        <v>0</v>
      </c>
      <c r="LZ103" s="1467">
        <f t="shared" si="1037"/>
        <v>0</v>
      </c>
      <c r="MA103" s="1506"/>
      <c r="MB103" s="1460">
        <f t="shared" si="1038"/>
        <v>0</v>
      </c>
      <c r="MC103" s="1460">
        <f t="shared" si="1039"/>
        <v>0</v>
      </c>
      <c r="MD103" s="1460">
        <f t="shared" si="1039"/>
        <v>0</v>
      </c>
      <c r="ME103" s="1460">
        <f t="shared" si="1039"/>
        <v>0</v>
      </c>
      <c r="MF103" s="1460">
        <f t="shared" si="1039"/>
        <v>0</v>
      </c>
      <c r="MG103" s="1460">
        <f t="shared" si="1039"/>
        <v>0</v>
      </c>
      <c r="MH103" s="1460">
        <f t="shared" si="1039"/>
        <v>0</v>
      </c>
      <c r="MI103" s="1460">
        <f t="shared" si="1039"/>
        <v>0</v>
      </c>
      <c r="MJ103" s="1460">
        <f t="shared" si="1039"/>
        <v>0</v>
      </c>
      <c r="MK103" s="1460">
        <f t="shared" si="1039"/>
        <v>0</v>
      </c>
      <c r="ML103" s="1460">
        <f t="shared" si="1039"/>
        <v>0</v>
      </c>
      <c r="MM103" s="1460">
        <f t="shared" si="1039"/>
        <v>0</v>
      </c>
      <c r="MN103" s="1460">
        <f t="shared" si="1039"/>
        <v>0</v>
      </c>
      <c r="MO103" s="1460">
        <f t="shared" si="1039"/>
        <v>0</v>
      </c>
      <c r="MP103" s="1460">
        <f t="shared" si="1039"/>
        <v>0</v>
      </c>
      <c r="MQ103" s="1460">
        <f t="shared" si="1039"/>
        <v>0</v>
      </c>
      <c r="MR103" s="1460">
        <f t="shared" si="1039"/>
        <v>0</v>
      </c>
      <c r="MS103" s="1460">
        <f t="shared" si="1043"/>
        <v>0</v>
      </c>
      <c r="MT103" s="1460">
        <f t="shared" si="1043"/>
        <v>0</v>
      </c>
      <c r="MU103" s="1460">
        <f t="shared" si="1043"/>
        <v>0</v>
      </c>
      <c r="MV103" s="1460">
        <f t="shared" si="1043"/>
        <v>0</v>
      </c>
      <c r="MW103" s="1460">
        <f t="shared" si="1043"/>
        <v>0</v>
      </c>
      <c r="MX103" s="1460">
        <f t="shared" si="1043"/>
        <v>0</v>
      </c>
      <c r="MY103" s="1460">
        <f t="shared" si="1043"/>
        <v>0</v>
      </c>
      <c r="MZ103" s="1460">
        <f t="shared" si="1043"/>
        <v>0</v>
      </c>
      <c r="NA103" s="1460">
        <f t="shared" si="1043"/>
        <v>0</v>
      </c>
      <c r="NB103" s="1460">
        <f t="shared" si="1043"/>
        <v>0</v>
      </c>
      <c r="NC103" s="1460">
        <f t="shared" si="1043"/>
        <v>0</v>
      </c>
      <c r="ND103" s="1460">
        <f t="shared" si="1043"/>
        <v>0</v>
      </c>
      <c r="NE103" s="1460">
        <f t="shared" si="1043"/>
        <v>0</v>
      </c>
      <c r="NF103" s="1460">
        <f t="shared" si="1043"/>
        <v>0</v>
      </c>
      <c r="NG103" s="1460">
        <f t="shared" si="1043"/>
        <v>0</v>
      </c>
      <c r="NH103" s="1460">
        <f t="shared" si="1043"/>
        <v>0</v>
      </c>
      <c r="NI103" s="1460">
        <f t="shared" si="1044"/>
        <v>0</v>
      </c>
      <c r="NJ103" s="1460">
        <f t="shared" si="1044"/>
        <v>0</v>
      </c>
      <c r="NK103" s="1460">
        <f t="shared" si="1044"/>
        <v>0</v>
      </c>
      <c r="NL103" s="1460">
        <f t="shared" si="1044"/>
        <v>0</v>
      </c>
      <c r="NM103" s="1460">
        <f t="shared" si="1044"/>
        <v>0</v>
      </c>
      <c r="NN103" s="1460">
        <f t="shared" si="1044"/>
        <v>0</v>
      </c>
      <c r="NO103" s="1460">
        <f t="shared" si="1044"/>
        <v>0</v>
      </c>
      <c r="NP103" s="1460">
        <f t="shared" si="1044"/>
        <v>0</v>
      </c>
      <c r="NQ103" s="1460">
        <f t="shared" si="1044"/>
        <v>0</v>
      </c>
      <c r="NR103" s="1460">
        <f t="shared" si="1044"/>
        <v>0</v>
      </c>
      <c r="NS103" s="1460">
        <f t="shared" si="1044"/>
        <v>0</v>
      </c>
      <c r="NT103" s="1460">
        <f t="shared" si="1044"/>
        <v>0</v>
      </c>
      <c r="NU103" s="1460">
        <f t="shared" si="1044"/>
        <v>0</v>
      </c>
      <c r="NV103" s="1460">
        <f t="shared" si="1044"/>
        <v>0</v>
      </c>
      <c r="NW103" s="1460">
        <f t="shared" si="1044"/>
        <v>0</v>
      </c>
      <c r="NX103" s="1460">
        <f t="shared" si="1044"/>
        <v>0</v>
      </c>
      <c r="NY103" s="1460">
        <f t="shared" si="1046"/>
        <v>0</v>
      </c>
      <c r="NZ103" s="1460">
        <f t="shared" si="1046"/>
        <v>0</v>
      </c>
      <c r="OA103" s="1460">
        <f t="shared" si="1046"/>
        <v>0</v>
      </c>
      <c r="OB103" s="1460">
        <f t="shared" si="1046"/>
        <v>0</v>
      </c>
      <c r="OC103" s="1460">
        <f t="shared" si="1046"/>
        <v>0</v>
      </c>
      <c r="OD103" s="1460">
        <f t="shared" si="1046"/>
        <v>0</v>
      </c>
      <c r="OE103" s="1460">
        <f t="shared" si="1046"/>
        <v>0</v>
      </c>
      <c r="OF103" s="1460">
        <f t="shared" si="1046"/>
        <v>0</v>
      </c>
      <c r="OG103" s="1460">
        <f t="shared" si="1046"/>
        <v>0</v>
      </c>
      <c r="OH103" s="1460">
        <f t="shared" si="1046"/>
        <v>0</v>
      </c>
      <c r="OI103" s="1460">
        <f t="shared" si="1046"/>
        <v>0</v>
      </c>
      <c r="OJ103" s="1460">
        <f t="shared" si="1046"/>
        <v>0</v>
      </c>
      <c r="OK103" s="1460">
        <f t="shared" si="1046"/>
        <v>0</v>
      </c>
      <c r="OL103" s="1460">
        <f t="shared" si="1046"/>
        <v>0</v>
      </c>
      <c r="OM103" s="1460">
        <f t="shared" si="1046"/>
        <v>0</v>
      </c>
      <c r="ON103" s="1460">
        <f t="shared" si="1046"/>
        <v>0</v>
      </c>
      <c r="OO103" s="1460">
        <f t="shared" si="1045"/>
        <v>0</v>
      </c>
      <c r="OP103" s="1460">
        <f t="shared" si="1040"/>
        <v>0</v>
      </c>
      <c r="OQ103" s="1460">
        <f t="shared" si="1040"/>
        <v>0</v>
      </c>
      <c r="OR103" s="1460">
        <f t="shared" si="1040"/>
        <v>0</v>
      </c>
      <c r="OS103" s="1460">
        <f t="shared" si="1040"/>
        <v>0</v>
      </c>
      <c r="OT103" s="1460">
        <f t="shared" si="1040"/>
        <v>0</v>
      </c>
      <c r="OU103" s="1460">
        <f t="shared" si="1040"/>
        <v>0</v>
      </c>
      <c r="OV103" s="1460">
        <f t="shared" si="1040"/>
        <v>0</v>
      </c>
      <c r="OW103" s="1460">
        <f t="shared" si="1040"/>
        <v>0</v>
      </c>
      <c r="OX103" s="1460">
        <f t="shared" si="1040"/>
        <v>0</v>
      </c>
      <c r="OY103" s="1460">
        <f t="shared" si="1040"/>
        <v>0</v>
      </c>
      <c r="OZ103" s="1460">
        <f t="shared" si="1040"/>
        <v>0</v>
      </c>
      <c r="PA103" s="1460">
        <f t="shared" si="1040"/>
        <v>0</v>
      </c>
      <c r="PB103" s="1460">
        <f t="shared" si="1040"/>
        <v>0</v>
      </c>
      <c r="PC103" s="1460">
        <f t="shared" si="1040"/>
        <v>0</v>
      </c>
      <c r="PD103" s="1460">
        <f t="shared" si="1040"/>
        <v>0</v>
      </c>
      <c r="PE103" s="1460">
        <f t="shared" si="1040"/>
        <v>0</v>
      </c>
      <c r="PF103" s="1460">
        <f t="shared" si="1041"/>
        <v>0</v>
      </c>
      <c r="PG103" s="1460">
        <f t="shared" si="1041"/>
        <v>0</v>
      </c>
      <c r="PH103" s="1460">
        <f t="shared" si="1041"/>
        <v>0</v>
      </c>
      <c r="PI103" s="1460">
        <f t="shared" si="1041"/>
        <v>0</v>
      </c>
      <c r="PJ103" s="1460">
        <f t="shared" si="1041"/>
        <v>0</v>
      </c>
      <c r="PK103" s="1460">
        <f t="shared" si="1041"/>
        <v>0</v>
      </c>
      <c r="PL103" s="1460">
        <f t="shared" si="1041"/>
        <v>0</v>
      </c>
      <c r="PM103" s="1460">
        <f t="shared" si="1041"/>
        <v>0</v>
      </c>
      <c r="PN103" s="1460">
        <f t="shared" si="1041"/>
        <v>0</v>
      </c>
      <c r="PO103" s="1460">
        <f t="shared" si="1041"/>
        <v>0</v>
      </c>
      <c r="PP103" s="1460">
        <f t="shared" si="1041"/>
        <v>0</v>
      </c>
      <c r="PQ103" s="1460">
        <f t="shared" si="1041"/>
        <v>0</v>
      </c>
      <c r="PR103" s="1460">
        <f t="shared" si="1041"/>
        <v>0</v>
      </c>
      <c r="PS103" s="1460">
        <f t="shared" si="1041"/>
        <v>0</v>
      </c>
      <c r="PT103" s="1460">
        <f t="shared" si="1041"/>
        <v>0</v>
      </c>
      <c r="PU103" s="1460">
        <f t="shared" si="1041"/>
        <v>0</v>
      </c>
      <c r="PV103" s="1460">
        <f t="shared" si="1042"/>
        <v>0</v>
      </c>
      <c r="PW103" s="1460">
        <f t="shared" si="1042"/>
        <v>0</v>
      </c>
      <c r="PX103" s="1460">
        <f t="shared" si="1042"/>
        <v>0</v>
      </c>
      <c r="PY103" s="1460">
        <f t="shared" si="1042"/>
        <v>0</v>
      </c>
      <c r="PZ103" s="1460">
        <f t="shared" si="1042"/>
        <v>0</v>
      </c>
      <c r="QA103" s="1460">
        <f t="shared" si="1042"/>
        <v>0</v>
      </c>
      <c r="QB103" s="1460">
        <f t="shared" si="1042"/>
        <v>0</v>
      </c>
      <c r="QC103" s="1460">
        <f t="shared" si="1042"/>
        <v>0</v>
      </c>
      <c r="QD103" s="1460">
        <f t="shared" si="1042"/>
        <v>0</v>
      </c>
      <c r="QE103" s="1460">
        <f t="shared" si="1042"/>
        <v>0</v>
      </c>
      <c r="QF103" s="1460">
        <f t="shared" si="1042"/>
        <v>0</v>
      </c>
      <c r="QG103" s="1460">
        <f t="shared" si="1042"/>
        <v>0</v>
      </c>
      <c r="QH103" s="1460">
        <f t="shared" si="1042"/>
        <v>0</v>
      </c>
      <c r="QI103" s="1460">
        <f t="shared" si="1042"/>
        <v>0</v>
      </c>
      <c r="QJ103" s="1460">
        <f t="shared" si="1042"/>
        <v>0</v>
      </c>
      <c r="QK103" s="1460">
        <f t="shared" si="1042"/>
        <v>0</v>
      </c>
      <c r="QL103" s="1460">
        <f t="shared" si="856"/>
        <v>0</v>
      </c>
      <c r="QM103" s="1460">
        <f t="shared" si="856"/>
        <v>0</v>
      </c>
      <c r="QN103" s="1460">
        <f t="shared" si="856"/>
        <v>0</v>
      </c>
      <c r="QO103" s="1460">
        <f t="shared" si="856"/>
        <v>0</v>
      </c>
      <c r="QP103" s="1460">
        <f t="shared" si="856"/>
        <v>0</v>
      </c>
      <c r="QQ103" s="1460">
        <f t="shared" si="856"/>
        <v>0</v>
      </c>
    </row>
    <row r="104" spans="1:459" s="1466" customFormat="1" ht="22.5" customHeight="1">
      <c r="A104" s="1468"/>
      <c r="B104" s="1469"/>
      <c r="C104" s="1469"/>
      <c r="D104" s="1470"/>
      <c r="E104" s="1471"/>
      <c r="F104" s="1472"/>
      <c r="G104" s="1472"/>
      <c r="H104" s="1473">
        <f t="shared" si="875"/>
        <v>0</v>
      </c>
      <c r="I104" s="1474">
        <v>0</v>
      </c>
      <c r="J104" s="1475">
        <f t="shared" si="437"/>
        <v>0</v>
      </c>
      <c r="K104" s="1476">
        <v>0</v>
      </c>
      <c r="L104" s="1477">
        <f t="shared" si="876"/>
        <v>0</v>
      </c>
      <c r="M104" s="1477">
        <f t="shared" si="877"/>
        <v>0</v>
      </c>
      <c r="N104" s="1478"/>
      <c r="O104" s="1479">
        <v>0</v>
      </c>
      <c r="P104" s="1480">
        <v>0</v>
      </c>
      <c r="Q104" s="1828">
        <v>0</v>
      </c>
      <c r="R104" s="1831">
        <f t="shared" si="878"/>
        <v>0</v>
      </c>
      <c r="S104" s="1481">
        <f>IF(AND(SUM(O104:Q104)=0,N104="NNN"),MIN('Operating History and Pro Forma'!$M$33,'Operating History and Pro Forma'!$T$15)*D104,SUM(O104:Q104)*D104)</f>
        <v>0</v>
      </c>
      <c r="T104" s="1482">
        <f t="shared" si="879"/>
        <v>0</v>
      </c>
      <c r="U104" s="1483">
        <f t="shared" si="880"/>
        <v>0</v>
      </c>
      <c r="V104" s="1480"/>
      <c r="W104" s="1514"/>
      <c r="X104" s="1486" t="str">
        <f t="shared" si="881"/>
        <v/>
      </c>
      <c r="Y104" s="1487">
        <f t="shared" si="882"/>
        <v>0</v>
      </c>
      <c r="Z104" s="1488"/>
      <c r="AA104" s="1488"/>
      <c r="AB104" s="1488"/>
      <c r="AC104" s="1488"/>
      <c r="AD104" s="1489">
        <f t="shared" si="883"/>
        <v>0</v>
      </c>
      <c r="AE104" s="1490" t="str">
        <f t="shared" si="884"/>
        <v/>
      </c>
      <c r="AF104" s="1491">
        <f t="shared" si="885"/>
        <v>0</v>
      </c>
      <c r="AG104" s="1492">
        <f t="shared" si="886"/>
        <v>0</v>
      </c>
      <c r="AH104" s="1493">
        <f t="shared" si="853"/>
        <v>0</v>
      </c>
      <c r="AI104" s="1493">
        <f t="shared" si="853"/>
        <v>0</v>
      </c>
      <c r="AJ104" s="1494">
        <f t="shared" si="853"/>
        <v>0</v>
      </c>
      <c r="AK104" s="1494">
        <f t="shared" si="853"/>
        <v>0</v>
      </c>
      <c r="AL104" s="1495">
        <f t="shared" si="853"/>
        <v>0</v>
      </c>
      <c r="AM104" s="1496">
        <f t="shared" si="853"/>
        <v>0</v>
      </c>
      <c r="AN104" s="1497">
        <f t="shared" si="399"/>
        <v>0</v>
      </c>
      <c r="AO104" s="1498">
        <f t="shared" si="860"/>
        <v>0</v>
      </c>
      <c r="AP104" s="1499">
        <f t="shared" si="887"/>
        <v>0</v>
      </c>
      <c r="AQ104" s="1500">
        <f t="shared" si="888"/>
        <v>0</v>
      </c>
      <c r="AR104" s="1501">
        <f t="shared" si="889"/>
        <v>0</v>
      </c>
      <c r="AS104" s="1498">
        <f t="shared" si="857"/>
        <v>0</v>
      </c>
      <c r="AT104" s="1501">
        <f t="shared" si="890"/>
        <v>0</v>
      </c>
      <c r="AU104" s="1498">
        <f t="shared" si="891"/>
        <v>1</v>
      </c>
      <c r="AV104" s="1498">
        <f t="shared" si="892"/>
        <v>2</v>
      </c>
      <c r="AW104" s="1499">
        <f t="shared" si="893"/>
        <v>0</v>
      </c>
      <c r="AX104" s="1502">
        <f t="shared" si="894"/>
        <v>0</v>
      </c>
      <c r="AY104" s="1503">
        <f t="shared" si="895"/>
        <v>0</v>
      </c>
      <c r="AZ104" s="1498">
        <f t="shared" si="896"/>
        <v>2</v>
      </c>
      <c r="BA104" s="1498">
        <f t="shared" si="897"/>
        <v>3</v>
      </c>
      <c r="BB104" s="1499">
        <f t="shared" si="898"/>
        <v>0</v>
      </c>
      <c r="BC104" s="1502">
        <f t="shared" si="899"/>
        <v>0</v>
      </c>
      <c r="BD104" s="1503">
        <f t="shared" si="900"/>
        <v>0</v>
      </c>
      <c r="BE104" s="1498">
        <f t="shared" si="901"/>
        <v>3</v>
      </c>
      <c r="BF104" s="1498">
        <f t="shared" si="902"/>
        <v>4</v>
      </c>
      <c r="BG104" s="1499">
        <f t="shared" si="903"/>
        <v>0</v>
      </c>
      <c r="BH104" s="1502">
        <f t="shared" si="904"/>
        <v>0</v>
      </c>
      <c r="BI104" s="1502">
        <f t="shared" si="905"/>
        <v>0</v>
      </c>
      <c r="BJ104" s="1504">
        <f t="shared" si="906"/>
        <v>1900</v>
      </c>
      <c r="BK104" s="1505" t="str">
        <f t="shared" si="907"/>
        <v/>
      </c>
      <c r="BL104" s="1506"/>
      <c r="BM104" s="1507">
        <f t="shared" si="908"/>
        <v>0</v>
      </c>
      <c r="BN104" s="1508">
        <f t="shared" si="909"/>
        <v>0</v>
      </c>
      <c r="BO104" s="1508">
        <f t="shared" si="909"/>
        <v>0</v>
      </c>
      <c r="BP104" s="1508">
        <f t="shared" si="909"/>
        <v>0</v>
      </c>
      <c r="BQ104" s="1508">
        <f t="shared" si="909"/>
        <v>0</v>
      </c>
      <c r="BR104" s="1508">
        <f t="shared" si="909"/>
        <v>0</v>
      </c>
      <c r="BS104" s="1508">
        <f t="shared" si="909"/>
        <v>0</v>
      </c>
      <c r="BT104" s="1508">
        <f t="shared" si="909"/>
        <v>0</v>
      </c>
      <c r="BU104" s="1508">
        <f t="shared" si="909"/>
        <v>0</v>
      </c>
      <c r="BV104" s="1508">
        <f t="shared" si="909"/>
        <v>0</v>
      </c>
      <c r="BW104" s="1508">
        <f t="shared" si="909"/>
        <v>0</v>
      </c>
      <c r="BX104" s="1508">
        <f t="shared" si="909"/>
        <v>0</v>
      </c>
      <c r="BY104" s="1507">
        <f t="shared" si="909"/>
        <v>0</v>
      </c>
      <c r="BZ104" s="1508">
        <f t="shared" si="909"/>
        <v>0</v>
      </c>
      <c r="CA104" s="1508">
        <f t="shared" si="909"/>
        <v>0</v>
      </c>
      <c r="CB104" s="1508">
        <f t="shared" si="909"/>
        <v>0</v>
      </c>
      <c r="CC104" s="1508">
        <f t="shared" si="909"/>
        <v>0</v>
      </c>
      <c r="CD104" s="1508">
        <f t="shared" si="868"/>
        <v>0</v>
      </c>
      <c r="CE104" s="1508">
        <f t="shared" si="868"/>
        <v>0</v>
      </c>
      <c r="CF104" s="1508">
        <f t="shared" si="868"/>
        <v>0</v>
      </c>
      <c r="CG104" s="1508">
        <f t="shared" si="868"/>
        <v>0</v>
      </c>
      <c r="CH104" s="1508">
        <f t="shared" si="868"/>
        <v>0</v>
      </c>
      <c r="CI104" s="1508">
        <f t="shared" si="868"/>
        <v>0</v>
      </c>
      <c r="CJ104" s="1509">
        <f t="shared" si="868"/>
        <v>0</v>
      </c>
      <c r="CK104" s="1507">
        <f t="shared" si="868"/>
        <v>0</v>
      </c>
      <c r="CL104" s="1508">
        <f t="shared" si="868"/>
        <v>0</v>
      </c>
      <c r="CM104" s="1508">
        <f t="shared" si="868"/>
        <v>0</v>
      </c>
      <c r="CN104" s="1508">
        <f t="shared" si="868"/>
        <v>0</v>
      </c>
      <c r="CO104" s="1508">
        <f t="shared" si="868"/>
        <v>0</v>
      </c>
      <c r="CP104" s="1508">
        <f t="shared" ref="CD104:CS120" si="1047">IF(CP$12&lt;$AO104,0,IF(CP$12&lt;=$AU104,IF(CP$12&lt;$AS104,$L104,$AT104),IF(OR(AND(CP$12&lt;$BF104,CP$12&gt;=$BE104),AND(CP$12&lt;$BA104,CP$12&gt;=$AZ104),AND(CP$12&lt;$AV104,CP$12&gt;=$AU104)),0,IF(CP$12&gt;=$BF104,$BG104*$D104/12,IF(CP$12&gt;=$BA104,$BB104*$D104/12,IF(CP$12&gt;=$AV104,$AW104*$D104/12))))))</f>
        <v>0</v>
      </c>
      <c r="CQ104" s="1508">
        <f t="shared" si="1047"/>
        <v>0</v>
      </c>
      <c r="CR104" s="1508">
        <f t="shared" si="1047"/>
        <v>0</v>
      </c>
      <c r="CS104" s="1508">
        <f t="shared" si="1047"/>
        <v>0</v>
      </c>
      <c r="CT104" s="1508">
        <f t="shared" si="869"/>
        <v>0</v>
      </c>
      <c r="CU104" s="1508">
        <f t="shared" si="869"/>
        <v>0</v>
      </c>
      <c r="CV104" s="1509">
        <f t="shared" si="869"/>
        <v>0</v>
      </c>
      <c r="CW104" s="1508">
        <f t="shared" si="869"/>
        <v>0</v>
      </c>
      <c r="CX104" s="1508">
        <f t="shared" si="869"/>
        <v>0</v>
      </c>
      <c r="CY104" s="1508">
        <f t="shared" si="869"/>
        <v>0</v>
      </c>
      <c r="CZ104" s="1508">
        <f t="shared" si="869"/>
        <v>0</v>
      </c>
      <c r="DA104" s="1508">
        <f t="shared" si="869"/>
        <v>0</v>
      </c>
      <c r="DB104" s="1508">
        <f t="shared" si="869"/>
        <v>0</v>
      </c>
      <c r="DC104" s="1508">
        <f t="shared" si="869"/>
        <v>0</v>
      </c>
      <c r="DD104" s="1508">
        <f t="shared" si="869"/>
        <v>0</v>
      </c>
      <c r="DE104" s="1508">
        <f t="shared" si="869"/>
        <v>0</v>
      </c>
      <c r="DF104" s="1508">
        <f t="shared" ref="CT104:DI120" si="1048">IF(DF$12&lt;$AO104,0,IF(DF$12&lt;=$AU104,IF(DF$12&lt;$AS104,$L104,$AT104),IF(OR(AND(DF$12&lt;$BF104,DF$12&gt;=$BE104),AND(DF$12&lt;$BA104,DF$12&gt;=$AZ104),AND(DF$12&lt;$AV104,DF$12&gt;=$AU104)),0,IF(DF$12&gt;=$BF104,$BG104*$D104/12,IF(DF$12&gt;=$BA104,$BB104*$D104/12,IF(DF$12&gt;=$AV104,$AW104*$D104/12))))))</f>
        <v>0</v>
      </c>
      <c r="DG104" s="1508">
        <f t="shared" si="1048"/>
        <v>0</v>
      </c>
      <c r="DH104" s="1509">
        <f t="shared" si="1048"/>
        <v>0</v>
      </c>
      <c r="DI104" s="1508">
        <f t="shared" si="1048"/>
        <v>0</v>
      </c>
      <c r="DJ104" s="1508">
        <f t="shared" si="870"/>
        <v>0</v>
      </c>
      <c r="DK104" s="1508">
        <f t="shared" si="870"/>
        <v>0</v>
      </c>
      <c r="DL104" s="1508">
        <f t="shared" si="870"/>
        <v>0</v>
      </c>
      <c r="DM104" s="1508">
        <f t="shared" si="870"/>
        <v>0</v>
      </c>
      <c r="DN104" s="1508">
        <f t="shared" si="870"/>
        <v>0</v>
      </c>
      <c r="DO104" s="1508">
        <f t="shared" si="870"/>
        <v>0</v>
      </c>
      <c r="DP104" s="1508">
        <f t="shared" si="870"/>
        <v>0</v>
      </c>
      <c r="DQ104" s="1508">
        <f t="shared" si="870"/>
        <v>0</v>
      </c>
      <c r="DR104" s="1508">
        <f t="shared" si="870"/>
        <v>0</v>
      </c>
      <c r="DS104" s="1508">
        <f t="shared" si="870"/>
        <v>0</v>
      </c>
      <c r="DT104" s="1509">
        <f t="shared" si="870"/>
        <v>0</v>
      </c>
      <c r="DU104" s="1507">
        <f t="shared" si="870"/>
        <v>0</v>
      </c>
      <c r="DV104" s="1508">
        <f t="shared" ref="DJ104:DY120" si="1049">IF(DV$12&lt;$AO104,0,IF(DV$12&lt;=$AU104,IF(DV$12&lt;$AS104,$L104,$AT104),IF(OR(AND(DV$12&lt;$BF104,DV$12&gt;=$BE104),AND(DV$12&lt;$BA104,DV$12&gt;=$AZ104),AND(DV$12&lt;$AV104,DV$12&gt;=$AU104)),0,IF(DV$12&gt;=$BF104,$BG104*$D104/12,IF(DV$12&gt;=$BA104,$BB104*$D104/12,IF(DV$12&gt;=$AV104,$AW104*$D104/12))))))</f>
        <v>0</v>
      </c>
      <c r="DW104" s="1508">
        <f t="shared" si="1049"/>
        <v>0</v>
      </c>
      <c r="DX104" s="1508">
        <f t="shared" si="1049"/>
        <v>0</v>
      </c>
      <c r="DY104" s="1508">
        <f t="shared" si="1049"/>
        <v>0</v>
      </c>
      <c r="DZ104" s="1508">
        <f t="shared" si="871"/>
        <v>0</v>
      </c>
      <c r="EA104" s="1508">
        <f t="shared" si="871"/>
        <v>0</v>
      </c>
      <c r="EB104" s="1508">
        <f t="shared" si="871"/>
        <v>0</v>
      </c>
      <c r="EC104" s="1508">
        <f t="shared" si="871"/>
        <v>0</v>
      </c>
      <c r="ED104" s="1508">
        <f t="shared" si="871"/>
        <v>0</v>
      </c>
      <c r="EE104" s="1508">
        <f t="shared" si="871"/>
        <v>0</v>
      </c>
      <c r="EF104" s="1508">
        <f t="shared" si="871"/>
        <v>0</v>
      </c>
      <c r="EG104" s="1507">
        <f t="shared" si="871"/>
        <v>0</v>
      </c>
      <c r="EH104" s="1508">
        <f t="shared" si="871"/>
        <v>0</v>
      </c>
      <c r="EI104" s="1508">
        <f t="shared" si="871"/>
        <v>0</v>
      </c>
      <c r="EJ104" s="1508">
        <f t="shared" si="871"/>
        <v>0</v>
      </c>
      <c r="EK104" s="1508">
        <f t="shared" si="871"/>
        <v>0</v>
      </c>
      <c r="EL104" s="1508">
        <f t="shared" ref="DZ104:EO120" si="1050">IF(EL$12&lt;$AO104,0,IF(EL$12&lt;=$AU104,IF(EL$12&lt;$AS104,$L104,$AT104),IF(OR(AND(EL$12&lt;$BF104,EL$12&gt;=$BE104),AND(EL$12&lt;$BA104,EL$12&gt;=$AZ104),AND(EL$12&lt;$AV104,EL$12&gt;=$AU104)),0,IF(EL$12&gt;=$BF104,$BG104*$D104/12,IF(EL$12&gt;=$BA104,$BB104*$D104/12,IF(EL$12&gt;=$AV104,$AW104*$D104/12))))))</f>
        <v>0</v>
      </c>
      <c r="EM104" s="1508">
        <f t="shared" si="1050"/>
        <v>0</v>
      </c>
      <c r="EN104" s="1508">
        <f t="shared" si="1050"/>
        <v>0</v>
      </c>
      <c r="EO104" s="1508">
        <f t="shared" si="1050"/>
        <v>0</v>
      </c>
      <c r="EP104" s="1508">
        <f t="shared" si="872"/>
        <v>0</v>
      </c>
      <c r="EQ104" s="1508">
        <f t="shared" si="872"/>
        <v>0</v>
      </c>
      <c r="ER104" s="1509">
        <f t="shared" si="872"/>
        <v>0</v>
      </c>
      <c r="ES104" s="1507">
        <f t="shared" si="872"/>
        <v>0</v>
      </c>
      <c r="ET104" s="1508">
        <f t="shared" si="872"/>
        <v>0</v>
      </c>
      <c r="EU104" s="1508">
        <f t="shared" si="872"/>
        <v>0</v>
      </c>
      <c r="EV104" s="1508">
        <f t="shared" si="872"/>
        <v>0</v>
      </c>
      <c r="EW104" s="1508">
        <f t="shared" si="872"/>
        <v>0</v>
      </c>
      <c r="EX104" s="1508">
        <f t="shared" si="872"/>
        <v>0</v>
      </c>
      <c r="EY104" s="1508">
        <f t="shared" si="872"/>
        <v>0</v>
      </c>
      <c r="EZ104" s="1508">
        <f t="shared" si="872"/>
        <v>0</v>
      </c>
      <c r="FA104" s="1508">
        <f t="shared" si="872"/>
        <v>0</v>
      </c>
      <c r="FB104" s="1508">
        <f t="shared" ref="EP104:FE120" si="1051">IF(FB$12&lt;$AO104,0,IF(FB$12&lt;=$AU104,IF(FB$12&lt;$AS104,$L104,$AT104),IF(OR(AND(FB$12&lt;$BF104,FB$12&gt;=$BE104),AND(FB$12&lt;$BA104,FB$12&gt;=$AZ104),AND(FB$12&lt;$AV104,FB$12&gt;=$AU104)),0,IF(FB$12&gt;=$BF104,$BG104*$D104/12,IF(FB$12&gt;=$BA104,$BB104*$D104/12,IF(FB$12&gt;=$AV104,$AW104*$D104/12))))))</f>
        <v>0</v>
      </c>
      <c r="FC104" s="1508">
        <f t="shared" si="1051"/>
        <v>0</v>
      </c>
      <c r="FD104" s="1509">
        <f t="shared" si="1051"/>
        <v>0</v>
      </c>
      <c r="FE104" s="1508">
        <f t="shared" si="1051"/>
        <v>0</v>
      </c>
      <c r="FF104" s="1508">
        <f t="shared" si="821"/>
        <v>0</v>
      </c>
      <c r="FG104" s="1508">
        <f t="shared" si="873"/>
        <v>0</v>
      </c>
      <c r="FH104" s="1508">
        <f t="shared" si="873"/>
        <v>0</v>
      </c>
      <c r="FI104" s="1508">
        <f t="shared" si="873"/>
        <v>0</v>
      </c>
      <c r="FJ104" s="1508">
        <f t="shared" si="873"/>
        <v>0</v>
      </c>
      <c r="FK104" s="1508">
        <f t="shared" si="873"/>
        <v>0</v>
      </c>
      <c r="FL104" s="1508">
        <f t="shared" si="873"/>
        <v>0</v>
      </c>
      <c r="FM104" s="1508">
        <f t="shared" si="873"/>
        <v>0</v>
      </c>
      <c r="FN104" s="1508">
        <f t="shared" si="873"/>
        <v>0</v>
      </c>
      <c r="FO104" s="1508">
        <f t="shared" si="873"/>
        <v>0</v>
      </c>
      <c r="FP104" s="1509">
        <f t="shared" si="873"/>
        <v>0</v>
      </c>
      <c r="FQ104" s="1508">
        <f t="shared" si="873"/>
        <v>0</v>
      </c>
      <c r="FR104" s="1508">
        <f t="shared" si="873"/>
        <v>0</v>
      </c>
      <c r="FS104" s="1508">
        <f t="shared" si="873"/>
        <v>0</v>
      </c>
      <c r="FT104" s="1508">
        <f t="shared" si="873"/>
        <v>0</v>
      </c>
      <c r="FU104" s="1508">
        <f t="shared" si="873"/>
        <v>0</v>
      </c>
      <c r="FV104" s="1508">
        <f t="shared" si="873"/>
        <v>0</v>
      </c>
      <c r="FW104" s="1508">
        <f t="shared" si="855"/>
        <v>0</v>
      </c>
      <c r="FX104" s="1508">
        <f t="shared" si="855"/>
        <v>0</v>
      </c>
      <c r="FY104" s="1508">
        <f t="shared" si="855"/>
        <v>0</v>
      </c>
      <c r="FZ104" s="1508">
        <f t="shared" si="855"/>
        <v>0</v>
      </c>
      <c r="GA104" s="1508">
        <f t="shared" si="855"/>
        <v>0</v>
      </c>
      <c r="GB104" s="1509">
        <f t="shared" si="855"/>
        <v>0</v>
      </c>
      <c r="GC104" s="1506"/>
      <c r="GD104" s="1458">
        <f t="shared" si="910"/>
        <v>1</v>
      </c>
      <c r="GE104" s="1510">
        <f t="shared" si="874"/>
        <v>0</v>
      </c>
      <c r="GF104" s="1511">
        <f t="shared" si="874"/>
        <v>0</v>
      </c>
      <c r="GG104" s="1511">
        <f t="shared" si="874"/>
        <v>0</v>
      </c>
      <c r="GH104" s="1511">
        <f t="shared" si="874"/>
        <v>0</v>
      </c>
      <c r="GI104" s="1511">
        <f t="shared" si="874"/>
        <v>0</v>
      </c>
      <c r="GJ104" s="1511">
        <f t="shared" si="874"/>
        <v>0</v>
      </c>
      <c r="GK104" s="1511">
        <f t="shared" si="874"/>
        <v>0</v>
      </c>
      <c r="GL104" s="1511">
        <f t="shared" si="874"/>
        <v>0</v>
      </c>
      <c r="GM104" s="1511">
        <f t="shared" si="874"/>
        <v>0</v>
      </c>
      <c r="GN104" s="1512">
        <f t="shared" si="874"/>
        <v>0</v>
      </c>
      <c r="GO104" s="1513">
        <f t="shared" si="911"/>
        <v>0</v>
      </c>
      <c r="GP104" s="1506"/>
      <c r="GQ104" s="1510">
        <f t="shared" si="838"/>
        <v>0</v>
      </c>
      <c r="GR104" s="1511">
        <f t="shared" si="864"/>
        <v>0</v>
      </c>
      <c r="GS104" s="1511">
        <f t="shared" si="864"/>
        <v>0</v>
      </c>
      <c r="GT104" s="1511">
        <f t="shared" si="864"/>
        <v>0</v>
      </c>
      <c r="GU104" s="1511">
        <f t="shared" si="864"/>
        <v>0</v>
      </c>
      <c r="GV104" s="1511">
        <f t="shared" si="864"/>
        <v>0</v>
      </c>
      <c r="GW104" s="1511">
        <f t="shared" si="864"/>
        <v>0</v>
      </c>
      <c r="GX104" s="1511">
        <f t="shared" si="864"/>
        <v>0</v>
      </c>
      <c r="GY104" s="1511">
        <f t="shared" si="864"/>
        <v>0</v>
      </c>
      <c r="GZ104" s="1512">
        <f t="shared" si="864"/>
        <v>0</v>
      </c>
      <c r="HA104" s="1513">
        <f t="shared" si="912"/>
        <v>0</v>
      </c>
      <c r="HB104" s="1506">
        <f t="shared" si="913"/>
        <v>1</v>
      </c>
      <c r="HC104" s="1506"/>
      <c r="HD104" s="1508">
        <f t="shared" si="914"/>
        <v>0</v>
      </c>
      <c r="HE104" s="1460">
        <f t="shared" si="915"/>
        <v>0</v>
      </c>
      <c r="HF104" s="1460">
        <f t="shared" si="916"/>
        <v>0</v>
      </c>
      <c r="HG104" s="1460">
        <f t="shared" si="917"/>
        <v>0</v>
      </c>
      <c r="HH104" s="1460">
        <f t="shared" si="918"/>
        <v>0</v>
      </c>
      <c r="HI104" s="1460">
        <f t="shared" si="919"/>
        <v>0</v>
      </c>
      <c r="HJ104" s="1460">
        <f t="shared" si="920"/>
        <v>0</v>
      </c>
      <c r="HK104" s="1460">
        <f t="shared" si="921"/>
        <v>0</v>
      </c>
      <c r="HL104" s="1460">
        <f t="shared" si="922"/>
        <v>0</v>
      </c>
      <c r="HM104" s="1460">
        <f t="shared" si="923"/>
        <v>0</v>
      </c>
      <c r="HN104" s="1460">
        <f t="shared" si="924"/>
        <v>0</v>
      </c>
      <c r="HO104" s="1460">
        <f t="shared" si="925"/>
        <v>0</v>
      </c>
      <c r="HP104" s="1460">
        <f t="shared" si="926"/>
        <v>0</v>
      </c>
      <c r="HQ104" s="1460">
        <f t="shared" si="927"/>
        <v>0</v>
      </c>
      <c r="HR104" s="1460">
        <f t="shared" si="928"/>
        <v>0</v>
      </c>
      <c r="HS104" s="1460">
        <f t="shared" si="929"/>
        <v>0</v>
      </c>
      <c r="HT104" s="1460">
        <f t="shared" si="930"/>
        <v>0</v>
      </c>
      <c r="HU104" s="1460">
        <f t="shared" si="931"/>
        <v>0</v>
      </c>
      <c r="HV104" s="1460">
        <f t="shared" si="932"/>
        <v>0</v>
      </c>
      <c r="HW104" s="1460">
        <f t="shared" si="933"/>
        <v>0</v>
      </c>
      <c r="HX104" s="1460">
        <f t="shared" si="934"/>
        <v>0</v>
      </c>
      <c r="HY104" s="1460">
        <f t="shared" si="935"/>
        <v>0</v>
      </c>
      <c r="HZ104" s="1460">
        <f t="shared" si="936"/>
        <v>0</v>
      </c>
      <c r="IA104" s="1460">
        <f t="shared" si="937"/>
        <v>0</v>
      </c>
      <c r="IB104" s="1460">
        <f t="shared" si="938"/>
        <v>0</v>
      </c>
      <c r="IC104" s="1460">
        <f t="shared" si="939"/>
        <v>0</v>
      </c>
      <c r="ID104" s="1460">
        <f t="shared" si="940"/>
        <v>0</v>
      </c>
      <c r="IE104" s="1460">
        <f t="shared" si="941"/>
        <v>0</v>
      </c>
      <c r="IF104" s="1460">
        <f t="shared" si="942"/>
        <v>0</v>
      </c>
      <c r="IG104" s="1460">
        <f t="shared" si="943"/>
        <v>0</v>
      </c>
      <c r="IH104" s="1460">
        <f t="shared" si="944"/>
        <v>0</v>
      </c>
      <c r="II104" s="1460">
        <f t="shared" si="945"/>
        <v>0</v>
      </c>
      <c r="IJ104" s="1460">
        <f t="shared" si="946"/>
        <v>0</v>
      </c>
      <c r="IK104" s="1460">
        <f t="shared" si="947"/>
        <v>0</v>
      </c>
      <c r="IL104" s="1460">
        <f t="shared" si="948"/>
        <v>0</v>
      </c>
      <c r="IM104" s="1460">
        <f t="shared" si="949"/>
        <v>0</v>
      </c>
      <c r="IN104" s="1460">
        <f t="shared" si="950"/>
        <v>0</v>
      </c>
      <c r="IO104" s="1460">
        <f t="shared" si="951"/>
        <v>0</v>
      </c>
      <c r="IP104" s="1460">
        <f t="shared" si="952"/>
        <v>0</v>
      </c>
      <c r="IQ104" s="1460">
        <f t="shared" si="953"/>
        <v>0</v>
      </c>
      <c r="IR104" s="1460">
        <f t="shared" si="954"/>
        <v>0</v>
      </c>
      <c r="IS104" s="1460">
        <f t="shared" si="955"/>
        <v>0</v>
      </c>
      <c r="IT104" s="1460">
        <f t="shared" si="956"/>
        <v>0</v>
      </c>
      <c r="IU104" s="1460">
        <f t="shared" si="957"/>
        <v>0</v>
      </c>
      <c r="IV104" s="1460">
        <f t="shared" si="958"/>
        <v>0</v>
      </c>
      <c r="IW104" s="1460">
        <f t="shared" si="959"/>
        <v>0</v>
      </c>
      <c r="IX104" s="1460">
        <f t="shared" si="960"/>
        <v>0</v>
      </c>
      <c r="IY104" s="1460">
        <f t="shared" si="961"/>
        <v>0</v>
      </c>
      <c r="IZ104" s="1460">
        <f t="shared" si="962"/>
        <v>0</v>
      </c>
      <c r="JA104" s="1460">
        <f t="shared" si="963"/>
        <v>0</v>
      </c>
      <c r="JB104" s="1460">
        <f t="shared" si="964"/>
        <v>0</v>
      </c>
      <c r="JC104" s="1460">
        <f t="shared" si="965"/>
        <v>0</v>
      </c>
      <c r="JD104" s="1460">
        <f t="shared" si="966"/>
        <v>0</v>
      </c>
      <c r="JE104" s="1460">
        <f t="shared" si="967"/>
        <v>0</v>
      </c>
      <c r="JF104" s="1460">
        <f t="shared" si="968"/>
        <v>0</v>
      </c>
      <c r="JG104" s="1460">
        <f t="shared" si="969"/>
        <v>0</v>
      </c>
      <c r="JH104" s="1460">
        <f t="shared" si="970"/>
        <v>0</v>
      </c>
      <c r="JI104" s="1460">
        <f t="shared" si="971"/>
        <v>0</v>
      </c>
      <c r="JJ104" s="1460">
        <f t="shared" si="972"/>
        <v>0</v>
      </c>
      <c r="JK104" s="1460">
        <f t="shared" si="973"/>
        <v>0</v>
      </c>
      <c r="JL104" s="1460">
        <f t="shared" si="974"/>
        <v>0</v>
      </c>
      <c r="JM104" s="1460">
        <f t="shared" si="975"/>
        <v>0</v>
      </c>
      <c r="JN104" s="1460">
        <f t="shared" si="976"/>
        <v>0</v>
      </c>
      <c r="JO104" s="1460">
        <f t="shared" si="977"/>
        <v>0</v>
      </c>
      <c r="JP104" s="1460">
        <f t="shared" si="978"/>
        <v>0</v>
      </c>
      <c r="JQ104" s="1460">
        <f t="shared" si="979"/>
        <v>0</v>
      </c>
      <c r="JR104" s="1460">
        <f t="shared" si="980"/>
        <v>0</v>
      </c>
      <c r="JS104" s="1460">
        <f t="shared" si="981"/>
        <v>0</v>
      </c>
      <c r="JT104" s="1460">
        <f t="shared" si="982"/>
        <v>0</v>
      </c>
      <c r="JU104" s="1460">
        <f t="shared" si="983"/>
        <v>0</v>
      </c>
      <c r="JV104" s="1460">
        <f t="shared" si="984"/>
        <v>0</v>
      </c>
      <c r="JW104" s="1460">
        <f t="shared" si="985"/>
        <v>0</v>
      </c>
      <c r="JX104" s="1460">
        <f t="shared" si="986"/>
        <v>0</v>
      </c>
      <c r="JY104" s="1460">
        <f t="shared" si="987"/>
        <v>0</v>
      </c>
      <c r="JZ104" s="1460">
        <f t="shared" si="988"/>
        <v>0</v>
      </c>
      <c r="KA104" s="1460">
        <f t="shared" si="989"/>
        <v>0</v>
      </c>
      <c r="KB104" s="1460">
        <f t="shared" si="990"/>
        <v>0</v>
      </c>
      <c r="KC104" s="1460">
        <f t="shared" si="991"/>
        <v>0</v>
      </c>
      <c r="KD104" s="1460">
        <f t="shared" si="992"/>
        <v>0</v>
      </c>
      <c r="KE104" s="1460">
        <f t="shared" si="993"/>
        <v>0</v>
      </c>
      <c r="KF104" s="1460">
        <f t="shared" si="994"/>
        <v>0</v>
      </c>
      <c r="KG104" s="1460">
        <f t="shared" si="995"/>
        <v>0</v>
      </c>
      <c r="KH104" s="1460">
        <f t="shared" si="996"/>
        <v>0</v>
      </c>
      <c r="KI104" s="1460">
        <f t="shared" si="997"/>
        <v>0</v>
      </c>
      <c r="KJ104" s="1460">
        <f t="shared" si="998"/>
        <v>0</v>
      </c>
      <c r="KK104" s="1460">
        <f t="shared" si="999"/>
        <v>0</v>
      </c>
      <c r="KL104" s="1460">
        <f t="shared" si="1000"/>
        <v>0</v>
      </c>
      <c r="KM104" s="1460">
        <f t="shared" si="1001"/>
        <v>0</v>
      </c>
      <c r="KN104" s="1460">
        <f t="shared" si="1002"/>
        <v>0</v>
      </c>
      <c r="KO104" s="1460">
        <f t="shared" si="1003"/>
        <v>0</v>
      </c>
      <c r="KP104" s="1460">
        <f t="shared" si="1004"/>
        <v>0</v>
      </c>
      <c r="KQ104" s="1460">
        <f t="shared" si="1005"/>
        <v>0</v>
      </c>
      <c r="KR104" s="1460">
        <f t="shared" si="1006"/>
        <v>0</v>
      </c>
      <c r="KS104" s="1460">
        <f t="shared" si="1007"/>
        <v>0</v>
      </c>
      <c r="KT104" s="1460">
        <f t="shared" si="1008"/>
        <v>0</v>
      </c>
      <c r="KU104" s="1460">
        <f t="shared" si="1009"/>
        <v>0</v>
      </c>
      <c r="KV104" s="1460">
        <f t="shared" si="1010"/>
        <v>0</v>
      </c>
      <c r="KW104" s="1460">
        <f t="shared" si="1011"/>
        <v>0</v>
      </c>
      <c r="KX104" s="1460">
        <f t="shared" si="1012"/>
        <v>0</v>
      </c>
      <c r="KY104" s="1460">
        <f t="shared" si="1013"/>
        <v>0</v>
      </c>
      <c r="KZ104" s="1460">
        <f t="shared" si="1014"/>
        <v>0</v>
      </c>
      <c r="LA104" s="1460">
        <f t="shared" si="1015"/>
        <v>0</v>
      </c>
      <c r="LB104" s="1460">
        <f t="shared" si="1016"/>
        <v>0</v>
      </c>
      <c r="LC104" s="1460">
        <f t="shared" si="1017"/>
        <v>0</v>
      </c>
      <c r="LD104" s="1460">
        <f t="shared" si="1018"/>
        <v>0</v>
      </c>
      <c r="LE104" s="1460">
        <f t="shared" si="1019"/>
        <v>0</v>
      </c>
      <c r="LF104" s="1460">
        <f t="shared" si="1020"/>
        <v>0</v>
      </c>
      <c r="LG104" s="1460">
        <f t="shared" si="1021"/>
        <v>0</v>
      </c>
      <c r="LH104" s="1460">
        <f t="shared" si="1022"/>
        <v>0</v>
      </c>
      <c r="LI104" s="1460">
        <f t="shared" si="1023"/>
        <v>0</v>
      </c>
      <c r="LJ104" s="1460">
        <f t="shared" si="1024"/>
        <v>0</v>
      </c>
      <c r="LK104" s="1460">
        <f t="shared" si="1025"/>
        <v>0</v>
      </c>
      <c r="LL104" s="1460">
        <f t="shared" si="1026"/>
        <v>0</v>
      </c>
      <c r="LM104" s="1460">
        <f t="shared" si="1027"/>
        <v>0</v>
      </c>
      <c r="LN104" s="1460">
        <f t="shared" si="1028"/>
        <v>0</v>
      </c>
      <c r="LO104" s="1460">
        <f t="shared" si="1029"/>
        <v>0</v>
      </c>
      <c r="LP104" s="1460">
        <f t="shared" si="1030"/>
        <v>0</v>
      </c>
      <c r="LQ104" s="1460">
        <f t="shared" si="1031"/>
        <v>0</v>
      </c>
      <c r="LR104" s="1460">
        <f t="shared" si="1032"/>
        <v>0</v>
      </c>
      <c r="LS104" s="1460">
        <f t="shared" si="1033"/>
        <v>0</v>
      </c>
      <c r="LW104" s="1467">
        <f t="shared" si="1034"/>
        <v>0</v>
      </c>
      <c r="LX104" s="1467">
        <f t="shared" si="1035"/>
        <v>0</v>
      </c>
      <c r="LY104" s="1467">
        <f t="shared" si="1036"/>
        <v>0</v>
      </c>
      <c r="LZ104" s="1467">
        <f t="shared" si="1037"/>
        <v>0</v>
      </c>
      <c r="MA104" s="1506"/>
      <c r="MB104" s="1460">
        <f t="shared" si="1038"/>
        <v>0</v>
      </c>
      <c r="MC104" s="1460">
        <f t="shared" si="1039"/>
        <v>0</v>
      </c>
      <c r="MD104" s="1460">
        <f t="shared" si="1039"/>
        <v>0</v>
      </c>
      <c r="ME104" s="1460">
        <f t="shared" si="1039"/>
        <v>0</v>
      </c>
      <c r="MF104" s="1460">
        <f t="shared" si="1039"/>
        <v>0</v>
      </c>
      <c r="MG104" s="1460">
        <f t="shared" si="1039"/>
        <v>0</v>
      </c>
      <c r="MH104" s="1460">
        <f t="shared" si="1039"/>
        <v>0</v>
      </c>
      <c r="MI104" s="1460">
        <f t="shared" si="1039"/>
        <v>0</v>
      </c>
      <c r="MJ104" s="1460">
        <f t="shared" si="1039"/>
        <v>0</v>
      </c>
      <c r="MK104" s="1460">
        <f t="shared" si="1039"/>
        <v>0</v>
      </c>
      <c r="ML104" s="1460">
        <f t="shared" si="1039"/>
        <v>0</v>
      </c>
      <c r="MM104" s="1460">
        <f t="shared" si="1039"/>
        <v>0</v>
      </c>
      <c r="MN104" s="1460">
        <f t="shared" si="1039"/>
        <v>0</v>
      </c>
      <c r="MO104" s="1460">
        <f t="shared" si="1039"/>
        <v>0</v>
      </c>
      <c r="MP104" s="1460">
        <f t="shared" si="1039"/>
        <v>0</v>
      </c>
      <c r="MQ104" s="1460">
        <f t="shared" si="1039"/>
        <v>0</v>
      </c>
      <c r="MR104" s="1460">
        <f t="shared" si="1039"/>
        <v>0</v>
      </c>
      <c r="MS104" s="1460">
        <f t="shared" si="1043"/>
        <v>0</v>
      </c>
      <c r="MT104" s="1460">
        <f t="shared" si="1043"/>
        <v>0</v>
      </c>
      <c r="MU104" s="1460">
        <f t="shared" si="1043"/>
        <v>0</v>
      </c>
      <c r="MV104" s="1460">
        <f t="shared" si="1043"/>
        <v>0</v>
      </c>
      <c r="MW104" s="1460">
        <f t="shared" si="1043"/>
        <v>0</v>
      </c>
      <c r="MX104" s="1460">
        <f t="shared" si="1043"/>
        <v>0</v>
      </c>
      <c r="MY104" s="1460">
        <f t="shared" si="1043"/>
        <v>0</v>
      </c>
      <c r="MZ104" s="1460">
        <f t="shared" si="1043"/>
        <v>0</v>
      </c>
      <c r="NA104" s="1460">
        <f t="shared" si="1043"/>
        <v>0</v>
      </c>
      <c r="NB104" s="1460">
        <f t="shared" si="1043"/>
        <v>0</v>
      </c>
      <c r="NC104" s="1460">
        <f t="shared" si="1043"/>
        <v>0</v>
      </c>
      <c r="ND104" s="1460">
        <f t="shared" si="1043"/>
        <v>0</v>
      </c>
      <c r="NE104" s="1460">
        <f t="shared" si="1043"/>
        <v>0</v>
      </c>
      <c r="NF104" s="1460">
        <f t="shared" si="1043"/>
        <v>0</v>
      </c>
      <c r="NG104" s="1460">
        <f t="shared" si="1043"/>
        <v>0</v>
      </c>
      <c r="NH104" s="1460">
        <f t="shared" si="1043"/>
        <v>0</v>
      </c>
      <c r="NI104" s="1460">
        <f t="shared" si="1044"/>
        <v>0</v>
      </c>
      <c r="NJ104" s="1460">
        <f t="shared" si="1044"/>
        <v>0</v>
      </c>
      <c r="NK104" s="1460">
        <f t="shared" si="1044"/>
        <v>0</v>
      </c>
      <c r="NL104" s="1460">
        <f t="shared" si="1044"/>
        <v>0</v>
      </c>
      <c r="NM104" s="1460">
        <f t="shared" si="1044"/>
        <v>0</v>
      </c>
      <c r="NN104" s="1460">
        <f t="shared" si="1044"/>
        <v>0</v>
      </c>
      <c r="NO104" s="1460">
        <f t="shared" si="1044"/>
        <v>0</v>
      </c>
      <c r="NP104" s="1460">
        <f t="shared" si="1044"/>
        <v>0</v>
      </c>
      <c r="NQ104" s="1460">
        <f t="shared" si="1044"/>
        <v>0</v>
      </c>
      <c r="NR104" s="1460">
        <f t="shared" si="1044"/>
        <v>0</v>
      </c>
      <c r="NS104" s="1460">
        <f t="shared" si="1044"/>
        <v>0</v>
      </c>
      <c r="NT104" s="1460">
        <f t="shared" si="1044"/>
        <v>0</v>
      </c>
      <c r="NU104" s="1460">
        <f t="shared" si="1044"/>
        <v>0</v>
      </c>
      <c r="NV104" s="1460">
        <f t="shared" si="1044"/>
        <v>0</v>
      </c>
      <c r="NW104" s="1460">
        <f t="shared" si="1044"/>
        <v>0</v>
      </c>
      <c r="NX104" s="1460">
        <f t="shared" si="1044"/>
        <v>0</v>
      </c>
      <c r="NY104" s="1460">
        <f t="shared" si="1046"/>
        <v>0</v>
      </c>
      <c r="NZ104" s="1460">
        <f t="shared" si="1046"/>
        <v>0</v>
      </c>
      <c r="OA104" s="1460">
        <f t="shared" si="1046"/>
        <v>0</v>
      </c>
      <c r="OB104" s="1460">
        <f t="shared" si="1046"/>
        <v>0</v>
      </c>
      <c r="OC104" s="1460">
        <f t="shared" si="1046"/>
        <v>0</v>
      </c>
      <c r="OD104" s="1460">
        <f t="shared" si="1046"/>
        <v>0</v>
      </c>
      <c r="OE104" s="1460">
        <f t="shared" si="1046"/>
        <v>0</v>
      </c>
      <c r="OF104" s="1460">
        <f t="shared" si="1046"/>
        <v>0</v>
      </c>
      <c r="OG104" s="1460">
        <f t="shared" si="1046"/>
        <v>0</v>
      </c>
      <c r="OH104" s="1460">
        <f t="shared" si="1046"/>
        <v>0</v>
      </c>
      <c r="OI104" s="1460">
        <f t="shared" si="1046"/>
        <v>0</v>
      </c>
      <c r="OJ104" s="1460">
        <f t="shared" si="1046"/>
        <v>0</v>
      </c>
      <c r="OK104" s="1460">
        <f t="shared" si="1046"/>
        <v>0</v>
      </c>
      <c r="OL104" s="1460">
        <f t="shared" si="1046"/>
        <v>0</v>
      </c>
      <c r="OM104" s="1460">
        <f t="shared" si="1046"/>
        <v>0</v>
      </c>
      <c r="ON104" s="1460">
        <f t="shared" si="1046"/>
        <v>0</v>
      </c>
      <c r="OO104" s="1460">
        <f t="shared" si="1045"/>
        <v>0</v>
      </c>
      <c r="OP104" s="1460">
        <f t="shared" si="1040"/>
        <v>0</v>
      </c>
      <c r="OQ104" s="1460">
        <f t="shared" si="1040"/>
        <v>0</v>
      </c>
      <c r="OR104" s="1460">
        <f t="shared" si="1040"/>
        <v>0</v>
      </c>
      <c r="OS104" s="1460">
        <f t="shared" si="1040"/>
        <v>0</v>
      </c>
      <c r="OT104" s="1460">
        <f t="shared" si="1040"/>
        <v>0</v>
      </c>
      <c r="OU104" s="1460">
        <f t="shared" si="1040"/>
        <v>0</v>
      </c>
      <c r="OV104" s="1460">
        <f t="shared" si="1040"/>
        <v>0</v>
      </c>
      <c r="OW104" s="1460">
        <f t="shared" si="1040"/>
        <v>0</v>
      </c>
      <c r="OX104" s="1460">
        <f t="shared" si="1040"/>
        <v>0</v>
      </c>
      <c r="OY104" s="1460">
        <f t="shared" si="1040"/>
        <v>0</v>
      </c>
      <c r="OZ104" s="1460">
        <f t="shared" si="1040"/>
        <v>0</v>
      </c>
      <c r="PA104" s="1460">
        <f t="shared" si="1040"/>
        <v>0</v>
      </c>
      <c r="PB104" s="1460">
        <f t="shared" si="1040"/>
        <v>0</v>
      </c>
      <c r="PC104" s="1460">
        <f t="shared" si="1040"/>
        <v>0</v>
      </c>
      <c r="PD104" s="1460">
        <f t="shared" si="1040"/>
        <v>0</v>
      </c>
      <c r="PE104" s="1460">
        <f t="shared" si="1040"/>
        <v>0</v>
      </c>
      <c r="PF104" s="1460">
        <f t="shared" si="1041"/>
        <v>0</v>
      </c>
      <c r="PG104" s="1460">
        <f t="shared" si="1041"/>
        <v>0</v>
      </c>
      <c r="PH104" s="1460">
        <f t="shared" si="1041"/>
        <v>0</v>
      </c>
      <c r="PI104" s="1460">
        <f t="shared" si="1041"/>
        <v>0</v>
      </c>
      <c r="PJ104" s="1460">
        <f t="shared" si="1041"/>
        <v>0</v>
      </c>
      <c r="PK104" s="1460">
        <f t="shared" si="1041"/>
        <v>0</v>
      </c>
      <c r="PL104" s="1460">
        <f t="shared" si="1041"/>
        <v>0</v>
      </c>
      <c r="PM104" s="1460">
        <f t="shared" si="1041"/>
        <v>0</v>
      </c>
      <c r="PN104" s="1460">
        <f t="shared" si="1041"/>
        <v>0</v>
      </c>
      <c r="PO104" s="1460">
        <f t="shared" si="1041"/>
        <v>0</v>
      </c>
      <c r="PP104" s="1460">
        <f t="shared" si="1041"/>
        <v>0</v>
      </c>
      <c r="PQ104" s="1460">
        <f t="shared" si="1041"/>
        <v>0</v>
      </c>
      <c r="PR104" s="1460">
        <f t="shared" si="1041"/>
        <v>0</v>
      </c>
      <c r="PS104" s="1460">
        <f t="shared" si="1041"/>
        <v>0</v>
      </c>
      <c r="PT104" s="1460">
        <f t="shared" si="1041"/>
        <v>0</v>
      </c>
      <c r="PU104" s="1460">
        <f t="shared" si="1041"/>
        <v>0</v>
      </c>
      <c r="PV104" s="1460">
        <f t="shared" si="1042"/>
        <v>0</v>
      </c>
      <c r="PW104" s="1460">
        <f t="shared" si="1042"/>
        <v>0</v>
      </c>
      <c r="PX104" s="1460">
        <f t="shared" si="1042"/>
        <v>0</v>
      </c>
      <c r="PY104" s="1460">
        <f t="shared" si="1042"/>
        <v>0</v>
      </c>
      <c r="PZ104" s="1460">
        <f t="shared" si="1042"/>
        <v>0</v>
      </c>
      <c r="QA104" s="1460">
        <f t="shared" si="1042"/>
        <v>0</v>
      </c>
      <c r="QB104" s="1460">
        <f t="shared" si="1042"/>
        <v>0</v>
      </c>
      <c r="QC104" s="1460">
        <f t="shared" si="1042"/>
        <v>0</v>
      </c>
      <c r="QD104" s="1460">
        <f t="shared" si="1042"/>
        <v>0</v>
      </c>
      <c r="QE104" s="1460">
        <f t="shared" si="1042"/>
        <v>0</v>
      </c>
      <c r="QF104" s="1460">
        <f t="shared" si="1042"/>
        <v>0</v>
      </c>
      <c r="QG104" s="1460">
        <f t="shared" si="1042"/>
        <v>0</v>
      </c>
      <c r="QH104" s="1460">
        <f t="shared" si="1042"/>
        <v>0</v>
      </c>
      <c r="QI104" s="1460">
        <f t="shared" si="1042"/>
        <v>0</v>
      </c>
      <c r="QJ104" s="1460">
        <f t="shared" si="1042"/>
        <v>0</v>
      </c>
      <c r="QK104" s="1460">
        <f t="shared" si="1042"/>
        <v>0</v>
      </c>
      <c r="QL104" s="1460">
        <f t="shared" si="856"/>
        <v>0</v>
      </c>
      <c r="QM104" s="1460">
        <f t="shared" si="856"/>
        <v>0</v>
      </c>
      <c r="QN104" s="1460">
        <f t="shared" si="856"/>
        <v>0</v>
      </c>
      <c r="QO104" s="1460">
        <f t="shared" si="856"/>
        <v>0</v>
      </c>
      <c r="QP104" s="1460">
        <f t="shared" si="856"/>
        <v>0</v>
      </c>
      <c r="QQ104" s="1460">
        <f t="shared" si="856"/>
        <v>0</v>
      </c>
    </row>
    <row r="105" spans="1:459" s="1466" customFormat="1" ht="22.5" customHeight="1">
      <c r="A105" s="1468"/>
      <c r="B105" s="1469"/>
      <c r="C105" s="1469"/>
      <c r="D105" s="1470"/>
      <c r="E105" s="1471"/>
      <c r="F105" s="1472"/>
      <c r="G105" s="1472"/>
      <c r="H105" s="1473">
        <f t="shared" si="875"/>
        <v>0</v>
      </c>
      <c r="I105" s="1474">
        <v>0</v>
      </c>
      <c r="J105" s="1475">
        <f t="shared" si="437"/>
        <v>0</v>
      </c>
      <c r="K105" s="1476">
        <v>0</v>
      </c>
      <c r="L105" s="1477">
        <f t="shared" si="876"/>
        <v>0</v>
      </c>
      <c r="M105" s="1477">
        <f t="shared" si="877"/>
        <v>0</v>
      </c>
      <c r="N105" s="1478"/>
      <c r="O105" s="1479">
        <v>0</v>
      </c>
      <c r="P105" s="1480">
        <v>0</v>
      </c>
      <c r="Q105" s="1828">
        <v>0</v>
      </c>
      <c r="R105" s="1831">
        <f t="shared" si="878"/>
        <v>0</v>
      </c>
      <c r="S105" s="1481">
        <f>IF(AND(SUM(O105:Q105)=0,N105="NNN"),MIN('Operating History and Pro Forma'!$M$33,'Operating History and Pro Forma'!$T$15)*D105,SUM(O105:Q105)*D105)</f>
        <v>0</v>
      </c>
      <c r="T105" s="1482">
        <f t="shared" si="879"/>
        <v>0</v>
      </c>
      <c r="U105" s="1483">
        <f t="shared" si="880"/>
        <v>0</v>
      </c>
      <c r="V105" s="1480"/>
      <c r="W105" s="1514"/>
      <c r="X105" s="1486" t="str">
        <f t="shared" si="881"/>
        <v/>
      </c>
      <c r="Y105" s="1487">
        <f t="shared" si="882"/>
        <v>0</v>
      </c>
      <c r="Z105" s="1488"/>
      <c r="AA105" s="1488"/>
      <c r="AB105" s="1488"/>
      <c r="AC105" s="1488"/>
      <c r="AD105" s="1489">
        <f t="shared" si="883"/>
        <v>0</v>
      </c>
      <c r="AE105" s="1490" t="str">
        <f t="shared" si="884"/>
        <v/>
      </c>
      <c r="AF105" s="1491">
        <f t="shared" si="885"/>
        <v>0</v>
      </c>
      <c r="AG105" s="1492">
        <f t="shared" si="886"/>
        <v>0</v>
      </c>
      <c r="AH105" s="1493">
        <f t="shared" si="853"/>
        <v>0</v>
      </c>
      <c r="AI105" s="1493">
        <f t="shared" si="853"/>
        <v>0</v>
      </c>
      <c r="AJ105" s="1494">
        <f t="shared" si="853"/>
        <v>0</v>
      </c>
      <c r="AK105" s="1494">
        <f t="shared" si="853"/>
        <v>0</v>
      </c>
      <c r="AL105" s="1495">
        <f t="shared" si="853"/>
        <v>0</v>
      </c>
      <c r="AM105" s="1496">
        <f t="shared" si="853"/>
        <v>0</v>
      </c>
      <c r="AN105" s="1497">
        <f t="shared" si="399"/>
        <v>0</v>
      </c>
      <c r="AO105" s="1498">
        <f t="shared" si="860"/>
        <v>0</v>
      </c>
      <c r="AP105" s="1499">
        <f t="shared" si="887"/>
        <v>0</v>
      </c>
      <c r="AQ105" s="1500">
        <f t="shared" si="888"/>
        <v>0</v>
      </c>
      <c r="AR105" s="1501">
        <f t="shared" si="889"/>
        <v>0</v>
      </c>
      <c r="AS105" s="1498">
        <f t="shared" si="857"/>
        <v>0</v>
      </c>
      <c r="AT105" s="1501">
        <f t="shared" si="890"/>
        <v>0</v>
      </c>
      <c r="AU105" s="1498">
        <f t="shared" si="891"/>
        <v>1</v>
      </c>
      <c r="AV105" s="1498">
        <f t="shared" si="892"/>
        <v>2</v>
      </c>
      <c r="AW105" s="1499">
        <f t="shared" si="893"/>
        <v>0</v>
      </c>
      <c r="AX105" s="1502">
        <f t="shared" si="894"/>
        <v>0</v>
      </c>
      <c r="AY105" s="1503">
        <f t="shared" si="895"/>
        <v>0</v>
      </c>
      <c r="AZ105" s="1498">
        <f t="shared" si="896"/>
        <v>2</v>
      </c>
      <c r="BA105" s="1498">
        <f t="shared" si="897"/>
        <v>3</v>
      </c>
      <c r="BB105" s="1499">
        <f t="shared" si="898"/>
        <v>0</v>
      </c>
      <c r="BC105" s="1502">
        <f t="shared" si="899"/>
        <v>0</v>
      </c>
      <c r="BD105" s="1503">
        <f t="shared" si="900"/>
        <v>0</v>
      </c>
      <c r="BE105" s="1498">
        <f t="shared" si="901"/>
        <v>3</v>
      </c>
      <c r="BF105" s="1498">
        <f t="shared" si="902"/>
        <v>4</v>
      </c>
      <c r="BG105" s="1499">
        <f t="shared" si="903"/>
        <v>0</v>
      </c>
      <c r="BH105" s="1502">
        <f t="shared" si="904"/>
        <v>0</v>
      </c>
      <c r="BI105" s="1502">
        <f t="shared" si="905"/>
        <v>0</v>
      </c>
      <c r="BJ105" s="1504">
        <f t="shared" si="906"/>
        <v>1900</v>
      </c>
      <c r="BK105" s="1505" t="str">
        <f t="shared" si="907"/>
        <v/>
      </c>
      <c r="BL105" s="1506"/>
      <c r="BM105" s="1507">
        <f t="shared" si="908"/>
        <v>0</v>
      </c>
      <c r="BN105" s="1508">
        <f t="shared" si="909"/>
        <v>0</v>
      </c>
      <c r="BO105" s="1508">
        <f t="shared" si="909"/>
        <v>0</v>
      </c>
      <c r="BP105" s="1508">
        <f t="shared" si="909"/>
        <v>0</v>
      </c>
      <c r="BQ105" s="1508">
        <f t="shared" si="909"/>
        <v>0</v>
      </c>
      <c r="BR105" s="1508">
        <f t="shared" si="909"/>
        <v>0</v>
      </c>
      <c r="BS105" s="1508">
        <f t="shared" si="909"/>
        <v>0</v>
      </c>
      <c r="BT105" s="1508">
        <f t="shared" si="909"/>
        <v>0</v>
      </c>
      <c r="BU105" s="1508">
        <f t="shared" si="909"/>
        <v>0</v>
      </c>
      <c r="BV105" s="1508">
        <f t="shared" si="909"/>
        <v>0</v>
      </c>
      <c r="BW105" s="1508">
        <f t="shared" si="909"/>
        <v>0</v>
      </c>
      <c r="BX105" s="1508">
        <f t="shared" si="909"/>
        <v>0</v>
      </c>
      <c r="BY105" s="1507">
        <f t="shared" si="909"/>
        <v>0</v>
      </c>
      <c r="BZ105" s="1508">
        <f t="shared" si="909"/>
        <v>0</v>
      </c>
      <c r="CA105" s="1508">
        <f t="shared" si="909"/>
        <v>0</v>
      </c>
      <c r="CB105" s="1508">
        <f t="shared" si="909"/>
        <v>0</v>
      </c>
      <c r="CC105" s="1508">
        <f t="shared" si="909"/>
        <v>0</v>
      </c>
      <c r="CD105" s="1508">
        <f t="shared" si="1047"/>
        <v>0</v>
      </c>
      <c r="CE105" s="1508">
        <f t="shared" si="1047"/>
        <v>0</v>
      </c>
      <c r="CF105" s="1508">
        <f t="shared" si="1047"/>
        <v>0</v>
      </c>
      <c r="CG105" s="1508">
        <f t="shared" si="1047"/>
        <v>0</v>
      </c>
      <c r="CH105" s="1508">
        <f t="shared" si="1047"/>
        <v>0</v>
      </c>
      <c r="CI105" s="1508">
        <f t="shared" si="1047"/>
        <v>0</v>
      </c>
      <c r="CJ105" s="1509">
        <f t="shared" si="1047"/>
        <v>0</v>
      </c>
      <c r="CK105" s="1507">
        <f t="shared" si="1047"/>
        <v>0</v>
      </c>
      <c r="CL105" s="1508">
        <f t="shared" si="1047"/>
        <v>0</v>
      </c>
      <c r="CM105" s="1508">
        <f t="shared" si="1047"/>
        <v>0</v>
      </c>
      <c r="CN105" s="1508">
        <f t="shared" si="1047"/>
        <v>0</v>
      </c>
      <c r="CO105" s="1508">
        <f t="shared" si="1047"/>
        <v>0</v>
      </c>
      <c r="CP105" s="1508">
        <f t="shared" si="1047"/>
        <v>0</v>
      </c>
      <c r="CQ105" s="1508">
        <f t="shared" si="1047"/>
        <v>0</v>
      </c>
      <c r="CR105" s="1508">
        <f t="shared" si="1047"/>
        <v>0</v>
      </c>
      <c r="CS105" s="1508">
        <f t="shared" si="1047"/>
        <v>0</v>
      </c>
      <c r="CT105" s="1508">
        <f t="shared" si="1048"/>
        <v>0</v>
      </c>
      <c r="CU105" s="1508">
        <f t="shared" si="1048"/>
        <v>0</v>
      </c>
      <c r="CV105" s="1509">
        <f t="shared" si="1048"/>
        <v>0</v>
      </c>
      <c r="CW105" s="1508">
        <f t="shared" si="1048"/>
        <v>0</v>
      </c>
      <c r="CX105" s="1508">
        <f t="shared" si="1048"/>
        <v>0</v>
      </c>
      <c r="CY105" s="1508">
        <f t="shared" si="1048"/>
        <v>0</v>
      </c>
      <c r="CZ105" s="1508">
        <f t="shared" si="1048"/>
        <v>0</v>
      </c>
      <c r="DA105" s="1508">
        <f t="shared" si="1048"/>
        <v>0</v>
      </c>
      <c r="DB105" s="1508">
        <f t="shared" si="1048"/>
        <v>0</v>
      </c>
      <c r="DC105" s="1508">
        <f t="shared" si="1048"/>
        <v>0</v>
      </c>
      <c r="DD105" s="1508">
        <f t="shared" si="1048"/>
        <v>0</v>
      </c>
      <c r="DE105" s="1508">
        <f t="shared" si="1048"/>
        <v>0</v>
      </c>
      <c r="DF105" s="1508">
        <f t="shared" si="1048"/>
        <v>0</v>
      </c>
      <c r="DG105" s="1508">
        <f t="shared" si="1048"/>
        <v>0</v>
      </c>
      <c r="DH105" s="1509">
        <f t="shared" si="1048"/>
        <v>0</v>
      </c>
      <c r="DI105" s="1508">
        <f t="shared" si="1048"/>
        <v>0</v>
      </c>
      <c r="DJ105" s="1508">
        <f t="shared" si="1049"/>
        <v>0</v>
      </c>
      <c r="DK105" s="1508">
        <f t="shared" si="1049"/>
        <v>0</v>
      </c>
      <c r="DL105" s="1508">
        <f t="shared" si="1049"/>
        <v>0</v>
      </c>
      <c r="DM105" s="1508">
        <f t="shared" si="1049"/>
        <v>0</v>
      </c>
      <c r="DN105" s="1508">
        <f t="shared" si="1049"/>
        <v>0</v>
      </c>
      <c r="DO105" s="1508">
        <f t="shared" si="1049"/>
        <v>0</v>
      </c>
      <c r="DP105" s="1508">
        <f t="shared" si="1049"/>
        <v>0</v>
      </c>
      <c r="DQ105" s="1508">
        <f t="shared" si="1049"/>
        <v>0</v>
      </c>
      <c r="DR105" s="1508">
        <f t="shared" si="1049"/>
        <v>0</v>
      </c>
      <c r="DS105" s="1508">
        <f t="shared" si="1049"/>
        <v>0</v>
      </c>
      <c r="DT105" s="1509">
        <f t="shared" si="1049"/>
        <v>0</v>
      </c>
      <c r="DU105" s="1507">
        <f t="shared" si="1049"/>
        <v>0</v>
      </c>
      <c r="DV105" s="1508">
        <f t="shared" si="1049"/>
        <v>0</v>
      </c>
      <c r="DW105" s="1508">
        <f t="shared" si="1049"/>
        <v>0</v>
      </c>
      <c r="DX105" s="1508">
        <f t="shared" si="1049"/>
        <v>0</v>
      </c>
      <c r="DY105" s="1508">
        <f t="shared" si="1049"/>
        <v>0</v>
      </c>
      <c r="DZ105" s="1508">
        <f t="shared" si="1050"/>
        <v>0</v>
      </c>
      <c r="EA105" s="1508">
        <f t="shared" si="1050"/>
        <v>0</v>
      </c>
      <c r="EB105" s="1508">
        <f t="shared" si="1050"/>
        <v>0</v>
      </c>
      <c r="EC105" s="1508">
        <f t="shared" si="1050"/>
        <v>0</v>
      </c>
      <c r="ED105" s="1508">
        <f t="shared" si="1050"/>
        <v>0</v>
      </c>
      <c r="EE105" s="1508">
        <f t="shared" si="1050"/>
        <v>0</v>
      </c>
      <c r="EF105" s="1508">
        <f t="shared" si="1050"/>
        <v>0</v>
      </c>
      <c r="EG105" s="1507">
        <f t="shared" si="1050"/>
        <v>0</v>
      </c>
      <c r="EH105" s="1508">
        <f t="shared" si="1050"/>
        <v>0</v>
      </c>
      <c r="EI105" s="1508">
        <f t="shared" si="1050"/>
        <v>0</v>
      </c>
      <c r="EJ105" s="1508">
        <f t="shared" si="1050"/>
        <v>0</v>
      </c>
      <c r="EK105" s="1508">
        <f t="shared" si="1050"/>
        <v>0</v>
      </c>
      <c r="EL105" s="1508">
        <f t="shared" si="1050"/>
        <v>0</v>
      </c>
      <c r="EM105" s="1508">
        <f t="shared" si="1050"/>
        <v>0</v>
      </c>
      <c r="EN105" s="1508">
        <f t="shared" si="1050"/>
        <v>0</v>
      </c>
      <c r="EO105" s="1508">
        <f t="shared" si="1050"/>
        <v>0</v>
      </c>
      <c r="EP105" s="1508">
        <f t="shared" si="1051"/>
        <v>0</v>
      </c>
      <c r="EQ105" s="1508">
        <f t="shared" si="1051"/>
        <v>0</v>
      </c>
      <c r="ER105" s="1509">
        <f t="shared" si="1051"/>
        <v>0</v>
      </c>
      <c r="ES105" s="1507">
        <f t="shared" si="1051"/>
        <v>0</v>
      </c>
      <c r="ET105" s="1508">
        <f t="shared" si="1051"/>
        <v>0</v>
      </c>
      <c r="EU105" s="1508">
        <f t="shared" si="1051"/>
        <v>0</v>
      </c>
      <c r="EV105" s="1508">
        <f t="shared" si="1051"/>
        <v>0</v>
      </c>
      <c r="EW105" s="1508">
        <f t="shared" si="1051"/>
        <v>0</v>
      </c>
      <c r="EX105" s="1508">
        <f t="shared" si="1051"/>
        <v>0</v>
      </c>
      <c r="EY105" s="1508">
        <f t="shared" si="1051"/>
        <v>0</v>
      </c>
      <c r="EZ105" s="1508">
        <f t="shared" si="1051"/>
        <v>0</v>
      </c>
      <c r="FA105" s="1508">
        <f t="shared" si="1051"/>
        <v>0</v>
      </c>
      <c r="FB105" s="1508">
        <f t="shared" si="1051"/>
        <v>0</v>
      </c>
      <c r="FC105" s="1508">
        <f t="shared" si="1051"/>
        <v>0</v>
      </c>
      <c r="FD105" s="1509">
        <f t="shared" si="1051"/>
        <v>0</v>
      </c>
      <c r="FE105" s="1508">
        <f t="shared" si="1051"/>
        <v>0</v>
      </c>
      <c r="FF105" s="1508">
        <f t="shared" ref="FF105:FF168" si="1052">IF(FF$12&lt;$AO105,0,IF(FF$12&lt;=$AU105,IF(FF$12&lt;$AS105,$L105,$AT105),IF(OR(AND(FF$12&lt;$BF105,FF$12&gt;=$BE105),AND(FF$12&lt;$BA105,FF$12&gt;=$AZ105),AND(FF$12&lt;$AV105,FF$12&gt;=$AU105)),0,IF(FF$12&gt;=$BF105,$BG105*$D105/12,IF(FF$12&gt;=$BA105,$BB105*$D105/12,IF(FF$12&gt;=$AV105,$AW105*$D105/12))))))</f>
        <v>0</v>
      </c>
      <c r="FG105" s="1508">
        <f t="shared" si="873"/>
        <v>0</v>
      </c>
      <c r="FH105" s="1508">
        <f t="shared" si="873"/>
        <v>0</v>
      </c>
      <c r="FI105" s="1508">
        <f t="shared" si="873"/>
        <v>0</v>
      </c>
      <c r="FJ105" s="1508">
        <f t="shared" si="873"/>
        <v>0</v>
      </c>
      <c r="FK105" s="1508">
        <f t="shared" si="873"/>
        <v>0</v>
      </c>
      <c r="FL105" s="1508">
        <f t="shared" si="873"/>
        <v>0</v>
      </c>
      <c r="FM105" s="1508">
        <f t="shared" si="873"/>
        <v>0</v>
      </c>
      <c r="FN105" s="1508">
        <f t="shared" si="873"/>
        <v>0</v>
      </c>
      <c r="FO105" s="1508">
        <f t="shared" si="873"/>
        <v>0</v>
      </c>
      <c r="FP105" s="1509">
        <f t="shared" si="873"/>
        <v>0</v>
      </c>
      <c r="FQ105" s="1508">
        <f t="shared" si="873"/>
        <v>0</v>
      </c>
      <c r="FR105" s="1508">
        <f t="shared" ref="FG105:FV121" si="1053">IF(FR$12&lt;$AO105,0,IF(FR$12&lt;=$AU105,IF(FR$12&lt;$AS105,$L105,$AT105),IF(OR(AND(FR$12&lt;$BF105,FR$12&gt;=$BE105),AND(FR$12&lt;$BA105,FR$12&gt;=$AZ105),AND(FR$12&lt;$AV105,FR$12&gt;=$AU105)),0,IF(FR$12&gt;=$BF105,$BG105*$D105/12,IF(FR$12&gt;=$BA105,$BB105*$D105/12,IF(FR$12&gt;=$AV105,$AW105*$D105/12))))))</f>
        <v>0</v>
      </c>
      <c r="FS105" s="1508">
        <f t="shared" si="1053"/>
        <v>0</v>
      </c>
      <c r="FT105" s="1508">
        <f t="shared" si="1053"/>
        <v>0</v>
      </c>
      <c r="FU105" s="1508">
        <f t="shared" si="1053"/>
        <v>0</v>
      </c>
      <c r="FV105" s="1508">
        <f t="shared" si="1053"/>
        <v>0</v>
      </c>
      <c r="FW105" s="1508">
        <f t="shared" si="855"/>
        <v>0</v>
      </c>
      <c r="FX105" s="1508">
        <f t="shared" si="855"/>
        <v>0</v>
      </c>
      <c r="FY105" s="1508">
        <f t="shared" si="855"/>
        <v>0</v>
      </c>
      <c r="FZ105" s="1508">
        <f t="shared" si="855"/>
        <v>0</v>
      </c>
      <c r="GA105" s="1508">
        <f t="shared" si="855"/>
        <v>0</v>
      </c>
      <c r="GB105" s="1509">
        <f t="shared" si="855"/>
        <v>0</v>
      </c>
      <c r="GC105" s="1506"/>
      <c r="GD105" s="1458">
        <f t="shared" si="910"/>
        <v>1</v>
      </c>
      <c r="GE105" s="1510">
        <f t="shared" si="874"/>
        <v>0</v>
      </c>
      <c r="GF105" s="1511">
        <f t="shared" si="874"/>
        <v>0</v>
      </c>
      <c r="GG105" s="1511">
        <f t="shared" si="874"/>
        <v>0</v>
      </c>
      <c r="GH105" s="1511">
        <f t="shared" si="874"/>
        <v>0</v>
      </c>
      <c r="GI105" s="1511">
        <f t="shared" si="874"/>
        <v>0</v>
      </c>
      <c r="GJ105" s="1511">
        <f t="shared" si="874"/>
        <v>0</v>
      </c>
      <c r="GK105" s="1511">
        <f t="shared" si="874"/>
        <v>0</v>
      </c>
      <c r="GL105" s="1511">
        <f t="shared" si="874"/>
        <v>0</v>
      </c>
      <c r="GM105" s="1511">
        <f t="shared" si="874"/>
        <v>0</v>
      </c>
      <c r="GN105" s="1512">
        <f t="shared" si="874"/>
        <v>0</v>
      </c>
      <c r="GO105" s="1513">
        <f t="shared" si="911"/>
        <v>0</v>
      </c>
      <c r="GP105" s="1506"/>
      <c r="GQ105" s="1510">
        <f t="shared" si="838"/>
        <v>0</v>
      </c>
      <c r="GR105" s="1511">
        <f t="shared" si="864"/>
        <v>0</v>
      </c>
      <c r="GS105" s="1511">
        <f t="shared" si="864"/>
        <v>0</v>
      </c>
      <c r="GT105" s="1511">
        <f t="shared" si="864"/>
        <v>0</v>
      </c>
      <c r="GU105" s="1511">
        <f t="shared" si="864"/>
        <v>0</v>
      </c>
      <c r="GV105" s="1511">
        <f t="shared" si="864"/>
        <v>0</v>
      </c>
      <c r="GW105" s="1511">
        <f t="shared" si="864"/>
        <v>0</v>
      </c>
      <c r="GX105" s="1511">
        <f t="shared" si="864"/>
        <v>0</v>
      </c>
      <c r="GY105" s="1511">
        <f t="shared" si="864"/>
        <v>0</v>
      </c>
      <c r="GZ105" s="1512">
        <f t="shared" si="864"/>
        <v>0</v>
      </c>
      <c r="HA105" s="1513">
        <f t="shared" si="912"/>
        <v>0</v>
      </c>
      <c r="HB105" s="1506">
        <f t="shared" si="913"/>
        <v>1</v>
      </c>
      <c r="HC105" s="1506"/>
      <c r="HD105" s="1508">
        <f t="shared" si="914"/>
        <v>0</v>
      </c>
      <c r="HE105" s="1460">
        <f t="shared" si="915"/>
        <v>0</v>
      </c>
      <c r="HF105" s="1460">
        <f t="shared" si="916"/>
        <v>0</v>
      </c>
      <c r="HG105" s="1460">
        <f t="shared" si="917"/>
        <v>0</v>
      </c>
      <c r="HH105" s="1460">
        <f t="shared" si="918"/>
        <v>0</v>
      </c>
      <c r="HI105" s="1460">
        <f t="shared" si="919"/>
        <v>0</v>
      </c>
      <c r="HJ105" s="1460">
        <f t="shared" si="920"/>
        <v>0</v>
      </c>
      <c r="HK105" s="1460">
        <f t="shared" si="921"/>
        <v>0</v>
      </c>
      <c r="HL105" s="1460">
        <f t="shared" si="922"/>
        <v>0</v>
      </c>
      <c r="HM105" s="1460">
        <f t="shared" si="923"/>
        <v>0</v>
      </c>
      <c r="HN105" s="1460">
        <f t="shared" si="924"/>
        <v>0</v>
      </c>
      <c r="HO105" s="1460">
        <f t="shared" si="925"/>
        <v>0</v>
      </c>
      <c r="HP105" s="1460">
        <f t="shared" si="926"/>
        <v>0</v>
      </c>
      <c r="HQ105" s="1460">
        <f t="shared" si="927"/>
        <v>0</v>
      </c>
      <c r="HR105" s="1460">
        <f t="shared" si="928"/>
        <v>0</v>
      </c>
      <c r="HS105" s="1460">
        <f t="shared" si="929"/>
        <v>0</v>
      </c>
      <c r="HT105" s="1460">
        <f t="shared" si="930"/>
        <v>0</v>
      </c>
      <c r="HU105" s="1460">
        <f t="shared" si="931"/>
        <v>0</v>
      </c>
      <c r="HV105" s="1460">
        <f t="shared" si="932"/>
        <v>0</v>
      </c>
      <c r="HW105" s="1460">
        <f t="shared" si="933"/>
        <v>0</v>
      </c>
      <c r="HX105" s="1460">
        <f t="shared" si="934"/>
        <v>0</v>
      </c>
      <c r="HY105" s="1460">
        <f t="shared" si="935"/>
        <v>0</v>
      </c>
      <c r="HZ105" s="1460">
        <f t="shared" si="936"/>
        <v>0</v>
      </c>
      <c r="IA105" s="1460">
        <f t="shared" si="937"/>
        <v>0</v>
      </c>
      <c r="IB105" s="1460">
        <f t="shared" si="938"/>
        <v>0</v>
      </c>
      <c r="IC105" s="1460">
        <f t="shared" si="939"/>
        <v>0</v>
      </c>
      <c r="ID105" s="1460">
        <f t="shared" si="940"/>
        <v>0</v>
      </c>
      <c r="IE105" s="1460">
        <f t="shared" si="941"/>
        <v>0</v>
      </c>
      <c r="IF105" s="1460">
        <f t="shared" si="942"/>
        <v>0</v>
      </c>
      <c r="IG105" s="1460">
        <f t="shared" si="943"/>
        <v>0</v>
      </c>
      <c r="IH105" s="1460">
        <f t="shared" si="944"/>
        <v>0</v>
      </c>
      <c r="II105" s="1460">
        <f t="shared" si="945"/>
        <v>0</v>
      </c>
      <c r="IJ105" s="1460">
        <f t="shared" si="946"/>
        <v>0</v>
      </c>
      <c r="IK105" s="1460">
        <f t="shared" si="947"/>
        <v>0</v>
      </c>
      <c r="IL105" s="1460">
        <f t="shared" si="948"/>
        <v>0</v>
      </c>
      <c r="IM105" s="1460">
        <f t="shared" si="949"/>
        <v>0</v>
      </c>
      <c r="IN105" s="1460">
        <f t="shared" si="950"/>
        <v>0</v>
      </c>
      <c r="IO105" s="1460">
        <f t="shared" si="951"/>
        <v>0</v>
      </c>
      <c r="IP105" s="1460">
        <f t="shared" si="952"/>
        <v>0</v>
      </c>
      <c r="IQ105" s="1460">
        <f t="shared" si="953"/>
        <v>0</v>
      </c>
      <c r="IR105" s="1460">
        <f t="shared" si="954"/>
        <v>0</v>
      </c>
      <c r="IS105" s="1460">
        <f t="shared" si="955"/>
        <v>0</v>
      </c>
      <c r="IT105" s="1460">
        <f t="shared" si="956"/>
        <v>0</v>
      </c>
      <c r="IU105" s="1460">
        <f t="shared" si="957"/>
        <v>0</v>
      </c>
      <c r="IV105" s="1460">
        <f t="shared" si="958"/>
        <v>0</v>
      </c>
      <c r="IW105" s="1460">
        <f t="shared" si="959"/>
        <v>0</v>
      </c>
      <c r="IX105" s="1460">
        <f t="shared" si="960"/>
        <v>0</v>
      </c>
      <c r="IY105" s="1460">
        <f t="shared" si="961"/>
        <v>0</v>
      </c>
      <c r="IZ105" s="1460">
        <f t="shared" si="962"/>
        <v>0</v>
      </c>
      <c r="JA105" s="1460">
        <f t="shared" si="963"/>
        <v>0</v>
      </c>
      <c r="JB105" s="1460">
        <f t="shared" si="964"/>
        <v>0</v>
      </c>
      <c r="JC105" s="1460">
        <f t="shared" si="965"/>
        <v>0</v>
      </c>
      <c r="JD105" s="1460">
        <f t="shared" si="966"/>
        <v>0</v>
      </c>
      <c r="JE105" s="1460">
        <f t="shared" si="967"/>
        <v>0</v>
      </c>
      <c r="JF105" s="1460">
        <f t="shared" si="968"/>
        <v>0</v>
      </c>
      <c r="JG105" s="1460">
        <f t="shared" si="969"/>
        <v>0</v>
      </c>
      <c r="JH105" s="1460">
        <f t="shared" si="970"/>
        <v>0</v>
      </c>
      <c r="JI105" s="1460">
        <f t="shared" si="971"/>
        <v>0</v>
      </c>
      <c r="JJ105" s="1460">
        <f t="shared" si="972"/>
        <v>0</v>
      </c>
      <c r="JK105" s="1460">
        <f t="shared" si="973"/>
        <v>0</v>
      </c>
      <c r="JL105" s="1460">
        <f t="shared" si="974"/>
        <v>0</v>
      </c>
      <c r="JM105" s="1460">
        <f t="shared" si="975"/>
        <v>0</v>
      </c>
      <c r="JN105" s="1460">
        <f t="shared" si="976"/>
        <v>0</v>
      </c>
      <c r="JO105" s="1460">
        <f t="shared" si="977"/>
        <v>0</v>
      </c>
      <c r="JP105" s="1460">
        <f t="shared" si="978"/>
        <v>0</v>
      </c>
      <c r="JQ105" s="1460">
        <f t="shared" si="979"/>
        <v>0</v>
      </c>
      <c r="JR105" s="1460">
        <f t="shared" si="980"/>
        <v>0</v>
      </c>
      <c r="JS105" s="1460">
        <f t="shared" si="981"/>
        <v>0</v>
      </c>
      <c r="JT105" s="1460">
        <f t="shared" si="982"/>
        <v>0</v>
      </c>
      <c r="JU105" s="1460">
        <f t="shared" si="983"/>
        <v>0</v>
      </c>
      <c r="JV105" s="1460">
        <f t="shared" si="984"/>
        <v>0</v>
      </c>
      <c r="JW105" s="1460">
        <f t="shared" si="985"/>
        <v>0</v>
      </c>
      <c r="JX105" s="1460">
        <f t="shared" si="986"/>
        <v>0</v>
      </c>
      <c r="JY105" s="1460">
        <f t="shared" si="987"/>
        <v>0</v>
      </c>
      <c r="JZ105" s="1460">
        <f t="shared" si="988"/>
        <v>0</v>
      </c>
      <c r="KA105" s="1460">
        <f t="shared" si="989"/>
        <v>0</v>
      </c>
      <c r="KB105" s="1460">
        <f t="shared" si="990"/>
        <v>0</v>
      </c>
      <c r="KC105" s="1460">
        <f t="shared" si="991"/>
        <v>0</v>
      </c>
      <c r="KD105" s="1460">
        <f t="shared" si="992"/>
        <v>0</v>
      </c>
      <c r="KE105" s="1460">
        <f t="shared" si="993"/>
        <v>0</v>
      </c>
      <c r="KF105" s="1460">
        <f t="shared" si="994"/>
        <v>0</v>
      </c>
      <c r="KG105" s="1460">
        <f t="shared" si="995"/>
        <v>0</v>
      </c>
      <c r="KH105" s="1460">
        <f t="shared" si="996"/>
        <v>0</v>
      </c>
      <c r="KI105" s="1460">
        <f t="shared" si="997"/>
        <v>0</v>
      </c>
      <c r="KJ105" s="1460">
        <f t="shared" si="998"/>
        <v>0</v>
      </c>
      <c r="KK105" s="1460">
        <f t="shared" si="999"/>
        <v>0</v>
      </c>
      <c r="KL105" s="1460">
        <f t="shared" si="1000"/>
        <v>0</v>
      </c>
      <c r="KM105" s="1460">
        <f t="shared" si="1001"/>
        <v>0</v>
      </c>
      <c r="KN105" s="1460">
        <f t="shared" si="1002"/>
        <v>0</v>
      </c>
      <c r="KO105" s="1460">
        <f t="shared" si="1003"/>
        <v>0</v>
      </c>
      <c r="KP105" s="1460">
        <f t="shared" si="1004"/>
        <v>0</v>
      </c>
      <c r="KQ105" s="1460">
        <f t="shared" si="1005"/>
        <v>0</v>
      </c>
      <c r="KR105" s="1460">
        <f t="shared" si="1006"/>
        <v>0</v>
      </c>
      <c r="KS105" s="1460">
        <f t="shared" si="1007"/>
        <v>0</v>
      </c>
      <c r="KT105" s="1460">
        <f t="shared" si="1008"/>
        <v>0</v>
      </c>
      <c r="KU105" s="1460">
        <f t="shared" si="1009"/>
        <v>0</v>
      </c>
      <c r="KV105" s="1460">
        <f t="shared" si="1010"/>
        <v>0</v>
      </c>
      <c r="KW105" s="1460">
        <f t="shared" si="1011"/>
        <v>0</v>
      </c>
      <c r="KX105" s="1460">
        <f t="shared" si="1012"/>
        <v>0</v>
      </c>
      <c r="KY105" s="1460">
        <f t="shared" si="1013"/>
        <v>0</v>
      </c>
      <c r="KZ105" s="1460">
        <f t="shared" si="1014"/>
        <v>0</v>
      </c>
      <c r="LA105" s="1460">
        <f t="shared" si="1015"/>
        <v>0</v>
      </c>
      <c r="LB105" s="1460">
        <f t="shared" si="1016"/>
        <v>0</v>
      </c>
      <c r="LC105" s="1460">
        <f t="shared" si="1017"/>
        <v>0</v>
      </c>
      <c r="LD105" s="1460">
        <f t="shared" si="1018"/>
        <v>0</v>
      </c>
      <c r="LE105" s="1460">
        <f t="shared" si="1019"/>
        <v>0</v>
      </c>
      <c r="LF105" s="1460">
        <f t="shared" si="1020"/>
        <v>0</v>
      </c>
      <c r="LG105" s="1460">
        <f t="shared" si="1021"/>
        <v>0</v>
      </c>
      <c r="LH105" s="1460">
        <f t="shared" si="1022"/>
        <v>0</v>
      </c>
      <c r="LI105" s="1460">
        <f t="shared" si="1023"/>
        <v>0</v>
      </c>
      <c r="LJ105" s="1460">
        <f t="shared" si="1024"/>
        <v>0</v>
      </c>
      <c r="LK105" s="1460">
        <f t="shared" si="1025"/>
        <v>0</v>
      </c>
      <c r="LL105" s="1460">
        <f t="shared" si="1026"/>
        <v>0</v>
      </c>
      <c r="LM105" s="1460">
        <f t="shared" si="1027"/>
        <v>0</v>
      </c>
      <c r="LN105" s="1460">
        <f t="shared" si="1028"/>
        <v>0</v>
      </c>
      <c r="LO105" s="1460">
        <f t="shared" si="1029"/>
        <v>0</v>
      </c>
      <c r="LP105" s="1460">
        <f t="shared" si="1030"/>
        <v>0</v>
      </c>
      <c r="LQ105" s="1460">
        <f t="shared" si="1031"/>
        <v>0</v>
      </c>
      <c r="LR105" s="1460">
        <f t="shared" si="1032"/>
        <v>0</v>
      </c>
      <c r="LS105" s="1460">
        <f t="shared" si="1033"/>
        <v>0</v>
      </c>
      <c r="LW105" s="1467">
        <f t="shared" si="1034"/>
        <v>0</v>
      </c>
      <c r="LX105" s="1467">
        <f t="shared" si="1035"/>
        <v>0</v>
      </c>
      <c r="LY105" s="1467">
        <f t="shared" si="1036"/>
        <v>0</v>
      </c>
      <c r="LZ105" s="1467">
        <f t="shared" si="1037"/>
        <v>0</v>
      </c>
      <c r="MA105" s="1506"/>
      <c r="MB105" s="1460">
        <f t="shared" si="1038"/>
        <v>0</v>
      </c>
      <c r="MC105" s="1460">
        <f t="shared" si="1039"/>
        <v>0</v>
      </c>
      <c r="MD105" s="1460">
        <f t="shared" si="1039"/>
        <v>0</v>
      </c>
      <c r="ME105" s="1460">
        <f t="shared" si="1039"/>
        <v>0</v>
      </c>
      <c r="MF105" s="1460">
        <f t="shared" si="1039"/>
        <v>0</v>
      </c>
      <c r="MG105" s="1460">
        <f t="shared" si="1039"/>
        <v>0</v>
      </c>
      <c r="MH105" s="1460">
        <f t="shared" si="1039"/>
        <v>0</v>
      </c>
      <c r="MI105" s="1460">
        <f t="shared" si="1039"/>
        <v>0</v>
      </c>
      <c r="MJ105" s="1460">
        <f t="shared" si="1039"/>
        <v>0</v>
      </c>
      <c r="MK105" s="1460">
        <f t="shared" si="1039"/>
        <v>0</v>
      </c>
      <c r="ML105" s="1460">
        <f t="shared" si="1039"/>
        <v>0</v>
      </c>
      <c r="MM105" s="1460">
        <f t="shared" si="1039"/>
        <v>0</v>
      </c>
      <c r="MN105" s="1460">
        <f t="shared" si="1039"/>
        <v>0</v>
      </c>
      <c r="MO105" s="1460">
        <f t="shared" si="1039"/>
        <v>0</v>
      </c>
      <c r="MP105" s="1460">
        <f t="shared" si="1039"/>
        <v>0</v>
      </c>
      <c r="MQ105" s="1460">
        <f t="shared" si="1039"/>
        <v>0</v>
      </c>
      <c r="MR105" s="1460">
        <f t="shared" si="1039"/>
        <v>0</v>
      </c>
      <c r="MS105" s="1460">
        <f t="shared" si="1043"/>
        <v>0</v>
      </c>
      <c r="MT105" s="1460">
        <f t="shared" si="1043"/>
        <v>0</v>
      </c>
      <c r="MU105" s="1460">
        <f t="shared" si="1043"/>
        <v>0</v>
      </c>
      <c r="MV105" s="1460">
        <f t="shared" si="1043"/>
        <v>0</v>
      </c>
      <c r="MW105" s="1460">
        <f t="shared" si="1043"/>
        <v>0</v>
      </c>
      <c r="MX105" s="1460">
        <f t="shared" si="1043"/>
        <v>0</v>
      </c>
      <c r="MY105" s="1460">
        <f t="shared" si="1043"/>
        <v>0</v>
      </c>
      <c r="MZ105" s="1460">
        <f t="shared" si="1043"/>
        <v>0</v>
      </c>
      <c r="NA105" s="1460">
        <f t="shared" si="1043"/>
        <v>0</v>
      </c>
      <c r="NB105" s="1460">
        <f t="shared" si="1043"/>
        <v>0</v>
      </c>
      <c r="NC105" s="1460">
        <f t="shared" si="1043"/>
        <v>0</v>
      </c>
      <c r="ND105" s="1460">
        <f t="shared" si="1043"/>
        <v>0</v>
      </c>
      <c r="NE105" s="1460">
        <f t="shared" si="1043"/>
        <v>0</v>
      </c>
      <c r="NF105" s="1460">
        <f t="shared" si="1043"/>
        <v>0</v>
      </c>
      <c r="NG105" s="1460">
        <f t="shared" si="1043"/>
        <v>0</v>
      </c>
      <c r="NH105" s="1460">
        <f t="shared" si="1043"/>
        <v>0</v>
      </c>
      <c r="NI105" s="1460">
        <f t="shared" si="1044"/>
        <v>0</v>
      </c>
      <c r="NJ105" s="1460">
        <f t="shared" si="1044"/>
        <v>0</v>
      </c>
      <c r="NK105" s="1460">
        <f t="shared" si="1044"/>
        <v>0</v>
      </c>
      <c r="NL105" s="1460">
        <f t="shared" si="1044"/>
        <v>0</v>
      </c>
      <c r="NM105" s="1460">
        <f t="shared" si="1044"/>
        <v>0</v>
      </c>
      <c r="NN105" s="1460">
        <f t="shared" si="1044"/>
        <v>0</v>
      </c>
      <c r="NO105" s="1460">
        <f t="shared" si="1044"/>
        <v>0</v>
      </c>
      <c r="NP105" s="1460">
        <f t="shared" si="1044"/>
        <v>0</v>
      </c>
      <c r="NQ105" s="1460">
        <f t="shared" si="1044"/>
        <v>0</v>
      </c>
      <c r="NR105" s="1460">
        <f t="shared" si="1044"/>
        <v>0</v>
      </c>
      <c r="NS105" s="1460">
        <f t="shared" si="1044"/>
        <v>0</v>
      </c>
      <c r="NT105" s="1460">
        <f t="shared" si="1044"/>
        <v>0</v>
      </c>
      <c r="NU105" s="1460">
        <f t="shared" si="1044"/>
        <v>0</v>
      </c>
      <c r="NV105" s="1460">
        <f t="shared" si="1044"/>
        <v>0</v>
      </c>
      <c r="NW105" s="1460">
        <f t="shared" si="1044"/>
        <v>0</v>
      </c>
      <c r="NX105" s="1460">
        <f t="shared" si="1044"/>
        <v>0</v>
      </c>
      <c r="NY105" s="1460">
        <f t="shared" si="1046"/>
        <v>0</v>
      </c>
      <c r="NZ105" s="1460">
        <f t="shared" si="1046"/>
        <v>0</v>
      </c>
      <c r="OA105" s="1460">
        <f t="shared" si="1046"/>
        <v>0</v>
      </c>
      <c r="OB105" s="1460">
        <f t="shared" si="1046"/>
        <v>0</v>
      </c>
      <c r="OC105" s="1460">
        <f t="shared" si="1046"/>
        <v>0</v>
      </c>
      <c r="OD105" s="1460">
        <f t="shared" si="1046"/>
        <v>0</v>
      </c>
      <c r="OE105" s="1460">
        <f t="shared" si="1046"/>
        <v>0</v>
      </c>
      <c r="OF105" s="1460">
        <f t="shared" si="1046"/>
        <v>0</v>
      </c>
      <c r="OG105" s="1460">
        <f t="shared" si="1046"/>
        <v>0</v>
      </c>
      <c r="OH105" s="1460">
        <f t="shared" si="1046"/>
        <v>0</v>
      </c>
      <c r="OI105" s="1460">
        <f t="shared" si="1046"/>
        <v>0</v>
      </c>
      <c r="OJ105" s="1460">
        <f t="shared" si="1046"/>
        <v>0</v>
      </c>
      <c r="OK105" s="1460">
        <f t="shared" si="1046"/>
        <v>0</v>
      </c>
      <c r="OL105" s="1460">
        <f t="shared" si="1046"/>
        <v>0</v>
      </c>
      <c r="OM105" s="1460">
        <f t="shared" si="1046"/>
        <v>0</v>
      </c>
      <c r="ON105" s="1460">
        <f t="shared" si="1046"/>
        <v>0</v>
      </c>
      <c r="OO105" s="1460">
        <f t="shared" si="1045"/>
        <v>0</v>
      </c>
      <c r="OP105" s="1460">
        <f t="shared" si="1040"/>
        <v>0</v>
      </c>
      <c r="OQ105" s="1460">
        <f t="shared" si="1040"/>
        <v>0</v>
      </c>
      <c r="OR105" s="1460">
        <f t="shared" si="1040"/>
        <v>0</v>
      </c>
      <c r="OS105" s="1460">
        <f t="shared" si="1040"/>
        <v>0</v>
      </c>
      <c r="OT105" s="1460">
        <f t="shared" si="1040"/>
        <v>0</v>
      </c>
      <c r="OU105" s="1460">
        <f t="shared" si="1040"/>
        <v>0</v>
      </c>
      <c r="OV105" s="1460">
        <f t="shared" si="1040"/>
        <v>0</v>
      </c>
      <c r="OW105" s="1460">
        <f t="shared" si="1040"/>
        <v>0</v>
      </c>
      <c r="OX105" s="1460">
        <f t="shared" si="1040"/>
        <v>0</v>
      </c>
      <c r="OY105" s="1460">
        <f t="shared" si="1040"/>
        <v>0</v>
      </c>
      <c r="OZ105" s="1460">
        <f t="shared" si="1040"/>
        <v>0</v>
      </c>
      <c r="PA105" s="1460">
        <f t="shared" si="1040"/>
        <v>0</v>
      </c>
      <c r="PB105" s="1460">
        <f t="shared" si="1040"/>
        <v>0</v>
      </c>
      <c r="PC105" s="1460">
        <f t="shared" si="1040"/>
        <v>0</v>
      </c>
      <c r="PD105" s="1460">
        <f t="shared" si="1040"/>
        <v>0</v>
      </c>
      <c r="PE105" s="1460">
        <f t="shared" si="1040"/>
        <v>0</v>
      </c>
      <c r="PF105" s="1460">
        <f t="shared" si="1041"/>
        <v>0</v>
      </c>
      <c r="PG105" s="1460">
        <f t="shared" si="1041"/>
        <v>0</v>
      </c>
      <c r="PH105" s="1460">
        <f t="shared" si="1041"/>
        <v>0</v>
      </c>
      <c r="PI105" s="1460">
        <f t="shared" si="1041"/>
        <v>0</v>
      </c>
      <c r="PJ105" s="1460">
        <f t="shared" si="1041"/>
        <v>0</v>
      </c>
      <c r="PK105" s="1460">
        <f t="shared" si="1041"/>
        <v>0</v>
      </c>
      <c r="PL105" s="1460">
        <f t="shared" si="1041"/>
        <v>0</v>
      </c>
      <c r="PM105" s="1460">
        <f t="shared" si="1041"/>
        <v>0</v>
      </c>
      <c r="PN105" s="1460">
        <f t="shared" si="1041"/>
        <v>0</v>
      </c>
      <c r="PO105" s="1460">
        <f t="shared" si="1041"/>
        <v>0</v>
      </c>
      <c r="PP105" s="1460">
        <f t="shared" si="1041"/>
        <v>0</v>
      </c>
      <c r="PQ105" s="1460">
        <f t="shared" si="1041"/>
        <v>0</v>
      </c>
      <c r="PR105" s="1460">
        <f t="shared" si="1041"/>
        <v>0</v>
      </c>
      <c r="PS105" s="1460">
        <f t="shared" si="1041"/>
        <v>0</v>
      </c>
      <c r="PT105" s="1460">
        <f t="shared" si="1041"/>
        <v>0</v>
      </c>
      <c r="PU105" s="1460">
        <f t="shared" si="1041"/>
        <v>0</v>
      </c>
      <c r="PV105" s="1460">
        <f t="shared" si="1042"/>
        <v>0</v>
      </c>
      <c r="PW105" s="1460">
        <f t="shared" si="1042"/>
        <v>0</v>
      </c>
      <c r="PX105" s="1460">
        <f t="shared" si="1042"/>
        <v>0</v>
      </c>
      <c r="PY105" s="1460">
        <f t="shared" si="1042"/>
        <v>0</v>
      </c>
      <c r="PZ105" s="1460">
        <f t="shared" si="1042"/>
        <v>0</v>
      </c>
      <c r="QA105" s="1460">
        <f t="shared" si="1042"/>
        <v>0</v>
      </c>
      <c r="QB105" s="1460">
        <f t="shared" si="1042"/>
        <v>0</v>
      </c>
      <c r="QC105" s="1460">
        <f t="shared" si="1042"/>
        <v>0</v>
      </c>
      <c r="QD105" s="1460">
        <f t="shared" si="1042"/>
        <v>0</v>
      </c>
      <c r="QE105" s="1460">
        <f t="shared" si="1042"/>
        <v>0</v>
      </c>
      <c r="QF105" s="1460">
        <f t="shared" si="1042"/>
        <v>0</v>
      </c>
      <c r="QG105" s="1460">
        <f t="shared" si="1042"/>
        <v>0</v>
      </c>
      <c r="QH105" s="1460">
        <f t="shared" si="1042"/>
        <v>0</v>
      </c>
      <c r="QI105" s="1460">
        <f t="shared" si="1042"/>
        <v>0</v>
      </c>
      <c r="QJ105" s="1460">
        <f t="shared" si="1042"/>
        <v>0</v>
      </c>
      <c r="QK105" s="1460">
        <f t="shared" si="1042"/>
        <v>0</v>
      </c>
      <c r="QL105" s="1460">
        <f t="shared" si="856"/>
        <v>0</v>
      </c>
      <c r="QM105" s="1460">
        <f t="shared" si="856"/>
        <v>0</v>
      </c>
      <c r="QN105" s="1460">
        <f t="shared" si="856"/>
        <v>0</v>
      </c>
      <c r="QO105" s="1460">
        <f t="shared" si="856"/>
        <v>0</v>
      </c>
      <c r="QP105" s="1460">
        <f t="shared" si="856"/>
        <v>0</v>
      </c>
      <c r="QQ105" s="1460">
        <f t="shared" si="856"/>
        <v>0</v>
      </c>
    </row>
    <row r="106" spans="1:459" s="1466" customFormat="1" ht="22.5" customHeight="1">
      <c r="A106" s="1468"/>
      <c r="B106" s="1469"/>
      <c r="C106" s="1469"/>
      <c r="D106" s="1470"/>
      <c r="E106" s="1471"/>
      <c r="F106" s="1472"/>
      <c r="G106" s="1472"/>
      <c r="H106" s="1473">
        <f t="shared" si="875"/>
        <v>0</v>
      </c>
      <c r="I106" s="1474">
        <v>0</v>
      </c>
      <c r="J106" s="1475">
        <f t="shared" si="437"/>
        <v>0</v>
      </c>
      <c r="K106" s="1476">
        <v>0</v>
      </c>
      <c r="L106" s="1477">
        <f t="shared" si="876"/>
        <v>0</v>
      </c>
      <c r="M106" s="1477">
        <f t="shared" si="877"/>
        <v>0</v>
      </c>
      <c r="N106" s="1478"/>
      <c r="O106" s="1479">
        <v>0</v>
      </c>
      <c r="P106" s="1480">
        <v>0</v>
      </c>
      <c r="Q106" s="1828">
        <v>0</v>
      </c>
      <c r="R106" s="1831">
        <f t="shared" si="878"/>
        <v>0</v>
      </c>
      <c r="S106" s="1481">
        <f>IF(AND(SUM(O106:Q106)=0,N106="NNN"),MIN('Operating History and Pro Forma'!$M$33,'Operating History and Pro Forma'!$T$15)*D106,SUM(O106:Q106)*D106)</f>
        <v>0</v>
      </c>
      <c r="T106" s="1482">
        <f t="shared" si="879"/>
        <v>0</v>
      </c>
      <c r="U106" s="1483">
        <f t="shared" si="880"/>
        <v>0</v>
      </c>
      <c r="V106" s="1480"/>
      <c r="W106" s="1514"/>
      <c r="X106" s="1486" t="str">
        <f t="shared" si="881"/>
        <v/>
      </c>
      <c r="Y106" s="1487">
        <f t="shared" si="882"/>
        <v>0</v>
      </c>
      <c r="Z106" s="1488"/>
      <c r="AA106" s="1488"/>
      <c r="AB106" s="1488"/>
      <c r="AC106" s="1488"/>
      <c r="AD106" s="1489">
        <f t="shared" si="883"/>
        <v>0</v>
      </c>
      <c r="AE106" s="1490" t="str">
        <f t="shared" si="884"/>
        <v/>
      </c>
      <c r="AF106" s="1491">
        <f t="shared" si="885"/>
        <v>0</v>
      </c>
      <c r="AG106" s="1492">
        <f t="shared" si="886"/>
        <v>0</v>
      </c>
      <c r="AH106" s="1493">
        <f t="shared" si="853"/>
        <v>0</v>
      </c>
      <c r="AI106" s="1493">
        <f t="shared" si="853"/>
        <v>0</v>
      </c>
      <c r="AJ106" s="1494">
        <f t="shared" si="853"/>
        <v>0</v>
      </c>
      <c r="AK106" s="1494">
        <f t="shared" si="853"/>
        <v>0</v>
      </c>
      <c r="AL106" s="1495">
        <f t="shared" si="853"/>
        <v>0</v>
      </c>
      <c r="AM106" s="1496">
        <f t="shared" si="853"/>
        <v>0</v>
      </c>
      <c r="AN106" s="1497">
        <f t="shared" si="399"/>
        <v>0</v>
      </c>
      <c r="AO106" s="1498">
        <f t="shared" si="860"/>
        <v>0</v>
      </c>
      <c r="AP106" s="1499">
        <f t="shared" si="887"/>
        <v>0</v>
      </c>
      <c r="AQ106" s="1500">
        <f t="shared" si="888"/>
        <v>0</v>
      </c>
      <c r="AR106" s="1501">
        <f t="shared" si="889"/>
        <v>0</v>
      </c>
      <c r="AS106" s="1498">
        <f t="shared" si="857"/>
        <v>0</v>
      </c>
      <c r="AT106" s="1501">
        <f t="shared" si="890"/>
        <v>0</v>
      </c>
      <c r="AU106" s="1498">
        <f t="shared" si="891"/>
        <v>1</v>
      </c>
      <c r="AV106" s="1498">
        <f t="shared" si="892"/>
        <v>2</v>
      </c>
      <c r="AW106" s="1499">
        <f t="shared" si="893"/>
        <v>0</v>
      </c>
      <c r="AX106" s="1502">
        <f t="shared" si="894"/>
        <v>0</v>
      </c>
      <c r="AY106" s="1503">
        <f t="shared" si="895"/>
        <v>0</v>
      </c>
      <c r="AZ106" s="1498">
        <f t="shared" si="896"/>
        <v>2</v>
      </c>
      <c r="BA106" s="1498">
        <f t="shared" si="897"/>
        <v>3</v>
      </c>
      <c r="BB106" s="1499">
        <f t="shared" si="898"/>
        <v>0</v>
      </c>
      <c r="BC106" s="1502">
        <f t="shared" si="899"/>
        <v>0</v>
      </c>
      <c r="BD106" s="1503">
        <f t="shared" si="900"/>
        <v>0</v>
      </c>
      <c r="BE106" s="1498">
        <f t="shared" si="901"/>
        <v>3</v>
      </c>
      <c r="BF106" s="1498">
        <f t="shared" si="902"/>
        <v>4</v>
      </c>
      <c r="BG106" s="1499">
        <f t="shared" si="903"/>
        <v>0</v>
      </c>
      <c r="BH106" s="1502">
        <f t="shared" si="904"/>
        <v>0</v>
      </c>
      <c r="BI106" s="1502">
        <f t="shared" si="905"/>
        <v>0</v>
      </c>
      <c r="BJ106" s="1504">
        <f t="shared" si="906"/>
        <v>1900</v>
      </c>
      <c r="BK106" s="1505" t="str">
        <f t="shared" si="907"/>
        <v/>
      </c>
      <c r="BL106" s="1506"/>
      <c r="BM106" s="1507">
        <f t="shared" si="908"/>
        <v>0</v>
      </c>
      <c r="BN106" s="1508">
        <f t="shared" si="909"/>
        <v>0</v>
      </c>
      <c r="BO106" s="1508">
        <f t="shared" si="909"/>
        <v>0</v>
      </c>
      <c r="BP106" s="1508">
        <f t="shared" si="909"/>
        <v>0</v>
      </c>
      <c r="BQ106" s="1508">
        <f t="shared" si="909"/>
        <v>0</v>
      </c>
      <c r="BR106" s="1508">
        <f t="shared" si="909"/>
        <v>0</v>
      </c>
      <c r="BS106" s="1508">
        <f t="shared" si="909"/>
        <v>0</v>
      </c>
      <c r="BT106" s="1508">
        <f t="shared" si="909"/>
        <v>0</v>
      </c>
      <c r="BU106" s="1508">
        <f t="shared" si="909"/>
        <v>0</v>
      </c>
      <c r="BV106" s="1508">
        <f t="shared" si="909"/>
        <v>0</v>
      </c>
      <c r="BW106" s="1508">
        <f t="shared" si="909"/>
        <v>0</v>
      </c>
      <c r="BX106" s="1508">
        <f t="shared" si="909"/>
        <v>0</v>
      </c>
      <c r="BY106" s="1507">
        <f t="shared" si="909"/>
        <v>0</v>
      </c>
      <c r="BZ106" s="1508">
        <f t="shared" si="909"/>
        <v>0</v>
      </c>
      <c r="CA106" s="1508">
        <f t="shared" si="909"/>
        <v>0</v>
      </c>
      <c r="CB106" s="1508">
        <f t="shared" si="909"/>
        <v>0</v>
      </c>
      <c r="CC106" s="1508">
        <f t="shared" si="909"/>
        <v>0</v>
      </c>
      <c r="CD106" s="1508">
        <f t="shared" si="1047"/>
        <v>0</v>
      </c>
      <c r="CE106" s="1508">
        <f t="shared" si="1047"/>
        <v>0</v>
      </c>
      <c r="CF106" s="1508">
        <f t="shared" si="1047"/>
        <v>0</v>
      </c>
      <c r="CG106" s="1508">
        <f t="shared" si="1047"/>
        <v>0</v>
      </c>
      <c r="CH106" s="1508">
        <f t="shared" si="1047"/>
        <v>0</v>
      </c>
      <c r="CI106" s="1508">
        <f t="shared" si="1047"/>
        <v>0</v>
      </c>
      <c r="CJ106" s="1509">
        <f t="shared" si="1047"/>
        <v>0</v>
      </c>
      <c r="CK106" s="1507">
        <f t="shared" si="1047"/>
        <v>0</v>
      </c>
      <c r="CL106" s="1508">
        <f t="shared" si="1047"/>
        <v>0</v>
      </c>
      <c r="CM106" s="1508">
        <f t="shared" si="1047"/>
        <v>0</v>
      </c>
      <c r="CN106" s="1508">
        <f t="shared" si="1047"/>
        <v>0</v>
      </c>
      <c r="CO106" s="1508">
        <f t="shared" si="1047"/>
        <v>0</v>
      </c>
      <c r="CP106" s="1508">
        <f t="shared" si="1047"/>
        <v>0</v>
      </c>
      <c r="CQ106" s="1508">
        <f t="shared" si="1047"/>
        <v>0</v>
      </c>
      <c r="CR106" s="1508">
        <f t="shared" si="1047"/>
        <v>0</v>
      </c>
      <c r="CS106" s="1508">
        <f t="shared" si="1047"/>
        <v>0</v>
      </c>
      <c r="CT106" s="1508">
        <f t="shared" si="1048"/>
        <v>0</v>
      </c>
      <c r="CU106" s="1508">
        <f t="shared" si="1048"/>
        <v>0</v>
      </c>
      <c r="CV106" s="1509">
        <f t="shared" si="1048"/>
        <v>0</v>
      </c>
      <c r="CW106" s="1508">
        <f t="shared" si="1048"/>
        <v>0</v>
      </c>
      <c r="CX106" s="1508">
        <f t="shared" si="1048"/>
        <v>0</v>
      </c>
      <c r="CY106" s="1508">
        <f t="shared" si="1048"/>
        <v>0</v>
      </c>
      <c r="CZ106" s="1508">
        <f t="shared" si="1048"/>
        <v>0</v>
      </c>
      <c r="DA106" s="1508">
        <f t="shared" si="1048"/>
        <v>0</v>
      </c>
      <c r="DB106" s="1508">
        <f t="shared" si="1048"/>
        <v>0</v>
      </c>
      <c r="DC106" s="1508">
        <f t="shared" si="1048"/>
        <v>0</v>
      </c>
      <c r="DD106" s="1508">
        <f t="shared" si="1048"/>
        <v>0</v>
      </c>
      <c r="DE106" s="1508">
        <f t="shared" si="1048"/>
        <v>0</v>
      </c>
      <c r="DF106" s="1508">
        <f t="shared" si="1048"/>
        <v>0</v>
      </c>
      <c r="DG106" s="1508">
        <f t="shared" si="1048"/>
        <v>0</v>
      </c>
      <c r="DH106" s="1509">
        <f t="shared" si="1048"/>
        <v>0</v>
      </c>
      <c r="DI106" s="1508">
        <f t="shared" si="1048"/>
        <v>0</v>
      </c>
      <c r="DJ106" s="1508">
        <f t="shared" si="1049"/>
        <v>0</v>
      </c>
      <c r="DK106" s="1508">
        <f t="shared" si="1049"/>
        <v>0</v>
      </c>
      <c r="DL106" s="1508">
        <f t="shared" si="1049"/>
        <v>0</v>
      </c>
      <c r="DM106" s="1508">
        <f t="shared" si="1049"/>
        <v>0</v>
      </c>
      <c r="DN106" s="1508">
        <f t="shared" si="1049"/>
        <v>0</v>
      </c>
      <c r="DO106" s="1508">
        <f t="shared" si="1049"/>
        <v>0</v>
      </c>
      <c r="DP106" s="1508">
        <f t="shared" si="1049"/>
        <v>0</v>
      </c>
      <c r="DQ106" s="1508">
        <f t="shared" si="1049"/>
        <v>0</v>
      </c>
      <c r="DR106" s="1508">
        <f t="shared" si="1049"/>
        <v>0</v>
      </c>
      <c r="DS106" s="1508">
        <f t="shared" si="1049"/>
        <v>0</v>
      </c>
      <c r="DT106" s="1509">
        <f t="shared" si="1049"/>
        <v>0</v>
      </c>
      <c r="DU106" s="1507">
        <f t="shared" si="1049"/>
        <v>0</v>
      </c>
      <c r="DV106" s="1508">
        <f t="shared" si="1049"/>
        <v>0</v>
      </c>
      <c r="DW106" s="1508">
        <f t="shared" si="1049"/>
        <v>0</v>
      </c>
      <c r="DX106" s="1508">
        <f t="shared" si="1049"/>
        <v>0</v>
      </c>
      <c r="DY106" s="1508">
        <f t="shared" si="1049"/>
        <v>0</v>
      </c>
      <c r="DZ106" s="1508">
        <f t="shared" si="1050"/>
        <v>0</v>
      </c>
      <c r="EA106" s="1508">
        <f t="shared" si="1050"/>
        <v>0</v>
      </c>
      <c r="EB106" s="1508">
        <f t="shared" si="1050"/>
        <v>0</v>
      </c>
      <c r="EC106" s="1508">
        <f t="shared" si="1050"/>
        <v>0</v>
      </c>
      <c r="ED106" s="1508">
        <f t="shared" si="1050"/>
        <v>0</v>
      </c>
      <c r="EE106" s="1508">
        <f t="shared" si="1050"/>
        <v>0</v>
      </c>
      <c r="EF106" s="1508">
        <f t="shared" si="1050"/>
        <v>0</v>
      </c>
      <c r="EG106" s="1507">
        <f t="shared" si="1050"/>
        <v>0</v>
      </c>
      <c r="EH106" s="1508">
        <f t="shared" si="1050"/>
        <v>0</v>
      </c>
      <c r="EI106" s="1508">
        <f t="shared" si="1050"/>
        <v>0</v>
      </c>
      <c r="EJ106" s="1508">
        <f t="shared" si="1050"/>
        <v>0</v>
      </c>
      <c r="EK106" s="1508">
        <f t="shared" si="1050"/>
        <v>0</v>
      </c>
      <c r="EL106" s="1508">
        <f t="shared" si="1050"/>
        <v>0</v>
      </c>
      <c r="EM106" s="1508">
        <f t="shared" si="1050"/>
        <v>0</v>
      </c>
      <c r="EN106" s="1508">
        <f t="shared" si="1050"/>
        <v>0</v>
      </c>
      <c r="EO106" s="1508">
        <f t="shared" si="1050"/>
        <v>0</v>
      </c>
      <c r="EP106" s="1508">
        <f t="shared" si="1051"/>
        <v>0</v>
      </c>
      <c r="EQ106" s="1508">
        <f t="shared" si="1051"/>
        <v>0</v>
      </c>
      <c r="ER106" s="1509">
        <f t="shared" si="1051"/>
        <v>0</v>
      </c>
      <c r="ES106" s="1507">
        <f t="shared" si="1051"/>
        <v>0</v>
      </c>
      <c r="ET106" s="1508">
        <f t="shared" si="1051"/>
        <v>0</v>
      </c>
      <c r="EU106" s="1508">
        <f t="shared" si="1051"/>
        <v>0</v>
      </c>
      <c r="EV106" s="1508">
        <f t="shared" si="1051"/>
        <v>0</v>
      </c>
      <c r="EW106" s="1508">
        <f t="shared" si="1051"/>
        <v>0</v>
      </c>
      <c r="EX106" s="1508">
        <f t="shared" si="1051"/>
        <v>0</v>
      </c>
      <c r="EY106" s="1508">
        <f t="shared" si="1051"/>
        <v>0</v>
      </c>
      <c r="EZ106" s="1508">
        <f t="shared" si="1051"/>
        <v>0</v>
      </c>
      <c r="FA106" s="1508">
        <f t="shared" si="1051"/>
        <v>0</v>
      </c>
      <c r="FB106" s="1508">
        <f t="shared" si="1051"/>
        <v>0</v>
      </c>
      <c r="FC106" s="1508">
        <f t="shared" si="1051"/>
        <v>0</v>
      </c>
      <c r="FD106" s="1509">
        <f t="shared" si="1051"/>
        <v>0</v>
      </c>
      <c r="FE106" s="1508">
        <f t="shared" si="1051"/>
        <v>0</v>
      </c>
      <c r="FF106" s="1508">
        <f t="shared" si="1052"/>
        <v>0</v>
      </c>
      <c r="FG106" s="1508">
        <f t="shared" si="1053"/>
        <v>0</v>
      </c>
      <c r="FH106" s="1508">
        <f t="shared" si="1053"/>
        <v>0</v>
      </c>
      <c r="FI106" s="1508">
        <f t="shared" si="1053"/>
        <v>0</v>
      </c>
      <c r="FJ106" s="1508">
        <f t="shared" si="1053"/>
        <v>0</v>
      </c>
      <c r="FK106" s="1508">
        <f t="shared" si="1053"/>
        <v>0</v>
      </c>
      <c r="FL106" s="1508">
        <f t="shared" si="1053"/>
        <v>0</v>
      </c>
      <c r="FM106" s="1508">
        <f t="shared" si="1053"/>
        <v>0</v>
      </c>
      <c r="FN106" s="1508">
        <f t="shared" si="1053"/>
        <v>0</v>
      </c>
      <c r="FO106" s="1508">
        <f t="shared" si="1053"/>
        <v>0</v>
      </c>
      <c r="FP106" s="1509">
        <f t="shared" si="1053"/>
        <v>0</v>
      </c>
      <c r="FQ106" s="1508">
        <f t="shared" si="1053"/>
        <v>0</v>
      </c>
      <c r="FR106" s="1508">
        <f t="shared" si="1053"/>
        <v>0</v>
      </c>
      <c r="FS106" s="1508">
        <f t="shared" si="1053"/>
        <v>0</v>
      </c>
      <c r="FT106" s="1508">
        <f t="shared" si="1053"/>
        <v>0</v>
      </c>
      <c r="FU106" s="1508">
        <f t="shared" si="1053"/>
        <v>0</v>
      </c>
      <c r="FV106" s="1508">
        <f t="shared" si="1053"/>
        <v>0</v>
      </c>
      <c r="FW106" s="1508">
        <f t="shared" si="855"/>
        <v>0</v>
      </c>
      <c r="FX106" s="1508">
        <f t="shared" si="855"/>
        <v>0</v>
      </c>
      <c r="FY106" s="1508">
        <f t="shared" si="855"/>
        <v>0</v>
      </c>
      <c r="FZ106" s="1508">
        <f t="shared" si="855"/>
        <v>0</v>
      </c>
      <c r="GA106" s="1508">
        <f t="shared" si="855"/>
        <v>0</v>
      </c>
      <c r="GB106" s="1509">
        <f t="shared" si="855"/>
        <v>0</v>
      </c>
      <c r="GC106" s="1506"/>
      <c r="GD106" s="1458">
        <f t="shared" si="910"/>
        <v>1</v>
      </c>
      <c r="GE106" s="1510">
        <f t="shared" si="874"/>
        <v>0</v>
      </c>
      <c r="GF106" s="1511">
        <f t="shared" si="874"/>
        <v>0</v>
      </c>
      <c r="GG106" s="1511">
        <f t="shared" si="874"/>
        <v>0</v>
      </c>
      <c r="GH106" s="1511">
        <f t="shared" si="874"/>
        <v>0</v>
      </c>
      <c r="GI106" s="1511">
        <f t="shared" si="874"/>
        <v>0</v>
      </c>
      <c r="GJ106" s="1511">
        <f t="shared" si="874"/>
        <v>0</v>
      </c>
      <c r="GK106" s="1511">
        <f t="shared" si="874"/>
        <v>0</v>
      </c>
      <c r="GL106" s="1511">
        <f t="shared" si="874"/>
        <v>0</v>
      </c>
      <c r="GM106" s="1511">
        <f t="shared" si="874"/>
        <v>0</v>
      </c>
      <c r="GN106" s="1512">
        <f t="shared" si="874"/>
        <v>0</v>
      </c>
      <c r="GO106" s="1513">
        <f t="shared" si="911"/>
        <v>0</v>
      </c>
      <c r="GP106" s="1506"/>
      <c r="GQ106" s="1510">
        <f t="shared" si="838"/>
        <v>0</v>
      </c>
      <c r="GR106" s="1511">
        <f t="shared" si="864"/>
        <v>0</v>
      </c>
      <c r="GS106" s="1511">
        <f t="shared" si="864"/>
        <v>0</v>
      </c>
      <c r="GT106" s="1511">
        <f t="shared" si="864"/>
        <v>0</v>
      </c>
      <c r="GU106" s="1511">
        <f t="shared" si="864"/>
        <v>0</v>
      </c>
      <c r="GV106" s="1511">
        <f t="shared" si="864"/>
        <v>0</v>
      </c>
      <c r="GW106" s="1511">
        <f t="shared" si="864"/>
        <v>0</v>
      </c>
      <c r="GX106" s="1511">
        <f t="shared" si="864"/>
        <v>0</v>
      </c>
      <c r="GY106" s="1511">
        <f t="shared" si="864"/>
        <v>0</v>
      </c>
      <c r="GZ106" s="1512">
        <f t="shared" si="864"/>
        <v>0</v>
      </c>
      <c r="HA106" s="1513">
        <f t="shared" si="912"/>
        <v>0</v>
      </c>
      <c r="HB106" s="1506">
        <f t="shared" si="913"/>
        <v>1</v>
      </c>
      <c r="HC106" s="1506"/>
      <c r="HD106" s="1508">
        <f t="shared" si="914"/>
        <v>0</v>
      </c>
      <c r="HE106" s="1460">
        <f t="shared" si="915"/>
        <v>0</v>
      </c>
      <c r="HF106" s="1460">
        <f t="shared" si="916"/>
        <v>0</v>
      </c>
      <c r="HG106" s="1460">
        <f t="shared" si="917"/>
        <v>0</v>
      </c>
      <c r="HH106" s="1460">
        <f t="shared" si="918"/>
        <v>0</v>
      </c>
      <c r="HI106" s="1460">
        <f t="shared" si="919"/>
        <v>0</v>
      </c>
      <c r="HJ106" s="1460">
        <f t="shared" si="920"/>
        <v>0</v>
      </c>
      <c r="HK106" s="1460">
        <f t="shared" si="921"/>
        <v>0</v>
      </c>
      <c r="HL106" s="1460">
        <f t="shared" si="922"/>
        <v>0</v>
      </c>
      <c r="HM106" s="1460">
        <f t="shared" si="923"/>
        <v>0</v>
      </c>
      <c r="HN106" s="1460">
        <f t="shared" si="924"/>
        <v>0</v>
      </c>
      <c r="HO106" s="1460">
        <f t="shared" si="925"/>
        <v>0</v>
      </c>
      <c r="HP106" s="1460">
        <f t="shared" si="926"/>
        <v>0</v>
      </c>
      <c r="HQ106" s="1460">
        <f t="shared" si="927"/>
        <v>0</v>
      </c>
      <c r="HR106" s="1460">
        <f t="shared" si="928"/>
        <v>0</v>
      </c>
      <c r="HS106" s="1460">
        <f t="shared" si="929"/>
        <v>0</v>
      </c>
      <c r="HT106" s="1460">
        <f t="shared" si="930"/>
        <v>0</v>
      </c>
      <c r="HU106" s="1460">
        <f t="shared" si="931"/>
        <v>0</v>
      </c>
      <c r="HV106" s="1460">
        <f t="shared" si="932"/>
        <v>0</v>
      </c>
      <c r="HW106" s="1460">
        <f t="shared" si="933"/>
        <v>0</v>
      </c>
      <c r="HX106" s="1460">
        <f t="shared" si="934"/>
        <v>0</v>
      </c>
      <c r="HY106" s="1460">
        <f t="shared" si="935"/>
        <v>0</v>
      </c>
      <c r="HZ106" s="1460">
        <f t="shared" si="936"/>
        <v>0</v>
      </c>
      <c r="IA106" s="1460">
        <f t="shared" si="937"/>
        <v>0</v>
      </c>
      <c r="IB106" s="1460">
        <f t="shared" si="938"/>
        <v>0</v>
      </c>
      <c r="IC106" s="1460">
        <f t="shared" si="939"/>
        <v>0</v>
      </c>
      <c r="ID106" s="1460">
        <f t="shared" si="940"/>
        <v>0</v>
      </c>
      <c r="IE106" s="1460">
        <f t="shared" si="941"/>
        <v>0</v>
      </c>
      <c r="IF106" s="1460">
        <f t="shared" si="942"/>
        <v>0</v>
      </c>
      <c r="IG106" s="1460">
        <f t="shared" si="943"/>
        <v>0</v>
      </c>
      <c r="IH106" s="1460">
        <f t="shared" si="944"/>
        <v>0</v>
      </c>
      <c r="II106" s="1460">
        <f t="shared" si="945"/>
        <v>0</v>
      </c>
      <c r="IJ106" s="1460">
        <f t="shared" si="946"/>
        <v>0</v>
      </c>
      <c r="IK106" s="1460">
        <f t="shared" si="947"/>
        <v>0</v>
      </c>
      <c r="IL106" s="1460">
        <f t="shared" si="948"/>
        <v>0</v>
      </c>
      <c r="IM106" s="1460">
        <f t="shared" si="949"/>
        <v>0</v>
      </c>
      <c r="IN106" s="1460">
        <f t="shared" si="950"/>
        <v>0</v>
      </c>
      <c r="IO106" s="1460">
        <f t="shared" si="951"/>
        <v>0</v>
      </c>
      <c r="IP106" s="1460">
        <f t="shared" si="952"/>
        <v>0</v>
      </c>
      <c r="IQ106" s="1460">
        <f t="shared" si="953"/>
        <v>0</v>
      </c>
      <c r="IR106" s="1460">
        <f t="shared" si="954"/>
        <v>0</v>
      </c>
      <c r="IS106" s="1460">
        <f t="shared" si="955"/>
        <v>0</v>
      </c>
      <c r="IT106" s="1460">
        <f t="shared" si="956"/>
        <v>0</v>
      </c>
      <c r="IU106" s="1460">
        <f t="shared" si="957"/>
        <v>0</v>
      </c>
      <c r="IV106" s="1460">
        <f t="shared" si="958"/>
        <v>0</v>
      </c>
      <c r="IW106" s="1460">
        <f t="shared" si="959"/>
        <v>0</v>
      </c>
      <c r="IX106" s="1460">
        <f t="shared" si="960"/>
        <v>0</v>
      </c>
      <c r="IY106" s="1460">
        <f t="shared" si="961"/>
        <v>0</v>
      </c>
      <c r="IZ106" s="1460">
        <f t="shared" si="962"/>
        <v>0</v>
      </c>
      <c r="JA106" s="1460">
        <f t="shared" si="963"/>
        <v>0</v>
      </c>
      <c r="JB106" s="1460">
        <f t="shared" si="964"/>
        <v>0</v>
      </c>
      <c r="JC106" s="1460">
        <f t="shared" si="965"/>
        <v>0</v>
      </c>
      <c r="JD106" s="1460">
        <f t="shared" si="966"/>
        <v>0</v>
      </c>
      <c r="JE106" s="1460">
        <f t="shared" si="967"/>
        <v>0</v>
      </c>
      <c r="JF106" s="1460">
        <f t="shared" si="968"/>
        <v>0</v>
      </c>
      <c r="JG106" s="1460">
        <f t="shared" si="969"/>
        <v>0</v>
      </c>
      <c r="JH106" s="1460">
        <f t="shared" si="970"/>
        <v>0</v>
      </c>
      <c r="JI106" s="1460">
        <f t="shared" si="971"/>
        <v>0</v>
      </c>
      <c r="JJ106" s="1460">
        <f t="shared" si="972"/>
        <v>0</v>
      </c>
      <c r="JK106" s="1460">
        <f t="shared" si="973"/>
        <v>0</v>
      </c>
      <c r="JL106" s="1460">
        <f t="shared" si="974"/>
        <v>0</v>
      </c>
      <c r="JM106" s="1460">
        <f t="shared" si="975"/>
        <v>0</v>
      </c>
      <c r="JN106" s="1460">
        <f t="shared" si="976"/>
        <v>0</v>
      </c>
      <c r="JO106" s="1460">
        <f t="shared" si="977"/>
        <v>0</v>
      </c>
      <c r="JP106" s="1460">
        <f t="shared" si="978"/>
        <v>0</v>
      </c>
      <c r="JQ106" s="1460">
        <f t="shared" si="979"/>
        <v>0</v>
      </c>
      <c r="JR106" s="1460">
        <f t="shared" si="980"/>
        <v>0</v>
      </c>
      <c r="JS106" s="1460">
        <f t="shared" si="981"/>
        <v>0</v>
      </c>
      <c r="JT106" s="1460">
        <f t="shared" si="982"/>
        <v>0</v>
      </c>
      <c r="JU106" s="1460">
        <f t="shared" si="983"/>
        <v>0</v>
      </c>
      <c r="JV106" s="1460">
        <f t="shared" si="984"/>
        <v>0</v>
      </c>
      <c r="JW106" s="1460">
        <f t="shared" si="985"/>
        <v>0</v>
      </c>
      <c r="JX106" s="1460">
        <f t="shared" si="986"/>
        <v>0</v>
      </c>
      <c r="JY106" s="1460">
        <f t="shared" si="987"/>
        <v>0</v>
      </c>
      <c r="JZ106" s="1460">
        <f t="shared" si="988"/>
        <v>0</v>
      </c>
      <c r="KA106" s="1460">
        <f t="shared" si="989"/>
        <v>0</v>
      </c>
      <c r="KB106" s="1460">
        <f t="shared" si="990"/>
        <v>0</v>
      </c>
      <c r="KC106" s="1460">
        <f t="shared" si="991"/>
        <v>0</v>
      </c>
      <c r="KD106" s="1460">
        <f t="shared" si="992"/>
        <v>0</v>
      </c>
      <c r="KE106" s="1460">
        <f t="shared" si="993"/>
        <v>0</v>
      </c>
      <c r="KF106" s="1460">
        <f t="shared" si="994"/>
        <v>0</v>
      </c>
      <c r="KG106" s="1460">
        <f t="shared" si="995"/>
        <v>0</v>
      </c>
      <c r="KH106" s="1460">
        <f t="shared" si="996"/>
        <v>0</v>
      </c>
      <c r="KI106" s="1460">
        <f t="shared" si="997"/>
        <v>0</v>
      </c>
      <c r="KJ106" s="1460">
        <f t="shared" si="998"/>
        <v>0</v>
      </c>
      <c r="KK106" s="1460">
        <f t="shared" si="999"/>
        <v>0</v>
      </c>
      <c r="KL106" s="1460">
        <f t="shared" si="1000"/>
        <v>0</v>
      </c>
      <c r="KM106" s="1460">
        <f t="shared" si="1001"/>
        <v>0</v>
      </c>
      <c r="KN106" s="1460">
        <f t="shared" si="1002"/>
        <v>0</v>
      </c>
      <c r="KO106" s="1460">
        <f t="shared" si="1003"/>
        <v>0</v>
      </c>
      <c r="KP106" s="1460">
        <f t="shared" si="1004"/>
        <v>0</v>
      </c>
      <c r="KQ106" s="1460">
        <f t="shared" si="1005"/>
        <v>0</v>
      </c>
      <c r="KR106" s="1460">
        <f t="shared" si="1006"/>
        <v>0</v>
      </c>
      <c r="KS106" s="1460">
        <f t="shared" si="1007"/>
        <v>0</v>
      </c>
      <c r="KT106" s="1460">
        <f t="shared" si="1008"/>
        <v>0</v>
      </c>
      <c r="KU106" s="1460">
        <f t="shared" si="1009"/>
        <v>0</v>
      </c>
      <c r="KV106" s="1460">
        <f t="shared" si="1010"/>
        <v>0</v>
      </c>
      <c r="KW106" s="1460">
        <f t="shared" si="1011"/>
        <v>0</v>
      </c>
      <c r="KX106" s="1460">
        <f t="shared" si="1012"/>
        <v>0</v>
      </c>
      <c r="KY106" s="1460">
        <f t="shared" si="1013"/>
        <v>0</v>
      </c>
      <c r="KZ106" s="1460">
        <f t="shared" si="1014"/>
        <v>0</v>
      </c>
      <c r="LA106" s="1460">
        <f t="shared" si="1015"/>
        <v>0</v>
      </c>
      <c r="LB106" s="1460">
        <f t="shared" si="1016"/>
        <v>0</v>
      </c>
      <c r="LC106" s="1460">
        <f t="shared" si="1017"/>
        <v>0</v>
      </c>
      <c r="LD106" s="1460">
        <f t="shared" si="1018"/>
        <v>0</v>
      </c>
      <c r="LE106" s="1460">
        <f t="shared" si="1019"/>
        <v>0</v>
      </c>
      <c r="LF106" s="1460">
        <f t="shared" si="1020"/>
        <v>0</v>
      </c>
      <c r="LG106" s="1460">
        <f t="shared" si="1021"/>
        <v>0</v>
      </c>
      <c r="LH106" s="1460">
        <f t="shared" si="1022"/>
        <v>0</v>
      </c>
      <c r="LI106" s="1460">
        <f t="shared" si="1023"/>
        <v>0</v>
      </c>
      <c r="LJ106" s="1460">
        <f t="shared" si="1024"/>
        <v>0</v>
      </c>
      <c r="LK106" s="1460">
        <f t="shared" si="1025"/>
        <v>0</v>
      </c>
      <c r="LL106" s="1460">
        <f t="shared" si="1026"/>
        <v>0</v>
      </c>
      <c r="LM106" s="1460">
        <f t="shared" si="1027"/>
        <v>0</v>
      </c>
      <c r="LN106" s="1460">
        <f t="shared" si="1028"/>
        <v>0</v>
      </c>
      <c r="LO106" s="1460">
        <f t="shared" si="1029"/>
        <v>0</v>
      </c>
      <c r="LP106" s="1460">
        <f t="shared" si="1030"/>
        <v>0</v>
      </c>
      <c r="LQ106" s="1460">
        <f t="shared" si="1031"/>
        <v>0</v>
      </c>
      <c r="LR106" s="1460">
        <f t="shared" si="1032"/>
        <v>0</v>
      </c>
      <c r="LS106" s="1460">
        <f t="shared" si="1033"/>
        <v>0</v>
      </c>
      <c r="LW106" s="1467">
        <f t="shared" si="1034"/>
        <v>0</v>
      </c>
      <c r="LX106" s="1467">
        <f t="shared" si="1035"/>
        <v>0</v>
      </c>
      <c r="LY106" s="1467">
        <f t="shared" si="1036"/>
        <v>0</v>
      </c>
      <c r="LZ106" s="1467">
        <f t="shared" si="1037"/>
        <v>0</v>
      </c>
      <c r="MA106" s="1506"/>
      <c r="MB106" s="1460">
        <f t="shared" si="1038"/>
        <v>0</v>
      </c>
      <c r="MC106" s="1460">
        <f t="shared" si="1039"/>
        <v>0</v>
      </c>
      <c r="MD106" s="1460">
        <f t="shared" si="1039"/>
        <v>0</v>
      </c>
      <c r="ME106" s="1460">
        <f t="shared" si="1039"/>
        <v>0</v>
      </c>
      <c r="MF106" s="1460">
        <f t="shared" si="1039"/>
        <v>0</v>
      </c>
      <c r="MG106" s="1460">
        <f t="shared" si="1039"/>
        <v>0</v>
      </c>
      <c r="MH106" s="1460">
        <f t="shared" si="1039"/>
        <v>0</v>
      </c>
      <c r="MI106" s="1460">
        <f t="shared" si="1039"/>
        <v>0</v>
      </c>
      <c r="MJ106" s="1460">
        <f t="shared" si="1039"/>
        <v>0</v>
      </c>
      <c r="MK106" s="1460">
        <f t="shared" si="1039"/>
        <v>0</v>
      </c>
      <c r="ML106" s="1460">
        <f t="shared" si="1039"/>
        <v>0</v>
      </c>
      <c r="MM106" s="1460">
        <f t="shared" si="1039"/>
        <v>0</v>
      </c>
      <c r="MN106" s="1460">
        <f t="shared" si="1039"/>
        <v>0</v>
      </c>
      <c r="MO106" s="1460">
        <f t="shared" si="1039"/>
        <v>0</v>
      </c>
      <c r="MP106" s="1460">
        <f t="shared" si="1039"/>
        <v>0</v>
      </c>
      <c r="MQ106" s="1460">
        <f t="shared" si="1039"/>
        <v>0</v>
      </c>
      <c r="MR106" s="1460">
        <f t="shared" si="1039"/>
        <v>0</v>
      </c>
      <c r="MS106" s="1460">
        <f t="shared" si="1043"/>
        <v>0</v>
      </c>
      <c r="MT106" s="1460">
        <f t="shared" si="1043"/>
        <v>0</v>
      </c>
      <c r="MU106" s="1460">
        <f t="shared" si="1043"/>
        <v>0</v>
      </c>
      <c r="MV106" s="1460">
        <f t="shared" si="1043"/>
        <v>0</v>
      </c>
      <c r="MW106" s="1460">
        <f t="shared" si="1043"/>
        <v>0</v>
      </c>
      <c r="MX106" s="1460">
        <f t="shared" si="1043"/>
        <v>0</v>
      </c>
      <c r="MY106" s="1460">
        <f t="shared" si="1043"/>
        <v>0</v>
      </c>
      <c r="MZ106" s="1460">
        <f t="shared" si="1043"/>
        <v>0</v>
      </c>
      <c r="NA106" s="1460">
        <f t="shared" si="1043"/>
        <v>0</v>
      </c>
      <c r="NB106" s="1460">
        <f t="shared" si="1043"/>
        <v>0</v>
      </c>
      <c r="NC106" s="1460">
        <f t="shared" si="1043"/>
        <v>0</v>
      </c>
      <c r="ND106" s="1460">
        <f t="shared" si="1043"/>
        <v>0</v>
      </c>
      <c r="NE106" s="1460">
        <f t="shared" si="1043"/>
        <v>0</v>
      </c>
      <c r="NF106" s="1460">
        <f t="shared" si="1043"/>
        <v>0</v>
      </c>
      <c r="NG106" s="1460">
        <f t="shared" si="1043"/>
        <v>0</v>
      </c>
      <c r="NH106" s="1460">
        <f t="shared" si="1043"/>
        <v>0</v>
      </c>
      <c r="NI106" s="1460">
        <f t="shared" si="1044"/>
        <v>0</v>
      </c>
      <c r="NJ106" s="1460">
        <f t="shared" si="1044"/>
        <v>0</v>
      </c>
      <c r="NK106" s="1460">
        <f t="shared" si="1044"/>
        <v>0</v>
      </c>
      <c r="NL106" s="1460">
        <f t="shared" si="1044"/>
        <v>0</v>
      </c>
      <c r="NM106" s="1460">
        <f t="shared" si="1044"/>
        <v>0</v>
      </c>
      <c r="NN106" s="1460">
        <f t="shared" si="1044"/>
        <v>0</v>
      </c>
      <c r="NO106" s="1460">
        <f t="shared" si="1044"/>
        <v>0</v>
      </c>
      <c r="NP106" s="1460">
        <f t="shared" si="1044"/>
        <v>0</v>
      </c>
      <c r="NQ106" s="1460">
        <f t="shared" si="1044"/>
        <v>0</v>
      </c>
      <c r="NR106" s="1460">
        <f t="shared" si="1044"/>
        <v>0</v>
      </c>
      <c r="NS106" s="1460">
        <f t="shared" si="1044"/>
        <v>0</v>
      </c>
      <c r="NT106" s="1460">
        <f t="shared" si="1044"/>
        <v>0</v>
      </c>
      <c r="NU106" s="1460">
        <f t="shared" si="1044"/>
        <v>0</v>
      </c>
      <c r="NV106" s="1460">
        <f t="shared" si="1044"/>
        <v>0</v>
      </c>
      <c r="NW106" s="1460">
        <f t="shared" si="1044"/>
        <v>0</v>
      </c>
      <c r="NX106" s="1460">
        <f t="shared" si="1044"/>
        <v>0</v>
      </c>
      <c r="NY106" s="1460">
        <f t="shared" si="1046"/>
        <v>0</v>
      </c>
      <c r="NZ106" s="1460">
        <f t="shared" si="1046"/>
        <v>0</v>
      </c>
      <c r="OA106" s="1460">
        <f t="shared" si="1046"/>
        <v>0</v>
      </c>
      <c r="OB106" s="1460">
        <f t="shared" si="1046"/>
        <v>0</v>
      </c>
      <c r="OC106" s="1460">
        <f t="shared" si="1046"/>
        <v>0</v>
      </c>
      <c r="OD106" s="1460">
        <f t="shared" si="1046"/>
        <v>0</v>
      </c>
      <c r="OE106" s="1460">
        <f t="shared" si="1046"/>
        <v>0</v>
      </c>
      <c r="OF106" s="1460">
        <f t="shared" si="1046"/>
        <v>0</v>
      </c>
      <c r="OG106" s="1460">
        <f t="shared" si="1046"/>
        <v>0</v>
      </c>
      <c r="OH106" s="1460">
        <f t="shared" si="1046"/>
        <v>0</v>
      </c>
      <c r="OI106" s="1460">
        <f t="shared" si="1046"/>
        <v>0</v>
      </c>
      <c r="OJ106" s="1460">
        <f t="shared" si="1046"/>
        <v>0</v>
      </c>
      <c r="OK106" s="1460">
        <f t="shared" si="1046"/>
        <v>0</v>
      </c>
      <c r="OL106" s="1460">
        <f t="shared" si="1046"/>
        <v>0</v>
      </c>
      <c r="OM106" s="1460">
        <f t="shared" si="1046"/>
        <v>0</v>
      </c>
      <c r="ON106" s="1460">
        <f t="shared" si="1046"/>
        <v>0</v>
      </c>
      <c r="OO106" s="1460">
        <f t="shared" si="1045"/>
        <v>0</v>
      </c>
      <c r="OP106" s="1460">
        <f t="shared" si="1040"/>
        <v>0</v>
      </c>
      <c r="OQ106" s="1460">
        <f t="shared" si="1040"/>
        <v>0</v>
      </c>
      <c r="OR106" s="1460">
        <f t="shared" si="1040"/>
        <v>0</v>
      </c>
      <c r="OS106" s="1460">
        <f t="shared" si="1040"/>
        <v>0</v>
      </c>
      <c r="OT106" s="1460">
        <f t="shared" si="1040"/>
        <v>0</v>
      </c>
      <c r="OU106" s="1460">
        <f t="shared" si="1040"/>
        <v>0</v>
      </c>
      <c r="OV106" s="1460">
        <f t="shared" si="1040"/>
        <v>0</v>
      </c>
      <c r="OW106" s="1460">
        <f t="shared" si="1040"/>
        <v>0</v>
      </c>
      <c r="OX106" s="1460">
        <f t="shared" si="1040"/>
        <v>0</v>
      </c>
      <c r="OY106" s="1460">
        <f t="shared" si="1040"/>
        <v>0</v>
      </c>
      <c r="OZ106" s="1460">
        <f t="shared" si="1040"/>
        <v>0</v>
      </c>
      <c r="PA106" s="1460">
        <f t="shared" si="1040"/>
        <v>0</v>
      </c>
      <c r="PB106" s="1460">
        <f t="shared" si="1040"/>
        <v>0</v>
      </c>
      <c r="PC106" s="1460">
        <f t="shared" si="1040"/>
        <v>0</v>
      </c>
      <c r="PD106" s="1460">
        <f t="shared" si="1040"/>
        <v>0</v>
      </c>
      <c r="PE106" s="1460">
        <f t="shared" si="1040"/>
        <v>0</v>
      </c>
      <c r="PF106" s="1460">
        <f t="shared" si="1041"/>
        <v>0</v>
      </c>
      <c r="PG106" s="1460">
        <f t="shared" si="1041"/>
        <v>0</v>
      </c>
      <c r="PH106" s="1460">
        <f t="shared" si="1041"/>
        <v>0</v>
      </c>
      <c r="PI106" s="1460">
        <f t="shared" si="1041"/>
        <v>0</v>
      </c>
      <c r="PJ106" s="1460">
        <f t="shared" si="1041"/>
        <v>0</v>
      </c>
      <c r="PK106" s="1460">
        <f t="shared" si="1041"/>
        <v>0</v>
      </c>
      <c r="PL106" s="1460">
        <f t="shared" si="1041"/>
        <v>0</v>
      </c>
      <c r="PM106" s="1460">
        <f t="shared" si="1041"/>
        <v>0</v>
      </c>
      <c r="PN106" s="1460">
        <f t="shared" si="1041"/>
        <v>0</v>
      </c>
      <c r="PO106" s="1460">
        <f t="shared" si="1041"/>
        <v>0</v>
      </c>
      <c r="PP106" s="1460">
        <f t="shared" si="1041"/>
        <v>0</v>
      </c>
      <c r="PQ106" s="1460">
        <f t="shared" si="1041"/>
        <v>0</v>
      </c>
      <c r="PR106" s="1460">
        <f t="shared" si="1041"/>
        <v>0</v>
      </c>
      <c r="PS106" s="1460">
        <f t="shared" si="1041"/>
        <v>0</v>
      </c>
      <c r="PT106" s="1460">
        <f t="shared" si="1041"/>
        <v>0</v>
      </c>
      <c r="PU106" s="1460">
        <f t="shared" si="1041"/>
        <v>0</v>
      </c>
      <c r="PV106" s="1460">
        <f t="shared" si="1042"/>
        <v>0</v>
      </c>
      <c r="PW106" s="1460">
        <f t="shared" si="1042"/>
        <v>0</v>
      </c>
      <c r="PX106" s="1460">
        <f t="shared" si="1042"/>
        <v>0</v>
      </c>
      <c r="PY106" s="1460">
        <f t="shared" si="1042"/>
        <v>0</v>
      </c>
      <c r="PZ106" s="1460">
        <f t="shared" si="1042"/>
        <v>0</v>
      </c>
      <c r="QA106" s="1460">
        <f t="shared" si="1042"/>
        <v>0</v>
      </c>
      <c r="QB106" s="1460">
        <f t="shared" si="1042"/>
        <v>0</v>
      </c>
      <c r="QC106" s="1460">
        <f t="shared" si="1042"/>
        <v>0</v>
      </c>
      <c r="QD106" s="1460">
        <f t="shared" si="1042"/>
        <v>0</v>
      </c>
      <c r="QE106" s="1460">
        <f t="shared" si="1042"/>
        <v>0</v>
      </c>
      <c r="QF106" s="1460">
        <f t="shared" si="1042"/>
        <v>0</v>
      </c>
      <c r="QG106" s="1460">
        <f t="shared" si="1042"/>
        <v>0</v>
      </c>
      <c r="QH106" s="1460">
        <f t="shared" si="1042"/>
        <v>0</v>
      </c>
      <c r="QI106" s="1460">
        <f t="shared" si="1042"/>
        <v>0</v>
      </c>
      <c r="QJ106" s="1460">
        <f t="shared" si="1042"/>
        <v>0</v>
      </c>
      <c r="QK106" s="1460">
        <f t="shared" si="1042"/>
        <v>0</v>
      </c>
      <c r="QL106" s="1460">
        <f t="shared" si="856"/>
        <v>0</v>
      </c>
      <c r="QM106" s="1460">
        <f t="shared" si="856"/>
        <v>0</v>
      </c>
      <c r="QN106" s="1460">
        <f t="shared" si="856"/>
        <v>0</v>
      </c>
      <c r="QO106" s="1460">
        <f t="shared" si="856"/>
        <v>0</v>
      </c>
      <c r="QP106" s="1460">
        <f t="shared" si="856"/>
        <v>0</v>
      </c>
      <c r="QQ106" s="1460">
        <f t="shared" si="856"/>
        <v>0</v>
      </c>
    </row>
    <row r="107" spans="1:459" s="1466" customFormat="1" ht="22.5" customHeight="1">
      <c r="A107" s="1468"/>
      <c r="B107" s="1469"/>
      <c r="C107" s="1469"/>
      <c r="D107" s="1470"/>
      <c r="E107" s="1471"/>
      <c r="F107" s="1472"/>
      <c r="G107" s="1472"/>
      <c r="H107" s="1473">
        <f t="shared" si="875"/>
        <v>0</v>
      </c>
      <c r="I107" s="1474">
        <v>0</v>
      </c>
      <c r="J107" s="1475">
        <f t="shared" si="437"/>
        <v>0</v>
      </c>
      <c r="K107" s="1476">
        <v>0</v>
      </c>
      <c r="L107" s="1477">
        <f t="shared" si="876"/>
        <v>0</v>
      </c>
      <c r="M107" s="1477">
        <f t="shared" si="877"/>
        <v>0</v>
      </c>
      <c r="N107" s="1478"/>
      <c r="O107" s="1479">
        <v>0</v>
      </c>
      <c r="P107" s="1480">
        <v>0</v>
      </c>
      <c r="Q107" s="1828">
        <v>0</v>
      </c>
      <c r="R107" s="1831">
        <f t="shared" si="878"/>
        <v>0</v>
      </c>
      <c r="S107" s="1481">
        <f>IF(AND(SUM(O107:Q107)=0,N107="NNN"),MIN('Operating History and Pro Forma'!$M$33,'Operating History and Pro Forma'!$T$15)*D107,SUM(O107:Q107)*D107)</f>
        <v>0</v>
      </c>
      <c r="T107" s="1482">
        <f t="shared" si="879"/>
        <v>0</v>
      </c>
      <c r="U107" s="1483">
        <f t="shared" si="880"/>
        <v>0</v>
      </c>
      <c r="V107" s="1480"/>
      <c r="W107" s="1514"/>
      <c r="X107" s="1486" t="str">
        <f t="shared" si="881"/>
        <v/>
      </c>
      <c r="Y107" s="1487">
        <f t="shared" si="882"/>
        <v>0</v>
      </c>
      <c r="Z107" s="1488"/>
      <c r="AA107" s="1488"/>
      <c r="AB107" s="1488"/>
      <c r="AC107" s="1488"/>
      <c r="AD107" s="1489">
        <f t="shared" si="883"/>
        <v>0</v>
      </c>
      <c r="AE107" s="1490" t="str">
        <f t="shared" si="884"/>
        <v/>
      </c>
      <c r="AF107" s="1491">
        <f t="shared" si="885"/>
        <v>0</v>
      </c>
      <c r="AG107" s="1492">
        <f t="shared" si="886"/>
        <v>0</v>
      </c>
      <c r="AH107" s="1493">
        <f t="shared" si="853"/>
        <v>0</v>
      </c>
      <c r="AI107" s="1493">
        <f t="shared" si="853"/>
        <v>0</v>
      </c>
      <c r="AJ107" s="1494">
        <f t="shared" si="853"/>
        <v>0</v>
      </c>
      <c r="AK107" s="1494">
        <f t="shared" si="853"/>
        <v>0</v>
      </c>
      <c r="AL107" s="1495">
        <f t="shared" si="853"/>
        <v>0</v>
      </c>
      <c r="AM107" s="1496">
        <f t="shared" si="853"/>
        <v>0</v>
      </c>
      <c r="AN107" s="1497">
        <f t="shared" si="399"/>
        <v>0</v>
      </c>
      <c r="AO107" s="1498">
        <f t="shared" si="860"/>
        <v>0</v>
      </c>
      <c r="AP107" s="1499">
        <f t="shared" si="887"/>
        <v>0</v>
      </c>
      <c r="AQ107" s="1500">
        <f t="shared" si="888"/>
        <v>0</v>
      </c>
      <c r="AR107" s="1501">
        <f t="shared" si="889"/>
        <v>0</v>
      </c>
      <c r="AS107" s="1498">
        <f t="shared" si="857"/>
        <v>0</v>
      </c>
      <c r="AT107" s="1501">
        <f t="shared" si="890"/>
        <v>0</v>
      </c>
      <c r="AU107" s="1498">
        <f t="shared" si="891"/>
        <v>1</v>
      </c>
      <c r="AV107" s="1498">
        <f t="shared" si="892"/>
        <v>2</v>
      </c>
      <c r="AW107" s="1499">
        <f t="shared" si="893"/>
        <v>0</v>
      </c>
      <c r="AX107" s="1502">
        <f t="shared" si="894"/>
        <v>0</v>
      </c>
      <c r="AY107" s="1503">
        <f t="shared" si="895"/>
        <v>0</v>
      </c>
      <c r="AZ107" s="1498">
        <f t="shared" si="896"/>
        <v>2</v>
      </c>
      <c r="BA107" s="1498">
        <f t="shared" si="897"/>
        <v>3</v>
      </c>
      <c r="BB107" s="1499">
        <f t="shared" si="898"/>
        <v>0</v>
      </c>
      <c r="BC107" s="1502">
        <f t="shared" si="899"/>
        <v>0</v>
      </c>
      <c r="BD107" s="1503">
        <f t="shared" si="900"/>
        <v>0</v>
      </c>
      <c r="BE107" s="1498">
        <f t="shared" si="901"/>
        <v>3</v>
      </c>
      <c r="BF107" s="1498">
        <f t="shared" si="902"/>
        <v>4</v>
      </c>
      <c r="BG107" s="1499">
        <f t="shared" si="903"/>
        <v>0</v>
      </c>
      <c r="BH107" s="1502">
        <f t="shared" si="904"/>
        <v>0</v>
      </c>
      <c r="BI107" s="1502">
        <f t="shared" si="905"/>
        <v>0</v>
      </c>
      <c r="BJ107" s="1504">
        <f t="shared" si="906"/>
        <v>1900</v>
      </c>
      <c r="BK107" s="1505" t="str">
        <f t="shared" si="907"/>
        <v/>
      </c>
      <c r="BL107" s="1506"/>
      <c r="BM107" s="1507">
        <f t="shared" si="908"/>
        <v>0</v>
      </c>
      <c r="BN107" s="1508">
        <f t="shared" si="909"/>
        <v>0</v>
      </c>
      <c r="BO107" s="1508">
        <f t="shared" si="909"/>
        <v>0</v>
      </c>
      <c r="BP107" s="1508">
        <f t="shared" si="909"/>
        <v>0</v>
      </c>
      <c r="BQ107" s="1508">
        <f t="shared" si="909"/>
        <v>0</v>
      </c>
      <c r="BR107" s="1508">
        <f t="shared" si="909"/>
        <v>0</v>
      </c>
      <c r="BS107" s="1508">
        <f t="shared" si="909"/>
        <v>0</v>
      </c>
      <c r="BT107" s="1508">
        <f t="shared" si="909"/>
        <v>0</v>
      </c>
      <c r="BU107" s="1508">
        <f t="shared" si="909"/>
        <v>0</v>
      </c>
      <c r="BV107" s="1508">
        <f t="shared" si="909"/>
        <v>0</v>
      </c>
      <c r="BW107" s="1508">
        <f t="shared" si="909"/>
        <v>0</v>
      </c>
      <c r="BX107" s="1508">
        <f t="shared" si="909"/>
        <v>0</v>
      </c>
      <c r="BY107" s="1507">
        <f t="shared" si="909"/>
        <v>0</v>
      </c>
      <c r="BZ107" s="1508">
        <f t="shared" si="909"/>
        <v>0</v>
      </c>
      <c r="CA107" s="1508">
        <f t="shared" si="909"/>
        <v>0</v>
      </c>
      <c r="CB107" s="1508">
        <f t="shared" si="909"/>
        <v>0</v>
      </c>
      <c r="CC107" s="1508">
        <f t="shared" si="909"/>
        <v>0</v>
      </c>
      <c r="CD107" s="1508">
        <f t="shared" si="1047"/>
        <v>0</v>
      </c>
      <c r="CE107" s="1508">
        <f t="shared" si="1047"/>
        <v>0</v>
      </c>
      <c r="CF107" s="1508">
        <f t="shared" si="1047"/>
        <v>0</v>
      </c>
      <c r="CG107" s="1508">
        <f t="shared" si="1047"/>
        <v>0</v>
      </c>
      <c r="CH107" s="1508">
        <f t="shared" si="1047"/>
        <v>0</v>
      </c>
      <c r="CI107" s="1508">
        <f t="shared" si="1047"/>
        <v>0</v>
      </c>
      <c r="CJ107" s="1509">
        <f t="shared" si="1047"/>
        <v>0</v>
      </c>
      <c r="CK107" s="1507">
        <f t="shared" si="1047"/>
        <v>0</v>
      </c>
      <c r="CL107" s="1508">
        <f t="shared" si="1047"/>
        <v>0</v>
      </c>
      <c r="CM107" s="1508">
        <f t="shared" si="1047"/>
        <v>0</v>
      </c>
      <c r="CN107" s="1508">
        <f t="shared" si="1047"/>
        <v>0</v>
      </c>
      <c r="CO107" s="1508">
        <f t="shared" si="1047"/>
        <v>0</v>
      </c>
      <c r="CP107" s="1508">
        <f t="shared" si="1047"/>
        <v>0</v>
      </c>
      <c r="CQ107" s="1508">
        <f t="shared" si="1047"/>
        <v>0</v>
      </c>
      <c r="CR107" s="1508">
        <f t="shared" si="1047"/>
        <v>0</v>
      </c>
      <c r="CS107" s="1508">
        <f t="shared" si="1047"/>
        <v>0</v>
      </c>
      <c r="CT107" s="1508">
        <f t="shared" si="1048"/>
        <v>0</v>
      </c>
      <c r="CU107" s="1508">
        <f t="shared" si="1048"/>
        <v>0</v>
      </c>
      <c r="CV107" s="1509">
        <f t="shared" si="1048"/>
        <v>0</v>
      </c>
      <c r="CW107" s="1508">
        <f t="shared" si="1048"/>
        <v>0</v>
      </c>
      <c r="CX107" s="1508">
        <f t="shared" si="1048"/>
        <v>0</v>
      </c>
      <c r="CY107" s="1508">
        <f t="shared" si="1048"/>
        <v>0</v>
      </c>
      <c r="CZ107" s="1508">
        <f t="shared" si="1048"/>
        <v>0</v>
      </c>
      <c r="DA107" s="1508">
        <f t="shared" si="1048"/>
        <v>0</v>
      </c>
      <c r="DB107" s="1508">
        <f t="shared" si="1048"/>
        <v>0</v>
      </c>
      <c r="DC107" s="1508">
        <f t="shared" si="1048"/>
        <v>0</v>
      </c>
      <c r="DD107" s="1508">
        <f t="shared" si="1048"/>
        <v>0</v>
      </c>
      <c r="DE107" s="1508">
        <f t="shared" si="1048"/>
        <v>0</v>
      </c>
      <c r="DF107" s="1508">
        <f t="shared" si="1048"/>
        <v>0</v>
      </c>
      <c r="DG107" s="1508">
        <f t="shared" si="1048"/>
        <v>0</v>
      </c>
      <c r="DH107" s="1509">
        <f t="shared" si="1048"/>
        <v>0</v>
      </c>
      <c r="DI107" s="1508">
        <f t="shared" si="1048"/>
        <v>0</v>
      </c>
      <c r="DJ107" s="1508">
        <f t="shared" si="1049"/>
        <v>0</v>
      </c>
      <c r="DK107" s="1508">
        <f t="shared" si="1049"/>
        <v>0</v>
      </c>
      <c r="DL107" s="1508">
        <f t="shared" si="1049"/>
        <v>0</v>
      </c>
      <c r="DM107" s="1508">
        <f t="shared" si="1049"/>
        <v>0</v>
      </c>
      <c r="DN107" s="1508">
        <f t="shared" si="1049"/>
        <v>0</v>
      </c>
      <c r="DO107" s="1508">
        <f t="shared" si="1049"/>
        <v>0</v>
      </c>
      <c r="DP107" s="1508">
        <f t="shared" si="1049"/>
        <v>0</v>
      </c>
      <c r="DQ107" s="1508">
        <f t="shared" si="1049"/>
        <v>0</v>
      </c>
      <c r="DR107" s="1508">
        <f t="shared" si="1049"/>
        <v>0</v>
      </c>
      <c r="DS107" s="1508">
        <f t="shared" si="1049"/>
        <v>0</v>
      </c>
      <c r="DT107" s="1509">
        <f t="shared" si="1049"/>
        <v>0</v>
      </c>
      <c r="DU107" s="1507">
        <f t="shared" si="1049"/>
        <v>0</v>
      </c>
      <c r="DV107" s="1508">
        <f t="shared" si="1049"/>
        <v>0</v>
      </c>
      <c r="DW107" s="1508">
        <f t="shared" si="1049"/>
        <v>0</v>
      </c>
      <c r="DX107" s="1508">
        <f t="shared" si="1049"/>
        <v>0</v>
      </c>
      <c r="DY107" s="1508">
        <f t="shared" si="1049"/>
        <v>0</v>
      </c>
      <c r="DZ107" s="1508">
        <f t="shared" si="1050"/>
        <v>0</v>
      </c>
      <c r="EA107" s="1508">
        <f t="shared" si="1050"/>
        <v>0</v>
      </c>
      <c r="EB107" s="1508">
        <f t="shared" si="1050"/>
        <v>0</v>
      </c>
      <c r="EC107" s="1508">
        <f t="shared" si="1050"/>
        <v>0</v>
      </c>
      <c r="ED107" s="1508">
        <f t="shared" si="1050"/>
        <v>0</v>
      </c>
      <c r="EE107" s="1508">
        <f t="shared" si="1050"/>
        <v>0</v>
      </c>
      <c r="EF107" s="1508">
        <f t="shared" si="1050"/>
        <v>0</v>
      </c>
      <c r="EG107" s="1507">
        <f t="shared" si="1050"/>
        <v>0</v>
      </c>
      <c r="EH107" s="1508">
        <f t="shared" si="1050"/>
        <v>0</v>
      </c>
      <c r="EI107" s="1508">
        <f t="shared" si="1050"/>
        <v>0</v>
      </c>
      <c r="EJ107" s="1508">
        <f t="shared" si="1050"/>
        <v>0</v>
      </c>
      <c r="EK107" s="1508">
        <f t="shared" si="1050"/>
        <v>0</v>
      </c>
      <c r="EL107" s="1508">
        <f t="shared" si="1050"/>
        <v>0</v>
      </c>
      <c r="EM107" s="1508">
        <f t="shared" si="1050"/>
        <v>0</v>
      </c>
      <c r="EN107" s="1508">
        <f t="shared" si="1050"/>
        <v>0</v>
      </c>
      <c r="EO107" s="1508">
        <f t="shared" si="1050"/>
        <v>0</v>
      </c>
      <c r="EP107" s="1508">
        <f t="shared" si="1051"/>
        <v>0</v>
      </c>
      <c r="EQ107" s="1508">
        <f t="shared" si="1051"/>
        <v>0</v>
      </c>
      <c r="ER107" s="1509">
        <f t="shared" si="1051"/>
        <v>0</v>
      </c>
      <c r="ES107" s="1507">
        <f t="shared" si="1051"/>
        <v>0</v>
      </c>
      <c r="ET107" s="1508">
        <f t="shared" si="1051"/>
        <v>0</v>
      </c>
      <c r="EU107" s="1508">
        <f t="shared" si="1051"/>
        <v>0</v>
      </c>
      <c r="EV107" s="1508">
        <f t="shared" si="1051"/>
        <v>0</v>
      </c>
      <c r="EW107" s="1508">
        <f t="shared" si="1051"/>
        <v>0</v>
      </c>
      <c r="EX107" s="1508">
        <f t="shared" si="1051"/>
        <v>0</v>
      </c>
      <c r="EY107" s="1508">
        <f t="shared" si="1051"/>
        <v>0</v>
      </c>
      <c r="EZ107" s="1508">
        <f t="shared" si="1051"/>
        <v>0</v>
      </c>
      <c r="FA107" s="1508">
        <f t="shared" si="1051"/>
        <v>0</v>
      </c>
      <c r="FB107" s="1508">
        <f t="shared" si="1051"/>
        <v>0</v>
      </c>
      <c r="FC107" s="1508">
        <f t="shared" si="1051"/>
        <v>0</v>
      </c>
      <c r="FD107" s="1509">
        <f t="shared" si="1051"/>
        <v>0</v>
      </c>
      <c r="FE107" s="1508">
        <f t="shared" si="1051"/>
        <v>0</v>
      </c>
      <c r="FF107" s="1508">
        <f t="shared" si="1052"/>
        <v>0</v>
      </c>
      <c r="FG107" s="1508">
        <f t="shared" si="1053"/>
        <v>0</v>
      </c>
      <c r="FH107" s="1508">
        <f t="shared" si="1053"/>
        <v>0</v>
      </c>
      <c r="FI107" s="1508">
        <f t="shared" si="1053"/>
        <v>0</v>
      </c>
      <c r="FJ107" s="1508">
        <f t="shared" si="1053"/>
        <v>0</v>
      </c>
      <c r="FK107" s="1508">
        <f t="shared" si="1053"/>
        <v>0</v>
      </c>
      <c r="FL107" s="1508">
        <f t="shared" si="1053"/>
        <v>0</v>
      </c>
      <c r="FM107" s="1508">
        <f t="shared" si="1053"/>
        <v>0</v>
      </c>
      <c r="FN107" s="1508">
        <f t="shared" si="1053"/>
        <v>0</v>
      </c>
      <c r="FO107" s="1508">
        <f t="shared" si="1053"/>
        <v>0</v>
      </c>
      <c r="FP107" s="1509">
        <f t="shared" si="1053"/>
        <v>0</v>
      </c>
      <c r="FQ107" s="1508">
        <f t="shared" si="1053"/>
        <v>0</v>
      </c>
      <c r="FR107" s="1508">
        <f t="shared" si="1053"/>
        <v>0</v>
      </c>
      <c r="FS107" s="1508">
        <f t="shared" si="1053"/>
        <v>0</v>
      </c>
      <c r="FT107" s="1508">
        <f t="shared" si="1053"/>
        <v>0</v>
      </c>
      <c r="FU107" s="1508">
        <f t="shared" si="1053"/>
        <v>0</v>
      </c>
      <c r="FV107" s="1508">
        <f t="shared" si="1053"/>
        <v>0</v>
      </c>
      <c r="FW107" s="1508">
        <f t="shared" si="855"/>
        <v>0</v>
      </c>
      <c r="FX107" s="1508">
        <f t="shared" si="855"/>
        <v>0</v>
      </c>
      <c r="FY107" s="1508">
        <f t="shared" si="855"/>
        <v>0</v>
      </c>
      <c r="FZ107" s="1508">
        <f t="shared" si="855"/>
        <v>0</v>
      </c>
      <c r="GA107" s="1508">
        <f t="shared" si="855"/>
        <v>0</v>
      </c>
      <c r="GB107" s="1509">
        <f t="shared" si="855"/>
        <v>0</v>
      </c>
      <c r="GC107" s="1506"/>
      <c r="GD107" s="1458">
        <f t="shared" si="910"/>
        <v>1</v>
      </c>
      <c r="GE107" s="1510">
        <f t="shared" si="874"/>
        <v>0</v>
      </c>
      <c r="GF107" s="1511">
        <f t="shared" si="874"/>
        <v>0</v>
      </c>
      <c r="GG107" s="1511">
        <f t="shared" si="874"/>
        <v>0</v>
      </c>
      <c r="GH107" s="1511">
        <f t="shared" si="874"/>
        <v>0</v>
      </c>
      <c r="GI107" s="1511">
        <f t="shared" si="874"/>
        <v>0</v>
      </c>
      <c r="GJ107" s="1511">
        <f t="shared" si="874"/>
        <v>0</v>
      </c>
      <c r="GK107" s="1511">
        <f t="shared" si="874"/>
        <v>0</v>
      </c>
      <c r="GL107" s="1511">
        <f t="shared" si="874"/>
        <v>0</v>
      </c>
      <c r="GM107" s="1511">
        <f t="shared" si="874"/>
        <v>0</v>
      </c>
      <c r="GN107" s="1512">
        <f t="shared" si="874"/>
        <v>0</v>
      </c>
      <c r="GO107" s="1513">
        <f t="shared" si="911"/>
        <v>0</v>
      </c>
      <c r="GP107" s="1506"/>
      <c r="GQ107" s="1510">
        <f t="shared" si="838"/>
        <v>0</v>
      </c>
      <c r="GR107" s="1511">
        <f t="shared" si="864"/>
        <v>0</v>
      </c>
      <c r="GS107" s="1511">
        <f t="shared" si="864"/>
        <v>0</v>
      </c>
      <c r="GT107" s="1511">
        <f t="shared" si="864"/>
        <v>0</v>
      </c>
      <c r="GU107" s="1511">
        <f t="shared" si="864"/>
        <v>0</v>
      </c>
      <c r="GV107" s="1511">
        <f t="shared" si="864"/>
        <v>0</v>
      </c>
      <c r="GW107" s="1511">
        <f t="shared" si="864"/>
        <v>0</v>
      </c>
      <c r="GX107" s="1511">
        <f t="shared" si="864"/>
        <v>0</v>
      </c>
      <c r="GY107" s="1511">
        <f t="shared" si="864"/>
        <v>0</v>
      </c>
      <c r="GZ107" s="1512">
        <f t="shared" si="864"/>
        <v>0</v>
      </c>
      <c r="HA107" s="1513">
        <f t="shared" si="912"/>
        <v>0</v>
      </c>
      <c r="HB107" s="1506">
        <f t="shared" si="913"/>
        <v>1</v>
      </c>
      <c r="HC107" s="1506"/>
      <c r="HD107" s="1508">
        <f t="shared" si="914"/>
        <v>0</v>
      </c>
      <c r="HE107" s="1460">
        <f t="shared" si="915"/>
        <v>0</v>
      </c>
      <c r="HF107" s="1460">
        <f t="shared" si="916"/>
        <v>0</v>
      </c>
      <c r="HG107" s="1460">
        <f t="shared" si="917"/>
        <v>0</v>
      </c>
      <c r="HH107" s="1460">
        <f t="shared" si="918"/>
        <v>0</v>
      </c>
      <c r="HI107" s="1460">
        <f t="shared" si="919"/>
        <v>0</v>
      </c>
      <c r="HJ107" s="1460">
        <f t="shared" si="920"/>
        <v>0</v>
      </c>
      <c r="HK107" s="1460">
        <f t="shared" si="921"/>
        <v>0</v>
      </c>
      <c r="HL107" s="1460">
        <f t="shared" si="922"/>
        <v>0</v>
      </c>
      <c r="HM107" s="1460">
        <f t="shared" si="923"/>
        <v>0</v>
      </c>
      <c r="HN107" s="1460">
        <f t="shared" si="924"/>
        <v>0</v>
      </c>
      <c r="HO107" s="1460">
        <f t="shared" si="925"/>
        <v>0</v>
      </c>
      <c r="HP107" s="1460">
        <f t="shared" si="926"/>
        <v>0</v>
      </c>
      <c r="HQ107" s="1460">
        <f t="shared" si="927"/>
        <v>0</v>
      </c>
      <c r="HR107" s="1460">
        <f t="shared" si="928"/>
        <v>0</v>
      </c>
      <c r="HS107" s="1460">
        <f t="shared" si="929"/>
        <v>0</v>
      </c>
      <c r="HT107" s="1460">
        <f t="shared" si="930"/>
        <v>0</v>
      </c>
      <c r="HU107" s="1460">
        <f t="shared" si="931"/>
        <v>0</v>
      </c>
      <c r="HV107" s="1460">
        <f t="shared" si="932"/>
        <v>0</v>
      </c>
      <c r="HW107" s="1460">
        <f t="shared" si="933"/>
        <v>0</v>
      </c>
      <c r="HX107" s="1460">
        <f t="shared" si="934"/>
        <v>0</v>
      </c>
      <c r="HY107" s="1460">
        <f t="shared" si="935"/>
        <v>0</v>
      </c>
      <c r="HZ107" s="1460">
        <f t="shared" si="936"/>
        <v>0</v>
      </c>
      <c r="IA107" s="1460">
        <f t="shared" si="937"/>
        <v>0</v>
      </c>
      <c r="IB107" s="1460">
        <f t="shared" si="938"/>
        <v>0</v>
      </c>
      <c r="IC107" s="1460">
        <f t="shared" si="939"/>
        <v>0</v>
      </c>
      <c r="ID107" s="1460">
        <f t="shared" si="940"/>
        <v>0</v>
      </c>
      <c r="IE107" s="1460">
        <f t="shared" si="941"/>
        <v>0</v>
      </c>
      <c r="IF107" s="1460">
        <f t="shared" si="942"/>
        <v>0</v>
      </c>
      <c r="IG107" s="1460">
        <f t="shared" si="943"/>
        <v>0</v>
      </c>
      <c r="IH107" s="1460">
        <f t="shared" si="944"/>
        <v>0</v>
      </c>
      <c r="II107" s="1460">
        <f t="shared" si="945"/>
        <v>0</v>
      </c>
      <c r="IJ107" s="1460">
        <f t="shared" si="946"/>
        <v>0</v>
      </c>
      <c r="IK107" s="1460">
        <f t="shared" si="947"/>
        <v>0</v>
      </c>
      <c r="IL107" s="1460">
        <f t="shared" si="948"/>
        <v>0</v>
      </c>
      <c r="IM107" s="1460">
        <f t="shared" si="949"/>
        <v>0</v>
      </c>
      <c r="IN107" s="1460">
        <f t="shared" si="950"/>
        <v>0</v>
      </c>
      <c r="IO107" s="1460">
        <f t="shared" si="951"/>
        <v>0</v>
      </c>
      <c r="IP107" s="1460">
        <f t="shared" si="952"/>
        <v>0</v>
      </c>
      <c r="IQ107" s="1460">
        <f t="shared" si="953"/>
        <v>0</v>
      </c>
      <c r="IR107" s="1460">
        <f t="shared" si="954"/>
        <v>0</v>
      </c>
      <c r="IS107" s="1460">
        <f t="shared" si="955"/>
        <v>0</v>
      </c>
      <c r="IT107" s="1460">
        <f t="shared" si="956"/>
        <v>0</v>
      </c>
      <c r="IU107" s="1460">
        <f t="shared" si="957"/>
        <v>0</v>
      </c>
      <c r="IV107" s="1460">
        <f t="shared" si="958"/>
        <v>0</v>
      </c>
      <c r="IW107" s="1460">
        <f t="shared" si="959"/>
        <v>0</v>
      </c>
      <c r="IX107" s="1460">
        <f t="shared" si="960"/>
        <v>0</v>
      </c>
      <c r="IY107" s="1460">
        <f t="shared" si="961"/>
        <v>0</v>
      </c>
      <c r="IZ107" s="1460">
        <f t="shared" si="962"/>
        <v>0</v>
      </c>
      <c r="JA107" s="1460">
        <f t="shared" si="963"/>
        <v>0</v>
      </c>
      <c r="JB107" s="1460">
        <f t="shared" si="964"/>
        <v>0</v>
      </c>
      <c r="JC107" s="1460">
        <f t="shared" si="965"/>
        <v>0</v>
      </c>
      <c r="JD107" s="1460">
        <f t="shared" si="966"/>
        <v>0</v>
      </c>
      <c r="JE107" s="1460">
        <f t="shared" si="967"/>
        <v>0</v>
      </c>
      <c r="JF107" s="1460">
        <f t="shared" si="968"/>
        <v>0</v>
      </c>
      <c r="JG107" s="1460">
        <f t="shared" si="969"/>
        <v>0</v>
      </c>
      <c r="JH107" s="1460">
        <f t="shared" si="970"/>
        <v>0</v>
      </c>
      <c r="JI107" s="1460">
        <f t="shared" si="971"/>
        <v>0</v>
      </c>
      <c r="JJ107" s="1460">
        <f t="shared" si="972"/>
        <v>0</v>
      </c>
      <c r="JK107" s="1460">
        <f t="shared" si="973"/>
        <v>0</v>
      </c>
      <c r="JL107" s="1460">
        <f t="shared" si="974"/>
        <v>0</v>
      </c>
      <c r="JM107" s="1460">
        <f t="shared" si="975"/>
        <v>0</v>
      </c>
      <c r="JN107" s="1460">
        <f t="shared" si="976"/>
        <v>0</v>
      </c>
      <c r="JO107" s="1460">
        <f t="shared" si="977"/>
        <v>0</v>
      </c>
      <c r="JP107" s="1460">
        <f t="shared" si="978"/>
        <v>0</v>
      </c>
      <c r="JQ107" s="1460">
        <f t="shared" si="979"/>
        <v>0</v>
      </c>
      <c r="JR107" s="1460">
        <f t="shared" si="980"/>
        <v>0</v>
      </c>
      <c r="JS107" s="1460">
        <f t="shared" si="981"/>
        <v>0</v>
      </c>
      <c r="JT107" s="1460">
        <f t="shared" si="982"/>
        <v>0</v>
      </c>
      <c r="JU107" s="1460">
        <f t="shared" si="983"/>
        <v>0</v>
      </c>
      <c r="JV107" s="1460">
        <f t="shared" si="984"/>
        <v>0</v>
      </c>
      <c r="JW107" s="1460">
        <f t="shared" si="985"/>
        <v>0</v>
      </c>
      <c r="JX107" s="1460">
        <f t="shared" si="986"/>
        <v>0</v>
      </c>
      <c r="JY107" s="1460">
        <f t="shared" si="987"/>
        <v>0</v>
      </c>
      <c r="JZ107" s="1460">
        <f t="shared" si="988"/>
        <v>0</v>
      </c>
      <c r="KA107" s="1460">
        <f t="shared" si="989"/>
        <v>0</v>
      </c>
      <c r="KB107" s="1460">
        <f t="shared" si="990"/>
        <v>0</v>
      </c>
      <c r="KC107" s="1460">
        <f t="shared" si="991"/>
        <v>0</v>
      </c>
      <c r="KD107" s="1460">
        <f t="shared" si="992"/>
        <v>0</v>
      </c>
      <c r="KE107" s="1460">
        <f t="shared" si="993"/>
        <v>0</v>
      </c>
      <c r="KF107" s="1460">
        <f t="shared" si="994"/>
        <v>0</v>
      </c>
      <c r="KG107" s="1460">
        <f t="shared" si="995"/>
        <v>0</v>
      </c>
      <c r="KH107" s="1460">
        <f t="shared" si="996"/>
        <v>0</v>
      </c>
      <c r="KI107" s="1460">
        <f t="shared" si="997"/>
        <v>0</v>
      </c>
      <c r="KJ107" s="1460">
        <f t="shared" si="998"/>
        <v>0</v>
      </c>
      <c r="KK107" s="1460">
        <f t="shared" si="999"/>
        <v>0</v>
      </c>
      <c r="KL107" s="1460">
        <f t="shared" si="1000"/>
        <v>0</v>
      </c>
      <c r="KM107" s="1460">
        <f t="shared" si="1001"/>
        <v>0</v>
      </c>
      <c r="KN107" s="1460">
        <f t="shared" si="1002"/>
        <v>0</v>
      </c>
      <c r="KO107" s="1460">
        <f t="shared" si="1003"/>
        <v>0</v>
      </c>
      <c r="KP107" s="1460">
        <f t="shared" si="1004"/>
        <v>0</v>
      </c>
      <c r="KQ107" s="1460">
        <f t="shared" si="1005"/>
        <v>0</v>
      </c>
      <c r="KR107" s="1460">
        <f t="shared" si="1006"/>
        <v>0</v>
      </c>
      <c r="KS107" s="1460">
        <f t="shared" si="1007"/>
        <v>0</v>
      </c>
      <c r="KT107" s="1460">
        <f t="shared" si="1008"/>
        <v>0</v>
      </c>
      <c r="KU107" s="1460">
        <f t="shared" si="1009"/>
        <v>0</v>
      </c>
      <c r="KV107" s="1460">
        <f t="shared" si="1010"/>
        <v>0</v>
      </c>
      <c r="KW107" s="1460">
        <f t="shared" si="1011"/>
        <v>0</v>
      </c>
      <c r="KX107" s="1460">
        <f t="shared" si="1012"/>
        <v>0</v>
      </c>
      <c r="KY107" s="1460">
        <f t="shared" si="1013"/>
        <v>0</v>
      </c>
      <c r="KZ107" s="1460">
        <f t="shared" si="1014"/>
        <v>0</v>
      </c>
      <c r="LA107" s="1460">
        <f t="shared" si="1015"/>
        <v>0</v>
      </c>
      <c r="LB107" s="1460">
        <f t="shared" si="1016"/>
        <v>0</v>
      </c>
      <c r="LC107" s="1460">
        <f t="shared" si="1017"/>
        <v>0</v>
      </c>
      <c r="LD107" s="1460">
        <f t="shared" si="1018"/>
        <v>0</v>
      </c>
      <c r="LE107" s="1460">
        <f t="shared" si="1019"/>
        <v>0</v>
      </c>
      <c r="LF107" s="1460">
        <f t="shared" si="1020"/>
        <v>0</v>
      </c>
      <c r="LG107" s="1460">
        <f t="shared" si="1021"/>
        <v>0</v>
      </c>
      <c r="LH107" s="1460">
        <f t="shared" si="1022"/>
        <v>0</v>
      </c>
      <c r="LI107" s="1460">
        <f t="shared" si="1023"/>
        <v>0</v>
      </c>
      <c r="LJ107" s="1460">
        <f t="shared" si="1024"/>
        <v>0</v>
      </c>
      <c r="LK107" s="1460">
        <f t="shared" si="1025"/>
        <v>0</v>
      </c>
      <c r="LL107" s="1460">
        <f t="shared" si="1026"/>
        <v>0</v>
      </c>
      <c r="LM107" s="1460">
        <f t="shared" si="1027"/>
        <v>0</v>
      </c>
      <c r="LN107" s="1460">
        <f t="shared" si="1028"/>
        <v>0</v>
      </c>
      <c r="LO107" s="1460">
        <f t="shared" si="1029"/>
        <v>0</v>
      </c>
      <c r="LP107" s="1460">
        <f t="shared" si="1030"/>
        <v>0</v>
      </c>
      <c r="LQ107" s="1460">
        <f t="shared" si="1031"/>
        <v>0</v>
      </c>
      <c r="LR107" s="1460">
        <f t="shared" si="1032"/>
        <v>0</v>
      </c>
      <c r="LS107" s="1460">
        <f t="shared" si="1033"/>
        <v>0</v>
      </c>
      <c r="LW107" s="1467">
        <f t="shared" si="1034"/>
        <v>0</v>
      </c>
      <c r="LX107" s="1467">
        <f t="shared" si="1035"/>
        <v>0</v>
      </c>
      <c r="LY107" s="1467">
        <f t="shared" si="1036"/>
        <v>0</v>
      </c>
      <c r="LZ107" s="1467">
        <f t="shared" si="1037"/>
        <v>0</v>
      </c>
      <c r="MA107" s="1506"/>
      <c r="MB107" s="1460">
        <f t="shared" si="1038"/>
        <v>0</v>
      </c>
      <c r="MC107" s="1460">
        <f t="shared" si="1039"/>
        <v>0</v>
      </c>
      <c r="MD107" s="1460">
        <f t="shared" si="1039"/>
        <v>0</v>
      </c>
      <c r="ME107" s="1460">
        <f t="shared" si="1039"/>
        <v>0</v>
      </c>
      <c r="MF107" s="1460">
        <f t="shared" si="1039"/>
        <v>0</v>
      </c>
      <c r="MG107" s="1460">
        <f t="shared" si="1039"/>
        <v>0</v>
      </c>
      <c r="MH107" s="1460">
        <f t="shared" si="1039"/>
        <v>0</v>
      </c>
      <c r="MI107" s="1460">
        <f t="shared" si="1039"/>
        <v>0</v>
      </c>
      <c r="MJ107" s="1460">
        <f t="shared" si="1039"/>
        <v>0</v>
      </c>
      <c r="MK107" s="1460">
        <f t="shared" si="1039"/>
        <v>0</v>
      </c>
      <c r="ML107" s="1460">
        <f t="shared" si="1039"/>
        <v>0</v>
      </c>
      <c r="MM107" s="1460">
        <f t="shared" si="1039"/>
        <v>0</v>
      </c>
      <c r="MN107" s="1460">
        <f t="shared" si="1039"/>
        <v>0</v>
      </c>
      <c r="MO107" s="1460">
        <f t="shared" si="1039"/>
        <v>0</v>
      </c>
      <c r="MP107" s="1460">
        <f t="shared" si="1039"/>
        <v>0</v>
      </c>
      <c r="MQ107" s="1460">
        <f t="shared" si="1039"/>
        <v>0</v>
      </c>
      <c r="MR107" s="1460">
        <f t="shared" si="1039"/>
        <v>0</v>
      </c>
      <c r="MS107" s="1460">
        <f t="shared" si="1043"/>
        <v>0</v>
      </c>
      <c r="MT107" s="1460">
        <f t="shared" si="1043"/>
        <v>0</v>
      </c>
      <c r="MU107" s="1460">
        <f t="shared" si="1043"/>
        <v>0</v>
      </c>
      <c r="MV107" s="1460">
        <f t="shared" si="1043"/>
        <v>0</v>
      </c>
      <c r="MW107" s="1460">
        <f t="shared" si="1043"/>
        <v>0</v>
      </c>
      <c r="MX107" s="1460">
        <f t="shared" si="1043"/>
        <v>0</v>
      </c>
      <c r="MY107" s="1460">
        <f t="shared" si="1043"/>
        <v>0</v>
      </c>
      <c r="MZ107" s="1460">
        <f t="shared" si="1043"/>
        <v>0</v>
      </c>
      <c r="NA107" s="1460">
        <f t="shared" si="1043"/>
        <v>0</v>
      </c>
      <c r="NB107" s="1460">
        <f t="shared" si="1043"/>
        <v>0</v>
      </c>
      <c r="NC107" s="1460">
        <f t="shared" si="1043"/>
        <v>0</v>
      </c>
      <c r="ND107" s="1460">
        <f t="shared" si="1043"/>
        <v>0</v>
      </c>
      <c r="NE107" s="1460">
        <f t="shared" si="1043"/>
        <v>0</v>
      </c>
      <c r="NF107" s="1460">
        <f t="shared" si="1043"/>
        <v>0</v>
      </c>
      <c r="NG107" s="1460">
        <f t="shared" si="1043"/>
        <v>0</v>
      </c>
      <c r="NH107" s="1460">
        <f t="shared" si="1043"/>
        <v>0</v>
      </c>
      <c r="NI107" s="1460">
        <f t="shared" si="1044"/>
        <v>0</v>
      </c>
      <c r="NJ107" s="1460">
        <f t="shared" si="1044"/>
        <v>0</v>
      </c>
      <c r="NK107" s="1460">
        <f t="shared" si="1044"/>
        <v>0</v>
      </c>
      <c r="NL107" s="1460">
        <f t="shared" si="1044"/>
        <v>0</v>
      </c>
      <c r="NM107" s="1460">
        <f t="shared" si="1044"/>
        <v>0</v>
      </c>
      <c r="NN107" s="1460">
        <f t="shared" si="1044"/>
        <v>0</v>
      </c>
      <c r="NO107" s="1460">
        <f t="shared" si="1044"/>
        <v>0</v>
      </c>
      <c r="NP107" s="1460">
        <f t="shared" si="1044"/>
        <v>0</v>
      </c>
      <c r="NQ107" s="1460">
        <f t="shared" si="1044"/>
        <v>0</v>
      </c>
      <c r="NR107" s="1460">
        <f t="shared" si="1044"/>
        <v>0</v>
      </c>
      <c r="NS107" s="1460">
        <f t="shared" si="1044"/>
        <v>0</v>
      </c>
      <c r="NT107" s="1460">
        <f t="shared" si="1044"/>
        <v>0</v>
      </c>
      <c r="NU107" s="1460">
        <f t="shared" si="1044"/>
        <v>0</v>
      </c>
      <c r="NV107" s="1460">
        <f t="shared" si="1044"/>
        <v>0</v>
      </c>
      <c r="NW107" s="1460">
        <f t="shared" si="1044"/>
        <v>0</v>
      </c>
      <c r="NX107" s="1460">
        <f t="shared" si="1044"/>
        <v>0</v>
      </c>
      <c r="NY107" s="1460">
        <f t="shared" si="1046"/>
        <v>0</v>
      </c>
      <c r="NZ107" s="1460">
        <f t="shared" si="1046"/>
        <v>0</v>
      </c>
      <c r="OA107" s="1460">
        <f t="shared" si="1046"/>
        <v>0</v>
      </c>
      <c r="OB107" s="1460">
        <f t="shared" si="1046"/>
        <v>0</v>
      </c>
      <c r="OC107" s="1460">
        <f t="shared" si="1046"/>
        <v>0</v>
      </c>
      <c r="OD107" s="1460">
        <f t="shared" si="1046"/>
        <v>0</v>
      </c>
      <c r="OE107" s="1460">
        <f t="shared" si="1046"/>
        <v>0</v>
      </c>
      <c r="OF107" s="1460">
        <f t="shared" si="1046"/>
        <v>0</v>
      </c>
      <c r="OG107" s="1460">
        <f t="shared" si="1046"/>
        <v>0</v>
      </c>
      <c r="OH107" s="1460">
        <f t="shared" si="1046"/>
        <v>0</v>
      </c>
      <c r="OI107" s="1460">
        <f t="shared" si="1046"/>
        <v>0</v>
      </c>
      <c r="OJ107" s="1460">
        <f t="shared" si="1046"/>
        <v>0</v>
      </c>
      <c r="OK107" s="1460">
        <f t="shared" si="1046"/>
        <v>0</v>
      </c>
      <c r="OL107" s="1460">
        <f t="shared" si="1046"/>
        <v>0</v>
      </c>
      <c r="OM107" s="1460">
        <f t="shared" si="1046"/>
        <v>0</v>
      </c>
      <c r="ON107" s="1460">
        <f t="shared" si="1046"/>
        <v>0</v>
      </c>
      <c r="OO107" s="1460">
        <f t="shared" si="1045"/>
        <v>0</v>
      </c>
      <c r="OP107" s="1460">
        <f t="shared" si="1040"/>
        <v>0</v>
      </c>
      <c r="OQ107" s="1460">
        <f t="shared" si="1040"/>
        <v>0</v>
      </c>
      <c r="OR107" s="1460">
        <f t="shared" si="1040"/>
        <v>0</v>
      </c>
      <c r="OS107" s="1460">
        <f t="shared" si="1040"/>
        <v>0</v>
      </c>
      <c r="OT107" s="1460">
        <f t="shared" si="1040"/>
        <v>0</v>
      </c>
      <c r="OU107" s="1460">
        <f t="shared" si="1040"/>
        <v>0</v>
      </c>
      <c r="OV107" s="1460">
        <f t="shared" si="1040"/>
        <v>0</v>
      </c>
      <c r="OW107" s="1460">
        <f t="shared" si="1040"/>
        <v>0</v>
      </c>
      <c r="OX107" s="1460">
        <f t="shared" si="1040"/>
        <v>0</v>
      </c>
      <c r="OY107" s="1460">
        <f t="shared" si="1040"/>
        <v>0</v>
      </c>
      <c r="OZ107" s="1460">
        <f t="shared" si="1040"/>
        <v>0</v>
      </c>
      <c r="PA107" s="1460">
        <f t="shared" si="1040"/>
        <v>0</v>
      </c>
      <c r="PB107" s="1460">
        <f t="shared" si="1040"/>
        <v>0</v>
      </c>
      <c r="PC107" s="1460">
        <f t="shared" si="1040"/>
        <v>0</v>
      </c>
      <c r="PD107" s="1460">
        <f t="shared" si="1040"/>
        <v>0</v>
      </c>
      <c r="PE107" s="1460">
        <f t="shared" si="1040"/>
        <v>0</v>
      </c>
      <c r="PF107" s="1460">
        <f t="shared" si="1041"/>
        <v>0</v>
      </c>
      <c r="PG107" s="1460">
        <f t="shared" si="1041"/>
        <v>0</v>
      </c>
      <c r="PH107" s="1460">
        <f t="shared" si="1041"/>
        <v>0</v>
      </c>
      <c r="PI107" s="1460">
        <f t="shared" si="1041"/>
        <v>0</v>
      </c>
      <c r="PJ107" s="1460">
        <f t="shared" si="1041"/>
        <v>0</v>
      </c>
      <c r="PK107" s="1460">
        <f t="shared" si="1041"/>
        <v>0</v>
      </c>
      <c r="PL107" s="1460">
        <f t="shared" si="1041"/>
        <v>0</v>
      </c>
      <c r="PM107" s="1460">
        <f t="shared" si="1041"/>
        <v>0</v>
      </c>
      <c r="PN107" s="1460">
        <f t="shared" si="1041"/>
        <v>0</v>
      </c>
      <c r="PO107" s="1460">
        <f t="shared" si="1041"/>
        <v>0</v>
      </c>
      <c r="PP107" s="1460">
        <f t="shared" si="1041"/>
        <v>0</v>
      </c>
      <c r="PQ107" s="1460">
        <f t="shared" si="1041"/>
        <v>0</v>
      </c>
      <c r="PR107" s="1460">
        <f t="shared" si="1041"/>
        <v>0</v>
      </c>
      <c r="PS107" s="1460">
        <f t="shared" si="1041"/>
        <v>0</v>
      </c>
      <c r="PT107" s="1460">
        <f t="shared" si="1041"/>
        <v>0</v>
      </c>
      <c r="PU107" s="1460">
        <f t="shared" si="1041"/>
        <v>0</v>
      </c>
      <c r="PV107" s="1460">
        <f t="shared" si="1042"/>
        <v>0</v>
      </c>
      <c r="PW107" s="1460">
        <f t="shared" si="1042"/>
        <v>0</v>
      </c>
      <c r="PX107" s="1460">
        <f t="shared" si="1042"/>
        <v>0</v>
      </c>
      <c r="PY107" s="1460">
        <f t="shared" si="1042"/>
        <v>0</v>
      </c>
      <c r="PZ107" s="1460">
        <f t="shared" si="1042"/>
        <v>0</v>
      </c>
      <c r="QA107" s="1460">
        <f t="shared" si="1042"/>
        <v>0</v>
      </c>
      <c r="QB107" s="1460">
        <f t="shared" si="1042"/>
        <v>0</v>
      </c>
      <c r="QC107" s="1460">
        <f t="shared" si="1042"/>
        <v>0</v>
      </c>
      <c r="QD107" s="1460">
        <f t="shared" si="1042"/>
        <v>0</v>
      </c>
      <c r="QE107" s="1460">
        <f t="shared" si="1042"/>
        <v>0</v>
      </c>
      <c r="QF107" s="1460">
        <f t="shared" si="1042"/>
        <v>0</v>
      </c>
      <c r="QG107" s="1460">
        <f t="shared" si="1042"/>
        <v>0</v>
      </c>
      <c r="QH107" s="1460">
        <f t="shared" si="1042"/>
        <v>0</v>
      </c>
      <c r="QI107" s="1460">
        <f t="shared" si="1042"/>
        <v>0</v>
      </c>
      <c r="QJ107" s="1460">
        <f t="shared" si="1042"/>
        <v>0</v>
      </c>
      <c r="QK107" s="1460">
        <f t="shared" si="1042"/>
        <v>0</v>
      </c>
      <c r="QL107" s="1460">
        <f t="shared" si="856"/>
        <v>0</v>
      </c>
      <c r="QM107" s="1460">
        <f t="shared" si="856"/>
        <v>0</v>
      </c>
      <c r="QN107" s="1460">
        <f t="shared" si="856"/>
        <v>0</v>
      </c>
      <c r="QO107" s="1460">
        <f t="shared" si="856"/>
        <v>0</v>
      </c>
      <c r="QP107" s="1460">
        <f t="shared" si="856"/>
        <v>0</v>
      </c>
      <c r="QQ107" s="1460">
        <f t="shared" si="856"/>
        <v>0</v>
      </c>
    </row>
    <row r="108" spans="1:459" s="1466" customFormat="1" ht="22.5" customHeight="1">
      <c r="A108" s="1468"/>
      <c r="B108" s="1469"/>
      <c r="C108" s="1469"/>
      <c r="D108" s="1470"/>
      <c r="E108" s="1471"/>
      <c r="F108" s="1472"/>
      <c r="G108" s="1472"/>
      <c r="H108" s="1473">
        <f t="shared" si="875"/>
        <v>0</v>
      </c>
      <c r="I108" s="1474">
        <v>0</v>
      </c>
      <c r="J108" s="1475">
        <f t="shared" si="437"/>
        <v>0</v>
      </c>
      <c r="K108" s="1476">
        <v>0</v>
      </c>
      <c r="L108" s="1477">
        <f t="shared" si="876"/>
        <v>0</v>
      </c>
      <c r="M108" s="1477">
        <f t="shared" si="877"/>
        <v>0</v>
      </c>
      <c r="N108" s="1478"/>
      <c r="O108" s="1479">
        <v>0</v>
      </c>
      <c r="P108" s="1480">
        <v>0</v>
      </c>
      <c r="Q108" s="1828">
        <v>0</v>
      </c>
      <c r="R108" s="1831">
        <f t="shared" si="878"/>
        <v>0</v>
      </c>
      <c r="S108" s="1481">
        <f>IF(AND(SUM(O108:Q108)=0,N108="NNN"),MIN('Operating History and Pro Forma'!$M$33,'Operating History and Pro Forma'!$T$15)*D108,SUM(O108:Q108)*D108)</f>
        <v>0</v>
      </c>
      <c r="T108" s="1482">
        <f t="shared" si="879"/>
        <v>0</v>
      </c>
      <c r="U108" s="1483">
        <f t="shared" si="880"/>
        <v>0</v>
      </c>
      <c r="V108" s="1480"/>
      <c r="W108" s="1514"/>
      <c r="X108" s="1486" t="str">
        <f t="shared" si="881"/>
        <v/>
      </c>
      <c r="Y108" s="1487">
        <f t="shared" si="882"/>
        <v>0</v>
      </c>
      <c r="Z108" s="1488"/>
      <c r="AA108" s="1488"/>
      <c r="AB108" s="1488"/>
      <c r="AC108" s="1488"/>
      <c r="AD108" s="1489">
        <f t="shared" si="883"/>
        <v>0</v>
      </c>
      <c r="AE108" s="1490" t="str">
        <f t="shared" si="884"/>
        <v/>
      </c>
      <c r="AF108" s="1491">
        <f t="shared" si="885"/>
        <v>0</v>
      </c>
      <c r="AG108" s="1492">
        <f t="shared" si="886"/>
        <v>0</v>
      </c>
      <c r="AH108" s="1493">
        <f t="shared" si="853"/>
        <v>0</v>
      </c>
      <c r="AI108" s="1493">
        <f t="shared" si="853"/>
        <v>0</v>
      </c>
      <c r="AJ108" s="1494">
        <f t="shared" si="853"/>
        <v>0</v>
      </c>
      <c r="AK108" s="1494">
        <f t="shared" si="853"/>
        <v>0</v>
      </c>
      <c r="AL108" s="1495">
        <f t="shared" si="853"/>
        <v>0</v>
      </c>
      <c r="AM108" s="1496">
        <f t="shared" si="853"/>
        <v>0</v>
      </c>
      <c r="AN108" s="1497">
        <f t="shared" si="399"/>
        <v>0</v>
      </c>
      <c r="AO108" s="1498">
        <f t="shared" si="860"/>
        <v>0</v>
      </c>
      <c r="AP108" s="1499">
        <f t="shared" si="887"/>
        <v>0</v>
      </c>
      <c r="AQ108" s="1500">
        <f t="shared" si="888"/>
        <v>0</v>
      </c>
      <c r="AR108" s="1501">
        <f t="shared" si="889"/>
        <v>0</v>
      </c>
      <c r="AS108" s="1498">
        <f t="shared" si="857"/>
        <v>0</v>
      </c>
      <c r="AT108" s="1501">
        <f t="shared" si="890"/>
        <v>0</v>
      </c>
      <c r="AU108" s="1498">
        <f t="shared" si="891"/>
        <v>1</v>
      </c>
      <c r="AV108" s="1498">
        <f t="shared" si="892"/>
        <v>2</v>
      </c>
      <c r="AW108" s="1499">
        <f t="shared" si="893"/>
        <v>0</v>
      </c>
      <c r="AX108" s="1502">
        <f t="shared" si="894"/>
        <v>0</v>
      </c>
      <c r="AY108" s="1503">
        <f t="shared" si="895"/>
        <v>0</v>
      </c>
      <c r="AZ108" s="1498">
        <f t="shared" si="896"/>
        <v>2</v>
      </c>
      <c r="BA108" s="1498">
        <f t="shared" si="897"/>
        <v>3</v>
      </c>
      <c r="BB108" s="1499">
        <f t="shared" si="898"/>
        <v>0</v>
      </c>
      <c r="BC108" s="1502">
        <f t="shared" si="899"/>
        <v>0</v>
      </c>
      <c r="BD108" s="1503">
        <f t="shared" si="900"/>
        <v>0</v>
      </c>
      <c r="BE108" s="1498">
        <f t="shared" si="901"/>
        <v>3</v>
      </c>
      <c r="BF108" s="1498">
        <f t="shared" si="902"/>
        <v>4</v>
      </c>
      <c r="BG108" s="1499">
        <f t="shared" si="903"/>
        <v>0</v>
      </c>
      <c r="BH108" s="1502">
        <f t="shared" si="904"/>
        <v>0</v>
      </c>
      <c r="BI108" s="1502">
        <f t="shared" si="905"/>
        <v>0</v>
      </c>
      <c r="BJ108" s="1504">
        <f t="shared" si="906"/>
        <v>1900</v>
      </c>
      <c r="BK108" s="1505" t="str">
        <f t="shared" si="907"/>
        <v/>
      </c>
      <c r="BL108" s="1506"/>
      <c r="BM108" s="1507">
        <f t="shared" si="908"/>
        <v>0</v>
      </c>
      <c r="BN108" s="1508">
        <f t="shared" si="909"/>
        <v>0</v>
      </c>
      <c r="BO108" s="1508">
        <f t="shared" si="909"/>
        <v>0</v>
      </c>
      <c r="BP108" s="1508">
        <f t="shared" si="909"/>
        <v>0</v>
      </c>
      <c r="BQ108" s="1508">
        <f t="shared" si="909"/>
        <v>0</v>
      </c>
      <c r="BR108" s="1508">
        <f t="shared" si="909"/>
        <v>0</v>
      </c>
      <c r="BS108" s="1508">
        <f t="shared" si="909"/>
        <v>0</v>
      </c>
      <c r="BT108" s="1508">
        <f t="shared" si="909"/>
        <v>0</v>
      </c>
      <c r="BU108" s="1508">
        <f t="shared" si="909"/>
        <v>0</v>
      </c>
      <c r="BV108" s="1508">
        <f t="shared" si="909"/>
        <v>0</v>
      </c>
      <c r="BW108" s="1508">
        <f t="shared" si="909"/>
        <v>0</v>
      </c>
      <c r="BX108" s="1508">
        <f t="shared" si="909"/>
        <v>0</v>
      </c>
      <c r="BY108" s="1507">
        <f t="shared" si="909"/>
        <v>0</v>
      </c>
      <c r="BZ108" s="1508">
        <f t="shared" si="909"/>
        <v>0</v>
      </c>
      <c r="CA108" s="1508">
        <f t="shared" si="909"/>
        <v>0</v>
      </c>
      <c r="CB108" s="1508">
        <f t="shared" si="909"/>
        <v>0</v>
      </c>
      <c r="CC108" s="1508">
        <f t="shared" si="909"/>
        <v>0</v>
      </c>
      <c r="CD108" s="1508">
        <f t="shared" si="1047"/>
        <v>0</v>
      </c>
      <c r="CE108" s="1508">
        <f t="shared" si="1047"/>
        <v>0</v>
      </c>
      <c r="CF108" s="1508">
        <f t="shared" si="1047"/>
        <v>0</v>
      </c>
      <c r="CG108" s="1508">
        <f t="shared" si="1047"/>
        <v>0</v>
      </c>
      <c r="CH108" s="1508">
        <f t="shared" si="1047"/>
        <v>0</v>
      </c>
      <c r="CI108" s="1508">
        <f t="shared" si="1047"/>
        <v>0</v>
      </c>
      <c r="CJ108" s="1509">
        <f t="shared" si="1047"/>
        <v>0</v>
      </c>
      <c r="CK108" s="1507">
        <f t="shared" si="1047"/>
        <v>0</v>
      </c>
      <c r="CL108" s="1508">
        <f t="shared" si="1047"/>
        <v>0</v>
      </c>
      <c r="CM108" s="1508">
        <f t="shared" si="1047"/>
        <v>0</v>
      </c>
      <c r="CN108" s="1508">
        <f t="shared" si="1047"/>
        <v>0</v>
      </c>
      <c r="CO108" s="1508">
        <f t="shared" si="1047"/>
        <v>0</v>
      </c>
      <c r="CP108" s="1508">
        <f t="shared" si="1047"/>
        <v>0</v>
      </c>
      <c r="CQ108" s="1508">
        <f t="shared" si="1047"/>
        <v>0</v>
      </c>
      <c r="CR108" s="1508">
        <f t="shared" si="1047"/>
        <v>0</v>
      </c>
      <c r="CS108" s="1508">
        <f t="shared" si="1047"/>
        <v>0</v>
      </c>
      <c r="CT108" s="1508">
        <f t="shared" si="1048"/>
        <v>0</v>
      </c>
      <c r="CU108" s="1508">
        <f t="shared" si="1048"/>
        <v>0</v>
      </c>
      <c r="CV108" s="1509">
        <f t="shared" si="1048"/>
        <v>0</v>
      </c>
      <c r="CW108" s="1508">
        <f t="shared" si="1048"/>
        <v>0</v>
      </c>
      <c r="CX108" s="1508">
        <f t="shared" si="1048"/>
        <v>0</v>
      </c>
      <c r="CY108" s="1508">
        <f t="shared" si="1048"/>
        <v>0</v>
      </c>
      <c r="CZ108" s="1508">
        <f t="shared" si="1048"/>
        <v>0</v>
      </c>
      <c r="DA108" s="1508">
        <f t="shared" si="1048"/>
        <v>0</v>
      </c>
      <c r="DB108" s="1508">
        <f t="shared" si="1048"/>
        <v>0</v>
      </c>
      <c r="DC108" s="1508">
        <f t="shared" si="1048"/>
        <v>0</v>
      </c>
      <c r="DD108" s="1508">
        <f t="shared" si="1048"/>
        <v>0</v>
      </c>
      <c r="DE108" s="1508">
        <f t="shared" si="1048"/>
        <v>0</v>
      </c>
      <c r="DF108" s="1508">
        <f t="shared" si="1048"/>
        <v>0</v>
      </c>
      <c r="DG108" s="1508">
        <f t="shared" si="1048"/>
        <v>0</v>
      </c>
      <c r="DH108" s="1509">
        <f t="shared" si="1048"/>
        <v>0</v>
      </c>
      <c r="DI108" s="1508">
        <f t="shared" si="1048"/>
        <v>0</v>
      </c>
      <c r="DJ108" s="1508">
        <f t="shared" si="1049"/>
        <v>0</v>
      </c>
      <c r="DK108" s="1508">
        <f t="shared" si="1049"/>
        <v>0</v>
      </c>
      <c r="DL108" s="1508">
        <f t="shared" si="1049"/>
        <v>0</v>
      </c>
      <c r="DM108" s="1508">
        <f t="shared" si="1049"/>
        <v>0</v>
      </c>
      <c r="DN108" s="1508">
        <f t="shared" si="1049"/>
        <v>0</v>
      </c>
      <c r="DO108" s="1508">
        <f t="shared" si="1049"/>
        <v>0</v>
      </c>
      <c r="DP108" s="1508">
        <f t="shared" si="1049"/>
        <v>0</v>
      </c>
      <c r="DQ108" s="1508">
        <f t="shared" si="1049"/>
        <v>0</v>
      </c>
      <c r="DR108" s="1508">
        <f t="shared" si="1049"/>
        <v>0</v>
      </c>
      <c r="DS108" s="1508">
        <f t="shared" si="1049"/>
        <v>0</v>
      </c>
      <c r="DT108" s="1509">
        <f t="shared" si="1049"/>
        <v>0</v>
      </c>
      <c r="DU108" s="1507">
        <f t="shared" si="1049"/>
        <v>0</v>
      </c>
      <c r="DV108" s="1508">
        <f t="shared" si="1049"/>
        <v>0</v>
      </c>
      <c r="DW108" s="1508">
        <f t="shared" si="1049"/>
        <v>0</v>
      </c>
      <c r="DX108" s="1508">
        <f t="shared" si="1049"/>
        <v>0</v>
      </c>
      <c r="DY108" s="1508">
        <f t="shared" si="1049"/>
        <v>0</v>
      </c>
      <c r="DZ108" s="1508">
        <f t="shared" si="1050"/>
        <v>0</v>
      </c>
      <c r="EA108" s="1508">
        <f t="shared" si="1050"/>
        <v>0</v>
      </c>
      <c r="EB108" s="1508">
        <f t="shared" si="1050"/>
        <v>0</v>
      </c>
      <c r="EC108" s="1508">
        <f t="shared" si="1050"/>
        <v>0</v>
      </c>
      <c r="ED108" s="1508">
        <f t="shared" si="1050"/>
        <v>0</v>
      </c>
      <c r="EE108" s="1508">
        <f t="shared" si="1050"/>
        <v>0</v>
      </c>
      <c r="EF108" s="1508">
        <f t="shared" si="1050"/>
        <v>0</v>
      </c>
      <c r="EG108" s="1507">
        <f t="shared" si="1050"/>
        <v>0</v>
      </c>
      <c r="EH108" s="1508">
        <f t="shared" si="1050"/>
        <v>0</v>
      </c>
      <c r="EI108" s="1508">
        <f t="shared" si="1050"/>
        <v>0</v>
      </c>
      <c r="EJ108" s="1508">
        <f t="shared" si="1050"/>
        <v>0</v>
      </c>
      <c r="EK108" s="1508">
        <f t="shared" si="1050"/>
        <v>0</v>
      </c>
      <c r="EL108" s="1508">
        <f t="shared" si="1050"/>
        <v>0</v>
      </c>
      <c r="EM108" s="1508">
        <f t="shared" si="1050"/>
        <v>0</v>
      </c>
      <c r="EN108" s="1508">
        <f t="shared" si="1050"/>
        <v>0</v>
      </c>
      <c r="EO108" s="1508">
        <f t="shared" si="1050"/>
        <v>0</v>
      </c>
      <c r="EP108" s="1508">
        <f t="shared" si="1051"/>
        <v>0</v>
      </c>
      <c r="EQ108" s="1508">
        <f t="shared" si="1051"/>
        <v>0</v>
      </c>
      <c r="ER108" s="1509">
        <f t="shared" si="1051"/>
        <v>0</v>
      </c>
      <c r="ES108" s="1507">
        <f t="shared" si="1051"/>
        <v>0</v>
      </c>
      <c r="ET108" s="1508">
        <f t="shared" si="1051"/>
        <v>0</v>
      </c>
      <c r="EU108" s="1508">
        <f t="shared" si="1051"/>
        <v>0</v>
      </c>
      <c r="EV108" s="1508">
        <f t="shared" si="1051"/>
        <v>0</v>
      </c>
      <c r="EW108" s="1508">
        <f t="shared" si="1051"/>
        <v>0</v>
      </c>
      <c r="EX108" s="1508">
        <f t="shared" si="1051"/>
        <v>0</v>
      </c>
      <c r="EY108" s="1508">
        <f t="shared" si="1051"/>
        <v>0</v>
      </c>
      <c r="EZ108" s="1508">
        <f t="shared" si="1051"/>
        <v>0</v>
      </c>
      <c r="FA108" s="1508">
        <f t="shared" si="1051"/>
        <v>0</v>
      </c>
      <c r="FB108" s="1508">
        <f t="shared" si="1051"/>
        <v>0</v>
      </c>
      <c r="FC108" s="1508">
        <f t="shared" si="1051"/>
        <v>0</v>
      </c>
      <c r="FD108" s="1509">
        <f t="shared" si="1051"/>
        <v>0</v>
      </c>
      <c r="FE108" s="1508">
        <f t="shared" si="1051"/>
        <v>0</v>
      </c>
      <c r="FF108" s="1508">
        <f t="shared" si="1052"/>
        <v>0</v>
      </c>
      <c r="FG108" s="1508">
        <f t="shared" si="1053"/>
        <v>0</v>
      </c>
      <c r="FH108" s="1508">
        <f t="shared" si="1053"/>
        <v>0</v>
      </c>
      <c r="FI108" s="1508">
        <f t="shared" si="1053"/>
        <v>0</v>
      </c>
      <c r="FJ108" s="1508">
        <f t="shared" si="1053"/>
        <v>0</v>
      </c>
      <c r="FK108" s="1508">
        <f t="shared" si="1053"/>
        <v>0</v>
      </c>
      <c r="FL108" s="1508">
        <f t="shared" si="1053"/>
        <v>0</v>
      </c>
      <c r="FM108" s="1508">
        <f t="shared" si="1053"/>
        <v>0</v>
      </c>
      <c r="FN108" s="1508">
        <f t="shared" si="1053"/>
        <v>0</v>
      </c>
      <c r="FO108" s="1508">
        <f t="shared" si="1053"/>
        <v>0</v>
      </c>
      <c r="FP108" s="1509">
        <f t="shared" si="1053"/>
        <v>0</v>
      </c>
      <c r="FQ108" s="1508">
        <f t="shared" si="1053"/>
        <v>0</v>
      </c>
      <c r="FR108" s="1508">
        <f t="shared" si="1053"/>
        <v>0</v>
      </c>
      <c r="FS108" s="1508">
        <f t="shared" si="1053"/>
        <v>0</v>
      </c>
      <c r="FT108" s="1508">
        <f t="shared" si="1053"/>
        <v>0</v>
      </c>
      <c r="FU108" s="1508">
        <f t="shared" si="1053"/>
        <v>0</v>
      </c>
      <c r="FV108" s="1508">
        <f t="shared" si="1053"/>
        <v>0</v>
      </c>
      <c r="FW108" s="1508">
        <f t="shared" si="855"/>
        <v>0</v>
      </c>
      <c r="FX108" s="1508">
        <f t="shared" si="855"/>
        <v>0</v>
      </c>
      <c r="FY108" s="1508">
        <f t="shared" si="855"/>
        <v>0</v>
      </c>
      <c r="FZ108" s="1508">
        <f t="shared" si="855"/>
        <v>0</v>
      </c>
      <c r="GA108" s="1508">
        <f t="shared" si="855"/>
        <v>0</v>
      </c>
      <c r="GB108" s="1509">
        <f t="shared" si="855"/>
        <v>0</v>
      </c>
      <c r="GC108" s="1506"/>
      <c r="GD108" s="1458">
        <f t="shared" si="910"/>
        <v>1</v>
      </c>
      <c r="GE108" s="1510">
        <f t="shared" si="874"/>
        <v>0</v>
      </c>
      <c r="GF108" s="1511">
        <f t="shared" si="874"/>
        <v>0</v>
      </c>
      <c r="GG108" s="1511">
        <f t="shared" si="874"/>
        <v>0</v>
      </c>
      <c r="GH108" s="1511">
        <f t="shared" si="874"/>
        <v>0</v>
      </c>
      <c r="GI108" s="1511">
        <f t="shared" si="874"/>
        <v>0</v>
      </c>
      <c r="GJ108" s="1511">
        <f t="shared" si="874"/>
        <v>0</v>
      </c>
      <c r="GK108" s="1511">
        <f t="shared" si="874"/>
        <v>0</v>
      </c>
      <c r="GL108" s="1511">
        <f t="shared" si="874"/>
        <v>0</v>
      </c>
      <c r="GM108" s="1511">
        <f t="shared" si="874"/>
        <v>0</v>
      </c>
      <c r="GN108" s="1512">
        <f t="shared" si="874"/>
        <v>0</v>
      </c>
      <c r="GO108" s="1513">
        <f t="shared" si="911"/>
        <v>0</v>
      </c>
      <c r="GP108" s="1506"/>
      <c r="GQ108" s="1510">
        <f t="shared" si="838"/>
        <v>0</v>
      </c>
      <c r="GR108" s="1511">
        <f t="shared" si="864"/>
        <v>0</v>
      </c>
      <c r="GS108" s="1511">
        <f t="shared" si="864"/>
        <v>0</v>
      </c>
      <c r="GT108" s="1511">
        <f t="shared" si="864"/>
        <v>0</v>
      </c>
      <c r="GU108" s="1511">
        <f t="shared" si="864"/>
        <v>0</v>
      </c>
      <c r="GV108" s="1511">
        <f t="shared" si="864"/>
        <v>0</v>
      </c>
      <c r="GW108" s="1511">
        <f t="shared" si="864"/>
        <v>0</v>
      </c>
      <c r="GX108" s="1511">
        <f t="shared" si="864"/>
        <v>0</v>
      </c>
      <c r="GY108" s="1511">
        <f t="shared" si="864"/>
        <v>0</v>
      </c>
      <c r="GZ108" s="1512">
        <f t="shared" si="864"/>
        <v>0</v>
      </c>
      <c r="HA108" s="1513">
        <f t="shared" si="912"/>
        <v>0</v>
      </c>
      <c r="HB108" s="1506">
        <f t="shared" si="913"/>
        <v>1</v>
      </c>
      <c r="HC108" s="1506"/>
      <c r="HD108" s="1508">
        <f t="shared" si="914"/>
        <v>0</v>
      </c>
      <c r="HE108" s="1460">
        <f t="shared" si="915"/>
        <v>0</v>
      </c>
      <c r="HF108" s="1460">
        <f t="shared" si="916"/>
        <v>0</v>
      </c>
      <c r="HG108" s="1460">
        <f t="shared" si="917"/>
        <v>0</v>
      </c>
      <c r="HH108" s="1460">
        <f t="shared" si="918"/>
        <v>0</v>
      </c>
      <c r="HI108" s="1460">
        <f t="shared" si="919"/>
        <v>0</v>
      </c>
      <c r="HJ108" s="1460">
        <f t="shared" si="920"/>
        <v>0</v>
      </c>
      <c r="HK108" s="1460">
        <f t="shared" si="921"/>
        <v>0</v>
      </c>
      <c r="HL108" s="1460">
        <f t="shared" si="922"/>
        <v>0</v>
      </c>
      <c r="HM108" s="1460">
        <f t="shared" si="923"/>
        <v>0</v>
      </c>
      <c r="HN108" s="1460">
        <f t="shared" si="924"/>
        <v>0</v>
      </c>
      <c r="HO108" s="1460">
        <f t="shared" si="925"/>
        <v>0</v>
      </c>
      <c r="HP108" s="1460">
        <f t="shared" si="926"/>
        <v>0</v>
      </c>
      <c r="HQ108" s="1460">
        <f t="shared" si="927"/>
        <v>0</v>
      </c>
      <c r="HR108" s="1460">
        <f t="shared" si="928"/>
        <v>0</v>
      </c>
      <c r="HS108" s="1460">
        <f t="shared" si="929"/>
        <v>0</v>
      </c>
      <c r="HT108" s="1460">
        <f t="shared" si="930"/>
        <v>0</v>
      </c>
      <c r="HU108" s="1460">
        <f t="shared" si="931"/>
        <v>0</v>
      </c>
      <c r="HV108" s="1460">
        <f t="shared" si="932"/>
        <v>0</v>
      </c>
      <c r="HW108" s="1460">
        <f t="shared" si="933"/>
        <v>0</v>
      </c>
      <c r="HX108" s="1460">
        <f t="shared" si="934"/>
        <v>0</v>
      </c>
      <c r="HY108" s="1460">
        <f t="shared" si="935"/>
        <v>0</v>
      </c>
      <c r="HZ108" s="1460">
        <f t="shared" si="936"/>
        <v>0</v>
      </c>
      <c r="IA108" s="1460">
        <f t="shared" si="937"/>
        <v>0</v>
      </c>
      <c r="IB108" s="1460">
        <f t="shared" si="938"/>
        <v>0</v>
      </c>
      <c r="IC108" s="1460">
        <f t="shared" si="939"/>
        <v>0</v>
      </c>
      <c r="ID108" s="1460">
        <f t="shared" si="940"/>
        <v>0</v>
      </c>
      <c r="IE108" s="1460">
        <f t="shared" si="941"/>
        <v>0</v>
      </c>
      <c r="IF108" s="1460">
        <f t="shared" si="942"/>
        <v>0</v>
      </c>
      <c r="IG108" s="1460">
        <f t="shared" si="943"/>
        <v>0</v>
      </c>
      <c r="IH108" s="1460">
        <f t="shared" si="944"/>
        <v>0</v>
      </c>
      <c r="II108" s="1460">
        <f t="shared" si="945"/>
        <v>0</v>
      </c>
      <c r="IJ108" s="1460">
        <f t="shared" si="946"/>
        <v>0</v>
      </c>
      <c r="IK108" s="1460">
        <f t="shared" si="947"/>
        <v>0</v>
      </c>
      <c r="IL108" s="1460">
        <f t="shared" si="948"/>
        <v>0</v>
      </c>
      <c r="IM108" s="1460">
        <f t="shared" si="949"/>
        <v>0</v>
      </c>
      <c r="IN108" s="1460">
        <f t="shared" si="950"/>
        <v>0</v>
      </c>
      <c r="IO108" s="1460">
        <f t="shared" si="951"/>
        <v>0</v>
      </c>
      <c r="IP108" s="1460">
        <f t="shared" si="952"/>
        <v>0</v>
      </c>
      <c r="IQ108" s="1460">
        <f t="shared" si="953"/>
        <v>0</v>
      </c>
      <c r="IR108" s="1460">
        <f t="shared" si="954"/>
        <v>0</v>
      </c>
      <c r="IS108" s="1460">
        <f t="shared" si="955"/>
        <v>0</v>
      </c>
      <c r="IT108" s="1460">
        <f t="shared" si="956"/>
        <v>0</v>
      </c>
      <c r="IU108" s="1460">
        <f t="shared" si="957"/>
        <v>0</v>
      </c>
      <c r="IV108" s="1460">
        <f t="shared" si="958"/>
        <v>0</v>
      </c>
      <c r="IW108" s="1460">
        <f t="shared" si="959"/>
        <v>0</v>
      </c>
      <c r="IX108" s="1460">
        <f t="shared" si="960"/>
        <v>0</v>
      </c>
      <c r="IY108" s="1460">
        <f t="shared" si="961"/>
        <v>0</v>
      </c>
      <c r="IZ108" s="1460">
        <f t="shared" si="962"/>
        <v>0</v>
      </c>
      <c r="JA108" s="1460">
        <f t="shared" si="963"/>
        <v>0</v>
      </c>
      <c r="JB108" s="1460">
        <f t="shared" si="964"/>
        <v>0</v>
      </c>
      <c r="JC108" s="1460">
        <f t="shared" si="965"/>
        <v>0</v>
      </c>
      <c r="JD108" s="1460">
        <f t="shared" si="966"/>
        <v>0</v>
      </c>
      <c r="JE108" s="1460">
        <f t="shared" si="967"/>
        <v>0</v>
      </c>
      <c r="JF108" s="1460">
        <f t="shared" si="968"/>
        <v>0</v>
      </c>
      <c r="JG108" s="1460">
        <f t="shared" si="969"/>
        <v>0</v>
      </c>
      <c r="JH108" s="1460">
        <f t="shared" si="970"/>
        <v>0</v>
      </c>
      <c r="JI108" s="1460">
        <f t="shared" si="971"/>
        <v>0</v>
      </c>
      <c r="JJ108" s="1460">
        <f t="shared" si="972"/>
        <v>0</v>
      </c>
      <c r="JK108" s="1460">
        <f t="shared" si="973"/>
        <v>0</v>
      </c>
      <c r="JL108" s="1460">
        <f t="shared" si="974"/>
        <v>0</v>
      </c>
      <c r="JM108" s="1460">
        <f t="shared" si="975"/>
        <v>0</v>
      </c>
      <c r="JN108" s="1460">
        <f t="shared" si="976"/>
        <v>0</v>
      </c>
      <c r="JO108" s="1460">
        <f t="shared" si="977"/>
        <v>0</v>
      </c>
      <c r="JP108" s="1460">
        <f t="shared" si="978"/>
        <v>0</v>
      </c>
      <c r="JQ108" s="1460">
        <f t="shared" si="979"/>
        <v>0</v>
      </c>
      <c r="JR108" s="1460">
        <f t="shared" si="980"/>
        <v>0</v>
      </c>
      <c r="JS108" s="1460">
        <f t="shared" si="981"/>
        <v>0</v>
      </c>
      <c r="JT108" s="1460">
        <f t="shared" si="982"/>
        <v>0</v>
      </c>
      <c r="JU108" s="1460">
        <f t="shared" si="983"/>
        <v>0</v>
      </c>
      <c r="JV108" s="1460">
        <f t="shared" si="984"/>
        <v>0</v>
      </c>
      <c r="JW108" s="1460">
        <f t="shared" si="985"/>
        <v>0</v>
      </c>
      <c r="JX108" s="1460">
        <f t="shared" si="986"/>
        <v>0</v>
      </c>
      <c r="JY108" s="1460">
        <f t="shared" si="987"/>
        <v>0</v>
      </c>
      <c r="JZ108" s="1460">
        <f t="shared" si="988"/>
        <v>0</v>
      </c>
      <c r="KA108" s="1460">
        <f t="shared" si="989"/>
        <v>0</v>
      </c>
      <c r="KB108" s="1460">
        <f t="shared" si="990"/>
        <v>0</v>
      </c>
      <c r="KC108" s="1460">
        <f t="shared" si="991"/>
        <v>0</v>
      </c>
      <c r="KD108" s="1460">
        <f t="shared" si="992"/>
        <v>0</v>
      </c>
      <c r="KE108" s="1460">
        <f t="shared" si="993"/>
        <v>0</v>
      </c>
      <c r="KF108" s="1460">
        <f t="shared" si="994"/>
        <v>0</v>
      </c>
      <c r="KG108" s="1460">
        <f t="shared" si="995"/>
        <v>0</v>
      </c>
      <c r="KH108" s="1460">
        <f t="shared" si="996"/>
        <v>0</v>
      </c>
      <c r="KI108" s="1460">
        <f t="shared" si="997"/>
        <v>0</v>
      </c>
      <c r="KJ108" s="1460">
        <f t="shared" si="998"/>
        <v>0</v>
      </c>
      <c r="KK108" s="1460">
        <f t="shared" si="999"/>
        <v>0</v>
      </c>
      <c r="KL108" s="1460">
        <f t="shared" si="1000"/>
        <v>0</v>
      </c>
      <c r="KM108" s="1460">
        <f t="shared" si="1001"/>
        <v>0</v>
      </c>
      <c r="KN108" s="1460">
        <f t="shared" si="1002"/>
        <v>0</v>
      </c>
      <c r="KO108" s="1460">
        <f t="shared" si="1003"/>
        <v>0</v>
      </c>
      <c r="KP108" s="1460">
        <f t="shared" si="1004"/>
        <v>0</v>
      </c>
      <c r="KQ108" s="1460">
        <f t="shared" si="1005"/>
        <v>0</v>
      </c>
      <c r="KR108" s="1460">
        <f t="shared" si="1006"/>
        <v>0</v>
      </c>
      <c r="KS108" s="1460">
        <f t="shared" si="1007"/>
        <v>0</v>
      </c>
      <c r="KT108" s="1460">
        <f t="shared" si="1008"/>
        <v>0</v>
      </c>
      <c r="KU108" s="1460">
        <f t="shared" si="1009"/>
        <v>0</v>
      </c>
      <c r="KV108" s="1460">
        <f t="shared" si="1010"/>
        <v>0</v>
      </c>
      <c r="KW108" s="1460">
        <f t="shared" si="1011"/>
        <v>0</v>
      </c>
      <c r="KX108" s="1460">
        <f t="shared" si="1012"/>
        <v>0</v>
      </c>
      <c r="KY108" s="1460">
        <f t="shared" si="1013"/>
        <v>0</v>
      </c>
      <c r="KZ108" s="1460">
        <f t="shared" si="1014"/>
        <v>0</v>
      </c>
      <c r="LA108" s="1460">
        <f t="shared" si="1015"/>
        <v>0</v>
      </c>
      <c r="LB108" s="1460">
        <f t="shared" si="1016"/>
        <v>0</v>
      </c>
      <c r="LC108" s="1460">
        <f t="shared" si="1017"/>
        <v>0</v>
      </c>
      <c r="LD108" s="1460">
        <f t="shared" si="1018"/>
        <v>0</v>
      </c>
      <c r="LE108" s="1460">
        <f t="shared" si="1019"/>
        <v>0</v>
      </c>
      <c r="LF108" s="1460">
        <f t="shared" si="1020"/>
        <v>0</v>
      </c>
      <c r="LG108" s="1460">
        <f t="shared" si="1021"/>
        <v>0</v>
      </c>
      <c r="LH108" s="1460">
        <f t="shared" si="1022"/>
        <v>0</v>
      </c>
      <c r="LI108" s="1460">
        <f t="shared" si="1023"/>
        <v>0</v>
      </c>
      <c r="LJ108" s="1460">
        <f t="shared" si="1024"/>
        <v>0</v>
      </c>
      <c r="LK108" s="1460">
        <f t="shared" si="1025"/>
        <v>0</v>
      </c>
      <c r="LL108" s="1460">
        <f t="shared" si="1026"/>
        <v>0</v>
      </c>
      <c r="LM108" s="1460">
        <f t="shared" si="1027"/>
        <v>0</v>
      </c>
      <c r="LN108" s="1460">
        <f t="shared" si="1028"/>
        <v>0</v>
      </c>
      <c r="LO108" s="1460">
        <f t="shared" si="1029"/>
        <v>0</v>
      </c>
      <c r="LP108" s="1460">
        <f t="shared" si="1030"/>
        <v>0</v>
      </c>
      <c r="LQ108" s="1460">
        <f t="shared" si="1031"/>
        <v>0</v>
      </c>
      <c r="LR108" s="1460">
        <f t="shared" si="1032"/>
        <v>0</v>
      </c>
      <c r="LS108" s="1460">
        <f t="shared" si="1033"/>
        <v>0</v>
      </c>
      <c r="LW108" s="1467">
        <f t="shared" si="1034"/>
        <v>0</v>
      </c>
      <c r="LX108" s="1467">
        <f t="shared" si="1035"/>
        <v>0</v>
      </c>
      <c r="LY108" s="1467">
        <f t="shared" si="1036"/>
        <v>0</v>
      </c>
      <c r="LZ108" s="1467">
        <f t="shared" si="1037"/>
        <v>0</v>
      </c>
      <c r="MA108" s="1506"/>
      <c r="MB108" s="1460">
        <f t="shared" si="1038"/>
        <v>0</v>
      </c>
      <c r="MC108" s="1460">
        <f t="shared" si="1039"/>
        <v>0</v>
      </c>
      <c r="MD108" s="1460">
        <f t="shared" si="1039"/>
        <v>0</v>
      </c>
      <c r="ME108" s="1460">
        <f t="shared" si="1039"/>
        <v>0</v>
      </c>
      <c r="MF108" s="1460">
        <f t="shared" si="1039"/>
        <v>0</v>
      </c>
      <c r="MG108" s="1460">
        <f t="shared" si="1039"/>
        <v>0</v>
      </c>
      <c r="MH108" s="1460">
        <f t="shared" si="1039"/>
        <v>0</v>
      </c>
      <c r="MI108" s="1460">
        <f t="shared" si="1039"/>
        <v>0</v>
      </c>
      <c r="MJ108" s="1460">
        <f t="shared" si="1039"/>
        <v>0</v>
      </c>
      <c r="MK108" s="1460">
        <f t="shared" si="1039"/>
        <v>0</v>
      </c>
      <c r="ML108" s="1460">
        <f t="shared" si="1039"/>
        <v>0</v>
      </c>
      <c r="MM108" s="1460">
        <f t="shared" si="1039"/>
        <v>0</v>
      </c>
      <c r="MN108" s="1460">
        <f t="shared" si="1039"/>
        <v>0</v>
      </c>
      <c r="MO108" s="1460">
        <f t="shared" si="1039"/>
        <v>0</v>
      </c>
      <c r="MP108" s="1460">
        <f t="shared" si="1039"/>
        <v>0</v>
      </c>
      <c r="MQ108" s="1460">
        <f t="shared" si="1039"/>
        <v>0</v>
      </c>
      <c r="MR108" s="1460">
        <f t="shared" si="1039"/>
        <v>0</v>
      </c>
      <c r="MS108" s="1460">
        <f t="shared" si="1043"/>
        <v>0</v>
      </c>
      <c r="MT108" s="1460">
        <f t="shared" si="1043"/>
        <v>0</v>
      </c>
      <c r="MU108" s="1460">
        <f t="shared" si="1043"/>
        <v>0</v>
      </c>
      <c r="MV108" s="1460">
        <f t="shared" si="1043"/>
        <v>0</v>
      </c>
      <c r="MW108" s="1460">
        <f t="shared" si="1043"/>
        <v>0</v>
      </c>
      <c r="MX108" s="1460">
        <f t="shared" si="1043"/>
        <v>0</v>
      </c>
      <c r="MY108" s="1460">
        <f t="shared" si="1043"/>
        <v>0</v>
      </c>
      <c r="MZ108" s="1460">
        <f t="shared" si="1043"/>
        <v>0</v>
      </c>
      <c r="NA108" s="1460">
        <f t="shared" si="1043"/>
        <v>0</v>
      </c>
      <c r="NB108" s="1460">
        <f t="shared" si="1043"/>
        <v>0</v>
      </c>
      <c r="NC108" s="1460">
        <f t="shared" si="1043"/>
        <v>0</v>
      </c>
      <c r="ND108" s="1460">
        <f t="shared" si="1043"/>
        <v>0</v>
      </c>
      <c r="NE108" s="1460">
        <f t="shared" si="1043"/>
        <v>0</v>
      </c>
      <c r="NF108" s="1460">
        <f t="shared" si="1043"/>
        <v>0</v>
      </c>
      <c r="NG108" s="1460">
        <f t="shared" si="1043"/>
        <v>0</v>
      </c>
      <c r="NH108" s="1460">
        <f t="shared" si="1043"/>
        <v>0</v>
      </c>
      <c r="NI108" s="1460">
        <f t="shared" si="1044"/>
        <v>0</v>
      </c>
      <c r="NJ108" s="1460">
        <f t="shared" si="1044"/>
        <v>0</v>
      </c>
      <c r="NK108" s="1460">
        <f t="shared" si="1044"/>
        <v>0</v>
      </c>
      <c r="NL108" s="1460">
        <f t="shared" si="1044"/>
        <v>0</v>
      </c>
      <c r="NM108" s="1460">
        <f t="shared" si="1044"/>
        <v>0</v>
      </c>
      <c r="NN108" s="1460">
        <f t="shared" si="1044"/>
        <v>0</v>
      </c>
      <c r="NO108" s="1460">
        <f t="shared" si="1044"/>
        <v>0</v>
      </c>
      <c r="NP108" s="1460">
        <f t="shared" si="1044"/>
        <v>0</v>
      </c>
      <c r="NQ108" s="1460">
        <f t="shared" si="1044"/>
        <v>0</v>
      </c>
      <c r="NR108" s="1460">
        <f t="shared" si="1044"/>
        <v>0</v>
      </c>
      <c r="NS108" s="1460">
        <f t="shared" si="1044"/>
        <v>0</v>
      </c>
      <c r="NT108" s="1460">
        <f t="shared" si="1044"/>
        <v>0</v>
      </c>
      <c r="NU108" s="1460">
        <f t="shared" si="1044"/>
        <v>0</v>
      </c>
      <c r="NV108" s="1460">
        <f t="shared" si="1044"/>
        <v>0</v>
      </c>
      <c r="NW108" s="1460">
        <f t="shared" si="1044"/>
        <v>0</v>
      </c>
      <c r="NX108" s="1460">
        <f t="shared" si="1044"/>
        <v>0</v>
      </c>
      <c r="NY108" s="1460">
        <f t="shared" si="1046"/>
        <v>0</v>
      </c>
      <c r="NZ108" s="1460">
        <f t="shared" si="1046"/>
        <v>0</v>
      </c>
      <c r="OA108" s="1460">
        <f t="shared" si="1046"/>
        <v>0</v>
      </c>
      <c r="OB108" s="1460">
        <f t="shared" si="1046"/>
        <v>0</v>
      </c>
      <c r="OC108" s="1460">
        <f t="shared" si="1046"/>
        <v>0</v>
      </c>
      <c r="OD108" s="1460">
        <f t="shared" si="1046"/>
        <v>0</v>
      </c>
      <c r="OE108" s="1460">
        <f t="shared" si="1046"/>
        <v>0</v>
      </c>
      <c r="OF108" s="1460">
        <f t="shared" si="1046"/>
        <v>0</v>
      </c>
      <c r="OG108" s="1460">
        <f t="shared" si="1046"/>
        <v>0</v>
      </c>
      <c r="OH108" s="1460">
        <f t="shared" si="1046"/>
        <v>0</v>
      </c>
      <c r="OI108" s="1460">
        <f t="shared" si="1046"/>
        <v>0</v>
      </c>
      <c r="OJ108" s="1460">
        <f t="shared" si="1046"/>
        <v>0</v>
      </c>
      <c r="OK108" s="1460">
        <f t="shared" si="1046"/>
        <v>0</v>
      </c>
      <c r="OL108" s="1460">
        <f t="shared" si="1046"/>
        <v>0</v>
      </c>
      <c r="OM108" s="1460">
        <f t="shared" si="1046"/>
        <v>0</v>
      </c>
      <c r="ON108" s="1460">
        <f t="shared" si="1046"/>
        <v>0</v>
      </c>
      <c r="OO108" s="1460">
        <f t="shared" si="1045"/>
        <v>0</v>
      </c>
      <c r="OP108" s="1460">
        <f t="shared" si="1040"/>
        <v>0</v>
      </c>
      <c r="OQ108" s="1460">
        <f t="shared" si="1040"/>
        <v>0</v>
      </c>
      <c r="OR108" s="1460">
        <f t="shared" si="1040"/>
        <v>0</v>
      </c>
      <c r="OS108" s="1460">
        <f t="shared" si="1040"/>
        <v>0</v>
      </c>
      <c r="OT108" s="1460">
        <f t="shared" si="1040"/>
        <v>0</v>
      </c>
      <c r="OU108" s="1460">
        <f t="shared" si="1040"/>
        <v>0</v>
      </c>
      <c r="OV108" s="1460">
        <f t="shared" si="1040"/>
        <v>0</v>
      </c>
      <c r="OW108" s="1460">
        <f t="shared" si="1040"/>
        <v>0</v>
      </c>
      <c r="OX108" s="1460">
        <f t="shared" si="1040"/>
        <v>0</v>
      </c>
      <c r="OY108" s="1460">
        <f t="shared" si="1040"/>
        <v>0</v>
      </c>
      <c r="OZ108" s="1460">
        <f t="shared" si="1040"/>
        <v>0</v>
      </c>
      <c r="PA108" s="1460">
        <f t="shared" si="1040"/>
        <v>0</v>
      </c>
      <c r="PB108" s="1460">
        <f t="shared" si="1040"/>
        <v>0</v>
      </c>
      <c r="PC108" s="1460">
        <f t="shared" si="1040"/>
        <v>0</v>
      </c>
      <c r="PD108" s="1460">
        <f t="shared" si="1040"/>
        <v>0</v>
      </c>
      <c r="PE108" s="1460">
        <f t="shared" si="1040"/>
        <v>0</v>
      </c>
      <c r="PF108" s="1460">
        <f t="shared" si="1041"/>
        <v>0</v>
      </c>
      <c r="PG108" s="1460">
        <f t="shared" si="1041"/>
        <v>0</v>
      </c>
      <c r="PH108" s="1460">
        <f t="shared" si="1041"/>
        <v>0</v>
      </c>
      <c r="PI108" s="1460">
        <f t="shared" si="1041"/>
        <v>0</v>
      </c>
      <c r="PJ108" s="1460">
        <f t="shared" si="1041"/>
        <v>0</v>
      </c>
      <c r="PK108" s="1460">
        <f t="shared" si="1041"/>
        <v>0</v>
      </c>
      <c r="PL108" s="1460">
        <f t="shared" si="1041"/>
        <v>0</v>
      </c>
      <c r="PM108" s="1460">
        <f t="shared" si="1041"/>
        <v>0</v>
      </c>
      <c r="PN108" s="1460">
        <f t="shared" si="1041"/>
        <v>0</v>
      </c>
      <c r="PO108" s="1460">
        <f t="shared" si="1041"/>
        <v>0</v>
      </c>
      <c r="PP108" s="1460">
        <f t="shared" si="1041"/>
        <v>0</v>
      </c>
      <c r="PQ108" s="1460">
        <f t="shared" si="1041"/>
        <v>0</v>
      </c>
      <c r="PR108" s="1460">
        <f t="shared" si="1041"/>
        <v>0</v>
      </c>
      <c r="PS108" s="1460">
        <f t="shared" si="1041"/>
        <v>0</v>
      </c>
      <c r="PT108" s="1460">
        <f t="shared" si="1041"/>
        <v>0</v>
      </c>
      <c r="PU108" s="1460">
        <f t="shared" si="1041"/>
        <v>0</v>
      </c>
      <c r="PV108" s="1460">
        <f t="shared" si="1042"/>
        <v>0</v>
      </c>
      <c r="PW108" s="1460">
        <f t="shared" si="1042"/>
        <v>0</v>
      </c>
      <c r="PX108" s="1460">
        <f t="shared" si="1042"/>
        <v>0</v>
      </c>
      <c r="PY108" s="1460">
        <f t="shared" si="1042"/>
        <v>0</v>
      </c>
      <c r="PZ108" s="1460">
        <f t="shared" si="1042"/>
        <v>0</v>
      </c>
      <c r="QA108" s="1460">
        <f t="shared" si="1042"/>
        <v>0</v>
      </c>
      <c r="QB108" s="1460">
        <f t="shared" si="1042"/>
        <v>0</v>
      </c>
      <c r="QC108" s="1460">
        <f t="shared" si="1042"/>
        <v>0</v>
      </c>
      <c r="QD108" s="1460">
        <f t="shared" si="1042"/>
        <v>0</v>
      </c>
      <c r="QE108" s="1460">
        <f t="shared" si="1042"/>
        <v>0</v>
      </c>
      <c r="QF108" s="1460">
        <f t="shared" si="1042"/>
        <v>0</v>
      </c>
      <c r="QG108" s="1460">
        <f t="shared" si="1042"/>
        <v>0</v>
      </c>
      <c r="QH108" s="1460">
        <f t="shared" si="1042"/>
        <v>0</v>
      </c>
      <c r="QI108" s="1460">
        <f t="shared" si="1042"/>
        <v>0</v>
      </c>
      <c r="QJ108" s="1460">
        <f t="shared" si="1042"/>
        <v>0</v>
      </c>
      <c r="QK108" s="1460">
        <f t="shared" si="1042"/>
        <v>0</v>
      </c>
      <c r="QL108" s="1460">
        <f t="shared" si="856"/>
        <v>0</v>
      </c>
      <c r="QM108" s="1460">
        <f t="shared" si="856"/>
        <v>0</v>
      </c>
      <c r="QN108" s="1460">
        <f t="shared" si="856"/>
        <v>0</v>
      </c>
      <c r="QO108" s="1460">
        <f t="shared" si="856"/>
        <v>0</v>
      </c>
      <c r="QP108" s="1460">
        <f t="shared" si="856"/>
        <v>0</v>
      </c>
      <c r="QQ108" s="1460">
        <f t="shared" si="856"/>
        <v>0</v>
      </c>
    </row>
    <row r="109" spans="1:459" s="1466" customFormat="1" ht="22.5" customHeight="1">
      <c r="A109" s="1468"/>
      <c r="B109" s="1469"/>
      <c r="C109" s="1469"/>
      <c r="D109" s="1470"/>
      <c r="E109" s="1471"/>
      <c r="F109" s="1472"/>
      <c r="G109" s="1472"/>
      <c r="H109" s="1473">
        <f t="shared" si="875"/>
        <v>0</v>
      </c>
      <c r="I109" s="1474">
        <v>0</v>
      </c>
      <c r="J109" s="1475">
        <f t="shared" si="437"/>
        <v>0</v>
      </c>
      <c r="K109" s="1476">
        <v>0</v>
      </c>
      <c r="L109" s="1477">
        <f t="shared" si="876"/>
        <v>0</v>
      </c>
      <c r="M109" s="1477">
        <f t="shared" si="877"/>
        <v>0</v>
      </c>
      <c r="N109" s="1478"/>
      <c r="O109" s="1479">
        <v>0</v>
      </c>
      <c r="P109" s="1480">
        <v>0</v>
      </c>
      <c r="Q109" s="1828">
        <v>0</v>
      </c>
      <c r="R109" s="1831">
        <f t="shared" si="878"/>
        <v>0</v>
      </c>
      <c r="S109" s="1481">
        <f>IF(AND(SUM(O109:Q109)=0,N109="NNN"),MIN('Operating History and Pro Forma'!$M$33,'Operating History and Pro Forma'!$T$15)*D109,SUM(O109:Q109)*D109)</f>
        <v>0</v>
      </c>
      <c r="T109" s="1482">
        <f t="shared" si="879"/>
        <v>0</v>
      </c>
      <c r="U109" s="1483">
        <f t="shared" si="880"/>
        <v>0</v>
      </c>
      <c r="V109" s="1480"/>
      <c r="W109" s="1514"/>
      <c r="X109" s="1486" t="str">
        <f t="shared" si="881"/>
        <v/>
      </c>
      <c r="Y109" s="1487">
        <f t="shared" si="882"/>
        <v>0</v>
      </c>
      <c r="Z109" s="1488"/>
      <c r="AA109" s="1488"/>
      <c r="AB109" s="1488"/>
      <c r="AC109" s="1488"/>
      <c r="AD109" s="1489">
        <f t="shared" si="883"/>
        <v>0</v>
      </c>
      <c r="AE109" s="1490" t="str">
        <f t="shared" si="884"/>
        <v/>
      </c>
      <c r="AF109" s="1491">
        <f t="shared" si="885"/>
        <v>0</v>
      </c>
      <c r="AG109" s="1492">
        <f t="shared" si="886"/>
        <v>0</v>
      </c>
      <c r="AH109" s="1493">
        <f t="shared" si="853"/>
        <v>0</v>
      </c>
      <c r="AI109" s="1493">
        <f t="shared" si="853"/>
        <v>0</v>
      </c>
      <c r="AJ109" s="1494">
        <f t="shared" si="853"/>
        <v>0</v>
      </c>
      <c r="AK109" s="1494">
        <f t="shared" si="853"/>
        <v>0</v>
      </c>
      <c r="AL109" s="1495">
        <f t="shared" si="853"/>
        <v>0</v>
      </c>
      <c r="AM109" s="1496">
        <f t="shared" si="853"/>
        <v>0</v>
      </c>
      <c r="AN109" s="1497">
        <f t="shared" si="399"/>
        <v>0</v>
      </c>
      <c r="AO109" s="1498">
        <f t="shared" si="860"/>
        <v>0</v>
      </c>
      <c r="AP109" s="1499">
        <f t="shared" si="887"/>
        <v>0</v>
      </c>
      <c r="AQ109" s="1500">
        <f t="shared" si="888"/>
        <v>0</v>
      </c>
      <c r="AR109" s="1501">
        <f t="shared" si="889"/>
        <v>0</v>
      </c>
      <c r="AS109" s="1498">
        <f t="shared" si="857"/>
        <v>0</v>
      </c>
      <c r="AT109" s="1501">
        <f t="shared" si="890"/>
        <v>0</v>
      </c>
      <c r="AU109" s="1498">
        <f t="shared" si="891"/>
        <v>1</v>
      </c>
      <c r="AV109" s="1498">
        <f t="shared" si="892"/>
        <v>2</v>
      </c>
      <c r="AW109" s="1499">
        <f t="shared" si="893"/>
        <v>0</v>
      </c>
      <c r="AX109" s="1502">
        <f t="shared" si="894"/>
        <v>0</v>
      </c>
      <c r="AY109" s="1503">
        <f t="shared" si="895"/>
        <v>0</v>
      </c>
      <c r="AZ109" s="1498">
        <f t="shared" si="896"/>
        <v>2</v>
      </c>
      <c r="BA109" s="1498">
        <f t="shared" si="897"/>
        <v>3</v>
      </c>
      <c r="BB109" s="1499">
        <f t="shared" si="898"/>
        <v>0</v>
      </c>
      <c r="BC109" s="1502">
        <f t="shared" si="899"/>
        <v>0</v>
      </c>
      <c r="BD109" s="1503">
        <f t="shared" si="900"/>
        <v>0</v>
      </c>
      <c r="BE109" s="1498">
        <f t="shared" si="901"/>
        <v>3</v>
      </c>
      <c r="BF109" s="1498">
        <f t="shared" si="902"/>
        <v>4</v>
      </c>
      <c r="BG109" s="1499">
        <f t="shared" si="903"/>
        <v>0</v>
      </c>
      <c r="BH109" s="1502">
        <f t="shared" si="904"/>
        <v>0</v>
      </c>
      <c r="BI109" s="1502">
        <f t="shared" si="905"/>
        <v>0</v>
      </c>
      <c r="BJ109" s="1504">
        <f t="shared" si="906"/>
        <v>1900</v>
      </c>
      <c r="BK109" s="1505" t="str">
        <f t="shared" si="907"/>
        <v/>
      </c>
      <c r="BL109" s="1506"/>
      <c r="BM109" s="1507">
        <f t="shared" si="908"/>
        <v>0</v>
      </c>
      <c r="BN109" s="1508">
        <f t="shared" si="909"/>
        <v>0</v>
      </c>
      <c r="BO109" s="1508">
        <f t="shared" si="909"/>
        <v>0</v>
      </c>
      <c r="BP109" s="1508">
        <f t="shared" si="909"/>
        <v>0</v>
      </c>
      <c r="BQ109" s="1508">
        <f t="shared" si="909"/>
        <v>0</v>
      </c>
      <c r="BR109" s="1508">
        <f t="shared" si="909"/>
        <v>0</v>
      </c>
      <c r="BS109" s="1508">
        <f t="shared" si="909"/>
        <v>0</v>
      </c>
      <c r="BT109" s="1508">
        <f t="shared" si="909"/>
        <v>0</v>
      </c>
      <c r="BU109" s="1508">
        <f t="shared" si="909"/>
        <v>0</v>
      </c>
      <c r="BV109" s="1508">
        <f t="shared" si="909"/>
        <v>0</v>
      </c>
      <c r="BW109" s="1508">
        <f t="shared" si="909"/>
        <v>0</v>
      </c>
      <c r="BX109" s="1508">
        <f t="shared" si="909"/>
        <v>0</v>
      </c>
      <c r="BY109" s="1507">
        <f t="shared" si="909"/>
        <v>0</v>
      </c>
      <c r="BZ109" s="1508">
        <f t="shared" si="909"/>
        <v>0</v>
      </c>
      <c r="CA109" s="1508">
        <f t="shared" si="909"/>
        <v>0</v>
      </c>
      <c r="CB109" s="1508">
        <f t="shared" si="909"/>
        <v>0</v>
      </c>
      <c r="CC109" s="1508">
        <f t="shared" si="909"/>
        <v>0</v>
      </c>
      <c r="CD109" s="1508">
        <f t="shared" si="1047"/>
        <v>0</v>
      </c>
      <c r="CE109" s="1508">
        <f t="shared" si="1047"/>
        <v>0</v>
      </c>
      <c r="CF109" s="1508">
        <f t="shared" si="1047"/>
        <v>0</v>
      </c>
      <c r="CG109" s="1508">
        <f t="shared" si="1047"/>
        <v>0</v>
      </c>
      <c r="CH109" s="1508">
        <f t="shared" si="1047"/>
        <v>0</v>
      </c>
      <c r="CI109" s="1508">
        <f t="shared" si="1047"/>
        <v>0</v>
      </c>
      <c r="CJ109" s="1509">
        <f t="shared" si="1047"/>
        <v>0</v>
      </c>
      <c r="CK109" s="1507">
        <f t="shared" si="1047"/>
        <v>0</v>
      </c>
      <c r="CL109" s="1508">
        <f t="shared" si="1047"/>
        <v>0</v>
      </c>
      <c r="CM109" s="1508">
        <f t="shared" si="1047"/>
        <v>0</v>
      </c>
      <c r="CN109" s="1508">
        <f t="shared" si="1047"/>
        <v>0</v>
      </c>
      <c r="CO109" s="1508">
        <f t="shared" si="1047"/>
        <v>0</v>
      </c>
      <c r="CP109" s="1508">
        <f t="shared" si="1047"/>
        <v>0</v>
      </c>
      <c r="CQ109" s="1508">
        <f t="shared" si="1047"/>
        <v>0</v>
      </c>
      <c r="CR109" s="1508">
        <f t="shared" si="1047"/>
        <v>0</v>
      </c>
      <c r="CS109" s="1508">
        <f t="shared" si="1047"/>
        <v>0</v>
      </c>
      <c r="CT109" s="1508">
        <f t="shared" si="1048"/>
        <v>0</v>
      </c>
      <c r="CU109" s="1508">
        <f t="shared" si="1048"/>
        <v>0</v>
      </c>
      <c r="CV109" s="1509">
        <f t="shared" si="1048"/>
        <v>0</v>
      </c>
      <c r="CW109" s="1508">
        <f t="shared" si="1048"/>
        <v>0</v>
      </c>
      <c r="CX109" s="1508">
        <f t="shared" si="1048"/>
        <v>0</v>
      </c>
      <c r="CY109" s="1508">
        <f t="shared" si="1048"/>
        <v>0</v>
      </c>
      <c r="CZ109" s="1508">
        <f t="shared" si="1048"/>
        <v>0</v>
      </c>
      <c r="DA109" s="1508">
        <f t="shared" si="1048"/>
        <v>0</v>
      </c>
      <c r="DB109" s="1508">
        <f t="shared" si="1048"/>
        <v>0</v>
      </c>
      <c r="DC109" s="1508">
        <f t="shared" si="1048"/>
        <v>0</v>
      </c>
      <c r="DD109" s="1508">
        <f t="shared" si="1048"/>
        <v>0</v>
      </c>
      <c r="DE109" s="1508">
        <f t="shared" si="1048"/>
        <v>0</v>
      </c>
      <c r="DF109" s="1508">
        <f t="shared" si="1048"/>
        <v>0</v>
      </c>
      <c r="DG109" s="1508">
        <f t="shared" si="1048"/>
        <v>0</v>
      </c>
      <c r="DH109" s="1509">
        <f t="shared" si="1048"/>
        <v>0</v>
      </c>
      <c r="DI109" s="1508">
        <f t="shared" si="1048"/>
        <v>0</v>
      </c>
      <c r="DJ109" s="1508">
        <f t="shared" si="1049"/>
        <v>0</v>
      </c>
      <c r="DK109" s="1508">
        <f t="shared" si="1049"/>
        <v>0</v>
      </c>
      <c r="DL109" s="1508">
        <f t="shared" si="1049"/>
        <v>0</v>
      </c>
      <c r="DM109" s="1508">
        <f t="shared" si="1049"/>
        <v>0</v>
      </c>
      <c r="DN109" s="1508">
        <f t="shared" si="1049"/>
        <v>0</v>
      </c>
      <c r="DO109" s="1508">
        <f t="shared" si="1049"/>
        <v>0</v>
      </c>
      <c r="DP109" s="1508">
        <f t="shared" si="1049"/>
        <v>0</v>
      </c>
      <c r="DQ109" s="1508">
        <f t="shared" si="1049"/>
        <v>0</v>
      </c>
      <c r="DR109" s="1508">
        <f t="shared" si="1049"/>
        <v>0</v>
      </c>
      <c r="DS109" s="1508">
        <f t="shared" si="1049"/>
        <v>0</v>
      </c>
      <c r="DT109" s="1509">
        <f t="shared" si="1049"/>
        <v>0</v>
      </c>
      <c r="DU109" s="1507">
        <f t="shared" si="1049"/>
        <v>0</v>
      </c>
      <c r="DV109" s="1508">
        <f t="shared" si="1049"/>
        <v>0</v>
      </c>
      <c r="DW109" s="1508">
        <f t="shared" si="1049"/>
        <v>0</v>
      </c>
      <c r="DX109" s="1508">
        <f t="shared" si="1049"/>
        <v>0</v>
      </c>
      <c r="DY109" s="1508">
        <f t="shared" si="1049"/>
        <v>0</v>
      </c>
      <c r="DZ109" s="1508">
        <f t="shared" si="1050"/>
        <v>0</v>
      </c>
      <c r="EA109" s="1508">
        <f t="shared" si="1050"/>
        <v>0</v>
      </c>
      <c r="EB109" s="1508">
        <f t="shared" si="1050"/>
        <v>0</v>
      </c>
      <c r="EC109" s="1508">
        <f t="shared" si="1050"/>
        <v>0</v>
      </c>
      <c r="ED109" s="1508">
        <f t="shared" si="1050"/>
        <v>0</v>
      </c>
      <c r="EE109" s="1508">
        <f t="shared" si="1050"/>
        <v>0</v>
      </c>
      <c r="EF109" s="1508">
        <f t="shared" si="1050"/>
        <v>0</v>
      </c>
      <c r="EG109" s="1507">
        <f t="shared" si="1050"/>
        <v>0</v>
      </c>
      <c r="EH109" s="1508">
        <f t="shared" si="1050"/>
        <v>0</v>
      </c>
      <c r="EI109" s="1508">
        <f t="shared" si="1050"/>
        <v>0</v>
      </c>
      <c r="EJ109" s="1508">
        <f t="shared" si="1050"/>
        <v>0</v>
      </c>
      <c r="EK109" s="1508">
        <f t="shared" si="1050"/>
        <v>0</v>
      </c>
      <c r="EL109" s="1508">
        <f t="shared" si="1050"/>
        <v>0</v>
      </c>
      <c r="EM109" s="1508">
        <f t="shared" si="1050"/>
        <v>0</v>
      </c>
      <c r="EN109" s="1508">
        <f t="shared" si="1050"/>
        <v>0</v>
      </c>
      <c r="EO109" s="1508">
        <f t="shared" si="1050"/>
        <v>0</v>
      </c>
      <c r="EP109" s="1508">
        <f t="shared" si="1051"/>
        <v>0</v>
      </c>
      <c r="EQ109" s="1508">
        <f t="shared" si="1051"/>
        <v>0</v>
      </c>
      <c r="ER109" s="1509">
        <f t="shared" si="1051"/>
        <v>0</v>
      </c>
      <c r="ES109" s="1507">
        <f t="shared" si="1051"/>
        <v>0</v>
      </c>
      <c r="ET109" s="1508">
        <f t="shared" si="1051"/>
        <v>0</v>
      </c>
      <c r="EU109" s="1508">
        <f t="shared" si="1051"/>
        <v>0</v>
      </c>
      <c r="EV109" s="1508">
        <f t="shared" si="1051"/>
        <v>0</v>
      </c>
      <c r="EW109" s="1508">
        <f t="shared" si="1051"/>
        <v>0</v>
      </c>
      <c r="EX109" s="1508">
        <f t="shared" si="1051"/>
        <v>0</v>
      </c>
      <c r="EY109" s="1508">
        <f t="shared" si="1051"/>
        <v>0</v>
      </c>
      <c r="EZ109" s="1508">
        <f t="shared" si="1051"/>
        <v>0</v>
      </c>
      <c r="FA109" s="1508">
        <f t="shared" si="1051"/>
        <v>0</v>
      </c>
      <c r="FB109" s="1508">
        <f t="shared" si="1051"/>
        <v>0</v>
      </c>
      <c r="FC109" s="1508">
        <f t="shared" si="1051"/>
        <v>0</v>
      </c>
      <c r="FD109" s="1509">
        <f t="shared" si="1051"/>
        <v>0</v>
      </c>
      <c r="FE109" s="1508">
        <f t="shared" si="1051"/>
        <v>0</v>
      </c>
      <c r="FF109" s="1508">
        <f t="shared" si="1052"/>
        <v>0</v>
      </c>
      <c r="FG109" s="1508">
        <f t="shared" si="1053"/>
        <v>0</v>
      </c>
      <c r="FH109" s="1508">
        <f t="shared" si="1053"/>
        <v>0</v>
      </c>
      <c r="FI109" s="1508">
        <f t="shared" si="1053"/>
        <v>0</v>
      </c>
      <c r="FJ109" s="1508">
        <f t="shared" si="1053"/>
        <v>0</v>
      </c>
      <c r="FK109" s="1508">
        <f t="shared" si="1053"/>
        <v>0</v>
      </c>
      <c r="FL109" s="1508">
        <f t="shared" si="1053"/>
        <v>0</v>
      </c>
      <c r="FM109" s="1508">
        <f t="shared" si="1053"/>
        <v>0</v>
      </c>
      <c r="FN109" s="1508">
        <f t="shared" si="1053"/>
        <v>0</v>
      </c>
      <c r="FO109" s="1508">
        <f t="shared" si="1053"/>
        <v>0</v>
      </c>
      <c r="FP109" s="1509">
        <f t="shared" si="1053"/>
        <v>0</v>
      </c>
      <c r="FQ109" s="1508">
        <f t="shared" si="1053"/>
        <v>0</v>
      </c>
      <c r="FR109" s="1508">
        <f t="shared" si="1053"/>
        <v>0</v>
      </c>
      <c r="FS109" s="1508">
        <f t="shared" si="1053"/>
        <v>0</v>
      </c>
      <c r="FT109" s="1508">
        <f t="shared" si="1053"/>
        <v>0</v>
      </c>
      <c r="FU109" s="1508">
        <f t="shared" si="1053"/>
        <v>0</v>
      </c>
      <c r="FV109" s="1508">
        <f t="shared" si="1053"/>
        <v>0</v>
      </c>
      <c r="FW109" s="1508">
        <f t="shared" si="855"/>
        <v>0</v>
      </c>
      <c r="FX109" s="1508">
        <f t="shared" si="855"/>
        <v>0</v>
      </c>
      <c r="FY109" s="1508">
        <f t="shared" si="855"/>
        <v>0</v>
      </c>
      <c r="FZ109" s="1508">
        <f t="shared" si="855"/>
        <v>0</v>
      </c>
      <c r="GA109" s="1508">
        <f t="shared" si="855"/>
        <v>0</v>
      </c>
      <c r="GB109" s="1509">
        <f t="shared" si="855"/>
        <v>0</v>
      </c>
      <c r="GC109" s="1506"/>
      <c r="GD109" s="1458">
        <f t="shared" si="910"/>
        <v>1</v>
      </c>
      <c r="GE109" s="1510">
        <f t="shared" si="874"/>
        <v>0</v>
      </c>
      <c r="GF109" s="1511">
        <f t="shared" si="874"/>
        <v>0</v>
      </c>
      <c r="GG109" s="1511">
        <f t="shared" si="874"/>
        <v>0</v>
      </c>
      <c r="GH109" s="1511">
        <f t="shared" si="874"/>
        <v>0</v>
      </c>
      <c r="GI109" s="1511">
        <f t="shared" si="874"/>
        <v>0</v>
      </c>
      <c r="GJ109" s="1511">
        <f t="shared" si="874"/>
        <v>0</v>
      </c>
      <c r="GK109" s="1511">
        <f t="shared" si="874"/>
        <v>0</v>
      </c>
      <c r="GL109" s="1511">
        <f t="shared" si="874"/>
        <v>0</v>
      </c>
      <c r="GM109" s="1511">
        <f t="shared" si="874"/>
        <v>0</v>
      </c>
      <c r="GN109" s="1512">
        <f t="shared" si="874"/>
        <v>0</v>
      </c>
      <c r="GO109" s="1513">
        <f t="shared" si="911"/>
        <v>0</v>
      </c>
      <c r="GP109" s="1506"/>
      <c r="GQ109" s="1510">
        <f t="shared" si="838"/>
        <v>0</v>
      </c>
      <c r="GR109" s="1511">
        <f t="shared" si="864"/>
        <v>0</v>
      </c>
      <c r="GS109" s="1511">
        <f t="shared" si="864"/>
        <v>0</v>
      </c>
      <c r="GT109" s="1511">
        <f t="shared" si="864"/>
        <v>0</v>
      </c>
      <c r="GU109" s="1511">
        <f t="shared" si="864"/>
        <v>0</v>
      </c>
      <c r="GV109" s="1511">
        <f t="shared" si="864"/>
        <v>0</v>
      </c>
      <c r="GW109" s="1511">
        <f t="shared" si="864"/>
        <v>0</v>
      </c>
      <c r="GX109" s="1511">
        <f t="shared" si="864"/>
        <v>0</v>
      </c>
      <c r="GY109" s="1511">
        <f t="shared" si="864"/>
        <v>0</v>
      </c>
      <c r="GZ109" s="1512">
        <f t="shared" si="864"/>
        <v>0</v>
      </c>
      <c r="HA109" s="1513">
        <f t="shared" si="912"/>
        <v>0</v>
      </c>
      <c r="HB109" s="1506">
        <f t="shared" si="913"/>
        <v>1</v>
      </c>
      <c r="HC109" s="1506"/>
      <c r="HD109" s="1508">
        <f t="shared" si="914"/>
        <v>0</v>
      </c>
      <c r="HE109" s="1460">
        <f t="shared" si="915"/>
        <v>0</v>
      </c>
      <c r="HF109" s="1460">
        <f t="shared" si="916"/>
        <v>0</v>
      </c>
      <c r="HG109" s="1460">
        <f t="shared" si="917"/>
        <v>0</v>
      </c>
      <c r="HH109" s="1460">
        <f t="shared" si="918"/>
        <v>0</v>
      </c>
      <c r="HI109" s="1460">
        <f t="shared" si="919"/>
        <v>0</v>
      </c>
      <c r="HJ109" s="1460">
        <f t="shared" si="920"/>
        <v>0</v>
      </c>
      <c r="HK109" s="1460">
        <f t="shared" si="921"/>
        <v>0</v>
      </c>
      <c r="HL109" s="1460">
        <f t="shared" si="922"/>
        <v>0</v>
      </c>
      <c r="HM109" s="1460">
        <f t="shared" si="923"/>
        <v>0</v>
      </c>
      <c r="HN109" s="1460">
        <f t="shared" si="924"/>
        <v>0</v>
      </c>
      <c r="HO109" s="1460">
        <f t="shared" si="925"/>
        <v>0</v>
      </c>
      <c r="HP109" s="1460">
        <f t="shared" si="926"/>
        <v>0</v>
      </c>
      <c r="HQ109" s="1460">
        <f t="shared" si="927"/>
        <v>0</v>
      </c>
      <c r="HR109" s="1460">
        <f t="shared" si="928"/>
        <v>0</v>
      </c>
      <c r="HS109" s="1460">
        <f t="shared" si="929"/>
        <v>0</v>
      </c>
      <c r="HT109" s="1460">
        <f t="shared" si="930"/>
        <v>0</v>
      </c>
      <c r="HU109" s="1460">
        <f t="shared" si="931"/>
        <v>0</v>
      </c>
      <c r="HV109" s="1460">
        <f t="shared" si="932"/>
        <v>0</v>
      </c>
      <c r="HW109" s="1460">
        <f t="shared" si="933"/>
        <v>0</v>
      </c>
      <c r="HX109" s="1460">
        <f t="shared" si="934"/>
        <v>0</v>
      </c>
      <c r="HY109" s="1460">
        <f t="shared" si="935"/>
        <v>0</v>
      </c>
      <c r="HZ109" s="1460">
        <f t="shared" si="936"/>
        <v>0</v>
      </c>
      <c r="IA109" s="1460">
        <f t="shared" si="937"/>
        <v>0</v>
      </c>
      <c r="IB109" s="1460">
        <f t="shared" si="938"/>
        <v>0</v>
      </c>
      <c r="IC109" s="1460">
        <f t="shared" si="939"/>
        <v>0</v>
      </c>
      <c r="ID109" s="1460">
        <f t="shared" si="940"/>
        <v>0</v>
      </c>
      <c r="IE109" s="1460">
        <f t="shared" si="941"/>
        <v>0</v>
      </c>
      <c r="IF109" s="1460">
        <f t="shared" si="942"/>
        <v>0</v>
      </c>
      <c r="IG109" s="1460">
        <f t="shared" si="943"/>
        <v>0</v>
      </c>
      <c r="IH109" s="1460">
        <f t="shared" si="944"/>
        <v>0</v>
      </c>
      <c r="II109" s="1460">
        <f t="shared" si="945"/>
        <v>0</v>
      </c>
      <c r="IJ109" s="1460">
        <f t="shared" si="946"/>
        <v>0</v>
      </c>
      <c r="IK109" s="1460">
        <f t="shared" si="947"/>
        <v>0</v>
      </c>
      <c r="IL109" s="1460">
        <f t="shared" si="948"/>
        <v>0</v>
      </c>
      <c r="IM109" s="1460">
        <f t="shared" si="949"/>
        <v>0</v>
      </c>
      <c r="IN109" s="1460">
        <f t="shared" si="950"/>
        <v>0</v>
      </c>
      <c r="IO109" s="1460">
        <f t="shared" si="951"/>
        <v>0</v>
      </c>
      <c r="IP109" s="1460">
        <f t="shared" si="952"/>
        <v>0</v>
      </c>
      <c r="IQ109" s="1460">
        <f t="shared" si="953"/>
        <v>0</v>
      </c>
      <c r="IR109" s="1460">
        <f t="shared" si="954"/>
        <v>0</v>
      </c>
      <c r="IS109" s="1460">
        <f t="shared" si="955"/>
        <v>0</v>
      </c>
      <c r="IT109" s="1460">
        <f t="shared" si="956"/>
        <v>0</v>
      </c>
      <c r="IU109" s="1460">
        <f t="shared" si="957"/>
        <v>0</v>
      </c>
      <c r="IV109" s="1460">
        <f t="shared" si="958"/>
        <v>0</v>
      </c>
      <c r="IW109" s="1460">
        <f t="shared" si="959"/>
        <v>0</v>
      </c>
      <c r="IX109" s="1460">
        <f t="shared" si="960"/>
        <v>0</v>
      </c>
      <c r="IY109" s="1460">
        <f t="shared" si="961"/>
        <v>0</v>
      </c>
      <c r="IZ109" s="1460">
        <f t="shared" si="962"/>
        <v>0</v>
      </c>
      <c r="JA109" s="1460">
        <f t="shared" si="963"/>
        <v>0</v>
      </c>
      <c r="JB109" s="1460">
        <f t="shared" si="964"/>
        <v>0</v>
      </c>
      <c r="JC109" s="1460">
        <f t="shared" si="965"/>
        <v>0</v>
      </c>
      <c r="JD109" s="1460">
        <f t="shared" si="966"/>
        <v>0</v>
      </c>
      <c r="JE109" s="1460">
        <f t="shared" si="967"/>
        <v>0</v>
      </c>
      <c r="JF109" s="1460">
        <f t="shared" si="968"/>
        <v>0</v>
      </c>
      <c r="JG109" s="1460">
        <f t="shared" si="969"/>
        <v>0</v>
      </c>
      <c r="JH109" s="1460">
        <f t="shared" si="970"/>
        <v>0</v>
      </c>
      <c r="JI109" s="1460">
        <f t="shared" si="971"/>
        <v>0</v>
      </c>
      <c r="JJ109" s="1460">
        <f t="shared" si="972"/>
        <v>0</v>
      </c>
      <c r="JK109" s="1460">
        <f t="shared" si="973"/>
        <v>0</v>
      </c>
      <c r="JL109" s="1460">
        <f t="shared" si="974"/>
        <v>0</v>
      </c>
      <c r="JM109" s="1460">
        <f t="shared" si="975"/>
        <v>0</v>
      </c>
      <c r="JN109" s="1460">
        <f t="shared" si="976"/>
        <v>0</v>
      </c>
      <c r="JO109" s="1460">
        <f t="shared" si="977"/>
        <v>0</v>
      </c>
      <c r="JP109" s="1460">
        <f t="shared" si="978"/>
        <v>0</v>
      </c>
      <c r="JQ109" s="1460">
        <f t="shared" si="979"/>
        <v>0</v>
      </c>
      <c r="JR109" s="1460">
        <f t="shared" si="980"/>
        <v>0</v>
      </c>
      <c r="JS109" s="1460">
        <f t="shared" si="981"/>
        <v>0</v>
      </c>
      <c r="JT109" s="1460">
        <f t="shared" si="982"/>
        <v>0</v>
      </c>
      <c r="JU109" s="1460">
        <f t="shared" si="983"/>
        <v>0</v>
      </c>
      <c r="JV109" s="1460">
        <f t="shared" si="984"/>
        <v>0</v>
      </c>
      <c r="JW109" s="1460">
        <f t="shared" si="985"/>
        <v>0</v>
      </c>
      <c r="JX109" s="1460">
        <f t="shared" si="986"/>
        <v>0</v>
      </c>
      <c r="JY109" s="1460">
        <f t="shared" si="987"/>
        <v>0</v>
      </c>
      <c r="JZ109" s="1460">
        <f t="shared" si="988"/>
        <v>0</v>
      </c>
      <c r="KA109" s="1460">
        <f t="shared" si="989"/>
        <v>0</v>
      </c>
      <c r="KB109" s="1460">
        <f t="shared" si="990"/>
        <v>0</v>
      </c>
      <c r="KC109" s="1460">
        <f t="shared" si="991"/>
        <v>0</v>
      </c>
      <c r="KD109" s="1460">
        <f t="shared" si="992"/>
        <v>0</v>
      </c>
      <c r="KE109" s="1460">
        <f t="shared" si="993"/>
        <v>0</v>
      </c>
      <c r="KF109" s="1460">
        <f t="shared" si="994"/>
        <v>0</v>
      </c>
      <c r="KG109" s="1460">
        <f t="shared" si="995"/>
        <v>0</v>
      </c>
      <c r="KH109" s="1460">
        <f t="shared" si="996"/>
        <v>0</v>
      </c>
      <c r="KI109" s="1460">
        <f t="shared" si="997"/>
        <v>0</v>
      </c>
      <c r="KJ109" s="1460">
        <f t="shared" si="998"/>
        <v>0</v>
      </c>
      <c r="KK109" s="1460">
        <f t="shared" si="999"/>
        <v>0</v>
      </c>
      <c r="KL109" s="1460">
        <f t="shared" si="1000"/>
        <v>0</v>
      </c>
      <c r="KM109" s="1460">
        <f t="shared" si="1001"/>
        <v>0</v>
      </c>
      <c r="KN109" s="1460">
        <f t="shared" si="1002"/>
        <v>0</v>
      </c>
      <c r="KO109" s="1460">
        <f t="shared" si="1003"/>
        <v>0</v>
      </c>
      <c r="KP109" s="1460">
        <f t="shared" si="1004"/>
        <v>0</v>
      </c>
      <c r="KQ109" s="1460">
        <f t="shared" si="1005"/>
        <v>0</v>
      </c>
      <c r="KR109" s="1460">
        <f t="shared" si="1006"/>
        <v>0</v>
      </c>
      <c r="KS109" s="1460">
        <f t="shared" si="1007"/>
        <v>0</v>
      </c>
      <c r="KT109" s="1460">
        <f t="shared" si="1008"/>
        <v>0</v>
      </c>
      <c r="KU109" s="1460">
        <f t="shared" si="1009"/>
        <v>0</v>
      </c>
      <c r="KV109" s="1460">
        <f t="shared" si="1010"/>
        <v>0</v>
      </c>
      <c r="KW109" s="1460">
        <f t="shared" si="1011"/>
        <v>0</v>
      </c>
      <c r="KX109" s="1460">
        <f t="shared" si="1012"/>
        <v>0</v>
      </c>
      <c r="KY109" s="1460">
        <f t="shared" si="1013"/>
        <v>0</v>
      </c>
      <c r="KZ109" s="1460">
        <f t="shared" si="1014"/>
        <v>0</v>
      </c>
      <c r="LA109" s="1460">
        <f t="shared" si="1015"/>
        <v>0</v>
      </c>
      <c r="LB109" s="1460">
        <f t="shared" si="1016"/>
        <v>0</v>
      </c>
      <c r="LC109" s="1460">
        <f t="shared" si="1017"/>
        <v>0</v>
      </c>
      <c r="LD109" s="1460">
        <f t="shared" si="1018"/>
        <v>0</v>
      </c>
      <c r="LE109" s="1460">
        <f t="shared" si="1019"/>
        <v>0</v>
      </c>
      <c r="LF109" s="1460">
        <f t="shared" si="1020"/>
        <v>0</v>
      </c>
      <c r="LG109" s="1460">
        <f t="shared" si="1021"/>
        <v>0</v>
      </c>
      <c r="LH109" s="1460">
        <f t="shared" si="1022"/>
        <v>0</v>
      </c>
      <c r="LI109" s="1460">
        <f t="shared" si="1023"/>
        <v>0</v>
      </c>
      <c r="LJ109" s="1460">
        <f t="shared" si="1024"/>
        <v>0</v>
      </c>
      <c r="LK109" s="1460">
        <f t="shared" si="1025"/>
        <v>0</v>
      </c>
      <c r="LL109" s="1460">
        <f t="shared" si="1026"/>
        <v>0</v>
      </c>
      <c r="LM109" s="1460">
        <f t="shared" si="1027"/>
        <v>0</v>
      </c>
      <c r="LN109" s="1460">
        <f t="shared" si="1028"/>
        <v>0</v>
      </c>
      <c r="LO109" s="1460">
        <f t="shared" si="1029"/>
        <v>0</v>
      </c>
      <c r="LP109" s="1460">
        <f t="shared" si="1030"/>
        <v>0</v>
      </c>
      <c r="LQ109" s="1460">
        <f t="shared" si="1031"/>
        <v>0</v>
      </c>
      <c r="LR109" s="1460">
        <f t="shared" si="1032"/>
        <v>0</v>
      </c>
      <c r="LS109" s="1460">
        <f t="shared" si="1033"/>
        <v>0</v>
      </c>
      <c r="LW109" s="1467">
        <f t="shared" si="1034"/>
        <v>0</v>
      </c>
      <c r="LX109" s="1467">
        <f t="shared" si="1035"/>
        <v>0</v>
      </c>
      <c r="LY109" s="1467">
        <f t="shared" si="1036"/>
        <v>0</v>
      </c>
      <c r="LZ109" s="1467">
        <f t="shared" si="1037"/>
        <v>0</v>
      </c>
      <c r="MA109" s="1506"/>
      <c r="MB109" s="1460">
        <f t="shared" si="1038"/>
        <v>0</v>
      </c>
      <c r="MC109" s="1460">
        <f t="shared" si="1039"/>
        <v>0</v>
      </c>
      <c r="MD109" s="1460">
        <f t="shared" si="1039"/>
        <v>0</v>
      </c>
      <c r="ME109" s="1460">
        <f t="shared" si="1039"/>
        <v>0</v>
      </c>
      <c r="MF109" s="1460">
        <f t="shared" si="1039"/>
        <v>0</v>
      </c>
      <c r="MG109" s="1460">
        <f t="shared" si="1039"/>
        <v>0</v>
      </c>
      <c r="MH109" s="1460">
        <f t="shared" si="1039"/>
        <v>0</v>
      </c>
      <c r="MI109" s="1460">
        <f t="shared" si="1039"/>
        <v>0</v>
      </c>
      <c r="MJ109" s="1460">
        <f t="shared" si="1039"/>
        <v>0</v>
      </c>
      <c r="MK109" s="1460">
        <f t="shared" si="1039"/>
        <v>0</v>
      </c>
      <c r="ML109" s="1460">
        <f t="shared" si="1039"/>
        <v>0</v>
      </c>
      <c r="MM109" s="1460">
        <f t="shared" si="1039"/>
        <v>0</v>
      </c>
      <c r="MN109" s="1460">
        <f t="shared" si="1039"/>
        <v>0</v>
      </c>
      <c r="MO109" s="1460">
        <f t="shared" si="1039"/>
        <v>0</v>
      </c>
      <c r="MP109" s="1460">
        <f t="shared" si="1039"/>
        <v>0</v>
      </c>
      <c r="MQ109" s="1460">
        <f t="shared" si="1039"/>
        <v>0</v>
      </c>
      <c r="MR109" s="1460">
        <f t="shared" si="1039"/>
        <v>0</v>
      </c>
      <c r="MS109" s="1460">
        <f t="shared" si="1043"/>
        <v>0</v>
      </c>
      <c r="MT109" s="1460">
        <f t="shared" si="1043"/>
        <v>0</v>
      </c>
      <c r="MU109" s="1460">
        <f t="shared" si="1043"/>
        <v>0</v>
      </c>
      <c r="MV109" s="1460">
        <f t="shared" si="1043"/>
        <v>0</v>
      </c>
      <c r="MW109" s="1460">
        <f t="shared" si="1043"/>
        <v>0</v>
      </c>
      <c r="MX109" s="1460">
        <f t="shared" si="1043"/>
        <v>0</v>
      </c>
      <c r="MY109" s="1460">
        <f t="shared" si="1043"/>
        <v>0</v>
      </c>
      <c r="MZ109" s="1460">
        <f t="shared" si="1043"/>
        <v>0</v>
      </c>
      <c r="NA109" s="1460">
        <f t="shared" si="1043"/>
        <v>0</v>
      </c>
      <c r="NB109" s="1460">
        <f t="shared" si="1043"/>
        <v>0</v>
      </c>
      <c r="NC109" s="1460">
        <f t="shared" si="1043"/>
        <v>0</v>
      </c>
      <c r="ND109" s="1460">
        <f t="shared" si="1043"/>
        <v>0</v>
      </c>
      <c r="NE109" s="1460">
        <f t="shared" si="1043"/>
        <v>0</v>
      </c>
      <c r="NF109" s="1460">
        <f t="shared" si="1043"/>
        <v>0</v>
      </c>
      <c r="NG109" s="1460">
        <f t="shared" si="1043"/>
        <v>0</v>
      </c>
      <c r="NH109" s="1460">
        <f t="shared" si="1043"/>
        <v>0</v>
      </c>
      <c r="NI109" s="1460">
        <f t="shared" si="1044"/>
        <v>0</v>
      </c>
      <c r="NJ109" s="1460">
        <f t="shared" si="1044"/>
        <v>0</v>
      </c>
      <c r="NK109" s="1460">
        <f t="shared" si="1044"/>
        <v>0</v>
      </c>
      <c r="NL109" s="1460">
        <f t="shared" si="1044"/>
        <v>0</v>
      </c>
      <c r="NM109" s="1460">
        <f t="shared" si="1044"/>
        <v>0</v>
      </c>
      <c r="NN109" s="1460">
        <f t="shared" si="1044"/>
        <v>0</v>
      </c>
      <c r="NO109" s="1460">
        <f t="shared" si="1044"/>
        <v>0</v>
      </c>
      <c r="NP109" s="1460">
        <f t="shared" si="1044"/>
        <v>0</v>
      </c>
      <c r="NQ109" s="1460">
        <f t="shared" si="1044"/>
        <v>0</v>
      </c>
      <c r="NR109" s="1460">
        <f t="shared" si="1044"/>
        <v>0</v>
      </c>
      <c r="NS109" s="1460">
        <f t="shared" si="1044"/>
        <v>0</v>
      </c>
      <c r="NT109" s="1460">
        <f t="shared" si="1044"/>
        <v>0</v>
      </c>
      <c r="NU109" s="1460">
        <f t="shared" si="1044"/>
        <v>0</v>
      </c>
      <c r="NV109" s="1460">
        <f t="shared" si="1044"/>
        <v>0</v>
      </c>
      <c r="NW109" s="1460">
        <f t="shared" si="1044"/>
        <v>0</v>
      </c>
      <c r="NX109" s="1460">
        <f t="shared" si="1044"/>
        <v>0</v>
      </c>
      <c r="NY109" s="1460">
        <f t="shared" si="1046"/>
        <v>0</v>
      </c>
      <c r="NZ109" s="1460">
        <f t="shared" si="1046"/>
        <v>0</v>
      </c>
      <c r="OA109" s="1460">
        <f t="shared" si="1046"/>
        <v>0</v>
      </c>
      <c r="OB109" s="1460">
        <f t="shared" si="1046"/>
        <v>0</v>
      </c>
      <c r="OC109" s="1460">
        <f t="shared" si="1046"/>
        <v>0</v>
      </c>
      <c r="OD109" s="1460">
        <f t="shared" si="1046"/>
        <v>0</v>
      </c>
      <c r="OE109" s="1460">
        <f t="shared" si="1046"/>
        <v>0</v>
      </c>
      <c r="OF109" s="1460">
        <f t="shared" si="1046"/>
        <v>0</v>
      </c>
      <c r="OG109" s="1460">
        <f t="shared" si="1046"/>
        <v>0</v>
      </c>
      <c r="OH109" s="1460">
        <f t="shared" si="1046"/>
        <v>0</v>
      </c>
      <c r="OI109" s="1460">
        <f t="shared" si="1046"/>
        <v>0</v>
      </c>
      <c r="OJ109" s="1460">
        <f t="shared" si="1046"/>
        <v>0</v>
      </c>
      <c r="OK109" s="1460">
        <f t="shared" si="1046"/>
        <v>0</v>
      </c>
      <c r="OL109" s="1460">
        <f t="shared" si="1046"/>
        <v>0</v>
      </c>
      <c r="OM109" s="1460">
        <f t="shared" si="1046"/>
        <v>0</v>
      </c>
      <c r="ON109" s="1460">
        <f t="shared" si="1046"/>
        <v>0</v>
      </c>
      <c r="OO109" s="1460">
        <f t="shared" si="1045"/>
        <v>0</v>
      </c>
      <c r="OP109" s="1460">
        <f t="shared" si="1040"/>
        <v>0</v>
      </c>
      <c r="OQ109" s="1460">
        <f t="shared" si="1040"/>
        <v>0</v>
      </c>
      <c r="OR109" s="1460">
        <f t="shared" si="1040"/>
        <v>0</v>
      </c>
      <c r="OS109" s="1460">
        <f t="shared" si="1040"/>
        <v>0</v>
      </c>
      <c r="OT109" s="1460">
        <f t="shared" si="1040"/>
        <v>0</v>
      </c>
      <c r="OU109" s="1460">
        <f t="shared" si="1040"/>
        <v>0</v>
      </c>
      <c r="OV109" s="1460">
        <f t="shared" si="1040"/>
        <v>0</v>
      </c>
      <c r="OW109" s="1460">
        <f t="shared" si="1040"/>
        <v>0</v>
      </c>
      <c r="OX109" s="1460">
        <f t="shared" si="1040"/>
        <v>0</v>
      </c>
      <c r="OY109" s="1460">
        <f t="shared" si="1040"/>
        <v>0</v>
      </c>
      <c r="OZ109" s="1460">
        <f t="shared" si="1040"/>
        <v>0</v>
      </c>
      <c r="PA109" s="1460">
        <f t="shared" si="1040"/>
        <v>0</v>
      </c>
      <c r="PB109" s="1460">
        <f t="shared" si="1040"/>
        <v>0</v>
      </c>
      <c r="PC109" s="1460">
        <f t="shared" si="1040"/>
        <v>0</v>
      </c>
      <c r="PD109" s="1460">
        <f t="shared" si="1040"/>
        <v>0</v>
      </c>
      <c r="PE109" s="1460">
        <f t="shared" si="1040"/>
        <v>0</v>
      </c>
      <c r="PF109" s="1460">
        <f t="shared" si="1041"/>
        <v>0</v>
      </c>
      <c r="PG109" s="1460">
        <f t="shared" si="1041"/>
        <v>0</v>
      </c>
      <c r="PH109" s="1460">
        <f t="shared" si="1041"/>
        <v>0</v>
      </c>
      <c r="PI109" s="1460">
        <f t="shared" si="1041"/>
        <v>0</v>
      </c>
      <c r="PJ109" s="1460">
        <f t="shared" si="1041"/>
        <v>0</v>
      </c>
      <c r="PK109" s="1460">
        <f t="shared" si="1041"/>
        <v>0</v>
      </c>
      <c r="PL109" s="1460">
        <f t="shared" si="1041"/>
        <v>0</v>
      </c>
      <c r="PM109" s="1460">
        <f t="shared" si="1041"/>
        <v>0</v>
      </c>
      <c r="PN109" s="1460">
        <f t="shared" si="1041"/>
        <v>0</v>
      </c>
      <c r="PO109" s="1460">
        <f t="shared" si="1041"/>
        <v>0</v>
      </c>
      <c r="PP109" s="1460">
        <f t="shared" si="1041"/>
        <v>0</v>
      </c>
      <c r="PQ109" s="1460">
        <f t="shared" si="1041"/>
        <v>0</v>
      </c>
      <c r="PR109" s="1460">
        <f t="shared" si="1041"/>
        <v>0</v>
      </c>
      <c r="PS109" s="1460">
        <f t="shared" si="1041"/>
        <v>0</v>
      </c>
      <c r="PT109" s="1460">
        <f t="shared" si="1041"/>
        <v>0</v>
      </c>
      <c r="PU109" s="1460">
        <f t="shared" si="1041"/>
        <v>0</v>
      </c>
      <c r="PV109" s="1460">
        <f t="shared" si="1042"/>
        <v>0</v>
      </c>
      <c r="PW109" s="1460">
        <f t="shared" si="1042"/>
        <v>0</v>
      </c>
      <c r="PX109" s="1460">
        <f t="shared" si="1042"/>
        <v>0</v>
      </c>
      <c r="PY109" s="1460">
        <f t="shared" si="1042"/>
        <v>0</v>
      </c>
      <c r="PZ109" s="1460">
        <f t="shared" si="1042"/>
        <v>0</v>
      </c>
      <c r="QA109" s="1460">
        <f t="shared" si="1042"/>
        <v>0</v>
      </c>
      <c r="QB109" s="1460">
        <f t="shared" si="1042"/>
        <v>0</v>
      </c>
      <c r="QC109" s="1460">
        <f t="shared" si="1042"/>
        <v>0</v>
      </c>
      <c r="QD109" s="1460">
        <f t="shared" si="1042"/>
        <v>0</v>
      </c>
      <c r="QE109" s="1460">
        <f t="shared" si="1042"/>
        <v>0</v>
      </c>
      <c r="QF109" s="1460">
        <f t="shared" si="1042"/>
        <v>0</v>
      </c>
      <c r="QG109" s="1460">
        <f t="shared" si="1042"/>
        <v>0</v>
      </c>
      <c r="QH109" s="1460">
        <f t="shared" si="1042"/>
        <v>0</v>
      </c>
      <c r="QI109" s="1460">
        <f t="shared" si="1042"/>
        <v>0</v>
      </c>
      <c r="QJ109" s="1460">
        <f t="shared" si="1042"/>
        <v>0</v>
      </c>
      <c r="QK109" s="1460">
        <f t="shared" si="1042"/>
        <v>0</v>
      </c>
      <c r="QL109" s="1460">
        <f t="shared" si="856"/>
        <v>0</v>
      </c>
      <c r="QM109" s="1460">
        <f t="shared" si="856"/>
        <v>0</v>
      </c>
      <c r="QN109" s="1460">
        <f t="shared" si="856"/>
        <v>0</v>
      </c>
      <c r="QO109" s="1460">
        <f t="shared" si="856"/>
        <v>0</v>
      </c>
      <c r="QP109" s="1460">
        <f t="shared" si="856"/>
        <v>0</v>
      </c>
      <c r="QQ109" s="1460">
        <f t="shared" si="856"/>
        <v>0</v>
      </c>
    </row>
    <row r="110" spans="1:459" s="1466" customFormat="1" ht="22.5" customHeight="1">
      <c r="A110" s="1468"/>
      <c r="B110" s="1469"/>
      <c r="C110" s="1469"/>
      <c r="D110" s="1470"/>
      <c r="E110" s="1471"/>
      <c r="F110" s="1472"/>
      <c r="G110" s="1472"/>
      <c r="H110" s="1473">
        <f t="shared" si="875"/>
        <v>0</v>
      </c>
      <c r="I110" s="1474">
        <v>0</v>
      </c>
      <c r="J110" s="1475">
        <f t="shared" si="437"/>
        <v>0</v>
      </c>
      <c r="K110" s="1476">
        <v>0</v>
      </c>
      <c r="L110" s="1477">
        <f t="shared" si="876"/>
        <v>0</v>
      </c>
      <c r="M110" s="1477">
        <f t="shared" si="877"/>
        <v>0</v>
      </c>
      <c r="N110" s="1478"/>
      <c r="O110" s="1479">
        <v>0</v>
      </c>
      <c r="P110" s="1480">
        <v>0</v>
      </c>
      <c r="Q110" s="1828">
        <v>0</v>
      </c>
      <c r="R110" s="1831">
        <f t="shared" si="878"/>
        <v>0</v>
      </c>
      <c r="S110" s="1481">
        <f>IF(AND(SUM(O110:Q110)=0,N110="NNN"),MIN('Operating History and Pro Forma'!$M$33,'Operating History and Pro Forma'!$T$15)*D110,SUM(O110:Q110)*D110)</f>
        <v>0</v>
      </c>
      <c r="T110" s="1482">
        <f t="shared" si="879"/>
        <v>0</v>
      </c>
      <c r="U110" s="1483">
        <f t="shared" si="880"/>
        <v>0</v>
      </c>
      <c r="V110" s="1480"/>
      <c r="W110" s="1514"/>
      <c r="X110" s="1486" t="str">
        <f t="shared" si="881"/>
        <v/>
      </c>
      <c r="Y110" s="1487">
        <f t="shared" si="882"/>
        <v>0</v>
      </c>
      <c r="Z110" s="1488"/>
      <c r="AA110" s="1488"/>
      <c r="AB110" s="1488"/>
      <c r="AC110" s="1488"/>
      <c r="AD110" s="1489">
        <f t="shared" si="883"/>
        <v>0</v>
      </c>
      <c r="AE110" s="1490" t="str">
        <f t="shared" si="884"/>
        <v/>
      </c>
      <c r="AF110" s="1491">
        <f t="shared" si="885"/>
        <v>0</v>
      </c>
      <c r="AG110" s="1492">
        <f t="shared" si="886"/>
        <v>0</v>
      </c>
      <c r="AH110" s="1493">
        <f t="shared" si="853"/>
        <v>0</v>
      </c>
      <c r="AI110" s="1493">
        <f t="shared" si="853"/>
        <v>0</v>
      </c>
      <c r="AJ110" s="1494">
        <f t="shared" si="853"/>
        <v>0</v>
      </c>
      <c r="AK110" s="1494">
        <f t="shared" si="853"/>
        <v>0</v>
      </c>
      <c r="AL110" s="1495">
        <f t="shared" si="853"/>
        <v>0</v>
      </c>
      <c r="AM110" s="1496">
        <f t="shared" si="853"/>
        <v>0</v>
      </c>
      <c r="AN110" s="1497">
        <f t="shared" si="399"/>
        <v>0</v>
      </c>
      <c r="AO110" s="1498">
        <f t="shared" si="860"/>
        <v>0</v>
      </c>
      <c r="AP110" s="1499">
        <f t="shared" si="887"/>
        <v>0</v>
      </c>
      <c r="AQ110" s="1500">
        <f t="shared" si="888"/>
        <v>0</v>
      </c>
      <c r="AR110" s="1501">
        <f t="shared" si="889"/>
        <v>0</v>
      </c>
      <c r="AS110" s="1498">
        <f t="shared" si="857"/>
        <v>0</v>
      </c>
      <c r="AT110" s="1501">
        <f t="shared" si="890"/>
        <v>0</v>
      </c>
      <c r="AU110" s="1498">
        <f t="shared" si="891"/>
        <v>1</v>
      </c>
      <c r="AV110" s="1498">
        <f t="shared" si="892"/>
        <v>2</v>
      </c>
      <c r="AW110" s="1499">
        <f t="shared" si="893"/>
        <v>0</v>
      </c>
      <c r="AX110" s="1502">
        <f t="shared" si="894"/>
        <v>0</v>
      </c>
      <c r="AY110" s="1503">
        <f t="shared" si="895"/>
        <v>0</v>
      </c>
      <c r="AZ110" s="1498">
        <f t="shared" si="896"/>
        <v>2</v>
      </c>
      <c r="BA110" s="1498">
        <f t="shared" si="897"/>
        <v>3</v>
      </c>
      <c r="BB110" s="1499">
        <f t="shared" si="898"/>
        <v>0</v>
      </c>
      <c r="BC110" s="1502">
        <f t="shared" si="899"/>
        <v>0</v>
      </c>
      <c r="BD110" s="1503">
        <f t="shared" si="900"/>
        <v>0</v>
      </c>
      <c r="BE110" s="1498">
        <f t="shared" si="901"/>
        <v>3</v>
      </c>
      <c r="BF110" s="1498">
        <f t="shared" si="902"/>
        <v>4</v>
      </c>
      <c r="BG110" s="1499">
        <f t="shared" si="903"/>
        <v>0</v>
      </c>
      <c r="BH110" s="1502">
        <f t="shared" si="904"/>
        <v>0</v>
      </c>
      <c r="BI110" s="1502">
        <f t="shared" si="905"/>
        <v>0</v>
      </c>
      <c r="BJ110" s="1504">
        <f t="shared" si="906"/>
        <v>1900</v>
      </c>
      <c r="BK110" s="1505" t="str">
        <f t="shared" si="907"/>
        <v/>
      </c>
      <c r="BL110" s="1506"/>
      <c r="BM110" s="1507">
        <f t="shared" si="908"/>
        <v>0</v>
      </c>
      <c r="BN110" s="1508">
        <f t="shared" si="909"/>
        <v>0</v>
      </c>
      <c r="BO110" s="1508">
        <f t="shared" si="909"/>
        <v>0</v>
      </c>
      <c r="BP110" s="1508">
        <f t="shared" si="909"/>
        <v>0</v>
      </c>
      <c r="BQ110" s="1508">
        <f t="shared" si="909"/>
        <v>0</v>
      </c>
      <c r="BR110" s="1508">
        <f t="shared" si="909"/>
        <v>0</v>
      </c>
      <c r="BS110" s="1508">
        <f t="shared" si="909"/>
        <v>0</v>
      </c>
      <c r="BT110" s="1508">
        <f t="shared" si="909"/>
        <v>0</v>
      </c>
      <c r="BU110" s="1508">
        <f t="shared" si="909"/>
        <v>0</v>
      </c>
      <c r="BV110" s="1508">
        <f t="shared" si="909"/>
        <v>0</v>
      </c>
      <c r="BW110" s="1508">
        <f t="shared" si="909"/>
        <v>0</v>
      </c>
      <c r="BX110" s="1508">
        <f t="shared" si="909"/>
        <v>0</v>
      </c>
      <c r="BY110" s="1507">
        <f t="shared" ref="BN110:CC126" si="1054">IF(BY$12&lt;$AO110,0,IF(BY$12&lt;=$AU110,IF(BY$12&lt;$AS110,$L110,$AT110),IF(OR(AND(BY$12&lt;$BF110,BY$12&gt;=$BE110),AND(BY$12&lt;$BA110,BY$12&gt;=$AZ110),AND(BY$12&lt;$AV110,BY$12&gt;=$AU110)),0,IF(BY$12&gt;=$BF110,$BG110*$D110/12,IF(BY$12&gt;=$BA110,$BB110*$D110/12,IF(BY$12&gt;=$AV110,$AW110*$D110/12))))))</f>
        <v>0</v>
      </c>
      <c r="BZ110" s="1508">
        <f t="shared" si="1054"/>
        <v>0</v>
      </c>
      <c r="CA110" s="1508">
        <f t="shared" si="1054"/>
        <v>0</v>
      </c>
      <c r="CB110" s="1508">
        <f t="shared" si="1054"/>
        <v>0</v>
      </c>
      <c r="CC110" s="1508">
        <f t="shared" si="1054"/>
        <v>0</v>
      </c>
      <c r="CD110" s="1508">
        <f t="shared" si="1047"/>
        <v>0</v>
      </c>
      <c r="CE110" s="1508">
        <f t="shared" si="1047"/>
        <v>0</v>
      </c>
      <c r="CF110" s="1508">
        <f t="shared" si="1047"/>
        <v>0</v>
      </c>
      <c r="CG110" s="1508">
        <f t="shared" si="1047"/>
        <v>0</v>
      </c>
      <c r="CH110" s="1508">
        <f t="shared" si="1047"/>
        <v>0</v>
      </c>
      <c r="CI110" s="1508">
        <f t="shared" si="1047"/>
        <v>0</v>
      </c>
      <c r="CJ110" s="1509">
        <f t="shared" si="1047"/>
        <v>0</v>
      </c>
      <c r="CK110" s="1507">
        <f t="shared" si="1047"/>
        <v>0</v>
      </c>
      <c r="CL110" s="1508">
        <f t="shared" si="1047"/>
        <v>0</v>
      </c>
      <c r="CM110" s="1508">
        <f t="shared" si="1047"/>
        <v>0</v>
      </c>
      <c r="CN110" s="1508">
        <f t="shared" si="1047"/>
        <v>0</v>
      </c>
      <c r="CO110" s="1508">
        <f t="shared" si="1047"/>
        <v>0</v>
      </c>
      <c r="CP110" s="1508">
        <f t="shared" si="1047"/>
        <v>0</v>
      </c>
      <c r="CQ110" s="1508">
        <f t="shared" si="1047"/>
        <v>0</v>
      </c>
      <c r="CR110" s="1508">
        <f t="shared" si="1047"/>
        <v>0</v>
      </c>
      <c r="CS110" s="1508">
        <f t="shared" si="1047"/>
        <v>0</v>
      </c>
      <c r="CT110" s="1508">
        <f t="shared" si="1048"/>
        <v>0</v>
      </c>
      <c r="CU110" s="1508">
        <f t="shared" si="1048"/>
        <v>0</v>
      </c>
      <c r="CV110" s="1509">
        <f t="shared" si="1048"/>
        <v>0</v>
      </c>
      <c r="CW110" s="1508">
        <f t="shared" si="1048"/>
        <v>0</v>
      </c>
      <c r="CX110" s="1508">
        <f t="shared" si="1048"/>
        <v>0</v>
      </c>
      <c r="CY110" s="1508">
        <f t="shared" si="1048"/>
        <v>0</v>
      </c>
      <c r="CZ110" s="1508">
        <f t="shared" si="1048"/>
        <v>0</v>
      </c>
      <c r="DA110" s="1508">
        <f t="shared" si="1048"/>
        <v>0</v>
      </c>
      <c r="DB110" s="1508">
        <f t="shared" si="1048"/>
        <v>0</v>
      </c>
      <c r="DC110" s="1508">
        <f t="shared" si="1048"/>
        <v>0</v>
      </c>
      <c r="DD110" s="1508">
        <f t="shared" si="1048"/>
        <v>0</v>
      </c>
      <c r="DE110" s="1508">
        <f t="shared" si="1048"/>
        <v>0</v>
      </c>
      <c r="DF110" s="1508">
        <f t="shared" si="1048"/>
        <v>0</v>
      </c>
      <c r="DG110" s="1508">
        <f t="shared" si="1048"/>
        <v>0</v>
      </c>
      <c r="DH110" s="1509">
        <f t="shared" si="1048"/>
        <v>0</v>
      </c>
      <c r="DI110" s="1508">
        <f t="shared" si="1048"/>
        <v>0</v>
      </c>
      <c r="DJ110" s="1508">
        <f t="shared" si="1049"/>
        <v>0</v>
      </c>
      <c r="DK110" s="1508">
        <f t="shared" si="1049"/>
        <v>0</v>
      </c>
      <c r="DL110" s="1508">
        <f t="shared" si="1049"/>
        <v>0</v>
      </c>
      <c r="DM110" s="1508">
        <f t="shared" si="1049"/>
        <v>0</v>
      </c>
      <c r="DN110" s="1508">
        <f t="shared" si="1049"/>
        <v>0</v>
      </c>
      <c r="DO110" s="1508">
        <f t="shared" si="1049"/>
        <v>0</v>
      </c>
      <c r="DP110" s="1508">
        <f t="shared" si="1049"/>
        <v>0</v>
      </c>
      <c r="DQ110" s="1508">
        <f t="shared" si="1049"/>
        <v>0</v>
      </c>
      <c r="DR110" s="1508">
        <f t="shared" si="1049"/>
        <v>0</v>
      </c>
      <c r="DS110" s="1508">
        <f t="shared" si="1049"/>
        <v>0</v>
      </c>
      <c r="DT110" s="1509">
        <f t="shared" si="1049"/>
        <v>0</v>
      </c>
      <c r="DU110" s="1507">
        <f t="shared" si="1049"/>
        <v>0</v>
      </c>
      <c r="DV110" s="1508">
        <f t="shared" si="1049"/>
        <v>0</v>
      </c>
      <c r="DW110" s="1508">
        <f t="shared" si="1049"/>
        <v>0</v>
      </c>
      <c r="DX110" s="1508">
        <f t="shared" si="1049"/>
        <v>0</v>
      </c>
      <c r="DY110" s="1508">
        <f t="shared" si="1049"/>
        <v>0</v>
      </c>
      <c r="DZ110" s="1508">
        <f t="shared" si="1050"/>
        <v>0</v>
      </c>
      <c r="EA110" s="1508">
        <f t="shared" si="1050"/>
        <v>0</v>
      </c>
      <c r="EB110" s="1508">
        <f t="shared" si="1050"/>
        <v>0</v>
      </c>
      <c r="EC110" s="1508">
        <f t="shared" si="1050"/>
        <v>0</v>
      </c>
      <c r="ED110" s="1508">
        <f t="shared" si="1050"/>
        <v>0</v>
      </c>
      <c r="EE110" s="1508">
        <f t="shared" si="1050"/>
        <v>0</v>
      </c>
      <c r="EF110" s="1508">
        <f t="shared" si="1050"/>
        <v>0</v>
      </c>
      <c r="EG110" s="1507">
        <f t="shared" si="1050"/>
        <v>0</v>
      </c>
      <c r="EH110" s="1508">
        <f t="shared" si="1050"/>
        <v>0</v>
      </c>
      <c r="EI110" s="1508">
        <f t="shared" si="1050"/>
        <v>0</v>
      </c>
      <c r="EJ110" s="1508">
        <f t="shared" si="1050"/>
        <v>0</v>
      </c>
      <c r="EK110" s="1508">
        <f t="shared" si="1050"/>
        <v>0</v>
      </c>
      <c r="EL110" s="1508">
        <f t="shared" si="1050"/>
        <v>0</v>
      </c>
      <c r="EM110" s="1508">
        <f t="shared" si="1050"/>
        <v>0</v>
      </c>
      <c r="EN110" s="1508">
        <f t="shared" si="1050"/>
        <v>0</v>
      </c>
      <c r="EO110" s="1508">
        <f t="shared" si="1050"/>
        <v>0</v>
      </c>
      <c r="EP110" s="1508">
        <f t="shared" si="1051"/>
        <v>0</v>
      </c>
      <c r="EQ110" s="1508">
        <f t="shared" si="1051"/>
        <v>0</v>
      </c>
      <c r="ER110" s="1509">
        <f t="shared" si="1051"/>
        <v>0</v>
      </c>
      <c r="ES110" s="1507">
        <f t="shared" si="1051"/>
        <v>0</v>
      </c>
      <c r="ET110" s="1508">
        <f t="shared" si="1051"/>
        <v>0</v>
      </c>
      <c r="EU110" s="1508">
        <f t="shared" si="1051"/>
        <v>0</v>
      </c>
      <c r="EV110" s="1508">
        <f t="shared" si="1051"/>
        <v>0</v>
      </c>
      <c r="EW110" s="1508">
        <f t="shared" si="1051"/>
        <v>0</v>
      </c>
      <c r="EX110" s="1508">
        <f t="shared" si="1051"/>
        <v>0</v>
      </c>
      <c r="EY110" s="1508">
        <f t="shared" si="1051"/>
        <v>0</v>
      </c>
      <c r="EZ110" s="1508">
        <f t="shared" si="1051"/>
        <v>0</v>
      </c>
      <c r="FA110" s="1508">
        <f t="shared" si="1051"/>
        <v>0</v>
      </c>
      <c r="FB110" s="1508">
        <f t="shared" si="1051"/>
        <v>0</v>
      </c>
      <c r="FC110" s="1508">
        <f t="shared" si="1051"/>
        <v>0</v>
      </c>
      <c r="FD110" s="1509">
        <f t="shared" si="1051"/>
        <v>0</v>
      </c>
      <c r="FE110" s="1508">
        <f t="shared" si="1051"/>
        <v>0</v>
      </c>
      <c r="FF110" s="1508">
        <f t="shared" si="1052"/>
        <v>0</v>
      </c>
      <c r="FG110" s="1508">
        <f t="shared" si="1053"/>
        <v>0</v>
      </c>
      <c r="FH110" s="1508">
        <f t="shared" si="1053"/>
        <v>0</v>
      </c>
      <c r="FI110" s="1508">
        <f t="shared" si="1053"/>
        <v>0</v>
      </c>
      <c r="FJ110" s="1508">
        <f t="shared" si="1053"/>
        <v>0</v>
      </c>
      <c r="FK110" s="1508">
        <f t="shared" si="1053"/>
        <v>0</v>
      </c>
      <c r="FL110" s="1508">
        <f t="shared" si="1053"/>
        <v>0</v>
      </c>
      <c r="FM110" s="1508">
        <f t="shared" si="1053"/>
        <v>0</v>
      </c>
      <c r="FN110" s="1508">
        <f t="shared" si="1053"/>
        <v>0</v>
      </c>
      <c r="FO110" s="1508">
        <f t="shared" si="1053"/>
        <v>0</v>
      </c>
      <c r="FP110" s="1509">
        <f t="shared" si="1053"/>
        <v>0</v>
      </c>
      <c r="FQ110" s="1508">
        <f t="shared" si="1053"/>
        <v>0</v>
      </c>
      <c r="FR110" s="1508">
        <f t="shared" si="1053"/>
        <v>0</v>
      </c>
      <c r="FS110" s="1508">
        <f t="shared" si="1053"/>
        <v>0</v>
      </c>
      <c r="FT110" s="1508">
        <f t="shared" si="1053"/>
        <v>0</v>
      </c>
      <c r="FU110" s="1508">
        <f t="shared" si="1053"/>
        <v>0</v>
      </c>
      <c r="FV110" s="1508">
        <f t="shared" si="1053"/>
        <v>0</v>
      </c>
      <c r="FW110" s="1508">
        <f t="shared" si="855"/>
        <v>0</v>
      </c>
      <c r="FX110" s="1508">
        <f t="shared" si="855"/>
        <v>0</v>
      </c>
      <c r="FY110" s="1508">
        <f t="shared" si="855"/>
        <v>0</v>
      </c>
      <c r="FZ110" s="1508">
        <f t="shared" si="855"/>
        <v>0</v>
      </c>
      <c r="GA110" s="1508">
        <f t="shared" si="855"/>
        <v>0</v>
      </c>
      <c r="GB110" s="1509">
        <f t="shared" si="855"/>
        <v>0</v>
      </c>
      <c r="GC110" s="1506"/>
      <c r="GD110" s="1458">
        <f t="shared" si="910"/>
        <v>1</v>
      </c>
      <c r="GE110" s="1510">
        <f t="shared" si="874"/>
        <v>0</v>
      </c>
      <c r="GF110" s="1511">
        <f t="shared" si="874"/>
        <v>0</v>
      </c>
      <c r="GG110" s="1511">
        <f t="shared" si="874"/>
        <v>0</v>
      </c>
      <c r="GH110" s="1511">
        <f t="shared" si="874"/>
        <v>0</v>
      </c>
      <c r="GI110" s="1511">
        <f t="shared" si="874"/>
        <v>0</v>
      </c>
      <c r="GJ110" s="1511">
        <f t="shared" si="874"/>
        <v>0</v>
      </c>
      <c r="GK110" s="1511">
        <f t="shared" si="874"/>
        <v>0</v>
      </c>
      <c r="GL110" s="1511">
        <f t="shared" si="874"/>
        <v>0</v>
      </c>
      <c r="GM110" s="1511">
        <f t="shared" si="874"/>
        <v>0</v>
      </c>
      <c r="GN110" s="1512">
        <f t="shared" si="874"/>
        <v>0</v>
      </c>
      <c r="GO110" s="1513">
        <f t="shared" si="911"/>
        <v>0</v>
      </c>
      <c r="GP110" s="1506"/>
      <c r="GQ110" s="1510">
        <f t="shared" si="838"/>
        <v>0</v>
      </c>
      <c r="GR110" s="1511">
        <f t="shared" si="864"/>
        <v>0</v>
      </c>
      <c r="GS110" s="1511">
        <f t="shared" si="864"/>
        <v>0</v>
      </c>
      <c r="GT110" s="1511">
        <f t="shared" si="864"/>
        <v>0</v>
      </c>
      <c r="GU110" s="1511">
        <f t="shared" si="864"/>
        <v>0</v>
      </c>
      <c r="GV110" s="1511">
        <f t="shared" si="864"/>
        <v>0</v>
      </c>
      <c r="GW110" s="1511">
        <f t="shared" si="864"/>
        <v>0</v>
      </c>
      <c r="GX110" s="1511">
        <f t="shared" si="864"/>
        <v>0</v>
      </c>
      <c r="GY110" s="1511">
        <f t="shared" si="864"/>
        <v>0</v>
      </c>
      <c r="GZ110" s="1512">
        <f t="shared" si="864"/>
        <v>0</v>
      </c>
      <c r="HA110" s="1513">
        <f t="shared" si="912"/>
        <v>0</v>
      </c>
      <c r="HB110" s="1506">
        <f t="shared" si="913"/>
        <v>1</v>
      </c>
      <c r="HC110" s="1506"/>
      <c r="HD110" s="1508">
        <f t="shared" si="914"/>
        <v>0</v>
      </c>
      <c r="HE110" s="1460">
        <f t="shared" si="915"/>
        <v>0</v>
      </c>
      <c r="HF110" s="1460">
        <f t="shared" si="916"/>
        <v>0</v>
      </c>
      <c r="HG110" s="1460">
        <f t="shared" si="917"/>
        <v>0</v>
      </c>
      <c r="HH110" s="1460">
        <f t="shared" si="918"/>
        <v>0</v>
      </c>
      <c r="HI110" s="1460">
        <f t="shared" si="919"/>
        <v>0</v>
      </c>
      <c r="HJ110" s="1460">
        <f t="shared" si="920"/>
        <v>0</v>
      </c>
      <c r="HK110" s="1460">
        <f t="shared" si="921"/>
        <v>0</v>
      </c>
      <c r="HL110" s="1460">
        <f t="shared" si="922"/>
        <v>0</v>
      </c>
      <c r="HM110" s="1460">
        <f t="shared" si="923"/>
        <v>0</v>
      </c>
      <c r="HN110" s="1460">
        <f t="shared" si="924"/>
        <v>0</v>
      </c>
      <c r="HO110" s="1460">
        <f t="shared" si="925"/>
        <v>0</v>
      </c>
      <c r="HP110" s="1460">
        <f t="shared" si="926"/>
        <v>0</v>
      </c>
      <c r="HQ110" s="1460">
        <f t="shared" si="927"/>
        <v>0</v>
      </c>
      <c r="HR110" s="1460">
        <f t="shared" si="928"/>
        <v>0</v>
      </c>
      <c r="HS110" s="1460">
        <f t="shared" si="929"/>
        <v>0</v>
      </c>
      <c r="HT110" s="1460">
        <f t="shared" si="930"/>
        <v>0</v>
      </c>
      <c r="HU110" s="1460">
        <f t="shared" si="931"/>
        <v>0</v>
      </c>
      <c r="HV110" s="1460">
        <f t="shared" si="932"/>
        <v>0</v>
      </c>
      <c r="HW110" s="1460">
        <f t="shared" si="933"/>
        <v>0</v>
      </c>
      <c r="HX110" s="1460">
        <f t="shared" si="934"/>
        <v>0</v>
      </c>
      <c r="HY110" s="1460">
        <f t="shared" si="935"/>
        <v>0</v>
      </c>
      <c r="HZ110" s="1460">
        <f t="shared" si="936"/>
        <v>0</v>
      </c>
      <c r="IA110" s="1460">
        <f t="shared" si="937"/>
        <v>0</v>
      </c>
      <c r="IB110" s="1460">
        <f t="shared" si="938"/>
        <v>0</v>
      </c>
      <c r="IC110" s="1460">
        <f t="shared" si="939"/>
        <v>0</v>
      </c>
      <c r="ID110" s="1460">
        <f t="shared" si="940"/>
        <v>0</v>
      </c>
      <c r="IE110" s="1460">
        <f t="shared" si="941"/>
        <v>0</v>
      </c>
      <c r="IF110" s="1460">
        <f t="shared" si="942"/>
        <v>0</v>
      </c>
      <c r="IG110" s="1460">
        <f t="shared" si="943"/>
        <v>0</v>
      </c>
      <c r="IH110" s="1460">
        <f t="shared" si="944"/>
        <v>0</v>
      </c>
      <c r="II110" s="1460">
        <f t="shared" si="945"/>
        <v>0</v>
      </c>
      <c r="IJ110" s="1460">
        <f t="shared" si="946"/>
        <v>0</v>
      </c>
      <c r="IK110" s="1460">
        <f t="shared" si="947"/>
        <v>0</v>
      </c>
      <c r="IL110" s="1460">
        <f t="shared" si="948"/>
        <v>0</v>
      </c>
      <c r="IM110" s="1460">
        <f t="shared" si="949"/>
        <v>0</v>
      </c>
      <c r="IN110" s="1460">
        <f t="shared" si="950"/>
        <v>0</v>
      </c>
      <c r="IO110" s="1460">
        <f t="shared" si="951"/>
        <v>0</v>
      </c>
      <c r="IP110" s="1460">
        <f t="shared" si="952"/>
        <v>0</v>
      </c>
      <c r="IQ110" s="1460">
        <f t="shared" si="953"/>
        <v>0</v>
      </c>
      <c r="IR110" s="1460">
        <f t="shared" si="954"/>
        <v>0</v>
      </c>
      <c r="IS110" s="1460">
        <f t="shared" si="955"/>
        <v>0</v>
      </c>
      <c r="IT110" s="1460">
        <f t="shared" si="956"/>
        <v>0</v>
      </c>
      <c r="IU110" s="1460">
        <f t="shared" si="957"/>
        <v>0</v>
      </c>
      <c r="IV110" s="1460">
        <f t="shared" si="958"/>
        <v>0</v>
      </c>
      <c r="IW110" s="1460">
        <f t="shared" si="959"/>
        <v>0</v>
      </c>
      <c r="IX110" s="1460">
        <f t="shared" si="960"/>
        <v>0</v>
      </c>
      <c r="IY110" s="1460">
        <f t="shared" si="961"/>
        <v>0</v>
      </c>
      <c r="IZ110" s="1460">
        <f t="shared" si="962"/>
        <v>0</v>
      </c>
      <c r="JA110" s="1460">
        <f t="shared" si="963"/>
        <v>0</v>
      </c>
      <c r="JB110" s="1460">
        <f t="shared" si="964"/>
        <v>0</v>
      </c>
      <c r="JC110" s="1460">
        <f t="shared" si="965"/>
        <v>0</v>
      </c>
      <c r="JD110" s="1460">
        <f t="shared" si="966"/>
        <v>0</v>
      </c>
      <c r="JE110" s="1460">
        <f t="shared" si="967"/>
        <v>0</v>
      </c>
      <c r="JF110" s="1460">
        <f t="shared" si="968"/>
        <v>0</v>
      </c>
      <c r="JG110" s="1460">
        <f t="shared" si="969"/>
        <v>0</v>
      </c>
      <c r="JH110" s="1460">
        <f t="shared" si="970"/>
        <v>0</v>
      </c>
      <c r="JI110" s="1460">
        <f t="shared" si="971"/>
        <v>0</v>
      </c>
      <c r="JJ110" s="1460">
        <f t="shared" si="972"/>
        <v>0</v>
      </c>
      <c r="JK110" s="1460">
        <f t="shared" si="973"/>
        <v>0</v>
      </c>
      <c r="JL110" s="1460">
        <f t="shared" si="974"/>
        <v>0</v>
      </c>
      <c r="JM110" s="1460">
        <f t="shared" si="975"/>
        <v>0</v>
      </c>
      <c r="JN110" s="1460">
        <f t="shared" si="976"/>
        <v>0</v>
      </c>
      <c r="JO110" s="1460">
        <f t="shared" si="977"/>
        <v>0</v>
      </c>
      <c r="JP110" s="1460">
        <f t="shared" si="978"/>
        <v>0</v>
      </c>
      <c r="JQ110" s="1460">
        <f t="shared" si="979"/>
        <v>0</v>
      </c>
      <c r="JR110" s="1460">
        <f t="shared" si="980"/>
        <v>0</v>
      </c>
      <c r="JS110" s="1460">
        <f t="shared" si="981"/>
        <v>0</v>
      </c>
      <c r="JT110" s="1460">
        <f t="shared" si="982"/>
        <v>0</v>
      </c>
      <c r="JU110" s="1460">
        <f t="shared" si="983"/>
        <v>0</v>
      </c>
      <c r="JV110" s="1460">
        <f t="shared" si="984"/>
        <v>0</v>
      </c>
      <c r="JW110" s="1460">
        <f t="shared" si="985"/>
        <v>0</v>
      </c>
      <c r="JX110" s="1460">
        <f t="shared" si="986"/>
        <v>0</v>
      </c>
      <c r="JY110" s="1460">
        <f t="shared" si="987"/>
        <v>0</v>
      </c>
      <c r="JZ110" s="1460">
        <f t="shared" si="988"/>
        <v>0</v>
      </c>
      <c r="KA110" s="1460">
        <f t="shared" si="989"/>
        <v>0</v>
      </c>
      <c r="KB110" s="1460">
        <f t="shared" si="990"/>
        <v>0</v>
      </c>
      <c r="KC110" s="1460">
        <f t="shared" si="991"/>
        <v>0</v>
      </c>
      <c r="KD110" s="1460">
        <f t="shared" si="992"/>
        <v>0</v>
      </c>
      <c r="KE110" s="1460">
        <f t="shared" si="993"/>
        <v>0</v>
      </c>
      <c r="KF110" s="1460">
        <f t="shared" si="994"/>
        <v>0</v>
      </c>
      <c r="KG110" s="1460">
        <f t="shared" si="995"/>
        <v>0</v>
      </c>
      <c r="KH110" s="1460">
        <f t="shared" si="996"/>
        <v>0</v>
      </c>
      <c r="KI110" s="1460">
        <f t="shared" si="997"/>
        <v>0</v>
      </c>
      <c r="KJ110" s="1460">
        <f t="shared" si="998"/>
        <v>0</v>
      </c>
      <c r="KK110" s="1460">
        <f t="shared" si="999"/>
        <v>0</v>
      </c>
      <c r="KL110" s="1460">
        <f t="shared" si="1000"/>
        <v>0</v>
      </c>
      <c r="KM110" s="1460">
        <f t="shared" si="1001"/>
        <v>0</v>
      </c>
      <c r="KN110" s="1460">
        <f t="shared" si="1002"/>
        <v>0</v>
      </c>
      <c r="KO110" s="1460">
        <f t="shared" si="1003"/>
        <v>0</v>
      </c>
      <c r="KP110" s="1460">
        <f t="shared" si="1004"/>
        <v>0</v>
      </c>
      <c r="KQ110" s="1460">
        <f t="shared" si="1005"/>
        <v>0</v>
      </c>
      <c r="KR110" s="1460">
        <f t="shared" si="1006"/>
        <v>0</v>
      </c>
      <c r="KS110" s="1460">
        <f t="shared" si="1007"/>
        <v>0</v>
      </c>
      <c r="KT110" s="1460">
        <f t="shared" si="1008"/>
        <v>0</v>
      </c>
      <c r="KU110" s="1460">
        <f t="shared" si="1009"/>
        <v>0</v>
      </c>
      <c r="KV110" s="1460">
        <f t="shared" si="1010"/>
        <v>0</v>
      </c>
      <c r="KW110" s="1460">
        <f t="shared" si="1011"/>
        <v>0</v>
      </c>
      <c r="KX110" s="1460">
        <f t="shared" si="1012"/>
        <v>0</v>
      </c>
      <c r="KY110" s="1460">
        <f t="shared" si="1013"/>
        <v>0</v>
      </c>
      <c r="KZ110" s="1460">
        <f t="shared" si="1014"/>
        <v>0</v>
      </c>
      <c r="LA110" s="1460">
        <f t="shared" si="1015"/>
        <v>0</v>
      </c>
      <c r="LB110" s="1460">
        <f t="shared" si="1016"/>
        <v>0</v>
      </c>
      <c r="LC110" s="1460">
        <f t="shared" si="1017"/>
        <v>0</v>
      </c>
      <c r="LD110" s="1460">
        <f t="shared" si="1018"/>
        <v>0</v>
      </c>
      <c r="LE110" s="1460">
        <f t="shared" si="1019"/>
        <v>0</v>
      </c>
      <c r="LF110" s="1460">
        <f t="shared" si="1020"/>
        <v>0</v>
      </c>
      <c r="LG110" s="1460">
        <f t="shared" si="1021"/>
        <v>0</v>
      </c>
      <c r="LH110" s="1460">
        <f t="shared" si="1022"/>
        <v>0</v>
      </c>
      <c r="LI110" s="1460">
        <f t="shared" si="1023"/>
        <v>0</v>
      </c>
      <c r="LJ110" s="1460">
        <f t="shared" si="1024"/>
        <v>0</v>
      </c>
      <c r="LK110" s="1460">
        <f t="shared" si="1025"/>
        <v>0</v>
      </c>
      <c r="LL110" s="1460">
        <f t="shared" si="1026"/>
        <v>0</v>
      </c>
      <c r="LM110" s="1460">
        <f t="shared" si="1027"/>
        <v>0</v>
      </c>
      <c r="LN110" s="1460">
        <f t="shared" si="1028"/>
        <v>0</v>
      </c>
      <c r="LO110" s="1460">
        <f t="shared" si="1029"/>
        <v>0</v>
      </c>
      <c r="LP110" s="1460">
        <f t="shared" si="1030"/>
        <v>0</v>
      </c>
      <c r="LQ110" s="1460">
        <f t="shared" si="1031"/>
        <v>0</v>
      </c>
      <c r="LR110" s="1460">
        <f t="shared" si="1032"/>
        <v>0</v>
      </c>
      <c r="LS110" s="1460">
        <f t="shared" si="1033"/>
        <v>0</v>
      </c>
      <c r="LW110" s="1467">
        <f t="shared" si="1034"/>
        <v>0</v>
      </c>
      <c r="LX110" s="1467">
        <f t="shared" si="1035"/>
        <v>0</v>
      </c>
      <c r="LY110" s="1467">
        <f t="shared" si="1036"/>
        <v>0</v>
      </c>
      <c r="LZ110" s="1467">
        <f t="shared" si="1037"/>
        <v>0</v>
      </c>
      <c r="MA110" s="1506"/>
      <c r="MB110" s="1460">
        <f t="shared" si="1038"/>
        <v>0</v>
      </c>
      <c r="MC110" s="1460">
        <f t="shared" si="1039"/>
        <v>0</v>
      </c>
      <c r="MD110" s="1460">
        <f t="shared" si="1039"/>
        <v>0</v>
      </c>
      <c r="ME110" s="1460">
        <f t="shared" si="1039"/>
        <v>0</v>
      </c>
      <c r="MF110" s="1460">
        <f t="shared" si="1039"/>
        <v>0</v>
      </c>
      <c r="MG110" s="1460">
        <f t="shared" si="1039"/>
        <v>0</v>
      </c>
      <c r="MH110" s="1460">
        <f t="shared" si="1039"/>
        <v>0</v>
      </c>
      <c r="MI110" s="1460">
        <f t="shared" si="1039"/>
        <v>0</v>
      </c>
      <c r="MJ110" s="1460">
        <f t="shared" si="1039"/>
        <v>0</v>
      </c>
      <c r="MK110" s="1460">
        <f t="shared" si="1039"/>
        <v>0</v>
      </c>
      <c r="ML110" s="1460">
        <f t="shared" si="1039"/>
        <v>0</v>
      </c>
      <c r="MM110" s="1460">
        <f t="shared" si="1039"/>
        <v>0</v>
      </c>
      <c r="MN110" s="1460">
        <f t="shared" ref="MC110:MR126" si="1055">IF(MN$12&lt;$AO110,0,IF(MN$12&lt;=$AU110,(MN$8-$LW110)*$D110/12,IF(MN$12&gt;=$BF110,(MN$8-$LZ110)*$D110/12,IF(MN$12&gt;=$BE110,0,IF(MN$12&gt;=$BA110,(MN$8-$LY110)*$D110/12,IF(MN$12&gt;=$AZ110,0,IF(MN$12&gt;=$AV110,(MN$8-$LX110)*$D110/12,0)))))))</f>
        <v>0</v>
      </c>
      <c r="MO110" s="1460">
        <f t="shared" si="1055"/>
        <v>0</v>
      </c>
      <c r="MP110" s="1460">
        <f t="shared" si="1055"/>
        <v>0</v>
      </c>
      <c r="MQ110" s="1460">
        <f t="shared" si="1055"/>
        <v>0</v>
      </c>
      <c r="MR110" s="1460">
        <f t="shared" si="1055"/>
        <v>0</v>
      </c>
      <c r="MS110" s="1460">
        <f t="shared" si="1043"/>
        <v>0</v>
      </c>
      <c r="MT110" s="1460">
        <f t="shared" si="1043"/>
        <v>0</v>
      </c>
      <c r="MU110" s="1460">
        <f t="shared" si="1043"/>
        <v>0</v>
      </c>
      <c r="MV110" s="1460">
        <f t="shared" si="1043"/>
        <v>0</v>
      </c>
      <c r="MW110" s="1460">
        <f t="shared" si="1043"/>
        <v>0</v>
      </c>
      <c r="MX110" s="1460">
        <f t="shared" si="1043"/>
        <v>0</v>
      </c>
      <c r="MY110" s="1460">
        <f t="shared" si="1043"/>
        <v>0</v>
      </c>
      <c r="MZ110" s="1460">
        <f t="shared" si="1043"/>
        <v>0</v>
      </c>
      <c r="NA110" s="1460">
        <f t="shared" si="1043"/>
        <v>0</v>
      </c>
      <c r="NB110" s="1460">
        <f t="shared" si="1043"/>
        <v>0</v>
      </c>
      <c r="NC110" s="1460">
        <f t="shared" si="1043"/>
        <v>0</v>
      </c>
      <c r="ND110" s="1460">
        <f t="shared" si="1043"/>
        <v>0</v>
      </c>
      <c r="NE110" s="1460">
        <f t="shared" si="1043"/>
        <v>0</v>
      </c>
      <c r="NF110" s="1460">
        <f t="shared" si="1043"/>
        <v>0</v>
      </c>
      <c r="NG110" s="1460">
        <f t="shared" si="1043"/>
        <v>0</v>
      </c>
      <c r="NH110" s="1460">
        <f t="shared" si="1043"/>
        <v>0</v>
      </c>
      <c r="NI110" s="1460">
        <f t="shared" si="1044"/>
        <v>0</v>
      </c>
      <c r="NJ110" s="1460">
        <f t="shared" si="1044"/>
        <v>0</v>
      </c>
      <c r="NK110" s="1460">
        <f t="shared" si="1044"/>
        <v>0</v>
      </c>
      <c r="NL110" s="1460">
        <f t="shared" si="1044"/>
        <v>0</v>
      </c>
      <c r="NM110" s="1460">
        <f t="shared" si="1044"/>
        <v>0</v>
      </c>
      <c r="NN110" s="1460">
        <f t="shared" si="1044"/>
        <v>0</v>
      </c>
      <c r="NO110" s="1460">
        <f t="shared" si="1044"/>
        <v>0</v>
      </c>
      <c r="NP110" s="1460">
        <f t="shared" si="1044"/>
        <v>0</v>
      </c>
      <c r="NQ110" s="1460">
        <f t="shared" si="1044"/>
        <v>0</v>
      </c>
      <c r="NR110" s="1460">
        <f t="shared" si="1044"/>
        <v>0</v>
      </c>
      <c r="NS110" s="1460">
        <f t="shared" si="1044"/>
        <v>0</v>
      </c>
      <c r="NT110" s="1460">
        <f t="shared" si="1044"/>
        <v>0</v>
      </c>
      <c r="NU110" s="1460">
        <f t="shared" si="1044"/>
        <v>0</v>
      </c>
      <c r="NV110" s="1460">
        <f t="shared" si="1044"/>
        <v>0</v>
      </c>
      <c r="NW110" s="1460">
        <f t="shared" si="1044"/>
        <v>0</v>
      </c>
      <c r="NX110" s="1460">
        <f t="shared" si="1044"/>
        <v>0</v>
      </c>
      <c r="NY110" s="1460">
        <f t="shared" si="1046"/>
        <v>0</v>
      </c>
      <c r="NZ110" s="1460">
        <f t="shared" si="1046"/>
        <v>0</v>
      </c>
      <c r="OA110" s="1460">
        <f t="shared" si="1046"/>
        <v>0</v>
      </c>
      <c r="OB110" s="1460">
        <f t="shared" si="1046"/>
        <v>0</v>
      </c>
      <c r="OC110" s="1460">
        <f t="shared" si="1046"/>
        <v>0</v>
      </c>
      <c r="OD110" s="1460">
        <f t="shared" si="1046"/>
        <v>0</v>
      </c>
      <c r="OE110" s="1460">
        <f t="shared" si="1046"/>
        <v>0</v>
      </c>
      <c r="OF110" s="1460">
        <f t="shared" si="1046"/>
        <v>0</v>
      </c>
      <c r="OG110" s="1460">
        <f t="shared" si="1046"/>
        <v>0</v>
      </c>
      <c r="OH110" s="1460">
        <f t="shared" si="1046"/>
        <v>0</v>
      </c>
      <c r="OI110" s="1460">
        <f t="shared" si="1046"/>
        <v>0</v>
      </c>
      <c r="OJ110" s="1460">
        <f t="shared" si="1046"/>
        <v>0</v>
      </c>
      <c r="OK110" s="1460">
        <f t="shared" si="1046"/>
        <v>0</v>
      </c>
      <c r="OL110" s="1460">
        <f t="shared" si="1046"/>
        <v>0</v>
      </c>
      <c r="OM110" s="1460">
        <f t="shared" si="1046"/>
        <v>0</v>
      </c>
      <c r="ON110" s="1460">
        <f t="shared" si="1046"/>
        <v>0</v>
      </c>
      <c r="OO110" s="1460">
        <f t="shared" si="1045"/>
        <v>0</v>
      </c>
      <c r="OP110" s="1460">
        <f t="shared" si="1040"/>
        <v>0</v>
      </c>
      <c r="OQ110" s="1460">
        <f t="shared" si="1040"/>
        <v>0</v>
      </c>
      <c r="OR110" s="1460">
        <f t="shared" si="1040"/>
        <v>0</v>
      </c>
      <c r="OS110" s="1460">
        <f t="shared" si="1040"/>
        <v>0</v>
      </c>
      <c r="OT110" s="1460">
        <f t="shared" si="1040"/>
        <v>0</v>
      </c>
      <c r="OU110" s="1460">
        <f t="shared" si="1040"/>
        <v>0</v>
      </c>
      <c r="OV110" s="1460">
        <f t="shared" si="1040"/>
        <v>0</v>
      </c>
      <c r="OW110" s="1460">
        <f t="shared" si="1040"/>
        <v>0</v>
      </c>
      <c r="OX110" s="1460">
        <f t="shared" si="1040"/>
        <v>0</v>
      </c>
      <c r="OY110" s="1460">
        <f t="shared" si="1040"/>
        <v>0</v>
      </c>
      <c r="OZ110" s="1460">
        <f t="shared" si="1040"/>
        <v>0</v>
      </c>
      <c r="PA110" s="1460">
        <f t="shared" si="1040"/>
        <v>0</v>
      </c>
      <c r="PB110" s="1460">
        <f t="shared" si="1040"/>
        <v>0</v>
      </c>
      <c r="PC110" s="1460">
        <f t="shared" si="1040"/>
        <v>0</v>
      </c>
      <c r="PD110" s="1460">
        <f t="shared" si="1040"/>
        <v>0</v>
      </c>
      <c r="PE110" s="1460">
        <f t="shared" si="1040"/>
        <v>0</v>
      </c>
      <c r="PF110" s="1460">
        <f t="shared" si="1041"/>
        <v>0</v>
      </c>
      <c r="PG110" s="1460">
        <f t="shared" si="1041"/>
        <v>0</v>
      </c>
      <c r="PH110" s="1460">
        <f t="shared" si="1041"/>
        <v>0</v>
      </c>
      <c r="PI110" s="1460">
        <f t="shared" si="1041"/>
        <v>0</v>
      </c>
      <c r="PJ110" s="1460">
        <f t="shared" si="1041"/>
        <v>0</v>
      </c>
      <c r="PK110" s="1460">
        <f t="shared" si="1041"/>
        <v>0</v>
      </c>
      <c r="PL110" s="1460">
        <f t="shared" si="1041"/>
        <v>0</v>
      </c>
      <c r="PM110" s="1460">
        <f t="shared" si="1041"/>
        <v>0</v>
      </c>
      <c r="PN110" s="1460">
        <f t="shared" si="1041"/>
        <v>0</v>
      </c>
      <c r="PO110" s="1460">
        <f t="shared" si="1041"/>
        <v>0</v>
      </c>
      <c r="PP110" s="1460">
        <f t="shared" si="1041"/>
        <v>0</v>
      </c>
      <c r="PQ110" s="1460">
        <f t="shared" si="1041"/>
        <v>0</v>
      </c>
      <c r="PR110" s="1460">
        <f t="shared" si="1041"/>
        <v>0</v>
      </c>
      <c r="PS110" s="1460">
        <f t="shared" si="1041"/>
        <v>0</v>
      </c>
      <c r="PT110" s="1460">
        <f t="shared" si="1041"/>
        <v>0</v>
      </c>
      <c r="PU110" s="1460">
        <f t="shared" si="1041"/>
        <v>0</v>
      </c>
      <c r="PV110" s="1460">
        <f t="shared" si="1042"/>
        <v>0</v>
      </c>
      <c r="PW110" s="1460">
        <f t="shared" si="1042"/>
        <v>0</v>
      </c>
      <c r="PX110" s="1460">
        <f t="shared" si="1042"/>
        <v>0</v>
      </c>
      <c r="PY110" s="1460">
        <f t="shared" si="1042"/>
        <v>0</v>
      </c>
      <c r="PZ110" s="1460">
        <f t="shared" si="1042"/>
        <v>0</v>
      </c>
      <c r="QA110" s="1460">
        <f t="shared" si="1042"/>
        <v>0</v>
      </c>
      <c r="QB110" s="1460">
        <f t="shared" si="1042"/>
        <v>0</v>
      </c>
      <c r="QC110" s="1460">
        <f t="shared" si="1042"/>
        <v>0</v>
      </c>
      <c r="QD110" s="1460">
        <f t="shared" si="1042"/>
        <v>0</v>
      </c>
      <c r="QE110" s="1460">
        <f t="shared" si="1042"/>
        <v>0</v>
      </c>
      <c r="QF110" s="1460">
        <f t="shared" si="1042"/>
        <v>0</v>
      </c>
      <c r="QG110" s="1460">
        <f t="shared" si="1042"/>
        <v>0</v>
      </c>
      <c r="QH110" s="1460">
        <f t="shared" si="1042"/>
        <v>0</v>
      </c>
      <c r="QI110" s="1460">
        <f t="shared" si="1042"/>
        <v>0</v>
      </c>
      <c r="QJ110" s="1460">
        <f t="shared" si="1042"/>
        <v>0</v>
      </c>
      <c r="QK110" s="1460">
        <f t="shared" si="1042"/>
        <v>0</v>
      </c>
      <c r="QL110" s="1460">
        <f t="shared" si="856"/>
        <v>0</v>
      </c>
      <c r="QM110" s="1460">
        <f t="shared" si="856"/>
        <v>0</v>
      </c>
      <c r="QN110" s="1460">
        <f t="shared" si="856"/>
        <v>0</v>
      </c>
      <c r="QO110" s="1460">
        <f t="shared" si="856"/>
        <v>0</v>
      </c>
      <c r="QP110" s="1460">
        <f t="shared" si="856"/>
        <v>0</v>
      </c>
      <c r="QQ110" s="1460">
        <f t="shared" si="856"/>
        <v>0</v>
      </c>
    </row>
    <row r="111" spans="1:459" s="1466" customFormat="1" ht="22.5" customHeight="1">
      <c r="A111" s="1468"/>
      <c r="B111" s="1469"/>
      <c r="C111" s="1469"/>
      <c r="D111" s="1470"/>
      <c r="E111" s="1471"/>
      <c r="F111" s="1472"/>
      <c r="G111" s="1472"/>
      <c r="H111" s="1473">
        <f t="shared" si="875"/>
        <v>0</v>
      </c>
      <c r="I111" s="1474">
        <v>0</v>
      </c>
      <c r="J111" s="1475">
        <f t="shared" si="437"/>
        <v>0</v>
      </c>
      <c r="K111" s="1476">
        <v>0</v>
      </c>
      <c r="L111" s="1477">
        <f t="shared" si="876"/>
        <v>0</v>
      </c>
      <c r="M111" s="1477">
        <f t="shared" si="877"/>
        <v>0</v>
      </c>
      <c r="N111" s="1478"/>
      <c r="O111" s="1479">
        <v>0</v>
      </c>
      <c r="P111" s="1480">
        <v>0</v>
      </c>
      <c r="Q111" s="1828">
        <v>0</v>
      </c>
      <c r="R111" s="1831">
        <f t="shared" si="878"/>
        <v>0</v>
      </c>
      <c r="S111" s="1481">
        <f>IF(AND(SUM(O111:Q111)=0,N111="NNN"),MIN('Operating History and Pro Forma'!$M$33,'Operating History and Pro Forma'!$T$15)*D111,SUM(O111:Q111)*D111)</f>
        <v>0</v>
      </c>
      <c r="T111" s="1482">
        <f t="shared" si="879"/>
        <v>0</v>
      </c>
      <c r="U111" s="1483">
        <f t="shared" si="880"/>
        <v>0</v>
      </c>
      <c r="V111" s="1480"/>
      <c r="W111" s="1514"/>
      <c r="X111" s="1486" t="str">
        <f t="shared" si="881"/>
        <v/>
      </c>
      <c r="Y111" s="1487">
        <f t="shared" si="882"/>
        <v>0</v>
      </c>
      <c r="Z111" s="1488"/>
      <c r="AA111" s="1488"/>
      <c r="AB111" s="1488"/>
      <c r="AC111" s="1488"/>
      <c r="AD111" s="1489">
        <f t="shared" si="883"/>
        <v>0</v>
      </c>
      <c r="AE111" s="1490" t="str">
        <f t="shared" si="884"/>
        <v/>
      </c>
      <c r="AF111" s="1491">
        <f t="shared" si="885"/>
        <v>0</v>
      </c>
      <c r="AG111" s="1492">
        <f t="shared" si="886"/>
        <v>0</v>
      </c>
      <c r="AH111" s="1493">
        <f t="shared" si="853"/>
        <v>0</v>
      </c>
      <c r="AI111" s="1493">
        <f t="shared" si="853"/>
        <v>0</v>
      </c>
      <c r="AJ111" s="1494">
        <f t="shared" si="853"/>
        <v>0</v>
      </c>
      <c r="AK111" s="1494">
        <f t="shared" si="853"/>
        <v>0</v>
      </c>
      <c r="AL111" s="1495">
        <f t="shared" si="853"/>
        <v>0</v>
      </c>
      <c r="AM111" s="1496">
        <f t="shared" si="853"/>
        <v>0</v>
      </c>
      <c r="AN111" s="1497">
        <f t="shared" si="399"/>
        <v>0</v>
      </c>
      <c r="AO111" s="1498">
        <f t="shared" si="860"/>
        <v>0</v>
      </c>
      <c r="AP111" s="1499">
        <f t="shared" si="887"/>
        <v>0</v>
      </c>
      <c r="AQ111" s="1500">
        <f t="shared" si="888"/>
        <v>0</v>
      </c>
      <c r="AR111" s="1501">
        <f t="shared" si="889"/>
        <v>0</v>
      </c>
      <c r="AS111" s="1498">
        <f t="shared" si="857"/>
        <v>0</v>
      </c>
      <c r="AT111" s="1501">
        <f t="shared" si="890"/>
        <v>0</v>
      </c>
      <c r="AU111" s="1498">
        <f t="shared" si="891"/>
        <v>1</v>
      </c>
      <c r="AV111" s="1498">
        <f t="shared" si="892"/>
        <v>2</v>
      </c>
      <c r="AW111" s="1499">
        <f t="shared" si="893"/>
        <v>0</v>
      </c>
      <c r="AX111" s="1502">
        <f t="shared" si="894"/>
        <v>0</v>
      </c>
      <c r="AY111" s="1503">
        <f t="shared" si="895"/>
        <v>0</v>
      </c>
      <c r="AZ111" s="1498">
        <f t="shared" si="896"/>
        <v>2</v>
      </c>
      <c r="BA111" s="1498">
        <f t="shared" si="897"/>
        <v>3</v>
      </c>
      <c r="BB111" s="1499">
        <f t="shared" si="898"/>
        <v>0</v>
      </c>
      <c r="BC111" s="1502">
        <f t="shared" si="899"/>
        <v>0</v>
      </c>
      <c r="BD111" s="1503">
        <f t="shared" si="900"/>
        <v>0</v>
      </c>
      <c r="BE111" s="1498">
        <f t="shared" si="901"/>
        <v>3</v>
      </c>
      <c r="BF111" s="1498">
        <f t="shared" si="902"/>
        <v>4</v>
      </c>
      <c r="BG111" s="1499">
        <f t="shared" si="903"/>
        <v>0</v>
      </c>
      <c r="BH111" s="1502">
        <f t="shared" si="904"/>
        <v>0</v>
      </c>
      <c r="BI111" s="1502">
        <f t="shared" si="905"/>
        <v>0</v>
      </c>
      <c r="BJ111" s="1504">
        <f t="shared" si="906"/>
        <v>1900</v>
      </c>
      <c r="BK111" s="1505" t="str">
        <f t="shared" si="907"/>
        <v/>
      </c>
      <c r="BL111" s="1506"/>
      <c r="BM111" s="1507">
        <f t="shared" si="908"/>
        <v>0</v>
      </c>
      <c r="BN111" s="1508">
        <f t="shared" si="1054"/>
        <v>0</v>
      </c>
      <c r="BO111" s="1508">
        <f t="shared" si="1054"/>
        <v>0</v>
      </c>
      <c r="BP111" s="1508">
        <f t="shared" si="1054"/>
        <v>0</v>
      </c>
      <c r="BQ111" s="1508">
        <f t="shared" si="1054"/>
        <v>0</v>
      </c>
      <c r="BR111" s="1508">
        <f t="shared" si="1054"/>
        <v>0</v>
      </c>
      <c r="BS111" s="1508">
        <f t="shared" si="1054"/>
        <v>0</v>
      </c>
      <c r="BT111" s="1508">
        <f t="shared" si="1054"/>
        <v>0</v>
      </c>
      <c r="BU111" s="1508">
        <f t="shared" si="1054"/>
        <v>0</v>
      </c>
      <c r="BV111" s="1508">
        <f t="shared" si="1054"/>
        <v>0</v>
      </c>
      <c r="BW111" s="1508">
        <f t="shared" si="1054"/>
        <v>0</v>
      </c>
      <c r="BX111" s="1508">
        <f t="shared" si="1054"/>
        <v>0</v>
      </c>
      <c r="BY111" s="1507">
        <f t="shared" si="1054"/>
        <v>0</v>
      </c>
      <c r="BZ111" s="1508">
        <f t="shared" si="1054"/>
        <v>0</v>
      </c>
      <c r="CA111" s="1508">
        <f t="shared" si="1054"/>
        <v>0</v>
      </c>
      <c r="CB111" s="1508">
        <f t="shared" si="1054"/>
        <v>0</v>
      </c>
      <c r="CC111" s="1508">
        <f t="shared" si="1054"/>
        <v>0</v>
      </c>
      <c r="CD111" s="1508">
        <f t="shared" si="1047"/>
        <v>0</v>
      </c>
      <c r="CE111" s="1508">
        <f t="shared" si="1047"/>
        <v>0</v>
      </c>
      <c r="CF111" s="1508">
        <f t="shared" si="1047"/>
        <v>0</v>
      </c>
      <c r="CG111" s="1508">
        <f t="shared" si="1047"/>
        <v>0</v>
      </c>
      <c r="CH111" s="1508">
        <f t="shared" si="1047"/>
        <v>0</v>
      </c>
      <c r="CI111" s="1508">
        <f t="shared" si="1047"/>
        <v>0</v>
      </c>
      <c r="CJ111" s="1509">
        <f t="shared" si="1047"/>
        <v>0</v>
      </c>
      <c r="CK111" s="1507">
        <f t="shared" si="1047"/>
        <v>0</v>
      </c>
      <c r="CL111" s="1508">
        <f t="shared" si="1047"/>
        <v>0</v>
      </c>
      <c r="CM111" s="1508">
        <f t="shared" si="1047"/>
        <v>0</v>
      </c>
      <c r="CN111" s="1508">
        <f t="shared" si="1047"/>
        <v>0</v>
      </c>
      <c r="CO111" s="1508">
        <f t="shared" si="1047"/>
        <v>0</v>
      </c>
      <c r="CP111" s="1508">
        <f t="shared" si="1047"/>
        <v>0</v>
      </c>
      <c r="CQ111" s="1508">
        <f t="shared" si="1047"/>
        <v>0</v>
      </c>
      <c r="CR111" s="1508">
        <f t="shared" si="1047"/>
        <v>0</v>
      </c>
      <c r="CS111" s="1508">
        <f t="shared" si="1047"/>
        <v>0</v>
      </c>
      <c r="CT111" s="1508">
        <f t="shared" si="1048"/>
        <v>0</v>
      </c>
      <c r="CU111" s="1508">
        <f t="shared" si="1048"/>
        <v>0</v>
      </c>
      <c r="CV111" s="1509">
        <f t="shared" si="1048"/>
        <v>0</v>
      </c>
      <c r="CW111" s="1508">
        <f t="shared" si="1048"/>
        <v>0</v>
      </c>
      <c r="CX111" s="1508">
        <f t="shared" si="1048"/>
        <v>0</v>
      </c>
      <c r="CY111" s="1508">
        <f t="shared" si="1048"/>
        <v>0</v>
      </c>
      <c r="CZ111" s="1508">
        <f t="shared" si="1048"/>
        <v>0</v>
      </c>
      <c r="DA111" s="1508">
        <f t="shared" si="1048"/>
        <v>0</v>
      </c>
      <c r="DB111" s="1508">
        <f t="shared" si="1048"/>
        <v>0</v>
      </c>
      <c r="DC111" s="1508">
        <f t="shared" si="1048"/>
        <v>0</v>
      </c>
      <c r="DD111" s="1508">
        <f t="shared" si="1048"/>
        <v>0</v>
      </c>
      <c r="DE111" s="1508">
        <f t="shared" si="1048"/>
        <v>0</v>
      </c>
      <c r="DF111" s="1508">
        <f t="shared" si="1048"/>
        <v>0</v>
      </c>
      <c r="DG111" s="1508">
        <f t="shared" si="1048"/>
        <v>0</v>
      </c>
      <c r="DH111" s="1509">
        <f t="shared" si="1048"/>
        <v>0</v>
      </c>
      <c r="DI111" s="1508">
        <f t="shared" si="1048"/>
        <v>0</v>
      </c>
      <c r="DJ111" s="1508">
        <f t="shared" si="1049"/>
        <v>0</v>
      </c>
      <c r="DK111" s="1508">
        <f t="shared" si="1049"/>
        <v>0</v>
      </c>
      <c r="DL111" s="1508">
        <f t="shared" si="1049"/>
        <v>0</v>
      </c>
      <c r="DM111" s="1508">
        <f t="shared" si="1049"/>
        <v>0</v>
      </c>
      <c r="DN111" s="1508">
        <f t="shared" si="1049"/>
        <v>0</v>
      </c>
      <c r="DO111" s="1508">
        <f t="shared" si="1049"/>
        <v>0</v>
      </c>
      <c r="DP111" s="1508">
        <f t="shared" si="1049"/>
        <v>0</v>
      </c>
      <c r="DQ111" s="1508">
        <f t="shared" si="1049"/>
        <v>0</v>
      </c>
      <c r="DR111" s="1508">
        <f t="shared" si="1049"/>
        <v>0</v>
      </c>
      <c r="DS111" s="1508">
        <f t="shared" si="1049"/>
        <v>0</v>
      </c>
      <c r="DT111" s="1509">
        <f t="shared" si="1049"/>
        <v>0</v>
      </c>
      <c r="DU111" s="1507">
        <f t="shared" si="1049"/>
        <v>0</v>
      </c>
      <c r="DV111" s="1508">
        <f t="shared" si="1049"/>
        <v>0</v>
      </c>
      <c r="DW111" s="1508">
        <f t="shared" si="1049"/>
        <v>0</v>
      </c>
      <c r="DX111" s="1508">
        <f t="shared" si="1049"/>
        <v>0</v>
      </c>
      <c r="DY111" s="1508">
        <f t="shared" si="1049"/>
        <v>0</v>
      </c>
      <c r="DZ111" s="1508">
        <f t="shared" si="1050"/>
        <v>0</v>
      </c>
      <c r="EA111" s="1508">
        <f t="shared" si="1050"/>
        <v>0</v>
      </c>
      <c r="EB111" s="1508">
        <f t="shared" si="1050"/>
        <v>0</v>
      </c>
      <c r="EC111" s="1508">
        <f t="shared" si="1050"/>
        <v>0</v>
      </c>
      <c r="ED111" s="1508">
        <f t="shared" si="1050"/>
        <v>0</v>
      </c>
      <c r="EE111" s="1508">
        <f t="shared" si="1050"/>
        <v>0</v>
      </c>
      <c r="EF111" s="1508">
        <f t="shared" si="1050"/>
        <v>0</v>
      </c>
      <c r="EG111" s="1507">
        <f t="shared" si="1050"/>
        <v>0</v>
      </c>
      <c r="EH111" s="1508">
        <f t="shared" si="1050"/>
        <v>0</v>
      </c>
      <c r="EI111" s="1508">
        <f t="shared" si="1050"/>
        <v>0</v>
      </c>
      <c r="EJ111" s="1508">
        <f t="shared" si="1050"/>
        <v>0</v>
      </c>
      <c r="EK111" s="1508">
        <f t="shared" si="1050"/>
        <v>0</v>
      </c>
      <c r="EL111" s="1508">
        <f t="shared" si="1050"/>
        <v>0</v>
      </c>
      <c r="EM111" s="1508">
        <f t="shared" si="1050"/>
        <v>0</v>
      </c>
      <c r="EN111" s="1508">
        <f t="shared" si="1050"/>
        <v>0</v>
      </c>
      <c r="EO111" s="1508">
        <f t="shared" si="1050"/>
        <v>0</v>
      </c>
      <c r="EP111" s="1508">
        <f t="shared" si="1051"/>
        <v>0</v>
      </c>
      <c r="EQ111" s="1508">
        <f t="shared" si="1051"/>
        <v>0</v>
      </c>
      <c r="ER111" s="1509">
        <f t="shared" si="1051"/>
        <v>0</v>
      </c>
      <c r="ES111" s="1507">
        <f t="shared" si="1051"/>
        <v>0</v>
      </c>
      <c r="ET111" s="1508">
        <f t="shared" si="1051"/>
        <v>0</v>
      </c>
      <c r="EU111" s="1508">
        <f t="shared" si="1051"/>
        <v>0</v>
      </c>
      <c r="EV111" s="1508">
        <f t="shared" si="1051"/>
        <v>0</v>
      </c>
      <c r="EW111" s="1508">
        <f t="shared" si="1051"/>
        <v>0</v>
      </c>
      <c r="EX111" s="1508">
        <f t="shared" si="1051"/>
        <v>0</v>
      </c>
      <c r="EY111" s="1508">
        <f t="shared" si="1051"/>
        <v>0</v>
      </c>
      <c r="EZ111" s="1508">
        <f t="shared" si="1051"/>
        <v>0</v>
      </c>
      <c r="FA111" s="1508">
        <f t="shared" si="1051"/>
        <v>0</v>
      </c>
      <c r="FB111" s="1508">
        <f t="shared" si="1051"/>
        <v>0</v>
      </c>
      <c r="FC111" s="1508">
        <f t="shared" si="1051"/>
        <v>0</v>
      </c>
      <c r="FD111" s="1509">
        <f t="shared" si="1051"/>
        <v>0</v>
      </c>
      <c r="FE111" s="1508">
        <f t="shared" si="1051"/>
        <v>0</v>
      </c>
      <c r="FF111" s="1508">
        <f t="shared" si="1052"/>
        <v>0</v>
      </c>
      <c r="FG111" s="1508">
        <f t="shared" si="1053"/>
        <v>0</v>
      </c>
      <c r="FH111" s="1508">
        <f t="shared" si="1053"/>
        <v>0</v>
      </c>
      <c r="FI111" s="1508">
        <f t="shared" si="1053"/>
        <v>0</v>
      </c>
      <c r="FJ111" s="1508">
        <f t="shared" si="1053"/>
        <v>0</v>
      </c>
      <c r="FK111" s="1508">
        <f t="shared" si="1053"/>
        <v>0</v>
      </c>
      <c r="FL111" s="1508">
        <f t="shared" si="1053"/>
        <v>0</v>
      </c>
      <c r="FM111" s="1508">
        <f t="shared" si="1053"/>
        <v>0</v>
      </c>
      <c r="FN111" s="1508">
        <f t="shared" si="1053"/>
        <v>0</v>
      </c>
      <c r="FO111" s="1508">
        <f t="shared" si="1053"/>
        <v>0</v>
      </c>
      <c r="FP111" s="1509">
        <f t="shared" si="1053"/>
        <v>0</v>
      </c>
      <c r="FQ111" s="1508">
        <f t="shared" si="1053"/>
        <v>0</v>
      </c>
      <c r="FR111" s="1508">
        <f t="shared" si="1053"/>
        <v>0</v>
      </c>
      <c r="FS111" s="1508">
        <f t="shared" si="1053"/>
        <v>0</v>
      </c>
      <c r="FT111" s="1508">
        <f t="shared" si="1053"/>
        <v>0</v>
      </c>
      <c r="FU111" s="1508">
        <f t="shared" si="1053"/>
        <v>0</v>
      </c>
      <c r="FV111" s="1508">
        <f t="shared" si="1053"/>
        <v>0</v>
      </c>
      <c r="FW111" s="1508">
        <f t="shared" si="855"/>
        <v>0</v>
      </c>
      <c r="FX111" s="1508">
        <f t="shared" si="855"/>
        <v>0</v>
      </c>
      <c r="FY111" s="1508">
        <f t="shared" si="855"/>
        <v>0</v>
      </c>
      <c r="FZ111" s="1508">
        <f t="shared" si="855"/>
        <v>0</v>
      </c>
      <c r="GA111" s="1508">
        <f t="shared" si="855"/>
        <v>0</v>
      </c>
      <c r="GB111" s="1509">
        <f t="shared" si="855"/>
        <v>0</v>
      </c>
      <c r="GC111" s="1506"/>
      <c r="GD111" s="1458">
        <f t="shared" si="910"/>
        <v>1</v>
      </c>
      <c r="GE111" s="1510">
        <f t="shared" si="874"/>
        <v>0</v>
      </c>
      <c r="GF111" s="1511">
        <f t="shared" si="874"/>
        <v>0</v>
      </c>
      <c r="GG111" s="1511">
        <f t="shared" si="874"/>
        <v>0</v>
      </c>
      <c r="GH111" s="1511">
        <f t="shared" si="874"/>
        <v>0</v>
      </c>
      <c r="GI111" s="1511">
        <f t="shared" si="874"/>
        <v>0</v>
      </c>
      <c r="GJ111" s="1511">
        <f t="shared" si="874"/>
        <v>0</v>
      </c>
      <c r="GK111" s="1511">
        <f t="shared" si="874"/>
        <v>0</v>
      </c>
      <c r="GL111" s="1511">
        <f t="shared" si="874"/>
        <v>0</v>
      </c>
      <c r="GM111" s="1511">
        <f t="shared" si="874"/>
        <v>0</v>
      </c>
      <c r="GN111" s="1512">
        <f t="shared" si="874"/>
        <v>0</v>
      </c>
      <c r="GO111" s="1513">
        <f t="shared" si="911"/>
        <v>0</v>
      </c>
      <c r="GP111" s="1506"/>
      <c r="GQ111" s="1510">
        <f t="shared" si="838"/>
        <v>0</v>
      </c>
      <c r="GR111" s="1511">
        <f t="shared" si="864"/>
        <v>0</v>
      </c>
      <c r="GS111" s="1511">
        <f t="shared" si="864"/>
        <v>0</v>
      </c>
      <c r="GT111" s="1511">
        <f t="shared" si="864"/>
        <v>0</v>
      </c>
      <c r="GU111" s="1511">
        <f t="shared" si="864"/>
        <v>0</v>
      </c>
      <c r="GV111" s="1511">
        <f t="shared" si="864"/>
        <v>0</v>
      </c>
      <c r="GW111" s="1511">
        <f t="shared" si="864"/>
        <v>0</v>
      </c>
      <c r="GX111" s="1511">
        <f t="shared" si="864"/>
        <v>0</v>
      </c>
      <c r="GY111" s="1511">
        <f t="shared" si="864"/>
        <v>0</v>
      </c>
      <c r="GZ111" s="1512">
        <f t="shared" si="864"/>
        <v>0</v>
      </c>
      <c r="HA111" s="1513">
        <f t="shared" si="912"/>
        <v>0</v>
      </c>
      <c r="HB111" s="1506">
        <f t="shared" si="913"/>
        <v>1</v>
      </c>
      <c r="HC111" s="1506"/>
      <c r="HD111" s="1508">
        <f t="shared" si="914"/>
        <v>0</v>
      </c>
      <c r="HE111" s="1460">
        <f t="shared" si="915"/>
        <v>0</v>
      </c>
      <c r="HF111" s="1460">
        <f t="shared" si="916"/>
        <v>0</v>
      </c>
      <c r="HG111" s="1460">
        <f t="shared" si="917"/>
        <v>0</v>
      </c>
      <c r="HH111" s="1460">
        <f t="shared" si="918"/>
        <v>0</v>
      </c>
      <c r="HI111" s="1460">
        <f t="shared" si="919"/>
        <v>0</v>
      </c>
      <c r="HJ111" s="1460">
        <f t="shared" si="920"/>
        <v>0</v>
      </c>
      <c r="HK111" s="1460">
        <f t="shared" si="921"/>
        <v>0</v>
      </c>
      <c r="HL111" s="1460">
        <f t="shared" si="922"/>
        <v>0</v>
      </c>
      <c r="HM111" s="1460">
        <f t="shared" si="923"/>
        <v>0</v>
      </c>
      <c r="HN111" s="1460">
        <f t="shared" si="924"/>
        <v>0</v>
      </c>
      <c r="HO111" s="1460">
        <f t="shared" si="925"/>
        <v>0</v>
      </c>
      <c r="HP111" s="1460">
        <f t="shared" si="926"/>
        <v>0</v>
      </c>
      <c r="HQ111" s="1460">
        <f t="shared" si="927"/>
        <v>0</v>
      </c>
      <c r="HR111" s="1460">
        <f t="shared" si="928"/>
        <v>0</v>
      </c>
      <c r="HS111" s="1460">
        <f t="shared" si="929"/>
        <v>0</v>
      </c>
      <c r="HT111" s="1460">
        <f t="shared" si="930"/>
        <v>0</v>
      </c>
      <c r="HU111" s="1460">
        <f t="shared" si="931"/>
        <v>0</v>
      </c>
      <c r="HV111" s="1460">
        <f t="shared" si="932"/>
        <v>0</v>
      </c>
      <c r="HW111" s="1460">
        <f t="shared" si="933"/>
        <v>0</v>
      </c>
      <c r="HX111" s="1460">
        <f t="shared" si="934"/>
        <v>0</v>
      </c>
      <c r="HY111" s="1460">
        <f t="shared" si="935"/>
        <v>0</v>
      </c>
      <c r="HZ111" s="1460">
        <f t="shared" si="936"/>
        <v>0</v>
      </c>
      <c r="IA111" s="1460">
        <f t="shared" si="937"/>
        <v>0</v>
      </c>
      <c r="IB111" s="1460">
        <f t="shared" si="938"/>
        <v>0</v>
      </c>
      <c r="IC111" s="1460">
        <f t="shared" si="939"/>
        <v>0</v>
      </c>
      <c r="ID111" s="1460">
        <f t="shared" si="940"/>
        <v>0</v>
      </c>
      <c r="IE111" s="1460">
        <f t="shared" si="941"/>
        <v>0</v>
      </c>
      <c r="IF111" s="1460">
        <f t="shared" si="942"/>
        <v>0</v>
      </c>
      <c r="IG111" s="1460">
        <f t="shared" si="943"/>
        <v>0</v>
      </c>
      <c r="IH111" s="1460">
        <f t="shared" si="944"/>
        <v>0</v>
      </c>
      <c r="II111" s="1460">
        <f t="shared" si="945"/>
        <v>0</v>
      </c>
      <c r="IJ111" s="1460">
        <f t="shared" si="946"/>
        <v>0</v>
      </c>
      <c r="IK111" s="1460">
        <f t="shared" si="947"/>
        <v>0</v>
      </c>
      <c r="IL111" s="1460">
        <f t="shared" si="948"/>
        <v>0</v>
      </c>
      <c r="IM111" s="1460">
        <f t="shared" si="949"/>
        <v>0</v>
      </c>
      <c r="IN111" s="1460">
        <f t="shared" si="950"/>
        <v>0</v>
      </c>
      <c r="IO111" s="1460">
        <f t="shared" si="951"/>
        <v>0</v>
      </c>
      <c r="IP111" s="1460">
        <f t="shared" si="952"/>
        <v>0</v>
      </c>
      <c r="IQ111" s="1460">
        <f t="shared" si="953"/>
        <v>0</v>
      </c>
      <c r="IR111" s="1460">
        <f t="shared" si="954"/>
        <v>0</v>
      </c>
      <c r="IS111" s="1460">
        <f t="shared" si="955"/>
        <v>0</v>
      </c>
      <c r="IT111" s="1460">
        <f t="shared" si="956"/>
        <v>0</v>
      </c>
      <c r="IU111" s="1460">
        <f t="shared" si="957"/>
        <v>0</v>
      </c>
      <c r="IV111" s="1460">
        <f t="shared" si="958"/>
        <v>0</v>
      </c>
      <c r="IW111" s="1460">
        <f t="shared" si="959"/>
        <v>0</v>
      </c>
      <c r="IX111" s="1460">
        <f t="shared" si="960"/>
        <v>0</v>
      </c>
      <c r="IY111" s="1460">
        <f t="shared" si="961"/>
        <v>0</v>
      </c>
      <c r="IZ111" s="1460">
        <f t="shared" si="962"/>
        <v>0</v>
      </c>
      <c r="JA111" s="1460">
        <f t="shared" si="963"/>
        <v>0</v>
      </c>
      <c r="JB111" s="1460">
        <f t="shared" si="964"/>
        <v>0</v>
      </c>
      <c r="JC111" s="1460">
        <f t="shared" si="965"/>
        <v>0</v>
      </c>
      <c r="JD111" s="1460">
        <f t="shared" si="966"/>
        <v>0</v>
      </c>
      <c r="JE111" s="1460">
        <f t="shared" si="967"/>
        <v>0</v>
      </c>
      <c r="JF111" s="1460">
        <f t="shared" si="968"/>
        <v>0</v>
      </c>
      <c r="JG111" s="1460">
        <f t="shared" si="969"/>
        <v>0</v>
      </c>
      <c r="JH111" s="1460">
        <f t="shared" si="970"/>
        <v>0</v>
      </c>
      <c r="JI111" s="1460">
        <f t="shared" si="971"/>
        <v>0</v>
      </c>
      <c r="JJ111" s="1460">
        <f t="shared" si="972"/>
        <v>0</v>
      </c>
      <c r="JK111" s="1460">
        <f t="shared" si="973"/>
        <v>0</v>
      </c>
      <c r="JL111" s="1460">
        <f t="shared" si="974"/>
        <v>0</v>
      </c>
      <c r="JM111" s="1460">
        <f t="shared" si="975"/>
        <v>0</v>
      </c>
      <c r="JN111" s="1460">
        <f t="shared" si="976"/>
        <v>0</v>
      </c>
      <c r="JO111" s="1460">
        <f t="shared" si="977"/>
        <v>0</v>
      </c>
      <c r="JP111" s="1460">
        <f t="shared" si="978"/>
        <v>0</v>
      </c>
      <c r="JQ111" s="1460">
        <f t="shared" si="979"/>
        <v>0</v>
      </c>
      <c r="JR111" s="1460">
        <f t="shared" si="980"/>
        <v>0</v>
      </c>
      <c r="JS111" s="1460">
        <f t="shared" si="981"/>
        <v>0</v>
      </c>
      <c r="JT111" s="1460">
        <f t="shared" si="982"/>
        <v>0</v>
      </c>
      <c r="JU111" s="1460">
        <f t="shared" si="983"/>
        <v>0</v>
      </c>
      <c r="JV111" s="1460">
        <f t="shared" si="984"/>
        <v>0</v>
      </c>
      <c r="JW111" s="1460">
        <f t="shared" si="985"/>
        <v>0</v>
      </c>
      <c r="JX111" s="1460">
        <f t="shared" si="986"/>
        <v>0</v>
      </c>
      <c r="JY111" s="1460">
        <f t="shared" si="987"/>
        <v>0</v>
      </c>
      <c r="JZ111" s="1460">
        <f t="shared" si="988"/>
        <v>0</v>
      </c>
      <c r="KA111" s="1460">
        <f t="shared" si="989"/>
        <v>0</v>
      </c>
      <c r="KB111" s="1460">
        <f t="shared" si="990"/>
        <v>0</v>
      </c>
      <c r="KC111" s="1460">
        <f t="shared" si="991"/>
        <v>0</v>
      </c>
      <c r="KD111" s="1460">
        <f t="shared" si="992"/>
        <v>0</v>
      </c>
      <c r="KE111" s="1460">
        <f t="shared" si="993"/>
        <v>0</v>
      </c>
      <c r="KF111" s="1460">
        <f t="shared" si="994"/>
        <v>0</v>
      </c>
      <c r="KG111" s="1460">
        <f t="shared" si="995"/>
        <v>0</v>
      </c>
      <c r="KH111" s="1460">
        <f t="shared" si="996"/>
        <v>0</v>
      </c>
      <c r="KI111" s="1460">
        <f t="shared" si="997"/>
        <v>0</v>
      </c>
      <c r="KJ111" s="1460">
        <f t="shared" si="998"/>
        <v>0</v>
      </c>
      <c r="KK111" s="1460">
        <f t="shared" si="999"/>
        <v>0</v>
      </c>
      <c r="KL111" s="1460">
        <f t="shared" si="1000"/>
        <v>0</v>
      </c>
      <c r="KM111" s="1460">
        <f t="shared" si="1001"/>
        <v>0</v>
      </c>
      <c r="KN111" s="1460">
        <f t="shared" si="1002"/>
        <v>0</v>
      </c>
      <c r="KO111" s="1460">
        <f t="shared" si="1003"/>
        <v>0</v>
      </c>
      <c r="KP111" s="1460">
        <f t="shared" si="1004"/>
        <v>0</v>
      </c>
      <c r="KQ111" s="1460">
        <f t="shared" si="1005"/>
        <v>0</v>
      </c>
      <c r="KR111" s="1460">
        <f t="shared" si="1006"/>
        <v>0</v>
      </c>
      <c r="KS111" s="1460">
        <f t="shared" si="1007"/>
        <v>0</v>
      </c>
      <c r="KT111" s="1460">
        <f t="shared" si="1008"/>
        <v>0</v>
      </c>
      <c r="KU111" s="1460">
        <f t="shared" si="1009"/>
        <v>0</v>
      </c>
      <c r="KV111" s="1460">
        <f t="shared" si="1010"/>
        <v>0</v>
      </c>
      <c r="KW111" s="1460">
        <f t="shared" si="1011"/>
        <v>0</v>
      </c>
      <c r="KX111" s="1460">
        <f t="shared" si="1012"/>
        <v>0</v>
      </c>
      <c r="KY111" s="1460">
        <f t="shared" si="1013"/>
        <v>0</v>
      </c>
      <c r="KZ111" s="1460">
        <f t="shared" si="1014"/>
        <v>0</v>
      </c>
      <c r="LA111" s="1460">
        <f t="shared" si="1015"/>
        <v>0</v>
      </c>
      <c r="LB111" s="1460">
        <f t="shared" si="1016"/>
        <v>0</v>
      </c>
      <c r="LC111" s="1460">
        <f t="shared" si="1017"/>
        <v>0</v>
      </c>
      <c r="LD111" s="1460">
        <f t="shared" si="1018"/>
        <v>0</v>
      </c>
      <c r="LE111" s="1460">
        <f t="shared" si="1019"/>
        <v>0</v>
      </c>
      <c r="LF111" s="1460">
        <f t="shared" si="1020"/>
        <v>0</v>
      </c>
      <c r="LG111" s="1460">
        <f t="shared" si="1021"/>
        <v>0</v>
      </c>
      <c r="LH111" s="1460">
        <f t="shared" si="1022"/>
        <v>0</v>
      </c>
      <c r="LI111" s="1460">
        <f t="shared" si="1023"/>
        <v>0</v>
      </c>
      <c r="LJ111" s="1460">
        <f t="shared" si="1024"/>
        <v>0</v>
      </c>
      <c r="LK111" s="1460">
        <f t="shared" si="1025"/>
        <v>0</v>
      </c>
      <c r="LL111" s="1460">
        <f t="shared" si="1026"/>
        <v>0</v>
      </c>
      <c r="LM111" s="1460">
        <f t="shared" si="1027"/>
        <v>0</v>
      </c>
      <c r="LN111" s="1460">
        <f t="shared" si="1028"/>
        <v>0</v>
      </c>
      <c r="LO111" s="1460">
        <f t="shared" si="1029"/>
        <v>0</v>
      </c>
      <c r="LP111" s="1460">
        <f t="shared" si="1030"/>
        <v>0</v>
      </c>
      <c r="LQ111" s="1460">
        <f t="shared" si="1031"/>
        <v>0</v>
      </c>
      <c r="LR111" s="1460">
        <f t="shared" si="1032"/>
        <v>0</v>
      </c>
      <c r="LS111" s="1460">
        <f t="shared" si="1033"/>
        <v>0</v>
      </c>
      <c r="LW111" s="1467">
        <f t="shared" si="1034"/>
        <v>0</v>
      </c>
      <c r="LX111" s="1467">
        <f t="shared" si="1035"/>
        <v>0</v>
      </c>
      <c r="LY111" s="1467">
        <f t="shared" si="1036"/>
        <v>0</v>
      </c>
      <c r="LZ111" s="1467">
        <f t="shared" si="1037"/>
        <v>0</v>
      </c>
      <c r="MA111" s="1506"/>
      <c r="MB111" s="1460">
        <f t="shared" si="1038"/>
        <v>0</v>
      </c>
      <c r="MC111" s="1460">
        <f t="shared" si="1055"/>
        <v>0</v>
      </c>
      <c r="MD111" s="1460">
        <f t="shared" si="1055"/>
        <v>0</v>
      </c>
      <c r="ME111" s="1460">
        <f t="shared" si="1055"/>
        <v>0</v>
      </c>
      <c r="MF111" s="1460">
        <f t="shared" si="1055"/>
        <v>0</v>
      </c>
      <c r="MG111" s="1460">
        <f t="shared" si="1055"/>
        <v>0</v>
      </c>
      <c r="MH111" s="1460">
        <f t="shared" si="1055"/>
        <v>0</v>
      </c>
      <c r="MI111" s="1460">
        <f t="shared" si="1055"/>
        <v>0</v>
      </c>
      <c r="MJ111" s="1460">
        <f t="shared" si="1055"/>
        <v>0</v>
      </c>
      <c r="MK111" s="1460">
        <f t="shared" si="1055"/>
        <v>0</v>
      </c>
      <c r="ML111" s="1460">
        <f t="shared" si="1055"/>
        <v>0</v>
      </c>
      <c r="MM111" s="1460">
        <f t="shared" si="1055"/>
        <v>0</v>
      </c>
      <c r="MN111" s="1460">
        <f t="shared" si="1055"/>
        <v>0</v>
      </c>
      <c r="MO111" s="1460">
        <f t="shared" si="1055"/>
        <v>0</v>
      </c>
      <c r="MP111" s="1460">
        <f t="shared" si="1055"/>
        <v>0</v>
      </c>
      <c r="MQ111" s="1460">
        <f t="shared" si="1055"/>
        <v>0</v>
      </c>
      <c r="MR111" s="1460">
        <f t="shared" si="1055"/>
        <v>0</v>
      </c>
      <c r="MS111" s="1460">
        <f t="shared" si="1043"/>
        <v>0</v>
      </c>
      <c r="MT111" s="1460">
        <f t="shared" si="1043"/>
        <v>0</v>
      </c>
      <c r="MU111" s="1460">
        <f t="shared" si="1043"/>
        <v>0</v>
      </c>
      <c r="MV111" s="1460">
        <f t="shared" si="1043"/>
        <v>0</v>
      </c>
      <c r="MW111" s="1460">
        <f t="shared" si="1043"/>
        <v>0</v>
      </c>
      <c r="MX111" s="1460">
        <f t="shared" si="1043"/>
        <v>0</v>
      </c>
      <c r="MY111" s="1460">
        <f t="shared" si="1043"/>
        <v>0</v>
      </c>
      <c r="MZ111" s="1460">
        <f t="shared" si="1043"/>
        <v>0</v>
      </c>
      <c r="NA111" s="1460">
        <f t="shared" si="1043"/>
        <v>0</v>
      </c>
      <c r="NB111" s="1460">
        <f t="shared" si="1043"/>
        <v>0</v>
      </c>
      <c r="NC111" s="1460">
        <f t="shared" si="1043"/>
        <v>0</v>
      </c>
      <c r="ND111" s="1460">
        <f t="shared" si="1043"/>
        <v>0</v>
      </c>
      <c r="NE111" s="1460">
        <f t="shared" si="1043"/>
        <v>0</v>
      </c>
      <c r="NF111" s="1460">
        <f t="shared" si="1043"/>
        <v>0</v>
      </c>
      <c r="NG111" s="1460">
        <f t="shared" si="1043"/>
        <v>0</v>
      </c>
      <c r="NH111" s="1460">
        <f t="shared" si="1043"/>
        <v>0</v>
      </c>
      <c r="NI111" s="1460">
        <f t="shared" si="1044"/>
        <v>0</v>
      </c>
      <c r="NJ111" s="1460">
        <f t="shared" si="1044"/>
        <v>0</v>
      </c>
      <c r="NK111" s="1460">
        <f t="shared" si="1044"/>
        <v>0</v>
      </c>
      <c r="NL111" s="1460">
        <f t="shared" si="1044"/>
        <v>0</v>
      </c>
      <c r="NM111" s="1460">
        <f t="shared" si="1044"/>
        <v>0</v>
      </c>
      <c r="NN111" s="1460">
        <f t="shared" si="1044"/>
        <v>0</v>
      </c>
      <c r="NO111" s="1460">
        <f t="shared" si="1044"/>
        <v>0</v>
      </c>
      <c r="NP111" s="1460">
        <f t="shared" si="1044"/>
        <v>0</v>
      </c>
      <c r="NQ111" s="1460">
        <f t="shared" si="1044"/>
        <v>0</v>
      </c>
      <c r="NR111" s="1460">
        <f t="shared" si="1044"/>
        <v>0</v>
      </c>
      <c r="NS111" s="1460">
        <f t="shared" si="1044"/>
        <v>0</v>
      </c>
      <c r="NT111" s="1460">
        <f t="shared" si="1044"/>
        <v>0</v>
      </c>
      <c r="NU111" s="1460">
        <f t="shared" si="1044"/>
        <v>0</v>
      </c>
      <c r="NV111" s="1460">
        <f t="shared" si="1044"/>
        <v>0</v>
      </c>
      <c r="NW111" s="1460">
        <f t="shared" si="1044"/>
        <v>0</v>
      </c>
      <c r="NX111" s="1460">
        <f t="shared" si="1044"/>
        <v>0</v>
      </c>
      <c r="NY111" s="1460">
        <f t="shared" si="1046"/>
        <v>0</v>
      </c>
      <c r="NZ111" s="1460">
        <f t="shared" si="1046"/>
        <v>0</v>
      </c>
      <c r="OA111" s="1460">
        <f t="shared" si="1046"/>
        <v>0</v>
      </c>
      <c r="OB111" s="1460">
        <f t="shared" si="1046"/>
        <v>0</v>
      </c>
      <c r="OC111" s="1460">
        <f t="shared" si="1046"/>
        <v>0</v>
      </c>
      <c r="OD111" s="1460">
        <f t="shared" si="1046"/>
        <v>0</v>
      </c>
      <c r="OE111" s="1460">
        <f t="shared" si="1046"/>
        <v>0</v>
      </c>
      <c r="OF111" s="1460">
        <f t="shared" si="1046"/>
        <v>0</v>
      </c>
      <c r="OG111" s="1460">
        <f t="shared" si="1046"/>
        <v>0</v>
      </c>
      <c r="OH111" s="1460">
        <f t="shared" si="1046"/>
        <v>0</v>
      </c>
      <c r="OI111" s="1460">
        <f t="shared" si="1046"/>
        <v>0</v>
      </c>
      <c r="OJ111" s="1460">
        <f t="shared" si="1046"/>
        <v>0</v>
      </c>
      <c r="OK111" s="1460">
        <f t="shared" si="1046"/>
        <v>0</v>
      </c>
      <c r="OL111" s="1460">
        <f t="shared" si="1046"/>
        <v>0</v>
      </c>
      <c r="OM111" s="1460">
        <f t="shared" si="1046"/>
        <v>0</v>
      </c>
      <c r="ON111" s="1460">
        <f t="shared" si="1046"/>
        <v>0</v>
      </c>
      <c r="OO111" s="1460">
        <f t="shared" si="1045"/>
        <v>0</v>
      </c>
      <c r="OP111" s="1460">
        <f t="shared" si="1040"/>
        <v>0</v>
      </c>
      <c r="OQ111" s="1460">
        <f t="shared" si="1040"/>
        <v>0</v>
      </c>
      <c r="OR111" s="1460">
        <f t="shared" si="1040"/>
        <v>0</v>
      </c>
      <c r="OS111" s="1460">
        <f t="shared" si="1040"/>
        <v>0</v>
      </c>
      <c r="OT111" s="1460">
        <f t="shared" si="1040"/>
        <v>0</v>
      </c>
      <c r="OU111" s="1460">
        <f t="shared" si="1040"/>
        <v>0</v>
      </c>
      <c r="OV111" s="1460">
        <f t="shared" si="1040"/>
        <v>0</v>
      </c>
      <c r="OW111" s="1460">
        <f t="shared" si="1040"/>
        <v>0</v>
      </c>
      <c r="OX111" s="1460">
        <f t="shared" si="1040"/>
        <v>0</v>
      </c>
      <c r="OY111" s="1460">
        <f t="shared" si="1040"/>
        <v>0</v>
      </c>
      <c r="OZ111" s="1460">
        <f t="shared" si="1040"/>
        <v>0</v>
      </c>
      <c r="PA111" s="1460">
        <f t="shared" si="1040"/>
        <v>0</v>
      </c>
      <c r="PB111" s="1460">
        <f t="shared" si="1040"/>
        <v>0</v>
      </c>
      <c r="PC111" s="1460">
        <f t="shared" si="1040"/>
        <v>0</v>
      </c>
      <c r="PD111" s="1460">
        <f t="shared" si="1040"/>
        <v>0</v>
      </c>
      <c r="PE111" s="1460">
        <f t="shared" si="1040"/>
        <v>0</v>
      </c>
      <c r="PF111" s="1460">
        <f t="shared" si="1041"/>
        <v>0</v>
      </c>
      <c r="PG111" s="1460">
        <f t="shared" si="1041"/>
        <v>0</v>
      </c>
      <c r="PH111" s="1460">
        <f t="shared" si="1041"/>
        <v>0</v>
      </c>
      <c r="PI111" s="1460">
        <f t="shared" si="1041"/>
        <v>0</v>
      </c>
      <c r="PJ111" s="1460">
        <f t="shared" si="1041"/>
        <v>0</v>
      </c>
      <c r="PK111" s="1460">
        <f t="shared" si="1041"/>
        <v>0</v>
      </c>
      <c r="PL111" s="1460">
        <f t="shared" si="1041"/>
        <v>0</v>
      </c>
      <c r="PM111" s="1460">
        <f t="shared" si="1041"/>
        <v>0</v>
      </c>
      <c r="PN111" s="1460">
        <f t="shared" si="1041"/>
        <v>0</v>
      </c>
      <c r="PO111" s="1460">
        <f t="shared" si="1041"/>
        <v>0</v>
      </c>
      <c r="PP111" s="1460">
        <f t="shared" si="1041"/>
        <v>0</v>
      </c>
      <c r="PQ111" s="1460">
        <f t="shared" si="1041"/>
        <v>0</v>
      </c>
      <c r="PR111" s="1460">
        <f t="shared" si="1041"/>
        <v>0</v>
      </c>
      <c r="PS111" s="1460">
        <f t="shared" si="1041"/>
        <v>0</v>
      </c>
      <c r="PT111" s="1460">
        <f t="shared" si="1041"/>
        <v>0</v>
      </c>
      <c r="PU111" s="1460">
        <f t="shared" si="1041"/>
        <v>0</v>
      </c>
      <c r="PV111" s="1460">
        <f t="shared" si="1042"/>
        <v>0</v>
      </c>
      <c r="PW111" s="1460">
        <f t="shared" si="1042"/>
        <v>0</v>
      </c>
      <c r="PX111" s="1460">
        <f t="shared" si="1042"/>
        <v>0</v>
      </c>
      <c r="PY111" s="1460">
        <f t="shared" si="1042"/>
        <v>0</v>
      </c>
      <c r="PZ111" s="1460">
        <f t="shared" si="1042"/>
        <v>0</v>
      </c>
      <c r="QA111" s="1460">
        <f t="shared" si="1042"/>
        <v>0</v>
      </c>
      <c r="QB111" s="1460">
        <f t="shared" si="1042"/>
        <v>0</v>
      </c>
      <c r="QC111" s="1460">
        <f t="shared" si="1042"/>
        <v>0</v>
      </c>
      <c r="QD111" s="1460">
        <f t="shared" si="1042"/>
        <v>0</v>
      </c>
      <c r="QE111" s="1460">
        <f t="shared" si="1042"/>
        <v>0</v>
      </c>
      <c r="QF111" s="1460">
        <f t="shared" si="1042"/>
        <v>0</v>
      </c>
      <c r="QG111" s="1460">
        <f t="shared" si="1042"/>
        <v>0</v>
      </c>
      <c r="QH111" s="1460">
        <f t="shared" si="1042"/>
        <v>0</v>
      </c>
      <c r="QI111" s="1460">
        <f t="shared" si="1042"/>
        <v>0</v>
      </c>
      <c r="QJ111" s="1460">
        <f t="shared" si="1042"/>
        <v>0</v>
      </c>
      <c r="QK111" s="1460">
        <f t="shared" si="1042"/>
        <v>0</v>
      </c>
      <c r="QL111" s="1460">
        <f t="shared" si="856"/>
        <v>0</v>
      </c>
      <c r="QM111" s="1460">
        <f t="shared" si="856"/>
        <v>0</v>
      </c>
      <c r="QN111" s="1460">
        <f t="shared" si="856"/>
        <v>0</v>
      </c>
      <c r="QO111" s="1460">
        <f t="shared" si="856"/>
        <v>0</v>
      </c>
      <c r="QP111" s="1460">
        <f t="shared" si="856"/>
        <v>0</v>
      </c>
      <c r="QQ111" s="1460">
        <f t="shared" si="856"/>
        <v>0</v>
      </c>
    </row>
    <row r="112" spans="1:459" s="1466" customFormat="1" ht="22.5" customHeight="1">
      <c r="A112" s="1468"/>
      <c r="B112" s="1469"/>
      <c r="C112" s="1469"/>
      <c r="D112" s="1470"/>
      <c r="E112" s="1471"/>
      <c r="F112" s="1472"/>
      <c r="G112" s="1472"/>
      <c r="H112" s="1473">
        <f t="shared" si="875"/>
        <v>0</v>
      </c>
      <c r="I112" s="1474">
        <v>0</v>
      </c>
      <c r="J112" s="1475">
        <f t="shared" si="437"/>
        <v>0</v>
      </c>
      <c r="K112" s="1476">
        <v>0</v>
      </c>
      <c r="L112" s="1477">
        <f t="shared" si="876"/>
        <v>0</v>
      </c>
      <c r="M112" s="1477">
        <f t="shared" si="877"/>
        <v>0</v>
      </c>
      <c r="N112" s="1478"/>
      <c r="O112" s="1479">
        <v>0</v>
      </c>
      <c r="P112" s="1480">
        <v>0</v>
      </c>
      <c r="Q112" s="1828">
        <v>0</v>
      </c>
      <c r="R112" s="1831">
        <f t="shared" si="878"/>
        <v>0</v>
      </c>
      <c r="S112" s="1481">
        <f>IF(AND(SUM(O112:Q112)=0,N112="NNN"),MIN('Operating History and Pro Forma'!$M$33,'Operating History and Pro Forma'!$T$15)*D112,SUM(O112:Q112)*D112)</f>
        <v>0</v>
      </c>
      <c r="T112" s="1482">
        <f t="shared" si="879"/>
        <v>0</v>
      </c>
      <c r="U112" s="1483">
        <f t="shared" si="880"/>
        <v>0</v>
      </c>
      <c r="V112" s="1480"/>
      <c r="W112" s="1514"/>
      <c r="X112" s="1486" t="str">
        <f t="shared" si="881"/>
        <v/>
      </c>
      <c r="Y112" s="1487">
        <f t="shared" si="882"/>
        <v>0</v>
      </c>
      <c r="Z112" s="1488"/>
      <c r="AA112" s="1488"/>
      <c r="AB112" s="1488"/>
      <c r="AC112" s="1488"/>
      <c r="AD112" s="1489">
        <f t="shared" si="883"/>
        <v>0</v>
      </c>
      <c r="AE112" s="1490" t="str">
        <f t="shared" si="884"/>
        <v/>
      </c>
      <c r="AF112" s="1491">
        <f t="shared" si="885"/>
        <v>0</v>
      </c>
      <c r="AG112" s="1492">
        <f t="shared" si="886"/>
        <v>0</v>
      </c>
      <c r="AH112" s="1493">
        <f t="shared" si="853"/>
        <v>0</v>
      </c>
      <c r="AI112" s="1493">
        <f t="shared" si="853"/>
        <v>0</v>
      </c>
      <c r="AJ112" s="1494">
        <f t="shared" si="853"/>
        <v>0</v>
      </c>
      <c r="AK112" s="1494">
        <f t="shared" si="853"/>
        <v>0</v>
      </c>
      <c r="AL112" s="1495">
        <f t="shared" si="853"/>
        <v>0</v>
      </c>
      <c r="AM112" s="1496">
        <f t="shared" si="853"/>
        <v>0</v>
      </c>
      <c r="AN112" s="1497">
        <f t="shared" si="399"/>
        <v>0</v>
      </c>
      <c r="AO112" s="1498">
        <f t="shared" si="860"/>
        <v>0</v>
      </c>
      <c r="AP112" s="1499">
        <f t="shared" si="887"/>
        <v>0</v>
      </c>
      <c r="AQ112" s="1500">
        <f t="shared" si="888"/>
        <v>0</v>
      </c>
      <c r="AR112" s="1501">
        <f t="shared" si="889"/>
        <v>0</v>
      </c>
      <c r="AS112" s="1498">
        <f t="shared" si="857"/>
        <v>0</v>
      </c>
      <c r="AT112" s="1501">
        <f t="shared" si="890"/>
        <v>0</v>
      </c>
      <c r="AU112" s="1498">
        <f t="shared" si="891"/>
        <v>1</v>
      </c>
      <c r="AV112" s="1498">
        <f t="shared" si="892"/>
        <v>2</v>
      </c>
      <c r="AW112" s="1499">
        <f t="shared" si="893"/>
        <v>0</v>
      </c>
      <c r="AX112" s="1502">
        <f t="shared" si="894"/>
        <v>0</v>
      </c>
      <c r="AY112" s="1503">
        <f t="shared" si="895"/>
        <v>0</v>
      </c>
      <c r="AZ112" s="1498">
        <f t="shared" si="896"/>
        <v>2</v>
      </c>
      <c r="BA112" s="1498">
        <f t="shared" si="897"/>
        <v>3</v>
      </c>
      <c r="BB112" s="1499">
        <f t="shared" si="898"/>
        <v>0</v>
      </c>
      <c r="BC112" s="1502">
        <f t="shared" si="899"/>
        <v>0</v>
      </c>
      <c r="BD112" s="1503">
        <f t="shared" si="900"/>
        <v>0</v>
      </c>
      <c r="BE112" s="1498">
        <f t="shared" si="901"/>
        <v>3</v>
      </c>
      <c r="BF112" s="1498">
        <f t="shared" si="902"/>
        <v>4</v>
      </c>
      <c r="BG112" s="1499">
        <f t="shared" si="903"/>
        <v>0</v>
      </c>
      <c r="BH112" s="1502">
        <f t="shared" si="904"/>
        <v>0</v>
      </c>
      <c r="BI112" s="1502">
        <f t="shared" si="905"/>
        <v>0</v>
      </c>
      <c r="BJ112" s="1504">
        <f t="shared" si="906"/>
        <v>1900</v>
      </c>
      <c r="BK112" s="1505" t="str">
        <f t="shared" si="907"/>
        <v/>
      </c>
      <c r="BL112" s="1506"/>
      <c r="BM112" s="1507">
        <f t="shared" si="908"/>
        <v>0</v>
      </c>
      <c r="BN112" s="1508">
        <f t="shared" si="1054"/>
        <v>0</v>
      </c>
      <c r="BO112" s="1508">
        <f t="shared" si="1054"/>
        <v>0</v>
      </c>
      <c r="BP112" s="1508">
        <f t="shared" si="1054"/>
        <v>0</v>
      </c>
      <c r="BQ112" s="1508">
        <f t="shared" si="1054"/>
        <v>0</v>
      </c>
      <c r="BR112" s="1508">
        <f t="shared" si="1054"/>
        <v>0</v>
      </c>
      <c r="BS112" s="1508">
        <f t="shared" si="1054"/>
        <v>0</v>
      </c>
      <c r="BT112" s="1508">
        <f t="shared" si="1054"/>
        <v>0</v>
      </c>
      <c r="BU112" s="1508">
        <f t="shared" si="1054"/>
        <v>0</v>
      </c>
      <c r="BV112" s="1508">
        <f t="shared" si="1054"/>
        <v>0</v>
      </c>
      <c r="BW112" s="1508">
        <f t="shared" si="1054"/>
        <v>0</v>
      </c>
      <c r="BX112" s="1508">
        <f t="shared" si="1054"/>
        <v>0</v>
      </c>
      <c r="BY112" s="1507">
        <f t="shared" si="1054"/>
        <v>0</v>
      </c>
      <c r="BZ112" s="1508">
        <f t="shared" si="1054"/>
        <v>0</v>
      </c>
      <c r="CA112" s="1508">
        <f t="shared" si="1054"/>
        <v>0</v>
      </c>
      <c r="CB112" s="1508">
        <f t="shared" si="1054"/>
        <v>0</v>
      </c>
      <c r="CC112" s="1508">
        <f t="shared" si="1054"/>
        <v>0</v>
      </c>
      <c r="CD112" s="1508">
        <f t="shared" si="1047"/>
        <v>0</v>
      </c>
      <c r="CE112" s="1508">
        <f t="shared" si="1047"/>
        <v>0</v>
      </c>
      <c r="CF112" s="1508">
        <f t="shared" si="1047"/>
        <v>0</v>
      </c>
      <c r="CG112" s="1508">
        <f t="shared" si="1047"/>
        <v>0</v>
      </c>
      <c r="CH112" s="1508">
        <f t="shared" si="1047"/>
        <v>0</v>
      </c>
      <c r="CI112" s="1508">
        <f t="shared" si="1047"/>
        <v>0</v>
      </c>
      <c r="CJ112" s="1509">
        <f t="shared" si="1047"/>
        <v>0</v>
      </c>
      <c r="CK112" s="1507">
        <f t="shared" si="1047"/>
        <v>0</v>
      </c>
      <c r="CL112" s="1508">
        <f t="shared" si="1047"/>
        <v>0</v>
      </c>
      <c r="CM112" s="1508">
        <f t="shared" si="1047"/>
        <v>0</v>
      </c>
      <c r="CN112" s="1508">
        <f t="shared" si="1047"/>
        <v>0</v>
      </c>
      <c r="CO112" s="1508">
        <f t="shared" si="1047"/>
        <v>0</v>
      </c>
      <c r="CP112" s="1508">
        <f t="shared" si="1047"/>
        <v>0</v>
      </c>
      <c r="CQ112" s="1508">
        <f t="shared" si="1047"/>
        <v>0</v>
      </c>
      <c r="CR112" s="1508">
        <f t="shared" si="1047"/>
        <v>0</v>
      </c>
      <c r="CS112" s="1508">
        <f t="shared" si="1047"/>
        <v>0</v>
      </c>
      <c r="CT112" s="1508">
        <f t="shared" si="1048"/>
        <v>0</v>
      </c>
      <c r="CU112" s="1508">
        <f t="shared" si="1048"/>
        <v>0</v>
      </c>
      <c r="CV112" s="1509">
        <f t="shared" si="1048"/>
        <v>0</v>
      </c>
      <c r="CW112" s="1508">
        <f t="shared" si="1048"/>
        <v>0</v>
      </c>
      <c r="CX112" s="1508">
        <f t="shared" si="1048"/>
        <v>0</v>
      </c>
      <c r="CY112" s="1508">
        <f t="shared" si="1048"/>
        <v>0</v>
      </c>
      <c r="CZ112" s="1508">
        <f t="shared" si="1048"/>
        <v>0</v>
      </c>
      <c r="DA112" s="1508">
        <f t="shared" si="1048"/>
        <v>0</v>
      </c>
      <c r="DB112" s="1508">
        <f t="shared" si="1048"/>
        <v>0</v>
      </c>
      <c r="DC112" s="1508">
        <f t="shared" si="1048"/>
        <v>0</v>
      </c>
      <c r="DD112" s="1508">
        <f t="shared" si="1048"/>
        <v>0</v>
      </c>
      <c r="DE112" s="1508">
        <f t="shared" si="1048"/>
        <v>0</v>
      </c>
      <c r="DF112" s="1508">
        <f t="shared" si="1048"/>
        <v>0</v>
      </c>
      <c r="DG112" s="1508">
        <f t="shared" si="1048"/>
        <v>0</v>
      </c>
      <c r="DH112" s="1509">
        <f t="shared" si="1048"/>
        <v>0</v>
      </c>
      <c r="DI112" s="1508">
        <f t="shared" si="1048"/>
        <v>0</v>
      </c>
      <c r="DJ112" s="1508">
        <f t="shared" si="1049"/>
        <v>0</v>
      </c>
      <c r="DK112" s="1508">
        <f t="shared" si="1049"/>
        <v>0</v>
      </c>
      <c r="DL112" s="1508">
        <f t="shared" si="1049"/>
        <v>0</v>
      </c>
      <c r="DM112" s="1508">
        <f t="shared" si="1049"/>
        <v>0</v>
      </c>
      <c r="DN112" s="1508">
        <f t="shared" si="1049"/>
        <v>0</v>
      </c>
      <c r="DO112" s="1508">
        <f t="shared" si="1049"/>
        <v>0</v>
      </c>
      <c r="DP112" s="1508">
        <f t="shared" si="1049"/>
        <v>0</v>
      </c>
      <c r="DQ112" s="1508">
        <f t="shared" si="1049"/>
        <v>0</v>
      </c>
      <c r="DR112" s="1508">
        <f t="shared" si="1049"/>
        <v>0</v>
      </c>
      <c r="DS112" s="1508">
        <f t="shared" si="1049"/>
        <v>0</v>
      </c>
      <c r="DT112" s="1509">
        <f t="shared" si="1049"/>
        <v>0</v>
      </c>
      <c r="DU112" s="1507">
        <f t="shared" si="1049"/>
        <v>0</v>
      </c>
      <c r="DV112" s="1508">
        <f t="shared" si="1049"/>
        <v>0</v>
      </c>
      <c r="DW112" s="1508">
        <f t="shared" si="1049"/>
        <v>0</v>
      </c>
      <c r="DX112" s="1508">
        <f t="shared" si="1049"/>
        <v>0</v>
      </c>
      <c r="DY112" s="1508">
        <f t="shared" si="1049"/>
        <v>0</v>
      </c>
      <c r="DZ112" s="1508">
        <f t="shared" si="1050"/>
        <v>0</v>
      </c>
      <c r="EA112" s="1508">
        <f t="shared" si="1050"/>
        <v>0</v>
      </c>
      <c r="EB112" s="1508">
        <f t="shared" si="1050"/>
        <v>0</v>
      </c>
      <c r="EC112" s="1508">
        <f t="shared" si="1050"/>
        <v>0</v>
      </c>
      <c r="ED112" s="1508">
        <f t="shared" si="1050"/>
        <v>0</v>
      </c>
      <c r="EE112" s="1508">
        <f t="shared" si="1050"/>
        <v>0</v>
      </c>
      <c r="EF112" s="1508">
        <f t="shared" si="1050"/>
        <v>0</v>
      </c>
      <c r="EG112" s="1507">
        <f t="shared" si="1050"/>
        <v>0</v>
      </c>
      <c r="EH112" s="1508">
        <f t="shared" si="1050"/>
        <v>0</v>
      </c>
      <c r="EI112" s="1508">
        <f t="shared" si="1050"/>
        <v>0</v>
      </c>
      <c r="EJ112" s="1508">
        <f t="shared" si="1050"/>
        <v>0</v>
      </c>
      <c r="EK112" s="1508">
        <f t="shared" si="1050"/>
        <v>0</v>
      </c>
      <c r="EL112" s="1508">
        <f t="shared" si="1050"/>
        <v>0</v>
      </c>
      <c r="EM112" s="1508">
        <f t="shared" si="1050"/>
        <v>0</v>
      </c>
      <c r="EN112" s="1508">
        <f t="shared" si="1050"/>
        <v>0</v>
      </c>
      <c r="EO112" s="1508">
        <f t="shared" si="1050"/>
        <v>0</v>
      </c>
      <c r="EP112" s="1508">
        <f t="shared" si="1051"/>
        <v>0</v>
      </c>
      <c r="EQ112" s="1508">
        <f t="shared" si="1051"/>
        <v>0</v>
      </c>
      <c r="ER112" s="1509">
        <f t="shared" si="1051"/>
        <v>0</v>
      </c>
      <c r="ES112" s="1507">
        <f t="shared" si="1051"/>
        <v>0</v>
      </c>
      <c r="ET112" s="1508">
        <f t="shared" si="1051"/>
        <v>0</v>
      </c>
      <c r="EU112" s="1508">
        <f t="shared" si="1051"/>
        <v>0</v>
      </c>
      <c r="EV112" s="1508">
        <f t="shared" si="1051"/>
        <v>0</v>
      </c>
      <c r="EW112" s="1508">
        <f t="shared" si="1051"/>
        <v>0</v>
      </c>
      <c r="EX112" s="1508">
        <f t="shared" si="1051"/>
        <v>0</v>
      </c>
      <c r="EY112" s="1508">
        <f t="shared" si="1051"/>
        <v>0</v>
      </c>
      <c r="EZ112" s="1508">
        <f t="shared" si="1051"/>
        <v>0</v>
      </c>
      <c r="FA112" s="1508">
        <f t="shared" si="1051"/>
        <v>0</v>
      </c>
      <c r="FB112" s="1508">
        <f t="shared" si="1051"/>
        <v>0</v>
      </c>
      <c r="FC112" s="1508">
        <f t="shared" si="1051"/>
        <v>0</v>
      </c>
      <c r="FD112" s="1509">
        <f t="shared" si="1051"/>
        <v>0</v>
      </c>
      <c r="FE112" s="1508">
        <f t="shared" si="1051"/>
        <v>0</v>
      </c>
      <c r="FF112" s="1508">
        <f t="shared" si="1052"/>
        <v>0</v>
      </c>
      <c r="FG112" s="1508">
        <f t="shared" si="1053"/>
        <v>0</v>
      </c>
      <c r="FH112" s="1508">
        <f t="shared" si="1053"/>
        <v>0</v>
      </c>
      <c r="FI112" s="1508">
        <f t="shared" si="1053"/>
        <v>0</v>
      </c>
      <c r="FJ112" s="1508">
        <f t="shared" si="1053"/>
        <v>0</v>
      </c>
      <c r="FK112" s="1508">
        <f t="shared" si="1053"/>
        <v>0</v>
      </c>
      <c r="FL112" s="1508">
        <f t="shared" si="1053"/>
        <v>0</v>
      </c>
      <c r="FM112" s="1508">
        <f t="shared" si="1053"/>
        <v>0</v>
      </c>
      <c r="FN112" s="1508">
        <f t="shared" si="1053"/>
        <v>0</v>
      </c>
      <c r="FO112" s="1508">
        <f t="shared" si="1053"/>
        <v>0</v>
      </c>
      <c r="FP112" s="1509">
        <f t="shared" si="1053"/>
        <v>0</v>
      </c>
      <c r="FQ112" s="1508">
        <f t="shared" si="1053"/>
        <v>0</v>
      </c>
      <c r="FR112" s="1508">
        <f t="shared" si="1053"/>
        <v>0</v>
      </c>
      <c r="FS112" s="1508">
        <f t="shared" si="1053"/>
        <v>0</v>
      </c>
      <c r="FT112" s="1508">
        <f t="shared" si="1053"/>
        <v>0</v>
      </c>
      <c r="FU112" s="1508">
        <f t="shared" si="1053"/>
        <v>0</v>
      </c>
      <c r="FV112" s="1508">
        <f t="shared" si="1053"/>
        <v>0</v>
      </c>
      <c r="FW112" s="1508">
        <f t="shared" si="855"/>
        <v>0</v>
      </c>
      <c r="FX112" s="1508">
        <f t="shared" si="855"/>
        <v>0</v>
      </c>
      <c r="FY112" s="1508">
        <f t="shared" si="855"/>
        <v>0</v>
      </c>
      <c r="FZ112" s="1508">
        <f t="shared" si="855"/>
        <v>0</v>
      </c>
      <c r="GA112" s="1508">
        <f t="shared" si="855"/>
        <v>0</v>
      </c>
      <c r="GB112" s="1509">
        <f t="shared" si="855"/>
        <v>0</v>
      </c>
      <c r="GC112" s="1506"/>
      <c r="GD112" s="1458">
        <f t="shared" si="910"/>
        <v>1</v>
      </c>
      <c r="GE112" s="1510">
        <f t="shared" si="874"/>
        <v>0</v>
      </c>
      <c r="GF112" s="1511">
        <f t="shared" si="874"/>
        <v>0</v>
      </c>
      <c r="GG112" s="1511">
        <f t="shared" si="874"/>
        <v>0</v>
      </c>
      <c r="GH112" s="1511">
        <f t="shared" si="874"/>
        <v>0</v>
      </c>
      <c r="GI112" s="1511">
        <f t="shared" si="874"/>
        <v>0</v>
      </c>
      <c r="GJ112" s="1511">
        <f t="shared" si="874"/>
        <v>0</v>
      </c>
      <c r="GK112" s="1511">
        <f t="shared" si="874"/>
        <v>0</v>
      </c>
      <c r="GL112" s="1511">
        <f t="shared" si="874"/>
        <v>0</v>
      </c>
      <c r="GM112" s="1511">
        <f t="shared" si="874"/>
        <v>0</v>
      </c>
      <c r="GN112" s="1512">
        <f t="shared" si="874"/>
        <v>0</v>
      </c>
      <c r="GO112" s="1513">
        <f t="shared" si="911"/>
        <v>0</v>
      </c>
      <c r="GP112" s="1506"/>
      <c r="GQ112" s="1510">
        <f t="shared" si="838"/>
        <v>0</v>
      </c>
      <c r="GR112" s="1511">
        <f t="shared" si="864"/>
        <v>0</v>
      </c>
      <c r="GS112" s="1511">
        <f t="shared" si="864"/>
        <v>0</v>
      </c>
      <c r="GT112" s="1511">
        <f t="shared" si="864"/>
        <v>0</v>
      </c>
      <c r="GU112" s="1511">
        <f t="shared" si="864"/>
        <v>0</v>
      </c>
      <c r="GV112" s="1511">
        <f t="shared" si="864"/>
        <v>0</v>
      </c>
      <c r="GW112" s="1511">
        <f t="shared" si="864"/>
        <v>0</v>
      </c>
      <c r="GX112" s="1511">
        <f t="shared" si="864"/>
        <v>0</v>
      </c>
      <c r="GY112" s="1511">
        <f t="shared" si="864"/>
        <v>0</v>
      </c>
      <c r="GZ112" s="1512">
        <f t="shared" si="864"/>
        <v>0</v>
      </c>
      <c r="HA112" s="1513">
        <f t="shared" si="912"/>
        <v>0</v>
      </c>
      <c r="HB112" s="1506">
        <f t="shared" si="913"/>
        <v>1</v>
      </c>
      <c r="HC112" s="1506"/>
      <c r="HD112" s="1508">
        <f t="shared" si="914"/>
        <v>0</v>
      </c>
      <c r="HE112" s="1460">
        <f t="shared" si="915"/>
        <v>0</v>
      </c>
      <c r="HF112" s="1460">
        <f t="shared" si="916"/>
        <v>0</v>
      </c>
      <c r="HG112" s="1460">
        <f t="shared" si="917"/>
        <v>0</v>
      </c>
      <c r="HH112" s="1460">
        <f t="shared" si="918"/>
        <v>0</v>
      </c>
      <c r="HI112" s="1460">
        <f t="shared" si="919"/>
        <v>0</v>
      </c>
      <c r="HJ112" s="1460">
        <f t="shared" si="920"/>
        <v>0</v>
      </c>
      <c r="HK112" s="1460">
        <f t="shared" si="921"/>
        <v>0</v>
      </c>
      <c r="HL112" s="1460">
        <f t="shared" si="922"/>
        <v>0</v>
      </c>
      <c r="HM112" s="1460">
        <f t="shared" si="923"/>
        <v>0</v>
      </c>
      <c r="HN112" s="1460">
        <f t="shared" si="924"/>
        <v>0</v>
      </c>
      <c r="HO112" s="1460">
        <f t="shared" si="925"/>
        <v>0</v>
      </c>
      <c r="HP112" s="1460">
        <f t="shared" si="926"/>
        <v>0</v>
      </c>
      <c r="HQ112" s="1460">
        <f t="shared" si="927"/>
        <v>0</v>
      </c>
      <c r="HR112" s="1460">
        <f t="shared" si="928"/>
        <v>0</v>
      </c>
      <c r="HS112" s="1460">
        <f t="shared" si="929"/>
        <v>0</v>
      </c>
      <c r="HT112" s="1460">
        <f t="shared" si="930"/>
        <v>0</v>
      </c>
      <c r="HU112" s="1460">
        <f t="shared" si="931"/>
        <v>0</v>
      </c>
      <c r="HV112" s="1460">
        <f t="shared" si="932"/>
        <v>0</v>
      </c>
      <c r="HW112" s="1460">
        <f t="shared" si="933"/>
        <v>0</v>
      </c>
      <c r="HX112" s="1460">
        <f t="shared" si="934"/>
        <v>0</v>
      </c>
      <c r="HY112" s="1460">
        <f t="shared" si="935"/>
        <v>0</v>
      </c>
      <c r="HZ112" s="1460">
        <f t="shared" si="936"/>
        <v>0</v>
      </c>
      <c r="IA112" s="1460">
        <f t="shared" si="937"/>
        <v>0</v>
      </c>
      <c r="IB112" s="1460">
        <f t="shared" si="938"/>
        <v>0</v>
      </c>
      <c r="IC112" s="1460">
        <f t="shared" si="939"/>
        <v>0</v>
      </c>
      <c r="ID112" s="1460">
        <f t="shared" si="940"/>
        <v>0</v>
      </c>
      <c r="IE112" s="1460">
        <f t="shared" si="941"/>
        <v>0</v>
      </c>
      <c r="IF112" s="1460">
        <f t="shared" si="942"/>
        <v>0</v>
      </c>
      <c r="IG112" s="1460">
        <f t="shared" si="943"/>
        <v>0</v>
      </c>
      <c r="IH112" s="1460">
        <f t="shared" si="944"/>
        <v>0</v>
      </c>
      <c r="II112" s="1460">
        <f t="shared" si="945"/>
        <v>0</v>
      </c>
      <c r="IJ112" s="1460">
        <f t="shared" si="946"/>
        <v>0</v>
      </c>
      <c r="IK112" s="1460">
        <f t="shared" si="947"/>
        <v>0</v>
      </c>
      <c r="IL112" s="1460">
        <f t="shared" si="948"/>
        <v>0</v>
      </c>
      <c r="IM112" s="1460">
        <f t="shared" si="949"/>
        <v>0</v>
      </c>
      <c r="IN112" s="1460">
        <f t="shared" si="950"/>
        <v>0</v>
      </c>
      <c r="IO112" s="1460">
        <f t="shared" si="951"/>
        <v>0</v>
      </c>
      <c r="IP112" s="1460">
        <f t="shared" si="952"/>
        <v>0</v>
      </c>
      <c r="IQ112" s="1460">
        <f t="shared" si="953"/>
        <v>0</v>
      </c>
      <c r="IR112" s="1460">
        <f t="shared" si="954"/>
        <v>0</v>
      </c>
      <c r="IS112" s="1460">
        <f t="shared" si="955"/>
        <v>0</v>
      </c>
      <c r="IT112" s="1460">
        <f t="shared" si="956"/>
        <v>0</v>
      </c>
      <c r="IU112" s="1460">
        <f t="shared" si="957"/>
        <v>0</v>
      </c>
      <c r="IV112" s="1460">
        <f t="shared" si="958"/>
        <v>0</v>
      </c>
      <c r="IW112" s="1460">
        <f t="shared" si="959"/>
        <v>0</v>
      </c>
      <c r="IX112" s="1460">
        <f t="shared" si="960"/>
        <v>0</v>
      </c>
      <c r="IY112" s="1460">
        <f t="shared" si="961"/>
        <v>0</v>
      </c>
      <c r="IZ112" s="1460">
        <f t="shared" si="962"/>
        <v>0</v>
      </c>
      <c r="JA112" s="1460">
        <f t="shared" si="963"/>
        <v>0</v>
      </c>
      <c r="JB112" s="1460">
        <f t="shared" si="964"/>
        <v>0</v>
      </c>
      <c r="JC112" s="1460">
        <f t="shared" si="965"/>
        <v>0</v>
      </c>
      <c r="JD112" s="1460">
        <f t="shared" si="966"/>
        <v>0</v>
      </c>
      <c r="JE112" s="1460">
        <f t="shared" si="967"/>
        <v>0</v>
      </c>
      <c r="JF112" s="1460">
        <f t="shared" si="968"/>
        <v>0</v>
      </c>
      <c r="JG112" s="1460">
        <f t="shared" si="969"/>
        <v>0</v>
      </c>
      <c r="JH112" s="1460">
        <f t="shared" si="970"/>
        <v>0</v>
      </c>
      <c r="JI112" s="1460">
        <f t="shared" si="971"/>
        <v>0</v>
      </c>
      <c r="JJ112" s="1460">
        <f t="shared" si="972"/>
        <v>0</v>
      </c>
      <c r="JK112" s="1460">
        <f t="shared" si="973"/>
        <v>0</v>
      </c>
      <c r="JL112" s="1460">
        <f t="shared" si="974"/>
        <v>0</v>
      </c>
      <c r="JM112" s="1460">
        <f t="shared" si="975"/>
        <v>0</v>
      </c>
      <c r="JN112" s="1460">
        <f t="shared" si="976"/>
        <v>0</v>
      </c>
      <c r="JO112" s="1460">
        <f t="shared" si="977"/>
        <v>0</v>
      </c>
      <c r="JP112" s="1460">
        <f t="shared" si="978"/>
        <v>0</v>
      </c>
      <c r="JQ112" s="1460">
        <f t="shared" si="979"/>
        <v>0</v>
      </c>
      <c r="JR112" s="1460">
        <f t="shared" si="980"/>
        <v>0</v>
      </c>
      <c r="JS112" s="1460">
        <f t="shared" si="981"/>
        <v>0</v>
      </c>
      <c r="JT112" s="1460">
        <f t="shared" si="982"/>
        <v>0</v>
      </c>
      <c r="JU112" s="1460">
        <f t="shared" si="983"/>
        <v>0</v>
      </c>
      <c r="JV112" s="1460">
        <f t="shared" si="984"/>
        <v>0</v>
      </c>
      <c r="JW112" s="1460">
        <f t="shared" si="985"/>
        <v>0</v>
      </c>
      <c r="JX112" s="1460">
        <f t="shared" si="986"/>
        <v>0</v>
      </c>
      <c r="JY112" s="1460">
        <f t="shared" si="987"/>
        <v>0</v>
      </c>
      <c r="JZ112" s="1460">
        <f t="shared" si="988"/>
        <v>0</v>
      </c>
      <c r="KA112" s="1460">
        <f t="shared" si="989"/>
        <v>0</v>
      </c>
      <c r="KB112" s="1460">
        <f t="shared" si="990"/>
        <v>0</v>
      </c>
      <c r="KC112" s="1460">
        <f t="shared" si="991"/>
        <v>0</v>
      </c>
      <c r="KD112" s="1460">
        <f t="shared" si="992"/>
        <v>0</v>
      </c>
      <c r="KE112" s="1460">
        <f t="shared" si="993"/>
        <v>0</v>
      </c>
      <c r="KF112" s="1460">
        <f t="shared" si="994"/>
        <v>0</v>
      </c>
      <c r="KG112" s="1460">
        <f t="shared" si="995"/>
        <v>0</v>
      </c>
      <c r="KH112" s="1460">
        <f t="shared" si="996"/>
        <v>0</v>
      </c>
      <c r="KI112" s="1460">
        <f t="shared" si="997"/>
        <v>0</v>
      </c>
      <c r="KJ112" s="1460">
        <f t="shared" si="998"/>
        <v>0</v>
      </c>
      <c r="KK112" s="1460">
        <f t="shared" si="999"/>
        <v>0</v>
      </c>
      <c r="KL112" s="1460">
        <f t="shared" si="1000"/>
        <v>0</v>
      </c>
      <c r="KM112" s="1460">
        <f t="shared" si="1001"/>
        <v>0</v>
      </c>
      <c r="KN112" s="1460">
        <f t="shared" si="1002"/>
        <v>0</v>
      </c>
      <c r="KO112" s="1460">
        <f t="shared" si="1003"/>
        <v>0</v>
      </c>
      <c r="KP112" s="1460">
        <f t="shared" si="1004"/>
        <v>0</v>
      </c>
      <c r="KQ112" s="1460">
        <f t="shared" si="1005"/>
        <v>0</v>
      </c>
      <c r="KR112" s="1460">
        <f t="shared" si="1006"/>
        <v>0</v>
      </c>
      <c r="KS112" s="1460">
        <f t="shared" si="1007"/>
        <v>0</v>
      </c>
      <c r="KT112" s="1460">
        <f t="shared" si="1008"/>
        <v>0</v>
      </c>
      <c r="KU112" s="1460">
        <f t="shared" si="1009"/>
        <v>0</v>
      </c>
      <c r="KV112" s="1460">
        <f t="shared" si="1010"/>
        <v>0</v>
      </c>
      <c r="KW112" s="1460">
        <f t="shared" si="1011"/>
        <v>0</v>
      </c>
      <c r="KX112" s="1460">
        <f t="shared" si="1012"/>
        <v>0</v>
      </c>
      <c r="KY112" s="1460">
        <f t="shared" si="1013"/>
        <v>0</v>
      </c>
      <c r="KZ112" s="1460">
        <f t="shared" si="1014"/>
        <v>0</v>
      </c>
      <c r="LA112" s="1460">
        <f t="shared" si="1015"/>
        <v>0</v>
      </c>
      <c r="LB112" s="1460">
        <f t="shared" si="1016"/>
        <v>0</v>
      </c>
      <c r="LC112" s="1460">
        <f t="shared" si="1017"/>
        <v>0</v>
      </c>
      <c r="LD112" s="1460">
        <f t="shared" si="1018"/>
        <v>0</v>
      </c>
      <c r="LE112" s="1460">
        <f t="shared" si="1019"/>
        <v>0</v>
      </c>
      <c r="LF112" s="1460">
        <f t="shared" si="1020"/>
        <v>0</v>
      </c>
      <c r="LG112" s="1460">
        <f t="shared" si="1021"/>
        <v>0</v>
      </c>
      <c r="LH112" s="1460">
        <f t="shared" si="1022"/>
        <v>0</v>
      </c>
      <c r="LI112" s="1460">
        <f t="shared" si="1023"/>
        <v>0</v>
      </c>
      <c r="LJ112" s="1460">
        <f t="shared" si="1024"/>
        <v>0</v>
      </c>
      <c r="LK112" s="1460">
        <f t="shared" si="1025"/>
        <v>0</v>
      </c>
      <c r="LL112" s="1460">
        <f t="shared" si="1026"/>
        <v>0</v>
      </c>
      <c r="LM112" s="1460">
        <f t="shared" si="1027"/>
        <v>0</v>
      </c>
      <c r="LN112" s="1460">
        <f t="shared" si="1028"/>
        <v>0</v>
      </c>
      <c r="LO112" s="1460">
        <f t="shared" si="1029"/>
        <v>0</v>
      </c>
      <c r="LP112" s="1460">
        <f t="shared" si="1030"/>
        <v>0</v>
      </c>
      <c r="LQ112" s="1460">
        <f t="shared" si="1031"/>
        <v>0</v>
      </c>
      <c r="LR112" s="1460">
        <f t="shared" si="1032"/>
        <v>0</v>
      </c>
      <c r="LS112" s="1460">
        <f t="shared" si="1033"/>
        <v>0</v>
      </c>
      <c r="LW112" s="1467">
        <f t="shared" si="1034"/>
        <v>0</v>
      </c>
      <c r="LX112" s="1467">
        <f t="shared" si="1035"/>
        <v>0</v>
      </c>
      <c r="LY112" s="1467">
        <f t="shared" si="1036"/>
        <v>0</v>
      </c>
      <c r="LZ112" s="1467">
        <f t="shared" si="1037"/>
        <v>0</v>
      </c>
      <c r="MA112" s="1506"/>
      <c r="MB112" s="1460">
        <f t="shared" si="1038"/>
        <v>0</v>
      </c>
      <c r="MC112" s="1460">
        <f t="shared" si="1055"/>
        <v>0</v>
      </c>
      <c r="MD112" s="1460">
        <f t="shared" si="1055"/>
        <v>0</v>
      </c>
      <c r="ME112" s="1460">
        <f t="shared" si="1055"/>
        <v>0</v>
      </c>
      <c r="MF112" s="1460">
        <f t="shared" si="1055"/>
        <v>0</v>
      </c>
      <c r="MG112" s="1460">
        <f t="shared" si="1055"/>
        <v>0</v>
      </c>
      <c r="MH112" s="1460">
        <f t="shared" si="1055"/>
        <v>0</v>
      </c>
      <c r="MI112" s="1460">
        <f t="shared" si="1055"/>
        <v>0</v>
      </c>
      <c r="MJ112" s="1460">
        <f t="shared" si="1055"/>
        <v>0</v>
      </c>
      <c r="MK112" s="1460">
        <f t="shared" si="1055"/>
        <v>0</v>
      </c>
      <c r="ML112" s="1460">
        <f t="shared" si="1055"/>
        <v>0</v>
      </c>
      <c r="MM112" s="1460">
        <f t="shared" si="1055"/>
        <v>0</v>
      </c>
      <c r="MN112" s="1460">
        <f t="shared" si="1055"/>
        <v>0</v>
      </c>
      <c r="MO112" s="1460">
        <f t="shared" si="1055"/>
        <v>0</v>
      </c>
      <c r="MP112" s="1460">
        <f t="shared" si="1055"/>
        <v>0</v>
      </c>
      <c r="MQ112" s="1460">
        <f t="shared" si="1055"/>
        <v>0</v>
      </c>
      <c r="MR112" s="1460">
        <f t="shared" si="1055"/>
        <v>0</v>
      </c>
      <c r="MS112" s="1460">
        <f t="shared" si="1043"/>
        <v>0</v>
      </c>
      <c r="MT112" s="1460">
        <f t="shared" si="1043"/>
        <v>0</v>
      </c>
      <c r="MU112" s="1460">
        <f t="shared" si="1043"/>
        <v>0</v>
      </c>
      <c r="MV112" s="1460">
        <f t="shared" si="1043"/>
        <v>0</v>
      </c>
      <c r="MW112" s="1460">
        <f t="shared" si="1043"/>
        <v>0</v>
      </c>
      <c r="MX112" s="1460">
        <f t="shared" si="1043"/>
        <v>0</v>
      </c>
      <c r="MY112" s="1460">
        <f t="shared" si="1043"/>
        <v>0</v>
      </c>
      <c r="MZ112" s="1460">
        <f t="shared" si="1043"/>
        <v>0</v>
      </c>
      <c r="NA112" s="1460">
        <f t="shared" si="1043"/>
        <v>0</v>
      </c>
      <c r="NB112" s="1460">
        <f t="shared" si="1043"/>
        <v>0</v>
      </c>
      <c r="NC112" s="1460">
        <f t="shared" si="1043"/>
        <v>0</v>
      </c>
      <c r="ND112" s="1460">
        <f t="shared" si="1043"/>
        <v>0</v>
      </c>
      <c r="NE112" s="1460">
        <f t="shared" si="1043"/>
        <v>0</v>
      </c>
      <c r="NF112" s="1460">
        <f t="shared" si="1043"/>
        <v>0</v>
      </c>
      <c r="NG112" s="1460">
        <f t="shared" si="1043"/>
        <v>0</v>
      </c>
      <c r="NH112" s="1460">
        <f t="shared" si="1043"/>
        <v>0</v>
      </c>
      <c r="NI112" s="1460">
        <f t="shared" si="1044"/>
        <v>0</v>
      </c>
      <c r="NJ112" s="1460">
        <f t="shared" si="1044"/>
        <v>0</v>
      </c>
      <c r="NK112" s="1460">
        <f t="shared" si="1044"/>
        <v>0</v>
      </c>
      <c r="NL112" s="1460">
        <f t="shared" si="1044"/>
        <v>0</v>
      </c>
      <c r="NM112" s="1460">
        <f t="shared" si="1044"/>
        <v>0</v>
      </c>
      <c r="NN112" s="1460">
        <f t="shared" si="1044"/>
        <v>0</v>
      </c>
      <c r="NO112" s="1460">
        <f t="shared" si="1044"/>
        <v>0</v>
      </c>
      <c r="NP112" s="1460">
        <f t="shared" si="1044"/>
        <v>0</v>
      </c>
      <c r="NQ112" s="1460">
        <f t="shared" si="1044"/>
        <v>0</v>
      </c>
      <c r="NR112" s="1460">
        <f t="shared" si="1044"/>
        <v>0</v>
      </c>
      <c r="NS112" s="1460">
        <f t="shared" si="1044"/>
        <v>0</v>
      </c>
      <c r="NT112" s="1460">
        <f t="shared" si="1044"/>
        <v>0</v>
      </c>
      <c r="NU112" s="1460">
        <f t="shared" si="1044"/>
        <v>0</v>
      </c>
      <c r="NV112" s="1460">
        <f t="shared" si="1044"/>
        <v>0</v>
      </c>
      <c r="NW112" s="1460">
        <f t="shared" si="1044"/>
        <v>0</v>
      </c>
      <c r="NX112" s="1460">
        <f t="shared" si="1044"/>
        <v>0</v>
      </c>
      <c r="NY112" s="1460">
        <f t="shared" si="1046"/>
        <v>0</v>
      </c>
      <c r="NZ112" s="1460">
        <f t="shared" si="1046"/>
        <v>0</v>
      </c>
      <c r="OA112" s="1460">
        <f t="shared" si="1046"/>
        <v>0</v>
      </c>
      <c r="OB112" s="1460">
        <f t="shared" si="1046"/>
        <v>0</v>
      </c>
      <c r="OC112" s="1460">
        <f t="shared" si="1046"/>
        <v>0</v>
      </c>
      <c r="OD112" s="1460">
        <f t="shared" si="1046"/>
        <v>0</v>
      </c>
      <c r="OE112" s="1460">
        <f t="shared" si="1046"/>
        <v>0</v>
      </c>
      <c r="OF112" s="1460">
        <f t="shared" si="1046"/>
        <v>0</v>
      </c>
      <c r="OG112" s="1460">
        <f t="shared" si="1046"/>
        <v>0</v>
      </c>
      <c r="OH112" s="1460">
        <f t="shared" si="1046"/>
        <v>0</v>
      </c>
      <c r="OI112" s="1460">
        <f t="shared" si="1046"/>
        <v>0</v>
      </c>
      <c r="OJ112" s="1460">
        <f t="shared" si="1046"/>
        <v>0</v>
      </c>
      <c r="OK112" s="1460">
        <f t="shared" si="1046"/>
        <v>0</v>
      </c>
      <c r="OL112" s="1460">
        <f t="shared" si="1046"/>
        <v>0</v>
      </c>
      <c r="OM112" s="1460">
        <f t="shared" si="1046"/>
        <v>0</v>
      </c>
      <c r="ON112" s="1460">
        <f t="shared" si="1046"/>
        <v>0</v>
      </c>
      <c r="OO112" s="1460">
        <f t="shared" si="1045"/>
        <v>0</v>
      </c>
      <c r="OP112" s="1460">
        <f t="shared" si="1040"/>
        <v>0</v>
      </c>
      <c r="OQ112" s="1460">
        <f t="shared" si="1040"/>
        <v>0</v>
      </c>
      <c r="OR112" s="1460">
        <f t="shared" si="1040"/>
        <v>0</v>
      </c>
      <c r="OS112" s="1460">
        <f t="shared" si="1040"/>
        <v>0</v>
      </c>
      <c r="OT112" s="1460">
        <f t="shared" si="1040"/>
        <v>0</v>
      </c>
      <c r="OU112" s="1460">
        <f t="shared" si="1040"/>
        <v>0</v>
      </c>
      <c r="OV112" s="1460">
        <f t="shared" si="1040"/>
        <v>0</v>
      </c>
      <c r="OW112" s="1460">
        <f t="shared" si="1040"/>
        <v>0</v>
      </c>
      <c r="OX112" s="1460">
        <f t="shared" si="1040"/>
        <v>0</v>
      </c>
      <c r="OY112" s="1460">
        <f t="shared" si="1040"/>
        <v>0</v>
      </c>
      <c r="OZ112" s="1460">
        <f t="shared" si="1040"/>
        <v>0</v>
      </c>
      <c r="PA112" s="1460">
        <f t="shared" si="1040"/>
        <v>0</v>
      </c>
      <c r="PB112" s="1460">
        <f t="shared" si="1040"/>
        <v>0</v>
      </c>
      <c r="PC112" s="1460">
        <f t="shared" si="1040"/>
        <v>0</v>
      </c>
      <c r="PD112" s="1460">
        <f t="shared" si="1040"/>
        <v>0</v>
      </c>
      <c r="PE112" s="1460">
        <f t="shared" si="1040"/>
        <v>0</v>
      </c>
      <c r="PF112" s="1460">
        <f t="shared" si="1041"/>
        <v>0</v>
      </c>
      <c r="PG112" s="1460">
        <f t="shared" si="1041"/>
        <v>0</v>
      </c>
      <c r="PH112" s="1460">
        <f t="shared" si="1041"/>
        <v>0</v>
      </c>
      <c r="PI112" s="1460">
        <f t="shared" si="1041"/>
        <v>0</v>
      </c>
      <c r="PJ112" s="1460">
        <f t="shared" si="1041"/>
        <v>0</v>
      </c>
      <c r="PK112" s="1460">
        <f t="shared" si="1041"/>
        <v>0</v>
      </c>
      <c r="PL112" s="1460">
        <f t="shared" si="1041"/>
        <v>0</v>
      </c>
      <c r="PM112" s="1460">
        <f t="shared" si="1041"/>
        <v>0</v>
      </c>
      <c r="PN112" s="1460">
        <f t="shared" si="1041"/>
        <v>0</v>
      </c>
      <c r="PO112" s="1460">
        <f t="shared" si="1041"/>
        <v>0</v>
      </c>
      <c r="PP112" s="1460">
        <f t="shared" si="1041"/>
        <v>0</v>
      </c>
      <c r="PQ112" s="1460">
        <f t="shared" si="1041"/>
        <v>0</v>
      </c>
      <c r="PR112" s="1460">
        <f t="shared" si="1041"/>
        <v>0</v>
      </c>
      <c r="PS112" s="1460">
        <f t="shared" si="1041"/>
        <v>0</v>
      </c>
      <c r="PT112" s="1460">
        <f t="shared" si="1041"/>
        <v>0</v>
      </c>
      <c r="PU112" s="1460">
        <f t="shared" si="1041"/>
        <v>0</v>
      </c>
      <c r="PV112" s="1460">
        <f t="shared" si="1042"/>
        <v>0</v>
      </c>
      <c r="PW112" s="1460">
        <f t="shared" si="1042"/>
        <v>0</v>
      </c>
      <c r="PX112" s="1460">
        <f t="shared" si="1042"/>
        <v>0</v>
      </c>
      <c r="PY112" s="1460">
        <f t="shared" si="1042"/>
        <v>0</v>
      </c>
      <c r="PZ112" s="1460">
        <f t="shared" si="1042"/>
        <v>0</v>
      </c>
      <c r="QA112" s="1460">
        <f t="shared" si="1042"/>
        <v>0</v>
      </c>
      <c r="QB112" s="1460">
        <f t="shared" si="1042"/>
        <v>0</v>
      </c>
      <c r="QC112" s="1460">
        <f t="shared" si="1042"/>
        <v>0</v>
      </c>
      <c r="QD112" s="1460">
        <f t="shared" si="1042"/>
        <v>0</v>
      </c>
      <c r="QE112" s="1460">
        <f t="shared" si="1042"/>
        <v>0</v>
      </c>
      <c r="QF112" s="1460">
        <f t="shared" si="1042"/>
        <v>0</v>
      </c>
      <c r="QG112" s="1460">
        <f t="shared" si="1042"/>
        <v>0</v>
      </c>
      <c r="QH112" s="1460">
        <f t="shared" si="1042"/>
        <v>0</v>
      </c>
      <c r="QI112" s="1460">
        <f t="shared" si="1042"/>
        <v>0</v>
      </c>
      <c r="QJ112" s="1460">
        <f t="shared" si="1042"/>
        <v>0</v>
      </c>
      <c r="QK112" s="1460">
        <f t="shared" si="1042"/>
        <v>0</v>
      </c>
      <c r="QL112" s="1460">
        <f t="shared" si="856"/>
        <v>0</v>
      </c>
      <c r="QM112" s="1460">
        <f t="shared" si="856"/>
        <v>0</v>
      </c>
      <c r="QN112" s="1460">
        <f t="shared" si="856"/>
        <v>0</v>
      </c>
      <c r="QO112" s="1460">
        <f t="shared" si="856"/>
        <v>0</v>
      </c>
      <c r="QP112" s="1460">
        <f t="shared" si="856"/>
        <v>0</v>
      </c>
      <c r="QQ112" s="1460">
        <f t="shared" si="856"/>
        <v>0</v>
      </c>
    </row>
    <row r="113" spans="1:459" s="1466" customFormat="1" ht="22.5" customHeight="1">
      <c r="A113" s="1468"/>
      <c r="B113" s="1469"/>
      <c r="C113" s="1469"/>
      <c r="D113" s="1470"/>
      <c r="E113" s="1471"/>
      <c r="F113" s="1472"/>
      <c r="G113" s="1472"/>
      <c r="H113" s="1473">
        <f t="shared" si="875"/>
        <v>0</v>
      </c>
      <c r="I113" s="1474">
        <v>0</v>
      </c>
      <c r="J113" s="1475">
        <f t="shared" si="437"/>
        <v>0</v>
      </c>
      <c r="K113" s="1476">
        <v>0</v>
      </c>
      <c r="L113" s="1477">
        <f t="shared" si="876"/>
        <v>0</v>
      </c>
      <c r="M113" s="1477">
        <f t="shared" si="877"/>
        <v>0</v>
      </c>
      <c r="N113" s="1478"/>
      <c r="O113" s="1479">
        <v>0</v>
      </c>
      <c r="P113" s="1480">
        <v>0</v>
      </c>
      <c r="Q113" s="1828">
        <v>0</v>
      </c>
      <c r="R113" s="1831">
        <f t="shared" si="878"/>
        <v>0</v>
      </c>
      <c r="S113" s="1481">
        <f>IF(AND(SUM(O113:Q113)=0,N113="NNN"),MIN('Operating History and Pro Forma'!$M$33,'Operating History and Pro Forma'!$T$15)*D113,SUM(O113:Q113)*D113)</f>
        <v>0</v>
      </c>
      <c r="T113" s="1482">
        <f t="shared" si="879"/>
        <v>0</v>
      </c>
      <c r="U113" s="1483">
        <f t="shared" si="880"/>
        <v>0</v>
      </c>
      <c r="V113" s="1480"/>
      <c r="W113" s="1514"/>
      <c r="X113" s="1486" t="str">
        <f t="shared" si="881"/>
        <v/>
      </c>
      <c r="Y113" s="1487">
        <f t="shared" si="882"/>
        <v>0</v>
      </c>
      <c r="Z113" s="1488"/>
      <c r="AA113" s="1488"/>
      <c r="AB113" s="1488"/>
      <c r="AC113" s="1488"/>
      <c r="AD113" s="1489">
        <f t="shared" si="883"/>
        <v>0</v>
      </c>
      <c r="AE113" s="1490" t="str">
        <f t="shared" si="884"/>
        <v/>
      </c>
      <c r="AF113" s="1491">
        <f t="shared" si="885"/>
        <v>0</v>
      </c>
      <c r="AG113" s="1492">
        <f t="shared" si="886"/>
        <v>0</v>
      </c>
      <c r="AH113" s="1493">
        <f t="shared" si="853"/>
        <v>0</v>
      </c>
      <c r="AI113" s="1493">
        <f t="shared" si="853"/>
        <v>0</v>
      </c>
      <c r="AJ113" s="1494">
        <f t="shared" si="853"/>
        <v>0</v>
      </c>
      <c r="AK113" s="1494">
        <f t="shared" si="853"/>
        <v>0</v>
      </c>
      <c r="AL113" s="1495">
        <f t="shared" si="853"/>
        <v>0</v>
      </c>
      <c r="AM113" s="1496">
        <f t="shared" si="853"/>
        <v>0</v>
      </c>
      <c r="AN113" s="1497">
        <f t="shared" si="399"/>
        <v>0</v>
      </c>
      <c r="AO113" s="1498">
        <f t="shared" si="860"/>
        <v>0</v>
      </c>
      <c r="AP113" s="1499">
        <f t="shared" si="887"/>
        <v>0</v>
      </c>
      <c r="AQ113" s="1500">
        <f t="shared" si="888"/>
        <v>0</v>
      </c>
      <c r="AR113" s="1501">
        <f t="shared" si="889"/>
        <v>0</v>
      </c>
      <c r="AS113" s="1498">
        <f t="shared" si="857"/>
        <v>0</v>
      </c>
      <c r="AT113" s="1501">
        <f t="shared" si="890"/>
        <v>0</v>
      </c>
      <c r="AU113" s="1498">
        <f t="shared" si="891"/>
        <v>1</v>
      </c>
      <c r="AV113" s="1498">
        <f t="shared" si="892"/>
        <v>2</v>
      </c>
      <c r="AW113" s="1499">
        <f t="shared" si="893"/>
        <v>0</v>
      </c>
      <c r="AX113" s="1502">
        <f t="shared" si="894"/>
        <v>0</v>
      </c>
      <c r="AY113" s="1503">
        <f t="shared" si="895"/>
        <v>0</v>
      </c>
      <c r="AZ113" s="1498">
        <f t="shared" si="896"/>
        <v>2</v>
      </c>
      <c r="BA113" s="1498">
        <f t="shared" si="897"/>
        <v>3</v>
      </c>
      <c r="BB113" s="1499">
        <f t="shared" si="898"/>
        <v>0</v>
      </c>
      <c r="BC113" s="1502">
        <f t="shared" si="899"/>
        <v>0</v>
      </c>
      <c r="BD113" s="1503">
        <f t="shared" si="900"/>
        <v>0</v>
      </c>
      <c r="BE113" s="1498">
        <f t="shared" si="901"/>
        <v>3</v>
      </c>
      <c r="BF113" s="1498">
        <f t="shared" si="902"/>
        <v>4</v>
      </c>
      <c r="BG113" s="1499">
        <f t="shared" si="903"/>
        <v>0</v>
      </c>
      <c r="BH113" s="1502">
        <f t="shared" si="904"/>
        <v>0</v>
      </c>
      <c r="BI113" s="1502">
        <f t="shared" si="905"/>
        <v>0</v>
      </c>
      <c r="BJ113" s="1504">
        <f t="shared" si="906"/>
        <v>1900</v>
      </c>
      <c r="BK113" s="1505" t="str">
        <f t="shared" si="907"/>
        <v/>
      </c>
      <c r="BL113" s="1506"/>
      <c r="BM113" s="1507">
        <f t="shared" si="908"/>
        <v>0</v>
      </c>
      <c r="BN113" s="1508">
        <f t="shared" si="1054"/>
        <v>0</v>
      </c>
      <c r="BO113" s="1508">
        <f t="shared" si="1054"/>
        <v>0</v>
      </c>
      <c r="BP113" s="1508">
        <f t="shared" si="1054"/>
        <v>0</v>
      </c>
      <c r="BQ113" s="1508">
        <f t="shared" si="1054"/>
        <v>0</v>
      </c>
      <c r="BR113" s="1508">
        <f t="shared" si="1054"/>
        <v>0</v>
      </c>
      <c r="BS113" s="1508">
        <f t="shared" si="1054"/>
        <v>0</v>
      </c>
      <c r="BT113" s="1508">
        <f t="shared" si="1054"/>
        <v>0</v>
      </c>
      <c r="BU113" s="1508">
        <f t="shared" si="1054"/>
        <v>0</v>
      </c>
      <c r="BV113" s="1508">
        <f t="shared" si="1054"/>
        <v>0</v>
      </c>
      <c r="BW113" s="1508">
        <f t="shared" si="1054"/>
        <v>0</v>
      </c>
      <c r="BX113" s="1508">
        <f t="shared" si="1054"/>
        <v>0</v>
      </c>
      <c r="BY113" s="1507">
        <f t="shared" si="1054"/>
        <v>0</v>
      </c>
      <c r="BZ113" s="1508">
        <f t="shared" si="1054"/>
        <v>0</v>
      </c>
      <c r="CA113" s="1508">
        <f t="shared" si="1054"/>
        <v>0</v>
      </c>
      <c r="CB113" s="1508">
        <f t="shared" si="1054"/>
        <v>0</v>
      </c>
      <c r="CC113" s="1508">
        <f t="shared" si="1054"/>
        <v>0</v>
      </c>
      <c r="CD113" s="1508">
        <f t="shared" si="1047"/>
        <v>0</v>
      </c>
      <c r="CE113" s="1508">
        <f t="shared" si="1047"/>
        <v>0</v>
      </c>
      <c r="CF113" s="1508">
        <f t="shared" si="1047"/>
        <v>0</v>
      </c>
      <c r="CG113" s="1508">
        <f t="shared" si="1047"/>
        <v>0</v>
      </c>
      <c r="CH113" s="1508">
        <f t="shared" si="1047"/>
        <v>0</v>
      </c>
      <c r="CI113" s="1508">
        <f t="shared" si="1047"/>
        <v>0</v>
      </c>
      <c r="CJ113" s="1509">
        <f t="shared" si="1047"/>
        <v>0</v>
      </c>
      <c r="CK113" s="1507">
        <f t="shared" si="1047"/>
        <v>0</v>
      </c>
      <c r="CL113" s="1508">
        <f t="shared" si="1047"/>
        <v>0</v>
      </c>
      <c r="CM113" s="1508">
        <f t="shared" si="1047"/>
        <v>0</v>
      </c>
      <c r="CN113" s="1508">
        <f t="shared" si="1047"/>
        <v>0</v>
      </c>
      <c r="CO113" s="1508">
        <f t="shared" si="1047"/>
        <v>0</v>
      </c>
      <c r="CP113" s="1508">
        <f t="shared" si="1047"/>
        <v>0</v>
      </c>
      <c r="CQ113" s="1508">
        <f t="shared" si="1047"/>
        <v>0</v>
      </c>
      <c r="CR113" s="1508">
        <f t="shared" si="1047"/>
        <v>0</v>
      </c>
      <c r="CS113" s="1508">
        <f t="shared" si="1047"/>
        <v>0</v>
      </c>
      <c r="CT113" s="1508">
        <f t="shared" si="1048"/>
        <v>0</v>
      </c>
      <c r="CU113" s="1508">
        <f t="shared" si="1048"/>
        <v>0</v>
      </c>
      <c r="CV113" s="1509">
        <f t="shared" si="1048"/>
        <v>0</v>
      </c>
      <c r="CW113" s="1508">
        <f t="shared" si="1048"/>
        <v>0</v>
      </c>
      <c r="CX113" s="1508">
        <f t="shared" si="1048"/>
        <v>0</v>
      </c>
      <c r="CY113" s="1508">
        <f t="shared" si="1048"/>
        <v>0</v>
      </c>
      <c r="CZ113" s="1508">
        <f t="shared" si="1048"/>
        <v>0</v>
      </c>
      <c r="DA113" s="1508">
        <f t="shared" si="1048"/>
        <v>0</v>
      </c>
      <c r="DB113" s="1508">
        <f t="shared" si="1048"/>
        <v>0</v>
      </c>
      <c r="DC113" s="1508">
        <f t="shared" si="1048"/>
        <v>0</v>
      </c>
      <c r="DD113" s="1508">
        <f t="shared" si="1048"/>
        <v>0</v>
      </c>
      <c r="DE113" s="1508">
        <f t="shared" si="1048"/>
        <v>0</v>
      </c>
      <c r="DF113" s="1508">
        <f t="shared" si="1048"/>
        <v>0</v>
      </c>
      <c r="DG113" s="1508">
        <f t="shared" si="1048"/>
        <v>0</v>
      </c>
      <c r="DH113" s="1509">
        <f t="shared" si="1048"/>
        <v>0</v>
      </c>
      <c r="DI113" s="1508">
        <f t="shared" si="1048"/>
        <v>0</v>
      </c>
      <c r="DJ113" s="1508">
        <f t="shared" si="1049"/>
        <v>0</v>
      </c>
      <c r="DK113" s="1508">
        <f t="shared" si="1049"/>
        <v>0</v>
      </c>
      <c r="DL113" s="1508">
        <f t="shared" si="1049"/>
        <v>0</v>
      </c>
      <c r="DM113" s="1508">
        <f t="shared" si="1049"/>
        <v>0</v>
      </c>
      <c r="DN113" s="1508">
        <f t="shared" si="1049"/>
        <v>0</v>
      </c>
      <c r="DO113" s="1508">
        <f t="shared" si="1049"/>
        <v>0</v>
      </c>
      <c r="DP113" s="1508">
        <f t="shared" si="1049"/>
        <v>0</v>
      </c>
      <c r="DQ113" s="1508">
        <f t="shared" si="1049"/>
        <v>0</v>
      </c>
      <c r="DR113" s="1508">
        <f t="shared" si="1049"/>
        <v>0</v>
      </c>
      <c r="DS113" s="1508">
        <f t="shared" si="1049"/>
        <v>0</v>
      </c>
      <c r="DT113" s="1509">
        <f t="shared" si="1049"/>
        <v>0</v>
      </c>
      <c r="DU113" s="1507">
        <f t="shared" si="1049"/>
        <v>0</v>
      </c>
      <c r="DV113" s="1508">
        <f t="shared" si="1049"/>
        <v>0</v>
      </c>
      <c r="DW113" s="1508">
        <f t="shared" si="1049"/>
        <v>0</v>
      </c>
      <c r="DX113" s="1508">
        <f t="shared" si="1049"/>
        <v>0</v>
      </c>
      <c r="DY113" s="1508">
        <f t="shared" si="1049"/>
        <v>0</v>
      </c>
      <c r="DZ113" s="1508">
        <f t="shared" si="1050"/>
        <v>0</v>
      </c>
      <c r="EA113" s="1508">
        <f t="shared" si="1050"/>
        <v>0</v>
      </c>
      <c r="EB113" s="1508">
        <f t="shared" si="1050"/>
        <v>0</v>
      </c>
      <c r="EC113" s="1508">
        <f t="shared" si="1050"/>
        <v>0</v>
      </c>
      <c r="ED113" s="1508">
        <f t="shared" si="1050"/>
        <v>0</v>
      </c>
      <c r="EE113" s="1508">
        <f t="shared" si="1050"/>
        <v>0</v>
      </c>
      <c r="EF113" s="1508">
        <f t="shared" si="1050"/>
        <v>0</v>
      </c>
      <c r="EG113" s="1507">
        <f t="shared" si="1050"/>
        <v>0</v>
      </c>
      <c r="EH113" s="1508">
        <f t="shared" si="1050"/>
        <v>0</v>
      </c>
      <c r="EI113" s="1508">
        <f t="shared" si="1050"/>
        <v>0</v>
      </c>
      <c r="EJ113" s="1508">
        <f t="shared" si="1050"/>
        <v>0</v>
      </c>
      <c r="EK113" s="1508">
        <f t="shared" si="1050"/>
        <v>0</v>
      </c>
      <c r="EL113" s="1508">
        <f t="shared" si="1050"/>
        <v>0</v>
      </c>
      <c r="EM113" s="1508">
        <f t="shared" si="1050"/>
        <v>0</v>
      </c>
      <c r="EN113" s="1508">
        <f t="shared" si="1050"/>
        <v>0</v>
      </c>
      <c r="EO113" s="1508">
        <f t="shared" si="1050"/>
        <v>0</v>
      </c>
      <c r="EP113" s="1508">
        <f t="shared" si="1051"/>
        <v>0</v>
      </c>
      <c r="EQ113" s="1508">
        <f t="shared" si="1051"/>
        <v>0</v>
      </c>
      <c r="ER113" s="1509">
        <f t="shared" si="1051"/>
        <v>0</v>
      </c>
      <c r="ES113" s="1507">
        <f t="shared" si="1051"/>
        <v>0</v>
      </c>
      <c r="ET113" s="1508">
        <f t="shared" si="1051"/>
        <v>0</v>
      </c>
      <c r="EU113" s="1508">
        <f t="shared" si="1051"/>
        <v>0</v>
      </c>
      <c r="EV113" s="1508">
        <f t="shared" si="1051"/>
        <v>0</v>
      </c>
      <c r="EW113" s="1508">
        <f t="shared" si="1051"/>
        <v>0</v>
      </c>
      <c r="EX113" s="1508">
        <f t="shared" si="1051"/>
        <v>0</v>
      </c>
      <c r="EY113" s="1508">
        <f t="shared" si="1051"/>
        <v>0</v>
      </c>
      <c r="EZ113" s="1508">
        <f t="shared" si="1051"/>
        <v>0</v>
      </c>
      <c r="FA113" s="1508">
        <f t="shared" si="1051"/>
        <v>0</v>
      </c>
      <c r="FB113" s="1508">
        <f t="shared" si="1051"/>
        <v>0</v>
      </c>
      <c r="FC113" s="1508">
        <f t="shared" si="1051"/>
        <v>0</v>
      </c>
      <c r="FD113" s="1509">
        <f t="shared" si="1051"/>
        <v>0</v>
      </c>
      <c r="FE113" s="1508">
        <f t="shared" si="1051"/>
        <v>0</v>
      </c>
      <c r="FF113" s="1508">
        <f t="shared" si="1052"/>
        <v>0</v>
      </c>
      <c r="FG113" s="1508">
        <f t="shared" si="1053"/>
        <v>0</v>
      </c>
      <c r="FH113" s="1508">
        <f t="shared" si="1053"/>
        <v>0</v>
      </c>
      <c r="FI113" s="1508">
        <f t="shared" si="1053"/>
        <v>0</v>
      </c>
      <c r="FJ113" s="1508">
        <f t="shared" si="1053"/>
        <v>0</v>
      </c>
      <c r="FK113" s="1508">
        <f t="shared" si="1053"/>
        <v>0</v>
      </c>
      <c r="FL113" s="1508">
        <f t="shared" si="1053"/>
        <v>0</v>
      </c>
      <c r="FM113" s="1508">
        <f t="shared" si="1053"/>
        <v>0</v>
      </c>
      <c r="FN113" s="1508">
        <f t="shared" si="1053"/>
        <v>0</v>
      </c>
      <c r="FO113" s="1508">
        <f t="shared" si="1053"/>
        <v>0</v>
      </c>
      <c r="FP113" s="1509">
        <f t="shared" si="1053"/>
        <v>0</v>
      </c>
      <c r="FQ113" s="1508">
        <f t="shared" si="1053"/>
        <v>0</v>
      </c>
      <c r="FR113" s="1508">
        <f t="shared" si="1053"/>
        <v>0</v>
      </c>
      <c r="FS113" s="1508">
        <f t="shared" si="1053"/>
        <v>0</v>
      </c>
      <c r="FT113" s="1508">
        <f t="shared" si="1053"/>
        <v>0</v>
      </c>
      <c r="FU113" s="1508">
        <f t="shared" si="1053"/>
        <v>0</v>
      </c>
      <c r="FV113" s="1508">
        <f t="shared" si="1053"/>
        <v>0</v>
      </c>
      <c r="FW113" s="1508">
        <f t="shared" si="855"/>
        <v>0</v>
      </c>
      <c r="FX113" s="1508">
        <f t="shared" si="855"/>
        <v>0</v>
      </c>
      <c r="FY113" s="1508">
        <f t="shared" si="855"/>
        <v>0</v>
      </c>
      <c r="FZ113" s="1508">
        <f t="shared" si="855"/>
        <v>0</v>
      </c>
      <c r="GA113" s="1508">
        <f t="shared" si="855"/>
        <v>0</v>
      </c>
      <c r="GB113" s="1509">
        <f t="shared" si="855"/>
        <v>0</v>
      </c>
      <c r="GC113" s="1506"/>
      <c r="GD113" s="1458">
        <f t="shared" si="910"/>
        <v>1</v>
      </c>
      <c r="GE113" s="1510">
        <f t="shared" si="874"/>
        <v>0</v>
      </c>
      <c r="GF113" s="1511">
        <f t="shared" si="874"/>
        <v>0</v>
      </c>
      <c r="GG113" s="1511">
        <f t="shared" si="874"/>
        <v>0</v>
      </c>
      <c r="GH113" s="1511">
        <f t="shared" si="874"/>
        <v>0</v>
      </c>
      <c r="GI113" s="1511">
        <f t="shared" si="874"/>
        <v>0</v>
      </c>
      <c r="GJ113" s="1511">
        <f t="shared" si="874"/>
        <v>0</v>
      </c>
      <c r="GK113" s="1511">
        <f t="shared" si="874"/>
        <v>0</v>
      </c>
      <c r="GL113" s="1511">
        <f t="shared" si="874"/>
        <v>0</v>
      </c>
      <c r="GM113" s="1511">
        <f t="shared" si="874"/>
        <v>0</v>
      </c>
      <c r="GN113" s="1512">
        <f t="shared" si="874"/>
        <v>0</v>
      </c>
      <c r="GO113" s="1513">
        <f t="shared" si="911"/>
        <v>0</v>
      </c>
      <c r="GP113" s="1506"/>
      <c r="GQ113" s="1510">
        <f t="shared" si="838"/>
        <v>0</v>
      </c>
      <c r="GR113" s="1511">
        <f t="shared" si="864"/>
        <v>0</v>
      </c>
      <c r="GS113" s="1511">
        <f t="shared" si="864"/>
        <v>0</v>
      </c>
      <c r="GT113" s="1511">
        <f t="shared" si="864"/>
        <v>0</v>
      </c>
      <c r="GU113" s="1511">
        <f t="shared" si="864"/>
        <v>0</v>
      </c>
      <c r="GV113" s="1511">
        <f t="shared" si="864"/>
        <v>0</v>
      </c>
      <c r="GW113" s="1511">
        <f t="shared" si="864"/>
        <v>0</v>
      </c>
      <c r="GX113" s="1511">
        <f t="shared" si="864"/>
        <v>0</v>
      </c>
      <c r="GY113" s="1511">
        <f t="shared" si="864"/>
        <v>0</v>
      </c>
      <c r="GZ113" s="1512">
        <f t="shared" si="864"/>
        <v>0</v>
      </c>
      <c r="HA113" s="1513">
        <f t="shared" si="912"/>
        <v>0</v>
      </c>
      <c r="HB113" s="1506">
        <f t="shared" si="913"/>
        <v>1</v>
      </c>
      <c r="HC113" s="1506"/>
      <c r="HD113" s="1508">
        <f t="shared" si="914"/>
        <v>0</v>
      </c>
      <c r="HE113" s="1460">
        <f t="shared" si="915"/>
        <v>0</v>
      </c>
      <c r="HF113" s="1460">
        <f t="shared" si="916"/>
        <v>0</v>
      </c>
      <c r="HG113" s="1460">
        <f t="shared" si="917"/>
        <v>0</v>
      </c>
      <c r="HH113" s="1460">
        <f t="shared" si="918"/>
        <v>0</v>
      </c>
      <c r="HI113" s="1460">
        <f t="shared" si="919"/>
        <v>0</v>
      </c>
      <c r="HJ113" s="1460">
        <f t="shared" si="920"/>
        <v>0</v>
      </c>
      <c r="HK113" s="1460">
        <f t="shared" si="921"/>
        <v>0</v>
      </c>
      <c r="HL113" s="1460">
        <f t="shared" si="922"/>
        <v>0</v>
      </c>
      <c r="HM113" s="1460">
        <f t="shared" si="923"/>
        <v>0</v>
      </c>
      <c r="HN113" s="1460">
        <f t="shared" si="924"/>
        <v>0</v>
      </c>
      <c r="HO113" s="1460">
        <f t="shared" si="925"/>
        <v>0</v>
      </c>
      <c r="HP113" s="1460">
        <f t="shared" si="926"/>
        <v>0</v>
      </c>
      <c r="HQ113" s="1460">
        <f t="shared" si="927"/>
        <v>0</v>
      </c>
      <c r="HR113" s="1460">
        <f t="shared" si="928"/>
        <v>0</v>
      </c>
      <c r="HS113" s="1460">
        <f t="shared" si="929"/>
        <v>0</v>
      </c>
      <c r="HT113" s="1460">
        <f t="shared" si="930"/>
        <v>0</v>
      </c>
      <c r="HU113" s="1460">
        <f t="shared" si="931"/>
        <v>0</v>
      </c>
      <c r="HV113" s="1460">
        <f t="shared" si="932"/>
        <v>0</v>
      </c>
      <c r="HW113" s="1460">
        <f t="shared" si="933"/>
        <v>0</v>
      </c>
      <c r="HX113" s="1460">
        <f t="shared" si="934"/>
        <v>0</v>
      </c>
      <c r="HY113" s="1460">
        <f t="shared" si="935"/>
        <v>0</v>
      </c>
      <c r="HZ113" s="1460">
        <f t="shared" si="936"/>
        <v>0</v>
      </c>
      <c r="IA113" s="1460">
        <f t="shared" si="937"/>
        <v>0</v>
      </c>
      <c r="IB113" s="1460">
        <f t="shared" si="938"/>
        <v>0</v>
      </c>
      <c r="IC113" s="1460">
        <f t="shared" si="939"/>
        <v>0</v>
      </c>
      <c r="ID113" s="1460">
        <f t="shared" si="940"/>
        <v>0</v>
      </c>
      <c r="IE113" s="1460">
        <f t="shared" si="941"/>
        <v>0</v>
      </c>
      <c r="IF113" s="1460">
        <f t="shared" si="942"/>
        <v>0</v>
      </c>
      <c r="IG113" s="1460">
        <f t="shared" si="943"/>
        <v>0</v>
      </c>
      <c r="IH113" s="1460">
        <f t="shared" si="944"/>
        <v>0</v>
      </c>
      <c r="II113" s="1460">
        <f t="shared" si="945"/>
        <v>0</v>
      </c>
      <c r="IJ113" s="1460">
        <f t="shared" si="946"/>
        <v>0</v>
      </c>
      <c r="IK113" s="1460">
        <f t="shared" si="947"/>
        <v>0</v>
      </c>
      <c r="IL113" s="1460">
        <f t="shared" si="948"/>
        <v>0</v>
      </c>
      <c r="IM113" s="1460">
        <f t="shared" si="949"/>
        <v>0</v>
      </c>
      <c r="IN113" s="1460">
        <f t="shared" si="950"/>
        <v>0</v>
      </c>
      <c r="IO113" s="1460">
        <f t="shared" si="951"/>
        <v>0</v>
      </c>
      <c r="IP113" s="1460">
        <f t="shared" si="952"/>
        <v>0</v>
      </c>
      <c r="IQ113" s="1460">
        <f t="shared" si="953"/>
        <v>0</v>
      </c>
      <c r="IR113" s="1460">
        <f t="shared" si="954"/>
        <v>0</v>
      </c>
      <c r="IS113" s="1460">
        <f t="shared" si="955"/>
        <v>0</v>
      </c>
      <c r="IT113" s="1460">
        <f t="shared" si="956"/>
        <v>0</v>
      </c>
      <c r="IU113" s="1460">
        <f t="shared" si="957"/>
        <v>0</v>
      </c>
      <c r="IV113" s="1460">
        <f t="shared" si="958"/>
        <v>0</v>
      </c>
      <c r="IW113" s="1460">
        <f t="shared" si="959"/>
        <v>0</v>
      </c>
      <c r="IX113" s="1460">
        <f t="shared" si="960"/>
        <v>0</v>
      </c>
      <c r="IY113" s="1460">
        <f t="shared" si="961"/>
        <v>0</v>
      </c>
      <c r="IZ113" s="1460">
        <f t="shared" si="962"/>
        <v>0</v>
      </c>
      <c r="JA113" s="1460">
        <f t="shared" si="963"/>
        <v>0</v>
      </c>
      <c r="JB113" s="1460">
        <f t="shared" si="964"/>
        <v>0</v>
      </c>
      <c r="JC113" s="1460">
        <f t="shared" si="965"/>
        <v>0</v>
      </c>
      <c r="JD113" s="1460">
        <f t="shared" si="966"/>
        <v>0</v>
      </c>
      <c r="JE113" s="1460">
        <f t="shared" si="967"/>
        <v>0</v>
      </c>
      <c r="JF113" s="1460">
        <f t="shared" si="968"/>
        <v>0</v>
      </c>
      <c r="JG113" s="1460">
        <f t="shared" si="969"/>
        <v>0</v>
      </c>
      <c r="JH113" s="1460">
        <f t="shared" si="970"/>
        <v>0</v>
      </c>
      <c r="JI113" s="1460">
        <f t="shared" si="971"/>
        <v>0</v>
      </c>
      <c r="JJ113" s="1460">
        <f t="shared" si="972"/>
        <v>0</v>
      </c>
      <c r="JK113" s="1460">
        <f t="shared" si="973"/>
        <v>0</v>
      </c>
      <c r="JL113" s="1460">
        <f t="shared" si="974"/>
        <v>0</v>
      </c>
      <c r="JM113" s="1460">
        <f t="shared" si="975"/>
        <v>0</v>
      </c>
      <c r="JN113" s="1460">
        <f t="shared" si="976"/>
        <v>0</v>
      </c>
      <c r="JO113" s="1460">
        <f t="shared" si="977"/>
        <v>0</v>
      </c>
      <c r="JP113" s="1460">
        <f t="shared" si="978"/>
        <v>0</v>
      </c>
      <c r="JQ113" s="1460">
        <f t="shared" si="979"/>
        <v>0</v>
      </c>
      <c r="JR113" s="1460">
        <f t="shared" si="980"/>
        <v>0</v>
      </c>
      <c r="JS113" s="1460">
        <f t="shared" si="981"/>
        <v>0</v>
      </c>
      <c r="JT113" s="1460">
        <f t="shared" si="982"/>
        <v>0</v>
      </c>
      <c r="JU113" s="1460">
        <f t="shared" si="983"/>
        <v>0</v>
      </c>
      <c r="JV113" s="1460">
        <f t="shared" si="984"/>
        <v>0</v>
      </c>
      <c r="JW113" s="1460">
        <f t="shared" si="985"/>
        <v>0</v>
      </c>
      <c r="JX113" s="1460">
        <f t="shared" si="986"/>
        <v>0</v>
      </c>
      <c r="JY113" s="1460">
        <f t="shared" si="987"/>
        <v>0</v>
      </c>
      <c r="JZ113" s="1460">
        <f t="shared" si="988"/>
        <v>0</v>
      </c>
      <c r="KA113" s="1460">
        <f t="shared" si="989"/>
        <v>0</v>
      </c>
      <c r="KB113" s="1460">
        <f t="shared" si="990"/>
        <v>0</v>
      </c>
      <c r="KC113" s="1460">
        <f t="shared" si="991"/>
        <v>0</v>
      </c>
      <c r="KD113" s="1460">
        <f t="shared" si="992"/>
        <v>0</v>
      </c>
      <c r="KE113" s="1460">
        <f t="shared" si="993"/>
        <v>0</v>
      </c>
      <c r="KF113" s="1460">
        <f t="shared" si="994"/>
        <v>0</v>
      </c>
      <c r="KG113" s="1460">
        <f t="shared" si="995"/>
        <v>0</v>
      </c>
      <c r="KH113" s="1460">
        <f t="shared" si="996"/>
        <v>0</v>
      </c>
      <c r="KI113" s="1460">
        <f t="shared" si="997"/>
        <v>0</v>
      </c>
      <c r="KJ113" s="1460">
        <f t="shared" si="998"/>
        <v>0</v>
      </c>
      <c r="KK113" s="1460">
        <f t="shared" si="999"/>
        <v>0</v>
      </c>
      <c r="KL113" s="1460">
        <f t="shared" si="1000"/>
        <v>0</v>
      </c>
      <c r="KM113" s="1460">
        <f t="shared" si="1001"/>
        <v>0</v>
      </c>
      <c r="KN113" s="1460">
        <f t="shared" si="1002"/>
        <v>0</v>
      </c>
      <c r="KO113" s="1460">
        <f t="shared" si="1003"/>
        <v>0</v>
      </c>
      <c r="KP113" s="1460">
        <f t="shared" si="1004"/>
        <v>0</v>
      </c>
      <c r="KQ113" s="1460">
        <f t="shared" si="1005"/>
        <v>0</v>
      </c>
      <c r="KR113" s="1460">
        <f t="shared" si="1006"/>
        <v>0</v>
      </c>
      <c r="KS113" s="1460">
        <f t="shared" si="1007"/>
        <v>0</v>
      </c>
      <c r="KT113" s="1460">
        <f t="shared" si="1008"/>
        <v>0</v>
      </c>
      <c r="KU113" s="1460">
        <f t="shared" si="1009"/>
        <v>0</v>
      </c>
      <c r="KV113" s="1460">
        <f t="shared" si="1010"/>
        <v>0</v>
      </c>
      <c r="KW113" s="1460">
        <f t="shared" si="1011"/>
        <v>0</v>
      </c>
      <c r="KX113" s="1460">
        <f t="shared" si="1012"/>
        <v>0</v>
      </c>
      <c r="KY113" s="1460">
        <f t="shared" si="1013"/>
        <v>0</v>
      </c>
      <c r="KZ113" s="1460">
        <f t="shared" si="1014"/>
        <v>0</v>
      </c>
      <c r="LA113" s="1460">
        <f t="shared" si="1015"/>
        <v>0</v>
      </c>
      <c r="LB113" s="1460">
        <f t="shared" si="1016"/>
        <v>0</v>
      </c>
      <c r="LC113" s="1460">
        <f t="shared" si="1017"/>
        <v>0</v>
      </c>
      <c r="LD113" s="1460">
        <f t="shared" si="1018"/>
        <v>0</v>
      </c>
      <c r="LE113" s="1460">
        <f t="shared" si="1019"/>
        <v>0</v>
      </c>
      <c r="LF113" s="1460">
        <f t="shared" si="1020"/>
        <v>0</v>
      </c>
      <c r="LG113" s="1460">
        <f t="shared" si="1021"/>
        <v>0</v>
      </c>
      <c r="LH113" s="1460">
        <f t="shared" si="1022"/>
        <v>0</v>
      </c>
      <c r="LI113" s="1460">
        <f t="shared" si="1023"/>
        <v>0</v>
      </c>
      <c r="LJ113" s="1460">
        <f t="shared" si="1024"/>
        <v>0</v>
      </c>
      <c r="LK113" s="1460">
        <f t="shared" si="1025"/>
        <v>0</v>
      </c>
      <c r="LL113" s="1460">
        <f t="shared" si="1026"/>
        <v>0</v>
      </c>
      <c r="LM113" s="1460">
        <f t="shared" si="1027"/>
        <v>0</v>
      </c>
      <c r="LN113" s="1460">
        <f t="shared" si="1028"/>
        <v>0</v>
      </c>
      <c r="LO113" s="1460">
        <f t="shared" si="1029"/>
        <v>0</v>
      </c>
      <c r="LP113" s="1460">
        <f t="shared" si="1030"/>
        <v>0</v>
      </c>
      <c r="LQ113" s="1460">
        <f t="shared" si="1031"/>
        <v>0</v>
      </c>
      <c r="LR113" s="1460">
        <f t="shared" si="1032"/>
        <v>0</v>
      </c>
      <c r="LS113" s="1460">
        <f t="shared" si="1033"/>
        <v>0</v>
      </c>
      <c r="LW113" s="1467">
        <f t="shared" si="1034"/>
        <v>0</v>
      </c>
      <c r="LX113" s="1467">
        <f t="shared" si="1035"/>
        <v>0</v>
      </c>
      <c r="LY113" s="1467">
        <f t="shared" si="1036"/>
        <v>0</v>
      </c>
      <c r="LZ113" s="1467">
        <f t="shared" si="1037"/>
        <v>0</v>
      </c>
      <c r="MA113" s="1506"/>
      <c r="MB113" s="1460">
        <f t="shared" si="1038"/>
        <v>0</v>
      </c>
      <c r="MC113" s="1460">
        <f t="shared" si="1055"/>
        <v>0</v>
      </c>
      <c r="MD113" s="1460">
        <f t="shared" si="1055"/>
        <v>0</v>
      </c>
      <c r="ME113" s="1460">
        <f t="shared" si="1055"/>
        <v>0</v>
      </c>
      <c r="MF113" s="1460">
        <f t="shared" si="1055"/>
        <v>0</v>
      </c>
      <c r="MG113" s="1460">
        <f t="shared" si="1055"/>
        <v>0</v>
      </c>
      <c r="MH113" s="1460">
        <f t="shared" si="1055"/>
        <v>0</v>
      </c>
      <c r="MI113" s="1460">
        <f t="shared" si="1055"/>
        <v>0</v>
      </c>
      <c r="MJ113" s="1460">
        <f t="shared" si="1055"/>
        <v>0</v>
      </c>
      <c r="MK113" s="1460">
        <f t="shared" si="1055"/>
        <v>0</v>
      </c>
      <c r="ML113" s="1460">
        <f t="shared" si="1055"/>
        <v>0</v>
      </c>
      <c r="MM113" s="1460">
        <f t="shared" si="1055"/>
        <v>0</v>
      </c>
      <c r="MN113" s="1460">
        <f t="shared" si="1055"/>
        <v>0</v>
      </c>
      <c r="MO113" s="1460">
        <f t="shared" si="1055"/>
        <v>0</v>
      </c>
      <c r="MP113" s="1460">
        <f t="shared" si="1055"/>
        <v>0</v>
      </c>
      <c r="MQ113" s="1460">
        <f t="shared" si="1055"/>
        <v>0</v>
      </c>
      <c r="MR113" s="1460">
        <f t="shared" si="1055"/>
        <v>0</v>
      </c>
      <c r="MS113" s="1460">
        <f t="shared" si="1043"/>
        <v>0</v>
      </c>
      <c r="MT113" s="1460">
        <f t="shared" si="1043"/>
        <v>0</v>
      </c>
      <c r="MU113" s="1460">
        <f t="shared" si="1043"/>
        <v>0</v>
      </c>
      <c r="MV113" s="1460">
        <f t="shared" si="1043"/>
        <v>0</v>
      </c>
      <c r="MW113" s="1460">
        <f t="shared" si="1043"/>
        <v>0</v>
      </c>
      <c r="MX113" s="1460">
        <f t="shared" si="1043"/>
        <v>0</v>
      </c>
      <c r="MY113" s="1460">
        <f t="shared" si="1043"/>
        <v>0</v>
      </c>
      <c r="MZ113" s="1460">
        <f t="shared" si="1043"/>
        <v>0</v>
      </c>
      <c r="NA113" s="1460">
        <f t="shared" si="1043"/>
        <v>0</v>
      </c>
      <c r="NB113" s="1460">
        <f t="shared" si="1043"/>
        <v>0</v>
      </c>
      <c r="NC113" s="1460">
        <f t="shared" si="1043"/>
        <v>0</v>
      </c>
      <c r="ND113" s="1460">
        <f t="shared" si="1043"/>
        <v>0</v>
      </c>
      <c r="NE113" s="1460">
        <f t="shared" si="1043"/>
        <v>0</v>
      </c>
      <c r="NF113" s="1460">
        <f t="shared" si="1043"/>
        <v>0</v>
      </c>
      <c r="NG113" s="1460">
        <f t="shared" si="1043"/>
        <v>0</v>
      </c>
      <c r="NH113" s="1460">
        <f t="shared" si="1043"/>
        <v>0</v>
      </c>
      <c r="NI113" s="1460">
        <f t="shared" si="1044"/>
        <v>0</v>
      </c>
      <c r="NJ113" s="1460">
        <f t="shared" si="1044"/>
        <v>0</v>
      </c>
      <c r="NK113" s="1460">
        <f t="shared" si="1044"/>
        <v>0</v>
      </c>
      <c r="NL113" s="1460">
        <f t="shared" si="1044"/>
        <v>0</v>
      </c>
      <c r="NM113" s="1460">
        <f t="shared" si="1044"/>
        <v>0</v>
      </c>
      <c r="NN113" s="1460">
        <f t="shared" si="1044"/>
        <v>0</v>
      </c>
      <c r="NO113" s="1460">
        <f t="shared" si="1044"/>
        <v>0</v>
      </c>
      <c r="NP113" s="1460">
        <f t="shared" si="1044"/>
        <v>0</v>
      </c>
      <c r="NQ113" s="1460">
        <f t="shared" si="1044"/>
        <v>0</v>
      </c>
      <c r="NR113" s="1460">
        <f t="shared" si="1044"/>
        <v>0</v>
      </c>
      <c r="NS113" s="1460">
        <f t="shared" si="1044"/>
        <v>0</v>
      </c>
      <c r="NT113" s="1460">
        <f t="shared" si="1044"/>
        <v>0</v>
      </c>
      <c r="NU113" s="1460">
        <f t="shared" si="1044"/>
        <v>0</v>
      </c>
      <c r="NV113" s="1460">
        <f t="shared" si="1044"/>
        <v>0</v>
      </c>
      <c r="NW113" s="1460">
        <f t="shared" si="1044"/>
        <v>0</v>
      </c>
      <c r="NX113" s="1460">
        <f t="shared" si="1044"/>
        <v>0</v>
      </c>
      <c r="NY113" s="1460">
        <f t="shared" si="1046"/>
        <v>0</v>
      </c>
      <c r="NZ113" s="1460">
        <f t="shared" si="1046"/>
        <v>0</v>
      </c>
      <c r="OA113" s="1460">
        <f t="shared" si="1046"/>
        <v>0</v>
      </c>
      <c r="OB113" s="1460">
        <f t="shared" si="1046"/>
        <v>0</v>
      </c>
      <c r="OC113" s="1460">
        <f t="shared" si="1046"/>
        <v>0</v>
      </c>
      <c r="OD113" s="1460">
        <f t="shared" si="1046"/>
        <v>0</v>
      </c>
      <c r="OE113" s="1460">
        <f t="shared" si="1046"/>
        <v>0</v>
      </c>
      <c r="OF113" s="1460">
        <f t="shared" si="1046"/>
        <v>0</v>
      </c>
      <c r="OG113" s="1460">
        <f t="shared" si="1046"/>
        <v>0</v>
      </c>
      <c r="OH113" s="1460">
        <f t="shared" si="1046"/>
        <v>0</v>
      </c>
      <c r="OI113" s="1460">
        <f t="shared" si="1046"/>
        <v>0</v>
      </c>
      <c r="OJ113" s="1460">
        <f t="shared" si="1046"/>
        <v>0</v>
      </c>
      <c r="OK113" s="1460">
        <f t="shared" si="1046"/>
        <v>0</v>
      </c>
      <c r="OL113" s="1460">
        <f t="shared" si="1046"/>
        <v>0</v>
      </c>
      <c r="OM113" s="1460">
        <f t="shared" si="1046"/>
        <v>0</v>
      </c>
      <c r="ON113" s="1460">
        <f t="shared" si="1046"/>
        <v>0</v>
      </c>
      <c r="OO113" s="1460">
        <f t="shared" si="1045"/>
        <v>0</v>
      </c>
      <c r="OP113" s="1460">
        <f t="shared" si="1040"/>
        <v>0</v>
      </c>
      <c r="OQ113" s="1460">
        <f t="shared" si="1040"/>
        <v>0</v>
      </c>
      <c r="OR113" s="1460">
        <f t="shared" si="1040"/>
        <v>0</v>
      </c>
      <c r="OS113" s="1460">
        <f t="shared" si="1040"/>
        <v>0</v>
      </c>
      <c r="OT113" s="1460">
        <f t="shared" si="1040"/>
        <v>0</v>
      </c>
      <c r="OU113" s="1460">
        <f t="shared" si="1040"/>
        <v>0</v>
      </c>
      <c r="OV113" s="1460">
        <f t="shared" si="1040"/>
        <v>0</v>
      </c>
      <c r="OW113" s="1460">
        <f t="shared" si="1040"/>
        <v>0</v>
      </c>
      <c r="OX113" s="1460">
        <f t="shared" si="1040"/>
        <v>0</v>
      </c>
      <c r="OY113" s="1460">
        <f t="shared" si="1040"/>
        <v>0</v>
      </c>
      <c r="OZ113" s="1460">
        <f t="shared" si="1040"/>
        <v>0</v>
      </c>
      <c r="PA113" s="1460">
        <f t="shared" si="1040"/>
        <v>0</v>
      </c>
      <c r="PB113" s="1460">
        <f t="shared" si="1040"/>
        <v>0</v>
      </c>
      <c r="PC113" s="1460">
        <f t="shared" si="1040"/>
        <v>0</v>
      </c>
      <c r="PD113" s="1460">
        <f t="shared" si="1040"/>
        <v>0</v>
      </c>
      <c r="PE113" s="1460">
        <f t="shared" si="1040"/>
        <v>0</v>
      </c>
      <c r="PF113" s="1460">
        <f t="shared" si="1041"/>
        <v>0</v>
      </c>
      <c r="PG113" s="1460">
        <f t="shared" si="1041"/>
        <v>0</v>
      </c>
      <c r="PH113" s="1460">
        <f t="shared" si="1041"/>
        <v>0</v>
      </c>
      <c r="PI113" s="1460">
        <f t="shared" si="1041"/>
        <v>0</v>
      </c>
      <c r="PJ113" s="1460">
        <f t="shared" si="1041"/>
        <v>0</v>
      </c>
      <c r="PK113" s="1460">
        <f t="shared" si="1041"/>
        <v>0</v>
      </c>
      <c r="PL113" s="1460">
        <f t="shared" si="1041"/>
        <v>0</v>
      </c>
      <c r="PM113" s="1460">
        <f t="shared" si="1041"/>
        <v>0</v>
      </c>
      <c r="PN113" s="1460">
        <f t="shared" si="1041"/>
        <v>0</v>
      </c>
      <c r="PO113" s="1460">
        <f t="shared" si="1041"/>
        <v>0</v>
      </c>
      <c r="PP113" s="1460">
        <f t="shared" si="1041"/>
        <v>0</v>
      </c>
      <c r="PQ113" s="1460">
        <f t="shared" si="1041"/>
        <v>0</v>
      </c>
      <c r="PR113" s="1460">
        <f t="shared" si="1041"/>
        <v>0</v>
      </c>
      <c r="PS113" s="1460">
        <f t="shared" si="1041"/>
        <v>0</v>
      </c>
      <c r="PT113" s="1460">
        <f t="shared" si="1041"/>
        <v>0</v>
      </c>
      <c r="PU113" s="1460">
        <f t="shared" si="1041"/>
        <v>0</v>
      </c>
      <c r="PV113" s="1460">
        <f t="shared" si="1042"/>
        <v>0</v>
      </c>
      <c r="PW113" s="1460">
        <f t="shared" si="1042"/>
        <v>0</v>
      </c>
      <c r="PX113" s="1460">
        <f t="shared" si="1042"/>
        <v>0</v>
      </c>
      <c r="PY113" s="1460">
        <f t="shared" si="1042"/>
        <v>0</v>
      </c>
      <c r="PZ113" s="1460">
        <f t="shared" si="1042"/>
        <v>0</v>
      </c>
      <c r="QA113" s="1460">
        <f t="shared" si="1042"/>
        <v>0</v>
      </c>
      <c r="QB113" s="1460">
        <f t="shared" si="1042"/>
        <v>0</v>
      </c>
      <c r="QC113" s="1460">
        <f t="shared" si="1042"/>
        <v>0</v>
      </c>
      <c r="QD113" s="1460">
        <f t="shared" si="1042"/>
        <v>0</v>
      </c>
      <c r="QE113" s="1460">
        <f t="shared" si="1042"/>
        <v>0</v>
      </c>
      <c r="QF113" s="1460">
        <f t="shared" si="1042"/>
        <v>0</v>
      </c>
      <c r="QG113" s="1460">
        <f t="shared" si="1042"/>
        <v>0</v>
      </c>
      <c r="QH113" s="1460">
        <f t="shared" si="1042"/>
        <v>0</v>
      </c>
      <c r="QI113" s="1460">
        <f t="shared" si="1042"/>
        <v>0</v>
      </c>
      <c r="QJ113" s="1460">
        <f t="shared" si="1042"/>
        <v>0</v>
      </c>
      <c r="QK113" s="1460">
        <f t="shared" si="1042"/>
        <v>0</v>
      </c>
      <c r="QL113" s="1460">
        <f t="shared" si="856"/>
        <v>0</v>
      </c>
      <c r="QM113" s="1460">
        <f t="shared" si="856"/>
        <v>0</v>
      </c>
      <c r="QN113" s="1460">
        <f t="shared" si="856"/>
        <v>0</v>
      </c>
      <c r="QO113" s="1460">
        <f t="shared" si="856"/>
        <v>0</v>
      </c>
      <c r="QP113" s="1460">
        <f t="shared" si="856"/>
        <v>0</v>
      </c>
      <c r="QQ113" s="1460">
        <f t="shared" si="856"/>
        <v>0</v>
      </c>
    </row>
    <row r="114" spans="1:459" s="1466" customFormat="1" ht="22.5" customHeight="1">
      <c r="A114" s="1468"/>
      <c r="B114" s="1469"/>
      <c r="C114" s="1469"/>
      <c r="D114" s="1470"/>
      <c r="E114" s="1471"/>
      <c r="F114" s="1472"/>
      <c r="G114" s="1472"/>
      <c r="H114" s="1473">
        <f t="shared" si="875"/>
        <v>0</v>
      </c>
      <c r="I114" s="1474">
        <v>0</v>
      </c>
      <c r="J114" s="1475">
        <f t="shared" si="437"/>
        <v>0</v>
      </c>
      <c r="K114" s="1476">
        <v>0</v>
      </c>
      <c r="L114" s="1477">
        <f t="shared" si="876"/>
        <v>0</v>
      </c>
      <c r="M114" s="1477">
        <f t="shared" si="877"/>
        <v>0</v>
      </c>
      <c r="N114" s="1478"/>
      <c r="O114" s="1479">
        <v>0</v>
      </c>
      <c r="P114" s="1480">
        <v>0</v>
      </c>
      <c r="Q114" s="1828">
        <v>0</v>
      </c>
      <c r="R114" s="1831">
        <f t="shared" si="878"/>
        <v>0</v>
      </c>
      <c r="S114" s="1481">
        <f>IF(AND(SUM(O114:Q114)=0,N114="NNN"),MIN('Operating History and Pro Forma'!$M$33,'Operating History and Pro Forma'!$T$15)*D114,SUM(O114:Q114)*D114)</f>
        <v>0</v>
      </c>
      <c r="T114" s="1482">
        <f t="shared" si="879"/>
        <v>0</v>
      </c>
      <c r="U114" s="1483">
        <f t="shared" si="880"/>
        <v>0</v>
      </c>
      <c r="V114" s="1480"/>
      <c r="W114" s="1514"/>
      <c r="X114" s="1486" t="str">
        <f t="shared" si="881"/>
        <v/>
      </c>
      <c r="Y114" s="1487">
        <f t="shared" si="882"/>
        <v>0</v>
      </c>
      <c r="Z114" s="1488"/>
      <c r="AA114" s="1488"/>
      <c r="AB114" s="1488"/>
      <c r="AC114" s="1488"/>
      <c r="AD114" s="1489">
        <f t="shared" si="883"/>
        <v>0</v>
      </c>
      <c r="AE114" s="1490" t="str">
        <f t="shared" si="884"/>
        <v/>
      </c>
      <c r="AF114" s="1491">
        <f t="shared" si="885"/>
        <v>0</v>
      </c>
      <c r="AG114" s="1492">
        <f t="shared" si="886"/>
        <v>0</v>
      </c>
      <c r="AH114" s="1493">
        <f t="shared" si="853"/>
        <v>0</v>
      </c>
      <c r="AI114" s="1493">
        <f t="shared" si="853"/>
        <v>0</v>
      </c>
      <c r="AJ114" s="1494">
        <f t="shared" si="853"/>
        <v>0</v>
      </c>
      <c r="AK114" s="1494">
        <f t="shared" si="853"/>
        <v>0</v>
      </c>
      <c r="AL114" s="1495">
        <f t="shared" si="853"/>
        <v>0</v>
      </c>
      <c r="AM114" s="1496">
        <f t="shared" si="853"/>
        <v>0</v>
      </c>
      <c r="AN114" s="1497">
        <f t="shared" si="399"/>
        <v>0</v>
      </c>
      <c r="AO114" s="1498">
        <f t="shared" si="860"/>
        <v>0</v>
      </c>
      <c r="AP114" s="1499">
        <f t="shared" si="887"/>
        <v>0</v>
      </c>
      <c r="AQ114" s="1500">
        <f t="shared" si="888"/>
        <v>0</v>
      </c>
      <c r="AR114" s="1501">
        <f t="shared" si="889"/>
        <v>0</v>
      </c>
      <c r="AS114" s="1498">
        <f t="shared" si="857"/>
        <v>0</v>
      </c>
      <c r="AT114" s="1501">
        <f t="shared" si="890"/>
        <v>0</v>
      </c>
      <c r="AU114" s="1498">
        <f t="shared" si="891"/>
        <v>1</v>
      </c>
      <c r="AV114" s="1498">
        <f t="shared" si="892"/>
        <v>2</v>
      </c>
      <c r="AW114" s="1499">
        <f t="shared" si="893"/>
        <v>0</v>
      </c>
      <c r="AX114" s="1502">
        <f t="shared" si="894"/>
        <v>0</v>
      </c>
      <c r="AY114" s="1503">
        <f t="shared" si="895"/>
        <v>0</v>
      </c>
      <c r="AZ114" s="1498">
        <f t="shared" si="896"/>
        <v>2</v>
      </c>
      <c r="BA114" s="1498">
        <f t="shared" si="897"/>
        <v>3</v>
      </c>
      <c r="BB114" s="1499">
        <f t="shared" si="898"/>
        <v>0</v>
      </c>
      <c r="BC114" s="1502">
        <f t="shared" si="899"/>
        <v>0</v>
      </c>
      <c r="BD114" s="1503">
        <f t="shared" si="900"/>
        <v>0</v>
      </c>
      <c r="BE114" s="1498">
        <f t="shared" si="901"/>
        <v>3</v>
      </c>
      <c r="BF114" s="1498">
        <f t="shared" si="902"/>
        <v>4</v>
      </c>
      <c r="BG114" s="1499">
        <f t="shared" si="903"/>
        <v>0</v>
      </c>
      <c r="BH114" s="1502">
        <f t="shared" si="904"/>
        <v>0</v>
      </c>
      <c r="BI114" s="1502">
        <f t="shared" si="905"/>
        <v>0</v>
      </c>
      <c r="BJ114" s="1504">
        <f t="shared" si="906"/>
        <v>1900</v>
      </c>
      <c r="BK114" s="1505" t="str">
        <f t="shared" si="907"/>
        <v/>
      </c>
      <c r="BL114" s="1506"/>
      <c r="BM114" s="1507">
        <f t="shared" si="908"/>
        <v>0</v>
      </c>
      <c r="BN114" s="1508">
        <f t="shared" si="1054"/>
        <v>0</v>
      </c>
      <c r="BO114" s="1508">
        <f t="shared" si="1054"/>
        <v>0</v>
      </c>
      <c r="BP114" s="1508">
        <f t="shared" si="1054"/>
        <v>0</v>
      </c>
      <c r="BQ114" s="1508">
        <f t="shared" si="1054"/>
        <v>0</v>
      </c>
      <c r="BR114" s="1508">
        <f t="shared" si="1054"/>
        <v>0</v>
      </c>
      <c r="BS114" s="1508">
        <f t="shared" si="1054"/>
        <v>0</v>
      </c>
      <c r="BT114" s="1508">
        <f t="shared" si="1054"/>
        <v>0</v>
      </c>
      <c r="BU114" s="1508">
        <f t="shared" si="1054"/>
        <v>0</v>
      </c>
      <c r="BV114" s="1508">
        <f t="shared" si="1054"/>
        <v>0</v>
      </c>
      <c r="BW114" s="1508">
        <f t="shared" si="1054"/>
        <v>0</v>
      </c>
      <c r="BX114" s="1508">
        <f t="shared" si="1054"/>
        <v>0</v>
      </c>
      <c r="BY114" s="1507">
        <f t="shared" si="1054"/>
        <v>0</v>
      </c>
      <c r="BZ114" s="1508">
        <f t="shared" si="1054"/>
        <v>0</v>
      </c>
      <c r="CA114" s="1508">
        <f t="shared" si="1054"/>
        <v>0</v>
      </c>
      <c r="CB114" s="1508">
        <f t="shared" si="1054"/>
        <v>0</v>
      </c>
      <c r="CC114" s="1508">
        <f t="shared" si="1054"/>
        <v>0</v>
      </c>
      <c r="CD114" s="1508">
        <f t="shared" si="1047"/>
        <v>0</v>
      </c>
      <c r="CE114" s="1508">
        <f t="shared" si="1047"/>
        <v>0</v>
      </c>
      <c r="CF114" s="1508">
        <f t="shared" si="1047"/>
        <v>0</v>
      </c>
      <c r="CG114" s="1508">
        <f t="shared" si="1047"/>
        <v>0</v>
      </c>
      <c r="CH114" s="1508">
        <f t="shared" si="1047"/>
        <v>0</v>
      </c>
      <c r="CI114" s="1508">
        <f t="shared" si="1047"/>
        <v>0</v>
      </c>
      <c r="CJ114" s="1509">
        <f t="shared" si="1047"/>
        <v>0</v>
      </c>
      <c r="CK114" s="1507">
        <f t="shared" si="1047"/>
        <v>0</v>
      </c>
      <c r="CL114" s="1508">
        <f t="shared" si="1047"/>
        <v>0</v>
      </c>
      <c r="CM114" s="1508">
        <f t="shared" si="1047"/>
        <v>0</v>
      </c>
      <c r="CN114" s="1508">
        <f t="shared" si="1047"/>
        <v>0</v>
      </c>
      <c r="CO114" s="1508">
        <f t="shared" si="1047"/>
        <v>0</v>
      </c>
      <c r="CP114" s="1508">
        <f t="shared" si="1047"/>
        <v>0</v>
      </c>
      <c r="CQ114" s="1508">
        <f t="shared" si="1047"/>
        <v>0</v>
      </c>
      <c r="CR114" s="1508">
        <f t="shared" si="1047"/>
        <v>0</v>
      </c>
      <c r="CS114" s="1508">
        <f t="shared" si="1047"/>
        <v>0</v>
      </c>
      <c r="CT114" s="1508">
        <f t="shared" si="1048"/>
        <v>0</v>
      </c>
      <c r="CU114" s="1508">
        <f t="shared" si="1048"/>
        <v>0</v>
      </c>
      <c r="CV114" s="1509">
        <f t="shared" si="1048"/>
        <v>0</v>
      </c>
      <c r="CW114" s="1508">
        <f t="shared" si="1048"/>
        <v>0</v>
      </c>
      <c r="CX114" s="1508">
        <f t="shared" si="1048"/>
        <v>0</v>
      </c>
      <c r="CY114" s="1508">
        <f t="shared" si="1048"/>
        <v>0</v>
      </c>
      <c r="CZ114" s="1508">
        <f t="shared" si="1048"/>
        <v>0</v>
      </c>
      <c r="DA114" s="1508">
        <f t="shared" si="1048"/>
        <v>0</v>
      </c>
      <c r="DB114" s="1508">
        <f t="shared" si="1048"/>
        <v>0</v>
      </c>
      <c r="DC114" s="1508">
        <f t="shared" si="1048"/>
        <v>0</v>
      </c>
      <c r="DD114" s="1508">
        <f t="shared" si="1048"/>
        <v>0</v>
      </c>
      <c r="DE114" s="1508">
        <f t="shared" si="1048"/>
        <v>0</v>
      </c>
      <c r="DF114" s="1508">
        <f t="shared" si="1048"/>
        <v>0</v>
      </c>
      <c r="DG114" s="1508">
        <f t="shared" si="1048"/>
        <v>0</v>
      </c>
      <c r="DH114" s="1509">
        <f t="shared" si="1048"/>
        <v>0</v>
      </c>
      <c r="DI114" s="1508">
        <f t="shared" si="1048"/>
        <v>0</v>
      </c>
      <c r="DJ114" s="1508">
        <f t="shared" si="1049"/>
        <v>0</v>
      </c>
      <c r="DK114" s="1508">
        <f t="shared" si="1049"/>
        <v>0</v>
      </c>
      <c r="DL114" s="1508">
        <f t="shared" si="1049"/>
        <v>0</v>
      </c>
      <c r="DM114" s="1508">
        <f t="shared" si="1049"/>
        <v>0</v>
      </c>
      <c r="DN114" s="1508">
        <f t="shared" si="1049"/>
        <v>0</v>
      </c>
      <c r="DO114" s="1508">
        <f t="shared" si="1049"/>
        <v>0</v>
      </c>
      <c r="DP114" s="1508">
        <f t="shared" si="1049"/>
        <v>0</v>
      </c>
      <c r="DQ114" s="1508">
        <f t="shared" si="1049"/>
        <v>0</v>
      </c>
      <c r="DR114" s="1508">
        <f t="shared" si="1049"/>
        <v>0</v>
      </c>
      <c r="DS114" s="1508">
        <f t="shared" si="1049"/>
        <v>0</v>
      </c>
      <c r="DT114" s="1509">
        <f t="shared" si="1049"/>
        <v>0</v>
      </c>
      <c r="DU114" s="1507">
        <f t="shared" si="1049"/>
        <v>0</v>
      </c>
      <c r="DV114" s="1508">
        <f t="shared" si="1049"/>
        <v>0</v>
      </c>
      <c r="DW114" s="1508">
        <f t="shared" si="1049"/>
        <v>0</v>
      </c>
      <c r="DX114" s="1508">
        <f t="shared" si="1049"/>
        <v>0</v>
      </c>
      <c r="DY114" s="1508">
        <f t="shared" si="1049"/>
        <v>0</v>
      </c>
      <c r="DZ114" s="1508">
        <f t="shared" si="1050"/>
        <v>0</v>
      </c>
      <c r="EA114" s="1508">
        <f t="shared" si="1050"/>
        <v>0</v>
      </c>
      <c r="EB114" s="1508">
        <f t="shared" si="1050"/>
        <v>0</v>
      </c>
      <c r="EC114" s="1508">
        <f t="shared" si="1050"/>
        <v>0</v>
      </c>
      <c r="ED114" s="1508">
        <f t="shared" si="1050"/>
        <v>0</v>
      </c>
      <c r="EE114" s="1508">
        <f t="shared" si="1050"/>
        <v>0</v>
      </c>
      <c r="EF114" s="1508">
        <f t="shared" si="1050"/>
        <v>0</v>
      </c>
      <c r="EG114" s="1507">
        <f t="shared" si="1050"/>
        <v>0</v>
      </c>
      <c r="EH114" s="1508">
        <f t="shared" si="1050"/>
        <v>0</v>
      </c>
      <c r="EI114" s="1508">
        <f t="shared" si="1050"/>
        <v>0</v>
      </c>
      <c r="EJ114" s="1508">
        <f t="shared" si="1050"/>
        <v>0</v>
      </c>
      <c r="EK114" s="1508">
        <f t="shared" si="1050"/>
        <v>0</v>
      </c>
      <c r="EL114" s="1508">
        <f t="shared" si="1050"/>
        <v>0</v>
      </c>
      <c r="EM114" s="1508">
        <f t="shared" si="1050"/>
        <v>0</v>
      </c>
      <c r="EN114" s="1508">
        <f t="shared" si="1050"/>
        <v>0</v>
      </c>
      <c r="EO114" s="1508">
        <f t="shared" si="1050"/>
        <v>0</v>
      </c>
      <c r="EP114" s="1508">
        <f t="shared" si="1051"/>
        <v>0</v>
      </c>
      <c r="EQ114" s="1508">
        <f t="shared" si="1051"/>
        <v>0</v>
      </c>
      <c r="ER114" s="1509">
        <f t="shared" si="1051"/>
        <v>0</v>
      </c>
      <c r="ES114" s="1507">
        <f t="shared" si="1051"/>
        <v>0</v>
      </c>
      <c r="ET114" s="1508">
        <f t="shared" si="1051"/>
        <v>0</v>
      </c>
      <c r="EU114" s="1508">
        <f t="shared" si="1051"/>
        <v>0</v>
      </c>
      <c r="EV114" s="1508">
        <f t="shared" si="1051"/>
        <v>0</v>
      </c>
      <c r="EW114" s="1508">
        <f t="shared" si="1051"/>
        <v>0</v>
      </c>
      <c r="EX114" s="1508">
        <f t="shared" si="1051"/>
        <v>0</v>
      </c>
      <c r="EY114" s="1508">
        <f t="shared" si="1051"/>
        <v>0</v>
      </c>
      <c r="EZ114" s="1508">
        <f t="shared" si="1051"/>
        <v>0</v>
      </c>
      <c r="FA114" s="1508">
        <f t="shared" si="1051"/>
        <v>0</v>
      </c>
      <c r="FB114" s="1508">
        <f t="shared" si="1051"/>
        <v>0</v>
      </c>
      <c r="FC114" s="1508">
        <f t="shared" si="1051"/>
        <v>0</v>
      </c>
      <c r="FD114" s="1509">
        <f t="shared" si="1051"/>
        <v>0</v>
      </c>
      <c r="FE114" s="1508">
        <f t="shared" si="1051"/>
        <v>0</v>
      </c>
      <c r="FF114" s="1508">
        <f t="shared" si="1052"/>
        <v>0</v>
      </c>
      <c r="FG114" s="1508">
        <f t="shared" si="1053"/>
        <v>0</v>
      </c>
      <c r="FH114" s="1508">
        <f t="shared" si="1053"/>
        <v>0</v>
      </c>
      <c r="FI114" s="1508">
        <f t="shared" si="1053"/>
        <v>0</v>
      </c>
      <c r="FJ114" s="1508">
        <f t="shared" si="1053"/>
        <v>0</v>
      </c>
      <c r="FK114" s="1508">
        <f t="shared" si="1053"/>
        <v>0</v>
      </c>
      <c r="FL114" s="1508">
        <f t="shared" si="1053"/>
        <v>0</v>
      </c>
      <c r="FM114" s="1508">
        <f t="shared" si="1053"/>
        <v>0</v>
      </c>
      <c r="FN114" s="1508">
        <f t="shared" si="1053"/>
        <v>0</v>
      </c>
      <c r="FO114" s="1508">
        <f t="shared" si="1053"/>
        <v>0</v>
      </c>
      <c r="FP114" s="1509">
        <f t="shared" si="1053"/>
        <v>0</v>
      </c>
      <c r="FQ114" s="1508">
        <f t="shared" si="1053"/>
        <v>0</v>
      </c>
      <c r="FR114" s="1508">
        <f t="shared" si="1053"/>
        <v>0</v>
      </c>
      <c r="FS114" s="1508">
        <f t="shared" si="1053"/>
        <v>0</v>
      </c>
      <c r="FT114" s="1508">
        <f t="shared" si="1053"/>
        <v>0</v>
      </c>
      <c r="FU114" s="1508">
        <f t="shared" si="1053"/>
        <v>0</v>
      </c>
      <c r="FV114" s="1508">
        <f t="shared" si="1053"/>
        <v>0</v>
      </c>
      <c r="FW114" s="1508">
        <f t="shared" si="855"/>
        <v>0</v>
      </c>
      <c r="FX114" s="1508">
        <f t="shared" si="855"/>
        <v>0</v>
      </c>
      <c r="FY114" s="1508">
        <f t="shared" si="855"/>
        <v>0</v>
      </c>
      <c r="FZ114" s="1508">
        <f t="shared" si="855"/>
        <v>0</v>
      </c>
      <c r="GA114" s="1508">
        <f t="shared" si="855"/>
        <v>0</v>
      </c>
      <c r="GB114" s="1509">
        <f t="shared" si="855"/>
        <v>0</v>
      </c>
      <c r="GC114" s="1506"/>
      <c r="GD114" s="1458">
        <f t="shared" si="910"/>
        <v>1</v>
      </c>
      <c r="GE114" s="1510">
        <f t="shared" si="874"/>
        <v>0</v>
      </c>
      <c r="GF114" s="1511">
        <f t="shared" si="874"/>
        <v>0</v>
      </c>
      <c r="GG114" s="1511">
        <f t="shared" si="874"/>
        <v>0</v>
      </c>
      <c r="GH114" s="1511">
        <f t="shared" si="874"/>
        <v>0</v>
      </c>
      <c r="GI114" s="1511">
        <f t="shared" si="874"/>
        <v>0</v>
      </c>
      <c r="GJ114" s="1511">
        <f t="shared" si="874"/>
        <v>0</v>
      </c>
      <c r="GK114" s="1511">
        <f t="shared" si="874"/>
        <v>0</v>
      </c>
      <c r="GL114" s="1511">
        <f t="shared" si="874"/>
        <v>0</v>
      </c>
      <c r="GM114" s="1511">
        <f t="shared" si="874"/>
        <v>0</v>
      </c>
      <c r="GN114" s="1512">
        <f t="shared" si="874"/>
        <v>0</v>
      </c>
      <c r="GO114" s="1513">
        <f t="shared" si="911"/>
        <v>0</v>
      </c>
      <c r="GP114" s="1506"/>
      <c r="GQ114" s="1510">
        <f t="shared" si="838"/>
        <v>0</v>
      </c>
      <c r="GR114" s="1511">
        <f t="shared" si="864"/>
        <v>0</v>
      </c>
      <c r="GS114" s="1511">
        <f t="shared" ref="GR114:GZ142" si="1056">IF(ROUNDUP($AU114/12,0)=GS$11,$U114,IF(ROUNDUP($AZ114/12,0)=GS$11,$D114*$AW114+INDEX($HD114:$LS114,1,$AZ114-1)*12,IF(ROUNDUP($BE114/12,0)=GS$11,$D114*$BB114+INDEX($HD114:$LS114,1,$BE114-1)*12,IF(ROUNDUP($AN114/12,0)=GS$11,$U114,0))))</f>
        <v>0</v>
      </c>
      <c r="GT114" s="1511">
        <f t="shared" si="1056"/>
        <v>0</v>
      </c>
      <c r="GU114" s="1511">
        <f t="shared" si="1056"/>
        <v>0</v>
      </c>
      <c r="GV114" s="1511">
        <f t="shared" si="1056"/>
        <v>0</v>
      </c>
      <c r="GW114" s="1511">
        <f t="shared" si="1056"/>
        <v>0</v>
      </c>
      <c r="GX114" s="1511">
        <f t="shared" si="1056"/>
        <v>0</v>
      </c>
      <c r="GY114" s="1511">
        <f t="shared" si="1056"/>
        <v>0</v>
      </c>
      <c r="GZ114" s="1512">
        <f t="shared" si="1056"/>
        <v>0</v>
      </c>
      <c r="HA114" s="1513">
        <f t="shared" si="912"/>
        <v>0</v>
      </c>
      <c r="HB114" s="1506">
        <f t="shared" si="913"/>
        <v>1</v>
      </c>
      <c r="HC114" s="1506"/>
      <c r="HD114" s="1508">
        <f t="shared" si="914"/>
        <v>0</v>
      </c>
      <c r="HE114" s="1460">
        <f t="shared" si="915"/>
        <v>0</v>
      </c>
      <c r="HF114" s="1460">
        <f t="shared" si="916"/>
        <v>0</v>
      </c>
      <c r="HG114" s="1460">
        <f t="shared" si="917"/>
        <v>0</v>
      </c>
      <c r="HH114" s="1460">
        <f t="shared" si="918"/>
        <v>0</v>
      </c>
      <c r="HI114" s="1460">
        <f t="shared" si="919"/>
        <v>0</v>
      </c>
      <c r="HJ114" s="1460">
        <f t="shared" si="920"/>
        <v>0</v>
      </c>
      <c r="HK114" s="1460">
        <f t="shared" si="921"/>
        <v>0</v>
      </c>
      <c r="HL114" s="1460">
        <f t="shared" si="922"/>
        <v>0</v>
      </c>
      <c r="HM114" s="1460">
        <f t="shared" si="923"/>
        <v>0</v>
      </c>
      <c r="HN114" s="1460">
        <f t="shared" si="924"/>
        <v>0</v>
      </c>
      <c r="HO114" s="1460">
        <f t="shared" si="925"/>
        <v>0</v>
      </c>
      <c r="HP114" s="1460">
        <f t="shared" si="926"/>
        <v>0</v>
      </c>
      <c r="HQ114" s="1460">
        <f t="shared" si="927"/>
        <v>0</v>
      </c>
      <c r="HR114" s="1460">
        <f t="shared" si="928"/>
        <v>0</v>
      </c>
      <c r="HS114" s="1460">
        <f t="shared" si="929"/>
        <v>0</v>
      </c>
      <c r="HT114" s="1460">
        <f t="shared" si="930"/>
        <v>0</v>
      </c>
      <c r="HU114" s="1460">
        <f t="shared" si="931"/>
        <v>0</v>
      </c>
      <c r="HV114" s="1460">
        <f t="shared" si="932"/>
        <v>0</v>
      </c>
      <c r="HW114" s="1460">
        <f t="shared" si="933"/>
        <v>0</v>
      </c>
      <c r="HX114" s="1460">
        <f t="shared" si="934"/>
        <v>0</v>
      </c>
      <c r="HY114" s="1460">
        <f t="shared" si="935"/>
        <v>0</v>
      </c>
      <c r="HZ114" s="1460">
        <f t="shared" si="936"/>
        <v>0</v>
      </c>
      <c r="IA114" s="1460">
        <f t="shared" si="937"/>
        <v>0</v>
      </c>
      <c r="IB114" s="1460">
        <f t="shared" si="938"/>
        <v>0</v>
      </c>
      <c r="IC114" s="1460">
        <f t="shared" si="939"/>
        <v>0</v>
      </c>
      <c r="ID114" s="1460">
        <f t="shared" si="940"/>
        <v>0</v>
      </c>
      <c r="IE114" s="1460">
        <f t="shared" si="941"/>
        <v>0</v>
      </c>
      <c r="IF114" s="1460">
        <f t="shared" si="942"/>
        <v>0</v>
      </c>
      <c r="IG114" s="1460">
        <f t="shared" si="943"/>
        <v>0</v>
      </c>
      <c r="IH114" s="1460">
        <f t="shared" si="944"/>
        <v>0</v>
      </c>
      <c r="II114" s="1460">
        <f t="shared" si="945"/>
        <v>0</v>
      </c>
      <c r="IJ114" s="1460">
        <f t="shared" si="946"/>
        <v>0</v>
      </c>
      <c r="IK114" s="1460">
        <f t="shared" si="947"/>
        <v>0</v>
      </c>
      <c r="IL114" s="1460">
        <f t="shared" si="948"/>
        <v>0</v>
      </c>
      <c r="IM114" s="1460">
        <f t="shared" si="949"/>
        <v>0</v>
      </c>
      <c r="IN114" s="1460">
        <f t="shared" si="950"/>
        <v>0</v>
      </c>
      <c r="IO114" s="1460">
        <f t="shared" si="951"/>
        <v>0</v>
      </c>
      <c r="IP114" s="1460">
        <f t="shared" si="952"/>
        <v>0</v>
      </c>
      <c r="IQ114" s="1460">
        <f t="shared" si="953"/>
        <v>0</v>
      </c>
      <c r="IR114" s="1460">
        <f t="shared" si="954"/>
        <v>0</v>
      </c>
      <c r="IS114" s="1460">
        <f t="shared" si="955"/>
        <v>0</v>
      </c>
      <c r="IT114" s="1460">
        <f t="shared" si="956"/>
        <v>0</v>
      </c>
      <c r="IU114" s="1460">
        <f t="shared" si="957"/>
        <v>0</v>
      </c>
      <c r="IV114" s="1460">
        <f t="shared" si="958"/>
        <v>0</v>
      </c>
      <c r="IW114" s="1460">
        <f t="shared" si="959"/>
        <v>0</v>
      </c>
      <c r="IX114" s="1460">
        <f t="shared" si="960"/>
        <v>0</v>
      </c>
      <c r="IY114" s="1460">
        <f t="shared" si="961"/>
        <v>0</v>
      </c>
      <c r="IZ114" s="1460">
        <f t="shared" si="962"/>
        <v>0</v>
      </c>
      <c r="JA114" s="1460">
        <f t="shared" si="963"/>
        <v>0</v>
      </c>
      <c r="JB114" s="1460">
        <f t="shared" si="964"/>
        <v>0</v>
      </c>
      <c r="JC114" s="1460">
        <f t="shared" si="965"/>
        <v>0</v>
      </c>
      <c r="JD114" s="1460">
        <f t="shared" si="966"/>
        <v>0</v>
      </c>
      <c r="JE114" s="1460">
        <f t="shared" si="967"/>
        <v>0</v>
      </c>
      <c r="JF114" s="1460">
        <f t="shared" si="968"/>
        <v>0</v>
      </c>
      <c r="JG114" s="1460">
        <f t="shared" si="969"/>
        <v>0</v>
      </c>
      <c r="JH114" s="1460">
        <f t="shared" si="970"/>
        <v>0</v>
      </c>
      <c r="JI114" s="1460">
        <f t="shared" si="971"/>
        <v>0</v>
      </c>
      <c r="JJ114" s="1460">
        <f t="shared" si="972"/>
        <v>0</v>
      </c>
      <c r="JK114" s="1460">
        <f t="shared" si="973"/>
        <v>0</v>
      </c>
      <c r="JL114" s="1460">
        <f t="shared" si="974"/>
        <v>0</v>
      </c>
      <c r="JM114" s="1460">
        <f t="shared" si="975"/>
        <v>0</v>
      </c>
      <c r="JN114" s="1460">
        <f t="shared" si="976"/>
        <v>0</v>
      </c>
      <c r="JO114" s="1460">
        <f t="shared" si="977"/>
        <v>0</v>
      </c>
      <c r="JP114" s="1460">
        <f t="shared" si="978"/>
        <v>0</v>
      </c>
      <c r="JQ114" s="1460">
        <f t="shared" si="979"/>
        <v>0</v>
      </c>
      <c r="JR114" s="1460">
        <f t="shared" si="980"/>
        <v>0</v>
      </c>
      <c r="JS114" s="1460">
        <f t="shared" si="981"/>
        <v>0</v>
      </c>
      <c r="JT114" s="1460">
        <f t="shared" si="982"/>
        <v>0</v>
      </c>
      <c r="JU114" s="1460">
        <f t="shared" si="983"/>
        <v>0</v>
      </c>
      <c r="JV114" s="1460">
        <f t="shared" si="984"/>
        <v>0</v>
      </c>
      <c r="JW114" s="1460">
        <f t="shared" si="985"/>
        <v>0</v>
      </c>
      <c r="JX114" s="1460">
        <f t="shared" si="986"/>
        <v>0</v>
      </c>
      <c r="JY114" s="1460">
        <f t="shared" si="987"/>
        <v>0</v>
      </c>
      <c r="JZ114" s="1460">
        <f t="shared" si="988"/>
        <v>0</v>
      </c>
      <c r="KA114" s="1460">
        <f t="shared" si="989"/>
        <v>0</v>
      </c>
      <c r="KB114" s="1460">
        <f t="shared" si="990"/>
        <v>0</v>
      </c>
      <c r="KC114" s="1460">
        <f t="shared" si="991"/>
        <v>0</v>
      </c>
      <c r="KD114" s="1460">
        <f t="shared" si="992"/>
        <v>0</v>
      </c>
      <c r="KE114" s="1460">
        <f t="shared" si="993"/>
        <v>0</v>
      </c>
      <c r="KF114" s="1460">
        <f t="shared" si="994"/>
        <v>0</v>
      </c>
      <c r="KG114" s="1460">
        <f t="shared" si="995"/>
        <v>0</v>
      </c>
      <c r="KH114" s="1460">
        <f t="shared" si="996"/>
        <v>0</v>
      </c>
      <c r="KI114" s="1460">
        <f t="shared" si="997"/>
        <v>0</v>
      </c>
      <c r="KJ114" s="1460">
        <f t="shared" si="998"/>
        <v>0</v>
      </c>
      <c r="KK114" s="1460">
        <f t="shared" si="999"/>
        <v>0</v>
      </c>
      <c r="KL114" s="1460">
        <f t="shared" si="1000"/>
        <v>0</v>
      </c>
      <c r="KM114" s="1460">
        <f t="shared" si="1001"/>
        <v>0</v>
      </c>
      <c r="KN114" s="1460">
        <f t="shared" si="1002"/>
        <v>0</v>
      </c>
      <c r="KO114" s="1460">
        <f t="shared" si="1003"/>
        <v>0</v>
      </c>
      <c r="KP114" s="1460">
        <f t="shared" si="1004"/>
        <v>0</v>
      </c>
      <c r="KQ114" s="1460">
        <f t="shared" si="1005"/>
        <v>0</v>
      </c>
      <c r="KR114" s="1460">
        <f t="shared" si="1006"/>
        <v>0</v>
      </c>
      <c r="KS114" s="1460">
        <f t="shared" si="1007"/>
        <v>0</v>
      </c>
      <c r="KT114" s="1460">
        <f t="shared" si="1008"/>
        <v>0</v>
      </c>
      <c r="KU114" s="1460">
        <f t="shared" si="1009"/>
        <v>0</v>
      </c>
      <c r="KV114" s="1460">
        <f t="shared" si="1010"/>
        <v>0</v>
      </c>
      <c r="KW114" s="1460">
        <f t="shared" si="1011"/>
        <v>0</v>
      </c>
      <c r="KX114" s="1460">
        <f t="shared" si="1012"/>
        <v>0</v>
      </c>
      <c r="KY114" s="1460">
        <f t="shared" si="1013"/>
        <v>0</v>
      </c>
      <c r="KZ114" s="1460">
        <f t="shared" si="1014"/>
        <v>0</v>
      </c>
      <c r="LA114" s="1460">
        <f t="shared" si="1015"/>
        <v>0</v>
      </c>
      <c r="LB114" s="1460">
        <f t="shared" si="1016"/>
        <v>0</v>
      </c>
      <c r="LC114" s="1460">
        <f t="shared" si="1017"/>
        <v>0</v>
      </c>
      <c r="LD114" s="1460">
        <f t="shared" si="1018"/>
        <v>0</v>
      </c>
      <c r="LE114" s="1460">
        <f t="shared" si="1019"/>
        <v>0</v>
      </c>
      <c r="LF114" s="1460">
        <f t="shared" si="1020"/>
        <v>0</v>
      </c>
      <c r="LG114" s="1460">
        <f t="shared" si="1021"/>
        <v>0</v>
      </c>
      <c r="LH114" s="1460">
        <f t="shared" si="1022"/>
        <v>0</v>
      </c>
      <c r="LI114" s="1460">
        <f t="shared" si="1023"/>
        <v>0</v>
      </c>
      <c r="LJ114" s="1460">
        <f t="shared" si="1024"/>
        <v>0</v>
      </c>
      <c r="LK114" s="1460">
        <f t="shared" si="1025"/>
        <v>0</v>
      </c>
      <c r="LL114" s="1460">
        <f t="shared" si="1026"/>
        <v>0</v>
      </c>
      <c r="LM114" s="1460">
        <f t="shared" si="1027"/>
        <v>0</v>
      </c>
      <c r="LN114" s="1460">
        <f t="shared" si="1028"/>
        <v>0</v>
      </c>
      <c r="LO114" s="1460">
        <f t="shared" si="1029"/>
        <v>0</v>
      </c>
      <c r="LP114" s="1460">
        <f t="shared" si="1030"/>
        <v>0</v>
      </c>
      <c r="LQ114" s="1460">
        <f t="shared" si="1031"/>
        <v>0</v>
      </c>
      <c r="LR114" s="1460">
        <f t="shared" si="1032"/>
        <v>0</v>
      </c>
      <c r="LS114" s="1460">
        <f t="shared" si="1033"/>
        <v>0</v>
      </c>
      <c r="LW114" s="1467">
        <f t="shared" si="1034"/>
        <v>0</v>
      </c>
      <c r="LX114" s="1467">
        <f t="shared" si="1035"/>
        <v>0</v>
      </c>
      <c r="LY114" s="1467">
        <f t="shared" si="1036"/>
        <v>0</v>
      </c>
      <c r="LZ114" s="1467">
        <f t="shared" si="1037"/>
        <v>0</v>
      </c>
      <c r="MA114" s="1506"/>
      <c r="MB114" s="1460">
        <f t="shared" si="1038"/>
        <v>0</v>
      </c>
      <c r="MC114" s="1460">
        <f t="shared" si="1055"/>
        <v>0</v>
      </c>
      <c r="MD114" s="1460">
        <f t="shared" si="1055"/>
        <v>0</v>
      </c>
      <c r="ME114" s="1460">
        <f t="shared" si="1055"/>
        <v>0</v>
      </c>
      <c r="MF114" s="1460">
        <f t="shared" si="1055"/>
        <v>0</v>
      </c>
      <c r="MG114" s="1460">
        <f t="shared" si="1055"/>
        <v>0</v>
      </c>
      <c r="MH114" s="1460">
        <f t="shared" si="1055"/>
        <v>0</v>
      </c>
      <c r="MI114" s="1460">
        <f t="shared" si="1055"/>
        <v>0</v>
      </c>
      <c r="MJ114" s="1460">
        <f t="shared" si="1055"/>
        <v>0</v>
      </c>
      <c r="MK114" s="1460">
        <f t="shared" si="1055"/>
        <v>0</v>
      </c>
      <c r="ML114" s="1460">
        <f t="shared" si="1055"/>
        <v>0</v>
      </c>
      <c r="MM114" s="1460">
        <f t="shared" si="1055"/>
        <v>0</v>
      </c>
      <c r="MN114" s="1460">
        <f t="shared" si="1055"/>
        <v>0</v>
      </c>
      <c r="MO114" s="1460">
        <f t="shared" si="1055"/>
        <v>0</v>
      </c>
      <c r="MP114" s="1460">
        <f t="shared" si="1055"/>
        <v>0</v>
      </c>
      <c r="MQ114" s="1460">
        <f t="shared" si="1055"/>
        <v>0</v>
      </c>
      <c r="MR114" s="1460">
        <f t="shared" si="1055"/>
        <v>0</v>
      </c>
      <c r="MS114" s="1460">
        <f t="shared" si="1043"/>
        <v>0</v>
      </c>
      <c r="MT114" s="1460">
        <f t="shared" si="1043"/>
        <v>0</v>
      </c>
      <c r="MU114" s="1460">
        <f t="shared" si="1043"/>
        <v>0</v>
      </c>
      <c r="MV114" s="1460">
        <f t="shared" si="1043"/>
        <v>0</v>
      </c>
      <c r="MW114" s="1460">
        <f t="shared" si="1043"/>
        <v>0</v>
      </c>
      <c r="MX114" s="1460">
        <f t="shared" si="1043"/>
        <v>0</v>
      </c>
      <c r="MY114" s="1460">
        <f t="shared" si="1043"/>
        <v>0</v>
      </c>
      <c r="MZ114" s="1460">
        <f t="shared" si="1043"/>
        <v>0</v>
      </c>
      <c r="NA114" s="1460">
        <f t="shared" si="1043"/>
        <v>0</v>
      </c>
      <c r="NB114" s="1460">
        <f t="shared" si="1043"/>
        <v>0</v>
      </c>
      <c r="NC114" s="1460">
        <f t="shared" si="1043"/>
        <v>0</v>
      </c>
      <c r="ND114" s="1460">
        <f t="shared" si="1043"/>
        <v>0</v>
      </c>
      <c r="NE114" s="1460">
        <f t="shared" si="1043"/>
        <v>0</v>
      </c>
      <c r="NF114" s="1460">
        <f t="shared" si="1043"/>
        <v>0</v>
      </c>
      <c r="NG114" s="1460">
        <f t="shared" si="1043"/>
        <v>0</v>
      </c>
      <c r="NH114" s="1460">
        <f t="shared" si="1043"/>
        <v>0</v>
      </c>
      <c r="NI114" s="1460">
        <f t="shared" si="1044"/>
        <v>0</v>
      </c>
      <c r="NJ114" s="1460">
        <f t="shared" si="1044"/>
        <v>0</v>
      </c>
      <c r="NK114" s="1460">
        <f t="shared" si="1044"/>
        <v>0</v>
      </c>
      <c r="NL114" s="1460">
        <f t="shared" si="1044"/>
        <v>0</v>
      </c>
      <c r="NM114" s="1460">
        <f t="shared" si="1044"/>
        <v>0</v>
      </c>
      <c r="NN114" s="1460">
        <f t="shared" si="1044"/>
        <v>0</v>
      </c>
      <c r="NO114" s="1460">
        <f t="shared" si="1044"/>
        <v>0</v>
      </c>
      <c r="NP114" s="1460">
        <f t="shared" si="1044"/>
        <v>0</v>
      </c>
      <c r="NQ114" s="1460">
        <f t="shared" si="1044"/>
        <v>0</v>
      </c>
      <c r="NR114" s="1460">
        <f t="shared" si="1044"/>
        <v>0</v>
      </c>
      <c r="NS114" s="1460">
        <f t="shared" si="1044"/>
        <v>0</v>
      </c>
      <c r="NT114" s="1460">
        <f t="shared" si="1044"/>
        <v>0</v>
      </c>
      <c r="NU114" s="1460">
        <f t="shared" si="1044"/>
        <v>0</v>
      </c>
      <c r="NV114" s="1460">
        <f t="shared" si="1044"/>
        <v>0</v>
      </c>
      <c r="NW114" s="1460">
        <f t="shared" si="1044"/>
        <v>0</v>
      </c>
      <c r="NX114" s="1460">
        <f t="shared" si="1044"/>
        <v>0</v>
      </c>
      <c r="NY114" s="1460">
        <f t="shared" si="1046"/>
        <v>0</v>
      </c>
      <c r="NZ114" s="1460">
        <f t="shared" si="1046"/>
        <v>0</v>
      </c>
      <c r="OA114" s="1460">
        <f t="shared" si="1046"/>
        <v>0</v>
      </c>
      <c r="OB114" s="1460">
        <f t="shared" si="1046"/>
        <v>0</v>
      </c>
      <c r="OC114" s="1460">
        <f t="shared" si="1046"/>
        <v>0</v>
      </c>
      <c r="OD114" s="1460">
        <f t="shared" si="1046"/>
        <v>0</v>
      </c>
      <c r="OE114" s="1460">
        <f t="shared" si="1046"/>
        <v>0</v>
      </c>
      <c r="OF114" s="1460">
        <f t="shared" si="1046"/>
        <v>0</v>
      </c>
      <c r="OG114" s="1460">
        <f t="shared" si="1046"/>
        <v>0</v>
      </c>
      <c r="OH114" s="1460">
        <f t="shared" si="1046"/>
        <v>0</v>
      </c>
      <c r="OI114" s="1460">
        <f t="shared" si="1046"/>
        <v>0</v>
      </c>
      <c r="OJ114" s="1460">
        <f t="shared" si="1046"/>
        <v>0</v>
      </c>
      <c r="OK114" s="1460">
        <f t="shared" si="1046"/>
        <v>0</v>
      </c>
      <c r="OL114" s="1460">
        <f t="shared" si="1046"/>
        <v>0</v>
      </c>
      <c r="OM114" s="1460">
        <f t="shared" si="1046"/>
        <v>0</v>
      </c>
      <c r="ON114" s="1460">
        <f t="shared" si="1046"/>
        <v>0</v>
      </c>
      <c r="OO114" s="1460">
        <f t="shared" si="1045"/>
        <v>0</v>
      </c>
      <c r="OP114" s="1460">
        <f t="shared" si="1040"/>
        <v>0</v>
      </c>
      <c r="OQ114" s="1460">
        <f t="shared" si="1040"/>
        <v>0</v>
      </c>
      <c r="OR114" s="1460">
        <f t="shared" si="1040"/>
        <v>0</v>
      </c>
      <c r="OS114" s="1460">
        <f t="shared" si="1040"/>
        <v>0</v>
      </c>
      <c r="OT114" s="1460">
        <f t="shared" si="1040"/>
        <v>0</v>
      </c>
      <c r="OU114" s="1460">
        <f t="shared" si="1040"/>
        <v>0</v>
      </c>
      <c r="OV114" s="1460">
        <f t="shared" si="1040"/>
        <v>0</v>
      </c>
      <c r="OW114" s="1460">
        <f t="shared" si="1040"/>
        <v>0</v>
      </c>
      <c r="OX114" s="1460">
        <f t="shared" si="1040"/>
        <v>0</v>
      </c>
      <c r="OY114" s="1460">
        <f t="shared" si="1040"/>
        <v>0</v>
      </c>
      <c r="OZ114" s="1460">
        <f t="shared" ref="OP114:PE130" si="1057">IF(OZ$12&lt;$AO114,0,IF(OZ$12&lt;=$AU114,(OZ$8-$LW114)*$D114/12,IF(OZ$12&gt;=$BF114,(OZ$8-$LZ114)*$D114/12,IF(OZ$12&gt;=$BE114,0,IF(OZ$12&gt;=$BA114,(OZ$8-$LY114)*$D114/12,IF(OZ$12&gt;=$AZ114,0,IF(OZ$12&gt;=$AV114,(OZ$8-$LX114)*$D114/12,0)))))))</f>
        <v>0</v>
      </c>
      <c r="PA114" s="1460">
        <f t="shared" si="1057"/>
        <v>0</v>
      </c>
      <c r="PB114" s="1460">
        <f t="shared" si="1057"/>
        <v>0</v>
      </c>
      <c r="PC114" s="1460">
        <f t="shared" si="1057"/>
        <v>0</v>
      </c>
      <c r="PD114" s="1460">
        <f t="shared" si="1057"/>
        <v>0</v>
      </c>
      <c r="PE114" s="1460">
        <f t="shared" si="1057"/>
        <v>0</v>
      </c>
      <c r="PF114" s="1460">
        <f t="shared" si="1041"/>
        <v>0</v>
      </c>
      <c r="PG114" s="1460">
        <f t="shared" si="1041"/>
        <v>0</v>
      </c>
      <c r="PH114" s="1460">
        <f t="shared" si="1041"/>
        <v>0</v>
      </c>
      <c r="PI114" s="1460">
        <f t="shared" si="1041"/>
        <v>0</v>
      </c>
      <c r="PJ114" s="1460">
        <f t="shared" si="1041"/>
        <v>0</v>
      </c>
      <c r="PK114" s="1460">
        <f t="shared" si="1041"/>
        <v>0</v>
      </c>
      <c r="PL114" s="1460">
        <f t="shared" si="1041"/>
        <v>0</v>
      </c>
      <c r="PM114" s="1460">
        <f t="shared" si="1041"/>
        <v>0</v>
      </c>
      <c r="PN114" s="1460">
        <f t="shared" si="1041"/>
        <v>0</v>
      </c>
      <c r="PO114" s="1460">
        <f t="shared" si="1041"/>
        <v>0</v>
      </c>
      <c r="PP114" s="1460">
        <f t="shared" ref="PF114:PU130" si="1058">IF(PP$12&lt;$AO114,0,IF(PP$12&lt;=$AU114,(PP$8-$LW114)*$D114/12,IF(PP$12&gt;=$BF114,(PP$8-$LZ114)*$D114/12,IF(PP$12&gt;=$BE114,0,IF(PP$12&gt;=$BA114,(PP$8-$LY114)*$D114/12,IF(PP$12&gt;=$AZ114,0,IF(PP$12&gt;=$AV114,(PP$8-$LX114)*$D114/12,0)))))))</f>
        <v>0</v>
      </c>
      <c r="PQ114" s="1460">
        <f t="shared" si="1058"/>
        <v>0</v>
      </c>
      <c r="PR114" s="1460">
        <f t="shared" si="1058"/>
        <v>0</v>
      </c>
      <c r="PS114" s="1460">
        <f t="shared" si="1058"/>
        <v>0</v>
      </c>
      <c r="PT114" s="1460">
        <f t="shared" si="1058"/>
        <v>0</v>
      </c>
      <c r="PU114" s="1460">
        <f t="shared" si="1058"/>
        <v>0</v>
      </c>
      <c r="PV114" s="1460">
        <f t="shared" si="1042"/>
        <v>0</v>
      </c>
      <c r="PW114" s="1460">
        <f t="shared" si="1042"/>
        <v>0</v>
      </c>
      <c r="PX114" s="1460">
        <f t="shared" si="1042"/>
        <v>0</v>
      </c>
      <c r="PY114" s="1460">
        <f t="shared" si="1042"/>
        <v>0</v>
      </c>
      <c r="PZ114" s="1460">
        <f t="shared" si="1042"/>
        <v>0</v>
      </c>
      <c r="QA114" s="1460">
        <f t="shared" si="1042"/>
        <v>0</v>
      </c>
      <c r="QB114" s="1460">
        <f t="shared" si="1042"/>
        <v>0</v>
      </c>
      <c r="QC114" s="1460">
        <f t="shared" si="1042"/>
        <v>0</v>
      </c>
      <c r="QD114" s="1460">
        <f t="shared" si="1042"/>
        <v>0</v>
      </c>
      <c r="QE114" s="1460">
        <f t="shared" si="1042"/>
        <v>0</v>
      </c>
      <c r="QF114" s="1460">
        <f t="shared" si="1042"/>
        <v>0</v>
      </c>
      <c r="QG114" s="1460">
        <f t="shared" ref="PV114:QK130" si="1059">IF(QG$12&lt;$AO114,0,IF(QG$12&lt;=$AU114,(QG$8-$LW114)*$D114/12,IF(QG$12&gt;=$BF114,(QG$8-$LZ114)*$D114/12,IF(QG$12&gt;=$BE114,0,IF(QG$12&gt;=$BA114,(QG$8-$LY114)*$D114/12,IF(QG$12&gt;=$AZ114,0,IF(QG$12&gt;=$AV114,(QG$8-$LX114)*$D114/12,0)))))))</f>
        <v>0</v>
      </c>
      <c r="QH114" s="1460">
        <f t="shared" si="1059"/>
        <v>0</v>
      </c>
      <c r="QI114" s="1460">
        <f t="shared" si="1059"/>
        <v>0</v>
      </c>
      <c r="QJ114" s="1460">
        <f t="shared" si="1059"/>
        <v>0</v>
      </c>
      <c r="QK114" s="1460">
        <f t="shared" si="1059"/>
        <v>0</v>
      </c>
      <c r="QL114" s="1460">
        <f t="shared" si="856"/>
        <v>0</v>
      </c>
      <c r="QM114" s="1460">
        <f t="shared" si="856"/>
        <v>0</v>
      </c>
      <c r="QN114" s="1460">
        <f t="shared" si="856"/>
        <v>0</v>
      </c>
      <c r="QO114" s="1460">
        <f t="shared" si="856"/>
        <v>0</v>
      </c>
      <c r="QP114" s="1460">
        <f t="shared" si="856"/>
        <v>0</v>
      </c>
      <c r="QQ114" s="1460">
        <f t="shared" si="856"/>
        <v>0</v>
      </c>
    </row>
    <row r="115" spans="1:459" s="1466" customFormat="1" ht="22.5" customHeight="1">
      <c r="A115" s="1468"/>
      <c r="B115" s="1469"/>
      <c r="C115" s="1469"/>
      <c r="D115" s="1470"/>
      <c r="E115" s="1471"/>
      <c r="F115" s="1472"/>
      <c r="G115" s="1472"/>
      <c r="H115" s="1473">
        <f t="shared" si="875"/>
        <v>0</v>
      </c>
      <c r="I115" s="1474">
        <v>0</v>
      </c>
      <c r="J115" s="1475">
        <f t="shared" si="437"/>
        <v>0</v>
      </c>
      <c r="K115" s="1476">
        <v>0</v>
      </c>
      <c r="L115" s="1477">
        <f t="shared" si="876"/>
        <v>0</v>
      </c>
      <c r="M115" s="1477">
        <f t="shared" si="877"/>
        <v>0</v>
      </c>
      <c r="N115" s="1478"/>
      <c r="O115" s="1479">
        <v>0</v>
      </c>
      <c r="P115" s="1480">
        <v>0</v>
      </c>
      <c r="Q115" s="1828">
        <v>0</v>
      </c>
      <c r="R115" s="1831">
        <f t="shared" si="878"/>
        <v>0</v>
      </c>
      <c r="S115" s="1481">
        <f>IF(AND(SUM(O115:Q115)=0,N115="NNN"),MIN('Operating History and Pro Forma'!$M$33,'Operating History and Pro Forma'!$T$15)*D115,SUM(O115:Q115)*D115)</f>
        <v>0</v>
      </c>
      <c r="T115" s="1482">
        <f t="shared" si="879"/>
        <v>0</v>
      </c>
      <c r="U115" s="1483">
        <f t="shared" si="880"/>
        <v>0</v>
      </c>
      <c r="V115" s="1480"/>
      <c r="W115" s="1514"/>
      <c r="X115" s="1486" t="str">
        <f t="shared" si="881"/>
        <v/>
      </c>
      <c r="Y115" s="1487">
        <f t="shared" si="882"/>
        <v>0</v>
      </c>
      <c r="Z115" s="1488"/>
      <c r="AA115" s="1488"/>
      <c r="AB115" s="1488"/>
      <c r="AC115" s="1488"/>
      <c r="AD115" s="1489">
        <f t="shared" si="883"/>
        <v>0</v>
      </c>
      <c r="AE115" s="1490" t="str">
        <f t="shared" si="884"/>
        <v/>
      </c>
      <c r="AF115" s="1491">
        <f t="shared" si="885"/>
        <v>0</v>
      </c>
      <c r="AG115" s="1492">
        <f t="shared" si="886"/>
        <v>0</v>
      </c>
      <c r="AH115" s="1493">
        <f t="shared" si="853"/>
        <v>0</v>
      </c>
      <c r="AI115" s="1493">
        <f t="shared" si="853"/>
        <v>0</v>
      </c>
      <c r="AJ115" s="1494">
        <f t="shared" si="853"/>
        <v>0</v>
      </c>
      <c r="AK115" s="1494">
        <f t="shared" si="853"/>
        <v>0</v>
      </c>
      <c r="AL115" s="1495">
        <f t="shared" si="853"/>
        <v>0</v>
      </c>
      <c r="AM115" s="1496">
        <f t="shared" si="853"/>
        <v>0</v>
      </c>
      <c r="AN115" s="1497">
        <f t="shared" si="399"/>
        <v>0</v>
      </c>
      <c r="AO115" s="1498">
        <f t="shared" si="860"/>
        <v>0</v>
      </c>
      <c r="AP115" s="1499">
        <f t="shared" si="887"/>
        <v>0</v>
      </c>
      <c r="AQ115" s="1500">
        <f t="shared" si="888"/>
        <v>0</v>
      </c>
      <c r="AR115" s="1501">
        <f t="shared" si="889"/>
        <v>0</v>
      </c>
      <c r="AS115" s="1498">
        <f t="shared" si="857"/>
        <v>0</v>
      </c>
      <c r="AT115" s="1501">
        <f t="shared" si="890"/>
        <v>0</v>
      </c>
      <c r="AU115" s="1498">
        <f t="shared" si="891"/>
        <v>1</v>
      </c>
      <c r="AV115" s="1498">
        <f t="shared" si="892"/>
        <v>2</v>
      </c>
      <c r="AW115" s="1499">
        <f t="shared" si="893"/>
        <v>0</v>
      </c>
      <c r="AX115" s="1502">
        <f t="shared" si="894"/>
        <v>0</v>
      </c>
      <c r="AY115" s="1503">
        <f t="shared" si="895"/>
        <v>0</v>
      </c>
      <c r="AZ115" s="1498">
        <f t="shared" si="896"/>
        <v>2</v>
      </c>
      <c r="BA115" s="1498">
        <f t="shared" si="897"/>
        <v>3</v>
      </c>
      <c r="BB115" s="1499">
        <f t="shared" si="898"/>
        <v>0</v>
      </c>
      <c r="BC115" s="1502">
        <f t="shared" si="899"/>
        <v>0</v>
      </c>
      <c r="BD115" s="1503">
        <f t="shared" si="900"/>
        <v>0</v>
      </c>
      <c r="BE115" s="1498">
        <f t="shared" si="901"/>
        <v>3</v>
      </c>
      <c r="BF115" s="1498">
        <f t="shared" si="902"/>
        <v>4</v>
      </c>
      <c r="BG115" s="1499">
        <f t="shared" si="903"/>
        <v>0</v>
      </c>
      <c r="BH115" s="1502">
        <f t="shared" si="904"/>
        <v>0</v>
      </c>
      <c r="BI115" s="1502">
        <f t="shared" si="905"/>
        <v>0</v>
      </c>
      <c r="BJ115" s="1504">
        <f t="shared" si="906"/>
        <v>1900</v>
      </c>
      <c r="BK115" s="1505" t="str">
        <f t="shared" si="907"/>
        <v/>
      </c>
      <c r="BL115" s="1506"/>
      <c r="BM115" s="1507">
        <f t="shared" si="908"/>
        <v>0</v>
      </c>
      <c r="BN115" s="1508">
        <f t="shared" si="1054"/>
        <v>0</v>
      </c>
      <c r="BO115" s="1508">
        <f t="shared" si="1054"/>
        <v>0</v>
      </c>
      <c r="BP115" s="1508">
        <f t="shared" si="1054"/>
        <v>0</v>
      </c>
      <c r="BQ115" s="1508">
        <f t="shared" si="1054"/>
        <v>0</v>
      </c>
      <c r="BR115" s="1508">
        <f t="shared" si="1054"/>
        <v>0</v>
      </c>
      <c r="BS115" s="1508">
        <f t="shared" si="1054"/>
        <v>0</v>
      </c>
      <c r="BT115" s="1508">
        <f t="shared" si="1054"/>
        <v>0</v>
      </c>
      <c r="BU115" s="1508">
        <f t="shared" si="1054"/>
        <v>0</v>
      </c>
      <c r="BV115" s="1508">
        <f t="shared" si="1054"/>
        <v>0</v>
      </c>
      <c r="BW115" s="1508">
        <f t="shared" si="1054"/>
        <v>0</v>
      </c>
      <c r="BX115" s="1508">
        <f t="shared" si="1054"/>
        <v>0</v>
      </c>
      <c r="BY115" s="1507">
        <f t="shared" si="1054"/>
        <v>0</v>
      </c>
      <c r="BZ115" s="1508">
        <f t="shared" si="1054"/>
        <v>0</v>
      </c>
      <c r="CA115" s="1508">
        <f t="shared" si="1054"/>
        <v>0</v>
      </c>
      <c r="CB115" s="1508">
        <f t="shared" si="1054"/>
        <v>0</v>
      </c>
      <c r="CC115" s="1508">
        <f t="shared" si="1054"/>
        <v>0</v>
      </c>
      <c r="CD115" s="1508">
        <f t="shared" si="1047"/>
        <v>0</v>
      </c>
      <c r="CE115" s="1508">
        <f t="shared" si="1047"/>
        <v>0</v>
      </c>
      <c r="CF115" s="1508">
        <f t="shared" si="1047"/>
        <v>0</v>
      </c>
      <c r="CG115" s="1508">
        <f t="shared" si="1047"/>
        <v>0</v>
      </c>
      <c r="CH115" s="1508">
        <f t="shared" si="1047"/>
        <v>0</v>
      </c>
      <c r="CI115" s="1508">
        <f t="shared" si="1047"/>
        <v>0</v>
      </c>
      <c r="CJ115" s="1509">
        <f t="shared" si="1047"/>
        <v>0</v>
      </c>
      <c r="CK115" s="1507">
        <f t="shared" si="1047"/>
        <v>0</v>
      </c>
      <c r="CL115" s="1508">
        <f t="shared" si="1047"/>
        <v>0</v>
      </c>
      <c r="CM115" s="1508">
        <f t="shared" si="1047"/>
        <v>0</v>
      </c>
      <c r="CN115" s="1508">
        <f t="shared" si="1047"/>
        <v>0</v>
      </c>
      <c r="CO115" s="1508">
        <f t="shared" si="1047"/>
        <v>0</v>
      </c>
      <c r="CP115" s="1508">
        <f t="shared" si="1047"/>
        <v>0</v>
      </c>
      <c r="CQ115" s="1508">
        <f t="shared" si="1047"/>
        <v>0</v>
      </c>
      <c r="CR115" s="1508">
        <f t="shared" si="1047"/>
        <v>0</v>
      </c>
      <c r="CS115" s="1508">
        <f t="shared" si="1047"/>
        <v>0</v>
      </c>
      <c r="CT115" s="1508">
        <f t="shared" si="1048"/>
        <v>0</v>
      </c>
      <c r="CU115" s="1508">
        <f t="shared" si="1048"/>
        <v>0</v>
      </c>
      <c r="CV115" s="1509">
        <f t="shared" si="1048"/>
        <v>0</v>
      </c>
      <c r="CW115" s="1508">
        <f t="shared" si="1048"/>
        <v>0</v>
      </c>
      <c r="CX115" s="1508">
        <f t="shared" si="1048"/>
        <v>0</v>
      </c>
      <c r="CY115" s="1508">
        <f t="shared" si="1048"/>
        <v>0</v>
      </c>
      <c r="CZ115" s="1508">
        <f t="shared" si="1048"/>
        <v>0</v>
      </c>
      <c r="DA115" s="1508">
        <f t="shared" si="1048"/>
        <v>0</v>
      </c>
      <c r="DB115" s="1508">
        <f t="shared" si="1048"/>
        <v>0</v>
      </c>
      <c r="DC115" s="1508">
        <f t="shared" si="1048"/>
        <v>0</v>
      </c>
      <c r="DD115" s="1508">
        <f t="shared" si="1048"/>
        <v>0</v>
      </c>
      <c r="DE115" s="1508">
        <f t="shared" si="1048"/>
        <v>0</v>
      </c>
      <c r="DF115" s="1508">
        <f t="shared" si="1048"/>
        <v>0</v>
      </c>
      <c r="DG115" s="1508">
        <f t="shared" si="1048"/>
        <v>0</v>
      </c>
      <c r="DH115" s="1509">
        <f t="shared" si="1048"/>
        <v>0</v>
      </c>
      <c r="DI115" s="1508">
        <f t="shared" si="1048"/>
        <v>0</v>
      </c>
      <c r="DJ115" s="1508">
        <f t="shared" si="1049"/>
        <v>0</v>
      </c>
      <c r="DK115" s="1508">
        <f t="shared" si="1049"/>
        <v>0</v>
      </c>
      <c r="DL115" s="1508">
        <f t="shared" si="1049"/>
        <v>0</v>
      </c>
      <c r="DM115" s="1508">
        <f t="shared" si="1049"/>
        <v>0</v>
      </c>
      <c r="DN115" s="1508">
        <f t="shared" si="1049"/>
        <v>0</v>
      </c>
      <c r="DO115" s="1508">
        <f t="shared" si="1049"/>
        <v>0</v>
      </c>
      <c r="DP115" s="1508">
        <f t="shared" si="1049"/>
        <v>0</v>
      </c>
      <c r="DQ115" s="1508">
        <f t="shared" si="1049"/>
        <v>0</v>
      </c>
      <c r="DR115" s="1508">
        <f t="shared" si="1049"/>
        <v>0</v>
      </c>
      <c r="DS115" s="1508">
        <f t="shared" si="1049"/>
        <v>0</v>
      </c>
      <c r="DT115" s="1509">
        <f t="shared" si="1049"/>
        <v>0</v>
      </c>
      <c r="DU115" s="1507">
        <f t="shared" si="1049"/>
        <v>0</v>
      </c>
      <c r="DV115" s="1508">
        <f t="shared" si="1049"/>
        <v>0</v>
      </c>
      <c r="DW115" s="1508">
        <f t="shared" si="1049"/>
        <v>0</v>
      </c>
      <c r="DX115" s="1508">
        <f t="shared" si="1049"/>
        <v>0</v>
      </c>
      <c r="DY115" s="1508">
        <f t="shared" si="1049"/>
        <v>0</v>
      </c>
      <c r="DZ115" s="1508">
        <f t="shared" si="1050"/>
        <v>0</v>
      </c>
      <c r="EA115" s="1508">
        <f t="shared" si="1050"/>
        <v>0</v>
      </c>
      <c r="EB115" s="1508">
        <f t="shared" si="1050"/>
        <v>0</v>
      </c>
      <c r="EC115" s="1508">
        <f t="shared" si="1050"/>
        <v>0</v>
      </c>
      <c r="ED115" s="1508">
        <f t="shared" si="1050"/>
        <v>0</v>
      </c>
      <c r="EE115" s="1508">
        <f t="shared" si="1050"/>
        <v>0</v>
      </c>
      <c r="EF115" s="1508">
        <f t="shared" si="1050"/>
        <v>0</v>
      </c>
      <c r="EG115" s="1507">
        <f t="shared" si="1050"/>
        <v>0</v>
      </c>
      <c r="EH115" s="1508">
        <f t="shared" si="1050"/>
        <v>0</v>
      </c>
      <c r="EI115" s="1508">
        <f t="shared" si="1050"/>
        <v>0</v>
      </c>
      <c r="EJ115" s="1508">
        <f t="shared" si="1050"/>
        <v>0</v>
      </c>
      <c r="EK115" s="1508">
        <f t="shared" si="1050"/>
        <v>0</v>
      </c>
      <c r="EL115" s="1508">
        <f t="shared" si="1050"/>
        <v>0</v>
      </c>
      <c r="EM115" s="1508">
        <f t="shared" si="1050"/>
        <v>0</v>
      </c>
      <c r="EN115" s="1508">
        <f t="shared" si="1050"/>
        <v>0</v>
      </c>
      <c r="EO115" s="1508">
        <f t="shared" si="1050"/>
        <v>0</v>
      </c>
      <c r="EP115" s="1508">
        <f t="shared" si="1051"/>
        <v>0</v>
      </c>
      <c r="EQ115" s="1508">
        <f t="shared" si="1051"/>
        <v>0</v>
      </c>
      <c r="ER115" s="1509">
        <f t="shared" si="1051"/>
        <v>0</v>
      </c>
      <c r="ES115" s="1507">
        <f t="shared" si="1051"/>
        <v>0</v>
      </c>
      <c r="ET115" s="1508">
        <f t="shared" si="1051"/>
        <v>0</v>
      </c>
      <c r="EU115" s="1508">
        <f t="shared" si="1051"/>
        <v>0</v>
      </c>
      <c r="EV115" s="1508">
        <f t="shared" si="1051"/>
        <v>0</v>
      </c>
      <c r="EW115" s="1508">
        <f t="shared" si="1051"/>
        <v>0</v>
      </c>
      <c r="EX115" s="1508">
        <f t="shared" si="1051"/>
        <v>0</v>
      </c>
      <c r="EY115" s="1508">
        <f t="shared" si="1051"/>
        <v>0</v>
      </c>
      <c r="EZ115" s="1508">
        <f t="shared" si="1051"/>
        <v>0</v>
      </c>
      <c r="FA115" s="1508">
        <f t="shared" si="1051"/>
        <v>0</v>
      </c>
      <c r="FB115" s="1508">
        <f t="shared" si="1051"/>
        <v>0</v>
      </c>
      <c r="FC115" s="1508">
        <f t="shared" si="1051"/>
        <v>0</v>
      </c>
      <c r="FD115" s="1509">
        <f t="shared" si="1051"/>
        <v>0</v>
      </c>
      <c r="FE115" s="1508">
        <f t="shared" si="1051"/>
        <v>0</v>
      </c>
      <c r="FF115" s="1508">
        <f t="shared" si="1052"/>
        <v>0</v>
      </c>
      <c r="FG115" s="1508">
        <f t="shared" si="1053"/>
        <v>0</v>
      </c>
      <c r="FH115" s="1508">
        <f t="shared" si="1053"/>
        <v>0</v>
      </c>
      <c r="FI115" s="1508">
        <f t="shared" si="1053"/>
        <v>0</v>
      </c>
      <c r="FJ115" s="1508">
        <f t="shared" si="1053"/>
        <v>0</v>
      </c>
      <c r="FK115" s="1508">
        <f t="shared" si="1053"/>
        <v>0</v>
      </c>
      <c r="FL115" s="1508">
        <f t="shared" si="1053"/>
        <v>0</v>
      </c>
      <c r="FM115" s="1508">
        <f t="shared" si="1053"/>
        <v>0</v>
      </c>
      <c r="FN115" s="1508">
        <f t="shared" si="1053"/>
        <v>0</v>
      </c>
      <c r="FO115" s="1508">
        <f t="shared" si="1053"/>
        <v>0</v>
      </c>
      <c r="FP115" s="1509">
        <f t="shared" si="1053"/>
        <v>0</v>
      </c>
      <c r="FQ115" s="1508">
        <f t="shared" si="1053"/>
        <v>0</v>
      </c>
      <c r="FR115" s="1508">
        <f t="shared" si="1053"/>
        <v>0</v>
      </c>
      <c r="FS115" s="1508">
        <f t="shared" si="1053"/>
        <v>0</v>
      </c>
      <c r="FT115" s="1508">
        <f t="shared" si="1053"/>
        <v>0</v>
      </c>
      <c r="FU115" s="1508">
        <f t="shared" si="1053"/>
        <v>0</v>
      </c>
      <c r="FV115" s="1508">
        <f t="shared" si="1053"/>
        <v>0</v>
      </c>
      <c r="FW115" s="1508">
        <f t="shared" si="855"/>
        <v>0</v>
      </c>
      <c r="FX115" s="1508">
        <f t="shared" si="855"/>
        <v>0</v>
      </c>
      <c r="FY115" s="1508">
        <f t="shared" si="855"/>
        <v>0</v>
      </c>
      <c r="FZ115" s="1508">
        <f t="shared" si="855"/>
        <v>0</v>
      </c>
      <c r="GA115" s="1508">
        <f t="shared" si="855"/>
        <v>0</v>
      </c>
      <c r="GB115" s="1509">
        <f t="shared" si="855"/>
        <v>0</v>
      </c>
      <c r="GC115" s="1506"/>
      <c r="GD115" s="1458">
        <f t="shared" si="910"/>
        <v>1</v>
      </c>
      <c r="GE115" s="1510">
        <f t="shared" si="874"/>
        <v>0</v>
      </c>
      <c r="GF115" s="1511">
        <f t="shared" si="874"/>
        <v>0</v>
      </c>
      <c r="GG115" s="1511">
        <f t="shared" si="874"/>
        <v>0</v>
      </c>
      <c r="GH115" s="1511">
        <f t="shared" si="874"/>
        <v>0</v>
      </c>
      <c r="GI115" s="1511">
        <f t="shared" si="874"/>
        <v>0</v>
      </c>
      <c r="GJ115" s="1511">
        <f t="shared" si="874"/>
        <v>0</v>
      </c>
      <c r="GK115" s="1511">
        <f t="shared" si="874"/>
        <v>0</v>
      </c>
      <c r="GL115" s="1511">
        <f t="shared" si="874"/>
        <v>0</v>
      </c>
      <c r="GM115" s="1511">
        <f t="shared" si="874"/>
        <v>0</v>
      </c>
      <c r="GN115" s="1512">
        <f t="shared" si="874"/>
        <v>0</v>
      </c>
      <c r="GO115" s="1513">
        <f t="shared" si="911"/>
        <v>0</v>
      </c>
      <c r="GP115" s="1506"/>
      <c r="GQ115" s="1510">
        <f t="shared" si="838"/>
        <v>0</v>
      </c>
      <c r="GR115" s="1511">
        <f t="shared" si="1056"/>
        <v>0</v>
      </c>
      <c r="GS115" s="1511">
        <f t="shared" si="1056"/>
        <v>0</v>
      </c>
      <c r="GT115" s="1511">
        <f t="shared" si="1056"/>
        <v>0</v>
      </c>
      <c r="GU115" s="1511">
        <f t="shared" si="1056"/>
        <v>0</v>
      </c>
      <c r="GV115" s="1511">
        <f t="shared" si="1056"/>
        <v>0</v>
      </c>
      <c r="GW115" s="1511">
        <f t="shared" si="1056"/>
        <v>0</v>
      </c>
      <c r="GX115" s="1511">
        <f t="shared" si="1056"/>
        <v>0</v>
      </c>
      <c r="GY115" s="1511">
        <f t="shared" si="1056"/>
        <v>0</v>
      </c>
      <c r="GZ115" s="1512">
        <f t="shared" si="1056"/>
        <v>0</v>
      </c>
      <c r="HA115" s="1513">
        <f t="shared" si="912"/>
        <v>0</v>
      </c>
      <c r="HB115" s="1506">
        <f t="shared" si="913"/>
        <v>1</v>
      </c>
      <c r="HC115" s="1506"/>
      <c r="HD115" s="1508">
        <f t="shared" si="914"/>
        <v>0</v>
      </c>
      <c r="HE115" s="1460">
        <f t="shared" si="915"/>
        <v>0</v>
      </c>
      <c r="HF115" s="1460">
        <f t="shared" si="916"/>
        <v>0</v>
      </c>
      <c r="HG115" s="1460">
        <f t="shared" si="917"/>
        <v>0</v>
      </c>
      <c r="HH115" s="1460">
        <f t="shared" si="918"/>
        <v>0</v>
      </c>
      <c r="HI115" s="1460">
        <f t="shared" si="919"/>
        <v>0</v>
      </c>
      <c r="HJ115" s="1460">
        <f t="shared" si="920"/>
        <v>0</v>
      </c>
      <c r="HK115" s="1460">
        <f t="shared" si="921"/>
        <v>0</v>
      </c>
      <c r="HL115" s="1460">
        <f t="shared" si="922"/>
        <v>0</v>
      </c>
      <c r="HM115" s="1460">
        <f t="shared" si="923"/>
        <v>0</v>
      </c>
      <c r="HN115" s="1460">
        <f t="shared" si="924"/>
        <v>0</v>
      </c>
      <c r="HO115" s="1460">
        <f t="shared" si="925"/>
        <v>0</v>
      </c>
      <c r="HP115" s="1460">
        <f t="shared" si="926"/>
        <v>0</v>
      </c>
      <c r="HQ115" s="1460">
        <f t="shared" si="927"/>
        <v>0</v>
      </c>
      <c r="HR115" s="1460">
        <f t="shared" si="928"/>
        <v>0</v>
      </c>
      <c r="HS115" s="1460">
        <f t="shared" si="929"/>
        <v>0</v>
      </c>
      <c r="HT115" s="1460">
        <f t="shared" si="930"/>
        <v>0</v>
      </c>
      <c r="HU115" s="1460">
        <f t="shared" si="931"/>
        <v>0</v>
      </c>
      <c r="HV115" s="1460">
        <f t="shared" si="932"/>
        <v>0</v>
      </c>
      <c r="HW115" s="1460">
        <f t="shared" si="933"/>
        <v>0</v>
      </c>
      <c r="HX115" s="1460">
        <f t="shared" si="934"/>
        <v>0</v>
      </c>
      <c r="HY115" s="1460">
        <f t="shared" si="935"/>
        <v>0</v>
      </c>
      <c r="HZ115" s="1460">
        <f t="shared" si="936"/>
        <v>0</v>
      </c>
      <c r="IA115" s="1460">
        <f t="shared" si="937"/>
        <v>0</v>
      </c>
      <c r="IB115" s="1460">
        <f t="shared" si="938"/>
        <v>0</v>
      </c>
      <c r="IC115" s="1460">
        <f t="shared" si="939"/>
        <v>0</v>
      </c>
      <c r="ID115" s="1460">
        <f t="shared" si="940"/>
        <v>0</v>
      </c>
      <c r="IE115" s="1460">
        <f t="shared" si="941"/>
        <v>0</v>
      </c>
      <c r="IF115" s="1460">
        <f t="shared" si="942"/>
        <v>0</v>
      </c>
      <c r="IG115" s="1460">
        <f t="shared" si="943"/>
        <v>0</v>
      </c>
      <c r="IH115" s="1460">
        <f t="shared" si="944"/>
        <v>0</v>
      </c>
      <c r="II115" s="1460">
        <f t="shared" si="945"/>
        <v>0</v>
      </c>
      <c r="IJ115" s="1460">
        <f t="shared" si="946"/>
        <v>0</v>
      </c>
      <c r="IK115" s="1460">
        <f t="shared" si="947"/>
        <v>0</v>
      </c>
      <c r="IL115" s="1460">
        <f t="shared" si="948"/>
        <v>0</v>
      </c>
      <c r="IM115" s="1460">
        <f t="shared" si="949"/>
        <v>0</v>
      </c>
      <c r="IN115" s="1460">
        <f t="shared" si="950"/>
        <v>0</v>
      </c>
      <c r="IO115" s="1460">
        <f t="shared" si="951"/>
        <v>0</v>
      </c>
      <c r="IP115" s="1460">
        <f t="shared" si="952"/>
        <v>0</v>
      </c>
      <c r="IQ115" s="1460">
        <f t="shared" si="953"/>
        <v>0</v>
      </c>
      <c r="IR115" s="1460">
        <f t="shared" si="954"/>
        <v>0</v>
      </c>
      <c r="IS115" s="1460">
        <f t="shared" si="955"/>
        <v>0</v>
      </c>
      <c r="IT115" s="1460">
        <f t="shared" si="956"/>
        <v>0</v>
      </c>
      <c r="IU115" s="1460">
        <f t="shared" si="957"/>
        <v>0</v>
      </c>
      <c r="IV115" s="1460">
        <f t="shared" si="958"/>
        <v>0</v>
      </c>
      <c r="IW115" s="1460">
        <f t="shared" si="959"/>
        <v>0</v>
      </c>
      <c r="IX115" s="1460">
        <f t="shared" si="960"/>
        <v>0</v>
      </c>
      <c r="IY115" s="1460">
        <f t="shared" si="961"/>
        <v>0</v>
      </c>
      <c r="IZ115" s="1460">
        <f t="shared" si="962"/>
        <v>0</v>
      </c>
      <c r="JA115" s="1460">
        <f t="shared" si="963"/>
        <v>0</v>
      </c>
      <c r="JB115" s="1460">
        <f t="shared" si="964"/>
        <v>0</v>
      </c>
      <c r="JC115" s="1460">
        <f t="shared" si="965"/>
        <v>0</v>
      </c>
      <c r="JD115" s="1460">
        <f t="shared" si="966"/>
        <v>0</v>
      </c>
      <c r="JE115" s="1460">
        <f t="shared" si="967"/>
        <v>0</v>
      </c>
      <c r="JF115" s="1460">
        <f t="shared" si="968"/>
        <v>0</v>
      </c>
      <c r="JG115" s="1460">
        <f t="shared" si="969"/>
        <v>0</v>
      </c>
      <c r="JH115" s="1460">
        <f t="shared" si="970"/>
        <v>0</v>
      </c>
      <c r="JI115" s="1460">
        <f t="shared" si="971"/>
        <v>0</v>
      </c>
      <c r="JJ115" s="1460">
        <f t="shared" si="972"/>
        <v>0</v>
      </c>
      <c r="JK115" s="1460">
        <f t="shared" si="973"/>
        <v>0</v>
      </c>
      <c r="JL115" s="1460">
        <f t="shared" si="974"/>
        <v>0</v>
      </c>
      <c r="JM115" s="1460">
        <f t="shared" si="975"/>
        <v>0</v>
      </c>
      <c r="JN115" s="1460">
        <f t="shared" si="976"/>
        <v>0</v>
      </c>
      <c r="JO115" s="1460">
        <f t="shared" si="977"/>
        <v>0</v>
      </c>
      <c r="JP115" s="1460">
        <f t="shared" si="978"/>
        <v>0</v>
      </c>
      <c r="JQ115" s="1460">
        <f t="shared" si="979"/>
        <v>0</v>
      </c>
      <c r="JR115" s="1460">
        <f t="shared" si="980"/>
        <v>0</v>
      </c>
      <c r="JS115" s="1460">
        <f t="shared" si="981"/>
        <v>0</v>
      </c>
      <c r="JT115" s="1460">
        <f t="shared" si="982"/>
        <v>0</v>
      </c>
      <c r="JU115" s="1460">
        <f t="shared" si="983"/>
        <v>0</v>
      </c>
      <c r="JV115" s="1460">
        <f t="shared" si="984"/>
        <v>0</v>
      </c>
      <c r="JW115" s="1460">
        <f t="shared" si="985"/>
        <v>0</v>
      </c>
      <c r="JX115" s="1460">
        <f t="shared" si="986"/>
        <v>0</v>
      </c>
      <c r="JY115" s="1460">
        <f t="shared" si="987"/>
        <v>0</v>
      </c>
      <c r="JZ115" s="1460">
        <f t="shared" si="988"/>
        <v>0</v>
      </c>
      <c r="KA115" s="1460">
        <f t="shared" si="989"/>
        <v>0</v>
      </c>
      <c r="KB115" s="1460">
        <f t="shared" si="990"/>
        <v>0</v>
      </c>
      <c r="KC115" s="1460">
        <f t="shared" si="991"/>
        <v>0</v>
      </c>
      <c r="KD115" s="1460">
        <f t="shared" si="992"/>
        <v>0</v>
      </c>
      <c r="KE115" s="1460">
        <f t="shared" si="993"/>
        <v>0</v>
      </c>
      <c r="KF115" s="1460">
        <f t="shared" si="994"/>
        <v>0</v>
      </c>
      <c r="KG115" s="1460">
        <f t="shared" si="995"/>
        <v>0</v>
      </c>
      <c r="KH115" s="1460">
        <f t="shared" si="996"/>
        <v>0</v>
      </c>
      <c r="KI115" s="1460">
        <f t="shared" si="997"/>
        <v>0</v>
      </c>
      <c r="KJ115" s="1460">
        <f t="shared" si="998"/>
        <v>0</v>
      </c>
      <c r="KK115" s="1460">
        <f t="shared" si="999"/>
        <v>0</v>
      </c>
      <c r="KL115" s="1460">
        <f t="shared" si="1000"/>
        <v>0</v>
      </c>
      <c r="KM115" s="1460">
        <f t="shared" si="1001"/>
        <v>0</v>
      </c>
      <c r="KN115" s="1460">
        <f t="shared" si="1002"/>
        <v>0</v>
      </c>
      <c r="KO115" s="1460">
        <f t="shared" si="1003"/>
        <v>0</v>
      </c>
      <c r="KP115" s="1460">
        <f t="shared" si="1004"/>
        <v>0</v>
      </c>
      <c r="KQ115" s="1460">
        <f t="shared" si="1005"/>
        <v>0</v>
      </c>
      <c r="KR115" s="1460">
        <f t="shared" si="1006"/>
        <v>0</v>
      </c>
      <c r="KS115" s="1460">
        <f t="shared" si="1007"/>
        <v>0</v>
      </c>
      <c r="KT115" s="1460">
        <f t="shared" si="1008"/>
        <v>0</v>
      </c>
      <c r="KU115" s="1460">
        <f t="shared" si="1009"/>
        <v>0</v>
      </c>
      <c r="KV115" s="1460">
        <f t="shared" si="1010"/>
        <v>0</v>
      </c>
      <c r="KW115" s="1460">
        <f t="shared" si="1011"/>
        <v>0</v>
      </c>
      <c r="KX115" s="1460">
        <f t="shared" si="1012"/>
        <v>0</v>
      </c>
      <c r="KY115" s="1460">
        <f t="shared" si="1013"/>
        <v>0</v>
      </c>
      <c r="KZ115" s="1460">
        <f t="shared" si="1014"/>
        <v>0</v>
      </c>
      <c r="LA115" s="1460">
        <f t="shared" si="1015"/>
        <v>0</v>
      </c>
      <c r="LB115" s="1460">
        <f t="shared" si="1016"/>
        <v>0</v>
      </c>
      <c r="LC115" s="1460">
        <f t="shared" si="1017"/>
        <v>0</v>
      </c>
      <c r="LD115" s="1460">
        <f t="shared" si="1018"/>
        <v>0</v>
      </c>
      <c r="LE115" s="1460">
        <f t="shared" si="1019"/>
        <v>0</v>
      </c>
      <c r="LF115" s="1460">
        <f t="shared" si="1020"/>
        <v>0</v>
      </c>
      <c r="LG115" s="1460">
        <f t="shared" si="1021"/>
        <v>0</v>
      </c>
      <c r="LH115" s="1460">
        <f t="shared" si="1022"/>
        <v>0</v>
      </c>
      <c r="LI115" s="1460">
        <f t="shared" si="1023"/>
        <v>0</v>
      </c>
      <c r="LJ115" s="1460">
        <f t="shared" si="1024"/>
        <v>0</v>
      </c>
      <c r="LK115" s="1460">
        <f t="shared" si="1025"/>
        <v>0</v>
      </c>
      <c r="LL115" s="1460">
        <f t="shared" si="1026"/>
        <v>0</v>
      </c>
      <c r="LM115" s="1460">
        <f t="shared" si="1027"/>
        <v>0</v>
      </c>
      <c r="LN115" s="1460">
        <f t="shared" si="1028"/>
        <v>0</v>
      </c>
      <c r="LO115" s="1460">
        <f t="shared" si="1029"/>
        <v>0</v>
      </c>
      <c r="LP115" s="1460">
        <f t="shared" si="1030"/>
        <v>0</v>
      </c>
      <c r="LQ115" s="1460">
        <f t="shared" si="1031"/>
        <v>0</v>
      </c>
      <c r="LR115" s="1460">
        <f t="shared" si="1032"/>
        <v>0</v>
      </c>
      <c r="LS115" s="1460">
        <f t="shared" si="1033"/>
        <v>0</v>
      </c>
      <c r="LW115" s="1467">
        <f t="shared" si="1034"/>
        <v>0</v>
      </c>
      <c r="LX115" s="1467">
        <f t="shared" si="1035"/>
        <v>0</v>
      </c>
      <c r="LY115" s="1467">
        <f t="shared" si="1036"/>
        <v>0</v>
      </c>
      <c r="LZ115" s="1467">
        <f t="shared" si="1037"/>
        <v>0</v>
      </c>
      <c r="MA115" s="1506"/>
      <c r="MB115" s="1460">
        <f t="shared" si="1038"/>
        <v>0</v>
      </c>
      <c r="MC115" s="1460">
        <f t="shared" si="1055"/>
        <v>0</v>
      </c>
      <c r="MD115" s="1460">
        <f t="shared" si="1055"/>
        <v>0</v>
      </c>
      <c r="ME115" s="1460">
        <f t="shared" si="1055"/>
        <v>0</v>
      </c>
      <c r="MF115" s="1460">
        <f t="shared" si="1055"/>
        <v>0</v>
      </c>
      <c r="MG115" s="1460">
        <f t="shared" si="1055"/>
        <v>0</v>
      </c>
      <c r="MH115" s="1460">
        <f t="shared" si="1055"/>
        <v>0</v>
      </c>
      <c r="MI115" s="1460">
        <f t="shared" si="1055"/>
        <v>0</v>
      </c>
      <c r="MJ115" s="1460">
        <f t="shared" si="1055"/>
        <v>0</v>
      </c>
      <c r="MK115" s="1460">
        <f t="shared" si="1055"/>
        <v>0</v>
      </c>
      <c r="ML115" s="1460">
        <f t="shared" si="1055"/>
        <v>0</v>
      </c>
      <c r="MM115" s="1460">
        <f t="shared" si="1055"/>
        <v>0</v>
      </c>
      <c r="MN115" s="1460">
        <f t="shared" si="1055"/>
        <v>0</v>
      </c>
      <c r="MO115" s="1460">
        <f t="shared" si="1055"/>
        <v>0</v>
      </c>
      <c r="MP115" s="1460">
        <f t="shared" si="1055"/>
        <v>0</v>
      </c>
      <c r="MQ115" s="1460">
        <f t="shared" si="1055"/>
        <v>0</v>
      </c>
      <c r="MR115" s="1460">
        <f t="shared" si="1055"/>
        <v>0</v>
      </c>
      <c r="MS115" s="1460">
        <f t="shared" si="1043"/>
        <v>0</v>
      </c>
      <c r="MT115" s="1460">
        <f t="shared" si="1043"/>
        <v>0</v>
      </c>
      <c r="MU115" s="1460">
        <f t="shared" si="1043"/>
        <v>0</v>
      </c>
      <c r="MV115" s="1460">
        <f t="shared" si="1043"/>
        <v>0</v>
      </c>
      <c r="MW115" s="1460">
        <f t="shared" si="1043"/>
        <v>0</v>
      </c>
      <c r="MX115" s="1460">
        <f t="shared" si="1043"/>
        <v>0</v>
      </c>
      <c r="MY115" s="1460">
        <f t="shared" si="1043"/>
        <v>0</v>
      </c>
      <c r="MZ115" s="1460">
        <f t="shared" si="1043"/>
        <v>0</v>
      </c>
      <c r="NA115" s="1460">
        <f t="shared" si="1043"/>
        <v>0</v>
      </c>
      <c r="NB115" s="1460">
        <f t="shared" si="1043"/>
        <v>0</v>
      </c>
      <c r="NC115" s="1460">
        <f t="shared" si="1043"/>
        <v>0</v>
      </c>
      <c r="ND115" s="1460">
        <f t="shared" si="1043"/>
        <v>0</v>
      </c>
      <c r="NE115" s="1460">
        <f t="shared" si="1043"/>
        <v>0</v>
      </c>
      <c r="NF115" s="1460">
        <f t="shared" si="1043"/>
        <v>0</v>
      </c>
      <c r="NG115" s="1460">
        <f t="shared" si="1043"/>
        <v>0</v>
      </c>
      <c r="NH115" s="1460">
        <f t="shared" si="1043"/>
        <v>0</v>
      </c>
      <c r="NI115" s="1460">
        <f t="shared" si="1044"/>
        <v>0</v>
      </c>
      <c r="NJ115" s="1460">
        <f t="shared" si="1044"/>
        <v>0</v>
      </c>
      <c r="NK115" s="1460">
        <f t="shared" si="1044"/>
        <v>0</v>
      </c>
      <c r="NL115" s="1460">
        <f t="shared" si="1044"/>
        <v>0</v>
      </c>
      <c r="NM115" s="1460">
        <f t="shared" si="1044"/>
        <v>0</v>
      </c>
      <c r="NN115" s="1460">
        <f t="shared" si="1044"/>
        <v>0</v>
      </c>
      <c r="NO115" s="1460">
        <f t="shared" si="1044"/>
        <v>0</v>
      </c>
      <c r="NP115" s="1460">
        <f t="shared" si="1044"/>
        <v>0</v>
      </c>
      <c r="NQ115" s="1460">
        <f t="shared" si="1044"/>
        <v>0</v>
      </c>
      <c r="NR115" s="1460">
        <f t="shared" si="1044"/>
        <v>0</v>
      </c>
      <c r="NS115" s="1460">
        <f t="shared" si="1044"/>
        <v>0</v>
      </c>
      <c r="NT115" s="1460">
        <f t="shared" si="1044"/>
        <v>0</v>
      </c>
      <c r="NU115" s="1460">
        <f t="shared" si="1044"/>
        <v>0</v>
      </c>
      <c r="NV115" s="1460">
        <f t="shared" si="1044"/>
        <v>0</v>
      </c>
      <c r="NW115" s="1460">
        <f t="shared" si="1044"/>
        <v>0</v>
      </c>
      <c r="NX115" s="1460">
        <f t="shared" si="1044"/>
        <v>0</v>
      </c>
      <c r="NY115" s="1460">
        <f t="shared" si="1046"/>
        <v>0</v>
      </c>
      <c r="NZ115" s="1460">
        <f t="shared" si="1046"/>
        <v>0</v>
      </c>
      <c r="OA115" s="1460">
        <f t="shared" si="1046"/>
        <v>0</v>
      </c>
      <c r="OB115" s="1460">
        <f t="shared" si="1046"/>
        <v>0</v>
      </c>
      <c r="OC115" s="1460">
        <f t="shared" si="1046"/>
        <v>0</v>
      </c>
      <c r="OD115" s="1460">
        <f t="shared" si="1046"/>
        <v>0</v>
      </c>
      <c r="OE115" s="1460">
        <f t="shared" si="1046"/>
        <v>0</v>
      </c>
      <c r="OF115" s="1460">
        <f t="shared" si="1046"/>
        <v>0</v>
      </c>
      <c r="OG115" s="1460">
        <f t="shared" si="1046"/>
        <v>0</v>
      </c>
      <c r="OH115" s="1460">
        <f t="shared" si="1046"/>
        <v>0</v>
      </c>
      <c r="OI115" s="1460">
        <f t="shared" si="1046"/>
        <v>0</v>
      </c>
      <c r="OJ115" s="1460">
        <f t="shared" si="1046"/>
        <v>0</v>
      </c>
      <c r="OK115" s="1460">
        <f t="shared" si="1046"/>
        <v>0</v>
      </c>
      <c r="OL115" s="1460">
        <f t="shared" si="1046"/>
        <v>0</v>
      </c>
      <c r="OM115" s="1460">
        <f t="shared" si="1046"/>
        <v>0</v>
      </c>
      <c r="ON115" s="1460">
        <f t="shared" si="1046"/>
        <v>0</v>
      </c>
      <c r="OO115" s="1460">
        <f t="shared" si="1045"/>
        <v>0</v>
      </c>
      <c r="OP115" s="1460">
        <f t="shared" si="1057"/>
        <v>0</v>
      </c>
      <c r="OQ115" s="1460">
        <f t="shared" si="1057"/>
        <v>0</v>
      </c>
      <c r="OR115" s="1460">
        <f t="shared" si="1057"/>
        <v>0</v>
      </c>
      <c r="OS115" s="1460">
        <f t="shared" si="1057"/>
        <v>0</v>
      </c>
      <c r="OT115" s="1460">
        <f t="shared" si="1057"/>
        <v>0</v>
      </c>
      <c r="OU115" s="1460">
        <f t="shared" si="1057"/>
        <v>0</v>
      </c>
      <c r="OV115" s="1460">
        <f t="shared" si="1057"/>
        <v>0</v>
      </c>
      <c r="OW115" s="1460">
        <f t="shared" si="1057"/>
        <v>0</v>
      </c>
      <c r="OX115" s="1460">
        <f t="shared" si="1057"/>
        <v>0</v>
      </c>
      <c r="OY115" s="1460">
        <f t="shared" si="1057"/>
        <v>0</v>
      </c>
      <c r="OZ115" s="1460">
        <f t="shared" si="1057"/>
        <v>0</v>
      </c>
      <c r="PA115" s="1460">
        <f t="shared" si="1057"/>
        <v>0</v>
      </c>
      <c r="PB115" s="1460">
        <f t="shared" si="1057"/>
        <v>0</v>
      </c>
      <c r="PC115" s="1460">
        <f t="shared" si="1057"/>
        <v>0</v>
      </c>
      <c r="PD115" s="1460">
        <f t="shared" si="1057"/>
        <v>0</v>
      </c>
      <c r="PE115" s="1460">
        <f t="shared" si="1057"/>
        <v>0</v>
      </c>
      <c r="PF115" s="1460">
        <f t="shared" si="1058"/>
        <v>0</v>
      </c>
      <c r="PG115" s="1460">
        <f t="shared" si="1058"/>
        <v>0</v>
      </c>
      <c r="PH115" s="1460">
        <f t="shared" si="1058"/>
        <v>0</v>
      </c>
      <c r="PI115" s="1460">
        <f t="shared" si="1058"/>
        <v>0</v>
      </c>
      <c r="PJ115" s="1460">
        <f t="shared" si="1058"/>
        <v>0</v>
      </c>
      <c r="PK115" s="1460">
        <f t="shared" si="1058"/>
        <v>0</v>
      </c>
      <c r="PL115" s="1460">
        <f t="shared" si="1058"/>
        <v>0</v>
      </c>
      <c r="PM115" s="1460">
        <f t="shared" si="1058"/>
        <v>0</v>
      </c>
      <c r="PN115" s="1460">
        <f t="shared" si="1058"/>
        <v>0</v>
      </c>
      <c r="PO115" s="1460">
        <f t="shared" si="1058"/>
        <v>0</v>
      </c>
      <c r="PP115" s="1460">
        <f t="shared" si="1058"/>
        <v>0</v>
      </c>
      <c r="PQ115" s="1460">
        <f t="shared" si="1058"/>
        <v>0</v>
      </c>
      <c r="PR115" s="1460">
        <f t="shared" si="1058"/>
        <v>0</v>
      </c>
      <c r="PS115" s="1460">
        <f t="shared" si="1058"/>
        <v>0</v>
      </c>
      <c r="PT115" s="1460">
        <f t="shared" si="1058"/>
        <v>0</v>
      </c>
      <c r="PU115" s="1460">
        <f t="shared" si="1058"/>
        <v>0</v>
      </c>
      <c r="PV115" s="1460">
        <f t="shared" si="1059"/>
        <v>0</v>
      </c>
      <c r="PW115" s="1460">
        <f t="shared" si="1059"/>
        <v>0</v>
      </c>
      <c r="PX115" s="1460">
        <f t="shared" si="1059"/>
        <v>0</v>
      </c>
      <c r="PY115" s="1460">
        <f t="shared" si="1059"/>
        <v>0</v>
      </c>
      <c r="PZ115" s="1460">
        <f t="shared" si="1059"/>
        <v>0</v>
      </c>
      <c r="QA115" s="1460">
        <f t="shared" si="1059"/>
        <v>0</v>
      </c>
      <c r="QB115" s="1460">
        <f t="shared" si="1059"/>
        <v>0</v>
      </c>
      <c r="QC115" s="1460">
        <f t="shared" si="1059"/>
        <v>0</v>
      </c>
      <c r="QD115" s="1460">
        <f t="shared" si="1059"/>
        <v>0</v>
      </c>
      <c r="QE115" s="1460">
        <f t="shared" si="1059"/>
        <v>0</v>
      </c>
      <c r="QF115" s="1460">
        <f t="shared" si="1059"/>
        <v>0</v>
      </c>
      <c r="QG115" s="1460">
        <f t="shared" si="1059"/>
        <v>0</v>
      </c>
      <c r="QH115" s="1460">
        <f t="shared" si="1059"/>
        <v>0</v>
      </c>
      <c r="QI115" s="1460">
        <f t="shared" si="1059"/>
        <v>0</v>
      </c>
      <c r="QJ115" s="1460">
        <f t="shared" si="1059"/>
        <v>0</v>
      </c>
      <c r="QK115" s="1460">
        <f t="shared" si="1059"/>
        <v>0</v>
      </c>
      <c r="QL115" s="1460">
        <f t="shared" si="856"/>
        <v>0</v>
      </c>
      <c r="QM115" s="1460">
        <f t="shared" si="856"/>
        <v>0</v>
      </c>
      <c r="QN115" s="1460">
        <f t="shared" si="856"/>
        <v>0</v>
      </c>
      <c r="QO115" s="1460">
        <f t="shared" si="856"/>
        <v>0</v>
      </c>
      <c r="QP115" s="1460">
        <f t="shared" si="856"/>
        <v>0</v>
      </c>
      <c r="QQ115" s="1460">
        <f t="shared" si="856"/>
        <v>0</v>
      </c>
    </row>
    <row r="116" spans="1:459" s="1466" customFormat="1" ht="22.5" customHeight="1">
      <c r="A116" s="1468"/>
      <c r="B116" s="1469"/>
      <c r="C116" s="1469"/>
      <c r="D116" s="1470"/>
      <c r="E116" s="1471"/>
      <c r="F116" s="1472"/>
      <c r="G116" s="1472"/>
      <c r="H116" s="1473">
        <f t="shared" si="875"/>
        <v>0</v>
      </c>
      <c r="I116" s="1474">
        <v>0</v>
      </c>
      <c r="J116" s="1475">
        <f t="shared" si="437"/>
        <v>0</v>
      </c>
      <c r="K116" s="1476">
        <v>0</v>
      </c>
      <c r="L116" s="1477">
        <f t="shared" si="876"/>
        <v>0</v>
      </c>
      <c r="M116" s="1477">
        <f t="shared" si="877"/>
        <v>0</v>
      </c>
      <c r="N116" s="1478"/>
      <c r="O116" s="1479">
        <v>0</v>
      </c>
      <c r="P116" s="1480">
        <v>0</v>
      </c>
      <c r="Q116" s="1828">
        <v>0</v>
      </c>
      <c r="R116" s="1831">
        <f t="shared" si="878"/>
        <v>0</v>
      </c>
      <c r="S116" s="1481">
        <f>IF(AND(SUM(O116:Q116)=0,N116="NNN"),MIN('Operating History and Pro Forma'!$M$33,'Operating History and Pro Forma'!$T$15)*D116,SUM(O116:Q116)*D116)</f>
        <v>0</v>
      </c>
      <c r="T116" s="1482">
        <f t="shared" si="879"/>
        <v>0</v>
      </c>
      <c r="U116" s="1483">
        <f t="shared" si="880"/>
        <v>0</v>
      </c>
      <c r="V116" s="1480"/>
      <c r="W116" s="1514"/>
      <c r="X116" s="1486" t="str">
        <f t="shared" si="881"/>
        <v/>
      </c>
      <c r="Y116" s="1487">
        <f t="shared" si="882"/>
        <v>0</v>
      </c>
      <c r="Z116" s="1488"/>
      <c r="AA116" s="1488"/>
      <c r="AB116" s="1488"/>
      <c r="AC116" s="1488"/>
      <c r="AD116" s="1489">
        <f t="shared" si="883"/>
        <v>0</v>
      </c>
      <c r="AE116" s="1490" t="str">
        <f t="shared" si="884"/>
        <v/>
      </c>
      <c r="AF116" s="1491">
        <f t="shared" si="885"/>
        <v>0</v>
      </c>
      <c r="AG116" s="1492">
        <f t="shared" si="886"/>
        <v>0</v>
      </c>
      <c r="AH116" s="1493">
        <f t="shared" ref="AH116:AM158" si="1060">IFERROR(VLOOKUP(LEFT($E116,1),$A$7:$I$11,MATCH(AH$13,$A$6:$I$6,0),0),0)</f>
        <v>0</v>
      </c>
      <c r="AI116" s="1493">
        <f t="shared" si="1060"/>
        <v>0</v>
      </c>
      <c r="AJ116" s="1494">
        <f t="shared" si="1060"/>
        <v>0</v>
      </c>
      <c r="AK116" s="1494">
        <f t="shared" si="1060"/>
        <v>0</v>
      </c>
      <c r="AL116" s="1495">
        <f t="shared" si="1060"/>
        <v>0</v>
      </c>
      <c r="AM116" s="1496">
        <f t="shared" si="1060"/>
        <v>0</v>
      </c>
      <c r="AN116" s="1497">
        <f t="shared" si="399"/>
        <v>0</v>
      </c>
      <c r="AO116" s="1498">
        <f t="shared" si="860"/>
        <v>0</v>
      </c>
      <c r="AP116" s="1499">
        <f t="shared" si="887"/>
        <v>0</v>
      </c>
      <c r="AQ116" s="1500">
        <f t="shared" si="888"/>
        <v>0</v>
      </c>
      <c r="AR116" s="1501">
        <f t="shared" si="889"/>
        <v>0</v>
      </c>
      <c r="AS116" s="1498">
        <f t="shared" si="857"/>
        <v>0</v>
      </c>
      <c r="AT116" s="1501">
        <f t="shared" si="890"/>
        <v>0</v>
      </c>
      <c r="AU116" s="1498">
        <f t="shared" si="891"/>
        <v>1</v>
      </c>
      <c r="AV116" s="1498">
        <f t="shared" si="892"/>
        <v>2</v>
      </c>
      <c r="AW116" s="1499">
        <f t="shared" si="893"/>
        <v>0</v>
      </c>
      <c r="AX116" s="1502">
        <f t="shared" si="894"/>
        <v>0</v>
      </c>
      <c r="AY116" s="1503">
        <f t="shared" si="895"/>
        <v>0</v>
      </c>
      <c r="AZ116" s="1498">
        <f t="shared" si="896"/>
        <v>2</v>
      </c>
      <c r="BA116" s="1498">
        <f t="shared" si="897"/>
        <v>3</v>
      </c>
      <c r="BB116" s="1499">
        <f t="shared" si="898"/>
        <v>0</v>
      </c>
      <c r="BC116" s="1502">
        <f t="shared" si="899"/>
        <v>0</v>
      </c>
      <c r="BD116" s="1503">
        <f t="shared" si="900"/>
        <v>0</v>
      </c>
      <c r="BE116" s="1498">
        <f t="shared" si="901"/>
        <v>3</v>
      </c>
      <c r="BF116" s="1498">
        <f t="shared" si="902"/>
        <v>4</v>
      </c>
      <c r="BG116" s="1499">
        <f t="shared" si="903"/>
        <v>0</v>
      </c>
      <c r="BH116" s="1502">
        <f t="shared" si="904"/>
        <v>0</v>
      </c>
      <c r="BI116" s="1502">
        <f t="shared" si="905"/>
        <v>0</v>
      </c>
      <c r="BJ116" s="1504">
        <f t="shared" si="906"/>
        <v>1900</v>
      </c>
      <c r="BK116" s="1505" t="str">
        <f t="shared" si="907"/>
        <v/>
      </c>
      <c r="BL116" s="1506"/>
      <c r="BM116" s="1507">
        <f t="shared" si="908"/>
        <v>0</v>
      </c>
      <c r="BN116" s="1508">
        <f t="shared" si="1054"/>
        <v>0</v>
      </c>
      <c r="BO116" s="1508">
        <f t="shared" si="1054"/>
        <v>0</v>
      </c>
      <c r="BP116" s="1508">
        <f t="shared" si="1054"/>
        <v>0</v>
      </c>
      <c r="BQ116" s="1508">
        <f t="shared" si="1054"/>
        <v>0</v>
      </c>
      <c r="BR116" s="1508">
        <f t="shared" si="1054"/>
        <v>0</v>
      </c>
      <c r="BS116" s="1508">
        <f t="shared" si="1054"/>
        <v>0</v>
      </c>
      <c r="BT116" s="1508">
        <f t="shared" si="1054"/>
        <v>0</v>
      </c>
      <c r="BU116" s="1508">
        <f t="shared" si="1054"/>
        <v>0</v>
      </c>
      <c r="BV116" s="1508">
        <f t="shared" si="1054"/>
        <v>0</v>
      </c>
      <c r="BW116" s="1508">
        <f t="shared" si="1054"/>
        <v>0</v>
      </c>
      <c r="BX116" s="1508">
        <f t="shared" si="1054"/>
        <v>0</v>
      </c>
      <c r="BY116" s="1507">
        <f t="shared" si="1054"/>
        <v>0</v>
      </c>
      <c r="BZ116" s="1508">
        <f t="shared" si="1054"/>
        <v>0</v>
      </c>
      <c r="CA116" s="1508">
        <f t="shared" si="1054"/>
        <v>0</v>
      </c>
      <c r="CB116" s="1508">
        <f t="shared" si="1054"/>
        <v>0</v>
      </c>
      <c r="CC116" s="1508">
        <f t="shared" si="1054"/>
        <v>0</v>
      </c>
      <c r="CD116" s="1508">
        <f t="shared" si="1047"/>
        <v>0</v>
      </c>
      <c r="CE116" s="1508">
        <f t="shared" si="1047"/>
        <v>0</v>
      </c>
      <c r="CF116" s="1508">
        <f t="shared" si="1047"/>
        <v>0</v>
      </c>
      <c r="CG116" s="1508">
        <f t="shared" si="1047"/>
        <v>0</v>
      </c>
      <c r="CH116" s="1508">
        <f t="shared" si="1047"/>
        <v>0</v>
      </c>
      <c r="CI116" s="1508">
        <f t="shared" si="1047"/>
        <v>0</v>
      </c>
      <c r="CJ116" s="1509">
        <f t="shared" si="1047"/>
        <v>0</v>
      </c>
      <c r="CK116" s="1507">
        <f t="shared" si="1047"/>
        <v>0</v>
      </c>
      <c r="CL116" s="1508">
        <f t="shared" si="1047"/>
        <v>0</v>
      </c>
      <c r="CM116" s="1508">
        <f t="shared" si="1047"/>
        <v>0</v>
      </c>
      <c r="CN116" s="1508">
        <f t="shared" si="1047"/>
        <v>0</v>
      </c>
      <c r="CO116" s="1508">
        <f t="shared" si="1047"/>
        <v>0</v>
      </c>
      <c r="CP116" s="1508">
        <f t="shared" si="1047"/>
        <v>0</v>
      </c>
      <c r="CQ116" s="1508">
        <f t="shared" si="1047"/>
        <v>0</v>
      </c>
      <c r="CR116" s="1508">
        <f t="shared" si="1047"/>
        <v>0</v>
      </c>
      <c r="CS116" s="1508">
        <f t="shared" si="1047"/>
        <v>0</v>
      </c>
      <c r="CT116" s="1508">
        <f t="shared" si="1048"/>
        <v>0</v>
      </c>
      <c r="CU116" s="1508">
        <f t="shared" si="1048"/>
        <v>0</v>
      </c>
      <c r="CV116" s="1509">
        <f t="shared" si="1048"/>
        <v>0</v>
      </c>
      <c r="CW116" s="1508">
        <f t="shared" si="1048"/>
        <v>0</v>
      </c>
      <c r="CX116" s="1508">
        <f t="shared" si="1048"/>
        <v>0</v>
      </c>
      <c r="CY116" s="1508">
        <f t="shared" si="1048"/>
        <v>0</v>
      </c>
      <c r="CZ116" s="1508">
        <f t="shared" si="1048"/>
        <v>0</v>
      </c>
      <c r="DA116" s="1508">
        <f t="shared" si="1048"/>
        <v>0</v>
      </c>
      <c r="DB116" s="1508">
        <f t="shared" si="1048"/>
        <v>0</v>
      </c>
      <c r="DC116" s="1508">
        <f t="shared" si="1048"/>
        <v>0</v>
      </c>
      <c r="DD116" s="1508">
        <f t="shared" si="1048"/>
        <v>0</v>
      </c>
      <c r="DE116" s="1508">
        <f t="shared" si="1048"/>
        <v>0</v>
      </c>
      <c r="DF116" s="1508">
        <f t="shared" si="1048"/>
        <v>0</v>
      </c>
      <c r="DG116" s="1508">
        <f t="shared" si="1048"/>
        <v>0</v>
      </c>
      <c r="DH116" s="1509">
        <f t="shared" si="1048"/>
        <v>0</v>
      </c>
      <c r="DI116" s="1508">
        <f t="shared" si="1048"/>
        <v>0</v>
      </c>
      <c r="DJ116" s="1508">
        <f t="shared" si="1049"/>
        <v>0</v>
      </c>
      <c r="DK116" s="1508">
        <f t="shared" si="1049"/>
        <v>0</v>
      </c>
      <c r="DL116" s="1508">
        <f t="shared" si="1049"/>
        <v>0</v>
      </c>
      <c r="DM116" s="1508">
        <f t="shared" si="1049"/>
        <v>0</v>
      </c>
      <c r="DN116" s="1508">
        <f t="shared" si="1049"/>
        <v>0</v>
      </c>
      <c r="DO116" s="1508">
        <f t="shared" si="1049"/>
        <v>0</v>
      </c>
      <c r="DP116" s="1508">
        <f t="shared" si="1049"/>
        <v>0</v>
      </c>
      <c r="DQ116" s="1508">
        <f t="shared" si="1049"/>
        <v>0</v>
      </c>
      <c r="DR116" s="1508">
        <f t="shared" si="1049"/>
        <v>0</v>
      </c>
      <c r="DS116" s="1508">
        <f t="shared" si="1049"/>
        <v>0</v>
      </c>
      <c r="DT116" s="1509">
        <f t="shared" si="1049"/>
        <v>0</v>
      </c>
      <c r="DU116" s="1507">
        <f t="shared" si="1049"/>
        <v>0</v>
      </c>
      <c r="DV116" s="1508">
        <f t="shared" si="1049"/>
        <v>0</v>
      </c>
      <c r="DW116" s="1508">
        <f t="shared" si="1049"/>
        <v>0</v>
      </c>
      <c r="DX116" s="1508">
        <f t="shared" si="1049"/>
        <v>0</v>
      </c>
      <c r="DY116" s="1508">
        <f t="shared" si="1049"/>
        <v>0</v>
      </c>
      <c r="DZ116" s="1508">
        <f t="shared" si="1050"/>
        <v>0</v>
      </c>
      <c r="EA116" s="1508">
        <f t="shared" si="1050"/>
        <v>0</v>
      </c>
      <c r="EB116" s="1508">
        <f t="shared" si="1050"/>
        <v>0</v>
      </c>
      <c r="EC116" s="1508">
        <f t="shared" si="1050"/>
        <v>0</v>
      </c>
      <c r="ED116" s="1508">
        <f t="shared" si="1050"/>
        <v>0</v>
      </c>
      <c r="EE116" s="1508">
        <f t="shared" si="1050"/>
        <v>0</v>
      </c>
      <c r="EF116" s="1508">
        <f t="shared" si="1050"/>
        <v>0</v>
      </c>
      <c r="EG116" s="1507">
        <f t="shared" si="1050"/>
        <v>0</v>
      </c>
      <c r="EH116" s="1508">
        <f t="shared" si="1050"/>
        <v>0</v>
      </c>
      <c r="EI116" s="1508">
        <f t="shared" si="1050"/>
        <v>0</v>
      </c>
      <c r="EJ116" s="1508">
        <f t="shared" si="1050"/>
        <v>0</v>
      </c>
      <c r="EK116" s="1508">
        <f t="shared" si="1050"/>
        <v>0</v>
      </c>
      <c r="EL116" s="1508">
        <f t="shared" si="1050"/>
        <v>0</v>
      </c>
      <c r="EM116" s="1508">
        <f t="shared" si="1050"/>
        <v>0</v>
      </c>
      <c r="EN116" s="1508">
        <f t="shared" si="1050"/>
        <v>0</v>
      </c>
      <c r="EO116" s="1508">
        <f t="shared" si="1050"/>
        <v>0</v>
      </c>
      <c r="EP116" s="1508">
        <f t="shared" si="1051"/>
        <v>0</v>
      </c>
      <c r="EQ116" s="1508">
        <f t="shared" si="1051"/>
        <v>0</v>
      </c>
      <c r="ER116" s="1509">
        <f t="shared" si="1051"/>
        <v>0</v>
      </c>
      <c r="ES116" s="1507">
        <f t="shared" si="1051"/>
        <v>0</v>
      </c>
      <c r="ET116" s="1508">
        <f t="shared" si="1051"/>
        <v>0</v>
      </c>
      <c r="EU116" s="1508">
        <f t="shared" si="1051"/>
        <v>0</v>
      </c>
      <c r="EV116" s="1508">
        <f t="shared" si="1051"/>
        <v>0</v>
      </c>
      <c r="EW116" s="1508">
        <f t="shared" si="1051"/>
        <v>0</v>
      </c>
      <c r="EX116" s="1508">
        <f t="shared" si="1051"/>
        <v>0</v>
      </c>
      <c r="EY116" s="1508">
        <f t="shared" si="1051"/>
        <v>0</v>
      </c>
      <c r="EZ116" s="1508">
        <f t="shared" si="1051"/>
        <v>0</v>
      </c>
      <c r="FA116" s="1508">
        <f t="shared" si="1051"/>
        <v>0</v>
      </c>
      <c r="FB116" s="1508">
        <f t="shared" si="1051"/>
        <v>0</v>
      </c>
      <c r="FC116" s="1508">
        <f t="shared" si="1051"/>
        <v>0</v>
      </c>
      <c r="FD116" s="1509">
        <f t="shared" si="1051"/>
        <v>0</v>
      </c>
      <c r="FE116" s="1508">
        <f t="shared" si="1051"/>
        <v>0</v>
      </c>
      <c r="FF116" s="1508">
        <f t="shared" si="1052"/>
        <v>0</v>
      </c>
      <c r="FG116" s="1508">
        <f t="shared" si="1053"/>
        <v>0</v>
      </c>
      <c r="FH116" s="1508">
        <f t="shared" si="1053"/>
        <v>0</v>
      </c>
      <c r="FI116" s="1508">
        <f t="shared" si="1053"/>
        <v>0</v>
      </c>
      <c r="FJ116" s="1508">
        <f t="shared" si="1053"/>
        <v>0</v>
      </c>
      <c r="FK116" s="1508">
        <f t="shared" si="1053"/>
        <v>0</v>
      </c>
      <c r="FL116" s="1508">
        <f t="shared" si="1053"/>
        <v>0</v>
      </c>
      <c r="FM116" s="1508">
        <f t="shared" si="1053"/>
        <v>0</v>
      </c>
      <c r="FN116" s="1508">
        <f t="shared" si="1053"/>
        <v>0</v>
      </c>
      <c r="FO116" s="1508">
        <f t="shared" si="1053"/>
        <v>0</v>
      </c>
      <c r="FP116" s="1509">
        <f t="shared" si="1053"/>
        <v>0</v>
      </c>
      <c r="FQ116" s="1508">
        <f t="shared" si="1053"/>
        <v>0</v>
      </c>
      <c r="FR116" s="1508">
        <f t="shared" si="1053"/>
        <v>0</v>
      </c>
      <c r="FS116" s="1508">
        <f t="shared" si="1053"/>
        <v>0</v>
      </c>
      <c r="FT116" s="1508">
        <f t="shared" si="1053"/>
        <v>0</v>
      </c>
      <c r="FU116" s="1508">
        <f t="shared" si="1053"/>
        <v>0</v>
      </c>
      <c r="FV116" s="1508">
        <f t="shared" si="1053"/>
        <v>0</v>
      </c>
      <c r="FW116" s="1508">
        <f t="shared" ref="FW116:GB158" si="1061">IF(FW$12&lt;$AO116,0,IF(FW$12&lt;=$AU116,IF(FW$12&lt;$AS116,$L116,$AT116),IF(OR(AND(FW$12&lt;$BF116,FW$12&gt;=$BE116),AND(FW$12&lt;$BA116,FW$12&gt;=$AZ116),AND(FW$12&lt;$AV116,FW$12&gt;=$AU116)),0,IF(FW$12&gt;=$BF116,$BG116*$D116/12,IF(FW$12&gt;=$BA116,$BB116*$D116/12,IF(FW$12&gt;=$AV116,$AW116*$D116/12))))))</f>
        <v>0</v>
      </c>
      <c r="FX116" s="1508">
        <f t="shared" si="1061"/>
        <v>0</v>
      </c>
      <c r="FY116" s="1508">
        <f t="shared" si="1061"/>
        <v>0</v>
      </c>
      <c r="FZ116" s="1508">
        <f t="shared" si="1061"/>
        <v>0</v>
      </c>
      <c r="GA116" s="1508">
        <f t="shared" si="1061"/>
        <v>0</v>
      </c>
      <c r="GB116" s="1509">
        <f t="shared" si="1061"/>
        <v>0</v>
      </c>
      <c r="GC116" s="1506"/>
      <c r="GD116" s="1458">
        <f t="shared" si="910"/>
        <v>1</v>
      </c>
      <c r="GE116" s="1510">
        <f t="shared" si="874"/>
        <v>0</v>
      </c>
      <c r="GF116" s="1511">
        <f t="shared" si="874"/>
        <v>0</v>
      </c>
      <c r="GG116" s="1511">
        <f t="shared" si="874"/>
        <v>0</v>
      </c>
      <c r="GH116" s="1511">
        <f t="shared" si="874"/>
        <v>0</v>
      </c>
      <c r="GI116" s="1511">
        <f t="shared" si="874"/>
        <v>0</v>
      </c>
      <c r="GJ116" s="1511">
        <f t="shared" ref="GE116:GN141" si="1062">IF(OR(ROUNDUP($AU116/12,0)=GJ$11,ROUNDUP($AZ116/12,0)=GJ$11,ROUNDUP($BE116/12,0)=GJ$11,ROUNDUP($AN116/12,0)=GJ$11),$D116,0)</f>
        <v>0</v>
      </c>
      <c r="GK116" s="1511">
        <f t="shared" si="1062"/>
        <v>0</v>
      </c>
      <c r="GL116" s="1511">
        <f t="shared" si="1062"/>
        <v>0</v>
      </c>
      <c r="GM116" s="1511">
        <f t="shared" si="1062"/>
        <v>0</v>
      </c>
      <c r="GN116" s="1512">
        <f t="shared" si="1062"/>
        <v>0</v>
      </c>
      <c r="GO116" s="1513">
        <f t="shared" si="911"/>
        <v>0</v>
      </c>
      <c r="GP116" s="1506"/>
      <c r="GQ116" s="1510">
        <f t="shared" si="838"/>
        <v>0</v>
      </c>
      <c r="GR116" s="1511">
        <f t="shared" si="1056"/>
        <v>0</v>
      </c>
      <c r="GS116" s="1511">
        <f t="shared" si="1056"/>
        <v>0</v>
      </c>
      <c r="GT116" s="1511">
        <f t="shared" si="1056"/>
        <v>0</v>
      </c>
      <c r="GU116" s="1511">
        <f t="shared" si="1056"/>
        <v>0</v>
      </c>
      <c r="GV116" s="1511">
        <f t="shared" si="1056"/>
        <v>0</v>
      </c>
      <c r="GW116" s="1511">
        <f t="shared" si="1056"/>
        <v>0</v>
      </c>
      <c r="GX116" s="1511">
        <f t="shared" si="1056"/>
        <v>0</v>
      </c>
      <c r="GY116" s="1511">
        <f t="shared" si="1056"/>
        <v>0</v>
      </c>
      <c r="GZ116" s="1512">
        <f t="shared" si="1056"/>
        <v>0</v>
      </c>
      <c r="HA116" s="1513">
        <f t="shared" si="912"/>
        <v>0</v>
      </c>
      <c r="HB116" s="1506">
        <f t="shared" si="913"/>
        <v>1</v>
      </c>
      <c r="HC116" s="1506"/>
      <c r="HD116" s="1508">
        <f t="shared" si="914"/>
        <v>0</v>
      </c>
      <c r="HE116" s="1460">
        <f t="shared" si="915"/>
        <v>0</v>
      </c>
      <c r="HF116" s="1460">
        <f t="shared" si="916"/>
        <v>0</v>
      </c>
      <c r="HG116" s="1460">
        <f t="shared" si="917"/>
        <v>0</v>
      </c>
      <c r="HH116" s="1460">
        <f t="shared" si="918"/>
        <v>0</v>
      </c>
      <c r="HI116" s="1460">
        <f t="shared" si="919"/>
        <v>0</v>
      </c>
      <c r="HJ116" s="1460">
        <f t="shared" si="920"/>
        <v>0</v>
      </c>
      <c r="HK116" s="1460">
        <f t="shared" si="921"/>
        <v>0</v>
      </c>
      <c r="HL116" s="1460">
        <f t="shared" si="922"/>
        <v>0</v>
      </c>
      <c r="HM116" s="1460">
        <f t="shared" si="923"/>
        <v>0</v>
      </c>
      <c r="HN116" s="1460">
        <f t="shared" si="924"/>
        <v>0</v>
      </c>
      <c r="HO116" s="1460">
        <f t="shared" si="925"/>
        <v>0</v>
      </c>
      <c r="HP116" s="1460">
        <f t="shared" si="926"/>
        <v>0</v>
      </c>
      <c r="HQ116" s="1460">
        <f t="shared" si="927"/>
        <v>0</v>
      </c>
      <c r="HR116" s="1460">
        <f t="shared" si="928"/>
        <v>0</v>
      </c>
      <c r="HS116" s="1460">
        <f t="shared" si="929"/>
        <v>0</v>
      </c>
      <c r="HT116" s="1460">
        <f t="shared" si="930"/>
        <v>0</v>
      </c>
      <c r="HU116" s="1460">
        <f t="shared" si="931"/>
        <v>0</v>
      </c>
      <c r="HV116" s="1460">
        <f t="shared" si="932"/>
        <v>0</v>
      </c>
      <c r="HW116" s="1460">
        <f t="shared" si="933"/>
        <v>0</v>
      </c>
      <c r="HX116" s="1460">
        <f t="shared" si="934"/>
        <v>0</v>
      </c>
      <c r="HY116" s="1460">
        <f t="shared" si="935"/>
        <v>0</v>
      </c>
      <c r="HZ116" s="1460">
        <f t="shared" si="936"/>
        <v>0</v>
      </c>
      <c r="IA116" s="1460">
        <f t="shared" si="937"/>
        <v>0</v>
      </c>
      <c r="IB116" s="1460">
        <f t="shared" si="938"/>
        <v>0</v>
      </c>
      <c r="IC116" s="1460">
        <f t="shared" si="939"/>
        <v>0</v>
      </c>
      <c r="ID116" s="1460">
        <f t="shared" si="940"/>
        <v>0</v>
      </c>
      <c r="IE116" s="1460">
        <f t="shared" si="941"/>
        <v>0</v>
      </c>
      <c r="IF116" s="1460">
        <f t="shared" si="942"/>
        <v>0</v>
      </c>
      <c r="IG116" s="1460">
        <f t="shared" si="943"/>
        <v>0</v>
      </c>
      <c r="IH116" s="1460">
        <f t="shared" si="944"/>
        <v>0</v>
      </c>
      <c r="II116" s="1460">
        <f t="shared" si="945"/>
        <v>0</v>
      </c>
      <c r="IJ116" s="1460">
        <f t="shared" si="946"/>
        <v>0</v>
      </c>
      <c r="IK116" s="1460">
        <f t="shared" si="947"/>
        <v>0</v>
      </c>
      <c r="IL116" s="1460">
        <f t="shared" si="948"/>
        <v>0</v>
      </c>
      <c r="IM116" s="1460">
        <f t="shared" si="949"/>
        <v>0</v>
      </c>
      <c r="IN116" s="1460">
        <f t="shared" si="950"/>
        <v>0</v>
      </c>
      <c r="IO116" s="1460">
        <f t="shared" si="951"/>
        <v>0</v>
      </c>
      <c r="IP116" s="1460">
        <f t="shared" si="952"/>
        <v>0</v>
      </c>
      <c r="IQ116" s="1460">
        <f t="shared" si="953"/>
        <v>0</v>
      </c>
      <c r="IR116" s="1460">
        <f t="shared" si="954"/>
        <v>0</v>
      </c>
      <c r="IS116" s="1460">
        <f t="shared" si="955"/>
        <v>0</v>
      </c>
      <c r="IT116" s="1460">
        <f t="shared" si="956"/>
        <v>0</v>
      </c>
      <c r="IU116" s="1460">
        <f t="shared" si="957"/>
        <v>0</v>
      </c>
      <c r="IV116" s="1460">
        <f t="shared" si="958"/>
        <v>0</v>
      </c>
      <c r="IW116" s="1460">
        <f t="shared" si="959"/>
        <v>0</v>
      </c>
      <c r="IX116" s="1460">
        <f t="shared" si="960"/>
        <v>0</v>
      </c>
      <c r="IY116" s="1460">
        <f t="shared" si="961"/>
        <v>0</v>
      </c>
      <c r="IZ116" s="1460">
        <f t="shared" si="962"/>
        <v>0</v>
      </c>
      <c r="JA116" s="1460">
        <f t="shared" si="963"/>
        <v>0</v>
      </c>
      <c r="JB116" s="1460">
        <f t="shared" si="964"/>
        <v>0</v>
      </c>
      <c r="JC116" s="1460">
        <f t="shared" si="965"/>
        <v>0</v>
      </c>
      <c r="JD116" s="1460">
        <f t="shared" si="966"/>
        <v>0</v>
      </c>
      <c r="JE116" s="1460">
        <f t="shared" si="967"/>
        <v>0</v>
      </c>
      <c r="JF116" s="1460">
        <f t="shared" si="968"/>
        <v>0</v>
      </c>
      <c r="JG116" s="1460">
        <f t="shared" si="969"/>
        <v>0</v>
      </c>
      <c r="JH116" s="1460">
        <f t="shared" si="970"/>
        <v>0</v>
      </c>
      <c r="JI116" s="1460">
        <f t="shared" si="971"/>
        <v>0</v>
      </c>
      <c r="JJ116" s="1460">
        <f t="shared" si="972"/>
        <v>0</v>
      </c>
      <c r="JK116" s="1460">
        <f t="shared" si="973"/>
        <v>0</v>
      </c>
      <c r="JL116" s="1460">
        <f t="shared" si="974"/>
        <v>0</v>
      </c>
      <c r="JM116" s="1460">
        <f t="shared" si="975"/>
        <v>0</v>
      </c>
      <c r="JN116" s="1460">
        <f t="shared" si="976"/>
        <v>0</v>
      </c>
      <c r="JO116" s="1460">
        <f t="shared" si="977"/>
        <v>0</v>
      </c>
      <c r="JP116" s="1460">
        <f t="shared" si="978"/>
        <v>0</v>
      </c>
      <c r="JQ116" s="1460">
        <f t="shared" si="979"/>
        <v>0</v>
      </c>
      <c r="JR116" s="1460">
        <f t="shared" si="980"/>
        <v>0</v>
      </c>
      <c r="JS116" s="1460">
        <f t="shared" si="981"/>
        <v>0</v>
      </c>
      <c r="JT116" s="1460">
        <f t="shared" si="982"/>
        <v>0</v>
      </c>
      <c r="JU116" s="1460">
        <f t="shared" si="983"/>
        <v>0</v>
      </c>
      <c r="JV116" s="1460">
        <f t="shared" si="984"/>
        <v>0</v>
      </c>
      <c r="JW116" s="1460">
        <f t="shared" si="985"/>
        <v>0</v>
      </c>
      <c r="JX116" s="1460">
        <f t="shared" si="986"/>
        <v>0</v>
      </c>
      <c r="JY116" s="1460">
        <f t="shared" si="987"/>
        <v>0</v>
      </c>
      <c r="JZ116" s="1460">
        <f t="shared" si="988"/>
        <v>0</v>
      </c>
      <c r="KA116" s="1460">
        <f t="shared" si="989"/>
        <v>0</v>
      </c>
      <c r="KB116" s="1460">
        <f t="shared" si="990"/>
        <v>0</v>
      </c>
      <c r="KC116" s="1460">
        <f t="shared" si="991"/>
        <v>0</v>
      </c>
      <c r="KD116" s="1460">
        <f t="shared" si="992"/>
        <v>0</v>
      </c>
      <c r="KE116" s="1460">
        <f t="shared" si="993"/>
        <v>0</v>
      </c>
      <c r="KF116" s="1460">
        <f t="shared" si="994"/>
        <v>0</v>
      </c>
      <c r="KG116" s="1460">
        <f t="shared" si="995"/>
        <v>0</v>
      </c>
      <c r="KH116" s="1460">
        <f t="shared" si="996"/>
        <v>0</v>
      </c>
      <c r="KI116" s="1460">
        <f t="shared" si="997"/>
        <v>0</v>
      </c>
      <c r="KJ116" s="1460">
        <f t="shared" si="998"/>
        <v>0</v>
      </c>
      <c r="KK116" s="1460">
        <f t="shared" si="999"/>
        <v>0</v>
      </c>
      <c r="KL116" s="1460">
        <f t="shared" si="1000"/>
        <v>0</v>
      </c>
      <c r="KM116" s="1460">
        <f t="shared" si="1001"/>
        <v>0</v>
      </c>
      <c r="KN116" s="1460">
        <f t="shared" si="1002"/>
        <v>0</v>
      </c>
      <c r="KO116" s="1460">
        <f t="shared" si="1003"/>
        <v>0</v>
      </c>
      <c r="KP116" s="1460">
        <f t="shared" si="1004"/>
        <v>0</v>
      </c>
      <c r="KQ116" s="1460">
        <f t="shared" si="1005"/>
        <v>0</v>
      </c>
      <c r="KR116" s="1460">
        <f t="shared" si="1006"/>
        <v>0</v>
      </c>
      <c r="KS116" s="1460">
        <f t="shared" si="1007"/>
        <v>0</v>
      </c>
      <c r="KT116" s="1460">
        <f t="shared" si="1008"/>
        <v>0</v>
      </c>
      <c r="KU116" s="1460">
        <f t="shared" si="1009"/>
        <v>0</v>
      </c>
      <c r="KV116" s="1460">
        <f t="shared" si="1010"/>
        <v>0</v>
      </c>
      <c r="KW116" s="1460">
        <f t="shared" si="1011"/>
        <v>0</v>
      </c>
      <c r="KX116" s="1460">
        <f t="shared" si="1012"/>
        <v>0</v>
      </c>
      <c r="KY116" s="1460">
        <f t="shared" si="1013"/>
        <v>0</v>
      </c>
      <c r="KZ116" s="1460">
        <f t="shared" si="1014"/>
        <v>0</v>
      </c>
      <c r="LA116" s="1460">
        <f t="shared" si="1015"/>
        <v>0</v>
      </c>
      <c r="LB116" s="1460">
        <f t="shared" si="1016"/>
        <v>0</v>
      </c>
      <c r="LC116" s="1460">
        <f t="shared" si="1017"/>
        <v>0</v>
      </c>
      <c r="LD116" s="1460">
        <f t="shared" si="1018"/>
        <v>0</v>
      </c>
      <c r="LE116" s="1460">
        <f t="shared" si="1019"/>
        <v>0</v>
      </c>
      <c r="LF116" s="1460">
        <f t="shared" si="1020"/>
        <v>0</v>
      </c>
      <c r="LG116" s="1460">
        <f t="shared" si="1021"/>
        <v>0</v>
      </c>
      <c r="LH116" s="1460">
        <f t="shared" si="1022"/>
        <v>0</v>
      </c>
      <c r="LI116" s="1460">
        <f t="shared" si="1023"/>
        <v>0</v>
      </c>
      <c r="LJ116" s="1460">
        <f t="shared" si="1024"/>
        <v>0</v>
      </c>
      <c r="LK116" s="1460">
        <f t="shared" si="1025"/>
        <v>0</v>
      </c>
      <c r="LL116" s="1460">
        <f t="shared" si="1026"/>
        <v>0</v>
      </c>
      <c r="LM116" s="1460">
        <f t="shared" si="1027"/>
        <v>0</v>
      </c>
      <c r="LN116" s="1460">
        <f t="shared" si="1028"/>
        <v>0</v>
      </c>
      <c r="LO116" s="1460">
        <f t="shared" si="1029"/>
        <v>0</v>
      </c>
      <c r="LP116" s="1460">
        <f t="shared" si="1030"/>
        <v>0</v>
      </c>
      <c r="LQ116" s="1460">
        <f t="shared" si="1031"/>
        <v>0</v>
      </c>
      <c r="LR116" s="1460">
        <f t="shared" si="1032"/>
        <v>0</v>
      </c>
      <c r="LS116" s="1460">
        <f t="shared" si="1033"/>
        <v>0</v>
      </c>
      <c r="LW116" s="1467">
        <f t="shared" si="1034"/>
        <v>0</v>
      </c>
      <c r="LX116" s="1467">
        <f t="shared" si="1035"/>
        <v>0</v>
      </c>
      <c r="LY116" s="1467">
        <f t="shared" si="1036"/>
        <v>0</v>
      </c>
      <c r="LZ116" s="1467">
        <f t="shared" si="1037"/>
        <v>0</v>
      </c>
      <c r="MA116" s="1506"/>
      <c r="MB116" s="1460">
        <f t="shared" si="1038"/>
        <v>0</v>
      </c>
      <c r="MC116" s="1460">
        <f t="shared" si="1055"/>
        <v>0</v>
      </c>
      <c r="MD116" s="1460">
        <f t="shared" si="1055"/>
        <v>0</v>
      </c>
      <c r="ME116" s="1460">
        <f t="shared" si="1055"/>
        <v>0</v>
      </c>
      <c r="MF116" s="1460">
        <f t="shared" si="1055"/>
        <v>0</v>
      </c>
      <c r="MG116" s="1460">
        <f t="shared" si="1055"/>
        <v>0</v>
      </c>
      <c r="MH116" s="1460">
        <f t="shared" si="1055"/>
        <v>0</v>
      </c>
      <c r="MI116" s="1460">
        <f t="shared" si="1055"/>
        <v>0</v>
      </c>
      <c r="MJ116" s="1460">
        <f t="shared" si="1055"/>
        <v>0</v>
      </c>
      <c r="MK116" s="1460">
        <f t="shared" si="1055"/>
        <v>0</v>
      </c>
      <c r="ML116" s="1460">
        <f t="shared" si="1055"/>
        <v>0</v>
      </c>
      <c r="MM116" s="1460">
        <f t="shared" si="1055"/>
        <v>0</v>
      </c>
      <c r="MN116" s="1460">
        <f t="shared" si="1055"/>
        <v>0</v>
      </c>
      <c r="MO116" s="1460">
        <f t="shared" si="1055"/>
        <v>0</v>
      </c>
      <c r="MP116" s="1460">
        <f t="shared" si="1055"/>
        <v>0</v>
      </c>
      <c r="MQ116" s="1460">
        <f t="shared" si="1055"/>
        <v>0</v>
      </c>
      <c r="MR116" s="1460">
        <f t="shared" si="1055"/>
        <v>0</v>
      </c>
      <c r="MS116" s="1460">
        <f t="shared" si="1043"/>
        <v>0</v>
      </c>
      <c r="MT116" s="1460">
        <f t="shared" si="1043"/>
        <v>0</v>
      </c>
      <c r="MU116" s="1460">
        <f t="shared" si="1043"/>
        <v>0</v>
      </c>
      <c r="MV116" s="1460">
        <f t="shared" si="1043"/>
        <v>0</v>
      </c>
      <c r="MW116" s="1460">
        <f t="shared" si="1043"/>
        <v>0</v>
      </c>
      <c r="MX116" s="1460">
        <f t="shared" si="1043"/>
        <v>0</v>
      </c>
      <c r="MY116" s="1460">
        <f t="shared" si="1043"/>
        <v>0</v>
      </c>
      <c r="MZ116" s="1460">
        <f t="shared" si="1043"/>
        <v>0</v>
      </c>
      <c r="NA116" s="1460">
        <f t="shared" si="1043"/>
        <v>0</v>
      </c>
      <c r="NB116" s="1460">
        <f t="shared" si="1043"/>
        <v>0</v>
      </c>
      <c r="NC116" s="1460">
        <f t="shared" si="1043"/>
        <v>0</v>
      </c>
      <c r="ND116" s="1460">
        <f t="shared" si="1043"/>
        <v>0</v>
      </c>
      <c r="NE116" s="1460">
        <f t="shared" si="1043"/>
        <v>0</v>
      </c>
      <c r="NF116" s="1460">
        <f t="shared" si="1043"/>
        <v>0</v>
      </c>
      <c r="NG116" s="1460">
        <f t="shared" si="1043"/>
        <v>0</v>
      </c>
      <c r="NH116" s="1460">
        <f t="shared" si="1043"/>
        <v>0</v>
      </c>
      <c r="NI116" s="1460">
        <f t="shared" si="1044"/>
        <v>0</v>
      </c>
      <c r="NJ116" s="1460">
        <f t="shared" si="1044"/>
        <v>0</v>
      </c>
      <c r="NK116" s="1460">
        <f t="shared" si="1044"/>
        <v>0</v>
      </c>
      <c r="NL116" s="1460">
        <f t="shared" si="1044"/>
        <v>0</v>
      </c>
      <c r="NM116" s="1460">
        <f t="shared" si="1044"/>
        <v>0</v>
      </c>
      <c r="NN116" s="1460">
        <f t="shared" si="1044"/>
        <v>0</v>
      </c>
      <c r="NO116" s="1460">
        <f t="shared" si="1044"/>
        <v>0</v>
      </c>
      <c r="NP116" s="1460">
        <f t="shared" si="1044"/>
        <v>0</v>
      </c>
      <c r="NQ116" s="1460">
        <f t="shared" si="1044"/>
        <v>0</v>
      </c>
      <c r="NR116" s="1460">
        <f t="shared" si="1044"/>
        <v>0</v>
      </c>
      <c r="NS116" s="1460">
        <f t="shared" si="1044"/>
        <v>0</v>
      </c>
      <c r="NT116" s="1460">
        <f t="shared" si="1044"/>
        <v>0</v>
      </c>
      <c r="NU116" s="1460">
        <f t="shared" si="1044"/>
        <v>0</v>
      </c>
      <c r="NV116" s="1460">
        <f t="shared" si="1044"/>
        <v>0</v>
      </c>
      <c r="NW116" s="1460">
        <f t="shared" si="1044"/>
        <v>0</v>
      </c>
      <c r="NX116" s="1460">
        <f t="shared" si="1044"/>
        <v>0</v>
      </c>
      <c r="NY116" s="1460">
        <f t="shared" si="1046"/>
        <v>0</v>
      </c>
      <c r="NZ116" s="1460">
        <f t="shared" si="1046"/>
        <v>0</v>
      </c>
      <c r="OA116" s="1460">
        <f t="shared" si="1046"/>
        <v>0</v>
      </c>
      <c r="OB116" s="1460">
        <f t="shared" si="1046"/>
        <v>0</v>
      </c>
      <c r="OC116" s="1460">
        <f t="shared" si="1046"/>
        <v>0</v>
      </c>
      <c r="OD116" s="1460">
        <f t="shared" si="1046"/>
        <v>0</v>
      </c>
      <c r="OE116" s="1460">
        <f t="shared" si="1046"/>
        <v>0</v>
      </c>
      <c r="OF116" s="1460">
        <f t="shared" si="1046"/>
        <v>0</v>
      </c>
      <c r="OG116" s="1460">
        <f t="shared" si="1046"/>
        <v>0</v>
      </c>
      <c r="OH116" s="1460">
        <f t="shared" si="1046"/>
        <v>0</v>
      </c>
      <c r="OI116" s="1460">
        <f t="shared" si="1046"/>
        <v>0</v>
      </c>
      <c r="OJ116" s="1460">
        <f t="shared" si="1046"/>
        <v>0</v>
      </c>
      <c r="OK116" s="1460">
        <f t="shared" si="1046"/>
        <v>0</v>
      </c>
      <c r="OL116" s="1460">
        <f t="shared" si="1046"/>
        <v>0</v>
      </c>
      <c r="OM116" s="1460">
        <f t="shared" si="1046"/>
        <v>0</v>
      </c>
      <c r="ON116" s="1460">
        <f t="shared" si="1046"/>
        <v>0</v>
      </c>
      <c r="OO116" s="1460">
        <f t="shared" si="1045"/>
        <v>0</v>
      </c>
      <c r="OP116" s="1460">
        <f t="shared" si="1057"/>
        <v>0</v>
      </c>
      <c r="OQ116" s="1460">
        <f t="shared" si="1057"/>
        <v>0</v>
      </c>
      <c r="OR116" s="1460">
        <f t="shared" si="1057"/>
        <v>0</v>
      </c>
      <c r="OS116" s="1460">
        <f t="shared" si="1057"/>
        <v>0</v>
      </c>
      <c r="OT116" s="1460">
        <f t="shared" si="1057"/>
        <v>0</v>
      </c>
      <c r="OU116" s="1460">
        <f t="shared" si="1057"/>
        <v>0</v>
      </c>
      <c r="OV116" s="1460">
        <f t="shared" si="1057"/>
        <v>0</v>
      </c>
      <c r="OW116" s="1460">
        <f t="shared" si="1057"/>
        <v>0</v>
      </c>
      <c r="OX116" s="1460">
        <f t="shared" si="1057"/>
        <v>0</v>
      </c>
      <c r="OY116" s="1460">
        <f t="shared" si="1057"/>
        <v>0</v>
      </c>
      <c r="OZ116" s="1460">
        <f t="shared" si="1057"/>
        <v>0</v>
      </c>
      <c r="PA116" s="1460">
        <f t="shared" si="1057"/>
        <v>0</v>
      </c>
      <c r="PB116" s="1460">
        <f t="shared" si="1057"/>
        <v>0</v>
      </c>
      <c r="PC116" s="1460">
        <f t="shared" si="1057"/>
        <v>0</v>
      </c>
      <c r="PD116" s="1460">
        <f t="shared" si="1057"/>
        <v>0</v>
      </c>
      <c r="PE116" s="1460">
        <f t="shared" si="1057"/>
        <v>0</v>
      </c>
      <c r="PF116" s="1460">
        <f t="shared" si="1058"/>
        <v>0</v>
      </c>
      <c r="PG116" s="1460">
        <f t="shared" si="1058"/>
        <v>0</v>
      </c>
      <c r="PH116" s="1460">
        <f t="shared" si="1058"/>
        <v>0</v>
      </c>
      <c r="PI116" s="1460">
        <f t="shared" si="1058"/>
        <v>0</v>
      </c>
      <c r="PJ116" s="1460">
        <f t="shared" si="1058"/>
        <v>0</v>
      </c>
      <c r="PK116" s="1460">
        <f t="shared" si="1058"/>
        <v>0</v>
      </c>
      <c r="PL116" s="1460">
        <f t="shared" si="1058"/>
        <v>0</v>
      </c>
      <c r="PM116" s="1460">
        <f t="shared" si="1058"/>
        <v>0</v>
      </c>
      <c r="PN116" s="1460">
        <f t="shared" si="1058"/>
        <v>0</v>
      </c>
      <c r="PO116" s="1460">
        <f t="shared" si="1058"/>
        <v>0</v>
      </c>
      <c r="PP116" s="1460">
        <f t="shared" si="1058"/>
        <v>0</v>
      </c>
      <c r="PQ116" s="1460">
        <f t="shared" si="1058"/>
        <v>0</v>
      </c>
      <c r="PR116" s="1460">
        <f t="shared" si="1058"/>
        <v>0</v>
      </c>
      <c r="PS116" s="1460">
        <f t="shared" si="1058"/>
        <v>0</v>
      </c>
      <c r="PT116" s="1460">
        <f t="shared" si="1058"/>
        <v>0</v>
      </c>
      <c r="PU116" s="1460">
        <f t="shared" si="1058"/>
        <v>0</v>
      </c>
      <c r="PV116" s="1460">
        <f t="shared" si="1059"/>
        <v>0</v>
      </c>
      <c r="PW116" s="1460">
        <f t="shared" si="1059"/>
        <v>0</v>
      </c>
      <c r="PX116" s="1460">
        <f t="shared" si="1059"/>
        <v>0</v>
      </c>
      <c r="PY116" s="1460">
        <f t="shared" si="1059"/>
        <v>0</v>
      </c>
      <c r="PZ116" s="1460">
        <f t="shared" si="1059"/>
        <v>0</v>
      </c>
      <c r="QA116" s="1460">
        <f t="shared" si="1059"/>
        <v>0</v>
      </c>
      <c r="QB116" s="1460">
        <f t="shared" si="1059"/>
        <v>0</v>
      </c>
      <c r="QC116" s="1460">
        <f t="shared" si="1059"/>
        <v>0</v>
      </c>
      <c r="QD116" s="1460">
        <f t="shared" si="1059"/>
        <v>0</v>
      </c>
      <c r="QE116" s="1460">
        <f t="shared" si="1059"/>
        <v>0</v>
      </c>
      <c r="QF116" s="1460">
        <f t="shared" si="1059"/>
        <v>0</v>
      </c>
      <c r="QG116" s="1460">
        <f t="shared" si="1059"/>
        <v>0</v>
      </c>
      <c r="QH116" s="1460">
        <f t="shared" si="1059"/>
        <v>0</v>
      </c>
      <c r="QI116" s="1460">
        <f t="shared" si="1059"/>
        <v>0</v>
      </c>
      <c r="QJ116" s="1460">
        <f t="shared" si="1059"/>
        <v>0</v>
      </c>
      <c r="QK116" s="1460">
        <f t="shared" si="1059"/>
        <v>0</v>
      </c>
      <c r="QL116" s="1460">
        <f t="shared" si="856"/>
        <v>0</v>
      </c>
      <c r="QM116" s="1460">
        <f t="shared" si="856"/>
        <v>0</v>
      </c>
      <c r="QN116" s="1460">
        <f t="shared" si="856"/>
        <v>0</v>
      </c>
      <c r="QO116" s="1460">
        <f t="shared" si="856"/>
        <v>0</v>
      </c>
      <c r="QP116" s="1460">
        <f t="shared" si="856"/>
        <v>0</v>
      </c>
      <c r="QQ116" s="1460">
        <f t="shared" si="856"/>
        <v>0</v>
      </c>
    </row>
    <row r="117" spans="1:459" s="1466" customFormat="1" ht="22.5" customHeight="1">
      <c r="A117" s="1468"/>
      <c r="B117" s="1469"/>
      <c r="C117" s="1469"/>
      <c r="D117" s="1470"/>
      <c r="E117" s="1471"/>
      <c r="F117" s="1472"/>
      <c r="G117" s="1472"/>
      <c r="H117" s="1473">
        <f t="shared" si="875"/>
        <v>0</v>
      </c>
      <c r="I117" s="1474">
        <v>0</v>
      </c>
      <c r="J117" s="1475">
        <f t="shared" si="437"/>
        <v>0</v>
      </c>
      <c r="K117" s="1476">
        <v>0</v>
      </c>
      <c r="L117" s="1477">
        <f t="shared" si="876"/>
        <v>0</v>
      </c>
      <c r="M117" s="1477">
        <f t="shared" si="877"/>
        <v>0</v>
      </c>
      <c r="N117" s="1478"/>
      <c r="O117" s="1479">
        <v>0</v>
      </c>
      <c r="P117" s="1480">
        <v>0</v>
      </c>
      <c r="Q117" s="1828">
        <v>0</v>
      </c>
      <c r="R117" s="1831">
        <f t="shared" si="878"/>
        <v>0</v>
      </c>
      <c r="S117" s="1481">
        <f>IF(AND(SUM(O117:Q117)=0,N117="NNN"),MIN('Operating History and Pro Forma'!$M$33,'Operating History and Pro Forma'!$T$15)*D117,SUM(O117:Q117)*D117)</f>
        <v>0</v>
      </c>
      <c r="T117" s="1482">
        <f t="shared" si="879"/>
        <v>0</v>
      </c>
      <c r="U117" s="1483">
        <f t="shared" si="880"/>
        <v>0</v>
      </c>
      <c r="V117" s="1480"/>
      <c r="W117" s="1514"/>
      <c r="X117" s="1486" t="str">
        <f t="shared" si="881"/>
        <v/>
      </c>
      <c r="Y117" s="1487">
        <f t="shared" si="882"/>
        <v>0</v>
      </c>
      <c r="Z117" s="1488"/>
      <c r="AA117" s="1488"/>
      <c r="AB117" s="1488"/>
      <c r="AC117" s="1488"/>
      <c r="AD117" s="1489">
        <f t="shared" si="883"/>
        <v>0</v>
      </c>
      <c r="AE117" s="1490" t="str">
        <f t="shared" si="884"/>
        <v/>
      </c>
      <c r="AF117" s="1491">
        <f t="shared" si="885"/>
        <v>0</v>
      </c>
      <c r="AG117" s="1492">
        <f t="shared" si="886"/>
        <v>0</v>
      </c>
      <c r="AH117" s="1493">
        <f t="shared" si="1060"/>
        <v>0</v>
      </c>
      <c r="AI117" s="1493">
        <f t="shared" si="1060"/>
        <v>0</v>
      </c>
      <c r="AJ117" s="1494">
        <f t="shared" si="1060"/>
        <v>0</v>
      </c>
      <c r="AK117" s="1494">
        <f t="shared" si="1060"/>
        <v>0</v>
      </c>
      <c r="AL117" s="1495">
        <f t="shared" si="1060"/>
        <v>0</v>
      </c>
      <c r="AM117" s="1496">
        <f t="shared" si="1060"/>
        <v>0</v>
      </c>
      <c r="AN117" s="1497">
        <f t="shared" si="399"/>
        <v>0</v>
      </c>
      <c r="AO117" s="1498">
        <f t="shared" si="860"/>
        <v>0</v>
      </c>
      <c r="AP117" s="1499">
        <f t="shared" si="887"/>
        <v>0</v>
      </c>
      <c r="AQ117" s="1500">
        <f t="shared" si="888"/>
        <v>0</v>
      </c>
      <c r="AR117" s="1501">
        <f t="shared" si="889"/>
        <v>0</v>
      </c>
      <c r="AS117" s="1498">
        <f t="shared" si="857"/>
        <v>0</v>
      </c>
      <c r="AT117" s="1501">
        <f t="shared" si="890"/>
        <v>0</v>
      </c>
      <c r="AU117" s="1498">
        <f t="shared" si="891"/>
        <v>1</v>
      </c>
      <c r="AV117" s="1498">
        <f t="shared" si="892"/>
        <v>2</v>
      </c>
      <c r="AW117" s="1499">
        <f t="shared" si="893"/>
        <v>0</v>
      </c>
      <c r="AX117" s="1502">
        <f t="shared" si="894"/>
        <v>0</v>
      </c>
      <c r="AY117" s="1503">
        <f t="shared" si="895"/>
        <v>0</v>
      </c>
      <c r="AZ117" s="1498">
        <f t="shared" si="896"/>
        <v>2</v>
      </c>
      <c r="BA117" s="1498">
        <f t="shared" si="897"/>
        <v>3</v>
      </c>
      <c r="BB117" s="1499">
        <f t="shared" si="898"/>
        <v>0</v>
      </c>
      <c r="BC117" s="1502">
        <f t="shared" si="899"/>
        <v>0</v>
      </c>
      <c r="BD117" s="1503">
        <f t="shared" si="900"/>
        <v>0</v>
      </c>
      <c r="BE117" s="1498">
        <f t="shared" si="901"/>
        <v>3</v>
      </c>
      <c r="BF117" s="1498">
        <f t="shared" si="902"/>
        <v>4</v>
      </c>
      <c r="BG117" s="1499">
        <f t="shared" si="903"/>
        <v>0</v>
      </c>
      <c r="BH117" s="1502">
        <f t="shared" si="904"/>
        <v>0</v>
      </c>
      <c r="BI117" s="1502">
        <f t="shared" si="905"/>
        <v>0</v>
      </c>
      <c r="BJ117" s="1504">
        <f t="shared" si="906"/>
        <v>1900</v>
      </c>
      <c r="BK117" s="1505" t="str">
        <f t="shared" si="907"/>
        <v/>
      </c>
      <c r="BL117" s="1506"/>
      <c r="BM117" s="1507">
        <f t="shared" si="908"/>
        <v>0</v>
      </c>
      <c r="BN117" s="1508">
        <f t="shared" si="1054"/>
        <v>0</v>
      </c>
      <c r="BO117" s="1508">
        <f t="shared" si="1054"/>
        <v>0</v>
      </c>
      <c r="BP117" s="1508">
        <f t="shared" si="1054"/>
        <v>0</v>
      </c>
      <c r="BQ117" s="1508">
        <f t="shared" si="1054"/>
        <v>0</v>
      </c>
      <c r="BR117" s="1508">
        <f t="shared" si="1054"/>
        <v>0</v>
      </c>
      <c r="BS117" s="1508">
        <f t="shared" si="1054"/>
        <v>0</v>
      </c>
      <c r="BT117" s="1508">
        <f t="shared" si="1054"/>
        <v>0</v>
      </c>
      <c r="BU117" s="1508">
        <f t="shared" si="1054"/>
        <v>0</v>
      </c>
      <c r="BV117" s="1508">
        <f t="shared" si="1054"/>
        <v>0</v>
      </c>
      <c r="BW117" s="1508">
        <f t="shared" si="1054"/>
        <v>0</v>
      </c>
      <c r="BX117" s="1508">
        <f t="shared" si="1054"/>
        <v>0</v>
      </c>
      <c r="BY117" s="1507">
        <f t="shared" si="1054"/>
        <v>0</v>
      </c>
      <c r="BZ117" s="1508">
        <f t="shared" si="1054"/>
        <v>0</v>
      </c>
      <c r="CA117" s="1508">
        <f t="shared" si="1054"/>
        <v>0</v>
      </c>
      <c r="CB117" s="1508">
        <f t="shared" si="1054"/>
        <v>0</v>
      </c>
      <c r="CC117" s="1508">
        <f t="shared" si="1054"/>
        <v>0</v>
      </c>
      <c r="CD117" s="1508">
        <f t="shared" si="1047"/>
        <v>0</v>
      </c>
      <c r="CE117" s="1508">
        <f t="shared" si="1047"/>
        <v>0</v>
      </c>
      <c r="CF117" s="1508">
        <f t="shared" si="1047"/>
        <v>0</v>
      </c>
      <c r="CG117" s="1508">
        <f t="shared" si="1047"/>
        <v>0</v>
      </c>
      <c r="CH117" s="1508">
        <f t="shared" si="1047"/>
        <v>0</v>
      </c>
      <c r="CI117" s="1508">
        <f t="shared" si="1047"/>
        <v>0</v>
      </c>
      <c r="CJ117" s="1509">
        <f t="shared" si="1047"/>
        <v>0</v>
      </c>
      <c r="CK117" s="1507">
        <f t="shared" si="1047"/>
        <v>0</v>
      </c>
      <c r="CL117" s="1508">
        <f t="shared" si="1047"/>
        <v>0</v>
      </c>
      <c r="CM117" s="1508">
        <f t="shared" si="1047"/>
        <v>0</v>
      </c>
      <c r="CN117" s="1508">
        <f t="shared" si="1047"/>
        <v>0</v>
      </c>
      <c r="CO117" s="1508">
        <f t="shared" si="1047"/>
        <v>0</v>
      </c>
      <c r="CP117" s="1508">
        <f t="shared" si="1047"/>
        <v>0</v>
      </c>
      <c r="CQ117" s="1508">
        <f t="shared" si="1047"/>
        <v>0</v>
      </c>
      <c r="CR117" s="1508">
        <f t="shared" si="1047"/>
        <v>0</v>
      </c>
      <c r="CS117" s="1508">
        <f t="shared" si="1047"/>
        <v>0</v>
      </c>
      <c r="CT117" s="1508">
        <f t="shared" si="1048"/>
        <v>0</v>
      </c>
      <c r="CU117" s="1508">
        <f t="shared" si="1048"/>
        <v>0</v>
      </c>
      <c r="CV117" s="1509">
        <f t="shared" si="1048"/>
        <v>0</v>
      </c>
      <c r="CW117" s="1508">
        <f t="shared" si="1048"/>
        <v>0</v>
      </c>
      <c r="CX117" s="1508">
        <f t="shared" si="1048"/>
        <v>0</v>
      </c>
      <c r="CY117" s="1508">
        <f t="shared" si="1048"/>
        <v>0</v>
      </c>
      <c r="CZ117" s="1508">
        <f t="shared" si="1048"/>
        <v>0</v>
      </c>
      <c r="DA117" s="1508">
        <f t="shared" si="1048"/>
        <v>0</v>
      </c>
      <c r="DB117" s="1508">
        <f t="shared" si="1048"/>
        <v>0</v>
      </c>
      <c r="DC117" s="1508">
        <f t="shared" si="1048"/>
        <v>0</v>
      </c>
      <c r="DD117" s="1508">
        <f t="shared" si="1048"/>
        <v>0</v>
      </c>
      <c r="DE117" s="1508">
        <f t="shared" si="1048"/>
        <v>0</v>
      </c>
      <c r="DF117" s="1508">
        <f t="shared" si="1048"/>
        <v>0</v>
      </c>
      <c r="DG117" s="1508">
        <f t="shared" si="1048"/>
        <v>0</v>
      </c>
      <c r="DH117" s="1509">
        <f t="shared" si="1048"/>
        <v>0</v>
      </c>
      <c r="DI117" s="1508">
        <f t="shared" si="1048"/>
        <v>0</v>
      </c>
      <c r="DJ117" s="1508">
        <f t="shared" si="1049"/>
        <v>0</v>
      </c>
      <c r="DK117" s="1508">
        <f t="shared" si="1049"/>
        <v>0</v>
      </c>
      <c r="DL117" s="1508">
        <f t="shared" si="1049"/>
        <v>0</v>
      </c>
      <c r="DM117" s="1508">
        <f t="shared" si="1049"/>
        <v>0</v>
      </c>
      <c r="DN117" s="1508">
        <f t="shared" si="1049"/>
        <v>0</v>
      </c>
      <c r="DO117" s="1508">
        <f t="shared" si="1049"/>
        <v>0</v>
      </c>
      <c r="DP117" s="1508">
        <f t="shared" si="1049"/>
        <v>0</v>
      </c>
      <c r="DQ117" s="1508">
        <f t="shared" si="1049"/>
        <v>0</v>
      </c>
      <c r="DR117" s="1508">
        <f t="shared" si="1049"/>
        <v>0</v>
      </c>
      <c r="DS117" s="1508">
        <f t="shared" si="1049"/>
        <v>0</v>
      </c>
      <c r="DT117" s="1509">
        <f t="shared" si="1049"/>
        <v>0</v>
      </c>
      <c r="DU117" s="1507">
        <f t="shared" si="1049"/>
        <v>0</v>
      </c>
      <c r="DV117" s="1508">
        <f t="shared" si="1049"/>
        <v>0</v>
      </c>
      <c r="DW117" s="1508">
        <f t="shared" si="1049"/>
        <v>0</v>
      </c>
      <c r="DX117" s="1508">
        <f t="shared" si="1049"/>
        <v>0</v>
      </c>
      <c r="DY117" s="1508">
        <f t="shared" si="1049"/>
        <v>0</v>
      </c>
      <c r="DZ117" s="1508">
        <f t="shared" si="1050"/>
        <v>0</v>
      </c>
      <c r="EA117" s="1508">
        <f t="shared" si="1050"/>
        <v>0</v>
      </c>
      <c r="EB117" s="1508">
        <f t="shared" si="1050"/>
        <v>0</v>
      </c>
      <c r="EC117" s="1508">
        <f t="shared" si="1050"/>
        <v>0</v>
      </c>
      <c r="ED117" s="1508">
        <f t="shared" si="1050"/>
        <v>0</v>
      </c>
      <c r="EE117" s="1508">
        <f t="shared" si="1050"/>
        <v>0</v>
      </c>
      <c r="EF117" s="1508">
        <f t="shared" si="1050"/>
        <v>0</v>
      </c>
      <c r="EG117" s="1507">
        <f t="shared" si="1050"/>
        <v>0</v>
      </c>
      <c r="EH117" s="1508">
        <f t="shared" si="1050"/>
        <v>0</v>
      </c>
      <c r="EI117" s="1508">
        <f t="shared" si="1050"/>
        <v>0</v>
      </c>
      <c r="EJ117" s="1508">
        <f t="shared" si="1050"/>
        <v>0</v>
      </c>
      <c r="EK117" s="1508">
        <f t="shared" si="1050"/>
        <v>0</v>
      </c>
      <c r="EL117" s="1508">
        <f t="shared" si="1050"/>
        <v>0</v>
      </c>
      <c r="EM117" s="1508">
        <f t="shared" si="1050"/>
        <v>0</v>
      </c>
      <c r="EN117" s="1508">
        <f t="shared" si="1050"/>
        <v>0</v>
      </c>
      <c r="EO117" s="1508">
        <f t="shared" si="1050"/>
        <v>0</v>
      </c>
      <c r="EP117" s="1508">
        <f t="shared" si="1051"/>
        <v>0</v>
      </c>
      <c r="EQ117" s="1508">
        <f t="shared" si="1051"/>
        <v>0</v>
      </c>
      <c r="ER117" s="1509">
        <f t="shared" si="1051"/>
        <v>0</v>
      </c>
      <c r="ES117" s="1507">
        <f t="shared" si="1051"/>
        <v>0</v>
      </c>
      <c r="ET117" s="1508">
        <f t="shared" si="1051"/>
        <v>0</v>
      </c>
      <c r="EU117" s="1508">
        <f t="shared" si="1051"/>
        <v>0</v>
      </c>
      <c r="EV117" s="1508">
        <f t="shared" si="1051"/>
        <v>0</v>
      </c>
      <c r="EW117" s="1508">
        <f t="shared" si="1051"/>
        <v>0</v>
      </c>
      <c r="EX117" s="1508">
        <f t="shared" si="1051"/>
        <v>0</v>
      </c>
      <c r="EY117" s="1508">
        <f t="shared" si="1051"/>
        <v>0</v>
      </c>
      <c r="EZ117" s="1508">
        <f t="shared" si="1051"/>
        <v>0</v>
      </c>
      <c r="FA117" s="1508">
        <f t="shared" si="1051"/>
        <v>0</v>
      </c>
      <c r="FB117" s="1508">
        <f t="shared" si="1051"/>
        <v>0</v>
      </c>
      <c r="FC117" s="1508">
        <f t="shared" si="1051"/>
        <v>0</v>
      </c>
      <c r="FD117" s="1509">
        <f t="shared" si="1051"/>
        <v>0</v>
      </c>
      <c r="FE117" s="1508">
        <f t="shared" si="1051"/>
        <v>0</v>
      </c>
      <c r="FF117" s="1508">
        <f t="shared" si="1052"/>
        <v>0</v>
      </c>
      <c r="FG117" s="1508">
        <f t="shared" si="1053"/>
        <v>0</v>
      </c>
      <c r="FH117" s="1508">
        <f t="shared" si="1053"/>
        <v>0</v>
      </c>
      <c r="FI117" s="1508">
        <f t="shared" si="1053"/>
        <v>0</v>
      </c>
      <c r="FJ117" s="1508">
        <f t="shared" si="1053"/>
        <v>0</v>
      </c>
      <c r="FK117" s="1508">
        <f t="shared" si="1053"/>
        <v>0</v>
      </c>
      <c r="FL117" s="1508">
        <f t="shared" si="1053"/>
        <v>0</v>
      </c>
      <c r="FM117" s="1508">
        <f t="shared" si="1053"/>
        <v>0</v>
      </c>
      <c r="FN117" s="1508">
        <f t="shared" si="1053"/>
        <v>0</v>
      </c>
      <c r="FO117" s="1508">
        <f t="shared" si="1053"/>
        <v>0</v>
      </c>
      <c r="FP117" s="1509">
        <f t="shared" si="1053"/>
        <v>0</v>
      </c>
      <c r="FQ117" s="1508">
        <f t="shared" si="1053"/>
        <v>0</v>
      </c>
      <c r="FR117" s="1508">
        <f t="shared" si="1053"/>
        <v>0</v>
      </c>
      <c r="FS117" s="1508">
        <f t="shared" si="1053"/>
        <v>0</v>
      </c>
      <c r="FT117" s="1508">
        <f t="shared" si="1053"/>
        <v>0</v>
      </c>
      <c r="FU117" s="1508">
        <f t="shared" si="1053"/>
        <v>0</v>
      </c>
      <c r="FV117" s="1508">
        <f t="shared" si="1053"/>
        <v>0</v>
      </c>
      <c r="FW117" s="1508">
        <f t="shared" si="1061"/>
        <v>0</v>
      </c>
      <c r="FX117" s="1508">
        <f t="shared" si="1061"/>
        <v>0</v>
      </c>
      <c r="FY117" s="1508">
        <f t="shared" si="1061"/>
        <v>0</v>
      </c>
      <c r="FZ117" s="1508">
        <f t="shared" si="1061"/>
        <v>0</v>
      </c>
      <c r="GA117" s="1508">
        <f t="shared" si="1061"/>
        <v>0</v>
      </c>
      <c r="GB117" s="1509">
        <f t="shared" si="1061"/>
        <v>0</v>
      </c>
      <c r="GC117" s="1506"/>
      <c r="GD117" s="1458">
        <f t="shared" si="910"/>
        <v>1</v>
      </c>
      <c r="GE117" s="1510">
        <f t="shared" si="1062"/>
        <v>0</v>
      </c>
      <c r="GF117" s="1511">
        <f t="shared" si="1062"/>
        <v>0</v>
      </c>
      <c r="GG117" s="1511">
        <f t="shared" si="1062"/>
        <v>0</v>
      </c>
      <c r="GH117" s="1511">
        <f t="shared" si="1062"/>
        <v>0</v>
      </c>
      <c r="GI117" s="1511">
        <f t="shared" si="1062"/>
        <v>0</v>
      </c>
      <c r="GJ117" s="1511">
        <f t="shared" si="1062"/>
        <v>0</v>
      </c>
      <c r="GK117" s="1511">
        <f t="shared" si="1062"/>
        <v>0</v>
      </c>
      <c r="GL117" s="1511">
        <f t="shared" si="1062"/>
        <v>0</v>
      </c>
      <c r="GM117" s="1511">
        <f t="shared" si="1062"/>
        <v>0</v>
      </c>
      <c r="GN117" s="1512">
        <f t="shared" si="1062"/>
        <v>0</v>
      </c>
      <c r="GO117" s="1513">
        <f t="shared" si="911"/>
        <v>0</v>
      </c>
      <c r="GP117" s="1506"/>
      <c r="GQ117" s="1510">
        <f t="shared" si="838"/>
        <v>0</v>
      </c>
      <c r="GR117" s="1511">
        <f t="shared" si="1056"/>
        <v>0</v>
      </c>
      <c r="GS117" s="1511">
        <f t="shared" si="1056"/>
        <v>0</v>
      </c>
      <c r="GT117" s="1511">
        <f t="shared" si="1056"/>
        <v>0</v>
      </c>
      <c r="GU117" s="1511">
        <f t="shared" si="1056"/>
        <v>0</v>
      </c>
      <c r="GV117" s="1511">
        <f t="shared" si="1056"/>
        <v>0</v>
      </c>
      <c r="GW117" s="1511">
        <f t="shared" si="1056"/>
        <v>0</v>
      </c>
      <c r="GX117" s="1511">
        <f t="shared" si="1056"/>
        <v>0</v>
      </c>
      <c r="GY117" s="1511">
        <f t="shared" si="1056"/>
        <v>0</v>
      </c>
      <c r="GZ117" s="1512">
        <f t="shared" si="1056"/>
        <v>0</v>
      </c>
      <c r="HA117" s="1513">
        <f t="shared" si="912"/>
        <v>0</v>
      </c>
      <c r="HB117" s="1506">
        <f t="shared" si="913"/>
        <v>1</v>
      </c>
      <c r="HC117" s="1506"/>
      <c r="HD117" s="1508">
        <f t="shared" si="914"/>
        <v>0</v>
      </c>
      <c r="HE117" s="1460">
        <f t="shared" si="915"/>
        <v>0</v>
      </c>
      <c r="HF117" s="1460">
        <f t="shared" si="916"/>
        <v>0</v>
      </c>
      <c r="HG117" s="1460">
        <f t="shared" si="917"/>
        <v>0</v>
      </c>
      <c r="HH117" s="1460">
        <f t="shared" si="918"/>
        <v>0</v>
      </c>
      <c r="HI117" s="1460">
        <f t="shared" si="919"/>
        <v>0</v>
      </c>
      <c r="HJ117" s="1460">
        <f t="shared" si="920"/>
        <v>0</v>
      </c>
      <c r="HK117" s="1460">
        <f t="shared" si="921"/>
        <v>0</v>
      </c>
      <c r="HL117" s="1460">
        <f t="shared" si="922"/>
        <v>0</v>
      </c>
      <c r="HM117" s="1460">
        <f t="shared" si="923"/>
        <v>0</v>
      </c>
      <c r="HN117" s="1460">
        <f t="shared" si="924"/>
        <v>0</v>
      </c>
      <c r="HO117" s="1460">
        <f t="shared" si="925"/>
        <v>0</v>
      </c>
      <c r="HP117" s="1460">
        <f t="shared" si="926"/>
        <v>0</v>
      </c>
      <c r="HQ117" s="1460">
        <f t="shared" si="927"/>
        <v>0</v>
      </c>
      <c r="HR117" s="1460">
        <f t="shared" si="928"/>
        <v>0</v>
      </c>
      <c r="HS117" s="1460">
        <f t="shared" si="929"/>
        <v>0</v>
      </c>
      <c r="HT117" s="1460">
        <f t="shared" si="930"/>
        <v>0</v>
      </c>
      <c r="HU117" s="1460">
        <f t="shared" si="931"/>
        <v>0</v>
      </c>
      <c r="HV117" s="1460">
        <f t="shared" si="932"/>
        <v>0</v>
      </c>
      <c r="HW117" s="1460">
        <f t="shared" si="933"/>
        <v>0</v>
      </c>
      <c r="HX117" s="1460">
        <f t="shared" si="934"/>
        <v>0</v>
      </c>
      <c r="HY117" s="1460">
        <f t="shared" si="935"/>
        <v>0</v>
      </c>
      <c r="HZ117" s="1460">
        <f t="shared" si="936"/>
        <v>0</v>
      </c>
      <c r="IA117" s="1460">
        <f t="shared" si="937"/>
        <v>0</v>
      </c>
      <c r="IB117" s="1460">
        <f t="shared" si="938"/>
        <v>0</v>
      </c>
      <c r="IC117" s="1460">
        <f t="shared" si="939"/>
        <v>0</v>
      </c>
      <c r="ID117" s="1460">
        <f t="shared" si="940"/>
        <v>0</v>
      </c>
      <c r="IE117" s="1460">
        <f t="shared" si="941"/>
        <v>0</v>
      </c>
      <c r="IF117" s="1460">
        <f t="shared" si="942"/>
        <v>0</v>
      </c>
      <c r="IG117" s="1460">
        <f t="shared" si="943"/>
        <v>0</v>
      </c>
      <c r="IH117" s="1460">
        <f t="shared" si="944"/>
        <v>0</v>
      </c>
      <c r="II117" s="1460">
        <f t="shared" si="945"/>
        <v>0</v>
      </c>
      <c r="IJ117" s="1460">
        <f t="shared" si="946"/>
        <v>0</v>
      </c>
      <c r="IK117" s="1460">
        <f t="shared" si="947"/>
        <v>0</v>
      </c>
      <c r="IL117" s="1460">
        <f t="shared" si="948"/>
        <v>0</v>
      </c>
      <c r="IM117" s="1460">
        <f t="shared" si="949"/>
        <v>0</v>
      </c>
      <c r="IN117" s="1460">
        <f t="shared" si="950"/>
        <v>0</v>
      </c>
      <c r="IO117" s="1460">
        <f t="shared" si="951"/>
        <v>0</v>
      </c>
      <c r="IP117" s="1460">
        <f t="shared" si="952"/>
        <v>0</v>
      </c>
      <c r="IQ117" s="1460">
        <f t="shared" si="953"/>
        <v>0</v>
      </c>
      <c r="IR117" s="1460">
        <f t="shared" si="954"/>
        <v>0</v>
      </c>
      <c r="IS117" s="1460">
        <f t="shared" si="955"/>
        <v>0</v>
      </c>
      <c r="IT117" s="1460">
        <f t="shared" si="956"/>
        <v>0</v>
      </c>
      <c r="IU117" s="1460">
        <f t="shared" si="957"/>
        <v>0</v>
      </c>
      <c r="IV117" s="1460">
        <f t="shared" si="958"/>
        <v>0</v>
      </c>
      <c r="IW117" s="1460">
        <f t="shared" si="959"/>
        <v>0</v>
      </c>
      <c r="IX117" s="1460">
        <f t="shared" si="960"/>
        <v>0</v>
      </c>
      <c r="IY117" s="1460">
        <f t="shared" si="961"/>
        <v>0</v>
      </c>
      <c r="IZ117" s="1460">
        <f t="shared" si="962"/>
        <v>0</v>
      </c>
      <c r="JA117" s="1460">
        <f t="shared" si="963"/>
        <v>0</v>
      </c>
      <c r="JB117" s="1460">
        <f t="shared" si="964"/>
        <v>0</v>
      </c>
      <c r="JC117" s="1460">
        <f t="shared" si="965"/>
        <v>0</v>
      </c>
      <c r="JD117" s="1460">
        <f t="shared" si="966"/>
        <v>0</v>
      </c>
      <c r="JE117" s="1460">
        <f t="shared" si="967"/>
        <v>0</v>
      </c>
      <c r="JF117" s="1460">
        <f t="shared" si="968"/>
        <v>0</v>
      </c>
      <c r="JG117" s="1460">
        <f t="shared" si="969"/>
        <v>0</v>
      </c>
      <c r="JH117" s="1460">
        <f t="shared" si="970"/>
        <v>0</v>
      </c>
      <c r="JI117" s="1460">
        <f t="shared" si="971"/>
        <v>0</v>
      </c>
      <c r="JJ117" s="1460">
        <f t="shared" si="972"/>
        <v>0</v>
      </c>
      <c r="JK117" s="1460">
        <f t="shared" si="973"/>
        <v>0</v>
      </c>
      <c r="JL117" s="1460">
        <f t="shared" si="974"/>
        <v>0</v>
      </c>
      <c r="JM117" s="1460">
        <f t="shared" si="975"/>
        <v>0</v>
      </c>
      <c r="JN117" s="1460">
        <f t="shared" si="976"/>
        <v>0</v>
      </c>
      <c r="JO117" s="1460">
        <f t="shared" si="977"/>
        <v>0</v>
      </c>
      <c r="JP117" s="1460">
        <f t="shared" si="978"/>
        <v>0</v>
      </c>
      <c r="JQ117" s="1460">
        <f t="shared" si="979"/>
        <v>0</v>
      </c>
      <c r="JR117" s="1460">
        <f t="shared" si="980"/>
        <v>0</v>
      </c>
      <c r="JS117" s="1460">
        <f t="shared" si="981"/>
        <v>0</v>
      </c>
      <c r="JT117" s="1460">
        <f t="shared" si="982"/>
        <v>0</v>
      </c>
      <c r="JU117" s="1460">
        <f t="shared" si="983"/>
        <v>0</v>
      </c>
      <c r="JV117" s="1460">
        <f t="shared" si="984"/>
        <v>0</v>
      </c>
      <c r="JW117" s="1460">
        <f t="shared" si="985"/>
        <v>0</v>
      </c>
      <c r="JX117" s="1460">
        <f t="shared" si="986"/>
        <v>0</v>
      </c>
      <c r="JY117" s="1460">
        <f t="shared" si="987"/>
        <v>0</v>
      </c>
      <c r="JZ117" s="1460">
        <f t="shared" si="988"/>
        <v>0</v>
      </c>
      <c r="KA117" s="1460">
        <f t="shared" si="989"/>
        <v>0</v>
      </c>
      <c r="KB117" s="1460">
        <f t="shared" si="990"/>
        <v>0</v>
      </c>
      <c r="KC117" s="1460">
        <f t="shared" si="991"/>
        <v>0</v>
      </c>
      <c r="KD117" s="1460">
        <f t="shared" si="992"/>
        <v>0</v>
      </c>
      <c r="KE117" s="1460">
        <f t="shared" si="993"/>
        <v>0</v>
      </c>
      <c r="KF117" s="1460">
        <f t="shared" si="994"/>
        <v>0</v>
      </c>
      <c r="KG117" s="1460">
        <f t="shared" si="995"/>
        <v>0</v>
      </c>
      <c r="KH117" s="1460">
        <f t="shared" si="996"/>
        <v>0</v>
      </c>
      <c r="KI117" s="1460">
        <f t="shared" si="997"/>
        <v>0</v>
      </c>
      <c r="KJ117" s="1460">
        <f t="shared" si="998"/>
        <v>0</v>
      </c>
      <c r="KK117" s="1460">
        <f t="shared" si="999"/>
        <v>0</v>
      </c>
      <c r="KL117" s="1460">
        <f t="shared" si="1000"/>
        <v>0</v>
      </c>
      <c r="KM117" s="1460">
        <f t="shared" si="1001"/>
        <v>0</v>
      </c>
      <c r="KN117" s="1460">
        <f t="shared" si="1002"/>
        <v>0</v>
      </c>
      <c r="KO117" s="1460">
        <f t="shared" si="1003"/>
        <v>0</v>
      </c>
      <c r="KP117" s="1460">
        <f t="shared" si="1004"/>
        <v>0</v>
      </c>
      <c r="KQ117" s="1460">
        <f t="shared" si="1005"/>
        <v>0</v>
      </c>
      <c r="KR117" s="1460">
        <f t="shared" si="1006"/>
        <v>0</v>
      </c>
      <c r="KS117" s="1460">
        <f t="shared" si="1007"/>
        <v>0</v>
      </c>
      <c r="KT117" s="1460">
        <f t="shared" si="1008"/>
        <v>0</v>
      </c>
      <c r="KU117" s="1460">
        <f t="shared" si="1009"/>
        <v>0</v>
      </c>
      <c r="KV117" s="1460">
        <f t="shared" si="1010"/>
        <v>0</v>
      </c>
      <c r="KW117" s="1460">
        <f t="shared" si="1011"/>
        <v>0</v>
      </c>
      <c r="KX117" s="1460">
        <f t="shared" si="1012"/>
        <v>0</v>
      </c>
      <c r="KY117" s="1460">
        <f t="shared" si="1013"/>
        <v>0</v>
      </c>
      <c r="KZ117" s="1460">
        <f t="shared" si="1014"/>
        <v>0</v>
      </c>
      <c r="LA117" s="1460">
        <f t="shared" si="1015"/>
        <v>0</v>
      </c>
      <c r="LB117" s="1460">
        <f t="shared" si="1016"/>
        <v>0</v>
      </c>
      <c r="LC117" s="1460">
        <f t="shared" si="1017"/>
        <v>0</v>
      </c>
      <c r="LD117" s="1460">
        <f t="shared" si="1018"/>
        <v>0</v>
      </c>
      <c r="LE117" s="1460">
        <f t="shared" si="1019"/>
        <v>0</v>
      </c>
      <c r="LF117" s="1460">
        <f t="shared" si="1020"/>
        <v>0</v>
      </c>
      <c r="LG117" s="1460">
        <f t="shared" si="1021"/>
        <v>0</v>
      </c>
      <c r="LH117" s="1460">
        <f t="shared" si="1022"/>
        <v>0</v>
      </c>
      <c r="LI117" s="1460">
        <f t="shared" si="1023"/>
        <v>0</v>
      </c>
      <c r="LJ117" s="1460">
        <f t="shared" si="1024"/>
        <v>0</v>
      </c>
      <c r="LK117" s="1460">
        <f t="shared" si="1025"/>
        <v>0</v>
      </c>
      <c r="LL117" s="1460">
        <f t="shared" si="1026"/>
        <v>0</v>
      </c>
      <c r="LM117" s="1460">
        <f t="shared" si="1027"/>
        <v>0</v>
      </c>
      <c r="LN117" s="1460">
        <f t="shared" si="1028"/>
        <v>0</v>
      </c>
      <c r="LO117" s="1460">
        <f t="shared" si="1029"/>
        <v>0</v>
      </c>
      <c r="LP117" s="1460">
        <f t="shared" si="1030"/>
        <v>0</v>
      </c>
      <c r="LQ117" s="1460">
        <f t="shared" si="1031"/>
        <v>0</v>
      </c>
      <c r="LR117" s="1460">
        <f t="shared" si="1032"/>
        <v>0</v>
      </c>
      <c r="LS117" s="1460">
        <f t="shared" si="1033"/>
        <v>0</v>
      </c>
      <c r="LW117" s="1467">
        <f t="shared" si="1034"/>
        <v>0</v>
      </c>
      <c r="LX117" s="1467">
        <f t="shared" si="1035"/>
        <v>0</v>
      </c>
      <c r="LY117" s="1467">
        <f t="shared" si="1036"/>
        <v>0</v>
      </c>
      <c r="LZ117" s="1467">
        <f t="shared" si="1037"/>
        <v>0</v>
      </c>
      <c r="MA117" s="1506"/>
      <c r="MB117" s="1460">
        <f t="shared" si="1038"/>
        <v>0</v>
      </c>
      <c r="MC117" s="1460">
        <f t="shared" si="1055"/>
        <v>0</v>
      </c>
      <c r="MD117" s="1460">
        <f t="shared" si="1055"/>
        <v>0</v>
      </c>
      <c r="ME117" s="1460">
        <f t="shared" si="1055"/>
        <v>0</v>
      </c>
      <c r="MF117" s="1460">
        <f t="shared" si="1055"/>
        <v>0</v>
      </c>
      <c r="MG117" s="1460">
        <f t="shared" si="1055"/>
        <v>0</v>
      </c>
      <c r="MH117" s="1460">
        <f t="shared" si="1055"/>
        <v>0</v>
      </c>
      <c r="MI117" s="1460">
        <f t="shared" si="1055"/>
        <v>0</v>
      </c>
      <c r="MJ117" s="1460">
        <f t="shared" si="1055"/>
        <v>0</v>
      </c>
      <c r="MK117" s="1460">
        <f t="shared" si="1055"/>
        <v>0</v>
      </c>
      <c r="ML117" s="1460">
        <f t="shared" si="1055"/>
        <v>0</v>
      </c>
      <c r="MM117" s="1460">
        <f t="shared" si="1055"/>
        <v>0</v>
      </c>
      <c r="MN117" s="1460">
        <f t="shared" si="1055"/>
        <v>0</v>
      </c>
      <c r="MO117" s="1460">
        <f t="shared" si="1055"/>
        <v>0</v>
      </c>
      <c r="MP117" s="1460">
        <f t="shared" si="1055"/>
        <v>0</v>
      </c>
      <c r="MQ117" s="1460">
        <f t="shared" si="1055"/>
        <v>0</v>
      </c>
      <c r="MR117" s="1460">
        <f t="shared" si="1055"/>
        <v>0</v>
      </c>
      <c r="MS117" s="1460">
        <f t="shared" si="1043"/>
        <v>0</v>
      </c>
      <c r="MT117" s="1460">
        <f t="shared" si="1043"/>
        <v>0</v>
      </c>
      <c r="MU117" s="1460">
        <f t="shared" si="1043"/>
        <v>0</v>
      </c>
      <c r="MV117" s="1460">
        <f t="shared" si="1043"/>
        <v>0</v>
      </c>
      <c r="MW117" s="1460">
        <f t="shared" si="1043"/>
        <v>0</v>
      </c>
      <c r="MX117" s="1460">
        <f t="shared" si="1043"/>
        <v>0</v>
      </c>
      <c r="MY117" s="1460">
        <f t="shared" si="1043"/>
        <v>0</v>
      </c>
      <c r="MZ117" s="1460">
        <f t="shared" si="1043"/>
        <v>0</v>
      </c>
      <c r="NA117" s="1460">
        <f t="shared" si="1043"/>
        <v>0</v>
      </c>
      <c r="NB117" s="1460">
        <f t="shared" si="1043"/>
        <v>0</v>
      </c>
      <c r="NC117" s="1460">
        <f t="shared" ref="MS117:NH133" si="1063">IF(NC$12&lt;$AO117,0,IF(NC$12&lt;=$AU117,(NC$8-$LW117)*$D117/12,IF(NC$12&gt;=$BF117,(NC$8-$LZ117)*$D117/12,IF(NC$12&gt;=$BE117,0,IF(NC$12&gt;=$BA117,(NC$8-$LY117)*$D117/12,IF(NC$12&gt;=$AZ117,0,IF(NC$12&gt;=$AV117,(NC$8-$LX117)*$D117/12,0)))))))</f>
        <v>0</v>
      </c>
      <c r="ND117" s="1460">
        <f t="shared" si="1063"/>
        <v>0</v>
      </c>
      <c r="NE117" s="1460">
        <f t="shared" si="1063"/>
        <v>0</v>
      </c>
      <c r="NF117" s="1460">
        <f t="shared" si="1063"/>
        <v>0</v>
      </c>
      <c r="NG117" s="1460">
        <f t="shared" si="1063"/>
        <v>0</v>
      </c>
      <c r="NH117" s="1460">
        <f t="shared" si="1063"/>
        <v>0</v>
      </c>
      <c r="NI117" s="1460">
        <f t="shared" si="1044"/>
        <v>0</v>
      </c>
      <c r="NJ117" s="1460">
        <f t="shared" si="1044"/>
        <v>0</v>
      </c>
      <c r="NK117" s="1460">
        <f t="shared" si="1044"/>
        <v>0</v>
      </c>
      <c r="NL117" s="1460">
        <f t="shared" si="1044"/>
        <v>0</v>
      </c>
      <c r="NM117" s="1460">
        <f t="shared" si="1044"/>
        <v>0</v>
      </c>
      <c r="NN117" s="1460">
        <f t="shared" si="1044"/>
        <v>0</v>
      </c>
      <c r="NO117" s="1460">
        <f t="shared" si="1044"/>
        <v>0</v>
      </c>
      <c r="NP117" s="1460">
        <f t="shared" si="1044"/>
        <v>0</v>
      </c>
      <c r="NQ117" s="1460">
        <f t="shared" si="1044"/>
        <v>0</v>
      </c>
      <c r="NR117" s="1460">
        <f t="shared" si="1044"/>
        <v>0</v>
      </c>
      <c r="NS117" s="1460">
        <f t="shared" ref="NI117:NX133" si="1064">IF(NS$12&lt;$AO117,0,IF(NS$12&lt;=$AU117,(NS$8-$LW117)*$D117/12,IF(NS$12&gt;=$BF117,(NS$8-$LZ117)*$D117/12,IF(NS$12&gt;=$BE117,0,IF(NS$12&gt;=$BA117,(NS$8-$LY117)*$D117/12,IF(NS$12&gt;=$AZ117,0,IF(NS$12&gt;=$AV117,(NS$8-$LX117)*$D117/12,0)))))))</f>
        <v>0</v>
      </c>
      <c r="NT117" s="1460">
        <f t="shared" si="1064"/>
        <v>0</v>
      </c>
      <c r="NU117" s="1460">
        <f t="shared" si="1064"/>
        <v>0</v>
      </c>
      <c r="NV117" s="1460">
        <f t="shared" si="1064"/>
        <v>0</v>
      </c>
      <c r="NW117" s="1460">
        <f t="shared" si="1064"/>
        <v>0</v>
      </c>
      <c r="NX117" s="1460">
        <f t="shared" si="1064"/>
        <v>0</v>
      </c>
      <c r="NY117" s="1460">
        <f t="shared" si="1046"/>
        <v>0</v>
      </c>
      <c r="NZ117" s="1460">
        <f t="shared" si="1046"/>
        <v>0</v>
      </c>
      <c r="OA117" s="1460">
        <f t="shared" si="1046"/>
        <v>0</v>
      </c>
      <c r="OB117" s="1460">
        <f t="shared" si="1046"/>
        <v>0</v>
      </c>
      <c r="OC117" s="1460">
        <f t="shared" si="1046"/>
        <v>0</v>
      </c>
      <c r="OD117" s="1460">
        <f t="shared" si="1046"/>
        <v>0</v>
      </c>
      <c r="OE117" s="1460">
        <f t="shared" si="1046"/>
        <v>0</v>
      </c>
      <c r="OF117" s="1460">
        <f t="shared" si="1046"/>
        <v>0</v>
      </c>
      <c r="OG117" s="1460">
        <f t="shared" si="1046"/>
        <v>0</v>
      </c>
      <c r="OH117" s="1460">
        <f t="shared" si="1046"/>
        <v>0</v>
      </c>
      <c r="OI117" s="1460">
        <f t="shared" si="1046"/>
        <v>0</v>
      </c>
      <c r="OJ117" s="1460">
        <f t="shared" si="1046"/>
        <v>0</v>
      </c>
      <c r="OK117" s="1460">
        <f t="shared" si="1046"/>
        <v>0</v>
      </c>
      <c r="OL117" s="1460">
        <f t="shared" si="1046"/>
        <v>0</v>
      </c>
      <c r="OM117" s="1460">
        <f t="shared" si="1046"/>
        <v>0</v>
      </c>
      <c r="ON117" s="1460">
        <f t="shared" ref="NY117:ON133" si="1065">IF(ON$12&lt;$AO117,0,IF(ON$12&lt;=$AU117,(ON$8-$LW117)*$D117/12,IF(ON$12&gt;=$BF117,(ON$8-$LZ117)*$D117/12,IF(ON$12&gt;=$BE117,0,IF(ON$12&gt;=$BA117,(ON$8-$LY117)*$D117/12,IF(ON$12&gt;=$AZ117,0,IF(ON$12&gt;=$AV117,(ON$8-$LX117)*$D117/12,0)))))))</f>
        <v>0</v>
      </c>
      <c r="OO117" s="1460">
        <f t="shared" si="1045"/>
        <v>0</v>
      </c>
      <c r="OP117" s="1460">
        <f t="shared" si="1057"/>
        <v>0</v>
      </c>
      <c r="OQ117" s="1460">
        <f t="shared" si="1057"/>
        <v>0</v>
      </c>
      <c r="OR117" s="1460">
        <f t="shared" si="1057"/>
        <v>0</v>
      </c>
      <c r="OS117" s="1460">
        <f t="shared" si="1057"/>
        <v>0</v>
      </c>
      <c r="OT117" s="1460">
        <f t="shared" si="1057"/>
        <v>0</v>
      </c>
      <c r="OU117" s="1460">
        <f t="shared" si="1057"/>
        <v>0</v>
      </c>
      <c r="OV117" s="1460">
        <f t="shared" si="1057"/>
        <v>0</v>
      </c>
      <c r="OW117" s="1460">
        <f t="shared" si="1057"/>
        <v>0</v>
      </c>
      <c r="OX117" s="1460">
        <f t="shared" si="1057"/>
        <v>0</v>
      </c>
      <c r="OY117" s="1460">
        <f t="shared" si="1057"/>
        <v>0</v>
      </c>
      <c r="OZ117" s="1460">
        <f t="shared" si="1057"/>
        <v>0</v>
      </c>
      <c r="PA117" s="1460">
        <f t="shared" si="1057"/>
        <v>0</v>
      </c>
      <c r="PB117" s="1460">
        <f t="shared" si="1057"/>
        <v>0</v>
      </c>
      <c r="PC117" s="1460">
        <f t="shared" si="1057"/>
        <v>0</v>
      </c>
      <c r="PD117" s="1460">
        <f t="shared" si="1057"/>
        <v>0</v>
      </c>
      <c r="PE117" s="1460">
        <f t="shared" si="1057"/>
        <v>0</v>
      </c>
      <c r="PF117" s="1460">
        <f t="shared" si="1058"/>
        <v>0</v>
      </c>
      <c r="PG117" s="1460">
        <f t="shared" si="1058"/>
        <v>0</v>
      </c>
      <c r="PH117" s="1460">
        <f t="shared" si="1058"/>
        <v>0</v>
      </c>
      <c r="PI117" s="1460">
        <f t="shared" si="1058"/>
        <v>0</v>
      </c>
      <c r="PJ117" s="1460">
        <f t="shared" si="1058"/>
        <v>0</v>
      </c>
      <c r="PK117" s="1460">
        <f t="shared" si="1058"/>
        <v>0</v>
      </c>
      <c r="PL117" s="1460">
        <f t="shared" si="1058"/>
        <v>0</v>
      </c>
      <c r="PM117" s="1460">
        <f t="shared" si="1058"/>
        <v>0</v>
      </c>
      <c r="PN117" s="1460">
        <f t="shared" si="1058"/>
        <v>0</v>
      </c>
      <c r="PO117" s="1460">
        <f t="shared" si="1058"/>
        <v>0</v>
      </c>
      <c r="PP117" s="1460">
        <f t="shared" si="1058"/>
        <v>0</v>
      </c>
      <c r="PQ117" s="1460">
        <f t="shared" si="1058"/>
        <v>0</v>
      </c>
      <c r="PR117" s="1460">
        <f t="shared" si="1058"/>
        <v>0</v>
      </c>
      <c r="PS117" s="1460">
        <f t="shared" si="1058"/>
        <v>0</v>
      </c>
      <c r="PT117" s="1460">
        <f t="shared" si="1058"/>
        <v>0</v>
      </c>
      <c r="PU117" s="1460">
        <f t="shared" si="1058"/>
        <v>0</v>
      </c>
      <c r="PV117" s="1460">
        <f t="shared" si="1059"/>
        <v>0</v>
      </c>
      <c r="PW117" s="1460">
        <f t="shared" si="1059"/>
        <v>0</v>
      </c>
      <c r="PX117" s="1460">
        <f t="shared" si="1059"/>
        <v>0</v>
      </c>
      <c r="PY117" s="1460">
        <f t="shared" si="1059"/>
        <v>0</v>
      </c>
      <c r="PZ117" s="1460">
        <f t="shared" si="1059"/>
        <v>0</v>
      </c>
      <c r="QA117" s="1460">
        <f t="shared" si="1059"/>
        <v>0</v>
      </c>
      <c r="QB117" s="1460">
        <f t="shared" si="1059"/>
        <v>0</v>
      </c>
      <c r="QC117" s="1460">
        <f t="shared" si="1059"/>
        <v>0</v>
      </c>
      <c r="QD117" s="1460">
        <f t="shared" si="1059"/>
        <v>0</v>
      </c>
      <c r="QE117" s="1460">
        <f t="shared" si="1059"/>
        <v>0</v>
      </c>
      <c r="QF117" s="1460">
        <f t="shared" si="1059"/>
        <v>0</v>
      </c>
      <c r="QG117" s="1460">
        <f t="shared" si="1059"/>
        <v>0</v>
      </c>
      <c r="QH117" s="1460">
        <f t="shared" si="1059"/>
        <v>0</v>
      </c>
      <c r="QI117" s="1460">
        <f t="shared" si="1059"/>
        <v>0</v>
      </c>
      <c r="QJ117" s="1460">
        <f t="shared" si="1059"/>
        <v>0</v>
      </c>
      <c r="QK117" s="1460">
        <f t="shared" si="1059"/>
        <v>0</v>
      </c>
      <c r="QL117" s="1460">
        <f t="shared" si="856"/>
        <v>0</v>
      </c>
      <c r="QM117" s="1460">
        <f t="shared" si="856"/>
        <v>0</v>
      </c>
      <c r="QN117" s="1460">
        <f t="shared" si="856"/>
        <v>0</v>
      </c>
      <c r="QO117" s="1460">
        <f t="shared" si="856"/>
        <v>0</v>
      </c>
      <c r="QP117" s="1460">
        <f t="shared" si="856"/>
        <v>0</v>
      </c>
      <c r="QQ117" s="1460">
        <f t="shared" si="856"/>
        <v>0</v>
      </c>
    </row>
    <row r="118" spans="1:459" s="1466" customFormat="1" ht="22.5" customHeight="1">
      <c r="A118" s="1468"/>
      <c r="B118" s="1469"/>
      <c r="C118" s="1469"/>
      <c r="D118" s="1470"/>
      <c r="E118" s="1471"/>
      <c r="F118" s="1472"/>
      <c r="G118" s="1472"/>
      <c r="H118" s="1473">
        <f t="shared" si="875"/>
        <v>0</v>
      </c>
      <c r="I118" s="1474">
        <v>0</v>
      </c>
      <c r="J118" s="1475">
        <f t="shared" si="437"/>
        <v>0</v>
      </c>
      <c r="K118" s="1476">
        <v>0</v>
      </c>
      <c r="L118" s="1477">
        <f t="shared" si="876"/>
        <v>0</v>
      </c>
      <c r="M118" s="1477">
        <f t="shared" si="877"/>
        <v>0</v>
      </c>
      <c r="N118" s="1478"/>
      <c r="O118" s="1479">
        <v>0</v>
      </c>
      <c r="P118" s="1480">
        <v>0</v>
      </c>
      <c r="Q118" s="1828">
        <v>0</v>
      </c>
      <c r="R118" s="1831">
        <f t="shared" si="878"/>
        <v>0</v>
      </c>
      <c r="S118" s="1481">
        <f>IF(AND(SUM(O118:Q118)=0,N118="NNN"),MIN('Operating History and Pro Forma'!$M$33,'Operating History and Pro Forma'!$T$15)*D118,SUM(O118:Q118)*D118)</f>
        <v>0</v>
      </c>
      <c r="T118" s="1482">
        <f t="shared" si="879"/>
        <v>0</v>
      </c>
      <c r="U118" s="1483">
        <f t="shared" si="880"/>
        <v>0</v>
      </c>
      <c r="V118" s="1480"/>
      <c r="W118" s="1514"/>
      <c r="X118" s="1486" t="str">
        <f t="shared" si="881"/>
        <v/>
      </c>
      <c r="Y118" s="1487">
        <f t="shared" si="882"/>
        <v>0</v>
      </c>
      <c r="Z118" s="1488"/>
      <c r="AA118" s="1488"/>
      <c r="AB118" s="1488"/>
      <c r="AC118" s="1488"/>
      <c r="AD118" s="1489">
        <f t="shared" si="883"/>
        <v>0</v>
      </c>
      <c r="AE118" s="1490" t="str">
        <f t="shared" si="884"/>
        <v/>
      </c>
      <c r="AF118" s="1491">
        <f t="shared" si="885"/>
        <v>0</v>
      </c>
      <c r="AG118" s="1492">
        <f t="shared" si="886"/>
        <v>0</v>
      </c>
      <c r="AH118" s="1493">
        <f t="shared" si="1060"/>
        <v>0</v>
      </c>
      <c r="AI118" s="1493">
        <f t="shared" si="1060"/>
        <v>0</v>
      </c>
      <c r="AJ118" s="1494">
        <f t="shared" si="1060"/>
        <v>0</v>
      </c>
      <c r="AK118" s="1494">
        <f t="shared" si="1060"/>
        <v>0</v>
      </c>
      <c r="AL118" s="1495">
        <f t="shared" si="1060"/>
        <v>0</v>
      </c>
      <c r="AM118" s="1496">
        <f t="shared" si="1060"/>
        <v>0</v>
      </c>
      <c r="AN118" s="1497">
        <f t="shared" si="399"/>
        <v>0</v>
      </c>
      <c r="AO118" s="1498">
        <f t="shared" si="860"/>
        <v>0</v>
      </c>
      <c r="AP118" s="1499">
        <f t="shared" si="887"/>
        <v>0</v>
      </c>
      <c r="AQ118" s="1500">
        <f t="shared" si="888"/>
        <v>0</v>
      </c>
      <c r="AR118" s="1501">
        <f t="shared" si="889"/>
        <v>0</v>
      </c>
      <c r="AS118" s="1498">
        <f t="shared" si="857"/>
        <v>0</v>
      </c>
      <c r="AT118" s="1501">
        <f t="shared" si="890"/>
        <v>0</v>
      </c>
      <c r="AU118" s="1498">
        <f t="shared" si="891"/>
        <v>1</v>
      </c>
      <c r="AV118" s="1498">
        <f t="shared" si="892"/>
        <v>2</v>
      </c>
      <c r="AW118" s="1499">
        <f t="shared" si="893"/>
        <v>0</v>
      </c>
      <c r="AX118" s="1502">
        <f t="shared" si="894"/>
        <v>0</v>
      </c>
      <c r="AY118" s="1503">
        <f t="shared" si="895"/>
        <v>0</v>
      </c>
      <c r="AZ118" s="1498">
        <f t="shared" si="896"/>
        <v>2</v>
      </c>
      <c r="BA118" s="1498">
        <f t="shared" si="897"/>
        <v>3</v>
      </c>
      <c r="BB118" s="1499">
        <f t="shared" si="898"/>
        <v>0</v>
      </c>
      <c r="BC118" s="1502">
        <f t="shared" si="899"/>
        <v>0</v>
      </c>
      <c r="BD118" s="1503">
        <f t="shared" si="900"/>
        <v>0</v>
      </c>
      <c r="BE118" s="1498">
        <f t="shared" si="901"/>
        <v>3</v>
      </c>
      <c r="BF118" s="1498">
        <f t="shared" si="902"/>
        <v>4</v>
      </c>
      <c r="BG118" s="1499">
        <f t="shared" si="903"/>
        <v>0</v>
      </c>
      <c r="BH118" s="1502">
        <f t="shared" si="904"/>
        <v>0</v>
      </c>
      <c r="BI118" s="1502">
        <f t="shared" si="905"/>
        <v>0</v>
      </c>
      <c r="BJ118" s="1504">
        <f t="shared" si="906"/>
        <v>1900</v>
      </c>
      <c r="BK118" s="1505" t="str">
        <f t="shared" si="907"/>
        <v/>
      </c>
      <c r="BL118" s="1506"/>
      <c r="BM118" s="1507">
        <f t="shared" si="908"/>
        <v>0</v>
      </c>
      <c r="BN118" s="1508">
        <f t="shared" si="1054"/>
        <v>0</v>
      </c>
      <c r="BO118" s="1508">
        <f t="shared" si="1054"/>
        <v>0</v>
      </c>
      <c r="BP118" s="1508">
        <f t="shared" si="1054"/>
        <v>0</v>
      </c>
      <c r="BQ118" s="1508">
        <f t="shared" si="1054"/>
        <v>0</v>
      </c>
      <c r="BR118" s="1508">
        <f t="shared" si="1054"/>
        <v>0</v>
      </c>
      <c r="BS118" s="1508">
        <f t="shared" si="1054"/>
        <v>0</v>
      </c>
      <c r="BT118" s="1508">
        <f t="shared" si="1054"/>
        <v>0</v>
      </c>
      <c r="BU118" s="1508">
        <f t="shared" si="1054"/>
        <v>0</v>
      </c>
      <c r="BV118" s="1508">
        <f t="shared" si="1054"/>
        <v>0</v>
      </c>
      <c r="BW118" s="1508">
        <f t="shared" si="1054"/>
        <v>0</v>
      </c>
      <c r="BX118" s="1508">
        <f t="shared" si="1054"/>
        <v>0</v>
      </c>
      <c r="BY118" s="1507">
        <f t="shared" si="1054"/>
        <v>0</v>
      </c>
      <c r="BZ118" s="1508">
        <f t="shared" si="1054"/>
        <v>0</v>
      </c>
      <c r="CA118" s="1508">
        <f t="shared" si="1054"/>
        <v>0</v>
      </c>
      <c r="CB118" s="1508">
        <f t="shared" si="1054"/>
        <v>0</v>
      </c>
      <c r="CC118" s="1508">
        <f t="shared" si="1054"/>
        <v>0</v>
      </c>
      <c r="CD118" s="1508">
        <f t="shared" si="1047"/>
        <v>0</v>
      </c>
      <c r="CE118" s="1508">
        <f t="shared" si="1047"/>
        <v>0</v>
      </c>
      <c r="CF118" s="1508">
        <f t="shared" si="1047"/>
        <v>0</v>
      </c>
      <c r="CG118" s="1508">
        <f t="shared" si="1047"/>
        <v>0</v>
      </c>
      <c r="CH118" s="1508">
        <f t="shared" si="1047"/>
        <v>0</v>
      </c>
      <c r="CI118" s="1508">
        <f t="shared" si="1047"/>
        <v>0</v>
      </c>
      <c r="CJ118" s="1509">
        <f t="shared" si="1047"/>
        <v>0</v>
      </c>
      <c r="CK118" s="1507">
        <f t="shared" si="1047"/>
        <v>0</v>
      </c>
      <c r="CL118" s="1508">
        <f t="shared" si="1047"/>
        <v>0</v>
      </c>
      <c r="CM118" s="1508">
        <f t="shared" si="1047"/>
        <v>0</v>
      </c>
      <c r="CN118" s="1508">
        <f t="shared" si="1047"/>
        <v>0</v>
      </c>
      <c r="CO118" s="1508">
        <f t="shared" si="1047"/>
        <v>0</v>
      </c>
      <c r="CP118" s="1508">
        <f t="shared" si="1047"/>
        <v>0</v>
      </c>
      <c r="CQ118" s="1508">
        <f t="shared" si="1047"/>
        <v>0</v>
      </c>
      <c r="CR118" s="1508">
        <f t="shared" si="1047"/>
        <v>0</v>
      </c>
      <c r="CS118" s="1508">
        <f t="shared" si="1047"/>
        <v>0</v>
      </c>
      <c r="CT118" s="1508">
        <f t="shared" si="1048"/>
        <v>0</v>
      </c>
      <c r="CU118" s="1508">
        <f t="shared" si="1048"/>
        <v>0</v>
      </c>
      <c r="CV118" s="1509">
        <f t="shared" si="1048"/>
        <v>0</v>
      </c>
      <c r="CW118" s="1508">
        <f t="shared" si="1048"/>
        <v>0</v>
      </c>
      <c r="CX118" s="1508">
        <f t="shared" si="1048"/>
        <v>0</v>
      </c>
      <c r="CY118" s="1508">
        <f t="shared" si="1048"/>
        <v>0</v>
      </c>
      <c r="CZ118" s="1508">
        <f t="shared" si="1048"/>
        <v>0</v>
      </c>
      <c r="DA118" s="1508">
        <f t="shared" si="1048"/>
        <v>0</v>
      </c>
      <c r="DB118" s="1508">
        <f t="shared" si="1048"/>
        <v>0</v>
      </c>
      <c r="DC118" s="1508">
        <f t="shared" si="1048"/>
        <v>0</v>
      </c>
      <c r="DD118" s="1508">
        <f t="shared" si="1048"/>
        <v>0</v>
      </c>
      <c r="DE118" s="1508">
        <f t="shared" si="1048"/>
        <v>0</v>
      </c>
      <c r="DF118" s="1508">
        <f t="shared" si="1048"/>
        <v>0</v>
      </c>
      <c r="DG118" s="1508">
        <f t="shared" si="1048"/>
        <v>0</v>
      </c>
      <c r="DH118" s="1509">
        <f t="shared" si="1048"/>
        <v>0</v>
      </c>
      <c r="DI118" s="1508">
        <f t="shared" si="1048"/>
        <v>0</v>
      </c>
      <c r="DJ118" s="1508">
        <f t="shared" si="1049"/>
        <v>0</v>
      </c>
      <c r="DK118" s="1508">
        <f t="shared" si="1049"/>
        <v>0</v>
      </c>
      <c r="DL118" s="1508">
        <f t="shared" si="1049"/>
        <v>0</v>
      </c>
      <c r="DM118" s="1508">
        <f t="shared" si="1049"/>
        <v>0</v>
      </c>
      <c r="DN118" s="1508">
        <f t="shared" si="1049"/>
        <v>0</v>
      </c>
      <c r="DO118" s="1508">
        <f t="shared" si="1049"/>
        <v>0</v>
      </c>
      <c r="DP118" s="1508">
        <f t="shared" si="1049"/>
        <v>0</v>
      </c>
      <c r="DQ118" s="1508">
        <f t="shared" si="1049"/>
        <v>0</v>
      </c>
      <c r="DR118" s="1508">
        <f t="shared" si="1049"/>
        <v>0</v>
      </c>
      <c r="DS118" s="1508">
        <f t="shared" si="1049"/>
        <v>0</v>
      </c>
      <c r="DT118" s="1509">
        <f t="shared" si="1049"/>
        <v>0</v>
      </c>
      <c r="DU118" s="1507">
        <f t="shared" si="1049"/>
        <v>0</v>
      </c>
      <c r="DV118" s="1508">
        <f t="shared" si="1049"/>
        <v>0</v>
      </c>
      <c r="DW118" s="1508">
        <f t="shared" si="1049"/>
        <v>0</v>
      </c>
      <c r="DX118" s="1508">
        <f t="shared" si="1049"/>
        <v>0</v>
      </c>
      <c r="DY118" s="1508">
        <f t="shared" si="1049"/>
        <v>0</v>
      </c>
      <c r="DZ118" s="1508">
        <f t="shared" si="1050"/>
        <v>0</v>
      </c>
      <c r="EA118" s="1508">
        <f t="shared" si="1050"/>
        <v>0</v>
      </c>
      <c r="EB118" s="1508">
        <f t="shared" si="1050"/>
        <v>0</v>
      </c>
      <c r="EC118" s="1508">
        <f t="shared" si="1050"/>
        <v>0</v>
      </c>
      <c r="ED118" s="1508">
        <f t="shared" si="1050"/>
        <v>0</v>
      </c>
      <c r="EE118" s="1508">
        <f t="shared" si="1050"/>
        <v>0</v>
      </c>
      <c r="EF118" s="1508">
        <f t="shared" si="1050"/>
        <v>0</v>
      </c>
      <c r="EG118" s="1507">
        <f t="shared" si="1050"/>
        <v>0</v>
      </c>
      <c r="EH118" s="1508">
        <f t="shared" si="1050"/>
        <v>0</v>
      </c>
      <c r="EI118" s="1508">
        <f t="shared" si="1050"/>
        <v>0</v>
      </c>
      <c r="EJ118" s="1508">
        <f t="shared" si="1050"/>
        <v>0</v>
      </c>
      <c r="EK118" s="1508">
        <f t="shared" si="1050"/>
        <v>0</v>
      </c>
      <c r="EL118" s="1508">
        <f t="shared" si="1050"/>
        <v>0</v>
      </c>
      <c r="EM118" s="1508">
        <f t="shared" si="1050"/>
        <v>0</v>
      </c>
      <c r="EN118" s="1508">
        <f t="shared" si="1050"/>
        <v>0</v>
      </c>
      <c r="EO118" s="1508">
        <f t="shared" si="1050"/>
        <v>0</v>
      </c>
      <c r="EP118" s="1508">
        <f t="shared" si="1051"/>
        <v>0</v>
      </c>
      <c r="EQ118" s="1508">
        <f t="shared" si="1051"/>
        <v>0</v>
      </c>
      <c r="ER118" s="1509">
        <f t="shared" si="1051"/>
        <v>0</v>
      </c>
      <c r="ES118" s="1507">
        <f t="shared" si="1051"/>
        <v>0</v>
      </c>
      <c r="ET118" s="1508">
        <f t="shared" si="1051"/>
        <v>0</v>
      </c>
      <c r="EU118" s="1508">
        <f t="shared" si="1051"/>
        <v>0</v>
      </c>
      <c r="EV118" s="1508">
        <f t="shared" si="1051"/>
        <v>0</v>
      </c>
      <c r="EW118" s="1508">
        <f t="shared" si="1051"/>
        <v>0</v>
      </c>
      <c r="EX118" s="1508">
        <f t="shared" si="1051"/>
        <v>0</v>
      </c>
      <c r="EY118" s="1508">
        <f t="shared" si="1051"/>
        <v>0</v>
      </c>
      <c r="EZ118" s="1508">
        <f t="shared" si="1051"/>
        <v>0</v>
      </c>
      <c r="FA118" s="1508">
        <f t="shared" si="1051"/>
        <v>0</v>
      </c>
      <c r="FB118" s="1508">
        <f t="shared" si="1051"/>
        <v>0</v>
      </c>
      <c r="FC118" s="1508">
        <f t="shared" si="1051"/>
        <v>0</v>
      </c>
      <c r="FD118" s="1509">
        <f t="shared" si="1051"/>
        <v>0</v>
      </c>
      <c r="FE118" s="1508">
        <f t="shared" si="1051"/>
        <v>0</v>
      </c>
      <c r="FF118" s="1508">
        <f t="shared" si="1052"/>
        <v>0</v>
      </c>
      <c r="FG118" s="1508">
        <f t="shared" si="1053"/>
        <v>0</v>
      </c>
      <c r="FH118" s="1508">
        <f t="shared" si="1053"/>
        <v>0</v>
      </c>
      <c r="FI118" s="1508">
        <f t="shared" si="1053"/>
        <v>0</v>
      </c>
      <c r="FJ118" s="1508">
        <f t="shared" si="1053"/>
        <v>0</v>
      </c>
      <c r="FK118" s="1508">
        <f t="shared" si="1053"/>
        <v>0</v>
      </c>
      <c r="FL118" s="1508">
        <f t="shared" si="1053"/>
        <v>0</v>
      </c>
      <c r="FM118" s="1508">
        <f t="shared" si="1053"/>
        <v>0</v>
      </c>
      <c r="FN118" s="1508">
        <f t="shared" si="1053"/>
        <v>0</v>
      </c>
      <c r="FO118" s="1508">
        <f t="shared" si="1053"/>
        <v>0</v>
      </c>
      <c r="FP118" s="1509">
        <f t="shared" si="1053"/>
        <v>0</v>
      </c>
      <c r="FQ118" s="1508">
        <f t="shared" si="1053"/>
        <v>0</v>
      </c>
      <c r="FR118" s="1508">
        <f t="shared" si="1053"/>
        <v>0</v>
      </c>
      <c r="FS118" s="1508">
        <f t="shared" si="1053"/>
        <v>0</v>
      </c>
      <c r="FT118" s="1508">
        <f t="shared" si="1053"/>
        <v>0</v>
      </c>
      <c r="FU118" s="1508">
        <f t="shared" si="1053"/>
        <v>0</v>
      </c>
      <c r="FV118" s="1508">
        <f t="shared" si="1053"/>
        <v>0</v>
      </c>
      <c r="FW118" s="1508">
        <f t="shared" si="1061"/>
        <v>0</v>
      </c>
      <c r="FX118" s="1508">
        <f t="shared" si="1061"/>
        <v>0</v>
      </c>
      <c r="FY118" s="1508">
        <f t="shared" si="1061"/>
        <v>0</v>
      </c>
      <c r="FZ118" s="1508">
        <f t="shared" si="1061"/>
        <v>0</v>
      </c>
      <c r="GA118" s="1508">
        <f t="shared" si="1061"/>
        <v>0</v>
      </c>
      <c r="GB118" s="1509">
        <f t="shared" si="1061"/>
        <v>0</v>
      </c>
      <c r="GC118" s="1506"/>
      <c r="GD118" s="1458">
        <f t="shared" si="910"/>
        <v>1</v>
      </c>
      <c r="GE118" s="1510">
        <f t="shared" si="1062"/>
        <v>0</v>
      </c>
      <c r="GF118" s="1511">
        <f t="shared" si="1062"/>
        <v>0</v>
      </c>
      <c r="GG118" s="1511">
        <f t="shared" si="1062"/>
        <v>0</v>
      </c>
      <c r="GH118" s="1511">
        <f t="shared" si="1062"/>
        <v>0</v>
      </c>
      <c r="GI118" s="1511">
        <f t="shared" si="1062"/>
        <v>0</v>
      </c>
      <c r="GJ118" s="1511">
        <f t="shared" si="1062"/>
        <v>0</v>
      </c>
      <c r="GK118" s="1511">
        <f t="shared" si="1062"/>
        <v>0</v>
      </c>
      <c r="GL118" s="1511">
        <f t="shared" si="1062"/>
        <v>0</v>
      </c>
      <c r="GM118" s="1511">
        <f t="shared" si="1062"/>
        <v>0</v>
      </c>
      <c r="GN118" s="1512">
        <f t="shared" si="1062"/>
        <v>0</v>
      </c>
      <c r="GO118" s="1513">
        <f t="shared" si="911"/>
        <v>0</v>
      </c>
      <c r="GP118" s="1506"/>
      <c r="GQ118" s="1510">
        <f t="shared" si="838"/>
        <v>0</v>
      </c>
      <c r="GR118" s="1511">
        <f t="shared" si="1056"/>
        <v>0</v>
      </c>
      <c r="GS118" s="1511">
        <f t="shared" si="1056"/>
        <v>0</v>
      </c>
      <c r="GT118" s="1511">
        <f t="shared" si="1056"/>
        <v>0</v>
      </c>
      <c r="GU118" s="1511">
        <f t="shared" si="1056"/>
        <v>0</v>
      </c>
      <c r="GV118" s="1511">
        <f t="shared" si="1056"/>
        <v>0</v>
      </c>
      <c r="GW118" s="1511">
        <f t="shared" si="1056"/>
        <v>0</v>
      </c>
      <c r="GX118" s="1511">
        <f t="shared" si="1056"/>
        <v>0</v>
      </c>
      <c r="GY118" s="1511">
        <f t="shared" si="1056"/>
        <v>0</v>
      </c>
      <c r="GZ118" s="1512">
        <f t="shared" si="1056"/>
        <v>0</v>
      </c>
      <c r="HA118" s="1513">
        <f t="shared" si="912"/>
        <v>0</v>
      </c>
      <c r="HB118" s="1506">
        <f t="shared" si="913"/>
        <v>1</v>
      </c>
      <c r="HC118" s="1506"/>
      <c r="HD118" s="1508">
        <f t="shared" si="914"/>
        <v>0</v>
      </c>
      <c r="HE118" s="1460">
        <f t="shared" si="915"/>
        <v>0</v>
      </c>
      <c r="HF118" s="1460">
        <f t="shared" si="916"/>
        <v>0</v>
      </c>
      <c r="HG118" s="1460">
        <f t="shared" si="917"/>
        <v>0</v>
      </c>
      <c r="HH118" s="1460">
        <f t="shared" si="918"/>
        <v>0</v>
      </c>
      <c r="HI118" s="1460">
        <f t="shared" si="919"/>
        <v>0</v>
      </c>
      <c r="HJ118" s="1460">
        <f t="shared" si="920"/>
        <v>0</v>
      </c>
      <c r="HK118" s="1460">
        <f t="shared" si="921"/>
        <v>0</v>
      </c>
      <c r="HL118" s="1460">
        <f t="shared" si="922"/>
        <v>0</v>
      </c>
      <c r="HM118" s="1460">
        <f t="shared" si="923"/>
        <v>0</v>
      </c>
      <c r="HN118" s="1460">
        <f t="shared" si="924"/>
        <v>0</v>
      </c>
      <c r="HO118" s="1460">
        <f t="shared" si="925"/>
        <v>0</v>
      </c>
      <c r="HP118" s="1460">
        <f t="shared" si="926"/>
        <v>0</v>
      </c>
      <c r="HQ118" s="1460">
        <f t="shared" si="927"/>
        <v>0</v>
      </c>
      <c r="HR118" s="1460">
        <f t="shared" si="928"/>
        <v>0</v>
      </c>
      <c r="HS118" s="1460">
        <f t="shared" si="929"/>
        <v>0</v>
      </c>
      <c r="HT118" s="1460">
        <f t="shared" si="930"/>
        <v>0</v>
      </c>
      <c r="HU118" s="1460">
        <f t="shared" si="931"/>
        <v>0</v>
      </c>
      <c r="HV118" s="1460">
        <f t="shared" si="932"/>
        <v>0</v>
      </c>
      <c r="HW118" s="1460">
        <f t="shared" si="933"/>
        <v>0</v>
      </c>
      <c r="HX118" s="1460">
        <f t="shared" si="934"/>
        <v>0</v>
      </c>
      <c r="HY118" s="1460">
        <f t="shared" si="935"/>
        <v>0</v>
      </c>
      <c r="HZ118" s="1460">
        <f t="shared" si="936"/>
        <v>0</v>
      </c>
      <c r="IA118" s="1460">
        <f t="shared" si="937"/>
        <v>0</v>
      </c>
      <c r="IB118" s="1460">
        <f t="shared" si="938"/>
        <v>0</v>
      </c>
      <c r="IC118" s="1460">
        <f t="shared" si="939"/>
        <v>0</v>
      </c>
      <c r="ID118" s="1460">
        <f t="shared" si="940"/>
        <v>0</v>
      </c>
      <c r="IE118" s="1460">
        <f t="shared" si="941"/>
        <v>0</v>
      </c>
      <c r="IF118" s="1460">
        <f t="shared" si="942"/>
        <v>0</v>
      </c>
      <c r="IG118" s="1460">
        <f t="shared" si="943"/>
        <v>0</v>
      </c>
      <c r="IH118" s="1460">
        <f t="shared" si="944"/>
        <v>0</v>
      </c>
      <c r="II118" s="1460">
        <f t="shared" si="945"/>
        <v>0</v>
      </c>
      <c r="IJ118" s="1460">
        <f t="shared" si="946"/>
        <v>0</v>
      </c>
      <c r="IK118" s="1460">
        <f t="shared" si="947"/>
        <v>0</v>
      </c>
      <c r="IL118" s="1460">
        <f t="shared" si="948"/>
        <v>0</v>
      </c>
      <c r="IM118" s="1460">
        <f t="shared" si="949"/>
        <v>0</v>
      </c>
      <c r="IN118" s="1460">
        <f t="shared" si="950"/>
        <v>0</v>
      </c>
      <c r="IO118" s="1460">
        <f t="shared" si="951"/>
        <v>0</v>
      </c>
      <c r="IP118" s="1460">
        <f t="shared" si="952"/>
        <v>0</v>
      </c>
      <c r="IQ118" s="1460">
        <f t="shared" si="953"/>
        <v>0</v>
      </c>
      <c r="IR118" s="1460">
        <f t="shared" si="954"/>
        <v>0</v>
      </c>
      <c r="IS118" s="1460">
        <f t="shared" si="955"/>
        <v>0</v>
      </c>
      <c r="IT118" s="1460">
        <f t="shared" si="956"/>
        <v>0</v>
      </c>
      <c r="IU118" s="1460">
        <f t="shared" si="957"/>
        <v>0</v>
      </c>
      <c r="IV118" s="1460">
        <f t="shared" si="958"/>
        <v>0</v>
      </c>
      <c r="IW118" s="1460">
        <f t="shared" si="959"/>
        <v>0</v>
      </c>
      <c r="IX118" s="1460">
        <f t="shared" si="960"/>
        <v>0</v>
      </c>
      <c r="IY118" s="1460">
        <f t="shared" si="961"/>
        <v>0</v>
      </c>
      <c r="IZ118" s="1460">
        <f t="shared" si="962"/>
        <v>0</v>
      </c>
      <c r="JA118" s="1460">
        <f t="shared" si="963"/>
        <v>0</v>
      </c>
      <c r="JB118" s="1460">
        <f t="shared" si="964"/>
        <v>0</v>
      </c>
      <c r="JC118" s="1460">
        <f t="shared" si="965"/>
        <v>0</v>
      </c>
      <c r="JD118" s="1460">
        <f t="shared" si="966"/>
        <v>0</v>
      </c>
      <c r="JE118" s="1460">
        <f t="shared" si="967"/>
        <v>0</v>
      </c>
      <c r="JF118" s="1460">
        <f t="shared" si="968"/>
        <v>0</v>
      </c>
      <c r="JG118" s="1460">
        <f t="shared" si="969"/>
        <v>0</v>
      </c>
      <c r="JH118" s="1460">
        <f t="shared" si="970"/>
        <v>0</v>
      </c>
      <c r="JI118" s="1460">
        <f t="shared" si="971"/>
        <v>0</v>
      </c>
      <c r="JJ118" s="1460">
        <f t="shared" si="972"/>
        <v>0</v>
      </c>
      <c r="JK118" s="1460">
        <f t="shared" si="973"/>
        <v>0</v>
      </c>
      <c r="JL118" s="1460">
        <f t="shared" si="974"/>
        <v>0</v>
      </c>
      <c r="JM118" s="1460">
        <f t="shared" si="975"/>
        <v>0</v>
      </c>
      <c r="JN118" s="1460">
        <f t="shared" si="976"/>
        <v>0</v>
      </c>
      <c r="JO118" s="1460">
        <f t="shared" si="977"/>
        <v>0</v>
      </c>
      <c r="JP118" s="1460">
        <f t="shared" si="978"/>
        <v>0</v>
      </c>
      <c r="JQ118" s="1460">
        <f t="shared" si="979"/>
        <v>0</v>
      </c>
      <c r="JR118" s="1460">
        <f t="shared" si="980"/>
        <v>0</v>
      </c>
      <c r="JS118" s="1460">
        <f t="shared" si="981"/>
        <v>0</v>
      </c>
      <c r="JT118" s="1460">
        <f t="shared" si="982"/>
        <v>0</v>
      </c>
      <c r="JU118" s="1460">
        <f t="shared" si="983"/>
        <v>0</v>
      </c>
      <c r="JV118" s="1460">
        <f t="shared" si="984"/>
        <v>0</v>
      </c>
      <c r="JW118" s="1460">
        <f t="shared" si="985"/>
        <v>0</v>
      </c>
      <c r="JX118" s="1460">
        <f t="shared" si="986"/>
        <v>0</v>
      </c>
      <c r="JY118" s="1460">
        <f t="shared" si="987"/>
        <v>0</v>
      </c>
      <c r="JZ118" s="1460">
        <f t="shared" si="988"/>
        <v>0</v>
      </c>
      <c r="KA118" s="1460">
        <f t="shared" si="989"/>
        <v>0</v>
      </c>
      <c r="KB118" s="1460">
        <f t="shared" si="990"/>
        <v>0</v>
      </c>
      <c r="KC118" s="1460">
        <f t="shared" si="991"/>
        <v>0</v>
      </c>
      <c r="KD118" s="1460">
        <f t="shared" si="992"/>
        <v>0</v>
      </c>
      <c r="KE118" s="1460">
        <f t="shared" si="993"/>
        <v>0</v>
      </c>
      <c r="KF118" s="1460">
        <f t="shared" si="994"/>
        <v>0</v>
      </c>
      <c r="KG118" s="1460">
        <f t="shared" si="995"/>
        <v>0</v>
      </c>
      <c r="KH118" s="1460">
        <f t="shared" si="996"/>
        <v>0</v>
      </c>
      <c r="KI118" s="1460">
        <f t="shared" si="997"/>
        <v>0</v>
      </c>
      <c r="KJ118" s="1460">
        <f t="shared" si="998"/>
        <v>0</v>
      </c>
      <c r="KK118" s="1460">
        <f t="shared" si="999"/>
        <v>0</v>
      </c>
      <c r="KL118" s="1460">
        <f t="shared" si="1000"/>
        <v>0</v>
      </c>
      <c r="KM118" s="1460">
        <f t="shared" si="1001"/>
        <v>0</v>
      </c>
      <c r="KN118" s="1460">
        <f t="shared" si="1002"/>
        <v>0</v>
      </c>
      <c r="KO118" s="1460">
        <f t="shared" si="1003"/>
        <v>0</v>
      </c>
      <c r="KP118" s="1460">
        <f t="shared" si="1004"/>
        <v>0</v>
      </c>
      <c r="KQ118" s="1460">
        <f t="shared" si="1005"/>
        <v>0</v>
      </c>
      <c r="KR118" s="1460">
        <f t="shared" si="1006"/>
        <v>0</v>
      </c>
      <c r="KS118" s="1460">
        <f t="shared" si="1007"/>
        <v>0</v>
      </c>
      <c r="KT118" s="1460">
        <f t="shared" si="1008"/>
        <v>0</v>
      </c>
      <c r="KU118" s="1460">
        <f t="shared" si="1009"/>
        <v>0</v>
      </c>
      <c r="KV118" s="1460">
        <f t="shared" si="1010"/>
        <v>0</v>
      </c>
      <c r="KW118" s="1460">
        <f t="shared" si="1011"/>
        <v>0</v>
      </c>
      <c r="KX118" s="1460">
        <f t="shared" si="1012"/>
        <v>0</v>
      </c>
      <c r="KY118" s="1460">
        <f t="shared" si="1013"/>
        <v>0</v>
      </c>
      <c r="KZ118" s="1460">
        <f t="shared" si="1014"/>
        <v>0</v>
      </c>
      <c r="LA118" s="1460">
        <f t="shared" si="1015"/>
        <v>0</v>
      </c>
      <c r="LB118" s="1460">
        <f t="shared" si="1016"/>
        <v>0</v>
      </c>
      <c r="LC118" s="1460">
        <f t="shared" si="1017"/>
        <v>0</v>
      </c>
      <c r="LD118" s="1460">
        <f t="shared" si="1018"/>
        <v>0</v>
      </c>
      <c r="LE118" s="1460">
        <f t="shared" si="1019"/>
        <v>0</v>
      </c>
      <c r="LF118" s="1460">
        <f t="shared" si="1020"/>
        <v>0</v>
      </c>
      <c r="LG118" s="1460">
        <f t="shared" si="1021"/>
        <v>0</v>
      </c>
      <c r="LH118" s="1460">
        <f t="shared" si="1022"/>
        <v>0</v>
      </c>
      <c r="LI118" s="1460">
        <f t="shared" si="1023"/>
        <v>0</v>
      </c>
      <c r="LJ118" s="1460">
        <f t="shared" si="1024"/>
        <v>0</v>
      </c>
      <c r="LK118" s="1460">
        <f t="shared" si="1025"/>
        <v>0</v>
      </c>
      <c r="LL118" s="1460">
        <f t="shared" si="1026"/>
        <v>0</v>
      </c>
      <c r="LM118" s="1460">
        <f t="shared" si="1027"/>
        <v>0</v>
      </c>
      <c r="LN118" s="1460">
        <f t="shared" si="1028"/>
        <v>0</v>
      </c>
      <c r="LO118" s="1460">
        <f t="shared" si="1029"/>
        <v>0</v>
      </c>
      <c r="LP118" s="1460">
        <f t="shared" si="1030"/>
        <v>0</v>
      </c>
      <c r="LQ118" s="1460">
        <f t="shared" si="1031"/>
        <v>0</v>
      </c>
      <c r="LR118" s="1460">
        <f t="shared" si="1032"/>
        <v>0</v>
      </c>
      <c r="LS118" s="1460">
        <f t="shared" si="1033"/>
        <v>0</v>
      </c>
      <c r="LW118" s="1467">
        <f t="shared" si="1034"/>
        <v>0</v>
      </c>
      <c r="LX118" s="1467">
        <f t="shared" si="1035"/>
        <v>0</v>
      </c>
      <c r="LY118" s="1467">
        <f t="shared" si="1036"/>
        <v>0</v>
      </c>
      <c r="LZ118" s="1467">
        <f t="shared" si="1037"/>
        <v>0</v>
      </c>
      <c r="MA118" s="1506"/>
      <c r="MB118" s="1460">
        <f t="shared" si="1038"/>
        <v>0</v>
      </c>
      <c r="MC118" s="1460">
        <f t="shared" si="1055"/>
        <v>0</v>
      </c>
      <c r="MD118" s="1460">
        <f t="shared" si="1055"/>
        <v>0</v>
      </c>
      <c r="ME118" s="1460">
        <f t="shared" si="1055"/>
        <v>0</v>
      </c>
      <c r="MF118" s="1460">
        <f t="shared" si="1055"/>
        <v>0</v>
      </c>
      <c r="MG118" s="1460">
        <f t="shared" si="1055"/>
        <v>0</v>
      </c>
      <c r="MH118" s="1460">
        <f t="shared" si="1055"/>
        <v>0</v>
      </c>
      <c r="MI118" s="1460">
        <f t="shared" si="1055"/>
        <v>0</v>
      </c>
      <c r="MJ118" s="1460">
        <f t="shared" si="1055"/>
        <v>0</v>
      </c>
      <c r="MK118" s="1460">
        <f t="shared" si="1055"/>
        <v>0</v>
      </c>
      <c r="ML118" s="1460">
        <f t="shared" si="1055"/>
        <v>0</v>
      </c>
      <c r="MM118" s="1460">
        <f t="shared" si="1055"/>
        <v>0</v>
      </c>
      <c r="MN118" s="1460">
        <f t="shared" si="1055"/>
        <v>0</v>
      </c>
      <c r="MO118" s="1460">
        <f t="shared" si="1055"/>
        <v>0</v>
      </c>
      <c r="MP118" s="1460">
        <f t="shared" si="1055"/>
        <v>0</v>
      </c>
      <c r="MQ118" s="1460">
        <f t="shared" si="1055"/>
        <v>0</v>
      </c>
      <c r="MR118" s="1460">
        <f t="shared" si="1055"/>
        <v>0</v>
      </c>
      <c r="MS118" s="1460">
        <f t="shared" si="1063"/>
        <v>0</v>
      </c>
      <c r="MT118" s="1460">
        <f t="shared" si="1063"/>
        <v>0</v>
      </c>
      <c r="MU118" s="1460">
        <f t="shared" si="1063"/>
        <v>0</v>
      </c>
      <c r="MV118" s="1460">
        <f t="shared" si="1063"/>
        <v>0</v>
      </c>
      <c r="MW118" s="1460">
        <f t="shared" si="1063"/>
        <v>0</v>
      </c>
      <c r="MX118" s="1460">
        <f t="shared" si="1063"/>
        <v>0</v>
      </c>
      <c r="MY118" s="1460">
        <f t="shared" si="1063"/>
        <v>0</v>
      </c>
      <c r="MZ118" s="1460">
        <f t="shared" si="1063"/>
        <v>0</v>
      </c>
      <c r="NA118" s="1460">
        <f t="shared" si="1063"/>
        <v>0</v>
      </c>
      <c r="NB118" s="1460">
        <f t="shared" si="1063"/>
        <v>0</v>
      </c>
      <c r="NC118" s="1460">
        <f t="shared" si="1063"/>
        <v>0</v>
      </c>
      <c r="ND118" s="1460">
        <f t="shared" si="1063"/>
        <v>0</v>
      </c>
      <c r="NE118" s="1460">
        <f t="shared" si="1063"/>
        <v>0</v>
      </c>
      <c r="NF118" s="1460">
        <f t="shared" si="1063"/>
        <v>0</v>
      </c>
      <c r="NG118" s="1460">
        <f t="shared" si="1063"/>
        <v>0</v>
      </c>
      <c r="NH118" s="1460">
        <f t="shared" si="1063"/>
        <v>0</v>
      </c>
      <c r="NI118" s="1460">
        <f t="shared" si="1064"/>
        <v>0</v>
      </c>
      <c r="NJ118" s="1460">
        <f t="shared" si="1064"/>
        <v>0</v>
      </c>
      <c r="NK118" s="1460">
        <f t="shared" si="1064"/>
        <v>0</v>
      </c>
      <c r="NL118" s="1460">
        <f t="shared" si="1064"/>
        <v>0</v>
      </c>
      <c r="NM118" s="1460">
        <f t="shared" si="1064"/>
        <v>0</v>
      </c>
      <c r="NN118" s="1460">
        <f t="shared" si="1064"/>
        <v>0</v>
      </c>
      <c r="NO118" s="1460">
        <f t="shared" si="1064"/>
        <v>0</v>
      </c>
      <c r="NP118" s="1460">
        <f t="shared" si="1064"/>
        <v>0</v>
      </c>
      <c r="NQ118" s="1460">
        <f t="shared" si="1064"/>
        <v>0</v>
      </c>
      <c r="NR118" s="1460">
        <f t="shared" si="1064"/>
        <v>0</v>
      </c>
      <c r="NS118" s="1460">
        <f t="shared" si="1064"/>
        <v>0</v>
      </c>
      <c r="NT118" s="1460">
        <f t="shared" si="1064"/>
        <v>0</v>
      </c>
      <c r="NU118" s="1460">
        <f t="shared" si="1064"/>
        <v>0</v>
      </c>
      <c r="NV118" s="1460">
        <f t="shared" si="1064"/>
        <v>0</v>
      </c>
      <c r="NW118" s="1460">
        <f t="shared" si="1064"/>
        <v>0</v>
      </c>
      <c r="NX118" s="1460">
        <f t="shared" si="1064"/>
        <v>0</v>
      </c>
      <c r="NY118" s="1460">
        <f t="shared" si="1065"/>
        <v>0</v>
      </c>
      <c r="NZ118" s="1460">
        <f t="shared" si="1065"/>
        <v>0</v>
      </c>
      <c r="OA118" s="1460">
        <f t="shared" si="1065"/>
        <v>0</v>
      </c>
      <c r="OB118" s="1460">
        <f t="shared" si="1065"/>
        <v>0</v>
      </c>
      <c r="OC118" s="1460">
        <f t="shared" si="1065"/>
        <v>0</v>
      </c>
      <c r="OD118" s="1460">
        <f t="shared" si="1065"/>
        <v>0</v>
      </c>
      <c r="OE118" s="1460">
        <f t="shared" si="1065"/>
        <v>0</v>
      </c>
      <c r="OF118" s="1460">
        <f t="shared" si="1065"/>
        <v>0</v>
      </c>
      <c r="OG118" s="1460">
        <f t="shared" si="1065"/>
        <v>0</v>
      </c>
      <c r="OH118" s="1460">
        <f t="shared" si="1065"/>
        <v>0</v>
      </c>
      <c r="OI118" s="1460">
        <f t="shared" si="1065"/>
        <v>0</v>
      </c>
      <c r="OJ118" s="1460">
        <f t="shared" si="1065"/>
        <v>0</v>
      </c>
      <c r="OK118" s="1460">
        <f t="shared" si="1065"/>
        <v>0</v>
      </c>
      <c r="OL118" s="1460">
        <f t="shared" si="1065"/>
        <v>0</v>
      </c>
      <c r="OM118" s="1460">
        <f t="shared" si="1065"/>
        <v>0</v>
      </c>
      <c r="ON118" s="1460">
        <f t="shared" si="1065"/>
        <v>0</v>
      </c>
      <c r="OO118" s="1460">
        <f t="shared" si="1045"/>
        <v>0</v>
      </c>
      <c r="OP118" s="1460">
        <f t="shared" si="1057"/>
        <v>0</v>
      </c>
      <c r="OQ118" s="1460">
        <f t="shared" si="1057"/>
        <v>0</v>
      </c>
      <c r="OR118" s="1460">
        <f t="shared" si="1057"/>
        <v>0</v>
      </c>
      <c r="OS118" s="1460">
        <f t="shared" si="1057"/>
        <v>0</v>
      </c>
      <c r="OT118" s="1460">
        <f t="shared" si="1057"/>
        <v>0</v>
      </c>
      <c r="OU118" s="1460">
        <f t="shared" si="1057"/>
        <v>0</v>
      </c>
      <c r="OV118" s="1460">
        <f t="shared" si="1057"/>
        <v>0</v>
      </c>
      <c r="OW118" s="1460">
        <f t="shared" si="1057"/>
        <v>0</v>
      </c>
      <c r="OX118" s="1460">
        <f t="shared" si="1057"/>
        <v>0</v>
      </c>
      <c r="OY118" s="1460">
        <f t="shared" si="1057"/>
        <v>0</v>
      </c>
      <c r="OZ118" s="1460">
        <f t="shared" si="1057"/>
        <v>0</v>
      </c>
      <c r="PA118" s="1460">
        <f t="shared" si="1057"/>
        <v>0</v>
      </c>
      <c r="PB118" s="1460">
        <f t="shared" si="1057"/>
        <v>0</v>
      </c>
      <c r="PC118" s="1460">
        <f t="shared" si="1057"/>
        <v>0</v>
      </c>
      <c r="PD118" s="1460">
        <f t="shared" si="1057"/>
        <v>0</v>
      </c>
      <c r="PE118" s="1460">
        <f t="shared" si="1057"/>
        <v>0</v>
      </c>
      <c r="PF118" s="1460">
        <f t="shared" si="1058"/>
        <v>0</v>
      </c>
      <c r="PG118" s="1460">
        <f t="shared" si="1058"/>
        <v>0</v>
      </c>
      <c r="PH118" s="1460">
        <f t="shared" si="1058"/>
        <v>0</v>
      </c>
      <c r="PI118" s="1460">
        <f t="shared" si="1058"/>
        <v>0</v>
      </c>
      <c r="PJ118" s="1460">
        <f t="shared" si="1058"/>
        <v>0</v>
      </c>
      <c r="PK118" s="1460">
        <f t="shared" si="1058"/>
        <v>0</v>
      </c>
      <c r="PL118" s="1460">
        <f t="shared" si="1058"/>
        <v>0</v>
      </c>
      <c r="PM118" s="1460">
        <f t="shared" si="1058"/>
        <v>0</v>
      </c>
      <c r="PN118" s="1460">
        <f t="shared" si="1058"/>
        <v>0</v>
      </c>
      <c r="PO118" s="1460">
        <f t="shared" si="1058"/>
        <v>0</v>
      </c>
      <c r="PP118" s="1460">
        <f t="shared" si="1058"/>
        <v>0</v>
      </c>
      <c r="PQ118" s="1460">
        <f t="shared" si="1058"/>
        <v>0</v>
      </c>
      <c r="PR118" s="1460">
        <f t="shared" si="1058"/>
        <v>0</v>
      </c>
      <c r="PS118" s="1460">
        <f t="shared" si="1058"/>
        <v>0</v>
      </c>
      <c r="PT118" s="1460">
        <f t="shared" si="1058"/>
        <v>0</v>
      </c>
      <c r="PU118" s="1460">
        <f t="shared" si="1058"/>
        <v>0</v>
      </c>
      <c r="PV118" s="1460">
        <f t="shared" si="1059"/>
        <v>0</v>
      </c>
      <c r="PW118" s="1460">
        <f t="shared" si="1059"/>
        <v>0</v>
      </c>
      <c r="PX118" s="1460">
        <f t="shared" si="1059"/>
        <v>0</v>
      </c>
      <c r="PY118" s="1460">
        <f t="shared" si="1059"/>
        <v>0</v>
      </c>
      <c r="PZ118" s="1460">
        <f t="shared" si="1059"/>
        <v>0</v>
      </c>
      <c r="QA118" s="1460">
        <f t="shared" si="1059"/>
        <v>0</v>
      </c>
      <c r="QB118" s="1460">
        <f t="shared" si="1059"/>
        <v>0</v>
      </c>
      <c r="QC118" s="1460">
        <f t="shared" si="1059"/>
        <v>0</v>
      </c>
      <c r="QD118" s="1460">
        <f t="shared" si="1059"/>
        <v>0</v>
      </c>
      <c r="QE118" s="1460">
        <f t="shared" si="1059"/>
        <v>0</v>
      </c>
      <c r="QF118" s="1460">
        <f t="shared" si="1059"/>
        <v>0</v>
      </c>
      <c r="QG118" s="1460">
        <f t="shared" si="1059"/>
        <v>0</v>
      </c>
      <c r="QH118" s="1460">
        <f t="shared" si="1059"/>
        <v>0</v>
      </c>
      <c r="QI118" s="1460">
        <f t="shared" si="1059"/>
        <v>0</v>
      </c>
      <c r="QJ118" s="1460">
        <f t="shared" si="1059"/>
        <v>0</v>
      </c>
      <c r="QK118" s="1460">
        <f t="shared" si="1059"/>
        <v>0</v>
      </c>
      <c r="QL118" s="1460">
        <f t="shared" si="856"/>
        <v>0</v>
      </c>
      <c r="QM118" s="1460">
        <f t="shared" si="856"/>
        <v>0</v>
      </c>
      <c r="QN118" s="1460">
        <f t="shared" si="856"/>
        <v>0</v>
      </c>
      <c r="QO118" s="1460">
        <f t="shared" si="856"/>
        <v>0</v>
      </c>
      <c r="QP118" s="1460">
        <f t="shared" si="856"/>
        <v>0</v>
      </c>
      <c r="QQ118" s="1460">
        <f t="shared" ref="QL118:QQ161" si="1066">IF(QQ$12&lt;$AO118,0,IF(QQ$12&lt;=$AU118,(QQ$8-$LW118)*$D118/12,IF(QQ$12&gt;=$BF118,(QQ$8-$LZ118)*$D118/12,IF(QQ$12&gt;=$BE118,0,IF(QQ$12&gt;=$BA118,(QQ$8-$LY118)*$D118/12,IF(QQ$12&gt;=$AZ118,0,IF(QQ$12&gt;=$AV118,(QQ$8-$LX118)*$D118/12,0)))))))</f>
        <v>0</v>
      </c>
    </row>
    <row r="119" spans="1:459" s="1466" customFormat="1" ht="22.5" customHeight="1">
      <c r="A119" s="1468"/>
      <c r="B119" s="1469"/>
      <c r="C119" s="1469"/>
      <c r="D119" s="1470"/>
      <c r="E119" s="1471"/>
      <c r="F119" s="1472"/>
      <c r="G119" s="1472"/>
      <c r="H119" s="1473">
        <f t="shared" si="875"/>
        <v>0</v>
      </c>
      <c r="I119" s="1474">
        <v>0</v>
      </c>
      <c r="J119" s="1475">
        <f t="shared" si="437"/>
        <v>0</v>
      </c>
      <c r="K119" s="1476">
        <v>0</v>
      </c>
      <c r="L119" s="1477">
        <f t="shared" si="876"/>
        <v>0</v>
      </c>
      <c r="M119" s="1477">
        <f t="shared" si="877"/>
        <v>0</v>
      </c>
      <c r="N119" s="1478"/>
      <c r="O119" s="1479">
        <v>0</v>
      </c>
      <c r="P119" s="1480">
        <v>0</v>
      </c>
      <c r="Q119" s="1828">
        <v>0</v>
      </c>
      <c r="R119" s="1831">
        <f t="shared" si="878"/>
        <v>0</v>
      </c>
      <c r="S119" s="1481">
        <f>IF(AND(SUM(O119:Q119)=0,N119="NNN"),MIN('Operating History and Pro Forma'!$M$33,'Operating History and Pro Forma'!$T$15)*D119,SUM(O119:Q119)*D119)</f>
        <v>0</v>
      </c>
      <c r="T119" s="1482">
        <f t="shared" si="879"/>
        <v>0</v>
      </c>
      <c r="U119" s="1483">
        <f t="shared" si="880"/>
        <v>0</v>
      </c>
      <c r="V119" s="1480"/>
      <c r="W119" s="1514"/>
      <c r="X119" s="1486" t="str">
        <f t="shared" si="881"/>
        <v/>
      </c>
      <c r="Y119" s="1487">
        <f t="shared" si="882"/>
        <v>0</v>
      </c>
      <c r="Z119" s="1488"/>
      <c r="AA119" s="1488"/>
      <c r="AB119" s="1488"/>
      <c r="AC119" s="1488"/>
      <c r="AD119" s="1489">
        <f t="shared" si="883"/>
        <v>0</v>
      </c>
      <c r="AE119" s="1490" t="str">
        <f t="shared" si="884"/>
        <v/>
      </c>
      <c r="AF119" s="1491">
        <f t="shared" si="885"/>
        <v>0</v>
      </c>
      <c r="AG119" s="1492">
        <f t="shared" si="886"/>
        <v>0</v>
      </c>
      <c r="AH119" s="1493">
        <f t="shared" si="1060"/>
        <v>0</v>
      </c>
      <c r="AI119" s="1493">
        <f t="shared" si="1060"/>
        <v>0</v>
      </c>
      <c r="AJ119" s="1494">
        <f t="shared" si="1060"/>
        <v>0</v>
      </c>
      <c r="AK119" s="1494">
        <f t="shared" si="1060"/>
        <v>0</v>
      </c>
      <c r="AL119" s="1495">
        <f t="shared" si="1060"/>
        <v>0</v>
      </c>
      <c r="AM119" s="1496">
        <f t="shared" si="1060"/>
        <v>0</v>
      </c>
      <c r="AN119" s="1497">
        <f t="shared" si="399"/>
        <v>0</v>
      </c>
      <c r="AO119" s="1498">
        <f t="shared" si="860"/>
        <v>0</v>
      </c>
      <c r="AP119" s="1499">
        <f t="shared" si="887"/>
        <v>0</v>
      </c>
      <c r="AQ119" s="1500">
        <f t="shared" si="888"/>
        <v>0</v>
      </c>
      <c r="AR119" s="1501">
        <f t="shared" si="889"/>
        <v>0</v>
      </c>
      <c r="AS119" s="1498">
        <f t="shared" si="857"/>
        <v>0</v>
      </c>
      <c r="AT119" s="1501">
        <f t="shared" si="890"/>
        <v>0</v>
      </c>
      <c r="AU119" s="1498">
        <f t="shared" si="891"/>
        <v>1</v>
      </c>
      <c r="AV119" s="1498">
        <f t="shared" si="892"/>
        <v>2</v>
      </c>
      <c r="AW119" s="1499">
        <f t="shared" si="893"/>
        <v>0</v>
      </c>
      <c r="AX119" s="1502">
        <f t="shared" si="894"/>
        <v>0</v>
      </c>
      <c r="AY119" s="1503">
        <f t="shared" si="895"/>
        <v>0</v>
      </c>
      <c r="AZ119" s="1498">
        <f t="shared" si="896"/>
        <v>2</v>
      </c>
      <c r="BA119" s="1498">
        <f t="shared" si="897"/>
        <v>3</v>
      </c>
      <c r="BB119" s="1499">
        <f t="shared" si="898"/>
        <v>0</v>
      </c>
      <c r="BC119" s="1502">
        <f t="shared" si="899"/>
        <v>0</v>
      </c>
      <c r="BD119" s="1503">
        <f t="shared" si="900"/>
        <v>0</v>
      </c>
      <c r="BE119" s="1498">
        <f t="shared" si="901"/>
        <v>3</v>
      </c>
      <c r="BF119" s="1498">
        <f t="shared" si="902"/>
        <v>4</v>
      </c>
      <c r="BG119" s="1499">
        <f t="shared" si="903"/>
        <v>0</v>
      </c>
      <c r="BH119" s="1502">
        <f t="shared" si="904"/>
        <v>0</v>
      </c>
      <c r="BI119" s="1502">
        <f t="shared" si="905"/>
        <v>0</v>
      </c>
      <c r="BJ119" s="1504">
        <f t="shared" si="906"/>
        <v>1900</v>
      </c>
      <c r="BK119" s="1505" t="str">
        <f t="shared" si="907"/>
        <v/>
      </c>
      <c r="BL119" s="1506"/>
      <c r="BM119" s="1507">
        <f t="shared" si="908"/>
        <v>0</v>
      </c>
      <c r="BN119" s="1508">
        <f t="shared" si="1054"/>
        <v>0</v>
      </c>
      <c r="BO119" s="1508">
        <f t="shared" si="1054"/>
        <v>0</v>
      </c>
      <c r="BP119" s="1508">
        <f t="shared" si="1054"/>
        <v>0</v>
      </c>
      <c r="BQ119" s="1508">
        <f t="shared" si="1054"/>
        <v>0</v>
      </c>
      <c r="BR119" s="1508">
        <f t="shared" si="1054"/>
        <v>0</v>
      </c>
      <c r="BS119" s="1508">
        <f t="shared" si="1054"/>
        <v>0</v>
      </c>
      <c r="BT119" s="1508">
        <f t="shared" si="1054"/>
        <v>0</v>
      </c>
      <c r="BU119" s="1508">
        <f t="shared" si="1054"/>
        <v>0</v>
      </c>
      <c r="BV119" s="1508">
        <f t="shared" si="1054"/>
        <v>0</v>
      </c>
      <c r="BW119" s="1508">
        <f t="shared" si="1054"/>
        <v>0</v>
      </c>
      <c r="BX119" s="1508">
        <f t="shared" si="1054"/>
        <v>0</v>
      </c>
      <c r="BY119" s="1507">
        <f t="shared" si="1054"/>
        <v>0</v>
      </c>
      <c r="BZ119" s="1508">
        <f t="shared" si="1054"/>
        <v>0</v>
      </c>
      <c r="CA119" s="1508">
        <f t="shared" si="1054"/>
        <v>0</v>
      </c>
      <c r="CB119" s="1508">
        <f t="shared" si="1054"/>
        <v>0</v>
      </c>
      <c r="CC119" s="1508">
        <f t="shared" si="1054"/>
        <v>0</v>
      </c>
      <c r="CD119" s="1508">
        <f t="shared" si="1047"/>
        <v>0</v>
      </c>
      <c r="CE119" s="1508">
        <f t="shared" si="1047"/>
        <v>0</v>
      </c>
      <c r="CF119" s="1508">
        <f t="shared" si="1047"/>
        <v>0</v>
      </c>
      <c r="CG119" s="1508">
        <f t="shared" si="1047"/>
        <v>0</v>
      </c>
      <c r="CH119" s="1508">
        <f t="shared" si="1047"/>
        <v>0</v>
      </c>
      <c r="CI119" s="1508">
        <f t="shared" si="1047"/>
        <v>0</v>
      </c>
      <c r="CJ119" s="1509">
        <f t="shared" si="1047"/>
        <v>0</v>
      </c>
      <c r="CK119" s="1507">
        <f t="shared" si="1047"/>
        <v>0</v>
      </c>
      <c r="CL119" s="1508">
        <f t="shared" si="1047"/>
        <v>0</v>
      </c>
      <c r="CM119" s="1508">
        <f t="shared" si="1047"/>
        <v>0</v>
      </c>
      <c r="CN119" s="1508">
        <f t="shared" si="1047"/>
        <v>0</v>
      </c>
      <c r="CO119" s="1508">
        <f t="shared" si="1047"/>
        <v>0</v>
      </c>
      <c r="CP119" s="1508">
        <f t="shared" si="1047"/>
        <v>0</v>
      </c>
      <c r="CQ119" s="1508">
        <f t="shared" si="1047"/>
        <v>0</v>
      </c>
      <c r="CR119" s="1508">
        <f t="shared" si="1047"/>
        <v>0</v>
      </c>
      <c r="CS119" s="1508">
        <f t="shared" si="1047"/>
        <v>0</v>
      </c>
      <c r="CT119" s="1508">
        <f t="shared" si="1048"/>
        <v>0</v>
      </c>
      <c r="CU119" s="1508">
        <f t="shared" si="1048"/>
        <v>0</v>
      </c>
      <c r="CV119" s="1509">
        <f t="shared" si="1048"/>
        <v>0</v>
      </c>
      <c r="CW119" s="1508">
        <f t="shared" si="1048"/>
        <v>0</v>
      </c>
      <c r="CX119" s="1508">
        <f t="shared" si="1048"/>
        <v>0</v>
      </c>
      <c r="CY119" s="1508">
        <f t="shared" si="1048"/>
        <v>0</v>
      </c>
      <c r="CZ119" s="1508">
        <f t="shared" si="1048"/>
        <v>0</v>
      </c>
      <c r="DA119" s="1508">
        <f t="shared" si="1048"/>
        <v>0</v>
      </c>
      <c r="DB119" s="1508">
        <f t="shared" si="1048"/>
        <v>0</v>
      </c>
      <c r="DC119" s="1508">
        <f t="shared" si="1048"/>
        <v>0</v>
      </c>
      <c r="DD119" s="1508">
        <f t="shared" si="1048"/>
        <v>0</v>
      </c>
      <c r="DE119" s="1508">
        <f t="shared" si="1048"/>
        <v>0</v>
      </c>
      <c r="DF119" s="1508">
        <f t="shared" si="1048"/>
        <v>0</v>
      </c>
      <c r="DG119" s="1508">
        <f t="shared" si="1048"/>
        <v>0</v>
      </c>
      <c r="DH119" s="1509">
        <f t="shared" si="1048"/>
        <v>0</v>
      </c>
      <c r="DI119" s="1508">
        <f t="shared" si="1048"/>
        <v>0</v>
      </c>
      <c r="DJ119" s="1508">
        <f t="shared" si="1049"/>
        <v>0</v>
      </c>
      <c r="DK119" s="1508">
        <f t="shared" si="1049"/>
        <v>0</v>
      </c>
      <c r="DL119" s="1508">
        <f t="shared" si="1049"/>
        <v>0</v>
      </c>
      <c r="DM119" s="1508">
        <f t="shared" si="1049"/>
        <v>0</v>
      </c>
      <c r="DN119" s="1508">
        <f t="shared" si="1049"/>
        <v>0</v>
      </c>
      <c r="DO119" s="1508">
        <f t="shared" si="1049"/>
        <v>0</v>
      </c>
      <c r="DP119" s="1508">
        <f t="shared" si="1049"/>
        <v>0</v>
      </c>
      <c r="DQ119" s="1508">
        <f t="shared" si="1049"/>
        <v>0</v>
      </c>
      <c r="DR119" s="1508">
        <f t="shared" si="1049"/>
        <v>0</v>
      </c>
      <c r="DS119" s="1508">
        <f t="shared" si="1049"/>
        <v>0</v>
      </c>
      <c r="DT119" s="1509">
        <f t="shared" si="1049"/>
        <v>0</v>
      </c>
      <c r="DU119" s="1507">
        <f t="shared" si="1049"/>
        <v>0</v>
      </c>
      <c r="DV119" s="1508">
        <f t="shared" si="1049"/>
        <v>0</v>
      </c>
      <c r="DW119" s="1508">
        <f t="shared" si="1049"/>
        <v>0</v>
      </c>
      <c r="DX119" s="1508">
        <f t="shared" si="1049"/>
        <v>0</v>
      </c>
      <c r="DY119" s="1508">
        <f t="shared" si="1049"/>
        <v>0</v>
      </c>
      <c r="DZ119" s="1508">
        <f t="shared" si="1050"/>
        <v>0</v>
      </c>
      <c r="EA119" s="1508">
        <f t="shared" si="1050"/>
        <v>0</v>
      </c>
      <c r="EB119" s="1508">
        <f t="shared" si="1050"/>
        <v>0</v>
      </c>
      <c r="EC119" s="1508">
        <f t="shared" si="1050"/>
        <v>0</v>
      </c>
      <c r="ED119" s="1508">
        <f t="shared" si="1050"/>
        <v>0</v>
      </c>
      <c r="EE119" s="1508">
        <f t="shared" si="1050"/>
        <v>0</v>
      </c>
      <c r="EF119" s="1508">
        <f t="shared" si="1050"/>
        <v>0</v>
      </c>
      <c r="EG119" s="1507">
        <f t="shared" si="1050"/>
        <v>0</v>
      </c>
      <c r="EH119" s="1508">
        <f t="shared" si="1050"/>
        <v>0</v>
      </c>
      <c r="EI119" s="1508">
        <f t="shared" si="1050"/>
        <v>0</v>
      </c>
      <c r="EJ119" s="1508">
        <f t="shared" si="1050"/>
        <v>0</v>
      </c>
      <c r="EK119" s="1508">
        <f t="shared" si="1050"/>
        <v>0</v>
      </c>
      <c r="EL119" s="1508">
        <f t="shared" si="1050"/>
        <v>0</v>
      </c>
      <c r="EM119" s="1508">
        <f t="shared" si="1050"/>
        <v>0</v>
      </c>
      <c r="EN119" s="1508">
        <f t="shared" si="1050"/>
        <v>0</v>
      </c>
      <c r="EO119" s="1508">
        <f t="shared" si="1050"/>
        <v>0</v>
      </c>
      <c r="EP119" s="1508">
        <f t="shared" si="1051"/>
        <v>0</v>
      </c>
      <c r="EQ119" s="1508">
        <f t="shared" si="1051"/>
        <v>0</v>
      </c>
      <c r="ER119" s="1509">
        <f t="shared" si="1051"/>
        <v>0</v>
      </c>
      <c r="ES119" s="1507">
        <f t="shared" si="1051"/>
        <v>0</v>
      </c>
      <c r="ET119" s="1508">
        <f t="shared" si="1051"/>
        <v>0</v>
      </c>
      <c r="EU119" s="1508">
        <f t="shared" si="1051"/>
        <v>0</v>
      </c>
      <c r="EV119" s="1508">
        <f t="shared" si="1051"/>
        <v>0</v>
      </c>
      <c r="EW119" s="1508">
        <f t="shared" si="1051"/>
        <v>0</v>
      </c>
      <c r="EX119" s="1508">
        <f t="shared" si="1051"/>
        <v>0</v>
      </c>
      <c r="EY119" s="1508">
        <f t="shared" si="1051"/>
        <v>0</v>
      </c>
      <c r="EZ119" s="1508">
        <f t="shared" si="1051"/>
        <v>0</v>
      </c>
      <c r="FA119" s="1508">
        <f t="shared" si="1051"/>
        <v>0</v>
      </c>
      <c r="FB119" s="1508">
        <f t="shared" si="1051"/>
        <v>0</v>
      </c>
      <c r="FC119" s="1508">
        <f t="shared" si="1051"/>
        <v>0</v>
      </c>
      <c r="FD119" s="1509">
        <f t="shared" si="1051"/>
        <v>0</v>
      </c>
      <c r="FE119" s="1508">
        <f t="shared" si="1051"/>
        <v>0</v>
      </c>
      <c r="FF119" s="1508">
        <f t="shared" si="1052"/>
        <v>0</v>
      </c>
      <c r="FG119" s="1508">
        <f t="shared" si="1053"/>
        <v>0</v>
      </c>
      <c r="FH119" s="1508">
        <f t="shared" si="1053"/>
        <v>0</v>
      </c>
      <c r="FI119" s="1508">
        <f t="shared" si="1053"/>
        <v>0</v>
      </c>
      <c r="FJ119" s="1508">
        <f t="shared" si="1053"/>
        <v>0</v>
      </c>
      <c r="FK119" s="1508">
        <f t="shared" si="1053"/>
        <v>0</v>
      </c>
      <c r="FL119" s="1508">
        <f t="shared" si="1053"/>
        <v>0</v>
      </c>
      <c r="FM119" s="1508">
        <f t="shared" si="1053"/>
        <v>0</v>
      </c>
      <c r="FN119" s="1508">
        <f t="shared" si="1053"/>
        <v>0</v>
      </c>
      <c r="FO119" s="1508">
        <f t="shared" si="1053"/>
        <v>0</v>
      </c>
      <c r="FP119" s="1509">
        <f t="shared" si="1053"/>
        <v>0</v>
      </c>
      <c r="FQ119" s="1508">
        <f t="shared" si="1053"/>
        <v>0</v>
      </c>
      <c r="FR119" s="1508">
        <f t="shared" si="1053"/>
        <v>0</v>
      </c>
      <c r="FS119" s="1508">
        <f t="shared" si="1053"/>
        <v>0</v>
      </c>
      <c r="FT119" s="1508">
        <f t="shared" si="1053"/>
        <v>0</v>
      </c>
      <c r="FU119" s="1508">
        <f t="shared" si="1053"/>
        <v>0</v>
      </c>
      <c r="FV119" s="1508">
        <f t="shared" si="1053"/>
        <v>0</v>
      </c>
      <c r="FW119" s="1508">
        <f t="shared" si="1061"/>
        <v>0</v>
      </c>
      <c r="FX119" s="1508">
        <f t="shared" si="1061"/>
        <v>0</v>
      </c>
      <c r="FY119" s="1508">
        <f t="shared" si="1061"/>
        <v>0</v>
      </c>
      <c r="FZ119" s="1508">
        <f t="shared" si="1061"/>
        <v>0</v>
      </c>
      <c r="GA119" s="1508">
        <f t="shared" si="1061"/>
        <v>0</v>
      </c>
      <c r="GB119" s="1509">
        <f t="shared" si="1061"/>
        <v>0</v>
      </c>
      <c r="GC119" s="1506"/>
      <c r="GD119" s="1458">
        <f t="shared" si="910"/>
        <v>1</v>
      </c>
      <c r="GE119" s="1510">
        <f t="shared" si="1062"/>
        <v>0</v>
      </c>
      <c r="GF119" s="1511">
        <f t="shared" si="1062"/>
        <v>0</v>
      </c>
      <c r="GG119" s="1511">
        <f t="shared" si="1062"/>
        <v>0</v>
      </c>
      <c r="GH119" s="1511">
        <f t="shared" si="1062"/>
        <v>0</v>
      </c>
      <c r="GI119" s="1511">
        <f t="shared" si="1062"/>
        <v>0</v>
      </c>
      <c r="GJ119" s="1511">
        <f t="shared" si="1062"/>
        <v>0</v>
      </c>
      <c r="GK119" s="1511">
        <f t="shared" si="1062"/>
        <v>0</v>
      </c>
      <c r="GL119" s="1511">
        <f t="shared" si="1062"/>
        <v>0</v>
      </c>
      <c r="GM119" s="1511">
        <f t="shared" si="1062"/>
        <v>0</v>
      </c>
      <c r="GN119" s="1512">
        <f t="shared" si="1062"/>
        <v>0</v>
      </c>
      <c r="GO119" s="1513">
        <f t="shared" si="911"/>
        <v>0</v>
      </c>
      <c r="GP119" s="1506"/>
      <c r="GQ119" s="1510">
        <f t="shared" si="838"/>
        <v>0</v>
      </c>
      <c r="GR119" s="1511">
        <f t="shared" si="1056"/>
        <v>0</v>
      </c>
      <c r="GS119" s="1511">
        <f t="shared" si="1056"/>
        <v>0</v>
      </c>
      <c r="GT119" s="1511">
        <f t="shared" si="1056"/>
        <v>0</v>
      </c>
      <c r="GU119" s="1511">
        <f t="shared" si="1056"/>
        <v>0</v>
      </c>
      <c r="GV119" s="1511">
        <f t="shared" si="1056"/>
        <v>0</v>
      </c>
      <c r="GW119" s="1511">
        <f t="shared" si="1056"/>
        <v>0</v>
      </c>
      <c r="GX119" s="1511">
        <f t="shared" si="1056"/>
        <v>0</v>
      </c>
      <c r="GY119" s="1511">
        <f t="shared" si="1056"/>
        <v>0</v>
      </c>
      <c r="GZ119" s="1512">
        <f t="shared" si="1056"/>
        <v>0</v>
      </c>
      <c r="HA119" s="1513">
        <f t="shared" si="912"/>
        <v>0</v>
      </c>
      <c r="HB119" s="1506">
        <f t="shared" si="913"/>
        <v>1</v>
      </c>
      <c r="HC119" s="1506"/>
      <c r="HD119" s="1508">
        <f t="shared" si="914"/>
        <v>0</v>
      </c>
      <c r="HE119" s="1460">
        <f t="shared" si="915"/>
        <v>0</v>
      </c>
      <c r="HF119" s="1460">
        <f t="shared" si="916"/>
        <v>0</v>
      </c>
      <c r="HG119" s="1460">
        <f t="shared" si="917"/>
        <v>0</v>
      </c>
      <c r="HH119" s="1460">
        <f t="shared" si="918"/>
        <v>0</v>
      </c>
      <c r="HI119" s="1460">
        <f t="shared" si="919"/>
        <v>0</v>
      </c>
      <c r="HJ119" s="1460">
        <f t="shared" si="920"/>
        <v>0</v>
      </c>
      <c r="HK119" s="1460">
        <f t="shared" si="921"/>
        <v>0</v>
      </c>
      <c r="HL119" s="1460">
        <f t="shared" si="922"/>
        <v>0</v>
      </c>
      <c r="HM119" s="1460">
        <f t="shared" si="923"/>
        <v>0</v>
      </c>
      <c r="HN119" s="1460">
        <f t="shared" si="924"/>
        <v>0</v>
      </c>
      <c r="HO119" s="1460">
        <f t="shared" si="925"/>
        <v>0</v>
      </c>
      <c r="HP119" s="1460">
        <f t="shared" si="926"/>
        <v>0</v>
      </c>
      <c r="HQ119" s="1460">
        <f t="shared" si="927"/>
        <v>0</v>
      </c>
      <c r="HR119" s="1460">
        <f t="shared" si="928"/>
        <v>0</v>
      </c>
      <c r="HS119" s="1460">
        <f t="shared" si="929"/>
        <v>0</v>
      </c>
      <c r="HT119" s="1460">
        <f t="shared" si="930"/>
        <v>0</v>
      </c>
      <c r="HU119" s="1460">
        <f t="shared" si="931"/>
        <v>0</v>
      </c>
      <c r="HV119" s="1460">
        <f t="shared" si="932"/>
        <v>0</v>
      </c>
      <c r="HW119" s="1460">
        <f t="shared" si="933"/>
        <v>0</v>
      </c>
      <c r="HX119" s="1460">
        <f t="shared" si="934"/>
        <v>0</v>
      </c>
      <c r="HY119" s="1460">
        <f t="shared" si="935"/>
        <v>0</v>
      </c>
      <c r="HZ119" s="1460">
        <f t="shared" si="936"/>
        <v>0</v>
      </c>
      <c r="IA119" s="1460">
        <f t="shared" si="937"/>
        <v>0</v>
      </c>
      <c r="IB119" s="1460">
        <f t="shared" si="938"/>
        <v>0</v>
      </c>
      <c r="IC119" s="1460">
        <f t="shared" si="939"/>
        <v>0</v>
      </c>
      <c r="ID119" s="1460">
        <f t="shared" si="940"/>
        <v>0</v>
      </c>
      <c r="IE119" s="1460">
        <f t="shared" si="941"/>
        <v>0</v>
      </c>
      <c r="IF119" s="1460">
        <f t="shared" si="942"/>
        <v>0</v>
      </c>
      <c r="IG119" s="1460">
        <f t="shared" si="943"/>
        <v>0</v>
      </c>
      <c r="IH119" s="1460">
        <f t="shared" si="944"/>
        <v>0</v>
      </c>
      <c r="II119" s="1460">
        <f t="shared" si="945"/>
        <v>0</v>
      </c>
      <c r="IJ119" s="1460">
        <f t="shared" si="946"/>
        <v>0</v>
      </c>
      <c r="IK119" s="1460">
        <f t="shared" si="947"/>
        <v>0</v>
      </c>
      <c r="IL119" s="1460">
        <f t="shared" si="948"/>
        <v>0</v>
      </c>
      <c r="IM119" s="1460">
        <f t="shared" si="949"/>
        <v>0</v>
      </c>
      <c r="IN119" s="1460">
        <f t="shared" si="950"/>
        <v>0</v>
      </c>
      <c r="IO119" s="1460">
        <f t="shared" si="951"/>
        <v>0</v>
      </c>
      <c r="IP119" s="1460">
        <f t="shared" si="952"/>
        <v>0</v>
      </c>
      <c r="IQ119" s="1460">
        <f t="shared" si="953"/>
        <v>0</v>
      </c>
      <c r="IR119" s="1460">
        <f t="shared" si="954"/>
        <v>0</v>
      </c>
      <c r="IS119" s="1460">
        <f t="shared" si="955"/>
        <v>0</v>
      </c>
      <c r="IT119" s="1460">
        <f t="shared" si="956"/>
        <v>0</v>
      </c>
      <c r="IU119" s="1460">
        <f t="shared" si="957"/>
        <v>0</v>
      </c>
      <c r="IV119" s="1460">
        <f t="shared" si="958"/>
        <v>0</v>
      </c>
      <c r="IW119" s="1460">
        <f t="shared" si="959"/>
        <v>0</v>
      </c>
      <c r="IX119" s="1460">
        <f t="shared" si="960"/>
        <v>0</v>
      </c>
      <c r="IY119" s="1460">
        <f t="shared" si="961"/>
        <v>0</v>
      </c>
      <c r="IZ119" s="1460">
        <f t="shared" si="962"/>
        <v>0</v>
      </c>
      <c r="JA119" s="1460">
        <f t="shared" si="963"/>
        <v>0</v>
      </c>
      <c r="JB119" s="1460">
        <f t="shared" si="964"/>
        <v>0</v>
      </c>
      <c r="JC119" s="1460">
        <f t="shared" si="965"/>
        <v>0</v>
      </c>
      <c r="JD119" s="1460">
        <f t="shared" si="966"/>
        <v>0</v>
      </c>
      <c r="JE119" s="1460">
        <f t="shared" si="967"/>
        <v>0</v>
      </c>
      <c r="JF119" s="1460">
        <f t="shared" si="968"/>
        <v>0</v>
      </c>
      <c r="JG119" s="1460">
        <f t="shared" si="969"/>
        <v>0</v>
      </c>
      <c r="JH119" s="1460">
        <f t="shared" si="970"/>
        <v>0</v>
      </c>
      <c r="JI119" s="1460">
        <f t="shared" si="971"/>
        <v>0</v>
      </c>
      <c r="JJ119" s="1460">
        <f t="shared" si="972"/>
        <v>0</v>
      </c>
      <c r="JK119" s="1460">
        <f t="shared" si="973"/>
        <v>0</v>
      </c>
      <c r="JL119" s="1460">
        <f t="shared" si="974"/>
        <v>0</v>
      </c>
      <c r="JM119" s="1460">
        <f t="shared" si="975"/>
        <v>0</v>
      </c>
      <c r="JN119" s="1460">
        <f t="shared" si="976"/>
        <v>0</v>
      </c>
      <c r="JO119" s="1460">
        <f t="shared" si="977"/>
        <v>0</v>
      </c>
      <c r="JP119" s="1460">
        <f t="shared" si="978"/>
        <v>0</v>
      </c>
      <c r="JQ119" s="1460">
        <f t="shared" si="979"/>
        <v>0</v>
      </c>
      <c r="JR119" s="1460">
        <f t="shared" si="980"/>
        <v>0</v>
      </c>
      <c r="JS119" s="1460">
        <f t="shared" si="981"/>
        <v>0</v>
      </c>
      <c r="JT119" s="1460">
        <f t="shared" si="982"/>
        <v>0</v>
      </c>
      <c r="JU119" s="1460">
        <f t="shared" si="983"/>
        <v>0</v>
      </c>
      <c r="JV119" s="1460">
        <f t="shared" si="984"/>
        <v>0</v>
      </c>
      <c r="JW119" s="1460">
        <f t="shared" si="985"/>
        <v>0</v>
      </c>
      <c r="JX119" s="1460">
        <f t="shared" si="986"/>
        <v>0</v>
      </c>
      <c r="JY119" s="1460">
        <f t="shared" si="987"/>
        <v>0</v>
      </c>
      <c r="JZ119" s="1460">
        <f t="shared" si="988"/>
        <v>0</v>
      </c>
      <c r="KA119" s="1460">
        <f t="shared" si="989"/>
        <v>0</v>
      </c>
      <c r="KB119" s="1460">
        <f t="shared" si="990"/>
        <v>0</v>
      </c>
      <c r="KC119" s="1460">
        <f t="shared" si="991"/>
        <v>0</v>
      </c>
      <c r="KD119" s="1460">
        <f t="shared" si="992"/>
        <v>0</v>
      </c>
      <c r="KE119" s="1460">
        <f t="shared" si="993"/>
        <v>0</v>
      </c>
      <c r="KF119" s="1460">
        <f t="shared" si="994"/>
        <v>0</v>
      </c>
      <c r="KG119" s="1460">
        <f t="shared" si="995"/>
        <v>0</v>
      </c>
      <c r="KH119" s="1460">
        <f t="shared" si="996"/>
        <v>0</v>
      </c>
      <c r="KI119" s="1460">
        <f t="shared" si="997"/>
        <v>0</v>
      </c>
      <c r="KJ119" s="1460">
        <f t="shared" si="998"/>
        <v>0</v>
      </c>
      <c r="KK119" s="1460">
        <f t="shared" si="999"/>
        <v>0</v>
      </c>
      <c r="KL119" s="1460">
        <f t="shared" si="1000"/>
        <v>0</v>
      </c>
      <c r="KM119" s="1460">
        <f t="shared" si="1001"/>
        <v>0</v>
      </c>
      <c r="KN119" s="1460">
        <f t="shared" si="1002"/>
        <v>0</v>
      </c>
      <c r="KO119" s="1460">
        <f t="shared" si="1003"/>
        <v>0</v>
      </c>
      <c r="KP119" s="1460">
        <f t="shared" si="1004"/>
        <v>0</v>
      </c>
      <c r="KQ119" s="1460">
        <f t="shared" si="1005"/>
        <v>0</v>
      </c>
      <c r="KR119" s="1460">
        <f t="shared" si="1006"/>
        <v>0</v>
      </c>
      <c r="KS119" s="1460">
        <f t="shared" si="1007"/>
        <v>0</v>
      </c>
      <c r="KT119" s="1460">
        <f t="shared" si="1008"/>
        <v>0</v>
      </c>
      <c r="KU119" s="1460">
        <f t="shared" si="1009"/>
        <v>0</v>
      </c>
      <c r="KV119" s="1460">
        <f t="shared" si="1010"/>
        <v>0</v>
      </c>
      <c r="KW119" s="1460">
        <f t="shared" si="1011"/>
        <v>0</v>
      </c>
      <c r="KX119" s="1460">
        <f t="shared" si="1012"/>
        <v>0</v>
      </c>
      <c r="KY119" s="1460">
        <f t="shared" si="1013"/>
        <v>0</v>
      </c>
      <c r="KZ119" s="1460">
        <f t="shared" si="1014"/>
        <v>0</v>
      </c>
      <c r="LA119" s="1460">
        <f t="shared" si="1015"/>
        <v>0</v>
      </c>
      <c r="LB119" s="1460">
        <f t="shared" si="1016"/>
        <v>0</v>
      </c>
      <c r="LC119" s="1460">
        <f t="shared" si="1017"/>
        <v>0</v>
      </c>
      <c r="LD119" s="1460">
        <f t="shared" si="1018"/>
        <v>0</v>
      </c>
      <c r="LE119" s="1460">
        <f t="shared" si="1019"/>
        <v>0</v>
      </c>
      <c r="LF119" s="1460">
        <f t="shared" si="1020"/>
        <v>0</v>
      </c>
      <c r="LG119" s="1460">
        <f t="shared" si="1021"/>
        <v>0</v>
      </c>
      <c r="LH119" s="1460">
        <f t="shared" si="1022"/>
        <v>0</v>
      </c>
      <c r="LI119" s="1460">
        <f t="shared" si="1023"/>
        <v>0</v>
      </c>
      <c r="LJ119" s="1460">
        <f t="shared" si="1024"/>
        <v>0</v>
      </c>
      <c r="LK119" s="1460">
        <f t="shared" si="1025"/>
        <v>0</v>
      </c>
      <c r="LL119" s="1460">
        <f t="shared" si="1026"/>
        <v>0</v>
      </c>
      <c r="LM119" s="1460">
        <f t="shared" si="1027"/>
        <v>0</v>
      </c>
      <c r="LN119" s="1460">
        <f t="shared" si="1028"/>
        <v>0</v>
      </c>
      <c r="LO119" s="1460">
        <f t="shared" si="1029"/>
        <v>0</v>
      </c>
      <c r="LP119" s="1460">
        <f t="shared" si="1030"/>
        <v>0</v>
      </c>
      <c r="LQ119" s="1460">
        <f t="shared" si="1031"/>
        <v>0</v>
      </c>
      <c r="LR119" s="1460">
        <f t="shared" si="1032"/>
        <v>0</v>
      </c>
      <c r="LS119" s="1460">
        <f t="shared" si="1033"/>
        <v>0</v>
      </c>
      <c r="LW119" s="1467">
        <f t="shared" si="1034"/>
        <v>0</v>
      </c>
      <c r="LX119" s="1467">
        <f t="shared" si="1035"/>
        <v>0</v>
      </c>
      <c r="LY119" s="1467">
        <f t="shared" si="1036"/>
        <v>0</v>
      </c>
      <c r="LZ119" s="1467">
        <f t="shared" si="1037"/>
        <v>0</v>
      </c>
      <c r="MA119" s="1506"/>
      <c r="MB119" s="1460">
        <f t="shared" si="1038"/>
        <v>0</v>
      </c>
      <c r="MC119" s="1460">
        <f t="shared" si="1055"/>
        <v>0</v>
      </c>
      <c r="MD119" s="1460">
        <f t="shared" si="1055"/>
        <v>0</v>
      </c>
      <c r="ME119" s="1460">
        <f t="shared" si="1055"/>
        <v>0</v>
      </c>
      <c r="MF119" s="1460">
        <f t="shared" si="1055"/>
        <v>0</v>
      </c>
      <c r="MG119" s="1460">
        <f t="shared" si="1055"/>
        <v>0</v>
      </c>
      <c r="MH119" s="1460">
        <f t="shared" si="1055"/>
        <v>0</v>
      </c>
      <c r="MI119" s="1460">
        <f t="shared" si="1055"/>
        <v>0</v>
      </c>
      <c r="MJ119" s="1460">
        <f t="shared" si="1055"/>
        <v>0</v>
      </c>
      <c r="MK119" s="1460">
        <f t="shared" si="1055"/>
        <v>0</v>
      </c>
      <c r="ML119" s="1460">
        <f t="shared" si="1055"/>
        <v>0</v>
      </c>
      <c r="MM119" s="1460">
        <f t="shared" si="1055"/>
        <v>0</v>
      </c>
      <c r="MN119" s="1460">
        <f t="shared" si="1055"/>
        <v>0</v>
      </c>
      <c r="MO119" s="1460">
        <f t="shared" si="1055"/>
        <v>0</v>
      </c>
      <c r="MP119" s="1460">
        <f t="shared" si="1055"/>
        <v>0</v>
      </c>
      <c r="MQ119" s="1460">
        <f t="shared" si="1055"/>
        <v>0</v>
      </c>
      <c r="MR119" s="1460">
        <f t="shared" si="1055"/>
        <v>0</v>
      </c>
      <c r="MS119" s="1460">
        <f t="shared" si="1063"/>
        <v>0</v>
      </c>
      <c r="MT119" s="1460">
        <f t="shared" si="1063"/>
        <v>0</v>
      </c>
      <c r="MU119" s="1460">
        <f t="shared" si="1063"/>
        <v>0</v>
      </c>
      <c r="MV119" s="1460">
        <f t="shared" si="1063"/>
        <v>0</v>
      </c>
      <c r="MW119" s="1460">
        <f t="shared" si="1063"/>
        <v>0</v>
      </c>
      <c r="MX119" s="1460">
        <f t="shared" si="1063"/>
        <v>0</v>
      </c>
      <c r="MY119" s="1460">
        <f t="shared" si="1063"/>
        <v>0</v>
      </c>
      <c r="MZ119" s="1460">
        <f t="shared" si="1063"/>
        <v>0</v>
      </c>
      <c r="NA119" s="1460">
        <f t="shared" si="1063"/>
        <v>0</v>
      </c>
      <c r="NB119" s="1460">
        <f t="shared" si="1063"/>
        <v>0</v>
      </c>
      <c r="NC119" s="1460">
        <f t="shared" si="1063"/>
        <v>0</v>
      </c>
      <c r="ND119" s="1460">
        <f t="shared" si="1063"/>
        <v>0</v>
      </c>
      <c r="NE119" s="1460">
        <f t="shared" si="1063"/>
        <v>0</v>
      </c>
      <c r="NF119" s="1460">
        <f t="shared" si="1063"/>
        <v>0</v>
      </c>
      <c r="NG119" s="1460">
        <f t="shared" si="1063"/>
        <v>0</v>
      </c>
      <c r="NH119" s="1460">
        <f t="shared" si="1063"/>
        <v>0</v>
      </c>
      <c r="NI119" s="1460">
        <f t="shared" si="1064"/>
        <v>0</v>
      </c>
      <c r="NJ119" s="1460">
        <f t="shared" si="1064"/>
        <v>0</v>
      </c>
      <c r="NK119" s="1460">
        <f t="shared" si="1064"/>
        <v>0</v>
      </c>
      <c r="NL119" s="1460">
        <f t="shared" si="1064"/>
        <v>0</v>
      </c>
      <c r="NM119" s="1460">
        <f t="shared" si="1064"/>
        <v>0</v>
      </c>
      <c r="NN119" s="1460">
        <f t="shared" si="1064"/>
        <v>0</v>
      </c>
      <c r="NO119" s="1460">
        <f t="shared" si="1064"/>
        <v>0</v>
      </c>
      <c r="NP119" s="1460">
        <f t="shared" si="1064"/>
        <v>0</v>
      </c>
      <c r="NQ119" s="1460">
        <f t="shared" si="1064"/>
        <v>0</v>
      </c>
      <c r="NR119" s="1460">
        <f t="shared" si="1064"/>
        <v>0</v>
      </c>
      <c r="NS119" s="1460">
        <f t="shared" si="1064"/>
        <v>0</v>
      </c>
      <c r="NT119" s="1460">
        <f t="shared" si="1064"/>
        <v>0</v>
      </c>
      <c r="NU119" s="1460">
        <f t="shared" si="1064"/>
        <v>0</v>
      </c>
      <c r="NV119" s="1460">
        <f t="shared" si="1064"/>
        <v>0</v>
      </c>
      <c r="NW119" s="1460">
        <f t="shared" si="1064"/>
        <v>0</v>
      </c>
      <c r="NX119" s="1460">
        <f t="shared" si="1064"/>
        <v>0</v>
      </c>
      <c r="NY119" s="1460">
        <f t="shared" si="1065"/>
        <v>0</v>
      </c>
      <c r="NZ119" s="1460">
        <f t="shared" si="1065"/>
        <v>0</v>
      </c>
      <c r="OA119" s="1460">
        <f t="shared" si="1065"/>
        <v>0</v>
      </c>
      <c r="OB119" s="1460">
        <f t="shared" si="1065"/>
        <v>0</v>
      </c>
      <c r="OC119" s="1460">
        <f t="shared" si="1065"/>
        <v>0</v>
      </c>
      <c r="OD119" s="1460">
        <f t="shared" si="1065"/>
        <v>0</v>
      </c>
      <c r="OE119" s="1460">
        <f t="shared" si="1065"/>
        <v>0</v>
      </c>
      <c r="OF119" s="1460">
        <f t="shared" si="1065"/>
        <v>0</v>
      </c>
      <c r="OG119" s="1460">
        <f t="shared" si="1065"/>
        <v>0</v>
      </c>
      <c r="OH119" s="1460">
        <f t="shared" si="1065"/>
        <v>0</v>
      </c>
      <c r="OI119" s="1460">
        <f t="shared" si="1065"/>
        <v>0</v>
      </c>
      <c r="OJ119" s="1460">
        <f t="shared" si="1065"/>
        <v>0</v>
      </c>
      <c r="OK119" s="1460">
        <f t="shared" si="1065"/>
        <v>0</v>
      </c>
      <c r="OL119" s="1460">
        <f t="shared" si="1065"/>
        <v>0</v>
      </c>
      <c r="OM119" s="1460">
        <f t="shared" si="1065"/>
        <v>0</v>
      </c>
      <c r="ON119" s="1460">
        <f t="shared" si="1065"/>
        <v>0</v>
      </c>
      <c r="OO119" s="1460">
        <f t="shared" si="1045"/>
        <v>0</v>
      </c>
      <c r="OP119" s="1460">
        <f t="shared" si="1057"/>
        <v>0</v>
      </c>
      <c r="OQ119" s="1460">
        <f t="shared" si="1057"/>
        <v>0</v>
      </c>
      <c r="OR119" s="1460">
        <f t="shared" si="1057"/>
        <v>0</v>
      </c>
      <c r="OS119" s="1460">
        <f t="shared" si="1057"/>
        <v>0</v>
      </c>
      <c r="OT119" s="1460">
        <f t="shared" si="1057"/>
        <v>0</v>
      </c>
      <c r="OU119" s="1460">
        <f t="shared" si="1057"/>
        <v>0</v>
      </c>
      <c r="OV119" s="1460">
        <f t="shared" si="1057"/>
        <v>0</v>
      </c>
      <c r="OW119" s="1460">
        <f t="shared" si="1057"/>
        <v>0</v>
      </c>
      <c r="OX119" s="1460">
        <f t="shared" si="1057"/>
        <v>0</v>
      </c>
      <c r="OY119" s="1460">
        <f t="shared" si="1057"/>
        <v>0</v>
      </c>
      <c r="OZ119" s="1460">
        <f t="shared" si="1057"/>
        <v>0</v>
      </c>
      <c r="PA119" s="1460">
        <f t="shared" si="1057"/>
        <v>0</v>
      </c>
      <c r="PB119" s="1460">
        <f t="shared" si="1057"/>
        <v>0</v>
      </c>
      <c r="PC119" s="1460">
        <f t="shared" si="1057"/>
        <v>0</v>
      </c>
      <c r="PD119" s="1460">
        <f t="shared" si="1057"/>
        <v>0</v>
      </c>
      <c r="PE119" s="1460">
        <f t="shared" si="1057"/>
        <v>0</v>
      </c>
      <c r="PF119" s="1460">
        <f t="shared" si="1058"/>
        <v>0</v>
      </c>
      <c r="PG119" s="1460">
        <f t="shared" si="1058"/>
        <v>0</v>
      </c>
      <c r="PH119" s="1460">
        <f t="shared" si="1058"/>
        <v>0</v>
      </c>
      <c r="PI119" s="1460">
        <f t="shared" si="1058"/>
        <v>0</v>
      </c>
      <c r="PJ119" s="1460">
        <f t="shared" si="1058"/>
        <v>0</v>
      </c>
      <c r="PK119" s="1460">
        <f t="shared" si="1058"/>
        <v>0</v>
      </c>
      <c r="PL119" s="1460">
        <f t="shared" si="1058"/>
        <v>0</v>
      </c>
      <c r="PM119" s="1460">
        <f t="shared" si="1058"/>
        <v>0</v>
      </c>
      <c r="PN119" s="1460">
        <f t="shared" si="1058"/>
        <v>0</v>
      </c>
      <c r="PO119" s="1460">
        <f t="shared" si="1058"/>
        <v>0</v>
      </c>
      <c r="PP119" s="1460">
        <f t="shared" si="1058"/>
        <v>0</v>
      </c>
      <c r="PQ119" s="1460">
        <f t="shared" si="1058"/>
        <v>0</v>
      </c>
      <c r="PR119" s="1460">
        <f t="shared" si="1058"/>
        <v>0</v>
      </c>
      <c r="PS119" s="1460">
        <f t="shared" si="1058"/>
        <v>0</v>
      </c>
      <c r="PT119" s="1460">
        <f t="shared" si="1058"/>
        <v>0</v>
      </c>
      <c r="PU119" s="1460">
        <f t="shared" si="1058"/>
        <v>0</v>
      </c>
      <c r="PV119" s="1460">
        <f t="shared" si="1059"/>
        <v>0</v>
      </c>
      <c r="PW119" s="1460">
        <f t="shared" si="1059"/>
        <v>0</v>
      </c>
      <c r="PX119" s="1460">
        <f t="shared" si="1059"/>
        <v>0</v>
      </c>
      <c r="PY119" s="1460">
        <f t="shared" si="1059"/>
        <v>0</v>
      </c>
      <c r="PZ119" s="1460">
        <f t="shared" si="1059"/>
        <v>0</v>
      </c>
      <c r="QA119" s="1460">
        <f t="shared" si="1059"/>
        <v>0</v>
      </c>
      <c r="QB119" s="1460">
        <f t="shared" si="1059"/>
        <v>0</v>
      </c>
      <c r="QC119" s="1460">
        <f t="shared" si="1059"/>
        <v>0</v>
      </c>
      <c r="QD119" s="1460">
        <f t="shared" si="1059"/>
        <v>0</v>
      </c>
      <c r="QE119" s="1460">
        <f t="shared" si="1059"/>
        <v>0</v>
      </c>
      <c r="QF119" s="1460">
        <f t="shared" si="1059"/>
        <v>0</v>
      </c>
      <c r="QG119" s="1460">
        <f t="shared" si="1059"/>
        <v>0</v>
      </c>
      <c r="QH119" s="1460">
        <f t="shared" si="1059"/>
        <v>0</v>
      </c>
      <c r="QI119" s="1460">
        <f t="shared" si="1059"/>
        <v>0</v>
      </c>
      <c r="QJ119" s="1460">
        <f t="shared" si="1059"/>
        <v>0</v>
      </c>
      <c r="QK119" s="1460">
        <f t="shared" si="1059"/>
        <v>0</v>
      </c>
      <c r="QL119" s="1460">
        <f t="shared" si="1066"/>
        <v>0</v>
      </c>
      <c r="QM119" s="1460">
        <f t="shared" si="1066"/>
        <v>0</v>
      </c>
      <c r="QN119" s="1460">
        <f t="shared" si="1066"/>
        <v>0</v>
      </c>
      <c r="QO119" s="1460">
        <f t="shared" si="1066"/>
        <v>0</v>
      </c>
      <c r="QP119" s="1460">
        <f t="shared" si="1066"/>
        <v>0</v>
      </c>
      <c r="QQ119" s="1460">
        <f t="shared" si="1066"/>
        <v>0</v>
      </c>
    </row>
    <row r="120" spans="1:459" s="1466" customFormat="1" ht="22.5" customHeight="1">
      <c r="A120" s="1468"/>
      <c r="B120" s="1469"/>
      <c r="C120" s="1469"/>
      <c r="D120" s="1470"/>
      <c r="E120" s="1471"/>
      <c r="F120" s="1472"/>
      <c r="G120" s="1472"/>
      <c r="H120" s="1473">
        <f t="shared" si="875"/>
        <v>0</v>
      </c>
      <c r="I120" s="1474">
        <v>0</v>
      </c>
      <c r="J120" s="1475">
        <f t="shared" si="437"/>
        <v>0</v>
      </c>
      <c r="K120" s="1476">
        <v>0</v>
      </c>
      <c r="L120" s="1477">
        <f t="shared" si="876"/>
        <v>0</v>
      </c>
      <c r="M120" s="1477">
        <f t="shared" si="877"/>
        <v>0</v>
      </c>
      <c r="N120" s="1478"/>
      <c r="O120" s="1479">
        <v>0</v>
      </c>
      <c r="P120" s="1480">
        <v>0</v>
      </c>
      <c r="Q120" s="1828">
        <v>0</v>
      </c>
      <c r="R120" s="1831">
        <f t="shared" si="878"/>
        <v>0</v>
      </c>
      <c r="S120" s="1481">
        <f>IF(AND(SUM(O120:Q120)=0,N120="NNN"),MIN('Operating History and Pro Forma'!$M$33,'Operating History and Pro Forma'!$T$15)*D120,SUM(O120:Q120)*D120)</f>
        <v>0</v>
      </c>
      <c r="T120" s="1482">
        <f t="shared" si="879"/>
        <v>0</v>
      </c>
      <c r="U120" s="1483">
        <f t="shared" si="880"/>
        <v>0</v>
      </c>
      <c r="V120" s="1480"/>
      <c r="W120" s="1514"/>
      <c r="X120" s="1486" t="str">
        <f t="shared" si="881"/>
        <v/>
      </c>
      <c r="Y120" s="1487">
        <f t="shared" si="882"/>
        <v>0</v>
      </c>
      <c r="Z120" s="1488"/>
      <c r="AA120" s="1488"/>
      <c r="AB120" s="1488"/>
      <c r="AC120" s="1488"/>
      <c r="AD120" s="1489">
        <f t="shared" si="883"/>
        <v>0</v>
      </c>
      <c r="AE120" s="1490" t="str">
        <f t="shared" si="884"/>
        <v/>
      </c>
      <c r="AF120" s="1491">
        <f t="shared" si="885"/>
        <v>0</v>
      </c>
      <c r="AG120" s="1492">
        <f t="shared" si="886"/>
        <v>0</v>
      </c>
      <c r="AH120" s="1493">
        <f t="shared" si="1060"/>
        <v>0</v>
      </c>
      <c r="AI120" s="1493">
        <f t="shared" si="1060"/>
        <v>0</v>
      </c>
      <c r="AJ120" s="1494">
        <f t="shared" si="1060"/>
        <v>0</v>
      </c>
      <c r="AK120" s="1494">
        <f t="shared" si="1060"/>
        <v>0</v>
      </c>
      <c r="AL120" s="1495">
        <f t="shared" si="1060"/>
        <v>0</v>
      </c>
      <c r="AM120" s="1496">
        <f t="shared" si="1060"/>
        <v>0</v>
      </c>
      <c r="AN120" s="1497">
        <f t="shared" si="399"/>
        <v>0</v>
      </c>
      <c r="AO120" s="1498">
        <f t="shared" si="860"/>
        <v>0</v>
      </c>
      <c r="AP120" s="1499">
        <f t="shared" si="887"/>
        <v>0</v>
      </c>
      <c r="AQ120" s="1500">
        <f t="shared" si="888"/>
        <v>0</v>
      </c>
      <c r="AR120" s="1501">
        <f t="shared" si="889"/>
        <v>0</v>
      </c>
      <c r="AS120" s="1498">
        <f t="shared" si="857"/>
        <v>0</v>
      </c>
      <c r="AT120" s="1501">
        <f t="shared" si="890"/>
        <v>0</v>
      </c>
      <c r="AU120" s="1498">
        <f t="shared" si="891"/>
        <v>1</v>
      </c>
      <c r="AV120" s="1498">
        <f t="shared" si="892"/>
        <v>2</v>
      </c>
      <c r="AW120" s="1499">
        <f t="shared" si="893"/>
        <v>0</v>
      </c>
      <c r="AX120" s="1502">
        <f t="shared" si="894"/>
        <v>0</v>
      </c>
      <c r="AY120" s="1503">
        <f t="shared" si="895"/>
        <v>0</v>
      </c>
      <c r="AZ120" s="1498">
        <f t="shared" si="896"/>
        <v>2</v>
      </c>
      <c r="BA120" s="1498">
        <f t="shared" si="897"/>
        <v>3</v>
      </c>
      <c r="BB120" s="1499">
        <f t="shared" si="898"/>
        <v>0</v>
      </c>
      <c r="BC120" s="1502">
        <f t="shared" si="899"/>
        <v>0</v>
      </c>
      <c r="BD120" s="1503">
        <f t="shared" si="900"/>
        <v>0</v>
      </c>
      <c r="BE120" s="1498">
        <f t="shared" si="901"/>
        <v>3</v>
      </c>
      <c r="BF120" s="1498">
        <f t="shared" si="902"/>
        <v>4</v>
      </c>
      <c r="BG120" s="1499">
        <f t="shared" si="903"/>
        <v>0</v>
      </c>
      <c r="BH120" s="1502">
        <f t="shared" si="904"/>
        <v>0</v>
      </c>
      <c r="BI120" s="1502">
        <f t="shared" si="905"/>
        <v>0</v>
      </c>
      <c r="BJ120" s="1504">
        <f t="shared" si="906"/>
        <v>1900</v>
      </c>
      <c r="BK120" s="1505" t="str">
        <f t="shared" si="907"/>
        <v/>
      </c>
      <c r="BL120" s="1506"/>
      <c r="BM120" s="1507">
        <f t="shared" si="908"/>
        <v>0</v>
      </c>
      <c r="BN120" s="1508">
        <f t="shared" si="1054"/>
        <v>0</v>
      </c>
      <c r="BO120" s="1508">
        <f t="shared" si="1054"/>
        <v>0</v>
      </c>
      <c r="BP120" s="1508">
        <f t="shared" si="1054"/>
        <v>0</v>
      </c>
      <c r="BQ120" s="1508">
        <f t="shared" si="1054"/>
        <v>0</v>
      </c>
      <c r="BR120" s="1508">
        <f t="shared" si="1054"/>
        <v>0</v>
      </c>
      <c r="BS120" s="1508">
        <f t="shared" si="1054"/>
        <v>0</v>
      </c>
      <c r="BT120" s="1508">
        <f t="shared" si="1054"/>
        <v>0</v>
      </c>
      <c r="BU120" s="1508">
        <f t="shared" si="1054"/>
        <v>0</v>
      </c>
      <c r="BV120" s="1508">
        <f t="shared" si="1054"/>
        <v>0</v>
      </c>
      <c r="BW120" s="1508">
        <f t="shared" si="1054"/>
        <v>0</v>
      </c>
      <c r="BX120" s="1508">
        <f t="shared" si="1054"/>
        <v>0</v>
      </c>
      <c r="BY120" s="1507">
        <f t="shared" si="1054"/>
        <v>0</v>
      </c>
      <c r="BZ120" s="1508">
        <f t="shared" si="1054"/>
        <v>0</v>
      </c>
      <c r="CA120" s="1508">
        <f t="shared" si="1054"/>
        <v>0</v>
      </c>
      <c r="CB120" s="1508">
        <f t="shared" si="1054"/>
        <v>0</v>
      </c>
      <c r="CC120" s="1508">
        <f t="shared" si="1054"/>
        <v>0</v>
      </c>
      <c r="CD120" s="1508">
        <f t="shared" si="1047"/>
        <v>0</v>
      </c>
      <c r="CE120" s="1508">
        <f t="shared" si="1047"/>
        <v>0</v>
      </c>
      <c r="CF120" s="1508">
        <f t="shared" si="1047"/>
        <v>0</v>
      </c>
      <c r="CG120" s="1508">
        <f t="shared" si="1047"/>
        <v>0</v>
      </c>
      <c r="CH120" s="1508">
        <f t="shared" si="1047"/>
        <v>0</v>
      </c>
      <c r="CI120" s="1508">
        <f t="shared" si="1047"/>
        <v>0</v>
      </c>
      <c r="CJ120" s="1509">
        <f t="shared" si="1047"/>
        <v>0</v>
      </c>
      <c r="CK120" s="1507">
        <f t="shared" si="1047"/>
        <v>0</v>
      </c>
      <c r="CL120" s="1508">
        <f t="shared" si="1047"/>
        <v>0</v>
      </c>
      <c r="CM120" s="1508">
        <f t="shared" si="1047"/>
        <v>0</v>
      </c>
      <c r="CN120" s="1508">
        <f t="shared" si="1047"/>
        <v>0</v>
      </c>
      <c r="CO120" s="1508">
        <f t="shared" ref="CD120:CS136" si="1067">IF(CO$12&lt;$AO120,0,IF(CO$12&lt;=$AU120,IF(CO$12&lt;$AS120,$L120,$AT120),IF(OR(AND(CO$12&lt;$BF120,CO$12&gt;=$BE120),AND(CO$12&lt;$BA120,CO$12&gt;=$AZ120),AND(CO$12&lt;$AV120,CO$12&gt;=$AU120)),0,IF(CO$12&gt;=$BF120,$BG120*$D120/12,IF(CO$12&gt;=$BA120,$BB120*$D120/12,IF(CO$12&gt;=$AV120,$AW120*$D120/12))))))</f>
        <v>0</v>
      </c>
      <c r="CP120" s="1508">
        <f t="shared" si="1067"/>
        <v>0</v>
      </c>
      <c r="CQ120" s="1508">
        <f t="shared" si="1067"/>
        <v>0</v>
      </c>
      <c r="CR120" s="1508">
        <f t="shared" si="1067"/>
        <v>0</v>
      </c>
      <c r="CS120" s="1508">
        <f t="shared" si="1067"/>
        <v>0</v>
      </c>
      <c r="CT120" s="1508">
        <f t="shared" si="1048"/>
        <v>0</v>
      </c>
      <c r="CU120" s="1508">
        <f t="shared" si="1048"/>
        <v>0</v>
      </c>
      <c r="CV120" s="1509">
        <f t="shared" si="1048"/>
        <v>0</v>
      </c>
      <c r="CW120" s="1508">
        <f t="shared" si="1048"/>
        <v>0</v>
      </c>
      <c r="CX120" s="1508">
        <f t="shared" si="1048"/>
        <v>0</v>
      </c>
      <c r="CY120" s="1508">
        <f t="shared" si="1048"/>
        <v>0</v>
      </c>
      <c r="CZ120" s="1508">
        <f t="shared" si="1048"/>
        <v>0</v>
      </c>
      <c r="DA120" s="1508">
        <f t="shared" si="1048"/>
        <v>0</v>
      </c>
      <c r="DB120" s="1508">
        <f t="shared" si="1048"/>
        <v>0</v>
      </c>
      <c r="DC120" s="1508">
        <f t="shared" si="1048"/>
        <v>0</v>
      </c>
      <c r="DD120" s="1508">
        <f t="shared" si="1048"/>
        <v>0</v>
      </c>
      <c r="DE120" s="1508">
        <f t="shared" ref="CT120:DI136" si="1068">IF(DE$12&lt;$AO120,0,IF(DE$12&lt;=$AU120,IF(DE$12&lt;$AS120,$L120,$AT120),IF(OR(AND(DE$12&lt;$BF120,DE$12&gt;=$BE120),AND(DE$12&lt;$BA120,DE$12&gt;=$AZ120),AND(DE$12&lt;$AV120,DE$12&gt;=$AU120)),0,IF(DE$12&gt;=$BF120,$BG120*$D120/12,IF(DE$12&gt;=$BA120,$BB120*$D120/12,IF(DE$12&gt;=$AV120,$AW120*$D120/12))))))</f>
        <v>0</v>
      </c>
      <c r="DF120" s="1508">
        <f t="shared" si="1068"/>
        <v>0</v>
      </c>
      <c r="DG120" s="1508">
        <f t="shared" si="1068"/>
        <v>0</v>
      </c>
      <c r="DH120" s="1509">
        <f t="shared" si="1068"/>
        <v>0</v>
      </c>
      <c r="DI120" s="1508">
        <f t="shared" si="1068"/>
        <v>0</v>
      </c>
      <c r="DJ120" s="1508">
        <f t="shared" si="1049"/>
        <v>0</v>
      </c>
      <c r="DK120" s="1508">
        <f t="shared" si="1049"/>
        <v>0</v>
      </c>
      <c r="DL120" s="1508">
        <f t="shared" si="1049"/>
        <v>0</v>
      </c>
      <c r="DM120" s="1508">
        <f t="shared" si="1049"/>
        <v>0</v>
      </c>
      <c r="DN120" s="1508">
        <f t="shared" si="1049"/>
        <v>0</v>
      </c>
      <c r="DO120" s="1508">
        <f t="shared" si="1049"/>
        <v>0</v>
      </c>
      <c r="DP120" s="1508">
        <f t="shared" si="1049"/>
        <v>0</v>
      </c>
      <c r="DQ120" s="1508">
        <f t="shared" si="1049"/>
        <v>0</v>
      </c>
      <c r="DR120" s="1508">
        <f t="shared" si="1049"/>
        <v>0</v>
      </c>
      <c r="DS120" s="1508">
        <f t="shared" si="1049"/>
        <v>0</v>
      </c>
      <c r="DT120" s="1509">
        <f t="shared" si="1049"/>
        <v>0</v>
      </c>
      <c r="DU120" s="1507">
        <f t="shared" ref="DJ120:DY136" si="1069">IF(DU$12&lt;$AO120,0,IF(DU$12&lt;=$AU120,IF(DU$12&lt;$AS120,$L120,$AT120),IF(OR(AND(DU$12&lt;$BF120,DU$12&gt;=$BE120),AND(DU$12&lt;$BA120,DU$12&gt;=$AZ120),AND(DU$12&lt;$AV120,DU$12&gt;=$AU120)),0,IF(DU$12&gt;=$BF120,$BG120*$D120/12,IF(DU$12&gt;=$BA120,$BB120*$D120/12,IF(DU$12&gt;=$AV120,$AW120*$D120/12))))))</f>
        <v>0</v>
      </c>
      <c r="DV120" s="1508">
        <f t="shared" si="1069"/>
        <v>0</v>
      </c>
      <c r="DW120" s="1508">
        <f t="shared" si="1069"/>
        <v>0</v>
      </c>
      <c r="DX120" s="1508">
        <f t="shared" si="1069"/>
        <v>0</v>
      </c>
      <c r="DY120" s="1508">
        <f t="shared" si="1069"/>
        <v>0</v>
      </c>
      <c r="DZ120" s="1508">
        <f t="shared" si="1050"/>
        <v>0</v>
      </c>
      <c r="EA120" s="1508">
        <f t="shared" si="1050"/>
        <v>0</v>
      </c>
      <c r="EB120" s="1508">
        <f t="shared" si="1050"/>
        <v>0</v>
      </c>
      <c r="EC120" s="1508">
        <f t="shared" si="1050"/>
        <v>0</v>
      </c>
      <c r="ED120" s="1508">
        <f t="shared" si="1050"/>
        <v>0</v>
      </c>
      <c r="EE120" s="1508">
        <f t="shared" si="1050"/>
        <v>0</v>
      </c>
      <c r="EF120" s="1508">
        <f t="shared" si="1050"/>
        <v>0</v>
      </c>
      <c r="EG120" s="1507">
        <f t="shared" si="1050"/>
        <v>0</v>
      </c>
      <c r="EH120" s="1508">
        <f t="shared" si="1050"/>
        <v>0</v>
      </c>
      <c r="EI120" s="1508">
        <f t="shared" si="1050"/>
        <v>0</v>
      </c>
      <c r="EJ120" s="1508">
        <f t="shared" si="1050"/>
        <v>0</v>
      </c>
      <c r="EK120" s="1508">
        <f t="shared" ref="DZ120:EO136" si="1070">IF(EK$12&lt;$AO120,0,IF(EK$12&lt;=$AU120,IF(EK$12&lt;$AS120,$L120,$AT120),IF(OR(AND(EK$12&lt;$BF120,EK$12&gt;=$BE120),AND(EK$12&lt;$BA120,EK$12&gt;=$AZ120),AND(EK$12&lt;$AV120,EK$12&gt;=$AU120)),0,IF(EK$12&gt;=$BF120,$BG120*$D120/12,IF(EK$12&gt;=$BA120,$BB120*$D120/12,IF(EK$12&gt;=$AV120,$AW120*$D120/12))))))</f>
        <v>0</v>
      </c>
      <c r="EL120" s="1508">
        <f t="shared" si="1070"/>
        <v>0</v>
      </c>
      <c r="EM120" s="1508">
        <f t="shared" si="1070"/>
        <v>0</v>
      </c>
      <c r="EN120" s="1508">
        <f t="shared" si="1070"/>
        <v>0</v>
      </c>
      <c r="EO120" s="1508">
        <f t="shared" si="1070"/>
        <v>0</v>
      </c>
      <c r="EP120" s="1508">
        <f t="shared" si="1051"/>
        <v>0</v>
      </c>
      <c r="EQ120" s="1508">
        <f t="shared" si="1051"/>
        <v>0</v>
      </c>
      <c r="ER120" s="1509">
        <f t="shared" si="1051"/>
        <v>0</v>
      </c>
      <c r="ES120" s="1507">
        <f t="shared" si="1051"/>
        <v>0</v>
      </c>
      <c r="ET120" s="1508">
        <f t="shared" si="1051"/>
        <v>0</v>
      </c>
      <c r="EU120" s="1508">
        <f t="shared" si="1051"/>
        <v>0</v>
      </c>
      <c r="EV120" s="1508">
        <f t="shared" si="1051"/>
        <v>0</v>
      </c>
      <c r="EW120" s="1508">
        <f t="shared" si="1051"/>
        <v>0</v>
      </c>
      <c r="EX120" s="1508">
        <f t="shared" si="1051"/>
        <v>0</v>
      </c>
      <c r="EY120" s="1508">
        <f t="shared" si="1051"/>
        <v>0</v>
      </c>
      <c r="EZ120" s="1508">
        <f t="shared" si="1051"/>
        <v>0</v>
      </c>
      <c r="FA120" s="1508">
        <f t="shared" ref="EP120:FE136" si="1071">IF(FA$12&lt;$AO120,0,IF(FA$12&lt;=$AU120,IF(FA$12&lt;$AS120,$L120,$AT120),IF(OR(AND(FA$12&lt;$BF120,FA$12&gt;=$BE120),AND(FA$12&lt;$BA120,FA$12&gt;=$AZ120),AND(FA$12&lt;$AV120,FA$12&gt;=$AU120)),0,IF(FA$12&gt;=$BF120,$BG120*$D120/12,IF(FA$12&gt;=$BA120,$BB120*$D120/12,IF(FA$12&gt;=$AV120,$AW120*$D120/12))))))</f>
        <v>0</v>
      </c>
      <c r="FB120" s="1508">
        <f t="shared" si="1071"/>
        <v>0</v>
      </c>
      <c r="FC120" s="1508">
        <f t="shared" si="1071"/>
        <v>0</v>
      </c>
      <c r="FD120" s="1509">
        <f t="shared" si="1071"/>
        <v>0</v>
      </c>
      <c r="FE120" s="1508">
        <f t="shared" si="1071"/>
        <v>0</v>
      </c>
      <c r="FF120" s="1508">
        <f t="shared" si="1052"/>
        <v>0</v>
      </c>
      <c r="FG120" s="1508">
        <f t="shared" si="1053"/>
        <v>0</v>
      </c>
      <c r="FH120" s="1508">
        <f t="shared" si="1053"/>
        <v>0</v>
      </c>
      <c r="FI120" s="1508">
        <f t="shared" si="1053"/>
        <v>0</v>
      </c>
      <c r="FJ120" s="1508">
        <f t="shared" si="1053"/>
        <v>0</v>
      </c>
      <c r="FK120" s="1508">
        <f t="shared" si="1053"/>
        <v>0</v>
      </c>
      <c r="FL120" s="1508">
        <f t="shared" si="1053"/>
        <v>0</v>
      </c>
      <c r="FM120" s="1508">
        <f t="shared" si="1053"/>
        <v>0</v>
      </c>
      <c r="FN120" s="1508">
        <f t="shared" si="1053"/>
        <v>0</v>
      </c>
      <c r="FO120" s="1508">
        <f t="shared" si="1053"/>
        <v>0</v>
      </c>
      <c r="FP120" s="1509">
        <f t="shared" si="1053"/>
        <v>0</v>
      </c>
      <c r="FQ120" s="1508">
        <f t="shared" si="1053"/>
        <v>0</v>
      </c>
      <c r="FR120" s="1508">
        <f t="shared" si="1053"/>
        <v>0</v>
      </c>
      <c r="FS120" s="1508">
        <f t="shared" si="1053"/>
        <v>0</v>
      </c>
      <c r="FT120" s="1508">
        <f t="shared" si="1053"/>
        <v>0</v>
      </c>
      <c r="FU120" s="1508">
        <f t="shared" si="1053"/>
        <v>0</v>
      </c>
      <c r="FV120" s="1508">
        <f t="shared" si="1053"/>
        <v>0</v>
      </c>
      <c r="FW120" s="1508">
        <f t="shared" si="1061"/>
        <v>0</v>
      </c>
      <c r="FX120" s="1508">
        <f t="shared" si="1061"/>
        <v>0</v>
      </c>
      <c r="FY120" s="1508">
        <f t="shared" si="1061"/>
        <v>0</v>
      </c>
      <c r="FZ120" s="1508">
        <f t="shared" si="1061"/>
        <v>0</v>
      </c>
      <c r="GA120" s="1508">
        <f t="shared" si="1061"/>
        <v>0</v>
      </c>
      <c r="GB120" s="1509">
        <f t="shared" si="1061"/>
        <v>0</v>
      </c>
      <c r="GC120" s="1506"/>
      <c r="GD120" s="1458">
        <f t="shared" si="910"/>
        <v>1</v>
      </c>
      <c r="GE120" s="1510">
        <f t="shared" si="1062"/>
        <v>0</v>
      </c>
      <c r="GF120" s="1511">
        <f t="shared" si="1062"/>
        <v>0</v>
      </c>
      <c r="GG120" s="1511">
        <f t="shared" si="1062"/>
        <v>0</v>
      </c>
      <c r="GH120" s="1511">
        <f t="shared" si="1062"/>
        <v>0</v>
      </c>
      <c r="GI120" s="1511">
        <f t="shared" si="1062"/>
        <v>0</v>
      </c>
      <c r="GJ120" s="1511">
        <f t="shared" si="1062"/>
        <v>0</v>
      </c>
      <c r="GK120" s="1511">
        <f t="shared" si="1062"/>
        <v>0</v>
      </c>
      <c r="GL120" s="1511">
        <f t="shared" si="1062"/>
        <v>0</v>
      </c>
      <c r="GM120" s="1511">
        <f t="shared" si="1062"/>
        <v>0</v>
      </c>
      <c r="GN120" s="1512">
        <f t="shared" si="1062"/>
        <v>0</v>
      </c>
      <c r="GO120" s="1513">
        <f t="shared" si="911"/>
        <v>0</v>
      </c>
      <c r="GP120" s="1506"/>
      <c r="GQ120" s="1510">
        <f t="shared" si="838"/>
        <v>0</v>
      </c>
      <c r="GR120" s="1511">
        <f t="shared" si="1056"/>
        <v>0</v>
      </c>
      <c r="GS120" s="1511">
        <f t="shared" si="1056"/>
        <v>0</v>
      </c>
      <c r="GT120" s="1511">
        <f t="shared" si="1056"/>
        <v>0</v>
      </c>
      <c r="GU120" s="1511">
        <f t="shared" si="1056"/>
        <v>0</v>
      </c>
      <c r="GV120" s="1511">
        <f t="shared" si="1056"/>
        <v>0</v>
      </c>
      <c r="GW120" s="1511">
        <f t="shared" si="1056"/>
        <v>0</v>
      </c>
      <c r="GX120" s="1511">
        <f t="shared" si="1056"/>
        <v>0</v>
      </c>
      <c r="GY120" s="1511">
        <f t="shared" si="1056"/>
        <v>0</v>
      </c>
      <c r="GZ120" s="1512">
        <f t="shared" si="1056"/>
        <v>0</v>
      </c>
      <c r="HA120" s="1513">
        <f t="shared" si="912"/>
        <v>0</v>
      </c>
      <c r="HB120" s="1506">
        <f t="shared" si="913"/>
        <v>1</v>
      </c>
      <c r="HC120" s="1506"/>
      <c r="HD120" s="1508">
        <f t="shared" si="914"/>
        <v>0</v>
      </c>
      <c r="HE120" s="1460">
        <f t="shared" si="915"/>
        <v>0</v>
      </c>
      <c r="HF120" s="1460">
        <f t="shared" si="916"/>
        <v>0</v>
      </c>
      <c r="HG120" s="1460">
        <f t="shared" si="917"/>
        <v>0</v>
      </c>
      <c r="HH120" s="1460">
        <f t="shared" si="918"/>
        <v>0</v>
      </c>
      <c r="HI120" s="1460">
        <f t="shared" si="919"/>
        <v>0</v>
      </c>
      <c r="HJ120" s="1460">
        <f t="shared" si="920"/>
        <v>0</v>
      </c>
      <c r="HK120" s="1460">
        <f t="shared" si="921"/>
        <v>0</v>
      </c>
      <c r="HL120" s="1460">
        <f t="shared" si="922"/>
        <v>0</v>
      </c>
      <c r="HM120" s="1460">
        <f t="shared" si="923"/>
        <v>0</v>
      </c>
      <c r="HN120" s="1460">
        <f t="shared" si="924"/>
        <v>0</v>
      </c>
      <c r="HO120" s="1460">
        <f t="shared" si="925"/>
        <v>0</v>
      </c>
      <c r="HP120" s="1460">
        <f t="shared" si="926"/>
        <v>0</v>
      </c>
      <c r="HQ120" s="1460">
        <f t="shared" si="927"/>
        <v>0</v>
      </c>
      <c r="HR120" s="1460">
        <f t="shared" si="928"/>
        <v>0</v>
      </c>
      <c r="HS120" s="1460">
        <f t="shared" si="929"/>
        <v>0</v>
      </c>
      <c r="HT120" s="1460">
        <f t="shared" si="930"/>
        <v>0</v>
      </c>
      <c r="HU120" s="1460">
        <f t="shared" si="931"/>
        <v>0</v>
      </c>
      <c r="HV120" s="1460">
        <f t="shared" si="932"/>
        <v>0</v>
      </c>
      <c r="HW120" s="1460">
        <f t="shared" si="933"/>
        <v>0</v>
      </c>
      <c r="HX120" s="1460">
        <f t="shared" si="934"/>
        <v>0</v>
      </c>
      <c r="HY120" s="1460">
        <f t="shared" si="935"/>
        <v>0</v>
      </c>
      <c r="HZ120" s="1460">
        <f t="shared" si="936"/>
        <v>0</v>
      </c>
      <c r="IA120" s="1460">
        <f t="shared" si="937"/>
        <v>0</v>
      </c>
      <c r="IB120" s="1460">
        <f t="shared" si="938"/>
        <v>0</v>
      </c>
      <c r="IC120" s="1460">
        <f t="shared" si="939"/>
        <v>0</v>
      </c>
      <c r="ID120" s="1460">
        <f t="shared" si="940"/>
        <v>0</v>
      </c>
      <c r="IE120" s="1460">
        <f t="shared" si="941"/>
        <v>0</v>
      </c>
      <c r="IF120" s="1460">
        <f t="shared" si="942"/>
        <v>0</v>
      </c>
      <c r="IG120" s="1460">
        <f t="shared" si="943"/>
        <v>0</v>
      </c>
      <c r="IH120" s="1460">
        <f t="shared" si="944"/>
        <v>0</v>
      </c>
      <c r="II120" s="1460">
        <f t="shared" si="945"/>
        <v>0</v>
      </c>
      <c r="IJ120" s="1460">
        <f t="shared" si="946"/>
        <v>0</v>
      </c>
      <c r="IK120" s="1460">
        <f t="shared" si="947"/>
        <v>0</v>
      </c>
      <c r="IL120" s="1460">
        <f t="shared" si="948"/>
        <v>0</v>
      </c>
      <c r="IM120" s="1460">
        <f t="shared" si="949"/>
        <v>0</v>
      </c>
      <c r="IN120" s="1460">
        <f t="shared" si="950"/>
        <v>0</v>
      </c>
      <c r="IO120" s="1460">
        <f t="shared" si="951"/>
        <v>0</v>
      </c>
      <c r="IP120" s="1460">
        <f t="shared" si="952"/>
        <v>0</v>
      </c>
      <c r="IQ120" s="1460">
        <f t="shared" si="953"/>
        <v>0</v>
      </c>
      <c r="IR120" s="1460">
        <f t="shared" si="954"/>
        <v>0</v>
      </c>
      <c r="IS120" s="1460">
        <f t="shared" si="955"/>
        <v>0</v>
      </c>
      <c r="IT120" s="1460">
        <f t="shared" si="956"/>
        <v>0</v>
      </c>
      <c r="IU120" s="1460">
        <f t="shared" si="957"/>
        <v>0</v>
      </c>
      <c r="IV120" s="1460">
        <f t="shared" si="958"/>
        <v>0</v>
      </c>
      <c r="IW120" s="1460">
        <f t="shared" si="959"/>
        <v>0</v>
      </c>
      <c r="IX120" s="1460">
        <f t="shared" si="960"/>
        <v>0</v>
      </c>
      <c r="IY120" s="1460">
        <f t="shared" si="961"/>
        <v>0</v>
      </c>
      <c r="IZ120" s="1460">
        <f t="shared" si="962"/>
        <v>0</v>
      </c>
      <c r="JA120" s="1460">
        <f t="shared" si="963"/>
        <v>0</v>
      </c>
      <c r="JB120" s="1460">
        <f t="shared" si="964"/>
        <v>0</v>
      </c>
      <c r="JC120" s="1460">
        <f t="shared" si="965"/>
        <v>0</v>
      </c>
      <c r="JD120" s="1460">
        <f t="shared" si="966"/>
        <v>0</v>
      </c>
      <c r="JE120" s="1460">
        <f t="shared" si="967"/>
        <v>0</v>
      </c>
      <c r="JF120" s="1460">
        <f t="shared" si="968"/>
        <v>0</v>
      </c>
      <c r="JG120" s="1460">
        <f t="shared" si="969"/>
        <v>0</v>
      </c>
      <c r="JH120" s="1460">
        <f t="shared" si="970"/>
        <v>0</v>
      </c>
      <c r="JI120" s="1460">
        <f t="shared" si="971"/>
        <v>0</v>
      </c>
      <c r="JJ120" s="1460">
        <f t="shared" si="972"/>
        <v>0</v>
      </c>
      <c r="JK120" s="1460">
        <f t="shared" si="973"/>
        <v>0</v>
      </c>
      <c r="JL120" s="1460">
        <f t="shared" si="974"/>
        <v>0</v>
      </c>
      <c r="JM120" s="1460">
        <f t="shared" si="975"/>
        <v>0</v>
      </c>
      <c r="JN120" s="1460">
        <f t="shared" si="976"/>
        <v>0</v>
      </c>
      <c r="JO120" s="1460">
        <f t="shared" si="977"/>
        <v>0</v>
      </c>
      <c r="JP120" s="1460">
        <f t="shared" si="978"/>
        <v>0</v>
      </c>
      <c r="JQ120" s="1460">
        <f t="shared" si="979"/>
        <v>0</v>
      </c>
      <c r="JR120" s="1460">
        <f t="shared" si="980"/>
        <v>0</v>
      </c>
      <c r="JS120" s="1460">
        <f t="shared" si="981"/>
        <v>0</v>
      </c>
      <c r="JT120" s="1460">
        <f t="shared" si="982"/>
        <v>0</v>
      </c>
      <c r="JU120" s="1460">
        <f t="shared" si="983"/>
        <v>0</v>
      </c>
      <c r="JV120" s="1460">
        <f t="shared" si="984"/>
        <v>0</v>
      </c>
      <c r="JW120" s="1460">
        <f t="shared" si="985"/>
        <v>0</v>
      </c>
      <c r="JX120" s="1460">
        <f t="shared" si="986"/>
        <v>0</v>
      </c>
      <c r="JY120" s="1460">
        <f t="shared" si="987"/>
        <v>0</v>
      </c>
      <c r="JZ120" s="1460">
        <f t="shared" si="988"/>
        <v>0</v>
      </c>
      <c r="KA120" s="1460">
        <f t="shared" si="989"/>
        <v>0</v>
      </c>
      <c r="KB120" s="1460">
        <f t="shared" si="990"/>
        <v>0</v>
      </c>
      <c r="KC120" s="1460">
        <f t="shared" si="991"/>
        <v>0</v>
      </c>
      <c r="KD120" s="1460">
        <f t="shared" si="992"/>
        <v>0</v>
      </c>
      <c r="KE120" s="1460">
        <f t="shared" si="993"/>
        <v>0</v>
      </c>
      <c r="KF120" s="1460">
        <f t="shared" si="994"/>
        <v>0</v>
      </c>
      <c r="KG120" s="1460">
        <f t="shared" si="995"/>
        <v>0</v>
      </c>
      <c r="KH120" s="1460">
        <f t="shared" si="996"/>
        <v>0</v>
      </c>
      <c r="KI120" s="1460">
        <f t="shared" si="997"/>
        <v>0</v>
      </c>
      <c r="KJ120" s="1460">
        <f t="shared" si="998"/>
        <v>0</v>
      </c>
      <c r="KK120" s="1460">
        <f t="shared" si="999"/>
        <v>0</v>
      </c>
      <c r="KL120" s="1460">
        <f t="shared" si="1000"/>
        <v>0</v>
      </c>
      <c r="KM120" s="1460">
        <f t="shared" si="1001"/>
        <v>0</v>
      </c>
      <c r="KN120" s="1460">
        <f t="shared" si="1002"/>
        <v>0</v>
      </c>
      <c r="KO120" s="1460">
        <f t="shared" si="1003"/>
        <v>0</v>
      </c>
      <c r="KP120" s="1460">
        <f t="shared" si="1004"/>
        <v>0</v>
      </c>
      <c r="KQ120" s="1460">
        <f t="shared" si="1005"/>
        <v>0</v>
      </c>
      <c r="KR120" s="1460">
        <f t="shared" si="1006"/>
        <v>0</v>
      </c>
      <c r="KS120" s="1460">
        <f t="shared" si="1007"/>
        <v>0</v>
      </c>
      <c r="KT120" s="1460">
        <f t="shared" si="1008"/>
        <v>0</v>
      </c>
      <c r="KU120" s="1460">
        <f t="shared" si="1009"/>
        <v>0</v>
      </c>
      <c r="KV120" s="1460">
        <f t="shared" si="1010"/>
        <v>0</v>
      </c>
      <c r="KW120" s="1460">
        <f t="shared" si="1011"/>
        <v>0</v>
      </c>
      <c r="KX120" s="1460">
        <f t="shared" si="1012"/>
        <v>0</v>
      </c>
      <c r="KY120" s="1460">
        <f t="shared" si="1013"/>
        <v>0</v>
      </c>
      <c r="KZ120" s="1460">
        <f t="shared" si="1014"/>
        <v>0</v>
      </c>
      <c r="LA120" s="1460">
        <f t="shared" si="1015"/>
        <v>0</v>
      </c>
      <c r="LB120" s="1460">
        <f t="shared" si="1016"/>
        <v>0</v>
      </c>
      <c r="LC120" s="1460">
        <f t="shared" si="1017"/>
        <v>0</v>
      </c>
      <c r="LD120" s="1460">
        <f t="shared" si="1018"/>
        <v>0</v>
      </c>
      <c r="LE120" s="1460">
        <f t="shared" si="1019"/>
        <v>0</v>
      </c>
      <c r="LF120" s="1460">
        <f t="shared" si="1020"/>
        <v>0</v>
      </c>
      <c r="LG120" s="1460">
        <f t="shared" si="1021"/>
        <v>0</v>
      </c>
      <c r="LH120" s="1460">
        <f t="shared" si="1022"/>
        <v>0</v>
      </c>
      <c r="LI120" s="1460">
        <f t="shared" si="1023"/>
        <v>0</v>
      </c>
      <c r="LJ120" s="1460">
        <f t="shared" si="1024"/>
        <v>0</v>
      </c>
      <c r="LK120" s="1460">
        <f t="shared" si="1025"/>
        <v>0</v>
      </c>
      <c r="LL120" s="1460">
        <f t="shared" si="1026"/>
        <v>0</v>
      </c>
      <c r="LM120" s="1460">
        <f t="shared" si="1027"/>
        <v>0</v>
      </c>
      <c r="LN120" s="1460">
        <f t="shared" si="1028"/>
        <v>0</v>
      </c>
      <c r="LO120" s="1460">
        <f t="shared" si="1029"/>
        <v>0</v>
      </c>
      <c r="LP120" s="1460">
        <f t="shared" si="1030"/>
        <v>0</v>
      </c>
      <c r="LQ120" s="1460">
        <f t="shared" si="1031"/>
        <v>0</v>
      </c>
      <c r="LR120" s="1460">
        <f t="shared" si="1032"/>
        <v>0</v>
      </c>
      <c r="LS120" s="1460">
        <f t="shared" si="1033"/>
        <v>0</v>
      </c>
      <c r="LW120" s="1467">
        <f t="shared" si="1034"/>
        <v>0</v>
      </c>
      <c r="LX120" s="1467">
        <f t="shared" si="1035"/>
        <v>0</v>
      </c>
      <c r="LY120" s="1467">
        <f t="shared" si="1036"/>
        <v>0</v>
      </c>
      <c r="LZ120" s="1467">
        <f t="shared" si="1037"/>
        <v>0</v>
      </c>
      <c r="MA120" s="1506"/>
      <c r="MB120" s="1460">
        <f t="shared" si="1038"/>
        <v>0</v>
      </c>
      <c r="MC120" s="1460">
        <f t="shared" si="1055"/>
        <v>0</v>
      </c>
      <c r="MD120" s="1460">
        <f t="shared" si="1055"/>
        <v>0</v>
      </c>
      <c r="ME120" s="1460">
        <f t="shared" si="1055"/>
        <v>0</v>
      </c>
      <c r="MF120" s="1460">
        <f t="shared" si="1055"/>
        <v>0</v>
      </c>
      <c r="MG120" s="1460">
        <f t="shared" si="1055"/>
        <v>0</v>
      </c>
      <c r="MH120" s="1460">
        <f t="shared" si="1055"/>
        <v>0</v>
      </c>
      <c r="MI120" s="1460">
        <f t="shared" si="1055"/>
        <v>0</v>
      </c>
      <c r="MJ120" s="1460">
        <f t="shared" si="1055"/>
        <v>0</v>
      </c>
      <c r="MK120" s="1460">
        <f t="shared" si="1055"/>
        <v>0</v>
      </c>
      <c r="ML120" s="1460">
        <f t="shared" si="1055"/>
        <v>0</v>
      </c>
      <c r="MM120" s="1460">
        <f t="shared" si="1055"/>
        <v>0</v>
      </c>
      <c r="MN120" s="1460">
        <f t="shared" si="1055"/>
        <v>0</v>
      </c>
      <c r="MO120" s="1460">
        <f t="shared" si="1055"/>
        <v>0</v>
      </c>
      <c r="MP120" s="1460">
        <f t="shared" si="1055"/>
        <v>0</v>
      </c>
      <c r="MQ120" s="1460">
        <f t="shared" si="1055"/>
        <v>0</v>
      </c>
      <c r="MR120" s="1460">
        <f t="shared" si="1055"/>
        <v>0</v>
      </c>
      <c r="MS120" s="1460">
        <f t="shared" si="1063"/>
        <v>0</v>
      </c>
      <c r="MT120" s="1460">
        <f t="shared" si="1063"/>
        <v>0</v>
      </c>
      <c r="MU120" s="1460">
        <f t="shared" si="1063"/>
        <v>0</v>
      </c>
      <c r="MV120" s="1460">
        <f t="shared" si="1063"/>
        <v>0</v>
      </c>
      <c r="MW120" s="1460">
        <f t="shared" si="1063"/>
        <v>0</v>
      </c>
      <c r="MX120" s="1460">
        <f t="shared" si="1063"/>
        <v>0</v>
      </c>
      <c r="MY120" s="1460">
        <f t="shared" si="1063"/>
        <v>0</v>
      </c>
      <c r="MZ120" s="1460">
        <f t="shared" si="1063"/>
        <v>0</v>
      </c>
      <c r="NA120" s="1460">
        <f t="shared" si="1063"/>
        <v>0</v>
      </c>
      <c r="NB120" s="1460">
        <f t="shared" si="1063"/>
        <v>0</v>
      </c>
      <c r="NC120" s="1460">
        <f t="shared" si="1063"/>
        <v>0</v>
      </c>
      <c r="ND120" s="1460">
        <f t="shared" si="1063"/>
        <v>0</v>
      </c>
      <c r="NE120" s="1460">
        <f t="shared" si="1063"/>
        <v>0</v>
      </c>
      <c r="NF120" s="1460">
        <f t="shared" si="1063"/>
        <v>0</v>
      </c>
      <c r="NG120" s="1460">
        <f t="shared" si="1063"/>
        <v>0</v>
      </c>
      <c r="NH120" s="1460">
        <f t="shared" si="1063"/>
        <v>0</v>
      </c>
      <c r="NI120" s="1460">
        <f t="shared" si="1064"/>
        <v>0</v>
      </c>
      <c r="NJ120" s="1460">
        <f t="shared" si="1064"/>
        <v>0</v>
      </c>
      <c r="NK120" s="1460">
        <f t="shared" si="1064"/>
        <v>0</v>
      </c>
      <c r="NL120" s="1460">
        <f t="shared" si="1064"/>
        <v>0</v>
      </c>
      <c r="NM120" s="1460">
        <f t="shared" si="1064"/>
        <v>0</v>
      </c>
      <c r="NN120" s="1460">
        <f t="shared" si="1064"/>
        <v>0</v>
      </c>
      <c r="NO120" s="1460">
        <f t="shared" si="1064"/>
        <v>0</v>
      </c>
      <c r="NP120" s="1460">
        <f t="shared" si="1064"/>
        <v>0</v>
      </c>
      <c r="NQ120" s="1460">
        <f t="shared" si="1064"/>
        <v>0</v>
      </c>
      <c r="NR120" s="1460">
        <f t="shared" si="1064"/>
        <v>0</v>
      </c>
      <c r="NS120" s="1460">
        <f t="shared" si="1064"/>
        <v>0</v>
      </c>
      <c r="NT120" s="1460">
        <f t="shared" si="1064"/>
        <v>0</v>
      </c>
      <c r="NU120" s="1460">
        <f t="shared" si="1064"/>
        <v>0</v>
      </c>
      <c r="NV120" s="1460">
        <f t="shared" si="1064"/>
        <v>0</v>
      </c>
      <c r="NW120" s="1460">
        <f t="shared" si="1064"/>
        <v>0</v>
      </c>
      <c r="NX120" s="1460">
        <f t="shared" si="1064"/>
        <v>0</v>
      </c>
      <c r="NY120" s="1460">
        <f t="shared" si="1065"/>
        <v>0</v>
      </c>
      <c r="NZ120" s="1460">
        <f t="shared" si="1065"/>
        <v>0</v>
      </c>
      <c r="OA120" s="1460">
        <f t="shared" si="1065"/>
        <v>0</v>
      </c>
      <c r="OB120" s="1460">
        <f t="shared" si="1065"/>
        <v>0</v>
      </c>
      <c r="OC120" s="1460">
        <f t="shared" si="1065"/>
        <v>0</v>
      </c>
      <c r="OD120" s="1460">
        <f t="shared" si="1065"/>
        <v>0</v>
      </c>
      <c r="OE120" s="1460">
        <f t="shared" si="1065"/>
        <v>0</v>
      </c>
      <c r="OF120" s="1460">
        <f t="shared" si="1065"/>
        <v>0</v>
      </c>
      <c r="OG120" s="1460">
        <f t="shared" si="1065"/>
        <v>0</v>
      </c>
      <c r="OH120" s="1460">
        <f t="shared" si="1065"/>
        <v>0</v>
      </c>
      <c r="OI120" s="1460">
        <f t="shared" si="1065"/>
        <v>0</v>
      </c>
      <c r="OJ120" s="1460">
        <f t="shared" si="1065"/>
        <v>0</v>
      </c>
      <c r="OK120" s="1460">
        <f t="shared" si="1065"/>
        <v>0</v>
      </c>
      <c r="OL120" s="1460">
        <f t="shared" si="1065"/>
        <v>0</v>
      </c>
      <c r="OM120" s="1460">
        <f t="shared" si="1065"/>
        <v>0</v>
      </c>
      <c r="ON120" s="1460">
        <f t="shared" si="1065"/>
        <v>0</v>
      </c>
      <c r="OO120" s="1460">
        <f t="shared" si="1045"/>
        <v>0</v>
      </c>
      <c r="OP120" s="1460">
        <f t="shared" si="1057"/>
        <v>0</v>
      </c>
      <c r="OQ120" s="1460">
        <f t="shared" si="1057"/>
        <v>0</v>
      </c>
      <c r="OR120" s="1460">
        <f t="shared" si="1057"/>
        <v>0</v>
      </c>
      <c r="OS120" s="1460">
        <f t="shared" si="1057"/>
        <v>0</v>
      </c>
      <c r="OT120" s="1460">
        <f t="shared" si="1057"/>
        <v>0</v>
      </c>
      <c r="OU120" s="1460">
        <f t="shared" si="1057"/>
        <v>0</v>
      </c>
      <c r="OV120" s="1460">
        <f t="shared" si="1057"/>
        <v>0</v>
      </c>
      <c r="OW120" s="1460">
        <f t="shared" si="1057"/>
        <v>0</v>
      </c>
      <c r="OX120" s="1460">
        <f t="shared" si="1057"/>
        <v>0</v>
      </c>
      <c r="OY120" s="1460">
        <f t="shared" si="1057"/>
        <v>0</v>
      </c>
      <c r="OZ120" s="1460">
        <f t="shared" si="1057"/>
        <v>0</v>
      </c>
      <c r="PA120" s="1460">
        <f t="shared" si="1057"/>
        <v>0</v>
      </c>
      <c r="PB120" s="1460">
        <f t="shared" si="1057"/>
        <v>0</v>
      </c>
      <c r="PC120" s="1460">
        <f t="shared" si="1057"/>
        <v>0</v>
      </c>
      <c r="PD120" s="1460">
        <f t="shared" si="1057"/>
        <v>0</v>
      </c>
      <c r="PE120" s="1460">
        <f t="shared" si="1057"/>
        <v>0</v>
      </c>
      <c r="PF120" s="1460">
        <f t="shared" si="1058"/>
        <v>0</v>
      </c>
      <c r="PG120" s="1460">
        <f t="shared" si="1058"/>
        <v>0</v>
      </c>
      <c r="PH120" s="1460">
        <f t="shared" si="1058"/>
        <v>0</v>
      </c>
      <c r="PI120" s="1460">
        <f t="shared" si="1058"/>
        <v>0</v>
      </c>
      <c r="PJ120" s="1460">
        <f t="shared" si="1058"/>
        <v>0</v>
      </c>
      <c r="PK120" s="1460">
        <f t="shared" si="1058"/>
        <v>0</v>
      </c>
      <c r="PL120" s="1460">
        <f t="shared" si="1058"/>
        <v>0</v>
      </c>
      <c r="PM120" s="1460">
        <f t="shared" si="1058"/>
        <v>0</v>
      </c>
      <c r="PN120" s="1460">
        <f t="shared" si="1058"/>
        <v>0</v>
      </c>
      <c r="PO120" s="1460">
        <f t="shared" si="1058"/>
        <v>0</v>
      </c>
      <c r="PP120" s="1460">
        <f t="shared" si="1058"/>
        <v>0</v>
      </c>
      <c r="PQ120" s="1460">
        <f t="shared" si="1058"/>
        <v>0</v>
      </c>
      <c r="PR120" s="1460">
        <f t="shared" si="1058"/>
        <v>0</v>
      </c>
      <c r="PS120" s="1460">
        <f t="shared" si="1058"/>
        <v>0</v>
      </c>
      <c r="PT120" s="1460">
        <f t="shared" si="1058"/>
        <v>0</v>
      </c>
      <c r="PU120" s="1460">
        <f t="shared" si="1058"/>
        <v>0</v>
      </c>
      <c r="PV120" s="1460">
        <f t="shared" si="1059"/>
        <v>0</v>
      </c>
      <c r="PW120" s="1460">
        <f t="shared" si="1059"/>
        <v>0</v>
      </c>
      <c r="PX120" s="1460">
        <f t="shared" si="1059"/>
        <v>0</v>
      </c>
      <c r="PY120" s="1460">
        <f t="shared" si="1059"/>
        <v>0</v>
      </c>
      <c r="PZ120" s="1460">
        <f t="shared" si="1059"/>
        <v>0</v>
      </c>
      <c r="QA120" s="1460">
        <f t="shared" si="1059"/>
        <v>0</v>
      </c>
      <c r="QB120" s="1460">
        <f t="shared" si="1059"/>
        <v>0</v>
      </c>
      <c r="QC120" s="1460">
        <f t="shared" si="1059"/>
        <v>0</v>
      </c>
      <c r="QD120" s="1460">
        <f t="shared" si="1059"/>
        <v>0</v>
      </c>
      <c r="QE120" s="1460">
        <f t="shared" si="1059"/>
        <v>0</v>
      </c>
      <c r="QF120" s="1460">
        <f t="shared" si="1059"/>
        <v>0</v>
      </c>
      <c r="QG120" s="1460">
        <f t="shared" si="1059"/>
        <v>0</v>
      </c>
      <c r="QH120" s="1460">
        <f t="shared" si="1059"/>
        <v>0</v>
      </c>
      <c r="QI120" s="1460">
        <f t="shared" si="1059"/>
        <v>0</v>
      </c>
      <c r="QJ120" s="1460">
        <f t="shared" si="1059"/>
        <v>0</v>
      </c>
      <c r="QK120" s="1460">
        <f t="shared" si="1059"/>
        <v>0</v>
      </c>
      <c r="QL120" s="1460">
        <f t="shared" si="1066"/>
        <v>0</v>
      </c>
      <c r="QM120" s="1460">
        <f t="shared" si="1066"/>
        <v>0</v>
      </c>
      <c r="QN120" s="1460">
        <f t="shared" si="1066"/>
        <v>0</v>
      </c>
      <c r="QO120" s="1460">
        <f t="shared" si="1066"/>
        <v>0</v>
      </c>
      <c r="QP120" s="1460">
        <f t="shared" si="1066"/>
        <v>0</v>
      </c>
      <c r="QQ120" s="1460">
        <f t="shared" si="1066"/>
        <v>0</v>
      </c>
    </row>
    <row r="121" spans="1:459" s="1466" customFormat="1" ht="22.5" customHeight="1">
      <c r="A121" s="1468"/>
      <c r="B121" s="1469"/>
      <c r="C121" s="1469"/>
      <c r="D121" s="1470"/>
      <c r="E121" s="1471"/>
      <c r="F121" s="1472"/>
      <c r="G121" s="1472"/>
      <c r="H121" s="1473">
        <f t="shared" si="875"/>
        <v>0</v>
      </c>
      <c r="I121" s="1474">
        <v>0</v>
      </c>
      <c r="J121" s="1475">
        <f t="shared" si="437"/>
        <v>0</v>
      </c>
      <c r="K121" s="1476">
        <v>0</v>
      </c>
      <c r="L121" s="1477">
        <f t="shared" si="876"/>
        <v>0</v>
      </c>
      <c r="M121" s="1477">
        <f t="shared" si="877"/>
        <v>0</v>
      </c>
      <c r="N121" s="1478"/>
      <c r="O121" s="1479">
        <v>0</v>
      </c>
      <c r="P121" s="1480">
        <v>0</v>
      </c>
      <c r="Q121" s="1828">
        <v>0</v>
      </c>
      <c r="R121" s="1831">
        <f t="shared" si="878"/>
        <v>0</v>
      </c>
      <c r="S121" s="1481">
        <f>IF(AND(SUM(O121:Q121)=0,N121="NNN"),MIN('Operating History and Pro Forma'!$M$33,'Operating History and Pro Forma'!$T$15)*D121,SUM(O121:Q121)*D121)</f>
        <v>0</v>
      </c>
      <c r="T121" s="1482">
        <f t="shared" si="879"/>
        <v>0</v>
      </c>
      <c r="U121" s="1483">
        <f t="shared" si="880"/>
        <v>0</v>
      </c>
      <c r="V121" s="1480"/>
      <c r="W121" s="1514"/>
      <c r="X121" s="1486" t="str">
        <f t="shared" si="881"/>
        <v/>
      </c>
      <c r="Y121" s="1487">
        <f t="shared" si="882"/>
        <v>0</v>
      </c>
      <c r="Z121" s="1488"/>
      <c r="AA121" s="1488"/>
      <c r="AB121" s="1488"/>
      <c r="AC121" s="1488"/>
      <c r="AD121" s="1489">
        <f t="shared" si="883"/>
        <v>0</v>
      </c>
      <c r="AE121" s="1490" t="str">
        <f t="shared" si="884"/>
        <v/>
      </c>
      <c r="AF121" s="1491">
        <f t="shared" si="885"/>
        <v>0</v>
      </c>
      <c r="AG121" s="1492">
        <f t="shared" si="886"/>
        <v>0</v>
      </c>
      <c r="AH121" s="1493">
        <f t="shared" si="1060"/>
        <v>0</v>
      </c>
      <c r="AI121" s="1493">
        <f t="shared" si="1060"/>
        <v>0</v>
      </c>
      <c r="AJ121" s="1494">
        <f t="shared" si="1060"/>
        <v>0</v>
      </c>
      <c r="AK121" s="1494">
        <f t="shared" si="1060"/>
        <v>0</v>
      </c>
      <c r="AL121" s="1495">
        <f t="shared" si="1060"/>
        <v>0</v>
      </c>
      <c r="AM121" s="1496">
        <f t="shared" si="1060"/>
        <v>0</v>
      </c>
      <c r="AN121" s="1497">
        <f t="shared" si="399"/>
        <v>0</v>
      </c>
      <c r="AO121" s="1498">
        <f t="shared" si="860"/>
        <v>0</v>
      </c>
      <c r="AP121" s="1499">
        <f t="shared" si="887"/>
        <v>0</v>
      </c>
      <c r="AQ121" s="1500">
        <f t="shared" si="888"/>
        <v>0</v>
      </c>
      <c r="AR121" s="1501">
        <f t="shared" si="889"/>
        <v>0</v>
      </c>
      <c r="AS121" s="1498">
        <f t="shared" si="857"/>
        <v>0</v>
      </c>
      <c r="AT121" s="1501">
        <f t="shared" si="890"/>
        <v>0</v>
      </c>
      <c r="AU121" s="1498">
        <f t="shared" si="891"/>
        <v>1</v>
      </c>
      <c r="AV121" s="1498">
        <f t="shared" si="892"/>
        <v>2</v>
      </c>
      <c r="AW121" s="1499">
        <f t="shared" si="893"/>
        <v>0</v>
      </c>
      <c r="AX121" s="1502">
        <f t="shared" si="894"/>
        <v>0</v>
      </c>
      <c r="AY121" s="1503">
        <f t="shared" si="895"/>
        <v>0</v>
      </c>
      <c r="AZ121" s="1498">
        <f t="shared" si="896"/>
        <v>2</v>
      </c>
      <c r="BA121" s="1498">
        <f t="shared" si="897"/>
        <v>3</v>
      </c>
      <c r="BB121" s="1499">
        <f t="shared" si="898"/>
        <v>0</v>
      </c>
      <c r="BC121" s="1502">
        <f t="shared" si="899"/>
        <v>0</v>
      </c>
      <c r="BD121" s="1503">
        <f t="shared" si="900"/>
        <v>0</v>
      </c>
      <c r="BE121" s="1498">
        <f t="shared" si="901"/>
        <v>3</v>
      </c>
      <c r="BF121" s="1498">
        <f t="shared" si="902"/>
        <v>4</v>
      </c>
      <c r="BG121" s="1499">
        <f t="shared" si="903"/>
        <v>0</v>
      </c>
      <c r="BH121" s="1502">
        <f t="shared" si="904"/>
        <v>0</v>
      </c>
      <c r="BI121" s="1502">
        <f t="shared" si="905"/>
        <v>0</v>
      </c>
      <c r="BJ121" s="1504">
        <f t="shared" si="906"/>
        <v>1900</v>
      </c>
      <c r="BK121" s="1505" t="str">
        <f t="shared" si="907"/>
        <v/>
      </c>
      <c r="BL121" s="1506"/>
      <c r="BM121" s="1507">
        <f t="shared" si="908"/>
        <v>0</v>
      </c>
      <c r="BN121" s="1508">
        <f t="shared" si="1054"/>
        <v>0</v>
      </c>
      <c r="BO121" s="1508">
        <f t="shared" si="1054"/>
        <v>0</v>
      </c>
      <c r="BP121" s="1508">
        <f t="shared" si="1054"/>
        <v>0</v>
      </c>
      <c r="BQ121" s="1508">
        <f t="shared" si="1054"/>
        <v>0</v>
      </c>
      <c r="BR121" s="1508">
        <f t="shared" si="1054"/>
        <v>0</v>
      </c>
      <c r="BS121" s="1508">
        <f t="shared" si="1054"/>
        <v>0</v>
      </c>
      <c r="BT121" s="1508">
        <f t="shared" si="1054"/>
        <v>0</v>
      </c>
      <c r="BU121" s="1508">
        <f t="shared" si="1054"/>
        <v>0</v>
      </c>
      <c r="BV121" s="1508">
        <f t="shared" si="1054"/>
        <v>0</v>
      </c>
      <c r="BW121" s="1508">
        <f t="shared" si="1054"/>
        <v>0</v>
      </c>
      <c r="BX121" s="1508">
        <f t="shared" si="1054"/>
        <v>0</v>
      </c>
      <c r="BY121" s="1507">
        <f t="shared" si="1054"/>
        <v>0</v>
      </c>
      <c r="BZ121" s="1508">
        <f t="shared" si="1054"/>
        <v>0</v>
      </c>
      <c r="CA121" s="1508">
        <f t="shared" si="1054"/>
        <v>0</v>
      </c>
      <c r="CB121" s="1508">
        <f t="shared" si="1054"/>
        <v>0</v>
      </c>
      <c r="CC121" s="1508">
        <f t="shared" si="1054"/>
        <v>0</v>
      </c>
      <c r="CD121" s="1508">
        <f t="shared" si="1067"/>
        <v>0</v>
      </c>
      <c r="CE121" s="1508">
        <f t="shared" si="1067"/>
        <v>0</v>
      </c>
      <c r="CF121" s="1508">
        <f t="shared" si="1067"/>
        <v>0</v>
      </c>
      <c r="CG121" s="1508">
        <f t="shared" si="1067"/>
        <v>0</v>
      </c>
      <c r="CH121" s="1508">
        <f t="shared" si="1067"/>
        <v>0</v>
      </c>
      <c r="CI121" s="1508">
        <f t="shared" si="1067"/>
        <v>0</v>
      </c>
      <c r="CJ121" s="1509">
        <f t="shared" si="1067"/>
        <v>0</v>
      </c>
      <c r="CK121" s="1507">
        <f t="shared" si="1067"/>
        <v>0</v>
      </c>
      <c r="CL121" s="1508">
        <f t="shared" si="1067"/>
        <v>0</v>
      </c>
      <c r="CM121" s="1508">
        <f t="shared" si="1067"/>
        <v>0</v>
      </c>
      <c r="CN121" s="1508">
        <f t="shared" si="1067"/>
        <v>0</v>
      </c>
      <c r="CO121" s="1508">
        <f t="shared" si="1067"/>
        <v>0</v>
      </c>
      <c r="CP121" s="1508">
        <f t="shared" si="1067"/>
        <v>0</v>
      </c>
      <c r="CQ121" s="1508">
        <f t="shared" si="1067"/>
        <v>0</v>
      </c>
      <c r="CR121" s="1508">
        <f t="shared" si="1067"/>
        <v>0</v>
      </c>
      <c r="CS121" s="1508">
        <f t="shared" si="1067"/>
        <v>0</v>
      </c>
      <c r="CT121" s="1508">
        <f t="shared" si="1068"/>
        <v>0</v>
      </c>
      <c r="CU121" s="1508">
        <f t="shared" si="1068"/>
        <v>0</v>
      </c>
      <c r="CV121" s="1509">
        <f t="shared" si="1068"/>
        <v>0</v>
      </c>
      <c r="CW121" s="1508">
        <f t="shared" si="1068"/>
        <v>0</v>
      </c>
      <c r="CX121" s="1508">
        <f t="shared" si="1068"/>
        <v>0</v>
      </c>
      <c r="CY121" s="1508">
        <f t="shared" si="1068"/>
        <v>0</v>
      </c>
      <c r="CZ121" s="1508">
        <f t="shared" si="1068"/>
        <v>0</v>
      </c>
      <c r="DA121" s="1508">
        <f t="shared" si="1068"/>
        <v>0</v>
      </c>
      <c r="DB121" s="1508">
        <f t="shared" si="1068"/>
        <v>0</v>
      </c>
      <c r="DC121" s="1508">
        <f t="shared" si="1068"/>
        <v>0</v>
      </c>
      <c r="DD121" s="1508">
        <f t="shared" si="1068"/>
        <v>0</v>
      </c>
      <c r="DE121" s="1508">
        <f t="shared" si="1068"/>
        <v>0</v>
      </c>
      <c r="DF121" s="1508">
        <f t="shared" si="1068"/>
        <v>0</v>
      </c>
      <c r="DG121" s="1508">
        <f t="shared" si="1068"/>
        <v>0</v>
      </c>
      <c r="DH121" s="1509">
        <f t="shared" si="1068"/>
        <v>0</v>
      </c>
      <c r="DI121" s="1508">
        <f t="shared" si="1068"/>
        <v>0</v>
      </c>
      <c r="DJ121" s="1508">
        <f t="shared" si="1069"/>
        <v>0</v>
      </c>
      <c r="DK121" s="1508">
        <f t="shared" si="1069"/>
        <v>0</v>
      </c>
      <c r="DL121" s="1508">
        <f t="shared" si="1069"/>
        <v>0</v>
      </c>
      <c r="DM121" s="1508">
        <f t="shared" si="1069"/>
        <v>0</v>
      </c>
      <c r="DN121" s="1508">
        <f t="shared" si="1069"/>
        <v>0</v>
      </c>
      <c r="DO121" s="1508">
        <f t="shared" si="1069"/>
        <v>0</v>
      </c>
      <c r="DP121" s="1508">
        <f t="shared" si="1069"/>
        <v>0</v>
      </c>
      <c r="DQ121" s="1508">
        <f t="shared" si="1069"/>
        <v>0</v>
      </c>
      <c r="DR121" s="1508">
        <f t="shared" si="1069"/>
        <v>0</v>
      </c>
      <c r="DS121" s="1508">
        <f t="shared" si="1069"/>
        <v>0</v>
      </c>
      <c r="DT121" s="1509">
        <f t="shared" si="1069"/>
        <v>0</v>
      </c>
      <c r="DU121" s="1507">
        <f t="shared" si="1069"/>
        <v>0</v>
      </c>
      <c r="DV121" s="1508">
        <f t="shared" si="1069"/>
        <v>0</v>
      </c>
      <c r="DW121" s="1508">
        <f t="shared" si="1069"/>
        <v>0</v>
      </c>
      <c r="DX121" s="1508">
        <f t="shared" si="1069"/>
        <v>0</v>
      </c>
      <c r="DY121" s="1508">
        <f t="shared" si="1069"/>
        <v>0</v>
      </c>
      <c r="DZ121" s="1508">
        <f t="shared" si="1070"/>
        <v>0</v>
      </c>
      <c r="EA121" s="1508">
        <f t="shared" si="1070"/>
        <v>0</v>
      </c>
      <c r="EB121" s="1508">
        <f t="shared" si="1070"/>
        <v>0</v>
      </c>
      <c r="EC121" s="1508">
        <f t="shared" si="1070"/>
        <v>0</v>
      </c>
      <c r="ED121" s="1508">
        <f t="shared" si="1070"/>
        <v>0</v>
      </c>
      <c r="EE121" s="1508">
        <f t="shared" si="1070"/>
        <v>0</v>
      </c>
      <c r="EF121" s="1508">
        <f t="shared" si="1070"/>
        <v>0</v>
      </c>
      <c r="EG121" s="1507">
        <f t="shared" si="1070"/>
        <v>0</v>
      </c>
      <c r="EH121" s="1508">
        <f t="shared" si="1070"/>
        <v>0</v>
      </c>
      <c r="EI121" s="1508">
        <f t="shared" si="1070"/>
        <v>0</v>
      </c>
      <c r="EJ121" s="1508">
        <f t="shared" si="1070"/>
        <v>0</v>
      </c>
      <c r="EK121" s="1508">
        <f t="shared" si="1070"/>
        <v>0</v>
      </c>
      <c r="EL121" s="1508">
        <f t="shared" si="1070"/>
        <v>0</v>
      </c>
      <c r="EM121" s="1508">
        <f t="shared" si="1070"/>
        <v>0</v>
      </c>
      <c r="EN121" s="1508">
        <f t="shared" si="1070"/>
        <v>0</v>
      </c>
      <c r="EO121" s="1508">
        <f t="shared" si="1070"/>
        <v>0</v>
      </c>
      <c r="EP121" s="1508">
        <f t="shared" si="1071"/>
        <v>0</v>
      </c>
      <c r="EQ121" s="1508">
        <f t="shared" si="1071"/>
        <v>0</v>
      </c>
      <c r="ER121" s="1509">
        <f t="shared" si="1071"/>
        <v>0</v>
      </c>
      <c r="ES121" s="1507">
        <f t="shared" si="1071"/>
        <v>0</v>
      </c>
      <c r="ET121" s="1508">
        <f t="shared" si="1071"/>
        <v>0</v>
      </c>
      <c r="EU121" s="1508">
        <f t="shared" si="1071"/>
        <v>0</v>
      </c>
      <c r="EV121" s="1508">
        <f t="shared" si="1071"/>
        <v>0</v>
      </c>
      <c r="EW121" s="1508">
        <f t="shared" si="1071"/>
        <v>0</v>
      </c>
      <c r="EX121" s="1508">
        <f t="shared" si="1071"/>
        <v>0</v>
      </c>
      <c r="EY121" s="1508">
        <f t="shared" si="1071"/>
        <v>0</v>
      </c>
      <c r="EZ121" s="1508">
        <f t="shared" si="1071"/>
        <v>0</v>
      </c>
      <c r="FA121" s="1508">
        <f t="shared" si="1071"/>
        <v>0</v>
      </c>
      <c r="FB121" s="1508">
        <f t="shared" si="1071"/>
        <v>0</v>
      </c>
      <c r="FC121" s="1508">
        <f t="shared" si="1071"/>
        <v>0</v>
      </c>
      <c r="FD121" s="1509">
        <f t="shared" si="1071"/>
        <v>0</v>
      </c>
      <c r="FE121" s="1508">
        <f t="shared" si="1071"/>
        <v>0</v>
      </c>
      <c r="FF121" s="1508">
        <f t="shared" si="1052"/>
        <v>0</v>
      </c>
      <c r="FG121" s="1508">
        <f t="shared" si="1053"/>
        <v>0</v>
      </c>
      <c r="FH121" s="1508">
        <f t="shared" si="1053"/>
        <v>0</v>
      </c>
      <c r="FI121" s="1508">
        <f t="shared" si="1053"/>
        <v>0</v>
      </c>
      <c r="FJ121" s="1508">
        <f t="shared" si="1053"/>
        <v>0</v>
      </c>
      <c r="FK121" s="1508">
        <f t="shared" si="1053"/>
        <v>0</v>
      </c>
      <c r="FL121" s="1508">
        <f t="shared" si="1053"/>
        <v>0</v>
      </c>
      <c r="FM121" s="1508">
        <f t="shared" si="1053"/>
        <v>0</v>
      </c>
      <c r="FN121" s="1508">
        <f t="shared" si="1053"/>
        <v>0</v>
      </c>
      <c r="FO121" s="1508">
        <f t="shared" si="1053"/>
        <v>0</v>
      </c>
      <c r="FP121" s="1509">
        <f t="shared" si="1053"/>
        <v>0</v>
      </c>
      <c r="FQ121" s="1508">
        <f t="shared" ref="FG121:FV137" si="1072">IF(FQ$12&lt;$AO121,0,IF(FQ$12&lt;=$AU121,IF(FQ$12&lt;$AS121,$L121,$AT121),IF(OR(AND(FQ$12&lt;$BF121,FQ$12&gt;=$BE121),AND(FQ$12&lt;$BA121,FQ$12&gt;=$AZ121),AND(FQ$12&lt;$AV121,FQ$12&gt;=$AU121)),0,IF(FQ$12&gt;=$BF121,$BG121*$D121/12,IF(FQ$12&gt;=$BA121,$BB121*$D121/12,IF(FQ$12&gt;=$AV121,$AW121*$D121/12))))))</f>
        <v>0</v>
      </c>
      <c r="FR121" s="1508">
        <f t="shared" si="1072"/>
        <v>0</v>
      </c>
      <c r="FS121" s="1508">
        <f t="shared" si="1072"/>
        <v>0</v>
      </c>
      <c r="FT121" s="1508">
        <f t="shared" si="1072"/>
        <v>0</v>
      </c>
      <c r="FU121" s="1508">
        <f t="shared" si="1072"/>
        <v>0</v>
      </c>
      <c r="FV121" s="1508">
        <f t="shared" si="1072"/>
        <v>0</v>
      </c>
      <c r="FW121" s="1508">
        <f t="shared" si="1061"/>
        <v>0</v>
      </c>
      <c r="FX121" s="1508">
        <f t="shared" si="1061"/>
        <v>0</v>
      </c>
      <c r="FY121" s="1508">
        <f t="shared" si="1061"/>
        <v>0</v>
      </c>
      <c r="FZ121" s="1508">
        <f t="shared" si="1061"/>
        <v>0</v>
      </c>
      <c r="GA121" s="1508">
        <f t="shared" si="1061"/>
        <v>0</v>
      </c>
      <c r="GB121" s="1509">
        <f t="shared" si="1061"/>
        <v>0</v>
      </c>
      <c r="GC121" s="1506"/>
      <c r="GD121" s="1458">
        <f t="shared" si="910"/>
        <v>1</v>
      </c>
      <c r="GE121" s="1510">
        <f t="shared" si="1062"/>
        <v>0</v>
      </c>
      <c r="GF121" s="1511">
        <f t="shared" si="1062"/>
        <v>0</v>
      </c>
      <c r="GG121" s="1511">
        <f t="shared" si="1062"/>
        <v>0</v>
      </c>
      <c r="GH121" s="1511">
        <f t="shared" si="1062"/>
        <v>0</v>
      </c>
      <c r="GI121" s="1511">
        <f t="shared" si="1062"/>
        <v>0</v>
      </c>
      <c r="GJ121" s="1511">
        <f t="shared" si="1062"/>
        <v>0</v>
      </c>
      <c r="GK121" s="1511">
        <f t="shared" si="1062"/>
        <v>0</v>
      </c>
      <c r="GL121" s="1511">
        <f t="shared" si="1062"/>
        <v>0</v>
      </c>
      <c r="GM121" s="1511">
        <f t="shared" si="1062"/>
        <v>0</v>
      </c>
      <c r="GN121" s="1512">
        <f t="shared" si="1062"/>
        <v>0</v>
      </c>
      <c r="GO121" s="1513">
        <f t="shared" si="911"/>
        <v>0</v>
      </c>
      <c r="GP121" s="1506"/>
      <c r="GQ121" s="1510">
        <f t="shared" si="838"/>
        <v>0</v>
      </c>
      <c r="GR121" s="1511">
        <f t="shared" si="1056"/>
        <v>0</v>
      </c>
      <c r="GS121" s="1511">
        <f t="shared" si="1056"/>
        <v>0</v>
      </c>
      <c r="GT121" s="1511">
        <f t="shared" si="1056"/>
        <v>0</v>
      </c>
      <c r="GU121" s="1511">
        <f t="shared" si="1056"/>
        <v>0</v>
      </c>
      <c r="GV121" s="1511">
        <f t="shared" si="1056"/>
        <v>0</v>
      </c>
      <c r="GW121" s="1511">
        <f t="shared" si="1056"/>
        <v>0</v>
      </c>
      <c r="GX121" s="1511">
        <f t="shared" si="1056"/>
        <v>0</v>
      </c>
      <c r="GY121" s="1511">
        <f t="shared" si="1056"/>
        <v>0</v>
      </c>
      <c r="GZ121" s="1512">
        <f t="shared" si="1056"/>
        <v>0</v>
      </c>
      <c r="HA121" s="1513">
        <f t="shared" si="912"/>
        <v>0</v>
      </c>
      <c r="HB121" s="1506">
        <f t="shared" si="913"/>
        <v>1</v>
      </c>
      <c r="HC121" s="1506"/>
      <c r="HD121" s="1508">
        <f t="shared" si="914"/>
        <v>0</v>
      </c>
      <c r="HE121" s="1460">
        <f t="shared" si="915"/>
        <v>0</v>
      </c>
      <c r="HF121" s="1460">
        <f t="shared" si="916"/>
        <v>0</v>
      </c>
      <c r="HG121" s="1460">
        <f t="shared" si="917"/>
        <v>0</v>
      </c>
      <c r="HH121" s="1460">
        <f t="shared" si="918"/>
        <v>0</v>
      </c>
      <c r="HI121" s="1460">
        <f t="shared" si="919"/>
        <v>0</v>
      </c>
      <c r="HJ121" s="1460">
        <f t="shared" si="920"/>
        <v>0</v>
      </c>
      <c r="HK121" s="1460">
        <f t="shared" si="921"/>
        <v>0</v>
      </c>
      <c r="HL121" s="1460">
        <f t="shared" si="922"/>
        <v>0</v>
      </c>
      <c r="HM121" s="1460">
        <f t="shared" si="923"/>
        <v>0</v>
      </c>
      <c r="HN121" s="1460">
        <f t="shared" si="924"/>
        <v>0</v>
      </c>
      <c r="HO121" s="1460">
        <f t="shared" si="925"/>
        <v>0</v>
      </c>
      <c r="HP121" s="1460">
        <f t="shared" si="926"/>
        <v>0</v>
      </c>
      <c r="HQ121" s="1460">
        <f t="shared" si="927"/>
        <v>0</v>
      </c>
      <c r="HR121" s="1460">
        <f t="shared" si="928"/>
        <v>0</v>
      </c>
      <c r="HS121" s="1460">
        <f t="shared" si="929"/>
        <v>0</v>
      </c>
      <c r="HT121" s="1460">
        <f t="shared" si="930"/>
        <v>0</v>
      </c>
      <c r="HU121" s="1460">
        <f t="shared" si="931"/>
        <v>0</v>
      </c>
      <c r="HV121" s="1460">
        <f t="shared" si="932"/>
        <v>0</v>
      </c>
      <c r="HW121" s="1460">
        <f t="shared" si="933"/>
        <v>0</v>
      </c>
      <c r="HX121" s="1460">
        <f t="shared" si="934"/>
        <v>0</v>
      </c>
      <c r="HY121" s="1460">
        <f t="shared" si="935"/>
        <v>0</v>
      </c>
      <c r="HZ121" s="1460">
        <f t="shared" si="936"/>
        <v>0</v>
      </c>
      <c r="IA121" s="1460">
        <f t="shared" si="937"/>
        <v>0</v>
      </c>
      <c r="IB121" s="1460">
        <f t="shared" si="938"/>
        <v>0</v>
      </c>
      <c r="IC121" s="1460">
        <f t="shared" si="939"/>
        <v>0</v>
      </c>
      <c r="ID121" s="1460">
        <f t="shared" si="940"/>
        <v>0</v>
      </c>
      <c r="IE121" s="1460">
        <f t="shared" si="941"/>
        <v>0</v>
      </c>
      <c r="IF121" s="1460">
        <f t="shared" si="942"/>
        <v>0</v>
      </c>
      <c r="IG121" s="1460">
        <f t="shared" si="943"/>
        <v>0</v>
      </c>
      <c r="IH121" s="1460">
        <f t="shared" si="944"/>
        <v>0</v>
      </c>
      <c r="II121" s="1460">
        <f t="shared" si="945"/>
        <v>0</v>
      </c>
      <c r="IJ121" s="1460">
        <f t="shared" si="946"/>
        <v>0</v>
      </c>
      <c r="IK121" s="1460">
        <f t="shared" si="947"/>
        <v>0</v>
      </c>
      <c r="IL121" s="1460">
        <f t="shared" si="948"/>
        <v>0</v>
      </c>
      <c r="IM121" s="1460">
        <f t="shared" si="949"/>
        <v>0</v>
      </c>
      <c r="IN121" s="1460">
        <f t="shared" si="950"/>
        <v>0</v>
      </c>
      <c r="IO121" s="1460">
        <f t="shared" si="951"/>
        <v>0</v>
      </c>
      <c r="IP121" s="1460">
        <f t="shared" si="952"/>
        <v>0</v>
      </c>
      <c r="IQ121" s="1460">
        <f t="shared" si="953"/>
        <v>0</v>
      </c>
      <c r="IR121" s="1460">
        <f t="shared" si="954"/>
        <v>0</v>
      </c>
      <c r="IS121" s="1460">
        <f t="shared" si="955"/>
        <v>0</v>
      </c>
      <c r="IT121" s="1460">
        <f t="shared" si="956"/>
        <v>0</v>
      </c>
      <c r="IU121" s="1460">
        <f t="shared" si="957"/>
        <v>0</v>
      </c>
      <c r="IV121" s="1460">
        <f t="shared" si="958"/>
        <v>0</v>
      </c>
      <c r="IW121" s="1460">
        <f t="shared" si="959"/>
        <v>0</v>
      </c>
      <c r="IX121" s="1460">
        <f t="shared" si="960"/>
        <v>0</v>
      </c>
      <c r="IY121" s="1460">
        <f t="shared" si="961"/>
        <v>0</v>
      </c>
      <c r="IZ121" s="1460">
        <f t="shared" si="962"/>
        <v>0</v>
      </c>
      <c r="JA121" s="1460">
        <f t="shared" si="963"/>
        <v>0</v>
      </c>
      <c r="JB121" s="1460">
        <f t="shared" si="964"/>
        <v>0</v>
      </c>
      <c r="JC121" s="1460">
        <f t="shared" si="965"/>
        <v>0</v>
      </c>
      <c r="JD121" s="1460">
        <f t="shared" si="966"/>
        <v>0</v>
      </c>
      <c r="JE121" s="1460">
        <f t="shared" si="967"/>
        <v>0</v>
      </c>
      <c r="JF121" s="1460">
        <f t="shared" si="968"/>
        <v>0</v>
      </c>
      <c r="JG121" s="1460">
        <f t="shared" si="969"/>
        <v>0</v>
      </c>
      <c r="JH121" s="1460">
        <f t="shared" si="970"/>
        <v>0</v>
      </c>
      <c r="JI121" s="1460">
        <f t="shared" si="971"/>
        <v>0</v>
      </c>
      <c r="JJ121" s="1460">
        <f t="shared" si="972"/>
        <v>0</v>
      </c>
      <c r="JK121" s="1460">
        <f t="shared" si="973"/>
        <v>0</v>
      </c>
      <c r="JL121" s="1460">
        <f t="shared" si="974"/>
        <v>0</v>
      </c>
      <c r="JM121" s="1460">
        <f t="shared" si="975"/>
        <v>0</v>
      </c>
      <c r="JN121" s="1460">
        <f t="shared" si="976"/>
        <v>0</v>
      </c>
      <c r="JO121" s="1460">
        <f t="shared" si="977"/>
        <v>0</v>
      </c>
      <c r="JP121" s="1460">
        <f t="shared" si="978"/>
        <v>0</v>
      </c>
      <c r="JQ121" s="1460">
        <f t="shared" si="979"/>
        <v>0</v>
      </c>
      <c r="JR121" s="1460">
        <f t="shared" si="980"/>
        <v>0</v>
      </c>
      <c r="JS121" s="1460">
        <f t="shared" si="981"/>
        <v>0</v>
      </c>
      <c r="JT121" s="1460">
        <f t="shared" si="982"/>
        <v>0</v>
      </c>
      <c r="JU121" s="1460">
        <f t="shared" si="983"/>
        <v>0</v>
      </c>
      <c r="JV121" s="1460">
        <f t="shared" si="984"/>
        <v>0</v>
      </c>
      <c r="JW121" s="1460">
        <f t="shared" si="985"/>
        <v>0</v>
      </c>
      <c r="JX121" s="1460">
        <f t="shared" si="986"/>
        <v>0</v>
      </c>
      <c r="JY121" s="1460">
        <f t="shared" si="987"/>
        <v>0</v>
      </c>
      <c r="JZ121" s="1460">
        <f t="shared" si="988"/>
        <v>0</v>
      </c>
      <c r="KA121" s="1460">
        <f t="shared" si="989"/>
        <v>0</v>
      </c>
      <c r="KB121" s="1460">
        <f t="shared" si="990"/>
        <v>0</v>
      </c>
      <c r="KC121" s="1460">
        <f t="shared" si="991"/>
        <v>0</v>
      </c>
      <c r="KD121" s="1460">
        <f t="shared" si="992"/>
        <v>0</v>
      </c>
      <c r="KE121" s="1460">
        <f t="shared" si="993"/>
        <v>0</v>
      </c>
      <c r="KF121" s="1460">
        <f t="shared" si="994"/>
        <v>0</v>
      </c>
      <c r="KG121" s="1460">
        <f t="shared" si="995"/>
        <v>0</v>
      </c>
      <c r="KH121" s="1460">
        <f t="shared" si="996"/>
        <v>0</v>
      </c>
      <c r="KI121" s="1460">
        <f t="shared" si="997"/>
        <v>0</v>
      </c>
      <c r="KJ121" s="1460">
        <f t="shared" si="998"/>
        <v>0</v>
      </c>
      <c r="KK121" s="1460">
        <f t="shared" si="999"/>
        <v>0</v>
      </c>
      <c r="KL121" s="1460">
        <f t="shared" si="1000"/>
        <v>0</v>
      </c>
      <c r="KM121" s="1460">
        <f t="shared" si="1001"/>
        <v>0</v>
      </c>
      <c r="KN121" s="1460">
        <f t="shared" si="1002"/>
        <v>0</v>
      </c>
      <c r="KO121" s="1460">
        <f t="shared" si="1003"/>
        <v>0</v>
      </c>
      <c r="KP121" s="1460">
        <f t="shared" si="1004"/>
        <v>0</v>
      </c>
      <c r="KQ121" s="1460">
        <f t="shared" si="1005"/>
        <v>0</v>
      </c>
      <c r="KR121" s="1460">
        <f t="shared" si="1006"/>
        <v>0</v>
      </c>
      <c r="KS121" s="1460">
        <f t="shared" si="1007"/>
        <v>0</v>
      </c>
      <c r="KT121" s="1460">
        <f t="shared" si="1008"/>
        <v>0</v>
      </c>
      <c r="KU121" s="1460">
        <f t="shared" si="1009"/>
        <v>0</v>
      </c>
      <c r="KV121" s="1460">
        <f t="shared" si="1010"/>
        <v>0</v>
      </c>
      <c r="KW121" s="1460">
        <f t="shared" si="1011"/>
        <v>0</v>
      </c>
      <c r="KX121" s="1460">
        <f t="shared" si="1012"/>
        <v>0</v>
      </c>
      <c r="KY121" s="1460">
        <f t="shared" si="1013"/>
        <v>0</v>
      </c>
      <c r="KZ121" s="1460">
        <f t="shared" si="1014"/>
        <v>0</v>
      </c>
      <c r="LA121" s="1460">
        <f t="shared" si="1015"/>
        <v>0</v>
      </c>
      <c r="LB121" s="1460">
        <f t="shared" si="1016"/>
        <v>0</v>
      </c>
      <c r="LC121" s="1460">
        <f t="shared" si="1017"/>
        <v>0</v>
      </c>
      <c r="LD121" s="1460">
        <f t="shared" si="1018"/>
        <v>0</v>
      </c>
      <c r="LE121" s="1460">
        <f t="shared" si="1019"/>
        <v>0</v>
      </c>
      <c r="LF121" s="1460">
        <f t="shared" si="1020"/>
        <v>0</v>
      </c>
      <c r="LG121" s="1460">
        <f t="shared" si="1021"/>
        <v>0</v>
      </c>
      <c r="LH121" s="1460">
        <f t="shared" si="1022"/>
        <v>0</v>
      </c>
      <c r="LI121" s="1460">
        <f t="shared" si="1023"/>
        <v>0</v>
      </c>
      <c r="LJ121" s="1460">
        <f t="shared" si="1024"/>
        <v>0</v>
      </c>
      <c r="LK121" s="1460">
        <f t="shared" si="1025"/>
        <v>0</v>
      </c>
      <c r="LL121" s="1460">
        <f t="shared" si="1026"/>
        <v>0</v>
      </c>
      <c r="LM121" s="1460">
        <f t="shared" si="1027"/>
        <v>0</v>
      </c>
      <c r="LN121" s="1460">
        <f t="shared" si="1028"/>
        <v>0</v>
      </c>
      <c r="LO121" s="1460">
        <f t="shared" si="1029"/>
        <v>0</v>
      </c>
      <c r="LP121" s="1460">
        <f t="shared" si="1030"/>
        <v>0</v>
      </c>
      <c r="LQ121" s="1460">
        <f t="shared" si="1031"/>
        <v>0</v>
      </c>
      <c r="LR121" s="1460">
        <f t="shared" si="1032"/>
        <v>0</v>
      </c>
      <c r="LS121" s="1460">
        <f t="shared" si="1033"/>
        <v>0</v>
      </c>
      <c r="LW121" s="1467">
        <f t="shared" si="1034"/>
        <v>0</v>
      </c>
      <c r="LX121" s="1467">
        <f t="shared" si="1035"/>
        <v>0</v>
      </c>
      <c r="LY121" s="1467">
        <f t="shared" si="1036"/>
        <v>0</v>
      </c>
      <c r="LZ121" s="1467">
        <f t="shared" si="1037"/>
        <v>0</v>
      </c>
      <c r="MA121" s="1506"/>
      <c r="MB121" s="1460">
        <f t="shared" si="1038"/>
        <v>0</v>
      </c>
      <c r="MC121" s="1460">
        <f t="shared" si="1055"/>
        <v>0</v>
      </c>
      <c r="MD121" s="1460">
        <f t="shared" si="1055"/>
        <v>0</v>
      </c>
      <c r="ME121" s="1460">
        <f t="shared" si="1055"/>
        <v>0</v>
      </c>
      <c r="MF121" s="1460">
        <f t="shared" si="1055"/>
        <v>0</v>
      </c>
      <c r="MG121" s="1460">
        <f t="shared" si="1055"/>
        <v>0</v>
      </c>
      <c r="MH121" s="1460">
        <f t="shared" si="1055"/>
        <v>0</v>
      </c>
      <c r="MI121" s="1460">
        <f t="shared" si="1055"/>
        <v>0</v>
      </c>
      <c r="MJ121" s="1460">
        <f t="shared" si="1055"/>
        <v>0</v>
      </c>
      <c r="MK121" s="1460">
        <f t="shared" si="1055"/>
        <v>0</v>
      </c>
      <c r="ML121" s="1460">
        <f t="shared" si="1055"/>
        <v>0</v>
      </c>
      <c r="MM121" s="1460">
        <f t="shared" si="1055"/>
        <v>0</v>
      </c>
      <c r="MN121" s="1460">
        <f t="shared" si="1055"/>
        <v>0</v>
      </c>
      <c r="MO121" s="1460">
        <f t="shared" si="1055"/>
        <v>0</v>
      </c>
      <c r="MP121" s="1460">
        <f t="shared" si="1055"/>
        <v>0</v>
      </c>
      <c r="MQ121" s="1460">
        <f t="shared" si="1055"/>
        <v>0</v>
      </c>
      <c r="MR121" s="1460">
        <f t="shared" si="1055"/>
        <v>0</v>
      </c>
      <c r="MS121" s="1460">
        <f t="shared" si="1063"/>
        <v>0</v>
      </c>
      <c r="MT121" s="1460">
        <f t="shared" si="1063"/>
        <v>0</v>
      </c>
      <c r="MU121" s="1460">
        <f t="shared" si="1063"/>
        <v>0</v>
      </c>
      <c r="MV121" s="1460">
        <f t="shared" si="1063"/>
        <v>0</v>
      </c>
      <c r="MW121" s="1460">
        <f t="shared" si="1063"/>
        <v>0</v>
      </c>
      <c r="MX121" s="1460">
        <f t="shared" si="1063"/>
        <v>0</v>
      </c>
      <c r="MY121" s="1460">
        <f t="shared" si="1063"/>
        <v>0</v>
      </c>
      <c r="MZ121" s="1460">
        <f t="shared" si="1063"/>
        <v>0</v>
      </c>
      <c r="NA121" s="1460">
        <f t="shared" si="1063"/>
        <v>0</v>
      </c>
      <c r="NB121" s="1460">
        <f t="shared" si="1063"/>
        <v>0</v>
      </c>
      <c r="NC121" s="1460">
        <f t="shared" si="1063"/>
        <v>0</v>
      </c>
      <c r="ND121" s="1460">
        <f t="shared" si="1063"/>
        <v>0</v>
      </c>
      <c r="NE121" s="1460">
        <f t="shared" si="1063"/>
        <v>0</v>
      </c>
      <c r="NF121" s="1460">
        <f t="shared" si="1063"/>
        <v>0</v>
      </c>
      <c r="NG121" s="1460">
        <f t="shared" si="1063"/>
        <v>0</v>
      </c>
      <c r="NH121" s="1460">
        <f t="shared" si="1063"/>
        <v>0</v>
      </c>
      <c r="NI121" s="1460">
        <f t="shared" si="1064"/>
        <v>0</v>
      </c>
      <c r="NJ121" s="1460">
        <f t="shared" si="1064"/>
        <v>0</v>
      </c>
      <c r="NK121" s="1460">
        <f t="shared" si="1064"/>
        <v>0</v>
      </c>
      <c r="NL121" s="1460">
        <f t="shared" si="1064"/>
        <v>0</v>
      </c>
      <c r="NM121" s="1460">
        <f t="shared" si="1064"/>
        <v>0</v>
      </c>
      <c r="NN121" s="1460">
        <f t="shared" si="1064"/>
        <v>0</v>
      </c>
      <c r="NO121" s="1460">
        <f t="shared" si="1064"/>
        <v>0</v>
      </c>
      <c r="NP121" s="1460">
        <f t="shared" si="1064"/>
        <v>0</v>
      </c>
      <c r="NQ121" s="1460">
        <f t="shared" si="1064"/>
        <v>0</v>
      </c>
      <c r="NR121" s="1460">
        <f t="shared" si="1064"/>
        <v>0</v>
      </c>
      <c r="NS121" s="1460">
        <f t="shared" si="1064"/>
        <v>0</v>
      </c>
      <c r="NT121" s="1460">
        <f t="shared" si="1064"/>
        <v>0</v>
      </c>
      <c r="NU121" s="1460">
        <f t="shared" si="1064"/>
        <v>0</v>
      </c>
      <c r="NV121" s="1460">
        <f t="shared" si="1064"/>
        <v>0</v>
      </c>
      <c r="NW121" s="1460">
        <f t="shared" si="1064"/>
        <v>0</v>
      </c>
      <c r="NX121" s="1460">
        <f t="shared" si="1064"/>
        <v>0</v>
      </c>
      <c r="NY121" s="1460">
        <f t="shared" si="1065"/>
        <v>0</v>
      </c>
      <c r="NZ121" s="1460">
        <f t="shared" si="1065"/>
        <v>0</v>
      </c>
      <c r="OA121" s="1460">
        <f t="shared" si="1065"/>
        <v>0</v>
      </c>
      <c r="OB121" s="1460">
        <f t="shared" si="1065"/>
        <v>0</v>
      </c>
      <c r="OC121" s="1460">
        <f t="shared" si="1065"/>
        <v>0</v>
      </c>
      <c r="OD121" s="1460">
        <f t="shared" si="1065"/>
        <v>0</v>
      </c>
      <c r="OE121" s="1460">
        <f t="shared" si="1065"/>
        <v>0</v>
      </c>
      <c r="OF121" s="1460">
        <f t="shared" si="1065"/>
        <v>0</v>
      </c>
      <c r="OG121" s="1460">
        <f t="shared" si="1065"/>
        <v>0</v>
      </c>
      <c r="OH121" s="1460">
        <f t="shared" si="1065"/>
        <v>0</v>
      </c>
      <c r="OI121" s="1460">
        <f t="shared" si="1065"/>
        <v>0</v>
      </c>
      <c r="OJ121" s="1460">
        <f t="shared" si="1065"/>
        <v>0</v>
      </c>
      <c r="OK121" s="1460">
        <f t="shared" si="1065"/>
        <v>0</v>
      </c>
      <c r="OL121" s="1460">
        <f t="shared" si="1065"/>
        <v>0</v>
      </c>
      <c r="OM121" s="1460">
        <f t="shared" si="1065"/>
        <v>0</v>
      </c>
      <c r="ON121" s="1460">
        <f t="shared" si="1065"/>
        <v>0</v>
      </c>
      <c r="OO121" s="1460">
        <f t="shared" si="1045"/>
        <v>0</v>
      </c>
      <c r="OP121" s="1460">
        <f t="shared" si="1057"/>
        <v>0</v>
      </c>
      <c r="OQ121" s="1460">
        <f t="shared" si="1057"/>
        <v>0</v>
      </c>
      <c r="OR121" s="1460">
        <f t="shared" si="1057"/>
        <v>0</v>
      </c>
      <c r="OS121" s="1460">
        <f t="shared" si="1057"/>
        <v>0</v>
      </c>
      <c r="OT121" s="1460">
        <f t="shared" si="1057"/>
        <v>0</v>
      </c>
      <c r="OU121" s="1460">
        <f t="shared" si="1057"/>
        <v>0</v>
      </c>
      <c r="OV121" s="1460">
        <f t="shared" si="1057"/>
        <v>0</v>
      </c>
      <c r="OW121" s="1460">
        <f t="shared" si="1057"/>
        <v>0</v>
      </c>
      <c r="OX121" s="1460">
        <f t="shared" si="1057"/>
        <v>0</v>
      </c>
      <c r="OY121" s="1460">
        <f t="shared" si="1057"/>
        <v>0</v>
      </c>
      <c r="OZ121" s="1460">
        <f t="shared" si="1057"/>
        <v>0</v>
      </c>
      <c r="PA121" s="1460">
        <f t="shared" si="1057"/>
        <v>0</v>
      </c>
      <c r="PB121" s="1460">
        <f t="shared" si="1057"/>
        <v>0</v>
      </c>
      <c r="PC121" s="1460">
        <f t="shared" si="1057"/>
        <v>0</v>
      </c>
      <c r="PD121" s="1460">
        <f t="shared" si="1057"/>
        <v>0</v>
      </c>
      <c r="PE121" s="1460">
        <f t="shared" si="1057"/>
        <v>0</v>
      </c>
      <c r="PF121" s="1460">
        <f t="shared" si="1058"/>
        <v>0</v>
      </c>
      <c r="PG121" s="1460">
        <f t="shared" si="1058"/>
        <v>0</v>
      </c>
      <c r="PH121" s="1460">
        <f t="shared" si="1058"/>
        <v>0</v>
      </c>
      <c r="PI121" s="1460">
        <f t="shared" si="1058"/>
        <v>0</v>
      </c>
      <c r="PJ121" s="1460">
        <f t="shared" si="1058"/>
        <v>0</v>
      </c>
      <c r="PK121" s="1460">
        <f t="shared" si="1058"/>
        <v>0</v>
      </c>
      <c r="PL121" s="1460">
        <f t="shared" si="1058"/>
        <v>0</v>
      </c>
      <c r="PM121" s="1460">
        <f t="shared" si="1058"/>
        <v>0</v>
      </c>
      <c r="PN121" s="1460">
        <f t="shared" si="1058"/>
        <v>0</v>
      </c>
      <c r="PO121" s="1460">
        <f t="shared" si="1058"/>
        <v>0</v>
      </c>
      <c r="PP121" s="1460">
        <f t="shared" si="1058"/>
        <v>0</v>
      </c>
      <c r="PQ121" s="1460">
        <f t="shared" si="1058"/>
        <v>0</v>
      </c>
      <c r="PR121" s="1460">
        <f t="shared" si="1058"/>
        <v>0</v>
      </c>
      <c r="PS121" s="1460">
        <f t="shared" si="1058"/>
        <v>0</v>
      </c>
      <c r="PT121" s="1460">
        <f t="shared" si="1058"/>
        <v>0</v>
      </c>
      <c r="PU121" s="1460">
        <f t="shared" si="1058"/>
        <v>0</v>
      </c>
      <c r="PV121" s="1460">
        <f t="shared" si="1059"/>
        <v>0</v>
      </c>
      <c r="PW121" s="1460">
        <f t="shared" si="1059"/>
        <v>0</v>
      </c>
      <c r="PX121" s="1460">
        <f t="shared" si="1059"/>
        <v>0</v>
      </c>
      <c r="PY121" s="1460">
        <f t="shared" si="1059"/>
        <v>0</v>
      </c>
      <c r="PZ121" s="1460">
        <f t="shared" si="1059"/>
        <v>0</v>
      </c>
      <c r="QA121" s="1460">
        <f t="shared" si="1059"/>
        <v>0</v>
      </c>
      <c r="QB121" s="1460">
        <f t="shared" si="1059"/>
        <v>0</v>
      </c>
      <c r="QC121" s="1460">
        <f t="shared" si="1059"/>
        <v>0</v>
      </c>
      <c r="QD121" s="1460">
        <f t="shared" si="1059"/>
        <v>0</v>
      </c>
      <c r="QE121" s="1460">
        <f t="shared" si="1059"/>
        <v>0</v>
      </c>
      <c r="QF121" s="1460">
        <f t="shared" si="1059"/>
        <v>0</v>
      </c>
      <c r="QG121" s="1460">
        <f t="shared" si="1059"/>
        <v>0</v>
      </c>
      <c r="QH121" s="1460">
        <f t="shared" si="1059"/>
        <v>0</v>
      </c>
      <c r="QI121" s="1460">
        <f t="shared" si="1059"/>
        <v>0</v>
      </c>
      <c r="QJ121" s="1460">
        <f t="shared" si="1059"/>
        <v>0</v>
      </c>
      <c r="QK121" s="1460">
        <f t="shared" si="1059"/>
        <v>0</v>
      </c>
      <c r="QL121" s="1460">
        <f t="shared" si="1066"/>
        <v>0</v>
      </c>
      <c r="QM121" s="1460">
        <f t="shared" si="1066"/>
        <v>0</v>
      </c>
      <c r="QN121" s="1460">
        <f t="shared" si="1066"/>
        <v>0</v>
      </c>
      <c r="QO121" s="1460">
        <f t="shared" si="1066"/>
        <v>0</v>
      </c>
      <c r="QP121" s="1460">
        <f t="shared" si="1066"/>
        <v>0</v>
      </c>
      <c r="QQ121" s="1460">
        <f t="shared" si="1066"/>
        <v>0</v>
      </c>
    </row>
    <row r="122" spans="1:459" s="1466" customFormat="1" ht="22.5" customHeight="1">
      <c r="A122" s="1468"/>
      <c r="B122" s="1469"/>
      <c r="C122" s="1469"/>
      <c r="D122" s="1470"/>
      <c r="E122" s="1471"/>
      <c r="F122" s="1472"/>
      <c r="G122" s="1472"/>
      <c r="H122" s="1473">
        <f t="shared" si="875"/>
        <v>0</v>
      </c>
      <c r="I122" s="1474">
        <v>0</v>
      </c>
      <c r="J122" s="1475">
        <f t="shared" si="437"/>
        <v>0</v>
      </c>
      <c r="K122" s="1476">
        <v>0</v>
      </c>
      <c r="L122" s="1477">
        <f t="shared" si="876"/>
        <v>0</v>
      </c>
      <c r="M122" s="1477">
        <f t="shared" si="877"/>
        <v>0</v>
      </c>
      <c r="N122" s="1478"/>
      <c r="O122" s="1479">
        <v>0</v>
      </c>
      <c r="P122" s="1480">
        <v>0</v>
      </c>
      <c r="Q122" s="1828">
        <v>0</v>
      </c>
      <c r="R122" s="1831">
        <f t="shared" si="878"/>
        <v>0</v>
      </c>
      <c r="S122" s="1481">
        <f>IF(AND(SUM(O122:Q122)=0,N122="NNN"),MIN('Operating History and Pro Forma'!$M$33,'Operating History and Pro Forma'!$T$15)*D122,SUM(O122:Q122)*D122)</f>
        <v>0</v>
      </c>
      <c r="T122" s="1482">
        <f t="shared" si="879"/>
        <v>0</v>
      </c>
      <c r="U122" s="1483">
        <f t="shared" si="880"/>
        <v>0</v>
      </c>
      <c r="V122" s="1480"/>
      <c r="W122" s="1514"/>
      <c r="X122" s="1486" t="str">
        <f t="shared" si="881"/>
        <v/>
      </c>
      <c r="Y122" s="1487">
        <f t="shared" si="882"/>
        <v>0</v>
      </c>
      <c r="Z122" s="1488"/>
      <c r="AA122" s="1488"/>
      <c r="AB122" s="1488"/>
      <c r="AC122" s="1488"/>
      <c r="AD122" s="1489">
        <f t="shared" si="883"/>
        <v>0</v>
      </c>
      <c r="AE122" s="1490" t="str">
        <f t="shared" si="884"/>
        <v/>
      </c>
      <c r="AF122" s="1491">
        <f t="shared" si="885"/>
        <v>0</v>
      </c>
      <c r="AG122" s="1492">
        <f t="shared" si="886"/>
        <v>0</v>
      </c>
      <c r="AH122" s="1493">
        <f t="shared" si="1060"/>
        <v>0</v>
      </c>
      <c r="AI122" s="1493">
        <f t="shared" si="1060"/>
        <v>0</v>
      </c>
      <c r="AJ122" s="1494">
        <f t="shared" si="1060"/>
        <v>0</v>
      </c>
      <c r="AK122" s="1494">
        <f t="shared" si="1060"/>
        <v>0</v>
      </c>
      <c r="AL122" s="1495">
        <f t="shared" si="1060"/>
        <v>0</v>
      </c>
      <c r="AM122" s="1496">
        <f t="shared" si="1060"/>
        <v>0</v>
      </c>
      <c r="AN122" s="1497">
        <f t="shared" si="399"/>
        <v>0</v>
      </c>
      <c r="AO122" s="1498">
        <f t="shared" si="860"/>
        <v>0</v>
      </c>
      <c r="AP122" s="1499">
        <f t="shared" si="887"/>
        <v>0</v>
      </c>
      <c r="AQ122" s="1500">
        <f t="shared" si="888"/>
        <v>0</v>
      </c>
      <c r="AR122" s="1501">
        <f t="shared" si="889"/>
        <v>0</v>
      </c>
      <c r="AS122" s="1498">
        <f t="shared" si="857"/>
        <v>0</v>
      </c>
      <c r="AT122" s="1501">
        <f t="shared" si="890"/>
        <v>0</v>
      </c>
      <c r="AU122" s="1498">
        <f t="shared" si="891"/>
        <v>1</v>
      </c>
      <c r="AV122" s="1498">
        <f t="shared" si="892"/>
        <v>2</v>
      </c>
      <c r="AW122" s="1499">
        <f t="shared" si="893"/>
        <v>0</v>
      </c>
      <c r="AX122" s="1502">
        <f t="shared" si="894"/>
        <v>0</v>
      </c>
      <c r="AY122" s="1503">
        <f t="shared" si="895"/>
        <v>0</v>
      </c>
      <c r="AZ122" s="1498">
        <f t="shared" si="896"/>
        <v>2</v>
      </c>
      <c r="BA122" s="1498">
        <f t="shared" si="897"/>
        <v>3</v>
      </c>
      <c r="BB122" s="1499">
        <f t="shared" si="898"/>
        <v>0</v>
      </c>
      <c r="BC122" s="1502">
        <f t="shared" si="899"/>
        <v>0</v>
      </c>
      <c r="BD122" s="1503">
        <f t="shared" si="900"/>
        <v>0</v>
      </c>
      <c r="BE122" s="1498">
        <f t="shared" si="901"/>
        <v>3</v>
      </c>
      <c r="BF122" s="1498">
        <f t="shared" si="902"/>
        <v>4</v>
      </c>
      <c r="BG122" s="1499">
        <f t="shared" si="903"/>
        <v>0</v>
      </c>
      <c r="BH122" s="1502">
        <f t="shared" si="904"/>
        <v>0</v>
      </c>
      <c r="BI122" s="1502">
        <f t="shared" si="905"/>
        <v>0</v>
      </c>
      <c r="BJ122" s="1504">
        <f t="shared" si="906"/>
        <v>1900</v>
      </c>
      <c r="BK122" s="1505" t="str">
        <f t="shared" si="907"/>
        <v/>
      </c>
      <c r="BL122" s="1506"/>
      <c r="BM122" s="1507">
        <f t="shared" si="908"/>
        <v>0</v>
      </c>
      <c r="BN122" s="1508">
        <f t="shared" si="1054"/>
        <v>0</v>
      </c>
      <c r="BO122" s="1508">
        <f t="shared" si="1054"/>
        <v>0</v>
      </c>
      <c r="BP122" s="1508">
        <f t="shared" si="1054"/>
        <v>0</v>
      </c>
      <c r="BQ122" s="1508">
        <f t="shared" si="1054"/>
        <v>0</v>
      </c>
      <c r="BR122" s="1508">
        <f t="shared" si="1054"/>
        <v>0</v>
      </c>
      <c r="BS122" s="1508">
        <f t="shared" si="1054"/>
        <v>0</v>
      </c>
      <c r="BT122" s="1508">
        <f t="shared" si="1054"/>
        <v>0</v>
      </c>
      <c r="BU122" s="1508">
        <f t="shared" si="1054"/>
        <v>0</v>
      </c>
      <c r="BV122" s="1508">
        <f t="shared" si="1054"/>
        <v>0</v>
      </c>
      <c r="BW122" s="1508">
        <f t="shared" si="1054"/>
        <v>0</v>
      </c>
      <c r="BX122" s="1508">
        <f t="shared" si="1054"/>
        <v>0</v>
      </c>
      <c r="BY122" s="1507">
        <f t="shared" si="1054"/>
        <v>0</v>
      </c>
      <c r="BZ122" s="1508">
        <f t="shared" si="1054"/>
        <v>0</v>
      </c>
      <c r="CA122" s="1508">
        <f t="shared" si="1054"/>
        <v>0</v>
      </c>
      <c r="CB122" s="1508">
        <f t="shared" si="1054"/>
        <v>0</v>
      </c>
      <c r="CC122" s="1508">
        <f t="shared" si="1054"/>
        <v>0</v>
      </c>
      <c r="CD122" s="1508">
        <f t="shared" si="1067"/>
        <v>0</v>
      </c>
      <c r="CE122" s="1508">
        <f t="shared" si="1067"/>
        <v>0</v>
      </c>
      <c r="CF122" s="1508">
        <f t="shared" si="1067"/>
        <v>0</v>
      </c>
      <c r="CG122" s="1508">
        <f t="shared" si="1067"/>
        <v>0</v>
      </c>
      <c r="CH122" s="1508">
        <f t="shared" si="1067"/>
        <v>0</v>
      </c>
      <c r="CI122" s="1508">
        <f t="shared" si="1067"/>
        <v>0</v>
      </c>
      <c r="CJ122" s="1509">
        <f t="shared" si="1067"/>
        <v>0</v>
      </c>
      <c r="CK122" s="1507">
        <f t="shared" si="1067"/>
        <v>0</v>
      </c>
      <c r="CL122" s="1508">
        <f t="shared" si="1067"/>
        <v>0</v>
      </c>
      <c r="CM122" s="1508">
        <f t="shared" si="1067"/>
        <v>0</v>
      </c>
      <c r="CN122" s="1508">
        <f t="shared" si="1067"/>
        <v>0</v>
      </c>
      <c r="CO122" s="1508">
        <f t="shared" si="1067"/>
        <v>0</v>
      </c>
      <c r="CP122" s="1508">
        <f t="shared" si="1067"/>
        <v>0</v>
      </c>
      <c r="CQ122" s="1508">
        <f t="shared" si="1067"/>
        <v>0</v>
      </c>
      <c r="CR122" s="1508">
        <f t="shared" si="1067"/>
        <v>0</v>
      </c>
      <c r="CS122" s="1508">
        <f t="shared" si="1067"/>
        <v>0</v>
      </c>
      <c r="CT122" s="1508">
        <f t="shared" si="1068"/>
        <v>0</v>
      </c>
      <c r="CU122" s="1508">
        <f t="shared" si="1068"/>
        <v>0</v>
      </c>
      <c r="CV122" s="1509">
        <f t="shared" si="1068"/>
        <v>0</v>
      </c>
      <c r="CW122" s="1508">
        <f t="shared" si="1068"/>
        <v>0</v>
      </c>
      <c r="CX122" s="1508">
        <f t="shared" si="1068"/>
        <v>0</v>
      </c>
      <c r="CY122" s="1508">
        <f t="shared" si="1068"/>
        <v>0</v>
      </c>
      <c r="CZ122" s="1508">
        <f t="shared" si="1068"/>
        <v>0</v>
      </c>
      <c r="DA122" s="1508">
        <f t="shared" si="1068"/>
        <v>0</v>
      </c>
      <c r="DB122" s="1508">
        <f t="shared" si="1068"/>
        <v>0</v>
      </c>
      <c r="DC122" s="1508">
        <f t="shared" si="1068"/>
        <v>0</v>
      </c>
      <c r="DD122" s="1508">
        <f t="shared" si="1068"/>
        <v>0</v>
      </c>
      <c r="DE122" s="1508">
        <f t="shared" si="1068"/>
        <v>0</v>
      </c>
      <c r="DF122" s="1508">
        <f t="shared" si="1068"/>
        <v>0</v>
      </c>
      <c r="DG122" s="1508">
        <f t="shared" si="1068"/>
        <v>0</v>
      </c>
      <c r="DH122" s="1509">
        <f t="shared" si="1068"/>
        <v>0</v>
      </c>
      <c r="DI122" s="1508">
        <f t="shared" si="1068"/>
        <v>0</v>
      </c>
      <c r="DJ122" s="1508">
        <f t="shared" si="1069"/>
        <v>0</v>
      </c>
      <c r="DK122" s="1508">
        <f t="shared" si="1069"/>
        <v>0</v>
      </c>
      <c r="DL122" s="1508">
        <f t="shared" si="1069"/>
        <v>0</v>
      </c>
      <c r="DM122" s="1508">
        <f t="shared" si="1069"/>
        <v>0</v>
      </c>
      <c r="DN122" s="1508">
        <f t="shared" si="1069"/>
        <v>0</v>
      </c>
      <c r="DO122" s="1508">
        <f t="shared" si="1069"/>
        <v>0</v>
      </c>
      <c r="DP122" s="1508">
        <f t="shared" si="1069"/>
        <v>0</v>
      </c>
      <c r="DQ122" s="1508">
        <f t="shared" si="1069"/>
        <v>0</v>
      </c>
      <c r="DR122" s="1508">
        <f t="shared" si="1069"/>
        <v>0</v>
      </c>
      <c r="DS122" s="1508">
        <f t="shared" si="1069"/>
        <v>0</v>
      </c>
      <c r="DT122" s="1509">
        <f t="shared" si="1069"/>
        <v>0</v>
      </c>
      <c r="DU122" s="1507">
        <f t="shared" si="1069"/>
        <v>0</v>
      </c>
      <c r="DV122" s="1508">
        <f t="shared" si="1069"/>
        <v>0</v>
      </c>
      <c r="DW122" s="1508">
        <f t="shared" si="1069"/>
        <v>0</v>
      </c>
      <c r="DX122" s="1508">
        <f t="shared" si="1069"/>
        <v>0</v>
      </c>
      <c r="DY122" s="1508">
        <f t="shared" si="1069"/>
        <v>0</v>
      </c>
      <c r="DZ122" s="1508">
        <f t="shared" si="1070"/>
        <v>0</v>
      </c>
      <c r="EA122" s="1508">
        <f t="shared" si="1070"/>
        <v>0</v>
      </c>
      <c r="EB122" s="1508">
        <f t="shared" si="1070"/>
        <v>0</v>
      </c>
      <c r="EC122" s="1508">
        <f t="shared" si="1070"/>
        <v>0</v>
      </c>
      <c r="ED122" s="1508">
        <f t="shared" si="1070"/>
        <v>0</v>
      </c>
      <c r="EE122" s="1508">
        <f t="shared" si="1070"/>
        <v>0</v>
      </c>
      <c r="EF122" s="1508">
        <f t="shared" si="1070"/>
        <v>0</v>
      </c>
      <c r="EG122" s="1507">
        <f t="shared" si="1070"/>
        <v>0</v>
      </c>
      <c r="EH122" s="1508">
        <f t="shared" si="1070"/>
        <v>0</v>
      </c>
      <c r="EI122" s="1508">
        <f t="shared" si="1070"/>
        <v>0</v>
      </c>
      <c r="EJ122" s="1508">
        <f t="shared" si="1070"/>
        <v>0</v>
      </c>
      <c r="EK122" s="1508">
        <f t="shared" si="1070"/>
        <v>0</v>
      </c>
      <c r="EL122" s="1508">
        <f t="shared" si="1070"/>
        <v>0</v>
      </c>
      <c r="EM122" s="1508">
        <f t="shared" si="1070"/>
        <v>0</v>
      </c>
      <c r="EN122" s="1508">
        <f t="shared" si="1070"/>
        <v>0</v>
      </c>
      <c r="EO122" s="1508">
        <f t="shared" si="1070"/>
        <v>0</v>
      </c>
      <c r="EP122" s="1508">
        <f t="shared" si="1071"/>
        <v>0</v>
      </c>
      <c r="EQ122" s="1508">
        <f t="shared" si="1071"/>
        <v>0</v>
      </c>
      <c r="ER122" s="1509">
        <f t="shared" si="1071"/>
        <v>0</v>
      </c>
      <c r="ES122" s="1507">
        <f t="shared" si="1071"/>
        <v>0</v>
      </c>
      <c r="ET122" s="1508">
        <f t="shared" si="1071"/>
        <v>0</v>
      </c>
      <c r="EU122" s="1508">
        <f t="shared" si="1071"/>
        <v>0</v>
      </c>
      <c r="EV122" s="1508">
        <f t="shared" si="1071"/>
        <v>0</v>
      </c>
      <c r="EW122" s="1508">
        <f t="shared" si="1071"/>
        <v>0</v>
      </c>
      <c r="EX122" s="1508">
        <f t="shared" si="1071"/>
        <v>0</v>
      </c>
      <c r="EY122" s="1508">
        <f t="shared" si="1071"/>
        <v>0</v>
      </c>
      <c r="EZ122" s="1508">
        <f t="shared" si="1071"/>
        <v>0</v>
      </c>
      <c r="FA122" s="1508">
        <f t="shared" si="1071"/>
        <v>0</v>
      </c>
      <c r="FB122" s="1508">
        <f t="shared" si="1071"/>
        <v>0</v>
      </c>
      <c r="FC122" s="1508">
        <f t="shared" si="1071"/>
        <v>0</v>
      </c>
      <c r="FD122" s="1509">
        <f t="shared" si="1071"/>
        <v>0</v>
      </c>
      <c r="FE122" s="1508">
        <f t="shared" si="1071"/>
        <v>0</v>
      </c>
      <c r="FF122" s="1508">
        <f t="shared" si="1052"/>
        <v>0</v>
      </c>
      <c r="FG122" s="1508">
        <f t="shared" si="1072"/>
        <v>0</v>
      </c>
      <c r="FH122" s="1508">
        <f t="shared" si="1072"/>
        <v>0</v>
      </c>
      <c r="FI122" s="1508">
        <f t="shared" si="1072"/>
        <v>0</v>
      </c>
      <c r="FJ122" s="1508">
        <f t="shared" si="1072"/>
        <v>0</v>
      </c>
      <c r="FK122" s="1508">
        <f t="shared" si="1072"/>
        <v>0</v>
      </c>
      <c r="FL122" s="1508">
        <f t="shared" si="1072"/>
        <v>0</v>
      </c>
      <c r="FM122" s="1508">
        <f t="shared" si="1072"/>
        <v>0</v>
      </c>
      <c r="FN122" s="1508">
        <f t="shared" si="1072"/>
        <v>0</v>
      </c>
      <c r="FO122" s="1508">
        <f t="shared" si="1072"/>
        <v>0</v>
      </c>
      <c r="FP122" s="1509">
        <f t="shared" si="1072"/>
        <v>0</v>
      </c>
      <c r="FQ122" s="1508">
        <f t="shared" si="1072"/>
        <v>0</v>
      </c>
      <c r="FR122" s="1508">
        <f t="shared" si="1072"/>
        <v>0</v>
      </c>
      <c r="FS122" s="1508">
        <f t="shared" si="1072"/>
        <v>0</v>
      </c>
      <c r="FT122" s="1508">
        <f t="shared" si="1072"/>
        <v>0</v>
      </c>
      <c r="FU122" s="1508">
        <f t="shared" si="1072"/>
        <v>0</v>
      </c>
      <c r="FV122" s="1508">
        <f t="shared" si="1072"/>
        <v>0</v>
      </c>
      <c r="FW122" s="1508">
        <f t="shared" si="1061"/>
        <v>0</v>
      </c>
      <c r="FX122" s="1508">
        <f t="shared" si="1061"/>
        <v>0</v>
      </c>
      <c r="FY122" s="1508">
        <f t="shared" si="1061"/>
        <v>0</v>
      </c>
      <c r="FZ122" s="1508">
        <f t="shared" si="1061"/>
        <v>0</v>
      </c>
      <c r="GA122" s="1508">
        <f t="shared" si="1061"/>
        <v>0</v>
      </c>
      <c r="GB122" s="1509">
        <f t="shared" si="1061"/>
        <v>0</v>
      </c>
      <c r="GC122" s="1506"/>
      <c r="GD122" s="1458">
        <f t="shared" si="910"/>
        <v>1</v>
      </c>
      <c r="GE122" s="1510">
        <f t="shared" si="1062"/>
        <v>0</v>
      </c>
      <c r="GF122" s="1511">
        <f t="shared" si="1062"/>
        <v>0</v>
      </c>
      <c r="GG122" s="1511">
        <f t="shared" si="1062"/>
        <v>0</v>
      </c>
      <c r="GH122" s="1511">
        <f t="shared" si="1062"/>
        <v>0</v>
      </c>
      <c r="GI122" s="1511">
        <f t="shared" si="1062"/>
        <v>0</v>
      </c>
      <c r="GJ122" s="1511">
        <f t="shared" si="1062"/>
        <v>0</v>
      </c>
      <c r="GK122" s="1511">
        <f t="shared" si="1062"/>
        <v>0</v>
      </c>
      <c r="GL122" s="1511">
        <f t="shared" si="1062"/>
        <v>0</v>
      </c>
      <c r="GM122" s="1511">
        <f t="shared" si="1062"/>
        <v>0</v>
      </c>
      <c r="GN122" s="1512">
        <f t="shared" si="1062"/>
        <v>0</v>
      </c>
      <c r="GO122" s="1513">
        <f t="shared" si="911"/>
        <v>0</v>
      </c>
      <c r="GP122" s="1506"/>
      <c r="GQ122" s="1510">
        <f t="shared" ref="GQ122:GQ185" si="1073">IF(ROUNDUP($AU122/12,0)=GQ$11,$U122,IF(ROUNDUP($AZ122/12,0)=GQ$11,$D122*$AW122+INDEX($HD122:$LS122,1,$AZ122-1)*12,IF(ROUNDUP($BE122/12,0)=GQ$11,$D122*$BB122+INDEX($HD122:$LS122,1,$BE122-1)*12,IF(ROUNDUP($AN122/12,0)=GQ$11,$U122,0))))</f>
        <v>0</v>
      </c>
      <c r="GR122" s="1511">
        <f t="shared" si="1056"/>
        <v>0</v>
      </c>
      <c r="GS122" s="1511">
        <f t="shared" si="1056"/>
        <v>0</v>
      </c>
      <c r="GT122" s="1511">
        <f t="shared" si="1056"/>
        <v>0</v>
      </c>
      <c r="GU122" s="1511">
        <f t="shared" si="1056"/>
        <v>0</v>
      </c>
      <c r="GV122" s="1511">
        <f t="shared" si="1056"/>
        <v>0</v>
      </c>
      <c r="GW122" s="1511">
        <f t="shared" si="1056"/>
        <v>0</v>
      </c>
      <c r="GX122" s="1511">
        <f t="shared" si="1056"/>
        <v>0</v>
      </c>
      <c r="GY122" s="1511">
        <f t="shared" si="1056"/>
        <v>0</v>
      </c>
      <c r="GZ122" s="1512">
        <f t="shared" si="1056"/>
        <v>0</v>
      </c>
      <c r="HA122" s="1513">
        <f t="shared" si="912"/>
        <v>0</v>
      </c>
      <c r="HB122" s="1506">
        <f t="shared" si="913"/>
        <v>1</v>
      </c>
      <c r="HC122" s="1506"/>
      <c r="HD122" s="1508">
        <f t="shared" si="914"/>
        <v>0</v>
      </c>
      <c r="HE122" s="1460">
        <f t="shared" si="915"/>
        <v>0</v>
      </c>
      <c r="HF122" s="1460">
        <f t="shared" si="916"/>
        <v>0</v>
      </c>
      <c r="HG122" s="1460">
        <f t="shared" si="917"/>
        <v>0</v>
      </c>
      <c r="HH122" s="1460">
        <f t="shared" si="918"/>
        <v>0</v>
      </c>
      <c r="HI122" s="1460">
        <f t="shared" si="919"/>
        <v>0</v>
      </c>
      <c r="HJ122" s="1460">
        <f t="shared" si="920"/>
        <v>0</v>
      </c>
      <c r="HK122" s="1460">
        <f t="shared" si="921"/>
        <v>0</v>
      </c>
      <c r="HL122" s="1460">
        <f t="shared" si="922"/>
        <v>0</v>
      </c>
      <c r="HM122" s="1460">
        <f t="shared" si="923"/>
        <v>0</v>
      </c>
      <c r="HN122" s="1460">
        <f t="shared" si="924"/>
        <v>0</v>
      </c>
      <c r="HO122" s="1460">
        <f t="shared" si="925"/>
        <v>0</v>
      </c>
      <c r="HP122" s="1460">
        <f t="shared" si="926"/>
        <v>0</v>
      </c>
      <c r="HQ122" s="1460">
        <f t="shared" si="927"/>
        <v>0</v>
      </c>
      <c r="HR122" s="1460">
        <f t="shared" si="928"/>
        <v>0</v>
      </c>
      <c r="HS122" s="1460">
        <f t="shared" si="929"/>
        <v>0</v>
      </c>
      <c r="HT122" s="1460">
        <f t="shared" si="930"/>
        <v>0</v>
      </c>
      <c r="HU122" s="1460">
        <f t="shared" si="931"/>
        <v>0</v>
      </c>
      <c r="HV122" s="1460">
        <f t="shared" si="932"/>
        <v>0</v>
      </c>
      <c r="HW122" s="1460">
        <f t="shared" si="933"/>
        <v>0</v>
      </c>
      <c r="HX122" s="1460">
        <f t="shared" si="934"/>
        <v>0</v>
      </c>
      <c r="HY122" s="1460">
        <f t="shared" si="935"/>
        <v>0</v>
      </c>
      <c r="HZ122" s="1460">
        <f t="shared" si="936"/>
        <v>0</v>
      </c>
      <c r="IA122" s="1460">
        <f t="shared" si="937"/>
        <v>0</v>
      </c>
      <c r="IB122" s="1460">
        <f t="shared" si="938"/>
        <v>0</v>
      </c>
      <c r="IC122" s="1460">
        <f t="shared" si="939"/>
        <v>0</v>
      </c>
      <c r="ID122" s="1460">
        <f t="shared" si="940"/>
        <v>0</v>
      </c>
      <c r="IE122" s="1460">
        <f t="shared" si="941"/>
        <v>0</v>
      </c>
      <c r="IF122" s="1460">
        <f t="shared" si="942"/>
        <v>0</v>
      </c>
      <c r="IG122" s="1460">
        <f t="shared" si="943"/>
        <v>0</v>
      </c>
      <c r="IH122" s="1460">
        <f t="shared" si="944"/>
        <v>0</v>
      </c>
      <c r="II122" s="1460">
        <f t="shared" si="945"/>
        <v>0</v>
      </c>
      <c r="IJ122" s="1460">
        <f t="shared" si="946"/>
        <v>0</v>
      </c>
      <c r="IK122" s="1460">
        <f t="shared" si="947"/>
        <v>0</v>
      </c>
      <c r="IL122" s="1460">
        <f t="shared" si="948"/>
        <v>0</v>
      </c>
      <c r="IM122" s="1460">
        <f t="shared" si="949"/>
        <v>0</v>
      </c>
      <c r="IN122" s="1460">
        <f t="shared" si="950"/>
        <v>0</v>
      </c>
      <c r="IO122" s="1460">
        <f t="shared" si="951"/>
        <v>0</v>
      </c>
      <c r="IP122" s="1460">
        <f t="shared" si="952"/>
        <v>0</v>
      </c>
      <c r="IQ122" s="1460">
        <f t="shared" si="953"/>
        <v>0</v>
      </c>
      <c r="IR122" s="1460">
        <f t="shared" si="954"/>
        <v>0</v>
      </c>
      <c r="IS122" s="1460">
        <f t="shared" si="955"/>
        <v>0</v>
      </c>
      <c r="IT122" s="1460">
        <f t="shared" si="956"/>
        <v>0</v>
      </c>
      <c r="IU122" s="1460">
        <f t="shared" si="957"/>
        <v>0</v>
      </c>
      <c r="IV122" s="1460">
        <f t="shared" si="958"/>
        <v>0</v>
      </c>
      <c r="IW122" s="1460">
        <f t="shared" si="959"/>
        <v>0</v>
      </c>
      <c r="IX122" s="1460">
        <f t="shared" si="960"/>
        <v>0</v>
      </c>
      <c r="IY122" s="1460">
        <f t="shared" si="961"/>
        <v>0</v>
      </c>
      <c r="IZ122" s="1460">
        <f t="shared" si="962"/>
        <v>0</v>
      </c>
      <c r="JA122" s="1460">
        <f t="shared" si="963"/>
        <v>0</v>
      </c>
      <c r="JB122" s="1460">
        <f t="shared" si="964"/>
        <v>0</v>
      </c>
      <c r="JC122" s="1460">
        <f t="shared" si="965"/>
        <v>0</v>
      </c>
      <c r="JD122" s="1460">
        <f t="shared" si="966"/>
        <v>0</v>
      </c>
      <c r="JE122" s="1460">
        <f t="shared" si="967"/>
        <v>0</v>
      </c>
      <c r="JF122" s="1460">
        <f t="shared" si="968"/>
        <v>0</v>
      </c>
      <c r="JG122" s="1460">
        <f t="shared" si="969"/>
        <v>0</v>
      </c>
      <c r="JH122" s="1460">
        <f t="shared" si="970"/>
        <v>0</v>
      </c>
      <c r="JI122" s="1460">
        <f t="shared" si="971"/>
        <v>0</v>
      </c>
      <c r="JJ122" s="1460">
        <f t="shared" si="972"/>
        <v>0</v>
      </c>
      <c r="JK122" s="1460">
        <f t="shared" si="973"/>
        <v>0</v>
      </c>
      <c r="JL122" s="1460">
        <f t="shared" si="974"/>
        <v>0</v>
      </c>
      <c r="JM122" s="1460">
        <f t="shared" si="975"/>
        <v>0</v>
      </c>
      <c r="JN122" s="1460">
        <f t="shared" si="976"/>
        <v>0</v>
      </c>
      <c r="JO122" s="1460">
        <f t="shared" si="977"/>
        <v>0</v>
      </c>
      <c r="JP122" s="1460">
        <f t="shared" si="978"/>
        <v>0</v>
      </c>
      <c r="JQ122" s="1460">
        <f t="shared" si="979"/>
        <v>0</v>
      </c>
      <c r="JR122" s="1460">
        <f t="shared" si="980"/>
        <v>0</v>
      </c>
      <c r="JS122" s="1460">
        <f t="shared" si="981"/>
        <v>0</v>
      </c>
      <c r="JT122" s="1460">
        <f t="shared" si="982"/>
        <v>0</v>
      </c>
      <c r="JU122" s="1460">
        <f t="shared" si="983"/>
        <v>0</v>
      </c>
      <c r="JV122" s="1460">
        <f t="shared" si="984"/>
        <v>0</v>
      </c>
      <c r="JW122" s="1460">
        <f t="shared" si="985"/>
        <v>0</v>
      </c>
      <c r="JX122" s="1460">
        <f t="shared" si="986"/>
        <v>0</v>
      </c>
      <c r="JY122" s="1460">
        <f t="shared" si="987"/>
        <v>0</v>
      </c>
      <c r="JZ122" s="1460">
        <f t="shared" si="988"/>
        <v>0</v>
      </c>
      <c r="KA122" s="1460">
        <f t="shared" si="989"/>
        <v>0</v>
      </c>
      <c r="KB122" s="1460">
        <f t="shared" si="990"/>
        <v>0</v>
      </c>
      <c r="KC122" s="1460">
        <f t="shared" si="991"/>
        <v>0</v>
      </c>
      <c r="KD122" s="1460">
        <f t="shared" si="992"/>
        <v>0</v>
      </c>
      <c r="KE122" s="1460">
        <f t="shared" si="993"/>
        <v>0</v>
      </c>
      <c r="KF122" s="1460">
        <f t="shared" si="994"/>
        <v>0</v>
      </c>
      <c r="KG122" s="1460">
        <f t="shared" si="995"/>
        <v>0</v>
      </c>
      <c r="KH122" s="1460">
        <f t="shared" si="996"/>
        <v>0</v>
      </c>
      <c r="KI122" s="1460">
        <f t="shared" si="997"/>
        <v>0</v>
      </c>
      <c r="KJ122" s="1460">
        <f t="shared" si="998"/>
        <v>0</v>
      </c>
      <c r="KK122" s="1460">
        <f t="shared" si="999"/>
        <v>0</v>
      </c>
      <c r="KL122" s="1460">
        <f t="shared" si="1000"/>
        <v>0</v>
      </c>
      <c r="KM122" s="1460">
        <f t="shared" si="1001"/>
        <v>0</v>
      </c>
      <c r="KN122" s="1460">
        <f t="shared" si="1002"/>
        <v>0</v>
      </c>
      <c r="KO122" s="1460">
        <f t="shared" si="1003"/>
        <v>0</v>
      </c>
      <c r="KP122" s="1460">
        <f t="shared" si="1004"/>
        <v>0</v>
      </c>
      <c r="KQ122" s="1460">
        <f t="shared" si="1005"/>
        <v>0</v>
      </c>
      <c r="KR122" s="1460">
        <f t="shared" si="1006"/>
        <v>0</v>
      </c>
      <c r="KS122" s="1460">
        <f t="shared" si="1007"/>
        <v>0</v>
      </c>
      <c r="KT122" s="1460">
        <f t="shared" si="1008"/>
        <v>0</v>
      </c>
      <c r="KU122" s="1460">
        <f t="shared" si="1009"/>
        <v>0</v>
      </c>
      <c r="KV122" s="1460">
        <f t="shared" si="1010"/>
        <v>0</v>
      </c>
      <c r="KW122" s="1460">
        <f t="shared" si="1011"/>
        <v>0</v>
      </c>
      <c r="KX122" s="1460">
        <f t="shared" si="1012"/>
        <v>0</v>
      </c>
      <c r="KY122" s="1460">
        <f t="shared" si="1013"/>
        <v>0</v>
      </c>
      <c r="KZ122" s="1460">
        <f t="shared" si="1014"/>
        <v>0</v>
      </c>
      <c r="LA122" s="1460">
        <f t="shared" si="1015"/>
        <v>0</v>
      </c>
      <c r="LB122" s="1460">
        <f t="shared" si="1016"/>
        <v>0</v>
      </c>
      <c r="LC122" s="1460">
        <f t="shared" si="1017"/>
        <v>0</v>
      </c>
      <c r="LD122" s="1460">
        <f t="shared" si="1018"/>
        <v>0</v>
      </c>
      <c r="LE122" s="1460">
        <f t="shared" si="1019"/>
        <v>0</v>
      </c>
      <c r="LF122" s="1460">
        <f t="shared" si="1020"/>
        <v>0</v>
      </c>
      <c r="LG122" s="1460">
        <f t="shared" si="1021"/>
        <v>0</v>
      </c>
      <c r="LH122" s="1460">
        <f t="shared" si="1022"/>
        <v>0</v>
      </c>
      <c r="LI122" s="1460">
        <f t="shared" si="1023"/>
        <v>0</v>
      </c>
      <c r="LJ122" s="1460">
        <f t="shared" si="1024"/>
        <v>0</v>
      </c>
      <c r="LK122" s="1460">
        <f t="shared" si="1025"/>
        <v>0</v>
      </c>
      <c r="LL122" s="1460">
        <f t="shared" si="1026"/>
        <v>0</v>
      </c>
      <c r="LM122" s="1460">
        <f t="shared" si="1027"/>
        <v>0</v>
      </c>
      <c r="LN122" s="1460">
        <f t="shared" si="1028"/>
        <v>0</v>
      </c>
      <c r="LO122" s="1460">
        <f t="shared" si="1029"/>
        <v>0</v>
      </c>
      <c r="LP122" s="1460">
        <f t="shared" si="1030"/>
        <v>0</v>
      </c>
      <c r="LQ122" s="1460">
        <f t="shared" si="1031"/>
        <v>0</v>
      </c>
      <c r="LR122" s="1460">
        <f t="shared" si="1032"/>
        <v>0</v>
      </c>
      <c r="LS122" s="1460">
        <f t="shared" si="1033"/>
        <v>0</v>
      </c>
      <c r="LW122" s="1467">
        <f t="shared" si="1034"/>
        <v>0</v>
      </c>
      <c r="LX122" s="1467">
        <f t="shared" si="1035"/>
        <v>0</v>
      </c>
      <c r="LY122" s="1467">
        <f t="shared" si="1036"/>
        <v>0</v>
      </c>
      <c r="LZ122" s="1467">
        <f t="shared" si="1037"/>
        <v>0</v>
      </c>
      <c r="MA122" s="1506"/>
      <c r="MB122" s="1460">
        <f t="shared" si="1038"/>
        <v>0</v>
      </c>
      <c r="MC122" s="1460">
        <f t="shared" si="1055"/>
        <v>0</v>
      </c>
      <c r="MD122" s="1460">
        <f t="shared" si="1055"/>
        <v>0</v>
      </c>
      <c r="ME122" s="1460">
        <f t="shared" si="1055"/>
        <v>0</v>
      </c>
      <c r="MF122" s="1460">
        <f t="shared" si="1055"/>
        <v>0</v>
      </c>
      <c r="MG122" s="1460">
        <f t="shared" si="1055"/>
        <v>0</v>
      </c>
      <c r="MH122" s="1460">
        <f t="shared" si="1055"/>
        <v>0</v>
      </c>
      <c r="MI122" s="1460">
        <f t="shared" si="1055"/>
        <v>0</v>
      </c>
      <c r="MJ122" s="1460">
        <f t="shared" si="1055"/>
        <v>0</v>
      </c>
      <c r="MK122" s="1460">
        <f t="shared" si="1055"/>
        <v>0</v>
      </c>
      <c r="ML122" s="1460">
        <f t="shared" si="1055"/>
        <v>0</v>
      </c>
      <c r="MM122" s="1460">
        <f t="shared" si="1055"/>
        <v>0</v>
      </c>
      <c r="MN122" s="1460">
        <f t="shared" si="1055"/>
        <v>0</v>
      </c>
      <c r="MO122" s="1460">
        <f t="shared" si="1055"/>
        <v>0</v>
      </c>
      <c r="MP122" s="1460">
        <f t="shared" si="1055"/>
        <v>0</v>
      </c>
      <c r="MQ122" s="1460">
        <f t="shared" si="1055"/>
        <v>0</v>
      </c>
      <c r="MR122" s="1460">
        <f t="shared" si="1055"/>
        <v>0</v>
      </c>
      <c r="MS122" s="1460">
        <f t="shared" si="1063"/>
        <v>0</v>
      </c>
      <c r="MT122" s="1460">
        <f t="shared" si="1063"/>
        <v>0</v>
      </c>
      <c r="MU122" s="1460">
        <f t="shared" si="1063"/>
        <v>0</v>
      </c>
      <c r="MV122" s="1460">
        <f t="shared" si="1063"/>
        <v>0</v>
      </c>
      <c r="MW122" s="1460">
        <f t="shared" si="1063"/>
        <v>0</v>
      </c>
      <c r="MX122" s="1460">
        <f t="shared" si="1063"/>
        <v>0</v>
      </c>
      <c r="MY122" s="1460">
        <f t="shared" si="1063"/>
        <v>0</v>
      </c>
      <c r="MZ122" s="1460">
        <f t="shared" si="1063"/>
        <v>0</v>
      </c>
      <c r="NA122" s="1460">
        <f t="shared" si="1063"/>
        <v>0</v>
      </c>
      <c r="NB122" s="1460">
        <f t="shared" si="1063"/>
        <v>0</v>
      </c>
      <c r="NC122" s="1460">
        <f t="shared" si="1063"/>
        <v>0</v>
      </c>
      <c r="ND122" s="1460">
        <f t="shared" si="1063"/>
        <v>0</v>
      </c>
      <c r="NE122" s="1460">
        <f t="shared" si="1063"/>
        <v>0</v>
      </c>
      <c r="NF122" s="1460">
        <f t="shared" si="1063"/>
        <v>0</v>
      </c>
      <c r="NG122" s="1460">
        <f t="shared" si="1063"/>
        <v>0</v>
      </c>
      <c r="NH122" s="1460">
        <f t="shared" si="1063"/>
        <v>0</v>
      </c>
      <c r="NI122" s="1460">
        <f t="shared" si="1064"/>
        <v>0</v>
      </c>
      <c r="NJ122" s="1460">
        <f t="shared" si="1064"/>
        <v>0</v>
      </c>
      <c r="NK122" s="1460">
        <f t="shared" si="1064"/>
        <v>0</v>
      </c>
      <c r="NL122" s="1460">
        <f t="shared" si="1064"/>
        <v>0</v>
      </c>
      <c r="NM122" s="1460">
        <f t="shared" si="1064"/>
        <v>0</v>
      </c>
      <c r="NN122" s="1460">
        <f t="shared" si="1064"/>
        <v>0</v>
      </c>
      <c r="NO122" s="1460">
        <f t="shared" si="1064"/>
        <v>0</v>
      </c>
      <c r="NP122" s="1460">
        <f t="shared" si="1064"/>
        <v>0</v>
      </c>
      <c r="NQ122" s="1460">
        <f t="shared" si="1064"/>
        <v>0</v>
      </c>
      <c r="NR122" s="1460">
        <f t="shared" si="1064"/>
        <v>0</v>
      </c>
      <c r="NS122" s="1460">
        <f t="shared" si="1064"/>
        <v>0</v>
      </c>
      <c r="NT122" s="1460">
        <f t="shared" si="1064"/>
        <v>0</v>
      </c>
      <c r="NU122" s="1460">
        <f t="shared" si="1064"/>
        <v>0</v>
      </c>
      <c r="NV122" s="1460">
        <f t="shared" si="1064"/>
        <v>0</v>
      </c>
      <c r="NW122" s="1460">
        <f t="shared" si="1064"/>
        <v>0</v>
      </c>
      <c r="NX122" s="1460">
        <f t="shared" si="1064"/>
        <v>0</v>
      </c>
      <c r="NY122" s="1460">
        <f t="shared" si="1065"/>
        <v>0</v>
      </c>
      <c r="NZ122" s="1460">
        <f t="shared" si="1065"/>
        <v>0</v>
      </c>
      <c r="OA122" s="1460">
        <f t="shared" si="1065"/>
        <v>0</v>
      </c>
      <c r="OB122" s="1460">
        <f t="shared" si="1065"/>
        <v>0</v>
      </c>
      <c r="OC122" s="1460">
        <f t="shared" si="1065"/>
        <v>0</v>
      </c>
      <c r="OD122" s="1460">
        <f t="shared" si="1065"/>
        <v>0</v>
      </c>
      <c r="OE122" s="1460">
        <f t="shared" si="1065"/>
        <v>0</v>
      </c>
      <c r="OF122" s="1460">
        <f t="shared" si="1065"/>
        <v>0</v>
      </c>
      <c r="OG122" s="1460">
        <f t="shared" si="1065"/>
        <v>0</v>
      </c>
      <c r="OH122" s="1460">
        <f t="shared" si="1065"/>
        <v>0</v>
      </c>
      <c r="OI122" s="1460">
        <f t="shared" si="1065"/>
        <v>0</v>
      </c>
      <c r="OJ122" s="1460">
        <f t="shared" si="1065"/>
        <v>0</v>
      </c>
      <c r="OK122" s="1460">
        <f t="shared" si="1065"/>
        <v>0</v>
      </c>
      <c r="OL122" s="1460">
        <f t="shared" si="1065"/>
        <v>0</v>
      </c>
      <c r="OM122" s="1460">
        <f t="shared" si="1065"/>
        <v>0</v>
      </c>
      <c r="ON122" s="1460">
        <f t="shared" si="1065"/>
        <v>0</v>
      </c>
      <c r="OO122" s="1460">
        <f t="shared" si="1045"/>
        <v>0</v>
      </c>
      <c r="OP122" s="1460">
        <f t="shared" si="1057"/>
        <v>0</v>
      </c>
      <c r="OQ122" s="1460">
        <f t="shared" si="1057"/>
        <v>0</v>
      </c>
      <c r="OR122" s="1460">
        <f t="shared" si="1057"/>
        <v>0</v>
      </c>
      <c r="OS122" s="1460">
        <f t="shared" si="1057"/>
        <v>0</v>
      </c>
      <c r="OT122" s="1460">
        <f t="shared" si="1057"/>
        <v>0</v>
      </c>
      <c r="OU122" s="1460">
        <f t="shared" si="1057"/>
        <v>0</v>
      </c>
      <c r="OV122" s="1460">
        <f t="shared" si="1057"/>
        <v>0</v>
      </c>
      <c r="OW122" s="1460">
        <f t="shared" si="1057"/>
        <v>0</v>
      </c>
      <c r="OX122" s="1460">
        <f t="shared" si="1057"/>
        <v>0</v>
      </c>
      <c r="OY122" s="1460">
        <f t="shared" si="1057"/>
        <v>0</v>
      </c>
      <c r="OZ122" s="1460">
        <f t="shared" si="1057"/>
        <v>0</v>
      </c>
      <c r="PA122" s="1460">
        <f t="shared" si="1057"/>
        <v>0</v>
      </c>
      <c r="PB122" s="1460">
        <f t="shared" si="1057"/>
        <v>0</v>
      </c>
      <c r="PC122" s="1460">
        <f t="shared" si="1057"/>
        <v>0</v>
      </c>
      <c r="PD122" s="1460">
        <f t="shared" si="1057"/>
        <v>0</v>
      </c>
      <c r="PE122" s="1460">
        <f t="shared" si="1057"/>
        <v>0</v>
      </c>
      <c r="PF122" s="1460">
        <f t="shared" si="1058"/>
        <v>0</v>
      </c>
      <c r="PG122" s="1460">
        <f t="shared" si="1058"/>
        <v>0</v>
      </c>
      <c r="PH122" s="1460">
        <f t="shared" si="1058"/>
        <v>0</v>
      </c>
      <c r="PI122" s="1460">
        <f t="shared" si="1058"/>
        <v>0</v>
      </c>
      <c r="PJ122" s="1460">
        <f t="shared" si="1058"/>
        <v>0</v>
      </c>
      <c r="PK122" s="1460">
        <f t="shared" si="1058"/>
        <v>0</v>
      </c>
      <c r="PL122" s="1460">
        <f t="shared" si="1058"/>
        <v>0</v>
      </c>
      <c r="PM122" s="1460">
        <f t="shared" si="1058"/>
        <v>0</v>
      </c>
      <c r="PN122" s="1460">
        <f t="shared" si="1058"/>
        <v>0</v>
      </c>
      <c r="PO122" s="1460">
        <f t="shared" si="1058"/>
        <v>0</v>
      </c>
      <c r="PP122" s="1460">
        <f t="shared" si="1058"/>
        <v>0</v>
      </c>
      <c r="PQ122" s="1460">
        <f t="shared" si="1058"/>
        <v>0</v>
      </c>
      <c r="PR122" s="1460">
        <f t="shared" si="1058"/>
        <v>0</v>
      </c>
      <c r="PS122" s="1460">
        <f t="shared" si="1058"/>
        <v>0</v>
      </c>
      <c r="PT122" s="1460">
        <f t="shared" si="1058"/>
        <v>0</v>
      </c>
      <c r="PU122" s="1460">
        <f t="shared" si="1058"/>
        <v>0</v>
      </c>
      <c r="PV122" s="1460">
        <f t="shared" si="1059"/>
        <v>0</v>
      </c>
      <c r="PW122" s="1460">
        <f t="shared" si="1059"/>
        <v>0</v>
      </c>
      <c r="PX122" s="1460">
        <f t="shared" si="1059"/>
        <v>0</v>
      </c>
      <c r="PY122" s="1460">
        <f t="shared" si="1059"/>
        <v>0</v>
      </c>
      <c r="PZ122" s="1460">
        <f t="shared" si="1059"/>
        <v>0</v>
      </c>
      <c r="QA122" s="1460">
        <f t="shared" si="1059"/>
        <v>0</v>
      </c>
      <c r="QB122" s="1460">
        <f t="shared" si="1059"/>
        <v>0</v>
      </c>
      <c r="QC122" s="1460">
        <f t="shared" si="1059"/>
        <v>0</v>
      </c>
      <c r="QD122" s="1460">
        <f t="shared" si="1059"/>
        <v>0</v>
      </c>
      <c r="QE122" s="1460">
        <f t="shared" si="1059"/>
        <v>0</v>
      </c>
      <c r="QF122" s="1460">
        <f t="shared" si="1059"/>
        <v>0</v>
      </c>
      <c r="QG122" s="1460">
        <f t="shared" si="1059"/>
        <v>0</v>
      </c>
      <c r="QH122" s="1460">
        <f t="shared" si="1059"/>
        <v>0</v>
      </c>
      <c r="QI122" s="1460">
        <f t="shared" si="1059"/>
        <v>0</v>
      </c>
      <c r="QJ122" s="1460">
        <f t="shared" si="1059"/>
        <v>0</v>
      </c>
      <c r="QK122" s="1460">
        <f t="shared" si="1059"/>
        <v>0</v>
      </c>
      <c r="QL122" s="1460">
        <f t="shared" si="1066"/>
        <v>0</v>
      </c>
      <c r="QM122" s="1460">
        <f t="shared" si="1066"/>
        <v>0</v>
      </c>
      <c r="QN122" s="1460">
        <f t="shared" si="1066"/>
        <v>0</v>
      </c>
      <c r="QO122" s="1460">
        <f t="shared" si="1066"/>
        <v>0</v>
      </c>
      <c r="QP122" s="1460">
        <f t="shared" si="1066"/>
        <v>0</v>
      </c>
      <c r="QQ122" s="1460">
        <f t="shared" si="1066"/>
        <v>0</v>
      </c>
    </row>
    <row r="123" spans="1:459" s="1466" customFormat="1" ht="22.5" customHeight="1">
      <c r="A123" s="1468"/>
      <c r="B123" s="1469"/>
      <c r="C123" s="1469"/>
      <c r="D123" s="1470"/>
      <c r="E123" s="1471"/>
      <c r="F123" s="1472"/>
      <c r="G123" s="1472"/>
      <c r="H123" s="1473">
        <f t="shared" si="875"/>
        <v>0</v>
      </c>
      <c r="I123" s="1474">
        <v>0</v>
      </c>
      <c r="J123" s="1475">
        <f t="shared" si="437"/>
        <v>0</v>
      </c>
      <c r="K123" s="1476">
        <v>0</v>
      </c>
      <c r="L123" s="1477">
        <f t="shared" si="876"/>
        <v>0</v>
      </c>
      <c r="M123" s="1477">
        <f t="shared" si="877"/>
        <v>0</v>
      </c>
      <c r="N123" s="1478"/>
      <c r="O123" s="1479">
        <v>0</v>
      </c>
      <c r="P123" s="1480">
        <v>0</v>
      </c>
      <c r="Q123" s="1828">
        <v>0</v>
      </c>
      <c r="R123" s="1831">
        <f t="shared" si="878"/>
        <v>0</v>
      </c>
      <c r="S123" s="1481">
        <f>IF(AND(SUM(O123:Q123)=0,N123="NNN"),MIN('Operating History and Pro Forma'!$M$33,'Operating History and Pro Forma'!$T$15)*D123,SUM(O123:Q123)*D123)</f>
        <v>0</v>
      </c>
      <c r="T123" s="1482">
        <f t="shared" si="879"/>
        <v>0</v>
      </c>
      <c r="U123" s="1483">
        <f t="shared" si="880"/>
        <v>0</v>
      </c>
      <c r="V123" s="1480"/>
      <c r="W123" s="1514"/>
      <c r="X123" s="1486" t="str">
        <f t="shared" si="881"/>
        <v/>
      </c>
      <c r="Y123" s="1487">
        <f t="shared" si="882"/>
        <v>0</v>
      </c>
      <c r="Z123" s="1488"/>
      <c r="AA123" s="1488"/>
      <c r="AB123" s="1488"/>
      <c r="AC123" s="1488"/>
      <c r="AD123" s="1489">
        <f t="shared" si="883"/>
        <v>0</v>
      </c>
      <c r="AE123" s="1490" t="str">
        <f t="shared" si="884"/>
        <v/>
      </c>
      <c r="AF123" s="1491">
        <f t="shared" si="885"/>
        <v>0</v>
      </c>
      <c r="AG123" s="1492">
        <f t="shared" si="886"/>
        <v>0</v>
      </c>
      <c r="AH123" s="1493">
        <f t="shared" si="1060"/>
        <v>0</v>
      </c>
      <c r="AI123" s="1493">
        <f t="shared" si="1060"/>
        <v>0</v>
      </c>
      <c r="AJ123" s="1494">
        <f t="shared" si="1060"/>
        <v>0</v>
      </c>
      <c r="AK123" s="1494">
        <f t="shared" si="1060"/>
        <v>0</v>
      </c>
      <c r="AL123" s="1495">
        <f t="shared" si="1060"/>
        <v>0</v>
      </c>
      <c r="AM123" s="1496">
        <f t="shared" si="1060"/>
        <v>0</v>
      </c>
      <c r="AN123" s="1497">
        <f t="shared" si="399"/>
        <v>0</v>
      </c>
      <c r="AO123" s="1498">
        <f t="shared" si="860"/>
        <v>0</v>
      </c>
      <c r="AP123" s="1499">
        <f t="shared" si="887"/>
        <v>0</v>
      </c>
      <c r="AQ123" s="1500">
        <f t="shared" si="888"/>
        <v>0</v>
      </c>
      <c r="AR123" s="1501">
        <f t="shared" si="889"/>
        <v>0</v>
      </c>
      <c r="AS123" s="1498">
        <f t="shared" si="857"/>
        <v>0</v>
      </c>
      <c r="AT123" s="1501">
        <f t="shared" si="890"/>
        <v>0</v>
      </c>
      <c r="AU123" s="1498">
        <f t="shared" si="891"/>
        <v>1</v>
      </c>
      <c r="AV123" s="1498">
        <f t="shared" si="892"/>
        <v>2</v>
      </c>
      <c r="AW123" s="1499">
        <f t="shared" si="893"/>
        <v>0</v>
      </c>
      <c r="AX123" s="1502">
        <f t="shared" si="894"/>
        <v>0</v>
      </c>
      <c r="AY123" s="1503">
        <f t="shared" si="895"/>
        <v>0</v>
      </c>
      <c r="AZ123" s="1498">
        <f t="shared" si="896"/>
        <v>2</v>
      </c>
      <c r="BA123" s="1498">
        <f t="shared" si="897"/>
        <v>3</v>
      </c>
      <c r="BB123" s="1499">
        <f t="shared" si="898"/>
        <v>0</v>
      </c>
      <c r="BC123" s="1502">
        <f t="shared" si="899"/>
        <v>0</v>
      </c>
      <c r="BD123" s="1503">
        <f t="shared" si="900"/>
        <v>0</v>
      </c>
      <c r="BE123" s="1498">
        <f t="shared" si="901"/>
        <v>3</v>
      </c>
      <c r="BF123" s="1498">
        <f t="shared" si="902"/>
        <v>4</v>
      </c>
      <c r="BG123" s="1499">
        <f t="shared" si="903"/>
        <v>0</v>
      </c>
      <c r="BH123" s="1502">
        <f t="shared" si="904"/>
        <v>0</v>
      </c>
      <c r="BI123" s="1502">
        <f t="shared" si="905"/>
        <v>0</v>
      </c>
      <c r="BJ123" s="1504">
        <f t="shared" si="906"/>
        <v>1900</v>
      </c>
      <c r="BK123" s="1505" t="str">
        <f t="shared" si="907"/>
        <v/>
      </c>
      <c r="BL123" s="1506"/>
      <c r="BM123" s="1507">
        <f t="shared" si="908"/>
        <v>0</v>
      </c>
      <c r="BN123" s="1508">
        <f t="shared" si="1054"/>
        <v>0</v>
      </c>
      <c r="BO123" s="1508">
        <f t="shared" si="1054"/>
        <v>0</v>
      </c>
      <c r="BP123" s="1508">
        <f t="shared" si="1054"/>
        <v>0</v>
      </c>
      <c r="BQ123" s="1508">
        <f t="shared" si="1054"/>
        <v>0</v>
      </c>
      <c r="BR123" s="1508">
        <f t="shared" si="1054"/>
        <v>0</v>
      </c>
      <c r="BS123" s="1508">
        <f t="shared" si="1054"/>
        <v>0</v>
      </c>
      <c r="BT123" s="1508">
        <f t="shared" si="1054"/>
        <v>0</v>
      </c>
      <c r="BU123" s="1508">
        <f t="shared" si="1054"/>
        <v>0</v>
      </c>
      <c r="BV123" s="1508">
        <f t="shared" si="1054"/>
        <v>0</v>
      </c>
      <c r="BW123" s="1508">
        <f t="shared" si="1054"/>
        <v>0</v>
      </c>
      <c r="BX123" s="1508">
        <f t="shared" si="1054"/>
        <v>0</v>
      </c>
      <c r="BY123" s="1507">
        <f t="shared" si="1054"/>
        <v>0</v>
      </c>
      <c r="BZ123" s="1508">
        <f t="shared" si="1054"/>
        <v>0</v>
      </c>
      <c r="CA123" s="1508">
        <f t="shared" si="1054"/>
        <v>0</v>
      </c>
      <c r="CB123" s="1508">
        <f t="shared" si="1054"/>
        <v>0</v>
      </c>
      <c r="CC123" s="1508">
        <f t="shared" si="1054"/>
        <v>0</v>
      </c>
      <c r="CD123" s="1508">
        <f t="shared" si="1067"/>
        <v>0</v>
      </c>
      <c r="CE123" s="1508">
        <f t="shared" si="1067"/>
        <v>0</v>
      </c>
      <c r="CF123" s="1508">
        <f t="shared" si="1067"/>
        <v>0</v>
      </c>
      <c r="CG123" s="1508">
        <f t="shared" si="1067"/>
        <v>0</v>
      </c>
      <c r="CH123" s="1508">
        <f t="shared" si="1067"/>
        <v>0</v>
      </c>
      <c r="CI123" s="1508">
        <f t="shared" si="1067"/>
        <v>0</v>
      </c>
      <c r="CJ123" s="1509">
        <f t="shared" si="1067"/>
        <v>0</v>
      </c>
      <c r="CK123" s="1507">
        <f t="shared" si="1067"/>
        <v>0</v>
      </c>
      <c r="CL123" s="1508">
        <f t="shared" si="1067"/>
        <v>0</v>
      </c>
      <c r="CM123" s="1508">
        <f t="shared" si="1067"/>
        <v>0</v>
      </c>
      <c r="CN123" s="1508">
        <f t="shared" si="1067"/>
        <v>0</v>
      </c>
      <c r="CO123" s="1508">
        <f t="shared" si="1067"/>
        <v>0</v>
      </c>
      <c r="CP123" s="1508">
        <f t="shared" si="1067"/>
        <v>0</v>
      </c>
      <c r="CQ123" s="1508">
        <f t="shared" si="1067"/>
        <v>0</v>
      </c>
      <c r="CR123" s="1508">
        <f t="shared" si="1067"/>
        <v>0</v>
      </c>
      <c r="CS123" s="1508">
        <f t="shared" si="1067"/>
        <v>0</v>
      </c>
      <c r="CT123" s="1508">
        <f t="shared" si="1068"/>
        <v>0</v>
      </c>
      <c r="CU123" s="1508">
        <f t="shared" si="1068"/>
        <v>0</v>
      </c>
      <c r="CV123" s="1509">
        <f t="shared" si="1068"/>
        <v>0</v>
      </c>
      <c r="CW123" s="1508">
        <f t="shared" si="1068"/>
        <v>0</v>
      </c>
      <c r="CX123" s="1508">
        <f t="shared" si="1068"/>
        <v>0</v>
      </c>
      <c r="CY123" s="1508">
        <f t="shared" si="1068"/>
        <v>0</v>
      </c>
      <c r="CZ123" s="1508">
        <f t="shared" si="1068"/>
        <v>0</v>
      </c>
      <c r="DA123" s="1508">
        <f t="shared" si="1068"/>
        <v>0</v>
      </c>
      <c r="DB123" s="1508">
        <f t="shared" si="1068"/>
        <v>0</v>
      </c>
      <c r="DC123" s="1508">
        <f t="shared" si="1068"/>
        <v>0</v>
      </c>
      <c r="DD123" s="1508">
        <f t="shared" si="1068"/>
        <v>0</v>
      </c>
      <c r="DE123" s="1508">
        <f t="shared" si="1068"/>
        <v>0</v>
      </c>
      <c r="DF123" s="1508">
        <f t="shared" si="1068"/>
        <v>0</v>
      </c>
      <c r="DG123" s="1508">
        <f t="shared" si="1068"/>
        <v>0</v>
      </c>
      <c r="DH123" s="1509">
        <f t="shared" si="1068"/>
        <v>0</v>
      </c>
      <c r="DI123" s="1508">
        <f t="shared" si="1068"/>
        <v>0</v>
      </c>
      <c r="DJ123" s="1508">
        <f t="shared" si="1069"/>
        <v>0</v>
      </c>
      <c r="DK123" s="1508">
        <f t="shared" si="1069"/>
        <v>0</v>
      </c>
      <c r="DL123" s="1508">
        <f t="shared" si="1069"/>
        <v>0</v>
      </c>
      <c r="DM123" s="1508">
        <f t="shared" si="1069"/>
        <v>0</v>
      </c>
      <c r="DN123" s="1508">
        <f t="shared" si="1069"/>
        <v>0</v>
      </c>
      <c r="DO123" s="1508">
        <f t="shared" si="1069"/>
        <v>0</v>
      </c>
      <c r="DP123" s="1508">
        <f t="shared" si="1069"/>
        <v>0</v>
      </c>
      <c r="DQ123" s="1508">
        <f t="shared" si="1069"/>
        <v>0</v>
      </c>
      <c r="DR123" s="1508">
        <f t="shared" si="1069"/>
        <v>0</v>
      </c>
      <c r="DS123" s="1508">
        <f t="shared" si="1069"/>
        <v>0</v>
      </c>
      <c r="DT123" s="1509">
        <f t="shared" si="1069"/>
        <v>0</v>
      </c>
      <c r="DU123" s="1507">
        <f t="shared" si="1069"/>
        <v>0</v>
      </c>
      <c r="DV123" s="1508">
        <f t="shared" si="1069"/>
        <v>0</v>
      </c>
      <c r="DW123" s="1508">
        <f t="shared" si="1069"/>
        <v>0</v>
      </c>
      <c r="DX123" s="1508">
        <f t="shared" si="1069"/>
        <v>0</v>
      </c>
      <c r="DY123" s="1508">
        <f t="shared" si="1069"/>
        <v>0</v>
      </c>
      <c r="DZ123" s="1508">
        <f t="shared" si="1070"/>
        <v>0</v>
      </c>
      <c r="EA123" s="1508">
        <f t="shared" si="1070"/>
        <v>0</v>
      </c>
      <c r="EB123" s="1508">
        <f t="shared" si="1070"/>
        <v>0</v>
      </c>
      <c r="EC123" s="1508">
        <f t="shared" si="1070"/>
        <v>0</v>
      </c>
      <c r="ED123" s="1508">
        <f t="shared" si="1070"/>
        <v>0</v>
      </c>
      <c r="EE123" s="1508">
        <f t="shared" si="1070"/>
        <v>0</v>
      </c>
      <c r="EF123" s="1508">
        <f t="shared" si="1070"/>
        <v>0</v>
      </c>
      <c r="EG123" s="1507">
        <f t="shared" si="1070"/>
        <v>0</v>
      </c>
      <c r="EH123" s="1508">
        <f t="shared" si="1070"/>
        <v>0</v>
      </c>
      <c r="EI123" s="1508">
        <f t="shared" si="1070"/>
        <v>0</v>
      </c>
      <c r="EJ123" s="1508">
        <f t="shared" si="1070"/>
        <v>0</v>
      </c>
      <c r="EK123" s="1508">
        <f t="shared" si="1070"/>
        <v>0</v>
      </c>
      <c r="EL123" s="1508">
        <f t="shared" si="1070"/>
        <v>0</v>
      </c>
      <c r="EM123" s="1508">
        <f t="shared" si="1070"/>
        <v>0</v>
      </c>
      <c r="EN123" s="1508">
        <f t="shared" si="1070"/>
        <v>0</v>
      </c>
      <c r="EO123" s="1508">
        <f t="shared" si="1070"/>
        <v>0</v>
      </c>
      <c r="EP123" s="1508">
        <f t="shared" si="1071"/>
        <v>0</v>
      </c>
      <c r="EQ123" s="1508">
        <f t="shared" si="1071"/>
        <v>0</v>
      </c>
      <c r="ER123" s="1509">
        <f t="shared" si="1071"/>
        <v>0</v>
      </c>
      <c r="ES123" s="1507">
        <f t="shared" si="1071"/>
        <v>0</v>
      </c>
      <c r="ET123" s="1508">
        <f t="shared" si="1071"/>
        <v>0</v>
      </c>
      <c r="EU123" s="1508">
        <f t="shared" si="1071"/>
        <v>0</v>
      </c>
      <c r="EV123" s="1508">
        <f t="shared" si="1071"/>
        <v>0</v>
      </c>
      <c r="EW123" s="1508">
        <f t="shared" si="1071"/>
        <v>0</v>
      </c>
      <c r="EX123" s="1508">
        <f t="shared" si="1071"/>
        <v>0</v>
      </c>
      <c r="EY123" s="1508">
        <f t="shared" si="1071"/>
        <v>0</v>
      </c>
      <c r="EZ123" s="1508">
        <f t="shared" si="1071"/>
        <v>0</v>
      </c>
      <c r="FA123" s="1508">
        <f t="shared" si="1071"/>
        <v>0</v>
      </c>
      <c r="FB123" s="1508">
        <f t="shared" si="1071"/>
        <v>0</v>
      </c>
      <c r="FC123" s="1508">
        <f t="shared" si="1071"/>
        <v>0</v>
      </c>
      <c r="FD123" s="1509">
        <f t="shared" si="1071"/>
        <v>0</v>
      </c>
      <c r="FE123" s="1508">
        <f t="shared" si="1071"/>
        <v>0</v>
      </c>
      <c r="FF123" s="1508">
        <f t="shared" si="1052"/>
        <v>0</v>
      </c>
      <c r="FG123" s="1508">
        <f t="shared" si="1072"/>
        <v>0</v>
      </c>
      <c r="FH123" s="1508">
        <f t="shared" si="1072"/>
        <v>0</v>
      </c>
      <c r="FI123" s="1508">
        <f t="shared" si="1072"/>
        <v>0</v>
      </c>
      <c r="FJ123" s="1508">
        <f t="shared" si="1072"/>
        <v>0</v>
      </c>
      <c r="FK123" s="1508">
        <f t="shared" si="1072"/>
        <v>0</v>
      </c>
      <c r="FL123" s="1508">
        <f t="shared" si="1072"/>
        <v>0</v>
      </c>
      <c r="FM123" s="1508">
        <f t="shared" si="1072"/>
        <v>0</v>
      </c>
      <c r="FN123" s="1508">
        <f t="shared" si="1072"/>
        <v>0</v>
      </c>
      <c r="FO123" s="1508">
        <f t="shared" si="1072"/>
        <v>0</v>
      </c>
      <c r="FP123" s="1509">
        <f t="shared" si="1072"/>
        <v>0</v>
      </c>
      <c r="FQ123" s="1508">
        <f t="shared" si="1072"/>
        <v>0</v>
      </c>
      <c r="FR123" s="1508">
        <f t="shared" si="1072"/>
        <v>0</v>
      </c>
      <c r="FS123" s="1508">
        <f t="shared" si="1072"/>
        <v>0</v>
      </c>
      <c r="FT123" s="1508">
        <f t="shared" si="1072"/>
        <v>0</v>
      </c>
      <c r="FU123" s="1508">
        <f t="shared" si="1072"/>
        <v>0</v>
      </c>
      <c r="FV123" s="1508">
        <f t="shared" si="1072"/>
        <v>0</v>
      </c>
      <c r="FW123" s="1508">
        <f t="shared" si="1061"/>
        <v>0</v>
      </c>
      <c r="FX123" s="1508">
        <f t="shared" si="1061"/>
        <v>0</v>
      </c>
      <c r="FY123" s="1508">
        <f t="shared" si="1061"/>
        <v>0</v>
      </c>
      <c r="FZ123" s="1508">
        <f t="shared" si="1061"/>
        <v>0</v>
      </c>
      <c r="GA123" s="1508">
        <f t="shared" si="1061"/>
        <v>0</v>
      </c>
      <c r="GB123" s="1509">
        <f t="shared" si="1061"/>
        <v>0</v>
      </c>
      <c r="GC123" s="1506"/>
      <c r="GD123" s="1458">
        <f t="shared" si="910"/>
        <v>1</v>
      </c>
      <c r="GE123" s="1510">
        <f t="shared" si="1062"/>
        <v>0</v>
      </c>
      <c r="GF123" s="1511">
        <f t="shared" si="1062"/>
        <v>0</v>
      </c>
      <c r="GG123" s="1511">
        <f t="shared" si="1062"/>
        <v>0</v>
      </c>
      <c r="GH123" s="1511">
        <f t="shared" si="1062"/>
        <v>0</v>
      </c>
      <c r="GI123" s="1511">
        <f t="shared" si="1062"/>
        <v>0</v>
      </c>
      <c r="GJ123" s="1511">
        <f t="shared" si="1062"/>
        <v>0</v>
      </c>
      <c r="GK123" s="1511">
        <f t="shared" si="1062"/>
        <v>0</v>
      </c>
      <c r="GL123" s="1511">
        <f t="shared" si="1062"/>
        <v>0</v>
      </c>
      <c r="GM123" s="1511">
        <f t="shared" si="1062"/>
        <v>0</v>
      </c>
      <c r="GN123" s="1512">
        <f t="shared" si="1062"/>
        <v>0</v>
      </c>
      <c r="GO123" s="1513">
        <f t="shared" si="911"/>
        <v>0</v>
      </c>
      <c r="GP123" s="1506"/>
      <c r="GQ123" s="1510">
        <f t="shared" si="1073"/>
        <v>0</v>
      </c>
      <c r="GR123" s="1511">
        <f t="shared" si="1056"/>
        <v>0</v>
      </c>
      <c r="GS123" s="1511">
        <f t="shared" si="1056"/>
        <v>0</v>
      </c>
      <c r="GT123" s="1511">
        <f t="shared" si="1056"/>
        <v>0</v>
      </c>
      <c r="GU123" s="1511">
        <f t="shared" si="1056"/>
        <v>0</v>
      </c>
      <c r="GV123" s="1511">
        <f t="shared" si="1056"/>
        <v>0</v>
      </c>
      <c r="GW123" s="1511">
        <f t="shared" si="1056"/>
        <v>0</v>
      </c>
      <c r="GX123" s="1511">
        <f t="shared" si="1056"/>
        <v>0</v>
      </c>
      <c r="GY123" s="1511">
        <f t="shared" si="1056"/>
        <v>0</v>
      </c>
      <c r="GZ123" s="1512">
        <f t="shared" si="1056"/>
        <v>0</v>
      </c>
      <c r="HA123" s="1513">
        <f t="shared" si="912"/>
        <v>0</v>
      </c>
      <c r="HB123" s="1506">
        <f t="shared" si="913"/>
        <v>1</v>
      </c>
      <c r="HC123" s="1506"/>
      <c r="HD123" s="1508">
        <f t="shared" si="914"/>
        <v>0</v>
      </c>
      <c r="HE123" s="1460">
        <f t="shared" si="915"/>
        <v>0</v>
      </c>
      <c r="HF123" s="1460">
        <f t="shared" si="916"/>
        <v>0</v>
      </c>
      <c r="HG123" s="1460">
        <f t="shared" si="917"/>
        <v>0</v>
      </c>
      <c r="HH123" s="1460">
        <f t="shared" si="918"/>
        <v>0</v>
      </c>
      <c r="HI123" s="1460">
        <f t="shared" si="919"/>
        <v>0</v>
      </c>
      <c r="HJ123" s="1460">
        <f t="shared" si="920"/>
        <v>0</v>
      </c>
      <c r="HK123" s="1460">
        <f t="shared" si="921"/>
        <v>0</v>
      </c>
      <c r="HL123" s="1460">
        <f t="shared" si="922"/>
        <v>0</v>
      </c>
      <c r="HM123" s="1460">
        <f t="shared" si="923"/>
        <v>0</v>
      </c>
      <c r="HN123" s="1460">
        <f t="shared" si="924"/>
        <v>0</v>
      </c>
      <c r="HO123" s="1460">
        <f t="shared" si="925"/>
        <v>0</v>
      </c>
      <c r="HP123" s="1460">
        <f t="shared" si="926"/>
        <v>0</v>
      </c>
      <c r="HQ123" s="1460">
        <f t="shared" si="927"/>
        <v>0</v>
      </c>
      <c r="HR123" s="1460">
        <f t="shared" si="928"/>
        <v>0</v>
      </c>
      <c r="HS123" s="1460">
        <f t="shared" si="929"/>
        <v>0</v>
      </c>
      <c r="HT123" s="1460">
        <f t="shared" si="930"/>
        <v>0</v>
      </c>
      <c r="HU123" s="1460">
        <f t="shared" si="931"/>
        <v>0</v>
      </c>
      <c r="HV123" s="1460">
        <f t="shared" si="932"/>
        <v>0</v>
      </c>
      <c r="HW123" s="1460">
        <f t="shared" si="933"/>
        <v>0</v>
      </c>
      <c r="HX123" s="1460">
        <f t="shared" si="934"/>
        <v>0</v>
      </c>
      <c r="HY123" s="1460">
        <f t="shared" si="935"/>
        <v>0</v>
      </c>
      <c r="HZ123" s="1460">
        <f t="shared" si="936"/>
        <v>0</v>
      </c>
      <c r="IA123" s="1460">
        <f t="shared" si="937"/>
        <v>0</v>
      </c>
      <c r="IB123" s="1460">
        <f t="shared" si="938"/>
        <v>0</v>
      </c>
      <c r="IC123" s="1460">
        <f t="shared" si="939"/>
        <v>0</v>
      </c>
      <c r="ID123" s="1460">
        <f t="shared" si="940"/>
        <v>0</v>
      </c>
      <c r="IE123" s="1460">
        <f t="shared" si="941"/>
        <v>0</v>
      </c>
      <c r="IF123" s="1460">
        <f t="shared" si="942"/>
        <v>0</v>
      </c>
      <c r="IG123" s="1460">
        <f t="shared" si="943"/>
        <v>0</v>
      </c>
      <c r="IH123" s="1460">
        <f t="shared" si="944"/>
        <v>0</v>
      </c>
      <c r="II123" s="1460">
        <f t="shared" si="945"/>
        <v>0</v>
      </c>
      <c r="IJ123" s="1460">
        <f t="shared" si="946"/>
        <v>0</v>
      </c>
      <c r="IK123" s="1460">
        <f t="shared" si="947"/>
        <v>0</v>
      </c>
      <c r="IL123" s="1460">
        <f t="shared" si="948"/>
        <v>0</v>
      </c>
      <c r="IM123" s="1460">
        <f t="shared" si="949"/>
        <v>0</v>
      </c>
      <c r="IN123" s="1460">
        <f t="shared" si="950"/>
        <v>0</v>
      </c>
      <c r="IO123" s="1460">
        <f t="shared" si="951"/>
        <v>0</v>
      </c>
      <c r="IP123" s="1460">
        <f t="shared" si="952"/>
        <v>0</v>
      </c>
      <c r="IQ123" s="1460">
        <f t="shared" si="953"/>
        <v>0</v>
      </c>
      <c r="IR123" s="1460">
        <f t="shared" si="954"/>
        <v>0</v>
      </c>
      <c r="IS123" s="1460">
        <f t="shared" si="955"/>
        <v>0</v>
      </c>
      <c r="IT123" s="1460">
        <f t="shared" si="956"/>
        <v>0</v>
      </c>
      <c r="IU123" s="1460">
        <f t="shared" si="957"/>
        <v>0</v>
      </c>
      <c r="IV123" s="1460">
        <f t="shared" si="958"/>
        <v>0</v>
      </c>
      <c r="IW123" s="1460">
        <f t="shared" si="959"/>
        <v>0</v>
      </c>
      <c r="IX123" s="1460">
        <f t="shared" si="960"/>
        <v>0</v>
      </c>
      <c r="IY123" s="1460">
        <f t="shared" si="961"/>
        <v>0</v>
      </c>
      <c r="IZ123" s="1460">
        <f t="shared" si="962"/>
        <v>0</v>
      </c>
      <c r="JA123" s="1460">
        <f t="shared" si="963"/>
        <v>0</v>
      </c>
      <c r="JB123" s="1460">
        <f t="shared" si="964"/>
        <v>0</v>
      </c>
      <c r="JC123" s="1460">
        <f t="shared" si="965"/>
        <v>0</v>
      </c>
      <c r="JD123" s="1460">
        <f t="shared" si="966"/>
        <v>0</v>
      </c>
      <c r="JE123" s="1460">
        <f t="shared" si="967"/>
        <v>0</v>
      </c>
      <c r="JF123" s="1460">
        <f t="shared" si="968"/>
        <v>0</v>
      </c>
      <c r="JG123" s="1460">
        <f t="shared" si="969"/>
        <v>0</v>
      </c>
      <c r="JH123" s="1460">
        <f t="shared" si="970"/>
        <v>0</v>
      </c>
      <c r="JI123" s="1460">
        <f t="shared" si="971"/>
        <v>0</v>
      </c>
      <c r="JJ123" s="1460">
        <f t="shared" si="972"/>
        <v>0</v>
      </c>
      <c r="JK123" s="1460">
        <f t="shared" si="973"/>
        <v>0</v>
      </c>
      <c r="JL123" s="1460">
        <f t="shared" si="974"/>
        <v>0</v>
      </c>
      <c r="JM123" s="1460">
        <f t="shared" si="975"/>
        <v>0</v>
      </c>
      <c r="JN123" s="1460">
        <f t="shared" si="976"/>
        <v>0</v>
      </c>
      <c r="JO123" s="1460">
        <f t="shared" si="977"/>
        <v>0</v>
      </c>
      <c r="JP123" s="1460">
        <f t="shared" si="978"/>
        <v>0</v>
      </c>
      <c r="JQ123" s="1460">
        <f t="shared" si="979"/>
        <v>0</v>
      </c>
      <c r="JR123" s="1460">
        <f t="shared" si="980"/>
        <v>0</v>
      </c>
      <c r="JS123" s="1460">
        <f t="shared" si="981"/>
        <v>0</v>
      </c>
      <c r="JT123" s="1460">
        <f t="shared" si="982"/>
        <v>0</v>
      </c>
      <c r="JU123" s="1460">
        <f t="shared" si="983"/>
        <v>0</v>
      </c>
      <c r="JV123" s="1460">
        <f t="shared" si="984"/>
        <v>0</v>
      </c>
      <c r="JW123" s="1460">
        <f t="shared" si="985"/>
        <v>0</v>
      </c>
      <c r="JX123" s="1460">
        <f t="shared" si="986"/>
        <v>0</v>
      </c>
      <c r="JY123" s="1460">
        <f t="shared" si="987"/>
        <v>0</v>
      </c>
      <c r="JZ123" s="1460">
        <f t="shared" si="988"/>
        <v>0</v>
      </c>
      <c r="KA123" s="1460">
        <f t="shared" si="989"/>
        <v>0</v>
      </c>
      <c r="KB123" s="1460">
        <f t="shared" si="990"/>
        <v>0</v>
      </c>
      <c r="KC123" s="1460">
        <f t="shared" si="991"/>
        <v>0</v>
      </c>
      <c r="KD123" s="1460">
        <f t="shared" si="992"/>
        <v>0</v>
      </c>
      <c r="KE123" s="1460">
        <f t="shared" si="993"/>
        <v>0</v>
      </c>
      <c r="KF123" s="1460">
        <f t="shared" si="994"/>
        <v>0</v>
      </c>
      <c r="KG123" s="1460">
        <f t="shared" si="995"/>
        <v>0</v>
      </c>
      <c r="KH123" s="1460">
        <f t="shared" si="996"/>
        <v>0</v>
      </c>
      <c r="KI123" s="1460">
        <f t="shared" si="997"/>
        <v>0</v>
      </c>
      <c r="KJ123" s="1460">
        <f t="shared" si="998"/>
        <v>0</v>
      </c>
      <c r="KK123" s="1460">
        <f t="shared" si="999"/>
        <v>0</v>
      </c>
      <c r="KL123" s="1460">
        <f t="shared" si="1000"/>
        <v>0</v>
      </c>
      <c r="KM123" s="1460">
        <f t="shared" si="1001"/>
        <v>0</v>
      </c>
      <c r="KN123" s="1460">
        <f t="shared" si="1002"/>
        <v>0</v>
      </c>
      <c r="KO123" s="1460">
        <f t="shared" si="1003"/>
        <v>0</v>
      </c>
      <c r="KP123" s="1460">
        <f t="shared" si="1004"/>
        <v>0</v>
      </c>
      <c r="KQ123" s="1460">
        <f t="shared" si="1005"/>
        <v>0</v>
      </c>
      <c r="KR123" s="1460">
        <f t="shared" si="1006"/>
        <v>0</v>
      </c>
      <c r="KS123" s="1460">
        <f t="shared" si="1007"/>
        <v>0</v>
      </c>
      <c r="KT123" s="1460">
        <f t="shared" si="1008"/>
        <v>0</v>
      </c>
      <c r="KU123" s="1460">
        <f t="shared" si="1009"/>
        <v>0</v>
      </c>
      <c r="KV123" s="1460">
        <f t="shared" si="1010"/>
        <v>0</v>
      </c>
      <c r="KW123" s="1460">
        <f t="shared" si="1011"/>
        <v>0</v>
      </c>
      <c r="KX123" s="1460">
        <f t="shared" si="1012"/>
        <v>0</v>
      </c>
      <c r="KY123" s="1460">
        <f t="shared" si="1013"/>
        <v>0</v>
      </c>
      <c r="KZ123" s="1460">
        <f t="shared" si="1014"/>
        <v>0</v>
      </c>
      <c r="LA123" s="1460">
        <f t="shared" si="1015"/>
        <v>0</v>
      </c>
      <c r="LB123" s="1460">
        <f t="shared" si="1016"/>
        <v>0</v>
      </c>
      <c r="LC123" s="1460">
        <f t="shared" si="1017"/>
        <v>0</v>
      </c>
      <c r="LD123" s="1460">
        <f t="shared" si="1018"/>
        <v>0</v>
      </c>
      <c r="LE123" s="1460">
        <f t="shared" si="1019"/>
        <v>0</v>
      </c>
      <c r="LF123" s="1460">
        <f t="shared" si="1020"/>
        <v>0</v>
      </c>
      <c r="LG123" s="1460">
        <f t="shared" si="1021"/>
        <v>0</v>
      </c>
      <c r="LH123" s="1460">
        <f t="shared" si="1022"/>
        <v>0</v>
      </c>
      <c r="LI123" s="1460">
        <f t="shared" si="1023"/>
        <v>0</v>
      </c>
      <c r="LJ123" s="1460">
        <f t="shared" si="1024"/>
        <v>0</v>
      </c>
      <c r="LK123" s="1460">
        <f t="shared" si="1025"/>
        <v>0</v>
      </c>
      <c r="LL123" s="1460">
        <f t="shared" si="1026"/>
        <v>0</v>
      </c>
      <c r="LM123" s="1460">
        <f t="shared" si="1027"/>
        <v>0</v>
      </c>
      <c r="LN123" s="1460">
        <f t="shared" si="1028"/>
        <v>0</v>
      </c>
      <c r="LO123" s="1460">
        <f t="shared" si="1029"/>
        <v>0</v>
      </c>
      <c r="LP123" s="1460">
        <f t="shared" si="1030"/>
        <v>0</v>
      </c>
      <c r="LQ123" s="1460">
        <f t="shared" si="1031"/>
        <v>0</v>
      </c>
      <c r="LR123" s="1460">
        <f t="shared" si="1032"/>
        <v>0</v>
      </c>
      <c r="LS123" s="1460">
        <f t="shared" si="1033"/>
        <v>0</v>
      </c>
      <c r="LW123" s="1467">
        <f t="shared" si="1034"/>
        <v>0</v>
      </c>
      <c r="LX123" s="1467">
        <f t="shared" si="1035"/>
        <v>0</v>
      </c>
      <c r="LY123" s="1467">
        <f t="shared" si="1036"/>
        <v>0</v>
      </c>
      <c r="LZ123" s="1467">
        <f t="shared" si="1037"/>
        <v>0</v>
      </c>
      <c r="MA123" s="1506"/>
      <c r="MB123" s="1460">
        <f t="shared" si="1038"/>
        <v>0</v>
      </c>
      <c r="MC123" s="1460">
        <f t="shared" si="1055"/>
        <v>0</v>
      </c>
      <c r="MD123" s="1460">
        <f t="shared" si="1055"/>
        <v>0</v>
      </c>
      <c r="ME123" s="1460">
        <f t="shared" si="1055"/>
        <v>0</v>
      </c>
      <c r="MF123" s="1460">
        <f t="shared" si="1055"/>
        <v>0</v>
      </c>
      <c r="MG123" s="1460">
        <f t="shared" si="1055"/>
        <v>0</v>
      </c>
      <c r="MH123" s="1460">
        <f t="shared" si="1055"/>
        <v>0</v>
      </c>
      <c r="MI123" s="1460">
        <f t="shared" si="1055"/>
        <v>0</v>
      </c>
      <c r="MJ123" s="1460">
        <f t="shared" si="1055"/>
        <v>0</v>
      </c>
      <c r="MK123" s="1460">
        <f t="shared" si="1055"/>
        <v>0</v>
      </c>
      <c r="ML123" s="1460">
        <f t="shared" si="1055"/>
        <v>0</v>
      </c>
      <c r="MM123" s="1460">
        <f t="shared" si="1055"/>
        <v>0</v>
      </c>
      <c r="MN123" s="1460">
        <f t="shared" si="1055"/>
        <v>0</v>
      </c>
      <c r="MO123" s="1460">
        <f t="shared" si="1055"/>
        <v>0</v>
      </c>
      <c r="MP123" s="1460">
        <f t="shared" si="1055"/>
        <v>0</v>
      </c>
      <c r="MQ123" s="1460">
        <f t="shared" si="1055"/>
        <v>0</v>
      </c>
      <c r="MR123" s="1460">
        <f t="shared" si="1055"/>
        <v>0</v>
      </c>
      <c r="MS123" s="1460">
        <f t="shared" si="1063"/>
        <v>0</v>
      </c>
      <c r="MT123" s="1460">
        <f t="shared" si="1063"/>
        <v>0</v>
      </c>
      <c r="MU123" s="1460">
        <f t="shared" si="1063"/>
        <v>0</v>
      </c>
      <c r="MV123" s="1460">
        <f t="shared" si="1063"/>
        <v>0</v>
      </c>
      <c r="MW123" s="1460">
        <f t="shared" si="1063"/>
        <v>0</v>
      </c>
      <c r="MX123" s="1460">
        <f t="shared" si="1063"/>
        <v>0</v>
      </c>
      <c r="MY123" s="1460">
        <f t="shared" si="1063"/>
        <v>0</v>
      </c>
      <c r="MZ123" s="1460">
        <f t="shared" si="1063"/>
        <v>0</v>
      </c>
      <c r="NA123" s="1460">
        <f t="shared" si="1063"/>
        <v>0</v>
      </c>
      <c r="NB123" s="1460">
        <f t="shared" si="1063"/>
        <v>0</v>
      </c>
      <c r="NC123" s="1460">
        <f t="shared" si="1063"/>
        <v>0</v>
      </c>
      <c r="ND123" s="1460">
        <f t="shared" si="1063"/>
        <v>0</v>
      </c>
      <c r="NE123" s="1460">
        <f t="shared" si="1063"/>
        <v>0</v>
      </c>
      <c r="NF123" s="1460">
        <f t="shared" si="1063"/>
        <v>0</v>
      </c>
      <c r="NG123" s="1460">
        <f t="shared" si="1063"/>
        <v>0</v>
      </c>
      <c r="NH123" s="1460">
        <f t="shared" si="1063"/>
        <v>0</v>
      </c>
      <c r="NI123" s="1460">
        <f t="shared" si="1064"/>
        <v>0</v>
      </c>
      <c r="NJ123" s="1460">
        <f t="shared" si="1064"/>
        <v>0</v>
      </c>
      <c r="NK123" s="1460">
        <f t="shared" si="1064"/>
        <v>0</v>
      </c>
      <c r="NL123" s="1460">
        <f t="shared" si="1064"/>
        <v>0</v>
      </c>
      <c r="NM123" s="1460">
        <f t="shared" si="1064"/>
        <v>0</v>
      </c>
      <c r="NN123" s="1460">
        <f t="shared" si="1064"/>
        <v>0</v>
      </c>
      <c r="NO123" s="1460">
        <f t="shared" si="1064"/>
        <v>0</v>
      </c>
      <c r="NP123" s="1460">
        <f t="shared" si="1064"/>
        <v>0</v>
      </c>
      <c r="NQ123" s="1460">
        <f t="shared" si="1064"/>
        <v>0</v>
      </c>
      <c r="NR123" s="1460">
        <f t="shared" si="1064"/>
        <v>0</v>
      </c>
      <c r="NS123" s="1460">
        <f t="shared" si="1064"/>
        <v>0</v>
      </c>
      <c r="NT123" s="1460">
        <f t="shared" si="1064"/>
        <v>0</v>
      </c>
      <c r="NU123" s="1460">
        <f t="shared" si="1064"/>
        <v>0</v>
      </c>
      <c r="NV123" s="1460">
        <f t="shared" si="1064"/>
        <v>0</v>
      </c>
      <c r="NW123" s="1460">
        <f t="shared" si="1064"/>
        <v>0</v>
      </c>
      <c r="NX123" s="1460">
        <f t="shared" si="1064"/>
        <v>0</v>
      </c>
      <c r="NY123" s="1460">
        <f t="shared" si="1065"/>
        <v>0</v>
      </c>
      <c r="NZ123" s="1460">
        <f t="shared" si="1065"/>
        <v>0</v>
      </c>
      <c r="OA123" s="1460">
        <f t="shared" si="1065"/>
        <v>0</v>
      </c>
      <c r="OB123" s="1460">
        <f t="shared" si="1065"/>
        <v>0</v>
      </c>
      <c r="OC123" s="1460">
        <f t="shared" si="1065"/>
        <v>0</v>
      </c>
      <c r="OD123" s="1460">
        <f t="shared" si="1065"/>
        <v>0</v>
      </c>
      <c r="OE123" s="1460">
        <f t="shared" si="1065"/>
        <v>0</v>
      </c>
      <c r="OF123" s="1460">
        <f t="shared" si="1065"/>
        <v>0</v>
      </c>
      <c r="OG123" s="1460">
        <f t="shared" si="1065"/>
        <v>0</v>
      </c>
      <c r="OH123" s="1460">
        <f t="shared" si="1065"/>
        <v>0</v>
      </c>
      <c r="OI123" s="1460">
        <f t="shared" si="1065"/>
        <v>0</v>
      </c>
      <c r="OJ123" s="1460">
        <f t="shared" si="1065"/>
        <v>0</v>
      </c>
      <c r="OK123" s="1460">
        <f t="shared" si="1065"/>
        <v>0</v>
      </c>
      <c r="OL123" s="1460">
        <f t="shared" si="1065"/>
        <v>0</v>
      </c>
      <c r="OM123" s="1460">
        <f t="shared" si="1065"/>
        <v>0</v>
      </c>
      <c r="ON123" s="1460">
        <f t="shared" si="1065"/>
        <v>0</v>
      </c>
      <c r="OO123" s="1460">
        <f t="shared" si="1045"/>
        <v>0</v>
      </c>
      <c r="OP123" s="1460">
        <f t="shared" si="1057"/>
        <v>0</v>
      </c>
      <c r="OQ123" s="1460">
        <f t="shared" si="1057"/>
        <v>0</v>
      </c>
      <c r="OR123" s="1460">
        <f t="shared" si="1057"/>
        <v>0</v>
      </c>
      <c r="OS123" s="1460">
        <f t="shared" si="1057"/>
        <v>0</v>
      </c>
      <c r="OT123" s="1460">
        <f t="shared" si="1057"/>
        <v>0</v>
      </c>
      <c r="OU123" s="1460">
        <f t="shared" si="1057"/>
        <v>0</v>
      </c>
      <c r="OV123" s="1460">
        <f t="shared" si="1057"/>
        <v>0</v>
      </c>
      <c r="OW123" s="1460">
        <f t="shared" si="1057"/>
        <v>0</v>
      </c>
      <c r="OX123" s="1460">
        <f t="shared" si="1057"/>
        <v>0</v>
      </c>
      <c r="OY123" s="1460">
        <f t="shared" si="1057"/>
        <v>0</v>
      </c>
      <c r="OZ123" s="1460">
        <f t="shared" si="1057"/>
        <v>0</v>
      </c>
      <c r="PA123" s="1460">
        <f t="shared" si="1057"/>
        <v>0</v>
      </c>
      <c r="PB123" s="1460">
        <f t="shared" si="1057"/>
        <v>0</v>
      </c>
      <c r="PC123" s="1460">
        <f t="shared" si="1057"/>
        <v>0</v>
      </c>
      <c r="PD123" s="1460">
        <f t="shared" si="1057"/>
        <v>0</v>
      </c>
      <c r="PE123" s="1460">
        <f t="shared" si="1057"/>
        <v>0</v>
      </c>
      <c r="PF123" s="1460">
        <f t="shared" si="1058"/>
        <v>0</v>
      </c>
      <c r="PG123" s="1460">
        <f t="shared" si="1058"/>
        <v>0</v>
      </c>
      <c r="PH123" s="1460">
        <f t="shared" si="1058"/>
        <v>0</v>
      </c>
      <c r="PI123" s="1460">
        <f t="shared" si="1058"/>
        <v>0</v>
      </c>
      <c r="PJ123" s="1460">
        <f t="shared" si="1058"/>
        <v>0</v>
      </c>
      <c r="PK123" s="1460">
        <f t="shared" si="1058"/>
        <v>0</v>
      </c>
      <c r="PL123" s="1460">
        <f t="shared" si="1058"/>
        <v>0</v>
      </c>
      <c r="PM123" s="1460">
        <f t="shared" si="1058"/>
        <v>0</v>
      </c>
      <c r="PN123" s="1460">
        <f t="shared" si="1058"/>
        <v>0</v>
      </c>
      <c r="PO123" s="1460">
        <f t="shared" si="1058"/>
        <v>0</v>
      </c>
      <c r="PP123" s="1460">
        <f t="shared" si="1058"/>
        <v>0</v>
      </c>
      <c r="PQ123" s="1460">
        <f t="shared" si="1058"/>
        <v>0</v>
      </c>
      <c r="PR123" s="1460">
        <f t="shared" si="1058"/>
        <v>0</v>
      </c>
      <c r="PS123" s="1460">
        <f t="shared" si="1058"/>
        <v>0</v>
      </c>
      <c r="PT123" s="1460">
        <f t="shared" si="1058"/>
        <v>0</v>
      </c>
      <c r="PU123" s="1460">
        <f t="shared" si="1058"/>
        <v>0</v>
      </c>
      <c r="PV123" s="1460">
        <f t="shared" si="1059"/>
        <v>0</v>
      </c>
      <c r="PW123" s="1460">
        <f t="shared" si="1059"/>
        <v>0</v>
      </c>
      <c r="PX123" s="1460">
        <f t="shared" si="1059"/>
        <v>0</v>
      </c>
      <c r="PY123" s="1460">
        <f t="shared" si="1059"/>
        <v>0</v>
      </c>
      <c r="PZ123" s="1460">
        <f t="shared" si="1059"/>
        <v>0</v>
      </c>
      <c r="QA123" s="1460">
        <f t="shared" si="1059"/>
        <v>0</v>
      </c>
      <c r="QB123" s="1460">
        <f t="shared" si="1059"/>
        <v>0</v>
      </c>
      <c r="QC123" s="1460">
        <f t="shared" si="1059"/>
        <v>0</v>
      </c>
      <c r="QD123" s="1460">
        <f t="shared" si="1059"/>
        <v>0</v>
      </c>
      <c r="QE123" s="1460">
        <f t="shared" si="1059"/>
        <v>0</v>
      </c>
      <c r="QF123" s="1460">
        <f t="shared" si="1059"/>
        <v>0</v>
      </c>
      <c r="QG123" s="1460">
        <f t="shared" si="1059"/>
        <v>0</v>
      </c>
      <c r="QH123" s="1460">
        <f t="shared" si="1059"/>
        <v>0</v>
      </c>
      <c r="QI123" s="1460">
        <f t="shared" si="1059"/>
        <v>0</v>
      </c>
      <c r="QJ123" s="1460">
        <f t="shared" si="1059"/>
        <v>0</v>
      </c>
      <c r="QK123" s="1460">
        <f t="shared" si="1059"/>
        <v>0</v>
      </c>
      <c r="QL123" s="1460">
        <f t="shared" si="1066"/>
        <v>0</v>
      </c>
      <c r="QM123" s="1460">
        <f t="shared" si="1066"/>
        <v>0</v>
      </c>
      <c r="QN123" s="1460">
        <f t="shared" si="1066"/>
        <v>0</v>
      </c>
      <c r="QO123" s="1460">
        <f t="shared" si="1066"/>
        <v>0</v>
      </c>
      <c r="QP123" s="1460">
        <f t="shared" si="1066"/>
        <v>0</v>
      </c>
      <c r="QQ123" s="1460">
        <f t="shared" si="1066"/>
        <v>0</v>
      </c>
    </row>
    <row r="124" spans="1:459" s="1466" customFormat="1" ht="22.5" customHeight="1">
      <c r="A124" s="1468"/>
      <c r="B124" s="1469"/>
      <c r="C124" s="1469"/>
      <c r="D124" s="1470"/>
      <c r="E124" s="1471"/>
      <c r="F124" s="1472"/>
      <c r="G124" s="1472"/>
      <c r="H124" s="1473">
        <f t="shared" si="875"/>
        <v>0</v>
      </c>
      <c r="I124" s="1474">
        <v>0</v>
      </c>
      <c r="J124" s="1475">
        <f t="shared" si="437"/>
        <v>0</v>
      </c>
      <c r="K124" s="1476">
        <v>0</v>
      </c>
      <c r="L124" s="1477">
        <f t="shared" si="876"/>
        <v>0</v>
      </c>
      <c r="M124" s="1477">
        <f t="shared" si="877"/>
        <v>0</v>
      </c>
      <c r="N124" s="1478"/>
      <c r="O124" s="1479">
        <v>0</v>
      </c>
      <c r="P124" s="1480">
        <v>0</v>
      </c>
      <c r="Q124" s="1828">
        <v>0</v>
      </c>
      <c r="R124" s="1831">
        <f t="shared" si="878"/>
        <v>0</v>
      </c>
      <c r="S124" s="1481">
        <f>IF(AND(SUM(O124:Q124)=0,N124="NNN"),MIN('Operating History and Pro Forma'!$M$33,'Operating History and Pro Forma'!$T$15)*D124,SUM(O124:Q124)*D124)</f>
        <v>0</v>
      </c>
      <c r="T124" s="1482">
        <f t="shared" si="879"/>
        <v>0</v>
      </c>
      <c r="U124" s="1483">
        <f t="shared" si="880"/>
        <v>0</v>
      </c>
      <c r="V124" s="1480"/>
      <c r="W124" s="1514"/>
      <c r="X124" s="1486" t="str">
        <f t="shared" si="881"/>
        <v/>
      </c>
      <c r="Y124" s="1487">
        <f t="shared" si="882"/>
        <v>0</v>
      </c>
      <c r="Z124" s="1488"/>
      <c r="AA124" s="1488"/>
      <c r="AB124" s="1488"/>
      <c r="AC124" s="1488"/>
      <c r="AD124" s="1489">
        <f t="shared" si="883"/>
        <v>0</v>
      </c>
      <c r="AE124" s="1490" t="str">
        <f t="shared" si="884"/>
        <v/>
      </c>
      <c r="AF124" s="1491">
        <f t="shared" si="885"/>
        <v>0</v>
      </c>
      <c r="AG124" s="1492">
        <f t="shared" si="886"/>
        <v>0</v>
      </c>
      <c r="AH124" s="1493">
        <f t="shared" si="1060"/>
        <v>0</v>
      </c>
      <c r="AI124" s="1493">
        <f t="shared" si="1060"/>
        <v>0</v>
      </c>
      <c r="AJ124" s="1494">
        <f t="shared" si="1060"/>
        <v>0</v>
      </c>
      <c r="AK124" s="1494">
        <f t="shared" si="1060"/>
        <v>0</v>
      </c>
      <c r="AL124" s="1495">
        <f t="shared" si="1060"/>
        <v>0</v>
      </c>
      <c r="AM124" s="1496">
        <f t="shared" si="1060"/>
        <v>0</v>
      </c>
      <c r="AN124" s="1497">
        <f t="shared" si="399"/>
        <v>0</v>
      </c>
      <c r="AO124" s="1498">
        <f t="shared" si="860"/>
        <v>0</v>
      </c>
      <c r="AP124" s="1499">
        <f t="shared" si="887"/>
        <v>0</v>
      </c>
      <c r="AQ124" s="1500">
        <f t="shared" si="888"/>
        <v>0</v>
      </c>
      <c r="AR124" s="1501">
        <f t="shared" si="889"/>
        <v>0</v>
      </c>
      <c r="AS124" s="1498">
        <f t="shared" si="857"/>
        <v>0</v>
      </c>
      <c r="AT124" s="1501">
        <f t="shared" si="890"/>
        <v>0</v>
      </c>
      <c r="AU124" s="1498">
        <f t="shared" si="891"/>
        <v>1</v>
      </c>
      <c r="AV124" s="1498">
        <f t="shared" si="892"/>
        <v>2</v>
      </c>
      <c r="AW124" s="1499">
        <f t="shared" si="893"/>
        <v>0</v>
      </c>
      <c r="AX124" s="1502">
        <f t="shared" si="894"/>
        <v>0</v>
      </c>
      <c r="AY124" s="1503">
        <f t="shared" si="895"/>
        <v>0</v>
      </c>
      <c r="AZ124" s="1498">
        <f t="shared" si="896"/>
        <v>2</v>
      </c>
      <c r="BA124" s="1498">
        <f t="shared" si="897"/>
        <v>3</v>
      </c>
      <c r="BB124" s="1499">
        <f t="shared" si="898"/>
        <v>0</v>
      </c>
      <c r="BC124" s="1502">
        <f t="shared" si="899"/>
        <v>0</v>
      </c>
      <c r="BD124" s="1503">
        <f t="shared" si="900"/>
        <v>0</v>
      </c>
      <c r="BE124" s="1498">
        <f t="shared" si="901"/>
        <v>3</v>
      </c>
      <c r="BF124" s="1498">
        <f t="shared" si="902"/>
        <v>4</v>
      </c>
      <c r="BG124" s="1499">
        <f t="shared" si="903"/>
        <v>0</v>
      </c>
      <c r="BH124" s="1502">
        <f t="shared" si="904"/>
        <v>0</v>
      </c>
      <c r="BI124" s="1502">
        <f t="shared" si="905"/>
        <v>0</v>
      </c>
      <c r="BJ124" s="1504">
        <f t="shared" si="906"/>
        <v>1900</v>
      </c>
      <c r="BK124" s="1505" t="str">
        <f t="shared" si="907"/>
        <v/>
      </c>
      <c r="BL124" s="1506"/>
      <c r="BM124" s="1507">
        <f t="shared" si="908"/>
        <v>0</v>
      </c>
      <c r="BN124" s="1508">
        <f t="shared" si="1054"/>
        <v>0</v>
      </c>
      <c r="BO124" s="1508">
        <f t="shared" si="1054"/>
        <v>0</v>
      </c>
      <c r="BP124" s="1508">
        <f t="shared" si="1054"/>
        <v>0</v>
      </c>
      <c r="BQ124" s="1508">
        <f t="shared" si="1054"/>
        <v>0</v>
      </c>
      <c r="BR124" s="1508">
        <f t="shared" si="1054"/>
        <v>0</v>
      </c>
      <c r="BS124" s="1508">
        <f t="shared" si="1054"/>
        <v>0</v>
      </c>
      <c r="BT124" s="1508">
        <f t="shared" si="1054"/>
        <v>0</v>
      </c>
      <c r="BU124" s="1508">
        <f t="shared" si="1054"/>
        <v>0</v>
      </c>
      <c r="BV124" s="1508">
        <f t="shared" si="1054"/>
        <v>0</v>
      </c>
      <c r="BW124" s="1508">
        <f t="shared" si="1054"/>
        <v>0</v>
      </c>
      <c r="BX124" s="1508">
        <f t="shared" si="1054"/>
        <v>0</v>
      </c>
      <c r="BY124" s="1507">
        <f t="shared" si="1054"/>
        <v>0</v>
      </c>
      <c r="BZ124" s="1508">
        <f t="shared" si="1054"/>
        <v>0</v>
      </c>
      <c r="CA124" s="1508">
        <f t="shared" si="1054"/>
        <v>0</v>
      </c>
      <c r="CB124" s="1508">
        <f t="shared" si="1054"/>
        <v>0</v>
      </c>
      <c r="CC124" s="1508">
        <f t="shared" si="1054"/>
        <v>0</v>
      </c>
      <c r="CD124" s="1508">
        <f t="shared" si="1067"/>
        <v>0</v>
      </c>
      <c r="CE124" s="1508">
        <f t="shared" si="1067"/>
        <v>0</v>
      </c>
      <c r="CF124" s="1508">
        <f t="shared" si="1067"/>
        <v>0</v>
      </c>
      <c r="CG124" s="1508">
        <f t="shared" si="1067"/>
        <v>0</v>
      </c>
      <c r="CH124" s="1508">
        <f t="shared" si="1067"/>
        <v>0</v>
      </c>
      <c r="CI124" s="1508">
        <f t="shared" si="1067"/>
        <v>0</v>
      </c>
      <c r="CJ124" s="1509">
        <f t="shared" si="1067"/>
        <v>0</v>
      </c>
      <c r="CK124" s="1507">
        <f t="shared" si="1067"/>
        <v>0</v>
      </c>
      <c r="CL124" s="1508">
        <f t="shared" si="1067"/>
        <v>0</v>
      </c>
      <c r="CM124" s="1508">
        <f t="shared" si="1067"/>
        <v>0</v>
      </c>
      <c r="CN124" s="1508">
        <f t="shared" si="1067"/>
        <v>0</v>
      </c>
      <c r="CO124" s="1508">
        <f t="shared" si="1067"/>
        <v>0</v>
      </c>
      <c r="CP124" s="1508">
        <f t="shared" si="1067"/>
        <v>0</v>
      </c>
      <c r="CQ124" s="1508">
        <f t="shared" si="1067"/>
        <v>0</v>
      </c>
      <c r="CR124" s="1508">
        <f t="shared" si="1067"/>
        <v>0</v>
      </c>
      <c r="CS124" s="1508">
        <f t="shared" si="1067"/>
        <v>0</v>
      </c>
      <c r="CT124" s="1508">
        <f t="shared" si="1068"/>
        <v>0</v>
      </c>
      <c r="CU124" s="1508">
        <f t="shared" si="1068"/>
        <v>0</v>
      </c>
      <c r="CV124" s="1509">
        <f t="shared" si="1068"/>
        <v>0</v>
      </c>
      <c r="CW124" s="1508">
        <f t="shared" si="1068"/>
        <v>0</v>
      </c>
      <c r="CX124" s="1508">
        <f t="shared" si="1068"/>
        <v>0</v>
      </c>
      <c r="CY124" s="1508">
        <f t="shared" si="1068"/>
        <v>0</v>
      </c>
      <c r="CZ124" s="1508">
        <f t="shared" si="1068"/>
        <v>0</v>
      </c>
      <c r="DA124" s="1508">
        <f t="shared" si="1068"/>
        <v>0</v>
      </c>
      <c r="DB124" s="1508">
        <f t="shared" si="1068"/>
        <v>0</v>
      </c>
      <c r="DC124" s="1508">
        <f t="shared" si="1068"/>
        <v>0</v>
      </c>
      <c r="DD124" s="1508">
        <f t="shared" si="1068"/>
        <v>0</v>
      </c>
      <c r="DE124" s="1508">
        <f t="shared" si="1068"/>
        <v>0</v>
      </c>
      <c r="DF124" s="1508">
        <f t="shared" si="1068"/>
        <v>0</v>
      </c>
      <c r="DG124" s="1508">
        <f t="shared" si="1068"/>
        <v>0</v>
      </c>
      <c r="DH124" s="1509">
        <f t="shared" si="1068"/>
        <v>0</v>
      </c>
      <c r="DI124" s="1508">
        <f t="shared" si="1068"/>
        <v>0</v>
      </c>
      <c r="DJ124" s="1508">
        <f t="shared" si="1069"/>
        <v>0</v>
      </c>
      <c r="DK124" s="1508">
        <f t="shared" si="1069"/>
        <v>0</v>
      </c>
      <c r="DL124" s="1508">
        <f t="shared" si="1069"/>
        <v>0</v>
      </c>
      <c r="DM124" s="1508">
        <f t="shared" si="1069"/>
        <v>0</v>
      </c>
      <c r="DN124" s="1508">
        <f t="shared" si="1069"/>
        <v>0</v>
      </c>
      <c r="DO124" s="1508">
        <f t="shared" si="1069"/>
        <v>0</v>
      </c>
      <c r="DP124" s="1508">
        <f t="shared" si="1069"/>
        <v>0</v>
      </c>
      <c r="DQ124" s="1508">
        <f t="shared" si="1069"/>
        <v>0</v>
      </c>
      <c r="DR124" s="1508">
        <f t="shared" si="1069"/>
        <v>0</v>
      </c>
      <c r="DS124" s="1508">
        <f t="shared" si="1069"/>
        <v>0</v>
      </c>
      <c r="DT124" s="1509">
        <f t="shared" si="1069"/>
        <v>0</v>
      </c>
      <c r="DU124" s="1507">
        <f t="shared" si="1069"/>
        <v>0</v>
      </c>
      <c r="DV124" s="1508">
        <f t="shared" si="1069"/>
        <v>0</v>
      </c>
      <c r="DW124" s="1508">
        <f t="shared" si="1069"/>
        <v>0</v>
      </c>
      <c r="DX124" s="1508">
        <f t="shared" si="1069"/>
        <v>0</v>
      </c>
      <c r="DY124" s="1508">
        <f t="shared" si="1069"/>
        <v>0</v>
      </c>
      <c r="DZ124" s="1508">
        <f t="shared" si="1070"/>
        <v>0</v>
      </c>
      <c r="EA124" s="1508">
        <f t="shared" si="1070"/>
        <v>0</v>
      </c>
      <c r="EB124" s="1508">
        <f t="shared" si="1070"/>
        <v>0</v>
      </c>
      <c r="EC124" s="1508">
        <f t="shared" si="1070"/>
        <v>0</v>
      </c>
      <c r="ED124" s="1508">
        <f t="shared" si="1070"/>
        <v>0</v>
      </c>
      <c r="EE124" s="1508">
        <f t="shared" si="1070"/>
        <v>0</v>
      </c>
      <c r="EF124" s="1508">
        <f t="shared" si="1070"/>
        <v>0</v>
      </c>
      <c r="EG124" s="1507">
        <f t="shared" si="1070"/>
        <v>0</v>
      </c>
      <c r="EH124" s="1508">
        <f t="shared" si="1070"/>
        <v>0</v>
      </c>
      <c r="EI124" s="1508">
        <f t="shared" si="1070"/>
        <v>0</v>
      </c>
      <c r="EJ124" s="1508">
        <f t="shared" si="1070"/>
        <v>0</v>
      </c>
      <c r="EK124" s="1508">
        <f t="shared" si="1070"/>
        <v>0</v>
      </c>
      <c r="EL124" s="1508">
        <f t="shared" si="1070"/>
        <v>0</v>
      </c>
      <c r="EM124" s="1508">
        <f t="shared" si="1070"/>
        <v>0</v>
      </c>
      <c r="EN124" s="1508">
        <f t="shared" si="1070"/>
        <v>0</v>
      </c>
      <c r="EO124" s="1508">
        <f t="shared" si="1070"/>
        <v>0</v>
      </c>
      <c r="EP124" s="1508">
        <f t="shared" si="1071"/>
        <v>0</v>
      </c>
      <c r="EQ124" s="1508">
        <f t="shared" si="1071"/>
        <v>0</v>
      </c>
      <c r="ER124" s="1509">
        <f t="shared" si="1071"/>
        <v>0</v>
      </c>
      <c r="ES124" s="1507">
        <f t="shared" si="1071"/>
        <v>0</v>
      </c>
      <c r="ET124" s="1508">
        <f t="shared" si="1071"/>
        <v>0</v>
      </c>
      <c r="EU124" s="1508">
        <f t="shared" si="1071"/>
        <v>0</v>
      </c>
      <c r="EV124" s="1508">
        <f t="shared" si="1071"/>
        <v>0</v>
      </c>
      <c r="EW124" s="1508">
        <f t="shared" si="1071"/>
        <v>0</v>
      </c>
      <c r="EX124" s="1508">
        <f t="shared" si="1071"/>
        <v>0</v>
      </c>
      <c r="EY124" s="1508">
        <f t="shared" si="1071"/>
        <v>0</v>
      </c>
      <c r="EZ124" s="1508">
        <f t="shared" si="1071"/>
        <v>0</v>
      </c>
      <c r="FA124" s="1508">
        <f t="shared" si="1071"/>
        <v>0</v>
      </c>
      <c r="FB124" s="1508">
        <f t="shared" si="1071"/>
        <v>0</v>
      </c>
      <c r="FC124" s="1508">
        <f t="shared" si="1071"/>
        <v>0</v>
      </c>
      <c r="FD124" s="1509">
        <f t="shared" si="1071"/>
        <v>0</v>
      </c>
      <c r="FE124" s="1508">
        <f t="shared" si="1071"/>
        <v>0</v>
      </c>
      <c r="FF124" s="1508">
        <f t="shared" si="1052"/>
        <v>0</v>
      </c>
      <c r="FG124" s="1508">
        <f t="shared" si="1072"/>
        <v>0</v>
      </c>
      <c r="FH124" s="1508">
        <f t="shared" si="1072"/>
        <v>0</v>
      </c>
      <c r="FI124" s="1508">
        <f t="shared" si="1072"/>
        <v>0</v>
      </c>
      <c r="FJ124" s="1508">
        <f t="shared" si="1072"/>
        <v>0</v>
      </c>
      <c r="FK124" s="1508">
        <f t="shared" si="1072"/>
        <v>0</v>
      </c>
      <c r="FL124" s="1508">
        <f t="shared" si="1072"/>
        <v>0</v>
      </c>
      <c r="FM124" s="1508">
        <f t="shared" si="1072"/>
        <v>0</v>
      </c>
      <c r="FN124" s="1508">
        <f t="shared" si="1072"/>
        <v>0</v>
      </c>
      <c r="FO124" s="1508">
        <f t="shared" si="1072"/>
        <v>0</v>
      </c>
      <c r="FP124" s="1509">
        <f t="shared" si="1072"/>
        <v>0</v>
      </c>
      <c r="FQ124" s="1508">
        <f t="shared" si="1072"/>
        <v>0</v>
      </c>
      <c r="FR124" s="1508">
        <f t="shared" si="1072"/>
        <v>0</v>
      </c>
      <c r="FS124" s="1508">
        <f t="shared" si="1072"/>
        <v>0</v>
      </c>
      <c r="FT124" s="1508">
        <f t="shared" si="1072"/>
        <v>0</v>
      </c>
      <c r="FU124" s="1508">
        <f t="shared" si="1072"/>
        <v>0</v>
      </c>
      <c r="FV124" s="1508">
        <f t="shared" si="1072"/>
        <v>0</v>
      </c>
      <c r="FW124" s="1508">
        <f t="shared" si="1061"/>
        <v>0</v>
      </c>
      <c r="FX124" s="1508">
        <f t="shared" si="1061"/>
        <v>0</v>
      </c>
      <c r="FY124" s="1508">
        <f t="shared" si="1061"/>
        <v>0</v>
      </c>
      <c r="FZ124" s="1508">
        <f t="shared" si="1061"/>
        <v>0</v>
      </c>
      <c r="GA124" s="1508">
        <f t="shared" si="1061"/>
        <v>0</v>
      </c>
      <c r="GB124" s="1509">
        <f t="shared" si="1061"/>
        <v>0</v>
      </c>
      <c r="GC124" s="1506"/>
      <c r="GD124" s="1458">
        <f t="shared" si="910"/>
        <v>1</v>
      </c>
      <c r="GE124" s="1510">
        <f t="shared" si="1062"/>
        <v>0</v>
      </c>
      <c r="GF124" s="1511">
        <f t="shared" si="1062"/>
        <v>0</v>
      </c>
      <c r="GG124" s="1511">
        <f t="shared" si="1062"/>
        <v>0</v>
      </c>
      <c r="GH124" s="1511">
        <f t="shared" si="1062"/>
        <v>0</v>
      </c>
      <c r="GI124" s="1511">
        <f t="shared" si="1062"/>
        <v>0</v>
      </c>
      <c r="GJ124" s="1511">
        <f t="shared" si="1062"/>
        <v>0</v>
      </c>
      <c r="GK124" s="1511">
        <f t="shared" si="1062"/>
        <v>0</v>
      </c>
      <c r="GL124" s="1511">
        <f t="shared" si="1062"/>
        <v>0</v>
      </c>
      <c r="GM124" s="1511">
        <f t="shared" si="1062"/>
        <v>0</v>
      </c>
      <c r="GN124" s="1512">
        <f t="shared" si="1062"/>
        <v>0</v>
      </c>
      <c r="GO124" s="1513">
        <f t="shared" si="911"/>
        <v>0</v>
      </c>
      <c r="GP124" s="1506"/>
      <c r="GQ124" s="1510">
        <f t="shared" si="1073"/>
        <v>0</v>
      </c>
      <c r="GR124" s="1511">
        <f t="shared" si="1056"/>
        <v>0</v>
      </c>
      <c r="GS124" s="1511">
        <f t="shared" si="1056"/>
        <v>0</v>
      </c>
      <c r="GT124" s="1511">
        <f t="shared" si="1056"/>
        <v>0</v>
      </c>
      <c r="GU124" s="1511">
        <f t="shared" si="1056"/>
        <v>0</v>
      </c>
      <c r="GV124" s="1511">
        <f t="shared" si="1056"/>
        <v>0</v>
      </c>
      <c r="GW124" s="1511">
        <f t="shared" si="1056"/>
        <v>0</v>
      </c>
      <c r="GX124" s="1511">
        <f t="shared" si="1056"/>
        <v>0</v>
      </c>
      <c r="GY124" s="1511">
        <f t="shared" si="1056"/>
        <v>0</v>
      </c>
      <c r="GZ124" s="1512">
        <f t="shared" si="1056"/>
        <v>0</v>
      </c>
      <c r="HA124" s="1513">
        <f t="shared" si="912"/>
        <v>0</v>
      </c>
      <c r="HB124" s="1506">
        <f t="shared" si="913"/>
        <v>1</v>
      </c>
      <c r="HC124" s="1506"/>
      <c r="HD124" s="1508">
        <f t="shared" si="914"/>
        <v>0</v>
      </c>
      <c r="HE124" s="1460">
        <f t="shared" si="915"/>
        <v>0</v>
      </c>
      <c r="HF124" s="1460">
        <f t="shared" si="916"/>
        <v>0</v>
      </c>
      <c r="HG124" s="1460">
        <f t="shared" si="917"/>
        <v>0</v>
      </c>
      <c r="HH124" s="1460">
        <f t="shared" si="918"/>
        <v>0</v>
      </c>
      <c r="HI124" s="1460">
        <f t="shared" si="919"/>
        <v>0</v>
      </c>
      <c r="HJ124" s="1460">
        <f t="shared" si="920"/>
        <v>0</v>
      </c>
      <c r="HK124" s="1460">
        <f t="shared" si="921"/>
        <v>0</v>
      </c>
      <c r="HL124" s="1460">
        <f t="shared" si="922"/>
        <v>0</v>
      </c>
      <c r="HM124" s="1460">
        <f t="shared" si="923"/>
        <v>0</v>
      </c>
      <c r="HN124" s="1460">
        <f t="shared" si="924"/>
        <v>0</v>
      </c>
      <c r="HO124" s="1460">
        <f t="shared" si="925"/>
        <v>0</v>
      </c>
      <c r="HP124" s="1460">
        <f t="shared" si="926"/>
        <v>0</v>
      </c>
      <c r="HQ124" s="1460">
        <f t="shared" si="927"/>
        <v>0</v>
      </c>
      <c r="HR124" s="1460">
        <f t="shared" si="928"/>
        <v>0</v>
      </c>
      <c r="HS124" s="1460">
        <f t="shared" si="929"/>
        <v>0</v>
      </c>
      <c r="HT124" s="1460">
        <f t="shared" si="930"/>
        <v>0</v>
      </c>
      <c r="HU124" s="1460">
        <f t="shared" si="931"/>
        <v>0</v>
      </c>
      <c r="HV124" s="1460">
        <f t="shared" si="932"/>
        <v>0</v>
      </c>
      <c r="HW124" s="1460">
        <f t="shared" si="933"/>
        <v>0</v>
      </c>
      <c r="HX124" s="1460">
        <f t="shared" si="934"/>
        <v>0</v>
      </c>
      <c r="HY124" s="1460">
        <f t="shared" si="935"/>
        <v>0</v>
      </c>
      <c r="HZ124" s="1460">
        <f t="shared" si="936"/>
        <v>0</v>
      </c>
      <c r="IA124" s="1460">
        <f t="shared" si="937"/>
        <v>0</v>
      </c>
      <c r="IB124" s="1460">
        <f t="shared" si="938"/>
        <v>0</v>
      </c>
      <c r="IC124" s="1460">
        <f t="shared" si="939"/>
        <v>0</v>
      </c>
      <c r="ID124" s="1460">
        <f t="shared" si="940"/>
        <v>0</v>
      </c>
      <c r="IE124" s="1460">
        <f t="shared" si="941"/>
        <v>0</v>
      </c>
      <c r="IF124" s="1460">
        <f t="shared" si="942"/>
        <v>0</v>
      </c>
      <c r="IG124" s="1460">
        <f t="shared" si="943"/>
        <v>0</v>
      </c>
      <c r="IH124" s="1460">
        <f t="shared" si="944"/>
        <v>0</v>
      </c>
      <c r="II124" s="1460">
        <f t="shared" si="945"/>
        <v>0</v>
      </c>
      <c r="IJ124" s="1460">
        <f t="shared" si="946"/>
        <v>0</v>
      </c>
      <c r="IK124" s="1460">
        <f t="shared" si="947"/>
        <v>0</v>
      </c>
      <c r="IL124" s="1460">
        <f t="shared" si="948"/>
        <v>0</v>
      </c>
      <c r="IM124" s="1460">
        <f t="shared" si="949"/>
        <v>0</v>
      </c>
      <c r="IN124" s="1460">
        <f t="shared" si="950"/>
        <v>0</v>
      </c>
      <c r="IO124" s="1460">
        <f t="shared" si="951"/>
        <v>0</v>
      </c>
      <c r="IP124" s="1460">
        <f t="shared" si="952"/>
        <v>0</v>
      </c>
      <c r="IQ124" s="1460">
        <f t="shared" si="953"/>
        <v>0</v>
      </c>
      <c r="IR124" s="1460">
        <f t="shared" si="954"/>
        <v>0</v>
      </c>
      <c r="IS124" s="1460">
        <f t="shared" si="955"/>
        <v>0</v>
      </c>
      <c r="IT124" s="1460">
        <f t="shared" si="956"/>
        <v>0</v>
      </c>
      <c r="IU124" s="1460">
        <f t="shared" si="957"/>
        <v>0</v>
      </c>
      <c r="IV124" s="1460">
        <f t="shared" si="958"/>
        <v>0</v>
      </c>
      <c r="IW124" s="1460">
        <f t="shared" si="959"/>
        <v>0</v>
      </c>
      <c r="IX124" s="1460">
        <f t="shared" si="960"/>
        <v>0</v>
      </c>
      <c r="IY124" s="1460">
        <f t="shared" si="961"/>
        <v>0</v>
      </c>
      <c r="IZ124" s="1460">
        <f t="shared" si="962"/>
        <v>0</v>
      </c>
      <c r="JA124" s="1460">
        <f t="shared" si="963"/>
        <v>0</v>
      </c>
      <c r="JB124" s="1460">
        <f t="shared" si="964"/>
        <v>0</v>
      </c>
      <c r="JC124" s="1460">
        <f t="shared" si="965"/>
        <v>0</v>
      </c>
      <c r="JD124" s="1460">
        <f t="shared" si="966"/>
        <v>0</v>
      </c>
      <c r="JE124" s="1460">
        <f t="shared" si="967"/>
        <v>0</v>
      </c>
      <c r="JF124" s="1460">
        <f t="shared" si="968"/>
        <v>0</v>
      </c>
      <c r="JG124" s="1460">
        <f t="shared" si="969"/>
        <v>0</v>
      </c>
      <c r="JH124" s="1460">
        <f t="shared" si="970"/>
        <v>0</v>
      </c>
      <c r="JI124" s="1460">
        <f t="shared" si="971"/>
        <v>0</v>
      </c>
      <c r="JJ124" s="1460">
        <f t="shared" si="972"/>
        <v>0</v>
      </c>
      <c r="JK124" s="1460">
        <f t="shared" si="973"/>
        <v>0</v>
      </c>
      <c r="JL124" s="1460">
        <f t="shared" si="974"/>
        <v>0</v>
      </c>
      <c r="JM124" s="1460">
        <f t="shared" si="975"/>
        <v>0</v>
      </c>
      <c r="JN124" s="1460">
        <f t="shared" si="976"/>
        <v>0</v>
      </c>
      <c r="JO124" s="1460">
        <f t="shared" si="977"/>
        <v>0</v>
      </c>
      <c r="JP124" s="1460">
        <f t="shared" si="978"/>
        <v>0</v>
      </c>
      <c r="JQ124" s="1460">
        <f t="shared" si="979"/>
        <v>0</v>
      </c>
      <c r="JR124" s="1460">
        <f t="shared" si="980"/>
        <v>0</v>
      </c>
      <c r="JS124" s="1460">
        <f t="shared" si="981"/>
        <v>0</v>
      </c>
      <c r="JT124" s="1460">
        <f t="shared" si="982"/>
        <v>0</v>
      </c>
      <c r="JU124" s="1460">
        <f t="shared" si="983"/>
        <v>0</v>
      </c>
      <c r="JV124" s="1460">
        <f t="shared" si="984"/>
        <v>0</v>
      </c>
      <c r="JW124" s="1460">
        <f t="shared" si="985"/>
        <v>0</v>
      </c>
      <c r="JX124" s="1460">
        <f t="shared" si="986"/>
        <v>0</v>
      </c>
      <c r="JY124" s="1460">
        <f t="shared" si="987"/>
        <v>0</v>
      </c>
      <c r="JZ124" s="1460">
        <f t="shared" si="988"/>
        <v>0</v>
      </c>
      <c r="KA124" s="1460">
        <f t="shared" si="989"/>
        <v>0</v>
      </c>
      <c r="KB124" s="1460">
        <f t="shared" si="990"/>
        <v>0</v>
      </c>
      <c r="KC124" s="1460">
        <f t="shared" si="991"/>
        <v>0</v>
      </c>
      <c r="KD124" s="1460">
        <f t="shared" si="992"/>
        <v>0</v>
      </c>
      <c r="KE124" s="1460">
        <f t="shared" si="993"/>
        <v>0</v>
      </c>
      <c r="KF124" s="1460">
        <f t="shared" si="994"/>
        <v>0</v>
      </c>
      <c r="KG124" s="1460">
        <f t="shared" si="995"/>
        <v>0</v>
      </c>
      <c r="KH124" s="1460">
        <f t="shared" si="996"/>
        <v>0</v>
      </c>
      <c r="KI124" s="1460">
        <f t="shared" si="997"/>
        <v>0</v>
      </c>
      <c r="KJ124" s="1460">
        <f t="shared" si="998"/>
        <v>0</v>
      </c>
      <c r="KK124" s="1460">
        <f t="shared" si="999"/>
        <v>0</v>
      </c>
      <c r="KL124" s="1460">
        <f t="shared" si="1000"/>
        <v>0</v>
      </c>
      <c r="KM124" s="1460">
        <f t="shared" si="1001"/>
        <v>0</v>
      </c>
      <c r="KN124" s="1460">
        <f t="shared" si="1002"/>
        <v>0</v>
      </c>
      <c r="KO124" s="1460">
        <f t="shared" si="1003"/>
        <v>0</v>
      </c>
      <c r="KP124" s="1460">
        <f t="shared" si="1004"/>
        <v>0</v>
      </c>
      <c r="KQ124" s="1460">
        <f t="shared" si="1005"/>
        <v>0</v>
      </c>
      <c r="KR124" s="1460">
        <f t="shared" si="1006"/>
        <v>0</v>
      </c>
      <c r="KS124" s="1460">
        <f t="shared" si="1007"/>
        <v>0</v>
      </c>
      <c r="KT124" s="1460">
        <f t="shared" si="1008"/>
        <v>0</v>
      </c>
      <c r="KU124" s="1460">
        <f t="shared" si="1009"/>
        <v>0</v>
      </c>
      <c r="KV124" s="1460">
        <f t="shared" si="1010"/>
        <v>0</v>
      </c>
      <c r="KW124" s="1460">
        <f t="shared" si="1011"/>
        <v>0</v>
      </c>
      <c r="KX124" s="1460">
        <f t="shared" si="1012"/>
        <v>0</v>
      </c>
      <c r="KY124" s="1460">
        <f t="shared" si="1013"/>
        <v>0</v>
      </c>
      <c r="KZ124" s="1460">
        <f t="shared" si="1014"/>
        <v>0</v>
      </c>
      <c r="LA124" s="1460">
        <f t="shared" si="1015"/>
        <v>0</v>
      </c>
      <c r="LB124" s="1460">
        <f t="shared" si="1016"/>
        <v>0</v>
      </c>
      <c r="LC124" s="1460">
        <f t="shared" si="1017"/>
        <v>0</v>
      </c>
      <c r="LD124" s="1460">
        <f t="shared" si="1018"/>
        <v>0</v>
      </c>
      <c r="LE124" s="1460">
        <f t="shared" si="1019"/>
        <v>0</v>
      </c>
      <c r="LF124" s="1460">
        <f t="shared" si="1020"/>
        <v>0</v>
      </c>
      <c r="LG124" s="1460">
        <f t="shared" si="1021"/>
        <v>0</v>
      </c>
      <c r="LH124" s="1460">
        <f t="shared" si="1022"/>
        <v>0</v>
      </c>
      <c r="LI124" s="1460">
        <f t="shared" si="1023"/>
        <v>0</v>
      </c>
      <c r="LJ124" s="1460">
        <f t="shared" si="1024"/>
        <v>0</v>
      </c>
      <c r="LK124" s="1460">
        <f t="shared" si="1025"/>
        <v>0</v>
      </c>
      <c r="LL124" s="1460">
        <f t="shared" si="1026"/>
        <v>0</v>
      </c>
      <c r="LM124" s="1460">
        <f t="shared" si="1027"/>
        <v>0</v>
      </c>
      <c r="LN124" s="1460">
        <f t="shared" si="1028"/>
        <v>0</v>
      </c>
      <c r="LO124" s="1460">
        <f t="shared" si="1029"/>
        <v>0</v>
      </c>
      <c r="LP124" s="1460">
        <f t="shared" si="1030"/>
        <v>0</v>
      </c>
      <c r="LQ124" s="1460">
        <f t="shared" si="1031"/>
        <v>0</v>
      </c>
      <c r="LR124" s="1460">
        <f t="shared" si="1032"/>
        <v>0</v>
      </c>
      <c r="LS124" s="1460">
        <f t="shared" si="1033"/>
        <v>0</v>
      </c>
      <c r="LW124" s="1467">
        <f t="shared" si="1034"/>
        <v>0</v>
      </c>
      <c r="LX124" s="1467">
        <f t="shared" si="1035"/>
        <v>0</v>
      </c>
      <c r="LY124" s="1467">
        <f t="shared" si="1036"/>
        <v>0</v>
      </c>
      <c r="LZ124" s="1467">
        <f t="shared" si="1037"/>
        <v>0</v>
      </c>
      <c r="MA124" s="1506"/>
      <c r="MB124" s="1460">
        <f t="shared" si="1038"/>
        <v>0</v>
      </c>
      <c r="MC124" s="1460">
        <f t="shared" si="1055"/>
        <v>0</v>
      </c>
      <c r="MD124" s="1460">
        <f t="shared" si="1055"/>
        <v>0</v>
      </c>
      <c r="ME124" s="1460">
        <f t="shared" si="1055"/>
        <v>0</v>
      </c>
      <c r="MF124" s="1460">
        <f t="shared" si="1055"/>
        <v>0</v>
      </c>
      <c r="MG124" s="1460">
        <f t="shared" si="1055"/>
        <v>0</v>
      </c>
      <c r="MH124" s="1460">
        <f t="shared" si="1055"/>
        <v>0</v>
      </c>
      <c r="MI124" s="1460">
        <f t="shared" si="1055"/>
        <v>0</v>
      </c>
      <c r="MJ124" s="1460">
        <f t="shared" si="1055"/>
        <v>0</v>
      </c>
      <c r="MK124" s="1460">
        <f t="shared" si="1055"/>
        <v>0</v>
      </c>
      <c r="ML124" s="1460">
        <f t="shared" si="1055"/>
        <v>0</v>
      </c>
      <c r="MM124" s="1460">
        <f t="shared" si="1055"/>
        <v>0</v>
      </c>
      <c r="MN124" s="1460">
        <f t="shared" si="1055"/>
        <v>0</v>
      </c>
      <c r="MO124" s="1460">
        <f t="shared" si="1055"/>
        <v>0</v>
      </c>
      <c r="MP124" s="1460">
        <f t="shared" si="1055"/>
        <v>0</v>
      </c>
      <c r="MQ124" s="1460">
        <f t="shared" si="1055"/>
        <v>0</v>
      </c>
      <c r="MR124" s="1460">
        <f t="shared" si="1055"/>
        <v>0</v>
      </c>
      <c r="MS124" s="1460">
        <f t="shared" si="1063"/>
        <v>0</v>
      </c>
      <c r="MT124" s="1460">
        <f t="shared" si="1063"/>
        <v>0</v>
      </c>
      <c r="MU124" s="1460">
        <f t="shared" si="1063"/>
        <v>0</v>
      </c>
      <c r="MV124" s="1460">
        <f t="shared" si="1063"/>
        <v>0</v>
      </c>
      <c r="MW124" s="1460">
        <f t="shared" si="1063"/>
        <v>0</v>
      </c>
      <c r="MX124" s="1460">
        <f t="shared" si="1063"/>
        <v>0</v>
      </c>
      <c r="MY124" s="1460">
        <f t="shared" si="1063"/>
        <v>0</v>
      </c>
      <c r="MZ124" s="1460">
        <f t="shared" si="1063"/>
        <v>0</v>
      </c>
      <c r="NA124" s="1460">
        <f t="shared" si="1063"/>
        <v>0</v>
      </c>
      <c r="NB124" s="1460">
        <f t="shared" si="1063"/>
        <v>0</v>
      </c>
      <c r="NC124" s="1460">
        <f t="shared" si="1063"/>
        <v>0</v>
      </c>
      <c r="ND124" s="1460">
        <f t="shared" si="1063"/>
        <v>0</v>
      </c>
      <c r="NE124" s="1460">
        <f t="shared" si="1063"/>
        <v>0</v>
      </c>
      <c r="NF124" s="1460">
        <f t="shared" si="1063"/>
        <v>0</v>
      </c>
      <c r="NG124" s="1460">
        <f t="shared" si="1063"/>
        <v>0</v>
      </c>
      <c r="NH124" s="1460">
        <f t="shared" si="1063"/>
        <v>0</v>
      </c>
      <c r="NI124" s="1460">
        <f t="shared" si="1064"/>
        <v>0</v>
      </c>
      <c r="NJ124" s="1460">
        <f t="shared" si="1064"/>
        <v>0</v>
      </c>
      <c r="NK124" s="1460">
        <f t="shared" si="1064"/>
        <v>0</v>
      </c>
      <c r="NL124" s="1460">
        <f t="shared" si="1064"/>
        <v>0</v>
      </c>
      <c r="NM124" s="1460">
        <f t="shared" si="1064"/>
        <v>0</v>
      </c>
      <c r="NN124" s="1460">
        <f t="shared" si="1064"/>
        <v>0</v>
      </c>
      <c r="NO124" s="1460">
        <f t="shared" si="1064"/>
        <v>0</v>
      </c>
      <c r="NP124" s="1460">
        <f t="shared" si="1064"/>
        <v>0</v>
      </c>
      <c r="NQ124" s="1460">
        <f t="shared" si="1064"/>
        <v>0</v>
      </c>
      <c r="NR124" s="1460">
        <f t="shared" si="1064"/>
        <v>0</v>
      </c>
      <c r="NS124" s="1460">
        <f t="shared" si="1064"/>
        <v>0</v>
      </c>
      <c r="NT124" s="1460">
        <f t="shared" si="1064"/>
        <v>0</v>
      </c>
      <c r="NU124" s="1460">
        <f t="shared" si="1064"/>
        <v>0</v>
      </c>
      <c r="NV124" s="1460">
        <f t="shared" si="1064"/>
        <v>0</v>
      </c>
      <c r="NW124" s="1460">
        <f t="shared" si="1064"/>
        <v>0</v>
      </c>
      <c r="NX124" s="1460">
        <f t="shared" si="1064"/>
        <v>0</v>
      </c>
      <c r="NY124" s="1460">
        <f t="shared" si="1065"/>
        <v>0</v>
      </c>
      <c r="NZ124" s="1460">
        <f t="shared" si="1065"/>
        <v>0</v>
      </c>
      <c r="OA124" s="1460">
        <f t="shared" si="1065"/>
        <v>0</v>
      </c>
      <c r="OB124" s="1460">
        <f t="shared" si="1065"/>
        <v>0</v>
      </c>
      <c r="OC124" s="1460">
        <f t="shared" si="1065"/>
        <v>0</v>
      </c>
      <c r="OD124" s="1460">
        <f t="shared" si="1065"/>
        <v>0</v>
      </c>
      <c r="OE124" s="1460">
        <f t="shared" si="1065"/>
        <v>0</v>
      </c>
      <c r="OF124" s="1460">
        <f t="shared" si="1065"/>
        <v>0</v>
      </c>
      <c r="OG124" s="1460">
        <f t="shared" si="1065"/>
        <v>0</v>
      </c>
      <c r="OH124" s="1460">
        <f t="shared" si="1065"/>
        <v>0</v>
      </c>
      <c r="OI124" s="1460">
        <f t="shared" si="1065"/>
        <v>0</v>
      </c>
      <c r="OJ124" s="1460">
        <f t="shared" si="1065"/>
        <v>0</v>
      </c>
      <c r="OK124" s="1460">
        <f t="shared" si="1065"/>
        <v>0</v>
      </c>
      <c r="OL124" s="1460">
        <f t="shared" si="1065"/>
        <v>0</v>
      </c>
      <c r="OM124" s="1460">
        <f t="shared" si="1065"/>
        <v>0</v>
      </c>
      <c r="ON124" s="1460">
        <f t="shared" si="1065"/>
        <v>0</v>
      </c>
      <c r="OO124" s="1460">
        <f t="shared" si="1045"/>
        <v>0</v>
      </c>
      <c r="OP124" s="1460">
        <f t="shared" si="1057"/>
        <v>0</v>
      </c>
      <c r="OQ124" s="1460">
        <f t="shared" si="1057"/>
        <v>0</v>
      </c>
      <c r="OR124" s="1460">
        <f t="shared" si="1057"/>
        <v>0</v>
      </c>
      <c r="OS124" s="1460">
        <f t="shared" si="1057"/>
        <v>0</v>
      </c>
      <c r="OT124" s="1460">
        <f t="shared" si="1057"/>
        <v>0</v>
      </c>
      <c r="OU124" s="1460">
        <f t="shared" si="1057"/>
        <v>0</v>
      </c>
      <c r="OV124" s="1460">
        <f t="shared" si="1057"/>
        <v>0</v>
      </c>
      <c r="OW124" s="1460">
        <f t="shared" si="1057"/>
        <v>0</v>
      </c>
      <c r="OX124" s="1460">
        <f t="shared" si="1057"/>
        <v>0</v>
      </c>
      <c r="OY124" s="1460">
        <f t="shared" si="1057"/>
        <v>0</v>
      </c>
      <c r="OZ124" s="1460">
        <f t="shared" si="1057"/>
        <v>0</v>
      </c>
      <c r="PA124" s="1460">
        <f t="shared" si="1057"/>
        <v>0</v>
      </c>
      <c r="PB124" s="1460">
        <f t="shared" si="1057"/>
        <v>0</v>
      </c>
      <c r="PC124" s="1460">
        <f t="shared" si="1057"/>
        <v>0</v>
      </c>
      <c r="PD124" s="1460">
        <f t="shared" si="1057"/>
        <v>0</v>
      </c>
      <c r="PE124" s="1460">
        <f t="shared" si="1057"/>
        <v>0</v>
      </c>
      <c r="PF124" s="1460">
        <f t="shared" si="1058"/>
        <v>0</v>
      </c>
      <c r="PG124" s="1460">
        <f t="shared" si="1058"/>
        <v>0</v>
      </c>
      <c r="PH124" s="1460">
        <f t="shared" si="1058"/>
        <v>0</v>
      </c>
      <c r="PI124" s="1460">
        <f t="shared" si="1058"/>
        <v>0</v>
      </c>
      <c r="PJ124" s="1460">
        <f t="shared" si="1058"/>
        <v>0</v>
      </c>
      <c r="PK124" s="1460">
        <f t="shared" si="1058"/>
        <v>0</v>
      </c>
      <c r="PL124" s="1460">
        <f t="shared" si="1058"/>
        <v>0</v>
      </c>
      <c r="PM124" s="1460">
        <f t="shared" si="1058"/>
        <v>0</v>
      </c>
      <c r="PN124" s="1460">
        <f t="shared" si="1058"/>
        <v>0</v>
      </c>
      <c r="PO124" s="1460">
        <f t="shared" si="1058"/>
        <v>0</v>
      </c>
      <c r="PP124" s="1460">
        <f t="shared" si="1058"/>
        <v>0</v>
      </c>
      <c r="PQ124" s="1460">
        <f t="shared" si="1058"/>
        <v>0</v>
      </c>
      <c r="PR124" s="1460">
        <f t="shared" si="1058"/>
        <v>0</v>
      </c>
      <c r="PS124" s="1460">
        <f t="shared" si="1058"/>
        <v>0</v>
      </c>
      <c r="PT124" s="1460">
        <f t="shared" si="1058"/>
        <v>0</v>
      </c>
      <c r="PU124" s="1460">
        <f t="shared" si="1058"/>
        <v>0</v>
      </c>
      <c r="PV124" s="1460">
        <f t="shared" si="1059"/>
        <v>0</v>
      </c>
      <c r="PW124" s="1460">
        <f t="shared" si="1059"/>
        <v>0</v>
      </c>
      <c r="PX124" s="1460">
        <f t="shared" si="1059"/>
        <v>0</v>
      </c>
      <c r="PY124" s="1460">
        <f t="shared" si="1059"/>
        <v>0</v>
      </c>
      <c r="PZ124" s="1460">
        <f t="shared" si="1059"/>
        <v>0</v>
      </c>
      <c r="QA124" s="1460">
        <f t="shared" si="1059"/>
        <v>0</v>
      </c>
      <c r="QB124" s="1460">
        <f t="shared" si="1059"/>
        <v>0</v>
      </c>
      <c r="QC124" s="1460">
        <f t="shared" si="1059"/>
        <v>0</v>
      </c>
      <c r="QD124" s="1460">
        <f t="shared" si="1059"/>
        <v>0</v>
      </c>
      <c r="QE124" s="1460">
        <f t="shared" si="1059"/>
        <v>0</v>
      </c>
      <c r="QF124" s="1460">
        <f t="shared" si="1059"/>
        <v>0</v>
      </c>
      <c r="QG124" s="1460">
        <f t="shared" si="1059"/>
        <v>0</v>
      </c>
      <c r="QH124" s="1460">
        <f t="shared" si="1059"/>
        <v>0</v>
      </c>
      <c r="QI124" s="1460">
        <f t="shared" si="1059"/>
        <v>0</v>
      </c>
      <c r="QJ124" s="1460">
        <f t="shared" si="1059"/>
        <v>0</v>
      </c>
      <c r="QK124" s="1460">
        <f t="shared" si="1059"/>
        <v>0</v>
      </c>
      <c r="QL124" s="1460">
        <f t="shared" si="1066"/>
        <v>0</v>
      </c>
      <c r="QM124" s="1460">
        <f t="shared" si="1066"/>
        <v>0</v>
      </c>
      <c r="QN124" s="1460">
        <f t="shared" si="1066"/>
        <v>0</v>
      </c>
      <c r="QO124" s="1460">
        <f t="shared" si="1066"/>
        <v>0</v>
      </c>
      <c r="QP124" s="1460">
        <f t="shared" si="1066"/>
        <v>0</v>
      </c>
      <c r="QQ124" s="1460">
        <f t="shared" si="1066"/>
        <v>0</v>
      </c>
    </row>
    <row r="125" spans="1:459" s="1466" customFormat="1" ht="22.5" customHeight="1">
      <c r="A125" s="1468"/>
      <c r="B125" s="1469"/>
      <c r="C125" s="1469"/>
      <c r="D125" s="1470"/>
      <c r="E125" s="1471"/>
      <c r="F125" s="1472"/>
      <c r="G125" s="1472"/>
      <c r="H125" s="1473">
        <f t="shared" si="875"/>
        <v>0</v>
      </c>
      <c r="I125" s="1474">
        <v>0</v>
      </c>
      <c r="J125" s="1475">
        <f t="shared" si="437"/>
        <v>0</v>
      </c>
      <c r="K125" s="1476">
        <v>0</v>
      </c>
      <c r="L125" s="1477">
        <f t="shared" si="876"/>
        <v>0</v>
      </c>
      <c r="M125" s="1477">
        <f t="shared" si="877"/>
        <v>0</v>
      </c>
      <c r="N125" s="1478"/>
      <c r="O125" s="1479">
        <v>0</v>
      </c>
      <c r="P125" s="1480">
        <v>0</v>
      </c>
      <c r="Q125" s="1828">
        <v>0</v>
      </c>
      <c r="R125" s="1831">
        <f t="shared" si="878"/>
        <v>0</v>
      </c>
      <c r="S125" s="1481">
        <f>IF(AND(SUM(O125:Q125)=0,N125="NNN"),MIN('Operating History and Pro Forma'!$M$33,'Operating History and Pro Forma'!$T$15)*D125,SUM(O125:Q125)*D125)</f>
        <v>0</v>
      </c>
      <c r="T125" s="1482">
        <f t="shared" si="879"/>
        <v>0</v>
      </c>
      <c r="U125" s="1483">
        <f t="shared" si="880"/>
        <v>0</v>
      </c>
      <c r="V125" s="1480"/>
      <c r="W125" s="1514"/>
      <c r="X125" s="1486" t="str">
        <f t="shared" si="881"/>
        <v/>
      </c>
      <c r="Y125" s="1487">
        <f t="shared" si="882"/>
        <v>0</v>
      </c>
      <c r="Z125" s="1488"/>
      <c r="AA125" s="1488"/>
      <c r="AB125" s="1488"/>
      <c r="AC125" s="1488"/>
      <c r="AD125" s="1489">
        <f t="shared" si="883"/>
        <v>0</v>
      </c>
      <c r="AE125" s="1490" t="str">
        <f t="shared" si="884"/>
        <v/>
      </c>
      <c r="AF125" s="1491">
        <f t="shared" si="885"/>
        <v>0</v>
      </c>
      <c r="AG125" s="1492">
        <f t="shared" si="886"/>
        <v>0</v>
      </c>
      <c r="AH125" s="1493">
        <f t="shared" si="1060"/>
        <v>0</v>
      </c>
      <c r="AI125" s="1493">
        <f t="shared" si="1060"/>
        <v>0</v>
      </c>
      <c r="AJ125" s="1494">
        <f t="shared" si="1060"/>
        <v>0</v>
      </c>
      <c r="AK125" s="1494">
        <f t="shared" si="1060"/>
        <v>0</v>
      </c>
      <c r="AL125" s="1495">
        <f t="shared" si="1060"/>
        <v>0</v>
      </c>
      <c r="AM125" s="1496">
        <f t="shared" si="1060"/>
        <v>0</v>
      </c>
      <c r="AN125" s="1497">
        <f t="shared" si="399"/>
        <v>0</v>
      </c>
      <c r="AO125" s="1498">
        <f t="shared" si="860"/>
        <v>0</v>
      </c>
      <c r="AP125" s="1499">
        <f t="shared" si="887"/>
        <v>0</v>
      </c>
      <c r="AQ125" s="1500">
        <f t="shared" si="888"/>
        <v>0</v>
      </c>
      <c r="AR125" s="1501">
        <f t="shared" si="889"/>
        <v>0</v>
      </c>
      <c r="AS125" s="1498">
        <f t="shared" si="857"/>
        <v>0</v>
      </c>
      <c r="AT125" s="1501">
        <f t="shared" si="890"/>
        <v>0</v>
      </c>
      <c r="AU125" s="1498">
        <f t="shared" si="891"/>
        <v>1</v>
      </c>
      <c r="AV125" s="1498">
        <f t="shared" si="892"/>
        <v>2</v>
      </c>
      <c r="AW125" s="1499">
        <f t="shared" si="893"/>
        <v>0</v>
      </c>
      <c r="AX125" s="1502">
        <f t="shared" si="894"/>
        <v>0</v>
      </c>
      <c r="AY125" s="1503">
        <f t="shared" si="895"/>
        <v>0</v>
      </c>
      <c r="AZ125" s="1498">
        <f t="shared" si="896"/>
        <v>2</v>
      </c>
      <c r="BA125" s="1498">
        <f t="shared" si="897"/>
        <v>3</v>
      </c>
      <c r="BB125" s="1499">
        <f t="shared" si="898"/>
        <v>0</v>
      </c>
      <c r="BC125" s="1502">
        <f t="shared" si="899"/>
        <v>0</v>
      </c>
      <c r="BD125" s="1503">
        <f t="shared" si="900"/>
        <v>0</v>
      </c>
      <c r="BE125" s="1498">
        <f t="shared" si="901"/>
        <v>3</v>
      </c>
      <c r="BF125" s="1498">
        <f t="shared" si="902"/>
        <v>4</v>
      </c>
      <c r="BG125" s="1499">
        <f t="shared" si="903"/>
        <v>0</v>
      </c>
      <c r="BH125" s="1502">
        <f t="shared" si="904"/>
        <v>0</v>
      </c>
      <c r="BI125" s="1502">
        <f t="shared" si="905"/>
        <v>0</v>
      </c>
      <c r="BJ125" s="1504">
        <f t="shared" si="906"/>
        <v>1900</v>
      </c>
      <c r="BK125" s="1505" t="str">
        <f t="shared" si="907"/>
        <v/>
      </c>
      <c r="BL125" s="1506"/>
      <c r="BM125" s="1507">
        <f t="shared" si="908"/>
        <v>0</v>
      </c>
      <c r="BN125" s="1508">
        <f t="shared" si="1054"/>
        <v>0</v>
      </c>
      <c r="BO125" s="1508">
        <f t="shared" si="1054"/>
        <v>0</v>
      </c>
      <c r="BP125" s="1508">
        <f t="shared" si="1054"/>
        <v>0</v>
      </c>
      <c r="BQ125" s="1508">
        <f t="shared" si="1054"/>
        <v>0</v>
      </c>
      <c r="BR125" s="1508">
        <f t="shared" si="1054"/>
        <v>0</v>
      </c>
      <c r="BS125" s="1508">
        <f t="shared" si="1054"/>
        <v>0</v>
      </c>
      <c r="BT125" s="1508">
        <f t="shared" si="1054"/>
        <v>0</v>
      </c>
      <c r="BU125" s="1508">
        <f t="shared" si="1054"/>
        <v>0</v>
      </c>
      <c r="BV125" s="1508">
        <f t="shared" si="1054"/>
        <v>0</v>
      </c>
      <c r="BW125" s="1508">
        <f t="shared" si="1054"/>
        <v>0</v>
      </c>
      <c r="BX125" s="1508">
        <f t="shared" si="1054"/>
        <v>0</v>
      </c>
      <c r="BY125" s="1507">
        <f t="shared" si="1054"/>
        <v>0</v>
      </c>
      <c r="BZ125" s="1508">
        <f t="shared" si="1054"/>
        <v>0</v>
      </c>
      <c r="CA125" s="1508">
        <f t="shared" si="1054"/>
        <v>0</v>
      </c>
      <c r="CB125" s="1508">
        <f t="shared" si="1054"/>
        <v>0</v>
      </c>
      <c r="CC125" s="1508">
        <f t="shared" si="1054"/>
        <v>0</v>
      </c>
      <c r="CD125" s="1508">
        <f t="shared" si="1067"/>
        <v>0</v>
      </c>
      <c r="CE125" s="1508">
        <f t="shared" si="1067"/>
        <v>0</v>
      </c>
      <c r="CF125" s="1508">
        <f t="shared" si="1067"/>
        <v>0</v>
      </c>
      <c r="CG125" s="1508">
        <f t="shared" si="1067"/>
        <v>0</v>
      </c>
      <c r="CH125" s="1508">
        <f t="shared" si="1067"/>
        <v>0</v>
      </c>
      <c r="CI125" s="1508">
        <f t="shared" si="1067"/>
        <v>0</v>
      </c>
      <c r="CJ125" s="1509">
        <f t="shared" si="1067"/>
        <v>0</v>
      </c>
      <c r="CK125" s="1507">
        <f t="shared" si="1067"/>
        <v>0</v>
      </c>
      <c r="CL125" s="1508">
        <f t="shared" si="1067"/>
        <v>0</v>
      </c>
      <c r="CM125" s="1508">
        <f t="shared" si="1067"/>
        <v>0</v>
      </c>
      <c r="CN125" s="1508">
        <f t="shared" si="1067"/>
        <v>0</v>
      </c>
      <c r="CO125" s="1508">
        <f t="shared" si="1067"/>
        <v>0</v>
      </c>
      <c r="CP125" s="1508">
        <f t="shared" si="1067"/>
        <v>0</v>
      </c>
      <c r="CQ125" s="1508">
        <f t="shared" si="1067"/>
        <v>0</v>
      </c>
      <c r="CR125" s="1508">
        <f t="shared" si="1067"/>
        <v>0</v>
      </c>
      <c r="CS125" s="1508">
        <f t="shared" si="1067"/>
        <v>0</v>
      </c>
      <c r="CT125" s="1508">
        <f t="shared" si="1068"/>
        <v>0</v>
      </c>
      <c r="CU125" s="1508">
        <f t="shared" si="1068"/>
        <v>0</v>
      </c>
      <c r="CV125" s="1509">
        <f t="shared" si="1068"/>
        <v>0</v>
      </c>
      <c r="CW125" s="1508">
        <f t="shared" si="1068"/>
        <v>0</v>
      </c>
      <c r="CX125" s="1508">
        <f t="shared" si="1068"/>
        <v>0</v>
      </c>
      <c r="CY125" s="1508">
        <f t="shared" si="1068"/>
        <v>0</v>
      </c>
      <c r="CZ125" s="1508">
        <f t="shared" si="1068"/>
        <v>0</v>
      </c>
      <c r="DA125" s="1508">
        <f t="shared" si="1068"/>
        <v>0</v>
      </c>
      <c r="DB125" s="1508">
        <f t="shared" si="1068"/>
        <v>0</v>
      </c>
      <c r="DC125" s="1508">
        <f t="shared" si="1068"/>
        <v>0</v>
      </c>
      <c r="DD125" s="1508">
        <f t="shared" si="1068"/>
        <v>0</v>
      </c>
      <c r="DE125" s="1508">
        <f t="shared" si="1068"/>
        <v>0</v>
      </c>
      <c r="DF125" s="1508">
        <f t="shared" si="1068"/>
        <v>0</v>
      </c>
      <c r="DG125" s="1508">
        <f t="shared" si="1068"/>
        <v>0</v>
      </c>
      <c r="DH125" s="1509">
        <f t="shared" si="1068"/>
        <v>0</v>
      </c>
      <c r="DI125" s="1508">
        <f t="shared" si="1068"/>
        <v>0</v>
      </c>
      <c r="DJ125" s="1508">
        <f t="shared" si="1069"/>
        <v>0</v>
      </c>
      <c r="DK125" s="1508">
        <f t="shared" si="1069"/>
        <v>0</v>
      </c>
      <c r="DL125" s="1508">
        <f t="shared" si="1069"/>
        <v>0</v>
      </c>
      <c r="DM125" s="1508">
        <f t="shared" si="1069"/>
        <v>0</v>
      </c>
      <c r="DN125" s="1508">
        <f t="shared" si="1069"/>
        <v>0</v>
      </c>
      <c r="DO125" s="1508">
        <f t="shared" si="1069"/>
        <v>0</v>
      </c>
      <c r="DP125" s="1508">
        <f t="shared" si="1069"/>
        <v>0</v>
      </c>
      <c r="DQ125" s="1508">
        <f t="shared" si="1069"/>
        <v>0</v>
      </c>
      <c r="DR125" s="1508">
        <f t="shared" si="1069"/>
        <v>0</v>
      </c>
      <c r="DS125" s="1508">
        <f t="shared" si="1069"/>
        <v>0</v>
      </c>
      <c r="DT125" s="1509">
        <f t="shared" si="1069"/>
        <v>0</v>
      </c>
      <c r="DU125" s="1507">
        <f t="shared" si="1069"/>
        <v>0</v>
      </c>
      <c r="DV125" s="1508">
        <f t="shared" si="1069"/>
        <v>0</v>
      </c>
      <c r="DW125" s="1508">
        <f t="shared" si="1069"/>
        <v>0</v>
      </c>
      <c r="DX125" s="1508">
        <f t="shared" si="1069"/>
        <v>0</v>
      </c>
      <c r="DY125" s="1508">
        <f t="shared" si="1069"/>
        <v>0</v>
      </c>
      <c r="DZ125" s="1508">
        <f t="shared" si="1070"/>
        <v>0</v>
      </c>
      <c r="EA125" s="1508">
        <f t="shared" si="1070"/>
        <v>0</v>
      </c>
      <c r="EB125" s="1508">
        <f t="shared" si="1070"/>
        <v>0</v>
      </c>
      <c r="EC125" s="1508">
        <f t="shared" si="1070"/>
        <v>0</v>
      </c>
      <c r="ED125" s="1508">
        <f t="shared" si="1070"/>
        <v>0</v>
      </c>
      <c r="EE125" s="1508">
        <f t="shared" si="1070"/>
        <v>0</v>
      </c>
      <c r="EF125" s="1508">
        <f t="shared" si="1070"/>
        <v>0</v>
      </c>
      <c r="EG125" s="1507">
        <f t="shared" si="1070"/>
        <v>0</v>
      </c>
      <c r="EH125" s="1508">
        <f t="shared" si="1070"/>
        <v>0</v>
      </c>
      <c r="EI125" s="1508">
        <f t="shared" si="1070"/>
        <v>0</v>
      </c>
      <c r="EJ125" s="1508">
        <f t="shared" si="1070"/>
        <v>0</v>
      </c>
      <c r="EK125" s="1508">
        <f t="shared" si="1070"/>
        <v>0</v>
      </c>
      <c r="EL125" s="1508">
        <f t="shared" si="1070"/>
        <v>0</v>
      </c>
      <c r="EM125" s="1508">
        <f t="shared" si="1070"/>
        <v>0</v>
      </c>
      <c r="EN125" s="1508">
        <f t="shared" si="1070"/>
        <v>0</v>
      </c>
      <c r="EO125" s="1508">
        <f t="shared" si="1070"/>
        <v>0</v>
      </c>
      <c r="EP125" s="1508">
        <f t="shared" si="1071"/>
        <v>0</v>
      </c>
      <c r="EQ125" s="1508">
        <f t="shared" si="1071"/>
        <v>0</v>
      </c>
      <c r="ER125" s="1509">
        <f t="shared" si="1071"/>
        <v>0</v>
      </c>
      <c r="ES125" s="1507">
        <f t="shared" si="1071"/>
        <v>0</v>
      </c>
      <c r="ET125" s="1508">
        <f t="shared" si="1071"/>
        <v>0</v>
      </c>
      <c r="EU125" s="1508">
        <f t="shared" si="1071"/>
        <v>0</v>
      </c>
      <c r="EV125" s="1508">
        <f t="shared" si="1071"/>
        <v>0</v>
      </c>
      <c r="EW125" s="1508">
        <f t="shared" si="1071"/>
        <v>0</v>
      </c>
      <c r="EX125" s="1508">
        <f t="shared" si="1071"/>
        <v>0</v>
      </c>
      <c r="EY125" s="1508">
        <f t="shared" si="1071"/>
        <v>0</v>
      </c>
      <c r="EZ125" s="1508">
        <f t="shared" si="1071"/>
        <v>0</v>
      </c>
      <c r="FA125" s="1508">
        <f t="shared" si="1071"/>
        <v>0</v>
      </c>
      <c r="FB125" s="1508">
        <f t="shared" si="1071"/>
        <v>0</v>
      </c>
      <c r="FC125" s="1508">
        <f t="shared" si="1071"/>
        <v>0</v>
      </c>
      <c r="FD125" s="1509">
        <f t="shared" si="1071"/>
        <v>0</v>
      </c>
      <c r="FE125" s="1508">
        <f t="shared" si="1071"/>
        <v>0</v>
      </c>
      <c r="FF125" s="1508">
        <f t="shared" si="1052"/>
        <v>0</v>
      </c>
      <c r="FG125" s="1508">
        <f t="shared" si="1072"/>
        <v>0</v>
      </c>
      <c r="FH125" s="1508">
        <f t="shared" si="1072"/>
        <v>0</v>
      </c>
      <c r="FI125" s="1508">
        <f t="shared" si="1072"/>
        <v>0</v>
      </c>
      <c r="FJ125" s="1508">
        <f t="shared" si="1072"/>
        <v>0</v>
      </c>
      <c r="FK125" s="1508">
        <f t="shared" si="1072"/>
        <v>0</v>
      </c>
      <c r="FL125" s="1508">
        <f t="shared" si="1072"/>
        <v>0</v>
      </c>
      <c r="FM125" s="1508">
        <f t="shared" si="1072"/>
        <v>0</v>
      </c>
      <c r="FN125" s="1508">
        <f t="shared" si="1072"/>
        <v>0</v>
      </c>
      <c r="FO125" s="1508">
        <f t="shared" si="1072"/>
        <v>0</v>
      </c>
      <c r="FP125" s="1509">
        <f t="shared" si="1072"/>
        <v>0</v>
      </c>
      <c r="FQ125" s="1508">
        <f t="shared" si="1072"/>
        <v>0</v>
      </c>
      <c r="FR125" s="1508">
        <f t="shared" si="1072"/>
        <v>0</v>
      </c>
      <c r="FS125" s="1508">
        <f t="shared" si="1072"/>
        <v>0</v>
      </c>
      <c r="FT125" s="1508">
        <f t="shared" si="1072"/>
        <v>0</v>
      </c>
      <c r="FU125" s="1508">
        <f t="shared" si="1072"/>
        <v>0</v>
      </c>
      <c r="FV125" s="1508">
        <f t="shared" si="1072"/>
        <v>0</v>
      </c>
      <c r="FW125" s="1508">
        <f t="shared" si="1061"/>
        <v>0</v>
      </c>
      <c r="FX125" s="1508">
        <f t="shared" si="1061"/>
        <v>0</v>
      </c>
      <c r="FY125" s="1508">
        <f t="shared" si="1061"/>
        <v>0</v>
      </c>
      <c r="FZ125" s="1508">
        <f t="shared" si="1061"/>
        <v>0</v>
      </c>
      <c r="GA125" s="1508">
        <f t="shared" si="1061"/>
        <v>0</v>
      </c>
      <c r="GB125" s="1509">
        <f t="shared" si="1061"/>
        <v>0</v>
      </c>
      <c r="GC125" s="1506"/>
      <c r="GD125" s="1458">
        <f t="shared" si="910"/>
        <v>1</v>
      </c>
      <c r="GE125" s="1510">
        <f t="shared" si="1062"/>
        <v>0</v>
      </c>
      <c r="GF125" s="1511">
        <f t="shared" si="1062"/>
        <v>0</v>
      </c>
      <c r="GG125" s="1511">
        <f t="shared" si="1062"/>
        <v>0</v>
      </c>
      <c r="GH125" s="1511">
        <f t="shared" si="1062"/>
        <v>0</v>
      </c>
      <c r="GI125" s="1511">
        <f t="shared" si="1062"/>
        <v>0</v>
      </c>
      <c r="GJ125" s="1511">
        <f t="shared" si="1062"/>
        <v>0</v>
      </c>
      <c r="GK125" s="1511">
        <f t="shared" si="1062"/>
        <v>0</v>
      </c>
      <c r="GL125" s="1511">
        <f t="shared" si="1062"/>
        <v>0</v>
      </c>
      <c r="GM125" s="1511">
        <f t="shared" si="1062"/>
        <v>0</v>
      </c>
      <c r="GN125" s="1512">
        <f t="shared" si="1062"/>
        <v>0</v>
      </c>
      <c r="GO125" s="1513">
        <f t="shared" si="911"/>
        <v>0</v>
      </c>
      <c r="GP125" s="1506"/>
      <c r="GQ125" s="1510">
        <f t="shared" si="1073"/>
        <v>0</v>
      </c>
      <c r="GR125" s="1511">
        <f t="shared" si="1056"/>
        <v>0</v>
      </c>
      <c r="GS125" s="1511">
        <f t="shared" si="1056"/>
        <v>0</v>
      </c>
      <c r="GT125" s="1511">
        <f t="shared" si="1056"/>
        <v>0</v>
      </c>
      <c r="GU125" s="1511">
        <f t="shared" si="1056"/>
        <v>0</v>
      </c>
      <c r="GV125" s="1511">
        <f t="shared" si="1056"/>
        <v>0</v>
      </c>
      <c r="GW125" s="1511">
        <f t="shared" si="1056"/>
        <v>0</v>
      </c>
      <c r="GX125" s="1511">
        <f t="shared" si="1056"/>
        <v>0</v>
      </c>
      <c r="GY125" s="1511">
        <f t="shared" si="1056"/>
        <v>0</v>
      </c>
      <c r="GZ125" s="1512">
        <f t="shared" si="1056"/>
        <v>0</v>
      </c>
      <c r="HA125" s="1513">
        <f t="shared" si="912"/>
        <v>0</v>
      </c>
      <c r="HB125" s="1506">
        <f t="shared" si="913"/>
        <v>1</v>
      </c>
      <c r="HC125" s="1506"/>
      <c r="HD125" s="1508">
        <f t="shared" si="914"/>
        <v>0</v>
      </c>
      <c r="HE125" s="1460">
        <f t="shared" si="915"/>
        <v>0</v>
      </c>
      <c r="HF125" s="1460">
        <f t="shared" si="916"/>
        <v>0</v>
      </c>
      <c r="HG125" s="1460">
        <f t="shared" si="917"/>
        <v>0</v>
      </c>
      <c r="HH125" s="1460">
        <f t="shared" si="918"/>
        <v>0</v>
      </c>
      <c r="HI125" s="1460">
        <f t="shared" si="919"/>
        <v>0</v>
      </c>
      <c r="HJ125" s="1460">
        <f t="shared" si="920"/>
        <v>0</v>
      </c>
      <c r="HK125" s="1460">
        <f t="shared" si="921"/>
        <v>0</v>
      </c>
      <c r="HL125" s="1460">
        <f t="shared" si="922"/>
        <v>0</v>
      </c>
      <c r="HM125" s="1460">
        <f t="shared" si="923"/>
        <v>0</v>
      </c>
      <c r="HN125" s="1460">
        <f t="shared" si="924"/>
        <v>0</v>
      </c>
      <c r="HO125" s="1460">
        <f t="shared" si="925"/>
        <v>0</v>
      </c>
      <c r="HP125" s="1460">
        <f t="shared" si="926"/>
        <v>0</v>
      </c>
      <c r="HQ125" s="1460">
        <f t="shared" si="927"/>
        <v>0</v>
      </c>
      <c r="HR125" s="1460">
        <f t="shared" si="928"/>
        <v>0</v>
      </c>
      <c r="HS125" s="1460">
        <f t="shared" si="929"/>
        <v>0</v>
      </c>
      <c r="HT125" s="1460">
        <f t="shared" si="930"/>
        <v>0</v>
      </c>
      <c r="HU125" s="1460">
        <f t="shared" si="931"/>
        <v>0</v>
      </c>
      <c r="HV125" s="1460">
        <f t="shared" si="932"/>
        <v>0</v>
      </c>
      <c r="HW125" s="1460">
        <f t="shared" si="933"/>
        <v>0</v>
      </c>
      <c r="HX125" s="1460">
        <f t="shared" si="934"/>
        <v>0</v>
      </c>
      <c r="HY125" s="1460">
        <f t="shared" si="935"/>
        <v>0</v>
      </c>
      <c r="HZ125" s="1460">
        <f t="shared" si="936"/>
        <v>0</v>
      </c>
      <c r="IA125" s="1460">
        <f t="shared" si="937"/>
        <v>0</v>
      </c>
      <c r="IB125" s="1460">
        <f t="shared" si="938"/>
        <v>0</v>
      </c>
      <c r="IC125" s="1460">
        <f t="shared" si="939"/>
        <v>0</v>
      </c>
      <c r="ID125" s="1460">
        <f t="shared" si="940"/>
        <v>0</v>
      </c>
      <c r="IE125" s="1460">
        <f t="shared" si="941"/>
        <v>0</v>
      </c>
      <c r="IF125" s="1460">
        <f t="shared" si="942"/>
        <v>0</v>
      </c>
      <c r="IG125" s="1460">
        <f t="shared" si="943"/>
        <v>0</v>
      </c>
      <c r="IH125" s="1460">
        <f t="shared" si="944"/>
        <v>0</v>
      </c>
      <c r="II125" s="1460">
        <f t="shared" si="945"/>
        <v>0</v>
      </c>
      <c r="IJ125" s="1460">
        <f t="shared" si="946"/>
        <v>0</v>
      </c>
      <c r="IK125" s="1460">
        <f t="shared" si="947"/>
        <v>0</v>
      </c>
      <c r="IL125" s="1460">
        <f t="shared" si="948"/>
        <v>0</v>
      </c>
      <c r="IM125" s="1460">
        <f t="shared" si="949"/>
        <v>0</v>
      </c>
      <c r="IN125" s="1460">
        <f t="shared" si="950"/>
        <v>0</v>
      </c>
      <c r="IO125" s="1460">
        <f t="shared" si="951"/>
        <v>0</v>
      </c>
      <c r="IP125" s="1460">
        <f t="shared" si="952"/>
        <v>0</v>
      </c>
      <c r="IQ125" s="1460">
        <f t="shared" si="953"/>
        <v>0</v>
      </c>
      <c r="IR125" s="1460">
        <f t="shared" si="954"/>
        <v>0</v>
      </c>
      <c r="IS125" s="1460">
        <f t="shared" si="955"/>
        <v>0</v>
      </c>
      <c r="IT125" s="1460">
        <f t="shared" si="956"/>
        <v>0</v>
      </c>
      <c r="IU125" s="1460">
        <f t="shared" si="957"/>
        <v>0</v>
      </c>
      <c r="IV125" s="1460">
        <f t="shared" si="958"/>
        <v>0</v>
      </c>
      <c r="IW125" s="1460">
        <f t="shared" si="959"/>
        <v>0</v>
      </c>
      <c r="IX125" s="1460">
        <f t="shared" si="960"/>
        <v>0</v>
      </c>
      <c r="IY125" s="1460">
        <f t="shared" si="961"/>
        <v>0</v>
      </c>
      <c r="IZ125" s="1460">
        <f t="shared" si="962"/>
        <v>0</v>
      </c>
      <c r="JA125" s="1460">
        <f t="shared" si="963"/>
        <v>0</v>
      </c>
      <c r="JB125" s="1460">
        <f t="shared" si="964"/>
        <v>0</v>
      </c>
      <c r="JC125" s="1460">
        <f t="shared" si="965"/>
        <v>0</v>
      </c>
      <c r="JD125" s="1460">
        <f t="shared" si="966"/>
        <v>0</v>
      </c>
      <c r="JE125" s="1460">
        <f t="shared" si="967"/>
        <v>0</v>
      </c>
      <c r="JF125" s="1460">
        <f t="shared" si="968"/>
        <v>0</v>
      </c>
      <c r="JG125" s="1460">
        <f t="shared" si="969"/>
        <v>0</v>
      </c>
      <c r="JH125" s="1460">
        <f t="shared" si="970"/>
        <v>0</v>
      </c>
      <c r="JI125" s="1460">
        <f t="shared" si="971"/>
        <v>0</v>
      </c>
      <c r="JJ125" s="1460">
        <f t="shared" si="972"/>
        <v>0</v>
      </c>
      <c r="JK125" s="1460">
        <f t="shared" si="973"/>
        <v>0</v>
      </c>
      <c r="JL125" s="1460">
        <f t="shared" si="974"/>
        <v>0</v>
      </c>
      <c r="JM125" s="1460">
        <f t="shared" si="975"/>
        <v>0</v>
      </c>
      <c r="JN125" s="1460">
        <f t="shared" si="976"/>
        <v>0</v>
      </c>
      <c r="JO125" s="1460">
        <f t="shared" si="977"/>
        <v>0</v>
      </c>
      <c r="JP125" s="1460">
        <f t="shared" si="978"/>
        <v>0</v>
      </c>
      <c r="JQ125" s="1460">
        <f t="shared" si="979"/>
        <v>0</v>
      </c>
      <c r="JR125" s="1460">
        <f t="shared" si="980"/>
        <v>0</v>
      </c>
      <c r="JS125" s="1460">
        <f t="shared" si="981"/>
        <v>0</v>
      </c>
      <c r="JT125" s="1460">
        <f t="shared" si="982"/>
        <v>0</v>
      </c>
      <c r="JU125" s="1460">
        <f t="shared" si="983"/>
        <v>0</v>
      </c>
      <c r="JV125" s="1460">
        <f t="shared" si="984"/>
        <v>0</v>
      </c>
      <c r="JW125" s="1460">
        <f t="shared" si="985"/>
        <v>0</v>
      </c>
      <c r="JX125" s="1460">
        <f t="shared" si="986"/>
        <v>0</v>
      </c>
      <c r="JY125" s="1460">
        <f t="shared" si="987"/>
        <v>0</v>
      </c>
      <c r="JZ125" s="1460">
        <f t="shared" si="988"/>
        <v>0</v>
      </c>
      <c r="KA125" s="1460">
        <f t="shared" si="989"/>
        <v>0</v>
      </c>
      <c r="KB125" s="1460">
        <f t="shared" si="990"/>
        <v>0</v>
      </c>
      <c r="KC125" s="1460">
        <f t="shared" si="991"/>
        <v>0</v>
      </c>
      <c r="KD125" s="1460">
        <f t="shared" si="992"/>
        <v>0</v>
      </c>
      <c r="KE125" s="1460">
        <f t="shared" si="993"/>
        <v>0</v>
      </c>
      <c r="KF125" s="1460">
        <f t="shared" si="994"/>
        <v>0</v>
      </c>
      <c r="KG125" s="1460">
        <f t="shared" si="995"/>
        <v>0</v>
      </c>
      <c r="KH125" s="1460">
        <f t="shared" si="996"/>
        <v>0</v>
      </c>
      <c r="KI125" s="1460">
        <f t="shared" si="997"/>
        <v>0</v>
      </c>
      <c r="KJ125" s="1460">
        <f t="shared" si="998"/>
        <v>0</v>
      </c>
      <c r="KK125" s="1460">
        <f t="shared" si="999"/>
        <v>0</v>
      </c>
      <c r="KL125" s="1460">
        <f t="shared" si="1000"/>
        <v>0</v>
      </c>
      <c r="KM125" s="1460">
        <f t="shared" si="1001"/>
        <v>0</v>
      </c>
      <c r="KN125" s="1460">
        <f t="shared" si="1002"/>
        <v>0</v>
      </c>
      <c r="KO125" s="1460">
        <f t="shared" si="1003"/>
        <v>0</v>
      </c>
      <c r="KP125" s="1460">
        <f t="shared" si="1004"/>
        <v>0</v>
      </c>
      <c r="KQ125" s="1460">
        <f t="shared" si="1005"/>
        <v>0</v>
      </c>
      <c r="KR125" s="1460">
        <f t="shared" si="1006"/>
        <v>0</v>
      </c>
      <c r="KS125" s="1460">
        <f t="shared" si="1007"/>
        <v>0</v>
      </c>
      <c r="KT125" s="1460">
        <f t="shared" si="1008"/>
        <v>0</v>
      </c>
      <c r="KU125" s="1460">
        <f t="shared" si="1009"/>
        <v>0</v>
      </c>
      <c r="KV125" s="1460">
        <f t="shared" si="1010"/>
        <v>0</v>
      </c>
      <c r="KW125" s="1460">
        <f t="shared" si="1011"/>
        <v>0</v>
      </c>
      <c r="KX125" s="1460">
        <f t="shared" si="1012"/>
        <v>0</v>
      </c>
      <c r="KY125" s="1460">
        <f t="shared" si="1013"/>
        <v>0</v>
      </c>
      <c r="KZ125" s="1460">
        <f t="shared" si="1014"/>
        <v>0</v>
      </c>
      <c r="LA125" s="1460">
        <f t="shared" si="1015"/>
        <v>0</v>
      </c>
      <c r="LB125" s="1460">
        <f t="shared" si="1016"/>
        <v>0</v>
      </c>
      <c r="LC125" s="1460">
        <f t="shared" si="1017"/>
        <v>0</v>
      </c>
      <c r="LD125" s="1460">
        <f t="shared" si="1018"/>
        <v>0</v>
      </c>
      <c r="LE125" s="1460">
        <f t="shared" si="1019"/>
        <v>0</v>
      </c>
      <c r="LF125" s="1460">
        <f t="shared" si="1020"/>
        <v>0</v>
      </c>
      <c r="LG125" s="1460">
        <f t="shared" si="1021"/>
        <v>0</v>
      </c>
      <c r="LH125" s="1460">
        <f t="shared" si="1022"/>
        <v>0</v>
      </c>
      <c r="LI125" s="1460">
        <f t="shared" si="1023"/>
        <v>0</v>
      </c>
      <c r="LJ125" s="1460">
        <f t="shared" si="1024"/>
        <v>0</v>
      </c>
      <c r="LK125" s="1460">
        <f t="shared" si="1025"/>
        <v>0</v>
      </c>
      <c r="LL125" s="1460">
        <f t="shared" si="1026"/>
        <v>0</v>
      </c>
      <c r="LM125" s="1460">
        <f t="shared" si="1027"/>
        <v>0</v>
      </c>
      <c r="LN125" s="1460">
        <f t="shared" si="1028"/>
        <v>0</v>
      </c>
      <c r="LO125" s="1460">
        <f t="shared" si="1029"/>
        <v>0</v>
      </c>
      <c r="LP125" s="1460">
        <f t="shared" si="1030"/>
        <v>0</v>
      </c>
      <c r="LQ125" s="1460">
        <f t="shared" si="1031"/>
        <v>0</v>
      </c>
      <c r="LR125" s="1460">
        <f t="shared" si="1032"/>
        <v>0</v>
      </c>
      <c r="LS125" s="1460">
        <f t="shared" si="1033"/>
        <v>0</v>
      </c>
      <c r="LW125" s="1467">
        <f t="shared" si="1034"/>
        <v>0</v>
      </c>
      <c r="LX125" s="1467">
        <f t="shared" si="1035"/>
        <v>0</v>
      </c>
      <c r="LY125" s="1467">
        <f t="shared" si="1036"/>
        <v>0</v>
      </c>
      <c r="LZ125" s="1467">
        <f t="shared" si="1037"/>
        <v>0</v>
      </c>
      <c r="MA125" s="1506"/>
      <c r="MB125" s="1460">
        <f t="shared" si="1038"/>
        <v>0</v>
      </c>
      <c r="MC125" s="1460">
        <f t="shared" si="1055"/>
        <v>0</v>
      </c>
      <c r="MD125" s="1460">
        <f t="shared" si="1055"/>
        <v>0</v>
      </c>
      <c r="ME125" s="1460">
        <f t="shared" si="1055"/>
        <v>0</v>
      </c>
      <c r="MF125" s="1460">
        <f t="shared" si="1055"/>
        <v>0</v>
      </c>
      <c r="MG125" s="1460">
        <f t="shared" si="1055"/>
        <v>0</v>
      </c>
      <c r="MH125" s="1460">
        <f t="shared" si="1055"/>
        <v>0</v>
      </c>
      <c r="MI125" s="1460">
        <f t="shared" si="1055"/>
        <v>0</v>
      </c>
      <c r="MJ125" s="1460">
        <f t="shared" si="1055"/>
        <v>0</v>
      </c>
      <c r="MK125" s="1460">
        <f t="shared" si="1055"/>
        <v>0</v>
      </c>
      <c r="ML125" s="1460">
        <f t="shared" si="1055"/>
        <v>0</v>
      </c>
      <c r="MM125" s="1460">
        <f t="shared" si="1055"/>
        <v>0</v>
      </c>
      <c r="MN125" s="1460">
        <f t="shared" si="1055"/>
        <v>0</v>
      </c>
      <c r="MO125" s="1460">
        <f t="shared" si="1055"/>
        <v>0</v>
      </c>
      <c r="MP125" s="1460">
        <f t="shared" si="1055"/>
        <v>0</v>
      </c>
      <c r="MQ125" s="1460">
        <f t="shared" si="1055"/>
        <v>0</v>
      </c>
      <c r="MR125" s="1460">
        <f t="shared" si="1055"/>
        <v>0</v>
      </c>
      <c r="MS125" s="1460">
        <f t="shared" si="1063"/>
        <v>0</v>
      </c>
      <c r="MT125" s="1460">
        <f t="shared" si="1063"/>
        <v>0</v>
      </c>
      <c r="MU125" s="1460">
        <f t="shared" si="1063"/>
        <v>0</v>
      </c>
      <c r="MV125" s="1460">
        <f t="shared" si="1063"/>
        <v>0</v>
      </c>
      <c r="MW125" s="1460">
        <f t="shared" si="1063"/>
        <v>0</v>
      </c>
      <c r="MX125" s="1460">
        <f t="shared" si="1063"/>
        <v>0</v>
      </c>
      <c r="MY125" s="1460">
        <f t="shared" si="1063"/>
        <v>0</v>
      </c>
      <c r="MZ125" s="1460">
        <f t="shared" si="1063"/>
        <v>0</v>
      </c>
      <c r="NA125" s="1460">
        <f t="shared" si="1063"/>
        <v>0</v>
      </c>
      <c r="NB125" s="1460">
        <f t="shared" si="1063"/>
        <v>0</v>
      </c>
      <c r="NC125" s="1460">
        <f t="shared" si="1063"/>
        <v>0</v>
      </c>
      <c r="ND125" s="1460">
        <f t="shared" si="1063"/>
        <v>0</v>
      </c>
      <c r="NE125" s="1460">
        <f t="shared" si="1063"/>
        <v>0</v>
      </c>
      <c r="NF125" s="1460">
        <f t="shared" si="1063"/>
        <v>0</v>
      </c>
      <c r="NG125" s="1460">
        <f t="shared" si="1063"/>
        <v>0</v>
      </c>
      <c r="NH125" s="1460">
        <f t="shared" si="1063"/>
        <v>0</v>
      </c>
      <c r="NI125" s="1460">
        <f t="shared" si="1064"/>
        <v>0</v>
      </c>
      <c r="NJ125" s="1460">
        <f t="shared" si="1064"/>
        <v>0</v>
      </c>
      <c r="NK125" s="1460">
        <f t="shared" si="1064"/>
        <v>0</v>
      </c>
      <c r="NL125" s="1460">
        <f t="shared" si="1064"/>
        <v>0</v>
      </c>
      <c r="NM125" s="1460">
        <f t="shared" si="1064"/>
        <v>0</v>
      </c>
      <c r="NN125" s="1460">
        <f t="shared" si="1064"/>
        <v>0</v>
      </c>
      <c r="NO125" s="1460">
        <f t="shared" si="1064"/>
        <v>0</v>
      </c>
      <c r="NP125" s="1460">
        <f t="shared" si="1064"/>
        <v>0</v>
      </c>
      <c r="NQ125" s="1460">
        <f t="shared" si="1064"/>
        <v>0</v>
      </c>
      <c r="NR125" s="1460">
        <f t="shared" si="1064"/>
        <v>0</v>
      </c>
      <c r="NS125" s="1460">
        <f t="shared" si="1064"/>
        <v>0</v>
      </c>
      <c r="NT125" s="1460">
        <f t="shared" si="1064"/>
        <v>0</v>
      </c>
      <c r="NU125" s="1460">
        <f t="shared" si="1064"/>
        <v>0</v>
      </c>
      <c r="NV125" s="1460">
        <f t="shared" si="1064"/>
        <v>0</v>
      </c>
      <c r="NW125" s="1460">
        <f t="shared" si="1064"/>
        <v>0</v>
      </c>
      <c r="NX125" s="1460">
        <f t="shared" si="1064"/>
        <v>0</v>
      </c>
      <c r="NY125" s="1460">
        <f t="shared" si="1065"/>
        <v>0</v>
      </c>
      <c r="NZ125" s="1460">
        <f t="shared" si="1065"/>
        <v>0</v>
      </c>
      <c r="OA125" s="1460">
        <f t="shared" si="1065"/>
        <v>0</v>
      </c>
      <c r="OB125" s="1460">
        <f t="shared" si="1065"/>
        <v>0</v>
      </c>
      <c r="OC125" s="1460">
        <f t="shared" si="1065"/>
        <v>0</v>
      </c>
      <c r="OD125" s="1460">
        <f t="shared" si="1065"/>
        <v>0</v>
      </c>
      <c r="OE125" s="1460">
        <f t="shared" si="1065"/>
        <v>0</v>
      </c>
      <c r="OF125" s="1460">
        <f t="shared" si="1065"/>
        <v>0</v>
      </c>
      <c r="OG125" s="1460">
        <f t="shared" si="1065"/>
        <v>0</v>
      </c>
      <c r="OH125" s="1460">
        <f t="shared" si="1065"/>
        <v>0</v>
      </c>
      <c r="OI125" s="1460">
        <f t="shared" si="1065"/>
        <v>0</v>
      </c>
      <c r="OJ125" s="1460">
        <f t="shared" si="1065"/>
        <v>0</v>
      </c>
      <c r="OK125" s="1460">
        <f t="shared" si="1065"/>
        <v>0</v>
      </c>
      <c r="OL125" s="1460">
        <f t="shared" si="1065"/>
        <v>0</v>
      </c>
      <c r="OM125" s="1460">
        <f t="shared" si="1065"/>
        <v>0</v>
      </c>
      <c r="ON125" s="1460">
        <f t="shared" si="1065"/>
        <v>0</v>
      </c>
      <c r="OO125" s="1460">
        <f t="shared" si="1045"/>
        <v>0</v>
      </c>
      <c r="OP125" s="1460">
        <f t="shared" si="1057"/>
        <v>0</v>
      </c>
      <c r="OQ125" s="1460">
        <f t="shared" si="1057"/>
        <v>0</v>
      </c>
      <c r="OR125" s="1460">
        <f t="shared" si="1057"/>
        <v>0</v>
      </c>
      <c r="OS125" s="1460">
        <f t="shared" si="1057"/>
        <v>0</v>
      </c>
      <c r="OT125" s="1460">
        <f t="shared" si="1057"/>
        <v>0</v>
      </c>
      <c r="OU125" s="1460">
        <f t="shared" si="1057"/>
        <v>0</v>
      </c>
      <c r="OV125" s="1460">
        <f t="shared" si="1057"/>
        <v>0</v>
      </c>
      <c r="OW125" s="1460">
        <f t="shared" si="1057"/>
        <v>0</v>
      </c>
      <c r="OX125" s="1460">
        <f t="shared" si="1057"/>
        <v>0</v>
      </c>
      <c r="OY125" s="1460">
        <f t="shared" si="1057"/>
        <v>0</v>
      </c>
      <c r="OZ125" s="1460">
        <f t="shared" si="1057"/>
        <v>0</v>
      </c>
      <c r="PA125" s="1460">
        <f t="shared" si="1057"/>
        <v>0</v>
      </c>
      <c r="PB125" s="1460">
        <f t="shared" si="1057"/>
        <v>0</v>
      </c>
      <c r="PC125" s="1460">
        <f t="shared" si="1057"/>
        <v>0</v>
      </c>
      <c r="PD125" s="1460">
        <f t="shared" si="1057"/>
        <v>0</v>
      </c>
      <c r="PE125" s="1460">
        <f t="shared" si="1057"/>
        <v>0</v>
      </c>
      <c r="PF125" s="1460">
        <f t="shared" si="1058"/>
        <v>0</v>
      </c>
      <c r="PG125" s="1460">
        <f t="shared" si="1058"/>
        <v>0</v>
      </c>
      <c r="PH125" s="1460">
        <f t="shared" si="1058"/>
        <v>0</v>
      </c>
      <c r="PI125" s="1460">
        <f t="shared" si="1058"/>
        <v>0</v>
      </c>
      <c r="PJ125" s="1460">
        <f t="shared" si="1058"/>
        <v>0</v>
      </c>
      <c r="PK125" s="1460">
        <f t="shared" si="1058"/>
        <v>0</v>
      </c>
      <c r="PL125" s="1460">
        <f t="shared" si="1058"/>
        <v>0</v>
      </c>
      <c r="PM125" s="1460">
        <f t="shared" si="1058"/>
        <v>0</v>
      </c>
      <c r="PN125" s="1460">
        <f t="shared" si="1058"/>
        <v>0</v>
      </c>
      <c r="PO125" s="1460">
        <f t="shared" si="1058"/>
        <v>0</v>
      </c>
      <c r="PP125" s="1460">
        <f t="shared" si="1058"/>
        <v>0</v>
      </c>
      <c r="PQ125" s="1460">
        <f t="shared" si="1058"/>
        <v>0</v>
      </c>
      <c r="PR125" s="1460">
        <f t="shared" si="1058"/>
        <v>0</v>
      </c>
      <c r="PS125" s="1460">
        <f t="shared" si="1058"/>
        <v>0</v>
      </c>
      <c r="PT125" s="1460">
        <f t="shared" si="1058"/>
        <v>0</v>
      </c>
      <c r="PU125" s="1460">
        <f t="shared" si="1058"/>
        <v>0</v>
      </c>
      <c r="PV125" s="1460">
        <f t="shared" si="1059"/>
        <v>0</v>
      </c>
      <c r="PW125" s="1460">
        <f t="shared" si="1059"/>
        <v>0</v>
      </c>
      <c r="PX125" s="1460">
        <f t="shared" si="1059"/>
        <v>0</v>
      </c>
      <c r="PY125" s="1460">
        <f t="shared" si="1059"/>
        <v>0</v>
      </c>
      <c r="PZ125" s="1460">
        <f t="shared" si="1059"/>
        <v>0</v>
      </c>
      <c r="QA125" s="1460">
        <f t="shared" si="1059"/>
        <v>0</v>
      </c>
      <c r="QB125" s="1460">
        <f t="shared" si="1059"/>
        <v>0</v>
      </c>
      <c r="QC125" s="1460">
        <f t="shared" si="1059"/>
        <v>0</v>
      </c>
      <c r="QD125" s="1460">
        <f t="shared" si="1059"/>
        <v>0</v>
      </c>
      <c r="QE125" s="1460">
        <f t="shared" si="1059"/>
        <v>0</v>
      </c>
      <c r="QF125" s="1460">
        <f t="shared" si="1059"/>
        <v>0</v>
      </c>
      <c r="QG125" s="1460">
        <f t="shared" si="1059"/>
        <v>0</v>
      </c>
      <c r="QH125" s="1460">
        <f t="shared" si="1059"/>
        <v>0</v>
      </c>
      <c r="QI125" s="1460">
        <f t="shared" si="1059"/>
        <v>0</v>
      </c>
      <c r="QJ125" s="1460">
        <f t="shared" si="1059"/>
        <v>0</v>
      </c>
      <c r="QK125" s="1460">
        <f t="shared" si="1059"/>
        <v>0</v>
      </c>
      <c r="QL125" s="1460">
        <f t="shared" si="1066"/>
        <v>0</v>
      </c>
      <c r="QM125" s="1460">
        <f t="shared" si="1066"/>
        <v>0</v>
      </c>
      <c r="QN125" s="1460">
        <f t="shared" si="1066"/>
        <v>0</v>
      </c>
      <c r="QO125" s="1460">
        <f t="shared" si="1066"/>
        <v>0</v>
      </c>
      <c r="QP125" s="1460">
        <f t="shared" si="1066"/>
        <v>0</v>
      </c>
      <c r="QQ125" s="1460">
        <f t="shared" si="1066"/>
        <v>0</v>
      </c>
    </row>
    <row r="126" spans="1:459" s="1466" customFormat="1" ht="22.5" customHeight="1">
      <c r="A126" s="1468"/>
      <c r="B126" s="1469"/>
      <c r="C126" s="1469"/>
      <c r="D126" s="1470"/>
      <c r="E126" s="1471"/>
      <c r="F126" s="1472"/>
      <c r="G126" s="1472"/>
      <c r="H126" s="1473">
        <f t="shared" si="875"/>
        <v>0</v>
      </c>
      <c r="I126" s="1474">
        <v>0</v>
      </c>
      <c r="J126" s="1475">
        <f t="shared" si="437"/>
        <v>0</v>
      </c>
      <c r="K126" s="1476">
        <v>0</v>
      </c>
      <c r="L126" s="1477">
        <f t="shared" si="876"/>
        <v>0</v>
      </c>
      <c r="M126" s="1477">
        <f t="shared" si="877"/>
        <v>0</v>
      </c>
      <c r="N126" s="1478"/>
      <c r="O126" s="1479">
        <v>0</v>
      </c>
      <c r="P126" s="1480">
        <v>0</v>
      </c>
      <c r="Q126" s="1828">
        <v>0</v>
      </c>
      <c r="R126" s="1831">
        <f t="shared" si="878"/>
        <v>0</v>
      </c>
      <c r="S126" s="1481">
        <f>IF(AND(SUM(O126:Q126)=0,N126="NNN"),MIN('Operating History and Pro Forma'!$M$33,'Operating History and Pro Forma'!$T$15)*D126,SUM(O126:Q126)*D126)</f>
        <v>0</v>
      </c>
      <c r="T126" s="1482">
        <f t="shared" si="879"/>
        <v>0</v>
      </c>
      <c r="U126" s="1483">
        <f t="shared" si="880"/>
        <v>0</v>
      </c>
      <c r="V126" s="1480"/>
      <c r="W126" s="1514"/>
      <c r="X126" s="1486" t="str">
        <f t="shared" si="881"/>
        <v/>
      </c>
      <c r="Y126" s="1487">
        <f t="shared" si="882"/>
        <v>0</v>
      </c>
      <c r="Z126" s="1488"/>
      <c r="AA126" s="1488"/>
      <c r="AB126" s="1488"/>
      <c r="AC126" s="1488"/>
      <c r="AD126" s="1489">
        <f t="shared" si="883"/>
        <v>0</v>
      </c>
      <c r="AE126" s="1490" t="str">
        <f t="shared" si="884"/>
        <v/>
      </c>
      <c r="AF126" s="1491">
        <f t="shared" si="885"/>
        <v>0</v>
      </c>
      <c r="AG126" s="1492">
        <f t="shared" si="886"/>
        <v>0</v>
      </c>
      <c r="AH126" s="1493">
        <f t="shared" si="1060"/>
        <v>0</v>
      </c>
      <c r="AI126" s="1493">
        <f t="shared" si="1060"/>
        <v>0</v>
      </c>
      <c r="AJ126" s="1494">
        <f t="shared" si="1060"/>
        <v>0</v>
      </c>
      <c r="AK126" s="1494">
        <f t="shared" si="1060"/>
        <v>0</v>
      </c>
      <c r="AL126" s="1495">
        <f t="shared" si="1060"/>
        <v>0</v>
      </c>
      <c r="AM126" s="1496">
        <f t="shared" si="1060"/>
        <v>0</v>
      </c>
      <c r="AN126" s="1497">
        <f t="shared" si="399"/>
        <v>0</v>
      </c>
      <c r="AO126" s="1498">
        <f t="shared" si="860"/>
        <v>0</v>
      </c>
      <c r="AP126" s="1499">
        <f t="shared" si="887"/>
        <v>0</v>
      </c>
      <c r="AQ126" s="1500">
        <f t="shared" si="888"/>
        <v>0</v>
      </c>
      <c r="AR126" s="1501">
        <f t="shared" si="889"/>
        <v>0</v>
      </c>
      <c r="AS126" s="1498">
        <f t="shared" si="857"/>
        <v>0</v>
      </c>
      <c r="AT126" s="1501">
        <f t="shared" si="890"/>
        <v>0</v>
      </c>
      <c r="AU126" s="1498">
        <f t="shared" si="891"/>
        <v>1</v>
      </c>
      <c r="AV126" s="1498">
        <f t="shared" si="892"/>
        <v>2</v>
      </c>
      <c r="AW126" s="1499">
        <f t="shared" si="893"/>
        <v>0</v>
      </c>
      <c r="AX126" s="1502">
        <f t="shared" si="894"/>
        <v>0</v>
      </c>
      <c r="AY126" s="1503">
        <f t="shared" si="895"/>
        <v>0</v>
      </c>
      <c r="AZ126" s="1498">
        <f t="shared" si="896"/>
        <v>2</v>
      </c>
      <c r="BA126" s="1498">
        <f t="shared" si="897"/>
        <v>3</v>
      </c>
      <c r="BB126" s="1499">
        <f t="shared" si="898"/>
        <v>0</v>
      </c>
      <c r="BC126" s="1502">
        <f t="shared" si="899"/>
        <v>0</v>
      </c>
      <c r="BD126" s="1503">
        <f t="shared" si="900"/>
        <v>0</v>
      </c>
      <c r="BE126" s="1498">
        <f t="shared" si="901"/>
        <v>3</v>
      </c>
      <c r="BF126" s="1498">
        <f t="shared" si="902"/>
        <v>4</v>
      </c>
      <c r="BG126" s="1499">
        <f t="shared" si="903"/>
        <v>0</v>
      </c>
      <c r="BH126" s="1502">
        <f t="shared" si="904"/>
        <v>0</v>
      </c>
      <c r="BI126" s="1502">
        <f t="shared" si="905"/>
        <v>0</v>
      </c>
      <c r="BJ126" s="1504">
        <f t="shared" si="906"/>
        <v>1900</v>
      </c>
      <c r="BK126" s="1505" t="str">
        <f t="shared" si="907"/>
        <v/>
      </c>
      <c r="BL126" s="1506"/>
      <c r="BM126" s="1507">
        <f t="shared" si="908"/>
        <v>0</v>
      </c>
      <c r="BN126" s="1508">
        <f t="shared" si="1054"/>
        <v>0</v>
      </c>
      <c r="BO126" s="1508">
        <f t="shared" si="1054"/>
        <v>0</v>
      </c>
      <c r="BP126" s="1508">
        <f t="shared" si="1054"/>
        <v>0</v>
      </c>
      <c r="BQ126" s="1508">
        <f t="shared" si="1054"/>
        <v>0</v>
      </c>
      <c r="BR126" s="1508">
        <f t="shared" si="1054"/>
        <v>0</v>
      </c>
      <c r="BS126" s="1508">
        <f t="shared" si="1054"/>
        <v>0</v>
      </c>
      <c r="BT126" s="1508">
        <f t="shared" si="1054"/>
        <v>0</v>
      </c>
      <c r="BU126" s="1508">
        <f t="shared" si="1054"/>
        <v>0</v>
      </c>
      <c r="BV126" s="1508">
        <f t="shared" si="1054"/>
        <v>0</v>
      </c>
      <c r="BW126" s="1508">
        <f t="shared" si="1054"/>
        <v>0</v>
      </c>
      <c r="BX126" s="1508">
        <f t="shared" ref="BN126:CC142" si="1074">IF(BX$12&lt;$AO126,0,IF(BX$12&lt;=$AU126,IF(BX$12&lt;$AS126,$L126,$AT126),IF(OR(AND(BX$12&lt;$BF126,BX$12&gt;=$BE126),AND(BX$12&lt;$BA126,BX$12&gt;=$AZ126),AND(BX$12&lt;$AV126,BX$12&gt;=$AU126)),0,IF(BX$12&gt;=$BF126,$BG126*$D126/12,IF(BX$12&gt;=$BA126,$BB126*$D126/12,IF(BX$12&gt;=$AV126,$AW126*$D126/12))))))</f>
        <v>0</v>
      </c>
      <c r="BY126" s="1507">
        <f t="shared" si="1074"/>
        <v>0</v>
      </c>
      <c r="BZ126" s="1508">
        <f t="shared" si="1074"/>
        <v>0</v>
      </c>
      <c r="CA126" s="1508">
        <f t="shared" si="1074"/>
        <v>0</v>
      </c>
      <c r="CB126" s="1508">
        <f t="shared" si="1074"/>
        <v>0</v>
      </c>
      <c r="CC126" s="1508">
        <f t="shared" si="1074"/>
        <v>0</v>
      </c>
      <c r="CD126" s="1508">
        <f t="shared" si="1067"/>
        <v>0</v>
      </c>
      <c r="CE126" s="1508">
        <f t="shared" si="1067"/>
        <v>0</v>
      </c>
      <c r="CF126" s="1508">
        <f t="shared" si="1067"/>
        <v>0</v>
      </c>
      <c r="CG126" s="1508">
        <f t="shared" si="1067"/>
        <v>0</v>
      </c>
      <c r="CH126" s="1508">
        <f t="shared" si="1067"/>
        <v>0</v>
      </c>
      <c r="CI126" s="1508">
        <f t="shared" si="1067"/>
        <v>0</v>
      </c>
      <c r="CJ126" s="1509">
        <f t="shared" si="1067"/>
        <v>0</v>
      </c>
      <c r="CK126" s="1507">
        <f t="shared" si="1067"/>
        <v>0</v>
      </c>
      <c r="CL126" s="1508">
        <f t="shared" si="1067"/>
        <v>0</v>
      </c>
      <c r="CM126" s="1508">
        <f t="shared" si="1067"/>
        <v>0</v>
      </c>
      <c r="CN126" s="1508">
        <f t="shared" si="1067"/>
        <v>0</v>
      </c>
      <c r="CO126" s="1508">
        <f t="shared" si="1067"/>
        <v>0</v>
      </c>
      <c r="CP126" s="1508">
        <f t="shared" si="1067"/>
        <v>0</v>
      </c>
      <c r="CQ126" s="1508">
        <f t="shared" si="1067"/>
        <v>0</v>
      </c>
      <c r="CR126" s="1508">
        <f t="shared" si="1067"/>
        <v>0</v>
      </c>
      <c r="CS126" s="1508">
        <f t="shared" si="1067"/>
        <v>0</v>
      </c>
      <c r="CT126" s="1508">
        <f t="shared" si="1068"/>
        <v>0</v>
      </c>
      <c r="CU126" s="1508">
        <f t="shared" si="1068"/>
        <v>0</v>
      </c>
      <c r="CV126" s="1509">
        <f t="shared" si="1068"/>
        <v>0</v>
      </c>
      <c r="CW126" s="1508">
        <f t="shared" si="1068"/>
        <v>0</v>
      </c>
      <c r="CX126" s="1508">
        <f t="shared" si="1068"/>
        <v>0</v>
      </c>
      <c r="CY126" s="1508">
        <f t="shared" si="1068"/>
        <v>0</v>
      </c>
      <c r="CZ126" s="1508">
        <f t="shared" si="1068"/>
        <v>0</v>
      </c>
      <c r="DA126" s="1508">
        <f t="shared" si="1068"/>
        <v>0</v>
      </c>
      <c r="DB126" s="1508">
        <f t="shared" si="1068"/>
        <v>0</v>
      </c>
      <c r="DC126" s="1508">
        <f t="shared" si="1068"/>
        <v>0</v>
      </c>
      <c r="DD126" s="1508">
        <f t="shared" si="1068"/>
        <v>0</v>
      </c>
      <c r="DE126" s="1508">
        <f t="shared" si="1068"/>
        <v>0</v>
      </c>
      <c r="DF126" s="1508">
        <f t="shared" si="1068"/>
        <v>0</v>
      </c>
      <c r="DG126" s="1508">
        <f t="shared" si="1068"/>
        <v>0</v>
      </c>
      <c r="DH126" s="1509">
        <f t="shared" si="1068"/>
        <v>0</v>
      </c>
      <c r="DI126" s="1508">
        <f t="shared" si="1068"/>
        <v>0</v>
      </c>
      <c r="DJ126" s="1508">
        <f t="shared" si="1069"/>
        <v>0</v>
      </c>
      <c r="DK126" s="1508">
        <f t="shared" si="1069"/>
        <v>0</v>
      </c>
      <c r="DL126" s="1508">
        <f t="shared" si="1069"/>
        <v>0</v>
      </c>
      <c r="DM126" s="1508">
        <f t="shared" si="1069"/>
        <v>0</v>
      </c>
      <c r="DN126" s="1508">
        <f t="shared" si="1069"/>
        <v>0</v>
      </c>
      <c r="DO126" s="1508">
        <f t="shared" si="1069"/>
        <v>0</v>
      </c>
      <c r="DP126" s="1508">
        <f t="shared" si="1069"/>
        <v>0</v>
      </c>
      <c r="DQ126" s="1508">
        <f t="shared" si="1069"/>
        <v>0</v>
      </c>
      <c r="DR126" s="1508">
        <f t="shared" si="1069"/>
        <v>0</v>
      </c>
      <c r="DS126" s="1508">
        <f t="shared" si="1069"/>
        <v>0</v>
      </c>
      <c r="DT126" s="1509">
        <f t="shared" si="1069"/>
        <v>0</v>
      </c>
      <c r="DU126" s="1507">
        <f t="shared" si="1069"/>
        <v>0</v>
      </c>
      <c r="DV126" s="1508">
        <f t="shared" si="1069"/>
        <v>0</v>
      </c>
      <c r="DW126" s="1508">
        <f t="shared" si="1069"/>
        <v>0</v>
      </c>
      <c r="DX126" s="1508">
        <f t="shared" si="1069"/>
        <v>0</v>
      </c>
      <c r="DY126" s="1508">
        <f t="shared" si="1069"/>
        <v>0</v>
      </c>
      <c r="DZ126" s="1508">
        <f t="shared" si="1070"/>
        <v>0</v>
      </c>
      <c r="EA126" s="1508">
        <f t="shared" si="1070"/>
        <v>0</v>
      </c>
      <c r="EB126" s="1508">
        <f t="shared" si="1070"/>
        <v>0</v>
      </c>
      <c r="EC126" s="1508">
        <f t="shared" si="1070"/>
        <v>0</v>
      </c>
      <c r="ED126" s="1508">
        <f t="shared" si="1070"/>
        <v>0</v>
      </c>
      <c r="EE126" s="1508">
        <f t="shared" si="1070"/>
        <v>0</v>
      </c>
      <c r="EF126" s="1508">
        <f t="shared" si="1070"/>
        <v>0</v>
      </c>
      <c r="EG126" s="1507">
        <f t="shared" si="1070"/>
        <v>0</v>
      </c>
      <c r="EH126" s="1508">
        <f t="shared" si="1070"/>
        <v>0</v>
      </c>
      <c r="EI126" s="1508">
        <f t="shared" si="1070"/>
        <v>0</v>
      </c>
      <c r="EJ126" s="1508">
        <f t="shared" si="1070"/>
        <v>0</v>
      </c>
      <c r="EK126" s="1508">
        <f t="shared" si="1070"/>
        <v>0</v>
      </c>
      <c r="EL126" s="1508">
        <f t="shared" si="1070"/>
        <v>0</v>
      </c>
      <c r="EM126" s="1508">
        <f t="shared" si="1070"/>
        <v>0</v>
      </c>
      <c r="EN126" s="1508">
        <f t="shared" si="1070"/>
        <v>0</v>
      </c>
      <c r="EO126" s="1508">
        <f t="shared" si="1070"/>
        <v>0</v>
      </c>
      <c r="EP126" s="1508">
        <f t="shared" si="1071"/>
        <v>0</v>
      </c>
      <c r="EQ126" s="1508">
        <f t="shared" si="1071"/>
        <v>0</v>
      </c>
      <c r="ER126" s="1509">
        <f t="shared" si="1071"/>
        <v>0</v>
      </c>
      <c r="ES126" s="1507">
        <f t="shared" si="1071"/>
        <v>0</v>
      </c>
      <c r="ET126" s="1508">
        <f t="shared" si="1071"/>
        <v>0</v>
      </c>
      <c r="EU126" s="1508">
        <f t="shared" si="1071"/>
        <v>0</v>
      </c>
      <c r="EV126" s="1508">
        <f t="shared" si="1071"/>
        <v>0</v>
      </c>
      <c r="EW126" s="1508">
        <f t="shared" si="1071"/>
        <v>0</v>
      </c>
      <c r="EX126" s="1508">
        <f t="shared" si="1071"/>
        <v>0</v>
      </c>
      <c r="EY126" s="1508">
        <f t="shared" si="1071"/>
        <v>0</v>
      </c>
      <c r="EZ126" s="1508">
        <f t="shared" si="1071"/>
        <v>0</v>
      </c>
      <c r="FA126" s="1508">
        <f t="shared" si="1071"/>
        <v>0</v>
      </c>
      <c r="FB126" s="1508">
        <f t="shared" si="1071"/>
        <v>0</v>
      </c>
      <c r="FC126" s="1508">
        <f t="shared" si="1071"/>
        <v>0</v>
      </c>
      <c r="FD126" s="1509">
        <f t="shared" si="1071"/>
        <v>0</v>
      </c>
      <c r="FE126" s="1508">
        <f t="shared" si="1071"/>
        <v>0</v>
      </c>
      <c r="FF126" s="1508">
        <f t="shared" si="1052"/>
        <v>0</v>
      </c>
      <c r="FG126" s="1508">
        <f t="shared" si="1072"/>
        <v>0</v>
      </c>
      <c r="FH126" s="1508">
        <f t="shared" si="1072"/>
        <v>0</v>
      </c>
      <c r="FI126" s="1508">
        <f t="shared" si="1072"/>
        <v>0</v>
      </c>
      <c r="FJ126" s="1508">
        <f t="shared" si="1072"/>
        <v>0</v>
      </c>
      <c r="FK126" s="1508">
        <f t="shared" si="1072"/>
        <v>0</v>
      </c>
      <c r="FL126" s="1508">
        <f t="shared" si="1072"/>
        <v>0</v>
      </c>
      <c r="FM126" s="1508">
        <f t="shared" si="1072"/>
        <v>0</v>
      </c>
      <c r="FN126" s="1508">
        <f t="shared" si="1072"/>
        <v>0</v>
      </c>
      <c r="FO126" s="1508">
        <f t="shared" si="1072"/>
        <v>0</v>
      </c>
      <c r="FP126" s="1509">
        <f t="shared" si="1072"/>
        <v>0</v>
      </c>
      <c r="FQ126" s="1508">
        <f t="shared" si="1072"/>
        <v>0</v>
      </c>
      <c r="FR126" s="1508">
        <f t="shared" si="1072"/>
        <v>0</v>
      </c>
      <c r="FS126" s="1508">
        <f t="shared" si="1072"/>
        <v>0</v>
      </c>
      <c r="FT126" s="1508">
        <f t="shared" si="1072"/>
        <v>0</v>
      </c>
      <c r="FU126" s="1508">
        <f t="shared" si="1072"/>
        <v>0</v>
      </c>
      <c r="FV126" s="1508">
        <f t="shared" si="1072"/>
        <v>0</v>
      </c>
      <c r="FW126" s="1508">
        <f t="shared" si="1061"/>
        <v>0</v>
      </c>
      <c r="FX126" s="1508">
        <f t="shared" si="1061"/>
        <v>0</v>
      </c>
      <c r="FY126" s="1508">
        <f t="shared" si="1061"/>
        <v>0</v>
      </c>
      <c r="FZ126" s="1508">
        <f t="shared" si="1061"/>
        <v>0</v>
      </c>
      <c r="GA126" s="1508">
        <f t="shared" si="1061"/>
        <v>0</v>
      </c>
      <c r="GB126" s="1509">
        <f t="shared" si="1061"/>
        <v>0</v>
      </c>
      <c r="GC126" s="1506"/>
      <c r="GD126" s="1458">
        <f t="shared" si="910"/>
        <v>1</v>
      </c>
      <c r="GE126" s="1510">
        <f t="shared" si="1062"/>
        <v>0</v>
      </c>
      <c r="GF126" s="1511">
        <f t="shared" si="1062"/>
        <v>0</v>
      </c>
      <c r="GG126" s="1511">
        <f t="shared" si="1062"/>
        <v>0</v>
      </c>
      <c r="GH126" s="1511">
        <f t="shared" si="1062"/>
        <v>0</v>
      </c>
      <c r="GI126" s="1511">
        <f t="shared" si="1062"/>
        <v>0</v>
      </c>
      <c r="GJ126" s="1511">
        <f t="shared" si="1062"/>
        <v>0</v>
      </c>
      <c r="GK126" s="1511">
        <f t="shared" si="1062"/>
        <v>0</v>
      </c>
      <c r="GL126" s="1511">
        <f t="shared" si="1062"/>
        <v>0</v>
      </c>
      <c r="GM126" s="1511">
        <f t="shared" si="1062"/>
        <v>0</v>
      </c>
      <c r="GN126" s="1512">
        <f t="shared" si="1062"/>
        <v>0</v>
      </c>
      <c r="GO126" s="1513">
        <f t="shared" si="911"/>
        <v>0</v>
      </c>
      <c r="GP126" s="1506"/>
      <c r="GQ126" s="1510">
        <f t="shared" si="1073"/>
        <v>0</v>
      </c>
      <c r="GR126" s="1511">
        <f t="shared" si="1056"/>
        <v>0</v>
      </c>
      <c r="GS126" s="1511">
        <f t="shared" si="1056"/>
        <v>0</v>
      </c>
      <c r="GT126" s="1511">
        <f t="shared" si="1056"/>
        <v>0</v>
      </c>
      <c r="GU126" s="1511">
        <f t="shared" si="1056"/>
        <v>0</v>
      </c>
      <c r="GV126" s="1511">
        <f t="shared" si="1056"/>
        <v>0</v>
      </c>
      <c r="GW126" s="1511">
        <f t="shared" si="1056"/>
        <v>0</v>
      </c>
      <c r="GX126" s="1511">
        <f t="shared" si="1056"/>
        <v>0</v>
      </c>
      <c r="GY126" s="1511">
        <f t="shared" si="1056"/>
        <v>0</v>
      </c>
      <c r="GZ126" s="1512">
        <f t="shared" si="1056"/>
        <v>0</v>
      </c>
      <c r="HA126" s="1513">
        <f t="shared" si="912"/>
        <v>0</v>
      </c>
      <c r="HB126" s="1506">
        <f t="shared" si="913"/>
        <v>1</v>
      </c>
      <c r="HC126" s="1506"/>
      <c r="HD126" s="1508">
        <f t="shared" si="914"/>
        <v>0</v>
      </c>
      <c r="HE126" s="1460">
        <f t="shared" si="915"/>
        <v>0</v>
      </c>
      <c r="HF126" s="1460">
        <f t="shared" si="916"/>
        <v>0</v>
      </c>
      <c r="HG126" s="1460">
        <f t="shared" si="917"/>
        <v>0</v>
      </c>
      <c r="HH126" s="1460">
        <f t="shared" si="918"/>
        <v>0</v>
      </c>
      <c r="HI126" s="1460">
        <f t="shared" si="919"/>
        <v>0</v>
      </c>
      <c r="HJ126" s="1460">
        <f t="shared" si="920"/>
        <v>0</v>
      </c>
      <c r="HK126" s="1460">
        <f t="shared" si="921"/>
        <v>0</v>
      </c>
      <c r="HL126" s="1460">
        <f t="shared" si="922"/>
        <v>0</v>
      </c>
      <c r="HM126" s="1460">
        <f t="shared" si="923"/>
        <v>0</v>
      </c>
      <c r="HN126" s="1460">
        <f t="shared" si="924"/>
        <v>0</v>
      </c>
      <c r="HO126" s="1460">
        <f t="shared" si="925"/>
        <v>0</v>
      </c>
      <c r="HP126" s="1460">
        <f t="shared" si="926"/>
        <v>0</v>
      </c>
      <c r="HQ126" s="1460">
        <f t="shared" si="927"/>
        <v>0</v>
      </c>
      <c r="HR126" s="1460">
        <f t="shared" si="928"/>
        <v>0</v>
      </c>
      <c r="HS126" s="1460">
        <f t="shared" si="929"/>
        <v>0</v>
      </c>
      <c r="HT126" s="1460">
        <f t="shared" si="930"/>
        <v>0</v>
      </c>
      <c r="HU126" s="1460">
        <f t="shared" si="931"/>
        <v>0</v>
      </c>
      <c r="HV126" s="1460">
        <f t="shared" si="932"/>
        <v>0</v>
      </c>
      <c r="HW126" s="1460">
        <f t="shared" si="933"/>
        <v>0</v>
      </c>
      <c r="HX126" s="1460">
        <f t="shared" si="934"/>
        <v>0</v>
      </c>
      <c r="HY126" s="1460">
        <f t="shared" si="935"/>
        <v>0</v>
      </c>
      <c r="HZ126" s="1460">
        <f t="shared" si="936"/>
        <v>0</v>
      </c>
      <c r="IA126" s="1460">
        <f t="shared" si="937"/>
        <v>0</v>
      </c>
      <c r="IB126" s="1460">
        <f t="shared" si="938"/>
        <v>0</v>
      </c>
      <c r="IC126" s="1460">
        <f t="shared" si="939"/>
        <v>0</v>
      </c>
      <c r="ID126" s="1460">
        <f t="shared" si="940"/>
        <v>0</v>
      </c>
      <c r="IE126" s="1460">
        <f t="shared" si="941"/>
        <v>0</v>
      </c>
      <c r="IF126" s="1460">
        <f t="shared" si="942"/>
        <v>0</v>
      </c>
      <c r="IG126" s="1460">
        <f t="shared" si="943"/>
        <v>0</v>
      </c>
      <c r="IH126" s="1460">
        <f t="shared" si="944"/>
        <v>0</v>
      </c>
      <c r="II126" s="1460">
        <f t="shared" si="945"/>
        <v>0</v>
      </c>
      <c r="IJ126" s="1460">
        <f t="shared" si="946"/>
        <v>0</v>
      </c>
      <c r="IK126" s="1460">
        <f t="shared" si="947"/>
        <v>0</v>
      </c>
      <c r="IL126" s="1460">
        <f t="shared" si="948"/>
        <v>0</v>
      </c>
      <c r="IM126" s="1460">
        <f t="shared" si="949"/>
        <v>0</v>
      </c>
      <c r="IN126" s="1460">
        <f t="shared" si="950"/>
        <v>0</v>
      </c>
      <c r="IO126" s="1460">
        <f t="shared" si="951"/>
        <v>0</v>
      </c>
      <c r="IP126" s="1460">
        <f t="shared" si="952"/>
        <v>0</v>
      </c>
      <c r="IQ126" s="1460">
        <f t="shared" si="953"/>
        <v>0</v>
      </c>
      <c r="IR126" s="1460">
        <f t="shared" si="954"/>
        <v>0</v>
      </c>
      <c r="IS126" s="1460">
        <f t="shared" si="955"/>
        <v>0</v>
      </c>
      <c r="IT126" s="1460">
        <f t="shared" si="956"/>
        <v>0</v>
      </c>
      <c r="IU126" s="1460">
        <f t="shared" si="957"/>
        <v>0</v>
      </c>
      <c r="IV126" s="1460">
        <f t="shared" si="958"/>
        <v>0</v>
      </c>
      <c r="IW126" s="1460">
        <f t="shared" si="959"/>
        <v>0</v>
      </c>
      <c r="IX126" s="1460">
        <f t="shared" si="960"/>
        <v>0</v>
      </c>
      <c r="IY126" s="1460">
        <f t="shared" si="961"/>
        <v>0</v>
      </c>
      <c r="IZ126" s="1460">
        <f t="shared" si="962"/>
        <v>0</v>
      </c>
      <c r="JA126" s="1460">
        <f t="shared" si="963"/>
        <v>0</v>
      </c>
      <c r="JB126" s="1460">
        <f t="shared" si="964"/>
        <v>0</v>
      </c>
      <c r="JC126" s="1460">
        <f t="shared" si="965"/>
        <v>0</v>
      </c>
      <c r="JD126" s="1460">
        <f t="shared" si="966"/>
        <v>0</v>
      </c>
      <c r="JE126" s="1460">
        <f t="shared" si="967"/>
        <v>0</v>
      </c>
      <c r="JF126" s="1460">
        <f t="shared" si="968"/>
        <v>0</v>
      </c>
      <c r="JG126" s="1460">
        <f t="shared" si="969"/>
        <v>0</v>
      </c>
      <c r="JH126" s="1460">
        <f t="shared" si="970"/>
        <v>0</v>
      </c>
      <c r="JI126" s="1460">
        <f t="shared" si="971"/>
        <v>0</v>
      </c>
      <c r="JJ126" s="1460">
        <f t="shared" si="972"/>
        <v>0</v>
      </c>
      <c r="JK126" s="1460">
        <f t="shared" si="973"/>
        <v>0</v>
      </c>
      <c r="JL126" s="1460">
        <f t="shared" si="974"/>
        <v>0</v>
      </c>
      <c r="JM126" s="1460">
        <f t="shared" si="975"/>
        <v>0</v>
      </c>
      <c r="JN126" s="1460">
        <f t="shared" si="976"/>
        <v>0</v>
      </c>
      <c r="JO126" s="1460">
        <f t="shared" si="977"/>
        <v>0</v>
      </c>
      <c r="JP126" s="1460">
        <f t="shared" si="978"/>
        <v>0</v>
      </c>
      <c r="JQ126" s="1460">
        <f t="shared" si="979"/>
        <v>0</v>
      </c>
      <c r="JR126" s="1460">
        <f t="shared" si="980"/>
        <v>0</v>
      </c>
      <c r="JS126" s="1460">
        <f t="shared" si="981"/>
        <v>0</v>
      </c>
      <c r="JT126" s="1460">
        <f t="shared" si="982"/>
        <v>0</v>
      </c>
      <c r="JU126" s="1460">
        <f t="shared" si="983"/>
        <v>0</v>
      </c>
      <c r="JV126" s="1460">
        <f t="shared" si="984"/>
        <v>0</v>
      </c>
      <c r="JW126" s="1460">
        <f t="shared" si="985"/>
        <v>0</v>
      </c>
      <c r="JX126" s="1460">
        <f t="shared" si="986"/>
        <v>0</v>
      </c>
      <c r="JY126" s="1460">
        <f t="shared" si="987"/>
        <v>0</v>
      </c>
      <c r="JZ126" s="1460">
        <f t="shared" si="988"/>
        <v>0</v>
      </c>
      <c r="KA126" s="1460">
        <f t="shared" si="989"/>
        <v>0</v>
      </c>
      <c r="KB126" s="1460">
        <f t="shared" si="990"/>
        <v>0</v>
      </c>
      <c r="KC126" s="1460">
        <f t="shared" si="991"/>
        <v>0</v>
      </c>
      <c r="KD126" s="1460">
        <f t="shared" si="992"/>
        <v>0</v>
      </c>
      <c r="KE126" s="1460">
        <f t="shared" si="993"/>
        <v>0</v>
      </c>
      <c r="KF126" s="1460">
        <f t="shared" si="994"/>
        <v>0</v>
      </c>
      <c r="KG126" s="1460">
        <f t="shared" si="995"/>
        <v>0</v>
      </c>
      <c r="KH126" s="1460">
        <f t="shared" si="996"/>
        <v>0</v>
      </c>
      <c r="KI126" s="1460">
        <f t="shared" si="997"/>
        <v>0</v>
      </c>
      <c r="KJ126" s="1460">
        <f t="shared" si="998"/>
        <v>0</v>
      </c>
      <c r="KK126" s="1460">
        <f t="shared" si="999"/>
        <v>0</v>
      </c>
      <c r="KL126" s="1460">
        <f t="shared" si="1000"/>
        <v>0</v>
      </c>
      <c r="KM126" s="1460">
        <f t="shared" si="1001"/>
        <v>0</v>
      </c>
      <c r="KN126" s="1460">
        <f t="shared" si="1002"/>
        <v>0</v>
      </c>
      <c r="KO126" s="1460">
        <f t="shared" si="1003"/>
        <v>0</v>
      </c>
      <c r="KP126" s="1460">
        <f t="shared" si="1004"/>
        <v>0</v>
      </c>
      <c r="KQ126" s="1460">
        <f t="shared" si="1005"/>
        <v>0</v>
      </c>
      <c r="KR126" s="1460">
        <f t="shared" si="1006"/>
        <v>0</v>
      </c>
      <c r="KS126" s="1460">
        <f t="shared" si="1007"/>
        <v>0</v>
      </c>
      <c r="KT126" s="1460">
        <f t="shared" si="1008"/>
        <v>0</v>
      </c>
      <c r="KU126" s="1460">
        <f t="shared" si="1009"/>
        <v>0</v>
      </c>
      <c r="KV126" s="1460">
        <f t="shared" si="1010"/>
        <v>0</v>
      </c>
      <c r="KW126" s="1460">
        <f t="shared" si="1011"/>
        <v>0</v>
      </c>
      <c r="KX126" s="1460">
        <f t="shared" si="1012"/>
        <v>0</v>
      </c>
      <c r="KY126" s="1460">
        <f t="shared" si="1013"/>
        <v>0</v>
      </c>
      <c r="KZ126" s="1460">
        <f t="shared" si="1014"/>
        <v>0</v>
      </c>
      <c r="LA126" s="1460">
        <f t="shared" si="1015"/>
        <v>0</v>
      </c>
      <c r="LB126" s="1460">
        <f t="shared" si="1016"/>
        <v>0</v>
      </c>
      <c r="LC126" s="1460">
        <f t="shared" si="1017"/>
        <v>0</v>
      </c>
      <c r="LD126" s="1460">
        <f t="shared" si="1018"/>
        <v>0</v>
      </c>
      <c r="LE126" s="1460">
        <f t="shared" si="1019"/>
        <v>0</v>
      </c>
      <c r="LF126" s="1460">
        <f t="shared" si="1020"/>
        <v>0</v>
      </c>
      <c r="LG126" s="1460">
        <f t="shared" si="1021"/>
        <v>0</v>
      </c>
      <c r="LH126" s="1460">
        <f t="shared" si="1022"/>
        <v>0</v>
      </c>
      <c r="LI126" s="1460">
        <f t="shared" si="1023"/>
        <v>0</v>
      </c>
      <c r="LJ126" s="1460">
        <f t="shared" si="1024"/>
        <v>0</v>
      </c>
      <c r="LK126" s="1460">
        <f t="shared" si="1025"/>
        <v>0</v>
      </c>
      <c r="LL126" s="1460">
        <f t="shared" si="1026"/>
        <v>0</v>
      </c>
      <c r="LM126" s="1460">
        <f t="shared" si="1027"/>
        <v>0</v>
      </c>
      <c r="LN126" s="1460">
        <f t="shared" si="1028"/>
        <v>0</v>
      </c>
      <c r="LO126" s="1460">
        <f t="shared" si="1029"/>
        <v>0</v>
      </c>
      <c r="LP126" s="1460">
        <f t="shared" si="1030"/>
        <v>0</v>
      </c>
      <c r="LQ126" s="1460">
        <f t="shared" si="1031"/>
        <v>0</v>
      </c>
      <c r="LR126" s="1460">
        <f t="shared" si="1032"/>
        <v>0</v>
      </c>
      <c r="LS126" s="1460">
        <f t="shared" si="1033"/>
        <v>0</v>
      </c>
      <c r="LW126" s="1467">
        <f t="shared" si="1034"/>
        <v>0</v>
      </c>
      <c r="LX126" s="1467">
        <f t="shared" si="1035"/>
        <v>0</v>
      </c>
      <c r="LY126" s="1467">
        <f t="shared" si="1036"/>
        <v>0</v>
      </c>
      <c r="LZ126" s="1467">
        <f t="shared" si="1037"/>
        <v>0</v>
      </c>
      <c r="MA126" s="1506"/>
      <c r="MB126" s="1460">
        <f t="shared" si="1038"/>
        <v>0</v>
      </c>
      <c r="MC126" s="1460">
        <f t="shared" si="1055"/>
        <v>0</v>
      </c>
      <c r="MD126" s="1460">
        <f t="shared" si="1055"/>
        <v>0</v>
      </c>
      <c r="ME126" s="1460">
        <f t="shared" si="1055"/>
        <v>0</v>
      </c>
      <c r="MF126" s="1460">
        <f t="shared" si="1055"/>
        <v>0</v>
      </c>
      <c r="MG126" s="1460">
        <f t="shared" si="1055"/>
        <v>0</v>
      </c>
      <c r="MH126" s="1460">
        <f t="shared" si="1055"/>
        <v>0</v>
      </c>
      <c r="MI126" s="1460">
        <f t="shared" si="1055"/>
        <v>0</v>
      </c>
      <c r="MJ126" s="1460">
        <f t="shared" si="1055"/>
        <v>0</v>
      </c>
      <c r="MK126" s="1460">
        <f t="shared" si="1055"/>
        <v>0</v>
      </c>
      <c r="ML126" s="1460">
        <f t="shared" si="1055"/>
        <v>0</v>
      </c>
      <c r="MM126" s="1460">
        <f t="shared" ref="MC126:MR142" si="1075">IF(MM$12&lt;$AO126,0,IF(MM$12&lt;=$AU126,(MM$8-$LW126)*$D126/12,IF(MM$12&gt;=$BF126,(MM$8-$LZ126)*$D126/12,IF(MM$12&gt;=$BE126,0,IF(MM$12&gt;=$BA126,(MM$8-$LY126)*$D126/12,IF(MM$12&gt;=$AZ126,0,IF(MM$12&gt;=$AV126,(MM$8-$LX126)*$D126/12,0)))))))</f>
        <v>0</v>
      </c>
      <c r="MN126" s="1460">
        <f t="shared" si="1075"/>
        <v>0</v>
      </c>
      <c r="MO126" s="1460">
        <f t="shared" si="1075"/>
        <v>0</v>
      </c>
      <c r="MP126" s="1460">
        <f t="shared" si="1075"/>
        <v>0</v>
      </c>
      <c r="MQ126" s="1460">
        <f t="shared" si="1075"/>
        <v>0</v>
      </c>
      <c r="MR126" s="1460">
        <f t="shared" si="1075"/>
        <v>0</v>
      </c>
      <c r="MS126" s="1460">
        <f t="shared" si="1063"/>
        <v>0</v>
      </c>
      <c r="MT126" s="1460">
        <f t="shared" si="1063"/>
        <v>0</v>
      </c>
      <c r="MU126" s="1460">
        <f t="shared" si="1063"/>
        <v>0</v>
      </c>
      <c r="MV126" s="1460">
        <f t="shared" si="1063"/>
        <v>0</v>
      </c>
      <c r="MW126" s="1460">
        <f t="shared" si="1063"/>
        <v>0</v>
      </c>
      <c r="MX126" s="1460">
        <f t="shared" si="1063"/>
        <v>0</v>
      </c>
      <c r="MY126" s="1460">
        <f t="shared" si="1063"/>
        <v>0</v>
      </c>
      <c r="MZ126" s="1460">
        <f t="shared" si="1063"/>
        <v>0</v>
      </c>
      <c r="NA126" s="1460">
        <f t="shared" si="1063"/>
        <v>0</v>
      </c>
      <c r="NB126" s="1460">
        <f t="shared" si="1063"/>
        <v>0</v>
      </c>
      <c r="NC126" s="1460">
        <f t="shared" si="1063"/>
        <v>0</v>
      </c>
      <c r="ND126" s="1460">
        <f t="shared" si="1063"/>
        <v>0</v>
      </c>
      <c r="NE126" s="1460">
        <f t="shared" si="1063"/>
        <v>0</v>
      </c>
      <c r="NF126" s="1460">
        <f t="shared" si="1063"/>
        <v>0</v>
      </c>
      <c r="NG126" s="1460">
        <f t="shared" si="1063"/>
        <v>0</v>
      </c>
      <c r="NH126" s="1460">
        <f t="shared" si="1063"/>
        <v>0</v>
      </c>
      <c r="NI126" s="1460">
        <f t="shared" si="1064"/>
        <v>0</v>
      </c>
      <c r="NJ126" s="1460">
        <f t="shared" si="1064"/>
        <v>0</v>
      </c>
      <c r="NK126" s="1460">
        <f t="shared" si="1064"/>
        <v>0</v>
      </c>
      <c r="NL126" s="1460">
        <f t="shared" si="1064"/>
        <v>0</v>
      </c>
      <c r="NM126" s="1460">
        <f t="shared" si="1064"/>
        <v>0</v>
      </c>
      <c r="NN126" s="1460">
        <f t="shared" si="1064"/>
        <v>0</v>
      </c>
      <c r="NO126" s="1460">
        <f t="shared" si="1064"/>
        <v>0</v>
      </c>
      <c r="NP126" s="1460">
        <f t="shared" si="1064"/>
        <v>0</v>
      </c>
      <c r="NQ126" s="1460">
        <f t="shared" si="1064"/>
        <v>0</v>
      </c>
      <c r="NR126" s="1460">
        <f t="shared" si="1064"/>
        <v>0</v>
      </c>
      <c r="NS126" s="1460">
        <f t="shared" si="1064"/>
        <v>0</v>
      </c>
      <c r="NT126" s="1460">
        <f t="shared" si="1064"/>
        <v>0</v>
      </c>
      <c r="NU126" s="1460">
        <f t="shared" si="1064"/>
        <v>0</v>
      </c>
      <c r="NV126" s="1460">
        <f t="shared" si="1064"/>
        <v>0</v>
      </c>
      <c r="NW126" s="1460">
        <f t="shared" si="1064"/>
        <v>0</v>
      </c>
      <c r="NX126" s="1460">
        <f t="shared" si="1064"/>
        <v>0</v>
      </c>
      <c r="NY126" s="1460">
        <f t="shared" si="1065"/>
        <v>0</v>
      </c>
      <c r="NZ126" s="1460">
        <f t="shared" si="1065"/>
        <v>0</v>
      </c>
      <c r="OA126" s="1460">
        <f t="shared" si="1065"/>
        <v>0</v>
      </c>
      <c r="OB126" s="1460">
        <f t="shared" si="1065"/>
        <v>0</v>
      </c>
      <c r="OC126" s="1460">
        <f t="shared" si="1065"/>
        <v>0</v>
      </c>
      <c r="OD126" s="1460">
        <f t="shared" si="1065"/>
        <v>0</v>
      </c>
      <c r="OE126" s="1460">
        <f t="shared" si="1065"/>
        <v>0</v>
      </c>
      <c r="OF126" s="1460">
        <f t="shared" si="1065"/>
        <v>0</v>
      </c>
      <c r="OG126" s="1460">
        <f t="shared" si="1065"/>
        <v>0</v>
      </c>
      <c r="OH126" s="1460">
        <f t="shared" si="1065"/>
        <v>0</v>
      </c>
      <c r="OI126" s="1460">
        <f t="shared" si="1065"/>
        <v>0</v>
      </c>
      <c r="OJ126" s="1460">
        <f t="shared" si="1065"/>
        <v>0</v>
      </c>
      <c r="OK126" s="1460">
        <f t="shared" si="1065"/>
        <v>0</v>
      </c>
      <c r="OL126" s="1460">
        <f t="shared" si="1065"/>
        <v>0</v>
      </c>
      <c r="OM126" s="1460">
        <f t="shared" si="1065"/>
        <v>0</v>
      </c>
      <c r="ON126" s="1460">
        <f t="shared" si="1065"/>
        <v>0</v>
      </c>
      <c r="OO126" s="1460">
        <f t="shared" si="1045"/>
        <v>0</v>
      </c>
      <c r="OP126" s="1460">
        <f t="shared" si="1057"/>
        <v>0</v>
      </c>
      <c r="OQ126" s="1460">
        <f t="shared" si="1057"/>
        <v>0</v>
      </c>
      <c r="OR126" s="1460">
        <f t="shared" si="1057"/>
        <v>0</v>
      </c>
      <c r="OS126" s="1460">
        <f t="shared" si="1057"/>
        <v>0</v>
      </c>
      <c r="OT126" s="1460">
        <f t="shared" si="1057"/>
        <v>0</v>
      </c>
      <c r="OU126" s="1460">
        <f t="shared" si="1057"/>
        <v>0</v>
      </c>
      <c r="OV126" s="1460">
        <f t="shared" si="1057"/>
        <v>0</v>
      </c>
      <c r="OW126" s="1460">
        <f t="shared" si="1057"/>
        <v>0</v>
      </c>
      <c r="OX126" s="1460">
        <f t="shared" si="1057"/>
        <v>0</v>
      </c>
      <c r="OY126" s="1460">
        <f t="shared" si="1057"/>
        <v>0</v>
      </c>
      <c r="OZ126" s="1460">
        <f t="shared" si="1057"/>
        <v>0</v>
      </c>
      <c r="PA126" s="1460">
        <f t="shared" si="1057"/>
        <v>0</v>
      </c>
      <c r="PB126" s="1460">
        <f t="shared" si="1057"/>
        <v>0</v>
      </c>
      <c r="PC126" s="1460">
        <f t="shared" si="1057"/>
        <v>0</v>
      </c>
      <c r="PD126" s="1460">
        <f t="shared" si="1057"/>
        <v>0</v>
      </c>
      <c r="PE126" s="1460">
        <f t="shared" si="1057"/>
        <v>0</v>
      </c>
      <c r="PF126" s="1460">
        <f t="shared" si="1058"/>
        <v>0</v>
      </c>
      <c r="PG126" s="1460">
        <f t="shared" si="1058"/>
        <v>0</v>
      </c>
      <c r="PH126" s="1460">
        <f t="shared" si="1058"/>
        <v>0</v>
      </c>
      <c r="PI126" s="1460">
        <f t="shared" si="1058"/>
        <v>0</v>
      </c>
      <c r="PJ126" s="1460">
        <f t="shared" si="1058"/>
        <v>0</v>
      </c>
      <c r="PK126" s="1460">
        <f t="shared" si="1058"/>
        <v>0</v>
      </c>
      <c r="PL126" s="1460">
        <f t="shared" si="1058"/>
        <v>0</v>
      </c>
      <c r="PM126" s="1460">
        <f t="shared" si="1058"/>
        <v>0</v>
      </c>
      <c r="PN126" s="1460">
        <f t="shared" si="1058"/>
        <v>0</v>
      </c>
      <c r="PO126" s="1460">
        <f t="shared" si="1058"/>
        <v>0</v>
      </c>
      <c r="PP126" s="1460">
        <f t="shared" si="1058"/>
        <v>0</v>
      </c>
      <c r="PQ126" s="1460">
        <f t="shared" si="1058"/>
        <v>0</v>
      </c>
      <c r="PR126" s="1460">
        <f t="shared" si="1058"/>
        <v>0</v>
      </c>
      <c r="PS126" s="1460">
        <f t="shared" si="1058"/>
        <v>0</v>
      </c>
      <c r="PT126" s="1460">
        <f t="shared" si="1058"/>
        <v>0</v>
      </c>
      <c r="PU126" s="1460">
        <f t="shared" si="1058"/>
        <v>0</v>
      </c>
      <c r="PV126" s="1460">
        <f t="shared" si="1059"/>
        <v>0</v>
      </c>
      <c r="PW126" s="1460">
        <f t="shared" si="1059"/>
        <v>0</v>
      </c>
      <c r="PX126" s="1460">
        <f t="shared" si="1059"/>
        <v>0</v>
      </c>
      <c r="PY126" s="1460">
        <f t="shared" si="1059"/>
        <v>0</v>
      </c>
      <c r="PZ126" s="1460">
        <f t="shared" si="1059"/>
        <v>0</v>
      </c>
      <c r="QA126" s="1460">
        <f t="shared" si="1059"/>
        <v>0</v>
      </c>
      <c r="QB126" s="1460">
        <f t="shared" si="1059"/>
        <v>0</v>
      </c>
      <c r="QC126" s="1460">
        <f t="shared" si="1059"/>
        <v>0</v>
      </c>
      <c r="QD126" s="1460">
        <f t="shared" si="1059"/>
        <v>0</v>
      </c>
      <c r="QE126" s="1460">
        <f t="shared" si="1059"/>
        <v>0</v>
      </c>
      <c r="QF126" s="1460">
        <f t="shared" si="1059"/>
        <v>0</v>
      </c>
      <c r="QG126" s="1460">
        <f t="shared" si="1059"/>
        <v>0</v>
      </c>
      <c r="QH126" s="1460">
        <f t="shared" si="1059"/>
        <v>0</v>
      </c>
      <c r="QI126" s="1460">
        <f t="shared" si="1059"/>
        <v>0</v>
      </c>
      <c r="QJ126" s="1460">
        <f t="shared" si="1059"/>
        <v>0</v>
      </c>
      <c r="QK126" s="1460">
        <f t="shared" si="1059"/>
        <v>0</v>
      </c>
      <c r="QL126" s="1460">
        <f t="shared" si="1066"/>
        <v>0</v>
      </c>
      <c r="QM126" s="1460">
        <f t="shared" si="1066"/>
        <v>0</v>
      </c>
      <c r="QN126" s="1460">
        <f t="shared" si="1066"/>
        <v>0</v>
      </c>
      <c r="QO126" s="1460">
        <f t="shared" si="1066"/>
        <v>0</v>
      </c>
      <c r="QP126" s="1460">
        <f t="shared" si="1066"/>
        <v>0</v>
      </c>
      <c r="QQ126" s="1460">
        <f t="shared" si="1066"/>
        <v>0</v>
      </c>
    </row>
    <row r="127" spans="1:459" s="1466" customFormat="1" ht="22.5" customHeight="1">
      <c r="A127" s="1468"/>
      <c r="B127" s="1469"/>
      <c r="C127" s="1469"/>
      <c r="D127" s="1470"/>
      <c r="E127" s="1471"/>
      <c r="F127" s="1472"/>
      <c r="G127" s="1472"/>
      <c r="H127" s="1473">
        <f t="shared" si="875"/>
        <v>0</v>
      </c>
      <c r="I127" s="1474">
        <v>0</v>
      </c>
      <c r="J127" s="1475">
        <f t="shared" si="437"/>
        <v>0</v>
      </c>
      <c r="K127" s="1476">
        <v>0</v>
      </c>
      <c r="L127" s="1477">
        <f t="shared" si="876"/>
        <v>0</v>
      </c>
      <c r="M127" s="1477">
        <f t="shared" si="877"/>
        <v>0</v>
      </c>
      <c r="N127" s="1478"/>
      <c r="O127" s="1479">
        <v>0</v>
      </c>
      <c r="P127" s="1480">
        <v>0</v>
      </c>
      <c r="Q127" s="1828">
        <v>0</v>
      </c>
      <c r="R127" s="1831">
        <f t="shared" si="878"/>
        <v>0</v>
      </c>
      <c r="S127" s="1481">
        <f>IF(AND(SUM(O127:Q127)=0,N127="NNN"),MIN('Operating History and Pro Forma'!$M$33,'Operating History and Pro Forma'!$T$15)*D127,SUM(O127:Q127)*D127)</f>
        <v>0</v>
      </c>
      <c r="T127" s="1482">
        <f t="shared" si="879"/>
        <v>0</v>
      </c>
      <c r="U127" s="1483">
        <f t="shared" si="880"/>
        <v>0</v>
      </c>
      <c r="V127" s="1480"/>
      <c r="W127" s="1514"/>
      <c r="X127" s="1486" t="str">
        <f t="shared" si="881"/>
        <v/>
      </c>
      <c r="Y127" s="1487">
        <f t="shared" si="882"/>
        <v>0</v>
      </c>
      <c r="Z127" s="1488"/>
      <c r="AA127" s="1488"/>
      <c r="AB127" s="1488"/>
      <c r="AC127" s="1488"/>
      <c r="AD127" s="1489">
        <f t="shared" si="883"/>
        <v>0</v>
      </c>
      <c r="AE127" s="1490" t="str">
        <f t="shared" si="884"/>
        <v/>
      </c>
      <c r="AF127" s="1491">
        <f t="shared" si="885"/>
        <v>0</v>
      </c>
      <c r="AG127" s="1492">
        <f t="shared" si="886"/>
        <v>0</v>
      </c>
      <c r="AH127" s="1493">
        <f t="shared" si="1060"/>
        <v>0</v>
      </c>
      <c r="AI127" s="1493">
        <f t="shared" si="1060"/>
        <v>0</v>
      </c>
      <c r="AJ127" s="1494">
        <f t="shared" si="1060"/>
        <v>0</v>
      </c>
      <c r="AK127" s="1494">
        <f t="shared" si="1060"/>
        <v>0</v>
      </c>
      <c r="AL127" s="1495">
        <f t="shared" si="1060"/>
        <v>0</v>
      </c>
      <c r="AM127" s="1496">
        <f t="shared" si="1060"/>
        <v>0</v>
      </c>
      <c r="AN127" s="1497">
        <f t="shared" si="399"/>
        <v>0</v>
      </c>
      <c r="AO127" s="1498">
        <f t="shared" si="860"/>
        <v>0</v>
      </c>
      <c r="AP127" s="1499">
        <f t="shared" si="887"/>
        <v>0</v>
      </c>
      <c r="AQ127" s="1500">
        <f t="shared" si="888"/>
        <v>0</v>
      </c>
      <c r="AR127" s="1501">
        <f t="shared" si="889"/>
        <v>0</v>
      </c>
      <c r="AS127" s="1498">
        <f t="shared" si="857"/>
        <v>0</v>
      </c>
      <c r="AT127" s="1501">
        <f t="shared" si="890"/>
        <v>0</v>
      </c>
      <c r="AU127" s="1498">
        <f t="shared" si="891"/>
        <v>1</v>
      </c>
      <c r="AV127" s="1498">
        <f t="shared" si="892"/>
        <v>2</v>
      </c>
      <c r="AW127" s="1499">
        <f t="shared" si="893"/>
        <v>0</v>
      </c>
      <c r="AX127" s="1502">
        <f t="shared" si="894"/>
        <v>0</v>
      </c>
      <c r="AY127" s="1503">
        <f t="shared" si="895"/>
        <v>0</v>
      </c>
      <c r="AZ127" s="1498">
        <f t="shared" si="896"/>
        <v>2</v>
      </c>
      <c r="BA127" s="1498">
        <f t="shared" si="897"/>
        <v>3</v>
      </c>
      <c r="BB127" s="1499">
        <f t="shared" si="898"/>
        <v>0</v>
      </c>
      <c r="BC127" s="1502">
        <f t="shared" si="899"/>
        <v>0</v>
      </c>
      <c r="BD127" s="1503">
        <f t="shared" si="900"/>
        <v>0</v>
      </c>
      <c r="BE127" s="1498">
        <f t="shared" si="901"/>
        <v>3</v>
      </c>
      <c r="BF127" s="1498">
        <f t="shared" si="902"/>
        <v>4</v>
      </c>
      <c r="BG127" s="1499">
        <f t="shared" si="903"/>
        <v>0</v>
      </c>
      <c r="BH127" s="1502">
        <f t="shared" si="904"/>
        <v>0</v>
      </c>
      <c r="BI127" s="1502">
        <f t="shared" si="905"/>
        <v>0</v>
      </c>
      <c r="BJ127" s="1504">
        <f t="shared" si="906"/>
        <v>1900</v>
      </c>
      <c r="BK127" s="1505" t="str">
        <f t="shared" si="907"/>
        <v/>
      </c>
      <c r="BL127" s="1506"/>
      <c r="BM127" s="1507">
        <f t="shared" si="908"/>
        <v>0</v>
      </c>
      <c r="BN127" s="1508">
        <f t="shared" si="1074"/>
        <v>0</v>
      </c>
      <c r="BO127" s="1508">
        <f t="shared" si="1074"/>
        <v>0</v>
      </c>
      <c r="BP127" s="1508">
        <f t="shared" si="1074"/>
        <v>0</v>
      </c>
      <c r="BQ127" s="1508">
        <f t="shared" si="1074"/>
        <v>0</v>
      </c>
      <c r="BR127" s="1508">
        <f t="shared" si="1074"/>
        <v>0</v>
      </c>
      <c r="BS127" s="1508">
        <f t="shared" si="1074"/>
        <v>0</v>
      </c>
      <c r="BT127" s="1508">
        <f t="shared" si="1074"/>
        <v>0</v>
      </c>
      <c r="BU127" s="1508">
        <f t="shared" si="1074"/>
        <v>0</v>
      </c>
      <c r="BV127" s="1508">
        <f t="shared" si="1074"/>
        <v>0</v>
      </c>
      <c r="BW127" s="1508">
        <f t="shared" si="1074"/>
        <v>0</v>
      </c>
      <c r="BX127" s="1508">
        <f t="shared" si="1074"/>
        <v>0</v>
      </c>
      <c r="BY127" s="1507">
        <f t="shared" si="1074"/>
        <v>0</v>
      </c>
      <c r="BZ127" s="1508">
        <f t="shared" si="1074"/>
        <v>0</v>
      </c>
      <c r="CA127" s="1508">
        <f t="shared" si="1074"/>
        <v>0</v>
      </c>
      <c r="CB127" s="1508">
        <f t="shared" si="1074"/>
        <v>0</v>
      </c>
      <c r="CC127" s="1508">
        <f t="shared" si="1074"/>
        <v>0</v>
      </c>
      <c r="CD127" s="1508">
        <f t="shared" si="1067"/>
        <v>0</v>
      </c>
      <c r="CE127" s="1508">
        <f t="shared" si="1067"/>
        <v>0</v>
      </c>
      <c r="CF127" s="1508">
        <f t="shared" si="1067"/>
        <v>0</v>
      </c>
      <c r="CG127" s="1508">
        <f t="shared" si="1067"/>
        <v>0</v>
      </c>
      <c r="CH127" s="1508">
        <f t="shared" si="1067"/>
        <v>0</v>
      </c>
      <c r="CI127" s="1508">
        <f t="shared" si="1067"/>
        <v>0</v>
      </c>
      <c r="CJ127" s="1509">
        <f t="shared" si="1067"/>
        <v>0</v>
      </c>
      <c r="CK127" s="1507">
        <f t="shared" si="1067"/>
        <v>0</v>
      </c>
      <c r="CL127" s="1508">
        <f t="shared" si="1067"/>
        <v>0</v>
      </c>
      <c r="CM127" s="1508">
        <f t="shared" si="1067"/>
        <v>0</v>
      </c>
      <c r="CN127" s="1508">
        <f t="shared" si="1067"/>
        <v>0</v>
      </c>
      <c r="CO127" s="1508">
        <f t="shared" si="1067"/>
        <v>0</v>
      </c>
      <c r="CP127" s="1508">
        <f t="shared" si="1067"/>
        <v>0</v>
      </c>
      <c r="CQ127" s="1508">
        <f t="shared" si="1067"/>
        <v>0</v>
      </c>
      <c r="CR127" s="1508">
        <f t="shared" si="1067"/>
        <v>0</v>
      </c>
      <c r="CS127" s="1508">
        <f t="shared" si="1067"/>
        <v>0</v>
      </c>
      <c r="CT127" s="1508">
        <f t="shared" si="1068"/>
        <v>0</v>
      </c>
      <c r="CU127" s="1508">
        <f t="shared" si="1068"/>
        <v>0</v>
      </c>
      <c r="CV127" s="1509">
        <f t="shared" si="1068"/>
        <v>0</v>
      </c>
      <c r="CW127" s="1508">
        <f t="shared" si="1068"/>
        <v>0</v>
      </c>
      <c r="CX127" s="1508">
        <f t="shared" si="1068"/>
        <v>0</v>
      </c>
      <c r="CY127" s="1508">
        <f t="shared" si="1068"/>
        <v>0</v>
      </c>
      <c r="CZ127" s="1508">
        <f t="shared" si="1068"/>
        <v>0</v>
      </c>
      <c r="DA127" s="1508">
        <f t="shared" si="1068"/>
        <v>0</v>
      </c>
      <c r="DB127" s="1508">
        <f t="shared" si="1068"/>
        <v>0</v>
      </c>
      <c r="DC127" s="1508">
        <f t="shared" si="1068"/>
        <v>0</v>
      </c>
      <c r="DD127" s="1508">
        <f t="shared" si="1068"/>
        <v>0</v>
      </c>
      <c r="DE127" s="1508">
        <f t="shared" si="1068"/>
        <v>0</v>
      </c>
      <c r="DF127" s="1508">
        <f t="shared" si="1068"/>
        <v>0</v>
      </c>
      <c r="DG127" s="1508">
        <f t="shared" si="1068"/>
        <v>0</v>
      </c>
      <c r="DH127" s="1509">
        <f t="shared" si="1068"/>
        <v>0</v>
      </c>
      <c r="DI127" s="1508">
        <f t="shared" si="1068"/>
        <v>0</v>
      </c>
      <c r="DJ127" s="1508">
        <f t="shared" si="1069"/>
        <v>0</v>
      </c>
      <c r="DK127" s="1508">
        <f t="shared" si="1069"/>
        <v>0</v>
      </c>
      <c r="DL127" s="1508">
        <f t="shared" si="1069"/>
        <v>0</v>
      </c>
      <c r="DM127" s="1508">
        <f t="shared" si="1069"/>
        <v>0</v>
      </c>
      <c r="DN127" s="1508">
        <f t="shared" si="1069"/>
        <v>0</v>
      </c>
      <c r="DO127" s="1508">
        <f t="shared" si="1069"/>
        <v>0</v>
      </c>
      <c r="DP127" s="1508">
        <f t="shared" si="1069"/>
        <v>0</v>
      </c>
      <c r="DQ127" s="1508">
        <f t="shared" si="1069"/>
        <v>0</v>
      </c>
      <c r="DR127" s="1508">
        <f t="shared" si="1069"/>
        <v>0</v>
      </c>
      <c r="DS127" s="1508">
        <f t="shared" si="1069"/>
        <v>0</v>
      </c>
      <c r="DT127" s="1509">
        <f t="shared" si="1069"/>
        <v>0</v>
      </c>
      <c r="DU127" s="1507">
        <f t="shared" si="1069"/>
        <v>0</v>
      </c>
      <c r="DV127" s="1508">
        <f t="shared" si="1069"/>
        <v>0</v>
      </c>
      <c r="DW127" s="1508">
        <f t="shared" si="1069"/>
        <v>0</v>
      </c>
      <c r="DX127" s="1508">
        <f t="shared" si="1069"/>
        <v>0</v>
      </c>
      <c r="DY127" s="1508">
        <f t="shared" si="1069"/>
        <v>0</v>
      </c>
      <c r="DZ127" s="1508">
        <f t="shared" si="1070"/>
        <v>0</v>
      </c>
      <c r="EA127" s="1508">
        <f t="shared" si="1070"/>
        <v>0</v>
      </c>
      <c r="EB127" s="1508">
        <f t="shared" si="1070"/>
        <v>0</v>
      </c>
      <c r="EC127" s="1508">
        <f t="shared" si="1070"/>
        <v>0</v>
      </c>
      <c r="ED127" s="1508">
        <f t="shared" si="1070"/>
        <v>0</v>
      </c>
      <c r="EE127" s="1508">
        <f t="shared" si="1070"/>
        <v>0</v>
      </c>
      <c r="EF127" s="1508">
        <f t="shared" si="1070"/>
        <v>0</v>
      </c>
      <c r="EG127" s="1507">
        <f t="shared" si="1070"/>
        <v>0</v>
      </c>
      <c r="EH127" s="1508">
        <f t="shared" si="1070"/>
        <v>0</v>
      </c>
      <c r="EI127" s="1508">
        <f t="shared" si="1070"/>
        <v>0</v>
      </c>
      <c r="EJ127" s="1508">
        <f t="shared" si="1070"/>
        <v>0</v>
      </c>
      <c r="EK127" s="1508">
        <f t="shared" si="1070"/>
        <v>0</v>
      </c>
      <c r="EL127" s="1508">
        <f t="shared" si="1070"/>
        <v>0</v>
      </c>
      <c r="EM127" s="1508">
        <f t="shared" si="1070"/>
        <v>0</v>
      </c>
      <c r="EN127" s="1508">
        <f t="shared" si="1070"/>
        <v>0</v>
      </c>
      <c r="EO127" s="1508">
        <f t="shared" si="1070"/>
        <v>0</v>
      </c>
      <c r="EP127" s="1508">
        <f t="shared" si="1071"/>
        <v>0</v>
      </c>
      <c r="EQ127" s="1508">
        <f t="shared" si="1071"/>
        <v>0</v>
      </c>
      <c r="ER127" s="1509">
        <f t="shared" si="1071"/>
        <v>0</v>
      </c>
      <c r="ES127" s="1507">
        <f t="shared" si="1071"/>
        <v>0</v>
      </c>
      <c r="ET127" s="1508">
        <f t="shared" si="1071"/>
        <v>0</v>
      </c>
      <c r="EU127" s="1508">
        <f t="shared" si="1071"/>
        <v>0</v>
      </c>
      <c r="EV127" s="1508">
        <f t="shared" si="1071"/>
        <v>0</v>
      </c>
      <c r="EW127" s="1508">
        <f t="shared" si="1071"/>
        <v>0</v>
      </c>
      <c r="EX127" s="1508">
        <f t="shared" si="1071"/>
        <v>0</v>
      </c>
      <c r="EY127" s="1508">
        <f t="shared" si="1071"/>
        <v>0</v>
      </c>
      <c r="EZ127" s="1508">
        <f t="shared" si="1071"/>
        <v>0</v>
      </c>
      <c r="FA127" s="1508">
        <f t="shared" si="1071"/>
        <v>0</v>
      </c>
      <c r="FB127" s="1508">
        <f t="shared" si="1071"/>
        <v>0</v>
      </c>
      <c r="FC127" s="1508">
        <f t="shared" si="1071"/>
        <v>0</v>
      </c>
      <c r="FD127" s="1509">
        <f t="shared" si="1071"/>
        <v>0</v>
      </c>
      <c r="FE127" s="1508">
        <f t="shared" si="1071"/>
        <v>0</v>
      </c>
      <c r="FF127" s="1508">
        <f t="shared" si="1052"/>
        <v>0</v>
      </c>
      <c r="FG127" s="1508">
        <f t="shared" si="1072"/>
        <v>0</v>
      </c>
      <c r="FH127" s="1508">
        <f t="shared" si="1072"/>
        <v>0</v>
      </c>
      <c r="FI127" s="1508">
        <f t="shared" si="1072"/>
        <v>0</v>
      </c>
      <c r="FJ127" s="1508">
        <f t="shared" si="1072"/>
        <v>0</v>
      </c>
      <c r="FK127" s="1508">
        <f t="shared" si="1072"/>
        <v>0</v>
      </c>
      <c r="FL127" s="1508">
        <f t="shared" si="1072"/>
        <v>0</v>
      </c>
      <c r="FM127" s="1508">
        <f t="shared" si="1072"/>
        <v>0</v>
      </c>
      <c r="FN127" s="1508">
        <f t="shared" si="1072"/>
        <v>0</v>
      </c>
      <c r="FO127" s="1508">
        <f t="shared" si="1072"/>
        <v>0</v>
      </c>
      <c r="FP127" s="1509">
        <f t="shared" si="1072"/>
        <v>0</v>
      </c>
      <c r="FQ127" s="1508">
        <f t="shared" si="1072"/>
        <v>0</v>
      </c>
      <c r="FR127" s="1508">
        <f t="shared" si="1072"/>
        <v>0</v>
      </c>
      <c r="FS127" s="1508">
        <f t="shared" si="1072"/>
        <v>0</v>
      </c>
      <c r="FT127" s="1508">
        <f t="shared" si="1072"/>
        <v>0</v>
      </c>
      <c r="FU127" s="1508">
        <f t="shared" si="1072"/>
        <v>0</v>
      </c>
      <c r="FV127" s="1508">
        <f t="shared" si="1072"/>
        <v>0</v>
      </c>
      <c r="FW127" s="1508">
        <f t="shared" si="1061"/>
        <v>0</v>
      </c>
      <c r="FX127" s="1508">
        <f t="shared" si="1061"/>
        <v>0</v>
      </c>
      <c r="FY127" s="1508">
        <f t="shared" si="1061"/>
        <v>0</v>
      </c>
      <c r="FZ127" s="1508">
        <f t="shared" si="1061"/>
        <v>0</v>
      </c>
      <c r="GA127" s="1508">
        <f t="shared" si="1061"/>
        <v>0</v>
      </c>
      <c r="GB127" s="1509">
        <f t="shared" si="1061"/>
        <v>0</v>
      </c>
      <c r="GC127" s="1506"/>
      <c r="GD127" s="1458">
        <f t="shared" si="910"/>
        <v>1</v>
      </c>
      <c r="GE127" s="1510">
        <f t="shared" si="1062"/>
        <v>0</v>
      </c>
      <c r="GF127" s="1511">
        <f t="shared" si="1062"/>
        <v>0</v>
      </c>
      <c r="GG127" s="1511">
        <f t="shared" si="1062"/>
        <v>0</v>
      </c>
      <c r="GH127" s="1511">
        <f t="shared" si="1062"/>
        <v>0</v>
      </c>
      <c r="GI127" s="1511">
        <f t="shared" si="1062"/>
        <v>0</v>
      </c>
      <c r="GJ127" s="1511">
        <f t="shared" si="1062"/>
        <v>0</v>
      </c>
      <c r="GK127" s="1511">
        <f t="shared" si="1062"/>
        <v>0</v>
      </c>
      <c r="GL127" s="1511">
        <f t="shared" si="1062"/>
        <v>0</v>
      </c>
      <c r="GM127" s="1511">
        <f t="shared" si="1062"/>
        <v>0</v>
      </c>
      <c r="GN127" s="1512">
        <f t="shared" si="1062"/>
        <v>0</v>
      </c>
      <c r="GO127" s="1513">
        <f t="shared" si="911"/>
        <v>0</v>
      </c>
      <c r="GP127" s="1506"/>
      <c r="GQ127" s="1510">
        <f t="shared" si="1073"/>
        <v>0</v>
      </c>
      <c r="GR127" s="1511">
        <f t="shared" si="1056"/>
        <v>0</v>
      </c>
      <c r="GS127" s="1511">
        <f t="shared" si="1056"/>
        <v>0</v>
      </c>
      <c r="GT127" s="1511">
        <f t="shared" si="1056"/>
        <v>0</v>
      </c>
      <c r="GU127" s="1511">
        <f t="shared" si="1056"/>
        <v>0</v>
      </c>
      <c r="GV127" s="1511">
        <f t="shared" si="1056"/>
        <v>0</v>
      </c>
      <c r="GW127" s="1511">
        <f t="shared" si="1056"/>
        <v>0</v>
      </c>
      <c r="GX127" s="1511">
        <f t="shared" si="1056"/>
        <v>0</v>
      </c>
      <c r="GY127" s="1511">
        <f t="shared" si="1056"/>
        <v>0</v>
      </c>
      <c r="GZ127" s="1512">
        <f t="shared" si="1056"/>
        <v>0</v>
      </c>
      <c r="HA127" s="1513">
        <f t="shared" si="912"/>
        <v>0</v>
      </c>
      <c r="HB127" s="1506">
        <f t="shared" si="913"/>
        <v>1</v>
      </c>
      <c r="HC127" s="1506"/>
      <c r="HD127" s="1508">
        <f t="shared" si="914"/>
        <v>0</v>
      </c>
      <c r="HE127" s="1460">
        <f t="shared" si="915"/>
        <v>0</v>
      </c>
      <c r="HF127" s="1460">
        <f t="shared" si="916"/>
        <v>0</v>
      </c>
      <c r="HG127" s="1460">
        <f t="shared" si="917"/>
        <v>0</v>
      </c>
      <c r="HH127" s="1460">
        <f t="shared" si="918"/>
        <v>0</v>
      </c>
      <c r="HI127" s="1460">
        <f t="shared" si="919"/>
        <v>0</v>
      </c>
      <c r="HJ127" s="1460">
        <f t="shared" si="920"/>
        <v>0</v>
      </c>
      <c r="HK127" s="1460">
        <f t="shared" si="921"/>
        <v>0</v>
      </c>
      <c r="HL127" s="1460">
        <f t="shared" si="922"/>
        <v>0</v>
      </c>
      <c r="HM127" s="1460">
        <f t="shared" si="923"/>
        <v>0</v>
      </c>
      <c r="HN127" s="1460">
        <f t="shared" si="924"/>
        <v>0</v>
      </c>
      <c r="HO127" s="1460">
        <f t="shared" si="925"/>
        <v>0</v>
      </c>
      <c r="HP127" s="1460">
        <f t="shared" si="926"/>
        <v>0</v>
      </c>
      <c r="HQ127" s="1460">
        <f t="shared" si="927"/>
        <v>0</v>
      </c>
      <c r="HR127" s="1460">
        <f t="shared" si="928"/>
        <v>0</v>
      </c>
      <c r="HS127" s="1460">
        <f t="shared" si="929"/>
        <v>0</v>
      </c>
      <c r="HT127" s="1460">
        <f t="shared" si="930"/>
        <v>0</v>
      </c>
      <c r="HU127" s="1460">
        <f t="shared" si="931"/>
        <v>0</v>
      </c>
      <c r="HV127" s="1460">
        <f t="shared" si="932"/>
        <v>0</v>
      </c>
      <c r="HW127" s="1460">
        <f t="shared" si="933"/>
        <v>0</v>
      </c>
      <c r="HX127" s="1460">
        <f t="shared" si="934"/>
        <v>0</v>
      </c>
      <c r="HY127" s="1460">
        <f t="shared" si="935"/>
        <v>0</v>
      </c>
      <c r="HZ127" s="1460">
        <f t="shared" si="936"/>
        <v>0</v>
      </c>
      <c r="IA127" s="1460">
        <f t="shared" si="937"/>
        <v>0</v>
      </c>
      <c r="IB127" s="1460">
        <f t="shared" si="938"/>
        <v>0</v>
      </c>
      <c r="IC127" s="1460">
        <f t="shared" si="939"/>
        <v>0</v>
      </c>
      <c r="ID127" s="1460">
        <f t="shared" si="940"/>
        <v>0</v>
      </c>
      <c r="IE127" s="1460">
        <f t="shared" si="941"/>
        <v>0</v>
      </c>
      <c r="IF127" s="1460">
        <f t="shared" si="942"/>
        <v>0</v>
      </c>
      <c r="IG127" s="1460">
        <f t="shared" si="943"/>
        <v>0</v>
      </c>
      <c r="IH127" s="1460">
        <f t="shared" si="944"/>
        <v>0</v>
      </c>
      <c r="II127" s="1460">
        <f t="shared" si="945"/>
        <v>0</v>
      </c>
      <c r="IJ127" s="1460">
        <f t="shared" si="946"/>
        <v>0</v>
      </c>
      <c r="IK127" s="1460">
        <f t="shared" si="947"/>
        <v>0</v>
      </c>
      <c r="IL127" s="1460">
        <f t="shared" si="948"/>
        <v>0</v>
      </c>
      <c r="IM127" s="1460">
        <f t="shared" si="949"/>
        <v>0</v>
      </c>
      <c r="IN127" s="1460">
        <f t="shared" si="950"/>
        <v>0</v>
      </c>
      <c r="IO127" s="1460">
        <f t="shared" si="951"/>
        <v>0</v>
      </c>
      <c r="IP127" s="1460">
        <f t="shared" si="952"/>
        <v>0</v>
      </c>
      <c r="IQ127" s="1460">
        <f t="shared" si="953"/>
        <v>0</v>
      </c>
      <c r="IR127" s="1460">
        <f t="shared" si="954"/>
        <v>0</v>
      </c>
      <c r="IS127" s="1460">
        <f t="shared" si="955"/>
        <v>0</v>
      </c>
      <c r="IT127" s="1460">
        <f t="shared" si="956"/>
        <v>0</v>
      </c>
      <c r="IU127" s="1460">
        <f t="shared" si="957"/>
        <v>0</v>
      </c>
      <c r="IV127" s="1460">
        <f t="shared" si="958"/>
        <v>0</v>
      </c>
      <c r="IW127" s="1460">
        <f t="shared" si="959"/>
        <v>0</v>
      </c>
      <c r="IX127" s="1460">
        <f t="shared" si="960"/>
        <v>0</v>
      </c>
      <c r="IY127" s="1460">
        <f t="shared" si="961"/>
        <v>0</v>
      </c>
      <c r="IZ127" s="1460">
        <f t="shared" si="962"/>
        <v>0</v>
      </c>
      <c r="JA127" s="1460">
        <f t="shared" si="963"/>
        <v>0</v>
      </c>
      <c r="JB127" s="1460">
        <f t="shared" si="964"/>
        <v>0</v>
      </c>
      <c r="JC127" s="1460">
        <f t="shared" si="965"/>
        <v>0</v>
      </c>
      <c r="JD127" s="1460">
        <f t="shared" si="966"/>
        <v>0</v>
      </c>
      <c r="JE127" s="1460">
        <f t="shared" si="967"/>
        <v>0</v>
      </c>
      <c r="JF127" s="1460">
        <f t="shared" si="968"/>
        <v>0</v>
      </c>
      <c r="JG127" s="1460">
        <f t="shared" si="969"/>
        <v>0</v>
      </c>
      <c r="JH127" s="1460">
        <f t="shared" si="970"/>
        <v>0</v>
      </c>
      <c r="JI127" s="1460">
        <f t="shared" si="971"/>
        <v>0</v>
      </c>
      <c r="JJ127" s="1460">
        <f t="shared" si="972"/>
        <v>0</v>
      </c>
      <c r="JK127" s="1460">
        <f t="shared" si="973"/>
        <v>0</v>
      </c>
      <c r="JL127" s="1460">
        <f t="shared" si="974"/>
        <v>0</v>
      </c>
      <c r="JM127" s="1460">
        <f t="shared" si="975"/>
        <v>0</v>
      </c>
      <c r="JN127" s="1460">
        <f t="shared" si="976"/>
        <v>0</v>
      </c>
      <c r="JO127" s="1460">
        <f t="shared" si="977"/>
        <v>0</v>
      </c>
      <c r="JP127" s="1460">
        <f t="shared" si="978"/>
        <v>0</v>
      </c>
      <c r="JQ127" s="1460">
        <f t="shared" si="979"/>
        <v>0</v>
      </c>
      <c r="JR127" s="1460">
        <f t="shared" si="980"/>
        <v>0</v>
      </c>
      <c r="JS127" s="1460">
        <f t="shared" si="981"/>
        <v>0</v>
      </c>
      <c r="JT127" s="1460">
        <f t="shared" si="982"/>
        <v>0</v>
      </c>
      <c r="JU127" s="1460">
        <f t="shared" si="983"/>
        <v>0</v>
      </c>
      <c r="JV127" s="1460">
        <f t="shared" si="984"/>
        <v>0</v>
      </c>
      <c r="JW127" s="1460">
        <f t="shared" si="985"/>
        <v>0</v>
      </c>
      <c r="JX127" s="1460">
        <f t="shared" si="986"/>
        <v>0</v>
      </c>
      <c r="JY127" s="1460">
        <f t="shared" si="987"/>
        <v>0</v>
      </c>
      <c r="JZ127" s="1460">
        <f t="shared" si="988"/>
        <v>0</v>
      </c>
      <c r="KA127" s="1460">
        <f t="shared" si="989"/>
        <v>0</v>
      </c>
      <c r="KB127" s="1460">
        <f t="shared" si="990"/>
        <v>0</v>
      </c>
      <c r="KC127" s="1460">
        <f t="shared" si="991"/>
        <v>0</v>
      </c>
      <c r="KD127" s="1460">
        <f t="shared" si="992"/>
        <v>0</v>
      </c>
      <c r="KE127" s="1460">
        <f t="shared" si="993"/>
        <v>0</v>
      </c>
      <c r="KF127" s="1460">
        <f t="shared" si="994"/>
        <v>0</v>
      </c>
      <c r="KG127" s="1460">
        <f t="shared" si="995"/>
        <v>0</v>
      </c>
      <c r="KH127" s="1460">
        <f t="shared" si="996"/>
        <v>0</v>
      </c>
      <c r="KI127" s="1460">
        <f t="shared" si="997"/>
        <v>0</v>
      </c>
      <c r="KJ127" s="1460">
        <f t="shared" si="998"/>
        <v>0</v>
      </c>
      <c r="KK127" s="1460">
        <f t="shared" si="999"/>
        <v>0</v>
      </c>
      <c r="KL127" s="1460">
        <f t="shared" si="1000"/>
        <v>0</v>
      </c>
      <c r="KM127" s="1460">
        <f t="shared" si="1001"/>
        <v>0</v>
      </c>
      <c r="KN127" s="1460">
        <f t="shared" si="1002"/>
        <v>0</v>
      </c>
      <c r="KO127" s="1460">
        <f t="shared" si="1003"/>
        <v>0</v>
      </c>
      <c r="KP127" s="1460">
        <f t="shared" si="1004"/>
        <v>0</v>
      </c>
      <c r="KQ127" s="1460">
        <f t="shared" si="1005"/>
        <v>0</v>
      </c>
      <c r="KR127" s="1460">
        <f t="shared" si="1006"/>
        <v>0</v>
      </c>
      <c r="KS127" s="1460">
        <f t="shared" si="1007"/>
        <v>0</v>
      </c>
      <c r="KT127" s="1460">
        <f t="shared" si="1008"/>
        <v>0</v>
      </c>
      <c r="KU127" s="1460">
        <f t="shared" si="1009"/>
        <v>0</v>
      </c>
      <c r="KV127" s="1460">
        <f t="shared" si="1010"/>
        <v>0</v>
      </c>
      <c r="KW127" s="1460">
        <f t="shared" si="1011"/>
        <v>0</v>
      </c>
      <c r="KX127" s="1460">
        <f t="shared" si="1012"/>
        <v>0</v>
      </c>
      <c r="KY127" s="1460">
        <f t="shared" si="1013"/>
        <v>0</v>
      </c>
      <c r="KZ127" s="1460">
        <f t="shared" si="1014"/>
        <v>0</v>
      </c>
      <c r="LA127" s="1460">
        <f t="shared" si="1015"/>
        <v>0</v>
      </c>
      <c r="LB127" s="1460">
        <f t="shared" si="1016"/>
        <v>0</v>
      </c>
      <c r="LC127" s="1460">
        <f t="shared" si="1017"/>
        <v>0</v>
      </c>
      <c r="LD127" s="1460">
        <f t="shared" si="1018"/>
        <v>0</v>
      </c>
      <c r="LE127" s="1460">
        <f t="shared" si="1019"/>
        <v>0</v>
      </c>
      <c r="LF127" s="1460">
        <f t="shared" si="1020"/>
        <v>0</v>
      </c>
      <c r="LG127" s="1460">
        <f t="shared" si="1021"/>
        <v>0</v>
      </c>
      <c r="LH127" s="1460">
        <f t="shared" si="1022"/>
        <v>0</v>
      </c>
      <c r="LI127" s="1460">
        <f t="shared" si="1023"/>
        <v>0</v>
      </c>
      <c r="LJ127" s="1460">
        <f t="shared" si="1024"/>
        <v>0</v>
      </c>
      <c r="LK127" s="1460">
        <f t="shared" si="1025"/>
        <v>0</v>
      </c>
      <c r="LL127" s="1460">
        <f t="shared" si="1026"/>
        <v>0</v>
      </c>
      <c r="LM127" s="1460">
        <f t="shared" si="1027"/>
        <v>0</v>
      </c>
      <c r="LN127" s="1460">
        <f t="shared" si="1028"/>
        <v>0</v>
      </c>
      <c r="LO127" s="1460">
        <f t="shared" si="1029"/>
        <v>0</v>
      </c>
      <c r="LP127" s="1460">
        <f t="shared" si="1030"/>
        <v>0</v>
      </c>
      <c r="LQ127" s="1460">
        <f t="shared" si="1031"/>
        <v>0</v>
      </c>
      <c r="LR127" s="1460">
        <f t="shared" si="1032"/>
        <v>0</v>
      </c>
      <c r="LS127" s="1460">
        <f t="shared" si="1033"/>
        <v>0</v>
      </c>
      <c r="LW127" s="1467">
        <f t="shared" si="1034"/>
        <v>0</v>
      </c>
      <c r="LX127" s="1467">
        <f t="shared" si="1035"/>
        <v>0</v>
      </c>
      <c r="LY127" s="1467">
        <f t="shared" si="1036"/>
        <v>0</v>
      </c>
      <c r="LZ127" s="1467">
        <f t="shared" si="1037"/>
        <v>0</v>
      </c>
      <c r="MA127" s="1506"/>
      <c r="MB127" s="1460">
        <f t="shared" si="1038"/>
        <v>0</v>
      </c>
      <c r="MC127" s="1460">
        <f t="shared" si="1075"/>
        <v>0</v>
      </c>
      <c r="MD127" s="1460">
        <f t="shared" si="1075"/>
        <v>0</v>
      </c>
      <c r="ME127" s="1460">
        <f t="shared" si="1075"/>
        <v>0</v>
      </c>
      <c r="MF127" s="1460">
        <f t="shared" si="1075"/>
        <v>0</v>
      </c>
      <c r="MG127" s="1460">
        <f t="shared" si="1075"/>
        <v>0</v>
      </c>
      <c r="MH127" s="1460">
        <f t="shared" si="1075"/>
        <v>0</v>
      </c>
      <c r="MI127" s="1460">
        <f t="shared" si="1075"/>
        <v>0</v>
      </c>
      <c r="MJ127" s="1460">
        <f t="shared" si="1075"/>
        <v>0</v>
      </c>
      <c r="MK127" s="1460">
        <f t="shared" si="1075"/>
        <v>0</v>
      </c>
      <c r="ML127" s="1460">
        <f t="shared" si="1075"/>
        <v>0</v>
      </c>
      <c r="MM127" s="1460">
        <f t="shared" si="1075"/>
        <v>0</v>
      </c>
      <c r="MN127" s="1460">
        <f t="shared" si="1075"/>
        <v>0</v>
      </c>
      <c r="MO127" s="1460">
        <f t="shared" si="1075"/>
        <v>0</v>
      </c>
      <c r="MP127" s="1460">
        <f t="shared" si="1075"/>
        <v>0</v>
      </c>
      <c r="MQ127" s="1460">
        <f t="shared" si="1075"/>
        <v>0</v>
      </c>
      <c r="MR127" s="1460">
        <f t="shared" si="1075"/>
        <v>0</v>
      </c>
      <c r="MS127" s="1460">
        <f t="shared" si="1063"/>
        <v>0</v>
      </c>
      <c r="MT127" s="1460">
        <f t="shared" si="1063"/>
        <v>0</v>
      </c>
      <c r="MU127" s="1460">
        <f t="shared" si="1063"/>
        <v>0</v>
      </c>
      <c r="MV127" s="1460">
        <f t="shared" si="1063"/>
        <v>0</v>
      </c>
      <c r="MW127" s="1460">
        <f t="shared" si="1063"/>
        <v>0</v>
      </c>
      <c r="MX127" s="1460">
        <f t="shared" si="1063"/>
        <v>0</v>
      </c>
      <c r="MY127" s="1460">
        <f t="shared" si="1063"/>
        <v>0</v>
      </c>
      <c r="MZ127" s="1460">
        <f t="shared" si="1063"/>
        <v>0</v>
      </c>
      <c r="NA127" s="1460">
        <f t="shared" si="1063"/>
        <v>0</v>
      </c>
      <c r="NB127" s="1460">
        <f t="shared" si="1063"/>
        <v>0</v>
      </c>
      <c r="NC127" s="1460">
        <f t="shared" si="1063"/>
        <v>0</v>
      </c>
      <c r="ND127" s="1460">
        <f t="shared" si="1063"/>
        <v>0</v>
      </c>
      <c r="NE127" s="1460">
        <f t="shared" si="1063"/>
        <v>0</v>
      </c>
      <c r="NF127" s="1460">
        <f t="shared" si="1063"/>
        <v>0</v>
      </c>
      <c r="NG127" s="1460">
        <f t="shared" si="1063"/>
        <v>0</v>
      </c>
      <c r="NH127" s="1460">
        <f t="shared" si="1063"/>
        <v>0</v>
      </c>
      <c r="NI127" s="1460">
        <f t="shared" si="1064"/>
        <v>0</v>
      </c>
      <c r="NJ127" s="1460">
        <f t="shared" si="1064"/>
        <v>0</v>
      </c>
      <c r="NK127" s="1460">
        <f t="shared" si="1064"/>
        <v>0</v>
      </c>
      <c r="NL127" s="1460">
        <f t="shared" si="1064"/>
        <v>0</v>
      </c>
      <c r="NM127" s="1460">
        <f t="shared" si="1064"/>
        <v>0</v>
      </c>
      <c r="NN127" s="1460">
        <f t="shared" si="1064"/>
        <v>0</v>
      </c>
      <c r="NO127" s="1460">
        <f t="shared" si="1064"/>
        <v>0</v>
      </c>
      <c r="NP127" s="1460">
        <f t="shared" si="1064"/>
        <v>0</v>
      </c>
      <c r="NQ127" s="1460">
        <f t="shared" si="1064"/>
        <v>0</v>
      </c>
      <c r="NR127" s="1460">
        <f t="shared" si="1064"/>
        <v>0</v>
      </c>
      <c r="NS127" s="1460">
        <f t="shared" si="1064"/>
        <v>0</v>
      </c>
      <c r="NT127" s="1460">
        <f t="shared" si="1064"/>
        <v>0</v>
      </c>
      <c r="NU127" s="1460">
        <f t="shared" si="1064"/>
        <v>0</v>
      </c>
      <c r="NV127" s="1460">
        <f t="shared" si="1064"/>
        <v>0</v>
      </c>
      <c r="NW127" s="1460">
        <f t="shared" si="1064"/>
        <v>0</v>
      </c>
      <c r="NX127" s="1460">
        <f t="shared" si="1064"/>
        <v>0</v>
      </c>
      <c r="NY127" s="1460">
        <f t="shared" si="1065"/>
        <v>0</v>
      </c>
      <c r="NZ127" s="1460">
        <f t="shared" si="1065"/>
        <v>0</v>
      </c>
      <c r="OA127" s="1460">
        <f t="shared" si="1065"/>
        <v>0</v>
      </c>
      <c r="OB127" s="1460">
        <f t="shared" si="1065"/>
        <v>0</v>
      </c>
      <c r="OC127" s="1460">
        <f t="shared" si="1065"/>
        <v>0</v>
      </c>
      <c r="OD127" s="1460">
        <f t="shared" si="1065"/>
        <v>0</v>
      </c>
      <c r="OE127" s="1460">
        <f t="shared" si="1065"/>
        <v>0</v>
      </c>
      <c r="OF127" s="1460">
        <f t="shared" si="1065"/>
        <v>0</v>
      </c>
      <c r="OG127" s="1460">
        <f t="shared" si="1065"/>
        <v>0</v>
      </c>
      <c r="OH127" s="1460">
        <f t="shared" si="1065"/>
        <v>0</v>
      </c>
      <c r="OI127" s="1460">
        <f t="shared" si="1065"/>
        <v>0</v>
      </c>
      <c r="OJ127" s="1460">
        <f t="shared" si="1065"/>
        <v>0</v>
      </c>
      <c r="OK127" s="1460">
        <f t="shared" si="1065"/>
        <v>0</v>
      </c>
      <c r="OL127" s="1460">
        <f t="shared" si="1065"/>
        <v>0</v>
      </c>
      <c r="OM127" s="1460">
        <f t="shared" si="1065"/>
        <v>0</v>
      </c>
      <c r="ON127" s="1460">
        <f t="shared" si="1065"/>
        <v>0</v>
      </c>
      <c r="OO127" s="1460">
        <f t="shared" si="1045"/>
        <v>0</v>
      </c>
      <c r="OP127" s="1460">
        <f t="shared" si="1057"/>
        <v>0</v>
      </c>
      <c r="OQ127" s="1460">
        <f t="shared" si="1057"/>
        <v>0</v>
      </c>
      <c r="OR127" s="1460">
        <f t="shared" si="1057"/>
        <v>0</v>
      </c>
      <c r="OS127" s="1460">
        <f t="shared" si="1057"/>
        <v>0</v>
      </c>
      <c r="OT127" s="1460">
        <f t="shared" si="1057"/>
        <v>0</v>
      </c>
      <c r="OU127" s="1460">
        <f t="shared" si="1057"/>
        <v>0</v>
      </c>
      <c r="OV127" s="1460">
        <f t="shared" si="1057"/>
        <v>0</v>
      </c>
      <c r="OW127" s="1460">
        <f t="shared" si="1057"/>
        <v>0</v>
      </c>
      <c r="OX127" s="1460">
        <f t="shared" si="1057"/>
        <v>0</v>
      </c>
      <c r="OY127" s="1460">
        <f t="shared" si="1057"/>
        <v>0</v>
      </c>
      <c r="OZ127" s="1460">
        <f t="shared" si="1057"/>
        <v>0</v>
      </c>
      <c r="PA127" s="1460">
        <f t="shared" si="1057"/>
        <v>0</v>
      </c>
      <c r="PB127" s="1460">
        <f t="shared" si="1057"/>
        <v>0</v>
      </c>
      <c r="PC127" s="1460">
        <f t="shared" si="1057"/>
        <v>0</v>
      </c>
      <c r="PD127" s="1460">
        <f t="shared" si="1057"/>
        <v>0</v>
      </c>
      <c r="PE127" s="1460">
        <f t="shared" si="1057"/>
        <v>0</v>
      </c>
      <c r="PF127" s="1460">
        <f t="shared" si="1058"/>
        <v>0</v>
      </c>
      <c r="PG127" s="1460">
        <f t="shared" si="1058"/>
        <v>0</v>
      </c>
      <c r="PH127" s="1460">
        <f t="shared" si="1058"/>
        <v>0</v>
      </c>
      <c r="PI127" s="1460">
        <f t="shared" si="1058"/>
        <v>0</v>
      </c>
      <c r="PJ127" s="1460">
        <f t="shared" si="1058"/>
        <v>0</v>
      </c>
      <c r="PK127" s="1460">
        <f t="shared" si="1058"/>
        <v>0</v>
      </c>
      <c r="PL127" s="1460">
        <f t="shared" si="1058"/>
        <v>0</v>
      </c>
      <c r="PM127" s="1460">
        <f t="shared" si="1058"/>
        <v>0</v>
      </c>
      <c r="PN127" s="1460">
        <f t="shared" si="1058"/>
        <v>0</v>
      </c>
      <c r="PO127" s="1460">
        <f t="shared" si="1058"/>
        <v>0</v>
      </c>
      <c r="PP127" s="1460">
        <f t="shared" si="1058"/>
        <v>0</v>
      </c>
      <c r="PQ127" s="1460">
        <f t="shared" si="1058"/>
        <v>0</v>
      </c>
      <c r="PR127" s="1460">
        <f t="shared" si="1058"/>
        <v>0</v>
      </c>
      <c r="PS127" s="1460">
        <f t="shared" si="1058"/>
        <v>0</v>
      </c>
      <c r="PT127" s="1460">
        <f t="shared" si="1058"/>
        <v>0</v>
      </c>
      <c r="PU127" s="1460">
        <f t="shared" si="1058"/>
        <v>0</v>
      </c>
      <c r="PV127" s="1460">
        <f t="shared" si="1059"/>
        <v>0</v>
      </c>
      <c r="PW127" s="1460">
        <f t="shared" si="1059"/>
        <v>0</v>
      </c>
      <c r="PX127" s="1460">
        <f t="shared" si="1059"/>
        <v>0</v>
      </c>
      <c r="PY127" s="1460">
        <f t="shared" si="1059"/>
        <v>0</v>
      </c>
      <c r="PZ127" s="1460">
        <f t="shared" si="1059"/>
        <v>0</v>
      </c>
      <c r="QA127" s="1460">
        <f t="shared" si="1059"/>
        <v>0</v>
      </c>
      <c r="QB127" s="1460">
        <f t="shared" si="1059"/>
        <v>0</v>
      </c>
      <c r="QC127" s="1460">
        <f t="shared" si="1059"/>
        <v>0</v>
      </c>
      <c r="QD127" s="1460">
        <f t="shared" si="1059"/>
        <v>0</v>
      </c>
      <c r="QE127" s="1460">
        <f t="shared" si="1059"/>
        <v>0</v>
      </c>
      <c r="QF127" s="1460">
        <f t="shared" si="1059"/>
        <v>0</v>
      </c>
      <c r="QG127" s="1460">
        <f t="shared" si="1059"/>
        <v>0</v>
      </c>
      <c r="QH127" s="1460">
        <f t="shared" si="1059"/>
        <v>0</v>
      </c>
      <c r="QI127" s="1460">
        <f t="shared" si="1059"/>
        <v>0</v>
      </c>
      <c r="QJ127" s="1460">
        <f t="shared" si="1059"/>
        <v>0</v>
      </c>
      <c r="QK127" s="1460">
        <f t="shared" si="1059"/>
        <v>0</v>
      </c>
      <c r="QL127" s="1460">
        <f t="shared" si="1066"/>
        <v>0</v>
      </c>
      <c r="QM127" s="1460">
        <f t="shared" si="1066"/>
        <v>0</v>
      </c>
      <c r="QN127" s="1460">
        <f t="shared" si="1066"/>
        <v>0</v>
      </c>
      <c r="QO127" s="1460">
        <f t="shared" si="1066"/>
        <v>0</v>
      </c>
      <c r="QP127" s="1460">
        <f t="shared" si="1066"/>
        <v>0</v>
      </c>
      <c r="QQ127" s="1460">
        <f t="shared" si="1066"/>
        <v>0</v>
      </c>
    </row>
    <row r="128" spans="1:459" s="1466" customFormat="1" ht="22.5" customHeight="1">
      <c r="A128" s="1468"/>
      <c r="B128" s="1469"/>
      <c r="C128" s="1469"/>
      <c r="D128" s="1470"/>
      <c r="E128" s="1471"/>
      <c r="F128" s="1472"/>
      <c r="G128" s="1472"/>
      <c r="H128" s="1473">
        <f t="shared" si="875"/>
        <v>0</v>
      </c>
      <c r="I128" s="1474">
        <v>0</v>
      </c>
      <c r="J128" s="1475">
        <f t="shared" si="437"/>
        <v>0</v>
      </c>
      <c r="K128" s="1476">
        <v>0</v>
      </c>
      <c r="L128" s="1477">
        <f t="shared" si="876"/>
        <v>0</v>
      </c>
      <c r="M128" s="1477">
        <f t="shared" si="877"/>
        <v>0</v>
      </c>
      <c r="N128" s="1478"/>
      <c r="O128" s="1479">
        <v>0</v>
      </c>
      <c r="P128" s="1480">
        <v>0</v>
      </c>
      <c r="Q128" s="1828">
        <v>0</v>
      </c>
      <c r="R128" s="1831">
        <f t="shared" si="878"/>
        <v>0</v>
      </c>
      <c r="S128" s="1481">
        <f>IF(AND(SUM(O128:Q128)=0,N128="NNN"),MIN('Operating History and Pro Forma'!$M$33,'Operating History and Pro Forma'!$T$15)*D128,SUM(O128:Q128)*D128)</f>
        <v>0</v>
      </c>
      <c r="T128" s="1482">
        <f t="shared" si="879"/>
        <v>0</v>
      </c>
      <c r="U128" s="1483">
        <f t="shared" si="880"/>
        <v>0</v>
      </c>
      <c r="V128" s="1480"/>
      <c r="W128" s="1514"/>
      <c r="X128" s="1486" t="str">
        <f t="shared" si="881"/>
        <v/>
      </c>
      <c r="Y128" s="1487">
        <f t="shared" si="882"/>
        <v>0</v>
      </c>
      <c r="Z128" s="1488"/>
      <c r="AA128" s="1488"/>
      <c r="AB128" s="1488"/>
      <c r="AC128" s="1488"/>
      <c r="AD128" s="1489">
        <f t="shared" si="883"/>
        <v>0</v>
      </c>
      <c r="AE128" s="1490" t="str">
        <f t="shared" si="884"/>
        <v/>
      </c>
      <c r="AF128" s="1491">
        <f t="shared" si="885"/>
        <v>0</v>
      </c>
      <c r="AG128" s="1492">
        <f t="shared" si="886"/>
        <v>0</v>
      </c>
      <c r="AH128" s="1493">
        <f t="shared" si="1060"/>
        <v>0</v>
      </c>
      <c r="AI128" s="1493">
        <f t="shared" si="1060"/>
        <v>0</v>
      </c>
      <c r="AJ128" s="1494">
        <f t="shared" si="1060"/>
        <v>0</v>
      </c>
      <c r="AK128" s="1494">
        <f t="shared" si="1060"/>
        <v>0</v>
      </c>
      <c r="AL128" s="1495">
        <f t="shared" si="1060"/>
        <v>0</v>
      </c>
      <c r="AM128" s="1496">
        <f t="shared" si="1060"/>
        <v>0</v>
      </c>
      <c r="AN128" s="1497">
        <f t="shared" si="399"/>
        <v>0</v>
      </c>
      <c r="AO128" s="1498">
        <f t="shared" si="860"/>
        <v>0</v>
      </c>
      <c r="AP128" s="1499">
        <f t="shared" si="887"/>
        <v>0</v>
      </c>
      <c r="AQ128" s="1500">
        <f t="shared" si="888"/>
        <v>0</v>
      </c>
      <c r="AR128" s="1501">
        <f t="shared" si="889"/>
        <v>0</v>
      </c>
      <c r="AS128" s="1498">
        <f t="shared" si="857"/>
        <v>0</v>
      </c>
      <c r="AT128" s="1501">
        <f t="shared" si="890"/>
        <v>0</v>
      </c>
      <c r="AU128" s="1498">
        <f t="shared" si="891"/>
        <v>1</v>
      </c>
      <c r="AV128" s="1498">
        <f t="shared" si="892"/>
        <v>2</v>
      </c>
      <c r="AW128" s="1499">
        <f t="shared" si="893"/>
        <v>0</v>
      </c>
      <c r="AX128" s="1502">
        <f t="shared" si="894"/>
        <v>0</v>
      </c>
      <c r="AY128" s="1503">
        <f t="shared" si="895"/>
        <v>0</v>
      </c>
      <c r="AZ128" s="1498">
        <f t="shared" si="896"/>
        <v>2</v>
      </c>
      <c r="BA128" s="1498">
        <f t="shared" si="897"/>
        <v>3</v>
      </c>
      <c r="BB128" s="1499">
        <f t="shared" si="898"/>
        <v>0</v>
      </c>
      <c r="BC128" s="1502">
        <f t="shared" si="899"/>
        <v>0</v>
      </c>
      <c r="BD128" s="1503">
        <f t="shared" si="900"/>
        <v>0</v>
      </c>
      <c r="BE128" s="1498">
        <f t="shared" si="901"/>
        <v>3</v>
      </c>
      <c r="BF128" s="1498">
        <f t="shared" si="902"/>
        <v>4</v>
      </c>
      <c r="BG128" s="1499">
        <f t="shared" si="903"/>
        <v>0</v>
      </c>
      <c r="BH128" s="1502">
        <f t="shared" si="904"/>
        <v>0</v>
      </c>
      <c r="BI128" s="1502">
        <f t="shared" si="905"/>
        <v>0</v>
      </c>
      <c r="BJ128" s="1504">
        <f t="shared" si="906"/>
        <v>1900</v>
      </c>
      <c r="BK128" s="1505" t="str">
        <f t="shared" si="907"/>
        <v/>
      </c>
      <c r="BL128" s="1506"/>
      <c r="BM128" s="1507">
        <f t="shared" si="908"/>
        <v>0</v>
      </c>
      <c r="BN128" s="1508">
        <f t="shared" si="1074"/>
        <v>0</v>
      </c>
      <c r="BO128" s="1508">
        <f t="shared" si="1074"/>
        <v>0</v>
      </c>
      <c r="BP128" s="1508">
        <f t="shared" si="1074"/>
        <v>0</v>
      </c>
      <c r="BQ128" s="1508">
        <f t="shared" si="1074"/>
        <v>0</v>
      </c>
      <c r="BR128" s="1508">
        <f t="shared" si="1074"/>
        <v>0</v>
      </c>
      <c r="BS128" s="1508">
        <f t="shared" si="1074"/>
        <v>0</v>
      </c>
      <c r="BT128" s="1508">
        <f t="shared" si="1074"/>
        <v>0</v>
      </c>
      <c r="BU128" s="1508">
        <f t="shared" si="1074"/>
        <v>0</v>
      </c>
      <c r="BV128" s="1508">
        <f t="shared" si="1074"/>
        <v>0</v>
      </c>
      <c r="BW128" s="1508">
        <f t="shared" si="1074"/>
        <v>0</v>
      </c>
      <c r="BX128" s="1508">
        <f t="shared" si="1074"/>
        <v>0</v>
      </c>
      <c r="BY128" s="1507">
        <f t="shared" si="1074"/>
        <v>0</v>
      </c>
      <c r="BZ128" s="1508">
        <f t="shared" si="1074"/>
        <v>0</v>
      </c>
      <c r="CA128" s="1508">
        <f t="shared" si="1074"/>
        <v>0</v>
      </c>
      <c r="CB128" s="1508">
        <f t="shared" si="1074"/>
        <v>0</v>
      </c>
      <c r="CC128" s="1508">
        <f t="shared" si="1074"/>
        <v>0</v>
      </c>
      <c r="CD128" s="1508">
        <f t="shared" si="1067"/>
        <v>0</v>
      </c>
      <c r="CE128" s="1508">
        <f t="shared" si="1067"/>
        <v>0</v>
      </c>
      <c r="CF128" s="1508">
        <f t="shared" si="1067"/>
        <v>0</v>
      </c>
      <c r="CG128" s="1508">
        <f t="shared" si="1067"/>
        <v>0</v>
      </c>
      <c r="CH128" s="1508">
        <f t="shared" si="1067"/>
        <v>0</v>
      </c>
      <c r="CI128" s="1508">
        <f t="shared" si="1067"/>
        <v>0</v>
      </c>
      <c r="CJ128" s="1509">
        <f t="shared" si="1067"/>
        <v>0</v>
      </c>
      <c r="CK128" s="1507">
        <f t="shared" si="1067"/>
        <v>0</v>
      </c>
      <c r="CL128" s="1508">
        <f t="shared" si="1067"/>
        <v>0</v>
      </c>
      <c r="CM128" s="1508">
        <f t="shared" si="1067"/>
        <v>0</v>
      </c>
      <c r="CN128" s="1508">
        <f t="shared" si="1067"/>
        <v>0</v>
      </c>
      <c r="CO128" s="1508">
        <f t="shared" si="1067"/>
        <v>0</v>
      </c>
      <c r="CP128" s="1508">
        <f t="shared" si="1067"/>
        <v>0</v>
      </c>
      <c r="CQ128" s="1508">
        <f t="shared" si="1067"/>
        <v>0</v>
      </c>
      <c r="CR128" s="1508">
        <f t="shared" si="1067"/>
        <v>0</v>
      </c>
      <c r="CS128" s="1508">
        <f t="shared" si="1067"/>
        <v>0</v>
      </c>
      <c r="CT128" s="1508">
        <f t="shared" si="1068"/>
        <v>0</v>
      </c>
      <c r="CU128" s="1508">
        <f t="shared" si="1068"/>
        <v>0</v>
      </c>
      <c r="CV128" s="1509">
        <f t="shared" si="1068"/>
        <v>0</v>
      </c>
      <c r="CW128" s="1508">
        <f t="shared" si="1068"/>
        <v>0</v>
      </c>
      <c r="CX128" s="1508">
        <f t="shared" si="1068"/>
        <v>0</v>
      </c>
      <c r="CY128" s="1508">
        <f t="shared" si="1068"/>
        <v>0</v>
      </c>
      <c r="CZ128" s="1508">
        <f t="shared" si="1068"/>
        <v>0</v>
      </c>
      <c r="DA128" s="1508">
        <f t="shared" si="1068"/>
        <v>0</v>
      </c>
      <c r="DB128" s="1508">
        <f t="shared" si="1068"/>
        <v>0</v>
      </c>
      <c r="DC128" s="1508">
        <f t="shared" si="1068"/>
        <v>0</v>
      </c>
      <c r="DD128" s="1508">
        <f t="shared" si="1068"/>
        <v>0</v>
      </c>
      <c r="DE128" s="1508">
        <f t="shared" si="1068"/>
        <v>0</v>
      </c>
      <c r="DF128" s="1508">
        <f t="shared" si="1068"/>
        <v>0</v>
      </c>
      <c r="DG128" s="1508">
        <f t="shared" si="1068"/>
        <v>0</v>
      </c>
      <c r="DH128" s="1509">
        <f t="shared" si="1068"/>
        <v>0</v>
      </c>
      <c r="DI128" s="1508">
        <f t="shared" si="1068"/>
        <v>0</v>
      </c>
      <c r="DJ128" s="1508">
        <f t="shared" si="1069"/>
        <v>0</v>
      </c>
      <c r="DK128" s="1508">
        <f t="shared" si="1069"/>
        <v>0</v>
      </c>
      <c r="DL128" s="1508">
        <f t="shared" si="1069"/>
        <v>0</v>
      </c>
      <c r="DM128" s="1508">
        <f t="shared" si="1069"/>
        <v>0</v>
      </c>
      <c r="DN128" s="1508">
        <f t="shared" si="1069"/>
        <v>0</v>
      </c>
      <c r="DO128" s="1508">
        <f t="shared" si="1069"/>
        <v>0</v>
      </c>
      <c r="DP128" s="1508">
        <f t="shared" si="1069"/>
        <v>0</v>
      </c>
      <c r="DQ128" s="1508">
        <f t="shared" si="1069"/>
        <v>0</v>
      </c>
      <c r="DR128" s="1508">
        <f t="shared" si="1069"/>
        <v>0</v>
      </c>
      <c r="DS128" s="1508">
        <f t="shared" si="1069"/>
        <v>0</v>
      </c>
      <c r="DT128" s="1509">
        <f t="shared" si="1069"/>
        <v>0</v>
      </c>
      <c r="DU128" s="1507">
        <f t="shared" si="1069"/>
        <v>0</v>
      </c>
      <c r="DV128" s="1508">
        <f t="shared" si="1069"/>
        <v>0</v>
      </c>
      <c r="DW128" s="1508">
        <f t="shared" si="1069"/>
        <v>0</v>
      </c>
      <c r="DX128" s="1508">
        <f t="shared" si="1069"/>
        <v>0</v>
      </c>
      <c r="DY128" s="1508">
        <f t="shared" si="1069"/>
        <v>0</v>
      </c>
      <c r="DZ128" s="1508">
        <f t="shared" si="1070"/>
        <v>0</v>
      </c>
      <c r="EA128" s="1508">
        <f t="shared" si="1070"/>
        <v>0</v>
      </c>
      <c r="EB128" s="1508">
        <f t="shared" si="1070"/>
        <v>0</v>
      </c>
      <c r="EC128" s="1508">
        <f t="shared" si="1070"/>
        <v>0</v>
      </c>
      <c r="ED128" s="1508">
        <f t="shared" si="1070"/>
        <v>0</v>
      </c>
      <c r="EE128" s="1508">
        <f t="shared" si="1070"/>
        <v>0</v>
      </c>
      <c r="EF128" s="1508">
        <f t="shared" si="1070"/>
        <v>0</v>
      </c>
      <c r="EG128" s="1507">
        <f t="shared" si="1070"/>
        <v>0</v>
      </c>
      <c r="EH128" s="1508">
        <f t="shared" si="1070"/>
        <v>0</v>
      </c>
      <c r="EI128" s="1508">
        <f t="shared" si="1070"/>
        <v>0</v>
      </c>
      <c r="EJ128" s="1508">
        <f t="shared" si="1070"/>
        <v>0</v>
      </c>
      <c r="EK128" s="1508">
        <f t="shared" si="1070"/>
        <v>0</v>
      </c>
      <c r="EL128" s="1508">
        <f t="shared" si="1070"/>
        <v>0</v>
      </c>
      <c r="EM128" s="1508">
        <f t="shared" si="1070"/>
        <v>0</v>
      </c>
      <c r="EN128" s="1508">
        <f t="shared" si="1070"/>
        <v>0</v>
      </c>
      <c r="EO128" s="1508">
        <f t="shared" si="1070"/>
        <v>0</v>
      </c>
      <c r="EP128" s="1508">
        <f t="shared" si="1071"/>
        <v>0</v>
      </c>
      <c r="EQ128" s="1508">
        <f t="shared" si="1071"/>
        <v>0</v>
      </c>
      <c r="ER128" s="1509">
        <f t="shared" si="1071"/>
        <v>0</v>
      </c>
      <c r="ES128" s="1507">
        <f t="shared" si="1071"/>
        <v>0</v>
      </c>
      <c r="ET128" s="1508">
        <f t="shared" si="1071"/>
        <v>0</v>
      </c>
      <c r="EU128" s="1508">
        <f t="shared" si="1071"/>
        <v>0</v>
      </c>
      <c r="EV128" s="1508">
        <f t="shared" si="1071"/>
        <v>0</v>
      </c>
      <c r="EW128" s="1508">
        <f t="shared" si="1071"/>
        <v>0</v>
      </c>
      <c r="EX128" s="1508">
        <f t="shared" si="1071"/>
        <v>0</v>
      </c>
      <c r="EY128" s="1508">
        <f t="shared" si="1071"/>
        <v>0</v>
      </c>
      <c r="EZ128" s="1508">
        <f t="shared" si="1071"/>
        <v>0</v>
      </c>
      <c r="FA128" s="1508">
        <f t="shared" si="1071"/>
        <v>0</v>
      </c>
      <c r="FB128" s="1508">
        <f t="shared" si="1071"/>
        <v>0</v>
      </c>
      <c r="FC128" s="1508">
        <f t="shared" si="1071"/>
        <v>0</v>
      </c>
      <c r="FD128" s="1509">
        <f t="shared" si="1071"/>
        <v>0</v>
      </c>
      <c r="FE128" s="1508">
        <f t="shared" si="1071"/>
        <v>0</v>
      </c>
      <c r="FF128" s="1508">
        <f t="shared" si="1052"/>
        <v>0</v>
      </c>
      <c r="FG128" s="1508">
        <f t="shared" si="1072"/>
        <v>0</v>
      </c>
      <c r="FH128" s="1508">
        <f t="shared" si="1072"/>
        <v>0</v>
      </c>
      <c r="FI128" s="1508">
        <f t="shared" si="1072"/>
        <v>0</v>
      </c>
      <c r="FJ128" s="1508">
        <f t="shared" si="1072"/>
        <v>0</v>
      </c>
      <c r="FK128" s="1508">
        <f t="shared" si="1072"/>
        <v>0</v>
      </c>
      <c r="FL128" s="1508">
        <f t="shared" si="1072"/>
        <v>0</v>
      </c>
      <c r="FM128" s="1508">
        <f t="shared" si="1072"/>
        <v>0</v>
      </c>
      <c r="FN128" s="1508">
        <f t="shared" si="1072"/>
        <v>0</v>
      </c>
      <c r="FO128" s="1508">
        <f t="shared" si="1072"/>
        <v>0</v>
      </c>
      <c r="FP128" s="1509">
        <f t="shared" si="1072"/>
        <v>0</v>
      </c>
      <c r="FQ128" s="1508">
        <f t="shared" si="1072"/>
        <v>0</v>
      </c>
      <c r="FR128" s="1508">
        <f t="shared" si="1072"/>
        <v>0</v>
      </c>
      <c r="FS128" s="1508">
        <f t="shared" si="1072"/>
        <v>0</v>
      </c>
      <c r="FT128" s="1508">
        <f t="shared" si="1072"/>
        <v>0</v>
      </c>
      <c r="FU128" s="1508">
        <f t="shared" si="1072"/>
        <v>0</v>
      </c>
      <c r="FV128" s="1508">
        <f t="shared" si="1072"/>
        <v>0</v>
      </c>
      <c r="FW128" s="1508">
        <f t="shared" si="1061"/>
        <v>0</v>
      </c>
      <c r="FX128" s="1508">
        <f t="shared" si="1061"/>
        <v>0</v>
      </c>
      <c r="FY128" s="1508">
        <f t="shared" si="1061"/>
        <v>0</v>
      </c>
      <c r="FZ128" s="1508">
        <f t="shared" si="1061"/>
        <v>0</v>
      </c>
      <c r="GA128" s="1508">
        <f t="shared" si="1061"/>
        <v>0</v>
      </c>
      <c r="GB128" s="1509">
        <f t="shared" si="1061"/>
        <v>0</v>
      </c>
      <c r="GC128" s="1506"/>
      <c r="GD128" s="1458">
        <f t="shared" si="910"/>
        <v>1</v>
      </c>
      <c r="GE128" s="1510">
        <f t="shared" si="1062"/>
        <v>0</v>
      </c>
      <c r="GF128" s="1511">
        <f t="shared" si="1062"/>
        <v>0</v>
      </c>
      <c r="GG128" s="1511">
        <f t="shared" si="1062"/>
        <v>0</v>
      </c>
      <c r="GH128" s="1511">
        <f t="shared" si="1062"/>
        <v>0</v>
      </c>
      <c r="GI128" s="1511">
        <f t="shared" si="1062"/>
        <v>0</v>
      </c>
      <c r="GJ128" s="1511">
        <f t="shared" si="1062"/>
        <v>0</v>
      </c>
      <c r="GK128" s="1511">
        <f t="shared" si="1062"/>
        <v>0</v>
      </c>
      <c r="GL128" s="1511">
        <f t="shared" si="1062"/>
        <v>0</v>
      </c>
      <c r="GM128" s="1511">
        <f t="shared" si="1062"/>
        <v>0</v>
      </c>
      <c r="GN128" s="1512">
        <f t="shared" si="1062"/>
        <v>0</v>
      </c>
      <c r="GO128" s="1513">
        <f t="shared" si="911"/>
        <v>0</v>
      </c>
      <c r="GP128" s="1506"/>
      <c r="GQ128" s="1510">
        <f t="shared" si="1073"/>
        <v>0</v>
      </c>
      <c r="GR128" s="1511">
        <f t="shared" si="1056"/>
        <v>0</v>
      </c>
      <c r="GS128" s="1511">
        <f t="shared" si="1056"/>
        <v>0</v>
      </c>
      <c r="GT128" s="1511">
        <f t="shared" si="1056"/>
        <v>0</v>
      </c>
      <c r="GU128" s="1511">
        <f t="shared" si="1056"/>
        <v>0</v>
      </c>
      <c r="GV128" s="1511">
        <f t="shared" si="1056"/>
        <v>0</v>
      </c>
      <c r="GW128" s="1511">
        <f t="shared" si="1056"/>
        <v>0</v>
      </c>
      <c r="GX128" s="1511">
        <f t="shared" si="1056"/>
        <v>0</v>
      </c>
      <c r="GY128" s="1511">
        <f t="shared" si="1056"/>
        <v>0</v>
      </c>
      <c r="GZ128" s="1512">
        <f t="shared" si="1056"/>
        <v>0</v>
      </c>
      <c r="HA128" s="1513">
        <f t="shared" si="912"/>
        <v>0</v>
      </c>
      <c r="HB128" s="1506">
        <f t="shared" si="913"/>
        <v>1</v>
      </c>
      <c r="HC128" s="1506"/>
      <c r="HD128" s="1508">
        <f t="shared" si="914"/>
        <v>0</v>
      </c>
      <c r="HE128" s="1460">
        <f t="shared" si="915"/>
        <v>0</v>
      </c>
      <c r="HF128" s="1460">
        <f t="shared" si="916"/>
        <v>0</v>
      </c>
      <c r="HG128" s="1460">
        <f t="shared" si="917"/>
        <v>0</v>
      </c>
      <c r="HH128" s="1460">
        <f t="shared" si="918"/>
        <v>0</v>
      </c>
      <c r="HI128" s="1460">
        <f t="shared" si="919"/>
        <v>0</v>
      </c>
      <c r="HJ128" s="1460">
        <f t="shared" si="920"/>
        <v>0</v>
      </c>
      <c r="HK128" s="1460">
        <f t="shared" si="921"/>
        <v>0</v>
      </c>
      <c r="HL128" s="1460">
        <f t="shared" si="922"/>
        <v>0</v>
      </c>
      <c r="HM128" s="1460">
        <f t="shared" si="923"/>
        <v>0</v>
      </c>
      <c r="HN128" s="1460">
        <f t="shared" si="924"/>
        <v>0</v>
      </c>
      <c r="HO128" s="1460">
        <f t="shared" si="925"/>
        <v>0</v>
      </c>
      <c r="HP128" s="1460">
        <f t="shared" si="926"/>
        <v>0</v>
      </c>
      <c r="HQ128" s="1460">
        <f t="shared" si="927"/>
        <v>0</v>
      </c>
      <c r="HR128" s="1460">
        <f t="shared" si="928"/>
        <v>0</v>
      </c>
      <c r="HS128" s="1460">
        <f t="shared" si="929"/>
        <v>0</v>
      </c>
      <c r="HT128" s="1460">
        <f t="shared" si="930"/>
        <v>0</v>
      </c>
      <c r="HU128" s="1460">
        <f t="shared" si="931"/>
        <v>0</v>
      </c>
      <c r="HV128" s="1460">
        <f t="shared" si="932"/>
        <v>0</v>
      </c>
      <c r="HW128" s="1460">
        <f t="shared" si="933"/>
        <v>0</v>
      </c>
      <c r="HX128" s="1460">
        <f t="shared" si="934"/>
        <v>0</v>
      </c>
      <c r="HY128" s="1460">
        <f t="shared" si="935"/>
        <v>0</v>
      </c>
      <c r="HZ128" s="1460">
        <f t="shared" si="936"/>
        <v>0</v>
      </c>
      <c r="IA128" s="1460">
        <f t="shared" si="937"/>
        <v>0</v>
      </c>
      <c r="IB128" s="1460">
        <f t="shared" si="938"/>
        <v>0</v>
      </c>
      <c r="IC128" s="1460">
        <f t="shared" si="939"/>
        <v>0</v>
      </c>
      <c r="ID128" s="1460">
        <f t="shared" si="940"/>
        <v>0</v>
      </c>
      <c r="IE128" s="1460">
        <f t="shared" si="941"/>
        <v>0</v>
      </c>
      <c r="IF128" s="1460">
        <f t="shared" si="942"/>
        <v>0</v>
      </c>
      <c r="IG128" s="1460">
        <f t="shared" si="943"/>
        <v>0</v>
      </c>
      <c r="IH128" s="1460">
        <f t="shared" si="944"/>
        <v>0</v>
      </c>
      <c r="II128" s="1460">
        <f t="shared" si="945"/>
        <v>0</v>
      </c>
      <c r="IJ128" s="1460">
        <f t="shared" si="946"/>
        <v>0</v>
      </c>
      <c r="IK128" s="1460">
        <f t="shared" si="947"/>
        <v>0</v>
      </c>
      <c r="IL128" s="1460">
        <f t="shared" si="948"/>
        <v>0</v>
      </c>
      <c r="IM128" s="1460">
        <f t="shared" si="949"/>
        <v>0</v>
      </c>
      <c r="IN128" s="1460">
        <f t="shared" si="950"/>
        <v>0</v>
      </c>
      <c r="IO128" s="1460">
        <f t="shared" si="951"/>
        <v>0</v>
      </c>
      <c r="IP128" s="1460">
        <f t="shared" si="952"/>
        <v>0</v>
      </c>
      <c r="IQ128" s="1460">
        <f t="shared" si="953"/>
        <v>0</v>
      </c>
      <c r="IR128" s="1460">
        <f t="shared" si="954"/>
        <v>0</v>
      </c>
      <c r="IS128" s="1460">
        <f t="shared" si="955"/>
        <v>0</v>
      </c>
      <c r="IT128" s="1460">
        <f t="shared" si="956"/>
        <v>0</v>
      </c>
      <c r="IU128" s="1460">
        <f t="shared" si="957"/>
        <v>0</v>
      </c>
      <c r="IV128" s="1460">
        <f t="shared" si="958"/>
        <v>0</v>
      </c>
      <c r="IW128" s="1460">
        <f t="shared" si="959"/>
        <v>0</v>
      </c>
      <c r="IX128" s="1460">
        <f t="shared" si="960"/>
        <v>0</v>
      </c>
      <c r="IY128" s="1460">
        <f t="shared" si="961"/>
        <v>0</v>
      </c>
      <c r="IZ128" s="1460">
        <f t="shared" si="962"/>
        <v>0</v>
      </c>
      <c r="JA128" s="1460">
        <f t="shared" si="963"/>
        <v>0</v>
      </c>
      <c r="JB128" s="1460">
        <f t="shared" si="964"/>
        <v>0</v>
      </c>
      <c r="JC128" s="1460">
        <f t="shared" si="965"/>
        <v>0</v>
      </c>
      <c r="JD128" s="1460">
        <f t="shared" si="966"/>
        <v>0</v>
      </c>
      <c r="JE128" s="1460">
        <f t="shared" si="967"/>
        <v>0</v>
      </c>
      <c r="JF128" s="1460">
        <f t="shared" si="968"/>
        <v>0</v>
      </c>
      <c r="JG128" s="1460">
        <f t="shared" si="969"/>
        <v>0</v>
      </c>
      <c r="JH128" s="1460">
        <f t="shared" si="970"/>
        <v>0</v>
      </c>
      <c r="JI128" s="1460">
        <f t="shared" si="971"/>
        <v>0</v>
      </c>
      <c r="JJ128" s="1460">
        <f t="shared" si="972"/>
        <v>0</v>
      </c>
      <c r="JK128" s="1460">
        <f t="shared" si="973"/>
        <v>0</v>
      </c>
      <c r="JL128" s="1460">
        <f t="shared" si="974"/>
        <v>0</v>
      </c>
      <c r="JM128" s="1460">
        <f t="shared" si="975"/>
        <v>0</v>
      </c>
      <c r="JN128" s="1460">
        <f t="shared" si="976"/>
        <v>0</v>
      </c>
      <c r="JO128" s="1460">
        <f t="shared" si="977"/>
        <v>0</v>
      </c>
      <c r="JP128" s="1460">
        <f t="shared" si="978"/>
        <v>0</v>
      </c>
      <c r="JQ128" s="1460">
        <f t="shared" si="979"/>
        <v>0</v>
      </c>
      <c r="JR128" s="1460">
        <f t="shared" si="980"/>
        <v>0</v>
      </c>
      <c r="JS128" s="1460">
        <f t="shared" si="981"/>
        <v>0</v>
      </c>
      <c r="JT128" s="1460">
        <f t="shared" si="982"/>
        <v>0</v>
      </c>
      <c r="JU128" s="1460">
        <f t="shared" si="983"/>
        <v>0</v>
      </c>
      <c r="JV128" s="1460">
        <f t="shared" si="984"/>
        <v>0</v>
      </c>
      <c r="JW128" s="1460">
        <f t="shared" si="985"/>
        <v>0</v>
      </c>
      <c r="JX128" s="1460">
        <f t="shared" si="986"/>
        <v>0</v>
      </c>
      <c r="JY128" s="1460">
        <f t="shared" si="987"/>
        <v>0</v>
      </c>
      <c r="JZ128" s="1460">
        <f t="shared" si="988"/>
        <v>0</v>
      </c>
      <c r="KA128" s="1460">
        <f t="shared" si="989"/>
        <v>0</v>
      </c>
      <c r="KB128" s="1460">
        <f t="shared" si="990"/>
        <v>0</v>
      </c>
      <c r="KC128" s="1460">
        <f t="shared" si="991"/>
        <v>0</v>
      </c>
      <c r="KD128" s="1460">
        <f t="shared" si="992"/>
        <v>0</v>
      </c>
      <c r="KE128" s="1460">
        <f t="shared" si="993"/>
        <v>0</v>
      </c>
      <c r="KF128" s="1460">
        <f t="shared" si="994"/>
        <v>0</v>
      </c>
      <c r="KG128" s="1460">
        <f t="shared" si="995"/>
        <v>0</v>
      </c>
      <c r="KH128" s="1460">
        <f t="shared" si="996"/>
        <v>0</v>
      </c>
      <c r="KI128" s="1460">
        <f t="shared" si="997"/>
        <v>0</v>
      </c>
      <c r="KJ128" s="1460">
        <f t="shared" si="998"/>
        <v>0</v>
      </c>
      <c r="KK128" s="1460">
        <f t="shared" si="999"/>
        <v>0</v>
      </c>
      <c r="KL128" s="1460">
        <f t="shared" si="1000"/>
        <v>0</v>
      </c>
      <c r="KM128" s="1460">
        <f t="shared" si="1001"/>
        <v>0</v>
      </c>
      <c r="KN128" s="1460">
        <f t="shared" si="1002"/>
        <v>0</v>
      </c>
      <c r="KO128" s="1460">
        <f t="shared" si="1003"/>
        <v>0</v>
      </c>
      <c r="KP128" s="1460">
        <f t="shared" si="1004"/>
        <v>0</v>
      </c>
      <c r="KQ128" s="1460">
        <f t="shared" si="1005"/>
        <v>0</v>
      </c>
      <c r="KR128" s="1460">
        <f t="shared" si="1006"/>
        <v>0</v>
      </c>
      <c r="KS128" s="1460">
        <f t="shared" si="1007"/>
        <v>0</v>
      </c>
      <c r="KT128" s="1460">
        <f t="shared" si="1008"/>
        <v>0</v>
      </c>
      <c r="KU128" s="1460">
        <f t="shared" si="1009"/>
        <v>0</v>
      </c>
      <c r="KV128" s="1460">
        <f t="shared" si="1010"/>
        <v>0</v>
      </c>
      <c r="KW128" s="1460">
        <f t="shared" si="1011"/>
        <v>0</v>
      </c>
      <c r="KX128" s="1460">
        <f t="shared" si="1012"/>
        <v>0</v>
      </c>
      <c r="KY128" s="1460">
        <f t="shared" si="1013"/>
        <v>0</v>
      </c>
      <c r="KZ128" s="1460">
        <f t="shared" si="1014"/>
        <v>0</v>
      </c>
      <c r="LA128" s="1460">
        <f t="shared" si="1015"/>
        <v>0</v>
      </c>
      <c r="LB128" s="1460">
        <f t="shared" si="1016"/>
        <v>0</v>
      </c>
      <c r="LC128" s="1460">
        <f t="shared" si="1017"/>
        <v>0</v>
      </c>
      <c r="LD128" s="1460">
        <f t="shared" si="1018"/>
        <v>0</v>
      </c>
      <c r="LE128" s="1460">
        <f t="shared" si="1019"/>
        <v>0</v>
      </c>
      <c r="LF128" s="1460">
        <f t="shared" si="1020"/>
        <v>0</v>
      </c>
      <c r="LG128" s="1460">
        <f t="shared" si="1021"/>
        <v>0</v>
      </c>
      <c r="LH128" s="1460">
        <f t="shared" si="1022"/>
        <v>0</v>
      </c>
      <c r="LI128" s="1460">
        <f t="shared" si="1023"/>
        <v>0</v>
      </c>
      <c r="LJ128" s="1460">
        <f t="shared" si="1024"/>
        <v>0</v>
      </c>
      <c r="LK128" s="1460">
        <f t="shared" si="1025"/>
        <v>0</v>
      </c>
      <c r="LL128" s="1460">
        <f t="shared" si="1026"/>
        <v>0</v>
      </c>
      <c r="LM128" s="1460">
        <f t="shared" si="1027"/>
        <v>0</v>
      </c>
      <c r="LN128" s="1460">
        <f t="shared" si="1028"/>
        <v>0</v>
      </c>
      <c r="LO128" s="1460">
        <f t="shared" si="1029"/>
        <v>0</v>
      </c>
      <c r="LP128" s="1460">
        <f t="shared" si="1030"/>
        <v>0</v>
      </c>
      <c r="LQ128" s="1460">
        <f t="shared" si="1031"/>
        <v>0</v>
      </c>
      <c r="LR128" s="1460">
        <f t="shared" si="1032"/>
        <v>0</v>
      </c>
      <c r="LS128" s="1460">
        <f t="shared" si="1033"/>
        <v>0</v>
      </c>
      <c r="LW128" s="1467">
        <f t="shared" si="1034"/>
        <v>0</v>
      </c>
      <c r="LX128" s="1467">
        <f t="shared" si="1035"/>
        <v>0</v>
      </c>
      <c r="LY128" s="1467">
        <f t="shared" si="1036"/>
        <v>0</v>
      </c>
      <c r="LZ128" s="1467">
        <f t="shared" si="1037"/>
        <v>0</v>
      </c>
      <c r="MA128" s="1506"/>
      <c r="MB128" s="1460">
        <f t="shared" si="1038"/>
        <v>0</v>
      </c>
      <c r="MC128" s="1460">
        <f t="shared" si="1075"/>
        <v>0</v>
      </c>
      <c r="MD128" s="1460">
        <f t="shared" si="1075"/>
        <v>0</v>
      </c>
      <c r="ME128" s="1460">
        <f t="shared" si="1075"/>
        <v>0</v>
      </c>
      <c r="MF128" s="1460">
        <f t="shared" si="1075"/>
        <v>0</v>
      </c>
      <c r="MG128" s="1460">
        <f t="shared" si="1075"/>
        <v>0</v>
      </c>
      <c r="MH128" s="1460">
        <f t="shared" si="1075"/>
        <v>0</v>
      </c>
      <c r="MI128" s="1460">
        <f t="shared" si="1075"/>
        <v>0</v>
      </c>
      <c r="MJ128" s="1460">
        <f t="shared" si="1075"/>
        <v>0</v>
      </c>
      <c r="MK128" s="1460">
        <f t="shared" si="1075"/>
        <v>0</v>
      </c>
      <c r="ML128" s="1460">
        <f t="shared" si="1075"/>
        <v>0</v>
      </c>
      <c r="MM128" s="1460">
        <f t="shared" si="1075"/>
        <v>0</v>
      </c>
      <c r="MN128" s="1460">
        <f t="shared" si="1075"/>
        <v>0</v>
      </c>
      <c r="MO128" s="1460">
        <f t="shared" si="1075"/>
        <v>0</v>
      </c>
      <c r="MP128" s="1460">
        <f t="shared" si="1075"/>
        <v>0</v>
      </c>
      <c r="MQ128" s="1460">
        <f t="shared" si="1075"/>
        <v>0</v>
      </c>
      <c r="MR128" s="1460">
        <f t="shared" si="1075"/>
        <v>0</v>
      </c>
      <c r="MS128" s="1460">
        <f t="shared" si="1063"/>
        <v>0</v>
      </c>
      <c r="MT128" s="1460">
        <f t="shared" si="1063"/>
        <v>0</v>
      </c>
      <c r="MU128" s="1460">
        <f t="shared" si="1063"/>
        <v>0</v>
      </c>
      <c r="MV128" s="1460">
        <f t="shared" si="1063"/>
        <v>0</v>
      </c>
      <c r="MW128" s="1460">
        <f t="shared" si="1063"/>
        <v>0</v>
      </c>
      <c r="MX128" s="1460">
        <f t="shared" si="1063"/>
        <v>0</v>
      </c>
      <c r="MY128" s="1460">
        <f t="shared" si="1063"/>
        <v>0</v>
      </c>
      <c r="MZ128" s="1460">
        <f t="shared" si="1063"/>
        <v>0</v>
      </c>
      <c r="NA128" s="1460">
        <f t="shared" si="1063"/>
        <v>0</v>
      </c>
      <c r="NB128" s="1460">
        <f t="shared" si="1063"/>
        <v>0</v>
      </c>
      <c r="NC128" s="1460">
        <f t="shared" si="1063"/>
        <v>0</v>
      </c>
      <c r="ND128" s="1460">
        <f t="shared" si="1063"/>
        <v>0</v>
      </c>
      <c r="NE128" s="1460">
        <f t="shared" si="1063"/>
        <v>0</v>
      </c>
      <c r="NF128" s="1460">
        <f t="shared" si="1063"/>
        <v>0</v>
      </c>
      <c r="NG128" s="1460">
        <f t="shared" si="1063"/>
        <v>0</v>
      </c>
      <c r="NH128" s="1460">
        <f t="shared" si="1063"/>
        <v>0</v>
      </c>
      <c r="NI128" s="1460">
        <f t="shared" si="1064"/>
        <v>0</v>
      </c>
      <c r="NJ128" s="1460">
        <f t="shared" si="1064"/>
        <v>0</v>
      </c>
      <c r="NK128" s="1460">
        <f t="shared" si="1064"/>
        <v>0</v>
      </c>
      <c r="NL128" s="1460">
        <f t="shared" si="1064"/>
        <v>0</v>
      </c>
      <c r="NM128" s="1460">
        <f t="shared" si="1064"/>
        <v>0</v>
      </c>
      <c r="NN128" s="1460">
        <f t="shared" si="1064"/>
        <v>0</v>
      </c>
      <c r="NO128" s="1460">
        <f t="shared" si="1064"/>
        <v>0</v>
      </c>
      <c r="NP128" s="1460">
        <f t="shared" si="1064"/>
        <v>0</v>
      </c>
      <c r="NQ128" s="1460">
        <f t="shared" si="1064"/>
        <v>0</v>
      </c>
      <c r="NR128" s="1460">
        <f t="shared" si="1064"/>
        <v>0</v>
      </c>
      <c r="NS128" s="1460">
        <f t="shared" si="1064"/>
        <v>0</v>
      </c>
      <c r="NT128" s="1460">
        <f t="shared" si="1064"/>
        <v>0</v>
      </c>
      <c r="NU128" s="1460">
        <f t="shared" si="1064"/>
        <v>0</v>
      </c>
      <c r="NV128" s="1460">
        <f t="shared" si="1064"/>
        <v>0</v>
      </c>
      <c r="NW128" s="1460">
        <f t="shared" si="1064"/>
        <v>0</v>
      </c>
      <c r="NX128" s="1460">
        <f t="shared" si="1064"/>
        <v>0</v>
      </c>
      <c r="NY128" s="1460">
        <f t="shared" si="1065"/>
        <v>0</v>
      </c>
      <c r="NZ128" s="1460">
        <f t="shared" si="1065"/>
        <v>0</v>
      </c>
      <c r="OA128" s="1460">
        <f t="shared" si="1065"/>
        <v>0</v>
      </c>
      <c r="OB128" s="1460">
        <f t="shared" si="1065"/>
        <v>0</v>
      </c>
      <c r="OC128" s="1460">
        <f t="shared" si="1065"/>
        <v>0</v>
      </c>
      <c r="OD128" s="1460">
        <f t="shared" si="1065"/>
        <v>0</v>
      </c>
      <c r="OE128" s="1460">
        <f t="shared" si="1065"/>
        <v>0</v>
      </c>
      <c r="OF128" s="1460">
        <f t="shared" si="1065"/>
        <v>0</v>
      </c>
      <c r="OG128" s="1460">
        <f t="shared" si="1065"/>
        <v>0</v>
      </c>
      <c r="OH128" s="1460">
        <f t="shared" si="1065"/>
        <v>0</v>
      </c>
      <c r="OI128" s="1460">
        <f t="shared" si="1065"/>
        <v>0</v>
      </c>
      <c r="OJ128" s="1460">
        <f t="shared" si="1065"/>
        <v>0</v>
      </c>
      <c r="OK128" s="1460">
        <f t="shared" si="1065"/>
        <v>0</v>
      </c>
      <c r="OL128" s="1460">
        <f t="shared" si="1065"/>
        <v>0</v>
      </c>
      <c r="OM128" s="1460">
        <f t="shared" si="1065"/>
        <v>0</v>
      </c>
      <c r="ON128" s="1460">
        <f t="shared" si="1065"/>
        <v>0</v>
      </c>
      <c r="OO128" s="1460">
        <f t="shared" si="1045"/>
        <v>0</v>
      </c>
      <c r="OP128" s="1460">
        <f t="shared" si="1057"/>
        <v>0</v>
      </c>
      <c r="OQ128" s="1460">
        <f t="shared" si="1057"/>
        <v>0</v>
      </c>
      <c r="OR128" s="1460">
        <f t="shared" si="1057"/>
        <v>0</v>
      </c>
      <c r="OS128" s="1460">
        <f t="shared" si="1057"/>
        <v>0</v>
      </c>
      <c r="OT128" s="1460">
        <f t="shared" si="1057"/>
        <v>0</v>
      </c>
      <c r="OU128" s="1460">
        <f t="shared" si="1057"/>
        <v>0</v>
      </c>
      <c r="OV128" s="1460">
        <f t="shared" si="1057"/>
        <v>0</v>
      </c>
      <c r="OW128" s="1460">
        <f t="shared" si="1057"/>
        <v>0</v>
      </c>
      <c r="OX128" s="1460">
        <f t="shared" si="1057"/>
        <v>0</v>
      </c>
      <c r="OY128" s="1460">
        <f t="shared" si="1057"/>
        <v>0</v>
      </c>
      <c r="OZ128" s="1460">
        <f t="shared" si="1057"/>
        <v>0</v>
      </c>
      <c r="PA128" s="1460">
        <f t="shared" si="1057"/>
        <v>0</v>
      </c>
      <c r="PB128" s="1460">
        <f t="shared" si="1057"/>
        <v>0</v>
      </c>
      <c r="PC128" s="1460">
        <f t="shared" si="1057"/>
        <v>0</v>
      </c>
      <c r="PD128" s="1460">
        <f t="shared" si="1057"/>
        <v>0</v>
      </c>
      <c r="PE128" s="1460">
        <f t="shared" si="1057"/>
        <v>0</v>
      </c>
      <c r="PF128" s="1460">
        <f t="shared" si="1058"/>
        <v>0</v>
      </c>
      <c r="PG128" s="1460">
        <f t="shared" si="1058"/>
        <v>0</v>
      </c>
      <c r="PH128" s="1460">
        <f t="shared" si="1058"/>
        <v>0</v>
      </c>
      <c r="PI128" s="1460">
        <f t="shared" si="1058"/>
        <v>0</v>
      </c>
      <c r="PJ128" s="1460">
        <f t="shared" si="1058"/>
        <v>0</v>
      </c>
      <c r="PK128" s="1460">
        <f t="shared" si="1058"/>
        <v>0</v>
      </c>
      <c r="PL128" s="1460">
        <f t="shared" si="1058"/>
        <v>0</v>
      </c>
      <c r="PM128" s="1460">
        <f t="shared" si="1058"/>
        <v>0</v>
      </c>
      <c r="PN128" s="1460">
        <f t="shared" si="1058"/>
        <v>0</v>
      </c>
      <c r="PO128" s="1460">
        <f t="shared" si="1058"/>
        <v>0</v>
      </c>
      <c r="PP128" s="1460">
        <f t="shared" si="1058"/>
        <v>0</v>
      </c>
      <c r="PQ128" s="1460">
        <f t="shared" si="1058"/>
        <v>0</v>
      </c>
      <c r="PR128" s="1460">
        <f t="shared" si="1058"/>
        <v>0</v>
      </c>
      <c r="PS128" s="1460">
        <f t="shared" si="1058"/>
        <v>0</v>
      </c>
      <c r="PT128" s="1460">
        <f t="shared" si="1058"/>
        <v>0</v>
      </c>
      <c r="PU128" s="1460">
        <f t="shared" si="1058"/>
        <v>0</v>
      </c>
      <c r="PV128" s="1460">
        <f t="shared" si="1059"/>
        <v>0</v>
      </c>
      <c r="PW128" s="1460">
        <f t="shared" si="1059"/>
        <v>0</v>
      </c>
      <c r="PX128" s="1460">
        <f t="shared" si="1059"/>
        <v>0</v>
      </c>
      <c r="PY128" s="1460">
        <f t="shared" si="1059"/>
        <v>0</v>
      </c>
      <c r="PZ128" s="1460">
        <f t="shared" si="1059"/>
        <v>0</v>
      </c>
      <c r="QA128" s="1460">
        <f t="shared" si="1059"/>
        <v>0</v>
      </c>
      <c r="QB128" s="1460">
        <f t="shared" si="1059"/>
        <v>0</v>
      </c>
      <c r="QC128" s="1460">
        <f t="shared" si="1059"/>
        <v>0</v>
      </c>
      <c r="QD128" s="1460">
        <f t="shared" si="1059"/>
        <v>0</v>
      </c>
      <c r="QE128" s="1460">
        <f t="shared" si="1059"/>
        <v>0</v>
      </c>
      <c r="QF128" s="1460">
        <f t="shared" si="1059"/>
        <v>0</v>
      </c>
      <c r="QG128" s="1460">
        <f t="shared" si="1059"/>
        <v>0</v>
      </c>
      <c r="QH128" s="1460">
        <f t="shared" si="1059"/>
        <v>0</v>
      </c>
      <c r="QI128" s="1460">
        <f t="shared" si="1059"/>
        <v>0</v>
      </c>
      <c r="QJ128" s="1460">
        <f t="shared" si="1059"/>
        <v>0</v>
      </c>
      <c r="QK128" s="1460">
        <f t="shared" si="1059"/>
        <v>0</v>
      </c>
      <c r="QL128" s="1460">
        <f t="shared" si="1066"/>
        <v>0</v>
      </c>
      <c r="QM128" s="1460">
        <f t="shared" si="1066"/>
        <v>0</v>
      </c>
      <c r="QN128" s="1460">
        <f t="shared" si="1066"/>
        <v>0</v>
      </c>
      <c r="QO128" s="1460">
        <f t="shared" si="1066"/>
        <v>0</v>
      </c>
      <c r="QP128" s="1460">
        <f t="shared" si="1066"/>
        <v>0</v>
      </c>
      <c r="QQ128" s="1460">
        <f t="shared" si="1066"/>
        <v>0</v>
      </c>
    </row>
    <row r="129" spans="1:459" s="1466" customFormat="1" ht="22.5" customHeight="1">
      <c r="A129" s="1468"/>
      <c r="B129" s="1469"/>
      <c r="C129" s="1469"/>
      <c r="D129" s="1470"/>
      <c r="E129" s="1471"/>
      <c r="F129" s="1472"/>
      <c r="G129" s="1472"/>
      <c r="H129" s="1473">
        <f t="shared" si="875"/>
        <v>0</v>
      </c>
      <c r="I129" s="1474">
        <v>0</v>
      </c>
      <c r="J129" s="1475">
        <f t="shared" si="437"/>
        <v>0</v>
      </c>
      <c r="K129" s="1476">
        <v>0</v>
      </c>
      <c r="L129" s="1477">
        <f t="shared" si="876"/>
        <v>0</v>
      </c>
      <c r="M129" s="1477">
        <f t="shared" si="877"/>
        <v>0</v>
      </c>
      <c r="N129" s="1478"/>
      <c r="O129" s="1479">
        <v>0</v>
      </c>
      <c r="P129" s="1480">
        <v>0</v>
      </c>
      <c r="Q129" s="1828">
        <v>0</v>
      </c>
      <c r="R129" s="1831">
        <f t="shared" si="878"/>
        <v>0</v>
      </c>
      <c r="S129" s="1481">
        <f>IF(AND(SUM(O129:Q129)=0,N129="NNN"),MIN('Operating History and Pro Forma'!$M$33,'Operating History and Pro Forma'!$T$15)*D129,SUM(O129:Q129)*D129)</f>
        <v>0</v>
      </c>
      <c r="T129" s="1482">
        <f t="shared" si="879"/>
        <v>0</v>
      </c>
      <c r="U129" s="1483">
        <f t="shared" si="880"/>
        <v>0</v>
      </c>
      <c r="V129" s="1480"/>
      <c r="W129" s="1514"/>
      <c r="X129" s="1486" t="str">
        <f t="shared" si="881"/>
        <v/>
      </c>
      <c r="Y129" s="1487">
        <f t="shared" si="882"/>
        <v>0</v>
      </c>
      <c r="Z129" s="1488"/>
      <c r="AA129" s="1488"/>
      <c r="AB129" s="1488"/>
      <c r="AC129" s="1488"/>
      <c r="AD129" s="1489">
        <f t="shared" si="883"/>
        <v>0</v>
      </c>
      <c r="AE129" s="1490" t="str">
        <f t="shared" si="884"/>
        <v/>
      </c>
      <c r="AF129" s="1491">
        <f t="shared" si="885"/>
        <v>0</v>
      </c>
      <c r="AG129" s="1492">
        <f t="shared" si="886"/>
        <v>0</v>
      </c>
      <c r="AH129" s="1493">
        <f t="shared" si="1060"/>
        <v>0</v>
      </c>
      <c r="AI129" s="1493">
        <f t="shared" si="1060"/>
        <v>0</v>
      </c>
      <c r="AJ129" s="1494">
        <f t="shared" si="1060"/>
        <v>0</v>
      </c>
      <c r="AK129" s="1494">
        <f t="shared" si="1060"/>
        <v>0</v>
      </c>
      <c r="AL129" s="1495">
        <f t="shared" si="1060"/>
        <v>0</v>
      </c>
      <c r="AM129" s="1496">
        <f t="shared" si="1060"/>
        <v>0</v>
      </c>
      <c r="AN129" s="1497">
        <f t="shared" si="399"/>
        <v>0</v>
      </c>
      <c r="AO129" s="1498">
        <f t="shared" si="860"/>
        <v>0</v>
      </c>
      <c r="AP129" s="1499">
        <f t="shared" si="887"/>
        <v>0</v>
      </c>
      <c r="AQ129" s="1500">
        <f t="shared" si="888"/>
        <v>0</v>
      </c>
      <c r="AR129" s="1501">
        <f t="shared" si="889"/>
        <v>0</v>
      </c>
      <c r="AS129" s="1498">
        <f t="shared" si="857"/>
        <v>0</v>
      </c>
      <c r="AT129" s="1501">
        <f t="shared" si="890"/>
        <v>0</v>
      </c>
      <c r="AU129" s="1498">
        <f t="shared" si="891"/>
        <v>1</v>
      </c>
      <c r="AV129" s="1498">
        <f t="shared" si="892"/>
        <v>2</v>
      </c>
      <c r="AW129" s="1499">
        <f t="shared" si="893"/>
        <v>0</v>
      </c>
      <c r="AX129" s="1502">
        <f t="shared" si="894"/>
        <v>0</v>
      </c>
      <c r="AY129" s="1503">
        <f t="shared" si="895"/>
        <v>0</v>
      </c>
      <c r="AZ129" s="1498">
        <f t="shared" si="896"/>
        <v>2</v>
      </c>
      <c r="BA129" s="1498">
        <f t="shared" si="897"/>
        <v>3</v>
      </c>
      <c r="BB129" s="1499">
        <f t="shared" si="898"/>
        <v>0</v>
      </c>
      <c r="BC129" s="1502">
        <f t="shared" si="899"/>
        <v>0</v>
      </c>
      <c r="BD129" s="1503">
        <f t="shared" si="900"/>
        <v>0</v>
      </c>
      <c r="BE129" s="1498">
        <f t="shared" si="901"/>
        <v>3</v>
      </c>
      <c r="BF129" s="1498">
        <f t="shared" si="902"/>
        <v>4</v>
      </c>
      <c r="BG129" s="1499">
        <f t="shared" si="903"/>
        <v>0</v>
      </c>
      <c r="BH129" s="1502">
        <f t="shared" si="904"/>
        <v>0</v>
      </c>
      <c r="BI129" s="1502">
        <f t="shared" si="905"/>
        <v>0</v>
      </c>
      <c r="BJ129" s="1504">
        <f t="shared" si="906"/>
        <v>1900</v>
      </c>
      <c r="BK129" s="1505" t="str">
        <f t="shared" si="907"/>
        <v/>
      </c>
      <c r="BL129" s="1506"/>
      <c r="BM129" s="1507">
        <f t="shared" si="908"/>
        <v>0</v>
      </c>
      <c r="BN129" s="1508">
        <f t="shared" si="1074"/>
        <v>0</v>
      </c>
      <c r="BO129" s="1508">
        <f t="shared" si="1074"/>
        <v>0</v>
      </c>
      <c r="BP129" s="1508">
        <f t="shared" si="1074"/>
        <v>0</v>
      </c>
      <c r="BQ129" s="1508">
        <f t="shared" si="1074"/>
        <v>0</v>
      </c>
      <c r="BR129" s="1508">
        <f t="shared" si="1074"/>
        <v>0</v>
      </c>
      <c r="BS129" s="1508">
        <f t="shared" si="1074"/>
        <v>0</v>
      </c>
      <c r="BT129" s="1508">
        <f t="shared" si="1074"/>
        <v>0</v>
      </c>
      <c r="BU129" s="1508">
        <f t="shared" si="1074"/>
        <v>0</v>
      </c>
      <c r="BV129" s="1508">
        <f t="shared" si="1074"/>
        <v>0</v>
      </c>
      <c r="BW129" s="1508">
        <f t="shared" si="1074"/>
        <v>0</v>
      </c>
      <c r="BX129" s="1508">
        <f t="shared" si="1074"/>
        <v>0</v>
      </c>
      <c r="BY129" s="1507">
        <f t="shared" si="1074"/>
        <v>0</v>
      </c>
      <c r="BZ129" s="1508">
        <f t="shared" si="1074"/>
        <v>0</v>
      </c>
      <c r="CA129" s="1508">
        <f t="shared" si="1074"/>
        <v>0</v>
      </c>
      <c r="CB129" s="1508">
        <f t="shared" si="1074"/>
        <v>0</v>
      </c>
      <c r="CC129" s="1508">
        <f t="shared" si="1074"/>
        <v>0</v>
      </c>
      <c r="CD129" s="1508">
        <f t="shared" si="1067"/>
        <v>0</v>
      </c>
      <c r="CE129" s="1508">
        <f t="shared" si="1067"/>
        <v>0</v>
      </c>
      <c r="CF129" s="1508">
        <f t="shared" si="1067"/>
        <v>0</v>
      </c>
      <c r="CG129" s="1508">
        <f t="shared" si="1067"/>
        <v>0</v>
      </c>
      <c r="CH129" s="1508">
        <f t="shared" si="1067"/>
        <v>0</v>
      </c>
      <c r="CI129" s="1508">
        <f t="shared" si="1067"/>
        <v>0</v>
      </c>
      <c r="CJ129" s="1509">
        <f t="shared" si="1067"/>
        <v>0</v>
      </c>
      <c r="CK129" s="1507">
        <f t="shared" si="1067"/>
        <v>0</v>
      </c>
      <c r="CL129" s="1508">
        <f t="shared" si="1067"/>
        <v>0</v>
      </c>
      <c r="CM129" s="1508">
        <f t="shared" si="1067"/>
        <v>0</v>
      </c>
      <c r="CN129" s="1508">
        <f t="shared" si="1067"/>
        <v>0</v>
      </c>
      <c r="CO129" s="1508">
        <f t="shared" si="1067"/>
        <v>0</v>
      </c>
      <c r="CP129" s="1508">
        <f t="shared" si="1067"/>
        <v>0</v>
      </c>
      <c r="CQ129" s="1508">
        <f t="shared" si="1067"/>
        <v>0</v>
      </c>
      <c r="CR129" s="1508">
        <f t="shared" si="1067"/>
        <v>0</v>
      </c>
      <c r="CS129" s="1508">
        <f t="shared" si="1067"/>
        <v>0</v>
      </c>
      <c r="CT129" s="1508">
        <f t="shared" si="1068"/>
        <v>0</v>
      </c>
      <c r="CU129" s="1508">
        <f t="shared" si="1068"/>
        <v>0</v>
      </c>
      <c r="CV129" s="1509">
        <f t="shared" si="1068"/>
        <v>0</v>
      </c>
      <c r="CW129" s="1508">
        <f t="shared" si="1068"/>
        <v>0</v>
      </c>
      <c r="CX129" s="1508">
        <f t="shared" si="1068"/>
        <v>0</v>
      </c>
      <c r="CY129" s="1508">
        <f t="shared" si="1068"/>
        <v>0</v>
      </c>
      <c r="CZ129" s="1508">
        <f t="shared" si="1068"/>
        <v>0</v>
      </c>
      <c r="DA129" s="1508">
        <f t="shared" si="1068"/>
        <v>0</v>
      </c>
      <c r="DB129" s="1508">
        <f t="shared" si="1068"/>
        <v>0</v>
      </c>
      <c r="DC129" s="1508">
        <f t="shared" si="1068"/>
        <v>0</v>
      </c>
      <c r="DD129" s="1508">
        <f t="shared" si="1068"/>
        <v>0</v>
      </c>
      <c r="DE129" s="1508">
        <f t="shared" si="1068"/>
        <v>0</v>
      </c>
      <c r="DF129" s="1508">
        <f t="shared" si="1068"/>
        <v>0</v>
      </c>
      <c r="DG129" s="1508">
        <f t="shared" si="1068"/>
        <v>0</v>
      </c>
      <c r="DH129" s="1509">
        <f t="shared" si="1068"/>
        <v>0</v>
      </c>
      <c r="DI129" s="1508">
        <f t="shared" si="1068"/>
        <v>0</v>
      </c>
      <c r="DJ129" s="1508">
        <f t="shared" si="1069"/>
        <v>0</v>
      </c>
      <c r="DK129" s="1508">
        <f t="shared" si="1069"/>
        <v>0</v>
      </c>
      <c r="DL129" s="1508">
        <f t="shared" si="1069"/>
        <v>0</v>
      </c>
      <c r="DM129" s="1508">
        <f t="shared" si="1069"/>
        <v>0</v>
      </c>
      <c r="DN129" s="1508">
        <f t="shared" si="1069"/>
        <v>0</v>
      </c>
      <c r="DO129" s="1508">
        <f t="shared" si="1069"/>
        <v>0</v>
      </c>
      <c r="DP129" s="1508">
        <f t="shared" si="1069"/>
        <v>0</v>
      </c>
      <c r="DQ129" s="1508">
        <f t="shared" si="1069"/>
        <v>0</v>
      </c>
      <c r="DR129" s="1508">
        <f t="shared" si="1069"/>
        <v>0</v>
      </c>
      <c r="DS129" s="1508">
        <f t="shared" si="1069"/>
        <v>0</v>
      </c>
      <c r="DT129" s="1509">
        <f t="shared" si="1069"/>
        <v>0</v>
      </c>
      <c r="DU129" s="1507">
        <f t="shared" si="1069"/>
        <v>0</v>
      </c>
      <c r="DV129" s="1508">
        <f t="shared" si="1069"/>
        <v>0</v>
      </c>
      <c r="DW129" s="1508">
        <f t="shared" si="1069"/>
        <v>0</v>
      </c>
      <c r="DX129" s="1508">
        <f t="shared" si="1069"/>
        <v>0</v>
      </c>
      <c r="DY129" s="1508">
        <f t="shared" si="1069"/>
        <v>0</v>
      </c>
      <c r="DZ129" s="1508">
        <f t="shared" si="1070"/>
        <v>0</v>
      </c>
      <c r="EA129" s="1508">
        <f t="shared" si="1070"/>
        <v>0</v>
      </c>
      <c r="EB129" s="1508">
        <f t="shared" si="1070"/>
        <v>0</v>
      </c>
      <c r="EC129" s="1508">
        <f t="shared" si="1070"/>
        <v>0</v>
      </c>
      <c r="ED129" s="1508">
        <f t="shared" si="1070"/>
        <v>0</v>
      </c>
      <c r="EE129" s="1508">
        <f t="shared" si="1070"/>
        <v>0</v>
      </c>
      <c r="EF129" s="1508">
        <f t="shared" si="1070"/>
        <v>0</v>
      </c>
      <c r="EG129" s="1507">
        <f t="shared" si="1070"/>
        <v>0</v>
      </c>
      <c r="EH129" s="1508">
        <f t="shared" si="1070"/>
        <v>0</v>
      </c>
      <c r="EI129" s="1508">
        <f t="shared" si="1070"/>
        <v>0</v>
      </c>
      <c r="EJ129" s="1508">
        <f t="shared" si="1070"/>
        <v>0</v>
      </c>
      <c r="EK129" s="1508">
        <f t="shared" si="1070"/>
        <v>0</v>
      </c>
      <c r="EL129" s="1508">
        <f t="shared" si="1070"/>
        <v>0</v>
      </c>
      <c r="EM129" s="1508">
        <f t="shared" si="1070"/>
        <v>0</v>
      </c>
      <c r="EN129" s="1508">
        <f t="shared" si="1070"/>
        <v>0</v>
      </c>
      <c r="EO129" s="1508">
        <f t="shared" si="1070"/>
        <v>0</v>
      </c>
      <c r="EP129" s="1508">
        <f t="shared" si="1071"/>
        <v>0</v>
      </c>
      <c r="EQ129" s="1508">
        <f t="shared" si="1071"/>
        <v>0</v>
      </c>
      <c r="ER129" s="1509">
        <f t="shared" si="1071"/>
        <v>0</v>
      </c>
      <c r="ES129" s="1507">
        <f t="shared" si="1071"/>
        <v>0</v>
      </c>
      <c r="ET129" s="1508">
        <f t="shared" si="1071"/>
        <v>0</v>
      </c>
      <c r="EU129" s="1508">
        <f t="shared" si="1071"/>
        <v>0</v>
      </c>
      <c r="EV129" s="1508">
        <f t="shared" si="1071"/>
        <v>0</v>
      </c>
      <c r="EW129" s="1508">
        <f t="shared" si="1071"/>
        <v>0</v>
      </c>
      <c r="EX129" s="1508">
        <f t="shared" si="1071"/>
        <v>0</v>
      </c>
      <c r="EY129" s="1508">
        <f t="shared" si="1071"/>
        <v>0</v>
      </c>
      <c r="EZ129" s="1508">
        <f t="shared" si="1071"/>
        <v>0</v>
      </c>
      <c r="FA129" s="1508">
        <f t="shared" si="1071"/>
        <v>0</v>
      </c>
      <c r="FB129" s="1508">
        <f t="shared" si="1071"/>
        <v>0</v>
      </c>
      <c r="FC129" s="1508">
        <f t="shared" si="1071"/>
        <v>0</v>
      </c>
      <c r="FD129" s="1509">
        <f t="shared" si="1071"/>
        <v>0</v>
      </c>
      <c r="FE129" s="1508">
        <f t="shared" si="1071"/>
        <v>0</v>
      </c>
      <c r="FF129" s="1508">
        <f t="shared" si="1052"/>
        <v>0</v>
      </c>
      <c r="FG129" s="1508">
        <f t="shared" si="1072"/>
        <v>0</v>
      </c>
      <c r="FH129" s="1508">
        <f t="shared" si="1072"/>
        <v>0</v>
      </c>
      <c r="FI129" s="1508">
        <f t="shared" si="1072"/>
        <v>0</v>
      </c>
      <c r="FJ129" s="1508">
        <f t="shared" si="1072"/>
        <v>0</v>
      </c>
      <c r="FK129" s="1508">
        <f t="shared" si="1072"/>
        <v>0</v>
      </c>
      <c r="FL129" s="1508">
        <f t="shared" si="1072"/>
        <v>0</v>
      </c>
      <c r="FM129" s="1508">
        <f t="shared" si="1072"/>
        <v>0</v>
      </c>
      <c r="FN129" s="1508">
        <f t="shared" si="1072"/>
        <v>0</v>
      </c>
      <c r="FO129" s="1508">
        <f t="shared" si="1072"/>
        <v>0</v>
      </c>
      <c r="FP129" s="1509">
        <f t="shared" si="1072"/>
        <v>0</v>
      </c>
      <c r="FQ129" s="1508">
        <f t="shared" si="1072"/>
        <v>0</v>
      </c>
      <c r="FR129" s="1508">
        <f t="shared" si="1072"/>
        <v>0</v>
      </c>
      <c r="FS129" s="1508">
        <f t="shared" si="1072"/>
        <v>0</v>
      </c>
      <c r="FT129" s="1508">
        <f t="shared" si="1072"/>
        <v>0</v>
      </c>
      <c r="FU129" s="1508">
        <f t="shared" si="1072"/>
        <v>0</v>
      </c>
      <c r="FV129" s="1508">
        <f t="shared" si="1072"/>
        <v>0</v>
      </c>
      <c r="FW129" s="1508">
        <f t="shared" si="1061"/>
        <v>0</v>
      </c>
      <c r="FX129" s="1508">
        <f t="shared" si="1061"/>
        <v>0</v>
      </c>
      <c r="FY129" s="1508">
        <f t="shared" si="1061"/>
        <v>0</v>
      </c>
      <c r="FZ129" s="1508">
        <f t="shared" si="1061"/>
        <v>0</v>
      </c>
      <c r="GA129" s="1508">
        <f t="shared" si="1061"/>
        <v>0</v>
      </c>
      <c r="GB129" s="1509">
        <f t="shared" si="1061"/>
        <v>0</v>
      </c>
      <c r="GC129" s="1506"/>
      <c r="GD129" s="1458">
        <f t="shared" si="910"/>
        <v>1</v>
      </c>
      <c r="GE129" s="1510">
        <f t="shared" si="1062"/>
        <v>0</v>
      </c>
      <c r="GF129" s="1511">
        <f t="shared" si="1062"/>
        <v>0</v>
      </c>
      <c r="GG129" s="1511">
        <f t="shared" si="1062"/>
        <v>0</v>
      </c>
      <c r="GH129" s="1511">
        <f t="shared" si="1062"/>
        <v>0</v>
      </c>
      <c r="GI129" s="1511">
        <f t="shared" si="1062"/>
        <v>0</v>
      </c>
      <c r="GJ129" s="1511">
        <f t="shared" si="1062"/>
        <v>0</v>
      </c>
      <c r="GK129" s="1511">
        <f t="shared" si="1062"/>
        <v>0</v>
      </c>
      <c r="GL129" s="1511">
        <f t="shared" si="1062"/>
        <v>0</v>
      </c>
      <c r="GM129" s="1511">
        <f t="shared" si="1062"/>
        <v>0</v>
      </c>
      <c r="GN129" s="1512">
        <f t="shared" si="1062"/>
        <v>0</v>
      </c>
      <c r="GO129" s="1513">
        <f t="shared" si="911"/>
        <v>0</v>
      </c>
      <c r="GP129" s="1506"/>
      <c r="GQ129" s="1510">
        <f t="shared" si="1073"/>
        <v>0</v>
      </c>
      <c r="GR129" s="1511">
        <f t="shared" si="1056"/>
        <v>0</v>
      </c>
      <c r="GS129" s="1511">
        <f t="shared" si="1056"/>
        <v>0</v>
      </c>
      <c r="GT129" s="1511">
        <f t="shared" si="1056"/>
        <v>0</v>
      </c>
      <c r="GU129" s="1511">
        <f t="shared" si="1056"/>
        <v>0</v>
      </c>
      <c r="GV129" s="1511">
        <f t="shared" si="1056"/>
        <v>0</v>
      </c>
      <c r="GW129" s="1511">
        <f t="shared" si="1056"/>
        <v>0</v>
      </c>
      <c r="GX129" s="1511">
        <f t="shared" si="1056"/>
        <v>0</v>
      </c>
      <c r="GY129" s="1511">
        <f t="shared" si="1056"/>
        <v>0</v>
      </c>
      <c r="GZ129" s="1512">
        <f t="shared" si="1056"/>
        <v>0</v>
      </c>
      <c r="HA129" s="1513">
        <f t="shared" si="912"/>
        <v>0</v>
      </c>
      <c r="HB129" s="1506">
        <f t="shared" si="913"/>
        <v>1</v>
      </c>
      <c r="HC129" s="1506"/>
      <c r="HD129" s="1508">
        <f t="shared" si="914"/>
        <v>0</v>
      </c>
      <c r="HE129" s="1460">
        <f t="shared" si="915"/>
        <v>0</v>
      </c>
      <c r="HF129" s="1460">
        <f t="shared" si="916"/>
        <v>0</v>
      </c>
      <c r="HG129" s="1460">
        <f t="shared" si="917"/>
        <v>0</v>
      </c>
      <c r="HH129" s="1460">
        <f t="shared" si="918"/>
        <v>0</v>
      </c>
      <c r="HI129" s="1460">
        <f t="shared" si="919"/>
        <v>0</v>
      </c>
      <c r="HJ129" s="1460">
        <f t="shared" si="920"/>
        <v>0</v>
      </c>
      <c r="HK129" s="1460">
        <f t="shared" si="921"/>
        <v>0</v>
      </c>
      <c r="HL129" s="1460">
        <f t="shared" si="922"/>
        <v>0</v>
      </c>
      <c r="HM129" s="1460">
        <f t="shared" si="923"/>
        <v>0</v>
      </c>
      <c r="HN129" s="1460">
        <f t="shared" si="924"/>
        <v>0</v>
      </c>
      <c r="HO129" s="1460">
        <f t="shared" si="925"/>
        <v>0</v>
      </c>
      <c r="HP129" s="1460">
        <f t="shared" si="926"/>
        <v>0</v>
      </c>
      <c r="HQ129" s="1460">
        <f t="shared" si="927"/>
        <v>0</v>
      </c>
      <c r="HR129" s="1460">
        <f t="shared" si="928"/>
        <v>0</v>
      </c>
      <c r="HS129" s="1460">
        <f t="shared" si="929"/>
        <v>0</v>
      </c>
      <c r="HT129" s="1460">
        <f t="shared" si="930"/>
        <v>0</v>
      </c>
      <c r="HU129" s="1460">
        <f t="shared" si="931"/>
        <v>0</v>
      </c>
      <c r="HV129" s="1460">
        <f t="shared" si="932"/>
        <v>0</v>
      </c>
      <c r="HW129" s="1460">
        <f t="shared" si="933"/>
        <v>0</v>
      </c>
      <c r="HX129" s="1460">
        <f t="shared" si="934"/>
        <v>0</v>
      </c>
      <c r="HY129" s="1460">
        <f t="shared" si="935"/>
        <v>0</v>
      </c>
      <c r="HZ129" s="1460">
        <f t="shared" si="936"/>
        <v>0</v>
      </c>
      <c r="IA129" s="1460">
        <f t="shared" si="937"/>
        <v>0</v>
      </c>
      <c r="IB129" s="1460">
        <f t="shared" si="938"/>
        <v>0</v>
      </c>
      <c r="IC129" s="1460">
        <f t="shared" si="939"/>
        <v>0</v>
      </c>
      <c r="ID129" s="1460">
        <f t="shared" si="940"/>
        <v>0</v>
      </c>
      <c r="IE129" s="1460">
        <f t="shared" si="941"/>
        <v>0</v>
      </c>
      <c r="IF129" s="1460">
        <f t="shared" si="942"/>
        <v>0</v>
      </c>
      <c r="IG129" s="1460">
        <f t="shared" si="943"/>
        <v>0</v>
      </c>
      <c r="IH129" s="1460">
        <f t="shared" si="944"/>
        <v>0</v>
      </c>
      <c r="II129" s="1460">
        <f t="shared" si="945"/>
        <v>0</v>
      </c>
      <c r="IJ129" s="1460">
        <f t="shared" si="946"/>
        <v>0</v>
      </c>
      <c r="IK129" s="1460">
        <f t="shared" si="947"/>
        <v>0</v>
      </c>
      <c r="IL129" s="1460">
        <f t="shared" si="948"/>
        <v>0</v>
      </c>
      <c r="IM129" s="1460">
        <f t="shared" si="949"/>
        <v>0</v>
      </c>
      <c r="IN129" s="1460">
        <f t="shared" si="950"/>
        <v>0</v>
      </c>
      <c r="IO129" s="1460">
        <f t="shared" si="951"/>
        <v>0</v>
      </c>
      <c r="IP129" s="1460">
        <f t="shared" si="952"/>
        <v>0</v>
      </c>
      <c r="IQ129" s="1460">
        <f t="shared" si="953"/>
        <v>0</v>
      </c>
      <c r="IR129" s="1460">
        <f t="shared" si="954"/>
        <v>0</v>
      </c>
      <c r="IS129" s="1460">
        <f t="shared" si="955"/>
        <v>0</v>
      </c>
      <c r="IT129" s="1460">
        <f t="shared" si="956"/>
        <v>0</v>
      </c>
      <c r="IU129" s="1460">
        <f t="shared" si="957"/>
        <v>0</v>
      </c>
      <c r="IV129" s="1460">
        <f t="shared" si="958"/>
        <v>0</v>
      </c>
      <c r="IW129" s="1460">
        <f t="shared" si="959"/>
        <v>0</v>
      </c>
      <c r="IX129" s="1460">
        <f t="shared" si="960"/>
        <v>0</v>
      </c>
      <c r="IY129" s="1460">
        <f t="shared" si="961"/>
        <v>0</v>
      </c>
      <c r="IZ129" s="1460">
        <f t="shared" si="962"/>
        <v>0</v>
      </c>
      <c r="JA129" s="1460">
        <f t="shared" si="963"/>
        <v>0</v>
      </c>
      <c r="JB129" s="1460">
        <f t="shared" si="964"/>
        <v>0</v>
      </c>
      <c r="JC129" s="1460">
        <f t="shared" si="965"/>
        <v>0</v>
      </c>
      <c r="JD129" s="1460">
        <f t="shared" si="966"/>
        <v>0</v>
      </c>
      <c r="JE129" s="1460">
        <f t="shared" si="967"/>
        <v>0</v>
      </c>
      <c r="JF129" s="1460">
        <f t="shared" si="968"/>
        <v>0</v>
      </c>
      <c r="JG129" s="1460">
        <f t="shared" si="969"/>
        <v>0</v>
      </c>
      <c r="JH129" s="1460">
        <f t="shared" si="970"/>
        <v>0</v>
      </c>
      <c r="JI129" s="1460">
        <f t="shared" si="971"/>
        <v>0</v>
      </c>
      <c r="JJ129" s="1460">
        <f t="shared" si="972"/>
        <v>0</v>
      </c>
      <c r="JK129" s="1460">
        <f t="shared" si="973"/>
        <v>0</v>
      </c>
      <c r="JL129" s="1460">
        <f t="shared" si="974"/>
        <v>0</v>
      </c>
      <c r="JM129" s="1460">
        <f t="shared" si="975"/>
        <v>0</v>
      </c>
      <c r="JN129" s="1460">
        <f t="shared" si="976"/>
        <v>0</v>
      </c>
      <c r="JO129" s="1460">
        <f t="shared" si="977"/>
        <v>0</v>
      </c>
      <c r="JP129" s="1460">
        <f t="shared" si="978"/>
        <v>0</v>
      </c>
      <c r="JQ129" s="1460">
        <f t="shared" si="979"/>
        <v>0</v>
      </c>
      <c r="JR129" s="1460">
        <f t="shared" si="980"/>
        <v>0</v>
      </c>
      <c r="JS129" s="1460">
        <f t="shared" si="981"/>
        <v>0</v>
      </c>
      <c r="JT129" s="1460">
        <f t="shared" si="982"/>
        <v>0</v>
      </c>
      <c r="JU129" s="1460">
        <f t="shared" si="983"/>
        <v>0</v>
      </c>
      <c r="JV129" s="1460">
        <f t="shared" si="984"/>
        <v>0</v>
      </c>
      <c r="JW129" s="1460">
        <f t="shared" si="985"/>
        <v>0</v>
      </c>
      <c r="JX129" s="1460">
        <f t="shared" si="986"/>
        <v>0</v>
      </c>
      <c r="JY129" s="1460">
        <f t="shared" si="987"/>
        <v>0</v>
      </c>
      <c r="JZ129" s="1460">
        <f t="shared" si="988"/>
        <v>0</v>
      </c>
      <c r="KA129" s="1460">
        <f t="shared" si="989"/>
        <v>0</v>
      </c>
      <c r="KB129" s="1460">
        <f t="shared" si="990"/>
        <v>0</v>
      </c>
      <c r="KC129" s="1460">
        <f t="shared" si="991"/>
        <v>0</v>
      </c>
      <c r="KD129" s="1460">
        <f t="shared" si="992"/>
        <v>0</v>
      </c>
      <c r="KE129" s="1460">
        <f t="shared" si="993"/>
        <v>0</v>
      </c>
      <c r="KF129" s="1460">
        <f t="shared" si="994"/>
        <v>0</v>
      </c>
      <c r="KG129" s="1460">
        <f t="shared" si="995"/>
        <v>0</v>
      </c>
      <c r="KH129" s="1460">
        <f t="shared" si="996"/>
        <v>0</v>
      </c>
      <c r="KI129" s="1460">
        <f t="shared" si="997"/>
        <v>0</v>
      </c>
      <c r="KJ129" s="1460">
        <f t="shared" si="998"/>
        <v>0</v>
      </c>
      <c r="KK129" s="1460">
        <f t="shared" si="999"/>
        <v>0</v>
      </c>
      <c r="KL129" s="1460">
        <f t="shared" si="1000"/>
        <v>0</v>
      </c>
      <c r="KM129" s="1460">
        <f t="shared" si="1001"/>
        <v>0</v>
      </c>
      <c r="KN129" s="1460">
        <f t="shared" si="1002"/>
        <v>0</v>
      </c>
      <c r="KO129" s="1460">
        <f t="shared" si="1003"/>
        <v>0</v>
      </c>
      <c r="KP129" s="1460">
        <f t="shared" si="1004"/>
        <v>0</v>
      </c>
      <c r="KQ129" s="1460">
        <f t="shared" si="1005"/>
        <v>0</v>
      </c>
      <c r="KR129" s="1460">
        <f t="shared" si="1006"/>
        <v>0</v>
      </c>
      <c r="KS129" s="1460">
        <f t="shared" si="1007"/>
        <v>0</v>
      </c>
      <c r="KT129" s="1460">
        <f t="shared" si="1008"/>
        <v>0</v>
      </c>
      <c r="KU129" s="1460">
        <f t="shared" si="1009"/>
        <v>0</v>
      </c>
      <c r="KV129" s="1460">
        <f t="shared" si="1010"/>
        <v>0</v>
      </c>
      <c r="KW129" s="1460">
        <f t="shared" si="1011"/>
        <v>0</v>
      </c>
      <c r="KX129" s="1460">
        <f t="shared" si="1012"/>
        <v>0</v>
      </c>
      <c r="KY129" s="1460">
        <f t="shared" si="1013"/>
        <v>0</v>
      </c>
      <c r="KZ129" s="1460">
        <f t="shared" si="1014"/>
        <v>0</v>
      </c>
      <c r="LA129" s="1460">
        <f t="shared" si="1015"/>
        <v>0</v>
      </c>
      <c r="LB129" s="1460">
        <f t="shared" si="1016"/>
        <v>0</v>
      </c>
      <c r="LC129" s="1460">
        <f t="shared" si="1017"/>
        <v>0</v>
      </c>
      <c r="LD129" s="1460">
        <f t="shared" si="1018"/>
        <v>0</v>
      </c>
      <c r="LE129" s="1460">
        <f t="shared" si="1019"/>
        <v>0</v>
      </c>
      <c r="LF129" s="1460">
        <f t="shared" si="1020"/>
        <v>0</v>
      </c>
      <c r="LG129" s="1460">
        <f t="shared" si="1021"/>
        <v>0</v>
      </c>
      <c r="LH129" s="1460">
        <f t="shared" si="1022"/>
        <v>0</v>
      </c>
      <c r="LI129" s="1460">
        <f t="shared" si="1023"/>
        <v>0</v>
      </c>
      <c r="LJ129" s="1460">
        <f t="shared" si="1024"/>
        <v>0</v>
      </c>
      <c r="LK129" s="1460">
        <f t="shared" si="1025"/>
        <v>0</v>
      </c>
      <c r="LL129" s="1460">
        <f t="shared" si="1026"/>
        <v>0</v>
      </c>
      <c r="LM129" s="1460">
        <f t="shared" si="1027"/>
        <v>0</v>
      </c>
      <c r="LN129" s="1460">
        <f t="shared" si="1028"/>
        <v>0</v>
      </c>
      <c r="LO129" s="1460">
        <f t="shared" si="1029"/>
        <v>0</v>
      </c>
      <c r="LP129" s="1460">
        <f t="shared" si="1030"/>
        <v>0</v>
      </c>
      <c r="LQ129" s="1460">
        <f t="shared" si="1031"/>
        <v>0</v>
      </c>
      <c r="LR129" s="1460">
        <f t="shared" si="1032"/>
        <v>0</v>
      </c>
      <c r="LS129" s="1460">
        <f t="shared" si="1033"/>
        <v>0</v>
      </c>
      <c r="LW129" s="1467">
        <f t="shared" si="1034"/>
        <v>0</v>
      </c>
      <c r="LX129" s="1467">
        <f t="shared" si="1035"/>
        <v>0</v>
      </c>
      <c r="LY129" s="1467">
        <f t="shared" si="1036"/>
        <v>0</v>
      </c>
      <c r="LZ129" s="1467">
        <f t="shared" si="1037"/>
        <v>0</v>
      </c>
      <c r="MA129" s="1506"/>
      <c r="MB129" s="1460">
        <f t="shared" si="1038"/>
        <v>0</v>
      </c>
      <c r="MC129" s="1460">
        <f t="shared" si="1075"/>
        <v>0</v>
      </c>
      <c r="MD129" s="1460">
        <f t="shared" si="1075"/>
        <v>0</v>
      </c>
      <c r="ME129" s="1460">
        <f t="shared" si="1075"/>
        <v>0</v>
      </c>
      <c r="MF129" s="1460">
        <f t="shared" si="1075"/>
        <v>0</v>
      </c>
      <c r="MG129" s="1460">
        <f t="shared" si="1075"/>
        <v>0</v>
      </c>
      <c r="MH129" s="1460">
        <f t="shared" si="1075"/>
        <v>0</v>
      </c>
      <c r="MI129" s="1460">
        <f t="shared" si="1075"/>
        <v>0</v>
      </c>
      <c r="MJ129" s="1460">
        <f t="shared" si="1075"/>
        <v>0</v>
      </c>
      <c r="MK129" s="1460">
        <f t="shared" si="1075"/>
        <v>0</v>
      </c>
      <c r="ML129" s="1460">
        <f t="shared" si="1075"/>
        <v>0</v>
      </c>
      <c r="MM129" s="1460">
        <f t="shared" si="1075"/>
        <v>0</v>
      </c>
      <c r="MN129" s="1460">
        <f t="shared" si="1075"/>
        <v>0</v>
      </c>
      <c r="MO129" s="1460">
        <f t="shared" si="1075"/>
        <v>0</v>
      </c>
      <c r="MP129" s="1460">
        <f t="shared" si="1075"/>
        <v>0</v>
      </c>
      <c r="MQ129" s="1460">
        <f t="shared" si="1075"/>
        <v>0</v>
      </c>
      <c r="MR129" s="1460">
        <f t="shared" si="1075"/>
        <v>0</v>
      </c>
      <c r="MS129" s="1460">
        <f t="shared" si="1063"/>
        <v>0</v>
      </c>
      <c r="MT129" s="1460">
        <f t="shared" si="1063"/>
        <v>0</v>
      </c>
      <c r="MU129" s="1460">
        <f t="shared" si="1063"/>
        <v>0</v>
      </c>
      <c r="MV129" s="1460">
        <f t="shared" si="1063"/>
        <v>0</v>
      </c>
      <c r="MW129" s="1460">
        <f t="shared" si="1063"/>
        <v>0</v>
      </c>
      <c r="MX129" s="1460">
        <f t="shared" si="1063"/>
        <v>0</v>
      </c>
      <c r="MY129" s="1460">
        <f t="shared" si="1063"/>
        <v>0</v>
      </c>
      <c r="MZ129" s="1460">
        <f t="shared" si="1063"/>
        <v>0</v>
      </c>
      <c r="NA129" s="1460">
        <f t="shared" si="1063"/>
        <v>0</v>
      </c>
      <c r="NB129" s="1460">
        <f t="shared" si="1063"/>
        <v>0</v>
      </c>
      <c r="NC129" s="1460">
        <f t="shared" si="1063"/>
        <v>0</v>
      </c>
      <c r="ND129" s="1460">
        <f t="shared" si="1063"/>
        <v>0</v>
      </c>
      <c r="NE129" s="1460">
        <f t="shared" si="1063"/>
        <v>0</v>
      </c>
      <c r="NF129" s="1460">
        <f t="shared" si="1063"/>
        <v>0</v>
      </c>
      <c r="NG129" s="1460">
        <f t="shared" si="1063"/>
        <v>0</v>
      </c>
      <c r="NH129" s="1460">
        <f t="shared" si="1063"/>
        <v>0</v>
      </c>
      <c r="NI129" s="1460">
        <f t="shared" si="1064"/>
        <v>0</v>
      </c>
      <c r="NJ129" s="1460">
        <f t="shared" si="1064"/>
        <v>0</v>
      </c>
      <c r="NK129" s="1460">
        <f t="shared" si="1064"/>
        <v>0</v>
      </c>
      <c r="NL129" s="1460">
        <f t="shared" si="1064"/>
        <v>0</v>
      </c>
      <c r="NM129" s="1460">
        <f t="shared" si="1064"/>
        <v>0</v>
      </c>
      <c r="NN129" s="1460">
        <f t="shared" si="1064"/>
        <v>0</v>
      </c>
      <c r="NO129" s="1460">
        <f t="shared" si="1064"/>
        <v>0</v>
      </c>
      <c r="NP129" s="1460">
        <f t="shared" si="1064"/>
        <v>0</v>
      </c>
      <c r="NQ129" s="1460">
        <f t="shared" si="1064"/>
        <v>0</v>
      </c>
      <c r="NR129" s="1460">
        <f t="shared" si="1064"/>
        <v>0</v>
      </c>
      <c r="NS129" s="1460">
        <f t="shared" si="1064"/>
        <v>0</v>
      </c>
      <c r="NT129" s="1460">
        <f t="shared" si="1064"/>
        <v>0</v>
      </c>
      <c r="NU129" s="1460">
        <f t="shared" si="1064"/>
        <v>0</v>
      </c>
      <c r="NV129" s="1460">
        <f t="shared" si="1064"/>
        <v>0</v>
      </c>
      <c r="NW129" s="1460">
        <f t="shared" si="1064"/>
        <v>0</v>
      </c>
      <c r="NX129" s="1460">
        <f t="shared" si="1064"/>
        <v>0</v>
      </c>
      <c r="NY129" s="1460">
        <f t="shared" si="1065"/>
        <v>0</v>
      </c>
      <c r="NZ129" s="1460">
        <f t="shared" si="1065"/>
        <v>0</v>
      </c>
      <c r="OA129" s="1460">
        <f t="shared" si="1065"/>
        <v>0</v>
      </c>
      <c r="OB129" s="1460">
        <f t="shared" si="1065"/>
        <v>0</v>
      </c>
      <c r="OC129" s="1460">
        <f t="shared" si="1065"/>
        <v>0</v>
      </c>
      <c r="OD129" s="1460">
        <f t="shared" si="1065"/>
        <v>0</v>
      </c>
      <c r="OE129" s="1460">
        <f t="shared" si="1065"/>
        <v>0</v>
      </c>
      <c r="OF129" s="1460">
        <f t="shared" si="1065"/>
        <v>0</v>
      </c>
      <c r="OG129" s="1460">
        <f t="shared" si="1065"/>
        <v>0</v>
      </c>
      <c r="OH129" s="1460">
        <f t="shared" si="1065"/>
        <v>0</v>
      </c>
      <c r="OI129" s="1460">
        <f t="shared" si="1065"/>
        <v>0</v>
      </c>
      <c r="OJ129" s="1460">
        <f t="shared" si="1065"/>
        <v>0</v>
      </c>
      <c r="OK129" s="1460">
        <f t="shared" si="1065"/>
        <v>0</v>
      </c>
      <c r="OL129" s="1460">
        <f t="shared" si="1065"/>
        <v>0</v>
      </c>
      <c r="OM129" s="1460">
        <f t="shared" si="1065"/>
        <v>0</v>
      </c>
      <c r="ON129" s="1460">
        <f t="shared" si="1065"/>
        <v>0</v>
      </c>
      <c r="OO129" s="1460">
        <f t="shared" si="1045"/>
        <v>0</v>
      </c>
      <c r="OP129" s="1460">
        <f t="shared" si="1057"/>
        <v>0</v>
      </c>
      <c r="OQ129" s="1460">
        <f t="shared" si="1057"/>
        <v>0</v>
      </c>
      <c r="OR129" s="1460">
        <f t="shared" si="1057"/>
        <v>0</v>
      </c>
      <c r="OS129" s="1460">
        <f t="shared" si="1057"/>
        <v>0</v>
      </c>
      <c r="OT129" s="1460">
        <f t="shared" si="1057"/>
        <v>0</v>
      </c>
      <c r="OU129" s="1460">
        <f t="shared" si="1057"/>
        <v>0</v>
      </c>
      <c r="OV129" s="1460">
        <f t="shared" si="1057"/>
        <v>0</v>
      </c>
      <c r="OW129" s="1460">
        <f t="shared" si="1057"/>
        <v>0</v>
      </c>
      <c r="OX129" s="1460">
        <f t="shared" si="1057"/>
        <v>0</v>
      </c>
      <c r="OY129" s="1460">
        <f t="shared" si="1057"/>
        <v>0</v>
      </c>
      <c r="OZ129" s="1460">
        <f t="shared" si="1057"/>
        <v>0</v>
      </c>
      <c r="PA129" s="1460">
        <f t="shared" si="1057"/>
        <v>0</v>
      </c>
      <c r="PB129" s="1460">
        <f t="shared" si="1057"/>
        <v>0</v>
      </c>
      <c r="PC129" s="1460">
        <f t="shared" si="1057"/>
        <v>0</v>
      </c>
      <c r="PD129" s="1460">
        <f t="shared" si="1057"/>
        <v>0</v>
      </c>
      <c r="PE129" s="1460">
        <f t="shared" si="1057"/>
        <v>0</v>
      </c>
      <c r="PF129" s="1460">
        <f t="shared" si="1058"/>
        <v>0</v>
      </c>
      <c r="PG129" s="1460">
        <f t="shared" si="1058"/>
        <v>0</v>
      </c>
      <c r="PH129" s="1460">
        <f t="shared" si="1058"/>
        <v>0</v>
      </c>
      <c r="PI129" s="1460">
        <f t="shared" si="1058"/>
        <v>0</v>
      </c>
      <c r="PJ129" s="1460">
        <f t="shared" si="1058"/>
        <v>0</v>
      </c>
      <c r="PK129" s="1460">
        <f t="shared" si="1058"/>
        <v>0</v>
      </c>
      <c r="PL129" s="1460">
        <f t="shared" si="1058"/>
        <v>0</v>
      </c>
      <c r="PM129" s="1460">
        <f t="shared" si="1058"/>
        <v>0</v>
      </c>
      <c r="PN129" s="1460">
        <f t="shared" si="1058"/>
        <v>0</v>
      </c>
      <c r="PO129" s="1460">
        <f t="shared" si="1058"/>
        <v>0</v>
      </c>
      <c r="PP129" s="1460">
        <f t="shared" si="1058"/>
        <v>0</v>
      </c>
      <c r="PQ129" s="1460">
        <f t="shared" si="1058"/>
        <v>0</v>
      </c>
      <c r="PR129" s="1460">
        <f t="shared" si="1058"/>
        <v>0</v>
      </c>
      <c r="PS129" s="1460">
        <f t="shared" si="1058"/>
        <v>0</v>
      </c>
      <c r="PT129" s="1460">
        <f t="shared" si="1058"/>
        <v>0</v>
      </c>
      <c r="PU129" s="1460">
        <f t="shared" si="1058"/>
        <v>0</v>
      </c>
      <c r="PV129" s="1460">
        <f t="shared" si="1059"/>
        <v>0</v>
      </c>
      <c r="PW129" s="1460">
        <f t="shared" si="1059"/>
        <v>0</v>
      </c>
      <c r="PX129" s="1460">
        <f t="shared" si="1059"/>
        <v>0</v>
      </c>
      <c r="PY129" s="1460">
        <f t="shared" si="1059"/>
        <v>0</v>
      </c>
      <c r="PZ129" s="1460">
        <f t="shared" si="1059"/>
        <v>0</v>
      </c>
      <c r="QA129" s="1460">
        <f t="shared" si="1059"/>
        <v>0</v>
      </c>
      <c r="QB129" s="1460">
        <f t="shared" si="1059"/>
        <v>0</v>
      </c>
      <c r="QC129" s="1460">
        <f t="shared" si="1059"/>
        <v>0</v>
      </c>
      <c r="QD129" s="1460">
        <f t="shared" si="1059"/>
        <v>0</v>
      </c>
      <c r="QE129" s="1460">
        <f t="shared" si="1059"/>
        <v>0</v>
      </c>
      <c r="QF129" s="1460">
        <f t="shared" si="1059"/>
        <v>0</v>
      </c>
      <c r="QG129" s="1460">
        <f t="shared" si="1059"/>
        <v>0</v>
      </c>
      <c r="QH129" s="1460">
        <f t="shared" si="1059"/>
        <v>0</v>
      </c>
      <c r="QI129" s="1460">
        <f t="shared" si="1059"/>
        <v>0</v>
      </c>
      <c r="QJ129" s="1460">
        <f t="shared" si="1059"/>
        <v>0</v>
      </c>
      <c r="QK129" s="1460">
        <f t="shared" si="1059"/>
        <v>0</v>
      </c>
      <c r="QL129" s="1460">
        <f t="shared" si="1066"/>
        <v>0</v>
      </c>
      <c r="QM129" s="1460">
        <f t="shared" si="1066"/>
        <v>0</v>
      </c>
      <c r="QN129" s="1460">
        <f t="shared" si="1066"/>
        <v>0</v>
      </c>
      <c r="QO129" s="1460">
        <f t="shared" si="1066"/>
        <v>0</v>
      </c>
      <c r="QP129" s="1460">
        <f t="shared" si="1066"/>
        <v>0</v>
      </c>
      <c r="QQ129" s="1460">
        <f t="shared" si="1066"/>
        <v>0</v>
      </c>
    </row>
    <row r="130" spans="1:459" s="1466" customFormat="1" ht="22.5" customHeight="1">
      <c r="A130" s="1468"/>
      <c r="B130" s="1469"/>
      <c r="C130" s="1469"/>
      <c r="D130" s="1470"/>
      <c r="E130" s="1471"/>
      <c r="F130" s="1472"/>
      <c r="G130" s="1472"/>
      <c r="H130" s="1473">
        <f t="shared" si="875"/>
        <v>0</v>
      </c>
      <c r="I130" s="1474">
        <v>0</v>
      </c>
      <c r="J130" s="1475">
        <f t="shared" si="437"/>
        <v>0</v>
      </c>
      <c r="K130" s="1476">
        <v>0</v>
      </c>
      <c r="L130" s="1477">
        <f t="shared" si="876"/>
        <v>0</v>
      </c>
      <c r="M130" s="1477">
        <f t="shared" si="877"/>
        <v>0</v>
      </c>
      <c r="N130" s="1478"/>
      <c r="O130" s="1479">
        <v>0</v>
      </c>
      <c r="P130" s="1480">
        <v>0</v>
      </c>
      <c r="Q130" s="1828">
        <v>0</v>
      </c>
      <c r="R130" s="1831">
        <f t="shared" si="878"/>
        <v>0</v>
      </c>
      <c r="S130" s="1481">
        <f>IF(AND(SUM(O130:Q130)=0,N130="NNN"),MIN('Operating History and Pro Forma'!$M$33,'Operating History and Pro Forma'!$T$15)*D130,SUM(O130:Q130)*D130)</f>
        <v>0</v>
      </c>
      <c r="T130" s="1482">
        <f t="shared" si="879"/>
        <v>0</v>
      </c>
      <c r="U130" s="1483">
        <f t="shared" si="880"/>
        <v>0</v>
      </c>
      <c r="V130" s="1480"/>
      <c r="W130" s="1514"/>
      <c r="X130" s="1486" t="str">
        <f t="shared" si="881"/>
        <v/>
      </c>
      <c r="Y130" s="1487">
        <f t="shared" si="882"/>
        <v>0</v>
      </c>
      <c r="Z130" s="1488"/>
      <c r="AA130" s="1488"/>
      <c r="AB130" s="1488"/>
      <c r="AC130" s="1488"/>
      <c r="AD130" s="1489">
        <f t="shared" si="883"/>
        <v>0</v>
      </c>
      <c r="AE130" s="1490" t="str">
        <f t="shared" si="884"/>
        <v/>
      </c>
      <c r="AF130" s="1491">
        <f t="shared" si="885"/>
        <v>0</v>
      </c>
      <c r="AG130" s="1492">
        <f t="shared" si="886"/>
        <v>0</v>
      </c>
      <c r="AH130" s="1493">
        <f t="shared" si="1060"/>
        <v>0</v>
      </c>
      <c r="AI130" s="1493">
        <f t="shared" si="1060"/>
        <v>0</v>
      </c>
      <c r="AJ130" s="1494">
        <f t="shared" si="1060"/>
        <v>0</v>
      </c>
      <c r="AK130" s="1494">
        <f t="shared" si="1060"/>
        <v>0</v>
      </c>
      <c r="AL130" s="1495">
        <f t="shared" si="1060"/>
        <v>0</v>
      </c>
      <c r="AM130" s="1496">
        <f t="shared" si="1060"/>
        <v>0</v>
      </c>
      <c r="AN130" s="1497">
        <f t="shared" si="399"/>
        <v>0</v>
      </c>
      <c r="AO130" s="1498">
        <f t="shared" si="860"/>
        <v>0</v>
      </c>
      <c r="AP130" s="1499">
        <f t="shared" si="887"/>
        <v>0</v>
      </c>
      <c r="AQ130" s="1500">
        <f t="shared" si="888"/>
        <v>0</v>
      </c>
      <c r="AR130" s="1501">
        <f t="shared" si="889"/>
        <v>0</v>
      </c>
      <c r="AS130" s="1498">
        <f t="shared" si="857"/>
        <v>0</v>
      </c>
      <c r="AT130" s="1501">
        <f t="shared" si="890"/>
        <v>0</v>
      </c>
      <c r="AU130" s="1498">
        <f t="shared" si="891"/>
        <v>1</v>
      </c>
      <c r="AV130" s="1498">
        <f t="shared" si="892"/>
        <v>2</v>
      </c>
      <c r="AW130" s="1499">
        <f t="shared" si="893"/>
        <v>0</v>
      </c>
      <c r="AX130" s="1502">
        <f t="shared" si="894"/>
        <v>0</v>
      </c>
      <c r="AY130" s="1503">
        <f t="shared" si="895"/>
        <v>0</v>
      </c>
      <c r="AZ130" s="1498">
        <f t="shared" si="896"/>
        <v>2</v>
      </c>
      <c r="BA130" s="1498">
        <f t="shared" si="897"/>
        <v>3</v>
      </c>
      <c r="BB130" s="1499">
        <f t="shared" si="898"/>
        <v>0</v>
      </c>
      <c r="BC130" s="1502">
        <f t="shared" si="899"/>
        <v>0</v>
      </c>
      <c r="BD130" s="1503">
        <f t="shared" si="900"/>
        <v>0</v>
      </c>
      <c r="BE130" s="1498">
        <f t="shared" si="901"/>
        <v>3</v>
      </c>
      <c r="BF130" s="1498">
        <f t="shared" si="902"/>
        <v>4</v>
      </c>
      <c r="BG130" s="1499">
        <f t="shared" si="903"/>
        <v>0</v>
      </c>
      <c r="BH130" s="1502">
        <f t="shared" si="904"/>
        <v>0</v>
      </c>
      <c r="BI130" s="1502">
        <f t="shared" si="905"/>
        <v>0</v>
      </c>
      <c r="BJ130" s="1504">
        <f t="shared" si="906"/>
        <v>1900</v>
      </c>
      <c r="BK130" s="1505" t="str">
        <f t="shared" si="907"/>
        <v/>
      </c>
      <c r="BL130" s="1506"/>
      <c r="BM130" s="1507">
        <f t="shared" si="908"/>
        <v>0</v>
      </c>
      <c r="BN130" s="1508">
        <f t="shared" si="1074"/>
        <v>0</v>
      </c>
      <c r="BO130" s="1508">
        <f t="shared" si="1074"/>
        <v>0</v>
      </c>
      <c r="BP130" s="1508">
        <f t="shared" si="1074"/>
        <v>0</v>
      </c>
      <c r="BQ130" s="1508">
        <f t="shared" si="1074"/>
        <v>0</v>
      </c>
      <c r="BR130" s="1508">
        <f t="shared" si="1074"/>
        <v>0</v>
      </c>
      <c r="BS130" s="1508">
        <f t="shared" si="1074"/>
        <v>0</v>
      </c>
      <c r="BT130" s="1508">
        <f t="shared" si="1074"/>
        <v>0</v>
      </c>
      <c r="BU130" s="1508">
        <f t="shared" si="1074"/>
        <v>0</v>
      </c>
      <c r="BV130" s="1508">
        <f t="shared" si="1074"/>
        <v>0</v>
      </c>
      <c r="BW130" s="1508">
        <f t="shared" si="1074"/>
        <v>0</v>
      </c>
      <c r="BX130" s="1508">
        <f t="shared" si="1074"/>
        <v>0</v>
      </c>
      <c r="BY130" s="1507">
        <f t="shared" si="1074"/>
        <v>0</v>
      </c>
      <c r="BZ130" s="1508">
        <f t="shared" si="1074"/>
        <v>0</v>
      </c>
      <c r="CA130" s="1508">
        <f t="shared" si="1074"/>
        <v>0</v>
      </c>
      <c r="CB130" s="1508">
        <f t="shared" si="1074"/>
        <v>0</v>
      </c>
      <c r="CC130" s="1508">
        <f t="shared" si="1074"/>
        <v>0</v>
      </c>
      <c r="CD130" s="1508">
        <f t="shared" si="1067"/>
        <v>0</v>
      </c>
      <c r="CE130" s="1508">
        <f t="shared" si="1067"/>
        <v>0</v>
      </c>
      <c r="CF130" s="1508">
        <f t="shared" si="1067"/>
        <v>0</v>
      </c>
      <c r="CG130" s="1508">
        <f t="shared" si="1067"/>
        <v>0</v>
      </c>
      <c r="CH130" s="1508">
        <f t="shared" si="1067"/>
        <v>0</v>
      </c>
      <c r="CI130" s="1508">
        <f t="shared" si="1067"/>
        <v>0</v>
      </c>
      <c r="CJ130" s="1509">
        <f t="shared" si="1067"/>
        <v>0</v>
      </c>
      <c r="CK130" s="1507">
        <f t="shared" si="1067"/>
        <v>0</v>
      </c>
      <c r="CL130" s="1508">
        <f t="shared" si="1067"/>
        <v>0</v>
      </c>
      <c r="CM130" s="1508">
        <f t="shared" si="1067"/>
        <v>0</v>
      </c>
      <c r="CN130" s="1508">
        <f t="shared" si="1067"/>
        <v>0</v>
      </c>
      <c r="CO130" s="1508">
        <f t="shared" si="1067"/>
        <v>0</v>
      </c>
      <c r="CP130" s="1508">
        <f t="shared" si="1067"/>
        <v>0</v>
      </c>
      <c r="CQ130" s="1508">
        <f t="shared" si="1067"/>
        <v>0</v>
      </c>
      <c r="CR130" s="1508">
        <f t="shared" si="1067"/>
        <v>0</v>
      </c>
      <c r="CS130" s="1508">
        <f t="shared" si="1067"/>
        <v>0</v>
      </c>
      <c r="CT130" s="1508">
        <f t="shared" si="1068"/>
        <v>0</v>
      </c>
      <c r="CU130" s="1508">
        <f t="shared" si="1068"/>
        <v>0</v>
      </c>
      <c r="CV130" s="1509">
        <f t="shared" si="1068"/>
        <v>0</v>
      </c>
      <c r="CW130" s="1508">
        <f t="shared" si="1068"/>
        <v>0</v>
      </c>
      <c r="CX130" s="1508">
        <f t="shared" si="1068"/>
        <v>0</v>
      </c>
      <c r="CY130" s="1508">
        <f t="shared" si="1068"/>
        <v>0</v>
      </c>
      <c r="CZ130" s="1508">
        <f t="shared" si="1068"/>
        <v>0</v>
      </c>
      <c r="DA130" s="1508">
        <f t="shared" si="1068"/>
        <v>0</v>
      </c>
      <c r="DB130" s="1508">
        <f t="shared" si="1068"/>
        <v>0</v>
      </c>
      <c r="DC130" s="1508">
        <f t="shared" si="1068"/>
        <v>0</v>
      </c>
      <c r="DD130" s="1508">
        <f t="shared" si="1068"/>
        <v>0</v>
      </c>
      <c r="DE130" s="1508">
        <f t="shared" si="1068"/>
        <v>0</v>
      </c>
      <c r="DF130" s="1508">
        <f t="shared" si="1068"/>
        <v>0</v>
      </c>
      <c r="DG130" s="1508">
        <f t="shared" si="1068"/>
        <v>0</v>
      </c>
      <c r="DH130" s="1509">
        <f t="shared" si="1068"/>
        <v>0</v>
      </c>
      <c r="DI130" s="1508">
        <f t="shared" si="1068"/>
        <v>0</v>
      </c>
      <c r="DJ130" s="1508">
        <f t="shared" si="1069"/>
        <v>0</v>
      </c>
      <c r="DK130" s="1508">
        <f t="shared" si="1069"/>
        <v>0</v>
      </c>
      <c r="DL130" s="1508">
        <f t="shared" si="1069"/>
        <v>0</v>
      </c>
      <c r="DM130" s="1508">
        <f t="shared" si="1069"/>
        <v>0</v>
      </c>
      <c r="DN130" s="1508">
        <f t="shared" si="1069"/>
        <v>0</v>
      </c>
      <c r="DO130" s="1508">
        <f t="shared" si="1069"/>
        <v>0</v>
      </c>
      <c r="DP130" s="1508">
        <f t="shared" si="1069"/>
        <v>0</v>
      </c>
      <c r="DQ130" s="1508">
        <f t="shared" si="1069"/>
        <v>0</v>
      </c>
      <c r="DR130" s="1508">
        <f t="shared" si="1069"/>
        <v>0</v>
      </c>
      <c r="DS130" s="1508">
        <f t="shared" si="1069"/>
        <v>0</v>
      </c>
      <c r="DT130" s="1509">
        <f t="shared" si="1069"/>
        <v>0</v>
      </c>
      <c r="DU130" s="1507">
        <f t="shared" si="1069"/>
        <v>0</v>
      </c>
      <c r="DV130" s="1508">
        <f t="shared" si="1069"/>
        <v>0</v>
      </c>
      <c r="DW130" s="1508">
        <f t="shared" si="1069"/>
        <v>0</v>
      </c>
      <c r="DX130" s="1508">
        <f t="shared" si="1069"/>
        <v>0</v>
      </c>
      <c r="DY130" s="1508">
        <f t="shared" si="1069"/>
        <v>0</v>
      </c>
      <c r="DZ130" s="1508">
        <f t="shared" si="1070"/>
        <v>0</v>
      </c>
      <c r="EA130" s="1508">
        <f t="shared" si="1070"/>
        <v>0</v>
      </c>
      <c r="EB130" s="1508">
        <f t="shared" si="1070"/>
        <v>0</v>
      </c>
      <c r="EC130" s="1508">
        <f t="shared" si="1070"/>
        <v>0</v>
      </c>
      <c r="ED130" s="1508">
        <f t="shared" si="1070"/>
        <v>0</v>
      </c>
      <c r="EE130" s="1508">
        <f t="shared" si="1070"/>
        <v>0</v>
      </c>
      <c r="EF130" s="1508">
        <f t="shared" si="1070"/>
        <v>0</v>
      </c>
      <c r="EG130" s="1507">
        <f t="shared" si="1070"/>
        <v>0</v>
      </c>
      <c r="EH130" s="1508">
        <f t="shared" si="1070"/>
        <v>0</v>
      </c>
      <c r="EI130" s="1508">
        <f t="shared" si="1070"/>
        <v>0</v>
      </c>
      <c r="EJ130" s="1508">
        <f t="shared" si="1070"/>
        <v>0</v>
      </c>
      <c r="EK130" s="1508">
        <f t="shared" si="1070"/>
        <v>0</v>
      </c>
      <c r="EL130" s="1508">
        <f t="shared" si="1070"/>
        <v>0</v>
      </c>
      <c r="EM130" s="1508">
        <f t="shared" si="1070"/>
        <v>0</v>
      </c>
      <c r="EN130" s="1508">
        <f t="shared" si="1070"/>
        <v>0</v>
      </c>
      <c r="EO130" s="1508">
        <f t="shared" si="1070"/>
        <v>0</v>
      </c>
      <c r="EP130" s="1508">
        <f t="shared" si="1071"/>
        <v>0</v>
      </c>
      <c r="EQ130" s="1508">
        <f t="shared" si="1071"/>
        <v>0</v>
      </c>
      <c r="ER130" s="1509">
        <f t="shared" si="1071"/>
        <v>0</v>
      </c>
      <c r="ES130" s="1507">
        <f t="shared" si="1071"/>
        <v>0</v>
      </c>
      <c r="ET130" s="1508">
        <f t="shared" si="1071"/>
        <v>0</v>
      </c>
      <c r="EU130" s="1508">
        <f t="shared" si="1071"/>
        <v>0</v>
      </c>
      <c r="EV130" s="1508">
        <f t="shared" si="1071"/>
        <v>0</v>
      </c>
      <c r="EW130" s="1508">
        <f t="shared" si="1071"/>
        <v>0</v>
      </c>
      <c r="EX130" s="1508">
        <f t="shared" si="1071"/>
        <v>0</v>
      </c>
      <c r="EY130" s="1508">
        <f t="shared" si="1071"/>
        <v>0</v>
      </c>
      <c r="EZ130" s="1508">
        <f t="shared" si="1071"/>
        <v>0</v>
      </c>
      <c r="FA130" s="1508">
        <f t="shared" si="1071"/>
        <v>0</v>
      </c>
      <c r="FB130" s="1508">
        <f t="shared" si="1071"/>
        <v>0</v>
      </c>
      <c r="FC130" s="1508">
        <f t="shared" si="1071"/>
        <v>0</v>
      </c>
      <c r="FD130" s="1509">
        <f t="shared" si="1071"/>
        <v>0</v>
      </c>
      <c r="FE130" s="1508">
        <f t="shared" si="1071"/>
        <v>0</v>
      </c>
      <c r="FF130" s="1508">
        <f t="shared" si="1052"/>
        <v>0</v>
      </c>
      <c r="FG130" s="1508">
        <f t="shared" si="1072"/>
        <v>0</v>
      </c>
      <c r="FH130" s="1508">
        <f t="shared" si="1072"/>
        <v>0</v>
      </c>
      <c r="FI130" s="1508">
        <f t="shared" si="1072"/>
        <v>0</v>
      </c>
      <c r="FJ130" s="1508">
        <f t="shared" si="1072"/>
        <v>0</v>
      </c>
      <c r="FK130" s="1508">
        <f t="shared" si="1072"/>
        <v>0</v>
      </c>
      <c r="FL130" s="1508">
        <f t="shared" si="1072"/>
        <v>0</v>
      </c>
      <c r="FM130" s="1508">
        <f t="shared" si="1072"/>
        <v>0</v>
      </c>
      <c r="FN130" s="1508">
        <f t="shared" si="1072"/>
        <v>0</v>
      </c>
      <c r="FO130" s="1508">
        <f t="shared" si="1072"/>
        <v>0</v>
      </c>
      <c r="FP130" s="1509">
        <f t="shared" si="1072"/>
        <v>0</v>
      </c>
      <c r="FQ130" s="1508">
        <f t="shared" si="1072"/>
        <v>0</v>
      </c>
      <c r="FR130" s="1508">
        <f t="shared" si="1072"/>
        <v>0</v>
      </c>
      <c r="FS130" s="1508">
        <f t="shared" si="1072"/>
        <v>0</v>
      </c>
      <c r="FT130" s="1508">
        <f t="shared" si="1072"/>
        <v>0</v>
      </c>
      <c r="FU130" s="1508">
        <f t="shared" si="1072"/>
        <v>0</v>
      </c>
      <c r="FV130" s="1508">
        <f t="shared" si="1072"/>
        <v>0</v>
      </c>
      <c r="FW130" s="1508">
        <f t="shared" si="1061"/>
        <v>0</v>
      </c>
      <c r="FX130" s="1508">
        <f t="shared" si="1061"/>
        <v>0</v>
      </c>
      <c r="FY130" s="1508">
        <f t="shared" si="1061"/>
        <v>0</v>
      </c>
      <c r="FZ130" s="1508">
        <f t="shared" si="1061"/>
        <v>0</v>
      </c>
      <c r="GA130" s="1508">
        <f t="shared" si="1061"/>
        <v>0</v>
      </c>
      <c r="GB130" s="1509">
        <f t="shared" si="1061"/>
        <v>0</v>
      </c>
      <c r="GC130" s="1506"/>
      <c r="GD130" s="1458">
        <f t="shared" si="910"/>
        <v>1</v>
      </c>
      <c r="GE130" s="1510">
        <f t="shared" si="1062"/>
        <v>0</v>
      </c>
      <c r="GF130" s="1511">
        <f t="shared" si="1062"/>
        <v>0</v>
      </c>
      <c r="GG130" s="1511">
        <f t="shared" si="1062"/>
        <v>0</v>
      </c>
      <c r="GH130" s="1511">
        <f t="shared" si="1062"/>
        <v>0</v>
      </c>
      <c r="GI130" s="1511">
        <f t="shared" si="1062"/>
        <v>0</v>
      </c>
      <c r="GJ130" s="1511">
        <f t="shared" si="1062"/>
        <v>0</v>
      </c>
      <c r="GK130" s="1511">
        <f t="shared" si="1062"/>
        <v>0</v>
      </c>
      <c r="GL130" s="1511">
        <f t="shared" si="1062"/>
        <v>0</v>
      </c>
      <c r="GM130" s="1511">
        <f t="shared" si="1062"/>
        <v>0</v>
      </c>
      <c r="GN130" s="1512">
        <f t="shared" si="1062"/>
        <v>0</v>
      </c>
      <c r="GO130" s="1513">
        <f t="shared" si="911"/>
        <v>0</v>
      </c>
      <c r="GP130" s="1506"/>
      <c r="GQ130" s="1510">
        <f t="shared" si="1073"/>
        <v>0</v>
      </c>
      <c r="GR130" s="1511">
        <f t="shared" si="1056"/>
        <v>0</v>
      </c>
      <c r="GS130" s="1511">
        <f t="shared" si="1056"/>
        <v>0</v>
      </c>
      <c r="GT130" s="1511">
        <f t="shared" si="1056"/>
        <v>0</v>
      </c>
      <c r="GU130" s="1511">
        <f t="shared" si="1056"/>
        <v>0</v>
      </c>
      <c r="GV130" s="1511">
        <f t="shared" si="1056"/>
        <v>0</v>
      </c>
      <c r="GW130" s="1511">
        <f t="shared" si="1056"/>
        <v>0</v>
      </c>
      <c r="GX130" s="1511">
        <f t="shared" si="1056"/>
        <v>0</v>
      </c>
      <c r="GY130" s="1511">
        <f t="shared" si="1056"/>
        <v>0</v>
      </c>
      <c r="GZ130" s="1512">
        <f t="shared" si="1056"/>
        <v>0</v>
      </c>
      <c r="HA130" s="1513">
        <f t="shared" si="912"/>
        <v>0</v>
      </c>
      <c r="HB130" s="1506">
        <f t="shared" si="913"/>
        <v>1</v>
      </c>
      <c r="HC130" s="1506"/>
      <c r="HD130" s="1508">
        <f t="shared" si="914"/>
        <v>0</v>
      </c>
      <c r="HE130" s="1460">
        <f t="shared" si="915"/>
        <v>0</v>
      </c>
      <c r="HF130" s="1460">
        <f t="shared" si="916"/>
        <v>0</v>
      </c>
      <c r="HG130" s="1460">
        <f t="shared" si="917"/>
        <v>0</v>
      </c>
      <c r="HH130" s="1460">
        <f t="shared" si="918"/>
        <v>0</v>
      </c>
      <c r="HI130" s="1460">
        <f t="shared" si="919"/>
        <v>0</v>
      </c>
      <c r="HJ130" s="1460">
        <f t="shared" si="920"/>
        <v>0</v>
      </c>
      <c r="HK130" s="1460">
        <f t="shared" si="921"/>
        <v>0</v>
      </c>
      <c r="HL130" s="1460">
        <f t="shared" si="922"/>
        <v>0</v>
      </c>
      <c r="HM130" s="1460">
        <f t="shared" si="923"/>
        <v>0</v>
      </c>
      <c r="HN130" s="1460">
        <f t="shared" si="924"/>
        <v>0</v>
      </c>
      <c r="HO130" s="1460">
        <f t="shared" si="925"/>
        <v>0</v>
      </c>
      <c r="HP130" s="1460">
        <f t="shared" si="926"/>
        <v>0</v>
      </c>
      <c r="HQ130" s="1460">
        <f t="shared" si="927"/>
        <v>0</v>
      </c>
      <c r="HR130" s="1460">
        <f t="shared" si="928"/>
        <v>0</v>
      </c>
      <c r="HS130" s="1460">
        <f t="shared" si="929"/>
        <v>0</v>
      </c>
      <c r="HT130" s="1460">
        <f t="shared" si="930"/>
        <v>0</v>
      </c>
      <c r="HU130" s="1460">
        <f t="shared" si="931"/>
        <v>0</v>
      </c>
      <c r="HV130" s="1460">
        <f t="shared" si="932"/>
        <v>0</v>
      </c>
      <c r="HW130" s="1460">
        <f t="shared" si="933"/>
        <v>0</v>
      </c>
      <c r="HX130" s="1460">
        <f t="shared" si="934"/>
        <v>0</v>
      </c>
      <c r="HY130" s="1460">
        <f t="shared" si="935"/>
        <v>0</v>
      </c>
      <c r="HZ130" s="1460">
        <f t="shared" si="936"/>
        <v>0</v>
      </c>
      <c r="IA130" s="1460">
        <f t="shared" si="937"/>
        <v>0</v>
      </c>
      <c r="IB130" s="1460">
        <f t="shared" si="938"/>
        <v>0</v>
      </c>
      <c r="IC130" s="1460">
        <f t="shared" si="939"/>
        <v>0</v>
      </c>
      <c r="ID130" s="1460">
        <f t="shared" si="940"/>
        <v>0</v>
      </c>
      <c r="IE130" s="1460">
        <f t="shared" si="941"/>
        <v>0</v>
      </c>
      <c r="IF130" s="1460">
        <f t="shared" si="942"/>
        <v>0</v>
      </c>
      <c r="IG130" s="1460">
        <f t="shared" si="943"/>
        <v>0</v>
      </c>
      <c r="IH130" s="1460">
        <f t="shared" si="944"/>
        <v>0</v>
      </c>
      <c r="II130" s="1460">
        <f t="shared" si="945"/>
        <v>0</v>
      </c>
      <c r="IJ130" s="1460">
        <f t="shared" si="946"/>
        <v>0</v>
      </c>
      <c r="IK130" s="1460">
        <f t="shared" si="947"/>
        <v>0</v>
      </c>
      <c r="IL130" s="1460">
        <f t="shared" si="948"/>
        <v>0</v>
      </c>
      <c r="IM130" s="1460">
        <f t="shared" si="949"/>
        <v>0</v>
      </c>
      <c r="IN130" s="1460">
        <f t="shared" si="950"/>
        <v>0</v>
      </c>
      <c r="IO130" s="1460">
        <f t="shared" si="951"/>
        <v>0</v>
      </c>
      <c r="IP130" s="1460">
        <f t="shared" si="952"/>
        <v>0</v>
      </c>
      <c r="IQ130" s="1460">
        <f t="shared" si="953"/>
        <v>0</v>
      </c>
      <c r="IR130" s="1460">
        <f t="shared" si="954"/>
        <v>0</v>
      </c>
      <c r="IS130" s="1460">
        <f t="shared" si="955"/>
        <v>0</v>
      </c>
      <c r="IT130" s="1460">
        <f t="shared" si="956"/>
        <v>0</v>
      </c>
      <c r="IU130" s="1460">
        <f t="shared" si="957"/>
        <v>0</v>
      </c>
      <c r="IV130" s="1460">
        <f t="shared" si="958"/>
        <v>0</v>
      </c>
      <c r="IW130" s="1460">
        <f t="shared" si="959"/>
        <v>0</v>
      </c>
      <c r="IX130" s="1460">
        <f t="shared" si="960"/>
        <v>0</v>
      </c>
      <c r="IY130" s="1460">
        <f t="shared" si="961"/>
        <v>0</v>
      </c>
      <c r="IZ130" s="1460">
        <f t="shared" si="962"/>
        <v>0</v>
      </c>
      <c r="JA130" s="1460">
        <f t="shared" si="963"/>
        <v>0</v>
      </c>
      <c r="JB130" s="1460">
        <f t="shared" si="964"/>
        <v>0</v>
      </c>
      <c r="JC130" s="1460">
        <f t="shared" si="965"/>
        <v>0</v>
      </c>
      <c r="JD130" s="1460">
        <f t="shared" si="966"/>
        <v>0</v>
      </c>
      <c r="JE130" s="1460">
        <f t="shared" si="967"/>
        <v>0</v>
      </c>
      <c r="JF130" s="1460">
        <f t="shared" si="968"/>
        <v>0</v>
      </c>
      <c r="JG130" s="1460">
        <f t="shared" si="969"/>
        <v>0</v>
      </c>
      <c r="JH130" s="1460">
        <f t="shared" si="970"/>
        <v>0</v>
      </c>
      <c r="JI130" s="1460">
        <f t="shared" si="971"/>
        <v>0</v>
      </c>
      <c r="JJ130" s="1460">
        <f t="shared" si="972"/>
        <v>0</v>
      </c>
      <c r="JK130" s="1460">
        <f t="shared" si="973"/>
        <v>0</v>
      </c>
      <c r="JL130" s="1460">
        <f t="shared" si="974"/>
        <v>0</v>
      </c>
      <c r="JM130" s="1460">
        <f t="shared" si="975"/>
        <v>0</v>
      </c>
      <c r="JN130" s="1460">
        <f t="shared" si="976"/>
        <v>0</v>
      </c>
      <c r="JO130" s="1460">
        <f t="shared" si="977"/>
        <v>0</v>
      </c>
      <c r="JP130" s="1460">
        <f t="shared" si="978"/>
        <v>0</v>
      </c>
      <c r="JQ130" s="1460">
        <f t="shared" si="979"/>
        <v>0</v>
      </c>
      <c r="JR130" s="1460">
        <f t="shared" si="980"/>
        <v>0</v>
      </c>
      <c r="JS130" s="1460">
        <f t="shared" si="981"/>
        <v>0</v>
      </c>
      <c r="JT130" s="1460">
        <f t="shared" si="982"/>
        <v>0</v>
      </c>
      <c r="JU130" s="1460">
        <f t="shared" si="983"/>
        <v>0</v>
      </c>
      <c r="JV130" s="1460">
        <f t="shared" si="984"/>
        <v>0</v>
      </c>
      <c r="JW130" s="1460">
        <f t="shared" si="985"/>
        <v>0</v>
      </c>
      <c r="JX130" s="1460">
        <f t="shared" si="986"/>
        <v>0</v>
      </c>
      <c r="JY130" s="1460">
        <f t="shared" si="987"/>
        <v>0</v>
      </c>
      <c r="JZ130" s="1460">
        <f t="shared" si="988"/>
        <v>0</v>
      </c>
      <c r="KA130" s="1460">
        <f t="shared" si="989"/>
        <v>0</v>
      </c>
      <c r="KB130" s="1460">
        <f t="shared" si="990"/>
        <v>0</v>
      </c>
      <c r="KC130" s="1460">
        <f t="shared" si="991"/>
        <v>0</v>
      </c>
      <c r="KD130" s="1460">
        <f t="shared" si="992"/>
        <v>0</v>
      </c>
      <c r="KE130" s="1460">
        <f t="shared" si="993"/>
        <v>0</v>
      </c>
      <c r="KF130" s="1460">
        <f t="shared" si="994"/>
        <v>0</v>
      </c>
      <c r="KG130" s="1460">
        <f t="shared" si="995"/>
        <v>0</v>
      </c>
      <c r="KH130" s="1460">
        <f t="shared" si="996"/>
        <v>0</v>
      </c>
      <c r="KI130" s="1460">
        <f t="shared" si="997"/>
        <v>0</v>
      </c>
      <c r="KJ130" s="1460">
        <f t="shared" si="998"/>
        <v>0</v>
      </c>
      <c r="KK130" s="1460">
        <f t="shared" si="999"/>
        <v>0</v>
      </c>
      <c r="KL130" s="1460">
        <f t="shared" si="1000"/>
        <v>0</v>
      </c>
      <c r="KM130" s="1460">
        <f t="shared" si="1001"/>
        <v>0</v>
      </c>
      <c r="KN130" s="1460">
        <f t="shared" si="1002"/>
        <v>0</v>
      </c>
      <c r="KO130" s="1460">
        <f t="shared" si="1003"/>
        <v>0</v>
      </c>
      <c r="KP130" s="1460">
        <f t="shared" si="1004"/>
        <v>0</v>
      </c>
      <c r="KQ130" s="1460">
        <f t="shared" si="1005"/>
        <v>0</v>
      </c>
      <c r="KR130" s="1460">
        <f t="shared" si="1006"/>
        <v>0</v>
      </c>
      <c r="KS130" s="1460">
        <f t="shared" si="1007"/>
        <v>0</v>
      </c>
      <c r="KT130" s="1460">
        <f t="shared" si="1008"/>
        <v>0</v>
      </c>
      <c r="KU130" s="1460">
        <f t="shared" si="1009"/>
        <v>0</v>
      </c>
      <c r="KV130" s="1460">
        <f t="shared" si="1010"/>
        <v>0</v>
      </c>
      <c r="KW130" s="1460">
        <f t="shared" si="1011"/>
        <v>0</v>
      </c>
      <c r="KX130" s="1460">
        <f t="shared" si="1012"/>
        <v>0</v>
      </c>
      <c r="KY130" s="1460">
        <f t="shared" si="1013"/>
        <v>0</v>
      </c>
      <c r="KZ130" s="1460">
        <f t="shared" si="1014"/>
        <v>0</v>
      </c>
      <c r="LA130" s="1460">
        <f t="shared" si="1015"/>
        <v>0</v>
      </c>
      <c r="LB130" s="1460">
        <f t="shared" si="1016"/>
        <v>0</v>
      </c>
      <c r="LC130" s="1460">
        <f t="shared" si="1017"/>
        <v>0</v>
      </c>
      <c r="LD130" s="1460">
        <f t="shared" si="1018"/>
        <v>0</v>
      </c>
      <c r="LE130" s="1460">
        <f t="shared" si="1019"/>
        <v>0</v>
      </c>
      <c r="LF130" s="1460">
        <f t="shared" si="1020"/>
        <v>0</v>
      </c>
      <c r="LG130" s="1460">
        <f t="shared" si="1021"/>
        <v>0</v>
      </c>
      <c r="LH130" s="1460">
        <f t="shared" si="1022"/>
        <v>0</v>
      </c>
      <c r="LI130" s="1460">
        <f t="shared" si="1023"/>
        <v>0</v>
      </c>
      <c r="LJ130" s="1460">
        <f t="shared" si="1024"/>
        <v>0</v>
      </c>
      <c r="LK130" s="1460">
        <f t="shared" si="1025"/>
        <v>0</v>
      </c>
      <c r="LL130" s="1460">
        <f t="shared" si="1026"/>
        <v>0</v>
      </c>
      <c r="LM130" s="1460">
        <f t="shared" si="1027"/>
        <v>0</v>
      </c>
      <c r="LN130" s="1460">
        <f t="shared" si="1028"/>
        <v>0</v>
      </c>
      <c r="LO130" s="1460">
        <f t="shared" si="1029"/>
        <v>0</v>
      </c>
      <c r="LP130" s="1460">
        <f t="shared" si="1030"/>
        <v>0</v>
      </c>
      <c r="LQ130" s="1460">
        <f t="shared" si="1031"/>
        <v>0</v>
      </c>
      <c r="LR130" s="1460">
        <f t="shared" si="1032"/>
        <v>0</v>
      </c>
      <c r="LS130" s="1460">
        <f t="shared" si="1033"/>
        <v>0</v>
      </c>
      <c r="LW130" s="1467">
        <f t="shared" si="1034"/>
        <v>0</v>
      </c>
      <c r="LX130" s="1467">
        <f t="shared" si="1035"/>
        <v>0</v>
      </c>
      <c r="LY130" s="1467">
        <f t="shared" si="1036"/>
        <v>0</v>
      </c>
      <c r="LZ130" s="1467">
        <f t="shared" si="1037"/>
        <v>0</v>
      </c>
      <c r="MA130" s="1506"/>
      <c r="MB130" s="1460">
        <f t="shared" si="1038"/>
        <v>0</v>
      </c>
      <c r="MC130" s="1460">
        <f t="shared" si="1075"/>
        <v>0</v>
      </c>
      <c r="MD130" s="1460">
        <f t="shared" si="1075"/>
        <v>0</v>
      </c>
      <c r="ME130" s="1460">
        <f t="shared" si="1075"/>
        <v>0</v>
      </c>
      <c r="MF130" s="1460">
        <f t="shared" si="1075"/>
        <v>0</v>
      </c>
      <c r="MG130" s="1460">
        <f t="shared" si="1075"/>
        <v>0</v>
      </c>
      <c r="MH130" s="1460">
        <f t="shared" si="1075"/>
        <v>0</v>
      </c>
      <c r="MI130" s="1460">
        <f t="shared" si="1075"/>
        <v>0</v>
      </c>
      <c r="MJ130" s="1460">
        <f t="shared" si="1075"/>
        <v>0</v>
      </c>
      <c r="MK130" s="1460">
        <f t="shared" si="1075"/>
        <v>0</v>
      </c>
      <c r="ML130" s="1460">
        <f t="shared" si="1075"/>
        <v>0</v>
      </c>
      <c r="MM130" s="1460">
        <f t="shared" si="1075"/>
        <v>0</v>
      </c>
      <c r="MN130" s="1460">
        <f t="shared" si="1075"/>
        <v>0</v>
      </c>
      <c r="MO130" s="1460">
        <f t="shared" si="1075"/>
        <v>0</v>
      </c>
      <c r="MP130" s="1460">
        <f t="shared" si="1075"/>
        <v>0</v>
      </c>
      <c r="MQ130" s="1460">
        <f t="shared" si="1075"/>
        <v>0</v>
      </c>
      <c r="MR130" s="1460">
        <f t="shared" si="1075"/>
        <v>0</v>
      </c>
      <c r="MS130" s="1460">
        <f t="shared" si="1063"/>
        <v>0</v>
      </c>
      <c r="MT130" s="1460">
        <f t="shared" si="1063"/>
        <v>0</v>
      </c>
      <c r="MU130" s="1460">
        <f t="shared" si="1063"/>
        <v>0</v>
      </c>
      <c r="MV130" s="1460">
        <f t="shared" si="1063"/>
        <v>0</v>
      </c>
      <c r="MW130" s="1460">
        <f t="shared" si="1063"/>
        <v>0</v>
      </c>
      <c r="MX130" s="1460">
        <f t="shared" si="1063"/>
        <v>0</v>
      </c>
      <c r="MY130" s="1460">
        <f t="shared" si="1063"/>
        <v>0</v>
      </c>
      <c r="MZ130" s="1460">
        <f t="shared" si="1063"/>
        <v>0</v>
      </c>
      <c r="NA130" s="1460">
        <f t="shared" si="1063"/>
        <v>0</v>
      </c>
      <c r="NB130" s="1460">
        <f t="shared" si="1063"/>
        <v>0</v>
      </c>
      <c r="NC130" s="1460">
        <f t="shared" si="1063"/>
        <v>0</v>
      </c>
      <c r="ND130" s="1460">
        <f t="shared" si="1063"/>
        <v>0</v>
      </c>
      <c r="NE130" s="1460">
        <f t="shared" si="1063"/>
        <v>0</v>
      </c>
      <c r="NF130" s="1460">
        <f t="shared" si="1063"/>
        <v>0</v>
      </c>
      <c r="NG130" s="1460">
        <f t="shared" si="1063"/>
        <v>0</v>
      </c>
      <c r="NH130" s="1460">
        <f t="shared" si="1063"/>
        <v>0</v>
      </c>
      <c r="NI130" s="1460">
        <f t="shared" si="1064"/>
        <v>0</v>
      </c>
      <c r="NJ130" s="1460">
        <f t="shared" si="1064"/>
        <v>0</v>
      </c>
      <c r="NK130" s="1460">
        <f t="shared" si="1064"/>
        <v>0</v>
      </c>
      <c r="NL130" s="1460">
        <f t="shared" si="1064"/>
        <v>0</v>
      </c>
      <c r="NM130" s="1460">
        <f t="shared" si="1064"/>
        <v>0</v>
      </c>
      <c r="NN130" s="1460">
        <f t="shared" si="1064"/>
        <v>0</v>
      </c>
      <c r="NO130" s="1460">
        <f t="shared" si="1064"/>
        <v>0</v>
      </c>
      <c r="NP130" s="1460">
        <f t="shared" si="1064"/>
        <v>0</v>
      </c>
      <c r="NQ130" s="1460">
        <f t="shared" si="1064"/>
        <v>0</v>
      </c>
      <c r="NR130" s="1460">
        <f t="shared" si="1064"/>
        <v>0</v>
      </c>
      <c r="NS130" s="1460">
        <f t="shared" si="1064"/>
        <v>0</v>
      </c>
      <c r="NT130" s="1460">
        <f t="shared" si="1064"/>
        <v>0</v>
      </c>
      <c r="NU130" s="1460">
        <f t="shared" si="1064"/>
        <v>0</v>
      </c>
      <c r="NV130" s="1460">
        <f t="shared" si="1064"/>
        <v>0</v>
      </c>
      <c r="NW130" s="1460">
        <f t="shared" si="1064"/>
        <v>0</v>
      </c>
      <c r="NX130" s="1460">
        <f t="shared" si="1064"/>
        <v>0</v>
      </c>
      <c r="NY130" s="1460">
        <f t="shared" si="1065"/>
        <v>0</v>
      </c>
      <c r="NZ130" s="1460">
        <f t="shared" si="1065"/>
        <v>0</v>
      </c>
      <c r="OA130" s="1460">
        <f t="shared" si="1065"/>
        <v>0</v>
      </c>
      <c r="OB130" s="1460">
        <f t="shared" si="1065"/>
        <v>0</v>
      </c>
      <c r="OC130" s="1460">
        <f t="shared" si="1065"/>
        <v>0</v>
      </c>
      <c r="OD130" s="1460">
        <f t="shared" si="1065"/>
        <v>0</v>
      </c>
      <c r="OE130" s="1460">
        <f t="shared" si="1065"/>
        <v>0</v>
      </c>
      <c r="OF130" s="1460">
        <f t="shared" si="1065"/>
        <v>0</v>
      </c>
      <c r="OG130" s="1460">
        <f t="shared" si="1065"/>
        <v>0</v>
      </c>
      <c r="OH130" s="1460">
        <f t="shared" si="1065"/>
        <v>0</v>
      </c>
      <c r="OI130" s="1460">
        <f t="shared" si="1065"/>
        <v>0</v>
      </c>
      <c r="OJ130" s="1460">
        <f t="shared" si="1065"/>
        <v>0</v>
      </c>
      <c r="OK130" s="1460">
        <f t="shared" si="1065"/>
        <v>0</v>
      </c>
      <c r="OL130" s="1460">
        <f t="shared" si="1065"/>
        <v>0</v>
      </c>
      <c r="OM130" s="1460">
        <f t="shared" si="1065"/>
        <v>0</v>
      </c>
      <c r="ON130" s="1460">
        <f t="shared" si="1065"/>
        <v>0</v>
      </c>
      <c r="OO130" s="1460">
        <f t="shared" si="1045"/>
        <v>0</v>
      </c>
      <c r="OP130" s="1460">
        <f t="shared" si="1057"/>
        <v>0</v>
      </c>
      <c r="OQ130" s="1460">
        <f t="shared" si="1057"/>
        <v>0</v>
      </c>
      <c r="OR130" s="1460">
        <f t="shared" si="1057"/>
        <v>0</v>
      </c>
      <c r="OS130" s="1460">
        <f t="shared" si="1057"/>
        <v>0</v>
      </c>
      <c r="OT130" s="1460">
        <f t="shared" si="1057"/>
        <v>0</v>
      </c>
      <c r="OU130" s="1460">
        <f t="shared" si="1057"/>
        <v>0</v>
      </c>
      <c r="OV130" s="1460">
        <f t="shared" si="1057"/>
        <v>0</v>
      </c>
      <c r="OW130" s="1460">
        <f t="shared" si="1057"/>
        <v>0</v>
      </c>
      <c r="OX130" s="1460">
        <f t="shared" si="1057"/>
        <v>0</v>
      </c>
      <c r="OY130" s="1460">
        <f t="shared" ref="OP130:PE146" si="1076">IF(OY$12&lt;$AO130,0,IF(OY$12&lt;=$AU130,(OY$8-$LW130)*$D130/12,IF(OY$12&gt;=$BF130,(OY$8-$LZ130)*$D130/12,IF(OY$12&gt;=$BE130,0,IF(OY$12&gt;=$BA130,(OY$8-$LY130)*$D130/12,IF(OY$12&gt;=$AZ130,0,IF(OY$12&gt;=$AV130,(OY$8-$LX130)*$D130/12,0)))))))</f>
        <v>0</v>
      </c>
      <c r="OZ130" s="1460">
        <f t="shared" si="1076"/>
        <v>0</v>
      </c>
      <c r="PA130" s="1460">
        <f t="shared" si="1076"/>
        <v>0</v>
      </c>
      <c r="PB130" s="1460">
        <f t="shared" si="1076"/>
        <v>0</v>
      </c>
      <c r="PC130" s="1460">
        <f t="shared" si="1076"/>
        <v>0</v>
      </c>
      <c r="PD130" s="1460">
        <f t="shared" si="1076"/>
        <v>0</v>
      </c>
      <c r="PE130" s="1460">
        <f t="shared" si="1076"/>
        <v>0</v>
      </c>
      <c r="PF130" s="1460">
        <f t="shared" si="1058"/>
        <v>0</v>
      </c>
      <c r="PG130" s="1460">
        <f t="shared" si="1058"/>
        <v>0</v>
      </c>
      <c r="PH130" s="1460">
        <f t="shared" si="1058"/>
        <v>0</v>
      </c>
      <c r="PI130" s="1460">
        <f t="shared" si="1058"/>
        <v>0</v>
      </c>
      <c r="PJ130" s="1460">
        <f t="shared" si="1058"/>
        <v>0</v>
      </c>
      <c r="PK130" s="1460">
        <f t="shared" si="1058"/>
        <v>0</v>
      </c>
      <c r="PL130" s="1460">
        <f t="shared" si="1058"/>
        <v>0</v>
      </c>
      <c r="PM130" s="1460">
        <f t="shared" si="1058"/>
        <v>0</v>
      </c>
      <c r="PN130" s="1460">
        <f t="shared" si="1058"/>
        <v>0</v>
      </c>
      <c r="PO130" s="1460">
        <f t="shared" ref="PF130:PU146" si="1077">IF(PO$12&lt;$AO130,0,IF(PO$12&lt;=$AU130,(PO$8-$LW130)*$D130/12,IF(PO$12&gt;=$BF130,(PO$8-$LZ130)*$D130/12,IF(PO$12&gt;=$BE130,0,IF(PO$12&gt;=$BA130,(PO$8-$LY130)*$D130/12,IF(PO$12&gt;=$AZ130,0,IF(PO$12&gt;=$AV130,(PO$8-$LX130)*$D130/12,0)))))))</f>
        <v>0</v>
      </c>
      <c r="PP130" s="1460">
        <f t="shared" si="1077"/>
        <v>0</v>
      </c>
      <c r="PQ130" s="1460">
        <f t="shared" si="1077"/>
        <v>0</v>
      </c>
      <c r="PR130" s="1460">
        <f t="shared" si="1077"/>
        <v>0</v>
      </c>
      <c r="PS130" s="1460">
        <f t="shared" si="1077"/>
        <v>0</v>
      </c>
      <c r="PT130" s="1460">
        <f t="shared" si="1077"/>
        <v>0</v>
      </c>
      <c r="PU130" s="1460">
        <f t="shared" si="1077"/>
        <v>0</v>
      </c>
      <c r="PV130" s="1460">
        <f t="shared" si="1059"/>
        <v>0</v>
      </c>
      <c r="PW130" s="1460">
        <f t="shared" si="1059"/>
        <v>0</v>
      </c>
      <c r="PX130" s="1460">
        <f t="shared" si="1059"/>
        <v>0</v>
      </c>
      <c r="PY130" s="1460">
        <f t="shared" si="1059"/>
        <v>0</v>
      </c>
      <c r="PZ130" s="1460">
        <f t="shared" si="1059"/>
        <v>0</v>
      </c>
      <c r="QA130" s="1460">
        <f t="shared" si="1059"/>
        <v>0</v>
      </c>
      <c r="QB130" s="1460">
        <f t="shared" si="1059"/>
        <v>0</v>
      </c>
      <c r="QC130" s="1460">
        <f t="shared" si="1059"/>
        <v>0</v>
      </c>
      <c r="QD130" s="1460">
        <f t="shared" si="1059"/>
        <v>0</v>
      </c>
      <c r="QE130" s="1460">
        <f t="shared" si="1059"/>
        <v>0</v>
      </c>
      <c r="QF130" s="1460">
        <f t="shared" ref="PV130:QK146" si="1078">IF(QF$12&lt;$AO130,0,IF(QF$12&lt;=$AU130,(QF$8-$LW130)*$D130/12,IF(QF$12&gt;=$BF130,(QF$8-$LZ130)*$D130/12,IF(QF$12&gt;=$BE130,0,IF(QF$12&gt;=$BA130,(QF$8-$LY130)*$D130/12,IF(QF$12&gt;=$AZ130,0,IF(QF$12&gt;=$AV130,(QF$8-$LX130)*$D130/12,0)))))))</f>
        <v>0</v>
      </c>
      <c r="QG130" s="1460">
        <f t="shared" si="1078"/>
        <v>0</v>
      </c>
      <c r="QH130" s="1460">
        <f t="shared" si="1078"/>
        <v>0</v>
      </c>
      <c r="QI130" s="1460">
        <f t="shared" si="1078"/>
        <v>0</v>
      </c>
      <c r="QJ130" s="1460">
        <f t="shared" si="1078"/>
        <v>0</v>
      </c>
      <c r="QK130" s="1460">
        <f t="shared" si="1078"/>
        <v>0</v>
      </c>
      <c r="QL130" s="1460">
        <f t="shared" si="1066"/>
        <v>0</v>
      </c>
      <c r="QM130" s="1460">
        <f t="shared" si="1066"/>
        <v>0</v>
      </c>
      <c r="QN130" s="1460">
        <f t="shared" si="1066"/>
        <v>0</v>
      </c>
      <c r="QO130" s="1460">
        <f t="shared" si="1066"/>
        <v>0</v>
      </c>
      <c r="QP130" s="1460">
        <f t="shared" si="1066"/>
        <v>0</v>
      </c>
      <c r="QQ130" s="1460">
        <f t="shared" si="1066"/>
        <v>0</v>
      </c>
    </row>
    <row r="131" spans="1:459" s="1466" customFormat="1" ht="22.5" customHeight="1">
      <c r="A131" s="1468"/>
      <c r="B131" s="1469"/>
      <c r="C131" s="1469"/>
      <c r="D131" s="1470"/>
      <c r="E131" s="1471"/>
      <c r="F131" s="1472"/>
      <c r="G131" s="1472"/>
      <c r="H131" s="1473">
        <f t="shared" si="875"/>
        <v>0</v>
      </c>
      <c r="I131" s="1474">
        <v>0</v>
      </c>
      <c r="J131" s="1475">
        <f t="shared" si="437"/>
        <v>0</v>
      </c>
      <c r="K131" s="1476">
        <v>0</v>
      </c>
      <c r="L131" s="1477">
        <f t="shared" si="876"/>
        <v>0</v>
      </c>
      <c r="M131" s="1477">
        <f t="shared" si="877"/>
        <v>0</v>
      </c>
      <c r="N131" s="1478"/>
      <c r="O131" s="1479">
        <v>0</v>
      </c>
      <c r="P131" s="1480">
        <v>0</v>
      </c>
      <c r="Q131" s="1828">
        <v>0</v>
      </c>
      <c r="R131" s="1831">
        <f t="shared" si="878"/>
        <v>0</v>
      </c>
      <c r="S131" s="1481">
        <f>IF(AND(SUM(O131:Q131)=0,N131="NNN"),MIN('Operating History and Pro Forma'!$M$33,'Operating History and Pro Forma'!$T$15)*D131,SUM(O131:Q131)*D131)</f>
        <v>0</v>
      </c>
      <c r="T131" s="1482">
        <f t="shared" si="879"/>
        <v>0</v>
      </c>
      <c r="U131" s="1483">
        <f t="shared" si="880"/>
        <v>0</v>
      </c>
      <c r="V131" s="1480"/>
      <c r="W131" s="1514"/>
      <c r="X131" s="1486" t="str">
        <f t="shared" si="881"/>
        <v/>
      </c>
      <c r="Y131" s="1487">
        <f t="shared" si="882"/>
        <v>0</v>
      </c>
      <c r="Z131" s="1488"/>
      <c r="AA131" s="1488"/>
      <c r="AB131" s="1488"/>
      <c r="AC131" s="1488"/>
      <c r="AD131" s="1489">
        <f t="shared" si="883"/>
        <v>0</v>
      </c>
      <c r="AE131" s="1490" t="str">
        <f t="shared" si="884"/>
        <v/>
      </c>
      <c r="AF131" s="1491">
        <f t="shared" si="885"/>
        <v>0</v>
      </c>
      <c r="AG131" s="1492">
        <f t="shared" si="886"/>
        <v>0</v>
      </c>
      <c r="AH131" s="1493">
        <f t="shared" si="1060"/>
        <v>0</v>
      </c>
      <c r="AI131" s="1493">
        <f t="shared" si="1060"/>
        <v>0</v>
      </c>
      <c r="AJ131" s="1494">
        <f t="shared" si="1060"/>
        <v>0</v>
      </c>
      <c r="AK131" s="1494">
        <f t="shared" si="1060"/>
        <v>0</v>
      </c>
      <c r="AL131" s="1495">
        <f t="shared" si="1060"/>
        <v>0</v>
      </c>
      <c r="AM131" s="1496">
        <f t="shared" si="1060"/>
        <v>0</v>
      </c>
      <c r="AN131" s="1497">
        <f t="shared" si="399"/>
        <v>0</v>
      </c>
      <c r="AO131" s="1498">
        <f t="shared" si="860"/>
        <v>0</v>
      </c>
      <c r="AP131" s="1499">
        <f t="shared" si="887"/>
        <v>0</v>
      </c>
      <c r="AQ131" s="1500">
        <f t="shared" si="888"/>
        <v>0</v>
      </c>
      <c r="AR131" s="1501">
        <f t="shared" si="889"/>
        <v>0</v>
      </c>
      <c r="AS131" s="1498">
        <f t="shared" si="857"/>
        <v>0</v>
      </c>
      <c r="AT131" s="1501">
        <f t="shared" si="890"/>
        <v>0</v>
      </c>
      <c r="AU131" s="1498">
        <f t="shared" si="891"/>
        <v>1</v>
      </c>
      <c r="AV131" s="1498">
        <f t="shared" si="892"/>
        <v>2</v>
      </c>
      <c r="AW131" s="1499">
        <f t="shared" si="893"/>
        <v>0</v>
      </c>
      <c r="AX131" s="1502">
        <f t="shared" si="894"/>
        <v>0</v>
      </c>
      <c r="AY131" s="1503">
        <f t="shared" si="895"/>
        <v>0</v>
      </c>
      <c r="AZ131" s="1498">
        <f t="shared" si="896"/>
        <v>2</v>
      </c>
      <c r="BA131" s="1498">
        <f t="shared" si="897"/>
        <v>3</v>
      </c>
      <c r="BB131" s="1499">
        <f t="shared" si="898"/>
        <v>0</v>
      </c>
      <c r="BC131" s="1502">
        <f t="shared" si="899"/>
        <v>0</v>
      </c>
      <c r="BD131" s="1503">
        <f t="shared" si="900"/>
        <v>0</v>
      </c>
      <c r="BE131" s="1498">
        <f t="shared" si="901"/>
        <v>3</v>
      </c>
      <c r="BF131" s="1498">
        <f t="shared" si="902"/>
        <v>4</v>
      </c>
      <c r="BG131" s="1499">
        <f t="shared" si="903"/>
        <v>0</v>
      </c>
      <c r="BH131" s="1502">
        <f t="shared" si="904"/>
        <v>0</v>
      </c>
      <c r="BI131" s="1502">
        <f t="shared" si="905"/>
        <v>0</v>
      </c>
      <c r="BJ131" s="1504">
        <f t="shared" si="906"/>
        <v>1900</v>
      </c>
      <c r="BK131" s="1505" t="str">
        <f t="shared" si="907"/>
        <v/>
      </c>
      <c r="BL131" s="1506"/>
      <c r="BM131" s="1507">
        <f t="shared" si="908"/>
        <v>0</v>
      </c>
      <c r="BN131" s="1508">
        <f t="shared" si="1074"/>
        <v>0</v>
      </c>
      <c r="BO131" s="1508">
        <f t="shared" si="1074"/>
        <v>0</v>
      </c>
      <c r="BP131" s="1508">
        <f t="shared" si="1074"/>
        <v>0</v>
      </c>
      <c r="BQ131" s="1508">
        <f t="shared" si="1074"/>
        <v>0</v>
      </c>
      <c r="BR131" s="1508">
        <f t="shared" si="1074"/>
        <v>0</v>
      </c>
      <c r="BS131" s="1508">
        <f t="shared" si="1074"/>
        <v>0</v>
      </c>
      <c r="BT131" s="1508">
        <f t="shared" si="1074"/>
        <v>0</v>
      </c>
      <c r="BU131" s="1508">
        <f t="shared" si="1074"/>
        <v>0</v>
      </c>
      <c r="BV131" s="1508">
        <f t="shared" si="1074"/>
        <v>0</v>
      </c>
      <c r="BW131" s="1508">
        <f t="shared" si="1074"/>
        <v>0</v>
      </c>
      <c r="BX131" s="1508">
        <f t="shared" si="1074"/>
        <v>0</v>
      </c>
      <c r="BY131" s="1507">
        <f t="shared" si="1074"/>
        <v>0</v>
      </c>
      <c r="BZ131" s="1508">
        <f t="shared" si="1074"/>
        <v>0</v>
      </c>
      <c r="CA131" s="1508">
        <f t="shared" si="1074"/>
        <v>0</v>
      </c>
      <c r="CB131" s="1508">
        <f t="shared" si="1074"/>
        <v>0</v>
      </c>
      <c r="CC131" s="1508">
        <f t="shared" si="1074"/>
        <v>0</v>
      </c>
      <c r="CD131" s="1508">
        <f t="shared" si="1067"/>
        <v>0</v>
      </c>
      <c r="CE131" s="1508">
        <f t="shared" si="1067"/>
        <v>0</v>
      </c>
      <c r="CF131" s="1508">
        <f t="shared" si="1067"/>
        <v>0</v>
      </c>
      <c r="CG131" s="1508">
        <f t="shared" si="1067"/>
        <v>0</v>
      </c>
      <c r="CH131" s="1508">
        <f t="shared" si="1067"/>
        <v>0</v>
      </c>
      <c r="CI131" s="1508">
        <f t="shared" si="1067"/>
        <v>0</v>
      </c>
      <c r="CJ131" s="1509">
        <f t="shared" si="1067"/>
        <v>0</v>
      </c>
      <c r="CK131" s="1507">
        <f t="shared" si="1067"/>
        <v>0</v>
      </c>
      <c r="CL131" s="1508">
        <f t="shared" si="1067"/>
        <v>0</v>
      </c>
      <c r="CM131" s="1508">
        <f t="shared" si="1067"/>
        <v>0</v>
      </c>
      <c r="CN131" s="1508">
        <f t="shared" si="1067"/>
        <v>0</v>
      </c>
      <c r="CO131" s="1508">
        <f t="shared" si="1067"/>
        <v>0</v>
      </c>
      <c r="CP131" s="1508">
        <f t="shared" si="1067"/>
        <v>0</v>
      </c>
      <c r="CQ131" s="1508">
        <f t="shared" si="1067"/>
        <v>0</v>
      </c>
      <c r="CR131" s="1508">
        <f t="shared" si="1067"/>
        <v>0</v>
      </c>
      <c r="CS131" s="1508">
        <f t="shared" si="1067"/>
        <v>0</v>
      </c>
      <c r="CT131" s="1508">
        <f t="shared" si="1068"/>
        <v>0</v>
      </c>
      <c r="CU131" s="1508">
        <f t="shared" si="1068"/>
        <v>0</v>
      </c>
      <c r="CV131" s="1509">
        <f t="shared" si="1068"/>
        <v>0</v>
      </c>
      <c r="CW131" s="1508">
        <f t="shared" si="1068"/>
        <v>0</v>
      </c>
      <c r="CX131" s="1508">
        <f t="shared" si="1068"/>
        <v>0</v>
      </c>
      <c r="CY131" s="1508">
        <f t="shared" si="1068"/>
        <v>0</v>
      </c>
      <c r="CZ131" s="1508">
        <f t="shared" si="1068"/>
        <v>0</v>
      </c>
      <c r="DA131" s="1508">
        <f t="shared" si="1068"/>
        <v>0</v>
      </c>
      <c r="DB131" s="1508">
        <f t="shared" si="1068"/>
        <v>0</v>
      </c>
      <c r="DC131" s="1508">
        <f t="shared" si="1068"/>
        <v>0</v>
      </c>
      <c r="DD131" s="1508">
        <f t="shared" si="1068"/>
        <v>0</v>
      </c>
      <c r="DE131" s="1508">
        <f t="shared" si="1068"/>
        <v>0</v>
      </c>
      <c r="DF131" s="1508">
        <f t="shared" si="1068"/>
        <v>0</v>
      </c>
      <c r="DG131" s="1508">
        <f t="shared" si="1068"/>
        <v>0</v>
      </c>
      <c r="DH131" s="1509">
        <f t="shared" si="1068"/>
        <v>0</v>
      </c>
      <c r="DI131" s="1508">
        <f t="shared" si="1068"/>
        <v>0</v>
      </c>
      <c r="DJ131" s="1508">
        <f t="shared" si="1069"/>
        <v>0</v>
      </c>
      <c r="DK131" s="1508">
        <f t="shared" si="1069"/>
        <v>0</v>
      </c>
      <c r="DL131" s="1508">
        <f t="shared" si="1069"/>
        <v>0</v>
      </c>
      <c r="DM131" s="1508">
        <f t="shared" si="1069"/>
        <v>0</v>
      </c>
      <c r="DN131" s="1508">
        <f t="shared" si="1069"/>
        <v>0</v>
      </c>
      <c r="DO131" s="1508">
        <f t="shared" si="1069"/>
        <v>0</v>
      </c>
      <c r="DP131" s="1508">
        <f t="shared" si="1069"/>
        <v>0</v>
      </c>
      <c r="DQ131" s="1508">
        <f t="shared" si="1069"/>
        <v>0</v>
      </c>
      <c r="DR131" s="1508">
        <f t="shared" si="1069"/>
        <v>0</v>
      </c>
      <c r="DS131" s="1508">
        <f t="shared" si="1069"/>
        <v>0</v>
      </c>
      <c r="DT131" s="1509">
        <f t="shared" si="1069"/>
        <v>0</v>
      </c>
      <c r="DU131" s="1507">
        <f t="shared" si="1069"/>
        <v>0</v>
      </c>
      <c r="DV131" s="1508">
        <f t="shared" si="1069"/>
        <v>0</v>
      </c>
      <c r="DW131" s="1508">
        <f t="shared" si="1069"/>
        <v>0</v>
      </c>
      <c r="DX131" s="1508">
        <f t="shared" si="1069"/>
        <v>0</v>
      </c>
      <c r="DY131" s="1508">
        <f t="shared" si="1069"/>
        <v>0</v>
      </c>
      <c r="DZ131" s="1508">
        <f t="shared" si="1070"/>
        <v>0</v>
      </c>
      <c r="EA131" s="1508">
        <f t="shared" si="1070"/>
        <v>0</v>
      </c>
      <c r="EB131" s="1508">
        <f t="shared" si="1070"/>
        <v>0</v>
      </c>
      <c r="EC131" s="1508">
        <f t="shared" si="1070"/>
        <v>0</v>
      </c>
      <c r="ED131" s="1508">
        <f t="shared" si="1070"/>
        <v>0</v>
      </c>
      <c r="EE131" s="1508">
        <f t="shared" si="1070"/>
        <v>0</v>
      </c>
      <c r="EF131" s="1508">
        <f t="shared" si="1070"/>
        <v>0</v>
      </c>
      <c r="EG131" s="1507">
        <f t="shared" si="1070"/>
        <v>0</v>
      </c>
      <c r="EH131" s="1508">
        <f t="shared" si="1070"/>
        <v>0</v>
      </c>
      <c r="EI131" s="1508">
        <f t="shared" si="1070"/>
        <v>0</v>
      </c>
      <c r="EJ131" s="1508">
        <f t="shared" si="1070"/>
        <v>0</v>
      </c>
      <c r="EK131" s="1508">
        <f t="shared" si="1070"/>
        <v>0</v>
      </c>
      <c r="EL131" s="1508">
        <f t="shared" si="1070"/>
        <v>0</v>
      </c>
      <c r="EM131" s="1508">
        <f t="shared" si="1070"/>
        <v>0</v>
      </c>
      <c r="EN131" s="1508">
        <f t="shared" si="1070"/>
        <v>0</v>
      </c>
      <c r="EO131" s="1508">
        <f t="shared" si="1070"/>
        <v>0</v>
      </c>
      <c r="EP131" s="1508">
        <f t="shared" si="1071"/>
        <v>0</v>
      </c>
      <c r="EQ131" s="1508">
        <f t="shared" si="1071"/>
        <v>0</v>
      </c>
      <c r="ER131" s="1509">
        <f t="shared" si="1071"/>
        <v>0</v>
      </c>
      <c r="ES131" s="1507">
        <f t="shared" si="1071"/>
        <v>0</v>
      </c>
      <c r="ET131" s="1508">
        <f t="shared" si="1071"/>
        <v>0</v>
      </c>
      <c r="EU131" s="1508">
        <f t="shared" si="1071"/>
        <v>0</v>
      </c>
      <c r="EV131" s="1508">
        <f t="shared" si="1071"/>
        <v>0</v>
      </c>
      <c r="EW131" s="1508">
        <f t="shared" si="1071"/>
        <v>0</v>
      </c>
      <c r="EX131" s="1508">
        <f t="shared" si="1071"/>
        <v>0</v>
      </c>
      <c r="EY131" s="1508">
        <f t="shared" si="1071"/>
        <v>0</v>
      </c>
      <c r="EZ131" s="1508">
        <f t="shared" si="1071"/>
        <v>0</v>
      </c>
      <c r="FA131" s="1508">
        <f t="shared" si="1071"/>
        <v>0</v>
      </c>
      <c r="FB131" s="1508">
        <f t="shared" si="1071"/>
        <v>0</v>
      </c>
      <c r="FC131" s="1508">
        <f t="shared" si="1071"/>
        <v>0</v>
      </c>
      <c r="FD131" s="1509">
        <f t="shared" si="1071"/>
        <v>0</v>
      </c>
      <c r="FE131" s="1508">
        <f t="shared" si="1071"/>
        <v>0</v>
      </c>
      <c r="FF131" s="1508">
        <f t="shared" si="1052"/>
        <v>0</v>
      </c>
      <c r="FG131" s="1508">
        <f t="shared" si="1072"/>
        <v>0</v>
      </c>
      <c r="FH131" s="1508">
        <f t="shared" si="1072"/>
        <v>0</v>
      </c>
      <c r="FI131" s="1508">
        <f t="shared" si="1072"/>
        <v>0</v>
      </c>
      <c r="FJ131" s="1508">
        <f t="shared" si="1072"/>
        <v>0</v>
      </c>
      <c r="FK131" s="1508">
        <f t="shared" si="1072"/>
        <v>0</v>
      </c>
      <c r="FL131" s="1508">
        <f t="shared" si="1072"/>
        <v>0</v>
      </c>
      <c r="FM131" s="1508">
        <f t="shared" si="1072"/>
        <v>0</v>
      </c>
      <c r="FN131" s="1508">
        <f t="shared" si="1072"/>
        <v>0</v>
      </c>
      <c r="FO131" s="1508">
        <f t="shared" si="1072"/>
        <v>0</v>
      </c>
      <c r="FP131" s="1509">
        <f t="shared" si="1072"/>
        <v>0</v>
      </c>
      <c r="FQ131" s="1508">
        <f t="shared" si="1072"/>
        <v>0</v>
      </c>
      <c r="FR131" s="1508">
        <f t="shared" si="1072"/>
        <v>0</v>
      </c>
      <c r="FS131" s="1508">
        <f t="shared" si="1072"/>
        <v>0</v>
      </c>
      <c r="FT131" s="1508">
        <f t="shared" si="1072"/>
        <v>0</v>
      </c>
      <c r="FU131" s="1508">
        <f t="shared" si="1072"/>
        <v>0</v>
      </c>
      <c r="FV131" s="1508">
        <f t="shared" si="1072"/>
        <v>0</v>
      </c>
      <c r="FW131" s="1508">
        <f t="shared" si="1061"/>
        <v>0</v>
      </c>
      <c r="FX131" s="1508">
        <f t="shared" si="1061"/>
        <v>0</v>
      </c>
      <c r="FY131" s="1508">
        <f t="shared" si="1061"/>
        <v>0</v>
      </c>
      <c r="FZ131" s="1508">
        <f t="shared" si="1061"/>
        <v>0</v>
      </c>
      <c r="GA131" s="1508">
        <f t="shared" si="1061"/>
        <v>0</v>
      </c>
      <c r="GB131" s="1509">
        <f t="shared" si="1061"/>
        <v>0</v>
      </c>
      <c r="GC131" s="1506"/>
      <c r="GD131" s="1458">
        <f t="shared" si="910"/>
        <v>1</v>
      </c>
      <c r="GE131" s="1510">
        <f t="shared" si="1062"/>
        <v>0</v>
      </c>
      <c r="GF131" s="1511">
        <f t="shared" si="1062"/>
        <v>0</v>
      </c>
      <c r="GG131" s="1511">
        <f t="shared" si="1062"/>
        <v>0</v>
      </c>
      <c r="GH131" s="1511">
        <f t="shared" si="1062"/>
        <v>0</v>
      </c>
      <c r="GI131" s="1511">
        <f t="shared" si="1062"/>
        <v>0</v>
      </c>
      <c r="GJ131" s="1511">
        <f t="shared" si="1062"/>
        <v>0</v>
      </c>
      <c r="GK131" s="1511">
        <f t="shared" si="1062"/>
        <v>0</v>
      </c>
      <c r="GL131" s="1511">
        <f t="shared" si="1062"/>
        <v>0</v>
      </c>
      <c r="GM131" s="1511">
        <f t="shared" si="1062"/>
        <v>0</v>
      </c>
      <c r="GN131" s="1512">
        <f t="shared" si="1062"/>
        <v>0</v>
      </c>
      <c r="GO131" s="1513">
        <f t="shared" si="911"/>
        <v>0</v>
      </c>
      <c r="GP131" s="1506"/>
      <c r="GQ131" s="1510">
        <f t="shared" si="1073"/>
        <v>0</v>
      </c>
      <c r="GR131" s="1511">
        <f t="shared" si="1056"/>
        <v>0</v>
      </c>
      <c r="GS131" s="1511">
        <f t="shared" si="1056"/>
        <v>0</v>
      </c>
      <c r="GT131" s="1511">
        <f t="shared" si="1056"/>
        <v>0</v>
      </c>
      <c r="GU131" s="1511">
        <f t="shared" si="1056"/>
        <v>0</v>
      </c>
      <c r="GV131" s="1511">
        <f t="shared" si="1056"/>
        <v>0</v>
      </c>
      <c r="GW131" s="1511">
        <f t="shared" si="1056"/>
        <v>0</v>
      </c>
      <c r="GX131" s="1511">
        <f t="shared" si="1056"/>
        <v>0</v>
      </c>
      <c r="GY131" s="1511">
        <f t="shared" si="1056"/>
        <v>0</v>
      </c>
      <c r="GZ131" s="1512">
        <f t="shared" si="1056"/>
        <v>0</v>
      </c>
      <c r="HA131" s="1513">
        <f t="shared" si="912"/>
        <v>0</v>
      </c>
      <c r="HB131" s="1506">
        <f t="shared" si="913"/>
        <v>1</v>
      </c>
      <c r="HC131" s="1506"/>
      <c r="HD131" s="1508">
        <f t="shared" si="914"/>
        <v>0</v>
      </c>
      <c r="HE131" s="1460">
        <f t="shared" si="915"/>
        <v>0</v>
      </c>
      <c r="HF131" s="1460">
        <f t="shared" si="916"/>
        <v>0</v>
      </c>
      <c r="HG131" s="1460">
        <f t="shared" si="917"/>
        <v>0</v>
      </c>
      <c r="HH131" s="1460">
        <f t="shared" si="918"/>
        <v>0</v>
      </c>
      <c r="HI131" s="1460">
        <f t="shared" si="919"/>
        <v>0</v>
      </c>
      <c r="HJ131" s="1460">
        <f t="shared" si="920"/>
        <v>0</v>
      </c>
      <c r="HK131" s="1460">
        <f t="shared" si="921"/>
        <v>0</v>
      </c>
      <c r="HL131" s="1460">
        <f t="shared" si="922"/>
        <v>0</v>
      </c>
      <c r="HM131" s="1460">
        <f t="shared" si="923"/>
        <v>0</v>
      </c>
      <c r="HN131" s="1460">
        <f t="shared" si="924"/>
        <v>0</v>
      </c>
      <c r="HO131" s="1460">
        <f t="shared" si="925"/>
        <v>0</v>
      </c>
      <c r="HP131" s="1460">
        <f t="shared" si="926"/>
        <v>0</v>
      </c>
      <c r="HQ131" s="1460">
        <f t="shared" si="927"/>
        <v>0</v>
      </c>
      <c r="HR131" s="1460">
        <f t="shared" si="928"/>
        <v>0</v>
      </c>
      <c r="HS131" s="1460">
        <f t="shared" si="929"/>
        <v>0</v>
      </c>
      <c r="HT131" s="1460">
        <f t="shared" si="930"/>
        <v>0</v>
      </c>
      <c r="HU131" s="1460">
        <f t="shared" si="931"/>
        <v>0</v>
      </c>
      <c r="HV131" s="1460">
        <f t="shared" si="932"/>
        <v>0</v>
      </c>
      <c r="HW131" s="1460">
        <f t="shared" si="933"/>
        <v>0</v>
      </c>
      <c r="HX131" s="1460">
        <f t="shared" si="934"/>
        <v>0</v>
      </c>
      <c r="HY131" s="1460">
        <f t="shared" si="935"/>
        <v>0</v>
      </c>
      <c r="HZ131" s="1460">
        <f t="shared" si="936"/>
        <v>0</v>
      </c>
      <c r="IA131" s="1460">
        <f t="shared" si="937"/>
        <v>0</v>
      </c>
      <c r="IB131" s="1460">
        <f t="shared" si="938"/>
        <v>0</v>
      </c>
      <c r="IC131" s="1460">
        <f t="shared" si="939"/>
        <v>0</v>
      </c>
      <c r="ID131" s="1460">
        <f t="shared" si="940"/>
        <v>0</v>
      </c>
      <c r="IE131" s="1460">
        <f t="shared" si="941"/>
        <v>0</v>
      </c>
      <c r="IF131" s="1460">
        <f t="shared" si="942"/>
        <v>0</v>
      </c>
      <c r="IG131" s="1460">
        <f t="shared" si="943"/>
        <v>0</v>
      </c>
      <c r="IH131" s="1460">
        <f t="shared" si="944"/>
        <v>0</v>
      </c>
      <c r="II131" s="1460">
        <f t="shared" si="945"/>
        <v>0</v>
      </c>
      <c r="IJ131" s="1460">
        <f t="shared" si="946"/>
        <v>0</v>
      </c>
      <c r="IK131" s="1460">
        <f t="shared" si="947"/>
        <v>0</v>
      </c>
      <c r="IL131" s="1460">
        <f t="shared" si="948"/>
        <v>0</v>
      </c>
      <c r="IM131" s="1460">
        <f t="shared" si="949"/>
        <v>0</v>
      </c>
      <c r="IN131" s="1460">
        <f t="shared" si="950"/>
        <v>0</v>
      </c>
      <c r="IO131" s="1460">
        <f t="shared" si="951"/>
        <v>0</v>
      </c>
      <c r="IP131" s="1460">
        <f t="shared" si="952"/>
        <v>0</v>
      </c>
      <c r="IQ131" s="1460">
        <f t="shared" si="953"/>
        <v>0</v>
      </c>
      <c r="IR131" s="1460">
        <f t="shared" si="954"/>
        <v>0</v>
      </c>
      <c r="IS131" s="1460">
        <f t="shared" si="955"/>
        <v>0</v>
      </c>
      <c r="IT131" s="1460">
        <f t="shared" si="956"/>
        <v>0</v>
      </c>
      <c r="IU131" s="1460">
        <f t="shared" si="957"/>
        <v>0</v>
      </c>
      <c r="IV131" s="1460">
        <f t="shared" si="958"/>
        <v>0</v>
      </c>
      <c r="IW131" s="1460">
        <f t="shared" si="959"/>
        <v>0</v>
      </c>
      <c r="IX131" s="1460">
        <f t="shared" si="960"/>
        <v>0</v>
      </c>
      <c r="IY131" s="1460">
        <f t="shared" si="961"/>
        <v>0</v>
      </c>
      <c r="IZ131" s="1460">
        <f t="shared" si="962"/>
        <v>0</v>
      </c>
      <c r="JA131" s="1460">
        <f t="shared" si="963"/>
        <v>0</v>
      </c>
      <c r="JB131" s="1460">
        <f t="shared" si="964"/>
        <v>0</v>
      </c>
      <c r="JC131" s="1460">
        <f t="shared" si="965"/>
        <v>0</v>
      </c>
      <c r="JD131" s="1460">
        <f t="shared" si="966"/>
        <v>0</v>
      </c>
      <c r="JE131" s="1460">
        <f t="shared" si="967"/>
        <v>0</v>
      </c>
      <c r="JF131" s="1460">
        <f t="shared" si="968"/>
        <v>0</v>
      </c>
      <c r="JG131" s="1460">
        <f t="shared" si="969"/>
        <v>0</v>
      </c>
      <c r="JH131" s="1460">
        <f t="shared" si="970"/>
        <v>0</v>
      </c>
      <c r="JI131" s="1460">
        <f t="shared" si="971"/>
        <v>0</v>
      </c>
      <c r="JJ131" s="1460">
        <f t="shared" si="972"/>
        <v>0</v>
      </c>
      <c r="JK131" s="1460">
        <f t="shared" si="973"/>
        <v>0</v>
      </c>
      <c r="JL131" s="1460">
        <f t="shared" si="974"/>
        <v>0</v>
      </c>
      <c r="JM131" s="1460">
        <f t="shared" si="975"/>
        <v>0</v>
      </c>
      <c r="JN131" s="1460">
        <f t="shared" si="976"/>
        <v>0</v>
      </c>
      <c r="JO131" s="1460">
        <f t="shared" si="977"/>
        <v>0</v>
      </c>
      <c r="JP131" s="1460">
        <f t="shared" si="978"/>
        <v>0</v>
      </c>
      <c r="JQ131" s="1460">
        <f t="shared" si="979"/>
        <v>0</v>
      </c>
      <c r="JR131" s="1460">
        <f t="shared" si="980"/>
        <v>0</v>
      </c>
      <c r="JS131" s="1460">
        <f t="shared" si="981"/>
        <v>0</v>
      </c>
      <c r="JT131" s="1460">
        <f t="shared" si="982"/>
        <v>0</v>
      </c>
      <c r="JU131" s="1460">
        <f t="shared" si="983"/>
        <v>0</v>
      </c>
      <c r="JV131" s="1460">
        <f t="shared" si="984"/>
        <v>0</v>
      </c>
      <c r="JW131" s="1460">
        <f t="shared" si="985"/>
        <v>0</v>
      </c>
      <c r="JX131" s="1460">
        <f t="shared" si="986"/>
        <v>0</v>
      </c>
      <c r="JY131" s="1460">
        <f t="shared" si="987"/>
        <v>0</v>
      </c>
      <c r="JZ131" s="1460">
        <f t="shared" si="988"/>
        <v>0</v>
      </c>
      <c r="KA131" s="1460">
        <f t="shared" si="989"/>
        <v>0</v>
      </c>
      <c r="KB131" s="1460">
        <f t="shared" si="990"/>
        <v>0</v>
      </c>
      <c r="KC131" s="1460">
        <f t="shared" si="991"/>
        <v>0</v>
      </c>
      <c r="KD131" s="1460">
        <f t="shared" si="992"/>
        <v>0</v>
      </c>
      <c r="KE131" s="1460">
        <f t="shared" si="993"/>
        <v>0</v>
      </c>
      <c r="KF131" s="1460">
        <f t="shared" si="994"/>
        <v>0</v>
      </c>
      <c r="KG131" s="1460">
        <f t="shared" si="995"/>
        <v>0</v>
      </c>
      <c r="KH131" s="1460">
        <f t="shared" si="996"/>
        <v>0</v>
      </c>
      <c r="KI131" s="1460">
        <f t="shared" si="997"/>
        <v>0</v>
      </c>
      <c r="KJ131" s="1460">
        <f t="shared" si="998"/>
        <v>0</v>
      </c>
      <c r="KK131" s="1460">
        <f t="shared" si="999"/>
        <v>0</v>
      </c>
      <c r="KL131" s="1460">
        <f t="shared" si="1000"/>
        <v>0</v>
      </c>
      <c r="KM131" s="1460">
        <f t="shared" si="1001"/>
        <v>0</v>
      </c>
      <c r="KN131" s="1460">
        <f t="shared" si="1002"/>
        <v>0</v>
      </c>
      <c r="KO131" s="1460">
        <f t="shared" si="1003"/>
        <v>0</v>
      </c>
      <c r="KP131" s="1460">
        <f t="shared" si="1004"/>
        <v>0</v>
      </c>
      <c r="KQ131" s="1460">
        <f t="shared" si="1005"/>
        <v>0</v>
      </c>
      <c r="KR131" s="1460">
        <f t="shared" si="1006"/>
        <v>0</v>
      </c>
      <c r="KS131" s="1460">
        <f t="shared" si="1007"/>
        <v>0</v>
      </c>
      <c r="KT131" s="1460">
        <f t="shared" si="1008"/>
        <v>0</v>
      </c>
      <c r="KU131" s="1460">
        <f t="shared" si="1009"/>
        <v>0</v>
      </c>
      <c r="KV131" s="1460">
        <f t="shared" si="1010"/>
        <v>0</v>
      </c>
      <c r="KW131" s="1460">
        <f t="shared" si="1011"/>
        <v>0</v>
      </c>
      <c r="KX131" s="1460">
        <f t="shared" si="1012"/>
        <v>0</v>
      </c>
      <c r="KY131" s="1460">
        <f t="shared" si="1013"/>
        <v>0</v>
      </c>
      <c r="KZ131" s="1460">
        <f t="shared" si="1014"/>
        <v>0</v>
      </c>
      <c r="LA131" s="1460">
        <f t="shared" si="1015"/>
        <v>0</v>
      </c>
      <c r="LB131" s="1460">
        <f t="shared" si="1016"/>
        <v>0</v>
      </c>
      <c r="LC131" s="1460">
        <f t="shared" si="1017"/>
        <v>0</v>
      </c>
      <c r="LD131" s="1460">
        <f t="shared" si="1018"/>
        <v>0</v>
      </c>
      <c r="LE131" s="1460">
        <f t="shared" si="1019"/>
        <v>0</v>
      </c>
      <c r="LF131" s="1460">
        <f t="shared" si="1020"/>
        <v>0</v>
      </c>
      <c r="LG131" s="1460">
        <f t="shared" si="1021"/>
        <v>0</v>
      </c>
      <c r="LH131" s="1460">
        <f t="shared" si="1022"/>
        <v>0</v>
      </c>
      <c r="LI131" s="1460">
        <f t="shared" si="1023"/>
        <v>0</v>
      </c>
      <c r="LJ131" s="1460">
        <f t="shared" si="1024"/>
        <v>0</v>
      </c>
      <c r="LK131" s="1460">
        <f t="shared" si="1025"/>
        <v>0</v>
      </c>
      <c r="LL131" s="1460">
        <f t="shared" si="1026"/>
        <v>0</v>
      </c>
      <c r="LM131" s="1460">
        <f t="shared" si="1027"/>
        <v>0</v>
      </c>
      <c r="LN131" s="1460">
        <f t="shared" si="1028"/>
        <v>0</v>
      </c>
      <c r="LO131" s="1460">
        <f t="shared" si="1029"/>
        <v>0</v>
      </c>
      <c r="LP131" s="1460">
        <f t="shared" si="1030"/>
        <v>0</v>
      </c>
      <c r="LQ131" s="1460">
        <f t="shared" si="1031"/>
        <v>0</v>
      </c>
      <c r="LR131" s="1460">
        <f t="shared" si="1032"/>
        <v>0</v>
      </c>
      <c r="LS131" s="1460">
        <f t="shared" si="1033"/>
        <v>0</v>
      </c>
      <c r="LW131" s="1467">
        <f t="shared" si="1034"/>
        <v>0</v>
      </c>
      <c r="LX131" s="1467">
        <f t="shared" si="1035"/>
        <v>0</v>
      </c>
      <c r="LY131" s="1467">
        <f t="shared" si="1036"/>
        <v>0</v>
      </c>
      <c r="LZ131" s="1467">
        <f t="shared" si="1037"/>
        <v>0</v>
      </c>
      <c r="MA131" s="1506"/>
      <c r="MB131" s="1460">
        <f t="shared" si="1038"/>
        <v>0</v>
      </c>
      <c r="MC131" s="1460">
        <f t="shared" si="1075"/>
        <v>0</v>
      </c>
      <c r="MD131" s="1460">
        <f t="shared" si="1075"/>
        <v>0</v>
      </c>
      <c r="ME131" s="1460">
        <f t="shared" si="1075"/>
        <v>0</v>
      </c>
      <c r="MF131" s="1460">
        <f t="shared" si="1075"/>
        <v>0</v>
      </c>
      <c r="MG131" s="1460">
        <f t="shared" si="1075"/>
        <v>0</v>
      </c>
      <c r="MH131" s="1460">
        <f t="shared" si="1075"/>
        <v>0</v>
      </c>
      <c r="MI131" s="1460">
        <f t="shared" si="1075"/>
        <v>0</v>
      </c>
      <c r="MJ131" s="1460">
        <f t="shared" si="1075"/>
        <v>0</v>
      </c>
      <c r="MK131" s="1460">
        <f t="shared" si="1075"/>
        <v>0</v>
      </c>
      <c r="ML131" s="1460">
        <f t="shared" si="1075"/>
        <v>0</v>
      </c>
      <c r="MM131" s="1460">
        <f t="shared" si="1075"/>
        <v>0</v>
      </c>
      <c r="MN131" s="1460">
        <f t="shared" si="1075"/>
        <v>0</v>
      </c>
      <c r="MO131" s="1460">
        <f t="shared" si="1075"/>
        <v>0</v>
      </c>
      <c r="MP131" s="1460">
        <f t="shared" si="1075"/>
        <v>0</v>
      </c>
      <c r="MQ131" s="1460">
        <f t="shared" si="1075"/>
        <v>0</v>
      </c>
      <c r="MR131" s="1460">
        <f t="shared" si="1075"/>
        <v>0</v>
      </c>
      <c r="MS131" s="1460">
        <f t="shared" si="1063"/>
        <v>0</v>
      </c>
      <c r="MT131" s="1460">
        <f t="shared" si="1063"/>
        <v>0</v>
      </c>
      <c r="MU131" s="1460">
        <f t="shared" si="1063"/>
        <v>0</v>
      </c>
      <c r="MV131" s="1460">
        <f t="shared" si="1063"/>
        <v>0</v>
      </c>
      <c r="MW131" s="1460">
        <f t="shared" si="1063"/>
        <v>0</v>
      </c>
      <c r="MX131" s="1460">
        <f t="shared" si="1063"/>
        <v>0</v>
      </c>
      <c r="MY131" s="1460">
        <f t="shared" si="1063"/>
        <v>0</v>
      </c>
      <c r="MZ131" s="1460">
        <f t="shared" si="1063"/>
        <v>0</v>
      </c>
      <c r="NA131" s="1460">
        <f t="shared" si="1063"/>
        <v>0</v>
      </c>
      <c r="NB131" s="1460">
        <f t="shared" si="1063"/>
        <v>0</v>
      </c>
      <c r="NC131" s="1460">
        <f t="shared" si="1063"/>
        <v>0</v>
      </c>
      <c r="ND131" s="1460">
        <f t="shared" si="1063"/>
        <v>0</v>
      </c>
      <c r="NE131" s="1460">
        <f t="shared" si="1063"/>
        <v>0</v>
      </c>
      <c r="NF131" s="1460">
        <f t="shared" si="1063"/>
        <v>0</v>
      </c>
      <c r="NG131" s="1460">
        <f t="shared" si="1063"/>
        <v>0</v>
      </c>
      <c r="NH131" s="1460">
        <f t="shared" si="1063"/>
        <v>0</v>
      </c>
      <c r="NI131" s="1460">
        <f t="shared" si="1064"/>
        <v>0</v>
      </c>
      <c r="NJ131" s="1460">
        <f t="shared" si="1064"/>
        <v>0</v>
      </c>
      <c r="NK131" s="1460">
        <f t="shared" si="1064"/>
        <v>0</v>
      </c>
      <c r="NL131" s="1460">
        <f t="shared" si="1064"/>
        <v>0</v>
      </c>
      <c r="NM131" s="1460">
        <f t="shared" si="1064"/>
        <v>0</v>
      </c>
      <c r="NN131" s="1460">
        <f t="shared" si="1064"/>
        <v>0</v>
      </c>
      <c r="NO131" s="1460">
        <f t="shared" si="1064"/>
        <v>0</v>
      </c>
      <c r="NP131" s="1460">
        <f t="shared" si="1064"/>
        <v>0</v>
      </c>
      <c r="NQ131" s="1460">
        <f t="shared" si="1064"/>
        <v>0</v>
      </c>
      <c r="NR131" s="1460">
        <f t="shared" si="1064"/>
        <v>0</v>
      </c>
      <c r="NS131" s="1460">
        <f t="shared" si="1064"/>
        <v>0</v>
      </c>
      <c r="NT131" s="1460">
        <f t="shared" si="1064"/>
        <v>0</v>
      </c>
      <c r="NU131" s="1460">
        <f t="shared" si="1064"/>
        <v>0</v>
      </c>
      <c r="NV131" s="1460">
        <f t="shared" si="1064"/>
        <v>0</v>
      </c>
      <c r="NW131" s="1460">
        <f t="shared" si="1064"/>
        <v>0</v>
      </c>
      <c r="NX131" s="1460">
        <f t="shared" si="1064"/>
        <v>0</v>
      </c>
      <c r="NY131" s="1460">
        <f t="shared" si="1065"/>
        <v>0</v>
      </c>
      <c r="NZ131" s="1460">
        <f t="shared" si="1065"/>
        <v>0</v>
      </c>
      <c r="OA131" s="1460">
        <f t="shared" si="1065"/>
        <v>0</v>
      </c>
      <c r="OB131" s="1460">
        <f t="shared" si="1065"/>
        <v>0</v>
      </c>
      <c r="OC131" s="1460">
        <f t="shared" si="1065"/>
        <v>0</v>
      </c>
      <c r="OD131" s="1460">
        <f t="shared" si="1065"/>
        <v>0</v>
      </c>
      <c r="OE131" s="1460">
        <f t="shared" si="1065"/>
        <v>0</v>
      </c>
      <c r="OF131" s="1460">
        <f t="shared" si="1065"/>
        <v>0</v>
      </c>
      <c r="OG131" s="1460">
        <f t="shared" si="1065"/>
        <v>0</v>
      </c>
      <c r="OH131" s="1460">
        <f t="shared" si="1065"/>
        <v>0</v>
      </c>
      <c r="OI131" s="1460">
        <f t="shared" si="1065"/>
        <v>0</v>
      </c>
      <c r="OJ131" s="1460">
        <f t="shared" si="1065"/>
        <v>0</v>
      </c>
      <c r="OK131" s="1460">
        <f t="shared" si="1065"/>
        <v>0</v>
      </c>
      <c r="OL131" s="1460">
        <f t="shared" si="1065"/>
        <v>0</v>
      </c>
      <c r="OM131" s="1460">
        <f t="shared" si="1065"/>
        <v>0</v>
      </c>
      <c r="ON131" s="1460">
        <f t="shared" si="1065"/>
        <v>0</v>
      </c>
      <c r="OO131" s="1460">
        <f t="shared" si="1045"/>
        <v>0</v>
      </c>
      <c r="OP131" s="1460">
        <f t="shared" si="1076"/>
        <v>0</v>
      </c>
      <c r="OQ131" s="1460">
        <f t="shared" si="1076"/>
        <v>0</v>
      </c>
      <c r="OR131" s="1460">
        <f t="shared" si="1076"/>
        <v>0</v>
      </c>
      <c r="OS131" s="1460">
        <f t="shared" si="1076"/>
        <v>0</v>
      </c>
      <c r="OT131" s="1460">
        <f t="shared" si="1076"/>
        <v>0</v>
      </c>
      <c r="OU131" s="1460">
        <f t="shared" si="1076"/>
        <v>0</v>
      </c>
      <c r="OV131" s="1460">
        <f t="shared" si="1076"/>
        <v>0</v>
      </c>
      <c r="OW131" s="1460">
        <f t="shared" si="1076"/>
        <v>0</v>
      </c>
      <c r="OX131" s="1460">
        <f t="shared" si="1076"/>
        <v>0</v>
      </c>
      <c r="OY131" s="1460">
        <f t="shared" si="1076"/>
        <v>0</v>
      </c>
      <c r="OZ131" s="1460">
        <f t="shared" si="1076"/>
        <v>0</v>
      </c>
      <c r="PA131" s="1460">
        <f t="shared" si="1076"/>
        <v>0</v>
      </c>
      <c r="PB131" s="1460">
        <f t="shared" si="1076"/>
        <v>0</v>
      </c>
      <c r="PC131" s="1460">
        <f t="shared" si="1076"/>
        <v>0</v>
      </c>
      <c r="PD131" s="1460">
        <f t="shared" si="1076"/>
        <v>0</v>
      </c>
      <c r="PE131" s="1460">
        <f t="shared" si="1076"/>
        <v>0</v>
      </c>
      <c r="PF131" s="1460">
        <f t="shared" si="1077"/>
        <v>0</v>
      </c>
      <c r="PG131" s="1460">
        <f t="shared" si="1077"/>
        <v>0</v>
      </c>
      <c r="PH131" s="1460">
        <f t="shared" si="1077"/>
        <v>0</v>
      </c>
      <c r="PI131" s="1460">
        <f t="shared" si="1077"/>
        <v>0</v>
      </c>
      <c r="PJ131" s="1460">
        <f t="shared" si="1077"/>
        <v>0</v>
      </c>
      <c r="PK131" s="1460">
        <f t="shared" si="1077"/>
        <v>0</v>
      </c>
      <c r="PL131" s="1460">
        <f t="shared" si="1077"/>
        <v>0</v>
      </c>
      <c r="PM131" s="1460">
        <f t="shared" si="1077"/>
        <v>0</v>
      </c>
      <c r="PN131" s="1460">
        <f t="shared" si="1077"/>
        <v>0</v>
      </c>
      <c r="PO131" s="1460">
        <f t="shared" si="1077"/>
        <v>0</v>
      </c>
      <c r="PP131" s="1460">
        <f t="shared" si="1077"/>
        <v>0</v>
      </c>
      <c r="PQ131" s="1460">
        <f t="shared" si="1077"/>
        <v>0</v>
      </c>
      <c r="PR131" s="1460">
        <f t="shared" si="1077"/>
        <v>0</v>
      </c>
      <c r="PS131" s="1460">
        <f t="shared" si="1077"/>
        <v>0</v>
      </c>
      <c r="PT131" s="1460">
        <f t="shared" si="1077"/>
        <v>0</v>
      </c>
      <c r="PU131" s="1460">
        <f t="shared" si="1077"/>
        <v>0</v>
      </c>
      <c r="PV131" s="1460">
        <f t="shared" si="1078"/>
        <v>0</v>
      </c>
      <c r="PW131" s="1460">
        <f t="shared" si="1078"/>
        <v>0</v>
      </c>
      <c r="PX131" s="1460">
        <f t="shared" si="1078"/>
        <v>0</v>
      </c>
      <c r="PY131" s="1460">
        <f t="shared" si="1078"/>
        <v>0</v>
      </c>
      <c r="PZ131" s="1460">
        <f t="shared" si="1078"/>
        <v>0</v>
      </c>
      <c r="QA131" s="1460">
        <f t="shared" si="1078"/>
        <v>0</v>
      </c>
      <c r="QB131" s="1460">
        <f t="shared" si="1078"/>
        <v>0</v>
      </c>
      <c r="QC131" s="1460">
        <f t="shared" si="1078"/>
        <v>0</v>
      </c>
      <c r="QD131" s="1460">
        <f t="shared" si="1078"/>
        <v>0</v>
      </c>
      <c r="QE131" s="1460">
        <f t="shared" si="1078"/>
        <v>0</v>
      </c>
      <c r="QF131" s="1460">
        <f t="shared" si="1078"/>
        <v>0</v>
      </c>
      <c r="QG131" s="1460">
        <f t="shared" si="1078"/>
        <v>0</v>
      </c>
      <c r="QH131" s="1460">
        <f t="shared" si="1078"/>
        <v>0</v>
      </c>
      <c r="QI131" s="1460">
        <f t="shared" si="1078"/>
        <v>0</v>
      </c>
      <c r="QJ131" s="1460">
        <f t="shared" si="1078"/>
        <v>0</v>
      </c>
      <c r="QK131" s="1460">
        <f t="shared" si="1078"/>
        <v>0</v>
      </c>
      <c r="QL131" s="1460">
        <f t="shared" si="1066"/>
        <v>0</v>
      </c>
      <c r="QM131" s="1460">
        <f t="shared" si="1066"/>
        <v>0</v>
      </c>
      <c r="QN131" s="1460">
        <f t="shared" si="1066"/>
        <v>0</v>
      </c>
      <c r="QO131" s="1460">
        <f t="shared" si="1066"/>
        <v>0</v>
      </c>
      <c r="QP131" s="1460">
        <f t="shared" si="1066"/>
        <v>0</v>
      </c>
      <c r="QQ131" s="1460">
        <f t="shared" si="1066"/>
        <v>0</v>
      </c>
    </row>
    <row r="132" spans="1:459" s="1466" customFormat="1" ht="22.5" customHeight="1">
      <c r="A132" s="1468"/>
      <c r="B132" s="1469"/>
      <c r="C132" s="1469"/>
      <c r="D132" s="1470"/>
      <c r="E132" s="1471"/>
      <c r="F132" s="1472"/>
      <c r="G132" s="1472"/>
      <c r="H132" s="1473">
        <f t="shared" si="875"/>
        <v>0</v>
      </c>
      <c r="I132" s="1474">
        <v>0</v>
      </c>
      <c r="J132" s="1475">
        <f t="shared" si="437"/>
        <v>0</v>
      </c>
      <c r="K132" s="1476">
        <v>0</v>
      </c>
      <c r="L132" s="1477">
        <f t="shared" si="876"/>
        <v>0</v>
      </c>
      <c r="M132" s="1477">
        <f t="shared" si="877"/>
        <v>0</v>
      </c>
      <c r="N132" s="1478"/>
      <c r="O132" s="1479">
        <v>0</v>
      </c>
      <c r="P132" s="1480">
        <v>0</v>
      </c>
      <c r="Q132" s="1828">
        <v>0</v>
      </c>
      <c r="R132" s="1831">
        <f t="shared" si="878"/>
        <v>0</v>
      </c>
      <c r="S132" s="1481">
        <f>IF(AND(SUM(O132:Q132)=0,N132="NNN"),MIN('Operating History and Pro Forma'!$M$33,'Operating History and Pro Forma'!$T$15)*D132,SUM(O132:Q132)*D132)</f>
        <v>0</v>
      </c>
      <c r="T132" s="1482">
        <f t="shared" si="879"/>
        <v>0</v>
      </c>
      <c r="U132" s="1483">
        <f t="shared" si="880"/>
        <v>0</v>
      </c>
      <c r="V132" s="1480"/>
      <c r="W132" s="1514"/>
      <c r="X132" s="1486" t="str">
        <f t="shared" si="881"/>
        <v/>
      </c>
      <c r="Y132" s="1487">
        <f t="shared" si="882"/>
        <v>0</v>
      </c>
      <c r="Z132" s="1488"/>
      <c r="AA132" s="1488"/>
      <c r="AB132" s="1488"/>
      <c r="AC132" s="1488"/>
      <c r="AD132" s="1489">
        <f t="shared" si="883"/>
        <v>0</v>
      </c>
      <c r="AE132" s="1490" t="str">
        <f t="shared" si="884"/>
        <v/>
      </c>
      <c r="AF132" s="1491">
        <f t="shared" si="885"/>
        <v>0</v>
      </c>
      <c r="AG132" s="1492">
        <f t="shared" si="886"/>
        <v>0</v>
      </c>
      <c r="AH132" s="1493">
        <f t="shared" si="1060"/>
        <v>0</v>
      </c>
      <c r="AI132" s="1493">
        <f t="shared" si="1060"/>
        <v>0</v>
      </c>
      <c r="AJ132" s="1494">
        <f t="shared" si="1060"/>
        <v>0</v>
      </c>
      <c r="AK132" s="1494">
        <f t="shared" si="1060"/>
        <v>0</v>
      </c>
      <c r="AL132" s="1495">
        <f t="shared" si="1060"/>
        <v>0</v>
      </c>
      <c r="AM132" s="1496">
        <f t="shared" si="1060"/>
        <v>0</v>
      </c>
      <c r="AN132" s="1497">
        <f t="shared" si="399"/>
        <v>0</v>
      </c>
      <c r="AO132" s="1498">
        <f t="shared" si="860"/>
        <v>0</v>
      </c>
      <c r="AP132" s="1499">
        <f t="shared" si="887"/>
        <v>0</v>
      </c>
      <c r="AQ132" s="1500">
        <f t="shared" si="888"/>
        <v>0</v>
      </c>
      <c r="AR132" s="1501">
        <f t="shared" si="889"/>
        <v>0</v>
      </c>
      <c r="AS132" s="1498">
        <f t="shared" si="857"/>
        <v>0</v>
      </c>
      <c r="AT132" s="1501">
        <f t="shared" si="890"/>
        <v>0</v>
      </c>
      <c r="AU132" s="1498">
        <f t="shared" si="891"/>
        <v>1</v>
      </c>
      <c r="AV132" s="1498">
        <f t="shared" si="892"/>
        <v>2</v>
      </c>
      <c r="AW132" s="1499">
        <f t="shared" si="893"/>
        <v>0</v>
      </c>
      <c r="AX132" s="1502">
        <f t="shared" si="894"/>
        <v>0</v>
      </c>
      <c r="AY132" s="1503">
        <f t="shared" si="895"/>
        <v>0</v>
      </c>
      <c r="AZ132" s="1498">
        <f t="shared" si="896"/>
        <v>2</v>
      </c>
      <c r="BA132" s="1498">
        <f t="shared" si="897"/>
        <v>3</v>
      </c>
      <c r="BB132" s="1499">
        <f t="shared" si="898"/>
        <v>0</v>
      </c>
      <c r="BC132" s="1502">
        <f t="shared" si="899"/>
        <v>0</v>
      </c>
      <c r="BD132" s="1503">
        <f t="shared" si="900"/>
        <v>0</v>
      </c>
      <c r="BE132" s="1498">
        <f t="shared" si="901"/>
        <v>3</v>
      </c>
      <c r="BF132" s="1498">
        <f t="shared" si="902"/>
        <v>4</v>
      </c>
      <c r="BG132" s="1499">
        <f t="shared" si="903"/>
        <v>0</v>
      </c>
      <c r="BH132" s="1502">
        <f t="shared" si="904"/>
        <v>0</v>
      </c>
      <c r="BI132" s="1502">
        <f t="shared" si="905"/>
        <v>0</v>
      </c>
      <c r="BJ132" s="1504">
        <f t="shared" si="906"/>
        <v>1900</v>
      </c>
      <c r="BK132" s="1505" t="str">
        <f t="shared" si="907"/>
        <v/>
      </c>
      <c r="BL132" s="1506"/>
      <c r="BM132" s="1507">
        <f t="shared" si="908"/>
        <v>0</v>
      </c>
      <c r="BN132" s="1508">
        <f t="shared" si="1074"/>
        <v>0</v>
      </c>
      <c r="BO132" s="1508">
        <f t="shared" si="1074"/>
        <v>0</v>
      </c>
      <c r="BP132" s="1508">
        <f t="shared" si="1074"/>
        <v>0</v>
      </c>
      <c r="BQ132" s="1508">
        <f t="shared" si="1074"/>
        <v>0</v>
      </c>
      <c r="BR132" s="1508">
        <f t="shared" si="1074"/>
        <v>0</v>
      </c>
      <c r="BS132" s="1508">
        <f t="shared" si="1074"/>
        <v>0</v>
      </c>
      <c r="BT132" s="1508">
        <f t="shared" si="1074"/>
        <v>0</v>
      </c>
      <c r="BU132" s="1508">
        <f t="shared" si="1074"/>
        <v>0</v>
      </c>
      <c r="BV132" s="1508">
        <f t="shared" si="1074"/>
        <v>0</v>
      </c>
      <c r="BW132" s="1508">
        <f t="shared" si="1074"/>
        <v>0</v>
      </c>
      <c r="BX132" s="1508">
        <f t="shared" si="1074"/>
        <v>0</v>
      </c>
      <c r="BY132" s="1507">
        <f t="shared" si="1074"/>
        <v>0</v>
      </c>
      <c r="BZ132" s="1508">
        <f t="shared" si="1074"/>
        <v>0</v>
      </c>
      <c r="CA132" s="1508">
        <f t="shared" si="1074"/>
        <v>0</v>
      </c>
      <c r="CB132" s="1508">
        <f t="shared" si="1074"/>
        <v>0</v>
      </c>
      <c r="CC132" s="1508">
        <f t="shared" si="1074"/>
        <v>0</v>
      </c>
      <c r="CD132" s="1508">
        <f t="shared" si="1067"/>
        <v>0</v>
      </c>
      <c r="CE132" s="1508">
        <f t="shared" si="1067"/>
        <v>0</v>
      </c>
      <c r="CF132" s="1508">
        <f t="shared" si="1067"/>
        <v>0</v>
      </c>
      <c r="CG132" s="1508">
        <f t="shared" si="1067"/>
        <v>0</v>
      </c>
      <c r="CH132" s="1508">
        <f t="shared" si="1067"/>
        <v>0</v>
      </c>
      <c r="CI132" s="1508">
        <f t="shared" si="1067"/>
        <v>0</v>
      </c>
      <c r="CJ132" s="1509">
        <f t="shared" si="1067"/>
        <v>0</v>
      </c>
      <c r="CK132" s="1507">
        <f t="shared" si="1067"/>
        <v>0</v>
      </c>
      <c r="CL132" s="1508">
        <f t="shared" si="1067"/>
        <v>0</v>
      </c>
      <c r="CM132" s="1508">
        <f t="shared" si="1067"/>
        <v>0</v>
      </c>
      <c r="CN132" s="1508">
        <f t="shared" si="1067"/>
        <v>0</v>
      </c>
      <c r="CO132" s="1508">
        <f t="shared" si="1067"/>
        <v>0</v>
      </c>
      <c r="CP132" s="1508">
        <f t="shared" si="1067"/>
        <v>0</v>
      </c>
      <c r="CQ132" s="1508">
        <f t="shared" si="1067"/>
        <v>0</v>
      </c>
      <c r="CR132" s="1508">
        <f t="shared" si="1067"/>
        <v>0</v>
      </c>
      <c r="CS132" s="1508">
        <f t="shared" si="1067"/>
        <v>0</v>
      </c>
      <c r="CT132" s="1508">
        <f t="shared" si="1068"/>
        <v>0</v>
      </c>
      <c r="CU132" s="1508">
        <f t="shared" si="1068"/>
        <v>0</v>
      </c>
      <c r="CV132" s="1509">
        <f t="shared" si="1068"/>
        <v>0</v>
      </c>
      <c r="CW132" s="1508">
        <f t="shared" si="1068"/>
        <v>0</v>
      </c>
      <c r="CX132" s="1508">
        <f t="shared" si="1068"/>
        <v>0</v>
      </c>
      <c r="CY132" s="1508">
        <f t="shared" si="1068"/>
        <v>0</v>
      </c>
      <c r="CZ132" s="1508">
        <f t="shared" si="1068"/>
        <v>0</v>
      </c>
      <c r="DA132" s="1508">
        <f t="shared" si="1068"/>
        <v>0</v>
      </c>
      <c r="DB132" s="1508">
        <f t="shared" si="1068"/>
        <v>0</v>
      </c>
      <c r="DC132" s="1508">
        <f t="shared" si="1068"/>
        <v>0</v>
      </c>
      <c r="DD132" s="1508">
        <f t="shared" si="1068"/>
        <v>0</v>
      </c>
      <c r="DE132" s="1508">
        <f t="shared" si="1068"/>
        <v>0</v>
      </c>
      <c r="DF132" s="1508">
        <f t="shared" si="1068"/>
        <v>0</v>
      </c>
      <c r="DG132" s="1508">
        <f t="shared" si="1068"/>
        <v>0</v>
      </c>
      <c r="DH132" s="1509">
        <f t="shared" si="1068"/>
        <v>0</v>
      </c>
      <c r="DI132" s="1508">
        <f t="shared" si="1068"/>
        <v>0</v>
      </c>
      <c r="DJ132" s="1508">
        <f t="shared" si="1069"/>
        <v>0</v>
      </c>
      <c r="DK132" s="1508">
        <f t="shared" si="1069"/>
        <v>0</v>
      </c>
      <c r="DL132" s="1508">
        <f t="shared" si="1069"/>
        <v>0</v>
      </c>
      <c r="DM132" s="1508">
        <f t="shared" si="1069"/>
        <v>0</v>
      </c>
      <c r="DN132" s="1508">
        <f t="shared" si="1069"/>
        <v>0</v>
      </c>
      <c r="DO132" s="1508">
        <f t="shared" si="1069"/>
        <v>0</v>
      </c>
      <c r="DP132" s="1508">
        <f t="shared" si="1069"/>
        <v>0</v>
      </c>
      <c r="DQ132" s="1508">
        <f t="shared" si="1069"/>
        <v>0</v>
      </c>
      <c r="DR132" s="1508">
        <f t="shared" si="1069"/>
        <v>0</v>
      </c>
      <c r="DS132" s="1508">
        <f t="shared" si="1069"/>
        <v>0</v>
      </c>
      <c r="DT132" s="1509">
        <f t="shared" si="1069"/>
        <v>0</v>
      </c>
      <c r="DU132" s="1507">
        <f t="shared" si="1069"/>
        <v>0</v>
      </c>
      <c r="DV132" s="1508">
        <f t="shared" si="1069"/>
        <v>0</v>
      </c>
      <c r="DW132" s="1508">
        <f t="shared" si="1069"/>
        <v>0</v>
      </c>
      <c r="DX132" s="1508">
        <f t="shared" si="1069"/>
        <v>0</v>
      </c>
      <c r="DY132" s="1508">
        <f t="shared" si="1069"/>
        <v>0</v>
      </c>
      <c r="DZ132" s="1508">
        <f t="shared" si="1070"/>
        <v>0</v>
      </c>
      <c r="EA132" s="1508">
        <f t="shared" si="1070"/>
        <v>0</v>
      </c>
      <c r="EB132" s="1508">
        <f t="shared" si="1070"/>
        <v>0</v>
      </c>
      <c r="EC132" s="1508">
        <f t="shared" si="1070"/>
        <v>0</v>
      </c>
      <c r="ED132" s="1508">
        <f t="shared" si="1070"/>
        <v>0</v>
      </c>
      <c r="EE132" s="1508">
        <f t="shared" si="1070"/>
        <v>0</v>
      </c>
      <c r="EF132" s="1508">
        <f t="shared" si="1070"/>
        <v>0</v>
      </c>
      <c r="EG132" s="1507">
        <f t="shared" si="1070"/>
        <v>0</v>
      </c>
      <c r="EH132" s="1508">
        <f t="shared" si="1070"/>
        <v>0</v>
      </c>
      <c r="EI132" s="1508">
        <f t="shared" si="1070"/>
        <v>0</v>
      </c>
      <c r="EJ132" s="1508">
        <f t="shared" si="1070"/>
        <v>0</v>
      </c>
      <c r="EK132" s="1508">
        <f t="shared" si="1070"/>
        <v>0</v>
      </c>
      <c r="EL132" s="1508">
        <f t="shared" si="1070"/>
        <v>0</v>
      </c>
      <c r="EM132" s="1508">
        <f t="shared" si="1070"/>
        <v>0</v>
      </c>
      <c r="EN132" s="1508">
        <f t="shared" si="1070"/>
        <v>0</v>
      </c>
      <c r="EO132" s="1508">
        <f t="shared" si="1070"/>
        <v>0</v>
      </c>
      <c r="EP132" s="1508">
        <f t="shared" si="1071"/>
        <v>0</v>
      </c>
      <c r="EQ132" s="1508">
        <f t="shared" si="1071"/>
        <v>0</v>
      </c>
      <c r="ER132" s="1509">
        <f t="shared" si="1071"/>
        <v>0</v>
      </c>
      <c r="ES132" s="1507">
        <f t="shared" si="1071"/>
        <v>0</v>
      </c>
      <c r="ET132" s="1508">
        <f t="shared" si="1071"/>
        <v>0</v>
      </c>
      <c r="EU132" s="1508">
        <f t="shared" si="1071"/>
        <v>0</v>
      </c>
      <c r="EV132" s="1508">
        <f t="shared" si="1071"/>
        <v>0</v>
      </c>
      <c r="EW132" s="1508">
        <f t="shared" si="1071"/>
        <v>0</v>
      </c>
      <c r="EX132" s="1508">
        <f t="shared" si="1071"/>
        <v>0</v>
      </c>
      <c r="EY132" s="1508">
        <f t="shared" si="1071"/>
        <v>0</v>
      </c>
      <c r="EZ132" s="1508">
        <f t="shared" si="1071"/>
        <v>0</v>
      </c>
      <c r="FA132" s="1508">
        <f t="shared" si="1071"/>
        <v>0</v>
      </c>
      <c r="FB132" s="1508">
        <f t="shared" si="1071"/>
        <v>0</v>
      </c>
      <c r="FC132" s="1508">
        <f t="shared" si="1071"/>
        <v>0</v>
      </c>
      <c r="FD132" s="1509">
        <f t="shared" si="1071"/>
        <v>0</v>
      </c>
      <c r="FE132" s="1508">
        <f t="shared" si="1071"/>
        <v>0</v>
      </c>
      <c r="FF132" s="1508">
        <f t="shared" si="1052"/>
        <v>0</v>
      </c>
      <c r="FG132" s="1508">
        <f t="shared" si="1072"/>
        <v>0</v>
      </c>
      <c r="FH132" s="1508">
        <f t="shared" si="1072"/>
        <v>0</v>
      </c>
      <c r="FI132" s="1508">
        <f t="shared" si="1072"/>
        <v>0</v>
      </c>
      <c r="FJ132" s="1508">
        <f t="shared" si="1072"/>
        <v>0</v>
      </c>
      <c r="FK132" s="1508">
        <f t="shared" si="1072"/>
        <v>0</v>
      </c>
      <c r="FL132" s="1508">
        <f t="shared" si="1072"/>
        <v>0</v>
      </c>
      <c r="FM132" s="1508">
        <f t="shared" si="1072"/>
        <v>0</v>
      </c>
      <c r="FN132" s="1508">
        <f t="shared" si="1072"/>
        <v>0</v>
      </c>
      <c r="FO132" s="1508">
        <f t="shared" si="1072"/>
        <v>0</v>
      </c>
      <c r="FP132" s="1509">
        <f t="shared" si="1072"/>
        <v>0</v>
      </c>
      <c r="FQ132" s="1508">
        <f t="shared" si="1072"/>
        <v>0</v>
      </c>
      <c r="FR132" s="1508">
        <f t="shared" si="1072"/>
        <v>0</v>
      </c>
      <c r="FS132" s="1508">
        <f t="shared" si="1072"/>
        <v>0</v>
      </c>
      <c r="FT132" s="1508">
        <f t="shared" si="1072"/>
        <v>0</v>
      </c>
      <c r="FU132" s="1508">
        <f t="shared" si="1072"/>
        <v>0</v>
      </c>
      <c r="FV132" s="1508">
        <f t="shared" si="1072"/>
        <v>0</v>
      </c>
      <c r="FW132" s="1508">
        <f t="shared" si="1061"/>
        <v>0</v>
      </c>
      <c r="FX132" s="1508">
        <f t="shared" si="1061"/>
        <v>0</v>
      </c>
      <c r="FY132" s="1508">
        <f t="shared" si="1061"/>
        <v>0</v>
      </c>
      <c r="FZ132" s="1508">
        <f t="shared" si="1061"/>
        <v>0</v>
      </c>
      <c r="GA132" s="1508">
        <f t="shared" si="1061"/>
        <v>0</v>
      </c>
      <c r="GB132" s="1509">
        <f t="shared" si="1061"/>
        <v>0</v>
      </c>
      <c r="GC132" s="1506"/>
      <c r="GD132" s="1458">
        <f t="shared" si="910"/>
        <v>1</v>
      </c>
      <c r="GE132" s="1510">
        <f t="shared" si="1062"/>
        <v>0</v>
      </c>
      <c r="GF132" s="1511">
        <f t="shared" si="1062"/>
        <v>0</v>
      </c>
      <c r="GG132" s="1511">
        <f t="shared" si="1062"/>
        <v>0</v>
      </c>
      <c r="GH132" s="1511">
        <f t="shared" si="1062"/>
        <v>0</v>
      </c>
      <c r="GI132" s="1511">
        <f t="shared" si="1062"/>
        <v>0</v>
      </c>
      <c r="GJ132" s="1511">
        <f t="shared" si="1062"/>
        <v>0</v>
      </c>
      <c r="GK132" s="1511">
        <f t="shared" si="1062"/>
        <v>0</v>
      </c>
      <c r="GL132" s="1511">
        <f t="shared" si="1062"/>
        <v>0</v>
      </c>
      <c r="GM132" s="1511">
        <f t="shared" si="1062"/>
        <v>0</v>
      </c>
      <c r="GN132" s="1512">
        <f t="shared" si="1062"/>
        <v>0</v>
      </c>
      <c r="GO132" s="1513">
        <f t="shared" si="911"/>
        <v>0</v>
      </c>
      <c r="GP132" s="1506"/>
      <c r="GQ132" s="1510">
        <f t="shared" si="1073"/>
        <v>0</v>
      </c>
      <c r="GR132" s="1511">
        <f t="shared" si="1056"/>
        <v>0</v>
      </c>
      <c r="GS132" s="1511">
        <f t="shared" si="1056"/>
        <v>0</v>
      </c>
      <c r="GT132" s="1511">
        <f t="shared" si="1056"/>
        <v>0</v>
      </c>
      <c r="GU132" s="1511">
        <f t="shared" si="1056"/>
        <v>0</v>
      </c>
      <c r="GV132" s="1511">
        <f t="shared" si="1056"/>
        <v>0</v>
      </c>
      <c r="GW132" s="1511">
        <f t="shared" si="1056"/>
        <v>0</v>
      </c>
      <c r="GX132" s="1511">
        <f t="shared" si="1056"/>
        <v>0</v>
      </c>
      <c r="GY132" s="1511">
        <f t="shared" si="1056"/>
        <v>0</v>
      </c>
      <c r="GZ132" s="1512">
        <f t="shared" si="1056"/>
        <v>0</v>
      </c>
      <c r="HA132" s="1513">
        <f t="shared" si="912"/>
        <v>0</v>
      </c>
      <c r="HB132" s="1506">
        <f t="shared" si="913"/>
        <v>1</v>
      </c>
      <c r="HC132" s="1506"/>
      <c r="HD132" s="1508">
        <f t="shared" si="914"/>
        <v>0</v>
      </c>
      <c r="HE132" s="1460">
        <f t="shared" si="915"/>
        <v>0</v>
      </c>
      <c r="HF132" s="1460">
        <f t="shared" si="916"/>
        <v>0</v>
      </c>
      <c r="HG132" s="1460">
        <f t="shared" si="917"/>
        <v>0</v>
      </c>
      <c r="HH132" s="1460">
        <f t="shared" si="918"/>
        <v>0</v>
      </c>
      <c r="HI132" s="1460">
        <f t="shared" si="919"/>
        <v>0</v>
      </c>
      <c r="HJ132" s="1460">
        <f t="shared" si="920"/>
        <v>0</v>
      </c>
      <c r="HK132" s="1460">
        <f t="shared" si="921"/>
        <v>0</v>
      </c>
      <c r="HL132" s="1460">
        <f t="shared" si="922"/>
        <v>0</v>
      </c>
      <c r="HM132" s="1460">
        <f t="shared" si="923"/>
        <v>0</v>
      </c>
      <c r="HN132" s="1460">
        <f t="shared" si="924"/>
        <v>0</v>
      </c>
      <c r="HO132" s="1460">
        <f t="shared" si="925"/>
        <v>0</v>
      </c>
      <c r="HP132" s="1460">
        <f t="shared" si="926"/>
        <v>0</v>
      </c>
      <c r="HQ132" s="1460">
        <f t="shared" si="927"/>
        <v>0</v>
      </c>
      <c r="HR132" s="1460">
        <f t="shared" si="928"/>
        <v>0</v>
      </c>
      <c r="HS132" s="1460">
        <f t="shared" si="929"/>
        <v>0</v>
      </c>
      <c r="HT132" s="1460">
        <f t="shared" si="930"/>
        <v>0</v>
      </c>
      <c r="HU132" s="1460">
        <f t="shared" si="931"/>
        <v>0</v>
      </c>
      <c r="HV132" s="1460">
        <f t="shared" si="932"/>
        <v>0</v>
      </c>
      <c r="HW132" s="1460">
        <f t="shared" si="933"/>
        <v>0</v>
      </c>
      <c r="HX132" s="1460">
        <f t="shared" si="934"/>
        <v>0</v>
      </c>
      <c r="HY132" s="1460">
        <f t="shared" si="935"/>
        <v>0</v>
      </c>
      <c r="HZ132" s="1460">
        <f t="shared" si="936"/>
        <v>0</v>
      </c>
      <c r="IA132" s="1460">
        <f t="shared" si="937"/>
        <v>0</v>
      </c>
      <c r="IB132" s="1460">
        <f t="shared" si="938"/>
        <v>0</v>
      </c>
      <c r="IC132" s="1460">
        <f t="shared" si="939"/>
        <v>0</v>
      </c>
      <c r="ID132" s="1460">
        <f t="shared" si="940"/>
        <v>0</v>
      </c>
      <c r="IE132" s="1460">
        <f t="shared" si="941"/>
        <v>0</v>
      </c>
      <c r="IF132" s="1460">
        <f t="shared" si="942"/>
        <v>0</v>
      </c>
      <c r="IG132" s="1460">
        <f t="shared" si="943"/>
        <v>0</v>
      </c>
      <c r="IH132" s="1460">
        <f t="shared" si="944"/>
        <v>0</v>
      </c>
      <c r="II132" s="1460">
        <f t="shared" si="945"/>
        <v>0</v>
      </c>
      <c r="IJ132" s="1460">
        <f t="shared" si="946"/>
        <v>0</v>
      </c>
      <c r="IK132" s="1460">
        <f t="shared" si="947"/>
        <v>0</v>
      </c>
      <c r="IL132" s="1460">
        <f t="shared" si="948"/>
        <v>0</v>
      </c>
      <c r="IM132" s="1460">
        <f t="shared" si="949"/>
        <v>0</v>
      </c>
      <c r="IN132" s="1460">
        <f t="shared" si="950"/>
        <v>0</v>
      </c>
      <c r="IO132" s="1460">
        <f t="shared" si="951"/>
        <v>0</v>
      </c>
      <c r="IP132" s="1460">
        <f t="shared" si="952"/>
        <v>0</v>
      </c>
      <c r="IQ132" s="1460">
        <f t="shared" si="953"/>
        <v>0</v>
      </c>
      <c r="IR132" s="1460">
        <f t="shared" si="954"/>
        <v>0</v>
      </c>
      <c r="IS132" s="1460">
        <f t="shared" si="955"/>
        <v>0</v>
      </c>
      <c r="IT132" s="1460">
        <f t="shared" si="956"/>
        <v>0</v>
      </c>
      <c r="IU132" s="1460">
        <f t="shared" si="957"/>
        <v>0</v>
      </c>
      <c r="IV132" s="1460">
        <f t="shared" si="958"/>
        <v>0</v>
      </c>
      <c r="IW132" s="1460">
        <f t="shared" si="959"/>
        <v>0</v>
      </c>
      <c r="IX132" s="1460">
        <f t="shared" si="960"/>
        <v>0</v>
      </c>
      <c r="IY132" s="1460">
        <f t="shared" si="961"/>
        <v>0</v>
      </c>
      <c r="IZ132" s="1460">
        <f t="shared" si="962"/>
        <v>0</v>
      </c>
      <c r="JA132" s="1460">
        <f t="shared" si="963"/>
        <v>0</v>
      </c>
      <c r="JB132" s="1460">
        <f t="shared" si="964"/>
        <v>0</v>
      </c>
      <c r="JC132" s="1460">
        <f t="shared" si="965"/>
        <v>0</v>
      </c>
      <c r="JD132" s="1460">
        <f t="shared" si="966"/>
        <v>0</v>
      </c>
      <c r="JE132" s="1460">
        <f t="shared" si="967"/>
        <v>0</v>
      </c>
      <c r="JF132" s="1460">
        <f t="shared" si="968"/>
        <v>0</v>
      </c>
      <c r="JG132" s="1460">
        <f t="shared" si="969"/>
        <v>0</v>
      </c>
      <c r="JH132" s="1460">
        <f t="shared" si="970"/>
        <v>0</v>
      </c>
      <c r="JI132" s="1460">
        <f t="shared" si="971"/>
        <v>0</v>
      </c>
      <c r="JJ132" s="1460">
        <f t="shared" si="972"/>
        <v>0</v>
      </c>
      <c r="JK132" s="1460">
        <f t="shared" si="973"/>
        <v>0</v>
      </c>
      <c r="JL132" s="1460">
        <f t="shared" si="974"/>
        <v>0</v>
      </c>
      <c r="JM132" s="1460">
        <f t="shared" si="975"/>
        <v>0</v>
      </c>
      <c r="JN132" s="1460">
        <f t="shared" si="976"/>
        <v>0</v>
      </c>
      <c r="JO132" s="1460">
        <f t="shared" si="977"/>
        <v>0</v>
      </c>
      <c r="JP132" s="1460">
        <f t="shared" si="978"/>
        <v>0</v>
      </c>
      <c r="JQ132" s="1460">
        <f t="shared" si="979"/>
        <v>0</v>
      </c>
      <c r="JR132" s="1460">
        <f t="shared" si="980"/>
        <v>0</v>
      </c>
      <c r="JS132" s="1460">
        <f t="shared" si="981"/>
        <v>0</v>
      </c>
      <c r="JT132" s="1460">
        <f t="shared" si="982"/>
        <v>0</v>
      </c>
      <c r="JU132" s="1460">
        <f t="shared" si="983"/>
        <v>0</v>
      </c>
      <c r="JV132" s="1460">
        <f t="shared" si="984"/>
        <v>0</v>
      </c>
      <c r="JW132" s="1460">
        <f t="shared" si="985"/>
        <v>0</v>
      </c>
      <c r="JX132" s="1460">
        <f t="shared" si="986"/>
        <v>0</v>
      </c>
      <c r="JY132" s="1460">
        <f t="shared" si="987"/>
        <v>0</v>
      </c>
      <c r="JZ132" s="1460">
        <f t="shared" si="988"/>
        <v>0</v>
      </c>
      <c r="KA132" s="1460">
        <f t="shared" si="989"/>
        <v>0</v>
      </c>
      <c r="KB132" s="1460">
        <f t="shared" si="990"/>
        <v>0</v>
      </c>
      <c r="KC132" s="1460">
        <f t="shared" si="991"/>
        <v>0</v>
      </c>
      <c r="KD132" s="1460">
        <f t="shared" si="992"/>
        <v>0</v>
      </c>
      <c r="KE132" s="1460">
        <f t="shared" si="993"/>
        <v>0</v>
      </c>
      <c r="KF132" s="1460">
        <f t="shared" si="994"/>
        <v>0</v>
      </c>
      <c r="KG132" s="1460">
        <f t="shared" si="995"/>
        <v>0</v>
      </c>
      <c r="KH132" s="1460">
        <f t="shared" si="996"/>
        <v>0</v>
      </c>
      <c r="KI132" s="1460">
        <f t="shared" si="997"/>
        <v>0</v>
      </c>
      <c r="KJ132" s="1460">
        <f t="shared" si="998"/>
        <v>0</v>
      </c>
      <c r="KK132" s="1460">
        <f t="shared" si="999"/>
        <v>0</v>
      </c>
      <c r="KL132" s="1460">
        <f t="shared" si="1000"/>
        <v>0</v>
      </c>
      <c r="KM132" s="1460">
        <f t="shared" si="1001"/>
        <v>0</v>
      </c>
      <c r="KN132" s="1460">
        <f t="shared" si="1002"/>
        <v>0</v>
      </c>
      <c r="KO132" s="1460">
        <f t="shared" si="1003"/>
        <v>0</v>
      </c>
      <c r="KP132" s="1460">
        <f t="shared" si="1004"/>
        <v>0</v>
      </c>
      <c r="KQ132" s="1460">
        <f t="shared" si="1005"/>
        <v>0</v>
      </c>
      <c r="KR132" s="1460">
        <f t="shared" si="1006"/>
        <v>0</v>
      </c>
      <c r="KS132" s="1460">
        <f t="shared" si="1007"/>
        <v>0</v>
      </c>
      <c r="KT132" s="1460">
        <f t="shared" si="1008"/>
        <v>0</v>
      </c>
      <c r="KU132" s="1460">
        <f t="shared" si="1009"/>
        <v>0</v>
      </c>
      <c r="KV132" s="1460">
        <f t="shared" si="1010"/>
        <v>0</v>
      </c>
      <c r="KW132" s="1460">
        <f t="shared" si="1011"/>
        <v>0</v>
      </c>
      <c r="KX132" s="1460">
        <f t="shared" si="1012"/>
        <v>0</v>
      </c>
      <c r="KY132" s="1460">
        <f t="shared" si="1013"/>
        <v>0</v>
      </c>
      <c r="KZ132" s="1460">
        <f t="shared" si="1014"/>
        <v>0</v>
      </c>
      <c r="LA132" s="1460">
        <f t="shared" si="1015"/>
        <v>0</v>
      </c>
      <c r="LB132" s="1460">
        <f t="shared" si="1016"/>
        <v>0</v>
      </c>
      <c r="LC132" s="1460">
        <f t="shared" si="1017"/>
        <v>0</v>
      </c>
      <c r="LD132" s="1460">
        <f t="shared" si="1018"/>
        <v>0</v>
      </c>
      <c r="LE132" s="1460">
        <f t="shared" si="1019"/>
        <v>0</v>
      </c>
      <c r="LF132" s="1460">
        <f t="shared" si="1020"/>
        <v>0</v>
      </c>
      <c r="LG132" s="1460">
        <f t="shared" si="1021"/>
        <v>0</v>
      </c>
      <c r="LH132" s="1460">
        <f t="shared" si="1022"/>
        <v>0</v>
      </c>
      <c r="LI132" s="1460">
        <f t="shared" si="1023"/>
        <v>0</v>
      </c>
      <c r="LJ132" s="1460">
        <f t="shared" si="1024"/>
        <v>0</v>
      </c>
      <c r="LK132" s="1460">
        <f t="shared" si="1025"/>
        <v>0</v>
      </c>
      <c r="LL132" s="1460">
        <f t="shared" si="1026"/>
        <v>0</v>
      </c>
      <c r="LM132" s="1460">
        <f t="shared" si="1027"/>
        <v>0</v>
      </c>
      <c r="LN132" s="1460">
        <f t="shared" si="1028"/>
        <v>0</v>
      </c>
      <c r="LO132" s="1460">
        <f t="shared" si="1029"/>
        <v>0</v>
      </c>
      <c r="LP132" s="1460">
        <f t="shared" si="1030"/>
        <v>0</v>
      </c>
      <c r="LQ132" s="1460">
        <f t="shared" si="1031"/>
        <v>0</v>
      </c>
      <c r="LR132" s="1460">
        <f t="shared" si="1032"/>
        <v>0</v>
      </c>
      <c r="LS132" s="1460">
        <f t="shared" si="1033"/>
        <v>0</v>
      </c>
      <c r="LW132" s="1467">
        <f t="shared" si="1034"/>
        <v>0</v>
      </c>
      <c r="LX132" s="1467">
        <f t="shared" si="1035"/>
        <v>0</v>
      </c>
      <c r="LY132" s="1467">
        <f t="shared" si="1036"/>
        <v>0</v>
      </c>
      <c r="LZ132" s="1467">
        <f t="shared" si="1037"/>
        <v>0</v>
      </c>
      <c r="MA132" s="1506"/>
      <c r="MB132" s="1460">
        <f t="shared" si="1038"/>
        <v>0</v>
      </c>
      <c r="MC132" s="1460">
        <f t="shared" si="1075"/>
        <v>0</v>
      </c>
      <c r="MD132" s="1460">
        <f t="shared" si="1075"/>
        <v>0</v>
      </c>
      <c r="ME132" s="1460">
        <f t="shared" si="1075"/>
        <v>0</v>
      </c>
      <c r="MF132" s="1460">
        <f t="shared" si="1075"/>
        <v>0</v>
      </c>
      <c r="MG132" s="1460">
        <f t="shared" si="1075"/>
        <v>0</v>
      </c>
      <c r="MH132" s="1460">
        <f t="shared" si="1075"/>
        <v>0</v>
      </c>
      <c r="MI132" s="1460">
        <f t="shared" si="1075"/>
        <v>0</v>
      </c>
      <c r="MJ132" s="1460">
        <f t="shared" si="1075"/>
        <v>0</v>
      </c>
      <c r="MK132" s="1460">
        <f t="shared" si="1075"/>
        <v>0</v>
      </c>
      <c r="ML132" s="1460">
        <f t="shared" si="1075"/>
        <v>0</v>
      </c>
      <c r="MM132" s="1460">
        <f t="shared" si="1075"/>
        <v>0</v>
      </c>
      <c r="MN132" s="1460">
        <f t="shared" si="1075"/>
        <v>0</v>
      </c>
      <c r="MO132" s="1460">
        <f t="shared" si="1075"/>
        <v>0</v>
      </c>
      <c r="MP132" s="1460">
        <f t="shared" si="1075"/>
        <v>0</v>
      </c>
      <c r="MQ132" s="1460">
        <f t="shared" si="1075"/>
        <v>0</v>
      </c>
      <c r="MR132" s="1460">
        <f t="shared" si="1075"/>
        <v>0</v>
      </c>
      <c r="MS132" s="1460">
        <f t="shared" si="1063"/>
        <v>0</v>
      </c>
      <c r="MT132" s="1460">
        <f t="shared" si="1063"/>
        <v>0</v>
      </c>
      <c r="MU132" s="1460">
        <f t="shared" si="1063"/>
        <v>0</v>
      </c>
      <c r="MV132" s="1460">
        <f t="shared" si="1063"/>
        <v>0</v>
      </c>
      <c r="MW132" s="1460">
        <f t="shared" si="1063"/>
        <v>0</v>
      </c>
      <c r="MX132" s="1460">
        <f t="shared" si="1063"/>
        <v>0</v>
      </c>
      <c r="MY132" s="1460">
        <f t="shared" si="1063"/>
        <v>0</v>
      </c>
      <c r="MZ132" s="1460">
        <f t="shared" si="1063"/>
        <v>0</v>
      </c>
      <c r="NA132" s="1460">
        <f t="shared" si="1063"/>
        <v>0</v>
      </c>
      <c r="NB132" s="1460">
        <f t="shared" si="1063"/>
        <v>0</v>
      </c>
      <c r="NC132" s="1460">
        <f t="shared" si="1063"/>
        <v>0</v>
      </c>
      <c r="ND132" s="1460">
        <f t="shared" si="1063"/>
        <v>0</v>
      </c>
      <c r="NE132" s="1460">
        <f t="shared" si="1063"/>
        <v>0</v>
      </c>
      <c r="NF132" s="1460">
        <f t="shared" si="1063"/>
        <v>0</v>
      </c>
      <c r="NG132" s="1460">
        <f t="shared" si="1063"/>
        <v>0</v>
      </c>
      <c r="NH132" s="1460">
        <f t="shared" si="1063"/>
        <v>0</v>
      </c>
      <c r="NI132" s="1460">
        <f t="shared" si="1064"/>
        <v>0</v>
      </c>
      <c r="NJ132" s="1460">
        <f t="shared" si="1064"/>
        <v>0</v>
      </c>
      <c r="NK132" s="1460">
        <f t="shared" si="1064"/>
        <v>0</v>
      </c>
      <c r="NL132" s="1460">
        <f t="shared" si="1064"/>
        <v>0</v>
      </c>
      <c r="NM132" s="1460">
        <f t="shared" si="1064"/>
        <v>0</v>
      </c>
      <c r="NN132" s="1460">
        <f t="shared" si="1064"/>
        <v>0</v>
      </c>
      <c r="NO132" s="1460">
        <f t="shared" si="1064"/>
        <v>0</v>
      </c>
      <c r="NP132" s="1460">
        <f t="shared" si="1064"/>
        <v>0</v>
      </c>
      <c r="NQ132" s="1460">
        <f t="shared" si="1064"/>
        <v>0</v>
      </c>
      <c r="NR132" s="1460">
        <f t="shared" si="1064"/>
        <v>0</v>
      </c>
      <c r="NS132" s="1460">
        <f t="shared" si="1064"/>
        <v>0</v>
      </c>
      <c r="NT132" s="1460">
        <f t="shared" si="1064"/>
        <v>0</v>
      </c>
      <c r="NU132" s="1460">
        <f t="shared" si="1064"/>
        <v>0</v>
      </c>
      <c r="NV132" s="1460">
        <f t="shared" si="1064"/>
        <v>0</v>
      </c>
      <c r="NW132" s="1460">
        <f t="shared" si="1064"/>
        <v>0</v>
      </c>
      <c r="NX132" s="1460">
        <f t="shared" si="1064"/>
        <v>0</v>
      </c>
      <c r="NY132" s="1460">
        <f t="shared" si="1065"/>
        <v>0</v>
      </c>
      <c r="NZ132" s="1460">
        <f t="shared" si="1065"/>
        <v>0</v>
      </c>
      <c r="OA132" s="1460">
        <f t="shared" si="1065"/>
        <v>0</v>
      </c>
      <c r="OB132" s="1460">
        <f t="shared" si="1065"/>
        <v>0</v>
      </c>
      <c r="OC132" s="1460">
        <f t="shared" si="1065"/>
        <v>0</v>
      </c>
      <c r="OD132" s="1460">
        <f t="shared" si="1065"/>
        <v>0</v>
      </c>
      <c r="OE132" s="1460">
        <f t="shared" si="1065"/>
        <v>0</v>
      </c>
      <c r="OF132" s="1460">
        <f t="shared" si="1065"/>
        <v>0</v>
      </c>
      <c r="OG132" s="1460">
        <f t="shared" si="1065"/>
        <v>0</v>
      </c>
      <c r="OH132" s="1460">
        <f t="shared" si="1065"/>
        <v>0</v>
      </c>
      <c r="OI132" s="1460">
        <f t="shared" si="1065"/>
        <v>0</v>
      </c>
      <c r="OJ132" s="1460">
        <f t="shared" si="1065"/>
        <v>0</v>
      </c>
      <c r="OK132" s="1460">
        <f t="shared" si="1065"/>
        <v>0</v>
      </c>
      <c r="OL132" s="1460">
        <f t="shared" si="1065"/>
        <v>0</v>
      </c>
      <c r="OM132" s="1460">
        <f t="shared" si="1065"/>
        <v>0</v>
      </c>
      <c r="ON132" s="1460">
        <f t="shared" si="1065"/>
        <v>0</v>
      </c>
      <c r="OO132" s="1460">
        <f t="shared" si="1045"/>
        <v>0</v>
      </c>
      <c r="OP132" s="1460">
        <f t="shared" si="1076"/>
        <v>0</v>
      </c>
      <c r="OQ132" s="1460">
        <f t="shared" si="1076"/>
        <v>0</v>
      </c>
      <c r="OR132" s="1460">
        <f t="shared" si="1076"/>
        <v>0</v>
      </c>
      <c r="OS132" s="1460">
        <f t="shared" si="1076"/>
        <v>0</v>
      </c>
      <c r="OT132" s="1460">
        <f t="shared" si="1076"/>
        <v>0</v>
      </c>
      <c r="OU132" s="1460">
        <f t="shared" si="1076"/>
        <v>0</v>
      </c>
      <c r="OV132" s="1460">
        <f t="shared" si="1076"/>
        <v>0</v>
      </c>
      <c r="OW132" s="1460">
        <f t="shared" si="1076"/>
        <v>0</v>
      </c>
      <c r="OX132" s="1460">
        <f t="shared" si="1076"/>
        <v>0</v>
      </c>
      <c r="OY132" s="1460">
        <f t="shared" si="1076"/>
        <v>0</v>
      </c>
      <c r="OZ132" s="1460">
        <f t="shared" si="1076"/>
        <v>0</v>
      </c>
      <c r="PA132" s="1460">
        <f t="shared" si="1076"/>
        <v>0</v>
      </c>
      <c r="PB132" s="1460">
        <f t="shared" si="1076"/>
        <v>0</v>
      </c>
      <c r="PC132" s="1460">
        <f t="shared" si="1076"/>
        <v>0</v>
      </c>
      <c r="PD132" s="1460">
        <f t="shared" si="1076"/>
        <v>0</v>
      </c>
      <c r="PE132" s="1460">
        <f t="shared" si="1076"/>
        <v>0</v>
      </c>
      <c r="PF132" s="1460">
        <f t="shared" si="1077"/>
        <v>0</v>
      </c>
      <c r="PG132" s="1460">
        <f t="shared" si="1077"/>
        <v>0</v>
      </c>
      <c r="PH132" s="1460">
        <f t="shared" si="1077"/>
        <v>0</v>
      </c>
      <c r="PI132" s="1460">
        <f t="shared" si="1077"/>
        <v>0</v>
      </c>
      <c r="PJ132" s="1460">
        <f t="shared" si="1077"/>
        <v>0</v>
      </c>
      <c r="PK132" s="1460">
        <f t="shared" si="1077"/>
        <v>0</v>
      </c>
      <c r="PL132" s="1460">
        <f t="shared" si="1077"/>
        <v>0</v>
      </c>
      <c r="PM132" s="1460">
        <f t="shared" si="1077"/>
        <v>0</v>
      </c>
      <c r="PN132" s="1460">
        <f t="shared" si="1077"/>
        <v>0</v>
      </c>
      <c r="PO132" s="1460">
        <f t="shared" si="1077"/>
        <v>0</v>
      </c>
      <c r="PP132" s="1460">
        <f t="shared" si="1077"/>
        <v>0</v>
      </c>
      <c r="PQ132" s="1460">
        <f t="shared" si="1077"/>
        <v>0</v>
      </c>
      <c r="PR132" s="1460">
        <f t="shared" si="1077"/>
        <v>0</v>
      </c>
      <c r="PS132" s="1460">
        <f t="shared" si="1077"/>
        <v>0</v>
      </c>
      <c r="PT132" s="1460">
        <f t="shared" si="1077"/>
        <v>0</v>
      </c>
      <c r="PU132" s="1460">
        <f t="shared" si="1077"/>
        <v>0</v>
      </c>
      <c r="PV132" s="1460">
        <f t="shared" si="1078"/>
        <v>0</v>
      </c>
      <c r="PW132" s="1460">
        <f t="shared" si="1078"/>
        <v>0</v>
      </c>
      <c r="PX132" s="1460">
        <f t="shared" si="1078"/>
        <v>0</v>
      </c>
      <c r="PY132" s="1460">
        <f t="shared" si="1078"/>
        <v>0</v>
      </c>
      <c r="PZ132" s="1460">
        <f t="shared" si="1078"/>
        <v>0</v>
      </c>
      <c r="QA132" s="1460">
        <f t="shared" si="1078"/>
        <v>0</v>
      </c>
      <c r="QB132" s="1460">
        <f t="shared" si="1078"/>
        <v>0</v>
      </c>
      <c r="QC132" s="1460">
        <f t="shared" si="1078"/>
        <v>0</v>
      </c>
      <c r="QD132" s="1460">
        <f t="shared" si="1078"/>
        <v>0</v>
      </c>
      <c r="QE132" s="1460">
        <f t="shared" si="1078"/>
        <v>0</v>
      </c>
      <c r="QF132" s="1460">
        <f t="shared" si="1078"/>
        <v>0</v>
      </c>
      <c r="QG132" s="1460">
        <f t="shared" si="1078"/>
        <v>0</v>
      </c>
      <c r="QH132" s="1460">
        <f t="shared" si="1078"/>
        <v>0</v>
      </c>
      <c r="QI132" s="1460">
        <f t="shared" si="1078"/>
        <v>0</v>
      </c>
      <c r="QJ132" s="1460">
        <f t="shared" si="1078"/>
        <v>0</v>
      </c>
      <c r="QK132" s="1460">
        <f t="shared" si="1078"/>
        <v>0</v>
      </c>
      <c r="QL132" s="1460">
        <f t="shared" si="1066"/>
        <v>0</v>
      </c>
      <c r="QM132" s="1460">
        <f t="shared" si="1066"/>
        <v>0</v>
      </c>
      <c r="QN132" s="1460">
        <f t="shared" si="1066"/>
        <v>0</v>
      </c>
      <c r="QO132" s="1460">
        <f t="shared" si="1066"/>
        <v>0</v>
      </c>
      <c r="QP132" s="1460">
        <f t="shared" si="1066"/>
        <v>0</v>
      </c>
      <c r="QQ132" s="1460">
        <f t="shared" si="1066"/>
        <v>0</v>
      </c>
    </row>
    <row r="133" spans="1:459" s="1466" customFormat="1" ht="22.5" customHeight="1">
      <c r="A133" s="1468"/>
      <c r="B133" s="1469"/>
      <c r="C133" s="1469"/>
      <c r="D133" s="1470"/>
      <c r="E133" s="1471"/>
      <c r="F133" s="1472"/>
      <c r="G133" s="1472"/>
      <c r="H133" s="1473">
        <f t="shared" si="875"/>
        <v>0</v>
      </c>
      <c r="I133" s="1474">
        <v>0</v>
      </c>
      <c r="J133" s="1475">
        <f t="shared" si="437"/>
        <v>0</v>
      </c>
      <c r="K133" s="1476">
        <v>0</v>
      </c>
      <c r="L133" s="1477">
        <f t="shared" si="876"/>
        <v>0</v>
      </c>
      <c r="M133" s="1477">
        <f t="shared" si="877"/>
        <v>0</v>
      </c>
      <c r="N133" s="1478"/>
      <c r="O133" s="1479">
        <v>0</v>
      </c>
      <c r="P133" s="1480">
        <v>0</v>
      </c>
      <c r="Q133" s="1828">
        <v>0</v>
      </c>
      <c r="R133" s="1831">
        <f t="shared" si="878"/>
        <v>0</v>
      </c>
      <c r="S133" s="1481">
        <f>IF(AND(SUM(O133:Q133)=0,N133="NNN"),MIN('Operating History and Pro Forma'!$M$33,'Operating History and Pro Forma'!$T$15)*D133,SUM(O133:Q133)*D133)</f>
        <v>0</v>
      </c>
      <c r="T133" s="1482">
        <f t="shared" si="879"/>
        <v>0</v>
      </c>
      <c r="U133" s="1483">
        <f t="shared" si="880"/>
        <v>0</v>
      </c>
      <c r="V133" s="1480"/>
      <c r="W133" s="1514"/>
      <c r="X133" s="1486" t="str">
        <f t="shared" si="881"/>
        <v/>
      </c>
      <c r="Y133" s="1487">
        <f t="shared" si="882"/>
        <v>0</v>
      </c>
      <c r="Z133" s="1488"/>
      <c r="AA133" s="1488"/>
      <c r="AB133" s="1488"/>
      <c r="AC133" s="1488"/>
      <c r="AD133" s="1489">
        <f t="shared" si="883"/>
        <v>0</v>
      </c>
      <c r="AE133" s="1490" t="str">
        <f t="shared" si="884"/>
        <v/>
      </c>
      <c r="AF133" s="1491">
        <f t="shared" si="885"/>
        <v>0</v>
      </c>
      <c r="AG133" s="1492">
        <f t="shared" si="886"/>
        <v>0</v>
      </c>
      <c r="AH133" s="1493">
        <f t="shared" si="1060"/>
        <v>0</v>
      </c>
      <c r="AI133" s="1493">
        <f t="shared" si="1060"/>
        <v>0</v>
      </c>
      <c r="AJ133" s="1494">
        <f t="shared" si="1060"/>
        <v>0</v>
      </c>
      <c r="AK133" s="1494">
        <f t="shared" si="1060"/>
        <v>0</v>
      </c>
      <c r="AL133" s="1495">
        <f t="shared" si="1060"/>
        <v>0</v>
      </c>
      <c r="AM133" s="1496">
        <f t="shared" si="1060"/>
        <v>0</v>
      </c>
      <c r="AN133" s="1497">
        <f t="shared" si="399"/>
        <v>0</v>
      </c>
      <c r="AO133" s="1498">
        <f t="shared" si="860"/>
        <v>0</v>
      </c>
      <c r="AP133" s="1499">
        <f t="shared" si="887"/>
        <v>0</v>
      </c>
      <c r="AQ133" s="1500">
        <f t="shared" si="888"/>
        <v>0</v>
      </c>
      <c r="AR133" s="1501">
        <f t="shared" si="889"/>
        <v>0</v>
      </c>
      <c r="AS133" s="1498">
        <f t="shared" si="857"/>
        <v>0</v>
      </c>
      <c r="AT133" s="1501">
        <f t="shared" si="890"/>
        <v>0</v>
      </c>
      <c r="AU133" s="1498">
        <f t="shared" si="891"/>
        <v>1</v>
      </c>
      <c r="AV133" s="1498">
        <f t="shared" si="892"/>
        <v>2</v>
      </c>
      <c r="AW133" s="1499">
        <f t="shared" si="893"/>
        <v>0</v>
      </c>
      <c r="AX133" s="1502">
        <f t="shared" si="894"/>
        <v>0</v>
      </c>
      <c r="AY133" s="1503">
        <f t="shared" si="895"/>
        <v>0</v>
      </c>
      <c r="AZ133" s="1498">
        <f t="shared" si="896"/>
        <v>2</v>
      </c>
      <c r="BA133" s="1498">
        <f t="shared" si="897"/>
        <v>3</v>
      </c>
      <c r="BB133" s="1499">
        <f t="shared" si="898"/>
        <v>0</v>
      </c>
      <c r="BC133" s="1502">
        <f t="shared" si="899"/>
        <v>0</v>
      </c>
      <c r="BD133" s="1503">
        <f t="shared" si="900"/>
        <v>0</v>
      </c>
      <c r="BE133" s="1498">
        <f t="shared" si="901"/>
        <v>3</v>
      </c>
      <c r="BF133" s="1498">
        <f t="shared" si="902"/>
        <v>4</v>
      </c>
      <c r="BG133" s="1499">
        <f t="shared" si="903"/>
        <v>0</v>
      </c>
      <c r="BH133" s="1502">
        <f t="shared" si="904"/>
        <v>0</v>
      </c>
      <c r="BI133" s="1502">
        <f t="shared" si="905"/>
        <v>0</v>
      </c>
      <c r="BJ133" s="1504">
        <f t="shared" si="906"/>
        <v>1900</v>
      </c>
      <c r="BK133" s="1505" t="str">
        <f t="shared" si="907"/>
        <v/>
      </c>
      <c r="BL133" s="1506"/>
      <c r="BM133" s="1507">
        <f t="shared" si="908"/>
        <v>0</v>
      </c>
      <c r="BN133" s="1508">
        <f t="shared" si="1074"/>
        <v>0</v>
      </c>
      <c r="BO133" s="1508">
        <f t="shared" si="1074"/>
        <v>0</v>
      </c>
      <c r="BP133" s="1508">
        <f t="shared" si="1074"/>
        <v>0</v>
      </c>
      <c r="BQ133" s="1508">
        <f t="shared" si="1074"/>
        <v>0</v>
      </c>
      <c r="BR133" s="1508">
        <f t="shared" si="1074"/>
        <v>0</v>
      </c>
      <c r="BS133" s="1508">
        <f t="shared" si="1074"/>
        <v>0</v>
      </c>
      <c r="BT133" s="1508">
        <f t="shared" si="1074"/>
        <v>0</v>
      </c>
      <c r="BU133" s="1508">
        <f t="shared" si="1074"/>
        <v>0</v>
      </c>
      <c r="BV133" s="1508">
        <f t="shared" si="1074"/>
        <v>0</v>
      </c>
      <c r="BW133" s="1508">
        <f t="shared" si="1074"/>
        <v>0</v>
      </c>
      <c r="BX133" s="1508">
        <f t="shared" si="1074"/>
        <v>0</v>
      </c>
      <c r="BY133" s="1507">
        <f t="shared" si="1074"/>
        <v>0</v>
      </c>
      <c r="BZ133" s="1508">
        <f t="shared" si="1074"/>
        <v>0</v>
      </c>
      <c r="CA133" s="1508">
        <f t="shared" si="1074"/>
        <v>0</v>
      </c>
      <c r="CB133" s="1508">
        <f t="shared" si="1074"/>
        <v>0</v>
      </c>
      <c r="CC133" s="1508">
        <f t="shared" si="1074"/>
        <v>0</v>
      </c>
      <c r="CD133" s="1508">
        <f t="shared" si="1067"/>
        <v>0</v>
      </c>
      <c r="CE133" s="1508">
        <f t="shared" si="1067"/>
        <v>0</v>
      </c>
      <c r="CF133" s="1508">
        <f t="shared" si="1067"/>
        <v>0</v>
      </c>
      <c r="CG133" s="1508">
        <f t="shared" si="1067"/>
        <v>0</v>
      </c>
      <c r="CH133" s="1508">
        <f t="shared" si="1067"/>
        <v>0</v>
      </c>
      <c r="CI133" s="1508">
        <f t="shared" si="1067"/>
        <v>0</v>
      </c>
      <c r="CJ133" s="1509">
        <f t="shared" si="1067"/>
        <v>0</v>
      </c>
      <c r="CK133" s="1507">
        <f t="shared" si="1067"/>
        <v>0</v>
      </c>
      <c r="CL133" s="1508">
        <f t="shared" si="1067"/>
        <v>0</v>
      </c>
      <c r="CM133" s="1508">
        <f t="shared" si="1067"/>
        <v>0</v>
      </c>
      <c r="CN133" s="1508">
        <f t="shared" si="1067"/>
        <v>0</v>
      </c>
      <c r="CO133" s="1508">
        <f t="shared" si="1067"/>
        <v>0</v>
      </c>
      <c r="CP133" s="1508">
        <f t="shared" si="1067"/>
        <v>0</v>
      </c>
      <c r="CQ133" s="1508">
        <f t="shared" si="1067"/>
        <v>0</v>
      </c>
      <c r="CR133" s="1508">
        <f t="shared" si="1067"/>
        <v>0</v>
      </c>
      <c r="CS133" s="1508">
        <f t="shared" si="1067"/>
        <v>0</v>
      </c>
      <c r="CT133" s="1508">
        <f t="shared" si="1068"/>
        <v>0</v>
      </c>
      <c r="CU133" s="1508">
        <f t="shared" si="1068"/>
        <v>0</v>
      </c>
      <c r="CV133" s="1509">
        <f t="shared" si="1068"/>
        <v>0</v>
      </c>
      <c r="CW133" s="1508">
        <f t="shared" si="1068"/>
        <v>0</v>
      </c>
      <c r="CX133" s="1508">
        <f t="shared" si="1068"/>
        <v>0</v>
      </c>
      <c r="CY133" s="1508">
        <f t="shared" si="1068"/>
        <v>0</v>
      </c>
      <c r="CZ133" s="1508">
        <f t="shared" si="1068"/>
        <v>0</v>
      </c>
      <c r="DA133" s="1508">
        <f t="shared" si="1068"/>
        <v>0</v>
      </c>
      <c r="DB133" s="1508">
        <f t="shared" si="1068"/>
        <v>0</v>
      </c>
      <c r="DC133" s="1508">
        <f t="shared" si="1068"/>
        <v>0</v>
      </c>
      <c r="DD133" s="1508">
        <f t="shared" si="1068"/>
        <v>0</v>
      </c>
      <c r="DE133" s="1508">
        <f t="shared" si="1068"/>
        <v>0</v>
      </c>
      <c r="DF133" s="1508">
        <f t="shared" si="1068"/>
        <v>0</v>
      </c>
      <c r="DG133" s="1508">
        <f t="shared" si="1068"/>
        <v>0</v>
      </c>
      <c r="DH133" s="1509">
        <f t="shared" si="1068"/>
        <v>0</v>
      </c>
      <c r="DI133" s="1508">
        <f t="shared" si="1068"/>
        <v>0</v>
      </c>
      <c r="DJ133" s="1508">
        <f t="shared" si="1069"/>
        <v>0</v>
      </c>
      <c r="DK133" s="1508">
        <f t="shared" si="1069"/>
        <v>0</v>
      </c>
      <c r="DL133" s="1508">
        <f t="shared" si="1069"/>
        <v>0</v>
      </c>
      <c r="DM133" s="1508">
        <f t="shared" si="1069"/>
        <v>0</v>
      </c>
      <c r="DN133" s="1508">
        <f t="shared" si="1069"/>
        <v>0</v>
      </c>
      <c r="DO133" s="1508">
        <f t="shared" si="1069"/>
        <v>0</v>
      </c>
      <c r="DP133" s="1508">
        <f t="shared" si="1069"/>
        <v>0</v>
      </c>
      <c r="DQ133" s="1508">
        <f t="shared" si="1069"/>
        <v>0</v>
      </c>
      <c r="DR133" s="1508">
        <f t="shared" si="1069"/>
        <v>0</v>
      </c>
      <c r="DS133" s="1508">
        <f t="shared" si="1069"/>
        <v>0</v>
      </c>
      <c r="DT133" s="1509">
        <f t="shared" si="1069"/>
        <v>0</v>
      </c>
      <c r="DU133" s="1507">
        <f t="shared" si="1069"/>
        <v>0</v>
      </c>
      <c r="DV133" s="1508">
        <f t="shared" si="1069"/>
        <v>0</v>
      </c>
      <c r="DW133" s="1508">
        <f t="shared" si="1069"/>
        <v>0</v>
      </c>
      <c r="DX133" s="1508">
        <f t="shared" si="1069"/>
        <v>0</v>
      </c>
      <c r="DY133" s="1508">
        <f t="shared" si="1069"/>
        <v>0</v>
      </c>
      <c r="DZ133" s="1508">
        <f t="shared" si="1070"/>
        <v>0</v>
      </c>
      <c r="EA133" s="1508">
        <f t="shared" si="1070"/>
        <v>0</v>
      </c>
      <c r="EB133" s="1508">
        <f t="shared" si="1070"/>
        <v>0</v>
      </c>
      <c r="EC133" s="1508">
        <f t="shared" si="1070"/>
        <v>0</v>
      </c>
      <c r="ED133" s="1508">
        <f t="shared" si="1070"/>
        <v>0</v>
      </c>
      <c r="EE133" s="1508">
        <f t="shared" si="1070"/>
        <v>0</v>
      </c>
      <c r="EF133" s="1508">
        <f t="shared" si="1070"/>
        <v>0</v>
      </c>
      <c r="EG133" s="1507">
        <f t="shared" si="1070"/>
        <v>0</v>
      </c>
      <c r="EH133" s="1508">
        <f t="shared" si="1070"/>
        <v>0</v>
      </c>
      <c r="EI133" s="1508">
        <f t="shared" si="1070"/>
        <v>0</v>
      </c>
      <c r="EJ133" s="1508">
        <f t="shared" si="1070"/>
        <v>0</v>
      </c>
      <c r="EK133" s="1508">
        <f t="shared" si="1070"/>
        <v>0</v>
      </c>
      <c r="EL133" s="1508">
        <f t="shared" si="1070"/>
        <v>0</v>
      </c>
      <c r="EM133" s="1508">
        <f t="shared" si="1070"/>
        <v>0</v>
      </c>
      <c r="EN133" s="1508">
        <f t="shared" si="1070"/>
        <v>0</v>
      </c>
      <c r="EO133" s="1508">
        <f t="shared" si="1070"/>
        <v>0</v>
      </c>
      <c r="EP133" s="1508">
        <f t="shared" si="1071"/>
        <v>0</v>
      </c>
      <c r="EQ133" s="1508">
        <f t="shared" si="1071"/>
        <v>0</v>
      </c>
      <c r="ER133" s="1509">
        <f t="shared" si="1071"/>
        <v>0</v>
      </c>
      <c r="ES133" s="1507">
        <f t="shared" si="1071"/>
        <v>0</v>
      </c>
      <c r="ET133" s="1508">
        <f t="shared" si="1071"/>
        <v>0</v>
      </c>
      <c r="EU133" s="1508">
        <f t="shared" si="1071"/>
        <v>0</v>
      </c>
      <c r="EV133" s="1508">
        <f t="shared" si="1071"/>
        <v>0</v>
      </c>
      <c r="EW133" s="1508">
        <f t="shared" si="1071"/>
        <v>0</v>
      </c>
      <c r="EX133" s="1508">
        <f t="shared" si="1071"/>
        <v>0</v>
      </c>
      <c r="EY133" s="1508">
        <f t="shared" si="1071"/>
        <v>0</v>
      </c>
      <c r="EZ133" s="1508">
        <f t="shared" si="1071"/>
        <v>0</v>
      </c>
      <c r="FA133" s="1508">
        <f t="shared" si="1071"/>
        <v>0</v>
      </c>
      <c r="FB133" s="1508">
        <f t="shared" si="1071"/>
        <v>0</v>
      </c>
      <c r="FC133" s="1508">
        <f t="shared" si="1071"/>
        <v>0</v>
      </c>
      <c r="FD133" s="1509">
        <f t="shared" si="1071"/>
        <v>0</v>
      </c>
      <c r="FE133" s="1508">
        <f t="shared" si="1071"/>
        <v>0</v>
      </c>
      <c r="FF133" s="1508">
        <f t="shared" si="1052"/>
        <v>0</v>
      </c>
      <c r="FG133" s="1508">
        <f t="shared" si="1072"/>
        <v>0</v>
      </c>
      <c r="FH133" s="1508">
        <f t="shared" si="1072"/>
        <v>0</v>
      </c>
      <c r="FI133" s="1508">
        <f t="shared" si="1072"/>
        <v>0</v>
      </c>
      <c r="FJ133" s="1508">
        <f t="shared" si="1072"/>
        <v>0</v>
      </c>
      <c r="FK133" s="1508">
        <f t="shared" si="1072"/>
        <v>0</v>
      </c>
      <c r="FL133" s="1508">
        <f t="shared" si="1072"/>
        <v>0</v>
      </c>
      <c r="FM133" s="1508">
        <f t="shared" si="1072"/>
        <v>0</v>
      </c>
      <c r="FN133" s="1508">
        <f t="shared" si="1072"/>
        <v>0</v>
      </c>
      <c r="FO133" s="1508">
        <f t="shared" si="1072"/>
        <v>0</v>
      </c>
      <c r="FP133" s="1509">
        <f t="shared" si="1072"/>
        <v>0</v>
      </c>
      <c r="FQ133" s="1508">
        <f t="shared" si="1072"/>
        <v>0</v>
      </c>
      <c r="FR133" s="1508">
        <f t="shared" si="1072"/>
        <v>0</v>
      </c>
      <c r="FS133" s="1508">
        <f t="shared" si="1072"/>
        <v>0</v>
      </c>
      <c r="FT133" s="1508">
        <f t="shared" si="1072"/>
        <v>0</v>
      </c>
      <c r="FU133" s="1508">
        <f t="shared" si="1072"/>
        <v>0</v>
      </c>
      <c r="FV133" s="1508">
        <f t="shared" si="1072"/>
        <v>0</v>
      </c>
      <c r="FW133" s="1508">
        <f t="shared" si="1061"/>
        <v>0</v>
      </c>
      <c r="FX133" s="1508">
        <f t="shared" si="1061"/>
        <v>0</v>
      </c>
      <c r="FY133" s="1508">
        <f t="shared" si="1061"/>
        <v>0</v>
      </c>
      <c r="FZ133" s="1508">
        <f t="shared" si="1061"/>
        <v>0</v>
      </c>
      <c r="GA133" s="1508">
        <f t="shared" si="1061"/>
        <v>0</v>
      </c>
      <c r="GB133" s="1509">
        <f t="shared" si="1061"/>
        <v>0</v>
      </c>
      <c r="GC133" s="1506"/>
      <c r="GD133" s="1458">
        <f t="shared" si="910"/>
        <v>1</v>
      </c>
      <c r="GE133" s="1510">
        <f t="shared" si="1062"/>
        <v>0</v>
      </c>
      <c r="GF133" s="1511">
        <f t="shared" si="1062"/>
        <v>0</v>
      </c>
      <c r="GG133" s="1511">
        <f t="shared" si="1062"/>
        <v>0</v>
      </c>
      <c r="GH133" s="1511">
        <f t="shared" si="1062"/>
        <v>0</v>
      </c>
      <c r="GI133" s="1511">
        <f t="shared" si="1062"/>
        <v>0</v>
      </c>
      <c r="GJ133" s="1511">
        <f t="shared" si="1062"/>
        <v>0</v>
      </c>
      <c r="GK133" s="1511">
        <f t="shared" si="1062"/>
        <v>0</v>
      </c>
      <c r="GL133" s="1511">
        <f t="shared" si="1062"/>
        <v>0</v>
      </c>
      <c r="GM133" s="1511">
        <f t="shared" si="1062"/>
        <v>0</v>
      </c>
      <c r="GN133" s="1512">
        <f t="shared" si="1062"/>
        <v>0</v>
      </c>
      <c r="GO133" s="1513">
        <f t="shared" si="911"/>
        <v>0</v>
      </c>
      <c r="GP133" s="1506"/>
      <c r="GQ133" s="1510">
        <f t="shared" si="1073"/>
        <v>0</v>
      </c>
      <c r="GR133" s="1511">
        <f t="shared" si="1056"/>
        <v>0</v>
      </c>
      <c r="GS133" s="1511">
        <f t="shared" si="1056"/>
        <v>0</v>
      </c>
      <c r="GT133" s="1511">
        <f t="shared" si="1056"/>
        <v>0</v>
      </c>
      <c r="GU133" s="1511">
        <f t="shared" si="1056"/>
        <v>0</v>
      </c>
      <c r="GV133" s="1511">
        <f t="shared" si="1056"/>
        <v>0</v>
      </c>
      <c r="GW133" s="1511">
        <f t="shared" si="1056"/>
        <v>0</v>
      </c>
      <c r="GX133" s="1511">
        <f t="shared" si="1056"/>
        <v>0</v>
      </c>
      <c r="GY133" s="1511">
        <f t="shared" si="1056"/>
        <v>0</v>
      </c>
      <c r="GZ133" s="1512">
        <f t="shared" si="1056"/>
        <v>0</v>
      </c>
      <c r="HA133" s="1513">
        <f t="shared" si="912"/>
        <v>0</v>
      </c>
      <c r="HB133" s="1506">
        <f t="shared" si="913"/>
        <v>1</v>
      </c>
      <c r="HC133" s="1506"/>
      <c r="HD133" s="1508">
        <f t="shared" si="914"/>
        <v>0</v>
      </c>
      <c r="HE133" s="1460">
        <f t="shared" si="915"/>
        <v>0</v>
      </c>
      <c r="HF133" s="1460">
        <f t="shared" si="916"/>
        <v>0</v>
      </c>
      <c r="HG133" s="1460">
        <f t="shared" si="917"/>
        <v>0</v>
      </c>
      <c r="HH133" s="1460">
        <f t="shared" si="918"/>
        <v>0</v>
      </c>
      <c r="HI133" s="1460">
        <f t="shared" si="919"/>
        <v>0</v>
      </c>
      <c r="HJ133" s="1460">
        <f t="shared" si="920"/>
        <v>0</v>
      </c>
      <c r="HK133" s="1460">
        <f t="shared" si="921"/>
        <v>0</v>
      </c>
      <c r="HL133" s="1460">
        <f t="shared" si="922"/>
        <v>0</v>
      </c>
      <c r="HM133" s="1460">
        <f t="shared" si="923"/>
        <v>0</v>
      </c>
      <c r="HN133" s="1460">
        <f t="shared" si="924"/>
        <v>0</v>
      </c>
      <c r="HO133" s="1460">
        <f t="shared" si="925"/>
        <v>0</v>
      </c>
      <c r="HP133" s="1460">
        <f t="shared" si="926"/>
        <v>0</v>
      </c>
      <c r="HQ133" s="1460">
        <f t="shared" si="927"/>
        <v>0</v>
      </c>
      <c r="HR133" s="1460">
        <f t="shared" si="928"/>
        <v>0</v>
      </c>
      <c r="HS133" s="1460">
        <f t="shared" si="929"/>
        <v>0</v>
      </c>
      <c r="HT133" s="1460">
        <f t="shared" si="930"/>
        <v>0</v>
      </c>
      <c r="HU133" s="1460">
        <f t="shared" si="931"/>
        <v>0</v>
      </c>
      <c r="HV133" s="1460">
        <f t="shared" si="932"/>
        <v>0</v>
      </c>
      <c r="HW133" s="1460">
        <f t="shared" si="933"/>
        <v>0</v>
      </c>
      <c r="HX133" s="1460">
        <f t="shared" si="934"/>
        <v>0</v>
      </c>
      <c r="HY133" s="1460">
        <f t="shared" si="935"/>
        <v>0</v>
      </c>
      <c r="HZ133" s="1460">
        <f t="shared" si="936"/>
        <v>0</v>
      </c>
      <c r="IA133" s="1460">
        <f t="shared" si="937"/>
        <v>0</v>
      </c>
      <c r="IB133" s="1460">
        <f t="shared" si="938"/>
        <v>0</v>
      </c>
      <c r="IC133" s="1460">
        <f t="shared" si="939"/>
        <v>0</v>
      </c>
      <c r="ID133" s="1460">
        <f t="shared" si="940"/>
        <v>0</v>
      </c>
      <c r="IE133" s="1460">
        <f t="shared" si="941"/>
        <v>0</v>
      </c>
      <c r="IF133" s="1460">
        <f t="shared" si="942"/>
        <v>0</v>
      </c>
      <c r="IG133" s="1460">
        <f t="shared" si="943"/>
        <v>0</v>
      </c>
      <c r="IH133" s="1460">
        <f t="shared" si="944"/>
        <v>0</v>
      </c>
      <c r="II133" s="1460">
        <f t="shared" si="945"/>
        <v>0</v>
      </c>
      <c r="IJ133" s="1460">
        <f t="shared" si="946"/>
        <v>0</v>
      </c>
      <c r="IK133" s="1460">
        <f t="shared" si="947"/>
        <v>0</v>
      </c>
      <c r="IL133" s="1460">
        <f t="shared" si="948"/>
        <v>0</v>
      </c>
      <c r="IM133" s="1460">
        <f t="shared" si="949"/>
        <v>0</v>
      </c>
      <c r="IN133" s="1460">
        <f t="shared" si="950"/>
        <v>0</v>
      </c>
      <c r="IO133" s="1460">
        <f t="shared" si="951"/>
        <v>0</v>
      </c>
      <c r="IP133" s="1460">
        <f t="shared" si="952"/>
        <v>0</v>
      </c>
      <c r="IQ133" s="1460">
        <f t="shared" si="953"/>
        <v>0</v>
      </c>
      <c r="IR133" s="1460">
        <f t="shared" si="954"/>
        <v>0</v>
      </c>
      <c r="IS133" s="1460">
        <f t="shared" si="955"/>
        <v>0</v>
      </c>
      <c r="IT133" s="1460">
        <f t="shared" si="956"/>
        <v>0</v>
      </c>
      <c r="IU133" s="1460">
        <f t="shared" si="957"/>
        <v>0</v>
      </c>
      <c r="IV133" s="1460">
        <f t="shared" si="958"/>
        <v>0</v>
      </c>
      <c r="IW133" s="1460">
        <f t="shared" si="959"/>
        <v>0</v>
      </c>
      <c r="IX133" s="1460">
        <f t="shared" si="960"/>
        <v>0</v>
      </c>
      <c r="IY133" s="1460">
        <f t="shared" si="961"/>
        <v>0</v>
      </c>
      <c r="IZ133" s="1460">
        <f t="shared" si="962"/>
        <v>0</v>
      </c>
      <c r="JA133" s="1460">
        <f t="shared" si="963"/>
        <v>0</v>
      </c>
      <c r="JB133" s="1460">
        <f t="shared" si="964"/>
        <v>0</v>
      </c>
      <c r="JC133" s="1460">
        <f t="shared" si="965"/>
        <v>0</v>
      </c>
      <c r="JD133" s="1460">
        <f t="shared" si="966"/>
        <v>0</v>
      </c>
      <c r="JE133" s="1460">
        <f t="shared" si="967"/>
        <v>0</v>
      </c>
      <c r="JF133" s="1460">
        <f t="shared" si="968"/>
        <v>0</v>
      </c>
      <c r="JG133" s="1460">
        <f t="shared" si="969"/>
        <v>0</v>
      </c>
      <c r="JH133" s="1460">
        <f t="shared" si="970"/>
        <v>0</v>
      </c>
      <c r="JI133" s="1460">
        <f t="shared" si="971"/>
        <v>0</v>
      </c>
      <c r="JJ133" s="1460">
        <f t="shared" si="972"/>
        <v>0</v>
      </c>
      <c r="JK133" s="1460">
        <f t="shared" si="973"/>
        <v>0</v>
      </c>
      <c r="JL133" s="1460">
        <f t="shared" si="974"/>
        <v>0</v>
      </c>
      <c r="JM133" s="1460">
        <f t="shared" si="975"/>
        <v>0</v>
      </c>
      <c r="JN133" s="1460">
        <f t="shared" si="976"/>
        <v>0</v>
      </c>
      <c r="JO133" s="1460">
        <f t="shared" si="977"/>
        <v>0</v>
      </c>
      <c r="JP133" s="1460">
        <f t="shared" si="978"/>
        <v>0</v>
      </c>
      <c r="JQ133" s="1460">
        <f t="shared" si="979"/>
        <v>0</v>
      </c>
      <c r="JR133" s="1460">
        <f t="shared" si="980"/>
        <v>0</v>
      </c>
      <c r="JS133" s="1460">
        <f t="shared" si="981"/>
        <v>0</v>
      </c>
      <c r="JT133" s="1460">
        <f t="shared" si="982"/>
        <v>0</v>
      </c>
      <c r="JU133" s="1460">
        <f t="shared" si="983"/>
        <v>0</v>
      </c>
      <c r="JV133" s="1460">
        <f t="shared" si="984"/>
        <v>0</v>
      </c>
      <c r="JW133" s="1460">
        <f t="shared" si="985"/>
        <v>0</v>
      </c>
      <c r="JX133" s="1460">
        <f t="shared" si="986"/>
        <v>0</v>
      </c>
      <c r="JY133" s="1460">
        <f t="shared" si="987"/>
        <v>0</v>
      </c>
      <c r="JZ133" s="1460">
        <f t="shared" si="988"/>
        <v>0</v>
      </c>
      <c r="KA133" s="1460">
        <f t="shared" si="989"/>
        <v>0</v>
      </c>
      <c r="KB133" s="1460">
        <f t="shared" si="990"/>
        <v>0</v>
      </c>
      <c r="KC133" s="1460">
        <f t="shared" si="991"/>
        <v>0</v>
      </c>
      <c r="KD133" s="1460">
        <f t="shared" si="992"/>
        <v>0</v>
      </c>
      <c r="KE133" s="1460">
        <f t="shared" si="993"/>
        <v>0</v>
      </c>
      <c r="KF133" s="1460">
        <f t="shared" si="994"/>
        <v>0</v>
      </c>
      <c r="KG133" s="1460">
        <f t="shared" si="995"/>
        <v>0</v>
      </c>
      <c r="KH133" s="1460">
        <f t="shared" si="996"/>
        <v>0</v>
      </c>
      <c r="KI133" s="1460">
        <f t="shared" si="997"/>
        <v>0</v>
      </c>
      <c r="KJ133" s="1460">
        <f t="shared" si="998"/>
        <v>0</v>
      </c>
      <c r="KK133" s="1460">
        <f t="shared" si="999"/>
        <v>0</v>
      </c>
      <c r="KL133" s="1460">
        <f t="shared" si="1000"/>
        <v>0</v>
      </c>
      <c r="KM133" s="1460">
        <f t="shared" si="1001"/>
        <v>0</v>
      </c>
      <c r="KN133" s="1460">
        <f t="shared" si="1002"/>
        <v>0</v>
      </c>
      <c r="KO133" s="1460">
        <f t="shared" si="1003"/>
        <v>0</v>
      </c>
      <c r="KP133" s="1460">
        <f t="shared" si="1004"/>
        <v>0</v>
      </c>
      <c r="KQ133" s="1460">
        <f t="shared" si="1005"/>
        <v>0</v>
      </c>
      <c r="KR133" s="1460">
        <f t="shared" si="1006"/>
        <v>0</v>
      </c>
      <c r="KS133" s="1460">
        <f t="shared" si="1007"/>
        <v>0</v>
      </c>
      <c r="KT133" s="1460">
        <f t="shared" si="1008"/>
        <v>0</v>
      </c>
      <c r="KU133" s="1460">
        <f t="shared" si="1009"/>
        <v>0</v>
      </c>
      <c r="KV133" s="1460">
        <f t="shared" si="1010"/>
        <v>0</v>
      </c>
      <c r="KW133" s="1460">
        <f t="shared" si="1011"/>
        <v>0</v>
      </c>
      <c r="KX133" s="1460">
        <f t="shared" si="1012"/>
        <v>0</v>
      </c>
      <c r="KY133" s="1460">
        <f t="shared" si="1013"/>
        <v>0</v>
      </c>
      <c r="KZ133" s="1460">
        <f t="shared" si="1014"/>
        <v>0</v>
      </c>
      <c r="LA133" s="1460">
        <f t="shared" si="1015"/>
        <v>0</v>
      </c>
      <c r="LB133" s="1460">
        <f t="shared" si="1016"/>
        <v>0</v>
      </c>
      <c r="LC133" s="1460">
        <f t="shared" si="1017"/>
        <v>0</v>
      </c>
      <c r="LD133" s="1460">
        <f t="shared" si="1018"/>
        <v>0</v>
      </c>
      <c r="LE133" s="1460">
        <f t="shared" si="1019"/>
        <v>0</v>
      </c>
      <c r="LF133" s="1460">
        <f t="shared" si="1020"/>
        <v>0</v>
      </c>
      <c r="LG133" s="1460">
        <f t="shared" si="1021"/>
        <v>0</v>
      </c>
      <c r="LH133" s="1460">
        <f t="shared" si="1022"/>
        <v>0</v>
      </c>
      <c r="LI133" s="1460">
        <f t="shared" si="1023"/>
        <v>0</v>
      </c>
      <c r="LJ133" s="1460">
        <f t="shared" si="1024"/>
        <v>0</v>
      </c>
      <c r="LK133" s="1460">
        <f t="shared" si="1025"/>
        <v>0</v>
      </c>
      <c r="LL133" s="1460">
        <f t="shared" si="1026"/>
        <v>0</v>
      </c>
      <c r="LM133" s="1460">
        <f t="shared" si="1027"/>
        <v>0</v>
      </c>
      <c r="LN133" s="1460">
        <f t="shared" si="1028"/>
        <v>0</v>
      </c>
      <c r="LO133" s="1460">
        <f t="shared" si="1029"/>
        <v>0</v>
      </c>
      <c r="LP133" s="1460">
        <f t="shared" si="1030"/>
        <v>0</v>
      </c>
      <c r="LQ133" s="1460">
        <f t="shared" si="1031"/>
        <v>0</v>
      </c>
      <c r="LR133" s="1460">
        <f t="shared" si="1032"/>
        <v>0</v>
      </c>
      <c r="LS133" s="1460">
        <f t="shared" si="1033"/>
        <v>0</v>
      </c>
      <c r="LW133" s="1467">
        <f t="shared" si="1034"/>
        <v>0</v>
      </c>
      <c r="LX133" s="1467">
        <f t="shared" si="1035"/>
        <v>0</v>
      </c>
      <c r="LY133" s="1467">
        <f t="shared" si="1036"/>
        <v>0</v>
      </c>
      <c r="LZ133" s="1467">
        <f t="shared" si="1037"/>
        <v>0</v>
      </c>
      <c r="MA133" s="1506"/>
      <c r="MB133" s="1460">
        <f t="shared" si="1038"/>
        <v>0</v>
      </c>
      <c r="MC133" s="1460">
        <f t="shared" si="1075"/>
        <v>0</v>
      </c>
      <c r="MD133" s="1460">
        <f t="shared" si="1075"/>
        <v>0</v>
      </c>
      <c r="ME133" s="1460">
        <f t="shared" si="1075"/>
        <v>0</v>
      </c>
      <c r="MF133" s="1460">
        <f t="shared" si="1075"/>
        <v>0</v>
      </c>
      <c r="MG133" s="1460">
        <f t="shared" si="1075"/>
        <v>0</v>
      </c>
      <c r="MH133" s="1460">
        <f t="shared" si="1075"/>
        <v>0</v>
      </c>
      <c r="MI133" s="1460">
        <f t="shared" si="1075"/>
        <v>0</v>
      </c>
      <c r="MJ133" s="1460">
        <f t="shared" si="1075"/>
        <v>0</v>
      </c>
      <c r="MK133" s="1460">
        <f t="shared" si="1075"/>
        <v>0</v>
      </c>
      <c r="ML133" s="1460">
        <f t="shared" si="1075"/>
        <v>0</v>
      </c>
      <c r="MM133" s="1460">
        <f t="shared" si="1075"/>
        <v>0</v>
      </c>
      <c r="MN133" s="1460">
        <f t="shared" si="1075"/>
        <v>0</v>
      </c>
      <c r="MO133" s="1460">
        <f t="shared" si="1075"/>
        <v>0</v>
      </c>
      <c r="MP133" s="1460">
        <f t="shared" si="1075"/>
        <v>0</v>
      </c>
      <c r="MQ133" s="1460">
        <f t="shared" si="1075"/>
        <v>0</v>
      </c>
      <c r="MR133" s="1460">
        <f t="shared" si="1075"/>
        <v>0</v>
      </c>
      <c r="MS133" s="1460">
        <f t="shared" si="1063"/>
        <v>0</v>
      </c>
      <c r="MT133" s="1460">
        <f t="shared" si="1063"/>
        <v>0</v>
      </c>
      <c r="MU133" s="1460">
        <f t="shared" si="1063"/>
        <v>0</v>
      </c>
      <c r="MV133" s="1460">
        <f t="shared" si="1063"/>
        <v>0</v>
      </c>
      <c r="MW133" s="1460">
        <f t="shared" si="1063"/>
        <v>0</v>
      </c>
      <c r="MX133" s="1460">
        <f t="shared" si="1063"/>
        <v>0</v>
      </c>
      <c r="MY133" s="1460">
        <f t="shared" si="1063"/>
        <v>0</v>
      </c>
      <c r="MZ133" s="1460">
        <f t="shared" si="1063"/>
        <v>0</v>
      </c>
      <c r="NA133" s="1460">
        <f t="shared" si="1063"/>
        <v>0</v>
      </c>
      <c r="NB133" s="1460">
        <f t="shared" ref="MS133:NH149" si="1079">IF(NB$12&lt;$AO133,0,IF(NB$12&lt;=$AU133,(NB$8-$LW133)*$D133/12,IF(NB$12&gt;=$BF133,(NB$8-$LZ133)*$D133/12,IF(NB$12&gt;=$BE133,0,IF(NB$12&gt;=$BA133,(NB$8-$LY133)*$D133/12,IF(NB$12&gt;=$AZ133,0,IF(NB$12&gt;=$AV133,(NB$8-$LX133)*$D133/12,0)))))))</f>
        <v>0</v>
      </c>
      <c r="NC133" s="1460">
        <f t="shared" si="1079"/>
        <v>0</v>
      </c>
      <c r="ND133" s="1460">
        <f t="shared" si="1079"/>
        <v>0</v>
      </c>
      <c r="NE133" s="1460">
        <f t="shared" si="1079"/>
        <v>0</v>
      </c>
      <c r="NF133" s="1460">
        <f t="shared" si="1079"/>
        <v>0</v>
      </c>
      <c r="NG133" s="1460">
        <f t="shared" si="1079"/>
        <v>0</v>
      </c>
      <c r="NH133" s="1460">
        <f t="shared" si="1079"/>
        <v>0</v>
      </c>
      <c r="NI133" s="1460">
        <f t="shared" si="1064"/>
        <v>0</v>
      </c>
      <c r="NJ133" s="1460">
        <f t="shared" si="1064"/>
        <v>0</v>
      </c>
      <c r="NK133" s="1460">
        <f t="shared" si="1064"/>
        <v>0</v>
      </c>
      <c r="NL133" s="1460">
        <f t="shared" si="1064"/>
        <v>0</v>
      </c>
      <c r="NM133" s="1460">
        <f t="shared" si="1064"/>
        <v>0</v>
      </c>
      <c r="NN133" s="1460">
        <f t="shared" si="1064"/>
        <v>0</v>
      </c>
      <c r="NO133" s="1460">
        <f t="shared" si="1064"/>
        <v>0</v>
      </c>
      <c r="NP133" s="1460">
        <f t="shared" si="1064"/>
        <v>0</v>
      </c>
      <c r="NQ133" s="1460">
        <f t="shared" si="1064"/>
        <v>0</v>
      </c>
      <c r="NR133" s="1460">
        <f t="shared" ref="NI133:NX149" si="1080">IF(NR$12&lt;$AO133,0,IF(NR$12&lt;=$AU133,(NR$8-$LW133)*$D133/12,IF(NR$12&gt;=$BF133,(NR$8-$LZ133)*$D133/12,IF(NR$12&gt;=$BE133,0,IF(NR$12&gt;=$BA133,(NR$8-$LY133)*$D133/12,IF(NR$12&gt;=$AZ133,0,IF(NR$12&gt;=$AV133,(NR$8-$LX133)*$D133/12,0)))))))</f>
        <v>0</v>
      </c>
      <c r="NS133" s="1460">
        <f t="shared" si="1080"/>
        <v>0</v>
      </c>
      <c r="NT133" s="1460">
        <f t="shared" si="1080"/>
        <v>0</v>
      </c>
      <c r="NU133" s="1460">
        <f t="shared" si="1080"/>
        <v>0</v>
      </c>
      <c r="NV133" s="1460">
        <f t="shared" si="1080"/>
        <v>0</v>
      </c>
      <c r="NW133" s="1460">
        <f t="shared" si="1080"/>
        <v>0</v>
      </c>
      <c r="NX133" s="1460">
        <f t="shared" si="1080"/>
        <v>0</v>
      </c>
      <c r="NY133" s="1460">
        <f t="shared" si="1065"/>
        <v>0</v>
      </c>
      <c r="NZ133" s="1460">
        <f t="shared" si="1065"/>
        <v>0</v>
      </c>
      <c r="OA133" s="1460">
        <f t="shared" si="1065"/>
        <v>0</v>
      </c>
      <c r="OB133" s="1460">
        <f t="shared" si="1065"/>
        <v>0</v>
      </c>
      <c r="OC133" s="1460">
        <f t="shared" si="1065"/>
        <v>0</v>
      </c>
      <c r="OD133" s="1460">
        <f t="shared" si="1065"/>
        <v>0</v>
      </c>
      <c r="OE133" s="1460">
        <f t="shared" si="1065"/>
        <v>0</v>
      </c>
      <c r="OF133" s="1460">
        <f t="shared" si="1065"/>
        <v>0</v>
      </c>
      <c r="OG133" s="1460">
        <f t="shared" si="1065"/>
        <v>0</v>
      </c>
      <c r="OH133" s="1460">
        <f t="shared" si="1065"/>
        <v>0</v>
      </c>
      <c r="OI133" s="1460">
        <f t="shared" si="1065"/>
        <v>0</v>
      </c>
      <c r="OJ133" s="1460">
        <f t="shared" si="1065"/>
        <v>0</v>
      </c>
      <c r="OK133" s="1460">
        <f t="shared" si="1065"/>
        <v>0</v>
      </c>
      <c r="OL133" s="1460">
        <f t="shared" si="1065"/>
        <v>0</v>
      </c>
      <c r="OM133" s="1460">
        <f t="shared" ref="NY133:ON149" si="1081">IF(OM$12&lt;$AO133,0,IF(OM$12&lt;=$AU133,(OM$8-$LW133)*$D133/12,IF(OM$12&gt;=$BF133,(OM$8-$LZ133)*$D133/12,IF(OM$12&gt;=$BE133,0,IF(OM$12&gt;=$BA133,(OM$8-$LY133)*$D133/12,IF(OM$12&gt;=$AZ133,0,IF(OM$12&gt;=$AV133,(OM$8-$LX133)*$D133/12,0)))))))</f>
        <v>0</v>
      </c>
      <c r="ON133" s="1460">
        <f t="shared" si="1081"/>
        <v>0</v>
      </c>
      <c r="OO133" s="1460">
        <f t="shared" si="1045"/>
        <v>0</v>
      </c>
      <c r="OP133" s="1460">
        <f t="shared" si="1076"/>
        <v>0</v>
      </c>
      <c r="OQ133" s="1460">
        <f t="shared" si="1076"/>
        <v>0</v>
      </c>
      <c r="OR133" s="1460">
        <f t="shared" si="1076"/>
        <v>0</v>
      </c>
      <c r="OS133" s="1460">
        <f t="shared" si="1076"/>
        <v>0</v>
      </c>
      <c r="OT133" s="1460">
        <f t="shared" si="1076"/>
        <v>0</v>
      </c>
      <c r="OU133" s="1460">
        <f t="shared" si="1076"/>
        <v>0</v>
      </c>
      <c r="OV133" s="1460">
        <f t="shared" si="1076"/>
        <v>0</v>
      </c>
      <c r="OW133" s="1460">
        <f t="shared" si="1076"/>
        <v>0</v>
      </c>
      <c r="OX133" s="1460">
        <f t="shared" si="1076"/>
        <v>0</v>
      </c>
      <c r="OY133" s="1460">
        <f t="shared" si="1076"/>
        <v>0</v>
      </c>
      <c r="OZ133" s="1460">
        <f t="shared" si="1076"/>
        <v>0</v>
      </c>
      <c r="PA133" s="1460">
        <f t="shared" si="1076"/>
        <v>0</v>
      </c>
      <c r="PB133" s="1460">
        <f t="shared" si="1076"/>
        <v>0</v>
      </c>
      <c r="PC133" s="1460">
        <f t="shared" si="1076"/>
        <v>0</v>
      </c>
      <c r="PD133" s="1460">
        <f t="shared" si="1076"/>
        <v>0</v>
      </c>
      <c r="PE133" s="1460">
        <f t="shared" si="1076"/>
        <v>0</v>
      </c>
      <c r="PF133" s="1460">
        <f t="shared" si="1077"/>
        <v>0</v>
      </c>
      <c r="PG133" s="1460">
        <f t="shared" si="1077"/>
        <v>0</v>
      </c>
      <c r="PH133" s="1460">
        <f t="shared" si="1077"/>
        <v>0</v>
      </c>
      <c r="PI133" s="1460">
        <f t="shared" si="1077"/>
        <v>0</v>
      </c>
      <c r="PJ133" s="1460">
        <f t="shared" si="1077"/>
        <v>0</v>
      </c>
      <c r="PK133" s="1460">
        <f t="shared" si="1077"/>
        <v>0</v>
      </c>
      <c r="PL133" s="1460">
        <f t="shared" si="1077"/>
        <v>0</v>
      </c>
      <c r="PM133" s="1460">
        <f t="shared" si="1077"/>
        <v>0</v>
      </c>
      <c r="PN133" s="1460">
        <f t="shared" si="1077"/>
        <v>0</v>
      </c>
      <c r="PO133" s="1460">
        <f t="shared" si="1077"/>
        <v>0</v>
      </c>
      <c r="PP133" s="1460">
        <f t="shared" si="1077"/>
        <v>0</v>
      </c>
      <c r="PQ133" s="1460">
        <f t="shared" si="1077"/>
        <v>0</v>
      </c>
      <c r="PR133" s="1460">
        <f t="shared" si="1077"/>
        <v>0</v>
      </c>
      <c r="PS133" s="1460">
        <f t="shared" si="1077"/>
        <v>0</v>
      </c>
      <c r="PT133" s="1460">
        <f t="shared" si="1077"/>
        <v>0</v>
      </c>
      <c r="PU133" s="1460">
        <f t="shared" si="1077"/>
        <v>0</v>
      </c>
      <c r="PV133" s="1460">
        <f t="shared" si="1078"/>
        <v>0</v>
      </c>
      <c r="PW133" s="1460">
        <f t="shared" si="1078"/>
        <v>0</v>
      </c>
      <c r="PX133" s="1460">
        <f t="shared" si="1078"/>
        <v>0</v>
      </c>
      <c r="PY133" s="1460">
        <f t="shared" si="1078"/>
        <v>0</v>
      </c>
      <c r="PZ133" s="1460">
        <f t="shared" si="1078"/>
        <v>0</v>
      </c>
      <c r="QA133" s="1460">
        <f t="shared" si="1078"/>
        <v>0</v>
      </c>
      <c r="QB133" s="1460">
        <f t="shared" si="1078"/>
        <v>0</v>
      </c>
      <c r="QC133" s="1460">
        <f t="shared" si="1078"/>
        <v>0</v>
      </c>
      <c r="QD133" s="1460">
        <f t="shared" si="1078"/>
        <v>0</v>
      </c>
      <c r="QE133" s="1460">
        <f t="shared" si="1078"/>
        <v>0</v>
      </c>
      <c r="QF133" s="1460">
        <f t="shared" si="1078"/>
        <v>0</v>
      </c>
      <c r="QG133" s="1460">
        <f t="shared" si="1078"/>
        <v>0</v>
      </c>
      <c r="QH133" s="1460">
        <f t="shared" si="1078"/>
        <v>0</v>
      </c>
      <c r="QI133" s="1460">
        <f t="shared" si="1078"/>
        <v>0</v>
      </c>
      <c r="QJ133" s="1460">
        <f t="shared" si="1078"/>
        <v>0</v>
      </c>
      <c r="QK133" s="1460">
        <f t="shared" si="1078"/>
        <v>0</v>
      </c>
      <c r="QL133" s="1460">
        <f t="shared" si="1066"/>
        <v>0</v>
      </c>
      <c r="QM133" s="1460">
        <f t="shared" si="1066"/>
        <v>0</v>
      </c>
      <c r="QN133" s="1460">
        <f t="shared" si="1066"/>
        <v>0</v>
      </c>
      <c r="QO133" s="1460">
        <f t="shared" si="1066"/>
        <v>0</v>
      </c>
      <c r="QP133" s="1460">
        <f t="shared" si="1066"/>
        <v>0</v>
      </c>
      <c r="QQ133" s="1460">
        <f t="shared" si="1066"/>
        <v>0</v>
      </c>
    </row>
    <row r="134" spans="1:459" s="1466" customFormat="1" ht="22.5" customHeight="1">
      <c r="A134" s="1468"/>
      <c r="B134" s="1469"/>
      <c r="C134" s="1469"/>
      <c r="D134" s="1470"/>
      <c r="E134" s="1471"/>
      <c r="F134" s="1472"/>
      <c r="G134" s="1472"/>
      <c r="H134" s="1473">
        <f t="shared" si="875"/>
        <v>0</v>
      </c>
      <c r="I134" s="1474">
        <v>0</v>
      </c>
      <c r="J134" s="1475">
        <f t="shared" si="437"/>
        <v>0</v>
      </c>
      <c r="K134" s="1476">
        <v>0</v>
      </c>
      <c r="L134" s="1477">
        <f t="shared" si="876"/>
        <v>0</v>
      </c>
      <c r="M134" s="1477">
        <f t="shared" si="877"/>
        <v>0</v>
      </c>
      <c r="N134" s="1478"/>
      <c r="O134" s="1479">
        <v>0</v>
      </c>
      <c r="P134" s="1480">
        <v>0</v>
      </c>
      <c r="Q134" s="1828">
        <v>0</v>
      </c>
      <c r="R134" s="1831">
        <f t="shared" si="878"/>
        <v>0</v>
      </c>
      <c r="S134" s="1481">
        <f>IF(AND(SUM(O134:Q134)=0,N134="NNN"),MIN('Operating History and Pro Forma'!$M$33,'Operating History and Pro Forma'!$T$15)*D134,SUM(O134:Q134)*D134)</f>
        <v>0</v>
      </c>
      <c r="T134" s="1482">
        <f t="shared" si="879"/>
        <v>0</v>
      </c>
      <c r="U134" s="1483">
        <f t="shared" si="880"/>
        <v>0</v>
      </c>
      <c r="V134" s="1480"/>
      <c r="W134" s="1514"/>
      <c r="X134" s="1486" t="str">
        <f t="shared" si="881"/>
        <v/>
      </c>
      <c r="Y134" s="1487">
        <f t="shared" si="882"/>
        <v>0</v>
      </c>
      <c r="Z134" s="1488"/>
      <c r="AA134" s="1488"/>
      <c r="AB134" s="1488"/>
      <c r="AC134" s="1488"/>
      <c r="AD134" s="1489">
        <f t="shared" si="883"/>
        <v>0</v>
      </c>
      <c r="AE134" s="1490" t="str">
        <f t="shared" si="884"/>
        <v/>
      </c>
      <c r="AF134" s="1491">
        <f t="shared" si="885"/>
        <v>0</v>
      </c>
      <c r="AG134" s="1492">
        <f t="shared" si="886"/>
        <v>0</v>
      </c>
      <c r="AH134" s="1493">
        <f t="shared" si="1060"/>
        <v>0</v>
      </c>
      <c r="AI134" s="1493">
        <f t="shared" si="1060"/>
        <v>0</v>
      </c>
      <c r="AJ134" s="1494">
        <f t="shared" si="1060"/>
        <v>0</v>
      </c>
      <c r="AK134" s="1494">
        <f t="shared" si="1060"/>
        <v>0</v>
      </c>
      <c r="AL134" s="1495">
        <f t="shared" si="1060"/>
        <v>0</v>
      </c>
      <c r="AM134" s="1496">
        <f t="shared" si="1060"/>
        <v>0</v>
      </c>
      <c r="AN134" s="1497">
        <f t="shared" si="399"/>
        <v>0</v>
      </c>
      <c r="AO134" s="1498">
        <f t="shared" si="860"/>
        <v>0</v>
      </c>
      <c r="AP134" s="1499">
        <f t="shared" si="887"/>
        <v>0</v>
      </c>
      <c r="AQ134" s="1500">
        <f t="shared" si="888"/>
        <v>0</v>
      </c>
      <c r="AR134" s="1501">
        <f t="shared" si="889"/>
        <v>0</v>
      </c>
      <c r="AS134" s="1498">
        <f t="shared" si="857"/>
        <v>0</v>
      </c>
      <c r="AT134" s="1501">
        <f t="shared" si="890"/>
        <v>0</v>
      </c>
      <c r="AU134" s="1498">
        <f t="shared" si="891"/>
        <v>1</v>
      </c>
      <c r="AV134" s="1498">
        <f t="shared" si="892"/>
        <v>2</v>
      </c>
      <c r="AW134" s="1499">
        <f t="shared" si="893"/>
        <v>0</v>
      </c>
      <c r="AX134" s="1502">
        <f t="shared" si="894"/>
        <v>0</v>
      </c>
      <c r="AY134" s="1503">
        <f t="shared" si="895"/>
        <v>0</v>
      </c>
      <c r="AZ134" s="1498">
        <f t="shared" si="896"/>
        <v>2</v>
      </c>
      <c r="BA134" s="1498">
        <f t="shared" si="897"/>
        <v>3</v>
      </c>
      <c r="BB134" s="1499">
        <f t="shared" si="898"/>
        <v>0</v>
      </c>
      <c r="BC134" s="1502">
        <f t="shared" si="899"/>
        <v>0</v>
      </c>
      <c r="BD134" s="1503">
        <f t="shared" si="900"/>
        <v>0</v>
      </c>
      <c r="BE134" s="1498">
        <f t="shared" si="901"/>
        <v>3</v>
      </c>
      <c r="BF134" s="1498">
        <f t="shared" si="902"/>
        <v>4</v>
      </c>
      <c r="BG134" s="1499">
        <f t="shared" si="903"/>
        <v>0</v>
      </c>
      <c r="BH134" s="1502">
        <f t="shared" si="904"/>
        <v>0</v>
      </c>
      <c r="BI134" s="1502">
        <f t="shared" si="905"/>
        <v>0</v>
      </c>
      <c r="BJ134" s="1504">
        <f t="shared" si="906"/>
        <v>1900</v>
      </c>
      <c r="BK134" s="1505" t="str">
        <f t="shared" si="907"/>
        <v/>
      </c>
      <c r="BL134" s="1506"/>
      <c r="BM134" s="1507">
        <f t="shared" si="908"/>
        <v>0</v>
      </c>
      <c r="BN134" s="1508">
        <f t="shared" si="1074"/>
        <v>0</v>
      </c>
      <c r="BO134" s="1508">
        <f t="shared" si="1074"/>
        <v>0</v>
      </c>
      <c r="BP134" s="1508">
        <f t="shared" si="1074"/>
        <v>0</v>
      </c>
      <c r="BQ134" s="1508">
        <f t="shared" si="1074"/>
        <v>0</v>
      </c>
      <c r="BR134" s="1508">
        <f t="shared" si="1074"/>
        <v>0</v>
      </c>
      <c r="BS134" s="1508">
        <f t="shared" si="1074"/>
        <v>0</v>
      </c>
      <c r="BT134" s="1508">
        <f t="shared" si="1074"/>
        <v>0</v>
      </c>
      <c r="BU134" s="1508">
        <f t="shared" si="1074"/>
        <v>0</v>
      </c>
      <c r="BV134" s="1508">
        <f t="shared" si="1074"/>
        <v>0</v>
      </c>
      <c r="BW134" s="1508">
        <f t="shared" si="1074"/>
        <v>0</v>
      </c>
      <c r="BX134" s="1508">
        <f t="shared" si="1074"/>
        <v>0</v>
      </c>
      <c r="BY134" s="1507">
        <f t="shared" si="1074"/>
        <v>0</v>
      </c>
      <c r="BZ134" s="1508">
        <f t="shared" si="1074"/>
        <v>0</v>
      </c>
      <c r="CA134" s="1508">
        <f t="shared" si="1074"/>
        <v>0</v>
      </c>
      <c r="CB134" s="1508">
        <f t="shared" si="1074"/>
        <v>0</v>
      </c>
      <c r="CC134" s="1508">
        <f t="shared" si="1074"/>
        <v>0</v>
      </c>
      <c r="CD134" s="1508">
        <f t="shared" si="1067"/>
        <v>0</v>
      </c>
      <c r="CE134" s="1508">
        <f t="shared" si="1067"/>
        <v>0</v>
      </c>
      <c r="CF134" s="1508">
        <f t="shared" si="1067"/>
        <v>0</v>
      </c>
      <c r="CG134" s="1508">
        <f t="shared" si="1067"/>
        <v>0</v>
      </c>
      <c r="CH134" s="1508">
        <f t="shared" si="1067"/>
        <v>0</v>
      </c>
      <c r="CI134" s="1508">
        <f t="shared" si="1067"/>
        <v>0</v>
      </c>
      <c r="CJ134" s="1509">
        <f t="shared" si="1067"/>
        <v>0</v>
      </c>
      <c r="CK134" s="1507">
        <f t="shared" si="1067"/>
        <v>0</v>
      </c>
      <c r="CL134" s="1508">
        <f t="shared" si="1067"/>
        <v>0</v>
      </c>
      <c r="CM134" s="1508">
        <f t="shared" si="1067"/>
        <v>0</v>
      </c>
      <c r="CN134" s="1508">
        <f t="shared" si="1067"/>
        <v>0</v>
      </c>
      <c r="CO134" s="1508">
        <f t="shared" si="1067"/>
        <v>0</v>
      </c>
      <c r="CP134" s="1508">
        <f t="shared" si="1067"/>
        <v>0</v>
      </c>
      <c r="CQ134" s="1508">
        <f t="shared" si="1067"/>
        <v>0</v>
      </c>
      <c r="CR134" s="1508">
        <f t="shared" si="1067"/>
        <v>0</v>
      </c>
      <c r="CS134" s="1508">
        <f t="shared" si="1067"/>
        <v>0</v>
      </c>
      <c r="CT134" s="1508">
        <f t="shared" si="1068"/>
        <v>0</v>
      </c>
      <c r="CU134" s="1508">
        <f t="shared" si="1068"/>
        <v>0</v>
      </c>
      <c r="CV134" s="1509">
        <f t="shared" si="1068"/>
        <v>0</v>
      </c>
      <c r="CW134" s="1508">
        <f t="shared" si="1068"/>
        <v>0</v>
      </c>
      <c r="CX134" s="1508">
        <f t="shared" si="1068"/>
        <v>0</v>
      </c>
      <c r="CY134" s="1508">
        <f t="shared" si="1068"/>
        <v>0</v>
      </c>
      <c r="CZ134" s="1508">
        <f t="shared" si="1068"/>
        <v>0</v>
      </c>
      <c r="DA134" s="1508">
        <f t="shared" si="1068"/>
        <v>0</v>
      </c>
      <c r="DB134" s="1508">
        <f t="shared" si="1068"/>
        <v>0</v>
      </c>
      <c r="DC134" s="1508">
        <f t="shared" si="1068"/>
        <v>0</v>
      </c>
      <c r="DD134" s="1508">
        <f t="shared" si="1068"/>
        <v>0</v>
      </c>
      <c r="DE134" s="1508">
        <f t="shared" si="1068"/>
        <v>0</v>
      </c>
      <c r="DF134" s="1508">
        <f t="shared" si="1068"/>
        <v>0</v>
      </c>
      <c r="DG134" s="1508">
        <f t="shared" si="1068"/>
        <v>0</v>
      </c>
      <c r="DH134" s="1509">
        <f t="shared" si="1068"/>
        <v>0</v>
      </c>
      <c r="DI134" s="1508">
        <f t="shared" si="1068"/>
        <v>0</v>
      </c>
      <c r="DJ134" s="1508">
        <f t="shared" si="1069"/>
        <v>0</v>
      </c>
      <c r="DK134" s="1508">
        <f t="shared" si="1069"/>
        <v>0</v>
      </c>
      <c r="DL134" s="1508">
        <f t="shared" si="1069"/>
        <v>0</v>
      </c>
      <c r="DM134" s="1508">
        <f t="shared" si="1069"/>
        <v>0</v>
      </c>
      <c r="DN134" s="1508">
        <f t="shared" si="1069"/>
        <v>0</v>
      </c>
      <c r="DO134" s="1508">
        <f t="shared" si="1069"/>
        <v>0</v>
      </c>
      <c r="DP134" s="1508">
        <f t="shared" si="1069"/>
        <v>0</v>
      </c>
      <c r="DQ134" s="1508">
        <f t="shared" si="1069"/>
        <v>0</v>
      </c>
      <c r="DR134" s="1508">
        <f t="shared" si="1069"/>
        <v>0</v>
      </c>
      <c r="DS134" s="1508">
        <f t="shared" si="1069"/>
        <v>0</v>
      </c>
      <c r="DT134" s="1509">
        <f t="shared" si="1069"/>
        <v>0</v>
      </c>
      <c r="DU134" s="1507">
        <f t="shared" si="1069"/>
        <v>0</v>
      </c>
      <c r="DV134" s="1508">
        <f t="shared" si="1069"/>
        <v>0</v>
      </c>
      <c r="DW134" s="1508">
        <f t="shared" si="1069"/>
        <v>0</v>
      </c>
      <c r="DX134" s="1508">
        <f t="shared" si="1069"/>
        <v>0</v>
      </c>
      <c r="DY134" s="1508">
        <f t="shared" si="1069"/>
        <v>0</v>
      </c>
      <c r="DZ134" s="1508">
        <f t="shared" si="1070"/>
        <v>0</v>
      </c>
      <c r="EA134" s="1508">
        <f t="shared" si="1070"/>
        <v>0</v>
      </c>
      <c r="EB134" s="1508">
        <f t="shared" si="1070"/>
        <v>0</v>
      </c>
      <c r="EC134" s="1508">
        <f t="shared" si="1070"/>
        <v>0</v>
      </c>
      <c r="ED134" s="1508">
        <f t="shared" si="1070"/>
        <v>0</v>
      </c>
      <c r="EE134" s="1508">
        <f t="shared" si="1070"/>
        <v>0</v>
      </c>
      <c r="EF134" s="1508">
        <f t="shared" si="1070"/>
        <v>0</v>
      </c>
      <c r="EG134" s="1507">
        <f t="shared" si="1070"/>
        <v>0</v>
      </c>
      <c r="EH134" s="1508">
        <f t="shared" si="1070"/>
        <v>0</v>
      </c>
      <c r="EI134" s="1508">
        <f t="shared" si="1070"/>
        <v>0</v>
      </c>
      <c r="EJ134" s="1508">
        <f t="shared" si="1070"/>
        <v>0</v>
      </c>
      <c r="EK134" s="1508">
        <f t="shared" si="1070"/>
        <v>0</v>
      </c>
      <c r="EL134" s="1508">
        <f t="shared" si="1070"/>
        <v>0</v>
      </c>
      <c r="EM134" s="1508">
        <f t="shared" si="1070"/>
        <v>0</v>
      </c>
      <c r="EN134" s="1508">
        <f t="shared" si="1070"/>
        <v>0</v>
      </c>
      <c r="EO134" s="1508">
        <f t="shared" si="1070"/>
        <v>0</v>
      </c>
      <c r="EP134" s="1508">
        <f t="shared" si="1071"/>
        <v>0</v>
      </c>
      <c r="EQ134" s="1508">
        <f t="shared" si="1071"/>
        <v>0</v>
      </c>
      <c r="ER134" s="1509">
        <f t="shared" si="1071"/>
        <v>0</v>
      </c>
      <c r="ES134" s="1507">
        <f t="shared" si="1071"/>
        <v>0</v>
      </c>
      <c r="ET134" s="1508">
        <f t="shared" si="1071"/>
        <v>0</v>
      </c>
      <c r="EU134" s="1508">
        <f t="shared" si="1071"/>
        <v>0</v>
      </c>
      <c r="EV134" s="1508">
        <f t="shared" si="1071"/>
        <v>0</v>
      </c>
      <c r="EW134" s="1508">
        <f t="shared" si="1071"/>
        <v>0</v>
      </c>
      <c r="EX134" s="1508">
        <f t="shared" si="1071"/>
        <v>0</v>
      </c>
      <c r="EY134" s="1508">
        <f t="shared" si="1071"/>
        <v>0</v>
      </c>
      <c r="EZ134" s="1508">
        <f t="shared" si="1071"/>
        <v>0</v>
      </c>
      <c r="FA134" s="1508">
        <f t="shared" si="1071"/>
        <v>0</v>
      </c>
      <c r="FB134" s="1508">
        <f t="shared" si="1071"/>
        <v>0</v>
      </c>
      <c r="FC134" s="1508">
        <f t="shared" si="1071"/>
        <v>0</v>
      </c>
      <c r="FD134" s="1509">
        <f t="shared" si="1071"/>
        <v>0</v>
      </c>
      <c r="FE134" s="1508">
        <f t="shared" si="1071"/>
        <v>0</v>
      </c>
      <c r="FF134" s="1508">
        <f t="shared" si="1052"/>
        <v>0</v>
      </c>
      <c r="FG134" s="1508">
        <f t="shared" si="1072"/>
        <v>0</v>
      </c>
      <c r="FH134" s="1508">
        <f t="shared" si="1072"/>
        <v>0</v>
      </c>
      <c r="FI134" s="1508">
        <f t="shared" si="1072"/>
        <v>0</v>
      </c>
      <c r="FJ134" s="1508">
        <f t="shared" si="1072"/>
        <v>0</v>
      </c>
      <c r="FK134" s="1508">
        <f t="shared" si="1072"/>
        <v>0</v>
      </c>
      <c r="FL134" s="1508">
        <f t="shared" si="1072"/>
        <v>0</v>
      </c>
      <c r="FM134" s="1508">
        <f t="shared" si="1072"/>
        <v>0</v>
      </c>
      <c r="FN134" s="1508">
        <f t="shared" si="1072"/>
        <v>0</v>
      </c>
      <c r="FO134" s="1508">
        <f t="shared" si="1072"/>
        <v>0</v>
      </c>
      <c r="FP134" s="1509">
        <f t="shared" si="1072"/>
        <v>0</v>
      </c>
      <c r="FQ134" s="1508">
        <f t="shared" si="1072"/>
        <v>0</v>
      </c>
      <c r="FR134" s="1508">
        <f t="shared" si="1072"/>
        <v>0</v>
      </c>
      <c r="FS134" s="1508">
        <f t="shared" si="1072"/>
        <v>0</v>
      </c>
      <c r="FT134" s="1508">
        <f t="shared" si="1072"/>
        <v>0</v>
      </c>
      <c r="FU134" s="1508">
        <f t="shared" si="1072"/>
        <v>0</v>
      </c>
      <c r="FV134" s="1508">
        <f t="shared" si="1072"/>
        <v>0</v>
      </c>
      <c r="FW134" s="1508">
        <f t="shared" si="1061"/>
        <v>0</v>
      </c>
      <c r="FX134" s="1508">
        <f t="shared" si="1061"/>
        <v>0</v>
      </c>
      <c r="FY134" s="1508">
        <f t="shared" si="1061"/>
        <v>0</v>
      </c>
      <c r="FZ134" s="1508">
        <f t="shared" si="1061"/>
        <v>0</v>
      </c>
      <c r="GA134" s="1508">
        <f t="shared" si="1061"/>
        <v>0</v>
      </c>
      <c r="GB134" s="1509">
        <f t="shared" si="1061"/>
        <v>0</v>
      </c>
      <c r="GC134" s="1506"/>
      <c r="GD134" s="1458">
        <f t="shared" si="910"/>
        <v>1</v>
      </c>
      <c r="GE134" s="1510">
        <f t="shared" si="1062"/>
        <v>0</v>
      </c>
      <c r="GF134" s="1511">
        <f t="shared" si="1062"/>
        <v>0</v>
      </c>
      <c r="GG134" s="1511">
        <f t="shared" si="1062"/>
        <v>0</v>
      </c>
      <c r="GH134" s="1511">
        <f t="shared" si="1062"/>
        <v>0</v>
      </c>
      <c r="GI134" s="1511">
        <f t="shared" si="1062"/>
        <v>0</v>
      </c>
      <c r="GJ134" s="1511">
        <f t="shared" si="1062"/>
        <v>0</v>
      </c>
      <c r="GK134" s="1511">
        <f t="shared" si="1062"/>
        <v>0</v>
      </c>
      <c r="GL134" s="1511">
        <f t="shared" si="1062"/>
        <v>0</v>
      </c>
      <c r="GM134" s="1511">
        <f t="shared" si="1062"/>
        <v>0</v>
      </c>
      <c r="GN134" s="1512">
        <f t="shared" si="1062"/>
        <v>0</v>
      </c>
      <c r="GO134" s="1513">
        <f t="shared" si="911"/>
        <v>0</v>
      </c>
      <c r="GP134" s="1506"/>
      <c r="GQ134" s="1510">
        <f t="shared" si="1073"/>
        <v>0</v>
      </c>
      <c r="GR134" s="1511">
        <f t="shared" si="1056"/>
        <v>0</v>
      </c>
      <c r="GS134" s="1511">
        <f t="shared" si="1056"/>
        <v>0</v>
      </c>
      <c r="GT134" s="1511">
        <f t="shared" si="1056"/>
        <v>0</v>
      </c>
      <c r="GU134" s="1511">
        <f t="shared" si="1056"/>
        <v>0</v>
      </c>
      <c r="GV134" s="1511">
        <f t="shared" si="1056"/>
        <v>0</v>
      </c>
      <c r="GW134" s="1511">
        <f t="shared" si="1056"/>
        <v>0</v>
      </c>
      <c r="GX134" s="1511">
        <f t="shared" si="1056"/>
        <v>0</v>
      </c>
      <c r="GY134" s="1511">
        <f t="shared" si="1056"/>
        <v>0</v>
      </c>
      <c r="GZ134" s="1512">
        <f t="shared" si="1056"/>
        <v>0</v>
      </c>
      <c r="HA134" s="1513">
        <f t="shared" si="912"/>
        <v>0</v>
      </c>
      <c r="HB134" s="1506">
        <f t="shared" si="913"/>
        <v>1</v>
      </c>
      <c r="HC134" s="1506"/>
      <c r="HD134" s="1508">
        <f t="shared" si="914"/>
        <v>0</v>
      </c>
      <c r="HE134" s="1460">
        <f t="shared" si="915"/>
        <v>0</v>
      </c>
      <c r="HF134" s="1460">
        <f t="shared" si="916"/>
        <v>0</v>
      </c>
      <c r="HG134" s="1460">
        <f t="shared" si="917"/>
        <v>0</v>
      </c>
      <c r="HH134" s="1460">
        <f t="shared" si="918"/>
        <v>0</v>
      </c>
      <c r="HI134" s="1460">
        <f t="shared" si="919"/>
        <v>0</v>
      </c>
      <c r="HJ134" s="1460">
        <f t="shared" si="920"/>
        <v>0</v>
      </c>
      <c r="HK134" s="1460">
        <f t="shared" si="921"/>
        <v>0</v>
      </c>
      <c r="HL134" s="1460">
        <f t="shared" si="922"/>
        <v>0</v>
      </c>
      <c r="HM134" s="1460">
        <f t="shared" si="923"/>
        <v>0</v>
      </c>
      <c r="HN134" s="1460">
        <f t="shared" si="924"/>
        <v>0</v>
      </c>
      <c r="HO134" s="1460">
        <f t="shared" si="925"/>
        <v>0</v>
      </c>
      <c r="HP134" s="1460">
        <f t="shared" si="926"/>
        <v>0</v>
      </c>
      <c r="HQ134" s="1460">
        <f t="shared" si="927"/>
        <v>0</v>
      </c>
      <c r="HR134" s="1460">
        <f t="shared" si="928"/>
        <v>0</v>
      </c>
      <c r="HS134" s="1460">
        <f t="shared" si="929"/>
        <v>0</v>
      </c>
      <c r="HT134" s="1460">
        <f t="shared" si="930"/>
        <v>0</v>
      </c>
      <c r="HU134" s="1460">
        <f t="shared" si="931"/>
        <v>0</v>
      </c>
      <c r="HV134" s="1460">
        <f t="shared" si="932"/>
        <v>0</v>
      </c>
      <c r="HW134" s="1460">
        <f t="shared" si="933"/>
        <v>0</v>
      </c>
      <c r="HX134" s="1460">
        <f t="shared" si="934"/>
        <v>0</v>
      </c>
      <c r="HY134" s="1460">
        <f t="shared" si="935"/>
        <v>0</v>
      </c>
      <c r="HZ134" s="1460">
        <f t="shared" si="936"/>
        <v>0</v>
      </c>
      <c r="IA134" s="1460">
        <f t="shared" si="937"/>
        <v>0</v>
      </c>
      <c r="IB134" s="1460">
        <f t="shared" si="938"/>
        <v>0</v>
      </c>
      <c r="IC134" s="1460">
        <f t="shared" si="939"/>
        <v>0</v>
      </c>
      <c r="ID134" s="1460">
        <f t="shared" si="940"/>
        <v>0</v>
      </c>
      <c r="IE134" s="1460">
        <f t="shared" si="941"/>
        <v>0</v>
      </c>
      <c r="IF134" s="1460">
        <f t="shared" si="942"/>
        <v>0</v>
      </c>
      <c r="IG134" s="1460">
        <f t="shared" si="943"/>
        <v>0</v>
      </c>
      <c r="IH134" s="1460">
        <f t="shared" si="944"/>
        <v>0</v>
      </c>
      <c r="II134" s="1460">
        <f t="shared" si="945"/>
        <v>0</v>
      </c>
      <c r="IJ134" s="1460">
        <f t="shared" si="946"/>
        <v>0</v>
      </c>
      <c r="IK134" s="1460">
        <f t="shared" si="947"/>
        <v>0</v>
      </c>
      <c r="IL134" s="1460">
        <f t="shared" si="948"/>
        <v>0</v>
      </c>
      <c r="IM134" s="1460">
        <f t="shared" si="949"/>
        <v>0</v>
      </c>
      <c r="IN134" s="1460">
        <f t="shared" si="950"/>
        <v>0</v>
      </c>
      <c r="IO134" s="1460">
        <f t="shared" si="951"/>
        <v>0</v>
      </c>
      <c r="IP134" s="1460">
        <f t="shared" si="952"/>
        <v>0</v>
      </c>
      <c r="IQ134" s="1460">
        <f t="shared" si="953"/>
        <v>0</v>
      </c>
      <c r="IR134" s="1460">
        <f t="shared" si="954"/>
        <v>0</v>
      </c>
      <c r="IS134" s="1460">
        <f t="shared" si="955"/>
        <v>0</v>
      </c>
      <c r="IT134" s="1460">
        <f t="shared" si="956"/>
        <v>0</v>
      </c>
      <c r="IU134" s="1460">
        <f t="shared" si="957"/>
        <v>0</v>
      </c>
      <c r="IV134" s="1460">
        <f t="shared" si="958"/>
        <v>0</v>
      </c>
      <c r="IW134" s="1460">
        <f t="shared" si="959"/>
        <v>0</v>
      </c>
      <c r="IX134" s="1460">
        <f t="shared" si="960"/>
        <v>0</v>
      </c>
      <c r="IY134" s="1460">
        <f t="shared" si="961"/>
        <v>0</v>
      </c>
      <c r="IZ134" s="1460">
        <f t="shared" si="962"/>
        <v>0</v>
      </c>
      <c r="JA134" s="1460">
        <f t="shared" si="963"/>
        <v>0</v>
      </c>
      <c r="JB134" s="1460">
        <f t="shared" si="964"/>
        <v>0</v>
      </c>
      <c r="JC134" s="1460">
        <f t="shared" si="965"/>
        <v>0</v>
      </c>
      <c r="JD134" s="1460">
        <f t="shared" si="966"/>
        <v>0</v>
      </c>
      <c r="JE134" s="1460">
        <f t="shared" si="967"/>
        <v>0</v>
      </c>
      <c r="JF134" s="1460">
        <f t="shared" si="968"/>
        <v>0</v>
      </c>
      <c r="JG134" s="1460">
        <f t="shared" si="969"/>
        <v>0</v>
      </c>
      <c r="JH134" s="1460">
        <f t="shared" si="970"/>
        <v>0</v>
      </c>
      <c r="JI134" s="1460">
        <f t="shared" si="971"/>
        <v>0</v>
      </c>
      <c r="JJ134" s="1460">
        <f t="shared" si="972"/>
        <v>0</v>
      </c>
      <c r="JK134" s="1460">
        <f t="shared" si="973"/>
        <v>0</v>
      </c>
      <c r="JL134" s="1460">
        <f t="shared" si="974"/>
        <v>0</v>
      </c>
      <c r="JM134" s="1460">
        <f t="shared" si="975"/>
        <v>0</v>
      </c>
      <c r="JN134" s="1460">
        <f t="shared" si="976"/>
        <v>0</v>
      </c>
      <c r="JO134" s="1460">
        <f t="shared" si="977"/>
        <v>0</v>
      </c>
      <c r="JP134" s="1460">
        <f t="shared" si="978"/>
        <v>0</v>
      </c>
      <c r="JQ134" s="1460">
        <f t="shared" si="979"/>
        <v>0</v>
      </c>
      <c r="JR134" s="1460">
        <f t="shared" si="980"/>
        <v>0</v>
      </c>
      <c r="JS134" s="1460">
        <f t="shared" si="981"/>
        <v>0</v>
      </c>
      <c r="JT134" s="1460">
        <f t="shared" si="982"/>
        <v>0</v>
      </c>
      <c r="JU134" s="1460">
        <f t="shared" si="983"/>
        <v>0</v>
      </c>
      <c r="JV134" s="1460">
        <f t="shared" si="984"/>
        <v>0</v>
      </c>
      <c r="JW134" s="1460">
        <f t="shared" si="985"/>
        <v>0</v>
      </c>
      <c r="JX134" s="1460">
        <f t="shared" si="986"/>
        <v>0</v>
      </c>
      <c r="JY134" s="1460">
        <f t="shared" si="987"/>
        <v>0</v>
      </c>
      <c r="JZ134" s="1460">
        <f t="shared" si="988"/>
        <v>0</v>
      </c>
      <c r="KA134" s="1460">
        <f t="shared" si="989"/>
        <v>0</v>
      </c>
      <c r="KB134" s="1460">
        <f t="shared" si="990"/>
        <v>0</v>
      </c>
      <c r="KC134" s="1460">
        <f t="shared" si="991"/>
        <v>0</v>
      </c>
      <c r="KD134" s="1460">
        <f t="shared" si="992"/>
        <v>0</v>
      </c>
      <c r="KE134" s="1460">
        <f t="shared" si="993"/>
        <v>0</v>
      </c>
      <c r="KF134" s="1460">
        <f t="shared" si="994"/>
        <v>0</v>
      </c>
      <c r="KG134" s="1460">
        <f t="shared" si="995"/>
        <v>0</v>
      </c>
      <c r="KH134" s="1460">
        <f t="shared" si="996"/>
        <v>0</v>
      </c>
      <c r="KI134" s="1460">
        <f t="shared" si="997"/>
        <v>0</v>
      </c>
      <c r="KJ134" s="1460">
        <f t="shared" si="998"/>
        <v>0</v>
      </c>
      <c r="KK134" s="1460">
        <f t="shared" si="999"/>
        <v>0</v>
      </c>
      <c r="KL134" s="1460">
        <f t="shared" si="1000"/>
        <v>0</v>
      </c>
      <c r="KM134" s="1460">
        <f t="shared" si="1001"/>
        <v>0</v>
      </c>
      <c r="KN134" s="1460">
        <f t="shared" si="1002"/>
        <v>0</v>
      </c>
      <c r="KO134" s="1460">
        <f t="shared" si="1003"/>
        <v>0</v>
      </c>
      <c r="KP134" s="1460">
        <f t="shared" si="1004"/>
        <v>0</v>
      </c>
      <c r="KQ134" s="1460">
        <f t="shared" si="1005"/>
        <v>0</v>
      </c>
      <c r="KR134" s="1460">
        <f t="shared" si="1006"/>
        <v>0</v>
      </c>
      <c r="KS134" s="1460">
        <f t="shared" si="1007"/>
        <v>0</v>
      </c>
      <c r="KT134" s="1460">
        <f t="shared" si="1008"/>
        <v>0</v>
      </c>
      <c r="KU134" s="1460">
        <f t="shared" si="1009"/>
        <v>0</v>
      </c>
      <c r="KV134" s="1460">
        <f t="shared" si="1010"/>
        <v>0</v>
      </c>
      <c r="KW134" s="1460">
        <f t="shared" si="1011"/>
        <v>0</v>
      </c>
      <c r="KX134" s="1460">
        <f t="shared" si="1012"/>
        <v>0</v>
      </c>
      <c r="KY134" s="1460">
        <f t="shared" si="1013"/>
        <v>0</v>
      </c>
      <c r="KZ134" s="1460">
        <f t="shared" si="1014"/>
        <v>0</v>
      </c>
      <c r="LA134" s="1460">
        <f t="shared" si="1015"/>
        <v>0</v>
      </c>
      <c r="LB134" s="1460">
        <f t="shared" si="1016"/>
        <v>0</v>
      </c>
      <c r="LC134" s="1460">
        <f t="shared" si="1017"/>
        <v>0</v>
      </c>
      <c r="LD134" s="1460">
        <f t="shared" si="1018"/>
        <v>0</v>
      </c>
      <c r="LE134" s="1460">
        <f t="shared" si="1019"/>
        <v>0</v>
      </c>
      <c r="LF134" s="1460">
        <f t="shared" si="1020"/>
        <v>0</v>
      </c>
      <c r="LG134" s="1460">
        <f t="shared" si="1021"/>
        <v>0</v>
      </c>
      <c r="LH134" s="1460">
        <f t="shared" si="1022"/>
        <v>0</v>
      </c>
      <c r="LI134" s="1460">
        <f t="shared" si="1023"/>
        <v>0</v>
      </c>
      <c r="LJ134" s="1460">
        <f t="shared" si="1024"/>
        <v>0</v>
      </c>
      <c r="LK134" s="1460">
        <f t="shared" si="1025"/>
        <v>0</v>
      </c>
      <c r="LL134" s="1460">
        <f t="shared" si="1026"/>
        <v>0</v>
      </c>
      <c r="LM134" s="1460">
        <f t="shared" si="1027"/>
        <v>0</v>
      </c>
      <c r="LN134" s="1460">
        <f t="shared" si="1028"/>
        <v>0</v>
      </c>
      <c r="LO134" s="1460">
        <f t="shared" si="1029"/>
        <v>0</v>
      </c>
      <c r="LP134" s="1460">
        <f t="shared" si="1030"/>
        <v>0</v>
      </c>
      <c r="LQ134" s="1460">
        <f t="shared" si="1031"/>
        <v>0</v>
      </c>
      <c r="LR134" s="1460">
        <f t="shared" si="1032"/>
        <v>0</v>
      </c>
      <c r="LS134" s="1460">
        <f t="shared" si="1033"/>
        <v>0</v>
      </c>
      <c r="LW134" s="1467">
        <f t="shared" si="1034"/>
        <v>0</v>
      </c>
      <c r="LX134" s="1467">
        <f t="shared" si="1035"/>
        <v>0</v>
      </c>
      <c r="LY134" s="1467">
        <f t="shared" si="1036"/>
        <v>0</v>
      </c>
      <c r="LZ134" s="1467">
        <f t="shared" si="1037"/>
        <v>0</v>
      </c>
      <c r="MA134" s="1506"/>
      <c r="MB134" s="1460">
        <f t="shared" si="1038"/>
        <v>0</v>
      </c>
      <c r="MC134" s="1460">
        <f t="shared" si="1075"/>
        <v>0</v>
      </c>
      <c r="MD134" s="1460">
        <f t="shared" si="1075"/>
        <v>0</v>
      </c>
      <c r="ME134" s="1460">
        <f t="shared" si="1075"/>
        <v>0</v>
      </c>
      <c r="MF134" s="1460">
        <f t="shared" si="1075"/>
        <v>0</v>
      </c>
      <c r="MG134" s="1460">
        <f t="shared" si="1075"/>
        <v>0</v>
      </c>
      <c r="MH134" s="1460">
        <f t="shared" si="1075"/>
        <v>0</v>
      </c>
      <c r="MI134" s="1460">
        <f t="shared" si="1075"/>
        <v>0</v>
      </c>
      <c r="MJ134" s="1460">
        <f t="shared" si="1075"/>
        <v>0</v>
      </c>
      <c r="MK134" s="1460">
        <f t="shared" si="1075"/>
        <v>0</v>
      </c>
      <c r="ML134" s="1460">
        <f t="shared" si="1075"/>
        <v>0</v>
      </c>
      <c r="MM134" s="1460">
        <f t="shared" si="1075"/>
        <v>0</v>
      </c>
      <c r="MN134" s="1460">
        <f t="shared" si="1075"/>
        <v>0</v>
      </c>
      <c r="MO134" s="1460">
        <f t="shared" si="1075"/>
        <v>0</v>
      </c>
      <c r="MP134" s="1460">
        <f t="shared" si="1075"/>
        <v>0</v>
      </c>
      <c r="MQ134" s="1460">
        <f t="shared" si="1075"/>
        <v>0</v>
      </c>
      <c r="MR134" s="1460">
        <f t="shared" si="1075"/>
        <v>0</v>
      </c>
      <c r="MS134" s="1460">
        <f t="shared" si="1079"/>
        <v>0</v>
      </c>
      <c r="MT134" s="1460">
        <f t="shared" si="1079"/>
        <v>0</v>
      </c>
      <c r="MU134" s="1460">
        <f t="shared" si="1079"/>
        <v>0</v>
      </c>
      <c r="MV134" s="1460">
        <f t="shared" si="1079"/>
        <v>0</v>
      </c>
      <c r="MW134" s="1460">
        <f t="shared" si="1079"/>
        <v>0</v>
      </c>
      <c r="MX134" s="1460">
        <f t="shared" si="1079"/>
        <v>0</v>
      </c>
      <c r="MY134" s="1460">
        <f t="shared" si="1079"/>
        <v>0</v>
      </c>
      <c r="MZ134" s="1460">
        <f t="shared" si="1079"/>
        <v>0</v>
      </c>
      <c r="NA134" s="1460">
        <f t="shared" si="1079"/>
        <v>0</v>
      </c>
      <c r="NB134" s="1460">
        <f t="shared" si="1079"/>
        <v>0</v>
      </c>
      <c r="NC134" s="1460">
        <f t="shared" si="1079"/>
        <v>0</v>
      </c>
      <c r="ND134" s="1460">
        <f t="shared" si="1079"/>
        <v>0</v>
      </c>
      <c r="NE134" s="1460">
        <f t="shared" si="1079"/>
        <v>0</v>
      </c>
      <c r="NF134" s="1460">
        <f t="shared" si="1079"/>
        <v>0</v>
      </c>
      <c r="NG134" s="1460">
        <f t="shared" si="1079"/>
        <v>0</v>
      </c>
      <c r="NH134" s="1460">
        <f t="shared" si="1079"/>
        <v>0</v>
      </c>
      <c r="NI134" s="1460">
        <f t="shared" si="1080"/>
        <v>0</v>
      </c>
      <c r="NJ134" s="1460">
        <f t="shared" si="1080"/>
        <v>0</v>
      </c>
      <c r="NK134" s="1460">
        <f t="shared" si="1080"/>
        <v>0</v>
      </c>
      <c r="NL134" s="1460">
        <f t="shared" si="1080"/>
        <v>0</v>
      </c>
      <c r="NM134" s="1460">
        <f t="shared" si="1080"/>
        <v>0</v>
      </c>
      <c r="NN134" s="1460">
        <f t="shared" si="1080"/>
        <v>0</v>
      </c>
      <c r="NO134" s="1460">
        <f t="shared" si="1080"/>
        <v>0</v>
      </c>
      <c r="NP134" s="1460">
        <f t="shared" si="1080"/>
        <v>0</v>
      </c>
      <c r="NQ134" s="1460">
        <f t="shared" si="1080"/>
        <v>0</v>
      </c>
      <c r="NR134" s="1460">
        <f t="shared" si="1080"/>
        <v>0</v>
      </c>
      <c r="NS134" s="1460">
        <f t="shared" si="1080"/>
        <v>0</v>
      </c>
      <c r="NT134" s="1460">
        <f t="shared" si="1080"/>
        <v>0</v>
      </c>
      <c r="NU134" s="1460">
        <f t="shared" si="1080"/>
        <v>0</v>
      </c>
      <c r="NV134" s="1460">
        <f t="shared" si="1080"/>
        <v>0</v>
      </c>
      <c r="NW134" s="1460">
        <f t="shared" si="1080"/>
        <v>0</v>
      </c>
      <c r="NX134" s="1460">
        <f t="shared" si="1080"/>
        <v>0</v>
      </c>
      <c r="NY134" s="1460">
        <f t="shared" si="1081"/>
        <v>0</v>
      </c>
      <c r="NZ134" s="1460">
        <f t="shared" si="1081"/>
        <v>0</v>
      </c>
      <c r="OA134" s="1460">
        <f t="shared" si="1081"/>
        <v>0</v>
      </c>
      <c r="OB134" s="1460">
        <f t="shared" si="1081"/>
        <v>0</v>
      </c>
      <c r="OC134" s="1460">
        <f t="shared" si="1081"/>
        <v>0</v>
      </c>
      <c r="OD134" s="1460">
        <f t="shared" si="1081"/>
        <v>0</v>
      </c>
      <c r="OE134" s="1460">
        <f t="shared" si="1081"/>
        <v>0</v>
      </c>
      <c r="OF134" s="1460">
        <f t="shared" si="1081"/>
        <v>0</v>
      </c>
      <c r="OG134" s="1460">
        <f t="shared" si="1081"/>
        <v>0</v>
      </c>
      <c r="OH134" s="1460">
        <f t="shared" si="1081"/>
        <v>0</v>
      </c>
      <c r="OI134" s="1460">
        <f t="shared" si="1081"/>
        <v>0</v>
      </c>
      <c r="OJ134" s="1460">
        <f t="shared" si="1081"/>
        <v>0</v>
      </c>
      <c r="OK134" s="1460">
        <f t="shared" si="1081"/>
        <v>0</v>
      </c>
      <c r="OL134" s="1460">
        <f t="shared" si="1081"/>
        <v>0</v>
      </c>
      <c r="OM134" s="1460">
        <f t="shared" si="1081"/>
        <v>0</v>
      </c>
      <c r="ON134" s="1460">
        <f t="shared" si="1081"/>
        <v>0</v>
      </c>
      <c r="OO134" s="1460">
        <f t="shared" si="1045"/>
        <v>0</v>
      </c>
      <c r="OP134" s="1460">
        <f t="shared" si="1076"/>
        <v>0</v>
      </c>
      <c r="OQ134" s="1460">
        <f t="shared" si="1076"/>
        <v>0</v>
      </c>
      <c r="OR134" s="1460">
        <f t="shared" si="1076"/>
        <v>0</v>
      </c>
      <c r="OS134" s="1460">
        <f t="shared" si="1076"/>
        <v>0</v>
      </c>
      <c r="OT134" s="1460">
        <f t="shared" si="1076"/>
        <v>0</v>
      </c>
      <c r="OU134" s="1460">
        <f t="shared" si="1076"/>
        <v>0</v>
      </c>
      <c r="OV134" s="1460">
        <f t="shared" si="1076"/>
        <v>0</v>
      </c>
      <c r="OW134" s="1460">
        <f t="shared" si="1076"/>
        <v>0</v>
      </c>
      <c r="OX134" s="1460">
        <f t="shared" si="1076"/>
        <v>0</v>
      </c>
      <c r="OY134" s="1460">
        <f t="shared" si="1076"/>
        <v>0</v>
      </c>
      <c r="OZ134" s="1460">
        <f t="shared" si="1076"/>
        <v>0</v>
      </c>
      <c r="PA134" s="1460">
        <f t="shared" si="1076"/>
        <v>0</v>
      </c>
      <c r="PB134" s="1460">
        <f t="shared" si="1076"/>
        <v>0</v>
      </c>
      <c r="PC134" s="1460">
        <f t="shared" si="1076"/>
        <v>0</v>
      </c>
      <c r="PD134" s="1460">
        <f t="shared" si="1076"/>
        <v>0</v>
      </c>
      <c r="PE134" s="1460">
        <f t="shared" si="1076"/>
        <v>0</v>
      </c>
      <c r="PF134" s="1460">
        <f t="shared" si="1077"/>
        <v>0</v>
      </c>
      <c r="PG134" s="1460">
        <f t="shared" si="1077"/>
        <v>0</v>
      </c>
      <c r="PH134" s="1460">
        <f t="shared" si="1077"/>
        <v>0</v>
      </c>
      <c r="PI134" s="1460">
        <f t="shared" si="1077"/>
        <v>0</v>
      </c>
      <c r="PJ134" s="1460">
        <f t="shared" si="1077"/>
        <v>0</v>
      </c>
      <c r="PK134" s="1460">
        <f t="shared" si="1077"/>
        <v>0</v>
      </c>
      <c r="PL134" s="1460">
        <f t="shared" si="1077"/>
        <v>0</v>
      </c>
      <c r="PM134" s="1460">
        <f t="shared" si="1077"/>
        <v>0</v>
      </c>
      <c r="PN134" s="1460">
        <f t="shared" si="1077"/>
        <v>0</v>
      </c>
      <c r="PO134" s="1460">
        <f t="shared" si="1077"/>
        <v>0</v>
      </c>
      <c r="PP134" s="1460">
        <f t="shared" si="1077"/>
        <v>0</v>
      </c>
      <c r="PQ134" s="1460">
        <f t="shared" si="1077"/>
        <v>0</v>
      </c>
      <c r="PR134" s="1460">
        <f t="shared" si="1077"/>
        <v>0</v>
      </c>
      <c r="PS134" s="1460">
        <f t="shared" si="1077"/>
        <v>0</v>
      </c>
      <c r="PT134" s="1460">
        <f t="shared" si="1077"/>
        <v>0</v>
      </c>
      <c r="PU134" s="1460">
        <f t="shared" si="1077"/>
        <v>0</v>
      </c>
      <c r="PV134" s="1460">
        <f t="shared" si="1078"/>
        <v>0</v>
      </c>
      <c r="PW134" s="1460">
        <f t="shared" si="1078"/>
        <v>0</v>
      </c>
      <c r="PX134" s="1460">
        <f t="shared" si="1078"/>
        <v>0</v>
      </c>
      <c r="PY134" s="1460">
        <f t="shared" si="1078"/>
        <v>0</v>
      </c>
      <c r="PZ134" s="1460">
        <f t="shared" si="1078"/>
        <v>0</v>
      </c>
      <c r="QA134" s="1460">
        <f t="shared" si="1078"/>
        <v>0</v>
      </c>
      <c r="QB134" s="1460">
        <f t="shared" si="1078"/>
        <v>0</v>
      </c>
      <c r="QC134" s="1460">
        <f t="shared" si="1078"/>
        <v>0</v>
      </c>
      <c r="QD134" s="1460">
        <f t="shared" si="1078"/>
        <v>0</v>
      </c>
      <c r="QE134" s="1460">
        <f t="shared" si="1078"/>
        <v>0</v>
      </c>
      <c r="QF134" s="1460">
        <f t="shared" si="1078"/>
        <v>0</v>
      </c>
      <c r="QG134" s="1460">
        <f t="shared" si="1078"/>
        <v>0</v>
      </c>
      <c r="QH134" s="1460">
        <f t="shared" si="1078"/>
        <v>0</v>
      </c>
      <c r="QI134" s="1460">
        <f t="shared" si="1078"/>
        <v>0</v>
      </c>
      <c r="QJ134" s="1460">
        <f t="shared" si="1078"/>
        <v>0</v>
      </c>
      <c r="QK134" s="1460">
        <f t="shared" si="1078"/>
        <v>0</v>
      </c>
      <c r="QL134" s="1460">
        <f t="shared" si="1066"/>
        <v>0</v>
      </c>
      <c r="QM134" s="1460">
        <f t="shared" si="1066"/>
        <v>0</v>
      </c>
      <c r="QN134" s="1460">
        <f t="shared" si="1066"/>
        <v>0</v>
      </c>
      <c r="QO134" s="1460">
        <f t="shared" si="1066"/>
        <v>0</v>
      </c>
      <c r="QP134" s="1460">
        <f t="shared" si="1066"/>
        <v>0</v>
      </c>
      <c r="QQ134" s="1460">
        <f t="shared" si="1066"/>
        <v>0</v>
      </c>
    </row>
    <row r="135" spans="1:459" s="1466" customFormat="1" ht="22.5" customHeight="1">
      <c r="A135" s="1468"/>
      <c r="B135" s="1469"/>
      <c r="C135" s="1469"/>
      <c r="D135" s="1470"/>
      <c r="E135" s="1471"/>
      <c r="F135" s="1472"/>
      <c r="G135" s="1472"/>
      <c r="H135" s="1473">
        <f t="shared" si="875"/>
        <v>0</v>
      </c>
      <c r="I135" s="1474">
        <v>0</v>
      </c>
      <c r="J135" s="1475">
        <f t="shared" si="437"/>
        <v>0</v>
      </c>
      <c r="K135" s="1476">
        <v>0</v>
      </c>
      <c r="L135" s="1477">
        <f t="shared" si="876"/>
        <v>0</v>
      </c>
      <c r="M135" s="1477">
        <f t="shared" si="877"/>
        <v>0</v>
      </c>
      <c r="N135" s="1478"/>
      <c r="O135" s="1479">
        <v>0</v>
      </c>
      <c r="P135" s="1480">
        <v>0</v>
      </c>
      <c r="Q135" s="1828">
        <v>0</v>
      </c>
      <c r="R135" s="1831">
        <f t="shared" si="878"/>
        <v>0</v>
      </c>
      <c r="S135" s="1481">
        <f>IF(AND(SUM(O135:Q135)=0,N135="NNN"),MIN('Operating History and Pro Forma'!$M$33,'Operating History and Pro Forma'!$T$15)*D135,SUM(O135:Q135)*D135)</f>
        <v>0</v>
      </c>
      <c r="T135" s="1482">
        <f t="shared" si="879"/>
        <v>0</v>
      </c>
      <c r="U135" s="1483">
        <f t="shared" si="880"/>
        <v>0</v>
      </c>
      <c r="V135" s="1480"/>
      <c r="W135" s="1514"/>
      <c r="X135" s="1486" t="str">
        <f t="shared" si="881"/>
        <v/>
      </c>
      <c r="Y135" s="1487">
        <f t="shared" si="882"/>
        <v>0</v>
      </c>
      <c r="Z135" s="1488"/>
      <c r="AA135" s="1488"/>
      <c r="AB135" s="1488"/>
      <c r="AC135" s="1488"/>
      <c r="AD135" s="1489">
        <f t="shared" si="883"/>
        <v>0</v>
      </c>
      <c r="AE135" s="1490" t="str">
        <f t="shared" si="884"/>
        <v/>
      </c>
      <c r="AF135" s="1491">
        <f t="shared" si="885"/>
        <v>0</v>
      </c>
      <c r="AG135" s="1492">
        <f t="shared" si="886"/>
        <v>0</v>
      </c>
      <c r="AH135" s="1493">
        <f t="shared" si="1060"/>
        <v>0</v>
      </c>
      <c r="AI135" s="1493">
        <f t="shared" si="1060"/>
        <v>0</v>
      </c>
      <c r="AJ135" s="1494">
        <f t="shared" si="1060"/>
        <v>0</v>
      </c>
      <c r="AK135" s="1494">
        <f t="shared" si="1060"/>
        <v>0</v>
      </c>
      <c r="AL135" s="1495">
        <f t="shared" si="1060"/>
        <v>0</v>
      </c>
      <c r="AM135" s="1496">
        <f t="shared" si="1060"/>
        <v>0</v>
      </c>
      <c r="AN135" s="1497">
        <f t="shared" si="399"/>
        <v>0</v>
      </c>
      <c r="AO135" s="1498">
        <f t="shared" si="860"/>
        <v>0</v>
      </c>
      <c r="AP135" s="1499">
        <f t="shared" si="887"/>
        <v>0</v>
      </c>
      <c r="AQ135" s="1500">
        <f t="shared" si="888"/>
        <v>0</v>
      </c>
      <c r="AR135" s="1501">
        <f t="shared" si="889"/>
        <v>0</v>
      </c>
      <c r="AS135" s="1498">
        <f t="shared" si="857"/>
        <v>0</v>
      </c>
      <c r="AT135" s="1501">
        <f t="shared" si="890"/>
        <v>0</v>
      </c>
      <c r="AU135" s="1498">
        <f t="shared" si="891"/>
        <v>1</v>
      </c>
      <c r="AV135" s="1498">
        <f t="shared" si="892"/>
        <v>2</v>
      </c>
      <c r="AW135" s="1499">
        <f t="shared" si="893"/>
        <v>0</v>
      </c>
      <c r="AX135" s="1502">
        <f t="shared" si="894"/>
        <v>0</v>
      </c>
      <c r="AY135" s="1503">
        <f t="shared" si="895"/>
        <v>0</v>
      </c>
      <c r="AZ135" s="1498">
        <f t="shared" si="896"/>
        <v>2</v>
      </c>
      <c r="BA135" s="1498">
        <f t="shared" si="897"/>
        <v>3</v>
      </c>
      <c r="BB135" s="1499">
        <f t="shared" si="898"/>
        <v>0</v>
      </c>
      <c r="BC135" s="1502">
        <f t="shared" si="899"/>
        <v>0</v>
      </c>
      <c r="BD135" s="1503">
        <f t="shared" si="900"/>
        <v>0</v>
      </c>
      <c r="BE135" s="1498">
        <f t="shared" si="901"/>
        <v>3</v>
      </c>
      <c r="BF135" s="1498">
        <f t="shared" si="902"/>
        <v>4</v>
      </c>
      <c r="BG135" s="1499">
        <f t="shared" si="903"/>
        <v>0</v>
      </c>
      <c r="BH135" s="1502">
        <f t="shared" si="904"/>
        <v>0</v>
      </c>
      <c r="BI135" s="1502">
        <f t="shared" si="905"/>
        <v>0</v>
      </c>
      <c r="BJ135" s="1504">
        <f t="shared" si="906"/>
        <v>1900</v>
      </c>
      <c r="BK135" s="1505" t="str">
        <f t="shared" si="907"/>
        <v/>
      </c>
      <c r="BL135" s="1506"/>
      <c r="BM135" s="1507">
        <f t="shared" si="908"/>
        <v>0</v>
      </c>
      <c r="BN135" s="1508">
        <f t="shared" si="1074"/>
        <v>0</v>
      </c>
      <c r="BO135" s="1508">
        <f t="shared" si="1074"/>
        <v>0</v>
      </c>
      <c r="BP135" s="1508">
        <f t="shared" si="1074"/>
        <v>0</v>
      </c>
      <c r="BQ135" s="1508">
        <f t="shared" si="1074"/>
        <v>0</v>
      </c>
      <c r="BR135" s="1508">
        <f t="shared" si="1074"/>
        <v>0</v>
      </c>
      <c r="BS135" s="1508">
        <f t="shared" si="1074"/>
        <v>0</v>
      </c>
      <c r="BT135" s="1508">
        <f t="shared" si="1074"/>
        <v>0</v>
      </c>
      <c r="BU135" s="1508">
        <f t="shared" si="1074"/>
        <v>0</v>
      </c>
      <c r="BV135" s="1508">
        <f t="shared" si="1074"/>
        <v>0</v>
      </c>
      <c r="BW135" s="1508">
        <f t="shared" si="1074"/>
        <v>0</v>
      </c>
      <c r="BX135" s="1508">
        <f t="shared" si="1074"/>
        <v>0</v>
      </c>
      <c r="BY135" s="1507">
        <f t="shared" si="1074"/>
        <v>0</v>
      </c>
      <c r="BZ135" s="1508">
        <f t="shared" si="1074"/>
        <v>0</v>
      </c>
      <c r="CA135" s="1508">
        <f t="shared" si="1074"/>
        <v>0</v>
      </c>
      <c r="CB135" s="1508">
        <f t="shared" si="1074"/>
        <v>0</v>
      </c>
      <c r="CC135" s="1508">
        <f t="shared" si="1074"/>
        <v>0</v>
      </c>
      <c r="CD135" s="1508">
        <f t="shared" si="1067"/>
        <v>0</v>
      </c>
      <c r="CE135" s="1508">
        <f t="shared" si="1067"/>
        <v>0</v>
      </c>
      <c r="CF135" s="1508">
        <f t="shared" si="1067"/>
        <v>0</v>
      </c>
      <c r="CG135" s="1508">
        <f t="shared" si="1067"/>
        <v>0</v>
      </c>
      <c r="CH135" s="1508">
        <f t="shared" si="1067"/>
        <v>0</v>
      </c>
      <c r="CI135" s="1508">
        <f t="shared" si="1067"/>
        <v>0</v>
      </c>
      <c r="CJ135" s="1509">
        <f t="shared" si="1067"/>
        <v>0</v>
      </c>
      <c r="CK135" s="1507">
        <f t="shared" si="1067"/>
        <v>0</v>
      </c>
      <c r="CL135" s="1508">
        <f t="shared" si="1067"/>
        <v>0</v>
      </c>
      <c r="CM135" s="1508">
        <f t="shared" si="1067"/>
        <v>0</v>
      </c>
      <c r="CN135" s="1508">
        <f t="shared" si="1067"/>
        <v>0</v>
      </c>
      <c r="CO135" s="1508">
        <f t="shared" si="1067"/>
        <v>0</v>
      </c>
      <c r="CP135" s="1508">
        <f t="shared" si="1067"/>
        <v>0</v>
      </c>
      <c r="CQ135" s="1508">
        <f t="shared" si="1067"/>
        <v>0</v>
      </c>
      <c r="CR135" s="1508">
        <f t="shared" si="1067"/>
        <v>0</v>
      </c>
      <c r="CS135" s="1508">
        <f t="shared" si="1067"/>
        <v>0</v>
      </c>
      <c r="CT135" s="1508">
        <f t="shared" si="1068"/>
        <v>0</v>
      </c>
      <c r="CU135" s="1508">
        <f t="shared" si="1068"/>
        <v>0</v>
      </c>
      <c r="CV135" s="1509">
        <f t="shared" si="1068"/>
        <v>0</v>
      </c>
      <c r="CW135" s="1508">
        <f t="shared" si="1068"/>
        <v>0</v>
      </c>
      <c r="CX135" s="1508">
        <f t="shared" si="1068"/>
        <v>0</v>
      </c>
      <c r="CY135" s="1508">
        <f t="shared" si="1068"/>
        <v>0</v>
      </c>
      <c r="CZ135" s="1508">
        <f t="shared" si="1068"/>
        <v>0</v>
      </c>
      <c r="DA135" s="1508">
        <f t="shared" si="1068"/>
        <v>0</v>
      </c>
      <c r="DB135" s="1508">
        <f t="shared" si="1068"/>
        <v>0</v>
      </c>
      <c r="DC135" s="1508">
        <f t="shared" si="1068"/>
        <v>0</v>
      </c>
      <c r="DD135" s="1508">
        <f t="shared" si="1068"/>
        <v>0</v>
      </c>
      <c r="DE135" s="1508">
        <f t="shared" si="1068"/>
        <v>0</v>
      </c>
      <c r="DF135" s="1508">
        <f t="shared" si="1068"/>
        <v>0</v>
      </c>
      <c r="DG135" s="1508">
        <f t="shared" si="1068"/>
        <v>0</v>
      </c>
      <c r="DH135" s="1509">
        <f t="shared" si="1068"/>
        <v>0</v>
      </c>
      <c r="DI135" s="1508">
        <f t="shared" si="1068"/>
        <v>0</v>
      </c>
      <c r="DJ135" s="1508">
        <f t="shared" si="1069"/>
        <v>0</v>
      </c>
      <c r="DK135" s="1508">
        <f t="shared" si="1069"/>
        <v>0</v>
      </c>
      <c r="DL135" s="1508">
        <f t="shared" si="1069"/>
        <v>0</v>
      </c>
      <c r="DM135" s="1508">
        <f t="shared" si="1069"/>
        <v>0</v>
      </c>
      <c r="DN135" s="1508">
        <f t="shared" si="1069"/>
        <v>0</v>
      </c>
      <c r="DO135" s="1508">
        <f t="shared" si="1069"/>
        <v>0</v>
      </c>
      <c r="DP135" s="1508">
        <f t="shared" si="1069"/>
        <v>0</v>
      </c>
      <c r="DQ135" s="1508">
        <f t="shared" si="1069"/>
        <v>0</v>
      </c>
      <c r="DR135" s="1508">
        <f t="shared" si="1069"/>
        <v>0</v>
      </c>
      <c r="DS135" s="1508">
        <f t="shared" si="1069"/>
        <v>0</v>
      </c>
      <c r="DT135" s="1509">
        <f t="shared" si="1069"/>
        <v>0</v>
      </c>
      <c r="DU135" s="1507">
        <f t="shared" si="1069"/>
        <v>0</v>
      </c>
      <c r="DV135" s="1508">
        <f t="shared" si="1069"/>
        <v>0</v>
      </c>
      <c r="DW135" s="1508">
        <f t="shared" si="1069"/>
        <v>0</v>
      </c>
      <c r="DX135" s="1508">
        <f t="shared" si="1069"/>
        <v>0</v>
      </c>
      <c r="DY135" s="1508">
        <f t="shared" si="1069"/>
        <v>0</v>
      </c>
      <c r="DZ135" s="1508">
        <f t="shared" si="1070"/>
        <v>0</v>
      </c>
      <c r="EA135" s="1508">
        <f t="shared" si="1070"/>
        <v>0</v>
      </c>
      <c r="EB135" s="1508">
        <f t="shared" si="1070"/>
        <v>0</v>
      </c>
      <c r="EC135" s="1508">
        <f t="shared" si="1070"/>
        <v>0</v>
      </c>
      <c r="ED135" s="1508">
        <f t="shared" si="1070"/>
        <v>0</v>
      </c>
      <c r="EE135" s="1508">
        <f t="shared" si="1070"/>
        <v>0</v>
      </c>
      <c r="EF135" s="1508">
        <f t="shared" si="1070"/>
        <v>0</v>
      </c>
      <c r="EG135" s="1507">
        <f t="shared" si="1070"/>
        <v>0</v>
      </c>
      <c r="EH135" s="1508">
        <f t="shared" si="1070"/>
        <v>0</v>
      </c>
      <c r="EI135" s="1508">
        <f t="shared" si="1070"/>
        <v>0</v>
      </c>
      <c r="EJ135" s="1508">
        <f t="shared" si="1070"/>
        <v>0</v>
      </c>
      <c r="EK135" s="1508">
        <f t="shared" si="1070"/>
        <v>0</v>
      </c>
      <c r="EL135" s="1508">
        <f t="shared" si="1070"/>
        <v>0</v>
      </c>
      <c r="EM135" s="1508">
        <f t="shared" si="1070"/>
        <v>0</v>
      </c>
      <c r="EN135" s="1508">
        <f t="shared" si="1070"/>
        <v>0</v>
      </c>
      <c r="EO135" s="1508">
        <f t="shared" si="1070"/>
        <v>0</v>
      </c>
      <c r="EP135" s="1508">
        <f t="shared" si="1071"/>
        <v>0</v>
      </c>
      <c r="EQ135" s="1508">
        <f t="shared" si="1071"/>
        <v>0</v>
      </c>
      <c r="ER135" s="1509">
        <f t="shared" si="1071"/>
        <v>0</v>
      </c>
      <c r="ES135" s="1507">
        <f t="shared" si="1071"/>
        <v>0</v>
      </c>
      <c r="ET135" s="1508">
        <f t="shared" si="1071"/>
        <v>0</v>
      </c>
      <c r="EU135" s="1508">
        <f t="shared" si="1071"/>
        <v>0</v>
      </c>
      <c r="EV135" s="1508">
        <f t="shared" si="1071"/>
        <v>0</v>
      </c>
      <c r="EW135" s="1508">
        <f t="shared" si="1071"/>
        <v>0</v>
      </c>
      <c r="EX135" s="1508">
        <f t="shared" si="1071"/>
        <v>0</v>
      </c>
      <c r="EY135" s="1508">
        <f t="shared" si="1071"/>
        <v>0</v>
      </c>
      <c r="EZ135" s="1508">
        <f t="shared" si="1071"/>
        <v>0</v>
      </c>
      <c r="FA135" s="1508">
        <f t="shared" si="1071"/>
        <v>0</v>
      </c>
      <c r="FB135" s="1508">
        <f t="shared" si="1071"/>
        <v>0</v>
      </c>
      <c r="FC135" s="1508">
        <f t="shared" si="1071"/>
        <v>0</v>
      </c>
      <c r="FD135" s="1509">
        <f t="shared" si="1071"/>
        <v>0</v>
      </c>
      <c r="FE135" s="1508">
        <f t="shared" si="1071"/>
        <v>0</v>
      </c>
      <c r="FF135" s="1508">
        <f t="shared" si="1052"/>
        <v>0</v>
      </c>
      <c r="FG135" s="1508">
        <f t="shared" si="1072"/>
        <v>0</v>
      </c>
      <c r="FH135" s="1508">
        <f t="shared" si="1072"/>
        <v>0</v>
      </c>
      <c r="FI135" s="1508">
        <f t="shared" si="1072"/>
        <v>0</v>
      </c>
      <c r="FJ135" s="1508">
        <f t="shared" si="1072"/>
        <v>0</v>
      </c>
      <c r="FK135" s="1508">
        <f t="shared" si="1072"/>
        <v>0</v>
      </c>
      <c r="FL135" s="1508">
        <f t="shared" si="1072"/>
        <v>0</v>
      </c>
      <c r="FM135" s="1508">
        <f t="shared" si="1072"/>
        <v>0</v>
      </c>
      <c r="FN135" s="1508">
        <f t="shared" si="1072"/>
        <v>0</v>
      </c>
      <c r="FO135" s="1508">
        <f t="shared" si="1072"/>
        <v>0</v>
      </c>
      <c r="FP135" s="1509">
        <f t="shared" si="1072"/>
        <v>0</v>
      </c>
      <c r="FQ135" s="1508">
        <f t="shared" si="1072"/>
        <v>0</v>
      </c>
      <c r="FR135" s="1508">
        <f t="shared" si="1072"/>
        <v>0</v>
      </c>
      <c r="FS135" s="1508">
        <f t="shared" si="1072"/>
        <v>0</v>
      </c>
      <c r="FT135" s="1508">
        <f t="shared" si="1072"/>
        <v>0</v>
      </c>
      <c r="FU135" s="1508">
        <f t="shared" si="1072"/>
        <v>0</v>
      </c>
      <c r="FV135" s="1508">
        <f t="shared" si="1072"/>
        <v>0</v>
      </c>
      <c r="FW135" s="1508">
        <f t="shared" si="1061"/>
        <v>0</v>
      </c>
      <c r="FX135" s="1508">
        <f t="shared" si="1061"/>
        <v>0</v>
      </c>
      <c r="FY135" s="1508">
        <f t="shared" si="1061"/>
        <v>0</v>
      </c>
      <c r="FZ135" s="1508">
        <f t="shared" si="1061"/>
        <v>0</v>
      </c>
      <c r="GA135" s="1508">
        <f t="shared" si="1061"/>
        <v>0</v>
      </c>
      <c r="GB135" s="1509">
        <f t="shared" si="1061"/>
        <v>0</v>
      </c>
      <c r="GC135" s="1506"/>
      <c r="GD135" s="1458">
        <f t="shared" si="910"/>
        <v>1</v>
      </c>
      <c r="GE135" s="1510">
        <f t="shared" si="1062"/>
        <v>0</v>
      </c>
      <c r="GF135" s="1511">
        <f t="shared" si="1062"/>
        <v>0</v>
      </c>
      <c r="GG135" s="1511">
        <f t="shared" si="1062"/>
        <v>0</v>
      </c>
      <c r="GH135" s="1511">
        <f t="shared" si="1062"/>
        <v>0</v>
      </c>
      <c r="GI135" s="1511">
        <f t="shared" si="1062"/>
        <v>0</v>
      </c>
      <c r="GJ135" s="1511">
        <f t="shared" si="1062"/>
        <v>0</v>
      </c>
      <c r="GK135" s="1511">
        <f t="shared" si="1062"/>
        <v>0</v>
      </c>
      <c r="GL135" s="1511">
        <f t="shared" si="1062"/>
        <v>0</v>
      </c>
      <c r="GM135" s="1511">
        <f t="shared" si="1062"/>
        <v>0</v>
      </c>
      <c r="GN135" s="1512">
        <f t="shared" si="1062"/>
        <v>0</v>
      </c>
      <c r="GO135" s="1513">
        <f t="shared" si="911"/>
        <v>0</v>
      </c>
      <c r="GP135" s="1506"/>
      <c r="GQ135" s="1510">
        <f t="shared" si="1073"/>
        <v>0</v>
      </c>
      <c r="GR135" s="1511">
        <f t="shared" si="1056"/>
        <v>0</v>
      </c>
      <c r="GS135" s="1511">
        <f t="shared" si="1056"/>
        <v>0</v>
      </c>
      <c r="GT135" s="1511">
        <f t="shared" si="1056"/>
        <v>0</v>
      </c>
      <c r="GU135" s="1511">
        <f t="shared" si="1056"/>
        <v>0</v>
      </c>
      <c r="GV135" s="1511">
        <f t="shared" si="1056"/>
        <v>0</v>
      </c>
      <c r="GW135" s="1511">
        <f t="shared" si="1056"/>
        <v>0</v>
      </c>
      <c r="GX135" s="1511">
        <f t="shared" si="1056"/>
        <v>0</v>
      </c>
      <c r="GY135" s="1511">
        <f t="shared" si="1056"/>
        <v>0</v>
      </c>
      <c r="GZ135" s="1512">
        <f t="shared" si="1056"/>
        <v>0</v>
      </c>
      <c r="HA135" s="1513">
        <f t="shared" si="912"/>
        <v>0</v>
      </c>
      <c r="HB135" s="1506">
        <f t="shared" si="913"/>
        <v>1</v>
      </c>
      <c r="HC135" s="1506"/>
      <c r="HD135" s="1508">
        <f t="shared" si="914"/>
        <v>0</v>
      </c>
      <c r="HE135" s="1460">
        <f t="shared" si="915"/>
        <v>0</v>
      </c>
      <c r="HF135" s="1460">
        <f t="shared" si="916"/>
        <v>0</v>
      </c>
      <c r="HG135" s="1460">
        <f t="shared" si="917"/>
        <v>0</v>
      </c>
      <c r="HH135" s="1460">
        <f t="shared" si="918"/>
        <v>0</v>
      </c>
      <c r="HI135" s="1460">
        <f t="shared" si="919"/>
        <v>0</v>
      </c>
      <c r="HJ135" s="1460">
        <f t="shared" si="920"/>
        <v>0</v>
      </c>
      <c r="HK135" s="1460">
        <f t="shared" si="921"/>
        <v>0</v>
      </c>
      <c r="HL135" s="1460">
        <f t="shared" si="922"/>
        <v>0</v>
      </c>
      <c r="HM135" s="1460">
        <f t="shared" si="923"/>
        <v>0</v>
      </c>
      <c r="HN135" s="1460">
        <f t="shared" si="924"/>
        <v>0</v>
      </c>
      <c r="HO135" s="1460">
        <f t="shared" si="925"/>
        <v>0</v>
      </c>
      <c r="HP135" s="1460">
        <f t="shared" si="926"/>
        <v>0</v>
      </c>
      <c r="HQ135" s="1460">
        <f t="shared" si="927"/>
        <v>0</v>
      </c>
      <c r="HR135" s="1460">
        <f t="shared" si="928"/>
        <v>0</v>
      </c>
      <c r="HS135" s="1460">
        <f t="shared" si="929"/>
        <v>0</v>
      </c>
      <c r="HT135" s="1460">
        <f t="shared" si="930"/>
        <v>0</v>
      </c>
      <c r="HU135" s="1460">
        <f t="shared" si="931"/>
        <v>0</v>
      </c>
      <c r="HV135" s="1460">
        <f t="shared" si="932"/>
        <v>0</v>
      </c>
      <c r="HW135" s="1460">
        <f t="shared" si="933"/>
        <v>0</v>
      </c>
      <c r="HX135" s="1460">
        <f t="shared" si="934"/>
        <v>0</v>
      </c>
      <c r="HY135" s="1460">
        <f t="shared" si="935"/>
        <v>0</v>
      </c>
      <c r="HZ135" s="1460">
        <f t="shared" si="936"/>
        <v>0</v>
      </c>
      <c r="IA135" s="1460">
        <f t="shared" si="937"/>
        <v>0</v>
      </c>
      <c r="IB135" s="1460">
        <f t="shared" si="938"/>
        <v>0</v>
      </c>
      <c r="IC135" s="1460">
        <f t="shared" si="939"/>
        <v>0</v>
      </c>
      <c r="ID135" s="1460">
        <f t="shared" si="940"/>
        <v>0</v>
      </c>
      <c r="IE135" s="1460">
        <f t="shared" si="941"/>
        <v>0</v>
      </c>
      <c r="IF135" s="1460">
        <f t="shared" si="942"/>
        <v>0</v>
      </c>
      <c r="IG135" s="1460">
        <f t="shared" si="943"/>
        <v>0</v>
      </c>
      <c r="IH135" s="1460">
        <f t="shared" si="944"/>
        <v>0</v>
      </c>
      <c r="II135" s="1460">
        <f t="shared" si="945"/>
        <v>0</v>
      </c>
      <c r="IJ135" s="1460">
        <f t="shared" si="946"/>
        <v>0</v>
      </c>
      <c r="IK135" s="1460">
        <f t="shared" si="947"/>
        <v>0</v>
      </c>
      <c r="IL135" s="1460">
        <f t="shared" si="948"/>
        <v>0</v>
      </c>
      <c r="IM135" s="1460">
        <f t="shared" si="949"/>
        <v>0</v>
      </c>
      <c r="IN135" s="1460">
        <f t="shared" si="950"/>
        <v>0</v>
      </c>
      <c r="IO135" s="1460">
        <f t="shared" si="951"/>
        <v>0</v>
      </c>
      <c r="IP135" s="1460">
        <f t="shared" si="952"/>
        <v>0</v>
      </c>
      <c r="IQ135" s="1460">
        <f t="shared" si="953"/>
        <v>0</v>
      </c>
      <c r="IR135" s="1460">
        <f t="shared" si="954"/>
        <v>0</v>
      </c>
      <c r="IS135" s="1460">
        <f t="shared" si="955"/>
        <v>0</v>
      </c>
      <c r="IT135" s="1460">
        <f t="shared" si="956"/>
        <v>0</v>
      </c>
      <c r="IU135" s="1460">
        <f t="shared" si="957"/>
        <v>0</v>
      </c>
      <c r="IV135" s="1460">
        <f t="shared" si="958"/>
        <v>0</v>
      </c>
      <c r="IW135" s="1460">
        <f t="shared" si="959"/>
        <v>0</v>
      </c>
      <c r="IX135" s="1460">
        <f t="shared" si="960"/>
        <v>0</v>
      </c>
      <c r="IY135" s="1460">
        <f t="shared" si="961"/>
        <v>0</v>
      </c>
      <c r="IZ135" s="1460">
        <f t="shared" si="962"/>
        <v>0</v>
      </c>
      <c r="JA135" s="1460">
        <f t="shared" si="963"/>
        <v>0</v>
      </c>
      <c r="JB135" s="1460">
        <f t="shared" si="964"/>
        <v>0</v>
      </c>
      <c r="JC135" s="1460">
        <f t="shared" si="965"/>
        <v>0</v>
      </c>
      <c r="JD135" s="1460">
        <f t="shared" si="966"/>
        <v>0</v>
      </c>
      <c r="JE135" s="1460">
        <f t="shared" si="967"/>
        <v>0</v>
      </c>
      <c r="JF135" s="1460">
        <f t="shared" si="968"/>
        <v>0</v>
      </c>
      <c r="JG135" s="1460">
        <f t="shared" si="969"/>
        <v>0</v>
      </c>
      <c r="JH135" s="1460">
        <f t="shared" si="970"/>
        <v>0</v>
      </c>
      <c r="JI135" s="1460">
        <f t="shared" si="971"/>
        <v>0</v>
      </c>
      <c r="JJ135" s="1460">
        <f t="shared" si="972"/>
        <v>0</v>
      </c>
      <c r="JK135" s="1460">
        <f t="shared" si="973"/>
        <v>0</v>
      </c>
      <c r="JL135" s="1460">
        <f t="shared" si="974"/>
        <v>0</v>
      </c>
      <c r="JM135" s="1460">
        <f t="shared" si="975"/>
        <v>0</v>
      </c>
      <c r="JN135" s="1460">
        <f t="shared" si="976"/>
        <v>0</v>
      </c>
      <c r="JO135" s="1460">
        <f t="shared" si="977"/>
        <v>0</v>
      </c>
      <c r="JP135" s="1460">
        <f t="shared" si="978"/>
        <v>0</v>
      </c>
      <c r="JQ135" s="1460">
        <f t="shared" si="979"/>
        <v>0</v>
      </c>
      <c r="JR135" s="1460">
        <f t="shared" si="980"/>
        <v>0</v>
      </c>
      <c r="JS135" s="1460">
        <f t="shared" si="981"/>
        <v>0</v>
      </c>
      <c r="JT135" s="1460">
        <f t="shared" si="982"/>
        <v>0</v>
      </c>
      <c r="JU135" s="1460">
        <f t="shared" si="983"/>
        <v>0</v>
      </c>
      <c r="JV135" s="1460">
        <f t="shared" si="984"/>
        <v>0</v>
      </c>
      <c r="JW135" s="1460">
        <f t="shared" si="985"/>
        <v>0</v>
      </c>
      <c r="JX135" s="1460">
        <f t="shared" si="986"/>
        <v>0</v>
      </c>
      <c r="JY135" s="1460">
        <f t="shared" si="987"/>
        <v>0</v>
      </c>
      <c r="JZ135" s="1460">
        <f t="shared" si="988"/>
        <v>0</v>
      </c>
      <c r="KA135" s="1460">
        <f t="shared" si="989"/>
        <v>0</v>
      </c>
      <c r="KB135" s="1460">
        <f t="shared" si="990"/>
        <v>0</v>
      </c>
      <c r="KC135" s="1460">
        <f t="shared" si="991"/>
        <v>0</v>
      </c>
      <c r="KD135" s="1460">
        <f t="shared" si="992"/>
        <v>0</v>
      </c>
      <c r="KE135" s="1460">
        <f t="shared" si="993"/>
        <v>0</v>
      </c>
      <c r="KF135" s="1460">
        <f t="shared" si="994"/>
        <v>0</v>
      </c>
      <c r="KG135" s="1460">
        <f t="shared" si="995"/>
        <v>0</v>
      </c>
      <c r="KH135" s="1460">
        <f t="shared" si="996"/>
        <v>0</v>
      </c>
      <c r="KI135" s="1460">
        <f t="shared" si="997"/>
        <v>0</v>
      </c>
      <c r="KJ135" s="1460">
        <f t="shared" si="998"/>
        <v>0</v>
      </c>
      <c r="KK135" s="1460">
        <f t="shared" si="999"/>
        <v>0</v>
      </c>
      <c r="KL135" s="1460">
        <f t="shared" si="1000"/>
        <v>0</v>
      </c>
      <c r="KM135" s="1460">
        <f t="shared" si="1001"/>
        <v>0</v>
      </c>
      <c r="KN135" s="1460">
        <f t="shared" si="1002"/>
        <v>0</v>
      </c>
      <c r="KO135" s="1460">
        <f t="shared" si="1003"/>
        <v>0</v>
      </c>
      <c r="KP135" s="1460">
        <f t="shared" si="1004"/>
        <v>0</v>
      </c>
      <c r="KQ135" s="1460">
        <f t="shared" si="1005"/>
        <v>0</v>
      </c>
      <c r="KR135" s="1460">
        <f t="shared" si="1006"/>
        <v>0</v>
      </c>
      <c r="KS135" s="1460">
        <f t="shared" si="1007"/>
        <v>0</v>
      </c>
      <c r="KT135" s="1460">
        <f t="shared" si="1008"/>
        <v>0</v>
      </c>
      <c r="KU135" s="1460">
        <f t="shared" si="1009"/>
        <v>0</v>
      </c>
      <c r="KV135" s="1460">
        <f t="shared" si="1010"/>
        <v>0</v>
      </c>
      <c r="KW135" s="1460">
        <f t="shared" si="1011"/>
        <v>0</v>
      </c>
      <c r="KX135" s="1460">
        <f t="shared" si="1012"/>
        <v>0</v>
      </c>
      <c r="KY135" s="1460">
        <f t="shared" si="1013"/>
        <v>0</v>
      </c>
      <c r="KZ135" s="1460">
        <f t="shared" si="1014"/>
        <v>0</v>
      </c>
      <c r="LA135" s="1460">
        <f t="shared" si="1015"/>
        <v>0</v>
      </c>
      <c r="LB135" s="1460">
        <f t="shared" si="1016"/>
        <v>0</v>
      </c>
      <c r="LC135" s="1460">
        <f t="shared" si="1017"/>
        <v>0</v>
      </c>
      <c r="LD135" s="1460">
        <f t="shared" si="1018"/>
        <v>0</v>
      </c>
      <c r="LE135" s="1460">
        <f t="shared" si="1019"/>
        <v>0</v>
      </c>
      <c r="LF135" s="1460">
        <f t="shared" si="1020"/>
        <v>0</v>
      </c>
      <c r="LG135" s="1460">
        <f t="shared" si="1021"/>
        <v>0</v>
      </c>
      <c r="LH135" s="1460">
        <f t="shared" si="1022"/>
        <v>0</v>
      </c>
      <c r="LI135" s="1460">
        <f t="shared" si="1023"/>
        <v>0</v>
      </c>
      <c r="LJ135" s="1460">
        <f t="shared" si="1024"/>
        <v>0</v>
      </c>
      <c r="LK135" s="1460">
        <f t="shared" si="1025"/>
        <v>0</v>
      </c>
      <c r="LL135" s="1460">
        <f t="shared" si="1026"/>
        <v>0</v>
      </c>
      <c r="LM135" s="1460">
        <f t="shared" si="1027"/>
        <v>0</v>
      </c>
      <c r="LN135" s="1460">
        <f t="shared" si="1028"/>
        <v>0</v>
      </c>
      <c r="LO135" s="1460">
        <f t="shared" si="1029"/>
        <v>0</v>
      </c>
      <c r="LP135" s="1460">
        <f t="shared" si="1030"/>
        <v>0</v>
      </c>
      <c r="LQ135" s="1460">
        <f t="shared" si="1031"/>
        <v>0</v>
      </c>
      <c r="LR135" s="1460">
        <f t="shared" si="1032"/>
        <v>0</v>
      </c>
      <c r="LS135" s="1460">
        <f t="shared" si="1033"/>
        <v>0</v>
      </c>
      <c r="LW135" s="1467">
        <f t="shared" si="1034"/>
        <v>0</v>
      </c>
      <c r="LX135" s="1467">
        <f t="shared" si="1035"/>
        <v>0</v>
      </c>
      <c r="LY135" s="1467">
        <f t="shared" si="1036"/>
        <v>0</v>
      </c>
      <c r="LZ135" s="1467">
        <f t="shared" si="1037"/>
        <v>0</v>
      </c>
      <c r="MA135" s="1506"/>
      <c r="MB135" s="1460">
        <f t="shared" si="1038"/>
        <v>0</v>
      </c>
      <c r="MC135" s="1460">
        <f t="shared" si="1075"/>
        <v>0</v>
      </c>
      <c r="MD135" s="1460">
        <f t="shared" si="1075"/>
        <v>0</v>
      </c>
      <c r="ME135" s="1460">
        <f t="shared" si="1075"/>
        <v>0</v>
      </c>
      <c r="MF135" s="1460">
        <f t="shared" si="1075"/>
        <v>0</v>
      </c>
      <c r="MG135" s="1460">
        <f t="shared" si="1075"/>
        <v>0</v>
      </c>
      <c r="MH135" s="1460">
        <f t="shared" si="1075"/>
        <v>0</v>
      </c>
      <c r="MI135" s="1460">
        <f t="shared" si="1075"/>
        <v>0</v>
      </c>
      <c r="MJ135" s="1460">
        <f t="shared" si="1075"/>
        <v>0</v>
      </c>
      <c r="MK135" s="1460">
        <f t="shared" si="1075"/>
        <v>0</v>
      </c>
      <c r="ML135" s="1460">
        <f t="shared" si="1075"/>
        <v>0</v>
      </c>
      <c r="MM135" s="1460">
        <f t="shared" si="1075"/>
        <v>0</v>
      </c>
      <c r="MN135" s="1460">
        <f t="shared" si="1075"/>
        <v>0</v>
      </c>
      <c r="MO135" s="1460">
        <f t="shared" si="1075"/>
        <v>0</v>
      </c>
      <c r="MP135" s="1460">
        <f t="shared" si="1075"/>
        <v>0</v>
      </c>
      <c r="MQ135" s="1460">
        <f t="shared" si="1075"/>
        <v>0</v>
      </c>
      <c r="MR135" s="1460">
        <f t="shared" si="1075"/>
        <v>0</v>
      </c>
      <c r="MS135" s="1460">
        <f t="shared" si="1079"/>
        <v>0</v>
      </c>
      <c r="MT135" s="1460">
        <f t="shared" si="1079"/>
        <v>0</v>
      </c>
      <c r="MU135" s="1460">
        <f t="shared" si="1079"/>
        <v>0</v>
      </c>
      <c r="MV135" s="1460">
        <f t="shared" si="1079"/>
        <v>0</v>
      </c>
      <c r="MW135" s="1460">
        <f t="shared" si="1079"/>
        <v>0</v>
      </c>
      <c r="MX135" s="1460">
        <f t="shared" si="1079"/>
        <v>0</v>
      </c>
      <c r="MY135" s="1460">
        <f t="shared" si="1079"/>
        <v>0</v>
      </c>
      <c r="MZ135" s="1460">
        <f t="shared" si="1079"/>
        <v>0</v>
      </c>
      <c r="NA135" s="1460">
        <f t="shared" si="1079"/>
        <v>0</v>
      </c>
      <c r="NB135" s="1460">
        <f t="shared" si="1079"/>
        <v>0</v>
      </c>
      <c r="NC135" s="1460">
        <f t="shared" si="1079"/>
        <v>0</v>
      </c>
      <c r="ND135" s="1460">
        <f t="shared" si="1079"/>
        <v>0</v>
      </c>
      <c r="NE135" s="1460">
        <f t="shared" si="1079"/>
        <v>0</v>
      </c>
      <c r="NF135" s="1460">
        <f t="shared" si="1079"/>
        <v>0</v>
      </c>
      <c r="NG135" s="1460">
        <f t="shared" si="1079"/>
        <v>0</v>
      </c>
      <c r="NH135" s="1460">
        <f t="shared" si="1079"/>
        <v>0</v>
      </c>
      <c r="NI135" s="1460">
        <f t="shared" si="1080"/>
        <v>0</v>
      </c>
      <c r="NJ135" s="1460">
        <f t="shared" si="1080"/>
        <v>0</v>
      </c>
      <c r="NK135" s="1460">
        <f t="shared" si="1080"/>
        <v>0</v>
      </c>
      <c r="NL135" s="1460">
        <f t="shared" si="1080"/>
        <v>0</v>
      </c>
      <c r="NM135" s="1460">
        <f t="shared" si="1080"/>
        <v>0</v>
      </c>
      <c r="NN135" s="1460">
        <f t="shared" si="1080"/>
        <v>0</v>
      </c>
      <c r="NO135" s="1460">
        <f t="shared" si="1080"/>
        <v>0</v>
      </c>
      <c r="NP135" s="1460">
        <f t="shared" si="1080"/>
        <v>0</v>
      </c>
      <c r="NQ135" s="1460">
        <f t="shared" si="1080"/>
        <v>0</v>
      </c>
      <c r="NR135" s="1460">
        <f t="shared" si="1080"/>
        <v>0</v>
      </c>
      <c r="NS135" s="1460">
        <f t="shared" si="1080"/>
        <v>0</v>
      </c>
      <c r="NT135" s="1460">
        <f t="shared" si="1080"/>
        <v>0</v>
      </c>
      <c r="NU135" s="1460">
        <f t="shared" si="1080"/>
        <v>0</v>
      </c>
      <c r="NV135" s="1460">
        <f t="shared" si="1080"/>
        <v>0</v>
      </c>
      <c r="NW135" s="1460">
        <f t="shared" si="1080"/>
        <v>0</v>
      </c>
      <c r="NX135" s="1460">
        <f t="shared" si="1080"/>
        <v>0</v>
      </c>
      <c r="NY135" s="1460">
        <f t="shared" si="1081"/>
        <v>0</v>
      </c>
      <c r="NZ135" s="1460">
        <f t="shared" si="1081"/>
        <v>0</v>
      </c>
      <c r="OA135" s="1460">
        <f t="shared" si="1081"/>
        <v>0</v>
      </c>
      <c r="OB135" s="1460">
        <f t="shared" si="1081"/>
        <v>0</v>
      </c>
      <c r="OC135" s="1460">
        <f t="shared" si="1081"/>
        <v>0</v>
      </c>
      <c r="OD135" s="1460">
        <f t="shared" si="1081"/>
        <v>0</v>
      </c>
      <c r="OE135" s="1460">
        <f t="shared" si="1081"/>
        <v>0</v>
      </c>
      <c r="OF135" s="1460">
        <f t="shared" si="1081"/>
        <v>0</v>
      </c>
      <c r="OG135" s="1460">
        <f t="shared" si="1081"/>
        <v>0</v>
      </c>
      <c r="OH135" s="1460">
        <f t="shared" si="1081"/>
        <v>0</v>
      </c>
      <c r="OI135" s="1460">
        <f t="shared" si="1081"/>
        <v>0</v>
      </c>
      <c r="OJ135" s="1460">
        <f t="shared" si="1081"/>
        <v>0</v>
      </c>
      <c r="OK135" s="1460">
        <f t="shared" si="1081"/>
        <v>0</v>
      </c>
      <c r="OL135" s="1460">
        <f t="shared" si="1081"/>
        <v>0</v>
      </c>
      <c r="OM135" s="1460">
        <f t="shared" si="1081"/>
        <v>0</v>
      </c>
      <c r="ON135" s="1460">
        <f t="shared" si="1081"/>
        <v>0</v>
      </c>
      <c r="OO135" s="1460">
        <f t="shared" si="1045"/>
        <v>0</v>
      </c>
      <c r="OP135" s="1460">
        <f t="shared" si="1076"/>
        <v>0</v>
      </c>
      <c r="OQ135" s="1460">
        <f t="shared" si="1076"/>
        <v>0</v>
      </c>
      <c r="OR135" s="1460">
        <f t="shared" si="1076"/>
        <v>0</v>
      </c>
      <c r="OS135" s="1460">
        <f t="shared" si="1076"/>
        <v>0</v>
      </c>
      <c r="OT135" s="1460">
        <f t="shared" si="1076"/>
        <v>0</v>
      </c>
      <c r="OU135" s="1460">
        <f t="shared" si="1076"/>
        <v>0</v>
      </c>
      <c r="OV135" s="1460">
        <f t="shared" si="1076"/>
        <v>0</v>
      </c>
      <c r="OW135" s="1460">
        <f t="shared" si="1076"/>
        <v>0</v>
      </c>
      <c r="OX135" s="1460">
        <f t="shared" si="1076"/>
        <v>0</v>
      </c>
      <c r="OY135" s="1460">
        <f t="shared" si="1076"/>
        <v>0</v>
      </c>
      <c r="OZ135" s="1460">
        <f t="shared" si="1076"/>
        <v>0</v>
      </c>
      <c r="PA135" s="1460">
        <f t="shared" si="1076"/>
        <v>0</v>
      </c>
      <c r="PB135" s="1460">
        <f t="shared" si="1076"/>
        <v>0</v>
      </c>
      <c r="PC135" s="1460">
        <f t="shared" si="1076"/>
        <v>0</v>
      </c>
      <c r="PD135" s="1460">
        <f t="shared" si="1076"/>
        <v>0</v>
      </c>
      <c r="PE135" s="1460">
        <f t="shared" si="1076"/>
        <v>0</v>
      </c>
      <c r="PF135" s="1460">
        <f t="shared" si="1077"/>
        <v>0</v>
      </c>
      <c r="PG135" s="1460">
        <f t="shared" si="1077"/>
        <v>0</v>
      </c>
      <c r="PH135" s="1460">
        <f t="shared" si="1077"/>
        <v>0</v>
      </c>
      <c r="PI135" s="1460">
        <f t="shared" si="1077"/>
        <v>0</v>
      </c>
      <c r="PJ135" s="1460">
        <f t="shared" si="1077"/>
        <v>0</v>
      </c>
      <c r="PK135" s="1460">
        <f t="shared" si="1077"/>
        <v>0</v>
      </c>
      <c r="PL135" s="1460">
        <f t="shared" si="1077"/>
        <v>0</v>
      </c>
      <c r="PM135" s="1460">
        <f t="shared" si="1077"/>
        <v>0</v>
      </c>
      <c r="PN135" s="1460">
        <f t="shared" si="1077"/>
        <v>0</v>
      </c>
      <c r="PO135" s="1460">
        <f t="shared" si="1077"/>
        <v>0</v>
      </c>
      <c r="PP135" s="1460">
        <f t="shared" si="1077"/>
        <v>0</v>
      </c>
      <c r="PQ135" s="1460">
        <f t="shared" si="1077"/>
        <v>0</v>
      </c>
      <c r="PR135" s="1460">
        <f t="shared" si="1077"/>
        <v>0</v>
      </c>
      <c r="PS135" s="1460">
        <f t="shared" si="1077"/>
        <v>0</v>
      </c>
      <c r="PT135" s="1460">
        <f t="shared" si="1077"/>
        <v>0</v>
      </c>
      <c r="PU135" s="1460">
        <f t="shared" si="1077"/>
        <v>0</v>
      </c>
      <c r="PV135" s="1460">
        <f t="shared" si="1078"/>
        <v>0</v>
      </c>
      <c r="PW135" s="1460">
        <f t="shared" si="1078"/>
        <v>0</v>
      </c>
      <c r="PX135" s="1460">
        <f t="shared" si="1078"/>
        <v>0</v>
      </c>
      <c r="PY135" s="1460">
        <f t="shared" si="1078"/>
        <v>0</v>
      </c>
      <c r="PZ135" s="1460">
        <f t="shared" si="1078"/>
        <v>0</v>
      </c>
      <c r="QA135" s="1460">
        <f t="shared" si="1078"/>
        <v>0</v>
      </c>
      <c r="QB135" s="1460">
        <f t="shared" si="1078"/>
        <v>0</v>
      </c>
      <c r="QC135" s="1460">
        <f t="shared" si="1078"/>
        <v>0</v>
      </c>
      <c r="QD135" s="1460">
        <f t="shared" si="1078"/>
        <v>0</v>
      </c>
      <c r="QE135" s="1460">
        <f t="shared" si="1078"/>
        <v>0</v>
      </c>
      <c r="QF135" s="1460">
        <f t="shared" si="1078"/>
        <v>0</v>
      </c>
      <c r="QG135" s="1460">
        <f t="shared" si="1078"/>
        <v>0</v>
      </c>
      <c r="QH135" s="1460">
        <f t="shared" si="1078"/>
        <v>0</v>
      </c>
      <c r="QI135" s="1460">
        <f t="shared" si="1078"/>
        <v>0</v>
      </c>
      <c r="QJ135" s="1460">
        <f t="shared" si="1078"/>
        <v>0</v>
      </c>
      <c r="QK135" s="1460">
        <f t="shared" si="1078"/>
        <v>0</v>
      </c>
      <c r="QL135" s="1460">
        <f t="shared" si="1066"/>
        <v>0</v>
      </c>
      <c r="QM135" s="1460">
        <f t="shared" si="1066"/>
        <v>0</v>
      </c>
      <c r="QN135" s="1460">
        <f t="shared" si="1066"/>
        <v>0</v>
      </c>
      <c r="QO135" s="1460">
        <f t="shared" si="1066"/>
        <v>0</v>
      </c>
      <c r="QP135" s="1460">
        <f t="shared" si="1066"/>
        <v>0</v>
      </c>
      <c r="QQ135" s="1460">
        <f t="shared" si="1066"/>
        <v>0</v>
      </c>
    </row>
    <row r="136" spans="1:459" s="1466" customFormat="1" ht="22.5" customHeight="1">
      <c r="A136" s="1468"/>
      <c r="B136" s="1469"/>
      <c r="C136" s="1469"/>
      <c r="D136" s="1470"/>
      <c r="E136" s="1471"/>
      <c r="F136" s="1472"/>
      <c r="G136" s="1472"/>
      <c r="H136" s="1473">
        <f t="shared" si="875"/>
        <v>0</v>
      </c>
      <c r="I136" s="1474">
        <v>0</v>
      </c>
      <c r="J136" s="1475">
        <f t="shared" si="437"/>
        <v>0</v>
      </c>
      <c r="K136" s="1476">
        <v>0</v>
      </c>
      <c r="L136" s="1477">
        <f t="shared" si="876"/>
        <v>0</v>
      </c>
      <c r="M136" s="1477">
        <f t="shared" si="877"/>
        <v>0</v>
      </c>
      <c r="N136" s="1478"/>
      <c r="O136" s="1479">
        <v>0</v>
      </c>
      <c r="P136" s="1480">
        <v>0</v>
      </c>
      <c r="Q136" s="1828">
        <v>0</v>
      </c>
      <c r="R136" s="1831">
        <f t="shared" si="878"/>
        <v>0</v>
      </c>
      <c r="S136" s="1481">
        <f>IF(AND(SUM(O136:Q136)=0,N136="NNN"),MIN('Operating History and Pro Forma'!$M$33,'Operating History and Pro Forma'!$T$15)*D136,SUM(O136:Q136)*D136)</f>
        <v>0</v>
      </c>
      <c r="T136" s="1482">
        <f t="shared" si="879"/>
        <v>0</v>
      </c>
      <c r="U136" s="1483">
        <f t="shared" si="880"/>
        <v>0</v>
      </c>
      <c r="V136" s="1480"/>
      <c r="W136" s="1514"/>
      <c r="X136" s="1486" t="str">
        <f t="shared" si="881"/>
        <v/>
      </c>
      <c r="Y136" s="1487">
        <f t="shared" si="882"/>
        <v>0</v>
      </c>
      <c r="Z136" s="1488"/>
      <c r="AA136" s="1488"/>
      <c r="AB136" s="1488"/>
      <c r="AC136" s="1488"/>
      <c r="AD136" s="1489">
        <f t="shared" si="883"/>
        <v>0</v>
      </c>
      <c r="AE136" s="1490" t="str">
        <f t="shared" si="884"/>
        <v/>
      </c>
      <c r="AF136" s="1491">
        <f t="shared" si="885"/>
        <v>0</v>
      </c>
      <c r="AG136" s="1492">
        <f t="shared" si="886"/>
        <v>0</v>
      </c>
      <c r="AH136" s="1493">
        <f t="shared" si="1060"/>
        <v>0</v>
      </c>
      <c r="AI136" s="1493">
        <f t="shared" si="1060"/>
        <v>0</v>
      </c>
      <c r="AJ136" s="1494">
        <f t="shared" si="1060"/>
        <v>0</v>
      </c>
      <c r="AK136" s="1494">
        <f t="shared" si="1060"/>
        <v>0</v>
      </c>
      <c r="AL136" s="1495">
        <f t="shared" si="1060"/>
        <v>0</v>
      </c>
      <c r="AM136" s="1496">
        <f t="shared" si="1060"/>
        <v>0</v>
      </c>
      <c r="AN136" s="1497">
        <f t="shared" si="399"/>
        <v>0</v>
      </c>
      <c r="AO136" s="1498">
        <f t="shared" si="860"/>
        <v>0</v>
      </c>
      <c r="AP136" s="1499">
        <f t="shared" si="887"/>
        <v>0</v>
      </c>
      <c r="AQ136" s="1500">
        <f t="shared" si="888"/>
        <v>0</v>
      </c>
      <c r="AR136" s="1501">
        <f t="shared" si="889"/>
        <v>0</v>
      </c>
      <c r="AS136" s="1498">
        <f t="shared" si="857"/>
        <v>0</v>
      </c>
      <c r="AT136" s="1501">
        <f t="shared" si="890"/>
        <v>0</v>
      </c>
      <c r="AU136" s="1498">
        <f t="shared" si="891"/>
        <v>1</v>
      </c>
      <c r="AV136" s="1498">
        <f t="shared" si="892"/>
        <v>2</v>
      </c>
      <c r="AW136" s="1499">
        <f t="shared" si="893"/>
        <v>0</v>
      </c>
      <c r="AX136" s="1502">
        <f t="shared" si="894"/>
        <v>0</v>
      </c>
      <c r="AY136" s="1503">
        <f t="shared" si="895"/>
        <v>0</v>
      </c>
      <c r="AZ136" s="1498">
        <f t="shared" si="896"/>
        <v>2</v>
      </c>
      <c r="BA136" s="1498">
        <f t="shared" si="897"/>
        <v>3</v>
      </c>
      <c r="BB136" s="1499">
        <f t="shared" si="898"/>
        <v>0</v>
      </c>
      <c r="BC136" s="1502">
        <f t="shared" si="899"/>
        <v>0</v>
      </c>
      <c r="BD136" s="1503">
        <f t="shared" si="900"/>
        <v>0</v>
      </c>
      <c r="BE136" s="1498">
        <f t="shared" si="901"/>
        <v>3</v>
      </c>
      <c r="BF136" s="1498">
        <f t="shared" si="902"/>
        <v>4</v>
      </c>
      <c r="BG136" s="1499">
        <f t="shared" si="903"/>
        <v>0</v>
      </c>
      <c r="BH136" s="1502">
        <f t="shared" si="904"/>
        <v>0</v>
      </c>
      <c r="BI136" s="1502">
        <f t="shared" si="905"/>
        <v>0</v>
      </c>
      <c r="BJ136" s="1504">
        <f t="shared" si="906"/>
        <v>1900</v>
      </c>
      <c r="BK136" s="1505" t="str">
        <f t="shared" si="907"/>
        <v/>
      </c>
      <c r="BL136" s="1506"/>
      <c r="BM136" s="1507">
        <f t="shared" si="908"/>
        <v>0</v>
      </c>
      <c r="BN136" s="1508">
        <f t="shared" si="1074"/>
        <v>0</v>
      </c>
      <c r="BO136" s="1508">
        <f t="shared" si="1074"/>
        <v>0</v>
      </c>
      <c r="BP136" s="1508">
        <f t="shared" si="1074"/>
        <v>0</v>
      </c>
      <c r="BQ136" s="1508">
        <f t="shared" si="1074"/>
        <v>0</v>
      </c>
      <c r="BR136" s="1508">
        <f t="shared" si="1074"/>
        <v>0</v>
      </c>
      <c r="BS136" s="1508">
        <f t="shared" si="1074"/>
        <v>0</v>
      </c>
      <c r="BT136" s="1508">
        <f t="shared" si="1074"/>
        <v>0</v>
      </c>
      <c r="BU136" s="1508">
        <f t="shared" si="1074"/>
        <v>0</v>
      </c>
      <c r="BV136" s="1508">
        <f t="shared" si="1074"/>
        <v>0</v>
      </c>
      <c r="BW136" s="1508">
        <f t="shared" si="1074"/>
        <v>0</v>
      </c>
      <c r="BX136" s="1508">
        <f t="shared" si="1074"/>
        <v>0</v>
      </c>
      <c r="BY136" s="1507">
        <f t="shared" si="1074"/>
        <v>0</v>
      </c>
      <c r="BZ136" s="1508">
        <f t="shared" si="1074"/>
        <v>0</v>
      </c>
      <c r="CA136" s="1508">
        <f t="shared" si="1074"/>
        <v>0</v>
      </c>
      <c r="CB136" s="1508">
        <f t="shared" si="1074"/>
        <v>0</v>
      </c>
      <c r="CC136" s="1508">
        <f t="shared" si="1074"/>
        <v>0</v>
      </c>
      <c r="CD136" s="1508">
        <f t="shared" si="1067"/>
        <v>0</v>
      </c>
      <c r="CE136" s="1508">
        <f t="shared" si="1067"/>
        <v>0</v>
      </c>
      <c r="CF136" s="1508">
        <f t="shared" si="1067"/>
        <v>0</v>
      </c>
      <c r="CG136" s="1508">
        <f t="shared" si="1067"/>
        <v>0</v>
      </c>
      <c r="CH136" s="1508">
        <f t="shared" si="1067"/>
        <v>0</v>
      </c>
      <c r="CI136" s="1508">
        <f t="shared" si="1067"/>
        <v>0</v>
      </c>
      <c r="CJ136" s="1509">
        <f t="shared" si="1067"/>
        <v>0</v>
      </c>
      <c r="CK136" s="1507">
        <f t="shared" si="1067"/>
        <v>0</v>
      </c>
      <c r="CL136" s="1508">
        <f t="shared" si="1067"/>
        <v>0</v>
      </c>
      <c r="CM136" s="1508">
        <f t="shared" si="1067"/>
        <v>0</v>
      </c>
      <c r="CN136" s="1508">
        <f t="shared" ref="CD136:CS152" si="1082">IF(CN$12&lt;$AO136,0,IF(CN$12&lt;=$AU136,IF(CN$12&lt;$AS136,$L136,$AT136),IF(OR(AND(CN$12&lt;$BF136,CN$12&gt;=$BE136),AND(CN$12&lt;$BA136,CN$12&gt;=$AZ136),AND(CN$12&lt;$AV136,CN$12&gt;=$AU136)),0,IF(CN$12&gt;=$BF136,$BG136*$D136/12,IF(CN$12&gt;=$BA136,$BB136*$D136/12,IF(CN$12&gt;=$AV136,$AW136*$D136/12))))))</f>
        <v>0</v>
      </c>
      <c r="CO136" s="1508">
        <f t="shared" si="1082"/>
        <v>0</v>
      </c>
      <c r="CP136" s="1508">
        <f t="shared" si="1082"/>
        <v>0</v>
      </c>
      <c r="CQ136" s="1508">
        <f t="shared" si="1082"/>
        <v>0</v>
      </c>
      <c r="CR136" s="1508">
        <f t="shared" si="1082"/>
        <v>0</v>
      </c>
      <c r="CS136" s="1508">
        <f t="shared" si="1082"/>
        <v>0</v>
      </c>
      <c r="CT136" s="1508">
        <f t="shared" si="1068"/>
        <v>0</v>
      </c>
      <c r="CU136" s="1508">
        <f t="shared" si="1068"/>
        <v>0</v>
      </c>
      <c r="CV136" s="1509">
        <f t="shared" si="1068"/>
        <v>0</v>
      </c>
      <c r="CW136" s="1508">
        <f t="shared" si="1068"/>
        <v>0</v>
      </c>
      <c r="CX136" s="1508">
        <f t="shared" si="1068"/>
        <v>0</v>
      </c>
      <c r="CY136" s="1508">
        <f t="shared" si="1068"/>
        <v>0</v>
      </c>
      <c r="CZ136" s="1508">
        <f t="shared" si="1068"/>
        <v>0</v>
      </c>
      <c r="DA136" s="1508">
        <f t="shared" si="1068"/>
        <v>0</v>
      </c>
      <c r="DB136" s="1508">
        <f t="shared" si="1068"/>
        <v>0</v>
      </c>
      <c r="DC136" s="1508">
        <f t="shared" si="1068"/>
        <v>0</v>
      </c>
      <c r="DD136" s="1508">
        <f t="shared" ref="CT136:DI152" si="1083">IF(DD$12&lt;$AO136,0,IF(DD$12&lt;=$AU136,IF(DD$12&lt;$AS136,$L136,$AT136),IF(OR(AND(DD$12&lt;$BF136,DD$12&gt;=$BE136),AND(DD$12&lt;$BA136,DD$12&gt;=$AZ136),AND(DD$12&lt;$AV136,DD$12&gt;=$AU136)),0,IF(DD$12&gt;=$BF136,$BG136*$D136/12,IF(DD$12&gt;=$BA136,$BB136*$D136/12,IF(DD$12&gt;=$AV136,$AW136*$D136/12))))))</f>
        <v>0</v>
      </c>
      <c r="DE136" s="1508">
        <f t="shared" si="1083"/>
        <v>0</v>
      </c>
      <c r="DF136" s="1508">
        <f t="shared" si="1083"/>
        <v>0</v>
      </c>
      <c r="DG136" s="1508">
        <f t="shared" si="1083"/>
        <v>0</v>
      </c>
      <c r="DH136" s="1509">
        <f t="shared" si="1083"/>
        <v>0</v>
      </c>
      <c r="DI136" s="1508">
        <f t="shared" si="1083"/>
        <v>0</v>
      </c>
      <c r="DJ136" s="1508">
        <f t="shared" si="1069"/>
        <v>0</v>
      </c>
      <c r="DK136" s="1508">
        <f t="shared" si="1069"/>
        <v>0</v>
      </c>
      <c r="DL136" s="1508">
        <f t="shared" si="1069"/>
        <v>0</v>
      </c>
      <c r="DM136" s="1508">
        <f t="shared" si="1069"/>
        <v>0</v>
      </c>
      <c r="DN136" s="1508">
        <f t="shared" si="1069"/>
        <v>0</v>
      </c>
      <c r="DO136" s="1508">
        <f t="shared" si="1069"/>
        <v>0</v>
      </c>
      <c r="DP136" s="1508">
        <f t="shared" si="1069"/>
        <v>0</v>
      </c>
      <c r="DQ136" s="1508">
        <f t="shared" si="1069"/>
        <v>0</v>
      </c>
      <c r="DR136" s="1508">
        <f t="shared" si="1069"/>
        <v>0</v>
      </c>
      <c r="DS136" s="1508">
        <f t="shared" si="1069"/>
        <v>0</v>
      </c>
      <c r="DT136" s="1509">
        <f t="shared" ref="DJ136:DY152" si="1084">IF(DT$12&lt;$AO136,0,IF(DT$12&lt;=$AU136,IF(DT$12&lt;$AS136,$L136,$AT136),IF(OR(AND(DT$12&lt;$BF136,DT$12&gt;=$BE136),AND(DT$12&lt;$BA136,DT$12&gt;=$AZ136),AND(DT$12&lt;$AV136,DT$12&gt;=$AU136)),0,IF(DT$12&gt;=$BF136,$BG136*$D136/12,IF(DT$12&gt;=$BA136,$BB136*$D136/12,IF(DT$12&gt;=$AV136,$AW136*$D136/12))))))</f>
        <v>0</v>
      </c>
      <c r="DU136" s="1507">
        <f t="shared" si="1084"/>
        <v>0</v>
      </c>
      <c r="DV136" s="1508">
        <f t="shared" si="1084"/>
        <v>0</v>
      </c>
      <c r="DW136" s="1508">
        <f t="shared" si="1084"/>
        <v>0</v>
      </c>
      <c r="DX136" s="1508">
        <f t="shared" si="1084"/>
        <v>0</v>
      </c>
      <c r="DY136" s="1508">
        <f t="shared" si="1084"/>
        <v>0</v>
      </c>
      <c r="DZ136" s="1508">
        <f t="shared" si="1070"/>
        <v>0</v>
      </c>
      <c r="EA136" s="1508">
        <f t="shared" si="1070"/>
        <v>0</v>
      </c>
      <c r="EB136" s="1508">
        <f t="shared" si="1070"/>
        <v>0</v>
      </c>
      <c r="EC136" s="1508">
        <f t="shared" si="1070"/>
        <v>0</v>
      </c>
      <c r="ED136" s="1508">
        <f t="shared" si="1070"/>
        <v>0</v>
      </c>
      <c r="EE136" s="1508">
        <f t="shared" si="1070"/>
        <v>0</v>
      </c>
      <c r="EF136" s="1508">
        <f t="shared" si="1070"/>
        <v>0</v>
      </c>
      <c r="EG136" s="1507">
        <f t="shared" si="1070"/>
        <v>0</v>
      </c>
      <c r="EH136" s="1508">
        <f t="shared" si="1070"/>
        <v>0</v>
      </c>
      <c r="EI136" s="1508">
        <f t="shared" si="1070"/>
        <v>0</v>
      </c>
      <c r="EJ136" s="1508">
        <f t="shared" ref="DZ136:EO152" si="1085">IF(EJ$12&lt;$AO136,0,IF(EJ$12&lt;=$AU136,IF(EJ$12&lt;$AS136,$L136,$AT136),IF(OR(AND(EJ$12&lt;$BF136,EJ$12&gt;=$BE136),AND(EJ$12&lt;$BA136,EJ$12&gt;=$AZ136),AND(EJ$12&lt;$AV136,EJ$12&gt;=$AU136)),0,IF(EJ$12&gt;=$BF136,$BG136*$D136/12,IF(EJ$12&gt;=$BA136,$BB136*$D136/12,IF(EJ$12&gt;=$AV136,$AW136*$D136/12))))))</f>
        <v>0</v>
      </c>
      <c r="EK136" s="1508">
        <f t="shared" si="1085"/>
        <v>0</v>
      </c>
      <c r="EL136" s="1508">
        <f t="shared" si="1085"/>
        <v>0</v>
      </c>
      <c r="EM136" s="1508">
        <f t="shared" si="1085"/>
        <v>0</v>
      </c>
      <c r="EN136" s="1508">
        <f t="shared" si="1085"/>
        <v>0</v>
      </c>
      <c r="EO136" s="1508">
        <f t="shared" si="1085"/>
        <v>0</v>
      </c>
      <c r="EP136" s="1508">
        <f t="shared" si="1071"/>
        <v>0</v>
      </c>
      <c r="EQ136" s="1508">
        <f t="shared" si="1071"/>
        <v>0</v>
      </c>
      <c r="ER136" s="1509">
        <f t="shared" si="1071"/>
        <v>0</v>
      </c>
      <c r="ES136" s="1507">
        <f t="shared" si="1071"/>
        <v>0</v>
      </c>
      <c r="ET136" s="1508">
        <f t="shared" si="1071"/>
        <v>0</v>
      </c>
      <c r="EU136" s="1508">
        <f t="shared" si="1071"/>
        <v>0</v>
      </c>
      <c r="EV136" s="1508">
        <f t="shared" si="1071"/>
        <v>0</v>
      </c>
      <c r="EW136" s="1508">
        <f t="shared" si="1071"/>
        <v>0</v>
      </c>
      <c r="EX136" s="1508">
        <f t="shared" si="1071"/>
        <v>0</v>
      </c>
      <c r="EY136" s="1508">
        <f t="shared" si="1071"/>
        <v>0</v>
      </c>
      <c r="EZ136" s="1508">
        <f t="shared" ref="EP136:FE152" si="1086">IF(EZ$12&lt;$AO136,0,IF(EZ$12&lt;=$AU136,IF(EZ$12&lt;$AS136,$L136,$AT136),IF(OR(AND(EZ$12&lt;$BF136,EZ$12&gt;=$BE136),AND(EZ$12&lt;$BA136,EZ$12&gt;=$AZ136),AND(EZ$12&lt;$AV136,EZ$12&gt;=$AU136)),0,IF(EZ$12&gt;=$BF136,$BG136*$D136/12,IF(EZ$12&gt;=$BA136,$BB136*$D136/12,IF(EZ$12&gt;=$AV136,$AW136*$D136/12))))))</f>
        <v>0</v>
      </c>
      <c r="FA136" s="1508">
        <f t="shared" si="1086"/>
        <v>0</v>
      </c>
      <c r="FB136" s="1508">
        <f t="shared" si="1086"/>
        <v>0</v>
      </c>
      <c r="FC136" s="1508">
        <f t="shared" si="1086"/>
        <v>0</v>
      </c>
      <c r="FD136" s="1509">
        <f t="shared" si="1086"/>
        <v>0</v>
      </c>
      <c r="FE136" s="1508">
        <f t="shared" si="1086"/>
        <v>0</v>
      </c>
      <c r="FF136" s="1508">
        <f t="shared" si="1052"/>
        <v>0</v>
      </c>
      <c r="FG136" s="1508">
        <f t="shared" si="1072"/>
        <v>0</v>
      </c>
      <c r="FH136" s="1508">
        <f t="shared" si="1072"/>
        <v>0</v>
      </c>
      <c r="FI136" s="1508">
        <f t="shared" si="1072"/>
        <v>0</v>
      </c>
      <c r="FJ136" s="1508">
        <f t="shared" si="1072"/>
        <v>0</v>
      </c>
      <c r="FK136" s="1508">
        <f t="shared" si="1072"/>
        <v>0</v>
      </c>
      <c r="FL136" s="1508">
        <f t="shared" si="1072"/>
        <v>0</v>
      </c>
      <c r="FM136" s="1508">
        <f t="shared" si="1072"/>
        <v>0</v>
      </c>
      <c r="FN136" s="1508">
        <f t="shared" si="1072"/>
        <v>0</v>
      </c>
      <c r="FO136" s="1508">
        <f t="shared" si="1072"/>
        <v>0</v>
      </c>
      <c r="FP136" s="1509">
        <f t="shared" si="1072"/>
        <v>0</v>
      </c>
      <c r="FQ136" s="1508">
        <f t="shared" si="1072"/>
        <v>0</v>
      </c>
      <c r="FR136" s="1508">
        <f t="shared" si="1072"/>
        <v>0</v>
      </c>
      <c r="FS136" s="1508">
        <f t="shared" si="1072"/>
        <v>0</v>
      </c>
      <c r="FT136" s="1508">
        <f t="shared" si="1072"/>
        <v>0</v>
      </c>
      <c r="FU136" s="1508">
        <f t="shared" si="1072"/>
        <v>0</v>
      </c>
      <c r="FV136" s="1508">
        <f t="shared" si="1072"/>
        <v>0</v>
      </c>
      <c r="FW136" s="1508">
        <f t="shared" si="1061"/>
        <v>0</v>
      </c>
      <c r="FX136" s="1508">
        <f t="shared" si="1061"/>
        <v>0</v>
      </c>
      <c r="FY136" s="1508">
        <f t="shared" si="1061"/>
        <v>0</v>
      </c>
      <c r="FZ136" s="1508">
        <f t="shared" si="1061"/>
        <v>0</v>
      </c>
      <c r="GA136" s="1508">
        <f t="shared" si="1061"/>
        <v>0</v>
      </c>
      <c r="GB136" s="1509">
        <f t="shared" si="1061"/>
        <v>0</v>
      </c>
      <c r="GC136" s="1506"/>
      <c r="GD136" s="1458">
        <f t="shared" si="910"/>
        <v>1</v>
      </c>
      <c r="GE136" s="1510">
        <f t="shared" si="1062"/>
        <v>0</v>
      </c>
      <c r="GF136" s="1511">
        <f t="shared" si="1062"/>
        <v>0</v>
      </c>
      <c r="GG136" s="1511">
        <f t="shared" si="1062"/>
        <v>0</v>
      </c>
      <c r="GH136" s="1511">
        <f t="shared" si="1062"/>
        <v>0</v>
      </c>
      <c r="GI136" s="1511">
        <f t="shared" si="1062"/>
        <v>0</v>
      </c>
      <c r="GJ136" s="1511">
        <f t="shared" si="1062"/>
        <v>0</v>
      </c>
      <c r="GK136" s="1511">
        <f t="shared" si="1062"/>
        <v>0</v>
      </c>
      <c r="GL136" s="1511">
        <f t="shared" si="1062"/>
        <v>0</v>
      </c>
      <c r="GM136" s="1511">
        <f t="shared" si="1062"/>
        <v>0</v>
      </c>
      <c r="GN136" s="1512">
        <f t="shared" si="1062"/>
        <v>0</v>
      </c>
      <c r="GO136" s="1513">
        <f t="shared" si="911"/>
        <v>0</v>
      </c>
      <c r="GP136" s="1506"/>
      <c r="GQ136" s="1510">
        <f t="shared" si="1073"/>
        <v>0</v>
      </c>
      <c r="GR136" s="1511">
        <f t="shared" si="1056"/>
        <v>0</v>
      </c>
      <c r="GS136" s="1511">
        <f t="shared" si="1056"/>
        <v>0</v>
      </c>
      <c r="GT136" s="1511">
        <f t="shared" si="1056"/>
        <v>0</v>
      </c>
      <c r="GU136" s="1511">
        <f t="shared" si="1056"/>
        <v>0</v>
      </c>
      <c r="GV136" s="1511">
        <f t="shared" si="1056"/>
        <v>0</v>
      </c>
      <c r="GW136" s="1511">
        <f t="shared" si="1056"/>
        <v>0</v>
      </c>
      <c r="GX136" s="1511">
        <f t="shared" si="1056"/>
        <v>0</v>
      </c>
      <c r="GY136" s="1511">
        <f t="shared" si="1056"/>
        <v>0</v>
      </c>
      <c r="GZ136" s="1512">
        <f t="shared" si="1056"/>
        <v>0</v>
      </c>
      <c r="HA136" s="1513">
        <f t="shared" si="912"/>
        <v>0</v>
      </c>
      <c r="HB136" s="1506">
        <f t="shared" si="913"/>
        <v>1</v>
      </c>
      <c r="HC136" s="1506"/>
      <c r="HD136" s="1508">
        <f t="shared" si="914"/>
        <v>0</v>
      </c>
      <c r="HE136" s="1460">
        <f t="shared" si="915"/>
        <v>0</v>
      </c>
      <c r="HF136" s="1460">
        <f t="shared" si="916"/>
        <v>0</v>
      </c>
      <c r="HG136" s="1460">
        <f t="shared" si="917"/>
        <v>0</v>
      </c>
      <c r="HH136" s="1460">
        <f t="shared" si="918"/>
        <v>0</v>
      </c>
      <c r="HI136" s="1460">
        <f t="shared" si="919"/>
        <v>0</v>
      </c>
      <c r="HJ136" s="1460">
        <f t="shared" si="920"/>
        <v>0</v>
      </c>
      <c r="HK136" s="1460">
        <f t="shared" si="921"/>
        <v>0</v>
      </c>
      <c r="HL136" s="1460">
        <f t="shared" si="922"/>
        <v>0</v>
      </c>
      <c r="HM136" s="1460">
        <f t="shared" si="923"/>
        <v>0</v>
      </c>
      <c r="HN136" s="1460">
        <f t="shared" si="924"/>
        <v>0</v>
      </c>
      <c r="HO136" s="1460">
        <f t="shared" si="925"/>
        <v>0</v>
      </c>
      <c r="HP136" s="1460">
        <f t="shared" si="926"/>
        <v>0</v>
      </c>
      <c r="HQ136" s="1460">
        <f t="shared" si="927"/>
        <v>0</v>
      </c>
      <c r="HR136" s="1460">
        <f t="shared" si="928"/>
        <v>0</v>
      </c>
      <c r="HS136" s="1460">
        <f t="shared" si="929"/>
        <v>0</v>
      </c>
      <c r="HT136" s="1460">
        <f t="shared" si="930"/>
        <v>0</v>
      </c>
      <c r="HU136" s="1460">
        <f t="shared" si="931"/>
        <v>0</v>
      </c>
      <c r="HV136" s="1460">
        <f t="shared" si="932"/>
        <v>0</v>
      </c>
      <c r="HW136" s="1460">
        <f t="shared" si="933"/>
        <v>0</v>
      </c>
      <c r="HX136" s="1460">
        <f t="shared" si="934"/>
        <v>0</v>
      </c>
      <c r="HY136" s="1460">
        <f t="shared" si="935"/>
        <v>0</v>
      </c>
      <c r="HZ136" s="1460">
        <f t="shared" si="936"/>
        <v>0</v>
      </c>
      <c r="IA136" s="1460">
        <f t="shared" si="937"/>
        <v>0</v>
      </c>
      <c r="IB136" s="1460">
        <f t="shared" si="938"/>
        <v>0</v>
      </c>
      <c r="IC136" s="1460">
        <f t="shared" si="939"/>
        <v>0</v>
      </c>
      <c r="ID136" s="1460">
        <f t="shared" si="940"/>
        <v>0</v>
      </c>
      <c r="IE136" s="1460">
        <f t="shared" si="941"/>
        <v>0</v>
      </c>
      <c r="IF136" s="1460">
        <f t="shared" si="942"/>
        <v>0</v>
      </c>
      <c r="IG136" s="1460">
        <f t="shared" si="943"/>
        <v>0</v>
      </c>
      <c r="IH136" s="1460">
        <f t="shared" si="944"/>
        <v>0</v>
      </c>
      <c r="II136" s="1460">
        <f t="shared" si="945"/>
        <v>0</v>
      </c>
      <c r="IJ136" s="1460">
        <f t="shared" si="946"/>
        <v>0</v>
      </c>
      <c r="IK136" s="1460">
        <f t="shared" si="947"/>
        <v>0</v>
      </c>
      <c r="IL136" s="1460">
        <f t="shared" si="948"/>
        <v>0</v>
      </c>
      <c r="IM136" s="1460">
        <f t="shared" si="949"/>
        <v>0</v>
      </c>
      <c r="IN136" s="1460">
        <f t="shared" si="950"/>
        <v>0</v>
      </c>
      <c r="IO136" s="1460">
        <f t="shared" si="951"/>
        <v>0</v>
      </c>
      <c r="IP136" s="1460">
        <f t="shared" si="952"/>
        <v>0</v>
      </c>
      <c r="IQ136" s="1460">
        <f t="shared" si="953"/>
        <v>0</v>
      </c>
      <c r="IR136" s="1460">
        <f t="shared" si="954"/>
        <v>0</v>
      </c>
      <c r="IS136" s="1460">
        <f t="shared" si="955"/>
        <v>0</v>
      </c>
      <c r="IT136" s="1460">
        <f t="shared" si="956"/>
        <v>0</v>
      </c>
      <c r="IU136" s="1460">
        <f t="shared" si="957"/>
        <v>0</v>
      </c>
      <c r="IV136" s="1460">
        <f t="shared" si="958"/>
        <v>0</v>
      </c>
      <c r="IW136" s="1460">
        <f t="shared" si="959"/>
        <v>0</v>
      </c>
      <c r="IX136" s="1460">
        <f t="shared" si="960"/>
        <v>0</v>
      </c>
      <c r="IY136" s="1460">
        <f t="shared" si="961"/>
        <v>0</v>
      </c>
      <c r="IZ136" s="1460">
        <f t="shared" si="962"/>
        <v>0</v>
      </c>
      <c r="JA136" s="1460">
        <f t="shared" si="963"/>
        <v>0</v>
      </c>
      <c r="JB136" s="1460">
        <f t="shared" si="964"/>
        <v>0</v>
      </c>
      <c r="JC136" s="1460">
        <f t="shared" si="965"/>
        <v>0</v>
      </c>
      <c r="JD136" s="1460">
        <f t="shared" si="966"/>
        <v>0</v>
      </c>
      <c r="JE136" s="1460">
        <f t="shared" si="967"/>
        <v>0</v>
      </c>
      <c r="JF136" s="1460">
        <f t="shared" si="968"/>
        <v>0</v>
      </c>
      <c r="JG136" s="1460">
        <f t="shared" si="969"/>
        <v>0</v>
      </c>
      <c r="JH136" s="1460">
        <f t="shared" si="970"/>
        <v>0</v>
      </c>
      <c r="JI136" s="1460">
        <f t="shared" si="971"/>
        <v>0</v>
      </c>
      <c r="JJ136" s="1460">
        <f t="shared" si="972"/>
        <v>0</v>
      </c>
      <c r="JK136" s="1460">
        <f t="shared" si="973"/>
        <v>0</v>
      </c>
      <c r="JL136" s="1460">
        <f t="shared" si="974"/>
        <v>0</v>
      </c>
      <c r="JM136" s="1460">
        <f t="shared" si="975"/>
        <v>0</v>
      </c>
      <c r="JN136" s="1460">
        <f t="shared" si="976"/>
        <v>0</v>
      </c>
      <c r="JO136" s="1460">
        <f t="shared" si="977"/>
        <v>0</v>
      </c>
      <c r="JP136" s="1460">
        <f t="shared" si="978"/>
        <v>0</v>
      </c>
      <c r="JQ136" s="1460">
        <f t="shared" si="979"/>
        <v>0</v>
      </c>
      <c r="JR136" s="1460">
        <f t="shared" si="980"/>
        <v>0</v>
      </c>
      <c r="JS136" s="1460">
        <f t="shared" si="981"/>
        <v>0</v>
      </c>
      <c r="JT136" s="1460">
        <f t="shared" si="982"/>
        <v>0</v>
      </c>
      <c r="JU136" s="1460">
        <f t="shared" si="983"/>
        <v>0</v>
      </c>
      <c r="JV136" s="1460">
        <f t="shared" si="984"/>
        <v>0</v>
      </c>
      <c r="JW136" s="1460">
        <f t="shared" si="985"/>
        <v>0</v>
      </c>
      <c r="JX136" s="1460">
        <f t="shared" si="986"/>
        <v>0</v>
      </c>
      <c r="JY136" s="1460">
        <f t="shared" si="987"/>
        <v>0</v>
      </c>
      <c r="JZ136" s="1460">
        <f t="shared" si="988"/>
        <v>0</v>
      </c>
      <c r="KA136" s="1460">
        <f t="shared" si="989"/>
        <v>0</v>
      </c>
      <c r="KB136" s="1460">
        <f t="shared" si="990"/>
        <v>0</v>
      </c>
      <c r="KC136" s="1460">
        <f t="shared" si="991"/>
        <v>0</v>
      </c>
      <c r="KD136" s="1460">
        <f t="shared" si="992"/>
        <v>0</v>
      </c>
      <c r="KE136" s="1460">
        <f t="shared" si="993"/>
        <v>0</v>
      </c>
      <c r="KF136" s="1460">
        <f t="shared" si="994"/>
        <v>0</v>
      </c>
      <c r="KG136" s="1460">
        <f t="shared" si="995"/>
        <v>0</v>
      </c>
      <c r="KH136" s="1460">
        <f t="shared" si="996"/>
        <v>0</v>
      </c>
      <c r="KI136" s="1460">
        <f t="shared" si="997"/>
        <v>0</v>
      </c>
      <c r="KJ136" s="1460">
        <f t="shared" si="998"/>
        <v>0</v>
      </c>
      <c r="KK136" s="1460">
        <f t="shared" si="999"/>
        <v>0</v>
      </c>
      <c r="KL136" s="1460">
        <f t="shared" si="1000"/>
        <v>0</v>
      </c>
      <c r="KM136" s="1460">
        <f t="shared" si="1001"/>
        <v>0</v>
      </c>
      <c r="KN136" s="1460">
        <f t="shared" si="1002"/>
        <v>0</v>
      </c>
      <c r="KO136" s="1460">
        <f t="shared" si="1003"/>
        <v>0</v>
      </c>
      <c r="KP136" s="1460">
        <f t="shared" si="1004"/>
        <v>0</v>
      </c>
      <c r="KQ136" s="1460">
        <f t="shared" si="1005"/>
        <v>0</v>
      </c>
      <c r="KR136" s="1460">
        <f t="shared" si="1006"/>
        <v>0</v>
      </c>
      <c r="KS136" s="1460">
        <f t="shared" si="1007"/>
        <v>0</v>
      </c>
      <c r="KT136" s="1460">
        <f t="shared" si="1008"/>
        <v>0</v>
      </c>
      <c r="KU136" s="1460">
        <f t="shared" si="1009"/>
        <v>0</v>
      </c>
      <c r="KV136" s="1460">
        <f t="shared" si="1010"/>
        <v>0</v>
      </c>
      <c r="KW136" s="1460">
        <f t="shared" si="1011"/>
        <v>0</v>
      </c>
      <c r="KX136" s="1460">
        <f t="shared" si="1012"/>
        <v>0</v>
      </c>
      <c r="KY136" s="1460">
        <f t="shared" si="1013"/>
        <v>0</v>
      </c>
      <c r="KZ136" s="1460">
        <f t="shared" si="1014"/>
        <v>0</v>
      </c>
      <c r="LA136" s="1460">
        <f t="shared" si="1015"/>
        <v>0</v>
      </c>
      <c r="LB136" s="1460">
        <f t="shared" si="1016"/>
        <v>0</v>
      </c>
      <c r="LC136" s="1460">
        <f t="shared" si="1017"/>
        <v>0</v>
      </c>
      <c r="LD136" s="1460">
        <f t="shared" si="1018"/>
        <v>0</v>
      </c>
      <c r="LE136" s="1460">
        <f t="shared" si="1019"/>
        <v>0</v>
      </c>
      <c r="LF136" s="1460">
        <f t="shared" si="1020"/>
        <v>0</v>
      </c>
      <c r="LG136" s="1460">
        <f t="shared" si="1021"/>
        <v>0</v>
      </c>
      <c r="LH136" s="1460">
        <f t="shared" si="1022"/>
        <v>0</v>
      </c>
      <c r="LI136" s="1460">
        <f t="shared" si="1023"/>
        <v>0</v>
      </c>
      <c r="LJ136" s="1460">
        <f t="shared" si="1024"/>
        <v>0</v>
      </c>
      <c r="LK136" s="1460">
        <f t="shared" si="1025"/>
        <v>0</v>
      </c>
      <c r="LL136" s="1460">
        <f t="shared" si="1026"/>
        <v>0</v>
      </c>
      <c r="LM136" s="1460">
        <f t="shared" si="1027"/>
        <v>0</v>
      </c>
      <c r="LN136" s="1460">
        <f t="shared" si="1028"/>
        <v>0</v>
      </c>
      <c r="LO136" s="1460">
        <f t="shared" si="1029"/>
        <v>0</v>
      </c>
      <c r="LP136" s="1460">
        <f t="shared" si="1030"/>
        <v>0</v>
      </c>
      <c r="LQ136" s="1460">
        <f t="shared" si="1031"/>
        <v>0</v>
      </c>
      <c r="LR136" s="1460">
        <f t="shared" si="1032"/>
        <v>0</v>
      </c>
      <c r="LS136" s="1460">
        <f t="shared" si="1033"/>
        <v>0</v>
      </c>
      <c r="LW136" s="1467">
        <f t="shared" si="1034"/>
        <v>0</v>
      </c>
      <c r="LX136" s="1467">
        <f t="shared" si="1035"/>
        <v>0</v>
      </c>
      <c r="LY136" s="1467">
        <f t="shared" si="1036"/>
        <v>0</v>
      </c>
      <c r="LZ136" s="1467">
        <f t="shared" si="1037"/>
        <v>0</v>
      </c>
      <c r="MA136" s="1506"/>
      <c r="MB136" s="1460">
        <f t="shared" si="1038"/>
        <v>0</v>
      </c>
      <c r="MC136" s="1460">
        <f t="shared" si="1075"/>
        <v>0</v>
      </c>
      <c r="MD136" s="1460">
        <f t="shared" si="1075"/>
        <v>0</v>
      </c>
      <c r="ME136" s="1460">
        <f t="shared" si="1075"/>
        <v>0</v>
      </c>
      <c r="MF136" s="1460">
        <f t="shared" si="1075"/>
        <v>0</v>
      </c>
      <c r="MG136" s="1460">
        <f t="shared" si="1075"/>
        <v>0</v>
      </c>
      <c r="MH136" s="1460">
        <f t="shared" si="1075"/>
        <v>0</v>
      </c>
      <c r="MI136" s="1460">
        <f t="shared" si="1075"/>
        <v>0</v>
      </c>
      <c r="MJ136" s="1460">
        <f t="shared" si="1075"/>
        <v>0</v>
      </c>
      <c r="MK136" s="1460">
        <f t="shared" si="1075"/>
        <v>0</v>
      </c>
      <c r="ML136" s="1460">
        <f t="shared" si="1075"/>
        <v>0</v>
      </c>
      <c r="MM136" s="1460">
        <f t="shared" si="1075"/>
        <v>0</v>
      </c>
      <c r="MN136" s="1460">
        <f t="shared" si="1075"/>
        <v>0</v>
      </c>
      <c r="MO136" s="1460">
        <f t="shared" si="1075"/>
        <v>0</v>
      </c>
      <c r="MP136" s="1460">
        <f t="shared" si="1075"/>
        <v>0</v>
      </c>
      <c r="MQ136" s="1460">
        <f t="shared" si="1075"/>
        <v>0</v>
      </c>
      <c r="MR136" s="1460">
        <f t="shared" si="1075"/>
        <v>0</v>
      </c>
      <c r="MS136" s="1460">
        <f t="shared" si="1079"/>
        <v>0</v>
      </c>
      <c r="MT136" s="1460">
        <f t="shared" si="1079"/>
        <v>0</v>
      </c>
      <c r="MU136" s="1460">
        <f t="shared" si="1079"/>
        <v>0</v>
      </c>
      <c r="MV136" s="1460">
        <f t="shared" si="1079"/>
        <v>0</v>
      </c>
      <c r="MW136" s="1460">
        <f t="shared" si="1079"/>
        <v>0</v>
      </c>
      <c r="MX136" s="1460">
        <f t="shared" si="1079"/>
        <v>0</v>
      </c>
      <c r="MY136" s="1460">
        <f t="shared" si="1079"/>
        <v>0</v>
      </c>
      <c r="MZ136" s="1460">
        <f t="shared" si="1079"/>
        <v>0</v>
      </c>
      <c r="NA136" s="1460">
        <f t="shared" si="1079"/>
        <v>0</v>
      </c>
      <c r="NB136" s="1460">
        <f t="shared" si="1079"/>
        <v>0</v>
      </c>
      <c r="NC136" s="1460">
        <f t="shared" si="1079"/>
        <v>0</v>
      </c>
      <c r="ND136" s="1460">
        <f t="shared" si="1079"/>
        <v>0</v>
      </c>
      <c r="NE136" s="1460">
        <f t="shared" si="1079"/>
        <v>0</v>
      </c>
      <c r="NF136" s="1460">
        <f t="shared" si="1079"/>
        <v>0</v>
      </c>
      <c r="NG136" s="1460">
        <f t="shared" si="1079"/>
        <v>0</v>
      </c>
      <c r="NH136" s="1460">
        <f t="shared" si="1079"/>
        <v>0</v>
      </c>
      <c r="NI136" s="1460">
        <f t="shared" si="1080"/>
        <v>0</v>
      </c>
      <c r="NJ136" s="1460">
        <f t="shared" si="1080"/>
        <v>0</v>
      </c>
      <c r="NK136" s="1460">
        <f t="shared" si="1080"/>
        <v>0</v>
      </c>
      <c r="NL136" s="1460">
        <f t="shared" si="1080"/>
        <v>0</v>
      </c>
      <c r="NM136" s="1460">
        <f t="shared" si="1080"/>
        <v>0</v>
      </c>
      <c r="NN136" s="1460">
        <f t="shared" si="1080"/>
        <v>0</v>
      </c>
      <c r="NO136" s="1460">
        <f t="shared" si="1080"/>
        <v>0</v>
      </c>
      <c r="NP136" s="1460">
        <f t="shared" si="1080"/>
        <v>0</v>
      </c>
      <c r="NQ136" s="1460">
        <f t="shared" si="1080"/>
        <v>0</v>
      </c>
      <c r="NR136" s="1460">
        <f t="shared" si="1080"/>
        <v>0</v>
      </c>
      <c r="NS136" s="1460">
        <f t="shared" si="1080"/>
        <v>0</v>
      </c>
      <c r="NT136" s="1460">
        <f t="shared" si="1080"/>
        <v>0</v>
      </c>
      <c r="NU136" s="1460">
        <f t="shared" si="1080"/>
        <v>0</v>
      </c>
      <c r="NV136" s="1460">
        <f t="shared" si="1080"/>
        <v>0</v>
      </c>
      <c r="NW136" s="1460">
        <f t="shared" si="1080"/>
        <v>0</v>
      </c>
      <c r="NX136" s="1460">
        <f t="shared" si="1080"/>
        <v>0</v>
      </c>
      <c r="NY136" s="1460">
        <f t="shared" si="1081"/>
        <v>0</v>
      </c>
      <c r="NZ136" s="1460">
        <f t="shared" si="1081"/>
        <v>0</v>
      </c>
      <c r="OA136" s="1460">
        <f t="shared" si="1081"/>
        <v>0</v>
      </c>
      <c r="OB136" s="1460">
        <f t="shared" si="1081"/>
        <v>0</v>
      </c>
      <c r="OC136" s="1460">
        <f t="shared" si="1081"/>
        <v>0</v>
      </c>
      <c r="OD136" s="1460">
        <f t="shared" si="1081"/>
        <v>0</v>
      </c>
      <c r="OE136" s="1460">
        <f t="shared" si="1081"/>
        <v>0</v>
      </c>
      <c r="OF136" s="1460">
        <f t="shared" si="1081"/>
        <v>0</v>
      </c>
      <c r="OG136" s="1460">
        <f t="shared" si="1081"/>
        <v>0</v>
      </c>
      <c r="OH136" s="1460">
        <f t="shared" si="1081"/>
        <v>0</v>
      </c>
      <c r="OI136" s="1460">
        <f t="shared" si="1081"/>
        <v>0</v>
      </c>
      <c r="OJ136" s="1460">
        <f t="shared" si="1081"/>
        <v>0</v>
      </c>
      <c r="OK136" s="1460">
        <f t="shared" si="1081"/>
        <v>0</v>
      </c>
      <c r="OL136" s="1460">
        <f t="shared" si="1081"/>
        <v>0</v>
      </c>
      <c r="OM136" s="1460">
        <f t="shared" si="1081"/>
        <v>0</v>
      </c>
      <c r="ON136" s="1460">
        <f t="shared" si="1081"/>
        <v>0</v>
      </c>
      <c r="OO136" s="1460">
        <f t="shared" si="1045"/>
        <v>0</v>
      </c>
      <c r="OP136" s="1460">
        <f t="shared" si="1076"/>
        <v>0</v>
      </c>
      <c r="OQ136" s="1460">
        <f t="shared" si="1076"/>
        <v>0</v>
      </c>
      <c r="OR136" s="1460">
        <f t="shared" si="1076"/>
        <v>0</v>
      </c>
      <c r="OS136" s="1460">
        <f t="shared" si="1076"/>
        <v>0</v>
      </c>
      <c r="OT136" s="1460">
        <f t="shared" si="1076"/>
        <v>0</v>
      </c>
      <c r="OU136" s="1460">
        <f t="shared" si="1076"/>
        <v>0</v>
      </c>
      <c r="OV136" s="1460">
        <f t="shared" si="1076"/>
        <v>0</v>
      </c>
      <c r="OW136" s="1460">
        <f t="shared" si="1076"/>
        <v>0</v>
      </c>
      <c r="OX136" s="1460">
        <f t="shared" si="1076"/>
        <v>0</v>
      </c>
      <c r="OY136" s="1460">
        <f t="shared" si="1076"/>
        <v>0</v>
      </c>
      <c r="OZ136" s="1460">
        <f t="shared" si="1076"/>
        <v>0</v>
      </c>
      <c r="PA136" s="1460">
        <f t="shared" si="1076"/>
        <v>0</v>
      </c>
      <c r="PB136" s="1460">
        <f t="shared" si="1076"/>
        <v>0</v>
      </c>
      <c r="PC136" s="1460">
        <f t="shared" si="1076"/>
        <v>0</v>
      </c>
      <c r="PD136" s="1460">
        <f t="shared" si="1076"/>
        <v>0</v>
      </c>
      <c r="PE136" s="1460">
        <f t="shared" si="1076"/>
        <v>0</v>
      </c>
      <c r="PF136" s="1460">
        <f t="shared" si="1077"/>
        <v>0</v>
      </c>
      <c r="PG136" s="1460">
        <f t="shared" si="1077"/>
        <v>0</v>
      </c>
      <c r="PH136" s="1460">
        <f t="shared" si="1077"/>
        <v>0</v>
      </c>
      <c r="PI136" s="1460">
        <f t="shared" si="1077"/>
        <v>0</v>
      </c>
      <c r="PJ136" s="1460">
        <f t="shared" si="1077"/>
        <v>0</v>
      </c>
      <c r="PK136" s="1460">
        <f t="shared" si="1077"/>
        <v>0</v>
      </c>
      <c r="PL136" s="1460">
        <f t="shared" si="1077"/>
        <v>0</v>
      </c>
      <c r="PM136" s="1460">
        <f t="shared" si="1077"/>
        <v>0</v>
      </c>
      <c r="PN136" s="1460">
        <f t="shared" si="1077"/>
        <v>0</v>
      </c>
      <c r="PO136" s="1460">
        <f t="shared" si="1077"/>
        <v>0</v>
      </c>
      <c r="PP136" s="1460">
        <f t="shared" si="1077"/>
        <v>0</v>
      </c>
      <c r="PQ136" s="1460">
        <f t="shared" si="1077"/>
        <v>0</v>
      </c>
      <c r="PR136" s="1460">
        <f t="shared" si="1077"/>
        <v>0</v>
      </c>
      <c r="PS136" s="1460">
        <f t="shared" si="1077"/>
        <v>0</v>
      </c>
      <c r="PT136" s="1460">
        <f t="shared" si="1077"/>
        <v>0</v>
      </c>
      <c r="PU136" s="1460">
        <f t="shared" si="1077"/>
        <v>0</v>
      </c>
      <c r="PV136" s="1460">
        <f t="shared" si="1078"/>
        <v>0</v>
      </c>
      <c r="PW136" s="1460">
        <f t="shared" si="1078"/>
        <v>0</v>
      </c>
      <c r="PX136" s="1460">
        <f t="shared" si="1078"/>
        <v>0</v>
      </c>
      <c r="PY136" s="1460">
        <f t="shared" si="1078"/>
        <v>0</v>
      </c>
      <c r="PZ136" s="1460">
        <f t="shared" si="1078"/>
        <v>0</v>
      </c>
      <c r="QA136" s="1460">
        <f t="shared" si="1078"/>
        <v>0</v>
      </c>
      <c r="QB136" s="1460">
        <f t="shared" si="1078"/>
        <v>0</v>
      </c>
      <c r="QC136" s="1460">
        <f t="shared" si="1078"/>
        <v>0</v>
      </c>
      <c r="QD136" s="1460">
        <f t="shared" si="1078"/>
        <v>0</v>
      </c>
      <c r="QE136" s="1460">
        <f t="shared" si="1078"/>
        <v>0</v>
      </c>
      <c r="QF136" s="1460">
        <f t="shared" si="1078"/>
        <v>0</v>
      </c>
      <c r="QG136" s="1460">
        <f t="shared" si="1078"/>
        <v>0</v>
      </c>
      <c r="QH136" s="1460">
        <f t="shared" si="1078"/>
        <v>0</v>
      </c>
      <c r="QI136" s="1460">
        <f t="shared" si="1078"/>
        <v>0</v>
      </c>
      <c r="QJ136" s="1460">
        <f t="shared" si="1078"/>
        <v>0</v>
      </c>
      <c r="QK136" s="1460">
        <f t="shared" si="1078"/>
        <v>0</v>
      </c>
      <c r="QL136" s="1460">
        <f t="shared" si="1066"/>
        <v>0</v>
      </c>
      <c r="QM136" s="1460">
        <f t="shared" si="1066"/>
        <v>0</v>
      </c>
      <c r="QN136" s="1460">
        <f t="shared" si="1066"/>
        <v>0</v>
      </c>
      <c r="QO136" s="1460">
        <f t="shared" si="1066"/>
        <v>0</v>
      </c>
      <c r="QP136" s="1460">
        <f t="shared" si="1066"/>
        <v>0</v>
      </c>
      <c r="QQ136" s="1460">
        <f t="shared" si="1066"/>
        <v>0</v>
      </c>
    </row>
    <row r="137" spans="1:459" s="1466" customFormat="1" ht="22.5" customHeight="1">
      <c r="A137" s="1468"/>
      <c r="B137" s="1469"/>
      <c r="C137" s="1469"/>
      <c r="D137" s="1470"/>
      <c r="E137" s="1471"/>
      <c r="F137" s="1472"/>
      <c r="G137" s="1472"/>
      <c r="H137" s="1473">
        <f t="shared" si="875"/>
        <v>0</v>
      </c>
      <c r="I137" s="1474">
        <v>0</v>
      </c>
      <c r="J137" s="1475">
        <f t="shared" si="437"/>
        <v>0</v>
      </c>
      <c r="K137" s="1476">
        <v>0</v>
      </c>
      <c r="L137" s="1477">
        <f t="shared" si="876"/>
        <v>0</v>
      </c>
      <c r="M137" s="1477">
        <f t="shared" si="877"/>
        <v>0</v>
      </c>
      <c r="N137" s="1478"/>
      <c r="O137" s="1479">
        <v>0</v>
      </c>
      <c r="P137" s="1480">
        <v>0</v>
      </c>
      <c r="Q137" s="1828">
        <v>0</v>
      </c>
      <c r="R137" s="1831">
        <f t="shared" si="878"/>
        <v>0</v>
      </c>
      <c r="S137" s="1481">
        <f>IF(AND(SUM(O137:Q137)=0,N137="NNN"),MIN('Operating History and Pro Forma'!$M$33,'Operating History and Pro Forma'!$T$15)*D137,SUM(O137:Q137)*D137)</f>
        <v>0</v>
      </c>
      <c r="T137" s="1482">
        <f t="shared" si="879"/>
        <v>0</v>
      </c>
      <c r="U137" s="1483">
        <f t="shared" si="880"/>
        <v>0</v>
      </c>
      <c r="V137" s="1480"/>
      <c r="W137" s="1514"/>
      <c r="X137" s="1486" t="str">
        <f t="shared" si="881"/>
        <v/>
      </c>
      <c r="Y137" s="1487">
        <f t="shared" si="882"/>
        <v>0</v>
      </c>
      <c r="Z137" s="1488"/>
      <c r="AA137" s="1488"/>
      <c r="AB137" s="1488"/>
      <c r="AC137" s="1488"/>
      <c r="AD137" s="1489">
        <f t="shared" si="883"/>
        <v>0</v>
      </c>
      <c r="AE137" s="1490" t="str">
        <f t="shared" si="884"/>
        <v/>
      </c>
      <c r="AF137" s="1491">
        <f t="shared" si="885"/>
        <v>0</v>
      </c>
      <c r="AG137" s="1492">
        <f t="shared" si="886"/>
        <v>0</v>
      </c>
      <c r="AH137" s="1493">
        <f t="shared" si="1060"/>
        <v>0</v>
      </c>
      <c r="AI137" s="1493">
        <f t="shared" si="1060"/>
        <v>0</v>
      </c>
      <c r="AJ137" s="1494">
        <f t="shared" si="1060"/>
        <v>0</v>
      </c>
      <c r="AK137" s="1494">
        <f t="shared" si="1060"/>
        <v>0</v>
      </c>
      <c r="AL137" s="1495">
        <f t="shared" si="1060"/>
        <v>0</v>
      </c>
      <c r="AM137" s="1496">
        <f t="shared" si="1060"/>
        <v>0</v>
      </c>
      <c r="AN137" s="1497">
        <f t="shared" si="399"/>
        <v>0</v>
      </c>
      <c r="AO137" s="1498">
        <f t="shared" si="860"/>
        <v>0</v>
      </c>
      <c r="AP137" s="1499">
        <f t="shared" si="887"/>
        <v>0</v>
      </c>
      <c r="AQ137" s="1500">
        <f t="shared" si="888"/>
        <v>0</v>
      </c>
      <c r="AR137" s="1501">
        <f t="shared" si="889"/>
        <v>0</v>
      </c>
      <c r="AS137" s="1498">
        <f t="shared" si="857"/>
        <v>0</v>
      </c>
      <c r="AT137" s="1501">
        <f t="shared" si="890"/>
        <v>0</v>
      </c>
      <c r="AU137" s="1498">
        <f t="shared" si="891"/>
        <v>1</v>
      </c>
      <c r="AV137" s="1498">
        <f t="shared" si="892"/>
        <v>2</v>
      </c>
      <c r="AW137" s="1499">
        <f t="shared" si="893"/>
        <v>0</v>
      </c>
      <c r="AX137" s="1502">
        <f t="shared" si="894"/>
        <v>0</v>
      </c>
      <c r="AY137" s="1503">
        <f t="shared" si="895"/>
        <v>0</v>
      </c>
      <c r="AZ137" s="1498">
        <f t="shared" si="896"/>
        <v>2</v>
      </c>
      <c r="BA137" s="1498">
        <f t="shared" si="897"/>
        <v>3</v>
      </c>
      <c r="BB137" s="1499">
        <f t="shared" si="898"/>
        <v>0</v>
      </c>
      <c r="BC137" s="1502">
        <f t="shared" si="899"/>
        <v>0</v>
      </c>
      <c r="BD137" s="1503">
        <f t="shared" si="900"/>
        <v>0</v>
      </c>
      <c r="BE137" s="1498">
        <f t="shared" si="901"/>
        <v>3</v>
      </c>
      <c r="BF137" s="1498">
        <f t="shared" si="902"/>
        <v>4</v>
      </c>
      <c r="BG137" s="1499">
        <f t="shared" si="903"/>
        <v>0</v>
      </c>
      <c r="BH137" s="1502">
        <f t="shared" si="904"/>
        <v>0</v>
      </c>
      <c r="BI137" s="1502">
        <f t="shared" si="905"/>
        <v>0</v>
      </c>
      <c r="BJ137" s="1504">
        <f t="shared" si="906"/>
        <v>1900</v>
      </c>
      <c r="BK137" s="1505" t="str">
        <f t="shared" si="907"/>
        <v/>
      </c>
      <c r="BL137" s="1506"/>
      <c r="BM137" s="1507">
        <f t="shared" si="908"/>
        <v>0</v>
      </c>
      <c r="BN137" s="1508">
        <f t="shared" si="1074"/>
        <v>0</v>
      </c>
      <c r="BO137" s="1508">
        <f t="shared" si="1074"/>
        <v>0</v>
      </c>
      <c r="BP137" s="1508">
        <f t="shared" si="1074"/>
        <v>0</v>
      </c>
      <c r="BQ137" s="1508">
        <f t="shared" si="1074"/>
        <v>0</v>
      </c>
      <c r="BR137" s="1508">
        <f t="shared" si="1074"/>
        <v>0</v>
      </c>
      <c r="BS137" s="1508">
        <f t="shared" si="1074"/>
        <v>0</v>
      </c>
      <c r="BT137" s="1508">
        <f t="shared" si="1074"/>
        <v>0</v>
      </c>
      <c r="BU137" s="1508">
        <f t="shared" si="1074"/>
        <v>0</v>
      </c>
      <c r="BV137" s="1508">
        <f t="shared" si="1074"/>
        <v>0</v>
      </c>
      <c r="BW137" s="1508">
        <f t="shared" si="1074"/>
        <v>0</v>
      </c>
      <c r="BX137" s="1508">
        <f t="shared" si="1074"/>
        <v>0</v>
      </c>
      <c r="BY137" s="1507">
        <f t="shared" si="1074"/>
        <v>0</v>
      </c>
      <c r="BZ137" s="1508">
        <f t="shared" si="1074"/>
        <v>0</v>
      </c>
      <c r="CA137" s="1508">
        <f t="shared" si="1074"/>
        <v>0</v>
      </c>
      <c r="CB137" s="1508">
        <f t="shared" si="1074"/>
        <v>0</v>
      </c>
      <c r="CC137" s="1508">
        <f t="shared" si="1074"/>
        <v>0</v>
      </c>
      <c r="CD137" s="1508">
        <f t="shared" si="1082"/>
        <v>0</v>
      </c>
      <c r="CE137" s="1508">
        <f t="shared" si="1082"/>
        <v>0</v>
      </c>
      <c r="CF137" s="1508">
        <f t="shared" si="1082"/>
        <v>0</v>
      </c>
      <c r="CG137" s="1508">
        <f t="shared" si="1082"/>
        <v>0</v>
      </c>
      <c r="CH137" s="1508">
        <f t="shared" si="1082"/>
        <v>0</v>
      </c>
      <c r="CI137" s="1508">
        <f t="shared" si="1082"/>
        <v>0</v>
      </c>
      <c r="CJ137" s="1509">
        <f t="shared" si="1082"/>
        <v>0</v>
      </c>
      <c r="CK137" s="1507">
        <f t="shared" si="1082"/>
        <v>0</v>
      </c>
      <c r="CL137" s="1508">
        <f t="shared" si="1082"/>
        <v>0</v>
      </c>
      <c r="CM137" s="1508">
        <f t="shared" si="1082"/>
        <v>0</v>
      </c>
      <c r="CN137" s="1508">
        <f t="shared" si="1082"/>
        <v>0</v>
      </c>
      <c r="CO137" s="1508">
        <f t="shared" si="1082"/>
        <v>0</v>
      </c>
      <c r="CP137" s="1508">
        <f t="shared" si="1082"/>
        <v>0</v>
      </c>
      <c r="CQ137" s="1508">
        <f t="shared" si="1082"/>
        <v>0</v>
      </c>
      <c r="CR137" s="1508">
        <f t="shared" si="1082"/>
        <v>0</v>
      </c>
      <c r="CS137" s="1508">
        <f t="shared" si="1082"/>
        <v>0</v>
      </c>
      <c r="CT137" s="1508">
        <f t="shared" si="1083"/>
        <v>0</v>
      </c>
      <c r="CU137" s="1508">
        <f t="shared" si="1083"/>
        <v>0</v>
      </c>
      <c r="CV137" s="1509">
        <f t="shared" si="1083"/>
        <v>0</v>
      </c>
      <c r="CW137" s="1508">
        <f t="shared" si="1083"/>
        <v>0</v>
      </c>
      <c r="CX137" s="1508">
        <f t="shared" si="1083"/>
        <v>0</v>
      </c>
      <c r="CY137" s="1508">
        <f t="shared" si="1083"/>
        <v>0</v>
      </c>
      <c r="CZ137" s="1508">
        <f t="shared" si="1083"/>
        <v>0</v>
      </c>
      <c r="DA137" s="1508">
        <f t="shared" si="1083"/>
        <v>0</v>
      </c>
      <c r="DB137" s="1508">
        <f t="shared" si="1083"/>
        <v>0</v>
      </c>
      <c r="DC137" s="1508">
        <f t="shared" si="1083"/>
        <v>0</v>
      </c>
      <c r="DD137" s="1508">
        <f t="shared" si="1083"/>
        <v>0</v>
      </c>
      <c r="DE137" s="1508">
        <f t="shared" si="1083"/>
        <v>0</v>
      </c>
      <c r="DF137" s="1508">
        <f t="shared" si="1083"/>
        <v>0</v>
      </c>
      <c r="DG137" s="1508">
        <f t="shared" si="1083"/>
        <v>0</v>
      </c>
      <c r="DH137" s="1509">
        <f t="shared" si="1083"/>
        <v>0</v>
      </c>
      <c r="DI137" s="1508">
        <f t="shared" si="1083"/>
        <v>0</v>
      </c>
      <c r="DJ137" s="1508">
        <f t="shared" si="1084"/>
        <v>0</v>
      </c>
      <c r="DK137" s="1508">
        <f t="shared" si="1084"/>
        <v>0</v>
      </c>
      <c r="DL137" s="1508">
        <f t="shared" si="1084"/>
        <v>0</v>
      </c>
      <c r="DM137" s="1508">
        <f t="shared" si="1084"/>
        <v>0</v>
      </c>
      <c r="DN137" s="1508">
        <f t="shared" si="1084"/>
        <v>0</v>
      </c>
      <c r="DO137" s="1508">
        <f t="shared" si="1084"/>
        <v>0</v>
      </c>
      <c r="DP137" s="1508">
        <f t="shared" si="1084"/>
        <v>0</v>
      </c>
      <c r="DQ137" s="1508">
        <f t="shared" si="1084"/>
        <v>0</v>
      </c>
      <c r="DR137" s="1508">
        <f t="shared" si="1084"/>
        <v>0</v>
      </c>
      <c r="DS137" s="1508">
        <f t="shared" si="1084"/>
        <v>0</v>
      </c>
      <c r="DT137" s="1509">
        <f t="shared" si="1084"/>
        <v>0</v>
      </c>
      <c r="DU137" s="1507">
        <f t="shared" si="1084"/>
        <v>0</v>
      </c>
      <c r="DV137" s="1508">
        <f t="shared" si="1084"/>
        <v>0</v>
      </c>
      <c r="DW137" s="1508">
        <f t="shared" si="1084"/>
        <v>0</v>
      </c>
      <c r="DX137" s="1508">
        <f t="shared" si="1084"/>
        <v>0</v>
      </c>
      <c r="DY137" s="1508">
        <f t="shared" si="1084"/>
        <v>0</v>
      </c>
      <c r="DZ137" s="1508">
        <f t="shared" si="1085"/>
        <v>0</v>
      </c>
      <c r="EA137" s="1508">
        <f t="shared" si="1085"/>
        <v>0</v>
      </c>
      <c r="EB137" s="1508">
        <f t="shared" si="1085"/>
        <v>0</v>
      </c>
      <c r="EC137" s="1508">
        <f t="shared" si="1085"/>
        <v>0</v>
      </c>
      <c r="ED137" s="1508">
        <f t="shared" si="1085"/>
        <v>0</v>
      </c>
      <c r="EE137" s="1508">
        <f t="shared" si="1085"/>
        <v>0</v>
      </c>
      <c r="EF137" s="1508">
        <f t="shared" si="1085"/>
        <v>0</v>
      </c>
      <c r="EG137" s="1507">
        <f t="shared" si="1085"/>
        <v>0</v>
      </c>
      <c r="EH137" s="1508">
        <f t="shared" si="1085"/>
        <v>0</v>
      </c>
      <c r="EI137" s="1508">
        <f t="shared" si="1085"/>
        <v>0</v>
      </c>
      <c r="EJ137" s="1508">
        <f t="shared" si="1085"/>
        <v>0</v>
      </c>
      <c r="EK137" s="1508">
        <f t="shared" si="1085"/>
        <v>0</v>
      </c>
      <c r="EL137" s="1508">
        <f t="shared" si="1085"/>
        <v>0</v>
      </c>
      <c r="EM137" s="1508">
        <f t="shared" si="1085"/>
        <v>0</v>
      </c>
      <c r="EN137" s="1508">
        <f t="shared" si="1085"/>
        <v>0</v>
      </c>
      <c r="EO137" s="1508">
        <f t="shared" si="1085"/>
        <v>0</v>
      </c>
      <c r="EP137" s="1508">
        <f t="shared" si="1086"/>
        <v>0</v>
      </c>
      <c r="EQ137" s="1508">
        <f t="shared" si="1086"/>
        <v>0</v>
      </c>
      <c r="ER137" s="1509">
        <f t="shared" si="1086"/>
        <v>0</v>
      </c>
      <c r="ES137" s="1507">
        <f t="shared" si="1086"/>
        <v>0</v>
      </c>
      <c r="ET137" s="1508">
        <f t="shared" si="1086"/>
        <v>0</v>
      </c>
      <c r="EU137" s="1508">
        <f t="shared" si="1086"/>
        <v>0</v>
      </c>
      <c r="EV137" s="1508">
        <f t="shared" si="1086"/>
        <v>0</v>
      </c>
      <c r="EW137" s="1508">
        <f t="shared" si="1086"/>
        <v>0</v>
      </c>
      <c r="EX137" s="1508">
        <f t="shared" si="1086"/>
        <v>0</v>
      </c>
      <c r="EY137" s="1508">
        <f t="shared" si="1086"/>
        <v>0</v>
      </c>
      <c r="EZ137" s="1508">
        <f t="shared" si="1086"/>
        <v>0</v>
      </c>
      <c r="FA137" s="1508">
        <f t="shared" si="1086"/>
        <v>0</v>
      </c>
      <c r="FB137" s="1508">
        <f t="shared" si="1086"/>
        <v>0</v>
      </c>
      <c r="FC137" s="1508">
        <f t="shared" si="1086"/>
        <v>0</v>
      </c>
      <c r="FD137" s="1509">
        <f t="shared" si="1086"/>
        <v>0</v>
      </c>
      <c r="FE137" s="1508">
        <f t="shared" si="1086"/>
        <v>0</v>
      </c>
      <c r="FF137" s="1508">
        <f t="shared" si="1052"/>
        <v>0</v>
      </c>
      <c r="FG137" s="1508">
        <f t="shared" si="1072"/>
        <v>0</v>
      </c>
      <c r="FH137" s="1508">
        <f t="shared" si="1072"/>
        <v>0</v>
      </c>
      <c r="FI137" s="1508">
        <f t="shared" si="1072"/>
        <v>0</v>
      </c>
      <c r="FJ137" s="1508">
        <f t="shared" si="1072"/>
        <v>0</v>
      </c>
      <c r="FK137" s="1508">
        <f t="shared" si="1072"/>
        <v>0</v>
      </c>
      <c r="FL137" s="1508">
        <f t="shared" si="1072"/>
        <v>0</v>
      </c>
      <c r="FM137" s="1508">
        <f t="shared" si="1072"/>
        <v>0</v>
      </c>
      <c r="FN137" s="1508">
        <f t="shared" si="1072"/>
        <v>0</v>
      </c>
      <c r="FO137" s="1508">
        <f t="shared" si="1072"/>
        <v>0</v>
      </c>
      <c r="FP137" s="1509">
        <f t="shared" ref="FG137:FV153" si="1087">IF(FP$12&lt;$AO137,0,IF(FP$12&lt;=$AU137,IF(FP$12&lt;$AS137,$L137,$AT137),IF(OR(AND(FP$12&lt;$BF137,FP$12&gt;=$BE137),AND(FP$12&lt;$BA137,FP$12&gt;=$AZ137),AND(FP$12&lt;$AV137,FP$12&gt;=$AU137)),0,IF(FP$12&gt;=$BF137,$BG137*$D137/12,IF(FP$12&gt;=$BA137,$BB137*$D137/12,IF(FP$12&gt;=$AV137,$AW137*$D137/12))))))</f>
        <v>0</v>
      </c>
      <c r="FQ137" s="1508">
        <f t="shared" si="1087"/>
        <v>0</v>
      </c>
      <c r="FR137" s="1508">
        <f t="shared" si="1087"/>
        <v>0</v>
      </c>
      <c r="FS137" s="1508">
        <f t="shared" si="1087"/>
        <v>0</v>
      </c>
      <c r="FT137" s="1508">
        <f t="shared" si="1087"/>
        <v>0</v>
      </c>
      <c r="FU137" s="1508">
        <f t="shared" si="1087"/>
        <v>0</v>
      </c>
      <c r="FV137" s="1508">
        <f t="shared" si="1087"/>
        <v>0</v>
      </c>
      <c r="FW137" s="1508">
        <f t="shared" si="1061"/>
        <v>0</v>
      </c>
      <c r="FX137" s="1508">
        <f t="shared" si="1061"/>
        <v>0</v>
      </c>
      <c r="FY137" s="1508">
        <f t="shared" si="1061"/>
        <v>0</v>
      </c>
      <c r="FZ137" s="1508">
        <f t="shared" si="1061"/>
        <v>0</v>
      </c>
      <c r="GA137" s="1508">
        <f t="shared" si="1061"/>
        <v>0</v>
      </c>
      <c r="GB137" s="1509">
        <f t="shared" si="1061"/>
        <v>0</v>
      </c>
      <c r="GC137" s="1506"/>
      <c r="GD137" s="1458">
        <f t="shared" si="910"/>
        <v>1</v>
      </c>
      <c r="GE137" s="1510">
        <f t="shared" si="1062"/>
        <v>0</v>
      </c>
      <c r="GF137" s="1511">
        <f t="shared" si="1062"/>
        <v>0</v>
      </c>
      <c r="GG137" s="1511">
        <f t="shared" si="1062"/>
        <v>0</v>
      </c>
      <c r="GH137" s="1511">
        <f t="shared" si="1062"/>
        <v>0</v>
      </c>
      <c r="GI137" s="1511">
        <f t="shared" si="1062"/>
        <v>0</v>
      </c>
      <c r="GJ137" s="1511">
        <f t="shared" si="1062"/>
        <v>0</v>
      </c>
      <c r="GK137" s="1511">
        <f t="shared" si="1062"/>
        <v>0</v>
      </c>
      <c r="GL137" s="1511">
        <f t="shared" si="1062"/>
        <v>0</v>
      </c>
      <c r="GM137" s="1511">
        <f t="shared" si="1062"/>
        <v>0</v>
      </c>
      <c r="GN137" s="1512">
        <f t="shared" si="1062"/>
        <v>0</v>
      </c>
      <c r="GO137" s="1513">
        <f t="shared" si="911"/>
        <v>0</v>
      </c>
      <c r="GP137" s="1506"/>
      <c r="GQ137" s="1510">
        <f t="shared" si="1073"/>
        <v>0</v>
      </c>
      <c r="GR137" s="1511">
        <f t="shared" si="1056"/>
        <v>0</v>
      </c>
      <c r="GS137" s="1511">
        <f t="shared" si="1056"/>
        <v>0</v>
      </c>
      <c r="GT137" s="1511">
        <f t="shared" si="1056"/>
        <v>0</v>
      </c>
      <c r="GU137" s="1511">
        <f t="shared" si="1056"/>
        <v>0</v>
      </c>
      <c r="GV137" s="1511">
        <f t="shared" si="1056"/>
        <v>0</v>
      </c>
      <c r="GW137" s="1511">
        <f t="shared" si="1056"/>
        <v>0</v>
      </c>
      <c r="GX137" s="1511">
        <f t="shared" si="1056"/>
        <v>0</v>
      </c>
      <c r="GY137" s="1511">
        <f t="shared" si="1056"/>
        <v>0</v>
      </c>
      <c r="GZ137" s="1512">
        <f t="shared" si="1056"/>
        <v>0</v>
      </c>
      <c r="HA137" s="1513">
        <f t="shared" si="912"/>
        <v>0</v>
      </c>
      <c r="HB137" s="1506">
        <f t="shared" si="913"/>
        <v>1</v>
      </c>
      <c r="HC137" s="1506"/>
      <c r="HD137" s="1508">
        <f t="shared" si="914"/>
        <v>0</v>
      </c>
      <c r="HE137" s="1460">
        <f t="shared" si="915"/>
        <v>0</v>
      </c>
      <c r="HF137" s="1460">
        <f t="shared" si="916"/>
        <v>0</v>
      </c>
      <c r="HG137" s="1460">
        <f t="shared" si="917"/>
        <v>0</v>
      </c>
      <c r="HH137" s="1460">
        <f t="shared" si="918"/>
        <v>0</v>
      </c>
      <c r="HI137" s="1460">
        <f t="shared" si="919"/>
        <v>0</v>
      </c>
      <c r="HJ137" s="1460">
        <f t="shared" si="920"/>
        <v>0</v>
      </c>
      <c r="HK137" s="1460">
        <f t="shared" si="921"/>
        <v>0</v>
      </c>
      <c r="HL137" s="1460">
        <f t="shared" si="922"/>
        <v>0</v>
      </c>
      <c r="HM137" s="1460">
        <f t="shared" si="923"/>
        <v>0</v>
      </c>
      <c r="HN137" s="1460">
        <f t="shared" si="924"/>
        <v>0</v>
      </c>
      <c r="HO137" s="1460">
        <f t="shared" si="925"/>
        <v>0</v>
      </c>
      <c r="HP137" s="1460">
        <f t="shared" si="926"/>
        <v>0</v>
      </c>
      <c r="HQ137" s="1460">
        <f t="shared" si="927"/>
        <v>0</v>
      </c>
      <c r="HR137" s="1460">
        <f t="shared" si="928"/>
        <v>0</v>
      </c>
      <c r="HS137" s="1460">
        <f t="shared" si="929"/>
        <v>0</v>
      </c>
      <c r="HT137" s="1460">
        <f t="shared" si="930"/>
        <v>0</v>
      </c>
      <c r="HU137" s="1460">
        <f t="shared" si="931"/>
        <v>0</v>
      </c>
      <c r="HV137" s="1460">
        <f t="shared" si="932"/>
        <v>0</v>
      </c>
      <c r="HW137" s="1460">
        <f t="shared" si="933"/>
        <v>0</v>
      </c>
      <c r="HX137" s="1460">
        <f t="shared" si="934"/>
        <v>0</v>
      </c>
      <c r="HY137" s="1460">
        <f t="shared" si="935"/>
        <v>0</v>
      </c>
      <c r="HZ137" s="1460">
        <f t="shared" si="936"/>
        <v>0</v>
      </c>
      <c r="IA137" s="1460">
        <f t="shared" si="937"/>
        <v>0</v>
      </c>
      <c r="IB137" s="1460">
        <f t="shared" si="938"/>
        <v>0</v>
      </c>
      <c r="IC137" s="1460">
        <f t="shared" si="939"/>
        <v>0</v>
      </c>
      <c r="ID137" s="1460">
        <f t="shared" si="940"/>
        <v>0</v>
      </c>
      <c r="IE137" s="1460">
        <f t="shared" si="941"/>
        <v>0</v>
      </c>
      <c r="IF137" s="1460">
        <f t="shared" si="942"/>
        <v>0</v>
      </c>
      <c r="IG137" s="1460">
        <f t="shared" si="943"/>
        <v>0</v>
      </c>
      <c r="IH137" s="1460">
        <f t="shared" si="944"/>
        <v>0</v>
      </c>
      <c r="II137" s="1460">
        <f t="shared" si="945"/>
        <v>0</v>
      </c>
      <c r="IJ137" s="1460">
        <f t="shared" si="946"/>
        <v>0</v>
      </c>
      <c r="IK137" s="1460">
        <f t="shared" si="947"/>
        <v>0</v>
      </c>
      <c r="IL137" s="1460">
        <f t="shared" si="948"/>
        <v>0</v>
      </c>
      <c r="IM137" s="1460">
        <f t="shared" si="949"/>
        <v>0</v>
      </c>
      <c r="IN137" s="1460">
        <f t="shared" si="950"/>
        <v>0</v>
      </c>
      <c r="IO137" s="1460">
        <f t="shared" si="951"/>
        <v>0</v>
      </c>
      <c r="IP137" s="1460">
        <f t="shared" si="952"/>
        <v>0</v>
      </c>
      <c r="IQ137" s="1460">
        <f t="shared" si="953"/>
        <v>0</v>
      </c>
      <c r="IR137" s="1460">
        <f t="shared" si="954"/>
        <v>0</v>
      </c>
      <c r="IS137" s="1460">
        <f t="shared" si="955"/>
        <v>0</v>
      </c>
      <c r="IT137" s="1460">
        <f t="shared" si="956"/>
        <v>0</v>
      </c>
      <c r="IU137" s="1460">
        <f t="shared" si="957"/>
        <v>0</v>
      </c>
      <c r="IV137" s="1460">
        <f t="shared" si="958"/>
        <v>0</v>
      </c>
      <c r="IW137" s="1460">
        <f t="shared" si="959"/>
        <v>0</v>
      </c>
      <c r="IX137" s="1460">
        <f t="shared" si="960"/>
        <v>0</v>
      </c>
      <c r="IY137" s="1460">
        <f t="shared" si="961"/>
        <v>0</v>
      </c>
      <c r="IZ137" s="1460">
        <f t="shared" si="962"/>
        <v>0</v>
      </c>
      <c r="JA137" s="1460">
        <f t="shared" si="963"/>
        <v>0</v>
      </c>
      <c r="JB137" s="1460">
        <f t="shared" si="964"/>
        <v>0</v>
      </c>
      <c r="JC137" s="1460">
        <f t="shared" si="965"/>
        <v>0</v>
      </c>
      <c r="JD137" s="1460">
        <f t="shared" si="966"/>
        <v>0</v>
      </c>
      <c r="JE137" s="1460">
        <f t="shared" si="967"/>
        <v>0</v>
      </c>
      <c r="JF137" s="1460">
        <f t="shared" si="968"/>
        <v>0</v>
      </c>
      <c r="JG137" s="1460">
        <f t="shared" si="969"/>
        <v>0</v>
      </c>
      <c r="JH137" s="1460">
        <f t="shared" si="970"/>
        <v>0</v>
      </c>
      <c r="JI137" s="1460">
        <f t="shared" si="971"/>
        <v>0</v>
      </c>
      <c r="JJ137" s="1460">
        <f t="shared" si="972"/>
        <v>0</v>
      </c>
      <c r="JK137" s="1460">
        <f t="shared" si="973"/>
        <v>0</v>
      </c>
      <c r="JL137" s="1460">
        <f t="shared" si="974"/>
        <v>0</v>
      </c>
      <c r="JM137" s="1460">
        <f t="shared" si="975"/>
        <v>0</v>
      </c>
      <c r="JN137" s="1460">
        <f t="shared" si="976"/>
        <v>0</v>
      </c>
      <c r="JO137" s="1460">
        <f t="shared" si="977"/>
        <v>0</v>
      </c>
      <c r="JP137" s="1460">
        <f t="shared" si="978"/>
        <v>0</v>
      </c>
      <c r="JQ137" s="1460">
        <f t="shared" si="979"/>
        <v>0</v>
      </c>
      <c r="JR137" s="1460">
        <f t="shared" si="980"/>
        <v>0</v>
      </c>
      <c r="JS137" s="1460">
        <f t="shared" si="981"/>
        <v>0</v>
      </c>
      <c r="JT137" s="1460">
        <f t="shared" si="982"/>
        <v>0</v>
      </c>
      <c r="JU137" s="1460">
        <f t="shared" si="983"/>
        <v>0</v>
      </c>
      <c r="JV137" s="1460">
        <f t="shared" si="984"/>
        <v>0</v>
      </c>
      <c r="JW137" s="1460">
        <f t="shared" si="985"/>
        <v>0</v>
      </c>
      <c r="JX137" s="1460">
        <f t="shared" si="986"/>
        <v>0</v>
      </c>
      <c r="JY137" s="1460">
        <f t="shared" si="987"/>
        <v>0</v>
      </c>
      <c r="JZ137" s="1460">
        <f t="shared" si="988"/>
        <v>0</v>
      </c>
      <c r="KA137" s="1460">
        <f t="shared" si="989"/>
        <v>0</v>
      </c>
      <c r="KB137" s="1460">
        <f t="shared" si="990"/>
        <v>0</v>
      </c>
      <c r="KC137" s="1460">
        <f t="shared" si="991"/>
        <v>0</v>
      </c>
      <c r="KD137" s="1460">
        <f t="shared" si="992"/>
        <v>0</v>
      </c>
      <c r="KE137" s="1460">
        <f t="shared" si="993"/>
        <v>0</v>
      </c>
      <c r="KF137" s="1460">
        <f t="shared" si="994"/>
        <v>0</v>
      </c>
      <c r="KG137" s="1460">
        <f t="shared" si="995"/>
        <v>0</v>
      </c>
      <c r="KH137" s="1460">
        <f t="shared" si="996"/>
        <v>0</v>
      </c>
      <c r="KI137" s="1460">
        <f t="shared" si="997"/>
        <v>0</v>
      </c>
      <c r="KJ137" s="1460">
        <f t="shared" si="998"/>
        <v>0</v>
      </c>
      <c r="KK137" s="1460">
        <f t="shared" si="999"/>
        <v>0</v>
      </c>
      <c r="KL137" s="1460">
        <f t="shared" si="1000"/>
        <v>0</v>
      </c>
      <c r="KM137" s="1460">
        <f t="shared" si="1001"/>
        <v>0</v>
      </c>
      <c r="KN137" s="1460">
        <f t="shared" si="1002"/>
        <v>0</v>
      </c>
      <c r="KO137" s="1460">
        <f t="shared" si="1003"/>
        <v>0</v>
      </c>
      <c r="KP137" s="1460">
        <f t="shared" si="1004"/>
        <v>0</v>
      </c>
      <c r="KQ137" s="1460">
        <f t="shared" si="1005"/>
        <v>0</v>
      </c>
      <c r="KR137" s="1460">
        <f t="shared" si="1006"/>
        <v>0</v>
      </c>
      <c r="KS137" s="1460">
        <f t="shared" si="1007"/>
        <v>0</v>
      </c>
      <c r="KT137" s="1460">
        <f t="shared" si="1008"/>
        <v>0</v>
      </c>
      <c r="KU137" s="1460">
        <f t="shared" si="1009"/>
        <v>0</v>
      </c>
      <c r="KV137" s="1460">
        <f t="shared" si="1010"/>
        <v>0</v>
      </c>
      <c r="KW137" s="1460">
        <f t="shared" si="1011"/>
        <v>0</v>
      </c>
      <c r="KX137" s="1460">
        <f t="shared" si="1012"/>
        <v>0</v>
      </c>
      <c r="KY137" s="1460">
        <f t="shared" si="1013"/>
        <v>0</v>
      </c>
      <c r="KZ137" s="1460">
        <f t="shared" si="1014"/>
        <v>0</v>
      </c>
      <c r="LA137" s="1460">
        <f t="shared" si="1015"/>
        <v>0</v>
      </c>
      <c r="LB137" s="1460">
        <f t="shared" si="1016"/>
        <v>0</v>
      </c>
      <c r="LC137" s="1460">
        <f t="shared" si="1017"/>
        <v>0</v>
      </c>
      <c r="LD137" s="1460">
        <f t="shared" si="1018"/>
        <v>0</v>
      </c>
      <c r="LE137" s="1460">
        <f t="shared" si="1019"/>
        <v>0</v>
      </c>
      <c r="LF137" s="1460">
        <f t="shared" si="1020"/>
        <v>0</v>
      </c>
      <c r="LG137" s="1460">
        <f t="shared" si="1021"/>
        <v>0</v>
      </c>
      <c r="LH137" s="1460">
        <f t="shared" si="1022"/>
        <v>0</v>
      </c>
      <c r="LI137" s="1460">
        <f t="shared" si="1023"/>
        <v>0</v>
      </c>
      <c r="LJ137" s="1460">
        <f t="shared" si="1024"/>
        <v>0</v>
      </c>
      <c r="LK137" s="1460">
        <f t="shared" si="1025"/>
        <v>0</v>
      </c>
      <c r="LL137" s="1460">
        <f t="shared" si="1026"/>
        <v>0</v>
      </c>
      <c r="LM137" s="1460">
        <f t="shared" si="1027"/>
        <v>0</v>
      </c>
      <c r="LN137" s="1460">
        <f t="shared" si="1028"/>
        <v>0</v>
      </c>
      <c r="LO137" s="1460">
        <f t="shared" si="1029"/>
        <v>0</v>
      </c>
      <c r="LP137" s="1460">
        <f t="shared" si="1030"/>
        <v>0</v>
      </c>
      <c r="LQ137" s="1460">
        <f t="shared" si="1031"/>
        <v>0</v>
      </c>
      <c r="LR137" s="1460">
        <f t="shared" si="1032"/>
        <v>0</v>
      </c>
      <c r="LS137" s="1460">
        <f t="shared" si="1033"/>
        <v>0</v>
      </c>
      <c r="LW137" s="1467">
        <f t="shared" si="1034"/>
        <v>0</v>
      </c>
      <c r="LX137" s="1467">
        <f t="shared" si="1035"/>
        <v>0</v>
      </c>
      <c r="LY137" s="1467">
        <f t="shared" si="1036"/>
        <v>0</v>
      </c>
      <c r="LZ137" s="1467">
        <f t="shared" si="1037"/>
        <v>0</v>
      </c>
      <c r="MA137" s="1506"/>
      <c r="MB137" s="1460">
        <f t="shared" si="1038"/>
        <v>0</v>
      </c>
      <c r="MC137" s="1460">
        <f t="shared" si="1075"/>
        <v>0</v>
      </c>
      <c r="MD137" s="1460">
        <f t="shared" si="1075"/>
        <v>0</v>
      </c>
      <c r="ME137" s="1460">
        <f t="shared" si="1075"/>
        <v>0</v>
      </c>
      <c r="MF137" s="1460">
        <f t="shared" si="1075"/>
        <v>0</v>
      </c>
      <c r="MG137" s="1460">
        <f t="shared" si="1075"/>
        <v>0</v>
      </c>
      <c r="MH137" s="1460">
        <f t="shared" si="1075"/>
        <v>0</v>
      </c>
      <c r="MI137" s="1460">
        <f t="shared" si="1075"/>
        <v>0</v>
      </c>
      <c r="MJ137" s="1460">
        <f t="shared" si="1075"/>
        <v>0</v>
      </c>
      <c r="MK137" s="1460">
        <f t="shared" si="1075"/>
        <v>0</v>
      </c>
      <c r="ML137" s="1460">
        <f t="shared" si="1075"/>
        <v>0</v>
      </c>
      <c r="MM137" s="1460">
        <f t="shared" si="1075"/>
        <v>0</v>
      </c>
      <c r="MN137" s="1460">
        <f t="shared" si="1075"/>
        <v>0</v>
      </c>
      <c r="MO137" s="1460">
        <f t="shared" si="1075"/>
        <v>0</v>
      </c>
      <c r="MP137" s="1460">
        <f t="shared" si="1075"/>
        <v>0</v>
      </c>
      <c r="MQ137" s="1460">
        <f t="shared" si="1075"/>
        <v>0</v>
      </c>
      <c r="MR137" s="1460">
        <f t="shared" si="1075"/>
        <v>0</v>
      </c>
      <c r="MS137" s="1460">
        <f t="shared" si="1079"/>
        <v>0</v>
      </c>
      <c r="MT137" s="1460">
        <f t="shared" si="1079"/>
        <v>0</v>
      </c>
      <c r="MU137" s="1460">
        <f t="shared" si="1079"/>
        <v>0</v>
      </c>
      <c r="MV137" s="1460">
        <f t="shared" si="1079"/>
        <v>0</v>
      </c>
      <c r="MW137" s="1460">
        <f t="shared" si="1079"/>
        <v>0</v>
      </c>
      <c r="MX137" s="1460">
        <f t="shared" si="1079"/>
        <v>0</v>
      </c>
      <c r="MY137" s="1460">
        <f t="shared" si="1079"/>
        <v>0</v>
      </c>
      <c r="MZ137" s="1460">
        <f t="shared" si="1079"/>
        <v>0</v>
      </c>
      <c r="NA137" s="1460">
        <f t="shared" si="1079"/>
        <v>0</v>
      </c>
      <c r="NB137" s="1460">
        <f t="shared" si="1079"/>
        <v>0</v>
      </c>
      <c r="NC137" s="1460">
        <f t="shared" si="1079"/>
        <v>0</v>
      </c>
      <c r="ND137" s="1460">
        <f t="shared" si="1079"/>
        <v>0</v>
      </c>
      <c r="NE137" s="1460">
        <f t="shared" si="1079"/>
        <v>0</v>
      </c>
      <c r="NF137" s="1460">
        <f t="shared" si="1079"/>
        <v>0</v>
      </c>
      <c r="NG137" s="1460">
        <f t="shared" si="1079"/>
        <v>0</v>
      </c>
      <c r="NH137" s="1460">
        <f t="shared" si="1079"/>
        <v>0</v>
      </c>
      <c r="NI137" s="1460">
        <f t="shared" si="1080"/>
        <v>0</v>
      </c>
      <c r="NJ137" s="1460">
        <f t="shared" si="1080"/>
        <v>0</v>
      </c>
      <c r="NK137" s="1460">
        <f t="shared" si="1080"/>
        <v>0</v>
      </c>
      <c r="NL137" s="1460">
        <f t="shared" si="1080"/>
        <v>0</v>
      </c>
      <c r="NM137" s="1460">
        <f t="shared" si="1080"/>
        <v>0</v>
      </c>
      <c r="NN137" s="1460">
        <f t="shared" si="1080"/>
        <v>0</v>
      </c>
      <c r="NO137" s="1460">
        <f t="shared" si="1080"/>
        <v>0</v>
      </c>
      <c r="NP137" s="1460">
        <f t="shared" si="1080"/>
        <v>0</v>
      </c>
      <c r="NQ137" s="1460">
        <f t="shared" si="1080"/>
        <v>0</v>
      </c>
      <c r="NR137" s="1460">
        <f t="shared" si="1080"/>
        <v>0</v>
      </c>
      <c r="NS137" s="1460">
        <f t="shared" si="1080"/>
        <v>0</v>
      </c>
      <c r="NT137" s="1460">
        <f t="shared" si="1080"/>
        <v>0</v>
      </c>
      <c r="NU137" s="1460">
        <f t="shared" si="1080"/>
        <v>0</v>
      </c>
      <c r="NV137" s="1460">
        <f t="shared" si="1080"/>
        <v>0</v>
      </c>
      <c r="NW137" s="1460">
        <f t="shared" si="1080"/>
        <v>0</v>
      </c>
      <c r="NX137" s="1460">
        <f t="shared" si="1080"/>
        <v>0</v>
      </c>
      <c r="NY137" s="1460">
        <f t="shared" si="1081"/>
        <v>0</v>
      </c>
      <c r="NZ137" s="1460">
        <f t="shared" si="1081"/>
        <v>0</v>
      </c>
      <c r="OA137" s="1460">
        <f t="shared" si="1081"/>
        <v>0</v>
      </c>
      <c r="OB137" s="1460">
        <f t="shared" si="1081"/>
        <v>0</v>
      </c>
      <c r="OC137" s="1460">
        <f t="shared" si="1081"/>
        <v>0</v>
      </c>
      <c r="OD137" s="1460">
        <f t="shared" si="1081"/>
        <v>0</v>
      </c>
      <c r="OE137" s="1460">
        <f t="shared" si="1081"/>
        <v>0</v>
      </c>
      <c r="OF137" s="1460">
        <f t="shared" si="1081"/>
        <v>0</v>
      </c>
      <c r="OG137" s="1460">
        <f t="shared" si="1081"/>
        <v>0</v>
      </c>
      <c r="OH137" s="1460">
        <f t="shared" si="1081"/>
        <v>0</v>
      </c>
      <c r="OI137" s="1460">
        <f t="shared" si="1081"/>
        <v>0</v>
      </c>
      <c r="OJ137" s="1460">
        <f t="shared" si="1081"/>
        <v>0</v>
      </c>
      <c r="OK137" s="1460">
        <f t="shared" si="1081"/>
        <v>0</v>
      </c>
      <c r="OL137" s="1460">
        <f t="shared" si="1081"/>
        <v>0</v>
      </c>
      <c r="OM137" s="1460">
        <f t="shared" si="1081"/>
        <v>0</v>
      </c>
      <c r="ON137" s="1460">
        <f t="shared" si="1081"/>
        <v>0</v>
      </c>
      <c r="OO137" s="1460">
        <f t="shared" si="1045"/>
        <v>0</v>
      </c>
      <c r="OP137" s="1460">
        <f t="shared" si="1076"/>
        <v>0</v>
      </c>
      <c r="OQ137" s="1460">
        <f t="shared" si="1076"/>
        <v>0</v>
      </c>
      <c r="OR137" s="1460">
        <f t="shared" si="1076"/>
        <v>0</v>
      </c>
      <c r="OS137" s="1460">
        <f t="shared" si="1076"/>
        <v>0</v>
      </c>
      <c r="OT137" s="1460">
        <f t="shared" si="1076"/>
        <v>0</v>
      </c>
      <c r="OU137" s="1460">
        <f t="shared" si="1076"/>
        <v>0</v>
      </c>
      <c r="OV137" s="1460">
        <f t="shared" si="1076"/>
        <v>0</v>
      </c>
      <c r="OW137" s="1460">
        <f t="shared" si="1076"/>
        <v>0</v>
      </c>
      <c r="OX137" s="1460">
        <f t="shared" si="1076"/>
        <v>0</v>
      </c>
      <c r="OY137" s="1460">
        <f t="shared" si="1076"/>
        <v>0</v>
      </c>
      <c r="OZ137" s="1460">
        <f t="shared" si="1076"/>
        <v>0</v>
      </c>
      <c r="PA137" s="1460">
        <f t="shared" si="1076"/>
        <v>0</v>
      </c>
      <c r="PB137" s="1460">
        <f t="shared" si="1076"/>
        <v>0</v>
      </c>
      <c r="PC137" s="1460">
        <f t="shared" si="1076"/>
        <v>0</v>
      </c>
      <c r="PD137" s="1460">
        <f t="shared" si="1076"/>
        <v>0</v>
      </c>
      <c r="PE137" s="1460">
        <f t="shared" si="1076"/>
        <v>0</v>
      </c>
      <c r="PF137" s="1460">
        <f t="shared" si="1077"/>
        <v>0</v>
      </c>
      <c r="PG137" s="1460">
        <f t="shared" si="1077"/>
        <v>0</v>
      </c>
      <c r="PH137" s="1460">
        <f t="shared" si="1077"/>
        <v>0</v>
      </c>
      <c r="PI137" s="1460">
        <f t="shared" si="1077"/>
        <v>0</v>
      </c>
      <c r="PJ137" s="1460">
        <f t="shared" si="1077"/>
        <v>0</v>
      </c>
      <c r="PK137" s="1460">
        <f t="shared" si="1077"/>
        <v>0</v>
      </c>
      <c r="PL137" s="1460">
        <f t="shared" si="1077"/>
        <v>0</v>
      </c>
      <c r="PM137" s="1460">
        <f t="shared" si="1077"/>
        <v>0</v>
      </c>
      <c r="PN137" s="1460">
        <f t="shared" si="1077"/>
        <v>0</v>
      </c>
      <c r="PO137" s="1460">
        <f t="shared" si="1077"/>
        <v>0</v>
      </c>
      <c r="PP137" s="1460">
        <f t="shared" si="1077"/>
        <v>0</v>
      </c>
      <c r="PQ137" s="1460">
        <f t="shared" si="1077"/>
        <v>0</v>
      </c>
      <c r="PR137" s="1460">
        <f t="shared" si="1077"/>
        <v>0</v>
      </c>
      <c r="PS137" s="1460">
        <f t="shared" si="1077"/>
        <v>0</v>
      </c>
      <c r="PT137" s="1460">
        <f t="shared" si="1077"/>
        <v>0</v>
      </c>
      <c r="PU137" s="1460">
        <f t="shared" si="1077"/>
        <v>0</v>
      </c>
      <c r="PV137" s="1460">
        <f t="shared" si="1078"/>
        <v>0</v>
      </c>
      <c r="PW137" s="1460">
        <f t="shared" si="1078"/>
        <v>0</v>
      </c>
      <c r="PX137" s="1460">
        <f t="shared" si="1078"/>
        <v>0</v>
      </c>
      <c r="PY137" s="1460">
        <f t="shared" si="1078"/>
        <v>0</v>
      </c>
      <c r="PZ137" s="1460">
        <f t="shared" si="1078"/>
        <v>0</v>
      </c>
      <c r="QA137" s="1460">
        <f t="shared" si="1078"/>
        <v>0</v>
      </c>
      <c r="QB137" s="1460">
        <f t="shared" si="1078"/>
        <v>0</v>
      </c>
      <c r="QC137" s="1460">
        <f t="shared" si="1078"/>
        <v>0</v>
      </c>
      <c r="QD137" s="1460">
        <f t="shared" si="1078"/>
        <v>0</v>
      </c>
      <c r="QE137" s="1460">
        <f t="shared" si="1078"/>
        <v>0</v>
      </c>
      <c r="QF137" s="1460">
        <f t="shared" si="1078"/>
        <v>0</v>
      </c>
      <c r="QG137" s="1460">
        <f t="shared" si="1078"/>
        <v>0</v>
      </c>
      <c r="QH137" s="1460">
        <f t="shared" si="1078"/>
        <v>0</v>
      </c>
      <c r="QI137" s="1460">
        <f t="shared" si="1078"/>
        <v>0</v>
      </c>
      <c r="QJ137" s="1460">
        <f t="shared" si="1078"/>
        <v>0</v>
      </c>
      <c r="QK137" s="1460">
        <f t="shared" si="1078"/>
        <v>0</v>
      </c>
      <c r="QL137" s="1460">
        <f t="shared" si="1066"/>
        <v>0</v>
      </c>
      <c r="QM137" s="1460">
        <f t="shared" si="1066"/>
        <v>0</v>
      </c>
      <c r="QN137" s="1460">
        <f t="shared" si="1066"/>
        <v>0</v>
      </c>
      <c r="QO137" s="1460">
        <f t="shared" si="1066"/>
        <v>0</v>
      </c>
      <c r="QP137" s="1460">
        <f t="shared" si="1066"/>
        <v>0</v>
      </c>
      <c r="QQ137" s="1460">
        <f t="shared" si="1066"/>
        <v>0</v>
      </c>
    </row>
    <row r="138" spans="1:459" s="1466" customFormat="1" ht="22.5" customHeight="1">
      <c r="A138" s="1468"/>
      <c r="B138" s="1469"/>
      <c r="C138" s="1469"/>
      <c r="D138" s="1470"/>
      <c r="E138" s="1471"/>
      <c r="F138" s="1472"/>
      <c r="G138" s="1472"/>
      <c r="H138" s="1473">
        <f t="shared" si="875"/>
        <v>0</v>
      </c>
      <c r="I138" s="1474">
        <v>0</v>
      </c>
      <c r="J138" s="1475">
        <f t="shared" si="437"/>
        <v>0</v>
      </c>
      <c r="K138" s="1476">
        <v>0</v>
      </c>
      <c r="L138" s="1477">
        <f t="shared" si="876"/>
        <v>0</v>
      </c>
      <c r="M138" s="1477">
        <f t="shared" si="877"/>
        <v>0</v>
      </c>
      <c r="N138" s="1478"/>
      <c r="O138" s="1479">
        <v>0</v>
      </c>
      <c r="P138" s="1480">
        <v>0</v>
      </c>
      <c r="Q138" s="1828">
        <v>0</v>
      </c>
      <c r="R138" s="1831">
        <f t="shared" si="878"/>
        <v>0</v>
      </c>
      <c r="S138" s="1481">
        <f>IF(AND(SUM(O138:Q138)=0,N138="NNN"),MIN('Operating History and Pro Forma'!$M$33,'Operating History and Pro Forma'!$T$15)*D138,SUM(O138:Q138)*D138)</f>
        <v>0</v>
      </c>
      <c r="T138" s="1482">
        <f t="shared" si="879"/>
        <v>0</v>
      </c>
      <c r="U138" s="1483">
        <f t="shared" si="880"/>
        <v>0</v>
      </c>
      <c r="V138" s="1480"/>
      <c r="W138" s="1514"/>
      <c r="X138" s="1486" t="str">
        <f t="shared" si="881"/>
        <v/>
      </c>
      <c r="Y138" s="1487">
        <f t="shared" si="882"/>
        <v>0</v>
      </c>
      <c r="Z138" s="1488"/>
      <c r="AA138" s="1488"/>
      <c r="AB138" s="1488"/>
      <c r="AC138" s="1488"/>
      <c r="AD138" s="1489">
        <f t="shared" si="883"/>
        <v>0</v>
      </c>
      <c r="AE138" s="1490" t="str">
        <f t="shared" si="884"/>
        <v/>
      </c>
      <c r="AF138" s="1491">
        <f t="shared" si="885"/>
        <v>0</v>
      </c>
      <c r="AG138" s="1492">
        <f t="shared" si="886"/>
        <v>0</v>
      </c>
      <c r="AH138" s="1493">
        <f t="shared" si="1060"/>
        <v>0</v>
      </c>
      <c r="AI138" s="1493">
        <f t="shared" si="1060"/>
        <v>0</v>
      </c>
      <c r="AJ138" s="1494">
        <f t="shared" si="1060"/>
        <v>0</v>
      </c>
      <c r="AK138" s="1494">
        <f t="shared" si="1060"/>
        <v>0</v>
      </c>
      <c r="AL138" s="1495">
        <f t="shared" si="1060"/>
        <v>0</v>
      </c>
      <c r="AM138" s="1496">
        <f t="shared" si="1060"/>
        <v>0</v>
      </c>
      <c r="AN138" s="1497">
        <f t="shared" si="399"/>
        <v>0</v>
      </c>
      <c r="AO138" s="1498">
        <f t="shared" si="860"/>
        <v>0</v>
      </c>
      <c r="AP138" s="1499">
        <f t="shared" si="887"/>
        <v>0</v>
      </c>
      <c r="AQ138" s="1500">
        <f t="shared" si="888"/>
        <v>0</v>
      </c>
      <c r="AR138" s="1501">
        <f t="shared" si="889"/>
        <v>0</v>
      </c>
      <c r="AS138" s="1498">
        <f t="shared" si="857"/>
        <v>0</v>
      </c>
      <c r="AT138" s="1501">
        <f t="shared" si="890"/>
        <v>0</v>
      </c>
      <c r="AU138" s="1498">
        <f t="shared" si="891"/>
        <v>1</v>
      </c>
      <c r="AV138" s="1498">
        <f t="shared" si="892"/>
        <v>2</v>
      </c>
      <c r="AW138" s="1499">
        <f t="shared" si="893"/>
        <v>0</v>
      </c>
      <c r="AX138" s="1502">
        <f t="shared" si="894"/>
        <v>0</v>
      </c>
      <c r="AY138" s="1503">
        <f t="shared" si="895"/>
        <v>0</v>
      </c>
      <c r="AZ138" s="1498">
        <f t="shared" si="896"/>
        <v>2</v>
      </c>
      <c r="BA138" s="1498">
        <f t="shared" si="897"/>
        <v>3</v>
      </c>
      <c r="BB138" s="1499">
        <f t="shared" si="898"/>
        <v>0</v>
      </c>
      <c r="BC138" s="1502">
        <f t="shared" si="899"/>
        <v>0</v>
      </c>
      <c r="BD138" s="1503">
        <f t="shared" si="900"/>
        <v>0</v>
      </c>
      <c r="BE138" s="1498">
        <f t="shared" si="901"/>
        <v>3</v>
      </c>
      <c r="BF138" s="1498">
        <f t="shared" si="902"/>
        <v>4</v>
      </c>
      <c r="BG138" s="1499">
        <f t="shared" si="903"/>
        <v>0</v>
      </c>
      <c r="BH138" s="1502">
        <f t="shared" si="904"/>
        <v>0</v>
      </c>
      <c r="BI138" s="1502">
        <f t="shared" si="905"/>
        <v>0</v>
      </c>
      <c r="BJ138" s="1504">
        <f t="shared" si="906"/>
        <v>1900</v>
      </c>
      <c r="BK138" s="1505" t="str">
        <f t="shared" si="907"/>
        <v/>
      </c>
      <c r="BL138" s="1506"/>
      <c r="BM138" s="1507">
        <f t="shared" si="908"/>
        <v>0</v>
      </c>
      <c r="BN138" s="1508">
        <f t="shared" si="1074"/>
        <v>0</v>
      </c>
      <c r="BO138" s="1508">
        <f t="shared" si="1074"/>
        <v>0</v>
      </c>
      <c r="BP138" s="1508">
        <f t="shared" si="1074"/>
        <v>0</v>
      </c>
      <c r="BQ138" s="1508">
        <f t="shared" si="1074"/>
        <v>0</v>
      </c>
      <c r="BR138" s="1508">
        <f t="shared" si="1074"/>
        <v>0</v>
      </c>
      <c r="BS138" s="1508">
        <f t="shared" si="1074"/>
        <v>0</v>
      </c>
      <c r="BT138" s="1508">
        <f t="shared" si="1074"/>
        <v>0</v>
      </c>
      <c r="BU138" s="1508">
        <f t="shared" si="1074"/>
        <v>0</v>
      </c>
      <c r="BV138" s="1508">
        <f t="shared" si="1074"/>
        <v>0</v>
      </c>
      <c r="BW138" s="1508">
        <f t="shared" si="1074"/>
        <v>0</v>
      </c>
      <c r="BX138" s="1508">
        <f t="shared" si="1074"/>
        <v>0</v>
      </c>
      <c r="BY138" s="1507">
        <f t="shared" si="1074"/>
        <v>0</v>
      </c>
      <c r="BZ138" s="1508">
        <f t="shared" si="1074"/>
        <v>0</v>
      </c>
      <c r="CA138" s="1508">
        <f t="shared" si="1074"/>
        <v>0</v>
      </c>
      <c r="CB138" s="1508">
        <f t="shared" si="1074"/>
        <v>0</v>
      </c>
      <c r="CC138" s="1508">
        <f t="shared" si="1074"/>
        <v>0</v>
      </c>
      <c r="CD138" s="1508">
        <f t="shared" si="1082"/>
        <v>0</v>
      </c>
      <c r="CE138" s="1508">
        <f t="shared" si="1082"/>
        <v>0</v>
      </c>
      <c r="CF138" s="1508">
        <f t="shared" si="1082"/>
        <v>0</v>
      </c>
      <c r="CG138" s="1508">
        <f t="shared" si="1082"/>
        <v>0</v>
      </c>
      <c r="CH138" s="1508">
        <f t="shared" si="1082"/>
        <v>0</v>
      </c>
      <c r="CI138" s="1508">
        <f t="shared" si="1082"/>
        <v>0</v>
      </c>
      <c r="CJ138" s="1509">
        <f t="shared" si="1082"/>
        <v>0</v>
      </c>
      <c r="CK138" s="1507">
        <f t="shared" si="1082"/>
        <v>0</v>
      </c>
      <c r="CL138" s="1508">
        <f t="shared" si="1082"/>
        <v>0</v>
      </c>
      <c r="CM138" s="1508">
        <f t="shared" si="1082"/>
        <v>0</v>
      </c>
      <c r="CN138" s="1508">
        <f t="shared" si="1082"/>
        <v>0</v>
      </c>
      <c r="CO138" s="1508">
        <f t="shared" si="1082"/>
        <v>0</v>
      </c>
      <c r="CP138" s="1508">
        <f t="shared" si="1082"/>
        <v>0</v>
      </c>
      <c r="CQ138" s="1508">
        <f t="shared" si="1082"/>
        <v>0</v>
      </c>
      <c r="CR138" s="1508">
        <f t="shared" si="1082"/>
        <v>0</v>
      </c>
      <c r="CS138" s="1508">
        <f t="shared" si="1082"/>
        <v>0</v>
      </c>
      <c r="CT138" s="1508">
        <f t="shared" si="1083"/>
        <v>0</v>
      </c>
      <c r="CU138" s="1508">
        <f t="shared" si="1083"/>
        <v>0</v>
      </c>
      <c r="CV138" s="1509">
        <f t="shared" si="1083"/>
        <v>0</v>
      </c>
      <c r="CW138" s="1508">
        <f t="shared" si="1083"/>
        <v>0</v>
      </c>
      <c r="CX138" s="1508">
        <f t="shared" si="1083"/>
        <v>0</v>
      </c>
      <c r="CY138" s="1508">
        <f t="shared" si="1083"/>
        <v>0</v>
      </c>
      <c r="CZ138" s="1508">
        <f t="shared" si="1083"/>
        <v>0</v>
      </c>
      <c r="DA138" s="1508">
        <f t="shared" si="1083"/>
        <v>0</v>
      </c>
      <c r="DB138" s="1508">
        <f t="shared" si="1083"/>
        <v>0</v>
      </c>
      <c r="DC138" s="1508">
        <f t="shared" si="1083"/>
        <v>0</v>
      </c>
      <c r="DD138" s="1508">
        <f t="shared" si="1083"/>
        <v>0</v>
      </c>
      <c r="DE138" s="1508">
        <f t="shared" si="1083"/>
        <v>0</v>
      </c>
      <c r="DF138" s="1508">
        <f t="shared" si="1083"/>
        <v>0</v>
      </c>
      <c r="DG138" s="1508">
        <f t="shared" si="1083"/>
        <v>0</v>
      </c>
      <c r="DH138" s="1509">
        <f t="shared" si="1083"/>
        <v>0</v>
      </c>
      <c r="DI138" s="1508">
        <f t="shared" si="1083"/>
        <v>0</v>
      </c>
      <c r="DJ138" s="1508">
        <f t="shared" si="1084"/>
        <v>0</v>
      </c>
      <c r="DK138" s="1508">
        <f t="shared" si="1084"/>
        <v>0</v>
      </c>
      <c r="DL138" s="1508">
        <f t="shared" si="1084"/>
        <v>0</v>
      </c>
      <c r="DM138" s="1508">
        <f t="shared" si="1084"/>
        <v>0</v>
      </c>
      <c r="DN138" s="1508">
        <f t="shared" si="1084"/>
        <v>0</v>
      </c>
      <c r="DO138" s="1508">
        <f t="shared" si="1084"/>
        <v>0</v>
      </c>
      <c r="DP138" s="1508">
        <f t="shared" si="1084"/>
        <v>0</v>
      </c>
      <c r="DQ138" s="1508">
        <f t="shared" si="1084"/>
        <v>0</v>
      </c>
      <c r="DR138" s="1508">
        <f t="shared" si="1084"/>
        <v>0</v>
      </c>
      <c r="DS138" s="1508">
        <f t="shared" si="1084"/>
        <v>0</v>
      </c>
      <c r="DT138" s="1509">
        <f t="shared" si="1084"/>
        <v>0</v>
      </c>
      <c r="DU138" s="1507">
        <f t="shared" si="1084"/>
        <v>0</v>
      </c>
      <c r="DV138" s="1508">
        <f t="shared" si="1084"/>
        <v>0</v>
      </c>
      <c r="DW138" s="1508">
        <f t="shared" si="1084"/>
        <v>0</v>
      </c>
      <c r="DX138" s="1508">
        <f t="shared" si="1084"/>
        <v>0</v>
      </c>
      <c r="DY138" s="1508">
        <f t="shared" si="1084"/>
        <v>0</v>
      </c>
      <c r="DZ138" s="1508">
        <f t="shared" si="1085"/>
        <v>0</v>
      </c>
      <c r="EA138" s="1508">
        <f t="shared" si="1085"/>
        <v>0</v>
      </c>
      <c r="EB138" s="1508">
        <f t="shared" si="1085"/>
        <v>0</v>
      </c>
      <c r="EC138" s="1508">
        <f t="shared" si="1085"/>
        <v>0</v>
      </c>
      <c r="ED138" s="1508">
        <f t="shared" si="1085"/>
        <v>0</v>
      </c>
      <c r="EE138" s="1508">
        <f t="shared" si="1085"/>
        <v>0</v>
      </c>
      <c r="EF138" s="1508">
        <f t="shared" si="1085"/>
        <v>0</v>
      </c>
      <c r="EG138" s="1507">
        <f t="shared" si="1085"/>
        <v>0</v>
      </c>
      <c r="EH138" s="1508">
        <f t="shared" si="1085"/>
        <v>0</v>
      </c>
      <c r="EI138" s="1508">
        <f t="shared" si="1085"/>
        <v>0</v>
      </c>
      <c r="EJ138" s="1508">
        <f t="shared" si="1085"/>
        <v>0</v>
      </c>
      <c r="EK138" s="1508">
        <f t="shared" si="1085"/>
        <v>0</v>
      </c>
      <c r="EL138" s="1508">
        <f t="shared" si="1085"/>
        <v>0</v>
      </c>
      <c r="EM138" s="1508">
        <f t="shared" si="1085"/>
        <v>0</v>
      </c>
      <c r="EN138" s="1508">
        <f t="shared" si="1085"/>
        <v>0</v>
      </c>
      <c r="EO138" s="1508">
        <f t="shared" si="1085"/>
        <v>0</v>
      </c>
      <c r="EP138" s="1508">
        <f t="shared" si="1086"/>
        <v>0</v>
      </c>
      <c r="EQ138" s="1508">
        <f t="shared" si="1086"/>
        <v>0</v>
      </c>
      <c r="ER138" s="1509">
        <f t="shared" si="1086"/>
        <v>0</v>
      </c>
      <c r="ES138" s="1507">
        <f t="shared" si="1086"/>
        <v>0</v>
      </c>
      <c r="ET138" s="1508">
        <f t="shared" si="1086"/>
        <v>0</v>
      </c>
      <c r="EU138" s="1508">
        <f t="shared" si="1086"/>
        <v>0</v>
      </c>
      <c r="EV138" s="1508">
        <f t="shared" si="1086"/>
        <v>0</v>
      </c>
      <c r="EW138" s="1508">
        <f t="shared" si="1086"/>
        <v>0</v>
      </c>
      <c r="EX138" s="1508">
        <f t="shared" si="1086"/>
        <v>0</v>
      </c>
      <c r="EY138" s="1508">
        <f t="shared" si="1086"/>
        <v>0</v>
      </c>
      <c r="EZ138" s="1508">
        <f t="shared" si="1086"/>
        <v>0</v>
      </c>
      <c r="FA138" s="1508">
        <f t="shared" si="1086"/>
        <v>0</v>
      </c>
      <c r="FB138" s="1508">
        <f t="shared" si="1086"/>
        <v>0</v>
      </c>
      <c r="FC138" s="1508">
        <f t="shared" si="1086"/>
        <v>0</v>
      </c>
      <c r="FD138" s="1509">
        <f t="shared" si="1086"/>
        <v>0</v>
      </c>
      <c r="FE138" s="1508">
        <f t="shared" si="1086"/>
        <v>0</v>
      </c>
      <c r="FF138" s="1508">
        <f t="shared" si="1052"/>
        <v>0</v>
      </c>
      <c r="FG138" s="1508">
        <f t="shared" si="1087"/>
        <v>0</v>
      </c>
      <c r="FH138" s="1508">
        <f t="shared" si="1087"/>
        <v>0</v>
      </c>
      <c r="FI138" s="1508">
        <f t="shared" si="1087"/>
        <v>0</v>
      </c>
      <c r="FJ138" s="1508">
        <f t="shared" si="1087"/>
        <v>0</v>
      </c>
      <c r="FK138" s="1508">
        <f t="shared" si="1087"/>
        <v>0</v>
      </c>
      <c r="FL138" s="1508">
        <f t="shared" si="1087"/>
        <v>0</v>
      </c>
      <c r="FM138" s="1508">
        <f t="shared" si="1087"/>
        <v>0</v>
      </c>
      <c r="FN138" s="1508">
        <f t="shared" si="1087"/>
        <v>0</v>
      </c>
      <c r="FO138" s="1508">
        <f t="shared" si="1087"/>
        <v>0</v>
      </c>
      <c r="FP138" s="1509">
        <f t="shared" si="1087"/>
        <v>0</v>
      </c>
      <c r="FQ138" s="1508">
        <f t="shared" si="1087"/>
        <v>0</v>
      </c>
      <c r="FR138" s="1508">
        <f t="shared" si="1087"/>
        <v>0</v>
      </c>
      <c r="FS138" s="1508">
        <f t="shared" si="1087"/>
        <v>0</v>
      </c>
      <c r="FT138" s="1508">
        <f t="shared" si="1087"/>
        <v>0</v>
      </c>
      <c r="FU138" s="1508">
        <f t="shared" si="1087"/>
        <v>0</v>
      </c>
      <c r="FV138" s="1508">
        <f t="shared" si="1087"/>
        <v>0</v>
      </c>
      <c r="FW138" s="1508">
        <f t="shared" si="1061"/>
        <v>0</v>
      </c>
      <c r="FX138" s="1508">
        <f t="shared" si="1061"/>
        <v>0</v>
      </c>
      <c r="FY138" s="1508">
        <f t="shared" si="1061"/>
        <v>0</v>
      </c>
      <c r="FZ138" s="1508">
        <f t="shared" si="1061"/>
        <v>0</v>
      </c>
      <c r="GA138" s="1508">
        <f t="shared" si="1061"/>
        <v>0</v>
      </c>
      <c r="GB138" s="1509">
        <f t="shared" si="1061"/>
        <v>0</v>
      </c>
      <c r="GC138" s="1506"/>
      <c r="GD138" s="1458">
        <f t="shared" si="910"/>
        <v>1</v>
      </c>
      <c r="GE138" s="1510">
        <f t="shared" si="1062"/>
        <v>0</v>
      </c>
      <c r="GF138" s="1511">
        <f t="shared" si="1062"/>
        <v>0</v>
      </c>
      <c r="GG138" s="1511">
        <f t="shared" si="1062"/>
        <v>0</v>
      </c>
      <c r="GH138" s="1511">
        <f t="shared" si="1062"/>
        <v>0</v>
      </c>
      <c r="GI138" s="1511">
        <f t="shared" si="1062"/>
        <v>0</v>
      </c>
      <c r="GJ138" s="1511">
        <f t="shared" si="1062"/>
        <v>0</v>
      </c>
      <c r="GK138" s="1511">
        <f t="shared" si="1062"/>
        <v>0</v>
      </c>
      <c r="GL138" s="1511">
        <f t="shared" si="1062"/>
        <v>0</v>
      </c>
      <c r="GM138" s="1511">
        <f t="shared" si="1062"/>
        <v>0</v>
      </c>
      <c r="GN138" s="1512">
        <f t="shared" si="1062"/>
        <v>0</v>
      </c>
      <c r="GO138" s="1513">
        <f t="shared" si="911"/>
        <v>0</v>
      </c>
      <c r="GP138" s="1506"/>
      <c r="GQ138" s="1510">
        <f t="shared" si="1073"/>
        <v>0</v>
      </c>
      <c r="GR138" s="1511">
        <f t="shared" si="1056"/>
        <v>0</v>
      </c>
      <c r="GS138" s="1511">
        <f t="shared" si="1056"/>
        <v>0</v>
      </c>
      <c r="GT138" s="1511">
        <f t="shared" si="1056"/>
        <v>0</v>
      </c>
      <c r="GU138" s="1511">
        <f t="shared" si="1056"/>
        <v>0</v>
      </c>
      <c r="GV138" s="1511">
        <f t="shared" si="1056"/>
        <v>0</v>
      </c>
      <c r="GW138" s="1511">
        <f t="shared" si="1056"/>
        <v>0</v>
      </c>
      <c r="GX138" s="1511">
        <f t="shared" si="1056"/>
        <v>0</v>
      </c>
      <c r="GY138" s="1511">
        <f t="shared" si="1056"/>
        <v>0</v>
      </c>
      <c r="GZ138" s="1512">
        <f t="shared" si="1056"/>
        <v>0</v>
      </c>
      <c r="HA138" s="1513">
        <f t="shared" si="912"/>
        <v>0</v>
      </c>
      <c r="HB138" s="1506">
        <f t="shared" si="913"/>
        <v>1</v>
      </c>
      <c r="HC138" s="1506"/>
      <c r="HD138" s="1508">
        <f t="shared" si="914"/>
        <v>0</v>
      </c>
      <c r="HE138" s="1460">
        <f t="shared" si="915"/>
        <v>0</v>
      </c>
      <c r="HF138" s="1460">
        <f t="shared" si="916"/>
        <v>0</v>
      </c>
      <c r="HG138" s="1460">
        <f t="shared" si="917"/>
        <v>0</v>
      </c>
      <c r="HH138" s="1460">
        <f t="shared" si="918"/>
        <v>0</v>
      </c>
      <c r="HI138" s="1460">
        <f t="shared" si="919"/>
        <v>0</v>
      </c>
      <c r="HJ138" s="1460">
        <f t="shared" si="920"/>
        <v>0</v>
      </c>
      <c r="HK138" s="1460">
        <f t="shared" si="921"/>
        <v>0</v>
      </c>
      <c r="HL138" s="1460">
        <f t="shared" si="922"/>
        <v>0</v>
      </c>
      <c r="HM138" s="1460">
        <f t="shared" si="923"/>
        <v>0</v>
      </c>
      <c r="HN138" s="1460">
        <f t="shared" si="924"/>
        <v>0</v>
      </c>
      <c r="HO138" s="1460">
        <f t="shared" si="925"/>
        <v>0</v>
      </c>
      <c r="HP138" s="1460">
        <f t="shared" si="926"/>
        <v>0</v>
      </c>
      <c r="HQ138" s="1460">
        <f t="shared" si="927"/>
        <v>0</v>
      </c>
      <c r="HR138" s="1460">
        <f t="shared" si="928"/>
        <v>0</v>
      </c>
      <c r="HS138" s="1460">
        <f t="shared" si="929"/>
        <v>0</v>
      </c>
      <c r="HT138" s="1460">
        <f t="shared" si="930"/>
        <v>0</v>
      </c>
      <c r="HU138" s="1460">
        <f t="shared" si="931"/>
        <v>0</v>
      </c>
      <c r="HV138" s="1460">
        <f t="shared" si="932"/>
        <v>0</v>
      </c>
      <c r="HW138" s="1460">
        <f t="shared" si="933"/>
        <v>0</v>
      </c>
      <c r="HX138" s="1460">
        <f t="shared" si="934"/>
        <v>0</v>
      </c>
      <c r="HY138" s="1460">
        <f t="shared" si="935"/>
        <v>0</v>
      </c>
      <c r="HZ138" s="1460">
        <f t="shared" si="936"/>
        <v>0</v>
      </c>
      <c r="IA138" s="1460">
        <f t="shared" si="937"/>
        <v>0</v>
      </c>
      <c r="IB138" s="1460">
        <f t="shared" si="938"/>
        <v>0</v>
      </c>
      <c r="IC138" s="1460">
        <f t="shared" si="939"/>
        <v>0</v>
      </c>
      <c r="ID138" s="1460">
        <f t="shared" si="940"/>
        <v>0</v>
      </c>
      <c r="IE138" s="1460">
        <f t="shared" si="941"/>
        <v>0</v>
      </c>
      <c r="IF138" s="1460">
        <f t="shared" si="942"/>
        <v>0</v>
      </c>
      <c r="IG138" s="1460">
        <f t="shared" si="943"/>
        <v>0</v>
      </c>
      <c r="IH138" s="1460">
        <f t="shared" si="944"/>
        <v>0</v>
      </c>
      <c r="II138" s="1460">
        <f t="shared" si="945"/>
        <v>0</v>
      </c>
      <c r="IJ138" s="1460">
        <f t="shared" si="946"/>
        <v>0</v>
      </c>
      <c r="IK138" s="1460">
        <f t="shared" si="947"/>
        <v>0</v>
      </c>
      <c r="IL138" s="1460">
        <f t="shared" si="948"/>
        <v>0</v>
      </c>
      <c r="IM138" s="1460">
        <f t="shared" si="949"/>
        <v>0</v>
      </c>
      <c r="IN138" s="1460">
        <f t="shared" si="950"/>
        <v>0</v>
      </c>
      <c r="IO138" s="1460">
        <f t="shared" si="951"/>
        <v>0</v>
      </c>
      <c r="IP138" s="1460">
        <f t="shared" si="952"/>
        <v>0</v>
      </c>
      <c r="IQ138" s="1460">
        <f t="shared" si="953"/>
        <v>0</v>
      </c>
      <c r="IR138" s="1460">
        <f t="shared" si="954"/>
        <v>0</v>
      </c>
      <c r="IS138" s="1460">
        <f t="shared" si="955"/>
        <v>0</v>
      </c>
      <c r="IT138" s="1460">
        <f t="shared" si="956"/>
        <v>0</v>
      </c>
      <c r="IU138" s="1460">
        <f t="shared" si="957"/>
        <v>0</v>
      </c>
      <c r="IV138" s="1460">
        <f t="shared" si="958"/>
        <v>0</v>
      </c>
      <c r="IW138" s="1460">
        <f t="shared" si="959"/>
        <v>0</v>
      </c>
      <c r="IX138" s="1460">
        <f t="shared" si="960"/>
        <v>0</v>
      </c>
      <c r="IY138" s="1460">
        <f t="shared" si="961"/>
        <v>0</v>
      </c>
      <c r="IZ138" s="1460">
        <f t="shared" si="962"/>
        <v>0</v>
      </c>
      <c r="JA138" s="1460">
        <f t="shared" si="963"/>
        <v>0</v>
      </c>
      <c r="JB138" s="1460">
        <f t="shared" si="964"/>
        <v>0</v>
      </c>
      <c r="JC138" s="1460">
        <f t="shared" si="965"/>
        <v>0</v>
      </c>
      <c r="JD138" s="1460">
        <f t="shared" si="966"/>
        <v>0</v>
      </c>
      <c r="JE138" s="1460">
        <f t="shared" si="967"/>
        <v>0</v>
      </c>
      <c r="JF138" s="1460">
        <f t="shared" si="968"/>
        <v>0</v>
      </c>
      <c r="JG138" s="1460">
        <f t="shared" si="969"/>
        <v>0</v>
      </c>
      <c r="JH138" s="1460">
        <f t="shared" si="970"/>
        <v>0</v>
      </c>
      <c r="JI138" s="1460">
        <f t="shared" si="971"/>
        <v>0</v>
      </c>
      <c r="JJ138" s="1460">
        <f t="shared" si="972"/>
        <v>0</v>
      </c>
      <c r="JK138" s="1460">
        <f t="shared" si="973"/>
        <v>0</v>
      </c>
      <c r="JL138" s="1460">
        <f t="shared" si="974"/>
        <v>0</v>
      </c>
      <c r="JM138" s="1460">
        <f t="shared" si="975"/>
        <v>0</v>
      </c>
      <c r="JN138" s="1460">
        <f t="shared" si="976"/>
        <v>0</v>
      </c>
      <c r="JO138" s="1460">
        <f t="shared" si="977"/>
        <v>0</v>
      </c>
      <c r="JP138" s="1460">
        <f t="shared" si="978"/>
        <v>0</v>
      </c>
      <c r="JQ138" s="1460">
        <f t="shared" si="979"/>
        <v>0</v>
      </c>
      <c r="JR138" s="1460">
        <f t="shared" si="980"/>
        <v>0</v>
      </c>
      <c r="JS138" s="1460">
        <f t="shared" si="981"/>
        <v>0</v>
      </c>
      <c r="JT138" s="1460">
        <f t="shared" si="982"/>
        <v>0</v>
      </c>
      <c r="JU138" s="1460">
        <f t="shared" si="983"/>
        <v>0</v>
      </c>
      <c r="JV138" s="1460">
        <f t="shared" si="984"/>
        <v>0</v>
      </c>
      <c r="JW138" s="1460">
        <f t="shared" si="985"/>
        <v>0</v>
      </c>
      <c r="JX138" s="1460">
        <f t="shared" si="986"/>
        <v>0</v>
      </c>
      <c r="JY138" s="1460">
        <f t="shared" si="987"/>
        <v>0</v>
      </c>
      <c r="JZ138" s="1460">
        <f t="shared" si="988"/>
        <v>0</v>
      </c>
      <c r="KA138" s="1460">
        <f t="shared" si="989"/>
        <v>0</v>
      </c>
      <c r="KB138" s="1460">
        <f t="shared" si="990"/>
        <v>0</v>
      </c>
      <c r="KC138" s="1460">
        <f t="shared" si="991"/>
        <v>0</v>
      </c>
      <c r="KD138" s="1460">
        <f t="shared" si="992"/>
        <v>0</v>
      </c>
      <c r="KE138" s="1460">
        <f t="shared" si="993"/>
        <v>0</v>
      </c>
      <c r="KF138" s="1460">
        <f t="shared" si="994"/>
        <v>0</v>
      </c>
      <c r="KG138" s="1460">
        <f t="shared" si="995"/>
        <v>0</v>
      </c>
      <c r="KH138" s="1460">
        <f t="shared" si="996"/>
        <v>0</v>
      </c>
      <c r="KI138" s="1460">
        <f t="shared" si="997"/>
        <v>0</v>
      </c>
      <c r="KJ138" s="1460">
        <f t="shared" si="998"/>
        <v>0</v>
      </c>
      <c r="KK138" s="1460">
        <f t="shared" si="999"/>
        <v>0</v>
      </c>
      <c r="KL138" s="1460">
        <f t="shared" si="1000"/>
        <v>0</v>
      </c>
      <c r="KM138" s="1460">
        <f t="shared" si="1001"/>
        <v>0</v>
      </c>
      <c r="KN138" s="1460">
        <f t="shared" si="1002"/>
        <v>0</v>
      </c>
      <c r="KO138" s="1460">
        <f t="shared" si="1003"/>
        <v>0</v>
      </c>
      <c r="KP138" s="1460">
        <f t="shared" si="1004"/>
        <v>0</v>
      </c>
      <c r="KQ138" s="1460">
        <f t="shared" si="1005"/>
        <v>0</v>
      </c>
      <c r="KR138" s="1460">
        <f t="shared" si="1006"/>
        <v>0</v>
      </c>
      <c r="KS138" s="1460">
        <f t="shared" si="1007"/>
        <v>0</v>
      </c>
      <c r="KT138" s="1460">
        <f t="shared" si="1008"/>
        <v>0</v>
      </c>
      <c r="KU138" s="1460">
        <f t="shared" si="1009"/>
        <v>0</v>
      </c>
      <c r="KV138" s="1460">
        <f t="shared" si="1010"/>
        <v>0</v>
      </c>
      <c r="KW138" s="1460">
        <f t="shared" si="1011"/>
        <v>0</v>
      </c>
      <c r="KX138" s="1460">
        <f t="shared" si="1012"/>
        <v>0</v>
      </c>
      <c r="KY138" s="1460">
        <f t="shared" si="1013"/>
        <v>0</v>
      </c>
      <c r="KZ138" s="1460">
        <f t="shared" si="1014"/>
        <v>0</v>
      </c>
      <c r="LA138" s="1460">
        <f t="shared" si="1015"/>
        <v>0</v>
      </c>
      <c r="LB138" s="1460">
        <f t="shared" si="1016"/>
        <v>0</v>
      </c>
      <c r="LC138" s="1460">
        <f t="shared" si="1017"/>
        <v>0</v>
      </c>
      <c r="LD138" s="1460">
        <f t="shared" si="1018"/>
        <v>0</v>
      </c>
      <c r="LE138" s="1460">
        <f t="shared" si="1019"/>
        <v>0</v>
      </c>
      <c r="LF138" s="1460">
        <f t="shared" si="1020"/>
        <v>0</v>
      </c>
      <c r="LG138" s="1460">
        <f t="shared" si="1021"/>
        <v>0</v>
      </c>
      <c r="LH138" s="1460">
        <f t="shared" si="1022"/>
        <v>0</v>
      </c>
      <c r="LI138" s="1460">
        <f t="shared" si="1023"/>
        <v>0</v>
      </c>
      <c r="LJ138" s="1460">
        <f t="shared" si="1024"/>
        <v>0</v>
      </c>
      <c r="LK138" s="1460">
        <f t="shared" si="1025"/>
        <v>0</v>
      </c>
      <c r="LL138" s="1460">
        <f t="shared" si="1026"/>
        <v>0</v>
      </c>
      <c r="LM138" s="1460">
        <f t="shared" si="1027"/>
        <v>0</v>
      </c>
      <c r="LN138" s="1460">
        <f t="shared" si="1028"/>
        <v>0</v>
      </c>
      <c r="LO138" s="1460">
        <f t="shared" si="1029"/>
        <v>0</v>
      </c>
      <c r="LP138" s="1460">
        <f t="shared" si="1030"/>
        <v>0</v>
      </c>
      <c r="LQ138" s="1460">
        <f t="shared" si="1031"/>
        <v>0</v>
      </c>
      <c r="LR138" s="1460">
        <f t="shared" si="1032"/>
        <v>0</v>
      </c>
      <c r="LS138" s="1460">
        <f t="shared" si="1033"/>
        <v>0</v>
      </c>
      <c r="LW138" s="1467">
        <f t="shared" si="1034"/>
        <v>0</v>
      </c>
      <c r="LX138" s="1467">
        <f t="shared" si="1035"/>
        <v>0</v>
      </c>
      <c r="LY138" s="1467">
        <f t="shared" si="1036"/>
        <v>0</v>
      </c>
      <c r="LZ138" s="1467">
        <f t="shared" si="1037"/>
        <v>0</v>
      </c>
      <c r="MA138" s="1506"/>
      <c r="MB138" s="1460">
        <f t="shared" si="1038"/>
        <v>0</v>
      </c>
      <c r="MC138" s="1460">
        <f t="shared" si="1075"/>
        <v>0</v>
      </c>
      <c r="MD138" s="1460">
        <f t="shared" si="1075"/>
        <v>0</v>
      </c>
      <c r="ME138" s="1460">
        <f t="shared" si="1075"/>
        <v>0</v>
      </c>
      <c r="MF138" s="1460">
        <f t="shared" si="1075"/>
        <v>0</v>
      </c>
      <c r="MG138" s="1460">
        <f t="shared" si="1075"/>
        <v>0</v>
      </c>
      <c r="MH138" s="1460">
        <f t="shared" si="1075"/>
        <v>0</v>
      </c>
      <c r="MI138" s="1460">
        <f t="shared" si="1075"/>
        <v>0</v>
      </c>
      <c r="MJ138" s="1460">
        <f t="shared" si="1075"/>
        <v>0</v>
      </c>
      <c r="MK138" s="1460">
        <f t="shared" si="1075"/>
        <v>0</v>
      </c>
      <c r="ML138" s="1460">
        <f t="shared" si="1075"/>
        <v>0</v>
      </c>
      <c r="MM138" s="1460">
        <f t="shared" si="1075"/>
        <v>0</v>
      </c>
      <c r="MN138" s="1460">
        <f t="shared" si="1075"/>
        <v>0</v>
      </c>
      <c r="MO138" s="1460">
        <f t="shared" si="1075"/>
        <v>0</v>
      </c>
      <c r="MP138" s="1460">
        <f t="shared" si="1075"/>
        <v>0</v>
      </c>
      <c r="MQ138" s="1460">
        <f t="shared" si="1075"/>
        <v>0</v>
      </c>
      <c r="MR138" s="1460">
        <f t="shared" si="1075"/>
        <v>0</v>
      </c>
      <c r="MS138" s="1460">
        <f t="shared" si="1079"/>
        <v>0</v>
      </c>
      <c r="MT138" s="1460">
        <f t="shared" si="1079"/>
        <v>0</v>
      </c>
      <c r="MU138" s="1460">
        <f t="shared" si="1079"/>
        <v>0</v>
      </c>
      <c r="MV138" s="1460">
        <f t="shared" si="1079"/>
        <v>0</v>
      </c>
      <c r="MW138" s="1460">
        <f t="shared" si="1079"/>
        <v>0</v>
      </c>
      <c r="MX138" s="1460">
        <f t="shared" si="1079"/>
        <v>0</v>
      </c>
      <c r="MY138" s="1460">
        <f t="shared" si="1079"/>
        <v>0</v>
      </c>
      <c r="MZ138" s="1460">
        <f t="shared" si="1079"/>
        <v>0</v>
      </c>
      <c r="NA138" s="1460">
        <f t="shared" si="1079"/>
        <v>0</v>
      </c>
      <c r="NB138" s="1460">
        <f t="shared" si="1079"/>
        <v>0</v>
      </c>
      <c r="NC138" s="1460">
        <f t="shared" si="1079"/>
        <v>0</v>
      </c>
      <c r="ND138" s="1460">
        <f t="shared" si="1079"/>
        <v>0</v>
      </c>
      <c r="NE138" s="1460">
        <f t="shared" si="1079"/>
        <v>0</v>
      </c>
      <c r="NF138" s="1460">
        <f t="shared" si="1079"/>
        <v>0</v>
      </c>
      <c r="NG138" s="1460">
        <f t="shared" si="1079"/>
        <v>0</v>
      </c>
      <c r="NH138" s="1460">
        <f t="shared" si="1079"/>
        <v>0</v>
      </c>
      <c r="NI138" s="1460">
        <f t="shared" si="1080"/>
        <v>0</v>
      </c>
      <c r="NJ138" s="1460">
        <f t="shared" si="1080"/>
        <v>0</v>
      </c>
      <c r="NK138" s="1460">
        <f t="shared" si="1080"/>
        <v>0</v>
      </c>
      <c r="NL138" s="1460">
        <f t="shared" si="1080"/>
        <v>0</v>
      </c>
      <c r="NM138" s="1460">
        <f t="shared" si="1080"/>
        <v>0</v>
      </c>
      <c r="NN138" s="1460">
        <f t="shared" si="1080"/>
        <v>0</v>
      </c>
      <c r="NO138" s="1460">
        <f t="shared" si="1080"/>
        <v>0</v>
      </c>
      <c r="NP138" s="1460">
        <f t="shared" si="1080"/>
        <v>0</v>
      </c>
      <c r="NQ138" s="1460">
        <f t="shared" si="1080"/>
        <v>0</v>
      </c>
      <c r="NR138" s="1460">
        <f t="shared" si="1080"/>
        <v>0</v>
      </c>
      <c r="NS138" s="1460">
        <f t="shared" si="1080"/>
        <v>0</v>
      </c>
      <c r="NT138" s="1460">
        <f t="shared" si="1080"/>
        <v>0</v>
      </c>
      <c r="NU138" s="1460">
        <f t="shared" si="1080"/>
        <v>0</v>
      </c>
      <c r="NV138" s="1460">
        <f t="shared" si="1080"/>
        <v>0</v>
      </c>
      <c r="NW138" s="1460">
        <f t="shared" si="1080"/>
        <v>0</v>
      </c>
      <c r="NX138" s="1460">
        <f t="shared" si="1080"/>
        <v>0</v>
      </c>
      <c r="NY138" s="1460">
        <f t="shared" si="1081"/>
        <v>0</v>
      </c>
      <c r="NZ138" s="1460">
        <f t="shared" si="1081"/>
        <v>0</v>
      </c>
      <c r="OA138" s="1460">
        <f t="shared" si="1081"/>
        <v>0</v>
      </c>
      <c r="OB138" s="1460">
        <f t="shared" si="1081"/>
        <v>0</v>
      </c>
      <c r="OC138" s="1460">
        <f t="shared" si="1081"/>
        <v>0</v>
      </c>
      <c r="OD138" s="1460">
        <f t="shared" si="1081"/>
        <v>0</v>
      </c>
      <c r="OE138" s="1460">
        <f t="shared" si="1081"/>
        <v>0</v>
      </c>
      <c r="OF138" s="1460">
        <f t="shared" si="1081"/>
        <v>0</v>
      </c>
      <c r="OG138" s="1460">
        <f t="shared" si="1081"/>
        <v>0</v>
      </c>
      <c r="OH138" s="1460">
        <f t="shared" si="1081"/>
        <v>0</v>
      </c>
      <c r="OI138" s="1460">
        <f t="shared" si="1081"/>
        <v>0</v>
      </c>
      <c r="OJ138" s="1460">
        <f t="shared" si="1081"/>
        <v>0</v>
      </c>
      <c r="OK138" s="1460">
        <f t="shared" si="1081"/>
        <v>0</v>
      </c>
      <c r="OL138" s="1460">
        <f t="shared" si="1081"/>
        <v>0</v>
      </c>
      <c r="OM138" s="1460">
        <f t="shared" si="1081"/>
        <v>0</v>
      </c>
      <c r="ON138" s="1460">
        <f t="shared" si="1081"/>
        <v>0</v>
      </c>
      <c r="OO138" s="1460">
        <f t="shared" si="1045"/>
        <v>0</v>
      </c>
      <c r="OP138" s="1460">
        <f t="shared" si="1076"/>
        <v>0</v>
      </c>
      <c r="OQ138" s="1460">
        <f t="shared" si="1076"/>
        <v>0</v>
      </c>
      <c r="OR138" s="1460">
        <f t="shared" si="1076"/>
        <v>0</v>
      </c>
      <c r="OS138" s="1460">
        <f t="shared" si="1076"/>
        <v>0</v>
      </c>
      <c r="OT138" s="1460">
        <f t="shared" si="1076"/>
        <v>0</v>
      </c>
      <c r="OU138" s="1460">
        <f t="shared" si="1076"/>
        <v>0</v>
      </c>
      <c r="OV138" s="1460">
        <f t="shared" si="1076"/>
        <v>0</v>
      </c>
      <c r="OW138" s="1460">
        <f t="shared" si="1076"/>
        <v>0</v>
      </c>
      <c r="OX138" s="1460">
        <f t="shared" si="1076"/>
        <v>0</v>
      </c>
      <c r="OY138" s="1460">
        <f t="shared" si="1076"/>
        <v>0</v>
      </c>
      <c r="OZ138" s="1460">
        <f t="shared" si="1076"/>
        <v>0</v>
      </c>
      <c r="PA138" s="1460">
        <f t="shared" si="1076"/>
        <v>0</v>
      </c>
      <c r="PB138" s="1460">
        <f t="shared" si="1076"/>
        <v>0</v>
      </c>
      <c r="PC138" s="1460">
        <f t="shared" si="1076"/>
        <v>0</v>
      </c>
      <c r="PD138" s="1460">
        <f t="shared" si="1076"/>
        <v>0</v>
      </c>
      <c r="PE138" s="1460">
        <f t="shared" si="1076"/>
        <v>0</v>
      </c>
      <c r="PF138" s="1460">
        <f t="shared" si="1077"/>
        <v>0</v>
      </c>
      <c r="PG138" s="1460">
        <f t="shared" si="1077"/>
        <v>0</v>
      </c>
      <c r="PH138" s="1460">
        <f t="shared" si="1077"/>
        <v>0</v>
      </c>
      <c r="PI138" s="1460">
        <f t="shared" si="1077"/>
        <v>0</v>
      </c>
      <c r="PJ138" s="1460">
        <f t="shared" si="1077"/>
        <v>0</v>
      </c>
      <c r="PK138" s="1460">
        <f t="shared" si="1077"/>
        <v>0</v>
      </c>
      <c r="PL138" s="1460">
        <f t="shared" si="1077"/>
        <v>0</v>
      </c>
      <c r="PM138" s="1460">
        <f t="shared" si="1077"/>
        <v>0</v>
      </c>
      <c r="PN138" s="1460">
        <f t="shared" si="1077"/>
        <v>0</v>
      </c>
      <c r="PO138" s="1460">
        <f t="shared" si="1077"/>
        <v>0</v>
      </c>
      <c r="PP138" s="1460">
        <f t="shared" si="1077"/>
        <v>0</v>
      </c>
      <c r="PQ138" s="1460">
        <f t="shared" si="1077"/>
        <v>0</v>
      </c>
      <c r="PR138" s="1460">
        <f t="shared" si="1077"/>
        <v>0</v>
      </c>
      <c r="PS138" s="1460">
        <f t="shared" si="1077"/>
        <v>0</v>
      </c>
      <c r="PT138" s="1460">
        <f t="shared" si="1077"/>
        <v>0</v>
      </c>
      <c r="PU138" s="1460">
        <f t="shared" si="1077"/>
        <v>0</v>
      </c>
      <c r="PV138" s="1460">
        <f t="shared" si="1078"/>
        <v>0</v>
      </c>
      <c r="PW138" s="1460">
        <f t="shared" si="1078"/>
        <v>0</v>
      </c>
      <c r="PX138" s="1460">
        <f t="shared" si="1078"/>
        <v>0</v>
      </c>
      <c r="PY138" s="1460">
        <f t="shared" si="1078"/>
        <v>0</v>
      </c>
      <c r="PZ138" s="1460">
        <f t="shared" si="1078"/>
        <v>0</v>
      </c>
      <c r="QA138" s="1460">
        <f t="shared" si="1078"/>
        <v>0</v>
      </c>
      <c r="QB138" s="1460">
        <f t="shared" si="1078"/>
        <v>0</v>
      </c>
      <c r="QC138" s="1460">
        <f t="shared" si="1078"/>
        <v>0</v>
      </c>
      <c r="QD138" s="1460">
        <f t="shared" si="1078"/>
        <v>0</v>
      </c>
      <c r="QE138" s="1460">
        <f t="shared" si="1078"/>
        <v>0</v>
      </c>
      <c r="QF138" s="1460">
        <f t="shared" si="1078"/>
        <v>0</v>
      </c>
      <c r="QG138" s="1460">
        <f t="shared" si="1078"/>
        <v>0</v>
      </c>
      <c r="QH138" s="1460">
        <f t="shared" si="1078"/>
        <v>0</v>
      </c>
      <c r="QI138" s="1460">
        <f t="shared" si="1078"/>
        <v>0</v>
      </c>
      <c r="QJ138" s="1460">
        <f t="shared" si="1078"/>
        <v>0</v>
      </c>
      <c r="QK138" s="1460">
        <f t="shared" si="1078"/>
        <v>0</v>
      </c>
      <c r="QL138" s="1460">
        <f t="shared" si="1066"/>
        <v>0</v>
      </c>
      <c r="QM138" s="1460">
        <f t="shared" si="1066"/>
        <v>0</v>
      </c>
      <c r="QN138" s="1460">
        <f t="shared" si="1066"/>
        <v>0</v>
      </c>
      <c r="QO138" s="1460">
        <f t="shared" si="1066"/>
        <v>0</v>
      </c>
      <c r="QP138" s="1460">
        <f t="shared" si="1066"/>
        <v>0</v>
      </c>
      <c r="QQ138" s="1460">
        <f t="shared" si="1066"/>
        <v>0</v>
      </c>
    </row>
    <row r="139" spans="1:459" s="1466" customFormat="1" ht="22.5" customHeight="1">
      <c r="A139" s="1468"/>
      <c r="B139" s="1469"/>
      <c r="C139" s="1469"/>
      <c r="D139" s="1470"/>
      <c r="E139" s="1471"/>
      <c r="F139" s="1472"/>
      <c r="G139" s="1472"/>
      <c r="H139" s="1473">
        <f t="shared" si="875"/>
        <v>0</v>
      </c>
      <c r="I139" s="1474">
        <v>0</v>
      </c>
      <c r="J139" s="1475">
        <f t="shared" si="437"/>
        <v>0</v>
      </c>
      <c r="K139" s="1476">
        <v>0</v>
      </c>
      <c r="L139" s="1477">
        <f t="shared" si="876"/>
        <v>0</v>
      </c>
      <c r="M139" s="1477">
        <f t="shared" si="877"/>
        <v>0</v>
      </c>
      <c r="N139" s="1478"/>
      <c r="O139" s="1479">
        <v>0</v>
      </c>
      <c r="P139" s="1480">
        <v>0</v>
      </c>
      <c r="Q139" s="1828">
        <v>0</v>
      </c>
      <c r="R139" s="1831">
        <f t="shared" si="878"/>
        <v>0</v>
      </c>
      <c r="S139" s="1481">
        <f>IF(AND(SUM(O139:Q139)=0,N139="NNN"),MIN('Operating History and Pro Forma'!$M$33,'Operating History and Pro Forma'!$T$15)*D139,SUM(O139:Q139)*D139)</f>
        <v>0</v>
      </c>
      <c r="T139" s="1482">
        <f t="shared" si="879"/>
        <v>0</v>
      </c>
      <c r="U139" s="1483">
        <f t="shared" si="880"/>
        <v>0</v>
      </c>
      <c r="V139" s="1480"/>
      <c r="W139" s="1514"/>
      <c r="X139" s="1486" t="str">
        <f t="shared" si="881"/>
        <v/>
      </c>
      <c r="Y139" s="1487">
        <f t="shared" si="882"/>
        <v>0</v>
      </c>
      <c r="Z139" s="1488"/>
      <c r="AA139" s="1488"/>
      <c r="AB139" s="1488"/>
      <c r="AC139" s="1488"/>
      <c r="AD139" s="1489">
        <f t="shared" si="883"/>
        <v>0</v>
      </c>
      <c r="AE139" s="1490" t="str">
        <f t="shared" si="884"/>
        <v/>
      </c>
      <c r="AF139" s="1491">
        <f t="shared" si="885"/>
        <v>0</v>
      </c>
      <c r="AG139" s="1492">
        <f t="shared" si="886"/>
        <v>0</v>
      </c>
      <c r="AH139" s="1493">
        <f t="shared" si="1060"/>
        <v>0</v>
      </c>
      <c r="AI139" s="1493">
        <f t="shared" si="1060"/>
        <v>0</v>
      </c>
      <c r="AJ139" s="1494">
        <f t="shared" si="1060"/>
        <v>0</v>
      </c>
      <c r="AK139" s="1494">
        <f t="shared" si="1060"/>
        <v>0</v>
      </c>
      <c r="AL139" s="1495">
        <f t="shared" si="1060"/>
        <v>0</v>
      </c>
      <c r="AM139" s="1496">
        <f t="shared" si="1060"/>
        <v>0</v>
      </c>
      <c r="AN139" s="1497">
        <f t="shared" si="399"/>
        <v>0</v>
      </c>
      <c r="AO139" s="1498">
        <f t="shared" si="860"/>
        <v>0</v>
      </c>
      <c r="AP139" s="1499">
        <f t="shared" si="887"/>
        <v>0</v>
      </c>
      <c r="AQ139" s="1500">
        <f t="shared" si="888"/>
        <v>0</v>
      </c>
      <c r="AR139" s="1501">
        <f t="shared" si="889"/>
        <v>0</v>
      </c>
      <c r="AS139" s="1498">
        <f t="shared" si="857"/>
        <v>0</v>
      </c>
      <c r="AT139" s="1501">
        <f t="shared" si="890"/>
        <v>0</v>
      </c>
      <c r="AU139" s="1498">
        <f t="shared" si="891"/>
        <v>1</v>
      </c>
      <c r="AV139" s="1498">
        <f t="shared" si="892"/>
        <v>2</v>
      </c>
      <c r="AW139" s="1499">
        <f t="shared" si="893"/>
        <v>0</v>
      </c>
      <c r="AX139" s="1502">
        <f t="shared" si="894"/>
        <v>0</v>
      </c>
      <c r="AY139" s="1503">
        <f t="shared" si="895"/>
        <v>0</v>
      </c>
      <c r="AZ139" s="1498">
        <f t="shared" si="896"/>
        <v>2</v>
      </c>
      <c r="BA139" s="1498">
        <f t="shared" si="897"/>
        <v>3</v>
      </c>
      <c r="BB139" s="1499">
        <f t="shared" si="898"/>
        <v>0</v>
      </c>
      <c r="BC139" s="1502">
        <f t="shared" si="899"/>
        <v>0</v>
      </c>
      <c r="BD139" s="1503">
        <f t="shared" si="900"/>
        <v>0</v>
      </c>
      <c r="BE139" s="1498">
        <f t="shared" si="901"/>
        <v>3</v>
      </c>
      <c r="BF139" s="1498">
        <f t="shared" si="902"/>
        <v>4</v>
      </c>
      <c r="BG139" s="1499">
        <f t="shared" si="903"/>
        <v>0</v>
      </c>
      <c r="BH139" s="1502">
        <f t="shared" si="904"/>
        <v>0</v>
      </c>
      <c r="BI139" s="1502">
        <f t="shared" si="905"/>
        <v>0</v>
      </c>
      <c r="BJ139" s="1504">
        <f t="shared" si="906"/>
        <v>1900</v>
      </c>
      <c r="BK139" s="1505" t="str">
        <f t="shared" si="907"/>
        <v/>
      </c>
      <c r="BL139" s="1506"/>
      <c r="BM139" s="1507">
        <f t="shared" si="908"/>
        <v>0</v>
      </c>
      <c r="BN139" s="1508">
        <f t="shared" si="1074"/>
        <v>0</v>
      </c>
      <c r="BO139" s="1508">
        <f t="shared" si="1074"/>
        <v>0</v>
      </c>
      <c r="BP139" s="1508">
        <f t="shared" si="1074"/>
        <v>0</v>
      </c>
      <c r="BQ139" s="1508">
        <f t="shared" si="1074"/>
        <v>0</v>
      </c>
      <c r="BR139" s="1508">
        <f t="shared" si="1074"/>
        <v>0</v>
      </c>
      <c r="BS139" s="1508">
        <f t="shared" si="1074"/>
        <v>0</v>
      </c>
      <c r="BT139" s="1508">
        <f t="shared" si="1074"/>
        <v>0</v>
      </c>
      <c r="BU139" s="1508">
        <f t="shared" si="1074"/>
        <v>0</v>
      </c>
      <c r="BV139" s="1508">
        <f t="shared" si="1074"/>
        <v>0</v>
      </c>
      <c r="BW139" s="1508">
        <f t="shared" si="1074"/>
        <v>0</v>
      </c>
      <c r="BX139" s="1508">
        <f t="shared" si="1074"/>
        <v>0</v>
      </c>
      <c r="BY139" s="1507">
        <f t="shared" si="1074"/>
        <v>0</v>
      </c>
      <c r="BZ139" s="1508">
        <f t="shared" si="1074"/>
        <v>0</v>
      </c>
      <c r="CA139" s="1508">
        <f t="shared" si="1074"/>
        <v>0</v>
      </c>
      <c r="CB139" s="1508">
        <f t="shared" si="1074"/>
        <v>0</v>
      </c>
      <c r="CC139" s="1508">
        <f t="shared" si="1074"/>
        <v>0</v>
      </c>
      <c r="CD139" s="1508">
        <f t="shared" si="1082"/>
        <v>0</v>
      </c>
      <c r="CE139" s="1508">
        <f t="shared" si="1082"/>
        <v>0</v>
      </c>
      <c r="CF139" s="1508">
        <f t="shared" si="1082"/>
        <v>0</v>
      </c>
      <c r="CG139" s="1508">
        <f t="shared" si="1082"/>
        <v>0</v>
      </c>
      <c r="CH139" s="1508">
        <f t="shared" si="1082"/>
        <v>0</v>
      </c>
      <c r="CI139" s="1508">
        <f t="shared" si="1082"/>
        <v>0</v>
      </c>
      <c r="CJ139" s="1509">
        <f t="shared" si="1082"/>
        <v>0</v>
      </c>
      <c r="CK139" s="1507">
        <f t="shared" si="1082"/>
        <v>0</v>
      </c>
      <c r="CL139" s="1508">
        <f t="shared" si="1082"/>
        <v>0</v>
      </c>
      <c r="CM139" s="1508">
        <f t="shared" si="1082"/>
        <v>0</v>
      </c>
      <c r="CN139" s="1508">
        <f t="shared" si="1082"/>
        <v>0</v>
      </c>
      <c r="CO139" s="1508">
        <f t="shared" si="1082"/>
        <v>0</v>
      </c>
      <c r="CP139" s="1508">
        <f t="shared" si="1082"/>
        <v>0</v>
      </c>
      <c r="CQ139" s="1508">
        <f t="shared" si="1082"/>
        <v>0</v>
      </c>
      <c r="CR139" s="1508">
        <f t="shared" si="1082"/>
        <v>0</v>
      </c>
      <c r="CS139" s="1508">
        <f t="shared" si="1082"/>
        <v>0</v>
      </c>
      <c r="CT139" s="1508">
        <f t="shared" si="1083"/>
        <v>0</v>
      </c>
      <c r="CU139" s="1508">
        <f t="shared" si="1083"/>
        <v>0</v>
      </c>
      <c r="CV139" s="1509">
        <f t="shared" si="1083"/>
        <v>0</v>
      </c>
      <c r="CW139" s="1508">
        <f t="shared" si="1083"/>
        <v>0</v>
      </c>
      <c r="CX139" s="1508">
        <f t="shared" si="1083"/>
        <v>0</v>
      </c>
      <c r="CY139" s="1508">
        <f t="shared" si="1083"/>
        <v>0</v>
      </c>
      <c r="CZ139" s="1508">
        <f t="shared" si="1083"/>
        <v>0</v>
      </c>
      <c r="DA139" s="1508">
        <f t="shared" si="1083"/>
        <v>0</v>
      </c>
      <c r="DB139" s="1508">
        <f t="shared" si="1083"/>
        <v>0</v>
      </c>
      <c r="DC139" s="1508">
        <f t="shared" si="1083"/>
        <v>0</v>
      </c>
      <c r="DD139" s="1508">
        <f t="shared" si="1083"/>
        <v>0</v>
      </c>
      <c r="DE139" s="1508">
        <f t="shared" si="1083"/>
        <v>0</v>
      </c>
      <c r="DF139" s="1508">
        <f t="shared" si="1083"/>
        <v>0</v>
      </c>
      <c r="DG139" s="1508">
        <f t="shared" si="1083"/>
        <v>0</v>
      </c>
      <c r="DH139" s="1509">
        <f t="shared" si="1083"/>
        <v>0</v>
      </c>
      <c r="DI139" s="1508">
        <f t="shared" si="1083"/>
        <v>0</v>
      </c>
      <c r="DJ139" s="1508">
        <f t="shared" si="1084"/>
        <v>0</v>
      </c>
      <c r="DK139" s="1508">
        <f t="shared" si="1084"/>
        <v>0</v>
      </c>
      <c r="DL139" s="1508">
        <f t="shared" si="1084"/>
        <v>0</v>
      </c>
      <c r="DM139" s="1508">
        <f t="shared" si="1084"/>
        <v>0</v>
      </c>
      <c r="DN139" s="1508">
        <f t="shared" si="1084"/>
        <v>0</v>
      </c>
      <c r="DO139" s="1508">
        <f t="shared" si="1084"/>
        <v>0</v>
      </c>
      <c r="DP139" s="1508">
        <f t="shared" si="1084"/>
        <v>0</v>
      </c>
      <c r="DQ139" s="1508">
        <f t="shared" si="1084"/>
        <v>0</v>
      </c>
      <c r="DR139" s="1508">
        <f t="shared" si="1084"/>
        <v>0</v>
      </c>
      <c r="DS139" s="1508">
        <f t="shared" si="1084"/>
        <v>0</v>
      </c>
      <c r="DT139" s="1509">
        <f t="shared" si="1084"/>
        <v>0</v>
      </c>
      <c r="DU139" s="1507">
        <f t="shared" si="1084"/>
        <v>0</v>
      </c>
      <c r="DV139" s="1508">
        <f t="shared" si="1084"/>
        <v>0</v>
      </c>
      <c r="DW139" s="1508">
        <f t="shared" si="1084"/>
        <v>0</v>
      </c>
      <c r="DX139" s="1508">
        <f t="shared" si="1084"/>
        <v>0</v>
      </c>
      <c r="DY139" s="1508">
        <f t="shared" si="1084"/>
        <v>0</v>
      </c>
      <c r="DZ139" s="1508">
        <f t="shared" si="1085"/>
        <v>0</v>
      </c>
      <c r="EA139" s="1508">
        <f t="shared" si="1085"/>
        <v>0</v>
      </c>
      <c r="EB139" s="1508">
        <f t="shared" si="1085"/>
        <v>0</v>
      </c>
      <c r="EC139" s="1508">
        <f t="shared" si="1085"/>
        <v>0</v>
      </c>
      <c r="ED139" s="1508">
        <f t="shared" si="1085"/>
        <v>0</v>
      </c>
      <c r="EE139" s="1508">
        <f t="shared" si="1085"/>
        <v>0</v>
      </c>
      <c r="EF139" s="1508">
        <f t="shared" si="1085"/>
        <v>0</v>
      </c>
      <c r="EG139" s="1507">
        <f t="shared" si="1085"/>
        <v>0</v>
      </c>
      <c r="EH139" s="1508">
        <f t="shared" si="1085"/>
        <v>0</v>
      </c>
      <c r="EI139" s="1508">
        <f t="shared" si="1085"/>
        <v>0</v>
      </c>
      <c r="EJ139" s="1508">
        <f t="shared" si="1085"/>
        <v>0</v>
      </c>
      <c r="EK139" s="1508">
        <f t="shared" si="1085"/>
        <v>0</v>
      </c>
      <c r="EL139" s="1508">
        <f t="shared" si="1085"/>
        <v>0</v>
      </c>
      <c r="EM139" s="1508">
        <f t="shared" si="1085"/>
        <v>0</v>
      </c>
      <c r="EN139" s="1508">
        <f t="shared" si="1085"/>
        <v>0</v>
      </c>
      <c r="EO139" s="1508">
        <f t="shared" si="1085"/>
        <v>0</v>
      </c>
      <c r="EP139" s="1508">
        <f t="shared" si="1086"/>
        <v>0</v>
      </c>
      <c r="EQ139" s="1508">
        <f t="shared" si="1086"/>
        <v>0</v>
      </c>
      <c r="ER139" s="1509">
        <f t="shared" si="1086"/>
        <v>0</v>
      </c>
      <c r="ES139" s="1507">
        <f t="shared" si="1086"/>
        <v>0</v>
      </c>
      <c r="ET139" s="1508">
        <f t="shared" si="1086"/>
        <v>0</v>
      </c>
      <c r="EU139" s="1508">
        <f t="shared" si="1086"/>
        <v>0</v>
      </c>
      <c r="EV139" s="1508">
        <f t="shared" si="1086"/>
        <v>0</v>
      </c>
      <c r="EW139" s="1508">
        <f t="shared" si="1086"/>
        <v>0</v>
      </c>
      <c r="EX139" s="1508">
        <f t="shared" si="1086"/>
        <v>0</v>
      </c>
      <c r="EY139" s="1508">
        <f t="shared" si="1086"/>
        <v>0</v>
      </c>
      <c r="EZ139" s="1508">
        <f t="shared" si="1086"/>
        <v>0</v>
      </c>
      <c r="FA139" s="1508">
        <f t="shared" si="1086"/>
        <v>0</v>
      </c>
      <c r="FB139" s="1508">
        <f t="shared" si="1086"/>
        <v>0</v>
      </c>
      <c r="FC139" s="1508">
        <f t="shared" si="1086"/>
        <v>0</v>
      </c>
      <c r="FD139" s="1509">
        <f t="shared" si="1086"/>
        <v>0</v>
      </c>
      <c r="FE139" s="1508">
        <f t="shared" si="1086"/>
        <v>0</v>
      </c>
      <c r="FF139" s="1508">
        <f t="shared" si="1052"/>
        <v>0</v>
      </c>
      <c r="FG139" s="1508">
        <f t="shared" si="1087"/>
        <v>0</v>
      </c>
      <c r="FH139" s="1508">
        <f t="shared" si="1087"/>
        <v>0</v>
      </c>
      <c r="FI139" s="1508">
        <f t="shared" si="1087"/>
        <v>0</v>
      </c>
      <c r="FJ139" s="1508">
        <f t="shared" si="1087"/>
        <v>0</v>
      </c>
      <c r="FK139" s="1508">
        <f t="shared" si="1087"/>
        <v>0</v>
      </c>
      <c r="FL139" s="1508">
        <f t="shared" si="1087"/>
        <v>0</v>
      </c>
      <c r="FM139" s="1508">
        <f t="shared" si="1087"/>
        <v>0</v>
      </c>
      <c r="FN139" s="1508">
        <f t="shared" si="1087"/>
        <v>0</v>
      </c>
      <c r="FO139" s="1508">
        <f t="shared" si="1087"/>
        <v>0</v>
      </c>
      <c r="FP139" s="1509">
        <f t="shared" si="1087"/>
        <v>0</v>
      </c>
      <c r="FQ139" s="1508">
        <f t="shared" si="1087"/>
        <v>0</v>
      </c>
      <c r="FR139" s="1508">
        <f t="shared" si="1087"/>
        <v>0</v>
      </c>
      <c r="FS139" s="1508">
        <f t="shared" si="1087"/>
        <v>0</v>
      </c>
      <c r="FT139" s="1508">
        <f t="shared" si="1087"/>
        <v>0</v>
      </c>
      <c r="FU139" s="1508">
        <f t="shared" si="1087"/>
        <v>0</v>
      </c>
      <c r="FV139" s="1508">
        <f t="shared" si="1087"/>
        <v>0</v>
      </c>
      <c r="FW139" s="1508">
        <f t="shared" si="1061"/>
        <v>0</v>
      </c>
      <c r="FX139" s="1508">
        <f t="shared" si="1061"/>
        <v>0</v>
      </c>
      <c r="FY139" s="1508">
        <f t="shared" si="1061"/>
        <v>0</v>
      </c>
      <c r="FZ139" s="1508">
        <f t="shared" si="1061"/>
        <v>0</v>
      </c>
      <c r="GA139" s="1508">
        <f t="shared" si="1061"/>
        <v>0</v>
      </c>
      <c r="GB139" s="1509">
        <f t="shared" si="1061"/>
        <v>0</v>
      </c>
      <c r="GC139" s="1506"/>
      <c r="GD139" s="1458">
        <f t="shared" si="910"/>
        <v>1</v>
      </c>
      <c r="GE139" s="1510">
        <f t="shared" si="1062"/>
        <v>0</v>
      </c>
      <c r="GF139" s="1511">
        <f t="shared" si="1062"/>
        <v>0</v>
      </c>
      <c r="GG139" s="1511">
        <f t="shared" si="1062"/>
        <v>0</v>
      </c>
      <c r="GH139" s="1511">
        <f t="shared" si="1062"/>
        <v>0</v>
      </c>
      <c r="GI139" s="1511">
        <f t="shared" si="1062"/>
        <v>0</v>
      </c>
      <c r="GJ139" s="1511">
        <f t="shared" si="1062"/>
        <v>0</v>
      </c>
      <c r="GK139" s="1511">
        <f t="shared" si="1062"/>
        <v>0</v>
      </c>
      <c r="GL139" s="1511">
        <f t="shared" si="1062"/>
        <v>0</v>
      </c>
      <c r="GM139" s="1511">
        <f t="shared" si="1062"/>
        <v>0</v>
      </c>
      <c r="GN139" s="1512">
        <f t="shared" si="1062"/>
        <v>0</v>
      </c>
      <c r="GO139" s="1513">
        <f t="shared" si="911"/>
        <v>0</v>
      </c>
      <c r="GP139" s="1506"/>
      <c r="GQ139" s="1510">
        <f t="shared" si="1073"/>
        <v>0</v>
      </c>
      <c r="GR139" s="1511">
        <f t="shared" si="1056"/>
        <v>0</v>
      </c>
      <c r="GS139" s="1511">
        <f t="shared" si="1056"/>
        <v>0</v>
      </c>
      <c r="GT139" s="1511">
        <f t="shared" si="1056"/>
        <v>0</v>
      </c>
      <c r="GU139" s="1511">
        <f t="shared" si="1056"/>
        <v>0</v>
      </c>
      <c r="GV139" s="1511">
        <f t="shared" si="1056"/>
        <v>0</v>
      </c>
      <c r="GW139" s="1511">
        <f t="shared" si="1056"/>
        <v>0</v>
      </c>
      <c r="GX139" s="1511">
        <f t="shared" si="1056"/>
        <v>0</v>
      </c>
      <c r="GY139" s="1511">
        <f t="shared" si="1056"/>
        <v>0</v>
      </c>
      <c r="GZ139" s="1512">
        <f t="shared" si="1056"/>
        <v>0</v>
      </c>
      <c r="HA139" s="1513">
        <f t="shared" si="912"/>
        <v>0</v>
      </c>
      <c r="HB139" s="1506">
        <f t="shared" si="913"/>
        <v>1</v>
      </c>
      <c r="HC139" s="1506"/>
      <c r="HD139" s="1508">
        <f t="shared" si="914"/>
        <v>0</v>
      </c>
      <c r="HE139" s="1460">
        <f t="shared" si="915"/>
        <v>0</v>
      </c>
      <c r="HF139" s="1460">
        <f t="shared" si="916"/>
        <v>0</v>
      </c>
      <c r="HG139" s="1460">
        <f t="shared" si="917"/>
        <v>0</v>
      </c>
      <c r="HH139" s="1460">
        <f t="shared" si="918"/>
        <v>0</v>
      </c>
      <c r="HI139" s="1460">
        <f t="shared" si="919"/>
        <v>0</v>
      </c>
      <c r="HJ139" s="1460">
        <f t="shared" si="920"/>
        <v>0</v>
      </c>
      <c r="HK139" s="1460">
        <f t="shared" si="921"/>
        <v>0</v>
      </c>
      <c r="HL139" s="1460">
        <f t="shared" si="922"/>
        <v>0</v>
      </c>
      <c r="HM139" s="1460">
        <f t="shared" si="923"/>
        <v>0</v>
      </c>
      <c r="HN139" s="1460">
        <f t="shared" si="924"/>
        <v>0</v>
      </c>
      <c r="HO139" s="1460">
        <f t="shared" si="925"/>
        <v>0</v>
      </c>
      <c r="HP139" s="1460">
        <f t="shared" si="926"/>
        <v>0</v>
      </c>
      <c r="HQ139" s="1460">
        <f t="shared" si="927"/>
        <v>0</v>
      </c>
      <c r="HR139" s="1460">
        <f t="shared" si="928"/>
        <v>0</v>
      </c>
      <c r="HS139" s="1460">
        <f t="shared" si="929"/>
        <v>0</v>
      </c>
      <c r="HT139" s="1460">
        <f t="shared" si="930"/>
        <v>0</v>
      </c>
      <c r="HU139" s="1460">
        <f t="shared" si="931"/>
        <v>0</v>
      </c>
      <c r="HV139" s="1460">
        <f t="shared" si="932"/>
        <v>0</v>
      </c>
      <c r="HW139" s="1460">
        <f t="shared" si="933"/>
        <v>0</v>
      </c>
      <c r="HX139" s="1460">
        <f t="shared" si="934"/>
        <v>0</v>
      </c>
      <c r="HY139" s="1460">
        <f t="shared" si="935"/>
        <v>0</v>
      </c>
      <c r="HZ139" s="1460">
        <f t="shared" si="936"/>
        <v>0</v>
      </c>
      <c r="IA139" s="1460">
        <f t="shared" si="937"/>
        <v>0</v>
      </c>
      <c r="IB139" s="1460">
        <f t="shared" si="938"/>
        <v>0</v>
      </c>
      <c r="IC139" s="1460">
        <f t="shared" si="939"/>
        <v>0</v>
      </c>
      <c r="ID139" s="1460">
        <f t="shared" si="940"/>
        <v>0</v>
      </c>
      <c r="IE139" s="1460">
        <f t="shared" si="941"/>
        <v>0</v>
      </c>
      <c r="IF139" s="1460">
        <f t="shared" si="942"/>
        <v>0</v>
      </c>
      <c r="IG139" s="1460">
        <f t="shared" si="943"/>
        <v>0</v>
      </c>
      <c r="IH139" s="1460">
        <f t="shared" si="944"/>
        <v>0</v>
      </c>
      <c r="II139" s="1460">
        <f t="shared" si="945"/>
        <v>0</v>
      </c>
      <c r="IJ139" s="1460">
        <f t="shared" si="946"/>
        <v>0</v>
      </c>
      <c r="IK139" s="1460">
        <f t="shared" si="947"/>
        <v>0</v>
      </c>
      <c r="IL139" s="1460">
        <f t="shared" si="948"/>
        <v>0</v>
      </c>
      <c r="IM139" s="1460">
        <f t="shared" si="949"/>
        <v>0</v>
      </c>
      <c r="IN139" s="1460">
        <f t="shared" si="950"/>
        <v>0</v>
      </c>
      <c r="IO139" s="1460">
        <f t="shared" si="951"/>
        <v>0</v>
      </c>
      <c r="IP139" s="1460">
        <f t="shared" si="952"/>
        <v>0</v>
      </c>
      <c r="IQ139" s="1460">
        <f t="shared" si="953"/>
        <v>0</v>
      </c>
      <c r="IR139" s="1460">
        <f t="shared" si="954"/>
        <v>0</v>
      </c>
      <c r="IS139" s="1460">
        <f t="shared" si="955"/>
        <v>0</v>
      </c>
      <c r="IT139" s="1460">
        <f t="shared" si="956"/>
        <v>0</v>
      </c>
      <c r="IU139" s="1460">
        <f t="shared" si="957"/>
        <v>0</v>
      </c>
      <c r="IV139" s="1460">
        <f t="shared" si="958"/>
        <v>0</v>
      </c>
      <c r="IW139" s="1460">
        <f t="shared" si="959"/>
        <v>0</v>
      </c>
      <c r="IX139" s="1460">
        <f t="shared" si="960"/>
        <v>0</v>
      </c>
      <c r="IY139" s="1460">
        <f t="shared" si="961"/>
        <v>0</v>
      </c>
      <c r="IZ139" s="1460">
        <f t="shared" si="962"/>
        <v>0</v>
      </c>
      <c r="JA139" s="1460">
        <f t="shared" si="963"/>
        <v>0</v>
      </c>
      <c r="JB139" s="1460">
        <f t="shared" si="964"/>
        <v>0</v>
      </c>
      <c r="JC139" s="1460">
        <f t="shared" si="965"/>
        <v>0</v>
      </c>
      <c r="JD139" s="1460">
        <f t="shared" si="966"/>
        <v>0</v>
      </c>
      <c r="JE139" s="1460">
        <f t="shared" si="967"/>
        <v>0</v>
      </c>
      <c r="JF139" s="1460">
        <f t="shared" si="968"/>
        <v>0</v>
      </c>
      <c r="JG139" s="1460">
        <f t="shared" si="969"/>
        <v>0</v>
      </c>
      <c r="JH139" s="1460">
        <f t="shared" si="970"/>
        <v>0</v>
      </c>
      <c r="JI139" s="1460">
        <f t="shared" si="971"/>
        <v>0</v>
      </c>
      <c r="JJ139" s="1460">
        <f t="shared" si="972"/>
        <v>0</v>
      </c>
      <c r="JK139" s="1460">
        <f t="shared" si="973"/>
        <v>0</v>
      </c>
      <c r="JL139" s="1460">
        <f t="shared" si="974"/>
        <v>0</v>
      </c>
      <c r="JM139" s="1460">
        <f t="shared" si="975"/>
        <v>0</v>
      </c>
      <c r="JN139" s="1460">
        <f t="shared" si="976"/>
        <v>0</v>
      </c>
      <c r="JO139" s="1460">
        <f t="shared" si="977"/>
        <v>0</v>
      </c>
      <c r="JP139" s="1460">
        <f t="shared" si="978"/>
        <v>0</v>
      </c>
      <c r="JQ139" s="1460">
        <f t="shared" si="979"/>
        <v>0</v>
      </c>
      <c r="JR139" s="1460">
        <f t="shared" si="980"/>
        <v>0</v>
      </c>
      <c r="JS139" s="1460">
        <f t="shared" si="981"/>
        <v>0</v>
      </c>
      <c r="JT139" s="1460">
        <f t="shared" si="982"/>
        <v>0</v>
      </c>
      <c r="JU139" s="1460">
        <f t="shared" si="983"/>
        <v>0</v>
      </c>
      <c r="JV139" s="1460">
        <f t="shared" si="984"/>
        <v>0</v>
      </c>
      <c r="JW139" s="1460">
        <f t="shared" si="985"/>
        <v>0</v>
      </c>
      <c r="JX139" s="1460">
        <f t="shared" si="986"/>
        <v>0</v>
      </c>
      <c r="JY139" s="1460">
        <f t="shared" si="987"/>
        <v>0</v>
      </c>
      <c r="JZ139" s="1460">
        <f t="shared" si="988"/>
        <v>0</v>
      </c>
      <c r="KA139" s="1460">
        <f t="shared" si="989"/>
        <v>0</v>
      </c>
      <c r="KB139" s="1460">
        <f t="shared" si="990"/>
        <v>0</v>
      </c>
      <c r="KC139" s="1460">
        <f t="shared" si="991"/>
        <v>0</v>
      </c>
      <c r="KD139" s="1460">
        <f t="shared" si="992"/>
        <v>0</v>
      </c>
      <c r="KE139" s="1460">
        <f t="shared" si="993"/>
        <v>0</v>
      </c>
      <c r="KF139" s="1460">
        <f t="shared" si="994"/>
        <v>0</v>
      </c>
      <c r="KG139" s="1460">
        <f t="shared" si="995"/>
        <v>0</v>
      </c>
      <c r="KH139" s="1460">
        <f t="shared" si="996"/>
        <v>0</v>
      </c>
      <c r="KI139" s="1460">
        <f t="shared" si="997"/>
        <v>0</v>
      </c>
      <c r="KJ139" s="1460">
        <f t="shared" si="998"/>
        <v>0</v>
      </c>
      <c r="KK139" s="1460">
        <f t="shared" si="999"/>
        <v>0</v>
      </c>
      <c r="KL139" s="1460">
        <f t="shared" si="1000"/>
        <v>0</v>
      </c>
      <c r="KM139" s="1460">
        <f t="shared" si="1001"/>
        <v>0</v>
      </c>
      <c r="KN139" s="1460">
        <f t="shared" si="1002"/>
        <v>0</v>
      </c>
      <c r="KO139" s="1460">
        <f t="shared" si="1003"/>
        <v>0</v>
      </c>
      <c r="KP139" s="1460">
        <f t="shared" si="1004"/>
        <v>0</v>
      </c>
      <c r="KQ139" s="1460">
        <f t="shared" si="1005"/>
        <v>0</v>
      </c>
      <c r="KR139" s="1460">
        <f t="shared" si="1006"/>
        <v>0</v>
      </c>
      <c r="KS139" s="1460">
        <f t="shared" si="1007"/>
        <v>0</v>
      </c>
      <c r="KT139" s="1460">
        <f t="shared" si="1008"/>
        <v>0</v>
      </c>
      <c r="KU139" s="1460">
        <f t="shared" si="1009"/>
        <v>0</v>
      </c>
      <c r="KV139" s="1460">
        <f t="shared" si="1010"/>
        <v>0</v>
      </c>
      <c r="KW139" s="1460">
        <f t="shared" si="1011"/>
        <v>0</v>
      </c>
      <c r="KX139" s="1460">
        <f t="shared" si="1012"/>
        <v>0</v>
      </c>
      <c r="KY139" s="1460">
        <f t="shared" si="1013"/>
        <v>0</v>
      </c>
      <c r="KZ139" s="1460">
        <f t="shared" si="1014"/>
        <v>0</v>
      </c>
      <c r="LA139" s="1460">
        <f t="shared" si="1015"/>
        <v>0</v>
      </c>
      <c r="LB139" s="1460">
        <f t="shared" si="1016"/>
        <v>0</v>
      </c>
      <c r="LC139" s="1460">
        <f t="shared" si="1017"/>
        <v>0</v>
      </c>
      <c r="LD139" s="1460">
        <f t="shared" si="1018"/>
        <v>0</v>
      </c>
      <c r="LE139" s="1460">
        <f t="shared" si="1019"/>
        <v>0</v>
      </c>
      <c r="LF139" s="1460">
        <f t="shared" si="1020"/>
        <v>0</v>
      </c>
      <c r="LG139" s="1460">
        <f t="shared" si="1021"/>
        <v>0</v>
      </c>
      <c r="LH139" s="1460">
        <f t="shared" si="1022"/>
        <v>0</v>
      </c>
      <c r="LI139" s="1460">
        <f t="shared" si="1023"/>
        <v>0</v>
      </c>
      <c r="LJ139" s="1460">
        <f t="shared" si="1024"/>
        <v>0</v>
      </c>
      <c r="LK139" s="1460">
        <f t="shared" si="1025"/>
        <v>0</v>
      </c>
      <c r="LL139" s="1460">
        <f t="shared" si="1026"/>
        <v>0</v>
      </c>
      <c r="LM139" s="1460">
        <f t="shared" si="1027"/>
        <v>0</v>
      </c>
      <c r="LN139" s="1460">
        <f t="shared" si="1028"/>
        <v>0</v>
      </c>
      <c r="LO139" s="1460">
        <f t="shared" si="1029"/>
        <v>0</v>
      </c>
      <c r="LP139" s="1460">
        <f t="shared" si="1030"/>
        <v>0</v>
      </c>
      <c r="LQ139" s="1460">
        <f t="shared" si="1031"/>
        <v>0</v>
      </c>
      <c r="LR139" s="1460">
        <f t="shared" si="1032"/>
        <v>0</v>
      </c>
      <c r="LS139" s="1460">
        <f t="shared" si="1033"/>
        <v>0</v>
      </c>
      <c r="LW139" s="1467">
        <f t="shared" si="1034"/>
        <v>0</v>
      </c>
      <c r="LX139" s="1467">
        <f t="shared" si="1035"/>
        <v>0</v>
      </c>
      <c r="LY139" s="1467">
        <f t="shared" si="1036"/>
        <v>0</v>
      </c>
      <c r="LZ139" s="1467">
        <f t="shared" si="1037"/>
        <v>0</v>
      </c>
      <c r="MA139" s="1506"/>
      <c r="MB139" s="1460">
        <f t="shared" si="1038"/>
        <v>0</v>
      </c>
      <c r="MC139" s="1460">
        <f t="shared" si="1075"/>
        <v>0</v>
      </c>
      <c r="MD139" s="1460">
        <f t="shared" si="1075"/>
        <v>0</v>
      </c>
      <c r="ME139" s="1460">
        <f t="shared" si="1075"/>
        <v>0</v>
      </c>
      <c r="MF139" s="1460">
        <f t="shared" si="1075"/>
        <v>0</v>
      </c>
      <c r="MG139" s="1460">
        <f t="shared" si="1075"/>
        <v>0</v>
      </c>
      <c r="MH139" s="1460">
        <f t="shared" si="1075"/>
        <v>0</v>
      </c>
      <c r="MI139" s="1460">
        <f t="shared" si="1075"/>
        <v>0</v>
      </c>
      <c r="MJ139" s="1460">
        <f t="shared" si="1075"/>
        <v>0</v>
      </c>
      <c r="MK139" s="1460">
        <f t="shared" si="1075"/>
        <v>0</v>
      </c>
      <c r="ML139" s="1460">
        <f t="shared" si="1075"/>
        <v>0</v>
      </c>
      <c r="MM139" s="1460">
        <f t="shared" si="1075"/>
        <v>0</v>
      </c>
      <c r="MN139" s="1460">
        <f t="shared" si="1075"/>
        <v>0</v>
      </c>
      <c r="MO139" s="1460">
        <f t="shared" si="1075"/>
        <v>0</v>
      </c>
      <c r="MP139" s="1460">
        <f t="shared" si="1075"/>
        <v>0</v>
      </c>
      <c r="MQ139" s="1460">
        <f t="shared" si="1075"/>
        <v>0</v>
      </c>
      <c r="MR139" s="1460">
        <f t="shared" si="1075"/>
        <v>0</v>
      </c>
      <c r="MS139" s="1460">
        <f t="shared" si="1079"/>
        <v>0</v>
      </c>
      <c r="MT139" s="1460">
        <f t="shared" si="1079"/>
        <v>0</v>
      </c>
      <c r="MU139" s="1460">
        <f t="shared" si="1079"/>
        <v>0</v>
      </c>
      <c r="MV139" s="1460">
        <f t="shared" si="1079"/>
        <v>0</v>
      </c>
      <c r="MW139" s="1460">
        <f t="shared" si="1079"/>
        <v>0</v>
      </c>
      <c r="MX139" s="1460">
        <f t="shared" si="1079"/>
        <v>0</v>
      </c>
      <c r="MY139" s="1460">
        <f t="shared" si="1079"/>
        <v>0</v>
      </c>
      <c r="MZ139" s="1460">
        <f t="shared" si="1079"/>
        <v>0</v>
      </c>
      <c r="NA139" s="1460">
        <f t="shared" si="1079"/>
        <v>0</v>
      </c>
      <c r="NB139" s="1460">
        <f t="shared" si="1079"/>
        <v>0</v>
      </c>
      <c r="NC139" s="1460">
        <f t="shared" si="1079"/>
        <v>0</v>
      </c>
      <c r="ND139" s="1460">
        <f t="shared" si="1079"/>
        <v>0</v>
      </c>
      <c r="NE139" s="1460">
        <f t="shared" si="1079"/>
        <v>0</v>
      </c>
      <c r="NF139" s="1460">
        <f t="shared" si="1079"/>
        <v>0</v>
      </c>
      <c r="NG139" s="1460">
        <f t="shared" si="1079"/>
        <v>0</v>
      </c>
      <c r="NH139" s="1460">
        <f t="shared" si="1079"/>
        <v>0</v>
      </c>
      <c r="NI139" s="1460">
        <f t="shared" si="1080"/>
        <v>0</v>
      </c>
      <c r="NJ139" s="1460">
        <f t="shared" si="1080"/>
        <v>0</v>
      </c>
      <c r="NK139" s="1460">
        <f t="shared" si="1080"/>
        <v>0</v>
      </c>
      <c r="NL139" s="1460">
        <f t="shared" si="1080"/>
        <v>0</v>
      </c>
      <c r="NM139" s="1460">
        <f t="shared" si="1080"/>
        <v>0</v>
      </c>
      <c r="NN139" s="1460">
        <f t="shared" si="1080"/>
        <v>0</v>
      </c>
      <c r="NO139" s="1460">
        <f t="shared" si="1080"/>
        <v>0</v>
      </c>
      <c r="NP139" s="1460">
        <f t="shared" si="1080"/>
        <v>0</v>
      </c>
      <c r="NQ139" s="1460">
        <f t="shared" si="1080"/>
        <v>0</v>
      </c>
      <c r="NR139" s="1460">
        <f t="shared" si="1080"/>
        <v>0</v>
      </c>
      <c r="NS139" s="1460">
        <f t="shared" si="1080"/>
        <v>0</v>
      </c>
      <c r="NT139" s="1460">
        <f t="shared" si="1080"/>
        <v>0</v>
      </c>
      <c r="NU139" s="1460">
        <f t="shared" si="1080"/>
        <v>0</v>
      </c>
      <c r="NV139" s="1460">
        <f t="shared" si="1080"/>
        <v>0</v>
      </c>
      <c r="NW139" s="1460">
        <f t="shared" si="1080"/>
        <v>0</v>
      </c>
      <c r="NX139" s="1460">
        <f t="shared" si="1080"/>
        <v>0</v>
      </c>
      <c r="NY139" s="1460">
        <f t="shared" si="1081"/>
        <v>0</v>
      </c>
      <c r="NZ139" s="1460">
        <f t="shared" si="1081"/>
        <v>0</v>
      </c>
      <c r="OA139" s="1460">
        <f t="shared" si="1081"/>
        <v>0</v>
      </c>
      <c r="OB139" s="1460">
        <f t="shared" si="1081"/>
        <v>0</v>
      </c>
      <c r="OC139" s="1460">
        <f t="shared" si="1081"/>
        <v>0</v>
      </c>
      <c r="OD139" s="1460">
        <f t="shared" si="1081"/>
        <v>0</v>
      </c>
      <c r="OE139" s="1460">
        <f t="shared" si="1081"/>
        <v>0</v>
      </c>
      <c r="OF139" s="1460">
        <f t="shared" si="1081"/>
        <v>0</v>
      </c>
      <c r="OG139" s="1460">
        <f t="shared" si="1081"/>
        <v>0</v>
      </c>
      <c r="OH139" s="1460">
        <f t="shared" si="1081"/>
        <v>0</v>
      </c>
      <c r="OI139" s="1460">
        <f t="shared" si="1081"/>
        <v>0</v>
      </c>
      <c r="OJ139" s="1460">
        <f t="shared" si="1081"/>
        <v>0</v>
      </c>
      <c r="OK139" s="1460">
        <f t="shared" si="1081"/>
        <v>0</v>
      </c>
      <c r="OL139" s="1460">
        <f t="shared" si="1081"/>
        <v>0</v>
      </c>
      <c r="OM139" s="1460">
        <f t="shared" si="1081"/>
        <v>0</v>
      </c>
      <c r="ON139" s="1460">
        <f t="shared" si="1081"/>
        <v>0</v>
      </c>
      <c r="OO139" s="1460">
        <f t="shared" si="1045"/>
        <v>0</v>
      </c>
      <c r="OP139" s="1460">
        <f t="shared" si="1076"/>
        <v>0</v>
      </c>
      <c r="OQ139" s="1460">
        <f t="shared" si="1076"/>
        <v>0</v>
      </c>
      <c r="OR139" s="1460">
        <f t="shared" si="1076"/>
        <v>0</v>
      </c>
      <c r="OS139" s="1460">
        <f t="shared" si="1076"/>
        <v>0</v>
      </c>
      <c r="OT139" s="1460">
        <f t="shared" si="1076"/>
        <v>0</v>
      </c>
      <c r="OU139" s="1460">
        <f t="shared" si="1076"/>
        <v>0</v>
      </c>
      <c r="OV139" s="1460">
        <f t="shared" si="1076"/>
        <v>0</v>
      </c>
      <c r="OW139" s="1460">
        <f t="shared" si="1076"/>
        <v>0</v>
      </c>
      <c r="OX139" s="1460">
        <f t="shared" si="1076"/>
        <v>0</v>
      </c>
      <c r="OY139" s="1460">
        <f t="shared" si="1076"/>
        <v>0</v>
      </c>
      <c r="OZ139" s="1460">
        <f t="shared" si="1076"/>
        <v>0</v>
      </c>
      <c r="PA139" s="1460">
        <f t="shared" si="1076"/>
        <v>0</v>
      </c>
      <c r="PB139" s="1460">
        <f t="shared" si="1076"/>
        <v>0</v>
      </c>
      <c r="PC139" s="1460">
        <f t="shared" si="1076"/>
        <v>0</v>
      </c>
      <c r="PD139" s="1460">
        <f t="shared" si="1076"/>
        <v>0</v>
      </c>
      <c r="PE139" s="1460">
        <f t="shared" si="1076"/>
        <v>0</v>
      </c>
      <c r="PF139" s="1460">
        <f t="shared" si="1077"/>
        <v>0</v>
      </c>
      <c r="PG139" s="1460">
        <f t="shared" si="1077"/>
        <v>0</v>
      </c>
      <c r="PH139" s="1460">
        <f t="shared" si="1077"/>
        <v>0</v>
      </c>
      <c r="PI139" s="1460">
        <f t="shared" si="1077"/>
        <v>0</v>
      </c>
      <c r="PJ139" s="1460">
        <f t="shared" si="1077"/>
        <v>0</v>
      </c>
      <c r="PK139" s="1460">
        <f t="shared" si="1077"/>
        <v>0</v>
      </c>
      <c r="PL139" s="1460">
        <f t="shared" si="1077"/>
        <v>0</v>
      </c>
      <c r="PM139" s="1460">
        <f t="shared" si="1077"/>
        <v>0</v>
      </c>
      <c r="PN139" s="1460">
        <f t="shared" si="1077"/>
        <v>0</v>
      </c>
      <c r="PO139" s="1460">
        <f t="shared" si="1077"/>
        <v>0</v>
      </c>
      <c r="PP139" s="1460">
        <f t="shared" si="1077"/>
        <v>0</v>
      </c>
      <c r="PQ139" s="1460">
        <f t="shared" si="1077"/>
        <v>0</v>
      </c>
      <c r="PR139" s="1460">
        <f t="shared" si="1077"/>
        <v>0</v>
      </c>
      <c r="PS139" s="1460">
        <f t="shared" si="1077"/>
        <v>0</v>
      </c>
      <c r="PT139" s="1460">
        <f t="shared" si="1077"/>
        <v>0</v>
      </c>
      <c r="PU139" s="1460">
        <f t="shared" si="1077"/>
        <v>0</v>
      </c>
      <c r="PV139" s="1460">
        <f t="shared" si="1078"/>
        <v>0</v>
      </c>
      <c r="PW139" s="1460">
        <f t="shared" si="1078"/>
        <v>0</v>
      </c>
      <c r="PX139" s="1460">
        <f t="shared" si="1078"/>
        <v>0</v>
      </c>
      <c r="PY139" s="1460">
        <f t="shared" si="1078"/>
        <v>0</v>
      </c>
      <c r="PZ139" s="1460">
        <f t="shared" si="1078"/>
        <v>0</v>
      </c>
      <c r="QA139" s="1460">
        <f t="shared" si="1078"/>
        <v>0</v>
      </c>
      <c r="QB139" s="1460">
        <f t="shared" si="1078"/>
        <v>0</v>
      </c>
      <c r="QC139" s="1460">
        <f t="shared" si="1078"/>
        <v>0</v>
      </c>
      <c r="QD139" s="1460">
        <f t="shared" si="1078"/>
        <v>0</v>
      </c>
      <c r="QE139" s="1460">
        <f t="shared" si="1078"/>
        <v>0</v>
      </c>
      <c r="QF139" s="1460">
        <f t="shared" si="1078"/>
        <v>0</v>
      </c>
      <c r="QG139" s="1460">
        <f t="shared" si="1078"/>
        <v>0</v>
      </c>
      <c r="QH139" s="1460">
        <f t="shared" si="1078"/>
        <v>0</v>
      </c>
      <c r="QI139" s="1460">
        <f t="shared" si="1078"/>
        <v>0</v>
      </c>
      <c r="QJ139" s="1460">
        <f t="shared" si="1078"/>
        <v>0</v>
      </c>
      <c r="QK139" s="1460">
        <f t="shared" si="1078"/>
        <v>0</v>
      </c>
      <c r="QL139" s="1460">
        <f t="shared" si="1066"/>
        <v>0</v>
      </c>
      <c r="QM139" s="1460">
        <f t="shared" si="1066"/>
        <v>0</v>
      </c>
      <c r="QN139" s="1460">
        <f t="shared" si="1066"/>
        <v>0</v>
      </c>
      <c r="QO139" s="1460">
        <f t="shared" si="1066"/>
        <v>0</v>
      </c>
      <c r="QP139" s="1460">
        <f t="shared" si="1066"/>
        <v>0</v>
      </c>
      <c r="QQ139" s="1460">
        <f t="shared" si="1066"/>
        <v>0</v>
      </c>
    </row>
    <row r="140" spans="1:459" s="1466" customFormat="1" ht="22.5" customHeight="1">
      <c r="A140" s="1468"/>
      <c r="B140" s="1469"/>
      <c r="C140" s="1469"/>
      <c r="D140" s="1470"/>
      <c r="E140" s="1471"/>
      <c r="F140" s="1472"/>
      <c r="G140" s="1472"/>
      <c r="H140" s="1473">
        <f t="shared" si="875"/>
        <v>0</v>
      </c>
      <c r="I140" s="1474">
        <v>0</v>
      </c>
      <c r="J140" s="1475">
        <f t="shared" si="437"/>
        <v>0</v>
      </c>
      <c r="K140" s="1476">
        <v>0</v>
      </c>
      <c r="L140" s="1477">
        <f t="shared" si="876"/>
        <v>0</v>
      </c>
      <c r="M140" s="1477">
        <f t="shared" si="877"/>
        <v>0</v>
      </c>
      <c r="N140" s="1478"/>
      <c r="O140" s="1479">
        <v>0</v>
      </c>
      <c r="P140" s="1480">
        <v>0</v>
      </c>
      <c r="Q140" s="1828">
        <v>0</v>
      </c>
      <c r="R140" s="1831">
        <f t="shared" si="878"/>
        <v>0</v>
      </c>
      <c r="S140" s="1481">
        <f>IF(AND(SUM(O140:Q140)=0,N140="NNN"),MIN('Operating History and Pro Forma'!$M$33,'Operating History and Pro Forma'!$T$15)*D140,SUM(O140:Q140)*D140)</f>
        <v>0</v>
      </c>
      <c r="T140" s="1482">
        <f t="shared" si="879"/>
        <v>0</v>
      </c>
      <c r="U140" s="1483">
        <f t="shared" si="880"/>
        <v>0</v>
      </c>
      <c r="V140" s="1480"/>
      <c r="W140" s="1514"/>
      <c r="X140" s="1486" t="str">
        <f t="shared" si="881"/>
        <v/>
      </c>
      <c r="Y140" s="1487">
        <f t="shared" si="882"/>
        <v>0</v>
      </c>
      <c r="Z140" s="1488"/>
      <c r="AA140" s="1488"/>
      <c r="AB140" s="1488"/>
      <c r="AC140" s="1488"/>
      <c r="AD140" s="1489">
        <f t="shared" si="883"/>
        <v>0</v>
      </c>
      <c r="AE140" s="1490" t="str">
        <f t="shared" si="884"/>
        <v/>
      </c>
      <c r="AF140" s="1491">
        <f t="shared" si="885"/>
        <v>0</v>
      </c>
      <c r="AG140" s="1492">
        <f t="shared" si="886"/>
        <v>0</v>
      </c>
      <c r="AH140" s="1493">
        <f t="shared" si="1060"/>
        <v>0</v>
      </c>
      <c r="AI140" s="1493">
        <f t="shared" si="1060"/>
        <v>0</v>
      </c>
      <c r="AJ140" s="1494">
        <f t="shared" si="1060"/>
        <v>0</v>
      </c>
      <c r="AK140" s="1494">
        <f t="shared" si="1060"/>
        <v>0</v>
      </c>
      <c r="AL140" s="1495">
        <f t="shared" si="1060"/>
        <v>0</v>
      </c>
      <c r="AM140" s="1496">
        <f t="shared" si="1060"/>
        <v>0</v>
      </c>
      <c r="AN140" s="1497">
        <f t="shared" si="399"/>
        <v>0</v>
      </c>
      <c r="AO140" s="1498">
        <f t="shared" si="860"/>
        <v>0</v>
      </c>
      <c r="AP140" s="1499">
        <f t="shared" si="887"/>
        <v>0</v>
      </c>
      <c r="AQ140" s="1500">
        <f t="shared" si="888"/>
        <v>0</v>
      </c>
      <c r="AR140" s="1501">
        <f t="shared" si="889"/>
        <v>0</v>
      </c>
      <c r="AS140" s="1498">
        <f t="shared" si="857"/>
        <v>0</v>
      </c>
      <c r="AT140" s="1501">
        <f t="shared" si="890"/>
        <v>0</v>
      </c>
      <c r="AU140" s="1498">
        <f t="shared" si="891"/>
        <v>1</v>
      </c>
      <c r="AV140" s="1498">
        <f t="shared" si="892"/>
        <v>2</v>
      </c>
      <c r="AW140" s="1499">
        <f t="shared" si="893"/>
        <v>0</v>
      </c>
      <c r="AX140" s="1502">
        <f t="shared" si="894"/>
        <v>0</v>
      </c>
      <c r="AY140" s="1503">
        <f t="shared" si="895"/>
        <v>0</v>
      </c>
      <c r="AZ140" s="1498">
        <f t="shared" si="896"/>
        <v>2</v>
      </c>
      <c r="BA140" s="1498">
        <f t="shared" si="897"/>
        <v>3</v>
      </c>
      <c r="BB140" s="1499">
        <f t="shared" si="898"/>
        <v>0</v>
      </c>
      <c r="BC140" s="1502">
        <f t="shared" si="899"/>
        <v>0</v>
      </c>
      <c r="BD140" s="1503">
        <f t="shared" si="900"/>
        <v>0</v>
      </c>
      <c r="BE140" s="1498">
        <f t="shared" si="901"/>
        <v>3</v>
      </c>
      <c r="BF140" s="1498">
        <f t="shared" si="902"/>
        <v>4</v>
      </c>
      <c r="BG140" s="1499">
        <f t="shared" si="903"/>
        <v>0</v>
      </c>
      <c r="BH140" s="1502">
        <f t="shared" si="904"/>
        <v>0</v>
      </c>
      <c r="BI140" s="1502">
        <f t="shared" si="905"/>
        <v>0</v>
      </c>
      <c r="BJ140" s="1504">
        <f t="shared" si="906"/>
        <v>1900</v>
      </c>
      <c r="BK140" s="1505" t="str">
        <f t="shared" si="907"/>
        <v/>
      </c>
      <c r="BL140" s="1506"/>
      <c r="BM140" s="1507">
        <f t="shared" si="908"/>
        <v>0</v>
      </c>
      <c r="BN140" s="1508">
        <f t="shared" si="1074"/>
        <v>0</v>
      </c>
      <c r="BO140" s="1508">
        <f t="shared" si="1074"/>
        <v>0</v>
      </c>
      <c r="BP140" s="1508">
        <f t="shared" si="1074"/>
        <v>0</v>
      </c>
      <c r="BQ140" s="1508">
        <f t="shared" si="1074"/>
        <v>0</v>
      </c>
      <c r="BR140" s="1508">
        <f t="shared" si="1074"/>
        <v>0</v>
      </c>
      <c r="BS140" s="1508">
        <f t="shared" si="1074"/>
        <v>0</v>
      </c>
      <c r="BT140" s="1508">
        <f t="shared" si="1074"/>
        <v>0</v>
      </c>
      <c r="BU140" s="1508">
        <f t="shared" si="1074"/>
        <v>0</v>
      </c>
      <c r="BV140" s="1508">
        <f t="shared" si="1074"/>
        <v>0</v>
      </c>
      <c r="BW140" s="1508">
        <f t="shared" si="1074"/>
        <v>0</v>
      </c>
      <c r="BX140" s="1508">
        <f t="shared" si="1074"/>
        <v>0</v>
      </c>
      <c r="BY140" s="1507">
        <f t="shared" si="1074"/>
        <v>0</v>
      </c>
      <c r="BZ140" s="1508">
        <f t="shared" si="1074"/>
        <v>0</v>
      </c>
      <c r="CA140" s="1508">
        <f t="shared" si="1074"/>
        <v>0</v>
      </c>
      <c r="CB140" s="1508">
        <f t="shared" si="1074"/>
        <v>0</v>
      </c>
      <c r="CC140" s="1508">
        <f t="shared" si="1074"/>
        <v>0</v>
      </c>
      <c r="CD140" s="1508">
        <f t="shared" si="1082"/>
        <v>0</v>
      </c>
      <c r="CE140" s="1508">
        <f t="shared" si="1082"/>
        <v>0</v>
      </c>
      <c r="CF140" s="1508">
        <f t="shared" si="1082"/>
        <v>0</v>
      </c>
      <c r="CG140" s="1508">
        <f t="shared" si="1082"/>
        <v>0</v>
      </c>
      <c r="CH140" s="1508">
        <f t="shared" si="1082"/>
        <v>0</v>
      </c>
      <c r="CI140" s="1508">
        <f t="shared" si="1082"/>
        <v>0</v>
      </c>
      <c r="CJ140" s="1509">
        <f t="shared" si="1082"/>
        <v>0</v>
      </c>
      <c r="CK140" s="1507">
        <f t="shared" si="1082"/>
        <v>0</v>
      </c>
      <c r="CL140" s="1508">
        <f t="shared" si="1082"/>
        <v>0</v>
      </c>
      <c r="CM140" s="1508">
        <f t="shared" si="1082"/>
        <v>0</v>
      </c>
      <c r="CN140" s="1508">
        <f t="shared" si="1082"/>
        <v>0</v>
      </c>
      <c r="CO140" s="1508">
        <f t="shared" si="1082"/>
        <v>0</v>
      </c>
      <c r="CP140" s="1508">
        <f t="shared" si="1082"/>
        <v>0</v>
      </c>
      <c r="CQ140" s="1508">
        <f t="shared" si="1082"/>
        <v>0</v>
      </c>
      <c r="CR140" s="1508">
        <f t="shared" si="1082"/>
        <v>0</v>
      </c>
      <c r="CS140" s="1508">
        <f t="shared" si="1082"/>
        <v>0</v>
      </c>
      <c r="CT140" s="1508">
        <f t="shared" si="1083"/>
        <v>0</v>
      </c>
      <c r="CU140" s="1508">
        <f t="shared" si="1083"/>
        <v>0</v>
      </c>
      <c r="CV140" s="1509">
        <f t="shared" si="1083"/>
        <v>0</v>
      </c>
      <c r="CW140" s="1508">
        <f t="shared" si="1083"/>
        <v>0</v>
      </c>
      <c r="CX140" s="1508">
        <f t="shared" si="1083"/>
        <v>0</v>
      </c>
      <c r="CY140" s="1508">
        <f t="shared" si="1083"/>
        <v>0</v>
      </c>
      <c r="CZ140" s="1508">
        <f t="shared" si="1083"/>
        <v>0</v>
      </c>
      <c r="DA140" s="1508">
        <f t="shared" si="1083"/>
        <v>0</v>
      </c>
      <c r="DB140" s="1508">
        <f t="shared" si="1083"/>
        <v>0</v>
      </c>
      <c r="DC140" s="1508">
        <f t="shared" si="1083"/>
        <v>0</v>
      </c>
      <c r="DD140" s="1508">
        <f t="shared" si="1083"/>
        <v>0</v>
      </c>
      <c r="DE140" s="1508">
        <f t="shared" si="1083"/>
        <v>0</v>
      </c>
      <c r="DF140" s="1508">
        <f t="shared" si="1083"/>
        <v>0</v>
      </c>
      <c r="DG140" s="1508">
        <f t="shared" si="1083"/>
        <v>0</v>
      </c>
      <c r="DH140" s="1509">
        <f t="shared" si="1083"/>
        <v>0</v>
      </c>
      <c r="DI140" s="1508">
        <f t="shared" si="1083"/>
        <v>0</v>
      </c>
      <c r="DJ140" s="1508">
        <f t="shared" si="1084"/>
        <v>0</v>
      </c>
      <c r="DK140" s="1508">
        <f t="shared" si="1084"/>
        <v>0</v>
      </c>
      <c r="DL140" s="1508">
        <f t="shared" si="1084"/>
        <v>0</v>
      </c>
      <c r="DM140" s="1508">
        <f t="shared" si="1084"/>
        <v>0</v>
      </c>
      <c r="DN140" s="1508">
        <f t="shared" si="1084"/>
        <v>0</v>
      </c>
      <c r="DO140" s="1508">
        <f t="shared" si="1084"/>
        <v>0</v>
      </c>
      <c r="DP140" s="1508">
        <f t="shared" si="1084"/>
        <v>0</v>
      </c>
      <c r="DQ140" s="1508">
        <f t="shared" si="1084"/>
        <v>0</v>
      </c>
      <c r="DR140" s="1508">
        <f t="shared" si="1084"/>
        <v>0</v>
      </c>
      <c r="DS140" s="1508">
        <f t="shared" si="1084"/>
        <v>0</v>
      </c>
      <c r="DT140" s="1509">
        <f t="shared" si="1084"/>
        <v>0</v>
      </c>
      <c r="DU140" s="1507">
        <f t="shared" si="1084"/>
        <v>0</v>
      </c>
      <c r="DV140" s="1508">
        <f t="shared" si="1084"/>
        <v>0</v>
      </c>
      <c r="DW140" s="1508">
        <f t="shared" si="1084"/>
        <v>0</v>
      </c>
      <c r="DX140" s="1508">
        <f t="shared" si="1084"/>
        <v>0</v>
      </c>
      <c r="DY140" s="1508">
        <f t="shared" si="1084"/>
        <v>0</v>
      </c>
      <c r="DZ140" s="1508">
        <f t="shared" si="1085"/>
        <v>0</v>
      </c>
      <c r="EA140" s="1508">
        <f t="shared" si="1085"/>
        <v>0</v>
      </c>
      <c r="EB140" s="1508">
        <f t="shared" si="1085"/>
        <v>0</v>
      </c>
      <c r="EC140" s="1508">
        <f t="shared" si="1085"/>
        <v>0</v>
      </c>
      <c r="ED140" s="1508">
        <f t="shared" si="1085"/>
        <v>0</v>
      </c>
      <c r="EE140" s="1508">
        <f t="shared" si="1085"/>
        <v>0</v>
      </c>
      <c r="EF140" s="1508">
        <f t="shared" si="1085"/>
        <v>0</v>
      </c>
      <c r="EG140" s="1507">
        <f t="shared" si="1085"/>
        <v>0</v>
      </c>
      <c r="EH140" s="1508">
        <f t="shared" si="1085"/>
        <v>0</v>
      </c>
      <c r="EI140" s="1508">
        <f t="shared" si="1085"/>
        <v>0</v>
      </c>
      <c r="EJ140" s="1508">
        <f t="shared" si="1085"/>
        <v>0</v>
      </c>
      <c r="EK140" s="1508">
        <f t="shared" si="1085"/>
        <v>0</v>
      </c>
      <c r="EL140" s="1508">
        <f t="shared" si="1085"/>
        <v>0</v>
      </c>
      <c r="EM140" s="1508">
        <f t="shared" si="1085"/>
        <v>0</v>
      </c>
      <c r="EN140" s="1508">
        <f t="shared" si="1085"/>
        <v>0</v>
      </c>
      <c r="EO140" s="1508">
        <f t="shared" si="1085"/>
        <v>0</v>
      </c>
      <c r="EP140" s="1508">
        <f t="shared" si="1086"/>
        <v>0</v>
      </c>
      <c r="EQ140" s="1508">
        <f t="shared" si="1086"/>
        <v>0</v>
      </c>
      <c r="ER140" s="1509">
        <f t="shared" si="1086"/>
        <v>0</v>
      </c>
      <c r="ES140" s="1507">
        <f t="shared" si="1086"/>
        <v>0</v>
      </c>
      <c r="ET140" s="1508">
        <f t="shared" si="1086"/>
        <v>0</v>
      </c>
      <c r="EU140" s="1508">
        <f t="shared" si="1086"/>
        <v>0</v>
      </c>
      <c r="EV140" s="1508">
        <f t="shared" si="1086"/>
        <v>0</v>
      </c>
      <c r="EW140" s="1508">
        <f t="shared" si="1086"/>
        <v>0</v>
      </c>
      <c r="EX140" s="1508">
        <f t="shared" si="1086"/>
        <v>0</v>
      </c>
      <c r="EY140" s="1508">
        <f t="shared" si="1086"/>
        <v>0</v>
      </c>
      <c r="EZ140" s="1508">
        <f t="shared" si="1086"/>
        <v>0</v>
      </c>
      <c r="FA140" s="1508">
        <f t="shared" si="1086"/>
        <v>0</v>
      </c>
      <c r="FB140" s="1508">
        <f t="shared" si="1086"/>
        <v>0</v>
      </c>
      <c r="FC140" s="1508">
        <f t="shared" si="1086"/>
        <v>0</v>
      </c>
      <c r="FD140" s="1509">
        <f t="shared" si="1086"/>
        <v>0</v>
      </c>
      <c r="FE140" s="1508">
        <f t="shared" si="1086"/>
        <v>0</v>
      </c>
      <c r="FF140" s="1508">
        <f t="shared" si="1052"/>
        <v>0</v>
      </c>
      <c r="FG140" s="1508">
        <f t="shared" si="1087"/>
        <v>0</v>
      </c>
      <c r="FH140" s="1508">
        <f t="shared" si="1087"/>
        <v>0</v>
      </c>
      <c r="FI140" s="1508">
        <f t="shared" si="1087"/>
        <v>0</v>
      </c>
      <c r="FJ140" s="1508">
        <f t="shared" si="1087"/>
        <v>0</v>
      </c>
      <c r="FK140" s="1508">
        <f t="shared" si="1087"/>
        <v>0</v>
      </c>
      <c r="FL140" s="1508">
        <f t="shared" si="1087"/>
        <v>0</v>
      </c>
      <c r="FM140" s="1508">
        <f t="shared" si="1087"/>
        <v>0</v>
      </c>
      <c r="FN140" s="1508">
        <f t="shared" si="1087"/>
        <v>0</v>
      </c>
      <c r="FO140" s="1508">
        <f t="shared" si="1087"/>
        <v>0</v>
      </c>
      <c r="FP140" s="1509">
        <f t="shared" si="1087"/>
        <v>0</v>
      </c>
      <c r="FQ140" s="1508">
        <f t="shared" si="1087"/>
        <v>0</v>
      </c>
      <c r="FR140" s="1508">
        <f t="shared" si="1087"/>
        <v>0</v>
      </c>
      <c r="FS140" s="1508">
        <f t="shared" si="1087"/>
        <v>0</v>
      </c>
      <c r="FT140" s="1508">
        <f t="shared" si="1087"/>
        <v>0</v>
      </c>
      <c r="FU140" s="1508">
        <f t="shared" si="1087"/>
        <v>0</v>
      </c>
      <c r="FV140" s="1508">
        <f t="shared" si="1087"/>
        <v>0</v>
      </c>
      <c r="FW140" s="1508">
        <f t="shared" si="1061"/>
        <v>0</v>
      </c>
      <c r="FX140" s="1508">
        <f t="shared" si="1061"/>
        <v>0</v>
      </c>
      <c r="FY140" s="1508">
        <f t="shared" si="1061"/>
        <v>0</v>
      </c>
      <c r="FZ140" s="1508">
        <f t="shared" si="1061"/>
        <v>0</v>
      </c>
      <c r="GA140" s="1508">
        <f t="shared" si="1061"/>
        <v>0</v>
      </c>
      <c r="GB140" s="1509">
        <f t="shared" si="1061"/>
        <v>0</v>
      </c>
      <c r="GC140" s="1506"/>
      <c r="GD140" s="1458">
        <f t="shared" si="910"/>
        <v>1</v>
      </c>
      <c r="GE140" s="1510">
        <f t="shared" si="1062"/>
        <v>0</v>
      </c>
      <c r="GF140" s="1511">
        <f t="shared" si="1062"/>
        <v>0</v>
      </c>
      <c r="GG140" s="1511">
        <f t="shared" si="1062"/>
        <v>0</v>
      </c>
      <c r="GH140" s="1511">
        <f t="shared" si="1062"/>
        <v>0</v>
      </c>
      <c r="GI140" s="1511">
        <f t="shared" si="1062"/>
        <v>0</v>
      </c>
      <c r="GJ140" s="1511">
        <f t="shared" si="1062"/>
        <v>0</v>
      </c>
      <c r="GK140" s="1511">
        <f t="shared" si="1062"/>
        <v>0</v>
      </c>
      <c r="GL140" s="1511">
        <f t="shared" si="1062"/>
        <v>0</v>
      </c>
      <c r="GM140" s="1511">
        <f t="shared" si="1062"/>
        <v>0</v>
      </c>
      <c r="GN140" s="1512">
        <f t="shared" si="1062"/>
        <v>0</v>
      </c>
      <c r="GO140" s="1513">
        <f t="shared" si="911"/>
        <v>0</v>
      </c>
      <c r="GP140" s="1506"/>
      <c r="GQ140" s="1510">
        <f t="shared" si="1073"/>
        <v>0</v>
      </c>
      <c r="GR140" s="1511">
        <f t="shared" si="1056"/>
        <v>0</v>
      </c>
      <c r="GS140" s="1511">
        <f t="shared" si="1056"/>
        <v>0</v>
      </c>
      <c r="GT140" s="1511">
        <f t="shared" si="1056"/>
        <v>0</v>
      </c>
      <c r="GU140" s="1511">
        <f t="shared" si="1056"/>
        <v>0</v>
      </c>
      <c r="GV140" s="1511">
        <f t="shared" si="1056"/>
        <v>0</v>
      </c>
      <c r="GW140" s="1511">
        <f t="shared" si="1056"/>
        <v>0</v>
      </c>
      <c r="GX140" s="1511">
        <f t="shared" si="1056"/>
        <v>0</v>
      </c>
      <c r="GY140" s="1511">
        <f t="shared" si="1056"/>
        <v>0</v>
      </c>
      <c r="GZ140" s="1512">
        <f t="shared" si="1056"/>
        <v>0</v>
      </c>
      <c r="HA140" s="1513">
        <f t="shared" si="912"/>
        <v>0</v>
      </c>
      <c r="HB140" s="1506">
        <f t="shared" si="913"/>
        <v>1</v>
      </c>
      <c r="HC140" s="1506"/>
      <c r="HD140" s="1508">
        <f t="shared" si="914"/>
        <v>0</v>
      </c>
      <c r="HE140" s="1460">
        <f t="shared" si="915"/>
        <v>0</v>
      </c>
      <c r="HF140" s="1460">
        <f t="shared" si="916"/>
        <v>0</v>
      </c>
      <c r="HG140" s="1460">
        <f t="shared" si="917"/>
        <v>0</v>
      </c>
      <c r="HH140" s="1460">
        <f t="shared" si="918"/>
        <v>0</v>
      </c>
      <c r="HI140" s="1460">
        <f t="shared" si="919"/>
        <v>0</v>
      </c>
      <c r="HJ140" s="1460">
        <f t="shared" si="920"/>
        <v>0</v>
      </c>
      <c r="HK140" s="1460">
        <f t="shared" si="921"/>
        <v>0</v>
      </c>
      <c r="HL140" s="1460">
        <f t="shared" si="922"/>
        <v>0</v>
      </c>
      <c r="HM140" s="1460">
        <f t="shared" si="923"/>
        <v>0</v>
      </c>
      <c r="HN140" s="1460">
        <f t="shared" si="924"/>
        <v>0</v>
      </c>
      <c r="HO140" s="1460">
        <f t="shared" si="925"/>
        <v>0</v>
      </c>
      <c r="HP140" s="1460">
        <f t="shared" si="926"/>
        <v>0</v>
      </c>
      <c r="HQ140" s="1460">
        <f t="shared" si="927"/>
        <v>0</v>
      </c>
      <c r="HR140" s="1460">
        <f t="shared" si="928"/>
        <v>0</v>
      </c>
      <c r="HS140" s="1460">
        <f t="shared" si="929"/>
        <v>0</v>
      </c>
      <c r="HT140" s="1460">
        <f t="shared" si="930"/>
        <v>0</v>
      </c>
      <c r="HU140" s="1460">
        <f t="shared" si="931"/>
        <v>0</v>
      </c>
      <c r="HV140" s="1460">
        <f t="shared" si="932"/>
        <v>0</v>
      </c>
      <c r="HW140" s="1460">
        <f t="shared" si="933"/>
        <v>0</v>
      </c>
      <c r="HX140" s="1460">
        <f t="shared" si="934"/>
        <v>0</v>
      </c>
      <c r="HY140" s="1460">
        <f t="shared" si="935"/>
        <v>0</v>
      </c>
      <c r="HZ140" s="1460">
        <f t="shared" si="936"/>
        <v>0</v>
      </c>
      <c r="IA140" s="1460">
        <f t="shared" si="937"/>
        <v>0</v>
      </c>
      <c r="IB140" s="1460">
        <f t="shared" si="938"/>
        <v>0</v>
      </c>
      <c r="IC140" s="1460">
        <f t="shared" si="939"/>
        <v>0</v>
      </c>
      <c r="ID140" s="1460">
        <f t="shared" si="940"/>
        <v>0</v>
      </c>
      <c r="IE140" s="1460">
        <f t="shared" si="941"/>
        <v>0</v>
      </c>
      <c r="IF140" s="1460">
        <f t="shared" si="942"/>
        <v>0</v>
      </c>
      <c r="IG140" s="1460">
        <f t="shared" si="943"/>
        <v>0</v>
      </c>
      <c r="IH140" s="1460">
        <f t="shared" si="944"/>
        <v>0</v>
      </c>
      <c r="II140" s="1460">
        <f t="shared" si="945"/>
        <v>0</v>
      </c>
      <c r="IJ140" s="1460">
        <f t="shared" si="946"/>
        <v>0</v>
      </c>
      <c r="IK140" s="1460">
        <f t="shared" si="947"/>
        <v>0</v>
      </c>
      <c r="IL140" s="1460">
        <f t="shared" si="948"/>
        <v>0</v>
      </c>
      <c r="IM140" s="1460">
        <f t="shared" si="949"/>
        <v>0</v>
      </c>
      <c r="IN140" s="1460">
        <f t="shared" si="950"/>
        <v>0</v>
      </c>
      <c r="IO140" s="1460">
        <f t="shared" si="951"/>
        <v>0</v>
      </c>
      <c r="IP140" s="1460">
        <f t="shared" si="952"/>
        <v>0</v>
      </c>
      <c r="IQ140" s="1460">
        <f t="shared" si="953"/>
        <v>0</v>
      </c>
      <c r="IR140" s="1460">
        <f t="shared" si="954"/>
        <v>0</v>
      </c>
      <c r="IS140" s="1460">
        <f t="shared" si="955"/>
        <v>0</v>
      </c>
      <c r="IT140" s="1460">
        <f t="shared" si="956"/>
        <v>0</v>
      </c>
      <c r="IU140" s="1460">
        <f t="shared" si="957"/>
        <v>0</v>
      </c>
      <c r="IV140" s="1460">
        <f t="shared" si="958"/>
        <v>0</v>
      </c>
      <c r="IW140" s="1460">
        <f t="shared" si="959"/>
        <v>0</v>
      </c>
      <c r="IX140" s="1460">
        <f t="shared" si="960"/>
        <v>0</v>
      </c>
      <c r="IY140" s="1460">
        <f t="shared" si="961"/>
        <v>0</v>
      </c>
      <c r="IZ140" s="1460">
        <f t="shared" si="962"/>
        <v>0</v>
      </c>
      <c r="JA140" s="1460">
        <f t="shared" si="963"/>
        <v>0</v>
      </c>
      <c r="JB140" s="1460">
        <f t="shared" si="964"/>
        <v>0</v>
      </c>
      <c r="JC140" s="1460">
        <f t="shared" si="965"/>
        <v>0</v>
      </c>
      <c r="JD140" s="1460">
        <f t="shared" si="966"/>
        <v>0</v>
      </c>
      <c r="JE140" s="1460">
        <f t="shared" si="967"/>
        <v>0</v>
      </c>
      <c r="JF140" s="1460">
        <f t="shared" si="968"/>
        <v>0</v>
      </c>
      <c r="JG140" s="1460">
        <f t="shared" si="969"/>
        <v>0</v>
      </c>
      <c r="JH140" s="1460">
        <f t="shared" si="970"/>
        <v>0</v>
      </c>
      <c r="JI140" s="1460">
        <f t="shared" si="971"/>
        <v>0</v>
      </c>
      <c r="JJ140" s="1460">
        <f t="shared" si="972"/>
        <v>0</v>
      </c>
      <c r="JK140" s="1460">
        <f t="shared" si="973"/>
        <v>0</v>
      </c>
      <c r="JL140" s="1460">
        <f t="shared" si="974"/>
        <v>0</v>
      </c>
      <c r="JM140" s="1460">
        <f t="shared" si="975"/>
        <v>0</v>
      </c>
      <c r="JN140" s="1460">
        <f t="shared" si="976"/>
        <v>0</v>
      </c>
      <c r="JO140" s="1460">
        <f t="shared" si="977"/>
        <v>0</v>
      </c>
      <c r="JP140" s="1460">
        <f t="shared" si="978"/>
        <v>0</v>
      </c>
      <c r="JQ140" s="1460">
        <f t="shared" si="979"/>
        <v>0</v>
      </c>
      <c r="JR140" s="1460">
        <f t="shared" si="980"/>
        <v>0</v>
      </c>
      <c r="JS140" s="1460">
        <f t="shared" si="981"/>
        <v>0</v>
      </c>
      <c r="JT140" s="1460">
        <f t="shared" si="982"/>
        <v>0</v>
      </c>
      <c r="JU140" s="1460">
        <f t="shared" si="983"/>
        <v>0</v>
      </c>
      <c r="JV140" s="1460">
        <f t="shared" si="984"/>
        <v>0</v>
      </c>
      <c r="JW140" s="1460">
        <f t="shared" si="985"/>
        <v>0</v>
      </c>
      <c r="JX140" s="1460">
        <f t="shared" si="986"/>
        <v>0</v>
      </c>
      <c r="JY140" s="1460">
        <f t="shared" si="987"/>
        <v>0</v>
      </c>
      <c r="JZ140" s="1460">
        <f t="shared" si="988"/>
        <v>0</v>
      </c>
      <c r="KA140" s="1460">
        <f t="shared" si="989"/>
        <v>0</v>
      </c>
      <c r="KB140" s="1460">
        <f t="shared" si="990"/>
        <v>0</v>
      </c>
      <c r="KC140" s="1460">
        <f t="shared" si="991"/>
        <v>0</v>
      </c>
      <c r="KD140" s="1460">
        <f t="shared" si="992"/>
        <v>0</v>
      </c>
      <c r="KE140" s="1460">
        <f t="shared" si="993"/>
        <v>0</v>
      </c>
      <c r="KF140" s="1460">
        <f t="shared" si="994"/>
        <v>0</v>
      </c>
      <c r="KG140" s="1460">
        <f t="shared" si="995"/>
        <v>0</v>
      </c>
      <c r="KH140" s="1460">
        <f t="shared" si="996"/>
        <v>0</v>
      </c>
      <c r="KI140" s="1460">
        <f t="shared" si="997"/>
        <v>0</v>
      </c>
      <c r="KJ140" s="1460">
        <f t="shared" si="998"/>
        <v>0</v>
      </c>
      <c r="KK140" s="1460">
        <f t="shared" si="999"/>
        <v>0</v>
      </c>
      <c r="KL140" s="1460">
        <f t="shared" si="1000"/>
        <v>0</v>
      </c>
      <c r="KM140" s="1460">
        <f t="shared" si="1001"/>
        <v>0</v>
      </c>
      <c r="KN140" s="1460">
        <f t="shared" si="1002"/>
        <v>0</v>
      </c>
      <c r="KO140" s="1460">
        <f t="shared" si="1003"/>
        <v>0</v>
      </c>
      <c r="KP140" s="1460">
        <f t="shared" si="1004"/>
        <v>0</v>
      </c>
      <c r="KQ140" s="1460">
        <f t="shared" si="1005"/>
        <v>0</v>
      </c>
      <c r="KR140" s="1460">
        <f t="shared" si="1006"/>
        <v>0</v>
      </c>
      <c r="KS140" s="1460">
        <f t="shared" si="1007"/>
        <v>0</v>
      </c>
      <c r="KT140" s="1460">
        <f t="shared" si="1008"/>
        <v>0</v>
      </c>
      <c r="KU140" s="1460">
        <f t="shared" si="1009"/>
        <v>0</v>
      </c>
      <c r="KV140" s="1460">
        <f t="shared" si="1010"/>
        <v>0</v>
      </c>
      <c r="KW140" s="1460">
        <f t="shared" si="1011"/>
        <v>0</v>
      </c>
      <c r="KX140" s="1460">
        <f t="shared" si="1012"/>
        <v>0</v>
      </c>
      <c r="KY140" s="1460">
        <f t="shared" si="1013"/>
        <v>0</v>
      </c>
      <c r="KZ140" s="1460">
        <f t="shared" si="1014"/>
        <v>0</v>
      </c>
      <c r="LA140" s="1460">
        <f t="shared" si="1015"/>
        <v>0</v>
      </c>
      <c r="LB140" s="1460">
        <f t="shared" si="1016"/>
        <v>0</v>
      </c>
      <c r="LC140" s="1460">
        <f t="shared" si="1017"/>
        <v>0</v>
      </c>
      <c r="LD140" s="1460">
        <f t="shared" si="1018"/>
        <v>0</v>
      </c>
      <c r="LE140" s="1460">
        <f t="shared" si="1019"/>
        <v>0</v>
      </c>
      <c r="LF140" s="1460">
        <f t="shared" si="1020"/>
        <v>0</v>
      </c>
      <c r="LG140" s="1460">
        <f t="shared" si="1021"/>
        <v>0</v>
      </c>
      <c r="LH140" s="1460">
        <f t="shared" si="1022"/>
        <v>0</v>
      </c>
      <c r="LI140" s="1460">
        <f t="shared" si="1023"/>
        <v>0</v>
      </c>
      <c r="LJ140" s="1460">
        <f t="shared" si="1024"/>
        <v>0</v>
      </c>
      <c r="LK140" s="1460">
        <f t="shared" si="1025"/>
        <v>0</v>
      </c>
      <c r="LL140" s="1460">
        <f t="shared" si="1026"/>
        <v>0</v>
      </c>
      <c r="LM140" s="1460">
        <f t="shared" si="1027"/>
        <v>0</v>
      </c>
      <c r="LN140" s="1460">
        <f t="shared" si="1028"/>
        <v>0</v>
      </c>
      <c r="LO140" s="1460">
        <f t="shared" si="1029"/>
        <v>0</v>
      </c>
      <c r="LP140" s="1460">
        <f t="shared" si="1030"/>
        <v>0</v>
      </c>
      <c r="LQ140" s="1460">
        <f t="shared" si="1031"/>
        <v>0</v>
      </c>
      <c r="LR140" s="1460">
        <f t="shared" si="1032"/>
        <v>0</v>
      </c>
      <c r="LS140" s="1460">
        <f t="shared" si="1033"/>
        <v>0</v>
      </c>
      <c r="LW140" s="1467">
        <f t="shared" si="1034"/>
        <v>0</v>
      </c>
      <c r="LX140" s="1467">
        <f t="shared" si="1035"/>
        <v>0</v>
      </c>
      <c r="LY140" s="1467">
        <f t="shared" si="1036"/>
        <v>0</v>
      </c>
      <c r="LZ140" s="1467">
        <f t="shared" si="1037"/>
        <v>0</v>
      </c>
      <c r="MA140" s="1506"/>
      <c r="MB140" s="1460">
        <f t="shared" si="1038"/>
        <v>0</v>
      </c>
      <c r="MC140" s="1460">
        <f t="shared" si="1075"/>
        <v>0</v>
      </c>
      <c r="MD140" s="1460">
        <f t="shared" si="1075"/>
        <v>0</v>
      </c>
      <c r="ME140" s="1460">
        <f t="shared" si="1075"/>
        <v>0</v>
      </c>
      <c r="MF140" s="1460">
        <f t="shared" si="1075"/>
        <v>0</v>
      </c>
      <c r="MG140" s="1460">
        <f t="shared" si="1075"/>
        <v>0</v>
      </c>
      <c r="MH140" s="1460">
        <f t="shared" si="1075"/>
        <v>0</v>
      </c>
      <c r="MI140" s="1460">
        <f t="shared" si="1075"/>
        <v>0</v>
      </c>
      <c r="MJ140" s="1460">
        <f t="shared" si="1075"/>
        <v>0</v>
      </c>
      <c r="MK140" s="1460">
        <f t="shared" si="1075"/>
        <v>0</v>
      </c>
      <c r="ML140" s="1460">
        <f t="shared" si="1075"/>
        <v>0</v>
      </c>
      <c r="MM140" s="1460">
        <f t="shared" si="1075"/>
        <v>0</v>
      </c>
      <c r="MN140" s="1460">
        <f t="shared" si="1075"/>
        <v>0</v>
      </c>
      <c r="MO140" s="1460">
        <f t="shared" si="1075"/>
        <v>0</v>
      </c>
      <c r="MP140" s="1460">
        <f t="shared" si="1075"/>
        <v>0</v>
      </c>
      <c r="MQ140" s="1460">
        <f t="shared" si="1075"/>
        <v>0</v>
      </c>
      <c r="MR140" s="1460">
        <f t="shared" si="1075"/>
        <v>0</v>
      </c>
      <c r="MS140" s="1460">
        <f t="shared" si="1079"/>
        <v>0</v>
      </c>
      <c r="MT140" s="1460">
        <f t="shared" si="1079"/>
        <v>0</v>
      </c>
      <c r="MU140" s="1460">
        <f t="shared" si="1079"/>
        <v>0</v>
      </c>
      <c r="MV140" s="1460">
        <f t="shared" si="1079"/>
        <v>0</v>
      </c>
      <c r="MW140" s="1460">
        <f t="shared" si="1079"/>
        <v>0</v>
      </c>
      <c r="MX140" s="1460">
        <f t="shared" si="1079"/>
        <v>0</v>
      </c>
      <c r="MY140" s="1460">
        <f t="shared" si="1079"/>
        <v>0</v>
      </c>
      <c r="MZ140" s="1460">
        <f t="shared" si="1079"/>
        <v>0</v>
      </c>
      <c r="NA140" s="1460">
        <f t="shared" si="1079"/>
        <v>0</v>
      </c>
      <c r="NB140" s="1460">
        <f t="shared" si="1079"/>
        <v>0</v>
      </c>
      <c r="NC140" s="1460">
        <f t="shared" si="1079"/>
        <v>0</v>
      </c>
      <c r="ND140" s="1460">
        <f t="shared" si="1079"/>
        <v>0</v>
      </c>
      <c r="NE140" s="1460">
        <f t="shared" si="1079"/>
        <v>0</v>
      </c>
      <c r="NF140" s="1460">
        <f t="shared" si="1079"/>
        <v>0</v>
      </c>
      <c r="NG140" s="1460">
        <f t="shared" si="1079"/>
        <v>0</v>
      </c>
      <c r="NH140" s="1460">
        <f t="shared" si="1079"/>
        <v>0</v>
      </c>
      <c r="NI140" s="1460">
        <f t="shared" si="1080"/>
        <v>0</v>
      </c>
      <c r="NJ140" s="1460">
        <f t="shared" si="1080"/>
        <v>0</v>
      </c>
      <c r="NK140" s="1460">
        <f t="shared" si="1080"/>
        <v>0</v>
      </c>
      <c r="NL140" s="1460">
        <f t="shared" si="1080"/>
        <v>0</v>
      </c>
      <c r="NM140" s="1460">
        <f t="shared" si="1080"/>
        <v>0</v>
      </c>
      <c r="NN140" s="1460">
        <f t="shared" si="1080"/>
        <v>0</v>
      </c>
      <c r="NO140" s="1460">
        <f t="shared" si="1080"/>
        <v>0</v>
      </c>
      <c r="NP140" s="1460">
        <f t="shared" si="1080"/>
        <v>0</v>
      </c>
      <c r="NQ140" s="1460">
        <f t="shared" si="1080"/>
        <v>0</v>
      </c>
      <c r="NR140" s="1460">
        <f t="shared" si="1080"/>
        <v>0</v>
      </c>
      <c r="NS140" s="1460">
        <f t="shared" si="1080"/>
        <v>0</v>
      </c>
      <c r="NT140" s="1460">
        <f t="shared" si="1080"/>
        <v>0</v>
      </c>
      <c r="NU140" s="1460">
        <f t="shared" si="1080"/>
        <v>0</v>
      </c>
      <c r="NV140" s="1460">
        <f t="shared" si="1080"/>
        <v>0</v>
      </c>
      <c r="NW140" s="1460">
        <f t="shared" si="1080"/>
        <v>0</v>
      </c>
      <c r="NX140" s="1460">
        <f t="shared" si="1080"/>
        <v>0</v>
      </c>
      <c r="NY140" s="1460">
        <f t="shared" si="1081"/>
        <v>0</v>
      </c>
      <c r="NZ140" s="1460">
        <f t="shared" si="1081"/>
        <v>0</v>
      </c>
      <c r="OA140" s="1460">
        <f t="shared" si="1081"/>
        <v>0</v>
      </c>
      <c r="OB140" s="1460">
        <f t="shared" si="1081"/>
        <v>0</v>
      </c>
      <c r="OC140" s="1460">
        <f t="shared" si="1081"/>
        <v>0</v>
      </c>
      <c r="OD140" s="1460">
        <f t="shared" si="1081"/>
        <v>0</v>
      </c>
      <c r="OE140" s="1460">
        <f t="shared" si="1081"/>
        <v>0</v>
      </c>
      <c r="OF140" s="1460">
        <f t="shared" si="1081"/>
        <v>0</v>
      </c>
      <c r="OG140" s="1460">
        <f t="shared" si="1081"/>
        <v>0</v>
      </c>
      <c r="OH140" s="1460">
        <f t="shared" si="1081"/>
        <v>0</v>
      </c>
      <c r="OI140" s="1460">
        <f t="shared" si="1081"/>
        <v>0</v>
      </c>
      <c r="OJ140" s="1460">
        <f t="shared" si="1081"/>
        <v>0</v>
      </c>
      <c r="OK140" s="1460">
        <f t="shared" si="1081"/>
        <v>0</v>
      </c>
      <c r="OL140" s="1460">
        <f t="shared" si="1081"/>
        <v>0</v>
      </c>
      <c r="OM140" s="1460">
        <f t="shared" si="1081"/>
        <v>0</v>
      </c>
      <c r="ON140" s="1460">
        <f t="shared" si="1081"/>
        <v>0</v>
      </c>
      <c r="OO140" s="1460">
        <f t="shared" si="1045"/>
        <v>0</v>
      </c>
      <c r="OP140" s="1460">
        <f t="shared" si="1076"/>
        <v>0</v>
      </c>
      <c r="OQ140" s="1460">
        <f t="shared" si="1076"/>
        <v>0</v>
      </c>
      <c r="OR140" s="1460">
        <f t="shared" si="1076"/>
        <v>0</v>
      </c>
      <c r="OS140" s="1460">
        <f t="shared" si="1076"/>
        <v>0</v>
      </c>
      <c r="OT140" s="1460">
        <f t="shared" si="1076"/>
        <v>0</v>
      </c>
      <c r="OU140" s="1460">
        <f t="shared" si="1076"/>
        <v>0</v>
      </c>
      <c r="OV140" s="1460">
        <f t="shared" si="1076"/>
        <v>0</v>
      </c>
      <c r="OW140" s="1460">
        <f t="shared" si="1076"/>
        <v>0</v>
      </c>
      <c r="OX140" s="1460">
        <f t="shared" si="1076"/>
        <v>0</v>
      </c>
      <c r="OY140" s="1460">
        <f t="shared" si="1076"/>
        <v>0</v>
      </c>
      <c r="OZ140" s="1460">
        <f t="shared" si="1076"/>
        <v>0</v>
      </c>
      <c r="PA140" s="1460">
        <f t="shared" si="1076"/>
        <v>0</v>
      </c>
      <c r="PB140" s="1460">
        <f t="shared" si="1076"/>
        <v>0</v>
      </c>
      <c r="PC140" s="1460">
        <f t="shared" si="1076"/>
        <v>0</v>
      </c>
      <c r="PD140" s="1460">
        <f t="shared" si="1076"/>
        <v>0</v>
      </c>
      <c r="PE140" s="1460">
        <f t="shared" si="1076"/>
        <v>0</v>
      </c>
      <c r="PF140" s="1460">
        <f t="shared" si="1077"/>
        <v>0</v>
      </c>
      <c r="PG140" s="1460">
        <f t="shared" si="1077"/>
        <v>0</v>
      </c>
      <c r="PH140" s="1460">
        <f t="shared" si="1077"/>
        <v>0</v>
      </c>
      <c r="PI140" s="1460">
        <f t="shared" si="1077"/>
        <v>0</v>
      </c>
      <c r="PJ140" s="1460">
        <f t="shared" si="1077"/>
        <v>0</v>
      </c>
      <c r="PK140" s="1460">
        <f t="shared" si="1077"/>
        <v>0</v>
      </c>
      <c r="PL140" s="1460">
        <f t="shared" si="1077"/>
        <v>0</v>
      </c>
      <c r="PM140" s="1460">
        <f t="shared" si="1077"/>
        <v>0</v>
      </c>
      <c r="PN140" s="1460">
        <f t="shared" si="1077"/>
        <v>0</v>
      </c>
      <c r="PO140" s="1460">
        <f t="shared" si="1077"/>
        <v>0</v>
      </c>
      <c r="PP140" s="1460">
        <f t="shared" si="1077"/>
        <v>0</v>
      </c>
      <c r="PQ140" s="1460">
        <f t="shared" si="1077"/>
        <v>0</v>
      </c>
      <c r="PR140" s="1460">
        <f t="shared" si="1077"/>
        <v>0</v>
      </c>
      <c r="PS140" s="1460">
        <f t="shared" si="1077"/>
        <v>0</v>
      </c>
      <c r="PT140" s="1460">
        <f t="shared" si="1077"/>
        <v>0</v>
      </c>
      <c r="PU140" s="1460">
        <f t="shared" si="1077"/>
        <v>0</v>
      </c>
      <c r="PV140" s="1460">
        <f t="shared" si="1078"/>
        <v>0</v>
      </c>
      <c r="PW140" s="1460">
        <f t="shared" si="1078"/>
        <v>0</v>
      </c>
      <c r="PX140" s="1460">
        <f t="shared" si="1078"/>
        <v>0</v>
      </c>
      <c r="PY140" s="1460">
        <f t="shared" si="1078"/>
        <v>0</v>
      </c>
      <c r="PZ140" s="1460">
        <f t="shared" si="1078"/>
        <v>0</v>
      </c>
      <c r="QA140" s="1460">
        <f t="shared" si="1078"/>
        <v>0</v>
      </c>
      <c r="QB140" s="1460">
        <f t="shared" si="1078"/>
        <v>0</v>
      </c>
      <c r="QC140" s="1460">
        <f t="shared" si="1078"/>
        <v>0</v>
      </c>
      <c r="QD140" s="1460">
        <f t="shared" si="1078"/>
        <v>0</v>
      </c>
      <c r="QE140" s="1460">
        <f t="shared" si="1078"/>
        <v>0</v>
      </c>
      <c r="QF140" s="1460">
        <f t="shared" si="1078"/>
        <v>0</v>
      </c>
      <c r="QG140" s="1460">
        <f t="shared" si="1078"/>
        <v>0</v>
      </c>
      <c r="QH140" s="1460">
        <f t="shared" si="1078"/>
        <v>0</v>
      </c>
      <c r="QI140" s="1460">
        <f t="shared" si="1078"/>
        <v>0</v>
      </c>
      <c r="QJ140" s="1460">
        <f t="shared" si="1078"/>
        <v>0</v>
      </c>
      <c r="QK140" s="1460">
        <f t="shared" si="1078"/>
        <v>0</v>
      </c>
      <c r="QL140" s="1460">
        <f t="shared" si="1066"/>
        <v>0</v>
      </c>
      <c r="QM140" s="1460">
        <f t="shared" si="1066"/>
        <v>0</v>
      </c>
      <c r="QN140" s="1460">
        <f t="shared" si="1066"/>
        <v>0</v>
      </c>
      <c r="QO140" s="1460">
        <f t="shared" si="1066"/>
        <v>0</v>
      </c>
      <c r="QP140" s="1460">
        <f t="shared" si="1066"/>
        <v>0</v>
      </c>
      <c r="QQ140" s="1460">
        <f t="shared" si="1066"/>
        <v>0</v>
      </c>
    </row>
    <row r="141" spans="1:459" s="1466" customFormat="1" ht="22.5" customHeight="1">
      <c r="A141" s="1468"/>
      <c r="B141" s="1469"/>
      <c r="C141" s="1469"/>
      <c r="D141" s="1470"/>
      <c r="E141" s="1471"/>
      <c r="F141" s="1472"/>
      <c r="G141" s="1472"/>
      <c r="H141" s="1473">
        <f t="shared" si="875"/>
        <v>0</v>
      </c>
      <c r="I141" s="1474">
        <v>0</v>
      </c>
      <c r="J141" s="1475">
        <f t="shared" si="437"/>
        <v>0</v>
      </c>
      <c r="K141" s="1476">
        <v>0</v>
      </c>
      <c r="L141" s="1477">
        <f t="shared" si="876"/>
        <v>0</v>
      </c>
      <c r="M141" s="1477">
        <f t="shared" si="877"/>
        <v>0</v>
      </c>
      <c r="N141" s="1478"/>
      <c r="O141" s="1479">
        <v>0</v>
      </c>
      <c r="P141" s="1480">
        <v>0</v>
      </c>
      <c r="Q141" s="1828">
        <v>0</v>
      </c>
      <c r="R141" s="1831">
        <f t="shared" si="878"/>
        <v>0</v>
      </c>
      <c r="S141" s="1481">
        <f>IF(AND(SUM(O141:Q141)=0,N141="NNN"),MIN('Operating History and Pro Forma'!$M$33,'Operating History and Pro Forma'!$T$15)*D141,SUM(O141:Q141)*D141)</f>
        <v>0</v>
      </c>
      <c r="T141" s="1482">
        <f t="shared" si="879"/>
        <v>0</v>
      </c>
      <c r="U141" s="1483">
        <f t="shared" si="880"/>
        <v>0</v>
      </c>
      <c r="V141" s="1480"/>
      <c r="W141" s="1514"/>
      <c r="X141" s="1486" t="str">
        <f t="shared" si="881"/>
        <v/>
      </c>
      <c r="Y141" s="1487">
        <f t="shared" si="882"/>
        <v>0</v>
      </c>
      <c r="Z141" s="1488"/>
      <c r="AA141" s="1488"/>
      <c r="AB141" s="1488"/>
      <c r="AC141" s="1488"/>
      <c r="AD141" s="1489">
        <f t="shared" si="883"/>
        <v>0</v>
      </c>
      <c r="AE141" s="1490" t="str">
        <f t="shared" si="884"/>
        <v/>
      </c>
      <c r="AF141" s="1491">
        <f t="shared" si="885"/>
        <v>0</v>
      </c>
      <c r="AG141" s="1492">
        <f t="shared" si="886"/>
        <v>0</v>
      </c>
      <c r="AH141" s="1493">
        <f t="shared" si="1060"/>
        <v>0</v>
      </c>
      <c r="AI141" s="1493">
        <f t="shared" si="1060"/>
        <v>0</v>
      </c>
      <c r="AJ141" s="1494">
        <f t="shared" si="1060"/>
        <v>0</v>
      </c>
      <c r="AK141" s="1494">
        <f t="shared" si="1060"/>
        <v>0</v>
      </c>
      <c r="AL141" s="1495">
        <f t="shared" si="1060"/>
        <v>0</v>
      </c>
      <c r="AM141" s="1496">
        <f t="shared" si="1060"/>
        <v>0</v>
      </c>
      <c r="AN141" s="1497">
        <f t="shared" si="399"/>
        <v>0</v>
      </c>
      <c r="AO141" s="1498">
        <f t="shared" si="860"/>
        <v>0</v>
      </c>
      <c r="AP141" s="1499">
        <f t="shared" si="887"/>
        <v>0</v>
      </c>
      <c r="AQ141" s="1500">
        <f t="shared" si="888"/>
        <v>0</v>
      </c>
      <c r="AR141" s="1501">
        <f t="shared" si="889"/>
        <v>0</v>
      </c>
      <c r="AS141" s="1498">
        <f t="shared" si="857"/>
        <v>0</v>
      </c>
      <c r="AT141" s="1501">
        <f t="shared" si="890"/>
        <v>0</v>
      </c>
      <c r="AU141" s="1498">
        <f t="shared" si="891"/>
        <v>1</v>
      </c>
      <c r="AV141" s="1498">
        <f t="shared" si="892"/>
        <v>2</v>
      </c>
      <c r="AW141" s="1499">
        <f t="shared" si="893"/>
        <v>0</v>
      </c>
      <c r="AX141" s="1502">
        <f t="shared" si="894"/>
        <v>0</v>
      </c>
      <c r="AY141" s="1503">
        <f t="shared" si="895"/>
        <v>0</v>
      </c>
      <c r="AZ141" s="1498">
        <f t="shared" si="896"/>
        <v>2</v>
      </c>
      <c r="BA141" s="1498">
        <f t="shared" si="897"/>
        <v>3</v>
      </c>
      <c r="BB141" s="1499">
        <f t="shared" si="898"/>
        <v>0</v>
      </c>
      <c r="BC141" s="1502">
        <f t="shared" si="899"/>
        <v>0</v>
      </c>
      <c r="BD141" s="1503">
        <f t="shared" si="900"/>
        <v>0</v>
      </c>
      <c r="BE141" s="1498">
        <f t="shared" si="901"/>
        <v>3</v>
      </c>
      <c r="BF141" s="1498">
        <f t="shared" si="902"/>
        <v>4</v>
      </c>
      <c r="BG141" s="1499">
        <f t="shared" si="903"/>
        <v>0</v>
      </c>
      <c r="BH141" s="1502">
        <f t="shared" si="904"/>
        <v>0</v>
      </c>
      <c r="BI141" s="1502">
        <f t="shared" si="905"/>
        <v>0</v>
      </c>
      <c r="BJ141" s="1504">
        <f t="shared" si="906"/>
        <v>1900</v>
      </c>
      <c r="BK141" s="1505" t="str">
        <f t="shared" si="907"/>
        <v/>
      </c>
      <c r="BL141" s="1506"/>
      <c r="BM141" s="1507">
        <f t="shared" si="908"/>
        <v>0</v>
      </c>
      <c r="BN141" s="1508">
        <f t="shared" si="1074"/>
        <v>0</v>
      </c>
      <c r="BO141" s="1508">
        <f t="shared" si="1074"/>
        <v>0</v>
      </c>
      <c r="BP141" s="1508">
        <f t="shared" si="1074"/>
        <v>0</v>
      </c>
      <c r="BQ141" s="1508">
        <f t="shared" si="1074"/>
        <v>0</v>
      </c>
      <c r="BR141" s="1508">
        <f t="shared" si="1074"/>
        <v>0</v>
      </c>
      <c r="BS141" s="1508">
        <f t="shared" si="1074"/>
        <v>0</v>
      </c>
      <c r="BT141" s="1508">
        <f t="shared" si="1074"/>
        <v>0</v>
      </c>
      <c r="BU141" s="1508">
        <f t="shared" si="1074"/>
        <v>0</v>
      </c>
      <c r="BV141" s="1508">
        <f t="shared" si="1074"/>
        <v>0</v>
      </c>
      <c r="BW141" s="1508">
        <f t="shared" si="1074"/>
        <v>0</v>
      </c>
      <c r="BX141" s="1508">
        <f t="shared" si="1074"/>
        <v>0</v>
      </c>
      <c r="BY141" s="1507">
        <f t="shared" si="1074"/>
        <v>0</v>
      </c>
      <c r="BZ141" s="1508">
        <f t="shared" si="1074"/>
        <v>0</v>
      </c>
      <c r="CA141" s="1508">
        <f t="shared" si="1074"/>
        <v>0</v>
      </c>
      <c r="CB141" s="1508">
        <f t="shared" si="1074"/>
        <v>0</v>
      </c>
      <c r="CC141" s="1508">
        <f t="shared" si="1074"/>
        <v>0</v>
      </c>
      <c r="CD141" s="1508">
        <f t="shared" si="1082"/>
        <v>0</v>
      </c>
      <c r="CE141" s="1508">
        <f t="shared" si="1082"/>
        <v>0</v>
      </c>
      <c r="CF141" s="1508">
        <f t="shared" si="1082"/>
        <v>0</v>
      </c>
      <c r="CG141" s="1508">
        <f t="shared" si="1082"/>
        <v>0</v>
      </c>
      <c r="CH141" s="1508">
        <f t="shared" si="1082"/>
        <v>0</v>
      </c>
      <c r="CI141" s="1508">
        <f t="shared" si="1082"/>
        <v>0</v>
      </c>
      <c r="CJ141" s="1509">
        <f t="shared" si="1082"/>
        <v>0</v>
      </c>
      <c r="CK141" s="1507">
        <f t="shared" si="1082"/>
        <v>0</v>
      </c>
      <c r="CL141" s="1508">
        <f t="shared" si="1082"/>
        <v>0</v>
      </c>
      <c r="CM141" s="1508">
        <f t="shared" si="1082"/>
        <v>0</v>
      </c>
      <c r="CN141" s="1508">
        <f t="shared" si="1082"/>
        <v>0</v>
      </c>
      <c r="CO141" s="1508">
        <f t="shared" si="1082"/>
        <v>0</v>
      </c>
      <c r="CP141" s="1508">
        <f t="shared" si="1082"/>
        <v>0</v>
      </c>
      <c r="CQ141" s="1508">
        <f t="shared" si="1082"/>
        <v>0</v>
      </c>
      <c r="CR141" s="1508">
        <f t="shared" si="1082"/>
        <v>0</v>
      </c>
      <c r="CS141" s="1508">
        <f t="shared" si="1082"/>
        <v>0</v>
      </c>
      <c r="CT141" s="1508">
        <f t="shared" si="1083"/>
        <v>0</v>
      </c>
      <c r="CU141" s="1508">
        <f t="shared" si="1083"/>
        <v>0</v>
      </c>
      <c r="CV141" s="1509">
        <f t="shared" si="1083"/>
        <v>0</v>
      </c>
      <c r="CW141" s="1508">
        <f t="shared" si="1083"/>
        <v>0</v>
      </c>
      <c r="CX141" s="1508">
        <f t="shared" si="1083"/>
        <v>0</v>
      </c>
      <c r="CY141" s="1508">
        <f t="shared" si="1083"/>
        <v>0</v>
      </c>
      <c r="CZ141" s="1508">
        <f t="shared" si="1083"/>
        <v>0</v>
      </c>
      <c r="DA141" s="1508">
        <f t="shared" si="1083"/>
        <v>0</v>
      </c>
      <c r="DB141" s="1508">
        <f t="shared" si="1083"/>
        <v>0</v>
      </c>
      <c r="DC141" s="1508">
        <f t="shared" si="1083"/>
        <v>0</v>
      </c>
      <c r="DD141" s="1508">
        <f t="shared" si="1083"/>
        <v>0</v>
      </c>
      <c r="DE141" s="1508">
        <f t="shared" si="1083"/>
        <v>0</v>
      </c>
      <c r="DF141" s="1508">
        <f t="shared" si="1083"/>
        <v>0</v>
      </c>
      <c r="DG141" s="1508">
        <f t="shared" si="1083"/>
        <v>0</v>
      </c>
      <c r="DH141" s="1509">
        <f t="shared" si="1083"/>
        <v>0</v>
      </c>
      <c r="DI141" s="1508">
        <f t="shared" si="1083"/>
        <v>0</v>
      </c>
      <c r="DJ141" s="1508">
        <f t="shared" si="1084"/>
        <v>0</v>
      </c>
      <c r="DK141" s="1508">
        <f t="shared" si="1084"/>
        <v>0</v>
      </c>
      <c r="DL141" s="1508">
        <f t="shared" si="1084"/>
        <v>0</v>
      </c>
      <c r="DM141" s="1508">
        <f t="shared" si="1084"/>
        <v>0</v>
      </c>
      <c r="DN141" s="1508">
        <f t="shared" si="1084"/>
        <v>0</v>
      </c>
      <c r="DO141" s="1508">
        <f t="shared" si="1084"/>
        <v>0</v>
      </c>
      <c r="DP141" s="1508">
        <f t="shared" si="1084"/>
        <v>0</v>
      </c>
      <c r="DQ141" s="1508">
        <f t="shared" si="1084"/>
        <v>0</v>
      </c>
      <c r="DR141" s="1508">
        <f t="shared" si="1084"/>
        <v>0</v>
      </c>
      <c r="DS141" s="1508">
        <f t="shared" si="1084"/>
        <v>0</v>
      </c>
      <c r="DT141" s="1509">
        <f t="shared" si="1084"/>
        <v>0</v>
      </c>
      <c r="DU141" s="1507">
        <f t="shared" si="1084"/>
        <v>0</v>
      </c>
      <c r="DV141" s="1508">
        <f t="shared" si="1084"/>
        <v>0</v>
      </c>
      <c r="DW141" s="1508">
        <f t="shared" si="1084"/>
        <v>0</v>
      </c>
      <c r="DX141" s="1508">
        <f t="shared" si="1084"/>
        <v>0</v>
      </c>
      <c r="DY141" s="1508">
        <f t="shared" si="1084"/>
        <v>0</v>
      </c>
      <c r="DZ141" s="1508">
        <f t="shared" si="1085"/>
        <v>0</v>
      </c>
      <c r="EA141" s="1508">
        <f t="shared" si="1085"/>
        <v>0</v>
      </c>
      <c r="EB141" s="1508">
        <f t="shared" si="1085"/>
        <v>0</v>
      </c>
      <c r="EC141" s="1508">
        <f t="shared" si="1085"/>
        <v>0</v>
      </c>
      <c r="ED141" s="1508">
        <f t="shared" si="1085"/>
        <v>0</v>
      </c>
      <c r="EE141" s="1508">
        <f t="shared" si="1085"/>
        <v>0</v>
      </c>
      <c r="EF141" s="1508">
        <f t="shared" si="1085"/>
        <v>0</v>
      </c>
      <c r="EG141" s="1507">
        <f t="shared" si="1085"/>
        <v>0</v>
      </c>
      <c r="EH141" s="1508">
        <f t="shared" si="1085"/>
        <v>0</v>
      </c>
      <c r="EI141" s="1508">
        <f t="shared" si="1085"/>
        <v>0</v>
      </c>
      <c r="EJ141" s="1508">
        <f t="shared" si="1085"/>
        <v>0</v>
      </c>
      <c r="EK141" s="1508">
        <f t="shared" si="1085"/>
        <v>0</v>
      </c>
      <c r="EL141" s="1508">
        <f t="shared" si="1085"/>
        <v>0</v>
      </c>
      <c r="EM141" s="1508">
        <f t="shared" si="1085"/>
        <v>0</v>
      </c>
      <c r="EN141" s="1508">
        <f t="shared" si="1085"/>
        <v>0</v>
      </c>
      <c r="EO141" s="1508">
        <f t="shared" si="1085"/>
        <v>0</v>
      </c>
      <c r="EP141" s="1508">
        <f t="shared" si="1086"/>
        <v>0</v>
      </c>
      <c r="EQ141" s="1508">
        <f t="shared" si="1086"/>
        <v>0</v>
      </c>
      <c r="ER141" s="1509">
        <f t="shared" si="1086"/>
        <v>0</v>
      </c>
      <c r="ES141" s="1507">
        <f t="shared" si="1086"/>
        <v>0</v>
      </c>
      <c r="ET141" s="1508">
        <f t="shared" si="1086"/>
        <v>0</v>
      </c>
      <c r="EU141" s="1508">
        <f t="shared" si="1086"/>
        <v>0</v>
      </c>
      <c r="EV141" s="1508">
        <f t="shared" si="1086"/>
        <v>0</v>
      </c>
      <c r="EW141" s="1508">
        <f t="shared" si="1086"/>
        <v>0</v>
      </c>
      <c r="EX141" s="1508">
        <f t="shared" si="1086"/>
        <v>0</v>
      </c>
      <c r="EY141" s="1508">
        <f t="shared" si="1086"/>
        <v>0</v>
      </c>
      <c r="EZ141" s="1508">
        <f t="shared" si="1086"/>
        <v>0</v>
      </c>
      <c r="FA141" s="1508">
        <f t="shared" si="1086"/>
        <v>0</v>
      </c>
      <c r="FB141" s="1508">
        <f t="shared" si="1086"/>
        <v>0</v>
      </c>
      <c r="FC141" s="1508">
        <f t="shared" si="1086"/>
        <v>0</v>
      </c>
      <c r="FD141" s="1509">
        <f t="shared" si="1086"/>
        <v>0</v>
      </c>
      <c r="FE141" s="1508">
        <f t="shared" si="1086"/>
        <v>0</v>
      </c>
      <c r="FF141" s="1508">
        <f t="shared" si="1052"/>
        <v>0</v>
      </c>
      <c r="FG141" s="1508">
        <f t="shared" si="1087"/>
        <v>0</v>
      </c>
      <c r="FH141" s="1508">
        <f t="shared" si="1087"/>
        <v>0</v>
      </c>
      <c r="FI141" s="1508">
        <f t="shared" si="1087"/>
        <v>0</v>
      </c>
      <c r="FJ141" s="1508">
        <f t="shared" si="1087"/>
        <v>0</v>
      </c>
      <c r="FK141" s="1508">
        <f t="shared" si="1087"/>
        <v>0</v>
      </c>
      <c r="FL141" s="1508">
        <f t="shared" si="1087"/>
        <v>0</v>
      </c>
      <c r="FM141" s="1508">
        <f t="shared" si="1087"/>
        <v>0</v>
      </c>
      <c r="FN141" s="1508">
        <f t="shared" si="1087"/>
        <v>0</v>
      </c>
      <c r="FO141" s="1508">
        <f t="shared" si="1087"/>
        <v>0</v>
      </c>
      <c r="FP141" s="1509">
        <f t="shared" si="1087"/>
        <v>0</v>
      </c>
      <c r="FQ141" s="1508">
        <f t="shared" si="1087"/>
        <v>0</v>
      </c>
      <c r="FR141" s="1508">
        <f t="shared" si="1087"/>
        <v>0</v>
      </c>
      <c r="FS141" s="1508">
        <f t="shared" si="1087"/>
        <v>0</v>
      </c>
      <c r="FT141" s="1508">
        <f t="shared" si="1087"/>
        <v>0</v>
      </c>
      <c r="FU141" s="1508">
        <f t="shared" si="1087"/>
        <v>0</v>
      </c>
      <c r="FV141" s="1508">
        <f t="shared" si="1087"/>
        <v>0</v>
      </c>
      <c r="FW141" s="1508">
        <f t="shared" si="1061"/>
        <v>0</v>
      </c>
      <c r="FX141" s="1508">
        <f t="shared" si="1061"/>
        <v>0</v>
      </c>
      <c r="FY141" s="1508">
        <f t="shared" si="1061"/>
        <v>0</v>
      </c>
      <c r="FZ141" s="1508">
        <f t="shared" si="1061"/>
        <v>0</v>
      </c>
      <c r="GA141" s="1508">
        <f t="shared" si="1061"/>
        <v>0</v>
      </c>
      <c r="GB141" s="1509">
        <f t="shared" si="1061"/>
        <v>0</v>
      </c>
      <c r="GC141" s="1506"/>
      <c r="GD141" s="1458">
        <f t="shared" si="910"/>
        <v>1</v>
      </c>
      <c r="GE141" s="1510">
        <f t="shared" si="1062"/>
        <v>0</v>
      </c>
      <c r="GF141" s="1511">
        <f t="shared" si="1062"/>
        <v>0</v>
      </c>
      <c r="GG141" s="1511">
        <f t="shared" si="1062"/>
        <v>0</v>
      </c>
      <c r="GH141" s="1511">
        <f t="shared" si="1062"/>
        <v>0</v>
      </c>
      <c r="GI141" s="1511">
        <f t="shared" si="1062"/>
        <v>0</v>
      </c>
      <c r="GJ141" s="1511">
        <f t="shared" si="1062"/>
        <v>0</v>
      </c>
      <c r="GK141" s="1511">
        <f t="shared" si="1062"/>
        <v>0</v>
      </c>
      <c r="GL141" s="1511">
        <f t="shared" si="1062"/>
        <v>0</v>
      </c>
      <c r="GM141" s="1511">
        <f t="shared" si="1062"/>
        <v>0</v>
      </c>
      <c r="GN141" s="1512">
        <f t="shared" si="1062"/>
        <v>0</v>
      </c>
      <c r="GO141" s="1513">
        <f t="shared" si="911"/>
        <v>0</v>
      </c>
      <c r="GP141" s="1506"/>
      <c r="GQ141" s="1510">
        <f t="shared" si="1073"/>
        <v>0</v>
      </c>
      <c r="GR141" s="1511">
        <f t="shared" si="1056"/>
        <v>0</v>
      </c>
      <c r="GS141" s="1511">
        <f t="shared" si="1056"/>
        <v>0</v>
      </c>
      <c r="GT141" s="1511">
        <f t="shared" si="1056"/>
        <v>0</v>
      </c>
      <c r="GU141" s="1511">
        <f t="shared" si="1056"/>
        <v>0</v>
      </c>
      <c r="GV141" s="1511">
        <f t="shared" si="1056"/>
        <v>0</v>
      </c>
      <c r="GW141" s="1511">
        <f t="shared" si="1056"/>
        <v>0</v>
      </c>
      <c r="GX141" s="1511">
        <f t="shared" si="1056"/>
        <v>0</v>
      </c>
      <c r="GY141" s="1511">
        <f t="shared" si="1056"/>
        <v>0</v>
      </c>
      <c r="GZ141" s="1512">
        <f t="shared" si="1056"/>
        <v>0</v>
      </c>
      <c r="HA141" s="1513">
        <f t="shared" si="912"/>
        <v>0</v>
      </c>
      <c r="HB141" s="1506">
        <f t="shared" si="913"/>
        <v>1</v>
      </c>
      <c r="HC141" s="1506"/>
      <c r="HD141" s="1508">
        <f t="shared" si="914"/>
        <v>0</v>
      </c>
      <c r="HE141" s="1460">
        <f t="shared" si="915"/>
        <v>0</v>
      </c>
      <c r="HF141" s="1460">
        <f t="shared" si="916"/>
        <v>0</v>
      </c>
      <c r="HG141" s="1460">
        <f t="shared" si="917"/>
        <v>0</v>
      </c>
      <c r="HH141" s="1460">
        <f t="shared" si="918"/>
        <v>0</v>
      </c>
      <c r="HI141" s="1460">
        <f t="shared" si="919"/>
        <v>0</v>
      </c>
      <c r="HJ141" s="1460">
        <f t="shared" si="920"/>
        <v>0</v>
      </c>
      <c r="HK141" s="1460">
        <f t="shared" si="921"/>
        <v>0</v>
      </c>
      <c r="HL141" s="1460">
        <f t="shared" si="922"/>
        <v>0</v>
      </c>
      <c r="HM141" s="1460">
        <f t="shared" si="923"/>
        <v>0</v>
      </c>
      <c r="HN141" s="1460">
        <f t="shared" si="924"/>
        <v>0</v>
      </c>
      <c r="HO141" s="1460">
        <f t="shared" si="925"/>
        <v>0</v>
      </c>
      <c r="HP141" s="1460">
        <f t="shared" si="926"/>
        <v>0</v>
      </c>
      <c r="HQ141" s="1460">
        <f t="shared" si="927"/>
        <v>0</v>
      </c>
      <c r="HR141" s="1460">
        <f t="shared" si="928"/>
        <v>0</v>
      </c>
      <c r="HS141" s="1460">
        <f t="shared" si="929"/>
        <v>0</v>
      </c>
      <c r="HT141" s="1460">
        <f t="shared" si="930"/>
        <v>0</v>
      </c>
      <c r="HU141" s="1460">
        <f t="shared" si="931"/>
        <v>0</v>
      </c>
      <c r="HV141" s="1460">
        <f t="shared" si="932"/>
        <v>0</v>
      </c>
      <c r="HW141" s="1460">
        <f t="shared" si="933"/>
        <v>0</v>
      </c>
      <c r="HX141" s="1460">
        <f t="shared" si="934"/>
        <v>0</v>
      </c>
      <c r="HY141" s="1460">
        <f t="shared" si="935"/>
        <v>0</v>
      </c>
      <c r="HZ141" s="1460">
        <f t="shared" si="936"/>
        <v>0</v>
      </c>
      <c r="IA141" s="1460">
        <f t="shared" si="937"/>
        <v>0</v>
      </c>
      <c r="IB141" s="1460">
        <f t="shared" si="938"/>
        <v>0</v>
      </c>
      <c r="IC141" s="1460">
        <f t="shared" si="939"/>
        <v>0</v>
      </c>
      <c r="ID141" s="1460">
        <f t="shared" si="940"/>
        <v>0</v>
      </c>
      <c r="IE141" s="1460">
        <f t="shared" si="941"/>
        <v>0</v>
      </c>
      <c r="IF141" s="1460">
        <f t="shared" si="942"/>
        <v>0</v>
      </c>
      <c r="IG141" s="1460">
        <f t="shared" si="943"/>
        <v>0</v>
      </c>
      <c r="IH141" s="1460">
        <f t="shared" si="944"/>
        <v>0</v>
      </c>
      <c r="II141" s="1460">
        <f t="shared" si="945"/>
        <v>0</v>
      </c>
      <c r="IJ141" s="1460">
        <f t="shared" si="946"/>
        <v>0</v>
      </c>
      <c r="IK141" s="1460">
        <f t="shared" si="947"/>
        <v>0</v>
      </c>
      <c r="IL141" s="1460">
        <f t="shared" si="948"/>
        <v>0</v>
      </c>
      <c r="IM141" s="1460">
        <f t="shared" si="949"/>
        <v>0</v>
      </c>
      <c r="IN141" s="1460">
        <f t="shared" si="950"/>
        <v>0</v>
      </c>
      <c r="IO141" s="1460">
        <f t="shared" si="951"/>
        <v>0</v>
      </c>
      <c r="IP141" s="1460">
        <f t="shared" si="952"/>
        <v>0</v>
      </c>
      <c r="IQ141" s="1460">
        <f t="shared" si="953"/>
        <v>0</v>
      </c>
      <c r="IR141" s="1460">
        <f t="shared" si="954"/>
        <v>0</v>
      </c>
      <c r="IS141" s="1460">
        <f t="shared" si="955"/>
        <v>0</v>
      </c>
      <c r="IT141" s="1460">
        <f t="shared" si="956"/>
        <v>0</v>
      </c>
      <c r="IU141" s="1460">
        <f t="shared" si="957"/>
        <v>0</v>
      </c>
      <c r="IV141" s="1460">
        <f t="shared" si="958"/>
        <v>0</v>
      </c>
      <c r="IW141" s="1460">
        <f t="shared" si="959"/>
        <v>0</v>
      </c>
      <c r="IX141" s="1460">
        <f t="shared" si="960"/>
        <v>0</v>
      </c>
      <c r="IY141" s="1460">
        <f t="shared" si="961"/>
        <v>0</v>
      </c>
      <c r="IZ141" s="1460">
        <f t="shared" si="962"/>
        <v>0</v>
      </c>
      <c r="JA141" s="1460">
        <f t="shared" si="963"/>
        <v>0</v>
      </c>
      <c r="JB141" s="1460">
        <f t="shared" si="964"/>
        <v>0</v>
      </c>
      <c r="JC141" s="1460">
        <f t="shared" si="965"/>
        <v>0</v>
      </c>
      <c r="JD141" s="1460">
        <f t="shared" si="966"/>
        <v>0</v>
      </c>
      <c r="JE141" s="1460">
        <f t="shared" si="967"/>
        <v>0</v>
      </c>
      <c r="JF141" s="1460">
        <f t="shared" si="968"/>
        <v>0</v>
      </c>
      <c r="JG141" s="1460">
        <f t="shared" si="969"/>
        <v>0</v>
      </c>
      <c r="JH141" s="1460">
        <f t="shared" si="970"/>
        <v>0</v>
      </c>
      <c r="JI141" s="1460">
        <f t="shared" si="971"/>
        <v>0</v>
      </c>
      <c r="JJ141" s="1460">
        <f t="shared" si="972"/>
        <v>0</v>
      </c>
      <c r="JK141" s="1460">
        <f t="shared" si="973"/>
        <v>0</v>
      </c>
      <c r="JL141" s="1460">
        <f t="shared" si="974"/>
        <v>0</v>
      </c>
      <c r="JM141" s="1460">
        <f t="shared" si="975"/>
        <v>0</v>
      </c>
      <c r="JN141" s="1460">
        <f t="shared" si="976"/>
        <v>0</v>
      </c>
      <c r="JO141" s="1460">
        <f t="shared" si="977"/>
        <v>0</v>
      </c>
      <c r="JP141" s="1460">
        <f t="shared" si="978"/>
        <v>0</v>
      </c>
      <c r="JQ141" s="1460">
        <f t="shared" si="979"/>
        <v>0</v>
      </c>
      <c r="JR141" s="1460">
        <f t="shared" si="980"/>
        <v>0</v>
      </c>
      <c r="JS141" s="1460">
        <f t="shared" si="981"/>
        <v>0</v>
      </c>
      <c r="JT141" s="1460">
        <f t="shared" si="982"/>
        <v>0</v>
      </c>
      <c r="JU141" s="1460">
        <f t="shared" si="983"/>
        <v>0</v>
      </c>
      <c r="JV141" s="1460">
        <f t="shared" si="984"/>
        <v>0</v>
      </c>
      <c r="JW141" s="1460">
        <f t="shared" si="985"/>
        <v>0</v>
      </c>
      <c r="JX141" s="1460">
        <f t="shared" si="986"/>
        <v>0</v>
      </c>
      <c r="JY141" s="1460">
        <f t="shared" si="987"/>
        <v>0</v>
      </c>
      <c r="JZ141" s="1460">
        <f t="shared" si="988"/>
        <v>0</v>
      </c>
      <c r="KA141" s="1460">
        <f t="shared" si="989"/>
        <v>0</v>
      </c>
      <c r="KB141" s="1460">
        <f t="shared" si="990"/>
        <v>0</v>
      </c>
      <c r="KC141" s="1460">
        <f t="shared" si="991"/>
        <v>0</v>
      </c>
      <c r="KD141" s="1460">
        <f t="shared" si="992"/>
        <v>0</v>
      </c>
      <c r="KE141" s="1460">
        <f t="shared" si="993"/>
        <v>0</v>
      </c>
      <c r="KF141" s="1460">
        <f t="shared" si="994"/>
        <v>0</v>
      </c>
      <c r="KG141" s="1460">
        <f t="shared" si="995"/>
        <v>0</v>
      </c>
      <c r="KH141" s="1460">
        <f t="shared" si="996"/>
        <v>0</v>
      </c>
      <c r="KI141" s="1460">
        <f t="shared" si="997"/>
        <v>0</v>
      </c>
      <c r="KJ141" s="1460">
        <f t="shared" si="998"/>
        <v>0</v>
      </c>
      <c r="KK141" s="1460">
        <f t="shared" si="999"/>
        <v>0</v>
      </c>
      <c r="KL141" s="1460">
        <f t="shared" si="1000"/>
        <v>0</v>
      </c>
      <c r="KM141" s="1460">
        <f t="shared" si="1001"/>
        <v>0</v>
      </c>
      <c r="KN141" s="1460">
        <f t="shared" si="1002"/>
        <v>0</v>
      </c>
      <c r="KO141" s="1460">
        <f t="shared" si="1003"/>
        <v>0</v>
      </c>
      <c r="KP141" s="1460">
        <f t="shared" si="1004"/>
        <v>0</v>
      </c>
      <c r="KQ141" s="1460">
        <f t="shared" si="1005"/>
        <v>0</v>
      </c>
      <c r="KR141" s="1460">
        <f t="shared" si="1006"/>
        <v>0</v>
      </c>
      <c r="KS141" s="1460">
        <f t="shared" si="1007"/>
        <v>0</v>
      </c>
      <c r="KT141" s="1460">
        <f t="shared" si="1008"/>
        <v>0</v>
      </c>
      <c r="KU141" s="1460">
        <f t="shared" si="1009"/>
        <v>0</v>
      </c>
      <c r="KV141" s="1460">
        <f t="shared" si="1010"/>
        <v>0</v>
      </c>
      <c r="KW141" s="1460">
        <f t="shared" si="1011"/>
        <v>0</v>
      </c>
      <c r="KX141" s="1460">
        <f t="shared" si="1012"/>
        <v>0</v>
      </c>
      <c r="KY141" s="1460">
        <f t="shared" si="1013"/>
        <v>0</v>
      </c>
      <c r="KZ141" s="1460">
        <f t="shared" si="1014"/>
        <v>0</v>
      </c>
      <c r="LA141" s="1460">
        <f t="shared" si="1015"/>
        <v>0</v>
      </c>
      <c r="LB141" s="1460">
        <f t="shared" si="1016"/>
        <v>0</v>
      </c>
      <c r="LC141" s="1460">
        <f t="shared" si="1017"/>
        <v>0</v>
      </c>
      <c r="LD141" s="1460">
        <f t="shared" si="1018"/>
        <v>0</v>
      </c>
      <c r="LE141" s="1460">
        <f t="shared" si="1019"/>
        <v>0</v>
      </c>
      <c r="LF141" s="1460">
        <f t="shared" si="1020"/>
        <v>0</v>
      </c>
      <c r="LG141" s="1460">
        <f t="shared" si="1021"/>
        <v>0</v>
      </c>
      <c r="LH141" s="1460">
        <f t="shared" si="1022"/>
        <v>0</v>
      </c>
      <c r="LI141" s="1460">
        <f t="shared" si="1023"/>
        <v>0</v>
      </c>
      <c r="LJ141" s="1460">
        <f t="shared" si="1024"/>
        <v>0</v>
      </c>
      <c r="LK141" s="1460">
        <f t="shared" si="1025"/>
        <v>0</v>
      </c>
      <c r="LL141" s="1460">
        <f t="shared" si="1026"/>
        <v>0</v>
      </c>
      <c r="LM141" s="1460">
        <f t="shared" si="1027"/>
        <v>0</v>
      </c>
      <c r="LN141" s="1460">
        <f t="shared" si="1028"/>
        <v>0</v>
      </c>
      <c r="LO141" s="1460">
        <f t="shared" si="1029"/>
        <v>0</v>
      </c>
      <c r="LP141" s="1460">
        <f t="shared" si="1030"/>
        <v>0</v>
      </c>
      <c r="LQ141" s="1460">
        <f t="shared" si="1031"/>
        <v>0</v>
      </c>
      <c r="LR141" s="1460">
        <f t="shared" si="1032"/>
        <v>0</v>
      </c>
      <c r="LS141" s="1460">
        <f t="shared" si="1033"/>
        <v>0</v>
      </c>
      <c r="LW141" s="1467">
        <f t="shared" si="1034"/>
        <v>0</v>
      </c>
      <c r="LX141" s="1467">
        <f t="shared" si="1035"/>
        <v>0</v>
      </c>
      <c r="LY141" s="1467">
        <f t="shared" si="1036"/>
        <v>0</v>
      </c>
      <c r="LZ141" s="1467">
        <f t="shared" si="1037"/>
        <v>0</v>
      </c>
      <c r="MA141" s="1506"/>
      <c r="MB141" s="1460">
        <f t="shared" si="1038"/>
        <v>0</v>
      </c>
      <c r="MC141" s="1460">
        <f t="shared" si="1075"/>
        <v>0</v>
      </c>
      <c r="MD141" s="1460">
        <f t="shared" si="1075"/>
        <v>0</v>
      </c>
      <c r="ME141" s="1460">
        <f t="shared" si="1075"/>
        <v>0</v>
      </c>
      <c r="MF141" s="1460">
        <f t="shared" si="1075"/>
        <v>0</v>
      </c>
      <c r="MG141" s="1460">
        <f t="shared" si="1075"/>
        <v>0</v>
      </c>
      <c r="MH141" s="1460">
        <f t="shared" si="1075"/>
        <v>0</v>
      </c>
      <c r="MI141" s="1460">
        <f t="shared" si="1075"/>
        <v>0</v>
      </c>
      <c r="MJ141" s="1460">
        <f t="shared" si="1075"/>
        <v>0</v>
      </c>
      <c r="MK141" s="1460">
        <f t="shared" si="1075"/>
        <v>0</v>
      </c>
      <c r="ML141" s="1460">
        <f t="shared" si="1075"/>
        <v>0</v>
      </c>
      <c r="MM141" s="1460">
        <f t="shared" si="1075"/>
        <v>0</v>
      </c>
      <c r="MN141" s="1460">
        <f t="shared" si="1075"/>
        <v>0</v>
      </c>
      <c r="MO141" s="1460">
        <f t="shared" si="1075"/>
        <v>0</v>
      </c>
      <c r="MP141" s="1460">
        <f t="shared" si="1075"/>
        <v>0</v>
      </c>
      <c r="MQ141" s="1460">
        <f t="shared" si="1075"/>
        <v>0</v>
      </c>
      <c r="MR141" s="1460">
        <f t="shared" si="1075"/>
        <v>0</v>
      </c>
      <c r="MS141" s="1460">
        <f t="shared" si="1079"/>
        <v>0</v>
      </c>
      <c r="MT141" s="1460">
        <f t="shared" si="1079"/>
        <v>0</v>
      </c>
      <c r="MU141" s="1460">
        <f t="shared" si="1079"/>
        <v>0</v>
      </c>
      <c r="MV141" s="1460">
        <f t="shared" si="1079"/>
        <v>0</v>
      </c>
      <c r="MW141" s="1460">
        <f t="shared" si="1079"/>
        <v>0</v>
      </c>
      <c r="MX141" s="1460">
        <f t="shared" si="1079"/>
        <v>0</v>
      </c>
      <c r="MY141" s="1460">
        <f t="shared" si="1079"/>
        <v>0</v>
      </c>
      <c r="MZ141" s="1460">
        <f t="shared" si="1079"/>
        <v>0</v>
      </c>
      <c r="NA141" s="1460">
        <f t="shared" si="1079"/>
        <v>0</v>
      </c>
      <c r="NB141" s="1460">
        <f t="shared" si="1079"/>
        <v>0</v>
      </c>
      <c r="NC141" s="1460">
        <f t="shared" si="1079"/>
        <v>0</v>
      </c>
      <c r="ND141" s="1460">
        <f t="shared" si="1079"/>
        <v>0</v>
      </c>
      <c r="NE141" s="1460">
        <f t="shared" si="1079"/>
        <v>0</v>
      </c>
      <c r="NF141" s="1460">
        <f t="shared" si="1079"/>
        <v>0</v>
      </c>
      <c r="NG141" s="1460">
        <f t="shared" si="1079"/>
        <v>0</v>
      </c>
      <c r="NH141" s="1460">
        <f t="shared" si="1079"/>
        <v>0</v>
      </c>
      <c r="NI141" s="1460">
        <f t="shared" si="1080"/>
        <v>0</v>
      </c>
      <c r="NJ141" s="1460">
        <f t="shared" si="1080"/>
        <v>0</v>
      </c>
      <c r="NK141" s="1460">
        <f t="shared" si="1080"/>
        <v>0</v>
      </c>
      <c r="NL141" s="1460">
        <f t="shared" si="1080"/>
        <v>0</v>
      </c>
      <c r="NM141" s="1460">
        <f t="shared" si="1080"/>
        <v>0</v>
      </c>
      <c r="NN141" s="1460">
        <f t="shared" si="1080"/>
        <v>0</v>
      </c>
      <c r="NO141" s="1460">
        <f t="shared" si="1080"/>
        <v>0</v>
      </c>
      <c r="NP141" s="1460">
        <f t="shared" si="1080"/>
        <v>0</v>
      </c>
      <c r="NQ141" s="1460">
        <f t="shared" si="1080"/>
        <v>0</v>
      </c>
      <c r="NR141" s="1460">
        <f t="shared" si="1080"/>
        <v>0</v>
      </c>
      <c r="NS141" s="1460">
        <f t="shared" si="1080"/>
        <v>0</v>
      </c>
      <c r="NT141" s="1460">
        <f t="shared" si="1080"/>
        <v>0</v>
      </c>
      <c r="NU141" s="1460">
        <f t="shared" si="1080"/>
        <v>0</v>
      </c>
      <c r="NV141" s="1460">
        <f t="shared" si="1080"/>
        <v>0</v>
      </c>
      <c r="NW141" s="1460">
        <f t="shared" si="1080"/>
        <v>0</v>
      </c>
      <c r="NX141" s="1460">
        <f t="shared" si="1080"/>
        <v>0</v>
      </c>
      <c r="NY141" s="1460">
        <f t="shared" si="1081"/>
        <v>0</v>
      </c>
      <c r="NZ141" s="1460">
        <f t="shared" si="1081"/>
        <v>0</v>
      </c>
      <c r="OA141" s="1460">
        <f t="shared" si="1081"/>
        <v>0</v>
      </c>
      <c r="OB141" s="1460">
        <f t="shared" si="1081"/>
        <v>0</v>
      </c>
      <c r="OC141" s="1460">
        <f t="shared" si="1081"/>
        <v>0</v>
      </c>
      <c r="OD141" s="1460">
        <f t="shared" si="1081"/>
        <v>0</v>
      </c>
      <c r="OE141" s="1460">
        <f t="shared" si="1081"/>
        <v>0</v>
      </c>
      <c r="OF141" s="1460">
        <f t="shared" si="1081"/>
        <v>0</v>
      </c>
      <c r="OG141" s="1460">
        <f t="shared" si="1081"/>
        <v>0</v>
      </c>
      <c r="OH141" s="1460">
        <f t="shared" si="1081"/>
        <v>0</v>
      </c>
      <c r="OI141" s="1460">
        <f t="shared" si="1081"/>
        <v>0</v>
      </c>
      <c r="OJ141" s="1460">
        <f t="shared" si="1081"/>
        <v>0</v>
      </c>
      <c r="OK141" s="1460">
        <f t="shared" si="1081"/>
        <v>0</v>
      </c>
      <c r="OL141" s="1460">
        <f t="shared" si="1081"/>
        <v>0</v>
      </c>
      <c r="OM141" s="1460">
        <f t="shared" si="1081"/>
        <v>0</v>
      </c>
      <c r="ON141" s="1460">
        <f t="shared" si="1081"/>
        <v>0</v>
      </c>
      <c r="OO141" s="1460">
        <f t="shared" si="1045"/>
        <v>0</v>
      </c>
      <c r="OP141" s="1460">
        <f t="shared" si="1076"/>
        <v>0</v>
      </c>
      <c r="OQ141" s="1460">
        <f t="shared" si="1076"/>
        <v>0</v>
      </c>
      <c r="OR141" s="1460">
        <f t="shared" si="1076"/>
        <v>0</v>
      </c>
      <c r="OS141" s="1460">
        <f t="shared" si="1076"/>
        <v>0</v>
      </c>
      <c r="OT141" s="1460">
        <f t="shared" si="1076"/>
        <v>0</v>
      </c>
      <c r="OU141" s="1460">
        <f t="shared" si="1076"/>
        <v>0</v>
      </c>
      <c r="OV141" s="1460">
        <f t="shared" si="1076"/>
        <v>0</v>
      </c>
      <c r="OW141" s="1460">
        <f t="shared" si="1076"/>
        <v>0</v>
      </c>
      <c r="OX141" s="1460">
        <f t="shared" si="1076"/>
        <v>0</v>
      </c>
      <c r="OY141" s="1460">
        <f t="shared" si="1076"/>
        <v>0</v>
      </c>
      <c r="OZ141" s="1460">
        <f t="shared" si="1076"/>
        <v>0</v>
      </c>
      <c r="PA141" s="1460">
        <f t="shared" si="1076"/>
        <v>0</v>
      </c>
      <c r="PB141" s="1460">
        <f t="shared" si="1076"/>
        <v>0</v>
      </c>
      <c r="PC141" s="1460">
        <f t="shared" si="1076"/>
        <v>0</v>
      </c>
      <c r="PD141" s="1460">
        <f t="shared" si="1076"/>
        <v>0</v>
      </c>
      <c r="PE141" s="1460">
        <f t="shared" si="1076"/>
        <v>0</v>
      </c>
      <c r="PF141" s="1460">
        <f t="shared" si="1077"/>
        <v>0</v>
      </c>
      <c r="PG141" s="1460">
        <f t="shared" si="1077"/>
        <v>0</v>
      </c>
      <c r="PH141" s="1460">
        <f t="shared" si="1077"/>
        <v>0</v>
      </c>
      <c r="PI141" s="1460">
        <f t="shared" si="1077"/>
        <v>0</v>
      </c>
      <c r="PJ141" s="1460">
        <f t="shared" si="1077"/>
        <v>0</v>
      </c>
      <c r="PK141" s="1460">
        <f t="shared" si="1077"/>
        <v>0</v>
      </c>
      <c r="PL141" s="1460">
        <f t="shared" si="1077"/>
        <v>0</v>
      </c>
      <c r="PM141" s="1460">
        <f t="shared" si="1077"/>
        <v>0</v>
      </c>
      <c r="PN141" s="1460">
        <f t="shared" si="1077"/>
        <v>0</v>
      </c>
      <c r="PO141" s="1460">
        <f t="shared" si="1077"/>
        <v>0</v>
      </c>
      <c r="PP141" s="1460">
        <f t="shared" si="1077"/>
        <v>0</v>
      </c>
      <c r="PQ141" s="1460">
        <f t="shared" si="1077"/>
        <v>0</v>
      </c>
      <c r="PR141" s="1460">
        <f t="shared" si="1077"/>
        <v>0</v>
      </c>
      <c r="PS141" s="1460">
        <f t="shared" si="1077"/>
        <v>0</v>
      </c>
      <c r="PT141" s="1460">
        <f t="shared" si="1077"/>
        <v>0</v>
      </c>
      <c r="PU141" s="1460">
        <f t="shared" si="1077"/>
        <v>0</v>
      </c>
      <c r="PV141" s="1460">
        <f t="shared" si="1078"/>
        <v>0</v>
      </c>
      <c r="PW141" s="1460">
        <f t="shared" si="1078"/>
        <v>0</v>
      </c>
      <c r="PX141" s="1460">
        <f t="shared" si="1078"/>
        <v>0</v>
      </c>
      <c r="PY141" s="1460">
        <f t="shared" si="1078"/>
        <v>0</v>
      </c>
      <c r="PZ141" s="1460">
        <f t="shared" si="1078"/>
        <v>0</v>
      </c>
      <c r="QA141" s="1460">
        <f t="shared" si="1078"/>
        <v>0</v>
      </c>
      <c r="QB141" s="1460">
        <f t="shared" si="1078"/>
        <v>0</v>
      </c>
      <c r="QC141" s="1460">
        <f t="shared" si="1078"/>
        <v>0</v>
      </c>
      <c r="QD141" s="1460">
        <f t="shared" si="1078"/>
        <v>0</v>
      </c>
      <c r="QE141" s="1460">
        <f t="shared" si="1078"/>
        <v>0</v>
      </c>
      <c r="QF141" s="1460">
        <f t="shared" si="1078"/>
        <v>0</v>
      </c>
      <c r="QG141" s="1460">
        <f t="shared" si="1078"/>
        <v>0</v>
      </c>
      <c r="QH141" s="1460">
        <f t="shared" si="1078"/>
        <v>0</v>
      </c>
      <c r="QI141" s="1460">
        <f t="shared" si="1078"/>
        <v>0</v>
      </c>
      <c r="QJ141" s="1460">
        <f t="shared" si="1078"/>
        <v>0</v>
      </c>
      <c r="QK141" s="1460">
        <f t="shared" si="1078"/>
        <v>0</v>
      </c>
      <c r="QL141" s="1460">
        <f t="shared" si="1066"/>
        <v>0</v>
      </c>
      <c r="QM141" s="1460">
        <f t="shared" si="1066"/>
        <v>0</v>
      </c>
      <c r="QN141" s="1460">
        <f t="shared" si="1066"/>
        <v>0</v>
      </c>
      <c r="QO141" s="1460">
        <f t="shared" si="1066"/>
        <v>0</v>
      </c>
      <c r="QP141" s="1460">
        <f t="shared" si="1066"/>
        <v>0</v>
      </c>
      <c r="QQ141" s="1460">
        <f t="shared" si="1066"/>
        <v>0</v>
      </c>
    </row>
    <row r="142" spans="1:459" s="1466" customFormat="1" ht="22.5" customHeight="1">
      <c r="A142" s="1468"/>
      <c r="B142" s="1469"/>
      <c r="C142" s="1469"/>
      <c r="D142" s="1470"/>
      <c r="E142" s="1471"/>
      <c r="F142" s="1472"/>
      <c r="G142" s="1472"/>
      <c r="H142" s="1473">
        <f t="shared" si="875"/>
        <v>0</v>
      </c>
      <c r="I142" s="1474">
        <v>0</v>
      </c>
      <c r="J142" s="1475">
        <f t="shared" si="437"/>
        <v>0</v>
      </c>
      <c r="K142" s="1476">
        <v>0</v>
      </c>
      <c r="L142" s="1477">
        <f t="shared" si="876"/>
        <v>0</v>
      </c>
      <c r="M142" s="1477">
        <f t="shared" si="877"/>
        <v>0</v>
      </c>
      <c r="N142" s="1478"/>
      <c r="O142" s="1479">
        <v>0</v>
      </c>
      <c r="P142" s="1480">
        <v>0</v>
      </c>
      <c r="Q142" s="1828">
        <v>0</v>
      </c>
      <c r="R142" s="1831">
        <f t="shared" si="878"/>
        <v>0</v>
      </c>
      <c r="S142" s="1481">
        <f>IF(AND(SUM(O142:Q142)=0,N142="NNN"),MIN('Operating History and Pro Forma'!$M$33,'Operating History and Pro Forma'!$T$15)*D142,SUM(O142:Q142)*D142)</f>
        <v>0</v>
      </c>
      <c r="T142" s="1482">
        <f t="shared" si="879"/>
        <v>0</v>
      </c>
      <c r="U142" s="1483">
        <f t="shared" si="880"/>
        <v>0</v>
      </c>
      <c r="V142" s="1480"/>
      <c r="W142" s="1514"/>
      <c r="X142" s="1486" t="str">
        <f t="shared" si="881"/>
        <v/>
      </c>
      <c r="Y142" s="1487">
        <f t="shared" si="882"/>
        <v>0</v>
      </c>
      <c r="Z142" s="1488"/>
      <c r="AA142" s="1488"/>
      <c r="AB142" s="1488"/>
      <c r="AC142" s="1488"/>
      <c r="AD142" s="1489">
        <f t="shared" si="883"/>
        <v>0</v>
      </c>
      <c r="AE142" s="1490" t="str">
        <f t="shared" si="884"/>
        <v/>
      </c>
      <c r="AF142" s="1491">
        <f t="shared" si="885"/>
        <v>0</v>
      </c>
      <c r="AG142" s="1492">
        <f t="shared" si="886"/>
        <v>0</v>
      </c>
      <c r="AH142" s="1493">
        <f t="shared" si="1060"/>
        <v>0</v>
      </c>
      <c r="AI142" s="1493">
        <f t="shared" si="1060"/>
        <v>0</v>
      </c>
      <c r="AJ142" s="1494">
        <f t="shared" si="1060"/>
        <v>0</v>
      </c>
      <c r="AK142" s="1494">
        <f t="shared" si="1060"/>
        <v>0</v>
      </c>
      <c r="AL142" s="1495">
        <f t="shared" si="1060"/>
        <v>0</v>
      </c>
      <c r="AM142" s="1496">
        <f t="shared" si="1060"/>
        <v>0</v>
      </c>
      <c r="AN142" s="1497">
        <f t="shared" si="399"/>
        <v>0</v>
      </c>
      <c r="AO142" s="1498">
        <f t="shared" si="860"/>
        <v>0</v>
      </c>
      <c r="AP142" s="1499">
        <f t="shared" si="887"/>
        <v>0</v>
      </c>
      <c r="AQ142" s="1500">
        <f t="shared" si="888"/>
        <v>0</v>
      </c>
      <c r="AR142" s="1501">
        <f t="shared" si="889"/>
        <v>0</v>
      </c>
      <c r="AS142" s="1498">
        <f t="shared" ref="AS142:AS205" si="1088">IFERROR(DATEDIF(Note_Date,$V142,"M"),$AU142)</f>
        <v>0</v>
      </c>
      <c r="AT142" s="1501">
        <f t="shared" si="890"/>
        <v>0</v>
      </c>
      <c r="AU142" s="1498">
        <f t="shared" si="891"/>
        <v>1</v>
      </c>
      <c r="AV142" s="1498">
        <f t="shared" si="892"/>
        <v>2</v>
      </c>
      <c r="AW142" s="1499">
        <f t="shared" si="893"/>
        <v>0</v>
      </c>
      <c r="AX142" s="1502">
        <f t="shared" si="894"/>
        <v>0</v>
      </c>
      <c r="AY142" s="1503">
        <f t="shared" si="895"/>
        <v>0</v>
      </c>
      <c r="AZ142" s="1498">
        <f t="shared" si="896"/>
        <v>2</v>
      </c>
      <c r="BA142" s="1498">
        <f t="shared" si="897"/>
        <v>3</v>
      </c>
      <c r="BB142" s="1499">
        <f t="shared" si="898"/>
        <v>0</v>
      </c>
      <c r="BC142" s="1502">
        <f t="shared" si="899"/>
        <v>0</v>
      </c>
      <c r="BD142" s="1503">
        <f t="shared" si="900"/>
        <v>0</v>
      </c>
      <c r="BE142" s="1498">
        <f t="shared" si="901"/>
        <v>3</v>
      </c>
      <c r="BF142" s="1498">
        <f t="shared" si="902"/>
        <v>4</v>
      </c>
      <c r="BG142" s="1499">
        <f t="shared" si="903"/>
        <v>0</v>
      </c>
      <c r="BH142" s="1502">
        <f t="shared" si="904"/>
        <v>0</v>
      </c>
      <c r="BI142" s="1502">
        <f t="shared" si="905"/>
        <v>0</v>
      </c>
      <c r="BJ142" s="1504">
        <f t="shared" si="906"/>
        <v>1900</v>
      </c>
      <c r="BK142" s="1505" t="str">
        <f t="shared" si="907"/>
        <v/>
      </c>
      <c r="BL142" s="1506"/>
      <c r="BM142" s="1507">
        <f t="shared" si="908"/>
        <v>0</v>
      </c>
      <c r="BN142" s="1508">
        <f t="shared" si="1074"/>
        <v>0</v>
      </c>
      <c r="BO142" s="1508">
        <f t="shared" si="1074"/>
        <v>0</v>
      </c>
      <c r="BP142" s="1508">
        <f t="shared" si="1074"/>
        <v>0</v>
      </c>
      <c r="BQ142" s="1508">
        <f t="shared" si="1074"/>
        <v>0</v>
      </c>
      <c r="BR142" s="1508">
        <f t="shared" si="1074"/>
        <v>0</v>
      </c>
      <c r="BS142" s="1508">
        <f t="shared" si="1074"/>
        <v>0</v>
      </c>
      <c r="BT142" s="1508">
        <f t="shared" si="1074"/>
        <v>0</v>
      </c>
      <c r="BU142" s="1508">
        <f t="shared" si="1074"/>
        <v>0</v>
      </c>
      <c r="BV142" s="1508">
        <f t="shared" si="1074"/>
        <v>0</v>
      </c>
      <c r="BW142" s="1508">
        <f t="shared" ref="BN142:CC158" si="1089">IF(BW$12&lt;$AO142,0,IF(BW$12&lt;=$AU142,IF(BW$12&lt;$AS142,$L142,$AT142),IF(OR(AND(BW$12&lt;$BF142,BW$12&gt;=$BE142),AND(BW$12&lt;$BA142,BW$12&gt;=$AZ142),AND(BW$12&lt;$AV142,BW$12&gt;=$AU142)),0,IF(BW$12&gt;=$BF142,$BG142*$D142/12,IF(BW$12&gt;=$BA142,$BB142*$D142/12,IF(BW$12&gt;=$AV142,$AW142*$D142/12))))))</f>
        <v>0</v>
      </c>
      <c r="BX142" s="1508">
        <f t="shared" si="1089"/>
        <v>0</v>
      </c>
      <c r="BY142" s="1507">
        <f t="shared" si="1089"/>
        <v>0</v>
      </c>
      <c r="BZ142" s="1508">
        <f t="shared" si="1089"/>
        <v>0</v>
      </c>
      <c r="CA142" s="1508">
        <f t="shared" si="1089"/>
        <v>0</v>
      </c>
      <c r="CB142" s="1508">
        <f t="shared" si="1089"/>
        <v>0</v>
      </c>
      <c r="CC142" s="1508">
        <f t="shared" si="1089"/>
        <v>0</v>
      </c>
      <c r="CD142" s="1508">
        <f t="shared" si="1082"/>
        <v>0</v>
      </c>
      <c r="CE142" s="1508">
        <f t="shared" si="1082"/>
        <v>0</v>
      </c>
      <c r="CF142" s="1508">
        <f t="shared" si="1082"/>
        <v>0</v>
      </c>
      <c r="CG142" s="1508">
        <f t="shared" si="1082"/>
        <v>0</v>
      </c>
      <c r="CH142" s="1508">
        <f t="shared" si="1082"/>
        <v>0</v>
      </c>
      <c r="CI142" s="1508">
        <f t="shared" si="1082"/>
        <v>0</v>
      </c>
      <c r="CJ142" s="1509">
        <f t="shared" si="1082"/>
        <v>0</v>
      </c>
      <c r="CK142" s="1507">
        <f t="shared" si="1082"/>
        <v>0</v>
      </c>
      <c r="CL142" s="1508">
        <f t="shared" si="1082"/>
        <v>0</v>
      </c>
      <c r="CM142" s="1508">
        <f t="shared" si="1082"/>
        <v>0</v>
      </c>
      <c r="CN142" s="1508">
        <f t="shared" si="1082"/>
        <v>0</v>
      </c>
      <c r="CO142" s="1508">
        <f t="shared" si="1082"/>
        <v>0</v>
      </c>
      <c r="CP142" s="1508">
        <f t="shared" si="1082"/>
        <v>0</v>
      </c>
      <c r="CQ142" s="1508">
        <f t="shared" si="1082"/>
        <v>0</v>
      </c>
      <c r="CR142" s="1508">
        <f t="shared" si="1082"/>
        <v>0</v>
      </c>
      <c r="CS142" s="1508">
        <f t="shared" si="1082"/>
        <v>0</v>
      </c>
      <c r="CT142" s="1508">
        <f t="shared" si="1083"/>
        <v>0</v>
      </c>
      <c r="CU142" s="1508">
        <f t="shared" si="1083"/>
        <v>0</v>
      </c>
      <c r="CV142" s="1509">
        <f t="shared" si="1083"/>
        <v>0</v>
      </c>
      <c r="CW142" s="1508">
        <f t="shared" si="1083"/>
        <v>0</v>
      </c>
      <c r="CX142" s="1508">
        <f t="shared" si="1083"/>
        <v>0</v>
      </c>
      <c r="CY142" s="1508">
        <f t="shared" si="1083"/>
        <v>0</v>
      </c>
      <c r="CZ142" s="1508">
        <f t="shared" si="1083"/>
        <v>0</v>
      </c>
      <c r="DA142" s="1508">
        <f t="shared" si="1083"/>
        <v>0</v>
      </c>
      <c r="DB142" s="1508">
        <f t="shared" si="1083"/>
        <v>0</v>
      </c>
      <c r="DC142" s="1508">
        <f t="shared" si="1083"/>
        <v>0</v>
      </c>
      <c r="DD142" s="1508">
        <f t="shared" si="1083"/>
        <v>0</v>
      </c>
      <c r="DE142" s="1508">
        <f t="shared" si="1083"/>
        <v>0</v>
      </c>
      <c r="DF142" s="1508">
        <f t="shared" si="1083"/>
        <v>0</v>
      </c>
      <c r="DG142" s="1508">
        <f t="shared" si="1083"/>
        <v>0</v>
      </c>
      <c r="DH142" s="1509">
        <f t="shared" si="1083"/>
        <v>0</v>
      </c>
      <c r="DI142" s="1508">
        <f t="shared" si="1083"/>
        <v>0</v>
      </c>
      <c r="DJ142" s="1508">
        <f t="shared" si="1084"/>
        <v>0</v>
      </c>
      <c r="DK142" s="1508">
        <f t="shared" si="1084"/>
        <v>0</v>
      </c>
      <c r="DL142" s="1508">
        <f t="shared" si="1084"/>
        <v>0</v>
      </c>
      <c r="DM142" s="1508">
        <f t="shared" si="1084"/>
        <v>0</v>
      </c>
      <c r="DN142" s="1508">
        <f t="shared" si="1084"/>
        <v>0</v>
      </c>
      <c r="DO142" s="1508">
        <f t="shared" si="1084"/>
        <v>0</v>
      </c>
      <c r="DP142" s="1508">
        <f t="shared" si="1084"/>
        <v>0</v>
      </c>
      <c r="DQ142" s="1508">
        <f t="shared" si="1084"/>
        <v>0</v>
      </c>
      <c r="DR142" s="1508">
        <f t="shared" si="1084"/>
        <v>0</v>
      </c>
      <c r="DS142" s="1508">
        <f t="shared" si="1084"/>
        <v>0</v>
      </c>
      <c r="DT142" s="1509">
        <f t="shared" si="1084"/>
        <v>0</v>
      </c>
      <c r="DU142" s="1507">
        <f t="shared" si="1084"/>
        <v>0</v>
      </c>
      <c r="DV142" s="1508">
        <f t="shared" si="1084"/>
        <v>0</v>
      </c>
      <c r="DW142" s="1508">
        <f t="shared" si="1084"/>
        <v>0</v>
      </c>
      <c r="DX142" s="1508">
        <f t="shared" si="1084"/>
        <v>0</v>
      </c>
      <c r="DY142" s="1508">
        <f t="shared" si="1084"/>
        <v>0</v>
      </c>
      <c r="DZ142" s="1508">
        <f t="shared" si="1085"/>
        <v>0</v>
      </c>
      <c r="EA142" s="1508">
        <f t="shared" si="1085"/>
        <v>0</v>
      </c>
      <c r="EB142" s="1508">
        <f t="shared" si="1085"/>
        <v>0</v>
      </c>
      <c r="EC142" s="1508">
        <f t="shared" si="1085"/>
        <v>0</v>
      </c>
      <c r="ED142" s="1508">
        <f t="shared" si="1085"/>
        <v>0</v>
      </c>
      <c r="EE142" s="1508">
        <f t="shared" si="1085"/>
        <v>0</v>
      </c>
      <c r="EF142" s="1508">
        <f t="shared" si="1085"/>
        <v>0</v>
      </c>
      <c r="EG142" s="1507">
        <f t="shared" si="1085"/>
        <v>0</v>
      </c>
      <c r="EH142" s="1508">
        <f t="shared" si="1085"/>
        <v>0</v>
      </c>
      <c r="EI142" s="1508">
        <f t="shared" si="1085"/>
        <v>0</v>
      </c>
      <c r="EJ142" s="1508">
        <f t="shared" si="1085"/>
        <v>0</v>
      </c>
      <c r="EK142" s="1508">
        <f t="shared" si="1085"/>
        <v>0</v>
      </c>
      <c r="EL142" s="1508">
        <f t="shared" si="1085"/>
        <v>0</v>
      </c>
      <c r="EM142" s="1508">
        <f t="shared" si="1085"/>
        <v>0</v>
      </c>
      <c r="EN142" s="1508">
        <f t="shared" si="1085"/>
        <v>0</v>
      </c>
      <c r="EO142" s="1508">
        <f t="shared" si="1085"/>
        <v>0</v>
      </c>
      <c r="EP142" s="1508">
        <f t="shared" si="1086"/>
        <v>0</v>
      </c>
      <c r="EQ142" s="1508">
        <f t="shared" si="1086"/>
        <v>0</v>
      </c>
      <c r="ER142" s="1509">
        <f t="shared" si="1086"/>
        <v>0</v>
      </c>
      <c r="ES142" s="1507">
        <f t="shared" si="1086"/>
        <v>0</v>
      </c>
      <c r="ET142" s="1508">
        <f t="shared" si="1086"/>
        <v>0</v>
      </c>
      <c r="EU142" s="1508">
        <f t="shared" si="1086"/>
        <v>0</v>
      </c>
      <c r="EV142" s="1508">
        <f t="shared" si="1086"/>
        <v>0</v>
      </c>
      <c r="EW142" s="1508">
        <f t="shared" si="1086"/>
        <v>0</v>
      </c>
      <c r="EX142" s="1508">
        <f t="shared" si="1086"/>
        <v>0</v>
      </c>
      <c r="EY142" s="1508">
        <f t="shared" si="1086"/>
        <v>0</v>
      </c>
      <c r="EZ142" s="1508">
        <f t="shared" si="1086"/>
        <v>0</v>
      </c>
      <c r="FA142" s="1508">
        <f t="shared" si="1086"/>
        <v>0</v>
      </c>
      <c r="FB142" s="1508">
        <f t="shared" si="1086"/>
        <v>0</v>
      </c>
      <c r="FC142" s="1508">
        <f t="shared" si="1086"/>
        <v>0</v>
      </c>
      <c r="FD142" s="1509">
        <f t="shared" si="1086"/>
        <v>0</v>
      </c>
      <c r="FE142" s="1508">
        <f t="shared" si="1086"/>
        <v>0</v>
      </c>
      <c r="FF142" s="1508">
        <f t="shared" si="1052"/>
        <v>0</v>
      </c>
      <c r="FG142" s="1508">
        <f t="shared" si="1087"/>
        <v>0</v>
      </c>
      <c r="FH142" s="1508">
        <f t="shared" si="1087"/>
        <v>0</v>
      </c>
      <c r="FI142" s="1508">
        <f t="shared" si="1087"/>
        <v>0</v>
      </c>
      <c r="FJ142" s="1508">
        <f t="shared" si="1087"/>
        <v>0</v>
      </c>
      <c r="FK142" s="1508">
        <f t="shared" si="1087"/>
        <v>0</v>
      </c>
      <c r="FL142" s="1508">
        <f t="shared" si="1087"/>
        <v>0</v>
      </c>
      <c r="FM142" s="1508">
        <f t="shared" si="1087"/>
        <v>0</v>
      </c>
      <c r="FN142" s="1508">
        <f t="shared" si="1087"/>
        <v>0</v>
      </c>
      <c r="FO142" s="1508">
        <f t="shared" si="1087"/>
        <v>0</v>
      </c>
      <c r="FP142" s="1509">
        <f t="shared" si="1087"/>
        <v>0</v>
      </c>
      <c r="FQ142" s="1508">
        <f t="shared" si="1087"/>
        <v>0</v>
      </c>
      <c r="FR142" s="1508">
        <f t="shared" si="1087"/>
        <v>0</v>
      </c>
      <c r="FS142" s="1508">
        <f t="shared" si="1087"/>
        <v>0</v>
      </c>
      <c r="FT142" s="1508">
        <f t="shared" si="1087"/>
        <v>0</v>
      </c>
      <c r="FU142" s="1508">
        <f t="shared" si="1087"/>
        <v>0</v>
      </c>
      <c r="FV142" s="1508">
        <f t="shared" si="1087"/>
        <v>0</v>
      </c>
      <c r="FW142" s="1508">
        <f t="shared" si="1061"/>
        <v>0</v>
      </c>
      <c r="FX142" s="1508">
        <f t="shared" si="1061"/>
        <v>0</v>
      </c>
      <c r="FY142" s="1508">
        <f t="shared" si="1061"/>
        <v>0</v>
      </c>
      <c r="FZ142" s="1508">
        <f t="shared" si="1061"/>
        <v>0</v>
      </c>
      <c r="GA142" s="1508">
        <f t="shared" si="1061"/>
        <v>0</v>
      </c>
      <c r="GB142" s="1509">
        <f t="shared" si="1061"/>
        <v>0</v>
      </c>
      <c r="GC142" s="1506"/>
      <c r="GD142" s="1458">
        <f t="shared" si="910"/>
        <v>1</v>
      </c>
      <c r="GE142" s="1510">
        <f t="shared" ref="GE142:GN167" si="1090">IF(OR(ROUNDUP($AU142/12,0)=GE$11,ROUNDUP($AZ142/12,0)=GE$11,ROUNDUP($BE142/12,0)=GE$11,ROUNDUP($AN142/12,0)=GE$11),$D142,0)</f>
        <v>0</v>
      </c>
      <c r="GF142" s="1511">
        <f t="shared" si="1090"/>
        <v>0</v>
      </c>
      <c r="GG142" s="1511">
        <f t="shared" si="1090"/>
        <v>0</v>
      </c>
      <c r="GH142" s="1511">
        <f t="shared" si="1090"/>
        <v>0</v>
      </c>
      <c r="GI142" s="1511">
        <f t="shared" si="1090"/>
        <v>0</v>
      </c>
      <c r="GJ142" s="1511">
        <f t="shared" si="1090"/>
        <v>0</v>
      </c>
      <c r="GK142" s="1511">
        <f t="shared" si="1090"/>
        <v>0</v>
      </c>
      <c r="GL142" s="1511">
        <f t="shared" si="1090"/>
        <v>0</v>
      </c>
      <c r="GM142" s="1511">
        <f t="shared" si="1090"/>
        <v>0</v>
      </c>
      <c r="GN142" s="1512">
        <f t="shared" si="1090"/>
        <v>0</v>
      </c>
      <c r="GO142" s="1513">
        <f t="shared" si="911"/>
        <v>0</v>
      </c>
      <c r="GP142" s="1506"/>
      <c r="GQ142" s="1510">
        <f t="shared" si="1073"/>
        <v>0</v>
      </c>
      <c r="GR142" s="1511">
        <f t="shared" si="1056"/>
        <v>0</v>
      </c>
      <c r="GS142" s="1511">
        <f t="shared" si="1056"/>
        <v>0</v>
      </c>
      <c r="GT142" s="1511">
        <f t="shared" si="1056"/>
        <v>0</v>
      </c>
      <c r="GU142" s="1511">
        <f t="shared" si="1056"/>
        <v>0</v>
      </c>
      <c r="GV142" s="1511">
        <f t="shared" ref="GR142:GZ170" si="1091">IF(ROUNDUP($AU142/12,0)=GV$11,$U142,IF(ROUNDUP($AZ142/12,0)=GV$11,$D142*$AW142+INDEX($HD142:$LS142,1,$AZ142-1)*12,IF(ROUNDUP($BE142/12,0)=GV$11,$D142*$BB142+INDEX($HD142:$LS142,1,$BE142-1)*12,IF(ROUNDUP($AN142/12,0)=GV$11,$U142,0))))</f>
        <v>0</v>
      </c>
      <c r="GW142" s="1511">
        <f t="shared" si="1091"/>
        <v>0</v>
      </c>
      <c r="GX142" s="1511">
        <f t="shared" si="1091"/>
        <v>0</v>
      </c>
      <c r="GY142" s="1511">
        <f t="shared" si="1091"/>
        <v>0</v>
      </c>
      <c r="GZ142" s="1512">
        <f t="shared" si="1091"/>
        <v>0</v>
      </c>
      <c r="HA142" s="1513">
        <f t="shared" si="912"/>
        <v>0</v>
      </c>
      <c r="HB142" s="1506">
        <f t="shared" si="913"/>
        <v>1</v>
      </c>
      <c r="HC142" s="1506"/>
      <c r="HD142" s="1508">
        <f t="shared" si="914"/>
        <v>0</v>
      </c>
      <c r="HE142" s="1460">
        <f t="shared" si="915"/>
        <v>0</v>
      </c>
      <c r="HF142" s="1460">
        <f t="shared" si="916"/>
        <v>0</v>
      </c>
      <c r="HG142" s="1460">
        <f t="shared" si="917"/>
        <v>0</v>
      </c>
      <c r="HH142" s="1460">
        <f t="shared" si="918"/>
        <v>0</v>
      </c>
      <c r="HI142" s="1460">
        <f t="shared" si="919"/>
        <v>0</v>
      </c>
      <c r="HJ142" s="1460">
        <f t="shared" si="920"/>
        <v>0</v>
      </c>
      <c r="HK142" s="1460">
        <f t="shared" si="921"/>
        <v>0</v>
      </c>
      <c r="HL142" s="1460">
        <f t="shared" si="922"/>
        <v>0</v>
      </c>
      <c r="HM142" s="1460">
        <f t="shared" si="923"/>
        <v>0</v>
      </c>
      <c r="HN142" s="1460">
        <f t="shared" si="924"/>
        <v>0</v>
      </c>
      <c r="HO142" s="1460">
        <f t="shared" si="925"/>
        <v>0</v>
      </c>
      <c r="HP142" s="1460">
        <f t="shared" si="926"/>
        <v>0</v>
      </c>
      <c r="HQ142" s="1460">
        <f t="shared" si="927"/>
        <v>0</v>
      </c>
      <c r="HR142" s="1460">
        <f t="shared" si="928"/>
        <v>0</v>
      </c>
      <c r="HS142" s="1460">
        <f t="shared" si="929"/>
        <v>0</v>
      </c>
      <c r="HT142" s="1460">
        <f t="shared" si="930"/>
        <v>0</v>
      </c>
      <c r="HU142" s="1460">
        <f t="shared" si="931"/>
        <v>0</v>
      </c>
      <c r="HV142" s="1460">
        <f t="shared" si="932"/>
        <v>0</v>
      </c>
      <c r="HW142" s="1460">
        <f t="shared" si="933"/>
        <v>0</v>
      </c>
      <c r="HX142" s="1460">
        <f t="shared" si="934"/>
        <v>0</v>
      </c>
      <c r="HY142" s="1460">
        <f t="shared" si="935"/>
        <v>0</v>
      </c>
      <c r="HZ142" s="1460">
        <f t="shared" si="936"/>
        <v>0</v>
      </c>
      <c r="IA142" s="1460">
        <f t="shared" si="937"/>
        <v>0</v>
      </c>
      <c r="IB142" s="1460">
        <f t="shared" si="938"/>
        <v>0</v>
      </c>
      <c r="IC142" s="1460">
        <f t="shared" si="939"/>
        <v>0</v>
      </c>
      <c r="ID142" s="1460">
        <f t="shared" si="940"/>
        <v>0</v>
      </c>
      <c r="IE142" s="1460">
        <f t="shared" si="941"/>
        <v>0</v>
      </c>
      <c r="IF142" s="1460">
        <f t="shared" si="942"/>
        <v>0</v>
      </c>
      <c r="IG142" s="1460">
        <f t="shared" si="943"/>
        <v>0</v>
      </c>
      <c r="IH142" s="1460">
        <f t="shared" si="944"/>
        <v>0</v>
      </c>
      <c r="II142" s="1460">
        <f t="shared" si="945"/>
        <v>0</v>
      </c>
      <c r="IJ142" s="1460">
        <f t="shared" si="946"/>
        <v>0</v>
      </c>
      <c r="IK142" s="1460">
        <f t="shared" si="947"/>
        <v>0</v>
      </c>
      <c r="IL142" s="1460">
        <f t="shared" si="948"/>
        <v>0</v>
      </c>
      <c r="IM142" s="1460">
        <f t="shared" si="949"/>
        <v>0</v>
      </c>
      <c r="IN142" s="1460">
        <f t="shared" si="950"/>
        <v>0</v>
      </c>
      <c r="IO142" s="1460">
        <f t="shared" si="951"/>
        <v>0</v>
      </c>
      <c r="IP142" s="1460">
        <f t="shared" si="952"/>
        <v>0</v>
      </c>
      <c r="IQ142" s="1460">
        <f t="shared" si="953"/>
        <v>0</v>
      </c>
      <c r="IR142" s="1460">
        <f t="shared" si="954"/>
        <v>0</v>
      </c>
      <c r="IS142" s="1460">
        <f t="shared" si="955"/>
        <v>0</v>
      </c>
      <c r="IT142" s="1460">
        <f t="shared" si="956"/>
        <v>0</v>
      </c>
      <c r="IU142" s="1460">
        <f t="shared" si="957"/>
        <v>0</v>
      </c>
      <c r="IV142" s="1460">
        <f t="shared" si="958"/>
        <v>0</v>
      </c>
      <c r="IW142" s="1460">
        <f t="shared" si="959"/>
        <v>0</v>
      </c>
      <c r="IX142" s="1460">
        <f t="shared" si="960"/>
        <v>0</v>
      </c>
      <c r="IY142" s="1460">
        <f t="shared" si="961"/>
        <v>0</v>
      </c>
      <c r="IZ142" s="1460">
        <f t="shared" si="962"/>
        <v>0</v>
      </c>
      <c r="JA142" s="1460">
        <f t="shared" si="963"/>
        <v>0</v>
      </c>
      <c r="JB142" s="1460">
        <f t="shared" si="964"/>
        <v>0</v>
      </c>
      <c r="JC142" s="1460">
        <f t="shared" si="965"/>
        <v>0</v>
      </c>
      <c r="JD142" s="1460">
        <f t="shared" si="966"/>
        <v>0</v>
      </c>
      <c r="JE142" s="1460">
        <f t="shared" si="967"/>
        <v>0</v>
      </c>
      <c r="JF142" s="1460">
        <f t="shared" si="968"/>
        <v>0</v>
      </c>
      <c r="JG142" s="1460">
        <f t="shared" si="969"/>
        <v>0</v>
      </c>
      <c r="JH142" s="1460">
        <f t="shared" si="970"/>
        <v>0</v>
      </c>
      <c r="JI142" s="1460">
        <f t="shared" si="971"/>
        <v>0</v>
      </c>
      <c r="JJ142" s="1460">
        <f t="shared" si="972"/>
        <v>0</v>
      </c>
      <c r="JK142" s="1460">
        <f t="shared" si="973"/>
        <v>0</v>
      </c>
      <c r="JL142" s="1460">
        <f t="shared" si="974"/>
        <v>0</v>
      </c>
      <c r="JM142" s="1460">
        <f t="shared" si="975"/>
        <v>0</v>
      </c>
      <c r="JN142" s="1460">
        <f t="shared" si="976"/>
        <v>0</v>
      </c>
      <c r="JO142" s="1460">
        <f t="shared" si="977"/>
        <v>0</v>
      </c>
      <c r="JP142" s="1460">
        <f t="shared" si="978"/>
        <v>0</v>
      </c>
      <c r="JQ142" s="1460">
        <f t="shared" si="979"/>
        <v>0</v>
      </c>
      <c r="JR142" s="1460">
        <f t="shared" si="980"/>
        <v>0</v>
      </c>
      <c r="JS142" s="1460">
        <f t="shared" si="981"/>
        <v>0</v>
      </c>
      <c r="JT142" s="1460">
        <f t="shared" si="982"/>
        <v>0</v>
      </c>
      <c r="JU142" s="1460">
        <f t="shared" si="983"/>
        <v>0</v>
      </c>
      <c r="JV142" s="1460">
        <f t="shared" si="984"/>
        <v>0</v>
      </c>
      <c r="JW142" s="1460">
        <f t="shared" si="985"/>
        <v>0</v>
      </c>
      <c r="JX142" s="1460">
        <f t="shared" si="986"/>
        <v>0</v>
      </c>
      <c r="JY142" s="1460">
        <f t="shared" si="987"/>
        <v>0</v>
      </c>
      <c r="JZ142" s="1460">
        <f t="shared" si="988"/>
        <v>0</v>
      </c>
      <c r="KA142" s="1460">
        <f t="shared" si="989"/>
        <v>0</v>
      </c>
      <c r="KB142" s="1460">
        <f t="shared" si="990"/>
        <v>0</v>
      </c>
      <c r="KC142" s="1460">
        <f t="shared" si="991"/>
        <v>0</v>
      </c>
      <c r="KD142" s="1460">
        <f t="shared" si="992"/>
        <v>0</v>
      </c>
      <c r="KE142" s="1460">
        <f t="shared" si="993"/>
        <v>0</v>
      </c>
      <c r="KF142" s="1460">
        <f t="shared" si="994"/>
        <v>0</v>
      </c>
      <c r="KG142" s="1460">
        <f t="shared" si="995"/>
        <v>0</v>
      </c>
      <c r="KH142" s="1460">
        <f t="shared" si="996"/>
        <v>0</v>
      </c>
      <c r="KI142" s="1460">
        <f t="shared" si="997"/>
        <v>0</v>
      </c>
      <c r="KJ142" s="1460">
        <f t="shared" si="998"/>
        <v>0</v>
      </c>
      <c r="KK142" s="1460">
        <f t="shared" si="999"/>
        <v>0</v>
      </c>
      <c r="KL142" s="1460">
        <f t="shared" si="1000"/>
        <v>0</v>
      </c>
      <c r="KM142" s="1460">
        <f t="shared" si="1001"/>
        <v>0</v>
      </c>
      <c r="KN142" s="1460">
        <f t="shared" si="1002"/>
        <v>0</v>
      </c>
      <c r="KO142" s="1460">
        <f t="shared" si="1003"/>
        <v>0</v>
      </c>
      <c r="KP142" s="1460">
        <f t="shared" si="1004"/>
        <v>0</v>
      </c>
      <c r="KQ142" s="1460">
        <f t="shared" si="1005"/>
        <v>0</v>
      </c>
      <c r="KR142" s="1460">
        <f t="shared" si="1006"/>
        <v>0</v>
      </c>
      <c r="KS142" s="1460">
        <f t="shared" si="1007"/>
        <v>0</v>
      </c>
      <c r="KT142" s="1460">
        <f t="shared" si="1008"/>
        <v>0</v>
      </c>
      <c r="KU142" s="1460">
        <f t="shared" si="1009"/>
        <v>0</v>
      </c>
      <c r="KV142" s="1460">
        <f t="shared" si="1010"/>
        <v>0</v>
      </c>
      <c r="KW142" s="1460">
        <f t="shared" si="1011"/>
        <v>0</v>
      </c>
      <c r="KX142" s="1460">
        <f t="shared" si="1012"/>
        <v>0</v>
      </c>
      <c r="KY142" s="1460">
        <f t="shared" si="1013"/>
        <v>0</v>
      </c>
      <c r="KZ142" s="1460">
        <f t="shared" si="1014"/>
        <v>0</v>
      </c>
      <c r="LA142" s="1460">
        <f t="shared" si="1015"/>
        <v>0</v>
      </c>
      <c r="LB142" s="1460">
        <f t="shared" si="1016"/>
        <v>0</v>
      </c>
      <c r="LC142" s="1460">
        <f t="shared" si="1017"/>
        <v>0</v>
      </c>
      <c r="LD142" s="1460">
        <f t="shared" si="1018"/>
        <v>0</v>
      </c>
      <c r="LE142" s="1460">
        <f t="shared" si="1019"/>
        <v>0</v>
      </c>
      <c r="LF142" s="1460">
        <f t="shared" si="1020"/>
        <v>0</v>
      </c>
      <c r="LG142" s="1460">
        <f t="shared" si="1021"/>
        <v>0</v>
      </c>
      <c r="LH142" s="1460">
        <f t="shared" si="1022"/>
        <v>0</v>
      </c>
      <c r="LI142" s="1460">
        <f t="shared" si="1023"/>
        <v>0</v>
      </c>
      <c r="LJ142" s="1460">
        <f t="shared" si="1024"/>
        <v>0</v>
      </c>
      <c r="LK142" s="1460">
        <f t="shared" si="1025"/>
        <v>0</v>
      </c>
      <c r="LL142" s="1460">
        <f t="shared" si="1026"/>
        <v>0</v>
      </c>
      <c r="LM142" s="1460">
        <f t="shared" si="1027"/>
        <v>0</v>
      </c>
      <c r="LN142" s="1460">
        <f t="shared" si="1028"/>
        <v>0</v>
      </c>
      <c r="LO142" s="1460">
        <f t="shared" si="1029"/>
        <v>0</v>
      </c>
      <c r="LP142" s="1460">
        <f t="shared" si="1030"/>
        <v>0</v>
      </c>
      <c r="LQ142" s="1460">
        <f t="shared" si="1031"/>
        <v>0</v>
      </c>
      <c r="LR142" s="1460">
        <f t="shared" si="1032"/>
        <v>0</v>
      </c>
      <c r="LS142" s="1460">
        <f t="shared" si="1033"/>
        <v>0</v>
      </c>
      <c r="LW142" s="1467">
        <f t="shared" si="1034"/>
        <v>0</v>
      </c>
      <c r="LX142" s="1467">
        <f t="shared" si="1035"/>
        <v>0</v>
      </c>
      <c r="LY142" s="1467">
        <f t="shared" si="1036"/>
        <v>0</v>
      </c>
      <c r="LZ142" s="1467">
        <f t="shared" si="1037"/>
        <v>0</v>
      </c>
      <c r="MA142" s="1506"/>
      <c r="MB142" s="1460">
        <f t="shared" si="1038"/>
        <v>0</v>
      </c>
      <c r="MC142" s="1460">
        <f t="shared" si="1075"/>
        <v>0</v>
      </c>
      <c r="MD142" s="1460">
        <f t="shared" si="1075"/>
        <v>0</v>
      </c>
      <c r="ME142" s="1460">
        <f t="shared" si="1075"/>
        <v>0</v>
      </c>
      <c r="MF142" s="1460">
        <f t="shared" si="1075"/>
        <v>0</v>
      </c>
      <c r="MG142" s="1460">
        <f t="shared" si="1075"/>
        <v>0</v>
      </c>
      <c r="MH142" s="1460">
        <f t="shared" si="1075"/>
        <v>0</v>
      </c>
      <c r="MI142" s="1460">
        <f t="shared" si="1075"/>
        <v>0</v>
      </c>
      <c r="MJ142" s="1460">
        <f t="shared" si="1075"/>
        <v>0</v>
      </c>
      <c r="MK142" s="1460">
        <f t="shared" si="1075"/>
        <v>0</v>
      </c>
      <c r="ML142" s="1460">
        <f t="shared" ref="MC142:MR158" si="1092">IF(ML$12&lt;$AO142,0,IF(ML$12&lt;=$AU142,(ML$8-$LW142)*$D142/12,IF(ML$12&gt;=$BF142,(ML$8-$LZ142)*$D142/12,IF(ML$12&gt;=$BE142,0,IF(ML$12&gt;=$BA142,(ML$8-$LY142)*$D142/12,IF(ML$12&gt;=$AZ142,0,IF(ML$12&gt;=$AV142,(ML$8-$LX142)*$D142/12,0)))))))</f>
        <v>0</v>
      </c>
      <c r="MM142" s="1460">
        <f t="shared" si="1092"/>
        <v>0</v>
      </c>
      <c r="MN142" s="1460">
        <f t="shared" si="1092"/>
        <v>0</v>
      </c>
      <c r="MO142" s="1460">
        <f t="shared" si="1092"/>
        <v>0</v>
      </c>
      <c r="MP142" s="1460">
        <f t="shared" si="1092"/>
        <v>0</v>
      </c>
      <c r="MQ142" s="1460">
        <f t="shared" si="1092"/>
        <v>0</v>
      </c>
      <c r="MR142" s="1460">
        <f t="shared" si="1092"/>
        <v>0</v>
      </c>
      <c r="MS142" s="1460">
        <f t="shared" si="1079"/>
        <v>0</v>
      </c>
      <c r="MT142" s="1460">
        <f t="shared" si="1079"/>
        <v>0</v>
      </c>
      <c r="MU142" s="1460">
        <f t="shared" si="1079"/>
        <v>0</v>
      </c>
      <c r="MV142" s="1460">
        <f t="shared" si="1079"/>
        <v>0</v>
      </c>
      <c r="MW142" s="1460">
        <f t="shared" si="1079"/>
        <v>0</v>
      </c>
      <c r="MX142" s="1460">
        <f t="shared" si="1079"/>
        <v>0</v>
      </c>
      <c r="MY142" s="1460">
        <f t="shared" si="1079"/>
        <v>0</v>
      </c>
      <c r="MZ142" s="1460">
        <f t="shared" si="1079"/>
        <v>0</v>
      </c>
      <c r="NA142" s="1460">
        <f t="shared" si="1079"/>
        <v>0</v>
      </c>
      <c r="NB142" s="1460">
        <f t="shared" si="1079"/>
        <v>0</v>
      </c>
      <c r="NC142" s="1460">
        <f t="shared" si="1079"/>
        <v>0</v>
      </c>
      <c r="ND142" s="1460">
        <f t="shared" si="1079"/>
        <v>0</v>
      </c>
      <c r="NE142" s="1460">
        <f t="shared" si="1079"/>
        <v>0</v>
      </c>
      <c r="NF142" s="1460">
        <f t="shared" si="1079"/>
        <v>0</v>
      </c>
      <c r="NG142" s="1460">
        <f t="shared" si="1079"/>
        <v>0</v>
      </c>
      <c r="NH142" s="1460">
        <f t="shared" si="1079"/>
        <v>0</v>
      </c>
      <c r="NI142" s="1460">
        <f t="shared" si="1080"/>
        <v>0</v>
      </c>
      <c r="NJ142" s="1460">
        <f t="shared" si="1080"/>
        <v>0</v>
      </c>
      <c r="NK142" s="1460">
        <f t="shared" si="1080"/>
        <v>0</v>
      </c>
      <c r="NL142" s="1460">
        <f t="shared" si="1080"/>
        <v>0</v>
      </c>
      <c r="NM142" s="1460">
        <f t="shared" si="1080"/>
        <v>0</v>
      </c>
      <c r="NN142" s="1460">
        <f t="shared" si="1080"/>
        <v>0</v>
      </c>
      <c r="NO142" s="1460">
        <f t="shared" si="1080"/>
        <v>0</v>
      </c>
      <c r="NP142" s="1460">
        <f t="shared" si="1080"/>
        <v>0</v>
      </c>
      <c r="NQ142" s="1460">
        <f t="shared" si="1080"/>
        <v>0</v>
      </c>
      <c r="NR142" s="1460">
        <f t="shared" si="1080"/>
        <v>0</v>
      </c>
      <c r="NS142" s="1460">
        <f t="shared" si="1080"/>
        <v>0</v>
      </c>
      <c r="NT142" s="1460">
        <f t="shared" si="1080"/>
        <v>0</v>
      </c>
      <c r="NU142" s="1460">
        <f t="shared" si="1080"/>
        <v>0</v>
      </c>
      <c r="NV142" s="1460">
        <f t="shared" si="1080"/>
        <v>0</v>
      </c>
      <c r="NW142" s="1460">
        <f t="shared" si="1080"/>
        <v>0</v>
      </c>
      <c r="NX142" s="1460">
        <f t="shared" si="1080"/>
        <v>0</v>
      </c>
      <c r="NY142" s="1460">
        <f t="shared" si="1081"/>
        <v>0</v>
      </c>
      <c r="NZ142" s="1460">
        <f t="shared" si="1081"/>
        <v>0</v>
      </c>
      <c r="OA142" s="1460">
        <f t="shared" si="1081"/>
        <v>0</v>
      </c>
      <c r="OB142" s="1460">
        <f t="shared" si="1081"/>
        <v>0</v>
      </c>
      <c r="OC142" s="1460">
        <f t="shared" si="1081"/>
        <v>0</v>
      </c>
      <c r="OD142" s="1460">
        <f t="shared" si="1081"/>
        <v>0</v>
      </c>
      <c r="OE142" s="1460">
        <f t="shared" si="1081"/>
        <v>0</v>
      </c>
      <c r="OF142" s="1460">
        <f t="shared" si="1081"/>
        <v>0</v>
      </c>
      <c r="OG142" s="1460">
        <f t="shared" si="1081"/>
        <v>0</v>
      </c>
      <c r="OH142" s="1460">
        <f t="shared" si="1081"/>
        <v>0</v>
      </c>
      <c r="OI142" s="1460">
        <f t="shared" si="1081"/>
        <v>0</v>
      </c>
      <c r="OJ142" s="1460">
        <f t="shared" si="1081"/>
        <v>0</v>
      </c>
      <c r="OK142" s="1460">
        <f t="shared" si="1081"/>
        <v>0</v>
      </c>
      <c r="OL142" s="1460">
        <f t="shared" si="1081"/>
        <v>0</v>
      </c>
      <c r="OM142" s="1460">
        <f t="shared" si="1081"/>
        <v>0</v>
      </c>
      <c r="ON142" s="1460">
        <f t="shared" si="1081"/>
        <v>0</v>
      </c>
      <c r="OO142" s="1460">
        <f t="shared" si="1045"/>
        <v>0</v>
      </c>
      <c r="OP142" s="1460">
        <f t="shared" si="1076"/>
        <v>0</v>
      </c>
      <c r="OQ142" s="1460">
        <f t="shared" si="1076"/>
        <v>0</v>
      </c>
      <c r="OR142" s="1460">
        <f t="shared" si="1076"/>
        <v>0</v>
      </c>
      <c r="OS142" s="1460">
        <f t="shared" si="1076"/>
        <v>0</v>
      </c>
      <c r="OT142" s="1460">
        <f t="shared" si="1076"/>
        <v>0</v>
      </c>
      <c r="OU142" s="1460">
        <f t="shared" si="1076"/>
        <v>0</v>
      </c>
      <c r="OV142" s="1460">
        <f t="shared" si="1076"/>
        <v>0</v>
      </c>
      <c r="OW142" s="1460">
        <f t="shared" si="1076"/>
        <v>0</v>
      </c>
      <c r="OX142" s="1460">
        <f t="shared" si="1076"/>
        <v>0</v>
      </c>
      <c r="OY142" s="1460">
        <f t="shared" si="1076"/>
        <v>0</v>
      </c>
      <c r="OZ142" s="1460">
        <f t="shared" si="1076"/>
        <v>0</v>
      </c>
      <c r="PA142" s="1460">
        <f t="shared" si="1076"/>
        <v>0</v>
      </c>
      <c r="PB142" s="1460">
        <f t="shared" si="1076"/>
        <v>0</v>
      </c>
      <c r="PC142" s="1460">
        <f t="shared" si="1076"/>
        <v>0</v>
      </c>
      <c r="PD142" s="1460">
        <f t="shared" si="1076"/>
        <v>0</v>
      </c>
      <c r="PE142" s="1460">
        <f t="shared" si="1076"/>
        <v>0</v>
      </c>
      <c r="PF142" s="1460">
        <f t="shared" si="1077"/>
        <v>0</v>
      </c>
      <c r="PG142" s="1460">
        <f t="shared" si="1077"/>
        <v>0</v>
      </c>
      <c r="PH142" s="1460">
        <f t="shared" si="1077"/>
        <v>0</v>
      </c>
      <c r="PI142" s="1460">
        <f t="shared" si="1077"/>
        <v>0</v>
      </c>
      <c r="PJ142" s="1460">
        <f t="shared" si="1077"/>
        <v>0</v>
      </c>
      <c r="PK142" s="1460">
        <f t="shared" si="1077"/>
        <v>0</v>
      </c>
      <c r="PL142" s="1460">
        <f t="shared" si="1077"/>
        <v>0</v>
      </c>
      <c r="PM142" s="1460">
        <f t="shared" si="1077"/>
        <v>0</v>
      </c>
      <c r="PN142" s="1460">
        <f t="shared" si="1077"/>
        <v>0</v>
      </c>
      <c r="PO142" s="1460">
        <f t="shared" si="1077"/>
        <v>0</v>
      </c>
      <c r="PP142" s="1460">
        <f t="shared" si="1077"/>
        <v>0</v>
      </c>
      <c r="PQ142" s="1460">
        <f t="shared" si="1077"/>
        <v>0</v>
      </c>
      <c r="PR142" s="1460">
        <f t="shared" si="1077"/>
        <v>0</v>
      </c>
      <c r="PS142" s="1460">
        <f t="shared" si="1077"/>
        <v>0</v>
      </c>
      <c r="PT142" s="1460">
        <f t="shared" si="1077"/>
        <v>0</v>
      </c>
      <c r="PU142" s="1460">
        <f t="shared" si="1077"/>
        <v>0</v>
      </c>
      <c r="PV142" s="1460">
        <f t="shared" si="1078"/>
        <v>0</v>
      </c>
      <c r="PW142" s="1460">
        <f t="shared" si="1078"/>
        <v>0</v>
      </c>
      <c r="PX142" s="1460">
        <f t="shared" si="1078"/>
        <v>0</v>
      </c>
      <c r="PY142" s="1460">
        <f t="shared" si="1078"/>
        <v>0</v>
      </c>
      <c r="PZ142" s="1460">
        <f t="shared" si="1078"/>
        <v>0</v>
      </c>
      <c r="QA142" s="1460">
        <f t="shared" si="1078"/>
        <v>0</v>
      </c>
      <c r="QB142" s="1460">
        <f t="shared" si="1078"/>
        <v>0</v>
      </c>
      <c r="QC142" s="1460">
        <f t="shared" si="1078"/>
        <v>0</v>
      </c>
      <c r="QD142" s="1460">
        <f t="shared" si="1078"/>
        <v>0</v>
      </c>
      <c r="QE142" s="1460">
        <f t="shared" si="1078"/>
        <v>0</v>
      </c>
      <c r="QF142" s="1460">
        <f t="shared" si="1078"/>
        <v>0</v>
      </c>
      <c r="QG142" s="1460">
        <f t="shared" si="1078"/>
        <v>0</v>
      </c>
      <c r="QH142" s="1460">
        <f t="shared" si="1078"/>
        <v>0</v>
      </c>
      <c r="QI142" s="1460">
        <f t="shared" si="1078"/>
        <v>0</v>
      </c>
      <c r="QJ142" s="1460">
        <f t="shared" si="1078"/>
        <v>0</v>
      </c>
      <c r="QK142" s="1460">
        <f t="shared" si="1078"/>
        <v>0</v>
      </c>
      <c r="QL142" s="1460">
        <f t="shared" si="1066"/>
        <v>0</v>
      </c>
      <c r="QM142" s="1460">
        <f t="shared" si="1066"/>
        <v>0</v>
      </c>
      <c r="QN142" s="1460">
        <f t="shared" si="1066"/>
        <v>0</v>
      </c>
      <c r="QO142" s="1460">
        <f t="shared" si="1066"/>
        <v>0</v>
      </c>
      <c r="QP142" s="1460">
        <f t="shared" si="1066"/>
        <v>0</v>
      </c>
      <c r="QQ142" s="1460">
        <f t="shared" si="1066"/>
        <v>0</v>
      </c>
    </row>
    <row r="143" spans="1:459" s="1466" customFormat="1" ht="22.5" customHeight="1">
      <c r="A143" s="1468"/>
      <c r="B143" s="1469"/>
      <c r="C143" s="1469"/>
      <c r="D143" s="1470"/>
      <c r="E143" s="1471"/>
      <c r="F143" s="1472"/>
      <c r="G143" s="1472"/>
      <c r="H143" s="1473">
        <f t="shared" si="875"/>
        <v>0</v>
      </c>
      <c r="I143" s="1474">
        <v>0</v>
      </c>
      <c r="J143" s="1475">
        <f t="shared" si="437"/>
        <v>0</v>
      </c>
      <c r="K143" s="1476">
        <v>0</v>
      </c>
      <c r="L143" s="1477">
        <f t="shared" si="876"/>
        <v>0</v>
      </c>
      <c r="M143" s="1477">
        <f t="shared" si="877"/>
        <v>0</v>
      </c>
      <c r="N143" s="1478"/>
      <c r="O143" s="1479">
        <v>0</v>
      </c>
      <c r="P143" s="1480">
        <v>0</v>
      </c>
      <c r="Q143" s="1828">
        <v>0</v>
      </c>
      <c r="R143" s="1831">
        <f t="shared" si="878"/>
        <v>0</v>
      </c>
      <c r="S143" s="1481">
        <f>IF(AND(SUM(O143:Q143)=0,N143="NNN"),MIN('Operating History and Pro Forma'!$M$33,'Operating History and Pro Forma'!$T$15)*D143,SUM(O143:Q143)*D143)</f>
        <v>0</v>
      </c>
      <c r="T143" s="1482">
        <f t="shared" si="879"/>
        <v>0</v>
      </c>
      <c r="U143" s="1483">
        <f t="shared" si="880"/>
        <v>0</v>
      </c>
      <c r="V143" s="1480"/>
      <c r="W143" s="1514"/>
      <c r="X143" s="1486" t="str">
        <f t="shared" si="881"/>
        <v/>
      </c>
      <c r="Y143" s="1487">
        <f t="shared" si="882"/>
        <v>0</v>
      </c>
      <c r="Z143" s="1488"/>
      <c r="AA143" s="1488"/>
      <c r="AB143" s="1488"/>
      <c r="AC143" s="1488"/>
      <c r="AD143" s="1489">
        <f t="shared" si="883"/>
        <v>0</v>
      </c>
      <c r="AE143" s="1490" t="str">
        <f t="shared" si="884"/>
        <v/>
      </c>
      <c r="AF143" s="1491">
        <f t="shared" si="885"/>
        <v>0</v>
      </c>
      <c r="AG143" s="1492">
        <f t="shared" si="886"/>
        <v>0</v>
      </c>
      <c r="AH143" s="1493">
        <f t="shared" si="1060"/>
        <v>0</v>
      </c>
      <c r="AI143" s="1493">
        <f t="shared" si="1060"/>
        <v>0</v>
      </c>
      <c r="AJ143" s="1494">
        <f t="shared" si="1060"/>
        <v>0</v>
      </c>
      <c r="AK143" s="1494">
        <f t="shared" si="1060"/>
        <v>0</v>
      </c>
      <c r="AL143" s="1495">
        <f t="shared" si="1060"/>
        <v>0</v>
      </c>
      <c r="AM143" s="1496">
        <f t="shared" si="1060"/>
        <v>0</v>
      </c>
      <c r="AN143" s="1497">
        <f t="shared" si="399"/>
        <v>0</v>
      </c>
      <c r="AO143" s="1498">
        <f t="shared" ref="AO143:AO206" si="1093">ROUNDUP(IF($AE143="v",1000,0),0)</f>
        <v>0</v>
      </c>
      <c r="AP143" s="1499">
        <f t="shared" si="887"/>
        <v>0</v>
      </c>
      <c r="AQ143" s="1500">
        <f t="shared" si="888"/>
        <v>0</v>
      </c>
      <c r="AR143" s="1501">
        <f t="shared" si="889"/>
        <v>0</v>
      </c>
      <c r="AS143" s="1498">
        <f t="shared" si="1088"/>
        <v>0</v>
      </c>
      <c r="AT143" s="1501">
        <f t="shared" si="890"/>
        <v>0</v>
      </c>
      <c r="AU143" s="1498">
        <f t="shared" si="891"/>
        <v>1</v>
      </c>
      <c r="AV143" s="1498">
        <f t="shared" si="892"/>
        <v>2</v>
      </c>
      <c r="AW143" s="1499">
        <f t="shared" si="893"/>
        <v>0</v>
      </c>
      <c r="AX143" s="1502">
        <f t="shared" si="894"/>
        <v>0</v>
      </c>
      <c r="AY143" s="1503">
        <f t="shared" si="895"/>
        <v>0</v>
      </c>
      <c r="AZ143" s="1498">
        <f t="shared" si="896"/>
        <v>2</v>
      </c>
      <c r="BA143" s="1498">
        <f t="shared" si="897"/>
        <v>3</v>
      </c>
      <c r="BB143" s="1499">
        <f t="shared" si="898"/>
        <v>0</v>
      </c>
      <c r="BC143" s="1502">
        <f t="shared" si="899"/>
        <v>0</v>
      </c>
      <c r="BD143" s="1503">
        <f t="shared" si="900"/>
        <v>0</v>
      </c>
      <c r="BE143" s="1498">
        <f t="shared" si="901"/>
        <v>3</v>
      </c>
      <c r="BF143" s="1498">
        <f t="shared" si="902"/>
        <v>4</v>
      </c>
      <c r="BG143" s="1499">
        <f t="shared" si="903"/>
        <v>0</v>
      </c>
      <c r="BH143" s="1502">
        <f t="shared" si="904"/>
        <v>0</v>
      </c>
      <c r="BI143" s="1502">
        <f t="shared" si="905"/>
        <v>0</v>
      </c>
      <c r="BJ143" s="1504">
        <f t="shared" si="906"/>
        <v>1900</v>
      </c>
      <c r="BK143" s="1505" t="str">
        <f t="shared" si="907"/>
        <v/>
      </c>
      <c r="BL143" s="1506"/>
      <c r="BM143" s="1507">
        <f t="shared" si="908"/>
        <v>0</v>
      </c>
      <c r="BN143" s="1508">
        <f t="shared" si="1089"/>
        <v>0</v>
      </c>
      <c r="BO143" s="1508">
        <f t="shared" si="1089"/>
        <v>0</v>
      </c>
      <c r="BP143" s="1508">
        <f t="shared" si="1089"/>
        <v>0</v>
      </c>
      <c r="BQ143" s="1508">
        <f t="shared" si="1089"/>
        <v>0</v>
      </c>
      <c r="BR143" s="1508">
        <f t="shared" si="1089"/>
        <v>0</v>
      </c>
      <c r="BS143" s="1508">
        <f t="shared" si="1089"/>
        <v>0</v>
      </c>
      <c r="BT143" s="1508">
        <f t="shared" si="1089"/>
        <v>0</v>
      </c>
      <c r="BU143" s="1508">
        <f t="shared" si="1089"/>
        <v>0</v>
      </c>
      <c r="BV143" s="1508">
        <f t="shared" si="1089"/>
        <v>0</v>
      </c>
      <c r="BW143" s="1508">
        <f t="shared" si="1089"/>
        <v>0</v>
      </c>
      <c r="BX143" s="1508">
        <f t="shared" si="1089"/>
        <v>0</v>
      </c>
      <c r="BY143" s="1507">
        <f t="shared" si="1089"/>
        <v>0</v>
      </c>
      <c r="BZ143" s="1508">
        <f t="shared" si="1089"/>
        <v>0</v>
      </c>
      <c r="CA143" s="1508">
        <f t="shared" si="1089"/>
        <v>0</v>
      </c>
      <c r="CB143" s="1508">
        <f t="shared" si="1089"/>
        <v>0</v>
      </c>
      <c r="CC143" s="1508">
        <f t="shared" si="1089"/>
        <v>0</v>
      </c>
      <c r="CD143" s="1508">
        <f t="shared" si="1082"/>
        <v>0</v>
      </c>
      <c r="CE143" s="1508">
        <f t="shared" si="1082"/>
        <v>0</v>
      </c>
      <c r="CF143" s="1508">
        <f t="shared" si="1082"/>
        <v>0</v>
      </c>
      <c r="CG143" s="1508">
        <f t="shared" si="1082"/>
        <v>0</v>
      </c>
      <c r="CH143" s="1508">
        <f t="shared" si="1082"/>
        <v>0</v>
      </c>
      <c r="CI143" s="1508">
        <f t="shared" si="1082"/>
        <v>0</v>
      </c>
      <c r="CJ143" s="1509">
        <f t="shared" si="1082"/>
        <v>0</v>
      </c>
      <c r="CK143" s="1507">
        <f t="shared" si="1082"/>
        <v>0</v>
      </c>
      <c r="CL143" s="1508">
        <f t="shared" si="1082"/>
        <v>0</v>
      </c>
      <c r="CM143" s="1508">
        <f t="shared" si="1082"/>
        <v>0</v>
      </c>
      <c r="CN143" s="1508">
        <f t="shared" si="1082"/>
        <v>0</v>
      </c>
      <c r="CO143" s="1508">
        <f t="shared" si="1082"/>
        <v>0</v>
      </c>
      <c r="CP143" s="1508">
        <f t="shared" si="1082"/>
        <v>0</v>
      </c>
      <c r="CQ143" s="1508">
        <f t="shared" si="1082"/>
        <v>0</v>
      </c>
      <c r="CR143" s="1508">
        <f t="shared" si="1082"/>
        <v>0</v>
      </c>
      <c r="CS143" s="1508">
        <f t="shared" si="1082"/>
        <v>0</v>
      </c>
      <c r="CT143" s="1508">
        <f t="shared" si="1083"/>
        <v>0</v>
      </c>
      <c r="CU143" s="1508">
        <f t="shared" si="1083"/>
        <v>0</v>
      </c>
      <c r="CV143" s="1509">
        <f t="shared" si="1083"/>
        <v>0</v>
      </c>
      <c r="CW143" s="1508">
        <f t="shared" si="1083"/>
        <v>0</v>
      </c>
      <c r="CX143" s="1508">
        <f t="shared" si="1083"/>
        <v>0</v>
      </c>
      <c r="CY143" s="1508">
        <f t="shared" si="1083"/>
        <v>0</v>
      </c>
      <c r="CZ143" s="1508">
        <f t="shared" si="1083"/>
        <v>0</v>
      </c>
      <c r="DA143" s="1508">
        <f t="shared" si="1083"/>
        <v>0</v>
      </c>
      <c r="DB143" s="1508">
        <f t="shared" si="1083"/>
        <v>0</v>
      </c>
      <c r="DC143" s="1508">
        <f t="shared" si="1083"/>
        <v>0</v>
      </c>
      <c r="DD143" s="1508">
        <f t="shared" si="1083"/>
        <v>0</v>
      </c>
      <c r="DE143" s="1508">
        <f t="shared" si="1083"/>
        <v>0</v>
      </c>
      <c r="DF143" s="1508">
        <f t="shared" si="1083"/>
        <v>0</v>
      </c>
      <c r="DG143" s="1508">
        <f t="shared" si="1083"/>
        <v>0</v>
      </c>
      <c r="DH143" s="1509">
        <f t="shared" si="1083"/>
        <v>0</v>
      </c>
      <c r="DI143" s="1508">
        <f t="shared" si="1083"/>
        <v>0</v>
      </c>
      <c r="DJ143" s="1508">
        <f t="shared" si="1084"/>
        <v>0</v>
      </c>
      <c r="DK143" s="1508">
        <f t="shared" si="1084"/>
        <v>0</v>
      </c>
      <c r="DL143" s="1508">
        <f t="shared" si="1084"/>
        <v>0</v>
      </c>
      <c r="DM143" s="1508">
        <f t="shared" si="1084"/>
        <v>0</v>
      </c>
      <c r="DN143" s="1508">
        <f t="shared" si="1084"/>
        <v>0</v>
      </c>
      <c r="DO143" s="1508">
        <f t="shared" si="1084"/>
        <v>0</v>
      </c>
      <c r="DP143" s="1508">
        <f t="shared" si="1084"/>
        <v>0</v>
      </c>
      <c r="DQ143" s="1508">
        <f t="shared" si="1084"/>
        <v>0</v>
      </c>
      <c r="DR143" s="1508">
        <f t="shared" si="1084"/>
        <v>0</v>
      </c>
      <c r="DS143" s="1508">
        <f t="shared" si="1084"/>
        <v>0</v>
      </c>
      <c r="DT143" s="1509">
        <f t="shared" si="1084"/>
        <v>0</v>
      </c>
      <c r="DU143" s="1507">
        <f t="shared" si="1084"/>
        <v>0</v>
      </c>
      <c r="DV143" s="1508">
        <f t="shared" si="1084"/>
        <v>0</v>
      </c>
      <c r="DW143" s="1508">
        <f t="shared" si="1084"/>
        <v>0</v>
      </c>
      <c r="DX143" s="1508">
        <f t="shared" si="1084"/>
        <v>0</v>
      </c>
      <c r="DY143" s="1508">
        <f t="shared" si="1084"/>
        <v>0</v>
      </c>
      <c r="DZ143" s="1508">
        <f t="shared" si="1085"/>
        <v>0</v>
      </c>
      <c r="EA143" s="1508">
        <f t="shared" si="1085"/>
        <v>0</v>
      </c>
      <c r="EB143" s="1508">
        <f t="shared" si="1085"/>
        <v>0</v>
      </c>
      <c r="EC143" s="1508">
        <f t="shared" si="1085"/>
        <v>0</v>
      </c>
      <c r="ED143" s="1508">
        <f t="shared" si="1085"/>
        <v>0</v>
      </c>
      <c r="EE143" s="1508">
        <f t="shared" si="1085"/>
        <v>0</v>
      </c>
      <c r="EF143" s="1508">
        <f t="shared" si="1085"/>
        <v>0</v>
      </c>
      <c r="EG143" s="1507">
        <f t="shared" si="1085"/>
        <v>0</v>
      </c>
      <c r="EH143" s="1508">
        <f t="shared" si="1085"/>
        <v>0</v>
      </c>
      <c r="EI143" s="1508">
        <f t="shared" si="1085"/>
        <v>0</v>
      </c>
      <c r="EJ143" s="1508">
        <f t="shared" si="1085"/>
        <v>0</v>
      </c>
      <c r="EK143" s="1508">
        <f t="shared" si="1085"/>
        <v>0</v>
      </c>
      <c r="EL143" s="1508">
        <f t="shared" si="1085"/>
        <v>0</v>
      </c>
      <c r="EM143" s="1508">
        <f t="shared" si="1085"/>
        <v>0</v>
      </c>
      <c r="EN143" s="1508">
        <f t="shared" si="1085"/>
        <v>0</v>
      </c>
      <c r="EO143" s="1508">
        <f t="shared" si="1085"/>
        <v>0</v>
      </c>
      <c r="EP143" s="1508">
        <f t="shared" si="1086"/>
        <v>0</v>
      </c>
      <c r="EQ143" s="1508">
        <f t="shared" si="1086"/>
        <v>0</v>
      </c>
      <c r="ER143" s="1509">
        <f t="shared" si="1086"/>
        <v>0</v>
      </c>
      <c r="ES143" s="1507">
        <f t="shared" si="1086"/>
        <v>0</v>
      </c>
      <c r="ET143" s="1508">
        <f t="shared" si="1086"/>
        <v>0</v>
      </c>
      <c r="EU143" s="1508">
        <f t="shared" si="1086"/>
        <v>0</v>
      </c>
      <c r="EV143" s="1508">
        <f t="shared" si="1086"/>
        <v>0</v>
      </c>
      <c r="EW143" s="1508">
        <f t="shared" si="1086"/>
        <v>0</v>
      </c>
      <c r="EX143" s="1508">
        <f t="shared" si="1086"/>
        <v>0</v>
      </c>
      <c r="EY143" s="1508">
        <f t="shared" si="1086"/>
        <v>0</v>
      </c>
      <c r="EZ143" s="1508">
        <f t="shared" si="1086"/>
        <v>0</v>
      </c>
      <c r="FA143" s="1508">
        <f t="shared" si="1086"/>
        <v>0</v>
      </c>
      <c r="FB143" s="1508">
        <f t="shared" si="1086"/>
        <v>0</v>
      </c>
      <c r="FC143" s="1508">
        <f t="shared" si="1086"/>
        <v>0</v>
      </c>
      <c r="FD143" s="1509">
        <f t="shared" si="1086"/>
        <v>0</v>
      </c>
      <c r="FE143" s="1508">
        <f t="shared" si="1086"/>
        <v>0</v>
      </c>
      <c r="FF143" s="1508">
        <f t="shared" si="1052"/>
        <v>0</v>
      </c>
      <c r="FG143" s="1508">
        <f t="shared" si="1087"/>
        <v>0</v>
      </c>
      <c r="FH143" s="1508">
        <f t="shared" si="1087"/>
        <v>0</v>
      </c>
      <c r="FI143" s="1508">
        <f t="shared" si="1087"/>
        <v>0</v>
      </c>
      <c r="FJ143" s="1508">
        <f t="shared" si="1087"/>
        <v>0</v>
      </c>
      <c r="FK143" s="1508">
        <f t="shared" si="1087"/>
        <v>0</v>
      </c>
      <c r="FL143" s="1508">
        <f t="shared" si="1087"/>
        <v>0</v>
      </c>
      <c r="FM143" s="1508">
        <f t="shared" si="1087"/>
        <v>0</v>
      </c>
      <c r="FN143" s="1508">
        <f t="shared" si="1087"/>
        <v>0</v>
      </c>
      <c r="FO143" s="1508">
        <f t="shared" si="1087"/>
        <v>0</v>
      </c>
      <c r="FP143" s="1509">
        <f t="shared" si="1087"/>
        <v>0</v>
      </c>
      <c r="FQ143" s="1508">
        <f t="shared" si="1087"/>
        <v>0</v>
      </c>
      <c r="FR143" s="1508">
        <f t="shared" si="1087"/>
        <v>0</v>
      </c>
      <c r="FS143" s="1508">
        <f t="shared" si="1087"/>
        <v>0</v>
      </c>
      <c r="FT143" s="1508">
        <f t="shared" si="1087"/>
        <v>0</v>
      </c>
      <c r="FU143" s="1508">
        <f t="shared" si="1087"/>
        <v>0</v>
      </c>
      <c r="FV143" s="1508">
        <f t="shared" si="1087"/>
        <v>0</v>
      </c>
      <c r="FW143" s="1508">
        <f t="shared" si="1061"/>
        <v>0</v>
      </c>
      <c r="FX143" s="1508">
        <f t="shared" si="1061"/>
        <v>0</v>
      </c>
      <c r="FY143" s="1508">
        <f t="shared" si="1061"/>
        <v>0</v>
      </c>
      <c r="FZ143" s="1508">
        <f t="shared" si="1061"/>
        <v>0</v>
      </c>
      <c r="GA143" s="1508">
        <f t="shared" si="1061"/>
        <v>0</v>
      </c>
      <c r="GB143" s="1509">
        <f t="shared" si="1061"/>
        <v>0</v>
      </c>
      <c r="GC143" s="1506"/>
      <c r="GD143" s="1458">
        <f t="shared" si="910"/>
        <v>1</v>
      </c>
      <c r="GE143" s="1510">
        <f t="shared" si="1090"/>
        <v>0</v>
      </c>
      <c r="GF143" s="1511">
        <f t="shared" si="1090"/>
        <v>0</v>
      </c>
      <c r="GG143" s="1511">
        <f t="shared" si="1090"/>
        <v>0</v>
      </c>
      <c r="GH143" s="1511">
        <f t="shared" si="1090"/>
        <v>0</v>
      </c>
      <c r="GI143" s="1511">
        <f t="shared" si="1090"/>
        <v>0</v>
      </c>
      <c r="GJ143" s="1511">
        <f t="shared" si="1090"/>
        <v>0</v>
      </c>
      <c r="GK143" s="1511">
        <f t="shared" si="1090"/>
        <v>0</v>
      </c>
      <c r="GL143" s="1511">
        <f t="shared" si="1090"/>
        <v>0</v>
      </c>
      <c r="GM143" s="1511">
        <f t="shared" si="1090"/>
        <v>0</v>
      </c>
      <c r="GN143" s="1512">
        <f t="shared" si="1090"/>
        <v>0</v>
      </c>
      <c r="GO143" s="1513">
        <f t="shared" si="911"/>
        <v>0</v>
      </c>
      <c r="GP143" s="1506"/>
      <c r="GQ143" s="1510">
        <f t="shared" si="1073"/>
        <v>0</v>
      </c>
      <c r="GR143" s="1511">
        <f t="shared" si="1091"/>
        <v>0</v>
      </c>
      <c r="GS143" s="1511">
        <f t="shared" si="1091"/>
        <v>0</v>
      </c>
      <c r="GT143" s="1511">
        <f t="shared" si="1091"/>
        <v>0</v>
      </c>
      <c r="GU143" s="1511">
        <f t="shared" si="1091"/>
        <v>0</v>
      </c>
      <c r="GV143" s="1511">
        <f t="shared" si="1091"/>
        <v>0</v>
      </c>
      <c r="GW143" s="1511">
        <f t="shared" si="1091"/>
        <v>0</v>
      </c>
      <c r="GX143" s="1511">
        <f t="shared" si="1091"/>
        <v>0</v>
      </c>
      <c r="GY143" s="1511">
        <f t="shared" si="1091"/>
        <v>0</v>
      </c>
      <c r="GZ143" s="1512">
        <f t="shared" si="1091"/>
        <v>0</v>
      </c>
      <c r="HA143" s="1513">
        <f t="shared" si="912"/>
        <v>0</v>
      </c>
      <c r="HB143" s="1506">
        <f t="shared" si="913"/>
        <v>1</v>
      </c>
      <c r="HC143" s="1506"/>
      <c r="HD143" s="1508">
        <f t="shared" si="914"/>
        <v>0</v>
      </c>
      <c r="HE143" s="1460">
        <f t="shared" si="915"/>
        <v>0</v>
      </c>
      <c r="HF143" s="1460">
        <f t="shared" si="916"/>
        <v>0</v>
      </c>
      <c r="HG143" s="1460">
        <f t="shared" si="917"/>
        <v>0</v>
      </c>
      <c r="HH143" s="1460">
        <f t="shared" si="918"/>
        <v>0</v>
      </c>
      <c r="HI143" s="1460">
        <f t="shared" si="919"/>
        <v>0</v>
      </c>
      <c r="HJ143" s="1460">
        <f t="shared" si="920"/>
        <v>0</v>
      </c>
      <c r="HK143" s="1460">
        <f t="shared" si="921"/>
        <v>0</v>
      </c>
      <c r="HL143" s="1460">
        <f t="shared" si="922"/>
        <v>0</v>
      </c>
      <c r="HM143" s="1460">
        <f t="shared" si="923"/>
        <v>0</v>
      </c>
      <c r="HN143" s="1460">
        <f t="shared" si="924"/>
        <v>0</v>
      </c>
      <c r="HO143" s="1460">
        <f t="shared" si="925"/>
        <v>0</v>
      </c>
      <c r="HP143" s="1460">
        <f t="shared" si="926"/>
        <v>0</v>
      </c>
      <c r="HQ143" s="1460">
        <f t="shared" si="927"/>
        <v>0</v>
      </c>
      <c r="HR143" s="1460">
        <f t="shared" si="928"/>
        <v>0</v>
      </c>
      <c r="HS143" s="1460">
        <f t="shared" si="929"/>
        <v>0</v>
      </c>
      <c r="HT143" s="1460">
        <f t="shared" si="930"/>
        <v>0</v>
      </c>
      <c r="HU143" s="1460">
        <f t="shared" si="931"/>
        <v>0</v>
      </c>
      <c r="HV143" s="1460">
        <f t="shared" si="932"/>
        <v>0</v>
      </c>
      <c r="HW143" s="1460">
        <f t="shared" si="933"/>
        <v>0</v>
      </c>
      <c r="HX143" s="1460">
        <f t="shared" si="934"/>
        <v>0</v>
      </c>
      <c r="HY143" s="1460">
        <f t="shared" si="935"/>
        <v>0</v>
      </c>
      <c r="HZ143" s="1460">
        <f t="shared" si="936"/>
        <v>0</v>
      </c>
      <c r="IA143" s="1460">
        <f t="shared" si="937"/>
        <v>0</v>
      </c>
      <c r="IB143" s="1460">
        <f t="shared" si="938"/>
        <v>0</v>
      </c>
      <c r="IC143" s="1460">
        <f t="shared" si="939"/>
        <v>0</v>
      </c>
      <c r="ID143" s="1460">
        <f t="shared" si="940"/>
        <v>0</v>
      </c>
      <c r="IE143" s="1460">
        <f t="shared" si="941"/>
        <v>0</v>
      </c>
      <c r="IF143" s="1460">
        <f t="shared" si="942"/>
        <v>0</v>
      </c>
      <c r="IG143" s="1460">
        <f t="shared" si="943"/>
        <v>0</v>
      </c>
      <c r="IH143" s="1460">
        <f t="shared" si="944"/>
        <v>0</v>
      </c>
      <c r="II143" s="1460">
        <f t="shared" si="945"/>
        <v>0</v>
      </c>
      <c r="IJ143" s="1460">
        <f t="shared" si="946"/>
        <v>0</v>
      </c>
      <c r="IK143" s="1460">
        <f t="shared" si="947"/>
        <v>0</v>
      </c>
      <c r="IL143" s="1460">
        <f t="shared" si="948"/>
        <v>0</v>
      </c>
      <c r="IM143" s="1460">
        <f t="shared" si="949"/>
        <v>0</v>
      </c>
      <c r="IN143" s="1460">
        <f t="shared" si="950"/>
        <v>0</v>
      </c>
      <c r="IO143" s="1460">
        <f t="shared" si="951"/>
        <v>0</v>
      </c>
      <c r="IP143" s="1460">
        <f t="shared" si="952"/>
        <v>0</v>
      </c>
      <c r="IQ143" s="1460">
        <f t="shared" si="953"/>
        <v>0</v>
      </c>
      <c r="IR143" s="1460">
        <f t="shared" si="954"/>
        <v>0</v>
      </c>
      <c r="IS143" s="1460">
        <f t="shared" si="955"/>
        <v>0</v>
      </c>
      <c r="IT143" s="1460">
        <f t="shared" si="956"/>
        <v>0</v>
      </c>
      <c r="IU143" s="1460">
        <f t="shared" si="957"/>
        <v>0</v>
      </c>
      <c r="IV143" s="1460">
        <f t="shared" si="958"/>
        <v>0</v>
      </c>
      <c r="IW143" s="1460">
        <f t="shared" si="959"/>
        <v>0</v>
      </c>
      <c r="IX143" s="1460">
        <f t="shared" si="960"/>
        <v>0</v>
      </c>
      <c r="IY143" s="1460">
        <f t="shared" si="961"/>
        <v>0</v>
      </c>
      <c r="IZ143" s="1460">
        <f t="shared" si="962"/>
        <v>0</v>
      </c>
      <c r="JA143" s="1460">
        <f t="shared" si="963"/>
        <v>0</v>
      </c>
      <c r="JB143" s="1460">
        <f t="shared" si="964"/>
        <v>0</v>
      </c>
      <c r="JC143" s="1460">
        <f t="shared" si="965"/>
        <v>0</v>
      </c>
      <c r="JD143" s="1460">
        <f t="shared" si="966"/>
        <v>0</v>
      </c>
      <c r="JE143" s="1460">
        <f t="shared" si="967"/>
        <v>0</v>
      </c>
      <c r="JF143" s="1460">
        <f t="shared" si="968"/>
        <v>0</v>
      </c>
      <c r="JG143" s="1460">
        <f t="shared" si="969"/>
        <v>0</v>
      </c>
      <c r="JH143" s="1460">
        <f t="shared" si="970"/>
        <v>0</v>
      </c>
      <c r="JI143" s="1460">
        <f t="shared" si="971"/>
        <v>0</v>
      </c>
      <c r="JJ143" s="1460">
        <f t="shared" si="972"/>
        <v>0</v>
      </c>
      <c r="JK143" s="1460">
        <f t="shared" si="973"/>
        <v>0</v>
      </c>
      <c r="JL143" s="1460">
        <f t="shared" si="974"/>
        <v>0</v>
      </c>
      <c r="JM143" s="1460">
        <f t="shared" si="975"/>
        <v>0</v>
      </c>
      <c r="JN143" s="1460">
        <f t="shared" si="976"/>
        <v>0</v>
      </c>
      <c r="JO143" s="1460">
        <f t="shared" si="977"/>
        <v>0</v>
      </c>
      <c r="JP143" s="1460">
        <f t="shared" si="978"/>
        <v>0</v>
      </c>
      <c r="JQ143" s="1460">
        <f t="shared" si="979"/>
        <v>0</v>
      </c>
      <c r="JR143" s="1460">
        <f t="shared" si="980"/>
        <v>0</v>
      </c>
      <c r="JS143" s="1460">
        <f t="shared" si="981"/>
        <v>0</v>
      </c>
      <c r="JT143" s="1460">
        <f t="shared" si="982"/>
        <v>0</v>
      </c>
      <c r="JU143" s="1460">
        <f t="shared" si="983"/>
        <v>0</v>
      </c>
      <c r="JV143" s="1460">
        <f t="shared" si="984"/>
        <v>0</v>
      </c>
      <c r="JW143" s="1460">
        <f t="shared" si="985"/>
        <v>0</v>
      </c>
      <c r="JX143" s="1460">
        <f t="shared" si="986"/>
        <v>0</v>
      </c>
      <c r="JY143" s="1460">
        <f t="shared" si="987"/>
        <v>0</v>
      </c>
      <c r="JZ143" s="1460">
        <f t="shared" si="988"/>
        <v>0</v>
      </c>
      <c r="KA143" s="1460">
        <f t="shared" si="989"/>
        <v>0</v>
      </c>
      <c r="KB143" s="1460">
        <f t="shared" si="990"/>
        <v>0</v>
      </c>
      <c r="KC143" s="1460">
        <f t="shared" si="991"/>
        <v>0</v>
      </c>
      <c r="KD143" s="1460">
        <f t="shared" si="992"/>
        <v>0</v>
      </c>
      <c r="KE143" s="1460">
        <f t="shared" si="993"/>
        <v>0</v>
      </c>
      <c r="KF143" s="1460">
        <f t="shared" si="994"/>
        <v>0</v>
      </c>
      <c r="KG143" s="1460">
        <f t="shared" si="995"/>
        <v>0</v>
      </c>
      <c r="KH143" s="1460">
        <f t="shared" si="996"/>
        <v>0</v>
      </c>
      <c r="KI143" s="1460">
        <f t="shared" si="997"/>
        <v>0</v>
      </c>
      <c r="KJ143" s="1460">
        <f t="shared" si="998"/>
        <v>0</v>
      </c>
      <c r="KK143" s="1460">
        <f t="shared" si="999"/>
        <v>0</v>
      </c>
      <c r="KL143" s="1460">
        <f t="shared" si="1000"/>
        <v>0</v>
      </c>
      <c r="KM143" s="1460">
        <f t="shared" si="1001"/>
        <v>0</v>
      </c>
      <c r="KN143" s="1460">
        <f t="shared" si="1002"/>
        <v>0</v>
      </c>
      <c r="KO143" s="1460">
        <f t="shared" si="1003"/>
        <v>0</v>
      </c>
      <c r="KP143" s="1460">
        <f t="shared" si="1004"/>
        <v>0</v>
      </c>
      <c r="KQ143" s="1460">
        <f t="shared" si="1005"/>
        <v>0</v>
      </c>
      <c r="KR143" s="1460">
        <f t="shared" si="1006"/>
        <v>0</v>
      </c>
      <c r="KS143" s="1460">
        <f t="shared" si="1007"/>
        <v>0</v>
      </c>
      <c r="KT143" s="1460">
        <f t="shared" si="1008"/>
        <v>0</v>
      </c>
      <c r="KU143" s="1460">
        <f t="shared" si="1009"/>
        <v>0</v>
      </c>
      <c r="KV143" s="1460">
        <f t="shared" si="1010"/>
        <v>0</v>
      </c>
      <c r="KW143" s="1460">
        <f t="shared" si="1011"/>
        <v>0</v>
      </c>
      <c r="KX143" s="1460">
        <f t="shared" si="1012"/>
        <v>0</v>
      </c>
      <c r="KY143" s="1460">
        <f t="shared" si="1013"/>
        <v>0</v>
      </c>
      <c r="KZ143" s="1460">
        <f t="shared" si="1014"/>
        <v>0</v>
      </c>
      <c r="LA143" s="1460">
        <f t="shared" si="1015"/>
        <v>0</v>
      </c>
      <c r="LB143" s="1460">
        <f t="shared" si="1016"/>
        <v>0</v>
      </c>
      <c r="LC143" s="1460">
        <f t="shared" si="1017"/>
        <v>0</v>
      </c>
      <c r="LD143" s="1460">
        <f t="shared" si="1018"/>
        <v>0</v>
      </c>
      <c r="LE143" s="1460">
        <f t="shared" si="1019"/>
        <v>0</v>
      </c>
      <c r="LF143" s="1460">
        <f t="shared" si="1020"/>
        <v>0</v>
      </c>
      <c r="LG143" s="1460">
        <f t="shared" si="1021"/>
        <v>0</v>
      </c>
      <c r="LH143" s="1460">
        <f t="shared" si="1022"/>
        <v>0</v>
      </c>
      <c r="LI143" s="1460">
        <f t="shared" si="1023"/>
        <v>0</v>
      </c>
      <c r="LJ143" s="1460">
        <f t="shared" si="1024"/>
        <v>0</v>
      </c>
      <c r="LK143" s="1460">
        <f t="shared" si="1025"/>
        <v>0</v>
      </c>
      <c r="LL143" s="1460">
        <f t="shared" si="1026"/>
        <v>0</v>
      </c>
      <c r="LM143" s="1460">
        <f t="shared" si="1027"/>
        <v>0</v>
      </c>
      <c r="LN143" s="1460">
        <f t="shared" si="1028"/>
        <v>0</v>
      </c>
      <c r="LO143" s="1460">
        <f t="shared" si="1029"/>
        <v>0</v>
      </c>
      <c r="LP143" s="1460">
        <f t="shared" si="1030"/>
        <v>0</v>
      </c>
      <c r="LQ143" s="1460">
        <f t="shared" si="1031"/>
        <v>0</v>
      </c>
      <c r="LR143" s="1460">
        <f t="shared" si="1032"/>
        <v>0</v>
      </c>
      <c r="LS143" s="1460">
        <f t="shared" si="1033"/>
        <v>0</v>
      </c>
      <c r="LW143" s="1467">
        <f t="shared" si="1034"/>
        <v>0</v>
      </c>
      <c r="LX143" s="1467">
        <f t="shared" si="1035"/>
        <v>0</v>
      </c>
      <c r="LY143" s="1467">
        <f t="shared" si="1036"/>
        <v>0</v>
      </c>
      <c r="LZ143" s="1467">
        <f t="shared" si="1037"/>
        <v>0</v>
      </c>
      <c r="MA143" s="1506"/>
      <c r="MB143" s="1460">
        <f t="shared" si="1038"/>
        <v>0</v>
      </c>
      <c r="MC143" s="1460">
        <f t="shared" si="1092"/>
        <v>0</v>
      </c>
      <c r="MD143" s="1460">
        <f t="shared" si="1092"/>
        <v>0</v>
      </c>
      <c r="ME143" s="1460">
        <f t="shared" si="1092"/>
        <v>0</v>
      </c>
      <c r="MF143" s="1460">
        <f t="shared" si="1092"/>
        <v>0</v>
      </c>
      <c r="MG143" s="1460">
        <f t="shared" si="1092"/>
        <v>0</v>
      </c>
      <c r="MH143" s="1460">
        <f t="shared" si="1092"/>
        <v>0</v>
      </c>
      <c r="MI143" s="1460">
        <f t="shared" si="1092"/>
        <v>0</v>
      </c>
      <c r="MJ143" s="1460">
        <f t="shared" si="1092"/>
        <v>0</v>
      </c>
      <c r="MK143" s="1460">
        <f t="shared" si="1092"/>
        <v>0</v>
      </c>
      <c r="ML143" s="1460">
        <f t="shared" si="1092"/>
        <v>0</v>
      </c>
      <c r="MM143" s="1460">
        <f t="shared" si="1092"/>
        <v>0</v>
      </c>
      <c r="MN143" s="1460">
        <f t="shared" si="1092"/>
        <v>0</v>
      </c>
      <c r="MO143" s="1460">
        <f t="shared" si="1092"/>
        <v>0</v>
      </c>
      <c r="MP143" s="1460">
        <f t="shared" si="1092"/>
        <v>0</v>
      </c>
      <c r="MQ143" s="1460">
        <f t="shared" si="1092"/>
        <v>0</v>
      </c>
      <c r="MR143" s="1460">
        <f t="shared" si="1092"/>
        <v>0</v>
      </c>
      <c r="MS143" s="1460">
        <f t="shared" si="1079"/>
        <v>0</v>
      </c>
      <c r="MT143" s="1460">
        <f t="shared" si="1079"/>
        <v>0</v>
      </c>
      <c r="MU143" s="1460">
        <f t="shared" si="1079"/>
        <v>0</v>
      </c>
      <c r="MV143" s="1460">
        <f t="shared" si="1079"/>
        <v>0</v>
      </c>
      <c r="MW143" s="1460">
        <f t="shared" si="1079"/>
        <v>0</v>
      </c>
      <c r="MX143" s="1460">
        <f t="shared" si="1079"/>
        <v>0</v>
      </c>
      <c r="MY143" s="1460">
        <f t="shared" si="1079"/>
        <v>0</v>
      </c>
      <c r="MZ143" s="1460">
        <f t="shared" si="1079"/>
        <v>0</v>
      </c>
      <c r="NA143" s="1460">
        <f t="shared" si="1079"/>
        <v>0</v>
      </c>
      <c r="NB143" s="1460">
        <f t="shared" si="1079"/>
        <v>0</v>
      </c>
      <c r="NC143" s="1460">
        <f t="shared" si="1079"/>
        <v>0</v>
      </c>
      <c r="ND143" s="1460">
        <f t="shared" si="1079"/>
        <v>0</v>
      </c>
      <c r="NE143" s="1460">
        <f t="shared" si="1079"/>
        <v>0</v>
      </c>
      <c r="NF143" s="1460">
        <f t="shared" si="1079"/>
        <v>0</v>
      </c>
      <c r="NG143" s="1460">
        <f t="shared" si="1079"/>
        <v>0</v>
      </c>
      <c r="NH143" s="1460">
        <f t="shared" si="1079"/>
        <v>0</v>
      </c>
      <c r="NI143" s="1460">
        <f t="shared" si="1080"/>
        <v>0</v>
      </c>
      <c r="NJ143" s="1460">
        <f t="shared" si="1080"/>
        <v>0</v>
      </c>
      <c r="NK143" s="1460">
        <f t="shared" si="1080"/>
        <v>0</v>
      </c>
      <c r="NL143" s="1460">
        <f t="shared" si="1080"/>
        <v>0</v>
      </c>
      <c r="NM143" s="1460">
        <f t="shared" si="1080"/>
        <v>0</v>
      </c>
      <c r="NN143" s="1460">
        <f t="shared" si="1080"/>
        <v>0</v>
      </c>
      <c r="NO143" s="1460">
        <f t="shared" si="1080"/>
        <v>0</v>
      </c>
      <c r="NP143" s="1460">
        <f t="shared" si="1080"/>
        <v>0</v>
      </c>
      <c r="NQ143" s="1460">
        <f t="shared" si="1080"/>
        <v>0</v>
      </c>
      <c r="NR143" s="1460">
        <f t="shared" si="1080"/>
        <v>0</v>
      </c>
      <c r="NS143" s="1460">
        <f t="shared" si="1080"/>
        <v>0</v>
      </c>
      <c r="NT143" s="1460">
        <f t="shared" si="1080"/>
        <v>0</v>
      </c>
      <c r="NU143" s="1460">
        <f t="shared" si="1080"/>
        <v>0</v>
      </c>
      <c r="NV143" s="1460">
        <f t="shared" si="1080"/>
        <v>0</v>
      </c>
      <c r="NW143" s="1460">
        <f t="shared" si="1080"/>
        <v>0</v>
      </c>
      <c r="NX143" s="1460">
        <f t="shared" si="1080"/>
        <v>0</v>
      </c>
      <c r="NY143" s="1460">
        <f t="shared" si="1081"/>
        <v>0</v>
      </c>
      <c r="NZ143" s="1460">
        <f t="shared" si="1081"/>
        <v>0</v>
      </c>
      <c r="OA143" s="1460">
        <f t="shared" si="1081"/>
        <v>0</v>
      </c>
      <c r="OB143" s="1460">
        <f t="shared" si="1081"/>
        <v>0</v>
      </c>
      <c r="OC143" s="1460">
        <f t="shared" si="1081"/>
        <v>0</v>
      </c>
      <c r="OD143" s="1460">
        <f t="shared" si="1081"/>
        <v>0</v>
      </c>
      <c r="OE143" s="1460">
        <f t="shared" si="1081"/>
        <v>0</v>
      </c>
      <c r="OF143" s="1460">
        <f t="shared" si="1081"/>
        <v>0</v>
      </c>
      <c r="OG143" s="1460">
        <f t="shared" si="1081"/>
        <v>0</v>
      </c>
      <c r="OH143" s="1460">
        <f t="shared" si="1081"/>
        <v>0</v>
      </c>
      <c r="OI143" s="1460">
        <f t="shared" si="1081"/>
        <v>0</v>
      </c>
      <c r="OJ143" s="1460">
        <f t="shared" si="1081"/>
        <v>0</v>
      </c>
      <c r="OK143" s="1460">
        <f t="shared" si="1081"/>
        <v>0</v>
      </c>
      <c r="OL143" s="1460">
        <f t="shared" si="1081"/>
        <v>0</v>
      </c>
      <c r="OM143" s="1460">
        <f t="shared" si="1081"/>
        <v>0</v>
      </c>
      <c r="ON143" s="1460">
        <f t="shared" si="1081"/>
        <v>0</v>
      </c>
      <c r="OO143" s="1460">
        <f t="shared" si="1045"/>
        <v>0</v>
      </c>
      <c r="OP143" s="1460">
        <f t="shared" si="1076"/>
        <v>0</v>
      </c>
      <c r="OQ143" s="1460">
        <f t="shared" si="1076"/>
        <v>0</v>
      </c>
      <c r="OR143" s="1460">
        <f t="shared" si="1076"/>
        <v>0</v>
      </c>
      <c r="OS143" s="1460">
        <f t="shared" si="1076"/>
        <v>0</v>
      </c>
      <c r="OT143" s="1460">
        <f t="shared" si="1076"/>
        <v>0</v>
      </c>
      <c r="OU143" s="1460">
        <f t="shared" si="1076"/>
        <v>0</v>
      </c>
      <c r="OV143" s="1460">
        <f t="shared" si="1076"/>
        <v>0</v>
      </c>
      <c r="OW143" s="1460">
        <f t="shared" si="1076"/>
        <v>0</v>
      </c>
      <c r="OX143" s="1460">
        <f t="shared" si="1076"/>
        <v>0</v>
      </c>
      <c r="OY143" s="1460">
        <f t="shared" si="1076"/>
        <v>0</v>
      </c>
      <c r="OZ143" s="1460">
        <f t="shared" si="1076"/>
        <v>0</v>
      </c>
      <c r="PA143" s="1460">
        <f t="shared" si="1076"/>
        <v>0</v>
      </c>
      <c r="PB143" s="1460">
        <f t="shared" si="1076"/>
        <v>0</v>
      </c>
      <c r="PC143" s="1460">
        <f t="shared" si="1076"/>
        <v>0</v>
      </c>
      <c r="PD143" s="1460">
        <f t="shared" si="1076"/>
        <v>0</v>
      </c>
      <c r="PE143" s="1460">
        <f t="shared" si="1076"/>
        <v>0</v>
      </c>
      <c r="PF143" s="1460">
        <f t="shared" si="1077"/>
        <v>0</v>
      </c>
      <c r="PG143" s="1460">
        <f t="shared" si="1077"/>
        <v>0</v>
      </c>
      <c r="PH143" s="1460">
        <f t="shared" si="1077"/>
        <v>0</v>
      </c>
      <c r="PI143" s="1460">
        <f t="shared" si="1077"/>
        <v>0</v>
      </c>
      <c r="PJ143" s="1460">
        <f t="shared" si="1077"/>
        <v>0</v>
      </c>
      <c r="PK143" s="1460">
        <f t="shared" si="1077"/>
        <v>0</v>
      </c>
      <c r="PL143" s="1460">
        <f t="shared" si="1077"/>
        <v>0</v>
      </c>
      <c r="PM143" s="1460">
        <f t="shared" si="1077"/>
        <v>0</v>
      </c>
      <c r="PN143" s="1460">
        <f t="shared" si="1077"/>
        <v>0</v>
      </c>
      <c r="PO143" s="1460">
        <f t="shared" si="1077"/>
        <v>0</v>
      </c>
      <c r="PP143" s="1460">
        <f t="shared" si="1077"/>
        <v>0</v>
      </c>
      <c r="PQ143" s="1460">
        <f t="shared" si="1077"/>
        <v>0</v>
      </c>
      <c r="PR143" s="1460">
        <f t="shared" si="1077"/>
        <v>0</v>
      </c>
      <c r="PS143" s="1460">
        <f t="shared" si="1077"/>
        <v>0</v>
      </c>
      <c r="PT143" s="1460">
        <f t="shared" si="1077"/>
        <v>0</v>
      </c>
      <c r="PU143" s="1460">
        <f t="shared" si="1077"/>
        <v>0</v>
      </c>
      <c r="PV143" s="1460">
        <f t="shared" si="1078"/>
        <v>0</v>
      </c>
      <c r="PW143" s="1460">
        <f t="shared" si="1078"/>
        <v>0</v>
      </c>
      <c r="PX143" s="1460">
        <f t="shared" si="1078"/>
        <v>0</v>
      </c>
      <c r="PY143" s="1460">
        <f t="shared" si="1078"/>
        <v>0</v>
      </c>
      <c r="PZ143" s="1460">
        <f t="shared" si="1078"/>
        <v>0</v>
      </c>
      <c r="QA143" s="1460">
        <f t="shared" si="1078"/>
        <v>0</v>
      </c>
      <c r="QB143" s="1460">
        <f t="shared" si="1078"/>
        <v>0</v>
      </c>
      <c r="QC143" s="1460">
        <f t="shared" si="1078"/>
        <v>0</v>
      </c>
      <c r="QD143" s="1460">
        <f t="shared" si="1078"/>
        <v>0</v>
      </c>
      <c r="QE143" s="1460">
        <f t="shared" si="1078"/>
        <v>0</v>
      </c>
      <c r="QF143" s="1460">
        <f t="shared" si="1078"/>
        <v>0</v>
      </c>
      <c r="QG143" s="1460">
        <f t="shared" si="1078"/>
        <v>0</v>
      </c>
      <c r="QH143" s="1460">
        <f t="shared" si="1078"/>
        <v>0</v>
      </c>
      <c r="QI143" s="1460">
        <f t="shared" si="1078"/>
        <v>0</v>
      </c>
      <c r="QJ143" s="1460">
        <f t="shared" si="1078"/>
        <v>0</v>
      </c>
      <c r="QK143" s="1460">
        <f t="shared" si="1078"/>
        <v>0</v>
      </c>
      <c r="QL143" s="1460">
        <f t="shared" si="1066"/>
        <v>0</v>
      </c>
      <c r="QM143" s="1460">
        <f t="shared" si="1066"/>
        <v>0</v>
      </c>
      <c r="QN143" s="1460">
        <f t="shared" si="1066"/>
        <v>0</v>
      </c>
      <c r="QO143" s="1460">
        <f t="shared" si="1066"/>
        <v>0</v>
      </c>
      <c r="QP143" s="1460">
        <f t="shared" si="1066"/>
        <v>0</v>
      </c>
      <c r="QQ143" s="1460">
        <f t="shared" si="1066"/>
        <v>0</v>
      </c>
    </row>
    <row r="144" spans="1:459" s="1466" customFormat="1" ht="22.5" customHeight="1">
      <c r="A144" s="1468"/>
      <c r="B144" s="1469"/>
      <c r="C144" s="1469"/>
      <c r="D144" s="1470"/>
      <c r="E144" s="1471"/>
      <c r="F144" s="1472"/>
      <c r="G144" s="1472"/>
      <c r="H144" s="1473">
        <f t="shared" si="875"/>
        <v>0</v>
      </c>
      <c r="I144" s="1474">
        <v>0</v>
      </c>
      <c r="J144" s="1475">
        <f t="shared" si="437"/>
        <v>0</v>
      </c>
      <c r="K144" s="1476">
        <v>0</v>
      </c>
      <c r="L144" s="1477">
        <f t="shared" si="876"/>
        <v>0</v>
      </c>
      <c r="M144" s="1477">
        <f t="shared" si="877"/>
        <v>0</v>
      </c>
      <c r="N144" s="1478"/>
      <c r="O144" s="1479">
        <v>0</v>
      </c>
      <c r="P144" s="1480">
        <v>0</v>
      </c>
      <c r="Q144" s="1828">
        <v>0</v>
      </c>
      <c r="R144" s="1831">
        <f t="shared" si="878"/>
        <v>0</v>
      </c>
      <c r="S144" s="1481">
        <f>IF(AND(SUM(O144:Q144)=0,N144="NNN"),MIN('Operating History and Pro Forma'!$M$33,'Operating History and Pro Forma'!$T$15)*D144,SUM(O144:Q144)*D144)</f>
        <v>0</v>
      </c>
      <c r="T144" s="1482">
        <f t="shared" si="879"/>
        <v>0</v>
      </c>
      <c r="U144" s="1483">
        <f t="shared" si="880"/>
        <v>0</v>
      </c>
      <c r="V144" s="1480"/>
      <c r="W144" s="1514"/>
      <c r="X144" s="1486" t="str">
        <f t="shared" si="881"/>
        <v/>
      </c>
      <c r="Y144" s="1487">
        <f t="shared" si="882"/>
        <v>0</v>
      </c>
      <c r="Z144" s="1488"/>
      <c r="AA144" s="1488"/>
      <c r="AB144" s="1488"/>
      <c r="AC144" s="1488"/>
      <c r="AD144" s="1489">
        <f t="shared" si="883"/>
        <v>0</v>
      </c>
      <c r="AE144" s="1490" t="str">
        <f t="shared" si="884"/>
        <v/>
      </c>
      <c r="AF144" s="1491">
        <f t="shared" si="885"/>
        <v>0</v>
      </c>
      <c r="AG144" s="1492">
        <f t="shared" si="886"/>
        <v>0</v>
      </c>
      <c r="AH144" s="1493">
        <f t="shared" si="1060"/>
        <v>0</v>
      </c>
      <c r="AI144" s="1493">
        <f t="shared" si="1060"/>
        <v>0</v>
      </c>
      <c r="AJ144" s="1494">
        <f t="shared" si="1060"/>
        <v>0</v>
      </c>
      <c r="AK144" s="1494">
        <f t="shared" si="1060"/>
        <v>0</v>
      </c>
      <c r="AL144" s="1495">
        <f t="shared" si="1060"/>
        <v>0</v>
      </c>
      <c r="AM144" s="1496">
        <f t="shared" si="1060"/>
        <v>0</v>
      </c>
      <c r="AN144" s="1497">
        <f t="shared" si="399"/>
        <v>0</v>
      </c>
      <c r="AO144" s="1498">
        <f t="shared" si="1093"/>
        <v>0</v>
      </c>
      <c r="AP144" s="1499">
        <f t="shared" si="887"/>
        <v>0</v>
      </c>
      <c r="AQ144" s="1500">
        <f t="shared" si="888"/>
        <v>0</v>
      </c>
      <c r="AR144" s="1501">
        <f t="shared" si="889"/>
        <v>0</v>
      </c>
      <c r="AS144" s="1498">
        <f t="shared" si="1088"/>
        <v>0</v>
      </c>
      <c r="AT144" s="1501">
        <f t="shared" si="890"/>
        <v>0</v>
      </c>
      <c r="AU144" s="1498">
        <f t="shared" si="891"/>
        <v>1</v>
      </c>
      <c r="AV144" s="1498">
        <f t="shared" si="892"/>
        <v>2</v>
      </c>
      <c r="AW144" s="1499">
        <f t="shared" si="893"/>
        <v>0</v>
      </c>
      <c r="AX144" s="1502">
        <f t="shared" si="894"/>
        <v>0</v>
      </c>
      <c r="AY144" s="1503">
        <f t="shared" si="895"/>
        <v>0</v>
      </c>
      <c r="AZ144" s="1498">
        <f t="shared" si="896"/>
        <v>2</v>
      </c>
      <c r="BA144" s="1498">
        <f t="shared" si="897"/>
        <v>3</v>
      </c>
      <c r="BB144" s="1499">
        <f t="shared" si="898"/>
        <v>0</v>
      </c>
      <c r="BC144" s="1502">
        <f t="shared" si="899"/>
        <v>0</v>
      </c>
      <c r="BD144" s="1503">
        <f t="shared" si="900"/>
        <v>0</v>
      </c>
      <c r="BE144" s="1498">
        <f t="shared" si="901"/>
        <v>3</v>
      </c>
      <c r="BF144" s="1498">
        <f t="shared" si="902"/>
        <v>4</v>
      </c>
      <c r="BG144" s="1499">
        <f t="shared" si="903"/>
        <v>0</v>
      </c>
      <c r="BH144" s="1502">
        <f t="shared" si="904"/>
        <v>0</v>
      </c>
      <c r="BI144" s="1502">
        <f t="shared" si="905"/>
        <v>0</v>
      </c>
      <c r="BJ144" s="1504">
        <f t="shared" si="906"/>
        <v>1900</v>
      </c>
      <c r="BK144" s="1505" t="str">
        <f t="shared" si="907"/>
        <v/>
      </c>
      <c r="BL144" s="1506"/>
      <c r="BM144" s="1507">
        <f t="shared" si="908"/>
        <v>0</v>
      </c>
      <c r="BN144" s="1508">
        <f t="shared" si="1089"/>
        <v>0</v>
      </c>
      <c r="BO144" s="1508">
        <f t="shared" si="1089"/>
        <v>0</v>
      </c>
      <c r="BP144" s="1508">
        <f t="shared" si="1089"/>
        <v>0</v>
      </c>
      <c r="BQ144" s="1508">
        <f t="shared" si="1089"/>
        <v>0</v>
      </c>
      <c r="BR144" s="1508">
        <f t="shared" si="1089"/>
        <v>0</v>
      </c>
      <c r="BS144" s="1508">
        <f t="shared" si="1089"/>
        <v>0</v>
      </c>
      <c r="BT144" s="1508">
        <f t="shared" si="1089"/>
        <v>0</v>
      </c>
      <c r="BU144" s="1508">
        <f t="shared" si="1089"/>
        <v>0</v>
      </c>
      <c r="BV144" s="1508">
        <f t="shared" si="1089"/>
        <v>0</v>
      </c>
      <c r="BW144" s="1508">
        <f t="shared" si="1089"/>
        <v>0</v>
      </c>
      <c r="BX144" s="1508">
        <f t="shared" si="1089"/>
        <v>0</v>
      </c>
      <c r="BY144" s="1507">
        <f t="shared" si="1089"/>
        <v>0</v>
      </c>
      <c r="BZ144" s="1508">
        <f t="shared" si="1089"/>
        <v>0</v>
      </c>
      <c r="CA144" s="1508">
        <f t="shared" si="1089"/>
        <v>0</v>
      </c>
      <c r="CB144" s="1508">
        <f t="shared" si="1089"/>
        <v>0</v>
      </c>
      <c r="CC144" s="1508">
        <f t="shared" si="1089"/>
        <v>0</v>
      </c>
      <c r="CD144" s="1508">
        <f t="shared" si="1082"/>
        <v>0</v>
      </c>
      <c r="CE144" s="1508">
        <f t="shared" si="1082"/>
        <v>0</v>
      </c>
      <c r="CF144" s="1508">
        <f t="shared" si="1082"/>
        <v>0</v>
      </c>
      <c r="CG144" s="1508">
        <f t="shared" si="1082"/>
        <v>0</v>
      </c>
      <c r="CH144" s="1508">
        <f t="shared" si="1082"/>
        <v>0</v>
      </c>
      <c r="CI144" s="1508">
        <f t="shared" si="1082"/>
        <v>0</v>
      </c>
      <c r="CJ144" s="1509">
        <f t="shared" si="1082"/>
        <v>0</v>
      </c>
      <c r="CK144" s="1507">
        <f t="shared" si="1082"/>
        <v>0</v>
      </c>
      <c r="CL144" s="1508">
        <f t="shared" si="1082"/>
        <v>0</v>
      </c>
      <c r="CM144" s="1508">
        <f t="shared" si="1082"/>
        <v>0</v>
      </c>
      <c r="CN144" s="1508">
        <f t="shared" si="1082"/>
        <v>0</v>
      </c>
      <c r="CO144" s="1508">
        <f t="shared" si="1082"/>
        <v>0</v>
      </c>
      <c r="CP144" s="1508">
        <f t="shared" si="1082"/>
        <v>0</v>
      </c>
      <c r="CQ144" s="1508">
        <f t="shared" si="1082"/>
        <v>0</v>
      </c>
      <c r="CR144" s="1508">
        <f t="shared" si="1082"/>
        <v>0</v>
      </c>
      <c r="CS144" s="1508">
        <f t="shared" si="1082"/>
        <v>0</v>
      </c>
      <c r="CT144" s="1508">
        <f t="shared" si="1083"/>
        <v>0</v>
      </c>
      <c r="CU144" s="1508">
        <f t="shared" si="1083"/>
        <v>0</v>
      </c>
      <c r="CV144" s="1509">
        <f t="shared" si="1083"/>
        <v>0</v>
      </c>
      <c r="CW144" s="1508">
        <f t="shared" si="1083"/>
        <v>0</v>
      </c>
      <c r="CX144" s="1508">
        <f t="shared" si="1083"/>
        <v>0</v>
      </c>
      <c r="CY144" s="1508">
        <f t="shared" si="1083"/>
        <v>0</v>
      </c>
      <c r="CZ144" s="1508">
        <f t="shared" si="1083"/>
        <v>0</v>
      </c>
      <c r="DA144" s="1508">
        <f t="shared" si="1083"/>
        <v>0</v>
      </c>
      <c r="DB144" s="1508">
        <f t="shared" si="1083"/>
        <v>0</v>
      </c>
      <c r="DC144" s="1508">
        <f t="shared" si="1083"/>
        <v>0</v>
      </c>
      <c r="DD144" s="1508">
        <f t="shared" si="1083"/>
        <v>0</v>
      </c>
      <c r="DE144" s="1508">
        <f t="shared" si="1083"/>
        <v>0</v>
      </c>
      <c r="DF144" s="1508">
        <f t="shared" si="1083"/>
        <v>0</v>
      </c>
      <c r="DG144" s="1508">
        <f t="shared" si="1083"/>
        <v>0</v>
      </c>
      <c r="DH144" s="1509">
        <f t="shared" si="1083"/>
        <v>0</v>
      </c>
      <c r="DI144" s="1508">
        <f t="shared" si="1083"/>
        <v>0</v>
      </c>
      <c r="DJ144" s="1508">
        <f t="shared" si="1084"/>
        <v>0</v>
      </c>
      <c r="DK144" s="1508">
        <f t="shared" si="1084"/>
        <v>0</v>
      </c>
      <c r="DL144" s="1508">
        <f t="shared" si="1084"/>
        <v>0</v>
      </c>
      <c r="DM144" s="1508">
        <f t="shared" si="1084"/>
        <v>0</v>
      </c>
      <c r="DN144" s="1508">
        <f t="shared" si="1084"/>
        <v>0</v>
      </c>
      <c r="DO144" s="1508">
        <f t="shared" si="1084"/>
        <v>0</v>
      </c>
      <c r="DP144" s="1508">
        <f t="shared" si="1084"/>
        <v>0</v>
      </c>
      <c r="DQ144" s="1508">
        <f t="shared" si="1084"/>
        <v>0</v>
      </c>
      <c r="DR144" s="1508">
        <f t="shared" si="1084"/>
        <v>0</v>
      </c>
      <c r="DS144" s="1508">
        <f t="shared" si="1084"/>
        <v>0</v>
      </c>
      <c r="DT144" s="1509">
        <f t="shared" si="1084"/>
        <v>0</v>
      </c>
      <c r="DU144" s="1507">
        <f t="shared" si="1084"/>
        <v>0</v>
      </c>
      <c r="DV144" s="1508">
        <f t="shared" si="1084"/>
        <v>0</v>
      </c>
      <c r="DW144" s="1508">
        <f t="shared" si="1084"/>
        <v>0</v>
      </c>
      <c r="DX144" s="1508">
        <f t="shared" si="1084"/>
        <v>0</v>
      </c>
      <c r="DY144" s="1508">
        <f t="shared" si="1084"/>
        <v>0</v>
      </c>
      <c r="DZ144" s="1508">
        <f t="shared" si="1085"/>
        <v>0</v>
      </c>
      <c r="EA144" s="1508">
        <f t="shared" si="1085"/>
        <v>0</v>
      </c>
      <c r="EB144" s="1508">
        <f t="shared" si="1085"/>
        <v>0</v>
      </c>
      <c r="EC144" s="1508">
        <f t="shared" si="1085"/>
        <v>0</v>
      </c>
      <c r="ED144" s="1508">
        <f t="shared" si="1085"/>
        <v>0</v>
      </c>
      <c r="EE144" s="1508">
        <f t="shared" si="1085"/>
        <v>0</v>
      </c>
      <c r="EF144" s="1508">
        <f t="shared" si="1085"/>
        <v>0</v>
      </c>
      <c r="EG144" s="1507">
        <f t="shared" si="1085"/>
        <v>0</v>
      </c>
      <c r="EH144" s="1508">
        <f t="shared" si="1085"/>
        <v>0</v>
      </c>
      <c r="EI144" s="1508">
        <f t="shared" si="1085"/>
        <v>0</v>
      </c>
      <c r="EJ144" s="1508">
        <f t="shared" si="1085"/>
        <v>0</v>
      </c>
      <c r="EK144" s="1508">
        <f t="shared" si="1085"/>
        <v>0</v>
      </c>
      <c r="EL144" s="1508">
        <f t="shared" si="1085"/>
        <v>0</v>
      </c>
      <c r="EM144" s="1508">
        <f t="shared" si="1085"/>
        <v>0</v>
      </c>
      <c r="EN144" s="1508">
        <f t="shared" si="1085"/>
        <v>0</v>
      </c>
      <c r="EO144" s="1508">
        <f t="shared" si="1085"/>
        <v>0</v>
      </c>
      <c r="EP144" s="1508">
        <f t="shared" si="1086"/>
        <v>0</v>
      </c>
      <c r="EQ144" s="1508">
        <f t="shared" si="1086"/>
        <v>0</v>
      </c>
      <c r="ER144" s="1509">
        <f t="shared" si="1086"/>
        <v>0</v>
      </c>
      <c r="ES144" s="1507">
        <f t="shared" si="1086"/>
        <v>0</v>
      </c>
      <c r="ET144" s="1508">
        <f t="shared" si="1086"/>
        <v>0</v>
      </c>
      <c r="EU144" s="1508">
        <f t="shared" si="1086"/>
        <v>0</v>
      </c>
      <c r="EV144" s="1508">
        <f t="shared" si="1086"/>
        <v>0</v>
      </c>
      <c r="EW144" s="1508">
        <f t="shared" si="1086"/>
        <v>0</v>
      </c>
      <c r="EX144" s="1508">
        <f t="shared" si="1086"/>
        <v>0</v>
      </c>
      <c r="EY144" s="1508">
        <f t="shared" si="1086"/>
        <v>0</v>
      </c>
      <c r="EZ144" s="1508">
        <f t="shared" si="1086"/>
        <v>0</v>
      </c>
      <c r="FA144" s="1508">
        <f t="shared" si="1086"/>
        <v>0</v>
      </c>
      <c r="FB144" s="1508">
        <f t="shared" si="1086"/>
        <v>0</v>
      </c>
      <c r="FC144" s="1508">
        <f t="shared" si="1086"/>
        <v>0</v>
      </c>
      <c r="FD144" s="1509">
        <f t="shared" si="1086"/>
        <v>0</v>
      </c>
      <c r="FE144" s="1508">
        <f t="shared" si="1086"/>
        <v>0</v>
      </c>
      <c r="FF144" s="1508">
        <f t="shared" si="1052"/>
        <v>0</v>
      </c>
      <c r="FG144" s="1508">
        <f t="shared" si="1087"/>
        <v>0</v>
      </c>
      <c r="FH144" s="1508">
        <f t="shared" si="1087"/>
        <v>0</v>
      </c>
      <c r="FI144" s="1508">
        <f t="shared" si="1087"/>
        <v>0</v>
      </c>
      <c r="FJ144" s="1508">
        <f t="shared" si="1087"/>
        <v>0</v>
      </c>
      <c r="FK144" s="1508">
        <f t="shared" si="1087"/>
        <v>0</v>
      </c>
      <c r="FL144" s="1508">
        <f t="shared" si="1087"/>
        <v>0</v>
      </c>
      <c r="FM144" s="1508">
        <f t="shared" si="1087"/>
        <v>0</v>
      </c>
      <c r="FN144" s="1508">
        <f t="shared" si="1087"/>
        <v>0</v>
      </c>
      <c r="FO144" s="1508">
        <f t="shared" si="1087"/>
        <v>0</v>
      </c>
      <c r="FP144" s="1509">
        <f t="shared" si="1087"/>
        <v>0</v>
      </c>
      <c r="FQ144" s="1508">
        <f t="shared" si="1087"/>
        <v>0</v>
      </c>
      <c r="FR144" s="1508">
        <f t="shared" si="1087"/>
        <v>0</v>
      </c>
      <c r="FS144" s="1508">
        <f t="shared" si="1087"/>
        <v>0</v>
      </c>
      <c r="FT144" s="1508">
        <f t="shared" si="1087"/>
        <v>0</v>
      </c>
      <c r="FU144" s="1508">
        <f t="shared" si="1087"/>
        <v>0</v>
      </c>
      <c r="FV144" s="1508">
        <f t="shared" si="1087"/>
        <v>0</v>
      </c>
      <c r="FW144" s="1508">
        <f t="shared" si="1061"/>
        <v>0</v>
      </c>
      <c r="FX144" s="1508">
        <f t="shared" si="1061"/>
        <v>0</v>
      </c>
      <c r="FY144" s="1508">
        <f t="shared" si="1061"/>
        <v>0</v>
      </c>
      <c r="FZ144" s="1508">
        <f t="shared" si="1061"/>
        <v>0</v>
      </c>
      <c r="GA144" s="1508">
        <f t="shared" si="1061"/>
        <v>0</v>
      </c>
      <c r="GB144" s="1509">
        <f t="shared" si="1061"/>
        <v>0</v>
      </c>
      <c r="GC144" s="1506"/>
      <c r="GD144" s="1458">
        <f t="shared" si="910"/>
        <v>1</v>
      </c>
      <c r="GE144" s="1510">
        <f t="shared" si="1090"/>
        <v>0</v>
      </c>
      <c r="GF144" s="1511">
        <f t="shared" si="1090"/>
        <v>0</v>
      </c>
      <c r="GG144" s="1511">
        <f t="shared" si="1090"/>
        <v>0</v>
      </c>
      <c r="GH144" s="1511">
        <f t="shared" si="1090"/>
        <v>0</v>
      </c>
      <c r="GI144" s="1511">
        <f t="shared" si="1090"/>
        <v>0</v>
      </c>
      <c r="GJ144" s="1511">
        <f t="shared" si="1090"/>
        <v>0</v>
      </c>
      <c r="GK144" s="1511">
        <f t="shared" si="1090"/>
        <v>0</v>
      </c>
      <c r="GL144" s="1511">
        <f t="shared" si="1090"/>
        <v>0</v>
      </c>
      <c r="GM144" s="1511">
        <f t="shared" si="1090"/>
        <v>0</v>
      </c>
      <c r="GN144" s="1512">
        <f t="shared" si="1090"/>
        <v>0</v>
      </c>
      <c r="GO144" s="1513">
        <f t="shared" si="911"/>
        <v>0</v>
      </c>
      <c r="GP144" s="1506"/>
      <c r="GQ144" s="1510">
        <f t="shared" si="1073"/>
        <v>0</v>
      </c>
      <c r="GR144" s="1511">
        <f t="shared" si="1091"/>
        <v>0</v>
      </c>
      <c r="GS144" s="1511">
        <f t="shared" si="1091"/>
        <v>0</v>
      </c>
      <c r="GT144" s="1511">
        <f t="shared" si="1091"/>
        <v>0</v>
      </c>
      <c r="GU144" s="1511">
        <f t="shared" si="1091"/>
        <v>0</v>
      </c>
      <c r="GV144" s="1511">
        <f t="shared" si="1091"/>
        <v>0</v>
      </c>
      <c r="GW144" s="1511">
        <f t="shared" si="1091"/>
        <v>0</v>
      </c>
      <c r="GX144" s="1511">
        <f t="shared" si="1091"/>
        <v>0</v>
      </c>
      <c r="GY144" s="1511">
        <f t="shared" si="1091"/>
        <v>0</v>
      </c>
      <c r="GZ144" s="1512">
        <f t="shared" si="1091"/>
        <v>0</v>
      </c>
      <c r="HA144" s="1513">
        <f t="shared" si="912"/>
        <v>0</v>
      </c>
      <c r="HB144" s="1506">
        <f t="shared" si="913"/>
        <v>1</v>
      </c>
      <c r="HC144" s="1506"/>
      <c r="HD144" s="1508">
        <f t="shared" si="914"/>
        <v>0</v>
      </c>
      <c r="HE144" s="1460">
        <f t="shared" si="915"/>
        <v>0</v>
      </c>
      <c r="HF144" s="1460">
        <f t="shared" si="916"/>
        <v>0</v>
      </c>
      <c r="HG144" s="1460">
        <f t="shared" si="917"/>
        <v>0</v>
      </c>
      <c r="HH144" s="1460">
        <f t="shared" si="918"/>
        <v>0</v>
      </c>
      <c r="HI144" s="1460">
        <f t="shared" si="919"/>
        <v>0</v>
      </c>
      <c r="HJ144" s="1460">
        <f t="shared" si="920"/>
        <v>0</v>
      </c>
      <c r="HK144" s="1460">
        <f t="shared" si="921"/>
        <v>0</v>
      </c>
      <c r="HL144" s="1460">
        <f t="shared" si="922"/>
        <v>0</v>
      </c>
      <c r="HM144" s="1460">
        <f t="shared" si="923"/>
        <v>0</v>
      </c>
      <c r="HN144" s="1460">
        <f t="shared" si="924"/>
        <v>0</v>
      </c>
      <c r="HO144" s="1460">
        <f t="shared" si="925"/>
        <v>0</v>
      </c>
      <c r="HP144" s="1460">
        <f t="shared" si="926"/>
        <v>0</v>
      </c>
      <c r="HQ144" s="1460">
        <f t="shared" si="927"/>
        <v>0</v>
      </c>
      <c r="HR144" s="1460">
        <f t="shared" si="928"/>
        <v>0</v>
      </c>
      <c r="HS144" s="1460">
        <f t="shared" si="929"/>
        <v>0</v>
      </c>
      <c r="HT144" s="1460">
        <f t="shared" si="930"/>
        <v>0</v>
      </c>
      <c r="HU144" s="1460">
        <f t="shared" si="931"/>
        <v>0</v>
      </c>
      <c r="HV144" s="1460">
        <f t="shared" si="932"/>
        <v>0</v>
      </c>
      <c r="HW144" s="1460">
        <f t="shared" si="933"/>
        <v>0</v>
      </c>
      <c r="HX144" s="1460">
        <f t="shared" si="934"/>
        <v>0</v>
      </c>
      <c r="HY144" s="1460">
        <f t="shared" si="935"/>
        <v>0</v>
      </c>
      <c r="HZ144" s="1460">
        <f t="shared" si="936"/>
        <v>0</v>
      </c>
      <c r="IA144" s="1460">
        <f t="shared" si="937"/>
        <v>0</v>
      </c>
      <c r="IB144" s="1460">
        <f t="shared" si="938"/>
        <v>0</v>
      </c>
      <c r="IC144" s="1460">
        <f t="shared" si="939"/>
        <v>0</v>
      </c>
      <c r="ID144" s="1460">
        <f t="shared" si="940"/>
        <v>0</v>
      </c>
      <c r="IE144" s="1460">
        <f t="shared" si="941"/>
        <v>0</v>
      </c>
      <c r="IF144" s="1460">
        <f t="shared" si="942"/>
        <v>0</v>
      </c>
      <c r="IG144" s="1460">
        <f t="shared" si="943"/>
        <v>0</v>
      </c>
      <c r="IH144" s="1460">
        <f t="shared" si="944"/>
        <v>0</v>
      </c>
      <c r="II144" s="1460">
        <f t="shared" si="945"/>
        <v>0</v>
      </c>
      <c r="IJ144" s="1460">
        <f t="shared" si="946"/>
        <v>0</v>
      </c>
      <c r="IK144" s="1460">
        <f t="shared" si="947"/>
        <v>0</v>
      </c>
      <c r="IL144" s="1460">
        <f t="shared" si="948"/>
        <v>0</v>
      </c>
      <c r="IM144" s="1460">
        <f t="shared" si="949"/>
        <v>0</v>
      </c>
      <c r="IN144" s="1460">
        <f t="shared" si="950"/>
        <v>0</v>
      </c>
      <c r="IO144" s="1460">
        <f t="shared" si="951"/>
        <v>0</v>
      </c>
      <c r="IP144" s="1460">
        <f t="shared" si="952"/>
        <v>0</v>
      </c>
      <c r="IQ144" s="1460">
        <f t="shared" si="953"/>
        <v>0</v>
      </c>
      <c r="IR144" s="1460">
        <f t="shared" si="954"/>
        <v>0</v>
      </c>
      <c r="IS144" s="1460">
        <f t="shared" si="955"/>
        <v>0</v>
      </c>
      <c r="IT144" s="1460">
        <f t="shared" si="956"/>
        <v>0</v>
      </c>
      <c r="IU144" s="1460">
        <f t="shared" si="957"/>
        <v>0</v>
      </c>
      <c r="IV144" s="1460">
        <f t="shared" si="958"/>
        <v>0</v>
      </c>
      <c r="IW144" s="1460">
        <f t="shared" si="959"/>
        <v>0</v>
      </c>
      <c r="IX144" s="1460">
        <f t="shared" si="960"/>
        <v>0</v>
      </c>
      <c r="IY144" s="1460">
        <f t="shared" si="961"/>
        <v>0</v>
      </c>
      <c r="IZ144" s="1460">
        <f t="shared" si="962"/>
        <v>0</v>
      </c>
      <c r="JA144" s="1460">
        <f t="shared" si="963"/>
        <v>0</v>
      </c>
      <c r="JB144" s="1460">
        <f t="shared" si="964"/>
        <v>0</v>
      </c>
      <c r="JC144" s="1460">
        <f t="shared" si="965"/>
        <v>0</v>
      </c>
      <c r="JD144" s="1460">
        <f t="shared" si="966"/>
        <v>0</v>
      </c>
      <c r="JE144" s="1460">
        <f t="shared" si="967"/>
        <v>0</v>
      </c>
      <c r="JF144" s="1460">
        <f t="shared" si="968"/>
        <v>0</v>
      </c>
      <c r="JG144" s="1460">
        <f t="shared" si="969"/>
        <v>0</v>
      </c>
      <c r="JH144" s="1460">
        <f t="shared" si="970"/>
        <v>0</v>
      </c>
      <c r="JI144" s="1460">
        <f t="shared" si="971"/>
        <v>0</v>
      </c>
      <c r="JJ144" s="1460">
        <f t="shared" si="972"/>
        <v>0</v>
      </c>
      <c r="JK144" s="1460">
        <f t="shared" si="973"/>
        <v>0</v>
      </c>
      <c r="JL144" s="1460">
        <f t="shared" si="974"/>
        <v>0</v>
      </c>
      <c r="JM144" s="1460">
        <f t="shared" si="975"/>
        <v>0</v>
      </c>
      <c r="JN144" s="1460">
        <f t="shared" si="976"/>
        <v>0</v>
      </c>
      <c r="JO144" s="1460">
        <f t="shared" si="977"/>
        <v>0</v>
      </c>
      <c r="JP144" s="1460">
        <f t="shared" si="978"/>
        <v>0</v>
      </c>
      <c r="JQ144" s="1460">
        <f t="shared" si="979"/>
        <v>0</v>
      </c>
      <c r="JR144" s="1460">
        <f t="shared" si="980"/>
        <v>0</v>
      </c>
      <c r="JS144" s="1460">
        <f t="shared" si="981"/>
        <v>0</v>
      </c>
      <c r="JT144" s="1460">
        <f t="shared" si="982"/>
        <v>0</v>
      </c>
      <c r="JU144" s="1460">
        <f t="shared" si="983"/>
        <v>0</v>
      </c>
      <c r="JV144" s="1460">
        <f t="shared" si="984"/>
        <v>0</v>
      </c>
      <c r="JW144" s="1460">
        <f t="shared" si="985"/>
        <v>0</v>
      </c>
      <c r="JX144" s="1460">
        <f t="shared" si="986"/>
        <v>0</v>
      </c>
      <c r="JY144" s="1460">
        <f t="shared" si="987"/>
        <v>0</v>
      </c>
      <c r="JZ144" s="1460">
        <f t="shared" si="988"/>
        <v>0</v>
      </c>
      <c r="KA144" s="1460">
        <f t="shared" si="989"/>
        <v>0</v>
      </c>
      <c r="KB144" s="1460">
        <f t="shared" si="990"/>
        <v>0</v>
      </c>
      <c r="KC144" s="1460">
        <f t="shared" si="991"/>
        <v>0</v>
      </c>
      <c r="KD144" s="1460">
        <f t="shared" si="992"/>
        <v>0</v>
      </c>
      <c r="KE144" s="1460">
        <f t="shared" si="993"/>
        <v>0</v>
      </c>
      <c r="KF144" s="1460">
        <f t="shared" si="994"/>
        <v>0</v>
      </c>
      <c r="KG144" s="1460">
        <f t="shared" si="995"/>
        <v>0</v>
      </c>
      <c r="KH144" s="1460">
        <f t="shared" si="996"/>
        <v>0</v>
      </c>
      <c r="KI144" s="1460">
        <f t="shared" si="997"/>
        <v>0</v>
      </c>
      <c r="KJ144" s="1460">
        <f t="shared" si="998"/>
        <v>0</v>
      </c>
      <c r="KK144" s="1460">
        <f t="shared" si="999"/>
        <v>0</v>
      </c>
      <c r="KL144" s="1460">
        <f t="shared" si="1000"/>
        <v>0</v>
      </c>
      <c r="KM144" s="1460">
        <f t="shared" si="1001"/>
        <v>0</v>
      </c>
      <c r="KN144" s="1460">
        <f t="shared" si="1002"/>
        <v>0</v>
      </c>
      <c r="KO144" s="1460">
        <f t="shared" si="1003"/>
        <v>0</v>
      </c>
      <c r="KP144" s="1460">
        <f t="shared" si="1004"/>
        <v>0</v>
      </c>
      <c r="KQ144" s="1460">
        <f t="shared" si="1005"/>
        <v>0</v>
      </c>
      <c r="KR144" s="1460">
        <f t="shared" si="1006"/>
        <v>0</v>
      </c>
      <c r="KS144" s="1460">
        <f t="shared" si="1007"/>
        <v>0</v>
      </c>
      <c r="KT144" s="1460">
        <f t="shared" si="1008"/>
        <v>0</v>
      </c>
      <c r="KU144" s="1460">
        <f t="shared" si="1009"/>
        <v>0</v>
      </c>
      <c r="KV144" s="1460">
        <f t="shared" si="1010"/>
        <v>0</v>
      </c>
      <c r="KW144" s="1460">
        <f t="shared" si="1011"/>
        <v>0</v>
      </c>
      <c r="KX144" s="1460">
        <f t="shared" si="1012"/>
        <v>0</v>
      </c>
      <c r="KY144" s="1460">
        <f t="shared" si="1013"/>
        <v>0</v>
      </c>
      <c r="KZ144" s="1460">
        <f t="shared" si="1014"/>
        <v>0</v>
      </c>
      <c r="LA144" s="1460">
        <f t="shared" si="1015"/>
        <v>0</v>
      </c>
      <c r="LB144" s="1460">
        <f t="shared" si="1016"/>
        <v>0</v>
      </c>
      <c r="LC144" s="1460">
        <f t="shared" si="1017"/>
        <v>0</v>
      </c>
      <c r="LD144" s="1460">
        <f t="shared" si="1018"/>
        <v>0</v>
      </c>
      <c r="LE144" s="1460">
        <f t="shared" si="1019"/>
        <v>0</v>
      </c>
      <c r="LF144" s="1460">
        <f t="shared" si="1020"/>
        <v>0</v>
      </c>
      <c r="LG144" s="1460">
        <f t="shared" si="1021"/>
        <v>0</v>
      </c>
      <c r="LH144" s="1460">
        <f t="shared" si="1022"/>
        <v>0</v>
      </c>
      <c r="LI144" s="1460">
        <f t="shared" si="1023"/>
        <v>0</v>
      </c>
      <c r="LJ144" s="1460">
        <f t="shared" si="1024"/>
        <v>0</v>
      </c>
      <c r="LK144" s="1460">
        <f t="shared" si="1025"/>
        <v>0</v>
      </c>
      <c r="LL144" s="1460">
        <f t="shared" si="1026"/>
        <v>0</v>
      </c>
      <c r="LM144" s="1460">
        <f t="shared" si="1027"/>
        <v>0</v>
      </c>
      <c r="LN144" s="1460">
        <f t="shared" si="1028"/>
        <v>0</v>
      </c>
      <c r="LO144" s="1460">
        <f t="shared" si="1029"/>
        <v>0</v>
      </c>
      <c r="LP144" s="1460">
        <f t="shared" si="1030"/>
        <v>0</v>
      </c>
      <c r="LQ144" s="1460">
        <f t="shared" si="1031"/>
        <v>0</v>
      </c>
      <c r="LR144" s="1460">
        <f t="shared" si="1032"/>
        <v>0</v>
      </c>
      <c r="LS144" s="1460">
        <f t="shared" si="1033"/>
        <v>0</v>
      </c>
      <c r="LW144" s="1467">
        <f t="shared" si="1034"/>
        <v>0</v>
      </c>
      <c r="LX144" s="1467">
        <f t="shared" si="1035"/>
        <v>0</v>
      </c>
      <c r="LY144" s="1467">
        <f t="shared" si="1036"/>
        <v>0</v>
      </c>
      <c r="LZ144" s="1467">
        <f t="shared" si="1037"/>
        <v>0</v>
      </c>
      <c r="MA144" s="1506"/>
      <c r="MB144" s="1460">
        <f t="shared" si="1038"/>
        <v>0</v>
      </c>
      <c r="MC144" s="1460">
        <f t="shared" si="1092"/>
        <v>0</v>
      </c>
      <c r="MD144" s="1460">
        <f t="shared" si="1092"/>
        <v>0</v>
      </c>
      <c r="ME144" s="1460">
        <f t="shared" si="1092"/>
        <v>0</v>
      </c>
      <c r="MF144" s="1460">
        <f t="shared" si="1092"/>
        <v>0</v>
      </c>
      <c r="MG144" s="1460">
        <f t="shared" si="1092"/>
        <v>0</v>
      </c>
      <c r="MH144" s="1460">
        <f t="shared" si="1092"/>
        <v>0</v>
      </c>
      <c r="MI144" s="1460">
        <f t="shared" si="1092"/>
        <v>0</v>
      </c>
      <c r="MJ144" s="1460">
        <f t="shared" si="1092"/>
        <v>0</v>
      </c>
      <c r="MK144" s="1460">
        <f t="shared" si="1092"/>
        <v>0</v>
      </c>
      <c r="ML144" s="1460">
        <f t="shared" si="1092"/>
        <v>0</v>
      </c>
      <c r="MM144" s="1460">
        <f t="shared" si="1092"/>
        <v>0</v>
      </c>
      <c r="MN144" s="1460">
        <f t="shared" si="1092"/>
        <v>0</v>
      </c>
      <c r="MO144" s="1460">
        <f t="shared" si="1092"/>
        <v>0</v>
      </c>
      <c r="MP144" s="1460">
        <f t="shared" si="1092"/>
        <v>0</v>
      </c>
      <c r="MQ144" s="1460">
        <f t="shared" si="1092"/>
        <v>0</v>
      </c>
      <c r="MR144" s="1460">
        <f t="shared" si="1092"/>
        <v>0</v>
      </c>
      <c r="MS144" s="1460">
        <f t="shared" si="1079"/>
        <v>0</v>
      </c>
      <c r="MT144" s="1460">
        <f t="shared" si="1079"/>
        <v>0</v>
      </c>
      <c r="MU144" s="1460">
        <f t="shared" si="1079"/>
        <v>0</v>
      </c>
      <c r="MV144" s="1460">
        <f t="shared" si="1079"/>
        <v>0</v>
      </c>
      <c r="MW144" s="1460">
        <f t="shared" si="1079"/>
        <v>0</v>
      </c>
      <c r="MX144" s="1460">
        <f t="shared" si="1079"/>
        <v>0</v>
      </c>
      <c r="MY144" s="1460">
        <f t="shared" si="1079"/>
        <v>0</v>
      </c>
      <c r="MZ144" s="1460">
        <f t="shared" si="1079"/>
        <v>0</v>
      </c>
      <c r="NA144" s="1460">
        <f t="shared" si="1079"/>
        <v>0</v>
      </c>
      <c r="NB144" s="1460">
        <f t="shared" si="1079"/>
        <v>0</v>
      </c>
      <c r="NC144" s="1460">
        <f t="shared" si="1079"/>
        <v>0</v>
      </c>
      <c r="ND144" s="1460">
        <f t="shared" si="1079"/>
        <v>0</v>
      </c>
      <c r="NE144" s="1460">
        <f t="shared" si="1079"/>
        <v>0</v>
      </c>
      <c r="NF144" s="1460">
        <f t="shared" si="1079"/>
        <v>0</v>
      </c>
      <c r="NG144" s="1460">
        <f t="shared" si="1079"/>
        <v>0</v>
      </c>
      <c r="NH144" s="1460">
        <f t="shared" si="1079"/>
        <v>0</v>
      </c>
      <c r="NI144" s="1460">
        <f t="shared" si="1080"/>
        <v>0</v>
      </c>
      <c r="NJ144" s="1460">
        <f t="shared" si="1080"/>
        <v>0</v>
      </c>
      <c r="NK144" s="1460">
        <f t="shared" si="1080"/>
        <v>0</v>
      </c>
      <c r="NL144" s="1460">
        <f t="shared" si="1080"/>
        <v>0</v>
      </c>
      <c r="NM144" s="1460">
        <f t="shared" si="1080"/>
        <v>0</v>
      </c>
      <c r="NN144" s="1460">
        <f t="shared" si="1080"/>
        <v>0</v>
      </c>
      <c r="NO144" s="1460">
        <f t="shared" si="1080"/>
        <v>0</v>
      </c>
      <c r="NP144" s="1460">
        <f t="shared" si="1080"/>
        <v>0</v>
      </c>
      <c r="NQ144" s="1460">
        <f t="shared" si="1080"/>
        <v>0</v>
      </c>
      <c r="NR144" s="1460">
        <f t="shared" si="1080"/>
        <v>0</v>
      </c>
      <c r="NS144" s="1460">
        <f t="shared" si="1080"/>
        <v>0</v>
      </c>
      <c r="NT144" s="1460">
        <f t="shared" si="1080"/>
        <v>0</v>
      </c>
      <c r="NU144" s="1460">
        <f t="shared" si="1080"/>
        <v>0</v>
      </c>
      <c r="NV144" s="1460">
        <f t="shared" si="1080"/>
        <v>0</v>
      </c>
      <c r="NW144" s="1460">
        <f t="shared" si="1080"/>
        <v>0</v>
      </c>
      <c r="NX144" s="1460">
        <f t="shared" si="1080"/>
        <v>0</v>
      </c>
      <c r="NY144" s="1460">
        <f t="shared" si="1081"/>
        <v>0</v>
      </c>
      <c r="NZ144" s="1460">
        <f t="shared" si="1081"/>
        <v>0</v>
      </c>
      <c r="OA144" s="1460">
        <f t="shared" si="1081"/>
        <v>0</v>
      </c>
      <c r="OB144" s="1460">
        <f t="shared" si="1081"/>
        <v>0</v>
      </c>
      <c r="OC144" s="1460">
        <f t="shared" si="1081"/>
        <v>0</v>
      </c>
      <c r="OD144" s="1460">
        <f t="shared" si="1081"/>
        <v>0</v>
      </c>
      <c r="OE144" s="1460">
        <f t="shared" si="1081"/>
        <v>0</v>
      </c>
      <c r="OF144" s="1460">
        <f t="shared" si="1081"/>
        <v>0</v>
      </c>
      <c r="OG144" s="1460">
        <f t="shared" si="1081"/>
        <v>0</v>
      </c>
      <c r="OH144" s="1460">
        <f t="shared" si="1081"/>
        <v>0</v>
      </c>
      <c r="OI144" s="1460">
        <f t="shared" si="1081"/>
        <v>0</v>
      </c>
      <c r="OJ144" s="1460">
        <f t="shared" si="1081"/>
        <v>0</v>
      </c>
      <c r="OK144" s="1460">
        <f t="shared" si="1081"/>
        <v>0</v>
      </c>
      <c r="OL144" s="1460">
        <f t="shared" si="1081"/>
        <v>0</v>
      </c>
      <c r="OM144" s="1460">
        <f t="shared" si="1081"/>
        <v>0</v>
      </c>
      <c r="ON144" s="1460">
        <f t="shared" si="1081"/>
        <v>0</v>
      </c>
      <c r="OO144" s="1460">
        <f t="shared" si="1045"/>
        <v>0</v>
      </c>
      <c r="OP144" s="1460">
        <f t="shared" si="1076"/>
        <v>0</v>
      </c>
      <c r="OQ144" s="1460">
        <f t="shared" si="1076"/>
        <v>0</v>
      </c>
      <c r="OR144" s="1460">
        <f t="shared" si="1076"/>
        <v>0</v>
      </c>
      <c r="OS144" s="1460">
        <f t="shared" si="1076"/>
        <v>0</v>
      </c>
      <c r="OT144" s="1460">
        <f t="shared" si="1076"/>
        <v>0</v>
      </c>
      <c r="OU144" s="1460">
        <f t="shared" si="1076"/>
        <v>0</v>
      </c>
      <c r="OV144" s="1460">
        <f t="shared" si="1076"/>
        <v>0</v>
      </c>
      <c r="OW144" s="1460">
        <f t="shared" si="1076"/>
        <v>0</v>
      </c>
      <c r="OX144" s="1460">
        <f t="shared" si="1076"/>
        <v>0</v>
      </c>
      <c r="OY144" s="1460">
        <f t="shared" si="1076"/>
        <v>0</v>
      </c>
      <c r="OZ144" s="1460">
        <f t="shared" si="1076"/>
        <v>0</v>
      </c>
      <c r="PA144" s="1460">
        <f t="shared" si="1076"/>
        <v>0</v>
      </c>
      <c r="PB144" s="1460">
        <f t="shared" si="1076"/>
        <v>0</v>
      </c>
      <c r="PC144" s="1460">
        <f t="shared" si="1076"/>
        <v>0</v>
      </c>
      <c r="PD144" s="1460">
        <f t="shared" si="1076"/>
        <v>0</v>
      </c>
      <c r="PE144" s="1460">
        <f t="shared" si="1076"/>
        <v>0</v>
      </c>
      <c r="PF144" s="1460">
        <f t="shared" si="1077"/>
        <v>0</v>
      </c>
      <c r="PG144" s="1460">
        <f t="shared" si="1077"/>
        <v>0</v>
      </c>
      <c r="PH144" s="1460">
        <f t="shared" si="1077"/>
        <v>0</v>
      </c>
      <c r="PI144" s="1460">
        <f t="shared" si="1077"/>
        <v>0</v>
      </c>
      <c r="PJ144" s="1460">
        <f t="shared" si="1077"/>
        <v>0</v>
      </c>
      <c r="PK144" s="1460">
        <f t="shared" si="1077"/>
        <v>0</v>
      </c>
      <c r="PL144" s="1460">
        <f t="shared" si="1077"/>
        <v>0</v>
      </c>
      <c r="PM144" s="1460">
        <f t="shared" si="1077"/>
        <v>0</v>
      </c>
      <c r="PN144" s="1460">
        <f t="shared" si="1077"/>
        <v>0</v>
      </c>
      <c r="PO144" s="1460">
        <f t="shared" si="1077"/>
        <v>0</v>
      </c>
      <c r="PP144" s="1460">
        <f t="shared" si="1077"/>
        <v>0</v>
      </c>
      <c r="PQ144" s="1460">
        <f t="shared" si="1077"/>
        <v>0</v>
      </c>
      <c r="PR144" s="1460">
        <f t="shared" si="1077"/>
        <v>0</v>
      </c>
      <c r="PS144" s="1460">
        <f t="shared" si="1077"/>
        <v>0</v>
      </c>
      <c r="PT144" s="1460">
        <f t="shared" si="1077"/>
        <v>0</v>
      </c>
      <c r="PU144" s="1460">
        <f t="shared" si="1077"/>
        <v>0</v>
      </c>
      <c r="PV144" s="1460">
        <f t="shared" si="1078"/>
        <v>0</v>
      </c>
      <c r="PW144" s="1460">
        <f t="shared" si="1078"/>
        <v>0</v>
      </c>
      <c r="PX144" s="1460">
        <f t="shared" si="1078"/>
        <v>0</v>
      </c>
      <c r="PY144" s="1460">
        <f t="shared" si="1078"/>
        <v>0</v>
      </c>
      <c r="PZ144" s="1460">
        <f t="shared" si="1078"/>
        <v>0</v>
      </c>
      <c r="QA144" s="1460">
        <f t="shared" si="1078"/>
        <v>0</v>
      </c>
      <c r="QB144" s="1460">
        <f t="shared" si="1078"/>
        <v>0</v>
      </c>
      <c r="QC144" s="1460">
        <f t="shared" si="1078"/>
        <v>0</v>
      </c>
      <c r="QD144" s="1460">
        <f t="shared" si="1078"/>
        <v>0</v>
      </c>
      <c r="QE144" s="1460">
        <f t="shared" si="1078"/>
        <v>0</v>
      </c>
      <c r="QF144" s="1460">
        <f t="shared" si="1078"/>
        <v>0</v>
      </c>
      <c r="QG144" s="1460">
        <f t="shared" si="1078"/>
        <v>0</v>
      </c>
      <c r="QH144" s="1460">
        <f t="shared" si="1078"/>
        <v>0</v>
      </c>
      <c r="QI144" s="1460">
        <f t="shared" si="1078"/>
        <v>0</v>
      </c>
      <c r="QJ144" s="1460">
        <f t="shared" si="1078"/>
        <v>0</v>
      </c>
      <c r="QK144" s="1460">
        <f t="shared" si="1078"/>
        <v>0</v>
      </c>
      <c r="QL144" s="1460">
        <f t="shared" si="1066"/>
        <v>0</v>
      </c>
      <c r="QM144" s="1460">
        <f t="shared" si="1066"/>
        <v>0</v>
      </c>
      <c r="QN144" s="1460">
        <f t="shared" si="1066"/>
        <v>0</v>
      </c>
      <c r="QO144" s="1460">
        <f t="shared" si="1066"/>
        <v>0</v>
      </c>
      <c r="QP144" s="1460">
        <f t="shared" si="1066"/>
        <v>0</v>
      </c>
      <c r="QQ144" s="1460">
        <f t="shared" si="1066"/>
        <v>0</v>
      </c>
    </row>
    <row r="145" spans="1:459" s="1466" customFormat="1" ht="22.5" customHeight="1">
      <c r="A145" s="1468"/>
      <c r="B145" s="1469"/>
      <c r="C145" s="1469"/>
      <c r="D145" s="1470"/>
      <c r="E145" s="1471"/>
      <c r="F145" s="1472"/>
      <c r="G145" s="1472"/>
      <c r="H145" s="1473">
        <f t="shared" si="875"/>
        <v>0</v>
      </c>
      <c r="I145" s="1474">
        <v>0</v>
      </c>
      <c r="J145" s="1475">
        <f t="shared" si="437"/>
        <v>0</v>
      </c>
      <c r="K145" s="1476">
        <v>0</v>
      </c>
      <c r="L145" s="1477">
        <f t="shared" si="876"/>
        <v>0</v>
      </c>
      <c r="M145" s="1477">
        <f t="shared" si="877"/>
        <v>0</v>
      </c>
      <c r="N145" s="1478"/>
      <c r="O145" s="1479">
        <v>0</v>
      </c>
      <c r="P145" s="1480">
        <v>0</v>
      </c>
      <c r="Q145" s="1828">
        <v>0</v>
      </c>
      <c r="R145" s="1831">
        <f t="shared" si="878"/>
        <v>0</v>
      </c>
      <c r="S145" s="1481">
        <f>IF(AND(SUM(O145:Q145)=0,N145="NNN"),MIN('Operating History and Pro Forma'!$M$33,'Operating History and Pro Forma'!$T$15)*D145,SUM(O145:Q145)*D145)</f>
        <v>0</v>
      </c>
      <c r="T145" s="1482">
        <f t="shared" si="879"/>
        <v>0</v>
      </c>
      <c r="U145" s="1483">
        <f t="shared" si="880"/>
        <v>0</v>
      </c>
      <c r="V145" s="1480"/>
      <c r="W145" s="1514"/>
      <c r="X145" s="1486" t="str">
        <f t="shared" si="881"/>
        <v/>
      </c>
      <c r="Y145" s="1487">
        <f t="shared" si="882"/>
        <v>0</v>
      </c>
      <c r="Z145" s="1488"/>
      <c r="AA145" s="1488"/>
      <c r="AB145" s="1488"/>
      <c r="AC145" s="1488"/>
      <c r="AD145" s="1489">
        <f t="shared" si="883"/>
        <v>0</v>
      </c>
      <c r="AE145" s="1490" t="str">
        <f t="shared" si="884"/>
        <v/>
      </c>
      <c r="AF145" s="1491">
        <f t="shared" si="885"/>
        <v>0</v>
      </c>
      <c r="AG145" s="1492">
        <f t="shared" si="886"/>
        <v>0</v>
      </c>
      <c r="AH145" s="1493">
        <f t="shared" si="1060"/>
        <v>0</v>
      </c>
      <c r="AI145" s="1493">
        <f t="shared" si="1060"/>
        <v>0</v>
      </c>
      <c r="AJ145" s="1494">
        <f t="shared" si="1060"/>
        <v>0</v>
      </c>
      <c r="AK145" s="1494">
        <f t="shared" si="1060"/>
        <v>0</v>
      </c>
      <c r="AL145" s="1495">
        <f t="shared" si="1060"/>
        <v>0</v>
      </c>
      <c r="AM145" s="1496">
        <f t="shared" si="1060"/>
        <v>0</v>
      </c>
      <c r="AN145" s="1497">
        <f t="shared" si="399"/>
        <v>0</v>
      </c>
      <c r="AO145" s="1498">
        <f t="shared" si="1093"/>
        <v>0</v>
      </c>
      <c r="AP145" s="1499">
        <f t="shared" si="887"/>
        <v>0</v>
      </c>
      <c r="AQ145" s="1500">
        <f t="shared" si="888"/>
        <v>0</v>
      </c>
      <c r="AR145" s="1501">
        <f t="shared" si="889"/>
        <v>0</v>
      </c>
      <c r="AS145" s="1498">
        <f t="shared" si="1088"/>
        <v>0</v>
      </c>
      <c r="AT145" s="1501">
        <f t="shared" si="890"/>
        <v>0</v>
      </c>
      <c r="AU145" s="1498">
        <f t="shared" si="891"/>
        <v>1</v>
      </c>
      <c r="AV145" s="1498">
        <f t="shared" si="892"/>
        <v>2</v>
      </c>
      <c r="AW145" s="1499">
        <f t="shared" si="893"/>
        <v>0</v>
      </c>
      <c r="AX145" s="1502">
        <f t="shared" si="894"/>
        <v>0</v>
      </c>
      <c r="AY145" s="1503">
        <f t="shared" si="895"/>
        <v>0</v>
      </c>
      <c r="AZ145" s="1498">
        <f t="shared" si="896"/>
        <v>2</v>
      </c>
      <c r="BA145" s="1498">
        <f t="shared" si="897"/>
        <v>3</v>
      </c>
      <c r="BB145" s="1499">
        <f t="shared" si="898"/>
        <v>0</v>
      </c>
      <c r="BC145" s="1502">
        <f t="shared" si="899"/>
        <v>0</v>
      </c>
      <c r="BD145" s="1503">
        <f t="shared" si="900"/>
        <v>0</v>
      </c>
      <c r="BE145" s="1498">
        <f t="shared" si="901"/>
        <v>3</v>
      </c>
      <c r="BF145" s="1498">
        <f t="shared" si="902"/>
        <v>4</v>
      </c>
      <c r="BG145" s="1499">
        <f t="shared" si="903"/>
        <v>0</v>
      </c>
      <c r="BH145" s="1502">
        <f t="shared" si="904"/>
        <v>0</v>
      </c>
      <c r="BI145" s="1502">
        <f t="shared" si="905"/>
        <v>0</v>
      </c>
      <c r="BJ145" s="1504">
        <f t="shared" si="906"/>
        <v>1900</v>
      </c>
      <c r="BK145" s="1505" t="str">
        <f t="shared" si="907"/>
        <v/>
      </c>
      <c r="BL145" s="1506"/>
      <c r="BM145" s="1507">
        <f t="shared" si="908"/>
        <v>0</v>
      </c>
      <c r="BN145" s="1508">
        <f t="shared" si="1089"/>
        <v>0</v>
      </c>
      <c r="BO145" s="1508">
        <f t="shared" si="1089"/>
        <v>0</v>
      </c>
      <c r="BP145" s="1508">
        <f t="shared" si="1089"/>
        <v>0</v>
      </c>
      <c r="BQ145" s="1508">
        <f t="shared" si="1089"/>
        <v>0</v>
      </c>
      <c r="BR145" s="1508">
        <f t="shared" si="1089"/>
        <v>0</v>
      </c>
      <c r="BS145" s="1508">
        <f t="shared" si="1089"/>
        <v>0</v>
      </c>
      <c r="BT145" s="1508">
        <f t="shared" si="1089"/>
        <v>0</v>
      </c>
      <c r="BU145" s="1508">
        <f t="shared" si="1089"/>
        <v>0</v>
      </c>
      <c r="BV145" s="1508">
        <f t="shared" si="1089"/>
        <v>0</v>
      </c>
      <c r="BW145" s="1508">
        <f t="shared" si="1089"/>
        <v>0</v>
      </c>
      <c r="BX145" s="1508">
        <f t="shared" si="1089"/>
        <v>0</v>
      </c>
      <c r="BY145" s="1507">
        <f t="shared" si="1089"/>
        <v>0</v>
      </c>
      <c r="BZ145" s="1508">
        <f t="shared" si="1089"/>
        <v>0</v>
      </c>
      <c r="CA145" s="1508">
        <f t="shared" si="1089"/>
        <v>0</v>
      </c>
      <c r="CB145" s="1508">
        <f t="shared" si="1089"/>
        <v>0</v>
      </c>
      <c r="CC145" s="1508">
        <f t="shared" si="1089"/>
        <v>0</v>
      </c>
      <c r="CD145" s="1508">
        <f t="shared" si="1082"/>
        <v>0</v>
      </c>
      <c r="CE145" s="1508">
        <f t="shared" si="1082"/>
        <v>0</v>
      </c>
      <c r="CF145" s="1508">
        <f t="shared" si="1082"/>
        <v>0</v>
      </c>
      <c r="CG145" s="1508">
        <f t="shared" si="1082"/>
        <v>0</v>
      </c>
      <c r="CH145" s="1508">
        <f t="shared" si="1082"/>
        <v>0</v>
      </c>
      <c r="CI145" s="1508">
        <f t="shared" si="1082"/>
        <v>0</v>
      </c>
      <c r="CJ145" s="1509">
        <f t="shared" si="1082"/>
        <v>0</v>
      </c>
      <c r="CK145" s="1507">
        <f t="shared" si="1082"/>
        <v>0</v>
      </c>
      <c r="CL145" s="1508">
        <f t="shared" si="1082"/>
        <v>0</v>
      </c>
      <c r="CM145" s="1508">
        <f t="shared" si="1082"/>
        <v>0</v>
      </c>
      <c r="CN145" s="1508">
        <f t="shared" si="1082"/>
        <v>0</v>
      </c>
      <c r="CO145" s="1508">
        <f t="shared" si="1082"/>
        <v>0</v>
      </c>
      <c r="CP145" s="1508">
        <f t="shared" si="1082"/>
        <v>0</v>
      </c>
      <c r="CQ145" s="1508">
        <f t="shared" si="1082"/>
        <v>0</v>
      </c>
      <c r="CR145" s="1508">
        <f t="shared" si="1082"/>
        <v>0</v>
      </c>
      <c r="CS145" s="1508">
        <f t="shared" si="1082"/>
        <v>0</v>
      </c>
      <c r="CT145" s="1508">
        <f t="shared" si="1083"/>
        <v>0</v>
      </c>
      <c r="CU145" s="1508">
        <f t="shared" si="1083"/>
        <v>0</v>
      </c>
      <c r="CV145" s="1509">
        <f t="shared" si="1083"/>
        <v>0</v>
      </c>
      <c r="CW145" s="1508">
        <f t="shared" si="1083"/>
        <v>0</v>
      </c>
      <c r="CX145" s="1508">
        <f t="shared" si="1083"/>
        <v>0</v>
      </c>
      <c r="CY145" s="1508">
        <f t="shared" si="1083"/>
        <v>0</v>
      </c>
      <c r="CZ145" s="1508">
        <f t="shared" si="1083"/>
        <v>0</v>
      </c>
      <c r="DA145" s="1508">
        <f t="shared" si="1083"/>
        <v>0</v>
      </c>
      <c r="DB145" s="1508">
        <f t="shared" si="1083"/>
        <v>0</v>
      </c>
      <c r="DC145" s="1508">
        <f t="shared" si="1083"/>
        <v>0</v>
      </c>
      <c r="DD145" s="1508">
        <f t="shared" si="1083"/>
        <v>0</v>
      </c>
      <c r="DE145" s="1508">
        <f t="shared" si="1083"/>
        <v>0</v>
      </c>
      <c r="DF145" s="1508">
        <f t="shared" si="1083"/>
        <v>0</v>
      </c>
      <c r="DG145" s="1508">
        <f t="shared" si="1083"/>
        <v>0</v>
      </c>
      <c r="DH145" s="1509">
        <f t="shared" si="1083"/>
        <v>0</v>
      </c>
      <c r="DI145" s="1508">
        <f t="shared" si="1083"/>
        <v>0</v>
      </c>
      <c r="DJ145" s="1508">
        <f t="shared" si="1084"/>
        <v>0</v>
      </c>
      <c r="DK145" s="1508">
        <f t="shared" si="1084"/>
        <v>0</v>
      </c>
      <c r="DL145" s="1508">
        <f t="shared" si="1084"/>
        <v>0</v>
      </c>
      <c r="DM145" s="1508">
        <f t="shared" si="1084"/>
        <v>0</v>
      </c>
      <c r="DN145" s="1508">
        <f t="shared" si="1084"/>
        <v>0</v>
      </c>
      <c r="DO145" s="1508">
        <f t="shared" si="1084"/>
        <v>0</v>
      </c>
      <c r="DP145" s="1508">
        <f t="shared" si="1084"/>
        <v>0</v>
      </c>
      <c r="DQ145" s="1508">
        <f t="shared" si="1084"/>
        <v>0</v>
      </c>
      <c r="DR145" s="1508">
        <f t="shared" si="1084"/>
        <v>0</v>
      </c>
      <c r="DS145" s="1508">
        <f t="shared" si="1084"/>
        <v>0</v>
      </c>
      <c r="DT145" s="1509">
        <f t="shared" si="1084"/>
        <v>0</v>
      </c>
      <c r="DU145" s="1507">
        <f t="shared" si="1084"/>
        <v>0</v>
      </c>
      <c r="DV145" s="1508">
        <f t="shared" si="1084"/>
        <v>0</v>
      </c>
      <c r="DW145" s="1508">
        <f t="shared" si="1084"/>
        <v>0</v>
      </c>
      <c r="DX145" s="1508">
        <f t="shared" si="1084"/>
        <v>0</v>
      </c>
      <c r="DY145" s="1508">
        <f t="shared" si="1084"/>
        <v>0</v>
      </c>
      <c r="DZ145" s="1508">
        <f t="shared" si="1085"/>
        <v>0</v>
      </c>
      <c r="EA145" s="1508">
        <f t="shared" si="1085"/>
        <v>0</v>
      </c>
      <c r="EB145" s="1508">
        <f t="shared" si="1085"/>
        <v>0</v>
      </c>
      <c r="EC145" s="1508">
        <f t="shared" si="1085"/>
        <v>0</v>
      </c>
      <c r="ED145" s="1508">
        <f t="shared" si="1085"/>
        <v>0</v>
      </c>
      <c r="EE145" s="1508">
        <f t="shared" si="1085"/>
        <v>0</v>
      </c>
      <c r="EF145" s="1508">
        <f t="shared" si="1085"/>
        <v>0</v>
      </c>
      <c r="EG145" s="1507">
        <f t="shared" si="1085"/>
        <v>0</v>
      </c>
      <c r="EH145" s="1508">
        <f t="shared" si="1085"/>
        <v>0</v>
      </c>
      <c r="EI145" s="1508">
        <f t="shared" si="1085"/>
        <v>0</v>
      </c>
      <c r="EJ145" s="1508">
        <f t="shared" si="1085"/>
        <v>0</v>
      </c>
      <c r="EK145" s="1508">
        <f t="shared" si="1085"/>
        <v>0</v>
      </c>
      <c r="EL145" s="1508">
        <f t="shared" si="1085"/>
        <v>0</v>
      </c>
      <c r="EM145" s="1508">
        <f t="shared" si="1085"/>
        <v>0</v>
      </c>
      <c r="EN145" s="1508">
        <f t="shared" si="1085"/>
        <v>0</v>
      </c>
      <c r="EO145" s="1508">
        <f t="shared" si="1085"/>
        <v>0</v>
      </c>
      <c r="EP145" s="1508">
        <f t="shared" si="1086"/>
        <v>0</v>
      </c>
      <c r="EQ145" s="1508">
        <f t="shared" si="1086"/>
        <v>0</v>
      </c>
      <c r="ER145" s="1509">
        <f t="shared" si="1086"/>
        <v>0</v>
      </c>
      <c r="ES145" s="1507">
        <f t="shared" si="1086"/>
        <v>0</v>
      </c>
      <c r="ET145" s="1508">
        <f t="shared" si="1086"/>
        <v>0</v>
      </c>
      <c r="EU145" s="1508">
        <f t="shared" si="1086"/>
        <v>0</v>
      </c>
      <c r="EV145" s="1508">
        <f t="shared" si="1086"/>
        <v>0</v>
      </c>
      <c r="EW145" s="1508">
        <f t="shared" si="1086"/>
        <v>0</v>
      </c>
      <c r="EX145" s="1508">
        <f t="shared" si="1086"/>
        <v>0</v>
      </c>
      <c r="EY145" s="1508">
        <f t="shared" si="1086"/>
        <v>0</v>
      </c>
      <c r="EZ145" s="1508">
        <f t="shared" si="1086"/>
        <v>0</v>
      </c>
      <c r="FA145" s="1508">
        <f t="shared" si="1086"/>
        <v>0</v>
      </c>
      <c r="FB145" s="1508">
        <f t="shared" si="1086"/>
        <v>0</v>
      </c>
      <c r="FC145" s="1508">
        <f t="shared" si="1086"/>
        <v>0</v>
      </c>
      <c r="FD145" s="1509">
        <f t="shared" si="1086"/>
        <v>0</v>
      </c>
      <c r="FE145" s="1508">
        <f t="shared" si="1086"/>
        <v>0</v>
      </c>
      <c r="FF145" s="1508">
        <f t="shared" si="1052"/>
        <v>0</v>
      </c>
      <c r="FG145" s="1508">
        <f t="shared" si="1087"/>
        <v>0</v>
      </c>
      <c r="FH145" s="1508">
        <f t="shared" si="1087"/>
        <v>0</v>
      </c>
      <c r="FI145" s="1508">
        <f t="shared" si="1087"/>
        <v>0</v>
      </c>
      <c r="FJ145" s="1508">
        <f t="shared" si="1087"/>
        <v>0</v>
      </c>
      <c r="FK145" s="1508">
        <f t="shared" si="1087"/>
        <v>0</v>
      </c>
      <c r="FL145" s="1508">
        <f t="shared" si="1087"/>
        <v>0</v>
      </c>
      <c r="FM145" s="1508">
        <f t="shared" si="1087"/>
        <v>0</v>
      </c>
      <c r="FN145" s="1508">
        <f t="shared" si="1087"/>
        <v>0</v>
      </c>
      <c r="FO145" s="1508">
        <f t="shared" si="1087"/>
        <v>0</v>
      </c>
      <c r="FP145" s="1509">
        <f t="shared" si="1087"/>
        <v>0</v>
      </c>
      <c r="FQ145" s="1508">
        <f t="shared" si="1087"/>
        <v>0</v>
      </c>
      <c r="FR145" s="1508">
        <f t="shared" si="1087"/>
        <v>0</v>
      </c>
      <c r="FS145" s="1508">
        <f t="shared" si="1087"/>
        <v>0</v>
      </c>
      <c r="FT145" s="1508">
        <f t="shared" si="1087"/>
        <v>0</v>
      </c>
      <c r="FU145" s="1508">
        <f t="shared" si="1087"/>
        <v>0</v>
      </c>
      <c r="FV145" s="1508">
        <f t="shared" si="1087"/>
        <v>0</v>
      </c>
      <c r="FW145" s="1508">
        <f t="shared" si="1061"/>
        <v>0</v>
      </c>
      <c r="FX145" s="1508">
        <f t="shared" si="1061"/>
        <v>0</v>
      </c>
      <c r="FY145" s="1508">
        <f t="shared" si="1061"/>
        <v>0</v>
      </c>
      <c r="FZ145" s="1508">
        <f t="shared" si="1061"/>
        <v>0</v>
      </c>
      <c r="GA145" s="1508">
        <f t="shared" si="1061"/>
        <v>0</v>
      </c>
      <c r="GB145" s="1509">
        <f t="shared" si="1061"/>
        <v>0</v>
      </c>
      <c r="GC145" s="1506"/>
      <c r="GD145" s="1458">
        <f t="shared" si="910"/>
        <v>1</v>
      </c>
      <c r="GE145" s="1510">
        <f t="shared" si="1090"/>
        <v>0</v>
      </c>
      <c r="GF145" s="1511">
        <f t="shared" si="1090"/>
        <v>0</v>
      </c>
      <c r="GG145" s="1511">
        <f t="shared" si="1090"/>
        <v>0</v>
      </c>
      <c r="GH145" s="1511">
        <f t="shared" si="1090"/>
        <v>0</v>
      </c>
      <c r="GI145" s="1511">
        <f t="shared" si="1090"/>
        <v>0</v>
      </c>
      <c r="GJ145" s="1511">
        <f t="shared" si="1090"/>
        <v>0</v>
      </c>
      <c r="GK145" s="1511">
        <f t="shared" si="1090"/>
        <v>0</v>
      </c>
      <c r="GL145" s="1511">
        <f t="shared" si="1090"/>
        <v>0</v>
      </c>
      <c r="GM145" s="1511">
        <f t="shared" si="1090"/>
        <v>0</v>
      </c>
      <c r="GN145" s="1512">
        <f t="shared" si="1090"/>
        <v>0</v>
      </c>
      <c r="GO145" s="1513">
        <f t="shared" si="911"/>
        <v>0</v>
      </c>
      <c r="GP145" s="1506"/>
      <c r="GQ145" s="1510">
        <f t="shared" si="1073"/>
        <v>0</v>
      </c>
      <c r="GR145" s="1511">
        <f t="shared" si="1091"/>
        <v>0</v>
      </c>
      <c r="GS145" s="1511">
        <f t="shared" si="1091"/>
        <v>0</v>
      </c>
      <c r="GT145" s="1511">
        <f t="shared" si="1091"/>
        <v>0</v>
      </c>
      <c r="GU145" s="1511">
        <f t="shared" si="1091"/>
        <v>0</v>
      </c>
      <c r="GV145" s="1511">
        <f t="shared" si="1091"/>
        <v>0</v>
      </c>
      <c r="GW145" s="1511">
        <f t="shared" si="1091"/>
        <v>0</v>
      </c>
      <c r="GX145" s="1511">
        <f t="shared" si="1091"/>
        <v>0</v>
      </c>
      <c r="GY145" s="1511">
        <f t="shared" si="1091"/>
        <v>0</v>
      </c>
      <c r="GZ145" s="1512">
        <f t="shared" si="1091"/>
        <v>0</v>
      </c>
      <c r="HA145" s="1513">
        <f t="shared" si="912"/>
        <v>0</v>
      </c>
      <c r="HB145" s="1506">
        <f t="shared" si="913"/>
        <v>1</v>
      </c>
      <c r="HC145" s="1506"/>
      <c r="HD145" s="1508">
        <f t="shared" si="914"/>
        <v>0</v>
      </c>
      <c r="HE145" s="1460">
        <f t="shared" si="915"/>
        <v>0</v>
      </c>
      <c r="HF145" s="1460">
        <f t="shared" si="916"/>
        <v>0</v>
      </c>
      <c r="HG145" s="1460">
        <f t="shared" si="917"/>
        <v>0</v>
      </c>
      <c r="HH145" s="1460">
        <f t="shared" si="918"/>
        <v>0</v>
      </c>
      <c r="HI145" s="1460">
        <f t="shared" si="919"/>
        <v>0</v>
      </c>
      <c r="HJ145" s="1460">
        <f t="shared" si="920"/>
        <v>0</v>
      </c>
      <c r="HK145" s="1460">
        <f t="shared" si="921"/>
        <v>0</v>
      </c>
      <c r="HL145" s="1460">
        <f t="shared" si="922"/>
        <v>0</v>
      </c>
      <c r="HM145" s="1460">
        <f t="shared" si="923"/>
        <v>0</v>
      </c>
      <c r="HN145" s="1460">
        <f t="shared" si="924"/>
        <v>0</v>
      </c>
      <c r="HO145" s="1460">
        <f t="shared" si="925"/>
        <v>0</v>
      </c>
      <c r="HP145" s="1460">
        <f t="shared" si="926"/>
        <v>0</v>
      </c>
      <c r="HQ145" s="1460">
        <f t="shared" si="927"/>
        <v>0</v>
      </c>
      <c r="HR145" s="1460">
        <f t="shared" si="928"/>
        <v>0</v>
      </c>
      <c r="HS145" s="1460">
        <f t="shared" si="929"/>
        <v>0</v>
      </c>
      <c r="HT145" s="1460">
        <f t="shared" si="930"/>
        <v>0</v>
      </c>
      <c r="HU145" s="1460">
        <f t="shared" si="931"/>
        <v>0</v>
      </c>
      <c r="HV145" s="1460">
        <f t="shared" si="932"/>
        <v>0</v>
      </c>
      <c r="HW145" s="1460">
        <f t="shared" si="933"/>
        <v>0</v>
      </c>
      <c r="HX145" s="1460">
        <f t="shared" si="934"/>
        <v>0</v>
      </c>
      <c r="HY145" s="1460">
        <f t="shared" si="935"/>
        <v>0</v>
      </c>
      <c r="HZ145" s="1460">
        <f t="shared" si="936"/>
        <v>0</v>
      </c>
      <c r="IA145" s="1460">
        <f t="shared" si="937"/>
        <v>0</v>
      </c>
      <c r="IB145" s="1460">
        <f t="shared" si="938"/>
        <v>0</v>
      </c>
      <c r="IC145" s="1460">
        <f t="shared" si="939"/>
        <v>0</v>
      </c>
      <c r="ID145" s="1460">
        <f t="shared" si="940"/>
        <v>0</v>
      </c>
      <c r="IE145" s="1460">
        <f t="shared" si="941"/>
        <v>0</v>
      </c>
      <c r="IF145" s="1460">
        <f t="shared" si="942"/>
        <v>0</v>
      </c>
      <c r="IG145" s="1460">
        <f t="shared" si="943"/>
        <v>0</v>
      </c>
      <c r="IH145" s="1460">
        <f t="shared" si="944"/>
        <v>0</v>
      </c>
      <c r="II145" s="1460">
        <f t="shared" si="945"/>
        <v>0</v>
      </c>
      <c r="IJ145" s="1460">
        <f t="shared" si="946"/>
        <v>0</v>
      </c>
      <c r="IK145" s="1460">
        <f t="shared" si="947"/>
        <v>0</v>
      </c>
      <c r="IL145" s="1460">
        <f t="shared" si="948"/>
        <v>0</v>
      </c>
      <c r="IM145" s="1460">
        <f t="shared" si="949"/>
        <v>0</v>
      </c>
      <c r="IN145" s="1460">
        <f t="shared" si="950"/>
        <v>0</v>
      </c>
      <c r="IO145" s="1460">
        <f t="shared" si="951"/>
        <v>0</v>
      </c>
      <c r="IP145" s="1460">
        <f t="shared" si="952"/>
        <v>0</v>
      </c>
      <c r="IQ145" s="1460">
        <f t="shared" si="953"/>
        <v>0</v>
      </c>
      <c r="IR145" s="1460">
        <f t="shared" si="954"/>
        <v>0</v>
      </c>
      <c r="IS145" s="1460">
        <f t="shared" si="955"/>
        <v>0</v>
      </c>
      <c r="IT145" s="1460">
        <f t="shared" si="956"/>
        <v>0</v>
      </c>
      <c r="IU145" s="1460">
        <f t="shared" si="957"/>
        <v>0</v>
      </c>
      <c r="IV145" s="1460">
        <f t="shared" si="958"/>
        <v>0</v>
      </c>
      <c r="IW145" s="1460">
        <f t="shared" si="959"/>
        <v>0</v>
      </c>
      <c r="IX145" s="1460">
        <f t="shared" si="960"/>
        <v>0</v>
      </c>
      <c r="IY145" s="1460">
        <f t="shared" si="961"/>
        <v>0</v>
      </c>
      <c r="IZ145" s="1460">
        <f t="shared" si="962"/>
        <v>0</v>
      </c>
      <c r="JA145" s="1460">
        <f t="shared" si="963"/>
        <v>0</v>
      </c>
      <c r="JB145" s="1460">
        <f t="shared" si="964"/>
        <v>0</v>
      </c>
      <c r="JC145" s="1460">
        <f t="shared" si="965"/>
        <v>0</v>
      </c>
      <c r="JD145" s="1460">
        <f t="shared" si="966"/>
        <v>0</v>
      </c>
      <c r="JE145" s="1460">
        <f t="shared" si="967"/>
        <v>0</v>
      </c>
      <c r="JF145" s="1460">
        <f t="shared" si="968"/>
        <v>0</v>
      </c>
      <c r="JG145" s="1460">
        <f t="shared" si="969"/>
        <v>0</v>
      </c>
      <c r="JH145" s="1460">
        <f t="shared" si="970"/>
        <v>0</v>
      </c>
      <c r="JI145" s="1460">
        <f t="shared" si="971"/>
        <v>0</v>
      </c>
      <c r="JJ145" s="1460">
        <f t="shared" si="972"/>
        <v>0</v>
      </c>
      <c r="JK145" s="1460">
        <f t="shared" si="973"/>
        <v>0</v>
      </c>
      <c r="JL145" s="1460">
        <f t="shared" si="974"/>
        <v>0</v>
      </c>
      <c r="JM145" s="1460">
        <f t="shared" si="975"/>
        <v>0</v>
      </c>
      <c r="JN145" s="1460">
        <f t="shared" si="976"/>
        <v>0</v>
      </c>
      <c r="JO145" s="1460">
        <f t="shared" si="977"/>
        <v>0</v>
      </c>
      <c r="JP145" s="1460">
        <f t="shared" si="978"/>
        <v>0</v>
      </c>
      <c r="JQ145" s="1460">
        <f t="shared" si="979"/>
        <v>0</v>
      </c>
      <c r="JR145" s="1460">
        <f t="shared" si="980"/>
        <v>0</v>
      </c>
      <c r="JS145" s="1460">
        <f t="shared" si="981"/>
        <v>0</v>
      </c>
      <c r="JT145" s="1460">
        <f t="shared" si="982"/>
        <v>0</v>
      </c>
      <c r="JU145" s="1460">
        <f t="shared" si="983"/>
        <v>0</v>
      </c>
      <c r="JV145" s="1460">
        <f t="shared" si="984"/>
        <v>0</v>
      </c>
      <c r="JW145" s="1460">
        <f t="shared" si="985"/>
        <v>0</v>
      </c>
      <c r="JX145" s="1460">
        <f t="shared" si="986"/>
        <v>0</v>
      </c>
      <c r="JY145" s="1460">
        <f t="shared" si="987"/>
        <v>0</v>
      </c>
      <c r="JZ145" s="1460">
        <f t="shared" si="988"/>
        <v>0</v>
      </c>
      <c r="KA145" s="1460">
        <f t="shared" si="989"/>
        <v>0</v>
      </c>
      <c r="KB145" s="1460">
        <f t="shared" si="990"/>
        <v>0</v>
      </c>
      <c r="KC145" s="1460">
        <f t="shared" si="991"/>
        <v>0</v>
      </c>
      <c r="KD145" s="1460">
        <f t="shared" si="992"/>
        <v>0</v>
      </c>
      <c r="KE145" s="1460">
        <f t="shared" si="993"/>
        <v>0</v>
      </c>
      <c r="KF145" s="1460">
        <f t="shared" si="994"/>
        <v>0</v>
      </c>
      <c r="KG145" s="1460">
        <f t="shared" si="995"/>
        <v>0</v>
      </c>
      <c r="KH145" s="1460">
        <f t="shared" si="996"/>
        <v>0</v>
      </c>
      <c r="KI145" s="1460">
        <f t="shared" si="997"/>
        <v>0</v>
      </c>
      <c r="KJ145" s="1460">
        <f t="shared" si="998"/>
        <v>0</v>
      </c>
      <c r="KK145" s="1460">
        <f t="shared" si="999"/>
        <v>0</v>
      </c>
      <c r="KL145" s="1460">
        <f t="shared" si="1000"/>
        <v>0</v>
      </c>
      <c r="KM145" s="1460">
        <f t="shared" si="1001"/>
        <v>0</v>
      </c>
      <c r="KN145" s="1460">
        <f t="shared" si="1002"/>
        <v>0</v>
      </c>
      <c r="KO145" s="1460">
        <f t="shared" si="1003"/>
        <v>0</v>
      </c>
      <c r="KP145" s="1460">
        <f t="shared" si="1004"/>
        <v>0</v>
      </c>
      <c r="KQ145" s="1460">
        <f t="shared" si="1005"/>
        <v>0</v>
      </c>
      <c r="KR145" s="1460">
        <f t="shared" si="1006"/>
        <v>0</v>
      </c>
      <c r="KS145" s="1460">
        <f t="shared" si="1007"/>
        <v>0</v>
      </c>
      <c r="KT145" s="1460">
        <f t="shared" si="1008"/>
        <v>0</v>
      </c>
      <c r="KU145" s="1460">
        <f t="shared" si="1009"/>
        <v>0</v>
      </c>
      <c r="KV145" s="1460">
        <f t="shared" si="1010"/>
        <v>0</v>
      </c>
      <c r="KW145" s="1460">
        <f t="shared" si="1011"/>
        <v>0</v>
      </c>
      <c r="KX145" s="1460">
        <f t="shared" si="1012"/>
        <v>0</v>
      </c>
      <c r="KY145" s="1460">
        <f t="shared" si="1013"/>
        <v>0</v>
      </c>
      <c r="KZ145" s="1460">
        <f t="shared" si="1014"/>
        <v>0</v>
      </c>
      <c r="LA145" s="1460">
        <f t="shared" si="1015"/>
        <v>0</v>
      </c>
      <c r="LB145" s="1460">
        <f t="shared" si="1016"/>
        <v>0</v>
      </c>
      <c r="LC145" s="1460">
        <f t="shared" si="1017"/>
        <v>0</v>
      </c>
      <c r="LD145" s="1460">
        <f t="shared" si="1018"/>
        <v>0</v>
      </c>
      <c r="LE145" s="1460">
        <f t="shared" si="1019"/>
        <v>0</v>
      </c>
      <c r="LF145" s="1460">
        <f t="shared" si="1020"/>
        <v>0</v>
      </c>
      <c r="LG145" s="1460">
        <f t="shared" si="1021"/>
        <v>0</v>
      </c>
      <c r="LH145" s="1460">
        <f t="shared" si="1022"/>
        <v>0</v>
      </c>
      <c r="LI145" s="1460">
        <f t="shared" si="1023"/>
        <v>0</v>
      </c>
      <c r="LJ145" s="1460">
        <f t="shared" si="1024"/>
        <v>0</v>
      </c>
      <c r="LK145" s="1460">
        <f t="shared" si="1025"/>
        <v>0</v>
      </c>
      <c r="LL145" s="1460">
        <f t="shared" si="1026"/>
        <v>0</v>
      </c>
      <c r="LM145" s="1460">
        <f t="shared" si="1027"/>
        <v>0</v>
      </c>
      <c r="LN145" s="1460">
        <f t="shared" si="1028"/>
        <v>0</v>
      </c>
      <c r="LO145" s="1460">
        <f t="shared" si="1029"/>
        <v>0</v>
      </c>
      <c r="LP145" s="1460">
        <f t="shared" si="1030"/>
        <v>0</v>
      </c>
      <c r="LQ145" s="1460">
        <f t="shared" si="1031"/>
        <v>0</v>
      </c>
      <c r="LR145" s="1460">
        <f t="shared" si="1032"/>
        <v>0</v>
      </c>
      <c r="LS145" s="1460">
        <f t="shared" si="1033"/>
        <v>0</v>
      </c>
      <c r="LW145" s="1467">
        <f t="shared" si="1034"/>
        <v>0</v>
      </c>
      <c r="LX145" s="1467">
        <f t="shared" si="1035"/>
        <v>0</v>
      </c>
      <c r="LY145" s="1467">
        <f t="shared" si="1036"/>
        <v>0</v>
      </c>
      <c r="LZ145" s="1467">
        <f t="shared" si="1037"/>
        <v>0</v>
      </c>
      <c r="MA145" s="1506"/>
      <c r="MB145" s="1460">
        <f t="shared" si="1038"/>
        <v>0</v>
      </c>
      <c r="MC145" s="1460">
        <f t="shared" si="1092"/>
        <v>0</v>
      </c>
      <c r="MD145" s="1460">
        <f t="shared" si="1092"/>
        <v>0</v>
      </c>
      <c r="ME145" s="1460">
        <f t="shared" si="1092"/>
        <v>0</v>
      </c>
      <c r="MF145" s="1460">
        <f t="shared" si="1092"/>
        <v>0</v>
      </c>
      <c r="MG145" s="1460">
        <f t="shared" si="1092"/>
        <v>0</v>
      </c>
      <c r="MH145" s="1460">
        <f t="shared" si="1092"/>
        <v>0</v>
      </c>
      <c r="MI145" s="1460">
        <f t="shared" si="1092"/>
        <v>0</v>
      </c>
      <c r="MJ145" s="1460">
        <f t="shared" si="1092"/>
        <v>0</v>
      </c>
      <c r="MK145" s="1460">
        <f t="shared" si="1092"/>
        <v>0</v>
      </c>
      <c r="ML145" s="1460">
        <f t="shared" si="1092"/>
        <v>0</v>
      </c>
      <c r="MM145" s="1460">
        <f t="shared" si="1092"/>
        <v>0</v>
      </c>
      <c r="MN145" s="1460">
        <f t="shared" si="1092"/>
        <v>0</v>
      </c>
      <c r="MO145" s="1460">
        <f t="shared" si="1092"/>
        <v>0</v>
      </c>
      <c r="MP145" s="1460">
        <f t="shared" si="1092"/>
        <v>0</v>
      </c>
      <c r="MQ145" s="1460">
        <f t="shared" si="1092"/>
        <v>0</v>
      </c>
      <c r="MR145" s="1460">
        <f t="shared" si="1092"/>
        <v>0</v>
      </c>
      <c r="MS145" s="1460">
        <f t="shared" si="1079"/>
        <v>0</v>
      </c>
      <c r="MT145" s="1460">
        <f t="shared" si="1079"/>
        <v>0</v>
      </c>
      <c r="MU145" s="1460">
        <f t="shared" si="1079"/>
        <v>0</v>
      </c>
      <c r="MV145" s="1460">
        <f t="shared" si="1079"/>
        <v>0</v>
      </c>
      <c r="MW145" s="1460">
        <f t="shared" si="1079"/>
        <v>0</v>
      </c>
      <c r="MX145" s="1460">
        <f t="shared" si="1079"/>
        <v>0</v>
      </c>
      <c r="MY145" s="1460">
        <f t="shared" si="1079"/>
        <v>0</v>
      </c>
      <c r="MZ145" s="1460">
        <f t="shared" si="1079"/>
        <v>0</v>
      </c>
      <c r="NA145" s="1460">
        <f t="shared" si="1079"/>
        <v>0</v>
      </c>
      <c r="NB145" s="1460">
        <f t="shared" si="1079"/>
        <v>0</v>
      </c>
      <c r="NC145" s="1460">
        <f t="shared" si="1079"/>
        <v>0</v>
      </c>
      <c r="ND145" s="1460">
        <f t="shared" si="1079"/>
        <v>0</v>
      </c>
      <c r="NE145" s="1460">
        <f t="shared" si="1079"/>
        <v>0</v>
      </c>
      <c r="NF145" s="1460">
        <f t="shared" si="1079"/>
        <v>0</v>
      </c>
      <c r="NG145" s="1460">
        <f t="shared" si="1079"/>
        <v>0</v>
      </c>
      <c r="NH145" s="1460">
        <f t="shared" si="1079"/>
        <v>0</v>
      </c>
      <c r="NI145" s="1460">
        <f t="shared" si="1080"/>
        <v>0</v>
      </c>
      <c r="NJ145" s="1460">
        <f t="shared" si="1080"/>
        <v>0</v>
      </c>
      <c r="NK145" s="1460">
        <f t="shared" si="1080"/>
        <v>0</v>
      </c>
      <c r="NL145" s="1460">
        <f t="shared" si="1080"/>
        <v>0</v>
      </c>
      <c r="NM145" s="1460">
        <f t="shared" si="1080"/>
        <v>0</v>
      </c>
      <c r="NN145" s="1460">
        <f t="shared" si="1080"/>
        <v>0</v>
      </c>
      <c r="NO145" s="1460">
        <f t="shared" si="1080"/>
        <v>0</v>
      </c>
      <c r="NP145" s="1460">
        <f t="shared" si="1080"/>
        <v>0</v>
      </c>
      <c r="NQ145" s="1460">
        <f t="shared" si="1080"/>
        <v>0</v>
      </c>
      <c r="NR145" s="1460">
        <f t="shared" si="1080"/>
        <v>0</v>
      </c>
      <c r="NS145" s="1460">
        <f t="shared" si="1080"/>
        <v>0</v>
      </c>
      <c r="NT145" s="1460">
        <f t="shared" si="1080"/>
        <v>0</v>
      </c>
      <c r="NU145" s="1460">
        <f t="shared" si="1080"/>
        <v>0</v>
      </c>
      <c r="NV145" s="1460">
        <f t="shared" si="1080"/>
        <v>0</v>
      </c>
      <c r="NW145" s="1460">
        <f t="shared" si="1080"/>
        <v>0</v>
      </c>
      <c r="NX145" s="1460">
        <f t="shared" si="1080"/>
        <v>0</v>
      </c>
      <c r="NY145" s="1460">
        <f t="shared" si="1081"/>
        <v>0</v>
      </c>
      <c r="NZ145" s="1460">
        <f t="shared" si="1081"/>
        <v>0</v>
      </c>
      <c r="OA145" s="1460">
        <f t="shared" si="1081"/>
        <v>0</v>
      </c>
      <c r="OB145" s="1460">
        <f t="shared" si="1081"/>
        <v>0</v>
      </c>
      <c r="OC145" s="1460">
        <f t="shared" si="1081"/>
        <v>0</v>
      </c>
      <c r="OD145" s="1460">
        <f t="shared" si="1081"/>
        <v>0</v>
      </c>
      <c r="OE145" s="1460">
        <f t="shared" si="1081"/>
        <v>0</v>
      </c>
      <c r="OF145" s="1460">
        <f t="shared" si="1081"/>
        <v>0</v>
      </c>
      <c r="OG145" s="1460">
        <f t="shared" si="1081"/>
        <v>0</v>
      </c>
      <c r="OH145" s="1460">
        <f t="shared" si="1081"/>
        <v>0</v>
      </c>
      <c r="OI145" s="1460">
        <f t="shared" si="1081"/>
        <v>0</v>
      </c>
      <c r="OJ145" s="1460">
        <f t="shared" si="1081"/>
        <v>0</v>
      </c>
      <c r="OK145" s="1460">
        <f t="shared" si="1081"/>
        <v>0</v>
      </c>
      <c r="OL145" s="1460">
        <f t="shared" si="1081"/>
        <v>0</v>
      </c>
      <c r="OM145" s="1460">
        <f t="shared" si="1081"/>
        <v>0</v>
      </c>
      <c r="ON145" s="1460">
        <f t="shared" si="1081"/>
        <v>0</v>
      </c>
      <c r="OO145" s="1460">
        <f t="shared" si="1045"/>
        <v>0</v>
      </c>
      <c r="OP145" s="1460">
        <f t="shared" si="1076"/>
        <v>0</v>
      </c>
      <c r="OQ145" s="1460">
        <f t="shared" si="1076"/>
        <v>0</v>
      </c>
      <c r="OR145" s="1460">
        <f t="shared" si="1076"/>
        <v>0</v>
      </c>
      <c r="OS145" s="1460">
        <f t="shared" si="1076"/>
        <v>0</v>
      </c>
      <c r="OT145" s="1460">
        <f t="shared" si="1076"/>
        <v>0</v>
      </c>
      <c r="OU145" s="1460">
        <f t="shared" si="1076"/>
        <v>0</v>
      </c>
      <c r="OV145" s="1460">
        <f t="shared" si="1076"/>
        <v>0</v>
      </c>
      <c r="OW145" s="1460">
        <f t="shared" si="1076"/>
        <v>0</v>
      </c>
      <c r="OX145" s="1460">
        <f t="shared" si="1076"/>
        <v>0</v>
      </c>
      <c r="OY145" s="1460">
        <f t="shared" si="1076"/>
        <v>0</v>
      </c>
      <c r="OZ145" s="1460">
        <f t="shared" si="1076"/>
        <v>0</v>
      </c>
      <c r="PA145" s="1460">
        <f t="shared" si="1076"/>
        <v>0</v>
      </c>
      <c r="PB145" s="1460">
        <f t="shared" si="1076"/>
        <v>0</v>
      </c>
      <c r="PC145" s="1460">
        <f t="shared" si="1076"/>
        <v>0</v>
      </c>
      <c r="PD145" s="1460">
        <f t="shared" si="1076"/>
        <v>0</v>
      </c>
      <c r="PE145" s="1460">
        <f t="shared" si="1076"/>
        <v>0</v>
      </c>
      <c r="PF145" s="1460">
        <f t="shared" si="1077"/>
        <v>0</v>
      </c>
      <c r="PG145" s="1460">
        <f t="shared" si="1077"/>
        <v>0</v>
      </c>
      <c r="PH145" s="1460">
        <f t="shared" si="1077"/>
        <v>0</v>
      </c>
      <c r="PI145" s="1460">
        <f t="shared" si="1077"/>
        <v>0</v>
      </c>
      <c r="PJ145" s="1460">
        <f t="shared" si="1077"/>
        <v>0</v>
      </c>
      <c r="PK145" s="1460">
        <f t="shared" si="1077"/>
        <v>0</v>
      </c>
      <c r="PL145" s="1460">
        <f t="shared" si="1077"/>
        <v>0</v>
      </c>
      <c r="PM145" s="1460">
        <f t="shared" si="1077"/>
        <v>0</v>
      </c>
      <c r="PN145" s="1460">
        <f t="shared" si="1077"/>
        <v>0</v>
      </c>
      <c r="PO145" s="1460">
        <f t="shared" si="1077"/>
        <v>0</v>
      </c>
      <c r="PP145" s="1460">
        <f t="shared" si="1077"/>
        <v>0</v>
      </c>
      <c r="PQ145" s="1460">
        <f t="shared" si="1077"/>
        <v>0</v>
      </c>
      <c r="PR145" s="1460">
        <f t="shared" si="1077"/>
        <v>0</v>
      </c>
      <c r="PS145" s="1460">
        <f t="shared" si="1077"/>
        <v>0</v>
      </c>
      <c r="PT145" s="1460">
        <f t="shared" si="1077"/>
        <v>0</v>
      </c>
      <c r="PU145" s="1460">
        <f t="shared" si="1077"/>
        <v>0</v>
      </c>
      <c r="PV145" s="1460">
        <f t="shared" si="1078"/>
        <v>0</v>
      </c>
      <c r="PW145" s="1460">
        <f t="shared" si="1078"/>
        <v>0</v>
      </c>
      <c r="PX145" s="1460">
        <f t="shared" si="1078"/>
        <v>0</v>
      </c>
      <c r="PY145" s="1460">
        <f t="shared" si="1078"/>
        <v>0</v>
      </c>
      <c r="PZ145" s="1460">
        <f t="shared" si="1078"/>
        <v>0</v>
      </c>
      <c r="QA145" s="1460">
        <f t="shared" si="1078"/>
        <v>0</v>
      </c>
      <c r="QB145" s="1460">
        <f t="shared" si="1078"/>
        <v>0</v>
      </c>
      <c r="QC145" s="1460">
        <f t="shared" si="1078"/>
        <v>0</v>
      </c>
      <c r="QD145" s="1460">
        <f t="shared" si="1078"/>
        <v>0</v>
      </c>
      <c r="QE145" s="1460">
        <f t="shared" si="1078"/>
        <v>0</v>
      </c>
      <c r="QF145" s="1460">
        <f t="shared" si="1078"/>
        <v>0</v>
      </c>
      <c r="QG145" s="1460">
        <f t="shared" si="1078"/>
        <v>0</v>
      </c>
      <c r="QH145" s="1460">
        <f t="shared" si="1078"/>
        <v>0</v>
      </c>
      <c r="QI145" s="1460">
        <f t="shared" si="1078"/>
        <v>0</v>
      </c>
      <c r="QJ145" s="1460">
        <f t="shared" si="1078"/>
        <v>0</v>
      </c>
      <c r="QK145" s="1460">
        <f t="shared" si="1078"/>
        <v>0</v>
      </c>
      <c r="QL145" s="1460">
        <f t="shared" si="1066"/>
        <v>0</v>
      </c>
      <c r="QM145" s="1460">
        <f t="shared" si="1066"/>
        <v>0</v>
      </c>
      <c r="QN145" s="1460">
        <f t="shared" si="1066"/>
        <v>0</v>
      </c>
      <c r="QO145" s="1460">
        <f t="shared" si="1066"/>
        <v>0</v>
      </c>
      <c r="QP145" s="1460">
        <f t="shared" si="1066"/>
        <v>0</v>
      </c>
      <c r="QQ145" s="1460">
        <f t="shared" si="1066"/>
        <v>0</v>
      </c>
    </row>
    <row r="146" spans="1:459" s="1466" customFormat="1" ht="22.5" customHeight="1">
      <c r="A146" s="1468"/>
      <c r="B146" s="1469"/>
      <c r="C146" s="1469"/>
      <c r="D146" s="1470"/>
      <c r="E146" s="1471"/>
      <c r="F146" s="1472"/>
      <c r="G146" s="1472"/>
      <c r="H146" s="1473">
        <f t="shared" si="875"/>
        <v>0</v>
      </c>
      <c r="I146" s="1474">
        <v>0</v>
      </c>
      <c r="J146" s="1475">
        <f t="shared" si="437"/>
        <v>0</v>
      </c>
      <c r="K146" s="1476">
        <v>0</v>
      </c>
      <c r="L146" s="1477">
        <f t="shared" si="876"/>
        <v>0</v>
      </c>
      <c r="M146" s="1477">
        <f t="shared" si="877"/>
        <v>0</v>
      </c>
      <c r="N146" s="1478"/>
      <c r="O146" s="1479">
        <v>0</v>
      </c>
      <c r="P146" s="1480">
        <v>0</v>
      </c>
      <c r="Q146" s="1828">
        <v>0</v>
      </c>
      <c r="R146" s="1831">
        <f t="shared" si="878"/>
        <v>0</v>
      </c>
      <c r="S146" s="1481">
        <f>IF(AND(SUM(O146:Q146)=0,N146="NNN"),MIN('Operating History and Pro Forma'!$M$33,'Operating History and Pro Forma'!$T$15)*D146,SUM(O146:Q146)*D146)</f>
        <v>0</v>
      </c>
      <c r="T146" s="1482">
        <f t="shared" si="879"/>
        <v>0</v>
      </c>
      <c r="U146" s="1483">
        <f t="shared" si="880"/>
        <v>0</v>
      </c>
      <c r="V146" s="1480"/>
      <c r="W146" s="1514"/>
      <c r="X146" s="1486" t="str">
        <f t="shared" si="881"/>
        <v/>
      </c>
      <c r="Y146" s="1487">
        <f t="shared" si="882"/>
        <v>0</v>
      </c>
      <c r="Z146" s="1488"/>
      <c r="AA146" s="1488"/>
      <c r="AB146" s="1488"/>
      <c r="AC146" s="1488"/>
      <c r="AD146" s="1489">
        <f t="shared" si="883"/>
        <v>0</v>
      </c>
      <c r="AE146" s="1490" t="str">
        <f t="shared" si="884"/>
        <v/>
      </c>
      <c r="AF146" s="1491">
        <f t="shared" si="885"/>
        <v>0</v>
      </c>
      <c r="AG146" s="1492">
        <f t="shared" si="886"/>
        <v>0</v>
      </c>
      <c r="AH146" s="1493">
        <f t="shared" si="1060"/>
        <v>0</v>
      </c>
      <c r="AI146" s="1493">
        <f t="shared" si="1060"/>
        <v>0</v>
      </c>
      <c r="AJ146" s="1494">
        <f t="shared" si="1060"/>
        <v>0</v>
      </c>
      <c r="AK146" s="1494">
        <f t="shared" si="1060"/>
        <v>0</v>
      </c>
      <c r="AL146" s="1495">
        <f t="shared" si="1060"/>
        <v>0</v>
      </c>
      <c r="AM146" s="1496">
        <f t="shared" si="1060"/>
        <v>0</v>
      </c>
      <c r="AN146" s="1497">
        <f t="shared" si="399"/>
        <v>0</v>
      </c>
      <c r="AO146" s="1498">
        <f t="shared" si="1093"/>
        <v>0</v>
      </c>
      <c r="AP146" s="1499">
        <f t="shared" si="887"/>
        <v>0</v>
      </c>
      <c r="AQ146" s="1500">
        <f t="shared" si="888"/>
        <v>0</v>
      </c>
      <c r="AR146" s="1501">
        <f t="shared" si="889"/>
        <v>0</v>
      </c>
      <c r="AS146" s="1498">
        <f t="shared" si="1088"/>
        <v>0</v>
      </c>
      <c r="AT146" s="1501">
        <f t="shared" si="890"/>
        <v>0</v>
      </c>
      <c r="AU146" s="1498">
        <f t="shared" si="891"/>
        <v>1</v>
      </c>
      <c r="AV146" s="1498">
        <f t="shared" si="892"/>
        <v>2</v>
      </c>
      <c r="AW146" s="1499">
        <f t="shared" si="893"/>
        <v>0</v>
      </c>
      <c r="AX146" s="1502">
        <f t="shared" si="894"/>
        <v>0</v>
      </c>
      <c r="AY146" s="1503">
        <f t="shared" si="895"/>
        <v>0</v>
      </c>
      <c r="AZ146" s="1498">
        <f t="shared" si="896"/>
        <v>2</v>
      </c>
      <c r="BA146" s="1498">
        <f t="shared" si="897"/>
        <v>3</v>
      </c>
      <c r="BB146" s="1499">
        <f t="shared" si="898"/>
        <v>0</v>
      </c>
      <c r="BC146" s="1502">
        <f t="shared" si="899"/>
        <v>0</v>
      </c>
      <c r="BD146" s="1503">
        <f t="shared" si="900"/>
        <v>0</v>
      </c>
      <c r="BE146" s="1498">
        <f t="shared" si="901"/>
        <v>3</v>
      </c>
      <c r="BF146" s="1498">
        <f t="shared" si="902"/>
        <v>4</v>
      </c>
      <c r="BG146" s="1499">
        <f t="shared" si="903"/>
        <v>0</v>
      </c>
      <c r="BH146" s="1502">
        <f t="shared" si="904"/>
        <v>0</v>
      </c>
      <c r="BI146" s="1502">
        <f t="shared" si="905"/>
        <v>0</v>
      </c>
      <c r="BJ146" s="1504">
        <f t="shared" si="906"/>
        <v>1900</v>
      </c>
      <c r="BK146" s="1505" t="str">
        <f t="shared" si="907"/>
        <v/>
      </c>
      <c r="BL146" s="1506"/>
      <c r="BM146" s="1507">
        <f t="shared" si="908"/>
        <v>0</v>
      </c>
      <c r="BN146" s="1508">
        <f t="shared" si="1089"/>
        <v>0</v>
      </c>
      <c r="BO146" s="1508">
        <f t="shared" si="1089"/>
        <v>0</v>
      </c>
      <c r="BP146" s="1508">
        <f t="shared" si="1089"/>
        <v>0</v>
      </c>
      <c r="BQ146" s="1508">
        <f t="shared" si="1089"/>
        <v>0</v>
      </c>
      <c r="BR146" s="1508">
        <f t="shared" si="1089"/>
        <v>0</v>
      </c>
      <c r="BS146" s="1508">
        <f t="shared" si="1089"/>
        <v>0</v>
      </c>
      <c r="BT146" s="1508">
        <f t="shared" si="1089"/>
        <v>0</v>
      </c>
      <c r="BU146" s="1508">
        <f t="shared" si="1089"/>
        <v>0</v>
      </c>
      <c r="BV146" s="1508">
        <f t="shared" si="1089"/>
        <v>0</v>
      </c>
      <c r="BW146" s="1508">
        <f t="shared" si="1089"/>
        <v>0</v>
      </c>
      <c r="BX146" s="1508">
        <f t="shared" si="1089"/>
        <v>0</v>
      </c>
      <c r="BY146" s="1507">
        <f t="shared" si="1089"/>
        <v>0</v>
      </c>
      <c r="BZ146" s="1508">
        <f t="shared" si="1089"/>
        <v>0</v>
      </c>
      <c r="CA146" s="1508">
        <f t="shared" si="1089"/>
        <v>0</v>
      </c>
      <c r="CB146" s="1508">
        <f t="shared" si="1089"/>
        <v>0</v>
      </c>
      <c r="CC146" s="1508">
        <f t="shared" si="1089"/>
        <v>0</v>
      </c>
      <c r="CD146" s="1508">
        <f t="shared" si="1082"/>
        <v>0</v>
      </c>
      <c r="CE146" s="1508">
        <f t="shared" si="1082"/>
        <v>0</v>
      </c>
      <c r="CF146" s="1508">
        <f t="shared" si="1082"/>
        <v>0</v>
      </c>
      <c r="CG146" s="1508">
        <f t="shared" si="1082"/>
        <v>0</v>
      </c>
      <c r="CH146" s="1508">
        <f t="shared" si="1082"/>
        <v>0</v>
      </c>
      <c r="CI146" s="1508">
        <f t="shared" si="1082"/>
        <v>0</v>
      </c>
      <c r="CJ146" s="1509">
        <f t="shared" si="1082"/>
        <v>0</v>
      </c>
      <c r="CK146" s="1507">
        <f t="shared" si="1082"/>
        <v>0</v>
      </c>
      <c r="CL146" s="1508">
        <f t="shared" si="1082"/>
        <v>0</v>
      </c>
      <c r="CM146" s="1508">
        <f t="shared" si="1082"/>
        <v>0</v>
      </c>
      <c r="CN146" s="1508">
        <f t="shared" si="1082"/>
        <v>0</v>
      </c>
      <c r="CO146" s="1508">
        <f t="shared" si="1082"/>
        <v>0</v>
      </c>
      <c r="CP146" s="1508">
        <f t="shared" si="1082"/>
        <v>0</v>
      </c>
      <c r="CQ146" s="1508">
        <f t="shared" si="1082"/>
        <v>0</v>
      </c>
      <c r="CR146" s="1508">
        <f t="shared" si="1082"/>
        <v>0</v>
      </c>
      <c r="CS146" s="1508">
        <f t="shared" si="1082"/>
        <v>0</v>
      </c>
      <c r="CT146" s="1508">
        <f t="shared" si="1083"/>
        <v>0</v>
      </c>
      <c r="CU146" s="1508">
        <f t="shared" si="1083"/>
        <v>0</v>
      </c>
      <c r="CV146" s="1509">
        <f t="shared" si="1083"/>
        <v>0</v>
      </c>
      <c r="CW146" s="1508">
        <f t="shared" si="1083"/>
        <v>0</v>
      </c>
      <c r="CX146" s="1508">
        <f t="shared" si="1083"/>
        <v>0</v>
      </c>
      <c r="CY146" s="1508">
        <f t="shared" si="1083"/>
        <v>0</v>
      </c>
      <c r="CZ146" s="1508">
        <f t="shared" si="1083"/>
        <v>0</v>
      </c>
      <c r="DA146" s="1508">
        <f t="shared" si="1083"/>
        <v>0</v>
      </c>
      <c r="DB146" s="1508">
        <f t="shared" si="1083"/>
        <v>0</v>
      </c>
      <c r="DC146" s="1508">
        <f t="shared" si="1083"/>
        <v>0</v>
      </c>
      <c r="DD146" s="1508">
        <f t="shared" si="1083"/>
        <v>0</v>
      </c>
      <c r="DE146" s="1508">
        <f t="shared" si="1083"/>
        <v>0</v>
      </c>
      <c r="DF146" s="1508">
        <f t="shared" si="1083"/>
        <v>0</v>
      </c>
      <c r="DG146" s="1508">
        <f t="shared" si="1083"/>
        <v>0</v>
      </c>
      <c r="DH146" s="1509">
        <f t="shared" si="1083"/>
        <v>0</v>
      </c>
      <c r="DI146" s="1508">
        <f t="shared" si="1083"/>
        <v>0</v>
      </c>
      <c r="DJ146" s="1508">
        <f t="shared" si="1084"/>
        <v>0</v>
      </c>
      <c r="DK146" s="1508">
        <f t="shared" si="1084"/>
        <v>0</v>
      </c>
      <c r="DL146" s="1508">
        <f t="shared" si="1084"/>
        <v>0</v>
      </c>
      <c r="DM146" s="1508">
        <f t="shared" si="1084"/>
        <v>0</v>
      </c>
      <c r="DN146" s="1508">
        <f t="shared" si="1084"/>
        <v>0</v>
      </c>
      <c r="DO146" s="1508">
        <f t="shared" si="1084"/>
        <v>0</v>
      </c>
      <c r="DP146" s="1508">
        <f t="shared" si="1084"/>
        <v>0</v>
      </c>
      <c r="DQ146" s="1508">
        <f t="shared" si="1084"/>
        <v>0</v>
      </c>
      <c r="DR146" s="1508">
        <f t="shared" si="1084"/>
        <v>0</v>
      </c>
      <c r="DS146" s="1508">
        <f t="shared" si="1084"/>
        <v>0</v>
      </c>
      <c r="DT146" s="1509">
        <f t="shared" si="1084"/>
        <v>0</v>
      </c>
      <c r="DU146" s="1507">
        <f t="shared" si="1084"/>
        <v>0</v>
      </c>
      <c r="DV146" s="1508">
        <f t="shared" si="1084"/>
        <v>0</v>
      </c>
      <c r="DW146" s="1508">
        <f t="shared" si="1084"/>
        <v>0</v>
      </c>
      <c r="DX146" s="1508">
        <f t="shared" si="1084"/>
        <v>0</v>
      </c>
      <c r="DY146" s="1508">
        <f t="shared" si="1084"/>
        <v>0</v>
      </c>
      <c r="DZ146" s="1508">
        <f t="shared" si="1085"/>
        <v>0</v>
      </c>
      <c r="EA146" s="1508">
        <f t="shared" si="1085"/>
        <v>0</v>
      </c>
      <c r="EB146" s="1508">
        <f t="shared" si="1085"/>
        <v>0</v>
      </c>
      <c r="EC146" s="1508">
        <f t="shared" si="1085"/>
        <v>0</v>
      </c>
      <c r="ED146" s="1508">
        <f t="shared" si="1085"/>
        <v>0</v>
      </c>
      <c r="EE146" s="1508">
        <f t="shared" si="1085"/>
        <v>0</v>
      </c>
      <c r="EF146" s="1508">
        <f t="shared" si="1085"/>
        <v>0</v>
      </c>
      <c r="EG146" s="1507">
        <f t="shared" si="1085"/>
        <v>0</v>
      </c>
      <c r="EH146" s="1508">
        <f t="shared" si="1085"/>
        <v>0</v>
      </c>
      <c r="EI146" s="1508">
        <f t="shared" si="1085"/>
        <v>0</v>
      </c>
      <c r="EJ146" s="1508">
        <f t="shared" si="1085"/>
        <v>0</v>
      </c>
      <c r="EK146" s="1508">
        <f t="shared" si="1085"/>
        <v>0</v>
      </c>
      <c r="EL146" s="1508">
        <f t="shared" si="1085"/>
        <v>0</v>
      </c>
      <c r="EM146" s="1508">
        <f t="shared" si="1085"/>
        <v>0</v>
      </c>
      <c r="EN146" s="1508">
        <f t="shared" si="1085"/>
        <v>0</v>
      </c>
      <c r="EO146" s="1508">
        <f t="shared" si="1085"/>
        <v>0</v>
      </c>
      <c r="EP146" s="1508">
        <f t="shared" si="1086"/>
        <v>0</v>
      </c>
      <c r="EQ146" s="1508">
        <f t="shared" si="1086"/>
        <v>0</v>
      </c>
      <c r="ER146" s="1509">
        <f t="shared" si="1086"/>
        <v>0</v>
      </c>
      <c r="ES146" s="1507">
        <f t="shared" si="1086"/>
        <v>0</v>
      </c>
      <c r="ET146" s="1508">
        <f t="shared" si="1086"/>
        <v>0</v>
      </c>
      <c r="EU146" s="1508">
        <f t="shared" si="1086"/>
        <v>0</v>
      </c>
      <c r="EV146" s="1508">
        <f t="shared" si="1086"/>
        <v>0</v>
      </c>
      <c r="EW146" s="1508">
        <f t="shared" si="1086"/>
        <v>0</v>
      </c>
      <c r="EX146" s="1508">
        <f t="shared" si="1086"/>
        <v>0</v>
      </c>
      <c r="EY146" s="1508">
        <f t="shared" si="1086"/>
        <v>0</v>
      </c>
      <c r="EZ146" s="1508">
        <f t="shared" si="1086"/>
        <v>0</v>
      </c>
      <c r="FA146" s="1508">
        <f t="shared" si="1086"/>
        <v>0</v>
      </c>
      <c r="FB146" s="1508">
        <f t="shared" si="1086"/>
        <v>0</v>
      </c>
      <c r="FC146" s="1508">
        <f t="shared" si="1086"/>
        <v>0</v>
      </c>
      <c r="FD146" s="1509">
        <f t="shared" si="1086"/>
        <v>0</v>
      </c>
      <c r="FE146" s="1508">
        <f t="shared" si="1086"/>
        <v>0</v>
      </c>
      <c r="FF146" s="1508">
        <f t="shared" si="1052"/>
        <v>0</v>
      </c>
      <c r="FG146" s="1508">
        <f t="shared" si="1087"/>
        <v>0</v>
      </c>
      <c r="FH146" s="1508">
        <f t="shared" si="1087"/>
        <v>0</v>
      </c>
      <c r="FI146" s="1508">
        <f t="shared" si="1087"/>
        <v>0</v>
      </c>
      <c r="FJ146" s="1508">
        <f t="shared" si="1087"/>
        <v>0</v>
      </c>
      <c r="FK146" s="1508">
        <f t="shared" si="1087"/>
        <v>0</v>
      </c>
      <c r="FL146" s="1508">
        <f t="shared" si="1087"/>
        <v>0</v>
      </c>
      <c r="FM146" s="1508">
        <f t="shared" si="1087"/>
        <v>0</v>
      </c>
      <c r="FN146" s="1508">
        <f t="shared" si="1087"/>
        <v>0</v>
      </c>
      <c r="FO146" s="1508">
        <f t="shared" si="1087"/>
        <v>0</v>
      </c>
      <c r="FP146" s="1509">
        <f t="shared" si="1087"/>
        <v>0</v>
      </c>
      <c r="FQ146" s="1508">
        <f t="shared" si="1087"/>
        <v>0</v>
      </c>
      <c r="FR146" s="1508">
        <f t="shared" si="1087"/>
        <v>0</v>
      </c>
      <c r="FS146" s="1508">
        <f t="shared" si="1087"/>
        <v>0</v>
      </c>
      <c r="FT146" s="1508">
        <f t="shared" si="1087"/>
        <v>0</v>
      </c>
      <c r="FU146" s="1508">
        <f t="shared" si="1087"/>
        <v>0</v>
      </c>
      <c r="FV146" s="1508">
        <f t="shared" si="1087"/>
        <v>0</v>
      </c>
      <c r="FW146" s="1508">
        <f t="shared" si="1061"/>
        <v>0</v>
      </c>
      <c r="FX146" s="1508">
        <f t="shared" si="1061"/>
        <v>0</v>
      </c>
      <c r="FY146" s="1508">
        <f t="shared" si="1061"/>
        <v>0</v>
      </c>
      <c r="FZ146" s="1508">
        <f t="shared" si="1061"/>
        <v>0</v>
      </c>
      <c r="GA146" s="1508">
        <f t="shared" si="1061"/>
        <v>0</v>
      </c>
      <c r="GB146" s="1509">
        <f t="shared" si="1061"/>
        <v>0</v>
      </c>
      <c r="GC146" s="1506"/>
      <c r="GD146" s="1458">
        <f t="shared" si="910"/>
        <v>1</v>
      </c>
      <c r="GE146" s="1510">
        <f t="shared" si="1090"/>
        <v>0</v>
      </c>
      <c r="GF146" s="1511">
        <f t="shared" si="1090"/>
        <v>0</v>
      </c>
      <c r="GG146" s="1511">
        <f t="shared" si="1090"/>
        <v>0</v>
      </c>
      <c r="GH146" s="1511">
        <f t="shared" si="1090"/>
        <v>0</v>
      </c>
      <c r="GI146" s="1511">
        <f t="shared" si="1090"/>
        <v>0</v>
      </c>
      <c r="GJ146" s="1511">
        <f t="shared" si="1090"/>
        <v>0</v>
      </c>
      <c r="GK146" s="1511">
        <f t="shared" si="1090"/>
        <v>0</v>
      </c>
      <c r="GL146" s="1511">
        <f t="shared" si="1090"/>
        <v>0</v>
      </c>
      <c r="GM146" s="1511">
        <f t="shared" si="1090"/>
        <v>0</v>
      </c>
      <c r="GN146" s="1512">
        <f t="shared" si="1090"/>
        <v>0</v>
      </c>
      <c r="GO146" s="1513">
        <f t="shared" si="911"/>
        <v>0</v>
      </c>
      <c r="GP146" s="1506"/>
      <c r="GQ146" s="1510">
        <f t="shared" si="1073"/>
        <v>0</v>
      </c>
      <c r="GR146" s="1511">
        <f t="shared" si="1091"/>
        <v>0</v>
      </c>
      <c r="GS146" s="1511">
        <f t="shared" si="1091"/>
        <v>0</v>
      </c>
      <c r="GT146" s="1511">
        <f t="shared" si="1091"/>
        <v>0</v>
      </c>
      <c r="GU146" s="1511">
        <f t="shared" si="1091"/>
        <v>0</v>
      </c>
      <c r="GV146" s="1511">
        <f t="shared" si="1091"/>
        <v>0</v>
      </c>
      <c r="GW146" s="1511">
        <f t="shared" si="1091"/>
        <v>0</v>
      </c>
      <c r="GX146" s="1511">
        <f t="shared" si="1091"/>
        <v>0</v>
      </c>
      <c r="GY146" s="1511">
        <f t="shared" si="1091"/>
        <v>0</v>
      </c>
      <c r="GZ146" s="1512">
        <f t="shared" si="1091"/>
        <v>0</v>
      </c>
      <c r="HA146" s="1513">
        <f t="shared" si="912"/>
        <v>0</v>
      </c>
      <c r="HB146" s="1506">
        <f t="shared" si="913"/>
        <v>1</v>
      </c>
      <c r="HC146" s="1506"/>
      <c r="HD146" s="1508">
        <f t="shared" si="914"/>
        <v>0</v>
      </c>
      <c r="HE146" s="1460">
        <f t="shared" si="915"/>
        <v>0</v>
      </c>
      <c r="HF146" s="1460">
        <f t="shared" si="916"/>
        <v>0</v>
      </c>
      <c r="HG146" s="1460">
        <f t="shared" si="917"/>
        <v>0</v>
      </c>
      <c r="HH146" s="1460">
        <f t="shared" si="918"/>
        <v>0</v>
      </c>
      <c r="HI146" s="1460">
        <f t="shared" si="919"/>
        <v>0</v>
      </c>
      <c r="HJ146" s="1460">
        <f t="shared" si="920"/>
        <v>0</v>
      </c>
      <c r="HK146" s="1460">
        <f t="shared" si="921"/>
        <v>0</v>
      </c>
      <c r="HL146" s="1460">
        <f t="shared" si="922"/>
        <v>0</v>
      </c>
      <c r="HM146" s="1460">
        <f t="shared" si="923"/>
        <v>0</v>
      </c>
      <c r="HN146" s="1460">
        <f t="shared" si="924"/>
        <v>0</v>
      </c>
      <c r="HO146" s="1460">
        <f t="shared" si="925"/>
        <v>0</v>
      </c>
      <c r="HP146" s="1460">
        <f t="shared" si="926"/>
        <v>0</v>
      </c>
      <c r="HQ146" s="1460">
        <f t="shared" si="927"/>
        <v>0</v>
      </c>
      <c r="HR146" s="1460">
        <f t="shared" si="928"/>
        <v>0</v>
      </c>
      <c r="HS146" s="1460">
        <f t="shared" si="929"/>
        <v>0</v>
      </c>
      <c r="HT146" s="1460">
        <f t="shared" si="930"/>
        <v>0</v>
      </c>
      <c r="HU146" s="1460">
        <f t="shared" si="931"/>
        <v>0</v>
      </c>
      <c r="HV146" s="1460">
        <f t="shared" si="932"/>
        <v>0</v>
      </c>
      <c r="HW146" s="1460">
        <f t="shared" si="933"/>
        <v>0</v>
      </c>
      <c r="HX146" s="1460">
        <f t="shared" si="934"/>
        <v>0</v>
      </c>
      <c r="HY146" s="1460">
        <f t="shared" si="935"/>
        <v>0</v>
      </c>
      <c r="HZ146" s="1460">
        <f t="shared" si="936"/>
        <v>0</v>
      </c>
      <c r="IA146" s="1460">
        <f t="shared" si="937"/>
        <v>0</v>
      </c>
      <c r="IB146" s="1460">
        <f t="shared" si="938"/>
        <v>0</v>
      </c>
      <c r="IC146" s="1460">
        <f t="shared" si="939"/>
        <v>0</v>
      </c>
      <c r="ID146" s="1460">
        <f t="shared" si="940"/>
        <v>0</v>
      </c>
      <c r="IE146" s="1460">
        <f t="shared" si="941"/>
        <v>0</v>
      </c>
      <c r="IF146" s="1460">
        <f t="shared" si="942"/>
        <v>0</v>
      </c>
      <c r="IG146" s="1460">
        <f t="shared" si="943"/>
        <v>0</v>
      </c>
      <c r="IH146" s="1460">
        <f t="shared" si="944"/>
        <v>0</v>
      </c>
      <c r="II146" s="1460">
        <f t="shared" si="945"/>
        <v>0</v>
      </c>
      <c r="IJ146" s="1460">
        <f t="shared" si="946"/>
        <v>0</v>
      </c>
      <c r="IK146" s="1460">
        <f t="shared" si="947"/>
        <v>0</v>
      </c>
      <c r="IL146" s="1460">
        <f t="shared" si="948"/>
        <v>0</v>
      </c>
      <c r="IM146" s="1460">
        <f t="shared" si="949"/>
        <v>0</v>
      </c>
      <c r="IN146" s="1460">
        <f t="shared" si="950"/>
        <v>0</v>
      </c>
      <c r="IO146" s="1460">
        <f t="shared" si="951"/>
        <v>0</v>
      </c>
      <c r="IP146" s="1460">
        <f t="shared" si="952"/>
        <v>0</v>
      </c>
      <c r="IQ146" s="1460">
        <f t="shared" si="953"/>
        <v>0</v>
      </c>
      <c r="IR146" s="1460">
        <f t="shared" si="954"/>
        <v>0</v>
      </c>
      <c r="IS146" s="1460">
        <f t="shared" si="955"/>
        <v>0</v>
      </c>
      <c r="IT146" s="1460">
        <f t="shared" si="956"/>
        <v>0</v>
      </c>
      <c r="IU146" s="1460">
        <f t="shared" si="957"/>
        <v>0</v>
      </c>
      <c r="IV146" s="1460">
        <f t="shared" si="958"/>
        <v>0</v>
      </c>
      <c r="IW146" s="1460">
        <f t="shared" si="959"/>
        <v>0</v>
      </c>
      <c r="IX146" s="1460">
        <f t="shared" si="960"/>
        <v>0</v>
      </c>
      <c r="IY146" s="1460">
        <f t="shared" si="961"/>
        <v>0</v>
      </c>
      <c r="IZ146" s="1460">
        <f t="shared" si="962"/>
        <v>0</v>
      </c>
      <c r="JA146" s="1460">
        <f t="shared" si="963"/>
        <v>0</v>
      </c>
      <c r="JB146" s="1460">
        <f t="shared" si="964"/>
        <v>0</v>
      </c>
      <c r="JC146" s="1460">
        <f t="shared" si="965"/>
        <v>0</v>
      </c>
      <c r="JD146" s="1460">
        <f t="shared" si="966"/>
        <v>0</v>
      </c>
      <c r="JE146" s="1460">
        <f t="shared" si="967"/>
        <v>0</v>
      </c>
      <c r="JF146" s="1460">
        <f t="shared" si="968"/>
        <v>0</v>
      </c>
      <c r="JG146" s="1460">
        <f t="shared" si="969"/>
        <v>0</v>
      </c>
      <c r="JH146" s="1460">
        <f t="shared" si="970"/>
        <v>0</v>
      </c>
      <c r="JI146" s="1460">
        <f t="shared" si="971"/>
        <v>0</v>
      </c>
      <c r="JJ146" s="1460">
        <f t="shared" si="972"/>
        <v>0</v>
      </c>
      <c r="JK146" s="1460">
        <f t="shared" si="973"/>
        <v>0</v>
      </c>
      <c r="JL146" s="1460">
        <f t="shared" si="974"/>
        <v>0</v>
      </c>
      <c r="JM146" s="1460">
        <f t="shared" si="975"/>
        <v>0</v>
      </c>
      <c r="JN146" s="1460">
        <f t="shared" si="976"/>
        <v>0</v>
      </c>
      <c r="JO146" s="1460">
        <f t="shared" si="977"/>
        <v>0</v>
      </c>
      <c r="JP146" s="1460">
        <f t="shared" si="978"/>
        <v>0</v>
      </c>
      <c r="JQ146" s="1460">
        <f t="shared" si="979"/>
        <v>0</v>
      </c>
      <c r="JR146" s="1460">
        <f t="shared" si="980"/>
        <v>0</v>
      </c>
      <c r="JS146" s="1460">
        <f t="shared" si="981"/>
        <v>0</v>
      </c>
      <c r="JT146" s="1460">
        <f t="shared" si="982"/>
        <v>0</v>
      </c>
      <c r="JU146" s="1460">
        <f t="shared" si="983"/>
        <v>0</v>
      </c>
      <c r="JV146" s="1460">
        <f t="shared" si="984"/>
        <v>0</v>
      </c>
      <c r="JW146" s="1460">
        <f t="shared" si="985"/>
        <v>0</v>
      </c>
      <c r="JX146" s="1460">
        <f t="shared" si="986"/>
        <v>0</v>
      </c>
      <c r="JY146" s="1460">
        <f t="shared" si="987"/>
        <v>0</v>
      </c>
      <c r="JZ146" s="1460">
        <f t="shared" si="988"/>
        <v>0</v>
      </c>
      <c r="KA146" s="1460">
        <f t="shared" si="989"/>
        <v>0</v>
      </c>
      <c r="KB146" s="1460">
        <f t="shared" si="990"/>
        <v>0</v>
      </c>
      <c r="KC146" s="1460">
        <f t="shared" si="991"/>
        <v>0</v>
      </c>
      <c r="KD146" s="1460">
        <f t="shared" si="992"/>
        <v>0</v>
      </c>
      <c r="KE146" s="1460">
        <f t="shared" si="993"/>
        <v>0</v>
      </c>
      <c r="KF146" s="1460">
        <f t="shared" si="994"/>
        <v>0</v>
      </c>
      <c r="KG146" s="1460">
        <f t="shared" si="995"/>
        <v>0</v>
      </c>
      <c r="KH146" s="1460">
        <f t="shared" si="996"/>
        <v>0</v>
      </c>
      <c r="KI146" s="1460">
        <f t="shared" si="997"/>
        <v>0</v>
      </c>
      <c r="KJ146" s="1460">
        <f t="shared" si="998"/>
        <v>0</v>
      </c>
      <c r="KK146" s="1460">
        <f t="shared" si="999"/>
        <v>0</v>
      </c>
      <c r="KL146" s="1460">
        <f t="shared" si="1000"/>
        <v>0</v>
      </c>
      <c r="KM146" s="1460">
        <f t="shared" si="1001"/>
        <v>0</v>
      </c>
      <c r="KN146" s="1460">
        <f t="shared" si="1002"/>
        <v>0</v>
      </c>
      <c r="KO146" s="1460">
        <f t="shared" si="1003"/>
        <v>0</v>
      </c>
      <c r="KP146" s="1460">
        <f t="shared" si="1004"/>
        <v>0</v>
      </c>
      <c r="KQ146" s="1460">
        <f t="shared" si="1005"/>
        <v>0</v>
      </c>
      <c r="KR146" s="1460">
        <f t="shared" si="1006"/>
        <v>0</v>
      </c>
      <c r="KS146" s="1460">
        <f t="shared" si="1007"/>
        <v>0</v>
      </c>
      <c r="KT146" s="1460">
        <f t="shared" si="1008"/>
        <v>0</v>
      </c>
      <c r="KU146" s="1460">
        <f t="shared" si="1009"/>
        <v>0</v>
      </c>
      <c r="KV146" s="1460">
        <f t="shared" si="1010"/>
        <v>0</v>
      </c>
      <c r="KW146" s="1460">
        <f t="shared" si="1011"/>
        <v>0</v>
      </c>
      <c r="KX146" s="1460">
        <f t="shared" si="1012"/>
        <v>0</v>
      </c>
      <c r="KY146" s="1460">
        <f t="shared" si="1013"/>
        <v>0</v>
      </c>
      <c r="KZ146" s="1460">
        <f t="shared" si="1014"/>
        <v>0</v>
      </c>
      <c r="LA146" s="1460">
        <f t="shared" si="1015"/>
        <v>0</v>
      </c>
      <c r="LB146" s="1460">
        <f t="shared" si="1016"/>
        <v>0</v>
      </c>
      <c r="LC146" s="1460">
        <f t="shared" si="1017"/>
        <v>0</v>
      </c>
      <c r="LD146" s="1460">
        <f t="shared" si="1018"/>
        <v>0</v>
      </c>
      <c r="LE146" s="1460">
        <f t="shared" si="1019"/>
        <v>0</v>
      </c>
      <c r="LF146" s="1460">
        <f t="shared" si="1020"/>
        <v>0</v>
      </c>
      <c r="LG146" s="1460">
        <f t="shared" si="1021"/>
        <v>0</v>
      </c>
      <c r="LH146" s="1460">
        <f t="shared" si="1022"/>
        <v>0</v>
      </c>
      <c r="LI146" s="1460">
        <f t="shared" si="1023"/>
        <v>0</v>
      </c>
      <c r="LJ146" s="1460">
        <f t="shared" si="1024"/>
        <v>0</v>
      </c>
      <c r="LK146" s="1460">
        <f t="shared" si="1025"/>
        <v>0</v>
      </c>
      <c r="LL146" s="1460">
        <f t="shared" si="1026"/>
        <v>0</v>
      </c>
      <c r="LM146" s="1460">
        <f t="shared" si="1027"/>
        <v>0</v>
      </c>
      <c r="LN146" s="1460">
        <f t="shared" si="1028"/>
        <v>0</v>
      </c>
      <c r="LO146" s="1460">
        <f t="shared" si="1029"/>
        <v>0</v>
      </c>
      <c r="LP146" s="1460">
        <f t="shared" si="1030"/>
        <v>0</v>
      </c>
      <c r="LQ146" s="1460">
        <f t="shared" si="1031"/>
        <v>0</v>
      </c>
      <c r="LR146" s="1460">
        <f t="shared" si="1032"/>
        <v>0</v>
      </c>
      <c r="LS146" s="1460">
        <f t="shared" si="1033"/>
        <v>0</v>
      </c>
      <c r="LW146" s="1467">
        <f t="shared" si="1034"/>
        <v>0</v>
      </c>
      <c r="LX146" s="1467">
        <f t="shared" si="1035"/>
        <v>0</v>
      </c>
      <c r="LY146" s="1467">
        <f t="shared" si="1036"/>
        <v>0</v>
      </c>
      <c r="LZ146" s="1467">
        <f t="shared" si="1037"/>
        <v>0</v>
      </c>
      <c r="MA146" s="1506"/>
      <c r="MB146" s="1460">
        <f t="shared" si="1038"/>
        <v>0</v>
      </c>
      <c r="MC146" s="1460">
        <f t="shared" si="1092"/>
        <v>0</v>
      </c>
      <c r="MD146" s="1460">
        <f t="shared" si="1092"/>
        <v>0</v>
      </c>
      <c r="ME146" s="1460">
        <f t="shared" si="1092"/>
        <v>0</v>
      </c>
      <c r="MF146" s="1460">
        <f t="shared" si="1092"/>
        <v>0</v>
      </c>
      <c r="MG146" s="1460">
        <f t="shared" si="1092"/>
        <v>0</v>
      </c>
      <c r="MH146" s="1460">
        <f t="shared" si="1092"/>
        <v>0</v>
      </c>
      <c r="MI146" s="1460">
        <f t="shared" si="1092"/>
        <v>0</v>
      </c>
      <c r="MJ146" s="1460">
        <f t="shared" si="1092"/>
        <v>0</v>
      </c>
      <c r="MK146" s="1460">
        <f t="shared" si="1092"/>
        <v>0</v>
      </c>
      <c r="ML146" s="1460">
        <f t="shared" si="1092"/>
        <v>0</v>
      </c>
      <c r="MM146" s="1460">
        <f t="shared" si="1092"/>
        <v>0</v>
      </c>
      <c r="MN146" s="1460">
        <f t="shared" si="1092"/>
        <v>0</v>
      </c>
      <c r="MO146" s="1460">
        <f t="shared" si="1092"/>
        <v>0</v>
      </c>
      <c r="MP146" s="1460">
        <f t="shared" si="1092"/>
        <v>0</v>
      </c>
      <c r="MQ146" s="1460">
        <f t="shared" si="1092"/>
        <v>0</v>
      </c>
      <c r="MR146" s="1460">
        <f t="shared" si="1092"/>
        <v>0</v>
      </c>
      <c r="MS146" s="1460">
        <f t="shared" si="1079"/>
        <v>0</v>
      </c>
      <c r="MT146" s="1460">
        <f t="shared" si="1079"/>
        <v>0</v>
      </c>
      <c r="MU146" s="1460">
        <f t="shared" si="1079"/>
        <v>0</v>
      </c>
      <c r="MV146" s="1460">
        <f t="shared" si="1079"/>
        <v>0</v>
      </c>
      <c r="MW146" s="1460">
        <f t="shared" si="1079"/>
        <v>0</v>
      </c>
      <c r="MX146" s="1460">
        <f t="shared" si="1079"/>
        <v>0</v>
      </c>
      <c r="MY146" s="1460">
        <f t="shared" si="1079"/>
        <v>0</v>
      </c>
      <c r="MZ146" s="1460">
        <f t="shared" si="1079"/>
        <v>0</v>
      </c>
      <c r="NA146" s="1460">
        <f t="shared" si="1079"/>
        <v>0</v>
      </c>
      <c r="NB146" s="1460">
        <f t="shared" si="1079"/>
        <v>0</v>
      </c>
      <c r="NC146" s="1460">
        <f t="shared" si="1079"/>
        <v>0</v>
      </c>
      <c r="ND146" s="1460">
        <f t="shared" si="1079"/>
        <v>0</v>
      </c>
      <c r="NE146" s="1460">
        <f t="shared" si="1079"/>
        <v>0</v>
      </c>
      <c r="NF146" s="1460">
        <f t="shared" si="1079"/>
        <v>0</v>
      </c>
      <c r="NG146" s="1460">
        <f t="shared" si="1079"/>
        <v>0</v>
      </c>
      <c r="NH146" s="1460">
        <f t="shared" si="1079"/>
        <v>0</v>
      </c>
      <c r="NI146" s="1460">
        <f t="shared" si="1080"/>
        <v>0</v>
      </c>
      <c r="NJ146" s="1460">
        <f t="shared" si="1080"/>
        <v>0</v>
      </c>
      <c r="NK146" s="1460">
        <f t="shared" si="1080"/>
        <v>0</v>
      </c>
      <c r="NL146" s="1460">
        <f t="shared" si="1080"/>
        <v>0</v>
      </c>
      <c r="NM146" s="1460">
        <f t="shared" si="1080"/>
        <v>0</v>
      </c>
      <c r="NN146" s="1460">
        <f t="shared" si="1080"/>
        <v>0</v>
      </c>
      <c r="NO146" s="1460">
        <f t="shared" si="1080"/>
        <v>0</v>
      </c>
      <c r="NP146" s="1460">
        <f t="shared" si="1080"/>
        <v>0</v>
      </c>
      <c r="NQ146" s="1460">
        <f t="shared" si="1080"/>
        <v>0</v>
      </c>
      <c r="NR146" s="1460">
        <f t="shared" si="1080"/>
        <v>0</v>
      </c>
      <c r="NS146" s="1460">
        <f t="shared" si="1080"/>
        <v>0</v>
      </c>
      <c r="NT146" s="1460">
        <f t="shared" si="1080"/>
        <v>0</v>
      </c>
      <c r="NU146" s="1460">
        <f t="shared" si="1080"/>
        <v>0</v>
      </c>
      <c r="NV146" s="1460">
        <f t="shared" si="1080"/>
        <v>0</v>
      </c>
      <c r="NW146" s="1460">
        <f t="shared" si="1080"/>
        <v>0</v>
      </c>
      <c r="NX146" s="1460">
        <f t="shared" si="1080"/>
        <v>0</v>
      </c>
      <c r="NY146" s="1460">
        <f t="shared" si="1081"/>
        <v>0</v>
      </c>
      <c r="NZ146" s="1460">
        <f t="shared" si="1081"/>
        <v>0</v>
      </c>
      <c r="OA146" s="1460">
        <f t="shared" si="1081"/>
        <v>0</v>
      </c>
      <c r="OB146" s="1460">
        <f t="shared" si="1081"/>
        <v>0</v>
      </c>
      <c r="OC146" s="1460">
        <f t="shared" si="1081"/>
        <v>0</v>
      </c>
      <c r="OD146" s="1460">
        <f t="shared" si="1081"/>
        <v>0</v>
      </c>
      <c r="OE146" s="1460">
        <f t="shared" si="1081"/>
        <v>0</v>
      </c>
      <c r="OF146" s="1460">
        <f t="shared" si="1081"/>
        <v>0</v>
      </c>
      <c r="OG146" s="1460">
        <f t="shared" si="1081"/>
        <v>0</v>
      </c>
      <c r="OH146" s="1460">
        <f t="shared" si="1081"/>
        <v>0</v>
      </c>
      <c r="OI146" s="1460">
        <f t="shared" si="1081"/>
        <v>0</v>
      </c>
      <c r="OJ146" s="1460">
        <f t="shared" si="1081"/>
        <v>0</v>
      </c>
      <c r="OK146" s="1460">
        <f t="shared" si="1081"/>
        <v>0</v>
      </c>
      <c r="OL146" s="1460">
        <f t="shared" si="1081"/>
        <v>0</v>
      </c>
      <c r="OM146" s="1460">
        <f t="shared" si="1081"/>
        <v>0</v>
      </c>
      <c r="ON146" s="1460">
        <f t="shared" si="1081"/>
        <v>0</v>
      </c>
      <c r="OO146" s="1460">
        <f t="shared" si="1045"/>
        <v>0</v>
      </c>
      <c r="OP146" s="1460">
        <f t="shared" si="1076"/>
        <v>0</v>
      </c>
      <c r="OQ146" s="1460">
        <f t="shared" si="1076"/>
        <v>0</v>
      </c>
      <c r="OR146" s="1460">
        <f t="shared" si="1076"/>
        <v>0</v>
      </c>
      <c r="OS146" s="1460">
        <f t="shared" si="1076"/>
        <v>0</v>
      </c>
      <c r="OT146" s="1460">
        <f t="shared" si="1076"/>
        <v>0</v>
      </c>
      <c r="OU146" s="1460">
        <f t="shared" si="1076"/>
        <v>0</v>
      </c>
      <c r="OV146" s="1460">
        <f t="shared" si="1076"/>
        <v>0</v>
      </c>
      <c r="OW146" s="1460">
        <f t="shared" si="1076"/>
        <v>0</v>
      </c>
      <c r="OX146" s="1460">
        <f t="shared" ref="OP146:PE162" si="1094">IF(OX$12&lt;$AO146,0,IF(OX$12&lt;=$AU146,(OX$8-$LW146)*$D146/12,IF(OX$12&gt;=$BF146,(OX$8-$LZ146)*$D146/12,IF(OX$12&gt;=$BE146,0,IF(OX$12&gt;=$BA146,(OX$8-$LY146)*$D146/12,IF(OX$12&gt;=$AZ146,0,IF(OX$12&gt;=$AV146,(OX$8-$LX146)*$D146/12,0)))))))</f>
        <v>0</v>
      </c>
      <c r="OY146" s="1460">
        <f t="shared" si="1094"/>
        <v>0</v>
      </c>
      <c r="OZ146" s="1460">
        <f t="shared" si="1094"/>
        <v>0</v>
      </c>
      <c r="PA146" s="1460">
        <f t="shared" si="1094"/>
        <v>0</v>
      </c>
      <c r="PB146" s="1460">
        <f t="shared" si="1094"/>
        <v>0</v>
      </c>
      <c r="PC146" s="1460">
        <f t="shared" si="1094"/>
        <v>0</v>
      </c>
      <c r="PD146" s="1460">
        <f t="shared" si="1094"/>
        <v>0</v>
      </c>
      <c r="PE146" s="1460">
        <f t="shared" si="1094"/>
        <v>0</v>
      </c>
      <c r="PF146" s="1460">
        <f t="shared" si="1077"/>
        <v>0</v>
      </c>
      <c r="PG146" s="1460">
        <f t="shared" si="1077"/>
        <v>0</v>
      </c>
      <c r="PH146" s="1460">
        <f t="shared" si="1077"/>
        <v>0</v>
      </c>
      <c r="PI146" s="1460">
        <f t="shared" si="1077"/>
        <v>0</v>
      </c>
      <c r="PJ146" s="1460">
        <f t="shared" si="1077"/>
        <v>0</v>
      </c>
      <c r="PK146" s="1460">
        <f t="shared" si="1077"/>
        <v>0</v>
      </c>
      <c r="PL146" s="1460">
        <f t="shared" si="1077"/>
        <v>0</v>
      </c>
      <c r="PM146" s="1460">
        <f t="shared" si="1077"/>
        <v>0</v>
      </c>
      <c r="PN146" s="1460">
        <f t="shared" ref="PF146:PU162" si="1095">IF(PN$12&lt;$AO146,0,IF(PN$12&lt;=$AU146,(PN$8-$LW146)*$D146/12,IF(PN$12&gt;=$BF146,(PN$8-$LZ146)*$D146/12,IF(PN$12&gt;=$BE146,0,IF(PN$12&gt;=$BA146,(PN$8-$LY146)*$D146/12,IF(PN$12&gt;=$AZ146,0,IF(PN$12&gt;=$AV146,(PN$8-$LX146)*$D146/12,0)))))))</f>
        <v>0</v>
      </c>
      <c r="PO146" s="1460">
        <f t="shared" si="1095"/>
        <v>0</v>
      </c>
      <c r="PP146" s="1460">
        <f t="shared" si="1095"/>
        <v>0</v>
      </c>
      <c r="PQ146" s="1460">
        <f t="shared" si="1095"/>
        <v>0</v>
      </c>
      <c r="PR146" s="1460">
        <f t="shared" si="1095"/>
        <v>0</v>
      </c>
      <c r="PS146" s="1460">
        <f t="shared" si="1095"/>
        <v>0</v>
      </c>
      <c r="PT146" s="1460">
        <f t="shared" si="1095"/>
        <v>0</v>
      </c>
      <c r="PU146" s="1460">
        <f t="shared" si="1095"/>
        <v>0</v>
      </c>
      <c r="PV146" s="1460">
        <f t="shared" si="1078"/>
        <v>0</v>
      </c>
      <c r="PW146" s="1460">
        <f t="shared" si="1078"/>
        <v>0</v>
      </c>
      <c r="PX146" s="1460">
        <f t="shared" si="1078"/>
        <v>0</v>
      </c>
      <c r="PY146" s="1460">
        <f t="shared" si="1078"/>
        <v>0</v>
      </c>
      <c r="PZ146" s="1460">
        <f t="shared" si="1078"/>
        <v>0</v>
      </c>
      <c r="QA146" s="1460">
        <f t="shared" si="1078"/>
        <v>0</v>
      </c>
      <c r="QB146" s="1460">
        <f t="shared" si="1078"/>
        <v>0</v>
      </c>
      <c r="QC146" s="1460">
        <f t="shared" si="1078"/>
        <v>0</v>
      </c>
      <c r="QD146" s="1460">
        <f t="shared" si="1078"/>
        <v>0</v>
      </c>
      <c r="QE146" s="1460">
        <f t="shared" ref="PV146:QK162" si="1096">IF(QE$12&lt;$AO146,0,IF(QE$12&lt;=$AU146,(QE$8-$LW146)*$D146/12,IF(QE$12&gt;=$BF146,(QE$8-$LZ146)*$D146/12,IF(QE$12&gt;=$BE146,0,IF(QE$12&gt;=$BA146,(QE$8-$LY146)*$D146/12,IF(QE$12&gt;=$AZ146,0,IF(QE$12&gt;=$AV146,(QE$8-$LX146)*$D146/12,0)))))))</f>
        <v>0</v>
      </c>
      <c r="QF146" s="1460">
        <f t="shared" si="1096"/>
        <v>0</v>
      </c>
      <c r="QG146" s="1460">
        <f t="shared" si="1096"/>
        <v>0</v>
      </c>
      <c r="QH146" s="1460">
        <f t="shared" si="1096"/>
        <v>0</v>
      </c>
      <c r="QI146" s="1460">
        <f t="shared" si="1096"/>
        <v>0</v>
      </c>
      <c r="QJ146" s="1460">
        <f t="shared" si="1096"/>
        <v>0</v>
      </c>
      <c r="QK146" s="1460">
        <f t="shared" si="1096"/>
        <v>0</v>
      </c>
      <c r="QL146" s="1460">
        <f t="shared" si="1066"/>
        <v>0</v>
      </c>
      <c r="QM146" s="1460">
        <f t="shared" si="1066"/>
        <v>0</v>
      </c>
      <c r="QN146" s="1460">
        <f t="shared" si="1066"/>
        <v>0</v>
      </c>
      <c r="QO146" s="1460">
        <f t="shared" si="1066"/>
        <v>0</v>
      </c>
      <c r="QP146" s="1460">
        <f t="shared" si="1066"/>
        <v>0</v>
      </c>
      <c r="QQ146" s="1460">
        <f t="shared" si="1066"/>
        <v>0</v>
      </c>
    </row>
    <row r="147" spans="1:459" s="1466" customFormat="1" ht="22.5" customHeight="1">
      <c r="A147" s="1468"/>
      <c r="B147" s="1469"/>
      <c r="C147" s="1469"/>
      <c r="D147" s="1470"/>
      <c r="E147" s="1471"/>
      <c r="F147" s="1472"/>
      <c r="G147" s="1472"/>
      <c r="H147" s="1473">
        <f t="shared" si="875"/>
        <v>0</v>
      </c>
      <c r="I147" s="1474">
        <v>0</v>
      </c>
      <c r="J147" s="1475">
        <f t="shared" si="437"/>
        <v>0</v>
      </c>
      <c r="K147" s="1476">
        <v>0</v>
      </c>
      <c r="L147" s="1477">
        <f t="shared" si="876"/>
        <v>0</v>
      </c>
      <c r="M147" s="1477">
        <f t="shared" si="877"/>
        <v>0</v>
      </c>
      <c r="N147" s="1478"/>
      <c r="O147" s="1479">
        <v>0</v>
      </c>
      <c r="P147" s="1480">
        <v>0</v>
      </c>
      <c r="Q147" s="1828">
        <v>0</v>
      </c>
      <c r="R147" s="1831">
        <f t="shared" si="878"/>
        <v>0</v>
      </c>
      <c r="S147" s="1481">
        <f>IF(AND(SUM(O147:Q147)=0,N147="NNN"),MIN('Operating History and Pro Forma'!$M$33,'Operating History and Pro Forma'!$T$15)*D147,SUM(O147:Q147)*D147)</f>
        <v>0</v>
      </c>
      <c r="T147" s="1482">
        <f t="shared" si="879"/>
        <v>0</v>
      </c>
      <c r="U147" s="1483">
        <f t="shared" si="880"/>
        <v>0</v>
      </c>
      <c r="V147" s="1480"/>
      <c r="W147" s="1514"/>
      <c r="X147" s="1486" t="str">
        <f t="shared" si="881"/>
        <v/>
      </c>
      <c r="Y147" s="1487">
        <f t="shared" si="882"/>
        <v>0</v>
      </c>
      <c r="Z147" s="1488"/>
      <c r="AA147" s="1488"/>
      <c r="AB147" s="1488"/>
      <c r="AC147" s="1488"/>
      <c r="AD147" s="1489">
        <f t="shared" si="883"/>
        <v>0</v>
      </c>
      <c r="AE147" s="1490" t="str">
        <f t="shared" si="884"/>
        <v/>
      </c>
      <c r="AF147" s="1491">
        <f t="shared" si="885"/>
        <v>0</v>
      </c>
      <c r="AG147" s="1492">
        <f t="shared" si="886"/>
        <v>0</v>
      </c>
      <c r="AH147" s="1493">
        <f t="shared" si="1060"/>
        <v>0</v>
      </c>
      <c r="AI147" s="1493">
        <f t="shared" si="1060"/>
        <v>0</v>
      </c>
      <c r="AJ147" s="1494">
        <f t="shared" si="1060"/>
        <v>0</v>
      </c>
      <c r="AK147" s="1494">
        <f t="shared" si="1060"/>
        <v>0</v>
      </c>
      <c r="AL147" s="1495">
        <f t="shared" si="1060"/>
        <v>0</v>
      </c>
      <c r="AM147" s="1496">
        <f t="shared" si="1060"/>
        <v>0</v>
      </c>
      <c r="AN147" s="1497">
        <f t="shared" si="399"/>
        <v>0</v>
      </c>
      <c r="AO147" s="1498">
        <f t="shared" si="1093"/>
        <v>0</v>
      </c>
      <c r="AP147" s="1499">
        <f t="shared" si="887"/>
        <v>0</v>
      </c>
      <c r="AQ147" s="1500">
        <f t="shared" si="888"/>
        <v>0</v>
      </c>
      <c r="AR147" s="1501">
        <f t="shared" si="889"/>
        <v>0</v>
      </c>
      <c r="AS147" s="1498">
        <f t="shared" si="1088"/>
        <v>0</v>
      </c>
      <c r="AT147" s="1501">
        <f t="shared" si="890"/>
        <v>0</v>
      </c>
      <c r="AU147" s="1498">
        <f t="shared" si="891"/>
        <v>1</v>
      </c>
      <c r="AV147" s="1498">
        <f t="shared" si="892"/>
        <v>2</v>
      </c>
      <c r="AW147" s="1499">
        <f t="shared" si="893"/>
        <v>0</v>
      </c>
      <c r="AX147" s="1502">
        <f t="shared" si="894"/>
        <v>0</v>
      </c>
      <c r="AY147" s="1503">
        <f t="shared" si="895"/>
        <v>0</v>
      </c>
      <c r="AZ147" s="1498">
        <f t="shared" si="896"/>
        <v>2</v>
      </c>
      <c r="BA147" s="1498">
        <f t="shared" si="897"/>
        <v>3</v>
      </c>
      <c r="BB147" s="1499">
        <f t="shared" si="898"/>
        <v>0</v>
      </c>
      <c r="BC147" s="1502">
        <f t="shared" si="899"/>
        <v>0</v>
      </c>
      <c r="BD147" s="1503">
        <f t="shared" si="900"/>
        <v>0</v>
      </c>
      <c r="BE147" s="1498">
        <f t="shared" si="901"/>
        <v>3</v>
      </c>
      <c r="BF147" s="1498">
        <f t="shared" si="902"/>
        <v>4</v>
      </c>
      <c r="BG147" s="1499">
        <f t="shared" si="903"/>
        <v>0</v>
      </c>
      <c r="BH147" s="1502">
        <f t="shared" si="904"/>
        <v>0</v>
      </c>
      <c r="BI147" s="1502">
        <f t="shared" si="905"/>
        <v>0</v>
      </c>
      <c r="BJ147" s="1504">
        <f t="shared" si="906"/>
        <v>1900</v>
      </c>
      <c r="BK147" s="1505" t="str">
        <f t="shared" si="907"/>
        <v/>
      </c>
      <c r="BL147" s="1506"/>
      <c r="BM147" s="1507">
        <f t="shared" si="908"/>
        <v>0</v>
      </c>
      <c r="BN147" s="1508">
        <f t="shared" si="1089"/>
        <v>0</v>
      </c>
      <c r="BO147" s="1508">
        <f t="shared" si="1089"/>
        <v>0</v>
      </c>
      <c r="BP147" s="1508">
        <f t="shared" si="1089"/>
        <v>0</v>
      </c>
      <c r="BQ147" s="1508">
        <f t="shared" si="1089"/>
        <v>0</v>
      </c>
      <c r="BR147" s="1508">
        <f t="shared" si="1089"/>
        <v>0</v>
      </c>
      <c r="BS147" s="1508">
        <f t="shared" si="1089"/>
        <v>0</v>
      </c>
      <c r="BT147" s="1508">
        <f t="shared" si="1089"/>
        <v>0</v>
      </c>
      <c r="BU147" s="1508">
        <f t="shared" si="1089"/>
        <v>0</v>
      </c>
      <c r="BV147" s="1508">
        <f t="shared" si="1089"/>
        <v>0</v>
      </c>
      <c r="BW147" s="1508">
        <f t="shared" si="1089"/>
        <v>0</v>
      </c>
      <c r="BX147" s="1508">
        <f t="shared" si="1089"/>
        <v>0</v>
      </c>
      <c r="BY147" s="1507">
        <f t="shared" si="1089"/>
        <v>0</v>
      </c>
      <c r="BZ147" s="1508">
        <f t="shared" si="1089"/>
        <v>0</v>
      </c>
      <c r="CA147" s="1508">
        <f t="shared" si="1089"/>
        <v>0</v>
      </c>
      <c r="CB147" s="1508">
        <f t="shared" si="1089"/>
        <v>0</v>
      </c>
      <c r="CC147" s="1508">
        <f t="shared" si="1089"/>
        <v>0</v>
      </c>
      <c r="CD147" s="1508">
        <f t="shared" si="1082"/>
        <v>0</v>
      </c>
      <c r="CE147" s="1508">
        <f t="shared" si="1082"/>
        <v>0</v>
      </c>
      <c r="CF147" s="1508">
        <f t="shared" si="1082"/>
        <v>0</v>
      </c>
      <c r="CG147" s="1508">
        <f t="shared" si="1082"/>
        <v>0</v>
      </c>
      <c r="CH147" s="1508">
        <f t="shared" si="1082"/>
        <v>0</v>
      </c>
      <c r="CI147" s="1508">
        <f t="shared" si="1082"/>
        <v>0</v>
      </c>
      <c r="CJ147" s="1509">
        <f t="shared" si="1082"/>
        <v>0</v>
      </c>
      <c r="CK147" s="1507">
        <f t="shared" si="1082"/>
        <v>0</v>
      </c>
      <c r="CL147" s="1508">
        <f t="shared" si="1082"/>
        <v>0</v>
      </c>
      <c r="CM147" s="1508">
        <f t="shared" si="1082"/>
        <v>0</v>
      </c>
      <c r="CN147" s="1508">
        <f t="shared" si="1082"/>
        <v>0</v>
      </c>
      <c r="CO147" s="1508">
        <f t="shared" si="1082"/>
        <v>0</v>
      </c>
      <c r="CP147" s="1508">
        <f t="shared" si="1082"/>
        <v>0</v>
      </c>
      <c r="CQ147" s="1508">
        <f t="shared" si="1082"/>
        <v>0</v>
      </c>
      <c r="CR147" s="1508">
        <f t="shared" si="1082"/>
        <v>0</v>
      </c>
      <c r="CS147" s="1508">
        <f t="shared" si="1082"/>
        <v>0</v>
      </c>
      <c r="CT147" s="1508">
        <f t="shared" si="1083"/>
        <v>0</v>
      </c>
      <c r="CU147" s="1508">
        <f t="shared" si="1083"/>
        <v>0</v>
      </c>
      <c r="CV147" s="1509">
        <f t="shared" si="1083"/>
        <v>0</v>
      </c>
      <c r="CW147" s="1508">
        <f t="shared" si="1083"/>
        <v>0</v>
      </c>
      <c r="CX147" s="1508">
        <f t="shared" si="1083"/>
        <v>0</v>
      </c>
      <c r="CY147" s="1508">
        <f t="shared" si="1083"/>
        <v>0</v>
      </c>
      <c r="CZ147" s="1508">
        <f t="shared" si="1083"/>
        <v>0</v>
      </c>
      <c r="DA147" s="1508">
        <f t="shared" si="1083"/>
        <v>0</v>
      </c>
      <c r="DB147" s="1508">
        <f t="shared" si="1083"/>
        <v>0</v>
      </c>
      <c r="DC147" s="1508">
        <f t="shared" si="1083"/>
        <v>0</v>
      </c>
      <c r="DD147" s="1508">
        <f t="shared" si="1083"/>
        <v>0</v>
      </c>
      <c r="DE147" s="1508">
        <f t="shared" si="1083"/>
        <v>0</v>
      </c>
      <c r="DF147" s="1508">
        <f t="shared" si="1083"/>
        <v>0</v>
      </c>
      <c r="DG147" s="1508">
        <f t="shared" si="1083"/>
        <v>0</v>
      </c>
      <c r="DH147" s="1509">
        <f t="shared" si="1083"/>
        <v>0</v>
      </c>
      <c r="DI147" s="1508">
        <f t="shared" si="1083"/>
        <v>0</v>
      </c>
      <c r="DJ147" s="1508">
        <f t="shared" si="1084"/>
        <v>0</v>
      </c>
      <c r="DK147" s="1508">
        <f t="shared" si="1084"/>
        <v>0</v>
      </c>
      <c r="DL147" s="1508">
        <f t="shared" si="1084"/>
        <v>0</v>
      </c>
      <c r="DM147" s="1508">
        <f t="shared" si="1084"/>
        <v>0</v>
      </c>
      <c r="DN147" s="1508">
        <f t="shared" si="1084"/>
        <v>0</v>
      </c>
      <c r="DO147" s="1508">
        <f t="shared" si="1084"/>
        <v>0</v>
      </c>
      <c r="DP147" s="1508">
        <f t="shared" si="1084"/>
        <v>0</v>
      </c>
      <c r="DQ147" s="1508">
        <f t="shared" si="1084"/>
        <v>0</v>
      </c>
      <c r="DR147" s="1508">
        <f t="shared" si="1084"/>
        <v>0</v>
      </c>
      <c r="DS147" s="1508">
        <f t="shared" si="1084"/>
        <v>0</v>
      </c>
      <c r="DT147" s="1509">
        <f t="shared" si="1084"/>
        <v>0</v>
      </c>
      <c r="DU147" s="1507">
        <f t="shared" si="1084"/>
        <v>0</v>
      </c>
      <c r="DV147" s="1508">
        <f t="shared" si="1084"/>
        <v>0</v>
      </c>
      <c r="DW147" s="1508">
        <f t="shared" si="1084"/>
        <v>0</v>
      </c>
      <c r="DX147" s="1508">
        <f t="shared" si="1084"/>
        <v>0</v>
      </c>
      <c r="DY147" s="1508">
        <f t="shared" si="1084"/>
        <v>0</v>
      </c>
      <c r="DZ147" s="1508">
        <f t="shared" si="1085"/>
        <v>0</v>
      </c>
      <c r="EA147" s="1508">
        <f t="shared" si="1085"/>
        <v>0</v>
      </c>
      <c r="EB147" s="1508">
        <f t="shared" si="1085"/>
        <v>0</v>
      </c>
      <c r="EC147" s="1508">
        <f t="shared" si="1085"/>
        <v>0</v>
      </c>
      <c r="ED147" s="1508">
        <f t="shared" si="1085"/>
        <v>0</v>
      </c>
      <c r="EE147" s="1508">
        <f t="shared" si="1085"/>
        <v>0</v>
      </c>
      <c r="EF147" s="1508">
        <f t="shared" si="1085"/>
        <v>0</v>
      </c>
      <c r="EG147" s="1507">
        <f t="shared" si="1085"/>
        <v>0</v>
      </c>
      <c r="EH147" s="1508">
        <f t="shared" si="1085"/>
        <v>0</v>
      </c>
      <c r="EI147" s="1508">
        <f t="shared" si="1085"/>
        <v>0</v>
      </c>
      <c r="EJ147" s="1508">
        <f t="shared" si="1085"/>
        <v>0</v>
      </c>
      <c r="EK147" s="1508">
        <f t="shared" si="1085"/>
        <v>0</v>
      </c>
      <c r="EL147" s="1508">
        <f t="shared" si="1085"/>
        <v>0</v>
      </c>
      <c r="EM147" s="1508">
        <f t="shared" si="1085"/>
        <v>0</v>
      </c>
      <c r="EN147" s="1508">
        <f t="shared" si="1085"/>
        <v>0</v>
      </c>
      <c r="EO147" s="1508">
        <f t="shared" si="1085"/>
        <v>0</v>
      </c>
      <c r="EP147" s="1508">
        <f t="shared" si="1086"/>
        <v>0</v>
      </c>
      <c r="EQ147" s="1508">
        <f t="shared" si="1086"/>
        <v>0</v>
      </c>
      <c r="ER147" s="1509">
        <f t="shared" si="1086"/>
        <v>0</v>
      </c>
      <c r="ES147" s="1507">
        <f t="shared" si="1086"/>
        <v>0</v>
      </c>
      <c r="ET147" s="1508">
        <f t="shared" si="1086"/>
        <v>0</v>
      </c>
      <c r="EU147" s="1508">
        <f t="shared" si="1086"/>
        <v>0</v>
      </c>
      <c r="EV147" s="1508">
        <f t="shared" si="1086"/>
        <v>0</v>
      </c>
      <c r="EW147" s="1508">
        <f t="shared" si="1086"/>
        <v>0</v>
      </c>
      <c r="EX147" s="1508">
        <f t="shared" si="1086"/>
        <v>0</v>
      </c>
      <c r="EY147" s="1508">
        <f t="shared" si="1086"/>
        <v>0</v>
      </c>
      <c r="EZ147" s="1508">
        <f t="shared" si="1086"/>
        <v>0</v>
      </c>
      <c r="FA147" s="1508">
        <f t="shared" si="1086"/>
        <v>0</v>
      </c>
      <c r="FB147" s="1508">
        <f t="shared" si="1086"/>
        <v>0</v>
      </c>
      <c r="FC147" s="1508">
        <f t="shared" si="1086"/>
        <v>0</v>
      </c>
      <c r="FD147" s="1509">
        <f t="shared" si="1086"/>
        <v>0</v>
      </c>
      <c r="FE147" s="1508">
        <f t="shared" si="1086"/>
        <v>0</v>
      </c>
      <c r="FF147" s="1508">
        <f t="shared" si="1052"/>
        <v>0</v>
      </c>
      <c r="FG147" s="1508">
        <f t="shared" si="1087"/>
        <v>0</v>
      </c>
      <c r="FH147" s="1508">
        <f t="shared" si="1087"/>
        <v>0</v>
      </c>
      <c r="FI147" s="1508">
        <f t="shared" si="1087"/>
        <v>0</v>
      </c>
      <c r="FJ147" s="1508">
        <f t="shared" si="1087"/>
        <v>0</v>
      </c>
      <c r="FK147" s="1508">
        <f t="shared" si="1087"/>
        <v>0</v>
      </c>
      <c r="FL147" s="1508">
        <f t="shared" si="1087"/>
        <v>0</v>
      </c>
      <c r="FM147" s="1508">
        <f t="shared" si="1087"/>
        <v>0</v>
      </c>
      <c r="FN147" s="1508">
        <f t="shared" si="1087"/>
        <v>0</v>
      </c>
      <c r="FO147" s="1508">
        <f t="shared" si="1087"/>
        <v>0</v>
      </c>
      <c r="FP147" s="1509">
        <f t="shared" si="1087"/>
        <v>0</v>
      </c>
      <c r="FQ147" s="1508">
        <f t="shared" si="1087"/>
        <v>0</v>
      </c>
      <c r="FR147" s="1508">
        <f t="shared" si="1087"/>
        <v>0</v>
      </c>
      <c r="FS147" s="1508">
        <f t="shared" si="1087"/>
        <v>0</v>
      </c>
      <c r="FT147" s="1508">
        <f t="shared" si="1087"/>
        <v>0</v>
      </c>
      <c r="FU147" s="1508">
        <f t="shared" si="1087"/>
        <v>0</v>
      </c>
      <c r="FV147" s="1508">
        <f t="shared" si="1087"/>
        <v>0</v>
      </c>
      <c r="FW147" s="1508">
        <f t="shared" si="1061"/>
        <v>0</v>
      </c>
      <c r="FX147" s="1508">
        <f t="shared" si="1061"/>
        <v>0</v>
      </c>
      <c r="FY147" s="1508">
        <f t="shared" si="1061"/>
        <v>0</v>
      </c>
      <c r="FZ147" s="1508">
        <f t="shared" si="1061"/>
        <v>0</v>
      </c>
      <c r="GA147" s="1508">
        <f t="shared" si="1061"/>
        <v>0</v>
      </c>
      <c r="GB147" s="1509">
        <f t="shared" si="1061"/>
        <v>0</v>
      </c>
      <c r="GC147" s="1506"/>
      <c r="GD147" s="1458">
        <f t="shared" si="910"/>
        <v>1</v>
      </c>
      <c r="GE147" s="1510">
        <f t="shared" si="1090"/>
        <v>0</v>
      </c>
      <c r="GF147" s="1511">
        <f t="shared" si="1090"/>
        <v>0</v>
      </c>
      <c r="GG147" s="1511">
        <f t="shared" si="1090"/>
        <v>0</v>
      </c>
      <c r="GH147" s="1511">
        <f t="shared" si="1090"/>
        <v>0</v>
      </c>
      <c r="GI147" s="1511">
        <f t="shared" si="1090"/>
        <v>0</v>
      </c>
      <c r="GJ147" s="1511">
        <f t="shared" si="1090"/>
        <v>0</v>
      </c>
      <c r="GK147" s="1511">
        <f t="shared" si="1090"/>
        <v>0</v>
      </c>
      <c r="GL147" s="1511">
        <f t="shared" si="1090"/>
        <v>0</v>
      </c>
      <c r="GM147" s="1511">
        <f t="shared" si="1090"/>
        <v>0</v>
      </c>
      <c r="GN147" s="1512">
        <f t="shared" si="1090"/>
        <v>0</v>
      </c>
      <c r="GO147" s="1513">
        <f t="shared" si="911"/>
        <v>0</v>
      </c>
      <c r="GP147" s="1506"/>
      <c r="GQ147" s="1510">
        <f t="shared" si="1073"/>
        <v>0</v>
      </c>
      <c r="GR147" s="1511">
        <f t="shared" si="1091"/>
        <v>0</v>
      </c>
      <c r="GS147" s="1511">
        <f t="shared" si="1091"/>
        <v>0</v>
      </c>
      <c r="GT147" s="1511">
        <f t="shared" si="1091"/>
        <v>0</v>
      </c>
      <c r="GU147" s="1511">
        <f t="shared" si="1091"/>
        <v>0</v>
      </c>
      <c r="GV147" s="1511">
        <f t="shared" si="1091"/>
        <v>0</v>
      </c>
      <c r="GW147" s="1511">
        <f t="shared" si="1091"/>
        <v>0</v>
      </c>
      <c r="GX147" s="1511">
        <f t="shared" si="1091"/>
        <v>0</v>
      </c>
      <c r="GY147" s="1511">
        <f t="shared" si="1091"/>
        <v>0</v>
      </c>
      <c r="GZ147" s="1512">
        <f t="shared" si="1091"/>
        <v>0</v>
      </c>
      <c r="HA147" s="1513">
        <f t="shared" si="912"/>
        <v>0</v>
      </c>
      <c r="HB147" s="1506">
        <f t="shared" si="913"/>
        <v>1</v>
      </c>
      <c r="HC147" s="1506"/>
      <c r="HD147" s="1508">
        <f t="shared" si="914"/>
        <v>0</v>
      </c>
      <c r="HE147" s="1460">
        <f t="shared" si="915"/>
        <v>0</v>
      </c>
      <c r="HF147" s="1460">
        <f t="shared" si="916"/>
        <v>0</v>
      </c>
      <c r="HG147" s="1460">
        <f t="shared" si="917"/>
        <v>0</v>
      </c>
      <c r="HH147" s="1460">
        <f t="shared" si="918"/>
        <v>0</v>
      </c>
      <c r="HI147" s="1460">
        <f t="shared" si="919"/>
        <v>0</v>
      </c>
      <c r="HJ147" s="1460">
        <f t="shared" si="920"/>
        <v>0</v>
      </c>
      <c r="HK147" s="1460">
        <f t="shared" si="921"/>
        <v>0</v>
      </c>
      <c r="HL147" s="1460">
        <f t="shared" si="922"/>
        <v>0</v>
      </c>
      <c r="HM147" s="1460">
        <f t="shared" si="923"/>
        <v>0</v>
      </c>
      <c r="HN147" s="1460">
        <f t="shared" si="924"/>
        <v>0</v>
      </c>
      <c r="HO147" s="1460">
        <f t="shared" si="925"/>
        <v>0</v>
      </c>
      <c r="HP147" s="1460">
        <f t="shared" si="926"/>
        <v>0</v>
      </c>
      <c r="HQ147" s="1460">
        <f t="shared" si="927"/>
        <v>0</v>
      </c>
      <c r="HR147" s="1460">
        <f t="shared" si="928"/>
        <v>0</v>
      </c>
      <c r="HS147" s="1460">
        <f t="shared" si="929"/>
        <v>0</v>
      </c>
      <c r="HT147" s="1460">
        <f t="shared" si="930"/>
        <v>0</v>
      </c>
      <c r="HU147" s="1460">
        <f t="shared" si="931"/>
        <v>0</v>
      </c>
      <c r="HV147" s="1460">
        <f t="shared" si="932"/>
        <v>0</v>
      </c>
      <c r="HW147" s="1460">
        <f t="shared" si="933"/>
        <v>0</v>
      </c>
      <c r="HX147" s="1460">
        <f t="shared" si="934"/>
        <v>0</v>
      </c>
      <c r="HY147" s="1460">
        <f t="shared" si="935"/>
        <v>0</v>
      </c>
      <c r="HZ147" s="1460">
        <f t="shared" si="936"/>
        <v>0</v>
      </c>
      <c r="IA147" s="1460">
        <f t="shared" si="937"/>
        <v>0</v>
      </c>
      <c r="IB147" s="1460">
        <f t="shared" si="938"/>
        <v>0</v>
      </c>
      <c r="IC147" s="1460">
        <f t="shared" si="939"/>
        <v>0</v>
      </c>
      <c r="ID147" s="1460">
        <f t="shared" si="940"/>
        <v>0</v>
      </c>
      <c r="IE147" s="1460">
        <f t="shared" si="941"/>
        <v>0</v>
      </c>
      <c r="IF147" s="1460">
        <f t="shared" si="942"/>
        <v>0</v>
      </c>
      <c r="IG147" s="1460">
        <f t="shared" si="943"/>
        <v>0</v>
      </c>
      <c r="IH147" s="1460">
        <f t="shared" si="944"/>
        <v>0</v>
      </c>
      <c r="II147" s="1460">
        <f t="shared" si="945"/>
        <v>0</v>
      </c>
      <c r="IJ147" s="1460">
        <f t="shared" si="946"/>
        <v>0</v>
      </c>
      <c r="IK147" s="1460">
        <f t="shared" si="947"/>
        <v>0</v>
      </c>
      <c r="IL147" s="1460">
        <f t="shared" si="948"/>
        <v>0</v>
      </c>
      <c r="IM147" s="1460">
        <f t="shared" si="949"/>
        <v>0</v>
      </c>
      <c r="IN147" s="1460">
        <f t="shared" si="950"/>
        <v>0</v>
      </c>
      <c r="IO147" s="1460">
        <f t="shared" si="951"/>
        <v>0</v>
      </c>
      <c r="IP147" s="1460">
        <f t="shared" si="952"/>
        <v>0</v>
      </c>
      <c r="IQ147" s="1460">
        <f t="shared" si="953"/>
        <v>0</v>
      </c>
      <c r="IR147" s="1460">
        <f t="shared" si="954"/>
        <v>0</v>
      </c>
      <c r="IS147" s="1460">
        <f t="shared" si="955"/>
        <v>0</v>
      </c>
      <c r="IT147" s="1460">
        <f t="shared" si="956"/>
        <v>0</v>
      </c>
      <c r="IU147" s="1460">
        <f t="shared" si="957"/>
        <v>0</v>
      </c>
      <c r="IV147" s="1460">
        <f t="shared" si="958"/>
        <v>0</v>
      </c>
      <c r="IW147" s="1460">
        <f t="shared" si="959"/>
        <v>0</v>
      </c>
      <c r="IX147" s="1460">
        <f t="shared" si="960"/>
        <v>0</v>
      </c>
      <c r="IY147" s="1460">
        <f t="shared" si="961"/>
        <v>0</v>
      </c>
      <c r="IZ147" s="1460">
        <f t="shared" si="962"/>
        <v>0</v>
      </c>
      <c r="JA147" s="1460">
        <f t="shared" si="963"/>
        <v>0</v>
      </c>
      <c r="JB147" s="1460">
        <f t="shared" si="964"/>
        <v>0</v>
      </c>
      <c r="JC147" s="1460">
        <f t="shared" si="965"/>
        <v>0</v>
      </c>
      <c r="JD147" s="1460">
        <f t="shared" si="966"/>
        <v>0</v>
      </c>
      <c r="JE147" s="1460">
        <f t="shared" si="967"/>
        <v>0</v>
      </c>
      <c r="JF147" s="1460">
        <f t="shared" si="968"/>
        <v>0</v>
      </c>
      <c r="JG147" s="1460">
        <f t="shared" si="969"/>
        <v>0</v>
      </c>
      <c r="JH147" s="1460">
        <f t="shared" si="970"/>
        <v>0</v>
      </c>
      <c r="JI147" s="1460">
        <f t="shared" si="971"/>
        <v>0</v>
      </c>
      <c r="JJ147" s="1460">
        <f t="shared" si="972"/>
        <v>0</v>
      </c>
      <c r="JK147" s="1460">
        <f t="shared" si="973"/>
        <v>0</v>
      </c>
      <c r="JL147" s="1460">
        <f t="shared" si="974"/>
        <v>0</v>
      </c>
      <c r="JM147" s="1460">
        <f t="shared" si="975"/>
        <v>0</v>
      </c>
      <c r="JN147" s="1460">
        <f t="shared" si="976"/>
        <v>0</v>
      </c>
      <c r="JO147" s="1460">
        <f t="shared" si="977"/>
        <v>0</v>
      </c>
      <c r="JP147" s="1460">
        <f t="shared" si="978"/>
        <v>0</v>
      </c>
      <c r="JQ147" s="1460">
        <f t="shared" si="979"/>
        <v>0</v>
      </c>
      <c r="JR147" s="1460">
        <f t="shared" si="980"/>
        <v>0</v>
      </c>
      <c r="JS147" s="1460">
        <f t="shared" si="981"/>
        <v>0</v>
      </c>
      <c r="JT147" s="1460">
        <f t="shared" si="982"/>
        <v>0</v>
      </c>
      <c r="JU147" s="1460">
        <f t="shared" si="983"/>
        <v>0</v>
      </c>
      <c r="JV147" s="1460">
        <f t="shared" si="984"/>
        <v>0</v>
      </c>
      <c r="JW147" s="1460">
        <f t="shared" si="985"/>
        <v>0</v>
      </c>
      <c r="JX147" s="1460">
        <f t="shared" si="986"/>
        <v>0</v>
      </c>
      <c r="JY147" s="1460">
        <f t="shared" si="987"/>
        <v>0</v>
      </c>
      <c r="JZ147" s="1460">
        <f t="shared" si="988"/>
        <v>0</v>
      </c>
      <c r="KA147" s="1460">
        <f t="shared" si="989"/>
        <v>0</v>
      </c>
      <c r="KB147" s="1460">
        <f t="shared" si="990"/>
        <v>0</v>
      </c>
      <c r="KC147" s="1460">
        <f t="shared" si="991"/>
        <v>0</v>
      </c>
      <c r="KD147" s="1460">
        <f t="shared" si="992"/>
        <v>0</v>
      </c>
      <c r="KE147" s="1460">
        <f t="shared" si="993"/>
        <v>0</v>
      </c>
      <c r="KF147" s="1460">
        <f t="shared" si="994"/>
        <v>0</v>
      </c>
      <c r="KG147" s="1460">
        <f t="shared" si="995"/>
        <v>0</v>
      </c>
      <c r="KH147" s="1460">
        <f t="shared" si="996"/>
        <v>0</v>
      </c>
      <c r="KI147" s="1460">
        <f t="shared" si="997"/>
        <v>0</v>
      </c>
      <c r="KJ147" s="1460">
        <f t="shared" si="998"/>
        <v>0</v>
      </c>
      <c r="KK147" s="1460">
        <f t="shared" si="999"/>
        <v>0</v>
      </c>
      <c r="KL147" s="1460">
        <f t="shared" si="1000"/>
        <v>0</v>
      </c>
      <c r="KM147" s="1460">
        <f t="shared" si="1001"/>
        <v>0</v>
      </c>
      <c r="KN147" s="1460">
        <f t="shared" si="1002"/>
        <v>0</v>
      </c>
      <c r="KO147" s="1460">
        <f t="shared" si="1003"/>
        <v>0</v>
      </c>
      <c r="KP147" s="1460">
        <f t="shared" si="1004"/>
        <v>0</v>
      </c>
      <c r="KQ147" s="1460">
        <f t="shared" si="1005"/>
        <v>0</v>
      </c>
      <c r="KR147" s="1460">
        <f t="shared" si="1006"/>
        <v>0</v>
      </c>
      <c r="KS147" s="1460">
        <f t="shared" si="1007"/>
        <v>0</v>
      </c>
      <c r="KT147" s="1460">
        <f t="shared" si="1008"/>
        <v>0</v>
      </c>
      <c r="KU147" s="1460">
        <f t="shared" si="1009"/>
        <v>0</v>
      </c>
      <c r="KV147" s="1460">
        <f t="shared" si="1010"/>
        <v>0</v>
      </c>
      <c r="KW147" s="1460">
        <f t="shared" si="1011"/>
        <v>0</v>
      </c>
      <c r="KX147" s="1460">
        <f t="shared" si="1012"/>
        <v>0</v>
      </c>
      <c r="KY147" s="1460">
        <f t="shared" si="1013"/>
        <v>0</v>
      </c>
      <c r="KZ147" s="1460">
        <f t="shared" si="1014"/>
        <v>0</v>
      </c>
      <c r="LA147" s="1460">
        <f t="shared" si="1015"/>
        <v>0</v>
      </c>
      <c r="LB147" s="1460">
        <f t="shared" si="1016"/>
        <v>0</v>
      </c>
      <c r="LC147" s="1460">
        <f t="shared" si="1017"/>
        <v>0</v>
      </c>
      <c r="LD147" s="1460">
        <f t="shared" si="1018"/>
        <v>0</v>
      </c>
      <c r="LE147" s="1460">
        <f t="shared" si="1019"/>
        <v>0</v>
      </c>
      <c r="LF147" s="1460">
        <f t="shared" si="1020"/>
        <v>0</v>
      </c>
      <c r="LG147" s="1460">
        <f t="shared" si="1021"/>
        <v>0</v>
      </c>
      <c r="LH147" s="1460">
        <f t="shared" si="1022"/>
        <v>0</v>
      </c>
      <c r="LI147" s="1460">
        <f t="shared" si="1023"/>
        <v>0</v>
      </c>
      <c r="LJ147" s="1460">
        <f t="shared" si="1024"/>
        <v>0</v>
      </c>
      <c r="LK147" s="1460">
        <f t="shared" si="1025"/>
        <v>0</v>
      </c>
      <c r="LL147" s="1460">
        <f t="shared" si="1026"/>
        <v>0</v>
      </c>
      <c r="LM147" s="1460">
        <f t="shared" si="1027"/>
        <v>0</v>
      </c>
      <c r="LN147" s="1460">
        <f t="shared" si="1028"/>
        <v>0</v>
      </c>
      <c r="LO147" s="1460">
        <f t="shared" si="1029"/>
        <v>0</v>
      </c>
      <c r="LP147" s="1460">
        <f t="shared" si="1030"/>
        <v>0</v>
      </c>
      <c r="LQ147" s="1460">
        <f t="shared" si="1031"/>
        <v>0</v>
      </c>
      <c r="LR147" s="1460">
        <f t="shared" si="1032"/>
        <v>0</v>
      </c>
      <c r="LS147" s="1460">
        <f t="shared" si="1033"/>
        <v>0</v>
      </c>
      <c r="LW147" s="1467">
        <f t="shared" si="1034"/>
        <v>0</v>
      </c>
      <c r="LX147" s="1467">
        <f t="shared" si="1035"/>
        <v>0</v>
      </c>
      <c r="LY147" s="1467">
        <f t="shared" si="1036"/>
        <v>0</v>
      </c>
      <c r="LZ147" s="1467">
        <f t="shared" si="1037"/>
        <v>0</v>
      </c>
      <c r="MA147" s="1506"/>
      <c r="MB147" s="1460">
        <f t="shared" si="1038"/>
        <v>0</v>
      </c>
      <c r="MC147" s="1460">
        <f t="shared" si="1092"/>
        <v>0</v>
      </c>
      <c r="MD147" s="1460">
        <f t="shared" si="1092"/>
        <v>0</v>
      </c>
      <c r="ME147" s="1460">
        <f t="shared" si="1092"/>
        <v>0</v>
      </c>
      <c r="MF147" s="1460">
        <f t="shared" si="1092"/>
        <v>0</v>
      </c>
      <c r="MG147" s="1460">
        <f t="shared" si="1092"/>
        <v>0</v>
      </c>
      <c r="MH147" s="1460">
        <f t="shared" si="1092"/>
        <v>0</v>
      </c>
      <c r="MI147" s="1460">
        <f t="shared" si="1092"/>
        <v>0</v>
      </c>
      <c r="MJ147" s="1460">
        <f t="shared" si="1092"/>
        <v>0</v>
      </c>
      <c r="MK147" s="1460">
        <f t="shared" si="1092"/>
        <v>0</v>
      </c>
      <c r="ML147" s="1460">
        <f t="shared" si="1092"/>
        <v>0</v>
      </c>
      <c r="MM147" s="1460">
        <f t="shared" si="1092"/>
        <v>0</v>
      </c>
      <c r="MN147" s="1460">
        <f t="shared" si="1092"/>
        <v>0</v>
      </c>
      <c r="MO147" s="1460">
        <f t="shared" si="1092"/>
        <v>0</v>
      </c>
      <c r="MP147" s="1460">
        <f t="shared" si="1092"/>
        <v>0</v>
      </c>
      <c r="MQ147" s="1460">
        <f t="shared" si="1092"/>
        <v>0</v>
      </c>
      <c r="MR147" s="1460">
        <f t="shared" si="1092"/>
        <v>0</v>
      </c>
      <c r="MS147" s="1460">
        <f t="shared" si="1079"/>
        <v>0</v>
      </c>
      <c r="MT147" s="1460">
        <f t="shared" si="1079"/>
        <v>0</v>
      </c>
      <c r="MU147" s="1460">
        <f t="shared" si="1079"/>
        <v>0</v>
      </c>
      <c r="MV147" s="1460">
        <f t="shared" si="1079"/>
        <v>0</v>
      </c>
      <c r="MW147" s="1460">
        <f t="shared" si="1079"/>
        <v>0</v>
      </c>
      <c r="MX147" s="1460">
        <f t="shared" si="1079"/>
        <v>0</v>
      </c>
      <c r="MY147" s="1460">
        <f t="shared" si="1079"/>
        <v>0</v>
      </c>
      <c r="MZ147" s="1460">
        <f t="shared" si="1079"/>
        <v>0</v>
      </c>
      <c r="NA147" s="1460">
        <f t="shared" si="1079"/>
        <v>0</v>
      </c>
      <c r="NB147" s="1460">
        <f t="shared" si="1079"/>
        <v>0</v>
      </c>
      <c r="NC147" s="1460">
        <f t="shared" si="1079"/>
        <v>0</v>
      </c>
      <c r="ND147" s="1460">
        <f t="shared" si="1079"/>
        <v>0</v>
      </c>
      <c r="NE147" s="1460">
        <f t="shared" si="1079"/>
        <v>0</v>
      </c>
      <c r="NF147" s="1460">
        <f t="shared" si="1079"/>
        <v>0</v>
      </c>
      <c r="NG147" s="1460">
        <f t="shared" si="1079"/>
        <v>0</v>
      </c>
      <c r="NH147" s="1460">
        <f t="shared" si="1079"/>
        <v>0</v>
      </c>
      <c r="NI147" s="1460">
        <f t="shared" si="1080"/>
        <v>0</v>
      </c>
      <c r="NJ147" s="1460">
        <f t="shared" si="1080"/>
        <v>0</v>
      </c>
      <c r="NK147" s="1460">
        <f t="shared" si="1080"/>
        <v>0</v>
      </c>
      <c r="NL147" s="1460">
        <f t="shared" si="1080"/>
        <v>0</v>
      </c>
      <c r="NM147" s="1460">
        <f t="shared" si="1080"/>
        <v>0</v>
      </c>
      <c r="NN147" s="1460">
        <f t="shared" si="1080"/>
        <v>0</v>
      </c>
      <c r="NO147" s="1460">
        <f t="shared" si="1080"/>
        <v>0</v>
      </c>
      <c r="NP147" s="1460">
        <f t="shared" si="1080"/>
        <v>0</v>
      </c>
      <c r="NQ147" s="1460">
        <f t="shared" si="1080"/>
        <v>0</v>
      </c>
      <c r="NR147" s="1460">
        <f t="shared" si="1080"/>
        <v>0</v>
      </c>
      <c r="NS147" s="1460">
        <f t="shared" si="1080"/>
        <v>0</v>
      </c>
      <c r="NT147" s="1460">
        <f t="shared" si="1080"/>
        <v>0</v>
      </c>
      <c r="NU147" s="1460">
        <f t="shared" si="1080"/>
        <v>0</v>
      </c>
      <c r="NV147" s="1460">
        <f t="shared" si="1080"/>
        <v>0</v>
      </c>
      <c r="NW147" s="1460">
        <f t="shared" si="1080"/>
        <v>0</v>
      </c>
      <c r="NX147" s="1460">
        <f t="shared" si="1080"/>
        <v>0</v>
      </c>
      <c r="NY147" s="1460">
        <f t="shared" si="1081"/>
        <v>0</v>
      </c>
      <c r="NZ147" s="1460">
        <f t="shared" si="1081"/>
        <v>0</v>
      </c>
      <c r="OA147" s="1460">
        <f t="shared" si="1081"/>
        <v>0</v>
      </c>
      <c r="OB147" s="1460">
        <f t="shared" si="1081"/>
        <v>0</v>
      </c>
      <c r="OC147" s="1460">
        <f t="shared" si="1081"/>
        <v>0</v>
      </c>
      <c r="OD147" s="1460">
        <f t="shared" si="1081"/>
        <v>0</v>
      </c>
      <c r="OE147" s="1460">
        <f t="shared" si="1081"/>
        <v>0</v>
      </c>
      <c r="OF147" s="1460">
        <f t="shared" si="1081"/>
        <v>0</v>
      </c>
      <c r="OG147" s="1460">
        <f t="shared" si="1081"/>
        <v>0</v>
      </c>
      <c r="OH147" s="1460">
        <f t="shared" si="1081"/>
        <v>0</v>
      </c>
      <c r="OI147" s="1460">
        <f t="shared" si="1081"/>
        <v>0</v>
      </c>
      <c r="OJ147" s="1460">
        <f t="shared" si="1081"/>
        <v>0</v>
      </c>
      <c r="OK147" s="1460">
        <f t="shared" si="1081"/>
        <v>0</v>
      </c>
      <c r="OL147" s="1460">
        <f t="shared" si="1081"/>
        <v>0</v>
      </c>
      <c r="OM147" s="1460">
        <f t="shared" si="1081"/>
        <v>0</v>
      </c>
      <c r="ON147" s="1460">
        <f t="shared" si="1081"/>
        <v>0</v>
      </c>
      <c r="OO147" s="1460">
        <f t="shared" si="1045"/>
        <v>0</v>
      </c>
      <c r="OP147" s="1460">
        <f t="shared" si="1094"/>
        <v>0</v>
      </c>
      <c r="OQ147" s="1460">
        <f t="shared" si="1094"/>
        <v>0</v>
      </c>
      <c r="OR147" s="1460">
        <f t="shared" si="1094"/>
        <v>0</v>
      </c>
      <c r="OS147" s="1460">
        <f t="shared" si="1094"/>
        <v>0</v>
      </c>
      <c r="OT147" s="1460">
        <f t="shared" si="1094"/>
        <v>0</v>
      </c>
      <c r="OU147" s="1460">
        <f t="shared" si="1094"/>
        <v>0</v>
      </c>
      <c r="OV147" s="1460">
        <f t="shared" si="1094"/>
        <v>0</v>
      </c>
      <c r="OW147" s="1460">
        <f t="shared" si="1094"/>
        <v>0</v>
      </c>
      <c r="OX147" s="1460">
        <f t="shared" si="1094"/>
        <v>0</v>
      </c>
      <c r="OY147" s="1460">
        <f t="shared" si="1094"/>
        <v>0</v>
      </c>
      <c r="OZ147" s="1460">
        <f t="shared" si="1094"/>
        <v>0</v>
      </c>
      <c r="PA147" s="1460">
        <f t="shared" si="1094"/>
        <v>0</v>
      </c>
      <c r="PB147" s="1460">
        <f t="shared" si="1094"/>
        <v>0</v>
      </c>
      <c r="PC147" s="1460">
        <f t="shared" si="1094"/>
        <v>0</v>
      </c>
      <c r="PD147" s="1460">
        <f t="shared" si="1094"/>
        <v>0</v>
      </c>
      <c r="PE147" s="1460">
        <f t="shared" si="1094"/>
        <v>0</v>
      </c>
      <c r="PF147" s="1460">
        <f t="shared" si="1095"/>
        <v>0</v>
      </c>
      <c r="PG147" s="1460">
        <f t="shared" si="1095"/>
        <v>0</v>
      </c>
      <c r="PH147" s="1460">
        <f t="shared" si="1095"/>
        <v>0</v>
      </c>
      <c r="PI147" s="1460">
        <f t="shared" si="1095"/>
        <v>0</v>
      </c>
      <c r="PJ147" s="1460">
        <f t="shared" si="1095"/>
        <v>0</v>
      </c>
      <c r="PK147" s="1460">
        <f t="shared" si="1095"/>
        <v>0</v>
      </c>
      <c r="PL147" s="1460">
        <f t="shared" si="1095"/>
        <v>0</v>
      </c>
      <c r="PM147" s="1460">
        <f t="shared" si="1095"/>
        <v>0</v>
      </c>
      <c r="PN147" s="1460">
        <f t="shared" si="1095"/>
        <v>0</v>
      </c>
      <c r="PO147" s="1460">
        <f t="shared" si="1095"/>
        <v>0</v>
      </c>
      <c r="PP147" s="1460">
        <f t="shared" si="1095"/>
        <v>0</v>
      </c>
      <c r="PQ147" s="1460">
        <f t="shared" si="1095"/>
        <v>0</v>
      </c>
      <c r="PR147" s="1460">
        <f t="shared" si="1095"/>
        <v>0</v>
      </c>
      <c r="PS147" s="1460">
        <f t="shared" si="1095"/>
        <v>0</v>
      </c>
      <c r="PT147" s="1460">
        <f t="shared" si="1095"/>
        <v>0</v>
      </c>
      <c r="PU147" s="1460">
        <f t="shared" si="1095"/>
        <v>0</v>
      </c>
      <c r="PV147" s="1460">
        <f t="shared" si="1096"/>
        <v>0</v>
      </c>
      <c r="PW147" s="1460">
        <f t="shared" si="1096"/>
        <v>0</v>
      </c>
      <c r="PX147" s="1460">
        <f t="shared" si="1096"/>
        <v>0</v>
      </c>
      <c r="PY147" s="1460">
        <f t="shared" si="1096"/>
        <v>0</v>
      </c>
      <c r="PZ147" s="1460">
        <f t="shared" si="1096"/>
        <v>0</v>
      </c>
      <c r="QA147" s="1460">
        <f t="shared" si="1096"/>
        <v>0</v>
      </c>
      <c r="QB147" s="1460">
        <f t="shared" si="1096"/>
        <v>0</v>
      </c>
      <c r="QC147" s="1460">
        <f t="shared" si="1096"/>
        <v>0</v>
      </c>
      <c r="QD147" s="1460">
        <f t="shared" si="1096"/>
        <v>0</v>
      </c>
      <c r="QE147" s="1460">
        <f t="shared" si="1096"/>
        <v>0</v>
      </c>
      <c r="QF147" s="1460">
        <f t="shared" si="1096"/>
        <v>0</v>
      </c>
      <c r="QG147" s="1460">
        <f t="shared" si="1096"/>
        <v>0</v>
      </c>
      <c r="QH147" s="1460">
        <f t="shared" si="1096"/>
        <v>0</v>
      </c>
      <c r="QI147" s="1460">
        <f t="shared" si="1096"/>
        <v>0</v>
      </c>
      <c r="QJ147" s="1460">
        <f t="shared" si="1096"/>
        <v>0</v>
      </c>
      <c r="QK147" s="1460">
        <f t="shared" si="1096"/>
        <v>0</v>
      </c>
      <c r="QL147" s="1460">
        <f t="shared" si="1066"/>
        <v>0</v>
      </c>
      <c r="QM147" s="1460">
        <f t="shared" si="1066"/>
        <v>0</v>
      </c>
      <c r="QN147" s="1460">
        <f t="shared" si="1066"/>
        <v>0</v>
      </c>
      <c r="QO147" s="1460">
        <f t="shared" si="1066"/>
        <v>0</v>
      </c>
      <c r="QP147" s="1460">
        <f t="shared" si="1066"/>
        <v>0</v>
      </c>
      <c r="QQ147" s="1460">
        <f t="shared" si="1066"/>
        <v>0</v>
      </c>
    </row>
    <row r="148" spans="1:459" s="1466" customFormat="1" ht="22.5" customHeight="1">
      <c r="A148" s="1468"/>
      <c r="B148" s="1469"/>
      <c r="C148" s="1469"/>
      <c r="D148" s="1470"/>
      <c r="E148" s="1471"/>
      <c r="F148" s="1472"/>
      <c r="G148" s="1472"/>
      <c r="H148" s="1473">
        <f t="shared" si="875"/>
        <v>0</v>
      </c>
      <c r="I148" s="1474">
        <v>0</v>
      </c>
      <c r="J148" s="1475">
        <f t="shared" si="437"/>
        <v>0</v>
      </c>
      <c r="K148" s="1476">
        <v>0</v>
      </c>
      <c r="L148" s="1477">
        <f t="shared" si="876"/>
        <v>0</v>
      </c>
      <c r="M148" s="1477">
        <f t="shared" si="877"/>
        <v>0</v>
      </c>
      <c r="N148" s="1478"/>
      <c r="O148" s="1479">
        <v>0</v>
      </c>
      <c r="P148" s="1480">
        <v>0</v>
      </c>
      <c r="Q148" s="1828">
        <v>0</v>
      </c>
      <c r="R148" s="1831">
        <f t="shared" si="878"/>
        <v>0</v>
      </c>
      <c r="S148" s="1481">
        <f>IF(AND(SUM(O148:Q148)=0,N148="NNN"),MIN('Operating History and Pro Forma'!$M$33,'Operating History and Pro Forma'!$T$15)*D148,SUM(O148:Q148)*D148)</f>
        <v>0</v>
      </c>
      <c r="T148" s="1482">
        <f t="shared" si="879"/>
        <v>0</v>
      </c>
      <c r="U148" s="1483">
        <f t="shared" si="880"/>
        <v>0</v>
      </c>
      <c r="V148" s="1480"/>
      <c r="W148" s="1514"/>
      <c r="X148" s="1486" t="str">
        <f t="shared" si="881"/>
        <v/>
      </c>
      <c r="Y148" s="1487">
        <f t="shared" si="882"/>
        <v>0</v>
      </c>
      <c r="Z148" s="1488"/>
      <c r="AA148" s="1488"/>
      <c r="AB148" s="1488"/>
      <c r="AC148" s="1488"/>
      <c r="AD148" s="1489">
        <f t="shared" si="883"/>
        <v>0</v>
      </c>
      <c r="AE148" s="1490" t="str">
        <f t="shared" si="884"/>
        <v/>
      </c>
      <c r="AF148" s="1491">
        <f t="shared" si="885"/>
        <v>0</v>
      </c>
      <c r="AG148" s="1492">
        <f t="shared" si="886"/>
        <v>0</v>
      </c>
      <c r="AH148" s="1493">
        <f t="shared" si="1060"/>
        <v>0</v>
      </c>
      <c r="AI148" s="1493">
        <f t="shared" si="1060"/>
        <v>0</v>
      </c>
      <c r="AJ148" s="1494">
        <f t="shared" si="1060"/>
        <v>0</v>
      </c>
      <c r="AK148" s="1494">
        <f t="shared" si="1060"/>
        <v>0</v>
      </c>
      <c r="AL148" s="1495">
        <f t="shared" si="1060"/>
        <v>0</v>
      </c>
      <c r="AM148" s="1496">
        <f t="shared" si="1060"/>
        <v>0</v>
      </c>
      <c r="AN148" s="1497">
        <f t="shared" si="399"/>
        <v>0</v>
      </c>
      <c r="AO148" s="1498">
        <f t="shared" si="1093"/>
        <v>0</v>
      </c>
      <c r="AP148" s="1499">
        <f t="shared" si="887"/>
        <v>0</v>
      </c>
      <c r="AQ148" s="1500">
        <f t="shared" si="888"/>
        <v>0</v>
      </c>
      <c r="AR148" s="1501">
        <f t="shared" si="889"/>
        <v>0</v>
      </c>
      <c r="AS148" s="1498">
        <f t="shared" si="1088"/>
        <v>0</v>
      </c>
      <c r="AT148" s="1501">
        <f t="shared" si="890"/>
        <v>0</v>
      </c>
      <c r="AU148" s="1498">
        <f t="shared" si="891"/>
        <v>1</v>
      </c>
      <c r="AV148" s="1498">
        <f t="shared" si="892"/>
        <v>2</v>
      </c>
      <c r="AW148" s="1499">
        <f t="shared" si="893"/>
        <v>0</v>
      </c>
      <c r="AX148" s="1502">
        <f t="shared" si="894"/>
        <v>0</v>
      </c>
      <c r="AY148" s="1503">
        <f t="shared" si="895"/>
        <v>0</v>
      </c>
      <c r="AZ148" s="1498">
        <f t="shared" si="896"/>
        <v>2</v>
      </c>
      <c r="BA148" s="1498">
        <f t="shared" si="897"/>
        <v>3</v>
      </c>
      <c r="BB148" s="1499">
        <f t="shared" si="898"/>
        <v>0</v>
      </c>
      <c r="BC148" s="1502">
        <f t="shared" si="899"/>
        <v>0</v>
      </c>
      <c r="BD148" s="1503">
        <f t="shared" si="900"/>
        <v>0</v>
      </c>
      <c r="BE148" s="1498">
        <f t="shared" si="901"/>
        <v>3</v>
      </c>
      <c r="BF148" s="1498">
        <f t="shared" si="902"/>
        <v>4</v>
      </c>
      <c r="BG148" s="1499">
        <f t="shared" si="903"/>
        <v>0</v>
      </c>
      <c r="BH148" s="1502">
        <f t="shared" si="904"/>
        <v>0</v>
      </c>
      <c r="BI148" s="1502">
        <f t="shared" si="905"/>
        <v>0</v>
      </c>
      <c r="BJ148" s="1504">
        <f t="shared" si="906"/>
        <v>1900</v>
      </c>
      <c r="BK148" s="1505" t="str">
        <f t="shared" si="907"/>
        <v/>
      </c>
      <c r="BL148" s="1506"/>
      <c r="BM148" s="1507">
        <f t="shared" si="908"/>
        <v>0</v>
      </c>
      <c r="BN148" s="1508">
        <f t="shared" si="1089"/>
        <v>0</v>
      </c>
      <c r="BO148" s="1508">
        <f t="shared" si="1089"/>
        <v>0</v>
      </c>
      <c r="BP148" s="1508">
        <f t="shared" si="1089"/>
        <v>0</v>
      </c>
      <c r="BQ148" s="1508">
        <f t="shared" si="1089"/>
        <v>0</v>
      </c>
      <c r="BR148" s="1508">
        <f t="shared" si="1089"/>
        <v>0</v>
      </c>
      <c r="BS148" s="1508">
        <f t="shared" si="1089"/>
        <v>0</v>
      </c>
      <c r="BT148" s="1508">
        <f t="shared" si="1089"/>
        <v>0</v>
      </c>
      <c r="BU148" s="1508">
        <f t="shared" si="1089"/>
        <v>0</v>
      </c>
      <c r="BV148" s="1508">
        <f t="shared" si="1089"/>
        <v>0</v>
      </c>
      <c r="BW148" s="1508">
        <f t="shared" si="1089"/>
        <v>0</v>
      </c>
      <c r="BX148" s="1508">
        <f t="shared" si="1089"/>
        <v>0</v>
      </c>
      <c r="BY148" s="1507">
        <f t="shared" si="1089"/>
        <v>0</v>
      </c>
      <c r="BZ148" s="1508">
        <f t="shared" si="1089"/>
        <v>0</v>
      </c>
      <c r="CA148" s="1508">
        <f t="shared" si="1089"/>
        <v>0</v>
      </c>
      <c r="CB148" s="1508">
        <f t="shared" si="1089"/>
        <v>0</v>
      </c>
      <c r="CC148" s="1508">
        <f t="shared" si="1089"/>
        <v>0</v>
      </c>
      <c r="CD148" s="1508">
        <f t="shared" si="1082"/>
        <v>0</v>
      </c>
      <c r="CE148" s="1508">
        <f t="shared" si="1082"/>
        <v>0</v>
      </c>
      <c r="CF148" s="1508">
        <f t="shared" si="1082"/>
        <v>0</v>
      </c>
      <c r="CG148" s="1508">
        <f t="shared" si="1082"/>
        <v>0</v>
      </c>
      <c r="CH148" s="1508">
        <f t="shared" si="1082"/>
        <v>0</v>
      </c>
      <c r="CI148" s="1508">
        <f t="shared" si="1082"/>
        <v>0</v>
      </c>
      <c r="CJ148" s="1509">
        <f t="shared" si="1082"/>
        <v>0</v>
      </c>
      <c r="CK148" s="1507">
        <f t="shared" si="1082"/>
        <v>0</v>
      </c>
      <c r="CL148" s="1508">
        <f t="shared" si="1082"/>
        <v>0</v>
      </c>
      <c r="CM148" s="1508">
        <f t="shared" si="1082"/>
        <v>0</v>
      </c>
      <c r="CN148" s="1508">
        <f t="shared" si="1082"/>
        <v>0</v>
      </c>
      <c r="CO148" s="1508">
        <f t="shared" si="1082"/>
        <v>0</v>
      </c>
      <c r="CP148" s="1508">
        <f t="shared" si="1082"/>
        <v>0</v>
      </c>
      <c r="CQ148" s="1508">
        <f t="shared" si="1082"/>
        <v>0</v>
      </c>
      <c r="CR148" s="1508">
        <f t="shared" si="1082"/>
        <v>0</v>
      </c>
      <c r="CS148" s="1508">
        <f t="shared" si="1082"/>
        <v>0</v>
      </c>
      <c r="CT148" s="1508">
        <f t="shared" si="1083"/>
        <v>0</v>
      </c>
      <c r="CU148" s="1508">
        <f t="shared" si="1083"/>
        <v>0</v>
      </c>
      <c r="CV148" s="1509">
        <f t="shared" si="1083"/>
        <v>0</v>
      </c>
      <c r="CW148" s="1508">
        <f t="shared" si="1083"/>
        <v>0</v>
      </c>
      <c r="CX148" s="1508">
        <f t="shared" si="1083"/>
        <v>0</v>
      </c>
      <c r="CY148" s="1508">
        <f t="shared" si="1083"/>
        <v>0</v>
      </c>
      <c r="CZ148" s="1508">
        <f t="shared" si="1083"/>
        <v>0</v>
      </c>
      <c r="DA148" s="1508">
        <f t="shared" si="1083"/>
        <v>0</v>
      </c>
      <c r="DB148" s="1508">
        <f t="shared" si="1083"/>
        <v>0</v>
      </c>
      <c r="DC148" s="1508">
        <f t="shared" si="1083"/>
        <v>0</v>
      </c>
      <c r="DD148" s="1508">
        <f t="shared" si="1083"/>
        <v>0</v>
      </c>
      <c r="DE148" s="1508">
        <f t="shared" si="1083"/>
        <v>0</v>
      </c>
      <c r="DF148" s="1508">
        <f t="shared" si="1083"/>
        <v>0</v>
      </c>
      <c r="DG148" s="1508">
        <f t="shared" si="1083"/>
        <v>0</v>
      </c>
      <c r="DH148" s="1509">
        <f t="shared" si="1083"/>
        <v>0</v>
      </c>
      <c r="DI148" s="1508">
        <f t="shared" si="1083"/>
        <v>0</v>
      </c>
      <c r="DJ148" s="1508">
        <f t="shared" si="1084"/>
        <v>0</v>
      </c>
      <c r="DK148" s="1508">
        <f t="shared" si="1084"/>
        <v>0</v>
      </c>
      <c r="DL148" s="1508">
        <f t="shared" si="1084"/>
        <v>0</v>
      </c>
      <c r="DM148" s="1508">
        <f t="shared" si="1084"/>
        <v>0</v>
      </c>
      <c r="DN148" s="1508">
        <f t="shared" si="1084"/>
        <v>0</v>
      </c>
      <c r="DO148" s="1508">
        <f t="shared" si="1084"/>
        <v>0</v>
      </c>
      <c r="DP148" s="1508">
        <f t="shared" si="1084"/>
        <v>0</v>
      </c>
      <c r="DQ148" s="1508">
        <f t="shared" si="1084"/>
        <v>0</v>
      </c>
      <c r="DR148" s="1508">
        <f t="shared" si="1084"/>
        <v>0</v>
      </c>
      <c r="DS148" s="1508">
        <f t="shared" si="1084"/>
        <v>0</v>
      </c>
      <c r="DT148" s="1509">
        <f t="shared" si="1084"/>
        <v>0</v>
      </c>
      <c r="DU148" s="1507">
        <f t="shared" si="1084"/>
        <v>0</v>
      </c>
      <c r="DV148" s="1508">
        <f t="shared" si="1084"/>
        <v>0</v>
      </c>
      <c r="DW148" s="1508">
        <f t="shared" si="1084"/>
        <v>0</v>
      </c>
      <c r="DX148" s="1508">
        <f t="shared" si="1084"/>
        <v>0</v>
      </c>
      <c r="DY148" s="1508">
        <f t="shared" si="1084"/>
        <v>0</v>
      </c>
      <c r="DZ148" s="1508">
        <f t="shared" si="1085"/>
        <v>0</v>
      </c>
      <c r="EA148" s="1508">
        <f t="shared" si="1085"/>
        <v>0</v>
      </c>
      <c r="EB148" s="1508">
        <f t="shared" si="1085"/>
        <v>0</v>
      </c>
      <c r="EC148" s="1508">
        <f t="shared" si="1085"/>
        <v>0</v>
      </c>
      <c r="ED148" s="1508">
        <f t="shared" si="1085"/>
        <v>0</v>
      </c>
      <c r="EE148" s="1508">
        <f t="shared" si="1085"/>
        <v>0</v>
      </c>
      <c r="EF148" s="1508">
        <f t="shared" si="1085"/>
        <v>0</v>
      </c>
      <c r="EG148" s="1507">
        <f t="shared" si="1085"/>
        <v>0</v>
      </c>
      <c r="EH148" s="1508">
        <f t="shared" si="1085"/>
        <v>0</v>
      </c>
      <c r="EI148" s="1508">
        <f t="shared" si="1085"/>
        <v>0</v>
      </c>
      <c r="EJ148" s="1508">
        <f t="shared" si="1085"/>
        <v>0</v>
      </c>
      <c r="EK148" s="1508">
        <f t="shared" si="1085"/>
        <v>0</v>
      </c>
      <c r="EL148" s="1508">
        <f t="shared" si="1085"/>
        <v>0</v>
      </c>
      <c r="EM148" s="1508">
        <f t="shared" si="1085"/>
        <v>0</v>
      </c>
      <c r="EN148" s="1508">
        <f t="shared" si="1085"/>
        <v>0</v>
      </c>
      <c r="EO148" s="1508">
        <f t="shared" si="1085"/>
        <v>0</v>
      </c>
      <c r="EP148" s="1508">
        <f t="shared" si="1086"/>
        <v>0</v>
      </c>
      <c r="EQ148" s="1508">
        <f t="shared" si="1086"/>
        <v>0</v>
      </c>
      <c r="ER148" s="1509">
        <f t="shared" si="1086"/>
        <v>0</v>
      </c>
      <c r="ES148" s="1507">
        <f t="shared" si="1086"/>
        <v>0</v>
      </c>
      <c r="ET148" s="1508">
        <f t="shared" si="1086"/>
        <v>0</v>
      </c>
      <c r="EU148" s="1508">
        <f t="shared" si="1086"/>
        <v>0</v>
      </c>
      <c r="EV148" s="1508">
        <f t="shared" si="1086"/>
        <v>0</v>
      </c>
      <c r="EW148" s="1508">
        <f t="shared" si="1086"/>
        <v>0</v>
      </c>
      <c r="EX148" s="1508">
        <f t="shared" si="1086"/>
        <v>0</v>
      </c>
      <c r="EY148" s="1508">
        <f t="shared" si="1086"/>
        <v>0</v>
      </c>
      <c r="EZ148" s="1508">
        <f t="shared" si="1086"/>
        <v>0</v>
      </c>
      <c r="FA148" s="1508">
        <f t="shared" si="1086"/>
        <v>0</v>
      </c>
      <c r="FB148" s="1508">
        <f t="shared" si="1086"/>
        <v>0</v>
      </c>
      <c r="FC148" s="1508">
        <f t="shared" si="1086"/>
        <v>0</v>
      </c>
      <c r="FD148" s="1509">
        <f t="shared" si="1086"/>
        <v>0</v>
      </c>
      <c r="FE148" s="1508">
        <f t="shared" si="1086"/>
        <v>0</v>
      </c>
      <c r="FF148" s="1508">
        <f t="shared" si="1052"/>
        <v>0</v>
      </c>
      <c r="FG148" s="1508">
        <f t="shared" si="1087"/>
        <v>0</v>
      </c>
      <c r="FH148" s="1508">
        <f t="shared" si="1087"/>
        <v>0</v>
      </c>
      <c r="FI148" s="1508">
        <f t="shared" si="1087"/>
        <v>0</v>
      </c>
      <c r="FJ148" s="1508">
        <f t="shared" si="1087"/>
        <v>0</v>
      </c>
      <c r="FK148" s="1508">
        <f t="shared" si="1087"/>
        <v>0</v>
      </c>
      <c r="FL148" s="1508">
        <f t="shared" si="1087"/>
        <v>0</v>
      </c>
      <c r="FM148" s="1508">
        <f t="shared" si="1087"/>
        <v>0</v>
      </c>
      <c r="FN148" s="1508">
        <f t="shared" si="1087"/>
        <v>0</v>
      </c>
      <c r="FO148" s="1508">
        <f t="shared" si="1087"/>
        <v>0</v>
      </c>
      <c r="FP148" s="1509">
        <f t="shared" si="1087"/>
        <v>0</v>
      </c>
      <c r="FQ148" s="1508">
        <f t="shared" si="1087"/>
        <v>0</v>
      </c>
      <c r="FR148" s="1508">
        <f t="shared" si="1087"/>
        <v>0</v>
      </c>
      <c r="FS148" s="1508">
        <f t="shared" si="1087"/>
        <v>0</v>
      </c>
      <c r="FT148" s="1508">
        <f t="shared" si="1087"/>
        <v>0</v>
      </c>
      <c r="FU148" s="1508">
        <f t="shared" si="1087"/>
        <v>0</v>
      </c>
      <c r="FV148" s="1508">
        <f t="shared" si="1087"/>
        <v>0</v>
      </c>
      <c r="FW148" s="1508">
        <f t="shared" si="1061"/>
        <v>0</v>
      </c>
      <c r="FX148" s="1508">
        <f t="shared" si="1061"/>
        <v>0</v>
      </c>
      <c r="FY148" s="1508">
        <f t="shared" si="1061"/>
        <v>0</v>
      </c>
      <c r="FZ148" s="1508">
        <f t="shared" si="1061"/>
        <v>0</v>
      </c>
      <c r="GA148" s="1508">
        <f t="shared" si="1061"/>
        <v>0</v>
      </c>
      <c r="GB148" s="1509">
        <f t="shared" si="1061"/>
        <v>0</v>
      </c>
      <c r="GC148" s="1506"/>
      <c r="GD148" s="1458">
        <f t="shared" si="910"/>
        <v>1</v>
      </c>
      <c r="GE148" s="1510">
        <f t="shared" si="1090"/>
        <v>0</v>
      </c>
      <c r="GF148" s="1511">
        <f t="shared" si="1090"/>
        <v>0</v>
      </c>
      <c r="GG148" s="1511">
        <f t="shared" si="1090"/>
        <v>0</v>
      </c>
      <c r="GH148" s="1511">
        <f t="shared" si="1090"/>
        <v>0</v>
      </c>
      <c r="GI148" s="1511">
        <f t="shared" si="1090"/>
        <v>0</v>
      </c>
      <c r="GJ148" s="1511">
        <f t="shared" si="1090"/>
        <v>0</v>
      </c>
      <c r="GK148" s="1511">
        <f t="shared" si="1090"/>
        <v>0</v>
      </c>
      <c r="GL148" s="1511">
        <f t="shared" si="1090"/>
        <v>0</v>
      </c>
      <c r="GM148" s="1511">
        <f t="shared" si="1090"/>
        <v>0</v>
      </c>
      <c r="GN148" s="1512">
        <f t="shared" si="1090"/>
        <v>0</v>
      </c>
      <c r="GO148" s="1513">
        <f t="shared" si="911"/>
        <v>0</v>
      </c>
      <c r="GP148" s="1506"/>
      <c r="GQ148" s="1510">
        <f t="shared" si="1073"/>
        <v>0</v>
      </c>
      <c r="GR148" s="1511">
        <f t="shared" si="1091"/>
        <v>0</v>
      </c>
      <c r="GS148" s="1511">
        <f t="shared" si="1091"/>
        <v>0</v>
      </c>
      <c r="GT148" s="1511">
        <f t="shared" si="1091"/>
        <v>0</v>
      </c>
      <c r="GU148" s="1511">
        <f t="shared" si="1091"/>
        <v>0</v>
      </c>
      <c r="GV148" s="1511">
        <f t="shared" si="1091"/>
        <v>0</v>
      </c>
      <c r="GW148" s="1511">
        <f t="shared" si="1091"/>
        <v>0</v>
      </c>
      <c r="GX148" s="1511">
        <f t="shared" si="1091"/>
        <v>0</v>
      </c>
      <c r="GY148" s="1511">
        <f t="shared" si="1091"/>
        <v>0</v>
      </c>
      <c r="GZ148" s="1512">
        <f t="shared" si="1091"/>
        <v>0</v>
      </c>
      <c r="HA148" s="1513">
        <f t="shared" si="912"/>
        <v>0</v>
      </c>
      <c r="HB148" s="1506">
        <f t="shared" si="913"/>
        <v>1</v>
      </c>
      <c r="HC148" s="1506"/>
      <c r="HD148" s="1508">
        <f t="shared" si="914"/>
        <v>0</v>
      </c>
      <c r="HE148" s="1460">
        <f t="shared" si="915"/>
        <v>0</v>
      </c>
      <c r="HF148" s="1460">
        <f t="shared" si="916"/>
        <v>0</v>
      </c>
      <c r="HG148" s="1460">
        <f t="shared" si="917"/>
        <v>0</v>
      </c>
      <c r="HH148" s="1460">
        <f t="shared" si="918"/>
        <v>0</v>
      </c>
      <c r="HI148" s="1460">
        <f t="shared" si="919"/>
        <v>0</v>
      </c>
      <c r="HJ148" s="1460">
        <f t="shared" si="920"/>
        <v>0</v>
      </c>
      <c r="HK148" s="1460">
        <f t="shared" si="921"/>
        <v>0</v>
      </c>
      <c r="HL148" s="1460">
        <f t="shared" si="922"/>
        <v>0</v>
      </c>
      <c r="HM148" s="1460">
        <f t="shared" si="923"/>
        <v>0</v>
      </c>
      <c r="HN148" s="1460">
        <f t="shared" si="924"/>
        <v>0</v>
      </c>
      <c r="HO148" s="1460">
        <f t="shared" si="925"/>
        <v>0</v>
      </c>
      <c r="HP148" s="1460">
        <f t="shared" si="926"/>
        <v>0</v>
      </c>
      <c r="HQ148" s="1460">
        <f t="shared" si="927"/>
        <v>0</v>
      </c>
      <c r="HR148" s="1460">
        <f t="shared" si="928"/>
        <v>0</v>
      </c>
      <c r="HS148" s="1460">
        <f t="shared" si="929"/>
        <v>0</v>
      </c>
      <c r="HT148" s="1460">
        <f t="shared" si="930"/>
        <v>0</v>
      </c>
      <c r="HU148" s="1460">
        <f t="shared" si="931"/>
        <v>0</v>
      </c>
      <c r="HV148" s="1460">
        <f t="shared" si="932"/>
        <v>0</v>
      </c>
      <c r="HW148" s="1460">
        <f t="shared" si="933"/>
        <v>0</v>
      </c>
      <c r="HX148" s="1460">
        <f t="shared" si="934"/>
        <v>0</v>
      </c>
      <c r="HY148" s="1460">
        <f t="shared" si="935"/>
        <v>0</v>
      </c>
      <c r="HZ148" s="1460">
        <f t="shared" si="936"/>
        <v>0</v>
      </c>
      <c r="IA148" s="1460">
        <f t="shared" si="937"/>
        <v>0</v>
      </c>
      <c r="IB148" s="1460">
        <f t="shared" si="938"/>
        <v>0</v>
      </c>
      <c r="IC148" s="1460">
        <f t="shared" si="939"/>
        <v>0</v>
      </c>
      <c r="ID148" s="1460">
        <f t="shared" si="940"/>
        <v>0</v>
      </c>
      <c r="IE148" s="1460">
        <f t="shared" si="941"/>
        <v>0</v>
      </c>
      <c r="IF148" s="1460">
        <f t="shared" si="942"/>
        <v>0</v>
      </c>
      <c r="IG148" s="1460">
        <f t="shared" si="943"/>
        <v>0</v>
      </c>
      <c r="IH148" s="1460">
        <f t="shared" si="944"/>
        <v>0</v>
      </c>
      <c r="II148" s="1460">
        <f t="shared" si="945"/>
        <v>0</v>
      </c>
      <c r="IJ148" s="1460">
        <f t="shared" si="946"/>
        <v>0</v>
      </c>
      <c r="IK148" s="1460">
        <f t="shared" si="947"/>
        <v>0</v>
      </c>
      <c r="IL148" s="1460">
        <f t="shared" si="948"/>
        <v>0</v>
      </c>
      <c r="IM148" s="1460">
        <f t="shared" si="949"/>
        <v>0</v>
      </c>
      <c r="IN148" s="1460">
        <f t="shared" si="950"/>
        <v>0</v>
      </c>
      <c r="IO148" s="1460">
        <f t="shared" si="951"/>
        <v>0</v>
      </c>
      <c r="IP148" s="1460">
        <f t="shared" si="952"/>
        <v>0</v>
      </c>
      <c r="IQ148" s="1460">
        <f t="shared" si="953"/>
        <v>0</v>
      </c>
      <c r="IR148" s="1460">
        <f t="shared" si="954"/>
        <v>0</v>
      </c>
      <c r="IS148" s="1460">
        <f t="shared" si="955"/>
        <v>0</v>
      </c>
      <c r="IT148" s="1460">
        <f t="shared" si="956"/>
        <v>0</v>
      </c>
      <c r="IU148" s="1460">
        <f t="shared" si="957"/>
        <v>0</v>
      </c>
      <c r="IV148" s="1460">
        <f t="shared" si="958"/>
        <v>0</v>
      </c>
      <c r="IW148" s="1460">
        <f t="shared" si="959"/>
        <v>0</v>
      </c>
      <c r="IX148" s="1460">
        <f t="shared" si="960"/>
        <v>0</v>
      </c>
      <c r="IY148" s="1460">
        <f t="shared" si="961"/>
        <v>0</v>
      </c>
      <c r="IZ148" s="1460">
        <f t="shared" si="962"/>
        <v>0</v>
      </c>
      <c r="JA148" s="1460">
        <f t="shared" si="963"/>
        <v>0</v>
      </c>
      <c r="JB148" s="1460">
        <f t="shared" si="964"/>
        <v>0</v>
      </c>
      <c r="JC148" s="1460">
        <f t="shared" si="965"/>
        <v>0</v>
      </c>
      <c r="JD148" s="1460">
        <f t="shared" si="966"/>
        <v>0</v>
      </c>
      <c r="JE148" s="1460">
        <f t="shared" si="967"/>
        <v>0</v>
      </c>
      <c r="JF148" s="1460">
        <f t="shared" si="968"/>
        <v>0</v>
      </c>
      <c r="JG148" s="1460">
        <f t="shared" si="969"/>
        <v>0</v>
      </c>
      <c r="JH148" s="1460">
        <f t="shared" si="970"/>
        <v>0</v>
      </c>
      <c r="JI148" s="1460">
        <f t="shared" si="971"/>
        <v>0</v>
      </c>
      <c r="JJ148" s="1460">
        <f t="shared" si="972"/>
        <v>0</v>
      </c>
      <c r="JK148" s="1460">
        <f t="shared" si="973"/>
        <v>0</v>
      </c>
      <c r="JL148" s="1460">
        <f t="shared" si="974"/>
        <v>0</v>
      </c>
      <c r="JM148" s="1460">
        <f t="shared" si="975"/>
        <v>0</v>
      </c>
      <c r="JN148" s="1460">
        <f t="shared" si="976"/>
        <v>0</v>
      </c>
      <c r="JO148" s="1460">
        <f t="shared" si="977"/>
        <v>0</v>
      </c>
      <c r="JP148" s="1460">
        <f t="shared" si="978"/>
        <v>0</v>
      </c>
      <c r="JQ148" s="1460">
        <f t="shared" si="979"/>
        <v>0</v>
      </c>
      <c r="JR148" s="1460">
        <f t="shared" si="980"/>
        <v>0</v>
      </c>
      <c r="JS148" s="1460">
        <f t="shared" si="981"/>
        <v>0</v>
      </c>
      <c r="JT148" s="1460">
        <f t="shared" si="982"/>
        <v>0</v>
      </c>
      <c r="JU148" s="1460">
        <f t="shared" si="983"/>
        <v>0</v>
      </c>
      <c r="JV148" s="1460">
        <f t="shared" si="984"/>
        <v>0</v>
      </c>
      <c r="JW148" s="1460">
        <f t="shared" si="985"/>
        <v>0</v>
      </c>
      <c r="JX148" s="1460">
        <f t="shared" si="986"/>
        <v>0</v>
      </c>
      <c r="JY148" s="1460">
        <f t="shared" si="987"/>
        <v>0</v>
      </c>
      <c r="JZ148" s="1460">
        <f t="shared" si="988"/>
        <v>0</v>
      </c>
      <c r="KA148" s="1460">
        <f t="shared" si="989"/>
        <v>0</v>
      </c>
      <c r="KB148" s="1460">
        <f t="shared" si="990"/>
        <v>0</v>
      </c>
      <c r="KC148" s="1460">
        <f t="shared" si="991"/>
        <v>0</v>
      </c>
      <c r="KD148" s="1460">
        <f t="shared" si="992"/>
        <v>0</v>
      </c>
      <c r="KE148" s="1460">
        <f t="shared" si="993"/>
        <v>0</v>
      </c>
      <c r="KF148" s="1460">
        <f t="shared" si="994"/>
        <v>0</v>
      </c>
      <c r="KG148" s="1460">
        <f t="shared" si="995"/>
        <v>0</v>
      </c>
      <c r="KH148" s="1460">
        <f t="shared" si="996"/>
        <v>0</v>
      </c>
      <c r="KI148" s="1460">
        <f t="shared" si="997"/>
        <v>0</v>
      </c>
      <c r="KJ148" s="1460">
        <f t="shared" si="998"/>
        <v>0</v>
      </c>
      <c r="KK148" s="1460">
        <f t="shared" si="999"/>
        <v>0</v>
      </c>
      <c r="KL148" s="1460">
        <f t="shared" si="1000"/>
        <v>0</v>
      </c>
      <c r="KM148" s="1460">
        <f t="shared" si="1001"/>
        <v>0</v>
      </c>
      <c r="KN148" s="1460">
        <f t="shared" si="1002"/>
        <v>0</v>
      </c>
      <c r="KO148" s="1460">
        <f t="shared" si="1003"/>
        <v>0</v>
      </c>
      <c r="KP148" s="1460">
        <f t="shared" si="1004"/>
        <v>0</v>
      </c>
      <c r="KQ148" s="1460">
        <f t="shared" si="1005"/>
        <v>0</v>
      </c>
      <c r="KR148" s="1460">
        <f t="shared" si="1006"/>
        <v>0</v>
      </c>
      <c r="KS148" s="1460">
        <f t="shared" si="1007"/>
        <v>0</v>
      </c>
      <c r="KT148" s="1460">
        <f t="shared" si="1008"/>
        <v>0</v>
      </c>
      <c r="KU148" s="1460">
        <f t="shared" si="1009"/>
        <v>0</v>
      </c>
      <c r="KV148" s="1460">
        <f t="shared" si="1010"/>
        <v>0</v>
      </c>
      <c r="KW148" s="1460">
        <f t="shared" si="1011"/>
        <v>0</v>
      </c>
      <c r="KX148" s="1460">
        <f t="shared" si="1012"/>
        <v>0</v>
      </c>
      <c r="KY148" s="1460">
        <f t="shared" si="1013"/>
        <v>0</v>
      </c>
      <c r="KZ148" s="1460">
        <f t="shared" si="1014"/>
        <v>0</v>
      </c>
      <c r="LA148" s="1460">
        <f t="shared" si="1015"/>
        <v>0</v>
      </c>
      <c r="LB148" s="1460">
        <f t="shared" si="1016"/>
        <v>0</v>
      </c>
      <c r="LC148" s="1460">
        <f t="shared" si="1017"/>
        <v>0</v>
      </c>
      <c r="LD148" s="1460">
        <f t="shared" si="1018"/>
        <v>0</v>
      </c>
      <c r="LE148" s="1460">
        <f t="shared" si="1019"/>
        <v>0</v>
      </c>
      <c r="LF148" s="1460">
        <f t="shared" si="1020"/>
        <v>0</v>
      </c>
      <c r="LG148" s="1460">
        <f t="shared" si="1021"/>
        <v>0</v>
      </c>
      <c r="LH148" s="1460">
        <f t="shared" si="1022"/>
        <v>0</v>
      </c>
      <c r="LI148" s="1460">
        <f t="shared" si="1023"/>
        <v>0</v>
      </c>
      <c r="LJ148" s="1460">
        <f t="shared" si="1024"/>
        <v>0</v>
      </c>
      <c r="LK148" s="1460">
        <f t="shared" si="1025"/>
        <v>0</v>
      </c>
      <c r="LL148" s="1460">
        <f t="shared" si="1026"/>
        <v>0</v>
      </c>
      <c r="LM148" s="1460">
        <f t="shared" si="1027"/>
        <v>0</v>
      </c>
      <c r="LN148" s="1460">
        <f t="shared" si="1028"/>
        <v>0</v>
      </c>
      <c r="LO148" s="1460">
        <f t="shared" si="1029"/>
        <v>0</v>
      </c>
      <c r="LP148" s="1460">
        <f t="shared" si="1030"/>
        <v>0</v>
      </c>
      <c r="LQ148" s="1460">
        <f t="shared" si="1031"/>
        <v>0</v>
      </c>
      <c r="LR148" s="1460">
        <f t="shared" si="1032"/>
        <v>0</v>
      </c>
      <c r="LS148" s="1460">
        <f t="shared" si="1033"/>
        <v>0</v>
      </c>
      <c r="LW148" s="1467">
        <f t="shared" si="1034"/>
        <v>0</v>
      </c>
      <c r="LX148" s="1467">
        <f t="shared" si="1035"/>
        <v>0</v>
      </c>
      <c r="LY148" s="1467">
        <f t="shared" si="1036"/>
        <v>0</v>
      </c>
      <c r="LZ148" s="1467">
        <f t="shared" si="1037"/>
        <v>0</v>
      </c>
      <c r="MA148" s="1506"/>
      <c r="MB148" s="1460">
        <f t="shared" si="1038"/>
        <v>0</v>
      </c>
      <c r="MC148" s="1460">
        <f t="shared" si="1092"/>
        <v>0</v>
      </c>
      <c r="MD148" s="1460">
        <f t="shared" si="1092"/>
        <v>0</v>
      </c>
      <c r="ME148" s="1460">
        <f t="shared" si="1092"/>
        <v>0</v>
      </c>
      <c r="MF148" s="1460">
        <f t="shared" si="1092"/>
        <v>0</v>
      </c>
      <c r="MG148" s="1460">
        <f t="shared" si="1092"/>
        <v>0</v>
      </c>
      <c r="MH148" s="1460">
        <f t="shared" si="1092"/>
        <v>0</v>
      </c>
      <c r="MI148" s="1460">
        <f t="shared" si="1092"/>
        <v>0</v>
      </c>
      <c r="MJ148" s="1460">
        <f t="shared" si="1092"/>
        <v>0</v>
      </c>
      <c r="MK148" s="1460">
        <f t="shared" si="1092"/>
        <v>0</v>
      </c>
      <c r="ML148" s="1460">
        <f t="shared" si="1092"/>
        <v>0</v>
      </c>
      <c r="MM148" s="1460">
        <f t="shared" si="1092"/>
        <v>0</v>
      </c>
      <c r="MN148" s="1460">
        <f t="shared" si="1092"/>
        <v>0</v>
      </c>
      <c r="MO148" s="1460">
        <f t="shared" si="1092"/>
        <v>0</v>
      </c>
      <c r="MP148" s="1460">
        <f t="shared" si="1092"/>
        <v>0</v>
      </c>
      <c r="MQ148" s="1460">
        <f t="shared" si="1092"/>
        <v>0</v>
      </c>
      <c r="MR148" s="1460">
        <f t="shared" si="1092"/>
        <v>0</v>
      </c>
      <c r="MS148" s="1460">
        <f t="shared" si="1079"/>
        <v>0</v>
      </c>
      <c r="MT148" s="1460">
        <f t="shared" si="1079"/>
        <v>0</v>
      </c>
      <c r="MU148" s="1460">
        <f t="shared" si="1079"/>
        <v>0</v>
      </c>
      <c r="MV148" s="1460">
        <f t="shared" si="1079"/>
        <v>0</v>
      </c>
      <c r="MW148" s="1460">
        <f t="shared" si="1079"/>
        <v>0</v>
      </c>
      <c r="MX148" s="1460">
        <f t="shared" si="1079"/>
        <v>0</v>
      </c>
      <c r="MY148" s="1460">
        <f t="shared" si="1079"/>
        <v>0</v>
      </c>
      <c r="MZ148" s="1460">
        <f t="shared" si="1079"/>
        <v>0</v>
      </c>
      <c r="NA148" s="1460">
        <f t="shared" si="1079"/>
        <v>0</v>
      </c>
      <c r="NB148" s="1460">
        <f t="shared" si="1079"/>
        <v>0</v>
      </c>
      <c r="NC148" s="1460">
        <f t="shared" si="1079"/>
        <v>0</v>
      </c>
      <c r="ND148" s="1460">
        <f t="shared" si="1079"/>
        <v>0</v>
      </c>
      <c r="NE148" s="1460">
        <f t="shared" si="1079"/>
        <v>0</v>
      </c>
      <c r="NF148" s="1460">
        <f t="shared" si="1079"/>
        <v>0</v>
      </c>
      <c r="NG148" s="1460">
        <f t="shared" si="1079"/>
        <v>0</v>
      </c>
      <c r="NH148" s="1460">
        <f t="shared" si="1079"/>
        <v>0</v>
      </c>
      <c r="NI148" s="1460">
        <f t="shared" si="1080"/>
        <v>0</v>
      </c>
      <c r="NJ148" s="1460">
        <f t="shared" si="1080"/>
        <v>0</v>
      </c>
      <c r="NK148" s="1460">
        <f t="shared" si="1080"/>
        <v>0</v>
      </c>
      <c r="NL148" s="1460">
        <f t="shared" si="1080"/>
        <v>0</v>
      </c>
      <c r="NM148" s="1460">
        <f t="shared" si="1080"/>
        <v>0</v>
      </c>
      <c r="NN148" s="1460">
        <f t="shared" si="1080"/>
        <v>0</v>
      </c>
      <c r="NO148" s="1460">
        <f t="shared" si="1080"/>
        <v>0</v>
      </c>
      <c r="NP148" s="1460">
        <f t="shared" si="1080"/>
        <v>0</v>
      </c>
      <c r="NQ148" s="1460">
        <f t="shared" si="1080"/>
        <v>0</v>
      </c>
      <c r="NR148" s="1460">
        <f t="shared" si="1080"/>
        <v>0</v>
      </c>
      <c r="NS148" s="1460">
        <f t="shared" si="1080"/>
        <v>0</v>
      </c>
      <c r="NT148" s="1460">
        <f t="shared" si="1080"/>
        <v>0</v>
      </c>
      <c r="NU148" s="1460">
        <f t="shared" si="1080"/>
        <v>0</v>
      </c>
      <c r="NV148" s="1460">
        <f t="shared" si="1080"/>
        <v>0</v>
      </c>
      <c r="NW148" s="1460">
        <f t="shared" si="1080"/>
        <v>0</v>
      </c>
      <c r="NX148" s="1460">
        <f t="shared" si="1080"/>
        <v>0</v>
      </c>
      <c r="NY148" s="1460">
        <f t="shared" si="1081"/>
        <v>0</v>
      </c>
      <c r="NZ148" s="1460">
        <f t="shared" si="1081"/>
        <v>0</v>
      </c>
      <c r="OA148" s="1460">
        <f t="shared" si="1081"/>
        <v>0</v>
      </c>
      <c r="OB148" s="1460">
        <f t="shared" si="1081"/>
        <v>0</v>
      </c>
      <c r="OC148" s="1460">
        <f t="shared" si="1081"/>
        <v>0</v>
      </c>
      <c r="OD148" s="1460">
        <f t="shared" si="1081"/>
        <v>0</v>
      </c>
      <c r="OE148" s="1460">
        <f t="shared" si="1081"/>
        <v>0</v>
      </c>
      <c r="OF148" s="1460">
        <f t="shared" si="1081"/>
        <v>0</v>
      </c>
      <c r="OG148" s="1460">
        <f t="shared" si="1081"/>
        <v>0</v>
      </c>
      <c r="OH148" s="1460">
        <f t="shared" si="1081"/>
        <v>0</v>
      </c>
      <c r="OI148" s="1460">
        <f t="shared" si="1081"/>
        <v>0</v>
      </c>
      <c r="OJ148" s="1460">
        <f t="shared" si="1081"/>
        <v>0</v>
      </c>
      <c r="OK148" s="1460">
        <f t="shared" si="1081"/>
        <v>0</v>
      </c>
      <c r="OL148" s="1460">
        <f t="shared" si="1081"/>
        <v>0</v>
      </c>
      <c r="OM148" s="1460">
        <f t="shared" si="1081"/>
        <v>0</v>
      </c>
      <c r="ON148" s="1460">
        <f t="shared" si="1081"/>
        <v>0</v>
      </c>
      <c r="OO148" s="1460">
        <f t="shared" si="1045"/>
        <v>0</v>
      </c>
      <c r="OP148" s="1460">
        <f t="shared" si="1094"/>
        <v>0</v>
      </c>
      <c r="OQ148" s="1460">
        <f t="shared" si="1094"/>
        <v>0</v>
      </c>
      <c r="OR148" s="1460">
        <f t="shared" si="1094"/>
        <v>0</v>
      </c>
      <c r="OS148" s="1460">
        <f t="shared" si="1094"/>
        <v>0</v>
      </c>
      <c r="OT148" s="1460">
        <f t="shared" si="1094"/>
        <v>0</v>
      </c>
      <c r="OU148" s="1460">
        <f t="shared" si="1094"/>
        <v>0</v>
      </c>
      <c r="OV148" s="1460">
        <f t="shared" si="1094"/>
        <v>0</v>
      </c>
      <c r="OW148" s="1460">
        <f t="shared" si="1094"/>
        <v>0</v>
      </c>
      <c r="OX148" s="1460">
        <f t="shared" si="1094"/>
        <v>0</v>
      </c>
      <c r="OY148" s="1460">
        <f t="shared" si="1094"/>
        <v>0</v>
      </c>
      <c r="OZ148" s="1460">
        <f t="shared" si="1094"/>
        <v>0</v>
      </c>
      <c r="PA148" s="1460">
        <f t="shared" si="1094"/>
        <v>0</v>
      </c>
      <c r="PB148" s="1460">
        <f t="shared" si="1094"/>
        <v>0</v>
      </c>
      <c r="PC148" s="1460">
        <f t="shared" si="1094"/>
        <v>0</v>
      </c>
      <c r="PD148" s="1460">
        <f t="shared" si="1094"/>
        <v>0</v>
      </c>
      <c r="PE148" s="1460">
        <f t="shared" si="1094"/>
        <v>0</v>
      </c>
      <c r="PF148" s="1460">
        <f t="shared" si="1095"/>
        <v>0</v>
      </c>
      <c r="PG148" s="1460">
        <f t="shared" si="1095"/>
        <v>0</v>
      </c>
      <c r="PH148" s="1460">
        <f t="shared" si="1095"/>
        <v>0</v>
      </c>
      <c r="PI148" s="1460">
        <f t="shared" si="1095"/>
        <v>0</v>
      </c>
      <c r="PJ148" s="1460">
        <f t="shared" si="1095"/>
        <v>0</v>
      </c>
      <c r="PK148" s="1460">
        <f t="shared" si="1095"/>
        <v>0</v>
      </c>
      <c r="PL148" s="1460">
        <f t="shared" si="1095"/>
        <v>0</v>
      </c>
      <c r="PM148" s="1460">
        <f t="shared" si="1095"/>
        <v>0</v>
      </c>
      <c r="PN148" s="1460">
        <f t="shared" si="1095"/>
        <v>0</v>
      </c>
      <c r="PO148" s="1460">
        <f t="shared" si="1095"/>
        <v>0</v>
      </c>
      <c r="PP148" s="1460">
        <f t="shared" si="1095"/>
        <v>0</v>
      </c>
      <c r="PQ148" s="1460">
        <f t="shared" si="1095"/>
        <v>0</v>
      </c>
      <c r="PR148" s="1460">
        <f t="shared" si="1095"/>
        <v>0</v>
      </c>
      <c r="PS148" s="1460">
        <f t="shared" si="1095"/>
        <v>0</v>
      </c>
      <c r="PT148" s="1460">
        <f t="shared" si="1095"/>
        <v>0</v>
      </c>
      <c r="PU148" s="1460">
        <f t="shared" si="1095"/>
        <v>0</v>
      </c>
      <c r="PV148" s="1460">
        <f t="shared" si="1096"/>
        <v>0</v>
      </c>
      <c r="PW148" s="1460">
        <f t="shared" si="1096"/>
        <v>0</v>
      </c>
      <c r="PX148" s="1460">
        <f t="shared" si="1096"/>
        <v>0</v>
      </c>
      <c r="PY148" s="1460">
        <f t="shared" si="1096"/>
        <v>0</v>
      </c>
      <c r="PZ148" s="1460">
        <f t="shared" si="1096"/>
        <v>0</v>
      </c>
      <c r="QA148" s="1460">
        <f t="shared" si="1096"/>
        <v>0</v>
      </c>
      <c r="QB148" s="1460">
        <f t="shared" si="1096"/>
        <v>0</v>
      </c>
      <c r="QC148" s="1460">
        <f t="shared" si="1096"/>
        <v>0</v>
      </c>
      <c r="QD148" s="1460">
        <f t="shared" si="1096"/>
        <v>0</v>
      </c>
      <c r="QE148" s="1460">
        <f t="shared" si="1096"/>
        <v>0</v>
      </c>
      <c r="QF148" s="1460">
        <f t="shared" si="1096"/>
        <v>0</v>
      </c>
      <c r="QG148" s="1460">
        <f t="shared" si="1096"/>
        <v>0</v>
      </c>
      <c r="QH148" s="1460">
        <f t="shared" si="1096"/>
        <v>0</v>
      </c>
      <c r="QI148" s="1460">
        <f t="shared" si="1096"/>
        <v>0</v>
      </c>
      <c r="QJ148" s="1460">
        <f t="shared" si="1096"/>
        <v>0</v>
      </c>
      <c r="QK148" s="1460">
        <f t="shared" si="1096"/>
        <v>0</v>
      </c>
      <c r="QL148" s="1460">
        <f t="shared" si="1066"/>
        <v>0</v>
      </c>
      <c r="QM148" s="1460">
        <f t="shared" si="1066"/>
        <v>0</v>
      </c>
      <c r="QN148" s="1460">
        <f t="shared" si="1066"/>
        <v>0</v>
      </c>
      <c r="QO148" s="1460">
        <f t="shared" si="1066"/>
        <v>0</v>
      </c>
      <c r="QP148" s="1460">
        <f t="shared" si="1066"/>
        <v>0</v>
      </c>
      <c r="QQ148" s="1460">
        <f t="shared" si="1066"/>
        <v>0</v>
      </c>
    </row>
    <row r="149" spans="1:459" s="1466" customFormat="1" ht="22.5" customHeight="1">
      <c r="A149" s="1468"/>
      <c r="B149" s="1469"/>
      <c r="C149" s="1469"/>
      <c r="D149" s="1470"/>
      <c r="E149" s="1471"/>
      <c r="F149" s="1472"/>
      <c r="G149" s="1472"/>
      <c r="H149" s="1473">
        <f t="shared" si="875"/>
        <v>0</v>
      </c>
      <c r="I149" s="1474">
        <v>0</v>
      </c>
      <c r="J149" s="1475">
        <f t="shared" si="437"/>
        <v>0</v>
      </c>
      <c r="K149" s="1476">
        <v>0</v>
      </c>
      <c r="L149" s="1477">
        <f t="shared" si="876"/>
        <v>0</v>
      </c>
      <c r="M149" s="1477">
        <f t="shared" si="877"/>
        <v>0</v>
      </c>
      <c r="N149" s="1478"/>
      <c r="O149" s="1479">
        <v>0</v>
      </c>
      <c r="P149" s="1480">
        <v>0</v>
      </c>
      <c r="Q149" s="1828">
        <v>0</v>
      </c>
      <c r="R149" s="1831">
        <f t="shared" si="878"/>
        <v>0</v>
      </c>
      <c r="S149" s="1481">
        <f>IF(AND(SUM(O149:Q149)=0,N149="NNN"),MIN('Operating History and Pro Forma'!$M$33,'Operating History and Pro Forma'!$T$15)*D149,SUM(O149:Q149)*D149)</f>
        <v>0</v>
      </c>
      <c r="T149" s="1482">
        <f t="shared" si="879"/>
        <v>0</v>
      </c>
      <c r="U149" s="1483">
        <f t="shared" si="880"/>
        <v>0</v>
      </c>
      <c r="V149" s="1480"/>
      <c r="W149" s="1514"/>
      <c r="X149" s="1486" t="str">
        <f t="shared" si="881"/>
        <v/>
      </c>
      <c r="Y149" s="1487">
        <f t="shared" si="882"/>
        <v>0</v>
      </c>
      <c r="Z149" s="1488"/>
      <c r="AA149" s="1488"/>
      <c r="AB149" s="1488"/>
      <c r="AC149" s="1488"/>
      <c r="AD149" s="1489">
        <f t="shared" si="883"/>
        <v>0</v>
      </c>
      <c r="AE149" s="1490" t="str">
        <f t="shared" si="884"/>
        <v/>
      </c>
      <c r="AF149" s="1491">
        <f t="shared" si="885"/>
        <v>0</v>
      </c>
      <c r="AG149" s="1492">
        <f t="shared" si="886"/>
        <v>0</v>
      </c>
      <c r="AH149" s="1493">
        <f t="shared" si="1060"/>
        <v>0</v>
      </c>
      <c r="AI149" s="1493">
        <f t="shared" si="1060"/>
        <v>0</v>
      </c>
      <c r="AJ149" s="1494">
        <f t="shared" si="1060"/>
        <v>0</v>
      </c>
      <c r="AK149" s="1494">
        <f t="shared" si="1060"/>
        <v>0</v>
      </c>
      <c r="AL149" s="1495">
        <f t="shared" si="1060"/>
        <v>0</v>
      </c>
      <c r="AM149" s="1496">
        <f t="shared" si="1060"/>
        <v>0</v>
      </c>
      <c r="AN149" s="1497">
        <f t="shared" si="399"/>
        <v>0</v>
      </c>
      <c r="AO149" s="1498">
        <f t="shared" si="1093"/>
        <v>0</v>
      </c>
      <c r="AP149" s="1499">
        <f t="shared" si="887"/>
        <v>0</v>
      </c>
      <c r="AQ149" s="1500">
        <f t="shared" si="888"/>
        <v>0</v>
      </c>
      <c r="AR149" s="1501">
        <f t="shared" si="889"/>
        <v>0</v>
      </c>
      <c r="AS149" s="1498">
        <f t="shared" si="1088"/>
        <v>0</v>
      </c>
      <c r="AT149" s="1501">
        <f t="shared" si="890"/>
        <v>0</v>
      </c>
      <c r="AU149" s="1498">
        <f t="shared" si="891"/>
        <v>1</v>
      </c>
      <c r="AV149" s="1498">
        <f t="shared" si="892"/>
        <v>2</v>
      </c>
      <c r="AW149" s="1499">
        <f t="shared" si="893"/>
        <v>0</v>
      </c>
      <c r="AX149" s="1502">
        <f t="shared" si="894"/>
        <v>0</v>
      </c>
      <c r="AY149" s="1503">
        <f t="shared" si="895"/>
        <v>0</v>
      </c>
      <c r="AZ149" s="1498">
        <f t="shared" si="896"/>
        <v>2</v>
      </c>
      <c r="BA149" s="1498">
        <f t="shared" si="897"/>
        <v>3</v>
      </c>
      <c r="BB149" s="1499">
        <f t="shared" si="898"/>
        <v>0</v>
      </c>
      <c r="BC149" s="1502">
        <f t="shared" si="899"/>
        <v>0</v>
      </c>
      <c r="BD149" s="1503">
        <f t="shared" si="900"/>
        <v>0</v>
      </c>
      <c r="BE149" s="1498">
        <f t="shared" si="901"/>
        <v>3</v>
      </c>
      <c r="BF149" s="1498">
        <f t="shared" si="902"/>
        <v>4</v>
      </c>
      <c r="BG149" s="1499">
        <f t="shared" si="903"/>
        <v>0</v>
      </c>
      <c r="BH149" s="1502">
        <f t="shared" si="904"/>
        <v>0</v>
      </c>
      <c r="BI149" s="1502">
        <f t="shared" si="905"/>
        <v>0</v>
      </c>
      <c r="BJ149" s="1504">
        <f t="shared" si="906"/>
        <v>1900</v>
      </c>
      <c r="BK149" s="1505" t="str">
        <f t="shared" si="907"/>
        <v/>
      </c>
      <c r="BL149" s="1506"/>
      <c r="BM149" s="1507">
        <f t="shared" si="908"/>
        <v>0</v>
      </c>
      <c r="BN149" s="1508">
        <f t="shared" si="1089"/>
        <v>0</v>
      </c>
      <c r="BO149" s="1508">
        <f t="shared" si="1089"/>
        <v>0</v>
      </c>
      <c r="BP149" s="1508">
        <f t="shared" si="1089"/>
        <v>0</v>
      </c>
      <c r="BQ149" s="1508">
        <f t="shared" si="1089"/>
        <v>0</v>
      </c>
      <c r="BR149" s="1508">
        <f t="shared" si="1089"/>
        <v>0</v>
      </c>
      <c r="BS149" s="1508">
        <f t="shared" si="1089"/>
        <v>0</v>
      </c>
      <c r="BT149" s="1508">
        <f t="shared" si="1089"/>
        <v>0</v>
      </c>
      <c r="BU149" s="1508">
        <f t="shared" si="1089"/>
        <v>0</v>
      </c>
      <c r="BV149" s="1508">
        <f t="shared" si="1089"/>
        <v>0</v>
      </c>
      <c r="BW149" s="1508">
        <f t="shared" si="1089"/>
        <v>0</v>
      </c>
      <c r="BX149" s="1508">
        <f t="shared" si="1089"/>
        <v>0</v>
      </c>
      <c r="BY149" s="1507">
        <f t="shared" si="1089"/>
        <v>0</v>
      </c>
      <c r="BZ149" s="1508">
        <f t="shared" si="1089"/>
        <v>0</v>
      </c>
      <c r="CA149" s="1508">
        <f t="shared" si="1089"/>
        <v>0</v>
      </c>
      <c r="CB149" s="1508">
        <f t="shared" si="1089"/>
        <v>0</v>
      </c>
      <c r="CC149" s="1508">
        <f t="shared" si="1089"/>
        <v>0</v>
      </c>
      <c r="CD149" s="1508">
        <f t="shared" si="1082"/>
        <v>0</v>
      </c>
      <c r="CE149" s="1508">
        <f t="shared" si="1082"/>
        <v>0</v>
      </c>
      <c r="CF149" s="1508">
        <f t="shared" si="1082"/>
        <v>0</v>
      </c>
      <c r="CG149" s="1508">
        <f t="shared" si="1082"/>
        <v>0</v>
      </c>
      <c r="CH149" s="1508">
        <f t="shared" si="1082"/>
        <v>0</v>
      </c>
      <c r="CI149" s="1508">
        <f t="shared" si="1082"/>
        <v>0</v>
      </c>
      <c r="CJ149" s="1509">
        <f t="shared" si="1082"/>
        <v>0</v>
      </c>
      <c r="CK149" s="1507">
        <f t="shared" si="1082"/>
        <v>0</v>
      </c>
      <c r="CL149" s="1508">
        <f t="shared" si="1082"/>
        <v>0</v>
      </c>
      <c r="CM149" s="1508">
        <f t="shared" si="1082"/>
        <v>0</v>
      </c>
      <c r="CN149" s="1508">
        <f t="shared" si="1082"/>
        <v>0</v>
      </c>
      <c r="CO149" s="1508">
        <f t="shared" si="1082"/>
        <v>0</v>
      </c>
      <c r="CP149" s="1508">
        <f t="shared" si="1082"/>
        <v>0</v>
      </c>
      <c r="CQ149" s="1508">
        <f t="shared" si="1082"/>
        <v>0</v>
      </c>
      <c r="CR149" s="1508">
        <f t="shared" si="1082"/>
        <v>0</v>
      </c>
      <c r="CS149" s="1508">
        <f t="shared" si="1082"/>
        <v>0</v>
      </c>
      <c r="CT149" s="1508">
        <f t="shared" si="1083"/>
        <v>0</v>
      </c>
      <c r="CU149" s="1508">
        <f t="shared" si="1083"/>
        <v>0</v>
      </c>
      <c r="CV149" s="1509">
        <f t="shared" si="1083"/>
        <v>0</v>
      </c>
      <c r="CW149" s="1508">
        <f t="shared" si="1083"/>
        <v>0</v>
      </c>
      <c r="CX149" s="1508">
        <f t="shared" si="1083"/>
        <v>0</v>
      </c>
      <c r="CY149" s="1508">
        <f t="shared" si="1083"/>
        <v>0</v>
      </c>
      <c r="CZ149" s="1508">
        <f t="shared" si="1083"/>
        <v>0</v>
      </c>
      <c r="DA149" s="1508">
        <f t="shared" si="1083"/>
        <v>0</v>
      </c>
      <c r="DB149" s="1508">
        <f t="shared" si="1083"/>
        <v>0</v>
      </c>
      <c r="DC149" s="1508">
        <f t="shared" si="1083"/>
        <v>0</v>
      </c>
      <c r="DD149" s="1508">
        <f t="shared" si="1083"/>
        <v>0</v>
      </c>
      <c r="DE149" s="1508">
        <f t="shared" si="1083"/>
        <v>0</v>
      </c>
      <c r="DF149" s="1508">
        <f t="shared" si="1083"/>
        <v>0</v>
      </c>
      <c r="DG149" s="1508">
        <f t="shared" si="1083"/>
        <v>0</v>
      </c>
      <c r="DH149" s="1509">
        <f t="shared" si="1083"/>
        <v>0</v>
      </c>
      <c r="DI149" s="1508">
        <f t="shared" si="1083"/>
        <v>0</v>
      </c>
      <c r="DJ149" s="1508">
        <f t="shared" si="1084"/>
        <v>0</v>
      </c>
      <c r="DK149" s="1508">
        <f t="shared" si="1084"/>
        <v>0</v>
      </c>
      <c r="DL149" s="1508">
        <f t="shared" si="1084"/>
        <v>0</v>
      </c>
      <c r="DM149" s="1508">
        <f t="shared" si="1084"/>
        <v>0</v>
      </c>
      <c r="DN149" s="1508">
        <f t="shared" si="1084"/>
        <v>0</v>
      </c>
      <c r="DO149" s="1508">
        <f t="shared" si="1084"/>
        <v>0</v>
      </c>
      <c r="DP149" s="1508">
        <f t="shared" si="1084"/>
        <v>0</v>
      </c>
      <c r="DQ149" s="1508">
        <f t="shared" si="1084"/>
        <v>0</v>
      </c>
      <c r="DR149" s="1508">
        <f t="shared" si="1084"/>
        <v>0</v>
      </c>
      <c r="DS149" s="1508">
        <f t="shared" si="1084"/>
        <v>0</v>
      </c>
      <c r="DT149" s="1509">
        <f t="shared" si="1084"/>
        <v>0</v>
      </c>
      <c r="DU149" s="1507">
        <f t="shared" si="1084"/>
        <v>0</v>
      </c>
      <c r="DV149" s="1508">
        <f t="shared" si="1084"/>
        <v>0</v>
      </c>
      <c r="DW149" s="1508">
        <f t="shared" si="1084"/>
        <v>0</v>
      </c>
      <c r="DX149" s="1508">
        <f t="shared" si="1084"/>
        <v>0</v>
      </c>
      <c r="DY149" s="1508">
        <f t="shared" si="1084"/>
        <v>0</v>
      </c>
      <c r="DZ149" s="1508">
        <f t="shared" si="1085"/>
        <v>0</v>
      </c>
      <c r="EA149" s="1508">
        <f t="shared" si="1085"/>
        <v>0</v>
      </c>
      <c r="EB149" s="1508">
        <f t="shared" si="1085"/>
        <v>0</v>
      </c>
      <c r="EC149" s="1508">
        <f t="shared" si="1085"/>
        <v>0</v>
      </c>
      <c r="ED149" s="1508">
        <f t="shared" si="1085"/>
        <v>0</v>
      </c>
      <c r="EE149" s="1508">
        <f t="shared" si="1085"/>
        <v>0</v>
      </c>
      <c r="EF149" s="1508">
        <f t="shared" si="1085"/>
        <v>0</v>
      </c>
      <c r="EG149" s="1507">
        <f t="shared" si="1085"/>
        <v>0</v>
      </c>
      <c r="EH149" s="1508">
        <f t="shared" si="1085"/>
        <v>0</v>
      </c>
      <c r="EI149" s="1508">
        <f t="shared" si="1085"/>
        <v>0</v>
      </c>
      <c r="EJ149" s="1508">
        <f t="shared" si="1085"/>
        <v>0</v>
      </c>
      <c r="EK149" s="1508">
        <f t="shared" si="1085"/>
        <v>0</v>
      </c>
      <c r="EL149" s="1508">
        <f t="shared" si="1085"/>
        <v>0</v>
      </c>
      <c r="EM149" s="1508">
        <f t="shared" si="1085"/>
        <v>0</v>
      </c>
      <c r="EN149" s="1508">
        <f t="shared" si="1085"/>
        <v>0</v>
      </c>
      <c r="EO149" s="1508">
        <f t="shared" si="1085"/>
        <v>0</v>
      </c>
      <c r="EP149" s="1508">
        <f t="shared" si="1086"/>
        <v>0</v>
      </c>
      <c r="EQ149" s="1508">
        <f t="shared" si="1086"/>
        <v>0</v>
      </c>
      <c r="ER149" s="1509">
        <f t="shared" si="1086"/>
        <v>0</v>
      </c>
      <c r="ES149" s="1507">
        <f t="shared" si="1086"/>
        <v>0</v>
      </c>
      <c r="ET149" s="1508">
        <f t="shared" si="1086"/>
        <v>0</v>
      </c>
      <c r="EU149" s="1508">
        <f t="shared" si="1086"/>
        <v>0</v>
      </c>
      <c r="EV149" s="1508">
        <f t="shared" si="1086"/>
        <v>0</v>
      </c>
      <c r="EW149" s="1508">
        <f t="shared" si="1086"/>
        <v>0</v>
      </c>
      <c r="EX149" s="1508">
        <f t="shared" si="1086"/>
        <v>0</v>
      </c>
      <c r="EY149" s="1508">
        <f t="shared" si="1086"/>
        <v>0</v>
      </c>
      <c r="EZ149" s="1508">
        <f t="shared" si="1086"/>
        <v>0</v>
      </c>
      <c r="FA149" s="1508">
        <f t="shared" si="1086"/>
        <v>0</v>
      </c>
      <c r="FB149" s="1508">
        <f t="shared" si="1086"/>
        <v>0</v>
      </c>
      <c r="FC149" s="1508">
        <f t="shared" si="1086"/>
        <v>0</v>
      </c>
      <c r="FD149" s="1509">
        <f t="shared" si="1086"/>
        <v>0</v>
      </c>
      <c r="FE149" s="1508">
        <f t="shared" si="1086"/>
        <v>0</v>
      </c>
      <c r="FF149" s="1508">
        <f t="shared" si="1052"/>
        <v>0</v>
      </c>
      <c r="FG149" s="1508">
        <f t="shared" si="1087"/>
        <v>0</v>
      </c>
      <c r="FH149" s="1508">
        <f t="shared" si="1087"/>
        <v>0</v>
      </c>
      <c r="FI149" s="1508">
        <f t="shared" si="1087"/>
        <v>0</v>
      </c>
      <c r="FJ149" s="1508">
        <f t="shared" si="1087"/>
        <v>0</v>
      </c>
      <c r="FK149" s="1508">
        <f t="shared" si="1087"/>
        <v>0</v>
      </c>
      <c r="FL149" s="1508">
        <f t="shared" si="1087"/>
        <v>0</v>
      </c>
      <c r="FM149" s="1508">
        <f t="shared" si="1087"/>
        <v>0</v>
      </c>
      <c r="FN149" s="1508">
        <f t="shared" si="1087"/>
        <v>0</v>
      </c>
      <c r="FO149" s="1508">
        <f t="shared" si="1087"/>
        <v>0</v>
      </c>
      <c r="FP149" s="1509">
        <f t="shared" si="1087"/>
        <v>0</v>
      </c>
      <c r="FQ149" s="1508">
        <f t="shared" si="1087"/>
        <v>0</v>
      </c>
      <c r="FR149" s="1508">
        <f t="shared" si="1087"/>
        <v>0</v>
      </c>
      <c r="FS149" s="1508">
        <f t="shared" si="1087"/>
        <v>0</v>
      </c>
      <c r="FT149" s="1508">
        <f t="shared" si="1087"/>
        <v>0</v>
      </c>
      <c r="FU149" s="1508">
        <f t="shared" si="1087"/>
        <v>0</v>
      </c>
      <c r="FV149" s="1508">
        <f t="shared" si="1087"/>
        <v>0</v>
      </c>
      <c r="FW149" s="1508">
        <f t="shared" si="1061"/>
        <v>0</v>
      </c>
      <c r="FX149" s="1508">
        <f t="shared" si="1061"/>
        <v>0</v>
      </c>
      <c r="FY149" s="1508">
        <f t="shared" si="1061"/>
        <v>0</v>
      </c>
      <c r="FZ149" s="1508">
        <f t="shared" si="1061"/>
        <v>0</v>
      </c>
      <c r="GA149" s="1508">
        <f t="shared" si="1061"/>
        <v>0</v>
      </c>
      <c r="GB149" s="1509">
        <f t="shared" si="1061"/>
        <v>0</v>
      </c>
      <c r="GC149" s="1506"/>
      <c r="GD149" s="1458">
        <f t="shared" si="910"/>
        <v>1</v>
      </c>
      <c r="GE149" s="1510">
        <f t="shared" si="1090"/>
        <v>0</v>
      </c>
      <c r="GF149" s="1511">
        <f t="shared" si="1090"/>
        <v>0</v>
      </c>
      <c r="GG149" s="1511">
        <f t="shared" si="1090"/>
        <v>0</v>
      </c>
      <c r="GH149" s="1511">
        <f t="shared" si="1090"/>
        <v>0</v>
      </c>
      <c r="GI149" s="1511">
        <f t="shared" si="1090"/>
        <v>0</v>
      </c>
      <c r="GJ149" s="1511">
        <f t="shared" si="1090"/>
        <v>0</v>
      </c>
      <c r="GK149" s="1511">
        <f t="shared" si="1090"/>
        <v>0</v>
      </c>
      <c r="GL149" s="1511">
        <f t="shared" si="1090"/>
        <v>0</v>
      </c>
      <c r="GM149" s="1511">
        <f t="shared" si="1090"/>
        <v>0</v>
      </c>
      <c r="GN149" s="1512">
        <f t="shared" si="1090"/>
        <v>0</v>
      </c>
      <c r="GO149" s="1513">
        <f t="shared" si="911"/>
        <v>0</v>
      </c>
      <c r="GP149" s="1506"/>
      <c r="GQ149" s="1510">
        <f t="shared" si="1073"/>
        <v>0</v>
      </c>
      <c r="GR149" s="1511">
        <f t="shared" si="1091"/>
        <v>0</v>
      </c>
      <c r="GS149" s="1511">
        <f t="shared" si="1091"/>
        <v>0</v>
      </c>
      <c r="GT149" s="1511">
        <f t="shared" si="1091"/>
        <v>0</v>
      </c>
      <c r="GU149" s="1511">
        <f t="shared" si="1091"/>
        <v>0</v>
      </c>
      <c r="GV149" s="1511">
        <f t="shared" si="1091"/>
        <v>0</v>
      </c>
      <c r="GW149" s="1511">
        <f t="shared" si="1091"/>
        <v>0</v>
      </c>
      <c r="GX149" s="1511">
        <f t="shared" si="1091"/>
        <v>0</v>
      </c>
      <c r="GY149" s="1511">
        <f t="shared" si="1091"/>
        <v>0</v>
      </c>
      <c r="GZ149" s="1512">
        <f t="shared" si="1091"/>
        <v>0</v>
      </c>
      <c r="HA149" s="1513">
        <f t="shared" si="912"/>
        <v>0</v>
      </c>
      <c r="HB149" s="1506">
        <f t="shared" si="913"/>
        <v>1</v>
      </c>
      <c r="HC149" s="1506"/>
      <c r="HD149" s="1508">
        <f t="shared" si="914"/>
        <v>0</v>
      </c>
      <c r="HE149" s="1460">
        <f t="shared" si="915"/>
        <v>0</v>
      </c>
      <c r="HF149" s="1460">
        <f t="shared" si="916"/>
        <v>0</v>
      </c>
      <c r="HG149" s="1460">
        <f t="shared" si="917"/>
        <v>0</v>
      </c>
      <c r="HH149" s="1460">
        <f t="shared" si="918"/>
        <v>0</v>
      </c>
      <c r="HI149" s="1460">
        <f t="shared" si="919"/>
        <v>0</v>
      </c>
      <c r="HJ149" s="1460">
        <f t="shared" si="920"/>
        <v>0</v>
      </c>
      <c r="HK149" s="1460">
        <f t="shared" si="921"/>
        <v>0</v>
      </c>
      <c r="HL149" s="1460">
        <f t="shared" si="922"/>
        <v>0</v>
      </c>
      <c r="HM149" s="1460">
        <f t="shared" si="923"/>
        <v>0</v>
      </c>
      <c r="HN149" s="1460">
        <f t="shared" si="924"/>
        <v>0</v>
      </c>
      <c r="HO149" s="1460">
        <f t="shared" si="925"/>
        <v>0</v>
      </c>
      <c r="HP149" s="1460">
        <f t="shared" si="926"/>
        <v>0</v>
      </c>
      <c r="HQ149" s="1460">
        <f t="shared" si="927"/>
        <v>0</v>
      </c>
      <c r="HR149" s="1460">
        <f t="shared" si="928"/>
        <v>0</v>
      </c>
      <c r="HS149" s="1460">
        <f t="shared" si="929"/>
        <v>0</v>
      </c>
      <c r="HT149" s="1460">
        <f t="shared" si="930"/>
        <v>0</v>
      </c>
      <c r="HU149" s="1460">
        <f t="shared" si="931"/>
        <v>0</v>
      </c>
      <c r="HV149" s="1460">
        <f t="shared" si="932"/>
        <v>0</v>
      </c>
      <c r="HW149" s="1460">
        <f t="shared" si="933"/>
        <v>0</v>
      </c>
      <c r="HX149" s="1460">
        <f t="shared" si="934"/>
        <v>0</v>
      </c>
      <c r="HY149" s="1460">
        <f t="shared" si="935"/>
        <v>0</v>
      </c>
      <c r="HZ149" s="1460">
        <f t="shared" si="936"/>
        <v>0</v>
      </c>
      <c r="IA149" s="1460">
        <f t="shared" si="937"/>
        <v>0</v>
      </c>
      <c r="IB149" s="1460">
        <f t="shared" si="938"/>
        <v>0</v>
      </c>
      <c r="IC149" s="1460">
        <f t="shared" si="939"/>
        <v>0</v>
      </c>
      <c r="ID149" s="1460">
        <f t="shared" si="940"/>
        <v>0</v>
      </c>
      <c r="IE149" s="1460">
        <f t="shared" si="941"/>
        <v>0</v>
      </c>
      <c r="IF149" s="1460">
        <f t="shared" si="942"/>
        <v>0</v>
      </c>
      <c r="IG149" s="1460">
        <f t="shared" si="943"/>
        <v>0</v>
      </c>
      <c r="IH149" s="1460">
        <f t="shared" si="944"/>
        <v>0</v>
      </c>
      <c r="II149" s="1460">
        <f t="shared" si="945"/>
        <v>0</v>
      </c>
      <c r="IJ149" s="1460">
        <f t="shared" si="946"/>
        <v>0</v>
      </c>
      <c r="IK149" s="1460">
        <f t="shared" si="947"/>
        <v>0</v>
      </c>
      <c r="IL149" s="1460">
        <f t="shared" si="948"/>
        <v>0</v>
      </c>
      <c r="IM149" s="1460">
        <f t="shared" si="949"/>
        <v>0</v>
      </c>
      <c r="IN149" s="1460">
        <f t="shared" si="950"/>
        <v>0</v>
      </c>
      <c r="IO149" s="1460">
        <f t="shared" si="951"/>
        <v>0</v>
      </c>
      <c r="IP149" s="1460">
        <f t="shared" si="952"/>
        <v>0</v>
      </c>
      <c r="IQ149" s="1460">
        <f t="shared" si="953"/>
        <v>0</v>
      </c>
      <c r="IR149" s="1460">
        <f t="shared" si="954"/>
        <v>0</v>
      </c>
      <c r="IS149" s="1460">
        <f t="shared" si="955"/>
        <v>0</v>
      </c>
      <c r="IT149" s="1460">
        <f t="shared" si="956"/>
        <v>0</v>
      </c>
      <c r="IU149" s="1460">
        <f t="shared" si="957"/>
        <v>0</v>
      </c>
      <c r="IV149" s="1460">
        <f t="shared" si="958"/>
        <v>0</v>
      </c>
      <c r="IW149" s="1460">
        <f t="shared" si="959"/>
        <v>0</v>
      </c>
      <c r="IX149" s="1460">
        <f t="shared" si="960"/>
        <v>0</v>
      </c>
      <c r="IY149" s="1460">
        <f t="shared" si="961"/>
        <v>0</v>
      </c>
      <c r="IZ149" s="1460">
        <f t="shared" si="962"/>
        <v>0</v>
      </c>
      <c r="JA149" s="1460">
        <f t="shared" si="963"/>
        <v>0</v>
      </c>
      <c r="JB149" s="1460">
        <f t="shared" si="964"/>
        <v>0</v>
      </c>
      <c r="JC149" s="1460">
        <f t="shared" si="965"/>
        <v>0</v>
      </c>
      <c r="JD149" s="1460">
        <f t="shared" si="966"/>
        <v>0</v>
      </c>
      <c r="JE149" s="1460">
        <f t="shared" si="967"/>
        <v>0</v>
      </c>
      <c r="JF149" s="1460">
        <f t="shared" si="968"/>
        <v>0</v>
      </c>
      <c r="JG149" s="1460">
        <f t="shared" si="969"/>
        <v>0</v>
      </c>
      <c r="JH149" s="1460">
        <f t="shared" si="970"/>
        <v>0</v>
      </c>
      <c r="JI149" s="1460">
        <f t="shared" si="971"/>
        <v>0</v>
      </c>
      <c r="JJ149" s="1460">
        <f t="shared" si="972"/>
        <v>0</v>
      </c>
      <c r="JK149" s="1460">
        <f t="shared" si="973"/>
        <v>0</v>
      </c>
      <c r="JL149" s="1460">
        <f t="shared" si="974"/>
        <v>0</v>
      </c>
      <c r="JM149" s="1460">
        <f t="shared" si="975"/>
        <v>0</v>
      </c>
      <c r="JN149" s="1460">
        <f t="shared" si="976"/>
        <v>0</v>
      </c>
      <c r="JO149" s="1460">
        <f t="shared" si="977"/>
        <v>0</v>
      </c>
      <c r="JP149" s="1460">
        <f t="shared" si="978"/>
        <v>0</v>
      </c>
      <c r="JQ149" s="1460">
        <f t="shared" si="979"/>
        <v>0</v>
      </c>
      <c r="JR149" s="1460">
        <f t="shared" si="980"/>
        <v>0</v>
      </c>
      <c r="JS149" s="1460">
        <f t="shared" si="981"/>
        <v>0</v>
      </c>
      <c r="JT149" s="1460">
        <f t="shared" si="982"/>
        <v>0</v>
      </c>
      <c r="JU149" s="1460">
        <f t="shared" si="983"/>
        <v>0</v>
      </c>
      <c r="JV149" s="1460">
        <f t="shared" si="984"/>
        <v>0</v>
      </c>
      <c r="JW149" s="1460">
        <f t="shared" si="985"/>
        <v>0</v>
      </c>
      <c r="JX149" s="1460">
        <f t="shared" si="986"/>
        <v>0</v>
      </c>
      <c r="JY149" s="1460">
        <f t="shared" si="987"/>
        <v>0</v>
      </c>
      <c r="JZ149" s="1460">
        <f t="shared" si="988"/>
        <v>0</v>
      </c>
      <c r="KA149" s="1460">
        <f t="shared" si="989"/>
        <v>0</v>
      </c>
      <c r="KB149" s="1460">
        <f t="shared" si="990"/>
        <v>0</v>
      </c>
      <c r="KC149" s="1460">
        <f t="shared" si="991"/>
        <v>0</v>
      </c>
      <c r="KD149" s="1460">
        <f t="shared" si="992"/>
        <v>0</v>
      </c>
      <c r="KE149" s="1460">
        <f t="shared" si="993"/>
        <v>0</v>
      </c>
      <c r="KF149" s="1460">
        <f t="shared" si="994"/>
        <v>0</v>
      </c>
      <c r="KG149" s="1460">
        <f t="shared" si="995"/>
        <v>0</v>
      </c>
      <c r="KH149" s="1460">
        <f t="shared" si="996"/>
        <v>0</v>
      </c>
      <c r="KI149" s="1460">
        <f t="shared" si="997"/>
        <v>0</v>
      </c>
      <c r="KJ149" s="1460">
        <f t="shared" si="998"/>
        <v>0</v>
      </c>
      <c r="KK149" s="1460">
        <f t="shared" si="999"/>
        <v>0</v>
      </c>
      <c r="KL149" s="1460">
        <f t="shared" si="1000"/>
        <v>0</v>
      </c>
      <c r="KM149" s="1460">
        <f t="shared" si="1001"/>
        <v>0</v>
      </c>
      <c r="KN149" s="1460">
        <f t="shared" si="1002"/>
        <v>0</v>
      </c>
      <c r="KO149" s="1460">
        <f t="shared" si="1003"/>
        <v>0</v>
      </c>
      <c r="KP149" s="1460">
        <f t="shared" si="1004"/>
        <v>0</v>
      </c>
      <c r="KQ149" s="1460">
        <f t="shared" si="1005"/>
        <v>0</v>
      </c>
      <c r="KR149" s="1460">
        <f t="shared" si="1006"/>
        <v>0</v>
      </c>
      <c r="KS149" s="1460">
        <f t="shared" si="1007"/>
        <v>0</v>
      </c>
      <c r="KT149" s="1460">
        <f t="shared" si="1008"/>
        <v>0</v>
      </c>
      <c r="KU149" s="1460">
        <f t="shared" si="1009"/>
        <v>0</v>
      </c>
      <c r="KV149" s="1460">
        <f t="shared" si="1010"/>
        <v>0</v>
      </c>
      <c r="KW149" s="1460">
        <f t="shared" si="1011"/>
        <v>0</v>
      </c>
      <c r="KX149" s="1460">
        <f t="shared" si="1012"/>
        <v>0</v>
      </c>
      <c r="KY149" s="1460">
        <f t="shared" si="1013"/>
        <v>0</v>
      </c>
      <c r="KZ149" s="1460">
        <f t="shared" si="1014"/>
        <v>0</v>
      </c>
      <c r="LA149" s="1460">
        <f t="shared" si="1015"/>
        <v>0</v>
      </c>
      <c r="LB149" s="1460">
        <f t="shared" si="1016"/>
        <v>0</v>
      </c>
      <c r="LC149" s="1460">
        <f t="shared" si="1017"/>
        <v>0</v>
      </c>
      <c r="LD149" s="1460">
        <f t="shared" si="1018"/>
        <v>0</v>
      </c>
      <c r="LE149" s="1460">
        <f t="shared" si="1019"/>
        <v>0</v>
      </c>
      <c r="LF149" s="1460">
        <f t="shared" si="1020"/>
        <v>0</v>
      </c>
      <c r="LG149" s="1460">
        <f t="shared" si="1021"/>
        <v>0</v>
      </c>
      <c r="LH149" s="1460">
        <f t="shared" si="1022"/>
        <v>0</v>
      </c>
      <c r="LI149" s="1460">
        <f t="shared" si="1023"/>
        <v>0</v>
      </c>
      <c r="LJ149" s="1460">
        <f t="shared" si="1024"/>
        <v>0</v>
      </c>
      <c r="LK149" s="1460">
        <f t="shared" si="1025"/>
        <v>0</v>
      </c>
      <c r="LL149" s="1460">
        <f t="shared" si="1026"/>
        <v>0</v>
      </c>
      <c r="LM149" s="1460">
        <f t="shared" si="1027"/>
        <v>0</v>
      </c>
      <c r="LN149" s="1460">
        <f t="shared" si="1028"/>
        <v>0</v>
      </c>
      <c r="LO149" s="1460">
        <f t="shared" si="1029"/>
        <v>0</v>
      </c>
      <c r="LP149" s="1460">
        <f t="shared" si="1030"/>
        <v>0</v>
      </c>
      <c r="LQ149" s="1460">
        <f t="shared" si="1031"/>
        <v>0</v>
      </c>
      <c r="LR149" s="1460">
        <f t="shared" si="1032"/>
        <v>0</v>
      </c>
      <c r="LS149" s="1460">
        <f t="shared" si="1033"/>
        <v>0</v>
      </c>
      <c r="LW149" s="1467">
        <f t="shared" si="1034"/>
        <v>0</v>
      </c>
      <c r="LX149" s="1467">
        <f t="shared" si="1035"/>
        <v>0</v>
      </c>
      <c r="LY149" s="1467">
        <f t="shared" si="1036"/>
        <v>0</v>
      </c>
      <c r="LZ149" s="1467">
        <f t="shared" si="1037"/>
        <v>0</v>
      </c>
      <c r="MA149" s="1506"/>
      <c r="MB149" s="1460">
        <f t="shared" si="1038"/>
        <v>0</v>
      </c>
      <c r="MC149" s="1460">
        <f t="shared" si="1092"/>
        <v>0</v>
      </c>
      <c r="MD149" s="1460">
        <f t="shared" si="1092"/>
        <v>0</v>
      </c>
      <c r="ME149" s="1460">
        <f t="shared" si="1092"/>
        <v>0</v>
      </c>
      <c r="MF149" s="1460">
        <f t="shared" si="1092"/>
        <v>0</v>
      </c>
      <c r="MG149" s="1460">
        <f t="shared" si="1092"/>
        <v>0</v>
      </c>
      <c r="MH149" s="1460">
        <f t="shared" si="1092"/>
        <v>0</v>
      </c>
      <c r="MI149" s="1460">
        <f t="shared" si="1092"/>
        <v>0</v>
      </c>
      <c r="MJ149" s="1460">
        <f t="shared" si="1092"/>
        <v>0</v>
      </c>
      <c r="MK149" s="1460">
        <f t="shared" si="1092"/>
        <v>0</v>
      </c>
      <c r="ML149" s="1460">
        <f t="shared" si="1092"/>
        <v>0</v>
      </c>
      <c r="MM149" s="1460">
        <f t="shared" si="1092"/>
        <v>0</v>
      </c>
      <c r="MN149" s="1460">
        <f t="shared" si="1092"/>
        <v>0</v>
      </c>
      <c r="MO149" s="1460">
        <f t="shared" si="1092"/>
        <v>0</v>
      </c>
      <c r="MP149" s="1460">
        <f t="shared" si="1092"/>
        <v>0</v>
      </c>
      <c r="MQ149" s="1460">
        <f t="shared" si="1092"/>
        <v>0</v>
      </c>
      <c r="MR149" s="1460">
        <f t="shared" si="1092"/>
        <v>0</v>
      </c>
      <c r="MS149" s="1460">
        <f t="shared" si="1079"/>
        <v>0</v>
      </c>
      <c r="MT149" s="1460">
        <f t="shared" si="1079"/>
        <v>0</v>
      </c>
      <c r="MU149" s="1460">
        <f t="shared" si="1079"/>
        <v>0</v>
      </c>
      <c r="MV149" s="1460">
        <f t="shared" si="1079"/>
        <v>0</v>
      </c>
      <c r="MW149" s="1460">
        <f t="shared" si="1079"/>
        <v>0</v>
      </c>
      <c r="MX149" s="1460">
        <f t="shared" si="1079"/>
        <v>0</v>
      </c>
      <c r="MY149" s="1460">
        <f t="shared" si="1079"/>
        <v>0</v>
      </c>
      <c r="MZ149" s="1460">
        <f t="shared" si="1079"/>
        <v>0</v>
      </c>
      <c r="NA149" s="1460">
        <f t="shared" ref="MS149:NH165" si="1097">IF(NA$12&lt;$AO149,0,IF(NA$12&lt;=$AU149,(NA$8-$LW149)*$D149/12,IF(NA$12&gt;=$BF149,(NA$8-$LZ149)*$D149/12,IF(NA$12&gt;=$BE149,0,IF(NA$12&gt;=$BA149,(NA$8-$LY149)*$D149/12,IF(NA$12&gt;=$AZ149,0,IF(NA$12&gt;=$AV149,(NA$8-$LX149)*$D149/12,0)))))))</f>
        <v>0</v>
      </c>
      <c r="NB149" s="1460">
        <f t="shared" si="1097"/>
        <v>0</v>
      </c>
      <c r="NC149" s="1460">
        <f t="shared" si="1097"/>
        <v>0</v>
      </c>
      <c r="ND149" s="1460">
        <f t="shared" si="1097"/>
        <v>0</v>
      </c>
      <c r="NE149" s="1460">
        <f t="shared" si="1097"/>
        <v>0</v>
      </c>
      <c r="NF149" s="1460">
        <f t="shared" si="1097"/>
        <v>0</v>
      </c>
      <c r="NG149" s="1460">
        <f t="shared" si="1097"/>
        <v>0</v>
      </c>
      <c r="NH149" s="1460">
        <f t="shared" si="1097"/>
        <v>0</v>
      </c>
      <c r="NI149" s="1460">
        <f t="shared" si="1080"/>
        <v>0</v>
      </c>
      <c r="NJ149" s="1460">
        <f t="shared" si="1080"/>
        <v>0</v>
      </c>
      <c r="NK149" s="1460">
        <f t="shared" si="1080"/>
        <v>0</v>
      </c>
      <c r="NL149" s="1460">
        <f t="shared" si="1080"/>
        <v>0</v>
      </c>
      <c r="NM149" s="1460">
        <f t="shared" si="1080"/>
        <v>0</v>
      </c>
      <c r="NN149" s="1460">
        <f t="shared" si="1080"/>
        <v>0</v>
      </c>
      <c r="NO149" s="1460">
        <f t="shared" si="1080"/>
        <v>0</v>
      </c>
      <c r="NP149" s="1460">
        <f t="shared" si="1080"/>
        <v>0</v>
      </c>
      <c r="NQ149" s="1460">
        <f t="shared" ref="NI149:NX165" si="1098">IF(NQ$12&lt;$AO149,0,IF(NQ$12&lt;=$AU149,(NQ$8-$LW149)*$D149/12,IF(NQ$12&gt;=$BF149,(NQ$8-$LZ149)*$D149/12,IF(NQ$12&gt;=$BE149,0,IF(NQ$12&gt;=$BA149,(NQ$8-$LY149)*$D149/12,IF(NQ$12&gt;=$AZ149,0,IF(NQ$12&gt;=$AV149,(NQ$8-$LX149)*$D149/12,0)))))))</f>
        <v>0</v>
      </c>
      <c r="NR149" s="1460">
        <f t="shared" si="1098"/>
        <v>0</v>
      </c>
      <c r="NS149" s="1460">
        <f t="shared" si="1098"/>
        <v>0</v>
      </c>
      <c r="NT149" s="1460">
        <f t="shared" si="1098"/>
        <v>0</v>
      </c>
      <c r="NU149" s="1460">
        <f t="shared" si="1098"/>
        <v>0</v>
      </c>
      <c r="NV149" s="1460">
        <f t="shared" si="1098"/>
        <v>0</v>
      </c>
      <c r="NW149" s="1460">
        <f t="shared" si="1098"/>
        <v>0</v>
      </c>
      <c r="NX149" s="1460">
        <f t="shared" si="1098"/>
        <v>0</v>
      </c>
      <c r="NY149" s="1460">
        <f t="shared" si="1081"/>
        <v>0</v>
      </c>
      <c r="NZ149" s="1460">
        <f t="shared" si="1081"/>
        <v>0</v>
      </c>
      <c r="OA149" s="1460">
        <f t="shared" si="1081"/>
        <v>0</v>
      </c>
      <c r="OB149" s="1460">
        <f t="shared" si="1081"/>
        <v>0</v>
      </c>
      <c r="OC149" s="1460">
        <f t="shared" si="1081"/>
        <v>0</v>
      </c>
      <c r="OD149" s="1460">
        <f t="shared" si="1081"/>
        <v>0</v>
      </c>
      <c r="OE149" s="1460">
        <f t="shared" si="1081"/>
        <v>0</v>
      </c>
      <c r="OF149" s="1460">
        <f t="shared" si="1081"/>
        <v>0</v>
      </c>
      <c r="OG149" s="1460">
        <f t="shared" si="1081"/>
        <v>0</v>
      </c>
      <c r="OH149" s="1460">
        <f t="shared" si="1081"/>
        <v>0</v>
      </c>
      <c r="OI149" s="1460">
        <f t="shared" si="1081"/>
        <v>0</v>
      </c>
      <c r="OJ149" s="1460">
        <f t="shared" si="1081"/>
        <v>0</v>
      </c>
      <c r="OK149" s="1460">
        <f t="shared" si="1081"/>
        <v>0</v>
      </c>
      <c r="OL149" s="1460">
        <f t="shared" ref="NY149:ON165" si="1099">IF(OL$12&lt;$AO149,0,IF(OL$12&lt;=$AU149,(OL$8-$LW149)*$D149/12,IF(OL$12&gt;=$BF149,(OL$8-$LZ149)*$D149/12,IF(OL$12&gt;=$BE149,0,IF(OL$12&gt;=$BA149,(OL$8-$LY149)*$D149/12,IF(OL$12&gt;=$AZ149,0,IF(OL$12&gt;=$AV149,(OL$8-$LX149)*$D149/12,0)))))))</f>
        <v>0</v>
      </c>
      <c r="OM149" s="1460">
        <f t="shared" si="1099"/>
        <v>0</v>
      </c>
      <c r="ON149" s="1460">
        <f t="shared" si="1099"/>
        <v>0</v>
      </c>
      <c r="OO149" s="1460">
        <f t="shared" si="1045"/>
        <v>0</v>
      </c>
      <c r="OP149" s="1460">
        <f t="shared" si="1094"/>
        <v>0</v>
      </c>
      <c r="OQ149" s="1460">
        <f t="shared" si="1094"/>
        <v>0</v>
      </c>
      <c r="OR149" s="1460">
        <f t="shared" si="1094"/>
        <v>0</v>
      </c>
      <c r="OS149" s="1460">
        <f t="shared" si="1094"/>
        <v>0</v>
      </c>
      <c r="OT149" s="1460">
        <f t="shared" si="1094"/>
        <v>0</v>
      </c>
      <c r="OU149" s="1460">
        <f t="shared" si="1094"/>
        <v>0</v>
      </c>
      <c r="OV149" s="1460">
        <f t="shared" si="1094"/>
        <v>0</v>
      </c>
      <c r="OW149" s="1460">
        <f t="shared" si="1094"/>
        <v>0</v>
      </c>
      <c r="OX149" s="1460">
        <f t="shared" si="1094"/>
        <v>0</v>
      </c>
      <c r="OY149" s="1460">
        <f t="shared" si="1094"/>
        <v>0</v>
      </c>
      <c r="OZ149" s="1460">
        <f t="shared" si="1094"/>
        <v>0</v>
      </c>
      <c r="PA149" s="1460">
        <f t="shared" si="1094"/>
        <v>0</v>
      </c>
      <c r="PB149" s="1460">
        <f t="shared" si="1094"/>
        <v>0</v>
      </c>
      <c r="PC149" s="1460">
        <f t="shared" si="1094"/>
        <v>0</v>
      </c>
      <c r="PD149" s="1460">
        <f t="shared" si="1094"/>
        <v>0</v>
      </c>
      <c r="PE149" s="1460">
        <f t="shared" si="1094"/>
        <v>0</v>
      </c>
      <c r="PF149" s="1460">
        <f t="shared" si="1095"/>
        <v>0</v>
      </c>
      <c r="PG149" s="1460">
        <f t="shared" si="1095"/>
        <v>0</v>
      </c>
      <c r="PH149" s="1460">
        <f t="shared" si="1095"/>
        <v>0</v>
      </c>
      <c r="PI149" s="1460">
        <f t="shared" si="1095"/>
        <v>0</v>
      </c>
      <c r="PJ149" s="1460">
        <f t="shared" si="1095"/>
        <v>0</v>
      </c>
      <c r="PK149" s="1460">
        <f t="shared" si="1095"/>
        <v>0</v>
      </c>
      <c r="PL149" s="1460">
        <f t="shared" si="1095"/>
        <v>0</v>
      </c>
      <c r="PM149" s="1460">
        <f t="shared" si="1095"/>
        <v>0</v>
      </c>
      <c r="PN149" s="1460">
        <f t="shared" si="1095"/>
        <v>0</v>
      </c>
      <c r="PO149" s="1460">
        <f t="shared" si="1095"/>
        <v>0</v>
      </c>
      <c r="PP149" s="1460">
        <f t="shared" si="1095"/>
        <v>0</v>
      </c>
      <c r="PQ149" s="1460">
        <f t="shared" si="1095"/>
        <v>0</v>
      </c>
      <c r="PR149" s="1460">
        <f t="shared" si="1095"/>
        <v>0</v>
      </c>
      <c r="PS149" s="1460">
        <f t="shared" si="1095"/>
        <v>0</v>
      </c>
      <c r="PT149" s="1460">
        <f t="shared" si="1095"/>
        <v>0</v>
      </c>
      <c r="PU149" s="1460">
        <f t="shared" si="1095"/>
        <v>0</v>
      </c>
      <c r="PV149" s="1460">
        <f t="shared" si="1096"/>
        <v>0</v>
      </c>
      <c r="PW149" s="1460">
        <f t="shared" si="1096"/>
        <v>0</v>
      </c>
      <c r="PX149" s="1460">
        <f t="shared" si="1096"/>
        <v>0</v>
      </c>
      <c r="PY149" s="1460">
        <f t="shared" si="1096"/>
        <v>0</v>
      </c>
      <c r="PZ149" s="1460">
        <f t="shared" si="1096"/>
        <v>0</v>
      </c>
      <c r="QA149" s="1460">
        <f t="shared" si="1096"/>
        <v>0</v>
      </c>
      <c r="QB149" s="1460">
        <f t="shared" si="1096"/>
        <v>0</v>
      </c>
      <c r="QC149" s="1460">
        <f t="shared" si="1096"/>
        <v>0</v>
      </c>
      <c r="QD149" s="1460">
        <f t="shared" si="1096"/>
        <v>0</v>
      </c>
      <c r="QE149" s="1460">
        <f t="shared" si="1096"/>
        <v>0</v>
      </c>
      <c r="QF149" s="1460">
        <f t="shared" si="1096"/>
        <v>0</v>
      </c>
      <c r="QG149" s="1460">
        <f t="shared" si="1096"/>
        <v>0</v>
      </c>
      <c r="QH149" s="1460">
        <f t="shared" si="1096"/>
        <v>0</v>
      </c>
      <c r="QI149" s="1460">
        <f t="shared" si="1096"/>
        <v>0</v>
      </c>
      <c r="QJ149" s="1460">
        <f t="shared" si="1096"/>
        <v>0</v>
      </c>
      <c r="QK149" s="1460">
        <f t="shared" si="1096"/>
        <v>0</v>
      </c>
      <c r="QL149" s="1460">
        <f t="shared" si="1066"/>
        <v>0</v>
      </c>
      <c r="QM149" s="1460">
        <f t="shared" si="1066"/>
        <v>0</v>
      </c>
      <c r="QN149" s="1460">
        <f t="shared" si="1066"/>
        <v>0</v>
      </c>
      <c r="QO149" s="1460">
        <f t="shared" si="1066"/>
        <v>0</v>
      </c>
      <c r="QP149" s="1460">
        <f t="shared" si="1066"/>
        <v>0</v>
      </c>
      <c r="QQ149" s="1460">
        <f t="shared" si="1066"/>
        <v>0</v>
      </c>
    </row>
    <row r="150" spans="1:459" s="1466" customFormat="1" ht="22.5" customHeight="1">
      <c r="A150" s="1468"/>
      <c r="B150" s="1469"/>
      <c r="C150" s="1469"/>
      <c r="D150" s="1470"/>
      <c r="E150" s="1471"/>
      <c r="F150" s="1472"/>
      <c r="G150" s="1472"/>
      <c r="H150" s="1473">
        <f t="shared" si="875"/>
        <v>0</v>
      </c>
      <c r="I150" s="1474">
        <v>0</v>
      </c>
      <c r="J150" s="1475">
        <f t="shared" si="437"/>
        <v>0</v>
      </c>
      <c r="K150" s="1476">
        <v>0</v>
      </c>
      <c r="L150" s="1477">
        <f t="shared" si="876"/>
        <v>0</v>
      </c>
      <c r="M150" s="1477">
        <f t="shared" si="877"/>
        <v>0</v>
      </c>
      <c r="N150" s="1478"/>
      <c r="O150" s="1479">
        <v>0</v>
      </c>
      <c r="P150" s="1480">
        <v>0</v>
      </c>
      <c r="Q150" s="1828">
        <v>0</v>
      </c>
      <c r="R150" s="1831">
        <f t="shared" si="878"/>
        <v>0</v>
      </c>
      <c r="S150" s="1481">
        <f>IF(AND(SUM(O150:Q150)=0,N150="NNN"),MIN('Operating History and Pro Forma'!$M$33,'Operating History and Pro Forma'!$T$15)*D150,SUM(O150:Q150)*D150)</f>
        <v>0</v>
      </c>
      <c r="T150" s="1482">
        <f t="shared" si="879"/>
        <v>0</v>
      </c>
      <c r="U150" s="1483">
        <f t="shared" si="880"/>
        <v>0</v>
      </c>
      <c r="V150" s="1480"/>
      <c r="W150" s="1514"/>
      <c r="X150" s="1486" t="str">
        <f t="shared" si="881"/>
        <v/>
      </c>
      <c r="Y150" s="1487">
        <f t="shared" si="882"/>
        <v>0</v>
      </c>
      <c r="Z150" s="1488"/>
      <c r="AA150" s="1488"/>
      <c r="AB150" s="1488"/>
      <c r="AC150" s="1488"/>
      <c r="AD150" s="1489">
        <f t="shared" si="883"/>
        <v>0</v>
      </c>
      <c r="AE150" s="1490" t="str">
        <f t="shared" si="884"/>
        <v/>
      </c>
      <c r="AF150" s="1491">
        <f t="shared" si="885"/>
        <v>0</v>
      </c>
      <c r="AG150" s="1492">
        <f t="shared" si="886"/>
        <v>0</v>
      </c>
      <c r="AH150" s="1493">
        <f t="shared" si="1060"/>
        <v>0</v>
      </c>
      <c r="AI150" s="1493">
        <f t="shared" si="1060"/>
        <v>0</v>
      </c>
      <c r="AJ150" s="1494">
        <f t="shared" si="1060"/>
        <v>0</v>
      </c>
      <c r="AK150" s="1494">
        <f t="shared" si="1060"/>
        <v>0</v>
      </c>
      <c r="AL150" s="1495">
        <f t="shared" si="1060"/>
        <v>0</v>
      </c>
      <c r="AM150" s="1496">
        <f t="shared" si="1060"/>
        <v>0</v>
      </c>
      <c r="AN150" s="1497">
        <f t="shared" si="399"/>
        <v>0</v>
      </c>
      <c r="AO150" s="1498">
        <f t="shared" si="1093"/>
        <v>0</v>
      </c>
      <c r="AP150" s="1499">
        <f t="shared" si="887"/>
        <v>0</v>
      </c>
      <c r="AQ150" s="1500">
        <f t="shared" si="888"/>
        <v>0</v>
      </c>
      <c r="AR150" s="1501">
        <f t="shared" si="889"/>
        <v>0</v>
      </c>
      <c r="AS150" s="1498">
        <f t="shared" si="1088"/>
        <v>0</v>
      </c>
      <c r="AT150" s="1501">
        <f t="shared" si="890"/>
        <v>0</v>
      </c>
      <c r="AU150" s="1498">
        <f t="shared" si="891"/>
        <v>1</v>
      </c>
      <c r="AV150" s="1498">
        <f t="shared" si="892"/>
        <v>2</v>
      </c>
      <c r="AW150" s="1499">
        <f t="shared" si="893"/>
        <v>0</v>
      </c>
      <c r="AX150" s="1502">
        <f t="shared" si="894"/>
        <v>0</v>
      </c>
      <c r="AY150" s="1503">
        <f t="shared" si="895"/>
        <v>0</v>
      </c>
      <c r="AZ150" s="1498">
        <f t="shared" si="896"/>
        <v>2</v>
      </c>
      <c r="BA150" s="1498">
        <f t="shared" si="897"/>
        <v>3</v>
      </c>
      <c r="BB150" s="1499">
        <f t="shared" si="898"/>
        <v>0</v>
      </c>
      <c r="BC150" s="1502">
        <f t="shared" si="899"/>
        <v>0</v>
      </c>
      <c r="BD150" s="1503">
        <f t="shared" si="900"/>
        <v>0</v>
      </c>
      <c r="BE150" s="1498">
        <f t="shared" si="901"/>
        <v>3</v>
      </c>
      <c r="BF150" s="1498">
        <f t="shared" si="902"/>
        <v>4</v>
      </c>
      <c r="BG150" s="1499">
        <f t="shared" si="903"/>
        <v>0</v>
      </c>
      <c r="BH150" s="1502">
        <f t="shared" si="904"/>
        <v>0</v>
      </c>
      <c r="BI150" s="1502">
        <f t="shared" si="905"/>
        <v>0</v>
      </c>
      <c r="BJ150" s="1504">
        <f t="shared" si="906"/>
        <v>1900</v>
      </c>
      <c r="BK150" s="1505" t="str">
        <f t="shared" si="907"/>
        <v/>
      </c>
      <c r="BL150" s="1506"/>
      <c r="BM150" s="1507">
        <f t="shared" si="908"/>
        <v>0</v>
      </c>
      <c r="BN150" s="1508">
        <f t="shared" si="1089"/>
        <v>0</v>
      </c>
      <c r="BO150" s="1508">
        <f t="shared" si="1089"/>
        <v>0</v>
      </c>
      <c r="BP150" s="1508">
        <f t="shared" si="1089"/>
        <v>0</v>
      </c>
      <c r="BQ150" s="1508">
        <f t="shared" si="1089"/>
        <v>0</v>
      </c>
      <c r="BR150" s="1508">
        <f t="shared" si="1089"/>
        <v>0</v>
      </c>
      <c r="BS150" s="1508">
        <f t="shared" si="1089"/>
        <v>0</v>
      </c>
      <c r="BT150" s="1508">
        <f t="shared" si="1089"/>
        <v>0</v>
      </c>
      <c r="BU150" s="1508">
        <f t="shared" si="1089"/>
        <v>0</v>
      </c>
      <c r="BV150" s="1508">
        <f t="shared" si="1089"/>
        <v>0</v>
      </c>
      <c r="BW150" s="1508">
        <f t="shared" si="1089"/>
        <v>0</v>
      </c>
      <c r="BX150" s="1508">
        <f t="shared" si="1089"/>
        <v>0</v>
      </c>
      <c r="BY150" s="1507">
        <f t="shared" si="1089"/>
        <v>0</v>
      </c>
      <c r="BZ150" s="1508">
        <f t="shared" si="1089"/>
        <v>0</v>
      </c>
      <c r="CA150" s="1508">
        <f t="shared" si="1089"/>
        <v>0</v>
      </c>
      <c r="CB150" s="1508">
        <f t="shared" si="1089"/>
        <v>0</v>
      </c>
      <c r="CC150" s="1508">
        <f t="shared" si="1089"/>
        <v>0</v>
      </c>
      <c r="CD150" s="1508">
        <f t="shared" si="1082"/>
        <v>0</v>
      </c>
      <c r="CE150" s="1508">
        <f t="shared" si="1082"/>
        <v>0</v>
      </c>
      <c r="CF150" s="1508">
        <f t="shared" si="1082"/>
        <v>0</v>
      </c>
      <c r="CG150" s="1508">
        <f t="shared" si="1082"/>
        <v>0</v>
      </c>
      <c r="CH150" s="1508">
        <f t="shared" si="1082"/>
        <v>0</v>
      </c>
      <c r="CI150" s="1508">
        <f t="shared" si="1082"/>
        <v>0</v>
      </c>
      <c r="CJ150" s="1509">
        <f t="shared" si="1082"/>
        <v>0</v>
      </c>
      <c r="CK150" s="1507">
        <f t="shared" si="1082"/>
        <v>0</v>
      </c>
      <c r="CL150" s="1508">
        <f t="shared" si="1082"/>
        <v>0</v>
      </c>
      <c r="CM150" s="1508">
        <f t="shared" si="1082"/>
        <v>0</v>
      </c>
      <c r="CN150" s="1508">
        <f t="shared" si="1082"/>
        <v>0</v>
      </c>
      <c r="CO150" s="1508">
        <f t="shared" si="1082"/>
        <v>0</v>
      </c>
      <c r="CP150" s="1508">
        <f t="shared" si="1082"/>
        <v>0</v>
      </c>
      <c r="CQ150" s="1508">
        <f t="shared" si="1082"/>
        <v>0</v>
      </c>
      <c r="CR150" s="1508">
        <f t="shared" si="1082"/>
        <v>0</v>
      </c>
      <c r="CS150" s="1508">
        <f t="shared" si="1082"/>
        <v>0</v>
      </c>
      <c r="CT150" s="1508">
        <f t="shared" si="1083"/>
        <v>0</v>
      </c>
      <c r="CU150" s="1508">
        <f t="shared" si="1083"/>
        <v>0</v>
      </c>
      <c r="CV150" s="1509">
        <f t="shared" si="1083"/>
        <v>0</v>
      </c>
      <c r="CW150" s="1508">
        <f t="shared" si="1083"/>
        <v>0</v>
      </c>
      <c r="CX150" s="1508">
        <f t="shared" si="1083"/>
        <v>0</v>
      </c>
      <c r="CY150" s="1508">
        <f t="shared" si="1083"/>
        <v>0</v>
      </c>
      <c r="CZ150" s="1508">
        <f t="shared" si="1083"/>
        <v>0</v>
      </c>
      <c r="DA150" s="1508">
        <f t="shared" si="1083"/>
        <v>0</v>
      </c>
      <c r="DB150" s="1508">
        <f t="shared" si="1083"/>
        <v>0</v>
      </c>
      <c r="DC150" s="1508">
        <f t="shared" si="1083"/>
        <v>0</v>
      </c>
      <c r="DD150" s="1508">
        <f t="shared" si="1083"/>
        <v>0</v>
      </c>
      <c r="DE150" s="1508">
        <f t="shared" si="1083"/>
        <v>0</v>
      </c>
      <c r="DF150" s="1508">
        <f t="shared" si="1083"/>
        <v>0</v>
      </c>
      <c r="DG150" s="1508">
        <f t="shared" si="1083"/>
        <v>0</v>
      </c>
      <c r="DH150" s="1509">
        <f t="shared" si="1083"/>
        <v>0</v>
      </c>
      <c r="DI150" s="1508">
        <f t="shared" si="1083"/>
        <v>0</v>
      </c>
      <c r="DJ150" s="1508">
        <f t="shared" si="1084"/>
        <v>0</v>
      </c>
      <c r="DK150" s="1508">
        <f t="shared" si="1084"/>
        <v>0</v>
      </c>
      <c r="DL150" s="1508">
        <f t="shared" si="1084"/>
        <v>0</v>
      </c>
      <c r="DM150" s="1508">
        <f t="shared" si="1084"/>
        <v>0</v>
      </c>
      <c r="DN150" s="1508">
        <f t="shared" si="1084"/>
        <v>0</v>
      </c>
      <c r="DO150" s="1508">
        <f t="shared" si="1084"/>
        <v>0</v>
      </c>
      <c r="DP150" s="1508">
        <f t="shared" si="1084"/>
        <v>0</v>
      </c>
      <c r="DQ150" s="1508">
        <f t="shared" si="1084"/>
        <v>0</v>
      </c>
      <c r="DR150" s="1508">
        <f t="shared" si="1084"/>
        <v>0</v>
      </c>
      <c r="DS150" s="1508">
        <f t="shared" si="1084"/>
        <v>0</v>
      </c>
      <c r="DT150" s="1509">
        <f t="shared" si="1084"/>
        <v>0</v>
      </c>
      <c r="DU150" s="1507">
        <f t="shared" si="1084"/>
        <v>0</v>
      </c>
      <c r="DV150" s="1508">
        <f t="shared" si="1084"/>
        <v>0</v>
      </c>
      <c r="DW150" s="1508">
        <f t="shared" si="1084"/>
        <v>0</v>
      </c>
      <c r="DX150" s="1508">
        <f t="shared" si="1084"/>
        <v>0</v>
      </c>
      <c r="DY150" s="1508">
        <f t="shared" si="1084"/>
        <v>0</v>
      </c>
      <c r="DZ150" s="1508">
        <f t="shared" si="1085"/>
        <v>0</v>
      </c>
      <c r="EA150" s="1508">
        <f t="shared" si="1085"/>
        <v>0</v>
      </c>
      <c r="EB150" s="1508">
        <f t="shared" si="1085"/>
        <v>0</v>
      </c>
      <c r="EC150" s="1508">
        <f t="shared" si="1085"/>
        <v>0</v>
      </c>
      <c r="ED150" s="1508">
        <f t="shared" si="1085"/>
        <v>0</v>
      </c>
      <c r="EE150" s="1508">
        <f t="shared" si="1085"/>
        <v>0</v>
      </c>
      <c r="EF150" s="1508">
        <f t="shared" si="1085"/>
        <v>0</v>
      </c>
      <c r="EG150" s="1507">
        <f t="shared" si="1085"/>
        <v>0</v>
      </c>
      <c r="EH150" s="1508">
        <f t="shared" si="1085"/>
        <v>0</v>
      </c>
      <c r="EI150" s="1508">
        <f t="shared" si="1085"/>
        <v>0</v>
      </c>
      <c r="EJ150" s="1508">
        <f t="shared" si="1085"/>
        <v>0</v>
      </c>
      <c r="EK150" s="1508">
        <f t="shared" si="1085"/>
        <v>0</v>
      </c>
      <c r="EL150" s="1508">
        <f t="shared" si="1085"/>
        <v>0</v>
      </c>
      <c r="EM150" s="1508">
        <f t="shared" si="1085"/>
        <v>0</v>
      </c>
      <c r="EN150" s="1508">
        <f t="shared" si="1085"/>
        <v>0</v>
      </c>
      <c r="EO150" s="1508">
        <f t="shared" si="1085"/>
        <v>0</v>
      </c>
      <c r="EP150" s="1508">
        <f t="shared" si="1086"/>
        <v>0</v>
      </c>
      <c r="EQ150" s="1508">
        <f t="shared" si="1086"/>
        <v>0</v>
      </c>
      <c r="ER150" s="1509">
        <f t="shared" si="1086"/>
        <v>0</v>
      </c>
      <c r="ES150" s="1507">
        <f t="shared" si="1086"/>
        <v>0</v>
      </c>
      <c r="ET150" s="1508">
        <f t="shared" si="1086"/>
        <v>0</v>
      </c>
      <c r="EU150" s="1508">
        <f t="shared" si="1086"/>
        <v>0</v>
      </c>
      <c r="EV150" s="1508">
        <f t="shared" si="1086"/>
        <v>0</v>
      </c>
      <c r="EW150" s="1508">
        <f t="shared" si="1086"/>
        <v>0</v>
      </c>
      <c r="EX150" s="1508">
        <f t="shared" si="1086"/>
        <v>0</v>
      </c>
      <c r="EY150" s="1508">
        <f t="shared" si="1086"/>
        <v>0</v>
      </c>
      <c r="EZ150" s="1508">
        <f t="shared" si="1086"/>
        <v>0</v>
      </c>
      <c r="FA150" s="1508">
        <f t="shared" si="1086"/>
        <v>0</v>
      </c>
      <c r="FB150" s="1508">
        <f t="shared" si="1086"/>
        <v>0</v>
      </c>
      <c r="FC150" s="1508">
        <f t="shared" si="1086"/>
        <v>0</v>
      </c>
      <c r="FD150" s="1509">
        <f t="shared" si="1086"/>
        <v>0</v>
      </c>
      <c r="FE150" s="1508">
        <f t="shared" si="1086"/>
        <v>0</v>
      </c>
      <c r="FF150" s="1508">
        <f t="shared" si="1052"/>
        <v>0</v>
      </c>
      <c r="FG150" s="1508">
        <f t="shared" si="1087"/>
        <v>0</v>
      </c>
      <c r="FH150" s="1508">
        <f t="shared" si="1087"/>
        <v>0</v>
      </c>
      <c r="FI150" s="1508">
        <f t="shared" si="1087"/>
        <v>0</v>
      </c>
      <c r="FJ150" s="1508">
        <f t="shared" si="1087"/>
        <v>0</v>
      </c>
      <c r="FK150" s="1508">
        <f t="shared" si="1087"/>
        <v>0</v>
      </c>
      <c r="FL150" s="1508">
        <f t="shared" si="1087"/>
        <v>0</v>
      </c>
      <c r="FM150" s="1508">
        <f t="shared" si="1087"/>
        <v>0</v>
      </c>
      <c r="FN150" s="1508">
        <f t="shared" si="1087"/>
        <v>0</v>
      </c>
      <c r="FO150" s="1508">
        <f t="shared" si="1087"/>
        <v>0</v>
      </c>
      <c r="FP150" s="1509">
        <f t="shared" si="1087"/>
        <v>0</v>
      </c>
      <c r="FQ150" s="1508">
        <f t="shared" si="1087"/>
        <v>0</v>
      </c>
      <c r="FR150" s="1508">
        <f t="shared" si="1087"/>
        <v>0</v>
      </c>
      <c r="FS150" s="1508">
        <f t="shared" si="1087"/>
        <v>0</v>
      </c>
      <c r="FT150" s="1508">
        <f t="shared" si="1087"/>
        <v>0</v>
      </c>
      <c r="FU150" s="1508">
        <f t="shared" si="1087"/>
        <v>0</v>
      </c>
      <c r="FV150" s="1508">
        <f t="shared" si="1087"/>
        <v>0</v>
      </c>
      <c r="FW150" s="1508">
        <f t="shared" si="1061"/>
        <v>0</v>
      </c>
      <c r="FX150" s="1508">
        <f t="shared" si="1061"/>
        <v>0</v>
      </c>
      <c r="FY150" s="1508">
        <f t="shared" si="1061"/>
        <v>0</v>
      </c>
      <c r="FZ150" s="1508">
        <f t="shared" si="1061"/>
        <v>0</v>
      </c>
      <c r="GA150" s="1508">
        <f t="shared" si="1061"/>
        <v>0</v>
      </c>
      <c r="GB150" s="1509">
        <f t="shared" si="1061"/>
        <v>0</v>
      </c>
      <c r="GC150" s="1506"/>
      <c r="GD150" s="1458">
        <f t="shared" si="910"/>
        <v>1</v>
      </c>
      <c r="GE150" s="1510">
        <f t="shared" si="1090"/>
        <v>0</v>
      </c>
      <c r="GF150" s="1511">
        <f t="shared" si="1090"/>
        <v>0</v>
      </c>
      <c r="GG150" s="1511">
        <f t="shared" si="1090"/>
        <v>0</v>
      </c>
      <c r="GH150" s="1511">
        <f t="shared" si="1090"/>
        <v>0</v>
      </c>
      <c r="GI150" s="1511">
        <f t="shared" si="1090"/>
        <v>0</v>
      </c>
      <c r="GJ150" s="1511">
        <f t="shared" si="1090"/>
        <v>0</v>
      </c>
      <c r="GK150" s="1511">
        <f t="shared" si="1090"/>
        <v>0</v>
      </c>
      <c r="GL150" s="1511">
        <f t="shared" si="1090"/>
        <v>0</v>
      </c>
      <c r="GM150" s="1511">
        <f t="shared" si="1090"/>
        <v>0</v>
      </c>
      <c r="GN150" s="1512">
        <f t="shared" si="1090"/>
        <v>0</v>
      </c>
      <c r="GO150" s="1513">
        <f t="shared" si="911"/>
        <v>0</v>
      </c>
      <c r="GP150" s="1506"/>
      <c r="GQ150" s="1510">
        <f t="shared" si="1073"/>
        <v>0</v>
      </c>
      <c r="GR150" s="1511">
        <f t="shared" si="1091"/>
        <v>0</v>
      </c>
      <c r="GS150" s="1511">
        <f t="shared" si="1091"/>
        <v>0</v>
      </c>
      <c r="GT150" s="1511">
        <f t="shared" si="1091"/>
        <v>0</v>
      </c>
      <c r="GU150" s="1511">
        <f t="shared" si="1091"/>
        <v>0</v>
      </c>
      <c r="GV150" s="1511">
        <f t="shared" si="1091"/>
        <v>0</v>
      </c>
      <c r="GW150" s="1511">
        <f t="shared" si="1091"/>
        <v>0</v>
      </c>
      <c r="GX150" s="1511">
        <f t="shared" si="1091"/>
        <v>0</v>
      </c>
      <c r="GY150" s="1511">
        <f t="shared" si="1091"/>
        <v>0</v>
      </c>
      <c r="GZ150" s="1512">
        <f t="shared" si="1091"/>
        <v>0</v>
      </c>
      <c r="HA150" s="1513">
        <f t="shared" si="912"/>
        <v>0</v>
      </c>
      <c r="HB150" s="1506">
        <f t="shared" si="913"/>
        <v>1</v>
      </c>
      <c r="HC150" s="1506"/>
      <c r="HD150" s="1508">
        <f t="shared" si="914"/>
        <v>0</v>
      </c>
      <c r="HE150" s="1460">
        <f t="shared" si="915"/>
        <v>0</v>
      </c>
      <c r="HF150" s="1460">
        <f t="shared" si="916"/>
        <v>0</v>
      </c>
      <c r="HG150" s="1460">
        <f t="shared" si="917"/>
        <v>0</v>
      </c>
      <c r="HH150" s="1460">
        <f t="shared" si="918"/>
        <v>0</v>
      </c>
      <c r="HI150" s="1460">
        <f t="shared" si="919"/>
        <v>0</v>
      </c>
      <c r="HJ150" s="1460">
        <f t="shared" si="920"/>
        <v>0</v>
      </c>
      <c r="HK150" s="1460">
        <f t="shared" si="921"/>
        <v>0</v>
      </c>
      <c r="HL150" s="1460">
        <f t="shared" si="922"/>
        <v>0</v>
      </c>
      <c r="HM150" s="1460">
        <f t="shared" si="923"/>
        <v>0</v>
      </c>
      <c r="HN150" s="1460">
        <f t="shared" si="924"/>
        <v>0</v>
      </c>
      <c r="HO150" s="1460">
        <f t="shared" si="925"/>
        <v>0</v>
      </c>
      <c r="HP150" s="1460">
        <f t="shared" si="926"/>
        <v>0</v>
      </c>
      <c r="HQ150" s="1460">
        <f t="shared" si="927"/>
        <v>0</v>
      </c>
      <c r="HR150" s="1460">
        <f t="shared" si="928"/>
        <v>0</v>
      </c>
      <c r="HS150" s="1460">
        <f t="shared" si="929"/>
        <v>0</v>
      </c>
      <c r="HT150" s="1460">
        <f t="shared" si="930"/>
        <v>0</v>
      </c>
      <c r="HU150" s="1460">
        <f t="shared" si="931"/>
        <v>0</v>
      </c>
      <c r="HV150" s="1460">
        <f t="shared" si="932"/>
        <v>0</v>
      </c>
      <c r="HW150" s="1460">
        <f t="shared" si="933"/>
        <v>0</v>
      </c>
      <c r="HX150" s="1460">
        <f t="shared" si="934"/>
        <v>0</v>
      </c>
      <c r="HY150" s="1460">
        <f t="shared" si="935"/>
        <v>0</v>
      </c>
      <c r="HZ150" s="1460">
        <f t="shared" si="936"/>
        <v>0</v>
      </c>
      <c r="IA150" s="1460">
        <f t="shared" si="937"/>
        <v>0</v>
      </c>
      <c r="IB150" s="1460">
        <f t="shared" si="938"/>
        <v>0</v>
      </c>
      <c r="IC150" s="1460">
        <f t="shared" si="939"/>
        <v>0</v>
      </c>
      <c r="ID150" s="1460">
        <f t="shared" si="940"/>
        <v>0</v>
      </c>
      <c r="IE150" s="1460">
        <f t="shared" si="941"/>
        <v>0</v>
      </c>
      <c r="IF150" s="1460">
        <f t="shared" si="942"/>
        <v>0</v>
      </c>
      <c r="IG150" s="1460">
        <f t="shared" si="943"/>
        <v>0</v>
      </c>
      <c r="IH150" s="1460">
        <f t="shared" si="944"/>
        <v>0</v>
      </c>
      <c r="II150" s="1460">
        <f t="shared" si="945"/>
        <v>0</v>
      </c>
      <c r="IJ150" s="1460">
        <f t="shared" si="946"/>
        <v>0</v>
      </c>
      <c r="IK150" s="1460">
        <f t="shared" si="947"/>
        <v>0</v>
      </c>
      <c r="IL150" s="1460">
        <f t="shared" si="948"/>
        <v>0</v>
      </c>
      <c r="IM150" s="1460">
        <f t="shared" si="949"/>
        <v>0</v>
      </c>
      <c r="IN150" s="1460">
        <f t="shared" si="950"/>
        <v>0</v>
      </c>
      <c r="IO150" s="1460">
        <f t="shared" si="951"/>
        <v>0</v>
      </c>
      <c r="IP150" s="1460">
        <f t="shared" si="952"/>
        <v>0</v>
      </c>
      <c r="IQ150" s="1460">
        <f t="shared" si="953"/>
        <v>0</v>
      </c>
      <c r="IR150" s="1460">
        <f t="shared" si="954"/>
        <v>0</v>
      </c>
      <c r="IS150" s="1460">
        <f t="shared" si="955"/>
        <v>0</v>
      </c>
      <c r="IT150" s="1460">
        <f t="shared" si="956"/>
        <v>0</v>
      </c>
      <c r="IU150" s="1460">
        <f t="shared" si="957"/>
        <v>0</v>
      </c>
      <c r="IV150" s="1460">
        <f t="shared" si="958"/>
        <v>0</v>
      </c>
      <c r="IW150" s="1460">
        <f t="shared" si="959"/>
        <v>0</v>
      </c>
      <c r="IX150" s="1460">
        <f t="shared" si="960"/>
        <v>0</v>
      </c>
      <c r="IY150" s="1460">
        <f t="shared" si="961"/>
        <v>0</v>
      </c>
      <c r="IZ150" s="1460">
        <f t="shared" si="962"/>
        <v>0</v>
      </c>
      <c r="JA150" s="1460">
        <f t="shared" si="963"/>
        <v>0</v>
      </c>
      <c r="JB150" s="1460">
        <f t="shared" si="964"/>
        <v>0</v>
      </c>
      <c r="JC150" s="1460">
        <f t="shared" si="965"/>
        <v>0</v>
      </c>
      <c r="JD150" s="1460">
        <f t="shared" si="966"/>
        <v>0</v>
      </c>
      <c r="JE150" s="1460">
        <f t="shared" si="967"/>
        <v>0</v>
      </c>
      <c r="JF150" s="1460">
        <f t="shared" si="968"/>
        <v>0</v>
      </c>
      <c r="JG150" s="1460">
        <f t="shared" si="969"/>
        <v>0</v>
      </c>
      <c r="JH150" s="1460">
        <f t="shared" si="970"/>
        <v>0</v>
      </c>
      <c r="JI150" s="1460">
        <f t="shared" si="971"/>
        <v>0</v>
      </c>
      <c r="JJ150" s="1460">
        <f t="shared" si="972"/>
        <v>0</v>
      </c>
      <c r="JK150" s="1460">
        <f t="shared" si="973"/>
        <v>0</v>
      </c>
      <c r="JL150" s="1460">
        <f t="shared" si="974"/>
        <v>0</v>
      </c>
      <c r="JM150" s="1460">
        <f t="shared" si="975"/>
        <v>0</v>
      </c>
      <c r="JN150" s="1460">
        <f t="shared" si="976"/>
        <v>0</v>
      </c>
      <c r="JO150" s="1460">
        <f t="shared" si="977"/>
        <v>0</v>
      </c>
      <c r="JP150" s="1460">
        <f t="shared" si="978"/>
        <v>0</v>
      </c>
      <c r="JQ150" s="1460">
        <f t="shared" si="979"/>
        <v>0</v>
      </c>
      <c r="JR150" s="1460">
        <f t="shared" si="980"/>
        <v>0</v>
      </c>
      <c r="JS150" s="1460">
        <f t="shared" si="981"/>
        <v>0</v>
      </c>
      <c r="JT150" s="1460">
        <f t="shared" si="982"/>
        <v>0</v>
      </c>
      <c r="JU150" s="1460">
        <f t="shared" si="983"/>
        <v>0</v>
      </c>
      <c r="JV150" s="1460">
        <f t="shared" si="984"/>
        <v>0</v>
      </c>
      <c r="JW150" s="1460">
        <f t="shared" si="985"/>
        <v>0</v>
      </c>
      <c r="JX150" s="1460">
        <f t="shared" si="986"/>
        <v>0</v>
      </c>
      <c r="JY150" s="1460">
        <f t="shared" si="987"/>
        <v>0</v>
      </c>
      <c r="JZ150" s="1460">
        <f t="shared" si="988"/>
        <v>0</v>
      </c>
      <c r="KA150" s="1460">
        <f t="shared" si="989"/>
        <v>0</v>
      </c>
      <c r="KB150" s="1460">
        <f t="shared" si="990"/>
        <v>0</v>
      </c>
      <c r="KC150" s="1460">
        <f t="shared" si="991"/>
        <v>0</v>
      </c>
      <c r="KD150" s="1460">
        <f t="shared" si="992"/>
        <v>0</v>
      </c>
      <c r="KE150" s="1460">
        <f t="shared" si="993"/>
        <v>0</v>
      </c>
      <c r="KF150" s="1460">
        <f t="shared" si="994"/>
        <v>0</v>
      </c>
      <c r="KG150" s="1460">
        <f t="shared" si="995"/>
        <v>0</v>
      </c>
      <c r="KH150" s="1460">
        <f t="shared" si="996"/>
        <v>0</v>
      </c>
      <c r="KI150" s="1460">
        <f t="shared" si="997"/>
        <v>0</v>
      </c>
      <c r="KJ150" s="1460">
        <f t="shared" si="998"/>
        <v>0</v>
      </c>
      <c r="KK150" s="1460">
        <f t="shared" si="999"/>
        <v>0</v>
      </c>
      <c r="KL150" s="1460">
        <f t="shared" si="1000"/>
        <v>0</v>
      </c>
      <c r="KM150" s="1460">
        <f t="shared" si="1001"/>
        <v>0</v>
      </c>
      <c r="KN150" s="1460">
        <f t="shared" si="1002"/>
        <v>0</v>
      </c>
      <c r="KO150" s="1460">
        <f t="shared" si="1003"/>
        <v>0</v>
      </c>
      <c r="KP150" s="1460">
        <f t="shared" si="1004"/>
        <v>0</v>
      </c>
      <c r="KQ150" s="1460">
        <f t="shared" si="1005"/>
        <v>0</v>
      </c>
      <c r="KR150" s="1460">
        <f t="shared" si="1006"/>
        <v>0</v>
      </c>
      <c r="KS150" s="1460">
        <f t="shared" si="1007"/>
        <v>0</v>
      </c>
      <c r="KT150" s="1460">
        <f t="shared" si="1008"/>
        <v>0</v>
      </c>
      <c r="KU150" s="1460">
        <f t="shared" si="1009"/>
        <v>0</v>
      </c>
      <c r="KV150" s="1460">
        <f t="shared" si="1010"/>
        <v>0</v>
      </c>
      <c r="KW150" s="1460">
        <f t="shared" si="1011"/>
        <v>0</v>
      </c>
      <c r="KX150" s="1460">
        <f t="shared" si="1012"/>
        <v>0</v>
      </c>
      <c r="KY150" s="1460">
        <f t="shared" si="1013"/>
        <v>0</v>
      </c>
      <c r="KZ150" s="1460">
        <f t="shared" si="1014"/>
        <v>0</v>
      </c>
      <c r="LA150" s="1460">
        <f t="shared" si="1015"/>
        <v>0</v>
      </c>
      <c r="LB150" s="1460">
        <f t="shared" si="1016"/>
        <v>0</v>
      </c>
      <c r="LC150" s="1460">
        <f t="shared" si="1017"/>
        <v>0</v>
      </c>
      <c r="LD150" s="1460">
        <f t="shared" si="1018"/>
        <v>0</v>
      </c>
      <c r="LE150" s="1460">
        <f t="shared" si="1019"/>
        <v>0</v>
      </c>
      <c r="LF150" s="1460">
        <f t="shared" si="1020"/>
        <v>0</v>
      </c>
      <c r="LG150" s="1460">
        <f t="shared" si="1021"/>
        <v>0</v>
      </c>
      <c r="LH150" s="1460">
        <f t="shared" si="1022"/>
        <v>0</v>
      </c>
      <c r="LI150" s="1460">
        <f t="shared" si="1023"/>
        <v>0</v>
      </c>
      <c r="LJ150" s="1460">
        <f t="shared" si="1024"/>
        <v>0</v>
      </c>
      <c r="LK150" s="1460">
        <f t="shared" si="1025"/>
        <v>0</v>
      </c>
      <c r="LL150" s="1460">
        <f t="shared" si="1026"/>
        <v>0</v>
      </c>
      <c r="LM150" s="1460">
        <f t="shared" si="1027"/>
        <v>0</v>
      </c>
      <c r="LN150" s="1460">
        <f t="shared" si="1028"/>
        <v>0</v>
      </c>
      <c r="LO150" s="1460">
        <f t="shared" si="1029"/>
        <v>0</v>
      </c>
      <c r="LP150" s="1460">
        <f t="shared" si="1030"/>
        <v>0</v>
      </c>
      <c r="LQ150" s="1460">
        <f t="shared" si="1031"/>
        <v>0</v>
      </c>
      <c r="LR150" s="1460">
        <f t="shared" si="1032"/>
        <v>0</v>
      </c>
      <c r="LS150" s="1460">
        <f t="shared" si="1033"/>
        <v>0</v>
      </c>
      <c r="LW150" s="1467">
        <f t="shared" si="1034"/>
        <v>0</v>
      </c>
      <c r="LX150" s="1467">
        <f t="shared" si="1035"/>
        <v>0</v>
      </c>
      <c r="LY150" s="1467">
        <f t="shared" si="1036"/>
        <v>0</v>
      </c>
      <c r="LZ150" s="1467">
        <f t="shared" si="1037"/>
        <v>0</v>
      </c>
      <c r="MA150" s="1506"/>
      <c r="MB150" s="1460">
        <f t="shared" si="1038"/>
        <v>0</v>
      </c>
      <c r="MC150" s="1460">
        <f t="shared" si="1092"/>
        <v>0</v>
      </c>
      <c r="MD150" s="1460">
        <f t="shared" si="1092"/>
        <v>0</v>
      </c>
      <c r="ME150" s="1460">
        <f t="shared" si="1092"/>
        <v>0</v>
      </c>
      <c r="MF150" s="1460">
        <f t="shared" si="1092"/>
        <v>0</v>
      </c>
      <c r="MG150" s="1460">
        <f t="shared" si="1092"/>
        <v>0</v>
      </c>
      <c r="MH150" s="1460">
        <f t="shared" si="1092"/>
        <v>0</v>
      </c>
      <c r="MI150" s="1460">
        <f t="shared" si="1092"/>
        <v>0</v>
      </c>
      <c r="MJ150" s="1460">
        <f t="shared" si="1092"/>
        <v>0</v>
      </c>
      <c r="MK150" s="1460">
        <f t="shared" si="1092"/>
        <v>0</v>
      </c>
      <c r="ML150" s="1460">
        <f t="shared" si="1092"/>
        <v>0</v>
      </c>
      <c r="MM150" s="1460">
        <f t="shared" si="1092"/>
        <v>0</v>
      </c>
      <c r="MN150" s="1460">
        <f t="shared" si="1092"/>
        <v>0</v>
      </c>
      <c r="MO150" s="1460">
        <f t="shared" si="1092"/>
        <v>0</v>
      </c>
      <c r="MP150" s="1460">
        <f t="shared" si="1092"/>
        <v>0</v>
      </c>
      <c r="MQ150" s="1460">
        <f t="shared" si="1092"/>
        <v>0</v>
      </c>
      <c r="MR150" s="1460">
        <f t="shared" si="1092"/>
        <v>0</v>
      </c>
      <c r="MS150" s="1460">
        <f t="shared" si="1097"/>
        <v>0</v>
      </c>
      <c r="MT150" s="1460">
        <f t="shared" si="1097"/>
        <v>0</v>
      </c>
      <c r="MU150" s="1460">
        <f t="shared" si="1097"/>
        <v>0</v>
      </c>
      <c r="MV150" s="1460">
        <f t="shared" si="1097"/>
        <v>0</v>
      </c>
      <c r="MW150" s="1460">
        <f t="shared" si="1097"/>
        <v>0</v>
      </c>
      <c r="MX150" s="1460">
        <f t="shared" si="1097"/>
        <v>0</v>
      </c>
      <c r="MY150" s="1460">
        <f t="shared" si="1097"/>
        <v>0</v>
      </c>
      <c r="MZ150" s="1460">
        <f t="shared" si="1097"/>
        <v>0</v>
      </c>
      <c r="NA150" s="1460">
        <f t="shared" si="1097"/>
        <v>0</v>
      </c>
      <c r="NB150" s="1460">
        <f t="shared" si="1097"/>
        <v>0</v>
      </c>
      <c r="NC150" s="1460">
        <f t="shared" si="1097"/>
        <v>0</v>
      </c>
      <c r="ND150" s="1460">
        <f t="shared" si="1097"/>
        <v>0</v>
      </c>
      <c r="NE150" s="1460">
        <f t="shared" si="1097"/>
        <v>0</v>
      </c>
      <c r="NF150" s="1460">
        <f t="shared" si="1097"/>
        <v>0</v>
      </c>
      <c r="NG150" s="1460">
        <f t="shared" si="1097"/>
        <v>0</v>
      </c>
      <c r="NH150" s="1460">
        <f t="shared" si="1097"/>
        <v>0</v>
      </c>
      <c r="NI150" s="1460">
        <f t="shared" si="1098"/>
        <v>0</v>
      </c>
      <c r="NJ150" s="1460">
        <f t="shared" si="1098"/>
        <v>0</v>
      </c>
      <c r="NK150" s="1460">
        <f t="shared" si="1098"/>
        <v>0</v>
      </c>
      <c r="NL150" s="1460">
        <f t="shared" si="1098"/>
        <v>0</v>
      </c>
      <c r="NM150" s="1460">
        <f t="shared" si="1098"/>
        <v>0</v>
      </c>
      <c r="NN150" s="1460">
        <f t="shared" si="1098"/>
        <v>0</v>
      </c>
      <c r="NO150" s="1460">
        <f t="shared" si="1098"/>
        <v>0</v>
      </c>
      <c r="NP150" s="1460">
        <f t="shared" si="1098"/>
        <v>0</v>
      </c>
      <c r="NQ150" s="1460">
        <f t="shared" si="1098"/>
        <v>0</v>
      </c>
      <c r="NR150" s="1460">
        <f t="shared" si="1098"/>
        <v>0</v>
      </c>
      <c r="NS150" s="1460">
        <f t="shared" si="1098"/>
        <v>0</v>
      </c>
      <c r="NT150" s="1460">
        <f t="shared" si="1098"/>
        <v>0</v>
      </c>
      <c r="NU150" s="1460">
        <f t="shared" si="1098"/>
        <v>0</v>
      </c>
      <c r="NV150" s="1460">
        <f t="shared" si="1098"/>
        <v>0</v>
      </c>
      <c r="NW150" s="1460">
        <f t="shared" si="1098"/>
        <v>0</v>
      </c>
      <c r="NX150" s="1460">
        <f t="shared" si="1098"/>
        <v>0</v>
      </c>
      <c r="NY150" s="1460">
        <f t="shared" si="1099"/>
        <v>0</v>
      </c>
      <c r="NZ150" s="1460">
        <f t="shared" si="1099"/>
        <v>0</v>
      </c>
      <c r="OA150" s="1460">
        <f t="shared" si="1099"/>
        <v>0</v>
      </c>
      <c r="OB150" s="1460">
        <f t="shared" si="1099"/>
        <v>0</v>
      </c>
      <c r="OC150" s="1460">
        <f t="shared" si="1099"/>
        <v>0</v>
      </c>
      <c r="OD150" s="1460">
        <f t="shared" si="1099"/>
        <v>0</v>
      </c>
      <c r="OE150" s="1460">
        <f t="shared" si="1099"/>
        <v>0</v>
      </c>
      <c r="OF150" s="1460">
        <f t="shared" si="1099"/>
        <v>0</v>
      </c>
      <c r="OG150" s="1460">
        <f t="shared" si="1099"/>
        <v>0</v>
      </c>
      <c r="OH150" s="1460">
        <f t="shared" si="1099"/>
        <v>0</v>
      </c>
      <c r="OI150" s="1460">
        <f t="shared" si="1099"/>
        <v>0</v>
      </c>
      <c r="OJ150" s="1460">
        <f t="shared" si="1099"/>
        <v>0</v>
      </c>
      <c r="OK150" s="1460">
        <f t="shared" si="1099"/>
        <v>0</v>
      </c>
      <c r="OL150" s="1460">
        <f t="shared" si="1099"/>
        <v>0</v>
      </c>
      <c r="OM150" s="1460">
        <f t="shared" si="1099"/>
        <v>0</v>
      </c>
      <c r="ON150" s="1460">
        <f t="shared" si="1099"/>
        <v>0</v>
      </c>
      <c r="OO150" s="1460">
        <f t="shared" si="1045"/>
        <v>0</v>
      </c>
      <c r="OP150" s="1460">
        <f t="shared" si="1094"/>
        <v>0</v>
      </c>
      <c r="OQ150" s="1460">
        <f t="shared" si="1094"/>
        <v>0</v>
      </c>
      <c r="OR150" s="1460">
        <f t="shared" si="1094"/>
        <v>0</v>
      </c>
      <c r="OS150" s="1460">
        <f t="shared" si="1094"/>
        <v>0</v>
      </c>
      <c r="OT150" s="1460">
        <f t="shared" si="1094"/>
        <v>0</v>
      </c>
      <c r="OU150" s="1460">
        <f t="shared" si="1094"/>
        <v>0</v>
      </c>
      <c r="OV150" s="1460">
        <f t="shared" si="1094"/>
        <v>0</v>
      </c>
      <c r="OW150" s="1460">
        <f t="shared" si="1094"/>
        <v>0</v>
      </c>
      <c r="OX150" s="1460">
        <f t="shared" si="1094"/>
        <v>0</v>
      </c>
      <c r="OY150" s="1460">
        <f t="shared" si="1094"/>
        <v>0</v>
      </c>
      <c r="OZ150" s="1460">
        <f t="shared" si="1094"/>
        <v>0</v>
      </c>
      <c r="PA150" s="1460">
        <f t="shared" si="1094"/>
        <v>0</v>
      </c>
      <c r="PB150" s="1460">
        <f t="shared" si="1094"/>
        <v>0</v>
      </c>
      <c r="PC150" s="1460">
        <f t="shared" si="1094"/>
        <v>0</v>
      </c>
      <c r="PD150" s="1460">
        <f t="shared" si="1094"/>
        <v>0</v>
      </c>
      <c r="PE150" s="1460">
        <f t="shared" si="1094"/>
        <v>0</v>
      </c>
      <c r="PF150" s="1460">
        <f t="shared" si="1095"/>
        <v>0</v>
      </c>
      <c r="PG150" s="1460">
        <f t="shared" si="1095"/>
        <v>0</v>
      </c>
      <c r="PH150" s="1460">
        <f t="shared" si="1095"/>
        <v>0</v>
      </c>
      <c r="PI150" s="1460">
        <f t="shared" si="1095"/>
        <v>0</v>
      </c>
      <c r="PJ150" s="1460">
        <f t="shared" si="1095"/>
        <v>0</v>
      </c>
      <c r="PK150" s="1460">
        <f t="shared" si="1095"/>
        <v>0</v>
      </c>
      <c r="PL150" s="1460">
        <f t="shared" si="1095"/>
        <v>0</v>
      </c>
      <c r="PM150" s="1460">
        <f t="shared" si="1095"/>
        <v>0</v>
      </c>
      <c r="PN150" s="1460">
        <f t="shared" si="1095"/>
        <v>0</v>
      </c>
      <c r="PO150" s="1460">
        <f t="shared" si="1095"/>
        <v>0</v>
      </c>
      <c r="PP150" s="1460">
        <f t="shared" si="1095"/>
        <v>0</v>
      </c>
      <c r="PQ150" s="1460">
        <f t="shared" si="1095"/>
        <v>0</v>
      </c>
      <c r="PR150" s="1460">
        <f t="shared" si="1095"/>
        <v>0</v>
      </c>
      <c r="PS150" s="1460">
        <f t="shared" si="1095"/>
        <v>0</v>
      </c>
      <c r="PT150" s="1460">
        <f t="shared" si="1095"/>
        <v>0</v>
      </c>
      <c r="PU150" s="1460">
        <f t="shared" si="1095"/>
        <v>0</v>
      </c>
      <c r="PV150" s="1460">
        <f t="shared" si="1096"/>
        <v>0</v>
      </c>
      <c r="PW150" s="1460">
        <f t="shared" si="1096"/>
        <v>0</v>
      </c>
      <c r="PX150" s="1460">
        <f t="shared" si="1096"/>
        <v>0</v>
      </c>
      <c r="PY150" s="1460">
        <f t="shared" si="1096"/>
        <v>0</v>
      </c>
      <c r="PZ150" s="1460">
        <f t="shared" si="1096"/>
        <v>0</v>
      </c>
      <c r="QA150" s="1460">
        <f t="shared" si="1096"/>
        <v>0</v>
      </c>
      <c r="QB150" s="1460">
        <f t="shared" si="1096"/>
        <v>0</v>
      </c>
      <c r="QC150" s="1460">
        <f t="shared" si="1096"/>
        <v>0</v>
      </c>
      <c r="QD150" s="1460">
        <f t="shared" si="1096"/>
        <v>0</v>
      </c>
      <c r="QE150" s="1460">
        <f t="shared" si="1096"/>
        <v>0</v>
      </c>
      <c r="QF150" s="1460">
        <f t="shared" si="1096"/>
        <v>0</v>
      </c>
      <c r="QG150" s="1460">
        <f t="shared" si="1096"/>
        <v>0</v>
      </c>
      <c r="QH150" s="1460">
        <f t="shared" si="1096"/>
        <v>0</v>
      </c>
      <c r="QI150" s="1460">
        <f t="shared" si="1096"/>
        <v>0</v>
      </c>
      <c r="QJ150" s="1460">
        <f t="shared" si="1096"/>
        <v>0</v>
      </c>
      <c r="QK150" s="1460">
        <f t="shared" si="1096"/>
        <v>0</v>
      </c>
      <c r="QL150" s="1460">
        <f t="shared" si="1066"/>
        <v>0</v>
      </c>
      <c r="QM150" s="1460">
        <f t="shared" si="1066"/>
        <v>0</v>
      </c>
      <c r="QN150" s="1460">
        <f t="shared" si="1066"/>
        <v>0</v>
      </c>
      <c r="QO150" s="1460">
        <f t="shared" si="1066"/>
        <v>0</v>
      </c>
      <c r="QP150" s="1460">
        <f t="shared" si="1066"/>
        <v>0</v>
      </c>
      <c r="QQ150" s="1460">
        <f t="shared" si="1066"/>
        <v>0</v>
      </c>
    </row>
    <row r="151" spans="1:459" s="1466" customFormat="1" ht="22.5" customHeight="1">
      <c r="A151" s="1468"/>
      <c r="B151" s="1469"/>
      <c r="C151" s="1469"/>
      <c r="D151" s="1470"/>
      <c r="E151" s="1471"/>
      <c r="F151" s="1472"/>
      <c r="G151" s="1472"/>
      <c r="H151" s="1473">
        <f t="shared" si="875"/>
        <v>0</v>
      </c>
      <c r="I151" s="1474">
        <v>0</v>
      </c>
      <c r="J151" s="1475">
        <f t="shared" si="437"/>
        <v>0</v>
      </c>
      <c r="K151" s="1476">
        <v>0</v>
      </c>
      <c r="L151" s="1477">
        <f t="shared" si="876"/>
        <v>0</v>
      </c>
      <c r="M151" s="1477">
        <f t="shared" si="877"/>
        <v>0</v>
      </c>
      <c r="N151" s="1478"/>
      <c r="O151" s="1479">
        <v>0</v>
      </c>
      <c r="P151" s="1480">
        <v>0</v>
      </c>
      <c r="Q151" s="1828">
        <v>0</v>
      </c>
      <c r="R151" s="1831">
        <f t="shared" si="878"/>
        <v>0</v>
      </c>
      <c r="S151" s="1481">
        <f>IF(AND(SUM(O151:Q151)=0,N151="NNN"),MIN('Operating History and Pro Forma'!$M$33,'Operating History and Pro Forma'!$T$15)*D151,SUM(O151:Q151)*D151)</f>
        <v>0</v>
      </c>
      <c r="T151" s="1482">
        <f t="shared" si="879"/>
        <v>0</v>
      </c>
      <c r="U151" s="1483">
        <f t="shared" si="880"/>
        <v>0</v>
      </c>
      <c r="V151" s="1480"/>
      <c r="W151" s="1514"/>
      <c r="X151" s="1486" t="str">
        <f t="shared" si="881"/>
        <v/>
      </c>
      <c r="Y151" s="1487">
        <f t="shared" si="882"/>
        <v>0</v>
      </c>
      <c r="Z151" s="1488"/>
      <c r="AA151" s="1488"/>
      <c r="AB151" s="1488"/>
      <c r="AC151" s="1488"/>
      <c r="AD151" s="1489">
        <f t="shared" si="883"/>
        <v>0</v>
      </c>
      <c r="AE151" s="1490" t="str">
        <f t="shared" si="884"/>
        <v/>
      </c>
      <c r="AF151" s="1491">
        <f t="shared" si="885"/>
        <v>0</v>
      </c>
      <c r="AG151" s="1492">
        <f t="shared" si="886"/>
        <v>0</v>
      </c>
      <c r="AH151" s="1493">
        <f t="shared" si="1060"/>
        <v>0</v>
      </c>
      <c r="AI151" s="1493">
        <f t="shared" si="1060"/>
        <v>0</v>
      </c>
      <c r="AJ151" s="1494">
        <f t="shared" si="1060"/>
        <v>0</v>
      </c>
      <c r="AK151" s="1494">
        <f t="shared" si="1060"/>
        <v>0</v>
      </c>
      <c r="AL151" s="1495">
        <f t="shared" si="1060"/>
        <v>0</v>
      </c>
      <c r="AM151" s="1496">
        <f t="shared" si="1060"/>
        <v>0</v>
      </c>
      <c r="AN151" s="1497">
        <f t="shared" si="399"/>
        <v>0</v>
      </c>
      <c r="AO151" s="1498">
        <f t="shared" si="1093"/>
        <v>0</v>
      </c>
      <c r="AP151" s="1499">
        <f t="shared" si="887"/>
        <v>0</v>
      </c>
      <c r="AQ151" s="1500">
        <f t="shared" si="888"/>
        <v>0</v>
      </c>
      <c r="AR151" s="1501">
        <f t="shared" si="889"/>
        <v>0</v>
      </c>
      <c r="AS151" s="1498">
        <f t="shared" si="1088"/>
        <v>0</v>
      </c>
      <c r="AT151" s="1501">
        <f t="shared" si="890"/>
        <v>0</v>
      </c>
      <c r="AU151" s="1498">
        <f t="shared" si="891"/>
        <v>1</v>
      </c>
      <c r="AV151" s="1498">
        <f t="shared" si="892"/>
        <v>2</v>
      </c>
      <c r="AW151" s="1499">
        <f t="shared" si="893"/>
        <v>0</v>
      </c>
      <c r="AX151" s="1502">
        <f t="shared" si="894"/>
        <v>0</v>
      </c>
      <c r="AY151" s="1503">
        <f t="shared" si="895"/>
        <v>0</v>
      </c>
      <c r="AZ151" s="1498">
        <f t="shared" si="896"/>
        <v>2</v>
      </c>
      <c r="BA151" s="1498">
        <f t="shared" si="897"/>
        <v>3</v>
      </c>
      <c r="BB151" s="1499">
        <f t="shared" si="898"/>
        <v>0</v>
      </c>
      <c r="BC151" s="1502">
        <f t="shared" si="899"/>
        <v>0</v>
      </c>
      <c r="BD151" s="1503">
        <f t="shared" si="900"/>
        <v>0</v>
      </c>
      <c r="BE151" s="1498">
        <f t="shared" si="901"/>
        <v>3</v>
      </c>
      <c r="BF151" s="1498">
        <f t="shared" si="902"/>
        <v>4</v>
      </c>
      <c r="BG151" s="1499">
        <f t="shared" si="903"/>
        <v>0</v>
      </c>
      <c r="BH151" s="1502">
        <f t="shared" si="904"/>
        <v>0</v>
      </c>
      <c r="BI151" s="1502">
        <f t="shared" si="905"/>
        <v>0</v>
      </c>
      <c r="BJ151" s="1504">
        <f t="shared" si="906"/>
        <v>1900</v>
      </c>
      <c r="BK151" s="1505" t="str">
        <f t="shared" si="907"/>
        <v/>
      </c>
      <c r="BL151" s="1506"/>
      <c r="BM151" s="1507">
        <f t="shared" si="908"/>
        <v>0</v>
      </c>
      <c r="BN151" s="1508">
        <f t="shared" si="1089"/>
        <v>0</v>
      </c>
      <c r="BO151" s="1508">
        <f t="shared" si="1089"/>
        <v>0</v>
      </c>
      <c r="BP151" s="1508">
        <f t="shared" si="1089"/>
        <v>0</v>
      </c>
      <c r="BQ151" s="1508">
        <f t="shared" si="1089"/>
        <v>0</v>
      </c>
      <c r="BR151" s="1508">
        <f t="shared" si="1089"/>
        <v>0</v>
      </c>
      <c r="BS151" s="1508">
        <f t="shared" si="1089"/>
        <v>0</v>
      </c>
      <c r="BT151" s="1508">
        <f t="shared" si="1089"/>
        <v>0</v>
      </c>
      <c r="BU151" s="1508">
        <f t="shared" si="1089"/>
        <v>0</v>
      </c>
      <c r="BV151" s="1508">
        <f t="shared" si="1089"/>
        <v>0</v>
      </c>
      <c r="BW151" s="1508">
        <f t="shared" si="1089"/>
        <v>0</v>
      </c>
      <c r="BX151" s="1508">
        <f t="shared" si="1089"/>
        <v>0</v>
      </c>
      <c r="BY151" s="1507">
        <f t="shared" si="1089"/>
        <v>0</v>
      </c>
      <c r="BZ151" s="1508">
        <f t="shared" si="1089"/>
        <v>0</v>
      </c>
      <c r="CA151" s="1508">
        <f t="shared" si="1089"/>
        <v>0</v>
      </c>
      <c r="CB151" s="1508">
        <f t="shared" si="1089"/>
        <v>0</v>
      </c>
      <c r="CC151" s="1508">
        <f t="shared" si="1089"/>
        <v>0</v>
      </c>
      <c r="CD151" s="1508">
        <f t="shared" si="1082"/>
        <v>0</v>
      </c>
      <c r="CE151" s="1508">
        <f t="shared" si="1082"/>
        <v>0</v>
      </c>
      <c r="CF151" s="1508">
        <f t="shared" si="1082"/>
        <v>0</v>
      </c>
      <c r="CG151" s="1508">
        <f t="shared" si="1082"/>
        <v>0</v>
      </c>
      <c r="CH151" s="1508">
        <f t="shared" si="1082"/>
        <v>0</v>
      </c>
      <c r="CI151" s="1508">
        <f t="shared" si="1082"/>
        <v>0</v>
      </c>
      <c r="CJ151" s="1509">
        <f t="shared" si="1082"/>
        <v>0</v>
      </c>
      <c r="CK151" s="1507">
        <f t="shared" si="1082"/>
        <v>0</v>
      </c>
      <c r="CL151" s="1508">
        <f t="shared" si="1082"/>
        <v>0</v>
      </c>
      <c r="CM151" s="1508">
        <f t="shared" si="1082"/>
        <v>0</v>
      </c>
      <c r="CN151" s="1508">
        <f t="shared" si="1082"/>
        <v>0</v>
      </c>
      <c r="CO151" s="1508">
        <f t="shared" si="1082"/>
        <v>0</v>
      </c>
      <c r="CP151" s="1508">
        <f t="shared" si="1082"/>
        <v>0</v>
      </c>
      <c r="CQ151" s="1508">
        <f t="shared" si="1082"/>
        <v>0</v>
      </c>
      <c r="CR151" s="1508">
        <f t="shared" si="1082"/>
        <v>0</v>
      </c>
      <c r="CS151" s="1508">
        <f t="shared" si="1082"/>
        <v>0</v>
      </c>
      <c r="CT151" s="1508">
        <f t="shared" si="1083"/>
        <v>0</v>
      </c>
      <c r="CU151" s="1508">
        <f t="shared" si="1083"/>
        <v>0</v>
      </c>
      <c r="CV151" s="1509">
        <f t="shared" si="1083"/>
        <v>0</v>
      </c>
      <c r="CW151" s="1508">
        <f t="shared" si="1083"/>
        <v>0</v>
      </c>
      <c r="CX151" s="1508">
        <f t="shared" si="1083"/>
        <v>0</v>
      </c>
      <c r="CY151" s="1508">
        <f t="shared" si="1083"/>
        <v>0</v>
      </c>
      <c r="CZ151" s="1508">
        <f t="shared" si="1083"/>
        <v>0</v>
      </c>
      <c r="DA151" s="1508">
        <f t="shared" si="1083"/>
        <v>0</v>
      </c>
      <c r="DB151" s="1508">
        <f t="shared" si="1083"/>
        <v>0</v>
      </c>
      <c r="DC151" s="1508">
        <f t="shared" si="1083"/>
        <v>0</v>
      </c>
      <c r="DD151" s="1508">
        <f t="shared" si="1083"/>
        <v>0</v>
      </c>
      <c r="DE151" s="1508">
        <f t="shared" si="1083"/>
        <v>0</v>
      </c>
      <c r="DF151" s="1508">
        <f t="shared" si="1083"/>
        <v>0</v>
      </c>
      <c r="DG151" s="1508">
        <f t="shared" si="1083"/>
        <v>0</v>
      </c>
      <c r="DH151" s="1509">
        <f t="shared" si="1083"/>
        <v>0</v>
      </c>
      <c r="DI151" s="1508">
        <f t="shared" si="1083"/>
        <v>0</v>
      </c>
      <c r="DJ151" s="1508">
        <f t="shared" si="1084"/>
        <v>0</v>
      </c>
      <c r="DK151" s="1508">
        <f t="shared" si="1084"/>
        <v>0</v>
      </c>
      <c r="DL151" s="1508">
        <f t="shared" si="1084"/>
        <v>0</v>
      </c>
      <c r="DM151" s="1508">
        <f t="shared" si="1084"/>
        <v>0</v>
      </c>
      <c r="DN151" s="1508">
        <f t="shared" si="1084"/>
        <v>0</v>
      </c>
      <c r="DO151" s="1508">
        <f t="shared" si="1084"/>
        <v>0</v>
      </c>
      <c r="DP151" s="1508">
        <f t="shared" si="1084"/>
        <v>0</v>
      </c>
      <c r="DQ151" s="1508">
        <f t="shared" si="1084"/>
        <v>0</v>
      </c>
      <c r="DR151" s="1508">
        <f t="shared" si="1084"/>
        <v>0</v>
      </c>
      <c r="DS151" s="1508">
        <f t="shared" si="1084"/>
        <v>0</v>
      </c>
      <c r="DT151" s="1509">
        <f t="shared" si="1084"/>
        <v>0</v>
      </c>
      <c r="DU151" s="1507">
        <f t="shared" si="1084"/>
        <v>0</v>
      </c>
      <c r="DV151" s="1508">
        <f t="shared" si="1084"/>
        <v>0</v>
      </c>
      <c r="DW151" s="1508">
        <f t="shared" si="1084"/>
        <v>0</v>
      </c>
      <c r="DX151" s="1508">
        <f t="shared" si="1084"/>
        <v>0</v>
      </c>
      <c r="DY151" s="1508">
        <f t="shared" si="1084"/>
        <v>0</v>
      </c>
      <c r="DZ151" s="1508">
        <f t="shared" si="1085"/>
        <v>0</v>
      </c>
      <c r="EA151" s="1508">
        <f t="shared" si="1085"/>
        <v>0</v>
      </c>
      <c r="EB151" s="1508">
        <f t="shared" si="1085"/>
        <v>0</v>
      </c>
      <c r="EC151" s="1508">
        <f t="shared" si="1085"/>
        <v>0</v>
      </c>
      <c r="ED151" s="1508">
        <f t="shared" si="1085"/>
        <v>0</v>
      </c>
      <c r="EE151" s="1508">
        <f t="shared" si="1085"/>
        <v>0</v>
      </c>
      <c r="EF151" s="1508">
        <f t="shared" si="1085"/>
        <v>0</v>
      </c>
      <c r="EG151" s="1507">
        <f t="shared" si="1085"/>
        <v>0</v>
      </c>
      <c r="EH151" s="1508">
        <f t="shared" si="1085"/>
        <v>0</v>
      </c>
      <c r="EI151" s="1508">
        <f t="shared" si="1085"/>
        <v>0</v>
      </c>
      <c r="EJ151" s="1508">
        <f t="shared" si="1085"/>
        <v>0</v>
      </c>
      <c r="EK151" s="1508">
        <f t="shared" si="1085"/>
        <v>0</v>
      </c>
      <c r="EL151" s="1508">
        <f t="shared" si="1085"/>
        <v>0</v>
      </c>
      <c r="EM151" s="1508">
        <f t="shared" si="1085"/>
        <v>0</v>
      </c>
      <c r="EN151" s="1508">
        <f t="shared" si="1085"/>
        <v>0</v>
      </c>
      <c r="EO151" s="1508">
        <f t="shared" si="1085"/>
        <v>0</v>
      </c>
      <c r="EP151" s="1508">
        <f t="shared" si="1086"/>
        <v>0</v>
      </c>
      <c r="EQ151" s="1508">
        <f t="shared" si="1086"/>
        <v>0</v>
      </c>
      <c r="ER151" s="1509">
        <f t="shared" si="1086"/>
        <v>0</v>
      </c>
      <c r="ES151" s="1507">
        <f t="shared" si="1086"/>
        <v>0</v>
      </c>
      <c r="ET151" s="1508">
        <f t="shared" si="1086"/>
        <v>0</v>
      </c>
      <c r="EU151" s="1508">
        <f t="shared" si="1086"/>
        <v>0</v>
      </c>
      <c r="EV151" s="1508">
        <f t="shared" si="1086"/>
        <v>0</v>
      </c>
      <c r="EW151" s="1508">
        <f t="shared" si="1086"/>
        <v>0</v>
      </c>
      <c r="EX151" s="1508">
        <f t="shared" si="1086"/>
        <v>0</v>
      </c>
      <c r="EY151" s="1508">
        <f t="shared" si="1086"/>
        <v>0</v>
      </c>
      <c r="EZ151" s="1508">
        <f t="shared" si="1086"/>
        <v>0</v>
      </c>
      <c r="FA151" s="1508">
        <f t="shared" si="1086"/>
        <v>0</v>
      </c>
      <c r="FB151" s="1508">
        <f t="shared" si="1086"/>
        <v>0</v>
      </c>
      <c r="FC151" s="1508">
        <f t="shared" si="1086"/>
        <v>0</v>
      </c>
      <c r="FD151" s="1509">
        <f t="shared" si="1086"/>
        <v>0</v>
      </c>
      <c r="FE151" s="1508">
        <f t="shared" si="1086"/>
        <v>0</v>
      </c>
      <c r="FF151" s="1508">
        <f t="shared" si="1052"/>
        <v>0</v>
      </c>
      <c r="FG151" s="1508">
        <f t="shared" si="1087"/>
        <v>0</v>
      </c>
      <c r="FH151" s="1508">
        <f t="shared" si="1087"/>
        <v>0</v>
      </c>
      <c r="FI151" s="1508">
        <f t="shared" si="1087"/>
        <v>0</v>
      </c>
      <c r="FJ151" s="1508">
        <f t="shared" si="1087"/>
        <v>0</v>
      </c>
      <c r="FK151" s="1508">
        <f t="shared" si="1087"/>
        <v>0</v>
      </c>
      <c r="FL151" s="1508">
        <f t="shared" si="1087"/>
        <v>0</v>
      </c>
      <c r="FM151" s="1508">
        <f t="shared" si="1087"/>
        <v>0</v>
      </c>
      <c r="FN151" s="1508">
        <f t="shared" si="1087"/>
        <v>0</v>
      </c>
      <c r="FO151" s="1508">
        <f t="shared" si="1087"/>
        <v>0</v>
      </c>
      <c r="FP151" s="1509">
        <f t="shared" si="1087"/>
        <v>0</v>
      </c>
      <c r="FQ151" s="1508">
        <f t="shared" si="1087"/>
        <v>0</v>
      </c>
      <c r="FR151" s="1508">
        <f t="shared" si="1087"/>
        <v>0</v>
      </c>
      <c r="FS151" s="1508">
        <f t="shared" si="1087"/>
        <v>0</v>
      </c>
      <c r="FT151" s="1508">
        <f t="shared" si="1087"/>
        <v>0</v>
      </c>
      <c r="FU151" s="1508">
        <f t="shared" si="1087"/>
        <v>0</v>
      </c>
      <c r="FV151" s="1508">
        <f t="shared" si="1087"/>
        <v>0</v>
      </c>
      <c r="FW151" s="1508">
        <f t="shared" si="1061"/>
        <v>0</v>
      </c>
      <c r="FX151" s="1508">
        <f t="shared" si="1061"/>
        <v>0</v>
      </c>
      <c r="FY151" s="1508">
        <f t="shared" si="1061"/>
        <v>0</v>
      </c>
      <c r="FZ151" s="1508">
        <f t="shared" si="1061"/>
        <v>0</v>
      </c>
      <c r="GA151" s="1508">
        <f t="shared" si="1061"/>
        <v>0</v>
      </c>
      <c r="GB151" s="1509">
        <f t="shared" si="1061"/>
        <v>0</v>
      </c>
      <c r="GC151" s="1506"/>
      <c r="GD151" s="1458">
        <f t="shared" si="910"/>
        <v>1</v>
      </c>
      <c r="GE151" s="1510">
        <f t="shared" si="1090"/>
        <v>0</v>
      </c>
      <c r="GF151" s="1511">
        <f t="shared" si="1090"/>
        <v>0</v>
      </c>
      <c r="GG151" s="1511">
        <f t="shared" si="1090"/>
        <v>0</v>
      </c>
      <c r="GH151" s="1511">
        <f t="shared" si="1090"/>
        <v>0</v>
      </c>
      <c r="GI151" s="1511">
        <f t="shared" si="1090"/>
        <v>0</v>
      </c>
      <c r="GJ151" s="1511">
        <f t="shared" si="1090"/>
        <v>0</v>
      </c>
      <c r="GK151" s="1511">
        <f t="shared" si="1090"/>
        <v>0</v>
      </c>
      <c r="GL151" s="1511">
        <f t="shared" si="1090"/>
        <v>0</v>
      </c>
      <c r="GM151" s="1511">
        <f t="shared" si="1090"/>
        <v>0</v>
      </c>
      <c r="GN151" s="1512">
        <f t="shared" si="1090"/>
        <v>0</v>
      </c>
      <c r="GO151" s="1513">
        <f t="shared" si="911"/>
        <v>0</v>
      </c>
      <c r="GP151" s="1506"/>
      <c r="GQ151" s="1510">
        <f t="shared" si="1073"/>
        <v>0</v>
      </c>
      <c r="GR151" s="1511">
        <f t="shared" si="1091"/>
        <v>0</v>
      </c>
      <c r="GS151" s="1511">
        <f t="shared" si="1091"/>
        <v>0</v>
      </c>
      <c r="GT151" s="1511">
        <f t="shared" si="1091"/>
        <v>0</v>
      </c>
      <c r="GU151" s="1511">
        <f t="shared" si="1091"/>
        <v>0</v>
      </c>
      <c r="GV151" s="1511">
        <f t="shared" si="1091"/>
        <v>0</v>
      </c>
      <c r="GW151" s="1511">
        <f t="shared" si="1091"/>
        <v>0</v>
      </c>
      <c r="GX151" s="1511">
        <f t="shared" si="1091"/>
        <v>0</v>
      </c>
      <c r="GY151" s="1511">
        <f t="shared" si="1091"/>
        <v>0</v>
      </c>
      <c r="GZ151" s="1512">
        <f t="shared" si="1091"/>
        <v>0</v>
      </c>
      <c r="HA151" s="1513">
        <f t="shared" si="912"/>
        <v>0</v>
      </c>
      <c r="HB151" s="1506">
        <f t="shared" si="913"/>
        <v>1</v>
      </c>
      <c r="HC151" s="1506"/>
      <c r="HD151" s="1508">
        <f t="shared" si="914"/>
        <v>0</v>
      </c>
      <c r="HE151" s="1460">
        <f t="shared" si="915"/>
        <v>0</v>
      </c>
      <c r="HF151" s="1460">
        <f t="shared" si="916"/>
        <v>0</v>
      </c>
      <c r="HG151" s="1460">
        <f t="shared" si="917"/>
        <v>0</v>
      </c>
      <c r="HH151" s="1460">
        <f t="shared" si="918"/>
        <v>0</v>
      </c>
      <c r="HI151" s="1460">
        <f t="shared" si="919"/>
        <v>0</v>
      </c>
      <c r="HJ151" s="1460">
        <f t="shared" si="920"/>
        <v>0</v>
      </c>
      <c r="HK151" s="1460">
        <f t="shared" si="921"/>
        <v>0</v>
      </c>
      <c r="HL151" s="1460">
        <f t="shared" si="922"/>
        <v>0</v>
      </c>
      <c r="HM151" s="1460">
        <f t="shared" si="923"/>
        <v>0</v>
      </c>
      <c r="HN151" s="1460">
        <f t="shared" si="924"/>
        <v>0</v>
      </c>
      <c r="HO151" s="1460">
        <f t="shared" si="925"/>
        <v>0</v>
      </c>
      <c r="HP151" s="1460">
        <f t="shared" si="926"/>
        <v>0</v>
      </c>
      <c r="HQ151" s="1460">
        <f t="shared" si="927"/>
        <v>0</v>
      </c>
      <c r="HR151" s="1460">
        <f t="shared" si="928"/>
        <v>0</v>
      </c>
      <c r="HS151" s="1460">
        <f t="shared" si="929"/>
        <v>0</v>
      </c>
      <c r="HT151" s="1460">
        <f t="shared" si="930"/>
        <v>0</v>
      </c>
      <c r="HU151" s="1460">
        <f t="shared" si="931"/>
        <v>0</v>
      </c>
      <c r="HV151" s="1460">
        <f t="shared" si="932"/>
        <v>0</v>
      </c>
      <c r="HW151" s="1460">
        <f t="shared" si="933"/>
        <v>0</v>
      </c>
      <c r="HX151" s="1460">
        <f t="shared" si="934"/>
        <v>0</v>
      </c>
      <c r="HY151" s="1460">
        <f t="shared" si="935"/>
        <v>0</v>
      </c>
      <c r="HZ151" s="1460">
        <f t="shared" si="936"/>
        <v>0</v>
      </c>
      <c r="IA151" s="1460">
        <f t="shared" si="937"/>
        <v>0</v>
      </c>
      <c r="IB151" s="1460">
        <f t="shared" si="938"/>
        <v>0</v>
      </c>
      <c r="IC151" s="1460">
        <f t="shared" si="939"/>
        <v>0</v>
      </c>
      <c r="ID151" s="1460">
        <f t="shared" si="940"/>
        <v>0</v>
      </c>
      <c r="IE151" s="1460">
        <f t="shared" si="941"/>
        <v>0</v>
      </c>
      <c r="IF151" s="1460">
        <f t="shared" si="942"/>
        <v>0</v>
      </c>
      <c r="IG151" s="1460">
        <f t="shared" si="943"/>
        <v>0</v>
      </c>
      <c r="IH151" s="1460">
        <f t="shared" si="944"/>
        <v>0</v>
      </c>
      <c r="II151" s="1460">
        <f t="shared" si="945"/>
        <v>0</v>
      </c>
      <c r="IJ151" s="1460">
        <f t="shared" si="946"/>
        <v>0</v>
      </c>
      <c r="IK151" s="1460">
        <f t="shared" si="947"/>
        <v>0</v>
      </c>
      <c r="IL151" s="1460">
        <f t="shared" si="948"/>
        <v>0</v>
      </c>
      <c r="IM151" s="1460">
        <f t="shared" si="949"/>
        <v>0</v>
      </c>
      <c r="IN151" s="1460">
        <f t="shared" si="950"/>
        <v>0</v>
      </c>
      <c r="IO151" s="1460">
        <f t="shared" si="951"/>
        <v>0</v>
      </c>
      <c r="IP151" s="1460">
        <f t="shared" si="952"/>
        <v>0</v>
      </c>
      <c r="IQ151" s="1460">
        <f t="shared" si="953"/>
        <v>0</v>
      </c>
      <c r="IR151" s="1460">
        <f t="shared" si="954"/>
        <v>0</v>
      </c>
      <c r="IS151" s="1460">
        <f t="shared" si="955"/>
        <v>0</v>
      </c>
      <c r="IT151" s="1460">
        <f t="shared" si="956"/>
        <v>0</v>
      </c>
      <c r="IU151" s="1460">
        <f t="shared" si="957"/>
        <v>0</v>
      </c>
      <c r="IV151" s="1460">
        <f t="shared" si="958"/>
        <v>0</v>
      </c>
      <c r="IW151" s="1460">
        <f t="shared" si="959"/>
        <v>0</v>
      </c>
      <c r="IX151" s="1460">
        <f t="shared" si="960"/>
        <v>0</v>
      </c>
      <c r="IY151" s="1460">
        <f t="shared" si="961"/>
        <v>0</v>
      </c>
      <c r="IZ151" s="1460">
        <f t="shared" si="962"/>
        <v>0</v>
      </c>
      <c r="JA151" s="1460">
        <f t="shared" si="963"/>
        <v>0</v>
      </c>
      <c r="JB151" s="1460">
        <f t="shared" si="964"/>
        <v>0</v>
      </c>
      <c r="JC151" s="1460">
        <f t="shared" si="965"/>
        <v>0</v>
      </c>
      <c r="JD151" s="1460">
        <f t="shared" si="966"/>
        <v>0</v>
      </c>
      <c r="JE151" s="1460">
        <f t="shared" si="967"/>
        <v>0</v>
      </c>
      <c r="JF151" s="1460">
        <f t="shared" si="968"/>
        <v>0</v>
      </c>
      <c r="JG151" s="1460">
        <f t="shared" si="969"/>
        <v>0</v>
      </c>
      <c r="JH151" s="1460">
        <f t="shared" si="970"/>
        <v>0</v>
      </c>
      <c r="JI151" s="1460">
        <f t="shared" si="971"/>
        <v>0</v>
      </c>
      <c r="JJ151" s="1460">
        <f t="shared" si="972"/>
        <v>0</v>
      </c>
      <c r="JK151" s="1460">
        <f t="shared" si="973"/>
        <v>0</v>
      </c>
      <c r="JL151" s="1460">
        <f t="shared" si="974"/>
        <v>0</v>
      </c>
      <c r="JM151" s="1460">
        <f t="shared" si="975"/>
        <v>0</v>
      </c>
      <c r="JN151" s="1460">
        <f t="shared" si="976"/>
        <v>0</v>
      </c>
      <c r="JO151" s="1460">
        <f t="shared" si="977"/>
        <v>0</v>
      </c>
      <c r="JP151" s="1460">
        <f t="shared" si="978"/>
        <v>0</v>
      </c>
      <c r="JQ151" s="1460">
        <f t="shared" si="979"/>
        <v>0</v>
      </c>
      <c r="JR151" s="1460">
        <f t="shared" si="980"/>
        <v>0</v>
      </c>
      <c r="JS151" s="1460">
        <f t="shared" si="981"/>
        <v>0</v>
      </c>
      <c r="JT151" s="1460">
        <f t="shared" si="982"/>
        <v>0</v>
      </c>
      <c r="JU151" s="1460">
        <f t="shared" si="983"/>
        <v>0</v>
      </c>
      <c r="JV151" s="1460">
        <f t="shared" si="984"/>
        <v>0</v>
      </c>
      <c r="JW151" s="1460">
        <f t="shared" si="985"/>
        <v>0</v>
      </c>
      <c r="JX151" s="1460">
        <f t="shared" si="986"/>
        <v>0</v>
      </c>
      <c r="JY151" s="1460">
        <f t="shared" si="987"/>
        <v>0</v>
      </c>
      <c r="JZ151" s="1460">
        <f t="shared" si="988"/>
        <v>0</v>
      </c>
      <c r="KA151" s="1460">
        <f t="shared" si="989"/>
        <v>0</v>
      </c>
      <c r="KB151" s="1460">
        <f t="shared" si="990"/>
        <v>0</v>
      </c>
      <c r="KC151" s="1460">
        <f t="shared" si="991"/>
        <v>0</v>
      </c>
      <c r="KD151" s="1460">
        <f t="shared" si="992"/>
        <v>0</v>
      </c>
      <c r="KE151" s="1460">
        <f t="shared" si="993"/>
        <v>0</v>
      </c>
      <c r="KF151" s="1460">
        <f t="shared" si="994"/>
        <v>0</v>
      </c>
      <c r="KG151" s="1460">
        <f t="shared" si="995"/>
        <v>0</v>
      </c>
      <c r="KH151" s="1460">
        <f t="shared" si="996"/>
        <v>0</v>
      </c>
      <c r="KI151" s="1460">
        <f t="shared" si="997"/>
        <v>0</v>
      </c>
      <c r="KJ151" s="1460">
        <f t="shared" si="998"/>
        <v>0</v>
      </c>
      <c r="KK151" s="1460">
        <f t="shared" si="999"/>
        <v>0</v>
      </c>
      <c r="KL151" s="1460">
        <f t="shared" si="1000"/>
        <v>0</v>
      </c>
      <c r="KM151" s="1460">
        <f t="shared" si="1001"/>
        <v>0</v>
      </c>
      <c r="KN151" s="1460">
        <f t="shared" si="1002"/>
        <v>0</v>
      </c>
      <c r="KO151" s="1460">
        <f t="shared" si="1003"/>
        <v>0</v>
      </c>
      <c r="KP151" s="1460">
        <f t="shared" si="1004"/>
        <v>0</v>
      </c>
      <c r="KQ151" s="1460">
        <f t="shared" si="1005"/>
        <v>0</v>
      </c>
      <c r="KR151" s="1460">
        <f t="shared" si="1006"/>
        <v>0</v>
      </c>
      <c r="KS151" s="1460">
        <f t="shared" si="1007"/>
        <v>0</v>
      </c>
      <c r="KT151" s="1460">
        <f t="shared" si="1008"/>
        <v>0</v>
      </c>
      <c r="KU151" s="1460">
        <f t="shared" si="1009"/>
        <v>0</v>
      </c>
      <c r="KV151" s="1460">
        <f t="shared" si="1010"/>
        <v>0</v>
      </c>
      <c r="KW151" s="1460">
        <f t="shared" si="1011"/>
        <v>0</v>
      </c>
      <c r="KX151" s="1460">
        <f t="shared" si="1012"/>
        <v>0</v>
      </c>
      <c r="KY151" s="1460">
        <f t="shared" si="1013"/>
        <v>0</v>
      </c>
      <c r="KZ151" s="1460">
        <f t="shared" si="1014"/>
        <v>0</v>
      </c>
      <c r="LA151" s="1460">
        <f t="shared" si="1015"/>
        <v>0</v>
      </c>
      <c r="LB151" s="1460">
        <f t="shared" si="1016"/>
        <v>0</v>
      </c>
      <c r="LC151" s="1460">
        <f t="shared" si="1017"/>
        <v>0</v>
      </c>
      <c r="LD151" s="1460">
        <f t="shared" si="1018"/>
        <v>0</v>
      </c>
      <c r="LE151" s="1460">
        <f t="shared" si="1019"/>
        <v>0</v>
      </c>
      <c r="LF151" s="1460">
        <f t="shared" si="1020"/>
        <v>0</v>
      </c>
      <c r="LG151" s="1460">
        <f t="shared" si="1021"/>
        <v>0</v>
      </c>
      <c r="LH151" s="1460">
        <f t="shared" si="1022"/>
        <v>0</v>
      </c>
      <c r="LI151" s="1460">
        <f t="shared" si="1023"/>
        <v>0</v>
      </c>
      <c r="LJ151" s="1460">
        <f t="shared" si="1024"/>
        <v>0</v>
      </c>
      <c r="LK151" s="1460">
        <f t="shared" si="1025"/>
        <v>0</v>
      </c>
      <c r="LL151" s="1460">
        <f t="shared" si="1026"/>
        <v>0</v>
      </c>
      <c r="LM151" s="1460">
        <f t="shared" si="1027"/>
        <v>0</v>
      </c>
      <c r="LN151" s="1460">
        <f t="shared" si="1028"/>
        <v>0</v>
      </c>
      <c r="LO151" s="1460">
        <f t="shared" si="1029"/>
        <v>0</v>
      </c>
      <c r="LP151" s="1460">
        <f t="shared" si="1030"/>
        <v>0</v>
      </c>
      <c r="LQ151" s="1460">
        <f t="shared" si="1031"/>
        <v>0</v>
      </c>
      <c r="LR151" s="1460">
        <f t="shared" si="1032"/>
        <v>0</v>
      </c>
      <c r="LS151" s="1460">
        <f t="shared" si="1033"/>
        <v>0</v>
      </c>
      <c r="LW151" s="1467">
        <f t="shared" si="1034"/>
        <v>0</v>
      </c>
      <c r="LX151" s="1467">
        <f t="shared" si="1035"/>
        <v>0</v>
      </c>
      <c r="LY151" s="1467">
        <f t="shared" si="1036"/>
        <v>0</v>
      </c>
      <c r="LZ151" s="1467">
        <f t="shared" si="1037"/>
        <v>0</v>
      </c>
      <c r="MA151" s="1506"/>
      <c r="MB151" s="1460">
        <f t="shared" si="1038"/>
        <v>0</v>
      </c>
      <c r="MC151" s="1460">
        <f t="shared" si="1092"/>
        <v>0</v>
      </c>
      <c r="MD151" s="1460">
        <f t="shared" si="1092"/>
        <v>0</v>
      </c>
      <c r="ME151" s="1460">
        <f t="shared" si="1092"/>
        <v>0</v>
      </c>
      <c r="MF151" s="1460">
        <f t="shared" si="1092"/>
        <v>0</v>
      </c>
      <c r="MG151" s="1460">
        <f t="shared" si="1092"/>
        <v>0</v>
      </c>
      <c r="MH151" s="1460">
        <f t="shared" si="1092"/>
        <v>0</v>
      </c>
      <c r="MI151" s="1460">
        <f t="shared" si="1092"/>
        <v>0</v>
      </c>
      <c r="MJ151" s="1460">
        <f t="shared" si="1092"/>
        <v>0</v>
      </c>
      <c r="MK151" s="1460">
        <f t="shared" si="1092"/>
        <v>0</v>
      </c>
      <c r="ML151" s="1460">
        <f t="shared" si="1092"/>
        <v>0</v>
      </c>
      <c r="MM151" s="1460">
        <f t="shared" si="1092"/>
        <v>0</v>
      </c>
      <c r="MN151" s="1460">
        <f t="shared" si="1092"/>
        <v>0</v>
      </c>
      <c r="MO151" s="1460">
        <f t="shared" si="1092"/>
        <v>0</v>
      </c>
      <c r="MP151" s="1460">
        <f t="shared" si="1092"/>
        <v>0</v>
      </c>
      <c r="MQ151" s="1460">
        <f t="shared" si="1092"/>
        <v>0</v>
      </c>
      <c r="MR151" s="1460">
        <f t="shared" si="1092"/>
        <v>0</v>
      </c>
      <c r="MS151" s="1460">
        <f t="shared" si="1097"/>
        <v>0</v>
      </c>
      <c r="MT151" s="1460">
        <f t="shared" si="1097"/>
        <v>0</v>
      </c>
      <c r="MU151" s="1460">
        <f t="shared" si="1097"/>
        <v>0</v>
      </c>
      <c r="MV151" s="1460">
        <f t="shared" si="1097"/>
        <v>0</v>
      </c>
      <c r="MW151" s="1460">
        <f t="shared" si="1097"/>
        <v>0</v>
      </c>
      <c r="MX151" s="1460">
        <f t="shared" si="1097"/>
        <v>0</v>
      </c>
      <c r="MY151" s="1460">
        <f t="shared" si="1097"/>
        <v>0</v>
      </c>
      <c r="MZ151" s="1460">
        <f t="shared" si="1097"/>
        <v>0</v>
      </c>
      <c r="NA151" s="1460">
        <f t="shared" si="1097"/>
        <v>0</v>
      </c>
      <c r="NB151" s="1460">
        <f t="shared" si="1097"/>
        <v>0</v>
      </c>
      <c r="NC151" s="1460">
        <f t="shared" si="1097"/>
        <v>0</v>
      </c>
      <c r="ND151" s="1460">
        <f t="shared" si="1097"/>
        <v>0</v>
      </c>
      <c r="NE151" s="1460">
        <f t="shared" si="1097"/>
        <v>0</v>
      </c>
      <c r="NF151" s="1460">
        <f t="shared" si="1097"/>
        <v>0</v>
      </c>
      <c r="NG151" s="1460">
        <f t="shared" si="1097"/>
        <v>0</v>
      </c>
      <c r="NH151" s="1460">
        <f t="shared" si="1097"/>
        <v>0</v>
      </c>
      <c r="NI151" s="1460">
        <f t="shared" si="1098"/>
        <v>0</v>
      </c>
      <c r="NJ151" s="1460">
        <f t="shared" si="1098"/>
        <v>0</v>
      </c>
      <c r="NK151" s="1460">
        <f t="shared" si="1098"/>
        <v>0</v>
      </c>
      <c r="NL151" s="1460">
        <f t="shared" si="1098"/>
        <v>0</v>
      </c>
      <c r="NM151" s="1460">
        <f t="shared" si="1098"/>
        <v>0</v>
      </c>
      <c r="NN151" s="1460">
        <f t="shared" si="1098"/>
        <v>0</v>
      </c>
      <c r="NO151" s="1460">
        <f t="shared" si="1098"/>
        <v>0</v>
      </c>
      <c r="NP151" s="1460">
        <f t="shared" si="1098"/>
        <v>0</v>
      </c>
      <c r="NQ151" s="1460">
        <f t="shared" si="1098"/>
        <v>0</v>
      </c>
      <c r="NR151" s="1460">
        <f t="shared" si="1098"/>
        <v>0</v>
      </c>
      <c r="NS151" s="1460">
        <f t="shared" si="1098"/>
        <v>0</v>
      </c>
      <c r="NT151" s="1460">
        <f t="shared" si="1098"/>
        <v>0</v>
      </c>
      <c r="NU151" s="1460">
        <f t="shared" si="1098"/>
        <v>0</v>
      </c>
      <c r="NV151" s="1460">
        <f t="shared" si="1098"/>
        <v>0</v>
      </c>
      <c r="NW151" s="1460">
        <f t="shared" si="1098"/>
        <v>0</v>
      </c>
      <c r="NX151" s="1460">
        <f t="shared" si="1098"/>
        <v>0</v>
      </c>
      <c r="NY151" s="1460">
        <f t="shared" si="1099"/>
        <v>0</v>
      </c>
      <c r="NZ151" s="1460">
        <f t="shared" si="1099"/>
        <v>0</v>
      </c>
      <c r="OA151" s="1460">
        <f t="shared" si="1099"/>
        <v>0</v>
      </c>
      <c r="OB151" s="1460">
        <f t="shared" si="1099"/>
        <v>0</v>
      </c>
      <c r="OC151" s="1460">
        <f t="shared" si="1099"/>
        <v>0</v>
      </c>
      <c r="OD151" s="1460">
        <f t="shared" si="1099"/>
        <v>0</v>
      </c>
      <c r="OE151" s="1460">
        <f t="shared" si="1099"/>
        <v>0</v>
      </c>
      <c r="OF151" s="1460">
        <f t="shared" si="1099"/>
        <v>0</v>
      </c>
      <c r="OG151" s="1460">
        <f t="shared" si="1099"/>
        <v>0</v>
      </c>
      <c r="OH151" s="1460">
        <f t="shared" si="1099"/>
        <v>0</v>
      </c>
      <c r="OI151" s="1460">
        <f t="shared" si="1099"/>
        <v>0</v>
      </c>
      <c r="OJ151" s="1460">
        <f t="shared" si="1099"/>
        <v>0</v>
      </c>
      <c r="OK151" s="1460">
        <f t="shared" si="1099"/>
        <v>0</v>
      </c>
      <c r="OL151" s="1460">
        <f t="shared" si="1099"/>
        <v>0</v>
      </c>
      <c r="OM151" s="1460">
        <f t="shared" si="1099"/>
        <v>0</v>
      </c>
      <c r="ON151" s="1460">
        <f t="shared" si="1099"/>
        <v>0</v>
      </c>
      <c r="OO151" s="1460">
        <f t="shared" si="1045"/>
        <v>0</v>
      </c>
      <c r="OP151" s="1460">
        <f t="shared" si="1094"/>
        <v>0</v>
      </c>
      <c r="OQ151" s="1460">
        <f t="shared" si="1094"/>
        <v>0</v>
      </c>
      <c r="OR151" s="1460">
        <f t="shared" si="1094"/>
        <v>0</v>
      </c>
      <c r="OS151" s="1460">
        <f t="shared" si="1094"/>
        <v>0</v>
      </c>
      <c r="OT151" s="1460">
        <f t="shared" si="1094"/>
        <v>0</v>
      </c>
      <c r="OU151" s="1460">
        <f t="shared" si="1094"/>
        <v>0</v>
      </c>
      <c r="OV151" s="1460">
        <f t="shared" si="1094"/>
        <v>0</v>
      </c>
      <c r="OW151" s="1460">
        <f t="shared" si="1094"/>
        <v>0</v>
      </c>
      <c r="OX151" s="1460">
        <f t="shared" si="1094"/>
        <v>0</v>
      </c>
      <c r="OY151" s="1460">
        <f t="shared" si="1094"/>
        <v>0</v>
      </c>
      <c r="OZ151" s="1460">
        <f t="shared" si="1094"/>
        <v>0</v>
      </c>
      <c r="PA151" s="1460">
        <f t="shared" si="1094"/>
        <v>0</v>
      </c>
      <c r="PB151" s="1460">
        <f t="shared" si="1094"/>
        <v>0</v>
      </c>
      <c r="PC151" s="1460">
        <f t="shared" si="1094"/>
        <v>0</v>
      </c>
      <c r="PD151" s="1460">
        <f t="shared" si="1094"/>
        <v>0</v>
      </c>
      <c r="PE151" s="1460">
        <f t="shared" si="1094"/>
        <v>0</v>
      </c>
      <c r="PF151" s="1460">
        <f t="shared" si="1095"/>
        <v>0</v>
      </c>
      <c r="PG151" s="1460">
        <f t="shared" si="1095"/>
        <v>0</v>
      </c>
      <c r="PH151" s="1460">
        <f t="shared" si="1095"/>
        <v>0</v>
      </c>
      <c r="PI151" s="1460">
        <f t="shared" si="1095"/>
        <v>0</v>
      </c>
      <c r="PJ151" s="1460">
        <f t="shared" si="1095"/>
        <v>0</v>
      </c>
      <c r="PK151" s="1460">
        <f t="shared" si="1095"/>
        <v>0</v>
      </c>
      <c r="PL151" s="1460">
        <f t="shared" si="1095"/>
        <v>0</v>
      </c>
      <c r="PM151" s="1460">
        <f t="shared" si="1095"/>
        <v>0</v>
      </c>
      <c r="PN151" s="1460">
        <f t="shared" si="1095"/>
        <v>0</v>
      </c>
      <c r="PO151" s="1460">
        <f t="shared" si="1095"/>
        <v>0</v>
      </c>
      <c r="PP151" s="1460">
        <f t="shared" si="1095"/>
        <v>0</v>
      </c>
      <c r="PQ151" s="1460">
        <f t="shared" si="1095"/>
        <v>0</v>
      </c>
      <c r="PR151" s="1460">
        <f t="shared" si="1095"/>
        <v>0</v>
      </c>
      <c r="PS151" s="1460">
        <f t="shared" si="1095"/>
        <v>0</v>
      </c>
      <c r="PT151" s="1460">
        <f t="shared" si="1095"/>
        <v>0</v>
      </c>
      <c r="PU151" s="1460">
        <f t="shared" si="1095"/>
        <v>0</v>
      </c>
      <c r="PV151" s="1460">
        <f t="shared" si="1096"/>
        <v>0</v>
      </c>
      <c r="PW151" s="1460">
        <f t="shared" si="1096"/>
        <v>0</v>
      </c>
      <c r="PX151" s="1460">
        <f t="shared" si="1096"/>
        <v>0</v>
      </c>
      <c r="PY151" s="1460">
        <f t="shared" si="1096"/>
        <v>0</v>
      </c>
      <c r="PZ151" s="1460">
        <f t="shared" si="1096"/>
        <v>0</v>
      </c>
      <c r="QA151" s="1460">
        <f t="shared" si="1096"/>
        <v>0</v>
      </c>
      <c r="QB151" s="1460">
        <f t="shared" si="1096"/>
        <v>0</v>
      </c>
      <c r="QC151" s="1460">
        <f t="shared" si="1096"/>
        <v>0</v>
      </c>
      <c r="QD151" s="1460">
        <f t="shared" si="1096"/>
        <v>0</v>
      </c>
      <c r="QE151" s="1460">
        <f t="shared" si="1096"/>
        <v>0</v>
      </c>
      <c r="QF151" s="1460">
        <f t="shared" si="1096"/>
        <v>0</v>
      </c>
      <c r="QG151" s="1460">
        <f t="shared" si="1096"/>
        <v>0</v>
      </c>
      <c r="QH151" s="1460">
        <f t="shared" si="1096"/>
        <v>0</v>
      </c>
      <c r="QI151" s="1460">
        <f t="shared" si="1096"/>
        <v>0</v>
      </c>
      <c r="QJ151" s="1460">
        <f t="shared" si="1096"/>
        <v>0</v>
      </c>
      <c r="QK151" s="1460">
        <f t="shared" si="1096"/>
        <v>0</v>
      </c>
      <c r="QL151" s="1460">
        <f t="shared" si="1066"/>
        <v>0</v>
      </c>
      <c r="QM151" s="1460">
        <f t="shared" si="1066"/>
        <v>0</v>
      </c>
      <c r="QN151" s="1460">
        <f t="shared" si="1066"/>
        <v>0</v>
      </c>
      <c r="QO151" s="1460">
        <f t="shared" si="1066"/>
        <v>0</v>
      </c>
      <c r="QP151" s="1460">
        <f t="shared" si="1066"/>
        <v>0</v>
      </c>
      <c r="QQ151" s="1460">
        <f t="shared" si="1066"/>
        <v>0</v>
      </c>
    </row>
    <row r="152" spans="1:459" s="1466" customFormat="1" ht="22.5" customHeight="1">
      <c r="A152" s="1468"/>
      <c r="B152" s="1469"/>
      <c r="C152" s="1469"/>
      <c r="D152" s="1470"/>
      <c r="E152" s="1471"/>
      <c r="F152" s="1472"/>
      <c r="G152" s="1472"/>
      <c r="H152" s="1473">
        <f t="shared" si="875"/>
        <v>0</v>
      </c>
      <c r="I152" s="1474">
        <v>0</v>
      </c>
      <c r="J152" s="1475">
        <f t="shared" si="437"/>
        <v>0</v>
      </c>
      <c r="K152" s="1476">
        <v>0</v>
      </c>
      <c r="L152" s="1477">
        <f t="shared" si="876"/>
        <v>0</v>
      </c>
      <c r="M152" s="1477">
        <f t="shared" si="877"/>
        <v>0</v>
      </c>
      <c r="N152" s="1478"/>
      <c r="O152" s="1479">
        <v>0</v>
      </c>
      <c r="P152" s="1480">
        <v>0</v>
      </c>
      <c r="Q152" s="1828">
        <v>0</v>
      </c>
      <c r="R152" s="1831">
        <f t="shared" si="878"/>
        <v>0</v>
      </c>
      <c r="S152" s="1481">
        <f>IF(AND(SUM(O152:Q152)=0,N152="NNN"),MIN('Operating History and Pro Forma'!$M$33,'Operating History and Pro Forma'!$T$15)*D152,SUM(O152:Q152)*D152)</f>
        <v>0</v>
      </c>
      <c r="T152" s="1482">
        <f t="shared" si="879"/>
        <v>0</v>
      </c>
      <c r="U152" s="1483">
        <f t="shared" si="880"/>
        <v>0</v>
      </c>
      <c r="V152" s="1480"/>
      <c r="W152" s="1514"/>
      <c r="X152" s="1486" t="str">
        <f t="shared" si="881"/>
        <v/>
      </c>
      <c r="Y152" s="1487">
        <f t="shared" si="882"/>
        <v>0</v>
      </c>
      <c r="Z152" s="1488"/>
      <c r="AA152" s="1488"/>
      <c r="AB152" s="1488"/>
      <c r="AC152" s="1488"/>
      <c r="AD152" s="1489">
        <f t="shared" si="883"/>
        <v>0</v>
      </c>
      <c r="AE152" s="1490" t="str">
        <f t="shared" si="884"/>
        <v/>
      </c>
      <c r="AF152" s="1491">
        <f t="shared" si="885"/>
        <v>0</v>
      </c>
      <c r="AG152" s="1492">
        <f t="shared" si="886"/>
        <v>0</v>
      </c>
      <c r="AH152" s="1493">
        <f t="shared" si="1060"/>
        <v>0</v>
      </c>
      <c r="AI152" s="1493">
        <f t="shared" si="1060"/>
        <v>0</v>
      </c>
      <c r="AJ152" s="1494">
        <f t="shared" si="1060"/>
        <v>0</v>
      </c>
      <c r="AK152" s="1494">
        <f t="shared" si="1060"/>
        <v>0</v>
      </c>
      <c r="AL152" s="1495">
        <f t="shared" si="1060"/>
        <v>0</v>
      </c>
      <c r="AM152" s="1496">
        <f t="shared" si="1060"/>
        <v>0</v>
      </c>
      <c r="AN152" s="1497">
        <f t="shared" si="399"/>
        <v>0</v>
      </c>
      <c r="AO152" s="1498">
        <f t="shared" si="1093"/>
        <v>0</v>
      </c>
      <c r="AP152" s="1499">
        <f t="shared" si="887"/>
        <v>0</v>
      </c>
      <c r="AQ152" s="1500">
        <f t="shared" si="888"/>
        <v>0</v>
      </c>
      <c r="AR152" s="1501">
        <f t="shared" si="889"/>
        <v>0</v>
      </c>
      <c r="AS152" s="1498">
        <f t="shared" si="1088"/>
        <v>0</v>
      </c>
      <c r="AT152" s="1501">
        <f t="shared" si="890"/>
        <v>0</v>
      </c>
      <c r="AU152" s="1498">
        <f t="shared" si="891"/>
        <v>1</v>
      </c>
      <c r="AV152" s="1498">
        <f t="shared" si="892"/>
        <v>2</v>
      </c>
      <c r="AW152" s="1499">
        <f t="shared" si="893"/>
        <v>0</v>
      </c>
      <c r="AX152" s="1502">
        <f t="shared" si="894"/>
        <v>0</v>
      </c>
      <c r="AY152" s="1503">
        <f t="shared" si="895"/>
        <v>0</v>
      </c>
      <c r="AZ152" s="1498">
        <f t="shared" si="896"/>
        <v>2</v>
      </c>
      <c r="BA152" s="1498">
        <f t="shared" si="897"/>
        <v>3</v>
      </c>
      <c r="BB152" s="1499">
        <f t="shared" si="898"/>
        <v>0</v>
      </c>
      <c r="BC152" s="1502">
        <f t="shared" si="899"/>
        <v>0</v>
      </c>
      <c r="BD152" s="1503">
        <f t="shared" si="900"/>
        <v>0</v>
      </c>
      <c r="BE152" s="1498">
        <f t="shared" si="901"/>
        <v>3</v>
      </c>
      <c r="BF152" s="1498">
        <f t="shared" si="902"/>
        <v>4</v>
      </c>
      <c r="BG152" s="1499">
        <f t="shared" si="903"/>
        <v>0</v>
      </c>
      <c r="BH152" s="1502">
        <f t="shared" si="904"/>
        <v>0</v>
      </c>
      <c r="BI152" s="1502">
        <f t="shared" si="905"/>
        <v>0</v>
      </c>
      <c r="BJ152" s="1504">
        <f t="shared" si="906"/>
        <v>1900</v>
      </c>
      <c r="BK152" s="1505" t="str">
        <f t="shared" si="907"/>
        <v/>
      </c>
      <c r="BL152" s="1506"/>
      <c r="BM152" s="1507">
        <f t="shared" si="908"/>
        <v>0</v>
      </c>
      <c r="BN152" s="1508">
        <f t="shared" si="1089"/>
        <v>0</v>
      </c>
      <c r="BO152" s="1508">
        <f t="shared" si="1089"/>
        <v>0</v>
      </c>
      <c r="BP152" s="1508">
        <f t="shared" si="1089"/>
        <v>0</v>
      </c>
      <c r="BQ152" s="1508">
        <f t="shared" si="1089"/>
        <v>0</v>
      </c>
      <c r="BR152" s="1508">
        <f t="shared" si="1089"/>
        <v>0</v>
      </c>
      <c r="BS152" s="1508">
        <f t="shared" si="1089"/>
        <v>0</v>
      </c>
      <c r="BT152" s="1508">
        <f t="shared" si="1089"/>
        <v>0</v>
      </c>
      <c r="BU152" s="1508">
        <f t="shared" si="1089"/>
        <v>0</v>
      </c>
      <c r="BV152" s="1508">
        <f t="shared" si="1089"/>
        <v>0</v>
      </c>
      <c r="BW152" s="1508">
        <f t="shared" si="1089"/>
        <v>0</v>
      </c>
      <c r="BX152" s="1508">
        <f t="shared" si="1089"/>
        <v>0</v>
      </c>
      <c r="BY152" s="1507">
        <f t="shared" si="1089"/>
        <v>0</v>
      </c>
      <c r="BZ152" s="1508">
        <f t="shared" si="1089"/>
        <v>0</v>
      </c>
      <c r="CA152" s="1508">
        <f t="shared" si="1089"/>
        <v>0</v>
      </c>
      <c r="CB152" s="1508">
        <f t="shared" si="1089"/>
        <v>0</v>
      </c>
      <c r="CC152" s="1508">
        <f t="shared" si="1089"/>
        <v>0</v>
      </c>
      <c r="CD152" s="1508">
        <f t="shared" si="1082"/>
        <v>0</v>
      </c>
      <c r="CE152" s="1508">
        <f t="shared" si="1082"/>
        <v>0</v>
      </c>
      <c r="CF152" s="1508">
        <f t="shared" si="1082"/>
        <v>0</v>
      </c>
      <c r="CG152" s="1508">
        <f t="shared" si="1082"/>
        <v>0</v>
      </c>
      <c r="CH152" s="1508">
        <f t="shared" si="1082"/>
        <v>0</v>
      </c>
      <c r="CI152" s="1508">
        <f t="shared" si="1082"/>
        <v>0</v>
      </c>
      <c r="CJ152" s="1509">
        <f t="shared" si="1082"/>
        <v>0</v>
      </c>
      <c r="CK152" s="1507">
        <f t="shared" si="1082"/>
        <v>0</v>
      </c>
      <c r="CL152" s="1508">
        <f t="shared" si="1082"/>
        <v>0</v>
      </c>
      <c r="CM152" s="1508">
        <f t="shared" ref="CD152:CS168" si="1100">IF(CM$12&lt;$AO152,0,IF(CM$12&lt;=$AU152,IF(CM$12&lt;$AS152,$L152,$AT152),IF(OR(AND(CM$12&lt;$BF152,CM$12&gt;=$BE152),AND(CM$12&lt;$BA152,CM$12&gt;=$AZ152),AND(CM$12&lt;$AV152,CM$12&gt;=$AU152)),0,IF(CM$12&gt;=$BF152,$BG152*$D152/12,IF(CM$12&gt;=$BA152,$BB152*$D152/12,IF(CM$12&gt;=$AV152,$AW152*$D152/12))))))</f>
        <v>0</v>
      </c>
      <c r="CN152" s="1508">
        <f t="shared" si="1100"/>
        <v>0</v>
      </c>
      <c r="CO152" s="1508">
        <f t="shared" si="1100"/>
        <v>0</v>
      </c>
      <c r="CP152" s="1508">
        <f t="shared" si="1100"/>
        <v>0</v>
      </c>
      <c r="CQ152" s="1508">
        <f t="shared" si="1100"/>
        <v>0</v>
      </c>
      <c r="CR152" s="1508">
        <f t="shared" si="1100"/>
        <v>0</v>
      </c>
      <c r="CS152" s="1508">
        <f t="shared" si="1100"/>
        <v>0</v>
      </c>
      <c r="CT152" s="1508">
        <f t="shared" si="1083"/>
        <v>0</v>
      </c>
      <c r="CU152" s="1508">
        <f t="shared" si="1083"/>
        <v>0</v>
      </c>
      <c r="CV152" s="1509">
        <f t="shared" si="1083"/>
        <v>0</v>
      </c>
      <c r="CW152" s="1508">
        <f t="shared" si="1083"/>
        <v>0</v>
      </c>
      <c r="CX152" s="1508">
        <f t="shared" si="1083"/>
        <v>0</v>
      </c>
      <c r="CY152" s="1508">
        <f t="shared" si="1083"/>
        <v>0</v>
      </c>
      <c r="CZ152" s="1508">
        <f t="shared" si="1083"/>
        <v>0</v>
      </c>
      <c r="DA152" s="1508">
        <f t="shared" si="1083"/>
        <v>0</v>
      </c>
      <c r="DB152" s="1508">
        <f t="shared" si="1083"/>
        <v>0</v>
      </c>
      <c r="DC152" s="1508">
        <f t="shared" ref="CT152:DI168" si="1101">IF(DC$12&lt;$AO152,0,IF(DC$12&lt;=$AU152,IF(DC$12&lt;$AS152,$L152,$AT152),IF(OR(AND(DC$12&lt;$BF152,DC$12&gt;=$BE152),AND(DC$12&lt;$BA152,DC$12&gt;=$AZ152),AND(DC$12&lt;$AV152,DC$12&gt;=$AU152)),0,IF(DC$12&gt;=$BF152,$BG152*$D152/12,IF(DC$12&gt;=$BA152,$BB152*$D152/12,IF(DC$12&gt;=$AV152,$AW152*$D152/12))))))</f>
        <v>0</v>
      </c>
      <c r="DD152" s="1508">
        <f t="shared" si="1101"/>
        <v>0</v>
      </c>
      <c r="DE152" s="1508">
        <f t="shared" si="1101"/>
        <v>0</v>
      </c>
      <c r="DF152" s="1508">
        <f t="shared" si="1101"/>
        <v>0</v>
      </c>
      <c r="DG152" s="1508">
        <f t="shared" si="1101"/>
        <v>0</v>
      </c>
      <c r="DH152" s="1509">
        <f t="shared" si="1101"/>
        <v>0</v>
      </c>
      <c r="DI152" s="1508">
        <f t="shared" si="1101"/>
        <v>0</v>
      </c>
      <c r="DJ152" s="1508">
        <f t="shared" si="1084"/>
        <v>0</v>
      </c>
      <c r="DK152" s="1508">
        <f t="shared" si="1084"/>
        <v>0</v>
      </c>
      <c r="DL152" s="1508">
        <f t="shared" si="1084"/>
        <v>0</v>
      </c>
      <c r="DM152" s="1508">
        <f t="shared" si="1084"/>
        <v>0</v>
      </c>
      <c r="DN152" s="1508">
        <f t="shared" si="1084"/>
        <v>0</v>
      </c>
      <c r="DO152" s="1508">
        <f t="shared" si="1084"/>
        <v>0</v>
      </c>
      <c r="DP152" s="1508">
        <f t="shared" si="1084"/>
        <v>0</v>
      </c>
      <c r="DQ152" s="1508">
        <f t="shared" si="1084"/>
        <v>0</v>
      </c>
      <c r="DR152" s="1508">
        <f t="shared" si="1084"/>
        <v>0</v>
      </c>
      <c r="DS152" s="1508">
        <f t="shared" ref="DJ152:DY168" si="1102">IF(DS$12&lt;$AO152,0,IF(DS$12&lt;=$AU152,IF(DS$12&lt;$AS152,$L152,$AT152),IF(OR(AND(DS$12&lt;$BF152,DS$12&gt;=$BE152),AND(DS$12&lt;$BA152,DS$12&gt;=$AZ152),AND(DS$12&lt;$AV152,DS$12&gt;=$AU152)),0,IF(DS$12&gt;=$BF152,$BG152*$D152/12,IF(DS$12&gt;=$BA152,$BB152*$D152/12,IF(DS$12&gt;=$AV152,$AW152*$D152/12))))))</f>
        <v>0</v>
      </c>
      <c r="DT152" s="1509">
        <f t="shared" si="1102"/>
        <v>0</v>
      </c>
      <c r="DU152" s="1507">
        <f t="shared" si="1102"/>
        <v>0</v>
      </c>
      <c r="DV152" s="1508">
        <f t="shared" si="1102"/>
        <v>0</v>
      </c>
      <c r="DW152" s="1508">
        <f t="shared" si="1102"/>
        <v>0</v>
      </c>
      <c r="DX152" s="1508">
        <f t="shared" si="1102"/>
        <v>0</v>
      </c>
      <c r="DY152" s="1508">
        <f t="shared" si="1102"/>
        <v>0</v>
      </c>
      <c r="DZ152" s="1508">
        <f t="shared" si="1085"/>
        <v>0</v>
      </c>
      <c r="EA152" s="1508">
        <f t="shared" si="1085"/>
        <v>0</v>
      </c>
      <c r="EB152" s="1508">
        <f t="shared" si="1085"/>
        <v>0</v>
      </c>
      <c r="EC152" s="1508">
        <f t="shared" si="1085"/>
        <v>0</v>
      </c>
      <c r="ED152" s="1508">
        <f t="shared" si="1085"/>
        <v>0</v>
      </c>
      <c r="EE152" s="1508">
        <f t="shared" si="1085"/>
        <v>0</v>
      </c>
      <c r="EF152" s="1508">
        <f t="shared" si="1085"/>
        <v>0</v>
      </c>
      <c r="EG152" s="1507">
        <f t="shared" si="1085"/>
        <v>0</v>
      </c>
      <c r="EH152" s="1508">
        <f t="shared" si="1085"/>
        <v>0</v>
      </c>
      <c r="EI152" s="1508">
        <f t="shared" ref="DZ152:EO168" si="1103">IF(EI$12&lt;$AO152,0,IF(EI$12&lt;=$AU152,IF(EI$12&lt;$AS152,$L152,$AT152),IF(OR(AND(EI$12&lt;$BF152,EI$12&gt;=$BE152),AND(EI$12&lt;$BA152,EI$12&gt;=$AZ152),AND(EI$12&lt;$AV152,EI$12&gt;=$AU152)),0,IF(EI$12&gt;=$BF152,$BG152*$D152/12,IF(EI$12&gt;=$BA152,$BB152*$D152/12,IF(EI$12&gt;=$AV152,$AW152*$D152/12))))))</f>
        <v>0</v>
      </c>
      <c r="EJ152" s="1508">
        <f t="shared" si="1103"/>
        <v>0</v>
      </c>
      <c r="EK152" s="1508">
        <f t="shared" si="1103"/>
        <v>0</v>
      </c>
      <c r="EL152" s="1508">
        <f t="shared" si="1103"/>
        <v>0</v>
      </c>
      <c r="EM152" s="1508">
        <f t="shared" si="1103"/>
        <v>0</v>
      </c>
      <c r="EN152" s="1508">
        <f t="shared" si="1103"/>
        <v>0</v>
      </c>
      <c r="EO152" s="1508">
        <f t="shared" si="1103"/>
        <v>0</v>
      </c>
      <c r="EP152" s="1508">
        <f t="shared" si="1086"/>
        <v>0</v>
      </c>
      <c r="EQ152" s="1508">
        <f t="shared" si="1086"/>
        <v>0</v>
      </c>
      <c r="ER152" s="1509">
        <f t="shared" si="1086"/>
        <v>0</v>
      </c>
      <c r="ES152" s="1507">
        <f t="shared" si="1086"/>
        <v>0</v>
      </c>
      <c r="ET152" s="1508">
        <f t="shared" si="1086"/>
        <v>0</v>
      </c>
      <c r="EU152" s="1508">
        <f t="shared" si="1086"/>
        <v>0</v>
      </c>
      <c r="EV152" s="1508">
        <f t="shared" si="1086"/>
        <v>0</v>
      </c>
      <c r="EW152" s="1508">
        <f t="shared" si="1086"/>
        <v>0</v>
      </c>
      <c r="EX152" s="1508">
        <f t="shared" si="1086"/>
        <v>0</v>
      </c>
      <c r="EY152" s="1508">
        <f t="shared" ref="EP152:FE168" si="1104">IF(EY$12&lt;$AO152,0,IF(EY$12&lt;=$AU152,IF(EY$12&lt;$AS152,$L152,$AT152),IF(OR(AND(EY$12&lt;$BF152,EY$12&gt;=$BE152),AND(EY$12&lt;$BA152,EY$12&gt;=$AZ152),AND(EY$12&lt;$AV152,EY$12&gt;=$AU152)),0,IF(EY$12&gt;=$BF152,$BG152*$D152/12,IF(EY$12&gt;=$BA152,$BB152*$D152/12,IF(EY$12&gt;=$AV152,$AW152*$D152/12))))))</f>
        <v>0</v>
      </c>
      <c r="EZ152" s="1508">
        <f t="shared" si="1104"/>
        <v>0</v>
      </c>
      <c r="FA152" s="1508">
        <f t="shared" si="1104"/>
        <v>0</v>
      </c>
      <c r="FB152" s="1508">
        <f t="shared" si="1104"/>
        <v>0</v>
      </c>
      <c r="FC152" s="1508">
        <f t="shared" si="1104"/>
        <v>0</v>
      </c>
      <c r="FD152" s="1509">
        <f t="shared" si="1104"/>
        <v>0</v>
      </c>
      <c r="FE152" s="1508">
        <f t="shared" si="1104"/>
        <v>0</v>
      </c>
      <c r="FF152" s="1508">
        <f t="shared" si="1052"/>
        <v>0</v>
      </c>
      <c r="FG152" s="1508">
        <f t="shared" si="1087"/>
        <v>0</v>
      </c>
      <c r="FH152" s="1508">
        <f t="shared" si="1087"/>
        <v>0</v>
      </c>
      <c r="FI152" s="1508">
        <f t="shared" si="1087"/>
        <v>0</v>
      </c>
      <c r="FJ152" s="1508">
        <f t="shared" si="1087"/>
        <v>0</v>
      </c>
      <c r="FK152" s="1508">
        <f t="shared" si="1087"/>
        <v>0</v>
      </c>
      <c r="FL152" s="1508">
        <f t="shared" si="1087"/>
        <v>0</v>
      </c>
      <c r="FM152" s="1508">
        <f t="shared" si="1087"/>
        <v>0</v>
      </c>
      <c r="FN152" s="1508">
        <f t="shared" si="1087"/>
        <v>0</v>
      </c>
      <c r="FO152" s="1508">
        <f t="shared" si="1087"/>
        <v>0</v>
      </c>
      <c r="FP152" s="1509">
        <f t="shared" si="1087"/>
        <v>0</v>
      </c>
      <c r="FQ152" s="1508">
        <f t="shared" si="1087"/>
        <v>0</v>
      </c>
      <c r="FR152" s="1508">
        <f t="shared" si="1087"/>
        <v>0</v>
      </c>
      <c r="FS152" s="1508">
        <f t="shared" si="1087"/>
        <v>0</v>
      </c>
      <c r="FT152" s="1508">
        <f t="shared" si="1087"/>
        <v>0</v>
      </c>
      <c r="FU152" s="1508">
        <f t="shared" si="1087"/>
        <v>0</v>
      </c>
      <c r="FV152" s="1508">
        <f t="shared" si="1087"/>
        <v>0</v>
      </c>
      <c r="FW152" s="1508">
        <f t="shared" si="1061"/>
        <v>0</v>
      </c>
      <c r="FX152" s="1508">
        <f t="shared" si="1061"/>
        <v>0</v>
      </c>
      <c r="FY152" s="1508">
        <f t="shared" si="1061"/>
        <v>0</v>
      </c>
      <c r="FZ152" s="1508">
        <f t="shared" si="1061"/>
        <v>0</v>
      </c>
      <c r="GA152" s="1508">
        <f t="shared" si="1061"/>
        <v>0</v>
      </c>
      <c r="GB152" s="1509">
        <f t="shared" si="1061"/>
        <v>0</v>
      </c>
      <c r="GC152" s="1506"/>
      <c r="GD152" s="1458">
        <f t="shared" si="910"/>
        <v>1</v>
      </c>
      <c r="GE152" s="1510">
        <f t="shared" si="1090"/>
        <v>0</v>
      </c>
      <c r="GF152" s="1511">
        <f t="shared" si="1090"/>
        <v>0</v>
      </c>
      <c r="GG152" s="1511">
        <f t="shared" si="1090"/>
        <v>0</v>
      </c>
      <c r="GH152" s="1511">
        <f t="shared" si="1090"/>
        <v>0</v>
      </c>
      <c r="GI152" s="1511">
        <f t="shared" si="1090"/>
        <v>0</v>
      </c>
      <c r="GJ152" s="1511">
        <f t="shared" si="1090"/>
        <v>0</v>
      </c>
      <c r="GK152" s="1511">
        <f t="shared" si="1090"/>
        <v>0</v>
      </c>
      <c r="GL152" s="1511">
        <f t="shared" si="1090"/>
        <v>0</v>
      </c>
      <c r="GM152" s="1511">
        <f t="shared" si="1090"/>
        <v>0</v>
      </c>
      <c r="GN152" s="1512">
        <f t="shared" si="1090"/>
        <v>0</v>
      </c>
      <c r="GO152" s="1513">
        <f t="shared" si="911"/>
        <v>0</v>
      </c>
      <c r="GP152" s="1506"/>
      <c r="GQ152" s="1510">
        <f t="shared" si="1073"/>
        <v>0</v>
      </c>
      <c r="GR152" s="1511">
        <f t="shared" si="1091"/>
        <v>0</v>
      </c>
      <c r="GS152" s="1511">
        <f t="shared" si="1091"/>
        <v>0</v>
      </c>
      <c r="GT152" s="1511">
        <f t="shared" si="1091"/>
        <v>0</v>
      </c>
      <c r="GU152" s="1511">
        <f t="shared" si="1091"/>
        <v>0</v>
      </c>
      <c r="GV152" s="1511">
        <f t="shared" si="1091"/>
        <v>0</v>
      </c>
      <c r="GW152" s="1511">
        <f t="shared" si="1091"/>
        <v>0</v>
      </c>
      <c r="GX152" s="1511">
        <f t="shared" si="1091"/>
        <v>0</v>
      </c>
      <c r="GY152" s="1511">
        <f t="shared" si="1091"/>
        <v>0</v>
      </c>
      <c r="GZ152" s="1512">
        <f t="shared" si="1091"/>
        <v>0</v>
      </c>
      <c r="HA152" s="1513">
        <f t="shared" si="912"/>
        <v>0</v>
      </c>
      <c r="HB152" s="1506">
        <f t="shared" si="913"/>
        <v>1</v>
      </c>
      <c r="HC152" s="1506"/>
      <c r="HD152" s="1508">
        <f t="shared" si="914"/>
        <v>0</v>
      </c>
      <c r="HE152" s="1460">
        <f t="shared" si="915"/>
        <v>0</v>
      </c>
      <c r="HF152" s="1460">
        <f t="shared" si="916"/>
        <v>0</v>
      </c>
      <c r="HG152" s="1460">
        <f t="shared" si="917"/>
        <v>0</v>
      </c>
      <c r="HH152" s="1460">
        <f t="shared" si="918"/>
        <v>0</v>
      </c>
      <c r="HI152" s="1460">
        <f t="shared" si="919"/>
        <v>0</v>
      </c>
      <c r="HJ152" s="1460">
        <f t="shared" si="920"/>
        <v>0</v>
      </c>
      <c r="HK152" s="1460">
        <f t="shared" si="921"/>
        <v>0</v>
      </c>
      <c r="HL152" s="1460">
        <f t="shared" si="922"/>
        <v>0</v>
      </c>
      <c r="HM152" s="1460">
        <f t="shared" si="923"/>
        <v>0</v>
      </c>
      <c r="HN152" s="1460">
        <f t="shared" si="924"/>
        <v>0</v>
      </c>
      <c r="HO152" s="1460">
        <f t="shared" si="925"/>
        <v>0</v>
      </c>
      <c r="HP152" s="1460">
        <f t="shared" si="926"/>
        <v>0</v>
      </c>
      <c r="HQ152" s="1460">
        <f t="shared" si="927"/>
        <v>0</v>
      </c>
      <c r="HR152" s="1460">
        <f t="shared" si="928"/>
        <v>0</v>
      </c>
      <c r="HS152" s="1460">
        <f t="shared" si="929"/>
        <v>0</v>
      </c>
      <c r="HT152" s="1460">
        <f t="shared" si="930"/>
        <v>0</v>
      </c>
      <c r="HU152" s="1460">
        <f t="shared" si="931"/>
        <v>0</v>
      </c>
      <c r="HV152" s="1460">
        <f t="shared" si="932"/>
        <v>0</v>
      </c>
      <c r="HW152" s="1460">
        <f t="shared" si="933"/>
        <v>0</v>
      </c>
      <c r="HX152" s="1460">
        <f t="shared" si="934"/>
        <v>0</v>
      </c>
      <c r="HY152" s="1460">
        <f t="shared" si="935"/>
        <v>0</v>
      </c>
      <c r="HZ152" s="1460">
        <f t="shared" si="936"/>
        <v>0</v>
      </c>
      <c r="IA152" s="1460">
        <f t="shared" si="937"/>
        <v>0</v>
      </c>
      <c r="IB152" s="1460">
        <f t="shared" si="938"/>
        <v>0</v>
      </c>
      <c r="IC152" s="1460">
        <f t="shared" si="939"/>
        <v>0</v>
      </c>
      <c r="ID152" s="1460">
        <f t="shared" si="940"/>
        <v>0</v>
      </c>
      <c r="IE152" s="1460">
        <f t="shared" si="941"/>
        <v>0</v>
      </c>
      <c r="IF152" s="1460">
        <f t="shared" si="942"/>
        <v>0</v>
      </c>
      <c r="IG152" s="1460">
        <f t="shared" si="943"/>
        <v>0</v>
      </c>
      <c r="IH152" s="1460">
        <f t="shared" si="944"/>
        <v>0</v>
      </c>
      <c r="II152" s="1460">
        <f t="shared" si="945"/>
        <v>0</v>
      </c>
      <c r="IJ152" s="1460">
        <f t="shared" si="946"/>
        <v>0</v>
      </c>
      <c r="IK152" s="1460">
        <f t="shared" si="947"/>
        <v>0</v>
      </c>
      <c r="IL152" s="1460">
        <f t="shared" si="948"/>
        <v>0</v>
      </c>
      <c r="IM152" s="1460">
        <f t="shared" si="949"/>
        <v>0</v>
      </c>
      <c r="IN152" s="1460">
        <f t="shared" si="950"/>
        <v>0</v>
      </c>
      <c r="IO152" s="1460">
        <f t="shared" si="951"/>
        <v>0</v>
      </c>
      <c r="IP152" s="1460">
        <f t="shared" si="952"/>
        <v>0</v>
      </c>
      <c r="IQ152" s="1460">
        <f t="shared" si="953"/>
        <v>0</v>
      </c>
      <c r="IR152" s="1460">
        <f t="shared" si="954"/>
        <v>0</v>
      </c>
      <c r="IS152" s="1460">
        <f t="shared" si="955"/>
        <v>0</v>
      </c>
      <c r="IT152" s="1460">
        <f t="shared" si="956"/>
        <v>0</v>
      </c>
      <c r="IU152" s="1460">
        <f t="shared" si="957"/>
        <v>0</v>
      </c>
      <c r="IV152" s="1460">
        <f t="shared" si="958"/>
        <v>0</v>
      </c>
      <c r="IW152" s="1460">
        <f t="shared" si="959"/>
        <v>0</v>
      </c>
      <c r="IX152" s="1460">
        <f t="shared" si="960"/>
        <v>0</v>
      </c>
      <c r="IY152" s="1460">
        <f t="shared" si="961"/>
        <v>0</v>
      </c>
      <c r="IZ152" s="1460">
        <f t="shared" si="962"/>
        <v>0</v>
      </c>
      <c r="JA152" s="1460">
        <f t="shared" si="963"/>
        <v>0</v>
      </c>
      <c r="JB152" s="1460">
        <f t="shared" si="964"/>
        <v>0</v>
      </c>
      <c r="JC152" s="1460">
        <f t="shared" si="965"/>
        <v>0</v>
      </c>
      <c r="JD152" s="1460">
        <f t="shared" si="966"/>
        <v>0</v>
      </c>
      <c r="JE152" s="1460">
        <f t="shared" si="967"/>
        <v>0</v>
      </c>
      <c r="JF152" s="1460">
        <f t="shared" si="968"/>
        <v>0</v>
      </c>
      <c r="JG152" s="1460">
        <f t="shared" si="969"/>
        <v>0</v>
      </c>
      <c r="JH152" s="1460">
        <f t="shared" si="970"/>
        <v>0</v>
      </c>
      <c r="JI152" s="1460">
        <f t="shared" si="971"/>
        <v>0</v>
      </c>
      <c r="JJ152" s="1460">
        <f t="shared" si="972"/>
        <v>0</v>
      </c>
      <c r="JK152" s="1460">
        <f t="shared" si="973"/>
        <v>0</v>
      </c>
      <c r="JL152" s="1460">
        <f t="shared" si="974"/>
        <v>0</v>
      </c>
      <c r="JM152" s="1460">
        <f t="shared" si="975"/>
        <v>0</v>
      </c>
      <c r="JN152" s="1460">
        <f t="shared" si="976"/>
        <v>0</v>
      </c>
      <c r="JO152" s="1460">
        <f t="shared" si="977"/>
        <v>0</v>
      </c>
      <c r="JP152" s="1460">
        <f t="shared" si="978"/>
        <v>0</v>
      </c>
      <c r="JQ152" s="1460">
        <f t="shared" si="979"/>
        <v>0</v>
      </c>
      <c r="JR152" s="1460">
        <f t="shared" si="980"/>
        <v>0</v>
      </c>
      <c r="JS152" s="1460">
        <f t="shared" si="981"/>
        <v>0</v>
      </c>
      <c r="JT152" s="1460">
        <f t="shared" si="982"/>
        <v>0</v>
      </c>
      <c r="JU152" s="1460">
        <f t="shared" si="983"/>
        <v>0</v>
      </c>
      <c r="JV152" s="1460">
        <f t="shared" si="984"/>
        <v>0</v>
      </c>
      <c r="JW152" s="1460">
        <f t="shared" si="985"/>
        <v>0</v>
      </c>
      <c r="JX152" s="1460">
        <f t="shared" si="986"/>
        <v>0</v>
      </c>
      <c r="JY152" s="1460">
        <f t="shared" si="987"/>
        <v>0</v>
      </c>
      <c r="JZ152" s="1460">
        <f t="shared" si="988"/>
        <v>0</v>
      </c>
      <c r="KA152" s="1460">
        <f t="shared" si="989"/>
        <v>0</v>
      </c>
      <c r="KB152" s="1460">
        <f t="shared" si="990"/>
        <v>0</v>
      </c>
      <c r="KC152" s="1460">
        <f t="shared" si="991"/>
        <v>0</v>
      </c>
      <c r="KD152" s="1460">
        <f t="shared" si="992"/>
        <v>0</v>
      </c>
      <c r="KE152" s="1460">
        <f t="shared" si="993"/>
        <v>0</v>
      </c>
      <c r="KF152" s="1460">
        <f t="shared" si="994"/>
        <v>0</v>
      </c>
      <c r="KG152" s="1460">
        <f t="shared" si="995"/>
        <v>0</v>
      </c>
      <c r="KH152" s="1460">
        <f t="shared" si="996"/>
        <v>0</v>
      </c>
      <c r="KI152" s="1460">
        <f t="shared" si="997"/>
        <v>0</v>
      </c>
      <c r="KJ152" s="1460">
        <f t="shared" si="998"/>
        <v>0</v>
      </c>
      <c r="KK152" s="1460">
        <f t="shared" si="999"/>
        <v>0</v>
      </c>
      <c r="KL152" s="1460">
        <f t="shared" si="1000"/>
        <v>0</v>
      </c>
      <c r="KM152" s="1460">
        <f t="shared" si="1001"/>
        <v>0</v>
      </c>
      <c r="KN152" s="1460">
        <f t="shared" si="1002"/>
        <v>0</v>
      </c>
      <c r="KO152" s="1460">
        <f t="shared" si="1003"/>
        <v>0</v>
      </c>
      <c r="KP152" s="1460">
        <f t="shared" si="1004"/>
        <v>0</v>
      </c>
      <c r="KQ152" s="1460">
        <f t="shared" si="1005"/>
        <v>0</v>
      </c>
      <c r="KR152" s="1460">
        <f t="shared" si="1006"/>
        <v>0</v>
      </c>
      <c r="KS152" s="1460">
        <f t="shared" si="1007"/>
        <v>0</v>
      </c>
      <c r="KT152" s="1460">
        <f t="shared" si="1008"/>
        <v>0</v>
      </c>
      <c r="KU152" s="1460">
        <f t="shared" si="1009"/>
        <v>0</v>
      </c>
      <c r="KV152" s="1460">
        <f t="shared" si="1010"/>
        <v>0</v>
      </c>
      <c r="KW152" s="1460">
        <f t="shared" si="1011"/>
        <v>0</v>
      </c>
      <c r="KX152" s="1460">
        <f t="shared" si="1012"/>
        <v>0</v>
      </c>
      <c r="KY152" s="1460">
        <f t="shared" si="1013"/>
        <v>0</v>
      </c>
      <c r="KZ152" s="1460">
        <f t="shared" si="1014"/>
        <v>0</v>
      </c>
      <c r="LA152" s="1460">
        <f t="shared" si="1015"/>
        <v>0</v>
      </c>
      <c r="LB152" s="1460">
        <f t="shared" si="1016"/>
        <v>0</v>
      </c>
      <c r="LC152" s="1460">
        <f t="shared" si="1017"/>
        <v>0</v>
      </c>
      <c r="LD152" s="1460">
        <f t="shared" si="1018"/>
        <v>0</v>
      </c>
      <c r="LE152" s="1460">
        <f t="shared" si="1019"/>
        <v>0</v>
      </c>
      <c r="LF152" s="1460">
        <f t="shared" si="1020"/>
        <v>0</v>
      </c>
      <c r="LG152" s="1460">
        <f t="shared" si="1021"/>
        <v>0</v>
      </c>
      <c r="LH152" s="1460">
        <f t="shared" si="1022"/>
        <v>0</v>
      </c>
      <c r="LI152" s="1460">
        <f t="shared" si="1023"/>
        <v>0</v>
      </c>
      <c r="LJ152" s="1460">
        <f t="shared" si="1024"/>
        <v>0</v>
      </c>
      <c r="LK152" s="1460">
        <f t="shared" si="1025"/>
        <v>0</v>
      </c>
      <c r="LL152" s="1460">
        <f t="shared" si="1026"/>
        <v>0</v>
      </c>
      <c r="LM152" s="1460">
        <f t="shared" si="1027"/>
        <v>0</v>
      </c>
      <c r="LN152" s="1460">
        <f t="shared" si="1028"/>
        <v>0</v>
      </c>
      <c r="LO152" s="1460">
        <f t="shared" si="1029"/>
        <v>0</v>
      </c>
      <c r="LP152" s="1460">
        <f t="shared" si="1030"/>
        <v>0</v>
      </c>
      <c r="LQ152" s="1460">
        <f t="shared" si="1031"/>
        <v>0</v>
      </c>
      <c r="LR152" s="1460">
        <f t="shared" si="1032"/>
        <v>0</v>
      </c>
      <c r="LS152" s="1460">
        <f t="shared" si="1033"/>
        <v>0</v>
      </c>
      <c r="LW152" s="1467">
        <f t="shared" si="1034"/>
        <v>0</v>
      </c>
      <c r="LX152" s="1467">
        <f t="shared" si="1035"/>
        <v>0</v>
      </c>
      <c r="LY152" s="1467">
        <f t="shared" si="1036"/>
        <v>0</v>
      </c>
      <c r="LZ152" s="1467">
        <f t="shared" si="1037"/>
        <v>0</v>
      </c>
      <c r="MA152" s="1506"/>
      <c r="MB152" s="1460">
        <f t="shared" si="1038"/>
        <v>0</v>
      </c>
      <c r="MC152" s="1460">
        <f t="shared" si="1092"/>
        <v>0</v>
      </c>
      <c r="MD152" s="1460">
        <f t="shared" si="1092"/>
        <v>0</v>
      </c>
      <c r="ME152" s="1460">
        <f t="shared" si="1092"/>
        <v>0</v>
      </c>
      <c r="MF152" s="1460">
        <f t="shared" si="1092"/>
        <v>0</v>
      </c>
      <c r="MG152" s="1460">
        <f t="shared" si="1092"/>
        <v>0</v>
      </c>
      <c r="MH152" s="1460">
        <f t="shared" si="1092"/>
        <v>0</v>
      </c>
      <c r="MI152" s="1460">
        <f t="shared" si="1092"/>
        <v>0</v>
      </c>
      <c r="MJ152" s="1460">
        <f t="shared" si="1092"/>
        <v>0</v>
      </c>
      <c r="MK152" s="1460">
        <f t="shared" si="1092"/>
        <v>0</v>
      </c>
      <c r="ML152" s="1460">
        <f t="shared" si="1092"/>
        <v>0</v>
      </c>
      <c r="MM152" s="1460">
        <f t="shared" si="1092"/>
        <v>0</v>
      </c>
      <c r="MN152" s="1460">
        <f t="shared" si="1092"/>
        <v>0</v>
      </c>
      <c r="MO152" s="1460">
        <f t="shared" si="1092"/>
        <v>0</v>
      </c>
      <c r="MP152" s="1460">
        <f t="shared" si="1092"/>
        <v>0</v>
      </c>
      <c r="MQ152" s="1460">
        <f t="shared" si="1092"/>
        <v>0</v>
      </c>
      <c r="MR152" s="1460">
        <f t="shared" si="1092"/>
        <v>0</v>
      </c>
      <c r="MS152" s="1460">
        <f t="shared" si="1097"/>
        <v>0</v>
      </c>
      <c r="MT152" s="1460">
        <f t="shared" si="1097"/>
        <v>0</v>
      </c>
      <c r="MU152" s="1460">
        <f t="shared" si="1097"/>
        <v>0</v>
      </c>
      <c r="MV152" s="1460">
        <f t="shared" si="1097"/>
        <v>0</v>
      </c>
      <c r="MW152" s="1460">
        <f t="shared" si="1097"/>
        <v>0</v>
      </c>
      <c r="MX152" s="1460">
        <f t="shared" si="1097"/>
        <v>0</v>
      </c>
      <c r="MY152" s="1460">
        <f t="shared" si="1097"/>
        <v>0</v>
      </c>
      <c r="MZ152" s="1460">
        <f t="shared" si="1097"/>
        <v>0</v>
      </c>
      <c r="NA152" s="1460">
        <f t="shared" si="1097"/>
        <v>0</v>
      </c>
      <c r="NB152" s="1460">
        <f t="shared" si="1097"/>
        <v>0</v>
      </c>
      <c r="NC152" s="1460">
        <f t="shared" si="1097"/>
        <v>0</v>
      </c>
      <c r="ND152" s="1460">
        <f t="shared" si="1097"/>
        <v>0</v>
      </c>
      <c r="NE152" s="1460">
        <f t="shared" si="1097"/>
        <v>0</v>
      </c>
      <c r="NF152" s="1460">
        <f t="shared" si="1097"/>
        <v>0</v>
      </c>
      <c r="NG152" s="1460">
        <f t="shared" si="1097"/>
        <v>0</v>
      </c>
      <c r="NH152" s="1460">
        <f t="shared" si="1097"/>
        <v>0</v>
      </c>
      <c r="NI152" s="1460">
        <f t="shared" si="1098"/>
        <v>0</v>
      </c>
      <c r="NJ152" s="1460">
        <f t="shared" si="1098"/>
        <v>0</v>
      </c>
      <c r="NK152" s="1460">
        <f t="shared" si="1098"/>
        <v>0</v>
      </c>
      <c r="NL152" s="1460">
        <f t="shared" si="1098"/>
        <v>0</v>
      </c>
      <c r="NM152" s="1460">
        <f t="shared" si="1098"/>
        <v>0</v>
      </c>
      <c r="NN152" s="1460">
        <f t="shared" si="1098"/>
        <v>0</v>
      </c>
      <c r="NO152" s="1460">
        <f t="shared" si="1098"/>
        <v>0</v>
      </c>
      <c r="NP152" s="1460">
        <f t="shared" si="1098"/>
        <v>0</v>
      </c>
      <c r="NQ152" s="1460">
        <f t="shared" si="1098"/>
        <v>0</v>
      </c>
      <c r="NR152" s="1460">
        <f t="shared" si="1098"/>
        <v>0</v>
      </c>
      <c r="NS152" s="1460">
        <f t="shared" si="1098"/>
        <v>0</v>
      </c>
      <c r="NT152" s="1460">
        <f t="shared" si="1098"/>
        <v>0</v>
      </c>
      <c r="NU152" s="1460">
        <f t="shared" si="1098"/>
        <v>0</v>
      </c>
      <c r="NV152" s="1460">
        <f t="shared" si="1098"/>
        <v>0</v>
      </c>
      <c r="NW152" s="1460">
        <f t="shared" si="1098"/>
        <v>0</v>
      </c>
      <c r="NX152" s="1460">
        <f t="shared" si="1098"/>
        <v>0</v>
      </c>
      <c r="NY152" s="1460">
        <f t="shared" si="1099"/>
        <v>0</v>
      </c>
      <c r="NZ152" s="1460">
        <f t="shared" si="1099"/>
        <v>0</v>
      </c>
      <c r="OA152" s="1460">
        <f t="shared" si="1099"/>
        <v>0</v>
      </c>
      <c r="OB152" s="1460">
        <f t="shared" si="1099"/>
        <v>0</v>
      </c>
      <c r="OC152" s="1460">
        <f t="shared" si="1099"/>
        <v>0</v>
      </c>
      <c r="OD152" s="1460">
        <f t="shared" si="1099"/>
        <v>0</v>
      </c>
      <c r="OE152" s="1460">
        <f t="shared" si="1099"/>
        <v>0</v>
      </c>
      <c r="OF152" s="1460">
        <f t="shared" si="1099"/>
        <v>0</v>
      </c>
      <c r="OG152" s="1460">
        <f t="shared" si="1099"/>
        <v>0</v>
      </c>
      <c r="OH152" s="1460">
        <f t="shared" si="1099"/>
        <v>0</v>
      </c>
      <c r="OI152" s="1460">
        <f t="shared" si="1099"/>
        <v>0</v>
      </c>
      <c r="OJ152" s="1460">
        <f t="shared" si="1099"/>
        <v>0</v>
      </c>
      <c r="OK152" s="1460">
        <f t="shared" si="1099"/>
        <v>0</v>
      </c>
      <c r="OL152" s="1460">
        <f t="shared" si="1099"/>
        <v>0</v>
      </c>
      <c r="OM152" s="1460">
        <f t="shared" si="1099"/>
        <v>0</v>
      </c>
      <c r="ON152" s="1460">
        <f t="shared" si="1099"/>
        <v>0</v>
      </c>
      <c r="OO152" s="1460">
        <f t="shared" si="1045"/>
        <v>0</v>
      </c>
      <c r="OP152" s="1460">
        <f t="shared" si="1094"/>
        <v>0</v>
      </c>
      <c r="OQ152" s="1460">
        <f t="shared" si="1094"/>
        <v>0</v>
      </c>
      <c r="OR152" s="1460">
        <f t="shared" si="1094"/>
        <v>0</v>
      </c>
      <c r="OS152" s="1460">
        <f t="shared" si="1094"/>
        <v>0</v>
      </c>
      <c r="OT152" s="1460">
        <f t="shared" si="1094"/>
        <v>0</v>
      </c>
      <c r="OU152" s="1460">
        <f t="shared" si="1094"/>
        <v>0</v>
      </c>
      <c r="OV152" s="1460">
        <f t="shared" si="1094"/>
        <v>0</v>
      </c>
      <c r="OW152" s="1460">
        <f t="shared" si="1094"/>
        <v>0</v>
      </c>
      <c r="OX152" s="1460">
        <f t="shared" si="1094"/>
        <v>0</v>
      </c>
      <c r="OY152" s="1460">
        <f t="shared" si="1094"/>
        <v>0</v>
      </c>
      <c r="OZ152" s="1460">
        <f t="shared" si="1094"/>
        <v>0</v>
      </c>
      <c r="PA152" s="1460">
        <f t="shared" si="1094"/>
        <v>0</v>
      </c>
      <c r="PB152" s="1460">
        <f t="shared" si="1094"/>
        <v>0</v>
      </c>
      <c r="PC152" s="1460">
        <f t="shared" si="1094"/>
        <v>0</v>
      </c>
      <c r="PD152" s="1460">
        <f t="shared" si="1094"/>
        <v>0</v>
      </c>
      <c r="PE152" s="1460">
        <f t="shared" si="1094"/>
        <v>0</v>
      </c>
      <c r="PF152" s="1460">
        <f t="shared" si="1095"/>
        <v>0</v>
      </c>
      <c r="PG152" s="1460">
        <f t="shared" si="1095"/>
        <v>0</v>
      </c>
      <c r="PH152" s="1460">
        <f t="shared" si="1095"/>
        <v>0</v>
      </c>
      <c r="PI152" s="1460">
        <f t="shared" si="1095"/>
        <v>0</v>
      </c>
      <c r="PJ152" s="1460">
        <f t="shared" si="1095"/>
        <v>0</v>
      </c>
      <c r="PK152" s="1460">
        <f t="shared" si="1095"/>
        <v>0</v>
      </c>
      <c r="PL152" s="1460">
        <f t="shared" si="1095"/>
        <v>0</v>
      </c>
      <c r="PM152" s="1460">
        <f t="shared" si="1095"/>
        <v>0</v>
      </c>
      <c r="PN152" s="1460">
        <f t="shared" si="1095"/>
        <v>0</v>
      </c>
      <c r="PO152" s="1460">
        <f t="shared" si="1095"/>
        <v>0</v>
      </c>
      <c r="PP152" s="1460">
        <f t="shared" si="1095"/>
        <v>0</v>
      </c>
      <c r="PQ152" s="1460">
        <f t="shared" si="1095"/>
        <v>0</v>
      </c>
      <c r="PR152" s="1460">
        <f t="shared" si="1095"/>
        <v>0</v>
      </c>
      <c r="PS152" s="1460">
        <f t="shared" si="1095"/>
        <v>0</v>
      </c>
      <c r="PT152" s="1460">
        <f t="shared" si="1095"/>
        <v>0</v>
      </c>
      <c r="PU152" s="1460">
        <f t="shared" si="1095"/>
        <v>0</v>
      </c>
      <c r="PV152" s="1460">
        <f t="shared" si="1096"/>
        <v>0</v>
      </c>
      <c r="PW152" s="1460">
        <f t="shared" si="1096"/>
        <v>0</v>
      </c>
      <c r="PX152" s="1460">
        <f t="shared" si="1096"/>
        <v>0</v>
      </c>
      <c r="PY152" s="1460">
        <f t="shared" si="1096"/>
        <v>0</v>
      </c>
      <c r="PZ152" s="1460">
        <f t="shared" si="1096"/>
        <v>0</v>
      </c>
      <c r="QA152" s="1460">
        <f t="shared" si="1096"/>
        <v>0</v>
      </c>
      <c r="QB152" s="1460">
        <f t="shared" si="1096"/>
        <v>0</v>
      </c>
      <c r="QC152" s="1460">
        <f t="shared" si="1096"/>
        <v>0</v>
      </c>
      <c r="QD152" s="1460">
        <f t="shared" si="1096"/>
        <v>0</v>
      </c>
      <c r="QE152" s="1460">
        <f t="shared" si="1096"/>
        <v>0</v>
      </c>
      <c r="QF152" s="1460">
        <f t="shared" si="1096"/>
        <v>0</v>
      </c>
      <c r="QG152" s="1460">
        <f t="shared" si="1096"/>
        <v>0</v>
      </c>
      <c r="QH152" s="1460">
        <f t="shared" si="1096"/>
        <v>0</v>
      </c>
      <c r="QI152" s="1460">
        <f t="shared" si="1096"/>
        <v>0</v>
      </c>
      <c r="QJ152" s="1460">
        <f t="shared" si="1096"/>
        <v>0</v>
      </c>
      <c r="QK152" s="1460">
        <f t="shared" si="1096"/>
        <v>0</v>
      </c>
      <c r="QL152" s="1460">
        <f t="shared" si="1066"/>
        <v>0</v>
      </c>
      <c r="QM152" s="1460">
        <f t="shared" si="1066"/>
        <v>0</v>
      </c>
      <c r="QN152" s="1460">
        <f t="shared" si="1066"/>
        <v>0</v>
      </c>
      <c r="QO152" s="1460">
        <f t="shared" si="1066"/>
        <v>0</v>
      </c>
      <c r="QP152" s="1460">
        <f t="shared" si="1066"/>
        <v>0</v>
      </c>
      <c r="QQ152" s="1460">
        <f t="shared" si="1066"/>
        <v>0</v>
      </c>
    </row>
    <row r="153" spans="1:459" s="1466" customFormat="1" ht="22.5" customHeight="1">
      <c r="A153" s="1468"/>
      <c r="B153" s="1469"/>
      <c r="C153" s="1469"/>
      <c r="D153" s="1470"/>
      <c r="E153" s="1471"/>
      <c r="F153" s="1472"/>
      <c r="G153" s="1472"/>
      <c r="H153" s="1473">
        <f t="shared" si="875"/>
        <v>0</v>
      </c>
      <c r="I153" s="1474">
        <v>0</v>
      </c>
      <c r="J153" s="1475">
        <f t="shared" si="437"/>
        <v>0</v>
      </c>
      <c r="K153" s="1476">
        <v>0</v>
      </c>
      <c r="L153" s="1477">
        <f t="shared" si="876"/>
        <v>0</v>
      </c>
      <c r="M153" s="1477">
        <f t="shared" si="877"/>
        <v>0</v>
      </c>
      <c r="N153" s="1478"/>
      <c r="O153" s="1479">
        <v>0</v>
      </c>
      <c r="P153" s="1480">
        <v>0</v>
      </c>
      <c r="Q153" s="1828">
        <v>0</v>
      </c>
      <c r="R153" s="1831">
        <f t="shared" si="878"/>
        <v>0</v>
      </c>
      <c r="S153" s="1481">
        <f>IF(AND(SUM(O153:Q153)=0,N153="NNN"),MIN('Operating History and Pro Forma'!$M$33,'Operating History and Pro Forma'!$T$15)*D153,SUM(O153:Q153)*D153)</f>
        <v>0</v>
      </c>
      <c r="T153" s="1482">
        <f t="shared" si="879"/>
        <v>0</v>
      </c>
      <c r="U153" s="1483">
        <f t="shared" si="880"/>
        <v>0</v>
      </c>
      <c r="V153" s="1480"/>
      <c r="W153" s="1514"/>
      <c r="X153" s="1486" t="str">
        <f t="shared" si="881"/>
        <v/>
      </c>
      <c r="Y153" s="1487">
        <f t="shared" si="882"/>
        <v>0</v>
      </c>
      <c r="Z153" s="1488"/>
      <c r="AA153" s="1488"/>
      <c r="AB153" s="1488"/>
      <c r="AC153" s="1488"/>
      <c r="AD153" s="1489">
        <f t="shared" si="883"/>
        <v>0</v>
      </c>
      <c r="AE153" s="1490" t="str">
        <f t="shared" si="884"/>
        <v/>
      </c>
      <c r="AF153" s="1491">
        <f t="shared" si="885"/>
        <v>0</v>
      </c>
      <c r="AG153" s="1492">
        <f t="shared" si="886"/>
        <v>0</v>
      </c>
      <c r="AH153" s="1493">
        <f t="shared" si="1060"/>
        <v>0</v>
      </c>
      <c r="AI153" s="1493">
        <f t="shared" si="1060"/>
        <v>0</v>
      </c>
      <c r="AJ153" s="1494">
        <f t="shared" si="1060"/>
        <v>0</v>
      </c>
      <c r="AK153" s="1494">
        <f t="shared" si="1060"/>
        <v>0</v>
      </c>
      <c r="AL153" s="1495">
        <f t="shared" si="1060"/>
        <v>0</v>
      </c>
      <c r="AM153" s="1496">
        <f t="shared" si="1060"/>
        <v>0</v>
      </c>
      <c r="AN153" s="1497">
        <f t="shared" si="399"/>
        <v>0</v>
      </c>
      <c r="AO153" s="1498">
        <f t="shared" si="1093"/>
        <v>0</v>
      </c>
      <c r="AP153" s="1499">
        <f t="shared" si="887"/>
        <v>0</v>
      </c>
      <c r="AQ153" s="1500">
        <f t="shared" si="888"/>
        <v>0</v>
      </c>
      <c r="AR153" s="1501">
        <f t="shared" si="889"/>
        <v>0</v>
      </c>
      <c r="AS153" s="1498">
        <f t="shared" si="1088"/>
        <v>0</v>
      </c>
      <c r="AT153" s="1501">
        <f t="shared" si="890"/>
        <v>0</v>
      </c>
      <c r="AU153" s="1498">
        <f t="shared" si="891"/>
        <v>1</v>
      </c>
      <c r="AV153" s="1498">
        <f t="shared" si="892"/>
        <v>2</v>
      </c>
      <c r="AW153" s="1499">
        <f t="shared" si="893"/>
        <v>0</v>
      </c>
      <c r="AX153" s="1502">
        <f t="shared" si="894"/>
        <v>0</v>
      </c>
      <c r="AY153" s="1503">
        <f t="shared" si="895"/>
        <v>0</v>
      </c>
      <c r="AZ153" s="1498">
        <f t="shared" si="896"/>
        <v>2</v>
      </c>
      <c r="BA153" s="1498">
        <f t="shared" si="897"/>
        <v>3</v>
      </c>
      <c r="BB153" s="1499">
        <f t="shared" si="898"/>
        <v>0</v>
      </c>
      <c r="BC153" s="1502">
        <f t="shared" si="899"/>
        <v>0</v>
      </c>
      <c r="BD153" s="1503">
        <f t="shared" si="900"/>
        <v>0</v>
      </c>
      <c r="BE153" s="1498">
        <f t="shared" si="901"/>
        <v>3</v>
      </c>
      <c r="BF153" s="1498">
        <f t="shared" si="902"/>
        <v>4</v>
      </c>
      <c r="BG153" s="1499">
        <f t="shared" si="903"/>
        <v>0</v>
      </c>
      <c r="BH153" s="1502">
        <f t="shared" si="904"/>
        <v>0</v>
      </c>
      <c r="BI153" s="1502">
        <f t="shared" si="905"/>
        <v>0</v>
      </c>
      <c r="BJ153" s="1504">
        <f t="shared" si="906"/>
        <v>1900</v>
      </c>
      <c r="BK153" s="1505" t="str">
        <f t="shared" si="907"/>
        <v/>
      </c>
      <c r="BL153" s="1506"/>
      <c r="BM153" s="1507">
        <f t="shared" si="908"/>
        <v>0</v>
      </c>
      <c r="BN153" s="1508">
        <f t="shared" si="1089"/>
        <v>0</v>
      </c>
      <c r="BO153" s="1508">
        <f t="shared" si="1089"/>
        <v>0</v>
      </c>
      <c r="BP153" s="1508">
        <f t="shared" si="1089"/>
        <v>0</v>
      </c>
      <c r="BQ153" s="1508">
        <f t="shared" si="1089"/>
        <v>0</v>
      </c>
      <c r="BR153" s="1508">
        <f t="shared" si="1089"/>
        <v>0</v>
      </c>
      <c r="BS153" s="1508">
        <f t="shared" si="1089"/>
        <v>0</v>
      </c>
      <c r="BT153" s="1508">
        <f t="shared" si="1089"/>
        <v>0</v>
      </c>
      <c r="BU153" s="1508">
        <f t="shared" si="1089"/>
        <v>0</v>
      </c>
      <c r="BV153" s="1508">
        <f t="shared" si="1089"/>
        <v>0</v>
      </c>
      <c r="BW153" s="1508">
        <f t="shared" si="1089"/>
        <v>0</v>
      </c>
      <c r="BX153" s="1508">
        <f t="shared" si="1089"/>
        <v>0</v>
      </c>
      <c r="BY153" s="1507">
        <f t="shared" si="1089"/>
        <v>0</v>
      </c>
      <c r="BZ153" s="1508">
        <f t="shared" si="1089"/>
        <v>0</v>
      </c>
      <c r="CA153" s="1508">
        <f t="shared" si="1089"/>
        <v>0</v>
      </c>
      <c r="CB153" s="1508">
        <f t="shared" si="1089"/>
        <v>0</v>
      </c>
      <c r="CC153" s="1508">
        <f t="shared" si="1089"/>
        <v>0</v>
      </c>
      <c r="CD153" s="1508">
        <f t="shared" si="1100"/>
        <v>0</v>
      </c>
      <c r="CE153" s="1508">
        <f t="shared" si="1100"/>
        <v>0</v>
      </c>
      <c r="CF153" s="1508">
        <f t="shared" si="1100"/>
        <v>0</v>
      </c>
      <c r="CG153" s="1508">
        <f t="shared" si="1100"/>
        <v>0</v>
      </c>
      <c r="CH153" s="1508">
        <f t="shared" si="1100"/>
        <v>0</v>
      </c>
      <c r="CI153" s="1508">
        <f t="shared" si="1100"/>
        <v>0</v>
      </c>
      <c r="CJ153" s="1509">
        <f t="shared" si="1100"/>
        <v>0</v>
      </c>
      <c r="CK153" s="1507">
        <f t="shared" si="1100"/>
        <v>0</v>
      </c>
      <c r="CL153" s="1508">
        <f t="shared" si="1100"/>
        <v>0</v>
      </c>
      <c r="CM153" s="1508">
        <f t="shared" si="1100"/>
        <v>0</v>
      </c>
      <c r="CN153" s="1508">
        <f t="shared" si="1100"/>
        <v>0</v>
      </c>
      <c r="CO153" s="1508">
        <f t="shared" si="1100"/>
        <v>0</v>
      </c>
      <c r="CP153" s="1508">
        <f t="shared" si="1100"/>
        <v>0</v>
      </c>
      <c r="CQ153" s="1508">
        <f t="shared" si="1100"/>
        <v>0</v>
      </c>
      <c r="CR153" s="1508">
        <f t="shared" si="1100"/>
        <v>0</v>
      </c>
      <c r="CS153" s="1508">
        <f t="shared" si="1100"/>
        <v>0</v>
      </c>
      <c r="CT153" s="1508">
        <f t="shared" si="1101"/>
        <v>0</v>
      </c>
      <c r="CU153" s="1508">
        <f t="shared" si="1101"/>
        <v>0</v>
      </c>
      <c r="CV153" s="1509">
        <f t="shared" si="1101"/>
        <v>0</v>
      </c>
      <c r="CW153" s="1508">
        <f t="shared" si="1101"/>
        <v>0</v>
      </c>
      <c r="CX153" s="1508">
        <f t="shared" si="1101"/>
        <v>0</v>
      </c>
      <c r="CY153" s="1508">
        <f t="shared" si="1101"/>
        <v>0</v>
      </c>
      <c r="CZ153" s="1508">
        <f t="shared" si="1101"/>
        <v>0</v>
      </c>
      <c r="DA153" s="1508">
        <f t="shared" si="1101"/>
        <v>0</v>
      </c>
      <c r="DB153" s="1508">
        <f t="shared" si="1101"/>
        <v>0</v>
      </c>
      <c r="DC153" s="1508">
        <f t="shared" si="1101"/>
        <v>0</v>
      </c>
      <c r="DD153" s="1508">
        <f t="shared" si="1101"/>
        <v>0</v>
      </c>
      <c r="DE153" s="1508">
        <f t="shared" si="1101"/>
        <v>0</v>
      </c>
      <c r="DF153" s="1508">
        <f t="shared" si="1101"/>
        <v>0</v>
      </c>
      <c r="DG153" s="1508">
        <f t="shared" si="1101"/>
        <v>0</v>
      </c>
      <c r="DH153" s="1509">
        <f t="shared" si="1101"/>
        <v>0</v>
      </c>
      <c r="DI153" s="1508">
        <f t="shared" si="1101"/>
        <v>0</v>
      </c>
      <c r="DJ153" s="1508">
        <f t="shared" si="1102"/>
        <v>0</v>
      </c>
      <c r="DK153" s="1508">
        <f t="shared" si="1102"/>
        <v>0</v>
      </c>
      <c r="DL153" s="1508">
        <f t="shared" si="1102"/>
        <v>0</v>
      </c>
      <c r="DM153" s="1508">
        <f t="shared" si="1102"/>
        <v>0</v>
      </c>
      <c r="DN153" s="1508">
        <f t="shared" si="1102"/>
        <v>0</v>
      </c>
      <c r="DO153" s="1508">
        <f t="shared" si="1102"/>
        <v>0</v>
      </c>
      <c r="DP153" s="1508">
        <f t="shared" si="1102"/>
        <v>0</v>
      </c>
      <c r="DQ153" s="1508">
        <f t="shared" si="1102"/>
        <v>0</v>
      </c>
      <c r="DR153" s="1508">
        <f t="shared" si="1102"/>
        <v>0</v>
      </c>
      <c r="DS153" s="1508">
        <f t="shared" si="1102"/>
        <v>0</v>
      </c>
      <c r="DT153" s="1509">
        <f t="shared" si="1102"/>
        <v>0</v>
      </c>
      <c r="DU153" s="1507">
        <f t="shared" si="1102"/>
        <v>0</v>
      </c>
      <c r="DV153" s="1508">
        <f t="shared" si="1102"/>
        <v>0</v>
      </c>
      <c r="DW153" s="1508">
        <f t="shared" si="1102"/>
        <v>0</v>
      </c>
      <c r="DX153" s="1508">
        <f t="shared" si="1102"/>
        <v>0</v>
      </c>
      <c r="DY153" s="1508">
        <f t="shared" si="1102"/>
        <v>0</v>
      </c>
      <c r="DZ153" s="1508">
        <f t="shared" si="1103"/>
        <v>0</v>
      </c>
      <c r="EA153" s="1508">
        <f t="shared" si="1103"/>
        <v>0</v>
      </c>
      <c r="EB153" s="1508">
        <f t="shared" si="1103"/>
        <v>0</v>
      </c>
      <c r="EC153" s="1508">
        <f t="shared" si="1103"/>
        <v>0</v>
      </c>
      <c r="ED153" s="1508">
        <f t="shared" si="1103"/>
        <v>0</v>
      </c>
      <c r="EE153" s="1508">
        <f t="shared" si="1103"/>
        <v>0</v>
      </c>
      <c r="EF153" s="1508">
        <f t="shared" si="1103"/>
        <v>0</v>
      </c>
      <c r="EG153" s="1507">
        <f t="shared" si="1103"/>
        <v>0</v>
      </c>
      <c r="EH153" s="1508">
        <f t="shared" si="1103"/>
        <v>0</v>
      </c>
      <c r="EI153" s="1508">
        <f t="shared" si="1103"/>
        <v>0</v>
      </c>
      <c r="EJ153" s="1508">
        <f t="shared" si="1103"/>
        <v>0</v>
      </c>
      <c r="EK153" s="1508">
        <f t="shared" si="1103"/>
        <v>0</v>
      </c>
      <c r="EL153" s="1508">
        <f t="shared" si="1103"/>
        <v>0</v>
      </c>
      <c r="EM153" s="1508">
        <f t="shared" si="1103"/>
        <v>0</v>
      </c>
      <c r="EN153" s="1508">
        <f t="shared" si="1103"/>
        <v>0</v>
      </c>
      <c r="EO153" s="1508">
        <f t="shared" si="1103"/>
        <v>0</v>
      </c>
      <c r="EP153" s="1508">
        <f t="shared" si="1104"/>
        <v>0</v>
      </c>
      <c r="EQ153" s="1508">
        <f t="shared" si="1104"/>
        <v>0</v>
      </c>
      <c r="ER153" s="1509">
        <f t="shared" si="1104"/>
        <v>0</v>
      </c>
      <c r="ES153" s="1507">
        <f t="shared" si="1104"/>
        <v>0</v>
      </c>
      <c r="ET153" s="1508">
        <f t="shared" si="1104"/>
        <v>0</v>
      </c>
      <c r="EU153" s="1508">
        <f t="shared" si="1104"/>
        <v>0</v>
      </c>
      <c r="EV153" s="1508">
        <f t="shared" si="1104"/>
        <v>0</v>
      </c>
      <c r="EW153" s="1508">
        <f t="shared" si="1104"/>
        <v>0</v>
      </c>
      <c r="EX153" s="1508">
        <f t="shared" si="1104"/>
        <v>0</v>
      </c>
      <c r="EY153" s="1508">
        <f t="shared" si="1104"/>
        <v>0</v>
      </c>
      <c r="EZ153" s="1508">
        <f t="shared" si="1104"/>
        <v>0</v>
      </c>
      <c r="FA153" s="1508">
        <f t="shared" si="1104"/>
        <v>0</v>
      </c>
      <c r="FB153" s="1508">
        <f t="shared" si="1104"/>
        <v>0</v>
      </c>
      <c r="FC153" s="1508">
        <f t="shared" si="1104"/>
        <v>0</v>
      </c>
      <c r="FD153" s="1509">
        <f t="shared" si="1104"/>
        <v>0</v>
      </c>
      <c r="FE153" s="1508">
        <f t="shared" si="1104"/>
        <v>0</v>
      </c>
      <c r="FF153" s="1508">
        <f t="shared" si="1052"/>
        <v>0</v>
      </c>
      <c r="FG153" s="1508">
        <f t="shared" si="1087"/>
        <v>0</v>
      </c>
      <c r="FH153" s="1508">
        <f t="shared" si="1087"/>
        <v>0</v>
      </c>
      <c r="FI153" s="1508">
        <f t="shared" si="1087"/>
        <v>0</v>
      </c>
      <c r="FJ153" s="1508">
        <f t="shared" si="1087"/>
        <v>0</v>
      </c>
      <c r="FK153" s="1508">
        <f t="shared" si="1087"/>
        <v>0</v>
      </c>
      <c r="FL153" s="1508">
        <f t="shared" si="1087"/>
        <v>0</v>
      </c>
      <c r="FM153" s="1508">
        <f t="shared" si="1087"/>
        <v>0</v>
      </c>
      <c r="FN153" s="1508">
        <f t="shared" si="1087"/>
        <v>0</v>
      </c>
      <c r="FO153" s="1508">
        <f t="shared" ref="FG153:FV169" si="1105">IF(FO$12&lt;$AO153,0,IF(FO$12&lt;=$AU153,IF(FO$12&lt;$AS153,$L153,$AT153),IF(OR(AND(FO$12&lt;$BF153,FO$12&gt;=$BE153),AND(FO$12&lt;$BA153,FO$12&gt;=$AZ153),AND(FO$12&lt;$AV153,FO$12&gt;=$AU153)),0,IF(FO$12&gt;=$BF153,$BG153*$D153/12,IF(FO$12&gt;=$BA153,$BB153*$D153/12,IF(FO$12&gt;=$AV153,$AW153*$D153/12))))))</f>
        <v>0</v>
      </c>
      <c r="FP153" s="1509">
        <f t="shared" si="1105"/>
        <v>0</v>
      </c>
      <c r="FQ153" s="1508">
        <f t="shared" si="1105"/>
        <v>0</v>
      </c>
      <c r="FR153" s="1508">
        <f t="shared" si="1105"/>
        <v>0</v>
      </c>
      <c r="FS153" s="1508">
        <f t="shared" si="1105"/>
        <v>0</v>
      </c>
      <c r="FT153" s="1508">
        <f t="shared" si="1105"/>
        <v>0</v>
      </c>
      <c r="FU153" s="1508">
        <f t="shared" si="1105"/>
        <v>0</v>
      </c>
      <c r="FV153" s="1508">
        <f t="shared" si="1105"/>
        <v>0</v>
      </c>
      <c r="FW153" s="1508">
        <f t="shared" si="1061"/>
        <v>0</v>
      </c>
      <c r="FX153" s="1508">
        <f t="shared" si="1061"/>
        <v>0</v>
      </c>
      <c r="FY153" s="1508">
        <f t="shared" si="1061"/>
        <v>0</v>
      </c>
      <c r="FZ153" s="1508">
        <f t="shared" si="1061"/>
        <v>0</v>
      </c>
      <c r="GA153" s="1508">
        <f t="shared" si="1061"/>
        <v>0</v>
      </c>
      <c r="GB153" s="1509">
        <f t="shared" si="1061"/>
        <v>0</v>
      </c>
      <c r="GC153" s="1506"/>
      <c r="GD153" s="1458">
        <f t="shared" si="910"/>
        <v>1</v>
      </c>
      <c r="GE153" s="1510">
        <f t="shared" si="1090"/>
        <v>0</v>
      </c>
      <c r="GF153" s="1511">
        <f t="shared" si="1090"/>
        <v>0</v>
      </c>
      <c r="GG153" s="1511">
        <f t="shared" si="1090"/>
        <v>0</v>
      </c>
      <c r="GH153" s="1511">
        <f t="shared" si="1090"/>
        <v>0</v>
      </c>
      <c r="GI153" s="1511">
        <f t="shared" si="1090"/>
        <v>0</v>
      </c>
      <c r="GJ153" s="1511">
        <f t="shared" si="1090"/>
        <v>0</v>
      </c>
      <c r="GK153" s="1511">
        <f t="shared" si="1090"/>
        <v>0</v>
      </c>
      <c r="GL153" s="1511">
        <f t="shared" si="1090"/>
        <v>0</v>
      </c>
      <c r="GM153" s="1511">
        <f t="shared" si="1090"/>
        <v>0</v>
      </c>
      <c r="GN153" s="1512">
        <f t="shared" si="1090"/>
        <v>0</v>
      </c>
      <c r="GO153" s="1513">
        <f t="shared" si="911"/>
        <v>0</v>
      </c>
      <c r="GP153" s="1506"/>
      <c r="GQ153" s="1510">
        <f t="shared" si="1073"/>
        <v>0</v>
      </c>
      <c r="GR153" s="1511">
        <f t="shared" si="1091"/>
        <v>0</v>
      </c>
      <c r="GS153" s="1511">
        <f t="shared" si="1091"/>
        <v>0</v>
      </c>
      <c r="GT153" s="1511">
        <f t="shared" si="1091"/>
        <v>0</v>
      </c>
      <c r="GU153" s="1511">
        <f t="shared" si="1091"/>
        <v>0</v>
      </c>
      <c r="GV153" s="1511">
        <f t="shared" si="1091"/>
        <v>0</v>
      </c>
      <c r="GW153" s="1511">
        <f t="shared" si="1091"/>
        <v>0</v>
      </c>
      <c r="GX153" s="1511">
        <f t="shared" si="1091"/>
        <v>0</v>
      </c>
      <c r="GY153" s="1511">
        <f t="shared" si="1091"/>
        <v>0</v>
      </c>
      <c r="GZ153" s="1512">
        <f t="shared" si="1091"/>
        <v>0</v>
      </c>
      <c r="HA153" s="1513">
        <f t="shared" si="912"/>
        <v>0</v>
      </c>
      <c r="HB153" s="1506">
        <f t="shared" si="913"/>
        <v>1</v>
      </c>
      <c r="HC153" s="1506"/>
      <c r="HD153" s="1508">
        <f t="shared" si="914"/>
        <v>0</v>
      </c>
      <c r="HE153" s="1460">
        <f t="shared" si="915"/>
        <v>0</v>
      </c>
      <c r="HF153" s="1460">
        <f t="shared" si="916"/>
        <v>0</v>
      </c>
      <c r="HG153" s="1460">
        <f t="shared" si="917"/>
        <v>0</v>
      </c>
      <c r="HH153" s="1460">
        <f t="shared" si="918"/>
        <v>0</v>
      </c>
      <c r="HI153" s="1460">
        <f t="shared" si="919"/>
        <v>0</v>
      </c>
      <c r="HJ153" s="1460">
        <f t="shared" si="920"/>
        <v>0</v>
      </c>
      <c r="HK153" s="1460">
        <f t="shared" si="921"/>
        <v>0</v>
      </c>
      <c r="HL153" s="1460">
        <f t="shared" si="922"/>
        <v>0</v>
      </c>
      <c r="HM153" s="1460">
        <f t="shared" si="923"/>
        <v>0</v>
      </c>
      <c r="HN153" s="1460">
        <f t="shared" si="924"/>
        <v>0</v>
      </c>
      <c r="HO153" s="1460">
        <f t="shared" si="925"/>
        <v>0</v>
      </c>
      <c r="HP153" s="1460">
        <f t="shared" si="926"/>
        <v>0</v>
      </c>
      <c r="HQ153" s="1460">
        <f t="shared" si="927"/>
        <v>0</v>
      </c>
      <c r="HR153" s="1460">
        <f t="shared" si="928"/>
        <v>0</v>
      </c>
      <c r="HS153" s="1460">
        <f t="shared" si="929"/>
        <v>0</v>
      </c>
      <c r="HT153" s="1460">
        <f t="shared" si="930"/>
        <v>0</v>
      </c>
      <c r="HU153" s="1460">
        <f t="shared" si="931"/>
        <v>0</v>
      </c>
      <c r="HV153" s="1460">
        <f t="shared" si="932"/>
        <v>0</v>
      </c>
      <c r="HW153" s="1460">
        <f t="shared" si="933"/>
        <v>0</v>
      </c>
      <c r="HX153" s="1460">
        <f t="shared" si="934"/>
        <v>0</v>
      </c>
      <c r="HY153" s="1460">
        <f t="shared" si="935"/>
        <v>0</v>
      </c>
      <c r="HZ153" s="1460">
        <f t="shared" si="936"/>
        <v>0</v>
      </c>
      <c r="IA153" s="1460">
        <f t="shared" si="937"/>
        <v>0</v>
      </c>
      <c r="IB153" s="1460">
        <f t="shared" si="938"/>
        <v>0</v>
      </c>
      <c r="IC153" s="1460">
        <f t="shared" si="939"/>
        <v>0</v>
      </c>
      <c r="ID153" s="1460">
        <f t="shared" si="940"/>
        <v>0</v>
      </c>
      <c r="IE153" s="1460">
        <f t="shared" si="941"/>
        <v>0</v>
      </c>
      <c r="IF153" s="1460">
        <f t="shared" si="942"/>
        <v>0</v>
      </c>
      <c r="IG153" s="1460">
        <f t="shared" si="943"/>
        <v>0</v>
      </c>
      <c r="IH153" s="1460">
        <f t="shared" si="944"/>
        <v>0</v>
      </c>
      <c r="II153" s="1460">
        <f t="shared" si="945"/>
        <v>0</v>
      </c>
      <c r="IJ153" s="1460">
        <f t="shared" si="946"/>
        <v>0</v>
      </c>
      <c r="IK153" s="1460">
        <f t="shared" si="947"/>
        <v>0</v>
      </c>
      <c r="IL153" s="1460">
        <f t="shared" si="948"/>
        <v>0</v>
      </c>
      <c r="IM153" s="1460">
        <f t="shared" si="949"/>
        <v>0</v>
      </c>
      <c r="IN153" s="1460">
        <f t="shared" si="950"/>
        <v>0</v>
      </c>
      <c r="IO153" s="1460">
        <f t="shared" si="951"/>
        <v>0</v>
      </c>
      <c r="IP153" s="1460">
        <f t="shared" si="952"/>
        <v>0</v>
      </c>
      <c r="IQ153" s="1460">
        <f t="shared" si="953"/>
        <v>0</v>
      </c>
      <c r="IR153" s="1460">
        <f t="shared" si="954"/>
        <v>0</v>
      </c>
      <c r="IS153" s="1460">
        <f t="shared" si="955"/>
        <v>0</v>
      </c>
      <c r="IT153" s="1460">
        <f t="shared" si="956"/>
        <v>0</v>
      </c>
      <c r="IU153" s="1460">
        <f t="shared" si="957"/>
        <v>0</v>
      </c>
      <c r="IV153" s="1460">
        <f t="shared" si="958"/>
        <v>0</v>
      </c>
      <c r="IW153" s="1460">
        <f t="shared" si="959"/>
        <v>0</v>
      </c>
      <c r="IX153" s="1460">
        <f t="shared" si="960"/>
        <v>0</v>
      </c>
      <c r="IY153" s="1460">
        <f t="shared" si="961"/>
        <v>0</v>
      </c>
      <c r="IZ153" s="1460">
        <f t="shared" si="962"/>
        <v>0</v>
      </c>
      <c r="JA153" s="1460">
        <f t="shared" si="963"/>
        <v>0</v>
      </c>
      <c r="JB153" s="1460">
        <f t="shared" si="964"/>
        <v>0</v>
      </c>
      <c r="JC153" s="1460">
        <f t="shared" si="965"/>
        <v>0</v>
      </c>
      <c r="JD153" s="1460">
        <f t="shared" si="966"/>
        <v>0</v>
      </c>
      <c r="JE153" s="1460">
        <f t="shared" si="967"/>
        <v>0</v>
      </c>
      <c r="JF153" s="1460">
        <f t="shared" si="968"/>
        <v>0</v>
      </c>
      <c r="JG153" s="1460">
        <f t="shared" si="969"/>
        <v>0</v>
      </c>
      <c r="JH153" s="1460">
        <f t="shared" si="970"/>
        <v>0</v>
      </c>
      <c r="JI153" s="1460">
        <f t="shared" si="971"/>
        <v>0</v>
      </c>
      <c r="JJ153" s="1460">
        <f t="shared" si="972"/>
        <v>0</v>
      </c>
      <c r="JK153" s="1460">
        <f t="shared" si="973"/>
        <v>0</v>
      </c>
      <c r="JL153" s="1460">
        <f t="shared" si="974"/>
        <v>0</v>
      </c>
      <c r="JM153" s="1460">
        <f t="shared" si="975"/>
        <v>0</v>
      </c>
      <c r="JN153" s="1460">
        <f t="shared" si="976"/>
        <v>0</v>
      </c>
      <c r="JO153" s="1460">
        <f t="shared" si="977"/>
        <v>0</v>
      </c>
      <c r="JP153" s="1460">
        <f t="shared" si="978"/>
        <v>0</v>
      </c>
      <c r="JQ153" s="1460">
        <f t="shared" si="979"/>
        <v>0</v>
      </c>
      <c r="JR153" s="1460">
        <f t="shared" si="980"/>
        <v>0</v>
      </c>
      <c r="JS153" s="1460">
        <f t="shared" si="981"/>
        <v>0</v>
      </c>
      <c r="JT153" s="1460">
        <f t="shared" si="982"/>
        <v>0</v>
      </c>
      <c r="JU153" s="1460">
        <f t="shared" si="983"/>
        <v>0</v>
      </c>
      <c r="JV153" s="1460">
        <f t="shared" si="984"/>
        <v>0</v>
      </c>
      <c r="JW153" s="1460">
        <f t="shared" si="985"/>
        <v>0</v>
      </c>
      <c r="JX153" s="1460">
        <f t="shared" si="986"/>
        <v>0</v>
      </c>
      <c r="JY153" s="1460">
        <f t="shared" si="987"/>
        <v>0</v>
      </c>
      <c r="JZ153" s="1460">
        <f t="shared" si="988"/>
        <v>0</v>
      </c>
      <c r="KA153" s="1460">
        <f t="shared" si="989"/>
        <v>0</v>
      </c>
      <c r="KB153" s="1460">
        <f t="shared" si="990"/>
        <v>0</v>
      </c>
      <c r="KC153" s="1460">
        <f t="shared" si="991"/>
        <v>0</v>
      </c>
      <c r="KD153" s="1460">
        <f t="shared" si="992"/>
        <v>0</v>
      </c>
      <c r="KE153" s="1460">
        <f t="shared" si="993"/>
        <v>0</v>
      </c>
      <c r="KF153" s="1460">
        <f t="shared" si="994"/>
        <v>0</v>
      </c>
      <c r="KG153" s="1460">
        <f t="shared" si="995"/>
        <v>0</v>
      </c>
      <c r="KH153" s="1460">
        <f t="shared" si="996"/>
        <v>0</v>
      </c>
      <c r="KI153" s="1460">
        <f t="shared" si="997"/>
        <v>0</v>
      </c>
      <c r="KJ153" s="1460">
        <f t="shared" si="998"/>
        <v>0</v>
      </c>
      <c r="KK153" s="1460">
        <f t="shared" si="999"/>
        <v>0</v>
      </c>
      <c r="KL153" s="1460">
        <f t="shared" si="1000"/>
        <v>0</v>
      </c>
      <c r="KM153" s="1460">
        <f t="shared" si="1001"/>
        <v>0</v>
      </c>
      <c r="KN153" s="1460">
        <f t="shared" si="1002"/>
        <v>0</v>
      </c>
      <c r="KO153" s="1460">
        <f t="shared" si="1003"/>
        <v>0</v>
      </c>
      <c r="KP153" s="1460">
        <f t="shared" si="1004"/>
        <v>0</v>
      </c>
      <c r="KQ153" s="1460">
        <f t="shared" si="1005"/>
        <v>0</v>
      </c>
      <c r="KR153" s="1460">
        <f t="shared" si="1006"/>
        <v>0</v>
      </c>
      <c r="KS153" s="1460">
        <f t="shared" si="1007"/>
        <v>0</v>
      </c>
      <c r="KT153" s="1460">
        <f t="shared" si="1008"/>
        <v>0</v>
      </c>
      <c r="KU153" s="1460">
        <f t="shared" si="1009"/>
        <v>0</v>
      </c>
      <c r="KV153" s="1460">
        <f t="shared" si="1010"/>
        <v>0</v>
      </c>
      <c r="KW153" s="1460">
        <f t="shared" si="1011"/>
        <v>0</v>
      </c>
      <c r="KX153" s="1460">
        <f t="shared" si="1012"/>
        <v>0</v>
      </c>
      <c r="KY153" s="1460">
        <f t="shared" si="1013"/>
        <v>0</v>
      </c>
      <c r="KZ153" s="1460">
        <f t="shared" si="1014"/>
        <v>0</v>
      </c>
      <c r="LA153" s="1460">
        <f t="shared" si="1015"/>
        <v>0</v>
      </c>
      <c r="LB153" s="1460">
        <f t="shared" si="1016"/>
        <v>0</v>
      </c>
      <c r="LC153" s="1460">
        <f t="shared" si="1017"/>
        <v>0</v>
      </c>
      <c r="LD153" s="1460">
        <f t="shared" si="1018"/>
        <v>0</v>
      </c>
      <c r="LE153" s="1460">
        <f t="shared" si="1019"/>
        <v>0</v>
      </c>
      <c r="LF153" s="1460">
        <f t="shared" si="1020"/>
        <v>0</v>
      </c>
      <c r="LG153" s="1460">
        <f t="shared" si="1021"/>
        <v>0</v>
      </c>
      <c r="LH153" s="1460">
        <f t="shared" si="1022"/>
        <v>0</v>
      </c>
      <c r="LI153" s="1460">
        <f t="shared" si="1023"/>
        <v>0</v>
      </c>
      <c r="LJ153" s="1460">
        <f t="shared" si="1024"/>
        <v>0</v>
      </c>
      <c r="LK153" s="1460">
        <f t="shared" si="1025"/>
        <v>0</v>
      </c>
      <c r="LL153" s="1460">
        <f t="shared" si="1026"/>
        <v>0</v>
      </c>
      <c r="LM153" s="1460">
        <f t="shared" si="1027"/>
        <v>0</v>
      </c>
      <c r="LN153" s="1460">
        <f t="shared" si="1028"/>
        <v>0</v>
      </c>
      <c r="LO153" s="1460">
        <f t="shared" si="1029"/>
        <v>0</v>
      </c>
      <c r="LP153" s="1460">
        <f t="shared" si="1030"/>
        <v>0</v>
      </c>
      <c r="LQ153" s="1460">
        <f t="shared" si="1031"/>
        <v>0</v>
      </c>
      <c r="LR153" s="1460">
        <f t="shared" si="1032"/>
        <v>0</v>
      </c>
      <c r="LS153" s="1460">
        <f t="shared" si="1033"/>
        <v>0</v>
      </c>
      <c r="LW153" s="1467">
        <f t="shared" si="1034"/>
        <v>0</v>
      </c>
      <c r="LX153" s="1467">
        <f t="shared" si="1035"/>
        <v>0</v>
      </c>
      <c r="LY153" s="1467">
        <f t="shared" si="1036"/>
        <v>0</v>
      </c>
      <c r="LZ153" s="1467">
        <f t="shared" si="1037"/>
        <v>0</v>
      </c>
      <c r="MA153" s="1506"/>
      <c r="MB153" s="1460">
        <f t="shared" si="1038"/>
        <v>0</v>
      </c>
      <c r="MC153" s="1460">
        <f t="shared" si="1092"/>
        <v>0</v>
      </c>
      <c r="MD153" s="1460">
        <f t="shared" si="1092"/>
        <v>0</v>
      </c>
      <c r="ME153" s="1460">
        <f t="shared" si="1092"/>
        <v>0</v>
      </c>
      <c r="MF153" s="1460">
        <f t="shared" si="1092"/>
        <v>0</v>
      </c>
      <c r="MG153" s="1460">
        <f t="shared" si="1092"/>
        <v>0</v>
      </c>
      <c r="MH153" s="1460">
        <f t="shared" si="1092"/>
        <v>0</v>
      </c>
      <c r="MI153" s="1460">
        <f t="shared" si="1092"/>
        <v>0</v>
      </c>
      <c r="MJ153" s="1460">
        <f t="shared" si="1092"/>
        <v>0</v>
      </c>
      <c r="MK153" s="1460">
        <f t="shared" si="1092"/>
        <v>0</v>
      </c>
      <c r="ML153" s="1460">
        <f t="shared" si="1092"/>
        <v>0</v>
      </c>
      <c r="MM153" s="1460">
        <f t="shared" si="1092"/>
        <v>0</v>
      </c>
      <c r="MN153" s="1460">
        <f t="shared" si="1092"/>
        <v>0</v>
      </c>
      <c r="MO153" s="1460">
        <f t="shared" si="1092"/>
        <v>0</v>
      </c>
      <c r="MP153" s="1460">
        <f t="shared" si="1092"/>
        <v>0</v>
      </c>
      <c r="MQ153" s="1460">
        <f t="shared" si="1092"/>
        <v>0</v>
      </c>
      <c r="MR153" s="1460">
        <f t="shared" si="1092"/>
        <v>0</v>
      </c>
      <c r="MS153" s="1460">
        <f t="shared" si="1097"/>
        <v>0</v>
      </c>
      <c r="MT153" s="1460">
        <f t="shared" si="1097"/>
        <v>0</v>
      </c>
      <c r="MU153" s="1460">
        <f t="shared" si="1097"/>
        <v>0</v>
      </c>
      <c r="MV153" s="1460">
        <f t="shared" si="1097"/>
        <v>0</v>
      </c>
      <c r="MW153" s="1460">
        <f t="shared" si="1097"/>
        <v>0</v>
      </c>
      <c r="MX153" s="1460">
        <f t="shared" si="1097"/>
        <v>0</v>
      </c>
      <c r="MY153" s="1460">
        <f t="shared" si="1097"/>
        <v>0</v>
      </c>
      <c r="MZ153" s="1460">
        <f t="shared" si="1097"/>
        <v>0</v>
      </c>
      <c r="NA153" s="1460">
        <f t="shared" si="1097"/>
        <v>0</v>
      </c>
      <c r="NB153" s="1460">
        <f t="shared" si="1097"/>
        <v>0</v>
      </c>
      <c r="NC153" s="1460">
        <f t="shared" si="1097"/>
        <v>0</v>
      </c>
      <c r="ND153" s="1460">
        <f t="shared" si="1097"/>
        <v>0</v>
      </c>
      <c r="NE153" s="1460">
        <f t="shared" si="1097"/>
        <v>0</v>
      </c>
      <c r="NF153" s="1460">
        <f t="shared" si="1097"/>
        <v>0</v>
      </c>
      <c r="NG153" s="1460">
        <f t="shared" si="1097"/>
        <v>0</v>
      </c>
      <c r="NH153" s="1460">
        <f t="shared" si="1097"/>
        <v>0</v>
      </c>
      <c r="NI153" s="1460">
        <f t="shared" si="1098"/>
        <v>0</v>
      </c>
      <c r="NJ153" s="1460">
        <f t="shared" si="1098"/>
        <v>0</v>
      </c>
      <c r="NK153" s="1460">
        <f t="shared" si="1098"/>
        <v>0</v>
      </c>
      <c r="NL153" s="1460">
        <f t="shared" si="1098"/>
        <v>0</v>
      </c>
      <c r="NM153" s="1460">
        <f t="shared" si="1098"/>
        <v>0</v>
      </c>
      <c r="NN153" s="1460">
        <f t="shared" si="1098"/>
        <v>0</v>
      </c>
      <c r="NO153" s="1460">
        <f t="shared" si="1098"/>
        <v>0</v>
      </c>
      <c r="NP153" s="1460">
        <f t="shared" si="1098"/>
        <v>0</v>
      </c>
      <c r="NQ153" s="1460">
        <f t="shared" si="1098"/>
        <v>0</v>
      </c>
      <c r="NR153" s="1460">
        <f t="shared" si="1098"/>
        <v>0</v>
      </c>
      <c r="NS153" s="1460">
        <f t="shared" si="1098"/>
        <v>0</v>
      </c>
      <c r="NT153" s="1460">
        <f t="shared" si="1098"/>
        <v>0</v>
      </c>
      <c r="NU153" s="1460">
        <f t="shared" si="1098"/>
        <v>0</v>
      </c>
      <c r="NV153" s="1460">
        <f t="shared" si="1098"/>
        <v>0</v>
      </c>
      <c r="NW153" s="1460">
        <f t="shared" si="1098"/>
        <v>0</v>
      </c>
      <c r="NX153" s="1460">
        <f t="shared" si="1098"/>
        <v>0</v>
      </c>
      <c r="NY153" s="1460">
        <f t="shared" si="1099"/>
        <v>0</v>
      </c>
      <c r="NZ153" s="1460">
        <f t="shared" si="1099"/>
        <v>0</v>
      </c>
      <c r="OA153" s="1460">
        <f t="shared" si="1099"/>
        <v>0</v>
      </c>
      <c r="OB153" s="1460">
        <f t="shared" si="1099"/>
        <v>0</v>
      </c>
      <c r="OC153" s="1460">
        <f t="shared" si="1099"/>
        <v>0</v>
      </c>
      <c r="OD153" s="1460">
        <f t="shared" si="1099"/>
        <v>0</v>
      </c>
      <c r="OE153" s="1460">
        <f t="shared" si="1099"/>
        <v>0</v>
      </c>
      <c r="OF153" s="1460">
        <f t="shared" si="1099"/>
        <v>0</v>
      </c>
      <c r="OG153" s="1460">
        <f t="shared" si="1099"/>
        <v>0</v>
      </c>
      <c r="OH153" s="1460">
        <f t="shared" si="1099"/>
        <v>0</v>
      </c>
      <c r="OI153" s="1460">
        <f t="shared" si="1099"/>
        <v>0</v>
      </c>
      <c r="OJ153" s="1460">
        <f t="shared" si="1099"/>
        <v>0</v>
      </c>
      <c r="OK153" s="1460">
        <f t="shared" si="1099"/>
        <v>0</v>
      </c>
      <c r="OL153" s="1460">
        <f t="shared" si="1099"/>
        <v>0</v>
      </c>
      <c r="OM153" s="1460">
        <f t="shared" si="1099"/>
        <v>0</v>
      </c>
      <c r="ON153" s="1460">
        <f t="shared" si="1099"/>
        <v>0</v>
      </c>
      <c r="OO153" s="1460">
        <f t="shared" si="1045"/>
        <v>0</v>
      </c>
      <c r="OP153" s="1460">
        <f t="shared" si="1094"/>
        <v>0</v>
      </c>
      <c r="OQ153" s="1460">
        <f t="shared" si="1094"/>
        <v>0</v>
      </c>
      <c r="OR153" s="1460">
        <f t="shared" si="1094"/>
        <v>0</v>
      </c>
      <c r="OS153" s="1460">
        <f t="shared" si="1094"/>
        <v>0</v>
      </c>
      <c r="OT153" s="1460">
        <f t="shared" si="1094"/>
        <v>0</v>
      </c>
      <c r="OU153" s="1460">
        <f t="shared" si="1094"/>
        <v>0</v>
      </c>
      <c r="OV153" s="1460">
        <f t="shared" si="1094"/>
        <v>0</v>
      </c>
      <c r="OW153" s="1460">
        <f t="shared" si="1094"/>
        <v>0</v>
      </c>
      <c r="OX153" s="1460">
        <f t="shared" si="1094"/>
        <v>0</v>
      </c>
      <c r="OY153" s="1460">
        <f t="shared" si="1094"/>
        <v>0</v>
      </c>
      <c r="OZ153" s="1460">
        <f t="shared" si="1094"/>
        <v>0</v>
      </c>
      <c r="PA153" s="1460">
        <f t="shared" si="1094"/>
        <v>0</v>
      </c>
      <c r="PB153" s="1460">
        <f t="shared" si="1094"/>
        <v>0</v>
      </c>
      <c r="PC153" s="1460">
        <f t="shared" si="1094"/>
        <v>0</v>
      </c>
      <c r="PD153" s="1460">
        <f t="shared" si="1094"/>
        <v>0</v>
      </c>
      <c r="PE153" s="1460">
        <f t="shared" si="1094"/>
        <v>0</v>
      </c>
      <c r="PF153" s="1460">
        <f t="shared" si="1095"/>
        <v>0</v>
      </c>
      <c r="PG153" s="1460">
        <f t="shared" si="1095"/>
        <v>0</v>
      </c>
      <c r="PH153" s="1460">
        <f t="shared" si="1095"/>
        <v>0</v>
      </c>
      <c r="PI153" s="1460">
        <f t="shared" si="1095"/>
        <v>0</v>
      </c>
      <c r="PJ153" s="1460">
        <f t="shared" si="1095"/>
        <v>0</v>
      </c>
      <c r="PK153" s="1460">
        <f t="shared" si="1095"/>
        <v>0</v>
      </c>
      <c r="PL153" s="1460">
        <f t="shared" si="1095"/>
        <v>0</v>
      </c>
      <c r="PM153" s="1460">
        <f t="shared" si="1095"/>
        <v>0</v>
      </c>
      <c r="PN153" s="1460">
        <f t="shared" si="1095"/>
        <v>0</v>
      </c>
      <c r="PO153" s="1460">
        <f t="shared" si="1095"/>
        <v>0</v>
      </c>
      <c r="PP153" s="1460">
        <f t="shared" si="1095"/>
        <v>0</v>
      </c>
      <c r="PQ153" s="1460">
        <f t="shared" si="1095"/>
        <v>0</v>
      </c>
      <c r="PR153" s="1460">
        <f t="shared" si="1095"/>
        <v>0</v>
      </c>
      <c r="PS153" s="1460">
        <f t="shared" si="1095"/>
        <v>0</v>
      </c>
      <c r="PT153" s="1460">
        <f t="shared" si="1095"/>
        <v>0</v>
      </c>
      <c r="PU153" s="1460">
        <f t="shared" si="1095"/>
        <v>0</v>
      </c>
      <c r="PV153" s="1460">
        <f t="shared" si="1096"/>
        <v>0</v>
      </c>
      <c r="PW153" s="1460">
        <f t="shared" si="1096"/>
        <v>0</v>
      </c>
      <c r="PX153" s="1460">
        <f t="shared" si="1096"/>
        <v>0</v>
      </c>
      <c r="PY153" s="1460">
        <f t="shared" si="1096"/>
        <v>0</v>
      </c>
      <c r="PZ153" s="1460">
        <f t="shared" si="1096"/>
        <v>0</v>
      </c>
      <c r="QA153" s="1460">
        <f t="shared" si="1096"/>
        <v>0</v>
      </c>
      <c r="QB153" s="1460">
        <f t="shared" si="1096"/>
        <v>0</v>
      </c>
      <c r="QC153" s="1460">
        <f t="shared" si="1096"/>
        <v>0</v>
      </c>
      <c r="QD153" s="1460">
        <f t="shared" si="1096"/>
        <v>0</v>
      </c>
      <c r="QE153" s="1460">
        <f t="shared" si="1096"/>
        <v>0</v>
      </c>
      <c r="QF153" s="1460">
        <f t="shared" si="1096"/>
        <v>0</v>
      </c>
      <c r="QG153" s="1460">
        <f t="shared" si="1096"/>
        <v>0</v>
      </c>
      <c r="QH153" s="1460">
        <f t="shared" si="1096"/>
        <v>0</v>
      </c>
      <c r="QI153" s="1460">
        <f t="shared" si="1096"/>
        <v>0</v>
      </c>
      <c r="QJ153" s="1460">
        <f t="shared" si="1096"/>
        <v>0</v>
      </c>
      <c r="QK153" s="1460">
        <f t="shared" si="1096"/>
        <v>0</v>
      </c>
      <c r="QL153" s="1460">
        <f t="shared" si="1066"/>
        <v>0</v>
      </c>
      <c r="QM153" s="1460">
        <f t="shared" si="1066"/>
        <v>0</v>
      </c>
      <c r="QN153" s="1460">
        <f t="shared" si="1066"/>
        <v>0</v>
      </c>
      <c r="QO153" s="1460">
        <f t="shared" si="1066"/>
        <v>0</v>
      </c>
      <c r="QP153" s="1460">
        <f t="shared" si="1066"/>
        <v>0</v>
      </c>
      <c r="QQ153" s="1460">
        <f t="shared" si="1066"/>
        <v>0</v>
      </c>
    </row>
    <row r="154" spans="1:459" s="1466" customFormat="1" ht="22.5" customHeight="1">
      <c r="A154" s="1468"/>
      <c r="B154" s="1469"/>
      <c r="C154" s="1469"/>
      <c r="D154" s="1470"/>
      <c r="E154" s="1471"/>
      <c r="F154" s="1472"/>
      <c r="G154" s="1472"/>
      <c r="H154" s="1473">
        <f t="shared" si="875"/>
        <v>0</v>
      </c>
      <c r="I154" s="1474">
        <v>0</v>
      </c>
      <c r="J154" s="1475">
        <f t="shared" si="437"/>
        <v>0</v>
      </c>
      <c r="K154" s="1476">
        <v>0</v>
      </c>
      <c r="L154" s="1477">
        <f t="shared" si="876"/>
        <v>0</v>
      </c>
      <c r="M154" s="1477">
        <f t="shared" si="877"/>
        <v>0</v>
      </c>
      <c r="N154" s="1478"/>
      <c r="O154" s="1479">
        <v>0</v>
      </c>
      <c r="P154" s="1480">
        <v>0</v>
      </c>
      <c r="Q154" s="1828">
        <v>0</v>
      </c>
      <c r="R154" s="1831">
        <f t="shared" si="878"/>
        <v>0</v>
      </c>
      <c r="S154" s="1481">
        <f>IF(AND(SUM(O154:Q154)=0,N154="NNN"),MIN('Operating History and Pro Forma'!$M$33,'Operating History and Pro Forma'!$T$15)*D154,SUM(O154:Q154)*D154)</f>
        <v>0</v>
      </c>
      <c r="T154" s="1482">
        <f t="shared" si="879"/>
        <v>0</v>
      </c>
      <c r="U154" s="1483">
        <f t="shared" si="880"/>
        <v>0</v>
      </c>
      <c r="V154" s="1480"/>
      <c r="W154" s="1514"/>
      <c r="X154" s="1486" t="str">
        <f t="shared" si="881"/>
        <v/>
      </c>
      <c r="Y154" s="1487">
        <f t="shared" si="882"/>
        <v>0</v>
      </c>
      <c r="Z154" s="1488"/>
      <c r="AA154" s="1488"/>
      <c r="AB154" s="1488"/>
      <c r="AC154" s="1488"/>
      <c r="AD154" s="1489">
        <f t="shared" si="883"/>
        <v>0</v>
      </c>
      <c r="AE154" s="1490" t="str">
        <f t="shared" si="884"/>
        <v/>
      </c>
      <c r="AF154" s="1491">
        <f t="shared" si="885"/>
        <v>0</v>
      </c>
      <c r="AG154" s="1492">
        <f t="shared" si="886"/>
        <v>0</v>
      </c>
      <c r="AH154" s="1493">
        <f t="shared" si="1060"/>
        <v>0</v>
      </c>
      <c r="AI154" s="1493">
        <f t="shared" si="1060"/>
        <v>0</v>
      </c>
      <c r="AJ154" s="1494">
        <f t="shared" si="1060"/>
        <v>0</v>
      </c>
      <c r="AK154" s="1494">
        <f t="shared" si="1060"/>
        <v>0</v>
      </c>
      <c r="AL154" s="1495">
        <f t="shared" si="1060"/>
        <v>0</v>
      </c>
      <c r="AM154" s="1496">
        <f t="shared" si="1060"/>
        <v>0</v>
      </c>
      <c r="AN154" s="1497">
        <f t="shared" si="399"/>
        <v>0</v>
      </c>
      <c r="AO154" s="1498">
        <f t="shared" si="1093"/>
        <v>0</v>
      </c>
      <c r="AP154" s="1499">
        <f t="shared" si="887"/>
        <v>0</v>
      </c>
      <c r="AQ154" s="1500">
        <f t="shared" si="888"/>
        <v>0</v>
      </c>
      <c r="AR154" s="1501">
        <f t="shared" si="889"/>
        <v>0</v>
      </c>
      <c r="AS154" s="1498">
        <f t="shared" si="1088"/>
        <v>0</v>
      </c>
      <c r="AT154" s="1501">
        <f t="shared" si="890"/>
        <v>0</v>
      </c>
      <c r="AU154" s="1498">
        <f t="shared" si="891"/>
        <v>1</v>
      </c>
      <c r="AV154" s="1498">
        <f t="shared" si="892"/>
        <v>2</v>
      </c>
      <c r="AW154" s="1499">
        <f t="shared" si="893"/>
        <v>0</v>
      </c>
      <c r="AX154" s="1502">
        <f t="shared" si="894"/>
        <v>0</v>
      </c>
      <c r="AY154" s="1503">
        <f t="shared" si="895"/>
        <v>0</v>
      </c>
      <c r="AZ154" s="1498">
        <f t="shared" si="896"/>
        <v>2</v>
      </c>
      <c r="BA154" s="1498">
        <f t="shared" si="897"/>
        <v>3</v>
      </c>
      <c r="BB154" s="1499">
        <f t="shared" si="898"/>
        <v>0</v>
      </c>
      <c r="BC154" s="1502">
        <f t="shared" si="899"/>
        <v>0</v>
      </c>
      <c r="BD154" s="1503">
        <f t="shared" si="900"/>
        <v>0</v>
      </c>
      <c r="BE154" s="1498">
        <f t="shared" si="901"/>
        <v>3</v>
      </c>
      <c r="BF154" s="1498">
        <f t="shared" si="902"/>
        <v>4</v>
      </c>
      <c r="BG154" s="1499">
        <f t="shared" si="903"/>
        <v>0</v>
      </c>
      <c r="BH154" s="1502">
        <f t="shared" si="904"/>
        <v>0</v>
      </c>
      <c r="BI154" s="1502">
        <f t="shared" si="905"/>
        <v>0</v>
      </c>
      <c r="BJ154" s="1504">
        <f t="shared" si="906"/>
        <v>1900</v>
      </c>
      <c r="BK154" s="1505" t="str">
        <f t="shared" si="907"/>
        <v/>
      </c>
      <c r="BL154" s="1506"/>
      <c r="BM154" s="1507">
        <f t="shared" si="908"/>
        <v>0</v>
      </c>
      <c r="BN154" s="1508">
        <f t="shared" si="1089"/>
        <v>0</v>
      </c>
      <c r="BO154" s="1508">
        <f t="shared" si="1089"/>
        <v>0</v>
      </c>
      <c r="BP154" s="1508">
        <f t="shared" si="1089"/>
        <v>0</v>
      </c>
      <c r="BQ154" s="1508">
        <f t="shared" si="1089"/>
        <v>0</v>
      </c>
      <c r="BR154" s="1508">
        <f t="shared" si="1089"/>
        <v>0</v>
      </c>
      <c r="BS154" s="1508">
        <f t="shared" si="1089"/>
        <v>0</v>
      </c>
      <c r="BT154" s="1508">
        <f t="shared" si="1089"/>
        <v>0</v>
      </c>
      <c r="BU154" s="1508">
        <f t="shared" si="1089"/>
        <v>0</v>
      </c>
      <c r="BV154" s="1508">
        <f t="shared" si="1089"/>
        <v>0</v>
      </c>
      <c r="BW154" s="1508">
        <f t="shared" si="1089"/>
        <v>0</v>
      </c>
      <c r="BX154" s="1508">
        <f t="shared" si="1089"/>
        <v>0</v>
      </c>
      <c r="BY154" s="1507">
        <f t="shared" si="1089"/>
        <v>0</v>
      </c>
      <c r="BZ154" s="1508">
        <f t="shared" si="1089"/>
        <v>0</v>
      </c>
      <c r="CA154" s="1508">
        <f t="shared" si="1089"/>
        <v>0</v>
      </c>
      <c r="CB154" s="1508">
        <f t="shared" si="1089"/>
        <v>0</v>
      </c>
      <c r="CC154" s="1508">
        <f t="shared" si="1089"/>
        <v>0</v>
      </c>
      <c r="CD154" s="1508">
        <f t="shared" si="1100"/>
        <v>0</v>
      </c>
      <c r="CE154" s="1508">
        <f t="shared" si="1100"/>
        <v>0</v>
      </c>
      <c r="CF154" s="1508">
        <f t="shared" si="1100"/>
        <v>0</v>
      </c>
      <c r="CG154" s="1508">
        <f t="shared" si="1100"/>
        <v>0</v>
      </c>
      <c r="CH154" s="1508">
        <f t="shared" si="1100"/>
        <v>0</v>
      </c>
      <c r="CI154" s="1508">
        <f t="shared" si="1100"/>
        <v>0</v>
      </c>
      <c r="CJ154" s="1509">
        <f t="shared" si="1100"/>
        <v>0</v>
      </c>
      <c r="CK154" s="1507">
        <f t="shared" si="1100"/>
        <v>0</v>
      </c>
      <c r="CL154" s="1508">
        <f t="shared" si="1100"/>
        <v>0</v>
      </c>
      <c r="CM154" s="1508">
        <f t="shared" si="1100"/>
        <v>0</v>
      </c>
      <c r="CN154" s="1508">
        <f t="shared" si="1100"/>
        <v>0</v>
      </c>
      <c r="CO154" s="1508">
        <f t="shared" si="1100"/>
        <v>0</v>
      </c>
      <c r="CP154" s="1508">
        <f t="shared" si="1100"/>
        <v>0</v>
      </c>
      <c r="CQ154" s="1508">
        <f t="shared" si="1100"/>
        <v>0</v>
      </c>
      <c r="CR154" s="1508">
        <f t="shared" si="1100"/>
        <v>0</v>
      </c>
      <c r="CS154" s="1508">
        <f t="shared" si="1100"/>
        <v>0</v>
      </c>
      <c r="CT154" s="1508">
        <f t="shared" si="1101"/>
        <v>0</v>
      </c>
      <c r="CU154" s="1508">
        <f t="shared" si="1101"/>
        <v>0</v>
      </c>
      <c r="CV154" s="1509">
        <f t="shared" si="1101"/>
        <v>0</v>
      </c>
      <c r="CW154" s="1508">
        <f t="shared" si="1101"/>
        <v>0</v>
      </c>
      <c r="CX154" s="1508">
        <f t="shared" si="1101"/>
        <v>0</v>
      </c>
      <c r="CY154" s="1508">
        <f t="shared" si="1101"/>
        <v>0</v>
      </c>
      <c r="CZ154" s="1508">
        <f t="shared" si="1101"/>
        <v>0</v>
      </c>
      <c r="DA154" s="1508">
        <f t="shared" si="1101"/>
        <v>0</v>
      </c>
      <c r="DB154" s="1508">
        <f t="shared" si="1101"/>
        <v>0</v>
      </c>
      <c r="DC154" s="1508">
        <f t="shared" si="1101"/>
        <v>0</v>
      </c>
      <c r="DD154" s="1508">
        <f t="shared" si="1101"/>
        <v>0</v>
      </c>
      <c r="DE154" s="1508">
        <f t="shared" si="1101"/>
        <v>0</v>
      </c>
      <c r="DF154" s="1508">
        <f t="shared" si="1101"/>
        <v>0</v>
      </c>
      <c r="DG154" s="1508">
        <f t="shared" si="1101"/>
        <v>0</v>
      </c>
      <c r="DH154" s="1509">
        <f t="shared" si="1101"/>
        <v>0</v>
      </c>
      <c r="DI154" s="1508">
        <f t="shared" si="1101"/>
        <v>0</v>
      </c>
      <c r="DJ154" s="1508">
        <f t="shared" si="1102"/>
        <v>0</v>
      </c>
      <c r="DK154" s="1508">
        <f t="shared" si="1102"/>
        <v>0</v>
      </c>
      <c r="DL154" s="1508">
        <f t="shared" si="1102"/>
        <v>0</v>
      </c>
      <c r="DM154" s="1508">
        <f t="shared" si="1102"/>
        <v>0</v>
      </c>
      <c r="DN154" s="1508">
        <f t="shared" si="1102"/>
        <v>0</v>
      </c>
      <c r="DO154" s="1508">
        <f t="shared" si="1102"/>
        <v>0</v>
      </c>
      <c r="DP154" s="1508">
        <f t="shared" si="1102"/>
        <v>0</v>
      </c>
      <c r="DQ154" s="1508">
        <f t="shared" si="1102"/>
        <v>0</v>
      </c>
      <c r="DR154" s="1508">
        <f t="shared" si="1102"/>
        <v>0</v>
      </c>
      <c r="DS154" s="1508">
        <f t="shared" si="1102"/>
        <v>0</v>
      </c>
      <c r="DT154" s="1509">
        <f t="shared" si="1102"/>
        <v>0</v>
      </c>
      <c r="DU154" s="1507">
        <f t="shared" si="1102"/>
        <v>0</v>
      </c>
      <c r="DV154" s="1508">
        <f t="shared" si="1102"/>
        <v>0</v>
      </c>
      <c r="DW154" s="1508">
        <f t="shared" si="1102"/>
        <v>0</v>
      </c>
      <c r="DX154" s="1508">
        <f t="shared" si="1102"/>
        <v>0</v>
      </c>
      <c r="DY154" s="1508">
        <f t="shared" si="1102"/>
        <v>0</v>
      </c>
      <c r="DZ154" s="1508">
        <f t="shared" si="1103"/>
        <v>0</v>
      </c>
      <c r="EA154" s="1508">
        <f t="shared" si="1103"/>
        <v>0</v>
      </c>
      <c r="EB154" s="1508">
        <f t="shared" si="1103"/>
        <v>0</v>
      </c>
      <c r="EC154" s="1508">
        <f t="shared" si="1103"/>
        <v>0</v>
      </c>
      <c r="ED154" s="1508">
        <f t="shared" si="1103"/>
        <v>0</v>
      </c>
      <c r="EE154" s="1508">
        <f t="shared" si="1103"/>
        <v>0</v>
      </c>
      <c r="EF154" s="1508">
        <f t="shared" si="1103"/>
        <v>0</v>
      </c>
      <c r="EG154" s="1507">
        <f t="shared" si="1103"/>
        <v>0</v>
      </c>
      <c r="EH154" s="1508">
        <f t="shared" si="1103"/>
        <v>0</v>
      </c>
      <c r="EI154" s="1508">
        <f t="shared" si="1103"/>
        <v>0</v>
      </c>
      <c r="EJ154" s="1508">
        <f t="shared" si="1103"/>
        <v>0</v>
      </c>
      <c r="EK154" s="1508">
        <f t="shared" si="1103"/>
        <v>0</v>
      </c>
      <c r="EL154" s="1508">
        <f t="shared" si="1103"/>
        <v>0</v>
      </c>
      <c r="EM154" s="1508">
        <f t="shared" si="1103"/>
        <v>0</v>
      </c>
      <c r="EN154" s="1508">
        <f t="shared" si="1103"/>
        <v>0</v>
      </c>
      <c r="EO154" s="1508">
        <f t="shared" si="1103"/>
        <v>0</v>
      </c>
      <c r="EP154" s="1508">
        <f t="shared" si="1104"/>
        <v>0</v>
      </c>
      <c r="EQ154" s="1508">
        <f t="shared" si="1104"/>
        <v>0</v>
      </c>
      <c r="ER154" s="1509">
        <f t="shared" si="1104"/>
        <v>0</v>
      </c>
      <c r="ES154" s="1507">
        <f t="shared" si="1104"/>
        <v>0</v>
      </c>
      <c r="ET154" s="1508">
        <f t="shared" si="1104"/>
        <v>0</v>
      </c>
      <c r="EU154" s="1508">
        <f t="shared" si="1104"/>
        <v>0</v>
      </c>
      <c r="EV154" s="1508">
        <f t="shared" si="1104"/>
        <v>0</v>
      </c>
      <c r="EW154" s="1508">
        <f t="shared" si="1104"/>
        <v>0</v>
      </c>
      <c r="EX154" s="1508">
        <f t="shared" si="1104"/>
        <v>0</v>
      </c>
      <c r="EY154" s="1508">
        <f t="shared" si="1104"/>
        <v>0</v>
      </c>
      <c r="EZ154" s="1508">
        <f t="shared" si="1104"/>
        <v>0</v>
      </c>
      <c r="FA154" s="1508">
        <f t="shared" si="1104"/>
        <v>0</v>
      </c>
      <c r="FB154" s="1508">
        <f t="shared" si="1104"/>
        <v>0</v>
      </c>
      <c r="FC154" s="1508">
        <f t="shared" si="1104"/>
        <v>0</v>
      </c>
      <c r="FD154" s="1509">
        <f t="shared" si="1104"/>
        <v>0</v>
      </c>
      <c r="FE154" s="1508">
        <f t="shared" si="1104"/>
        <v>0</v>
      </c>
      <c r="FF154" s="1508">
        <f t="shared" si="1052"/>
        <v>0</v>
      </c>
      <c r="FG154" s="1508">
        <f t="shared" si="1105"/>
        <v>0</v>
      </c>
      <c r="FH154" s="1508">
        <f t="shared" si="1105"/>
        <v>0</v>
      </c>
      <c r="FI154" s="1508">
        <f t="shared" si="1105"/>
        <v>0</v>
      </c>
      <c r="FJ154" s="1508">
        <f t="shared" si="1105"/>
        <v>0</v>
      </c>
      <c r="FK154" s="1508">
        <f t="shared" si="1105"/>
        <v>0</v>
      </c>
      <c r="FL154" s="1508">
        <f t="shared" si="1105"/>
        <v>0</v>
      </c>
      <c r="FM154" s="1508">
        <f t="shared" si="1105"/>
        <v>0</v>
      </c>
      <c r="FN154" s="1508">
        <f t="shared" si="1105"/>
        <v>0</v>
      </c>
      <c r="FO154" s="1508">
        <f t="shared" si="1105"/>
        <v>0</v>
      </c>
      <c r="FP154" s="1509">
        <f t="shared" si="1105"/>
        <v>0</v>
      </c>
      <c r="FQ154" s="1508">
        <f t="shared" si="1105"/>
        <v>0</v>
      </c>
      <c r="FR154" s="1508">
        <f t="shared" si="1105"/>
        <v>0</v>
      </c>
      <c r="FS154" s="1508">
        <f t="shared" si="1105"/>
        <v>0</v>
      </c>
      <c r="FT154" s="1508">
        <f t="shared" si="1105"/>
        <v>0</v>
      </c>
      <c r="FU154" s="1508">
        <f t="shared" si="1105"/>
        <v>0</v>
      </c>
      <c r="FV154" s="1508">
        <f t="shared" si="1105"/>
        <v>0</v>
      </c>
      <c r="FW154" s="1508">
        <f t="shared" si="1061"/>
        <v>0</v>
      </c>
      <c r="FX154" s="1508">
        <f t="shared" si="1061"/>
        <v>0</v>
      </c>
      <c r="FY154" s="1508">
        <f t="shared" si="1061"/>
        <v>0</v>
      </c>
      <c r="FZ154" s="1508">
        <f t="shared" si="1061"/>
        <v>0</v>
      </c>
      <c r="GA154" s="1508">
        <f t="shared" si="1061"/>
        <v>0</v>
      </c>
      <c r="GB154" s="1509">
        <f t="shared" si="1061"/>
        <v>0</v>
      </c>
      <c r="GC154" s="1506"/>
      <c r="GD154" s="1458">
        <f t="shared" si="910"/>
        <v>1</v>
      </c>
      <c r="GE154" s="1510">
        <f t="shared" si="1090"/>
        <v>0</v>
      </c>
      <c r="GF154" s="1511">
        <f t="shared" si="1090"/>
        <v>0</v>
      </c>
      <c r="GG154" s="1511">
        <f t="shared" si="1090"/>
        <v>0</v>
      </c>
      <c r="GH154" s="1511">
        <f t="shared" si="1090"/>
        <v>0</v>
      </c>
      <c r="GI154" s="1511">
        <f t="shared" si="1090"/>
        <v>0</v>
      </c>
      <c r="GJ154" s="1511">
        <f t="shared" si="1090"/>
        <v>0</v>
      </c>
      <c r="GK154" s="1511">
        <f t="shared" si="1090"/>
        <v>0</v>
      </c>
      <c r="GL154" s="1511">
        <f t="shared" si="1090"/>
        <v>0</v>
      </c>
      <c r="GM154" s="1511">
        <f t="shared" si="1090"/>
        <v>0</v>
      </c>
      <c r="GN154" s="1512">
        <f t="shared" si="1090"/>
        <v>0</v>
      </c>
      <c r="GO154" s="1513">
        <f t="shared" si="911"/>
        <v>0</v>
      </c>
      <c r="GP154" s="1506"/>
      <c r="GQ154" s="1510">
        <f t="shared" si="1073"/>
        <v>0</v>
      </c>
      <c r="GR154" s="1511">
        <f t="shared" si="1091"/>
        <v>0</v>
      </c>
      <c r="GS154" s="1511">
        <f t="shared" si="1091"/>
        <v>0</v>
      </c>
      <c r="GT154" s="1511">
        <f t="shared" si="1091"/>
        <v>0</v>
      </c>
      <c r="GU154" s="1511">
        <f t="shared" si="1091"/>
        <v>0</v>
      </c>
      <c r="GV154" s="1511">
        <f t="shared" si="1091"/>
        <v>0</v>
      </c>
      <c r="GW154" s="1511">
        <f t="shared" si="1091"/>
        <v>0</v>
      </c>
      <c r="GX154" s="1511">
        <f t="shared" si="1091"/>
        <v>0</v>
      </c>
      <c r="GY154" s="1511">
        <f t="shared" si="1091"/>
        <v>0</v>
      </c>
      <c r="GZ154" s="1512">
        <f t="shared" si="1091"/>
        <v>0</v>
      </c>
      <c r="HA154" s="1513">
        <f t="shared" si="912"/>
        <v>0</v>
      </c>
      <c r="HB154" s="1506">
        <f t="shared" si="913"/>
        <v>1</v>
      </c>
      <c r="HC154" s="1506"/>
      <c r="HD154" s="1508">
        <f t="shared" si="914"/>
        <v>0</v>
      </c>
      <c r="HE154" s="1460">
        <f t="shared" si="915"/>
        <v>0</v>
      </c>
      <c r="HF154" s="1460">
        <f t="shared" si="916"/>
        <v>0</v>
      </c>
      <c r="HG154" s="1460">
        <f t="shared" si="917"/>
        <v>0</v>
      </c>
      <c r="HH154" s="1460">
        <f t="shared" si="918"/>
        <v>0</v>
      </c>
      <c r="HI154" s="1460">
        <f t="shared" si="919"/>
        <v>0</v>
      </c>
      <c r="HJ154" s="1460">
        <f t="shared" si="920"/>
        <v>0</v>
      </c>
      <c r="HK154" s="1460">
        <f t="shared" si="921"/>
        <v>0</v>
      </c>
      <c r="HL154" s="1460">
        <f t="shared" si="922"/>
        <v>0</v>
      </c>
      <c r="HM154" s="1460">
        <f t="shared" si="923"/>
        <v>0</v>
      </c>
      <c r="HN154" s="1460">
        <f t="shared" si="924"/>
        <v>0</v>
      </c>
      <c r="HO154" s="1460">
        <f t="shared" si="925"/>
        <v>0</v>
      </c>
      <c r="HP154" s="1460">
        <f t="shared" si="926"/>
        <v>0</v>
      </c>
      <c r="HQ154" s="1460">
        <f t="shared" si="927"/>
        <v>0</v>
      </c>
      <c r="HR154" s="1460">
        <f t="shared" si="928"/>
        <v>0</v>
      </c>
      <c r="HS154" s="1460">
        <f t="shared" si="929"/>
        <v>0</v>
      </c>
      <c r="HT154" s="1460">
        <f t="shared" si="930"/>
        <v>0</v>
      </c>
      <c r="HU154" s="1460">
        <f t="shared" si="931"/>
        <v>0</v>
      </c>
      <c r="HV154" s="1460">
        <f t="shared" si="932"/>
        <v>0</v>
      </c>
      <c r="HW154" s="1460">
        <f t="shared" si="933"/>
        <v>0</v>
      </c>
      <c r="HX154" s="1460">
        <f t="shared" si="934"/>
        <v>0</v>
      </c>
      <c r="HY154" s="1460">
        <f t="shared" si="935"/>
        <v>0</v>
      </c>
      <c r="HZ154" s="1460">
        <f t="shared" si="936"/>
        <v>0</v>
      </c>
      <c r="IA154" s="1460">
        <f t="shared" si="937"/>
        <v>0</v>
      </c>
      <c r="IB154" s="1460">
        <f t="shared" si="938"/>
        <v>0</v>
      </c>
      <c r="IC154" s="1460">
        <f t="shared" si="939"/>
        <v>0</v>
      </c>
      <c r="ID154" s="1460">
        <f t="shared" si="940"/>
        <v>0</v>
      </c>
      <c r="IE154" s="1460">
        <f t="shared" si="941"/>
        <v>0</v>
      </c>
      <c r="IF154" s="1460">
        <f t="shared" si="942"/>
        <v>0</v>
      </c>
      <c r="IG154" s="1460">
        <f t="shared" si="943"/>
        <v>0</v>
      </c>
      <c r="IH154" s="1460">
        <f t="shared" si="944"/>
        <v>0</v>
      </c>
      <c r="II154" s="1460">
        <f t="shared" si="945"/>
        <v>0</v>
      </c>
      <c r="IJ154" s="1460">
        <f t="shared" si="946"/>
        <v>0</v>
      </c>
      <c r="IK154" s="1460">
        <f t="shared" si="947"/>
        <v>0</v>
      </c>
      <c r="IL154" s="1460">
        <f t="shared" si="948"/>
        <v>0</v>
      </c>
      <c r="IM154" s="1460">
        <f t="shared" si="949"/>
        <v>0</v>
      </c>
      <c r="IN154" s="1460">
        <f t="shared" si="950"/>
        <v>0</v>
      </c>
      <c r="IO154" s="1460">
        <f t="shared" si="951"/>
        <v>0</v>
      </c>
      <c r="IP154" s="1460">
        <f t="shared" si="952"/>
        <v>0</v>
      </c>
      <c r="IQ154" s="1460">
        <f t="shared" si="953"/>
        <v>0</v>
      </c>
      <c r="IR154" s="1460">
        <f t="shared" si="954"/>
        <v>0</v>
      </c>
      <c r="IS154" s="1460">
        <f t="shared" si="955"/>
        <v>0</v>
      </c>
      <c r="IT154" s="1460">
        <f t="shared" si="956"/>
        <v>0</v>
      </c>
      <c r="IU154" s="1460">
        <f t="shared" si="957"/>
        <v>0</v>
      </c>
      <c r="IV154" s="1460">
        <f t="shared" si="958"/>
        <v>0</v>
      </c>
      <c r="IW154" s="1460">
        <f t="shared" si="959"/>
        <v>0</v>
      </c>
      <c r="IX154" s="1460">
        <f t="shared" si="960"/>
        <v>0</v>
      </c>
      <c r="IY154" s="1460">
        <f t="shared" si="961"/>
        <v>0</v>
      </c>
      <c r="IZ154" s="1460">
        <f t="shared" si="962"/>
        <v>0</v>
      </c>
      <c r="JA154" s="1460">
        <f t="shared" si="963"/>
        <v>0</v>
      </c>
      <c r="JB154" s="1460">
        <f t="shared" si="964"/>
        <v>0</v>
      </c>
      <c r="JC154" s="1460">
        <f t="shared" si="965"/>
        <v>0</v>
      </c>
      <c r="JD154" s="1460">
        <f t="shared" si="966"/>
        <v>0</v>
      </c>
      <c r="JE154" s="1460">
        <f t="shared" si="967"/>
        <v>0</v>
      </c>
      <c r="JF154" s="1460">
        <f t="shared" si="968"/>
        <v>0</v>
      </c>
      <c r="JG154" s="1460">
        <f t="shared" si="969"/>
        <v>0</v>
      </c>
      <c r="JH154" s="1460">
        <f t="shared" si="970"/>
        <v>0</v>
      </c>
      <c r="JI154" s="1460">
        <f t="shared" si="971"/>
        <v>0</v>
      </c>
      <c r="JJ154" s="1460">
        <f t="shared" si="972"/>
        <v>0</v>
      </c>
      <c r="JK154" s="1460">
        <f t="shared" si="973"/>
        <v>0</v>
      </c>
      <c r="JL154" s="1460">
        <f t="shared" si="974"/>
        <v>0</v>
      </c>
      <c r="JM154" s="1460">
        <f t="shared" si="975"/>
        <v>0</v>
      </c>
      <c r="JN154" s="1460">
        <f t="shared" si="976"/>
        <v>0</v>
      </c>
      <c r="JO154" s="1460">
        <f t="shared" si="977"/>
        <v>0</v>
      </c>
      <c r="JP154" s="1460">
        <f t="shared" si="978"/>
        <v>0</v>
      </c>
      <c r="JQ154" s="1460">
        <f t="shared" si="979"/>
        <v>0</v>
      </c>
      <c r="JR154" s="1460">
        <f t="shared" si="980"/>
        <v>0</v>
      </c>
      <c r="JS154" s="1460">
        <f t="shared" si="981"/>
        <v>0</v>
      </c>
      <c r="JT154" s="1460">
        <f t="shared" si="982"/>
        <v>0</v>
      </c>
      <c r="JU154" s="1460">
        <f t="shared" si="983"/>
        <v>0</v>
      </c>
      <c r="JV154" s="1460">
        <f t="shared" si="984"/>
        <v>0</v>
      </c>
      <c r="JW154" s="1460">
        <f t="shared" si="985"/>
        <v>0</v>
      </c>
      <c r="JX154" s="1460">
        <f t="shared" si="986"/>
        <v>0</v>
      </c>
      <c r="JY154" s="1460">
        <f t="shared" si="987"/>
        <v>0</v>
      </c>
      <c r="JZ154" s="1460">
        <f t="shared" si="988"/>
        <v>0</v>
      </c>
      <c r="KA154" s="1460">
        <f t="shared" si="989"/>
        <v>0</v>
      </c>
      <c r="KB154" s="1460">
        <f t="shared" si="990"/>
        <v>0</v>
      </c>
      <c r="KC154" s="1460">
        <f t="shared" si="991"/>
        <v>0</v>
      </c>
      <c r="KD154" s="1460">
        <f t="shared" si="992"/>
        <v>0</v>
      </c>
      <c r="KE154" s="1460">
        <f t="shared" si="993"/>
        <v>0</v>
      </c>
      <c r="KF154" s="1460">
        <f t="shared" si="994"/>
        <v>0</v>
      </c>
      <c r="KG154" s="1460">
        <f t="shared" si="995"/>
        <v>0</v>
      </c>
      <c r="KH154" s="1460">
        <f t="shared" si="996"/>
        <v>0</v>
      </c>
      <c r="KI154" s="1460">
        <f t="shared" si="997"/>
        <v>0</v>
      </c>
      <c r="KJ154" s="1460">
        <f t="shared" si="998"/>
        <v>0</v>
      </c>
      <c r="KK154" s="1460">
        <f t="shared" si="999"/>
        <v>0</v>
      </c>
      <c r="KL154" s="1460">
        <f t="shared" si="1000"/>
        <v>0</v>
      </c>
      <c r="KM154" s="1460">
        <f t="shared" si="1001"/>
        <v>0</v>
      </c>
      <c r="KN154" s="1460">
        <f t="shared" si="1002"/>
        <v>0</v>
      </c>
      <c r="KO154" s="1460">
        <f t="shared" si="1003"/>
        <v>0</v>
      </c>
      <c r="KP154" s="1460">
        <f t="shared" si="1004"/>
        <v>0</v>
      </c>
      <c r="KQ154" s="1460">
        <f t="shared" si="1005"/>
        <v>0</v>
      </c>
      <c r="KR154" s="1460">
        <f t="shared" si="1006"/>
        <v>0</v>
      </c>
      <c r="KS154" s="1460">
        <f t="shared" si="1007"/>
        <v>0</v>
      </c>
      <c r="KT154" s="1460">
        <f t="shared" si="1008"/>
        <v>0</v>
      </c>
      <c r="KU154" s="1460">
        <f t="shared" si="1009"/>
        <v>0</v>
      </c>
      <c r="KV154" s="1460">
        <f t="shared" si="1010"/>
        <v>0</v>
      </c>
      <c r="KW154" s="1460">
        <f t="shared" si="1011"/>
        <v>0</v>
      </c>
      <c r="KX154" s="1460">
        <f t="shared" si="1012"/>
        <v>0</v>
      </c>
      <c r="KY154" s="1460">
        <f t="shared" si="1013"/>
        <v>0</v>
      </c>
      <c r="KZ154" s="1460">
        <f t="shared" si="1014"/>
        <v>0</v>
      </c>
      <c r="LA154" s="1460">
        <f t="shared" si="1015"/>
        <v>0</v>
      </c>
      <c r="LB154" s="1460">
        <f t="shared" si="1016"/>
        <v>0</v>
      </c>
      <c r="LC154" s="1460">
        <f t="shared" si="1017"/>
        <v>0</v>
      </c>
      <c r="LD154" s="1460">
        <f t="shared" si="1018"/>
        <v>0</v>
      </c>
      <c r="LE154" s="1460">
        <f t="shared" si="1019"/>
        <v>0</v>
      </c>
      <c r="LF154" s="1460">
        <f t="shared" si="1020"/>
        <v>0</v>
      </c>
      <c r="LG154" s="1460">
        <f t="shared" si="1021"/>
        <v>0</v>
      </c>
      <c r="LH154" s="1460">
        <f t="shared" si="1022"/>
        <v>0</v>
      </c>
      <c r="LI154" s="1460">
        <f t="shared" si="1023"/>
        <v>0</v>
      </c>
      <c r="LJ154" s="1460">
        <f t="shared" si="1024"/>
        <v>0</v>
      </c>
      <c r="LK154" s="1460">
        <f t="shared" si="1025"/>
        <v>0</v>
      </c>
      <c r="LL154" s="1460">
        <f t="shared" si="1026"/>
        <v>0</v>
      </c>
      <c r="LM154" s="1460">
        <f t="shared" si="1027"/>
        <v>0</v>
      </c>
      <c r="LN154" s="1460">
        <f t="shared" si="1028"/>
        <v>0</v>
      </c>
      <c r="LO154" s="1460">
        <f t="shared" si="1029"/>
        <v>0</v>
      </c>
      <c r="LP154" s="1460">
        <f t="shared" si="1030"/>
        <v>0</v>
      </c>
      <c r="LQ154" s="1460">
        <f t="shared" si="1031"/>
        <v>0</v>
      </c>
      <c r="LR154" s="1460">
        <f t="shared" si="1032"/>
        <v>0</v>
      </c>
      <c r="LS154" s="1460">
        <f t="shared" si="1033"/>
        <v>0</v>
      </c>
      <c r="LW154" s="1467">
        <f t="shared" si="1034"/>
        <v>0</v>
      </c>
      <c r="LX154" s="1467">
        <f t="shared" si="1035"/>
        <v>0</v>
      </c>
      <c r="LY154" s="1467">
        <f t="shared" si="1036"/>
        <v>0</v>
      </c>
      <c r="LZ154" s="1467">
        <f t="shared" si="1037"/>
        <v>0</v>
      </c>
      <c r="MA154" s="1506"/>
      <c r="MB154" s="1460">
        <f t="shared" si="1038"/>
        <v>0</v>
      </c>
      <c r="MC154" s="1460">
        <f t="shared" si="1092"/>
        <v>0</v>
      </c>
      <c r="MD154" s="1460">
        <f t="shared" si="1092"/>
        <v>0</v>
      </c>
      <c r="ME154" s="1460">
        <f t="shared" si="1092"/>
        <v>0</v>
      </c>
      <c r="MF154" s="1460">
        <f t="shared" si="1092"/>
        <v>0</v>
      </c>
      <c r="MG154" s="1460">
        <f t="shared" si="1092"/>
        <v>0</v>
      </c>
      <c r="MH154" s="1460">
        <f t="shared" si="1092"/>
        <v>0</v>
      </c>
      <c r="MI154" s="1460">
        <f t="shared" si="1092"/>
        <v>0</v>
      </c>
      <c r="MJ154" s="1460">
        <f t="shared" si="1092"/>
        <v>0</v>
      </c>
      <c r="MK154" s="1460">
        <f t="shared" si="1092"/>
        <v>0</v>
      </c>
      <c r="ML154" s="1460">
        <f t="shared" si="1092"/>
        <v>0</v>
      </c>
      <c r="MM154" s="1460">
        <f t="shared" si="1092"/>
        <v>0</v>
      </c>
      <c r="MN154" s="1460">
        <f t="shared" si="1092"/>
        <v>0</v>
      </c>
      <c r="MO154" s="1460">
        <f t="shared" si="1092"/>
        <v>0</v>
      </c>
      <c r="MP154" s="1460">
        <f t="shared" si="1092"/>
        <v>0</v>
      </c>
      <c r="MQ154" s="1460">
        <f t="shared" si="1092"/>
        <v>0</v>
      </c>
      <c r="MR154" s="1460">
        <f t="shared" si="1092"/>
        <v>0</v>
      </c>
      <c r="MS154" s="1460">
        <f t="shared" si="1097"/>
        <v>0</v>
      </c>
      <c r="MT154" s="1460">
        <f t="shared" si="1097"/>
        <v>0</v>
      </c>
      <c r="MU154" s="1460">
        <f t="shared" si="1097"/>
        <v>0</v>
      </c>
      <c r="MV154" s="1460">
        <f t="shared" si="1097"/>
        <v>0</v>
      </c>
      <c r="MW154" s="1460">
        <f t="shared" si="1097"/>
        <v>0</v>
      </c>
      <c r="MX154" s="1460">
        <f t="shared" si="1097"/>
        <v>0</v>
      </c>
      <c r="MY154" s="1460">
        <f t="shared" si="1097"/>
        <v>0</v>
      </c>
      <c r="MZ154" s="1460">
        <f t="shared" si="1097"/>
        <v>0</v>
      </c>
      <c r="NA154" s="1460">
        <f t="shared" si="1097"/>
        <v>0</v>
      </c>
      <c r="NB154" s="1460">
        <f t="shared" si="1097"/>
        <v>0</v>
      </c>
      <c r="NC154" s="1460">
        <f t="shared" si="1097"/>
        <v>0</v>
      </c>
      <c r="ND154" s="1460">
        <f t="shared" si="1097"/>
        <v>0</v>
      </c>
      <c r="NE154" s="1460">
        <f t="shared" si="1097"/>
        <v>0</v>
      </c>
      <c r="NF154" s="1460">
        <f t="shared" si="1097"/>
        <v>0</v>
      </c>
      <c r="NG154" s="1460">
        <f t="shared" si="1097"/>
        <v>0</v>
      </c>
      <c r="NH154" s="1460">
        <f t="shared" si="1097"/>
        <v>0</v>
      </c>
      <c r="NI154" s="1460">
        <f t="shared" si="1098"/>
        <v>0</v>
      </c>
      <c r="NJ154" s="1460">
        <f t="shared" si="1098"/>
        <v>0</v>
      </c>
      <c r="NK154" s="1460">
        <f t="shared" si="1098"/>
        <v>0</v>
      </c>
      <c r="NL154" s="1460">
        <f t="shared" si="1098"/>
        <v>0</v>
      </c>
      <c r="NM154" s="1460">
        <f t="shared" si="1098"/>
        <v>0</v>
      </c>
      <c r="NN154" s="1460">
        <f t="shared" si="1098"/>
        <v>0</v>
      </c>
      <c r="NO154" s="1460">
        <f t="shared" si="1098"/>
        <v>0</v>
      </c>
      <c r="NP154" s="1460">
        <f t="shared" si="1098"/>
        <v>0</v>
      </c>
      <c r="NQ154" s="1460">
        <f t="shared" si="1098"/>
        <v>0</v>
      </c>
      <c r="NR154" s="1460">
        <f t="shared" si="1098"/>
        <v>0</v>
      </c>
      <c r="NS154" s="1460">
        <f t="shared" si="1098"/>
        <v>0</v>
      </c>
      <c r="NT154" s="1460">
        <f t="shared" si="1098"/>
        <v>0</v>
      </c>
      <c r="NU154" s="1460">
        <f t="shared" si="1098"/>
        <v>0</v>
      </c>
      <c r="NV154" s="1460">
        <f t="shared" si="1098"/>
        <v>0</v>
      </c>
      <c r="NW154" s="1460">
        <f t="shared" si="1098"/>
        <v>0</v>
      </c>
      <c r="NX154" s="1460">
        <f t="shared" si="1098"/>
        <v>0</v>
      </c>
      <c r="NY154" s="1460">
        <f t="shared" si="1099"/>
        <v>0</v>
      </c>
      <c r="NZ154" s="1460">
        <f t="shared" si="1099"/>
        <v>0</v>
      </c>
      <c r="OA154" s="1460">
        <f t="shared" si="1099"/>
        <v>0</v>
      </c>
      <c r="OB154" s="1460">
        <f t="shared" si="1099"/>
        <v>0</v>
      </c>
      <c r="OC154" s="1460">
        <f t="shared" si="1099"/>
        <v>0</v>
      </c>
      <c r="OD154" s="1460">
        <f t="shared" si="1099"/>
        <v>0</v>
      </c>
      <c r="OE154" s="1460">
        <f t="shared" si="1099"/>
        <v>0</v>
      </c>
      <c r="OF154" s="1460">
        <f t="shared" si="1099"/>
        <v>0</v>
      </c>
      <c r="OG154" s="1460">
        <f t="shared" si="1099"/>
        <v>0</v>
      </c>
      <c r="OH154" s="1460">
        <f t="shared" si="1099"/>
        <v>0</v>
      </c>
      <c r="OI154" s="1460">
        <f t="shared" si="1099"/>
        <v>0</v>
      </c>
      <c r="OJ154" s="1460">
        <f t="shared" si="1099"/>
        <v>0</v>
      </c>
      <c r="OK154" s="1460">
        <f t="shared" si="1099"/>
        <v>0</v>
      </c>
      <c r="OL154" s="1460">
        <f t="shared" si="1099"/>
        <v>0</v>
      </c>
      <c r="OM154" s="1460">
        <f t="shared" si="1099"/>
        <v>0</v>
      </c>
      <c r="ON154" s="1460">
        <f t="shared" si="1099"/>
        <v>0</v>
      </c>
      <c r="OO154" s="1460">
        <f t="shared" si="1045"/>
        <v>0</v>
      </c>
      <c r="OP154" s="1460">
        <f t="shared" si="1094"/>
        <v>0</v>
      </c>
      <c r="OQ154" s="1460">
        <f t="shared" si="1094"/>
        <v>0</v>
      </c>
      <c r="OR154" s="1460">
        <f t="shared" si="1094"/>
        <v>0</v>
      </c>
      <c r="OS154" s="1460">
        <f t="shared" si="1094"/>
        <v>0</v>
      </c>
      <c r="OT154" s="1460">
        <f t="shared" si="1094"/>
        <v>0</v>
      </c>
      <c r="OU154" s="1460">
        <f t="shared" si="1094"/>
        <v>0</v>
      </c>
      <c r="OV154" s="1460">
        <f t="shared" si="1094"/>
        <v>0</v>
      </c>
      <c r="OW154" s="1460">
        <f t="shared" si="1094"/>
        <v>0</v>
      </c>
      <c r="OX154" s="1460">
        <f t="shared" si="1094"/>
        <v>0</v>
      </c>
      <c r="OY154" s="1460">
        <f t="shared" si="1094"/>
        <v>0</v>
      </c>
      <c r="OZ154" s="1460">
        <f t="shared" si="1094"/>
        <v>0</v>
      </c>
      <c r="PA154" s="1460">
        <f t="shared" si="1094"/>
        <v>0</v>
      </c>
      <c r="PB154" s="1460">
        <f t="shared" si="1094"/>
        <v>0</v>
      </c>
      <c r="PC154" s="1460">
        <f t="shared" si="1094"/>
        <v>0</v>
      </c>
      <c r="PD154" s="1460">
        <f t="shared" si="1094"/>
        <v>0</v>
      </c>
      <c r="PE154" s="1460">
        <f t="shared" si="1094"/>
        <v>0</v>
      </c>
      <c r="PF154" s="1460">
        <f t="shared" si="1095"/>
        <v>0</v>
      </c>
      <c r="PG154" s="1460">
        <f t="shared" si="1095"/>
        <v>0</v>
      </c>
      <c r="PH154" s="1460">
        <f t="shared" si="1095"/>
        <v>0</v>
      </c>
      <c r="PI154" s="1460">
        <f t="shared" si="1095"/>
        <v>0</v>
      </c>
      <c r="PJ154" s="1460">
        <f t="shared" si="1095"/>
        <v>0</v>
      </c>
      <c r="PK154" s="1460">
        <f t="shared" si="1095"/>
        <v>0</v>
      </c>
      <c r="PL154" s="1460">
        <f t="shared" si="1095"/>
        <v>0</v>
      </c>
      <c r="PM154" s="1460">
        <f t="shared" si="1095"/>
        <v>0</v>
      </c>
      <c r="PN154" s="1460">
        <f t="shared" si="1095"/>
        <v>0</v>
      </c>
      <c r="PO154" s="1460">
        <f t="shared" si="1095"/>
        <v>0</v>
      </c>
      <c r="PP154" s="1460">
        <f t="shared" si="1095"/>
        <v>0</v>
      </c>
      <c r="PQ154" s="1460">
        <f t="shared" si="1095"/>
        <v>0</v>
      </c>
      <c r="PR154" s="1460">
        <f t="shared" si="1095"/>
        <v>0</v>
      </c>
      <c r="PS154" s="1460">
        <f t="shared" si="1095"/>
        <v>0</v>
      </c>
      <c r="PT154" s="1460">
        <f t="shared" si="1095"/>
        <v>0</v>
      </c>
      <c r="PU154" s="1460">
        <f t="shared" si="1095"/>
        <v>0</v>
      </c>
      <c r="PV154" s="1460">
        <f t="shared" si="1096"/>
        <v>0</v>
      </c>
      <c r="PW154" s="1460">
        <f t="shared" si="1096"/>
        <v>0</v>
      </c>
      <c r="PX154" s="1460">
        <f t="shared" si="1096"/>
        <v>0</v>
      </c>
      <c r="PY154" s="1460">
        <f t="shared" si="1096"/>
        <v>0</v>
      </c>
      <c r="PZ154" s="1460">
        <f t="shared" si="1096"/>
        <v>0</v>
      </c>
      <c r="QA154" s="1460">
        <f t="shared" si="1096"/>
        <v>0</v>
      </c>
      <c r="QB154" s="1460">
        <f t="shared" si="1096"/>
        <v>0</v>
      </c>
      <c r="QC154" s="1460">
        <f t="shared" si="1096"/>
        <v>0</v>
      </c>
      <c r="QD154" s="1460">
        <f t="shared" si="1096"/>
        <v>0</v>
      </c>
      <c r="QE154" s="1460">
        <f t="shared" si="1096"/>
        <v>0</v>
      </c>
      <c r="QF154" s="1460">
        <f t="shared" si="1096"/>
        <v>0</v>
      </c>
      <c r="QG154" s="1460">
        <f t="shared" si="1096"/>
        <v>0</v>
      </c>
      <c r="QH154" s="1460">
        <f t="shared" si="1096"/>
        <v>0</v>
      </c>
      <c r="QI154" s="1460">
        <f t="shared" si="1096"/>
        <v>0</v>
      </c>
      <c r="QJ154" s="1460">
        <f t="shared" si="1096"/>
        <v>0</v>
      </c>
      <c r="QK154" s="1460">
        <f t="shared" si="1096"/>
        <v>0</v>
      </c>
      <c r="QL154" s="1460">
        <f t="shared" si="1066"/>
        <v>0</v>
      </c>
      <c r="QM154" s="1460">
        <f t="shared" si="1066"/>
        <v>0</v>
      </c>
      <c r="QN154" s="1460">
        <f t="shared" si="1066"/>
        <v>0</v>
      </c>
      <c r="QO154" s="1460">
        <f t="shared" si="1066"/>
        <v>0</v>
      </c>
      <c r="QP154" s="1460">
        <f t="shared" si="1066"/>
        <v>0</v>
      </c>
      <c r="QQ154" s="1460">
        <f t="shared" si="1066"/>
        <v>0</v>
      </c>
    </row>
    <row r="155" spans="1:459" s="1466" customFormat="1" ht="22.5" customHeight="1">
      <c r="A155" s="1468"/>
      <c r="B155" s="1469"/>
      <c r="C155" s="1469"/>
      <c r="D155" s="1470"/>
      <c r="E155" s="1471"/>
      <c r="F155" s="1472"/>
      <c r="G155" s="1472"/>
      <c r="H155" s="1473">
        <f t="shared" si="875"/>
        <v>0</v>
      </c>
      <c r="I155" s="1474">
        <v>0</v>
      </c>
      <c r="J155" s="1475">
        <f t="shared" si="437"/>
        <v>0</v>
      </c>
      <c r="K155" s="1476">
        <v>0</v>
      </c>
      <c r="L155" s="1477">
        <f t="shared" si="876"/>
        <v>0</v>
      </c>
      <c r="M155" s="1477">
        <f t="shared" si="877"/>
        <v>0</v>
      </c>
      <c r="N155" s="1478"/>
      <c r="O155" s="1479">
        <v>0</v>
      </c>
      <c r="P155" s="1480">
        <v>0</v>
      </c>
      <c r="Q155" s="1828">
        <v>0</v>
      </c>
      <c r="R155" s="1831">
        <f t="shared" si="878"/>
        <v>0</v>
      </c>
      <c r="S155" s="1481">
        <f>IF(AND(SUM(O155:Q155)=0,N155="NNN"),MIN('Operating History and Pro Forma'!$M$33,'Operating History and Pro Forma'!$T$15)*D155,SUM(O155:Q155)*D155)</f>
        <v>0</v>
      </c>
      <c r="T155" s="1482">
        <f t="shared" si="879"/>
        <v>0</v>
      </c>
      <c r="U155" s="1483">
        <f t="shared" si="880"/>
        <v>0</v>
      </c>
      <c r="V155" s="1480"/>
      <c r="W155" s="1514"/>
      <c r="X155" s="1486" t="str">
        <f t="shared" si="881"/>
        <v/>
      </c>
      <c r="Y155" s="1487">
        <f t="shared" si="882"/>
        <v>0</v>
      </c>
      <c r="Z155" s="1488"/>
      <c r="AA155" s="1488"/>
      <c r="AB155" s="1488"/>
      <c r="AC155" s="1488"/>
      <c r="AD155" s="1489">
        <f t="shared" si="883"/>
        <v>0</v>
      </c>
      <c r="AE155" s="1490" t="str">
        <f t="shared" si="884"/>
        <v/>
      </c>
      <c r="AF155" s="1491">
        <f t="shared" si="885"/>
        <v>0</v>
      </c>
      <c r="AG155" s="1492">
        <f t="shared" si="886"/>
        <v>0</v>
      </c>
      <c r="AH155" s="1493">
        <f t="shared" si="1060"/>
        <v>0</v>
      </c>
      <c r="AI155" s="1493">
        <f t="shared" si="1060"/>
        <v>0</v>
      </c>
      <c r="AJ155" s="1494">
        <f t="shared" si="1060"/>
        <v>0</v>
      </c>
      <c r="AK155" s="1494">
        <f t="shared" si="1060"/>
        <v>0</v>
      </c>
      <c r="AL155" s="1495">
        <f t="shared" si="1060"/>
        <v>0</v>
      </c>
      <c r="AM155" s="1496">
        <f t="shared" si="1060"/>
        <v>0</v>
      </c>
      <c r="AN155" s="1497">
        <f t="shared" si="399"/>
        <v>0</v>
      </c>
      <c r="AO155" s="1498">
        <f t="shared" si="1093"/>
        <v>0</v>
      </c>
      <c r="AP155" s="1499">
        <f t="shared" si="887"/>
        <v>0</v>
      </c>
      <c r="AQ155" s="1500">
        <f t="shared" si="888"/>
        <v>0</v>
      </c>
      <c r="AR155" s="1501">
        <f t="shared" si="889"/>
        <v>0</v>
      </c>
      <c r="AS155" s="1498">
        <f t="shared" si="1088"/>
        <v>0</v>
      </c>
      <c r="AT155" s="1501">
        <f t="shared" si="890"/>
        <v>0</v>
      </c>
      <c r="AU155" s="1498">
        <f t="shared" si="891"/>
        <v>1</v>
      </c>
      <c r="AV155" s="1498">
        <f t="shared" si="892"/>
        <v>2</v>
      </c>
      <c r="AW155" s="1499">
        <f t="shared" si="893"/>
        <v>0</v>
      </c>
      <c r="AX155" s="1502">
        <f t="shared" si="894"/>
        <v>0</v>
      </c>
      <c r="AY155" s="1503">
        <f t="shared" si="895"/>
        <v>0</v>
      </c>
      <c r="AZ155" s="1498">
        <f t="shared" si="896"/>
        <v>2</v>
      </c>
      <c r="BA155" s="1498">
        <f t="shared" si="897"/>
        <v>3</v>
      </c>
      <c r="BB155" s="1499">
        <f t="shared" si="898"/>
        <v>0</v>
      </c>
      <c r="BC155" s="1502">
        <f t="shared" si="899"/>
        <v>0</v>
      </c>
      <c r="BD155" s="1503">
        <f t="shared" si="900"/>
        <v>0</v>
      </c>
      <c r="BE155" s="1498">
        <f t="shared" si="901"/>
        <v>3</v>
      </c>
      <c r="BF155" s="1498">
        <f t="shared" si="902"/>
        <v>4</v>
      </c>
      <c r="BG155" s="1499">
        <f t="shared" si="903"/>
        <v>0</v>
      </c>
      <c r="BH155" s="1502">
        <f t="shared" si="904"/>
        <v>0</v>
      </c>
      <c r="BI155" s="1502">
        <f t="shared" si="905"/>
        <v>0</v>
      </c>
      <c r="BJ155" s="1504">
        <f t="shared" si="906"/>
        <v>1900</v>
      </c>
      <c r="BK155" s="1505" t="str">
        <f t="shared" si="907"/>
        <v/>
      </c>
      <c r="BL155" s="1506"/>
      <c r="BM155" s="1507">
        <f t="shared" si="908"/>
        <v>0</v>
      </c>
      <c r="BN155" s="1508">
        <f t="shared" si="1089"/>
        <v>0</v>
      </c>
      <c r="BO155" s="1508">
        <f t="shared" si="1089"/>
        <v>0</v>
      </c>
      <c r="BP155" s="1508">
        <f t="shared" si="1089"/>
        <v>0</v>
      </c>
      <c r="BQ155" s="1508">
        <f t="shared" si="1089"/>
        <v>0</v>
      </c>
      <c r="BR155" s="1508">
        <f t="shared" si="1089"/>
        <v>0</v>
      </c>
      <c r="BS155" s="1508">
        <f t="shared" si="1089"/>
        <v>0</v>
      </c>
      <c r="BT155" s="1508">
        <f t="shared" si="1089"/>
        <v>0</v>
      </c>
      <c r="BU155" s="1508">
        <f t="shared" si="1089"/>
        <v>0</v>
      </c>
      <c r="BV155" s="1508">
        <f t="shared" si="1089"/>
        <v>0</v>
      </c>
      <c r="BW155" s="1508">
        <f t="shared" si="1089"/>
        <v>0</v>
      </c>
      <c r="BX155" s="1508">
        <f t="shared" si="1089"/>
        <v>0</v>
      </c>
      <c r="BY155" s="1507">
        <f t="shared" si="1089"/>
        <v>0</v>
      </c>
      <c r="BZ155" s="1508">
        <f t="shared" si="1089"/>
        <v>0</v>
      </c>
      <c r="CA155" s="1508">
        <f t="shared" si="1089"/>
        <v>0</v>
      </c>
      <c r="CB155" s="1508">
        <f t="shared" si="1089"/>
        <v>0</v>
      </c>
      <c r="CC155" s="1508">
        <f t="shared" si="1089"/>
        <v>0</v>
      </c>
      <c r="CD155" s="1508">
        <f t="shared" si="1100"/>
        <v>0</v>
      </c>
      <c r="CE155" s="1508">
        <f t="shared" si="1100"/>
        <v>0</v>
      </c>
      <c r="CF155" s="1508">
        <f t="shared" si="1100"/>
        <v>0</v>
      </c>
      <c r="CG155" s="1508">
        <f t="shared" si="1100"/>
        <v>0</v>
      </c>
      <c r="CH155" s="1508">
        <f t="shared" si="1100"/>
        <v>0</v>
      </c>
      <c r="CI155" s="1508">
        <f t="shared" si="1100"/>
        <v>0</v>
      </c>
      <c r="CJ155" s="1509">
        <f t="shared" si="1100"/>
        <v>0</v>
      </c>
      <c r="CK155" s="1507">
        <f t="shared" si="1100"/>
        <v>0</v>
      </c>
      <c r="CL155" s="1508">
        <f t="shared" si="1100"/>
        <v>0</v>
      </c>
      <c r="CM155" s="1508">
        <f t="shared" si="1100"/>
        <v>0</v>
      </c>
      <c r="CN155" s="1508">
        <f t="shared" si="1100"/>
        <v>0</v>
      </c>
      <c r="CO155" s="1508">
        <f t="shared" si="1100"/>
        <v>0</v>
      </c>
      <c r="CP155" s="1508">
        <f t="shared" si="1100"/>
        <v>0</v>
      </c>
      <c r="CQ155" s="1508">
        <f t="shared" si="1100"/>
        <v>0</v>
      </c>
      <c r="CR155" s="1508">
        <f t="shared" si="1100"/>
        <v>0</v>
      </c>
      <c r="CS155" s="1508">
        <f t="shared" si="1100"/>
        <v>0</v>
      </c>
      <c r="CT155" s="1508">
        <f t="shared" si="1101"/>
        <v>0</v>
      </c>
      <c r="CU155" s="1508">
        <f t="shared" si="1101"/>
        <v>0</v>
      </c>
      <c r="CV155" s="1509">
        <f t="shared" si="1101"/>
        <v>0</v>
      </c>
      <c r="CW155" s="1508">
        <f t="shared" si="1101"/>
        <v>0</v>
      </c>
      <c r="CX155" s="1508">
        <f t="shared" si="1101"/>
        <v>0</v>
      </c>
      <c r="CY155" s="1508">
        <f t="shared" si="1101"/>
        <v>0</v>
      </c>
      <c r="CZ155" s="1508">
        <f t="shared" si="1101"/>
        <v>0</v>
      </c>
      <c r="DA155" s="1508">
        <f t="shared" si="1101"/>
        <v>0</v>
      </c>
      <c r="DB155" s="1508">
        <f t="shared" si="1101"/>
        <v>0</v>
      </c>
      <c r="DC155" s="1508">
        <f t="shared" si="1101"/>
        <v>0</v>
      </c>
      <c r="DD155" s="1508">
        <f t="shared" si="1101"/>
        <v>0</v>
      </c>
      <c r="DE155" s="1508">
        <f t="shared" si="1101"/>
        <v>0</v>
      </c>
      <c r="DF155" s="1508">
        <f t="shared" si="1101"/>
        <v>0</v>
      </c>
      <c r="DG155" s="1508">
        <f t="shared" si="1101"/>
        <v>0</v>
      </c>
      <c r="DH155" s="1509">
        <f t="shared" si="1101"/>
        <v>0</v>
      </c>
      <c r="DI155" s="1508">
        <f t="shared" si="1101"/>
        <v>0</v>
      </c>
      <c r="DJ155" s="1508">
        <f t="shared" si="1102"/>
        <v>0</v>
      </c>
      <c r="DK155" s="1508">
        <f t="shared" si="1102"/>
        <v>0</v>
      </c>
      <c r="DL155" s="1508">
        <f t="shared" si="1102"/>
        <v>0</v>
      </c>
      <c r="DM155" s="1508">
        <f t="shared" si="1102"/>
        <v>0</v>
      </c>
      <c r="DN155" s="1508">
        <f t="shared" si="1102"/>
        <v>0</v>
      </c>
      <c r="DO155" s="1508">
        <f t="shared" si="1102"/>
        <v>0</v>
      </c>
      <c r="DP155" s="1508">
        <f t="shared" si="1102"/>
        <v>0</v>
      </c>
      <c r="DQ155" s="1508">
        <f t="shared" si="1102"/>
        <v>0</v>
      </c>
      <c r="DR155" s="1508">
        <f t="shared" si="1102"/>
        <v>0</v>
      </c>
      <c r="DS155" s="1508">
        <f t="shared" si="1102"/>
        <v>0</v>
      </c>
      <c r="DT155" s="1509">
        <f t="shared" si="1102"/>
        <v>0</v>
      </c>
      <c r="DU155" s="1507">
        <f t="shared" si="1102"/>
        <v>0</v>
      </c>
      <c r="DV155" s="1508">
        <f t="shared" si="1102"/>
        <v>0</v>
      </c>
      <c r="DW155" s="1508">
        <f t="shared" si="1102"/>
        <v>0</v>
      </c>
      <c r="DX155" s="1508">
        <f t="shared" si="1102"/>
        <v>0</v>
      </c>
      <c r="DY155" s="1508">
        <f t="shared" si="1102"/>
        <v>0</v>
      </c>
      <c r="DZ155" s="1508">
        <f t="shared" si="1103"/>
        <v>0</v>
      </c>
      <c r="EA155" s="1508">
        <f t="shared" si="1103"/>
        <v>0</v>
      </c>
      <c r="EB155" s="1508">
        <f t="shared" si="1103"/>
        <v>0</v>
      </c>
      <c r="EC155" s="1508">
        <f t="shared" si="1103"/>
        <v>0</v>
      </c>
      <c r="ED155" s="1508">
        <f t="shared" si="1103"/>
        <v>0</v>
      </c>
      <c r="EE155" s="1508">
        <f t="shared" si="1103"/>
        <v>0</v>
      </c>
      <c r="EF155" s="1508">
        <f t="shared" si="1103"/>
        <v>0</v>
      </c>
      <c r="EG155" s="1507">
        <f t="shared" si="1103"/>
        <v>0</v>
      </c>
      <c r="EH155" s="1508">
        <f t="shared" si="1103"/>
        <v>0</v>
      </c>
      <c r="EI155" s="1508">
        <f t="shared" si="1103"/>
        <v>0</v>
      </c>
      <c r="EJ155" s="1508">
        <f t="shared" si="1103"/>
        <v>0</v>
      </c>
      <c r="EK155" s="1508">
        <f t="shared" si="1103"/>
        <v>0</v>
      </c>
      <c r="EL155" s="1508">
        <f t="shared" si="1103"/>
        <v>0</v>
      </c>
      <c r="EM155" s="1508">
        <f t="shared" si="1103"/>
        <v>0</v>
      </c>
      <c r="EN155" s="1508">
        <f t="shared" si="1103"/>
        <v>0</v>
      </c>
      <c r="EO155" s="1508">
        <f t="shared" si="1103"/>
        <v>0</v>
      </c>
      <c r="EP155" s="1508">
        <f t="shared" si="1104"/>
        <v>0</v>
      </c>
      <c r="EQ155" s="1508">
        <f t="shared" si="1104"/>
        <v>0</v>
      </c>
      <c r="ER155" s="1509">
        <f t="shared" si="1104"/>
        <v>0</v>
      </c>
      <c r="ES155" s="1507">
        <f t="shared" si="1104"/>
        <v>0</v>
      </c>
      <c r="ET155" s="1508">
        <f t="shared" si="1104"/>
        <v>0</v>
      </c>
      <c r="EU155" s="1508">
        <f t="shared" si="1104"/>
        <v>0</v>
      </c>
      <c r="EV155" s="1508">
        <f t="shared" si="1104"/>
        <v>0</v>
      </c>
      <c r="EW155" s="1508">
        <f t="shared" si="1104"/>
        <v>0</v>
      </c>
      <c r="EX155" s="1508">
        <f t="shared" si="1104"/>
        <v>0</v>
      </c>
      <c r="EY155" s="1508">
        <f t="shared" si="1104"/>
        <v>0</v>
      </c>
      <c r="EZ155" s="1508">
        <f t="shared" si="1104"/>
        <v>0</v>
      </c>
      <c r="FA155" s="1508">
        <f t="shared" si="1104"/>
        <v>0</v>
      </c>
      <c r="FB155" s="1508">
        <f t="shared" si="1104"/>
        <v>0</v>
      </c>
      <c r="FC155" s="1508">
        <f t="shared" si="1104"/>
        <v>0</v>
      </c>
      <c r="FD155" s="1509">
        <f t="shared" si="1104"/>
        <v>0</v>
      </c>
      <c r="FE155" s="1508">
        <f t="shared" si="1104"/>
        <v>0</v>
      </c>
      <c r="FF155" s="1508">
        <f t="shared" si="1052"/>
        <v>0</v>
      </c>
      <c r="FG155" s="1508">
        <f t="shared" si="1105"/>
        <v>0</v>
      </c>
      <c r="FH155" s="1508">
        <f t="shared" si="1105"/>
        <v>0</v>
      </c>
      <c r="FI155" s="1508">
        <f t="shared" si="1105"/>
        <v>0</v>
      </c>
      <c r="FJ155" s="1508">
        <f t="shared" si="1105"/>
        <v>0</v>
      </c>
      <c r="FK155" s="1508">
        <f t="shared" si="1105"/>
        <v>0</v>
      </c>
      <c r="FL155" s="1508">
        <f t="shared" si="1105"/>
        <v>0</v>
      </c>
      <c r="FM155" s="1508">
        <f t="shared" si="1105"/>
        <v>0</v>
      </c>
      <c r="FN155" s="1508">
        <f t="shared" si="1105"/>
        <v>0</v>
      </c>
      <c r="FO155" s="1508">
        <f t="shared" si="1105"/>
        <v>0</v>
      </c>
      <c r="FP155" s="1509">
        <f t="shared" si="1105"/>
        <v>0</v>
      </c>
      <c r="FQ155" s="1508">
        <f t="shared" si="1105"/>
        <v>0</v>
      </c>
      <c r="FR155" s="1508">
        <f t="shared" si="1105"/>
        <v>0</v>
      </c>
      <c r="FS155" s="1508">
        <f t="shared" si="1105"/>
        <v>0</v>
      </c>
      <c r="FT155" s="1508">
        <f t="shared" si="1105"/>
        <v>0</v>
      </c>
      <c r="FU155" s="1508">
        <f t="shared" si="1105"/>
        <v>0</v>
      </c>
      <c r="FV155" s="1508">
        <f t="shared" si="1105"/>
        <v>0</v>
      </c>
      <c r="FW155" s="1508">
        <f t="shared" si="1061"/>
        <v>0</v>
      </c>
      <c r="FX155" s="1508">
        <f t="shared" si="1061"/>
        <v>0</v>
      </c>
      <c r="FY155" s="1508">
        <f t="shared" si="1061"/>
        <v>0</v>
      </c>
      <c r="FZ155" s="1508">
        <f t="shared" si="1061"/>
        <v>0</v>
      </c>
      <c r="GA155" s="1508">
        <f t="shared" si="1061"/>
        <v>0</v>
      </c>
      <c r="GB155" s="1509">
        <f t="shared" si="1061"/>
        <v>0</v>
      </c>
      <c r="GC155" s="1506"/>
      <c r="GD155" s="1458">
        <f t="shared" si="910"/>
        <v>1</v>
      </c>
      <c r="GE155" s="1510">
        <f t="shared" si="1090"/>
        <v>0</v>
      </c>
      <c r="GF155" s="1511">
        <f t="shared" si="1090"/>
        <v>0</v>
      </c>
      <c r="GG155" s="1511">
        <f t="shared" si="1090"/>
        <v>0</v>
      </c>
      <c r="GH155" s="1511">
        <f t="shared" si="1090"/>
        <v>0</v>
      </c>
      <c r="GI155" s="1511">
        <f t="shared" si="1090"/>
        <v>0</v>
      </c>
      <c r="GJ155" s="1511">
        <f t="shared" si="1090"/>
        <v>0</v>
      </c>
      <c r="GK155" s="1511">
        <f t="shared" si="1090"/>
        <v>0</v>
      </c>
      <c r="GL155" s="1511">
        <f t="shared" si="1090"/>
        <v>0</v>
      </c>
      <c r="GM155" s="1511">
        <f t="shared" si="1090"/>
        <v>0</v>
      </c>
      <c r="GN155" s="1512">
        <f t="shared" si="1090"/>
        <v>0</v>
      </c>
      <c r="GO155" s="1513">
        <f t="shared" si="911"/>
        <v>0</v>
      </c>
      <c r="GP155" s="1506"/>
      <c r="GQ155" s="1510">
        <f t="shared" si="1073"/>
        <v>0</v>
      </c>
      <c r="GR155" s="1511">
        <f t="shared" si="1091"/>
        <v>0</v>
      </c>
      <c r="GS155" s="1511">
        <f t="shared" si="1091"/>
        <v>0</v>
      </c>
      <c r="GT155" s="1511">
        <f t="shared" si="1091"/>
        <v>0</v>
      </c>
      <c r="GU155" s="1511">
        <f t="shared" si="1091"/>
        <v>0</v>
      </c>
      <c r="GV155" s="1511">
        <f t="shared" si="1091"/>
        <v>0</v>
      </c>
      <c r="GW155" s="1511">
        <f t="shared" si="1091"/>
        <v>0</v>
      </c>
      <c r="GX155" s="1511">
        <f t="shared" si="1091"/>
        <v>0</v>
      </c>
      <c r="GY155" s="1511">
        <f t="shared" si="1091"/>
        <v>0</v>
      </c>
      <c r="GZ155" s="1512">
        <f t="shared" si="1091"/>
        <v>0</v>
      </c>
      <c r="HA155" s="1513">
        <f t="shared" si="912"/>
        <v>0</v>
      </c>
      <c r="HB155" s="1506">
        <f t="shared" si="913"/>
        <v>1</v>
      </c>
      <c r="HC155" s="1506"/>
      <c r="HD155" s="1508">
        <f t="shared" si="914"/>
        <v>0</v>
      </c>
      <c r="HE155" s="1460">
        <f t="shared" si="915"/>
        <v>0</v>
      </c>
      <c r="HF155" s="1460">
        <f t="shared" si="916"/>
        <v>0</v>
      </c>
      <c r="HG155" s="1460">
        <f t="shared" si="917"/>
        <v>0</v>
      </c>
      <c r="HH155" s="1460">
        <f t="shared" si="918"/>
        <v>0</v>
      </c>
      <c r="HI155" s="1460">
        <f t="shared" si="919"/>
        <v>0</v>
      </c>
      <c r="HJ155" s="1460">
        <f t="shared" si="920"/>
        <v>0</v>
      </c>
      <c r="HK155" s="1460">
        <f t="shared" si="921"/>
        <v>0</v>
      </c>
      <c r="HL155" s="1460">
        <f t="shared" si="922"/>
        <v>0</v>
      </c>
      <c r="HM155" s="1460">
        <f t="shared" si="923"/>
        <v>0</v>
      </c>
      <c r="HN155" s="1460">
        <f t="shared" si="924"/>
        <v>0</v>
      </c>
      <c r="HO155" s="1460">
        <f t="shared" si="925"/>
        <v>0</v>
      </c>
      <c r="HP155" s="1460">
        <f t="shared" si="926"/>
        <v>0</v>
      </c>
      <c r="HQ155" s="1460">
        <f t="shared" si="927"/>
        <v>0</v>
      </c>
      <c r="HR155" s="1460">
        <f t="shared" si="928"/>
        <v>0</v>
      </c>
      <c r="HS155" s="1460">
        <f t="shared" si="929"/>
        <v>0</v>
      </c>
      <c r="HT155" s="1460">
        <f t="shared" si="930"/>
        <v>0</v>
      </c>
      <c r="HU155" s="1460">
        <f t="shared" si="931"/>
        <v>0</v>
      </c>
      <c r="HV155" s="1460">
        <f t="shared" si="932"/>
        <v>0</v>
      </c>
      <c r="HW155" s="1460">
        <f t="shared" si="933"/>
        <v>0</v>
      </c>
      <c r="HX155" s="1460">
        <f t="shared" si="934"/>
        <v>0</v>
      </c>
      <c r="HY155" s="1460">
        <f t="shared" si="935"/>
        <v>0</v>
      </c>
      <c r="HZ155" s="1460">
        <f t="shared" si="936"/>
        <v>0</v>
      </c>
      <c r="IA155" s="1460">
        <f t="shared" si="937"/>
        <v>0</v>
      </c>
      <c r="IB155" s="1460">
        <f t="shared" si="938"/>
        <v>0</v>
      </c>
      <c r="IC155" s="1460">
        <f t="shared" si="939"/>
        <v>0</v>
      </c>
      <c r="ID155" s="1460">
        <f t="shared" si="940"/>
        <v>0</v>
      </c>
      <c r="IE155" s="1460">
        <f t="shared" si="941"/>
        <v>0</v>
      </c>
      <c r="IF155" s="1460">
        <f t="shared" si="942"/>
        <v>0</v>
      </c>
      <c r="IG155" s="1460">
        <f t="shared" si="943"/>
        <v>0</v>
      </c>
      <c r="IH155" s="1460">
        <f t="shared" si="944"/>
        <v>0</v>
      </c>
      <c r="II155" s="1460">
        <f t="shared" si="945"/>
        <v>0</v>
      </c>
      <c r="IJ155" s="1460">
        <f t="shared" si="946"/>
        <v>0</v>
      </c>
      <c r="IK155" s="1460">
        <f t="shared" si="947"/>
        <v>0</v>
      </c>
      <c r="IL155" s="1460">
        <f t="shared" si="948"/>
        <v>0</v>
      </c>
      <c r="IM155" s="1460">
        <f t="shared" si="949"/>
        <v>0</v>
      </c>
      <c r="IN155" s="1460">
        <f t="shared" si="950"/>
        <v>0</v>
      </c>
      <c r="IO155" s="1460">
        <f t="shared" si="951"/>
        <v>0</v>
      </c>
      <c r="IP155" s="1460">
        <f t="shared" si="952"/>
        <v>0</v>
      </c>
      <c r="IQ155" s="1460">
        <f t="shared" si="953"/>
        <v>0</v>
      </c>
      <c r="IR155" s="1460">
        <f t="shared" si="954"/>
        <v>0</v>
      </c>
      <c r="IS155" s="1460">
        <f t="shared" si="955"/>
        <v>0</v>
      </c>
      <c r="IT155" s="1460">
        <f t="shared" si="956"/>
        <v>0</v>
      </c>
      <c r="IU155" s="1460">
        <f t="shared" si="957"/>
        <v>0</v>
      </c>
      <c r="IV155" s="1460">
        <f t="shared" si="958"/>
        <v>0</v>
      </c>
      <c r="IW155" s="1460">
        <f t="shared" si="959"/>
        <v>0</v>
      </c>
      <c r="IX155" s="1460">
        <f t="shared" si="960"/>
        <v>0</v>
      </c>
      <c r="IY155" s="1460">
        <f t="shared" si="961"/>
        <v>0</v>
      </c>
      <c r="IZ155" s="1460">
        <f t="shared" si="962"/>
        <v>0</v>
      </c>
      <c r="JA155" s="1460">
        <f t="shared" si="963"/>
        <v>0</v>
      </c>
      <c r="JB155" s="1460">
        <f t="shared" si="964"/>
        <v>0</v>
      </c>
      <c r="JC155" s="1460">
        <f t="shared" si="965"/>
        <v>0</v>
      </c>
      <c r="JD155" s="1460">
        <f t="shared" si="966"/>
        <v>0</v>
      </c>
      <c r="JE155" s="1460">
        <f t="shared" si="967"/>
        <v>0</v>
      </c>
      <c r="JF155" s="1460">
        <f t="shared" si="968"/>
        <v>0</v>
      </c>
      <c r="JG155" s="1460">
        <f t="shared" si="969"/>
        <v>0</v>
      </c>
      <c r="JH155" s="1460">
        <f t="shared" si="970"/>
        <v>0</v>
      </c>
      <c r="JI155" s="1460">
        <f t="shared" si="971"/>
        <v>0</v>
      </c>
      <c r="JJ155" s="1460">
        <f t="shared" si="972"/>
        <v>0</v>
      </c>
      <c r="JK155" s="1460">
        <f t="shared" si="973"/>
        <v>0</v>
      </c>
      <c r="JL155" s="1460">
        <f t="shared" si="974"/>
        <v>0</v>
      </c>
      <c r="JM155" s="1460">
        <f t="shared" si="975"/>
        <v>0</v>
      </c>
      <c r="JN155" s="1460">
        <f t="shared" si="976"/>
        <v>0</v>
      </c>
      <c r="JO155" s="1460">
        <f t="shared" si="977"/>
        <v>0</v>
      </c>
      <c r="JP155" s="1460">
        <f t="shared" si="978"/>
        <v>0</v>
      </c>
      <c r="JQ155" s="1460">
        <f t="shared" si="979"/>
        <v>0</v>
      </c>
      <c r="JR155" s="1460">
        <f t="shared" si="980"/>
        <v>0</v>
      </c>
      <c r="JS155" s="1460">
        <f t="shared" si="981"/>
        <v>0</v>
      </c>
      <c r="JT155" s="1460">
        <f t="shared" si="982"/>
        <v>0</v>
      </c>
      <c r="JU155" s="1460">
        <f t="shared" si="983"/>
        <v>0</v>
      </c>
      <c r="JV155" s="1460">
        <f t="shared" si="984"/>
        <v>0</v>
      </c>
      <c r="JW155" s="1460">
        <f t="shared" si="985"/>
        <v>0</v>
      </c>
      <c r="JX155" s="1460">
        <f t="shared" si="986"/>
        <v>0</v>
      </c>
      <c r="JY155" s="1460">
        <f t="shared" si="987"/>
        <v>0</v>
      </c>
      <c r="JZ155" s="1460">
        <f t="shared" si="988"/>
        <v>0</v>
      </c>
      <c r="KA155" s="1460">
        <f t="shared" si="989"/>
        <v>0</v>
      </c>
      <c r="KB155" s="1460">
        <f t="shared" si="990"/>
        <v>0</v>
      </c>
      <c r="KC155" s="1460">
        <f t="shared" si="991"/>
        <v>0</v>
      </c>
      <c r="KD155" s="1460">
        <f t="shared" si="992"/>
        <v>0</v>
      </c>
      <c r="KE155" s="1460">
        <f t="shared" si="993"/>
        <v>0</v>
      </c>
      <c r="KF155" s="1460">
        <f t="shared" si="994"/>
        <v>0</v>
      </c>
      <c r="KG155" s="1460">
        <f t="shared" si="995"/>
        <v>0</v>
      </c>
      <c r="KH155" s="1460">
        <f t="shared" si="996"/>
        <v>0</v>
      </c>
      <c r="KI155" s="1460">
        <f t="shared" si="997"/>
        <v>0</v>
      </c>
      <c r="KJ155" s="1460">
        <f t="shared" si="998"/>
        <v>0</v>
      </c>
      <c r="KK155" s="1460">
        <f t="shared" si="999"/>
        <v>0</v>
      </c>
      <c r="KL155" s="1460">
        <f t="shared" si="1000"/>
        <v>0</v>
      </c>
      <c r="KM155" s="1460">
        <f t="shared" si="1001"/>
        <v>0</v>
      </c>
      <c r="KN155" s="1460">
        <f t="shared" si="1002"/>
        <v>0</v>
      </c>
      <c r="KO155" s="1460">
        <f t="shared" si="1003"/>
        <v>0</v>
      </c>
      <c r="KP155" s="1460">
        <f t="shared" si="1004"/>
        <v>0</v>
      </c>
      <c r="KQ155" s="1460">
        <f t="shared" si="1005"/>
        <v>0</v>
      </c>
      <c r="KR155" s="1460">
        <f t="shared" si="1006"/>
        <v>0</v>
      </c>
      <c r="KS155" s="1460">
        <f t="shared" si="1007"/>
        <v>0</v>
      </c>
      <c r="KT155" s="1460">
        <f t="shared" si="1008"/>
        <v>0</v>
      </c>
      <c r="KU155" s="1460">
        <f t="shared" si="1009"/>
        <v>0</v>
      </c>
      <c r="KV155" s="1460">
        <f t="shared" si="1010"/>
        <v>0</v>
      </c>
      <c r="KW155" s="1460">
        <f t="shared" si="1011"/>
        <v>0</v>
      </c>
      <c r="KX155" s="1460">
        <f t="shared" si="1012"/>
        <v>0</v>
      </c>
      <c r="KY155" s="1460">
        <f t="shared" si="1013"/>
        <v>0</v>
      </c>
      <c r="KZ155" s="1460">
        <f t="shared" si="1014"/>
        <v>0</v>
      </c>
      <c r="LA155" s="1460">
        <f t="shared" si="1015"/>
        <v>0</v>
      </c>
      <c r="LB155" s="1460">
        <f t="shared" si="1016"/>
        <v>0</v>
      </c>
      <c r="LC155" s="1460">
        <f t="shared" si="1017"/>
        <v>0</v>
      </c>
      <c r="LD155" s="1460">
        <f t="shared" si="1018"/>
        <v>0</v>
      </c>
      <c r="LE155" s="1460">
        <f t="shared" si="1019"/>
        <v>0</v>
      </c>
      <c r="LF155" s="1460">
        <f t="shared" si="1020"/>
        <v>0</v>
      </c>
      <c r="LG155" s="1460">
        <f t="shared" si="1021"/>
        <v>0</v>
      </c>
      <c r="LH155" s="1460">
        <f t="shared" si="1022"/>
        <v>0</v>
      </c>
      <c r="LI155" s="1460">
        <f t="shared" si="1023"/>
        <v>0</v>
      </c>
      <c r="LJ155" s="1460">
        <f t="shared" si="1024"/>
        <v>0</v>
      </c>
      <c r="LK155" s="1460">
        <f t="shared" si="1025"/>
        <v>0</v>
      </c>
      <c r="LL155" s="1460">
        <f t="shared" si="1026"/>
        <v>0</v>
      </c>
      <c r="LM155" s="1460">
        <f t="shared" si="1027"/>
        <v>0</v>
      </c>
      <c r="LN155" s="1460">
        <f t="shared" si="1028"/>
        <v>0</v>
      </c>
      <c r="LO155" s="1460">
        <f t="shared" si="1029"/>
        <v>0</v>
      </c>
      <c r="LP155" s="1460">
        <f t="shared" si="1030"/>
        <v>0</v>
      </c>
      <c r="LQ155" s="1460">
        <f t="shared" si="1031"/>
        <v>0</v>
      </c>
      <c r="LR155" s="1460">
        <f t="shared" si="1032"/>
        <v>0</v>
      </c>
      <c r="LS155" s="1460">
        <f t="shared" si="1033"/>
        <v>0</v>
      </c>
      <c r="LW155" s="1467">
        <f t="shared" si="1034"/>
        <v>0</v>
      </c>
      <c r="LX155" s="1467">
        <f t="shared" si="1035"/>
        <v>0</v>
      </c>
      <c r="LY155" s="1467">
        <f t="shared" si="1036"/>
        <v>0</v>
      </c>
      <c r="LZ155" s="1467">
        <f t="shared" si="1037"/>
        <v>0</v>
      </c>
      <c r="MA155" s="1506"/>
      <c r="MB155" s="1460">
        <f t="shared" si="1038"/>
        <v>0</v>
      </c>
      <c r="MC155" s="1460">
        <f t="shared" si="1092"/>
        <v>0</v>
      </c>
      <c r="MD155" s="1460">
        <f t="shared" si="1092"/>
        <v>0</v>
      </c>
      <c r="ME155" s="1460">
        <f t="shared" si="1092"/>
        <v>0</v>
      </c>
      <c r="MF155" s="1460">
        <f t="shared" si="1092"/>
        <v>0</v>
      </c>
      <c r="MG155" s="1460">
        <f t="shared" si="1092"/>
        <v>0</v>
      </c>
      <c r="MH155" s="1460">
        <f t="shared" si="1092"/>
        <v>0</v>
      </c>
      <c r="MI155" s="1460">
        <f t="shared" si="1092"/>
        <v>0</v>
      </c>
      <c r="MJ155" s="1460">
        <f t="shared" si="1092"/>
        <v>0</v>
      </c>
      <c r="MK155" s="1460">
        <f t="shared" si="1092"/>
        <v>0</v>
      </c>
      <c r="ML155" s="1460">
        <f t="shared" si="1092"/>
        <v>0</v>
      </c>
      <c r="MM155" s="1460">
        <f t="shared" si="1092"/>
        <v>0</v>
      </c>
      <c r="MN155" s="1460">
        <f t="shared" si="1092"/>
        <v>0</v>
      </c>
      <c r="MO155" s="1460">
        <f t="shared" si="1092"/>
        <v>0</v>
      </c>
      <c r="MP155" s="1460">
        <f t="shared" si="1092"/>
        <v>0</v>
      </c>
      <c r="MQ155" s="1460">
        <f t="shared" si="1092"/>
        <v>0</v>
      </c>
      <c r="MR155" s="1460">
        <f t="shared" si="1092"/>
        <v>0</v>
      </c>
      <c r="MS155" s="1460">
        <f t="shared" si="1097"/>
        <v>0</v>
      </c>
      <c r="MT155" s="1460">
        <f t="shared" si="1097"/>
        <v>0</v>
      </c>
      <c r="MU155" s="1460">
        <f t="shared" si="1097"/>
        <v>0</v>
      </c>
      <c r="MV155" s="1460">
        <f t="shared" si="1097"/>
        <v>0</v>
      </c>
      <c r="MW155" s="1460">
        <f t="shared" si="1097"/>
        <v>0</v>
      </c>
      <c r="MX155" s="1460">
        <f t="shared" si="1097"/>
        <v>0</v>
      </c>
      <c r="MY155" s="1460">
        <f t="shared" si="1097"/>
        <v>0</v>
      </c>
      <c r="MZ155" s="1460">
        <f t="shared" si="1097"/>
        <v>0</v>
      </c>
      <c r="NA155" s="1460">
        <f t="shared" si="1097"/>
        <v>0</v>
      </c>
      <c r="NB155" s="1460">
        <f t="shared" si="1097"/>
        <v>0</v>
      </c>
      <c r="NC155" s="1460">
        <f t="shared" si="1097"/>
        <v>0</v>
      </c>
      <c r="ND155" s="1460">
        <f t="shared" si="1097"/>
        <v>0</v>
      </c>
      <c r="NE155" s="1460">
        <f t="shared" si="1097"/>
        <v>0</v>
      </c>
      <c r="NF155" s="1460">
        <f t="shared" si="1097"/>
        <v>0</v>
      </c>
      <c r="NG155" s="1460">
        <f t="shared" si="1097"/>
        <v>0</v>
      </c>
      <c r="NH155" s="1460">
        <f t="shared" si="1097"/>
        <v>0</v>
      </c>
      <c r="NI155" s="1460">
        <f t="shared" si="1098"/>
        <v>0</v>
      </c>
      <c r="NJ155" s="1460">
        <f t="shared" si="1098"/>
        <v>0</v>
      </c>
      <c r="NK155" s="1460">
        <f t="shared" si="1098"/>
        <v>0</v>
      </c>
      <c r="NL155" s="1460">
        <f t="shared" si="1098"/>
        <v>0</v>
      </c>
      <c r="NM155" s="1460">
        <f t="shared" si="1098"/>
        <v>0</v>
      </c>
      <c r="NN155" s="1460">
        <f t="shared" si="1098"/>
        <v>0</v>
      </c>
      <c r="NO155" s="1460">
        <f t="shared" si="1098"/>
        <v>0</v>
      </c>
      <c r="NP155" s="1460">
        <f t="shared" si="1098"/>
        <v>0</v>
      </c>
      <c r="NQ155" s="1460">
        <f t="shared" si="1098"/>
        <v>0</v>
      </c>
      <c r="NR155" s="1460">
        <f t="shared" si="1098"/>
        <v>0</v>
      </c>
      <c r="NS155" s="1460">
        <f t="shared" si="1098"/>
        <v>0</v>
      </c>
      <c r="NT155" s="1460">
        <f t="shared" si="1098"/>
        <v>0</v>
      </c>
      <c r="NU155" s="1460">
        <f t="shared" si="1098"/>
        <v>0</v>
      </c>
      <c r="NV155" s="1460">
        <f t="shared" si="1098"/>
        <v>0</v>
      </c>
      <c r="NW155" s="1460">
        <f t="shared" si="1098"/>
        <v>0</v>
      </c>
      <c r="NX155" s="1460">
        <f t="shared" si="1098"/>
        <v>0</v>
      </c>
      <c r="NY155" s="1460">
        <f t="shared" si="1099"/>
        <v>0</v>
      </c>
      <c r="NZ155" s="1460">
        <f t="shared" si="1099"/>
        <v>0</v>
      </c>
      <c r="OA155" s="1460">
        <f t="shared" si="1099"/>
        <v>0</v>
      </c>
      <c r="OB155" s="1460">
        <f t="shared" si="1099"/>
        <v>0</v>
      </c>
      <c r="OC155" s="1460">
        <f t="shared" si="1099"/>
        <v>0</v>
      </c>
      <c r="OD155" s="1460">
        <f t="shared" si="1099"/>
        <v>0</v>
      </c>
      <c r="OE155" s="1460">
        <f t="shared" si="1099"/>
        <v>0</v>
      </c>
      <c r="OF155" s="1460">
        <f t="shared" si="1099"/>
        <v>0</v>
      </c>
      <c r="OG155" s="1460">
        <f t="shared" si="1099"/>
        <v>0</v>
      </c>
      <c r="OH155" s="1460">
        <f t="shared" si="1099"/>
        <v>0</v>
      </c>
      <c r="OI155" s="1460">
        <f t="shared" si="1099"/>
        <v>0</v>
      </c>
      <c r="OJ155" s="1460">
        <f t="shared" si="1099"/>
        <v>0</v>
      </c>
      <c r="OK155" s="1460">
        <f t="shared" si="1099"/>
        <v>0</v>
      </c>
      <c r="OL155" s="1460">
        <f t="shared" si="1099"/>
        <v>0</v>
      </c>
      <c r="OM155" s="1460">
        <f t="shared" si="1099"/>
        <v>0</v>
      </c>
      <c r="ON155" s="1460">
        <f t="shared" si="1099"/>
        <v>0</v>
      </c>
      <c r="OO155" s="1460">
        <f t="shared" si="1045"/>
        <v>0</v>
      </c>
      <c r="OP155" s="1460">
        <f t="shared" si="1094"/>
        <v>0</v>
      </c>
      <c r="OQ155" s="1460">
        <f t="shared" si="1094"/>
        <v>0</v>
      </c>
      <c r="OR155" s="1460">
        <f t="shared" si="1094"/>
        <v>0</v>
      </c>
      <c r="OS155" s="1460">
        <f t="shared" si="1094"/>
        <v>0</v>
      </c>
      <c r="OT155" s="1460">
        <f t="shared" si="1094"/>
        <v>0</v>
      </c>
      <c r="OU155" s="1460">
        <f t="shared" si="1094"/>
        <v>0</v>
      </c>
      <c r="OV155" s="1460">
        <f t="shared" si="1094"/>
        <v>0</v>
      </c>
      <c r="OW155" s="1460">
        <f t="shared" si="1094"/>
        <v>0</v>
      </c>
      <c r="OX155" s="1460">
        <f t="shared" si="1094"/>
        <v>0</v>
      </c>
      <c r="OY155" s="1460">
        <f t="shared" si="1094"/>
        <v>0</v>
      </c>
      <c r="OZ155" s="1460">
        <f t="shared" si="1094"/>
        <v>0</v>
      </c>
      <c r="PA155" s="1460">
        <f t="shared" si="1094"/>
        <v>0</v>
      </c>
      <c r="PB155" s="1460">
        <f t="shared" si="1094"/>
        <v>0</v>
      </c>
      <c r="PC155" s="1460">
        <f t="shared" si="1094"/>
        <v>0</v>
      </c>
      <c r="PD155" s="1460">
        <f t="shared" si="1094"/>
        <v>0</v>
      </c>
      <c r="PE155" s="1460">
        <f t="shared" si="1094"/>
        <v>0</v>
      </c>
      <c r="PF155" s="1460">
        <f t="shared" si="1095"/>
        <v>0</v>
      </c>
      <c r="PG155" s="1460">
        <f t="shared" si="1095"/>
        <v>0</v>
      </c>
      <c r="PH155" s="1460">
        <f t="shared" si="1095"/>
        <v>0</v>
      </c>
      <c r="PI155" s="1460">
        <f t="shared" si="1095"/>
        <v>0</v>
      </c>
      <c r="PJ155" s="1460">
        <f t="shared" si="1095"/>
        <v>0</v>
      </c>
      <c r="PK155" s="1460">
        <f t="shared" si="1095"/>
        <v>0</v>
      </c>
      <c r="PL155" s="1460">
        <f t="shared" si="1095"/>
        <v>0</v>
      </c>
      <c r="PM155" s="1460">
        <f t="shared" si="1095"/>
        <v>0</v>
      </c>
      <c r="PN155" s="1460">
        <f t="shared" si="1095"/>
        <v>0</v>
      </c>
      <c r="PO155" s="1460">
        <f t="shared" si="1095"/>
        <v>0</v>
      </c>
      <c r="PP155" s="1460">
        <f t="shared" si="1095"/>
        <v>0</v>
      </c>
      <c r="PQ155" s="1460">
        <f t="shared" si="1095"/>
        <v>0</v>
      </c>
      <c r="PR155" s="1460">
        <f t="shared" si="1095"/>
        <v>0</v>
      </c>
      <c r="PS155" s="1460">
        <f t="shared" si="1095"/>
        <v>0</v>
      </c>
      <c r="PT155" s="1460">
        <f t="shared" si="1095"/>
        <v>0</v>
      </c>
      <c r="PU155" s="1460">
        <f t="shared" si="1095"/>
        <v>0</v>
      </c>
      <c r="PV155" s="1460">
        <f t="shared" si="1096"/>
        <v>0</v>
      </c>
      <c r="PW155" s="1460">
        <f t="shared" si="1096"/>
        <v>0</v>
      </c>
      <c r="PX155" s="1460">
        <f t="shared" si="1096"/>
        <v>0</v>
      </c>
      <c r="PY155" s="1460">
        <f t="shared" si="1096"/>
        <v>0</v>
      </c>
      <c r="PZ155" s="1460">
        <f t="shared" si="1096"/>
        <v>0</v>
      </c>
      <c r="QA155" s="1460">
        <f t="shared" si="1096"/>
        <v>0</v>
      </c>
      <c r="QB155" s="1460">
        <f t="shared" si="1096"/>
        <v>0</v>
      </c>
      <c r="QC155" s="1460">
        <f t="shared" si="1096"/>
        <v>0</v>
      </c>
      <c r="QD155" s="1460">
        <f t="shared" si="1096"/>
        <v>0</v>
      </c>
      <c r="QE155" s="1460">
        <f t="shared" si="1096"/>
        <v>0</v>
      </c>
      <c r="QF155" s="1460">
        <f t="shared" si="1096"/>
        <v>0</v>
      </c>
      <c r="QG155" s="1460">
        <f t="shared" si="1096"/>
        <v>0</v>
      </c>
      <c r="QH155" s="1460">
        <f t="shared" si="1096"/>
        <v>0</v>
      </c>
      <c r="QI155" s="1460">
        <f t="shared" si="1096"/>
        <v>0</v>
      </c>
      <c r="QJ155" s="1460">
        <f t="shared" si="1096"/>
        <v>0</v>
      </c>
      <c r="QK155" s="1460">
        <f t="shared" si="1096"/>
        <v>0</v>
      </c>
      <c r="QL155" s="1460">
        <f t="shared" si="1066"/>
        <v>0</v>
      </c>
      <c r="QM155" s="1460">
        <f t="shared" si="1066"/>
        <v>0</v>
      </c>
      <c r="QN155" s="1460">
        <f t="shared" si="1066"/>
        <v>0</v>
      </c>
      <c r="QO155" s="1460">
        <f t="shared" si="1066"/>
        <v>0</v>
      </c>
      <c r="QP155" s="1460">
        <f t="shared" si="1066"/>
        <v>0</v>
      </c>
      <c r="QQ155" s="1460">
        <f t="shared" si="1066"/>
        <v>0</v>
      </c>
    </row>
    <row r="156" spans="1:459" s="1466" customFormat="1" ht="22.5" customHeight="1">
      <c r="A156" s="1468"/>
      <c r="B156" s="1469"/>
      <c r="C156" s="1469"/>
      <c r="D156" s="1470"/>
      <c r="E156" s="1471"/>
      <c r="F156" s="1472"/>
      <c r="G156" s="1472"/>
      <c r="H156" s="1473">
        <f t="shared" si="875"/>
        <v>0</v>
      </c>
      <c r="I156" s="1474">
        <v>0</v>
      </c>
      <c r="J156" s="1475">
        <f t="shared" si="437"/>
        <v>0</v>
      </c>
      <c r="K156" s="1476">
        <v>0</v>
      </c>
      <c r="L156" s="1477">
        <f t="shared" si="876"/>
        <v>0</v>
      </c>
      <c r="M156" s="1477">
        <f t="shared" si="877"/>
        <v>0</v>
      </c>
      <c r="N156" s="1478"/>
      <c r="O156" s="1479">
        <v>0</v>
      </c>
      <c r="P156" s="1480">
        <v>0</v>
      </c>
      <c r="Q156" s="1828">
        <v>0</v>
      </c>
      <c r="R156" s="1831">
        <f t="shared" si="878"/>
        <v>0</v>
      </c>
      <c r="S156" s="1481">
        <f>IF(AND(SUM(O156:Q156)=0,N156="NNN"),MIN('Operating History and Pro Forma'!$M$33,'Operating History and Pro Forma'!$T$15)*D156,SUM(O156:Q156)*D156)</f>
        <v>0</v>
      </c>
      <c r="T156" s="1482">
        <f t="shared" si="879"/>
        <v>0</v>
      </c>
      <c r="U156" s="1483">
        <f t="shared" si="880"/>
        <v>0</v>
      </c>
      <c r="V156" s="1480"/>
      <c r="W156" s="1514"/>
      <c r="X156" s="1486" t="str">
        <f t="shared" si="881"/>
        <v/>
      </c>
      <c r="Y156" s="1487">
        <f t="shared" si="882"/>
        <v>0</v>
      </c>
      <c r="Z156" s="1488"/>
      <c r="AA156" s="1488"/>
      <c r="AB156" s="1488"/>
      <c r="AC156" s="1488"/>
      <c r="AD156" s="1489">
        <f t="shared" si="883"/>
        <v>0</v>
      </c>
      <c r="AE156" s="1490" t="str">
        <f t="shared" si="884"/>
        <v/>
      </c>
      <c r="AF156" s="1491">
        <f t="shared" si="885"/>
        <v>0</v>
      </c>
      <c r="AG156" s="1492">
        <f t="shared" si="886"/>
        <v>0</v>
      </c>
      <c r="AH156" s="1493">
        <f t="shared" si="1060"/>
        <v>0</v>
      </c>
      <c r="AI156" s="1493">
        <f t="shared" si="1060"/>
        <v>0</v>
      </c>
      <c r="AJ156" s="1494">
        <f t="shared" si="1060"/>
        <v>0</v>
      </c>
      <c r="AK156" s="1494">
        <f t="shared" si="1060"/>
        <v>0</v>
      </c>
      <c r="AL156" s="1495">
        <f t="shared" si="1060"/>
        <v>0</v>
      </c>
      <c r="AM156" s="1496">
        <f t="shared" si="1060"/>
        <v>0</v>
      </c>
      <c r="AN156" s="1497">
        <f t="shared" si="399"/>
        <v>0</v>
      </c>
      <c r="AO156" s="1498">
        <f t="shared" si="1093"/>
        <v>0</v>
      </c>
      <c r="AP156" s="1499">
        <f t="shared" si="887"/>
        <v>0</v>
      </c>
      <c r="AQ156" s="1500">
        <f t="shared" si="888"/>
        <v>0</v>
      </c>
      <c r="AR156" s="1501">
        <f t="shared" si="889"/>
        <v>0</v>
      </c>
      <c r="AS156" s="1498">
        <f t="shared" si="1088"/>
        <v>0</v>
      </c>
      <c r="AT156" s="1501">
        <f t="shared" si="890"/>
        <v>0</v>
      </c>
      <c r="AU156" s="1498">
        <f t="shared" si="891"/>
        <v>1</v>
      </c>
      <c r="AV156" s="1498">
        <f t="shared" si="892"/>
        <v>2</v>
      </c>
      <c r="AW156" s="1499">
        <f t="shared" si="893"/>
        <v>0</v>
      </c>
      <c r="AX156" s="1502">
        <f t="shared" si="894"/>
        <v>0</v>
      </c>
      <c r="AY156" s="1503">
        <f t="shared" si="895"/>
        <v>0</v>
      </c>
      <c r="AZ156" s="1498">
        <f t="shared" si="896"/>
        <v>2</v>
      </c>
      <c r="BA156" s="1498">
        <f t="shared" si="897"/>
        <v>3</v>
      </c>
      <c r="BB156" s="1499">
        <f t="shared" si="898"/>
        <v>0</v>
      </c>
      <c r="BC156" s="1502">
        <f t="shared" si="899"/>
        <v>0</v>
      </c>
      <c r="BD156" s="1503">
        <f t="shared" si="900"/>
        <v>0</v>
      </c>
      <c r="BE156" s="1498">
        <f t="shared" si="901"/>
        <v>3</v>
      </c>
      <c r="BF156" s="1498">
        <f t="shared" si="902"/>
        <v>4</v>
      </c>
      <c r="BG156" s="1499">
        <f t="shared" si="903"/>
        <v>0</v>
      </c>
      <c r="BH156" s="1502">
        <f t="shared" si="904"/>
        <v>0</v>
      </c>
      <c r="BI156" s="1502">
        <f t="shared" si="905"/>
        <v>0</v>
      </c>
      <c r="BJ156" s="1504">
        <f t="shared" si="906"/>
        <v>1900</v>
      </c>
      <c r="BK156" s="1505" t="str">
        <f t="shared" si="907"/>
        <v/>
      </c>
      <c r="BL156" s="1506"/>
      <c r="BM156" s="1507">
        <f t="shared" si="908"/>
        <v>0</v>
      </c>
      <c r="BN156" s="1508">
        <f t="shared" si="1089"/>
        <v>0</v>
      </c>
      <c r="BO156" s="1508">
        <f t="shared" si="1089"/>
        <v>0</v>
      </c>
      <c r="BP156" s="1508">
        <f t="shared" si="1089"/>
        <v>0</v>
      </c>
      <c r="BQ156" s="1508">
        <f t="shared" si="1089"/>
        <v>0</v>
      </c>
      <c r="BR156" s="1508">
        <f t="shared" si="1089"/>
        <v>0</v>
      </c>
      <c r="BS156" s="1508">
        <f t="shared" si="1089"/>
        <v>0</v>
      </c>
      <c r="BT156" s="1508">
        <f t="shared" si="1089"/>
        <v>0</v>
      </c>
      <c r="BU156" s="1508">
        <f t="shared" si="1089"/>
        <v>0</v>
      </c>
      <c r="BV156" s="1508">
        <f t="shared" si="1089"/>
        <v>0</v>
      </c>
      <c r="BW156" s="1508">
        <f t="shared" si="1089"/>
        <v>0</v>
      </c>
      <c r="BX156" s="1508">
        <f t="shared" si="1089"/>
        <v>0</v>
      </c>
      <c r="BY156" s="1507">
        <f t="shared" si="1089"/>
        <v>0</v>
      </c>
      <c r="BZ156" s="1508">
        <f t="shared" si="1089"/>
        <v>0</v>
      </c>
      <c r="CA156" s="1508">
        <f t="shared" si="1089"/>
        <v>0</v>
      </c>
      <c r="CB156" s="1508">
        <f t="shared" si="1089"/>
        <v>0</v>
      </c>
      <c r="CC156" s="1508">
        <f t="shared" si="1089"/>
        <v>0</v>
      </c>
      <c r="CD156" s="1508">
        <f t="shared" si="1100"/>
        <v>0</v>
      </c>
      <c r="CE156" s="1508">
        <f t="shared" si="1100"/>
        <v>0</v>
      </c>
      <c r="CF156" s="1508">
        <f t="shared" si="1100"/>
        <v>0</v>
      </c>
      <c r="CG156" s="1508">
        <f t="shared" si="1100"/>
        <v>0</v>
      </c>
      <c r="CH156" s="1508">
        <f t="shared" si="1100"/>
        <v>0</v>
      </c>
      <c r="CI156" s="1508">
        <f t="shared" si="1100"/>
        <v>0</v>
      </c>
      <c r="CJ156" s="1509">
        <f t="shared" si="1100"/>
        <v>0</v>
      </c>
      <c r="CK156" s="1507">
        <f t="shared" si="1100"/>
        <v>0</v>
      </c>
      <c r="CL156" s="1508">
        <f t="shared" si="1100"/>
        <v>0</v>
      </c>
      <c r="CM156" s="1508">
        <f t="shared" si="1100"/>
        <v>0</v>
      </c>
      <c r="CN156" s="1508">
        <f t="shared" si="1100"/>
        <v>0</v>
      </c>
      <c r="CO156" s="1508">
        <f t="shared" si="1100"/>
        <v>0</v>
      </c>
      <c r="CP156" s="1508">
        <f t="shared" si="1100"/>
        <v>0</v>
      </c>
      <c r="CQ156" s="1508">
        <f t="shared" si="1100"/>
        <v>0</v>
      </c>
      <c r="CR156" s="1508">
        <f t="shared" si="1100"/>
        <v>0</v>
      </c>
      <c r="CS156" s="1508">
        <f t="shared" si="1100"/>
        <v>0</v>
      </c>
      <c r="CT156" s="1508">
        <f t="shared" si="1101"/>
        <v>0</v>
      </c>
      <c r="CU156" s="1508">
        <f t="shared" si="1101"/>
        <v>0</v>
      </c>
      <c r="CV156" s="1509">
        <f t="shared" si="1101"/>
        <v>0</v>
      </c>
      <c r="CW156" s="1508">
        <f t="shared" si="1101"/>
        <v>0</v>
      </c>
      <c r="CX156" s="1508">
        <f t="shared" si="1101"/>
        <v>0</v>
      </c>
      <c r="CY156" s="1508">
        <f t="shared" si="1101"/>
        <v>0</v>
      </c>
      <c r="CZ156" s="1508">
        <f t="shared" si="1101"/>
        <v>0</v>
      </c>
      <c r="DA156" s="1508">
        <f t="shared" si="1101"/>
        <v>0</v>
      </c>
      <c r="DB156" s="1508">
        <f t="shared" si="1101"/>
        <v>0</v>
      </c>
      <c r="DC156" s="1508">
        <f t="shared" si="1101"/>
        <v>0</v>
      </c>
      <c r="DD156" s="1508">
        <f t="shared" si="1101"/>
        <v>0</v>
      </c>
      <c r="DE156" s="1508">
        <f t="shared" si="1101"/>
        <v>0</v>
      </c>
      <c r="DF156" s="1508">
        <f t="shared" si="1101"/>
        <v>0</v>
      </c>
      <c r="DG156" s="1508">
        <f t="shared" si="1101"/>
        <v>0</v>
      </c>
      <c r="DH156" s="1509">
        <f t="shared" si="1101"/>
        <v>0</v>
      </c>
      <c r="DI156" s="1508">
        <f t="shared" si="1101"/>
        <v>0</v>
      </c>
      <c r="DJ156" s="1508">
        <f t="shared" si="1102"/>
        <v>0</v>
      </c>
      <c r="DK156" s="1508">
        <f t="shared" si="1102"/>
        <v>0</v>
      </c>
      <c r="DL156" s="1508">
        <f t="shared" si="1102"/>
        <v>0</v>
      </c>
      <c r="DM156" s="1508">
        <f t="shared" si="1102"/>
        <v>0</v>
      </c>
      <c r="DN156" s="1508">
        <f t="shared" si="1102"/>
        <v>0</v>
      </c>
      <c r="DO156" s="1508">
        <f t="shared" si="1102"/>
        <v>0</v>
      </c>
      <c r="DP156" s="1508">
        <f t="shared" si="1102"/>
        <v>0</v>
      </c>
      <c r="DQ156" s="1508">
        <f t="shared" si="1102"/>
        <v>0</v>
      </c>
      <c r="DR156" s="1508">
        <f t="shared" si="1102"/>
        <v>0</v>
      </c>
      <c r="DS156" s="1508">
        <f t="shared" si="1102"/>
        <v>0</v>
      </c>
      <c r="DT156" s="1509">
        <f t="shared" si="1102"/>
        <v>0</v>
      </c>
      <c r="DU156" s="1507">
        <f t="shared" si="1102"/>
        <v>0</v>
      </c>
      <c r="DV156" s="1508">
        <f t="shared" si="1102"/>
        <v>0</v>
      </c>
      <c r="DW156" s="1508">
        <f t="shared" si="1102"/>
        <v>0</v>
      </c>
      <c r="DX156" s="1508">
        <f t="shared" si="1102"/>
        <v>0</v>
      </c>
      <c r="DY156" s="1508">
        <f t="shared" si="1102"/>
        <v>0</v>
      </c>
      <c r="DZ156" s="1508">
        <f t="shared" si="1103"/>
        <v>0</v>
      </c>
      <c r="EA156" s="1508">
        <f t="shared" si="1103"/>
        <v>0</v>
      </c>
      <c r="EB156" s="1508">
        <f t="shared" si="1103"/>
        <v>0</v>
      </c>
      <c r="EC156" s="1508">
        <f t="shared" si="1103"/>
        <v>0</v>
      </c>
      <c r="ED156" s="1508">
        <f t="shared" si="1103"/>
        <v>0</v>
      </c>
      <c r="EE156" s="1508">
        <f t="shared" si="1103"/>
        <v>0</v>
      </c>
      <c r="EF156" s="1508">
        <f t="shared" si="1103"/>
        <v>0</v>
      </c>
      <c r="EG156" s="1507">
        <f t="shared" si="1103"/>
        <v>0</v>
      </c>
      <c r="EH156" s="1508">
        <f t="shared" si="1103"/>
        <v>0</v>
      </c>
      <c r="EI156" s="1508">
        <f t="shared" si="1103"/>
        <v>0</v>
      </c>
      <c r="EJ156" s="1508">
        <f t="shared" si="1103"/>
        <v>0</v>
      </c>
      <c r="EK156" s="1508">
        <f t="shared" si="1103"/>
        <v>0</v>
      </c>
      <c r="EL156" s="1508">
        <f t="shared" si="1103"/>
        <v>0</v>
      </c>
      <c r="EM156" s="1508">
        <f t="shared" si="1103"/>
        <v>0</v>
      </c>
      <c r="EN156" s="1508">
        <f t="shared" si="1103"/>
        <v>0</v>
      </c>
      <c r="EO156" s="1508">
        <f t="shared" si="1103"/>
        <v>0</v>
      </c>
      <c r="EP156" s="1508">
        <f t="shared" si="1104"/>
        <v>0</v>
      </c>
      <c r="EQ156" s="1508">
        <f t="shared" si="1104"/>
        <v>0</v>
      </c>
      <c r="ER156" s="1509">
        <f t="shared" si="1104"/>
        <v>0</v>
      </c>
      <c r="ES156" s="1507">
        <f t="shared" si="1104"/>
        <v>0</v>
      </c>
      <c r="ET156" s="1508">
        <f t="shared" si="1104"/>
        <v>0</v>
      </c>
      <c r="EU156" s="1508">
        <f t="shared" si="1104"/>
        <v>0</v>
      </c>
      <c r="EV156" s="1508">
        <f t="shared" si="1104"/>
        <v>0</v>
      </c>
      <c r="EW156" s="1508">
        <f t="shared" si="1104"/>
        <v>0</v>
      </c>
      <c r="EX156" s="1508">
        <f t="shared" si="1104"/>
        <v>0</v>
      </c>
      <c r="EY156" s="1508">
        <f t="shared" si="1104"/>
        <v>0</v>
      </c>
      <c r="EZ156" s="1508">
        <f t="shared" si="1104"/>
        <v>0</v>
      </c>
      <c r="FA156" s="1508">
        <f t="shared" si="1104"/>
        <v>0</v>
      </c>
      <c r="FB156" s="1508">
        <f t="shared" si="1104"/>
        <v>0</v>
      </c>
      <c r="FC156" s="1508">
        <f t="shared" si="1104"/>
        <v>0</v>
      </c>
      <c r="FD156" s="1509">
        <f t="shared" si="1104"/>
        <v>0</v>
      </c>
      <c r="FE156" s="1508">
        <f t="shared" si="1104"/>
        <v>0</v>
      </c>
      <c r="FF156" s="1508">
        <f t="shared" si="1052"/>
        <v>0</v>
      </c>
      <c r="FG156" s="1508">
        <f t="shared" si="1105"/>
        <v>0</v>
      </c>
      <c r="FH156" s="1508">
        <f t="shared" si="1105"/>
        <v>0</v>
      </c>
      <c r="FI156" s="1508">
        <f t="shared" si="1105"/>
        <v>0</v>
      </c>
      <c r="FJ156" s="1508">
        <f t="shared" si="1105"/>
        <v>0</v>
      </c>
      <c r="FK156" s="1508">
        <f t="shared" si="1105"/>
        <v>0</v>
      </c>
      <c r="FL156" s="1508">
        <f t="shared" si="1105"/>
        <v>0</v>
      </c>
      <c r="FM156" s="1508">
        <f t="shared" si="1105"/>
        <v>0</v>
      </c>
      <c r="FN156" s="1508">
        <f t="shared" si="1105"/>
        <v>0</v>
      </c>
      <c r="FO156" s="1508">
        <f t="shared" si="1105"/>
        <v>0</v>
      </c>
      <c r="FP156" s="1509">
        <f t="shared" si="1105"/>
        <v>0</v>
      </c>
      <c r="FQ156" s="1508">
        <f t="shared" si="1105"/>
        <v>0</v>
      </c>
      <c r="FR156" s="1508">
        <f t="shared" si="1105"/>
        <v>0</v>
      </c>
      <c r="FS156" s="1508">
        <f t="shared" si="1105"/>
        <v>0</v>
      </c>
      <c r="FT156" s="1508">
        <f t="shared" si="1105"/>
        <v>0</v>
      </c>
      <c r="FU156" s="1508">
        <f t="shared" si="1105"/>
        <v>0</v>
      </c>
      <c r="FV156" s="1508">
        <f t="shared" si="1105"/>
        <v>0</v>
      </c>
      <c r="FW156" s="1508">
        <f t="shared" si="1061"/>
        <v>0</v>
      </c>
      <c r="FX156" s="1508">
        <f t="shared" si="1061"/>
        <v>0</v>
      </c>
      <c r="FY156" s="1508">
        <f t="shared" si="1061"/>
        <v>0</v>
      </c>
      <c r="FZ156" s="1508">
        <f t="shared" si="1061"/>
        <v>0</v>
      </c>
      <c r="GA156" s="1508">
        <f t="shared" si="1061"/>
        <v>0</v>
      </c>
      <c r="GB156" s="1509">
        <f t="shared" si="1061"/>
        <v>0</v>
      </c>
      <c r="GC156" s="1506"/>
      <c r="GD156" s="1458">
        <f t="shared" si="910"/>
        <v>1</v>
      </c>
      <c r="GE156" s="1510">
        <f t="shared" si="1090"/>
        <v>0</v>
      </c>
      <c r="GF156" s="1511">
        <f t="shared" si="1090"/>
        <v>0</v>
      </c>
      <c r="GG156" s="1511">
        <f t="shared" si="1090"/>
        <v>0</v>
      </c>
      <c r="GH156" s="1511">
        <f t="shared" si="1090"/>
        <v>0</v>
      </c>
      <c r="GI156" s="1511">
        <f t="shared" si="1090"/>
        <v>0</v>
      </c>
      <c r="GJ156" s="1511">
        <f t="shared" si="1090"/>
        <v>0</v>
      </c>
      <c r="GK156" s="1511">
        <f t="shared" si="1090"/>
        <v>0</v>
      </c>
      <c r="GL156" s="1511">
        <f t="shared" si="1090"/>
        <v>0</v>
      </c>
      <c r="GM156" s="1511">
        <f t="shared" si="1090"/>
        <v>0</v>
      </c>
      <c r="GN156" s="1512">
        <f t="shared" si="1090"/>
        <v>0</v>
      </c>
      <c r="GO156" s="1513">
        <f t="shared" si="911"/>
        <v>0</v>
      </c>
      <c r="GP156" s="1506"/>
      <c r="GQ156" s="1510">
        <f t="shared" si="1073"/>
        <v>0</v>
      </c>
      <c r="GR156" s="1511">
        <f t="shared" si="1091"/>
        <v>0</v>
      </c>
      <c r="GS156" s="1511">
        <f t="shared" si="1091"/>
        <v>0</v>
      </c>
      <c r="GT156" s="1511">
        <f t="shared" si="1091"/>
        <v>0</v>
      </c>
      <c r="GU156" s="1511">
        <f t="shared" si="1091"/>
        <v>0</v>
      </c>
      <c r="GV156" s="1511">
        <f t="shared" si="1091"/>
        <v>0</v>
      </c>
      <c r="GW156" s="1511">
        <f t="shared" si="1091"/>
        <v>0</v>
      </c>
      <c r="GX156" s="1511">
        <f t="shared" si="1091"/>
        <v>0</v>
      </c>
      <c r="GY156" s="1511">
        <f t="shared" si="1091"/>
        <v>0</v>
      </c>
      <c r="GZ156" s="1512">
        <f t="shared" si="1091"/>
        <v>0</v>
      </c>
      <c r="HA156" s="1513">
        <f t="shared" si="912"/>
        <v>0</v>
      </c>
      <c r="HB156" s="1506">
        <f t="shared" si="913"/>
        <v>1</v>
      </c>
      <c r="HC156" s="1506"/>
      <c r="HD156" s="1508">
        <f t="shared" si="914"/>
        <v>0</v>
      </c>
      <c r="HE156" s="1460">
        <f t="shared" si="915"/>
        <v>0</v>
      </c>
      <c r="HF156" s="1460">
        <f t="shared" si="916"/>
        <v>0</v>
      </c>
      <c r="HG156" s="1460">
        <f t="shared" si="917"/>
        <v>0</v>
      </c>
      <c r="HH156" s="1460">
        <f t="shared" si="918"/>
        <v>0</v>
      </c>
      <c r="HI156" s="1460">
        <f t="shared" si="919"/>
        <v>0</v>
      </c>
      <c r="HJ156" s="1460">
        <f t="shared" si="920"/>
        <v>0</v>
      </c>
      <c r="HK156" s="1460">
        <f t="shared" si="921"/>
        <v>0</v>
      </c>
      <c r="HL156" s="1460">
        <f t="shared" si="922"/>
        <v>0</v>
      </c>
      <c r="HM156" s="1460">
        <f t="shared" si="923"/>
        <v>0</v>
      </c>
      <c r="HN156" s="1460">
        <f t="shared" si="924"/>
        <v>0</v>
      </c>
      <c r="HO156" s="1460">
        <f t="shared" si="925"/>
        <v>0</v>
      </c>
      <c r="HP156" s="1460">
        <f t="shared" si="926"/>
        <v>0</v>
      </c>
      <c r="HQ156" s="1460">
        <f t="shared" si="927"/>
        <v>0</v>
      </c>
      <c r="HR156" s="1460">
        <f t="shared" si="928"/>
        <v>0</v>
      </c>
      <c r="HS156" s="1460">
        <f t="shared" si="929"/>
        <v>0</v>
      </c>
      <c r="HT156" s="1460">
        <f t="shared" si="930"/>
        <v>0</v>
      </c>
      <c r="HU156" s="1460">
        <f t="shared" si="931"/>
        <v>0</v>
      </c>
      <c r="HV156" s="1460">
        <f t="shared" si="932"/>
        <v>0</v>
      </c>
      <c r="HW156" s="1460">
        <f t="shared" si="933"/>
        <v>0</v>
      </c>
      <c r="HX156" s="1460">
        <f t="shared" si="934"/>
        <v>0</v>
      </c>
      <c r="HY156" s="1460">
        <f t="shared" si="935"/>
        <v>0</v>
      </c>
      <c r="HZ156" s="1460">
        <f t="shared" si="936"/>
        <v>0</v>
      </c>
      <c r="IA156" s="1460">
        <f t="shared" si="937"/>
        <v>0</v>
      </c>
      <c r="IB156" s="1460">
        <f t="shared" si="938"/>
        <v>0</v>
      </c>
      <c r="IC156" s="1460">
        <f t="shared" si="939"/>
        <v>0</v>
      </c>
      <c r="ID156" s="1460">
        <f t="shared" si="940"/>
        <v>0</v>
      </c>
      <c r="IE156" s="1460">
        <f t="shared" si="941"/>
        <v>0</v>
      </c>
      <c r="IF156" s="1460">
        <f t="shared" si="942"/>
        <v>0</v>
      </c>
      <c r="IG156" s="1460">
        <f t="shared" si="943"/>
        <v>0</v>
      </c>
      <c r="IH156" s="1460">
        <f t="shared" si="944"/>
        <v>0</v>
      </c>
      <c r="II156" s="1460">
        <f t="shared" si="945"/>
        <v>0</v>
      </c>
      <c r="IJ156" s="1460">
        <f t="shared" si="946"/>
        <v>0</v>
      </c>
      <c r="IK156" s="1460">
        <f t="shared" si="947"/>
        <v>0</v>
      </c>
      <c r="IL156" s="1460">
        <f t="shared" si="948"/>
        <v>0</v>
      </c>
      <c r="IM156" s="1460">
        <f t="shared" si="949"/>
        <v>0</v>
      </c>
      <c r="IN156" s="1460">
        <f t="shared" si="950"/>
        <v>0</v>
      </c>
      <c r="IO156" s="1460">
        <f t="shared" si="951"/>
        <v>0</v>
      </c>
      <c r="IP156" s="1460">
        <f t="shared" si="952"/>
        <v>0</v>
      </c>
      <c r="IQ156" s="1460">
        <f t="shared" si="953"/>
        <v>0</v>
      </c>
      <c r="IR156" s="1460">
        <f t="shared" si="954"/>
        <v>0</v>
      </c>
      <c r="IS156" s="1460">
        <f t="shared" si="955"/>
        <v>0</v>
      </c>
      <c r="IT156" s="1460">
        <f t="shared" si="956"/>
        <v>0</v>
      </c>
      <c r="IU156" s="1460">
        <f t="shared" si="957"/>
        <v>0</v>
      </c>
      <c r="IV156" s="1460">
        <f t="shared" si="958"/>
        <v>0</v>
      </c>
      <c r="IW156" s="1460">
        <f t="shared" si="959"/>
        <v>0</v>
      </c>
      <c r="IX156" s="1460">
        <f t="shared" si="960"/>
        <v>0</v>
      </c>
      <c r="IY156" s="1460">
        <f t="shared" si="961"/>
        <v>0</v>
      </c>
      <c r="IZ156" s="1460">
        <f t="shared" si="962"/>
        <v>0</v>
      </c>
      <c r="JA156" s="1460">
        <f t="shared" si="963"/>
        <v>0</v>
      </c>
      <c r="JB156" s="1460">
        <f t="shared" si="964"/>
        <v>0</v>
      </c>
      <c r="JC156" s="1460">
        <f t="shared" si="965"/>
        <v>0</v>
      </c>
      <c r="JD156" s="1460">
        <f t="shared" si="966"/>
        <v>0</v>
      </c>
      <c r="JE156" s="1460">
        <f t="shared" si="967"/>
        <v>0</v>
      </c>
      <c r="JF156" s="1460">
        <f t="shared" si="968"/>
        <v>0</v>
      </c>
      <c r="JG156" s="1460">
        <f t="shared" si="969"/>
        <v>0</v>
      </c>
      <c r="JH156" s="1460">
        <f t="shared" si="970"/>
        <v>0</v>
      </c>
      <c r="JI156" s="1460">
        <f t="shared" si="971"/>
        <v>0</v>
      </c>
      <c r="JJ156" s="1460">
        <f t="shared" si="972"/>
        <v>0</v>
      </c>
      <c r="JK156" s="1460">
        <f t="shared" si="973"/>
        <v>0</v>
      </c>
      <c r="JL156" s="1460">
        <f t="shared" si="974"/>
        <v>0</v>
      </c>
      <c r="JM156" s="1460">
        <f t="shared" si="975"/>
        <v>0</v>
      </c>
      <c r="JN156" s="1460">
        <f t="shared" si="976"/>
        <v>0</v>
      </c>
      <c r="JO156" s="1460">
        <f t="shared" si="977"/>
        <v>0</v>
      </c>
      <c r="JP156" s="1460">
        <f t="shared" si="978"/>
        <v>0</v>
      </c>
      <c r="JQ156" s="1460">
        <f t="shared" si="979"/>
        <v>0</v>
      </c>
      <c r="JR156" s="1460">
        <f t="shared" si="980"/>
        <v>0</v>
      </c>
      <c r="JS156" s="1460">
        <f t="shared" si="981"/>
        <v>0</v>
      </c>
      <c r="JT156" s="1460">
        <f t="shared" si="982"/>
        <v>0</v>
      </c>
      <c r="JU156" s="1460">
        <f t="shared" si="983"/>
        <v>0</v>
      </c>
      <c r="JV156" s="1460">
        <f t="shared" si="984"/>
        <v>0</v>
      </c>
      <c r="JW156" s="1460">
        <f t="shared" si="985"/>
        <v>0</v>
      </c>
      <c r="JX156" s="1460">
        <f t="shared" si="986"/>
        <v>0</v>
      </c>
      <c r="JY156" s="1460">
        <f t="shared" si="987"/>
        <v>0</v>
      </c>
      <c r="JZ156" s="1460">
        <f t="shared" si="988"/>
        <v>0</v>
      </c>
      <c r="KA156" s="1460">
        <f t="shared" si="989"/>
        <v>0</v>
      </c>
      <c r="KB156" s="1460">
        <f t="shared" si="990"/>
        <v>0</v>
      </c>
      <c r="KC156" s="1460">
        <f t="shared" si="991"/>
        <v>0</v>
      </c>
      <c r="KD156" s="1460">
        <f t="shared" si="992"/>
        <v>0</v>
      </c>
      <c r="KE156" s="1460">
        <f t="shared" si="993"/>
        <v>0</v>
      </c>
      <c r="KF156" s="1460">
        <f t="shared" si="994"/>
        <v>0</v>
      </c>
      <c r="KG156" s="1460">
        <f t="shared" si="995"/>
        <v>0</v>
      </c>
      <c r="KH156" s="1460">
        <f t="shared" si="996"/>
        <v>0</v>
      </c>
      <c r="KI156" s="1460">
        <f t="shared" si="997"/>
        <v>0</v>
      </c>
      <c r="KJ156" s="1460">
        <f t="shared" si="998"/>
        <v>0</v>
      </c>
      <c r="KK156" s="1460">
        <f t="shared" si="999"/>
        <v>0</v>
      </c>
      <c r="KL156" s="1460">
        <f t="shared" si="1000"/>
        <v>0</v>
      </c>
      <c r="KM156" s="1460">
        <f t="shared" si="1001"/>
        <v>0</v>
      </c>
      <c r="KN156" s="1460">
        <f t="shared" si="1002"/>
        <v>0</v>
      </c>
      <c r="KO156" s="1460">
        <f t="shared" si="1003"/>
        <v>0</v>
      </c>
      <c r="KP156" s="1460">
        <f t="shared" si="1004"/>
        <v>0</v>
      </c>
      <c r="KQ156" s="1460">
        <f t="shared" si="1005"/>
        <v>0</v>
      </c>
      <c r="KR156" s="1460">
        <f t="shared" si="1006"/>
        <v>0</v>
      </c>
      <c r="KS156" s="1460">
        <f t="shared" si="1007"/>
        <v>0</v>
      </c>
      <c r="KT156" s="1460">
        <f t="shared" si="1008"/>
        <v>0</v>
      </c>
      <c r="KU156" s="1460">
        <f t="shared" si="1009"/>
        <v>0</v>
      </c>
      <c r="KV156" s="1460">
        <f t="shared" si="1010"/>
        <v>0</v>
      </c>
      <c r="KW156" s="1460">
        <f t="shared" si="1011"/>
        <v>0</v>
      </c>
      <c r="KX156" s="1460">
        <f t="shared" si="1012"/>
        <v>0</v>
      </c>
      <c r="KY156" s="1460">
        <f t="shared" si="1013"/>
        <v>0</v>
      </c>
      <c r="KZ156" s="1460">
        <f t="shared" si="1014"/>
        <v>0</v>
      </c>
      <c r="LA156" s="1460">
        <f t="shared" si="1015"/>
        <v>0</v>
      </c>
      <c r="LB156" s="1460">
        <f t="shared" si="1016"/>
        <v>0</v>
      </c>
      <c r="LC156" s="1460">
        <f t="shared" si="1017"/>
        <v>0</v>
      </c>
      <c r="LD156" s="1460">
        <f t="shared" si="1018"/>
        <v>0</v>
      </c>
      <c r="LE156" s="1460">
        <f t="shared" si="1019"/>
        <v>0</v>
      </c>
      <c r="LF156" s="1460">
        <f t="shared" si="1020"/>
        <v>0</v>
      </c>
      <c r="LG156" s="1460">
        <f t="shared" si="1021"/>
        <v>0</v>
      </c>
      <c r="LH156" s="1460">
        <f t="shared" si="1022"/>
        <v>0</v>
      </c>
      <c r="LI156" s="1460">
        <f t="shared" si="1023"/>
        <v>0</v>
      </c>
      <c r="LJ156" s="1460">
        <f t="shared" si="1024"/>
        <v>0</v>
      </c>
      <c r="LK156" s="1460">
        <f t="shared" si="1025"/>
        <v>0</v>
      </c>
      <c r="LL156" s="1460">
        <f t="shared" si="1026"/>
        <v>0</v>
      </c>
      <c r="LM156" s="1460">
        <f t="shared" si="1027"/>
        <v>0</v>
      </c>
      <c r="LN156" s="1460">
        <f t="shared" si="1028"/>
        <v>0</v>
      </c>
      <c r="LO156" s="1460">
        <f t="shared" si="1029"/>
        <v>0</v>
      </c>
      <c r="LP156" s="1460">
        <f t="shared" si="1030"/>
        <v>0</v>
      </c>
      <c r="LQ156" s="1460">
        <f t="shared" si="1031"/>
        <v>0</v>
      </c>
      <c r="LR156" s="1460">
        <f t="shared" si="1032"/>
        <v>0</v>
      </c>
      <c r="LS156" s="1460">
        <f t="shared" si="1033"/>
        <v>0</v>
      </c>
      <c r="LW156" s="1467">
        <f t="shared" si="1034"/>
        <v>0</v>
      </c>
      <c r="LX156" s="1467">
        <f t="shared" si="1035"/>
        <v>0</v>
      </c>
      <c r="LY156" s="1467">
        <f t="shared" si="1036"/>
        <v>0</v>
      </c>
      <c r="LZ156" s="1467">
        <f t="shared" si="1037"/>
        <v>0</v>
      </c>
      <c r="MA156" s="1506"/>
      <c r="MB156" s="1460">
        <f t="shared" si="1038"/>
        <v>0</v>
      </c>
      <c r="MC156" s="1460">
        <f t="shared" si="1092"/>
        <v>0</v>
      </c>
      <c r="MD156" s="1460">
        <f t="shared" si="1092"/>
        <v>0</v>
      </c>
      <c r="ME156" s="1460">
        <f t="shared" si="1092"/>
        <v>0</v>
      </c>
      <c r="MF156" s="1460">
        <f t="shared" si="1092"/>
        <v>0</v>
      </c>
      <c r="MG156" s="1460">
        <f t="shared" si="1092"/>
        <v>0</v>
      </c>
      <c r="MH156" s="1460">
        <f t="shared" si="1092"/>
        <v>0</v>
      </c>
      <c r="MI156" s="1460">
        <f t="shared" si="1092"/>
        <v>0</v>
      </c>
      <c r="MJ156" s="1460">
        <f t="shared" si="1092"/>
        <v>0</v>
      </c>
      <c r="MK156" s="1460">
        <f t="shared" si="1092"/>
        <v>0</v>
      </c>
      <c r="ML156" s="1460">
        <f t="shared" si="1092"/>
        <v>0</v>
      </c>
      <c r="MM156" s="1460">
        <f t="shared" si="1092"/>
        <v>0</v>
      </c>
      <c r="MN156" s="1460">
        <f t="shared" si="1092"/>
        <v>0</v>
      </c>
      <c r="MO156" s="1460">
        <f t="shared" si="1092"/>
        <v>0</v>
      </c>
      <c r="MP156" s="1460">
        <f t="shared" si="1092"/>
        <v>0</v>
      </c>
      <c r="MQ156" s="1460">
        <f t="shared" si="1092"/>
        <v>0</v>
      </c>
      <c r="MR156" s="1460">
        <f t="shared" si="1092"/>
        <v>0</v>
      </c>
      <c r="MS156" s="1460">
        <f t="shared" si="1097"/>
        <v>0</v>
      </c>
      <c r="MT156" s="1460">
        <f t="shared" si="1097"/>
        <v>0</v>
      </c>
      <c r="MU156" s="1460">
        <f t="shared" si="1097"/>
        <v>0</v>
      </c>
      <c r="MV156" s="1460">
        <f t="shared" si="1097"/>
        <v>0</v>
      </c>
      <c r="MW156" s="1460">
        <f t="shared" si="1097"/>
        <v>0</v>
      </c>
      <c r="MX156" s="1460">
        <f t="shared" si="1097"/>
        <v>0</v>
      </c>
      <c r="MY156" s="1460">
        <f t="shared" si="1097"/>
        <v>0</v>
      </c>
      <c r="MZ156" s="1460">
        <f t="shared" si="1097"/>
        <v>0</v>
      </c>
      <c r="NA156" s="1460">
        <f t="shared" si="1097"/>
        <v>0</v>
      </c>
      <c r="NB156" s="1460">
        <f t="shared" si="1097"/>
        <v>0</v>
      </c>
      <c r="NC156" s="1460">
        <f t="shared" si="1097"/>
        <v>0</v>
      </c>
      <c r="ND156" s="1460">
        <f t="shared" si="1097"/>
        <v>0</v>
      </c>
      <c r="NE156" s="1460">
        <f t="shared" si="1097"/>
        <v>0</v>
      </c>
      <c r="NF156" s="1460">
        <f t="shared" si="1097"/>
        <v>0</v>
      </c>
      <c r="NG156" s="1460">
        <f t="shared" si="1097"/>
        <v>0</v>
      </c>
      <c r="NH156" s="1460">
        <f t="shared" si="1097"/>
        <v>0</v>
      </c>
      <c r="NI156" s="1460">
        <f t="shared" si="1098"/>
        <v>0</v>
      </c>
      <c r="NJ156" s="1460">
        <f t="shared" si="1098"/>
        <v>0</v>
      </c>
      <c r="NK156" s="1460">
        <f t="shared" si="1098"/>
        <v>0</v>
      </c>
      <c r="NL156" s="1460">
        <f t="shared" si="1098"/>
        <v>0</v>
      </c>
      <c r="NM156" s="1460">
        <f t="shared" si="1098"/>
        <v>0</v>
      </c>
      <c r="NN156" s="1460">
        <f t="shared" si="1098"/>
        <v>0</v>
      </c>
      <c r="NO156" s="1460">
        <f t="shared" si="1098"/>
        <v>0</v>
      </c>
      <c r="NP156" s="1460">
        <f t="shared" si="1098"/>
        <v>0</v>
      </c>
      <c r="NQ156" s="1460">
        <f t="shared" si="1098"/>
        <v>0</v>
      </c>
      <c r="NR156" s="1460">
        <f t="shared" si="1098"/>
        <v>0</v>
      </c>
      <c r="NS156" s="1460">
        <f t="shared" si="1098"/>
        <v>0</v>
      </c>
      <c r="NT156" s="1460">
        <f t="shared" si="1098"/>
        <v>0</v>
      </c>
      <c r="NU156" s="1460">
        <f t="shared" si="1098"/>
        <v>0</v>
      </c>
      <c r="NV156" s="1460">
        <f t="shared" si="1098"/>
        <v>0</v>
      </c>
      <c r="NW156" s="1460">
        <f t="shared" si="1098"/>
        <v>0</v>
      </c>
      <c r="NX156" s="1460">
        <f t="shared" si="1098"/>
        <v>0</v>
      </c>
      <c r="NY156" s="1460">
        <f t="shared" si="1099"/>
        <v>0</v>
      </c>
      <c r="NZ156" s="1460">
        <f t="shared" si="1099"/>
        <v>0</v>
      </c>
      <c r="OA156" s="1460">
        <f t="shared" si="1099"/>
        <v>0</v>
      </c>
      <c r="OB156" s="1460">
        <f t="shared" si="1099"/>
        <v>0</v>
      </c>
      <c r="OC156" s="1460">
        <f t="shared" si="1099"/>
        <v>0</v>
      </c>
      <c r="OD156" s="1460">
        <f t="shared" si="1099"/>
        <v>0</v>
      </c>
      <c r="OE156" s="1460">
        <f t="shared" si="1099"/>
        <v>0</v>
      </c>
      <c r="OF156" s="1460">
        <f t="shared" si="1099"/>
        <v>0</v>
      </c>
      <c r="OG156" s="1460">
        <f t="shared" si="1099"/>
        <v>0</v>
      </c>
      <c r="OH156" s="1460">
        <f t="shared" si="1099"/>
        <v>0</v>
      </c>
      <c r="OI156" s="1460">
        <f t="shared" si="1099"/>
        <v>0</v>
      </c>
      <c r="OJ156" s="1460">
        <f t="shared" si="1099"/>
        <v>0</v>
      </c>
      <c r="OK156" s="1460">
        <f t="shared" si="1099"/>
        <v>0</v>
      </c>
      <c r="OL156" s="1460">
        <f t="shared" si="1099"/>
        <v>0</v>
      </c>
      <c r="OM156" s="1460">
        <f t="shared" si="1099"/>
        <v>0</v>
      </c>
      <c r="ON156" s="1460">
        <f t="shared" si="1099"/>
        <v>0</v>
      </c>
      <c r="OO156" s="1460">
        <f t="shared" si="1045"/>
        <v>0</v>
      </c>
      <c r="OP156" s="1460">
        <f t="shared" si="1094"/>
        <v>0</v>
      </c>
      <c r="OQ156" s="1460">
        <f t="shared" si="1094"/>
        <v>0</v>
      </c>
      <c r="OR156" s="1460">
        <f t="shared" si="1094"/>
        <v>0</v>
      </c>
      <c r="OS156" s="1460">
        <f t="shared" si="1094"/>
        <v>0</v>
      </c>
      <c r="OT156" s="1460">
        <f t="shared" si="1094"/>
        <v>0</v>
      </c>
      <c r="OU156" s="1460">
        <f t="shared" si="1094"/>
        <v>0</v>
      </c>
      <c r="OV156" s="1460">
        <f t="shared" si="1094"/>
        <v>0</v>
      </c>
      <c r="OW156" s="1460">
        <f t="shared" si="1094"/>
        <v>0</v>
      </c>
      <c r="OX156" s="1460">
        <f t="shared" si="1094"/>
        <v>0</v>
      </c>
      <c r="OY156" s="1460">
        <f t="shared" si="1094"/>
        <v>0</v>
      </c>
      <c r="OZ156" s="1460">
        <f t="shared" si="1094"/>
        <v>0</v>
      </c>
      <c r="PA156" s="1460">
        <f t="shared" si="1094"/>
        <v>0</v>
      </c>
      <c r="PB156" s="1460">
        <f t="shared" si="1094"/>
        <v>0</v>
      </c>
      <c r="PC156" s="1460">
        <f t="shared" si="1094"/>
        <v>0</v>
      </c>
      <c r="PD156" s="1460">
        <f t="shared" si="1094"/>
        <v>0</v>
      </c>
      <c r="PE156" s="1460">
        <f t="shared" si="1094"/>
        <v>0</v>
      </c>
      <c r="PF156" s="1460">
        <f t="shared" si="1095"/>
        <v>0</v>
      </c>
      <c r="PG156" s="1460">
        <f t="shared" si="1095"/>
        <v>0</v>
      </c>
      <c r="PH156" s="1460">
        <f t="shared" si="1095"/>
        <v>0</v>
      </c>
      <c r="PI156" s="1460">
        <f t="shared" si="1095"/>
        <v>0</v>
      </c>
      <c r="PJ156" s="1460">
        <f t="shared" si="1095"/>
        <v>0</v>
      </c>
      <c r="PK156" s="1460">
        <f t="shared" si="1095"/>
        <v>0</v>
      </c>
      <c r="PL156" s="1460">
        <f t="shared" si="1095"/>
        <v>0</v>
      </c>
      <c r="PM156" s="1460">
        <f t="shared" si="1095"/>
        <v>0</v>
      </c>
      <c r="PN156" s="1460">
        <f t="shared" si="1095"/>
        <v>0</v>
      </c>
      <c r="PO156" s="1460">
        <f t="shared" si="1095"/>
        <v>0</v>
      </c>
      <c r="PP156" s="1460">
        <f t="shared" si="1095"/>
        <v>0</v>
      </c>
      <c r="PQ156" s="1460">
        <f t="shared" si="1095"/>
        <v>0</v>
      </c>
      <c r="PR156" s="1460">
        <f t="shared" si="1095"/>
        <v>0</v>
      </c>
      <c r="PS156" s="1460">
        <f t="shared" si="1095"/>
        <v>0</v>
      </c>
      <c r="PT156" s="1460">
        <f t="shared" si="1095"/>
        <v>0</v>
      </c>
      <c r="PU156" s="1460">
        <f t="shared" si="1095"/>
        <v>0</v>
      </c>
      <c r="PV156" s="1460">
        <f t="shared" si="1096"/>
        <v>0</v>
      </c>
      <c r="PW156" s="1460">
        <f t="shared" si="1096"/>
        <v>0</v>
      </c>
      <c r="PX156" s="1460">
        <f t="shared" si="1096"/>
        <v>0</v>
      </c>
      <c r="PY156" s="1460">
        <f t="shared" si="1096"/>
        <v>0</v>
      </c>
      <c r="PZ156" s="1460">
        <f t="shared" si="1096"/>
        <v>0</v>
      </c>
      <c r="QA156" s="1460">
        <f t="shared" si="1096"/>
        <v>0</v>
      </c>
      <c r="QB156" s="1460">
        <f t="shared" si="1096"/>
        <v>0</v>
      </c>
      <c r="QC156" s="1460">
        <f t="shared" si="1096"/>
        <v>0</v>
      </c>
      <c r="QD156" s="1460">
        <f t="shared" si="1096"/>
        <v>0</v>
      </c>
      <c r="QE156" s="1460">
        <f t="shared" si="1096"/>
        <v>0</v>
      </c>
      <c r="QF156" s="1460">
        <f t="shared" si="1096"/>
        <v>0</v>
      </c>
      <c r="QG156" s="1460">
        <f t="shared" si="1096"/>
        <v>0</v>
      </c>
      <c r="QH156" s="1460">
        <f t="shared" si="1096"/>
        <v>0</v>
      </c>
      <c r="QI156" s="1460">
        <f t="shared" si="1096"/>
        <v>0</v>
      </c>
      <c r="QJ156" s="1460">
        <f t="shared" si="1096"/>
        <v>0</v>
      </c>
      <c r="QK156" s="1460">
        <f t="shared" si="1096"/>
        <v>0</v>
      </c>
      <c r="QL156" s="1460">
        <f t="shared" si="1066"/>
        <v>0</v>
      </c>
      <c r="QM156" s="1460">
        <f t="shared" si="1066"/>
        <v>0</v>
      </c>
      <c r="QN156" s="1460">
        <f t="shared" si="1066"/>
        <v>0</v>
      </c>
      <c r="QO156" s="1460">
        <f t="shared" si="1066"/>
        <v>0</v>
      </c>
      <c r="QP156" s="1460">
        <f t="shared" si="1066"/>
        <v>0</v>
      </c>
      <c r="QQ156" s="1460">
        <f t="shared" si="1066"/>
        <v>0</v>
      </c>
    </row>
    <row r="157" spans="1:459" s="1466" customFormat="1" ht="22.5" customHeight="1">
      <c r="A157" s="1468"/>
      <c r="B157" s="1469"/>
      <c r="C157" s="1469"/>
      <c r="D157" s="1470"/>
      <c r="E157" s="1471"/>
      <c r="F157" s="1472"/>
      <c r="G157" s="1472"/>
      <c r="H157" s="1473">
        <f t="shared" si="875"/>
        <v>0</v>
      </c>
      <c r="I157" s="1474">
        <v>0</v>
      </c>
      <c r="J157" s="1475">
        <f t="shared" si="437"/>
        <v>0</v>
      </c>
      <c r="K157" s="1476">
        <v>0</v>
      </c>
      <c r="L157" s="1477">
        <f t="shared" si="876"/>
        <v>0</v>
      </c>
      <c r="M157" s="1477">
        <f t="shared" si="877"/>
        <v>0</v>
      </c>
      <c r="N157" s="1478"/>
      <c r="O157" s="1479">
        <v>0</v>
      </c>
      <c r="P157" s="1480">
        <v>0</v>
      </c>
      <c r="Q157" s="1828">
        <v>0</v>
      </c>
      <c r="R157" s="1831">
        <f t="shared" si="878"/>
        <v>0</v>
      </c>
      <c r="S157" s="1481">
        <f>IF(AND(SUM(O157:Q157)=0,N157="NNN"),MIN('Operating History and Pro Forma'!$M$33,'Operating History and Pro Forma'!$T$15)*D157,SUM(O157:Q157)*D157)</f>
        <v>0</v>
      </c>
      <c r="T157" s="1482">
        <f t="shared" si="879"/>
        <v>0</v>
      </c>
      <c r="U157" s="1483">
        <f t="shared" si="880"/>
        <v>0</v>
      </c>
      <c r="V157" s="1480"/>
      <c r="W157" s="1514"/>
      <c r="X157" s="1486" t="str">
        <f t="shared" si="881"/>
        <v/>
      </c>
      <c r="Y157" s="1487">
        <f t="shared" si="882"/>
        <v>0</v>
      </c>
      <c r="Z157" s="1488"/>
      <c r="AA157" s="1488"/>
      <c r="AB157" s="1488"/>
      <c r="AC157" s="1488"/>
      <c r="AD157" s="1489">
        <f t="shared" si="883"/>
        <v>0</v>
      </c>
      <c r="AE157" s="1490" t="str">
        <f t="shared" si="884"/>
        <v/>
      </c>
      <c r="AF157" s="1491">
        <f t="shared" si="885"/>
        <v>0</v>
      </c>
      <c r="AG157" s="1492">
        <f t="shared" si="886"/>
        <v>0</v>
      </c>
      <c r="AH157" s="1493">
        <f t="shared" si="1060"/>
        <v>0</v>
      </c>
      <c r="AI157" s="1493">
        <f t="shared" si="1060"/>
        <v>0</v>
      </c>
      <c r="AJ157" s="1494">
        <f t="shared" si="1060"/>
        <v>0</v>
      </c>
      <c r="AK157" s="1494">
        <f t="shared" si="1060"/>
        <v>0</v>
      </c>
      <c r="AL157" s="1495">
        <f t="shared" si="1060"/>
        <v>0</v>
      </c>
      <c r="AM157" s="1496">
        <f t="shared" si="1060"/>
        <v>0</v>
      </c>
      <c r="AN157" s="1497">
        <f t="shared" si="399"/>
        <v>0</v>
      </c>
      <c r="AO157" s="1498">
        <f t="shared" si="1093"/>
        <v>0</v>
      </c>
      <c r="AP157" s="1499">
        <f t="shared" si="887"/>
        <v>0</v>
      </c>
      <c r="AQ157" s="1500">
        <f t="shared" si="888"/>
        <v>0</v>
      </c>
      <c r="AR157" s="1501">
        <f t="shared" si="889"/>
        <v>0</v>
      </c>
      <c r="AS157" s="1498">
        <f t="shared" si="1088"/>
        <v>0</v>
      </c>
      <c r="AT157" s="1501">
        <f t="shared" si="890"/>
        <v>0</v>
      </c>
      <c r="AU157" s="1498">
        <f t="shared" si="891"/>
        <v>1</v>
      </c>
      <c r="AV157" s="1498">
        <f t="shared" si="892"/>
        <v>2</v>
      </c>
      <c r="AW157" s="1499">
        <f t="shared" si="893"/>
        <v>0</v>
      </c>
      <c r="AX157" s="1502">
        <f t="shared" si="894"/>
        <v>0</v>
      </c>
      <c r="AY157" s="1503">
        <f t="shared" si="895"/>
        <v>0</v>
      </c>
      <c r="AZ157" s="1498">
        <f t="shared" si="896"/>
        <v>2</v>
      </c>
      <c r="BA157" s="1498">
        <f t="shared" si="897"/>
        <v>3</v>
      </c>
      <c r="BB157" s="1499">
        <f t="shared" si="898"/>
        <v>0</v>
      </c>
      <c r="BC157" s="1502">
        <f t="shared" si="899"/>
        <v>0</v>
      </c>
      <c r="BD157" s="1503">
        <f t="shared" si="900"/>
        <v>0</v>
      </c>
      <c r="BE157" s="1498">
        <f t="shared" si="901"/>
        <v>3</v>
      </c>
      <c r="BF157" s="1498">
        <f t="shared" si="902"/>
        <v>4</v>
      </c>
      <c r="BG157" s="1499">
        <f t="shared" si="903"/>
        <v>0</v>
      </c>
      <c r="BH157" s="1502">
        <f t="shared" si="904"/>
        <v>0</v>
      </c>
      <c r="BI157" s="1502">
        <f t="shared" si="905"/>
        <v>0</v>
      </c>
      <c r="BJ157" s="1504">
        <f t="shared" si="906"/>
        <v>1900</v>
      </c>
      <c r="BK157" s="1505" t="str">
        <f t="shared" si="907"/>
        <v/>
      </c>
      <c r="BL157" s="1506"/>
      <c r="BM157" s="1507">
        <f t="shared" si="908"/>
        <v>0</v>
      </c>
      <c r="BN157" s="1508">
        <f t="shared" si="1089"/>
        <v>0</v>
      </c>
      <c r="BO157" s="1508">
        <f t="shared" si="1089"/>
        <v>0</v>
      </c>
      <c r="BP157" s="1508">
        <f t="shared" si="1089"/>
        <v>0</v>
      </c>
      <c r="BQ157" s="1508">
        <f t="shared" si="1089"/>
        <v>0</v>
      </c>
      <c r="BR157" s="1508">
        <f t="shared" si="1089"/>
        <v>0</v>
      </c>
      <c r="BS157" s="1508">
        <f t="shared" si="1089"/>
        <v>0</v>
      </c>
      <c r="BT157" s="1508">
        <f t="shared" si="1089"/>
        <v>0</v>
      </c>
      <c r="BU157" s="1508">
        <f t="shared" si="1089"/>
        <v>0</v>
      </c>
      <c r="BV157" s="1508">
        <f t="shared" si="1089"/>
        <v>0</v>
      </c>
      <c r="BW157" s="1508">
        <f t="shared" si="1089"/>
        <v>0</v>
      </c>
      <c r="BX157" s="1508">
        <f t="shared" si="1089"/>
        <v>0</v>
      </c>
      <c r="BY157" s="1507">
        <f t="shared" si="1089"/>
        <v>0</v>
      </c>
      <c r="BZ157" s="1508">
        <f t="shared" si="1089"/>
        <v>0</v>
      </c>
      <c r="CA157" s="1508">
        <f t="shared" si="1089"/>
        <v>0</v>
      </c>
      <c r="CB157" s="1508">
        <f t="shared" si="1089"/>
        <v>0</v>
      </c>
      <c r="CC157" s="1508">
        <f t="shared" si="1089"/>
        <v>0</v>
      </c>
      <c r="CD157" s="1508">
        <f t="shared" si="1100"/>
        <v>0</v>
      </c>
      <c r="CE157" s="1508">
        <f t="shared" si="1100"/>
        <v>0</v>
      </c>
      <c r="CF157" s="1508">
        <f t="shared" si="1100"/>
        <v>0</v>
      </c>
      <c r="CG157" s="1508">
        <f t="shared" si="1100"/>
        <v>0</v>
      </c>
      <c r="CH157" s="1508">
        <f t="shared" si="1100"/>
        <v>0</v>
      </c>
      <c r="CI157" s="1508">
        <f t="shared" si="1100"/>
        <v>0</v>
      </c>
      <c r="CJ157" s="1509">
        <f t="shared" si="1100"/>
        <v>0</v>
      </c>
      <c r="CK157" s="1507">
        <f t="shared" si="1100"/>
        <v>0</v>
      </c>
      <c r="CL157" s="1508">
        <f t="shared" si="1100"/>
        <v>0</v>
      </c>
      <c r="CM157" s="1508">
        <f t="shared" si="1100"/>
        <v>0</v>
      </c>
      <c r="CN157" s="1508">
        <f t="shared" si="1100"/>
        <v>0</v>
      </c>
      <c r="CO157" s="1508">
        <f t="shared" si="1100"/>
        <v>0</v>
      </c>
      <c r="CP157" s="1508">
        <f t="shared" si="1100"/>
        <v>0</v>
      </c>
      <c r="CQ157" s="1508">
        <f t="shared" si="1100"/>
        <v>0</v>
      </c>
      <c r="CR157" s="1508">
        <f t="shared" si="1100"/>
        <v>0</v>
      </c>
      <c r="CS157" s="1508">
        <f t="shared" si="1100"/>
        <v>0</v>
      </c>
      <c r="CT157" s="1508">
        <f t="shared" si="1101"/>
        <v>0</v>
      </c>
      <c r="CU157" s="1508">
        <f t="shared" si="1101"/>
        <v>0</v>
      </c>
      <c r="CV157" s="1509">
        <f t="shared" si="1101"/>
        <v>0</v>
      </c>
      <c r="CW157" s="1508">
        <f t="shared" si="1101"/>
        <v>0</v>
      </c>
      <c r="CX157" s="1508">
        <f t="shared" si="1101"/>
        <v>0</v>
      </c>
      <c r="CY157" s="1508">
        <f t="shared" si="1101"/>
        <v>0</v>
      </c>
      <c r="CZ157" s="1508">
        <f t="shared" si="1101"/>
        <v>0</v>
      </c>
      <c r="DA157" s="1508">
        <f t="shared" si="1101"/>
        <v>0</v>
      </c>
      <c r="DB157" s="1508">
        <f t="shared" si="1101"/>
        <v>0</v>
      </c>
      <c r="DC157" s="1508">
        <f t="shared" si="1101"/>
        <v>0</v>
      </c>
      <c r="DD157" s="1508">
        <f t="shared" si="1101"/>
        <v>0</v>
      </c>
      <c r="DE157" s="1508">
        <f t="shared" si="1101"/>
        <v>0</v>
      </c>
      <c r="DF157" s="1508">
        <f t="shared" si="1101"/>
        <v>0</v>
      </c>
      <c r="DG157" s="1508">
        <f t="shared" si="1101"/>
        <v>0</v>
      </c>
      <c r="DH157" s="1509">
        <f t="shared" si="1101"/>
        <v>0</v>
      </c>
      <c r="DI157" s="1508">
        <f t="shared" si="1101"/>
        <v>0</v>
      </c>
      <c r="DJ157" s="1508">
        <f t="shared" si="1102"/>
        <v>0</v>
      </c>
      <c r="DK157" s="1508">
        <f t="shared" si="1102"/>
        <v>0</v>
      </c>
      <c r="DL157" s="1508">
        <f t="shared" si="1102"/>
        <v>0</v>
      </c>
      <c r="DM157" s="1508">
        <f t="shared" si="1102"/>
        <v>0</v>
      </c>
      <c r="DN157" s="1508">
        <f t="shared" si="1102"/>
        <v>0</v>
      </c>
      <c r="DO157" s="1508">
        <f t="shared" si="1102"/>
        <v>0</v>
      </c>
      <c r="DP157" s="1508">
        <f t="shared" si="1102"/>
        <v>0</v>
      </c>
      <c r="DQ157" s="1508">
        <f t="shared" si="1102"/>
        <v>0</v>
      </c>
      <c r="DR157" s="1508">
        <f t="shared" si="1102"/>
        <v>0</v>
      </c>
      <c r="DS157" s="1508">
        <f t="shared" si="1102"/>
        <v>0</v>
      </c>
      <c r="DT157" s="1509">
        <f t="shared" si="1102"/>
        <v>0</v>
      </c>
      <c r="DU157" s="1507">
        <f t="shared" si="1102"/>
        <v>0</v>
      </c>
      <c r="DV157" s="1508">
        <f t="shared" si="1102"/>
        <v>0</v>
      </c>
      <c r="DW157" s="1508">
        <f t="shared" si="1102"/>
        <v>0</v>
      </c>
      <c r="DX157" s="1508">
        <f t="shared" si="1102"/>
        <v>0</v>
      </c>
      <c r="DY157" s="1508">
        <f t="shared" si="1102"/>
        <v>0</v>
      </c>
      <c r="DZ157" s="1508">
        <f t="shared" si="1103"/>
        <v>0</v>
      </c>
      <c r="EA157" s="1508">
        <f t="shared" si="1103"/>
        <v>0</v>
      </c>
      <c r="EB157" s="1508">
        <f t="shared" si="1103"/>
        <v>0</v>
      </c>
      <c r="EC157" s="1508">
        <f t="shared" si="1103"/>
        <v>0</v>
      </c>
      <c r="ED157" s="1508">
        <f t="shared" si="1103"/>
        <v>0</v>
      </c>
      <c r="EE157" s="1508">
        <f t="shared" si="1103"/>
        <v>0</v>
      </c>
      <c r="EF157" s="1508">
        <f t="shared" si="1103"/>
        <v>0</v>
      </c>
      <c r="EG157" s="1507">
        <f t="shared" si="1103"/>
        <v>0</v>
      </c>
      <c r="EH157" s="1508">
        <f t="shared" si="1103"/>
        <v>0</v>
      </c>
      <c r="EI157" s="1508">
        <f t="shared" si="1103"/>
        <v>0</v>
      </c>
      <c r="EJ157" s="1508">
        <f t="shared" si="1103"/>
        <v>0</v>
      </c>
      <c r="EK157" s="1508">
        <f t="shared" si="1103"/>
        <v>0</v>
      </c>
      <c r="EL157" s="1508">
        <f t="shared" si="1103"/>
        <v>0</v>
      </c>
      <c r="EM157" s="1508">
        <f t="shared" si="1103"/>
        <v>0</v>
      </c>
      <c r="EN157" s="1508">
        <f t="shared" si="1103"/>
        <v>0</v>
      </c>
      <c r="EO157" s="1508">
        <f t="shared" si="1103"/>
        <v>0</v>
      </c>
      <c r="EP157" s="1508">
        <f t="shared" si="1104"/>
        <v>0</v>
      </c>
      <c r="EQ157" s="1508">
        <f t="shared" si="1104"/>
        <v>0</v>
      </c>
      <c r="ER157" s="1509">
        <f t="shared" si="1104"/>
        <v>0</v>
      </c>
      <c r="ES157" s="1507">
        <f t="shared" si="1104"/>
        <v>0</v>
      </c>
      <c r="ET157" s="1508">
        <f t="shared" si="1104"/>
        <v>0</v>
      </c>
      <c r="EU157" s="1508">
        <f t="shared" si="1104"/>
        <v>0</v>
      </c>
      <c r="EV157" s="1508">
        <f t="shared" si="1104"/>
        <v>0</v>
      </c>
      <c r="EW157" s="1508">
        <f t="shared" si="1104"/>
        <v>0</v>
      </c>
      <c r="EX157" s="1508">
        <f t="shared" si="1104"/>
        <v>0</v>
      </c>
      <c r="EY157" s="1508">
        <f t="shared" si="1104"/>
        <v>0</v>
      </c>
      <c r="EZ157" s="1508">
        <f t="shared" si="1104"/>
        <v>0</v>
      </c>
      <c r="FA157" s="1508">
        <f t="shared" si="1104"/>
        <v>0</v>
      </c>
      <c r="FB157" s="1508">
        <f t="shared" si="1104"/>
        <v>0</v>
      </c>
      <c r="FC157" s="1508">
        <f t="shared" si="1104"/>
        <v>0</v>
      </c>
      <c r="FD157" s="1509">
        <f t="shared" si="1104"/>
        <v>0</v>
      </c>
      <c r="FE157" s="1508">
        <f t="shared" si="1104"/>
        <v>0</v>
      </c>
      <c r="FF157" s="1508">
        <f t="shared" si="1052"/>
        <v>0</v>
      </c>
      <c r="FG157" s="1508">
        <f t="shared" si="1105"/>
        <v>0</v>
      </c>
      <c r="FH157" s="1508">
        <f t="shared" si="1105"/>
        <v>0</v>
      </c>
      <c r="FI157" s="1508">
        <f t="shared" si="1105"/>
        <v>0</v>
      </c>
      <c r="FJ157" s="1508">
        <f t="shared" si="1105"/>
        <v>0</v>
      </c>
      <c r="FK157" s="1508">
        <f t="shared" si="1105"/>
        <v>0</v>
      </c>
      <c r="FL157" s="1508">
        <f t="shared" si="1105"/>
        <v>0</v>
      </c>
      <c r="FM157" s="1508">
        <f t="shared" si="1105"/>
        <v>0</v>
      </c>
      <c r="FN157" s="1508">
        <f t="shared" si="1105"/>
        <v>0</v>
      </c>
      <c r="FO157" s="1508">
        <f t="shared" si="1105"/>
        <v>0</v>
      </c>
      <c r="FP157" s="1509">
        <f t="shared" si="1105"/>
        <v>0</v>
      </c>
      <c r="FQ157" s="1508">
        <f t="shared" si="1105"/>
        <v>0</v>
      </c>
      <c r="FR157" s="1508">
        <f t="shared" si="1105"/>
        <v>0</v>
      </c>
      <c r="FS157" s="1508">
        <f t="shared" si="1105"/>
        <v>0</v>
      </c>
      <c r="FT157" s="1508">
        <f t="shared" si="1105"/>
        <v>0</v>
      </c>
      <c r="FU157" s="1508">
        <f t="shared" si="1105"/>
        <v>0</v>
      </c>
      <c r="FV157" s="1508">
        <f t="shared" si="1105"/>
        <v>0</v>
      </c>
      <c r="FW157" s="1508">
        <f t="shared" si="1061"/>
        <v>0</v>
      </c>
      <c r="FX157" s="1508">
        <f t="shared" si="1061"/>
        <v>0</v>
      </c>
      <c r="FY157" s="1508">
        <f t="shared" si="1061"/>
        <v>0</v>
      </c>
      <c r="FZ157" s="1508">
        <f t="shared" si="1061"/>
        <v>0</v>
      </c>
      <c r="GA157" s="1508">
        <f t="shared" si="1061"/>
        <v>0</v>
      </c>
      <c r="GB157" s="1509">
        <f t="shared" si="1061"/>
        <v>0</v>
      </c>
      <c r="GC157" s="1506"/>
      <c r="GD157" s="1458">
        <f t="shared" si="910"/>
        <v>1</v>
      </c>
      <c r="GE157" s="1510">
        <f t="shared" si="1090"/>
        <v>0</v>
      </c>
      <c r="GF157" s="1511">
        <f t="shared" si="1090"/>
        <v>0</v>
      </c>
      <c r="GG157" s="1511">
        <f t="shared" si="1090"/>
        <v>0</v>
      </c>
      <c r="GH157" s="1511">
        <f t="shared" si="1090"/>
        <v>0</v>
      </c>
      <c r="GI157" s="1511">
        <f t="shared" si="1090"/>
        <v>0</v>
      </c>
      <c r="GJ157" s="1511">
        <f t="shared" si="1090"/>
        <v>0</v>
      </c>
      <c r="GK157" s="1511">
        <f t="shared" si="1090"/>
        <v>0</v>
      </c>
      <c r="GL157" s="1511">
        <f t="shared" si="1090"/>
        <v>0</v>
      </c>
      <c r="GM157" s="1511">
        <f t="shared" si="1090"/>
        <v>0</v>
      </c>
      <c r="GN157" s="1512">
        <f t="shared" si="1090"/>
        <v>0</v>
      </c>
      <c r="GO157" s="1513">
        <f t="shared" si="911"/>
        <v>0</v>
      </c>
      <c r="GP157" s="1506"/>
      <c r="GQ157" s="1510">
        <f t="shared" si="1073"/>
        <v>0</v>
      </c>
      <c r="GR157" s="1511">
        <f t="shared" si="1091"/>
        <v>0</v>
      </c>
      <c r="GS157" s="1511">
        <f t="shared" si="1091"/>
        <v>0</v>
      </c>
      <c r="GT157" s="1511">
        <f t="shared" si="1091"/>
        <v>0</v>
      </c>
      <c r="GU157" s="1511">
        <f t="shared" si="1091"/>
        <v>0</v>
      </c>
      <c r="GV157" s="1511">
        <f t="shared" si="1091"/>
        <v>0</v>
      </c>
      <c r="GW157" s="1511">
        <f t="shared" si="1091"/>
        <v>0</v>
      </c>
      <c r="GX157" s="1511">
        <f t="shared" si="1091"/>
        <v>0</v>
      </c>
      <c r="GY157" s="1511">
        <f t="shared" si="1091"/>
        <v>0</v>
      </c>
      <c r="GZ157" s="1512">
        <f t="shared" si="1091"/>
        <v>0</v>
      </c>
      <c r="HA157" s="1513">
        <f t="shared" si="912"/>
        <v>0</v>
      </c>
      <c r="HB157" s="1506">
        <f t="shared" si="913"/>
        <v>1</v>
      </c>
      <c r="HC157" s="1506"/>
      <c r="HD157" s="1508">
        <f t="shared" si="914"/>
        <v>0</v>
      </c>
      <c r="HE157" s="1460">
        <f t="shared" si="915"/>
        <v>0</v>
      </c>
      <c r="HF157" s="1460">
        <f t="shared" si="916"/>
        <v>0</v>
      </c>
      <c r="HG157" s="1460">
        <f t="shared" si="917"/>
        <v>0</v>
      </c>
      <c r="HH157" s="1460">
        <f t="shared" si="918"/>
        <v>0</v>
      </c>
      <c r="HI157" s="1460">
        <f t="shared" si="919"/>
        <v>0</v>
      </c>
      <c r="HJ157" s="1460">
        <f t="shared" si="920"/>
        <v>0</v>
      </c>
      <c r="HK157" s="1460">
        <f t="shared" si="921"/>
        <v>0</v>
      </c>
      <c r="HL157" s="1460">
        <f t="shared" si="922"/>
        <v>0</v>
      </c>
      <c r="HM157" s="1460">
        <f t="shared" si="923"/>
        <v>0</v>
      </c>
      <c r="HN157" s="1460">
        <f t="shared" si="924"/>
        <v>0</v>
      </c>
      <c r="HO157" s="1460">
        <f t="shared" si="925"/>
        <v>0</v>
      </c>
      <c r="HP157" s="1460">
        <f t="shared" si="926"/>
        <v>0</v>
      </c>
      <c r="HQ157" s="1460">
        <f t="shared" si="927"/>
        <v>0</v>
      </c>
      <c r="HR157" s="1460">
        <f t="shared" si="928"/>
        <v>0</v>
      </c>
      <c r="HS157" s="1460">
        <f t="shared" si="929"/>
        <v>0</v>
      </c>
      <c r="HT157" s="1460">
        <f t="shared" si="930"/>
        <v>0</v>
      </c>
      <c r="HU157" s="1460">
        <f t="shared" si="931"/>
        <v>0</v>
      </c>
      <c r="HV157" s="1460">
        <f t="shared" si="932"/>
        <v>0</v>
      </c>
      <c r="HW157" s="1460">
        <f t="shared" si="933"/>
        <v>0</v>
      </c>
      <c r="HX157" s="1460">
        <f t="shared" si="934"/>
        <v>0</v>
      </c>
      <c r="HY157" s="1460">
        <f t="shared" si="935"/>
        <v>0</v>
      </c>
      <c r="HZ157" s="1460">
        <f t="shared" si="936"/>
        <v>0</v>
      </c>
      <c r="IA157" s="1460">
        <f t="shared" si="937"/>
        <v>0</v>
      </c>
      <c r="IB157" s="1460">
        <f t="shared" si="938"/>
        <v>0</v>
      </c>
      <c r="IC157" s="1460">
        <f t="shared" si="939"/>
        <v>0</v>
      </c>
      <c r="ID157" s="1460">
        <f t="shared" si="940"/>
        <v>0</v>
      </c>
      <c r="IE157" s="1460">
        <f t="shared" si="941"/>
        <v>0</v>
      </c>
      <c r="IF157" s="1460">
        <f t="shared" si="942"/>
        <v>0</v>
      </c>
      <c r="IG157" s="1460">
        <f t="shared" si="943"/>
        <v>0</v>
      </c>
      <c r="IH157" s="1460">
        <f t="shared" si="944"/>
        <v>0</v>
      </c>
      <c r="II157" s="1460">
        <f t="shared" si="945"/>
        <v>0</v>
      </c>
      <c r="IJ157" s="1460">
        <f t="shared" si="946"/>
        <v>0</v>
      </c>
      <c r="IK157" s="1460">
        <f t="shared" si="947"/>
        <v>0</v>
      </c>
      <c r="IL157" s="1460">
        <f t="shared" si="948"/>
        <v>0</v>
      </c>
      <c r="IM157" s="1460">
        <f t="shared" si="949"/>
        <v>0</v>
      </c>
      <c r="IN157" s="1460">
        <f t="shared" si="950"/>
        <v>0</v>
      </c>
      <c r="IO157" s="1460">
        <f t="shared" si="951"/>
        <v>0</v>
      </c>
      <c r="IP157" s="1460">
        <f t="shared" si="952"/>
        <v>0</v>
      </c>
      <c r="IQ157" s="1460">
        <f t="shared" si="953"/>
        <v>0</v>
      </c>
      <c r="IR157" s="1460">
        <f t="shared" si="954"/>
        <v>0</v>
      </c>
      <c r="IS157" s="1460">
        <f t="shared" si="955"/>
        <v>0</v>
      </c>
      <c r="IT157" s="1460">
        <f t="shared" si="956"/>
        <v>0</v>
      </c>
      <c r="IU157" s="1460">
        <f t="shared" si="957"/>
        <v>0</v>
      </c>
      <c r="IV157" s="1460">
        <f t="shared" si="958"/>
        <v>0</v>
      </c>
      <c r="IW157" s="1460">
        <f t="shared" si="959"/>
        <v>0</v>
      </c>
      <c r="IX157" s="1460">
        <f t="shared" si="960"/>
        <v>0</v>
      </c>
      <c r="IY157" s="1460">
        <f t="shared" si="961"/>
        <v>0</v>
      </c>
      <c r="IZ157" s="1460">
        <f t="shared" si="962"/>
        <v>0</v>
      </c>
      <c r="JA157" s="1460">
        <f t="shared" si="963"/>
        <v>0</v>
      </c>
      <c r="JB157" s="1460">
        <f t="shared" si="964"/>
        <v>0</v>
      </c>
      <c r="JC157" s="1460">
        <f t="shared" si="965"/>
        <v>0</v>
      </c>
      <c r="JD157" s="1460">
        <f t="shared" si="966"/>
        <v>0</v>
      </c>
      <c r="JE157" s="1460">
        <f t="shared" si="967"/>
        <v>0</v>
      </c>
      <c r="JF157" s="1460">
        <f t="shared" si="968"/>
        <v>0</v>
      </c>
      <c r="JG157" s="1460">
        <f t="shared" si="969"/>
        <v>0</v>
      </c>
      <c r="JH157" s="1460">
        <f t="shared" si="970"/>
        <v>0</v>
      </c>
      <c r="JI157" s="1460">
        <f t="shared" si="971"/>
        <v>0</v>
      </c>
      <c r="JJ157" s="1460">
        <f t="shared" si="972"/>
        <v>0</v>
      </c>
      <c r="JK157" s="1460">
        <f t="shared" si="973"/>
        <v>0</v>
      </c>
      <c r="JL157" s="1460">
        <f t="shared" si="974"/>
        <v>0</v>
      </c>
      <c r="JM157" s="1460">
        <f t="shared" si="975"/>
        <v>0</v>
      </c>
      <c r="JN157" s="1460">
        <f t="shared" si="976"/>
        <v>0</v>
      </c>
      <c r="JO157" s="1460">
        <f t="shared" si="977"/>
        <v>0</v>
      </c>
      <c r="JP157" s="1460">
        <f t="shared" si="978"/>
        <v>0</v>
      </c>
      <c r="JQ157" s="1460">
        <f t="shared" si="979"/>
        <v>0</v>
      </c>
      <c r="JR157" s="1460">
        <f t="shared" si="980"/>
        <v>0</v>
      </c>
      <c r="JS157" s="1460">
        <f t="shared" si="981"/>
        <v>0</v>
      </c>
      <c r="JT157" s="1460">
        <f t="shared" si="982"/>
        <v>0</v>
      </c>
      <c r="JU157" s="1460">
        <f t="shared" si="983"/>
        <v>0</v>
      </c>
      <c r="JV157" s="1460">
        <f t="shared" si="984"/>
        <v>0</v>
      </c>
      <c r="JW157" s="1460">
        <f t="shared" si="985"/>
        <v>0</v>
      </c>
      <c r="JX157" s="1460">
        <f t="shared" si="986"/>
        <v>0</v>
      </c>
      <c r="JY157" s="1460">
        <f t="shared" si="987"/>
        <v>0</v>
      </c>
      <c r="JZ157" s="1460">
        <f t="shared" si="988"/>
        <v>0</v>
      </c>
      <c r="KA157" s="1460">
        <f t="shared" si="989"/>
        <v>0</v>
      </c>
      <c r="KB157" s="1460">
        <f t="shared" si="990"/>
        <v>0</v>
      </c>
      <c r="KC157" s="1460">
        <f t="shared" si="991"/>
        <v>0</v>
      </c>
      <c r="KD157" s="1460">
        <f t="shared" si="992"/>
        <v>0</v>
      </c>
      <c r="KE157" s="1460">
        <f t="shared" si="993"/>
        <v>0</v>
      </c>
      <c r="KF157" s="1460">
        <f t="shared" si="994"/>
        <v>0</v>
      </c>
      <c r="KG157" s="1460">
        <f t="shared" si="995"/>
        <v>0</v>
      </c>
      <c r="KH157" s="1460">
        <f t="shared" si="996"/>
        <v>0</v>
      </c>
      <c r="KI157" s="1460">
        <f t="shared" si="997"/>
        <v>0</v>
      </c>
      <c r="KJ157" s="1460">
        <f t="shared" si="998"/>
        <v>0</v>
      </c>
      <c r="KK157" s="1460">
        <f t="shared" si="999"/>
        <v>0</v>
      </c>
      <c r="KL157" s="1460">
        <f t="shared" si="1000"/>
        <v>0</v>
      </c>
      <c r="KM157" s="1460">
        <f t="shared" si="1001"/>
        <v>0</v>
      </c>
      <c r="KN157" s="1460">
        <f t="shared" si="1002"/>
        <v>0</v>
      </c>
      <c r="KO157" s="1460">
        <f t="shared" si="1003"/>
        <v>0</v>
      </c>
      <c r="KP157" s="1460">
        <f t="shared" si="1004"/>
        <v>0</v>
      </c>
      <c r="KQ157" s="1460">
        <f t="shared" si="1005"/>
        <v>0</v>
      </c>
      <c r="KR157" s="1460">
        <f t="shared" si="1006"/>
        <v>0</v>
      </c>
      <c r="KS157" s="1460">
        <f t="shared" si="1007"/>
        <v>0</v>
      </c>
      <c r="KT157" s="1460">
        <f t="shared" si="1008"/>
        <v>0</v>
      </c>
      <c r="KU157" s="1460">
        <f t="shared" si="1009"/>
        <v>0</v>
      </c>
      <c r="KV157" s="1460">
        <f t="shared" si="1010"/>
        <v>0</v>
      </c>
      <c r="KW157" s="1460">
        <f t="shared" si="1011"/>
        <v>0</v>
      </c>
      <c r="KX157" s="1460">
        <f t="shared" si="1012"/>
        <v>0</v>
      </c>
      <c r="KY157" s="1460">
        <f t="shared" si="1013"/>
        <v>0</v>
      </c>
      <c r="KZ157" s="1460">
        <f t="shared" si="1014"/>
        <v>0</v>
      </c>
      <c r="LA157" s="1460">
        <f t="shared" si="1015"/>
        <v>0</v>
      </c>
      <c r="LB157" s="1460">
        <f t="shared" si="1016"/>
        <v>0</v>
      </c>
      <c r="LC157" s="1460">
        <f t="shared" si="1017"/>
        <v>0</v>
      </c>
      <c r="LD157" s="1460">
        <f t="shared" si="1018"/>
        <v>0</v>
      </c>
      <c r="LE157" s="1460">
        <f t="shared" si="1019"/>
        <v>0</v>
      </c>
      <c r="LF157" s="1460">
        <f t="shared" si="1020"/>
        <v>0</v>
      </c>
      <c r="LG157" s="1460">
        <f t="shared" si="1021"/>
        <v>0</v>
      </c>
      <c r="LH157" s="1460">
        <f t="shared" si="1022"/>
        <v>0</v>
      </c>
      <c r="LI157" s="1460">
        <f t="shared" si="1023"/>
        <v>0</v>
      </c>
      <c r="LJ157" s="1460">
        <f t="shared" si="1024"/>
        <v>0</v>
      </c>
      <c r="LK157" s="1460">
        <f t="shared" si="1025"/>
        <v>0</v>
      </c>
      <c r="LL157" s="1460">
        <f t="shared" si="1026"/>
        <v>0</v>
      </c>
      <c r="LM157" s="1460">
        <f t="shared" si="1027"/>
        <v>0</v>
      </c>
      <c r="LN157" s="1460">
        <f t="shared" si="1028"/>
        <v>0</v>
      </c>
      <c r="LO157" s="1460">
        <f t="shared" si="1029"/>
        <v>0</v>
      </c>
      <c r="LP157" s="1460">
        <f t="shared" si="1030"/>
        <v>0</v>
      </c>
      <c r="LQ157" s="1460">
        <f t="shared" si="1031"/>
        <v>0</v>
      </c>
      <c r="LR157" s="1460">
        <f t="shared" si="1032"/>
        <v>0</v>
      </c>
      <c r="LS157" s="1460">
        <f t="shared" si="1033"/>
        <v>0</v>
      </c>
      <c r="LW157" s="1467">
        <f t="shared" si="1034"/>
        <v>0</v>
      </c>
      <c r="LX157" s="1467">
        <f t="shared" si="1035"/>
        <v>0</v>
      </c>
      <c r="LY157" s="1467">
        <f t="shared" si="1036"/>
        <v>0</v>
      </c>
      <c r="LZ157" s="1467">
        <f t="shared" si="1037"/>
        <v>0</v>
      </c>
      <c r="MA157" s="1506"/>
      <c r="MB157" s="1460">
        <f t="shared" si="1038"/>
        <v>0</v>
      </c>
      <c r="MC157" s="1460">
        <f t="shared" si="1092"/>
        <v>0</v>
      </c>
      <c r="MD157" s="1460">
        <f t="shared" si="1092"/>
        <v>0</v>
      </c>
      <c r="ME157" s="1460">
        <f t="shared" si="1092"/>
        <v>0</v>
      </c>
      <c r="MF157" s="1460">
        <f t="shared" si="1092"/>
        <v>0</v>
      </c>
      <c r="MG157" s="1460">
        <f t="shared" si="1092"/>
        <v>0</v>
      </c>
      <c r="MH157" s="1460">
        <f t="shared" si="1092"/>
        <v>0</v>
      </c>
      <c r="MI157" s="1460">
        <f t="shared" si="1092"/>
        <v>0</v>
      </c>
      <c r="MJ157" s="1460">
        <f t="shared" si="1092"/>
        <v>0</v>
      </c>
      <c r="MK157" s="1460">
        <f t="shared" si="1092"/>
        <v>0</v>
      </c>
      <c r="ML157" s="1460">
        <f t="shared" si="1092"/>
        <v>0</v>
      </c>
      <c r="MM157" s="1460">
        <f t="shared" si="1092"/>
        <v>0</v>
      </c>
      <c r="MN157" s="1460">
        <f t="shared" si="1092"/>
        <v>0</v>
      </c>
      <c r="MO157" s="1460">
        <f t="shared" si="1092"/>
        <v>0</v>
      </c>
      <c r="MP157" s="1460">
        <f t="shared" si="1092"/>
        <v>0</v>
      </c>
      <c r="MQ157" s="1460">
        <f t="shared" si="1092"/>
        <v>0</v>
      </c>
      <c r="MR157" s="1460">
        <f t="shared" si="1092"/>
        <v>0</v>
      </c>
      <c r="MS157" s="1460">
        <f t="shared" si="1097"/>
        <v>0</v>
      </c>
      <c r="MT157" s="1460">
        <f t="shared" si="1097"/>
        <v>0</v>
      </c>
      <c r="MU157" s="1460">
        <f t="shared" si="1097"/>
        <v>0</v>
      </c>
      <c r="MV157" s="1460">
        <f t="shared" si="1097"/>
        <v>0</v>
      </c>
      <c r="MW157" s="1460">
        <f t="shared" si="1097"/>
        <v>0</v>
      </c>
      <c r="MX157" s="1460">
        <f t="shared" si="1097"/>
        <v>0</v>
      </c>
      <c r="MY157" s="1460">
        <f t="shared" si="1097"/>
        <v>0</v>
      </c>
      <c r="MZ157" s="1460">
        <f t="shared" si="1097"/>
        <v>0</v>
      </c>
      <c r="NA157" s="1460">
        <f t="shared" si="1097"/>
        <v>0</v>
      </c>
      <c r="NB157" s="1460">
        <f t="shared" si="1097"/>
        <v>0</v>
      </c>
      <c r="NC157" s="1460">
        <f t="shared" si="1097"/>
        <v>0</v>
      </c>
      <c r="ND157" s="1460">
        <f t="shared" si="1097"/>
        <v>0</v>
      </c>
      <c r="NE157" s="1460">
        <f t="shared" si="1097"/>
        <v>0</v>
      </c>
      <c r="NF157" s="1460">
        <f t="shared" si="1097"/>
        <v>0</v>
      </c>
      <c r="NG157" s="1460">
        <f t="shared" si="1097"/>
        <v>0</v>
      </c>
      <c r="NH157" s="1460">
        <f t="shared" si="1097"/>
        <v>0</v>
      </c>
      <c r="NI157" s="1460">
        <f t="shared" si="1098"/>
        <v>0</v>
      </c>
      <c r="NJ157" s="1460">
        <f t="shared" si="1098"/>
        <v>0</v>
      </c>
      <c r="NK157" s="1460">
        <f t="shared" si="1098"/>
        <v>0</v>
      </c>
      <c r="NL157" s="1460">
        <f t="shared" si="1098"/>
        <v>0</v>
      </c>
      <c r="NM157" s="1460">
        <f t="shared" si="1098"/>
        <v>0</v>
      </c>
      <c r="NN157" s="1460">
        <f t="shared" si="1098"/>
        <v>0</v>
      </c>
      <c r="NO157" s="1460">
        <f t="shared" si="1098"/>
        <v>0</v>
      </c>
      <c r="NP157" s="1460">
        <f t="shared" si="1098"/>
        <v>0</v>
      </c>
      <c r="NQ157" s="1460">
        <f t="shared" si="1098"/>
        <v>0</v>
      </c>
      <c r="NR157" s="1460">
        <f t="shared" si="1098"/>
        <v>0</v>
      </c>
      <c r="NS157" s="1460">
        <f t="shared" si="1098"/>
        <v>0</v>
      </c>
      <c r="NT157" s="1460">
        <f t="shared" si="1098"/>
        <v>0</v>
      </c>
      <c r="NU157" s="1460">
        <f t="shared" si="1098"/>
        <v>0</v>
      </c>
      <c r="NV157" s="1460">
        <f t="shared" si="1098"/>
        <v>0</v>
      </c>
      <c r="NW157" s="1460">
        <f t="shared" si="1098"/>
        <v>0</v>
      </c>
      <c r="NX157" s="1460">
        <f t="shared" si="1098"/>
        <v>0</v>
      </c>
      <c r="NY157" s="1460">
        <f t="shared" si="1099"/>
        <v>0</v>
      </c>
      <c r="NZ157" s="1460">
        <f t="shared" si="1099"/>
        <v>0</v>
      </c>
      <c r="OA157" s="1460">
        <f t="shared" si="1099"/>
        <v>0</v>
      </c>
      <c r="OB157" s="1460">
        <f t="shared" si="1099"/>
        <v>0</v>
      </c>
      <c r="OC157" s="1460">
        <f t="shared" si="1099"/>
        <v>0</v>
      </c>
      <c r="OD157" s="1460">
        <f t="shared" si="1099"/>
        <v>0</v>
      </c>
      <c r="OE157" s="1460">
        <f t="shared" si="1099"/>
        <v>0</v>
      </c>
      <c r="OF157" s="1460">
        <f t="shared" si="1099"/>
        <v>0</v>
      </c>
      <c r="OG157" s="1460">
        <f t="shared" si="1099"/>
        <v>0</v>
      </c>
      <c r="OH157" s="1460">
        <f t="shared" si="1099"/>
        <v>0</v>
      </c>
      <c r="OI157" s="1460">
        <f t="shared" si="1099"/>
        <v>0</v>
      </c>
      <c r="OJ157" s="1460">
        <f t="shared" si="1099"/>
        <v>0</v>
      </c>
      <c r="OK157" s="1460">
        <f t="shared" si="1099"/>
        <v>0</v>
      </c>
      <c r="OL157" s="1460">
        <f t="shared" si="1099"/>
        <v>0</v>
      </c>
      <c r="OM157" s="1460">
        <f t="shared" si="1099"/>
        <v>0</v>
      </c>
      <c r="ON157" s="1460">
        <f t="shared" si="1099"/>
        <v>0</v>
      </c>
      <c r="OO157" s="1460">
        <f t="shared" si="1045"/>
        <v>0</v>
      </c>
      <c r="OP157" s="1460">
        <f t="shared" si="1094"/>
        <v>0</v>
      </c>
      <c r="OQ157" s="1460">
        <f t="shared" si="1094"/>
        <v>0</v>
      </c>
      <c r="OR157" s="1460">
        <f t="shared" si="1094"/>
        <v>0</v>
      </c>
      <c r="OS157" s="1460">
        <f t="shared" si="1094"/>
        <v>0</v>
      </c>
      <c r="OT157" s="1460">
        <f t="shared" si="1094"/>
        <v>0</v>
      </c>
      <c r="OU157" s="1460">
        <f t="shared" si="1094"/>
        <v>0</v>
      </c>
      <c r="OV157" s="1460">
        <f t="shared" si="1094"/>
        <v>0</v>
      </c>
      <c r="OW157" s="1460">
        <f t="shared" si="1094"/>
        <v>0</v>
      </c>
      <c r="OX157" s="1460">
        <f t="shared" si="1094"/>
        <v>0</v>
      </c>
      <c r="OY157" s="1460">
        <f t="shared" si="1094"/>
        <v>0</v>
      </c>
      <c r="OZ157" s="1460">
        <f t="shared" si="1094"/>
        <v>0</v>
      </c>
      <c r="PA157" s="1460">
        <f t="shared" si="1094"/>
        <v>0</v>
      </c>
      <c r="PB157" s="1460">
        <f t="shared" si="1094"/>
        <v>0</v>
      </c>
      <c r="PC157" s="1460">
        <f t="shared" si="1094"/>
        <v>0</v>
      </c>
      <c r="PD157" s="1460">
        <f t="shared" si="1094"/>
        <v>0</v>
      </c>
      <c r="PE157" s="1460">
        <f t="shared" si="1094"/>
        <v>0</v>
      </c>
      <c r="PF157" s="1460">
        <f t="shared" si="1095"/>
        <v>0</v>
      </c>
      <c r="PG157" s="1460">
        <f t="shared" si="1095"/>
        <v>0</v>
      </c>
      <c r="PH157" s="1460">
        <f t="shared" si="1095"/>
        <v>0</v>
      </c>
      <c r="PI157" s="1460">
        <f t="shared" si="1095"/>
        <v>0</v>
      </c>
      <c r="PJ157" s="1460">
        <f t="shared" si="1095"/>
        <v>0</v>
      </c>
      <c r="PK157" s="1460">
        <f t="shared" si="1095"/>
        <v>0</v>
      </c>
      <c r="PL157" s="1460">
        <f t="shared" si="1095"/>
        <v>0</v>
      </c>
      <c r="PM157" s="1460">
        <f t="shared" si="1095"/>
        <v>0</v>
      </c>
      <c r="PN157" s="1460">
        <f t="shared" si="1095"/>
        <v>0</v>
      </c>
      <c r="PO157" s="1460">
        <f t="shared" si="1095"/>
        <v>0</v>
      </c>
      <c r="PP157" s="1460">
        <f t="shared" si="1095"/>
        <v>0</v>
      </c>
      <c r="PQ157" s="1460">
        <f t="shared" si="1095"/>
        <v>0</v>
      </c>
      <c r="PR157" s="1460">
        <f t="shared" si="1095"/>
        <v>0</v>
      </c>
      <c r="PS157" s="1460">
        <f t="shared" si="1095"/>
        <v>0</v>
      </c>
      <c r="PT157" s="1460">
        <f t="shared" si="1095"/>
        <v>0</v>
      </c>
      <c r="PU157" s="1460">
        <f t="shared" si="1095"/>
        <v>0</v>
      </c>
      <c r="PV157" s="1460">
        <f t="shared" si="1096"/>
        <v>0</v>
      </c>
      <c r="PW157" s="1460">
        <f t="shared" si="1096"/>
        <v>0</v>
      </c>
      <c r="PX157" s="1460">
        <f t="shared" si="1096"/>
        <v>0</v>
      </c>
      <c r="PY157" s="1460">
        <f t="shared" si="1096"/>
        <v>0</v>
      </c>
      <c r="PZ157" s="1460">
        <f t="shared" si="1096"/>
        <v>0</v>
      </c>
      <c r="QA157" s="1460">
        <f t="shared" si="1096"/>
        <v>0</v>
      </c>
      <c r="QB157" s="1460">
        <f t="shared" si="1096"/>
        <v>0</v>
      </c>
      <c r="QC157" s="1460">
        <f t="shared" si="1096"/>
        <v>0</v>
      </c>
      <c r="QD157" s="1460">
        <f t="shared" si="1096"/>
        <v>0</v>
      </c>
      <c r="QE157" s="1460">
        <f t="shared" si="1096"/>
        <v>0</v>
      </c>
      <c r="QF157" s="1460">
        <f t="shared" si="1096"/>
        <v>0</v>
      </c>
      <c r="QG157" s="1460">
        <f t="shared" si="1096"/>
        <v>0</v>
      </c>
      <c r="QH157" s="1460">
        <f t="shared" si="1096"/>
        <v>0</v>
      </c>
      <c r="QI157" s="1460">
        <f t="shared" si="1096"/>
        <v>0</v>
      </c>
      <c r="QJ157" s="1460">
        <f t="shared" si="1096"/>
        <v>0</v>
      </c>
      <c r="QK157" s="1460">
        <f t="shared" si="1096"/>
        <v>0</v>
      </c>
      <c r="QL157" s="1460">
        <f t="shared" si="1066"/>
        <v>0</v>
      </c>
      <c r="QM157" s="1460">
        <f t="shared" si="1066"/>
        <v>0</v>
      </c>
      <c r="QN157" s="1460">
        <f t="shared" si="1066"/>
        <v>0</v>
      </c>
      <c r="QO157" s="1460">
        <f t="shared" si="1066"/>
        <v>0</v>
      </c>
      <c r="QP157" s="1460">
        <f t="shared" si="1066"/>
        <v>0</v>
      </c>
      <c r="QQ157" s="1460">
        <f t="shared" si="1066"/>
        <v>0</v>
      </c>
    </row>
    <row r="158" spans="1:459" s="1466" customFormat="1" ht="22.5" customHeight="1">
      <c r="A158" s="1468"/>
      <c r="B158" s="1469"/>
      <c r="C158" s="1469"/>
      <c r="D158" s="1470"/>
      <c r="E158" s="1471"/>
      <c r="F158" s="1472"/>
      <c r="G158" s="1472"/>
      <c r="H158" s="1473">
        <f t="shared" ref="H158:H221" si="1106">IFERROR(DATEDIF(F158,G158,"M"),"")</f>
        <v>0</v>
      </c>
      <c r="I158" s="1474">
        <v>0</v>
      </c>
      <c r="J158" s="1475">
        <f t="shared" si="437"/>
        <v>0</v>
      </c>
      <c r="K158" s="1476">
        <v>0</v>
      </c>
      <c r="L158" s="1477">
        <f t="shared" ref="L158:L221" si="1107">+M158/12</f>
        <v>0</v>
      </c>
      <c r="M158" s="1477">
        <f t="shared" ref="M158:M221" si="1108">+K158*D158</f>
        <v>0</v>
      </c>
      <c r="N158" s="1478"/>
      <c r="O158" s="1479">
        <v>0</v>
      </c>
      <c r="P158" s="1480">
        <v>0</v>
      </c>
      <c r="Q158" s="1828">
        <v>0</v>
      </c>
      <c r="R158" s="1831">
        <f t="shared" ref="R158:R221" si="1109">IFERROR(S158/D158,0)</f>
        <v>0</v>
      </c>
      <c r="S158" s="1481">
        <f>IF(AND(SUM(O158:Q158)=0,N158="NNN"),MIN('Operating History and Pro Forma'!$M$33,'Operating History and Pro Forma'!$T$15)*D158,SUM(O158:Q158)*D158)</f>
        <v>0</v>
      </c>
      <c r="T158" s="1482">
        <f t="shared" ref="T158:T221" si="1110">+IFERROR(U158/D158,0)</f>
        <v>0</v>
      </c>
      <c r="U158" s="1483">
        <f t="shared" ref="U158:U221" si="1111">+M158+S158</f>
        <v>0</v>
      </c>
      <c r="V158" s="1480"/>
      <c r="W158" s="1514"/>
      <c r="X158" s="1486" t="str">
        <f t="shared" ref="X158:X221" si="1112">IFERROR(U158/Y158,"")</f>
        <v/>
      </c>
      <c r="Y158" s="1487">
        <f t="shared" ref="Y158:Y221" si="1113">+Z158*D158</f>
        <v>0</v>
      </c>
      <c r="Z158" s="1488"/>
      <c r="AA158" s="1488"/>
      <c r="AB158" s="1488"/>
      <c r="AC158" s="1488"/>
      <c r="AD158" s="1489">
        <f t="shared" ref="AD158:AD221" si="1114">IFERROR(IF(AE158="V",0,U158/$U$295),0)</f>
        <v>0</v>
      </c>
      <c r="AE158" s="1490" t="str">
        <f t="shared" ref="AE158:AE221" si="1115">RIGHT(E158)</f>
        <v/>
      </c>
      <c r="AF158" s="1491">
        <f t="shared" ref="AF158:AF221" si="1116">IFERROR(IF(AE158="V","Vacant",VLOOKUP(AC158,$A$327:$B$330,2,0)),0)</f>
        <v>0</v>
      </c>
      <c r="AG158" s="1492">
        <f t="shared" ref="AG158:AG221" si="1117">+J158</f>
        <v>0</v>
      </c>
      <c r="AH158" s="1493">
        <f t="shared" si="1060"/>
        <v>0</v>
      </c>
      <c r="AI158" s="1493">
        <f t="shared" si="1060"/>
        <v>0</v>
      </c>
      <c r="AJ158" s="1494">
        <f t="shared" si="1060"/>
        <v>0</v>
      </c>
      <c r="AK158" s="1494">
        <f t="shared" ref="AH158:AM200" si="1118">IFERROR(VLOOKUP(LEFT($E158,1),$A$7:$I$11,MATCH(AK$13,$A$6:$I$6,0),0),0)</f>
        <v>0</v>
      </c>
      <c r="AL158" s="1495">
        <f t="shared" si="1118"/>
        <v>0</v>
      </c>
      <c r="AM158" s="1496">
        <f t="shared" si="1118"/>
        <v>0</v>
      </c>
      <c r="AN158" s="1497">
        <f t="shared" si="399"/>
        <v>0</v>
      </c>
      <c r="AO158" s="1498">
        <f t="shared" si="1093"/>
        <v>0</v>
      </c>
      <c r="AP158" s="1499">
        <f t="shared" ref="AP158:AP221" si="1119">IFERROR(INDEX($BM$10:$GB$10,1,AO158)*$AG158,)</f>
        <v>0</v>
      </c>
      <c r="AQ158" s="1500">
        <f t="shared" ref="AQ158:AQ221" si="1120">IFERROR(INDEX($BM$10:$GB$10,1,AO158)*$AJ158*$D158,0)</f>
        <v>0</v>
      </c>
      <c r="AR158" s="1501">
        <f t="shared" ref="AR158:AR221" si="1121">IFERROR(INDEX($BM$10:$GB$10,1,AO158)*$AL158*$D158*AI158*$AP158,0)</f>
        <v>0</v>
      </c>
      <c r="AS158" s="1498">
        <f t="shared" si="1088"/>
        <v>0</v>
      </c>
      <c r="AT158" s="1501">
        <f t="shared" ref="AT158:AT221" si="1122">IF(AS158=$AU158,L158,W158*D158/12)</f>
        <v>0</v>
      </c>
      <c r="AU158" s="1498">
        <f t="shared" ref="AU158:AU221" si="1123">IFERROR(IF($AF158="Vacant",AN158,MAX(1,DATEDIF(Note_Date,$G158,"M"))),1)</f>
        <v>1</v>
      </c>
      <c r="AV158" s="1498">
        <f t="shared" ref="AV158:AV221" si="1124">ROUNDUP(IF($AF158="V",AU158+$AH158,IF($AF158="R",AU158+1,(AU158+1+((1-$B$312)*$AH158)))),0)</f>
        <v>2</v>
      </c>
      <c r="AW158" s="1499">
        <f t="shared" ref="AW158:AW221" si="1125">IFERROR(IF(AF158="R",MIN(AT158*12/D158*(1+INDEX($BM$10:$GB$10,1,AV158)-IF(AU158=AS158,1,INDEX($BM$10:$GB$10,1,MAX(1,AS158)))),(INDEX($BM$10:$GB$10,1,MIN(120,AV158))*$AG158)),(INDEX($BM$10:$GB$10,1,MIN(120,AV158))*$AG158)),0)</f>
        <v>0</v>
      </c>
      <c r="AX158" s="1502">
        <f t="shared" ref="AX158:AX221" si="1126">IF($AF158="R",$AK158*$D158*INDEX($BM$8:$GB$8,1,MIN(120,AV158)),IF($AF158="V",$AJ158*$D158*INDEX($BM$8:$GB$8,1,MIN(120,AV158)),($AK158*$D158*INDEX($BM$8:$GB$8,1,MIN(120,AV158))*$B$312)+($AJ158*$D158*INDEX($BM$8:$GB$8,1,MIN(120,AV158))*(1-$B$312))))</f>
        <v>0</v>
      </c>
      <c r="AY158" s="1503">
        <f t="shared" ref="AY158:AY221" si="1127">IF($AF158="R",$AM158*$D158*$AI158*AW158*INDEX($BM$8:$GB$8,1,MIN(120,AV158)),IF($AF158="V",$AL158*$D158*$AI158*AW158*INDEX($BM$8:$GB$8,1,MIN(120,AV158)),($AM158*$D158*$AI158*AW158*INDEX($BM$8:$GB$8,1,MIN(120,AV158))*$B$312)+($AL158*$D158*$AI158*AW158*INDEX($BM$8:$GB$8,1,MIN(120,AV158))*(1-$B$312))))</f>
        <v>0</v>
      </c>
      <c r="AZ158" s="1498">
        <f t="shared" ref="AZ158:AZ221" si="1128">+AV158+(12*AI158)</f>
        <v>2</v>
      </c>
      <c r="BA158" s="1498">
        <f t="shared" ref="BA158:BA221" si="1129">ROUNDUP((AZ158+1+((1-$B$312)*$AH158)),0)</f>
        <v>3</v>
      </c>
      <c r="BB158" s="1499">
        <f t="shared" ref="BB158:BB221" si="1130">(INDEX($BM$10:$GB$10,1,MIN(120,BA158))*$AG158)</f>
        <v>0</v>
      </c>
      <c r="BC158" s="1502">
        <f t="shared" ref="BC158:BC221" si="1131">($AK158*$D158*INDEX($BM$8:$GB$8,1,MIN(120,BA158))*$B$312)+($AJ158*$D158*INDEX($BM$8:$GB$8,1,MIN(120,BA158))*(1-$B$312))</f>
        <v>0</v>
      </c>
      <c r="BD158" s="1503">
        <f t="shared" ref="BD158:BD221" si="1132">($AM158*$D158*$AI158*BB158*INDEX($BM$8:$GB$8,1,MIN(120,BA158))*$B$312)+($AL158*$D158*$AI158*BB158*INDEX($BM$8:$GB$8,1,MIN(120,BA158))*(1-$B$312))</f>
        <v>0</v>
      </c>
      <c r="BE158" s="1498">
        <f t="shared" ref="BE158:BE221" si="1133">+BA158+(12*AI158)</f>
        <v>3</v>
      </c>
      <c r="BF158" s="1498">
        <f t="shared" ref="BF158:BF221" si="1134">ROUNDUP((BE158+1+((1-$B$312)*$AH158)),0)</f>
        <v>4</v>
      </c>
      <c r="BG158" s="1499">
        <f t="shared" ref="BG158:BG221" si="1135">INDEX($BM$10:$GB$10,1,MIN(120,BF158))*$AG158</f>
        <v>0</v>
      </c>
      <c r="BH158" s="1502">
        <f t="shared" ref="BH158:BH221" si="1136">($AK158*$D158*INDEX($BM$8:$GB$8,1,MIN(120,BF158))*$B$312)+($AJ158*$D158*INDEX($BM$8:$GB$8,1,MIN(120,BF158))*(1-$B$312))</f>
        <v>0</v>
      </c>
      <c r="BI158" s="1502">
        <f t="shared" ref="BI158:BI221" si="1137">($AM158*$D158*$AI158*BG158*INDEX($BM$8:$GB$8,1,MIN(120,BF158))*$B$312)+($AL158*$D158*$AI158*BG158*INDEX($BM$8:$GB$8,1,MIN(120,BF158))*(1-$B$312))</f>
        <v>0</v>
      </c>
      <c r="BJ158" s="1504">
        <f t="shared" ref="BJ158:BJ221" si="1138">IFERROR(YEAR(F158),)</f>
        <v>1900</v>
      </c>
      <c r="BK158" s="1505" t="str">
        <f t="shared" ref="BK158:BK221" si="1139">LEFT(E158)</f>
        <v/>
      </c>
      <c r="BL158" s="1506"/>
      <c r="BM158" s="1507">
        <f t="shared" ref="BM158:BM221" si="1140">IF(AE158="v",0,IF(BM$12&lt;$AU158,$L158,IF(BM$12&gt;$AV158,$AW158*$D158/12,0)))</f>
        <v>0</v>
      </c>
      <c r="BN158" s="1508">
        <f t="shared" si="1089"/>
        <v>0</v>
      </c>
      <c r="BO158" s="1508">
        <f t="shared" si="1089"/>
        <v>0</v>
      </c>
      <c r="BP158" s="1508">
        <f t="shared" si="1089"/>
        <v>0</v>
      </c>
      <c r="BQ158" s="1508">
        <f t="shared" si="1089"/>
        <v>0</v>
      </c>
      <c r="BR158" s="1508">
        <f t="shared" si="1089"/>
        <v>0</v>
      </c>
      <c r="BS158" s="1508">
        <f t="shared" si="1089"/>
        <v>0</v>
      </c>
      <c r="BT158" s="1508">
        <f t="shared" si="1089"/>
        <v>0</v>
      </c>
      <c r="BU158" s="1508">
        <f t="shared" si="1089"/>
        <v>0</v>
      </c>
      <c r="BV158" s="1508">
        <f t="shared" ref="BN158:CC174" si="1141">IF(BV$12&lt;$AO158,0,IF(BV$12&lt;=$AU158,IF(BV$12&lt;$AS158,$L158,$AT158),IF(OR(AND(BV$12&lt;$BF158,BV$12&gt;=$BE158),AND(BV$12&lt;$BA158,BV$12&gt;=$AZ158),AND(BV$12&lt;$AV158,BV$12&gt;=$AU158)),0,IF(BV$12&gt;=$BF158,$BG158*$D158/12,IF(BV$12&gt;=$BA158,$BB158*$D158/12,IF(BV$12&gt;=$AV158,$AW158*$D158/12))))))</f>
        <v>0</v>
      </c>
      <c r="BW158" s="1508">
        <f t="shared" si="1141"/>
        <v>0</v>
      </c>
      <c r="BX158" s="1508">
        <f t="shared" si="1141"/>
        <v>0</v>
      </c>
      <c r="BY158" s="1507">
        <f t="shared" si="1141"/>
        <v>0</v>
      </c>
      <c r="BZ158" s="1508">
        <f t="shared" si="1141"/>
        <v>0</v>
      </c>
      <c r="CA158" s="1508">
        <f t="shared" si="1141"/>
        <v>0</v>
      </c>
      <c r="CB158" s="1508">
        <f t="shared" si="1141"/>
        <v>0</v>
      </c>
      <c r="CC158" s="1508">
        <f t="shared" si="1141"/>
        <v>0</v>
      </c>
      <c r="CD158" s="1508">
        <f t="shared" si="1100"/>
        <v>0</v>
      </c>
      <c r="CE158" s="1508">
        <f t="shared" si="1100"/>
        <v>0</v>
      </c>
      <c r="CF158" s="1508">
        <f t="shared" si="1100"/>
        <v>0</v>
      </c>
      <c r="CG158" s="1508">
        <f t="shared" si="1100"/>
        <v>0</v>
      </c>
      <c r="CH158" s="1508">
        <f t="shared" si="1100"/>
        <v>0</v>
      </c>
      <c r="CI158" s="1508">
        <f t="shared" si="1100"/>
        <v>0</v>
      </c>
      <c r="CJ158" s="1509">
        <f t="shared" si="1100"/>
        <v>0</v>
      </c>
      <c r="CK158" s="1507">
        <f t="shared" si="1100"/>
        <v>0</v>
      </c>
      <c r="CL158" s="1508">
        <f t="shared" si="1100"/>
        <v>0</v>
      </c>
      <c r="CM158" s="1508">
        <f t="shared" si="1100"/>
        <v>0</v>
      </c>
      <c r="CN158" s="1508">
        <f t="shared" si="1100"/>
        <v>0</v>
      </c>
      <c r="CO158" s="1508">
        <f t="shared" si="1100"/>
        <v>0</v>
      </c>
      <c r="CP158" s="1508">
        <f t="shared" si="1100"/>
        <v>0</v>
      </c>
      <c r="CQ158" s="1508">
        <f t="shared" si="1100"/>
        <v>0</v>
      </c>
      <c r="CR158" s="1508">
        <f t="shared" si="1100"/>
        <v>0</v>
      </c>
      <c r="CS158" s="1508">
        <f t="shared" si="1100"/>
        <v>0</v>
      </c>
      <c r="CT158" s="1508">
        <f t="shared" si="1101"/>
        <v>0</v>
      </c>
      <c r="CU158" s="1508">
        <f t="shared" si="1101"/>
        <v>0</v>
      </c>
      <c r="CV158" s="1509">
        <f t="shared" si="1101"/>
        <v>0</v>
      </c>
      <c r="CW158" s="1508">
        <f t="shared" si="1101"/>
        <v>0</v>
      </c>
      <c r="CX158" s="1508">
        <f t="shared" si="1101"/>
        <v>0</v>
      </c>
      <c r="CY158" s="1508">
        <f t="shared" si="1101"/>
        <v>0</v>
      </c>
      <c r="CZ158" s="1508">
        <f t="shared" si="1101"/>
        <v>0</v>
      </c>
      <c r="DA158" s="1508">
        <f t="shared" si="1101"/>
        <v>0</v>
      </c>
      <c r="DB158" s="1508">
        <f t="shared" si="1101"/>
        <v>0</v>
      </c>
      <c r="DC158" s="1508">
        <f t="shared" si="1101"/>
        <v>0</v>
      </c>
      <c r="DD158" s="1508">
        <f t="shared" si="1101"/>
        <v>0</v>
      </c>
      <c r="DE158" s="1508">
        <f t="shared" si="1101"/>
        <v>0</v>
      </c>
      <c r="DF158" s="1508">
        <f t="shared" si="1101"/>
        <v>0</v>
      </c>
      <c r="DG158" s="1508">
        <f t="shared" si="1101"/>
        <v>0</v>
      </c>
      <c r="DH158" s="1509">
        <f t="shared" si="1101"/>
        <v>0</v>
      </c>
      <c r="DI158" s="1508">
        <f t="shared" si="1101"/>
        <v>0</v>
      </c>
      <c r="DJ158" s="1508">
        <f t="shared" si="1102"/>
        <v>0</v>
      </c>
      <c r="DK158" s="1508">
        <f t="shared" si="1102"/>
        <v>0</v>
      </c>
      <c r="DL158" s="1508">
        <f t="shared" si="1102"/>
        <v>0</v>
      </c>
      <c r="DM158" s="1508">
        <f t="shared" si="1102"/>
        <v>0</v>
      </c>
      <c r="DN158" s="1508">
        <f t="shared" si="1102"/>
        <v>0</v>
      </c>
      <c r="DO158" s="1508">
        <f t="shared" si="1102"/>
        <v>0</v>
      </c>
      <c r="DP158" s="1508">
        <f t="shared" si="1102"/>
        <v>0</v>
      </c>
      <c r="DQ158" s="1508">
        <f t="shared" si="1102"/>
        <v>0</v>
      </c>
      <c r="DR158" s="1508">
        <f t="shared" si="1102"/>
        <v>0</v>
      </c>
      <c r="DS158" s="1508">
        <f t="shared" si="1102"/>
        <v>0</v>
      </c>
      <c r="DT158" s="1509">
        <f t="shared" si="1102"/>
        <v>0</v>
      </c>
      <c r="DU158" s="1507">
        <f t="shared" si="1102"/>
        <v>0</v>
      </c>
      <c r="DV158" s="1508">
        <f t="shared" si="1102"/>
        <v>0</v>
      </c>
      <c r="DW158" s="1508">
        <f t="shared" si="1102"/>
        <v>0</v>
      </c>
      <c r="DX158" s="1508">
        <f t="shared" si="1102"/>
        <v>0</v>
      </c>
      <c r="DY158" s="1508">
        <f t="shared" si="1102"/>
        <v>0</v>
      </c>
      <c r="DZ158" s="1508">
        <f t="shared" si="1103"/>
        <v>0</v>
      </c>
      <c r="EA158" s="1508">
        <f t="shared" si="1103"/>
        <v>0</v>
      </c>
      <c r="EB158" s="1508">
        <f t="shared" si="1103"/>
        <v>0</v>
      </c>
      <c r="EC158" s="1508">
        <f t="shared" si="1103"/>
        <v>0</v>
      </c>
      <c r="ED158" s="1508">
        <f t="shared" si="1103"/>
        <v>0</v>
      </c>
      <c r="EE158" s="1508">
        <f t="shared" si="1103"/>
        <v>0</v>
      </c>
      <c r="EF158" s="1508">
        <f t="shared" si="1103"/>
        <v>0</v>
      </c>
      <c r="EG158" s="1507">
        <f t="shared" si="1103"/>
        <v>0</v>
      </c>
      <c r="EH158" s="1508">
        <f t="shared" si="1103"/>
        <v>0</v>
      </c>
      <c r="EI158" s="1508">
        <f t="shared" si="1103"/>
        <v>0</v>
      </c>
      <c r="EJ158" s="1508">
        <f t="shared" si="1103"/>
        <v>0</v>
      </c>
      <c r="EK158" s="1508">
        <f t="shared" si="1103"/>
        <v>0</v>
      </c>
      <c r="EL158" s="1508">
        <f t="shared" si="1103"/>
        <v>0</v>
      </c>
      <c r="EM158" s="1508">
        <f t="shared" si="1103"/>
        <v>0</v>
      </c>
      <c r="EN158" s="1508">
        <f t="shared" si="1103"/>
        <v>0</v>
      </c>
      <c r="EO158" s="1508">
        <f t="shared" si="1103"/>
        <v>0</v>
      </c>
      <c r="EP158" s="1508">
        <f t="shared" si="1104"/>
        <v>0</v>
      </c>
      <c r="EQ158" s="1508">
        <f t="shared" si="1104"/>
        <v>0</v>
      </c>
      <c r="ER158" s="1509">
        <f t="shared" si="1104"/>
        <v>0</v>
      </c>
      <c r="ES158" s="1507">
        <f t="shared" si="1104"/>
        <v>0</v>
      </c>
      <c r="ET158" s="1508">
        <f t="shared" si="1104"/>
        <v>0</v>
      </c>
      <c r="EU158" s="1508">
        <f t="shared" si="1104"/>
        <v>0</v>
      </c>
      <c r="EV158" s="1508">
        <f t="shared" si="1104"/>
        <v>0</v>
      </c>
      <c r="EW158" s="1508">
        <f t="shared" si="1104"/>
        <v>0</v>
      </c>
      <c r="EX158" s="1508">
        <f t="shared" si="1104"/>
        <v>0</v>
      </c>
      <c r="EY158" s="1508">
        <f t="shared" si="1104"/>
        <v>0</v>
      </c>
      <c r="EZ158" s="1508">
        <f t="shared" si="1104"/>
        <v>0</v>
      </c>
      <c r="FA158" s="1508">
        <f t="shared" si="1104"/>
        <v>0</v>
      </c>
      <c r="FB158" s="1508">
        <f t="shared" si="1104"/>
        <v>0</v>
      </c>
      <c r="FC158" s="1508">
        <f t="shared" si="1104"/>
        <v>0</v>
      </c>
      <c r="FD158" s="1509">
        <f t="shared" si="1104"/>
        <v>0</v>
      </c>
      <c r="FE158" s="1508">
        <f t="shared" si="1104"/>
        <v>0</v>
      </c>
      <c r="FF158" s="1508">
        <f t="shared" si="1052"/>
        <v>0</v>
      </c>
      <c r="FG158" s="1508">
        <f t="shared" si="1105"/>
        <v>0</v>
      </c>
      <c r="FH158" s="1508">
        <f t="shared" si="1105"/>
        <v>0</v>
      </c>
      <c r="FI158" s="1508">
        <f t="shared" si="1105"/>
        <v>0</v>
      </c>
      <c r="FJ158" s="1508">
        <f t="shared" si="1105"/>
        <v>0</v>
      </c>
      <c r="FK158" s="1508">
        <f t="shared" si="1105"/>
        <v>0</v>
      </c>
      <c r="FL158" s="1508">
        <f t="shared" si="1105"/>
        <v>0</v>
      </c>
      <c r="FM158" s="1508">
        <f t="shared" si="1105"/>
        <v>0</v>
      </c>
      <c r="FN158" s="1508">
        <f t="shared" si="1105"/>
        <v>0</v>
      </c>
      <c r="FO158" s="1508">
        <f t="shared" si="1105"/>
        <v>0</v>
      </c>
      <c r="FP158" s="1509">
        <f t="shared" si="1105"/>
        <v>0</v>
      </c>
      <c r="FQ158" s="1508">
        <f t="shared" si="1105"/>
        <v>0</v>
      </c>
      <c r="FR158" s="1508">
        <f t="shared" si="1105"/>
        <v>0</v>
      </c>
      <c r="FS158" s="1508">
        <f t="shared" si="1105"/>
        <v>0</v>
      </c>
      <c r="FT158" s="1508">
        <f t="shared" si="1105"/>
        <v>0</v>
      </c>
      <c r="FU158" s="1508">
        <f t="shared" si="1105"/>
        <v>0</v>
      </c>
      <c r="FV158" s="1508">
        <f t="shared" si="1105"/>
        <v>0</v>
      </c>
      <c r="FW158" s="1508">
        <f t="shared" si="1061"/>
        <v>0</v>
      </c>
      <c r="FX158" s="1508">
        <f t="shared" si="1061"/>
        <v>0</v>
      </c>
      <c r="FY158" s="1508">
        <f t="shared" si="1061"/>
        <v>0</v>
      </c>
      <c r="FZ158" s="1508">
        <f t="shared" ref="FW158:GB200" si="1142">IF(FZ$12&lt;$AO158,0,IF(FZ$12&lt;=$AU158,IF(FZ$12&lt;$AS158,$L158,$AT158),IF(OR(AND(FZ$12&lt;$BF158,FZ$12&gt;=$BE158),AND(FZ$12&lt;$BA158,FZ$12&gt;=$AZ158),AND(FZ$12&lt;$AV158,FZ$12&gt;=$AU158)),0,IF(FZ$12&gt;=$BF158,$BG158*$D158/12,IF(FZ$12&gt;=$BA158,$BB158*$D158/12,IF(FZ$12&gt;=$AV158,$AW158*$D158/12))))))</f>
        <v>0</v>
      </c>
      <c r="GA158" s="1508">
        <f t="shared" si="1142"/>
        <v>0</v>
      </c>
      <c r="GB158" s="1509">
        <f t="shared" si="1142"/>
        <v>0</v>
      </c>
      <c r="GC158" s="1506"/>
      <c r="GD158" s="1458">
        <f t="shared" ref="GD158:GD221" si="1143">IF(AE158="V",0,ROUNDUP(AU158/12,0))</f>
        <v>1</v>
      </c>
      <c r="GE158" s="1510">
        <f t="shared" si="1090"/>
        <v>0</v>
      </c>
      <c r="GF158" s="1511">
        <f t="shared" si="1090"/>
        <v>0</v>
      </c>
      <c r="GG158" s="1511">
        <f t="shared" si="1090"/>
        <v>0</v>
      </c>
      <c r="GH158" s="1511">
        <f t="shared" si="1090"/>
        <v>0</v>
      </c>
      <c r="GI158" s="1511">
        <f t="shared" si="1090"/>
        <v>0</v>
      </c>
      <c r="GJ158" s="1511">
        <f t="shared" si="1090"/>
        <v>0</v>
      </c>
      <c r="GK158" s="1511">
        <f t="shared" si="1090"/>
        <v>0</v>
      </c>
      <c r="GL158" s="1511">
        <f t="shared" si="1090"/>
        <v>0</v>
      </c>
      <c r="GM158" s="1511">
        <f t="shared" si="1090"/>
        <v>0</v>
      </c>
      <c r="GN158" s="1512">
        <f t="shared" si="1090"/>
        <v>0</v>
      </c>
      <c r="GO158" s="1513">
        <f t="shared" ref="GO158:GO221" si="1144">SUM(GE158:GN158)</f>
        <v>0</v>
      </c>
      <c r="GP158" s="1506"/>
      <c r="GQ158" s="1510">
        <f t="shared" si="1073"/>
        <v>0</v>
      </c>
      <c r="GR158" s="1511">
        <f t="shared" si="1091"/>
        <v>0</v>
      </c>
      <c r="GS158" s="1511">
        <f t="shared" si="1091"/>
        <v>0</v>
      </c>
      <c r="GT158" s="1511">
        <f t="shared" si="1091"/>
        <v>0</v>
      </c>
      <c r="GU158" s="1511">
        <f t="shared" si="1091"/>
        <v>0</v>
      </c>
      <c r="GV158" s="1511">
        <f t="shared" si="1091"/>
        <v>0</v>
      </c>
      <c r="GW158" s="1511">
        <f t="shared" si="1091"/>
        <v>0</v>
      </c>
      <c r="GX158" s="1511">
        <f t="shared" si="1091"/>
        <v>0</v>
      </c>
      <c r="GY158" s="1511">
        <f t="shared" si="1091"/>
        <v>0</v>
      </c>
      <c r="GZ158" s="1512">
        <f t="shared" si="1091"/>
        <v>0</v>
      </c>
      <c r="HA158" s="1513">
        <f t="shared" ref="HA158:HA221" si="1145">SUM(GQ158:GZ158)</f>
        <v>0</v>
      </c>
      <c r="HB158" s="1506">
        <f t="shared" ref="HB158:HB221" si="1146">ROUNDUP(AV158/12,0)</f>
        <v>1</v>
      </c>
      <c r="HC158" s="1506"/>
      <c r="HD158" s="1508">
        <f t="shared" ref="HD158:HD221" si="1147">IF(AE158="v",0,IF(HD$12&lt;$AU158,$S158/12,IF(HD$12&gt;$AV158,$S158/12,0)))</f>
        <v>0</v>
      </c>
      <c r="HE158" s="1460">
        <f t="shared" ref="HE158:HE221" si="1148">IF(HE$12&lt;$AO158,0,IF($N158="MG",MC158,IF(HE$12&lt;=$AU158,$S158*HE$10/12,IF(HE$12&lt;$AU158,$S158*HE$10/12,IF(HE$12&gt;=$BF158,$S158*HE$10/12,IF(HE$12&gt;=$BE158,0,IF(HE$12&gt;=$BA158,$S158*HE$10/12,IF(HE$12&gt;=$AZ158,0,IF(HE$12&gt;=$AV158,$S158*HE$10/12,0)))))))))</f>
        <v>0</v>
      </c>
      <c r="HF158" s="1460">
        <f t="shared" ref="HF158:HF221" si="1149">IF(HF$12&lt;$AO158,0,IF($N158="MG",MD158,IF(HF$12&lt;=$AU158,$S158*HF$10/12,IF(HF$12&lt;$AU158,$S158*HF$10/12,IF(HF$12&gt;=$BF158,$S158*HF$10/12,IF(HF$12&gt;=$BE158,0,IF(HF$12&gt;=$BA158,$S158*HF$10/12,IF(HF$12&gt;=$AZ158,0,IF(HF$12&gt;=$AV158,$S158*HF$10/12,0)))))))))</f>
        <v>0</v>
      </c>
      <c r="HG158" s="1460">
        <f t="shared" ref="HG158:HG221" si="1150">IF(HG$12&lt;$AO158,0,IF($N158="MG",ME158,IF(HG$12&lt;=$AU158,$S158*HG$10/12,IF(HG$12&lt;$AU158,$S158*HG$10/12,IF(HG$12&gt;=$BF158,$S158*HG$10/12,IF(HG$12&gt;=$BE158,0,IF(HG$12&gt;=$BA158,$S158*HG$10/12,IF(HG$12&gt;=$AZ158,0,IF(HG$12&gt;=$AV158,$S158*HG$10/12,0)))))))))</f>
        <v>0</v>
      </c>
      <c r="HH158" s="1460">
        <f t="shared" ref="HH158:HH221" si="1151">IF(HH$12&lt;$AO158,0,IF($N158="MG",MF158,IF(HH$12&lt;=$AU158,$S158*HH$10/12,IF(HH$12&lt;$AU158,$S158*HH$10/12,IF(HH$12&gt;=$BF158,$S158*HH$10/12,IF(HH$12&gt;=$BE158,0,IF(HH$12&gt;=$BA158,$S158*HH$10/12,IF(HH$12&gt;=$AZ158,0,IF(HH$12&gt;=$AV158,$S158*HH$10/12,0)))))))))</f>
        <v>0</v>
      </c>
      <c r="HI158" s="1460">
        <f t="shared" ref="HI158:HI221" si="1152">IF(HI$12&lt;$AO158,0,IF($N158="MG",MG158,IF(HI$12&lt;=$AU158,$S158*HI$10/12,IF(HI$12&lt;$AU158,$S158*HI$10/12,IF(HI$12&gt;=$BF158,$S158*HI$10/12,IF(HI$12&gt;=$BE158,0,IF(HI$12&gt;=$BA158,$S158*HI$10/12,IF(HI$12&gt;=$AZ158,0,IF(HI$12&gt;=$AV158,$S158*HI$10/12,0)))))))))</f>
        <v>0</v>
      </c>
      <c r="HJ158" s="1460">
        <f t="shared" ref="HJ158:HJ221" si="1153">IF(HJ$12&lt;$AO158,0,IF($N158="MG",MH158,IF(HJ$12&lt;=$AU158,$S158*HJ$10/12,IF(HJ$12&lt;$AU158,$S158*HJ$10/12,IF(HJ$12&gt;=$BF158,$S158*HJ$10/12,IF(HJ$12&gt;=$BE158,0,IF(HJ$12&gt;=$BA158,$S158*HJ$10/12,IF(HJ$12&gt;=$AZ158,0,IF(HJ$12&gt;=$AV158,$S158*HJ$10/12,0)))))))))</f>
        <v>0</v>
      </c>
      <c r="HK158" s="1460">
        <f t="shared" ref="HK158:HK221" si="1154">IF(HK$12&lt;$AO158,0,IF($N158="MG",MI158,IF(HK$12&lt;=$AU158,$S158*HK$10/12,IF(HK$12&lt;$AU158,$S158*HK$10/12,IF(HK$12&gt;=$BF158,$S158*HK$10/12,IF(HK$12&gt;=$BE158,0,IF(HK$12&gt;=$BA158,$S158*HK$10/12,IF(HK$12&gt;=$AZ158,0,IF(HK$12&gt;=$AV158,$S158*HK$10/12,0)))))))))</f>
        <v>0</v>
      </c>
      <c r="HL158" s="1460">
        <f t="shared" ref="HL158:HL221" si="1155">IF(HL$12&lt;$AO158,0,IF($N158="MG",MJ158,IF(HL$12&lt;=$AU158,$S158*HL$10/12,IF(HL$12&lt;$AU158,$S158*HL$10/12,IF(HL$12&gt;=$BF158,$S158*HL$10/12,IF(HL$12&gt;=$BE158,0,IF(HL$12&gt;=$BA158,$S158*HL$10/12,IF(HL$12&gt;=$AZ158,0,IF(HL$12&gt;=$AV158,$S158*HL$10/12,0)))))))))</f>
        <v>0</v>
      </c>
      <c r="HM158" s="1460">
        <f t="shared" ref="HM158:HM221" si="1156">IF(HM$12&lt;$AO158,0,IF($N158="MG",MK158,IF(HM$12&lt;=$AU158,$S158*HM$10/12,IF(HM$12&lt;$AU158,$S158*HM$10/12,IF(HM$12&gt;=$BF158,$S158*HM$10/12,IF(HM$12&gt;=$BE158,0,IF(HM$12&gt;=$BA158,$S158*HM$10/12,IF(HM$12&gt;=$AZ158,0,IF(HM$12&gt;=$AV158,$S158*HM$10/12,0)))))))))</f>
        <v>0</v>
      </c>
      <c r="HN158" s="1460">
        <f t="shared" ref="HN158:HN221" si="1157">IF(HN$12&lt;$AO158,0,IF($N158="MG",ML158,IF(HN$12&lt;=$AU158,$S158*HN$10/12,IF(HN$12&lt;$AU158,$S158*HN$10/12,IF(HN$12&gt;=$BF158,$S158*HN$10/12,IF(HN$12&gt;=$BE158,0,IF(HN$12&gt;=$BA158,$S158*HN$10/12,IF(HN$12&gt;=$AZ158,0,IF(HN$12&gt;=$AV158,$S158*HN$10/12,0)))))))))</f>
        <v>0</v>
      </c>
      <c r="HO158" s="1460">
        <f t="shared" ref="HO158:HO221" si="1158">IF(HO$12&lt;$AO158,0,IF($N158="MG",MM158,IF(HO$12&lt;=$AU158,$S158*HO$10/12,IF(HO$12&lt;$AU158,$S158*HO$10/12,IF(HO$12&gt;=$BF158,$S158*HO$10/12,IF(HO$12&gt;=$BE158,0,IF(HO$12&gt;=$BA158,$S158*HO$10/12,IF(HO$12&gt;=$AZ158,0,IF(HO$12&gt;=$AV158,$S158*HO$10/12,0)))))))))</f>
        <v>0</v>
      </c>
      <c r="HP158" s="1460">
        <f t="shared" ref="HP158:HP221" si="1159">IF(HP$12&lt;$AO158,0,IF($N158="MG",MN158,IF(HP$12&lt;=$AU158,$S158*HP$10/12,IF(HP$12&lt;$AU158,$S158*HP$10/12,IF(HP$12&gt;=$BF158,$S158*HP$10/12,IF(HP$12&gt;=$BE158,0,IF(HP$12&gt;=$BA158,$S158*HP$10/12,IF(HP$12&gt;=$AZ158,0,IF(HP$12&gt;=$AV158,$S158*HP$10/12,0)))))))))</f>
        <v>0</v>
      </c>
      <c r="HQ158" s="1460">
        <f t="shared" ref="HQ158:HQ221" si="1160">IF(HQ$12&lt;$AO158,0,IF($N158="MG",MO158,IF(HQ$12&lt;=$AU158,$S158*HQ$10/12,IF(HQ$12&lt;$AU158,$S158*HQ$10/12,IF(HQ$12&gt;=$BF158,$S158*HQ$10/12,IF(HQ$12&gt;=$BE158,0,IF(HQ$12&gt;=$BA158,$S158*HQ$10/12,IF(HQ$12&gt;=$AZ158,0,IF(HQ$12&gt;=$AV158,$S158*HQ$10/12,0)))))))))</f>
        <v>0</v>
      </c>
      <c r="HR158" s="1460">
        <f t="shared" ref="HR158:HR221" si="1161">IF(HR$12&lt;$AO158,0,IF($N158="MG",MP158,IF(HR$12&lt;=$AU158,$S158*HR$10/12,IF(HR$12&lt;$AU158,$S158*HR$10/12,IF(HR$12&gt;=$BF158,$S158*HR$10/12,IF(HR$12&gt;=$BE158,0,IF(HR$12&gt;=$BA158,$S158*HR$10/12,IF(HR$12&gt;=$AZ158,0,IF(HR$12&gt;=$AV158,$S158*HR$10/12,0)))))))))</f>
        <v>0</v>
      </c>
      <c r="HS158" s="1460">
        <f t="shared" ref="HS158:HS221" si="1162">IF(HS$12&lt;$AO158,0,IF($N158="MG",MQ158,IF(HS$12&lt;=$AU158,$S158*HS$10/12,IF(HS$12&lt;$AU158,$S158*HS$10/12,IF(HS$12&gt;=$BF158,$S158*HS$10/12,IF(HS$12&gt;=$BE158,0,IF(HS$12&gt;=$BA158,$S158*HS$10/12,IF(HS$12&gt;=$AZ158,0,IF(HS$12&gt;=$AV158,$S158*HS$10/12,0)))))))))</f>
        <v>0</v>
      </c>
      <c r="HT158" s="1460">
        <f t="shared" ref="HT158:HT221" si="1163">IF(HT$12&lt;$AO158,0,IF($N158="MG",MR158,IF(HT$12&lt;=$AU158,$S158*HT$10/12,IF(HT$12&lt;$AU158,$S158*HT$10/12,IF(HT$12&gt;=$BF158,$S158*HT$10/12,IF(HT$12&gt;=$BE158,0,IF(HT$12&gt;=$BA158,$S158*HT$10/12,IF(HT$12&gt;=$AZ158,0,IF(HT$12&gt;=$AV158,$S158*HT$10/12,0)))))))))</f>
        <v>0</v>
      </c>
      <c r="HU158" s="1460">
        <f t="shared" ref="HU158:HU221" si="1164">IF(HU$12&lt;$AO158,0,IF($N158="MG",MS158,IF(HU$12&lt;=$AU158,$S158*HU$10/12,IF(HU$12&lt;$AU158,$S158*HU$10/12,IF(HU$12&gt;=$BF158,$S158*HU$10/12,IF(HU$12&gt;=$BE158,0,IF(HU$12&gt;=$BA158,$S158*HU$10/12,IF(HU$12&gt;=$AZ158,0,IF(HU$12&gt;=$AV158,$S158*HU$10/12,0)))))))))</f>
        <v>0</v>
      </c>
      <c r="HV158" s="1460">
        <f t="shared" ref="HV158:HV221" si="1165">IF(HV$12&lt;$AO158,0,IF($N158="MG",MT158,IF(HV$12&lt;=$AU158,$S158*HV$10/12,IF(HV$12&lt;$AU158,$S158*HV$10/12,IF(HV$12&gt;=$BF158,$S158*HV$10/12,IF(HV$12&gt;=$BE158,0,IF(HV$12&gt;=$BA158,$S158*HV$10/12,IF(HV$12&gt;=$AZ158,0,IF(HV$12&gt;=$AV158,$S158*HV$10/12,0)))))))))</f>
        <v>0</v>
      </c>
      <c r="HW158" s="1460">
        <f t="shared" ref="HW158:HW221" si="1166">IF(HW$12&lt;$AO158,0,IF($N158="MG",MU158,IF(HW$12&lt;=$AU158,$S158*HW$10/12,IF(HW$12&lt;$AU158,$S158*HW$10/12,IF(HW$12&gt;=$BF158,$S158*HW$10/12,IF(HW$12&gt;=$BE158,0,IF(HW$12&gt;=$BA158,$S158*HW$10/12,IF(HW$12&gt;=$AZ158,0,IF(HW$12&gt;=$AV158,$S158*HW$10/12,0)))))))))</f>
        <v>0</v>
      </c>
      <c r="HX158" s="1460">
        <f t="shared" ref="HX158:HX221" si="1167">IF(HX$12&lt;$AO158,0,IF($N158="MG",MV158,IF(HX$12&lt;=$AU158,$S158*HX$10/12,IF(HX$12&lt;$AU158,$S158*HX$10/12,IF(HX$12&gt;=$BF158,$S158*HX$10/12,IF(HX$12&gt;=$BE158,0,IF(HX$12&gt;=$BA158,$S158*HX$10/12,IF(HX$12&gt;=$AZ158,0,IF(HX$12&gt;=$AV158,$S158*HX$10/12,0)))))))))</f>
        <v>0</v>
      </c>
      <c r="HY158" s="1460">
        <f t="shared" ref="HY158:HY221" si="1168">IF(HY$12&lt;$AO158,0,IF($N158="MG",MW158,IF(HY$12&lt;=$AU158,$S158*HY$10/12,IF(HY$12&lt;$AU158,$S158*HY$10/12,IF(HY$12&gt;=$BF158,$S158*HY$10/12,IF(HY$12&gt;=$BE158,0,IF(HY$12&gt;=$BA158,$S158*HY$10/12,IF(HY$12&gt;=$AZ158,0,IF(HY$12&gt;=$AV158,$S158*HY$10/12,0)))))))))</f>
        <v>0</v>
      </c>
      <c r="HZ158" s="1460">
        <f t="shared" ref="HZ158:HZ221" si="1169">IF(HZ$12&lt;$AO158,0,IF($N158="MG",MX158,IF(HZ$12&lt;=$AU158,$S158*HZ$10/12,IF(HZ$12&lt;$AU158,$S158*HZ$10/12,IF(HZ$12&gt;=$BF158,$S158*HZ$10/12,IF(HZ$12&gt;=$BE158,0,IF(HZ$12&gt;=$BA158,$S158*HZ$10/12,IF(HZ$12&gt;=$AZ158,0,IF(HZ$12&gt;=$AV158,$S158*HZ$10/12,0)))))))))</f>
        <v>0</v>
      </c>
      <c r="IA158" s="1460">
        <f t="shared" ref="IA158:IA221" si="1170">IF(IA$12&lt;$AO158,0,IF($N158="MG",MY158,IF(IA$12&lt;=$AU158,$S158*IA$10/12,IF(IA$12&lt;$AU158,$S158*IA$10/12,IF(IA$12&gt;=$BF158,$S158*IA$10/12,IF(IA$12&gt;=$BE158,0,IF(IA$12&gt;=$BA158,$S158*IA$10/12,IF(IA$12&gt;=$AZ158,0,IF(IA$12&gt;=$AV158,$S158*IA$10/12,0)))))))))</f>
        <v>0</v>
      </c>
      <c r="IB158" s="1460">
        <f t="shared" ref="IB158:IB221" si="1171">IF(IB$12&lt;$AO158,0,IF($N158="MG",MZ158,IF(IB$12&lt;=$AU158,$S158*IB$10/12,IF(IB$12&lt;$AU158,$S158*IB$10/12,IF(IB$12&gt;=$BF158,$S158*IB$10/12,IF(IB$12&gt;=$BE158,0,IF(IB$12&gt;=$BA158,$S158*IB$10/12,IF(IB$12&gt;=$AZ158,0,IF(IB$12&gt;=$AV158,$S158*IB$10/12,0)))))))))</f>
        <v>0</v>
      </c>
      <c r="IC158" s="1460">
        <f t="shared" ref="IC158:IC221" si="1172">IF(IC$12&lt;$AO158,0,IF($N158="MG",NA158,IF(IC$12&lt;=$AU158,$S158*IC$10/12,IF(IC$12&lt;$AU158,$S158*IC$10/12,IF(IC$12&gt;=$BF158,$S158*IC$10/12,IF(IC$12&gt;=$BE158,0,IF(IC$12&gt;=$BA158,$S158*IC$10/12,IF(IC$12&gt;=$AZ158,0,IF(IC$12&gt;=$AV158,$S158*IC$10/12,0)))))))))</f>
        <v>0</v>
      </c>
      <c r="ID158" s="1460">
        <f t="shared" ref="ID158:ID221" si="1173">IF(ID$12&lt;$AO158,0,IF($N158="MG",NB158,IF(ID$12&lt;=$AU158,$S158*ID$10/12,IF(ID$12&lt;$AU158,$S158*ID$10/12,IF(ID$12&gt;=$BF158,$S158*ID$10/12,IF(ID$12&gt;=$BE158,0,IF(ID$12&gt;=$BA158,$S158*ID$10/12,IF(ID$12&gt;=$AZ158,0,IF(ID$12&gt;=$AV158,$S158*ID$10/12,0)))))))))</f>
        <v>0</v>
      </c>
      <c r="IE158" s="1460">
        <f t="shared" ref="IE158:IE221" si="1174">IF(IE$12&lt;$AO158,0,IF($N158="MG",NC158,IF(IE$12&lt;=$AU158,$S158*IE$10/12,IF(IE$12&lt;$AU158,$S158*IE$10/12,IF(IE$12&gt;=$BF158,$S158*IE$10/12,IF(IE$12&gt;=$BE158,0,IF(IE$12&gt;=$BA158,$S158*IE$10/12,IF(IE$12&gt;=$AZ158,0,IF(IE$12&gt;=$AV158,$S158*IE$10/12,0)))))))))</f>
        <v>0</v>
      </c>
      <c r="IF158" s="1460">
        <f t="shared" ref="IF158:IF221" si="1175">IF(IF$12&lt;$AO158,0,IF($N158="MG",ND158,IF(IF$12&lt;=$AU158,$S158*IF$10/12,IF(IF$12&lt;$AU158,$S158*IF$10/12,IF(IF$12&gt;=$BF158,$S158*IF$10/12,IF(IF$12&gt;=$BE158,0,IF(IF$12&gt;=$BA158,$S158*IF$10/12,IF(IF$12&gt;=$AZ158,0,IF(IF$12&gt;=$AV158,$S158*IF$10/12,0)))))))))</f>
        <v>0</v>
      </c>
      <c r="IG158" s="1460">
        <f t="shared" ref="IG158:IG221" si="1176">IF(IG$12&lt;$AO158,0,IF($N158="MG",NE158,IF(IG$12&lt;=$AU158,$S158*IG$10/12,IF(IG$12&lt;$AU158,$S158*IG$10/12,IF(IG$12&gt;=$BF158,$S158*IG$10/12,IF(IG$12&gt;=$BE158,0,IF(IG$12&gt;=$BA158,$S158*IG$10/12,IF(IG$12&gt;=$AZ158,0,IF(IG$12&gt;=$AV158,$S158*IG$10/12,0)))))))))</f>
        <v>0</v>
      </c>
      <c r="IH158" s="1460">
        <f t="shared" ref="IH158:IH221" si="1177">IF(IH$12&lt;$AO158,0,IF($N158="MG",NF158,IF(IH$12&lt;=$AU158,$S158*IH$10/12,IF(IH$12&lt;$AU158,$S158*IH$10/12,IF(IH$12&gt;=$BF158,$S158*IH$10/12,IF(IH$12&gt;=$BE158,0,IF(IH$12&gt;=$BA158,$S158*IH$10/12,IF(IH$12&gt;=$AZ158,0,IF(IH$12&gt;=$AV158,$S158*IH$10/12,0)))))))))</f>
        <v>0</v>
      </c>
      <c r="II158" s="1460">
        <f t="shared" ref="II158:II221" si="1178">IF(II$12&lt;$AO158,0,IF($N158="MG",NG158,IF(II$12&lt;=$AU158,$S158*II$10/12,IF(II$12&lt;$AU158,$S158*II$10/12,IF(II$12&gt;=$BF158,$S158*II$10/12,IF(II$12&gt;=$BE158,0,IF(II$12&gt;=$BA158,$S158*II$10/12,IF(II$12&gt;=$AZ158,0,IF(II$12&gt;=$AV158,$S158*II$10/12,0)))))))))</f>
        <v>0</v>
      </c>
      <c r="IJ158" s="1460">
        <f t="shared" ref="IJ158:IJ221" si="1179">IF(IJ$12&lt;$AO158,0,IF($N158="MG",NH158,IF(IJ$12&lt;=$AU158,$S158*IJ$10/12,IF(IJ$12&lt;$AU158,$S158*IJ$10/12,IF(IJ$12&gt;=$BF158,$S158*IJ$10/12,IF(IJ$12&gt;=$BE158,0,IF(IJ$12&gt;=$BA158,$S158*IJ$10/12,IF(IJ$12&gt;=$AZ158,0,IF(IJ$12&gt;=$AV158,$S158*IJ$10/12,0)))))))))</f>
        <v>0</v>
      </c>
      <c r="IK158" s="1460">
        <f t="shared" ref="IK158:IK221" si="1180">IF(IK$12&lt;$AO158,0,IF($N158="MG",NI158,IF(IK$12&lt;=$AU158,$S158*IK$10/12,IF(IK$12&lt;$AU158,$S158*IK$10/12,IF(IK$12&gt;=$BF158,$S158*IK$10/12,IF(IK$12&gt;=$BE158,0,IF(IK$12&gt;=$BA158,$S158*IK$10/12,IF(IK$12&gt;=$AZ158,0,IF(IK$12&gt;=$AV158,$S158*IK$10/12,0)))))))))</f>
        <v>0</v>
      </c>
      <c r="IL158" s="1460">
        <f t="shared" ref="IL158:IL221" si="1181">IF(IL$12&lt;$AO158,0,IF($N158="MG",NJ158,IF(IL$12&lt;=$AU158,$S158*IL$10/12,IF(IL$12&lt;$AU158,$S158*IL$10/12,IF(IL$12&gt;=$BF158,$S158*IL$10/12,IF(IL$12&gt;=$BE158,0,IF(IL$12&gt;=$BA158,$S158*IL$10/12,IF(IL$12&gt;=$AZ158,0,IF(IL$12&gt;=$AV158,$S158*IL$10/12,0)))))))))</f>
        <v>0</v>
      </c>
      <c r="IM158" s="1460">
        <f t="shared" ref="IM158:IM221" si="1182">IF(IM$12&lt;$AO158,0,IF($N158="MG",NK158,IF(IM$12&lt;=$AU158,$S158*IM$10/12,IF(IM$12&lt;$AU158,$S158*IM$10/12,IF(IM$12&gt;=$BF158,$S158*IM$10/12,IF(IM$12&gt;=$BE158,0,IF(IM$12&gt;=$BA158,$S158*IM$10/12,IF(IM$12&gt;=$AZ158,0,IF(IM$12&gt;=$AV158,$S158*IM$10/12,0)))))))))</f>
        <v>0</v>
      </c>
      <c r="IN158" s="1460">
        <f t="shared" ref="IN158:IN221" si="1183">IF(IN$12&lt;$AO158,0,IF($N158="MG",NL158,IF(IN$12&lt;=$AU158,$S158*IN$10/12,IF(IN$12&lt;$AU158,$S158*IN$10/12,IF(IN$12&gt;=$BF158,$S158*IN$10/12,IF(IN$12&gt;=$BE158,0,IF(IN$12&gt;=$BA158,$S158*IN$10/12,IF(IN$12&gt;=$AZ158,0,IF(IN$12&gt;=$AV158,$S158*IN$10/12,0)))))))))</f>
        <v>0</v>
      </c>
      <c r="IO158" s="1460">
        <f t="shared" ref="IO158:IO221" si="1184">IF(IO$12&lt;$AO158,0,IF($N158="MG",NM158,IF(IO$12&lt;=$AU158,$S158*IO$10/12,IF(IO$12&lt;$AU158,$S158*IO$10/12,IF(IO$12&gt;=$BF158,$S158*IO$10/12,IF(IO$12&gt;=$BE158,0,IF(IO$12&gt;=$BA158,$S158*IO$10/12,IF(IO$12&gt;=$AZ158,0,IF(IO$12&gt;=$AV158,$S158*IO$10/12,0)))))))))</f>
        <v>0</v>
      </c>
      <c r="IP158" s="1460">
        <f t="shared" ref="IP158:IP221" si="1185">IF(IP$12&lt;$AO158,0,IF($N158="MG",NN158,IF(IP$12&lt;=$AU158,$S158*IP$10/12,IF(IP$12&lt;$AU158,$S158*IP$10/12,IF(IP$12&gt;=$BF158,$S158*IP$10/12,IF(IP$12&gt;=$BE158,0,IF(IP$12&gt;=$BA158,$S158*IP$10/12,IF(IP$12&gt;=$AZ158,0,IF(IP$12&gt;=$AV158,$S158*IP$10/12,0)))))))))</f>
        <v>0</v>
      </c>
      <c r="IQ158" s="1460">
        <f t="shared" ref="IQ158:IQ221" si="1186">IF(IQ$12&lt;$AO158,0,IF($N158="MG",NO158,IF(IQ$12&lt;=$AU158,$S158*IQ$10/12,IF(IQ$12&lt;$AU158,$S158*IQ$10/12,IF(IQ$12&gt;=$BF158,$S158*IQ$10/12,IF(IQ$12&gt;=$BE158,0,IF(IQ$12&gt;=$BA158,$S158*IQ$10/12,IF(IQ$12&gt;=$AZ158,0,IF(IQ$12&gt;=$AV158,$S158*IQ$10/12,0)))))))))</f>
        <v>0</v>
      </c>
      <c r="IR158" s="1460">
        <f t="shared" ref="IR158:IR221" si="1187">IF(IR$12&lt;$AO158,0,IF($N158="MG",NP158,IF(IR$12&lt;=$AU158,$S158*IR$10/12,IF(IR$12&lt;$AU158,$S158*IR$10/12,IF(IR$12&gt;=$BF158,$S158*IR$10/12,IF(IR$12&gt;=$BE158,0,IF(IR$12&gt;=$BA158,$S158*IR$10/12,IF(IR$12&gt;=$AZ158,0,IF(IR$12&gt;=$AV158,$S158*IR$10/12,0)))))))))</f>
        <v>0</v>
      </c>
      <c r="IS158" s="1460">
        <f t="shared" ref="IS158:IS221" si="1188">IF(IS$12&lt;$AO158,0,IF($N158="MG",NQ158,IF(IS$12&lt;=$AU158,$S158*IS$10/12,IF(IS$12&lt;$AU158,$S158*IS$10/12,IF(IS$12&gt;=$BF158,$S158*IS$10/12,IF(IS$12&gt;=$BE158,0,IF(IS$12&gt;=$BA158,$S158*IS$10/12,IF(IS$12&gt;=$AZ158,0,IF(IS$12&gt;=$AV158,$S158*IS$10/12,0)))))))))</f>
        <v>0</v>
      </c>
      <c r="IT158" s="1460">
        <f t="shared" ref="IT158:IT221" si="1189">IF(IT$12&lt;$AO158,0,IF($N158="MG",NR158,IF(IT$12&lt;=$AU158,$S158*IT$10/12,IF(IT$12&lt;$AU158,$S158*IT$10/12,IF(IT$12&gt;=$BF158,$S158*IT$10/12,IF(IT$12&gt;=$BE158,0,IF(IT$12&gt;=$BA158,$S158*IT$10/12,IF(IT$12&gt;=$AZ158,0,IF(IT$12&gt;=$AV158,$S158*IT$10/12,0)))))))))</f>
        <v>0</v>
      </c>
      <c r="IU158" s="1460">
        <f t="shared" ref="IU158:IU221" si="1190">IF(IU$12&lt;$AO158,0,IF($N158="MG",NS158,IF(IU$12&lt;=$AU158,$S158*IU$10/12,IF(IU$12&lt;$AU158,$S158*IU$10/12,IF(IU$12&gt;=$BF158,$S158*IU$10/12,IF(IU$12&gt;=$BE158,0,IF(IU$12&gt;=$BA158,$S158*IU$10/12,IF(IU$12&gt;=$AZ158,0,IF(IU$12&gt;=$AV158,$S158*IU$10/12,0)))))))))</f>
        <v>0</v>
      </c>
      <c r="IV158" s="1460">
        <f t="shared" ref="IV158:IV221" si="1191">IF(IV$12&lt;$AO158,0,IF($N158="MG",NT158,IF(IV$12&lt;=$AU158,$S158*IV$10/12,IF(IV$12&lt;$AU158,$S158*IV$10/12,IF(IV$12&gt;=$BF158,$S158*IV$10/12,IF(IV$12&gt;=$BE158,0,IF(IV$12&gt;=$BA158,$S158*IV$10/12,IF(IV$12&gt;=$AZ158,0,IF(IV$12&gt;=$AV158,$S158*IV$10/12,0)))))))))</f>
        <v>0</v>
      </c>
      <c r="IW158" s="1460">
        <f t="shared" ref="IW158:IW221" si="1192">IF(IW$12&lt;$AO158,0,IF($N158="MG",NU158,IF(IW$12&lt;=$AU158,$S158*IW$10/12,IF(IW$12&lt;$AU158,$S158*IW$10/12,IF(IW$12&gt;=$BF158,$S158*IW$10/12,IF(IW$12&gt;=$BE158,0,IF(IW$12&gt;=$BA158,$S158*IW$10/12,IF(IW$12&gt;=$AZ158,0,IF(IW$12&gt;=$AV158,$S158*IW$10/12,0)))))))))</f>
        <v>0</v>
      </c>
      <c r="IX158" s="1460">
        <f t="shared" ref="IX158:IX221" si="1193">IF(IX$12&lt;$AO158,0,IF($N158="MG",NV158,IF(IX$12&lt;=$AU158,$S158*IX$10/12,IF(IX$12&lt;$AU158,$S158*IX$10/12,IF(IX$12&gt;=$BF158,$S158*IX$10/12,IF(IX$12&gt;=$BE158,0,IF(IX$12&gt;=$BA158,$S158*IX$10/12,IF(IX$12&gt;=$AZ158,0,IF(IX$12&gt;=$AV158,$S158*IX$10/12,0)))))))))</f>
        <v>0</v>
      </c>
      <c r="IY158" s="1460">
        <f t="shared" ref="IY158:IY221" si="1194">IF(IY$12&lt;$AO158,0,IF($N158="MG",NW158,IF(IY$12&lt;=$AU158,$S158*IY$10/12,IF(IY$12&lt;$AU158,$S158*IY$10/12,IF(IY$12&gt;=$BF158,$S158*IY$10/12,IF(IY$12&gt;=$BE158,0,IF(IY$12&gt;=$BA158,$S158*IY$10/12,IF(IY$12&gt;=$AZ158,0,IF(IY$12&gt;=$AV158,$S158*IY$10/12,0)))))))))</f>
        <v>0</v>
      </c>
      <c r="IZ158" s="1460">
        <f t="shared" ref="IZ158:IZ221" si="1195">IF(IZ$12&lt;$AO158,0,IF($N158="MG",NX158,IF(IZ$12&lt;=$AU158,$S158*IZ$10/12,IF(IZ$12&lt;$AU158,$S158*IZ$10/12,IF(IZ$12&gt;=$BF158,$S158*IZ$10/12,IF(IZ$12&gt;=$BE158,0,IF(IZ$12&gt;=$BA158,$S158*IZ$10/12,IF(IZ$12&gt;=$AZ158,0,IF(IZ$12&gt;=$AV158,$S158*IZ$10/12,0)))))))))</f>
        <v>0</v>
      </c>
      <c r="JA158" s="1460">
        <f t="shared" ref="JA158:JA221" si="1196">IF(JA$12&lt;$AO158,0,IF($N158="MG",NY158,IF(JA$12&lt;=$AU158,$S158*JA$10/12,IF(JA$12&lt;$AU158,$S158*JA$10/12,IF(JA$12&gt;=$BF158,$S158*JA$10/12,IF(JA$12&gt;=$BE158,0,IF(JA$12&gt;=$BA158,$S158*JA$10/12,IF(JA$12&gt;=$AZ158,0,IF(JA$12&gt;=$AV158,$S158*JA$10/12,0)))))))))</f>
        <v>0</v>
      </c>
      <c r="JB158" s="1460">
        <f t="shared" ref="JB158:JB221" si="1197">IF(JB$12&lt;$AO158,0,IF($N158="MG",NZ158,IF(JB$12&lt;=$AU158,$S158*JB$10/12,IF(JB$12&lt;$AU158,$S158*JB$10/12,IF(JB$12&gt;=$BF158,$S158*JB$10/12,IF(JB$12&gt;=$BE158,0,IF(JB$12&gt;=$BA158,$S158*JB$10/12,IF(JB$12&gt;=$AZ158,0,IF(JB$12&gt;=$AV158,$S158*JB$10/12,0)))))))))</f>
        <v>0</v>
      </c>
      <c r="JC158" s="1460">
        <f t="shared" ref="JC158:JC221" si="1198">IF(JC$12&lt;$AO158,0,IF($N158="MG",OA158,IF(JC$12&lt;=$AU158,$S158*JC$10/12,IF(JC$12&lt;$AU158,$S158*JC$10/12,IF(JC$12&gt;=$BF158,$S158*JC$10/12,IF(JC$12&gt;=$BE158,0,IF(JC$12&gt;=$BA158,$S158*JC$10/12,IF(JC$12&gt;=$AZ158,0,IF(JC$12&gt;=$AV158,$S158*JC$10/12,0)))))))))</f>
        <v>0</v>
      </c>
      <c r="JD158" s="1460">
        <f t="shared" ref="JD158:JD221" si="1199">IF(JD$12&lt;$AO158,0,IF($N158="MG",OB158,IF(JD$12&lt;=$AU158,$S158*JD$10/12,IF(JD$12&lt;$AU158,$S158*JD$10/12,IF(JD$12&gt;=$BF158,$S158*JD$10/12,IF(JD$12&gt;=$BE158,0,IF(JD$12&gt;=$BA158,$S158*JD$10/12,IF(JD$12&gt;=$AZ158,0,IF(JD$12&gt;=$AV158,$S158*JD$10/12,0)))))))))</f>
        <v>0</v>
      </c>
      <c r="JE158" s="1460">
        <f t="shared" ref="JE158:JE221" si="1200">IF(JE$12&lt;$AO158,0,IF($N158="MG",OC158,IF(JE$12&lt;=$AU158,$S158*JE$10/12,IF(JE$12&lt;$AU158,$S158*JE$10/12,IF(JE$12&gt;=$BF158,$S158*JE$10/12,IF(JE$12&gt;=$BE158,0,IF(JE$12&gt;=$BA158,$S158*JE$10/12,IF(JE$12&gt;=$AZ158,0,IF(JE$12&gt;=$AV158,$S158*JE$10/12,0)))))))))</f>
        <v>0</v>
      </c>
      <c r="JF158" s="1460">
        <f t="shared" ref="JF158:JF221" si="1201">IF(JF$12&lt;$AO158,0,IF($N158="MG",OD158,IF(JF$12&lt;=$AU158,$S158*JF$10/12,IF(JF$12&lt;$AU158,$S158*JF$10/12,IF(JF$12&gt;=$BF158,$S158*JF$10/12,IF(JF$12&gt;=$BE158,0,IF(JF$12&gt;=$BA158,$S158*JF$10/12,IF(JF$12&gt;=$AZ158,0,IF(JF$12&gt;=$AV158,$S158*JF$10/12,0)))))))))</f>
        <v>0</v>
      </c>
      <c r="JG158" s="1460">
        <f t="shared" ref="JG158:JG221" si="1202">IF(JG$12&lt;$AO158,0,IF($N158="MG",OE158,IF(JG$12&lt;=$AU158,$S158*JG$10/12,IF(JG$12&lt;$AU158,$S158*JG$10/12,IF(JG$12&gt;=$BF158,$S158*JG$10/12,IF(JG$12&gt;=$BE158,0,IF(JG$12&gt;=$BA158,$S158*JG$10/12,IF(JG$12&gt;=$AZ158,0,IF(JG$12&gt;=$AV158,$S158*JG$10/12,0)))))))))</f>
        <v>0</v>
      </c>
      <c r="JH158" s="1460">
        <f t="shared" ref="JH158:JH221" si="1203">IF(JH$12&lt;$AO158,0,IF($N158="MG",OF158,IF(JH$12&lt;=$AU158,$S158*JH$10/12,IF(JH$12&lt;$AU158,$S158*JH$10/12,IF(JH$12&gt;=$BF158,$S158*JH$10/12,IF(JH$12&gt;=$BE158,0,IF(JH$12&gt;=$BA158,$S158*JH$10/12,IF(JH$12&gt;=$AZ158,0,IF(JH$12&gt;=$AV158,$S158*JH$10/12,0)))))))))</f>
        <v>0</v>
      </c>
      <c r="JI158" s="1460">
        <f t="shared" ref="JI158:JI221" si="1204">IF(JI$12&lt;$AO158,0,IF($N158="MG",OG158,IF(JI$12&lt;=$AU158,$S158*JI$10/12,IF(JI$12&lt;$AU158,$S158*JI$10/12,IF(JI$12&gt;=$BF158,$S158*JI$10/12,IF(JI$12&gt;=$BE158,0,IF(JI$12&gt;=$BA158,$S158*JI$10/12,IF(JI$12&gt;=$AZ158,0,IF(JI$12&gt;=$AV158,$S158*JI$10/12,0)))))))))</f>
        <v>0</v>
      </c>
      <c r="JJ158" s="1460">
        <f t="shared" ref="JJ158:JJ221" si="1205">IF(JJ$12&lt;$AO158,0,IF($N158="MG",OH158,IF(JJ$12&lt;=$AU158,$S158*JJ$10/12,IF(JJ$12&lt;$AU158,$S158*JJ$10/12,IF(JJ$12&gt;=$BF158,$S158*JJ$10/12,IF(JJ$12&gt;=$BE158,0,IF(JJ$12&gt;=$BA158,$S158*JJ$10/12,IF(JJ$12&gt;=$AZ158,0,IF(JJ$12&gt;=$AV158,$S158*JJ$10/12,0)))))))))</f>
        <v>0</v>
      </c>
      <c r="JK158" s="1460">
        <f t="shared" ref="JK158:JK221" si="1206">IF(JK$12&lt;$AO158,0,IF($N158="MG",OI158,IF(JK$12&lt;=$AU158,$S158*JK$10/12,IF(JK$12&lt;$AU158,$S158*JK$10/12,IF(JK$12&gt;=$BF158,$S158*JK$10/12,IF(JK$12&gt;=$BE158,0,IF(JK$12&gt;=$BA158,$S158*JK$10/12,IF(JK$12&gt;=$AZ158,0,IF(JK$12&gt;=$AV158,$S158*JK$10/12,0)))))))))</f>
        <v>0</v>
      </c>
      <c r="JL158" s="1460">
        <f t="shared" ref="JL158:JL221" si="1207">IF(JL$12&lt;$AO158,0,IF($N158="MG",OJ158,IF(JL$12&lt;=$AU158,$S158*JL$10/12,IF(JL$12&lt;$AU158,$S158*JL$10/12,IF(JL$12&gt;=$BF158,$S158*JL$10/12,IF(JL$12&gt;=$BE158,0,IF(JL$12&gt;=$BA158,$S158*JL$10/12,IF(JL$12&gt;=$AZ158,0,IF(JL$12&gt;=$AV158,$S158*JL$10/12,0)))))))))</f>
        <v>0</v>
      </c>
      <c r="JM158" s="1460">
        <f t="shared" ref="JM158:JM221" si="1208">IF(JM$12&lt;$AO158,0,IF($N158="MG",OK158,IF(JM$12&lt;=$AU158,$S158*JM$10/12,IF(JM$12&lt;$AU158,$S158*JM$10/12,IF(JM$12&gt;=$BF158,$S158*JM$10/12,IF(JM$12&gt;=$BE158,0,IF(JM$12&gt;=$BA158,$S158*JM$10/12,IF(JM$12&gt;=$AZ158,0,IF(JM$12&gt;=$AV158,$S158*JM$10/12,0)))))))))</f>
        <v>0</v>
      </c>
      <c r="JN158" s="1460">
        <f t="shared" ref="JN158:JN221" si="1209">IF(JN$12&lt;$AO158,0,IF($N158="MG",OL158,IF(JN$12&lt;=$AU158,$S158*JN$10/12,IF(JN$12&lt;$AU158,$S158*JN$10/12,IF(JN$12&gt;=$BF158,$S158*JN$10/12,IF(JN$12&gt;=$BE158,0,IF(JN$12&gt;=$BA158,$S158*JN$10/12,IF(JN$12&gt;=$AZ158,0,IF(JN$12&gt;=$AV158,$S158*JN$10/12,0)))))))))</f>
        <v>0</v>
      </c>
      <c r="JO158" s="1460">
        <f t="shared" ref="JO158:JO221" si="1210">IF(JO$12&lt;$AO158,0,IF($N158="MG",OM158,IF(JO$12&lt;=$AU158,$S158*JO$10/12,IF(JO$12&lt;$AU158,$S158*JO$10/12,IF(JO$12&gt;=$BF158,$S158*JO$10/12,IF(JO$12&gt;=$BE158,0,IF(JO$12&gt;=$BA158,$S158*JO$10/12,IF(JO$12&gt;=$AZ158,0,IF(JO$12&gt;=$AV158,$S158*JO$10/12,0)))))))))</f>
        <v>0</v>
      </c>
      <c r="JP158" s="1460">
        <f t="shared" ref="JP158:JP221" si="1211">IF(JP$12&lt;$AO158,0,IF($N158="MG",ON158,IF(JP$12&lt;=$AU158,$S158*JP$10/12,IF(JP$12&lt;$AU158,$S158*JP$10/12,IF(JP$12&gt;=$BF158,$S158*JP$10/12,IF(JP$12&gt;=$BE158,0,IF(JP$12&gt;=$BA158,$S158*JP$10/12,IF(JP$12&gt;=$AZ158,0,IF(JP$12&gt;=$AV158,$S158*JP$10/12,0)))))))))</f>
        <v>0</v>
      </c>
      <c r="JQ158" s="1460">
        <f t="shared" ref="JQ158:JQ221" si="1212">IF(JQ$12&lt;$AO158,0,IF($N158="MG",OO158,IF(JQ$12&lt;=$AU158,$S158*JQ$10/12,IF(JQ$12&lt;$AU158,$S158*JQ$10/12,IF(JQ$12&gt;=$BF158,$S158*JQ$10/12,IF(JQ$12&gt;=$BE158,0,IF(JQ$12&gt;=$BA158,$S158*JQ$10/12,IF(JQ$12&gt;=$AZ158,0,IF(JQ$12&gt;=$AV158,$S158*JQ$10/12,0)))))))))</f>
        <v>0</v>
      </c>
      <c r="JR158" s="1460">
        <f t="shared" ref="JR158:JR221" si="1213">IF(JR$12&lt;$AO158,0,IF($N158="MG",OP158,IF(JR$12&lt;=$AU158,$S158*JR$10/12,IF(JR$12&lt;$AU158,$S158*JR$10/12,IF(JR$12&gt;=$BF158,$S158*JR$10/12,IF(JR$12&gt;=$BE158,0,IF(JR$12&gt;=$BA158,$S158*JR$10/12,IF(JR$12&gt;=$AZ158,0,IF(JR$12&gt;=$AV158,$S158*JR$10/12,0)))))))))</f>
        <v>0</v>
      </c>
      <c r="JS158" s="1460">
        <f t="shared" ref="JS158:JS221" si="1214">IF(JS$12&lt;$AO158,0,IF($N158="MG",OQ158,IF(JS$12&lt;=$AU158,$S158*JS$10/12,IF(JS$12&lt;$AU158,$S158*JS$10/12,IF(JS$12&gt;=$BF158,$S158*JS$10/12,IF(JS$12&gt;=$BE158,0,IF(JS$12&gt;=$BA158,$S158*JS$10/12,IF(JS$12&gt;=$AZ158,0,IF(JS$12&gt;=$AV158,$S158*JS$10/12,0)))))))))</f>
        <v>0</v>
      </c>
      <c r="JT158" s="1460">
        <f t="shared" ref="JT158:JT221" si="1215">IF(JT$12&lt;$AO158,0,IF($N158="MG",OR158,IF(JT$12&lt;=$AU158,$S158*JT$10/12,IF(JT$12&lt;$AU158,$S158*JT$10/12,IF(JT$12&gt;=$BF158,$S158*JT$10/12,IF(JT$12&gt;=$BE158,0,IF(JT$12&gt;=$BA158,$S158*JT$10/12,IF(JT$12&gt;=$AZ158,0,IF(JT$12&gt;=$AV158,$S158*JT$10/12,0)))))))))</f>
        <v>0</v>
      </c>
      <c r="JU158" s="1460">
        <f t="shared" ref="JU158:JU221" si="1216">IF(JU$12&lt;$AO158,0,IF($N158="MG",OS158,IF(JU$12&lt;=$AU158,$S158*JU$10/12,IF(JU$12&lt;$AU158,$S158*JU$10/12,IF(JU$12&gt;=$BF158,$S158*JU$10/12,IF(JU$12&gt;=$BE158,0,IF(JU$12&gt;=$BA158,$S158*JU$10/12,IF(JU$12&gt;=$AZ158,0,IF(JU$12&gt;=$AV158,$S158*JU$10/12,0)))))))))</f>
        <v>0</v>
      </c>
      <c r="JV158" s="1460">
        <f t="shared" ref="JV158:JV221" si="1217">IF(JV$12&lt;$AO158,0,IF($N158="MG",OT158,IF(JV$12&lt;=$AU158,$S158*JV$10/12,IF(JV$12&lt;$AU158,$S158*JV$10/12,IF(JV$12&gt;=$BF158,$S158*JV$10/12,IF(JV$12&gt;=$BE158,0,IF(JV$12&gt;=$BA158,$S158*JV$10/12,IF(JV$12&gt;=$AZ158,0,IF(JV$12&gt;=$AV158,$S158*JV$10/12,0)))))))))</f>
        <v>0</v>
      </c>
      <c r="JW158" s="1460">
        <f t="shared" ref="JW158:JW221" si="1218">IF(JW$12&lt;$AO158,0,IF($N158="MG",OU158,IF(JW$12&lt;=$AU158,$S158*JW$10/12,IF(JW$12&lt;$AU158,$S158*JW$10/12,IF(JW$12&gt;=$BF158,$S158*JW$10/12,IF(JW$12&gt;=$BE158,0,IF(JW$12&gt;=$BA158,$S158*JW$10/12,IF(JW$12&gt;=$AZ158,0,IF(JW$12&gt;=$AV158,$S158*JW$10/12,0)))))))))</f>
        <v>0</v>
      </c>
      <c r="JX158" s="1460">
        <f t="shared" ref="JX158:JX221" si="1219">IF(JX$12&lt;$AO158,0,IF($N158="MG",OV158,IF(JX$12&lt;=$AU158,$S158*JX$10/12,IF(JX$12&lt;$AU158,$S158*JX$10/12,IF(JX$12&gt;=$BF158,$S158*JX$10/12,IF(JX$12&gt;=$BE158,0,IF(JX$12&gt;=$BA158,$S158*JX$10/12,IF(JX$12&gt;=$AZ158,0,IF(JX$12&gt;=$AV158,$S158*JX$10/12,0)))))))))</f>
        <v>0</v>
      </c>
      <c r="JY158" s="1460">
        <f t="shared" ref="JY158:JY221" si="1220">IF(JY$12&lt;$AO158,0,IF($N158="MG",OW158,IF(JY$12&lt;=$AU158,$S158*JY$10/12,IF(JY$12&lt;$AU158,$S158*JY$10/12,IF(JY$12&gt;=$BF158,$S158*JY$10/12,IF(JY$12&gt;=$BE158,0,IF(JY$12&gt;=$BA158,$S158*JY$10/12,IF(JY$12&gt;=$AZ158,0,IF(JY$12&gt;=$AV158,$S158*JY$10/12,0)))))))))</f>
        <v>0</v>
      </c>
      <c r="JZ158" s="1460">
        <f t="shared" ref="JZ158:JZ221" si="1221">IF(JZ$12&lt;$AO158,0,IF($N158="MG",OX158,IF(JZ$12&lt;=$AU158,$S158*JZ$10/12,IF(JZ$12&lt;$AU158,$S158*JZ$10/12,IF(JZ$12&gt;=$BF158,$S158*JZ$10/12,IF(JZ$12&gt;=$BE158,0,IF(JZ$12&gt;=$BA158,$S158*JZ$10/12,IF(JZ$12&gt;=$AZ158,0,IF(JZ$12&gt;=$AV158,$S158*JZ$10/12,0)))))))))</f>
        <v>0</v>
      </c>
      <c r="KA158" s="1460">
        <f t="shared" ref="KA158:KA221" si="1222">IF(KA$12&lt;$AO158,0,IF($N158="MG",OY158,IF(KA$12&lt;=$AU158,$S158*KA$10/12,IF(KA$12&lt;$AU158,$S158*KA$10/12,IF(KA$12&gt;=$BF158,$S158*KA$10/12,IF(KA$12&gt;=$BE158,0,IF(KA$12&gt;=$BA158,$S158*KA$10/12,IF(KA$12&gt;=$AZ158,0,IF(KA$12&gt;=$AV158,$S158*KA$10/12,0)))))))))</f>
        <v>0</v>
      </c>
      <c r="KB158" s="1460">
        <f t="shared" ref="KB158:KB221" si="1223">IF(KB$12&lt;$AO158,0,IF($N158="MG",OZ158,IF(KB$12&lt;=$AU158,$S158*KB$10/12,IF(KB$12&lt;$AU158,$S158*KB$10/12,IF(KB$12&gt;=$BF158,$S158*KB$10/12,IF(KB$12&gt;=$BE158,0,IF(KB$12&gt;=$BA158,$S158*KB$10/12,IF(KB$12&gt;=$AZ158,0,IF(KB$12&gt;=$AV158,$S158*KB$10/12,0)))))))))</f>
        <v>0</v>
      </c>
      <c r="KC158" s="1460">
        <f t="shared" ref="KC158:KC221" si="1224">IF(KC$12&lt;$AO158,0,IF($N158="MG",PA158,IF(KC$12&lt;=$AU158,$S158*KC$10/12,IF(KC$12&lt;$AU158,$S158*KC$10/12,IF(KC$12&gt;=$BF158,$S158*KC$10/12,IF(KC$12&gt;=$BE158,0,IF(KC$12&gt;=$BA158,$S158*KC$10/12,IF(KC$12&gt;=$AZ158,0,IF(KC$12&gt;=$AV158,$S158*KC$10/12,0)))))))))</f>
        <v>0</v>
      </c>
      <c r="KD158" s="1460">
        <f t="shared" ref="KD158:KD221" si="1225">IF(KD$12&lt;$AO158,0,IF($N158="MG",PB158,IF(KD$12&lt;=$AU158,$S158*KD$10/12,IF(KD$12&lt;$AU158,$S158*KD$10/12,IF(KD$12&gt;=$BF158,$S158*KD$10/12,IF(KD$12&gt;=$BE158,0,IF(KD$12&gt;=$BA158,$S158*KD$10/12,IF(KD$12&gt;=$AZ158,0,IF(KD$12&gt;=$AV158,$S158*KD$10/12,0)))))))))</f>
        <v>0</v>
      </c>
      <c r="KE158" s="1460">
        <f t="shared" ref="KE158:KE221" si="1226">IF(KE$12&lt;$AO158,0,IF($N158="MG",PC158,IF(KE$12&lt;=$AU158,$S158*KE$10/12,IF(KE$12&lt;$AU158,$S158*KE$10/12,IF(KE$12&gt;=$BF158,$S158*KE$10/12,IF(KE$12&gt;=$BE158,0,IF(KE$12&gt;=$BA158,$S158*KE$10/12,IF(KE$12&gt;=$AZ158,0,IF(KE$12&gt;=$AV158,$S158*KE$10/12,0)))))))))</f>
        <v>0</v>
      </c>
      <c r="KF158" s="1460">
        <f t="shared" ref="KF158:KF221" si="1227">IF(KF$12&lt;$AO158,0,IF($N158="MG",PD158,IF(KF$12&lt;=$AU158,$S158*KF$10/12,IF(KF$12&lt;$AU158,$S158*KF$10/12,IF(KF$12&gt;=$BF158,$S158*KF$10/12,IF(KF$12&gt;=$BE158,0,IF(KF$12&gt;=$BA158,$S158*KF$10/12,IF(KF$12&gt;=$AZ158,0,IF(KF$12&gt;=$AV158,$S158*KF$10/12,0)))))))))</f>
        <v>0</v>
      </c>
      <c r="KG158" s="1460">
        <f t="shared" ref="KG158:KG221" si="1228">IF(KG$12&lt;$AO158,0,IF($N158="MG",PE158,IF(KG$12&lt;=$AU158,$S158*KG$10/12,IF(KG$12&lt;$AU158,$S158*KG$10/12,IF(KG$12&gt;=$BF158,$S158*KG$10/12,IF(KG$12&gt;=$BE158,0,IF(KG$12&gt;=$BA158,$S158*KG$10/12,IF(KG$12&gt;=$AZ158,0,IF(KG$12&gt;=$AV158,$S158*KG$10/12,0)))))))))</f>
        <v>0</v>
      </c>
      <c r="KH158" s="1460">
        <f t="shared" ref="KH158:KH221" si="1229">IF(KH$12&lt;$AO158,0,IF($N158="MG",PF158,IF(KH$12&lt;=$AU158,$S158*KH$10/12,IF(KH$12&lt;$AU158,$S158*KH$10/12,IF(KH$12&gt;=$BF158,$S158*KH$10/12,IF(KH$12&gt;=$BE158,0,IF(KH$12&gt;=$BA158,$S158*KH$10/12,IF(KH$12&gt;=$AZ158,0,IF(KH$12&gt;=$AV158,$S158*KH$10/12,0)))))))))</f>
        <v>0</v>
      </c>
      <c r="KI158" s="1460">
        <f t="shared" ref="KI158:KI221" si="1230">IF(KI$12&lt;$AO158,0,IF($N158="MG",PG158,IF(KI$12&lt;=$AU158,$S158*KI$10/12,IF(KI$12&lt;$AU158,$S158*KI$10/12,IF(KI$12&gt;=$BF158,$S158*KI$10/12,IF(KI$12&gt;=$BE158,0,IF(KI$12&gt;=$BA158,$S158*KI$10/12,IF(KI$12&gt;=$AZ158,0,IF(KI$12&gt;=$AV158,$S158*KI$10/12,0)))))))))</f>
        <v>0</v>
      </c>
      <c r="KJ158" s="1460">
        <f t="shared" ref="KJ158:KJ221" si="1231">IF(KJ$12&lt;$AO158,0,IF($N158="MG",PH158,IF(KJ$12&lt;=$AU158,$S158*KJ$10/12,IF(KJ$12&lt;$AU158,$S158*KJ$10/12,IF(KJ$12&gt;=$BF158,$S158*KJ$10/12,IF(KJ$12&gt;=$BE158,0,IF(KJ$12&gt;=$BA158,$S158*KJ$10/12,IF(KJ$12&gt;=$AZ158,0,IF(KJ$12&gt;=$AV158,$S158*KJ$10/12,0)))))))))</f>
        <v>0</v>
      </c>
      <c r="KK158" s="1460">
        <f t="shared" ref="KK158:KK221" si="1232">IF(KK$12&lt;$AO158,0,IF($N158="MG",PI158,IF(KK$12&lt;=$AU158,$S158*KK$10/12,IF(KK$12&lt;$AU158,$S158*KK$10/12,IF(KK$12&gt;=$BF158,$S158*KK$10/12,IF(KK$12&gt;=$BE158,0,IF(KK$12&gt;=$BA158,$S158*KK$10/12,IF(KK$12&gt;=$AZ158,0,IF(KK$12&gt;=$AV158,$S158*KK$10/12,0)))))))))</f>
        <v>0</v>
      </c>
      <c r="KL158" s="1460">
        <f t="shared" ref="KL158:KL221" si="1233">IF(KL$12&lt;$AO158,0,IF($N158="MG",PJ158,IF(KL$12&lt;=$AU158,$S158*KL$10/12,IF(KL$12&lt;$AU158,$S158*KL$10/12,IF(KL$12&gt;=$BF158,$S158*KL$10/12,IF(KL$12&gt;=$BE158,0,IF(KL$12&gt;=$BA158,$S158*KL$10/12,IF(KL$12&gt;=$AZ158,0,IF(KL$12&gt;=$AV158,$S158*KL$10/12,0)))))))))</f>
        <v>0</v>
      </c>
      <c r="KM158" s="1460">
        <f t="shared" ref="KM158:KM221" si="1234">IF(KM$12&lt;$AO158,0,IF($N158="MG",PK158,IF(KM$12&lt;=$AU158,$S158*KM$10/12,IF(KM$12&lt;$AU158,$S158*KM$10/12,IF(KM$12&gt;=$BF158,$S158*KM$10/12,IF(KM$12&gt;=$BE158,0,IF(KM$12&gt;=$BA158,$S158*KM$10/12,IF(KM$12&gt;=$AZ158,0,IF(KM$12&gt;=$AV158,$S158*KM$10/12,0)))))))))</f>
        <v>0</v>
      </c>
      <c r="KN158" s="1460">
        <f t="shared" ref="KN158:KN221" si="1235">IF(KN$12&lt;$AO158,0,IF($N158="MG",PL158,IF(KN$12&lt;=$AU158,$S158*KN$10/12,IF(KN$12&lt;$AU158,$S158*KN$10/12,IF(KN$12&gt;=$BF158,$S158*KN$10/12,IF(KN$12&gt;=$BE158,0,IF(KN$12&gt;=$BA158,$S158*KN$10/12,IF(KN$12&gt;=$AZ158,0,IF(KN$12&gt;=$AV158,$S158*KN$10/12,0)))))))))</f>
        <v>0</v>
      </c>
      <c r="KO158" s="1460">
        <f t="shared" ref="KO158:KO221" si="1236">IF(KO$12&lt;$AO158,0,IF($N158="MG",PM158,IF(KO$12&lt;=$AU158,$S158*KO$10/12,IF(KO$12&lt;$AU158,$S158*KO$10/12,IF(KO$12&gt;=$BF158,$S158*KO$10/12,IF(KO$12&gt;=$BE158,0,IF(KO$12&gt;=$BA158,$S158*KO$10/12,IF(KO$12&gt;=$AZ158,0,IF(KO$12&gt;=$AV158,$S158*KO$10/12,0)))))))))</f>
        <v>0</v>
      </c>
      <c r="KP158" s="1460">
        <f t="shared" ref="KP158:KP221" si="1237">IF(KP$12&lt;$AO158,0,IF($N158="MG",PN158,IF(KP$12&lt;=$AU158,$S158*KP$10/12,IF(KP$12&lt;$AU158,$S158*KP$10/12,IF(KP$12&gt;=$BF158,$S158*KP$10/12,IF(KP$12&gt;=$BE158,0,IF(KP$12&gt;=$BA158,$S158*KP$10/12,IF(KP$12&gt;=$AZ158,0,IF(KP$12&gt;=$AV158,$S158*KP$10/12,0)))))))))</f>
        <v>0</v>
      </c>
      <c r="KQ158" s="1460">
        <f t="shared" ref="KQ158:KQ221" si="1238">IF(KQ$12&lt;$AO158,0,IF($N158="MG",PO158,IF(KQ$12&lt;=$AU158,$S158*KQ$10/12,IF(KQ$12&lt;$AU158,$S158*KQ$10/12,IF(KQ$12&gt;=$BF158,$S158*KQ$10/12,IF(KQ$12&gt;=$BE158,0,IF(KQ$12&gt;=$BA158,$S158*KQ$10/12,IF(KQ$12&gt;=$AZ158,0,IF(KQ$12&gt;=$AV158,$S158*KQ$10/12,0)))))))))</f>
        <v>0</v>
      </c>
      <c r="KR158" s="1460">
        <f t="shared" ref="KR158:KR221" si="1239">IF(KR$12&lt;$AO158,0,IF($N158="MG",PP158,IF(KR$12&lt;=$AU158,$S158*KR$10/12,IF(KR$12&lt;$AU158,$S158*KR$10/12,IF(KR$12&gt;=$BF158,$S158*KR$10/12,IF(KR$12&gt;=$BE158,0,IF(KR$12&gt;=$BA158,$S158*KR$10/12,IF(KR$12&gt;=$AZ158,0,IF(KR$12&gt;=$AV158,$S158*KR$10/12,0)))))))))</f>
        <v>0</v>
      </c>
      <c r="KS158" s="1460">
        <f t="shared" ref="KS158:KS221" si="1240">IF(KS$12&lt;$AO158,0,IF($N158="MG",PQ158,IF(KS$12&lt;=$AU158,$S158*KS$10/12,IF(KS$12&lt;$AU158,$S158*KS$10/12,IF(KS$12&gt;=$BF158,$S158*KS$10/12,IF(KS$12&gt;=$BE158,0,IF(KS$12&gt;=$BA158,$S158*KS$10/12,IF(KS$12&gt;=$AZ158,0,IF(KS$12&gt;=$AV158,$S158*KS$10/12,0)))))))))</f>
        <v>0</v>
      </c>
      <c r="KT158" s="1460">
        <f t="shared" ref="KT158:KT221" si="1241">IF(KT$12&lt;$AO158,0,IF($N158="MG",PR158,IF(KT$12&lt;=$AU158,$S158*KT$10/12,IF(KT$12&lt;$AU158,$S158*KT$10/12,IF(KT$12&gt;=$BF158,$S158*KT$10/12,IF(KT$12&gt;=$BE158,0,IF(KT$12&gt;=$BA158,$S158*KT$10/12,IF(KT$12&gt;=$AZ158,0,IF(KT$12&gt;=$AV158,$S158*KT$10/12,0)))))))))</f>
        <v>0</v>
      </c>
      <c r="KU158" s="1460">
        <f t="shared" ref="KU158:KU221" si="1242">IF(KU$12&lt;$AO158,0,IF($N158="MG",PS158,IF(KU$12&lt;=$AU158,$S158*KU$10/12,IF(KU$12&lt;$AU158,$S158*KU$10/12,IF(KU$12&gt;=$BF158,$S158*KU$10/12,IF(KU$12&gt;=$BE158,0,IF(KU$12&gt;=$BA158,$S158*KU$10/12,IF(KU$12&gt;=$AZ158,0,IF(KU$12&gt;=$AV158,$S158*KU$10/12,0)))))))))</f>
        <v>0</v>
      </c>
      <c r="KV158" s="1460">
        <f t="shared" ref="KV158:KV221" si="1243">IF(KV$12&lt;$AO158,0,IF($N158="MG",PT158,IF(KV$12&lt;=$AU158,$S158*KV$10/12,IF(KV$12&lt;$AU158,$S158*KV$10/12,IF(KV$12&gt;=$BF158,$S158*KV$10/12,IF(KV$12&gt;=$BE158,0,IF(KV$12&gt;=$BA158,$S158*KV$10/12,IF(KV$12&gt;=$AZ158,0,IF(KV$12&gt;=$AV158,$S158*KV$10/12,0)))))))))</f>
        <v>0</v>
      </c>
      <c r="KW158" s="1460">
        <f t="shared" ref="KW158:KW221" si="1244">IF(KW$12&lt;$AO158,0,IF($N158="MG",PU158,IF(KW$12&lt;=$AU158,$S158*KW$10/12,IF(KW$12&lt;$AU158,$S158*KW$10/12,IF(KW$12&gt;=$BF158,$S158*KW$10/12,IF(KW$12&gt;=$BE158,0,IF(KW$12&gt;=$BA158,$S158*KW$10/12,IF(KW$12&gt;=$AZ158,0,IF(KW$12&gt;=$AV158,$S158*KW$10/12,0)))))))))</f>
        <v>0</v>
      </c>
      <c r="KX158" s="1460">
        <f t="shared" ref="KX158:KX221" si="1245">IF(KX$12&lt;$AO158,0,IF($N158="MG",PV158,IF(KX$12&lt;=$AU158,$S158*KX$10/12,IF(KX$12&lt;$AU158,$S158*KX$10/12,IF(KX$12&gt;=$BF158,$S158*KX$10/12,IF(KX$12&gt;=$BE158,0,IF(KX$12&gt;=$BA158,$S158*KX$10/12,IF(KX$12&gt;=$AZ158,0,IF(KX$12&gt;=$AV158,$S158*KX$10/12,0)))))))))</f>
        <v>0</v>
      </c>
      <c r="KY158" s="1460">
        <f t="shared" ref="KY158:KY221" si="1246">IF(KY$12&lt;$AO158,0,IF($N158="MG",PW158,IF(KY$12&lt;=$AU158,$S158*KY$10/12,IF(KY$12&lt;$AU158,$S158*KY$10/12,IF(KY$12&gt;=$BF158,$S158*KY$10/12,IF(KY$12&gt;=$BE158,0,IF(KY$12&gt;=$BA158,$S158*KY$10/12,IF(KY$12&gt;=$AZ158,0,IF(KY$12&gt;=$AV158,$S158*KY$10/12,0)))))))))</f>
        <v>0</v>
      </c>
      <c r="KZ158" s="1460">
        <f t="shared" ref="KZ158:KZ221" si="1247">IF(KZ$12&lt;$AO158,0,IF($N158="MG",PX158,IF(KZ$12&lt;=$AU158,$S158*KZ$10/12,IF(KZ$12&lt;$AU158,$S158*KZ$10/12,IF(KZ$12&gt;=$BF158,$S158*KZ$10/12,IF(KZ$12&gt;=$BE158,0,IF(KZ$12&gt;=$BA158,$S158*KZ$10/12,IF(KZ$12&gt;=$AZ158,0,IF(KZ$12&gt;=$AV158,$S158*KZ$10/12,0)))))))))</f>
        <v>0</v>
      </c>
      <c r="LA158" s="1460">
        <f t="shared" ref="LA158:LA221" si="1248">IF(LA$12&lt;$AO158,0,IF($N158="MG",PY158,IF(LA$12&lt;=$AU158,$S158*LA$10/12,IF(LA$12&lt;$AU158,$S158*LA$10/12,IF(LA$12&gt;=$BF158,$S158*LA$10/12,IF(LA$12&gt;=$BE158,0,IF(LA$12&gt;=$BA158,$S158*LA$10/12,IF(LA$12&gt;=$AZ158,0,IF(LA$12&gt;=$AV158,$S158*LA$10/12,0)))))))))</f>
        <v>0</v>
      </c>
      <c r="LB158" s="1460">
        <f t="shared" ref="LB158:LB221" si="1249">IF(LB$12&lt;$AO158,0,IF($N158="MG",PZ158,IF(LB$12&lt;=$AU158,$S158*LB$10/12,IF(LB$12&lt;$AU158,$S158*LB$10/12,IF(LB$12&gt;=$BF158,$S158*LB$10/12,IF(LB$12&gt;=$BE158,0,IF(LB$12&gt;=$BA158,$S158*LB$10/12,IF(LB$12&gt;=$AZ158,0,IF(LB$12&gt;=$AV158,$S158*LB$10/12,0)))))))))</f>
        <v>0</v>
      </c>
      <c r="LC158" s="1460">
        <f t="shared" ref="LC158:LC221" si="1250">IF(LC$12&lt;$AO158,0,IF($N158="MG",QA158,IF(LC$12&lt;=$AU158,$S158*LC$10/12,IF(LC$12&lt;$AU158,$S158*LC$10/12,IF(LC$12&gt;=$BF158,$S158*LC$10/12,IF(LC$12&gt;=$BE158,0,IF(LC$12&gt;=$BA158,$S158*LC$10/12,IF(LC$12&gt;=$AZ158,0,IF(LC$12&gt;=$AV158,$S158*LC$10/12,0)))))))))</f>
        <v>0</v>
      </c>
      <c r="LD158" s="1460">
        <f t="shared" ref="LD158:LD221" si="1251">IF(LD$12&lt;$AO158,0,IF($N158="MG",QB158,IF(LD$12&lt;=$AU158,$S158*LD$10/12,IF(LD$12&lt;$AU158,$S158*LD$10/12,IF(LD$12&gt;=$BF158,$S158*LD$10/12,IF(LD$12&gt;=$BE158,0,IF(LD$12&gt;=$BA158,$S158*LD$10/12,IF(LD$12&gt;=$AZ158,0,IF(LD$12&gt;=$AV158,$S158*LD$10/12,0)))))))))</f>
        <v>0</v>
      </c>
      <c r="LE158" s="1460">
        <f t="shared" ref="LE158:LE221" si="1252">IF(LE$12&lt;$AO158,0,IF($N158="MG",QC158,IF(LE$12&lt;=$AU158,$S158*LE$10/12,IF(LE$12&lt;$AU158,$S158*LE$10/12,IF(LE$12&gt;=$BF158,$S158*LE$10/12,IF(LE$12&gt;=$BE158,0,IF(LE$12&gt;=$BA158,$S158*LE$10/12,IF(LE$12&gt;=$AZ158,0,IF(LE$12&gt;=$AV158,$S158*LE$10/12,0)))))))))</f>
        <v>0</v>
      </c>
      <c r="LF158" s="1460">
        <f t="shared" ref="LF158:LF221" si="1253">IF(LF$12&lt;$AO158,0,IF($N158="MG",QD158,IF(LF$12&lt;=$AU158,$S158*LF$10/12,IF(LF$12&lt;$AU158,$S158*LF$10/12,IF(LF$12&gt;=$BF158,$S158*LF$10/12,IF(LF$12&gt;=$BE158,0,IF(LF$12&gt;=$BA158,$S158*LF$10/12,IF(LF$12&gt;=$AZ158,0,IF(LF$12&gt;=$AV158,$S158*LF$10/12,0)))))))))</f>
        <v>0</v>
      </c>
      <c r="LG158" s="1460">
        <f t="shared" ref="LG158:LG221" si="1254">IF(LG$12&lt;$AO158,0,IF($N158="MG",QE158,IF(LG$12&lt;=$AU158,$S158*LG$10/12,IF(LG$12&lt;$AU158,$S158*LG$10/12,IF(LG$12&gt;=$BF158,$S158*LG$10/12,IF(LG$12&gt;=$BE158,0,IF(LG$12&gt;=$BA158,$S158*LG$10/12,IF(LG$12&gt;=$AZ158,0,IF(LG$12&gt;=$AV158,$S158*LG$10/12,0)))))))))</f>
        <v>0</v>
      </c>
      <c r="LH158" s="1460">
        <f t="shared" ref="LH158:LH221" si="1255">IF(LH$12&lt;$AO158,0,IF($N158="MG",QF158,IF(LH$12&lt;=$AU158,$S158*LH$10/12,IF(LH$12&lt;$AU158,$S158*LH$10/12,IF(LH$12&gt;=$BF158,$S158*LH$10/12,IF(LH$12&gt;=$BE158,0,IF(LH$12&gt;=$BA158,$S158*LH$10/12,IF(LH$12&gt;=$AZ158,0,IF(LH$12&gt;=$AV158,$S158*LH$10/12,0)))))))))</f>
        <v>0</v>
      </c>
      <c r="LI158" s="1460">
        <f t="shared" ref="LI158:LI221" si="1256">IF(LI$12&lt;$AO158,0,IF($N158="MG",QG158,IF(LI$12&lt;=$AU158,$S158*LI$10/12,IF(LI$12&lt;$AU158,$S158*LI$10/12,IF(LI$12&gt;=$BF158,$S158*LI$10/12,IF(LI$12&gt;=$BE158,0,IF(LI$12&gt;=$BA158,$S158*LI$10/12,IF(LI$12&gt;=$AZ158,0,IF(LI$12&gt;=$AV158,$S158*LI$10/12,0)))))))))</f>
        <v>0</v>
      </c>
      <c r="LJ158" s="1460">
        <f t="shared" ref="LJ158:LJ221" si="1257">IF(LJ$12&lt;$AO158,0,IF($N158="MG",QH158,IF(LJ$12&lt;=$AU158,$S158*LJ$10/12,IF(LJ$12&lt;$AU158,$S158*LJ$10/12,IF(LJ$12&gt;=$BF158,$S158*LJ$10/12,IF(LJ$12&gt;=$BE158,0,IF(LJ$12&gt;=$BA158,$S158*LJ$10/12,IF(LJ$12&gt;=$AZ158,0,IF(LJ$12&gt;=$AV158,$S158*LJ$10/12,0)))))))))</f>
        <v>0</v>
      </c>
      <c r="LK158" s="1460">
        <f t="shared" ref="LK158:LK221" si="1258">IF(LK$12&lt;$AO158,0,IF($N158="MG",QI158,IF(LK$12&lt;=$AU158,$S158*LK$10/12,IF(LK$12&lt;$AU158,$S158*LK$10/12,IF(LK$12&gt;=$BF158,$S158*LK$10/12,IF(LK$12&gt;=$BE158,0,IF(LK$12&gt;=$BA158,$S158*LK$10/12,IF(LK$12&gt;=$AZ158,0,IF(LK$12&gt;=$AV158,$S158*LK$10/12,0)))))))))</f>
        <v>0</v>
      </c>
      <c r="LL158" s="1460">
        <f t="shared" ref="LL158:LL221" si="1259">IF(LL$12&lt;$AO158,0,IF($N158="MG",QJ158,IF(LL$12&lt;=$AU158,$S158*LL$10/12,IF(LL$12&lt;$AU158,$S158*LL$10/12,IF(LL$12&gt;=$BF158,$S158*LL$10/12,IF(LL$12&gt;=$BE158,0,IF(LL$12&gt;=$BA158,$S158*LL$10/12,IF(LL$12&gt;=$AZ158,0,IF(LL$12&gt;=$AV158,$S158*LL$10/12,0)))))))))</f>
        <v>0</v>
      </c>
      <c r="LM158" s="1460">
        <f t="shared" ref="LM158:LM221" si="1260">IF(LM$12&lt;$AO158,0,IF($N158="MG",QK158,IF(LM$12&lt;=$AU158,$S158*LM$10/12,IF(LM$12&lt;$AU158,$S158*LM$10/12,IF(LM$12&gt;=$BF158,$S158*LM$10/12,IF(LM$12&gt;=$BE158,0,IF(LM$12&gt;=$BA158,$S158*LM$10/12,IF(LM$12&gt;=$AZ158,0,IF(LM$12&gt;=$AV158,$S158*LM$10/12,0)))))))))</f>
        <v>0</v>
      </c>
      <c r="LN158" s="1460">
        <f t="shared" ref="LN158:LN221" si="1261">IF(LN$12&lt;$AO158,0,IF($N158="MG",QL158,IF(LN$12&lt;=$AU158,$S158*LN$10/12,IF(LN$12&lt;$AU158,$S158*LN$10/12,IF(LN$12&gt;=$BF158,$S158*LN$10/12,IF(LN$12&gt;=$BE158,0,IF(LN$12&gt;=$BA158,$S158*LN$10/12,IF(LN$12&gt;=$AZ158,0,IF(LN$12&gt;=$AV158,$S158*LN$10/12,0)))))))))</f>
        <v>0</v>
      </c>
      <c r="LO158" s="1460">
        <f t="shared" ref="LO158:LO221" si="1262">IF(LO$12&lt;$AO158,0,IF($N158="MG",QM158,IF(LO$12&lt;=$AU158,$S158*LO$10/12,IF(LO$12&lt;$AU158,$S158*LO$10/12,IF(LO$12&gt;=$BF158,$S158*LO$10/12,IF(LO$12&gt;=$BE158,0,IF(LO$12&gt;=$BA158,$S158*LO$10/12,IF(LO$12&gt;=$AZ158,0,IF(LO$12&gt;=$AV158,$S158*LO$10/12,0)))))))))</f>
        <v>0</v>
      </c>
      <c r="LP158" s="1460">
        <f t="shared" ref="LP158:LP221" si="1263">IF(LP$12&lt;$AO158,0,IF($N158="MG",QN158,IF(LP$12&lt;=$AU158,$S158*LP$10/12,IF(LP$12&lt;$AU158,$S158*LP$10/12,IF(LP$12&gt;=$BF158,$S158*LP$10/12,IF(LP$12&gt;=$BE158,0,IF(LP$12&gt;=$BA158,$S158*LP$10/12,IF(LP$12&gt;=$AZ158,0,IF(LP$12&gt;=$AV158,$S158*LP$10/12,0)))))))))</f>
        <v>0</v>
      </c>
      <c r="LQ158" s="1460">
        <f t="shared" ref="LQ158:LQ221" si="1264">IF(LQ$12&lt;$AO158,0,IF($N158="MG",QO158,IF(LQ$12&lt;=$AU158,$S158*LQ$10/12,IF(LQ$12&lt;$AU158,$S158*LQ$10/12,IF(LQ$12&gt;=$BF158,$S158*LQ$10/12,IF(LQ$12&gt;=$BE158,0,IF(LQ$12&gt;=$BA158,$S158*LQ$10/12,IF(LQ$12&gt;=$AZ158,0,IF(LQ$12&gt;=$AV158,$S158*LQ$10/12,0)))))))))</f>
        <v>0</v>
      </c>
      <c r="LR158" s="1460">
        <f t="shared" ref="LR158:LR221" si="1265">IF(LR$12&lt;$AO158,0,IF($N158="MG",QP158,IF(LR$12&lt;=$AU158,$S158*LR$10/12,IF(LR$12&lt;$AU158,$S158*LR$10/12,IF(LR$12&gt;=$BF158,$S158*LR$10/12,IF(LR$12&gt;=$BE158,0,IF(LR$12&gt;=$BA158,$S158*LR$10/12,IF(LR$12&gt;=$AZ158,0,IF(LR$12&gt;=$AV158,$S158*LR$10/12,0)))))))))</f>
        <v>0</v>
      </c>
      <c r="LS158" s="1460">
        <f t="shared" ref="LS158:LS221" si="1266">IF(LS$12&lt;$AO158,0,IF($N158="MG",QQ158,IF(LS$12&lt;=$AU158,$S158*LS$10/12,IF(LS$12&lt;$AU158,$S158*LS$10/12,IF(LS$12&gt;=$BF158,$S158*LS$10/12,IF(LS$12&gt;=$BE158,0,IF(LS$12&gt;=$BA158,$S158*LS$10/12,IF(LS$12&gt;=$AZ158,0,IF(LS$12&gt;=$AV158,$S158*LS$10/12,0)))))))))</f>
        <v>0</v>
      </c>
      <c r="LW158" s="1467">
        <f t="shared" ref="LW158:LW221" si="1267">IFERROR(IF($AE158="v",INDEX($MB$8:$QQ$8,1,AO158),MAX(0,+$MB$8-(S158/D158))),0)</f>
        <v>0</v>
      </c>
      <c r="LX158" s="1467">
        <f t="shared" ref="LX158:LX221" si="1268">IFERROR(INDEX($MB$8:$QQ$8,1,AV158),$QQ$8)</f>
        <v>0</v>
      </c>
      <c r="LY158" s="1467">
        <f t="shared" ref="LY158:LY221" si="1269">IFERROR(INDEX($MB$8:$QQ$8,1,BA158),$QQ$8)</f>
        <v>0</v>
      </c>
      <c r="LZ158" s="1467">
        <f t="shared" ref="LZ158:LZ221" si="1270">IFERROR(INDEX($MB$8:$QQ$8,1,BF158),$QQ$8)</f>
        <v>0</v>
      </c>
      <c r="MA158" s="1506"/>
      <c r="MB158" s="1460">
        <f t="shared" ref="MB158:MB221" si="1271">IF(AE158="v",0,IF(MB$12&lt;$AU158,$S158/12,IF(MB$12&gt;$AV158,$S158/12,0)))</f>
        <v>0</v>
      </c>
      <c r="MC158" s="1460">
        <f t="shared" si="1092"/>
        <v>0</v>
      </c>
      <c r="MD158" s="1460">
        <f t="shared" si="1092"/>
        <v>0</v>
      </c>
      <c r="ME158" s="1460">
        <f t="shared" si="1092"/>
        <v>0</v>
      </c>
      <c r="MF158" s="1460">
        <f t="shared" si="1092"/>
        <v>0</v>
      </c>
      <c r="MG158" s="1460">
        <f t="shared" si="1092"/>
        <v>0</v>
      </c>
      <c r="MH158" s="1460">
        <f t="shared" si="1092"/>
        <v>0</v>
      </c>
      <c r="MI158" s="1460">
        <f t="shared" si="1092"/>
        <v>0</v>
      </c>
      <c r="MJ158" s="1460">
        <f t="shared" si="1092"/>
        <v>0</v>
      </c>
      <c r="MK158" s="1460">
        <f t="shared" ref="MC158:MR174" si="1272">IF(MK$12&lt;$AO158,0,IF(MK$12&lt;=$AU158,(MK$8-$LW158)*$D158/12,IF(MK$12&gt;=$BF158,(MK$8-$LZ158)*$D158/12,IF(MK$12&gt;=$BE158,0,IF(MK$12&gt;=$BA158,(MK$8-$LY158)*$D158/12,IF(MK$12&gt;=$AZ158,0,IF(MK$12&gt;=$AV158,(MK$8-$LX158)*$D158/12,0)))))))</f>
        <v>0</v>
      </c>
      <c r="ML158" s="1460">
        <f t="shared" si="1272"/>
        <v>0</v>
      </c>
      <c r="MM158" s="1460">
        <f t="shared" si="1272"/>
        <v>0</v>
      </c>
      <c r="MN158" s="1460">
        <f t="shared" si="1272"/>
        <v>0</v>
      </c>
      <c r="MO158" s="1460">
        <f t="shared" si="1272"/>
        <v>0</v>
      </c>
      <c r="MP158" s="1460">
        <f t="shared" si="1272"/>
        <v>0</v>
      </c>
      <c r="MQ158" s="1460">
        <f t="shared" si="1272"/>
        <v>0</v>
      </c>
      <c r="MR158" s="1460">
        <f t="shared" si="1272"/>
        <v>0</v>
      </c>
      <c r="MS158" s="1460">
        <f t="shared" si="1097"/>
        <v>0</v>
      </c>
      <c r="MT158" s="1460">
        <f t="shared" si="1097"/>
        <v>0</v>
      </c>
      <c r="MU158" s="1460">
        <f t="shared" si="1097"/>
        <v>0</v>
      </c>
      <c r="MV158" s="1460">
        <f t="shared" si="1097"/>
        <v>0</v>
      </c>
      <c r="MW158" s="1460">
        <f t="shared" si="1097"/>
        <v>0</v>
      </c>
      <c r="MX158" s="1460">
        <f t="shared" si="1097"/>
        <v>0</v>
      </c>
      <c r="MY158" s="1460">
        <f t="shared" si="1097"/>
        <v>0</v>
      </c>
      <c r="MZ158" s="1460">
        <f t="shared" si="1097"/>
        <v>0</v>
      </c>
      <c r="NA158" s="1460">
        <f t="shared" si="1097"/>
        <v>0</v>
      </c>
      <c r="NB158" s="1460">
        <f t="shared" si="1097"/>
        <v>0</v>
      </c>
      <c r="NC158" s="1460">
        <f t="shared" si="1097"/>
        <v>0</v>
      </c>
      <c r="ND158" s="1460">
        <f t="shared" si="1097"/>
        <v>0</v>
      </c>
      <c r="NE158" s="1460">
        <f t="shared" si="1097"/>
        <v>0</v>
      </c>
      <c r="NF158" s="1460">
        <f t="shared" si="1097"/>
        <v>0</v>
      </c>
      <c r="NG158" s="1460">
        <f t="shared" si="1097"/>
        <v>0</v>
      </c>
      <c r="NH158" s="1460">
        <f t="shared" si="1097"/>
        <v>0</v>
      </c>
      <c r="NI158" s="1460">
        <f t="shared" si="1098"/>
        <v>0</v>
      </c>
      <c r="NJ158" s="1460">
        <f t="shared" si="1098"/>
        <v>0</v>
      </c>
      <c r="NK158" s="1460">
        <f t="shared" si="1098"/>
        <v>0</v>
      </c>
      <c r="NL158" s="1460">
        <f t="shared" si="1098"/>
        <v>0</v>
      </c>
      <c r="NM158" s="1460">
        <f t="shared" si="1098"/>
        <v>0</v>
      </c>
      <c r="NN158" s="1460">
        <f t="shared" si="1098"/>
        <v>0</v>
      </c>
      <c r="NO158" s="1460">
        <f t="shared" si="1098"/>
        <v>0</v>
      </c>
      <c r="NP158" s="1460">
        <f t="shared" si="1098"/>
        <v>0</v>
      </c>
      <c r="NQ158" s="1460">
        <f t="shared" si="1098"/>
        <v>0</v>
      </c>
      <c r="NR158" s="1460">
        <f t="shared" si="1098"/>
        <v>0</v>
      </c>
      <c r="NS158" s="1460">
        <f t="shared" si="1098"/>
        <v>0</v>
      </c>
      <c r="NT158" s="1460">
        <f t="shared" si="1098"/>
        <v>0</v>
      </c>
      <c r="NU158" s="1460">
        <f t="shared" si="1098"/>
        <v>0</v>
      </c>
      <c r="NV158" s="1460">
        <f t="shared" si="1098"/>
        <v>0</v>
      </c>
      <c r="NW158" s="1460">
        <f t="shared" si="1098"/>
        <v>0</v>
      </c>
      <c r="NX158" s="1460">
        <f t="shared" si="1098"/>
        <v>0</v>
      </c>
      <c r="NY158" s="1460">
        <f t="shared" si="1099"/>
        <v>0</v>
      </c>
      <c r="NZ158" s="1460">
        <f t="shared" si="1099"/>
        <v>0</v>
      </c>
      <c r="OA158" s="1460">
        <f t="shared" si="1099"/>
        <v>0</v>
      </c>
      <c r="OB158" s="1460">
        <f t="shared" si="1099"/>
        <v>0</v>
      </c>
      <c r="OC158" s="1460">
        <f t="shared" si="1099"/>
        <v>0</v>
      </c>
      <c r="OD158" s="1460">
        <f t="shared" si="1099"/>
        <v>0</v>
      </c>
      <c r="OE158" s="1460">
        <f t="shared" si="1099"/>
        <v>0</v>
      </c>
      <c r="OF158" s="1460">
        <f t="shared" si="1099"/>
        <v>0</v>
      </c>
      <c r="OG158" s="1460">
        <f t="shared" si="1099"/>
        <v>0</v>
      </c>
      <c r="OH158" s="1460">
        <f t="shared" si="1099"/>
        <v>0</v>
      </c>
      <c r="OI158" s="1460">
        <f t="shared" si="1099"/>
        <v>0</v>
      </c>
      <c r="OJ158" s="1460">
        <f t="shared" si="1099"/>
        <v>0</v>
      </c>
      <c r="OK158" s="1460">
        <f t="shared" si="1099"/>
        <v>0</v>
      </c>
      <c r="OL158" s="1460">
        <f t="shared" si="1099"/>
        <v>0</v>
      </c>
      <c r="OM158" s="1460">
        <f t="shared" si="1099"/>
        <v>0</v>
      </c>
      <c r="ON158" s="1460">
        <f t="shared" si="1099"/>
        <v>0</v>
      </c>
      <c r="OO158" s="1460">
        <f t="shared" si="1045"/>
        <v>0</v>
      </c>
      <c r="OP158" s="1460">
        <f t="shared" si="1094"/>
        <v>0</v>
      </c>
      <c r="OQ158" s="1460">
        <f t="shared" si="1094"/>
        <v>0</v>
      </c>
      <c r="OR158" s="1460">
        <f t="shared" si="1094"/>
        <v>0</v>
      </c>
      <c r="OS158" s="1460">
        <f t="shared" si="1094"/>
        <v>0</v>
      </c>
      <c r="OT158" s="1460">
        <f t="shared" si="1094"/>
        <v>0</v>
      </c>
      <c r="OU158" s="1460">
        <f t="shared" si="1094"/>
        <v>0</v>
      </c>
      <c r="OV158" s="1460">
        <f t="shared" si="1094"/>
        <v>0</v>
      </c>
      <c r="OW158" s="1460">
        <f t="shared" si="1094"/>
        <v>0</v>
      </c>
      <c r="OX158" s="1460">
        <f t="shared" si="1094"/>
        <v>0</v>
      </c>
      <c r="OY158" s="1460">
        <f t="shared" si="1094"/>
        <v>0</v>
      </c>
      <c r="OZ158" s="1460">
        <f t="shared" si="1094"/>
        <v>0</v>
      </c>
      <c r="PA158" s="1460">
        <f t="shared" si="1094"/>
        <v>0</v>
      </c>
      <c r="PB158" s="1460">
        <f t="shared" si="1094"/>
        <v>0</v>
      </c>
      <c r="PC158" s="1460">
        <f t="shared" si="1094"/>
        <v>0</v>
      </c>
      <c r="PD158" s="1460">
        <f t="shared" si="1094"/>
        <v>0</v>
      </c>
      <c r="PE158" s="1460">
        <f t="shared" si="1094"/>
        <v>0</v>
      </c>
      <c r="PF158" s="1460">
        <f t="shared" si="1095"/>
        <v>0</v>
      </c>
      <c r="PG158" s="1460">
        <f t="shared" si="1095"/>
        <v>0</v>
      </c>
      <c r="PH158" s="1460">
        <f t="shared" si="1095"/>
        <v>0</v>
      </c>
      <c r="PI158" s="1460">
        <f t="shared" si="1095"/>
        <v>0</v>
      </c>
      <c r="PJ158" s="1460">
        <f t="shared" si="1095"/>
        <v>0</v>
      </c>
      <c r="PK158" s="1460">
        <f t="shared" si="1095"/>
        <v>0</v>
      </c>
      <c r="PL158" s="1460">
        <f t="shared" si="1095"/>
        <v>0</v>
      </c>
      <c r="PM158" s="1460">
        <f t="shared" si="1095"/>
        <v>0</v>
      </c>
      <c r="PN158" s="1460">
        <f t="shared" si="1095"/>
        <v>0</v>
      </c>
      <c r="PO158" s="1460">
        <f t="shared" si="1095"/>
        <v>0</v>
      </c>
      <c r="PP158" s="1460">
        <f t="shared" si="1095"/>
        <v>0</v>
      </c>
      <c r="PQ158" s="1460">
        <f t="shared" si="1095"/>
        <v>0</v>
      </c>
      <c r="PR158" s="1460">
        <f t="shared" si="1095"/>
        <v>0</v>
      </c>
      <c r="PS158" s="1460">
        <f t="shared" si="1095"/>
        <v>0</v>
      </c>
      <c r="PT158" s="1460">
        <f t="shared" si="1095"/>
        <v>0</v>
      </c>
      <c r="PU158" s="1460">
        <f t="shared" si="1095"/>
        <v>0</v>
      </c>
      <c r="PV158" s="1460">
        <f t="shared" si="1096"/>
        <v>0</v>
      </c>
      <c r="PW158" s="1460">
        <f t="shared" si="1096"/>
        <v>0</v>
      </c>
      <c r="PX158" s="1460">
        <f t="shared" si="1096"/>
        <v>0</v>
      </c>
      <c r="PY158" s="1460">
        <f t="shared" si="1096"/>
        <v>0</v>
      </c>
      <c r="PZ158" s="1460">
        <f t="shared" si="1096"/>
        <v>0</v>
      </c>
      <c r="QA158" s="1460">
        <f t="shared" si="1096"/>
        <v>0</v>
      </c>
      <c r="QB158" s="1460">
        <f t="shared" si="1096"/>
        <v>0</v>
      </c>
      <c r="QC158" s="1460">
        <f t="shared" si="1096"/>
        <v>0</v>
      </c>
      <c r="QD158" s="1460">
        <f t="shared" si="1096"/>
        <v>0</v>
      </c>
      <c r="QE158" s="1460">
        <f t="shared" si="1096"/>
        <v>0</v>
      </c>
      <c r="QF158" s="1460">
        <f t="shared" si="1096"/>
        <v>0</v>
      </c>
      <c r="QG158" s="1460">
        <f t="shared" si="1096"/>
        <v>0</v>
      </c>
      <c r="QH158" s="1460">
        <f t="shared" si="1096"/>
        <v>0</v>
      </c>
      <c r="QI158" s="1460">
        <f t="shared" si="1096"/>
        <v>0</v>
      </c>
      <c r="QJ158" s="1460">
        <f t="shared" si="1096"/>
        <v>0</v>
      </c>
      <c r="QK158" s="1460">
        <f t="shared" si="1096"/>
        <v>0</v>
      </c>
      <c r="QL158" s="1460">
        <f t="shared" si="1066"/>
        <v>0</v>
      </c>
      <c r="QM158" s="1460">
        <f t="shared" si="1066"/>
        <v>0</v>
      </c>
      <c r="QN158" s="1460">
        <f t="shared" si="1066"/>
        <v>0</v>
      </c>
      <c r="QO158" s="1460">
        <f t="shared" si="1066"/>
        <v>0</v>
      </c>
      <c r="QP158" s="1460">
        <f t="shared" si="1066"/>
        <v>0</v>
      </c>
      <c r="QQ158" s="1460">
        <f t="shared" si="1066"/>
        <v>0</v>
      </c>
    </row>
    <row r="159" spans="1:459" s="1466" customFormat="1" ht="22.5" customHeight="1">
      <c r="A159" s="1468"/>
      <c r="B159" s="1469"/>
      <c r="C159" s="1469"/>
      <c r="D159" s="1470"/>
      <c r="E159" s="1471"/>
      <c r="F159" s="1472"/>
      <c r="G159" s="1472"/>
      <c r="H159" s="1473">
        <f t="shared" si="1106"/>
        <v>0</v>
      </c>
      <c r="I159" s="1474">
        <v>0</v>
      </c>
      <c r="J159" s="1475">
        <f t="shared" si="437"/>
        <v>0</v>
      </c>
      <c r="K159" s="1476">
        <v>0</v>
      </c>
      <c r="L159" s="1477">
        <f t="shared" si="1107"/>
        <v>0</v>
      </c>
      <c r="M159" s="1477">
        <f t="shared" si="1108"/>
        <v>0</v>
      </c>
      <c r="N159" s="1478"/>
      <c r="O159" s="1479">
        <v>0</v>
      </c>
      <c r="P159" s="1480">
        <v>0</v>
      </c>
      <c r="Q159" s="1828">
        <v>0</v>
      </c>
      <c r="R159" s="1831">
        <f t="shared" si="1109"/>
        <v>0</v>
      </c>
      <c r="S159" s="1481">
        <f>IF(AND(SUM(O159:Q159)=0,N159="NNN"),MIN('Operating History and Pro Forma'!$M$33,'Operating History and Pro Forma'!$T$15)*D159,SUM(O159:Q159)*D159)</f>
        <v>0</v>
      </c>
      <c r="T159" s="1482">
        <f t="shared" si="1110"/>
        <v>0</v>
      </c>
      <c r="U159" s="1483">
        <f t="shared" si="1111"/>
        <v>0</v>
      </c>
      <c r="V159" s="1480"/>
      <c r="W159" s="1514"/>
      <c r="X159" s="1486" t="str">
        <f t="shared" si="1112"/>
        <v/>
      </c>
      <c r="Y159" s="1487">
        <f t="shared" si="1113"/>
        <v>0</v>
      </c>
      <c r="Z159" s="1488"/>
      <c r="AA159" s="1488"/>
      <c r="AB159" s="1488"/>
      <c r="AC159" s="1488"/>
      <c r="AD159" s="1489">
        <f t="shared" si="1114"/>
        <v>0</v>
      </c>
      <c r="AE159" s="1490" t="str">
        <f t="shared" si="1115"/>
        <v/>
      </c>
      <c r="AF159" s="1491">
        <f t="shared" si="1116"/>
        <v>0</v>
      </c>
      <c r="AG159" s="1492">
        <f t="shared" si="1117"/>
        <v>0</v>
      </c>
      <c r="AH159" s="1493">
        <f t="shared" si="1118"/>
        <v>0</v>
      </c>
      <c r="AI159" s="1493">
        <f t="shared" si="1118"/>
        <v>0</v>
      </c>
      <c r="AJ159" s="1494">
        <f t="shared" si="1118"/>
        <v>0</v>
      </c>
      <c r="AK159" s="1494">
        <f t="shared" si="1118"/>
        <v>0</v>
      </c>
      <c r="AL159" s="1495">
        <f t="shared" si="1118"/>
        <v>0</v>
      </c>
      <c r="AM159" s="1496">
        <f t="shared" si="1118"/>
        <v>0</v>
      </c>
      <c r="AN159" s="1497">
        <f t="shared" si="399"/>
        <v>0</v>
      </c>
      <c r="AO159" s="1498">
        <f t="shared" si="1093"/>
        <v>0</v>
      </c>
      <c r="AP159" s="1499">
        <f t="shared" si="1119"/>
        <v>0</v>
      </c>
      <c r="AQ159" s="1500">
        <f t="shared" si="1120"/>
        <v>0</v>
      </c>
      <c r="AR159" s="1501">
        <f t="shared" si="1121"/>
        <v>0</v>
      </c>
      <c r="AS159" s="1498">
        <f t="shared" si="1088"/>
        <v>0</v>
      </c>
      <c r="AT159" s="1501">
        <f t="shared" si="1122"/>
        <v>0</v>
      </c>
      <c r="AU159" s="1498">
        <f t="shared" si="1123"/>
        <v>1</v>
      </c>
      <c r="AV159" s="1498">
        <f t="shared" si="1124"/>
        <v>2</v>
      </c>
      <c r="AW159" s="1499">
        <f t="shared" si="1125"/>
        <v>0</v>
      </c>
      <c r="AX159" s="1502">
        <f t="shared" si="1126"/>
        <v>0</v>
      </c>
      <c r="AY159" s="1503">
        <f t="shared" si="1127"/>
        <v>0</v>
      </c>
      <c r="AZ159" s="1498">
        <f t="shared" si="1128"/>
        <v>2</v>
      </c>
      <c r="BA159" s="1498">
        <f t="shared" si="1129"/>
        <v>3</v>
      </c>
      <c r="BB159" s="1499">
        <f t="shared" si="1130"/>
        <v>0</v>
      </c>
      <c r="BC159" s="1502">
        <f t="shared" si="1131"/>
        <v>0</v>
      </c>
      <c r="BD159" s="1503">
        <f t="shared" si="1132"/>
        <v>0</v>
      </c>
      <c r="BE159" s="1498">
        <f t="shared" si="1133"/>
        <v>3</v>
      </c>
      <c r="BF159" s="1498">
        <f t="shared" si="1134"/>
        <v>4</v>
      </c>
      <c r="BG159" s="1499">
        <f t="shared" si="1135"/>
        <v>0</v>
      </c>
      <c r="BH159" s="1502">
        <f t="shared" si="1136"/>
        <v>0</v>
      </c>
      <c r="BI159" s="1502">
        <f t="shared" si="1137"/>
        <v>0</v>
      </c>
      <c r="BJ159" s="1504">
        <f t="shared" si="1138"/>
        <v>1900</v>
      </c>
      <c r="BK159" s="1505" t="str">
        <f t="shared" si="1139"/>
        <v/>
      </c>
      <c r="BL159" s="1506"/>
      <c r="BM159" s="1507">
        <f t="shared" si="1140"/>
        <v>0</v>
      </c>
      <c r="BN159" s="1508">
        <f t="shared" si="1141"/>
        <v>0</v>
      </c>
      <c r="BO159" s="1508">
        <f t="shared" si="1141"/>
        <v>0</v>
      </c>
      <c r="BP159" s="1508">
        <f t="shared" si="1141"/>
        <v>0</v>
      </c>
      <c r="BQ159" s="1508">
        <f t="shared" si="1141"/>
        <v>0</v>
      </c>
      <c r="BR159" s="1508">
        <f t="shared" si="1141"/>
        <v>0</v>
      </c>
      <c r="BS159" s="1508">
        <f t="shared" si="1141"/>
        <v>0</v>
      </c>
      <c r="BT159" s="1508">
        <f t="shared" si="1141"/>
        <v>0</v>
      </c>
      <c r="BU159" s="1508">
        <f t="shared" si="1141"/>
        <v>0</v>
      </c>
      <c r="BV159" s="1508">
        <f t="shared" si="1141"/>
        <v>0</v>
      </c>
      <c r="BW159" s="1508">
        <f t="shared" si="1141"/>
        <v>0</v>
      </c>
      <c r="BX159" s="1508">
        <f t="shared" si="1141"/>
        <v>0</v>
      </c>
      <c r="BY159" s="1507">
        <f t="shared" si="1141"/>
        <v>0</v>
      </c>
      <c r="BZ159" s="1508">
        <f t="shared" si="1141"/>
        <v>0</v>
      </c>
      <c r="CA159" s="1508">
        <f t="shared" si="1141"/>
        <v>0</v>
      </c>
      <c r="CB159" s="1508">
        <f t="shared" si="1141"/>
        <v>0</v>
      </c>
      <c r="CC159" s="1508">
        <f t="shared" si="1141"/>
        <v>0</v>
      </c>
      <c r="CD159" s="1508">
        <f t="shared" si="1100"/>
        <v>0</v>
      </c>
      <c r="CE159" s="1508">
        <f t="shared" si="1100"/>
        <v>0</v>
      </c>
      <c r="CF159" s="1508">
        <f t="shared" si="1100"/>
        <v>0</v>
      </c>
      <c r="CG159" s="1508">
        <f t="shared" si="1100"/>
        <v>0</v>
      </c>
      <c r="CH159" s="1508">
        <f t="shared" si="1100"/>
        <v>0</v>
      </c>
      <c r="CI159" s="1508">
        <f t="shared" si="1100"/>
        <v>0</v>
      </c>
      <c r="CJ159" s="1509">
        <f t="shared" si="1100"/>
        <v>0</v>
      </c>
      <c r="CK159" s="1507">
        <f t="shared" si="1100"/>
        <v>0</v>
      </c>
      <c r="CL159" s="1508">
        <f t="shared" si="1100"/>
        <v>0</v>
      </c>
      <c r="CM159" s="1508">
        <f t="shared" si="1100"/>
        <v>0</v>
      </c>
      <c r="CN159" s="1508">
        <f t="shared" si="1100"/>
        <v>0</v>
      </c>
      <c r="CO159" s="1508">
        <f t="shared" si="1100"/>
        <v>0</v>
      </c>
      <c r="CP159" s="1508">
        <f t="shared" si="1100"/>
        <v>0</v>
      </c>
      <c r="CQ159" s="1508">
        <f t="shared" si="1100"/>
        <v>0</v>
      </c>
      <c r="CR159" s="1508">
        <f t="shared" si="1100"/>
        <v>0</v>
      </c>
      <c r="CS159" s="1508">
        <f t="shared" si="1100"/>
        <v>0</v>
      </c>
      <c r="CT159" s="1508">
        <f t="shared" si="1101"/>
        <v>0</v>
      </c>
      <c r="CU159" s="1508">
        <f t="shared" si="1101"/>
        <v>0</v>
      </c>
      <c r="CV159" s="1509">
        <f t="shared" si="1101"/>
        <v>0</v>
      </c>
      <c r="CW159" s="1508">
        <f t="shared" si="1101"/>
        <v>0</v>
      </c>
      <c r="CX159" s="1508">
        <f t="shared" si="1101"/>
        <v>0</v>
      </c>
      <c r="CY159" s="1508">
        <f t="shared" si="1101"/>
        <v>0</v>
      </c>
      <c r="CZ159" s="1508">
        <f t="shared" si="1101"/>
        <v>0</v>
      </c>
      <c r="DA159" s="1508">
        <f t="shared" si="1101"/>
        <v>0</v>
      </c>
      <c r="DB159" s="1508">
        <f t="shared" si="1101"/>
        <v>0</v>
      </c>
      <c r="DC159" s="1508">
        <f t="shared" si="1101"/>
        <v>0</v>
      </c>
      <c r="DD159" s="1508">
        <f t="shared" si="1101"/>
        <v>0</v>
      </c>
      <c r="DE159" s="1508">
        <f t="shared" si="1101"/>
        <v>0</v>
      </c>
      <c r="DF159" s="1508">
        <f t="shared" si="1101"/>
        <v>0</v>
      </c>
      <c r="DG159" s="1508">
        <f t="shared" si="1101"/>
        <v>0</v>
      </c>
      <c r="DH159" s="1509">
        <f t="shared" si="1101"/>
        <v>0</v>
      </c>
      <c r="DI159" s="1508">
        <f t="shared" si="1101"/>
        <v>0</v>
      </c>
      <c r="DJ159" s="1508">
        <f t="shared" si="1102"/>
        <v>0</v>
      </c>
      <c r="DK159" s="1508">
        <f t="shared" si="1102"/>
        <v>0</v>
      </c>
      <c r="DL159" s="1508">
        <f t="shared" si="1102"/>
        <v>0</v>
      </c>
      <c r="DM159" s="1508">
        <f t="shared" si="1102"/>
        <v>0</v>
      </c>
      <c r="DN159" s="1508">
        <f t="shared" si="1102"/>
        <v>0</v>
      </c>
      <c r="DO159" s="1508">
        <f t="shared" si="1102"/>
        <v>0</v>
      </c>
      <c r="DP159" s="1508">
        <f t="shared" si="1102"/>
        <v>0</v>
      </c>
      <c r="DQ159" s="1508">
        <f t="shared" si="1102"/>
        <v>0</v>
      </c>
      <c r="DR159" s="1508">
        <f t="shared" si="1102"/>
        <v>0</v>
      </c>
      <c r="DS159" s="1508">
        <f t="shared" si="1102"/>
        <v>0</v>
      </c>
      <c r="DT159" s="1509">
        <f t="shared" si="1102"/>
        <v>0</v>
      </c>
      <c r="DU159" s="1507">
        <f t="shared" si="1102"/>
        <v>0</v>
      </c>
      <c r="DV159" s="1508">
        <f t="shared" si="1102"/>
        <v>0</v>
      </c>
      <c r="DW159" s="1508">
        <f t="shared" si="1102"/>
        <v>0</v>
      </c>
      <c r="DX159" s="1508">
        <f t="shared" si="1102"/>
        <v>0</v>
      </c>
      <c r="DY159" s="1508">
        <f t="shared" si="1102"/>
        <v>0</v>
      </c>
      <c r="DZ159" s="1508">
        <f t="shared" si="1103"/>
        <v>0</v>
      </c>
      <c r="EA159" s="1508">
        <f t="shared" si="1103"/>
        <v>0</v>
      </c>
      <c r="EB159" s="1508">
        <f t="shared" si="1103"/>
        <v>0</v>
      </c>
      <c r="EC159" s="1508">
        <f t="shared" si="1103"/>
        <v>0</v>
      </c>
      <c r="ED159" s="1508">
        <f t="shared" si="1103"/>
        <v>0</v>
      </c>
      <c r="EE159" s="1508">
        <f t="shared" si="1103"/>
        <v>0</v>
      </c>
      <c r="EF159" s="1508">
        <f t="shared" si="1103"/>
        <v>0</v>
      </c>
      <c r="EG159" s="1507">
        <f t="shared" si="1103"/>
        <v>0</v>
      </c>
      <c r="EH159" s="1508">
        <f t="shared" si="1103"/>
        <v>0</v>
      </c>
      <c r="EI159" s="1508">
        <f t="shared" si="1103"/>
        <v>0</v>
      </c>
      <c r="EJ159" s="1508">
        <f t="shared" si="1103"/>
        <v>0</v>
      </c>
      <c r="EK159" s="1508">
        <f t="shared" si="1103"/>
        <v>0</v>
      </c>
      <c r="EL159" s="1508">
        <f t="shared" si="1103"/>
        <v>0</v>
      </c>
      <c r="EM159" s="1508">
        <f t="shared" si="1103"/>
        <v>0</v>
      </c>
      <c r="EN159" s="1508">
        <f t="shared" si="1103"/>
        <v>0</v>
      </c>
      <c r="EO159" s="1508">
        <f t="shared" si="1103"/>
        <v>0</v>
      </c>
      <c r="EP159" s="1508">
        <f t="shared" si="1104"/>
        <v>0</v>
      </c>
      <c r="EQ159" s="1508">
        <f t="shared" si="1104"/>
        <v>0</v>
      </c>
      <c r="ER159" s="1509">
        <f t="shared" si="1104"/>
        <v>0</v>
      </c>
      <c r="ES159" s="1507">
        <f t="shared" si="1104"/>
        <v>0</v>
      </c>
      <c r="ET159" s="1508">
        <f t="shared" si="1104"/>
        <v>0</v>
      </c>
      <c r="EU159" s="1508">
        <f t="shared" si="1104"/>
        <v>0</v>
      </c>
      <c r="EV159" s="1508">
        <f t="shared" si="1104"/>
        <v>0</v>
      </c>
      <c r="EW159" s="1508">
        <f t="shared" si="1104"/>
        <v>0</v>
      </c>
      <c r="EX159" s="1508">
        <f t="shared" si="1104"/>
        <v>0</v>
      </c>
      <c r="EY159" s="1508">
        <f t="shared" si="1104"/>
        <v>0</v>
      </c>
      <c r="EZ159" s="1508">
        <f t="shared" si="1104"/>
        <v>0</v>
      </c>
      <c r="FA159" s="1508">
        <f t="shared" si="1104"/>
        <v>0</v>
      </c>
      <c r="FB159" s="1508">
        <f t="shared" si="1104"/>
        <v>0</v>
      </c>
      <c r="FC159" s="1508">
        <f t="shared" si="1104"/>
        <v>0</v>
      </c>
      <c r="FD159" s="1509">
        <f t="shared" si="1104"/>
        <v>0</v>
      </c>
      <c r="FE159" s="1508">
        <f t="shared" si="1104"/>
        <v>0</v>
      </c>
      <c r="FF159" s="1508">
        <f t="shared" si="1052"/>
        <v>0</v>
      </c>
      <c r="FG159" s="1508">
        <f t="shared" si="1105"/>
        <v>0</v>
      </c>
      <c r="FH159" s="1508">
        <f t="shared" si="1105"/>
        <v>0</v>
      </c>
      <c r="FI159" s="1508">
        <f t="shared" si="1105"/>
        <v>0</v>
      </c>
      <c r="FJ159" s="1508">
        <f t="shared" si="1105"/>
        <v>0</v>
      </c>
      <c r="FK159" s="1508">
        <f t="shared" si="1105"/>
        <v>0</v>
      </c>
      <c r="FL159" s="1508">
        <f t="shared" si="1105"/>
        <v>0</v>
      </c>
      <c r="FM159" s="1508">
        <f t="shared" si="1105"/>
        <v>0</v>
      </c>
      <c r="FN159" s="1508">
        <f t="shared" si="1105"/>
        <v>0</v>
      </c>
      <c r="FO159" s="1508">
        <f t="shared" si="1105"/>
        <v>0</v>
      </c>
      <c r="FP159" s="1509">
        <f t="shared" si="1105"/>
        <v>0</v>
      </c>
      <c r="FQ159" s="1508">
        <f t="shared" si="1105"/>
        <v>0</v>
      </c>
      <c r="FR159" s="1508">
        <f t="shared" si="1105"/>
        <v>0</v>
      </c>
      <c r="FS159" s="1508">
        <f t="shared" si="1105"/>
        <v>0</v>
      </c>
      <c r="FT159" s="1508">
        <f t="shared" si="1105"/>
        <v>0</v>
      </c>
      <c r="FU159" s="1508">
        <f t="shared" si="1105"/>
        <v>0</v>
      </c>
      <c r="FV159" s="1508">
        <f t="shared" si="1105"/>
        <v>0</v>
      </c>
      <c r="FW159" s="1508">
        <f t="shared" si="1142"/>
        <v>0</v>
      </c>
      <c r="FX159" s="1508">
        <f t="shared" si="1142"/>
        <v>0</v>
      </c>
      <c r="FY159" s="1508">
        <f t="shared" si="1142"/>
        <v>0</v>
      </c>
      <c r="FZ159" s="1508">
        <f t="shared" si="1142"/>
        <v>0</v>
      </c>
      <c r="GA159" s="1508">
        <f t="shared" si="1142"/>
        <v>0</v>
      </c>
      <c r="GB159" s="1509">
        <f t="shared" si="1142"/>
        <v>0</v>
      </c>
      <c r="GC159" s="1506"/>
      <c r="GD159" s="1458">
        <f t="shared" si="1143"/>
        <v>1</v>
      </c>
      <c r="GE159" s="1510">
        <f t="shared" si="1090"/>
        <v>0</v>
      </c>
      <c r="GF159" s="1511">
        <f t="shared" si="1090"/>
        <v>0</v>
      </c>
      <c r="GG159" s="1511">
        <f t="shared" si="1090"/>
        <v>0</v>
      </c>
      <c r="GH159" s="1511">
        <f t="shared" si="1090"/>
        <v>0</v>
      </c>
      <c r="GI159" s="1511">
        <f t="shared" si="1090"/>
        <v>0</v>
      </c>
      <c r="GJ159" s="1511">
        <f t="shared" si="1090"/>
        <v>0</v>
      </c>
      <c r="GK159" s="1511">
        <f t="shared" si="1090"/>
        <v>0</v>
      </c>
      <c r="GL159" s="1511">
        <f t="shared" si="1090"/>
        <v>0</v>
      </c>
      <c r="GM159" s="1511">
        <f t="shared" si="1090"/>
        <v>0</v>
      </c>
      <c r="GN159" s="1512">
        <f t="shared" si="1090"/>
        <v>0</v>
      </c>
      <c r="GO159" s="1513">
        <f t="shared" si="1144"/>
        <v>0</v>
      </c>
      <c r="GP159" s="1506"/>
      <c r="GQ159" s="1510">
        <f t="shared" si="1073"/>
        <v>0</v>
      </c>
      <c r="GR159" s="1511">
        <f t="shared" si="1091"/>
        <v>0</v>
      </c>
      <c r="GS159" s="1511">
        <f t="shared" si="1091"/>
        <v>0</v>
      </c>
      <c r="GT159" s="1511">
        <f t="shared" si="1091"/>
        <v>0</v>
      </c>
      <c r="GU159" s="1511">
        <f t="shared" si="1091"/>
        <v>0</v>
      </c>
      <c r="GV159" s="1511">
        <f t="shared" si="1091"/>
        <v>0</v>
      </c>
      <c r="GW159" s="1511">
        <f t="shared" si="1091"/>
        <v>0</v>
      </c>
      <c r="GX159" s="1511">
        <f t="shared" si="1091"/>
        <v>0</v>
      </c>
      <c r="GY159" s="1511">
        <f t="shared" si="1091"/>
        <v>0</v>
      </c>
      <c r="GZ159" s="1512">
        <f t="shared" si="1091"/>
        <v>0</v>
      </c>
      <c r="HA159" s="1513">
        <f t="shared" si="1145"/>
        <v>0</v>
      </c>
      <c r="HB159" s="1506">
        <f t="shared" si="1146"/>
        <v>1</v>
      </c>
      <c r="HC159" s="1506"/>
      <c r="HD159" s="1508">
        <f t="shared" si="1147"/>
        <v>0</v>
      </c>
      <c r="HE159" s="1460">
        <f t="shared" si="1148"/>
        <v>0</v>
      </c>
      <c r="HF159" s="1460">
        <f t="shared" si="1149"/>
        <v>0</v>
      </c>
      <c r="HG159" s="1460">
        <f t="shared" si="1150"/>
        <v>0</v>
      </c>
      <c r="HH159" s="1460">
        <f t="shared" si="1151"/>
        <v>0</v>
      </c>
      <c r="HI159" s="1460">
        <f t="shared" si="1152"/>
        <v>0</v>
      </c>
      <c r="HJ159" s="1460">
        <f t="shared" si="1153"/>
        <v>0</v>
      </c>
      <c r="HK159" s="1460">
        <f t="shared" si="1154"/>
        <v>0</v>
      </c>
      <c r="HL159" s="1460">
        <f t="shared" si="1155"/>
        <v>0</v>
      </c>
      <c r="HM159" s="1460">
        <f t="shared" si="1156"/>
        <v>0</v>
      </c>
      <c r="HN159" s="1460">
        <f t="shared" si="1157"/>
        <v>0</v>
      </c>
      <c r="HO159" s="1460">
        <f t="shared" si="1158"/>
        <v>0</v>
      </c>
      <c r="HP159" s="1460">
        <f t="shared" si="1159"/>
        <v>0</v>
      </c>
      <c r="HQ159" s="1460">
        <f t="shared" si="1160"/>
        <v>0</v>
      </c>
      <c r="HR159" s="1460">
        <f t="shared" si="1161"/>
        <v>0</v>
      </c>
      <c r="HS159" s="1460">
        <f t="shared" si="1162"/>
        <v>0</v>
      </c>
      <c r="HT159" s="1460">
        <f t="shared" si="1163"/>
        <v>0</v>
      </c>
      <c r="HU159" s="1460">
        <f t="shared" si="1164"/>
        <v>0</v>
      </c>
      <c r="HV159" s="1460">
        <f t="shared" si="1165"/>
        <v>0</v>
      </c>
      <c r="HW159" s="1460">
        <f t="shared" si="1166"/>
        <v>0</v>
      </c>
      <c r="HX159" s="1460">
        <f t="shared" si="1167"/>
        <v>0</v>
      </c>
      <c r="HY159" s="1460">
        <f t="shared" si="1168"/>
        <v>0</v>
      </c>
      <c r="HZ159" s="1460">
        <f t="shared" si="1169"/>
        <v>0</v>
      </c>
      <c r="IA159" s="1460">
        <f t="shared" si="1170"/>
        <v>0</v>
      </c>
      <c r="IB159" s="1460">
        <f t="shared" si="1171"/>
        <v>0</v>
      </c>
      <c r="IC159" s="1460">
        <f t="shared" si="1172"/>
        <v>0</v>
      </c>
      <c r="ID159" s="1460">
        <f t="shared" si="1173"/>
        <v>0</v>
      </c>
      <c r="IE159" s="1460">
        <f t="shared" si="1174"/>
        <v>0</v>
      </c>
      <c r="IF159" s="1460">
        <f t="shared" si="1175"/>
        <v>0</v>
      </c>
      <c r="IG159" s="1460">
        <f t="shared" si="1176"/>
        <v>0</v>
      </c>
      <c r="IH159" s="1460">
        <f t="shared" si="1177"/>
        <v>0</v>
      </c>
      <c r="II159" s="1460">
        <f t="shared" si="1178"/>
        <v>0</v>
      </c>
      <c r="IJ159" s="1460">
        <f t="shared" si="1179"/>
        <v>0</v>
      </c>
      <c r="IK159" s="1460">
        <f t="shared" si="1180"/>
        <v>0</v>
      </c>
      <c r="IL159" s="1460">
        <f t="shared" si="1181"/>
        <v>0</v>
      </c>
      <c r="IM159" s="1460">
        <f t="shared" si="1182"/>
        <v>0</v>
      </c>
      <c r="IN159" s="1460">
        <f t="shared" si="1183"/>
        <v>0</v>
      </c>
      <c r="IO159" s="1460">
        <f t="shared" si="1184"/>
        <v>0</v>
      </c>
      <c r="IP159" s="1460">
        <f t="shared" si="1185"/>
        <v>0</v>
      </c>
      <c r="IQ159" s="1460">
        <f t="shared" si="1186"/>
        <v>0</v>
      </c>
      <c r="IR159" s="1460">
        <f t="shared" si="1187"/>
        <v>0</v>
      </c>
      <c r="IS159" s="1460">
        <f t="shared" si="1188"/>
        <v>0</v>
      </c>
      <c r="IT159" s="1460">
        <f t="shared" si="1189"/>
        <v>0</v>
      </c>
      <c r="IU159" s="1460">
        <f t="shared" si="1190"/>
        <v>0</v>
      </c>
      <c r="IV159" s="1460">
        <f t="shared" si="1191"/>
        <v>0</v>
      </c>
      <c r="IW159" s="1460">
        <f t="shared" si="1192"/>
        <v>0</v>
      </c>
      <c r="IX159" s="1460">
        <f t="shared" si="1193"/>
        <v>0</v>
      </c>
      <c r="IY159" s="1460">
        <f t="shared" si="1194"/>
        <v>0</v>
      </c>
      <c r="IZ159" s="1460">
        <f t="shared" si="1195"/>
        <v>0</v>
      </c>
      <c r="JA159" s="1460">
        <f t="shared" si="1196"/>
        <v>0</v>
      </c>
      <c r="JB159" s="1460">
        <f t="shared" si="1197"/>
        <v>0</v>
      </c>
      <c r="JC159" s="1460">
        <f t="shared" si="1198"/>
        <v>0</v>
      </c>
      <c r="JD159" s="1460">
        <f t="shared" si="1199"/>
        <v>0</v>
      </c>
      <c r="JE159" s="1460">
        <f t="shared" si="1200"/>
        <v>0</v>
      </c>
      <c r="JF159" s="1460">
        <f t="shared" si="1201"/>
        <v>0</v>
      </c>
      <c r="JG159" s="1460">
        <f t="shared" si="1202"/>
        <v>0</v>
      </c>
      <c r="JH159" s="1460">
        <f t="shared" si="1203"/>
        <v>0</v>
      </c>
      <c r="JI159" s="1460">
        <f t="shared" si="1204"/>
        <v>0</v>
      </c>
      <c r="JJ159" s="1460">
        <f t="shared" si="1205"/>
        <v>0</v>
      </c>
      <c r="JK159" s="1460">
        <f t="shared" si="1206"/>
        <v>0</v>
      </c>
      <c r="JL159" s="1460">
        <f t="shared" si="1207"/>
        <v>0</v>
      </c>
      <c r="JM159" s="1460">
        <f t="shared" si="1208"/>
        <v>0</v>
      </c>
      <c r="JN159" s="1460">
        <f t="shared" si="1209"/>
        <v>0</v>
      </c>
      <c r="JO159" s="1460">
        <f t="shared" si="1210"/>
        <v>0</v>
      </c>
      <c r="JP159" s="1460">
        <f t="shared" si="1211"/>
        <v>0</v>
      </c>
      <c r="JQ159" s="1460">
        <f t="shared" si="1212"/>
        <v>0</v>
      </c>
      <c r="JR159" s="1460">
        <f t="shared" si="1213"/>
        <v>0</v>
      </c>
      <c r="JS159" s="1460">
        <f t="shared" si="1214"/>
        <v>0</v>
      </c>
      <c r="JT159" s="1460">
        <f t="shared" si="1215"/>
        <v>0</v>
      </c>
      <c r="JU159" s="1460">
        <f t="shared" si="1216"/>
        <v>0</v>
      </c>
      <c r="JV159" s="1460">
        <f t="shared" si="1217"/>
        <v>0</v>
      </c>
      <c r="JW159" s="1460">
        <f t="shared" si="1218"/>
        <v>0</v>
      </c>
      <c r="JX159" s="1460">
        <f t="shared" si="1219"/>
        <v>0</v>
      </c>
      <c r="JY159" s="1460">
        <f t="shared" si="1220"/>
        <v>0</v>
      </c>
      <c r="JZ159" s="1460">
        <f t="shared" si="1221"/>
        <v>0</v>
      </c>
      <c r="KA159" s="1460">
        <f t="shared" si="1222"/>
        <v>0</v>
      </c>
      <c r="KB159" s="1460">
        <f t="shared" si="1223"/>
        <v>0</v>
      </c>
      <c r="KC159" s="1460">
        <f t="shared" si="1224"/>
        <v>0</v>
      </c>
      <c r="KD159" s="1460">
        <f t="shared" si="1225"/>
        <v>0</v>
      </c>
      <c r="KE159" s="1460">
        <f t="shared" si="1226"/>
        <v>0</v>
      </c>
      <c r="KF159" s="1460">
        <f t="shared" si="1227"/>
        <v>0</v>
      </c>
      <c r="KG159" s="1460">
        <f t="shared" si="1228"/>
        <v>0</v>
      </c>
      <c r="KH159" s="1460">
        <f t="shared" si="1229"/>
        <v>0</v>
      </c>
      <c r="KI159" s="1460">
        <f t="shared" si="1230"/>
        <v>0</v>
      </c>
      <c r="KJ159" s="1460">
        <f t="shared" si="1231"/>
        <v>0</v>
      </c>
      <c r="KK159" s="1460">
        <f t="shared" si="1232"/>
        <v>0</v>
      </c>
      <c r="KL159" s="1460">
        <f t="shared" si="1233"/>
        <v>0</v>
      </c>
      <c r="KM159" s="1460">
        <f t="shared" si="1234"/>
        <v>0</v>
      </c>
      <c r="KN159" s="1460">
        <f t="shared" si="1235"/>
        <v>0</v>
      </c>
      <c r="KO159" s="1460">
        <f t="shared" si="1236"/>
        <v>0</v>
      </c>
      <c r="KP159" s="1460">
        <f t="shared" si="1237"/>
        <v>0</v>
      </c>
      <c r="KQ159" s="1460">
        <f t="shared" si="1238"/>
        <v>0</v>
      </c>
      <c r="KR159" s="1460">
        <f t="shared" si="1239"/>
        <v>0</v>
      </c>
      <c r="KS159" s="1460">
        <f t="shared" si="1240"/>
        <v>0</v>
      </c>
      <c r="KT159" s="1460">
        <f t="shared" si="1241"/>
        <v>0</v>
      </c>
      <c r="KU159" s="1460">
        <f t="shared" si="1242"/>
        <v>0</v>
      </c>
      <c r="KV159" s="1460">
        <f t="shared" si="1243"/>
        <v>0</v>
      </c>
      <c r="KW159" s="1460">
        <f t="shared" si="1244"/>
        <v>0</v>
      </c>
      <c r="KX159" s="1460">
        <f t="shared" si="1245"/>
        <v>0</v>
      </c>
      <c r="KY159" s="1460">
        <f t="shared" si="1246"/>
        <v>0</v>
      </c>
      <c r="KZ159" s="1460">
        <f t="shared" si="1247"/>
        <v>0</v>
      </c>
      <c r="LA159" s="1460">
        <f t="shared" si="1248"/>
        <v>0</v>
      </c>
      <c r="LB159" s="1460">
        <f t="shared" si="1249"/>
        <v>0</v>
      </c>
      <c r="LC159" s="1460">
        <f t="shared" si="1250"/>
        <v>0</v>
      </c>
      <c r="LD159" s="1460">
        <f t="shared" si="1251"/>
        <v>0</v>
      </c>
      <c r="LE159" s="1460">
        <f t="shared" si="1252"/>
        <v>0</v>
      </c>
      <c r="LF159" s="1460">
        <f t="shared" si="1253"/>
        <v>0</v>
      </c>
      <c r="LG159" s="1460">
        <f t="shared" si="1254"/>
        <v>0</v>
      </c>
      <c r="LH159" s="1460">
        <f t="shared" si="1255"/>
        <v>0</v>
      </c>
      <c r="LI159" s="1460">
        <f t="shared" si="1256"/>
        <v>0</v>
      </c>
      <c r="LJ159" s="1460">
        <f t="shared" si="1257"/>
        <v>0</v>
      </c>
      <c r="LK159" s="1460">
        <f t="shared" si="1258"/>
        <v>0</v>
      </c>
      <c r="LL159" s="1460">
        <f t="shared" si="1259"/>
        <v>0</v>
      </c>
      <c r="LM159" s="1460">
        <f t="shared" si="1260"/>
        <v>0</v>
      </c>
      <c r="LN159" s="1460">
        <f t="shared" si="1261"/>
        <v>0</v>
      </c>
      <c r="LO159" s="1460">
        <f t="shared" si="1262"/>
        <v>0</v>
      </c>
      <c r="LP159" s="1460">
        <f t="shared" si="1263"/>
        <v>0</v>
      </c>
      <c r="LQ159" s="1460">
        <f t="shared" si="1264"/>
        <v>0</v>
      </c>
      <c r="LR159" s="1460">
        <f t="shared" si="1265"/>
        <v>0</v>
      </c>
      <c r="LS159" s="1460">
        <f t="shared" si="1266"/>
        <v>0</v>
      </c>
      <c r="LW159" s="1467">
        <f t="shared" si="1267"/>
        <v>0</v>
      </c>
      <c r="LX159" s="1467">
        <f t="shared" si="1268"/>
        <v>0</v>
      </c>
      <c r="LY159" s="1467">
        <f t="shared" si="1269"/>
        <v>0</v>
      </c>
      <c r="LZ159" s="1467">
        <f t="shared" si="1270"/>
        <v>0</v>
      </c>
      <c r="MA159" s="1506"/>
      <c r="MB159" s="1460">
        <f t="shared" si="1271"/>
        <v>0</v>
      </c>
      <c r="MC159" s="1460">
        <f t="shared" si="1272"/>
        <v>0</v>
      </c>
      <c r="MD159" s="1460">
        <f t="shared" si="1272"/>
        <v>0</v>
      </c>
      <c r="ME159" s="1460">
        <f t="shared" si="1272"/>
        <v>0</v>
      </c>
      <c r="MF159" s="1460">
        <f t="shared" si="1272"/>
        <v>0</v>
      </c>
      <c r="MG159" s="1460">
        <f t="shared" si="1272"/>
        <v>0</v>
      </c>
      <c r="MH159" s="1460">
        <f t="shared" si="1272"/>
        <v>0</v>
      </c>
      <c r="MI159" s="1460">
        <f t="shared" si="1272"/>
        <v>0</v>
      </c>
      <c r="MJ159" s="1460">
        <f t="shared" si="1272"/>
        <v>0</v>
      </c>
      <c r="MK159" s="1460">
        <f t="shared" si="1272"/>
        <v>0</v>
      </c>
      <c r="ML159" s="1460">
        <f t="shared" si="1272"/>
        <v>0</v>
      </c>
      <c r="MM159" s="1460">
        <f t="shared" si="1272"/>
        <v>0</v>
      </c>
      <c r="MN159" s="1460">
        <f t="shared" si="1272"/>
        <v>0</v>
      </c>
      <c r="MO159" s="1460">
        <f t="shared" si="1272"/>
        <v>0</v>
      </c>
      <c r="MP159" s="1460">
        <f t="shared" si="1272"/>
        <v>0</v>
      </c>
      <c r="MQ159" s="1460">
        <f t="shared" si="1272"/>
        <v>0</v>
      </c>
      <c r="MR159" s="1460">
        <f t="shared" si="1272"/>
        <v>0</v>
      </c>
      <c r="MS159" s="1460">
        <f t="shared" si="1097"/>
        <v>0</v>
      </c>
      <c r="MT159" s="1460">
        <f t="shared" si="1097"/>
        <v>0</v>
      </c>
      <c r="MU159" s="1460">
        <f t="shared" si="1097"/>
        <v>0</v>
      </c>
      <c r="MV159" s="1460">
        <f t="shared" si="1097"/>
        <v>0</v>
      </c>
      <c r="MW159" s="1460">
        <f t="shared" si="1097"/>
        <v>0</v>
      </c>
      <c r="MX159" s="1460">
        <f t="shared" si="1097"/>
        <v>0</v>
      </c>
      <c r="MY159" s="1460">
        <f t="shared" si="1097"/>
        <v>0</v>
      </c>
      <c r="MZ159" s="1460">
        <f t="shared" si="1097"/>
        <v>0</v>
      </c>
      <c r="NA159" s="1460">
        <f t="shared" si="1097"/>
        <v>0</v>
      </c>
      <c r="NB159" s="1460">
        <f t="shared" si="1097"/>
        <v>0</v>
      </c>
      <c r="NC159" s="1460">
        <f t="shared" si="1097"/>
        <v>0</v>
      </c>
      <c r="ND159" s="1460">
        <f t="shared" si="1097"/>
        <v>0</v>
      </c>
      <c r="NE159" s="1460">
        <f t="shared" si="1097"/>
        <v>0</v>
      </c>
      <c r="NF159" s="1460">
        <f t="shared" si="1097"/>
        <v>0</v>
      </c>
      <c r="NG159" s="1460">
        <f t="shared" si="1097"/>
        <v>0</v>
      </c>
      <c r="NH159" s="1460">
        <f t="shared" si="1097"/>
        <v>0</v>
      </c>
      <c r="NI159" s="1460">
        <f t="shared" si="1098"/>
        <v>0</v>
      </c>
      <c r="NJ159" s="1460">
        <f t="shared" si="1098"/>
        <v>0</v>
      </c>
      <c r="NK159" s="1460">
        <f t="shared" si="1098"/>
        <v>0</v>
      </c>
      <c r="NL159" s="1460">
        <f t="shared" si="1098"/>
        <v>0</v>
      </c>
      <c r="NM159" s="1460">
        <f t="shared" si="1098"/>
        <v>0</v>
      </c>
      <c r="NN159" s="1460">
        <f t="shared" si="1098"/>
        <v>0</v>
      </c>
      <c r="NO159" s="1460">
        <f t="shared" si="1098"/>
        <v>0</v>
      </c>
      <c r="NP159" s="1460">
        <f t="shared" si="1098"/>
        <v>0</v>
      </c>
      <c r="NQ159" s="1460">
        <f t="shared" si="1098"/>
        <v>0</v>
      </c>
      <c r="NR159" s="1460">
        <f t="shared" si="1098"/>
        <v>0</v>
      </c>
      <c r="NS159" s="1460">
        <f t="shared" si="1098"/>
        <v>0</v>
      </c>
      <c r="NT159" s="1460">
        <f t="shared" si="1098"/>
        <v>0</v>
      </c>
      <c r="NU159" s="1460">
        <f t="shared" si="1098"/>
        <v>0</v>
      </c>
      <c r="NV159" s="1460">
        <f t="shared" si="1098"/>
        <v>0</v>
      </c>
      <c r="NW159" s="1460">
        <f t="shared" si="1098"/>
        <v>0</v>
      </c>
      <c r="NX159" s="1460">
        <f t="shared" si="1098"/>
        <v>0</v>
      </c>
      <c r="NY159" s="1460">
        <f t="shared" si="1099"/>
        <v>0</v>
      </c>
      <c r="NZ159" s="1460">
        <f t="shared" si="1099"/>
        <v>0</v>
      </c>
      <c r="OA159" s="1460">
        <f t="shared" si="1099"/>
        <v>0</v>
      </c>
      <c r="OB159" s="1460">
        <f t="shared" si="1099"/>
        <v>0</v>
      </c>
      <c r="OC159" s="1460">
        <f t="shared" si="1099"/>
        <v>0</v>
      </c>
      <c r="OD159" s="1460">
        <f t="shared" si="1099"/>
        <v>0</v>
      </c>
      <c r="OE159" s="1460">
        <f t="shared" si="1099"/>
        <v>0</v>
      </c>
      <c r="OF159" s="1460">
        <f t="shared" si="1099"/>
        <v>0</v>
      </c>
      <c r="OG159" s="1460">
        <f t="shared" si="1099"/>
        <v>0</v>
      </c>
      <c r="OH159" s="1460">
        <f t="shared" si="1099"/>
        <v>0</v>
      </c>
      <c r="OI159" s="1460">
        <f t="shared" si="1099"/>
        <v>0</v>
      </c>
      <c r="OJ159" s="1460">
        <f t="shared" si="1099"/>
        <v>0</v>
      </c>
      <c r="OK159" s="1460">
        <f t="shared" si="1099"/>
        <v>0</v>
      </c>
      <c r="OL159" s="1460">
        <f t="shared" si="1099"/>
        <v>0</v>
      </c>
      <c r="OM159" s="1460">
        <f t="shared" si="1099"/>
        <v>0</v>
      </c>
      <c r="ON159" s="1460">
        <f t="shared" si="1099"/>
        <v>0</v>
      </c>
      <c r="OO159" s="1460">
        <f t="shared" si="1045"/>
        <v>0</v>
      </c>
      <c r="OP159" s="1460">
        <f t="shared" si="1094"/>
        <v>0</v>
      </c>
      <c r="OQ159" s="1460">
        <f t="shared" si="1094"/>
        <v>0</v>
      </c>
      <c r="OR159" s="1460">
        <f t="shared" si="1094"/>
        <v>0</v>
      </c>
      <c r="OS159" s="1460">
        <f t="shared" si="1094"/>
        <v>0</v>
      </c>
      <c r="OT159" s="1460">
        <f t="shared" si="1094"/>
        <v>0</v>
      </c>
      <c r="OU159" s="1460">
        <f t="shared" si="1094"/>
        <v>0</v>
      </c>
      <c r="OV159" s="1460">
        <f t="shared" si="1094"/>
        <v>0</v>
      </c>
      <c r="OW159" s="1460">
        <f t="shared" si="1094"/>
        <v>0</v>
      </c>
      <c r="OX159" s="1460">
        <f t="shared" si="1094"/>
        <v>0</v>
      </c>
      <c r="OY159" s="1460">
        <f t="shared" si="1094"/>
        <v>0</v>
      </c>
      <c r="OZ159" s="1460">
        <f t="shared" si="1094"/>
        <v>0</v>
      </c>
      <c r="PA159" s="1460">
        <f t="shared" si="1094"/>
        <v>0</v>
      </c>
      <c r="PB159" s="1460">
        <f t="shared" si="1094"/>
        <v>0</v>
      </c>
      <c r="PC159" s="1460">
        <f t="shared" si="1094"/>
        <v>0</v>
      </c>
      <c r="PD159" s="1460">
        <f t="shared" si="1094"/>
        <v>0</v>
      </c>
      <c r="PE159" s="1460">
        <f t="shared" si="1094"/>
        <v>0</v>
      </c>
      <c r="PF159" s="1460">
        <f t="shared" si="1095"/>
        <v>0</v>
      </c>
      <c r="PG159" s="1460">
        <f t="shared" si="1095"/>
        <v>0</v>
      </c>
      <c r="PH159" s="1460">
        <f t="shared" si="1095"/>
        <v>0</v>
      </c>
      <c r="PI159" s="1460">
        <f t="shared" si="1095"/>
        <v>0</v>
      </c>
      <c r="PJ159" s="1460">
        <f t="shared" si="1095"/>
        <v>0</v>
      </c>
      <c r="PK159" s="1460">
        <f t="shared" si="1095"/>
        <v>0</v>
      </c>
      <c r="PL159" s="1460">
        <f t="shared" si="1095"/>
        <v>0</v>
      </c>
      <c r="PM159" s="1460">
        <f t="shared" si="1095"/>
        <v>0</v>
      </c>
      <c r="PN159" s="1460">
        <f t="shared" si="1095"/>
        <v>0</v>
      </c>
      <c r="PO159" s="1460">
        <f t="shared" si="1095"/>
        <v>0</v>
      </c>
      <c r="PP159" s="1460">
        <f t="shared" si="1095"/>
        <v>0</v>
      </c>
      <c r="PQ159" s="1460">
        <f t="shared" si="1095"/>
        <v>0</v>
      </c>
      <c r="PR159" s="1460">
        <f t="shared" si="1095"/>
        <v>0</v>
      </c>
      <c r="PS159" s="1460">
        <f t="shared" si="1095"/>
        <v>0</v>
      </c>
      <c r="PT159" s="1460">
        <f t="shared" si="1095"/>
        <v>0</v>
      </c>
      <c r="PU159" s="1460">
        <f t="shared" si="1095"/>
        <v>0</v>
      </c>
      <c r="PV159" s="1460">
        <f t="shared" si="1096"/>
        <v>0</v>
      </c>
      <c r="PW159" s="1460">
        <f t="shared" si="1096"/>
        <v>0</v>
      </c>
      <c r="PX159" s="1460">
        <f t="shared" si="1096"/>
        <v>0</v>
      </c>
      <c r="PY159" s="1460">
        <f t="shared" si="1096"/>
        <v>0</v>
      </c>
      <c r="PZ159" s="1460">
        <f t="shared" si="1096"/>
        <v>0</v>
      </c>
      <c r="QA159" s="1460">
        <f t="shared" si="1096"/>
        <v>0</v>
      </c>
      <c r="QB159" s="1460">
        <f t="shared" si="1096"/>
        <v>0</v>
      </c>
      <c r="QC159" s="1460">
        <f t="shared" si="1096"/>
        <v>0</v>
      </c>
      <c r="QD159" s="1460">
        <f t="shared" si="1096"/>
        <v>0</v>
      </c>
      <c r="QE159" s="1460">
        <f t="shared" si="1096"/>
        <v>0</v>
      </c>
      <c r="QF159" s="1460">
        <f t="shared" si="1096"/>
        <v>0</v>
      </c>
      <c r="QG159" s="1460">
        <f t="shared" si="1096"/>
        <v>0</v>
      </c>
      <c r="QH159" s="1460">
        <f t="shared" si="1096"/>
        <v>0</v>
      </c>
      <c r="QI159" s="1460">
        <f t="shared" si="1096"/>
        <v>0</v>
      </c>
      <c r="QJ159" s="1460">
        <f t="shared" si="1096"/>
        <v>0</v>
      </c>
      <c r="QK159" s="1460">
        <f t="shared" si="1096"/>
        <v>0</v>
      </c>
      <c r="QL159" s="1460">
        <f t="shared" si="1066"/>
        <v>0</v>
      </c>
      <c r="QM159" s="1460">
        <f t="shared" si="1066"/>
        <v>0</v>
      </c>
      <c r="QN159" s="1460">
        <f t="shared" si="1066"/>
        <v>0</v>
      </c>
      <c r="QO159" s="1460">
        <f t="shared" si="1066"/>
        <v>0</v>
      </c>
      <c r="QP159" s="1460">
        <f t="shared" si="1066"/>
        <v>0</v>
      </c>
      <c r="QQ159" s="1460">
        <f t="shared" si="1066"/>
        <v>0</v>
      </c>
    </row>
    <row r="160" spans="1:459" s="1466" customFormat="1" ht="22.5" customHeight="1">
      <c r="A160" s="1468"/>
      <c r="B160" s="1469"/>
      <c r="C160" s="1469"/>
      <c r="D160" s="1470"/>
      <c r="E160" s="1471"/>
      <c r="F160" s="1472"/>
      <c r="G160" s="1472"/>
      <c r="H160" s="1473">
        <f t="shared" si="1106"/>
        <v>0</v>
      </c>
      <c r="I160" s="1474">
        <v>0</v>
      </c>
      <c r="J160" s="1475">
        <f t="shared" si="437"/>
        <v>0</v>
      </c>
      <c r="K160" s="1476">
        <v>0</v>
      </c>
      <c r="L160" s="1477">
        <f t="shared" si="1107"/>
        <v>0</v>
      </c>
      <c r="M160" s="1477">
        <f t="shared" si="1108"/>
        <v>0</v>
      </c>
      <c r="N160" s="1478"/>
      <c r="O160" s="1479">
        <v>0</v>
      </c>
      <c r="P160" s="1480">
        <v>0</v>
      </c>
      <c r="Q160" s="1828">
        <v>0</v>
      </c>
      <c r="R160" s="1831">
        <f t="shared" si="1109"/>
        <v>0</v>
      </c>
      <c r="S160" s="1481">
        <f>IF(AND(SUM(O160:Q160)=0,N160="NNN"),MIN('Operating History and Pro Forma'!$M$33,'Operating History and Pro Forma'!$T$15)*D160,SUM(O160:Q160)*D160)</f>
        <v>0</v>
      </c>
      <c r="T160" s="1482">
        <f t="shared" si="1110"/>
        <v>0</v>
      </c>
      <c r="U160" s="1483">
        <f t="shared" si="1111"/>
        <v>0</v>
      </c>
      <c r="V160" s="1480"/>
      <c r="W160" s="1514"/>
      <c r="X160" s="1486" t="str">
        <f t="shared" si="1112"/>
        <v/>
      </c>
      <c r="Y160" s="1487">
        <f t="shared" si="1113"/>
        <v>0</v>
      </c>
      <c r="Z160" s="1488"/>
      <c r="AA160" s="1488"/>
      <c r="AB160" s="1488"/>
      <c r="AC160" s="1488"/>
      <c r="AD160" s="1489">
        <f t="shared" si="1114"/>
        <v>0</v>
      </c>
      <c r="AE160" s="1490" t="str">
        <f t="shared" si="1115"/>
        <v/>
      </c>
      <c r="AF160" s="1491">
        <f t="shared" si="1116"/>
        <v>0</v>
      </c>
      <c r="AG160" s="1492">
        <f t="shared" si="1117"/>
        <v>0</v>
      </c>
      <c r="AH160" s="1493">
        <f t="shared" si="1118"/>
        <v>0</v>
      </c>
      <c r="AI160" s="1493">
        <f t="shared" si="1118"/>
        <v>0</v>
      </c>
      <c r="AJ160" s="1494">
        <f t="shared" si="1118"/>
        <v>0</v>
      </c>
      <c r="AK160" s="1494">
        <f t="shared" si="1118"/>
        <v>0</v>
      </c>
      <c r="AL160" s="1495">
        <f t="shared" si="1118"/>
        <v>0</v>
      </c>
      <c r="AM160" s="1496">
        <f t="shared" si="1118"/>
        <v>0</v>
      </c>
      <c r="AN160" s="1497">
        <f t="shared" si="399"/>
        <v>0</v>
      </c>
      <c r="AO160" s="1498">
        <f t="shared" si="1093"/>
        <v>0</v>
      </c>
      <c r="AP160" s="1499">
        <f t="shared" si="1119"/>
        <v>0</v>
      </c>
      <c r="AQ160" s="1500">
        <f t="shared" si="1120"/>
        <v>0</v>
      </c>
      <c r="AR160" s="1501">
        <f t="shared" si="1121"/>
        <v>0</v>
      </c>
      <c r="AS160" s="1498">
        <f t="shared" si="1088"/>
        <v>0</v>
      </c>
      <c r="AT160" s="1501">
        <f t="shared" si="1122"/>
        <v>0</v>
      </c>
      <c r="AU160" s="1498">
        <f t="shared" si="1123"/>
        <v>1</v>
      </c>
      <c r="AV160" s="1498">
        <f t="shared" si="1124"/>
        <v>2</v>
      </c>
      <c r="AW160" s="1499">
        <f t="shared" si="1125"/>
        <v>0</v>
      </c>
      <c r="AX160" s="1502">
        <f t="shared" si="1126"/>
        <v>0</v>
      </c>
      <c r="AY160" s="1503">
        <f t="shared" si="1127"/>
        <v>0</v>
      </c>
      <c r="AZ160" s="1498">
        <f t="shared" si="1128"/>
        <v>2</v>
      </c>
      <c r="BA160" s="1498">
        <f t="shared" si="1129"/>
        <v>3</v>
      </c>
      <c r="BB160" s="1499">
        <f t="shared" si="1130"/>
        <v>0</v>
      </c>
      <c r="BC160" s="1502">
        <f t="shared" si="1131"/>
        <v>0</v>
      </c>
      <c r="BD160" s="1503">
        <f t="shared" si="1132"/>
        <v>0</v>
      </c>
      <c r="BE160" s="1498">
        <f t="shared" si="1133"/>
        <v>3</v>
      </c>
      <c r="BF160" s="1498">
        <f t="shared" si="1134"/>
        <v>4</v>
      </c>
      <c r="BG160" s="1499">
        <f t="shared" si="1135"/>
        <v>0</v>
      </c>
      <c r="BH160" s="1502">
        <f t="shared" si="1136"/>
        <v>0</v>
      </c>
      <c r="BI160" s="1502">
        <f t="shared" si="1137"/>
        <v>0</v>
      </c>
      <c r="BJ160" s="1504">
        <f t="shared" si="1138"/>
        <v>1900</v>
      </c>
      <c r="BK160" s="1505" t="str">
        <f t="shared" si="1139"/>
        <v/>
      </c>
      <c r="BL160" s="1506"/>
      <c r="BM160" s="1507">
        <f t="shared" si="1140"/>
        <v>0</v>
      </c>
      <c r="BN160" s="1508">
        <f t="shared" si="1141"/>
        <v>0</v>
      </c>
      <c r="BO160" s="1508">
        <f t="shared" si="1141"/>
        <v>0</v>
      </c>
      <c r="BP160" s="1508">
        <f t="shared" si="1141"/>
        <v>0</v>
      </c>
      <c r="BQ160" s="1508">
        <f t="shared" si="1141"/>
        <v>0</v>
      </c>
      <c r="BR160" s="1508">
        <f t="shared" si="1141"/>
        <v>0</v>
      </c>
      <c r="BS160" s="1508">
        <f t="shared" si="1141"/>
        <v>0</v>
      </c>
      <c r="BT160" s="1508">
        <f t="shared" si="1141"/>
        <v>0</v>
      </c>
      <c r="BU160" s="1508">
        <f t="shared" si="1141"/>
        <v>0</v>
      </c>
      <c r="BV160" s="1508">
        <f t="shared" si="1141"/>
        <v>0</v>
      </c>
      <c r="BW160" s="1508">
        <f t="shared" si="1141"/>
        <v>0</v>
      </c>
      <c r="BX160" s="1508">
        <f t="shared" si="1141"/>
        <v>0</v>
      </c>
      <c r="BY160" s="1507">
        <f t="shared" si="1141"/>
        <v>0</v>
      </c>
      <c r="BZ160" s="1508">
        <f t="shared" si="1141"/>
        <v>0</v>
      </c>
      <c r="CA160" s="1508">
        <f t="shared" si="1141"/>
        <v>0</v>
      </c>
      <c r="CB160" s="1508">
        <f t="shared" si="1141"/>
        <v>0</v>
      </c>
      <c r="CC160" s="1508">
        <f t="shared" si="1141"/>
        <v>0</v>
      </c>
      <c r="CD160" s="1508">
        <f t="shared" si="1100"/>
        <v>0</v>
      </c>
      <c r="CE160" s="1508">
        <f t="shared" si="1100"/>
        <v>0</v>
      </c>
      <c r="CF160" s="1508">
        <f t="shared" si="1100"/>
        <v>0</v>
      </c>
      <c r="CG160" s="1508">
        <f t="shared" si="1100"/>
        <v>0</v>
      </c>
      <c r="CH160" s="1508">
        <f t="shared" si="1100"/>
        <v>0</v>
      </c>
      <c r="CI160" s="1508">
        <f t="shared" si="1100"/>
        <v>0</v>
      </c>
      <c r="CJ160" s="1509">
        <f t="shared" si="1100"/>
        <v>0</v>
      </c>
      <c r="CK160" s="1507">
        <f t="shared" si="1100"/>
        <v>0</v>
      </c>
      <c r="CL160" s="1508">
        <f t="shared" si="1100"/>
        <v>0</v>
      </c>
      <c r="CM160" s="1508">
        <f t="shared" si="1100"/>
        <v>0</v>
      </c>
      <c r="CN160" s="1508">
        <f t="shared" si="1100"/>
        <v>0</v>
      </c>
      <c r="CO160" s="1508">
        <f t="shared" si="1100"/>
        <v>0</v>
      </c>
      <c r="CP160" s="1508">
        <f t="shared" si="1100"/>
        <v>0</v>
      </c>
      <c r="CQ160" s="1508">
        <f t="shared" si="1100"/>
        <v>0</v>
      </c>
      <c r="CR160" s="1508">
        <f t="shared" si="1100"/>
        <v>0</v>
      </c>
      <c r="CS160" s="1508">
        <f t="shared" si="1100"/>
        <v>0</v>
      </c>
      <c r="CT160" s="1508">
        <f t="shared" si="1101"/>
        <v>0</v>
      </c>
      <c r="CU160" s="1508">
        <f t="shared" si="1101"/>
        <v>0</v>
      </c>
      <c r="CV160" s="1509">
        <f t="shared" si="1101"/>
        <v>0</v>
      </c>
      <c r="CW160" s="1508">
        <f t="shared" si="1101"/>
        <v>0</v>
      </c>
      <c r="CX160" s="1508">
        <f t="shared" si="1101"/>
        <v>0</v>
      </c>
      <c r="CY160" s="1508">
        <f t="shared" si="1101"/>
        <v>0</v>
      </c>
      <c r="CZ160" s="1508">
        <f t="shared" si="1101"/>
        <v>0</v>
      </c>
      <c r="DA160" s="1508">
        <f t="shared" si="1101"/>
        <v>0</v>
      </c>
      <c r="DB160" s="1508">
        <f t="shared" si="1101"/>
        <v>0</v>
      </c>
      <c r="DC160" s="1508">
        <f t="shared" si="1101"/>
        <v>0</v>
      </c>
      <c r="DD160" s="1508">
        <f t="shared" si="1101"/>
        <v>0</v>
      </c>
      <c r="DE160" s="1508">
        <f t="shared" si="1101"/>
        <v>0</v>
      </c>
      <c r="DF160" s="1508">
        <f t="shared" si="1101"/>
        <v>0</v>
      </c>
      <c r="DG160" s="1508">
        <f t="shared" si="1101"/>
        <v>0</v>
      </c>
      <c r="DH160" s="1509">
        <f t="shared" si="1101"/>
        <v>0</v>
      </c>
      <c r="DI160" s="1508">
        <f t="shared" si="1101"/>
        <v>0</v>
      </c>
      <c r="DJ160" s="1508">
        <f t="shared" si="1102"/>
        <v>0</v>
      </c>
      <c r="DK160" s="1508">
        <f t="shared" si="1102"/>
        <v>0</v>
      </c>
      <c r="DL160" s="1508">
        <f t="shared" si="1102"/>
        <v>0</v>
      </c>
      <c r="DM160" s="1508">
        <f t="shared" si="1102"/>
        <v>0</v>
      </c>
      <c r="DN160" s="1508">
        <f t="shared" si="1102"/>
        <v>0</v>
      </c>
      <c r="DO160" s="1508">
        <f t="shared" si="1102"/>
        <v>0</v>
      </c>
      <c r="DP160" s="1508">
        <f t="shared" si="1102"/>
        <v>0</v>
      </c>
      <c r="DQ160" s="1508">
        <f t="shared" si="1102"/>
        <v>0</v>
      </c>
      <c r="DR160" s="1508">
        <f t="shared" si="1102"/>
        <v>0</v>
      </c>
      <c r="DS160" s="1508">
        <f t="shared" si="1102"/>
        <v>0</v>
      </c>
      <c r="DT160" s="1509">
        <f t="shared" si="1102"/>
        <v>0</v>
      </c>
      <c r="DU160" s="1507">
        <f t="shared" si="1102"/>
        <v>0</v>
      </c>
      <c r="DV160" s="1508">
        <f t="shared" si="1102"/>
        <v>0</v>
      </c>
      <c r="DW160" s="1508">
        <f t="shared" si="1102"/>
        <v>0</v>
      </c>
      <c r="DX160" s="1508">
        <f t="shared" si="1102"/>
        <v>0</v>
      </c>
      <c r="DY160" s="1508">
        <f t="shared" si="1102"/>
        <v>0</v>
      </c>
      <c r="DZ160" s="1508">
        <f t="shared" si="1103"/>
        <v>0</v>
      </c>
      <c r="EA160" s="1508">
        <f t="shared" si="1103"/>
        <v>0</v>
      </c>
      <c r="EB160" s="1508">
        <f t="shared" si="1103"/>
        <v>0</v>
      </c>
      <c r="EC160" s="1508">
        <f t="shared" si="1103"/>
        <v>0</v>
      </c>
      <c r="ED160" s="1508">
        <f t="shared" si="1103"/>
        <v>0</v>
      </c>
      <c r="EE160" s="1508">
        <f t="shared" si="1103"/>
        <v>0</v>
      </c>
      <c r="EF160" s="1508">
        <f t="shared" si="1103"/>
        <v>0</v>
      </c>
      <c r="EG160" s="1507">
        <f t="shared" si="1103"/>
        <v>0</v>
      </c>
      <c r="EH160" s="1508">
        <f t="shared" si="1103"/>
        <v>0</v>
      </c>
      <c r="EI160" s="1508">
        <f t="shared" si="1103"/>
        <v>0</v>
      </c>
      <c r="EJ160" s="1508">
        <f t="shared" si="1103"/>
        <v>0</v>
      </c>
      <c r="EK160" s="1508">
        <f t="shared" si="1103"/>
        <v>0</v>
      </c>
      <c r="EL160" s="1508">
        <f t="shared" si="1103"/>
        <v>0</v>
      </c>
      <c r="EM160" s="1508">
        <f t="shared" si="1103"/>
        <v>0</v>
      </c>
      <c r="EN160" s="1508">
        <f t="shared" si="1103"/>
        <v>0</v>
      </c>
      <c r="EO160" s="1508">
        <f t="shared" si="1103"/>
        <v>0</v>
      </c>
      <c r="EP160" s="1508">
        <f t="shared" si="1104"/>
        <v>0</v>
      </c>
      <c r="EQ160" s="1508">
        <f t="shared" si="1104"/>
        <v>0</v>
      </c>
      <c r="ER160" s="1509">
        <f t="shared" si="1104"/>
        <v>0</v>
      </c>
      <c r="ES160" s="1507">
        <f t="shared" si="1104"/>
        <v>0</v>
      </c>
      <c r="ET160" s="1508">
        <f t="shared" si="1104"/>
        <v>0</v>
      </c>
      <c r="EU160" s="1508">
        <f t="shared" si="1104"/>
        <v>0</v>
      </c>
      <c r="EV160" s="1508">
        <f t="shared" si="1104"/>
        <v>0</v>
      </c>
      <c r="EW160" s="1508">
        <f t="shared" si="1104"/>
        <v>0</v>
      </c>
      <c r="EX160" s="1508">
        <f t="shared" si="1104"/>
        <v>0</v>
      </c>
      <c r="EY160" s="1508">
        <f t="shared" si="1104"/>
        <v>0</v>
      </c>
      <c r="EZ160" s="1508">
        <f t="shared" si="1104"/>
        <v>0</v>
      </c>
      <c r="FA160" s="1508">
        <f t="shared" si="1104"/>
        <v>0</v>
      </c>
      <c r="FB160" s="1508">
        <f t="shared" si="1104"/>
        <v>0</v>
      </c>
      <c r="FC160" s="1508">
        <f t="shared" si="1104"/>
        <v>0</v>
      </c>
      <c r="FD160" s="1509">
        <f t="shared" si="1104"/>
        <v>0</v>
      </c>
      <c r="FE160" s="1508">
        <f t="shared" si="1104"/>
        <v>0</v>
      </c>
      <c r="FF160" s="1508">
        <f t="shared" si="1052"/>
        <v>0</v>
      </c>
      <c r="FG160" s="1508">
        <f t="shared" si="1105"/>
        <v>0</v>
      </c>
      <c r="FH160" s="1508">
        <f t="shared" si="1105"/>
        <v>0</v>
      </c>
      <c r="FI160" s="1508">
        <f t="shared" si="1105"/>
        <v>0</v>
      </c>
      <c r="FJ160" s="1508">
        <f t="shared" si="1105"/>
        <v>0</v>
      </c>
      <c r="FK160" s="1508">
        <f t="shared" si="1105"/>
        <v>0</v>
      </c>
      <c r="FL160" s="1508">
        <f t="shared" si="1105"/>
        <v>0</v>
      </c>
      <c r="FM160" s="1508">
        <f t="shared" si="1105"/>
        <v>0</v>
      </c>
      <c r="FN160" s="1508">
        <f t="shared" si="1105"/>
        <v>0</v>
      </c>
      <c r="FO160" s="1508">
        <f t="shared" si="1105"/>
        <v>0</v>
      </c>
      <c r="FP160" s="1509">
        <f t="shared" si="1105"/>
        <v>0</v>
      </c>
      <c r="FQ160" s="1508">
        <f t="shared" si="1105"/>
        <v>0</v>
      </c>
      <c r="FR160" s="1508">
        <f t="shared" si="1105"/>
        <v>0</v>
      </c>
      <c r="FS160" s="1508">
        <f t="shared" si="1105"/>
        <v>0</v>
      </c>
      <c r="FT160" s="1508">
        <f t="shared" si="1105"/>
        <v>0</v>
      </c>
      <c r="FU160" s="1508">
        <f t="shared" si="1105"/>
        <v>0</v>
      </c>
      <c r="FV160" s="1508">
        <f t="shared" si="1105"/>
        <v>0</v>
      </c>
      <c r="FW160" s="1508">
        <f t="shared" si="1142"/>
        <v>0</v>
      </c>
      <c r="FX160" s="1508">
        <f t="shared" si="1142"/>
        <v>0</v>
      </c>
      <c r="FY160" s="1508">
        <f t="shared" si="1142"/>
        <v>0</v>
      </c>
      <c r="FZ160" s="1508">
        <f t="shared" si="1142"/>
        <v>0</v>
      </c>
      <c r="GA160" s="1508">
        <f t="shared" si="1142"/>
        <v>0</v>
      </c>
      <c r="GB160" s="1509">
        <f t="shared" si="1142"/>
        <v>0</v>
      </c>
      <c r="GC160" s="1506"/>
      <c r="GD160" s="1458">
        <f t="shared" si="1143"/>
        <v>1</v>
      </c>
      <c r="GE160" s="1510">
        <f t="shared" si="1090"/>
        <v>0</v>
      </c>
      <c r="GF160" s="1511">
        <f t="shared" si="1090"/>
        <v>0</v>
      </c>
      <c r="GG160" s="1511">
        <f t="shared" si="1090"/>
        <v>0</v>
      </c>
      <c r="GH160" s="1511">
        <f t="shared" si="1090"/>
        <v>0</v>
      </c>
      <c r="GI160" s="1511">
        <f t="shared" si="1090"/>
        <v>0</v>
      </c>
      <c r="GJ160" s="1511">
        <f t="shared" si="1090"/>
        <v>0</v>
      </c>
      <c r="GK160" s="1511">
        <f t="shared" si="1090"/>
        <v>0</v>
      </c>
      <c r="GL160" s="1511">
        <f t="shared" si="1090"/>
        <v>0</v>
      </c>
      <c r="GM160" s="1511">
        <f t="shared" si="1090"/>
        <v>0</v>
      </c>
      <c r="GN160" s="1512">
        <f t="shared" si="1090"/>
        <v>0</v>
      </c>
      <c r="GO160" s="1513">
        <f t="shared" si="1144"/>
        <v>0</v>
      </c>
      <c r="GP160" s="1506"/>
      <c r="GQ160" s="1510">
        <f t="shared" si="1073"/>
        <v>0</v>
      </c>
      <c r="GR160" s="1511">
        <f t="shared" si="1091"/>
        <v>0</v>
      </c>
      <c r="GS160" s="1511">
        <f t="shared" si="1091"/>
        <v>0</v>
      </c>
      <c r="GT160" s="1511">
        <f t="shared" si="1091"/>
        <v>0</v>
      </c>
      <c r="GU160" s="1511">
        <f t="shared" si="1091"/>
        <v>0</v>
      </c>
      <c r="GV160" s="1511">
        <f t="shared" si="1091"/>
        <v>0</v>
      </c>
      <c r="GW160" s="1511">
        <f t="shared" si="1091"/>
        <v>0</v>
      </c>
      <c r="GX160" s="1511">
        <f t="shared" si="1091"/>
        <v>0</v>
      </c>
      <c r="GY160" s="1511">
        <f t="shared" si="1091"/>
        <v>0</v>
      </c>
      <c r="GZ160" s="1512">
        <f t="shared" si="1091"/>
        <v>0</v>
      </c>
      <c r="HA160" s="1513">
        <f t="shared" si="1145"/>
        <v>0</v>
      </c>
      <c r="HB160" s="1506">
        <f t="shared" si="1146"/>
        <v>1</v>
      </c>
      <c r="HC160" s="1506"/>
      <c r="HD160" s="1508">
        <f t="shared" si="1147"/>
        <v>0</v>
      </c>
      <c r="HE160" s="1460">
        <f t="shared" si="1148"/>
        <v>0</v>
      </c>
      <c r="HF160" s="1460">
        <f t="shared" si="1149"/>
        <v>0</v>
      </c>
      <c r="HG160" s="1460">
        <f t="shared" si="1150"/>
        <v>0</v>
      </c>
      <c r="HH160" s="1460">
        <f t="shared" si="1151"/>
        <v>0</v>
      </c>
      <c r="HI160" s="1460">
        <f t="shared" si="1152"/>
        <v>0</v>
      </c>
      <c r="HJ160" s="1460">
        <f t="shared" si="1153"/>
        <v>0</v>
      </c>
      <c r="HK160" s="1460">
        <f t="shared" si="1154"/>
        <v>0</v>
      </c>
      <c r="HL160" s="1460">
        <f t="shared" si="1155"/>
        <v>0</v>
      </c>
      <c r="HM160" s="1460">
        <f t="shared" si="1156"/>
        <v>0</v>
      </c>
      <c r="HN160" s="1460">
        <f t="shared" si="1157"/>
        <v>0</v>
      </c>
      <c r="HO160" s="1460">
        <f t="shared" si="1158"/>
        <v>0</v>
      </c>
      <c r="HP160" s="1460">
        <f t="shared" si="1159"/>
        <v>0</v>
      </c>
      <c r="HQ160" s="1460">
        <f t="shared" si="1160"/>
        <v>0</v>
      </c>
      <c r="HR160" s="1460">
        <f t="shared" si="1161"/>
        <v>0</v>
      </c>
      <c r="HS160" s="1460">
        <f t="shared" si="1162"/>
        <v>0</v>
      </c>
      <c r="HT160" s="1460">
        <f t="shared" si="1163"/>
        <v>0</v>
      </c>
      <c r="HU160" s="1460">
        <f t="shared" si="1164"/>
        <v>0</v>
      </c>
      <c r="HV160" s="1460">
        <f t="shared" si="1165"/>
        <v>0</v>
      </c>
      <c r="HW160" s="1460">
        <f t="shared" si="1166"/>
        <v>0</v>
      </c>
      <c r="HX160" s="1460">
        <f t="shared" si="1167"/>
        <v>0</v>
      </c>
      <c r="HY160" s="1460">
        <f t="shared" si="1168"/>
        <v>0</v>
      </c>
      <c r="HZ160" s="1460">
        <f t="shared" si="1169"/>
        <v>0</v>
      </c>
      <c r="IA160" s="1460">
        <f t="shared" si="1170"/>
        <v>0</v>
      </c>
      <c r="IB160" s="1460">
        <f t="shared" si="1171"/>
        <v>0</v>
      </c>
      <c r="IC160" s="1460">
        <f t="shared" si="1172"/>
        <v>0</v>
      </c>
      <c r="ID160" s="1460">
        <f t="shared" si="1173"/>
        <v>0</v>
      </c>
      <c r="IE160" s="1460">
        <f t="shared" si="1174"/>
        <v>0</v>
      </c>
      <c r="IF160" s="1460">
        <f t="shared" si="1175"/>
        <v>0</v>
      </c>
      <c r="IG160" s="1460">
        <f t="shared" si="1176"/>
        <v>0</v>
      </c>
      <c r="IH160" s="1460">
        <f t="shared" si="1177"/>
        <v>0</v>
      </c>
      <c r="II160" s="1460">
        <f t="shared" si="1178"/>
        <v>0</v>
      </c>
      <c r="IJ160" s="1460">
        <f t="shared" si="1179"/>
        <v>0</v>
      </c>
      <c r="IK160" s="1460">
        <f t="shared" si="1180"/>
        <v>0</v>
      </c>
      <c r="IL160" s="1460">
        <f t="shared" si="1181"/>
        <v>0</v>
      </c>
      <c r="IM160" s="1460">
        <f t="shared" si="1182"/>
        <v>0</v>
      </c>
      <c r="IN160" s="1460">
        <f t="shared" si="1183"/>
        <v>0</v>
      </c>
      <c r="IO160" s="1460">
        <f t="shared" si="1184"/>
        <v>0</v>
      </c>
      <c r="IP160" s="1460">
        <f t="shared" si="1185"/>
        <v>0</v>
      </c>
      <c r="IQ160" s="1460">
        <f t="shared" si="1186"/>
        <v>0</v>
      </c>
      <c r="IR160" s="1460">
        <f t="shared" si="1187"/>
        <v>0</v>
      </c>
      <c r="IS160" s="1460">
        <f t="shared" si="1188"/>
        <v>0</v>
      </c>
      <c r="IT160" s="1460">
        <f t="shared" si="1189"/>
        <v>0</v>
      </c>
      <c r="IU160" s="1460">
        <f t="shared" si="1190"/>
        <v>0</v>
      </c>
      <c r="IV160" s="1460">
        <f t="shared" si="1191"/>
        <v>0</v>
      </c>
      <c r="IW160" s="1460">
        <f t="shared" si="1192"/>
        <v>0</v>
      </c>
      <c r="IX160" s="1460">
        <f t="shared" si="1193"/>
        <v>0</v>
      </c>
      <c r="IY160" s="1460">
        <f t="shared" si="1194"/>
        <v>0</v>
      </c>
      <c r="IZ160" s="1460">
        <f t="shared" si="1195"/>
        <v>0</v>
      </c>
      <c r="JA160" s="1460">
        <f t="shared" si="1196"/>
        <v>0</v>
      </c>
      <c r="JB160" s="1460">
        <f t="shared" si="1197"/>
        <v>0</v>
      </c>
      <c r="JC160" s="1460">
        <f t="shared" si="1198"/>
        <v>0</v>
      </c>
      <c r="JD160" s="1460">
        <f t="shared" si="1199"/>
        <v>0</v>
      </c>
      <c r="JE160" s="1460">
        <f t="shared" si="1200"/>
        <v>0</v>
      </c>
      <c r="JF160" s="1460">
        <f t="shared" si="1201"/>
        <v>0</v>
      </c>
      <c r="JG160" s="1460">
        <f t="shared" si="1202"/>
        <v>0</v>
      </c>
      <c r="JH160" s="1460">
        <f t="shared" si="1203"/>
        <v>0</v>
      </c>
      <c r="JI160" s="1460">
        <f t="shared" si="1204"/>
        <v>0</v>
      </c>
      <c r="JJ160" s="1460">
        <f t="shared" si="1205"/>
        <v>0</v>
      </c>
      <c r="JK160" s="1460">
        <f t="shared" si="1206"/>
        <v>0</v>
      </c>
      <c r="JL160" s="1460">
        <f t="shared" si="1207"/>
        <v>0</v>
      </c>
      <c r="JM160" s="1460">
        <f t="shared" si="1208"/>
        <v>0</v>
      </c>
      <c r="JN160" s="1460">
        <f t="shared" si="1209"/>
        <v>0</v>
      </c>
      <c r="JO160" s="1460">
        <f t="shared" si="1210"/>
        <v>0</v>
      </c>
      <c r="JP160" s="1460">
        <f t="shared" si="1211"/>
        <v>0</v>
      </c>
      <c r="JQ160" s="1460">
        <f t="shared" si="1212"/>
        <v>0</v>
      </c>
      <c r="JR160" s="1460">
        <f t="shared" si="1213"/>
        <v>0</v>
      </c>
      <c r="JS160" s="1460">
        <f t="shared" si="1214"/>
        <v>0</v>
      </c>
      <c r="JT160" s="1460">
        <f t="shared" si="1215"/>
        <v>0</v>
      </c>
      <c r="JU160" s="1460">
        <f t="shared" si="1216"/>
        <v>0</v>
      </c>
      <c r="JV160" s="1460">
        <f t="shared" si="1217"/>
        <v>0</v>
      </c>
      <c r="JW160" s="1460">
        <f t="shared" si="1218"/>
        <v>0</v>
      </c>
      <c r="JX160" s="1460">
        <f t="shared" si="1219"/>
        <v>0</v>
      </c>
      <c r="JY160" s="1460">
        <f t="shared" si="1220"/>
        <v>0</v>
      </c>
      <c r="JZ160" s="1460">
        <f t="shared" si="1221"/>
        <v>0</v>
      </c>
      <c r="KA160" s="1460">
        <f t="shared" si="1222"/>
        <v>0</v>
      </c>
      <c r="KB160" s="1460">
        <f t="shared" si="1223"/>
        <v>0</v>
      </c>
      <c r="KC160" s="1460">
        <f t="shared" si="1224"/>
        <v>0</v>
      </c>
      <c r="KD160" s="1460">
        <f t="shared" si="1225"/>
        <v>0</v>
      </c>
      <c r="KE160" s="1460">
        <f t="shared" si="1226"/>
        <v>0</v>
      </c>
      <c r="KF160" s="1460">
        <f t="shared" si="1227"/>
        <v>0</v>
      </c>
      <c r="KG160" s="1460">
        <f t="shared" si="1228"/>
        <v>0</v>
      </c>
      <c r="KH160" s="1460">
        <f t="shared" si="1229"/>
        <v>0</v>
      </c>
      <c r="KI160" s="1460">
        <f t="shared" si="1230"/>
        <v>0</v>
      </c>
      <c r="KJ160" s="1460">
        <f t="shared" si="1231"/>
        <v>0</v>
      </c>
      <c r="KK160" s="1460">
        <f t="shared" si="1232"/>
        <v>0</v>
      </c>
      <c r="KL160" s="1460">
        <f t="shared" si="1233"/>
        <v>0</v>
      </c>
      <c r="KM160" s="1460">
        <f t="shared" si="1234"/>
        <v>0</v>
      </c>
      <c r="KN160" s="1460">
        <f t="shared" si="1235"/>
        <v>0</v>
      </c>
      <c r="KO160" s="1460">
        <f t="shared" si="1236"/>
        <v>0</v>
      </c>
      <c r="KP160" s="1460">
        <f t="shared" si="1237"/>
        <v>0</v>
      </c>
      <c r="KQ160" s="1460">
        <f t="shared" si="1238"/>
        <v>0</v>
      </c>
      <c r="KR160" s="1460">
        <f t="shared" si="1239"/>
        <v>0</v>
      </c>
      <c r="KS160" s="1460">
        <f t="shared" si="1240"/>
        <v>0</v>
      </c>
      <c r="KT160" s="1460">
        <f t="shared" si="1241"/>
        <v>0</v>
      </c>
      <c r="KU160" s="1460">
        <f t="shared" si="1242"/>
        <v>0</v>
      </c>
      <c r="KV160" s="1460">
        <f t="shared" si="1243"/>
        <v>0</v>
      </c>
      <c r="KW160" s="1460">
        <f t="shared" si="1244"/>
        <v>0</v>
      </c>
      <c r="KX160" s="1460">
        <f t="shared" si="1245"/>
        <v>0</v>
      </c>
      <c r="KY160" s="1460">
        <f t="shared" si="1246"/>
        <v>0</v>
      </c>
      <c r="KZ160" s="1460">
        <f t="shared" si="1247"/>
        <v>0</v>
      </c>
      <c r="LA160" s="1460">
        <f t="shared" si="1248"/>
        <v>0</v>
      </c>
      <c r="LB160" s="1460">
        <f t="shared" si="1249"/>
        <v>0</v>
      </c>
      <c r="LC160" s="1460">
        <f t="shared" si="1250"/>
        <v>0</v>
      </c>
      <c r="LD160" s="1460">
        <f t="shared" si="1251"/>
        <v>0</v>
      </c>
      <c r="LE160" s="1460">
        <f t="shared" si="1252"/>
        <v>0</v>
      </c>
      <c r="LF160" s="1460">
        <f t="shared" si="1253"/>
        <v>0</v>
      </c>
      <c r="LG160" s="1460">
        <f t="shared" si="1254"/>
        <v>0</v>
      </c>
      <c r="LH160" s="1460">
        <f t="shared" si="1255"/>
        <v>0</v>
      </c>
      <c r="LI160" s="1460">
        <f t="shared" si="1256"/>
        <v>0</v>
      </c>
      <c r="LJ160" s="1460">
        <f t="shared" si="1257"/>
        <v>0</v>
      </c>
      <c r="LK160" s="1460">
        <f t="shared" si="1258"/>
        <v>0</v>
      </c>
      <c r="LL160" s="1460">
        <f t="shared" si="1259"/>
        <v>0</v>
      </c>
      <c r="LM160" s="1460">
        <f t="shared" si="1260"/>
        <v>0</v>
      </c>
      <c r="LN160" s="1460">
        <f t="shared" si="1261"/>
        <v>0</v>
      </c>
      <c r="LO160" s="1460">
        <f t="shared" si="1262"/>
        <v>0</v>
      </c>
      <c r="LP160" s="1460">
        <f t="shared" si="1263"/>
        <v>0</v>
      </c>
      <c r="LQ160" s="1460">
        <f t="shared" si="1264"/>
        <v>0</v>
      </c>
      <c r="LR160" s="1460">
        <f t="shared" si="1265"/>
        <v>0</v>
      </c>
      <c r="LS160" s="1460">
        <f t="shared" si="1266"/>
        <v>0</v>
      </c>
      <c r="LW160" s="1467">
        <f t="shared" si="1267"/>
        <v>0</v>
      </c>
      <c r="LX160" s="1467">
        <f t="shared" si="1268"/>
        <v>0</v>
      </c>
      <c r="LY160" s="1467">
        <f t="shared" si="1269"/>
        <v>0</v>
      </c>
      <c r="LZ160" s="1467">
        <f t="shared" si="1270"/>
        <v>0</v>
      </c>
      <c r="MA160" s="1506"/>
      <c r="MB160" s="1460">
        <f t="shared" si="1271"/>
        <v>0</v>
      </c>
      <c r="MC160" s="1460">
        <f t="shared" si="1272"/>
        <v>0</v>
      </c>
      <c r="MD160" s="1460">
        <f t="shared" si="1272"/>
        <v>0</v>
      </c>
      <c r="ME160" s="1460">
        <f t="shared" si="1272"/>
        <v>0</v>
      </c>
      <c r="MF160" s="1460">
        <f t="shared" si="1272"/>
        <v>0</v>
      </c>
      <c r="MG160" s="1460">
        <f t="shared" si="1272"/>
        <v>0</v>
      </c>
      <c r="MH160" s="1460">
        <f t="shared" si="1272"/>
        <v>0</v>
      </c>
      <c r="MI160" s="1460">
        <f t="shared" si="1272"/>
        <v>0</v>
      </c>
      <c r="MJ160" s="1460">
        <f t="shared" si="1272"/>
        <v>0</v>
      </c>
      <c r="MK160" s="1460">
        <f t="shared" si="1272"/>
        <v>0</v>
      </c>
      <c r="ML160" s="1460">
        <f t="shared" si="1272"/>
        <v>0</v>
      </c>
      <c r="MM160" s="1460">
        <f t="shared" si="1272"/>
        <v>0</v>
      </c>
      <c r="MN160" s="1460">
        <f t="shared" si="1272"/>
        <v>0</v>
      </c>
      <c r="MO160" s="1460">
        <f t="shared" si="1272"/>
        <v>0</v>
      </c>
      <c r="MP160" s="1460">
        <f t="shared" si="1272"/>
        <v>0</v>
      </c>
      <c r="MQ160" s="1460">
        <f t="shared" si="1272"/>
        <v>0</v>
      </c>
      <c r="MR160" s="1460">
        <f t="shared" si="1272"/>
        <v>0</v>
      </c>
      <c r="MS160" s="1460">
        <f t="shared" si="1097"/>
        <v>0</v>
      </c>
      <c r="MT160" s="1460">
        <f t="shared" si="1097"/>
        <v>0</v>
      </c>
      <c r="MU160" s="1460">
        <f t="shared" si="1097"/>
        <v>0</v>
      </c>
      <c r="MV160" s="1460">
        <f t="shared" si="1097"/>
        <v>0</v>
      </c>
      <c r="MW160" s="1460">
        <f t="shared" si="1097"/>
        <v>0</v>
      </c>
      <c r="MX160" s="1460">
        <f t="shared" si="1097"/>
        <v>0</v>
      </c>
      <c r="MY160" s="1460">
        <f t="shared" si="1097"/>
        <v>0</v>
      </c>
      <c r="MZ160" s="1460">
        <f t="shared" si="1097"/>
        <v>0</v>
      </c>
      <c r="NA160" s="1460">
        <f t="shared" si="1097"/>
        <v>0</v>
      </c>
      <c r="NB160" s="1460">
        <f t="shared" si="1097"/>
        <v>0</v>
      </c>
      <c r="NC160" s="1460">
        <f t="shared" si="1097"/>
        <v>0</v>
      </c>
      <c r="ND160" s="1460">
        <f t="shared" si="1097"/>
        <v>0</v>
      </c>
      <c r="NE160" s="1460">
        <f t="shared" si="1097"/>
        <v>0</v>
      </c>
      <c r="NF160" s="1460">
        <f t="shared" si="1097"/>
        <v>0</v>
      </c>
      <c r="NG160" s="1460">
        <f t="shared" si="1097"/>
        <v>0</v>
      </c>
      <c r="NH160" s="1460">
        <f t="shared" si="1097"/>
        <v>0</v>
      </c>
      <c r="NI160" s="1460">
        <f t="shared" si="1098"/>
        <v>0</v>
      </c>
      <c r="NJ160" s="1460">
        <f t="shared" si="1098"/>
        <v>0</v>
      </c>
      <c r="NK160" s="1460">
        <f t="shared" si="1098"/>
        <v>0</v>
      </c>
      <c r="NL160" s="1460">
        <f t="shared" si="1098"/>
        <v>0</v>
      </c>
      <c r="NM160" s="1460">
        <f t="shared" si="1098"/>
        <v>0</v>
      </c>
      <c r="NN160" s="1460">
        <f t="shared" si="1098"/>
        <v>0</v>
      </c>
      <c r="NO160" s="1460">
        <f t="shared" si="1098"/>
        <v>0</v>
      </c>
      <c r="NP160" s="1460">
        <f t="shared" si="1098"/>
        <v>0</v>
      </c>
      <c r="NQ160" s="1460">
        <f t="shared" si="1098"/>
        <v>0</v>
      </c>
      <c r="NR160" s="1460">
        <f t="shared" si="1098"/>
        <v>0</v>
      </c>
      <c r="NS160" s="1460">
        <f t="shared" si="1098"/>
        <v>0</v>
      </c>
      <c r="NT160" s="1460">
        <f t="shared" si="1098"/>
        <v>0</v>
      </c>
      <c r="NU160" s="1460">
        <f t="shared" si="1098"/>
        <v>0</v>
      </c>
      <c r="NV160" s="1460">
        <f t="shared" si="1098"/>
        <v>0</v>
      </c>
      <c r="NW160" s="1460">
        <f t="shared" si="1098"/>
        <v>0</v>
      </c>
      <c r="NX160" s="1460">
        <f t="shared" si="1098"/>
        <v>0</v>
      </c>
      <c r="NY160" s="1460">
        <f t="shared" si="1099"/>
        <v>0</v>
      </c>
      <c r="NZ160" s="1460">
        <f t="shared" si="1099"/>
        <v>0</v>
      </c>
      <c r="OA160" s="1460">
        <f t="shared" si="1099"/>
        <v>0</v>
      </c>
      <c r="OB160" s="1460">
        <f t="shared" si="1099"/>
        <v>0</v>
      </c>
      <c r="OC160" s="1460">
        <f t="shared" si="1099"/>
        <v>0</v>
      </c>
      <c r="OD160" s="1460">
        <f t="shared" si="1099"/>
        <v>0</v>
      </c>
      <c r="OE160" s="1460">
        <f t="shared" si="1099"/>
        <v>0</v>
      </c>
      <c r="OF160" s="1460">
        <f t="shared" si="1099"/>
        <v>0</v>
      </c>
      <c r="OG160" s="1460">
        <f t="shared" si="1099"/>
        <v>0</v>
      </c>
      <c r="OH160" s="1460">
        <f t="shared" si="1099"/>
        <v>0</v>
      </c>
      <c r="OI160" s="1460">
        <f t="shared" si="1099"/>
        <v>0</v>
      </c>
      <c r="OJ160" s="1460">
        <f t="shared" si="1099"/>
        <v>0</v>
      </c>
      <c r="OK160" s="1460">
        <f t="shared" si="1099"/>
        <v>0</v>
      </c>
      <c r="OL160" s="1460">
        <f t="shared" si="1099"/>
        <v>0</v>
      </c>
      <c r="OM160" s="1460">
        <f t="shared" si="1099"/>
        <v>0</v>
      </c>
      <c r="ON160" s="1460">
        <f t="shared" si="1099"/>
        <v>0</v>
      </c>
      <c r="OO160" s="1460">
        <f t="shared" si="1045"/>
        <v>0</v>
      </c>
      <c r="OP160" s="1460">
        <f t="shared" si="1094"/>
        <v>0</v>
      </c>
      <c r="OQ160" s="1460">
        <f t="shared" si="1094"/>
        <v>0</v>
      </c>
      <c r="OR160" s="1460">
        <f t="shared" si="1094"/>
        <v>0</v>
      </c>
      <c r="OS160" s="1460">
        <f t="shared" si="1094"/>
        <v>0</v>
      </c>
      <c r="OT160" s="1460">
        <f t="shared" si="1094"/>
        <v>0</v>
      </c>
      <c r="OU160" s="1460">
        <f t="shared" si="1094"/>
        <v>0</v>
      </c>
      <c r="OV160" s="1460">
        <f t="shared" si="1094"/>
        <v>0</v>
      </c>
      <c r="OW160" s="1460">
        <f t="shared" si="1094"/>
        <v>0</v>
      </c>
      <c r="OX160" s="1460">
        <f t="shared" si="1094"/>
        <v>0</v>
      </c>
      <c r="OY160" s="1460">
        <f t="shared" si="1094"/>
        <v>0</v>
      </c>
      <c r="OZ160" s="1460">
        <f t="shared" si="1094"/>
        <v>0</v>
      </c>
      <c r="PA160" s="1460">
        <f t="shared" si="1094"/>
        <v>0</v>
      </c>
      <c r="PB160" s="1460">
        <f t="shared" si="1094"/>
        <v>0</v>
      </c>
      <c r="PC160" s="1460">
        <f t="shared" si="1094"/>
        <v>0</v>
      </c>
      <c r="PD160" s="1460">
        <f t="shared" si="1094"/>
        <v>0</v>
      </c>
      <c r="PE160" s="1460">
        <f t="shared" si="1094"/>
        <v>0</v>
      </c>
      <c r="PF160" s="1460">
        <f t="shared" si="1095"/>
        <v>0</v>
      </c>
      <c r="PG160" s="1460">
        <f t="shared" si="1095"/>
        <v>0</v>
      </c>
      <c r="PH160" s="1460">
        <f t="shared" si="1095"/>
        <v>0</v>
      </c>
      <c r="PI160" s="1460">
        <f t="shared" si="1095"/>
        <v>0</v>
      </c>
      <c r="PJ160" s="1460">
        <f t="shared" si="1095"/>
        <v>0</v>
      </c>
      <c r="PK160" s="1460">
        <f t="shared" si="1095"/>
        <v>0</v>
      </c>
      <c r="PL160" s="1460">
        <f t="shared" si="1095"/>
        <v>0</v>
      </c>
      <c r="PM160" s="1460">
        <f t="shared" si="1095"/>
        <v>0</v>
      </c>
      <c r="PN160" s="1460">
        <f t="shared" si="1095"/>
        <v>0</v>
      </c>
      <c r="PO160" s="1460">
        <f t="shared" si="1095"/>
        <v>0</v>
      </c>
      <c r="PP160" s="1460">
        <f t="shared" si="1095"/>
        <v>0</v>
      </c>
      <c r="PQ160" s="1460">
        <f t="shared" si="1095"/>
        <v>0</v>
      </c>
      <c r="PR160" s="1460">
        <f t="shared" si="1095"/>
        <v>0</v>
      </c>
      <c r="PS160" s="1460">
        <f t="shared" si="1095"/>
        <v>0</v>
      </c>
      <c r="PT160" s="1460">
        <f t="shared" si="1095"/>
        <v>0</v>
      </c>
      <c r="PU160" s="1460">
        <f t="shared" si="1095"/>
        <v>0</v>
      </c>
      <c r="PV160" s="1460">
        <f t="shared" si="1096"/>
        <v>0</v>
      </c>
      <c r="PW160" s="1460">
        <f t="shared" si="1096"/>
        <v>0</v>
      </c>
      <c r="PX160" s="1460">
        <f t="shared" si="1096"/>
        <v>0</v>
      </c>
      <c r="PY160" s="1460">
        <f t="shared" si="1096"/>
        <v>0</v>
      </c>
      <c r="PZ160" s="1460">
        <f t="shared" si="1096"/>
        <v>0</v>
      </c>
      <c r="QA160" s="1460">
        <f t="shared" si="1096"/>
        <v>0</v>
      </c>
      <c r="QB160" s="1460">
        <f t="shared" si="1096"/>
        <v>0</v>
      </c>
      <c r="QC160" s="1460">
        <f t="shared" si="1096"/>
        <v>0</v>
      </c>
      <c r="QD160" s="1460">
        <f t="shared" si="1096"/>
        <v>0</v>
      </c>
      <c r="QE160" s="1460">
        <f t="shared" si="1096"/>
        <v>0</v>
      </c>
      <c r="QF160" s="1460">
        <f t="shared" si="1096"/>
        <v>0</v>
      </c>
      <c r="QG160" s="1460">
        <f t="shared" si="1096"/>
        <v>0</v>
      </c>
      <c r="QH160" s="1460">
        <f t="shared" si="1096"/>
        <v>0</v>
      </c>
      <c r="QI160" s="1460">
        <f t="shared" si="1096"/>
        <v>0</v>
      </c>
      <c r="QJ160" s="1460">
        <f t="shared" si="1096"/>
        <v>0</v>
      </c>
      <c r="QK160" s="1460">
        <f t="shared" si="1096"/>
        <v>0</v>
      </c>
      <c r="QL160" s="1460">
        <f t="shared" si="1066"/>
        <v>0</v>
      </c>
      <c r="QM160" s="1460">
        <f t="shared" si="1066"/>
        <v>0</v>
      </c>
      <c r="QN160" s="1460">
        <f t="shared" si="1066"/>
        <v>0</v>
      </c>
      <c r="QO160" s="1460">
        <f t="shared" si="1066"/>
        <v>0</v>
      </c>
      <c r="QP160" s="1460">
        <f t="shared" si="1066"/>
        <v>0</v>
      </c>
      <c r="QQ160" s="1460">
        <f t="shared" si="1066"/>
        <v>0</v>
      </c>
    </row>
    <row r="161" spans="1:459" s="1466" customFormat="1" ht="22.5" customHeight="1">
      <c r="A161" s="1468"/>
      <c r="B161" s="1469"/>
      <c r="C161" s="1469"/>
      <c r="D161" s="1470"/>
      <c r="E161" s="1471"/>
      <c r="F161" s="1472"/>
      <c r="G161" s="1472"/>
      <c r="H161" s="1473">
        <f t="shared" si="1106"/>
        <v>0</v>
      </c>
      <c r="I161" s="1474">
        <v>0</v>
      </c>
      <c r="J161" s="1475">
        <f t="shared" si="437"/>
        <v>0</v>
      </c>
      <c r="K161" s="1476">
        <v>0</v>
      </c>
      <c r="L161" s="1477">
        <f t="shared" si="1107"/>
        <v>0</v>
      </c>
      <c r="M161" s="1477">
        <f t="shared" si="1108"/>
        <v>0</v>
      </c>
      <c r="N161" s="1478"/>
      <c r="O161" s="1479">
        <v>0</v>
      </c>
      <c r="P161" s="1480">
        <v>0</v>
      </c>
      <c r="Q161" s="1828">
        <v>0</v>
      </c>
      <c r="R161" s="1831">
        <f t="shared" si="1109"/>
        <v>0</v>
      </c>
      <c r="S161" s="1481">
        <f>IF(AND(SUM(O161:Q161)=0,N161="NNN"),MIN('Operating History and Pro Forma'!$M$33,'Operating History and Pro Forma'!$T$15)*D161,SUM(O161:Q161)*D161)</f>
        <v>0</v>
      </c>
      <c r="T161" s="1482">
        <f t="shared" si="1110"/>
        <v>0</v>
      </c>
      <c r="U161" s="1483">
        <f t="shared" si="1111"/>
        <v>0</v>
      </c>
      <c r="V161" s="1480"/>
      <c r="W161" s="1514"/>
      <c r="X161" s="1486" t="str">
        <f t="shared" si="1112"/>
        <v/>
      </c>
      <c r="Y161" s="1487">
        <f t="shared" si="1113"/>
        <v>0</v>
      </c>
      <c r="Z161" s="1488"/>
      <c r="AA161" s="1488"/>
      <c r="AB161" s="1488"/>
      <c r="AC161" s="1488"/>
      <c r="AD161" s="1489">
        <f t="shared" si="1114"/>
        <v>0</v>
      </c>
      <c r="AE161" s="1490" t="str">
        <f t="shared" si="1115"/>
        <v/>
      </c>
      <c r="AF161" s="1491">
        <f t="shared" si="1116"/>
        <v>0</v>
      </c>
      <c r="AG161" s="1492">
        <f t="shared" si="1117"/>
        <v>0</v>
      </c>
      <c r="AH161" s="1493">
        <f t="shared" si="1118"/>
        <v>0</v>
      </c>
      <c r="AI161" s="1493">
        <f t="shared" si="1118"/>
        <v>0</v>
      </c>
      <c r="AJ161" s="1494">
        <f t="shared" si="1118"/>
        <v>0</v>
      </c>
      <c r="AK161" s="1494">
        <f t="shared" si="1118"/>
        <v>0</v>
      </c>
      <c r="AL161" s="1495">
        <f t="shared" si="1118"/>
        <v>0</v>
      </c>
      <c r="AM161" s="1496">
        <f t="shared" si="1118"/>
        <v>0</v>
      </c>
      <c r="AN161" s="1497">
        <f t="shared" si="399"/>
        <v>0</v>
      </c>
      <c r="AO161" s="1498">
        <f t="shared" si="1093"/>
        <v>0</v>
      </c>
      <c r="AP161" s="1499">
        <f t="shared" si="1119"/>
        <v>0</v>
      </c>
      <c r="AQ161" s="1500">
        <f t="shared" si="1120"/>
        <v>0</v>
      </c>
      <c r="AR161" s="1501">
        <f t="shared" si="1121"/>
        <v>0</v>
      </c>
      <c r="AS161" s="1498">
        <f t="shared" si="1088"/>
        <v>0</v>
      </c>
      <c r="AT161" s="1501">
        <f t="shared" si="1122"/>
        <v>0</v>
      </c>
      <c r="AU161" s="1498">
        <f t="shared" si="1123"/>
        <v>1</v>
      </c>
      <c r="AV161" s="1498">
        <f t="shared" si="1124"/>
        <v>2</v>
      </c>
      <c r="AW161" s="1499">
        <f t="shared" si="1125"/>
        <v>0</v>
      </c>
      <c r="AX161" s="1502">
        <f t="shared" si="1126"/>
        <v>0</v>
      </c>
      <c r="AY161" s="1503">
        <f t="shared" si="1127"/>
        <v>0</v>
      </c>
      <c r="AZ161" s="1498">
        <f t="shared" si="1128"/>
        <v>2</v>
      </c>
      <c r="BA161" s="1498">
        <f t="shared" si="1129"/>
        <v>3</v>
      </c>
      <c r="BB161" s="1499">
        <f t="shared" si="1130"/>
        <v>0</v>
      </c>
      <c r="BC161" s="1502">
        <f t="shared" si="1131"/>
        <v>0</v>
      </c>
      <c r="BD161" s="1503">
        <f t="shared" si="1132"/>
        <v>0</v>
      </c>
      <c r="BE161" s="1498">
        <f t="shared" si="1133"/>
        <v>3</v>
      </c>
      <c r="BF161" s="1498">
        <f t="shared" si="1134"/>
        <v>4</v>
      </c>
      <c r="BG161" s="1499">
        <f t="shared" si="1135"/>
        <v>0</v>
      </c>
      <c r="BH161" s="1502">
        <f t="shared" si="1136"/>
        <v>0</v>
      </c>
      <c r="BI161" s="1502">
        <f t="shared" si="1137"/>
        <v>0</v>
      </c>
      <c r="BJ161" s="1504">
        <f t="shared" si="1138"/>
        <v>1900</v>
      </c>
      <c r="BK161" s="1505" t="str">
        <f t="shared" si="1139"/>
        <v/>
      </c>
      <c r="BL161" s="1506"/>
      <c r="BM161" s="1507">
        <f t="shared" si="1140"/>
        <v>0</v>
      </c>
      <c r="BN161" s="1508">
        <f t="shared" si="1141"/>
        <v>0</v>
      </c>
      <c r="BO161" s="1508">
        <f t="shared" si="1141"/>
        <v>0</v>
      </c>
      <c r="BP161" s="1508">
        <f t="shared" si="1141"/>
        <v>0</v>
      </c>
      <c r="BQ161" s="1508">
        <f t="shared" si="1141"/>
        <v>0</v>
      </c>
      <c r="BR161" s="1508">
        <f t="shared" si="1141"/>
        <v>0</v>
      </c>
      <c r="BS161" s="1508">
        <f t="shared" si="1141"/>
        <v>0</v>
      </c>
      <c r="BT161" s="1508">
        <f t="shared" si="1141"/>
        <v>0</v>
      </c>
      <c r="BU161" s="1508">
        <f t="shared" si="1141"/>
        <v>0</v>
      </c>
      <c r="BV161" s="1508">
        <f t="shared" si="1141"/>
        <v>0</v>
      </c>
      <c r="BW161" s="1508">
        <f t="shared" si="1141"/>
        <v>0</v>
      </c>
      <c r="BX161" s="1508">
        <f t="shared" si="1141"/>
        <v>0</v>
      </c>
      <c r="BY161" s="1507">
        <f t="shared" si="1141"/>
        <v>0</v>
      </c>
      <c r="BZ161" s="1508">
        <f t="shared" si="1141"/>
        <v>0</v>
      </c>
      <c r="CA161" s="1508">
        <f t="shared" si="1141"/>
        <v>0</v>
      </c>
      <c r="CB161" s="1508">
        <f t="shared" si="1141"/>
        <v>0</v>
      </c>
      <c r="CC161" s="1508">
        <f t="shared" si="1141"/>
        <v>0</v>
      </c>
      <c r="CD161" s="1508">
        <f t="shared" si="1100"/>
        <v>0</v>
      </c>
      <c r="CE161" s="1508">
        <f t="shared" si="1100"/>
        <v>0</v>
      </c>
      <c r="CF161" s="1508">
        <f t="shared" si="1100"/>
        <v>0</v>
      </c>
      <c r="CG161" s="1508">
        <f t="shared" si="1100"/>
        <v>0</v>
      </c>
      <c r="CH161" s="1508">
        <f t="shared" si="1100"/>
        <v>0</v>
      </c>
      <c r="CI161" s="1508">
        <f t="shared" si="1100"/>
        <v>0</v>
      </c>
      <c r="CJ161" s="1509">
        <f t="shared" si="1100"/>
        <v>0</v>
      </c>
      <c r="CK161" s="1507">
        <f t="shared" si="1100"/>
        <v>0</v>
      </c>
      <c r="CL161" s="1508">
        <f t="shared" si="1100"/>
        <v>0</v>
      </c>
      <c r="CM161" s="1508">
        <f t="shared" si="1100"/>
        <v>0</v>
      </c>
      <c r="CN161" s="1508">
        <f t="shared" si="1100"/>
        <v>0</v>
      </c>
      <c r="CO161" s="1508">
        <f t="shared" si="1100"/>
        <v>0</v>
      </c>
      <c r="CP161" s="1508">
        <f t="shared" si="1100"/>
        <v>0</v>
      </c>
      <c r="CQ161" s="1508">
        <f t="shared" si="1100"/>
        <v>0</v>
      </c>
      <c r="CR161" s="1508">
        <f t="shared" si="1100"/>
        <v>0</v>
      </c>
      <c r="CS161" s="1508">
        <f t="shared" si="1100"/>
        <v>0</v>
      </c>
      <c r="CT161" s="1508">
        <f t="shared" si="1101"/>
        <v>0</v>
      </c>
      <c r="CU161" s="1508">
        <f t="shared" si="1101"/>
        <v>0</v>
      </c>
      <c r="CV161" s="1509">
        <f t="shared" si="1101"/>
        <v>0</v>
      </c>
      <c r="CW161" s="1508">
        <f t="shared" si="1101"/>
        <v>0</v>
      </c>
      <c r="CX161" s="1508">
        <f t="shared" si="1101"/>
        <v>0</v>
      </c>
      <c r="CY161" s="1508">
        <f t="shared" si="1101"/>
        <v>0</v>
      </c>
      <c r="CZ161" s="1508">
        <f t="shared" si="1101"/>
        <v>0</v>
      </c>
      <c r="DA161" s="1508">
        <f t="shared" si="1101"/>
        <v>0</v>
      </c>
      <c r="DB161" s="1508">
        <f t="shared" si="1101"/>
        <v>0</v>
      </c>
      <c r="DC161" s="1508">
        <f t="shared" si="1101"/>
        <v>0</v>
      </c>
      <c r="DD161" s="1508">
        <f t="shared" si="1101"/>
        <v>0</v>
      </c>
      <c r="DE161" s="1508">
        <f t="shared" si="1101"/>
        <v>0</v>
      </c>
      <c r="DF161" s="1508">
        <f t="shared" si="1101"/>
        <v>0</v>
      </c>
      <c r="DG161" s="1508">
        <f t="shared" si="1101"/>
        <v>0</v>
      </c>
      <c r="DH161" s="1509">
        <f t="shared" si="1101"/>
        <v>0</v>
      </c>
      <c r="DI161" s="1508">
        <f t="shared" si="1101"/>
        <v>0</v>
      </c>
      <c r="DJ161" s="1508">
        <f t="shared" si="1102"/>
        <v>0</v>
      </c>
      <c r="DK161" s="1508">
        <f t="shared" si="1102"/>
        <v>0</v>
      </c>
      <c r="DL161" s="1508">
        <f t="shared" si="1102"/>
        <v>0</v>
      </c>
      <c r="DM161" s="1508">
        <f t="shared" si="1102"/>
        <v>0</v>
      </c>
      <c r="DN161" s="1508">
        <f t="shared" si="1102"/>
        <v>0</v>
      </c>
      <c r="DO161" s="1508">
        <f t="shared" si="1102"/>
        <v>0</v>
      </c>
      <c r="DP161" s="1508">
        <f t="shared" si="1102"/>
        <v>0</v>
      </c>
      <c r="DQ161" s="1508">
        <f t="shared" si="1102"/>
        <v>0</v>
      </c>
      <c r="DR161" s="1508">
        <f t="shared" si="1102"/>
        <v>0</v>
      </c>
      <c r="DS161" s="1508">
        <f t="shared" si="1102"/>
        <v>0</v>
      </c>
      <c r="DT161" s="1509">
        <f t="shared" si="1102"/>
        <v>0</v>
      </c>
      <c r="DU161" s="1507">
        <f t="shared" si="1102"/>
        <v>0</v>
      </c>
      <c r="DV161" s="1508">
        <f t="shared" si="1102"/>
        <v>0</v>
      </c>
      <c r="DW161" s="1508">
        <f t="shared" si="1102"/>
        <v>0</v>
      </c>
      <c r="DX161" s="1508">
        <f t="shared" si="1102"/>
        <v>0</v>
      </c>
      <c r="DY161" s="1508">
        <f t="shared" si="1102"/>
        <v>0</v>
      </c>
      <c r="DZ161" s="1508">
        <f t="shared" si="1103"/>
        <v>0</v>
      </c>
      <c r="EA161" s="1508">
        <f t="shared" si="1103"/>
        <v>0</v>
      </c>
      <c r="EB161" s="1508">
        <f t="shared" si="1103"/>
        <v>0</v>
      </c>
      <c r="EC161" s="1508">
        <f t="shared" si="1103"/>
        <v>0</v>
      </c>
      <c r="ED161" s="1508">
        <f t="shared" si="1103"/>
        <v>0</v>
      </c>
      <c r="EE161" s="1508">
        <f t="shared" si="1103"/>
        <v>0</v>
      </c>
      <c r="EF161" s="1508">
        <f t="shared" si="1103"/>
        <v>0</v>
      </c>
      <c r="EG161" s="1507">
        <f t="shared" si="1103"/>
        <v>0</v>
      </c>
      <c r="EH161" s="1508">
        <f t="shared" si="1103"/>
        <v>0</v>
      </c>
      <c r="EI161" s="1508">
        <f t="shared" si="1103"/>
        <v>0</v>
      </c>
      <c r="EJ161" s="1508">
        <f t="shared" si="1103"/>
        <v>0</v>
      </c>
      <c r="EK161" s="1508">
        <f t="shared" si="1103"/>
        <v>0</v>
      </c>
      <c r="EL161" s="1508">
        <f t="shared" si="1103"/>
        <v>0</v>
      </c>
      <c r="EM161" s="1508">
        <f t="shared" si="1103"/>
        <v>0</v>
      </c>
      <c r="EN161" s="1508">
        <f t="shared" si="1103"/>
        <v>0</v>
      </c>
      <c r="EO161" s="1508">
        <f t="shared" si="1103"/>
        <v>0</v>
      </c>
      <c r="EP161" s="1508">
        <f t="shared" si="1104"/>
        <v>0</v>
      </c>
      <c r="EQ161" s="1508">
        <f t="shared" si="1104"/>
        <v>0</v>
      </c>
      <c r="ER161" s="1509">
        <f t="shared" si="1104"/>
        <v>0</v>
      </c>
      <c r="ES161" s="1507">
        <f t="shared" si="1104"/>
        <v>0</v>
      </c>
      <c r="ET161" s="1508">
        <f t="shared" si="1104"/>
        <v>0</v>
      </c>
      <c r="EU161" s="1508">
        <f t="shared" si="1104"/>
        <v>0</v>
      </c>
      <c r="EV161" s="1508">
        <f t="shared" si="1104"/>
        <v>0</v>
      </c>
      <c r="EW161" s="1508">
        <f t="shared" si="1104"/>
        <v>0</v>
      </c>
      <c r="EX161" s="1508">
        <f t="shared" si="1104"/>
        <v>0</v>
      </c>
      <c r="EY161" s="1508">
        <f t="shared" si="1104"/>
        <v>0</v>
      </c>
      <c r="EZ161" s="1508">
        <f t="shared" si="1104"/>
        <v>0</v>
      </c>
      <c r="FA161" s="1508">
        <f t="shared" si="1104"/>
        <v>0</v>
      </c>
      <c r="FB161" s="1508">
        <f t="shared" si="1104"/>
        <v>0</v>
      </c>
      <c r="FC161" s="1508">
        <f t="shared" si="1104"/>
        <v>0</v>
      </c>
      <c r="FD161" s="1509">
        <f t="shared" si="1104"/>
        <v>0</v>
      </c>
      <c r="FE161" s="1508">
        <f t="shared" si="1104"/>
        <v>0</v>
      </c>
      <c r="FF161" s="1508">
        <f t="shared" si="1052"/>
        <v>0</v>
      </c>
      <c r="FG161" s="1508">
        <f t="shared" si="1105"/>
        <v>0</v>
      </c>
      <c r="FH161" s="1508">
        <f t="shared" si="1105"/>
        <v>0</v>
      </c>
      <c r="FI161" s="1508">
        <f t="shared" si="1105"/>
        <v>0</v>
      </c>
      <c r="FJ161" s="1508">
        <f t="shared" si="1105"/>
        <v>0</v>
      </c>
      <c r="FK161" s="1508">
        <f t="shared" si="1105"/>
        <v>0</v>
      </c>
      <c r="FL161" s="1508">
        <f t="shared" si="1105"/>
        <v>0</v>
      </c>
      <c r="FM161" s="1508">
        <f t="shared" si="1105"/>
        <v>0</v>
      </c>
      <c r="FN161" s="1508">
        <f t="shared" si="1105"/>
        <v>0</v>
      </c>
      <c r="FO161" s="1508">
        <f t="shared" si="1105"/>
        <v>0</v>
      </c>
      <c r="FP161" s="1509">
        <f t="shared" si="1105"/>
        <v>0</v>
      </c>
      <c r="FQ161" s="1508">
        <f t="shared" si="1105"/>
        <v>0</v>
      </c>
      <c r="FR161" s="1508">
        <f t="shared" si="1105"/>
        <v>0</v>
      </c>
      <c r="FS161" s="1508">
        <f t="shared" si="1105"/>
        <v>0</v>
      </c>
      <c r="FT161" s="1508">
        <f t="shared" si="1105"/>
        <v>0</v>
      </c>
      <c r="FU161" s="1508">
        <f t="shared" si="1105"/>
        <v>0</v>
      </c>
      <c r="FV161" s="1508">
        <f t="shared" si="1105"/>
        <v>0</v>
      </c>
      <c r="FW161" s="1508">
        <f t="shared" si="1142"/>
        <v>0</v>
      </c>
      <c r="FX161" s="1508">
        <f t="shared" si="1142"/>
        <v>0</v>
      </c>
      <c r="FY161" s="1508">
        <f t="shared" si="1142"/>
        <v>0</v>
      </c>
      <c r="FZ161" s="1508">
        <f t="shared" si="1142"/>
        <v>0</v>
      </c>
      <c r="GA161" s="1508">
        <f t="shared" si="1142"/>
        <v>0</v>
      </c>
      <c r="GB161" s="1509">
        <f t="shared" si="1142"/>
        <v>0</v>
      </c>
      <c r="GC161" s="1506"/>
      <c r="GD161" s="1458">
        <f t="shared" si="1143"/>
        <v>1</v>
      </c>
      <c r="GE161" s="1510">
        <f t="shared" si="1090"/>
        <v>0</v>
      </c>
      <c r="GF161" s="1511">
        <f t="shared" si="1090"/>
        <v>0</v>
      </c>
      <c r="GG161" s="1511">
        <f t="shared" si="1090"/>
        <v>0</v>
      </c>
      <c r="GH161" s="1511">
        <f t="shared" si="1090"/>
        <v>0</v>
      </c>
      <c r="GI161" s="1511">
        <f t="shared" si="1090"/>
        <v>0</v>
      </c>
      <c r="GJ161" s="1511">
        <f t="shared" si="1090"/>
        <v>0</v>
      </c>
      <c r="GK161" s="1511">
        <f t="shared" si="1090"/>
        <v>0</v>
      </c>
      <c r="GL161" s="1511">
        <f t="shared" si="1090"/>
        <v>0</v>
      </c>
      <c r="GM161" s="1511">
        <f t="shared" si="1090"/>
        <v>0</v>
      </c>
      <c r="GN161" s="1512">
        <f t="shared" si="1090"/>
        <v>0</v>
      </c>
      <c r="GO161" s="1513">
        <f t="shared" si="1144"/>
        <v>0</v>
      </c>
      <c r="GP161" s="1506"/>
      <c r="GQ161" s="1510">
        <f t="shared" si="1073"/>
        <v>0</v>
      </c>
      <c r="GR161" s="1511">
        <f t="shared" si="1091"/>
        <v>0</v>
      </c>
      <c r="GS161" s="1511">
        <f t="shared" si="1091"/>
        <v>0</v>
      </c>
      <c r="GT161" s="1511">
        <f t="shared" si="1091"/>
        <v>0</v>
      </c>
      <c r="GU161" s="1511">
        <f t="shared" si="1091"/>
        <v>0</v>
      </c>
      <c r="GV161" s="1511">
        <f t="shared" si="1091"/>
        <v>0</v>
      </c>
      <c r="GW161" s="1511">
        <f t="shared" si="1091"/>
        <v>0</v>
      </c>
      <c r="GX161" s="1511">
        <f t="shared" si="1091"/>
        <v>0</v>
      </c>
      <c r="GY161" s="1511">
        <f t="shared" si="1091"/>
        <v>0</v>
      </c>
      <c r="GZ161" s="1512">
        <f t="shared" si="1091"/>
        <v>0</v>
      </c>
      <c r="HA161" s="1513">
        <f t="shared" si="1145"/>
        <v>0</v>
      </c>
      <c r="HB161" s="1506">
        <f t="shared" si="1146"/>
        <v>1</v>
      </c>
      <c r="HC161" s="1506"/>
      <c r="HD161" s="1508">
        <f t="shared" si="1147"/>
        <v>0</v>
      </c>
      <c r="HE161" s="1460">
        <f t="shared" si="1148"/>
        <v>0</v>
      </c>
      <c r="HF161" s="1460">
        <f t="shared" si="1149"/>
        <v>0</v>
      </c>
      <c r="HG161" s="1460">
        <f t="shared" si="1150"/>
        <v>0</v>
      </c>
      <c r="HH161" s="1460">
        <f t="shared" si="1151"/>
        <v>0</v>
      </c>
      <c r="HI161" s="1460">
        <f t="shared" si="1152"/>
        <v>0</v>
      </c>
      <c r="HJ161" s="1460">
        <f t="shared" si="1153"/>
        <v>0</v>
      </c>
      <c r="HK161" s="1460">
        <f t="shared" si="1154"/>
        <v>0</v>
      </c>
      <c r="HL161" s="1460">
        <f t="shared" si="1155"/>
        <v>0</v>
      </c>
      <c r="HM161" s="1460">
        <f t="shared" si="1156"/>
        <v>0</v>
      </c>
      <c r="HN161" s="1460">
        <f t="shared" si="1157"/>
        <v>0</v>
      </c>
      <c r="HO161" s="1460">
        <f t="shared" si="1158"/>
        <v>0</v>
      </c>
      <c r="HP161" s="1460">
        <f t="shared" si="1159"/>
        <v>0</v>
      </c>
      <c r="HQ161" s="1460">
        <f t="shared" si="1160"/>
        <v>0</v>
      </c>
      <c r="HR161" s="1460">
        <f t="shared" si="1161"/>
        <v>0</v>
      </c>
      <c r="HS161" s="1460">
        <f t="shared" si="1162"/>
        <v>0</v>
      </c>
      <c r="HT161" s="1460">
        <f t="shared" si="1163"/>
        <v>0</v>
      </c>
      <c r="HU161" s="1460">
        <f t="shared" si="1164"/>
        <v>0</v>
      </c>
      <c r="HV161" s="1460">
        <f t="shared" si="1165"/>
        <v>0</v>
      </c>
      <c r="HW161" s="1460">
        <f t="shared" si="1166"/>
        <v>0</v>
      </c>
      <c r="HX161" s="1460">
        <f t="shared" si="1167"/>
        <v>0</v>
      </c>
      <c r="HY161" s="1460">
        <f t="shared" si="1168"/>
        <v>0</v>
      </c>
      <c r="HZ161" s="1460">
        <f t="shared" si="1169"/>
        <v>0</v>
      </c>
      <c r="IA161" s="1460">
        <f t="shared" si="1170"/>
        <v>0</v>
      </c>
      <c r="IB161" s="1460">
        <f t="shared" si="1171"/>
        <v>0</v>
      </c>
      <c r="IC161" s="1460">
        <f t="shared" si="1172"/>
        <v>0</v>
      </c>
      <c r="ID161" s="1460">
        <f t="shared" si="1173"/>
        <v>0</v>
      </c>
      <c r="IE161" s="1460">
        <f t="shared" si="1174"/>
        <v>0</v>
      </c>
      <c r="IF161" s="1460">
        <f t="shared" si="1175"/>
        <v>0</v>
      </c>
      <c r="IG161" s="1460">
        <f t="shared" si="1176"/>
        <v>0</v>
      </c>
      <c r="IH161" s="1460">
        <f t="shared" si="1177"/>
        <v>0</v>
      </c>
      <c r="II161" s="1460">
        <f t="shared" si="1178"/>
        <v>0</v>
      </c>
      <c r="IJ161" s="1460">
        <f t="shared" si="1179"/>
        <v>0</v>
      </c>
      <c r="IK161" s="1460">
        <f t="shared" si="1180"/>
        <v>0</v>
      </c>
      <c r="IL161" s="1460">
        <f t="shared" si="1181"/>
        <v>0</v>
      </c>
      <c r="IM161" s="1460">
        <f t="shared" si="1182"/>
        <v>0</v>
      </c>
      <c r="IN161" s="1460">
        <f t="shared" si="1183"/>
        <v>0</v>
      </c>
      <c r="IO161" s="1460">
        <f t="shared" si="1184"/>
        <v>0</v>
      </c>
      <c r="IP161" s="1460">
        <f t="shared" si="1185"/>
        <v>0</v>
      </c>
      <c r="IQ161" s="1460">
        <f t="shared" si="1186"/>
        <v>0</v>
      </c>
      <c r="IR161" s="1460">
        <f t="shared" si="1187"/>
        <v>0</v>
      </c>
      <c r="IS161" s="1460">
        <f t="shared" si="1188"/>
        <v>0</v>
      </c>
      <c r="IT161" s="1460">
        <f t="shared" si="1189"/>
        <v>0</v>
      </c>
      <c r="IU161" s="1460">
        <f t="shared" si="1190"/>
        <v>0</v>
      </c>
      <c r="IV161" s="1460">
        <f t="shared" si="1191"/>
        <v>0</v>
      </c>
      <c r="IW161" s="1460">
        <f t="shared" si="1192"/>
        <v>0</v>
      </c>
      <c r="IX161" s="1460">
        <f t="shared" si="1193"/>
        <v>0</v>
      </c>
      <c r="IY161" s="1460">
        <f t="shared" si="1194"/>
        <v>0</v>
      </c>
      <c r="IZ161" s="1460">
        <f t="shared" si="1195"/>
        <v>0</v>
      </c>
      <c r="JA161" s="1460">
        <f t="shared" si="1196"/>
        <v>0</v>
      </c>
      <c r="JB161" s="1460">
        <f t="shared" si="1197"/>
        <v>0</v>
      </c>
      <c r="JC161" s="1460">
        <f t="shared" si="1198"/>
        <v>0</v>
      </c>
      <c r="JD161" s="1460">
        <f t="shared" si="1199"/>
        <v>0</v>
      </c>
      <c r="JE161" s="1460">
        <f t="shared" si="1200"/>
        <v>0</v>
      </c>
      <c r="JF161" s="1460">
        <f t="shared" si="1201"/>
        <v>0</v>
      </c>
      <c r="JG161" s="1460">
        <f t="shared" si="1202"/>
        <v>0</v>
      </c>
      <c r="JH161" s="1460">
        <f t="shared" si="1203"/>
        <v>0</v>
      </c>
      <c r="JI161" s="1460">
        <f t="shared" si="1204"/>
        <v>0</v>
      </c>
      <c r="JJ161" s="1460">
        <f t="shared" si="1205"/>
        <v>0</v>
      </c>
      <c r="JK161" s="1460">
        <f t="shared" si="1206"/>
        <v>0</v>
      </c>
      <c r="JL161" s="1460">
        <f t="shared" si="1207"/>
        <v>0</v>
      </c>
      <c r="JM161" s="1460">
        <f t="shared" si="1208"/>
        <v>0</v>
      </c>
      <c r="JN161" s="1460">
        <f t="shared" si="1209"/>
        <v>0</v>
      </c>
      <c r="JO161" s="1460">
        <f t="shared" si="1210"/>
        <v>0</v>
      </c>
      <c r="JP161" s="1460">
        <f t="shared" si="1211"/>
        <v>0</v>
      </c>
      <c r="JQ161" s="1460">
        <f t="shared" si="1212"/>
        <v>0</v>
      </c>
      <c r="JR161" s="1460">
        <f t="shared" si="1213"/>
        <v>0</v>
      </c>
      <c r="JS161" s="1460">
        <f t="shared" si="1214"/>
        <v>0</v>
      </c>
      <c r="JT161" s="1460">
        <f t="shared" si="1215"/>
        <v>0</v>
      </c>
      <c r="JU161" s="1460">
        <f t="shared" si="1216"/>
        <v>0</v>
      </c>
      <c r="JV161" s="1460">
        <f t="shared" si="1217"/>
        <v>0</v>
      </c>
      <c r="JW161" s="1460">
        <f t="shared" si="1218"/>
        <v>0</v>
      </c>
      <c r="JX161" s="1460">
        <f t="shared" si="1219"/>
        <v>0</v>
      </c>
      <c r="JY161" s="1460">
        <f t="shared" si="1220"/>
        <v>0</v>
      </c>
      <c r="JZ161" s="1460">
        <f t="shared" si="1221"/>
        <v>0</v>
      </c>
      <c r="KA161" s="1460">
        <f t="shared" si="1222"/>
        <v>0</v>
      </c>
      <c r="KB161" s="1460">
        <f t="shared" si="1223"/>
        <v>0</v>
      </c>
      <c r="KC161" s="1460">
        <f t="shared" si="1224"/>
        <v>0</v>
      </c>
      <c r="KD161" s="1460">
        <f t="shared" si="1225"/>
        <v>0</v>
      </c>
      <c r="KE161" s="1460">
        <f t="shared" si="1226"/>
        <v>0</v>
      </c>
      <c r="KF161" s="1460">
        <f t="shared" si="1227"/>
        <v>0</v>
      </c>
      <c r="KG161" s="1460">
        <f t="shared" si="1228"/>
        <v>0</v>
      </c>
      <c r="KH161" s="1460">
        <f t="shared" si="1229"/>
        <v>0</v>
      </c>
      <c r="KI161" s="1460">
        <f t="shared" si="1230"/>
        <v>0</v>
      </c>
      <c r="KJ161" s="1460">
        <f t="shared" si="1231"/>
        <v>0</v>
      </c>
      <c r="KK161" s="1460">
        <f t="shared" si="1232"/>
        <v>0</v>
      </c>
      <c r="KL161" s="1460">
        <f t="shared" si="1233"/>
        <v>0</v>
      </c>
      <c r="KM161" s="1460">
        <f t="shared" si="1234"/>
        <v>0</v>
      </c>
      <c r="KN161" s="1460">
        <f t="shared" si="1235"/>
        <v>0</v>
      </c>
      <c r="KO161" s="1460">
        <f t="shared" si="1236"/>
        <v>0</v>
      </c>
      <c r="KP161" s="1460">
        <f t="shared" si="1237"/>
        <v>0</v>
      </c>
      <c r="KQ161" s="1460">
        <f t="shared" si="1238"/>
        <v>0</v>
      </c>
      <c r="KR161" s="1460">
        <f t="shared" si="1239"/>
        <v>0</v>
      </c>
      <c r="KS161" s="1460">
        <f t="shared" si="1240"/>
        <v>0</v>
      </c>
      <c r="KT161" s="1460">
        <f t="shared" si="1241"/>
        <v>0</v>
      </c>
      <c r="KU161" s="1460">
        <f t="shared" si="1242"/>
        <v>0</v>
      </c>
      <c r="KV161" s="1460">
        <f t="shared" si="1243"/>
        <v>0</v>
      </c>
      <c r="KW161" s="1460">
        <f t="shared" si="1244"/>
        <v>0</v>
      </c>
      <c r="KX161" s="1460">
        <f t="shared" si="1245"/>
        <v>0</v>
      </c>
      <c r="KY161" s="1460">
        <f t="shared" si="1246"/>
        <v>0</v>
      </c>
      <c r="KZ161" s="1460">
        <f t="shared" si="1247"/>
        <v>0</v>
      </c>
      <c r="LA161" s="1460">
        <f t="shared" si="1248"/>
        <v>0</v>
      </c>
      <c r="LB161" s="1460">
        <f t="shared" si="1249"/>
        <v>0</v>
      </c>
      <c r="LC161" s="1460">
        <f t="shared" si="1250"/>
        <v>0</v>
      </c>
      <c r="LD161" s="1460">
        <f t="shared" si="1251"/>
        <v>0</v>
      </c>
      <c r="LE161" s="1460">
        <f t="shared" si="1252"/>
        <v>0</v>
      </c>
      <c r="LF161" s="1460">
        <f t="shared" si="1253"/>
        <v>0</v>
      </c>
      <c r="LG161" s="1460">
        <f t="shared" si="1254"/>
        <v>0</v>
      </c>
      <c r="LH161" s="1460">
        <f t="shared" si="1255"/>
        <v>0</v>
      </c>
      <c r="LI161" s="1460">
        <f t="shared" si="1256"/>
        <v>0</v>
      </c>
      <c r="LJ161" s="1460">
        <f t="shared" si="1257"/>
        <v>0</v>
      </c>
      <c r="LK161" s="1460">
        <f t="shared" si="1258"/>
        <v>0</v>
      </c>
      <c r="LL161" s="1460">
        <f t="shared" si="1259"/>
        <v>0</v>
      </c>
      <c r="LM161" s="1460">
        <f t="shared" si="1260"/>
        <v>0</v>
      </c>
      <c r="LN161" s="1460">
        <f t="shared" si="1261"/>
        <v>0</v>
      </c>
      <c r="LO161" s="1460">
        <f t="shared" si="1262"/>
        <v>0</v>
      </c>
      <c r="LP161" s="1460">
        <f t="shared" si="1263"/>
        <v>0</v>
      </c>
      <c r="LQ161" s="1460">
        <f t="shared" si="1264"/>
        <v>0</v>
      </c>
      <c r="LR161" s="1460">
        <f t="shared" si="1265"/>
        <v>0</v>
      </c>
      <c r="LS161" s="1460">
        <f t="shared" si="1266"/>
        <v>0</v>
      </c>
      <c r="LW161" s="1467">
        <f t="shared" si="1267"/>
        <v>0</v>
      </c>
      <c r="LX161" s="1467">
        <f t="shared" si="1268"/>
        <v>0</v>
      </c>
      <c r="LY161" s="1467">
        <f t="shared" si="1269"/>
        <v>0</v>
      </c>
      <c r="LZ161" s="1467">
        <f t="shared" si="1270"/>
        <v>0</v>
      </c>
      <c r="MA161" s="1506"/>
      <c r="MB161" s="1460">
        <f t="shared" si="1271"/>
        <v>0</v>
      </c>
      <c r="MC161" s="1460">
        <f t="shared" si="1272"/>
        <v>0</v>
      </c>
      <c r="MD161" s="1460">
        <f t="shared" si="1272"/>
        <v>0</v>
      </c>
      <c r="ME161" s="1460">
        <f t="shared" si="1272"/>
        <v>0</v>
      </c>
      <c r="MF161" s="1460">
        <f t="shared" si="1272"/>
        <v>0</v>
      </c>
      <c r="MG161" s="1460">
        <f t="shared" si="1272"/>
        <v>0</v>
      </c>
      <c r="MH161" s="1460">
        <f t="shared" si="1272"/>
        <v>0</v>
      </c>
      <c r="MI161" s="1460">
        <f t="shared" si="1272"/>
        <v>0</v>
      </c>
      <c r="MJ161" s="1460">
        <f t="shared" si="1272"/>
        <v>0</v>
      </c>
      <c r="MK161" s="1460">
        <f t="shared" si="1272"/>
        <v>0</v>
      </c>
      <c r="ML161" s="1460">
        <f t="shared" si="1272"/>
        <v>0</v>
      </c>
      <c r="MM161" s="1460">
        <f t="shared" si="1272"/>
        <v>0</v>
      </c>
      <c r="MN161" s="1460">
        <f t="shared" si="1272"/>
        <v>0</v>
      </c>
      <c r="MO161" s="1460">
        <f t="shared" si="1272"/>
        <v>0</v>
      </c>
      <c r="MP161" s="1460">
        <f t="shared" si="1272"/>
        <v>0</v>
      </c>
      <c r="MQ161" s="1460">
        <f t="shared" si="1272"/>
        <v>0</v>
      </c>
      <c r="MR161" s="1460">
        <f t="shared" si="1272"/>
        <v>0</v>
      </c>
      <c r="MS161" s="1460">
        <f t="shared" si="1097"/>
        <v>0</v>
      </c>
      <c r="MT161" s="1460">
        <f t="shared" si="1097"/>
        <v>0</v>
      </c>
      <c r="MU161" s="1460">
        <f t="shared" si="1097"/>
        <v>0</v>
      </c>
      <c r="MV161" s="1460">
        <f t="shared" si="1097"/>
        <v>0</v>
      </c>
      <c r="MW161" s="1460">
        <f t="shared" si="1097"/>
        <v>0</v>
      </c>
      <c r="MX161" s="1460">
        <f t="shared" si="1097"/>
        <v>0</v>
      </c>
      <c r="MY161" s="1460">
        <f t="shared" si="1097"/>
        <v>0</v>
      </c>
      <c r="MZ161" s="1460">
        <f t="shared" si="1097"/>
        <v>0</v>
      </c>
      <c r="NA161" s="1460">
        <f t="shared" si="1097"/>
        <v>0</v>
      </c>
      <c r="NB161" s="1460">
        <f t="shared" si="1097"/>
        <v>0</v>
      </c>
      <c r="NC161" s="1460">
        <f t="shared" si="1097"/>
        <v>0</v>
      </c>
      <c r="ND161" s="1460">
        <f t="shared" si="1097"/>
        <v>0</v>
      </c>
      <c r="NE161" s="1460">
        <f t="shared" si="1097"/>
        <v>0</v>
      </c>
      <c r="NF161" s="1460">
        <f t="shared" si="1097"/>
        <v>0</v>
      </c>
      <c r="NG161" s="1460">
        <f t="shared" si="1097"/>
        <v>0</v>
      </c>
      <c r="NH161" s="1460">
        <f t="shared" si="1097"/>
        <v>0</v>
      </c>
      <c r="NI161" s="1460">
        <f t="shared" si="1098"/>
        <v>0</v>
      </c>
      <c r="NJ161" s="1460">
        <f t="shared" si="1098"/>
        <v>0</v>
      </c>
      <c r="NK161" s="1460">
        <f t="shared" si="1098"/>
        <v>0</v>
      </c>
      <c r="NL161" s="1460">
        <f t="shared" si="1098"/>
        <v>0</v>
      </c>
      <c r="NM161" s="1460">
        <f t="shared" si="1098"/>
        <v>0</v>
      </c>
      <c r="NN161" s="1460">
        <f t="shared" si="1098"/>
        <v>0</v>
      </c>
      <c r="NO161" s="1460">
        <f t="shared" si="1098"/>
        <v>0</v>
      </c>
      <c r="NP161" s="1460">
        <f t="shared" si="1098"/>
        <v>0</v>
      </c>
      <c r="NQ161" s="1460">
        <f t="shared" si="1098"/>
        <v>0</v>
      </c>
      <c r="NR161" s="1460">
        <f t="shared" si="1098"/>
        <v>0</v>
      </c>
      <c r="NS161" s="1460">
        <f t="shared" si="1098"/>
        <v>0</v>
      </c>
      <c r="NT161" s="1460">
        <f t="shared" si="1098"/>
        <v>0</v>
      </c>
      <c r="NU161" s="1460">
        <f t="shared" si="1098"/>
        <v>0</v>
      </c>
      <c r="NV161" s="1460">
        <f t="shared" si="1098"/>
        <v>0</v>
      </c>
      <c r="NW161" s="1460">
        <f t="shared" si="1098"/>
        <v>0</v>
      </c>
      <c r="NX161" s="1460">
        <f t="shared" si="1098"/>
        <v>0</v>
      </c>
      <c r="NY161" s="1460">
        <f t="shared" si="1099"/>
        <v>0</v>
      </c>
      <c r="NZ161" s="1460">
        <f t="shared" si="1099"/>
        <v>0</v>
      </c>
      <c r="OA161" s="1460">
        <f t="shared" si="1099"/>
        <v>0</v>
      </c>
      <c r="OB161" s="1460">
        <f t="shared" si="1099"/>
        <v>0</v>
      </c>
      <c r="OC161" s="1460">
        <f t="shared" si="1099"/>
        <v>0</v>
      </c>
      <c r="OD161" s="1460">
        <f t="shared" si="1099"/>
        <v>0</v>
      </c>
      <c r="OE161" s="1460">
        <f t="shared" si="1099"/>
        <v>0</v>
      </c>
      <c r="OF161" s="1460">
        <f t="shared" si="1099"/>
        <v>0</v>
      </c>
      <c r="OG161" s="1460">
        <f t="shared" si="1099"/>
        <v>0</v>
      </c>
      <c r="OH161" s="1460">
        <f t="shared" si="1099"/>
        <v>0</v>
      </c>
      <c r="OI161" s="1460">
        <f t="shared" si="1099"/>
        <v>0</v>
      </c>
      <c r="OJ161" s="1460">
        <f t="shared" si="1099"/>
        <v>0</v>
      </c>
      <c r="OK161" s="1460">
        <f t="shared" si="1099"/>
        <v>0</v>
      </c>
      <c r="OL161" s="1460">
        <f t="shared" si="1099"/>
        <v>0</v>
      </c>
      <c r="OM161" s="1460">
        <f t="shared" si="1099"/>
        <v>0</v>
      </c>
      <c r="ON161" s="1460">
        <f t="shared" si="1099"/>
        <v>0</v>
      </c>
      <c r="OO161" s="1460">
        <f t="shared" si="1045"/>
        <v>0</v>
      </c>
      <c r="OP161" s="1460">
        <f t="shared" si="1094"/>
        <v>0</v>
      </c>
      <c r="OQ161" s="1460">
        <f t="shared" si="1094"/>
        <v>0</v>
      </c>
      <c r="OR161" s="1460">
        <f t="shared" si="1094"/>
        <v>0</v>
      </c>
      <c r="OS161" s="1460">
        <f t="shared" si="1094"/>
        <v>0</v>
      </c>
      <c r="OT161" s="1460">
        <f t="shared" si="1094"/>
        <v>0</v>
      </c>
      <c r="OU161" s="1460">
        <f t="shared" si="1094"/>
        <v>0</v>
      </c>
      <c r="OV161" s="1460">
        <f t="shared" si="1094"/>
        <v>0</v>
      </c>
      <c r="OW161" s="1460">
        <f t="shared" si="1094"/>
        <v>0</v>
      </c>
      <c r="OX161" s="1460">
        <f t="shared" si="1094"/>
        <v>0</v>
      </c>
      <c r="OY161" s="1460">
        <f t="shared" si="1094"/>
        <v>0</v>
      </c>
      <c r="OZ161" s="1460">
        <f t="shared" si="1094"/>
        <v>0</v>
      </c>
      <c r="PA161" s="1460">
        <f t="shared" si="1094"/>
        <v>0</v>
      </c>
      <c r="PB161" s="1460">
        <f t="shared" si="1094"/>
        <v>0</v>
      </c>
      <c r="PC161" s="1460">
        <f t="shared" si="1094"/>
        <v>0</v>
      </c>
      <c r="PD161" s="1460">
        <f t="shared" si="1094"/>
        <v>0</v>
      </c>
      <c r="PE161" s="1460">
        <f t="shared" si="1094"/>
        <v>0</v>
      </c>
      <c r="PF161" s="1460">
        <f t="shared" si="1095"/>
        <v>0</v>
      </c>
      <c r="PG161" s="1460">
        <f t="shared" si="1095"/>
        <v>0</v>
      </c>
      <c r="PH161" s="1460">
        <f t="shared" si="1095"/>
        <v>0</v>
      </c>
      <c r="PI161" s="1460">
        <f t="shared" si="1095"/>
        <v>0</v>
      </c>
      <c r="PJ161" s="1460">
        <f t="shared" si="1095"/>
        <v>0</v>
      </c>
      <c r="PK161" s="1460">
        <f t="shared" si="1095"/>
        <v>0</v>
      </c>
      <c r="PL161" s="1460">
        <f t="shared" si="1095"/>
        <v>0</v>
      </c>
      <c r="PM161" s="1460">
        <f t="shared" si="1095"/>
        <v>0</v>
      </c>
      <c r="PN161" s="1460">
        <f t="shared" si="1095"/>
        <v>0</v>
      </c>
      <c r="PO161" s="1460">
        <f t="shared" si="1095"/>
        <v>0</v>
      </c>
      <c r="PP161" s="1460">
        <f t="shared" si="1095"/>
        <v>0</v>
      </c>
      <c r="PQ161" s="1460">
        <f t="shared" si="1095"/>
        <v>0</v>
      </c>
      <c r="PR161" s="1460">
        <f t="shared" si="1095"/>
        <v>0</v>
      </c>
      <c r="PS161" s="1460">
        <f t="shared" si="1095"/>
        <v>0</v>
      </c>
      <c r="PT161" s="1460">
        <f t="shared" si="1095"/>
        <v>0</v>
      </c>
      <c r="PU161" s="1460">
        <f t="shared" si="1095"/>
        <v>0</v>
      </c>
      <c r="PV161" s="1460">
        <f t="shared" si="1096"/>
        <v>0</v>
      </c>
      <c r="PW161" s="1460">
        <f t="shared" si="1096"/>
        <v>0</v>
      </c>
      <c r="PX161" s="1460">
        <f t="shared" si="1096"/>
        <v>0</v>
      </c>
      <c r="PY161" s="1460">
        <f t="shared" si="1096"/>
        <v>0</v>
      </c>
      <c r="PZ161" s="1460">
        <f t="shared" si="1096"/>
        <v>0</v>
      </c>
      <c r="QA161" s="1460">
        <f t="shared" si="1096"/>
        <v>0</v>
      </c>
      <c r="QB161" s="1460">
        <f t="shared" si="1096"/>
        <v>0</v>
      </c>
      <c r="QC161" s="1460">
        <f t="shared" si="1096"/>
        <v>0</v>
      </c>
      <c r="QD161" s="1460">
        <f t="shared" si="1096"/>
        <v>0</v>
      </c>
      <c r="QE161" s="1460">
        <f t="shared" si="1096"/>
        <v>0</v>
      </c>
      <c r="QF161" s="1460">
        <f t="shared" si="1096"/>
        <v>0</v>
      </c>
      <c r="QG161" s="1460">
        <f t="shared" si="1096"/>
        <v>0</v>
      </c>
      <c r="QH161" s="1460">
        <f t="shared" si="1096"/>
        <v>0</v>
      </c>
      <c r="QI161" s="1460">
        <f t="shared" si="1096"/>
        <v>0</v>
      </c>
      <c r="QJ161" s="1460">
        <f t="shared" si="1096"/>
        <v>0</v>
      </c>
      <c r="QK161" s="1460">
        <f t="shared" si="1096"/>
        <v>0</v>
      </c>
      <c r="QL161" s="1460">
        <f t="shared" si="1066"/>
        <v>0</v>
      </c>
      <c r="QM161" s="1460">
        <f t="shared" si="1066"/>
        <v>0</v>
      </c>
      <c r="QN161" s="1460">
        <f t="shared" ref="QL161:QQ203" si="1273">IF(QN$12&lt;$AO161,0,IF(QN$12&lt;=$AU161,(QN$8-$LW161)*$D161/12,IF(QN$12&gt;=$BF161,(QN$8-$LZ161)*$D161/12,IF(QN$12&gt;=$BE161,0,IF(QN$12&gt;=$BA161,(QN$8-$LY161)*$D161/12,IF(QN$12&gt;=$AZ161,0,IF(QN$12&gt;=$AV161,(QN$8-$LX161)*$D161/12,0)))))))</f>
        <v>0</v>
      </c>
      <c r="QO161" s="1460">
        <f t="shared" si="1273"/>
        <v>0</v>
      </c>
      <c r="QP161" s="1460">
        <f t="shared" si="1273"/>
        <v>0</v>
      </c>
      <c r="QQ161" s="1460">
        <f t="shared" si="1273"/>
        <v>0</v>
      </c>
    </row>
    <row r="162" spans="1:459" s="1466" customFormat="1" ht="22.5" customHeight="1">
      <c r="A162" s="1468"/>
      <c r="B162" s="1469"/>
      <c r="C162" s="1469"/>
      <c r="D162" s="1470"/>
      <c r="E162" s="1471"/>
      <c r="F162" s="1472"/>
      <c r="G162" s="1472"/>
      <c r="H162" s="1473">
        <f t="shared" si="1106"/>
        <v>0</v>
      </c>
      <c r="I162" s="1474">
        <v>0</v>
      </c>
      <c r="J162" s="1475">
        <f t="shared" si="437"/>
        <v>0</v>
      </c>
      <c r="K162" s="1476">
        <v>0</v>
      </c>
      <c r="L162" s="1477">
        <f t="shared" si="1107"/>
        <v>0</v>
      </c>
      <c r="M162" s="1477">
        <f t="shared" si="1108"/>
        <v>0</v>
      </c>
      <c r="N162" s="1478"/>
      <c r="O162" s="1479">
        <v>0</v>
      </c>
      <c r="P162" s="1480">
        <v>0</v>
      </c>
      <c r="Q162" s="1828">
        <v>0</v>
      </c>
      <c r="R162" s="1831">
        <f t="shared" si="1109"/>
        <v>0</v>
      </c>
      <c r="S162" s="1481">
        <f>IF(AND(SUM(O162:Q162)=0,N162="NNN"),MIN('Operating History and Pro Forma'!$M$33,'Operating History and Pro Forma'!$T$15)*D162,SUM(O162:Q162)*D162)</f>
        <v>0</v>
      </c>
      <c r="T162" s="1482">
        <f t="shared" si="1110"/>
        <v>0</v>
      </c>
      <c r="U162" s="1483">
        <f t="shared" si="1111"/>
        <v>0</v>
      </c>
      <c r="V162" s="1480"/>
      <c r="W162" s="1514"/>
      <c r="X162" s="1486" t="str">
        <f t="shared" si="1112"/>
        <v/>
      </c>
      <c r="Y162" s="1487">
        <f t="shared" si="1113"/>
        <v>0</v>
      </c>
      <c r="Z162" s="1488"/>
      <c r="AA162" s="1488"/>
      <c r="AB162" s="1488"/>
      <c r="AC162" s="1488"/>
      <c r="AD162" s="1489">
        <f t="shared" si="1114"/>
        <v>0</v>
      </c>
      <c r="AE162" s="1490" t="str">
        <f t="shared" si="1115"/>
        <v/>
      </c>
      <c r="AF162" s="1491">
        <f t="shared" si="1116"/>
        <v>0</v>
      </c>
      <c r="AG162" s="1492">
        <f t="shared" si="1117"/>
        <v>0</v>
      </c>
      <c r="AH162" s="1493">
        <f t="shared" si="1118"/>
        <v>0</v>
      </c>
      <c r="AI162" s="1493">
        <f t="shared" si="1118"/>
        <v>0</v>
      </c>
      <c r="AJ162" s="1494">
        <f t="shared" si="1118"/>
        <v>0</v>
      </c>
      <c r="AK162" s="1494">
        <f t="shared" si="1118"/>
        <v>0</v>
      </c>
      <c r="AL162" s="1495">
        <f t="shared" si="1118"/>
        <v>0</v>
      </c>
      <c r="AM162" s="1496">
        <f t="shared" si="1118"/>
        <v>0</v>
      </c>
      <c r="AN162" s="1497">
        <f t="shared" si="399"/>
        <v>0</v>
      </c>
      <c r="AO162" s="1498">
        <f t="shared" si="1093"/>
        <v>0</v>
      </c>
      <c r="AP162" s="1499">
        <f t="shared" si="1119"/>
        <v>0</v>
      </c>
      <c r="AQ162" s="1500">
        <f t="shared" si="1120"/>
        <v>0</v>
      </c>
      <c r="AR162" s="1501">
        <f t="shared" si="1121"/>
        <v>0</v>
      </c>
      <c r="AS162" s="1498">
        <f t="shared" si="1088"/>
        <v>0</v>
      </c>
      <c r="AT162" s="1501">
        <f t="shared" si="1122"/>
        <v>0</v>
      </c>
      <c r="AU162" s="1498">
        <f t="shared" si="1123"/>
        <v>1</v>
      </c>
      <c r="AV162" s="1498">
        <f t="shared" si="1124"/>
        <v>2</v>
      </c>
      <c r="AW162" s="1499">
        <f t="shared" si="1125"/>
        <v>0</v>
      </c>
      <c r="AX162" s="1502">
        <f t="shared" si="1126"/>
        <v>0</v>
      </c>
      <c r="AY162" s="1503">
        <f t="shared" si="1127"/>
        <v>0</v>
      </c>
      <c r="AZ162" s="1498">
        <f t="shared" si="1128"/>
        <v>2</v>
      </c>
      <c r="BA162" s="1498">
        <f t="shared" si="1129"/>
        <v>3</v>
      </c>
      <c r="BB162" s="1499">
        <f t="shared" si="1130"/>
        <v>0</v>
      </c>
      <c r="BC162" s="1502">
        <f t="shared" si="1131"/>
        <v>0</v>
      </c>
      <c r="BD162" s="1503">
        <f t="shared" si="1132"/>
        <v>0</v>
      </c>
      <c r="BE162" s="1498">
        <f t="shared" si="1133"/>
        <v>3</v>
      </c>
      <c r="BF162" s="1498">
        <f t="shared" si="1134"/>
        <v>4</v>
      </c>
      <c r="BG162" s="1499">
        <f t="shared" si="1135"/>
        <v>0</v>
      </c>
      <c r="BH162" s="1502">
        <f t="shared" si="1136"/>
        <v>0</v>
      </c>
      <c r="BI162" s="1502">
        <f t="shared" si="1137"/>
        <v>0</v>
      </c>
      <c r="BJ162" s="1504">
        <f t="shared" si="1138"/>
        <v>1900</v>
      </c>
      <c r="BK162" s="1505" t="str">
        <f t="shared" si="1139"/>
        <v/>
      </c>
      <c r="BL162" s="1506"/>
      <c r="BM162" s="1507">
        <f t="shared" si="1140"/>
        <v>0</v>
      </c>
      <c r="BN162" s="1508">
        <f t="shared" si="1141"/>
        <v>0</v>
      </c>
      <c r="BO162" s="1508">
        <f t="shared" si="1141"/>
        <v>0</v>
      </c>
      <c r="BP162" s="1508">
        <f t="shared" si="1141"/>
        <v>0</v>
      </c>
      <c r="BQ162" s="1508">
        <f t="shared" si="1141"/>
        <v>0</v>
      </c>
      <c r="BR162" s="1508">
        <f t="shared" si="1141"/>
        <v>0</v>
      </c>
      <c r="BS162" s="1508">
        <f t="shared" si="1141"/>
        <v>0</v>
      </c>
      <c r="BT162" s="1508">
        <f t="shared" si="1141"/>
        <v>0</v>
      </c>
      <c r="BU162" s="1508">
        <f t="shared" si="1141"/>
        <v>0</v>
      </c>
      <c r="BV162" s="1508">
        <f t="shared" si="1141"/>
        <v>0</v>
      </c>
      <c r="BW162" s="1508">
        <f t="shared" si="1141"/>
        <v>0</v>
      </c>
      <c r="BX162" s="1508">
        <f t="shared" si="1141"/>
        <v>0</v>
      </c>
      <c r="BY162" s="1507">
        <f t="shared" si="1141"/>
        <v>0</v>
      </c>
      <c r="BZ162" s="1508">
        <f t="shared" si="1141"/>
        <v>0</v>
      </c>
      <c r="CA162" s="1508">
        <f t="shared" si="1141"/>
        <v>0</v>
      </c>
      <c r="CB162" s="1508">
        <f t="shared" si="1141"/>
        <v>0</v>
      </c>
      <c r="CC162" s="1508">
        <f t="shared" si="1141"/>
        <v>0</v>
      </c>
      <c r="CD162" s="1508">
        <f t="shared" si="1100"/>
        <v>0</v>
      </c>
      <c r="CE162" s="1508">
        <f t="shared" si="1100"/>
        <v>0</v>
      </c>
      <c r="CF162" s="1508">
        <f t="shared" si="1100"/>
        <v>0</v>
      </c>
      <c r="CG162" s="1508">
        <f t="shared" si="1100"/>
        <v>0</v>
      </c>
      <c r="CH162" s="1508">
        <f t="shared" si="1100"/>
        <v>0</v>
      </c>
      <c r="CI162" s="1508">
        <f t="shared" si="1100"/>
        <v>0</v>
      </c>
      <c r="CJ162" s="1509">
        <f t="shared" si="1100"/>
        <v>0</v>
      </c>
      <c r="CK162" s="1507">
        <f t="shared" si="1100"/>
        <v>0</v>
      </c>
      <c r="CL162" s="1508">
        <f t="shared" si="1100"/>
        <v>0</v>
      </c>
      <c r="CM162" s="1508">
        <f t="shared" si="1100"/>
        <v>0</v>
      </c>
      <c r="CN162" s="1508">
        <f t="shared" si="1100"/>
        <v>0</v>
      </c>
      <c r="CO162" s="1508">
        <f t="shared" si="1100"/>
        <v>0</v>
      </c>
      <c r="CP162" s="1508">
        <f t="shared" si="1100"/>
        <v>0</v>
      </c>
      <c r="CQ162" s="1508">
        <f t="shared" si="1100"/>
        <v>0</v>
      </c>
      <c r="CR162" s="1508">
        <f t="shared" si="1100"/>
        <v>0</v>
      </c>
      <c r="CS162" s="1508">
        <f t="shared" si="1100"/>
        <v>0</v>
      </c>
      <c r="CT162" s="1508">
        <f t="shared" si="1101"/>
        <v>0</v>
      </c>
      <c r="CU162" s="1508">
        <f t="shared" si="1101"/>
        <v>0</v>
      </c>
      <c r="CV162" s="1509">
        <f t="shared" si="1101"/>
        <v>0</v>
      </c>
      <c r="CW162" s="1508">
        <f t="shared" si="1101"/>
        <v>0</v>
      </c>
      <c r="CX162" s="1508">
        <f t="shared" si="1101"/>
        <v>0</v>
      </c>
      <c r="CY162" s="1508">
        <f t="shared" si="1101"/>
        <v>0</v>
      </c>
      <c r="CZ162" s="1508">
        <f t="shared" si="1101"/>
        <v>0</v>
      </c>
      <c r="DA162" s="1508">
        <f t="shared" si="1101"/>
        <v>0</v>
      </c>
      <c r="DB162" s="1508">
        <f t="shared" si="1101"/>
        <v>0</v>
      </c>
      <c r="DC162" s="1508">
        <f t="shared" si="1101"/>
        <v>0</v>
      </c>
      <c r="DD162" s="1508">
        <f t="shared" si="1101"/>
        <v>0</v>
      </c>
      <c r="DE162" s="1508">
        <f t="shared" si="1101"/>
        <v>0</v>
      </c>
      <c r="DF162" s="1508">
        <f t="shared" si="1101"/>
        <v>0</v>
      </c>
      <c r="DG162" s="1508">
        <f t="shared" si="1101"/>
        <v>0</v>
      </c>
      <c r="DH162" s="1509">
        <f t="shared" si="1101"/>
        <v>0</v>
      </c>
      <c r="DI162" s="1508">
        <f t="shared" si="1101"/>
        <v>0</v>
      </c>
      <c r="DJ162" s="1508">
        <f t="shared" si="1102"/>
        <v>0</v>
      </c>
      <c r="DK162" s="1508">
        <f t="shared" si="1102"/>
        <v>0</v>
      </c>
      <c r="DL162" s="1508">
        <f t="shared" si="1102"/>
        <v>0</v>
      </c>
      <c r="DM162" s="1508">
        <f t="shared" si="1102"/>
        <v>0</v>
      </c>
      <c r="DN162" s="1508">
        <f t="shared" si="1102"/>
        <v>0</v>
      </c>
      <c r="DO162" s="1508">
        <f t="shared" si="1102"/>
        <v>0</v>
      </c>
      <c r="DP162" s="1508">
        <f t="shared" si="1102"/>
        <v>0</v>
      </c>
      <c r="DQ162" s="1508">
        <f t="shared" si="1102"/>
        <v>0</v>
      </c>
      <c r="DR162" s="1508">
        <f t="shared" si="1102"/>
        <v>0</v>
      </c>
      <c r="DS162" s="1508">
        <f t="shared" si="1102"/>
        <v>0</v>
      </c>
      <c r="DT162" s="1509">
        <f t="shared" si="1102"/>
        <v>0</v>
      </c>
      <c r="DU162" s="1507">
        <f t="shared" si="1102"/>
        <v>0</v>
      </c>
      <c r="DV162" s="1508">
        <f t="shared" si="1102"/>
        <v>0</v>
      </c>
      <c r="DW162" s="1508">
        <f t="shared" si="1102"/>
        <v>0</v>
      </c>
      <c r="DX162" s="1508">
        <f t="shared" si="1102"/>
        <v>0</v>
      </c>
      <c r="DY162" s="1508">
        <f t="shared" si="1102"/>
        <v>0</v>
      </c>
      <c r="DZ162" s="1508">
        <f t="shared" si="1103"/>
        <v>0</v>
      </c>
      <c r="EA162" s="1508">
        <f t="shared" si="1103"/>
        <v>0</v>
      </c>
      <c r="EB162" s="1508">
        <f t="shared" si="1103"/>
        <v>0</v>
      </c>
      <c r="EC162" s="1508">
        <f t="shared" si="1103"/>
        <v>0</v>
      </c>
      <c r="ED162" s="1508">
        <f t="shared" si="1103"/>
        <v>0</v>
      </c>
      <c r="EE162" s="1508">
        <f t="shared" si="1103"/>
        <v>0</v>
      </c>
      <c r="EF162" s="1508">
        <f t="shared" si="1103"/>
        <v>0</v>
      </c>
      <c r="EG162" s="1507">
        <f t="shared" si="1103"/>
        <v>0</v>
      </c>
      <c r="EH162" s="1508">
        <f t="shared" si="1103"/>
        <v>0</v>
      </c>
      <c r="EI162" s="1508">
        <f t="shared" si="1103"/>
        <v>0</v>
      </c>
      <c r="EJ162" s="1508">
        <f t="shared" si="1103"/>
        <v>0</v>
      </c>
      <c r="EK162" s="1508">
        <f t="shared" si="1103"/>
        <v>0</v>
      </c>
      <c r="EL162" s="1508">
        <f t="shared" si="1103"/>
        <v>0</v>
      </c>
      <c r="EM162" s="1508">
        <f t="shared" si="1103"/>
        <v>0</v>
      </c>
      <c r="EN162" s="1508">
        <f t="shared" si="1103"/>
        <v>0</v>
      </c>
      <c r="EO162" s="1508">
        <f t="shared" si="1103"/>
        <v>0</v>
      </c>
      <c r="EP162" s="1508">
        <f t="shared" si="1104"/>
        <v>0</v>
      </c>
      <c r="EQ162" s="1508">
        <f t="shared" si="1104"/>
        <v>0</v>
      </c>
      <c r="ER162" s="1509">
        <f t="shared" si="1104"/>
        <v>0</v>
      </c>
      <c r="ES162" s="1507">
        <f t="shared" si="1104"/>
        <v>0</v>
      </c>
      <c r="ET162" s="1508">
        <f t="shared" si="1104"/>
        <v>0</v>
      </c>
      <c r="EU162" s="1508">
        <f t="shared" si="1104"/>
        <v>0</v>
      </c>
      <c r="EV162" s="1508">
        <f t="shared" si="1104"/>
        <v>0</v>
      </c>
      <c r="EW162" s="1508">
        <f t="shared" si="1104"/>
        <v>0</v>
      </c>
      <c r="EX162" s="1508">
        <f t="shared" si="1104"/>
        <v>0</v>
      </c>
      <c r="EY162" s="1508">
        <f t="shared" si="1104"/>
        <v>0</v>
      </c>
      <c r="EZ162" s="1508">
        <f t="shared" si="1104"/>
        <v>0</v>
      </c>
      <c r="FA162" s="1508">
        <f t="shared" si="1104"/>
        <v>0</v>
      </c>
      <c r="FB162" s="1508">
        <f t="shared" si="1104"/>
        <v>0</v>
      </c>
      <c r="FC162" s="1508">
        <f t="shared" si="1104"/>
        <v>0</v>
      </c>
      <c r="FD162" s="1509">
        <f t="shared" si="1104"/>
        <v>0</v>
      </c>
      <c r="FE162" s="1508">
        <f t="shared" si="1104"/>
        <v>0</v>
      </c>
      <c r="FF162" s="1508">
        <f t="shared" si="1052"/>
        <v>0</v>
      </c>
      <c r="FG162" s="1508">
        <f t="shared" si="1105"/>
        <v>0</v>
      </c>
      <c r="FH162" s="1508">
        <f t="shared" si="1105"/>
        <v>0</v>
      </c>
      <c r="FI162" s="1508">
        <f t="shared" si="1105"/>
        <v>0</v>
      </c>
      <c r="FJ162" s="1508">
        <f t="shared" si="1105"/>
        <v>0</v>
      </c>
      <c r="FK162" s="1508">
        <f t="shared" si="1105"/>
        <v>0</v>
      </c>
      <c r="FL162" s="1508">
        <f t="shared" si="1105"/>
        <v>0</v>
      </c>
      <c r="FM162" s="1508">
        <f t="shared" si="1105"/>
        <v>0</v>
      </c>
      <c r="FN162" s="1508">
        <f t="shared" si="1105"/>
        <v>0</v>
      </c>
      <c r="FO162" s="1508">
        <f t="shared" si="1105"/>
        <v>0</v>
      </c>
      <c r="FP162" s="1509">
        <f t="shared" si="1105"/>
        <v>0</v>
      </c>
      <c r="FQ162" s="1508">
        <f t="shared" si="1105"/>
        <v>0</v>
      </c>
      <c r="FR162" s="1508">
        <f t="shared" si="1105"/>
        <v>0</v>
      </c>
      <c r="FS162" s="1508">
        <f t="shared" si="1105"/>
        <v>0</v>
      </c>
      <c r="FT162" s="1508">
        <f t="shared" si="1105"/>
        <v>0</v>
      </c>
      <c r="FU162" s="1508">
        <f t="shared" si="1105"/>
        <v>0</v>
      </c>
      <c r="FV162" s="1508">
        <f t="shared" si="1105"/>
        <v>0</v>
      </c>
      <c r="FW162" s="1508">
        <f t="shared" si="1142"/>
        <v>0</v>
      </c>
      <c r="FX162" s="1508">
        <f t="shared" si="1142"/>
        <v>0</v>
      </c>
      <c r="FY162" s="1508">
        <f t="shared" si="1142"/>
        <v>0</v>
      </c>
      <c r="FZ162" s="1508">
        <f t="shared" si="1142"/>
        <v>0</v>
      </c>
      <c r="GA162" s="1508">
        <f t="shared" si="1142"/>
        <v>0</v>
      </c>
      <c r="GB162" s="1509">
        <f t="shared" si="1142"/>
        <v>0</v>
      </c>
      <c r="GC162" s="1506"/>
      <c r="GD162" s="1458">
        <f t="shared" si="1143"/>
        <v>1</v>
      </c>
      <c r="GE162" s="1510">
        <f t="shared" si="1090"/>
        <v>0</v>
      </c>
      <c r="GF162" s="1511">
        <f t="shared" si="1090"/>
        <v>0</v>
      </c>
      <c r="GG162" s="1511">
        <f t="shared" si="1090"/>
        <v>0</v>
      </c>
      <c r="GH162" s="1511">
        <f t="shared" si="1090"/>
        <v>0</v>
      </c>
      <c r="GI162" s="1511">
        <f t="shared" si="1090"/>
        <v>0</v>
      </c>
      <c r="GJ162" s="1511">
        <f t="shared" si="1090"/>
        <v>0</v>
      </c>
      <c r="GK162" s="1511">
        <f t="shared" si="1090"/>
        <v>0</v>
      </c>
      <c r="GL162" s="1511">
        <f t="shared" si="1090"/>
        <v>0</v>
      </c>
      <c r="GM162" s="1511">
        <f t="shared" si="1090"/>
        <v>0</v>
      </c>
      <c r="GN162" s="1512">
        <f t="shared" si="1090"/>
        <v>0</v>
      </c>
      <c r="GO162" s="1513">
        <f t="shared" si="1144"/>
        <v>0</v>
      </c>
      <c r="GP162" s="1506"/>
      <c r="GQ162" s="1510">
        <f t="shared" si="1073"/>
        <v>0</v>
      </c>
      <c r="GR162" s="1511">
        <f t="shared" si="1091"/>
        <v>0</v>
      </c>
      <c r="GS162" s="1511">
        <f t="shared" si="1091"/>
        <v>0</v>
      </c>
      <c r="GT162" s="1511">
        <f t="shared" si="1091"/>
        <v>0</v>
      </c>
      <c r="GU162" s="1511">
        <f t="shared" si="1091"/>
        <v>0</v>
      </c>
      <c r="GV162" s="1511">
        <f t="shared" si="1091"/>
        <v>0</v>
      </c>
      <c r="GW162" s="1511">
        <f t="shared" si="1091"/>
        <v>0</v>
      </c>
      <c r="GX162" s="1511">
        <f t="shared" si="1091"/>
        <v>0</v>
      </c>
      <c r="GY162" s="1511">
        <f t="shared" si="1091"/>
        <v>0</v>
      </c>
      <c r="GZ162" s="1512">
        <f t="shared" si="1091"/>
        <v>0</v>
      </c>
      <c r="HA162" s="1513">
        <f t="shared" si="1145"/>
        <v>0</v>
      </c>
      <c r="HB162" s="1506">
        <f t="shared" si="1146"/>
        <v>1</v>
      </c>
      <c r="HC162" s="1506"/>
      <c r="HD162" s="1508">
        <f t="shared" si="1147"/>
        <v>0</v>
      </c>
      <c r="HE162" s="1460">
        <f t="shared" si="1148"/>
        <v>0</v>
      </c>
      <c r="HF162" s="1460">
        <f t="shared" si="1149"/>
        <v>0</v>
      </c>
      <c r="HG162" s="1460">
        <f t="shared" si="1150"/>
        <v>0</v>
      </c>
      <c r="HH162" s="1460">
        <f t="shared" si="1151"/>
        <v>0</v>
      </c>
      <c r="HI162" s="1460">
        <f t="shared" si="1152"/>
        <v>0</v>
      </c>
      <c r="HJ162" s="1460">
        <f t="shared" si="1153"/>
        <v>0</v>
      </c>
      <c r="HK162" s="1460">
        <f t="shared" si="1154"/>
        <v>0</v>
      </c>
      <c r="HL162" s="1460">
        <f t="shared" si="1155"/>
        <v>0</v>
      </c>
      <c r="HM162" s="1460">
        <f t="shared" si="1156"/>
        <v>0</v>
      </c>
      <c r="HN162" s="1460">
        <f t="shared" si="1157"/>
        <v>0</v>
      </c>
      <c r="HO162" s="1460">
        <f t="shared" si="1158"/>
        <v>0</v>
      </c>
      <c r="HP162" s="1460">
        <f t="shared" si="1159"/>
        <v>0</v>
      </c>
      <c r="HQ162" s="1460">
        <f t="shared" si="1160"/>
        <v>0</v>
      </c>
      <c r="HR162" s="1460">
        <f t="shared" si="1161"/>
        <v>0</v>
      </c>
      <c r="HS162" s="1460">
        <f t="shared" si="1162"/>
        <v>0</v>
      </c>
      <c r="HT162" s="1460">
        <f t="shared" si="1163"/>
        <v>0</v>
      </c>
      <c r="HU162" s="1460">
        <f t="shared" si="1164"/>
        <v>0</v>
      </c>
      <c r="HV162" s="1460">
        <f t="shared" si="1165"/>
        <v>0</v>
      </c>
      <c r="HW162" s="1460">
        <f t="shared" si="1166"/>
        <v>0</v>
      </c>
      <c r="HX162" s="1460">
        <f t="shared" si="1167"/>
        <v>0</v>
      </c>
      <c r="HY162" s="1460">
        <f t="shared" si="1168"/>
        <v>0</v>
      </c>
      <c r="HZ162" s="1460">
        <f t="shared" si="1169"/>
        <v>0</v>
      </c>
      <c r="IA162" s="1460">
        <f t="shared" si="1170"/>
        <v>0</v>
      </c>
      <c r="IB162" s="1460">
        <f t="shared" si="1171"/>
        <v>0</v>
      </c>
      <c r="IC162" s="1460">
        <f t="shared" si="1172"/>
        <v>0</v>
      </c>
      <c r="ID162" s="1460">
        <f t="shared" si="1173"/>
        <v>0</v>
      </c>
      <c r="IE162" s="1460">
        <f t="shared" si="1174"/>
        <v>0</v>
      </c>
      <c r="IF162" s="1460">
        <f t="shared" si="1175"/>
        <v>0</v>
      </c>
      <c r="IG162" s="1460">
        <f t="shared" si="1176"/>
        <v>0</v>
      </c>
      <c r="IH162" s="1460">
        <f t="shared" si="1177"/>
        <v>0</v>
      </c>
      <c r="II162" s="1460">
        <f t="shared" si="1178"/>
        <v>0</v>
      </c>
      <c r="IJ162" s="1460">
        <f t="shared" si="1179"/>
        <v>0</v>
      </c>
      <c r="IK162" s="1460">
        <f t="shared" si="1180"/>
        <v>0</v>
      </c>
      <c r="IL162" s="1460">
        <f t="shared" si="1181"/>
        <v>0</v>
      </c>
      <c r="IM162" s="1460">
        <f t="shared" si="1182"/>
        <v>0</v>
      </c>
      <c r="IN162" s="1460">
        <f t="shared" si="1183"/>
        <v>0</v>
      </c>
      <c r="IO162" s="1460">
        <f t="shared" si="1184"/>
        <v>0</v>
      </c>
      <c r="IP162" s="1460">
        <f t="shared" si="1185"/>
        <v>0</v>
      </c>
      <c r="IQ162" s="1460">
        <f t="shared" si="1186"/>
        <v>0</v>
      </c>
      <c r="IR162" s="1460">
        <f t="shared" si="1187"/>
        <v>0</v>
      </c>
      <c r="IS162" s="1460">
        <f t="shared" si="1188"/>
        <v>0</v>
      </c>
      <c r="IT162" s="1460">
        <f t="shared" si="1189"/>
        <v>0</v>
      </c>
      <c r="IU162" s="1460">
        <f t="shared" si="1190"/>
        <v>0</v>
      </c>
      <c r="IV162" s="1460">
        <f t="shared" si="1191"/>
        <v>0</v>
      </c>
      <c r="IW162" s="1460">
        <f t="shared" si="1192"/>
        <v>0</v>
      </c>
      <c r="IX162" s="1460">
        <f t="shared" si="1193"/>
        <v>0</v>
      </c>
      <c r="IY162" s="1460">
        <f t="shared" si="1194"/>
        <v>0</v>
      </c>
      <c r="IZ162" s="1460">
        <f t="shared" si="1195"/>
        <v>0</v>
      </c>
      <c r="JA162" s="1460">
        <f t="shared" si="1196"/>
        <v>0</v>
      </c>
      <c r="JB162" s="1460">
        <f t="shared" si="1197"/>
        <v>0</v>
      </c>
      <c r="JC162" s="1460">
        <f t="shared" si="1198"/>
        <v>0</v>
      </c>
      <c r="JD162" s="1460">
        <f t="shared" si="1199"/>
        <v>0</v>
      </c>
      <c r="JE162" s="1460">
        <f t="shared" si="1200"/>
        <v>0</v>
      </c>
      <c r="JF162" s="1460">
        <f t="shared" si="1201"/>
        <v>0</v>
      </c>
      <c r="JG162" s="1460">
        <f t="shared" si="1202"/>
        <v>0</v>
      </c>
      <c r="JH162" s="1460">
        <f t="shared" si="1203"/>
        <v>0</v>
      </c>
      <c r="JI162" s="1460">
        <f t="shared" si="1204"/>
        <v>0</v>
      </c>
      <c r="JJ162" s="1460">
        <f t="shared" si="1205"/>
        <v>0</v>
      </c>
      <c r="JK162" s="1460">
        <f t="shared" si="1206"/>
        <v>0</v>
      </c>
      <c r="JL162" s="1460">
        <f t="shared" si="1207"/>
        <v>0</v>
      </c>
      <c r="JM162" s="1460">
        <f t="shared" si="1208"/>
        <v>0</v>
      </c>
      <c r="JN162" s="1460">
        <f t="shared" si="1209"/>
        <v>0</v>
      </c>
      <c r="JO162" s="1460">
        <f t="shared" si="1210"/>
        <v>0</v>
      </c>
      <c r="JP162" s="1460">
        <f t="shared" si="1211"/>
        <v>0</v>
      </c>
      <c r="JQ162" s="1460">
        <f t="shared" si="1212"/>
        <v>0</v>
      </c>
      <c r="JR162" s="1460">
        <f t="shared" si="1213"/>
        <v>0</v>
      </c>
      <c r="JS162" s="1460">
        <f t="shared" si="1214"/>
        <v>0</v>
      </c>
      <c r="JT162" s="1460">
        <f t="shared" si="1215"/>
        <v>0</v>
      </c>
      <c r="JU162" s="1460">
        <f t="shared" si="1216"/>
        <v>0</v>
      </c>
      <c r="JV162" s="1460">
        <f t="shared" si="1217"/>
        <v>0</v>
      </c>
      <c r="JW162" s="1460">
        <f t="shared" si="1218"/>
        <v>0</v>
      </c>
      <c r="JX162" s="1460">
        <f t="shared" si="1219"/>
        <v>0</v>
      </c>
      <c r="JY162" s="1460">
        <f t="shared" si="1220"/>
        <v>0</v>
      </c>
      <c r="JZ162" s="1460">
        <f t="shared" si="1221"/>
        <v>0</v>
      </c>
      <c r="KA162" s="1460">
        <f t="shared" si="1222"/>
        <v>0</v>
      </c>
      <c r="KB162" s="1460">
        <f t="shared" si="1223"/>
        <v>0</v>
      </c>
      <c r="KC162" s="1460">
        <f t="shared" si="1224"/>
        <v>0</v>
      </c>
      <c r="KD162" s="1460">
        <f t="shared" si="1225"/>
        <v>0</v>
      </c>
      <c r="KE162" s="1460">
        <f t="shared" si="1226"/>
        <v>0</v>
      </c>
      <c r="KF162" s="1460">
        <f t="shared" si="1227"/>
        <v>0</v>
      </c>
      <c r="KG162" s="1460">
        <f t="shared" si="1228"/>
        <v>0</v>
      </c>
      <c r="KH162" s="1460">
        <f t="shared" si="1229"/>
        <v>0</v>
      </c>
      <c r="KI162" s="1460">
        <f t="shared" si="1230"/>
        <v>0</v>
      </c>
      <c r="KJ162" s="1460">
        <f t="shared" si="1231"/>
        <v>0</v>
      </c>
      <c r="KK162" s="1460">
        <f t="shared" si="1232"/>
        <v>0</v>
      </c>
      <c r="KL162" s="1460">
        <f t="shared" si="1233"/>
        <v>0</v>
      </c>
      <c r="KM162" s="1460">
        <f t="shared" si="1234"/>
        <v>0</v>
      </c>
      <c r="KN162" s="1460">
        <f t="shared" si="1235"/>
        <v>0</v>
      </c>
      <c r="KO162" s="1460">
        <f t="shared" si="1236"/>
        <v>0</v>
      </c>
      <c r="KP162" s="1460">
        <f t="shared" si="1237"/>
        <v>0</v>
      </c>
      <c r="KQ162" s="1460">
        <f t="shared" si="1238"/>
        <v>0</v>
      </c>
      <c r="KR162" s="1460">
        <f t="shared" si="1239"/>
        <v>0</v>
      </c>
      <c r="KS162" s="1460">
        <f t="shared" si="1240"/>
        <v>0</v>
      </c>
      <c r="KT162" s="1460">
        <f t="shared" si="1241"/>
        <v>0</v>
      </c>
      <c r="KU162" s="1460">
        <f t="shared" si="1242"/>
        <v>0</v>
      </c>
      <c r="KV162" s="1460">
        <f t="shared" si="1243"/>
        <v>0</v>
      </c>
      <c r="KW162" s="1460">
        <f t="shared" si="1244"/>
        <v>0</v>
      </c>
      <c r="KX162" s="1460">
        <f t="shared" si="1245"/>
        <v>0</v>
      </c>
      <c r="KY162" s="1460">
        <f t="shared" si="1246"/>
        <v>0</v>
      </c>
      <c r="KZ162" s="1460">
        <f t="shared" si="1247"/>
        <v>0</v>
      </c>
      <c r="LA162" s="1460">
        <f t="shared" si="1248"/>
        <v>0</v>
      </c>
      <c r="LB162" s="1460">
        <f t="shared" si="1249"/>
        <v>0</v>
      </c>
      <c r="LC162" s="1460">
        <f t="shared" si="1250"/>
        <v>0</v>
      </c>
      <c r="LD162" s="1460">
        <f t="shared" si="1251"/>
        <v>0</v>
      </c>
      <c r="LE162" s="1460">
        <f t="shared" si="1252"/>
        <v>0</v>
      </c>
      <c r="LF162" s="1460">
        <f t="shared" si="1253"/>
        <v>0</v>
      </c>
      <c r="LG162" s="1460">
        <f t="shared" si="1254"/>
        <v>0</v>
      </c>
      <c r="LH162" s="1460">
        <f t="shared" si="1255"/>
        <v>0</v>
      </c>
      <c r="LI162" s="1460">
        <f t="shared" si="1256"/>
        <v>0</v>
      </c>
      <c r="LJ162" s="1460">
        <f t="shared" si="1257"/>
        <v>0</v>
      </c>
      <c r="LK162" s="1460">
        <f t="shared" si="1258"/>
        <v>0</v>
      </c>
      <c r="LL162" s="1460">
        <f t="shared" si="1259"/>
        <v>0</v>
      </c>
      <c r="LM162" s="1460">
        <f t="shared" si="1260"/>
        <v>0</v>
      </c>
      <c r="LN162" s="1460">
        <f t="shared" si="1261"/>
        <v>0</v>
      </c>
      <c r="LO162" s="1460">
        <f t="shared" si="1262"/>
        <v>0</v>
      </c>
      <c r="LP162" s="1460">
        <f t="shared" si="1263"/>
        <v>0</v>
      </c>
      <c r="LQ162" s="1460">
        <f t="shared" si="1264"/>
        <v>0</v>
      </c>
      <c r="LR162" s="1460">
        <f t="shared" si="1265"/>
        <v>0</v>
      </c>
      <c r="LS162" s="1460">
        <f t="shared" si="1266"/>
        <v>0</v>
      </c>
      <c r="LW162" s="1467">
        <f t="shared" si="1267"/>
        <v>0</v>
      </c>
      <c r="LX162" s="1467">
        <f t="shared" si="1268"/>
        <v>0</v>
      </c>
      <c r="LY162" s="1467">
        <f t="shared" si="1269"/>
        <v>0</v>
      </c>
      <c r="LZ162" s="1467">
        <f t="shared" si="1270"/>
        <v>0</v>
      </c>
      <c r="MA162" s="1506"/>
      <c r="MB162" s="1460">
        <f t="shared" si="1271"/>
        <v>0</v>
      </c>
      <c r="MC162" s="1460">
        <f t="shared" si="1272"/>
        <v>0</v>
      </c>
      <c r="MD162" s="1460">
        <f t="shared" si="1272"/>
        <v>0</v>
      </c>
      <c r="ME162" s="1460">
        <f t="shared" si="1272"/>
        <v>0</v>
      </c>
      <c r="MF162" s="1460">
        <f t="shared" si="1272"/>
        <v>0</v>
      </c>
      <c r="MG162" s="1460">
        <f t="shared" si="1272"/>
        <v>0</v>
      </c>
      <c r="MH162" s="1460">
        <f t="shared" si="1272"/>
        <v>0</v>
      </c>
      <c r="MI162" s="1460">
        <f t="shared" si="1272"/>
        <v>0</v>
      </c>
      <c r="MJ162" s="1460">
        <f t="shared" si="1272"/>
        <v>0</v>
      </c>
      <c r="MK162" s="1460">
        <f t="shared" si="1272"/>
        <v>0</v>
      </c>
      <c r="ML162" s="1460">
        <f t="shared" si="1272"/>
        <v>0</v>
      </c>
      <c r="MM162" s="1460">
        <f t="shared" si="1272"/>
        <v>0</v>
      </c>
      <c r="MN162" s="1460">
        <f t="shared" si="1272"/>
        <v>0</v>
      </c>
      <c r="MO162" s="1460">
        <f t="shared" si="1272"/>
        <v>0</v>
      </c>
      <c r="MP162" s="1460">
        <f t="shared" si="1272"/>
        <v>0</v>
      </c>
      <c r="MQ162" s="1460">
        <f t="shared" si="1272"/>
        <v>0</v>
      </c>
      <c r="MR162" s="1460">
        <f t="shared" si="1272"/>
        <v>0</v>
      </c>
      <c r="MS162" s="1460">
        <f t="shared" si="1097"/>
        <v>0</v>
      </c>
      <c r="MT162" s="1460">
        <f t="shared" si="1097"/>
        <v>0</v>
      </c>
      <c r="MU162" s="1460">
        <f t="shared" si="1097"/>
        <v>0</v>
      </c>
      <c r="MV162" s="1460">
        <f t="shared" si="1097"/>
        <v>0</v>
      </c>
      <c r="MW162" s="1460">
        <f t="shared" si="1097"/>
        <v>0</v>
      </c>
      <c r="MX162" s="1460">
        <f t="shared" si="1097"/>
        <v>0</v>
      </c>
      <c r="MY162" s="1460">
        <f t="shared" si="1097"/>
        <v>0</v>
      </c>
      <c r="MZ162" s="1460">
        <f t="shared" si="1097"/>
        <v>0</v>
      </c>
      <c r="NA162" s="1460">
        <f t="shared" si="1097"/>
        <v>0</v>
      </c>
      <c r="NB162" s="1460">
        <f t="shared" si="1097"/>
        <v>0</v>
      </c>
      <c r="NC162" s="1460">
        <f t="shared" si="1097"/>
        <v>0</v>
      </c>
      <c r="ND162" s="1460">
        <f t="shared" si="1097"/>
        <v>0</v>
      </c>
      <c r="NE162" s="1460">
        <f t="shared" si="1097"/>
        <v>0</v>
      </c>
      <c r="NF162" s="1460">
        <f t="shared" si="1097"/>
        <v>0</v>
      </c>
      <c r="NG162" s="1460">
        <f t="shared" si="1097"/>
        <v>0</v>
      </c>
      <c r="NH162" s="1460">
        <f t="shared" si="1097"/>
        <v>0</v>
      </c>
      <c r="NI162" s="1460">
        <f t="shared" si="1098"/>
        <v>0</v>
      </c>
      <c r="NJ162" s="1460">
        <f t="shared" si="1098"/>
        <v>0</v>
      </c>
      <c r="NK162" s="1460">
        <f t="shared" si="1098"/>
        <v>0</v>
      </c>
      <c r="NL162" s="1460">
        <f t="shared" si="1098"/>
        <v>0</v>
      </c>
      <c r="NM162" s="1460">
        <f t="shared" si="1098"/>
        <v>0</v>
      </c>
      <c r="NN162" s="1460">
        <f t="shared" si="1098"/>
        <v>0</v>
      </c>
      <c r="NO162" s="1460">
        <f t="shared" si="1098"/>
        <v>0</v>
      </c>
      <c r="NP162" s="1460">
        <f t="shared" si="1098"/>
        <v>0</v>
      </c>
      <c r="NQ162" s="1460">
        <f t="shared" si="1098"/>
        <v>0</v>
      </c>
      <c r="NR162" s="1460">
        <f t="shared" si="1098"/>
        <v>0</v>
      </c>
      <c r="NS162" s="1460">
        <f t="shared" si="1098"/>
        <v>0</v>
      </c>
      <c r="NT162" s="1460">
        <f t="shared" si="1098"/>
        <v>0</v>
      </c>
      <c r="NU162" s="1460">
        <f t="shared" si="1098"/>
        <v>0</v>
      </c>
      <c r="NV162" s="1460">
        <f t="shared" si="1098"/>
        <v>0</v>
      </c>
      <c r="NW162" s="1460">
        <f t="shared" si="1098"/>
        <v>0</v>
      </c>
      <c r="NX162" s="1460">
        <f t="shared" si="1098"/>
        <v>0</v>
      </c>
      <c r="NY162" s="1460">
        <f t="shared" si="1099"/>
        <v>0</v>
      </c>
      <c r="NZ162" s="1460">
        <f t="shared" si="1099"/>
        <v>0</v>
      </c>
      <c r="OA162" s="1460">
        <f t="shared" si="1099"/>
        <v>0</v>
      </c>
      <c r="OB162" s="1460">
        <f t="shared" si="1099"/>
        <v>0</v>
      </c>
      <c r="OC162" s="1460">
        <f t="shared" si="1099"/>
        <v>0</v>
      </c>
      <c r="OD162" s="1460">
        <f t="shared" si="1099"/>
        <v>0</v>
      </c>
      <c r="OE162" s="1460">
        <f t="shared" si="1099"/>
        <v>0</v>
      </c>
      <c r="OF162" s="1460">
        <f t="shared" si="1099"/>
        <v>0</v>
      </c>
      <c r="OG162" s="1460">
        <f t="shared" si="1099"/>
        <v>0</v>
      </c>
      <c r="OH162" s="1460">
        <f t="shared" si="1099"/>
        <v>0</v>
      </c>
      <c r="OI162" s="1460">
        <f t="shared" si="1099"/>
        <v>0</v>
      </c>
      <c r="OJ162" s="1460">
        <f t="shared" si="1099"/>
        <v>0</v>
      </c>
      <c r="OK162" s="1460">
        <f t="shared" si="1099"/>
        <v>0</v>
      </c>
      <c r="OL162" s="1460">
        <f t="shared" si="1099"/>
        <v>0</v>
      </c>
      <c r="OM162" s="1460">
        <f t="shared" si="1099"/>
        <v>0</v>
      </c>
      <c r="ON162" s="1460">
        <f t="shared" si="1099"/>
        <v>0</v>
      </c>
      <c r="OO162" s="1460">
        <f t="shared" si="1045"/>
        <v>0</v>
      </c>
      <c r="OP162" s="1460">
        <f t="shared" si="1094"/>
        <v>0</v>
      </c>
      <c r="OQ162" s="1460">
        <f t="shared" si="1094"/>
        <v>0</v>
      </c>
      <c r="OR162" s="1460">
        <f t="shared" si="1094"/>
        <v>0</v>
      </c>
      <c r="OS162" s="1460">
        <f t="shared" si="1094"/>
        <v>0</v>
      </c>
      <c r="OT162" s="1460">
        <f t="shared" si="1094"/>
        <v>0</v>
      </c>
      <c r="OU162" s="1460">
        <f t="shared" si="1094"/>
        <v>0</v>
      </c>
      <c r="OV162" s="1460">
        <f t="shared" si="1094"/>
        <v>0</v>
      </c>
      <c r="OW162" s="1460">
        <f t="shared" ref="OP162:PE178" si="1274">IF(OW$12&lt;$AO162,0,IF(OW$12&lt;=$AU162,(OW$8-$LW162)*$D162/12,IF(OW$12&gt;=$BF162,(OW$8-$LZ162)*$D162/12,IF(OW$12&gt;=$BE162,0,IF(OW$12&gt;=$BA162,(OW$8-$LY162)*$D162/12,IF(OW$12&gt;=$AZ162,0,IF(OW$12&gt;=$AV162,(OW$8-$LX162)*$D162/12,0)))))))</f>
        <v>0</v>
      </c>
      <c r="OX162" s="1460">
        <f t="shared" si="1274"/>
        <v>0</v>
      </c>
      <c r="OY162" s="1460">
        <f t="shared" si="1274"/>
        <v>0</v>
      </c>
      <c r="OZ162" s="1460">
        <f t="shared" si="1274"/>
        <v>0</v>
      </c>
      <c r="PA162" s="1460">
        <f t="shared" si="1274"/>
        <v>0</v>
      </c>
      <c r="PB162" s="1460">
        <f t="shared" si="1274"/>
        <v>0</v>
      </c>
      <c r="PC162" s="1460">
        <f t="shared" si="1274"/>
        <v>0</v>
      </c>
      <c r="PD162" s="1460">
        <f t="shared" si="1274"/>
        <v>0</v>
      </c>
      <c r="PE162" s="1460">
        <f t="shared" si="1274"/>
        <v>0</v>
      </c>
      <c r="PF162" s="1460">
        <f t="shared" si="1095"/>
        <v>0</v>
      </c>
      <c r="PG162" s="1460">
        <f t="shared" si="1095"/>
        <v>0</v>
      </c>
      <c r="PH162" s="1460">
        <f t="shared" si="1095"/>
        <v>0</v>
      </c>
      <c r="PI162" s="1460">
        <f t="shared" si="1095"/>
        <v>0</v>
      </c>
      <c r="PJ162" s="1460">
        <f t="shared" si="1095"/>
        <v>0</v>
      </c>
      <c r="PK162" s="1460">
        <f t="shared" si="1095"/>
        <v>0</v>
      </c>
      <c r="PL162" s="1460">
        <f t="shared" si="1095"/>
        <v>0</v>
      </c>
      <c r="PM162" s="1460">
        <f t="shared" ref="PF162:PU178" si="1275">IF(PM$12&lt;$AO162,0,IF(PM$12&lt;=$AU162,(PM$8-$LW162)*$D162/12,IF(PM$12&gt;=$BF162,(PM$8-$LZ162)*$D162/12,IF(PM$12&gt;=$BE162,0,IF(PM$12&gt;=$BA162,(PM$8-$LY162)*$D162/12,IF(PM$12&gt;=$AZ162,0,IF(PM$12&gt;=$AV162,(PM$8-$LX162)*$D162/12,0)))))))</f>
        <v>0</v>
      </c>
      <c r="PN162" s="1460">
        <f t="shared" si="1275"/>
        <v>0</v>
      </c>
      <c r="PO162" s="1460">
        <f t="shared" si="1275"/>
        <v>0</v>
      </c>
      <c r="PP162" s="1460">
        <f t="shared" si="1275"/>
        <v>0</v>
      </c>
      <c r="PQ162" s="1460">
        <f t="shared" si="1275"/>
        <v>0</v>
      </c>
      <c r="PR162" s="1460">
        <f t="shared" si="1275"/>
        <v>0</v>
      </c>
      <c r="PS162" s="1460">
        <f t="shared" si="1275"/>
        <v>0</v>
      </c>
      <c r="PT162" s="1460">
        <f t="shared" si="1275"/>
        <v>0</v>
      </c>
      <c r="PU162" s="1460">
        <f t="shared" si="1275"/>
        <v>0</v>
      </c>
      <c r="PV162" s="1460">
        <f t="shared" si="1096"/>
        <v>0</v>
      </c>
      <c r="PW162" s="1460">
        <f t="shared" si="1096"/>
        <v>0</v>
      </c>
      <c r="PX162" s="1460">
        <f t="shared" si="1096"/>
        <v>0</v>
      </c>
      <c r="PY162" s="1460">
        <f t="shared" si="1096"/>
        <v>0</v>
      </c>
      <c r="PZ162" s="1460">
        <f t="shared" si="1096"/>
        <v>0</v>
      </c>
      <c r="QA162" s="1460">
        <f t="shared" si="1096"/>
        <v>0</v>
      </c>
      <c r="QB162" s="1460">
        <f t="shared" si="1096"/>
        <v>0</v>
      </c>
      <c r="QC162" s="1460">
        <f t="shared" si="1096"/>
        <v>0</v>
      </c>
      <c r="QD162" s="1460">
        <f t="shared" ref="PV162:QK178" si="1276">IF(QD$12&lt;$AO162,0,IF(QD$12&lt;=$AU162,(QD$8-$LW162)*$D162/12,IF(QD$12&gt;=$BF162,(QD$8-$LZ162)*$D162/12,IF(QD$12&gt;=$BE162,0,IF(QD$12&gt;=$BA162,(QD$8-$LY162)*$D162/12,IF(QD$12&gt;=$AZ162,0,IF(QD$12&gt;=$AV162,(QD$8-$LX162)*$D162/12,0)))))))</f>
        <v>0</v>
      </c>
      <c r="QE162" s="1460">
        <f t="shared" si="1276"/>
        <v>0</v>
      </c>
      <c r="QF162" s="1460">
        <f t="shared" si="1276"/>
        <v>0</v>
      </c>
      <c r="QG162" s="1460">
        <f t="shared" si="1276"/>
        <v>0</v>
      </c>
      <c r="QH162" s="1460">
        <f t="shared" si="1276"/>
        <v>0</v>
      </c>
      <c r="QI162" s="1460">
        <f t="shared" si="1276"/>
        <v>0</v>
      </c>
      <c r="QJ162" s="1460">
        <f t="shared" si="1276"/>
        <v>0</v>
      </c>
      <c r="QK162" s="1460">
        <f t="shared" si="1276"/>
        <v>0</v>
      </c>
      <c r="QL162" s="1460">
        <f t="shared" si="1273"/>
        <v>0</v>
      </c>
      <c r="QM162" s="1460">
        <f t="shared" si="1273"/>
        <v>0</v>
      </c>
      <c r="QN162" s="1460">
        <f t="shared" si="1273"/>
        <v>0</v>
      </c>
      <c r="QO162" s="1460">
        <f t="shared" si="1273"/>
        <v>0</v>
      </c>
      <c r="QP162" s="1460">
        <f t="shared" si="1273"/>
        <v>0</v>
      </c>
      <c r="QQ162" s="1460">
        <f t="shared" si="1273"/>
        <v>0</v>
      </c>
    </row>
    <row r="163" spans="1:459" s="1466" customFormat="1" ht="22.5" customHeight="1">
      <c r="A163" s="1468"/>
      <c r="B163" s="1469"/>
      <c r="C163" s="1469"/>
      <c r="D163" s="1470"/>
      <c r="E163" s="1471"/>
      <c r="F163" s="1472"/>
      <c r="G163" s="1472"/>
      <c r="H163" s="1473">
        <f t="shared" si="1106"/>
        <v>0</v>
      </c>
      <c r="I163" s="1474">
        <v>0</v>
      </c>
      <c r="J163" s="1475">
        <f t="shared" si="437"/>
        <v>0</v>
      </c>
      <c r="K163" s="1476">
        <v>0</v>
      </c>
      <c r="L163" s="1477">
        <f t="shared" si="1107"/>
        <v>0</v>
      </c>
      <c r="M163" s="1477">
        <f t="shared" si="1108"/>
        <v>0</v>
      </c>
      <c r="N163" s="1478"/>
      <c r="O163" s="1479">
        <v>0</v>
      </c>
      <c r="P163" s="1480">
        <v>0</v>
      </c>
      <c r="Q163" s="1828">
        <v>0</v>
      </c>
      <c r="R163" s="1831">
        <f t="shared" si="1109"/>
        <v>0</v>
      </c>
      <c r="S163" s="1481">
        <f>IF(AND(SUM(O163:Q163)=0,N163="NNN"),MIN('Operating History and Pro Forma'!$M$33,'Operating History and Pro Forma'!$T$15)*D163,SUM(O163:Q163)*D163)</f>
        <v>0</v>
      </c>
      <c r="T163" s="1482">
        <f t="shared" si="1110"/>
        <v>0</v>
      </c>
      <c r="U163" s="1483">
        <f t="shared" si="1111"/>
        <v>0</v>
      </c>
      <c r="V163" s="1480"/>
      <c r="W163" s="1514"/>
      <c r="X163" s="1486" t="str">
        <f t="shared" si="1112"/>
        <v/>
      </c>
      <c r="Y163" s="1487">
        <f t="shared" si="1113"/>
        <v>0</v>
      </c>
      <c r="Z163" s="1488"/>
      <c r="AA163" s="1488"/>
      <c r="AB163" s="1488"/>
      <c r="AC163" s="1488"/>
      <c r="AD163" s="1489">
        <f t="shared" si="1114"/>
        <v>0</v>
      </c>
      <c r="AE163" s="1490" t="str">
        <f t="shared" si="1115"/>
        <v/>
      </c>
      <c r="AF163" s="1491">
        <f t="shared" si="1116"/>
        <v>0</v>
      </c>
      <c r="AG163" s="1492">
        <f t="shared" si="1117"/>
        <v>0</v>
      </c>
      <c r="AH163" s="1493">
        <f t="shared" si="1118"/>
        <v>0</v>
      </c>
      <c r="AI163" s="1493">
        <f t="shared" si="1118"/>
        <v>0</v>
      </c>
      <c r="AJ163" s="1494">
        <f t="shared" si="1118"/>
        <v>0</v>
      </c>
      <c r="AK163" s="1494">
        <f t="shared" si="1118"/>
        <v>0</v>
      </c>
      <c r="AL163" s="1495">
        <f t="shared" si="1118"/>
        <v>0</v>
      </c>
      <c r="AM163" s="1496">
        <f t="shared" si="1118"/>
        <v>0</v>
      </c>
      <c r="AN163" s="1497">
        <f t="shared" si="399"/>
        <v>0</v>
      </c>
      <c r="AO163" s="1498">
        <f t="shared" si="1093"/>
        <v>0</v>
      </c>
      <c r="AP163" s="1499">
        <f t="shared" si="1119"/>
        <v>0</v>
      </c>
      <c r="AQ163" s="1500">
        <f t="shared" si="1120"/>
        <v>0</v>
      </c>
      <c r="AR163" s="1501">
        <f t="shared" si="1121"/>
        <v>0</v>
      </c>
      <c r="AS163" s="1498">
        <f t="shared" si="1088"/>
        <v>0</v>
      </c>
      <c r="AT163" s="1501">
        <f t="shared" si="1122"/>
        <v>0</v>
      </c>
      <c r="AU163" s="1498">
        <f t="shared" si="1123"/>
        <v>1</v>
      </c>
      <c r="AV163" s="1498">
        <f t="shared" si="1124"/>
        <v>2</v>
      </c>
      <c r="AW163" s="1499">
        <f t="shared" si="1125"/>
        <v>0</v>
      </c>
      <c r="AX163" s="1502">
        <f t="shared" si="1126"/>
        <v>0</v>
      </c>
      <c r="AY163" s="1503">
        <f t="shared" si="1127"/>
        <v>0</v>
      </c>
      <c r="AZ163" s="1498">
        <f t="shared" si="1128"/>
        <v>2</v>
      </c>
      <c r="BA163" s="1498">
        <f t="shared" si="1129"/>
        <v>3</v>
      </c>
      <c r="BB163" s="1499">
        <f t="shared" si="1130"/>
        <v>0</v>
      </c>
      <c r="BC163" s="1502">
        <f t="shared" si="1131"/>
        <v>0</v>
      </c>
      <c r="BD163" s="1503">
        <f t="shared" si="1132"/>
        <v>0</v>
      </c>
      <c r="BE163" s="1498">
        <f t="shared" si="1133"/>
        <v>3</v>
      </c>
      <c r="BF163" s="1498">
        <f t="shared" si="1134"/>
        <v>4</v>
      </c>
      <c r="BG163" s="1499">
        <f t="shared" si="1135"/>
        <v>0</v>
      </c>
      <c r="BH163" s="1502">
        <f t="shared" si="1136"/>
        <v>0</v>
      </c>
      <c r="BI163" s="1502">
        <f t="shared" si="1137"/>
        <v>0</v>
      </c>
      <c r="BJ163" s="1504">
        <f t="shared" si="1138"/>
        <v>1900</v>
      </c>
      <c r="BK163" s="1505" t="str">
        <f t="shared" si="1139"/>
        <v/>
      </c>
      <c r="BL163" s="1506"/>
      <c r="BM163" s="1507">
        <f t="shared" si="1140"/>
        <v>0</v>
      </c>
      <c r="BN163" s="1508">
        <f t="shared" si="1141"/>
        <v>0</v>
      </c>
      <c r="BO163" s="1508">
        <f t="shared" si="1141"/>
        <v>0</v>
      </c>
      <c r="BP163" s="1508">
        <f t="shared" si="1141"/>
        <v>0</v>
      </c>
      <c r="BQ163" s="1508">
        <f t="shared" si="1141"/>
        <v>0</v>
      </c>
      <c r="BR163" s="1508">
        <f t="shared" si="1141"/>
        <v>0</v>
      </c>
      <c r="BS163" s="1508">
        <f t="shared" si="1141"/>
        <v>0</v>
      </c>
      <c r="BT163" s="1508">
        <f t="shared" si="1141"/>
        <v>0</v>
      </c>
      <c r="BU163" s="1508">
        <f t="shared" si="1141"/>
        <v>0</v>
      </c>
      <c r="BV163" s="1508">
        <f t="shared" si="1141"/>
        <v>0</v>
      </c>
      <c r="BW163" s="1508">
        <f t="shared" si="1141"/>
        <v>0</v>
      </c>
      <c r="BX163" s="1508">
        <f t="shared" si="1141"/>
        <v>0</v>
      </c>
      <c r="BY163" s="1507">
        <f t="shared" si="1141"/>
        <v>0</v>
      </c>
      <c r="BZ163" s="1508">
        <f t="shared" si="1141"/>
        <v>0</v>
      </c>
      <c r="CA163" s="1508">
        <f t="shared" si="1141"/>
        <v>0</v>
      </c>
      <c r="CB163" s="1508">
        <f t="shared" si="1141"/>
        <v>0</v>
      </c>
      <c r="CC163" s="1508">
        <f t="shared" si="1141"/>
        <v>0</v>
      </c>
      <c r="CD163" s="1508">
        <f t="shared" si="1100"/>
        <v>0</v>
      </c>
      <c r="CE163" s="1508">
        <f t="shared" si="1100"/>
        <v>0</v>
      </c>
      <c r="CF163" s="1508">
        <f t="shared" si="1100"/>
        <v>0</v>
      </c>
      <c r="CG163" s="1508">
        <f t="shared" si="1100"/>
        <v>0</v>
      </c>
      <c r="CH163" s="1508">
        <f t="shared" si="1100"/>
        <v>0</v>
      </c>
      <c r="CI163" s="1508">
        <f t="shared" si="1100"/>
        <v>0</v>
      </c>
      <c r="CJ163" s="1509">
        <f t="shared" si="1100"/>
        <v>0</v>
      </c>
      <c r="CK163" s="1507">
        <f t="shared" si="1100"/>
        <v>0</v>
      </c>
      <c r="CL163" s="1508">
        <f t="shared" si="1100"/>
        <v>0</v>
      </c>
      <c r="CM163" s="1508">
        <f t="shared" si="1100"/>
        <v>0</v>
      </c>
      <c r="CN163" s="1508">
        <f t="shared" si="1100"/>
        <v>0</v>
      </c>
      <c r="CO163" s="1508">
        <f t="shared" si="1100"/>
        <v>0</v>
      </c>
      <c r="CP163" s="1508">
        <f t="shared" si="1100"/>
        <v>0</v>
      </c>
      <c r="CQ163" s="1508">
        <f t="shared" si="1100"/>
        <v>0</v>
      </c>
      <c r="CR163" s="1508">
        <f t="shared" si="1100"/>
        <v>0</v>
      </c>
      <c r="CS163" s="1508">
        <f t="shared" si="1100"/>
        <v>0</v>
      </c>
      <c r="CT163" s="1508">
        <f t="shared" si="1101"/>
        <v>0</v>
      </c>
      <c r="CU163" s="1508">
        <f t="shared" si="1101"/>
        <v>0</v>
      </c>
      <c r="CV163" s="1509">
        <f t="shared" si="1101"/>
        <v>0</v>
      </c>
      <c r="CW163" s="1508">
        <f t="shared" si="1101"/>
        <v>0</v>
      </c>
      <c r="CX163" s="1508">
        <f t="shared" si="1101"/>
        <v>0</v>
      </c>
      <c r="CY163" s="1508">
        <f t="shared" si="1101"/>
        <v>0</v>
      </c>
      <c r="CZ163" s="1508">
        <f t="shared" si="1101"/>
        <v>0</v>
      </c>
      <c r="DA163" s="1508">
        <f t="shared" si="1101"/>
        <v>0</v>
      </c>
      <c r="DB163" s="1508">
        <f t="shared" si="1101"/>
        <v>0</v>
      </c>
      <c r="DC163" s="1508">
        <f t="shared" si="1101"/>
        <v>0</v>
      </c>
      <c r="DD163" s="1508">
        <f t="shared" si="1101"/>
        <v>0</v>
      </c>
      <c r="DE163" s="1508">
        <f t="shared" si="1101"/>
        <v>0</v>
      </c>
      <c r="DF163" s="1508">
        <f t="shared" si="1101"/>
        <v>0</v>
      </c>
      <c r="DG163" s="1508">
        <f t="shared" si="1101"/>
        <v>0</v>
      </c>
      <c r="DH163" s="1509">
        <f t="shared" si="1101"/>
        <v>0</v>
      </c>
      <c r="DI163" s="1508">
        <f t="shared" si="1101"/>
        <v>0</v>
      </c>
      <c r="DJ163" s="1508">
        <f t="shared" si="1102"/>
        <v>0</v>
      </c>
      <c r="DK163" s="1508">
        <f t="shared" si="1102"/>
        <v>0</v>
      </c>
      <c r="DL163" s="1508">
        <f t="shared" si="1102"/>
        <v>0</v>
      </c>
      <c r="DM163" s="1508">
        <f t="shared" si="1102"/>
        <v>0</v>
      </c>
      <c r="DN163" s="1508">
        <f t="shared" si="1102"/>
        <v>0</v>
      </c>
      <c r="DO163" s="1508">
        <f t="shared" si="1102"/>
        <v>0</v>
      </c>
      <c r="DP163" s="1508">
        <f t="shared" si="1102"/>
        <v>0</v>
      </c>
      <c r="DQ163" s="1508">
        <f t="shared" si="1102"/>
        <v>0</v>
      </c>
      <c r="DR163" s="1508">
        <f t="shared" si="1102"/>
        <v>0</v>
      </c>
      <c r="DS163" s="1508">
        <f t="shared" si="1102"/>
        <v>0</v>
      </c>
      <c r="DT163" s="1509">
        <f t="shared" si="1102"/>
        <v>0</v>
      </c>
      <c r="DU163" s="1507">
        <f t="shared" si="1102"/>
        <v>0</v>
      </c>
      <c r="DV163" s="1508">
        <f t="shared" si="1102"/>
        <v>0</v>
      </c>
      <c r="DW163" s="1508">
        <f t="shared" si="1102"/>
        <v>0</v>
      </c>
      <c r="DX163" s="1508">
        <f t="shared" si="1102"/>
        <v>0</v>
      </c>
      <c r="DY163" s="1508">
        <f t="shared" si="1102"/>
        <v>0</v>
      </c>
      <c r="DZ163" s="1508">
        <f t="shared" si="1103"/>
        <v>0</v>
      </c>
      <c r="EA163" s="1508">
        <f t="shared" si="1103"/>
        <v>0</v>
      </c>
      <c r="EB163" s="1508">
        <f t="shared" si="1103"/>
        <v>0</v>
      </c>
      <c r="EC163" s="1508">
        <f t="shared" si="1103"/>
        <v>0</v>
      </c>
      <c r="ED163" s="1508">
        <f t="shared" si="1103"/>
        <v>0</v>
      </c>
      <c r="EE163" s="1508">
        <f t="shared" si="1103"/>
        <v>0</v>
      </c>
      <c r="EF163" s="1508">
        <f t="shared" si="1103"/>
        <v>0</v>
      </c>
      <c r="EG163" s="1507">
        <f t="shared" si="1103"/>
        <v>0</v>
      </c>
      <c r="EH163" s="1508">
        <f t="shared" si="1103"/>
        <v>0</v>
      </c>
      <c r="EI163" s="1508">
        <f t="shared" si="1103"/>
        <v>0</v>
      </c>
      <c r="EJ163" s="1508">
        <f t="shared" si="1103"/>
        <v>0</v>
      </c>
      <c r="EK163" s="1508">
        <f t="shared" si="1103"/>
        <v>0</v>
      </c>
      <c r="EL163" s="1508">
        <f t="shared" si="1103"/>
        <v>0</v>
      </c>
      <c r="EM163" s="1508">
        <f t="shared" si="1103"/>
        <v>0</v>
      </c>
      <c r="EN163" s="1508">
        <f t="shared" si="1103"/>
        <v>0</v>
      </c>
      <c r="EO163" s="1508">
        <f t="shared" si="1103"/>
        <v>0</v>
      </c>
      <c r="EP163" s="1508">
        <f t="shared" si="1104"/>
        <v>0</v>
      </c>
      <c r="EQ163" s="1508">
        <f t="shared" si="1104"/>
        <v>0</v>
      </c>
      <c r="ER163" s="1509">
        <f t="shared" si="1104"/>
        <v>0</v>
      </c>
      <c r="ES163" s="1507">
        <f t="shared" si="1104"/>
        <v>0</v>
      </c>
      <c r="ET163" s="1508">
        <f t="shared" si="1104"/>
        <v>0</v>
      </c>
      <c r="EU163" s="1508">
        <f t="shared" si="1104"/>
        <v>0</v>
      </c>
      <c r="EV163" s="1508">
        <f t="shared" si="1104"/>
        <v>0</v>
      </c>
      <c r="EW163" s="1508">
        <f t="shared" si="1104"/>
        <v>0</v>
      </c>
      <c r="EX163" s="1508">
        <f t="shared" si="1104"/>
        <v>0</v>
      </c>
      <c r="EY163" s="1508">
        <f t="shared" si="1104"/>
        <v>0</v>
      </c>
      <c r="EZ163" s="1508">
        <f t="shared" si="1104"/>
        <v>0</v>
      </c>
      <c r="FA163" s="1508">
        <f t="shared" si="1104"/>
        <v>0</v>
      </c>
      <c r="FB163" s="1508">
        <f t="shared" si="1104"/>
        <v>0</v>
      </c>
      <c r="FC163" s="1508">
        <f t="shared" si="1104"/>
        <v>0</v>
      </c>
      <c r="FD163" s="1509">
        <f t="shared" si="1104"/>
        <v>0</v>
      </c>
      <c r="FE163" s="1508">
        <f t="shared" si="1104"/>
        <v>0</v>
      </c>
      <c r="FF163" s="1508">
        <f t="shared" si="1052"/>
        <v>0</v>
      </c>
      <c r="FG163" s="1508">
        <f t="shared" si="1105"/>
        <v>0</v>
      </c>
      <c r="FH163" s="1508">
        <f t="shared" si="1105"/>
        <v>0</v>
      </c>
      <c r="FI163" s="1508">
        <f t="shared" si="1105"/>
        <v>0</v>
      </c>
      <c r="FJ163" s="1508">
        <f t="shared" si="1105"/>
        <v>0</v>
      </c>
      <c r="FK163" s="1508">
        <f t="shared" si="1105"/>
        <v>0</v>
      </c>
      <c r="FL163" s="1508">
        <f t="shared" si="1105"/>
        <v>0</v>
      </c>
      <c r="FM163" s="1508">
        <f t="shared" si="1105"/>
        <v>0</v>
      </c>
      <c r="FN163" s="1508">
        <f t="shared" si="1105"/>
        <v>0</v>
      </c>
      <c r="FO163" s="1508">
        <f t="shared" si="1105"/>
        <v>0</v>
      </c>
      <c r="FP163" s="1509">
        <f t="shared" si="1105"/>
        <v>0</v>
      </c>
      <c r="FQ163" s="1508">
        <f t="shared" si="1105"/>
        <v>0</v>
      </c>
      <c r="FR163" s="1508">
        <f t="shared" si="1105"/>
        <v>0</v>
      </c>
      <c r="FS163" s="1508">
        <f t="shared" si="1105"/>
        <v>0</v>
      </c>
      <c r="FT163" s="1508">
        <f t="shared" si="1105"/>
        <v>0</v>
      </c>
      <c r="FU163" s="1508">
        <f t="shared" si="1105"/>
        <v>0</v>
      </c>
      <c r="FV163" s="1508">
        <f t="shared" si="1105"/>
        <v>0</v>
      </c>
      <c r="FW163" s="1508">
        <f t="shared" si="1142"/>
        <v>0</v>
      </c>
      <c r="FX163" s="1508">
        <f t="shared" si="1142"/>
        <v>0</v>
      </c>
      <c r="FY163" s="1508">
        <f t="shared" si="1142"/>
        <v>0</v>
      </c>
      <c r="FZ163" s="1508">
        <f t="shared" si="1142"/>
        <v>0</v>
      </c>
      <c r="GA163" s="1508">
        <f t="shared" si="1142"/>
        <v>0</v>
      </c>
      <c r="GB163" s="1509">
        <f t="shared" si="1142"/>
        <v>0</v>
      </c>
      <c r="GC163" s="1506"/>
      <c r="GD163" s="1458">
        <f t="shared" si="1143"/>
        <v>1</v>
      </c>
      <c r="GE163" s="1510">
        <f t="shared" si="1090"/>
        <v>0</v>
      </c>
      <c r="GF163" s="1511">
        <f t="shared" si="1090"/>
        <v>0</v>
      </c>
      <c r="GG163" s="1511">
        <f t="shared" si="1090"/>
        <v>0</v>
      </c>
      <c r="GH163" s="1511">
        <f t="shared" si="1090"/>
        <v>0</v>
      </c>
      <c r="GI163" s="1511">
        <f t="shared" si="1090"/>
        <v>0</v>
      </c>
      <c r="GJ163" s="1511">
        <f t="shared" si="1090"/>
        <v>0</v>
      </c>
      <c r="GK163" s="1511">
        <f t="shared" si="1090"/>
        <v>0</v>
      </c>
      <c r="GL163" s="1511">
        <f t="shared" si="1090"/>
        <v>0</v>
      </c>
      <c r="GM163" s="1511">
        <f t="shared" si="1090"/>
        <v>0</v>
      </c>
      <c r="GN163" s="1512">
        <f t="shared" si="1090"/>
        <v>0</v>
      </c>
      <c r="GO163" s="1513">
        <f t="shared" si="1144"/>
        <v>0</v>
      </c>
      <c r="GP163" s="1506"/>
      <c r="GQ163" s="1510">
        <f t="shared" si="1073"/>
        <v>0</v>
      </c>
      <c r="GR163" s="1511">
        <f t="shared" si="1091"/>
        <v>0</v>
      </c>
      <c r="GS163" s="1511">
        <f t="shared" si="1091"/>
        <v>0</v>
      </c>
      <c r="GT163" s="1511">
        <f t="shared" si="1091"/>
        <v>0</v>
      </c>
      <c r="GU163" s="1511">
        <f t="shared" si="1091"/>
        <v>0</v>
      </c>
      <c r="GV163" s="1511">
        <f t="shared" si="1091"/>
        <v>0</v>
      </c>
      <c r="GW163" s="1511">
        <f t="shared" si="1091"/>
        <v>0</v>
      </c>
      <c r="GX163" s="1511">
        <f t="shared" si="1091"/>
        <v>0</v>
      </c>
      <c r="GY163" s="1511">
        <f t="shared" si="1091"/>
        <v>0</v>
      </c>
      <c r="GZ163" s="1512">
        <f t="shared" si="1091"/>
        <v>0</v>
      </c>
      <c r="HA163" s="1513">
        <f t="shared" si="1145"/>
        <v>0</v>
      </c>
      <c r="HB163" s="1506">
        <f t="shared" si="1146"/>
        <v>1</v>
      </c>
      <c r="HC163" s="1506"/>
      <c r="HD163" s="1508">
        <f t="shared" si="1147"/>
        <v>0</v>
      </c>
      <c r="HE163" s="1460">
        <f t="shared" si="1148"/>
        <v>0</v>
      </c>
      <c r="HF163" s="1460">
        <f t="shared" si="1149"/>
        <v>0</v>
      </c>
      <c r="HG163" s="1460">
        <f t="shared" si="1150"/>
        <v>0</v>
      </c>
      <c r="HH163" s="1460">
        <f t="shared" si="1151"/>
        <v>0</v>
      </c>
      <c r="HI163" s="1460">
        <f t="shared" si="1152"/>
        <v>0</v>
      </c>
      <c r="HJ163" s="1460">
        <f t="shared" si="1153"/>
        <v>0</v>
      </c>
      <c r="HK163" s="1460">
        <f t="shared" si="1154"/>
        <v>0</v>
      </c>
      <c r="HL163" s="1460">
        <f t="shared" si="1155"/>
        <v>0</v>
      </c>
      <c r="HM163" s="1460">
        <f t="shared" si="1156"/>
        <v>0</v>
      </c>
      <c r="HN163" s="1460">
        <f t="shared" si="1157"/>
        <v>0</v>
      </c>
      <c r="HO163" s="1460">
        <f t="shared" si="1158"/>
        <v>0</v>
      </c>
      <c r="HP163" s="1460">
        <f t="shared" si="1159"/>
        <v>0</v>
      </c>
      <c r="HQ163" s="1460">
        <f t="shared" si="1160"/>
        <v>0</v>
      </c>
      <c r="HR163" s="1460">
        <f t="shared" si="1161"/>
        <v>0</v>
      </c>
      <c r="HS163" s="1460">
        <f t="shared" si="1162"/>
        <v>0</v>
      </c>
      <c r="HT163" s="1460">
        <f t="shared" si="1163"/>
        <v>0</v>
      </c>
      <c r="HU163" s="1460">
        <f t="shared" si="1164"/>
        <v>0</v>
      </c>
      <c r="HV163" s="1460">
        <f t="shared" si="1165"/>
        <v>0</v>
      </c>
      <c r="HW163" s="1460">
        <f t="shared" si="1166"/>
        <v>0</v>
      </c>
      <c r="HX163" s="1460">
        <f t="shared" si="1167"/>
        <v>0</v>
      </c>
      <c r="HY163" s="1460">
        <f t="shared" si="1168"/>
        <v>0</v>
      </c>
      <c r="HZ163" s="1460">
        <f t="shared" si="1169"/>
        <v>0</v>
      </c>
      <c r="IA163" s="1460">
        <f t="shared" si="1170"/>
        <v>0</v>
      </c>
      <c r="IB163" s="1460">
        <f t="shared" si="1171"/>
        <v>0</v>
      </c>
      <c r="IC163" s="1460">
        <f t="shared" si="1172"/>
        <v>0</v>
      </c>
      <c r="ID163" s="1460">
        <f t="shared" si="1173"/>
        <v>0</v>
      </c>
      <c r="IE163" s="1460">
        <f t="shared" si="1174"/>
        <v>0</v>
      </c>
      <c r="IF163" s="1460">
        <f t="shared" si="1175"/>
        <v>0</v>
      </c>
      <c r="IG163" s="1460">
        <f t="shared" si="1176"/>
        <v>0</v>
      </c>
      <c r="IH163" s="1460">
        <f t="shared" si="1177"/>
        <v>0</v>
      </c>
      <c r="II163" s="1460">
        <f t="shared" si="1178"/>
        <v>0</v>
      </c>
      <c r="IJ163" s="1460">
        <f t="shared" si="1179"/>
        <v>0</v>
      </c>
      <c r="IK163" s="1460">
        <f t="shared" si="1180"/>
        <v>0</v>
      </c>
      <c r="IL163" s="1460">
        <f t="shared" si="1181"/>
        <v>0</v>
      </c>
      <c r="IM163" s="1460">
        <f t="shared" si="1182"/>
        <v>0</v>
      </c>
      <c r="IN163" s="1460">
        <f t="shared" si="1183"/>
        <v>0</v>
      </c>
      <c r="IO163" s="1460">
        <f t="shared" si="1184"/>
        <v>0</v>
      </c>
      <c r="IP163" s="1460">
        <f t="shared" si="1185"/>
        <v>0</v>
      </c>
      <c r="IQ163" s="1460">
        <f t="shared" si="1186"/>
        <v>0</v>
      </c>
      <c r="IR163" s="1460">
        <f t="shared" si="1187"/>
        <v>0</v>
      </c>
      <c r="IS163" s="1460">
        <f t="shared" si="1188"/>
        <v>0</v>
      </c>
      <c r="IT163" s="1460">
        <f t="shared" si="1189"/>
        <v>0</v>
      </c>
      <c r="IU163" s="1460">
        <f t="shared" si="1190"/>
        <v>0</v>
      </c>
      <c r="IV163" s="1460">
        <f t="shared" si="1191"/>
        <v>0</v>
      </c>
      <c r="IW163" s="1460">
        <f t="shared" si="1192"/>
        <v>0</v>
      </c>
      <c r="IX163" s="1460">
        <f t="shared" si="1193"/>
        <v>0</v>
      </c>
      <c r="IY163" s="1460">
        <f t="shared" si="1194"/>
        <v>0</v>
      </c>
      <c r="IZ163" s="1460">
        <f t="shared" si="1195"/>
        <v>0</v>
      </c>
      <c r="JA163" s="1460">
        <f t="shared" si="1196"/>
        <v>0</v>
      </c>
      <c r="JB163" s="1460">
        <f t="shared" si="1197"/>
        <v>0</v>
      </c>
      <c r="JC163" s="1460">
        <f t="shared" si="1198"/>
        <v>0</v>
      </c>
      <c r="JD163" s="1460">
        <f t="shared" si="1199"/>
        <v>0</v>
      </c>
      <c r="JE163" s="1460">
        <f t="shared" si="1200"/>
        <v>0</v>
      </c>
      <c r="JF163" s="1460">
        <f t="shared" si="1201"/>
        <v>0</v>
      </c>
      <c r="JG163" s="1460">
        <f t="shared" si="1202"/>
        <v>0</v>
      </c>
      <c r="JH163" s="1460">
        <f t="shared" si="1203"/>
        <v>0</v>
      </c>
      <c r="JI163" s="1460">
        <f t="shared" si="1204"/>
        <v>0</v>
      </c>
      <c r="JJ163" s="1460">
        <f t="shared" si="1205"/>
        <v>0</v>
      </c>
      <c r="JK163" s="1460">
        <f t="shared" si="1206"/>
        <v>0</v>
      </c>
      <c r="JL163" s="1460">
        <f t="shared" si="1207"/>
        <v>0</v>
      </c>
      <c r="JM163" s="1460">
        <f t="shared" si="1208"/>
        <v>0</v>
      </c>
      <c r="JN163" s="1460">
        <f t="shared" si="1209"/>
        <v>0</v>
      </c>
      <c r="JO163" s="1460">
        <f t="shared" si="1210"/>
        <v>0</v>
      </c>
      <c r="JP163" s="1460">
        <f t="shared" si="1211"/>
        <v>0</v>
      </c>
      <c r="JQ163" s="1460">
        <f t="shared" si="1212"/>
        <v>0</v>
      </c>
      <c r="JR163" s="1460">
        <f t="shared" si="1213"/>
        <v>0</v>
      </c>
      <c r="JS163" s="1460">
        <f t="shared" si="1214"/>
        <v>0</v>
      </c>
      <c r="JT163" s="1460">
        <f t="shared" si="1215"/>
        <v>0</v>
      </c>
      <c r="JU163" s="1460">
        <f t="shared" si="1216"/>
        <v>0</v>
      </c>
      <c r="JV163" s="1460">
        <f t="shared" si="1217"/>
        <v>0</v>
      </c>
      <c r="JW163" s="1460">
        <f t="shared" si="1218"/>
        <v>0</v>
      </c>
      <c r="JX163" s="1460">
        <f t="shared" si="1219"/>
        <v>0</v>
      </c>
      <c r="JY163" s="1460">
        <f t="shared" si="1220"/>
        <v>0</v>
      </c>
      <c r="JZ163" s="1460">
        <f t="shared" si="1221"/>
        <v>0</v>
      </c>
      <c r="KA163" s="1460">
        <f t="shared" si="1222"/>
        <v>0</v>
      </c>
      <c r="KB163" s="1460">
        <f t="shared" si="1223"/>
        <v>0</v>
      </c>
      <c r="KC163" s="1460">
        <f t="shared" si="1224"/>
        <v>0</v>
      </c>
      <c r="KD163" s="1460">
        <f t="shared" si="1225"/>
        <v>0</v>
      </c>
      <c r="KE163" s="1460">
        <f t="shared" si="1226"/>
        <v>0</v>
      </c>
      <c r="KF163" s="1460">
        <f t="shared" si="1227"/>
        <v>0</v>
      </c>
      <c r="KG163" s="1460">
        <f t="shared" si="1228"/>
        <v>0</v>
      </c>
      <c r="KH163" s="1460">
        <f t="shared" si="1229"/>
        <v>0</v>
      </c>
      <c r="KI163" s="1460">
        <f t="shared" si="1230"/>
        <v>0</v>
      </c>
      <c r="KJ163" s="1460">
        <f t="shared" si="1231"/>
        <v>0</v>
      </c>
      <c r="KK163" s="1460">
        <f t="shared" si="1232"/>
        <v>0</v>
      </c>
      <c r="KL163" s="1460">
        <f t="shared" si="1233"/>
        <v>0</v>
      </c>
      <c r="KM163" s="1460">
        <f t="shared" si="1234"/>
        <v>0</v>
      </c>
      <c r="KN163" s="1460">
        <f t="shared" si="1235"/>
        <v>0</v>
      </c>
      <c r="KO163" s="1460">
        <f t="shared" si="1236"/>
        <v>0</v>
      </c>
      <c r="KP163" s="1460">
        <f t="shared" si="1237"/>
        <v>0</v>
      </c>
      <c r="KQ163" s="1460">
        <f t="shared" si="1238"/>
        <v>0</v>
      </c>
      <c r="KR163" s="1460">
        <f t="shared" si="1239"/>
        <v>0</v>
      </c>
      <c r="KS163" s="1460">
        <f t="shared" si="1240"/>
        <v>0</v>
      </c>
      <c r="KT163" s="1460">
        <f t="shared" si="1241"/>
        <v>0</v>
      </c>
      <c r="KU163" s="1460">
        <f t="shared" si="1242"/>
        <v>0</v>
      </c>
      <c r="KV163" s="1460">
        <f t="shared" si="1243"/>
        <v>0</v>
      </c>
      <c r="KW163" s="1460">
        <f t="shared" si="1244"/>
        <v>0</v>
      </c>
      <c r="KX163" s="1460">
        <f t="shared" si="1245"/>
        <v>0</v>
      </c>
      <c r="KY163" s="1460">
        <f t="shared" si="1246"/>
        <v>0</v>
      </c>
      <c r="KZ163" s="1460">
        <f t="shared" si="1247"/>
        <v>0</v>
      </c>
      <c r="LA163" s="1460">
        <f t="shared" si="1248"/>
        <v>0</v>
      </c>
      <c r="LB163" s="1460">
        <f t="shared" si="1249"/>
        <v>0</v>
      </c>
      <c r="LC163" s="1460">
        <f t="shared" si="1250"/>
        <v>0</v>
      </c>
      <c r="LD163" s="1460">
        <f t="shared" si="1251"/>
        <v>0</v>
      </c>
      <c r="LE163" s="1460">
        <f t="shared" si="1252"/>
        <v>0</v>
      </c>
      <c r="LF163" s="1460">
        <f t="shared" si="1253"/>
        <v>0</v>
      </c>
      <c r="LG163" s="1460">
        <f t="shared" si="1254"/>
        <v>0</v>
      </c>
      <c r="LH163" s="1460">
        <f t="shared" si="1255"/>
        <v>0</v>
      </c>
      <c r="LI163" s="1460">
        <f t="shared" si="1256"/>
        <v>0</v>
      </c>
      <c r="LJ163" s="1460">
        <f t="shared" si="1257"/>
        <v>0</v>
      </c>
      <c r="LK163" s="1460">
        <f t="shared" si="1258"/>
        <v>0</v>
      </c>
      <c r="LL163" s="1460">
        <f t="shared" si="1259"/>
        <v>0</v>
      </c>
      <c r="LM163" s="1460">
        <f t="shared" si="1260"/>
        <v>0</v>
      </c>
      <c r="LN163" s="1460">
        <f t="shared" si="1261"/>
        <v>0</v>
      </c>
      <c r="LO163" s="1460">
        <f t="shared" si="1262"/>
        <v>0</v>
      </c>
      <c r="LP163" s="1460">
        <f t="shared" si="1263"/>
        <v>0</v>
      </c>
      <c r="LQ163" s="1460">
        <f t="shared" si="1264"/>
        <v>0</v>
      </c>
      <c r="LR163" s="1460">
        <f t="shared" si="1265"/>
        <v>0</v>
      </c>
      <c r="LS163" s="1460">
        <f t="shared" si="1266"/>
        <v>0</v>
      </c>
      <c r="LW163" s="1467">
        <f t="shared" si="1267"/>
        <v>0</v>
      </c>
      <c r="LX163" s="1467">
        <f t="shared" si="1268"/>
        <v>0</v>
      </c>
      <c r="LY163" s="1467">
        <f t="shared" si="1269"/>
        <v>0</v>
      </c>
      <c r="LZ163" s="1467">
        <f t="shared" si="1270"/>
        <v>0</v>
      </c>
      <c r="MA163" s="1506"/>
      <c r="MB163" s="1460">
        <f t="shared" si="1271"/>
        <v>0</v>
      </c>
      <c r="MC163" s="1460">
        <f t="shared" si="1272"/>
        <v>0</v>
      </c>
      <c r="MD163" s="1460">
        <f t="shared" si="1272"/>
        <v>0</v>
      </c>
      <c r="ME163" s="1460">
        <f t="shared" si="1272"/>
        <v>0</v>
      </c>
      <c r="MF163" s="1460">
        <f t="shared" si="1272"/>
        <v>0</v>
      </c>
      <c r="MG163" s="1460">
        <f t="shared" si="1272"/>
        <v>0</v>
      </c>
      <c r="MH163" s="1460">
        <f t="shared" si="1272"/>
        <v>0</v>
      </c>
      <c r="MI163" s="1460">
        <f t="shared" si="1272"/>
        <v>0</v>
      </c>
      <c r="MJ163" s="1460">
        <f t="shared" si="1272"/>
        <v>0</v>
      </c>
      <c r="MK163" s="1460">
        <f t="shared" si="1272"/>
        <v>0</v>
      </c>
      <c r="ML163" s="1460">
        <f t="shared" si="1272"/>
        <v>0</v>
      </c>
      <c r="MM163" s="1460">
        <f t="shared" si="1272"/>
        <v>0</v>
      </c>
      <c r="MN163" s="1460">
        <f t="shared" si="1272"/>
        <v>0</v>
      </c>
      <c r="MO163" s="1460">
        <f t="shared" si="1272"/>
        <v>0</v>
      </c>
      <c r="MP163" s="1460">
        <f t="shared" si="1272"/>
        <v>0</v>
      </c>
      <c r="MQ163" s="1460">
        <f t="shared" si="1272"/>
        <v>0</v>
      </c>
      <c r="MR163" s="1460">
        <f t="shared" si="1272"/>
        <v>0</v>
      </c>
      <c r="MS163" s="1460">
        <f t="shared" si="1097"/>
        <v>0</v>
      </c>
      <c r="MT163" s="1460">
        <f t="shared" si="1097"/>
        <v>0</v>
      </c>
      <c r="MU163" s="1460">
        <f t="shared" si="1097"/>
        <v>0</v>
      </c>
      <c r="MV163" s="1460">
        <f t="shared" si="1097"/>
        <v>0</v>
      </c>
      <c r="MW163" s="1460">
        <f t="shared" si="1097"/>
        <v>0</v>
      </c>
      <c r="MX163" s="1460">
        <f t="shared" si="1097"/>
        <v>0</v>
      </c>
      <c r="MY163" s="1460">
        <f t="shared" si="1097"/>
        <v>0</v>
      </c>
      <c r="MZ163" s="1460">
        <f t="shared" si="1097"/>
        <v>0</v>
      </c>
      <c r="NA163" s="1460">
        <f t="shared" si="1097"/>
        <v>0</v>
      </c>
      <c r="NB163" s="1460">
        <f t="shared" si="1097"/>
        <v>0</v>
      </c>
      <c r="NC163" s="1460">
        <f t="shared" si="1097"/>
        <v>0</v>
      </c>
      <c r="ND163" s="1460">
        <f t="shared" si="1097"/>
        <v>0</v>
      </c>
      <c r="NE163" s="1460">
        <f t="shared" si="1097"/>
        <v>0</v>
      </c>
      <c r="NF163" s="1460">
        <f t="shared" si="1097"/>
        <v>0</v>
      </c>
      <c r="NG163" s="1460">
        <f t="shared" si="1097"/>
        <v>0</v>
      </c>
      <c r="NH163" s="1460">
        <f t="shared" si="1097"/>
        <v>0</v>
      </c>
      <c r="NI163" s="1460">
        <f t="shared" si="1098"/>
        <v>0</v>
      </c>
      <c r="NJ163" s="1460">
        <f t="shared" si="1098"/>
        <v>0</v>
      </c>
      <c r="NK163" s="1460">
        <f t="shared" si="1098"/>
        <v>0</v>
      </c>
      <c r="NL163" s="1460">
        <f t="shared" si="1098"/>
        <v>0</v>
      </c>
      <c r="NM163" s="1460">
        <f t="shared" si="1098"/>
        <v>0</v>
      </c>
      <c r="NN163" s="1460">
        <f t="shared" si="1098"/>
        <v>0</v>
      </c>
      <c r="NO163" s="1460">
        <f t="shared" si="1098"/>
        <v>0</v>
      </c>
      <c r="NP163" s="1460">
        <f t="shared" si="1098"/>
        <v>0</v>
      </c>
      <c r="NQ163" s="1460">
        <f t="shared" si="1098"/>
        <v>0</v>
      </c>
      <c r="NR163" s="1460">
        <f t="shared" si="1098"/>
        <v>0</v>
      </c>
      <c r="NS163" s="1460">
        <f t="shared" si="1098"/>
        <v>0</v>
      </c>
      <c r="NT163" s="1460">
        <f t="shared" si="1098"/>
        <v>0</v>
      </c>
      <c r="NU163" s="1460">
        <f t="shared" si="1098"/>
        <v>0</v>
      </c>
      <c r="NV163" s="1460">
        <f t="shared" si="1098"/>
        <v>0</v>
      </c>
      <c r="NW163" s="1460">
        <f t="shared" si="1098"/>
        <v>0</v>
      </c>
      <c r="NX163" s="1460">
        <f t="shared" si="1098"/>
        <v>0</v>
      </c>
      <c r="NY163" s="1460">
        <f t="shared" si="1099"/>
        <v>0</v>
      </c>
      <c r="NZ163" s="1460">
        <f t="shared" si="1099"/>
        <v>0</v>
      </c>
      <c r="OA163" s="1460">
        <f t="shared" si="1099"/>
        <v>0</v>
      </c>
      <c r="OB163" s="1460">
        <f t="shared" si="1099"/>
        <v>0</v>
      </c>
      <c r="OC163" s="1460">
        <f t="shared" si="1099"/>
        <v>0</v>
      </c>
      <c r="OD163" s="1460">
        <f t="shared" si="1099"/>
        <v>0</v>
      </c>
      <c r="OE163" s="1460">
        <f t="shared" si="1099"/>
        <v>0</v>
      </c>
      <c r="OF163" s="1460">
        <f t="shared" si="1099"/>
        <v>0</v>
      </c>
      <c r="OG163" s="1460">
        <f t="shared" si="1099"/>
        <v>0</v>
      </c>
      <c r="OH163" s="1460">
        <f t="shared" si="1099"/>
        <v>0</v>
      </c>
      <c r="OI163" s="1460">
        <f t="shared" si="1099"/>
        <v>0</v>
      </c>
      <c r="OJ163" s="1460">
        <f t="shared" si="1099"/>
        <v>0</v>
      </c>
      <c r="OK163" s="1460">
        <f t="shared" si="1099"/>
        <v>0</v>
      </c>
      <c r="OL163" s="1460">
        <f t="shared" si="1099"/>
        <v>0</v>
      </c>
      <c r="OM163" s="1460">
        <f t="shared" si="1099"/>
        <v>0</v>
      </c>
      <c r="ON163" s="1460">
        <f t="shared" si="1099"/>
        <v>0</v>
      </c>
      <c r="OO163" s="1460">
        <f t="shared" si="1045"/>
        <v>0</v>
      </c>
      <c r="OP163" s="1460">
        <f t="shared" si="1274"/>
        <v>0</v>
      </c>
      <c r="OQ163" s="1460">
        <f t="shared" si="1274"/>
        <v>0</v>
      </c>
      <c r="OR163" s="1460">
        <f t="shared" si="1274"/>
        <v>0</v>
      </c>
      <c r="OS163" s="1460">
        <f t="shared" si="1274"/>
        <v>0</v>
      </c>
      <c r="OT163" s="1460">
        <f t="shared" si="1274"/>
        <v>0</v>
      </c>
      <c r="OU163" s="1460">
        <f t="shared" si="1274"/>
        <v>0</v>
      </c>
      <c r="OV163" s="1460">
        <f t="shared" si="1274"/>
        <v>0</v>
      </c>
      <c r="OW163" s="1460">
        <f t="shared" si="1274"/>
        <v>0</v>
      </c>
      <c r="OX163" s="1460">
        <f t="shared" si="1274"/>
        <v>0</v>
      </c>
      <c r="OY163" s="1460">
        <f t="shared" si="1274"/>
        <v>0</v>
      </c>
      <c r="OZ163" s="1460">
        <f t="shared" si="1274"/>
        <v>0</v>
      </c>
      <c r="PA163" s="1460">
        <f t="shared" si="1274"/>
        <v>0</v>
      </c>
      <c r="PB163" s="1460">
        <f t="shared" si="1274"/>
        <v>0</v>
      </c>
      <c r="PC163" s="1460">
        <f t="shared" si="1274"/>
        <v>0</v>
      </c>
      <c r="PD163" s="1460">
        <f t="shared" si="1274"/>
        <v>0</v>
      </c>
      <c r="PE163" s="1460">
        <f t="shared" si="1274"/>
        <v>0</v>
      </c>
      <c r="PF163" s="1460">
        <f t="shared" si="1275"/>
        <v>0</v>
      </c>
      <c r="PG163" s="1460">
        <f t="shared" si="1275"/>
        <v>0</v>
      </c>
      <c r="PH163" s="1460">
        <f t="shared" si="1275"/>
        <v>0</v>
      </c>
      <c r="PI163" s="1460">
        <f t="shared" si="1275"/>
        <v>0</v>
      </c>
      <c r="PJ163" s="1460">
        <f t="shared" si="1275"/>
        <v>0</v>
      </c>
      <c r="PK163" s="1460">
        <f t="shared" si="1275"/>
        <v>0</v>
      </c>
      <c r="PL163" s="1460">
        <f t="shared" si="1275"/>
        <v>0</v>
      </c>
      <c r="PM163" s="1460">
        <f t="shared" si="1275"/>
        <v>0</v>
      </c>
      <c r="PN163" s="1460">
        <f t="shared" si="1275"/>
        <v>0</v>
      </c>
      <c r="PO163" s="1460">
        <f t="shared" si="1275"/>
        <v>0</v>
      </c>
      <c r="PP163" s="1460">
        <f t="shared" si="1275"/>
        <v>0</v>
      </c>
      <c r="PQ163" s="1460">
        <f t="shared" si="1275"/>
        <v>0</v>
      </c>
      <c r="PR163" s="1460">
        <f t="shared" si="1275"/>
        <v>0</v>
      </c>
      <c r="PS163" s="1460">
        <f t="shared" si="1275"/>
        <v>0</v>
      </c>
      <c r="PT163" s="1460">
        <f t="shared" si="1275"/>
        <v>0</v>
      </c>
      <c r="PU163" s="1460">
        <f t="shared" si="1275"/>
        <v>0</v>
      </c>
      <c r="PV163" s="1460">
        <f t="shared" si="1276"/>
        <v>0</v>
      </c>
      <c r="PW163" s="1460">
        <f t="shared" si="1276"/>
        <v>0</v>
      </c>
      <c r="PX163" s="1460">
        <f t="shared" si="1276"/>
        <v>0</v>
      </c>
      <c r="PY163" s="1460">
        <f t="shared" si="1276"/>
        <v>0</v>
      </c>
      <c r="PZ163" s="1460">
        <f t="shared" si="1276"/>
        <v>0</v>
      </c>
      <c r="QA163" s="1460">
        <f t="shared" si="1276"/>
        <v>0</v>
      </c>
      <c r="QB163" s="1460">
        <f t="shared" si="1276"/>
        <v>0</v>
      </c>
      <c r="QC163" s="1460">
        <f t="shared" si="1276"/>
        <v>0</v>
      </c>
      <c r="QD163" s="1460">
        <f t="shared" si="1276"/>
        <v>0</v>
      </c>
      <c r="QE163" s="1460">
        <f t="shared" si="1276"/>
        <v>0</v>
      </c>
      <c r="QF163" s="1460">
        <f t="shared" si="1276"/>
        <v>0</v>
      </c>
      <c r="QG163" s="1460">
        <f t="shared" si="1276"/>
        <v>0</v>
      </c>
      <c r="QH163" s="1460">
        <f t="shared" si="1276"/>
        <v>0</v>
      </c>
      <c r="QI163" s="1460">
        <f t="shared" si="1276"/>
        <v>0</v>
      </c>
      <c r="QJ163" s="1460">
        <f t="shared" si="1276"/>
        <v>0</v>
      </c>
      <c r="QK163" s="1460">
        <f t="shared" si="1276"/>
        <v>0</v>
      </c>
      <c r="QL163" s="1460">
        <f t="shared" si="1273"/>
        <v>0</v>
      </c>
      <c r="QM163" s="1460">
        <f t="shared" si="1273"/>
        <v>0</v>
      </c>
      <c r="QN163" s="1460">
        <f t="shared" si="1273"/>
        <v>0</v>
      </c>
      <c r="QO163" s="1460">
        <f t="shared" si="1273"/>
        <v>0</v>
      </c>
      <c r="QP163" s="1460">
        <f t="shared" si="1273"/>
        <v>0</v>
      </c>
      <c r="QQ163" s="1460">
        <f t="shared" si="1273"/>
        <v>0</v>
      </c>
    </row>
    <row r="164" spans="1:459" s="1466" customFormat="1" ht="22.5" customHeight="1">
      <c r="A164" s="1468"/>
      <c r="B164" s="1469"/>
      <c r="C164" s="1469"/>
      <c r="D164" s="1470"/>
      <c r="E164" s="1471"/>
      <c r="F164" s="1472"/>
      <c r="G164" s="1472"/>
      <c r="H164" s="1473">
        <f t="shared" si="1106"/>
        <v>0</v>
      </c>
      <c r="I164" s="1474">
        <v>0</v>
      </c>
      <c r="J164" s="1475">
        <f t="shared" si="437"/>
        <v>0</v>
      </c>
      <c r="K164" s="1476">
        <v>0</v>
      </c>
      <c r="L164" s="1477">
        <f t="shared" si="1107"/>
        <v>0</v>
      </c>
      <c r="M164" s="1477">
        <f t="shared" si="1108"/>
        <v>0</v>
      </c>
      <c r="N164" s="1478"/>
      <c r="O164" s="1479">
        <v>0</v>
      </c>
      <c r="P164" s="1480">
        <v>0</v>
      </c>
      <c r="Q164" s="1828">
        <v>0</v>
      </c>
      <c r="R164" s="1831">
        <f t="shared" si="1109"/>
        <v>0</v>
      </c>
      <c r="S164" s="1481">
        <f>IF(AND(SUM(O164:Q164)=0,N164="NNN"),MIN('Operating History and Pro Forma'!$M$33,'Operating History and Pro Forma'!$T$15)*D164,SUM(O164:Q164)*D164)</f>
        <v>0</v>
      </c>
      <c r="T164" s="1482">
        <f t="shared" si="1110"/>
        <v>0</v>
      </c>
      <c r="U164" s="1483">
        <f t="shared" si="1111"/>
        <v>0</v>
      </c>
      <c r="V164" s="1480"/>
      <c r="W164" s="1514"/>
      <c r="X164" s="1486" t="str">
        <f t="shared" si="1112"/>
        <v/>
      </c>
      <c r="Y164" s="1487">
        <f t="shared" si="1113"/>
        <v>0</v>
      </c>
      <c r="Z164" s="1488"/>
      <c r="AA164" s="1488"/>
      <c r="AB164" s="1488"/>
      <c r="AC164" s="1488"/>
      <c r="AD164" s="1489">
        <f t="shared" si="1114"/>
        <v>0</v>
      </c>
      <c r="AE164" s="1490" t="str">
        <f t="shared" si="1115"/>
        <v/>
      </c>
      <c r="AF164" s="1491">
        <f t="shared" si="1116"/>
        <v>0</v>
      </c>
      <c r="AG164" s="1492">
        <f t="shared" si="1117"/>
        <v>0</v>
      </c>
      <c r="AH164" s="1493">
        <f t="shared" si="1118"/>
        <v>0</v>
      </c>
      <c r="AI164" s="1493">
        <f t="shared" si="1118"/>
        <v>0</v>
      </c>
      <c r="AJ164" s="1494">
        <f t="shared" si="1118"/>
        <v>0</v>
      </c>
      <c r="AK164" s="1494">
        <f t="shared" si="1118"/>
        <v>0</v>
      </c>
      <c r="AL164" s="1495">
        <f t="shared" si="1118"/>
        <v>0</v>
      </c>
      <c r="AM164" s="1496">
        <f t="shared" si="1118"/>
        <v>0</v>
      </c>
      <c r="AN164" s="1497">
        <f t="shared" si="399"/>
        <v>0</v>
      </c>
      <c r="AO164" s="1498">
        <f t="shared" si="1093"/>
        <v>0</v>
      </c>
      <c r="AP164" s="1499">
        <f t="shared" si="1119"/>
        <v>0</v>
      </c>
      <c r="AQ164" s="1500">
        <f t="shared" si="1120"/>
        <v>0</v>
      </c>
      <c r="AR164" s="1501">
        <f t="shared" si="1121"/>
        <v>0</v>
      </c>
      <c r="AS164" s="1498">
        <f t="shared" si="1088"/>
        <v>0</v>
      </c>
      <c r="AT164" s="1501">
        <f t="shared" si="1122"/>
        <v>0</v>
      </c>
      <c r="AU164" s="1498">
        <f t="shared" si="1123"/>
        <v>1</v>
      </c>
      <c r="AV164" s="1498">
        <f t="shared" si="1124"/>
        <v>2</v>
      </c>
      <c r="AW164" s="1499">
        <f t="shared" si="1125"/>
        <v>0</v>
      </c>
      <c r="AX164" s="1502">
        <f t="shared" si="1126"/>
        <v>0</v>
      </c>
      <c r="AY164" s="1503">
        <f t="shared" si="1127"/>
        <v>0</v>
      </c>
      <c r="AZ164" s="1498">
        <f t="shared" si="1128"/>
        <v>2</v>
      </c>
      <c r="BA164" s="1498">
        <f t="shared" si="1129"/>
        <v>3</v>
      </c>
      <c r="BB164" s="1499">
        <f t="shared" si="1130"/>
        <v>0</v>
      </c>
      <c r="BC164" s="1502">
        <f t="shared" si="1131"/>
        <v>0</v>
      </c>
      <c r="BD164" s="1503">
        <f t="shared" si="1132"/>
        <v>0</v>
      </c>
      <c r="BE164" s="1498">
        <f t="shared" si="1133"/>
        <v>3</v>
      </c>
      <c r="BF164" s="1498">
        <f t="shared" si="1134"/>
        <v>4</v>
      </c>
      <c r="BG164" s="1499">
        <f t="shared" si="1135"/>
        <v>0</v>
      </c>
      <c r="BH164" s="1502">
        <f t="shared" si="1136"/>
        <v>0</v>
      </c>
      <c r="BI164" s="1502">
        <f t="shared" si="1137"/>
        <v>0</v>
      </c>
      <c r="BJ164" s="1504">
        <f t="shared" si="1138"/>
        <v>1900</v>
      </c>
      <c r="BK164" s="1505" t="str">
        <f t="shared" si="1139"/>
        <v/>
      </c>
      <c r="BL164" s="1506"/>
      <c r="BM164" s="1507">
        <f t="shared" si="1140"/>
        <v>0</v>
      </c>
      <c r="BN164" s="1508">
        <f t="shared" si="1141"/>
        <v>0</v>
      </c>
      <c r="BO164" s="1508">
        <f t="shared" si="1141"/>
        <v>0</v>
      </c>
      <c r="BP164" s="1508">
        <f t="shared" si="1141"/>
        <v>0</v>
      </c>
      <c r="BQ164" s="1508">
        <f t="shared" si="1141"/>
        <v>0</v>
      </c>
      <c r="BR164" s="1508">
        <f t="shared" si="1141"/>
        <v>0</v>
      </c>
      <c r="BS164" s="1508">
        <f t="shared" si="1141"/>
        <v>0</v>
      </c>
      <c r="BT164" s="1508">
        <f t="shared" si="1141"/>
        <v>0</v>
      </c>
      <c r="BU164" s="1508">
        <f t="shared" si="1141"/>
        <v>0</v>
      </c>
      <c r="BV164" s="1508">
        <f t="shared" si="1141"/>
        <v>0</v>
      </c>
      <c r="BW164" s="1508">
        <f t="shared" si="1141"/>
        <v>0</v>
      </c>
      <c r="BX164" s="1508">
        <f t="shared" si="1141"/>
        <v>0</v>
      </c>
      <c r="BY164" s="1507">
        <f t="shared" si="1141"/>
        <v>0</v>
      </c>
      <c r="BZ164" s="1508">
        <f t="shared" si="1141"/>
        <v>0</v>
      </c>
      <c r="CA164" s="1508">
        <f t="shared" si="1141"/>
        <v>0</v>
      </c>
      <c r="CB164" s="1508">
        <f t="shared" si="1141"/>
        <v>0</v>
      </c>
      <c r="CC164" s="1508">
        <f t="shared" si="1141"/>
        <v>0</v>
      </c>
      <c r="CD164" s="1508">
        <f t="shared" si="1100"/>
        <v>0</v>
      </c>
      <c r="CE164" s="1508">
        <f t="shared" si="1100"/>
        <v>0</v>
      </c>
      <c r="CF164" s="1508">
        <f t="shared" si="1100"/>
        <v>0</v>
      </c>
      <c r="CG164" s="1508">
        <f t="shared" si="1100"/>
        <v>0</v>
      </c>
      <c r="CH164" s="1508">
        <f t="shared" si="1100"/>
        <v>0</v>
      </c>
      <c r="CI164" s="1508">
        <f t="shared" si="1100"/>
        <v>0</v>
      </c>
      <c r="CJ164" s="1509">
        <f t="shared" si="1100"/>
        <v>0</v>
      </c>
      <c r="CK164" s="1507">
        <f t="shared" si="1100"/>
        <v>0</v>
      </c>
      <c r="CL164" s="1508">
        <f t="shared" si="1100"/>
        <v>0</v>
      </c>
      <c r="CM164" s="1508">
        <f t="shared" si="1100"/>
        <v>0</v>
      </c>
      <c r="CN164" s="1508">
        <f t="shared" si="1100"/>
        <v>0</v>
      </c>
      <c r="CO164" s="1508">
        <f t="shared" si="1100"/>
        <v>0</v>
      </c>
      <c r="CP164" s="1508">
        <f t="shared" si="1100"/>
        <v>0</v>
      </c>
      <c r="CQ164" s="1508">
        <f t="shared" si="1100"/>
        <v>0</v>
      </c>
      <c r="CR164" s="1508">
        <f t="shared" si="1100"/>
        <v>0</v>
      </c>
      <c r="CS164" s="1508">
        <f t="shared" si="1100"/>
        <v>0</v>
      </c>
      <c r="CT164" s="1508">
        <f t="shared" si="1101"/>
        <v>0</v>
      </c>
      <c r="CU164" s="1508">
        <f t="shared" si="1101"/>
        <v>0</v>
      </c>
      <c r="CV164" s="1509">
        <f t="shared" si="1101"/>
        <v>0</v>
      </c>
      <c r="CW164" s="1508">
        <f t="shared" si="1101"/>
        <v>0</v>
      </c>
      <c r="CX164" s="1508">
        <f t="shared" si="1101"/>
        <v>0</v>
      </c>
      <c r="CY164" s="1508">
        <f t="shared" si="1101"/>
        <v>0</v>
      </c>
      <c r="CZ164" s="1508">
        <f t="shared" si="1101"/>
        <v>0</v>
      </c>
      <c r="DA164" s="1508">
        <f t="shared" si="1101"/>
        <v>0</v>
      </c>
      <c r="DB164" s="1508">
        <f t="shared" si="1101"/>
        <v>0</v>
      </c>
      <c r="DC164" s="1508">
        <f t="shared" si="1101"/>
        <v>0</v>
      </c>
      <c r="DD164" s="1508">
        <f t="shared" si="1101"/>
        <v>0</v>
      </c>
      <c r="DE164" s="1508">
        <f t="shared" si="1101"/>
        <v>0</v>
      </c>
      <c r="DF164" s="1508">
        <f t="shared" si="1101"/>
        <v>0</v>
      </c>
      <c r="DG164" s="1508">
        <f t="shared" si="1101"/>
        <v>0</v>
      </c>
      <c r="DH164" s="1509">
        <f t="shared" si="1101"/>
        <v>0</v>
      </c>
      <c r="DI164" s="1508">
        <f t="shared" si="1101"/>
        <v>0</v>
      </c>
      <c r="DJ164" s="1508">
        <f t="shared" si="1102"/>
        <v>0</v>
      </c>
      <c r="DK164" s="1508">
        <f t="shared" si="1102"/>
        <v>0</v>
      </c>
      <c r="DL164" s="1508">
        <f t="shared" si="1102"/>
        <v>0</v>
      </c>
      <c r="DM164" s="1508">
        <f t="shared" si="1102"/>
        <v>0</v>
      </c>
      <c r="DN164" s="1508">
        <f t="shared" si="1102"/>
        <v>0</v>
      </c>
      <c r="DO164" s="1508">
        <f t="shared" si="1102"/>
        <v>0</v>
      </c>
      <c r="DP164" s="1508">
        <f t="shared" si="1102"/>
        <v>0</v>
      </c>
      <c r="DQ164" s="1508">
        <f t="shared" si="1102"/>
        <v>0</v>
      </c>
      <c r="DR164" s="1508">
        <f t="shared" si="1102"/>
        <v>0</v>
      </c>
      <c r="DS164" s="1508">
        <f t="shared" si="1102"/>
        <v>0</v>
      </c>
      <c r="DT164" s="1509">
        <f t="shared" si="1102"/>
        <v>0</v>
      </c>
      <c r="DU164" s="1507">
        <f t="shared" si="1102"/>
        <v>0</v>
      </c>
      <c r="DV164" s="1508">
        <f t="shared" si="1102"/>
        <v>0</v>
      </c>
      <c r="DW164" s="1508">
        <f t="shared" si="1102"/>
        <v>0</v>
      </c>
      <c r="DX164" s="1508">
        <f t="shared" si="1102"/>
        <v>0</v>
      </c>
      <c r="DY164" s="1508">
        <f t="shared" si="1102"/>
        <v>0</v>
      </c>
      <c r="DZ164" s="1508">
        <f t="shared" si="1103"/>
        <v>0</v>
      </c>
      <c r="EA164" s="1508">
        <f t="shared" si="1103"/>
        <v>0</v>
      </c>
      <c r="EB164" s="1508">
        <f t="shared" si="1103"/>
        <v>0</v>
      </c>
      <c r="EC164" s="1508">
        <f t="shared" si="1103"/>
        <v>0</v>
      </c>
      <c r="ED164" s="1508">
        <f t="shared" si="1103"/>
        <v>0</v>
      </c>
      <c r="EE164" s="1508">
        <f t="shared" si="1103"/>
        <v>0</v>
      </c>
      <c r="EF164" s="1508">
        <f t="shared" si="1103"/>
        <v>0</v>
      </c>
      <c r="EG164" s="1507">
        <f t="shared" si="1103"/>
        <v>0</v>
      </c>
      <c r="EH164" s="1508">
        <f t="shared" si="1103"/>
        <v>0</v>
      </c>
      <c r="EI164" s="1508">
        <f t="shared" si="1103"/>
        <v>0</v>
      </c>
      <c r="EJ164" s="1508">
        <f t="shared" si="1103"/>
        <v>0</v>
      </c>
      <c r="EK164" s="1508">
        <f t="shared" si="1103"/>
        <v>0</v>
      </c>
      <c r="EL164" s="1508">
        <f t="shared" si="1103"/>
        <v>0</v>
      </c>
      <c r="EM164" s="1508">
        <f t="shared" si="1103"/>
        <v>0</v>
      </c>
      <c r="EN164" s="1508">
        <f t="shared" si="1103"/>
        <v>0</v>
      </c>
      <c r="EO164" s="1508">
        <f t="shared" si="1103"/>
        <v>0</v>
      </c>
      <c r="EP164" s="1508">
        <f t="shared" si="1104"/>
        <v>0</v>
      </c>
      <c r="EQ164" s="1508">
        <f t="shared" si="1104"/>
        <v>0</v>
      </c>
      <c r="ER164" s="1509">
        <f t="shared" si="1104"/>
        <v>0</v>
      </c>
      <c r="ES164" s="1507">
        <f t="shared" si="1104"/>
        <v>0</v>
      </c>
      <c r="ET164" s="1508">
        <f t="shared" si="1104"/>
        <v>0</v>
      </c>
      <c r="EU164" s="1508">
        <f t="shared" si="1104"/>
        <v>0</v>
      </c>
      <c r="EV164" s="1508">
        <f t="shared" si="1104"/>
        <v>0</v>
      </c>
      <c r="EW164" s="1508">
        <f t="shared" si="1104"/>
        <v>0</v>
      </c>
      <c r="EX164" s="1508">
        <f t="shared" si="1104"/>
        <v>0</v>
      </c>
      <c r="EY164" s="1508">
        <f t="shared" si="1104"/>
        <v>0</v>
      </c>
      <c r="EZ164" s="1508">
        <f t="shared" si="1104"/>
        <v>0</v>
      </c>
      <c r="FA164" s="1508">
        <f t="shared" si="1104"/>
        <v>0</v>
      </c>
      <c r="FB164" s="1508">
        <f t="shared" si="1104"/>
        <v>0</v>
      </c>
      <c r="FC164" s="1508">
        <f t="shared" si="1104"/>
        <v>0</v>
      </c>
      <c r="FD164" s="1509">
        <f t="shared" si="1104"/>
        <v>0</v>
      </c>
      <c r="FE164" s="1508">
        <f t="shared" si="1104"/>
        <v>0</v>
      </c>
      <c r="FF164" s="1508">
        <f t="shared" si="1052"/>
        <v>0</v>
      </c>
      <c r="FG164" s="1508">
        <f t="shared" si="1105"/>
        <v>0</v>
      </c>
      <c r="FH164" s="1508">
        <f t="shared" si="1105"/>
        <v>0</v>
      </c>
      <c r="FI164" s="1508">
        <f t="shared" si="1105"/>
        <v>0</v>
      </c>
      <c r="FJ164" s="1508">
        <f t="shared" si="1105"/>
        <v>0</v>
      </c>
      <c r="FK164" s="1508">
        <f t="shared" si="1105"/>
        <v>0</v>
      </c>
      <c r="FL164" s="1508">
        <f t="shared" si="1105"/>
        <v>0</v>
      </c>
      <c r="FM164" s="1508">
        <f t="shared" si="1105"/>
        <v>0</v>
      </c>
      <c r="FN164" s="1508">
        <f t="shared" si="1105"/>
        <v>0</v>
      </c>
      <c r="FO164" s="1508">
        <f t="shared" si="1105"/>
        <v>0</v>
      </c>
      <c r="FP164" s="1509">
        <f t="shared" si="1105"/>
        <v>0</v>
      </c>
      <c r="FQ164" s="1508">
        <f t="shared" si="1105"/>
        <v>0</v>
      </c>
      <c r="FR164" s="1508">
        <f t="shared" si="1105"/>
        <v>0</v>
      </c>
      <c r="FS164" s="1508">
        <f t="shared" si="1105"/>
        <v>0</v>
      </c>
      <c r="FT164" s="1508">
        <f t="shared" si="1105"/>
        <v>0</v>
      </c>
      <c r="FU164" s="1508">
        <f t="shared" si="1105"/>
        <v>0</v>
      </c>
      <c r="FV164" s="1508">
        <f t="shared" si="1105"/>
        <v>0</v>
      </c>
      <c r="FW164" s="1508">
        <f t="shared" si="1142"/>
        <v>0</v>
      </c>
      <c r="FX164" s="1508">
        <f t="shared" si="1142"/>
        <v>0</v>
      </c>
      <c r="FY164" s="1508">
        <f t="shared" si="1142"/>
        <v>0</v>
      </c>
      <c r="FZ164" s="1508">
        <f t="shared" si="1142"/>
        <v>0</v>
      </c>
      <c r="GA164" s="1508">
        <f t="shared" si="1142"/>
        <v>0</v>
      </c>
      <c r="GB164" s="1509">
        <f t="shared" si="1142"/>
        <v>0</v>
      </c>
      <c r="GC164" s="1506"/>
      <c r="GD164" s="1458">
        <f t="shared" si="1143"/>
        <v>1</v>
      </c>
      <c r="GE164" s="1510">
        <f t="shared" si="1090"/>
        <v>0</v>
      </c>
      <c r="GF164" s="1511">
        <f t="shared" si="1090"/>
        <v>0</v>
      </c>
      <c r="GG164" s="1511">
        <f t="shared" si="1090"/>
        <v>0</v>
      </c>
      <c r="GH164" s="1511">
        <f t="shared" si="1090"/>
        <v>0</v>
      </c>
      <c r="GI164" s="1511">
        <f t="shared" si="1090"/>
        <v>0</v>
      </c>
      <c r="GJ164" s="1511">
        <f t="shared" si="1090"/>
        <v>0</v>
      </c>
      <c r="GK164" s="1511">
        <f t="shared" si="1090"/>
        <v>0</v>
      </c>
      <c r="GL164" s="1511">
        <f t="shared" si="1090"/>
        <v>0</v>
      </c>
      <c r="GM164" s="1511">
        <f t="shared" si="1090"/>
        <v>0</v>
      </c>
      <c r="GN164" s="1512">
        <f t="shared" si="1090"/>
        <v>0</v>
      </c>
      <c r="GO164" s="1513">
        <f t="shared" si="1144"/>
        <v>0</v>
      </c>
      <c r="GP164" s="1506"/>
      <c r="GQ164" s="1510">
        <f t="shared" si="1073"/>
        <v>0</v>
      </c>
      <c r="GR164" s="1511">
        <f t="shared" si="1091"/>
        <v>0</v>
      </c>
      <c r="GS164" s="1511">
        <f t="shared" si="1091"/>
        <v>0</v>
      </c>
      <c r="GT164" s="1511">
        <f t="shared" si="1091"/>
        <v>0</v>
      </c>
      <c r="GU164" s="1511">
        <f t="shared" si="1091"/>
        <v>0</v>
      </c>
      <c r="GV164" s="1511">
        <f t="shared" si="1091"/>
        <v>0</v>
      </c>
      <c r="GW164" s="1511">
        <f t="shared" si="1091"/>
        <v>0</v>
      </c>
      <c r="GX164" s="1511">
        <f t="shared" si="1091"/>
        <v>0</v>
      </c>
      <c r="GY164" s="1511">
        <f t="shared" si="1091"/>
        <v>0</v>
      </c>
      <c r="GZ164" s="1512">
        <f t="shared" si="1091"/>
        <v>0</v>
      </c>
      <c r="HA164" s="1513">
        <f t="shared" si="1145"/>
        <v>0</v>
      </c>
      <c r="HB164" s="1506">
        <f t="shared" si="1146"/>
        <v>1</v>
      </c>
      <c r="HC164" s="1506"/>
      <c r="HD164" s="1508">
        <f t="shared" si="1147"/>
        <v>0</v>
      </c>
      <c r="HE164" s="1460">
        <f t="shared" si="1148"/>
        <v>0</v>
      </c>
      <c r="HF164" s="1460">
        <f t="shared" si="1149"/>
        <v>0</v>
      </c>
      <c r="HG164" s="1460">
        <f t="shared" si="1150"/>
        <v>0</v>
      </c>
      <c r="HH164" s="1460">
        <f t="shared" si="1151"/>
        <v>0</v>
      </c>
      <c r="HI164" s="1460">
        <f t="shared" si="1152"/>
        <v>0</v>
      </c>
      <c r="HJ164" s="1460">
        <f t="shared" si="1153"/>
        <v>0</v>
      </c>
      <c r="HK164" s="1460">
        <f t="shared" si="1154"/>
        <v>0</v>
      </c>
      <c r="HL164" s="1460">
        <f t="shared" si="1155"/>
        <v>0</v>
      </c>
      <c r="HM164" s="1460">
        <f t="shared" si="1156"/>
        <v>0</v>
      </c>
      <c r="HN164" s="1460">
        <f t="shared" si="1157"/>
        <v>0</v>
      </c>
      <c r="HO164" s="1460">
        <f t="shared" si="1158"/>
        <v>0</v>
      </c>
      <c r="HP164" s="1460">
        <f t="shared" si="1159"/>
        <v>0</v>
      </c>
      <c r="HQ164" s="1460">
        <f t="shared" si="1160"/>
        <v>0</v>
      </c>
      <c r="HR164" s="1460">
        <f t="shared" si="1161"/>
        <v>0</v>
      </c>
      <c r="HS164" s="1460">
        <f t="shared" si="1162"/>
        <v>0</v>
      </c>
      <c r="HT164" s="1460">
        <f t="shared" si="1163"/>
        <v>0</v>
      </c>
      <c r="HU164" s="1460">
        <f t="shared" si="1164"/>
        <v>0</v>
      </c>
      <c r="HV164" s="1460">
        <f t="shared" si="1165"/>
        <v>0</v>
      </c>
      <c r="HW164" s="1460">
        <f t="shared" si="1166"/>
        <v>0</v>
      </c>
      <c r="HX164" s="1460">
        <f t="shared" si="1167"/>
        <v>0</v>
      </c>
      <c r="HY164" s="1460">
        <f t="shared" si="1168"/>
        <v>0</v>
      </c>
      <c r="HZ164" s="1460">
        <f t="shared" si="1169"/>
        <v>0</v>
      </c>
      <c r="IA164" s="1460">
        <f t="shared" si="1170"/>
        <v>0</v>
      </c>
      <c r="IB164" s="1460">
        <f t="shared" si="1171"/>
        <v>0</v>
      </c>
      <c r="IC164" s="1460">
        <f t="shared" si="1172"/>
        <v>0</v>
      </c>
      <c r="ID164" s="1460">
        <f t="shared" si="1173"/>
        <v>0</v>
      </c>
      <c r="IE164" s="1460">
        <f t="shared" si="1174"/>
        <v>0</v>
      </c>
      <c r="IF164" s="1460">
        <f t="shared" si="1175"/>
        <v>0</v>
      </c>
      <c r="IG164" s="1460">
        <f t="shared" si="1176"/>
        <v>0</v>
      </c>
      <c r="IH164" s="1460">
        <f t="shared" si="1177"/>
        <v>0</v>
      </c>
      <c r="II164" s="1460">
        <f t="shared" si="1178"/>
        <v>0</v>
      </c>
      <c r="IJ164" s="1460">
        <f t="shared" si="1179"/>
        <v>0</v>
      </c>
      <c r="IK164" s="1460">
        <f t="shared" si="1180"/>
        <v>0</v>
      </c>
      <c r="IL164" s="1460">
        <f t="shared" si="1181"/>
        <v>0</v>
      </c>
      <c r="IM164" s="1460">
        <f t="shared" si="1182"/>
        <v>0</v>
      </c>
      <c r="IN164" s="1460">
        <f t="shared" si="1183"/>
        <v>0</v>
      </c>
      <c r="IO164" s="1460">
        <f t="shared" si="1184"/>
        <v>0</v>
      </c>
      <c r="IP164" s="1460">
        <f t="shared" si="1185"/>
        <v>0</v>
      </c>
      <c r="IQ164" s="1460">
        <f t="shared" si="1186"/>
        <v>0</v>
      </c>
      <c r="IR164" s="1460">
        <f t="shared" si="1187"/>
        <v>0</v>
      </c>
      <c r="IS164" s="1460">
        <f t="shared" si="1188"/>
        <v>0</v>
      </c>
      <c r="IT164" s="1460">
        <f t="shared" si="1189"/>
        <v>0</v>
      </c>
      <c r="IU164" s="1460">
        <f t="shared" si="1190"/>
        <v>0</v>
      </c>
      <c r="IV164" s="1460">
        <f t="shared" si="1191"/>
        <v>0</v>
      </c>
      <c r="IW164" s="1460">
        <f t="shared" si="1192"/>
        <v>0</v>
      </c>
      <c r="IX164" s="1460">
        <f t="shared" si="1193"/>
        <v>0</v>
      </c>
      <c r="IY164" s="1460">
        <f t="shared" si="1194"/>
        <v>0</v>
      </c>
      <c r="IZ164" s="1460">
        <f t="shared" si="1195"/>
        <v>0</v>
      </c>
      <c r="JA164" s="1460">
        <f t="shared" si="1196"/>
        <v>0</v>
      </c>
      <c r="JB164" s="1460">
        <f t="shared" si="1197"/>
        <v>0</v>
      </c>
      <c r="JC164" s="1460">
        <f t="shared" si="1198"/>
        <v>0</v>
      </c>
      <c r="JD164" s="1460">
        <f t="shared" si="1199"/>
        <v>0</v>
      </c>
      <c r="JE164" s="1460">
        <f t="shared" si="1200"/>
        <v>0</v>
      </c>
      <c r="JF164" s="1460">
        <f t="shared" si="1201"/>
        <v>0</v>
      </c>
      <c r="JG164" s="1460">
        <f t="shared" si="1202"/>
        <v>0</v>
      </c>
      <c r="JH164" s="1460">
        <f t="shared" si="1203"/>
        <v>0</v>
      </c>
      <c r="JI164" s="1460">
        <f t="shared" si="1204"/>
        <v>0</v>
      </c>
      <c r="JJ164" s="1460">
        <f t="shared" si="1205"/>
        <v>0</v>
      </c>
      <c r="JK164" s="1460">
        <f t="shared" si="1206"/>
        <v>0</v>
      </c>
      <c r="JL164" s="1460">
        <f t="shared" si="1207"/>
        <v>0</v>
      </c>
      <c r="JM164" s="1460">
        <f t="shared" si="1208"/>
        <v>0</v>
      </c>
      <c r="JN164" s="1460">
        <f t="shared" si="1209"/>
        <v>0</v>
      </c>
      <c r="JO164" s="1460">
        <f t="shared" si="1210"/>
        <v>0</v>
      </c>
      <c r="JP164" s="1460">
        <f t="shared" si="1211"/>
        <v>0</v>
      </c>
      <c r="JQ164" s="1460">
        <f t="shared" si="1212"/>
        <v>0</v>
      </c>
      <c r="JR164" s="1460">
        <f t="shared" si="1213"/>
        <v>0</v>
      </c>
      <c r="JS164" s="1460">
        <f t="shared" si="1214"/>
        <v>0</v>
      </c>
      <c r="JT164" s="1460">
        <f t="shared" si="1215"/>
        <v>0</v>
      </c>
      <c r="JU164" s="1460">
        <f t="shared" si="1216"/>
        <v>0</v>
      </c>
      <c r="JV164" s="1460">
        <f t="shared" si="1217"/>
        <v>0</v>
      </c>
      <c r="JW164" s="1460">
        <f t="shared" si="1218"/>
        <v>0</v>
      </c>
      <c r="JX164" s="1460">
        <f t="shared" si="1219"/>
        <v>0</v>
      </c>
      <c r="JY164" s="1460">
        <f t="shared" si="1220"/>
        <v>0</v>
      </c>
      <c r="JZ164" s="1460">
        <f t="shared" si="1221"/>
        <v>0</v>
      </c>
      <c r="KA164" s="1460">
        <f t="shared" si="1222"/>
        <v>0</v>
      </c>
      <c r="KB164" s="1460">
        <f t="shared" si="1223"/>
        <v>0</v>
      </c>
      <c r="KC164" s="1460">
        <f t="shared" si="1224"/>
        <v>0</v>
      </c>
      <c r="KD164" s="1460">
        <f t="shared" si="1225"/>
        <v>0</v>
      </c>
      <c r="KE164" s="1460">
        <f t="shared" si="1226"/>
        <v>0</v>
      </c>
      <c r="KF164" s="1460">
        <f t="shared" si="1227"/>
        <v>0</v>
      </c>
      <c r="KG164" s="1460">
        <f t="shared" si="1228"/>
        <v>0</v>
      </c>
      <c r="KH164" s="1460">
        <f t="shared" si="1229"/>
        <v>0</v>
      </c>
      <c r="KI164" s="1460">
        <f t="shared" si="1230"/>
        <v>0</v>
      </c>
      <c r="KJ164" s="1460">
        <f t="shared" si="1231"/>
        <v>0</v>
      </c>
      <c r="KK164" s="1460">
        <f t="shared" si="1232"/>
        <v>0</v>
      </c>
      <c r="KL164" s="1460">
        <f t="shared" si="1233"/>
        <v>0</v>
      </c>
      <c r="KM164" s="1460">
        <f t="shared" si="1234"/>
        <v>0</v>
      </c>
      <c r="KN164" s="1460">
        <f t="shared" si="1235"/>
        <v>0</v>
      </c>
      <c r="KO164" s="1460">
        <f t="shared" si="1236"/>
        <v>0</v>
      </c>
      <c r="KP164" s="1460">
        <f t="shared" si="1237"/>
        <v>0</v>
      </c>
      <c r="KQ164" s="1460">
        <f t="shared" si="1238"/>
        <v>0</v>
      </c>
      <c r="KR164" s="1460">
        <f t="shared" si="1239"/>
        <v>0</v>
      </c>
      <c r="KS164" s="1460">
        <f t="shared" si="1240"/>
        <v>0</v>
      </c>
      <c r="KT164" s="1460">
        <f t="shared" si="1241"/>
        <v>0</v>
      </c>
      <c r="KU164" s="1460">
        <f t="shared" si="1242"/>
        <v>0</v>
      </c>
      <c r="KV164" s="1460">
        <f t="shared" si="1243"/>
        <v>0</v>
      </c>
      <c r="KW164" s="1460">
        <f t="shared" si="1244"/>
        <v>0</v>
      </c>
      <c r="KX164" s="1460">
        <f t="shared" si="1245"/>
        <v>0</v>
      </c>
      <c r="KY164" s="1460">
        <f t="shared" si="1246"/>
        <v>0</v>
      </c>
      <c r="KZ164" s="1460">
        <f t="shared" si="1247"/>
        <v>0</v>
      </c>
      <c r="LA164" s="1460">
        <f t="shared" si="1248"/>
        <v>0</v>
      </c>
      <c r="LB164" s="1460">
        <f t="shared" si="1249"/>
        <v>0</v>
      </c>
      <c r="LC164" s="1460">
        <f t="shared" si="1250"/>
        <v>0</v>
      </c>
      <c r="LD164" s="1460">
        <f t="shared" si="1251"/>
        <v>0</v>
      </c>
      <c r="LE164" s="1460">
        <f t="shared" si="1252"/>
        <v>0</v>
      </c>
      <c r="LF164" s="1460">
        <f t="shared" si="1253"/>
        <v>0</v>
      </c>
      <c r="LG164" s="1460">
        <f t="shared" si="1254"/>
        <v>0</v>
      </c>
      <c r="LH164" s="1460">
        <f t="shared" si="1255"/>
        <v>0</v>
      </c>
      <c r="LI164" s="1460">
        <f t="shared" si="1256"/>
        <v>0</v>
      </c>
      <c r="LJ164" s="1460">
        <f t="shared" si="1257"/>
        <v>0</v>
      </c>
      <c r="LK164" s="1460">
        <f t="shared" si="1258"/>
        <v>0</v>
      </c>
      <c r="LL164" s="1460">
        <f t="shared" si="1259"/>
        <v>0</v>
      </c>
      <c r="LM164" s="1460">
        <f t="shared" si="1260"/>
        <v>0</v>
      </c>
      <c r="LN164" s="1460">
        <f t="shared" si="1261"/>
        <v>0</v>
      </c>
      <c r="LO164" s="1460">
        <f t="shared" si="1262"/>
        <v>0</v>
      </c>
      <c r="LP164" s="1460">
        <f t="shared" si="1263"/>
        <v>0</v>
      </c>
      <c r="LQ164" s="1460">
        <f t="shared" si="1264"/>
        <v>0</v>
      </c>
      <c r="LR164" s="1460">
        <f t="shared" si="1265"/>
        <v>0</v>
      </c>
      <c r="LS164" s="1460">
        <f t="shared" si="1266"/>
        <v>0</v>
      </c>
      <c r="LW164" s="1467">
        <f t="shared" si="1267"/>
        <v>0</v>
      </c>
      <c r="LX164" s="1467">
        <f t="shared" si="1268"/>
        <v>0</v>
      </c>
      <c r="LY164" s="1467">
        <f t="shared" si="1269"/>
        <v>0</v>
      </c>
      <c r="LZ164" s="1467">
        <f t="shared" si="1270"/>
        <v>0</v>
      </c>
      <c r="MA164" s="1506"/>
      <c r="MB164" s="1460">
        <f t="shared" si="1271"/>
        <v>0</v>
      </c>
      <c r="MC164" s="1460">
        <f t="shared" si="1272"/>
        <v>0</v>
      </c>
      <c r="MD164" s="1460">
        <f t="shared" si="1272"/>
        <v>0</v>
      </c>
      <c r="ME164" s="1460">
        <f t="shared" si="1272"/>
        <v>0</v>
      </c>
      <c r="MF164" s="1460">
        <f t="shared" si="1272"/>
        <v>0</v>
      </c>
      <c r="MG164" s="1460">
        <f t="shared" si="1272"/>
        <v>0</v>
      </c>
      <c r="MH164" s="1460">
        <f t="shared" si="1272"/>
        <v>0</v>
      </c>
      <c r="MI164" s="1460">
        <f t="shared" si="1272"/>
        <v>0</v>
      </c>
      <c r="MJ164" s="1460">
        <f t="shared" si="1272"/>
        <v>0</v>
      </c>
      <c r="MK164" s="1460">
        <f t="shared" si="1272"/>
        <v>0</v>
      </c>
      <c r="ML164" s="1460">
        <f t="shared" si="1272"/>
        <v>0</v>
      </c>
      <c r="MM164" s="1460">
        <f t="shared" si="1272"/>
        <v>0</v>
      </c>
      <c r="MN164" s="1460">
        <f t="shared" si="1272"/>
        <v>0</v>
      </c>
      <c r="MO164" s="1460">
        <f t="shared" si="1272"/>
        <v>0</v>
      </c>
      <c r="MP164" s="1460">
        <f t="shared" si="1272"/>
        <v>0</v>
      </c>
      <c r="MQ164" s="1460">
        <f t="shared" si="1272"/>
        <v>0</v>
      </c>
      <c r="MR164" s="1460">
        <f t="shared" si="1272"/>
        <v>0</v>
      </c>
      <c r="MS164" s="1460">
        <f t="shared" si="1097"/>
        <v>0</v>
      </c>
      <c r="MT164" s="1460">
        <f t="shared" si="1097"/>
        <v>0</v>
      </c>
      <c r="MU164" s="1460">
        <f t="shared" si="1097"/>
        <v>0</v>
      </c>
      <c r="MV164" s="1460">
        <f t="shared" si="1097"/>
        <v>0</v>
      </c>
      <c r="MW164" s="1460">
        <f t="shared" si="1097"/>
        <v>0</v>
      </c>
      <c r="MX164" s="1460">
        <f t="shared" si="1097"/>
        <v>0</v>
      </c>
      <c r="MY164" s="1460">
        <f t="shared" si="1097"/>
        <v>0</v>
      </c>
      <c r="MZ164" s="1460">
        <f t="shared" si="1097"/>
        <v>0</v>
      </c>
      <c r="NA164" s="1460">
        <f t="shared" si="1097"/>
        <v>0</v>
      </c>
      <c r="NB164" s="1460">
        <f t="shared" si="1097"/>
        <v>0</v>
      </c>
      <c r="NC164" s="1460">
        <f t="shared" si="1097"/>
        <v>0</v>
      </c>
      <c r="ND164" s="1460">
        <f t="shared" si="1097"/>
        <v>0</v>
      </c>
      <c r="NE164" s="1460">
        <f t="shared" si="1097"/>
        <v>0</v>
      </c>
      <c r="NF164" s="1460">
        <f t="shared" si="1097"/>
        <v>0</v>
      </c>
      <c r="NG164" s="1460">
        <f t="shared" si="1097"/>
        <v>0</v>
      </c>
      <c r="NH164" s="1460">
        <f t="shared" si="1097"/>
        <v>0</v>
      </c>
      <c r="NI164" s="1460">
        <f t="shared" si="1098"/>
        <v>0</v>
      </c>
      <c r="NJ164" s="1460">
        <f t="shared" si="1098"/>
        <v>0</v>
      </c>
      <c r="NK164" s="1460">
        <f t="shared" si="1098"/>
        <v>0</v>
      </c>
      <c r="NL164" s="1460">
        <f t="shared" si="1098"/>
        <v>0</v>
      </c>
      <c r="NM164" s="1460">
        <f t="shared" si="1098"/>
        <v>0</v>
      </c>
      <c r="NN164" s="1460">
        <f t="shared" si="1098"/>
        <v>0</v>
      </c>
      <c r="NO164" s="1460">
        <f t="shared" si="1098"/>
        <v>0</v>
      </c>
      <c r="NP164" s="1460">
        <f t="shared" si="1098"/>
        <v>0</v>
      </c>
      <c r="NQ164" s="1460">
        <f t="shared" si="1098"/>
        <v>0</v>
      </c>
      <c r="NR164" s="1460">
        <f t="shared" si="1098"/>
        <v>0</v>
      </c>
      <c r="NS164" s="1460">
        <f t="shared" si="1098"/>
        <v>0</v>
      </c>
      <c r="NT164" s="1460">
        <f t="shared" si="1098"/>
        <v>0</v>
      </c>
      <c r="NU164" s="1460">
        <f t="shared" si="1098"/>
        <v>0</v>
      </c>
      <c r="NV164" s="1460">
        <f t="shared" si="1098"/>
        <v>0</v>
      </c>
      <c r="NW164" s="1460">
        <f t="shared" si="1098"/>
        <v>0</v>
      </c>
      <c r="NX164" s="1460">
        <f t="shared" si="1098"/>
        <v>0</v>
      </c>
      <c r="NY164" s="1460">
        <f t="shared" si="1099"/>
        <v>0</v>
      </c>
      <c r="NZ164" s="1460">
        <f t="shared" si="1099"/>
        <v>0</v>
      </c>
      <c r="OA164" s="1460">
        <f t="shared" si="1099"/>
        <v>0</v>
      </c>
      <c r="OB164" s="1460">
        <f t="shared" si="1099"/>
        <v>0</v>
      </c>
      <c r="OC164" s="1460">
        <f t="shared" si="1099"/>
        <v>0</v>
      </c>
      <c r="OD164" s="1460">
        <f t="shared" si="1099"/>
        <v>0</v>
      </c>
      <c r="OE164" s="1460">
        <f t="shared" si="1099"/>
        <v>0</v>
      </c>
      <c r="OF164" s="1460">
        <f t="shared" si="1099"/>
        <v>0</v>
      </c>
      <c r="OG164" s="1460">
        <f t="shared" si="1099"/>
        <v>0</v>
      </c>
      <c r="OH164" s="1460">
        <f t="shared" si="1099"/>
        <v>0</v>
      </c>
      <c r="OI164" s="1460">
        <f t="shared" si="1099"/>
        <v>0</v>
      </c>
      <c r="OJ164" s="1460">
        <f t="shared" si="1099"/>
        <v>0</v>
      </c>
      <c r="OK164" s="1460">
        <f t="shared" si="1099"/>
        <v>0</v>
      </c>
      <c r="OL164" s="1460">
        <f t="shared" si="1099"/>
        <v>0</v>
      </c>
      <c r="OM164" s="1460">
        <f t="shared" si="1099"/>
        <v>0</v>
      </c>
      <c r="ON164" s="1460">
        <f t="shared" si="1099"/>
        <v>0</v>
      </c>
      <c r="OO164" s="1460">
        <f t="shared" si="1045"/>
        <v>0</v>
      </c>
      <c r="OP164" s="1460">
        <f t="shared" si="1274"/>
        <v>0</v>
      </c>
      <c r="OQ164" s="1460">
        <f t="shared" si="1274"/>
        <v>0</v>
      </c>
      <c r="OR164" s="1460">
        <f t="shared" si="1274"/>
        <v>0</v>
      </c>
      <c r="OS164" s="1460">
        <f t="shared" si="1274"/>
        <v>0</v>
      </c>
      <c r="OT164" s="1460">
        <f t="shared" si="1274"/>
        <v>0</v>
      </c>
      <c r="OU164" s="1460">
        <f t="shared" si="1274"/>
        <v>0</v>
      </c>
      <c r="OV164" s="1460">
        <f t="shared" si="1274"/>
        <v>0</v>
      </c>
      <c r="OW164" s="1460">
        <f t="shared" si="1274"/>
        <v>0</v>
      </c>
      <c r="OX164" s="1460">
        <f t="shared" si="1274"/>
        <v>0</v>
      </c>
      <c r="OY164" s="1460">
        <f t="shared" si="1274"/>
        <v>0</v>
      </c>
      <c r="OZ164" s="1460">
        <f t="shared" si="1274"/>
        <v>0</v>
      </c>
      <c r="PA164" s="1460">
        <f t="shared" si="1274"/>
        <v>0</v>
      </c>
      <c r="PB164" s="1460">
        <f t="shared" si="1274"/>
        <v>0</v>
      </c>
      <c r="PC164" s="1460">
        <f t="shared" si="1274"/>
        <v>0</v>
      </c>
      <c r="PD164" s="1460">
        <f t="shared" si="1274"/>
        <v>0</v>
      </c>
      <c r="PE164" s="1460">
        <f t="shared" si="1274"/>
        <v>0</v>
      </c>
      <c r="PF164" s="1460">
        <f t="shared" si="1275"/>
        <v>0</v>
      </c>
      <c r="PG164" s="1460">
        <f t="shared" si="1275"/>
        <v>0</v>
      </c>
      <c r="PH164" s="1460">
        <f t="shared" si="1275"/>
        <v>0</v>
      </c>
      <c r="PI164" s="1460">
        <f t="shared" si="1275"/>
        <v>0</v>
      </c>
      <c r="PJ164" s="1460">
        <f t="shared" si="1275"/>
        <v>0</v>
      </c>
      <c r="PK164" s="1460">
        <f t="shared" si="1275"/>
        <v>0</v>
      </c>
      <c r="PL164" s="1460">
        <f t="shared" si="1275"/>
        <v>0</v>
      </c>
      <c r="PM164" s="1460">
        <f t="shared" si="1275"/>
        <v>0</v>
      </c>
      <c r="PN164" s="1460">
        <f t="shared" si="1275"/>
        <v>0</v>
      </c>
      <c r="PO164" s="1460">
        <f t="shared" si="1275"/>
        <v>0</v>
      </c>
      <c r="PP164" s="1460">
        <f t="shared" si="1275"/>
        <v>0</v>
      </c>
      <c r="PQ164" s="1460">
        <f t="shared" si="1275"/>
        <v>0</v>
      </c>
      <c r="PR164" s="1460">
        <f t="shared" si="1275"/>
        <v>0</v>
      </c>
      <c r="PS164" s="1460">
        <f t="shared" si="1275"/>
        <v>0</v>
      </c>
      <c r="PT164" s="1460">
        <f t="shared" si="1275"/>
        <v>0</v>
      </c>
      <c r="PU164" s="1460">
        <f t="shared" si="1275"/>
        <v>0</v>
      </c>
      <c r="PV164" s="1460">
        <f t="shared" si="1276"/>
        <v>0</v>
      </c>
      <c r="PW164" s="1460">
        <f t="shared" si="1276"/>
        <v>0</v>
      </c>
      <c r="PX164" s="1460">
        <f t="shared" si="1276"/>
        <v>0</v>
      </c>
      <c r="PY164" s="1460">
        <f t="shared" si="1276"/>
        <v>0</v>
      </c>
      <c r="PZ164" s="1460">
        <f t="shared" si="1276"/>
        <v>0</v>
      </c>
      <c r="QA164" s="1460">
        <f t="shared" si="1276"/>
        <v>0</v>
      </c>
      <c r="QB164" s="1460">
        <f t="shared" si="1276"/>
        <v>0</v>
      </c>
      <c r="QC164" s="1460">
        <f t="shared" si="1276"/>
        <v>0</v>
      </c>
      <c r="QD164" s="1460">
        <f t="shared" si="1276"/>
        <v>0</v>
      </c>
      <c r="QE164" s="1460">
        <f t="shared" si="1276"/>
        <v>0</v>
      </c>
      <c r="QF164" s="1460">
        <f t="shared" si="1276"/>
        <v>0</v>
      </c>
      <c r="QG164" s="1460">
        <f t="shared" si="1276"/>
        <v>0</v>
      </c>
      <c r="QH164" s="1460">
        <f t="shared" si="1276"/>
        <v>0</v>
      </c>
      <c r="QI164" s="1460">
        <f t="shared" si="1276"/>
        <v>0</v>
      </c>
      <c r="QJ164" s="1460">
        <f t="shared" si="1276"/>
        <v>0</v>
      </c>
      <c r="QK164" s="1460">
        <f t="shared" si="1276"/>
        <v>0</v>
      </c>
      <c r="QL164" s="1460">
        <f t="shared" si="1273"/>
        <v>0</v>
      </c>
      <c r="QM164" s="1460">
        <f t="shared" si="1273"/>
        <v>0</v>
      </c>
      <c r="QN164" s="1460">
        <f t="shared" si="1273"/>
        <v>0</v>
      </c>
      <c r="QO164" s="1460">
        <f t="shared" si="1273"/>
        <v>0</v>
      </c>
      <c r="QP164" s="1460">
        <f t="shared" si="1273"/>
        <v>0</v>
      </c>
      <c r="QQ164" s="1460">
        <f t="shared" si="1273"/>
        <v>0</v>
      </c>
    </row>
    <row r="165" spans="1:459" s="1466" customFormat="1" ht="22.5" customHeight="1">
      <c r="A165" s="1468"/>
      <c r="B165" s="1469"/>
      <c r="C165" s="1469"/>
      <c r="D165" s="1470"/>
      <c r="E165" s="1471"/>
      <c r="F165" s="1472"/>
      <c r="G165" s="1472"/>
      <c r="H165" s="1473">
        <f t="shared" si="1106"/>
        <v>0</v>
      </c>
      <c r="I165" s="1474">
        <v>0</v>
      </c>
      <c r="J165" s="1475">
        <f t="shared" si="437"/>
        <v>0</v>
      </c>
      <c r="K165" s="1476">
        <v>0</v>
      </c>
      <c r="L165" s="1477">
        <f t="shared" si="1107"/>
        <v>0</v>
      </c>
      <c r="M165" s="1477">
        <f t="shared" si="1108"/>
        <v>0</v>
      </c>
      <c r="N165" s="1478"/>
      <c r="O165" s="1479">
        <v>0</v>
      </c>
      <c r="P165" s="1480">
        <v>0</v>
      </c>
      <c r="Q165" s="1828">
        <v>0</v>
      </c>
      <c r="R165" s="1831">
        <f t="shared" si="1109"/>
        <v>0</v>
      </c>
      <c r="S165" s="1481">
        <f>IF(AND(SUM(O165:Q165)=0,N165="NNN"),MIN('Operating History and Pro Forma'!$M$33,'Operating History and Pro Forma'!$T$15)*D165,SUM(O165:Q165)*D165)</f>
        <v>0</v>
      </c>
      <c r="T165" s="1482">
        <f t="shared" si="1110"/>
        <v>0</v>
      </c>
      <c r="U165" s="1483">
        <f t="shared" si="1111"/>
        <v>0</v>
      </c>
      <c r="V165" s="1480"/>
      <c r="W165" s="1514"/>
      <c r="X165" s="1486" t="str">
        <f t="shared" si="1112"/>
        <v/>
      </c>
      <c r="Y165" s="1487">
        <f t="shared" si="1113"/>
        <v>0</v>
      </c>
      <c r="Z165" s="1488"/>
      <c r="AA165" s="1488"/>
      <c r="AB165" s="1488"/>
      <c r="AC165" s="1488"/>
      <c r="AD165" s="1489">
        <f t="shared" si="1114"/>
        <v>0</v>
      </c>
      <c r="AE165" s="1490" t="str">
        <f t="shared" si="1115"/>
        <v/>
      </c>
      <c r="AF165" s="1491">
        <f t="shared" si="1116"/>
        <v>0</v>
      </c>
      <c r="AG165" s="1492">
        <f t="shared" si="1117"/>
        <v>0</v>
      </c>
      <c r="AH165" s="1493">
        <f t="shared" si="1118"/>
        <v>0</v>
      </c>
      <c r="AI165" s="1493">
        <f t="shared" si="1118"/>
        <v>0</v>
      </c>
      <c r="AJ165" s="1494">
        <f t="shared" si="1118"/>
        <v>0</v>
      </c>
      <c r="AK165" s="1494">
        <f t="shared" si="1118"/>
        <v>0</v>
      </c>
      <c r="AL165" s="1495">
        <f t="shared" si="1118"/>
        <v>0</v>
      </c>
      <c r="AM165" s="1496">
        <f t="shared" si="1118"/>
        <v>0</v>
      </c>
      <c r="AN165" s="1497">
        <f t="shared" si="399"/>
        <v>0</v>
      </c>
      <c r="AO165" s="1498">
        <f t="shared" si="1093"/>
        <v>0</v>
      </c>
      <c r="AP165" s="1499">
        <f t="shared" si="1119"/>
        <v>0</v>
      </c>
      <c r="AQ165" s="1500">
        <f t="shared" si="1120"/>
        <v>0</v>
      </c>
      <c r="AR165" s="1501">
        <f t="shared" si="1121"/>
        <v>0</v>
      </c>
      <c r="AS165" s="1498">
        <f t="shared" si="1088"/>
        <v>0</v>
      </c>
      <c r="AT165" s="1501">
        <f t="shared" si="1122"/>
        <v>0</v>
      </c>
      <c r="AU165" s="1498">
        <f t="shared" si="1123"/>
        <v>1</v>
      </c>
      <c r="AV165" s="1498">
        <f t="shared" si="1124"/>
        <v>2</v>
      </c>
      <c r="AW165" s="1499">
        <f t="shared" si="1125"/>
        <v>0</v>
      </c>
      <c r="AX165" s="1502">
        <f t="shared" si="1126"/>
        <v>0</v>
      </c>
      <c r="AY165" s="1503">
        <f t="shared" si="1127"/>
        <v>0</v>
      </c>
      <c r="AZ165" s="1498">
        <f t="shared" si="1128"/>
        <v>2</v>
      </c>
      <c r="BA165" s="1498">
        <f t="shared" si="1129"/>
        <v>3</v>
      </c>
      <c r="BB165" s="1499">
        <f t="shared" si="1130"/>
        <v>0</v>
      </c>
      <c r="BC165" s="1502">
        <f t="shared" si="1131"/>
        <v>0</v>
      </c>
      <c r="BD165" s="1503">
        <f t="shared" si="1132"/>
        <v>0</v>
      </c>
      <c r="BE165" s="1498">
        <f t="shared" si="1133"/>
        <v>3</v>
      </c>
      <c r="BF165" s="1498">
        <f t="shared" si="1134"/>
        <v>4</v>
      </c>
      <c r="BG165" s="1499">
        <f t="shared" si="1135"/>
        <v>0</v>
      </c>
      <c r="BH165" s="1502">
        <f t="shared" si="1136"/>
        <v>0</v>
      </c>
      <c r="BI165" s="1502">
        <f t="shared" si="1137"/>
        <v>0</v>
      </c>
      <c r="BJ165" s="1504">
        <f t="shared" si="1138"/>
        <v>1900</v>
      </c>
      <c r="BK165" s="1505" t="str">
        <f t="shared" si="1139"/>
        <v/>
      </c>
      <c r="BL165" s="1506"/>
      <c r="BM165" s="1507">
        <f t="shared" si="1140"/>
        <v>0</v>
      </c>
      <c r="BN165" s="1508">
        <f t="shared" si="1141"/>
        <v>0</v>
      </c>
      <c r="BO165" s="1508">
        <f t="shared" si="1141"/>
        <v>0</v>
      </c>
      <c r="BP165" s="1508">
        <f t="shared" si="1141"/>
        <v>0</v>
      </c>
      <c r="BQ165" s="1508">
        <f t="shared" si="1141"/>
        <v>0</v>
      </c>
      <c r="BR165" s="1508">
        <f t="shared" si="1141"/>
        <v>0</v>
      </c>
      <c r="BS165" s="1508">
        <f t="shared" si="1141"/>
        <v>0</v>
      </c>
      <c r="BT165" s="1508">
        <f t="shared" si="1141"/>
        <v>0</v>
      </c>
      <c r="BU165" s="1508">
        <f t="shared" si="1141"/>
        <v>0</v>
      </c>
      <c r="BV165" s="1508">
        <f t="shared" si="1141"/>
        <v>0</v>
      </c>
      <c r="BW165" s="1508">
        <f t="shared" si="1141"/>
        <v>0</v>
      </c>
      <c r="BX165" s="1508">
        <f t="shared" si="1141"/>
        <v>0</v>
      </c>
      <c r="BY165" s="1507">
        <f t="shared" si="1141"/>
        <v>0</v>
      </c>
      <c r="BZ165" s="1508">
        <f t="shared" si="1141"/>
        <v>0</v>
      </c>
      <c r="CA165" s="1508">
        <f t="shared" si="1141"/>
        <v>0</v>
      </c>
      <c r="CB165" s="1508">
        <f t="shared" si="1141"/>
        <v>0</v>
      </c>
      <c r="CC165" s="1508">
        <f t="shared" si="1141"/>
        <v>0</v>
      </c>
      <c r="CD165" s="1508">
        <f t="shared" si="1100"/>
        <v>0</v>
      </c>
      <c r="CE165" s="1508">
        <f t="shared" si="1100"/>
        <v>0</v>
      </c>
      <c r="CF165" s="1508">
        <f t="shared" si="1100"/>
        <v>0</v>
      </c>
      <c r="CG165" s="1508">
        <f t="shared" si="1100"/>
        <v>0</v>
      </c>
      <c r="CH165" s="1508">
        <f t="shared" si="1100"/>
        <v>0</v>
      </c>
      <c r="CI165" s="1508">
        <f t="shared" si="1100"/>
        <v>0</v>
      </c>
      <c r="CJ165" s="1509">
        <f t="shared" si="1100"/>
        <v>0</v>
      </c>
      <c r="CK165" s="1507">
        <f t="shared" si="1100"/>
        <v>0</v>
      </c>
      <c r="CL165" s="1508">
        <f t="shared" si="1100"/>
        <v>0</v>
      </c>
      <c r="CM165" s="1508">
        <f t="shared" si="1100"/>
        <v>0</v>
      </c>
      <c r="CN165" s="1508">
        <f t="shared" si="1100"/>
        <v>0</v>
      </c>
      <c r="CO165" s="1508">
        <f t="shared" si="1100"/>
        <v>0</v>
      </c>
      <c r="CP165" s="1508">
        <f t="shared" si="1100"/>
        <v>0</v>
      </c>
      <c r="CQ165" s="1508">
        <f t="shared" si="1100"/>
        <v>0</v>
      </c>
      <c r="CR165" s="1508">
        <f t="shared" si="1100"/>
        <v>0</v>
      </c>
      <c r="CS165" s="1508">
        <f t="shared" si="1100"/>
        <v>0</v>
      </c>
      <c r="CT165" s="1508">
        <f t="shared" si="1101"/>
        <v>0</v>
      </c>
      <c r="CU165" s="1508">
        <f t="shared" si="1101"/>
        <v>0</v>
      </c>
      <c r="CV165" s="1509">
        <f t="shared" si="1101"/>
        <v>0</v>
      </c>
      <c r="CW165" s="1508">
        <f t="shared" si="1101"/>
        <v>0</v>
      </c>
      <c r="CX165" s="1508">
        <f t="shared" si="1101"/>
        <v>0</v>
      </c>
      <c r="CY165" s="1508">
        <f t="shared" si="1101"/>
        <v>0</v>
      </c>
      <c r="CZ165" s="1508">
        <f t="shared" si="1101"/>
        <v>0</v>
      </c>
      <c r="DA165" s="1508">
        <f t="shared" si="1101"/>
        <v>0</v>
      </c>
      <c r="DB165" s="1508">
        <f t="shared" si="1101"/>
        <v>0</v>
      </c>
      <c r="DC165" s="1508">
        <f t="shared" si="1101"/>
        <v>0</v>
      </c>
      <c r="DD165" s="1508">
        <f t="shared" si="1101"/>
        <v>0</v>
      </c>
      <c r="DE165" s="1508">
        <f t="shared" si="1101"/>
        <v>0</v>
      </c>
      <c r="DF165" s="1508">
        <f t="shared" si="1101"/>
        <v>0</v>
      </c>
      <c r="DG165" s="1508">
        <f t="shared" si="1101"/>
        <v>0</v>
      </c>
      <c r="DH165" s="1509">
        <f t="shared" si="1101"/>
        <v>0</v>
      </c>
      <c r="DI165" s="1508">
        <f t="shared" si="1101"/>
        <v>0</v>
      </c>
      <c r="DJ165" s="1508">
        <f t="shared" si="1102"/>
        <v>0</v>
      </c>
      <c r="DK165" s="1508">
        <f t="shared" si="1102"/>
        <v>0</v>
      </c>
      <c r="DL165" s="1508">
        <f t="shared" si="1102"/>
        <v>0</v>
      </c>
      <c r="DM165" s="1508">
        <f t="shared" si="1102"/>
        <v>0</v>
      </c>
      <c r="DN165" s="1508">
        <f t="shared" si="1102"/>
        <v>0</v>
      </c>
      <c r="DO165" s="1508">
        <f t="shared" si="1102"/>
        <v>0</v>
      </c>
      <c r="DP165" s="1508">
        <f t="shared" si="1102"/>
        <v>0</v>
      </c>
      <c r="DQ165" s="1508">
        <f t="shared" si="1102"/>
        <v>0</v>
      </c>
      <c r="DR165" s="1508">
        <f t="shared" si="1102"/>
        <v>0</v>
      </c>
      <c r="DS165" s="1508">
        <f t="shared" si="1102"/>
        <v>0</v>
      </c>
      <c r="DT165" s="1509">
        <f t="shared" si="1102"/>
        <v>0</v>
      </c>
      <c r="DU165" s="1507">
        <f t="shared" si="1102"/>
        <v>0</v>
      </c>
      <c r="DV165" s="1508">
        <f t="shared" si="1102"/>
        <v>0</v>
      </c>
      <c r="DW165" s="1508">
        <f t="shared" si="1102"/>
        <v>0</v>
      </c>
      <c r="DX165" s="1508">
        <f t="shared" si="1102"/>
        <v>0</v>
      </c>
      <c r="DY165" s="1508">
        <f t="shared" si="1102"/>
        <v>0</v>
      </c>
      <c r="DZ165" s="1508">
        <f t="shared" si="1103"/>
        <v>0</v>
      </c>
      <c r="EA165" s="1508">
        <f t="shared" si="1103"/>
        <v>0</v>
      </c>
      <c r="EB165" s="1508">
        <f t="shared" si="1103"/>
        <v>0</v>
      </c>
      <c r="EC165" s="1508">
        <f t="shared" si="1103"/>
        <v>0</v>
      </c>
      <c r="ED165" s="1508">
        <f t="shared" si="1103"/>
        <v>0</v>
      </c>
      <c r="EE165" s="1508">
        <f t="shared" si="1103"/>
        <v>0</v>
      </c>
      <c r="EF165" s="1508">
        <f t="shared" si="1103"/>
        <v>0</v>
      </c>
      <c r="EG165" s="1507">
        <f t="shared" si="1103"/>
        <v>0</v>
      </c>
      <c r="EH165" s="1508">
        <f t="shared" si="1103"/>
        <v>0</v>
      </c>
      <c r="EI165" s="1508">
        <f t="shared" si="1103"/>
        <v>0</v>
      </c>
      <c r="EJ165" s="1508">
        <f t="shared" si="1103"/>
        <v>0</v>
      </c>
      <c r="EK165" s="1508">
        <f t="shared" si="1103"/>
        <v>0</v>
      </c>
      <c r="EL165" s="1508">
        <f t="shared" si="1103"/>
        <v>0</v>
      </c>
      <c r="EM165" s="1508">
        <f t="shared" si="1103"/>
        <v>0</v>
      </c>
      <c r="EN165" s="1508">
        <f t="shared" si="1103"/>
        <v>0</v>
      </c>
      <c r="EO165" s="1508">
        <f t="shared" si="1103"/>
        <v>0</v>
      </c>
      <c r="EP165" s="1508">
        <f t="shared" si="1104"/>
        <v>0</v>
      </c>
      <c r="EQ165" s="1508">
        <f t="shared" si="1104"/>
        <v>0</v>
      </c>
      <c r="ER165" s="1509">
        <f t="shared" si="1104"/>
        <v>0</v>
      </c>
      <c r="ES165" s="1507">
        <f t="shared" si="1104"/>
        <v>0</v>
      </c>
      <c r="ET165" s="1508">
        <f t="shared" si="1104"/>
        <v>0</v>
      </c>
      <c r="EU165" s="1508">
        <f t="shared" si="1104"/>
        <v>0</v>
      </c>
      <c r="EV165" s="1508">
        <f t="shared" si="1104"/>
        <v>0</v>
      </c>
      <c r="EW165" s="1508">
        <f t="shared" si="1104"/>
        <v>0</v>
      </c>
      <c r="EX165" s="1508">
        <f t="shared" si="1104"/>
        <v>0</v>
      </c>
      <c r="EY165" s="1508">
        <f t="shared" si="1104"/>
        <v>0</v>
      </c>
      <c r="EZ165" s="1508">
        <f t="shared" si="1104"/>
        <v>0</v>
      </c>
      <c r="FA165" s="1508">
        <f t="shared" si="1104"/>
        <v>0</v>
      </c>
      <c r="FB165" s="1508">
        <f t="shared" si="1104"/>
        <v>0</v>
      </c>
      <c r="FC165" s="1508">
        <f t="shared" si="1104"/>
        <v>0</v>
      </c>
      <c r="FD165" s="1509">
        <f t="shared" si="1104"/>
        <v>0</v>
      </c>
      <c r="FE165" s="1508">
        <f t="shared" si="1104"/>
        <v>0</v>
      </c>
      <c r="FF165" s="1508">
        <f t="shared" si="1052"/>
        <v>0</v>
      </c>
      <c r="FG165" s="1508">
        <f t="shared" si="1105"/>
        <v>0</v>
      </c>
      <c r="FH165" s="1508">
        <f t="shared" si="1105"/>
        <v>0</v>
      </c>
      <c r="FI165" s="1508">
        <f t="shared" si="1105"/>
        <v>0</v>
      </c>
      <c r="FJ165" s="1508">
        <f t="shared" si="1105"/>
        <v>0</v>
      </c>
      <c r="FK165" s="1508">
        <f t="shared" si="1105"/>
        <v>0</v>
      </c>
      <c r="FL165" s="1508">
        <f t="shared" si="1105"/>
        <v>0</v>
      </c>
      <c r="FM165" s="1508">
        <f t="shared" si="1105"/>
        <v>0</v>
      </c>
      <c r="FN165" s="1508">
        <f t="shared" si="1105"/>
        <v>0</v>
      </c>
      <c r="FO165" s="1508">
        <f t="shared" si="1105"/>
        <v>0</v>
      </c>
      <c r="FP165" s="1509">
        <f t="shared" si="1105"/>
        <v>0</v>
      </c>
      <c r="FQ165" s="1508">
        <f t="shared" si="1105"/>
        <v>0</v>
      </c>
      <c r="FR165" s="1508">
        <f t="shared" si="1105"/>
        <v>0</v>
      </c>
      <c r="FS165" s="1508">
        <f t="shared" si="1105"/>
        <v>0</v>
      </c>
      <c r="FT165" s="1508">
        <f t="shared" si="1105"/>
        <v>0</v>
      </c>
      <c r="FU165" s="1508">
        <f t="shared" si="1105"/>
        <v>0</v>
      </c>
      <c r="FV165" s="1508">
        <f t="shared" si="1105"/>
        <v>0</v>
      </c>
      <c r="FW165" s="1508">
        <f t="shared" si="1142"/>
        <v>0</v>
      </c>
      <c r="FX165" s="1508">
        <f t="shared" si="1142"/>
        <v>0</v>
      </c>
      <c r="FY165" s="1508">
        <f t="shared" si="1142"/>
        <v>0</v>
      </c>
      <c r="FZ165" s="1508">
        <f t="shared" si="1142"/>
        <v>0</v>
      </c>
      <c r="GA165" s="1508">
        <f t="shared" si="1142"/>
        <v>0</v>
      </c>
      <c r="GB165" s="1509">
        <f t="shared" si="1142"/>
        <v>0</v>
      </c>
      <c r="GC165" s="1506"/>
      <c r="GD165" s="1458">
        <f t="shared" si="1143"/>
        <v>1</v>
      </c>
      <c r="GE165" s="1510">
        <f t="shared" si="1090"/>
        <v>0</v>
      </c>
      <c r="GF165" s="1511">
        <f t="shared" si="1090"/>
        <v>0</v>
      </c>
      <c r="GG165" s="1511">
        <f t="shared" si="1090"/>
        <v>0</v>
      </c>
      <c r="GH165" s="1511">
        <f t="shared" si="1090"/>
        <v>0</v>
      </c>
      <c r="GI165" s="1511">
        <f t="shared" si="1090"/>
        <v>0</v>
      </c>
      <c r="GJ165" s="1511">
        <f t="shared" si="1090"/>
        <v>0</v>
      </c>
      <c r="GK165" s="1511">
        <f t="shared" si="1090"/>
        <v>0</v>
      </c>
      <c r="GL165" s="1511">
        <f t="shared" si="1090"/>
        <v>0</v>
      </c>
      <c r="GM165" s="1511">
        <f t="shared" si="1090"/>
        <v>0</v>
      </c>
      <c r="GN165" s="1512">
        <f t="shared" si="1090"/>
        <v>0</v>
      </c>
      <c r="GO165" s="1513">
        <f t="shared" si="1144"/>
        <v>0</v>
      </c>
      <c r="GP165" s="1506"/>
      <c r="GQ165" s="1510">
        <f t="shared" si="1073"/>
        <v>0</v>
      </c>
      <c r="GR165" s="1511">
        <f t="shared" si="1091"/>
        <v>0</v>
      </c>
      <c r="GS165" s="1511">
        <f t="shared" si="1091"/>
        <v>0</v>
      </c>
      <c r="GT165" s="1511">
        <f t="shared" si="1091"/>
        <v>0</v>
      </c>
      <c r="GU165" s="1511">
        <f t="shared" si="1091"/>
        <v>0</v>
      </c>
      <c r="GV165" s="1511">
        <f t="shared" si="1091"/>
        <v>0</v>
      </c>
      <c r="GW165" s="1511">
        <f t="shared" si="1091"/>
        <v>0</v>
      </c>
      <c r="GX165" s="1511">
        <f t="shared" si="1091"/>
        <v>0</v>
      </c>
      <c r="GY165" s="1511">
        <f t="shared" si="1091"/>
        <v>0</v>
      </c>
      <c r="GZ165" s="1512">
        <f t="shared" si="1091"/>
        <v>0</v>
      </c>
      <c r="HA165" s="1513">
        <f t="shared" si="1145"/>
        <v>0</v>
      </c>
      <c r="HB165" s="1506">
        <f t="shared" si="1146"/>
        <v>1</v>
      </c>
      <c r="HC165" s="1506"/>
      <c r="HD165" s="1508">
        <f t="shared" si="1147"/>
        <v>0</v>
      </c>
      <c r="HE165" s="1460">
        <f t="shared" si="1148"/>
        <v>0</v>
      </c>
      <c r="HF165" s="1460">
        <f t="shared" si="1149"/>
        <v>0</v>
      </c>
      <c r="HG165" s="1460">
        <f t="shared" si="1150"/>
        <v>0</v>
      </c>
      <c r="HH165" s="1460">
        <f t="shared" si="1151"/>
        <v>0</v>
      </c>
      <c r="HI165" s="1460">
        <f t="shared" si="1152"/>
        <v>0</v>
      </c>
      <c r="HJ165" s="1460">
        <f t="shared" si="1153"/>
        <v>0</v>
      </c>
      <c r="HK165" s="1460">
        <f t="shared" si="1154"/>
        <v>0</v>
      </c>
      <c r="HL165" s="1460">
        <f t="shared" si="1155"/>
        <v>0</v>
      </c>
      <c r="HM165" s="1460">
        <f t="shared" si="1156"/>
        <v>0</v>
      </c>
      <c r="HN165" s="1460">
        <f t="shared" si="1157"/>
        <v>0</v>
      </c>
      <c r="HO165" s="1460">
        <f t="shared" si="1158"/>
        <v>0</v>
      </c>
      <c r="HP165" s="1460">
        <f t="shared" si="1159"/>
        <v>0</v>
      </c>
      <c r="HQ165" s="1460">
        <f t="shared" si="1160"/>
        <v>0</v>
      </c>
      <c r="HR165" s="1460">
        <f t="shared" si="1161"/>
        <v>0</v>
      </c>
      <c r="HS165" s="1460">
        <f t="shared" si="1162"/>
        <v>0</v>
      </c>
      <c r="HT165" s="1460">
        <f t="shared" si="1163"/>
        <v>0</v>
      </c>
      <c r="HU165" s="1460">
        <f t="shared" si="1164"/>
        <v>0</v>
      </c>
      <c r="HV165" s="1460">
        <f t="shared" si="1165"/>
        <v>0</v>
      </c>
      <c r="HW165" s="1460">
        <f t="shared" si="1166"/>
        <v>0</v>
      </c>
      <c r="HX165" s="1460">
        <f t="shared" si="1167"/>
        <v>0</v>
      </c>
      <c r="HY165" s="1460">
        <f t="shared" si="1168"/>
        <v>0</v>
      </c>
      <c r="HZ165" s="1460">
        <f t="shared" si="1169"/>
        <v>0</v>
      </c>
      <c r="IA165" s="1460">
        <f t="shared" si="1170"/>
        <v>0</v>
      </c>
      <c r="IB165" s="1460">
        <f t="shared" si="1171"/>
        <v>0</v>
      </c>
      <c r="IC165" s="1460">
        <f t="shared" si="1172"/>
        <v>0</v>
      </c>
      <c r="ID165" s="1460">
        <f t="shared" si="1173"/>
        <v>0</v>
      </c>
      <c r="IE165" s="1460">
        <f t="shared" si="1174"/>
        <v>0</v>
      </c>
      <c r="IF165" s="1460">
        <f t="shared" si="1175"/>
        <v>0</v>
      </c>
      <c r="IG165" s="1460">
        <f t="shared" si="1176"/>
        <v>0</v>
      </c>
      <c r="IH165" s="1460">
        <f t="shared" si="1177"/>
        <v>0</v>
      </c>
      <c r="II165" s="1460">
        <f t="shared" si="1178"/>
        <v>0</v>
      </c>
      <c r="IJ165" s="1460">
        <f t="shared" si="1179"/>
        <v>0</v>
      </c>
      <c r="IK165" s="1460">
        <f t="shared" si="1180"/>
        <v>0</v>
      </c>
      <c r="IL165" s="1460">
        <f t="shared" si="1181"/>
        <v>0</v>
      </c>
      <c r="IM165" s="1460">
        <f t="shared" si="1182"/>
        <v>0</v>
      </c>
      <c r="IN165" s="1460">
        <f t="shared" si="1183"/>
        <v>0</v>
      </c>
      <c r="IO165" s="1460">
        <f t="shared" si="1184"/>
        <v>0</v>
      </c>
      <c r="IP165" s="1460">
        <f t="shared" si="1185"/>
        <v>0</v>
      </c>
      <c r="IQ165" s="1460">
        <f t="shared" si="1186"/>
        <v>0</v>
      </c>
      <c r="IR165" s="1460">
        <f t="shared" si="1187"/>
        <v>0</v>
      </c>
      <c r="IS165" s="1460">
        <f t="shared" si="1188"/>
        <v>0</v>
      </c>
      <c r="IT165" s="1460">
        <f t="shared" si="1189"/>
        <v>0</v>
      </c>
      <c r="IU165" s="1460">
        <f t="shared" si="1190"/>
        <v>0</v>
      </c>
      <c r="IV165" s="1460">
        <f t="shared" si="1191"/>
        <v>0</v>
      </c>
      <c r="IW165" s="1460">
        <f t="shared" si="1192"/>
        <v>0</v>
      </c>
      <c r="IX165" s="1460">
        <f t="shared" si="1193"/>
        <v>0</v>
      </c>
      <c r="IY165" s="1460">
        <f t="shared" si="1194"/>
        <v>0</v>
      </c>
      <c r="IZ165" s="1460">
        <f t="shared" si="1195"/>
        <v>0</v>
      </c>
      <c r="JA165" s="1460">
        <f t="shared" si="1196"/>
        <v>0</v>
      </c>
      <c r="JB165" s="1460">
        <f t="shared" si="1197"/>
        <v>0</v>
      </c>
      <c r="JC165" s="1460">
        <f t="shared" si="1198"/>
        <v>0</v>
      </c>
      <c r="JD165" s="1460">
        <f t="shared" si="1199"/>
        <v>0</v>
      </c>
      <c r="JE165" s="1460">
        <f t="shared" si="1200"/>
        <v>0</v>
      </c>
      <c r="JF165" s="1460">
        <f t="shared" si="1201"/>
        <v>0</v>
      </c>
      <c r="JG165" s="1460">
        <f t="shared" si="1202"/>
        <v>0</v>
      </c>
      <c r="JH165" s="1460">
        <f t="shared" si="1203"/>
        <v>0</v>
      </c>
      <c r="JI165" s="1460">
        <f t="shared" si="1204"/>
        <v>0</v>
      </c>
      <c r="JJ165" s="1460">
        <f t="shared" si="1205"/>
        <v>0</v>
      </c>
      <c r="JK165" s="1460">
        <f t="shared" si="1206"/>
        <v>0</v>
      </c>
      <c r="JL165" s="1460">
        <f t="shared" si="1207"/>
        <v>0</v>
      </c>
      <c r="JM165" s="1460">
        <f t="shared" si="1208"/>
        <v>0</v>
      </c>
      <c r="JN165" s="1460">
        <f t="shared" si="1209"/>
        <v>0</v>
      </c>
      <c r="JO165" s="1460">
        <f t="shared" si="1210"/>
        <v>0</v>
      </c>
      <c r="JP165" s="1460">
        <f t="shared" si="1211"/>
        <v>0</v>
      </c>
      <c r="JQ165" s="1460">
        <f t="shared" si="1212"/>
        <v>0</v>
      </c>
      <c r="JR165" s="1460">
        <f t="shared" si="1213"/>
        <v>0</v>
      </c>
      <c r="JS165" s="1460">
        <f t="shared" si="1214"/>
        <v>0</v>
      </c>
      <c r="JT165" s="1460">
        <f t="shared" si="1215"/>
        <v>0</v>
      </c>
      <c r="JU165" s="1460">
        <f t="shared" si="1216"/>
        <v>0</v>
      </c>
      <c r="JV165" s="1460">
        <f t="shared" si="1217"/>
        <v>0</v>
      </c>
      <c r="JW165" s="1460">
        <f t="shared" si="1218"/>
        <v>0</v>
      </c>
      <c r="JX165" s="1460">
        <f t="shared" si="1219"/>
        <v>0</v>
      </c>
      <c r="JY165" s="1460">
        <f t="shared" si="1220"/>
        <v>0</v>
      </c>
      <c r="JZ165" s="1460">
        <f t="shared" si="1221"/>
        <v>0</v>
      </c>
      <c r="KA165" s="1460">
        <f t="shared" si="1222"/>
        <v>0</v>
      </c>
      <c r="KB165" s="1460">
        <f t="shared" si="1223"/>
        <v>0</v>
      </c>
      <c r="KC165" s="1460">
        <f t="shared" si="1224"/>
        <v>0</v>
      </c>
      <c r="KD165" s="1460">
        <f t="shared" si="1225"/>
        <v>0</v>
      </c>
      <c r="KE165" s="1460">
        <f t="shared" si="1226"/>
        <v>0</v>
      </c>
      <c r="KF165" s="1460">
        <f t="shared" si="1227"/>
        <v>0</v>
      </c>
      <c r="KG165" s="1460">
        <f t="shared" si="1228"/>
        <v>0</v>
      </c>
      <c r="KH165" s="1460">
        <f t="shared" si="1229"/>
        <v>0</v>
      </c>
      <c r="KI165" s="1460">
        <f t="shared" si="1230"/>
        <v>0</v>
      </c>
      <c r="KJ165" s="1460">
        <f t="shared" si="1231"/>
        <v>0</v>
      </c>
      <c r="KK165" s="1460">
        <f t="shared" si="1232"/>
        <v>0</v>
      </c>
      <c r="KL165" s="1460">
        <f t="shared" si="1233"/>
        <v>0</v>
      </c>
      <c r="KM165" s="1460">
        <f t="shared" si="1234"/>
        <v>0</v>
      </c>
      <c r="KN165" s="1460">
        <f t="shared" si="1235"/>
        <v>0</v>
      </c>
      <c r="KO165" s="1460">
        <f t="shared" si="1236"/>
        <v>0</v>
      </c>
      <c r="KP165" s="1460">
        <f t="shared" si="1237"/>
        <v>0</v>
      </c>
      <c r="KQ165" s="1460">
        <f t="shared" si="1238"/>
        <v>0</v>
      </c>
      <c r="KR165" s="1460">
        <f t="shared" si="1239"/>
        <v>0</v>
      </c>
      <c r="KS165" s="1460">
        <f t="shared" si="1240"/>
        <v>0</v>
      </c>
      <c r="KT165" s="1460">
        <f t="shared" si="1241"/>
        <v>0</v>
      </c>
      <c r="KU165" s="1460">
        <f t="shared" si="1242"/>
        <v>0</v>
      </c>
      <c r="KV165" s="1460">
        <f t="shared" si="1243"/>
        <v>0</v>
      </c>
      <c r="KW165" s="1460">
        <f t="shared" si="1244"/>
        <v>0</v>
      </c>
      <c r="KX165" s="1460">
        <f t="shared" si="1245"/>
        <v>0</v>
      </c>
      <c r="KY165" s="1460">
        <f t="shared" si="1246"/>
        <v>0</v>
      </c>
      <c r="KZ165" s="1460">
        <f t="shared" si="1247"/>
        <v>0</v>
      </c>
      <c r="LA165" s="1460">
        <f t="shared" si="1248"/>
        <v>0</v>
      </c>
      <c r="LB165" s="1460">
        <f t="shared" si="1249"/>
        <v>0</v>
      </c>
      <c r="LC165" s="1460">
        <f t="shared" si="1250"/>
        <v>0</v>
      </c>
      <c r="LD165" s="1460">
        <f t="shared" si="1251"/>
        <v>0</v>
      </c>
      <c r="LE165" s="1460">
        <f t="shared" si="1252"/>
        <v>0</v>
      </c>
      <c r="LF165" s="1460">
        <f t="shared" si="1253"/>
        <v>0</v>
      </c>
      <c r="LG165" s="1460">
        <f t="shared" si="1254"/>
        <v>0</v>
      </c>
      <c r="LH165" s="1460">
        <f t="shared" si="1255"/>
        <v>0</v>
      </c>
      <c r="LI165" s="1460">
        <f t="shared" si="1256"/>
        <v>0</v>
      </c>
      <c r="LJ165" s="1460">
        <f t="shared" si="1257"/>
        <v>0</v>
      </c>
      <c r="LK165" s="1460">
        <f t="shared" si="1258"/>
        <v>0</v>
      </c>
      <c r="LL165" s="1460">
        <f t="shared" si="1259"/>
        <v>0</v>
      </c>
      <c r="LM165" s="1460">
        <f t="shared" si="1260"/>
        <v>0</v>
      </c>
      <c r="LN165" s="1460">
        <f t="shared" si="1261"/>
        <v>0</v>
      </c>
      <c r="LO165" s="1460">
        <f t="shared" si="1262"/>
        <v>0</v>
      </c>
      <c r="LP165" s="1460">
        <f t="shared" si="1263"/>
        <v>0</v>
      </c>
      <c r="LQ165" s="1460">
        <f t="shared" si="1264"/>
        <v>0</v>
      </c>
      <c r="LR165" s="1460">
        <f t="shared" si="1265"/>
        <v>0</v>
      </c>
      <c r="LS165" s="1460">
        <f t="shared" si="1266"/>
        <v>0</v>
      </c>
      <c r="LW165" s="1467">
        <f t="shared" si="1267"/>
        <v>0</v>
      </c>
      <c r="LX165" s="1467">
        <f t="shared" si="1268"/>
        <v>0</v>
      </c>
      <c r="LY165" s="1467">
        <f t="shared" si="1269"/>
        <v>0</v>
      </c>
      <c r="LZ165" s="1467">
        <f t="shared" si="1270"/>
        <v>0</v>
      </c>
      <c r="MA165" s="1506"/>
      <c r="MB165" s="1460">
        <f t="shared" si="1271"/>
        <v>0</v>
      </c>
      <c r="MC165" s="1460">
        <f t="shared" si="1272"/>
        <v>0</v>
      </c>
      <c r="MD165" s="1460">
        <f t="shared" si="1272"/>
        <v>0</v>
      </c>
      <c r="ME165" s="1460">
        <f t="shared" si="1272"/>
        <v>0</v>
      </c>
      <c r="MF165" s="1460">
        <f t="shared" si="1272"/>
        <v>0</v>
      </c>
      <c r="MG165" s="1460">
        <f t="shared" si="1272"/>
        <v>0</v>
      </c>
      <c r="MH165" s="1460">
        <f t="shared" si="1272"/>
        <v>0</v>
      </c>
      <c r="MI165" s="1460">
        <f t="shared" si="1272"/>
        <v>0</v>
      </c>
      <c r="MJ165" s="1460">
        <f t="shared" si="1272"/>
        <v>0</v>
      </c>
      <c r="MK165" s="1460">
        <f t="shared" si="1272"/>
        <v>0</v>
      </c>
      <c r="ML165" s="1460">
        <f t="shared" si="1272"/>
        <v>0</v>
      </c>
      <c r="MM165" s="1460">
        <f t="shared" si="1272"/>
        <v>0</v>
      </c>
      <c r="MN165" s="1460">
        <f t="shared" si="1272"/>
        <v>0</v>
      </c>
      <c r="MO165" s="1460">
        <f t="shared" si="1272"/>
        <v>0</v>
      </c>
      <c r="MP165" s="1460">
        <f t="shared" si="1272"/>
        <v>0</v>
      </c>
      <c r="MQ165" s="1460">
        <f t="shared" si="1272"/>
        <v>0</v>
      </c>
      <c r="MR165" s="1460">
        <f t="shared" si="1272"/>
        <v>0</v>
      </c>
      <c r="MS165" s="1460">
        <f t="shared" si="1097"/>
        <v>0</v>
      </c>
      <c r="MT165" s="1460">
        <f t="shared" si="1097"/>
        <v>0</v>
      </c>
      <c r="MU165" s="1460">
        <f t="shared" si="1097"/>
        <v>0</v>
      </c>
      <c r="MV165" s="1460">
        <f t="shared" si="1097"/>
        <v>0</v>
      </c>
      <c r="MW165" s="1460">
        <f t="shared" si="1097"/>
        <v>0</v>
      </c>
      <c r="MX165" s="1460">
        <f t="shared" si="1097"/>
        <v>0</v>
      </c>
      <c r="MY165" s="1460">
        <f t="shared" si="1097"/>
        <v>0</v>
      </c>
      <c r="MZ165" s="1460">
        <f t="shared" ref="MS165:NH181" si="1277">IF(MZ$12&lt;$AO165,0,IF(MZ$12&lt;=$AU165,(MZ$8-$LW165)*$D165/12,IF(MZ$12&gt;=$BF165,(MZ$8-$LZ165)*$D165/12,IF(MZ$12&gt;=$BE165,0,IF(MZ$12&gt;=$BA165,(MZ$8-$LY165)*$D165/12,IF(MZ$12&gt;=$AZ165,0,IF(MZ$12&gt;=$AV165,(MZ$8-$LX165)*$D165/12,0)))))))</f>
        <v>0</v>
      </c>
      <c r="NA165" s="1460">
        <f t="shared" si="1277"/>
        <v>0</v>
      </c>
      <c r="NB165" s="1460">
        <f t="shared" si="1277"/>
        <v>0</v>
      </c>
      <c r="NC165" s="1460">
        <f t="shared" si="1277"/>
        <v>0</v>
      </c>
      <c r="ND165" s="1460">
        <f t="shared" si="1277"/>
        <v>0</v>
      </c>
      <c r="NE165" s="1460">
        <f t="shared" si="1277"/>
        <v>0</v>
      </c>
      <c r="NF165" s="1460">
        <f t="shared" si="1277"/>
        <v>0</v>
      </c>
      <c r="NG165" s="1460">
        <f t="shared" si="1277"/>
        <v>0</v>
      </c>
      <c r="NH165" s="1460">
        <f t="shared" si="1277"/>
        <v>0</v>
      </c>
      <c r="NI165" s="1460">
        <f t="shared" si="1098"/>
        <v>0</v>
      </c>
      <c r="NJ165" s="1460">
        <f t="shared" si="1098"/>
        <v>0</v>
      </c>
      <c r="NK165" s="1460">
        <f t="shared" si="1098"/>
        <v>0</v>
      </c>
      <c r="NL165" s="1460">
        <f t="shared" si="1098"/>
        <v>0</v>
      </c>
      <c r="NM165" s="1460">
        <f t="shared" si="1098"/>
        <v>0</v>
      </c>
      <c r="NN165" s="1460">
        <f t="shared" si="1098"/>
        <v>0</v>
      </c>
      <c r="NO165" s="1460">
        <f t="shared" si="1098"/>
        <v>0</v>
      </c>
      <c r="NP165" s="1460">
        <f t="shared" ref="NI165:NX181" si="1278">IF(NP$12&lt;$AO165,0,IF(NP$12&lt;=$AU165,(NP$8-$LW165)*$D165/12,IF(NP$12&gt;=$BF165,(NP$8-$LZ165)*$D165/12,IF(NP$12&gt;=$BE165,0,IF(NP$12&gt;=$BA165,(NP$8-$LY165)*$D165/12,IF(NP$12&gt;=$AZ165,0,IF(NP$12&gt;=$AV165,(NP$8-$LX165)*$D165/12,0)))))))</f>
        <v>0</v>
      </c>
      <c r="NQ165" s="1460">
        <f t="shared" si="1278"/>
        <v>0</v>
      </c>
      <c r="NR165" s="1460">
        <f t="shared" si="1278"/>
        <v>0</v>
      </c>
      <c r="NS165" s="1460">
        <f t="shared" si="1278"/>
        <v>0</v>
      </c>
      <c r="NT165" s="1460">
        <f t="shared" si="1278"/>
        <v>0</v>
      </c>
      <c r="NU165" s="1460">
        <f t="shared" si="1278"/>
        <v>0</v>
      </c>
      <c r="NV165" s="1460">
        <f t="shared" si="1278"/>
        <v>0</v>
      </c>
      <c r="NW165" s="1460">
        <f t="shared" si="1278"/>
        <v>0</v>
      </c>
      <c r="NX165" s="1460">
        <f t="shared" si="1278"/>
        <v>0</v>
      </c>
      <c r="NY165" s="1460">
        <f t="shared" si="1099"/>
        <v>0</v>
      </c>
      <c r="NZ165" s="1460">
        <f t="shared" si="1099"/>
        <v>0</v>
      </c>
      <c r="OA165" s="1460">
        <f t="shared" si="1099"/>
        <v>0</v>
      </c>
      <c r="OB165" s="1460">
        <f t="shared" si="1099"/>
        <v>0</v>
      </c>
      <c r="OC165" s="1460">
        <f t="shared" si="1099"/>
        <v>0</v>
      </c>
      <c r="OD165" s="1460">
        <f t="shared" si="1099"/>
        <v>0</v>
      </c>
      <c r="OE165" s="1460">
        <f t="shared" si="1099"/>
        <v>0</v>
      </c>
      <c r="OF165" s="1460">
        <f t="shared" si="1099"/>
        <v>0</v>
      </c>
      <c r="OG165" s="1460">
        <f t="shared" si="1099"/>
        <v>0</v>
      </c>
      <c r="OH165" s="1460">
        <f t="shared" si="1099"/>
        <v>0</v>
      </c>
      <c r="OI165" s="1460">
        <f t="shared" si="1099"/>
        <v>0</v>
      </c>
      <c r="OJ165" s="1460">
        <f t="shared" si="1099"/>
        <v>0</v>
      </c>
      <c r="OK165" s="1460">
        <f t="shared" ref="OK165:OO228" si="1279">IF(OK$12&lt;$AO165,0,IF(OK$12&lt;=$AU165,(OK$8-$LW165)*$D165/12,IF(OK$12&gt;=$BF165,(OK$8-$LZ165)*$D165/12,IF(OK$12&gt;=$BE165,0,IF(OK$12&gt;=$BA165,(OK$8-$LY165)*$D165/12,IF(OK$12&gt;=$AZ165,0,IF(OK$12&gt;=$AV165,(OK$8-$LX165)*$D165/12,0)))))))</f>
        <v>0</v>
      </c>
      <c r="OL165" s="1460">
        <f t="shared" si="1279"/>
        <v>0</v>
      </c>
      <c r="OM165" s="1460">
        <f t="shared" si="1279"/>
        <v>0</v>
      </c>
      <c r="ON165" s="1460">
        <f t="shared" si="1279"/>
        <v>0</v>
      </c>
      <c r="OO165" s="1460">
        <f t="shared" si="1279"/>
        <v>0</v>
      </c>
      <c r="OP165" s="1460">
        <f t="shared" si="1274"/>
        <v>0</v>
      </c>
      <c r="OQ165" s="1460">
        <f t="shared" si="1274"/>
        <v>0</v>
      </c>
      <c r="OR165" s="1460">
        <f t="shared" si="1274"/>
        <v>0</v>
      </c>
      <c r="OS165" s="1460">
        <f t="shared" si="1274"/>
        <v>0</v>
      </c>
      <c r="OT165" s="1460">
        <f t="shared" si="1274"/>
        <v>0</v>
      </c>
      <c r="OU165" s="1460">
        <f t="shared" si="1274"/>
        <v>0</v>
      </c>
      <c r="OV165" s="1460">
        <f t="shared" si="1274"/>
        <v>0</v>
      </c>
      <c r="OW165" s="1460">
        <f t="shared" si="1274"/>
        <v>0</v>
      </c>
      <c r="OX165" s="1460">
        <f t="shared" si="1274"/>
        <v>0</v>
      </c>
      <c r="OY165" s="1460">
        <f t="shared" si="1274"/>
        <v>0</v>
      </c>
      <c r="OZ165" s="1460">
        <f t="shared" si="1274"/>
        <v>0</v>
      </c>
      <c r="PA165" s="1460">
        <f t="shared" si="1274"/>
        <v>0</v>
      </c>
      <c r="PB165" s="1460">
        <f t="shared" si="1274"/>
        <v>0</v>
      </c>
      <c r="PC165" s="1460">
        <f t="shared" si="1274"/>
        <v>0</v>
      </c>
      <c r="PD165" s="1460">
        <f t="shared" si="1274"/>
        <v>0</v>
      </c>
      <c r="PE165" s="1460">
        <f t="shared" si="1274"/>
        <v>0</v>
      </c>
      <c r="PF165" s="1460">
        <f t="shared" si="1275"/>
        <v>0</v>
      </c>
      <c r="PG165" s="1460">
        <f t="shared" si="1275"/>
        <v>0</v>
      </c>
      <c r="PH165" s="1460">
        <f t="shared" si="1275"/>
        <v>0</v>
      </c>
      <c r="PI165" s="1460">
        <f t="shared" si="1275"/>
        <v>0</v>
      </c>
      <c r="PJ165" s="1460">
        <f t="shared" si="1275"/>
        <v>0</v>
      </c>
      <c r="PK165" s="1460">
        <f t="shared" si="1275"/>
        <v>0</v>
      </c>
      <c r="PL165" s="1460">
        <f t="shared" si="1275"/>
        <v>0</v>
      </c>
      <c r="PM165" s="1460">
        <f t="shared" si="1275"/>
        <v>0</v>
      </c>
      <c r="PN165" s="1460">
        <f t="shared" si="1275"/>
        <v>0</v>
      </c>
      <c r="PO165" s="1460">
        <f t="shared" si="1275"/>
        <v>0</v>
      </c>
      <c r="PP165" s="1460">
        <f t="shared" si="1275"/>
        <v>0</v>
      </c>
      <c r="PQ165" s="1460">
        <f t="shared" si="1275"/>
        <v>0</v>
      </c>
      <c r="PR165" s="1460">
        <f t="shared" si="1275"/>
        <v>0</v>
      </c>
      <c r="PS165" s="1460">
        <f t="shared" si="1275"/>
        <v>0</v>
      </c>
      <c r="PT165" s="1460">
        <f t="shared" si="1275"/>
        <v>0</v>
      </c>
      <c r="PU165" s="1460">
        <f t="shared" si="1275"/>
        <v>0</v>
      </c>
      <c r="PV165" s="1460">
        <f t="shared" si="1276"/>
        <v>0</v>
      </c>
      <c r="PW165" s="1460">
        <f t="shared" si="1276"/>
        <v>0</v>
      </c>
      <c r="PX165" s="1460">
        <f t="shared" si="1276"/>
        <v>0</v>
      </c>
      <c r="PY165" s="1460">
        <f t="shared" si="1276"/>
        <v>0</v>
      </c>
      <c r="PZ165" s="1460">
        <f t="shared" si="1276"/>
        <v>0</v>
      </c>
      <c r="QA165" s="1460">
        <f t="shared" si="1276"/>
        <v>0</v>
      </c>
      <c r="QB165" s="1460">
        <f t="shared" si="1276"/>
        <v>0</v>
      </c>
      <c r="QC165" s="1460">
        <f t="shared" si="1276"/>
        <v>0</v>
      </c>
      <c r="QD165" s="1460">
        <f t="shared" si="1276"/>
        <v>0</v>
      </c>
      <c r="QE165" s="1460">
        <f t="shared" si="1276"/>
        <v>0</v>
      </c>
      <c r="QF165" s="1460">
        <f t="shared" si="1276"/>
        <v>0</v>
      </c>
      <c r="QG165" s="1460">
        <f t="shared" si="1276"/>
        <v>0</v>
      </c>
      <c r="QH165" s="1460">
        <f t="shared" si="1276"/>
        <v>0</v>
      </c>
      <c r="QI165" s="1460">
        <f t="shared" si="1276"/>
        <v>0</v>
      </c>
      <c r="QJ165" s="1460">
        <f t="shared" si="1276"/>
        <v>0</v>
      </c>
      <c r="QK165" s="1460">
        <f t="shared" si="1276"/>
        <v>0</v>
      </c>
      <c r="QL165" s="1460">
        <f t="shared" si="1273"/>
        <v>0</v>
      </c>
      <c r="QM165" s="1460">
        <f t="shared" si="1273"/>
        <v>0</v>
      </c>
      <c r="QN165" s="1460">
        <f t="shared" si="1273"/>
        <v>0</v>
      </c>
      <c r="QO165" s="1460">
        <f t="shared" si="1273"/>
        <v>0</v>
      </c>
      <c r="QP165" s="1460">
        <f t="shared" si="1273"/>
        <v>0</v>
      </c>
      <c r="QQ165" s="1460">
        <f t="shared" si="1273"/>
        <v>0</v>
      </c>
    </row>
    <row r="166" spans="1:459" s="1466" customFormat="1" ht="22.5" customHeight="1">
      <c r="A166" s="1468"/>
      <c r="B166" s="1469"/>
      <c r="C166" s="1469"/>
      <c r="D166" s="1470"/>
      <c r="E166" s="1471"/>
      <c r="F166" s="1472"/>
      <c r="G166" s="1472"/>
      <c r="H166" s="1473">
        <f t="shared" si="1106"/>
        <v>0</v>
      </c>
      <c r="I166" s="1474">
        <v>0</v>
      </c>
      <c r="J166" s="1475">
        <f t="shared" si="437"/>
        <v>0</v>
      </c>
      <c r="K166" s="1476">
        <v>0</v>
      </c>
      <c r="L166" s="1477">
        <f t="shared" si="1107"/>
        <v>0</v>
      </c>
      <c r="M166" s="1477">
        <f t="shared" si="1108"/>
        <v>0</v>
      </c>
      <c r="N166" s="1478"/>
      <c r="O166" s="1479">
        <v>0</v>
      </c>
      <c r="P166" s="1480">
        <v>0</v>
      </c>
      <c r="Q166" s="1828">
        <v>0</v>
      </c>
      <c r="R166" s="1831">
        <f t="shared" si="1109"/>
        <v>0</v>
      </c>
      <c r="S166" s="1481">
        <f>IF(AND(SUM(O166:Q166)=0,N166="NNN"),MIN('Operating History and Pro Forma'!$M$33,'Operating History and Pro Forma'!$T$15)*D166,SUM(O166:Q166)*D166)</f>
        <v>0</v>
      </c>
      <c r="T166" s="1482">
        <f t="shared" si="1110"/>
        <v>0</v>
      </c>
      <c r="U166" s="1483">
        <f t="shared" si="1111"/>
        <v>0</v>
      </c>
      <c r="V166" s="1480"/>
      <c r="W166" s="1514"/>
      <c r="X166" s="1486" t="str">
        <f t="shared" si="1112"/>
        <v/>
      </c>
      <c r="Y166" s="1487">
        <f t="shared" si="1113"/>
        <v>0</v>
      </c>
      <c r="Z166" s="1488"/>
      <c r="AA166" s="1488"/>
      <c r="AB166" s="1488"/>
      <c r="AC166" s="1488"/>
      <c r="AD166" s="1489">
        <f t="shared" si="1114"/>
        <v>0</v>
      </c>
      <c r="AE166" s="1490" t="str">
        <f t="shared" si="1115"/>
        <v/>
      </c>
      <c r="AF166" s="1491">
        <f t="shared" si="1116"/>
        <v>0</v>
      </c>
      <c r="AG166" s="1492">
        <f t="shared" si="1117"/>
        <v>0</v>
      </c>
      <c r="AH166" s="1493">
        <f t="shared" si="1118"/>
        <v>0</v>
      </c>
      <c r="AI166" s="1493">
        <f t="shared" si="1118"/>
        <v>0</v>
      </c>
      <c r="AJ166" s="1494">
        <f t="shared" si="1118"/>
        <v>0</v>
      </c>
      <c r="AK166" s="1494">
        <f t="shared" si="1118"/>
        <v>0</v>
      </c>
      <c r="AL166" s="1495">
        <f t="shared" si="1118"/>
        <v>0</v>
      </c>
      <c r="AM166" s="1496">
        <f t="shared" si="1118"/>
        <v>0</v>
      </c>
      <c r="AN166" s="1497">
        <f t="shared" si="399"/>
        <v>0</v>
      </c>
      <c r="AO166" s="1498">
        <f t="shared" si="1093"/>
        <v>0</v>
      </c>
      <c r="AP166" s="1499">
        <f t="shared" si="1119"/>
        <v>0</v>
      </c>
      <c r="AQ166" s="1500">
        <f t="shared" si="1120"/>
        <v>0</v>
      </c>
      <c r="AR166" s="1501">
        <f t="shared" si="1121"/>
        <v>0</v>
      </c>
      <c r="AS166" s="1498">
        <f t="shared" si="1088"/>
        <v>0</v>
      </c>
      <c r="AT166" s="1501">
        <f t="shared" si="1122"/>
        <v>0</v>
      </c>
      <c r="AU166" s="1498">
        <f t="shared" si="1123"/>
        <v>1</v>
      </c>
      <c r="AV166" s="1498">
        <f t="shared" si="1124"/>
        <v>2</v>
      </c>
      <c r="AW166" s="1499">
        <f t="shared" si="1125"/>
        <v>0</v>
      </c>
      <c r="AX166" s="1502">
        <f t="shared" si="1126"/>
        <v>0</v>
      </c>
      <c r="AY166" s="1503">
        <f t="shared" si="1127"/>
        <v>0</v>
      </c>
      <c r="AZ166" s="1498">
        <f t="shared" si="1128"/>
        <v>2</v>
      </c>
      <c r="BA166" s="1498">
        <f t="shared" si="1129"/>
        <v>3</v>
      </c>
      <c r="BB166" s="1499">
        <f t="shared" si="1130"/>
        <v>0</v>
      </c>
      <c r="BC166" s="1502">
        <f t="shared" si="1131"/>
        <v>0</v>
      </c>
      <c r="BD166" s="1503">
        <f t="shared" si="1132"/>
        <v>0</v>
      </c>
      <c r="BE166" s="1498">
        <f t="shared" si="1133"/>
        <v>3</v>
      </c>
      <c r="BF166" s="1498">
        <f t="shared" si="1134"/>
        <v>4</v>
      </c>
      <c r="BG166" s="1499">
        <f t="shared" si="1135"/>
        <v>0</v>
      </c>
      <c r="BH166" s="1502">
        <f t="shared" si="1136"/>
        <v>0</v>
      </c>
      <c r="BI166" s="1502">
        <f t="shared" si="1137"/>
        <v>0</v>
      </c>
      <c r="BJ166" s="1504">
        <f t="shared" si="1138"/>
        <v>1900</v>
      </c>
      <c r="BK166" s="1505" t="str">
        <f t="shared" si="1139"/>
        <v/>
      </c>
      <c r="BL166" s="1506"/>
      <c r="BM166" s="1507">
        <f t="shared" si="1140"/>
        <v>0</v>
      </c>
      <c r="BN166" s="1508">
        <f t="shared" si="1141"/>
        <v>0</v>
      </c>
      <c r="BO166" s="1508">
        <f t="shared" si="1141"/>
        <v>0</v>
      </c>
      <c r="BP166" s="1508">
        <f t="shared" si="1141"/>
        <v>0</v>
      </c>
      <c r="BQ166" s="1508">
        <f t="shared" si="1141"/>
        <v>0</v>
      </c>
      <c r="BR166" s="1508">
        <f t="shared" si="1141"/>
        <v>0</v>
      </c>
      <c r="BS166" s="1508">
        <f t="shared" si="1141"/>
        <v>0</v>
      </c>
      <c r="BT166" s="1508">
        <f t="shared" si="1141"/>
        <v>0</v>
      </c>
      <c r="BU166" s="1508">
        <f t="shared" si="1141"/>
        <v>0</v>
      </c>
      <c r="BV166" s="1508">
        <f t="shared" si="1141"/>
        <v>0</v>
      </c>
      <c r="BW166" s="1508">
        <f t="shared" si="1141"/>
        <v>0</v>
      </c>
      <c r="BX166" s="1508">
        <f t="shared" si="1141"/>
        <v>0</v>
      </c>
      <c r="BY166" s="1507">
        <f t="shared" si="1141"/>
        <v>0</v>
      </c>
      <c r="BZ166" s="1508">
        <f t="shared" si="1141"/>
        <v>0</v>
      </c>
      <c r="CA166" s="1508">
        <f t="shared" si="1141"/>
        <v>0</v>
      </c>
      <c r="CB166" s="1508">
        <f t="shared" si="1141"/>
        <v>0</v>
      </c>
      <c r="CC166" s="1508">
        <f t="shared" si="1141"/>
        <v>0</v>
      </c>
      <c r="CD166" s="1508">
        <f t="shared" si="1100"/>
        <v>0</v>
      </c>
      <c r="CE166" s="1508">
        <f t="shared" si="1100"/>
        <v>0</v>
      </c>
      <c r="CF166" s="1508">
        <f t="shared" si="1100"/>
        <v>0</v>
      </c>
      <c r="CG166" s="1508">
        <f t="shared" si="1100"/>
        <v>0</v>
      </c>
      <c r="CH166" s="1508">
        <f t="shared" si="1100"/>
        <v>0</v>
      </c>
      <c r="CI166" s="1508">
        <f t="shared" si="1100"/>
        <v>0</v>
      </c>
      <c r="CJ166" s="1509">
        <f t="shared" si="1100"/>
        <v>0</v>
      </c>
      <c r="CK166" s="1507">
        <f t="shared" si="1100"/>
        <v>0</v>
      </c>
      <c r="CL166" s="1508">
        <f t="shared" si="1100"/>
        <v>0</v>
      </c>
      <c r="CM166" s="1508">
        <f t="shared" si="1100"/>
        <v>0</v>
      </c>
      <c r="CN166" s="1508">
        <f t="shared" si="1100"/>
        <v>0</v>
      </c>
      <c r="CO166" s="1508">
        <f t="shared" si="1100"/>
        <v>0</v>
      </c>
      <c r="CP166" s="1508">
        <f t="shared" si="1100"/>
        <v>0</v>
      </c>
      <c r="CQ166" s="1508">
        <f t="shared" si="1100"/>
        <v>0</v>
      </c>
      <c r="CR166" s="1508">
        <f t="shared" si="1100"/>
        <v>0</v>
      </c>
      <c r="CS166" s="1508">
        <f t="shared" si="1100"/>
        <v>0</v>
      </c>
      <c r="CT166" s="1508">
        <f t="shared" si="1101"/>
        <v>0</v>
      </c>
      <c r="CU166" s="1508">
        <f t="shared" si="1101"/>
        <v>0</v>
      </c>
      <c r="CV166" s="1509">
        <f t="shared" si="1101"/>
        <v>0</v>
      </c>
      <c r="CW166" s="1508">
        <f t="shared" si="1101"/>
        <v>0</v>
      </c>
      <c r="CX166" s="1508">
        <f t="shared" si="1101"/>
        <v>0</v>
      </c>
      <c r="CY166" s="1508">
        <f t="shared" si="1101"/>
        <v>0</v>
      </c>
      <c r="CZ166" s="1508">
        <f t="shared" si="1101"/>
        <v>0</v>
      </c>
      <c r="DA166" s="1508">
        <f t="shared" si="1101"/>
        <v>0</v>
      </c>
      <c r="DB166" s="1508">
        <f t="shared" si="1101"/>
        <v>0</v>
      </c>
      <c r="DC166" s="1508">
        <f t="shared" si="1101"/>
        <v>0</v>
      </c>
      <c r="DD166" s="1508">
        <f t="shared" si="1101"/>
        <v>0</v>
      </c>
      <c r="DE166" s="1508">
        <f t="shared" si="1101"/>
        <v>0</v>
      </c>
      <c r="DF166" s="1508">
        <f t="shared" si="1101"/>
        <v>0</v>
      </c>
      <c r="DG166" s="1508">
        <f t="shared" si="1101"/>
        <v>0</v>
      </c>
      <c r="DH166" s="1509">
        <f t="shared" si="1101"/>
        <v>0</v>
      </c>
      <c r="DI166" s="1508">
        <f t="shared" si="1101"/>
        <v>0</v>
      </c>
      <c r="DJ166" s="1508">
        <f t="shared" si="1102"/>
        <v>0</v>
      </c>
      <c r="DK166" s="1508">
        <f t="shared" si="1102"/>
        <v>0</v>
      </c>
      <c r="DL166" s="1508">
        <f t="shared" si="1102"/>
        <v>0</v>
      </c>
      <c r="DM166" s="1508">
        <f t="shared" si="1102"/>
        <v>0</v>
      </c>
      <c r="DN166" s="1508">
        <f t="shared" si="1102"/>
        <v>0</v>
      </c>
      <c r="DO166" s="1508">
        <f t="shared" si="1102"/>
        <v>0</v>
      </c>
      <c r="DP166" s="1508">
        <f t="shared" si="1102"/>
        <v>0</v>
      </c>
      <c r="DQ166" s="1508">
        <f t="shared" si="1102"/>
        <v>0</v>
      </c>
      <c r="DR166" s="1508">
        <f t="shared" si="1102"/>
        <v>0</v>
      </c>
      <c r="DS166" s="1508">
        <f t="shared" si="1102"/>
        <v>0</v>
      </c>
      <c r="DT166" s="1509">
        <f t="shared" si="1102"/>
        <v>0</v>
      </c>
      <c r="DU166" s="1507">
        <f t="shared" si="1102"/>
        <v>0</v>
      </c>
      <c r="DV166" s="1508">
        <f t="shared" si="1102"/>
        <v>0</v>
      </c>
      <c r="DW166" s="1508">
        <f t="shared" si="1102"/>
        <v>0</v>
      </c>
      <c r="DX166" s="1508">
        <f t="shared" si="1102"/>
        <v>0</v>
      </c>
      <c r="DY166" s="1508">
        <f t="shared" si="1102"/>
        <v>0</v>
      </c>
      <c r="DZ166" s="1508">
        <f t="shared" si="1103"/>
        <v>0</v>
      </c>
      <c r="EA166" s="1508">
        <f t="shared" si="1103"/>
        <v>0</v>
      </c>
      <c r="EB166" s="1508">
        <f t="shared" si="1103"/>
        <v>0</v>
      </c>
      <c r="EC166" s="1508">
        <f t="shared" si="1103"/>
        <v>0</v>
      </c>
      <c r="ED166" s="1508">
        <f t="shared" si="1103"/>
        <v>0</v>
      </c>
      <c r="EE166" s="1508">
        <f t="shared" si="1103"/>
        <v>0</v>
      </c>
      <c r="EF166" s="1508">
        <f t="shared" si="1103"/>
        <v>0</v>
      </c>
      <c r="EG166" s="1507">
        <f t="shared" si="1103"/>
        <v>0</v>
      </c>
      <c r="EH166" s="1508">
        <f t="shared" si="1103"/>
        <v>0</v>
      </c>
      <c r="EI166" s="1508">
        <f t="shared" si="1103"/>
        <v>0</v>
      </c>
      <c r="EJ166" s="1508">
        <f t="shared" si="1103"/>
        <v>0</v>
      </c>
      <c r="EK166" s="1508">
        <f t="shared" si="1103"/>
        <v>0</v>
      </c>
      <c r="EL166" s="1508">
        <f t="shared" si="1103"/>
        <v>0</v>
      </c>
      <c r="EM166" s="1508">
        <f t="shared" si="1103"/>
        <v>0</v>
      </c>
      <c r="EN166" s="1508">
        <f t="shared" si="1103"/>
        <v>0</v>
      </c>
      <c r="EO166" s="1508">
        <f t="shared" si="1103"/>
        <v>0</v>
      </c>
      <c r="EP166" s="1508">
        <f t="shared" si="1104"/>
        <v>0</v>
      </c>
      <c r="EQ166" s="1508">
        <f t="shared" si="1104"/>
        <v>0</v>
      </c>
      <c r="ER166" s="1509">
        <f t="shared" si="1104"/>
        <v>0</v>
      </c>
      <c r="ES166" s="1507">
        <f t="shared" si="1104"/>
        <v>0</v>
      </c>
      <c r="ET166" s="1508">
        <f t="shared" si="1104"/>
        <v>0</v>
      </c>
      <c r="EU166" s="1508">
        <f t="shared" si="1104"/>
        <v>0</v>
      </c>
      <c r="EV166" s="1508">
        <f t="shared" si="1104"/>
        <v>0</v>
      </c>
      <c r="EW166" s="1508">
        <f t="shared" si="1104"/>
        <v>0</v>
      </c>
      <c r="EX166" s="1508">
        <f t="shared" si="1104"/>
        <v>0</v>
      </c>
      <c r="EY166" s="1508">
        <f t="shared" si="1104"/>
        <v>0</v>
      </c>
      <c r="EZ166" s="1508">
        <f t="shared" si="1104"/>
        <v>0</v>
      </c>
      <c r="FA166" s="1508">
        <f t="shared" si="1104"/>
        <v>0</v>
      </c>
      <c r="FB166" s="1508">
        <f t="shared" si="1104"/>
        <v>0</v>
      </c>
      <c r="FC166" s="1508">
        <f t="shared" si="1104"/>
        <v>0</v>
      </c>
      <c r="FD166" s="1509">
        <f t="shared" si="1104"/>
        <v>0</v>
      </c>
      <c r="FE166" s="1508">
        <f t="shared" si="1104"/>
        <v>0</v>
      </c>
      <c r="FF166" s="1508">
        <f t="shared" si="1052"/>
        <v>0</v>
      </c>
      <c r="FG166" s="1508">
        <f t="shared" si="1105"/>
        <v>0</v>
      </c>
      <c r="FH166" s="1508">
        <f t="shared" si="1105"/>
        <v>0</v>
      </c>
      <c r="FI166" s="1508">
        <f t="shared" si="1105"/>
        <v>0</v>
      </c>
      <c r="FJ166" s="1508">
        <f t="shared" si="1105"/>
        <v>0</v>
      </c>
      <c r="FK166" s="1508">
        <f t="shared" si="1105"/>
        <v>0</v>
      </c>
      <c r="FL166" s="1508">
        <f t="shared" si="1105"/>
        <v>0</v>
      </c>
      <c r="FM166" s="1508">
        <f t="shared" si="1105"/>
        <v>0</v>
      </c>
      <c r="FN166" s="1508">
        <f t="shared" si="1105"/>
        <v>0</v>
      </c>
      <c r="FO166" s="1508">
        <f t="shared" si="1105"/>
        <v>0</v>
      </c>
      <c r="FP166" s="1509">
        <f t="shared" si="1105"/>
        <v>0</v>
      </c>
      <c r="FQ166" s="1508">
        <f t="shared" si="1105"/>
        <v>0</v>
      </c>
      <c r="FR166" s="1508">
        <f t="shared" si="1105"/>
        <v>0</v>
      </c>
      <c r="FS166" s="1508">
        <f t="shared" si="1105"/>
        <v>0</v>
      </c>
      <c r="FT166" s="1508">
        <f t="shared" si="1105"/>
        <v>0</v>
      </c>
      <c r="FU166" s="1508">
        <f t="shared" si="1105"/>
        <v>0</v>
      </c>
      <c r="FV166" s="1508">
        <f t="shared" si="1105"/>
        <v>0</v>
      </c>
      <c r="FW166" s="1508">
        <f t="shared" si="1142"/>
        <v>0</v>
      </c>
      <c r="FX166" s="1508">
        <f t="shared" si="1142"/>
        <v>0</v>
      </c>
      <c r="FY166" s="1508">
        <f t="shared" si="1142"/>
        <v>0</v>
      </c>
      <c r="FZ166" s="1508">
        <f t="shared" si="1142"/>
        <v>0</v>
      </c>
      <c r="GA166" s="1508">
        <f t="shared" si="1142"/>
        <v>0</v>
      </c>
      <c r="GB166" s="1509">
        <f t="shared" si="1142"/>
        <v>0</v>
      </c>
      <c r="GC166" s="1506"/>
      <c r="GD166" s="1458">
        <f t="shared" si="1143"/>
        <v>1</v>
      </c>
      <c r="GE166" s="1510">
        <f t="shared" si="1090"/>
        <v>0</v>
      </c>
      <c r="GF166" s="1511">
        <f t="shared" si="1090"/>
        <v>0</v>
      </c>
      <c r="GG166" s="1511">
        <f t="shared" si="1090"/>
        <v>0</v>
      </c>
      <c r="GH166" s="1511">
        <f t="shared" si="1090"/>
        <v>0</v>
      </c>
      <c r="GI166" s="1511">
        <f t="shared" si="1090"/>
        <v>0</v>
      </c>
      <c r="GJ166" s="1511">
        <f t="shared" si="1090"/>
        <v>0</v>
      </c>
      <c r="GK166" s="1511">
        <f t="shared" si="1090"/>
        <v>0</v>
      </c>
      <c r="GL166" s="1511">
        <f t="shared" si="1090"/>
        <v>0</v>
      </c>
      <c r="GM166" s="1511">
        <f t="shared" si="1090"/>
        <v>0</v>
      </c>
      <c r="GN166" s="1512">
        <f t="shared" si="1090"/>
        <v>0</v>
      </c>
      <c r="GO166" s="1513">
        <f t="shared" si="1144"/>
        <v>0</v>
      </c>
      <c r="GP166" s="1506"/>
      <c r="GQ166" s="1510">
        <f t="shared" si="1073"/>
        <v>0</v>
      </c>
      <c r="GR166" s="1511">
        <f t="shared" si="1091"/>
        <v>0</v>
      </c>
      <c r="GS166" s="1511">
        <f t="shared" si="1091"/>
        <v>0</v>
      </c>
      <c r="GT166" s="1511">
        <f t="shared" si="1091"/>
        <v>0</v>
      </c>
      <c r="GU166" s="1511">
        <f t="shared" si="1091"/>
        <v>0</v>
      </c>
      <c r="GV166" s="1511">
        <f t="shared" si="1091"/>
        <v>0</v>
      </c>
      <c r="GW166" s="1511">
        <f t="shared" si="1091"/>
        <v>0</v>
      </c>
      <c r="GX166" s="1511">
        <f t="shared" si="1091"/>
        <v>0</v>
      </c>
      <c r="GY166" s="1511">
        <f t="shared" si="1091"/>
        <v>0</v>
      </c>
      <c r="GZ166" s="1512">
        <f t="shared" si="1091"/>
        <v>0</v>
      </c>
      <c r="HA166" s="1513">
        <f t="shared" si="1145"/>
        <v>0</v>
      </c>
      <c r="HB166" s="1506">
        <f t="shared" si="1146"/>
        <v>1</v>
      </c>
      <c r="HC166" s="1506"/>
      <c r="HD166" s="1508">
        <f t="shared" si="1147"/>
        <v>0</v>
      </c>
      <c r="HE166" s="1460">
        <f t="shared" si="1148"/>
        <v>0</v>
      </c>
      <c r="HF166" s="1460">
        <f t="shared" si="1149"/>
        <v>0</v>
      </c>
      <c r="HG166" s="1460">
        <f t="shared" si="1150"/>
        <v>0</v>
      </c>
      <c r="HH166" s="1460">
        <f t="shared" si="1151"/>
        <v>0</v>
      </c>
      <c r="HI166" s="1460">
        <f t="shared" si="1152"/>
        <v>0</v>
      </c>
      <c r="HJ166" s="1460">
        <f t="shared" si="1153"/>
        <v>0</v>
      </c>
      <c r="HK166" s="1460">
        <f t="shared" si="1154"/>
        <v>0</v>
      </c>
      <c r="HL166" s="1460">
        <f t="shared" si="1155"/>
        <v>0</v>
      </c>
      <c r="HM166" s="1460">
        <f t="shared" si="1156"/>
        <v>0</v>
      </c>
      <c r="HN166" s="1460">
        <f t="shared" si="1157"/>
        <v>0</v>
      </c>
      <c r="HO166" s="1460">
        <f t="shared" si="1158"/>
        <v>0</v>
      </c>
      <c r="HP166" s="1460">
        <f t="shared" si="1159"/>
        <v>0</v>
      </c>
      <c r="HQ166" s="1460">
        <f t="shared" si="1160"/>
        <v>0</v>
      </c>
      <c r="HR166" s="1460">
        <f t="shared" si="1161"/>
        <v>0</v>
      </c>
      <c r="HS166" s="1460">
        <f t="shared" si="1162"/>
        <v>0</v>
      </c>
      <c r="HT166" s="1460">
        <f t="shared" si="1163"/>
        <v>0</v>
      </c>
      <c r="HU166" s="1460">
        <f t="shared" si="1164"/>
        <v>0</v>
      </c>
      <c r="HV166" s="1460">
        <f t="shared" si="1165"/>
        <v>0</v>
      </c>
      <c r="HW166" s="1460">
        <f t="shared" si="1166"/>
        <v>0</v>
      </c>
      <c r="HX166" s="1460">
        <f t="shared" si="1167"/>
        <v>0</v>
      </c>
      <c r="HY166" s="1460">
        <f t="shared" si="1168"/>
        <v>0</v>
      </c>
      <c r="HZ166" s="1460">
        <f t="shared" si="1169"/>
        <v>0</v>
      </c>
      <c r="IA166" s="1460">
        <f t="shared" si="1170"/>
        <v>0</v>
      </c>
      <c r="IB166" s="1460">
        <f t="shared" si="1171"/>
        <v>0</v>
      </c>
      <c r="IC166" s="1460">
        <f t="shared" si="1172"/>
        <v>0</v>
      </c>
      <c r="ID166" s="1460">
        <f t="shared" si="1173"/>
        <v>0</v>
      </c>
      <c r="IE166" s="1460">
        <f t="shared" si="1174"/>
        <v>0</v>
      </c>
      <c r="IF166" s="1460">
        <f t="shared" si="1175"/>
        <v>0</v>
      </c>
      <c r="IG166" s="1460">
        <f t="shared" si="1176"/>
        <v>0</v>
      </c>
      <c r="IH166" s="1460">
        <f t="shared" si="1177"/>
        <v>0</v>
      </c>
      <c r="II166" s="1460">
        <f t="shared" si="1178"/>
        <v>0</v>
      </c>
      <c r="IJ166" s="1460">
        <f t="shared" si="1179"/>
        <v>0</v>
      </c>
      <c r="IK166" s="1460">
        <f t="shared" si="1180"/>
        <v>0</v>
      </c>
      <c r="IL166" s="1460">
        <f t="shared" si="1181"/>
        <v>0</v>
      </c>
      <c r="IM166" s="1460">
        <f t="shared" si="1182"/>
        <v>0</v>
      </c>
      <c r="IN166" s="1460">
        <f t="shared" si="1183"/>
        <v>0</v>
      </c>
      <c r="IO166" s="1460">
        <f t="shared" si="1184"/>
        <v>0</v>
      </c>
      <c r="IP166" s="1460">
        <f t="shared" si="1185"/>
        <v>0</v>
      </c>
      <c r="IQ166" s="1460">
        <f t="shared" si="1186"/>
        <v>0</v>
      </c>
      <c r="IR166" s="1460">
        <f t="shared" si="1187"/>
        <v>0</v>
      </c>
      <c r="IS166" s="1460">
        <f t="shared" si="1188"/>
        <v>0</v>
      </c>
      <c r="IT166" s="1460">
        <f t="shared" si="1189"/>
        <v>0</v>
      </c>
      <c r="IU166" s="1460">
        <f t="shared" si="1190"/>
        <v>0</v>
      </c>
      <c r="IV166" s="1460">
        <f t="shared" si="1191"/>
        <v>0</v>
      </c>
      <c r="IW166" s="1460">
        <f t="shared" si="1192"/>
        <v>0</v>
      </c>
      <c r="IX166" s="1460">
        <f t="shared" si="1193"/>
        <v>0</v>
      </c>
      <c r="IY166" s="1460">
        <f t="shared" si="1194"/>
        <v>0</v>
      </c>
      <c r="IZ166" s="1460">
        <f t="shared" si="1195"/>
        <v>0</v>
      </c>
      <c r="JA166" s="1460">
        <f t="shared" si="1196"/>
        <v>0</v>
      </c>
      <c r="JB166" s="1460">
        <f t="shared" si="1197"/>
        <v>0</v>
      </c>
      <c r="JC166" s="1460">
        <f t="shared" si="1198"/>
        <v>0</v>
      </c>
      <c r="JD166" s="1460">
        <f t="shared" si="1199"/>
        <v>0</v>
      </c>
      <c r="JE166" s="1460">
        <f t="shared" si="1200"/>
        <v>0</v>
      </c>
      <c r="JF166" s="1460">
        <f t="shared" si="1201"/>
        <v>0</v>
      </c>
      <c r="JG166" s="1460">
        <f t="shared" si="1202"/>
        <v>0</v>
      </c>
      <c r="JH166" s="1460">
        <f t="shared" si="1203"/>
        <v>0</v>
      </c>
      <c r="JI166" s="1460">
        <f t="shared" si="1204"/>
        <v>0</v>
      </c>
      <c r="JJ166" s="1460">
        <f t="shared" si="1205"/>
        <v>0</v>
      </c>
      <c r="JK166" s="1460">
        <f t="shared" si="1206"/>
        <v>0</v>
      </c>
      <c r="JL166" s="1460">
        <f t="shared" si="1207"/>
        <v>0</v>
      </c>
      <c r="JM166" s="1460">
        <f t="shared" si="1208"/>
        <v>0</v>
      </c>
      <c r="JN166" s="1460">
        <f t="shared" si="1209"/>
        <v>0</v>
      </c>
      <c r="JO166" s="1460">
        <f t="shared" si="1210"/>
        <v>0</v>
      </c>
      <c r="JP166" s="1460">
        <f t="shared" si="1211"/>
        <v>0</v>
      </c>
      <c r="JQ166" s="1460">
        <f t="shared" si="1212"/>
        <v>0</v>
      </c>
      <c r="JR166" s="1460">
        <f t="shared" si="1213"/>
        <v>0</v>
      </c>
      <c r="JS166" s="1460">
        <f t="shared" si="1214"/>
        <v>0</v>
      </c>
      <c r="JT166" s="1460">
        <f t="shared" si="1215"/>
        <v>0</v>
      </c>
      <c r="JU166" s="1460">
        <f t="shared" si="1216"/>
        <v>0</v>
      </c>
      <c r="JV166" s="1460">
        <f t="shared" si="1217"/>
        <v>0</v>
      </c>
      <c r="JW166" s="1460">
        <f t="shared" si="1218"/>
        <v>0</v>
      </c>
      <c r="JX166" s="1460">
        <f t="shared" si="1219"/>
        <v>0</v>
      </c>
      <c r="JY166" s="1460">
        <f t="shared" si="1220"/>
        <v>0</v>
      </c>
      <c r="JZ166" s="1460">
        <f t="shared" si="1221"/>
        <v>0</v>
      </c>
      <c r="KA166" s="1460">
        <f t="shared" si="1222"/>
        <v>0</v>
      </c>
      <c r="KB166" s="1460">
        <f t="shared" si="1223"/>
        <v>0</v>
      </c>
      <c r="KC166" s="1460">
        <f t="shared" si="1224"/>
        <v>0</v>
      </c>
      <c r="KD166" s="1460">
        <f t="shared" si="1225"/>
        <v>0</v>
      </c>
      <c r="KE166" s="1460">
        <f t="shared" si="1226"/>
        <v>0</v>
      </c>
      <c r="KF166" s="1460">
        <f t="shared" si="1227"/>
        <v>0</v>
      </c>
      <c r="KG166" s="1460">
        <f t="shared" si="1228"/>
        <v>0</v>
      </c>
      <c r="KH166" s="1460">
        <f t="shared" si="1229"/>
        <v>0</v>
      </c>
      <c r="KI166" s="1460">
        <f t="shared" si="1230"/>
        <v>0</v>
      </c>
      <c r="KJ166" s="1460">
        <f t="shared" si="1231"/>
        <v>0</v>
      </c>
      <c r="KK166" s="1460">
        <f t="shared" si="1232"/>
        <v>0</v>
      </c>
      <c r="KL166" s="1460">
        <f t="shared" si="1233"/>
        <v>0</v>
      </c>
      <c r="KM166" s="1460">
        <f t="shared" si="1234"/>
        <v>0</v>
      </c>
      <c r="KN166" s="1460">
        <f t="shared" si="1235"/>
        <v>0</v>
      </c>
      <c r="KO166" s="1460">
        <f t="shared" si="1236"/>
        <v>0</v>
      </c>
      <c r="KP166" s="1460">
        <f t="shared" si="1237"/>
        <v>0</v>
      </c>
      <c r="KQ166" s="1460">
        <f t="shared" si="1238"/>
        <v>0</v>
      </c>
      <c r="KR166" s="1460">
        <f t="shared" si="1239"/>
        <v>0</v>
      </c>
      <c r="KS166" s="1460">
        <f t="shared" si="1240"/>
        <v>0</v>
      </c>
      <c r="KT166" s="1460">
        <f t="shared" si="1241"/>
        <v>0</v>
      </c>
      <c r="KU166" s="1460">
        <f t="shared" si="1242"/>
        <v>0</v>
      </c>
      <c r="KV166" s="1460">
        <f t="shared" si="1243"/>
        <v>0</v>
      </c>
      <c r="KW166" s="1460">
        <f t="shared" si="1244"/>
        <v>0</v>
      </c>
      <c r="KX166" s="1460">
        <f t="shared" si="1245"/>
        <v>0</v>
      </c>
      <c r="KY166" s="1460">
        <f t="shared" si="1246"/>
        <v>0</v>
      </c>
      <c r="KZ166" s="1460">
        <f t="shared" si="1247"/>
        <v>0</v>
      </c>
      <c r="LA166" s="1460">
        <f t="shared" si="1248"/>
        <v>0</v>
      </c>
      <c r="LB166" s="1460">
        <f t="shared" si="1249"/>
        <v>0</v>
      </c>
      <c r="LC166" s="1460">
        <f t="shared" si="1250"/>
        <v>0</v>
      </c>
      <c r="LD166" s="1460">
        <f t="shared" si="1251"/>
        <v>0</v>
      </c>
      <c r="LE166" s="1460">
        <f t="shared" si="1252"/>
        <v>0</v>
      </c>
      <c r="LF166" s="1460">
        <f t="shared" si="1253"/>
        <v>0</v>
      </c>
      <c r="LG166" s="1460">
        <f t="shared" si="1254"/>
        <v>0</v>
      </c>
      <c r="LH166" s="1460">
        <f t="shared" si="1255"/>
        <v>0</v>
      </c>
      <c r="LI166" s="1460">
        <f t="shared" si="1256"/>
        <v>0</v>
      </c>
      <c r="LJ166" s="1460">
        <f t="shared" si="1257"/>
        <v>0</v>
      </c>
      <c r="LK166" s="1460">
        <f t="shared" si="1258"/>
        <v>0</v>
      </c>
      <c r="LL166" s="1460">
        <f t="shared" si="1259"/>
        <v>0</v>
      </c>
      <c r="LM166" s="1460">
        <f t="shared" si="1260"/>
        <v>0</v>
      </c>
      <c r="LN166" s="1460">
        <f t="shared" si="1261"/>
        <v>0</v>
      </c>
      <c r="LO166" s="1460">
        <f t="shared" si="1262"/>
        <v>0</v>
      </c>
      <c r="LP166" s="1460">
        <f t="shared" si="1263"/>
        <v>0</v>
      </c>
      <c r="LQ166" s="1460">
        <f t="shared" si="1264"/>
        <v>0</v>
      </c>
      <c r="LR166" s="1460">
        <f t="shared" si="1265"/>
        <v>0</v>
      </c>
      <c r="LS166" s="1460">
        <f t="shared" si="1266"/>
        <v>0</v>
      </c>
      <c r="LW166" s="1467">
        <f t="shared" si="1267"/>
        <v>0</v>
      </c>
      <c r="LX166" s="1467">
        <f t="shared" si="1268"/>
        <v>0</v>
      </c>
      <c r="LY166" s="1467">
        <f t="shared" si="1269"/>
        <v>0</v>
      </c>
      <c r="LZ166" s="1467">
        <f t="shared" si="1270"/>
        <v>0</v>
      </c>
      <c r="MA166" s="1506"/>
      <c r="MB166" s="1460">
        <f t="shared" si="1271"/>
        <v>0</v>
      </c>
      <c r="MC166" s="1460">
        <f t="shared" si="1272"/>
        <v>0</v>
      </c>
      <c r="MD166" s="1460">
        <f t="shared" si="1272"/>
        <v>0</v>
      </c>
      <c r="ME166" s="1460">
        <f t="shared" si="1272"/>
        <v>0</v>
      </c>
      <c r="MF166" s="1460">
        <f t="shared" si="1272"/>
        <v>0</v>
      </c>
      <c r="MG166" s="1460">
        <f t="shared" si="1272"/>
        <v>0</v>
      </c>
      <c r="MH166" s="1460">
        <f t="shared" si="1272"/>
        <v>0</v>
      </c>
      <c r="MI166" s="1460">
        <f t="shared" si="1272"/>
        <v>0</v>
      </c>
      <c r="MJ166" s="1460">
        <f t="shared" si="1272"/>
        <v>0</v>
      </c>
      <c r="MK166" s="1460">
        <f t="shared" si="1272"/>
        <v>0</v>
      </c>
      <c r="ML166" s="1460">
        <f t="shared" si="1272"/>
        <v>0</v>
      </c>
      <c r="MM166" s="1460">
        <f t="shared" si="1272"/>
        <v>0</v>
      </c>
      <c r="MN166" s="1460">
        <f t="shared" si="1272"/>
        <v>0</v>
      </c>
      <c r="MO166" s="1460">
        <f t="shared" si="1272"/>
        <v>0</v>
      </c>
      <c r="MP166" s="1460">
        <f t="shared" si="1272"/>
        <v>0</v>
      </c>
      <c r="MQ166" s="1460">
        <f t="shared" si="1272"/>
        <v>0</v>
      </c>
      <c r="MR166" s="1460">
        <f t="shared" si="1272"/>
        <v>0</v>
      </c>
      <c r="MS166" s="1460">
        <f t="shared" si="1277"/>
        <v>0</v>
      </c>
      <c r="MT166" s="1460">
        <f t="shared" si="1277"/>
        <v>0</v>
      </c>
      <c r="MU166" s="1460">
        <f t="shared" si="1277"/>
        <v>0</v>
      </c>
      <c r="MV166" s="1460">
        <f t="shared" si="1277"/>
        <v>0</v>
      </c>
      <c r="MW166" s="1460">
        <f t="shared" si="1277"/>
        <v>0</v>
      </c>
      <c r="MX166" s="1460">
        <f t="shared" si="1277"/>
        <v>0</v>
      </c>
      <c r="MY166" s="1460">
        <f t="shared" si="1277"/>
        <v>0</v>
      </c>
      <c r="MZ166" s="1460">
        <f t="shared" si="1277"/>
        <v>0</v>
      </c>
      <c r="NA166" s="1460">
        <f t="shared" si="1277"/>
        <v>0</v>
      </c>
      <c r="NB166" s="1460">
        <f t="shared" si="1277"/>
        <v>0</v>
      </c>
      <c r="NC166" s="1460">
        <f t="shared" si="1277"/>
        <v>0</v>
      </c>
      <c r="ND166" s="1460">
        <f t="shared" si="1277"/>
        <v>0</v>
      </c>
      <c r="NE166" s="1460">
        <f t="shared" si="1277"/>
        <v>0</v>
      </c>
      <c r="NF166" s="1460">
        <f t="shared" si="1277"/>
        <v>0</v>
      </c>
      <c r="NG166" s="1460">
        <f t="shared" si="1277"/>
        <v>0</v>
      </c>
      <c r="NH166" s="1460">
        <f t="shared" si="1277"/>
        <v>0</v>
      </c>
      <c r="NI166" s="1460">
        <f t="shared" si="1278"/>
        <v>0</v>
      </c>
      <c r="NJ166" s="1460">
        <f t="shared" si="1278"/>
        <v>0</v>
      </c>
      <c r="NK166" s="1460">
        <f t="shared" si="1278"/>
        <v>0</v>
      </c>
      <c r="NL166" s="1460">
        <f t="shared" si="1278"/>
        <v>0</v>
      </c>
      <c r="NM166" s="1460">
        <f t="shared" si="1278"/>
        <v>0</v>
      </c>
      <c r="NN166" s="1460">
        <f t="shared" si="1278"/>
        <v>0</v>
      </c>
      <c r="NO166" s="1460">
        <f t="shared" si="1278"/>
        <v>0</v>
      </c>
      <c r="NP166" s="1460">
        <f t="shared" si="1278"/>
        <v>0</v>
      </c>
      <c r="NQ166" s="1460">
        <f t="shared" si="1278"/>
        <v>0</v>
      </c>
      <c r="NR166" s="1460">
        <f t="shared" si="1278"/>
        <v>0</v>
      </c>
      <c r="NS166" s="1460">
        <f t="shared" si="1278"/>
        <v>0</v>
      </c>
      <c r="NT166" s="1460">
        <f t="shared" si="1278"/>
        <v>0</v>
      </c>
      <c r="NU166" s="1460">
        <f t="shared" si="1278"/>
        <v>0</v>
      </c>
      <c r="NV166" s="1460">
        <f t="shared" si="1278"/>
        <v>0</v>
      </c>
      <c r="NW166" s="1460">
        <f t="shared" si="1278"/>
        <v>0</v>
      </c>
      <c r="NX166" s="1460">
        <f t="shared" si="1278"/>
        <v>0</v>
      </c>
      <c r="NY166" s="1460">
        <f t="shared" ref="NY166:ON181" si="1280">IF(NY$12&lt;$AO166,0,IF(NY$12&lt;=$AU166,(NY$8-$LW166)*$D166/12,IF(NY$12&gt;=$BF166,(NY$8-$LZ166)*$D166/12,IF(NY$12&gt;=$BE166,0,IF(NY$12&gt;=$BA166,(NY$8-$LY166)*$D166/12,IF(NY$12&gt;=$AZ166,0,IF(NY$12&gt;=$AV166,(NY$8-$LX166)*$D166/12,0)))))))</f>
        <v>0</v>
      </c>
      <c r="NZ166" s="1460">
        <f t="shared" si="1280"/>
        <v>0</v>
      </c>
      <c r="OA166" s="1460">
        <f t="shared" si="1280"/>
        <v>0</v>
      </c>
      <c r="OB166" s="1460">
        <f t="shared" si="1280"/>
        <v>0</v>
      </c>
      <c r="OC166" s="1460">
        <f t="shared" si="1280"/>
        <v>0</v>
      </c>
      <c r="OD166" s="1460">
        <f t="shared" si="1280"/>
        <v>0</v>
      </c>
      <c r="OE166" s="1460">
        <f t="shared" si="1280"/>
        <v>0</v>
      </c>
      <c r="OF166" s="1460">
        <f t="shared" si="1280"/>
        <v>0</v>
      </c>
      <c r="OG166" s="1460">
        <f t="shared" si="1280"/>
        <v>0</v>
      </c>
      <c r="OH166" s="1460">
        <f t="shared" si="1280"/>
        <v>0</v>
      </c>
      <c r="OI166" s="1460">
        <f t="shared" si="1280"/>
        <v>0</v>
      </c>
      <c r="OJ166" s="1460">
        <f t="shared" si="1280"/>
        <v>0</v>
      </c>
      <c r="OK166" s="1460">
        <f t="shared" si="1280"/>
        <v>0</v>
      </c>
      <c r="OL166" s="1460">
        <f t="shared" si="1280"/>
        <v>0</v>
      </c>
      <c r="OM166" s="1460">
        <f t="shared" si="1280"/>
        <v>0</v>
      </c>
      <c r="ON166" s="1460">
        <f t="shared" si="1280"/>
        <v>0</v>
      </c>
      <c r="OO166" s="1460">
        <f t="shared" si="1279"/>
        <v>0</v>
      </c>
      <c r="OP166" s="1460">
        <f t="shared" si="1274"/>
        <v>0</v>
      </c>
      <c r="OQ166" s="1460">
        <f t="shared" si="1274"/>
        <v>0</v>
      </c>
      <c r="OR166" s="1460">
        <f t="shared" si="1274"/>
        <v>0</v>
      </c>
      <c r="OS166" s="1460">
        <f t="shared" si="1274"/>
        <v>0</v>
      </c>
      <c r="OT166" s="1460">
        <f t="shared" si="1274"/>
        <v>0</v>
      </c>
      <c r="OU166" s="1460">
        <f t="shared" si="1274"/>
        <v>0</v>
      </c>
      <c r="OV166" s="1460">
        <f t="shared" si="1274"/>
        <v>0</v>
      </c>
      <c r="OW166" s="1460">
        <f t="shared" si="1274"/>
        <v>0</v>
      </c>
      <c r="OX166" s="1460">
        <f t="shared" si="1274"/>
        <v>0</v>
      </c>
      <c r="OY166" s="1460">
        <f t="shared" si="1274"/>
        <v>0</v>
      </c>
      <c r="OZ166" s="1460">
        <f t="shared" si="1274"/>
        <v>0</v>
      </c>
      <c r="PA166" s="1460">
        <f t="shared" si="1274"/>
        <v>0</v>
      </c>
      <c r="PB166" s="1460">
        <f t="shared" si="1274"/>
        <v>0</v>
      </c>
      <c r="PC166" s="1460">
        <f t="shared" si="1274"/>
        <v>0</v>
      </c>
      <c r="PD166" s="1460">
        <f t="shared" si="1274"/>
        <v>0</v>
      </c>
      <c r="PE166" s="1460">
        <f t="shared" si="1274"/>
        <v>0</v>
      </c>
      <c r="PF166" s="1460">
        <f t="shared" si="1275"/>
        <v>0</v>
      </c>
      <c r="PG166" s="1460">
        <f t="shared" si="1275"/>
        <v>0</v>
      </c>
      <c r="PH166" s="1460">
        <f t="shared" si="1275"/>
        <v>0</v>
      </c>
      <c r="PI166" s="1460">
        <f t="shared" si="1275"/>
        <v>0</v>
      </c>
      <c r="PJ166" s="1460">
        <f t="shared" si="1275"/>
        <v>0</v>
      </c>
      <c r="PK166" s="1460">
        <f t="shared" si="1275"/>
        <v>0</v>
      </c>
      <c r="PL166" s="1460">
        <f t="shared" si="1275"/>
        <v>0</v>
      </c>
      <c r="PM166" s="1460">
        <f t="shared" si="1275"/>
        <v>0</v>
      </c>
      <c r="PN166" s="1460">
        <f t="shared" si="1275"/>
        <v>0</v>
      </c>
      <c r="PO166" s="1460">
        <f t="shared" si="1275"/>
        <v>0</v>
      </c>
      <c r="PP166" s="1460">
        <f t="shared" si="1275"/>
        <v>0</v>
      </c>
      <c r="PQ166" s="1460">
        <f t="shared" si="1275"/>
        <v>0</v>
      </c>
      <c r="PR166" s="1460">
        <f t="shared" si="1275"/>
        <v>0</v>
      </c>
      <c r="PS166" s="1460">
        <f t="shared" si="1275"/>
        <v>0</v>
      </c>
      <c r="PT166" s="1460">
        <f t="shared" si="1275"/>
        <v>0</v>
      </c>
      <c r="PU166" s="1460">
        <f t="shared" si="1275"/>
        <v>0</v>
      </c>
      <c r="PV166" s="1460">
        <f t="shared" si="1276"/>
        <v>0</v>
      </c>
      <c r="PW166" s="1460">
        <f t="shared" si="1276"/>
        <v>0</v>
      </c>
      <c r="PX166" s="1460">
        <f t="shared" si="1276"/>
        <v>0</v>
      </c>
      <c r="PY166" s="1460">
        <f t="shared" si="1276"/>
        <v>0</v>
      </c>
      <c r="PZ166" s="1460">
        <f t="shared" si="1276"/>
        <v>0</v>
      </c>
      <c r="QA166" s="1460">
        <f t="shared" si="1276"/>
        <v>0</v>
      </c>
      <c r="QB166" s="1460">
        <f t="shared" si="1276"/>
        <v>0</v>
      </c>
      <c r="QC166" s="1460">
        <f t="shared" si="1276"/>
        <v>0</v>
      </c>
      <c r="QD166" s="1460">
        <f t="shared" si="1276"/>
        <v>0</v>
      </c>
      <c r="QE166" s="1460">
        <f t="shared" si="1276"/>
        <v>0</v>
      </c>
      <c r="QF166" s="1460">
        <f t="shared" si="1276"/>
        <v>0</v>
      </c>
      <c r="QG166" s="1460">
        <f t="shared" si="1276"/>
        <v>0</v>
      </c>
      <c r="QH166" s="1460">
        <f t="shared" si="1276"/>
        <v>0</v>
      </c>
      <c r="QI166" s="1460">
        <f t="shared" si="1276"/>
        <v>0</v>
      </c>
      <c r="QJ166" s="1460">
        <f t="shared" si="1276"/>
        <v>0</v>
      </c>
      <c r="QK166" s="1460">
        <f t="shared" si="1276"/>
        <v>0</v>
      </c>
      <c r="QL166" s="1460">
        <f t="shared" si="1273"/>
        <v>0</v>
      </c>
      <c r="QM166" s="1460">
        <f t="shared" si="1273"/>
        <v>0</v>
      </c>
      <c r="QN166" s="1460">
        <f t="shared" si="1273"/>
        <v>0</v>
      </c>
      <c r="QO166" s="1460">
        <f t="shared" si="1273"/>
        <v>0</v>
      </c>
      <c r="QP166" s="1460">
        <f t="shared" si="1273"/>
        <v>0</v>
      </c>
      <c r="QQ166" s="1460">
        <f t="shared" si="1273"/>
        <v>0</v>
      </c>
    </row>
    <row r="167" spans="1:459" s="1466" customFormat="1" ht="22.5" customHeight="1">
      <c r="A167" s="1468"/>
      <c r="B167" s="1469"/>
      <c r="C167" s="1469"/>
      <c r="D167" s="1470"/>
      <c r="E167" s="1471"/>
      <c r="F167" s="1472"/>
      <c r="G167" s="1472"/>
      <c r="H167" s="1473">
        <f t="shared" si="1106"/>
        <v>0</v>
      </c>
      <c r="I167" s="1474">
        <v>0</v>
      </c>
      <c r="J167" s="1475">
        <f t="shared" si="437"/>
        <v>0</v>
      </c>
      <c r="K167" s="1476">
        <v>0</v>
      </c>
      <c r="L167" s="1477">
        <f t="shared" si="1107"/>
        <v>0</v>
      </c>
      <c r="M167" s="1477">
        <f t="shared" si="1108"/>
        <v>0</v>
      </c>
      <c r="N167" s="1478"/>
      <c r="O167" s="1479">
        <v>0</v>
      </c>
      <c r="P167" s="1480">
        <v>0</v>
      </c>
      <c r="Q167" s="1828">
        <v>0</v>
      </c>
      <c r="R167" s="1831">
        <f t="shared" si="1109"/>
        <v>0</v>
      </c>
      <c r="S167" s="1481">
        <f>IF(AND(SUM(O167:Q167)=0,N167="NNN"),MIN('Operating History and Pro Forma'!$M$33,'Operating History and Pro Forma'!$T$15)*D167,SUM(O167:Q167)*D167)</f>
        <v>0</v>
      </c>
      <c r="T167" s="1482">
        <f t="shared" si="1110"/>
        <v>0</v>
      </c>
      <c r="U167" s="1483">
        <f t="shared" si="1111"/>
        <v>0</v>
      </c>
      <c r="V167" s="1480"/>
      <c r="W167" s="1514"/>
      <c r="X167" s="1486" t="str">
        <f t="shared" si="1112"/>
        <v/>
      </c>
      <c r="Y167" s="1487">
        <f t="shared" si="1113"/>
        <v>0</v>
      </c>
      <c r="Z167" s="1488"/>
      <c r="AA167" s="1488"/>
      <c r="AB167" s="1488"/>
      <c r="AC167" s="1488"/>
      <c r="AD167" s="1489">
        <f t="shared" si="1114"/>
        <v>0</v>
      </c>
      <c r="AE167" s="1490" t="str">
        <f t="shared" si="1115"/>
        <v/>
      </c>
      <c r="AF167" s="1491">
        <f t="shared" si="1116"/>
        <v>0</v>
      </c>
      <c r="AG167" s="1492">
        <f t="shared" si="1117"/>
        <v>0</v>
      </c>
      <c r="AH167" s="1493">
        <f t="shared" si="1118"/>
        <v>0</v>
      </c>
      <c r="AI167" s="1493">
        <f t="shared" si="1118"/>
        <v>0</v>
      </c>
      <c r="AJ167" s="1494">
        <f t="shared" si="1118"/>
        <v>0</v>
      </c>
      <c r="AK167" s="1494">
        <f t="shared" si="1118"/>
        <v>0</v>
      </c>
      <c r="AL167" s="1495">
        <f t="shared" si="1118"/>
        <v>0</v>
      </c>
      <c r="AM167" s="1496">
        <f t="shared" si="1118"/>
        <v>0</v>
      </c>
      <c r="AN167" s="1497">
        <f t="shared" si="399"/>
        <v>0</v>
      </c>
      <c r="AO167" s="1498">
        <f t="shared" si="1093"/>
        <v>0</v>
      </c>
      <c r="AP167" s="1499">
        <f t="shared" si="1119"/>
        <v>0</v>
      </c>
      <c r="AQ167" s="1500">
        <f t="shared" si="1120"/>
        <v>0</v>
      </c>
      <c r="AR167" s="1501">
        <f t="shared" si="1121"/>
        <v>0</v>
      </c>
      <c r="AS167" s="1498">
        <f t="shared" si="1088"/>
        <v>0</v>
      </c>
      <c r="AT167" s="1501">
        <f t="shared" si="1122"/>
        <v>0</v>
      </c>
      <c r="AU167" s="1498">
        <f t="shared" si="1123"/>
        <v>1</v>
      </c>
      <c r="AV167" s="1498">
        <f t="shared" si="1124"/>
        <v>2</v>
      </c>
      <c r="AW167" s="1499">
        <f t="shared" si="1125"/>
        <v>0</v>
      </c>
      <c r="AX167" s="1502">
        <f t="shared" si="1126"/>
        <v>0</v>
      </c>
      <c r="AY167" s="1503">
        <f t="shared" si="1127"/>
        <v>0</v>
      </c>
      <c r="AZ167" s="1498">
        <f t="shared" si="1128"/>
        <v>2</v>
      </c>
      <c r="BA167" s="1498">
        <f t="shared" si="1129"/>
        <v>3</v>
      </c>
      <c r="BB167" s="1499">
        <f t="shared" si="1130"/>
        <v>0</v>
      </c>
      <c r="BC167" s="1502">
        <f t="shared" si="1131"/>
        <v>0</v>
      </c>
      <c r="BD167" s="1503">
        <f t="shared" si="1132"/>
        <v>0</v>
      </c>
      <c r="BE167" s="1498">
        <f t="shared" si="1133"/>
        <v>3</v>
      </c>
      <c r="BF167" s="1498">
        <f t="shared" si="1134"/>
        <v>4</v>
      </c>
      <c r="BG167" s="1499">
        <f t="shared" si="1135"/>
        <v>0</v>
      </c>
      <c r="BH167" s="1502">
        <f t="shared" si="1136"/>
        <v>0</v>
      </c>
      <c r="BI167" s="1502">
        <f t="shared" si="1137"/>
        <v>0</v>
      </c>
      <c r="BJ167" s="1504">
        <f t="shared" si="1138"/>
        <v>1900</v>
      </c>
      <c r="BK167" s="1505" t="str">
        <f t="shared" si="1139"/>
        <v/>
      </c>
      <c r="BL167" s="1506"/>
      <c r="BM167" s="1507">
        <f t="shared" si="1140"/>
        <v>0</v>
      </c>
      <c r="BN167" s="1508">
        <f t="shared" si="1141"/>
        <v>0</v>
      </c>
      <c r="BO167" s="1508">
        <f t="shared" si="1141"/>
        <v>0</v>
      </c>
      <c r="BP167" s="1508">
        <f t="shared" si="1141"/>
        <v>0</v>
      </c>
      <c r="BQ167" s="1508">
        <f t="shared" si="1141"/>
        <v>0</v>
      </c>
      <c r="BR167" s="1508">
        <f t="shared" si="1141"/>
        <v>0</v>
      </c>
      <c r="BS167" s="1508">
        <f t="shared" si="1141"/>
        <v>0</v>
      </c>
      <c r="BT167" s="1508">
        <f t="shared" si="1141"/>
        <v>0</v>
      </c>
      <c r="BU167" s="1508">
        <f t="shared" si="1141"/>
        <v>0</v>
      </c>
      <c r="BV167" s="1508">
        <f t="shared" si="1141"/>
        <v>0</v>
      </c>
      <c r="BW167" s="1508">
        <f t="shared" si="1141"/>
        <v>0</v>
      </c>
      <c r="BX167" s="1508">
        <f t="shared" si="1141"/>
        <v>0</v>
      </c>
      <c r="BY167" s="1507">
        <f t="shared" si="1141"/>
        <v>0</v>
      </c>
      <c r="BZ167" s="1508">
        <f t="shared" si="1141"/>
        <v>0</v>
      </c>
      <c r="CA167" s="1508">
        <f t="shared" si="1141"/>
        <v>0</v>
      </c>
      <c r="CB167" s="1508">
        <f t="shared" si="1141"/>
        <v>0</v>
      </c>
      <c r="CC167" s="1508">
        <f t="shared" si="1141"/>
        <v>0</v>
      </c>
      <c r="CD167" s="1508">
        <f t="shared" si="1100"/>
        <v>0</v>
      </c>
      <c r="CE167" s="1508">
        <f t="shared" si="1100"/>
        <v>0</v>
      </c>
      <c r="CF167" s="1508">
        <f t="shared" si="1100"/>
        <v>0</v>
      </c>
      <c r="CG167" s="1508">
        <f t="shared" si="1100"/>
        <v>0</v>
      </c>
      <c r="CH167" s="1508">
        <f t="shared" si="1100"/>
        <v>0</v>
      </c>
      <c r="CI167" s="1508">
        <f t="shared" si="1100"/>
        <v>0</v>
      </c>
      <c r="CJ167" s="1509">
        <f t="shared" si="1100"/>
        <v>0</v>
      </c>
      <c r="CK167" s="1507">
        <f t="shared" si="1100"/>
        <v>0</v>
      </c>
      <c r="CL167" s="1508">
        <f t="shared" si="1100"/>
        <v>0</v>
      </c>
      <c r="CM167" s="1508">
        <f t="shared" si="1100"/>
        <v>0</v>
      </c>
      <c r="CN167" s="1508">
        <f t="shared" si="1100"/>
        <v>0</v>
      </c>
      <c r="CO167" s="1508">
        <f t="shared" si="1100"/>
        <v>0</v>
      </c>
      <c r="CP167" s="1508">
        <f t="shared" si="1100"/>
        <v>0</v>
      </c>
      <c r="CQ167" s="1508">
        <f t="shared" si="1100"/>
        <v>0</v>
      </c>
      <c r="CR167" s="1508">
        <f t="shared" si="1100"/>
        <v>0</v>
      </c>
      <c r="CS167" s="1508">
        <f t="shared" si="1100"/>
        <v>0</v>
      </c>
      <c r="CT167" s="1508">
        <f t="shared" si="1101"/>
        <v>0</v>
      </c>
      <c r="CU167" s="1508">
        <f t="shared" si="1101"/>
        <v>0</v>
      </c>
      <c r="CV167" s="1509">
        <f t="shared" si="1101"/>
        <v>0</v>
      </c>
      <c r="CW167" s="1508">
        <f t="shared" si="1101"/>
        <v>0</v>
      </c>
      <c r="CX167" s="1508">
        <f t="shared" si="1101"/>
        <v>0</v>
      </c>
      <c r="CY167" s="1508">
        <f t="shared" si="1101"/>
        <v>0</v>
      </c>
      <c r="CZ167" s="1508">
        <f t="shared" si="1101"/>
        <v>0</v>
      </c>
      <c r="DA167" s="1508">
        <f t="shared" si="1101"/>
        <v>0</v>
      </c>
      <c r="DB167" s="1508">
        <f t="shared" si="1101"/>
        <v>0</v>
      </c>
      <c r="DC167" s="1508">
        <f t="shared" si="1101"/>
        <v>0</v>
      </c>
      <c r="DD167" s="1508">
        <f t="shared" si="1101"/>
        <v>0</v>
      </c>
      <c r="DE167" s="1508">
        <f t="shared" si="1101"/>
        <v>0</v>
      </c>
      <c r="DF167" s="1508">
        <f t="shared" si="1101"/>
        <v>0</v>
      </c>
      <c r="DG167" s="1508">
        <f t="shared" si="1101"/>
        <v>0</v>
      </c>
      <c r="DH167" s="1509">
        <f t="shared" si="1101"/>
        <v>0</v>
      </c>
      <c r="DI167" s="1508">
        <f t="shared" si="1101"/>
        <v>0</v>
      </c>
      <c r="DJ167" s="1508">
        <f t="shared" si="1102"/>
        <v>0</v>
      </c>
      <c r="DK167" s="1508">
        <f t="shared" si="1102"/>
        <v>0</v>
      </c>
      <c r="DL167" s="1508">
        <f t="shared" si="1102"/>
        <v>0</v>
      </c>
      <c r="DM167" s="1508">
        <f t="shared" si="1102"/>
        <v>0</v>
      </c>
      <c r="DN167" s="1508">
        <f t="shared" si="1102"/>
        <v>0</v>
      </c>
      <c r="DO167" s="1508">
        <f t="shared" si="1102"/>
        <v>0</v>
      </c>
      <c r="DP167" s="1508">
        <f t="shared" si="1102"/>
        <v>0</v>
      </c>
      <c r="DQ167" s="1508">
        <f t="shared" si="1102"/>
        <v>0</v>
      </c>
      <c r="DR167" s="1508">
        <f t="shared" si="1102"/>
        <v>0</v>
      </c>
      <c r="DS167" s="1508">
        <f t="shared" si="1102"/>
        <v>0</v>
      </c>
      <c r="DT167" s="1509">
        <f t="shared" si="1102"/>
        <v>0</v>
      </c>
      <c r="DU167" s="1507">
        <f t="shared" si="1102"/>
        <v>0</v>
      </c>
      <c r="DV167" s="1508">
        <f t="shared" si="1102"/>
        <v>0</v>
      </c>
      <c r="DW167" s="1508">
        <f t="shared" si="1102"/>
        <v>0</v>
      </c>
      <c r="DX167" s="1508">
        <f t="shared" si="1102"/>
        <v>0</v>
      </c>
      <c r="DY167" s="1508">
        <f t="shared" si="1102"/>
        <v>0</v>
      </c>
      <c r="DZ167" s="1508">
        <f t="shared" si="1103"/>
        <v>0</v>
      </c>
      <c r="EA167" s="1508">
        <f t="shared" si="1103"/>
        <v>0</v>
      </c>
      <c r="EB167" s="1508">
        <f t="shared" si="1103"/>
        <v>0</v>
      </c>
      <c r="EC167" s="1508">
        <f t="shared" si="1103"/>
        <v>0</v>
      </c>
      <c r="ED167" s="1508">
        <f t="shared" si="1103"/>
        <v>0</v>
      </c>
      <c r="EE167" s="1508">
        <f t="shared" si="1103"/>
        <v>0</v>
      </c>
      <c r="EF167" s="1508">
        <f t="shared" si="1103"/>
        <v>0</v>
      </c>
      <c r="EG167" s="1507">
        <f t="shared" si="1103"/>
        <v>0</v>
      </c>
      <c r="EH167" s="1508">
        <f t="shared" si="1103"/>
        <v>0</v>
      </c>
      <c r="EI167" s="1508">
        <f t="shared" si="1103"/>
        <v>0</v>
      </c>
      <c r="EJ167" s="1508">
        <f t="shared" si="1103"/>
        <v>0</v>
      </c>
      <c r="EK167" s="1508">
        <f t="shared" si="1103"/>
        <v>0</v>
      </c>
      <c r="EL167" s="1508">
        <f t="shared" si="1103"/>
        <v>0</v>
      </c>
      <c r="EM167" s="1508">
        <f t="shared" si="1103"/>
        <v>0</v>
      </c>
      <c r="EN167" s="1508">
        <f t="shared" si="1103"/>
        <v>0</v>
      </c>
      <c r="EO167" s="1508">
        <f t="shared" si="1103"/>
        <v>0</v>
      </c>
      <c r="EP167" s="1508">
        <f t="shared" si="1104"/>
        <v>0</v>
      </c>
      <c r="EQ167" s="1508">
        <f t="shared" si="1104"/>
        <v>0</v>
      </c>
      <c r="ER167" s="1509">
        <f t="shared" si="1104"/>
        <v>0</v>
      </c>
      <c r="ES167" s="1507">
        <f t="shared" si="1104"/>
        <v>0</v>
      </c>
      <c r="ET167" s="1508">
        <f t="shared" si="1104"/>
        <v>0</v>
      </c>
      <c r="EU167" s="1508">
        <f t="shared" si="1104"/>
        <v>0</v>
      </c>
      <c r="EV167" s="1508">
        <f t="shared" si="1104"/>
        <v>0</v>
      </c>
      <c r="EW167" s="1508">
        <f t="shared" si="1104"/>
        <v>0</v>
      </c>
      <c r="EX167" s="1508">
        <f t="shared" si="1104"/>
        <v>0</v>
      </c>
      <c r="EY167" s="1508">
        <f t="shared" si="1104"/>
        <v>0</v>
      </c>
      <c r="EZ167" s="1508">
        <f t="shared" si="1104"/>
        <v>0</v>
      </c>
      <c r="FA167" s="1508">
        <f t="shared" si="1104"/>
        <v>0</v>
      </c>
      <c r="FB167" s="1508">
        <f t="shared" si="1104"/>
        <v>0</v>
      </c>
      <c r="FC167" s="1508">
        <f t="shared" si="1104"/>
        <v>0</v>
      </c>
      <c r="FD167" s="1509">
        <f t="shared" si="1104"/>
        <v>0</v>
      </c>
      <c r="FE167" s="1508">
        <f t="shared" si="1104"/>
        <v>0</v>
      </c>
      <c r="FF167" s="1508">
        <f t="shared" si="1052"/>
        <v>0</v>
      </c>
      <c r="FG167" s="1508">
        <f t="shared" si="1105"/>
        <v>0</v>
      </c>
      <c r="FH167" s="1508">
        <f t="shared" si="1105"/>
        <v>0</v>
      </c>
      <c r="FI167" s="1508">
        <f t="shared" si="1105"/>
        <v>0</v>
      </c>
      <c r="FJ167" s="1508">
        <f t="shared" si="1105"/>
        <v>0</v>
      </c>
      <c r="FK167" s="1508">
        <f t="shared" si="1105"/>
        <v>0</v>
      </c>
      <c r="FL167" s="1508">
        <f t="shared" si="1105"/>
        <v>0</v>
      </c>
      <c r="FM167" s="1508">
        <f t="shared" si="1105"/>
        <v>0</v>
      </c>
      <c r="FN167" s="1508">
        <f t="shared" si="1105"/>
        <v>0</v>
      </c>
      <c r="FO167" s="1508">
        <f t="shared" si="1105"/>
        <v>0</v>
      </c>
      <c r="FP167" s="1509">
        <f t="shared" si="1105"/>
        <v>0</v>
      </c>
      <c r="FQ167" s="1508">
        <f t="shared" si="1105"/>
        <v>0</v>
      </c>
      <c r="FR167" s="1508">
        <f t="shared" si="1105"/>
        <v>0</v>
      </c>
      <c r="FS167" s="1508">
        <f t="shared" si="1105"/>
        <v>0</v>
      </c>
      <c r="FT167" s="1508">
        <f t="shared" si="1105"/>
        <v>0</v>
      </c>
      <c r="FU167" s="1508">
        <f t="shared" si="1105"/>
        <v>0</v>
      </c>
      <c r="FV167" s="1508">
        <f t="shared" si="1105"/>
        <v>0</v>
      </c>
      <c r="FW167" s="1508">
        <f t="shared" si="1142"/>
        <v>0</v>
      </c>
      <c r="FX167" s="1508">
        <f t="shared" si="1142"/>
        <v>0</v>
      </c>
      <c r="FY167" s="1508">
        <f t="shared" si="1142"/>
        <v>0</v>
      </c>
      <c r="FZ167" s="1508">
        <f t="shared" si="1142"/>
        <v>0</v>
      </c>
      <c r="GA167" s="1508">
        <f t="shared" si="1142"/>
        <v>0</v>
      </c>
      <c r="GB167" s="1509">
        <f t="shared" si="1142"/>
        <v>0</v>
      </c>
      <c r="GC167" s="1506"/>
      <c r="GD167" s="1458">
        <f t="shared" si="1143"/>
        <v>1</v>
      </c>
      <c r="GE167" s="1510">
        <f t="shared" si="1090"/>
        <v>0</v>
      </c>
      <c r="GF167" s="1511">
        <f t="shared" si="1090"/>
        <v>0</v>
      </c>
      <c r="GG167" s="1511">
        <f t="shared" si="1090"/>
        <v>0</v>
      </c>
      <c r="GH167" s="1511">
        <f t="shared" si="1090"/>
        <v>0</v>
      </c>
      <c r="GI167" s="1511">
        <f t="shared" si="1090"/>
        <v>0</v>
      </c>
      <c r="GJ167" s="1511">
        <f t="shared" ref="GE167:GN192" si="1281">IF(OR(ROUNDUP($AU167/12,0)=GJ$11,ROUNDUP($AZ167/12,0)=GJ$11,ROUNDUP($BE167/12,0)=GJ$11,ROUNDUP($AN167/12,0)=GJ$11),$D167,0)</f>
        <v>0</v>
      </c>
      <c r="GK167" s="1511">
        <f t="shared" si="1281"/>
        <v>0</v>
      </c>
      <c r="GL167" s="1511">
        <f t="shared" si="1281"/>
        <v>0</v>
      </c>
      <c r="GM167" s="1511">
        <f t="shared" si="1281"/>
        <v>0</v>
      </c>
      <c r="GN167" s="1512">
        <f t="shared" si="1281"/>
        <v>0</v>
      </c>
      <c r="GO167" s="1513">
        <f t="shared" si="1144"/>
        <v>0</v>
      </c>
      <c r="GP167" s="1506"/>
      <c r="GQ167" s="1510">
        <f t="shared" si="1073"/>
        <v>0</v>
      </c>
      <c r="GR167" s="1511">
        <f t="shared" si="1091"/>
        <v>0</v>
      </c>
      <c r="GS167" s="1511">
        <f t="shared" si="1091"/>
        <v>0</v>
      </c>
      <c r="GT167" s="1511">
        <f t="shared" si="1091"/>
        <v>0</v>
      </c>
      <c r="GU167" s="1511">
        <f t="shared" si="1091"/>
        <v>0</v>
      </c>
      <c r="GV167" s="1511">
        <f t="shared" si="1091"/>
        <v>0</v>
      </c>
      <c r="GW167" s="1511">
        <f t="shared" si="1091"/>
        <v>0</v>
      </c>
      <c r="GX167" s="1511">
        <f t="shared" si="1091"/>
        <v>0</v>
      </c>
      <c r="GY167" s="1511">
        <f t="shared" si="1091"/>
        <v>0</v>
      </c>
      <c r="GZ167" s="1512">
        <f t="shared" si="1091"/>
        <v>0</v>
      </c>
      <c r="HA167" s="1513">
        <f t="shared" si="1145"/>
        <v>0</v>
      </c>
      <c r="HB167" s="1506">
        <f t="shared" si="1146"/>
        <v>1</v>
      </c>
      <c r="HC167" s="1506"/>
      <c r="HD167" s="1508">
        <f t="shared" si="1147"/>
        <v>0</v>
      </c>
      <c r="HE167" s="1460">
        <f t="shared" si="1148"/>
        <v>0</v>
      </c>
      <c r="HF167" s="1460">
        <f t="shared" si="1149"/>
        <v>0</v>
      </c>
      <c r="HG167" s="1460">
        <f t="shared" si="1150"/>
        <v>0</v>
      </c>
      <c r="HH167" s="1460">
        <f t="shared" si="1151"/>
        <v>0</v>
      </c>
      <c r="HI167" s="1460">
        <f t="shared" si="1152"/>
        <v>0</v>
      </c>
      <c r="HJ167" s="1460">
        <f t="shared" si="1153"/>
        <v>0</v>
      </c>
      <c r="HK167" s="1460">
        <f t="shared" si="1154"/>
        <v>0</v>
      </c>
      <c r="HL167" s="1460">
        <f t="shared" si="1155"/>
        <v>0</v>
      </c>
      <c r="HM167" s="1460">
        <f t="shared" si="1156"/>
        <v>0</v>
      </c>
      <c r="HN167" s="1460">
        <f t="shared" si="1157"/>
        <v>0</v>
      </c>
      <c r="HO167" s="1460">
        <f t="shared" si="1158"/>
        <v>0</v>
      </c>
      <c r="HP167" s="1460">
        <f t="shared" si="1159"/>
        <v>0</v>
      </c>
      <c r="HQ167" s="1460">
        <f t="shared" si="1160"/>
        <v>0</v>
      </c>
      <c r="HR167" s="1460">
        <f t="shared" si="1161"/>
        <v>0</v>
      </c>
      <c r="HS167" s="1460">
        <f t="shared" si="1162"/>
        <v>0</v>
      </c>
      <c r="HT167" s="1460">
        <f t="shared" si="1163"/>
        <v>0</v>
      </c>
      <c r="HU167" s="1460">
        <f t="shared" si="1164"/>
        <v>0</v>
      </c>
      <c r="HV167" s="1460">
        <f t="shared" si="1165"/>
        <v>0</v>
      </c>
      <c r="HW167" s="1460">
        <f t="shared" si="1166"/>
        <v>0</v>
      </c>
      <c r="HX167" s="1460">
        <f t="shared" si="1167"/>
        <v>0</v>
      </c>
      <c r="HY167" s="1460">
        <f t="shared" si="1168"/>
        <v>0</v>
      </c>
      <c r="HZ167" s="1460">
        <f t="shared" si="1169"/>
        <v>0</v>
      </c>
      <c r="IA167" s="1460">
        <f t="shared" si="1170"/>
        <v>0</v>
      </c>
      <c r="IB167" s="1460">
        <f t="shared" si="1171"/>
        <v>0</v>
      </c>
      <c r="IC167" s="1460">
        <f t="shared" si="1172"/>
        <v>0</v>
      </c>
      <c r="ID167" s="1460">
        <f t="shared" si="1173"/>
        <v>0</v>
      </c>
      <c r="IE167" s="1460">
        <f t="shared" si="1174"/>
        <v>0</v>
      </c>
      <c r="IF167" s="1460">
        <f t="shared" si="1175"/>
        <v>0</v>
      </c>
      <c r="IG167" s="1460">
        <f t="shared" si="1176"/>
        <v>0</v>
      </c>
      <c r="IH167" s="1460">
        <f t="shared" si="1177"/>
        <v>0</v>
      </c>
      <c r="II167" s="1460">
        <f t="shared" si="1178"/>
        <v>0</v>
      </c>
      <c r="IJ167" s="1460">
        <f t="shared" si="1179"/>
        <v>0</v>
      </c>
      <c r="IK167" s="1460">
        <f t="shared" si="1180"/>
        <v>0</v>
      </c>
      <c r="IL167" s="1460">
        <f t="shared" si="1181"/>
        <v>0</v>
      </c>
      <c r="IM167" s="1460">
        <f t="shared" si="1182"/>
        <v>0</v>
      </c>
      <c r="IN167" s="1460">
        <f t="shared" si="1183"/>
        <v>0</v>
      </c>
      <c r="IO167" s="1460">
        <f t="shared" si="1184"/>
        <v>0</v>
      </c>
      <c r="IP167" s="1460">
        <f t="shared" si="1185"/>
        <v>0</v>
      </c>
      <c r="IQ167" s="1460">
        <f t="shared" si="1186"/>
        <v>0</v>
      </c>
      <c r="IR167" s="1460">
        <f t="shared" si="1187"/>
        <v>0</v>
      </c>
      <c r="IS167" s="1460">
        <f t="shared" si="1188"/>
        <v>0</v>
      </c>
      <c r="IT167" s="1460">
        <f t="shared" si="1189"/>
        <v>0</v>
      </c>
      <c r="IU167" s="1460">
        <f t="shared" si="1190"/>
        <v>0</v>
      </c>
      <c r="IV167" s="1460">
        <f t="shared" si="1191"/>
        <v>0</v>
      </c>
      <c r="IW167" s="1460">
        <f t="shared" si="1192"/>
        <v>0</v>
      </c>
      <c r="IX167" s="1460">
        <f t="shared" si="1193"/>
        <v>0</v>
      </c>
      <c r="IY167" s="1460">
        <f t="shared" si="1194"/>
        <v>0</v>
      </c>
      <c r="IZ167" s="1460">
        <f t="shared" si="1195"/>
        <v>0</v>
      </c>
      <c r="JA167" s="1460">
        <f t="shared" si="1196"/>
        <v>0</v>
      </c>
      <c r="JB167" s="1460">
        <f t="shared" si="1197"/>
        <v>0</v>
      </c>
      <c r="JC167" s="1460">
        <f t="shared" si="1198"/>
        <v>0</v>
      </c>
      <c r="JD167" s="1460">
        <f t="shared" si="1199"/>
        <v>0</v>
      </c>
      <c r="JE167" s="1460">
        <f t="shared" si="1200"/>
        <v>0</v>
      </c>
      <c r="JF167" s="1460">
        <f t="shared" si="1201"/>
        <v>0</v>
      </c>
      <c r="JG167" s="1460">
        <f t="shared" si="1202"/>
        <v>0</v>
      </c>
      <c r="JH167" s="1460">
        <f t="shared" si="1203"/>
        <v>0</v>
      </c>
      <c r="JI167" s="1460">
        <f t="shared" si="1204"/>
        <v>0</v>
      </c>
      <c r="JJ167" s="1460">
        <f t="shared" si="1205"/>
        <v>0</v>
      </c>
      <c r="JK167" s="1460">
        <f t="shared" si="1206"/>
        <v>0</v>
      </c>
      <c r="JL167" s="1460">
        <f t="shared" si="1207"/>
        <v>0</v>
      </c>
      <c r="JM167" s="1460">
        <f t="shared" si="1208"/>
        <v>0</v>
      </c>
      <c r="JN167" s="1460">
        <f t="shared" si="1209"/>
        <v>0</v>
      </c>
      <c r="JO167" s="1460">
        <f t="shared" si="1210"/>
        <v>0</v>
      </c>
      <c r="JP167" s="1460">
        <f t="shared" si="1211"/>
        <v>0</v>
      </c>
      <c r="JQ167" s="1460">
        <f t="shared" si="1212"/>
        <v>0</v>
      </c>
      <c r="JR167" s="1460">
        <f t="shared" si="1213"/>
        <v>0</v>
      </c>
      <c r="JS167" s="1460">
        <f t="shared" si="1214"/>
        <v>0</v>
      </c>
      <c r="JT167" s="1460">
        <f t="shared" si="1215"/>
        <v>0</v>
      </c>
      <c r="JU167" s="1460">
        <f t="shared" si="1216"/>
        <v>0</v>
      </c>
      <c r="JV167" s="1460">
        <f t="shared" si="1217"/>
        <v>0</v>
      </c>
      <c r="JW167" s="1460">
        <f t="shared" si="1218"/>
        <v>0</v>
      </c>
      <c r="JX167" s="1460">
        <f t="shared" si="1219"/>
        <v>0</v>
      </c>
      <c r="JY167" s="1460">
        <f t="shared" si="1220"/>
        <v>0</v>
      </c>
      <c r="JZ167" s="1460">
        <f t="shared" si="1221"/>
        <v>0</v>
      </c>
      <c r="KA167" s="1460">
        <f t="shared" si="1222"/>
        <v>0</v>
      </c>
      <c r="KB167" s="1460">
        <f t="shared" si="1223"/>
        <v>0</v>
      </c>
      <c r="KC167" s="1460">
        <f t="shared" si="1224"/>
        <v>0</v>
      </c>
      <c r="KD167" s="1460">
        <f t="shared" si="1225"/>
        <v>0</v>
      </c>
      <c r="KE167" s="1460">
        <f t="shared" si="1226"/>
        <v>0</v>
      </c>
      <c r="KF167" s="1460">
        <f t="shared" si="1227"/>
        <v>0</v>
      </c>
      <c r="KG167" s="1460">
        <f t="shared" si="1228"/>
        <v>0</v>
      </c>
      <c r="KH167" s="1460">
        <f t="shared" si="1229"/>
        <v>0</v>
      </c>
      <c r="KI167" s="1460">
        <f t="shared" si="1230"/>
        <v>0</v>
      </c>
      <c r="KJ167" s="1460">
        <f t="shared" si="1231"/>
        <v>0</v>
      </c>
      <c r="KK167" s="1460">
        <f t="shared" si="1232"/>
        <v>0</v>
      </c>
      <c r="KL167" s="1460">
        <f t="shared" si="1233"/>
        <v>0</v>
      </c>
      <c r="KM167" s="1460">
        <f t="shared" si="1234"/>
        <v>0</v>
      </c>
      <c r="KN167" s="1460">
        <f t="shared" si="1235"/>
        <v>0</v>
      </c>
      <c r="KO167" s="1460">
        <f t="shared" si="1236"/>
        <v>0</v>
      </c>
      <c r="KP167" s="1460">
        <f t="shared" si="1237"/>
        <v>0</v>
      </c>
      <c r="KQ167" s="1460">
        <f t="shared" si="1238"/>
        <v>0</v>
      </c>
      <c r="KR167" s="1460">
        <f t="shared" si="1239"/>
        <v>0</v>
      </c>
      <c r="KS167" s="1460">
        <f t="shared" si="1240"/>
        <v>0</v>
      </c>
      <c r="KT167" s="1460">
        <f t="shared" si="1241"/>
        <v>0</v>
      </c>
      <c r="KU167" s="1460">
        <f t="shared" si="1242"/>
        <v>0</v>
      </c>
      <c r="KV167" s="1460">
        <f t="shared" si="1243"/>
        <v>0</v>
      </c>
      <c r="KW167" s="1460">
        <f t="shared" si="1244"/>
        <v>0</v>
      </c>
      <c r="KX167" s="1460">
        <f t="shared" si="1245"/>
        <v>0</v>
      </c>
      <c r="KY167" s="1460">
        <f t="shared" si="1246"/>
        <v>0</v>
      </c>
      <c r="KZ167" s="1460">
        <f t="shared" si="1247"/>
        <v>0</v>
      </c>
      <c r="LA167" s="1460">
        <f t="shared" si="1248"/>
        <v>0</v>
      </c>
      <c r="LB167" s="1460">
        <f t="shared" si="1249"/>
        <v>0</v>
      </c>
      <c r="LC167" s="1460">
        <f t="shared" si="1250"/>
        <v>0</v>
      </c>
      <c r="LD167" s="1460">
        <f t="shared" si="1251"/>
        <v>0</v>
      </c>
      <c r="LE167" s="1460">
        <f t="shared" si="1252"/>
        <v>0</v>
      </c>
      <c r="LF167" s="1460">
        <f t="shared" si="1253"/>
        <v>0</v>
      </c>
      <c r="LG167" s="1460">
        <f t="shared" si="1254"/>
        <v>0</v>
      </c>
      <c r="LH167" s="1460">
        <f t="shared" si="1255"/>
        <v>0</v>
      </c>
      <c r="LI167" s="1460">
        <f t="shared" si="1256"/>
        <v>0</v>
      </c>
      <c r="LJ167" s="1460">
        <f t="shared" si="1257"/>
        <v>0</v>
      </c>
      <c r="LK167" s="1460">
        <f t="shared" si="1258"/>
        <v>0</v>
      </c>
      <c r="LL167" s="1460">
        <f t="shared" si="1259"/>
        <v>0</v>
      </c>
      <c r="LM167" s="1460">
        <f t="shared" si="1260"/>
        <v>0</v>
      </c>
      <c r="LN167" s="1460">
        <f t="shared" si="1261"/>
        <v>0</v>
      </c>
      <c r="LO167" s="1460">
        <f t="shared" si="1262"/>
        <v>0</v>
      </c>
      <c r="LP167" s="1460">
        <f t="shared" si="1263"/>
        <v>0</v>
      </c>
      <c r="LQ167" s="1460">
        <f t="shared" si="1264"/>
        <v>0</v>
      </c>
      <c r="LR167" s="1460">
        <f t="shared" si="1265"/>
        <v>0</v>
      </c>
      <c r="LS167" s="1460">
        <f t="shared" si="1266"/>
        <v>0</v>
      </c>
      <c r="LW167" s="1467">
        <f t="shared" si="1267"/>
        <v>0</v>
      </c>
      <c r="LX167" s="1467">
        <f t="shared" si="1268"/>
        <v>0</v>
      </c>
      <c r="LY167" s="1467">
        <f t="shared" si="1269"/>
        <v>0</v>
      </c>
      <c r="LZ167" s="1467">
        <f t="shared" si="1270"/>
        <v>0</v>
      </c>
      <c r="MA167" s="1506"/>
      <c r="MB167" s="1460">
        <f t="shared" si="1271"/>
        <v>0</v>
      </c>
      <c r="MC167" s="1460">
        <f t="shared" si="1272"/>
        <v>0</v>
      </c>
      <c r="MD167" s="1460">
        <f t="shared" si="1272"/>
        <v>0</v>
      </c>
      <c r="ME167" s="1460">
        <f t="shared" si="1272"/>
        <v>0</v>
      </c>
      <c r="MF167" s="1460">
        <f t="shared" si="1272"/>
        <v>0</v>
      </c>
      <c r="MG167" s="1460">
        <f t="shared" si="1272"/>
        <v>0</v>
      </c>
      <c r="MH167" s="1460">
        <f t="shared" si="1272"/>
        <v>0</v>
      </c>
      <c r="MI167" s="1460">
        <f t="shared" si="1272"/>
        <v>0</v>
      </c>
      <c r="MJ167" s="1460">
        <f t="shared" si="1272"/>
        <v>0</v>
      </c>
      <c r="MK167" s="1460">
        <f t="shared" si="1272"/>
        <v>0</v>
      </c>
      <c r="ML167" s="1460">
        <f t="shared" si="1272"/>
        <v>0</v>
      </c>
      <c r="MM167" s="1460">
        <f t="shared" si="1272"/>
        <v>0</v>
      </c>
      <c r="MN167" s="1460">
        <f t="shared" si="1272"/>
        <v>0</v>
      </c>
      <c r="MO167" s="1460">
        <f t="shared" si="1272"/>
        <v>0</v>
      </c>
      <c r="MP167" s="1460">
        <f t="shared" si="1272"/>
        <v>0</v>
      </c>
      <c r="MQ167" s="1460">
        <f t="shared" si="1272"/>
        <v>0</v>
      </c>
      <c r="MR167" s="1460">
        <f t="shared" si="1272"/>
        <v>0</v>
      </c>
      <c r="MS167" s="1460">
        <f t="shared" si="1277"/>
        <v>0</v>
      </c>
      <c r="MT167" s="1460">
        <f t="shared" si="1277"/>
        <v>0</v>
      </c>
      <c r="MU167" s="1460">
        <f t="shared" si="1277"/>
        <v>0</v>
      </c>
      <c r="MV167" s="1460">
        <f t="shared" si="1277"/>
        <v>0</v>
      </c>
      <c r="MW167" s="1460">
        <f t="shared" si="1277"/>
        <v>0</v>
      </c>
      <c r="MX167" s="1460">
        <f t="shared" si="1277"/>
        <v>0</v>
      </c>
      <c r="MY167" s="1460">
        <f t="shared" si="1277"/>
        <v>0</v>
      </c>
      <c r="MZ167" s="1460">
        <f t="shared" si="1277"/>
        <v>0</v>
      </c>
      <c r="NA167" s="1460">
        <f t="shared" si="1277"/>
        <v>0</v>
      </c>
      <c r="NB167" s="1460">
        <f t="shared" si="1277"/>
        <v>0</v>
      </c>
      <c r="NC167" s="1460">
        <f t="shared" si="1277"/>
        <v>0</v>
      </c>
      <c r="ND167" s="1460">
        <f t="shared" si="1277"/>
        <v>0</v>
      </c>
      <c r="NE167" s="1460">
        <f t="shared" si="1277"/>
        <v>0</v>
      </c>
      <c r="NF167" s="1460">
        <f t="shared" si="1277"/>
        <v>0</v>
      </c>
      <c r="NG167" s="1460">
        <f t="shared" si="1277"/>
        <v>0</v>
      </c>
      <c r="NH167" s="1460">
        <f t="shared" si="1277"/>
        <v>0</v>
      </c>
      <c r="NI167" s="1460">
        <f t="shared" si="1278"/>
        <v>0</v>
      </c>
      <c r="NJ167" s="1460">
        <f t="shared" si="1278"/>
        <v>0</v>
      </c>
      <c r="NK167" s="1460">
        <f t="shared" si="1278"/>
        <v>0</v>
      </c>
      <c r="NL167" s="1460">
        <f t="shared" si="1278"/>
        <v>0</v>
      </c>
      <c r="NM167" s="1460">
        <f t="shared" si="1278"/>
        <v>0</v>
      </c>
      <c r="NN167" s="1460">
        <f t="shared" si="1278"/>
        <v>0</v>
      </c>
      <c r="NO167" s="1460">
        <f t="shared" si="1278"/>
        <v>0</v>
      </c>
      <c r="NP167" s="1460">
        <f t="shared" si="1278"/>
        <v>0</v>
      </c>
      <c r="NQ167" s="1460">
        <f t="shared" si="1278"/>
        <v>0</v>
      </c>
      <c r="NR167" s="1460">
        <f t="shared" si="1278"/>
        <v>0</v>
      </c>
      <c r="NS167" s="1460">
        <f t="shared" si="1278"/>
        <v>0</v>
      </c>
      <c r="NT167" s="1460">
        <f t="shared" si="1278"/>
        <v>0</v>
      </c>
      <c r="NU167" s="1460">
        <f t="shared" si="1278"/>
        <v>0</v>
      </c>
      <c r="NV167" s="1460">
        <f t="shared" si="1278"/>
        <v>0</v>
      </c>
      <c r="NW167" s="1460">
        <f t="shared" si="1278"/>
        <v>0</v>
      </c>
      <c r="NX167" s="1460">
        <f t="shared" si="1278"/>
        <v>0</v>
      </c>
      <c r="NY167" s="1460">
        <f t="shared" si="1280"/>
        <v>0</v>
      </c>
      <c r="NZ167" s="1460">
        <f t="shared" si="1280"/>
        <v>0</v>
      </c>
      <c r="OA167" s="1460">
        <f t="shared" si="1280"/>
        <v>0</v>
      </c>
      <c r="OB167" s="1460">
        <f t="shared" si="1280"/>
        <v>0</v>
      </c>
      <c r="OC167" s="1460">
        <f t="shared" si="1280"/>
        <v>0</v>
      </c>
      <c r="OD167" s="1460">
        <f t="shared" si="1280"/>
        <v>0</v>
      </c>
      <c r="OE167" s="1460">
        <f t="shared" si="1280"/>
        <v>0</v>
      </c>
      <c r="OF167" s="1460">
        <f t="shared" si="1280"/>
        <v>0</v>
      </c>
      <c r="OG167" s="1460">
        <f t="shared" si="1280"/>
        <v>0</v>
      </c>
      <c r="OH167" s="1460">
        <f t="shared" si="1280"/>
        <v>0</v>
      </c>
      <c r="OI167" s="1460">
        <f t="shared" si="1280"/>
        <v>0</v>
      </c>
      <c r="OJ167" s="1460">
        <f t="shared" si="1280"/>
        <v>0</v>
      </c>
      <c r="OK167" s="1460">
        <f t="shared" si="1280"/>
        <v>0</v>
      </c>
      <c r="OL167" s="1460">
        <f t="shared" si="1280"/>
        <v>0</v>
      </c>
      <c r="OM167" s="1460">
        <f t="shared" si="1280"/>
        <v>0</v>
      </c>
      <c r="ON167" s="1460">
        <f t="shared" si="1280"/>
        <v>0</v>
      </c>
      <c r="OO167" s="1460">
        <f t="shared" si="1279"/>
        <v>0</v>
      </c>
      <c r="OP167" s="1460">
        <f t="shared" si="1274"/>
        <v>0</v>
      </c>
      <c r="OQ167" s="1460">
        <f t="shared" si="1274"/>
        <v>0</v>
      </c>
      <c r="OR167" s="1460">
        <f t="shared" si="1274"/>
        <v>0</v>
      </c>
      <c r="OS167" s="1460">
        <f t="shared" si="1274"/>
        <v>0</v>
      </c>
      <c r="OT167" s="1460">
        <f t="shared" si="1274"/>
        <v>0</v>
      </c>
      <c r="OU167" s="1460">
        <f t="shared" si="1274"/>
        <v>0</v>
      </c>
      <c r="OV167" s="1460">
        <f t="shared" si="1274"/>
        <v>0</v>
      </c>
      <c r="OW167" s="1460">
        <f t="shared" si="1274"/>
        <v>0</v>
      </c>
      <c r="OX167" s="1460">
        <f t="shared" si="1274"/>
        <v>0</v>
      </c>
      <c r="OY167" s="1460">
        <f t="shared" si="1274"/>
        <v>0</v>
      </c>
      <c r="OZ167" s="1460">
        <f t="shared" si="1274"/>
        <v>0</v>
      </c>
      <c r="PA167" s="1460">
        <f t="shared" si="1274"/>
        <v>0</v>
      </c>
      <c r="PB167" s="1460">
        <f t="shared" si="1274"/>
        <v>0</v>
      </c>
      <c r="PC167" s="1460">
        <f t="shared" si="1274"/>
        <v>0</v>
      </c>
      <c r="PD167" s="1460">
        <f t="shared" si="1274"/>
        <v>0</v>
      </c>
      <c r="PE167" s="1460">
        <f t="shared" si="1274"/>
        <v>0</v>
      </c>
      <c r="PF167" s="1460">
        <f t="shared" si="1275"/>
        <v>0</v>
      </c>
      <c r="PG167" s="1460">
        <f t="shared" si="1275"/>
        <v>0</v>
      </c>
      <c r="PH167" s="1460">
        <f t="shared" si="1275"/>
        <v>0</v>
      </c>
      <c r="PI167" s="1460">
        <f t="shared" si="1275"/>
        <v>0</v>
      </c>
      <c r="PJ167" s="1460">
        <f t="shared" si="1275"/>
        <v>0</v>
      </c>
      <c r="PK167" s="1460">
        <f t="shared" si="1275"/>
        <v>0</v>
      </c>
      <c r="PL167" s="1460">
        <f t="shared" si="1275"/>
        <v>0</v>
      </c>
      <c r="PM167" s="1460">
        <f t="shared" si="1275"/>
        <v>0</v>
      </c>
      <c r="PN167" s="1460">
        <f t="shared" si="1275"/>
        <v>0</v>
      </c>
      <c r="PO167" s="1460">
        <f t="shared" si="1275"/>
        <v>0</v>
      </c>
      <c r="PP167" s="1460">
        <f t="shared" si="1275"/>
        <v>0</v>
      </c>
      <c r="PQ167" s="1460">
        <f t="shared" si="1275"/>
        <v>0</v>
      </c>
      <c r="PR167" s="1460">
        <f t="shared" si="1275"/>
        <v>0</v>
      </c>
      <c r="PS167" s="1460">
        <f t="shared" si="1275"/>
        <v>0</v>
      </c>
      <c r="PT167" s="1460">
        <f t="shared" si="1275"/>
        <v>0</v>
      </c>
      <c r="PU167" s="1460">
        <f t="shared" si="1275"/>
        <v>0</v>
      </c>
      <c r="PV167" s="1460">
        <f t="shared" si="1276"/>
        <v>0</v>
      </c>
      <c r="PW167" s="1460">
        <f t="shared" si="1276"/>
        <v>0</v>
      </c>
      <c r="PX167" s="1460">
        <f t="shared" si="1276"/>
        <v>0</v>
      </c>
      <c r="PY167" s="1460">
        <f t="shared" si="1276"/>
        <v>0</v>
      </c>
      <c r="PZ167" s="1460">
        <f t="shared" si="1276"/>
        <v>0</v>
      </c>
      <c r="QA167" s="1460">
        <f t="shared" si="1276"/>
        <v>0</v>
      </c>
      <c r="QB167" s="1460">
        <f t="shared" si="1276"/>
        <v>0</v>
      </c>
      <c r="QC167" s="1460">
        <f t="shared" si="1276"/>
        <v>0</v>
      </c>
      <c r="QD167" s="1460">
        <f t="shared" si="1276"/>
        <v>0</v>
      </c>
      <c r="QE167" s="1460">
        <f t="shared" si="1276"/>
        <v>0</v>
      </c>
      <c r="QF167" s="1460">
        <f t="shared" si="1276"/>
        <v>0</v>
      </c>
      <c r="QG167" s="1460">
        <f t="shared" si="1276"/>
        <v>0</v>
      </c>
      <c r="QH167" s="1460">
        <f t="shared" si="1276"/>
        <v>0</v>
      </c>
      <c r="QI167" s="1460">
        <f t="shared" si="1276"/>
        <v>0</v>
      </c>
      <c r="QJ167" s="1460">
        <f t="shared" si="1276"/>
        <v>0</v>
      </c>
      <c r="QK167" s="1460">
        <f t="shared" si="1276"/>
        <v>0</v>
      </c>
      <c r="QL167" s="1460">
        <f t="shared" si="1273"/>
        <v>0</v>
      </c>
      <c r="QM167" s="1460">
        <f t="shared" si="1273"/>
        <v>0</v>
      </c>
      <c r="QN167" s="1460">
        <f t="shared" si="1273"/>
        <v>0</v>
      </c>
      <c r="QO167" s="1460">
        <f t="shared" si="1273"/>
        <v>0</v>
      </c>
      <c r="QP167" s="1460">
        <f t="shared" si="1273"/>
        <v>0</v>
      </c>
      <c r="QQ167" s="1460">
        <f t="shared" si="1273"/>
        <v>0</v>
      </c>
    </row>
    <row r="168" spans="1:459" s="1466" customFormat="1" ht="22.5" customHeight="1">
      <c r="A168" s="1468"/>
      <c r="B168" s="1469"/>
      <c r="C168" s="1469"/>
      <c r="D168" s="1470"/>
      <c r="E168" s="1471"/>
      <c r="F168" s="1472"/>
      <c r="G168" s="1472"/>
      <c r="H168" s="1473">
        <f t="shared" si="1106"/>
        <v>0</v>
      </c>
      <c r="I168" s="1474">
        <v>0</v>
      </c>
      <c r="J168" s="1475">
        <f t="shared" si="437"/>
        <v>0</v>
      </c>
      <c r="K168" s="1476">
        <v>0</v>
      </c>
      <c r="L168" s="1477">
        <f t="shared" si="1107"/>
        <v>0</v>
      </c>
      <c r="M168" s="1477">
        <f t="shared" si="1108"/>
        <v>0</v>
      </c>
      <c r="N168" s="1478"/>
      <c r="O168" s="1479">
        <v>0</v>
      </c>
      <c r="P168" s="1480">
        <v>0</v>
      </c>
      <c r="Q168" s="1828">
        <v>0</v>
      </c>
      <c r="R168" s="1831">
        <f t="shared" si="1109"/>
        <v>0</v>
      </c>
      <c r="S168" s="1481">
        <f>IF(AND(SUM(O168:Q168)=0,N168="NNN"),MIN('Operating History and Pro Forma'!$M$33,'Operating History and Pro Forma'!$T$15)*D168,SUM(O168:Q168)*D168)</f>
        <v>0</v>
      </c>
      <c r="T168" s="1482">
        <f t="shared" si="1110"/>
        <v>0</v>
      </c>
      <c r="U168" s="1483">
        <f t="shared" si="1111"/>
        <v>0</v>
      </c>
      <c r="V168" s="1480"/>
      <c r="W168" s="1514"/>
      <c r="X168" s="1486" t="str">
        <f t="shared" si="1112"/>
        <v/>
      </c>
      <c r="Y168" s="1487">
        <f t="shared" si="1113"/>
        <v>0</v>
      </c>
      <c r="Z168" s="1488"/>
      <c r="AA168" s="1488"/>
      <c r="AB168" s="1488"/>
      <c r="AC168" s="1488"/>
      <c r="AD168" s="1489">
        <f t="shared" si="1114"/>
        <v>0</v>
      </c>
      <c r="AE168" s="1490" t="str">
        <f t="shared" si="1115"/>
        <v/>
      </c>
      <c r="AF168" s="1491">
        <f t="shared" si="1116"/>
        <v>0</v>
      </c>
      <c r="AG168" s="1492">
        <f t="shared" si="1117"/>
        <v>0</v>
      </c>
      <c r="AH168" s="1493">
        <f t="shared" si="1118"/>
        <v>0</v>
      </c>
      <c r="AI168" s="1493">
        <f t="shared" si="1118"/>
        <v>0</v>
      </c>
      <c r="AJ168" s="1494">
        <f t="shared" si="1118"/>
        <v>0</v>
      </c>
      <c r="AK168" s="1494">
        <f t="shared" si="1118"/>
        <v>0</v>
      </c>
      <c r="AL168" s="1495">
        <f t="shared" si="1118"/>
        <v>0</v>
      </c>
      <c r="AM168" s="1496">
        <f t="shared" si="1118"/>
        <v>0</v>
      </c>
      <c r="AN168" s="1497">
        <f t="shared" si="399"/>
        <v>0</v>
      </c>
      <c r="AO168" s="1498">
        <f t="shared" si="1093"/>
        <v>0</v>
      </c>
      <c r="AP168" s="1499">
        <f t="shared" si="1119"/>
        <v>0</v>
      </c>
      <c r="AQ168" s="1500">
        <f t="shared" si="1120"/>
        <v>0</v>
      </c>
      <c r="AR168" s="1501">
        <f t="shared" si="1121"/>
        <v>0</v>
      </c>
      <c r="AS168" s="1498">
        <f t="shared" si="1088"/>
        <v>0</v>
      </c>
      <c r="AT168" s="1501">
        <f t="shared" si="1122"/>
        <v>0</v>
      </c>
      <c r="AU168" s="1498">
        <f t="shared" si="1123"/>
        <v>1</v>
      </c>
      <c r="AV168" s="1498">
        <f t="shared" si="1124"/>
        <v>2</v>
      </c>
      <c r="AW168" s="1499">
        <f t="shared" si="1125"/>
        <v>0</v>
      </c>
      <c r="AX168" s="1502">
        <f t="shared" si="1126"/>
        <v>0</v>
      </c>
      <c r="AY168" s="1503">
        <f t="shared" si="1127"/>
        <v>0</v>
      </c>
      <c r="AZ168" s="1498">
        <f t="shared" si="1128"/>
        <v>2</v>
      </c>
      <c r="BA168" s="1498">
        <f t="shared" si="1129"/>
        <v>3</v>
      </c>
      <c r="BB168" s="1499">
        <f t="shared" si="1130"/>
        <v>0</v>
      </c>
      <c r="BC168" s="1502">
        <f t="shared" si="1131"/>
        <v>0</v>
      </c>
      <c r="BD168" s="1503">
        <f t="shared" si="1132"/>
        <v>0</v>
      </c>
      <c r="BE168" s="1498">
        <f t="shared" si="1133"/>
        <v>3</v>
      </c>
      <c r="BF168" s="1498">
        <f t="shared" si="1134"/>
        <v>4</v>
      </c>
      <c r="BG168" s="1499">
        <f t="shared" si="1135"/>
        <v>0</v>
      </c>
      <c r="BH168" s="1502">
        <f t="shared" si="1136"/>
        <v>0</v>
      </c>
      <c r="BI168" s="1502">
        <f t="shared" si="1137"/>
        <v>0</v>
      </c>
      <c r="BJ168" s="1504">
        <f t="shared" si="1138"/>
        <v>1900</v>
      </c>
      <c r="BK168" s="1505" t="str">
        <f t="shared" si="1139"/>
        <v/>
      </c>
      <c r="BL168" s="1506"/>
      <c r="BM168" s="1507">
        <f t="shared" si="1140"/>
        <v>0</v>
      </c>
      <c r="BN168" s="1508">
        <f t="shared" si="1141"/>
        <v>0</v>
      </c>
      <c r="BO168" s="1508">
        <f t="shared" si="1141"/>
        <v>0</v>
      </c>
      <c r="BP168" s="1508">
        <f t="shared" si="1141"/>
        <v>0</v>
      </c>
      <c r="BQ168" s="1508">
        <f t="shared" si="1141"/>
        <v>0</v>
      </c>
      <c r="BR168" s="1508">
        <f t="shared" si="1141"/>
        <v>0</v>
      </c>
      <c r="BS168" s="1508">
        <f t="shared" si="1141"/>
        <v>0</v>
      </c>
      <c r="BT168" s="1508">
        <f t="shared" si="1141"/>
        <v>0</v>
      </c>
      <c r="BU168" s="1508">
        <f t="shared" si="1141"/>
        <v>0</v>
      </c>
      <c r="BV168" s="1508">
        <f t="shared" si="1141"/>
        <v>0</v>
      </c>
      <c r="BW168" s="1508">
        <f t="shared" si="1141"/>
        <v>0</v>
      </c>
      <c r="BX168" s="1508">
        <f t="shared" si="1141"/>
        <v>0</v>
      </c>
      <c r="BY168" s="1507">
        <f t="shared" si="1141"/>
        <v>0</v>
      </c>
      <c r="BZ168" s="1508">
        <f t="shared" si="1141"/>
        <v>0</v>
      </c>
      <c r="CA168" s="1508">
        <f t="shared" si="1141"/>
        <v>0</v>
      </c>
      <c r="CB168" s="1508">
        <f t="shared" si="1141"/>
        <v>0</v>
      </c>
      <c r="CC168" s="1508">
        <f t="shared" si="1141"/>
        <v>0</v>
      </c>
      <c r="CD168" s="1508">
        <f t="shared" si="1100"/>
        <v>0</v>
      </c>
      <c r="CE168" s="1508">
        <f t="shared" si="1100"/>
        <v>0</v>
      </c>
      <c r="CF168" s="1508">
        <f t="shared" si="1100"/>
        <v>0</v>
      </c>
      <c r="CG168" s="1508">
        <f t="shared" si="1100"/>
        <v>0</v>
      </c>
      <c r="CH168" s="1508">
        <f t="shared" si="1100"/>
        <v>0</v>
      </c>
      <c r="CI168" s="1508">
        <f t="shared" si="1100"/>
        <v>0</v>
      </c>
      <c r="CJ168" s="1509">
        <f t="shared" si="1100"/>
        <v>0</v>
      </c>
      <c r="CK168" s="1507">
        <f t="shared" si="1100"/>
        <v>0</v>
      </c>
      <c r="CL168" s="1508">
        <f t="shared" ref="CD168:CS184" si="1282">IF(CL$12&lt;$AO168,0,IF(CL$12&lt;=$AU168,IF(CL$12&lt;$AS168,$L168,$AT168),IF(OR(AND(CL$12&lt;$BF168,CL$12&gt;=$BE168),AND(CL$12&lt;$BA168,CL$12&gt;=$AZ168),AND(CL$12&lt;$AV168,CL$12&gt;=$AU168)),0,IF(CL$12&gt;=$BF168,$BG168*$D168/12,IF(CL$12&gt;=$BA168,$BB168*$D168/12,IF(CL$12&gt;=$AV168,$AW168*$D168/12))))))</f>
        <v>0</v>
      </c>
      <c r="CM168" s="1508">
        <f t="shared" si="1282"/>
        <v>0</v>
      </c>
      <c r="CN168" s="1508">
        <f t="shared" si="1282"/>
        <v>0</v>
      </c>
      <c r="CO168" s="1508">
        <f t="shared" si="1282"/>
        <v>0</v>
      </c>
      <c r="CP168" s="1508">
        <f t="shared" si="1282"/>
        <v>0</v>
      </c>
      <c r="CQ168" s="1508">
        <f t="shared" si="1282"/>
        <v>0</v>
      </c>
      <c r="CR168" s="1508">
        <f t="shared" si="1282"/>
        <v>0</v>
      </c>
      <c r="CS168" s="1508">
        <f t="shared" si="1282"/>
        <v>0</v>
      </c>
      <c r="CT168" s="1508">
        <f t="shared" si="1101"/>
        <v>0</v>
      </c>
      <c r="CU168" s="1508">
        <f t="shared" si="1101"/>
        <v>0</v>
      </c>
      <c r="CV168" s="1509">
        <f t="shared" si="1101"/>
        <v>0</v>
      </c>
      <c r="CW168" s="1508">
        <f t="shared" si="1101"/>
        <v>0</v>
      </c>
      <c r="CX168" s="1508">
        <f t="shared" si="1101"/>
        <v>0</v>
      </c>
      <c r="CY168" s="1508">
        <f t="shared" si="1101"/>
        <v>0</v>
      </c>
      <c r="CZ168" s="1508">
        <f t="shared" si="1101"/>
        <v>0</v>
      </c>
      <c r="DA168" s="1508">
        <f t="shared" si="1101"/>
        <v>0</v>
      </c>
      <c r="DB168" s="1508">
        <f t="shared" ref="CT168:DI184" si="1283">IF(DB$12&lt;$AO168,0,IF(DB$12&lt;=$AU168,IF(DB$12&lt;$AS168,$L168,$AT168),IF(OR(AND(DB$12&lt;$BF168,DB$12&gt;=$BE168),AND(DB$12&lt;$BA168,DB$12&gt;=$AZ168),AND(DB$12&lt;$AV168,DB$12&gt;=$AU168)),0,IF(DB$12&gt;=$BF168,$BG168*$D168/12,IF(DB$12&gt;=$BA168,$BB168*$D168/12,IF(DB$12&gt;=$AV168,$AW168*$D168/12))))))</f>
        <v>0</v>
      </c>
      <c r="DC168" s="1508">
        <f t="shared" si="1283"/>
        <v>0</v>
      </c>
      <c r="DD168" s="1508">
        <f t="shared" si="1283"/>
        <v>0</v>
      </c>
      <c r="DE168" s="1508">
        <f t="shared" si="1283"/>
        <v>0</v>
      </c>
      <c r="DF168" s="1508">
        <f t="shared" si="1283"/>
        <v>0</v>
      </c>
      <c r="DG168" s="1508">
        <f t="shared" si="1283"/>
        <v>0</v>
      </c>
      <c r="DH168" s="1509">
        <f t="shared" si="1283"/>
        <v>0</v>
      </c>
      <c r="DI168" s="1508">
        <f t="shared" si="1283"/>
        <v>0</v>
      </c>
      <c r="DJ168" s="1508">
        <f t="shared" si="1102"/>
        <v>0</v>
      </c>
      <c r="DK168" s="1508">
        <f t="shared" si="1102"/>
        <v>0</v>
      </c>
      <c r="DL168" s="1508">
        <f t="shared" si="1102"/>
        <v>0</v>
      </c>
      <c r="DM168" s="1508">
        <f t="shared" si="1102"/>
        <v>0</v>
      </c>
      <c r="DN168" s="1508">
        <f t="shared" si="1102"/>
        <v>0</v>
      </c>
      <c r="DO168" s="1508">
        <f t="shared" si="1102"/>
        <v>0</v>
      </c>
      <c r="DP168" s="1508">
        <f t="shared" si="1102"/>
        <v>0</v>
      </c>
      <c r="DQ168" s="1508">
        <f t="shared" si="1102"/>
        <v>0</v>
      </c>
      <c r="DR168" s="1508">
        <f t="shared" ref="DJ168:DY184" si="1284">IF(DR$12&lt;$AO168,0,IF(DR$12&lt;=$AU168,IF(DR$12&lt;$AS168,$L168,$AT168),IF(OR(AND(DR$12&lt;$BF168,DR$12&gt;=$BE168),AND(DR$12&lt;$BA168,DR$12&gt;=$AZ168),AND(DR$12&lt;$AV168,DR$12&gt;=$AU168)),0,IF(DR$12&gt;=$BF168,$BG168*$D168/12,IF(DR$12&gt;=$BA168,$BB168*$D168/12,IF(DR$12&gt;=$AV168,$AW168*$D168/12))))))</f>
        <v>0</v>
      </c>
      <c r="DS168" s="1508">
        <f t="shared" si="1284"/>
        <v>0</v>
      </c>
      <c r="DT168" s="1509">
        <f t="shared" si="1284"/>
        <v>0</v>
      </c>
      <c r="DU168" s="1507">
        <f t="shared" si="1284"/>
        <v>0</v>
      </c>
      <c r="DV168" s="1508">
        <f t="shared" si="1284"/>
        <v>0</v>
      </c>
      <c r="DW168" s="1508">
        <f t="shared" si="1284"/>
        <v>0</v>
      </c>
      <c r="DX168" s="1508">
        <f t="shared" si="1284"/>
        <v>0</v>
      </c>
      <c r="DY168" s="1508">
        <f t="shared" si="1284"/>
        <v>0</v>
      </c>
      <c r="DZ168" s="1508">
        <f t="shared" si="1103"/>
        <v>0</v>
      </c>
      <c r="EA168" s="1508">
        <f t="shared" si="1103"/>
        <v>0</v>
      </c>
      <c r="EB168" s="1508">
        <f t="shared" si="1103"/>
        <v>0</v>
      </c>
      <c r="EC168" s="1508">
        <f t="shared" si="1103"/>
        <v>0</v>
      </c>
      <c r="ED168" s="1508">
        <f t="shared" si="1103"/>
        <v>0</v>
      </c>
      <c r="EE168" s="1508">
        <f t="shared" si="1103"/>
        <v>0</v>
      </c>
      <c r="EF168" s="1508">
        <f t="shared" si="1103"/>
        <v>0</v>
      </c>
      <c r="EG168" s="1507">
        <f t="shared" si="1103"/>
        <v>0</v>
      </c>
      <c r="EH168" s="1508">
        <f t="shared" ref="DZ168:EO184" si="1285">IF(EH$12&lt;$AO168,0,IF(EH$12&lt;=$AU168,IF(EH$12&lt;$AS168,$L168,$AT168),IF(OR(AND(EH$12&lt;$BF168,EH$12&gt;=$BE168),AND(EH$12&lt;$BA168,EH$12&gt;=$AZ168),AND(EH$12&lt;$AV168,EH$12&gt;=$AU168)),0,IF(EH$12&gt;=$BF168,$BG168*$D168/12,IF(EH$12&gt;=$BA168,$BB168*$D168/12,IF(EH$12&gt;=$AV168,$AW168*$D168/12))))))</f>
        <v>0</v>
      </c>
      <c r="EI168" s="1508">
        <f t="shared" si="1285"/>
        <v>0</v>
      </c>
      <c r="EJ168" s="1508">
        <f t="shared" si="1285"/>
        <v>0</v>
      </c>
      <c r="EK168" s="1508">
        <f t="shared" si="1285"/>
        <v>0</v>
      </c>
      <c r="EL168" s="1508">
        <f t="shared" si="1285"/>
        <v>0</v>
      </c>
      <c r="EM168" s="1508">
        <f t="shared" si="1285"/>
        <v>0</v>
      </c>
      <c r="EN168" s="1508">
        <f t="shared" si="1285"/>
        <v>0</v>
      </c>
      <c r="EO168" s="1508">
        <f t="shared" si="1285"/>
        <v>0</v>
      </c>
      <c r="EP168" s="1508">
        <f t="shared" si="1104"/>
        <v>0</v>
      </c>
      <c r="EQ168" s="1508">
        <f t="shared" si="1104"/>
        <v>0</v>
      </c>
      <c r="ER168" s="1509">
        <f t="shared" si="1104"/>
        <v>0</v>
      </c>
      <c r="ES168" s="1507">
        <f t="shared" si="1104"/>
        <v>0</v>
      </c>
      <c r="ET168" s="1508">
        <f t="shared" si="1104"/>
        <v>0</v>
      </c>
      <c r="EU168" s="1508">
        <f t="shared" si="1104"/>
        <v>0</v>
      </c>
      <c r="EV168" s="1508">
        <f t="shared" si="1104"/>
        <v>0</v>
      </c>
      <c r="EW168" s="1508">
        <f t="shared" si="1104"/>
        <v>0</v>
      </c>
      <c r="EX168" s="1508">
        <f t="shared" ref="EP168:FE184" si="1286">IF(EX$12&lt;$AO168,0,IF(EX$12&lt;=$AU168,IF(EX$12&lt;$AS168,$L168,$AT168),IF(OR(AND(EX$12&lt;$BF168,EX$12&gt;=$BE168),AND(EX$12&lt;$BA168,EX$12&gt;=$AZ168),AND(EX$12&lt;$AV168,EX$12&gt;=$AU168)),0,IF(EX$12&gt;=$BF168,$BG168*$D168/12,IF(EX$12&gt;=$BA168,$BB168*$D168/12,IF(EX$12&gt;=$AV168,$AW168*$D168/12))))))</f>
        <v>0</v>
      </c>
      <c r="EY168" s="1508">
        <f t="shared" si="1286"/>
        <v>0</v>
      </c>
      <c r="EZ168" s="1508">
        <f t="shared" si="1286"/>
        <v>0</v>
      </c>
      <c r="FA168" s="1508">
        <f t="shared" si="1286"/>
        <v>0</v>
      </c>
      <c r="FB168" s="1508">
        <f t="shared" si="1286"/>
        <v>0</v>
      </c>
      <c r="FC168" s="1508">
        <f t="shared" si="1286"/>
        <v>0</v>
      </c>
      <c r="FD168" s="1509">
        <f t="shared" si="1286"/>
        <v>0</v>
      </c>
      <c r="FE168" s="1508">
        <f t="shared" si="1286"/>
        <v>0</v>
      </c>
      <c r="FF168" s="1508">
        <f t="shared" si="1052"/>
        <v>0</v>
      </c>
      <c r="FG168" s="1508">
        <f t="shared" si="1105"/>
        <v>0</v>
      </c>
      <c r="FH168" s="1508">
        <f t="shared" si="1105"/>
        <v>0</v>
      </c>
      <c r="FI168" s="1508">
        <f t="shared" si="1105"/>
        <v>0</v>
      </c>
      <c r="FJ168" s="1508">
        <f t="shared" si="1105"/>
        <v>0</v>
      </c>
      <c r="FK168" s="1508">
        <f t="shared" si="1105"/>
        <v>0</v>
      </c>
      <c r="FL168" s="1508">
        <f t="shared" si="1105"/>
        <v>0</v>
      </c>
      <c r="FM168" s="1508">
        <f t="shared" si="1105"/>
        <v>0</v>
      </c>
      <c r="FN168" s="1508">
        <f t="shared" si="1105"/>
        <v>0</v>
      </c>
      <c r="FO168" s="1508">
        <f t="shared" si="1105"/>
        <v>0</v>
      </c>
      <c r="FP168" s="1509">
        <f t="shared" si="1105"/>
        <v>0</v>
      </c>
      <c r="FQ168" s="1508">
        <f t="shared" si="1105"/>
        <v>0</v>
      </c>
      <c r="FR168" s="1508">
        <f t="shared" si="1105"/>
        <v>0</v>
      </c>
      <c r="FS168" s="1508">
        <f t="shared" si="1105"/>
        <v>0</v>
      </c>
      <c r="FT168" s="1508">
        <f t="shared" si="1105"/>
        <v>0</v>
      </c>
      <c r="FU168" s="1508">
        <f t="shared" si="1105"/>
        <v>0</v>
      </c>
      <c r="FV168" s="1508">
        <f t="shared" si="1105"/>
        <v>0</v>
      </c>
      <c r="FW168" s="1508">
        <f t="shared" si="1142"/>
        <v>0</v>
      </c>
      <c r="FX168" s="1508">
        <f t="shared" si="1142"/>
        <v>0</v>
      </c>
      <c r="FY168" s="1508">
        <f t="shared" si="1142"/>
        <v>0</v>
      </c>
      <c r="FZ168" s="1508">
        <f t="shared" si="1142"/>
        <v>0</v>
      </c>
      <c r="GA168" s="1508">
        <f t="shared" si="1142"/>
        <v>0</v>
      </c>
      <c r="GB168" s="1509">
        <f t="shared" si="1142"/>
        <v>0</v>
      </c>
      <c r="GC168" s="1506"/>
      <c r="GD168" s="1458">
        <f t="shared" si="1143"/>
        <v>1</v>
      </c>
      <c r="GE168" s="1510">
        <f t="shared" si="1281"/>
        <v>0</v>
      </c>
      <c r="GF168" s="1511">
        <f t="shared" si="1281"/>
        <v>0</v>
      </c>
      <c r="GG168" s="1511">
        <f t="shared" si="1281"/>
        <v>0</v>
      </c>
      <c r="GH168" s="1511">
        <f t="shared" si="1281"/>
        <v>0</v>
      </c>
      <c r="GI168" s="1511">
        <f t="shared" si="1281"/>
        <v>0</v>
      </c>
      <c r="GJ168" s="1511">
        <f t="shared" si="1281"/>
        <v>0</v>
      </c>
      <c r="GK168" s="1511">
        <f t="shared" si="1281"/>
        <v>0</v>
      </c>
      <c r="GL168" s="1511">
        <f t="shared" si="1281"/>
        <v>0</v>
      </c>
      <c r="GM168" s="1511">
        <f t="shared" si="1281"/>
        <v>0</v>
      </c>
      <c r="GN168" s="1512">
        <f t="shared" si="1281"/>
        <v>0</v>
      </c>
      <c r="GO168" s="1513">
        <f t="shared" si="1144"/>
        <v>0</v>
      </c>
      <c r="GP168" s="1506"/>
      <c r="GQ168" s="1510">
        <f t="shared" si="1073"/>
        <v>0</v>
      </c>
      <c r="GR168" s="1511">
        <f t="shared" si="1091"/>
        <v>0</v>
      </c>
      <c r="GS168" s="1511">
        <f t="shared" si="1091"/>
        <v>0</v>
      </c>
      <c r="GT168" s="1511">
        <f t="shared" si="1091"/>
        <v>0</v>
      </c>
      <c r="GU168" s="1511">
        <f t="shared" si="1091"/>
        <v>0</v>
      </c>
      <c r="GV168" s="1511">
        <f t="shared" si="1091"/>
        <v>0</v>
      </c>
      <c r="GW168" s="1511">
        <f t="shared" si="1091"/>
        <v>0</v>
      </c>
      <c r="GX168" s="1511">
        <f t="shared" si="1091"/>
        <v>0</v>
      </c>
      <c r="GY168" s="1511">
        <f t="shared" si="1091"/>
        <v>0</v>
      </c>
      <c r="GZ168" s="1512">
        <f t="shared" si="1091"/>
        <v>0</v>
      </c>
      <c r="HA168" s="1513">
        <f t="shared" si="1145"/>
        <v>0</v>
      </c>
      <c r="HB168" s="1506">
        <f t="shared" si="1146"/>
        <v>1</v>
      </c>
      <c r="HC168" s="1506"/>
      <c r="HD168" s="1508">
        <f t="shared" si="1147"/>
        <v>0</v>
      </c>
      <c r="HE168" s="1460">
        <f t="shared" si="1148"/>
        <v>0</v>
      </c>
      <c r="HF168" s="1460">
        <f t="shared" si="1149"/>
        <v>0</v>
      </c>
      <c r="HG168" s="1460">
        <f t="shared" si="1150"/>
        <v>0</v>
      </c>
      <c r="HH168" s="1460">
        <f t="shared" si="1151"/>
        <v>0</v>
      </c>
      <c r="HI168" s="1460">
        <f t="shared" si="1152"/>
        <v>0</v>
      </c>
      <c r="HJ168" s="1460">
        <f t="shared" si="1153"/>
        <v>0</v>
      </c>
      <c r="HK168" s="1460">
        <f t="shared" si="1154"/>
        <v>0</v>
      </c>
      <c r="HL168" s="1460">
        <f t="shared" si="1155"/>
        <v>0</v>
      </c>
      <c r="HM168" s="1460">
        <f t="shared" si="1156"/>
        <v>0</v>
      </c>
      <c r="HN168" s="1460">
        <f t="shared" si="1157"/>
        <v>0</v>
      </c>
      <c r="HO168" s="1460">
        <f t="shared" si="1158"/>
        <v>0</v>
      </c>
      <c r="HP168" s="1460">
        <f t="shared" si="1159"/>
        <v>0</v>
      </c>
      <c r="HQ168" s="1460">
        <f t="shared" si="1160"/>
        <v>0</v>
      </c>
      <c r="HR168" s="1460">
        <f t="shared" si="1161"/>
        <v>0</v>
      </c>
      <c r="HS168" s="1460">
        <f t="shared" si="1162"/>
        <v>0</v>
      </c>
      <c r="HT168" s="1460">
        <f t="shared" si="1163"/>
        <v>0</v>
      </c>
      <c r="HU168" s="1460">
        <f t="shared" si="1164"/>
        <v>0</v>
      </c>
      <c r="HV168" s="1460">
        <f t="shared" si="1165"/>
        <v>0</v>
      </c>
      <c r="HW168" s="1460">
        <f t="shared" si="1166"/>
        <v>0</v>
      </c>
      <c r="HX168" s="1460">
        <f t="shared" si="1167"/>
        <v>0</v>
      </c>
      <c r="HY168" s="1460">
        <f t="shared" si="1168"/>
        <v>0</v>
      </c>
      <c r="HZ168" s="1460">
        <f t="shared" si="1169"/>
        <v>0</v>
      </c>
      <c r="IA168" s="1460">
        <f t="shared" si="1170"/>
        <v>0</v>
      </c>
      <c r="IB168" s="1460">
        <f t="shared" si="1171"/>
        <v>0</v>
      </c>
      <c r="IC168" s="1460">
        <f t="shared" si="1172"/>
        <v>0</v>
      </c>
      <c r="ID168" s="1460">
        <f t="shared" si="1173"/>
        <v>0</v>
      </c>
      <c r="IE168" s="1460">
        <f t="shared" si="1174"/>
        <v>0</v>
      </c>
      <c r="IF168" s="1460">
        <f t="shared" si="1175"/>
        <v>0</v>
      </c>
      <c r="IG168" s="1460">
        <f t="shared" si="1176"/>
        <v>0</v>
      </c>
      <c r="IH168" s="1460">
        <f t="shared" si="1177"/>
        <v>0</v>
      </c>
      <c r="II168" s="1460">
        <f t="shared" si="1178"/>
        <v>0</v>
      </c>
      <c r="IJ168" s="1460">
        <f t="shared" si="1179"/>
        <v>0</v>
      </c>
      <c r="IK168" s="1460">
        <f t="shared" si="1180"/>
        <v>0</v>
      </c>
      <c r="IL168" s="1460">
        <f t="shared" si="1181"/>
        <v>0</v>
      </c>
      <c r="IM168" s="1460">
        <f t="shared" si="1182"/>
        <v>0</v>
      </c>
      <c r="IN168" s="1460">
        <f t="shared" si="1183"/>
        <v>0</v>
      </c>
      <c r="IO168" s="1460">
        <f t="shared" si="1184"/>
        <v>0</v>
      </c>
      <c r="IP168" s="1460">
        <f t="shared" si="1185"/>
        <v>0</v>
      </c>
      <c r="IQ168" s="1460">
        <f t="shared" si="1186"/>
        <v>0</v>
      </c>
      <c r="IR168" s="1460">
        <f t="shared" si="1187"/>
        <v>0</v>
      </c>
      <c r="IS168" s="1460">
        <f t="shared" si="1188"/>
        <v>0</v>
      </c>
      <c r="IT168" s="1460">
        <f t="shared" si="1189"/>
        <v>0</v>
      </c>
      <c r="IU168" s="1460">
        <f t="shared" si="1190"/>
        <v>0</v>
      </c>
      <c r="IV168" s="1460">
        <f t="shared" si="1191"/>
        <v>0</v>
      </c>
      <c r="IW168" s="1460">
        <f t="shared" si="1192"/>
        <v>0</v>
      </c>
      <c r="IX168" s="1460">
        <f t="shared" si="1193"/>
        <v>0</v>
      </c>
      <c r="IY168" s="1460">
        <f t="shared" si="1194"/>
        <v>0</v>
      </c>
      <c r="IZ168" s="1460">
        <f t="shared" si="1195"/>
        <v>0</v>
      </c>
      <c r="JA168" s="1460">
        <f t="shared" si="1196"/>
        <v>0</v>
      </c>
      <c r="JB168" s="1460">
        <f t="shared" si="1197"/>
        <v>0</v>
      </c>
      <c r="JC168" s="1460">
        <f t="shared" si="1198"/>
        <v>0</v>
      </c>
      <c r="JD168" s="1460">
        <f t="shared" si="1199"/>
        <v>0</v>
      </c>
      <c r="JE168" s="1460">
        <f t="shared" si="1200"/>
        <v>0</v>
      </c>
      <c r="JF168" s="1460">
        <f t="shared" si="1201"/>
        <v>0</v>
      </c>
      <c r="JG168" s="1460">
        <f t="shared" si="1202"/>
        <v>0</v>
      </c>
      <c r="JH168" s="1460">
        <f t="shared" si="1203"/>
        <v>0</v>
      </c>
      <c r="JI168" s="1460">
        <f t="shared" si="1204"/>
        <v>0</v>
      </c>
      <c r="JJ168" s="1460">
        <f t="shared" si="1205"/>
        <v>0</v>
      </c>
      <c r="JK168" s="1460">
        <f t="shared" si="1206"/>
        <v>0</v>
      </c>
      <c r="JL168" s="1460">
        <f t="shared" si="1207"/>
        <v>0</v>
      </c>
      <c r="JM168" s="1460">
        <f t="shared" si="1208"/>
        <v>0</v>
      </c>
      <c r="JN168" s="1460">
        <f t="shared" si="1209"/>
        <v>0</v>
      </c>
      <c r="JO168" s="1460">
        <f t="shared" si="1210"/>
        <v>0</v>
      </c>
      <c r="JP168" s="1460">
        <f t="shared" si="1211"/>
        <v>0</v>
      </c>
      <c r="JQ168" s="1460">
        <f t="shared" si="1212"/>
        <v>0</v>
      </c>
      <c r="JR168" s="1460">
        <f t="shared" si="1213"/>
        <v>0</v>
      </c>
      <c r="JS168" s="1460">
        <f t="shared" si="1214"/>
        <v>0</v>
      </c>
      <c r="JT168" s="1460">
        <f t="shared" si="1215"/>
        <v>0</v>
      </c>
      <c r="JU168" s="1460">
        <f t="shared" si="1216"/>
        <v>0</v>
      </c>
      <c r="JV168" s="1460">
        <f t="shared" si="1217"/>
        <v>0</v>
      </c>
      <c r="JW168" s="1460">
        <f t="shared" si="1218"/>
        <v>0</v>
      </c>
      <c r="JX168" s="1460">
        <f t="shared" si="1219"/>
        <v>0</v>
      </c>
      <c r="JY168" s="1460">
        <f t="shared" si="1220"/>
        <v>0</v>
      </c>
      <c r="JZ168" s="1460">
        <f t="shared" si="1221"/>
        <v>0</v>
      </c>
      <c r="KA168" s="1460">
        <f t="shared" si="1222"/>
        <v>0</v>
      </c>
      <c r="KB168" s="1460">
        <f t="shared" si="1223"/>
        <v>0</v>
      </c>
      <c r="KC168" s="1460">
        <f t="shared" si="1224"/>
        <v>0</v>
      </c>
      <c r="KD168" s="1460">
        <f t="shared" si="1225"/>
        <v>0</v>
      </c>
      <c r="KE168" s="1460">
        <f t="shared" si="1226"/>
        <v>0</v>
      </c>
      <c r="KF168" s="1460">
        <f t="shared" si="1227"/>
        <v>0</v>
      </c>
      <c r="KG168" s="1460">
        <f t="shared" si="1228"/>
        <v>0</v>
      </c>
      <c r="KH168" s="1460">
        <f t="shared" si="1229"/>
        <v>0</v>
      </c>
      <c r="KI168" s="1460">
        <f t="shared" si="1230"/>
        <v>0</v>
      </c>
      <c r="KJ168" s="1460">
        <f t="shared" si="1231"/>
        <v>0</v>
      </c>
      <c r="KK168" s="1460">
        <f t="shared" si="1232"/>
        <v>0</v>
      </c>
      <c r="KL168" s="1460">
        <f t="shared" si="1233"/>
        <v>0</v>
      </c>
      <c r="KM168" s="1460">
        <f t="shared" si="1234"/>
        <v>0</v>
      </c>
      <c r="KN168" s="1460">
        <f t="shared" si="1235"/>
        <v>0</v>
      </c>
      <c r="KO168" s="1460">
        <f t="shared" si="1236"/>
        <v>0</v>
      </c>
      <c r="KP168" s="1460">
        <f t="shared" si="1237"/>
        <v>0</v>
      </c>
      <c r="KQ168" s="1460">
        <f t="shared" si="1238"/>
        <v>0</v>
      </c>
      <c r="KR168" s="1460">
        <f t="shared" si="1239"/>
        <v>0</v>
      </c>
      <c r="KS168" s="1460">
        <f t="shared" si="1240"/>
        <v>0</v>
      </c>
      <c r="KT168" s="1460">
        <f t="shared" si="1241"/>
        <v>0</v>
      </c>
      <c r="KU168" s="1460">
        <f t="shared" si="1242"/>
        <v>0</v>
      </c>
      <c r="KV168" s="1460">
        <f t="shared" si="1243"/>
        <v>0</v>
      </c>
      <c r="KW168" s="1460">
        <f t="shared" si="1244"/>
        <v>0</v>
      </c>
      <c r="KX168" s="1460">
        <f t="shared" si="1245"/>
        <v>0</v>
      </c>
      <c r="KY168" s="1460">
        <f t="shared" si="1246"/>
        <v>0</v>
      </c>
      <c r="KZ168" s="1460">
        <f t="shared" si="1247"/>
        <v>0</v>
      </c>
      <c r="LA168" s="1460">
        <f t="shared" si="1248"/>
        <v>0</v>
      </c>
      <c r="LB168" s="1460">
        <f t="shared" si="1249"/>
        <v>0</v>
      </c>
      <c r="LC168" s="1460">
        <f t="shared" si="1250"/>
        <v>0</v>
      </c>
      <c r="LD168" s="1460">
        <f t="shared" si="1251"/>
        <v>0</v>
      </c>
      <c r="LE168" s="1460">
        <f t="shared" si="1252"/>
        <v>0</v>
      </c>
      <c r="LF168" s="1460">
        <f t="shared" si="1253"/>
        <v>0</v>
      </c>
      <c r="LG168" s="1460">
        <f t="shared" si="1254"/>
        <v>0</v>
      </c>
      <c r="LH168" s="1460">
        <f t="shared" si="1255"/>
        <v>0</v>
      </c>
      <c r="LI168" s="1460">
        <f t="shared" si="1256"/>
        <v>0</v>
      </c>
      <c r="LJ168" s="1460">
        <f t="shared" si="1257"/>
        <v>0</v>
      </c>
      <c r="LK168" s="1460">
        <f t="shared" si="1258"/>
        <v>0</v>
      </c>
      <c r="LL168" s="1460">
        <f t="shared" si="1259"/>
        <v>0</v>
      </c>
      <c r="LM168" s="1460">
        <f t="shared" si="1260"/>
        <v>0</v>
      </c>
      <c r="LN168" s="1460">
        <f t="shared" si="1261"/>
        <v>0</v>
      </c>
      <c r="LO168" s="1460">
        <f t="shared" si="1262"/>
        <v>0</v>
      </c>
      <c r="LP168" s="1460">
        <f t="shared" si="1263"/>
        <v>0</v>
      </c>
      <c r="LQ168" s="1460">
        <f t="shared" si="1264"/>
        <v>0</v>
      </c>
      <c r="LR168" s="1460">
        <f t="shared" si="1265"/>
        <v>0</v>
      </c>
      <c r="LS168" s="1460">
        <f t="shared" si="1266"/>
        <v>0</v>
      </c>
      <c r="LW168" s="1467">
        <f t="shared" si="1267"/>
        <v>0</v>
      </c>
      <c r="LX168" s="1467">
        <f t="shared" si="1268"/>
        <v>0</v>
      </c>
      <c r="LY168" s="1467">
        <f t="shared" si="1269"/>
        <v>0</v>
      </c>
      <c r="LZ168" s="1467">
        <f t="shared" si="1270"/>
        <v>0</v>
      </c>
      <c r="MA168" s="1506"/>
      <c r="MB168" s="1460">
        <f t="shared" si="1271"/>
        <v>0</v>
      </c>
      <c r="MC168" s="1460">
        <f t="shared" si="1272"/>
        <v>0</v>
      </c>
      <c r="MD168" s="1460">
        <f t="shared" si="1272"/>
        <v>0</v>
      </c>
      <c r="ME168" s="1460">
        <f t="shared" si="1272"/>
        <v>0</v>
      </c>
      <c r="MF168" s="1460">
        <f t="shared" si="1272"/>
        <v>0</v>
      </c>
      <c r="MG168" s="1460">
        <f t="shared" si="1272"/>
        <v>0</v>
      </c>
      <c r="MH168" s="1460">
        <f t="shared" si="1272"/>
        <v>0</v>
      </c>
      <c r="MI168" s="1460">
        <f t="shared" si="1272"/>
        <v>0</v>
      </c>
      <c r="MJ168" s="1460">
        <f t="shared" si="1272"/>
        <v>0</v>
      </c>
      <c r="MK168" s="1460">
        <f t="shared" si="1272"/>
        <v>0</v>
      </c>
      <c r="ML168" s="1460">
        <f t="shared" si="1272"/>
        <v>0</v>
      </c>
      <c r="MM168" s="1460">
        <f t="shared" si="1272"/>
        <v>0</v>
      </c>
      <c r="MN168" s="1460">
        <f t="shared" si="1272"/>
        <v>0</v>
      </c>
      <c r="MO168" s="1460">
        <f t="shared" si="1272"/>
        <v>0</v>
      </c>
      <c r="MP168" s="1460">
        <f t="shared" si="1272"/>
        <v>0</v>
      </c>
      <c r="MQ168" s="1460">
        <f t="shared" si="1272"/>
        <v>0</v>
      </c>
      <c r="MR168" s="1460">
        <f t="shared" si="1272"/>
        <v>0</v>
      </c>
      <c r="MS168" s="1460">
        <f t="shared" si="1277"/>
        <v>0</v>
      </c>
      <c r="MT168" s="1460">
        <f t="shared" si="1277"/>
        <v>0</v>
      </c>
      <c r="MU168" s="1460">
        <f t="shared" si="1277"/>
        <v>0</v>
      </c>
      <c r="MV168" s="1460">
        <f t="shared" si="1277"/>
        <v>0</v>
      </c>
      <c r="MW168" s="1460">
        <f t="shared" si="1277"/>
        <v>0</v>
      </c>
      <c r="MX168" s="1460">
        <f t="shared" si="1277"/>
        <v>0</v>
      </c>
      <c r="MY168" s="1460">
        <f t="shared" si="1277"/>
        <v>0</v>
      </c>
      <c r="MZ168" s="1460">
        <f t="shared" si="1277"/>
        <v>0</v>
      </c>
      <c r="NA168" s="1460">
        <f t="shared" si="1277"/>
        <v>0</v>
      </c>
      <c r="NB168" s="1460">
        <f t="shared" si="1277"/>
        <v>0</v>
      </c>
      <c r="NC168" s="1460">
        <f t="shared" si="1277"/>
        <v>0</v>
      </c>
      <c r="ND168" s="1460">
        <f t="shared" si="1277"/>
        <v>0</v>
      </c>
      <c r="NE168" s="1460">
        <f t="shared" si="1277"/>
        <v>0</v>
      </c>
      <c r="NF168" s="1460">
        <f t="shared" si="1277"/>
        <v>0</v>
      </c>
      <c r="NG168" s="1460">
        <f t="shared" si="1277"/>
        <v>0</v>
      </c>
      <c r="NH168" s="1460">
        <f t="shared" si="1277"/>
        <v>0</v>
      </c>
      <c r="NI168" s="1460">
        <f t="shared" si="1278"/>
        <v>0</v>
      </c>
      <c r="NJ168" s="1460">
        <f t="shared" si="1278"/>
        <v>0</v>
      </c>
      <c r="NK168" s="1460">
        <f t="shared" si="1278"/>
        <v>0</v>
      </c>
      <c r="NL168" s="1460">
        <f t="shared" si="1278"/>
        <v>0</v>
      </c>
      <c r="NM168" s="1460">
        <f t="shared" si="1278"/>
        <v>0</v>
      </c>
      <c r="NN168" s="1460">
        <f t="shared" si="1278"/>
        <v>0</v>
      </c>
      <c r="NO168" s="1460">
        <f t="shared" si="1278"/>
        <v>0</v>
      </c>
      <c r="NP168" s="1460">
        <f t="shared" si="1278"/>
        <v>0</v>
      </c>
      <c r="NQ168" s="1460">
        <f t="shared" si="1278"/>
        <v>0</v>
      </c>
      <c r="NR168" s="1460">
        <f t="shared" si="1278"/>
        <v>0</v>
      </c>
      <c r="NS168" s="1460">
        <f t="shared" si="1278"/>
        <v>0</v>
      </c>
      <c r="NT168" s="1460">
        <f t="shared" si="1278"/>
        <v>0</v>
      </c>
      <c r="NU168" s="1460">
        <f t="shared" si="1278"/>
        <v>0</v>
      </c>
      <c r="NV168" s="1460">
        <f t="shared" si="1278"/>
        <v>0</v>
      </c>
      <c r="NW168" s="1460">
        <f t="shared" si="1278"/>
        <v>0</v>
      </c>
      <c r="NX168" s="1460">
        <f t="shared" si="1278"/>
        <v>0</v>
      </c>
      <c r="NY168" s="1460">
        <f t="shared" si="1280"/>
        <v>0</v>
      </c>
      <c r="NZ168" s="1460">
        <f t="shared" si="1280"/>
        <v>0</v>
      </c>
      <c r="OA168" s="1460">
        <f t="shared" si="1280"/>
        <v>0</v>
      </c>
      <c r="OB168" s="1460">
        <f t="shared" si="1280"/>
        <v>0</v>
      </c>
      <c r="OC168" s="1460">
        <f t="shared" si="1280"/>
        <v>0</v>
      </c>
      <c r="OD168" s="1460">
        <f t="shared" si="1280"/>
        <v>0</v>
      </c>
      <c r="OE168" s="1460">
        <f t="shared" si="1280"/>
        <v>0</v>
      </c>
      <c r="OF168" s="1460">
        <f t="shared" si="1280"/>
        <v>0</v>
      </c>
      <c r="OG168" s="1460">
        <f t="shared" si="1280"/>
        <v>0</v>
      </c>
      <c r="OH168" s="1460">
        <f t="shared" si="1280"/>
        <v>0</v>
      </c>
      <c r="OI168" s="1460">
        <f t="shared" si="1280"/>
        <v>0</v>
      </c>
      <c r="OJ168" s="1460">
        <f t="shared" si="1280"/>
        <v>0</v>
      </c>
      <c r="OK168" s="1460">
        <f t="shared" si="1280"/>
        <v>0</v>
      </c>
      <c r="OL168" s="1460">
        <f t="shared" si="1280"/>
        <v>0</v>
      </c>
      <c r="OM168" s="1460">
        <f t="shared" si="1280"/>
        <v>0</v>
      </c>
      <c r="ON168" s="1460">
        <f t="shared" si="1280"/>
        <v>0</v>
      </c>
      <c r="OO168" s="1460">
        <f t="shared" si="1279"/>
        <v>0</v>
      </c>
      <c r="OP168" s="1460">
        <f t="shared" si="1274"/>
        <v>0</v>
      </c>
      <c r="OQ168" s="1460">
        <f t="shared" si="1274"/>
        <v>0</v>
      </c>
      <c r="OR168" s="1460">
        <f t="shared" si="1274"/>
        <v>0</v>
      </c>
      <c r="OS168" s="1460">
        <f t="shared" si="1274"/>
        <v>0</v>
      </c>
      <c r="OT168" s="1460">
        <f t="shared" si="1274"/>
        <v>0</v>
      </c>
      <c r="OU168" s="1460">
        <f t="shared" si="1274"/>
        <v>0</v>
      </c>
      <c r="OV168" s="1460">
        <f t="shared" si="1274"/>
        <v>0</v>
      </c>
      <c r="OW168" s="1460">
        <f t="shared" si="1274"/>
        <v>0</v>
      </c>
      <c r="OX168" s="1460">
        <f t="shared" si="1274"/>
        <v>0</v>
      </c>
      <c r="OY168" s="1460">
        <f t="shared" si="1274"/>
        <v>0</v>
      </c>
      <c r="OZ168" s="1460">
        <f t="shared" si="1274"/>
        <v>0</v>
      </c>
      <c r="PA168" s="1460">
        <f t="shared" si="1274"/>
        <v>0</v>
      </c>
      <c r="PB168" s="1460">
        <f t="shared" si="1274"/>
        <v>0</v>
      </c>
      <c r="PC168" s="1460">
        <f t="shared" si="1274"/>
        <v>0</v>
      </c>
      <c r="PD168" s="1460">
        <f t="shared" si="1274"/>
        <v>0</v>
      </c>
      <c r="PE168" s="1460">
        <f t="shared" si="1274"/>
        <v>0</v>
      </c>
      <c r="PF168" s="1460">
        <f t="shared" si="1275"/>
        <v>0</v>
      </c>
      <c r="PG168" s="1460">
        <f t="shared" si="1275"/>
        <v>0</v>
      </c>
      <c r="PH168" s="1460">
        <f t="shared" si="1275"/>
        <v>0</v>
      </c>
      <c r="PI168" s="1460">
        <f t="shared" si="1275"/>
        <v>0</v>
      </c>
      <c r="PJ168" s="1460">
        <f t="shared" si="1275"/>
        <v>0</v>
      </c>
      <c r="PK168" s="1460">
        <f t="shared" si="1275"/>
        <v>0</v>
      </c>
      <c r="PL168" s="1460">
        <f t="shared" si="1275"/>
        <v>0</v>
      </c>
      <c r="PM168" s="1460">
        <f t="shared" si="1275"/>
        <v>0</v>
      </c>
      <c r="PN168" s="1460">
        <f t="shared" si="1275"/>
        <v>0</v>
      </c>
      <c r="PO168" s="1460">
        <f t="shared" si="1275"/>
        <v>0</v>
      </c>
      <c r="PP168" s="1460">
        <f t="shared" si="1275"/>
        <v>0</v>
      </c>
      <c r="PQ168" s="1460">
        <f t="shared" si="1275"/>
        <v>0</v>
      </c>
      <c r="PR168" s="1460">
        <f t="shared" si="1275"/>
        <v>0</v>
      </c>
      <c r="PS168" s="1460">
        <f t="shared" si="1275"/>
        <v>0</v>
      </c>
      <c r="PT168" s="1460">
        <f t="shared" si="1275"/>
        <v>0</v>
      </c>
      <c r="PU168" s="1460">
        <f t="shared" si="1275"/>
        <v>0</v>
      </c>
      <c r="PV168" s="1460">
        <f t="shared" si="1276"/>
        <v>0</v>
      </c>
      <c r="PW168" s="1460">
        <f t="shared" si="1276"/>
        <v>0</v>
      </c>
      <c r="PX168" s="1460">
        <f t="shared" si="1276"/>
        <v>0</v>
      </c>
      <c r="PY168" s="1460">
        <f t="shared" si="1276"/>
        <v>0</v>
      </c>
      <c r="PZ168" s="1460">
        <f t="shared" si="1276"/>
        <v>0</v>
      </c>
      <c r="QA168" s="1460">
        <f t="shared" si="1276"/>
        <v>0</v>
      </c>
      <c r="QB168" s="1460">
        <f t="shared" si="1276"/>
        <v>0</v>
      </c>
      <c r="QC168" s="1460">
        <f t="shared" si="1276"/>
        <v>0</v>
      </c>
      <c r="QD168" s="1460">
        <f t="shared" si="1276"/>
        <v>0</v>
      </c>
      <c r="QE168" s="1460">
        <f t="shared" si="1276"/>
        <v>0</v>
      </c>
      <c r="QF168" s="1460">
        <f t="shared" si="1276"/>
        <v>0</v>
      </c>
      <c r="QG168" s="1460">
        <f t="shared" si="1276"/>
        <v>0</v>
      </c>
      <c r="QH168" s="1460">
        <f t="shared" si="1276"/>
        <v>0</v>
      </c>
      <c r="QI168" s="1460">
        <f t="shared" si="1276"/>
        <v>0</v>
      </c>
      <c r="QJ168" s="1460">
        <f t="shared" si="1276"/>
        <v>0</v>
      </c>
      <c r="QK168" s="1460">
        <f t="shared" si="1276"/>
        <v>0</v>
      </c>
      <c r="QL168" s="1460">
        <f t="shared" si="1273"/>
        <v>0</v>
      </c>
      <c r="QM168" s="1460">
        <f t="shared" si="1273"/>
        <v>0</v>
      </c>
      <c r="QN168" s="1460">
        <f t="shared" si="1273"/>
        <v>0</v>
      </c>
      <c r="QO168" s="1460">
        <f t="shared" si="1273"/>
        <v>0</v>
      </c>
      <c r="QP168" s="1460">
        <f t="shared" si="1273"/>
        <v>0</v>
      </c>
      <c r="QQ168" s="1460">
        <f t="shared" si="1273"/>
        <v>0</v>
      </c>
    </row>
    <row r="169" spans="1:459" s="1466" customFormat="1" ht="22.5" customHeight="1">
      <c r="A169" s="1468"/>
      <c r="B169" s="1469"/>
      <c r="C169" s="1469"/>
      <c r="D169" s="1470"/>
      <c r="E169" s="1471"/>
      <c r="F169" s="1472"/>
      <c r="G169" s="1472"/>
      <c r="H169" s="1473">
        <f t="shared" si="1106"/>
        <v>0</v>
      </c>
      <c r="I169" s="1474">
        <v>0</v>
      </c>
      <c r="J169" s="1475">
        <f t="shared" si="437"/>
        <v>0</v>
      </c>
      <c r="K169" s="1476">
        <v>0</v>
      </c>
      <c r="L169" s="1477">
        <f t="shared" si="1107"/>
        <v>0</v>
      </c>
      <c r="M169" s="1477">
        <f t="shared" si="1108"/>
        <v>0</v>
      </c>
      <c r="N169" s="1478"/>
      <c r="O169" s="1479">
        <v>0</v>
      </c>
      <c r="P169" s="1480">
        <v>0</v>
      </c>
      <c r="Q169" s="1828">
        <v>0</v>
      </c>
      <c r="R169" s="1831">
        <f t="shared" si="1109"/>
        <v>0</v>
      </c>
      <c r="S169" s="1481">
        <f>IF(AND(SUM(O169:Q169)=0,N169="NNN"),MIN('Operating History and Pro Forma'!$M$33,'Operating History and Pro Forma'!$T$15)*D169,SUM(O169:Q169)*D169)</f>
        <v>0</v>
      </c>
      <c r="T169" s="1482">
        <f t="shared" si="1110"/>
        <v>0</v>
      </c>
      <c r="U169" s="1483">
        <f t="shared" si="1111"/>
        <v>0</v>
      </c>
      <c r="V169" s="1480"/>
      <c r="W169" s="1514"/>
      <c r="X169" s="1486" t="str">
        <f t="shared" si="1112"/>
        <v/>
      </c>
      <c r="Y169" s="1487">
        <f t="shared" si="1113"/>
        <v>0</v>
      </c>
      <c r="Z169" s="1488"/>
      <c r="AA169" s="1488"/>
      <c r="AB169" s="1488"/>
      <c r="AC169" s="1488"/>
      <c r="AD169" s="1489">
        <f t="shared" si="1114"/>
        <v>0</v>
      </c>
      <c r="AE169" s="1490" t="str">
        <f t="shared" si="1115"/>
        <v/>
      </c>
      <c r="AF169" s="1491">
        <f t="shared" si="1116"/>
        <v>0</v>
      </c>
      <c r="AG169" s="1492">
        <f t="shared" si="1117"/>
        <v>0</v>
      </c>
      <c r="AH169" s="1493">
        <f t="shared" si="1118"/>
        <v>0</v>
      </c>
      <c r="AI169" s="1493">
        <f t="shared" si="1118"/>
        <v>0</v>
      </c>
      <c r="AJ169" s="1494">
        <f t="shared" si="1118"/>
        <v>0</v>
      </c>
      <c r="AK169" s="1494">
        <f t="shared" si="1118"/>
        <v>0</v>
      </c>
      <c r="AL169" s="1495">
        <f t="shared" si="1118"/>
        <v>0</v>
      </c>
      <c r="AM169" s="1496">
        <f t="shared" si="1118"/>
        <v>0</v>
      </c>
      <c r="AN169" s="1497">
        <f t="shared" si="399"/>
        <v>0</v>
      </c>
      <c r="AO169" s="1498">
        <f t="shared" si="1093"/>
        <v>0</v>
      </c>
      <c r="AP169" s="1499">
        <f t="shared" si="1119"/>
        <v>0</v>
      </c>
      <c r="AQ169" s="1500">
        <f t="shared" si="1120"/>
        <v>0</v>
      </c>
      <c r="AR169" s="1501">
        <f t="shared" si="1121"/>
        <v>0</v>
      </c>
      <c r="AS169" s="1498">
        <f t="shared" si="1088"/>
        <v>0</v>
      </c>
      <c r="AT169" s="1501">
        <f t="shared" si="1122"/>
        <v>0</v>
      </c>
      <c r="AU169" s="1498">
        <f t="shared" si="1123"/>
        <v>1</v>
      </c>
      <c r="AV169" s="1498">
        <f t="shared" si="1124"/>
        <v>2</v>
      </c>
      <c r="AW169" s="1499">
        <f t="shared" si="1125"/>
        <v>0</v>
      </c>
      <c r="AX169" s="1502">
        <f t="shared" si="1126"/>
        <v>0</v>
      </c>
      <c r="AY169" s="1503">
        <f t="shared" si="1127"/>
        <v>0</v>
      </c>
      <c r="AZ169" s="1498">
        <f t="shared" si="1128"/>
        <v>2</v>
      </c>
      <c r="BA169" s="1498">
        <f t="shared" si="1129"/>
        <v>3</v>
      </c>
      <c r="BB169" s="1499">
        <f t="shared" si="1130"/>
        <v>0</v>
      </c>
      <c r="BC169" s="1502">
        <f t="shared" si="1131"/>
        <v>0</v>
      </c>
      <c r="BD169" s="1503">
        <f t="shared" si="1132"/>
        <v>0</v>
      </c>
      <c r="BE169" s="1498">
        <f t="shared" si="1133"/>
        <v>3</v>
      </c>
      <c r="BF169" s="1498">
        <f t="shared" si="1134"/>
        <v>4</v>
      </c>
      <c r="BG169" s="1499">
        <f t="shared" si="1135"/>
        <v>0</v>
      </c>
      <c r="BH169" s="1502">
        <f t="shared" si="1136"/>
        <v>0</v>
      </c>
      <c r="BI169" s="1502">
        <f t="shared" si="1137"/>
        <v>0</v>
      </c>
      <c r="BJ169" s="1504">
        <f t="shared" si="1138"/>
        <v>1900</v>
      </c>
      <c r="BK169" s="1505" t="str">
        <f t="shared" si="1139"/>
        <v/>
      </c>
      <c r="BL169" s="1506"/>
      <c r="BM169" s="1507">
        <f t="shared" si="1140"/>
        <v>0</v>
      </c>
      <c r="BN169" s="1508">
        <f t="shared" si="1141"/>
        <v>0</v>
      </c>
      <c r="BO169" s="1508">
        <f t="shared" si="1141"/>
        <v>0</v>
      </c>
      <c r="BP169" s="1508">
        <f t="shared" si="1141"/>
        <v>0</v>
      </c>
      <c r="BQ169" s="1508">
        <f t="shared" si="1141"/>
        <v>0</v>
      </c>
      <c r="BR169" s="1508">
        <f t="shared" si="1141"/>
        <v>0</v>
      </c>
      <c r="BS169" s="1508">
        <f t="shared" si="1141"/>
        <v>0</v>
      </c>
      <c r="BT169" s="1508">
        <f t="shared" si="1141"/>
        <v>0</v>
      </c>
      <c r="BU169" s="1508">
        <f t="shared" si="1141"/>
        <v>0</v>
      </c>
      <c r="BV169" s="1508">
        <f t="shared" si="1141"/>
        <v>0</v>
      </c>
      <c r="BW169" s="1508">
        <f t="shared" si="1141"/>
        <v>0</v>
      </c>
      <c r="BX169" s="1508">
        <f t="shared" si="1141"/>
        <v>0</v>
      </c>
      <c r="BY169" s="1507">
        <f t="shared" si="1141"/>
        <v>0</v>
      </c>
      <c r="BZ169" s="1508">
        <f t="shared" si="1141"/>
        <v>0</v>
      </c>
      <c r="CA169" s="1508">
        <f t="shared" si="1141"/>
        <v>0</v>
      </c>
      <c r="CB169" s="1508">
        <f t="shared" si="1141"/>
        <v>0</v>
      </c>
      <c r="CC169" s="1508">
        <f t="shared" si="1141"/>
        <v>0</v>
      </c>
      <c r="CD169" s="1508">
        <f t="shared" si="1282"/>
        <v>0</v>
      </c>
      <c r="CE169" s="1508">
        <f t="shared" si="1282"/>
        <v>0</v>
      </c>
      <c r="CF169" s="1508">
        <f t="shared" si="1282"/>
        <v>0</v>
      </c>
      <c r="CG169" s="1508">
        <f t="shared" si="1282"/>
        <v>0</v>
      </c>
      <c r="CH169" s="1508">
        <f t="shared" si="1282"/>
        <v>0</v>
      </c>
      <c r="CI169" s="1508">
        <f t="shared" si="1282"/>
        <v>0</v>
      </c>
      <c r="CJ169" s="1509">
        <f t="shared" si="1282"/>
        <v>0</v>
      </c>
      <c r="CK169" s="1507">
        <f t="shared" si="1282"/>
        <v>0</v>
      </c>
      <c r="CL169" s="1508">
        <f t="shared" si="1282"/>
        <v>0</v>
      </c>
      <c r="CM169" s="1508">
        <f t="shared" si="1282"/>
        <v>0</v>
      </c>
      <c r="CN169" s="1508">
        <f t="shared" si="1282"/>
        <v>0</v>
      </c>
      <c r="CO169" s="1508">
        <f t="shared" si="1282"/>
        <v>0</v>
      </c>
      <c r="CP169" s="1508">
        <f t="shared" si="1282"/>
        <v>0</v>
      </c>
      <c r="CQ169" s="1508">
        <f t="shared" si="1282"/>
        <v>0</v>
      </c>
      <c r="CR169" s="1508">
        <f t="shared" si="1282"/>
        <v>0</v>
      </c>
      <c r="CS169" s="1508">
        <f t="shared" si="1282"/>
        <v>0</v>
      </c>
      <c r="CT169" s="1508">
        <f t="shared" si="1283"/>
        <v>0</v>
      </c>
      <c r="CU169" s="1508">
        <f t="shared" si="1283"/>
        <v>0</v>
      </c>
      <c r="CV169" s="1509">
        <f t="shared" si="1283"/>
        <v>0</v>
      </c>
      <c r="CW169" s="1508">
        <f t="shared" si="1283"/>
        <v>0</v>
      </c>
      <c r="CX169" s="1508">
        <f t="shared" si="1283"/>
        <v>0</v>
      </c>
      <c r="CY169" s="1508">
        <f t="shared" si="1283"/>
        <v>0</v>
      </c>
      <c r="CZ169" s="1508">
        <f t="shared" si="1283"/>
        <v>0</v>
      </c>
      <c r="DA169" s="1508">
        <f t="shared" si="1283"/>
        <v>0</v>
      </c>
      <c r="DB169" s="1508">
        <f t="shared" si="1283"/>
        <v>0</v>
      </c>
      <c r="DC169" s="1508">
        <f t="shared" si="1283"/>
        <v>0</v>
      </c>
      <c r="DD169" s="1508">
        <f t="shared" si="1283"/>
        <v>0</v>
      </c>
      <c r="DE169" s="1508">
        <f t="shared" si="1283"/>
        <v>0</v>
      </c>
      <c r="DF169" s="1508">
        <f t="shared" si="1283"/>
        <v>0</v>
      </c>
      <c r="DG169" s="1508">
        <f t="shared" si="1283"/>
        <v>0</v>
      </c>
      <c r="DH169" s="1509">
        <f t="shared" si="1283"/>
        <v>0</v>
      </c>
      <c r="DI169" s="1508">
        <f t="shared" si="1283"/>
        <v>0</v>
      </c>
      <c r="DJ169" s="1508">
        <f t="shared" si="1284"/>
        <v>0</v>
      </c>
      <c r="DK169" s="1508">
        <f t="shared" si="1284"/>
        <v>0</v>
      </c>
      <c r="DL169" s="1508">
        <f t="shared" si="1284"/>
        <v>0</v>
      </c>
      <c r="DM169" s="1508">
        <f t="shared" si="1284"/>
        <v>0</v>
      </c>
      <c r="DN169" s="1508">
        <f t="shared" si="1284"/>
        <v>0</v>
      </c>
      <c r="DO169" s="1508">
        <f t="shared" si="1284"/>
        <v>0</v>
      </c>
      <c r="DP169" s="1508">
        <f t="shared" si="1284"/>
        <v>0</v>
      </c>
      <c r="DQ169" s="1508">
        <f t="shared" si="1284"/>
        <v>0</v>
      </c>
      <c r="DR169" s="1508">
        <f t="shared" si="1284"/>
        <v>0</v>
      </c>
      <c r="DS169" s="1508">
        <f t="shared" si="1284"/>
        <v>0</v>
      </c>
      <c r="DT169" s="1509">
        <f t="shared" si="1284"/>
        <v>0</v>
      </c>
      <c r="DU169" s="1507">
        <f t="shared" si="1284"/>
        <v>0</v>
      </c>
      <c r="DV169" s="1508">
        <f t="shared" si="1284"/>
        <v>0</v>
      </c>
      <c r="DW169" s="1508">
        <f t="shared" si="1284"/>
        <v>0</v>
      </c>
      <c r="DX169" s="1508">
        <f t="shared" si="1284"/>
        <v>0</v>
      </c>
      <c r="DY169" s="1508">
        <f t="shared" si="1284"/>
        <v>0</v>
      </c>
      <c r="DZ169" s="1508">
        <f t="shared" si="1285"/>
        <v>0</v>
      </c>
      <c r="EA169" s="1508">
        <f t="shared" si="1285"/>
        <v>0</v>
      </c>
      <c r="EB169" s="1508">
        <f t="shared" si="1285"/>
        <v>0</v>
      </c>
      <c r="EC169" s="1508">
        <f t="shared" si="1285"/>
        <v>0</v>
      </c>
      <c r="ED169" s="1508">
        <f t="shared" si="1285"/>
        <v>0</v>
      </c>
      <c r="EE169" s="1508">
        <f t="shared" si="1285"/>
        <v>0</v>
      </c>
      <c r="EF169" s="1508">
        <f t="shared" si="1285"/>
        <v>0</v>
      </c>
      <c r="EG169" s="1507">
        <f t="shared" si="1285"/>
        <v>0</v>
      </c>
      <c r="EH169" s="1508">
        <f t="shared" si="1285"/>
        <v>0</v>
      </c>
      <c r="EI169" s="1508">
        <f t="shared" si="1285"/>
        <v>0</v>
      </c>
      <c r="EJ169" s="1508">
        <f t="shared" si="1285"/>
        <v>0</v>
      </c>
      <c r="EK169" s="1508">
        <f t="shared" si="1285"/>
        <v>0</v>
      </c>
      <c r="EL169" s="1508">
        <f t="shared" si="1285"/>
        <v>0</v>
      </c>
      <c r="EM169" s="1508">
        <f t="shared" si="1285"/>
        <v>0</v>
      </c>
      <c r="EN169" s="1508">
        <f t="shared" si="1285"/>
        <v>0</v>
      </c>
      <c r="EO169" s="1508">
        <f t="shared" si="1285"/>
        <v>0</v>
      </c>
      <c r="EP169" s="1508">
        <f t="shared" si="1286"/>
        <v>0</v>
      </c>
      <c r="EQ169" s="1508">
        <f t="shared" si="1286"/>
        <v>0</v>
      </c>
      <c r="ER169" s="1509">
        <f t="shared" si="1286"/>
        <v>0</v>
      </c>
      <c r="ES169" s="1507">
        <f t="shared" si="1286"/>
        <v>0</v>
      </c>
      <c r="ET169" s="1508">
        <f t="shared" si="1286"/>
        <v>0</v>
      </c>
      <c r="EU169" s="1508">
        <f t="shared" si="1286"/>
        <v>0</v>
      </c>
      <c r="EV169" s="1508">
        <f t="shared" si="1286"/>
        <v>0</v>
      </c>
      <c r="EW169" s="1508">
        <f t="shared" si="1286"/>
        <v>0</v>
      </c>
      <c r="EX169" s="1508">
        <f t="shared" si="1286"/>
        <v>0</v>
      </c>
      <c r="EY169" s="1508">
        <f t="shared" si="1286"/>
        <v>0</v>
      </c>
      <c r="EZ169" s="1508">
        <f t="shared" si="1286"/>
        <v>0</v>
      </c>
      <c r="FA169" s="1508">
        <f t="shared" si="1286"/>
        <v>0</v>
      </c>
      <c r="FB169" s="1508">
        <f t="shared" si="1286"/>
        <v>0</v>
      </c>
      <c r="FC169" s="1508">
        <f t="shared" si="1286"/>
        <v>0</v>
      </c>
      <c r="FD169" s="1509">
        <f t="shared" si="1286"/>
        <v>0</v>
      </c>
      <c r="FE169" s="1508">
        <f t="shared" si="1286"/>
        <v>0</v>
      </c>
      <c r="FF169" s="1508">
        <f t="shared" ref="FF169:FU215" si="1287">IF(FF$12&lt;$AO169,0,IF(FF$12&lt;=$AU169,IF(FF$12&lt;$AS169,$L169,$AT169),IF(OR(AND(FF$12&lt;$BF169,FF$12&gt;=$BE169),AND(FF$12&lt;$BA169,FF$12&gt;=$AZ169),AND(FF$12&lt;$AV169,FF$12&gt;=$AU169)),0,IF(FF$12&gt;=$BF169,$BG169*$D169/12,IF(FF$12&gt;=$BA169,$BB169*$D169/12,IF(FF$12&gt;=$AV169,$AW169*$D169/12))))))</f>
        <v>0</v>
      </c>
      <c r="FG169" s="1508">
        <f t="shared" si="1105"/>
        <v>0</v>
      </c>
      <c r="FH169" s="1508">
        <f t="shared" si="1105"/>
        <v>0</v>
      </c>
      <c r="FI169" s="1508">
        <f t="shared" si="1105"/>
        <v>0</v>
      </c>
      <c r="FJ169" s="1508">
        <f t="shared" si="1105"/>
        <v>0</v>
      </c>
      <c r="FK169" s="1508">
        <f t="shared" si="1105"/>
        <v>0</v>
      </c>
      <c r="FL169" s="1508">
        <f t="shared" si="1105"/>
        <v>0</v>
      </c>
      <c r="FM169" s="1508">
        <f t="shared" si="1105"/>
        <v>0</v>
      </c>
      <c r="FN169" s="1508">
        <f t="shared" ref="FG169:FV185" si="1288">IF(FN$12&lt;$AO169,0,IF(FN$12&lt;=$AU169,IF(FN$12&lt;$AS169,$L169,$AT169),IF(OR(AND(FN$12&lt;$BF169,FN$12&gt;=$BE169),AND(FN$12&lt;$BA169,FN$12&gt;=$AZ169),AND(FN$12&lt;$AV169,FN$12&gt;=$AU169)),0,IF(FN$12&gt;=$BF169,$BG169*$D169/12,IF(FN$12&gt;=$BA169,$BB169*$D169/12,IF(FN$12&gt;=$AV169,$AW169*$D169/12))))))</f>
        <v>0</v>
      </c>
      <c r="FO169" s="1508">
        <f t="shared" si="1288"/>
        <v>0</v>
      </c>
      <c r="FP169" s="1509">
        <f t="shared" si="1288"/>
        <v>0</v>
      </c>
      <c r="FQ169" s="1508">
        <f t="shared" si="1288"/>
        <v>0</v>
      </c>
      <c r="FR169" s="1508">
        <f t="shared" si="1288"/>
        <v>0</v>
      </c>
      <c r="FS169" s="1508">
        <f t="shared" si="1288"/>
        <v>0</v>
      </c>
      <c r="FT169" s="1508">
        <f t="shared" si="1288"/>
        <v>0</v>
      </c>
      <c r="FU169" s="1508">
        <f t="shared" si="1288"/>
        <v>0</v>
      </c>
      <c r="FV169" s="1508">
        <f t="shared" si="1288"/>
        <v>0</v>
      </c>
      <c r="FW169" s="1508">
        <f t="shared" si="1142"/>
        <v>0</v>
      </c>
      <c r="FX169" s="1508">
        <f t="shared" si="1142"/>
        <v>0</v>
      </c>
      <c r="FY169" s="1508">
        <f t="shared" si="1142"/>
        <v>0</v>
      </c>
      <c r="FZ169" s="1508">
        <f t="shared" si="1142"/>
        <v>0</v>
      </c>
      <c r="GA169" s="1508">
        <f t="shared" si="1142"/>
        <v>0</v>
      </c>
      <c r="GB169" s="1509">
        <f t="shared" si="1142"/>
        <v>0</v>
      </c>
      <c r="GC169" s="1506"/>
      <c r="GD169" s="1458">
        <f t="shared" si="1143"/>
        <v>1</v>
      </c>
      <c r="GE169" s="1510">
        <f t="shared" si="1281"/>
        <v>0</v>
      </c>
      <c r="GF169" s="1511">
        <f t="shared" si="1281"/>
        <v>0</v>
      </c>
      <c r="GG169" s="1511">
        <f t="shared" si="1281"/>
        <v>0</v>
      </c>
      <c r="GH169" s="1511">
        <f t="shared" si="1281"/>
        <v>0</v>
      </c>
      <c r="GI169" s="1511">
        <f t="shared" si="1281"/>
        <v>0</v>
      </c>
      <c r="GJ169" s="1511">
        <f t="shared" si="1281"/>
        <v>0</v>
      </c>
      <c r="GK169" s="1511">
        <f t="shared" si="1281"/>
        <v>0</v>
      </c>
      <c r="GL169" s="1511">
        <f t="shared" si="1281"/>
        <v>0</v>
      </c>
      <c r="GM169" s="1511">
        <f t="shared" si="1281"/>
        <v>0</v>
      </c>
      <c r="GN169" s="1512">
        <f t="shared" si="1281"/>
        <v>0</v>
      </c>
      <c r="GO169" s="1513">
        <f t="shared" si="1144"/>
        <v>0</v>
      </c>
      <c r="GP169" s="1506"/>
      <c r="GQ169" s="1510">
        <f t="shared" si="1073"/>
        <v>0</v>
      </c>
      <c r="GR169" s="1511">
        <f t="shared" si="1091"/>
        <v>0</v>
      </c>
      <c r="GS169" s="1511">
        <f t="shared" si="1091"/>
        <v>0</v>
      </c>
      <c r="GT169" s="1511">
        <f t="shared" si="1091"/>
        <v>0</v>
      </c>
      <c r="GU169" s="1511">
        <f t="shared" si="1091"/>
        <v>0</v>
      </c>
      <c r="GV169" s="1511">
        <f t="shared" si="1091"/>
        <v>0</v>
      </c>
      <c r="GW169" s="1511">
        <f t="shared" si="1091"/>
        <v>0</v>
      </c>
      <c r="GX169" s="1511">
        <f t="shared" si="1091"/>
        <v>0</v>
      </c>
      <c r="GY169" s="1511">
        <f t="shared" si="1091"/>
        <v>0</v>
      </c>
      <c r="GZ169" s="1512">
        <f t="shared" si="1091"/>
        <v>0</v>
      </c>
      <c r="HA169" s="1513">
        <f t="shared" si="1145"/>
        <v>0</v>
      </c>
      <c r="HB169" s="1506">
        <f t="shared" si="1146"/>
        <v>1</v>
      </c>
      <c r="HC169" s="1506"/>
      <c r="HD169" s="1508">
        <f t="shared" si="1147"/>
        <v>0</v>
      </c>
      <c r="HE169" s="1460">
        <f t="shared" si="1148"/>
        <v>0</v>
      </c>
      <c r="HF169" s="1460">
        <f t="shared" si="1149"/>
        <v>0</v>
      </c>
      <c r="HG169" s="1460">
        <f t="shared" si="1150"/>
        <v>0</v>
      </c>
      <c r="HH169" s="1460">
        <f t="shared" si="1151"/>
        <v>0</v>
      </c>
      <c r="HI169" s="1460">
        <f t="shared" si="1152"/>
        <v>0</v>
      </c>
      <c r="HJ169" s="1460">
        <f t="shared" si="1153"/>
        <v>0</v>
      </c>
      <c r="HK169" s="1460">
        <f t="shared" si="1154"/>
        <v>0</v>
      </c>
      <c r="HL169" s="1460">
        <f t="shared" si="1155"/>
        <v>0</v>
      </c>
      <c r="HM169" s="1460">
        <f t="shared" si="1156"/>
        <v>0</v>
      </c>
      <c r="HN169" s="1460">
        <f t="shared" si="1157"/>
        <v>0</v>
      </c>
      <c r="HO169" s="1460">
        <f t="shared" si="1158"/>
        <v>0</v>
      </c>
      <c r="HP169" s="1460">
        <f t="shared" si="1159"/>
        <v>0</v>
      </c>
      <c r="HQ169" s="1460">
        <f t="shared" si="1160"/>
        <v>0</v>
      </c>
      <c r="HR169" s="1460">
        <f t="shared" si="1161"/>
        <v>0</v>
      </c>
      <c r="HS169" s="1460">
        <f t="shared" si="1162"/>
        <v>0</v>
      </c>
      <c r="HT169" s="1460">
        <f t="shared" si="1163"/>
        <v>0</v>
      </c>
      <c r="HU169" s="1460">
        <f t="shared" si="1164"/>
        <v>0</v>
      </c>
      <c r="HV169" s="1460">
        <f t="shared" si="1165"/>
        <v>0</v>
      </c>
      <c r="HW169" s="1460">
        <f t="shared" si="1166"/>
        <v>0</v>
      </c>
      <c r="HX169" s="1460">
        <f t="shared" si="1167"/>
        <v>0</v>
      </c>
      <c r="HY169" s="1460">
        <f t="shared" si="1168"/>
        <v>0</v>
      </c>
      <c r="HZ169" s="1460">
        <f t="shared" si="1169"/>
        <v>0</v>
      </c>
      <c r="IA169" s="1460">
        <f t="shared" si="1170"/>
        <v>0</v>
      </c>
      <c r="IB169" s="1460">
        <f t="shared" si="1171"/>
        <v>0</v>
      </c>
      <c r="IC169" s="1460">
        <f t="shared" si="1172"/>
        <v>0</v>
      </c>
      <c r="ID169" s="1460">
        <f t="shared" si="1173"/>
        <v>0</v>
      </c>
      <c r="IE169" s="1460">
        <f t="shared" si="1174"/>
        <v>0</v>
      </c>
      <c r="IF169" s="1460">
        <f t="shared" si="1175"/>
        <v>0</v>
      </c>
      <c r="IG169" s="1460">
        <f t="shared" si="1176"/>
        <v>0</v>
      </c>
      <c r="IH169" s="1460">
        <f t="shared" si="1177"/>
        <v>0</v>
      </c>
      <c r="II169" s="1460">
        <f t="shared" si="1178"/>
        <v>0</v>
      </c>
      <c r="IJ169" s="1460">
        <f t="shared" si="1179"/>
        <v>0</v>
      </c>
      <c r="IK169" s="1460">
        <f t="shared" si="1180"/>
        <v>0</v>
      </c>
      <c r="IL169" s="1460">
        <f t="shared" si="1181"/>
        <v>0</v>
      </c>
      <c r="IM169" s="1460">
        <f t="shared" si="1182"/>
        <v>0</v>
      </c>
      <c r="IN169" s="1460">
        <f t="shared" si="1183"/>
        <v>0</v>
      </c>
      <c r="IO169" s="1460">
        <f t="shared" si="1184"/>
        <v>0</v>
      </c>
      <c r="IP169" s="1460">
        <f t="shared" si="1185"/>
        <v>0</v>
      </c>
      <c r="IQ169" s="1460">
        <f t="shared" si="1186"/>
        <v>0</v>
      </c>
      <c r="IR169" s="1460">
        <f t="shared" si="1187"/>
        <v>0</v>
      </c>
      <c r="IS169" s="1460">
        <f t="shared" si="1188"/>
        <v>0</v>
      </c>
      <c r="IT169" s="1460">
        <f t="shared" si="1189"/>
        <v>0</v>
      </c>
      <c r="IU169" s="1460">
        <f t="shared" si="1190"/>
        <v>0</v>
      </c>
      <c r="IV169" s="1460">
        <f t="shared" si="1191"/>
        <v>0</v>
      </c>
      <c r="IW169" s="1460">
        <f t="shared" si="1192"/>
        <v>0</v>
      </c>
      <c r="IX169" s="1460">
        <f t="shared" si="1193"/>
        <v>0</v>
      </c>
      <c r="IY169" s="1460">
        <f t="shared" si="1194"/>
        <v>0</v>
      </c>
      <c r="IZ169" s="1460">
        <f t="shared" si="1195"/>
        <v>0</v>
      </c>
      <c r="JA169" s="1460">
        <f t="shared" si="1196"/>
        <v>0</v>
      </c>
      <c r="JB169" s="1460">
        <f t="shared" si="1197"/>
        <v>0</v>
      </c>
      <c r="JC169" s="1460">
        <f t="shared" si="1198"/>
        <v>0</v>
      </c>
      <c r="JD169" s="1460">
        <f t="shared" si="1199"/>
        <v>0</v>
      </c>
      <c r="JE169" s="1460">
        <f t="shared" si="1200"/>
        <v>0</v>
      </c>
      <c r="JF169" s="1460">
        <f t="shared" si="1201"/>
        <v>0</v>
      </c>
      <c r="JG169" s="1460">
        <f t="shared" si="1202"/>
        <v>0</v>
      </c>
      <c r="JH169" s="1460">
        <f t="shared" si="1203"/>
        <v>0</v>
      </c>
      <c r="JI169" s="1460">
        <f t="shared" si="1204"/>
        <v>0</v>
      </c>
      <c r="JJ169" s="1460">
        <f t="shared" si="1205"/>
        <v>0</v>
      </c>
      <c r="JK169" s="1460">
        <f t="shared" si="1206"/>
        <v>0</v>
      </c>
      <c r="JL169" s="1460">
        <f t="shared" si="1207"/>
        <v>0</v>
      </c>
      <c r="JM169" s="1460">
        <f t="shared" si="1208"/>
        <v>0</v>
      </c>
      <c r="JN169" s="1460">
        <f t="shared" si="1209"/>
        <v>0</v>
      </c>
      <c r="JO169" s="1460">
        <f t="shared" si="1210"/>
        <v>0</v>
      </c>
      <c r="JP169" s="1460">
        <f t="shared" si="1211"/>
        <v>0</v>
      </c>
      <c r="JQ169" s="1460">
        <f t="shared" si="1212"/>
        <v>0</v>
      </c>
      <c r="JR169" s="1460">
        <f t="shared" si="1213"/>
        <v>0</v>
      </c>
      <c r="JS169" s="1460">
        <f t="shared" si="1214"/>
        <v>0</v>
      </c>
      <c r="JT169" s="1460">
        <f t="shared" si="1215"/>
        <v>0</v>
      </c>
      <c r="JU169" s="1460">
        <f t="shared" si="1216"/>
        <v>0</v>
      </c>
      <c r="JV169" s="1460">
        <f t="shared" si="1217"/>
        <v>0</v>
      </c>
      <c r="JW169" s="1460">
        <f t="shared" si="1218"/>
        <v>0</v>
      </c>
      <c r="JX169" s="1460">
        <f t="shared" si="1219"/>
        <v>0</v>
      </c>
      <c r="JY169" s="1460">
        <f t="shared" si="1220"/>
        <v>0</v>
      </c>
      <c r="JZ169" s="1460">
        <f t="shared" si="1221"/>
        <v>0</v>
      </c>
      <c r="KA169" s="1460">
        <f t="shared" si="1222"/>
        <v>0</v>
      </c>
      <c r="KB169" s="1460">
        <f t="shared" si="1223"/>
        <v>0</v>
      </c>
      <c r="KC169" s="1460">
        <f t="shared" si="1224"/>
        <v>0</v>
      </c>
      <c r="KD169" s="1460">
        <f t="shared" si="1225"/>
        <v>0</v>
      </c>
      <c r="KE169" s="1460">
        <f t="shared" si="1226"/>
        <v>0</v>
      </c>
      <c r="KF169" s="1460">
        <f t="shared" si="1227"/>
        <v>0</v>
      </c>
      <c r="KG169" s="1460">
        <f t="shared" si="1228"/>
        <v>0</v>
      </c>
      <c r="KH169" s="1460">
        <f t="shared" si="1229"/>
        <v>0</v>
      </c>
      <c r="KI169" s="1460">
        <f t="shared" si="1230"/>
        <v>0</v>
      </c>
      <c r="KJ169" s="1460">
        <f t="shared" si="1231"/>
        <v>0</v>
      </c>
      <c r="KK169" s="1460">
        <f t="shared" si="1232"/>
        <v>0</v>
      </c>
      <c r="KL169" s="1460">
        <f t="shared" si="1233"/>
        <v>0</v>
      </c>
      <c r="KM169" s="1460">
        <f t="shared" si="1234"/>
        <v>0</v>
      </c>
      <c r="KN169" s="1460">
        <f t="shared" si="1235"/>
        <v>0</v>
      </c>
      <c r="KO169" s="1460">
        <f t="shared" si="1236"/>
        <v>0</v>
      </c>
      <c r="KP169" s="1460">
        <f t="shared" si="1237"/>
        <v>0</v>
      </c>
      <c r="KQ169" s="1460">
        <f t="shared" si="1238"/>
        <v>0</v>
      </c>
      <c r="KR169" s="1460">
        <f t="shared" si="1239"/>
        <v>0</v>
      </c>
      <c r="KS169" s="1460">
        <f t="shared" si="1240"/>
        <v>0</v>
      </c>
      <c r="KT169" s="1460">
        <f t="shared" si="1241"/>
        <v>0</v>
      </c>
      <c r="KU169" s="1460">
        <f t="shared" si="1242"/>
        <v>0</v>
      </c>
      <c r="KV169" s="1460">
        <f t="shared" si="1243"/>
        <v>0</v>
      </c>
      <c r="KW169" s="1460">
        <f t="shared" si="1244"/>
        <v>0</v>
      </c>
      <c r="KX169" s="1460">
        <f t="shared" si="1245"/>
        <v>0</v>
      </c>
      <c r="KY169" s="1460">
        <f t="shared" si="1246"/>
        <v>0</v>
      </c>
      <c r="KZ169" s="1460">
        <f t="shared" si="1247"/>
        <v>0</v>
      </c>
      <c r="LA169" s="1460">
        <f t="shared" si="1248"/>
        <v>0</v>
      </c>
      <c r="LB169" s="1460">
        <f t="shared" si="1249"/>
        <v>0</v>
      </c>
      <c r="LC169" s="1460">
        <f t="shared" si="1250"/>
        <v>0</v>
      </c>
      <c r="LD169" s="1460">
        <f t="shared" si="1251"/>
        <v>0</v>
      </c>
      <c r="LE169" s="1460">
        <f t="shared" si="1252"/>
        <v>0</v>
      </c>
      <c r="LF169" s="1460">
        <f t="shared" si="1253"/>
        <v>0</v>
      </c>
      <c r="LG169" s="1460">
        <f t="shared" si="1254"/>
        <v>0</v>
      </c>
      <c r="LH169" s="1460">
        <f t="shared" si="1255"/>
        <v>0</v>
      </c>
      <c r="LI169" s="1460">
        <f t="shared" si="1256"/>
        <v>0</v>
      </c>
      <c r="LJ169" s="1460">
        <f t="shared" si="1257"/>
        <v>0</v>
      </c>
      <c r="LK169" s="1460">
        <f t="shared" si="1258"/>
        <v>0</v>
      </c>
      <c r="LL169" s="1460">
        <f t="shared" si="1259"/>
        <v>0</v>
      </c>
      <c r="LM169" s="1460">
        <f t="shared" si="1260"/>
        <v>0</v>
      </c>
      <c r="LN169" s="1460">
        <f t="shared" si="1261"/>
        <v>0</v>
      </c>
      <c r="LO169" s="1460">
        <f t="shared" si="1262"/>
        <v>0</v>
      </c>
      <c r="LP169" s="1460">
        <f t="shared" si="1263"/>
        <v>0</v>
      </c>
      <c r="LQ169" s="1460">
        <f t="shared" si="1264"/>
        <v>0</v>
      </c>
      <c r="LR169" s="1460">
        <f t="shared" si="1265"/>
        <v>0</v>
      </c>
      <c r="LS169" s="1460">
        <f t="shared" si="1266"/>
        <v>0</v>
      </c>
      <c r="LW169" s="1467">
        <f t="shared" si="1267"/>
        <v>0</v>
      </c>
      <c r="LX169" s="1467">
        <f t="shared" si="1268"/>
        <v>0</v>
      </c>
      <c r="LY169" s="1467">
        <f t="shared" si="1269"/>
        <v>0</v>
      </c>
      <c r="LZ169" s="1467">
        <f t="shared" si="1270"/>
        <v>0</v>
      </c>
      <c r="MA169" s="1506"/>
      <c r="MB169" s="1460">
        <f t="shared" si="1271"/>
        <v>0</v>
      </c>
      <c r="MC169" s="1460">
        <f t="shared" si="1272"/>
        <v>0</v>
      </c>
      <c r="MD169" s="1460">
        <f t="shared" si="1272"/>
        <v>0</v>
      </c>
      <c r="ME169" s="1460">
        <f t="shared" si="1272"/>
        <v>0</v>
      </c>
      <c r="MF169" s="1460">
        <f t="shared" si="1272"/>
        <v>0</v>
      </c>
      <c r="MG169" s="1460">
        <f t="shared" si="1272"/>
        <v>0</v>
      </c>
      <c r="MH169" s="1460">
        <f t="shared" si="1272"/>
        <v>0</v>
      </c>
      <c r="MI169" s="1460">
        <f t="shared" si="1272"/>
        <v>0</v>
      </c>
      <c r="MJ169" s="1460">
        <f t="shared" si="1272"/>
        <v>0</v>
      </c>
      <c r="MK169" s="1460">
        <f t="shared" si="1272"/>
        <v>0</v>
      </c>
      <c r="ML169" s="1460">
        <f t="shared" si="1272"/>
        <v>0</v>
      </c>
      <c r="MM169" s="1460">
        <f t="shared" si="1272"/>
        <v>0</v>
      </c>
      <c r="MN169" s="1460">
        <f t="shared" si="1272"/>
        <v>0</v>
      </c>
      <c r="MO169" s="1460">
        <f t="shared" si="1272"/>
        <v>0</v>
      </c>
      <c r="MP169" s="1460">
        <f t="shared" si="1272"/>
        <v>0</v>
      </c>
      <c r="MQ169" s="1460">
        <f t="shared" si="1272"/>
        <v>0</v>
      </c>
      <c r="MR169" s="1460">
        <f t="shared" si="1272"/>
        <v>0</v>
      </c>
      <c r="MS169" s="1460">
        <f t="shared" si="1277"/>
        <v>0</v>
      </c>
      <c r="MT169" s="1460">
        <f t="shared" si="1277"/>
        <v>0</v>
      </c>
      <c r="MU169" s="1460">
        <f t="shared" si="1277"/>
        <v>0</v>
      </c>
      <c r="MV169" s="1460">
        <f t="shared" si="1277"/>
        <v>0</v>
      </c>
      <c r="MW169" s="1460">
        <f t="shared" si="1277"/>
        <v>0</v>
      </c>
      <c r="MX169" s="1460">
        <f t="shared" si="1277"/>
        <v>0</v>
      </c>
      <c r="MY169" s="1460">
        <f t="shared" si="1277"/>
        <v>0</v>
      </c>
      <c r="MZ169" s="1460">
        <f t="shared" si="1277"/>
        <v>0</v>
      </c>
      <c r="NA169" s="1460">
        <f t="shared" si="1277"/>
        <v>0</v>
      </c>
      <c r="NB169" s="1460">
        <f t="shared" si="1277"/>
        <v>0</v>
      </c>
      <c r="NC169" s="1460">
        <f t="shared" si="1277"/>
        <v>0</v>
      </c>
      <c r="ND169" s="1460">
        <f t="shared" si="1277"/>
        <v>0</v>
      </c>
      <c r="NE169" s="1460">
        <f t="shared" si="1277"/>
        <v>0</v>
      </c>
      <c r="NF169" s="1460">
        <f t="shared" si="1277"/>
        <v>0</v>
      </c>
      <c r="NG169" s="1460">
        <f t="shared" si="1277"/>
        <v>0</v>
      </c>
      <c r="NH169" s="1460">
        <f t="shared" si="1277"/>
        <v>0</v>
      </c>
      <c r="NI169" s="1460">
        <f t="shared" si="1278"/>
        <v>0</v>
      </c>
      <c r="NJ169" s="1460">
        <f t="shared" si="1278"/>
        <v>0</v>
      </c>
      <c r="NK169" s="1460">
        <f t="shared" si="1278"/>
        <v>0</v>
      </c>
      <c r="NL169" s="1460">
        <f t="shared" si="1278"/>
        <v>0</v>
      </c>
      <c r="NM169" s="1460">
        <f t="shared" si="1278"/>
        <v>0</v>
      </c>
      <c r="NN169" s="1460">
        <f t="shared" si="1278"/>
        <v>0</v>
      </c>
      <c r="NO169" s="1460">
        <f t="shared" si="1278"/>
        <v>0</v>
      </c>
      <c r="NP169" s="1460">
        <f t="shared" si="1278"/>
        <v>0</v>
      </c>
      <c r="NQ169" s="1460">
        <f t="shared" si="1278"/>
        <v>0</v>
      </c>
      <c r="NR169" s="1460">
        <f t="shared" si="1278"/>
        <v>0</v>
      </c>
      <c r="NS169" s="1460">
        <f t="shared" si="1278"/>
        <v>0</v>
      </c>
      <c r="NT169" s="1460">
        <f t="shared" si="1278"/>
        <v>0</v>
      </c>
      <c r="NU169" s="1460">
        <f t="shared" si="1278"/>
        <v>0</v>
      </c>
      <c r="NV169" s="1460">
        <f t="shared" si="1278"/>
        <v>0</v>
      </c>
      <c r="NW169" s="1460">
        <f t="shared" si="1278"/>
        <v>0</v>
      </c>
      <c r="NX169" s="1460">
        <f t="shared" si="1278"/>
        <v>0</v>
      </c>
      <c r="NY169" s="1460">
        <f t="shared" si="1280"/>
        <v>0</v>
      </c>
      <c r="NZ169" s="1460">
        <f t="shared" si="1280"/>
        <v>0</v>
      </c>
      <c r="OA169" s="1460">
        <f t="shared" si="1280"/>
        <v>0</v>
      </c>
      <c r="OB169" s="1460">
        <f t="shared" si="1280"/>
        <v>0</v>
      </c>
      <c r="OC169" s="1460">
        <f t="shared" si="1280"/>
        <v>0</v>
      </c>
      <c r="OD169" s="1460">
        <f t="shared" si="1280"/>
        <v>0</v>
      </c>
      <c r="OE169" s="1460">
        <f t="shared" si="1280"/>
        <v>0</v>
      </c>
      <c r="OF169" s="1460">
        <f t="shared" si="1280"/>
        <v>0</v>
      </c>
      <c r="OG169" s="1460">
        <f t="shared" si="1280"/>
        <v>0</v>
      </c>
      <c r="OH169" s="1460">
        <f t="shared" si="1280"/>
        <v>0</v>
      </c>
      <c r="OI169" s="1460">
        <f t="shared" si="1280"/>
        <v>0</v>
      </c>
      <c r="OJ169" s="1460">
        <f t="shared" si="1280"/>
        <v>0</v>
      </c>
      <c r="OK169" s="1460">
        <f t="shared" si="1280"/>
        <v>0</v>
      </c>
      <c r="OL169" s="1460">
        <f t="shared" si="1280"/>
        <v>0</v>
      </c>
      <c r="OM169" s="1460">
        <f t="shared" si="1280"/>
        <v>0</v>
      </c>
      <c r="ON169" s="1460">
        <f t="shared" si="1280"/>
        <v>0</v>
      </c>
      <c r="OO169" s="1460">
        <f t="shared" si="1279"/>
        <v>0</v>
      </c>
      <c r="OP169" s="1460">
        <f t="shared" si="1274"/>
        <v>0</v>
      </c>
      <c r="OQ169" s="1460">
        <f t="shared" si="1274"/>
        <v>0</v>
      </c>
      <c r="OR169" s="1460">
        <f t="shared" si="1274"/>
        <v>0</v>
      </c>
      <c r="OS169" s="1460">
        <f t="shared" si="1274"/>
        <v>0</v>
      </c>
      <c r="OT169" s="1460">
        <f t="shared" si="1274"/>
        <v>0</v>
      </c>
      <c r="OU169" s="1460">
        <f t="shared" si="1274"/>
        <v>0</v>
      </c>
      <c r="OV169" s="1460">
        <f t="shared" si="1274"/>
        <v>0</v>
      </c>
      <c r="OW169" s="1460">
        <f t="shared" si="1274"/>
        <v>0</v>
      </c>
      <c r="OX169" s="1460">
        <f t="shared" si="1274"/>
        <v>0</v>
      </c>
      <c r="OY169" s="1460">
        <f t="shared" si="1274"/>
        <v>0</v>
      </c>
      <c r="OZ169" s="1460">
        <f t="shared" si="1274"/>
        <v>0</v>
      </c>
      <c r="PA169" s="1460">
        <f t="shared" si="1274"/>
        <v>0</v>
      </c>
      <c r="PB169" s="1460">
        <f t="shared" si="1274"/>
        <v>0</v>
      </c>
      <c r="PC169" s="1460">
        <f t="shared" si="1274"/>
        <v>0</v>
      </c>
      <c r="PD169" s="1460">
        <f t="shared" si="1274"/>
        <v>0</v>
      </c>
      <c r="PE169" s="1460">
        <f t="shared" si="1274"/>
        <v>0</v>
      </c>
      <c r="PF169" s="1460">
        <f t="shared" si="1275"/>
        <v>0</v>
      </c>
      <c r="PG169" s="1460">
        <f t="shared" si="1275"/>
        <v>0</v>
      </c>
      <c r="PH169" s="1460">
        <f t="shared" si="1275"/>
        <v>0</v>
      </c>
      <c r="PI169" s="1460">
        <f t="shared" si="1275"/>
        <v>0</v>
      </c>
      <c r="PJ169" s="1460">
        <f t="shared" si="1275"/>
        <v>0</v>
      </c>
      <c r="PK169" s="1460">
        <f t="shared" si="1275"/>
        <v>0</v>
      </c>
      <c r="PL169" s="1460">
        <f t="shared" si="1275"/>
        <v>0</v>
      </c>
      <c r="PM169" s="1460">
        <f t="shared" si="1275"/>
        <v>0</v>
      </c>
      <c r="PN169" s="1460">
        <f t="shared" si="1275"/>
        <v>0</v>
      </c>
      <c r="PO169" s="1460">
        <f t="shared" si="1275"/>
        <v>0</v>
      </c>
      <c r="PP169" s="1460">
        <f t="shared" si="1275"/>
        <v>0</v>
      </c>
      <c r="PQ169" s="1460">
        <f t="shared" si="1275"/>
        <v>0</v>
      </c>
      <c r="PR169" s="1460">
        <f t="shared" si="1275"/>
        <v>0</v>
      </c>
      <c r="PS169" s="1460">
        <f t="shared" si="1275"/>
        <v>0</v>
      </c>
      <c r="PT169" s="1460">
        <f t="shared" si="1275"/>
        <v>0</v>
      </c>
      <c r="PU169" s="1460">
        <f t="shared" si="1275"/>
        <v>0</v>
      </c>
      <c r="PV169" s="1460">
        <f t="shared" si="1276"/>
        <v>0</v>
      </c>
      <c r="PW169" s="1460">
        <f t="shared" si="1276"/>
        <v>0</v>
      </c>
      <c r="PX169" s="1460">
        <f t="shared" si="1276"/>
        <v>0</v>
      </c>
      <c r="PY169" s="1460">
        <f t="shared" si="1276"/>
        <v>0</v>
      </c>
      <c r="PZ169" s="1460">
        <f t="shared" si="1276"/>
        <v>0</v>
      </c>
      <c r="QA169" s="1460">
        <f t="shared" si="1276"/>
        <v>0</v>
      </c>
      <c r="QB169" s="1460">
        <f t="shared" si="1276"/>
        <v>0</v>
      </c>
      <c r="QC169" s="1460">
        <f t="shared" si="1276"/>
        <v>0</v>
      </c>
      <c r="QD169" s="1460">
        <f t="shared" si="1276"/>
        <v>0</v>
      </c>
      <c r="QE169" s="1460">
        <f t="shared" si="1276"/>
        <v>0</v>
      </c>
      <c r="QF169" s="1460">
        <f t="shared" si="1276"/>
        <v>0</v>
      </c>
      <c r="QG169" s="1460">
        <f t="shared" si="1276"/>
        <v>0</v>
      </c>
      <c r="QH169" s="1460">
        <f t="shared" si="1276"/>
        <v>0</v>
      </c>
      <c r="QI169" s="1460">
        <f t="shared" si="1276"/>
        <v>0</v>
      </c>
      <c r="QJ169" s="1460">
        <f t="shared" si="1276"/>
        <v>0</v>
      </c>
      <c r="QK169" s="1460">
        <f t="shared" si="1276"/>
        <v>0</v>
      </c>
      <c r="QL169" s="1460">
        <f t="shared" si="1273"/>
        <v>0</v>
      </c>
      <c r="QM169" s="1460">
        <f t="shared" si="1273"/>
        <v>0</v>
      </c>
      <c r="QN169" s="1460">
        <f t="shared" si="1273"/>
        <v>0</v>
      </c>
      <c r="QO169" s="1460">
        <f t="shared" si="1273"/>
        <v>0</v>
      </c>
      <c r="QP169" s="1460">
        <f t="shared" si="1273"/>
        <v>0</v>
      </c>
      <c r="QQ169" s="1460">
        <f t="shared" si="1273"/>
        <v>0</v>
      </c>
    </row>
    <row r="170" spans="1:459" s="1466" customFormat="1" ht="22.5" customHeight="1">
      <c r="A170" s="1468"/>
      <c r="B170" s="1469"/>
      <c r="C170" s="1469"/>
      <c r="D170" s="1470"/>
      <c r="E170" s="1471"/>
      <c r="F170" s="1472"/>
      <c r="G170" s="1472"/>
      <c r="H170" s="1473">
        <f t="shared" si="1106"/>
        <v>0</v>
      </c>
      <c r="I170" s="1474">
        <v>0</v>
      </c>
      <c r="J170" s="1475">
        <f t="shared" si="437"/>
        <v>0</v>
      </c>
      <c r="K170" s="1476">
        <v>0</v>
      </c>
      <c r="L170" s="1477">
        <f t="shared" si="1107"/>
        <v>0</v>
      </c>
      <c r="M170" s="1477">
        <f t="shared" si="1108"/>
        <v>0</v>
      </c>
      <c r="N170" s="1478"/>
      <c r="O170" s="1479">
        <v>0</v>
      </c>
      <c r="P170" s="1480">
        <v>0</v>
      </c>
      <c r="Q170" s="1828">
        <v>0</v>
      </c>
      <c r="R170" s="1831">
        <f t="shared" si="1109"/>
        <v>0</v>
      </c>
      <c r="S170" s="1481">
        <f>IF(AND(SUM(O170:Q170)=0,N170="NNN"),MIN('Operating History and Pro Forma'!$M$33,'Operating History and Pro Forma'!$T$15)*D170,SUM(O170:Q170)*D170)</f>
        <v>0</v>
      </c>
      <c r="T170" s="1482">
        <f t="shared" si="1110"/>
        <v>0</v>
      </c>
      <c r="U170" s="1483">
        <f t="shared" si="1111"/>
        <v>0</v>
      </c>
      <c r="V170" s="1480"/>
      <c r="W170" s="1514"/>
      <c r="X170" s="1486" t="str">
        <f t="shared" si="1112"/>
        <v/>
      </c>
      <c r="Y170" s="1487">
        <f t="shared" si="1113"/>
        <v>0</v>
      </c>
      <c r="Z170" s="1488"/>
      <c r="AA170" s="1488"/>
      <c r="AB170" s="1488"/>
      <c r="AC170" s="1488"/>
      <c r="AD170" s="1489">
        <f t="shared" si="1114"/>
        <v>0</v>
      </c>
      <c r="AE170" s="1490" t="str">
        <f t="shared" si="1115"/>
        <v/>
      </c>
      <c r="AF170" s="1491">
        <f t="shared" si="1116"/>
        <v>0</v>
      </c>
      <c r="AG170" s="1492">
        <f t="shared" si="1117"/>
        <v>0</v>
      </c>
      <c r="AH170" s="1493">
        <f t="shared" si="1118"/>
        <v>0</v>
      </c>
      <c r="AI170" s="1493">
        <f t="shared" si="1118"/>
        <v>0</v>
      </c>
      <c r="AJ170" s="1494">
        <f t="shared" si="1118"/>
        <v>0</v>
      </c>
      <c r="AK170" s="1494">
        <f t="shared" si="1118"/>
        <v>0</v>
      </c>
      <c r="AL170" s="1495">
        <f t="shared" si="1118"/>
        <v>0</v>
      </c>
      <c r="AM170" s="1496">
        <f t="shared" si="1118"/>
        <v>0</v>
      </c>
      <c r="AN170" s="1497">
        <f t="shared" si="399"/>
        <v>0</v>
      </c>
      <c r="AO170" s="1498">
        <f t="shared" si="1093"/>
        <v>0</v>
      </c>
      <c r="AP170" s="1499">
        <f t="shared" si="1119"/>
        <v>0</v>
      </c>
      <c r="AQ170" s="1500">
        <f t="shared" si="1120"/>
        <v>0</v>
      </c>
      <c r="AR170" s="1501">
        <f t="shared" si="1121"/>
        <v>0</v>
      </c>
      <c r="AS170" s="1498">
        <f t="shared" si="1088"/>
        <v>0</v>
      </c>
      <c r="AT170" s="1501">
        <f t="shared" si="1122"/>
        <v>0</v>
      </c>
      <c r="AU170" s="1498">
        <f t="shared" si="1123"/>
        <v>1</v>
      </c>
      <c r="AV170" s="1498">
        <f t="shared" si="1124"/>
        <v>2</v>
      </c>
      <c r="AW170" s="1499">
        <f t="shared" si="1125"/>
        <v>0</v>
      </c>
      <c r="AX170" s="1502">
        <f t="shared" si="1126"/>
        <v>0</v>
      </c>
      <c r="AY170" s="1503">
        <f t="shared" si="1127"/>
        <v>0</v>
      </c>
      <c r="AZ170" s="1498">
        <f t="shared" si="1128"/>
        <v>2</v>
      </c>
      <c r="BA170" s="1498">
        <f t="shared" si="1129"/>
        <v>3</v>
      </c>
      <c r="BB170" s="1499">
        <f t="shared" si="1130"/>
        <v>0</v>
      </c>
      <c r="BC170" s="1502">
        <f t="shared" si="1131"/>
        <v>0</v>
      </c>
      <c r="BD170" s="1503">
        <f t="shared" si="1132"/>
        <v>0</v>
      </c>
      <c r="BE170" s="1498">
        <f t="shared" si="1133"/>
        <v>3</v>
      </c>
      <c r="BF170" s="1498">
        <f t="shared" si="1134"/>
        <v>4</v>
      </c>
      <c r="BG170" s="1499">
        <f t="shared" si="1135"/>
        <v>0</v>
      </c>
      <c r="BH170" s="1502">
        <f t="shared" si="1136"/>
        <v>0</v>
      </c>
      <c r="BI170" s="1502">
        <f t="shared" si="1137"/>
        <v>0</v>
      </c>
      <c r="BJ170" s="1504">
        <f t="shared" si="1138"/>
        <v>1900</v>
      </c>
      <c r="BK170" s="1505" t="str">
        <f t="shared" si="1139"/>
        <v/>
      </c>
      <c r="BL170" s="1506"/>
      <c r="BM170" s="1507">
        <f t="shared" si="1140"/>
        <v>0</v>
      </c>
      <c r="BN170" s="1508">
        <f t="shared" si="1141"/>
        <v>0</v>
      </c>
      <c r="BO170" s="1508">
        <f t="shared" si="1141"/>
        <v>0</v>
      </c>
      <c r="BP170" s="1508">
        <f t="shared" si="1141"/>
        <v>0</v>
      </c>
      <c r="BQ170" s="1508">
        <f t="shared" si="1141"/>
        <v>0</v>
      </c>
      <c r="BR170" s="1508">
        <f t="shared" si="1141"/>
        <v>0</v>
      </c>
      <c r="BS170" s="1508">
        <f t="shared" si="1141"/>
        <v>0</v>
      </c>
      <c r="BT170" s="1508">
        <f t="shared" si="1141"/>
        <v>0</v>
      </c>
      <c r="BU170" s="1508">
        <f t="shared" si="1141"/>
        <v>0</v>
      </c>
      <c r="BV170" s="1508">
        <f t="shared" si="1141"/>
        <v>0</v>
      </c>
      <c r="BW170" s="1508">
        <f t="shared" si="1141"/>
        <v>0</v>
      </c>
      <c r="BX170" s="1508">
        <f t="shared" si="1141"/>
        <v>0</v>
      </c>
      <c r="BY170" s="1507">
        <f t="shared" si="1141"/>
        <v>0</v>
      </c>
      <c r="BZ170" s="1508">
        <f t="shared" si="1141"/>
        <v>0</v>
      </c>
      <c r="CA170" s="1508">
        <f t="shared" si="1141"/>
        <v>0</v>
      </c>
      <c r="CB170" s="1508">
        <f t="shared" si="1141"/>
        <v>0</v>
      </c>
      <c r="CC170" s="1508">
        <f t="shared" si="1141"/>
        <v>0</v>
      </c>
      <c r="CD170" s="1508">
        <f t="shared" si="1282"/>
        <v>0</v>
      </c>
      <c r="CE170" s="1508">
        <f t="shared" si="1282"/>
        <v>0</v>
      </c>
      <c r="CF170" s="1508">
        <f t="shared" si="1282"/>
        <v>0</v>
      </c>
      <c r="CG170" s="1508">
        <f t="shared" si="1282"/>
        <v>0</v>
      </c>
      <c r="CH170" s="1508">
        <f t="shared" si="1282"/>
        <v>0</v>
      </c>
      <c r="CI170" s="1508">
        <f t="shared" si="1282"/>
        <v>0</v>
      </c>
      <c r="CJ170" s="1509">
        <f t="shared" si="1282"/>
        <v>0</v>
      </c>
      <c r="CK170" s="1507">
        <f t="shared" si="1282"/>
        <v>0</v>
      </c>
      <c r="CL170" s="1508">
        <f t="shared" si="1282"/>
        <v>0</v>
      </c>
      <c r="CM170" s="1508">
        <f t="shared" si="1282"/>
        <v>0</v>
      </c>
      <c r="CN170" s="1508">
        <f t="shared" si="1282"/>
        <v>0</v>
      </c>
      <c r="CO170" s="1508">
        <f t="shared" si="1282"/>
        <v>0</v>
      </c>
      <c r="CP170" s="1508">
        <f t="shared" si="1282"/>
        <v>0</v>
      </c>
      <c r="CQ170" s="1508">
        <f t="shared" si="1282"/>
        <v>0</v>
      </c>
      <c r="CR170" s="1508">
        <f t="shared" si="1282"/>
        <v>0</v>
      </c>
      <c r="CS170" s="1508">
        <f t="shared" si="1282"/>
        <v>0</v>
      </c>
      <c r="CT170" s="1508">
        <f t="shared" si="1283"/>
        <v>0</v>
      </c>
      <c r="CU170" s="1508">
        <f t="shared" si="1283"/>
        <v>0</v>
      </c>
      <c r="CV170" s="1509">
        <f t="shared" si="1283"/>
        <v>0</v>
      </c>
      <c r="CW170" s="1508">
        <f t="shared" si="1283"/>
        <v>0</v>
      </c>
      <c r="CX170" s="1508">
        <f t="shared" si="1283"/>
        <v>0</v>
      </c>
      <c r="CY170" s="1508">
        <f t="shared" si="1283"/>
        <v>0</v>
      </c>
      <c r="CZ170" s="1508">
        <f t="shared" si="1283"/>
        <v>0</v>
      </c>
      <c r="DA170" s="1508">
        <f t="shared" si="1283"/>
        <v>0</v>
      </c>
      <c r="DB170" s="1508">
        <f t="shared" si="1283"/>
        <v>0</v>
      </c>
      <c r="DC170" s="1508">
        <f t="shared" si="1283"/>
        <v>0</v>
      </c>
      <c r="DD170" s="1508">
        <f t="shared" si="1283"/>
        <v>0</v>
      </c>
      <c r="DE170" s="1508">
        <f t="shared" si="1283"/>
        <v>0</v>
      </c>
      <c r="DF170" s="1508">
        <f t="shared" si="1283"/>
        <v>0</v>
      </c>
      <c r="DG170" s="1508">
        <f t="shared" si="1283"/>
        <v>0</v>
      </c>
      <c r="DH170" s="1509">
        <f t="shared" si="1283"/>
        <v>0</v>
      </c>
      <c r="DI170" s="1508">
        <f t="shared" si="1283"/>
        <v>0</v>
      </c>
      <c r="DJ170" s="1508">
        <f t="shared" si="1284"/>
        <v>0</v>
      </c>
      <c r="DK170" s="1508">
        <f t="shared" si="1284"/>
        <v>0</v>
      </c>
      <c r="DL170" s="1508">
        <f t="shared" si="1284"/>
        <v>0</v>
      </c>
      <c r="DM170" s="1508">
        <f t="shared" si="1284"/>
        <v>0</v>
      </c>
      <c r="DN170" s="1508">
        <f t="shared" si="1284"/>
        <v>0</v>
      </c>
      <c r="DO170" s="1508">
        <f t="shared" si="1284"/>
        <v>0</v>
      </c>
      <c r="DP170" s="1508">
        <f t="shared" si="1284"/>
        <v>0</v>
      </c>
      <c r="DQ170" s="1508">
        <f t="shared" si="1284"/>
        <v>0</v>
      </c>
      <c r="DR170" s="1508">
        <f t="shared" si="1284"/>
        <v>0</v>
      </c>
      <c r="DS170" s="1508">
        <f t="shared" si="1284"/>
        <v>0</v>
      </c>
      <c r="DT170" s="1509">
        <f t="shared" si="1284"/>
        <v>0</v>
      </c>
      <c r="DU170" s="1507">
        <f t="shared" si="1284"/>
        <v>0</v>
      </c>
      <c r="DV170" s="1508">
        <f t="shared" si="1284"/>
        <v>0</v>
      </c>
      <c r="DW170" s="1508">
        <f t="shared" si="1284"/>
        <v>0</v>
      </c>
      <c r="DX170" s="1508">
        <f t="shared" si="1284"/>
        <v>0</v>
      </c>
      <c r="DY170" s="1508">
        <f t="shared" si="1284"/>
        <v>0</v>
      </c>
      <c r="DZ170" s="1508">
        <f t="shared" si="1285"/>
        <v>0</v>
      </c>
      <c r="EA170" s="1508">
        <f t="shared" si="1285"/>
        <v>0</v>
      </c>
      <c r="EB170" s="1508">
        <f t="shared" si="1285"/>
        <v>0</v>
      </c>
      <c r="EC170" s="1508">
        <f t="shared" si="1285"/>
        <v>0</v>
      </c>
      <c r="ED170" s="1508">
        <f t="shared" si="1285"/>
        <v>0</v>
      </c>
      <c r="EE170" s="1508">
        <f t="shared" si="1285"/>
        <v>0</v>
      </c>
      <c r="EF170" s="1508">
        <f t="shared" si="1285"/>
        <v>0</v>
      </c>
      <c r="EG170" s="1507">
        <f t="shared" si="1285"/>
        <v>0</v>
      </c>
      <c r="EH170" s="1508">
        <f t="shared" si="1285"/>
        <v>0</v>
      </c>
      <c r="EI170" s="1508">
        <f t="shared" si="1285"/>
        <v>0</v>
      </c>
      <c r="EJ170" s="1508">
        <f t="shared" si="1285"/>
        <v>0</v>
      </c>
      <c r="EK170" s="1508">
        <f t="shared" si="1285"/>
        <v>0</v>
      </c>
      <c r="EL170" s="1508">
        <f t="shared" si="1285"/>
        <v>0</v>
      </c>
      <c r="EM170" s="1508">
        <f t="shared" si="1285"/>
        <v>0</v>
      </c>
      <c r="EN170" s="1508">
        <f t="shared" si="1285"/>
        <v>0</v>
      </c>
      <c r="EO170" s="1508">
        <f t="shared" si="1285"/>
        <v>0</v>
      </c>
      <c r="EP170" s="1508">
        <f t="shared" si="1286"/>
        <v>0</v>
      </c>
      <c r="EQ170" s="1508">
        <f t="shared" si="1286"/>
        <v>0</v>
      </c>
      <c r="ER170" s="1509">
        <f t="shared" si="1286"/>
        <v>0</v>
      </c>
      <c r="ES170" s="1507">
        <f t="shared" si="1286"/>
        <v>0</v>
      </c>
      <c r="ET170" s="1508">
        <f t="shared" si="1286"/>
        <v>0</v>
      </c>
      <c r="EU170" s="1508">
        <f t="shared" si="1286"/>
        <v>0</v>
      </c>
      <c r="EV170" s="1508">
        <f t="shared" si="1286"/>
        <v>0</v>
      </c>
      <c r="EW170" s="1508">
        <f t="shared" si="1286"/>
        <v>0</v>
      </c>
      <c r="EX170" s="1508">
        <f t="shared" si="1286"/>
        <v>0</v>
      </c>
      <c r="EY170" s="1508">
        <f t="shared" si="1286"/>
        <v>0</v>
      </c>
      <c r="EZ170" s="1508">
        <f t="shared" si="1286"/>
        <v>0</v>
      </c>
      <c r="FA170" s="1508">
        <f t="shared" si="1286"/>
        <v>0</v>
      </c>
      <c r="FB170" s="1508">
        <f t="shared" si="1286"/>
        <v>0</v>
      </c>
      <c r="FC170" s="1508">
        <f t="shared" si="1286"/>
        <v>0</v>
      </c>
      <c r="FD170" s="1509">
        <f t="shared" si="1286"/>
        <v>0</v>
      </c>
      <c r="FE170" s="1508">
        <f t="shared" si="1286"/>
        <v>0</v>
      </c>
      <c r="FF170" s="1508">
        <f t="shared" si="1287"/>
        <v>0</v>
      </c>
      <c r="FG170" s="1508">
        <f t="shared" si="1288"/>
        <v>0</v>
      </c>
      <c r="FH170" s="1508">
        <f t="shared" si="1288"/>
        <v>0</v>
      </c>
      <c r="FI170" s="1508">
        <f t="shared" si="1288"/>
        <v>0</v>
      </c>
      <c r="FJ170" s="1508">
        <f t="shared" si="1288"/>
        <v>0</v>
      </c>
      <c r="FK170" s="1508">
        <f t="shared" si="1288"/>
        <v>0</v>
      </c>
      <c r="FL170" s="1508">
        <f t="shared" si="1288"/>
        <v>0</v>
      </c>
      <c r="FM170" s="1508">
        <f t="shared" si="1288"/>
        <v>0</v>
      </c>
      <c r="FN170" s="1508">
        <f t="shared" si="1288"/>
        <v>0</v>
      </c>
      <c r="FO170" s="1508">
        <f t="shared" si="1288"/>
        <v>0</v>
      </c>
      <c r="FP170" s="1509">
        <f t="shared" si="1288"/>
        <v>0</v>
      </c>
      <c r="FQ170" s="1508">
        <f t="shared" si="1288"/>
        <v>0</v>
      </c>
      <c r="FR170" s="1508">
        <f t="shared" si="1288"/>
        <v>0</v>
      </c>
      <c r="FS170" s="1508">
        <f t="shared" si="1288"/>
        <v>0</v>
      </c>
      <c r="FT170" s="1508">
        <f t="shared" si="1288"/>
        <v>0</v>
      </c>
      <c r="FU170" s="1508">
        <f t="shared" si="1288"/>
        <v>0</v>
      </c>
      <c r="FV170" s="1508">
        <f t="shared" si="1288"/>
        <v>0</v>
      </c>
      <c r="FW170" s="1508">
        <f t="shared" si="1142"/>
        <v>0</v>
      </c>
      <c r="FX170" s="1508">
        <f t="shared" si="1142"/>
        <v>0</v>
      </c>
      <c r="FY170" s="1508">
        <f t="shared" si="1142"/>
        <v>0</v>
      </c>
      <c r="FZ170" s="1508">
        <f t="shared" si="1142"/>
        <v>0</v>
      </c>
      <c r="GA170" s="1508">
        <f t="shared" si="1142"/>
        <v>0</v>
      </c>
      <c r="GB170" s="1509">
        <f t="shared" si="1142"/>
        <v>0</v>
      </c>
      <c r="GC170" s="1506"/>
      <c r="GD170" s="1458">
        <f t="shared" si="1143"/>
        <v>1</v>
      </c>
      <c r="GE170" s="1510">
        <f t="shared" si="1281"/>
        <v>0</v>
      </c>
      <c r="GF170" s="1511">
        <f t="shared" si="1281"/>
        <v>0</v>
      </c>
      <c r="GG170" s="1511">
        <f t="shared" si="1281"/>
        <v>0</v>
      </c>
      <c r="GH170" s="1511">
        <f t="shared" si="1281"/>
        <v>0</v>
      </c>
      <c r="GI170" s="1511">
        <f t="shared" si="1281"/>
        <v>0</v>
      </c>
      <c r="GJ170" s="1511">
        <f t="shared" si="1281"/>
        <v>0</v>
      </c>
      <c r="GK170" s="1511">
        <f t="shared" si="1281"/>
        <v>0</v>
      </c>
      <c r="GL170" s="1511">
        <f t="shared" si="1281"/>
        <v>0</v>
      </c>
      <c r="GM170" s="1511">
        <f t="shared" si="1281"/>
        <v>0</v>
      </c>
      <c r="GN170" s="1512">
        <f t="shared" si="1281"/>
        <v>0</v>
      </c>
      <c r="GO170" s="1513">
        <f t="shared" si="1144"/>
        <v>0</v>
      </c>
      <c r="GP170" s="1506"/>
      <c r="GQ170" s="1510">
        <f t="shared" si="1073"/>
        <v>0</v>
      </c>
      <c r="GR170" s="1511">
        <f t="shared" si="1091"/>
        <v>0</v>
      </c>
      <c r="GS170" s="1511">
        <f t="shared" si="1091"/>
        <v>0</v>
      </c>
      <c r="GT170" s="1511">
        <f t="shared" si="1091"/>
        <v>0</v>
      </c>
      <c r="GU170" s="1511">
        <f t="shared" si="1091"/>
        <v>0</v>
      </c>
      <c r="GV170" s="1511">
        <f t="shared" si="1091"/>
        <v>0</v>
      </c>
      <c r="GW170" s="1511">
        <f t="shared" si="1091"/>
        <v>0</v>
      </c>
      <c r="GX170" s="1511">
        <f t="shared" si="1091"/>
        <v>0</v>
      </c>
      <c r="GY170" s="1511">
        <f t="shared" ref="GR170:GZ199" si="1289">IF(ROUNDUP($AU170/12,0)=GY$11,$U170,IF(ROUNDUP($AZ170/12,0)=GY$11,$D170*$AW170+INDEX($HD170:$LS170,1,$AZ170-1)*12,IF(ROUNDUP($BE170/12,0)=GY$11,$D170*$BB170+INDEX($HD170:$LS170,1,$BE170-1)*12,IF(ROUNDUP($AN170/12,0)=GY$11,$U170,0))))</f>
        <v>0</v>
      </c>
      <c r="GZ170" s="1512">
        <f t="shared" si="1289"/>
        <v>0</v>
      </c>
      <c r="HA170" s="1513">
        <f t="shared" si="1145"/>
        <v>0</v>
      </c>
      <c r="HB170" s="1506">
        <f t="shared" si="1146"/>
        <v>1</v>
      </c>
      <c r="HC170" s="1506"/>
      <c r="HD170" s="1508">
        <f t="shared" si="1147"/>
        <v>0</v>
      </c>
      <c r="HE170" s="1460">
        <f t="shared" si="1148"/>
        <v>0</v>
      </c>
      <c r="HF170" s="1460">
        <f t="shared" si="1149"/>
        <v>0</v>
      </c>
      <c r="HG170" s="1460">
        <f t="shared" si="1150"/>
        <v>0</v>
      </c>
      <c r="HH170" s="1460">
        <f t="shared" si="1151"/>
        <v>0</v>
      </c>
      <c r="HI170" s="1460">
        <f t="shared" si="1152"/>
        <v>0</v>
      </c>
      <c r="HJ170" s="1460">
        <f t="shared" si="1153"/>
        <v>0</v>
      </c>
      <c r="HK170" s="1460">
        <f t="shared" si="1154"/>
        <v>0</v>
      </c>
      <c r="HL170" s="1460">
        <f t="shared" si="1155"/>
        <v>0</v>
      </c>
      <c r="HM170" s="1460">
        <f t="shared" si="1156"/>
        <v>0</v>
      </c>
      <c r="HN170" s="1460">
        <f t="shared" si="1157"/>
        <v>0</v>
      </c>
      <c r="HO170" s="1460">
        <f t="shared" si="1158"/>
        <v>0</v>
      </c>
      <c r="HP170" s="1460">
        <f t="shared" si="1159"/>
        <v>0</v>
      </c>
      <c r="HQ170" s="1460">
        <f t="shared" si="1160"/>
        <v>0</v>
      </c>
      <c r="HR170" s="1460">
        <f t="shared" si="1161"/>
        <v>0</v>
      </c>
      <c r="HS170" s="1460">
        <f t="shared" si="1162"/>
        <v>0</v>
      </c>
      <c r="HT170" s="1460">
        <f t="shared" si="1163"/>
        <v>0</v>
      </c>
      <c r="HU170" s="1460">
        <f t="shared" si="1164"/>
        <v>0</v>
      </c>
      <c r="HV170" s="1460">
        <f t="shared" si="1165"/>
        <v>0</v>
      </c>
      <c r="HW170" s="1460">
        <f t="shared" si="1166"/>
        <v>0</v>
      </c>
      <c r="HX170" s="1460">
        <f t="shared" si="1167"/>
        <v>0</v>
      </c>
      <c r="HY170" s="1460">
        <f t="shared" si="1168"/>
        <v>0</v>
      </c>
      <c r="HZ170" s="1460">
        <f t="shared" si="1169"/>
        <v>0</v>
      </c>
      <c r="IA170" s="1460">
        <f t="shared" si="1170"/>
        <v>0</v>
      </c>
      <c r="IB170" s="1460">
        <f t="shared" si="1171"/>
        <v>0</v>
      </c>
      <c r="IC170" s="1460">
        <f t="shared" si="1172"/>
        <v>0</v>
      </c>
      <c r="ID170" s="1460">
        <f t="shared" si="1173"/>
        <v>0</v>
      </c>
      <c r="IE170" s="1460">
        <f t="shared" si="1174"/>
        <v>0</v>
      </c>
      <c r="IF170" s="1460">
        <f t="shared" si="1175"/>
        <v>0</v>
      </c>
      <c r="IG170" s="1460">
        <f t="shared" si="1176"/>
        <v>0</v>
      </c>
      <c r="IH170" s="1460">
        <f t="shared" si="1177"/>
        <v>0</v>
      </c>
      <c r="II170" s="1460">
        <f t="shared" si="1178"/>
        <v>0</v>
      </c>
      <c r="IJ170" s="1460">
        <f t="shared" si="1179"/>
        <v>0</v>
      </c>
      <c r="IK170" s="1460">
        <f t="shared" si="1180"/>
        <v>0</v>
      </c>
      <c r="IL170" s="1460">
        <f t="shared" si="1181"/>
        <v>0</v>
      </c>
      <c r="IM170" s="1460">
        <f t="shared" si="1182"/>
        <v>0</v>
      </c>
      <c r="IN170" s="1460">
        <f t="shared" si="1183"/>
        <v>0</v>
      </c>
      <c r="IO170" s="1460">
        <f t="shared" si="1184"/>
        <v>0</v>
      </c>
      <c r="IP170" s="1460">
        <f t="shared" si="1185"/>
        <v>0</v>
      </c>
      <c r="IQ170" s="1460">
        <f t="shared" si="1186"/>
        <v>0</v>
      </c>
      <c r="IR170" s="1460">
        <f t="shared" si="1187"/>
        <v>0</v>
      </c>
      <c r="IS170" s="1460">
        <f t="shared" si="1188"/>
        <v>0</v>
      </c>
      <c r="IT170" s="1460">
        <f t="shared" si="1189"/>
        <v>0</v>
      </c>
      <c r="IU170" s="1460">
        <f t="shared" si="1190"/>
        <v>0</v>
      </c>
      <c r="IV170" s="1460">
        <f t="shared" si="1191"/>
        <v>0</v>
      </c>
      <c r="IW170" s="1460">
        <f t="shared" si="1192"/>
        <v>0</v>
      </c>
      <c r="IX170" s="1460">
        <f t="shared" si="1193"/>
        <v>0</v>
      </c>
      <c r="IY170" s="1460">
        <f t="shared" si="1194"/>
        <v>0</v>
      </c>
      <c r="IZ170" s="1460">
        <f t="shared" si="1195"/>
        <v>0</v>
      </c>
      <c r="JA170" s="1460">
        <f t="shared" si="1196"/>
        <v>0</v>
      </c>
      <c r="JB170" s="1460">
        <f t="shared" si="1197"/>
        <v>0</v>
      </c>
      <c r="JC170" s="1460">
        <f t="shared" si="1198"/>
        <v>0</v>
      </c>
      <c r="JD170" s="1460">
        <f t="shared" si="1199"/>
        <v>0</v>
      </c>
      <c r="JE170" s="1460">
        <f t="shared" si="1200"/>
        <v>0</v>
      </c>
      <c r="JF170" s="1460">
        <f t="shared" si="1201"/>
        <v>0</v>
      </c>
      <c r="JG170" s="1460">
        <f t="shared" si="1202"/>
        <v>0</v>
      </c>
      <c r="JH170" s="1460">
        <f t="shared" si="1203"/>
        <v>0</v>
      </c>
      <c r="JI170" s="1460">
        <f t="shared" si="1204"/>
        <v>0</v>
      </c>
      <c r="JJ170" s="1460">
        <f t="shared" si="1205"/>
        <v>0</v>
      </c>
      <c r="JK170" s="1460">
        <f t="shared" si="1206"/>
        <v>0</v>
      </c>
      <c r="JL170" s="1460">
        <f t="shared" si="1207"/>
        <v>0</v>
      </c>
      <c r="JM170" s="1460">
        <f t="shared" si="1208"/>
        <v>0</v>
      </c>
      <c r="JN170" s="1460">
        <f t="shared" si="1209"/>
        <v>0</v>
      </c>
      <c r="JO170" s="1460">
        <f t="shared" si="1210"/>
        <v>0</v>
      </c>
      <c r="JP170" s="1460">
        <f t="shared" si="1211"/>
        <v>0</v>
      </c>
      <c r="JQ170" s="1460">
        <f t="shared" si="1212"/>
        <v>0</v>
      </c>
      <c r="JR170" s="1460">
        <f t="shared" si="1213"/>
        <v>0</v>
      </c>
      <c r="JS170" s="1460">
        <f t="shared" si="1214"/>
        <v>0</v>
      </c>
      <c r="JT170" s="1460">
        <f t="shared" si="1215"/>
        <v>0</v>
      </c>
      <c r="JU170" s="1460">
        <f t="shared" si="1216"/>
        <v>0</v>
      </c>
      <c r="JV170" s="1460">
        <f t="shared" si="1217"/>
        <v>0</v>
      </c>
      <c r="JW170" s="1460">
        <f t="shared" si="1218"/>
        <v>0</v>
      </c>
      <c r="JX170" s="1460">
        <f t="shared" si="1219"/>
        <v>0</v>
      </c>
      <c r="JY170" s="1460">
        <f t="shared" si="1220"/>
        <v>0</v>
      </c>
      <c r="JZ170" s="1460">
        <f t="shared" si="1221"/>
        <v>0</v>
      </c>
      <c r="KA170" s="1460">
        <f t="shared" si="1222"/>
        <v>0</v>
      </c>
      <c r="KB170" s="1460">
        <f t="shared" si="1223"/>
        <v>0</v>
      </c>
      <c r="KC170" s="1460">
        <f t="shared" si="1224"/>
        <v>0</v>
      </c>
      <c r="KD170" s="1460">
        <f t="shared" si="1225"/>
        <v>0</v>
      </c>
      <c r="KE170" s="1460">
        <f t="shared" si="1226"/>
        <v>0</v>
      </c>
      <c r="KF170" s="1460">
        <f t="shared" si="1227"/>
        <v>0</v>
      </c>
      <c r="KG170" s="1460">
        <f t="shared" si="1228"/>
        <v>0</v>
      </c>
      <c r="KH170" s="1460">
        <f t="shared" si="1229"/>
        <v>0</v>
      </c>
      <c r="KI170" s="1460">
        <f t="shared" si="1230"/>
        <v>0</v>
      </c>
      <c r="KJ170" s="1460">
        <f t="shared" si="1231"/>
        <v>0</v>
      </c>
      <c r="KK170" s="1460">
        <f t="shared" si="1232"/>
        <v>0</v>
      </c>
      <c r="KL170" s="1460">
        <f t="shared" si="1233"/>
        <v>0</v>
      </c>
      <c r="KM170" s="1460">
        <f t="shared" si="1234"/>
        <v>0</v>
      </c>
      <c r="KN170" s="1460">
        <f t="shared" si="1235"/>
        <v>0</v>
      </c>
      <c r="KO170" s="1460">
        <f t="shared" si="1236"/>
        <v>0</v>
      </c>
      <c r="KP170" s="1460">
        <f t="shared" si="1237"/>
        <v>0</v>
      </c>
      <c r="KQ170" s="1460">
        <f t="shared" si="1238"/>
        <v>0</v>
      </c>
      <c r="KR170" s="1460">
        <f t="shared" si="1239"/>
        <v>0</v>
      </c>
      <c r="KS170" s="1460">
        <f t="shared" si="1240"/>
        <v>0</v>
      </c>
      <c r="KT170" s="1460">
        <f t="shared" si="1241"/>
        <v>0</v>
      </c>
      <c r="KU170" s="1460">
        <f t="shared" si="1242"/>
        <v>0</v>
      </c>
      <c r="KV170" s="1460">
        <f t="shared" si="1243"/>
        <v>0</v>
      </c>
      <c r="KW170" s="1460">
        <f t="shared" si="1244"/>
        <v>0</v>
      </c>
      <c r="KX170" s="1460">
        <f t="shared" si="1245"/>
        <v>0</v>
      </c>
      <c r="KY170" s="1460">
        <f t="shared" si="1246"/>
        <v>0</v>
      </c>
      <c r="KZ170" s="1460">
        <f t="shared" si="1247"/>
        <v>0</v>
      </c>
      <c r="LA170" s="1460">
        <f t="shared" si="1248"/>
        <v>0</v>
      </c>
      <c r="LB170" s="1460">
        <f t="shared" si="1249"/>
        <v>0</v>
      </c>
      <c r="LC170" s="1460">
        <f t="shared" si="1250"/>
        <v>0</v>
      </c>
      <c r="LD170" s="1460">
        <f t="shared" si="1251"/>
        <v>0</v>
      </c>
      <c r="LE170" s="1460">
        <f t="shared" si="1252"/>
        <v>0</v>
      </c>
      <c r="LF170" s="1460">
        <f t="shared" si="1253"/>
        <v>0</v>
      </c>
      <c r="LG170" s="1460">
        <f t="shared" si="1254"/>
        <v>0</v>
      </c>
      <c r="LH170" s="1460">
        <f t="shared" si="1255"/>
        <v>0</v>
      </c>
      <c r="LI170" s="1460">
        <f t="shared" si="1256"/>
        <v>0</v>
      </c>
      <c r="LJ170" s="1460">
        <f t="shared" si="1257"/>
        <v>0</v>
      </c>
      <c r="LK170" s="1460">
        <f t="shared" si="1258"/>
        <v>0</v>
      </c>
      <c r="LL170" s="1460">
        <f t="shared" si="1259"/>
        <v>0</v>
      </c>
      <c r="LM170" s="1460">
        <f t="shared" si="1260"/>
        <v>0</v>
      </c>
      <c r="LN170" s="1460">
        <f t="shared" si="1261"/>
        <v>0</v>
      </c>
      <c r="LO170" s="1460">
        <f t="shared" si="1262"/>
        <v>0</v>
      </c>
      <c r="LP170" s="1460">
        <f t="shared" si="1263"/>
        <v>0</v>
      </c>
      <c r="LQ170" s="1460">
        <f t="shared" si="1264"/>
        <v>0</v>
      </c>
      <c r="LR170" s="1460">
        <f t="shared" si="1265"/>
        <v>0</v>
      </c>
      <c r="LS170" s="1460">
        <f t="shared" si="1266"/>
        <v>0</v>
      </c>
      <c r="LW170" s="1467">
        <f t="shared" si="1267"/>
        <v>0</v>
      </c>
      <c r="LX170" s="1467">
        <f t="shared" si="1268"/>
        <v>0</v>
      </c>
      <c r="LY170" s="1467">
        <f t="shared" si="1269"/>
        <v>0</v>
      </c>
      <c r="LZ170" s="1467">
        <f t="shared" si="1270"/>
        <v>0</v>
      </c>
      <c r="MA170" s="1506"/>
      <c r="MB170" s="1460">
        <f t="shared" si="1271"/>
        <v>0</v>
      </c>
      <c r="MC170" s="1460">
        <f t="shared" si="1272"/>
        <v>0</v>
      </c>
      <c r="MD170" s="1460">
        <f t="shared" si="1272"/>
        <v>0</v>
      </c>
      <c r="ME170" s="1460">
        <f t="shared" si="1272"/>
        <v>0</v>
      </c>
      <c r="MF170" s="1460">
        <f t="shared" si="1272"/>
        <v>0</v>
      </c>
      <c r="MG170" s="1460">
        <f t="shared" si="1272"/>
        <v>0</v>
      </c>
      <c r="MH170" s="1460">
        <f t="shared" si="1272"/>
        <v>0</v>
      </c>
      <c r="MI170" s="1460">
        <f t="shared" si="1272"/>
        <v>0</v>
      </c>
      <c r="MJ170" s="1460">
        <f t="shared" si="1272"/>
        <v>0</v>
      </c>
      <c r="MK170" s="1460">
        <f t="shared" si="1272"/>
        <v>0</v>
      </c>
      <c r="ML170" s="1460">
        <f t="shared" si="1272"/>
        <v>0</v>
      </c>
      <c r="MM170" s="1460">
        <f t="shared" si="1272"/>
        <v>0</v>
      </c>
      <c r="MN170" s="1460">
        <f t="shared" si="1272"/>
        <v>0</v>
      </c>
      <c r="MO170" s="1460">
        <f t="shared" si="1272"/>
        <v>0</v>
      </c>
      <c r="MP170" s="1460">
        <f t="shared" si="1272"/>
        <v>0</v>
      </c>
      <c r="MQ170" s="1460">
        <f t="shared" si="1272"/>
        <v>0</v>
      </c>
      <c r="MR170" s="1460">
        <f t="shared" si="1272"/>
        <v>0</v>
      </c>
      <c r="MS170" s="1460">
        <f t="shared" si="1277"/>
        <v>0</v>
      </c>
      <c r="MT170" s="1460">
        <f t="shared" si="1277"/>
        <v>0</v>
      </c>
      <c r="MU170" s="1460">
        <f t="shared" si="1277"/>
        <v>0</v>
      </c>
      <c r="MV170" s="1460">
        <f t="shared" si="1277"/>
        <v>0</v>
      </c>
      <c r="MW170" s="1460">
        <f t="shared" si="1277"/>
        <v>0</v>
      </c>
      <c r="MX170" s="1460">
        <f t="shared" si="1277"/>
        <v>0</v>
      </c>
      <c r="MY170" s="1460">
        <f t="shared" si="1277"/>
        <v>0</v>
      </c>
      <c r="MZ170" s="1460">
        <f t="shared" si="1277"/>
        <v>0</v>
      </c>
      <c r="NA170" s="1460">
        <f t="shared" si="1277"/>
        <v>0</v>
      </c>
      <c r="NB170" s="1460">
        <f t="shared" si="1277"/>
        <v>0</v>
      </c>
      <c r="NC170" s="1460">
        <f t="shared" si="1277"/>
        <v>0</v>
      </c>
      <c r="ND170" s="1460">
        <f t="shared" si="1277"/>
        <v>0</v>
      </c>
      <c r="NE170" s="1460">
        <f t="shared" si="1277"/>
        <v>0</v>
      </c>
      <c r="NF170" s="1460">
        <f t="shared" si="1277"/>
        <v>0</v>
      </c>
      <c r="NG170" s="1460">
        <f t="shared" si="1277"/>
        <v>0</v>
      </c>
      <c r="NH170" s="1460">
        <f t="shared" si="1277"/>
        <v>0</v>
      </c>
      <c r="NI170" s="1460">
        <f t="shared" si="1278"/>
        <v>0</v>
      </c>
      <c r="NJ170" s="1460">
        <f t="shared" si="1278"/>
        <v>0</v>
      </c>
      <c r="NK170" s="1460">
        <f t="shared" si="1278"/>
        <v>0</v>
      </c>
      <c r="NL170" s="1460">
        <f t="shared" si="1278"/>
        <v>0</v>
      </c>
      <c r="NM170" s="1460">
        <f t="shared" si="1278"/>
        <v>0</v>
      </c>
      <c r="NN170" s="1460">
        <f t="shared" si="1278"/>
        <v>0</v>
      </c>
      <c r="NO170" s="1460">
        <f t="shared" si="1278"/>
        <v>0</v>
      </c>
      <c r="NP170" s="1460">
        <f t="shared" si="1278"/>
        <v>0</v>
      </c>
      <c r="NQ170" s="1460">
        <f t="shared" si="1278"/>
        <v>0</v>
      </c>
      <c r="NR170" s="1460">
        <f t="shared" si="1278"/>
        <v>0</v>
      </c>
      <c r="NS170" s="1460">
        <f t="shared" si="1278"/>
        <v>0</v>
      </c>
      <c r="NT170" s="1460">
        <f t="shared" si="1278"/>
        <v>0</v>
      </c>
      <c r="NU170" s="1460">
        <f t="shared" si="1278"/>
        <v>0</v>
      </c>
      <c r="NV170" s="1460">
        <f t="shared" si="1278"/>
        <v>0</v>
      </c>
      <c r="NW170" s="1460">
        <f t="shared" si="1278"/>
        <v>0</v>
      </c>
      <c r="NX170" s="1460">
        <f t="shared" si="1278"/>
        <v>0</v>
      </c>
      <c r="NY170" s="1460">
        <f t="shared" si="1280"/>
        <v>0</v>
      </c>
      <c r="NZ170" s="1460">
        <f t="shared" si="1280"/>
        <v>0</v>
      </c>
      <c r="OA170" s="1460">
        <f t="shared" si="1280"/>
        <v>0</v>
      </c>
      <c r="OB170" s="1460">
        <f t="shared" si="1280"/>
        <v>0</v>
      </c>
      <c r="OC170" s="1460">
        <f t="shared" si="1280"/>
        <v>0</v>
      </c>
      <c r="OD170" s="1460">
        <f t="shared" si="1280"/>
        <v>0</v>
      </c>
      <c r="OE170" s="1460">
        <f t="shared" si="1280"/>
        <v>0</v>
      </c>
      <c r="OF170" s="1460">
        <f t="shared" si="1280"/>
        <v>0</v>
      </c>
      <c r="OG170" s="1460">
        <f t="shared" si="1280"/>
        <v>0</v>
      </c>
      <c r="OH170" s="1460">
        <f t="shared" si="1280"/>
        <v>0</v>
      </c>
      <c r="OI170" s="1460">
        <f t="shared" si="1280"/>
        <v>0</v>
      </c>
      <c r="OJ170" s="1460">
        <f t="shared" si="1280"/>
        <v>0</v>
      </c>
      <c r="OK170" s="1460">
        <f t="shared" si="1280"/>
        <v>0</v>
      </c>
      <c r="OL170" s="1460">
        <f t="shared" si="1280"/>
        <v>0</v>
      </c>
      <c r="OM170" s="1460">
        <f t="shared" si="1280"/>
        <v>0</v>
      </c>
      <c r="ON170" s="1460">
        <f t="shared" si="1280"/>
        <v>0</v>
      </c>
      <c r="OO170" s="1460">
        <f t="shared" si="1279"/>
        <v>0</v>
      </c>
      <c r="OP170" s="1460">
        <f t="shared" si="1274"/>
        <v>0</v>
      </c>
      <c r="OQ170" s="1460">
        <f t="shared" si="1274"/>
        <v>0</v>
      </c>
      <c r="OR170" s="1460">
        <f t="shared" si="1274"/>
        <v>0</v>
      </c>
      <c r="OS170" s="1460">
        <f t="shared" si="1274"/>
        <v>0</v>
      </c>
      <c r="OT170" s="1460">
        <f t="shared" si="1274"/>
        <v>0</v>
      </c>
      <c r="OU170" s="1460">
        <f t="shared" si="1274"/>
        <v>0</v>
      </c>
      <c r="OV170" s="1460">
        <f t="shared" si="1274"/>
        <v>0</v>
      </c>
      <c r="OW170" s="1460">
        <f t="shared" si="1274"/>
        <v>0</v>
      </c>
      <c r="OX170" s="1460">
        <f t="shared" si="1274"/>
        <v>0</v>
      </c>
      <c r="OY170" s="1460">
        <f t="shared" si="1274"/>
        <v>0</v>
      </c>
      <c r="OZ170" s="1460">
        <f t="shared" si="1274"/>
        <v>0</v>
      </c>
      <c r="PA170" s="1460">
        <f t="shared" si="1274"/>
        <v>0</v>
      </c>
      <c r="PB170" s="1460">
        <f t="shared" si="1274"/>
        <v>0</v>
      </c>
      <c r="PC170" s="1460">
        <f t="shared" si="1274"/>
        <v>0</v>
      </c>
      <c r="PD170" s="1460">
        <f t="shared" si="1274"/>
        <v>0</v>
      </c>
      <c r="PE170" s="1460">
        <f t="shared" si="1274"/>
        <v>0</v>
      </c>
      <c r="PF170" s="1460">
        <f t="shared" si="1275"/>
        <v>0</v>
      </c>
      <c r="PG170" s="1460">
        <f t="shared" si="1275"/>
        <v>0</v>
      </c>
      <c r="PH170" s="1460">
        <f t="shared" si="1275"/>
        <v>0</v>
      </c>
      <c r="PI170" s="1460">
        <f t="shared" si="1275"/>
        <v>0</v>
      </c>
      <c r="PJ170" s="1460">
        <f t="shared" si="1275"/>
        <v>0</v>
      </c>
      <c r="PK170" s="1460">
        <f t="shared" si="1275"/>
        <v>0</v>
      </c>
      <c r="PL170" s="1460">
        <f t="shared" si="1275"/>
        <v>0</v>
      </c>
      <c r="PM170" s="1460">
        <f t="shared" si="1275"/>
        <v>0</v>
      </c>
      <c r="PN170" s="1460">
        <f t="shared" si="1275"/>
        <v>0</v>
      </c>
      <c r="PO170" s="1460">
        <f t="shared" si="1275"/>
        <v>0</v>
      </c>
      <c r="PP170" s="1460">
        <f t="shared" si="1275"/>
        <v>0</v>
      </c>
      <c r="PQ170" s="1460">
        <f t="shared" si="1275"/>
        <v>0</v>
      </c>
      <c r="PR170" s="1460">
        <f t="shared" si="1275"/>
        <v>0</v>
      </c>
      <c r="PS170" s="1460">
        <f t="shared" si="1275"/>
        <v>0</v>
      </c>
      <c r="PT170" s="1460">
        <f t="shared" si="1275"/>
        <v>0</v>
      </c>
      <c r="PU170" s="1460">
        <f t="shared" si="1275"/>
        <v>0</v>
      </c>
      <c r="PV170" s="1460">
        <f t="shared" si="1276"/>
        <v>0</v>
      </c>
      <c r="PW170" s="1460">
        <f t="shared" si="1276"/>
        <v>0</v>
      </c>
      <c r="PX170" s="1460">
        <f t="shared" si="1276"/>
        <v>0</v>
      </c>
      <c r="PY170" s="1460">
        <f t="shared" si="1276"/>
        <v>0</v>
      </c>
      <c r="PZ170" s="1460">
        <f t="shared" si="1276"/>
        <v>0</v>
      </c>
      <c r="QA170" s="1460">
        <f t="shared" si="1276"/>
        <v>0</v>
      </c>
      <c r="QB170" s="1460">
        <f t="shared" si="1276"/>
        <v>0</v>
      </c>
      <c r="QC170" s="1460">
        <f t="shared" si="1276"/>
        <v>0</v>
      </c>
      <c r="QD170" s="1460">
        <f t="shared" si="1276"/>
        <v>0</v>
      </c>
      <c r="QE170" s="1460">
        <f t="shared" si="1276"/>
        <v>0</v>
      </c>
      <c r="QF170" s="1460">
        <f t="shared" si="1276"/>
        <v>0</v>
      </c>
      <c r="QG170" s="1460">
        <f t="shared" si="1276"/>
        <v>0</v>
      </c>
      <c r="QH170" s="1460">
        <f t="shared" si="1276"/>
        <v>0</v>
      </c>
      <c r="QI170" s="1460">
        <f t="shared" si="1276"/>
        <v>0</v>
      </c>
      <c r="QJ170" s="1460">
        <f t="shared" si="1276"/>
        <v>0</v>
      </c>
      <c r="QK170" s="1460">
        <f t="shared" si="1276"/>
        <v>0</v>
      </c>
      <c r="QL170" s="1460">
        <f t="shared" si="1273"/>
        <v>0</v>
      </c>
      <c r="QM170" s="1460">
        <f t="shared" si="1273"/>
        <v>0</v>
      </c>
      <c r="QN170" s="1460">
        <f t="shared" si="1273"/>
        <v>0</v>
      </c>
      <c r="QO170" s="1460">
        <f t="shared" si="1273"/>
        <v>0</v>
      </c>
      <c r="QP170" s="1460">
        <f t="shared" si="1273"/>
        <v>0</v>
      </c>
      <c r="QQ170" s="1460">
        <f t="shared" si="1273"/>
        <v>0</v>
      </c>
    </row>
    <row r="171" spans="1:459" s="1466" customFormat="1" ht="22.5" customHeight="1">
      <c r="A171" s="1468"/>
      <c r="B171" s="1469"/>
      <c r="C171" s="1469"/>
      <c r="D171" s="1470"/>
      <c r="E171" s="1471"/>
      <c r="F171" s="1472"/>
      <c r="G171" s="1472"/>
      <c r="H171" s="1473">
        <f t="shared" si="1106"/>
        <v>0</v>
      </c>
      <c r="I171" s="1474">
        <v>0</v>
      </c>
      <c r="J171" s="1475">
        <f t="shared" si="437"/>
        <v>0</v>
      </c>
      <c r="K171" s="1476">
        <v>0</v>
      </c>
      <c r="L171" s="1477">
        <f t="shared" si="1107"/>
        <v>0</v>
      </c>
      <c r="M171" s="1477">
        <f t="shared" si="1108"/>
        <v>0</v>
      </c>
      <c r="N171" s="1478"/>
      <c r="O171" s="1479">
        <v>0</v>
      </c>
      <c r="P171" s="1480">
        <v>0</v>
      </c>
      <c r="Q171" s="1828">
        <v>0</v>
      </c>
      <c r="R171" s="1831">
        <f t="shared" si="1109"/>
        <v>0</v>
      </c>
      <c r="S171" s="1481">
        <f>IF(AND(SUM(O171:Q171)=0,N171="NNN"),MIN('Operating History and Pro Forma'!$M$33,'Operating History and Pro Forma'!$T$15)*D171,SUM(O171:Q171)*D171)</f>
        <v>0</v>
      </c>
      <c r="T171" s="1482">
        <f t="shared" si="1110"/>
        <v>0</v>
      </c>
      <c r="U171" s="1483">
        <f t="shared" si="1111"/>
        <v>0</v>
      </c>
      <c r="V171" s="1480"/>
      <c r="W171" s="1514"/>
      <c r="X171" s="1486" t="str">
        <f t="shared" si="1112"/>
        <v/>
      </c>
      <c r="Y171" s="1487">
        <f t="shared" si="1113"/>
        <v>0</v>
      </c>
      <c r="Z171" s="1488"/>
      <c r="AA171" s="1488"/>
      <c r="AB171" s="1488"/>
      <c r="AC171" s="1488"/>
      <c r="AD171" s="1489">
        <f t="shared" si="1114"/>
        <v>0</v>
      </c>
      <c r="AE171" s="1490" t="str">
        <f t="shared" si="1115"/>
        <v/>
      </c>
      <c r="AF171" s="1491">
        <f t="shared" si="1116"/>
        <v>0</v>
      </c>
      <c r="AG171" s="1492">
        <f t="shared" si="1117"/>
        <v>0</v>
      </c>
      <c r="AH171" s="1493">
        <f t="shared" si="1118"/>
        <v>0</v>
      </c>
      <c r="AI171" s="1493">
        <f t="shared" si="1118"/>
        <v>0</v>
      </c>
      <c r="AJ171" s="1494">
        <f t="shared" si="1118"/>
        <v>0</v>
      </c>
      <c r="AK171" s="1494">
        <f t="shared" si="1118"/>
        <v>0</v>
      </c>
      <c r="AL171" s="1495">
        <f t="shared" si="1118"/>
        <v>0</v>
      </c>
      <c r="AM171" s="1496">
        <f t="shared" si="1118"/>
        <v>0</v>
      </c>
      <c r="AN171" s="1497">
        <f t="shared" si="399"/>
        <v>0</v>
      </c>
      <c r="AO171" s="1498">
        <f t="shared" si="1093"/>
        <v>0</v>
      </c>
      <c r="AP171" s="1499">
        <f t="shared" si="1119"/>
        <v>0</v>
      </c>
      <c r="AQ171" s="1500">
        <f t="shared" si="1120"/>
        <v>0</v>
      </c>
      <c r="AR171" s="1501">
        <f t="shared" si="1121"/>
        <v>0</v>
      </c>
      <c r="AS171" s="1498">
        <f t="shared" si="1088"/>
        <v>0</v>
      </c>
      <c r="AT171" s="1501">
        <f t="shared" si="1122"/>
        <v>0</v>
      </c>
      <c r="AU171" s="1498">
        <f t="shared" si="1123"/>
        <v>1</v>
      </c>
      <c r="AV171" s="1498">
        <f t="shared" si="1124"/>
        <v>2</v>
      </c>
      <c r="AW171" s="1499">
        <f t="shared" si="1125"/>
        <v>0</v>
      </c>
      <c r="AX171" s="1502">
        <f t="shared" si="1126"/>
        <v>0</v>
      </c>
      <c r="AY171" s="1503">
        <f t="shared" si="1127"/>
        <v>0</v>
      </c>
      <c r="AZ171" s="1498">
        <f t="shared" si="1128"/>
        <v>2</v>
      </c>
      <c r="BA171" s="1498">
        <f t="shared" si="1129"/>
        <v>3</v>
      </c>
      <c r="BB171" s="1499">
        <f t="shared" si="1130"/>
        <v>0</v>
      </c>
      <c r="BC171" s="1502">
        <f t="shared" si="1131"/>
        <v>0</v>
      </c>
      <c r="BD171" s="1503">
        <f t="shared" si="1132"/>
        <v>0</v>
      </c>
      <c r="BE171" s="1498">
        <f t="shared" si="1133"/>
        <v>3</v>
      </c>
      <c r="BF171" s="1498">
        <f t="shared" si="1134"/>
        <v>4</v>
      </c>
      <c r="BG171" s="1499">
        <f t="shared" si="1135"/>
        <v>0</v>
      </c>
      <c r="BH171" s="1502">
        <f t="shared" si="1136"/>
        <v>0</v>
      </c>
      <c r="BI171" s="1502">
        <f t="shared" si="1137"/>
        <v>0</v>
      </c>
      <c r="BJ171" s="1504">
        <f t="shared" si="1138"/>
        <v>1900</v>
      </c>
      <c r="BK171" s="1505" t="str">
        <f t="shared" si="1139"/>
        <v/>
      </c>
      <c r="BL171" s="1506"/>
      <c r="BM171" s="1507">
        <f t="shared" si="1140"/>
        <v>0</v>
      </c>
      <c r="BN171" s="1508">
        <f t="shared" si="1141"/>
        <v>0</v>
      </c>
      <c r="BO171" s="1508">
        <f t="shared" si="1141"/>
        <v>0</v>
      </c>
      <c r="BP171" s="1508">
        <f t="shared" si="1141"/>
        <v>0</v>
      </c>
      <c r="BQ171" s="1508">
        <f t="shared" si="1141"/>
        <v>0</v>
      </c>
      <c r="BR171" s="1508">
        <f t="shared" si="1141"/>
        <v>0</v>
      </c>
      <c r="BS171" s="1508">
        <f t="shared" si="1141"/>
        <v>0</v>
      </c>
      <c r="BT171" s="1508">
        <f t="shared" si="1141"/>
        <v>0</v>
      </c>
      <c r="BU171" s="1508">
        <f t="shared" si="1141"/>
        <v>0</v>
      </c>
      <c r="BV171" s="1508">
        <f t="shared" si="1141"/>
        <v>0</v>
      </c>
      <c r="BW171" s="1508">
        <f t="shared" si="1141"/>
        <v>0</v>
      </c>
      <c r="BX171" s="1508">
        <f t="shared" si="1141"/>
        <v>0</v>
      </c>
      <c r="BY171" s="1507">
        <f t="shared" si="1141"/>
        <v>0</v>
      </c>
      <c r="BZ171" s="1508">
        <f t="shared" si="1141"/>
        <v>0</v>
      </c>
      <c r="CA171" s="1508">
        <f t="shared" si="1141"/>
        <v>0</v>
      </c>
      <c r="CB171" s="1508">
        <f t="shared" si="1141"/>
        <v>0</v>
      </c>
      <c r="CC171" s="1508">
        <f t="shared" si="1141"/>
        <v>0</v>
      </c>
      <c r="CD171" s="1508">
        <f t="shared" si="1282"/>
        <v>0</v>
      </c>
      <c r="CE171" s="1508">
        <f t="shared" si="1282"/>
        <v>0</v>
      </c>
      <c r="CF171" s="1508">
        <f t="shared" si="1282"/>
        <v>0</v>
      </c>
      <c r="CG171" s="1508">
        <f t="shared" si="1282"/>
        <v>0</v>
      </c>
      <c r="CH171" s="1508">
        <f t="shared" si="1282"/>
        <v>0</v>
      </c>
      <c r="CI171" s="1508">
        <f t="shared" si="1282"/>
        <v>0</v>
      </c>
      <c r="CJ171" s="1509">
        <f t="shared" si="1282"/>
        <v>0</v>
      </c>
      <c r="CK171" s="1507">
        <f t="shared" si="1282"/>
        <v>0</v>
      </c>
      <c r="CL171" s="1508">
        <f t="shared" si="1282"/>
        <v>0</v>
      </c>
      <c r="CM171" s="1508">
        <f t="shared" si="1282"/>
        <v>0</v>
      </c>
      <c r="CN171" s="1508">
        <f t="shared" si="1282"/>
        <v>0</v>
      </c>
      <c r="CO171" s="1508">
        <f t="shared" si="1282"/>
        <v>0</v>
      </c>
      <c r="CP171" s="1508">
        <f t="shared" si="1282"/>
        <v>0</v>
      </c>
      <c r="CQ171" s="1508">
        <f t="shared" si="1282"/>
        <v>0</v>
      </c>
      <c r="CR171" s="1508">
        <f t="shared" si="1282"/>
        <v>0</v>
      </c>
      <c r="CS171" s="1508">
        <f t="shared" si="1282"/>
        <v>0</v>
      </c>
      <c r="CT171" s="1508">
        <f t="shared" si="1283"/>
        <v>0</v>
      </c>
      <c r="CU171" s="1508">
        <f t="shared" si="1283"/>
        <v>0</v>
      </c>
      <c r="CV171" s="1509">
        <f t="shared" si="1283"/>
        <v>0</v>
      </c>
      <c r="CW171" s="1508">
        <f t="shared" si="1283"/>
        <v>0</v>
      </c>
      <c r="CX171" s="1508">
        <f t="shared" si="1283"/>
        <v>0</v>
      </c>
      <c r="CY171" s="1508">
        <f t="shared" si="1283"/>
        <v>0</v>
      </c>
      <c r="CZ171" s="1508">
        <f t="shared" si="1283"/>
        <v>0</v>
      </c>
      <c r="DA171" s="1508">
        <f t="shared" si="1283"/>
        <v>0</v>
      </c>
      <c r="DB171" s="1508">
        <f t="shared" si="1283"/>
        <v>0</v>
      </c>
      <c r="DC171" s="1508">
        <f t="shared" si="1283"/>
        <v>0</v>
      </c>
      <c r="DD171" s="1508">
        <f t="shared" si="1283"/>
        <v>0</v>
      </c>
      <c r="DE171" s="1508">
        <f t="shared" si="1283"/>
        <v>0</v>
      </c>
      <c r="DF171" s="1508">
        <f t="shared" si="1283"/>
        <v>0</v>
      </c>
      <c r="DG171" s="1508">
        <f t="shared" si="1283"/>
        <v>0</v>
      </c>
      <c r="DH171" s="1509">
        <f t="shared" si="1283"/>
        <v>0</v>
      </c>
      <c r="DI171" s="1508">
        <f t="shared" si="1283"/>
        <v>0</v>
      </c>
      <c r="DJ171" s="1508">
        <f t="shared" si="1284"/>
        <v>0</v>
      </c>
      <c r="DK171" s="1508">
        <f t="shared" si="1284"/>
        <v>0</v>
      </c>
      <c r="DL171" s="1508">
        <f t="shared" si="1284"/>
        <v>0</v>
      </c>
      <c r="DM171" s="1508">
        <f t="shared" si="1284"/>
        <v>0</v>
      </c>
      <c r="DN171" s="1508">
        <f t="shared" si="1284"/>
        <v>0</v>
      </c>
      <c r="DO171" s="1508">
        <f t="shared" si="1284"/>
        <v>0</v>
      </c>
      <c r="DP171" s="1508">
        <f t="shared" si="1284"/>
        <v>0</v>
      </c>
      <c r="DQ171" s="1508">
        <f t="shared" si="1284"/>
        <v>0</v>
      </c>
      <c r="DR171" s="1508">
        <f t="shared" si="1284"/>
        <v>0</v>
      </c>
      <c r="DS171" s="1508">
        <f t="shared" si="1284"/>
        <v>0</v>
      </c>
      <c r="DT171" s="1509">
        <f t="shared" si="1284"/>
        <v>0</v>
      </c>
      <c r="DU171" s="1507">
        <f t="shared" si="1284"/>
        <v>0</v>
      </c>
      <c r="DV171" s="1508">
        <f t="shared" si="1284"/>
        <v>0</v>
      </c>
      <c r="DW171" s="1508">
        <f t="shared" si="1284"/>
        <v>0</v>
      </c>
      <c r="DX171" s="1508">
        <f t="shared" si="1284"/>
        <v>0</v>
      </c>
      <c r="DY171" s="1508">
        <f t="shared" si="1284"/>
        <v>0</v>
      </c>
      <c r="DZ171" s="1508">
        <f t="shared" si="1285"/>
        <v>0</v>
      </c>
      <c r="EA171" s="1508">
        <f t="shared" si="1285"/>
        <v>0</v>
      </c>
      <c r="EB171" s="1508">
        <f t="shared" si="1285"/>
        <v>0</v>
      </c>
      <c r="EC171" s="1508">
        <f t="shared" si="1285"/>
        <v>0</v>
      </c>
      <c r="ED171" s="1508">
        <f t="shared" si="1285"/>
        <v>0</v>
      </c>
      <c r="EE171" s="1508">
        <f t="shared" si="1285"/>
        <v>0</v>
      </c>
      <c r="EF171" s="1508">
        <f t="shared" si="1285"/>
        <v>0</v>
      </c>
      <c r="EG171" s="1507">
        <f t="shared" si="1285"/>
        <v>0</v>
      </c>
      <c r="EH171" s="1508">
        <f t="shared" si="1285"/>
        <v>0</v>
      </c>
      <c r="EI171" s="1508">
        <f t="shared" si="1285"/>
        <v>0</v>
      </c>
      <c r="EJ171" s="1508">
        <f t="shared" si="1285"/>
        <v>0</v>
      </c>
      <c r="EK171" s="1508">
        <f t="shared" si="1285"/>
        <v>0</v>
      </c>
      <c r="EL171" s="1508">
        <f t="shared" si="1285"/>
        <v>0</v>
      </c>
      <c r="EM171" s="1508">
        <f t="shared" si="1285"/>
        <v>0</v>
      </c>
      <c r="EN171" s="1508">
        <f t="shared" si="1285"/>
        <v>0</v>
      </c>
      <c r="EO171" s="1508">
        <f t="shared" si="1285"/>
        <v>0</v>
      </c>
      <c r="EP171" s="1508">
        <f t="shared" si="1286"/>
        <v>0</v>
      </c>
      <c r="EQ171" s="1508">
        <f t="shared" si="1286"/>
        <v>0</v>
      </c>
      <c r="ER171" s="1509">
        <f t="shared" si="1286"/>
        <v>0</v>
      </c>
      <c r="ES171" s="1507">
        <f t="shared" si="1286"/>
        <v>0</v>
      </c>
      <c r="ET171" s="1508">
        <f t="shared" si="1286"/>
        <v>0</v>
      </c>
      <c r="EU171" s="1508">
        <f t="shared" si="1286"/>
        <v>0</v>
      </c>
      <c r="EV171" s="1508">
        <f t="shared" si="1286"/>
        <v>0</v>
      </c>
      <c r="EW171" s="1508">
        <f t="shared" si="1286"/>
        <v>0</v>
      </c>
      <c r="EX171" s="1508">
        <f t="shared" si="1286"/>
        <v>0</v>
      </c>
      <c r="EY171" s="1508">
        <f t="shared" si="1286"/>
        <v>0</v>
      </c>
      <c r="EZ171" s="1508">
        <f t="shared" si="1286"/>
        <v>0</v>
      </c>
      <c r="FA171" s="1508">
        <f t="shared" si="1286"/>
        <v>0</v>
      </c>
      <c r="FB171" s="1508">
        <f t="shared" si="1286"/>
        <v>0</v>
      </c>
      <c r="FC171" s="1508">
        <f t="shared" si="1286"/>
        <v>0</v>
      </c>
      <c r="FD171" s="1509">
        <f t="shared" si="1286"/>
        <v>0</v>
      </c>
      <c r="FE171" s="1508">
        <f t="shared" si="1286"/>
        <v>0</v>
      </c>
      <c r="FF171" s="1508">
        <f t="shared" si="1287"/>
        <v>0</v>
      </c>
      <c r="FG171" s="1508">
        <f t="shared" si="1288"/>
        <v>0</v>
      </c>
      <c r="FH171" s="1508">
        <f t="shared" si="1288"/>
        <v>0</v>
      </c>
      <c r="FI171" s="1508">
        <f t="shared" si="1288"/>
        <v>0</v>
      </c>
      <c r="FJ171" s="1508">
        <f t="shared" si="1288"/>
        <v>0</v>
      </c>
      <c r="FK171" s="1508">
        <f t="shared" si="1288"/>
        <v>0</v>
      </c>
      <c r="FL171" s="1508">
        <f t="shared" si="1288"/>
        <v>0</v>
      </c>
      <c r="FM171" s="1508">
        <f t="shared" si="1288"/>
        <v>0</v>
      </c>
      <c r="FN171" s="1508">
        <f t="shared" si="1288"/>
        <v>0</v>
      </c>
      <c r="FO171" s="1508">
        <f t="shared" si="1288"/>
        <v>0</v>
      </c>
      <c r="FP171" s="1509">
        <f t="shared" si="1288"/>
        <v>0</v>
      </c>
      <c r="FQ171" s="1508">
        <f t="shared" si="1288"/>
        <v>0</v>
      </c>
      <c r="FR171" s="1508">
        <f t="shared" si="1288"/>
        <v>0</v>
      </c>
      <c r="FS171" s="1508">
        <f t="shared" si="1288"/>
        <v>0</v>
      </c>
      <c r="FT171" s="1508">
        <f t="shared" si="1288"/>
        <v>0</v>
      </c>
      <c r="FU171" s="1508">
        <f t="shared" si="1288"/>
        <v>0</v>
      </c>
      <c r="FV171" s="1508">
        <f t="shared" si="1288"/>
        <v>0</v>
      </c>
      <c r="FW171" s="1508">
        <f t="shared" si="1142"/>
        <v>0</v>
      </c>
      <c r="FX171" s="1508">
        <f t="shared" si="1142"/>
        <v>0</v>
      </c>
      <c r="FY171" s="1508">
        <f t="shared" si="1142"/>
        <v>0</v>
      </c>
      <c r="FZ171" s="1508">
        <f t="shared" si="1142"/>
        <v>0</v>
      </c>
      <c r="GA171" s="1508">
        <f t="shared" si="1142"/>
        <v>0</v>
      </c>
      <c r="GB171" s="1509">
        <f t="shared" si="1142"/>
        <v>0</v>
      </c>
      <c r="GC171" s="1506"/>
      <c r="GD171" s="1458">
        <f t="shared" si="1143"/>
        <v>1</v>
      </c>
      <c r="GE171" s="1510">
        <f t="shared" si="1281"/>
        <v>0</v>
      </c>
      <c r="GF171" s="1511">
        <f t="shared" si="1281"/>
        <v>0</v>
      </c>
      <c r="GG171" s="1511">
        <f t="shared" si="1281"/>
        <v>0</v>
      </c>
      <c r="GH171" s="1511">
        <f t="shared" si="1281"/>
        <v>0</v>
      </c>
      <c r="GI171" s="1511">
        <f t="shared" si="1281"/>
        <v>0</v>
      </c>
      <c r="GJ171" s="1511">
        <f t="shared" si="1281"/>
        <v>0</v>
      </c>
      <c r="GK171" s="1511">
        <f t="shared" si="1281"/>
        <v>0</v>
      </c>
      <c r="GL171" s="1511">
        <f t="shared" si="1281"/>
        <v>0</v>
      </c>
      <c r="GM171" s="1511">
        <f t="shared" si="1281"/>
        <v>0</v>
      </c>
      <c r="GN171" s="1512">
        <f t="shared" si="1281"/>
        <v>0</v>
      </c>
      <c r="GO171" s="1513">
        <f t="shared" si="1144"/>
        <v>0</v>
      </c>
      <c r="GP171" s="1506"/>
      <c r="GQ171" s="1510">
        <f t="shared" si="1073"/>
        <v>0</v>
      </c>
      <c r="GR171" s="1511">
        <f t="shared" si="1289"/>
        <v>0</v>
      </c>
      <c r="GS171" s="1511">
        <f t="shared" si="1289"/>
        <v>0</v>
      </c>
      <c r="GT171" s="1511">
        <f t="shared" si="1289"/>
        <v>0</v>
      </c>
      <c r="GU171" s="1511">
        <f t="shared" si="1289"/>
        <v>0</v>
      </c>
      <c r="GV171" s="1511">
        <f t="shared" si="1289"/>
        <v>0</v>
      </c>
      <c r="GW171" s="1511">
        <f t="shared" si="1289"/>
        <v>0</v>
      </c>
      <c r="GX171" s="1511">
        <f t="shared" si="1289"/>
        <v>0</v>
      </c>
      <c r="GY171" s="1511">
        <f t="shared" si="1289"/>
        <v>0</v>
      </c>
      <c r="GZ171" s="1512">
        <f t="shared" si="1289"/>
        <v>0</v>
      </c>
      <c r="HA171" s="1513">
        <f t="shared" si="1145"/>
        <v>0</v>
      </c>
      <c r="HB171" s="1506">
        <f t="shared" si="1146"/>
        <v>1</v>
      </c>
      <c r="HC171" s="1506"/>
      <c r="HD171" s="1508">
        <f t="shared" si="1147"/>
        <v>0</v>
      </c>
      <c r="HE171" s="1460">
        <f t="shared" si="1148"/>
        <v>0</v>
      </c>
      <c r="HF171" s="1460">
        <f t="shared" si="1149"/>
        <v>0</v>
      </c>
      <c r="HG171" s="1460">
        <f t="shared" si="1150"/>
        <v>0</v>
      </c>
      <c r="HH171" s="1460">
        <f t="shared" si="1151"/>
        <v>0</v>
      </c>
      <c r="HI171" s="1460">
        <f t="shared" si="1152"/>
        <v>0</v>
      </c>
      <c r="HJ171" s="1460">
        <f t="shared" si="1153"/>
        <v>0</v>
      </c>
      <c r="HK171" s="1460">
        <f t="shared" si="1154"/>
        <v>0</v>
      </c>
      <c r="HL171" s="1460">
        <f t="shared" si="1155"/>
        <v>0</v>
      </c>
      <c r="HM171" s="1460">
        <f t="shared" si="1156"/>
        <v>0</v>
      </c>
      <c r="HN171" s="1460">
        <f t="shared" si="1157"/>
        <v>0</v>
      </c>
      <c r="HO171" s="1460">
        <f t="shared" si="1158"/>
        <v>0</v>
      </c>
      <c r="HP171" s="1460">
        <f t="shared" si="1159"/>
        <v>0</v>
      </c>
      <c r="HQ171" s="1460">
        <f t="shared" si="1160"/>
        <v>0</v>
      </c>
      <c r="HR171" s="1460">
        <f t="shared" si="1161"/>
        <v>0</v>
      </c>
      <c r="HS171" s="1460">
        <f t="shared" si="1162"/>
        <v>0</v>
      </c>
      <c r="HT171" s="1460">
        <f t="shared" si="1163"/>
        <v>0</v>
      </c>
      <c r="HU171" s="1460">
        <f t="shared" si="1164"/>
        <v>0</v>
      </c>
      <c r="HV171" s="1460">
        <f t="shared" si="1165"/>
        <v>0</v>
      </c>
      <c r="HW171" s="1460">
        <f t="shared" si="1166"/>
        <v>0</v>
      </c>
      <c r="HX171" s="1460">
        <f t="shared" si="1167"/>
        <v>0</v>
      </c>
      <c r="HY171" s="1460">
        <f t="shared" si="1168"/>
        <v>0</v>
      </c>
      <c r="HZ171" s="1460">
        <f t="shared" si="1169"/>
        <v>0</v>
      </c>
      <c r="IA171" s="1460">
        <f t="shared" si="1170"/>
        <v>0</v>
      </c>
      <c r="IB171" s="1460">
        <f t="shared" si="1171"/>
        <v>0</v>
      </c>
      <c r="IC171" s="1460">
        <f t="shared" si="1172"/>
        <v>0</v>
      </c>
      <c r="ID171" s="1460">
        <f t="shared" si="1173"/>
        <v>0</v>
      </c>
      <c r="IE171" s="1460">
        <f t="shared" si="1174"/>
        <v>0</v>
      </c>
      <c r="IF171" s="1460">
        <f t="shared" si="1175"/>
        <v>0</v>
      </c>
      <c r="IG171" s="1460">
        <f t="shared" si="1176"/>
        <v>0</v>
      </c>
      <c r="IH171" s="1460">
        <f t="shared" si="1177"/>
        <v>0</v>
      </c>
      <c r="II171" s="1460">
        <f t="shared" si="1178"/>
        <v>0</v>
      </c>
      <c r="IJ171" s="1460">
        <f t="shared" si="1179"/>
        <v>0</v>
      </c>
      <c r="IK171" s="1460">
        <f t="shared" si="1180"/>
        <v>0</v>
      </c>
      <c r="IL171" s="1460">
        <f t="shared" si="1181"/>
        <v>0</v>
      </c>
      <c r="IM171" s="1460">
        <f t="shared" si="1182"/>
        <v>0</v>
      </c>
      <c r="IN171" s="1460">
        <f t="shared" si="1183"/>
        <v>0</v>
      </c>
      <c r="IO171" s="1460">
        <f t="shared" si="1184"/>
        <v>0</v>
      </c>
      <c r="IP171" s="1460">
        <f t="shared" si="1185"/>
        <v>0</v>
      </c>
      <c r="IQ171" s="1460">
        <f t="shared" si="1186"/>
        <v>0</v>
      </c>
      <c r="IR171" s="1460">
        <f t="shared" si="1187"/>
        <v>0</v>
      </c>
      <c r="IS171" s="1460">
        <f t="shared" si="1188"/>
        <v>0</v>
      </c>
      <c r="IT171" s="1460">
        <f t="shared" si="1189"/>
        <v>0</v>
      </c>
      <c r="IU171" s="1460">
        <f t="shared" si="1190"/>
        <v>0</v>
      </c>
      <c r="IV171" s="1460">
        <f t="shared" si="1191"/>
        <v>0</v>
      </c>
      <c r="IW171" s="1460">
        <f t="shared" si="1192"/>
        <v>0</v>
      </c>
      <c r="IX171" s="1460">
        <f t="shared" si="1193"/>
        <v>0</v>
      </c>
      <c r="IY171" s="1460">
        <f t="shared" si="1194"/>
        <v>0</v>
      </c>
      <c r="IZ171" s="1460">
        <f t="shared" si="1195"/>
        <v>0</v>
      </c>
      <c r="JA171" s="1460">
        <f t="shared" si="1196"/>
        <v>0</v>
      </c>
      <c r="JB171" s="1460">
        <f t="shared" si="1197"/>
        <v>0</v>
      </c>
      <c r="JC171" s="1460">
        <f t="shared" si="1198"/>
        <v>0</v>
      </c>
      <c r="JD171" s="1460">
        <f t="shared" si="1199"/>
        <v>0</v>
      </c>
      <c r="JE171" s="1460">
        <f t="shared" si="1200"/>
        <v>0</v>
      </c>
      <c r="JF171" s="1460">
        <f t="shared" si="1201"/>
        <v>0</v>
      </c>
      <c r="JG171" s="1460">
        <f t="shared" si="1202"/>
        <v>0</v>
      </c>
      <c r="JH171" s="1460">
        <f t="shared" si="1203"/>
        <v>0</v>
      </c>
      <c r="JI171" s="1460">
        <f t="shared" si="1204"/>
        <v>0</v>
      </c>
      <c r="JJ171" s="1460">
        <f t="shared" si="1205"/>
        <v>0</v>
      </c>
      <c r="JK171" s="1460">
        <f t="shared" si="1206"/>
        <v>0</v>
      </c>
      <c r="JL171" s="1460">
        <f t="shared" si="1207"/>
        <v>0</v>
      </c>
      <c r="JM171" s="1460">
        <f t="shared" si="1208"/>
        <v>0</v>
      </c>
      <c r="JN171" s="1460">
        <f t="shared" si="1209"/>
        <v>0</v>
      </c>
      <c r="JO171" s="1460">
        <f t="shared" si="1210"/>
        <v>0</v>
      </c>
      <c r="JP171" s="1460">
        <f t="shared" si="1211"/>
        <v>0</v>
      </c>
      <c r="JQ171" s="1460">
        <f t="shared" si="1212"/>
        <v>0</v>
      </c>
      <c r="JR171" s="1460">
        <f t="shared" si="1213"/>
        <v>0</v>
      </c>
      <c r="JS171" s="1460">
        <f t="shared" si="1214"/>
        <v>0</v>
      </c>
      <c r="JT171" s="1460">
        <f t="shared" si="1215"/>
        <v>0</v>
      </c>
      <c r="JU171" s="1460">
        <f t="shared" si="1216"/>
        <v>0</v>
      </c>
      <c r="JV171" s="1460">
        <f t="shared" si="1217"/>
        <v>0</v>
      </c>
      <c r="JW171" s="1460">
        <f t="shared" si="1218"/>
        <v>0</v>
      </c>
      <c r="JX171" s="1460">
        <f t="shared" si="1219"/>
        <v>0</v>
      </c>
      <c r="JY171" s="1460">
        <f t="shared" si="1220"/>
        <v>0</v>
      </c>
      <c r="JZ171" s="1460">
        <f t="shared" si="1221"/>
        <v>0</v>
      </c>
      <c r="KA171" s="1460">
        <f t="shared" si="1222"/>
        <v>0</v>
      </c>
      <c r="KB171" s="1460">
        <f t="shared" si="1223"/>
        <v>0</v>
      </c>
      <c r="KC171" s="1460">
        <f t="shared" si="1224"/>
        <v>0</v>
      </c>
      <c r="KD171" s="1460">
        <f t="shared" si="1225"/>
        <v>0</v>
      </c>
      <c r="KE171" s="1460">
        <f t="shared" si="1226"/>
        <v>0</v>
      </c>
      <c r="KF171" s="1460">
        <f t="shared" si="1227"/>
        <v>0</v>
      </c>
      <c r="KG171" s="1460">
        <f t="shared" si="1228"/>
        <v>0</v>
      </c>
      <c r="KH171" s="1460">
        <f t="shared" si="1229"/>
        <v>0</v>
      </c>
      <c r="KI171" s="1460">
        <f t="shared" si="1230"/>
        <v>0</v>
      </c>
      <c r="KJ171" s="1460">
        <f t="shared" si="1231"/>
        <v>0</v>
      </c>
      <c r="KK171" s="1460">
        <f t="shared" si="1232"/>
        <v>0</v>
      </c>
      <c r="KL171" s="1460">
        <f t="shared" si="1233"/>
        <v>0</v>
      </c>
      <c r="KM171" s="1460">
        <f t="shared" si="1234"/>
        <v>0</v>
      </c>
      <c r="KN171" s="1460">
        <f t="shared" si="1235"/>
        <v>0</v>
      </c>
      <c r="KO171" s="1460">
        <f t="shared" si="1236"/>
        <v>0</v>
      </c>
      <c r="KP171" s="1460">
        <f t="shared" si="1237"/>
        <v>0</v>
      </c>
      <c r="KQ171" s="1460">
        <f t="shared" si="1238"/>
        <v>0</v>
      </c>
      <c r="KR171" s="1460">
        <f t="shared" si="1239"/>
        <v>0</v>
      </c>
      <c r="KS171" s="1460">
        <f t="shared" si="1240"/>
        <v>0</v>
      </c>
      <c r="KT171" s="1460">
        <f t="shared" si="1241"/>
        <v>0</v>
      </c>
      <c r="KU171" s="1460">
        <f t="shared" si="1242"/>
        <v>0</v>
      </c>
      <c r="KV171" s="1460">
        <f t="shared" si="1243"/>
        <v>0</v>
      </c>
      <c r="KW171" s="1460">
        <f t="shared" si="1244"/>
        <v>0</v>
      </c>
      <c r="KX171" s="1460">
        <f t="shared" si="1245"/>
        <v>0</v>
      </c>
      <c r="KY171" s="1460">
        <f t="shared" si="1246"/>
        <v>0</v>
      </c>
      <c r="KZ171" s="1460">
        <f t="shared" si="1247"/>
        <v>0</v>
      </c>
      <c r="LA171" s="1460">
        <f t="shared" si="1248"/>
        <v>0</v>
      </c>
      <c r="LB171" s="1460">
        <f t="shared" si="1249"/>
        <v>0</v>
      </c>
      <c r="LC171" s="1460">
        <f t="shared" si="1250"/>
        <v>0</v>
      </c>
      <c r="LD171" s="1460">
        <f t="shared" si="1251"/>
        <v>0</v>
      </c>
      <c r="LE171" s="1460">
        <f t="shared" si="1252"/>
        <v>0</v>
      </c>
      <c r="LF171" s="1460">
        <f t="shared" si="1253"/>
        <v>0</v>
      </c>
      <c r="LG171" s="1460">
        <f t="shared" si="1254"/>
        <v>0</v>
      </c>
      <c r="LH171" s="1460">
        <f t="shared" si="1255"/>
        <v>0</v>
      </c>
      <c r="LI171" s="1460">
        <f t="shared" si="1256"/>
        <v>0</v>
      </c>
      <c r="LJ171" s="1460">
        <f t="shared" si="1257"/>
        <v>0</v>
      </c>
      <c r="LK171" s="1460">
        <f t="shared" si="1258"/>
        <v>0</v>
      </c>
      <c r="LL171" s="1460">
        <f t="shared" si="1259"/>
        <v>0</v>
      </c>
      <c r="LM171" s="1460">
        <f t="shared" si="1260"/>
        <v>0</v>
      </c>
      <c r="LN171" s="1460">
        <f t="shared" si="1261"/>
        <v>0</v>
      </c>
      <c r="LO171" s="1460">
        <f t="shared" si="1262"/>
        <v>0</v>
      </c>
      <c r="LP171" s="1460">
        <f t="shared" si="1263"/>
        <v>0</v>
      </c>
      <c r="LQ171" s="1460">
        <f t="shared" si="1264"/>
        <v>0</v>
      </c>
      <c r="LR171" s="1460">
        <f t="shared" si="1265"/>
        <v>0</v>
      </c>
      <c r="LS171" s="1460">
        <f t="shared" si="1266"/>
        <v>0</v>
      </c>
      <c r="LW171" s="1467">
        <f t="shared" si="1267"/>
        <v>0</v>
      </c>
      <c r="LX171" s="1467">
        <f t="shared" si="1268"/>
        <v>0</v>
      </c>
      <c r="LY171" s="1467">
        <f t="shared" si="1269"/>
        <v>0</v>
      </c>
      <c r="LZ171" s="1467">
        <f t="shared" si="1270"/>
        <v>0</v>
      </c>
      <c r="MA171" s="1506"/>
      <c r="MB171" s="1460">
        <f t="shared" si="1271"/>
        <v>0</v>
      </c>
      <c r="MC171" s="1460">
        <f t="shared" si="1272"/>
        <v>0</v>
      </c>
      <c r="MD171" s="1460">
        <f t="shared" si="1272"/>
        <v>0</v>
      </c>
      <c r="ME171" s="1460">
        <f t="shared" si="1272"/>
        <v>0</v>
      </c>
      <c r="MF171" s="1460">
        <f t="shared" si="1272"/>
        <v>0</v>
      </c>
      <c r="MG171" s="1460">
        <f t="shared" si="1272"/>
        <v>0</v>
      </c>
      <c r="MH171" s="1460">
        <f t="shared" si="1272"/>
        <v>0</v>
      </c>
      <c r="MI171" s="1460">
        <f t="shared" si="1272"/>
        <v>0</v>
      </c>
      <c r="MJ171" s="1460">
        <f t="shared" si="1272"/>
        <v>0</v>
      </c>
      <c r="MK171" s="1460">
        <f t="shared" si="1272"/>
        <v>0</v>
      </c>
      <c r="ML171" s="1460">
        <f t="shared" si="1272"/>
        <v>0</v>
      </c>
      <c r="MM171" s="1460">
        <f t="shared" si="1272"/>
        <v>0</v>
      </c>
      <c r="MN171" s="1460">
        <f t="shared" si="1272"/>
        <v>0</v>
      </c>
      <c r="MO171" s="1460">
        <f t="shared" si="1272"/>
        <v>0</v>
      </c>
      <c r="MP171" s="1460">
        <f t="shared" si="1272"/>
        <v>0</v>
      </c>
      <c r="MQ171" s="1460">
        <f t="shared" si="1272"/>
        <v>0</v>
      </c>
      <c r="MR171" s="1460">
        <f t="shared" si="1272"/>
        <v>0</v>
      </c>
      <c r="MS171" s="1460">
        <f t="shared" si="1277"/>
        <v>0</v>
      </c>
      <c r="MT171" s="1460">
        <f t="shared" si="1277"/>
        <v>0</v>
      </c>
      <c r="MU171" s="1460">
        <f t="shared" si="1277"/>
        <v>0</v>
      </c>
      <c r="MV171" s="1460">
        <f t="shared" si="1277"/>
        <v>0</v>
      </c>
      <c r="MW171" s="1460">
        <f t="shared" si="1277"/>
        <v>0</v>
      </c>
      <c r="MX171" s="1460">
        <f t="shared" si="1277"/>
        <v>0</v>
      </c>
      <c r="MY171" s="1460">
        <f t="shared" si="1277"/>
        <v>0</v>
      </c>
      <c r="MZ171" s="1460">
        <f t="shared" si="1277"/>
        <v>0</v>
      </c>
      <c r="NA171" s="1460">
        <f t="shared" si="1277"/>
        <v>0</v>
      </c>
      <c r="NB171" s="1460">
        <f t="shared" si="1277"/>
        <v>0</v>
      </c>
      <c r="NC171" s="1460">
        <f t="shared" si="1277"/>
        <v>0</v>
      </c>
      <c r="ND171" s="1460">
        <f t="shared" si="1277"/>
        <v>0</v>
      </c>
      <c r="NE171" s="1460">
        <f t="shared" si="1277"/>
        <v>0</v>
      </c>
      <c r="NF171" s="1460">
        <f t="shared" si="1277"/>
        <v>0</v>
      </c>
      <c r="NG171" s="1460">
        <f t="shared" si="1277"/>
        <v>0</v>
      </c>
      <c r="NH171" s="1460">
        <f t="shared" si="1277"/>
        <v>0</v>
      </c>
      <c r="NI171" s="1460">
        <f t="shared" si="1278"/>
        <v>0</v>
      </c>
      <c r="NJ171" s="1460">
        <f t="shared" si="1278"/>
        <v>0</v>
      </c>
      <c r="NK171" s="1460">
        <f t="shared" si="1278"/>
        <v>0</v>
      </c>
      <c r="NL171" s="1460">
        <f t="shared" si="1278"/>
        <v>0</v>
      </c>
      <c r="NM171" s="1460">
        <f t="shared" si="1278"/>
        <v>0</v>
      </c>
      <c r="NN171" s="1460">
        <f t="shared" si="1278"/>
        <v>0</v>
      </c>
      <c r="NO171" s="1460">
        <f t="shared" si="1278"/>
        <v>0</v>
      </c>
      <c r="NP171" s="1460">
        <f t="shared" si="1278"/>
        <v>0</v>
      </c>
      <c r="NQ171" s="1460">
        <f t="shared" si="1278"/>
        <v>0</v>
      </c>
      <c r="NR171" s="1460">
        <f t="shared" si="1278"/>
        <v>0</v>
      </c>
      <c r="NS171" s="1460">
        <f t="shared" si="1278"/>
        <v>0</v>
      </c>
      <c r="NT171" s="1460">
        <f t="shared" si="1278"/>
        <v>0</v>
      </c>
      <c r="NU171" s="1460">
        <f t="shared" si="1278"/>
        <v>0</v>
      </c>
      <c r="NV171" s="1460">
        <f t="shared" si="1278"/>
        <v>0</v>
      </c>
      <c r="NW171" s="1460">
        <f t="shared" si="1278"/>
        <v>0</v>
      </c>
      <c r="NX171" s="1460">
        <f t="shared" si="1278"/>
        <v>0</v>
      </c>
      <c r="NY171" s="1460">
        <f t="shared" si="1280"/>
        <v>0</v>
      </c>
      <c r="NZ171" s="1460">
        <f t="shared" si="1280"/>
        <v>0</v>
      </c>
      <c r="OA171" s="1460">
        <f t="shared" si="1280"/>
        <v>0</v>
      </c>
      <c r="OB171" s="1460">
        <f t="shared" si="1280"/>
        <v>0</v>
      </c>
      <c r="OC171" s="1460">
        <f t="shared" si="1280"/>
        <v>0</v>
      </c>
      <c r="OD171" s="1460">
        <f t="shared" si="1280"/>
        <v>0</v>
      </c>
      <c r="OE171" s="1460">
        <f t="shared" si="1280"/>
        <v>0</v>
      </c>
      <c r="OF171" s="1460">
        <f t="shared" si="1280"/>
        <v>0</v>
      </c>
      <c r="OG171" s="1460">
        <f t="shared" si="1280"/>
        <v>0</v>
      </c>
      <c r="OH171" s="1460">
        <f t="shared" si="1280"/>
        <v>0</v>
      </c>
      <c r="OI171" s="1460">
        <f t="shared" si="1280"/>
        <v>0</v>
      </c>
      <c r="OJ171" s="1460">
        <f t="shared" si="1280"/>
        <v>0</v>
      </c>
      <c r="OK171" s="1460">
        <f t="shared" si="1280"/>
        <v>0</v>
      </c>
      <c r="OL171" s="1460">
        <f t="shared" si="1280"/>
        <v>0</v>
      </c>
      <c r="OM171" s="1460">
        <f t="shared" si="1280"/>
        <v>0</v>
      </c>
      <c r="ON171" s="1460">
        <f t="shared" si="1280"/>
        <v>0</v>
      </c>
      <c r="OO171" s="1460">
        <f t="shared" si="1279"/>
        <v>0</v>
      </c>
      <c r="OP171" s="1460">
        <f t="shared" si="1274"/>
        <v>0</v>
      </c>
      <c r="OQ171" s="1460">
        <f t="shared" si="1274"/>
        <v>0</v>
      </c>
      <c r="OR171" s="1460">
        <f t="shared" si="1274"/>
        <v>0</v>
      </c>
      <c r="OS171" s="1460">
        <f t="shared" si="1274"/>
        <v>0</v>
      </c>
      <c r="OT171" s="1460">
        <f t="shared" si="1274"/>
        <v>0</v>
      </c>
      <c r="OU171" s="1460">
        <f t="shared" si="1274"/>
        <v>0</v>
      </c>
      <c r="OV171" s="1460">
        <f t="shared" si="1274"/>
        <v>0</v>
      </c>
      <c r="OW171" s="1460">
        <f t="shared" si="1274"/>
        <v>0</v>
      </c>
      <c r="OX171" s="1460">
        <f t="shared" si="1274"/>
        <v>0</v>
      </c>
      <c r="OY171" s="1460">
        <f t="shared" si="1274"/>
        <v>0</v>
      </c>
      <c r="OZ171" s="1460">
        <f t="shared" si="1274"/>
        <v>0</v>
      </c>
      <c r="PA171" s="1460">
        <f t="shared" si="1274"/>
        <v>0</v>
      </c>
      <c r="PB171" s="1460">
        <f t="shared" si="1274"/>
        <v>0</v>
      </c>
      <c r="PC171" s="1460">
        <f t="shared" si="1274"/>
        <v>0</v>
      </c>
      <c r="PD171" s="1460">
        <f t="shared" si="1274"/>
        <v>0</v>
      </c>
      <c r="PE171" s="1460">
        <f t="shared" si="1274"/>
        <v>0</v>
      </c>
      <c r="PF171" s="1460">
        <f t="shared" si="1275"/>
        <v>0</v>
      </c>
      <c r="PG171" s="1460">
        <f t="shared" si="1275"/>
        <v>0</v>
      </c>
      <c r="PH171" s="1460">
        <f t="shared" si="1275"/>
        <v>0</v>
      </c>
      <c r="PI171" s="1460">
        <f t="shared" si="1275"/>
        <v>0</v>
      </c>
      <c r="PJ171" s="1460">
        <f t="shared" si="1275"/>
        <v>0</v>
      </c>
      <c r="PK171" s="1460">
        <f t="shared" si="1275"/>
        <v>0</v>
      </c>
      <c r="PL171" s="1460">
        <f t="shared" si="1275"/>
        <v>0</v>
      </c>
      <c r="PM171" s="1460">
        <f t="shared" si="1275"/>
        <v>0</v>
      </c>
      <c r="PN171" s="1460">
        <f t="shared" si="1275"/>
        <v>0</v>
      </c>
      <c r="PO171" s="1460">
        <f t="shared" si="1275"/>
        <v>0</v>
      </c>
      <c r="PP171" s="1460">
        <f t="shared" si="1275"/>
        <v>0</v>
      </c>
      <c r="PQ171" s="1460">
        <f t="shared" si="1275"/>
        <v>0</v>
      </c>
      <c r="PR171" s="1460">
        <f t="shared" si="1275"/>
        <v>0</v>
      </c>
      <c r="PS171" s="1460">
        <f t="shared" si="1275"/>
        <v>0</v>
      </c>
      <c r="PT171" s="1460">
        <f t="shared" si="1275"/>
        <v>0</v>
      </c>
      <c r="PU171" s="1460">
        <f t="shared" si="1275"/>
        <v>0</v>
      </c>
      <c r="PV171" s="1460">
        <f t="shared" si="1276"/>
        <v>0</v>
      </c>
      <c r="PW171" s="1460">
        <f t="shared" si="1276"/>
        <v>0</v>
      </c>
      <c r="PX171" s="1460">
        <f t="shared" si="1276"/>
        <v>0</v>
      </c>
      <c r="PY171" s="1460">
        <f t="shared" si="1276"/>
        <v>0</v>
      </c>
      <c r="PZ171" s="1460">
        <f t="shared" si="1276"/>
        <v>0</v>
      </c>
      <c r="QA171" s="1460">
        <f t="shared" si="1276"/>
        <v>0</v>
      </c>
      <c r="QB171" s="1460">
        <f t="shared" si="1276"/>
        <v>0</v>
      </c>
      <c r="QC171" s="1460">
        <f t="shared" si="1276"/>
        <v>0</v>
      </c>
      <c r="QD171" s="1460">
        <f t="shared" si="1276"/>
        <v>0</v>
      </c>
      <c r="QE171" s="1460">
        <f t="shared" si="1276"/>
        <v>0</v>
      </c>
      <c r="QF171" s="1460">
        <f t="shared" si="1276"/>
        <v>0</v>
      </c>
      <c r="QG171" s="1460">
        <f t="shared" si="1276"/>
        <v>0</v>
      </c>
      <c r="QH171" s="1460">
        <f t="shared" si="1276"/>
        <v>0</v>
      </c>
      <c r="QI171" s="1460">
        <f t="shared" si="1276"/>
        <v>0</v>
      </c>
      <c r="QJ171" s="1460">
        <f t="shared" si="1276"/>
        <v>0</v>
      </c>
      <c r="QK171" s="1460">
        <f t="shared" si="1276"/>
        <v>0</v>
      </c>
      <c r="QL171" s="1460">
        <f t="shared" si="1273"/>
        <v>0</v>
      </c>
      <c r="QM171" s="1460">
        <f t="shared" si="1273"/>
        <v>0</v>
      </c>
      <c r="QN171" s="1460">
        <f t="shared" si="1273"/>
        <v>0</v>
      </c>
      <c r="QO171" s="1460">
        <f t="shared" si="1273"/>
        <v>0</v>
      </c>
      <c r="QP171" s="1460">
        <f t="shared" si="1273"/>
        <v>0</v>
      </c>
      <c r="QQ171" s="1460">
        <f t="shared" si="1273"/>
        <v>0</v>
      </c>
    </row>
    <row r="172" spans="1:459" s="1466" customFormat="1" ht="22.5" customHeight="1">
      <c r="A172" s="1468"/>
      <c r="B172" s="1469"/>
      <c r="C172" s="1469"/>
      <c r="D172" s="1470"/>
      <c r="E172" s="1471"/>
      <c r="F172" s="1472"/>
      <c r="G172" s="1472"/>
      <c r="H172" s="1473">
        <f t="shared" si="1106"/>
        <v>0</v>
      </c>
      <c r="I172" s="1474">
        <v>0</v>
      </c>
      <c r="J172" s="1475">
        <f t="shared" si="437"/>
        <v>0</v>
      </c>
      <c r="K172" s="1476">
        <v>0</v>
      </c>
      <c r="L172" s="1477">
        <f t="shared" si="1107"/>
        <v>0</v>
      </c>
      <c r="M172" s="1477">
        <f t="shared" si="1108"/>
        <v>0</v>
      </c>
      <c r="N172" s="1478"/>
      <c r="O172" s="1479">
        <v>0</v>
      </c>
      <c r="P172" s="1480">
        <v>0</v>
      </c>
      <c r="Q172" s="1828">
        <v>0</v>
      </c>
      <c r="R172" s="1831">
        <f t="shared" si="1109"/>
        <v>0</v>
      </c>
      <c r="S172" s="1481">
        <f>IF(AND(SUM(O172:Q172)=0,N172="NNN"),MIN('Operating History and Pro Forma'!$M$33,'Operating History and Pro Forma'!$T$15)*D172,SUM(O172:Q172)*D172)</f>
        <v>0</v>
      </c>
      <c r="T172" s="1482">
        <f t="shared" si="1110"/>
        <v>0</v>
      </c>
      <c r="U172" s="1483">
        <f t="shared" si="1111"/>
        <v>0</v>
      </c>
      <c r="V172" s="1480"/>
      <c r="W172" s="1514"/>
      <c r="X172" s="1486" t="str">
        <f t="shared" si="1112"/>
        <v/>
      </c>
      <c r="Y172" s="1487">
        <f t="shared" si="1113"/>
        <v>0</v>
      </c>
      <c r="Z172" s="1488"/>
      <c r="AA172" s="1488"/>
      <c r="AB172" s="1488"/>
      <c r="AC172" s="1488"/>
      <c r="AD172" s="1489">
        <f t="shared" si="1114"/>
        <v>0</v>
      </c>
      <c r="AE172" s="1490" t="str">
        <f t="shared" si="1115"/>
        <v/>
      </c>
      <c r="AF172" s="1491">
        <f t="shared" si="1116"/>
        <v>0</v>
      </c>
      <c r="AG172" s="1492">
        <f t="shared" si="1117"/>
        <v>0</v>
      </c>
      <c r="AH172" s="1493">
        <f t="shared" si="1118"/>
        <v>0</v>
      </c>
      <c r="AI172" s="1493">
        <f t="shared" si="1118"/>
        <v>0</v>
      </c>
      <c r="AJ172" s="1494">
        <f t="shared" si="1118"/>
        <v>0</v>
      </c>
      <c r="AK172" s="1494">
        <f t="shared" si="1118"/>
        <v>0</v>
      </c>
      <c r="AL172" s="1495">
        <f t="shared" si="1118"/>
        <v>0</v>
      </c>
      <c r="AM172" s="1496">
        <f t="shared" si="1118"/>
        <v>0</v>
      </c>
      <c r="AN172" s="1497">
        <f t="shared" si="399"/>
        <v>0</v>
      </c>
      <c r="AO172" s="1498">
        <f t="shared" si="1093"/>
        <v>0</v>
      </c>
      <c r="AP172" s="1499">
        <f t="shared" si="1119"/>
        <v>0</v>
      </c>
      <c r="AQ172" s="1500">
        <f t="shared" si="1120"/>
        <v>0</v>
      </c>
      <c r="AR172" s="1501">
        <f t="shared" si="1121"/>
        <v>0</v>
      </c>
      <c r="AS172" s="1498">
        <f t="shared" si="1088"/>
        <v>0</v>
      </c>
      <c r="AT172" s="1501">
        <f t="shared" si="1122"/>
        <v>0</v>
      </c>
      <c r="AU172" s="1498">
        <f t="shared" si="1123"/>
        <v>1</v>
      </c>
      <c r="AV172" s="1498">
        <f t="shared" si="1124"/>
        <v>2</v>
      </c>
      <c r="AW172" s="1499">
        <f t="shared" si="1125"/>
        <v>0</v>
      </c>
      <c r="AX172" s="1502">
        <f t="shared" si="1126"/>
        <v>0</v>
      </c>
      <c r="AY172" s="1503">
        <f t="shared" si="1127"/>
        <v>0</v>
      </c>
      <c r="AZ172" s="1498">
        <f t="shared" si="1128"/>
        <v>2</v>
      </c>
      <c r="BA172" s="1498">
        <f t="shared" si="1129"/>
        <v>3</v>
      </c>
      <c r="BB172" s="1499">
        <f t="shared" si="1130"/>
        <v>0</v>
      </c>
      <c r="BC172" s="1502">
        <f t="shared" si="1131"/>
        <v>0</v>
      </c>
      <c r="BD172" s="1503">
        <f t="shared" si="1132"/>
        <v>0</v>
      </c>
      <c r="BE172" s="1498">
        <f t="shared" si="1133"/>
        <v>3</v>
      </c>
      <c r="BF172" s="1498">
        <f t="shared" si="1134"/>
        <v>4</v>
      </c>
      <c r="BG172" s="1499">
        <f t="shared" si="1135"/>
        <v>0</v>
      </c>
      <c r="BH172" s="1502">
        <f t="shared" si="1136"/>
        <v>0</v>
      </c>
      <c r="BI172" s="1502">
        <f t="shared" si="1137"/>
        <v>0</v>
      </c>
      <c r="BJ172" s="1504">
        <f t="shared" si="1138"/>
        <v>1900</v>
      </c>
      <c r="BK172" s="1505" t="str">
        <f t="shared" si="1139"/>
        <v/>
      </c>
      <c r="BL172" s="1506"/>
      <c r="BM172" s="1507">
        <f t="shared" si="1140"/>
        <v>0</v>
      </c>
      <c r="BN172" s="1508">
        <f t="shared" si="1141"/>
        <v>0</v>
      </c>
      <c r="BO172" s="1508">
        <f t="shared" si="1141"/>
        <v>0</v>
      </c>
      <c r="BP172" s="1508">
        <f t="shared" si="1141"/>
        <v>0</v>
      </c>
      <c r="BQ172" s="1508">
        <f t="shared" si="1141"/>
        <v>0</v>
      </c>
      <c r="BR172" s="1508">
        <f t="shared" si="1141"/>
        <v>0</v>
      </c>
      <c r="BS172" s="1508">
        <f t="shared" si="1141"/>
        <v>0</v>
      </c>
      <c r="BT172" s="1508">
        <f t="shared" si="1141"/>
        <v>0</v>
      </c>
      <c r="BU172" s="1508">
        <f t="shared" si="1141"/>
        <v>0</v>
      </c>
      <c r="BV172" s="1508">
        <f t="shared" si="1141"/>
        <v>0</v>
      </c>
      <c r="BW172" s="1508">
        <f t="shared" si="1141"/>
        <v>0</v>
      </c>
      <c r="BX172" s="1508">
        <f t="shared" si="1141"/>
        <v>0</v>
      </c>
      <c r="BY172" s="1507">
        <f t="shared" si="1141"/>
        <v>0</v>
      </c>
      <c r="BZ172" s="1508">
        <f t="shared" si="1141"/>
        <v>0</v>
      </c>
      <c r="CA172" s="1508">
        <f t="shared" si="1141"/>
        <v>0</v>
      </c>
      <c r="CB172" s="1508">
        <f t="shared" si="1141"/>
        <v>0</v>
      </c>
      <c r="CC172" s="1508">
        <f t="shared" si="1141"/>
        <v>0</v>
      </c>
      <c r="CD172" s="1508">
        <f t="shared" si="1282"/>
        <v>0</v>
      </c>
      <c r="CE172" s="1508">
        <f t="shared" si="1282"/>
        <v>0</v>
      </c>
      <c r="CF172" s="1508">
        <f t="shared" si="1282"/>
        <v>0</v>
      </c>
      <c r="CG172" s="1508">
        <f t="shared" si="1282"/>
        <v>0</v>
      </c>
      <c r="CH172" s="1508">
        <f t="shared" si="1282"/>
        <v>0</v>
      </c>
      <c r="CI172" s="1508">
        <f t="shared" si="1282"/>
        <v>0</v>
      </c>
      <c r="CJ172" s="1509">
        <f t="shared" si="1282"/>
        <v>0</v>
      </c>
      <c r="CK172" s="1507">
        <f t="shared" si="1282"/>
        <v>0</v>
      </c>
      <c r="CL172" s="1508">
        <f t="shared" si="1282"/>
        <v>0</v>
      </c>
      <c r="CM172" s="1508">
        <f t="shared" si="1282"/>
        <v>0</v>
      </c>
      <c r="CN172" s="1508">
        <f t="shared" si="1282"/>
        <v>0</v>
      </c>
      <c r="CO172" s="1508">
        <f t="shared" si="1282"/>
        <v>0</v>
      </c>
      <c r="CP172" s="1508">
        <f t="shared" si="1282"/>
        <v>0</v>
      </c>
      <c r="CQ172" s="1508">
        <f t="shared" si="1282"/>
        <v>0</v>
      </c>
      <c r="CR172" s="1508">
        <f t="shared" si="1282"/>
        <v>0</v>
      </c>
      <c r="CS172" s="1508">
        <f t="shared" si="1282"/>
        <v>0</v>
      </c>
      <c r="CT172" s="1508">
        <f t="shared" si="1283"/>
        <v>0</v>
      </c>
      <c r="CU172" s="1508">
        <f t="shared" si="1283"/>
        <v>0</v>
      </c>
      <c r="CV172" s="1509">
        <f t="shared" si="1283"/>
        <v>0</v>
      </c>
      <c r="CW172" s="1508">
        <f t="shared" si="1283"/>
        <v>0</v>
      </c>
      <c r="CX172" s="1508">
        <f t="shared" si="1283"/>
        <v>0</v>
      </c>
      <c r="CY172" s="1508">
        <f t="shared" si="1283"/>
        <v>0</v>
      </c>
      <c r="CZ172" s="1508">
        <f t="shared" si="1283"/>
        <v>0</v>
      </c>
      <c r="DA172" s="1508">
        <f t="shared" si="1283"/>
        <v>0</v>
      </c>
      <c r="DB172" s="1508">
        <f t="shared" si="1283"/>
        <v>0</v>
      </c>
      <c r="DC172" s="1508">
        <f t="shared" si="1283"/>
        <v>0</v>
      </c>
      <c r="DD172" s="1508">
        <f t="shared" si="1283"/>
        <v>0</v>
      </c>
      <c r="DE172" s="1508">
        <f t="shared" si="1283"/>
        <v>0</v>
      </c>
      <c r="DF172" s="1508">
        <f t="shared" si="1283"/>
        <v>0</v>
      </c>
      <c r="DG172" s="1508">
        <f t="shared" si="1283"/>
        <v>0</v>
      </c>
      <c r="DH172" s="1509">
        <f t="shared" si="1283"/>
        <v>0</v>
      </c>
      <c r="DI172" s="1508">
        <f t="shared" si="1283"/>
        <v>0</v>
      </c>
      <c r="DJ172" s="1508">
        <f t="shared" si="1284"/>
        <v>0</v>
      </c>
      <c r="DK172" s="1508">
        <f t="shared" si="1284"/>
        <v>0</v>
      </c>
      <c r="DL172" s="1508">
        <f t="shared" si="1284"/>
        <v>0</v>
      </c>
      <c r="DM172" s="1508">
        <f t="shared" si="1284"/>
        <v>0</v>
      </c>
      <c r="DN172" s="1508">
        <f t="shared" si="1284"/>
        <v>0</v>
      </c>
      <c r="DO172" s="1508">
        <f t="shared" si="1284"/>
        <v>0</v>
      </c>
      <c r="DP172" s="1508">
        <f t="shared" si="1284"/>
        <v>0</v>
      </c>
      <c r="DQ172" s="1508">
        <f t="shared" si="1284"/>
        <v>0</v>
      </c>
      <c r="DR172" s="1508">
        <f t="shared" si="1284"/>
        <v>0</v>
      </c>
      <c r="DS172" s="1508">
        <f t="shared" si="1284"/>
        <v>0</v>
      </c>
      <c r="DT172" s="1509">
        <f t="shared" si="1284"/>
        <v>0</v>
      </c>
      <c r="DU172" s="1507">
        <f t="shared" si="1284"/>
        <v>0</v>
      </c>
      <c r="DV172" s="1508">
        <f t="shared" si="1284"/>
        <v>0</v>
      </c>
      <c r="DW172" s="1508">
        <f t="shared" si="1284"/>
        <v>0</v>
      </c>
      <c r="DX172" s="1508">
        <f t="shared" si="1284"/>
        <v>0</v>
      </c>
      <c r="DY172" s="1508">
        <f t="shared" si="1284"/>
        <v>0</v>
      </c>
      <c r="DZ172" s="1508">
        <f t="shared" si="1285"/>
        <v>0</v>
      </c>
      <c r="EA172" s="1508">
        <f t="shared" si="1285"/>
        <v>0</v>
      </c>
      <c r="EB172" s="1508">
        <f t="shared" si="1285"/>
        <v>0</v>
      </c>
      <c r="EC172" s="1508">
        <f t="shared" si="1285"/>
        <v>0</v>
      </c>
      <c r="ED172" s="1508">
        <f t="shared" si="1285"/>
        <v>0</v>
      </c>
      <c r="EE172" s="1508">
        <f t="shared" si="1285"/>
        <v>0</v>
      </c>
      <c r="EF172" s="1508">
        <f t="shared" si="1285"/>
        <v>0</v>
      </c>
      <c r="EG172" s="1507">
        <f t="shared" si="1285"/>
        <v>0</v>
      </c>
      <c r="EH172" s="1508">
        <f t="shared" si="1285"/>
        <v>0</v>
      </c>
      <c r="EI172" s="1508">
        <f t="shared" si="1285"/>
        <v>0</v>
      </c>
      <c r="EJ172" s="1508">
        <f t="shared" si="1285"/>
        <v>0</v>
      </c>
      <c r="EK172" s="1508">
        <f t="shared" si="1285"/>
        <v>0</v>
      </c>
      <c r="EL172" s="1508">
        <f t="shared" si="1285"/>
        <v>0</v>
      </c>
      <c r="EM172" s="1508">
        <f t="shared" si="1285"/>
        <v>0</v>
      </c>
      <c r="EN172" s="1508">
        <f t="shared" si="1285"/>
        <v>0</v>
      </c>
      <c r="EO172" s="1508">
        <f t="shared" si="1285"/>
        <v>0</v>
      </c>
      <c r="EP172" s="1508">
        <f t="shared" si="1286"/>
        <v>0</v>
      </c>
      <c r="EQ172" s="1508">
        <f t="shared" si="1286"/>
        <v>0</v>
      </c>
      <c r="ER172" s="1509">
        <f t="shared" si="1286"/>
        <v>0</v>
      </c>
      <c r="ES172" s="1507">
        <f t="shared" si="1286"/>
        <v>0</v>
      </c>
      <c r="ET172" s="1508">
        <f t="shared" si="1286"/>
        <v>0</v>
      </c>
      <c r="EU172" s="1508">
        <f t="shared" si="1286"/>
        <v>0</v>
      </c>
      <c r="EV172" s="1508">
        <f t="shared" si="1286"/>
        <v>0</v>
      </c>
      <c r="EW172" s="1508">
        <f t="shared" si="1286"/>
        <v>0</v>
      </c>
      <c r="EX172" s="1508">
        <f t="shared" si="1286"/>
        <v>0</v>
      </c>
      <c r="EY172" s="1508">
        <f t="shared" si="1286"/>
        <v>0</v>
      </c>
      <c r="EZ172" s="1508">
        <f t="shared" si="1286"/>
        <v>0</v>
      </c>
      <c r="FA172" s="1508">
        <f t="shared" si="1286"/>
        <v>0</v>
      </c>
      <c r="FB172" s="1508">
        <f t="shared" si="1286"/>
        <v>0</v>
      </c>
      <c r="FC172" s="1508">
        <f t="shared" si="1286"/>
        <v>0</v>
      </c>
      <c r="FD172" s="1509">
        <f t="shared" si="1286"/>
        <v>0</v>
      </c>
      <c r="FE172" s="1508">
        <f t="shared" si="1286"/>
        <v>0</v>
      </c>
      <c r="FF172" s="1508">
        <f t="shared" si="1287"/>
        <v>0</v>
      </c>
      <c r="FG172" s="1508">
        <f t="shared" si="1288"/>
        <v>0</v>
      </c>
      <c r="FH172" s="1508">
        <f t="shared" si="1288"/>
        <v>0</v>
      </c>
      <c r="FI172" s="1508">
        <f t="shared" si="1288"/>
        <v>0</v>
      </c>
      <c r="FJ172" s="1508">
        <f t="shared" si="1288"/>
        <v>0</v>
      </c>
      <c r="FK172" s="1508">
        <f t="shared" si="1288"/>
        <v>0</v>
      </c>
      <c r="FL172" s="1508">
        <f t="shared" si="1288"/>
        <v>0</v>
      </c>
      <c r="FM172" s="1508">
        <f t="shared" si="1288"/>
        <v>0</v>
      </c>
      <c r="FN172" s="1508">
        <f t="shared" si="1288"/>
        <v>0</v>
      </c>
      <c r="FO172" s="1508">
        <f t="shared" si="1288"/>
        <v>0</v>
      </c>
      <c r="FP172" s="1509">
        <f t="shared" si="1288"/>
        <v>0</v>
      </c>
      <c r="FQ172" s="1508">
        <f t="shared" si="1288"/>
        <v>0</v>
      </c>
      <c r="FR172" s="1508">
        <f t="shared" si="1288"/>
        <v>0</v>
      </c>
      <c r="FS172" s="1508">
        <f t="shared" si="1288"/>
        <v>0</v>
      </c>
      <c r="FT172" s="1508">
        <f t="shared" si="1288"/>
        <v>0</v>
      </c>
      <c r="FU172" s="1508">
        <f t="shared" si="1288"/>
        <v>0</v>
      </c>
      <c r="FV172" s="1508">
        <f t="shared" si="1288"/>
        <v>0</v>
      </c>
      <c r="FW172" s="1508">
        <f t="shared" si="1142"/>
        <v>0</v>
      </c>
      <c r="FX172" s="1508">
        <f t="shared" si="1142"/>
        <v>0</v>
      </c>
      <c r="FY172" s="1508">
        <f t="shared" si="1142"/>
        <v>0</v>
      </c>
      <c r="FZ172" s="1508">
        <f t="shared" si="1142"/>
        <v>0</v>
      </c>
      <c r="GA172" s="1508">
        <f t="shared" si="1142"/>
        <v>0</v>
      </c>
      <c r="GB172" s="1509">
        <f t="shared" si="1142"/>
        <v>0</v>
      </c>
      <c r="GC172" s="1506"/>
      <c r="GD172" s="1458">
        <f t="shared" si="1143"/>
        <v>1</v>
      </c>
      <c r="GE172" s="1510">
        <f t="shared" si="1281"/>
        <v>0</v>
      </c>
      <c r="GF172" s="1511">
        <f t="shared" si="1281"/>
        <v>0</v>
      </c>
      <c r="GG172" s="1511">
        <f t="shared" si="1281"/>
        <v>0</v>
      </c>
      <c r="GH172" s="1511">
        <f t="shared" si="1281"/>
        <v>0</v>
      </c>
      <c r="GI172" s="1511">
        <f t="shared" si="1281"/>
        <v>0</v>
      </c>
      <c r="GJ172" s="1511">
        <f t="shared" si="1281"/>
        <v>0</v>
      </c>
      <c r="GK172" s="1511">
        <f t="shared" si="1281"/>
        <v>0</v>
      </c>
      <c r="GL172" s="1511">
        <f t="shared" si="1281"/>
        <v>0</v>
      </c>
      <c r="GM172" s="1511">
        <f t="shared" si="1281"/>
        <v>0</v>
      </c>
      <c r="GN172" s="1512">
        <f t="shared" si="1281"/>
        <v>0</v>
      </c>
      <c r="GO172" s="1513">
        <f t="shared" si="1144"/>
        <v>0</v>
      </c>
      <c r="GP172" s="1506"/>
      <c r="GQ172" s="1510">
        <f t="shared" si="1073"/>
        <v>0</v>
      </c>
      <c r="GR172" s="1511">
        <f t="shared" si="1289"/>
        <v>0</v>
      </c>
      <c r="GS172" s="1511">
        <f t="shared" si="1289"/>
        <v>0</v>
      </c>
      <c r="GT172" s="1511">
        <f t="shared" si="1289"/>
        <v>0</v>
      </c>
      <c r="GU172" s="1511">
        <f t="shared" si="1289"/>
        <v>0</v>
      </c>
      <c r="GV172" s="1511">
        <f t="shared" si="1289"/>
        <v>0</v>
      </c>
      <c r="GW172" s="1511">
        <f t="shared" si="1289"/>
        <v>0</v>
      </c>
      <c r="GX172" s="1511">
        <f t="shared" si="1289"/>
        <v>0</v>
      </c>
      <c r="GY172" s="1511">
        <f t="shared" si="1289"/>
        <v>0</v>
      </c>
      <c r="GZ172" s="1512">
        <f t="shared" si="1289"/>
        <v>0</v>
      </c>
      <c r="HA172" s="1513">
        <f t="shared" si="1145"/>
        <v>0</v>
      </c>
      <c r="HB172" s="1506">
        <f t="shared" si="1146"/>
        <v>1</v>
      </c>
      <c r="HC172" s="1506"/>
      <c r="HD172" s="1508">
        <f t="shared" si="1147"/>
        <v>0</v>
      </c>
      <c r="HE172" s="1460">
        <f t="shared" si="1148"/>
        <v>0</v>
      </c>
      <c r="HF172" s="1460">
        <f t="shared" si="1149"/>
        <v>0</v>
      </c>
      <c r="HG172" s="1460">
        <f t="shared" si="1150"/>
        <v>0</v>
      </c>
      <c r="HH172" s="1460">
        <f t="shared" si="1151"/>
        <v>0</v>
      </c>
      <c r="HI172" s="1460">
        <f t="shared" si="1152"/>
        <v>0</v>
      </c>
      <c r="HJ172" s="1460">
        <f t="shared" si="1153"/>
        <v>0</v>
      </c>
      <c r="HK172" s="1460">
        <f t="shared" si="1154"/>
        <v>0</v>
      </c>
      <c r="HL172" s="1460">
        <f t="shared" si="1155"/>
        <v>0</v>
      </c>
      <c r="HM172" s="1460">
        <f t="shared" si="1156"/>
        <v>0</v>
      </c>
      <c r="HN172" s="1460">
        <f t="shared" si="1157"/>
        <v>0</v>
      </c>
      <c r="HO172" s="1460">
        <f t="shared" si="1158"/>
        <v>0</v>
      </c>
      <c r="HP172" s="1460">
        <f t="shared" si="1159"/>
        <v>0</v>
      </c>
      <c r="HQ172" s="1460">
        <f t="shared" si="1160"/>
        <v>0</v>
      </c>
      <c r="HR172" s="1460">
        <f t="shared" si="1161"/>
        <v>0</v>
      </c>
      <c r="HS172" s="1460">
        <f t="shared" si="1162"/>
        <v>0</v>
      </c>
      <c r="HT172" s="1460">
        <f t="shared" si="1163"/>
        <v>0</v>
      </c>
      <c r="HU172" s="1460">
        <f t="shared" si="1164"/>
        <v>0</v>
      </c>
      <c r="HV172" s="1460">
        <f t="shared" si="1165"/>
        <v>0</v>
      </c>
      <c r="HW172" s="1460">
        <f t="shared" si="1166"/>
        <v>0</v>
      </c>
      <c r="HX172" s="1460">
        <f t="shared" si="1167"/>
        <v>0</v>
      </c>
      <c r="HY172" s="1460">
        <f t="shared" si="1168"/>
        <v>0</v>
      </c>
      <c r="HZ172" s="1460">
        <f t="shared" si="1169"/>
        <v>0</v>
      </c>
      <c r="IA172" s="1460">
        <f t="shared" si="1170"/>
        <v>0</v>
      </c>
      <c r="IB172" s="1460">
        <f t="shared" si="1171"/>
        <v>0</v>
      </c>
      <c r="IC172" s="1460">
        <f t="shared" si="1172"/>
        <v>0</v>
      </c>
      <c r="ID172" s="1460">
        <f t="shared" si="1173"/>
        <v>0</v>
      </c>
      <c r="IE172" s="1460">
        <f t="shared" si="1174"/>
        <v>0</v>
      </c>
      <c r="IF172" s="1460">
        <f t="shared" si="1175"/>
        <v>0</v>
      </c>
      <c r="IG172" s="1460">
        <f t="shared" si="1176"/>
        <v>0</v>
      </c>
      <c r="IH172" s="1460">
        <f t="shared" si="1177"/>
        <v>0</v>
      </c>
      <c r="II172" s="1460">
        <f t="shared" si="1178"/>
        <v>0</v>
      </c>
      <c r="IJ172" s="1460">
        <f t="shared" si="1179"/>
        <v>0</v>
      </c>
      <c r="IK172" s="1460">
        <f t="shared" si="1180"/>
        <v>0</v>
      </c>
      <c r="IL172" s="1460">
        <f t="shared" si="1181"/>
        <v>0</v>
      </c>
      <c r="IM172" s="1460">
        <f t="shared" si="1182"/>
        <v>0</v>
      </c>
      <c r="IN172" s="1460">
        <f t="shared" si="1183"/>
        <v>0</v>
      </c>
      <c r="IO172" s="1460">
        <f t="shared" si="1184"/>
        <v>0</v>
      </c>
      <c r="IP172" s="1460">
        <f t="shared" si="1185"/>
        <v>0</v>
      </c>
      <c r="IQ172" s="1460">
        <f t="shared" si="1186"/>
        <v>0</v>
      </c>
      <c r="IR172" s="1460">
        <f t="shared" si="1187"/>
        <v>0</v>
      </c>
      <c r="IS172" s="1460">
        <f t="shared" si="1188"/>
        <v>0</v>
      </c>
      <c r="IT172" s="1460">
        <f t="shared" si="1189"/>
        <v>0</v>
      </c>
      <c r="IU172" s="1460">
        <f t="shared" si="1190"/>
        <v>0</v>
      </c>
      <c r="IV172" s="1460">
        <f t="shared" si="1191"/>
        <v>0</v>
      </c>
      <c r="IW172" s="1460">
        <f t="shared" si="1192"/>
        <v>0</v>
      </c>
      <c r="IX172" s="1460">
        <f t="shared" si="1193"/>
        <v>0</v>
      </c>
      <c r="IY172" s="1460">
        <f t="shared" si="1194"/>
        <v>0</v>
      </c>
      <c r="IZ172" s="1460">
        <f t="shared" si="1195"/>
        <v>0</v>
      </c>
      <c r="JA172" s="1460">
        <f t="shared" si="1196"/>
        <v>0</v>
      </c>
      <c r="JB172" s="1460">
        <f t="shared" si="1197"/>
        <v>0</v>
      </c>
      <c r="JC172" s="1460">
        <f t="shared" si="1198"/>
        <v>0</v>
      </c>
      <c r="JD172" s="1460">
        <f t="shared" si="1199"/>
        <v>0</v>
      </c>
      <c r="JE172" s="1460">
        <f t="shared" si="1200"/>
        <v>0</v>
      </c>
      <c r="JF172" s="1460">
        <f t="shared" si="1201"/>
        <v>0</v>
      </c>
      <c r="JG172" s="1460">
        <f t="shared" si="1202"/>
        <v>0</v>
      </c>
      <c r="JH172" s="1460">
        <f t="shared" si="1203"/>
        <v>0</v>
      </c>
      <c r="JI172" s="1460">
        <f t="shared" si="1204"/>
        <v>0</v>
      </c>
      <c r="JJ172" s="1460">
        <f t="shared" si="1205"/>
        <v>0</v>
      </c>
      <c r="JK172" s="1460">
        <f t="shared" si="1206"/>
        <v>0</v>
      </c>
      <c r="JL172" s="1460">
        <f t="shared" si="1207"/>
        <v>0</v>
      </c>
      <c r="JM172" s="1460">
        <f t="shared" si="1208"/>
        <v>0</v>
      </c>
      <c r="JN172" s="1460">
        <f t="shared" si="1209"/>
        <v>0</v>
      </c>
      <c r="JO172" s="1460">
        <f t="shared" si="1210"/>
        <v>0</v>
      </c>
      <c r="JP172" s="1460">
        <f t="shared" si="1211"/>
        <v>0</v>
      </c>
      <c r="JQ172" s="1460">
        <f t="shared" si="1212"/>
        <v>0</v>
      </c>
      <c r="JR172" s="1460">
        <f t="shared" si="1213"/>
        <v>0</v>
      </c>
      <c r="JS172" s="1460">
        <f t="shared" si="1214"/>
        <v>0</v>
      </c>
      <c r="JT172" s="1460">
        <f t="shared" si="1215"/>
        <v>0</v>
      </c>
      <c r="JU172" s="1460">
        <f t="shared" si="1216"/>
        <v>0</v>
      </c>
      <c r="JV172" s="1460">
        <f t="shared" si="1217"/>
        <v>0</v>
      </c>
      <c r="JW172" s="1460">
        <f t="shared" si="1218"/>
        <v>0</v>
      </c>
      <c r="JX172" s="1460">
        <f t="shared" si="1219"/>
        <v>0</v>
      </c>
      <c r="JY172" s="1460">
        <f t="shared" si="1220"/>
        <v>0</v>
      </c>
      <c r="JZ172" s="1460">
        <f t="shared" si="1221"/>
        <v>0</v>
      </c>
      <c r="KA172" s="1460">
        <f t="shared" si="1222"/>
        <v>0</v>
      </c>
      <c r="KB172" s="1460">
        <f t="shared" si="1223"/>
        <v>0</v>
      </c>
      <c r="KC172" s="1460">
        <f t="shared" si="1224"/>
        <v>0</v>
      </c>
      <c r="KD172" s="1460">
        <f t="shared" si="1225"/>
        <v>0</v>
      </c>
      <c r="KE172" s="1460">
        <f t="shared" si="1226"/>
        <v>0</v>
      </c>
      <c r="KF172" s="1460">
        <f t="shared" si="1227"/>
        <v>0</v>
      </c>
      <c r="KG172" s="1460">
        <f t="shared" si="1228"/>
        <v>0</v>
      </c>
      <c r="KH172" s="1460">
        <f t="shared" si="1229"/>
        <v>0</v>
      </c>
      <c r="KI172" s="1460">
        <f t="shared" si="1230"/>
        <v>0</v>
      </c>
      <c r="KJ172" s="1460">
        <f t="shared" si="1231"/>
        <v>0</v>
      </c>
      <c r="KK172" s="1460">
        <f t="shared" si="1232"/>
        <v>0</v>
      </c>
      <c r="KL172" s="1460">
        <f t="shared" si="1233"/>
        <v>0</v>
      </c>
      <c r="KM172" s="1460">
        <f t="shared" si="1234"/>
        <v>0</v>
      </c>
      <c r="KN172" s="1460">
        <f t="shared" si="1235"/>
        <v>0</v>
      </c>
      <c r="KO172" s="1460">
        <f t="shared" si="1236"/>
        <v>0</v>
      </c>
      <c r="KP172" s="1460">
        <f t="shared" si="1237"/>
        <v>0</v>
      </c>
      <c r="KQ172" s="1460">
        <f t="shared" si="1238"/>
        <v>0</v>
      </c>
      <c r="KR172" s="1460">
        <f t="shared" si="1239"/>
        <v>0</v>
      </c>
      <c r="KS172" s="1460">
        <f t="shared" si="1240"/>
        <v>0</v>
      </c>
      <c r="KT172" s="1460">
        <f t="shared" si="1241"/>
        <v>0</v>
      </c>
      <c r="KU172" s="1460">
        <f t="shared" si="1242"/>
        <v>0</v>
      </c>
      <c r="KV172" s="1460">
        <f t="shared" si="1243"/>
        <v>0</v>
      </c>
      <c r="KW172" s="1460">
        <f t="shared" si="1244"/>
        <v>0</v>
      </c>
      <c r="KX172" s="1460">
        <f t="shared" si="1245"/>
        <v>0</v>
      </c>
      <c r="KY172" s="1460">
        <f t="shared" si="1246"/>
        <v>0</v>
      </c>
      <c r="KZ172" s="1460">
        <f t="shared" si="1247"/>
        <v>0</v>
      </c>
      <c r="LA172" s="1460">
        <f t="shared" si="1248"/>
        <v>0</v>
      </c>
      <c r="LB172" s="1460">
        <f t="shared" si="1249"/>
        <v>0</v>
      </c>
      <c r="LC172" s="1460">
        <f t="shared" si="1250"/>
        <v>0</v>
      </c>
      <c r="LD172" s="1460">
        <f t="shared" si="1251"/>
        <v>0</v>
      </c>
      <c r="LE172" s="1460">
        <f t="shared" si="1252"/>
        <v>0</v>
      </c>
      <c r="LF172" s="1460">
        <f t="shared" si="1253"/>
        <v>0</v>
      </c>
      <c r="LG172" s="1460">
        <f t="shared" si="1254"/>
        <v>0</v>
      </c>
      <c r="LH172" s="1460">
        <f t="shared" si="1255"/>
        <v>0</v>
      </c>
      <c r="LI172" s="1460">
        <f t="shared" si="1256"/>
        <v>0</v>
      </c>
      <c r="LJ172" s="1460">
        <f t="shared" si="1257"/>
        <v>0</v>
      </c>
      <c r="LK172" s="1460">
        <f t="shared" si="1258"/>
        <v>0</v>
      </c>
      <c r="LL172" s="1460">
        <f t="shared" si="1259"/>
        <v>0</v>
      </c>
      <c r="LM172" s="1460">
        <f t="shared" si="1260"/>
        <v>0</v>
      </c>
      <c r="LN172" s="1460">
        <f t="shared" si="1261"/>
        <v>0</v>
      </c>
      <c r="LO172" s="1460">
        <f t="shared" si="1262"/>
        <v>0</v>
      </c>
      <c r="LP172" s="1460">
        <f t="shared" si="1263"/>
        <v>0</v>
      </c>
      <c r="LQ172" s="1460">
        <f t="shared" si="1264"/>
        <v>0</v>
      </c>
      <c r="LR172" s="1460">
        <f t="shared" si="1265"/>
        <v>0</v>
      </c>
      <c r="LS172" s="1460">
        <f t="shared" si="1266"/>
        <v>0</v>
      </c>
      <c r="LW172" s="1467">
        <f t="shared" si="1267"/>
        <v>0</v>
      </c>
      <c r="LX172" s="1467">
        <f t="shared" si="1268"/>
        <v>0</v>
      </c>
      <c r="LY172" s="1467">
        <f t="shared" si="1269"/>
        <v>0</v>
      </c>
      <c r="LZ172" s="1467">
        <f t="shared" si="1270"/>
        <v>0</v>
      </c>
      <c r="MA172" s="1506"/>
      <c r="MB172" s="1460">
        <f t="shared" si="1271"/>
        <v>0</v>
      </c>
      <c r="MC172" s="1460">
        <f t="shared" si="1272"/>
        <v>0</v>
      </c>
      <c r="MD172" s="1460">
        <f t="shared" si="1272"/>
        <v>0</v>
      </c>
      <c r="ME172" s="1460">
        <f t="shared" si="1272"/>
        <v>0</v>
      </c>
      <c r="MF172" s="1460">
        <f t="shared" si="1272"/>
        <v>0</v>
      </c>
      <c r="MG172" s="1460">
        <f t="shared" si="1272"/>
        <v>0</v>
      </c>
      <c r="MH172" s="1460">
        <f t="shared" si="1272"/>
        <v>0</v>
      </c>
      <c r="MI172" s="1460">
        <f t="shared" si="1272"/>
        <v>0</v>
      </c>
      <c r="MJ172" s="1460">
        <f t="shared" si="1272"/>
        <v>0</v>
      </c>
      <c r="MK172" s="1460">
        <f t="shared" si="1272"/>
        <v>0</v>
      </c>
      <c r="ML172" s="1460">
        <f t="shared" si="1272"/>
        <v>0</v>
      </c>
      <c r="MM172" s="1460">
        <f t="shared" si="1272"/>
        <v>0</v>
      </c>
      <c r="MN172" s="1460">
        <f t="shared" si="1272"/>
        <v>0</v>
      </c>
      <c r="MO172" s="1460">
        <f t="shared" si="1272"/>
        <v>0</v>
      </c>
      <c r="MP172" s="1460">
        <f t="shared" si="1272"/>
        <v>0</v>
      </c>
      <c r="MQ172" s="1460">
        <f t="shared" si="1272"/>
        <v>0</v>
      </c>
      <c r="MR172" s="1460">
        <f t="shared" si="1272"/>
        <v>0</v>
      </c>
      <c r="MS172" s="1460">
        <f t="shared" si="1277"/>
        <v>0</v>
      </c>
      <c r="MT172" s="1460">
        <f t="shared" si="1277"/>
        <v>0</v>
      </c>
      <c r="MU172" s="1460">
        <f t="shared" si="1277"/>
        <v>0</v>
      </c>
      <c r="MV172" s="1460">
        <f t="shared" si="1277"/>
        <v>0</v>
      </c>
      <c r="MW172" s="1460">
        <f t="shared" si="1277"/>
        <v>0</v>
      </c>
      <c r="MX172" s="1460">
        <f t="shared" si="1277"/>
        <v>0</v>
      </c>
      <c r="MY172" s="1460">
        <f t="shared" si="1277"/>
        <v>0</v>
      </c>
      <c r="MZ172" s="1460">
        <f t="shared" si="1277"/>
        <v>0</v>
      </c>
      <c r="NA172" s="1460">
        <f t="shared" si="1277"/>
        <v>0</v>
      </c>
      <c r="NB172" s="1460">
        <f t="shared" si="1277"/>
        <v>0</v>
      </c>
      <c r="NC172" s="1460">
        <f t="shared" si="1277"/>
        <v>0</v>
      </c>
      <c r="ND172" s="1460">
        <f t="shared" si="1277"/>
        <v>0</v>
      </c>
      <c r="NE172" s="1460">
        <f t="shared" si="1277"/>
        <v>0</v>
      </c>
      <c r="NF172" s="1460">
        <f t="shared" si="1277"/>
        <v>0</v>
      </c>
      <c r="NG172" s="1460">
        <f t="shared" si="1277"/>
        <v>0</v>
      </c>
      <c r="NH172" s="1460">
        <f t="shared" si="1277"/>
        <v>0</v>
      </c>
      <c r="NI172" s="1460">
        <f t="shared" si="1278"/>
        <v>0</v>
      </c>
      <c r="NJ172" s="1460">
        <f t="shared" si="1278"/>
        <v>0</v>
      </c>
      <c r="NK172" s="1460">
        <f t="shared" si="1278"/>
        <v>0</v>
      </c>
      <c r="NL172" s="1460">
        <f t="shared" si="1278"/>
        <v>0</v>
      </c>
      <c r="NM172" s="1460">
        <f t="shared" si="1278"/>
        <v>0</v>
      </c>
      <c r="NN172" s="1460">
        <f t="shared" si="1278"/>
        <v>0</v>
      </c>
      <c r="NO172" s="1460">
        <f t="shared" si="1278"/>
        <v>0</v>
      </c>
      <c r="NP172" s="1460">
        <f t="shared" si="1278"/>
        <v>0</v>
      </c>
      <c r="NQ172" s="1460">
        <f t="shared" si="1278"/>
        <v>0</v>
      </c>
      <c r="NR172" s="1460">
        <f t="shared" si="1278"/>
        <v>0</v>
      </c>
      <c r="NS172" s="1460">
        <f t="shared" si="1278"/>
        <v>0</v>
      </c>
      <c r="NT172" s="1460">
        <f t="shared" si="1278"/>
        <v>0</v>
      </c>
      <c r="NU172" s="1460">
        <f t="shared" si="1278"/>
        <v>0</v>
      </c>
      <c r="NV172" s="1460">
        <f t="shared" si="1278"/>
        <v>0</v>
      </c>
      <c r="NW172" s="1460">
        <f t="shared" si="1278"/>
        <v>0</v>
      </c>
      <c r="NX172" s="1460">
        <f t="shared" si="1278"/>
        <v>0</v>
      </c>
      <c r="NY172" s="1460">
        <f t="shared" si="1280"/>
        <v>0</v>
      </c>
      <c r="NZ172" s="1460">
        <f t="shared" si="1280"/>
        <v>0</v>
      </c>
      <c r="OA172" s="1460">
        <f t="shared" si="1280"/>
        <v>0</v>
      </c>
      <c r="OB172" s="1460">
        <f t="shared" si="1280"/>
        <v>0</v>
      </c>
      <c r="OC172" s="1460">
        <f t="shared" si="1280"/>
        <v>0</v>
      </c>
      <c r="OD172" s="1460">
        <f t="shared" si="1280"/>
        <v>0</v>
      </c>
      <c r="OE172" s="1460">
        <f t="shared" si="1280"/>
        <v>0</v>
      </c>
      <c r="OF172" s="1460">
        <f t="shared" si="1280"/>
        <v>0</v>
      </c>
      <c r="OG172" s="1460">
        <f t="shared" si="1280"/>
        <v>0</v>
      </c>
      <c r="OH172" s="1460">
        <f t="shared" si="1280"/>
        <v>0</v>
      </c>
      <c r="OI172" s="1460">
        <f t="shared" si="1280"/>
        <v>0</v>
      </c>
      <c r="OJ172" s="1460">
        <f t="shared" si="1280"/>
        <v>0</v>
      </c>
      <c r="OK172" s="1460">
        <f t="shared" si="1280"/>
        <v>0</v>
      </c>
      <c r="OL172" s="1460">
        <f t="shared" si="1280"/>
        <v>0</v>
      </c>
      <c r="OM172" s="1460">
        <f t="shared" si="1280"/>
        <v>0</v>
      </c>
      <c r="ON172" s="1460">
        <f t="shared" si="1280"/>
        <v>0</v>
      </c>
      <c r="OO172" s="1460">
        <f t="shared" si="1279"/>
        <v>0</v>
      </c>
      <c r="OP172" s="1460">
        <f t="shared" si="1274"/>
        <v>0</v>
      </c>
      <c r="OQ172" s="1460">
        <f t="shared" si="1274"/>
        <v>0</v>
      </c>
      <c r="OR172" s="1460">
        <f t="shared" si="1274"/>
        <v>0</v>
      </c>
      <c r="OS172" s="1460">
        <f t="shared" si="1274"/>
        <v>0</v>
      </c>
      <c r="OT172" s="1460">
        <f t="shared" si="1274"/>
        <v>0</v>
      </c>
      <c r="OU172" s="1460">
        <f t="shared" si="1274"/>
        <v>0</v>
      </c>
      <c r="OV172" s="1460">
        <f t="shared" si="1274"/>
        <v>0</v>
      </c>
      <c r="OW172" s="1460">
        <f t="shared" si="1274"/>
        <v>0</v>
      </c>
      <c r="OX172" s="1460">
        <f t="shared" si="1274"/>
        <v>0</v>
      </c>
      <c r="OY172" s="1460">
        <f t="shared" si="1274"/>
        <v>0</v>
      </c>
      <c r="OZ172" s="1460">
        <f t="shared" si="1274"/>
        <v>0</v>
      </c>
      <c r="PA172" s="1460">
        <f t="shared" si="1274"/>
        <v>0</v>
      </c>
      <c r="PB172" s="1460">
        <f t="shared" si="1274"/>
        <v>0</v>
      </c>
      <c r="PC172" s="1460">
        <f t="shared" si="1274"/>
        <v>0</v>
      </c>
      <c r="PD172" s="1460">
        <f t="shared" si="1274"/>
        <v>0</v>
      </c>
      <c r="PE172" s="1460">
        <f t="shared" si="1274"/>
        <v>0</v>
      </c>
      <c r="PF172" s="1460">
        <f t="shared" si="1275"/>
        <v>0</v>
      </c>
      <c r="PG172" s="1460">
        <f t="shared" si="1275"/>
        <v>0</v>
      </c>
      <c r="PH172" s="1460">
        <f t="shared" si="1275"/>
        <v>0</v>
      </c>
      <c r="PI172" s="1460">
        <f t="shared" si="1275"/>
        <v>0</v>
      </c>
      <c r="PJ172" s="1460">
        <f t="shared" si="1275"/>
        <v>0</v>
      </c>
      <c r="PK172" s="1460">
        <f t="shared" si="1275"/>
        <v>0</v>
      </c>
      <c r="PL172" s="1460">
        <f t="shared" si="1275"/>
        <v>0</v>
      </c>
      <c r="PM172" s="1460">
        <f t="shared" si="1275"/>
        <v>0</v>
      </c>
      <c r="PN172" s="1460">
        <f t="shared" si="1275"/>
        <v>0</v>
      </c>
      <c r="PO172" s="1460">
        <f t="shared" si="1275"/>
        <v>0</v>
      </c>
      <c r="PP172" s="1460">
        <f t="shared" si="1275"/>
        <v>0</v>
      </c>
      <c r="PQ172" s="1460">
        <f t="shared" si="1275"/>
        <v>0</v>
      </c>
      <c r="PR172" s="1460">
        <f t="shared" si="1275"/>
        <v>0</v>
      </c>
      <c r="PS172" s="1460">
        <f t="shared" si="1275"/>
        <v>0</v>
      </c>
      <c r="PT172" s="1460">
        <f t="shared" si="1275"/>
        <v>0</v>
      </c>
      <c r="PU172" s="1460">
        <f t="shared" si="1275"/>
        <v>0</v>
      </c>
      <c r="PV172" s="1460">
        <f t="shared" si="1276"/>
        <v>0</v>
      </c>
      <c r="PW172" s="1460">
        <f t="shared" si="1276"/>
        <v>0</v>
      </c>
      <c r="PX172" s="1460">
        <f t="shared" si="1276"/>
        <v>0</v>
      </c>
      <c r="PY172" s="1460">
        <f t="shared" si="1276"/>
        <v>0</v>
      </c>
      <c r="PZ172" s="1460">
        <f t="shared" si="1276"/>
        <v>0</v>
      </c>
      <c r="QA172" s="1460">
        <f t="shared" si="1276"/>
        <v>0</v>
      </c>
      <c r="QB172" s="1460">
        <f t="shared" si="1276"/>
        <v>0</v>
      </c>
      <c r="QC172" s="1460">
        <f t="shared" si="1276"/>
        <v>0</v>
      </c>
      <c r="QD172" s="1460">
        <f t="shared" si="1276"/>
        <v>0</v>
      </c>
      <c r="QE172" s="1460">
        <f t="shared" si="1276"/>
        <v>0</v>
      </c>
      <c r="QF172" s="1460">
        <f t="shared" si="1276"/>
        <v>0</v>
      </c>
      <c r="QG172" s="1460">
        <f t="shared" si="1276"/>
        <v>0</v>
      </c>
      <c r="QH172" s="1460">
        <f t="shared" si="1276"/>
        <v>0</v>
      </c>
      <c r="QI172" s="1460">
        <f t="shared" si="1276"/>
        <v>0</v>
      </c>
      <c r="QJ172" s="1460">
        <f t="shared" si="1276"/>
        <v>0</v>
      </c>
      <c r="QK172" s="1460">
        <f t="shared" si="1276"/>
        <v>0</v>
      </c>
      <c r="QL172" s="1460">
        <f t="shared" si="1273"/>
        <v>0</v>
      </c>
      <c r="QM172" s="1460">
        <f t="shared" si="1273"/>
        <v>0</v>
      </c>
      <c r="QN172" s="1460">
        <f t="shared" si="1273"/>
        <v>0</v>
      </c>
      <c r="QO172" s="1460">
        <f t="shared" si="1273"/>
        <v>0</v>
      </c>
      <c r="QP172" s="1460">
        <f t="shared" si="1273"/>
        <v>0</v>
      </c>
      <c r="QQ172" s="1460">
        <f t="shared" si="1273"/>
        <v>0</v>
      </c>
    </row>
    <row r="173" spans="1:459" s="1466" customFormat="1" ht="22.5" customHeight="1">
      <c r="A173" s="1468"/>
      <c r="B173" s="1469"/>
      <c r="C173" s="1469"/>
      <c r="D173" s="1470"/>
      <c r="E173" s="1471"/>
      <c r="F173" s="1472"/>
      <c r="G173" s="1472"/>
      <c r="H173" s="1473">
        <f t="shared" si="1106"/>
        <v>0</v>
      </c>
      <c r="I173" s="1474">
        <v>0</v>
      </c>
      <c r="J173" s="1475">
        <f t="shared" si="437"/>
        <v>0</v>
      </c>
      <c r="K173" s="1476">
        <v>0</v>
      </c>
      <c r="L173" s="1477">
        <f t="shared" si="1107"/>
        <v>0</v>
      </c>
      <c r="M173" s="1477">
        <f t="shared" si="1108"/>
        <v>0</v>
      </c>
      <c r="N173" s="1478"/>
      <c r="O173" s="1479">
        <v>0</v>
      </c>
      <c r="P173" s="1480">
        <v>0</v>
      </c>
      <c r="Q173" s="1828">
        <v>0</v>
      </c>
      <c r="R173" s="1831">
        <f t="shared" si="1109"/>
        <v>0</v>
      </c>
      <c r="S173" s="1481">
        <f>IF(AND(SUM(O173:Q173)=0,N173="NNN"),MIN('Operating History and Pro Forma'!$M$33,'Operating History and Pro Forma'!$T$15)*D173,SUM(O173:Q173)*D173)</f>
        <v>0</v>
      </c>
      <c r="T173" s="1482">
        <f t="shared" si="1110"/>
        <v>0</v>
      </c>
      <c r="U173" s="1483">
        <f t="shared" si="1111"/>
        <v>0</v>
      </c>
      <c r="V173" s="1480"/>
      <c r="W173" s="1514"/>
      <c r="X173" s="1486" t="str">
        <f t="shared" si="1112"/>
        <v/>
      </c>
      <c r="Y173" s="1487">
        <f t="shared" si="1113"/>
        <v>0</v>
      </c>
      <c r="Z173" s="1488"/>
      <c r="AA173" s="1488"/>
      <c r="AB173" s="1488"/>
      <c r="AC173" s="1488"/>
      <c r="AD173" s="1489">
        <f t="shared" si="1114"/>
        <v>0</v>
      </c>
      <c r="AE173" s="1490" t="str">
        <f t="shared" si="1115"/>
        <v/>
      </c>
      <c r="AF173" s="1491">
        <f t="shared" si="1116"/>
        <v>0</v>
      </c>
      <c r="AG173" s="1492">
        <f t="shared" si="1117"/>
        <v>0</v>
      </c>
      <c r="AH173" s="1493">
        <f t="shared" si="1118"/>
        <v>0</v>
      </c>
      <c r="AI173" s="1493">
        <f t="shared" si="1118"/>
        <v>0</v>
      </c>
      <c r="AJ173" s="1494">
        <f t="shared" si="1118"/>
        <v>0</v>
      </c>
      <c r="AK173" s="1494">
        <f t="shared" si="1118"/>
        <v>0</v>
      </c>
      <c r="AL173" s="1495">
        <f t="shared" si="1118"/>
        <v>0</v>
      </c>
      <c r="AM173" s="1496">
        <f t="shared" si="1118"/>
        <v>0</v>
      </c>
      <c r="AN173" s="1497">
        <f t="shared" si="399"/>
        <v>0</v>
      </c>
      <c r="AO173" s="1498">
        <f t="shared" si="1093"/>
        <v>0</v>
      </c>
      <c r="AP173" s="1499">
        <f t="shared" si="1119"/>
        <v>0</v>
      </c>
      <c r="AQ173" s="1500">
        <f t="shared" si="1120"/>
        <v>0</v>
      </c>
      <c r="AR173" s="1501">
        <f t="shared" si="1121"/>
        <v>0</v>
      </c>
      <c r="AS173" s="1498">
        <f t="shared" si="1088"/>
        <v>0</v>
      </c>
      <c r="AT173" s="1501">
        <f t="shared" si="1122"/>
        <v>0</v>
      </c>
      <c r="AU173" s="1498">
        <f t="shared" si="1123"/>
        <v>1</v>
      </c>
      <c r="AV173" s="1498">
        <f t="shared" si="1124"/>
        <v>2</v>
      </c>
      <c r="AW173" s="1499">
        <f t="shared" si="1125"/>
        <v>0</v>
      </c>
      <c r="AX173" s="1502">
        <f t="shared" si="1126"/>
        <v>0</v>
      </c>
      <c r="AY173" s="1503">
        <f t="shared" si="1127"/>
        <v>0</v>
      </c>
      <c r="AZ173" s="1498">
        <f t="shared" si="1128"/>
        <v>2</v>
      </c>
      <c r="BA173" s="1498">
        <f t="shared" si="1129"/>
        <v>3</v>
      </c>
      <c r="BB173" s="1499">
        <f t="shared" si="1130"/>
        <v>0</v>
      </c>
      <c r="BC173" s="1502">
        <f t="shared" si="1131"/>
        <v>0</v>
      </c>
      <c r="BD173" s="1503">
        <f t="shared" si="1132"/>
        <v>0</v>
      </c>
      <c r="BE173" s="1498">
        <f t="shared" si="1133"/>
        <v>3</v>
      </c>
      <c r="BF173" s="1498">
        <f t="shared" si="1134"/>
        <v>4</v>
      </c>
      <c r="BG173" s="1499">
        <f t="shared" si="1135"/>
        <v>0</v>
      </c>
      <c r="BH173" s="1502">
        <f t="shared" si="1136"/>
        <v>0</v>
      </c>
      <c r="BI173" s="1502">
        <f t="shared" si="1137"/>
        <v>0</v>
      </c>
      <c r="BJ173" s="1504">
        <f t="shared" si="1138"/>
        <v>1900</v>
      </c>
      <c r="BK173" s="1505" t="str">
        <f t="shared" si="1139"/>
        <v/>
      </c>
      <c r="BL173" s="1506"/>
      <c r="BM173" s="1507">
        <f t="shared" si="1140"/>
        <v>0</v>
      </c>
      <c r="BN173" s="1508">
        <f t="shared" si="1141"/>
        <v>0</v>
      </c>
      <c r="BO173" s="1508">
        <f t="shared" si="1141"/>
        <v>0</v>
      </c>
      <c r="BP173" s="1508">
        <f t="shared" si="1141"/>
        <v>0</v>
      </c>
      <c r="BQ173" s="1508">
        <f t="shared" si="1141"/>
        <v>0</v>
      </c>
      <c r="BR173" s="1508">
        <f t="shared" si="1141"/>
        <v>0</v>
      </c>
      <c r="BS173" s="1508">
        <f t="shared" si="1141"/>
        <v>0</v>
      </c>
      <c r="BT173" s="1508">
        <f t="shared" si="1141"/>
        <v>0</v>
      </c>
      <c r="BU173" s="1508">
        <f t="shared" si="1141"/>
        <v>0</v>
      </c>
      <c r="BV173" s="1508">
        <f t="shared" si="1141"/>
        <v>0</v>
      </c>
      <c r="BW173" s="1508">
        <f t="shared" si="1141"/>
        <v>0</v>
      </c>
      <c r="BX173" s="1508">
        <f t="shared" si="1141"/>
        <v>0</v>
      </c>
      <c r="BY173" s="1507">
        <f t="shared" si="1141"/>
        <v>0</v>
      </c>
      <c r="BZ173" s="1508">
        <f t="shared" si="1141"/>
        <v>0</v>
      </c>
      <c r="CA173" s="1508">
        <f t="shared" si="1141"/>
        <v>0</v>
      </c>
      <c r="CB173" s="1508">
        <f t="shared" si="1141"/>
        <v>0</v>
      </c>
      <c r="CC173" s="1508">
        <f t="shared" si="1141"/>
        <v>0</v>
      </c>
      <c r="CD173" s="1508">
        <f t="shared" si="1282"/>
        <v>0</v>
      </c>
      <c r="CE173" s="1508">
        <f t="shared" si="1282"/>
        <v>0</v>
      </c>
      <c r="CF173" s="1508">
        <f t="shared" si="1282"/>
        <v>0</v>
      </c>
      <c r="CG173" s="1508">
        <f t="shared" si="1282"/>
        <v>0</v>
      </c>
      <c r="CH173" s="1508">
        <f t="shared" si="1282"/>
        <v>0</v>
      </c>
      <c r="CI173" s="1508">
        <f t="shared" si="1282"/>
        <v>0</v>
      </c>
      <c r="CJ173" s="1509">
        <f t="shared" si="1282"/>
        <v>0</v>
      </c>
      <c r="CK173" s="1507">
        <f t="shared" si="1282"/>
        <v>0</v>
      </c>
      <c r="CL173" s="1508">
        <f t="shared" si="1282"/>
        <v>0</v>
      </c>
      <c r="CM173" s="1508">
        <f t="shared" si="1282"/>
        <v>0</v>
      </c>
      <c r="CN173" s="1508">
        <f t="shared" si="1282"/>
        <v>0</v>
      </c>
      <c r="CO173" s="1508">
        <f t="shared" si="1282"/>
        <v>0</v>
      </c>
      <c r="CP173" s="1508">
        <f t="shared" si="1282"/>
        <v>0</v>
      </c>
      <c r="CQ173" s="1508">
        <f t="shared" si="1282"/>
        <v>0</v>
      </c>
      <c r="CR173" s="1508">
        <f t="shared" si="1282"/>
        <v>0</v>
      </c>
      <c r="CS173" s="1508">
        <f t="shared" si="1282"/>
        <v>0</v>
      </c>
      <c r="CT173" s="1508">
        <f t="shared" si="1283"/>
        <v>0</v>
      </c>
      <c r="CU173" s="1508">
        <f t="shared" si="1283"/>
        <v>0</v>
      </c>
      <c r="CV173" s="1509">
        <f t="shared" si="1283"/>
        <v>0</v>
      </c>
      <c r="CW173" s="1508">
        <f t="shared" si="1283"/>
        <v>0</v>
      </c>
      <c r="CX173" s="1508">
        <f t="shared" si="1283"/>
        <v>0</v>
      </c>
      <c r="CY173" s="1508">
        <f t="shared" si="1283"/>
        <v>0</v>
      </c>
      <c r="CZ173" s="1508">
        <f t="shared" si="1283"/>
        <v>0</v>
      </c>
      <c r="DA173" s="1508">
        <f t="shared" si="1283"/>
        <v>0</v>
      </c>
      <c r="DB173" s="1508">
        <f t="shared" si="1283"/>
        <v>0</v>
      </c>
      <c r="DC173" s="1508">
        <f t="shared" si="1283"/>
        <v>0</v>
      </c>
      <c r="DD173" s="1508">
        <f t="shared" si="1283"/>
        <v>0</v>
      </c>
      <c r="DE173" s="1508">
        <f t="shared" si="1283"/>
        <v>0</v>
      </c>
      <c r="DF173" s="1508">
        <f t="shared" si="1283"/>
        <v>0</v>
      </c>
      <c r="DG173" s="1508">
        <f t="shared" si="1283"/>
        <v>0</v>
      </c>
      <c r="DH173" s="1509">
        <f t="shared" si="1283"/>
        <v>0</v>
      </c>
      <c r="DI173" s="1508">
        <f t="shared" si="1283"/>
        <v>0</v>
      </c>
      <c r="DJ173" s="1508">
        <f t="shared" si="1284"/>
        <v>0</v>
      </c>
      <c r="DK173" s="1508">
        <f t="shared" si="1284"/>
        <v>0</v>
      </c>
      <c r="DL173" s="1508">
        <f t="shared" si="1284"/>
        <v>0</v>
      </c>
      <c r="DM173" s="1508">
        <f t="shared" si="1284"/>
        <v>0</v>
      </c>
      <c r="DN173" s="1508">
        <f t="shared" si="1284"/>
        <v>0</v>
      </c>
      <c r="DO173" s="1508">
        <f t="shared" si="1284"/>
        <v>0</v>
      </c>
      <c r="DP173" s="1508">
        <f t="shared" si="1284"/>
        <v>0</v>
      </c>
      <c r="DQ173" s="1508">
        <f t="shared" si="1284"/>
        <v>0</v>
      </c>
      <c r="DR173" s="1508">
        <f t="shared" si="1284"/>
        <v>0</v>
      </c>
      <c r="DS173" s="1508">
        <f t="shared" si="1284"/>
        <v>0</v>
      </c>
      <c r="DT173" s="1509">
        <f t="shared" si="1284"/>
        <v>0</v>
      </c>
      <c r="DU173" s="1507">
        <f t="shared" si="1284"/>
        <v>0</v>
      </c>
      <c r="DV173" s="1508">
        <f t="shared" si="1284"/>
        <v>0</v>
      </c>
      <c r="DW173" s="1508">
        <f t="shared" si="1284"/>
        <v>0</v>
      </c>
      <c r="DX173" s="1508">
        <f t="shared" si="1284"/>
        <v>0</v>
      </c>
      <c r="DY173" s="1508">
        <f t="shared" si="1284"/>
        <v>0</v>
      </c>
      <c r="DZ173" s="1508">
        <f t="shared" si="1285"/>
        <v>0</v>
      </c>
      <c r="EA173" s="1508">
        <f t="shared" si="1285"/>
        <v>0</v>
      </c>
      <c r="EB173" s="1508">
        <f t="shared" si="1285"/>
        <v>0</v>
      </c>
      <c r="EC173" s="1508">
        <f t="shared" si="1285"/>
        <v>0</v>
      </c>
      <c r="ED173" s="1508">
        <f t="shared" si="1285"/>
        <v>0</v>
      </c>
      <c r="EE173" s="1508">
        <f t="shared" si="1285"/>
        <v>0</v>
      </c>
      <c r="EF173" s="1508">
        <f t="shared" si="1285"/>
        <v>0</v>
      </c>
      <c r="EG173" s="1507">
        <f t="shared" si="1285"/>
        <v>0</v>
      </c>
      <c r="EH173" s="1508">
        <f t="shared" si="1285"/>
        <v>0</v>
      </c>
      <c r="EI173" s="1508">
        <f t="shared" si="1285"/>
        <v>0</v>
      </c>
      <c r="EJ173" s="1508">
        <f t="shared" si="1285"/>
        <v>0</v>
      </c>
      <c r="EK173" s="1508">
        <f t="shared" si="1285"/>
        <v>0</v>
      </c>
      <c r="EL173" s="1508">
        <f t="shared" si="1285"/>
        <v>0</v>
      </c>
      <c r="EM173" s="1508">
        <f t="shared" si="1285"/>
        <v>0</v>
      </c>
      <c r="EN173" s="1508">
        <f t="shared" si="1285"/>
        <v>0</v>
      </c>
      <c r="EO173" s="1508">
        <f t="shared" si="1285"/>
        <v>0</v>
      </c>
      <c r="EP173" s="1508">
        <f t="shared" si="1286"/>
        <v>0</v>
      </c>
      <c r="EQ173" s="1508">
        <f t="shared" si="1286"/>
        <v>0</v>
      </c>
      <c r="ER173" s="1509">
        <f t="shared" si="1286"/>
        <v>0</v>
      </c>
      <c r="ES173" s="1507">
        <f t="shared" si="1286"/>
        <v>0</v>
      </c>
      <c r="ET173" s="1508">
        <f t="shared" si="1286"/>
        <v>0</v>
      </c>
      <c r="EU173" s="1508">
        <f t="shared" si="1286"/>
        <v>0</v>
      </c>
      <c r="EV173" s="1508">
        <f t="shared" si="1286"/>
        <v>0</v>
      </c>
      <c r="EW173" s="1508">
        <f t="shared" si="1286"/>
        <v>0</v>
      </c>
      <c r="EX173" s="1508">
        <f t="shared" si="1286"/>
        <v>0</v>
      </c>
      <c r="EY173" s="1508">
        <f t="shared" si="1286"/>
        <v>0</v>
      </c>
      <c r="EZ173" s="1508">
        <f t="shared" si="1286"/>
        <v>0</v>
      </c>
      <c r="FA173" s="1508">
        <f t="shared" si="1286"/>
        <v>0</v>
      </c>
      <c r="FB173" s="1508">
        <f t="shared" si="1286"/>
        <v>0</v>
      </c>
      <c r="FC173" s="1508">
        <f t="shared" si="1286"/>
        <v>0</v>
      </c>
      <c r="FD173" s="1509">
        <f t="shared" si="1286"/>
        <v>0</v>
      </c>
      <c r="FE173" s="1508">
        <f t="shared" si="1286"/>
        <v>0</v>
      </c>
      <c r="FF173" s="1508">
        <f t="shared" si="1287"/>
        <v>0</v>
      </c>
      <c r="FG173" s="1508">
        <f t="shared" si="1288"/>
        <v>0</v>
      </c>
      <c r="FH173" s="1508">
        <f t="shared" si="1288"/>
        <v>0</v>
      </c>
      <c r="FI173" s="1508">
        <f t="shared" si="1288"/>
        <v>0</v>
      </c>
      <c r="FJ173" s="1508">
        <f t="shared" si="1288"/>
        <v>0</v>
      </c>
      <c r="FK173" s="1508">
        <f t="shared" si="1288"/>
        <v>0</v>
      </c>
      <c r="FL173" s="1508">
        <f t="shared" si="1288"/>
        <v>0</v>
      </c>
      <c r="FM173" s="1508">
        <f t="shared" si="1288"/>
        <v>0</v>
      </c>
      <c r="FN173" s="1508">
        <f t="shared" si="1288"/>
        <v>0</v>
      </c>
      <c r="FO173" s="1508">
        <f t="shared" si="1288"/>
        <v>0</v>
      </c>
      <c r="FP173" s="1509">
        <f t="shared" si="1288"/>
        <v>0</v>
      </c>
      <c r="FQ173" s="1508">
        <f t="shared" si="1288"/>
        <v>0</v>
      </c>
      <c r="FR173" s="1508">
        <f t="shared" si="1288"/>
        <v>0</v>
      </c>
      <c r="FS173" s="1508">
        <f t="shared" si="1288"/>
        <v>0</v>
      </c>
      <c r="FT173" s="1508">
        <f t="shared" si="1288"/>
        <v>0</v>
      </c>
      <c r="FU173" s="1508">
        <f t="shared" si="1288"/>
        <v>0</v>
      </c>
      <c r="FV173" s="1508">
        <f t="shared" si="1288"/>
        <v>0</v>
      </c>
      <c r="FW173" s="1508">
        <f t="shared" si="1142"/>
        <v>0</v>
      </c>
      <c r="FX173" s="1508">
        <f t="shared" si="1142"/>
        <v>0</v>
      </c>
      <c r="FY173" s="1508">
        <f t="shared" si="1142"/>
        <v>0</v>
      </c>
      <c r="FZ173" s="1508">
        <f t="shared" si="1142"/>
        <v>0</v>
      </c>
      <c r="GA173" s="1508">
        <f t="shared" si="1142"/>
        <v>0</v>
      </c>
      <c r="GB173" s="1509">
        <f t="shared" si="1142"/>
        <v>0</v>
      </c>
      <c r="GC173" s="1506"/>
      <c r="GD173" s="1458">
        <f t="shared" si="1143"/>
        <v>1</v>
      </c>
      <c r="GE173" s="1510">
        <f t="shared" si="1281"/>
        <v>0</v>
      </c>
      <c r="GF173" s="1511">
        <f t="shared" si="1281"/>
        <v>0</v>
      </c>
      <c r="GG173" s="1511">
        <f t="shared" si="1281"/>
        <v>0</v>
      </c>
      <c r="GH173" s="1511">
        <f t="shared" si="1281"/>
        <v>0</v>
      </c>
      <c r="GI173" s="1511">
        <f t="shared" si="1281"/>
        <v>0</v>
      </c>
      <c r="GJ173" s="1511">
        <f t="shared" si="1281"/>
        <v>0</v>
      </c>
      <c r="GK173" s="1511">
        <f t="shared" si="1281"/>
        <v>0</v>
      </c>
      <c r="GL173" s="1511">
        <f t="shared" si="1281"/>
        <v>0</v>
      </c>
      <c r="GM173" s="1511">
        <f t="shared" si="1281"/>
        <v>0</v>
      </c>
      <c r="GN173" s="1512">
        <f t="shared" si="1281"/>
        <v>0</v>
      </c>
      <c r="GO173" s="1513">
        <f t="shared" si="1144"/>
        <v>0</v>
      </c>
      <c r="GP173" s="1506"/>
      <c r="GQ173" s="1510">
        <f t="shared" si="1073"/>
        <v>0</v>
      </c>
      <c r="GR173" s="1511">
        <f t="shared" si="1289"/>
        <v>0</v>
      </c>
      <c r="GS173" s="1511">
        <f t="shared" si="1289"/>
        <v>0</v>
      </c>
      <c r="GT173" s="1511">
        <f t="shared" si="1289"/>
        <v>0</v>
      </c>
      <c r="GU173" s="1511">
        <f t="shared" si="1289"/>
        <v>0</v>
      </c>
      <c r="GV173" s="1511">
        <f t="shared" si="1289"/>
        <v>0</v>
      </c>
      <c r="GW173" s="1511">
        <f t="shared" si="1289"/>
        <v>0</v>
      </c>
      <c r="GX173" s="1511">
        <f t="shared" si="1289"/>
        <v>0</v>
      </c>
      <c r="GY173" s="1511">
        <f t="shared" si="1289"/>
        <v>0</v>
      </c>
      <c r="GZ173" s="1512">
        <f t="shared" si="1289"/>
        <v>0</v>
      </c>
      <c r="HA173" s="1513">
        <f t="shared" si="1145"/>
        <v>0</v>
      </c>
      <c r="HB173" s="1506">
        <f t="shared" si="1146"/>
        <v>1</v>
      </c>
      <c r="HC173" s="1506"/>
      <c r="HD173" s="1508">
        <f t="shared" si="1147"/>
        <v>0</v>
      </c>
      <c r="HE173" s="1460">
        <f t="shared" si="1148"/>
        <v>0</v>
      </c>
      <c r="HF173" s="1460">
        <f t="shared" si="1149"/>
        <v>0</v>
      </c>
      <c r="HG173" s="1460">
        <f t="shared" si="1150"/>
        <v>0</v>
      </c>
      <c r="HH173" s="1460">
        <f t="shared" si="1151"/>
        <v>0</v>
      </c>
      <c r="HI173" s="1460">
        <f t="shared" si="1152"/>
        <v>0</v>
      </c>
      <c r="HJ173" s="1460">
        <f t="shared" si="1153"/>
        <v>0</v>
      </c>
      <c r="HK173" s="1460">
        <f t="shared" si="1154"/>
        <v>0</v>
      </c>
      <c r="HL173" s="1460">
        <f t="shared" si="1155"/>
        <v>0</v>
      </c>
      <c r="HM173" s="1460">
        <f t="shared" si="1156"/>
        <v>0</v>
      </c>
      <c r="HN173" s="1460">
        <f t="shared" si="1157"/>
        <v>0</v>
      </c>
      <c r="HO173" s="1460">
        <f t="shared" si="1158"/>
        <v>0</v>
      </c>
      <c r="HP173" s="1460">
        <f t="shared" si="1159"/>
        <v>0</v>
      </c>
      <c r="HQ173" s="1460">
        <f t="shared" si="1160"/>
        <v>0</v>
      </c>
      <c r="HR173" s="1460">
        <f t="shared" si="1161"/>
        <v>0</v>
      </c>
      <c r="HS173" s="1460">
        <f t="shared" si="1162"/>
        <v>0</v>
      </c>
      <c r="HT173" s="1460">
        <f t="shared" si="1163"/>
        <v>0</v>
      </c>
      <c r="HU173" s="1460">
        <f t="shared" si="1164"/>
        <v>0</v>
      </c>
      <c r="HV173" s="1460">
        <f t="shared" si="1165"/>
        <v>0</v>
      </c>
      <c r="HW173" s="1460">
        <f t="shared" si="1166"/>
        <v>0</v>
      </c>
      <c r="HX173" s="1460">
        <f t="shared" si="1167"/>
        <v>0</v>
      </c>
      <c r="HY173" s="1460">
        <f t="shared" si="1168"/>
        <v>0</v>
      </c>
      <c r="HZ173" s="1460">
        <f t="shared" si="1169"/>
        <v>0</v>
      </c>
      <c r="IA173" s="1460">
        <f t="shared" si="1170"/>
        <v>0</v>
      </c>
      <c r="IB173" s="1460">
        <f t="shared" si="1171"/>
        <v>0</v>
      </c>
      <c r="IC173" s="1460">
        <f t="shared" si="1172"/>
        <v>0</v>
      </c>
      <c r="ID173" s="1460">
        <f t="shared" si="1173"/>
        <v>0</v>
      </c>
      <c r="IE173" s="1460">
        <f t="shared" si="1174"/>
        <v>0</v>
      </c>
      <c r="IF173" s="1460">
        <f t="shared" si="1175"/>
        <v>0</v>
      </c>
      <c r="IG173" s="1460">
        <f t="shared" si="1176"/>
        <v>0</v>
      </c>
      <c r="IH173" s="1460">
        <f t="shared" si="1177"/>
        <v>0</v>
      </c>
      <c r="II173" s="1460">
        <f t="shared" si="1178"/>
        <v>0</v>
      </c>
      <c r="IJ173" s="1460">
        <f t="shared" si="1179"/>
        <v>0</v>
      </c>
      <c r="IK173" s="1460">
        <f t="shared" si="1180"/>
        <v>0</v>
      </c>
      <c r="IL173" s="1460">
        <f t="shared" si="1181"/>
        <v>0</v>
      </c>
      <c r="IM173" s="1460">
        <f t="shared" si="1182"/>
        <v>0</v>
      </c>
      <c r="IN173" s="1460">
        <f t="shared" si="1183"/>
        <v>0</v>
      </c>
      <c r="IO173" s="1460">
        <f t="shared" si="1184"/>
        <v>0</v>
      </c>
      <c r="IP173" s="1460">
        <f t="shared" si="1185"/>
        <v>0</v>
      </c>
      <c r="IQ173" s="1460">
        <f t="shared" si="1186"/>
        <v>0</v>
      </c>
      <c r="IR173" s="1460">
        <f t="shared" si="1187"/>
        <v>0</v>
      </c>
      <c r="IS173" s="1460">
        <f t="shared" si="1188"/>
        <v>0</v>
      </c>
      <c r="IT173" s="1460">
        <f t="shared" si="1189"/>
        <v>0</v>
      </c>
      <c r="IU173" s="1460">
        <f t="shared" si="1190"/>
        <v>0</v>
      </c>
      <c r="IV173" s="1460">
        <f t="shared" si="1191"/>
        <v>0</v>
      </c>
      <c r="IW173" s="1460">
        <f t="shared" si="1192"/>
        <v>0</v>
      </c>
      <c r="IX173" s="1460">
        <f t="shared" si="1193"/>
        <v>0</v>
      </c>
      <c r="IY173" s="1460">
        <f t="shared" si="1194"/>
        <v>0</v>
      </c>
      <c r="IZ173" s="1460">
        <f t="shared" si="1195"/>
        <v>0</v>
      </c>
      <c r="JA173" s="1460">
        <f t="shared" si="1196"/>
        <v>0</v>
      </c>
      <c r="JB173" s="1460">
        <f t="shared" si="1197"/>
        <v>0</v>
      </c>
      <c r="JC173" s="1460">
        <f t="shared" si="1198"/>
        <v>0</v>
      </c>
      <c r="JD173" s="1460">
        <f t="shared" si="1199"/>
        <v>0</v>
      </c>
      <c r="JE173" s="1460">
        <f t="shared" si="1200"/>
        <v>0</v>
      </c>
      <c r="JF173" s="1460">
        <f t="shared" si="1201"/>
        <v>0</v>
      </c>
      <c r="JG173" s="1460">
        <f t="shared" si="1202"/>
        <v>0</v>
      </c>
      <c r="JH173" s="1460">
        <f t="shared" si="1203"/>
        <v>0</v>
      </c>
      <c r="JI173" s="1460">
        <f t="shared" si="1204"/>
        <v>0</v>
      </c>
      <c r="JJ173" s="1460">
        <f t="shared" si="1205"/>
        <v>0</v>
      </c>
      <c r="JK173" s="1460">
        <f t="shared" si="1206"/>
        <v>0</v>
      </c>
      <c r="JL173" s="1460">
        <f t="shared" si="1207"/>
        <v>0</v>
      </c>
      <c r="JM173" s="1460">
        <f t="shared" si="1208"/>
        <v>0</v>
      </c>
      <c r="JN173" s="1460">
        <f t="shared" si="1209"/>
        <v>0</v>
      </c>
      <c r="JO173" s="1460">
        <f t="shared" si="1210"/>
        <v>0</v>
      </c>
      <c r="JP173" s="1460">
        <f t="shared" si="1211"/>
        <v>0</v>
      </c>
      <c r="JQ173" s="1460">
        <f t="shared" si="1212"/>
        <v>0</v>
      </c>
      <c r="JR173" s="1460">
        <f t="shared" si="1213"/>
        <v>0</v>
      </c>
      <c r="JS173" s="1460">
        <f t="shared" si="1214"/>
        <v>0</v>
      </c>
      <c r="JT173" s="1460">
        <f t="shared" si="1215"/>
        <v>0</v>
      </c>
      <c r="JU173" s="1460">
        <f t="shared" si="1216"/>
        <v>0</v>
      </c>
      <c r="JV173" s="1460">
        <f t="shared" si="1217"/>
        <v>0</v>
      </c>
      <c r="JW173" s="1460">
        <f t="shared" si="1218"/>
        <v>0</v>
      </c>
      <c r="JX173" s="1460">
        <f t="shared" si="1219"/>
        <v>0</v>
      </c>
      <c r="JY173" s="1460">
        <f t="shared" si="1220"/>
        <v>0</v>
      </c>
      <c r="JZ173" s="1460">
        <f t="shared" si="1221"/>
        <v>0</v>
      </c>
      <c r="KA173" s="1460">
        <f t="shared" si="1222"/>
        <v>0</v>
      </c>
      <c r="KB173" s="1460">
        <f t="shared" si="1223"/>
        <v>0</v>
      </c>
      <c r="KC173" s="1460">
        <f t="shared" si="1224"/>
        <v>0</v>
      </c>
      <c r="KD173" s="1460">
        <f t="shared" si="1225"/>
        <v>0</v>
      </c>
      <c r="KE173" s="1460">
        <f t="shared" si="1226"/>
        <v>0</v>
      </c>
      <c r="KF173" s="1460">
        <f t="shared" si="1227"/>
        <v>0</v>
      </c>
      <c r="KG173" s="1460">
        <f t="shared" si="1228"/>
        <v>0</v>
      </c>
      <c r="KH173" s="1460">
        <f t="shared" si="1229"/>
        <v>0</v>
      </c>
      <c r="KI173" s="1460">
        <f t="shared" si="1230"/>
        <v>0</v>
      </c>
      <c r="KJ173" s="1460">
        <f t="shared" si="1231"/>
        <v>0</v>
      </c>
      <c r="KK173" s="1460">
        <f t="shared" si="1232"/>
        <v>0</v>
      </c>
      <c r="KL173" s="1460">
        <f t="shared" si="1233"/>
        <v>0</v>
      </c>
      <c r="KM173" s="1460">
        <f t="shared" si="1234"/>
        <v>0</v>
      </c>
      <c r="KN173" s="1460">
        <f t="shared" si="1235"/>
        <v>0</v>
      </c>
      <c r="KO173" s="1460">
        <f t="shared" si="1236"/>
        <v>0</v>
      </c>
      <c r="KP173" s="1460">
        <f t="shared" si="1237"/>
        <v>0</v>
      </c>
      <c r="KQ173" s="1460">
        <f t="shared" si="1238"/>
        <v>0</v>
      </c>
      <c r="KR173" s="1460">
        <f t="shared" si="1239"/>
        <v>0</v>
      </c>
      <c r="KS173" s="1460">
        <f t="shared" si="1240"/>
        <v>0</v>
      </c>
      <c r="KT173" s="1460">
        <f t="shared" si="1241"/>
        <v>0</v>
      </c>
      <c r="KU173" s="1460">
        <f t="shared" si="1242"/>
        <v>0</v>
      </c>
      <c r="KV173" s="1460">
        <f t="shared" si="1243"/>
        <v>0</v>
      </c>
      <c r="KW173" s="1460">
        <f t="shared" si="1244"/>
        <v>0</v>
      </c>
      <c r="KX173" s="1460">
        <f t="shared" si="1245"/>
        <v>0</v>
      </c>
      <c r="KY173" s="1460">
        <f t="shared" si="1246"/>
        <v>0</v>
      </c>
      <c r="KZ173" s="1460">
        <f t="shared" si="1247"/>
        <v>0</v>
      </c>
      <c r="LA173" s="1460">
        <f t="shared" si="1248"/>
        <v>0</v>
      </c>
      <c r="LB173" s="1460">
        <f t="shared" si="1249"/>
        <v>0</v>
      </c>
      <c r="LC173" s="1460">
        <f t="shared" si="1250"/>
        <v>0</v>
      </c>
      <c r="LD173" s="1460">
        <f t="shared" si="1251"/>
        <v>0</v>
      </c>
      <c r="LE173" s="1460">
        <f t="shared" si="1252"/>
        <v>0</v>
      </c>
      <c r="LF173" s="1460">
        <f t="shared" si="1253"/>
        <v>0</v>
      </c>
      <c r="LG173" s="1460">
        <f t="shared" si="1254"/>
        <v>0</v>
      </c>
      <c r="LH173" s="1460">
        <f t="shared" si="1255"/>
        <v>0</v>
      </c>
      <c r="LI173" s="1460">
        <f t="shared" si="1256"/>
        <v>0</v>
      </c>
      <c r="LJ173" s="1460">
        <f t="shared" si="1257"/>
        <v>0</v>
      </c>
      <c r="LK173" s="1460">
        <f t="shared" si="1258"/>
        <v>0</v>
      </c>
      <c r="LL173" s="1460">
        <f t="shared" si="1259"/>
        <v>0</v>
      </c>
      <c r="LM173" s="1460">
        <f t="shared" si="1260"/>
        <v>0</v>
      </c>
      <c r="LN173" s="1460">
        <f t="shared" si="1261"/>
        <v>0</v>
      </c>
      <c r="LO173" s="1460">
        <f t="shared" si="1262"/>
        <v>0</v>
      </c>
      <c r="LP173" s="1460">
        <f t="shared" si="1263"/>
        <v>0</v>
      </c>
      <c r="LQ173" s="1460">
        <f t="shared" si="1264"/>
        <v>0</v>
      </c>
      <c r="LR173" s="1460">
        <f t="shared" si="1265"/>
        <v>0</v>
      </c>
      <c r="LS173" s="1460">
        <f t="shared" si="1266"/>
        <v>0</v>
      </c>
      <c r="LW173" s="1467">
        <f t="shared" si="1267"/>
        <v>0</v>
      </c>
      <c r="LX173" s="1467">
        <f t="shared" si="1268"/>
        <v>0</v>
      </c>
      <c r="LY173" s="1467">
        <f t="shared" si="1269"/>
        <v>0</v>
      </c>
      <c r="LZ173" s="1467">
        <f t="shared" si="1270"/>
        <v>0</v>
      </c>
      <c r="MA173" s="1506"/>
      <c r="MB173" s="1460">
        <f t="shared" si="1271"/>
        <v>0</v>
      </c>
      <c r="MC173" s="1460">
        <f t="shared" si="1272"/>
        <v>0</v>
      </c>
      <c r="MD173" s="1460">
        <f t="shared" si="1272"/>
        <v>0</v>
      </c>
      <c r="ME173" s="1460">
        <f t="shared" si="1272"/>
        <v>0</v>
      </c>
      <c r="MF173" s="1460">
        <f t="shared" si="1272"/>
        <v>0</v>
      </c>
      <c r="MG173" s="1460">
        <f t="shared" si="1272"/>
        <v>0</v>
      </c>
      <c r="MH173" s="1460">
        <f t="shared" si="1272"/>
        <v>0</v>
      </c>
      <c r="MI173" s="1460">
        <f t="shared" si="1272"/>
        <v>0</v>
      </c>
      <c r="MJ173" s="1460">
        <f t="shared" si="1272"/>
        <v>0</v>
      </c>
      <c r="MK173" s="1460">
        <f t="shared" si="1272"/>
        <v>0</v>
      </c>
      <c r="ML173" s="1460">
        <f t="shared" si="1272"/>
        <v>0</v>
      </c>
      <c r="MM173" s="1460">
        <f t="shared" si="1272"/>
        <v>0</v>
      </c>
      <c r="MN173" s="1460">
        <f t="shared" si="1272"/>
        <v>0</v>
      </c>
      <c r="MO173" s="1460">
        <f t="shared" si="1272"/>
        <v>0</v>
      </c>
      <c r="MP173" s="1460">
        <f t="shared" si="1272"/>
        <v>0</v>
      </c>
      <c r="MQ173" s="1460">
        <f t="shared" si="1272"/>
        <v>0</v>
      </c>
      <c r="MR173" s="1460">
        <f t="shared" si="1272"/>
        <v>0</v>
      </c>
      <c r="MS173" s="1460">
        <f t="shared" si="1277"/>
        <v>0</v>
      </c>
      <c r="MT173" s="1460">
        <f t="shared" si="1277"/>
        <v>0</v>
      </c>
      <c r="MU173" s="1460">
        <f t="shared" si="1277"/>
        <v>0</v>
      </c>
      <c r="MV173" s="1460">
        <f t="shared" si="1277"/>
        <v>0</v>
      </c>
      <c r="MW173" s="1460">
        <f t="shared" si="1277"/>
        <v>0</v>
      </c>
      <c r="MX173" s="1460">
        <f t="shared" si="1277"/>
        <v>0</v>
      </c>
      <c r="MY173" s="1460">
        <f t="shared" si="1277"/>
        <v>0</v>
      </c>
      <c r="MZ173" s="1460">
        <f t="shared" si="1277"/>
        <v>0</v>
      </c>
      <c r="NA173" s="1460">
        <f t="shared" si="1277"/>
        <v>0</v>
      </c>
      <c r="NB173" s="1460">
        <f t="shared" si="1277"/>
        <v>0</v>
      </c>
      <c r="NC173" s="1460">
        <f t="shared" si="1277"/>
        <v>0</v>
      </c>
      <c r="ND173" s="1460">
        <f t="shared" si="1277"/>
        <v>0</v>
      </c>
      <c r="NE173" s="1460">
        <f t="shared" si="1277"/>
        <v>0</v>
      </c>
      <c r="NF173" s="1460">
        <f t="shared" si="1277"/>
        <v>0</v>
      </c>
      <c r="NG173" s="1460">
        <f t="shared" si="1277"/>
        <v>0</v>
      </c>
      <c r="NH173" s="1460">
        <f t="shared" si="1277"/>
        <v>0</v>
      </c>
      <c r="NI173" s="1460">
        <f t="shared" si="1278"/>
        <v>0</v>
      </c>
      <c r="NJ173" s="1460">
        <f t="shared" si="1278"/>
        <v>0</v>
      </c>
      <c r="NK173" s="1460">
        <f t="shared" si="1278"/>
        <v>0</v>
      </c>
      <c r="NL173" s="1460">
        <f t="shared" si="1278"/>
        <v>0</v>
      </c>
      <c r="NM173" s="1460">
        <f t="shared" si="1278"/>
        <v>0</v>
      </c>
      <c r="NN173" s="1460">
        <f t="shared" si="1278"/>
        <v>0</v>
      </c>
      <c r="NO173" s="1460">
        <f t="shared" si="1278"/>
        <v>0</v>
      </c>
      <c r="NP173" s="1460">
        <f t="shared" si="1278"/>
        <v>0</v>
      </c>
      <c r="NQ173" s="1460">
        <f t="shared" si="1278"/>
        <v>0</v>
      </c>
      <c r="NR173" s="1460">
        <f t="shared" si="1278"/>
        <v>0</v>
      </c>
      <c r="NS173" s="1460">
        <f t="shared" si="1278"/>
        <v>0</v>
      </c>
      <c r="NT173" s="1460">
        <f t="shared" si="1278"/>
        <v>0</v>
      </c>
      <c r="NU173" s="1460">
        <f t="shared" si="1278"/>
        <v>0</v>
      </c>
      <c r="NV173" s="1460">
        <f t="shared" si="1278"/>
        <v>0</v>
      </c>
      <c r="NW173" s="1460">
        <f t="shared" si="1278"/>
        <v>0</v>
      </c>
      <c r="NX173" s="1460">
        <f t="shared" si="1278"/>
        <v>0</v>
      </c>
      <c r="NY173" s="1460">
        <f t="shared" si="1280"/>
        <v>0</v>
      </c>
      <c r="NZ173" s="1460">
        <f t="shared" si="1280"/>
        <v>0</v>
      </c>
      <c r="OA173" s="1460">
        <f t="shared" si="1280"/>
        <v>0</v>
      </c>
      <c r="OB173" s="1460">
        <f t="shared" si="1280"/>
        <v>0</v>
      </c>
      <c r="OC173" s="1460">
        <f t="shared" si="1280"/>
        <v>0</v>
      </c>
      <c r="OD173" s="1460">
        <f t="shared" si="1280"/>
        <v>0</v>
      </c>
      <c r="OE173" s="1460">
        <f t="shared" si="1280"/>
        <v>0</v>
      </c>
      <c r="OF173" s="1460">
        <f t="shared" si="1280"/>
        <v>0</v>
      </c>
      <c r="OG173" s="1460">
        <f t="shared" si="1280"/>
        <v>0</v>
      </c>
      <c r="OH173" s="1460">
        <f t="shared" si="1280"/>
        <v>0</v>
      </c>
      <c r="OI173" s="1460">
        <f t="shared" si="1280"/>
        <v>0</v>
      </c>
      <c r="OJ173" s="1460">
        <f t="shared" si="1280"/>
        <v>0</v>
      </c>
      <c r="OK173" s="1460">
        <f t="shared" si="1280"/>
        <v>0</v>
      </c>
      <c r="OL173" s="1460">
        <f t="shared" si="1280"/>
        <v>0</v>
      </c>
      <c r="OM173" s="1460">
        <f t="shared" si="1280"/>
        <v>0</v>
      </c>
      <c r="ON173" s="1460">
        <f t="shared" si="1280"/>
        <v>0</v>
      </c>
      <c r="OO173" s="1460">
        <f t="shared" si="1279"/>
        <v>0</v>
      </c>
      <c r="OP173" s="1460">
        <f t="shared" si="1274"/>
        <v>0</v>
      </c>
      <c r="OQ173" s="1460">
        <f t="shared" si="1274"/>
        <v>0</v>
      </c>
      <c r="OR173" s="1460">
        <f t="shared" si="1274"/>
        <v>0</v>
      </c>
      <c r="OS173" s="1460">
        <f t="shared" si="1274"/>
        <v>0</v>
      </c>
      <c r="OT173" s="1460">
        <f t="shared" si="1274"/>
        <v>0</v>
      </c>
      <c r="OU173" s="1460">
        <f t="shared" si="1274"/>
        <v>0</v>
      </c>
      <c r="OV173" s="1460">
        <f t="shared" si="1274"/>
        <v>0</v>
      </c>
      <c r="OW173" s="1460">
        <f t="shared" si="1274"/>
        <v>0</v>
      </c>
      <c r="OX173" s="1460">
        <f t="shared" si="1274"/>
        <v>0</v>
      </c>
      <c r="OY173" s="1460">
        <f t="shared" si="1274"/>
        <v>0</v>
      </c>
      <c r="OZ173" s="1460">
        <f t="shared" si="1274"/>
        <v>0</v>
      </c>
      <c r="PA173" s="1460">
        <f t="shared" si="1274"/>
        <v>0</v>
      </c>
      <c r="PB173" s="1460">
        <f t="shared" si="1274"/>
        <v>0</v>
      </c>
      <c r="PC173" s="1460">
        <f t="shared" si="1274"/>
        <v>0</v>
      </c>
      <c r="PD173" s="1460">
        <f t="shared" si="1274"/>
        <v>0</v>
      </c>
      <c r="PE173" s="1460">
        <f t="shared" si="1274"/>
        <v>0</v>
      </c>
      <c r="PF173" s="1460">
        <f t="shared" si="1275"/>
        <v>0</v>
      </c>
      <c r="PG173" s="1460">
        <f t="shared" si="1275"/>
        <v>0</v>
      </c>
      <c r="PH173" s="1460">
        <f t="shared" si="1275"/>
        <v>0</v>
      </c>
      <c r="PI173" s="1460">
        <f t="shared" si="1275"/>
        <v>0</v>
      </c>
      <c r="PJ173" s="1460">
        <f t="shared" si="1275"/>
        <v>0</v>
      </c>
      <c r="PK173" s="1460">
        <f t="shared" si="1275"/>
        <v>0</v>
      </c>
      <c r="PL173" s="1460">
        <f t="shared" si="1275"/>
        <v>0</v>
      </c>
      <c r="PM173" s="1460">
        <f t="shared" si="1275"/>
        <v>0</v>
      </c>
      <c r="PN173" s="1460">
        <f t="shared" si="1275"/>
        <v>0</v>
      </c>
      <c r="PO173" s="1460">
        <f t="shared" si="1275"/>
        <v>0</v>
      </c>
      <c r="PP173" s="1460">
        <f t="shared" si="1275"/>
        <v>0</v>
      </c>
      <c r="PQ173" s="1460">
        <f t="shared" si="1275"/>
        <v>0</v>
      </c>
      <c r="PR173" s="1460">
        <f t="shared" si="1275"/>
        <v>0</v>
      </c>
      <c r="PS173" s="1460">
        <f t="shared" si="1275"/>
        <v>0</v>
      </c>
      <c r="PT173" s="1460">
        <f t="shared" si="1275"/>
        <v>0</v>
      </c>
      <c r="PU173" s="1460">
        <f t="shared" si="1275"/>
        <v>0</v>
      </c>
      <c r="PV173" s="1460">
        <f t="shared" si="1276"/>
        <v>0</v>
      </c>
      <c r="PW173" s="1460">
        <f t="shared" si="1276"/>
        <v>0</v>
      </c>
      <c r="PX173" s="1460">
        <f t="shared" si="1276"/>
        <v>0</v>
      </c>
      <c r="PY173" s="1460">
        <f t="shared" si="1276"/>
        <v>0</v>
      </c>
      <c r="PZ173" s="1460">
        <f t="shared" si="1276"/>
        <v>0</v>
      </c>
      <c r="QA173" s="1460">
        <f t="shared" si="1276"/>
        <v>0</v>
      </c>
      <c r="QB173" s="1460">
        <f t="shared" si="1276"/>
        <v>0</v>
      </c>
      <c r="QC173" s="1460">
        <f t="shared" si="1276"/>
        <v>0</v>
      </c>
      <c r="QD173" s="1460">
        <f t="shared" si="1276"/>
        <v>0</v>
      </c>
      <c r="QE173" s="1460">
        <f t="shared" si="1276"/>
        <v>0</v>
      </c>
      <c r="QF173" s="1460">
        <f t="shared" si="1276"/>
        <v>0</v>
      </c>
      <c r="QG173" s="1460">
        <f t="shared" si="1276"/>
        <v>0</v>
      </c>
      <c r="QH173" s="1460">
        <f t="shared" si="1276"/>
        <v>0</v>
      </c>
      <c r="QI173" s="1460">
        <f t="shared" si="1276"/>
        <v>0</v>
      </c>
      <c r="QJ173" s="1460">
        <f t="shared" si="1276"/>
        <v>0</v>
      </c>
      <c r="QK173" s="1460">
        <f t="shared" si="1276"/>
        <v>0</v>
      </c>
      <c r="QL173" s="1460">
        <f t="shared" si="1273"/>
        <v>0</v>
      </c>
      <c r="QM173" s="1460">
        <f t="shared" si="1273"/>
        <v>0</v>
      </c>
      <c r="QN173" s="1460">
        <f t="shared" si="1273"/>
        <v>0</v>
      </c>
      <c r="QO173" s="1460">
        <f t="shared" si="1273"/>
        <v>0</v>
      </c>
      <c r="QP173" s="1460">
        <f t="shared" si="1273"/>
        <v>0</v>
      </c>
      <c r="QQ173" s="1460">
        <f t="shared" si="1273"/>
        <v>0</v>
      </c>
    </row>
    <row r="174" spans="1:459" s="1466" customFormat="1" ht="22.5" customHeight="1">
      <c r="A174" s="1468"/>
      <c r="B174" s="1469"/>
      <c r="C174" s="1469"/>
      <c r="D174" s="1470"/>
      <c r="E174" s="1471"/>
      <c r="F174" s="1472"/>
      <c r="G174" s="1472"/>
      <c r="H174" s="1473">
        <f t="shared" si="1106"/>
        <v>0</v>
      </c>
      <c r="I174" s="1474">
        <v>0</v>
      </c>
      <c r="J174" s="1475">
        <f t="shared" si="437"/>
        <v>0</v>
      </c>
      <c r="K174" s="1476">
        <v>0</v>
      </c>
      <c r="L174" s="1477">
        <f t="shared" si="1107"/>
        <v>0</v>
      </c>
      <c r="M174" s="1477">
        <f t="shared" si="1108"/>
        <v>0</v>
      </c>
      <c r="N174" s="1478"/>
      <c r="O174" s="1479">
        <v>0</v>
      </c>
      <c r="P174" s="1480">
        <v>0</v>
      </c>
      <c r="Q174" s="1828">
        <v>0</v>
      </c>
      <c r="R174" s="1831">
        <f t="shared" si="1109"/>
        <v>0</v>
      </c>
      <c r="S174" s="1481">
        <f>IF(AND(SUM(O174:Q174)=0,N174="NNN"),MIN('Operating History and Pro Forma'!$M$33,'Operating History and Pro Forma'!$T$15)*D174,SUM(O174:Q174)*D174)</f>
        <v>0</v>
      </c>
      <c r="T174" s="1482">
        <f t="shared" si="1110"/>
        <v>0</v>
      </c>
      <c r="U174" s="1483">
        <f t="shared" si="1111"/>
        <v>0</v>
      </c>
      <c r="V174" s="1480"/>
      <c r="W174" s="1514"/>
      <c r="X174" s="1486" t="str">
        <f t="shared" si="1112"/>
        <v/>
      </c>
      <c r="Y174" s="1487">
        <f t="shared" si="1113"/>
        <v>0</v>
      </c>
      <c r="Z174" s="1488"/>
      <c r="AA174" s="1488"/>
      <c r="AB174" s="1488"/>
      <c r="AC174" s="1488"/>
      <c r="AD174" s="1489">
        <f t="shared" si="1114"/>
        <v>0</v>
      </c>
      <c r="AE174" s="1490" t="str">
        <f t="shared" si="1115"/>
        <v/>
      </c>
      <c r="AF174" s="1491">
        <f t="shared" si="1116"/>
        <v>0</v>
      </c>
      <c r="AG174" s="1492">
        <f t="shared" si="1117"/>
        <v>0</v>
      </c>
      <c r="AH174" s="1493">
        <f t="shared" si="1118"/>
        <v>0</v>
      </c>
      <c r="AI174" s="1493">
        <f t="shared" si="1118"/>
        <v>0</v>
      </c>
      <c r="AJ174" s="1494">
        <f t="shared" si="1118"/>
        <v>0</v>
      </c>
      <c r="AK174" s="1494">
        <f t="shared" si="1118"/>
        <v>0</v>
      </c>
      <c r="AL174" s="1495">
        <f t="shared" si="1118"/>
        <v>0</v>
      </c>
      <c r="AM174" s="1496">
        <f t="shared" si="1118"/>
        <v>0</v>
      </c>
      <c r="AN174" s="1497">
        <f t="shared" si="399"/>
        <v>0</v>
      </c>
      <c r="AO174" s="1498">
        <f t="shared" si="1093"/>
        <v>0</v>
      </c>
      <c r="AP174" s="1499">
        <f t="shared" si="1119"/>
        <v>0</v>
      </c>
      <c r="AQ174" s="1500">
        <f t="shared" si="1120"/>
        <v>0</v>
      </c>
      <c r="AR174" s="1501">
        <f t="shared" si="1121"/>
        <v>0</v>
      </c>
      <c r="AS174" s="1498">
        <f t="shared" si="1088"/>
        <v>0</v>
      </c>
      <c r="AT174" s="1501">
        <f t="shared" si="1122"/>
        <v>0</v>
      </c>
      <c r="AU174" s="1498">
        <f t="shared" si="1123"/>
        <v>1</v>
      </c>
      <c r="AV174" s="1498">
        <f t="shared" si="1124"/>
        <v>2</v>
      </c>
      <c r="AW174" s="1499">
        <f t="shared" si="1125"/>
        <v>0</v>
      </c>
      <c r="AX174" s="1502">
        <f t="shared" si="1126"/>
        <v>0</v>
      </c>
      <c r="AY174" s="1503">
        <f t="shared" si="1127"/>
        <v>0</v>
      </c>
      <c r="AZ174" s="1498">
        <f t="shared" si="1128"/>
        <v>2</v>
      </c>
      <c r="BA174" s="1498">
        <f t="shared" si="1129"/>
        <v>3</v>
      </c>
      <c r="BB174" s="1499">
        <f t="shared" si="1130"/>
        <v>0</v>
      </c>
      <c r="BC174" s="1502">
        <f t="shared" si="1131"/>
        <v>0</v>
      </c>
      <c r="BD174" s="1503">
        <f t="shared" si="1132"/>
        <v>0</v>
      </c>
      <c r="BE174" s="1498">
        <f t="shared" si="1133"/>
        <v>3</v>
      </c>
      <c r="BF174" s="1498">
        <f t="shared" si="1134"/>
        <v>4</v>
      </c>
      <c r="BG174" s="1499">
        <f t="shared" si="1135"/>
        <v>0</v>
      </c>
      <c r="BH174" s="1502">
        <f t="shared" si="1136"/>
        <v>0</v>
      </c>
      <c r="BI174" s="1502">
        <f t="shared" si="1137"/>
        <v>0</v>
      </c>
      <c r="BJ174" s="1504">
        <f t="shared" si="1138"/>
        <v>1900</v>
      </c>
      <c r="BK174" s="1505" t="str">
        <f t="shared" si="1139"/>
        <v/>
      </c>
      <c r="BL174" s="1506"/>
      <c r="BM174" s="1507">
        <f t="shared" si="1140"/>
        <v>0</v>
      </c>
      <c r="BN174" s="1508">
        <f t="shared" si="1141"/>
        <v>0</v>
      </c>
      <c r="BO174" s="1508">
        <f t="shared" si="1141"/>
        <v>0</v>
      </c>
      <c r="BP174" s="1508">
        <f t="shared" si="1141"/>
        <v>0</v>
      </c>
      <c r="BQ174" s="1508">
        <f t="shared" si="1141"/>
        <v>0</v>
      </c>
      <c r="BR174" s="1508">
        <f t="shared" si="1141"/>
        <v>0</v>
      </c>
      <c r="BS174" s="1508">
        <f t="shared" si="1141"/>
        <v>0</v>
      </c>
      <c r="BT174" s="1508">
        <f t="shared" si="1141"/>
        <v>0</v>
      </c>
      <c r="BU174" s="1508">
        <f t="shared" ref="BN174:CC190" si="1290">IF(BU$12&lt;$AO174,0,IF(BU$12&lt;=$AU174,IF(BU$12&lt;$AS174,$L174,$AT174),IF(OR(AND(BU$12&lt;$BF174,BU$12&gt;=$BE174),AND(BU$12&lt;$BA174,BU$12&gt;=$AZ174),AND(BU$12&lt;$AV174,BU$12&gt;=$AU174)),0,IF(BU$12&gt;=$BF174,$BG174*$D174/12,IF(BU$12&gt;=$BA174,$BB174*$D174/12,IF(BU$12&gt;=$AV174,$AW174*$D174/12))))))</f>
        <v>0</v>
      </c>
      <c r="BV174" s="1508">
        <f t="shared" si="1290"/>
        <v>0</v>
      </c>
      <c r="BW174" s="1508">
        <f t="shared" si="1290"/>
        <v>0</v>
      </c>
      <c r="BX174" s="1508">
        <f t="shared" si="1290"/>
        <v>0</v>
      </c>
      <c r="BY174" s="1507">
        <f t="shared" si="1290"/>
        <v>0</v>
      </c>
      <c r="BZ174" s="1508">
        <f t="shared" si="1290"/>
        <v>0</v>
      </c>
      <c r="CA174" s="1508">
        <f t="shared" si="1290"/>
        <v>0</v>
      </c>
      <c r="CB174" s="1508">
        <f t="shared" si="1290"/>
        <v>0</v>
      </c>
      <c r="CC174" s="1508">
        <f t="shared" si="1290"/>
        <v>0</v>
      </c>
      <c r="CD174" s="1508">
        <f t="shared" si="1282"/>
        <v>0</v>
      </c>
      <c r="CE174" s="1508">
        <f t="shared" si="1282"/>
        <v>0</v>
      </c>
      <c r="CF174" s="1508">
        <f t="shared" si="1282"/>
        <v>0</v>
      </c>
      <c r="CG174" s="1508">
        <f t="shared" si="1282"/>
        <v>0</v>
      </c>
      <c r="CH174" s="1508">
        <f t="shared" si="1282"/>
        <v>0</v>
      </c>
      <c r="CI174" s="1508">
        <f t="shared" si="1282"/>
        <v>0</v>
      </c>
      <c r="CJ174" s="1509">
        <f t="shared" si="1282"/>
        <v>0</v>
      </c>
      <c r="CK174" s="1507">
        <f t="shared" si="1282"/>
        <v>0</v>
      </c>
      <c r="CL174" s="1508">
        <f t="shared" si="1282"/>
        <v>0</v>
      </c>
      <c r="CM174" s="1508">
        <f t="shared" si="1282"/>
        <v>0</v>
      </c>
      <c r="CN174" s="1508">
        <f t="shared" si="1282"/>
        <v>0</v>
      </c>
      <c r="CO174" s="1508">
        <f t="shared" si="1282"/>
        <v>0</v>
      </c>
      <c r="CP174" s="1508">
        <f t="shared" si="1282"/>
        <v>0</v>
      </c>
      <c r="CQ174" s="1508">
        <f t="shared" si="1282"/>
        <v>0</v>
      </c>
      <c r="CR174" s="1508">
        <f t="shared" si="1282"/>
        <v>0</v>
      </c>
      <c r="CS174" s="1508">
        <f t="shared" si="1282"/>
        <v>0</v>
      </c>
      <c r="CT174" s="1508">
        <f t="shared" si="1283"/>
        <v>0</v>
      </c>
      <c r="CU174" s="1508">
        <f t="shared" si="1283"/>
        <v>0</v>
      </c>
      <c r="CV174" s="1509">
        <f t="shared" si="1283"/>
        <v>0</v>
      </c>
      <c r="CW174" s="1508">
        <f t="shared" si="1283"/>
        <v>0</v>
      </c>
      <c r="CX174" s="1508">
        <f t="shared" si="1283"/>
        <v>0</v>
      </c>
      <c r="CY174" s="1508">
        <f t="shared" si="1283"/>
        <v>0</v>
      </c>
      <c r="CZ174" s="1508">
        <f t="shared" si="1283"/>
        <v>0</v>
      </c>
      <c r="DA174" s="1508">
        <f t="shared" si="1283"/>
        <v>0</v>
      </c>
      <c r="DB174" s="1508">
        <f t="shared" si="1283"/>
        <v>0</v>
      </c>
      <c r="DC174" s="1508">
        <f t="shared" si="1283"/>
        <v>0</v>
      </c>
      <c r="DD174" s="1508">
        <f t="shared" si="1283"/>
        <v>0</v>
      </c>
      <c r="DE174" s="1508">
        <f t="shared" si="1283"/>
        <v>0</v>
      </c>
      <c r="DF174" s="1508">
        <f t="shared" si="1283"/>
        <v>0</v>
      </c>
      <c r="DG174" s="1508">
        <f t="shared" si="1283"/>
        <v>0</v>
      </c>
      <c r="DH174" s="1509">
        <f t="shared" si="1283"/>
        <v>0</v>
      </c>
      <c r="DI174" s="1508">
        <f t="shared" si="1283"/>
        <v>0</v>
      </c>
      <c r="DJ174" s="1508">
        <f t="shared" si="1284"/>
        <v>0</v>
      </c>
      <c r="DK174" s="1508">
        <f t="shared" si="1284"/>
        <v>0</v>
      </c>
      <c r="DL174" s="1508">
        <f t="shared" si="1284"/>
        <v>0</v>
      </c>
      <c r="DM174" s="1508">
        <f t="shared" si="1284"/>
        <v>0</v>
      </c>
      <c r="DN174" s="1508">
        <f t="shared" si="1284"/>
        <v>0</v>
      </c>
      <c r="DO174" s="1508">
        <f t="shared" si="1284"/>
        <v>0</v>
      </c>
      <c r="DP174" s="1508">
        <f t="shared" si="1284"/>
        <v>0</v>
      </c>
      <c r="DQ174" s="1508">
        <f t="shared" si="1284"/>
        <v>0</v>
      </c>
      <c r="DR174" s="1508">
        <f t="shared" si="1284"/>
        <v>0</v>
      </c>
      <c r="DS174" s="1508">
        <f t="shared" si="1284"/>
        <v>0</v>
      </c>
      <c r="DT174" s="1509">
        <f t="shared" si="1284"/>
        <v>0</v>
      </c>
      <c r="DU174" s="1507">
        <f t="shared" si="1284"/>
        <v>0</v>
      </c>
      <c r="DV174" s="1508">
        <f t="shared" si="1284"/>
        <v>0</v>
      </c>
      <c r="DW174" s="1508">
        <f t="shared" si="1284"/>
        <v>0</v>
      </c>
      <c r="DX174" s="1508">
        <f t="shared" si="1284"/>
        <v>0</v>
      </c>
      <c r="DY174" s="1508">
        <f t="shared" si="1284"/>
        <v>0</v>
      </c>
      <c r="DZ174" s="1508">
        <f t="shared" si="1285"/>
        <v>0</v>
      </c>
      <c r="EA174" s="1508">
        <f t="shared" si="1285"/>
        <v>0</v>
      </c>
      <c r="EB174" s="1508">
        <f t="shared" si="1285"/>
        <v>0</v>
      </c>
      <c r="EC174" s="1508">
        <f t="shared" si="1285"/>
        <v>0</v>
      </c>
      <c r="ED174" s="1508">
        <f t="shared" si="1285"/>
        <v>0</v>
      </c>
      <c r="EE174" s="1508">
        <f t="shared" si="1285"/>
        <v>0</v>
      </c>
      <c r="EF174" s="1508">
        <f t="shared" si="1285"/>
        <v>0</v>
      </c>
      <c r="EG174" s="1507">
        <f t="shared" si="1285"/>
        <v>0</v>
      </c>
      <c r="EH174" s="1508">
        <f t="shared" si="1285"/>
        <v>0</v>
      </c>
      <c r="EI174" s="1508">
        <f t="shared" si="1285"/>
        <v>0</v>
      </c>
      <c r="EJ174" s="1508">
        <f t="shared" si="1285"/>
        <v>0</v>
      </c>
      <c r="EK174" s="1508">
        <f t="shared" si="1285"/>
        <v>0</v>
      </c>
      <c r="EL174" s="1508">
        <f t="shared" si="1285"/>
        <v>0</v>
      </c>
      <c r="EM174" s="1508">
        <f t="shared" si="1285"/>
        <v>0</v>
      </c>
      <c r="EN174" s="1508">
        <f t="shared" si="1285"/>
        <v>0</v>
      </c>
      <c r="EO174" s="1508">
        <f t="shared" si="1285"/>
        <v>0</v>
      </c>
      <c r="EP174" s="1508">
        <f t="shared" si="1286"/>
        <v>0</v>
      </c>
      <c r="EQ174" s="1508">
        <f t="shared" si="1286"/>
        <v>0</v>
      </c>
      <c r="ER174" s="1509">
        <f t="shared" si="1286"/>
        <v>0</v>
      </c>
      <c r="ES174" s="1507">
        <f t="shared" si="1286"/>
        <v>0</v>
      </c>
      <c r="ET174" s="1508">
        <f t="shared" si="1286"/>
        <v>0</v>
      </c>
      <c r="EU174" s="1508">
        <f t="shared" si="1286"/>
        <v>0</v>
      </c>
      <c r="EV174" s="1508">
        <f t="shared" si="1286"/>
        <v>0</v>
      </c>
      <c r="EW174" s="1508">
        <f t="shared" si="1286"/>
        <v>0</v>
      </c>
      <c r="EX174" s="1508">
        <f t="shared" si="1286"/>
        <v>0</v>
      </c>
      <c r="EY174" s="1508">
        <f t="shared" si="1286"/>
        <v>0</v>
      </c>
      <c r="EZ174" s="1508">
        <f t="shared" si="1286"/>
        <v>0</v>
      </c>
      <c r="FA174" s="1508">
        <f t="shared" si="1286"/>
        <v>0</v>
      </c>
      <c r="FB174" s="1508">
        <f t="shared" si="1286"/>
        <v>0</v>
      </c>
      <c r="FC174" s="1508">
        <f t="shared" si="1286"/>
        <v>0</v>
      </c>
      <c r="FD174" s="1509">
        <f t="shared" si="1286"/>
        <v>0</v>
      </c>
      <c r="FE174" s="1508">
        <f t="shared" si="1286"/>
        <v>0</v>
      </c>
      <c r="FF174" s="1508">
        <f t="shared" si="1287"/>
        <v>0</v>
      </c>
      <c r="FG174" s="1508">
        <f t="shared" si="1288"/>
        <v>0</v>
      </c>
      <c r="FH174" s="1508">
        <f t="shared" si="1288"/>
        <v>0</v>
      </c>
      <c r="FI174" s="1508">
        <f t="shared" si="1288"/>
        <v>0</v>
      </c>
      <c r="FJ174" s="1508">
        <f t="shared" si="1288"/>
        <v>0</v>
      </c>
      <c r="FK174" s="1508">
        <f t="shared" si="1288"/>
        <v>0</v>
      </c>
      <c r="FL174" s="1508">
        <f t="shared" si="1288"/>
        <v>0</v>
      </c>
      <c r="FM174" s="1508">
        <f t="shared" si="1288"/>
        <v>0</v>
      </c>
      <c r="FN174" s="1508">
        <f t="shared" si="1288"/>
        <v>0</v>
      </c>
      <c r="FO174" s="1508">
        <f t="shared" si="1288"/>
        <v>0</v>
      </c>
      <c r="FP174" s="1509">
        <f t="shared" si="1288"/>
        <v>0</v>
      </c>
      <c r="FQ174" s="1508">
        <f t="shared" si="1288"/>
        <v>0</v>
      </c>
      <c r="FR174" s="1508">
        <f t="shared" si="1288"/>
        <v>0</v>
      </c>
      <c r="FS174" s="1508">
        <f t="shared" si="1288"/>
        <v>0</v>
      </c>
      <c r="FT174" s="1508">
        <f t="shared" si="1288"/>
        <v>0</v>
      </c>
      <c r="FU174" s="1508">
        <f t="shared" si="1288"/>
        <v>0</v>
      </c>
      <c r="FV174" s="1508">
        <f t="shared" si="1288"/>
        <v>0</v>
      </c>
      <c r="FW174" s="1508">
        <f t="shared" si="1142"/>
        <v>0</v>
      </c>
      <c r="FX174" s="1508">
        <f t="shared" si="1142"/>
        <v>0</v>
      </c>
      <c r="FY174" s="1508">
        <f t="shared" si="1142"/>
        <v>0</v>
      </c>
      <c r="FZ174" s="1508">
        <f t="shared" si="1142"/>
        <v>0</v>
      </c>
      <c r="GA174" s="1508">
        <f t="shared" si="1142"/>
        <v>0</v>
      </c>
      <c r="GB174" s="1509">
        <f t="shared" si="1142"/>
        <v>0</v>
      </c>
      <c r="GC174" s="1506"/>
      <c r="GD174" s="1458">
        <f t="shared" si="1143"/>
        <v>1</v>
      </c>
      <c r="GE174" s="1510">
        <f t="shared" si="1281"/>
        <v>0</v>
      </c>
      <c r="GF174" s="1511">
        <f t="shared" si="1281"/>
        <v>0</v>
      </c>
      <c r="GG174" s="1511">
        <f t="shared" si="1281"/>
        <v>0</v>
      </c>
      <c r="GH174" s="1511">
        <f t="shared" si="1281"/>
        <v>0</v>
      </c>
      <c r="GI174" s="1511">
        <f t="shared" si="1281"/>
        <v>0</v>
      </c>
      <c r="GJ174" s="1511">
        <f t="shared" si="1281"/>
        <v>0</v>
      </c>
      <c r="GK174" s="1511">
        <f t="shared" si="1281"/>
        <v>0</v>
      </c>
      <c r="GL174" s="1511">
        <f t="shared" si="1281"/>
        <v>0</v>
      </c>
      <c r="GM174" s="1511">
        <f t="shared" si="1281"/>
        <v>0</v>
      </c>
      <c r="GN174" s="1512">
        <f t="shared" si="1281"/>
        <v>0</v>
      </c>
      <c r="GO174" s="1513">
        <f t="shared" si="1144"/>
        <v>0</v>
      </c>
      <c r="GP174" s="1506"/>
      <c r="GQ174" s="1510">
        <f t="shared" si="1073"/>
        <v>0</v>
      </c>
      <c r="GR174" s="1511">
        <f t="shared" si="1289"/>
        <v>0</v>
      </c>
      <c r="GS174" s="1511">
        <f t="shared" si="1289"/>
        <v>0</v>
      </c>
      <c r="GT174" s="1511">
        <f t="shared" si="1289"/>
        <v>0</v>
      </c>
      <c r="GU174" s="1511">
        <f t="shared" si="1289"/>
        <v>0</v>
      </c>
      <c r="GV174" s="1511">
        <f t="shared" si="1289"/>
        <v>0</v>
      </c>
      <c r="GW174" s="1511">
        <f t="shared" si="1289"/>
        <v>0</v>
      </c>
      <c r="GX174" s="1511">
        <f t="shared" si="1289"/>
        <v>0</v>
      </c>
      <c r="GY174" s="1511">
        <f t="shared" si="1289"/>
        <v>0</v>
      </c>
      <c r="GZ174" s="1512">
        <f t="shared" si="1289"/>
        <v>0</v>
      </c>
      <c r="HA174" s="1513">
        <f t="shared" si="1145"/>
        <v>0</v>
      </c>
      <c r="HB174" s="1506">
        <f t="shared" si="1146"/>
        <v>1</v>
      </c>
      <c r="HC174" s="1506"/>
      <c r="HD174" s="1508">
        <f t="shared" si="1147"/>
        <v>0</v>
      </c>
      <c r="HE174" s="1460">
        <f t="shared" si="1148"/>
        <v>0</v>
      </c>
      <c r="HF174" s="1460">
        <f t="shared" si="1149"/>
        <v>0</v>
      </c>
      <c r="HG174" s="1460">
        <f t="shared" si="1150"/>
        <v>0</v>
      </c>
      <c r="HH174" s="1460">
        <f t="shared" si="1151"/>
        <v>0</v>
      </c>
      <c r="HI174" s="1460">
        <f t="shared" si="1152"/>
        <v>0</v>
      </c>
      <c r="HJ174" s="1460">
        <f t="shared" si="1153"/>
        <v>0</v>
      </c>
      <c r="HK174" s="1460">
        <f t="shared" si="1154"/>
        <v>0</v>
      </c>
      <c r="HL174" s="1460">
        <f t="shared" si="1155"/>
        <v>0</v>
      </c>
      <c r="HM174" s="1460">
        <f t="shared" si="1156"/>
        <v>0</v>
      </c>
      <c r="HN174" s="1460">
        <f t="shared" si="1157"/>
        <v>0</v>
      </c>
      <c r="HO174" s="1460">
        <f t="shared" si="1158"/>
        <v>0</v>
      </c>
      <c r="HP174" s="1460">
        <f t="shared" si="1159"/>
        <v>0</v>
      </c>
      <c r="HQ174" s="1460">
        <f t="shared" si="1160"/>
        <v>0</v>
      </c>
      <c r="HR174" s="1460">
        <f t="shared" si="1161"/>
        <v>0</v>
      </c>
      <c r="HS174" s="1460">
        <f t="shared" si="1162"/>
        <v>0</v>
      </c>
      <c r="HT174" s="1460">
        <f t="shared" si="1163"/>
        <v>0</v>
      </c>
      <c r="HU174" s="1460">
        <f t="shared" si="1164"/>
        <v>0</v>
      </c>
      <c r="HV174" s="1460">
        <f t="shared" si="1165"/>
        <v>0</v>
      </c>
      <c r="HW174" s="1460">
        <f t="shared" si="1166"/>
        <v>0</v>
      </c>
      <c r="HX174" s="1460">
        <f t="shared" si="1167"/>
        <v>0</v>
      </c>
      <c r="HY174" s="1460">
        <f t="shared" si="1168"/>
        <v>0</v>
      </c>
      <c r="HZ174" s="1460">
        <f t="shared" si="1169"/>
        <v>0</v>
      </c>
      <c r="IA174" s="1460">
        <f t="shared" si="1170"/>
        <v>0</v>
      </c>
      <c r="IB174" s="1460">
        <f t="shared" si="1171"/>
        <v>0</v>
      </c>
      <c r="IC174" s="1460">
        <f t="shared" si="1172"/>
        <v>0</v>
      </c>
      <c r="ID174" s="1460">
        <f t="shared" si="1173"/>
        <v>0</v>
      </c>
      <c r="IE174" s="1460">
        <f t="shared" si="1174"/>
        <v>0</v>
      </c>
      <c r="IF174" s="1460">
        <f t="shared" si="1175"/>
        <v>0</v>
      </c>
      <c r="IG174" s="1460">
        <f t="shared" si="1176"/>
        <v>0</v>
      </c>
      <c r="IH174" s="1460">
        <f t="shared" si="1177"/>
        <v>0</v>
      </c>
      <c r="II174" s="1460">
        <f t="shared" si="1178"/>
        <v>0</v>
      </c>
      <c r="IJ174" s="1460">
        <f t="shared" si="1179"/>
        <v>0</v>
      </c>
      <c r="IK174" s="1460">
        <f t="shared" si="1180"/>
        <v>0</v>
      </c>
      <c r="IL174" s="1460">
        <f t="shared" si="1181"/>
        <v>0</v>
      </c>
      <c r="IM174" s="1460">
        <f t="shared" si="1182"/>
        <v>0</v>
      </c>
      <c r="IN174" s="1460">
        <f t="shared" si="1183"/>
        <v>0</v>
      </c>
      <c r="IO174" s="1460">
        <f t="shared" si="1184"/>
        <v>0</v>
      </c>
      <c r="IP174" s="1460">
        <f t="shared" si="1185"/>
        <v>0</v>
      </c>
      <c r="IQ174" s="1460">
        <f t="shared" si="1186"/>
        <v>0</v>
      </c>
      <c r="IR174" s="1460">
        <f t="shared" si="1187"/>
        <v>0</v>
      </c>
      <c r="IS174" s="1460">
        <f t="shared" si="1188"/>
        <v>0</v>
      </c>
      <c r="IT174" s="1460">
        <f t="shared" si="1189"/>
        <v>0</v>
      </c>
      <c r="IU174" s="1460">
        <f t="shared" si="1190"/>
        <v>0</v>
      </c>
      <c r="IV174" s="1460">
        <f t="shared" si="1191"/>
        <v>0</v>
      </c>
      <c r="IW174" s="1460">
        <f t="shared" si="1192"/>
        <v>0</v>
      </c>
      <c r="IX174" s="1460">
        <f t="shared" si="1193"/>
        <v>0</v>
      </c>
      <c r="IY174" s="1460">
        <f t="shared" si="1194"/>
        <v>0</v>
      </c>
      <c r="IZ174" s="1460">
        <f t="shared" si="1195"/>
        <v>0</v>
      </c>
      <c r="JA174" s="1460">
        <f t="shared" si="1196"/>
        <v>0</v>
      </c>
      <c r="JB174" s="1460">
        <f t="shared" si="1197"/>
        <v>0</v>
      </c>
      <c r="JC174" s="1460">
        <f t="shared" si="1198"/>
        <v>0</v>
      </c>
      <c r="JD174" s="1460">
        <f t="shared" si="1199"/>
        <v>0</v>
      </c>
      <c r="JE174" s="1460">
        <f t="shared" si="1200"/>
        <v>0</v>
      </c>
      <c r="JF174" s="1460">
        <f t="shared" si="1201"/>
        <v>0</v>
      </c>
      <c r="JG174" s="1460">
        <f t="shared" si="1202"/>
        <v>0</v>
      </c>
      <c r="JH174" s="1460">
        <f t="shared" si="1203"/>
        <v>0</v>
      </c>
      <c r="JI174" s="1460">
        <f t="shared" si="1204"/>
        <v>0</v>
      </c>
      <c r="JJ174" s="1460">
        <f t="shared" si="1205"/>
        <v>0</v>
      </c>
      <c r="JK174" s="1460">
        <f t="shared" si="1206"/>
        <v>0</v>
      </c>
      <c r="JL174" s="1460">
        <f t="shared" si="1207"/>
        <v>0</v>
      </c>
      <c r="JM174" s="1460">
        <f t="shared" si="1208"/>
        <v>0</v>
      </c>
      <c r="JN174" s="1460">
        <f t="shared" si="1209"/>
        <v>0</v>
      </c>
      <c r="JO174" s="1460">
        <f t="shared" si="1210"/>
        <v>0</v>
      </c>
      <c r="JP174" s="1460">
        <f t="shared" si="1211"/>
        <v>0</v>
      </c>
      <c r="JQ174" s="1460">
        <f t="shared" si="1212"/>
        <v>0</v>
      </c>
      <c r="JR174" s="1460">
        <f t="shared" si="1213"/>
        <v>0</v>
      </c>
      <c r="JS174" s="1460">
        <f t="shared" si="1214"/>
        <v>0</v>
      </c>
      <c r="JT174" s="1460">
        <f t="shared" si="1215"/>
        <v>0</v>
      </c>
      <c r="JU174" s="1460">
        <f t="shared" si="1216"/>
        <v>0</v>
      </c>
      <c r="JV174" s="1460">
        <f t="shared" si="1217"/>
        <v>0</v>
      </c>
      <c r="JW174" s="1460">
        <f t="shared" si="1218"/>
        <v>0</v>
      </c>
      <c r="JX174" s="1460">
        <f t="shared" si="1219"/>
        <v>0</v>
      </c>
      <c r="JY174" s="1460">
        <f t="shared" si="1220"/>
        <v>0</v>
      </c>
      <c r="JZ174" s="1460">
        <f t="shared" si="1221"/>
        <v>0</v>
      </c>
      <c r="KA174" s="1460">
        <f t="shared" si="1222"/>
        <v>0</v>
      </c>
      <c r="KB174" s="1460">
        <f t="shared" si="1223"/>
        <v>0</v>
      </c>
      <c r="KC174" s="1460">
        <f t="shared" si="1224"/>
        <v>0</v>
      </c>
      <c r="KD174" s="1460">
        <f t="shared" si="1225"/>
        <v>0</v>
      </c>
      <c r="KE174" s="1460">
        <f t="shared" si="1226"/>
        <v>0</v>
      </c>
      <c r="KF174" s="1460">
        <f t="shared" si="1227"/>
        <v>0</v>
      </c>
      <c r="KG174" s="1460">
        <f t="shared" si="1228"/>
        <v>0</v>
      </c>
      <c r="KH174" s="1460">
        <f t="shared" si="1229"/>
        <v>0</v>
      </c>
      <c r="KI174" s="1460">
        <f t="shared" si="1230"/>
        <v>0</v>
      </c>
      <c r="KJ174" s="1460">
        <f t="shared" si="1231"/>
        <v>0</v>
      </c>
      <c r="KK174" s="1460">
        <f t="shared" si="1232"/>
        <v>0</v>
      </c>
      <c r="KL174" s="1460">
        <f t="shared" si="1233"/>
        <v>0</v>
      </c>
      <c r="KM174" s="1460">
        <f t="shared" si="1234"/>
        <v>0</v>
      </c>
      <c r="KN174" s="1460">
        <f t="shared" si="1235"/>
        <v>0</v>
      </c>
      <c r="KO174" s="1460">
        <f t="shared" si="1236"/>
        <v>0</v>
      </c>
      <c r="KP174" s="1460">
        <f t="shared" si="1237"/>
        <v>0</v>
      </c>
      <c r="KQ174" s="1460">
        <f t="shared" si="1238"/>
        <v>0</v>
      </c>
      <c r="KR174" s="1460">
        <f t="shared" si="1239"/>
        <v>0</v>
      </c>
      <c r="KS174" s="1460">
        <f t="shared" si="1240"/>
        <v>0</v>
      </c>
      <c r="KT174" s="1460">
        <f t="shared" si="1241"/>
        <v>0</v>
      </c>
      <c r="KU174" s="1460">
        <f t="shared" si="1242"/>
        <v>0</v>
      </c>
      <c r="KV174" s="1460">
        <f t="shared" si="1243"/>
        <v>0</v>
      </c>
      <c r="KW174" s="1460">
        <f t="shared" si="1244"/>
        <v>0</v>
      </c>
      <c r="KX174" s="1460">
        <f t="shared" si="1245"/>
        <v>0</v>
      </c>
      <c r="KY174" s="1460">
        <f t="shared" si="1246"/>
        <v>0</v>
      </c>
      <c r="KZ174" s="1460">
        <f t="shared" si="1247"/>
        <v>0</v>
      </c>
      <c r="LA174" s="1460">
        <f t="shared" si="1248"/>
        <v>0</v>
      </c>
      <c r="LB174" s="1460">
        <f t="shared" si="1249"/>
        <v>0</v>
      </c>
      <c r="LC174" s="1460">
        <f t="shared" si="1250"/>
        <v>0</v>
      </c>
      <c r="LD174" s="1460">
        <f t="shared" si="1251"/>
        <v>0</v>
      </c>
      <c r="LE174" s="1460">
        <f t="shared" si="1252"/>
        <v>0</v>
      </c>
      <c r="LF174" s="1460">
        <f t="shared" si="1253"/>
        <v>0</v>
      </c>
      <c r="LG174" s="1460">
        <f t="shared" si="1254"/>
        <v>0</v>
      </c>
      <c r="LH174" s="1460">
        <f t="shared" si="1255"/>
        <v>0</v>
      </c>
      <c r="LI174" s="1460">
        <f t="shared" si="1256"/>
        <v>0</v>
      </c>
      <c r="LJ174" s="1460">
        <f t="shared" si="1257"/>
        <v>0</v>
      </c>
      <c r="LK174" s="1460">
        <f t="shared" si="1258"/>
        <v>0</v>
      </c>
      <c r="LL174" s="1460">
        <f t="shared" si="1259"/>
        <v>0</v>
      </c>
      <c r="LM174" s="1460">
        <f t="shared" si="1260"/>
        <v>0</v>
      </c>
      <c r="LN174" s="1460">
        <f t="shared" si="1261"/>
        <v>0</v>
      </c>
      <c r="LO174" s="1460">
        <f t="shared" si="1262"/>
        <v>0</v>
      </c>
      <c r="LP174" s="1460">
        <f t="shared" si="1263"/>
        <v>0</v>
      </c>
      <c r="LQ174" s="1460">
        <f t="shared" si="1264"/>
        <v>0</v>
      </c>
      <c r="LR174" s="1460">
        <f t="shared" si="1265"/>
        <v>0</v>
      </c>
      <c r="LS174" s="1460">
        <f t="shared" si="1266"/>
        <v>0</v>
      </c>
      <c r="LW174" s="1467">
        <f t="shared" si="1267"/>
        <v>0</v>
      </c>
      <c r="LX174" s="1467">
        <f t="shared" si="1268"/>
        <v>0</v>
      </c>
      <c r="LY174" s="1467">
        <f t="shared" si="1269"/>
        <v>0</v>
      </c>
      <c r="LZ174" s="1467">
        <f t="shared" si="1270"/>
        <v>0</v>
      </c>
      <c r="MA174" s="1506"/>
      <c r="MB174" s="1460">
        <f t="shared" si="1271"/>
        <v>0</v>
      </c>
      <c r="MC174" s="1460">
        <f t="shared" si="1272"/>
        <v>0</v>
      </c>
      <c r="MD174" s="1460">
        <f t="shared" si="1272"/>
        <v>0</v>
      </c>
      <c r="ME174" s="1460">
        <f t="shared" si="1272"/>
        <v>0</v>
      </c>
      <c r="MF174" s="1460">
        <f t="shared" si="1272"/>
        <v>0</v>
      </c>
      <c r="MG174" s="1460">
        <f t="shared" si="1272"/>
        <v>0</v>
      </c>
      <c r="MH174" s="1460">
        <f t="shared" si="1272"/>
        <v>0</v>
      </c>
      <c r="MI174" s="1460">
        <f t="shared" si="1272"/>
        <v>0</v>
      </c>
      <c r="MJ174" s="1460">
        <f t="shared" ref="MC174:MR190" si="1291">IF(MJ$12&lt;$AO174,0,IF(MJ$12&lt;=$AU174,(MJ$8-$LW174)*$D174/12,IF(MJ$12&gt;=$BF174,(MJ$8-$LZ174)*$D174/12,IF(MJ$12&gt;=$BE174,0,IF(MJ$12&gt;=$BA174,(MJ$8-$LY174)*$D174/12,IF(MJ$12&gt;=$AZ174,0,IF(MJ$12&gt;=$AV174,(MJ$8-$LX174)*$D174/12,0)))))))</f>
        <v>0</v>
      </c>
      <c r="MK174" s="1460">
        <f t="shared" si="1291"/>
        <v>0</v>
      </c>
      <c r="ML174" s="1460">
        <f t="shared" si="1291"/>
        <v>0</v>
      </c>
      <c r="MM174" s="1460">
        <f t="shared" si="1291"/>
        <v>0</v>
      </c>
      <c r="MN174" s="1460">
        <f t="shared" si="1291"/>
        <v>0</v>
      </c>
      <c r="MO174" s="1460">
        <f t="shared" si="1291"/>
        <v>0</v>
      </c>
      <c r="MP174" s="1460">
        <f t="shared" si="1291"/>
        <v>0</v>
      </c>
      <c r="MQ174" s="1460">
        <f t="shared" si="1291"/>
        <v>0</v>
      </c>
      <c r="MR174" s="1460">
        <f t="shared" si="1291"/>
        <v>0</v>
      </c>
      <c r="MS174" s="1460">
        <f t="shared" si="1277"/>
        <v>0</v>
      </c>
      <c r="MT174" s="1460">
        <f t="shared" si="1277"/>
        <v>0</v>
      </c>
      <c r="MU174" s="1460">
        <f t="shared" si="1277"/>
        <v>0</v>
      </c>
      <c r="MV174" s="1460">
        <f t="shared" si="1277"/>
        <v>0</v>
      </c>
      <c r="MW174" s="1460">
        <f t="shared" si="1277"/>
        <v>0</v>
      </c>
      <c r="MX174" s="1460">
        <f t="shared" si="1277"/>
        <v>0</v>
      </c>
      <c r="MY174" s="1460">
        <f t="shared" si="1277"/>
        <v>0</v>
      </c>
      <c r="MZ174" s="1460">
        <f t="shared" si="1277"/>
        <v>0</v>
      </c>
      <c r="NA174" s="1460">
        <f t="shared" si="1277"/>
        <v>0</v>
      </c>
      <c r="NB174" s="1460">
        <f t="shared" si="1277"/>
        <v>0</v>
      </c>
      <c r="NC174" s="1460">
        <f t="shared" si="1277"/>
        <v>0</v>
      </c>
      <c r="ND174" s="1460">
        <f t="shared" si="1277"/>
        <v>0</v>
      </c>
      <c r="NE174" s="1460">
        <f t="shared" si="1277"/>
        <v>0</v>
      </c>
      <c r="NF174" s="1460">
        <f t="shared" si="1277"/>
        <v>0</v>
      </c>
      <c r="NG174" s="1460">
        <f t="shared" si="1277"/>
        <v>0</v>
      </c>
      <c r="NH174" s="1460">
        <f t="shared" si="1277"/>
        <v>0</v>
      </c>
      <c r="NI174" s="1460">
        <f t="shared" si="1278"/>
        <v>0</v>
      </c>
      <c r="NJ174" s="1460">
        <f t="shared" si="1278"/>
        <v>0</v>
      </c>
      <c r="NK174" s="1460">
        <f t="shared" si="1278"/>
        <v>0</v>
      </c>
      <c r="NL174" s="1460">
        <f t="shared" si="1278"/>
        <v>0</v>
      </c>
      <c r="NM174" s="1460">
        <f t="shared" si="1278"/>
        <v>0</v>
      </c>
      <c r="NN174" s="1460">
        <f t="shared" si="1278"/>
        <v>0</v>
      </c>
      <c r="NO174" s="1460">
        <f t="shared" si="1278"/>
        <v>0</v>
      </c>
      <c r="NP174" s="1460">
        <f t="shared" si="1278"/>
        <v>0</v>
      </c>
      <c r="NQ174" s="1460">
        <f t="shared" si="1278"/>
        <v>0</v>
      </c>
      <c r="NR174" s="1460">
        <f t="shared" si="1278"/>
        <v>0</v>
      </c>
      <c r="NS174" s="1460">
        <f t="shared" si="1278"/>
        <v>0</v>
      </c>
      <c r="NT174" s="1460">
        <f t="shared" si="1278"/>
        <v>0</v>
      </c>
      <c r="NU174" s="1460">
        <f t="shared" si="1278"/>
        <v>0</v>
      </c>
      <c r="NV174" s="1460">
        <f t="shared" si="1278"/>
        <v>0</v>
      </c>
      <c r="NW174" s="1460">
        <f t="shared" si="1278"/>
        <v>0</v>
      </c>
      <c r="NX174" s="1460">
        <f t="shared" si="1278"/>
        <v>0</v>
      </c>
      <c r="NY174" s="1460">
        <f t="shared" si="1280"/>
        <v>0</v>
      </c>
      <c r="NZ174" s="1460">
        <f t="shared" si="1280"/>
        <v>0</v>
      </c>
      <c r="OA174" s="1460">
        <f t="shared" si="1280"/>
        <v>0</v>
      </c>
      <c r="OB174" s="1460">
        <f t="shared" si="1280"/>
        <v>0</v>
      </c>
      <c r="OC174" s="1460">
        <f t="shared" si="1280"/>
        <v>0</v>
      </c>
      <c r="OD174" s="1460">
        <f t="shared" si="1280"/>
        <v>0</v>
      </c>
      <c r="OE174" s="1460">
        <f t="shared" si="1280"/>
        <v>0</v>
      </c>
      <c r="OF174" s="1460">
        <f t="shared" si="1280"/>
        <v>0</v>
      </c>
      <c r="OG174" s="1460">
        <f t="shared" si="1280"/>
        <v>0</v>
      </c>
      <c r="OH174" s="1460">
        <f t="shared" si="1280"/>
        <v>0</v>
      </c>
      <c r="OI174" s="1460">
        <f t="shared" si="1280"/>
        <v>0</v>
      </c>
      <c r="OJ174" s="1460">
        <f t="shared" si="1280"/>
        <v>0</v>
      </c>
      <c r="OK174" s="1460">
        <f t="shared" si="1280"/>
        <v>0</v>
      </c>
      <c r="OL174" s="1460">
        <f t="shared" si="1280"/>
        <v>0</v>
      </c>
      <c r="OM174" s="1460">
        <f t="shared" si="1280"/>
        <v>0</v>
      </c>
      <c r="ON174" s="1460">
        <f t="shared" si="1280"/>
        <v>0</v>
      </c>
      <c r="OO174" s="1460">
        <f t="shared" si="1279"/>
        <v>0</v>
      </c>
      <c r="OP174" s="1460">
        <f t="shared" si="1274"/>
        <v>0</v>
      </c>
      <c r="OQ174" s="1460">
        <f t="shared" si="1274"/>
        <v>0</v>
      </c>
      <c r="OR174" s="1460">
        <f t="shared" si="1274"/>
        <v>0</v>
      </c>
      <c r="OS174" s="1460">
        <f t="shared" si="1274"/>
        <v>0</v>
      </c>
      <c r="OT174" s="1460">
        <f t="shared" si="1274"/>
        <v>0</v>
      </c>
      <c r="OU174" s="1460">
        <f t="shared" si="1274"/>
        <v>0</v>
      </c>
      <c r="OV174" s="1460">
        <f t="shared" si="1274"/>
        <v>0</v>
      </c>
      <c r="OW174" s="1460">
        <f t="shared" si="1274"/>
        <v>0</v>
      </c>
      <c r="OX174" s="1460">
        <f t="shared" si="1274"/>
        <v>0</v>
      </c>
      <c r="OY174" s="1460">
        <f t="shared" si="1274"/>
        <v>0</v>
      </c>
      <c r="OZ174" s="1460">
        <f t="shared" si="1274"/>
        <v>0</v>
      </c>
      <c r="PA174" s="1460">
        <f t="shared" si="1274"/>
        <v>0</v>
      </c>
      <c r="PB174" s="1460">
        <f t="shared" si="1274"/>
        <v>0</v>
      </c>
      <c r="PC174" s="1460">
        <f t="shared" si="1274"/>
        <v>0</v>
      </c>
      <c r="PD174" s="1460">
        <f t="shared" si="1274"/>
        <v>0</v>
      </c>
      <c r="PE174" s="1460">
        <f t="shared" si="1274"/>
        <v>0</v>
      </c>
      <c r="PF174" s="1460">
        <f t="shared" si="1275"/>
        <v>0</v>
      </c>
      <c r="PG174" s="1460">
        <f t="shared" si="1275"/>
        <v>0</v>
      </c>
      <c r="PH174" s="1460">
        <f t="shared" si="1275"/>
        <v>0</v>
      </c>
      <c r="PI174" s="1460">
        <f t="shared" si="1275"/>
        <v>0</v>
      </c>
      <c r="PJ174" s="1460">
        <f t="shared" si="1275"/>
        <v>0</v>
      </c>
      <c r="PK174" s="1460">
        <f t="shared" si="1275"/>
        <v>0</v>
      </c>
      <c r="PL174" s="1460">
        <f t="shared" si="1275"/>
        <v>0</v>
      </c>
      <c r="PM174" s="1460">
        <f t="shared" si="1275"/>
        <v>0</v>
      </c>
      <c r="PN174" s="1460">
        <f t="shared" si="1275"/>
        <v>0</v>
      </c>
      <c r="PO174" s="1460">
        <f t="shared" si="1275"/>
        <v>0</v>
      </c>
      <c r="PP174" s="1460">
        <f t="shared" si="1275"/>
        <v>0</v>
      </c>
      <c r="PQ174" s="1460">
        <f t="shared" si="1275"/>
        <v>0</v>
      </c>
      <c r="PR174" s="1460">
        <f t="shared" si="1275"/>
        <v>0</v>
      </c>
      <c r="PS174" s="1460">
        <f t="shared" si="1275"/>
        <v>0</v>
      </c>
      <c r="PT174" s="1460">
        <f t="shared" si="1275"/>
        <v>0</v>
      </c>
      <c r="PU174" s="1460">
        <f t="shared" si="1275"/>
        <v>0</v>
      </c>
      <c r="PV174" s="1460">
        <f t="shared" si="1276"/>
        <v>0</v>
      </c>
      <c r="PW174" s="1460">
        <f t="shared" si="1276"/>
        <v>0</v>
      </c>
      <c r="PX174" s="1460">
        <f t="shared" si="1276"/>
        <v>0</v>
      </c>
      <c r="PY174" s="1460">
        <f t="shared" si="1276"/>
        <v>0</v>
      </c>
      <c r="PZ174" s="1460">
        <f t="shared" si="1276"/>
        <v>0</v>
      </c>
      <c r="QA174" s="1460">
        <f t="shared" si="1276"/>
        <v>0</v>
      </c>
      <c r="QB174" s="1460">
        <f t="shared" si="1276"/>
        <v>0</v>
      </c>
      <c r="QC174" s="1460">
        <f t="shared" si="1276"/>
        <v>0</v>
      </c>
      <c r="QD174" s="1460">
        <f t="shared" si="1276"/>
        <v>0</v>
      </c>
      <c r="QE174" s="1460">
        <f t="shared" si="1276"/>
        <v>0</v>
      </c>
      <c r="QF174" s="1460">
        <f t="shared" si="1276"/>
        <v>0</v>
      </c>
      <c r="QG174" s="1460">
        <f t="shared" si="1276"/>
        <v>0</v>
      </c>
      <c r="QH174" s="1460">
        <f t="shared" si="1276"/>
        <v>0</v>
      </c>
      <c r="QI174" s="1460">
        <f t="shared" si="1276"/>
        <v>0</v>
      </c>
      <c r="QJ174" s="1460">
        <f t="shared" si="1276"/>
        <v>0</v>
      </c>
      <c r="QK174" s="1460">
        <f t="shared" si="1276"/>
        <v>0</v>
      </c>
      <c r="QL174" s="1460">
        <f t="shared" si="1273"/>
        <v>0</v>
      </c>
      <c r="QM174" s="1460">
        <f t="shared" si="1273"/>
        <v>0</v>
      </c>
      <c r="QN174" s="1460">
        <f t="shared" si="1273"/>
        <v>0</v>
      </c>
      <c r="QO174" s="1460">
        <f t="shared" si="1273"/>
        <v>0</v>
      </c>
      <c r="QP174" s="1460">
        <f t="shared" si="1273"/>
        <v>0</v>
      </c>
      <c r="QQ174" s="1460">
        <f t="shared" si="1273"/>
        <v>0</v>
      </c>
    </row>
    <row r="175" spans="1:459" s="1466" customFormat="1" ht="22.5" customHeight="1">
      <c r="A175" s="1468"/>
      <c r="B175" s="1469"/>
      <c r="C175" s="1469"/>
      <c r="D175" s="1470"/>
      <c r="E175" s="1471"/>
      <c r="F175" s="1472"/>
      <c r="G175" s="1472"/>
      <c r="H175" s="1473">
        <f t="shared" si="1106"/>
        <v>0</v>
      </c>
      <c r="I175" s="1474">
        <v>0</v>
      </c>
      <c r="J175" s="1475">
        <f t="shared" si="437"/>
        <v>0</v>
      </c>
      <c r="K175" s="1476">
        <v>0</v>
      </c>
      <c r="L175" s="1477">
        <f t="shared" si="1107"/>
        <v>0</v>
      </c>
      <c r="M175" s="1477">
        <f t="shared" si="1108"/>
        <v>0</v>
      </c>
      <c r="N175" s="1478"/>
      <c r="O175" s="1479">
        <v>0</v>
      </c>
      <c r="P175" s="1480">
        <v>0</v>
      </c>
      <c r="Q175" s="1828">
        <v>0</v>
      </c>
      <c r="R175" s="1831">
        <f t="shared" si="1109"/>
        <v>0</v>
      </c>
      <c r="S175" s="1481">
        <f>IF(AND(SUM(O175:Q175)=0,N175="NNN"),MIN('Operating History and Pro Forma'!$M$33,'Operating History and Pro Forma'!$T$15)*D175,SUM(O175:Q175)*D175)</f>
        <v>0</v>
      </c>
      <c r="T175" s="1482">
        <f t="shared" si="1110"/>
        <v>0</v>
      </c>
      <c r="U175" s="1483">
        <f t="shared" si="1111"/>
        <v>0</v>
      </c>
      <c r="V175" s="1480"/>
      <c r="W175" s="1514"/>
      <c r="X175" s="1486" t="str">
        <f t="shared" si="1112"/>
        <v/>
      </c>
      <c r="Y175" s="1487">
        <f t="shared" si="1113"/>
        <v>0</v>
      </c>
      <c r="Z175" s="1488"/>
      <c r="AA175" s="1488"/>
      <c r="AB175" s="1488"/>
      <c r="AC175" s="1488"/>
      <c r="AD175" s="1489">
        <f t="shared" si="1114"/>
        <v>0</v>
      </c>
      <c r="AE175" s="1490" t="str">
        <f t="shared" si="1115"/>
        <v/>
      </c>
      <c r="AF175" s="1491">
        <f t="shared" si="1116"/>
        <v>0</v>
      </c>
      <c r="AG175" s="1492">
        <f t="shared" si="1117"/>
        <v>0</v>
      </c>
      <c r="AH175" s="1493">
        <f t="shared" si="1118"/>
        <v>0</v>
      </c>
      <c r="AI175" s="1493">
        <f t="shared" si="1118"/>
        <v>0</v>
      </c>
      <c r="AJ175" s="1494">
        <f t="shared" si="1118"/>
        <v>0</v>
      </c>
      <c r="AK175" s="1494">
        <f t="shared" si="1118"/>
        <v>0</v>
      </c>
      <c r="AL175" s="1495">
        <f t="shared" si="1118"/>
        <v>0</v>
      </c>
      <c r="AM175" s="1496">
        <f t="shared" si="1118"/>
        <v>0</v>
      </c>
      <c r="AN175" s="1497">
        <f t="shared" si="399"/>
        <v>0</v>
      </c>
      <c r="AO175" s="1498">
        <f t="shared" si="1093"/>
        <v>0</v>
      </c>
      <c r="AP175" s="1499">
        <f t="shared" si="1119"/>
        <v>0</v>
      </c>
      <c r="AQ175" s="1500">
        <f t="shared" si="1120"/>
        <v>0</v>
      </c>
      <c r="AR175" s="1501">
        <f t="shared" si="1121"/>
        <v>0</v>
      </c>
      <c r="AS175" s="1498">
        <f t="shared" si="1088"/>
        <v>0</v>
      </c>
      <c r="AT175" s="1501">
        <f t="shared" si="1122"/>
        <v>0</v>
      </c>
      <c r="AU175" s="1498">
        <f t="shared" si="1123"/>
        <v>1</v>
      </c>
      <c r="AV175" s="1498">
        <f t="shared" si="1124"/>
        <v>2</v>
      </c>
      <c r="AW175" s="1499">
        <f t="shared" si="1125"/>
        <v>0</v>
      </c>
      <c r="AX175" s="1502">
        <f t="shared" si="1126"/>
        <v>0</v>
      </c>
      <c r="AY175" s="1503">
        <f t="shared" si="1127"/>
        <v>0</v>
      </c>
      <c r="AZ175" s="1498">
        <f t="shared" si="1128"/>
        <v>2</v>
      </c>
      <c r="BA175" s="1498">
        <f t="shared" si="1129"/>
        <v>3</v>
      </c>
      <c r="BB175" s="1499">
        <f t="shared" si="1130"/>
        <v>0</v>
      </c>
      <c r="BC175" s="1502">
        <f t="shared" si="1131"/>
        <v>0</v>
      </c>
      <c r="BD175" s="1503">
        <f t="shared" si="1132"/>
        <v>0</v>
      </c>
      <c r="BE175" s="1498">
        <f t="shared" si="1133"/>
        <v>3</v>
      </c>
      <c r="BF175" s="1498">
        <f t="shared" si="1134"/>
        <v>4</v>
      </c>
      <c r="BG175" s="1499">
        <f t="shared" si="1135"/>
        <v>0</v>
      </c>
      <c r="BH175" s="1502">
        <f t="shared" si="1136"/>
        <v>0</v>
      </c>
      <c r="BI175" s="1502">
        <f t="shared" si="1137"/>
        <v>0</v>
      </c>
      <c r="BJ175" s="1504">
        <f t="shared" si="1138"/>
        <v>1900</v>
      </c>
      <c r="BK175" s="1505" t="str">
        <f t="shared" si="1139"/>
        <v/>
      </c>
      <c r="BL175" s="1506"/>
      <c r="BM175" s="1507">
        <f t="shared" si="1140"/>
        <v>0</v>
      </c>
      <c r="BN175" s="1508">
        <f t="shared" si="1290"/>
        <v>0</v>
      </c>
      <c r="BO175" s="1508">
        <f t="shared" si="1290"/>
        <v>0</v>
      </c>
      <c r="BP175" s="1508">
        <f t="shared" si="1290"/>
        <v>0</v>
      </c>
      <c r="BQ175" s="1508">
        <f t="shared" si="1290"/>
        <v>0</v>
      </c>
      <c r="BR175" s="1508">
        <f t="shared" si="1290"/>
        <v>0</v>
      </c>
      <c r="BS175" s="1508">
        <f t="shared" si="1290"/>
        <v>0</v>
      </c>
      <c r="BT175" s="1508">
        <f t="shared" si="1290"/>
        <v>0</v>
      </c>
      <c r="BU175" s="1508">
        <f t="shared" si="1290"/>
        <v>0</v>
      </c>
      <c r="BV175" s="1508">
        <f t="shared" si="1290"/>
        <v>0</v>
      </c>
      <c r="BW175" s="1508">
        <f t="shared" si="1290"/>
        <v>0</v>
      </c>
      <c r="BX175" s="1508">
        <f t="shared" si="1290"/>
        <v>0</v>
      </c>
      <c r="BY175" s="1507">
        <f t="shared" si="1290"/>
        <v>0</v>
      </c>
      <c r="BZ175" s="1508">
        <f t="shared" si="1290"/>
        <v>0</v>
      </c>
      <c r="CA175" s="1508">
        <f t="shared" si="1290"/>
        <v>0</v>
      </c>
      <c r="CB175" s="1508">
        <f t="shared" si="1290"/>
        <v>0</v>
      </c>
      <c r="CC175" s="1508">
        <f t="shared" si="1290"/>
        <v>0</v>
      </c>
      <c r="CD175" s="1508">
        <f t="shared" si="1282"/>
        <v>0</v>
      </c>
      <c r="CE175" s="1508">
        <f t="shared" si="1282"/>
        <v>0</v>
      </c>
      <c r="CF175" s="1508">
        <f t="shared" si="1282"/>
        <v>0</v>
      </c>
      <c r="CG175" s="1508">
        <f t="shared" si="1282"/>
        <v>0</v>
      </c>
      <c r="CH175" s="1508">
        <f t="shared" si="1282"/>
        <v>0</v>
      </c>
      <c r="CI175" s="1508">
        <f t="shared" si="1282"/>
        <v>0</v>
      </c>
      <c r="CJ175" s="1509">
        <f t="shared" si="1282"/>
        <v>0</v>
      </c>
      <c r="CK175" s="1507">
        <f t="shared" si="1282"/>
        <v>0</v>
      </c>
      <c r="CL175" s="1508">
        <f t="shared" si="1282"/>
        <v>0</v>
      </c>
      <c r="CM175" s="1508">
        <f t="shared" si="1282"/>
        <v>0</v>
      </c>
      <c r="CN175" s="1508">
        <f t="shared" si="1282"/>
        <v>0</v>
      </c>
      <c r="CO175" s="1508">
        <f t="shared" si="1282"/>
        <v>0</v>
      </c>
      <c r="CP175" s="1508">
        <f t="shared" si="1282"/>
        <v>0</v>
      </c>
      <c r="CQ175" s="1508">
        <f t="shared" si="1282"/>
        <v>0</v>
      </c>
      <c r="CR175" s="1508">
        <f t="shared" si="1282"/>
        <v>0</v>
      </c>
      <c r="CS175" s="1508">
        <f t="shared" si="1282"/>
        <v>0</v>
      </c>
      <c r="CT175" s="1508">
        <f t="shared" si="1283"/>
        <v>0</v>
      </c>
      <c r="CU175" s="1508">
        <f t="shared" si="1283"/>
        <v>0</v>
      </c>
      <c r="CV175" s="1509">
        <f t="shared" si="1283"/>
        <v>0</v>
      </c>
      <c r="CW175" s="1508">
        <f t="shared" si="1283"/>
        <v>0</v>
      </c>
      <c r="CX175" s="1508">
        <f t="shared" si="1283"/>
        <v>0</v>
      </c>
      <c r="CY175" s="1508">
        <f t="shared" si="1283"/>
        <v>0</v>
      </c>
      <c r="CZ175" s="1508">
        <f t="shared" si="1283"/>
        <v>0</v>
      </c>
      <c r="DA175" s="1508">
        <f t="shared" si="1283"/>
        <v>0</v>
      </c>
      <c r="DB175" s="1508">
        <f t="shared" si="1283"/>
        <v>0</v>
      </c>
      <c r="DC175" s="1508">
        <f t="shared" si="1283"/>
        <v>0</v>
      </c>
      <c r="DD175" s="1508">
        <f t="shared" si="1283"/>
        <v>0</v>
      </c>
      <c r="DE175" s="1508">
        <f t="shared" si="1283"/>
        <v>0</v>
      </c>
      <c r="DF175" s="1508">
        <f t="shared" si="1283"/>
        <v>0</v>
      </c>
      <c r="DG175" s="1508">
        <f t="shared" si="1283"/>
        <v>0</v>
      </c>
      <c r="DH175" s="1509">
        <f t="shared" si="1283"/>
        <v>0</v>
      </c>
      <c r="DI175" s="1508">
        <f t="shared" si="1283"/>
        <v>0</v>
      </c>
      <c r="DJ175" s="1508">
        <f t="shared" si="1284"/>
        <v>0</v>
      </c>
      <c r="DK175" s="1508">
        <f t="shared" si="1284"/>
        <v>0</v>
      </c>
      <c r="DL175" s="1508">
        <f t="shared" si="1284"/>
        <v>0</v>
      </c>
      <c r="DM175" s="1508">
        <f t="shared" si="1284"/>
        <v>0</v>
      </c>
      <c r="DN175" s="1508">
        <f t="shared" si="1284"/>
        <v>0</v>
      </c>
      <c r="DO175" s="1508">
        <f t="shared" si="1284"/>
        <v>0</v>
      </c>
      <c r="DP175" s="1508">
        <f t="shared" si="1284"/>
        <v>0</v>
      </c>
      <c r="DQ175" s="1508">
        <f t="shared" si="1284"/>
        <v>0</v>
      </c>
      <c r="DR175" s="1508">
        <f t="shared" si="1284"/>
        <v>0</v>
      </c>
      <c r="DS175" s="1508">
        <f t="shared" si="1284"/>
        <v>0</v>
      </c>
      <c r="DT175" s="1509">
        <f t="shared" si="1284"/>
        <v>0</v>
      </c>
      <c r="DU175" s="1507">
        <f t="shared" si="1284"/>
        <v>0</v>
      </c>
      <c r="DV175" s="1508">
        <f t="shared" si="1284"/>
        <v>0</v>
      </c>
      <c r="DW175" s="1508">
        <f t="shared" si="1284"/>
        <v>0</v>
      </c>
      <c r="DX175" s="1508">
        <f t="shared" si="1284"/>
        <v>0</v>
      </c>
      <c r="DY175" s="1508">
        <f t="shared" si="1284"/>
        <v>0</v>
      </c>
      <c r="DZ175" s="1508">
        <f t="shared" si="1285"/>
        <v>0</v>
      </c>
      <c r="EA175" s="1508">
        <f t="shared" si="1285"/>
        <v>0</v>
      </c>
      <c r="EB175" s="1508">
        <f t="shared" si="1285"/>
        <v>0</v>
      </c>
      <c r="EC175" s="1508">
        <f t="shared" si="1285"/>
        <v>0</v>
      </c>
      <c r="ED175" s="1508">
        <f t="shared" si="1285"/>
        <v>0</v>
      </c>
      <c r="EE175" s="1508">
        <f t="shared" si="1285"/>
        <v>0</v>
      </c>
      <c r="EF175" s="1508">
        <f t="shared" si="1285"/>
        <v>0</v>
      </c>
      <c r="EG175" s="1507">
        <f t="shared" si="1285"/>
        <v>0</v>
      </c>
      <c r="EH175" s="1508">
        <f t="shared" si="1285"/>
        <v>0</v>
      </c>
      <c r="EI175" s="1508">
        <f t="shared" si="1285"/>
        <v>0</v>
      </c>
      <c r="EJ175" s="1508">
        <f t="shared" si="1285"/>
        <v>0</v>
      </c>
      <c r="EK175" s="1508">
        <f t="shared" si="1285"/>
        <v>0</v>
      </c>
      <c r="EL175" s="1508">
        <f t="shared" si="1285"/>
        <v>0</v>
      </c>
      <c r="EM175" s="1508">
        <f t="shared" si="1285"/>
        <v>0</v>
      </c>
      <c r="EN175" s="1508">
        <f t="shared" si="1285"/>
        <v>0</v>
      </c>
      <c r="EO175" s="1508">
        <f t="shared" si="1285"/>
        <v>0</v>
      </c>
      <c r="EP175" s="1508">
        <f t="shared" si="1286"/>
        <v>0</v>
      </c>
      <c r="EQ175" s="1508">
        <f t="shared" si="1286"/>
        <v>0</v>
      </c>
      <c r="ER175" s="1509">
        <f t="shared" si="1286"/>
        <v>0</v>
      </c>
      <c r="ES175" s="1507">
        <f t="shared" si="1286"/>
        <v>0</v>
      </c>
      <c r="ET175" s="1508">
        <f t="shared" si="1286"/>
        <v>0</v>
      </c>
      <c r="EU175" s="1508">
        <f t="shared" si="1286"/>
        <v>0</v>
      </c>
      <c r="EV175" s="1508">
        <f t="shared" si="1286"/>
        <v>0</v>
      </c>
      <c r="EW175" s="1508">
        <f t="shared" si="1286"/>
        <v>0</v>
      </c>
      <c r="EX175" s="1508">
        <f t="shared" si="1286"/>
        <v>0</v>
      </c>
      <c r="EY175" s="1508">
        <f t="shared" si="1286"/>
        <v>0</v>
      </c>
      <c r="EZ175" s="1508">
        <f t="shared" si="1286"/>
        <v>0</v>
      </c>
      <c r="FA175" s="1508">
        <f t="shared" si="1286"/>
        <v>0</v>
      </c>
      <c r="FB175" s="1508">
        <f t="shared" si="1286"/>
        <v>0</v>
      </c>
      <c r="FC175" s="1508">
        <f t="shared" si="1286"/>
        <v>0</v>
      </c>
      <c r="FD175" s="1509">
        <f t="shared" si="1286"/>
        <v>0</v>
      </c>
      <c r="FE175" s="1508">
        <f t="shared" si="1286"/>
        <v>0</v>
      </c>
      <c r="FF175" s="1508">
        <f t="shared" si="1287"/>
        <v>0</v>
      </c>
      <c r="FG175" s="1508">
        <f t="shared" si="1288"/>
        <v>0</v>
      </c>
      <c r="FH175" s="1508">
        <f t="shared" si="1288"/>
        <v>0</v>
      </c>
      <c r="FI175" s="1508">
        <f t="shared" si="1288"/>
        <v>0</v>
      </c>
      <c r="FJ175" s="1508">
        <f t="shared" si="1288"/>
        <v>0</v>
      </c>
      <c r="FK175" s="1508">
        <f t="shared" si="1288"/>
        <v>0</v>
      </c>
      <c r="FL175" s="1508">
        <f t="shared" si="1288"/>
        <v>0</v>
      </c>
      <c r="FM175" s="1508">
        <f t="shared" si="1288"/>
        <v>0</v>
      </c>
      <c r="FN175" s="1508">
        <f t="shared" si="1288"/>
        <v>0</v>
      </c>
      <c r="FO175" s="1508">
        <f t="shared" si="1288"/>
        <v>0</v>
      </c>
      <c r="FP175" s="1509">
        <f t="shared" si="1288"/>
        <v>0</v>
      </c>
      <c r="FQ175" s="1508">
        <f t="shared" si="1288"/>
        <v>0</v>
      </c>
      <c r="FR175" s="1508">
        <f t="shared" si="1288"/>
        <v>0</v>
      </c>
      <c r="FS175" s="1508">
        <f t="shared" si="1288"/>
        <v>0</v>
      </c>
      <c r="FT175" s="1508">
        <f t="shared" si="1288"/>
        <v>0</v>
      </c>
      <c r="FU175" s="1508">
        <f t="shared" si="1288"/>
        <v>0</v>
      </c>
      <c r="FV175" s="1508">
        <f t="shared" si="1288"/>
        <v>0</v>
      </c>
      <c r="FW175" s="1508">
        <f t="shared" si="1142"/>
        <v>0</v>
      </c>
      <c r="FX175" s="1508">
        <f t="shared" si="1142"/>
        <v>0</v>
      </c>
      <c r="FY175" s="1508">
        <f t="shared" si="1142"/>
        <v>0</v>
      </c>
      <c r="FZ175" s="1508">
        <f t="shared" si="1142"/>
        <v>0</v>
      </c>
      <c r="GA175" s="1508">
        <f t="shared" si="1142"/>
        <v>0</v>
      </c>
      <c r="GB175" s="1509">
        <f t="shared" si="1142"/>
        <v>0</v>
      </c>
      <c r="GC175" s="1506"/>
      <c r="GD175" s="1458">
        <f t="shared" si="1143"/>
        <v>1</v>
      </c>
      <c r="GE175" s="1510">
        <f t="shared" si="1281"/>
        <v>0</v>
      </c>
      <c r="GF175" s="1511">
        <f t="shared" si="1281"/>
        <v>0</v>
      </c>
      <c r="GG175" s="1511">
        <f t="shared" si="1281"/>
        <v>0</v>
      </c>
      <c r="GH175" s="1511">
        <f t="shared" si="1281"/>
        <v>0</v>
      </c>
      <c r="GI175" s="1511">
        <f t="shared" si="1281"/>
        <v>0</v>
      </c>
      <c r="GJ175" s="1511">
        <f t="shared" si="1281"/>
        <v>0</v>
      </c>
      <c r="GK175" s="1511">
        <f t="shared" si="1281"/>
        <v>0</v>
      </c>
      <c r="GL175" s="1511">
        <f t="shared" si="1281"/>
        <v>0</v>
      </c>
      <c r="GM175" s="1511">
        <f t="shared" si="1281"/>
        <v>0</v>
      </c>
      <c r="GN175" s="1512">
        <f t="shared" si="1281"/>
        <v>0</v>
      </c>
      <c r="GO175" s="1513">
        <f t="shared" si="1144"/>
        <v>0</v>
      </c>
      <c r="GP175" s="1506"/>
      <c r="GQ175" s="1510">
        <f t="shared" si="1073"/>
        <v>0</v>
      </c>
      <c r="GR175" s="1511">
        <f t="shared" si="1289"/>
        <v>0</v>
      </c>
      <c r="GS175" s="1511">
        <f t="shared" si="1289"/>
        <v>0</v>
      </c>
      <c r="GT175" s="1511">
        <f t="shared" si="1289"/>
        <v>0</v>
      </c>
      <c r="GU175" s="1511">
        <f t="shared" si="1289"/>
        <v>0</v>
      </c>
      <c r="GV175" s="1511">
        <f t="shared" si="1289"/>
        <v>0</v>
      </c>
      <c r="GW175" s="1511">
        <f t="shared" si="1289"/>
        <v>0</v>
      </c>
      <c r="GX175" s="1511">
        <f t="shared" si="1289"/>
        <v>0</v>
      </c>
      <c r="GY175" s="1511">
        <f t="shared" si="1289"/>
        <v>0</v>
      </c>
      <c r="GZ175" s="1512">
        <f t="shared" si="1289"/>
        <v>0</v>
      </c>
      <c r="HA175" s="1513">
        <f t="shared" si="1145"/>
        <v>0</v>
      </c>
      <c r="HB175" s="1506">
        <f t="shared" si="1146"/>
        <v>1</v>
      </c>
      <c r="HC175" s="1506"/>
      <c r="HD175" s="1508">
        <f t="shared" si="1147"/>
        <v>0</v>
      </c>
      <c r="HE175" s="1460">
        <f t="shared" si="1148"/>
        <v>0</v>
      </c>
      <c r="HF175" s="1460">
        <f t="shared" si="1149"/>
        <v>0</v>
      </c>
      <c r="HG175" s="1460">
        <f t="shared" si="1150"/>
        <v>0</v>
      </c>
      <c r="HH175" s="1460">
        <f t="shared" si="1151"/>
        <v>0</v>
      </c>
      <c r="HI175" s="1460">
        <f t="shared" si="1152"/>
        <v>0</v>
      </c>
      <c r="HJ175" s="1460">
        <f t="shared" si="1153"/>
        <v>0</v>
      </c>
      <c r="HK175" s="1460">
        <f t="shared" si="1154"/>
        <v>0</v>
      </c>
      <c r="HL175" s="1460">
        <f t="shared" si="1155"/>
        <v>0</v>
      </c>
      <c r="HM175" s="1460">
        <f t="shared" si="1156"/>
        <v>0</v>
      </c>
      <c r="HN175" s="1460">
        <f t="shared" si="1157"/>
        <v>0</v>
      </c>
      <c r="HO175" s="1460">
        <f t="shared" si="1158"/>
        <v>0</v>
      </c>
      <c r="HP175" s="1460">
        <f t="shared" si="1159"/>
        <v>0</v>
      </c>
      <c r="HQ175" s="1460">
        <f t="shared" si="1160"/>
        <v>0</v>
      </c>
      <c r="HR175" s="1460">
        <f t="shared" si="1161"/>
        <v>0</v>
      </c>
      <c r="HS175" s="1460">
        <f t="shared" si="1162"/>
        <v>0</v>
      </c>
      <c r="HT175" s="1460">
        <f t="shared" si="1163"/>
        <v>0</v>
      </c>
      <c r="HU175" s="1460">
        <f t="shared" si="1164"/>
        <v>0</v>
      </c>
      <c r="HV175" s="1460">
        <f t="shared" si="1165"/>
        <v>0</v>
      </c>
      <c r="HW175" s="1460">
        <f t="shared" si="1166"/>
        <v>0</v>
      </c>
      <c r="HX175" s="1460">
        <f t="shared" si="1167"/>
        <v>0</v>
      </c>
      <c r="HY175" s="1460">
        <f t="shared" si="1168"/>
        <v>0</v>
      </c>
      <c r="HZ175" s="1460">
        <f t="shared" si="1169"/>
        <v>0</v>
      </c>
      <c r="IA175" s="1460">
        <f t="shared" si="1170"/>
        <v>0</v>
      </c>
      <c r="IB175" s="1460">
        <f t="shared" si="1171"/>
        <v>0</v>
      </c>
      <c r="IC175" s="1460">
        <f t="shared" si="1172"/>
        <v>0</v>
      </c>
      <c r="ID175" s="1460">
        <f t="shared" si="1173"/>
        <v>0</v>
      </c>
      <c r="IE175" s="1460">
        <f t="shared" si="1174"/>
        <v>0</v>
      </c>
      <c r="IF175" s="1460">
        <f t="shared" si="1175"/>
        <v>0</v>
      </c>
      <c r="IG175" s="1460">
        <f t="shared" si="1176"/>
        <v>0</v>
      </c>
      <c r="IH175" s="1460">
        <f t="shared" si="1177"/>
        <v>0</v>
      </c>
      <c r="II175" s="1460">
        <f t="shared" si="1178"/>
        <v>0</v>
      </c>
      <c r="IJ175" s="1460">
        <f t="shared" si="1179"/>
        <v>0</v>
      </c>
      <c r="IK175" s="1460">
        <f t="shared" si="1180"/>
        <v>0</v>
      </c>
      <c r="IL175" s="1460">
        <f t="shared" si="1181"/>
        <v>0</v>
      </c>
      <c r="IM175" s="1460">
        <f t="shared" si="1182"/>
        <v>0</v>
      </c>
      <c r="IN175" s="1460">
        <f t="shared" si="1183"/>
        <v>0</v>
      </c>
      <c r="IO175" s="1460">
        <f t="shared" si="1184"/>
        <v>0</v>
      </c>
      <c r="IP175" s="1460">
        <f t="shared" si="1185"/>
        <v>0</v>
      </c>
      <c r="IQ175" s="1460">
        <f t="shared" si="1186"/>
        <v>0</v>
      </c>
      <c r="IR175" s="1460">
        <f t="shared" si="1187"/>
        <v>0</v>
      </c>
      <c r="IS175" s="1460">
        <f t="shared" si="1188"/>
        <v>0</v>
      </c>
      <c r="IT175" s="1460">
        <f t="shared" si="1189"/>
        <v>0</v>
      </c>
      <c r="IU175" s="1460">
        <f t="shared" si="1190"/>
        <v>0</v>
      </c>
      <c r="IV175" s="1460">
        <f t="shared" si="1191"/>
        <v>0</v>
      </c>
      <c r="IW175" s="1460">
        <f t="shared" si="1192"/>
        <v>0</v>
      </c>
      <c r="IX175" s="1460">
        <f t="shared" si="1193"/>
        <v>0</v>
      </c>
      <c r="IY175" s="1460">
        <f t="shared" si="1194"/>
        <v>0</v>
      </c>
      <c r="IZ175" s="1460">
        <f t="shared" si="1195"/>
        <v>0</v>
      </c>
      <c r="JA175" s="1460">
        <f t="shared" si="1196"/>
        <v>0</v>
      </c>
      <c r="JB175" s="1460">
        <f t="shared" si="1197"/>
        <v>0</v>
      </c>
      <c r="JC175" s="1460">
        <f t="shared" si="1198"/>
        <v>0</v>
      </c>
      <c r="JD175" s="1460">
        <f t="shared" si="1199"/>
        <v>0</v>
      </c>
      <c r="JE175" s="1460">
        <f t="shared" si="1200"/>
        <v>0</v>
      </c>
      <c r="JF175" s="1460">
        <f t="shared" si="1201"/>
        <v>0</v>
      </c>
      <c r="JG175" s="1460">
        <f t="shared" si="1202"/>
        <v>0</v>
      </c>
      <c r="JH175" s="1460">
        <f t="shared" si="1203"/>
        <v>0</v>
      </c>
      <c r="JI175" s="1460">
        <f t="shared" si="1204"/>
        <v>0</v>
      </c>
      <c r="JJ175" s="1460">
        <f t="shared" si="1205"/>
        <v>0</v>
      </c>
      <c r="JK175" s="1460">
        <f t="shared" si="1206"/>
        <v>0</v>
      </c>
      <c r="JL175" s="1460">
        <f t="shared" si="1207"/>
        <v>0</v>
      </c>
      <c r="JM175" s="1460">
        <f t="shared" si="1208"/>
        <v>0</v>
      </c>
      <c r="JN175" s="1460">
        <f t="shared" si="1209"/>
        <v>0</v>
      </c>
      <c r="JO175" s="1460">
        <f t="shared" si="1210"/>
        <v>0</v>
      </c>
      <c r="JP175" s="1460">
        <f t="shared" si="1211"/>
        <v>0</v>
      </c>
      <c r="JQ175" s="1460">
        <f t="shared" si="1212"/>
        <v>0</v>
      </c>
      <c r="JR175" s="1460">
        <f t="shared" si="1213"/>
        <v>0</v>
      </c>
      <c r="JS175" s="1460">
        <f t="shared" si="1214"/>
        <v>0</v>
      </c>
      <c r="JT175" s="1460">
        <f t="shared" si="1215"/>
        <v>0</v>
      </c>
      <c r="JU175" s="1460">
        <f t="shared" si="1216"/>
        <v>0</v>
      </c>
      <c r="JV175" s="1460">
        <f t="shared" si="1217"/>
        <v>0</v>
      </c>
      <c r="JW175" s="1460">
        <f t="shared" si="1218"/>
        <v>0</v>
      </c>
      <c r="JX175" s="1460">
        <f t="shared" si="1219"/>
        <v>0</v>
      </c>
      <c r="JY175" s="1460">
        <f t="shared" si="1220"/>
        <v>0</v>
      </c>
      <c r="JZ175" s="1460">
        <f t="shared" si="1221"/>
        <v>0</v>
      </c>
      <c r="KA175" s="1460">
        <f t="shared" si="1222"/>
        <v>0</v>
      </c>
      <c r="KB175" s="1460">
        <f t="shared" si="1223"/>
        <v>0</v>
      </c>
      <c r="KC175" s="1460">
        <f t="shared" si="1224"/>
        <v>0</v>
      </c>
      <c r="KD175" s="1460">
        <f t="shared" si="1225"/>
        <v>0</v>
      </c>
      <c r="KE175" s="1460">
        <f t="shared" si="1226"/>
        <v>0</v>
      </c>
      <c r="KF175" s="1460">
        <f t="shared" si="1227"/>
        <v>0</v>
      </c>
      <c r="KG175" s="1460">
        <f t="shared" si="1228"/>
        <v>0</v>
      </c>
      <c r="KH175" s="1460">
        <f t="shared" si="1229"/>
        <v>0</v>
      </c>
      <c r="KI175" s="1460">
        <f t="shared" si="1230"/>
        <v>0</v>
      </c>
      <c r="KJ175" s="1460">
        <f t="shared" si="1231"/>
        <v>0</v>
      </c>
      <c r="KK175" s="1460">
        <f t="shared" si="1232"/>
        <v>0</v>
      </c>
      <c r="KL175" s="1460">
        <f t="shared" si="1233"/>
        <v>0</v>
      </c>
      <c r="KM175" s="1460">
        <f t="shared" si="1234"/>
        <v>0</v>
      </c>
      <c r="KN175" s="1460">
        <f t="shared" si="1235"/>
        <v>0</v>
      </c>
      <c r="KO175" s="1460">
        <f t="shared" si="1236"/>
        <v>0</v>
      </c>
      <c r="KP175" s="1460">
        <f t="shared" si="1237"/>
        <v>0</v>
      </c>
      <c r="KQ175" s="1460">
        <f t="shared" si="1238"/>
        <v>0</v>
      </c>
      <c r="KR175" s="1460">
        <f t="shared" si="1239"/>
        <v>0</v>
      </c>
      <c r="KS175" s="1460">
        <f t="shared" si="1240"/>
        <v>0</v>
      </c>
      <c r="KT175" s="1460">
        <f t="shared" si="1241"/>
        <v>0</v>
      </c>
      <c r="KU175" s="1460">
        <f t="shared" si="1242"/>
        <v>0</v>
      </c>
      <c r="KV175" s="1460">
        <f t="shared" si="1243"/>
        <v>0</v>
      </c>
      <c r="KW175" s="1460">
        <f t="shared" si="1244"/>
        <v>0</v>
      </c>
      <c r="KX175" s="1460">
        <f t="shared" si="1245"/>
        <v>0</v>
      </c>
      <c r="KY175" s="1460">
        <f t="shared" si="1246"/>
        <v>0</v>
      </c>
      <c r="KZ175" s="1460">
        <f t="shared" si="1247"/>
        <v>0</v>
      </c>
      <c r="LA175" s="1460">
        <f t="shared" si="1248"/>
        <v>0</v>
      </c>
      <c r="LB175" s="1460">
        <f t="shared" si="1249"/>
        <v>0</v>
      </c>
      <c r="LC175" s="1460">
        <f t="shared" si="1250"/>
        <v>0</v>
      </c>
      <c r="LD175" s="1460">
        <f t="shared" si="1251"/>
        <v>0</v>
      </c>
      <c r="LE175" s="1460">
        <f t="shared" si="1252"/>
        <v>0</v>
      </c>
      <c r="LF175" s="1460">
        <f t="shared" si="1253"/>
        <v>0</v>
      </c>
      <c r="LG175" s="1460">
        <f t="shared" si="1254"/>
        <v>0</v>
      </c>
      <c r="LH175" s="1460">
        <f t="shared" si="1255"/>
        <v>0</v>
      </c>
      <c r="LI175" s="1460">
        <f t="shared" si="1256"/>
        <v>0</v>
      </c>
      <c r="LJ175" s="1460">
        <f t="shared" si="1257"/>
        <v>0</v>
      </c>
      <c r="LK175" s="1460">
        <f t="shared" si="1258"/>
        <v>0</v>
      </c>
      <c r="LL175" s="1460">
        <f t="shared" si="1259"/>
        <v>0</v>
      </c>
      <c r="LM175" s="1460">
        <f t="shared" si="1260"/>
        <v>0</v>
      </c>
      <c r="LN175" s="1460">
        <f t="shared" si="1261"/>
        <v>0</v>
      </c>
      <c r="LO175" s="1460">
        <f t="shared" si="1262"/>
        <v>0</v>
      </c>
      <c r="LP175" s="1460">
        <f t="shared" si="1263"/>
        <v>0</v>
      </c>
      <c r="LQ175" s="1460">
        <f t="shared" si="1264"/>
        <v>0</v>
      </c>
      <c r="LR175" s="1460">
        <f t="shared" si="1265"/>
        <v>0</v>
      </c>
      <c r="LS175" s="1460">
        <f t="shared" si="1266"/>
        <v>0</v>
      </c>
      <c r="LW175" s="1467">
        <f t="shared" si="1267"/>
        <v>0</v>
      </c>
      <c r="LX175" s="1467">
        <f t="shared" si="1268"/>
        <v>0</v>
      </c>
      <c r="LY175" s="1467">
        <f t="shared" si="1269"/>
        <v>0</v>
      </c>
      <c r="LZ175" s="1467">
        <f t="shared" si="1270"/>
        <v>0</v>
      </c>
      <c r="MA175" s="1506"/>
      <c r="MB175" s="1460">
        <f t="shared" si="1271"/>
        <v>0</v>
      </c>
      <c r="MC175" s="1460">
        <f t="shared" si="1291"/>
        <v>0</v>
      </c>
      <c r="MD175" s="1460">
        <f t="shared" si="1291"/>
        <v>0</v>
      </c>
      <c r="ME175" s="1460">
        <f t="shared" si="1291"/>
        <v>0</v>
      </c>
      <c r="MF175" s="1460">
        <f t="shared" si="1291"/>
        <v>0</v>
      </c>
      <c r="MG175" s="1460">
        <f t="shared" si="1291"/>
        <v>0</v>
      </c>
      <c r="MH175" s="1460">
        <f t="shared" si="1291"/>
        <v>0</v>
      </c>
      <c r="MI175" s="1460">
        <f t="shared" si="1291"/>
        <v>0</v>
      </c>
      <c r="MJ175" s="1460">
        <f t="shared" si="1291"/>
        <v>0</v>
      </c>
      <c r="MK175" s="1460">
        <f t="shared" si="1291"/>
        <v>0</v>
      </c>
      <c r="ML175" s="1460">
        <f t="shared" si="1291"/>
        <v>0</v>
      </c>
      <c r="MM175" s="1460">
        <f t="shared" si="1291"/>
        <v>0</v>
      </c>
      <c r="MN175" s="1460">
        <f t="shared" si="1291"/>
        <v>0</v>
      </c>
      <c r="MO175" s="1460">
        <f t="shared" si="1291"/>
        <v>0</v>
      </c>
      <c r="MP175" s="1460">
        <f t="shared" si="1291"/>
        <v>0</v>
      </c>
      <c r="MQ175" s="1460">
        <f t="shared" si="1291"/>
        <v>0</v>
      </c>
      <c r="MR175" s="1460">
        <f t="shared" si="1291"/>
        <v>0</v>
      </c>
      <c r="MS175" s="1460">
        <f t="shared" si="1277"/>
        <v>0</v>
      </c>
      <c r="MT175" s="1460">
        <f t="shared" si="1277"/>
        <v>0</v>
      </c>
      <c r="MU175" s="1460">
        <f t="shared" si="1277"/>
        <v>0</v>
      </c>
      <c r="MV175" s="1460">
        <f t="shared" si="1277"/>
        <v>0</v>
      </c>
      <c r="MW175" s="1460">
        <f t="shared" si="1277"/>
        <v>0</v>
      </c>
      <c r="MX175" s="1460">
        <f t="shared" si="1277"/>
        <v>0</v>
      </c>
      <c r="MY175" s="1460">
        <f t="shared" si="1277"/>
        <v>0</v>
      </c>
      <c r="MZ175" s="1460">
        <f t="shared" si="1277"/>
        <v>0</v>
      </c>
      <c r="NA175" s="1460">
        <f t="shared" si="1277"/>
        <v>0</v>
      </c>
      <c r="NB175" s="1460">
        <f t="shared" si="1277"/>
        <v>0</v>
      </c>
      <c r="NC175" s="1460">
        <f t="shared" si="1277"/>
        <v>0</v>
      </c>
      <c r="ND175" s="1460">
        <f t="shared" si="1277"/>
        <v>0</v>
      </c>
      <c r="NE175" s="1460">
        <f t="shared" si="1277"/>
        <v>0</v>
      </c>
      <c r="NF175" s="1460">
        <f t="shared" si="1277"/>
        <v>0</v>
      </c>
      <c r="NG175" s="1460">
        <f t="shared" si="1277"/>
        <v>0</v>
      </c>
      <c r="NH175" s="1460">
        <f t="shared" si="1277"/>
        <v>0</v>
      </c>
      <c r="NI175" s="1460">
        <f t="shared" si="1278"/>
        <v>0</v>
      </c>
      <c r="NJ175" s="1460">
        <f t="shared" si="1278"/>
        <v>0</v>
      </c>
      <c r="NK175" s="1460">
        <f t="shared" si="1278"/>
        <v>0</v>
      </c>
      <c r="NL175" s="1460">
        <f t="shared" si="1278"/>
        <v>0</v>
      </c>
      <c r="NM175" s="1460">
        <f t="shared" si="1278"/>
        <v>0</v>
      </c>
      <c r="NN175" s="1460">
        <f t="shared" si="1278"/>
        <v>0</v>
      </c>
      <c r="NO175" s="1460">
        <f t="shared" si="1278"/>
        <v>0</v>
      </c>
      <c r="NP175" s="1460">
        <f t="shared" si="1278"/>
        <v>0</v>
      </c>
      <c r="NQ175" s="1460">
        <f t="shared" si="1278"/>
        <v>0</v>
      </c>
      <c r="NR175" s="1460">
        <f t="shared" si="1278"/>
        <v>0</v>
      </c>
      <c r="NS175" s="1460">
        <f t="shared" si="1278"/>
        <v>0</v>
      </c>
      <c r="NT175" s="1460">
        <f t="shared" si="1278"/>
        <v>0</v>
      </c>
      <c r="NU175" s="1460">
        <f t="shared" si="1278"/>
        <v>0</v>
      </c>
      <c r="NV175" s="1460">
        <f t="shared" si="1278"/>
        <v>0</v>
      </c>
      <c r="NW175" s="1460">
        <f t="shared" si="1278"/>
        <v>0</v>
      </c>
      <c r="NX175" s="1460">
        <f t="shared" si="1278"/>
        <v>0</v>
      </c>
      <c r="NY175" s="1460">
        <f t="shared" si="1280"/>
        <v>0</v>
      </c>
      <c r="NZ175" s="1460">
        <f t="shared" si="1280"/>
        <v>0</v>
      </c>
      <c r="OA175" s="1460">
        <f t="shared" si="1280"/>
        <v>0</v>
      </c>
      <c r="OB175" s="1460">
        <f t="shared" si="1280"/>
        <v>0</v>
      </c>
      <c r="OC175" s="1460">
        <f t="shared" si="1280"/>
        <v>0</v>
      </c>
      <c r="OD175" s="1460">
        <f t="shared" si="1280"/>
        <v>0</v>
      </c>
      <c r="OE175" s="1460">
        <f t="shared" si="1280"/>
        <v>0</v>
      </c>
      <c r="OF175" s="1460">
        <f t="shared" si="1280"/>
        <v>0</v>
      </c>
      <c r="OG175" s="1460">
        <f t="shared" si="1280"/>
        <v>0</v>
      </c>
      <c r="OH175" s="1460">
        <f t="shared" si="1280"/>
        <v>0</v>
      </c>
      <c r="OI175" s="1460">
        <f t="shared" si="1280"/>
        <v>0</v>
      </c>
      <c r="OJ175" s="1460">
        <f t="shared" si="1280"/>
        <v>0</v>
      </c>
      <c r="OK175" s="1460">
        <f t="shared" si="1280"/>
        <v>0</v>
      </c>
      <c r="OL175" s="1460">
        <f t="shared" si="1280"/>
        <v>0</v>
      </c>
      <c r="OM175" s="1460">
        <f t="shared" si="1280"/>
        <v>0</v>
      </c>
      <c r="ON175" s="1460">
        <f t="shared" si="1280"/>
        <v>0</v>
      </c>
      <c r="OO175" s="1460">
        <f t="shared" si="1279"/>
        <v>0</v>
      </c>
      <c r="OP175" s="1460">
        <f t="shared" si="1274"/>
        <v>0</v>
      </c>
      <c r="OQ175" s="1460">
        <f t="shared" si="1274"/>
        <v>0</v>
      </c>
      <c r="OR175" s="1460">
        <f t="shared" si="1274"/>
        <v>0</v>
      </c>
      <c r="OS175" s="1460">
        <f t="shared" si="1274"/>
        <v>0</v>
      </c>
      <c r="OT175" s="1460">
        <f t="shared" si="1274"/>
        <v>0</v>
      </c>
      <c r="OU175" s="1460">
        <f t="shared" si="1274"/>
        <v>0</v>
      </c>
      <c r="OV175" s="1460">
        <f t="shared" si="1274"/>
        <v>0</v>
      </c>
      <c r="OW175" s="1460">
        <f t="shared" si="1274"/>
        <v>0</v>
      </c>
      <c r="OX175" s="1460">
        <f t="shared" si="1274"/>
        <v>0</v>
      </c>
      <c r="OY175" s="1460">
        <f t="shared" si="1274"/>
        <v>0</v>
      </c>
      <c r="OZ175" s="1460">
        <f t="shared" si="1274"/>
        <v>0</v>
      </c>
      <c r="PA175" s="1460">
        <f t="shared" si="1274"/>
        <v>0</v>
      </c>
      <c r="PB175" s="1460">
        <f t="shared" si="1274"/>
        <v>0</v>
      </c>
      <c r="PC175" s="1460">
        <f t="shared" si="1274"/>
        <v>0</v>
      </c>
      <c r="PD175" s="1460">
        <f t="shared" si="1274"/>
        <v>0</v>
      </c>
      <c r="PE175" s="1460">
        <f t="shared" si="1274"/>
        <v>0</v>
      </c>
      <c r="PF175" s="1460">
        <f t="shared" si="1275"/>
        <v>0</v>
      </c>
      <c r="PG175" s="1460">
        <f t="shared" si="1275"/>
        <v>0</v>
      </c>
      <c r="PH175" s="1460">
        <f t="shared" si="1275"/>
        <v>0</v>
      </c>
      <c r="PI175" s="1460">
        <f t="shared" si="1275"/>
        <v>0</v>
      </c>
      <c r="PJ175" s="1460">
        <f t="shared" si="1275"/>
        <v>0</v>
      </c>
      <c r="PK175" s="1460">
        <f t="shared" si="1275"/>
        <v>0</v>
      </c>
      <c r="PL175" s="1460">
        <f t="shared" si="1275"/>
        <v>0</v>
      </c>
      <c r="PM175" s="1460">
        <f t="shared" si="1275"/>
        <v>0</v>
      </c>
      <c r="PN175" s="1460">
        <f t="shared" si="1275"/>
        <v>0</v>
      </c>
      <c r="PO175" s="1460">
        <f t="shared" si="1275"/>
        <v>0</v>
      </c>
      <c r="PP175" s="1460">
        <f t="shared" si="1275"/>
        <v>0</v>
      </c>
      <c r="PQ175" s="1460">
        <f t="shared" si="1275"/>
        <v>0</v>
      </c>
      <c r="PR175" s="1460">
        <f t="shared" si="1275"/>
        <v>0</v>
      </c>
      <c r="PS175" s="1460">
        <f t="shared" si="1275"/>
        <v>0</v>
      </c>
      <c r="PT175" s="1460">
        <f t="shared" si="1275"/>
        <v>0</v>
      </c>
      <c r="PU175" s="1460">
        <f t="shared" si="1275"/>
        <v>0</v>
      </c>
      <c r="PV175" s="1460">
        <f t="shared" si="1276"/>
        <v>0</v>
      </c>
      <c r="PW175" s="1460">
        <f t="shared" si="1276"/>
        <v>0</v>
      </c>
      <c r="PX175" s="1460">
        <f t="shared" si="1276"/>
        <v>0</v>
      </c>
      <c r="PY175" s="1460">
        <f t="shared" si="1276"/>
        <v>0</v>
      </c>
      <c r="PZ175" s="1460">
        <f t="shared" si="1276"/>
        <v>0</v>
      </c>
      <c r="QA175" s="1460">
        <f t="shared" si="1276"/>
        <v>0</v>
      </c>
      <c r="QB175" s="1460">
        <f t="shared" si="1276"/>
        <v>0</v>
      </c>
      <c r="QC175" s="1460">
        <f t="shared" si="1276"/>
        <v>0</v>
      </c>
      <c r="QD175" s="1460">
        <f t="shared" si="1276"/>
        <v>0</v>
      </c>
      <c r="QE175" s="1460">
        <f t="shared" si="1276"/>
        <v>0</v>
      </c>
      <c r="QF175" s="1460">
        <f t="shared" si="1276"/>
        <v>0</v>
      </c>
      <c r="QG175" s="1460">
        <f t="shared" si="1276"/>
        <v>0</v>
      </c>
      <c r="QH175" s="1460">
        <f t="shared" si="1276"/>
        <v>0</v>
      </c>
      <c r="QI175" s="1460">
        <f t="shared" si="1276"/>
        <v>0</v>
      </c>
      <c r="QJ175" s="1460">
        <f t="shared" si="1276"/>
        <v>0</v>
      </c>
      <c r="QK175" s="1460">
        <f t="shared" si="1276"/>
        <v>0</v>
      </c>
      <c r="QL175" s="1460">
        <f t="shared" si="1273"/>
        <v>0</v>
      </c>
      <c r="QM175" s="1460">
        <f t="shared" si="1273"/>
        <v>0</v>
      </c>
      <c r="QN175" s="1460">
        <f t="shared" si="1273"/>
        <v>0</v>
      </c>
      <c r="QO175" s="1460">
        <f t="shared" si="1273"/>
        <v>0</v>
      </c>
      <c r="QP175" s="1460">
        <f t="shared" si="1273"/>
        <v>0</v>
      </c>
      <c r="QQ175" s="1460">
        <f t="shared" si="1273"/>
        <v>0</v>
      </c>
    </row>
    <row r="176" spans="1:459" s="1466" customFormat="1" ht="22.5" customHeight="1">
      <c r="A176" s="1468"/>
      <c r="B176" s="1469"/>
      <c r="C176" s="1469"/>
      <c r="D176" s="1470"/>
      <c r="E176" s="1471"/>
      <c r="F176" s="1472"/>
      <c r="G176" s="1472"/>
      <c r="H176" s="1473">
        <f t="shared" si="1106"/>
        <v>0</v>
      </c>
      <c r="I176" s="1474">
        <v>0</v>
      </c>
      <c r="J176" s="1475">
        <f t="shared" si="437"/>
        <v>0</v>
      </c>
      <c r="K176" s="1476">
        <v>0</v>
      </c>
      <c r="L176" s="1477">
        <f t="shared" si="1107"/>
        <v>0</v>
      </c>
      <c r="M176" s="1477">
        <f t="shared" si="1108"/>
        <v>0</v>
      </c>
      <c r="N176" s="1478"/>
      <c r="O176" s="1479">
        <v>0</v>
      </c>
      <c r="P176" s="1480">
        <v>0</v>
      </c>
      <c r="Q176" s="1828">
        <v>0</v>
      </c>
      <c r="R176" s="1831">
        <f t="shared" si="1109"/>
        <v>0</v>
      </c>
      <c r="S176" s="1481">
        <f>IF(AND(SUM(O176:Q176)=0,N176="NNN"),MIN('Operating History and Pro Forma'!$M$33,'Operating History and Pro Forma'!$T$15)*D176,SUM(O176:Q176)*D176)</f>
        <v>0</v>
      </c>
      <c r="T176" s="1482">
        <f t="shared" si="1110"/>
        <v>0</v>
      </c>
      <c r="U176" s="1483">
        <f t="shared" si="1111"/>
        <v>0</v>
      </c>
      <c r="V176" s="1480"/>
      <c r="W176" s="1514"/>
      <c r="X176" s="1486" t="str">
        <f t="shared" si="1112"/>
        <v/>
      </c>
      <c r="Y176" s="1487">
        <f t="shared" si="1113"/>
        <v>0</v>
      </c>
      <c r="Z176" s="1488"/>
      <c r="AA176" s="1488"/>
      <c r="AB176" s="1488"/>
      <c r="AC176" s="1488"/>
      <c r="AD176" s="1489">
        <f t="shared" si="1114"/>
        <v>0</v>
      </c>
      <c r="AE176" s="1490" t="str">
        <f t="shared" si="1115"/>
        <v/>
      </c>
      <c r="AF176" s="1491">
        <f t="shared" si="1116"/>
        <v>0</v>
      </c>
      <c r="AG176" s="1492">
        <f t="shared" si="1117"/>
        <v>0</v>
      </c>
      <c r="AH176" s="1493">
        <f t="shared" si="1118"/>
        <v>0</v>
      </c>
      <c r="AI176" s="1493">
        <f t="shared" si="1118"/>
        <v>0</v>
      </c>
      <c r="AJ176" s="1494">
        <f t="shared" si="1118"/>
        <v>0</v>
      </c>
      <c r="AK176" s="1494">
        <f t="shared" si="1118"/>
        <v>0</v>
      </c>
      <c r="AL176" s="1495">
        <f t="shared" si="1118"/>
        <v>0</v>
      </c>
      <c r="AM176" s="1496">
        <f t="shared" si="1118"/>
        <v>0</v>
      </c>
      <c r="AN176" s="1497">
        <f t="shared" si="399"/>
        <v>0</v>
      </c>
      <c r="AO176" s="1498">
        <f t="shared" si="1093"/>
        <v>0</v>
      </c>
      <c r="AP176" s="1499">
        <f t="shared" si="1119"/>
        <v>0</v>
      </c>
      <c r="AQ176" s="1500">
        <f t="shared" si="1120"/>
        <v>0</v>
      </c>
      <c r="AR176" s="1501">
        <f t="shared" si="1121"/>
        <v>0</v>
      </c>
      <c r="AS176" s="1498">
        <f t="shared" si="1088"/>
        <v>0</v>
      </c>
      <c r="AT176" s="1501">
        <f t="shared" si="1122"/>
        <v>0</v>
      </c>
      <c r="AU176" s="1498">
        <f t="shared" si="1123"/>
        <v>1</v>
      </c>
      <c r="AV176" s="1498">
        <f t="shared" si="1124"/>
        <v>2</v>
      </c>
      <c r="AW176" s="1499">
        <f t="shared" si="1125"/>
        <v>0</v>
      </c>
      <c r="AX176" s="1502">
        <f t="shared" si="1126"/>
        <v>0</v>
      </c>
      <c r="AY176" s="1503">
        <f t="shared" si="1127"/>
        <v>0</v>
      </c>
      <c r="AZ176" s="1498">
        <f t="shared" si="1128"/>
        <v>2</v>
      </c>
      <c r="BA176" s="1498">
        <f t="shared" si="1129"/>
        <v>3</v>
      </c>
      <c r="BB176" s="1499">
        <f t="shared" si="1130"/>
        <v>0</v>
      </c>
      <c r="BC176" s="1502">
        <f t="shared" si="1131"/>
        <v>0</v>
      </c>
      <c r="BD176" s="1503">
        <f t="shared" si="1132"/>
        <v>0</v>
      </c>
      <c r="BE176" s="1498">
        <f t="shared" si="1133"/>
        <v>3</v>
      </c>
      <c r="BF176" s="1498">
        <f t="shared" si="1134"/>
        <v>4</v>
      </c>
      <c r="BG176" s="1499">
        <f t="shared" si="1135"/>
        <v>0</v>
      </c>
      <c r="BH176" s="1502">
        <f t="shared" si="1136"/>
        <v>0</v>
      </c>
      <c r="BI176" s="1502">
        <f t="shared" si="1137"/>
        <v>0</v>
      </c>
      <c r="BJ176" s="1504">
        <f t="shared" si="1138"/>
        <v>1900</v>
      </c>
      <c r="BK176" s="1505" t="str">
        <f t="shared" si="1139"/>
        <v/>
      </c>
      <c r="BL176" s="1506"/>
      <c r="BM176" s="1507">
        <f t="shared" si="1140"/>
        <v>0</v>
      </c>
      <c r="BN176" s="1508">
        <f t="shared" si="1290"/>
        <v>0</v>
      </c>
      <c r="BO176" s="1508">
        <f t="shared" si="1290"/>
        <v>0</v>
      </c>
      <c r="BP176" s="1508">
        <f t="shared" si="1290"/>
        <v>0</v>
      </c>
      <c r="BQ176" s="1508">
        <f t="shared" si="1290"/>
        <v>0</v>
      </c>
      <c r="BR176" s="1508">
        <f t="shared" si="1290"/>
        <v>0</v>
      </c>
      <c r="BS176" s="1508">
        <f t="shared" si="1290"/>
        <v>0</v>
      </c>
      <c r="BT176" s="1508">
        <f t="shared" si="1290"/>
        <v>0</v>
      </c>
      <c r="BU176" s="1508">
        <f t="shared" si="1290"/>
        <v>0</v>
      </c>
      <c r="BV176" s="1508">
        <f t="shared" si="1290"/>
        <v>0</v>
      </c>
      <c r="BW176" s="1508">
        <f t="shared" si="1290"/>
        <v>0</v>
      </c>
      <c r="BX176" s="1508">
        <f t="shared" si="1290"/>
        <v>0</v>
      </c>
      <c r="BY176" s="1507">
        <f t="shared" si="1290"/>
        <v>0</v>
      </c>
      <c r="BZ176" s="1508">
        <f t="shared" si="1290"/>
        <v>0</v>
      </c>
      <c r="CA176" s="1508">
        <f t="shared" si="1290"/>
        <v>0</v>
      </c>
      <c r="CB176" s="1508">
        <f t="shared" si="1290"/>
        <v>0</v>
      </c>
      <c r="CC176" s="1508">
        <f t="shared" si="1290"/>
        <v>0</v>
      </c>
      <c r="CD176" s="1508">
        <f t="shared" si="1282"/>
        <v>0</v>
      </c>
      <c r="CE176" s="1508">
        <f t="shared" si="1282"/>
        <v>0</v>
      </c>
      <c r="CF176" s="1508">
        <f t="shared" si="1282"/>
        <v>0</v>
      </c>
      <c r="CG176" s="1508">
        <f t="shared" si="1282"/>
        <v>0</v>
      </c>
      <c r="CH176" s="1508">
        <f t="shared" si="1282"/>
        <v>0</v>
      </c>
      <c r="CI176" s="1508">
        <f t="shared" si="1282"/>
        <v>0</v>
      </c>
      <c r="CJ176" s="1509">
        <f t="shared" si="1282"/>
        <v>0</v>
      </c>
      <c r="CK176" s="1507">
        <f t="shared" si="1282"/>
        <v>0</v>
      </c>
      <c r="CL176" s="1508">
        <f t="shared" si="1282"/>
        <v>0</v>
      </c>
      <c r="CM176" s="1508">
        <f t="shared" si="1282"/>
        <v>0</v>
      </c>
      <c r="CN176" s="1508">
        <f t="shared" si="1282"/>
        <v>0</v>
      </c>
      <c r="CO176" s="1508">
        <f t="shared" si="1282"/>
        <v>0</v>
      </c>
      <c r="CP176" s="1508">
        <f t="shared" si="1282"/>
        <v>0</v>
      </c>
      <c r="CQ176" s="1508">
        <f t="shared" si="1282"/>
        <v>0</v>
      </c>
      <c r="CR176" s="1508">
        <f t="shared" si="1282"/>
        <v>0</v>
      </c>
      <c r="CS176" s="1508">
        <f t="shared" si="1282"/>
        <v>0</v>
      </c>
      <c r="CT176" s="1508">
        <f t="shared" si="1283"/>
        <v>0</v>
      </c>
      <c r="CU176" s="1508">
        <f t="shared" si="1283"/>
        <v>0</v>
      </c>
      <c r="CV176" s="1509">
        <f t="shared" si="1283"/>
        <v>0</v>
      </c>
      <c r="CW176" s="1508">
        <f t="shared" si="1283"/>
        <v>0</v>
      </c>
      <c r="CX176" s="1508">
        <f t="shared" si="1283"/>
        <v>0</v>
      </c>
      <c r="CY176" s="1508">
        <f t="shared" si="1283"/>
        <v>0</v>
      </c>
      <c r="CZ176" s="1508">
        <f t="shared" si="1283"/>
        <v>0</v>
      </c>
      <c r="DA176" s="1508">
        <f t="shared" si="1283"/>
        <v>0</v>
      </c>
      <c r="DB176" s="1508">
        <f t="shared" si="1283"/>
        <v>0</v>
      </c>
      <c r="DC176" s="1508">
        <f t="shared" si="1283"/>
        <v>0</v>
      </c>
      <c r="DD176" s="1508">
        <f t="shared" si="1283"/>
        <v>0</v>
      </c>
      <c r="DE176" s="1508">
        <f t="shared" si="1283"/>
        <v>0</v>
      </c>
      <c r="DF176" s="1508">
        <f t="shared" si="1283"/>
        <v>0</v>
      </c>
      <c r="DG176" s="1508">
        <f t="shared" si="1283"/>
        <v>0</v>
      </c>
      <c r="DH176" s="1509">
        <f t="shared" si="1283"/>
        <v>0</v>
      </c>
      <c r="DI176" s="1508">
        <f t="shared" si="1283"/>
        <v>0</v>
      </c>
      <c r="DJ176" s="1508">
        <f t="shared" si="1284"/>
        <v>0</v>
      </c>
      <c r="DK176" s="1508">
        <f t="shared" si="1284"/>
        <v>0</v>
      </c>
      <c r="DL176" s="1508">
        <f t="shared" si="1284"/>
        <v>0</v>
      </c>
      <c r="DM176" s="1508">
        <f t="shared" si="1284"/>
        <v>0</v>
      </c>
      <c r="DN176" s="1508">
        <f t="shared" si="1284"/>
        <v>0</v>
      </c>
      <c r="DO176" s="1508">
        <f t="shared" si="1284"/>
        <v>0</v>
      </c>
      <c r="DP176" s="1508">
        <f t="shared" si="1284"/>
        <v>0</v>
      </c>
      <c r="DQ176" s="1508">
        <f t="shared" si="1284"/>
        <v>0</v>
      </c>
      <c r="DR176" s="1508">
        <f t="shared" si="1284"/>
        <v>0</v>
      </c>
      <c r="DS176" s="1508">
        <f t="shared" si="1284"/>
        <v>0</v>
      </c>
      <c r="DT176" s="1509">
        <f t="shared" si="1284"/>
        <v>0</v>
      </c>
      <c r="DU176" s="1507">
        <f t="shared" si="1284"/>
        <v>0</v>
      </c>
      <c r="DV176" s="1508">
        <f t="shared" si="1284"/>
        <v>0</v>
      </c>
      <c r="DW176" s="1508">
        <f t="shared" si="1284"/>
        <v>0</v>
      </c>
      <c r="DX176" s="1508">
        <f t="shared" si="1284"/>
        <v>0</v>
      </c>
      <c r="DY176" s="1508">
        <f t="shared" si="1284"/>
        <v>0</v>
      </c>
      <c r="DZ176" s="1508">
        <f t="shared" si="1285"/>
        <v>0</v>
      </c>
      <c r="EA176" s="1508">
        <f t="shared" si="1285"/>
        <v>0</v>
      </c>
      <c r="EB176" s="1508">
        <f t="shared" si="1285"/>
        <v>0</v>
      </c>
      <c r="EC176" s="1508">
        <f t="shared" si="1285"/>
        <v>0</v>
      </c>
      <c r="ED176" s="1508">
        <f t="shared" si="1285"/>
        <v>0</v>
      </c>
      <c r="EE176" s="1508">
        <f t="shared" si="1285"/>
        <v>0</v>
      </c>
      <c r="EF176" s="1508">
        <f t="shared" si="1285"/>
        <v>0</v>
      </c>
      <c r="EG176" s="1507">
        <f t="shared" si="1285"/>
        <v>0</v>
      </c>
      <c r="EH176" s="1508">
        <f t="shared" si="1285"/>
        <v>0</v>
      </c>
      <c r="EI176" s="1508">
        <f t="shared" si="1285"/>
        <v>0</v>
      </c>
      <c r="EJ176" s="1508">
        <f t="shared" si="1285"/>
        <v>0</v>
      </c>
      <c r="EK176" s="1508">
        <f t="shared" si="1285"/>
        <v>0</v>
      </c>
      <c r="EL176" s="1508">
        <f t="shared" si="1285"/>
        <v>0</v>
      </c>
      <c r="EM176" s="1508">
        <f t="shared" si="1285"/>
        <v>0</v>
      </c>
      <c r="EN176" s="1508">
        <f t="shared" si="1285"/>
        <v>0</v>
      </c>
      <c r="EO176" s="1508">
        <f t="shared" si="1285"/>
        <v>0</v>
      </c>
      <c r="EP176" s="1508">
        <f t="shared" si="1286"/>
        <v>0</v>
      </c>
      <c r="EQ176" s="1508">
        <f t="shared" si="1286"/>
        <v>0</v>
      </c>
      <c r="ER176" s="1509">
        <f t="shared" si="1286"/>
        <v>0</v>
      </c>
      <c r="ES176" s="1507">
        <f t="shared" si="1286"/>
        <v>0</v>
      </c>
      <c r="ET176" s="1508">
        <f t="shared" si="1286"/>
        <v>0</v>
      </c>
      <c r="EU176" s="1508">
        <f t="shared" si="1286"/>
        <v>0</v>
      </c>
      <c r="EV176" s="1508">
        <f t="shared" si="1286"/>
        <v>0</v>
      </c>
      <c r="EW176" s="1508">
        <f t="shared" si="1286"/>
        <v>0</v>
      </c>
      <c r="EX176" s="1508">
        <f t="shared" si="1286"/>
        <v>0</v>
      </c>
      <c r="EY176" s="1508">
        <f t="shared" si="1286"/>
        <v>0</v>
      </c>
      <c r="EZ176" s="1508">
        <f t="shared" si="1286"/>
        <v>0</v>
      </c>
      <c r="FA176" s="1508">
        <f t="shared" si="1286"/>
        <v>0</v>
      </c>
      <c r="FB176" s="1508">
        <f t="shared" si="1286"/>
        <v>0</v>
      </c>
      <c r="FC176" s="1508">
        <f t="shared" si="1286"/>
        <v>0</v>
      </c>
      <c r="FD176" s="1509">
        <f t="shared" si="1286"/>
        <v>0</v>
      </c>
      <c r="FE176" s="1508">
        <f t="shared" si="1286"/>
        <v>0</v>
      </c>
      <c r="FF176" s="1508">
        <f t="shared" si="1287"/>
        <v>0</v>
      </c>
      <c r="FG176" s="1508">
        <f t="shared" si="1288"/>
        <v>0</v>
      </c>
      <c r="FH176" s="1508">
        <f t="shared" si="1288"/>
        <v>0</v>
      </c>
      <c r="FI176" s="1508">
        <f t="shared" si="1288"/>
        <v>0</v>
      </c>
      <c r="FJ176" s="1508">
        <f t="shared" si="1288"/>
        <v>0</v>
      </c>
      <c r="FK176" s="1508">
        <f t="shared" si="1288"/>
        <v>0</v>
      </c>
      <c r="FL176" s="1508">
        <f t="shared" si="1288"/>
        <v>0</v>
      </c>
      <c r="FM176" s="1508">
        <f t="shared" si="1288"/>
        <v>0</v>
      </c>
      <c r="FN176" s="1508">
        <f t="shared" si="1288"/>
        <v>0</v>
      </c>
      <c r="FO176" s="1508">
        <f t="shared" si="1288"/>
        <v>0</v>
      </c>
      <c r="FP176" s="1509">
        <f t="shared" si="1288"/>
        <v>0</v>
      </c>
      <c r="FQ176" s="1508">
        <f t="shared" si="1288"/>
        <v>0</v>
      </c>
      <c r="FR176" s="1508">
        <f t="shared" si="1288"/>
        <v>0</v>
      </c>
      <c r="FS176" s="1508">
        <f t="shared" si="1288"/>
        <v>0</v>
      </c>
      <c r="FT176" s="1508">
        <f t="shared" si="1288"/>
        <v>0</v>
      </c>
      <c r="FU176" s="1508">
        <f t="shared" si="1288"/>
        <v>0</v>
      </c>
      <c r="FV176" s="1508">
        <f t="shared" si="1288"/>
        <v>0</v>
      </c>
      <c r="FW176" s="1508">
        <f t="shared" si="1142"/>
        <v>0</v>
      </c>
      <c r="FX176" s="1508">
        <f t="shared" si="1142"/>
        <v>0</v>
      </c>
      <c r="FY176" s="1508">
        <f t="shared" si="1142"/>
        <v>0</v>
      </c>
      <c r="FZ176" s="1508">
        <f t="shared" si="1142"/>
        <v>0</v>
      </c>
      <c r="GA176" s="1508">
        <f t="shared" si="1142"/>
        <v>0</v>
      </c>
      <c r="GB176" s="1509">
        <f t="shared" si="1142"/>
        <v>0</v>
      </c>
      <c r="GC176" s="1506"/>
      <c r="GD176" s="1458">
        <f t="shared" si="1143"/>
        <v>1</v>
      </c>
      <c r="GE176" s="1510">
        <f t="shared" si="1281"/>
        <v>0</v>
      </c>
      <c r="GF176" s="1511">
        <f t="shared" si="1281"/>
        <v>0</v>
      </c>
      <c r="GG176" s="1511">
        <f t="shared" si="1281"/>
        <v>0</v>
      </c>
      <c r="GH176" s="1511">
        <f t="shared" si="1281"/>
        <v>0</v>
      </c>
      <c r="GI176" s="1511">
        <f t="shared" si="1281"/>
        <v>0</v>
      </c>
      <c r="GJ176" s="1511">
        <f t="shared" si="1281"/>
        <v>0</v>
      </c>
      <c r="GK176" s="1511">
        <f t="shared" si="1281"/>
        <v>0</v>
      </c>
      <c r="GL176" s="1511">
        <f t="shared" si="1281"/>
        <v>0</v>
      </c>
      <c r="GM176" s="1511">
        <f t="shared" si="1281"/>
        <v>0</v>
      </c>
      <c r="GN176" s="1512">
        <f t="shared" si="1281"/>
        <v>0</v>
      </c>
      <c r="GO176" s="1513">
        <f t="shared" si="1144"/>
        <v>0</v>
      </c>
      <c r="GP176" s="1506"/>
      <c r="GQ176" s="1510">
        <f t="shared" si="1073"/>
        <v>0</v>
      </c>
      <c r="GR176" s="1511">
        <f t="shared" si="1289"/>
        <v>0</v>
      </c>
      <c r="GS176" s="1511">
        <f t="shared" si="1289"/>
        <v>0</v>
      </c>
      <c r="GT176" s="1511">
        <f t="shared" si="1289"/>
        <v>0</v>
      </c>
      <c r="GU176" s="1511">
        <f t="shared" si="1289"/>
        <v>0</v>
      </c>
      <c r="GV176" s="1511">
        <f t="shared" si="1289"/>
        <v>0</v>
      </c>
      <c r="GW176" s="1511">
        <f t="shared" si="1289"/>
        <v>0</v>
      </c>
      <c r="GX176" s="1511">
        <f t="shared" si="1289"/>
        <v>0</v>
      </c>
      <c r="GY176" s="1511">
        <f t="shared" si="1289"/>
        <v>0</v>
      </c>
      <c r="GZ176" s="1512">
        <f t="shared" si="1289"/>
        <v>0</v>
      </c>
      <c r="HA176" s="1513">
        <f t="shared" si="1145"/>
        <v>0</v>
      </c>
      <c r="HB176" s="1506">
        <f t="shared" si="1146"/>
        <v>1</v>
      </c>
      <c r="HC176" s="1506"/>
      <c r="HD176" s="1508">
        <f t="shared" si="1147"/>
        <v>0</v>
      </c>
      <c r="HE176" s="1460">
        <f t="shared" si="1148"/>
        <v>0</v>
      </c>
      <c r="HF176" s="1460">
        <f t="shared" si="1149"/>
        <v>0</v>
      </c>
      <c r="HG176" s="1460">
        <f t="shared" si="1150"/>
        <v>0</v>
      </c>
      <c r="HH176" s="1460">
        <f t="shared" si="1151"/>
        <v>0</v>
      </c>
      <c r="HI176" s="1460">
        <f t="shared" si="1152"/>
        <v>0</v>
      </c>
      <c r="HJ176" s="1460">
        <f t="shared" si="1153"/>
        <v>0</v>
      </c>
      <c r="HK176" s="1460">
        <f t="shared" si="1154"/>
        <v>0</v>
      </c>
      <c r="HL176" s="1460">
        <f t="shared" si="1155"/>
        <v>0</v>
      </c>
      <c r="HM176" s="1460">
        <f t="shared" si="1156"/>
        <v>0</v>
      </c>
      <c r="HN176" s="1460">
        <f t="shared" si="1157"/>
        <v>0</v>
      </c>
      <c r="HO176" s="1460">
        <f t="shared" si="1158"/>
        <v>0</v>
      </c>
      <c r="HP176" s="1460">
        <f t="shared" si="1159"/>
        <v>0</v>
      </c>
      <c r="HQ176" s="1460">
        <f t="shared" si="1160"/>
        <v>0</v>
      </c>
      <c r="HR176" s="1460">
        <f t="shared" si="1161"/>
        <v>0</v>
      </c>
      <c r="HS176" s="1460">
        <f t="shared" si="1162"/>
        <v>0</v>
      </c>
      <c r="HT176" s="1460">
        <f t="shared" si="1163"/>
        <v>0</v>
      </c>
      <c r="HU176" s="1460">
        <f t="shared" si="1164"/>
        <v>0</v>
      </c>
      <c r="HV176" s="1460">
        <f t="shared" si="1165"/>
        <v>0</v>
      </c>
      <c r="HW176" s="1460">
        <f t="shared" si="1166"/>
        <v>0</v>
      </c>
      <c r="HX176" s="1460">
        <f t="shared" si="1167"/>
        <v>0</v>
      </c>
      <c r="HY176" s="1460">
        <f t="shared" si="1168"/>
        <v>0</v>
      </c>
      <c r="HZ176" s="1460">
        <f t="shared" si="1169"/>
        <v>0</v>
      </c>
      <c r="IA176" s="1460">
        <f t="shared" si="1170"/>
        <v>0</v>
      </c>
      <c r="IB176" s="1460">
        <f t="shared" si="1171"/>
        <v>0</v>
      </c>
      <c r="IC176" s="1460">
        <f t="shared" si="1172"/>
        <v>0</v>
      </c>
      <c r="ID176" s="1460">
        <f t="shared" si="1173"/>
        <v>0</v>
      </c>
      <c r="IE176" s="1460">
        <f t="shared" si="1174"/>
        <v>0</v>
      </c>
      <c r="IF176" s="1460">
        <f t="shared" si="1175"/>
        <v>0</v>
      </c>
      <c r="IG176" s="1460">
        <f t="shared" si="1176"/>
        <v>0</v>
      </c>
      <c r="IH176" s="1460">
        <f t="shared" si="1177"/>
        <v>0</v>
      </c>
      <c r="II176" s="1460">
        <f t="shared" si="1178"/>
        <v>0</v>
      </c>
      <c r="IJ176" s="1460">
        <f t="shared" si="1179"/>
        <v>0</v>
      </c>
      <c r="IK176" s="1460">
        <f t="shared" si="1180"/>
        <v>0</v>
      </c>
      <c r="IL176" s="1460">
        <f t="shared" si="1181"/>
        <v>0</v>
      </c>
      <c r="IM176" s="1460">
        <f t="shared" si="1182"/>
        <v>0</v>
      </c>
      <c r="IN176" s="1460">
        <f t="shared" si="1183"/>
        <v>0</v>
      </c>
      <c r="IO176" s="1460">
        <f t="shared" si="1184"/>
        <v>0</v>
      </c>
      <c r="IP176" s="1460">
        <f t="shared" si="1185"/>
        <v>0</v>
      </c>
      <c r="IQ176" s="1460">
        <f t="shared" si="1186"/>
        <v>0</v>
      </c>
      <c r="IR176" s="1460">
        <f t="shared" si="1187"/>
        <v>0</v>
      </c>
      <c r="IS176" s="1460">
        <f t="shared" si="1188"/>
        <v>0</v>
      </c>
      <c r="IT176" s="1460">
        <f t="shared" si="1189"/>
        <v>0</v>
      </c>
      <c r="IU176" s="1460">
        <f t="shared" si="1190"/>
        <v>0</v>
      </c>
      <c r="IV176" s="1460">
        <f t="shared" si="1191"/>
        <v>0</v>
      </c>
      <c r="IW176" s="1460">
        <f t="shared" si="1192"/>
        <v>0</v>
      </c>
      <c r="IX176" s="1460">
        <f t="shared" si="1193"/>
        <v>0</v>
      </c>
      <c r="IY176" s="1460">
        <f t="shared" si="1194"/>
        <v>0</v>
      </c>
      <c r="IZ176" s="1460">
        <f t="shared" si="1195"/>
        <v>0</v>
      </c>
      <c r="JA176" s="1460">
        <f t="shared" si="1196"/>
        <v>0</v>
      </c>
      <c r="JB176" s="1460">
        <f t="shared" si="1197"/>
        <v>0</v>
      </c>
      <c r="JC176" s="1460">
        <f t="shared" si="1198"/>
        <v>0</v>
      </c>
      <c r="JD176" s="1460">
        <f t="shared" si="1199"/>
        <v>0</v>
      </c>
      <c r="JE176" s="1460">
        <f t="shared" si="1200"/>
        <v>0</v>
      </c>
      <c r="JF176" s="1460">
        <f t="shared" si="1201"/>
        <v>0</v>
      </c>
      <c r="JG176" s="1460">
        <f t="shared" si="1202"/>
        <v>0</v>
      </c>
      <c r="JH176" s="1460">
        <f t="shared" si="1203"/>
        <v>0</v>
      </c>
      <c r="JI176" s="1460">
        <f t="shared" si="1204"/>
        <v>0</v>
      </c>
      <c r="JJ176" s="1460">
        <f t="shared" si="1205"/>
        <v>0</v>
      </c>
      <c r="JK176" s="1460">
        <f t="shared" si="1206"/>
        <v>0</v>
      </c>
      <c r="JL176" s="1460">
        <f t="shared" si="1207"/>
        <v>0</v>
      </c>
      <c r="JM176" s="1460">
        <f t="shared" si="1208"/>
        <v>0</v>
      </c>
      <c r="JN176" s="1460">
        <f t="shared" si="1209"/>
        <v>0</v>
      </c>
      <c r="JO176" s="1460">
        <f t="shared" si="1210"/>
        <v>0</v>
      </c>
      <c r="JP176" s="1460">
        <f t="shared" si="1211"/>
        <v>0</v>
      </c>
      <c r="JQ176" s="1460">
        <f t="shared" si="1212"/>
        <v>0</v>
      </c>
      <c r="JR176" s="1460">
        <f t="shared" si="1213"/>
        <v>0</v>
      </c>
      <c r="JS176" s="1460">
        <f t="shared" si="1214"/>
        <v>0</v>
      </c>
      <c r="JT176" s="1460">
        <f t="shared" si="1215"/>
        <v>0</v>
      </c>
      <c r="JU176" s="1460">
        <f t="shared" si="1216"/>
        <v>0</v>
      </c>
      <c r="JV176" s="1460">
        <f t="shared" si="1217"/>
        <v>0</v>
      </c>
      <c r="JW176" s="1460">
        <f t="shared" si="1218"/>
        <v>0</v>
      </c>
      <c r="JX176" s="1460">
        <f t="shared" si="1219"/>
        <v>0</v>
      </c>
      <c r="JY176" s="1460">
        <f t="shared" si="1220"/>
        <v>0</v>
      </c>
      <c r="JZ176" s="1460">
        <f t="shared" si="1221"/>
        <v>0</v>
      </c>
      <c r="KA176" s="1460">
        <f t="shared" si="1222"/>
        <v>0</v>
      </c>
      <c r="KB176" s="1460">
        <f t="shared" si="1223"/>
        <v>0</v>
      </c>
      <c r="KC176" s="1460">
        <f t="shared" si="1224"/>
        <v>0</v>
      </c>
      <c r="KD176" s="1460">
        <f t="shared" si="1225"/>
        <v>0</v>
      </c>
      <c r="KE176" s="1460">
        <f t="shared" si="1226"/>
        <v>0</v>
      </c>
      <c r="KF176" s="1460">
        <f t="shared" si="1227"/>
        <v>0</v>
      </c>
      <c r="KG176" s="1460">
        <f t="shared" si="1228"/>
        <v>0</v>
      </c>
      <c r="KH176" s="1460">
        <f t="shared" si="1229"/>
        <v>0</v>
      </c>
      <c r="KI176" s="1460">
        <f t="shared" si="1230"/>
        <v>0</v>
      </c>
      <c r="KJ176" s="1460">
        <f t="shared" si="1231"/>
        <v>0</v>
      </c>
      <c r="KK176" s="1460">
        <f t="shared" si="1232"/>
        <v>0</v>
      </c>
      <c r="KL176" s="1460">
        <f t="shared" si="1233"/>
        <v>0</v>
      </c>
      <c r="KM176" s="1460">
        <f t="shared" si="1234"/>
        <v>0</v>
      </c>
      <c r="KN176" s="1460">
        <f t="shared" si="1235"/>
        <v>0</v>
      </c>
      <c r="KO176" s="1460">
        <f t="shared" si="1236"/>
        <v>0</v>
      </c>
      <c r="KP176" s="1460">
        <f t="shared" si="1237"/>
        <v>0</v>
      </c>
      <c r="KQ176" s="1460">
        <f t="shared" si="1238"/>
        <v>0</v>
      </c>
      <c r="KR176" s="1460">
        <f t="shared" si="1239"/>
        <v>0</v>
      </c>
      <c r="KS176" s="1460">
        <f t="shared" si="1240"/>
        <v>0</v>
      </c>
      <c r="KT176" s="1460">
        <f t="shared" si="1241"/>
        <v>0</v>
      </c>
      <c r="KU176" s="1460">
        <f t="shared" si="1242"/>
        <v>0</v>
      </c>
      <c r="KV176" s="1460">
        <f t="shared" si="1243"/>
        <v>0</v>
      </c>
      <c r="KW176" s="1460">
        <f t="shared" si="1244"/>
        <v>0</v>
      </c>
      <c r="KX176" s="1460">
        <f t="shared" si="1245"/>
        <v>0</v>
      </c>
      <c r="KY176" s="1460">
        <f t="shared" si="1246"/>
        <v>0</v>
      </c>
      <c r="KZ176" s="1460">
        <f t="shared" si="1247"/>
        <v>0</v>
      </c>
      <c r="LA176" s="1460">
        <f t="shared" si="1248"/>
        <v>0</v>
      </c>
      <c r="LB176" s="1460">
        <f t="shared" si="1249"/>
        <v>0</v>
      </c>
      <c r="LC176" s="1460">
        <f t="shared" si="1250"/>
        <v>0</v>
      </c>
      <c r="LD176" s="1460">
        <f t="shared" si="1251"/>
        <v>0</v>
      </c>
      <c r="LE176" s="1460">
        <f t="shared" si="1252"/>
        <v>0</v>
      </c>
      <c r="LF176" s="1460">
        <f t="shared" si="1253"/>
        <v>0</v>
      </c>
      <c r="LG176" s="1460">
        <f t="shared" si="1254"/>
        <v>0</v>
      </c>
      <c r="LH176" s="1460">
        <f t="shared" si="1255"/>
        <v>0</v>
      </c>
      <c r="LI176" s="1460">
        <f t="shared" si="1256"/>
        <v>0</v>
      </c>
      <c r="LJ176" s="1460">
        <f t="shared" si="1257"/>
        <v>0</v>
      </c>
      <c r="LK176" s="1460">
        <f t="shared" si="1258"/>
        <v>0</v>
      </c>
      <c r="LL176" s="1460">
        <f t="shared" si="1259"/>
        <v>0</v>
      </c>
      <c r="LM176" s="1460">
        <f t="shared" si="1260"/>
        <v>0</v>
      </c>
      <c r="LN176" s="1460">
        <f t="shared" si="1261"/>
        <v>0</v>
      </c>
      <c r="LO176" s="1460">
        <f t="shared" si="1262"/>
        <v>0</v>
      </c>
      <c r="LP176" s="1460">
        <f t="shared" si="1263"/>
        <v>0</v>
      </c>
      <c r="LQ176" s="1460">
        <f t="shared" si="1264"/>
        <v>0</v>
      </c>
      <c r="LR176" s="1460">
        <f t="shared" si="1265"/>
        <v>0</v>
      </c>
      <c r="LS176" s="1460">
        <f t="shared" si="1266"/>
        <v>0</v>
      </c>
      <c r="LW176" s="1467">
        <f t="shared" si="1267"/>
        <v>0</v>
      </c>
      <c r="LX176" s="1467">
        <f t="shared" si="1268"/>
        <v>0</v>
      </c>
      <c r="LY176" s="1467">
        <f t="shared" si="1269"/>
        <v>0</v>
      </c>
      <c r="LZ176" s="1467">
        <f t="shared" si="1270"/>
        <v>0</v>
      </c>
      <c r="MA176" s="1506"/>
      <c r="MB176" s="1460">
        <f t="shared" si="1271"/>
        <v>0</v>
      </c>
      <c r="MC176" s="1460">
        <f t="shared" si="1291"/>
        <v>0</v>
      </c>
      <c r="MD176" s="1460">
        <f t="shared" si="1291"/>
        <v>0</v>
      </c>
      <c r="ME176" s="1460">
        <f t="shared" si="1291"/>
        <v>0</v>
      </c>
      <c r="MF176" s="1460">
        <f t="shared" si="1291"/>
        <v>0</v>
      </c>
      <c r="MG176" s="1460">
        <f t="shared" si="1291"/>
        <v>0</v>
      </c>
      <c r="MH176" s="1460">
        <f t="shared" si="1291"/>
        <v>0</v>
      </c>
      <c r="MI176" s="1460">
        <f t="shared" si="1291"/>
        <v>0</v>
      </c>
      <c r="MJ176" s="1460">
        <f t="shared" si="1291"/>
        <v>0</v>
      </c>
      <c r="MK176" s="1460">
        <f t="shared" si="1291"/>
        <v>0</v>
      </c>
      <c r="ML176" s="1460">
        <f t="shared" si="1291"/>
        <v>0</v>
      </c>
      <c r="MM176" s="1460">
        <f t="shared" si="1291"/>
        <v>0</v>
      </c>
      <c r="MN176" s="1460">
        <f t="shared" si="1291"/>
        <v>0</v>
      </c>
      <c r="MO176" s="1460">
        <f t="shared" si="1291"/>
        <v>0</v>
      </c>
      <c r="MP176" s="1460">
        <f t="shared" si="1291"/>
        <v>0</v>
      </c>
      <c r="MQ176" s="1460">
        <f t="shared" si="1291"/>
        <v>0</v>
      </c>
      <c r="MR176" s="1460">
        <f t="shared" si="1291"/>
        <v>0</v>
      </c>
      <c r="MS176" s="1460">
        <f t="shared" si="1277"/>
        <v>0</v>
      </c>
      <c r="MT176" s="1460">
        <f t="shared" si="1277"/>
        <v>0</v>
      </c>
      <c r="MU176" s="1460">
        <f t="shared" si="1277"/>
        <v>0</v>
      </c>
      <c r="MV176" s="1460">
        <f t="shared" si="1277"/>
        <v>0</v>
      </c>
      <c r="MW176" s="1460">
        <f t="shared" si="1277"/>
        <v>0</v>
      </c>
      <c r="MX176" s="1460">
        <f t="shared" si="1277"/>
        <v>0</v>
      </c>
      <c r="MY176" s="1460">
        <f t="shared" si="1277"/>
        <v>0</v>
      </c>
      <c r="MZ176" s="1460">
        <f t="shared" si="1277"/>
        <v>0</v>
      </c>
      <c r="NA176" s="1460">
        <f t="shared" si="1277"/>
        <v>0</v>
      </c>
      <c r="NB176" s="1460">
        <f t="shared" si="1277"/>
        <v>0</v>
      </c>
      <c r="NC176" s="1460">
        <f t="shared" si="1277"/>
        <v>0</v>
      </c>
      <c r="ND176" s="1460">
        <f t="shared" si="1277"/>
        <v>0</v>
      </c>
      <c r="NE176" s="1460">
        <f t="shared" si="1277"/>
        <v>0</v>
      </c>
      <c r="NF176" s="1460">
        <f t="shared" si="1277"/>
        <v>0</v>
      </c>
      <c r="NG176" s="1460">
        <f t="shared" si="1277"/>
        <v>0</v>
      </c>
      <c r="NH176" s="1460">
        <f t="shared" si="1277"/>
        <v>0</v>
      </c>
      <c r="NI176" s="1460">
        <f t="shared" si="1278"/>
        <v>0</v>
      </c>
      <c r="NJ176" s="1460">
        <f t="shared" si="1278"/>
        <v>0</v>
      </c>
      <c r="NK176" s="1460">
        <f t="shared" si="1278"/>
        <v>0</v>
      </c>
      <c r="NL176" s="1460">
        <f t="shared" si="1278"/>
        <v>0</v>
      </c>
      <c r="NM176" s="1460">
        <f t="shared" si="1278"/>
        <v>0</v>
      </c>
      <c r="NN176" s="1460">
        <f t="shared" si="1278"/>
        <v>0</v>
      </c>
      <c r="NO176" s="1460">
        <f t="shared" si="1278"/>
        <v>0</v>
      </c>
      <c r="NP176" s="1460">
        <f t="shared" si="1278"/>
        <v>0</v>
      </c>
      <c r="NQ176" s="1460">
        <f t="shared" si="1278"/>
        <v>0</v>
      </c>
      <c r="NR176" s="1460">
        <f t="shared" si="1278"/>
        <v>0</v>
      </c>
      <c r="NS176" s="1460">
        <f t="shared" si="1278"/>
        <v>0</v>
      </c>
      <c r="NT176" s="1460">
        <f t="shared" si="1278"/>
        <v>0</v>
      </c>
      <c r="NU176" s="1460">
        <f t="shared" si="1278"/>
        <v>0</v>
      </c>
      <c r="NV176" s="1460">
        <f t="shared" si="1278"/>
        <v>0</v>
      </c>
      <c r="NW176" s="1460">
        <f t="shared" si="1278"/>
        <v>0</v>
      </c>
      <c r="NX176" s="1460">
        <f t="shared" si="1278"/>
        <v>0</v>
      </c>
      <c r="NY176" s="1460">
        <f t="shared" si="1280"/>
        <v>0</v>
      </c>
      <c r="NZ176" s="1460">
        <f t="shared" si="1280"/>
        <v>0</v>
      </c>
      <c r="OA176" s="1460">
        <f t="shared" si="1280"/>
        <v>0</v>
      </c>
      <c r="OB176" s="1460">
        <f t="shared" si="1280"/>
        <v>0</v>
      </c>
      <c r="OC176" s="1460">
        <f t="shared" si="1280"/>
        <v>0</v>
      </c>
      <c r="OD176" s="1460">
        <f t="shared" si="1280"/>
        <v>0</v>
      </c>
      <c r="OE176" s="1460">
        <f t="shared" si="1280"/>
        <v>0</v>
      </c>
      <c r="OF176" s="1460">
        <f t="shared" si="1280"/>
        <v>0</v>
      </c>
      <c r="OG176" s="1460">
        <f t="shared" si="1280"/>
        <v>0</v>
      </c>
      <c r="OH176" s="1460">
        <f t="shared" si="1280"/>
        <v>0</v>
      </c>
      <c r="OI176" s="1460">
        <f t="shared" si="1280"/>
        <v>0</v>
      </c>
      <c r="OJ176" s="1460">
        <f t="shared" si="1280"/>
        <v>0</v>
      </c>
      <c r="OK176" s="1460">
        <f t="shared" si="1280"/>
        <v>0</v>
      </c>
      <c r="OL176" s="1460">
        <f t="shared" si="1280"/>
        <v>0</v>
      </c>
      <c r="OM176" s="1460">
        <f t="shared" si="1280"/>
        <v>0</v>
      </c>
      <c r="ON176" s="1460">
        <f t="shared" si="1280"/>
        <v>0</v>
      </c>
      <c r="OO176" s="1460">
        <f t="shared" si="1279"/>
        <v>0</v>
      </c>
      <c r="OP176" s="1460">
        <f t="shared" si="1274"/>
        <v>0</v>
      </c>
      <c r="OQ176" s="1460">
        <f t="shared" si="1274"/>
        <v>0</v>
      </c>
      <c r="OR176" s="1460">
        <f t="shared" si="1274"/>
        <v>0</v>
      </c>
      <c r="OS176" s="1460">
        <f t="shared" si="1274"/>
        <v>0</v>
      </c>
      <c r="OT176" s="1460">
        <f t="shared" si="1274"/>
        <v>0</v>
      </c>
      <c r="OU176" s="1460">
        <f t="shared" si="1274"/>
        <v>0</v>
      </c>
      <c r="OV176" s="1460">
        <f t="shared" si="1274"/>
        <v>0</v>
      </c>
      <c r="OW176" s="1460">
        <f t="shared" si="1274"/>
        <v>0</v>
      </c>
      <c r="OX176" s="1460">
        <f t="shared" si="1274"/>
        <v>0</v>
      </c>
      <c r="OY176" s="1460">
        <f t="shared" si="1274"/>
        <v>0</v>
      </c>
      <c r="OZ176" s="1460">
        <f t="shared" si="1274"/>
        <v>0</v>
      </c>
      <c r="PA176" s="1460">
        <f t="shared" si="1274"/>
        <v>0</v>
      </c>
      <c r="PB176" s="1460">
        <f t="shared" si="1274"/>
        <v>0</v>
      </c>
      <c r="PC176" s="1460">
        <f t="shared" si="1274"/>
        <v>0</v>
      </c>
      <c r="PD176" s="1460">
        <f t="shared" si="1274"/>
        <v>0</v>
      </c>
      <c r="PE176" s="1460">
        <f t="shared" si="1274"/>
        <v>0</v>
      </c>
      <c r="PF176" s="1460">
        <f t="shared" si="1275"/>
        <v>0</v>
      </c>
      <c r="PG176" s="1460">
        <f t="shared" si="1275"/>
        <v>0</v>
      </c>
      <c r="PH176" s="1460">
        <f t="shared" si="1275"/>
        <v>0</v>
      </c>
      <c r="PI176" s="1460">
        <f t="shared" si="1275"/>
        <v>0</v>
      </c>
      <c r="PJ176" s="1460">
        <f t="shared" si="1275"/>
        <v>0</v>
      </c>
      <c r="PK176" s="1460">
        <f t="shared" si="1275"/>
        <v>0</v>
      </c>
      <c r="PL176" s="1460">
        <f t="shared" si="1275"/>
        <v>0</v>
      </c>
      <c r="PM176" s="1460">
        <f t="shared" si="1275"/>
        <v>0</v>
      </c>
      <c r="PN176" s="1460">
        <f t="shared" si="1275"/>
        <v>0</v>
      </c>
      <c r="PO176" s="1460">
        <f t="shared" si="1275"/>
        <v>0</v>
      </c>
      <c r="PP176" s="1460">
        <f t="shared" si="1275"/>
        <v>0</v>
      </c>
      <c r="PQ176" s="1460">
        <f t="shared" si="1275"/>
        <v>0</v>
      </c>
      <c r="PR176" s="1460">
        <f t="shared" si="1275"/>
        <v>0</v>
      </c>
      <c r="PS176" s="1460">
        <f t="shared" si="1275"/>
        <v>0</v>
      </c>
      <c r="PT176" s="1460">
        <f t="shared" si="1275"/>
        <v>0</v>
      </c>
      <c r="PU176" s="1460">
        <f t="shared" si="1275"/>
        <v>0</v>
      </c>
      <c r="PV176" s="1460">
        <f t="shared" si="1276"/>
        <v>0</v>
      </c>
      <c r="PW176" s="1460">
        <f t="shared" si="1276"/>
        <v>0</v>
      </c>
      <c r="PX176" s="1460">
        <f t="shared" si="1276"/>
        <v>0</v>
      </c>
      <c r="PY176" s="1460">
        <f t="shared" si="1276"/>
        <v>0</v>
      </c>
      <c r="PZ176" s="1460">
        <f t="shared" si="1276"/>
        <v>0</v>
      </c>
      <c r="QA176" s="1460">
        <f t="shared" si="1276"/>
        <v>0</v>
      </c>
      <c r="QB176" s="1460">
        <f t="shared" si="1276"/>
        <v>0</v>
      </c>
      <c r="QC176" s="1460">
        <f t="shared" si="1276"/>
        <v>0</v>
      </c>
      <c r="QD176" s="1460">
        <f t="shared" si="1276"/>
        <v>0</v>
      </c>
      <c r="QE176" s="1460">
        <f t="shared" si="1276"/>
        <v>0</v>
      </c>
      <c r="QF176" s="1460">
        <f t="shared" si="1276"/>
        <v>0</v>
      </c>
      <c r="QG176" s="1460">
        <f t="shared" si="1276"/>
        <v>0</v>
      </c>
      <c r="QH176" s="1460">
        <f t="shared" si="1276"/>
        <v>0</v>
      </c>
      <c r="QI176" s="1460">
        <f t="shared" si="1276"/>
        <v>0</v>
      </c>
      <c r="QJ176" s="1460">
        <f t="shared" si="1276"/>
        <v>0</v>
      </c>
      <c r="QK176" s="1460">
        <f t="shared" si="1276"/>
        <v>0</v>
      </c>
      <c r="QL176" s="1460">
        <f t="shared" si="1273"/>
        <v>0</v>
      </c>
      <c r="QM176" s="1460">
        <f t="shared" si="1273"/>
        <v>0</v>
      </c>
      <c r="QN176" s="1460">
        <f t="shared" si="1273"/>
        <v>0</v>
      </c>
      <c r="QO176" s="1460">
        <f t="shared" si="1273"/>
        <v>0</v>
      </c>
      <c r="QP176" s="1460">
        <f t="shared" si="1273"/>
        <v>0</v>
      </c>
      <c r="QQ176" s="1460">
        <f t="shared" si="1273"/>
        <v>0</v>
      </c>
    </row>
    <row r="177" spans="1:459" s="1466" customFormat="1" ht="22.5" customHeight="1">
      <c r="A177" s="1468"/>
      <c r="B177" s="1469"/>
      <c r="C177" s="1469"/>
      <c r="D177" s="1470"/>
      <c r="E177" s="1471"/>
      <c r="F177" s="1472"/>
      <c r="G177" s="1472"/>
      <c r="H177" s="1473">
        <f t="shared" si="1106"/>
        <v>0</v>
      </c>
      <c r="I177" s="1474">
        <v>0</v>
      </c>
      <c r="J177" s="1475">
        <f t="shared" si="437"/>
        <v>0</v>
      </c>
      <c r="K177" s="1476">
        <v>0</v>
      </c>
      <c r="L177" s="1477">
        <f t="shared" si="1107"/>
        <v>0</v>
      </c>
      <c r="M177" s="1477">
        <f t="shared" si="1108"/>
        <v>0</v>
      </c>
      <c r="N177" s="1478"/>
      <c r="O177" s="1479">
        <v>0</v>
      </c>
      <c r="P177" s="1480">
        <v>0</v>
      </c>
      <c r="Q177" s="1828">
        <v>0</v>
      </c>
      <c r="R177" s="1831">
        <f t="shared" si="1109"/>
        <v>0</v>
      </c>
      <c r="S177" s="1481">
        <f>IF(AND(SUM(O177:Q177)=0,N177="NNN"),MIN('Operating History and Pro Forma'!$M$33,'Operating History and Pro Forma'!$T$15)*D177,SUM(O177:Q177)*D177)</f>
        <v>0</v>
      </c>
      <c r="T177" s="1482">
        <f t="shared" si="1110"/>
        <v>0</v>
      </c>
      <c r="U177" s="1483">
        <f t="shared" si="1111"/>
        <v>0</v>
      </c>
      <c r="V177" s="1480"/>
      <c r="W177" s="1514"/>
      <c r="X177" s="1486" t="str">
        <f t="shared" si="1112"/>
        <v/>
      </c>
      <c r="Y177" s="1487">
        <f t="shared" si="1113"/>
        <v>0</v>
      </c>
      <c r="Z177" s="1488"/>
      <c r="AA177" s="1488"/>
      <c r="AB177" s="1488"/>
      <c r="AC177" s="1488"/>
      <c r="AD177" s="1489">
        <f t="shared" si="1114"/>
        <v>0</v>
      </c>
      <c r="AE177" s="1490" t="str">
        <f t="shared" si="1115"/>
        <v/>
      </c>
      <c r="AF177" s="1491">
        <f t="shared" si="1116"/>
        <v>0</v>
      </c>
      <c r="AG177" s="1492">
        <f t="shared" si="1117"/>
        <v>0</v>
      </c>
      <c r="AH177" s="1493">
        <f t="shared" si="1118"/>
        <v>0</v>
      </c>
      <c r="AI177" s="1493">
        <f t="shared" si="1118"/>
        <v>0</v>
      </c>
      <c r="AJ177" s="1494">
        <f t="shared" si="1118"/>
        <v>0</v>
      </c>
      <c r="AK177" s="1494">
        <f t="shared" si="1118"/>
        <v>0</v>
      </c>
      <c r="AL177" s="1495">
        <f t="shared" si="1118"/>
        <v>0</v>
      </c>
      <c r="AM177" s="1496">
        <f t="shared" si="1118"/>
        <v>0</v>
      </c>
      <c r="AN177" s="1497">
        <f t="shared" si="399"/>
        <v>0</v>
      </c>
      <c r="AO177" s="1498">
        <f t="shared" si="1093"/>
        <v>0</v>
      </c>
      <c r="AP177" s="1499">
        <f t="shared" si="1119"/>
        <v>0</v>
      </c>
      <c r="AQ177" s="1500">
        <f t="shared" si="1120"/>
        <v>0</v>
      </c>
      <c r="AR177" s="1501">
        <f t="shared" si="1121"/>
        <v>0</v>
      </c>
      <c r="AS177" s="1498">
        <f t="shared" si="1088"/>
        <v>0</v>
      </c>
      <c r="AT177" s="1501">
        <f t="shared" si="1122"/>
        <v>0</v>
      </c>
      <c r="AU177" s="1498">
        <f t="shared" si="1123"/>
        <v>1</v>
      </c>
      <c r="AV177" s="1498">
        <f t="shared" si="1124"/>
        <v>2</v>
      </c>
      <c r="AW177" s="1499">
        <f t="shared" si="1125"/>
        <v>0</v>
      </c>
      <c r="AX177" s="1502">
        <f t="shared" si="1126"/>
        <v>0</v>
      </c>
      <c r="AY177" s="1503">
        <f t="shared" si="1127"/>
        <v>0</v>
      </c>
      <c r="AZ177" s="1498">
        <f t="shared" si="1128"/>
        <v>2</v>
      </c>
      <c r="BA177" s="1498">
        <f t="shared" si="1129"/>
        <v>3</v>
      </c>
      <c r="BB177" s="1499">
        <f t="shared" si="1130"/>
        <v>0</v>
      </c>
      <c r="BC177" s="1502">
        <f t="shared" si="1131"/>
        <v>0</v>
      </c>
      <c r="BD177" s="1503">
        <f t="shared" si="1132"/>
        <v>0</v>
      </c>
      <c r="BE177" s="1498">
        <f t="shared" si="1133"/>
        <v>3</v>
      </c>
      <c r="BF177" s="1498">
        <f t="shared" si="1134"/>
        <v>4</v>
      </c>
      <c r="BG177" s="1499">
        <f t="shared" si="1135"/>
        <v>0</v>
      </c>
      <c r="BH177" s="1502">
        <f t="shared" si="1136"/>
        <v>0</v>
      </c>
      <c r="BI177" s="1502">
        <f t="shared" si="1137"/>
        <v>0</v>
      </c>
      <c r="BJ177" s="1504">
        <f t="shared" si="1138"/>
        <v>1900</v>
      </c>
      <c r="BK177" s="1505" t="str">
        <f t="shared" si="1139"/>
        <v/>
      </c>
      <c r="BL177" s="1506"/>
      <c r="BM177" s="1507">
        <f t="shared" si="1140"/>
        <v>0</v>
      </c>
      <c r="BN177" s="1508">
        <f t="shared" si="1290"/>
        <v>0</v>
      </c>
      <c r="BO177" s="1508">
        <f t="shared" si="1290"/>
        <v>0</v>
      </c>
      <c r="BP177" s="1508">
        <f t="shared" si="1290"/>
        <v>0</v>
      </c>
      <c r="BQ177" s="1508">
        <f t="shared" si="1290"/>
        <v>0</v>
      </c>
      <c r="BR177" s="1508">
        <f t="shared" si="1290"/>
        <v>0</v>
      </c>
      <c r="BS177" s="1508">
        <f t="shared" si="1290"/>
        <v>0</v>
      </c>
      <c r="BT177" s="1508">
        <f t="shared" si="1290"/>
        <v>0</v>
      </c>
      <c r="BU177" s="1508">
        <f t="shared" si="1290"/>
        <v>0</v>
      </c>
      <c r="BV177" s="1508">
        <f t="shared" si="1290"/>
        <v>0</v>
      </c>
      <c r="BW177" s="1508">
        <f t="shared" si="1290"/>
        <v>0</v>
      </c>
      <c r="BX177" s="1508">
        <f t="shared" si="1290"/>
        <v>0</v>
      </c>
      <c r="BY177" s="1507">
        <f t="shared" si="1290"/>
        <v>0</v>
      </c>
      <c r="BZ177" s="1508">
        <f t="shared" si="1290"/>
        <v>0</v>
      </c>
      <c r="CA177" s="1508">
        <f t="shared" si="1290"/>
        <v>0</v>
      </c>
      <c r="CB177" s="1508">
        <f t="shared" si="1290"/>
        <v>0</v>
      </c>
      <c r="CC177" s="1508">
        <f t="shared" si="1290"/>
        <v>0</v>
      </c>
      <c r="CD177" s="1508">
        <f t="shared" si="1282"/>
        <v>0</v>
      </c>
      <c r="CE177" s="1508">
        <f t="shared" si="1282"/>
        <v>0</v>
      </c>
      <c r="CF177" s="1508">
        <f t="shared" si="1282"/>
        <v>0</v>
      </c>
      <c r="CG177" s="1508">
        <f t="shared" si="1282"/>
        <v>0</v>
      </c>
      <c r="CH177" s="1508">
        <f t="shared" si="1282"/>
        <v>0</v>
      </c>
      <c r="CI177" s="1508">
        <f t="shared" si="1282"/>
        <v>0</v>
      </c>
      <c r="CJ177" s="1509">
        <f t="shared" si="1282"/>
        <v>0</v>
      </c>
      <c r="CK177" s="1507">
        <f t="shared" si="1282"/>
        <v>0</v>
      </c>
      <c r="CL177" s="1508">
        <f t="shared" si="1282"/>
        <v>0</v>
      </c>
      <c r="CM177" s="1508">
        <f t="shared" si="1282"/>
        <v>0</v>
      </c>
      <c r="CN177" s="1508">
        <f t="shared" si="1282"/>
        <v>0</v>
      </c>
      <c r="CO177" s="1508">
        <f t="shared" si="1282"/>
        <v>0</v>
      </c>
      <c r="CP177" s="1508">
        <f t="shared" si="1282"/>
        <v>0</v>
      </c>
      <c r="CQ177" s="1508">
        <f t="shared" si="1282"/>
        <v>0</v>
      </c>
      <c r="CR177" s="1508">
        <f t="shared" si="1282"/>
        <v>0</v>
      </c>
      <c r="CS177" s="1508">
        <f t="shared" si="1282"/>
        <v>0</v>
      </c>
      <c r="CT177" s="1508">
        <f t="shared" si="1283"/>
        <v>0</v>
      </c>
      <c r="CU177" s="1508">
        <f t="shared" si="1283"/>
        <v>0</v>
      </c>
      <c r="CV177" s="1509">
        <f t="shared" si="1283"/>
        <v>0</v>
      </c>
      <c r="CW177" s="1508">
        <f t="shared" si="1283"/>
        <v>0</v>
      </c>
      <c r="CX177" s="1508">
        <f t="shared" si="1283"/>
        <v>0</v>
      </c>
      <c r="CY177" s="1508">
        <f t="shared" si="1283"/>
        <v>0</v>
      </c>
      <c r="CZ177" s="1508">
        <f t="shared" si="1283"/>
        <v>0</v>
      </c>
      <c r="DA177" s="1508">
        <f t="shared" si="1283"/>
        <v>0</v>
      </c>
      <c r="DB177" s="1508">
        <f t="shared" si="1283"/>
        <v>0</v>
      </c>
      <c r="DC177" s="1508">
        <f t="shared" si="1283"/>
        <v>0</v>
      </c>
      <c r="DD177" s="1508">
        <f t="shared" si="1283"/>
        <v>0</v>
      </c>
      <c r="DE177" s="1508">
        <f t="shared" si="1283"/>
        <v>0</v>
      </c>
      <c r="DF177" s="1508">
        <f t="shared" si="1283"/>
        <v>0</v>
      </c>
      <c r="DG177" s="1508">
        <f t="shared" si="1283"/>
        <v>0</v>
      </c>
      <c r="DH177" s="1509">
        <f t="shared" si="1283"/>
        <v>0</v>
      </c>
      <c r="DI177" s="1508">
        <f t="shared" si="1283"/>
        <v>0</v>
      </c>
      <c r="DJ177" s="1508">
        <f t="shared" si="1284"/>
        <v>0</v>
      </c>
      <c r="DK177" s="1508">
        <f t="shared" si="1284"/>
        <v>0</v>
      </c>
      <c r="DL177" s="1508">
        <f t="shared" si="1284"/>
        <v>0</v>
      </c>
      <c r="DM177" s="1508">
        <f t="shared" si="1284"/>
        <v>0</v>
      </c>
      <c r="DN177" s="1508">
        <f t="shared" si="1284"/>
        <v>0</v>
      </c>
      <c r="DO177" s="1508">
        <f t="shared" si="1284"/>
        <v>0</v>
      </c>
      <c r="DP177" s="1508">
        <f t="shared" si="1284"/>
        <v>0</v>
      </c>
      <c r="DQ177" s="1508">
        <f t="shared" si="1284"/>
        <v>0</v>
      </c>
      <c r="DR177" s="1508">
        <f t="shared" si="1284"/>
        <v>0</v>
      </c>
      <c r="DS177" s="1508">
        <f t="shared" si="1284"/>
        <v>0</v>
      </c>
      <c r="DT177" s="1509">
        <f t="shared" si="1284"/>
        <v>0</v>
      </c>
      <c r="DU177" s="1507">
        <f t="shared" si="1284"/>
        <v>0</v>
      </c>
      <c r="DV177" s="1508">
        <f t="shared" si="1284"/>
        <v>0</v>
      </c>
      <c r="DW177" s="1508">
        <f t="shared" si="1284"/>
        <v>0</v>
      </c>
      <c r="DX177" s="1508">
        <f t="shared" si="1284"/>
        <v>0</v>
      </c>
      <c r="DY177" s="1508">
        <f t="shared" si="1284"/>
        <v>0</v>
      </c>
      <c r="DZ177" s="1508">
        <f t="shared" si="1285"/>
        <v>0</v>
      </c>
      <c r="EA177" s="1508">
        <f t="shared" si="1285"/>
        <v>0</v>
      </c>
      <c r="EB177" s="1508">
        <f t="shared" si="1285"/>
        <v>0</v>
      </c>
      <c r="EC177" s="1508">
        <f t="shared" si="1285"/>
        <v>0</v>
      </c>
      <c r="ED177" s="1508">
        <f t="shared" si="1285"/>
        <v>0</v>
      </c>
      <c r="EE177" s="1508">
        <f t="shared" si="1285"/>
        <v>0</v>
      </c>
      <c r="EF177" s="1508">
        <f t="shared" si="1285"/>
        <v>0</v>
      </c>
      <c r="EG177" s="1507">
        <f t="shared" si="1285"/>
        <v>0</v>
      </c>
      <c r="EH177" s="1508">
        <f t="shared" si="1285"/>
        <v>0</v>
      </c>
      <c r="EI177" s="1508">
        <f t="shared" si="1285"/>
        <v>0</v>
      </c>
      <c r="EJ177" s="1508">
        <f t="shared" si="1285"/>
        <v>0</v>
      </c>
      <c r="EK177" s="1508">
        <f t="shared" si="1285"/>
        <v>0</v>
      </c>
      <c r="EL177" s="1508">
        <f t="shared" si="1285"/>
        <v>0</v>
      </c>
      <c r="EM177" s="1508">
        <f t="shared" si="1285"/>
        <v>0</v>
      </c>
      <c r="EN177" s="1508">
        <f t="shared" si="1285"/>
        <v>0</v>
      </c>
      <c r="EO177" s="1508">
        <f t="shared" si="1285"/>
        <v>0</v>
      </c>
      <c r="EP177" s="1508">
        <f t="shared" si="1286"/>
        <v>0</v>
      </c>
      <c r="EQ177" s="1508">
        <f t="shared" si="1286"/>
        <v>0</v>
      </c>
      <c r="ER177" s="1509">
        <f t="shared" si="1286"/>
        <v>0</v>
      </c>
      <c r="ES177" s="1507">
        <f t="shared" si="1286"/>
        <v>0</v>
      </c>
      <c r="ET177" s="1508">
        <f t="shared" si="1286"/>
        <v>0</v>
      </c>
      <c r="EU177" s="1508">
        <f t="shared" si="1286"/>
        <v>0</v>
      </c>
      <c r="EV177" s="1508">
        <f t="shared" si="1286"/>
        <v>0</v>
      </c>
      <c r="EW177" s="1508">
        <f t="shared" si="1286"/>
        <v>0</v>
      </c>
      <c r="EX177" s="1508">
        <f t="shared" si="1286"/>
        <v>0</v>
      </c>
      <c r="EY177" s="1508">
        <f t="shared" si="1286"/>
        <v>0</v>
      </c>
      <c r="EZ177" s="1508">
        <f t="shared" si="1286"/>
        <v>0</v>
      </c>
      <c r="FA177" s="1508">
        <f t="shared" si="1286"/>
        <v>0</v>
      </c>
      <c r="FB177" s="1508">
        <f t="shared" si="1286"/>
        <v>0</v>
      </c>
      <c r="FC177" s="1508">
        <f t="shared" si="1286"/>
        <v>0</v>
      </c>
      <c r="FD177" s="1509">
        <f t="shared" si="1286"/>
        <v>0</v>
      </c>
      <c r="FE177" s="1508">
        <f t="shared" si="1286"/>
        <v>0</v>
      </c>
      <c r="FF177" s="1508">
        <f t="shared" si="1287"/>
        <v>0</v>
      </c>
      <c r="FG177" s="1508">
        <f t="shared" si="1288"/>
        <v>0</v>
      </c>
      <c r="FH177" s="1508">
        <f t="shared" si="1288"/>
        <v>0</v>
      </c>
      <c r="FI177" s="1508">
        <f t="shared" si="1288"/>
        <v>0</v>
      </c>
      <c r="FJ177" s="1508">
        <f t="shared" si="1288"/>
        <v>0</v>
      </c>
      <c r="FK177" s="1508">
        <f t="shared" si="1288"/>
        <v>0</v>
      </c>
      <c r="FL177" s="1508">
        <f t="shared" si="1288"/>
        <v>0</v>
      </c>
      <c r="FM177" s="1508">
        <f t="shared" si="1288"/>
        <v>0</v>
      </c>
      <c r="FN177" s="1508">
        <f t="shared" si="1288"/>
        <v>0</v>
      </c>
      <c r="FO177" s="1508">
        <f t="shared" si="1288"/>
        <v>0</v>
      </c>
      <c r="FP177" s="1509">
        <f t="shared" si="1288"/>
        <v>0</v>
      </c>
      <c r="FQ177" s="1508">
        <f t="shared" si="1288"/>
        <v>0</v>
      </c>
      <c r="FR177" s="1508">
        <f t="shared" si="1288"/>
        <v>0</v>
      </c>
      <c r="FS177" s="1508">
        <f t="shared" si="1288"/>
        <v>0</v>
      </c>
      <c r="FT177" s="1508">
        <f t="shared" si="1288"/>
        <v>0</v>
      </c>
      <c r="FU177" s="1508">
        <f t="shared" si="1288"/>
        <v>0</v>
      </c>
      <c r="FV177" s="1508">
        <f t="shared" si="1288"/>
        <v>0</v>
      </c>
      <c r="FW177" s="1508">
        <f t="shared" si="1142"/>
        <v>0</v>
      </c>
      <c r="FX177" s="1508">
        <f t="shared" si="1142"/>
        <v>0</v>
      </c>
      <c r="FY177" s="1508">
        <f t="shared" si="1142"/>
        <v>0</v>
      </c>
      <c r="FZ177" s="1508">
        <f t="shared" si="1142"/>
        <v>0</v>
      </c>
      <c r="GA177" s="1508">
        <f t="shared" si="1142"/>
        <v>0</v>
      </c>
      <c r="GB177" s="1509">
        <f t="shared" si="1142"/>
        <v>0</v>
      </c>
      <c r="GC177" s="1506"/>
      <c r="GD177" s="1458">
        <f t="shared" si="1143"/>
        <v>1</v>
      </c>
      <c r="GE177" s="1510">
        <f t="shared" si="1281"/>
        <v>0</v>
      </c>
      <c r="GF177" s="1511">
        <f t="shared" si="1281"/>
        <v>0</v>
      </c>
      <c r="GG177" s="1511">
        <f t="shared" si="1281"/>
        <v>0</v>
      </c>
      <c r="GH177" s="1511">
        <f t="shared" si="1281"/>
        <v>0</v>
      </c>
      <c r="GI177" s="1511">
        <f t="shared" si="1281"/>
        <v>0</v>
      </c>
      <c r="GJ177" s="1511">
        <f t="shared" si="1281"/>
        <v>0</v>
      </c>
      <c r="GK177" s="1511">
        <f t="shared" si="1281"/>
        <v>0</v>
      </c>
      <c r="GL177" s="1511">
        <f t="shared" si="1281"/>
        <v>0</v>
      </c>
      <c r="GM177" s="1511">
        <f t="shared" si="1281"/>
        <v>0</v>
      </c>
      <c r="GN177" s="1512">
        <f t="shared" si="1281"/>
        <v>0</v>
      </c>
      <c r="GO177" s="1513">
        <f t="shared" si="1144"/>
        <v>0</v>
      </c>
      <c r="GP177" s="1506"/>
      <c r="GQ177" s="1510">
        <f t="shared" si="1073"/>
        <v>0</v>
      </c>
      <c r="GR177" s="1511">
        <f t="shared" si="1289"/>
        <v>0</v>
      </c>
      <c r="GS177" s="1511">
        <f t="shared" si="1289"/>
        <v>0</v>
      </c>
      <c r="GT177" s="1511">
        <f t="shared" si="1289"/>
        <v>0</v>
      </c>
      <c r="GU177" s="1511">
        <f t="shared" si="1289"/>
        <v>0</v>
      </c>
      <c r="GV177" s="1511">
        <f t="shared" si="1289"/>
        <v>0</v>
      </c>
      <c r="GW177" s="1511">
        <f t="shared" si="1289"/>
        <v>0</v>
      </c>
      <c r="GX177" s="1511">
        <f t="shared" si="1289"/>
        <v>0</v>
      </c>
      <c r="GY177" s="1511">
        <f t="shared" si="1289"/>
        <v>0</v>
      </c>
      <c r="GZ177" s="1512">
        <f t="shared" si="1289"/>
        <v>0</v>
      </c>
      <c r="HA177" s="1513">
        <f t="shared" si="1145"/>
        <v>0</v>
      </c>
      <c r="HB177" s="1506">
        <f t="shared" si="1146"/>
        <v>1</v>
      </c>
      <c r="HC177" s="1506"/>
      <c r="HD177" s="1508">
        <f t="shared" si="1147"/>
        <v>0</v>
      </c>
      <c r="HE177" s="1460">
        <f t="shared" si="1148"/>
        <v>0</v>
      </c>
      <c r="HF177" s="1460">
        <f t="shared" si="1149"/>
        <v>0</v>
      </c>
      <c r="HG177" s="1460">
        <f t="shared" si="1150"/>
        <v>0</v>
      </c>
      <c r="HH177" s="1460">
        <f t="shared" si="1151"/>
        <v>0</v>
      </c>
      <c r="HI177" s="1460">
        <f t="shared" si="1152"/>
        <v>0</v>
      </c>
      <c r="HJ177" s="1460">
        <f t="shared" si="1153"/>
        <v>0</v>
      </c>
      <c r="HK177" s="1460">
        <f t="shared" si="1154"/>
        <v>0</v>
      </c>
      <c r="HL177" s="1460">
        <f t="shared" si="1155"/>
        <v>0</v>
      </c>
      <c r="HM177" s="1460">
        <f t="shared" si="1156"/>
        <v>0</v>
      </c>
      <c r="HN177" s="1460">
        <f t="shared" si="1157"/>
        <v>0</v>
      </c>
      <c r="HO177" s="1460">
        <f t="shared" si="1158"/>
        <v>0</v>
      </c>
      <c r="HP177" s="1460">
        <f t="shared" si="1159"/>
        <v>0</v>
      </c>
      <c r="HQ177" s="1460">
        <f t="shared" si="1160"/>
        <v>0</v>
      </c>
      <c r="HR177" s="1460">
        <f t="shared" si="1161"/>
        <v>0</v>
      </c>
      <c r="HS177" s="1460">
        <f t="shared" si="1162"/>
        <v>0</v>
      </c>
      <c r="HT177" s="1460">
        <f t="shared" si="1163"/>
        <v>0</v>
      </c>
      <c r="HU177" s="1460">
        <f t="shared" si="1164"/>
        <v>0</v>
      </c>
      <c r="HV177" s="1460">
        <f t="shared" si="1165"/>
        <v>0</v>
      </c>
      <c r="HW177" s="1460">
        <f t="shared" si="1166"/>
        <v>0</v>
      </c>
      <c r="HX177" s="1460">
        <f t="shared" si="1167"/>
        <v>0</v>
      </c>
      <c r="HY177" s="1460">
        <f t="shared" si="1168"/>
        <v>0</v>
      </c>
      <c r="HZ177" s="1460">
        <f t="shared" si="1169"/>
        <v>0</v>
      </c>
      <c r="IA177" s="1460">
        <f t="shared" si="1170"/>
        <v>0</v>
      </c>
      <c r="IB177" s="1460">
        <f t="shared" si="1171"/>
        <v>0</v>
      </c>
      <c r="IC177" s="1460">
        <f t="shared" si="1172"/>
        <v>0</v>
      </c>
      <c r="ID177" s="1460">
        <f t="shared" si="1173"/>
        <v>0</v>
      </c>
      <c r="IE177" s="1460">
        <f t="shared" si="1174"/>
        <v>0</v>
      </c>
      <c r="IF177" s="1460">
        <f t="shared" si="1175"/>
        <v>0</v>
      </c>
      <c r="IG177" s="1460">
        <f t="shared" si="1176"/>
        <v>0</v>
      </c>
      <c r="IH177" s="1460">
        <f t="shared" si="1177"/>
        <v>0</v>
      </c>
      <c r="II177" s="1460">
        <f t="shared" si="1178"/>
        <v>0</v>
      </c>
      <c r="IJ177" s="1460">
        <f t="shared" si="1179"/>
        <v>0</v>
      </c>
      <c r="IK177" s="1460">
        <f t="shared" si="1180"/>
        <v>0</v>
      </c>
      <c r="IL177" s="1460">
        <f t="shared" si="1181"/>
        <v>0</v>
      </c>
      <c r="IM177" s="1460">
        <f t="shared" si="1182"/>
        <v>0</v>
      </c>
      <c r="IN177" s="1460">
        <f t="shared" si="1183"/>
        <v>0</v>
      </c>
      <c r="IO177" s="1460">
        <f t="shared" si="1184"/>
        <v>0</v>
      </c>
      <c r="IP177" s="1460">
        <f t="shared" si="1185"/>
        <v>0</v>
      </c>
      <c r="IQ177" s="1460">
        <f t="shared" si="1186"/>
        <v>0</v>
      </c>
      <c r="IR177" s="1460">
        <f t="shared" si="1187"/>
        <v>0</v>
      </c>
      <c r="IS177" s="1460">
        <f t="shared" si="1188"/>
        <v>0</v>
      </c>
      <c r="IT177" s="1460">
        <f t="shared" si="1189"/>
        <v>0</v>
      </c>
      <c r="IU177" s="1460">
        <f t="shared" si="1190"/>
        <v>0</v>
      </c>
      <c r="IV177" s="1460">
        <f t="shared" si="1191"/>
        <v>0</v>
      </c>
      <c r="IW177" s="1460">
        <f t="shared" si="1192"/>
        <v>0</v>
      </c>
      <c r="IX177" s="1460">
        <f t="shared" si="1193"/>
        <v>0</v>
      </c>
      <c r="IY177" s="1460">
        <f t="shared" si="1194"/>
        <v>0</v>
      </c>
      <c r="IZ177" s="1460">
        <f t="shared" si="1195"/>
        <v>0</v>
      </c>
      <c r="JA177" s="1460">
        <f t="shared" si="1196"/>
        <v>0</v>
      </c>
      <c r="JB177" s="1460">
        <f t="shared" si="1197"/>
        <v>0</v>
      </c>
      <c r="JC177" s="1460">
        <f t="shared" si="1198"/>
        <v>0</v>
      </c>
      <c r="JD177" s="1460">
        <f t="shared" si="1199"/>
        <v>0</v>
      </c>
      <c r="JE177" s="1460">
        <f t="shared" si="1200"/>
        <v>0</v>
      </c>
      <c r="JF177" s="1460">
        <f t="shared" si="1201"/>
        <v>0</v>
      </c>
      <c r="JG177" s="1460">
        <f t="shared" si="1202"/>
        <v>0</v>
      </c>
      <c r="JH177" s="1460">
        <f t="shared" si="1203"/>
        <v>0</v>
      </c>
      <c r="JI177" s="1460">
        <f t="shared" si="1204"/>
        <v>0</v>
      </c>
      <c r="JJ177" s="1460">
        <f t="shared" si="1205"/>
        <v>0</v>
      </c>
      <c r="JK177" s="1460">
        <f t="shared" si="1206"/>
        <v>0</v>
      </c>
      <c r="JL177" s="1460">
        <f t="shared" si="1207"/>
        <v>0</v>
      </c>
      <c r="JM177" s="1460">
        <f t="shared" si="1208"/>
        <v>0</v>
      </c>
      <c r="JN177" s="1460">
        <f t="shared" si="1209"/>
        <v>0</v>
      </c>
      <c r="JO177" s="1460">
        <f t="shared" si="1210"/>
        <v>0</v>
      </c>
      <c r="JP177" s="1460">
        <f t="shared" si="1211"/>
        <v>0</v>
      </c>
      <c r="JQ177" s="1460">
        <f t="shared" si="1212"/>
        <v>0</v>
      </c>
      <c r="JR177" s="1460">
        <f t="shared" si="1213"/>
        <v>0</v>
      </c>
      <c r="JS177" s="1460">
        <f t="shared" si="1214"/>
        <v>0</v>
      </c>
      <c r="JT177" s="1460">
        <f t="shared" si="1215"/>
        <v>0</v>
      </c>
      <c r="JU177" s="1460">
        <f t="shared" si="1216"/>
        <v>0</v>
      </c>
      <c r="JV177" s="1460">
        <f t="shared" si="1217"/>
        <v>0</v>
      </c>
      <c r="JW177" s="1460">
        <f t="shared" si="1218"/>
        <v>0</v>
      </c>
      <c r="JX177" s="1460">
        <f t="shared" si="1219"/>
        <v>0</v>
      </c>
      <c r="JY177" s="1460">
        <f t="shared" si="1220"/>
        <v>0</v>
      </c>
      <c r="JZ177" s="1460">
        <f t="shared" si="1221"/>
        <v>0</v>
      </c>
      <c r="KA177" s="1460">
        <f t="shared" si="1222"/>
        <v>0</v>
      </c>
      <c r="KB177" s="1460">
        <f t="shared" si="1223"/>
        <v>0</v>
      </c>
      <c r="KC177" s="1460">
        <f t="shared" si="1224"/>
        <v>0</v>
      </c>
      <c r="KD177" s="1460">
        <f t="shared" si="1225"/>
        <v>0</v>
      </c>
      <c r="KE177" s="1460">
        <f t="shared" si="1226"/>
        <v>0</v>
      </c>
      <c r="KF177" s="1460">
        <f t="shared" si="1227"/>
        <v>0</v>
      </c>
      <c r="KG177" s="1460">
        <f t="shared" si="1228"/>
        <v>0</v>
      </c>
      <c r="KH177" s="1460">
        <f t="shared" si="1229"/>
        <v>0</v>
      </c>
      <c r="KI177" s="1460">
        <f t="shared" si="1230"/>
        <v>0</v>
      </c>
      <c r="KJ177" s="1460">
        <f t="shared" si="1231"/>
        <v>0</v>
      </c>
      <c r="KK177" s="1460">
        <f t="shared" si="1232"/>
        <v>0</v>
      </c>
      <c r="KL177" s="1460">
        <f t="shared" si="1233"/>
        <v>0</v>
      </c>
      <c r="KM177" s="1460">
        <f t="shared" si="1234"/>
        <v>0</v>
      </c>
      <c r="KN177" s="1460">
        <f t="shared" si="1235"/>
        <v>0</v>
      </c>
      <c r="KO177" s="1460">
        <f t="shared" si="1236"/>
        <v>0</v>
      </c>
      <c r="KP177" s="1460">
        <f t="shared" si="1237"/>
        <v>0</v>
      </c>
      <c r="KQ177" s="1460">
        <f t="shared" si="1238"/>
        <v>0</v>
      </c>
      <c r="KR177" s="1460">
        <f t="shared" si="1239"/>
        <v>0</v>
      </c>
      <c r="KS177" s="1460">
        <f t="shared" si="1240"/>
        <v>0</v>
      </c>
      <c r="KT177" s="1460">
        <f t="shared" si="1241"/>
        <v>0</v>
      </c>
      <c r="KU177" s="1460">
        <f t="shared" si="1242"/>
        <v>0</v>
      </c>
      <c r="KV177" s="1460">
        <f t="shared" si="1243"/>
        <v>0</v>
      </c>
      <c r="KW177" s="1460">
        <f t="shared" si="1244"/>
        <v>0</v>
      </c>
      <c r="KX177" s="1460">
        <f t="shared" si="1245"/>
        <v>0</v>
      </c>
      <c r="KY177" s="1460">
        <f t="shared" si="1246"/>
        <v>0</v>
      </c>
      <c r="KZ177" s="1460">
        <f t="shared" si="1247"/>
        <v>0</v>
      </c>
      <c r="LA177" s="1460">
        <f t="shared" si="1248"/>
        <v>0</v>
      </c>
      <c r="LB177" s="1460">
        <f t="shared" si="1249"/>
        <v>0</v>
      </c>
      <c r="LC177" s="1460">
        <f t="shared" si="1250"/>
        <v>0</v>
      </c>
      <c r="LD177" s="1460">
        <f t="shared" si="1251"/>
        <v>0</v>
      </c>
      <c r="LE177" s="1460">
        <f t="shared" si="1252"/>
        <v>0</v>
      </c>
      <c r="LF177" s="1460">
        <f t="shared" si="1253"/>
        <v>0</v>
      </c>
      <c r="LG177" s="1460">
        <f t="shared" si="1254"/>
        <v>0</v>
      </c>
      <c r="LH177" s="1460">
        <f t="shared" si="1255"/>
        <v>0</v>
      </c>
      <c r="LI177" s="1460">
        <f t="shared" si="1256"/>
        <v>0</v>
      </c>
      <c r="LJ177" s="1460">
        <f t="shared" si="1257"/>
        <v>0</v>
      </c>
      <c r="LK177" s="1460">
        <f t="shared" si="1258"/>
        <v>0</v>
      </c>
      <c r="LL177" s="1460">
        <f t="shared" si="1259"/>
        <v>0</v>
      </c>
      <c r="LM177" s="1460">
        <f t="shared" si="1260"/>
        <v>0</v>
      </c>
      <c r="LN177" s="1460">
        <f t="shared" si="1261"/>
        <v>0</v>
      </c>
      <c r="LO177" s="1460">
        <f t="shared" si="1262"/>
        <v>0</v>
      </c>
      <c r="LP177" s="1460">
        <f t="shared" si="1263"/>
        <v>0</v>
      </c>
      <c r="LQ177" s="1460">
        <f t="shared" si="1264"/>
        <v>0</v>
      </c>
      <c r="LR177" s="1460">
        <f t="shared" si="1265"/>
        <v>0</v>
      </c>
      <c r="LS177" s="1460">
        <f t="shared" si="1266"/>
        <v>0</v>
      </c>
      <c r="LW177" s="1467">
        <f t="shared" si="1267"/>
        <v>0</v>
      </c>
      <c r="LX177" s="1467">
        <f t="shared" si="1268"/>
        <v>0</v>
      </c>
      <c r="LY177" s="1467">
        <f t="shared" si="1269"/>
        <v>0</v>
      </c>
      <c r="LZ177" s="1467">
        <f t="shared" si="1270"/>
        <v>0</v>
      </c>
      <c r="MA177" s="1506"/>
      <c r="MB177" s="1460">
        <f t="shared" si="1271"/>
        <v>0</v>
      </c>
      <c r="MC177" s="1460">
        <f t="shared" si="1291"/>
        <v>0</v>
      </c>
      <c r="MD177" s="1460">
        <f t="shared" si="1291"/>
        <v>0</v>
      </c>
      <c r="ME177" s="1460">
        <f t="shared" si="1291"/>
        <v>0</v>
      </c>
      <c r="MF177" s="1460">
        <f t="shared" si="1291"/>
        <v>0</v>
      </c>
      <c r="MG177" s="1460">
        <f t="shared" si="1291"/>
        <v>0</v>
      </c>
      <c r="MH177" s="1460">
        <f t="shared" si="1291"/>
        <v>0</v>
      </c>
      <c r="MI177" s="1460">
        <f t="shared" si="1291"/>
        <v>0</v>
      </c>
      <c r="MJ177" s="1460">
        <f t="shared" si="1291"/>
        <v>0</v>
      </c>
      <c r="MK177" s="1460">
        <f t="shared" si="1291"/>
        <v>0</v>
      </c>
      <c r="ML177" s="1460">
        <f t="shared" si="1291"/>
        <v>0</v>
      </c>
      <c r="MM177" s="1460">
        <f t="shared" si="1291"/>
        <v>0</v>
      </c>
      <c r="MN177" s="1460">
        <f t="shared" si="1291"/>
        <v>0</v>
      </c>
      <c r="MO177" s="1460">
        <f t="shared" si="1291"/>
        <v>0</v>
      </c>
      <c r="MP177" s="1460">
        <f t="shared" si="1291"/>
        <v>0</v>
      </c>
      <c r="MQ177" s="1460">
        <f t="shared" si="1291"/>
        <v>0</v>
      </c>
      <c r="MR177" s="1460">
        <f t="shared" si="1291"/>
        <v>0</v>
      </c>
      <c r="MS177" s="1460">
        <f t="shared" si="1277"/>
        <v>0</v>
      </c>
      <c r="MT177" s="1460">
        <f t="shared" si="1277"/>
        <v>0</v>
      </c>
      <c r="MU177" s="1460">
        <f t="shared" si="1277"/>
        <v>0</v>
      </c>
      <c r="MV177" s="1460">
        <f t="shared" si="1277"/>
        <v>0</v>
      </c>
      <c r="MW177" s="1460">
        <f t="shared" si="1277"/>
        <v>0</v>
      </c>
      <c r="MX177" s="1460">
        <f t="shared" si="1277"/>
        <v>0</v>
      </c>
      <c r="MY177" s="1460">
        <f t="shared" si="1277"/>
        <v>0</v>
      </c>
      <c r="MZ177" s="1460">
        <f t="shared" si="1277"/>
        <v>0</v>
      </c>
      <c r="NA177" s="1460">
        <f t="shared" si="1277"/>
        <v>0</v>
      </c>
      <c r="NB177" s="1460">
        <f t="shared" si="1277"/>
        <v>0</v>
      </c>
      <c r="NC177" s="1460">
        <f t="shared" si="1277"/>
        <v>0</v>
      </c>
      <c r="ND177" s="1460">
        <f t="shared" si="1277"/>
        <v>0</v>
      </c>
      <c r="NE177" s="1460">
        <f t="shared" si="1277"/>
        <v>0</v>
      </c>
      <c r="NF177" s="1460">
        <f t="shared" si="1277"/>
        <v>0</v>
      </c>
      <c r="NG177" s="1460">
        <f t="shared" si="1277"/>
        <v>0</v>
      </c>
      <c r="NH177" s="1460">
        <f t="shared" si="1277"/>
        <v>0</v>
      </c>
      <c r="NI177" s="1460">
        <f t="shared" si="1278"/>
        <v>0</v>
      </c>
      <c r="NJ177" s="1460">
        <f t="shared" si="1278"/>
        <v>0</v>
      </c>
      <c r="NK177" s="1460">
        <f t="shared" si="1278"/>
        <v>0</v>
      </c>
      <c r="NL177" s="1460">
        <f t="shared" si="1278"/>
        <v>0</v>
      </c>
      <c r="NM177" s="1460">
        <f t="shared" si="1278"/>
        <v>0</v>
      </c>
      <c r="NN177" s="1460">
        <f t="shared" si="1278"/>
        <v>0</v>
      </c>
      <c r="NO177" s="1460">
        <f t="shared" si="1278"/>
        <v>0</v>
      </c>
      <c r="NP177" s="1460">
        <f t="shared" si="1278"/>
        <v>0</v>
      </c>
      <c r="NQ177" s="1460">
        <f t="shared" si="1278"/>
        <v>0</v>
      </c>
      <c r="NR177" s="1460">
        <f t="shared" si="1278"/>
        <v>0</v>
      </c>
      <c r="NS177" s="1460">
        <f t="shared" si="1278"/>
        <v>0</v>
      </c>
      <c r="NT177" s="1460">
        <f t="shared" si="1278"/>
        <v>0</v>
      </c>
      <c r="NU177" s="1460">
        <f t="shared" si="1278"/>
        <v>0</v>
      </c>
      <c r="NV177" s="1460">
        <f t="shared" si="1278"/>
        <v>0</v>
      </c>
      <c r="NW177" s="1460">
        <f t="shared" si="1278"/>
        <v>0</v>
      </c>
      <c r="NX177" s="1460">
        <f t="shared" si="1278"/>
        <v>0</v>
      </c>
      <c r="NY177" s="1460">
        <f t="shared" si="1280"/>
        <v>0</v>
      </c>
      <c r="NZ177" s="1460">
        <f t="shared" si="1280"/>
        <v>0</v>
      </c>
      <c r="OA177" s="1460">
        <f t="shared" si="1280"/>
        <v>0</v>
      </c>
      <c r="OB177" s="1460">
        <f t="shared" si="1280"/>
        <v>0</v>
      </c>
      <c r="OC177" s="1460">
        <f t="shared" si="1280"/>
        <v>0</v>
      </c>
      <c r="OD177" s="1460">
        <f t="shared" si="1280"/>
        <v>0</v>
      </c>
      <c r="OE177" s="1460">
        <f t="shared" si="1280"/>
        <v>0</v>
      </c>
      <c r="OF177" s="1460">
        <f t="shared" si="1280"/>
        <v>0</v>
      </c>
      <c r="OG177" s="1460">
        <f t="shared" si="1280"/>
        <v>0</v>
      </c>
      <c r="OH177" s="1460">
        <f t="shared" si="1280"/>
        <v>0</v>
      </c>
      <c r="OI177" s="1460">
        <f t="shared" si="1280"/>
        <v>0</v>
      </c>
      <c r="OJ177" s="1460">
        <f t="shared" si="1280"/>
        <v>0</v>
      </c>
      <c r="OK177" s="1460">
        <f t="shared" si="1280"/>
        <v>0</v>
      </c>
      <c r="OL177" s="1460">
        <f t="shared" si="1280"/>
        <v>0</v>
      </c>
      <c r="OM177" s="1460">
        <f t="shared" si="1280"/>
        <v>0</v>
      </c>
      <c r="ON177" s="1460">
        <f t="shared" si="1280"/>
        <v>0</v>
      </c>
      <c r="OO177" s="1460">
        <f t="shared" si="1279"/>
        <v>0</v>
      </c>
      <c r="OP177" s="1460">
        <f t="shared" si="1274"/>
        <v>0</v>
      </c>
      <c r="OQ177" s="1460">
        <f t="shared" si="1274"/>
        <v>0</v>
      </c>
      <c r="OR177" s="1460">
        <f t="shared" si="1274"/>
        <v>0</v>
      </c>
      <c r="OS177" s="1460">
        <f t="shared" si="1274"/>
        <v>0</v>
      </c>
      <c r="OT177" s="1460">
        <f t="shared" si="1274"/>
        <v>0</v>
      </c>
      <c r="OU177" s="1460">
        <f t="shared" si="1274"/>
        <v>0</v>
      </c>
      <c r="OV177" s="1460">
        <f t="shared" si="1274"/>
        <v>0</v>
      </c>
      <c r="OW177" s="1460">
        <f t="shared" si="1274"/>
        <v>0</v>
      </c>
      <c r="OX177" s="1460">
        <f t="shared" si="1274"/>
        <v>0</v>
      </c>
      <c r="OY177" s="1460">
        <f t="shared" si="1274"/>
        <v>0</v>
      </c>
      <c r="OZ177" s="1460">
        <f t="shared" si="1274"/>
        <v>0</v>
      </c>
      <c r="PA177" s="1460">
        <f t="shared" si="1274"/>
        <v>0</v>
      </c>
      <c r="PB177" s="1460">
        <f t="shared" si="1274"/>
        <v>0</v>
      </c>
      <c r="PC177" s="1460">
        <f t="shared" si="1274"/>
        <v>0</v>
      </c>
      <c r="PD177" s="1460">
        <f t="shared" si="1274"/>
        <v>0</v>
      </c>
      <c r="PE177" s="1460">
        <f t="shared" si="1274"/>
        <v>0</v>
      </c>
      <c r="PF177" s="1460">
        <f t="shared" si="1275"/>
        <v>0</v>
      </c>
      <c r="PG177" s="1460">
        <f t="shared" si="1275"/>
        <v>0</v>
      </c>
      <c r="PH177" s="1460">
        <f t="shared" si="1275"/>
        <v>0</v>
      </c>
      <c r="PI177" s="1460">
        <f t="shared" si="1275"/>
        <v>0</v>
      </c>
      <c r="PJ177" s="1460">
        <f t="shared" si="1275"/>
        <v>0</v>
      </c>
      <c r="PK177" s="1460">
        <f t="shared" si="1275"/>
        <v>0</v>
      </c>
      <c r="PL177" s="1460">
        <f t="shared" si="1275"/>
        <v>0</v>
      </c>
      <c r="PM177" s="1460">
        <f t="shared" si="1275"/>
        <v>0</v>
      </c>
      <c r="PN177" s="1460">
        <f t="shared" si="1275"/>
        <v>0</v>
      </c>
      <c r="PO177" s="1460">
        <f t="shared" si="1275"/>
        <v>0</v>
      </c>
      <c r="PP177" s="1460">
        <f t="shared" si="1275"/>
        <v>0</v>
      </c>
      <c r="PQ177" s="1460">
        <f t="shared" si="1275"/>
        <v>0</v>
      </c>
      <c r="PR177" s="1460">
        <f t="shared" si="1275"/>
        <v>0</v>
      </c>
      <c r="PS177" s="1460">
        <f t="shared" si="1275"/>
        <v>0</v>
      </c>
      <c r="PT177" s="1460">
        <f t="shared" si="1275"/>
        <v>0</v>
      </c>
      <c r="PU177" s="1460">
        <f t="shared" si="1275"/>
        <v>0</v>
      </c>
      <c r="PV177" s="1460">
        <f t="shared" si="1276"/>
        <v>0</v>
      </c>
      <c r="PW177" s="1460">
        <f t="shared" si="1276"/>
        <v>0</v>
      </c>
      <c r="PX177" s="1460">
        <f t="shared" si="1276"/>
        <v>0</v>
      </c>
      <c r="PY177" s="1460">
        <f t="shared" si="1276"/>
        <v>0</v>
      </c>
      <c r="PZ177" s="1460">
        <f t="shared" si="1276"/>
        <v>0</v>
      </c>
      <c r="QA177" s="1460">
        <f t="shared" si="1276"/>
        <v>0</v>
      </c>
      <c r="QB177" s="1460">
        <f t="shared" si="1276"/>
        <v>0</v>
      </c>
      <c r="QC177" s="1460">
        <f t="shared" si="1276"/>
        <v>0</v>
      </c>
      <c r="QD177" s="1460">
        <f t="shared" si="1276"/>
        <v>0</v>
      </c>
      <c r="QE177" s="1460">
        <f t="shared" si="1276"/>
        <v>0</v>
      </c>
      <c r="QF177" s="1460">
        <f t="shared" si="1276"/>
        <v>0</v>
      </c>
      <c r="QG177" s="1460">
        <f t="shared" si="1276"/>
        <v>0</v>
      </c>
      <c r="QH177" s="1460">
        <f t="shared" si="1276"/>
        <v>0</v>
      </c>
      <c r="QI177" s="1460">
        <f t="shared" si="1276"/>
        <v>0</v>
      </c>
      <c r="QJ177" s="1460">
        <f t="shared" si="1276"/>
        <v>0</v>
      </c>
      <c r="QK177" s="1460">
        <f t="shared" si="1276"/>
        <v>0</v>
      </c>
      <c r="QL177" s="1460">
        <f t="shared" si="1273"/>
        <v>0</v>
      </c>
      <c r="QM177" s="1460">
        <f t="shared" si="1273"/>
        <v>0</v>
      </c>
      <c r="QN177" s="1460">
        <f t="shared" si="1273"/>
        <v>0</v>
      </c>
      <c r="QO177" s="1460">
        <f t="shared" si="1273"/>
        <v>0</v>
      </c>
      <c r="QP177" s="1460">
        <f t="shared" si="1273"/>
        <v>0</v>
      </c>
      <c r="QQ177" s="1460">
        <f t="shared" si="1273"/>
        <v>0</v>
      </c>
    </row>
    <row r="178" spans="1:459" s="1466" customFormat="1" ht="22.5" customHeight="1">
      <c r="A178" s="1468"/>
      <c r="B178" s="1469"/>
      <c r="C178" s="1469"/>
      <c r="D178" s="1470"/>
      <c r="E178" s="1471"/>
      <c r="F178" s="1472"/>
      <c r="G178" s="1472"/>
      <c r="H178" s="1473">
        <f t="shared" si="1106"/>
        <v>0</v>
      </c>
      <c r="I178" s="1474">
        <v>0</v>
      </c>
      <c r="J178" s="1475">
        <f t="shared" si="437"/>
        <v>0</v>
      </c>
      <c r="K178" s="1476">
        <v>0</v>
      </c>
      <c r="L178" s="1477">
        <f t="shared" si="1107"/>
        <v>0</v>
      </c>
      <c r="M178" s="1477">
        <f t="shared" si="1108"/>
        <v>0</v>
      </c>
      <c r="N178" s="1478"/>
      <c r="O178" s="1479">
        <v>0</v>
      </c>
      <c r="P178" s="1480">
        <v>0</v>
      </c>
      <c r="Q178" s="1828">
        <v>0</v>
      </c>
      <c r="R178" s="1831">
        <f t="shared" si="1109"/>
        <v>0</v>
      </c>
      <c r="S178" s="1481">
        <f>IF(AND(SUM(O178:Q178)=0,N178="NNN"),MIN('Operating History and Pro Forma'!$M$33,'Operating History and Pro Forma'!$T$15)*D178,SUM(O178:Q178)*D178)</f>
        <v>0</v>
      </c>
      <c r="T178" s="1482">
        <f t="shared" si="1110"/>
        <v>0</v>
      </c>
      <c r="U178" s="1483">
        <f t="shared" si="1111"/>
        <v>0</v>
      </c>
      <c r="V178" s="1480"/>
      <c r="W178" s="1514"/>
      <c r="X178" s="1486" t="str">
        <f t="shared" si="1112"/>
        <v/>
      </c>
      <c r="Y178" s="1487">
        <f t="shared" si="1113"/>
        <v>0</v>
      </c>
      <c r="Z178" s="1488"/>
      <c r="AA178" s="1488"/>
      <c r="AB178" s="1488"/>
      <c r="AC178" s="1488"/>
      <c r="AD178" s="1489">
        <f t="shared" si="1114"/>
        <v>0</v>
      </c>
      <c r="AE178" s="1490" t="str">
        <f t="shared" si="1115"/>
        <v/>
      </c>
      <c r="AF178" s="1491">
        <f t="shared" si="1116"/>
        <v>0</v>
      </c>
      <c r="AG178" s="1492">
        <f t="shared" si="1117"/>
        <v>0</v>
      </c>
      <c r="AH178" s="1493">
        <f t="shared" si="1118"/>
        <v>0</v>
      </c>
      <c r="AI178" s="1493">
        <f t="shared" si="1118"/>
        <v>0</v>
      </c>
      <c r="AJ178" s="1494">
        <f t="shared" si="1118"/>
        <v>0</v>
      </c>
      <c r="AK178" s="1494">
        <f t="shared" si="1118"/>
        <v>0</v>
      </c>
      <c r="AL178" s="1495">
        <f t="shared" si="1118"/>
        <v>0</v>
      </c>
      <c r="AM178" s="1496">
        <f t="shared" si="1118"/>
        <v>0</v>
      </c>
      <c r="AN178" s="1497">
        <f t="shared" si="399"/>
        <v>0</v>
      </c>
      <c r="AO178" s="1498">
        <f t="shared" si="1093"/>
        <v>0</v>
      </c>
      <c r="AP178" s="1499">
        <f t="shared" si="1119"/>
        <v>0</v>
      </c>
      <c r="AQ178" s="1500">
        <f t="shared" si="1120"/>
        <v>0</v>
      </c>
      <c r="AR178" s="1501">
        <f t="shared" si="1121"/>
        <v>0</v>
      </c>
      <c r="AS178" s="1498">
        <f t="shared" si="1088"/>
        <v>0</v>
      </c>
      <c r="AT178" s="1501">
        <f t="shared" si="1122"/>
        <v>0</v>
      </c>
      <c r="AU178" s="1498">
        <f t="shared" si="1123"/>
        <v>1</v>
      </c>
      <c r="AV178" s="1498">
        <f t="shared" si="1124"/>
        <v>2</v>
      </c>
      <c r="AW178" s="1499">
        <f t="shared" si="1125"/>
        <v>0</v>
      </c>
      <c r="AX178" s="1502">
        <f t="shared" si="1126"/>
        <v>0</v>
      </c>
      <c r="AY178" s="1503">
        <f t="shared" si="1127"/>
        <v>0</v>
      </c>
      <c r="AZ178" s="1498">
        <f t="shared" si="1128"/>
        <v>2</v>
      </c>
      <c r="BA178" s="1498">
        <f t="shared" si="1129"/>
        <v>3</v>
      </c>
      <c r="BB178" s="1499">
        <f t="shared" si="1130"/>
        <v>0</v>
      </c>
      <c r="BC178" s="1502">
        <f t="shared" si="1131"/>
        <v>0</v>
      </c>
      <c r="BD178" s="1503">
        <f t="shared" si="1132"/>
        <v>0</v>
      </c>
      <c r="BE178" s="1498">
        <f t="shared" si="1133"/>
        <v>3</v>
      </c>
      <c r="BF178" s="1498">
        <f t="shared" si="1134"/>
        <v>4</v>
      </c>
      <c r="BG178" s="1499">
        <f t="shared" si="1135"/>
        <v>0</v>
      </c>
      <c r="BH178" s="1502">
        <f t="shared" si="1136"/>
        <v>0</v>
      </c>
      <c r="BI178" s="1502">
        <f t="shared" si="1137"/>
        <v>0</v>
      </c>
      <c r="BJ178" s="1504">
        <f t="shared" si="1138"/>
        <v>1900</v>
      </c>
      <c r="BK178" s="1505" t="str">
        <f t="shared" si="1139"/>
        <v/>
      </c>
      <c r="BL178" s="1506"/>
      <c r="BM178" s="1507">
        <f t="shared" si="1140"/>
        <v>0</v>
      </c>
      <c r="BN178" s="1508">
        <f t="shared" si="1290"/>
        <v>0</v>
      </c>
      <c r="BO178" s="1508">
        <f t="shared" si="1290"/>
        <v>0</v>
      </c>
      <c r="BP178" s="1508">
        <f t="shared" si="1290"/>
        <v>0</v>
      </c>
      <c r="BQ178" s="1508">
        <f t="shared" si="1290"/>
        <v>0</v>
      </c>
      <c r="BR178" s="1508">
        <f t="shared" si="1290"/>
        <v>0</v>
      </c>
      <c r="BS178" s="1508">
        <f t="shared" si="1290"/>
        <v>0</v>
      </c>
      <c r="BT178" s="1508">
        <f t="shared" si="1290"/>
        <v>0</v>
      </c>
      <c r="BU178" s="1508">
        <f t="shared" si="1290"/>
        <v>0</v>
      </c>
      <c r="BV178" s="1508">
        <f t="shared" si="1290"/>
        <v>0</v>
      </c>
      <c r="BW178" s="1508">
        <f t="shared" si="1290"/>
        <v>0</v>
      </c>
      <c r="BX178" s="1508">
        <f t="shared" si="1290"/>
        <v>0</v>
      </c>
      <c r="BY178" s="1507">
        <f t="shared" si="1290"/>
        <v>0</v>
      </c>
      <c r="BZ178" s="1508">
        <f t="shared" si="1290"/>
        <v>0</v>
      </c>
      <c r="CA178" s="1508">
        <f t="shared" si="1290"/>
        <v>0</v>
      </c>
      <c r="CB178" s="1508">
        <f t="shared" si="1290"/>
        <v>0</v>
      </c>
      <c r="CC178" s="1508">
        <f t="shared" si="1290"/>
        <v>0</v>
      </c>
      <c r="CD178" s="1508">
        <f t="shared" si="1282"/>
        <v>0</v>
      </c>
      <c r="CE178" s="1508">
        <f t="shared" si="1282"/>
        <v>0</v>
      </c>
      <c r="CF178" s="1508">
        <f t="shared" si="1282"/>
        <v>0</v>
      </c>
      <c r="CG178" s="1508">
        <f t="shared" si="1282"/>
        <v>0</v>
      </c>
      <c r="CH178" s="1508">
        <f t="shared" si="1282"/>
        <v>0</v>
      </c>
      <c r="CI178" s="1508">
        <f t="shared" si="1282"/>
        <v>0</v>
      </c>
      <c r="CJ178" s="1509">
        <f t="shared" si="1282"/>
        <v>0</v>
      </c>
      <c r="CK178" s="1507">
        <f t="shared" si="1282"/>
        <v>0</v>
      </c>
      <c r="CL178" s="1508">
        <f t="shared" si="1282"/>
        <v>0</v>
      </c>
      <c r="CM178" s="1508">
        <f t="shared" si="1282"/>
        <v>0</v>
      </c>
      <c r="CN178" s="1508">
        <f t="shared" si="1282"/>
        <v>0</v>
      </c>
      <c r="CO178" s="1508">
        <f t="shared" si="1282"/>
        <v>0</v>
      </c>
      <c r="CP178" s="1508">
        <f t="shared" si="1282"/>
        <v>0</v>
      </c>
      <c r="CQ178" s="1508">
        <f t="shared" si="1282"/>
        <v>0</v>
      </c>
      <c r="CR178" s="1508">
        <f t="shared" si="1282"/>
        <v>0</v>
      </c>
      <c r="CS178" s="1508">
        <f t="shared" si="1282"/>
        <v>0</v>
      </c>
      <c r="CT178" s="1508">
        <f t="shared" si="1283"/>
        <v>0</v>
      </c>
      <c r="CU178" s="1508">
        <f t="shared" si="1283"/>
        <v>0</v>
      </c>
      <c r="CV178" s="1509">
        <f t="shared" si="1283"/>
        <v>0</v>
      </c>
      <c r="CW178" s="1508">
        <f t="shared" si="1283"/>
        <v>0</v>
      </c>
      <c r="CX178" s="1508">
        <f t="shared" si="1283"/>
        <v>0</v>
      </c>
      <c r="CY178" s="1508">
        <f t="shared" si="1283"/>
        <v>0</v>
      </c>
      <c r="CZ178" s="1508">
        <f t="shared" si="1283"/>
        <v>0</v>
      </c>
      <c r="DA178" s="1508">
        <f t="shared" si="1283"/>
        <v>0</v>
      </c>
      <c r="DB178" s="1508">
        <f t="shared" si="1283"/>
        <v>0</v>
      </c>
      <c r="DC178" s="1508">
        <f t="shared" si="1283"/>
        <v>0</v>
      </c>
      <c r="DD178" s="1508">
        <f t="shared" si="1283"/>
        <v>0</v>
      </c>
      <c r="DE178" s="1508">
        <f t="shared" si="1283"/>
        <v>0</v>
      </c>
      <c r="DF178" s="1508">
        <f t="shared" si="1283"/>
        <v>0</v>
      </c>
      <c r="DG178" s="1508">
        <f t="shared" si="1283"/>
        <v>0</v>
      </c>
      <c r="DH178" s="1509">
        <f t="shared" si="1283"/>
        <v>0</v>
      </c>
      <c r="DI178" s="1508">
        <f t="shared" si="1283"/>
        <v>0</v>
      </c>
      <c r="DJ178" s="1508">
        <f t="shared" si="1284"/>
        <v>0</v>
      </c>
      <c r="DK178" s="1508">
        <f t="shared" si="1284"/>
        <v>0</v>
      </c>
      <c r="DL178" s="1508">
        <f t="shared" si="1284"/>
        <v>0</v>
      </c>
      <c r="DM178" s="1508">
        <f t="shared" si="1284"/>
        <v>0</v>
      </c>
      <c r="DN178" s="1508">
        <f t="shared" si="1284"/>
        <v>0</v>
      </c>
      <c r="DO178" s="1508">
        <f t="shared" si="1284"/>
        <v>0</v>
      </c>
      <c r="DP178" s="1508">
        <f t="shared" si="1284"/>
        <v>0</v>
      </c>
      <c r="DQ178" s="1508">
        <f t="shared" si="1284"/>
        <v>0</v>
      </c>
      <c r="DR178" s="1508">
        <f t="shared" si="1284"/>
        <v>0</v>
      </c>
      <c r="DS178" s="1508">
        <f t="shared" si="1284"/>
        <v>0</v>
      </c>
      <c r="DT178" s="1509">
        <f t="shared" si="1284"/>
        <v>0</v>
      </c>
      <c r="DU178" s="1507">
        <f t="shared" si="1284"/>
        <v>0</v>
      </c>
      <c r="DV178" s="1508">
        <f t="shared" si="1284"/>
        <v>0</v>
      </c>
      <c r="DW178" s="1508">
        <f t="shared" si="1284"/>
        <v>0</v>
      </c>
      <c r="DX178" s="1508">
        <f t="shared" si="1284"/>
        <v>0</v>
      </c>
      <c r="DY178" s="1508">
        <f t="shared" si="1284"/>
        <v>0</v>
      </c>
      <c r="DZ178" s="1508">
        <f t="shared" si="1285"/>
        <v>0</v>
      </c>
      <c r="EA178" s="1508">
        <f t="shared" si="1285"/>
        <v>0</v>
      </c>
      <c r="EB178" s="1508">
        <f t="shared" si="1285"/>
        <v>0</v>
      </c>
      <c r="EC178" s="1508">
        <f t="shared" si="1285"/>
        <v>0</v>
      </c>
      <c r="ED178" s="1508">
        <f t="shared" si="1285"/>
        <v>0</v>
      </c>
      <c r="EE178" s="1508">
        <f t="shared" si="1285"/>
        <v>0</v>
      </c>
      <c r="EF178" s="1508">
        <f t="shared" si="1285"/>
        <v>0</v>
      </c>
      <c r="EG178" s="1507">
        <f t="shared" si="1285"/>
        <v>0</v>
      </c>
      <c r="EH178" s="1508">
        <f t="shared" si="1285"/>
        <v>0</v>
      </c>
      <c r="EI178" s="1508">
        <f t="shared" si="1285"/>
        <v>0</v>
      </c>
      <c r="EJ178" s="1508">
        <f t="shared" si="1285"/>
        <v>0</v>
      </c>
      <c r="EK178" s="1508">
        <f t="shared" si="1285"/>
        <v>0</v>
      </c>
      <c r="EL178" s="1508">
        <f t="shared" si="1285"/>
        <v>0</v>
      </c>
      <c r="EM178" s="1508">
        <f t="shared" si="1285"/>
        <v>0</v>
      </c>
      <c r="EN178" s="1508">
        <f t="shared" si="1285"/>
        <v>0</v>
      </c>
      <c r="EO178" s="1508">
        <f t="shared" si="1285"/>
        <v>0</v>
      </c>
      <c r="EP178" s="1508">
        <f t="shared" si="1286"/>
        <v>0</v>
      </c>
      <c r="EQ178" s="1508">
        <f t="shared" si="1286"/>
        <v>0</v>
      </c>
      <c r="ER178" s="1509">
        <f t="shared" si="1286"/>
        <v>0</v>
      </c>
      <c r="ES178" s="1507">
        <f t="shared" si="1286"/>
        <v>0</v>
      </c>
      <c r="ET178" s="1508">
        <f t="shared" si="1286"/>
        <v>0</v>
      </c>
      <c r="EU178" s="1508">
        <f t="shared" si="1286"/>
        <v>0</v>
      </c>
      <c r="EV178" s="1508">
        <f t="shared" si="1286"/>
        <v>0</v>
      </c>
      <c r="EW178" s="1508">
        <f t="shared" si="1286"/>
        <v>0</v>
      </c>
      <c r="EX178" s="1508">
        <f t="shared" si="1286"/>
        <v>0</v>
      </c>
      <c r="EY178" s="1508">
        <f t="shared" si="1286"/>
        <v>0</v>
      </c>
      <c r="EZ178" s="1508">
        <f t="shared" si="1286"/>
        <v>0</v>
      </c>
      <c r="FA178" s="1508">
        <f t="shared" si="1286"/>
        <v>0</v>
      </c>
      <c r="FB178" s="1508">
        <f t="shared" si="1286"/>
        <v>0</v>
      </c>
      <c r="FC178" s="1508">
        <f t="shared" si="1286"/>
        <v>0</v>
      </c>
      <c r="FD178" s="1509">
        <f t="shared" si="1286"/>
        <v>0</v>
      </c>
      <c r="FE178" s="1508">
        <f t="shared" si="1286"/>
        <v>0</v>
      </c>
      <c r="FF178" s="1508">
        <f t="shared" si="1287"/>
        <v>0</v>
      </c>
      <c r="FG178" s="1508">
        <f t="shared" si="1288"/>
        <v>0</v>
      </c>
      <c r="FH178" s="1508">
        <f t="shared" si="1288"/>
        <v>0</v>
      </c>
      <c r="FI178" s="1508">
        <f t="shared" si="1288"/>
        <v>0</v>
      </c>
      <c r="FJ178" s="1508">
        <f t="shared" si="1288"/>
        <v>0</v>
      </c>
      <c r="FK178" s="1508">
        <f t="shared" si="1288"/>
        <v>0</v>
      </c>
      <c r="FL178" s="1508">
        <f t="shared" si="1288"/>
        <v>0</v>
      </c>
      <c r="FM178" s="1508">
        <f t="shared" si="1288"/>
        <v>0</v>
      </c>
      <c r="FN178" s="1508">
        <f t="shared" si="1288"/>
        <v>0</v>
      </c>
      <c r="FO178" s="1508">
        <f t="shared" si="1288"/>
        <v>0</v>
      </c>
      <c r="FP178" s="1509">
        <f t="shared" si="1288"/>
        <v>0</v>
      </c>
      <c r="FQ178" s="1508">
        <f t="shared" si="1288"/>
        <v>0</v>
      </c>
      <c r="FR178" s="1508">
        <f t="shared" si="1288"/>
        <v>0</v>
      </c>
      <c r="FS178" s="1508">
        <f t="shared" si="1288"/>
        <v>0</v>
      </c>
      <c r="FT178" s="1508">
        <f t="shared" si="1288"/>
        <v>0</v>
      </c>
      <c r="FU178" s="1508">
        <f t="shared" si="1288"/>
        <v>0</v>
      </c>
      <c r="FV178" s="1508">
        <f t="shared" si="1288"/>
        <v>0</v>
      </c>
      <c r="FW178" s="1508">
        <f t="shared" si="1142"/>
        <v>0</v>
      </c>
      <c r="FX178" s="1508">
        <f t="shared" si="1142"/>
        <v>0</v>
      </c>
      <c r="FY178" s="1508">
        <f t="shared" si="1142"/>
        <v>0</v>
      </c>
      <c r="FZ178" s="1508">
        <f t="shared" si="1142"/>
        <v>0</v>
      </c>
      <c r="GA178" s="1508">
        <f t="shared" si="1142"/>
        <v>0</v>
      </c>
      <c r="GB178" s="1509">
        <f t="shared" si="1142"/>
        <v>0</v>
      </c>
      <c r="GC178" s="1506"/>
      <c r="GD178" s="1458">
        <f t="shared" si="1143"/>
        <v>1</v>
      </c>
      <c r="GE178" s="1510">
        <f t="shared" si="1281"/>
        <v>0</v>
      </c>
      <c r="GF178" s="1511">
        <f t="shared" si="1281"/>
        <v>0</v>
      </c>
      <c r="GG178" s="1511">
        <f t="shared" si="1281"/>
        <v>0</v>
      </c>
      <c r="GH178" s="1511">
        <f t="shared" si="1281"/>
        <v>0</v>
      </c>
      <c r="GI178" s="1511">
        <f t="shared" si="1281"/>
        <v>0</v>
      </c>
      <c r="GJ178" s="1511">
        <f t="shared" si="1281"/>
        <v>0</v>
      </c>
      <c r="GK178" s="1511">
        <f t="shared" si="1281"/>
        <v>0</v>
      </c>
      <c r="GL178" s="1511">
        <f t="shared" si="1281"/>
        <v>0</v>
      </c>
      <c r="GM178" s="1511">
        <f t="shared" si="1281"/>
        <v>0</v>
      </c>
      <c r="GN178" s="1512">
        <f t="shared" si="1281"/>
        <v>0</v>
      </c>
      <c r="GO178" s="1513">
        <f t="shared" si="1144"/>
        <v>0</v>
      </c>
      <c r="GP178" s="1506"/>
      <c r="GQ178" s="1510">
        <f t="shared" si="1073"/>
        <v>0</v>
      </c>
      <c r="GR178" s="1511">
        <f t="shared" si="1289"/>
        <v>0</v>
      </c>
      <c r="GS178" s="1511">
        <f t="shared" si="1289"/>
        <v>0</v>
      </c>
      <c r="GT178" s="1511">
        <f t="shared" si="1289"/>
        <v>0</v>
      </c>
      <c r="GU178" s="1511">
        <f t="shared" si="1289"/>
        <v>0</v>
      </c>
      <c r="GV178" s="1511">
        <f t="shared" si="1289"/>
        <v>0</v>
      </c>
      <c r="GW178" s="1511">
        <f t="shared" si="1289"/>
        <v>0</v>
      </c>
      <c r="GX178" s="1511">
        <f t="shared" si="1289"/>
        <v>0</v>
      </c>
      <c r="GY178" s="1511">
        <f t="shared" si="1289"/>
        <v>0</v>
      </c>
      <c r="GZ178" s="1512">
        <f t="shared" si="1289"/>
        <v>0</v>
      </c>
      <c r="HA178" s="1513">
        <f t="shared" si="1145"/>
        <v>0</v>
      </c>
      <c r="HB178" s="1506">
        <f t="shared" si="1146"/>
        <v>1</v>
      </c>
      <c r="HC178" s="1506"/>
      <c r="HD178" s="1508">
        <f t="shared" si="1147"/>
        <v>0</v>
      </c>
      <c r="HE178" s="1460">
        <f t="shared" si="1148"/>
        <v>0</v>
      </c>
      <c r="HF178" s="1460">
        <f t="shared" si="1149"/>
        <v>0</v>
      </c>
      <c r="HG178" s="1460">
        <f t="shared" si="1150"/>
        <v>0</v>
      </c>
      <c r="HH178" s="1460">
        <f t="shared" si="1151"/>
        <v>0</v>
      </c>
      <c r="HI178" s="1460">
        <f t="shared" si="1152"/>
        <v>0</v>
      </c>
      <c r="HJ178" s="1460">
        <f t="shared" si="1153"/>
        <v>0</v>
      </c>
      <c r="HK178" s="1460">
        <f t="shared" si="1154"/>
        <v>0</v>
      </c>
      <c r="HL178" s="1460">
        <f t="shared" si="1155"/>
        <v>0</v>
      </c>
      <c r="HM178" s="1460">
        <f t="shared" si="1156"/>
        <v>0</v>
      </c>
      <c r="HN178" s="1460">
        <f t="shared" si="1157"/>
        <v>0</v>
      </c>
      <c r="HO178" s="1460">
        <f t="shared" si="1158"/>
        <v>0</v>
      </c>
      <c r="HP178" s="1460">
        <f t="shared" si="1159"/>
        <v>0</v>
      </c>
      <c r="HQ178" s="1460">
        <f t="shared" si="1160"/>
        <v>0</v>
      </c>
      <c r="HR178" s="1460">
        <f t="shared" si="1161"/>
        <v>0</v>
      </c>
      <c r="HS178" s="1460">
        <f t="shared" si="1162"/>
        <v>0</v>
      </c>
      <c r="HT178" s="1460">
        <f t="shared" si="1163"/>
        <v>0</v>
      </c>
      <c r="HU178" s="1460">
        <f t="shared" si="1164"/>
        <v>0</v>
      </c>
      <c r="HV178" s="1460">
        <f t="shared" si="1165"/>
        <v>0</v>
      </c>
      <c r="HW178" s="1460">
        <f t="shared" si="1166"/>
        <v>0</v>
      </c>
      <c r="HX178" s="1460">
        <f t="shared" si="1167"/>
        <v>0</v>
      </c>
      <c r="HY178" s="1460">
        <f t="shared" si="1168"/>
        <v>0</v>
      </c>
      <c r="HZ178" s="1460">
        <f t="shared" si="1169"/>
        <v>0</v>
      </c>
      <c r="IA178" s="1460">
        <f t="shared" si="1170"/>
        <v>0</v>
      </c>
      <c r="IB178" s="1460">
        <f t="shared" si="1171"/>
        <v>0</v>
      </c>
      <c r="IC178" s="1460">
        <f t="shared" si="1172"/>
        <v>0</v>
      </c>
      <c r="ID178" s="1460">
        <f t="shared" si="1173"/>
        <v>0</v>
      </c>
      <c r="IE178" s="1460">
        <f t="shared" si="1174"/>
        <v>0</v>
      </c>
      <c r="IF178" s="1460">
        <f t="shared" si="1175"/>
        <v>0</v>
      </c>
      <c r="IG178" s="1460">
        <f t="shared" si="1176"/>
        <v>0</v>
      </c>
      <c r="IH178" s="1460">
        <f t="shared" si="1177"/>
        <v>0</v>
      </c>
      <c r="II178" s="1460">
        <f t="shared" si="1178"/>
        <v>0</v>
      </c>
      <c r="IJ178" s="1460">
        <f t="shared" si="1179"/>
        <v>0</v>
      </c>
      <c r="IK178" s="1460">
        <f t="shared" si="1180"/>
        <v>0</v>
      </c>
      <c r="IL178" s="1460">
        <f t="shared" si="1181"/>
        <v>0</v>
      </c>
      <c r="IM178" s="1460">
        <f t="shared" si="1182"/>
        <v>0</v>
      </c>
      <c r="IN178" s="1460">
        <f t="shared" si="1183"/>
        <v>0</v>
      </c>
      <c r="IO178" s="1460">
        <f t="shared" si="1184"/>
        <v>0</v>
      </c>
      <c r="IP178" s="1460">
        <f t="shared" si="1185"/>
        <v>0</v>
      </c>
      <c r="IQ178" s="1460">
        <f t="shared" si="1186"/>
        <v>0</v>
      </c>
      <c r="IR178" s="1460">
        <f t="shared" si="1187"/>
        <v>0</v>
      </c>
      <c r="IS178" s="1460">
        <f t="shared" si="1188"/>
        <v>0</v>
      </c>
      <c r="IT178" s="1460">
        <f t="shared" si="1189"/>
        <v>0</v>
      </c>
      <c r="IU178" s="1460">
        <f t="shared" si="1190"/>
        <v>0</v>
      </c>
      <c r="IV178" s="1460">
        <f t="shared" si="1191"/>
        <v>0</v>
      </c>
      <c r="IW178" s="1460">
        <f t="shared" si="1192"/>
        <v>0</v>
      </c>
      <c r="IX178" s="1460">
        <f t="shared" si="1193"/>
        <v>0</v>
      </c>
      <c r="IY178" s="1460">
        <f t="shared" si="1194"/>
        <v>0</v>
      </c>
      <c r="IZ178" s="1460">
        <f t="shared" si="1195"/>
        <v>0</v>
      </c>
      <c r="JA178" s="1460">
        <f t="shared" si="1196"/>
        <v>0</v>
      </c>
      <c r="JB178" s="1460">
        <f t="shared" si="1197"/>
        <v>0</v>
      </c>
      <c r="JC178" s="1460">
        <f t="shared" si="1198"/>
        <v>0</v>
      </c>
      <c r="JD178" s="1460">
        <f t="shared" si="1199"/>
        <v>0</v>
      </c>
      <c r="JE178" s="1460">
        <f t="shared" si="1200"/>
        <v>0</v>
      </c>
      <c r="JF178" s="1460">
        <f t="shared" si="1201"/>
        <v>0</v>
      </c>
      <c r="JG178" s="1460">
        <f t="shared" si="1202"/>
        <v>0</v>
      </c>
      <c r="JH178" s="1460">
        <f t="shared" si="1203"/>
        <v>0</v>
      </c>
      <c r="JI178" s="1460">
        <f t="shared" si="1204"/>
        <v>0</v>
      </c>
      <c r="JJ178" s="1460">
        <f t="shared" si="1205"/>
        <v>0</v>
      </c>
      <c r="JK178" s="1460">
        <f t="shared" si="1206"/>
        <v>0</v>
      </c>
      <c r="JL178" s="1460">
        <f t="shared" si="1207"/>
        <v>0</v>
      </c>
      <c r="JM178" s="1460">
        <f t="shared" si="1208"/>
        <v>0</v>
      </c>
      <c r="JN178" s="1460">
        <f t="shared" si="1209"/>
        <v>0</v>
      </c>
      <c r="JO178" s="1460">
        <f t="shared" si="1210"/>
        <v>0</v>
      </c>
      <c r="JP178" s="1460">
        <f t="shared" si="1211"/>
        <v>0</v>
      </c>
      <c r="JQ178" s="1460">
        <f t="shared" si="1212"/>
        <v>0</v>
      </c>
      <c r="JR178" s="1460">
        <f t="shared" si="1213"/>
        <v>0</v>
      </c>
      <c r="JS178" s="1460">
        <f t="shared" si="1214"/>
        <v>0</v>
      </c>
      <c r="JT178" s="1460">
        <f t="shared" si="1215"/>
        <v>0</v>
      </c>
      <c r="JU178" s="1460">
        <f t="shared" si="1216"/>
        <v>0</v>
      </c>
      <c r="JV178" s="1460">
        <f t="shared" si="1217"/>
        <v>0</v>
      </c>
      <c r="JW178" s="1460">
        <f t="shared" si="1218"/>
        <v>0</v>
      </c>
      <c r="JX178" s="1460">
        <f t="shared" si="1219"/>
        <v>0</v>
      </c>
      <c r="JY178" s="1460">
        <f t="shared" si="1220"/>
        <v>0</v>
      </c>
      <c r="JZ178" s="1460">
        <f t="shared" si="1221"/>
        <v>0</v>
      </c>
      <c r="KA178" s="1460">
        <f t="shared" si="1222"/>
        <v>0</v>
      </c>
      <c r="KB178" s="1460">
        <f t="shared" si="1223"/>
        <v>0</v>
      </c>
      <c r="KC178" s="1460">
        <f t="shared" si="1224"/>
        <v>0</v>
      </c>
      <c r="KD178" s="1460">
        <f t="shared" si="1225"/>
        <v>0</v>
      </c>
      <c r="KE178" s="1460">
        <f t="shared" si="1226"/>
        <v>0</v>
      </c>
      <c r="KF178" s="1460">
        <f t="shared" si="1227"/>
        <v>0</v>
      </c>
      <c r="KG178" s="1460">
        <f t="shared" si="1228"/>
        <v>0</v>
      </c>
      <c r="KH178" s="1460">
        <f t="shared" si="1229"/>
        <v>0</v>
      </c>
      <c r="KI178" s="1460">
        <f t="shared" si="1230"/>
        <v>0</v>
      </c>
      <c r="KJ178" s="1460">
        <f t="shared" si="1231"/>
        <v>0</v>
      </c>
      <c r="KK178" s="1460">
        <f t="shared" si="1232"/>
        <v>0</v>
      </c>
      <c r="KL178" s="1460">
        <f t="shared" si="1233"/>
        <v>0</v>
      </c>
      <c r="KM178" s="1460">
        <f t="shared" si="1234"/>
        <v>0</v>
      </c>
      <c r="KN178" s="1460">
        <f t="shared" si="1235"/>
        <v>0</v>
      </c>
      <c r="KO178" s="1460">
        <f t="shared" si="1236"/>
        <v>0</v>
      </c>
      <c r="KP178" s="1460">
        <f t="shared" si="1237"/>
        <v>0</v>
      </c>
      <c r="KQ178" s="1460">
        <f t="shared" si="1238"/>
        <v>0</v>
      </c>
      <c r="KR178" s="1460">
        <f t="shared" si="1239"/>
        <v>0</v>
      </c>
      <c r="KS178" s="1460">
        <f t="shared" si="1240"/>
        <v>0</v>
      </c>
      <c r="KT178" s="1460">
        <f t="shared" si="1241"/>
        <v>0</v>
      </c>
      <c r="KU178" s="1460">
        <f t="shared" si="1242"/>
        <v>0</v>
      </c>
      <c r="KV178" s="1460">
        <f t="shared" si="1243"/>
        <v>0</v>
      </c>
      <c r="KW178" s="1460">
        <f t="shared" si="1244"/>
        <v>0</v>
      </c>
      <c r="KX178" s="1460">
        <f t="shared" si="1245"/>
        <v>0</v>
      </c>
      <c r="KY178" s="1460">
        <f t="shared" si="1246"/>
        <v>0</v>
      </c>
      <c r="KZ178" s="1460">
        <f t="shared" si="1247"/>
        <v>0</v>
      </c>
      <c r="LA178" s="1460">
        <f t="shared" si="1248"/>
        <v>0</v>
      </c>
      <c r="LB178" s="1460">
        <f t="shared" si="1249"/>
        <v>0</v>
      </c>
      <c r="LC178" s="1460">
        <f t="shared" si="1250"/>
        <v>0</v>
      </c>
      <c r="LD178" s="1460">
        <f t="shared" si="1251"/>
        <v>0</v>
      </c>
      <c r="LE178" s="1460">
        <f t="shared" si="1252"/>
        <v>0</v>
      </c>
      <c r="LF178" s="1460">
        <f t="shared" si="1253"/>
        <v>0</v>
      </c>
      <c r="LG178" s="1460">
        <f t="shared" si="1254"/>
        <v>0</v>
      </c>
      <c r="LH178" s="1460">
        <f t="shared" si="1255"/>
        <v>0</v>
      </c>
      <c r="LI178" s="1460">
        <f t="shared" si="1256"/>
        <v>0</v>
      </c>
      <c r="LJ178" s="1460">
        <f t="shared" si="1257"/>
        <v>0</v>
      </c>
      <c r="LK178" s="1460">
        <f t="shared" si="1258"/>
        <v>0</v>
      </c>
      <c r="LL178" s="1460">
        <f t="shared" si="1259"/>
        <v>0</v>
      </c>
      <c r="LM178" s="1460">
        <f t="shared" si="1260"/>
        <v>0</v>
      </c>
      <c r="LN178" s="1460">
        <f t="shared" si="1261"/>
        <v>0</v>
      </c>
      <c r="LO178" s="1460">
        <f t="shared" si="1262"/>
        <v>0</v>
      </c>
      <c r="LP178" s="1460">
        <f t="shared" si="1263"/>
        <v>0</v>
      </c>
      <c r="LQ178" s="1460">
        <f t="shared" si="1264"/>
        <v>0</v>
      </c>
      <c r="LR178" s="1460">
        <f t="shared" si="1265"/>
        <v>0</v>
      </c>
      <c r="LS178" s="1460">
        <f t="shared" si="1266"/>
        <v>0</v>
      </c>
      <c r="LW178" s="1467">
        <f t="shared" si="1267"/>
        <v>0</v>
      </c>
      <c r="LX178" s="1467">
        <f t="shared" si="1268"/>
        <v>0</v>
      </c>
      <c r="LY178" s="1467">
        <f t="shared" si="1269"/>
        <v>0</v>
      </c>
      <c r="LZ178" s="1467">
        <f t="shared" si="1270"/>
        <v>0</v>
      </c>
      <c r="MA178" s="1506"/>
      <c r="MB178" s="1460">
        <f t="shared" si="1271"/>
        <v>0</v>
      </c>
      <c r="MC178" s="1460">
        <f t="shared" si="1291"/>
        <v>0</v>
      </c>
      <c r="MD178" s="1460">
        <f t="shared" si="1291"/>
        <v>0</v>
      </c>
      <c r="ME178" s="1460">
        <f t="shared" si="1291"/>
        <v>0</v>
      </c>
      <c r="MF178" s="1460">
        <f t="shared" si="1291"/>
        <v>0</v>
      </c>
      <c r="MG178" s="1460">
        <f t="shared" si="1291"/>
        <v>0</v>
      </c>
      <c r="MH178" s="1460">
        <f t="shared" si="1291"/>
        <v>0</v>
      </c>
      <c r="MI178" s="1460">
        <f t="shared" si="1291"/>
        <v>0</v>
      </c>
      <c r="MJ178" s="1460">
        <f t="shared" si="1291"/>
        <v>0</v>
      </c>
      <c r="MK178" s="1460">
        <f t="shared" si="1291"/>
        <v>0</v>
      </c>
      <c r="ML178" s="1460">
        <f t="shared" si="1291"/>
        <v>0</v>
      </c>
      <c r="MM178" s="1460">
        <f t="shared" si="1291"/>
        <v>0</v>
      </c>
      <c r="MN178" s="1460">
        <f t="shared" si="1291"/>
        <v>0</v>
      </c>
      <c r="MO178" s="1460">
        <f t="shared" si="1291"/>
        <v>0</v>
      </c>
      <c r="MP178" s="1460">
        <f t="shared" si="1291"/>
        <v>0</v>
      </c>
      <c r="MQ178" s="1460">
        <f t="shared" si="1291"/>
        <v>0</v>
      </c>
      <c r="MR178" s="1460">
        <f t="shared" si="1291"/>
        <v>0</v>
      </c>
      <c r="MS178" s="1460">
        <f t="shared" si="1277"/>
        <v>0</v>
      </c>
      <c r="MT178" s="1460">
        <f t="shared" si="1277"/>
        <v>0</v>
      </c>
      <c r="MU178" s="1460">
        <f t="shared" si="1277"/>
        <v>0</v>
      </c>
      <c r="MV178" s="1460">
        <f t="shared" si="1277"/>
        <v>0</v>
      </c>
      <c r="MW178" s="1460">
        <f t="shared" si="1277"/>
        <v>0</v>
      </c>
      <c r="MX178" s="1460">
        <f t="shared" si="1277"/>
        <v>0</v>
      </c>
      <c r="MY178" s="1460">
        <f t="shared" si="1277"/>
        <v>0</v>
      </c>
      <c r="MZ178" s="1460">
        <f t="shared" si="1277"/>
        <v>0</v>
      </c>
      <c r="NA178" s="1460">
        <f t="shared" si="1277"/>
        <v>0</v>
      </c>
      <c r="NB178" s="1460">
        <f t="shared" si="1277"/>
        <v>0</v>
      </c>
      <c r="NC178" s="1460">
        <f t="shared" si="1277"/>
        <v>0</v>
      </c>
      <c r="ND178" s="1460">
        <f t="shared" si="1277"/>
        <v>0</v>
      </c>
      <c r="NE178" s="1460">
        <f t="shared" si="1277"/>
        <v>0</v>
      </c>
      <c r="NF178" s="1460">
        <f t="shared" si="1277"/>
        <v>0</v>
      </c>
      <c r="NG178" s="1460">
        <f t="shared" si="1277"/>
        <v>0</v>
      </c>
      <c r="NH178" s="1460">
        <f t="shared" si="1277"/>
        <v>0</v>
      </c>
      <c r="NI178" s="1460">
        <f t="shared" si="1278"/>
        <v>0</v>
      </c>
      <c r="NJ178" s="1460">
        <f t="shared" si="1278"/>
        <v>0</v>
      </c>
      <c r="NK178" s="1460">
        <f t="shared" si="1278"/>
        <v>0</v>
      </c>
      <c r="NL178" s="1460">
        <f t="shared" si="1278"/>
        <v>0</v>
      </c>
      <c r="NM178" s="1460">
        <f t="shared" si="1278"/>
        <v>0</v>
      </c>
      <c r="NN178" s="1460">
        <f t="shared" si="1278"/>
        <v>0</v>
      </c>
      <c r="NO178" s="1460">
        <f t="shared" si="1278"/>
        <v>0</v>
      </c>
      <c r="NP178" s="1460">
        <f t="shared" si="1278"/>
        <v>0</v>
      </c>
      <c r="NQ178" s="1460">
        <f t="shared" si="1278"/>
        <v>0</v>
      </c>
      <c r="NR178" s="1460">
        <f t="shared" si="1278"/>
        <v>0</v>
      </c>
      <c r="NS178" s="1460">
        <f t="shared" si="1278"/>
        <v>0</v>
      </c>
      <c r="NT178" s="1460">
        <f t="shared" si="1278"/>
        <v>0</v>
      </c>
      <c r="NU178" s="1460">
        <f t="shared" si="1278"/>
        <v>0</v>
      </c>
      <c r="NV178" s="1460">
        <f t="shared" si="1278"/>
        <v>0</v>
      </c>
      <c r="NW178" s="1460">
        <f t="shared" si="1278"/>
        <v>0</v>
      </c>
      <c r="NX178" s="1460">
        <f t="shared" si="1278"/>
        <v>0</v>
      </c>
      <c r="NY178" s="1460">
        <f t="shared" si="1280"/>
        <v>0</v>
      </c>
      <c r="NZ178" s="1460">
        <f t="shared" si="1280"/>
        <v>0</v>
      </c>
      <c r="OA178" s="1460">
        <f t="shared" si="1280"/>
        <v>0</v>
      </c>
      <c r="OB178" s="1460">
        <f t="shared" si="1280"/>
        <v>0</v>
      </c>
      <c r="OC178" s="1460">
        <f t="shared" si="1280"/>
        <v>0</v>
      </c>
      <c r="OD178" s="1460">
        <f t="shared" si="1280"/>
        <v>0</v>
      </c>
      <c r="OE178" s="1460">
        <f t="shared" si="1280"/>
        <v>0</v>
      </c>
      <c r="OF178" s="1460">
        <f t="shared" si="1280"/>
        <v>0</v>
      </c>
      <c r="OG178" s="1460">
        <f t="shared" si="1280"/>
        <v>0</v>
      </c>
      <c r="OH178" s="1460">
        <f t="shared" si="1280"/>
        <v>0</v>
      </c>
      <c r="OI178" s="1460">
        <f t="shared" si="1280"/>
        <v>0</v>
      </c>
      <c r="OJ178" s="1460">
        <f t="shared" si="1280"/>
        <v>0</v>
      </c>
      <c r="OK178" s="1460">
        <f t="shared" si="1280"/>
        <v>0</v>
      </c>
      <c r="OL178" s="1460">
        <f t="shared" si="1280"/>
        <v>0</v>
      </c>
      <c r="OM178" s="1460">
        <f t="shared" si="1280"/>
        <v>0</v>
      </c>
      <c r="ON178" s="1460">
        <f t="shared" si="1280"/>
        <v>0</v>
      </c>
      <c r="OO178" s="1460">
        <f t="shared" si="1279"/>
        <v>0</v>
      </c>
      <c r="OP178" s="1460">
        <f t="shared" si="1274"/>
        <v>0</v>
      </c>
      <c r="OQ178" s="1460">
        <f t="shared" si="1274"/>
        <v>0</v>
      </c>
      <c r="OR178" s="1460">
        <f t="shared" si="1274"/>
        <v>0</v>
      </c>
      <c r="OS178" s="1460">
        <f t="shared" si="1274"/>
        <v>0</v>
      </c>
      <c r="OT178" s="1460">
        <f t="shared" si="1274"/>
        <v>0</v>
      </c>
      <c r="OU178" s="1460">
        <f t="shared" si="1274"/>
        <v>0</v>
      </c>
      <c r="OV178" s="1460">
        <f t="shared" ref="OP178:PE194" si="1292">IF(OV$12&lt;$AO178,0,IF(OV$12&lt;=$AU178,(OV$8-$LW178)*$D178/12,IF(OV$12&gt;=$BF178,(OV$8-$LZ178)*$D178/12,IF(OV$12&gt;=$BE178,0,IF(OV$12&gt;=$BA178,(OV$8-$LY178)*$D178/12,IF(OV$12&gt;=$AZ178,0,IF(OV$12&gt;=$AV178,(OV$8-$LX178)*$D178/12,0)))))))</f>
        <v>0</v>
      </c>
      <c r="OW178" s="1460">
        <f t="shared" si="1292"/>
        <v>0</v>
      </c>
      <c r="OX178" s="1460">
        <f t="shared" si="1292"/>
        <v>0</v>
      </c>
      <c r="OY178" s="1460">
        <f t="shared" si="1292"/>
        <v>0</v>
      </c>
      <c r="OZ178" s="1460">
        <f t="shared" si="1292"/>
        <v>0</v>
      </c>
      <c r="PA178" s="1460">
        <f t="shared" si="1292"/>
        <v>0</v>
      </c>
      <c r="PB178" s="1460">
        <f t="shared" si="1292"/>
        <v>0</v>
      </c>
      <c r="PC178" s="1460">
        <f t="shared" si="1292"/>
        <v>0</v>
      </c>
      <c r="PD178" s="1460">
        <f t="shared" si="1292"/>
        <v>0</v>
      </c>
      <c r="PE178" s="1460">
        <f t="shared" si="1292"/>
        <v>0</v>
      </c>
      <c r="PF178" s="1460">
        <f t="shared" si="1275"/>
        <v>0</v>
      </c>
      <c r="PG178" s="1460">
        <f t="shared" si="1275"/>
        <v>0</v>
      </c>
      <c r="PH178" s="1460">
        <f t="shared" si="1275"/>
        <v>0</v>
      </c>
      <c r="PI178" s="1460">
        <f t="shared" si="1275"/>
        <v>0</v>
      </c>
      <c r="PJ178" s="1460">
        <f t="shared" si="1275"/>
        <v>0</v>
      </c>
      <c r="PK178" s="1460">
        <f t="shared" si="1275"/>
        <v>0</v>
      </c>
      <c r="PL178" s="1460">
        <f t="shared" ref="PF178:PU194" si="1293">IF(PL$12&lt;$AO178,0,IF(PL$12&lt;=$AU178,(PL$8-$LW178)*$D178/12,IF(PL$12&gt;=$BF178,(PL$8-$LZ178)*$D178/12,IF(PL$12&gt;=$BE178,0,IF(PL$12&gt;=$BA178,(PL$8-$LY178)*$D178/12,IF(PL$12&gt;=$AZ178,0,IF(PL$12&gt;=$AV178,(PL$8-$LX178)*$D178/12,0)))))))</f>
        <v>0</v>
      </c>
      <c r="PM178" s="1460">
        <f t="shared" si="1293"/>
        <v>0</v>
      </c>
      <c r="PN178" s="1460">
        <f t="shared" si="1293"/>
        <v>0</v>
      </c>
      <c r="PO178" s="1460">
        <f t="shared" si="1293"/>
        <v>0</v>
      </c>
      <c r="PP178" s="1460">
        <f t="shared" si="1293"/>
        <v>0</v>
      </c>
      <c r="PQ178" s="1460">
        <f t="shared" si="1293"/>
        <v>0</v>
      </c>
      <c r="PR178" s="1460">
        <f t="shared" si="1293"/>
        <v>0</v>
      </c>
      <c r="PS178" s="1460">
        <f t="shared" si="1293"/>
        <v>0</v>
      </c>
      <c r="PT178" s="1460">
        <f t="shared" si="1293"/>
        <v>0</v>
      </c>
      <c r="PU178" s="1460">
        <f t="shared" si="1293"/>
        <v>0</v>
      </c>
      <c r="PV178" s="1460">
        <f t="shared" si="1276"/>
        <v>0</v>
      </c>
      <c r="PW178" s="1460">
        <f t="shared" si="1276"/>
        <v>0</v>
      </c>
      <c r="PX178" s="1460">
        <f t="shared" si="1276"/>
        <v>0</v>
      </c>
      <c r="PY178" s="1460">
        <f t="shared" si="1276"/>
        <v>0</v>
      </c>
      <c r="PZ178" s="1460">
        <f t="shared" si="1276"/>
        <v>0</v>
      </c>
      <c r="QA178" s="1460">
        <f t="shared" si="1276"/>
        <v>0</v>
      </c>
      <c r="QB178" s="1460">
        <f t="shared" si="1276"/>
        <v>0</v>
      </c>
      <c r="QC178" s="1460">
        <f t="shared" ref="PV178:QK194" si="1294">IF(QC$12&lt;$AO178,0,IF(QC$12&lt;=$AU178,(QC$8-$LW178)*$D178/12,IF(QC$12&gt;=$BF178,(QC$8-$LZ178)*$D178/12,IF(QC$12&gt;=$BE178,0,IF(QC$12&gt;=$BA178,(QC$8-$LY178)*$D178/12,IF(QC$12&gt;=$AZ178,0,IF(QC$12&gt;=$AV178,(QC$8-$LX178)*$D178/12,0)))))))</f>
        <v>0</v>
      </c>
      <c r="QD178" s="1460">
        <f t="shared" si="1294"/>
        <v>0</v>
      </c>
      <c r="QE178" s="1460">
        <f t="shared" si="1294"/>
        <v>0</v>
      </c>
      <c r="QF178" s="1460">
        <f t="shared" si="1294"/>
        <v>0</v>
      </c>
      <c r="QG178" s="1460">
        <f t="shared" si="1294"/>
        <v>0</v>
      </c>
      <c r="QH178" s="1460">
        <f t="shared" si="1294"/>
        <v>0</v>
      </c>
      <c r="QI178" s="1460">
        <f t="shared" si="1294"/>
        <v>0</v>
      </c>
      <c r="QJ178" s="1460">
        <f t="shared" si="1294"/>
        <v>0</v>
      </c>
      <c r="QK178" s="1460">
        <f t="shared" si="1294"/>
        <v>0</v>
      </c>
      <c r="QL178" s="1460">
        <f t="shared" si="1273"/>
        <v>0</v>
      </c>
      <c r="QM178" s="1460">
        <f t="shared" si="1273"/>
        <v>0</v>
      </c>
      <c r="QN178" s="1460">
        <f t="shared" si="1273"/>
        <v>0</v>
      </c>
      <c r="QO178" s="1460">
        <f t="shared" si="1273"/>
        <v>0</v>
      </c>
      <c r="QP178" s="1460">
        <f t="shared" si="1273"/>
        <v>0</v>
      </c>
      <c r="QQ178" s="1460">
        <f t="shared" si="1273"/>
        <v>0</v>
      </c>
    </row>
    <row r="179" spans="1:459" s="1466" customFormat="1" ht="22.5" customHeight="1">
      <c r="A179" s="1468"/>
      <c r="B179" s="1469"/>
      <c r="C179" s="1469"/>
      <c r="D179" s="1470"/>
      <c r="E179" s="1471"/>
      <c r="F179" s="1472"/>
      <c r="G179" s="1472"/>
      <c r="H179" s="1473">
        <f t="shared" si="1106"/>
        <v>0</v>
      </c>
      <c r="I179" s="1474">
        <v>0</v>
      </c>
      <c r="J179" s="1475">
        <f t="shared" si="437"/>
        <v>0</v>
      </c>
      <c r="K179" s="1476">
        <v>0</v>
      </c>
      <c r="L179" s="1477">
        <f t="shared" si="1107"/>
        <v>0</v>
      </c>
      <c r="M179" s="1477">
        <f t="shared" si="1108"/>
        <v>0</v>
      </c>
      <c r="N179" s="1478"/>
      <c r="O179" s="1479">
        <v>0</v>
      </c>
      <c r="P179" s="1480">
        <v>0</v>
      </c>
      <c r="Q179" s="1828">
        <v>0</v>
      </c>
      <c r="R179" s="1831">
        <f t="shared" si="1109"/>
        <v>0</v>
      </c>
      <c r="S179" s="1481">
        <f>IF(AND(SUM(O179:Q179)=0,N179="NNN"),MIN('Operating History and Pro Forma'!$M$33,'Operating History and Pro Forma'!$T$15)*D179,SUM(O179:Q179)*D179)</f>
        <v>0</v>
      </c>
      <c r="T179" s="1482">
        <f t="shared" si="1110"/>
        <v>0</v>
      </c>
      <c r="U179" s="1483">
        <f t="shared" si="1111"/>
        <v>0</v>
      </c>
      <c r="V179" s="1480"/>
      <c r="W179" s="1514"/>
      <c r="X179" s="1486" t="str">
        <f t="shared" si="1112"/>
        <v/>
      </c>
      <c r="Y179" s="1487">
        <f t="shared" si="1113"/>
        <v>0</v>
      </c>
      <c r="Z179" s="1488"/>
      <c r="AA179" s="1488"/>
      <c r="AB179" s="1488"/>
      <c r="AC179" s="1488"/>
      <c r="AD179" s="1489">
        <f t="shared" si="1114"/>
        <v>0</v>
      </c>
      <c r="AE179" s="1490" t="str">
        <f t="shared" si="1115"/>
        <v/>
      </c>
      <c r="AF179" s="1491">
        <f t="shared" si="1116"/>
        <v>0</v>
      </c>
      <c r="AG179" s="1492">
        <f t="shared" si="1117"/>
        <v>0</v>
      </c>
      <c r="AH179" s="1493">
        <f t="shared" si="1118"/>
        <v>0</v>
      </c>
      <c r="AI179" s="1493">
        <f t="shared" si="1118"/>
        <v>0</v>
      </c>
      <c r="AJ179" s="1494">
        <f t="shared" si="1118"/>
        <v>0</v>
      </c>
      <c r="AK179" s="1494">
        <f t="shared" si="1118"/>
        <v>0</v>
      </c>
      <c r="AL179" s="1495">
        <f t="shared" si="1118"/>
        <v>0</v>
      </c>
      <c r="AM179" s="1496">
        <f t="shared" si="1118"/>
        <v>0</v>
      </c>
      <c r="AN179" s="1497">
        <f t="shared" si="399"/>
        <v>0</v>
      </c>
      <c r="AO179" s="1498">
        <f t="shared" si="1093"/>
        <v>0</v>
      </c>
      <c r="AP179" s="1499">
        <f t="shared" si="1119"/>
        <v>0</v>
      </c>
      <c r="AQ179" s="1500">
        <f t="shared" si="1120"/>
        <v>0</v>
      </c>
      <c r="AR179" s="1501">
        <f t="shared" si="1121"/>
        <v>0</v>
      </c>
      <c r="AS179" s="1498">
        <f t="shared" si="1088"/>
        <v>0</v>
      </c>
      <c r="AT179" s="1501">
        <f t="shared" si="1122"/>
        <v>0</v>
      </c>
      <c r="AU179" s="1498">
        <f t="shared" si="1123"/>
        <v>1</v>
      </c>
      <c r="AV179" s="1498">
        <f t="shared" si="1124"/>
        <v>2</v>
      </c>
      <c r="AW179" s="1499">
        <f t="shared" si="1125"/>
        <v>0</v>
      </c>
      <c r="AX179" s="1502">
        <f t="shared" si="1126"/>
        <v>0</v>
      </c>
      <c r="AY179" s="1503">
        <f t="shared" si="1127"/>
        <v>0</v>
      </c>
      <c r="AZ179" s="1498">
        <f t="shared" si="1128"/>
        <v>2</v>
      </c>
      <c r="BA179" s="1498">
        <f t="shared" si="1129"/>
        <v>3</v>
      </c>
      <c r="BB179" s="1499">
        <f t="shared" si="1130"/>
        <v>0</v>
      </c>
      <c r="BC179" s="1502">
        <f t="shared" si="1131"/>
        <v>0</v>
      </c>
      <c r="BD179" s="1503">
        <f t="shared" si="1132"/>
        <v>0</v>
      </c>
      <c r="BE179" s="1498">
        <f t="shared" si="1133"/>
        <v>3</v>
      </c>
      <c r="BF179" s="1498">
        <f t="shared" si="1134"/>
        <v>4</v>
      </c>
      <c r="BG179" s="1499">
        <f t="shared" si="1135"/>
        <v>0</v>
      </c>
      <c r="BH179" s="1502">
        <f t="shared" si="1136"/>
        <v>0</v>
      </c>
      <c r="BI179" s="1502">
        <f t="shared" si="1137"/>
        <v>0</v>
      </c>
      <c r="BJ179" s="1504">
        <f t="shared" si="1138"/>
        <v>1900</v>
      </c>
      <c r="BK179" s="1505" t="str">
        <f t="shared" si="1139"/>
        <v/>
      </c>
      <c r="BL179" s="1506"/>
      <c r="BM179" s="1507">
        <f t="shared" si="1140"/>
        <v>0</v>
      </c>
      <c r="BN179" s="1508">
        <f t="shared" si="1290"/>
        <v>0</v>
      </c>
      <c r="BO179" s="1508">
        <f t="shared" si="1290"/>
        <v>0</v>
      </c>
      <c r="BP179" s="1508">
        <f t="shared" si="1290"/>
        <v>0</v>
      </c>
      <c r="BQ179" s="1508">
        <f t="shared" si="1290"/>
        <v>0</v>
      </c>
      <c r="BR179" s="1508">
        <f t="shared" si="1290"/>
        <v>0</v>
      </c>
      <c r="BS179" s="1508">
        <f t="shared" si="1290"/>
        <v>0</v>
      </c>
      <c r="BT179" s="1508">
        <f t="shared" si="1290"/>
        <v>0</v>
      </c>
      <c r="BU179" s="1508">
        <f t="shared" si="1290"/>
        <v>0</v>
      </c>
      <c r="BV179" s="1508">
        <f t="shared" si="1290"/>
        <v>0</v>
      </c>
      <c r="BW179" s="1508">
        <f t="shared" si="1290"/>
        <v>0</v>
      </c>
      <c r="BX179" s="1508">
        <f t="shared" si="1290"/>
        <v>0</v>
      </c>
      <c r="BY179" s="1507">
        <f t="shared" si="1290"/>
        <v>0</v>
      </c>
      <c r="BZ179" s="1508">
        <f t="shared" si="1290"/>
        <v>0</v>
      </c>
      <c r="CA179" s="1508">
        <f t="shared" si="1290"/>
        <v>0</v>
      </c>
      <c r="CB179" s="1508">
        <f t="shared" si="1290"/>
        <v>0</v>
      </c>
      <c r="CC179" s="1508">
        <f t="shared" si="1290"/>
        <v>0</v>
      </c>
      <c r="CD179" s="1508">
        <f t="shared" si="1282"/>
        <v>0</v>
      </c>
      <c r="CE179" s="1508">
        <f t="shared" si="1282"/>
        <v>0</v>
      </c>
      <c r="CF179" s="1508">
        <f t="shared" si="1282"/>
        <v>0</v>
      </c>
      <c r="CG179" s="1508">
        <f t="shared" si="1282"/>
        <v>0</v>
      </c>
      <c r="CH179" s="1508">
        <f t="shared" si="1282"/>
        <v>0</v>
      </c>
      <c r="CI179" s="1508">
        <f t="shared" si="1282"/>
        <v>0</v>
      </c>
      <c r="CJ179" s="1509">
        <f t="shared" si="1282"/>
        <v>0</v>
      </c>
      <c r="CK179" s="1507">
        <f t="shared" si="1282"/>
        <v>0</v>
      </c>
      <c r="CL179" s="1508">
        <f t="shared" si="1282"/>
        <v>0</v>
      </c>
      <c r="CM179" s="1508">
        <f t="shared" si="1282"/>
        <v>0</v>
      </c>
      <c r="CN179" s="1508">
        <f t="shared" si="1282"/>
        <v>0</v>
      </c>
      <c r="CO179" s="1508">
        <f t="shared" si="1282"/>
        <v>0</v>
      </c>
      <c r="CP179" s="1508">
        <f t="shared" si="1282"/>
        <v>0</v>
      </c>
      <c r="CQ179" s="1508">
        <f t="shared" si="1282"/>
        <v>0</v>
      </c>
      <c r="CR179" s="1508">
        <f t="shared" si="1282"/>
        <v>0</v>
      </c>
      <c r="CS179" s="1508">
        <f t="shared" si="1282"/>
        <v>0</v>
      </c>
      <c r="CT179" s="1508">
        <f t="shared" si="1283"/>
        <v>0</v>
      </c>
      <c r="CU179" s="1508">
        <f t="shared" si="1283"/>
        <v>0</v>
      </c>
      <c r="CV179" s="1509">
        <f t="shared" si="1283"/>
        <v>0</v>
      </c>
      <c r="CW179" s="1508">
        <f t="shared" si="1283"/>
        <v>0</v>
      </c>
      <c r="CX179" s="1508">
        <f t="shared" si="1283"/>
        <v>0</v>
      </c>
      <c r="CY179" s="1508">
        <f t="shared" si="1283"/>
        <v>0</v>
      </c>
      <c r="CZ179" s="1508">
        <f t="shared" si="1283"/>
        <v>0</v>
      </c>
      <c r="DA179" s="1508">
        <f t="shared" si="1283"/>
        <v>0</v>
      </c>
      <c r="DB179" s="1508">
        <f t="shared" si="1283"/>
        <v>0</v>
      </c>
      <c r="DC179" s="1508">
        <f t="shared" si="1283"/>
        <v>0</v>
      </c>
      <c r="DD179" s="1508">
        <f t="shared" si="1283"/>
        <v>0</v>
      </c>
      <c r="DE179" s="1508">
        <f t="shared" si="1283"/>
        <v>0</v>
      </c>
      <c r="DF179" s="1508">
        <f t="shared" si="1283"/>
        <v>0</v>
      </c>
      <c r="DG179" s="1508">
        <f t="shared" si="1283"/>
        <v>0</v>
      </c>
      <c r="DH179" s="1509">
        <f t="shared" si="1283"/>
        <v>0</v>
      </c>
      <c r="DI179" s="1508">
        <f t="shared" si="1283"/>
        <v>0</v>
      </c>
      <c r="DJ179" s="1508">
        <f t="shared" si="1284"/>
        <v>0</v>
      </c>
      <c r="DK179" s="1508">
        <f t="shared" si="1284"/>
        <v>0</v>
      </c>
      <c r="DL179" s="1508">
        <f t="shared" si="1284"/>
        <v>0</v>
      </c>
      <c r="DM179" s="1508">
        <f t="shared" si="1284"/>
        <v>0</v>
      </c>
      <c r="DN179" s="1508">
        <f t="shared" si="1284"/>
        <v>0</v>
      </c>
      <c r="DO179" s="1508">
        <f t="shared" si="1284"/>
        <v>0</v>
      </c>
      <c r="DP179" s="1508">
        <f t="shared" si="1284"/>
        <v>0</v>
      </c>
      <c r="DQ179" s="1508">
        <f t="shared" si="1284"/>
        <v>0</v>
      </c>
      <c r="DR179" s="1508">
        <f t="shared" si="1284"/>
        <v>0</v>
      </c>
      <c r="DS179" s="1508">
        <f t="shared" si="1284"/>
        <v>0</v>
      </c>
      <c r="DT179" s="1509">
        <f t="shared" si="1284"/>
        <v>0</v>
      </c>
      <c r="DU179" s="1507">
        <f t="shared" si="1284"/>
        <v>0</v>
      </c>
      <c r="DV179" s="1508">
        <f t="shared" si="1284"/>
        <v>0</v>
      </c>
      <c r="DW179" s="1508">
        <f t="shared" si="1284"/>
        <v>0</v>
      </c>
      <c r="DX179" s="1508">
        <f t="shared" si="1284"/>
        <v>0</v>
      </c>
      <c r="DY179" s="1508">
        <f t="shared" si="1284"/>
        <v>0</v>
      </c>
      <c r="DZ179" s="1508">
        <f t="shared" si="1285"/>
        <v>0</v>
      </c>
      <c r="EA179" s="1508">
        <f t="shared" si="1285"/>
        <v>0</v>
      </c>
      <c r="EB179" s="1508">
        <f t="shared" si="1285"/>
        <v>0</v>
      </c>
      <c r="EC179" s="1508">
        <f t="shared" si="1285"/>
        <v>0</v>
      </c>
      <c r="ED179" s="1508">
        <f t="shared" si="1285"/>
        <v>0</v>
      </c>
      <c r="EE179" s="1508">
        <f t="shared" si="1285"/>
        <v>0</v>
      </c>
      <c r="EF179" s="1508">
        <f t="shared" si="1285"/>
        <v>0</v>
      </c>
      <c r="EG179" s="1507">
        <f t="shared" si="1285"/>
        <v>0</v>
      </c>
      <c r="EH179" s="1508">
        <f t="shared" si="1285"/>
        <v>0</v>
      </c>
      <c r="EI179" s="1508">
        <f t="shared" si="1285"/>
        <v>0</v>
      </c>
      <c r="EJ179" s="1508">
        <f t="shared" si="1285"/>
        <v>0</v>
      </c>
      <c r="EK179" s="1508">
        <f t="shared" si="1285"/>
        <v>0</v>
      </c>
      <c r="EL179" s="1508">
        <f t="shared" si="1285"/>
        <v>0</v>
      </c>
      <c r="EM179" s="1508">
        <f t="shared" si="1285"/>
        <v>0</v>
      </c>
      <c r="EN179" s="1508">
        <f t="shared" si="1285"/>
        <v>0</v>
      </c>
      <c r="EO179" s="1508">
        <f t="shared" si="1285"/>
        <v>0</v>
      </c>
      <c r="EP179" s="1508">
        <f t="shared" si="1286"/>
        <v>0</v>
      </c>
      <c r="EQ179" s="1508">
        <f t="shared" si="1286"/>
        <v>0</v>
      </c>
      <c r="ER179" s="1509">
        <f t="shared" si="1286"/>
        <v>0</v>
      </c>
      <c r="ES179" s="1507">
        <f t="shared" si="1286"/>
        <v>0</v>
      </c>
      <c r="ET179" s="1508">
        <f t="shared" si="1286"/>
        <v>0</v>
      </c>
      <c r="EU179" s="1508">
        <f t="shared" si="1286"/>
        <v>0</v>
      </c>
      <c r="EV179" s="1508">
        <f t="shared" si="1286"/>
        <v>0</v>
      </c>
      <c r="EW179" s="1508">
        <f t="shared" si="1286"/>
        <v>0</v>
      </c>
      <c r="EX179" s="1508">
        <f t="shared" si="1286"/>
        <v>0</v>
      </c>
      <c r="EY179" s="1508">
        <f t="shared" si="1286"/>
        <v>0</v>
      </c>
      <c r="EZ179" s="1508">
        <f t="shared" si="1286"/>
        <v>0</v>
      </c>
      <c r="FA179" s="1508">
        <f t="shared" si="1286"/>
        <v>0</v>
      </c>
      <c r="FB179" s="1508">
        <f t="shared" si="1286"/>
        <v>0</v>
      </c>
      <c r="FC179" s="1508">
        <f t="shared" si="1286"/>
        <v>0</v>
      </c>
      <c r="FD179" s="1509">
        <f t="shared" si="1286"/>
        <v>0</v>
      </c>
      <c r="FE179" s="1508">
        <f t="shared" si="1286"/>
        <v>0</v>
      </c>
      <c r="FF179" s="1508">
        <f t="shared" si="1287"/>
        <v>0</v>
      </c>
      <c r="FG179" s="1508">
        <f t="shared" si="1288"/>
        <v>0</v>
      </c>
      <c r="FH179" s="1508">
        <f t="shared" si="1288"/>
        <v>0</v>
      </c>
      <c r="FI179" s="1508">
        <f t="shared" si="1288"/>
        <v>0</v>
      </c>
      <c r="FJ179" s="1508">
        <f t="shared" si="1288"/>
        <v>0</v>
      </c>
      <c r="FK179" s="1508">
        <f t="shared" si="1288"/>
        <v>0</v>
      </c>
      <c r="FL179" s="1508">
        <f t="shared" si="1288"/>
        <v>0</v>
      </c>
      <c r="FM179" s="1508">
        <f t="shared" si="1288"/>
        <v>0</v>
      </c>
      <c r="FN179" s="1508">
        <f t="shared" si="1288"/>
        <v>0</v>
      </c>
      <c r="FO179" s="1508">
        <f t="shared" si="1288"/>
        <v>0</v>
      </c>
      <c r="FP179" s="1509">
        <f t="shared" si="1288"/>
        <v>0</v>
      </c>
      <c r="FQ179" s="1508">
        <f t="shared" si="1288"/>
        <v>0</v>
      </c>
      <c r="FR179" s="1508">
        <f t="shared" si="1288"/>
        <v>0</v>
      </c>
      <c r="FS179" s="1508">
        <f t="shared" si="1288"/>
        <v>0</v>
      </c>
      <c r="FT179" s="1508">
        <f t="shared" si="1288"/>
        <v>0</v>
      </c>
      <c r="FU179" s="1508">
        <f t="shared" si="1288"/>
        <v>0</v>
      </c>
      <c r="FV179" s="1508">
        <f t="shared" si="1288"/>
        <v>0</v>
      </c>
      <c r="FW179" s="1508">
        <f t="shared" si="1142"/>
        <v>0</v>
      </c>
      <c r="FX179" s="1508">
        <f t="shared" si="1142"/>
        <v>0</v>
      </c>
      <c r="FY179" s="1508">
        <f t="shared" si="1142"/>
        <v>0</v>
      </c>
      <c r="FZ179" s="1508">
        <f t="shared" si="1142"/>
        <v>0</v>
      </c>
      <c r="GA179" s="1508">
        <f t="shared" si="1142"/>
        <v>0</v>
      </c>
      <c r="GB179" s="1509">
        <f t="shared" si="1142"/>
        <v>0</v>
      </c>
      <c r="GC179" s="1506"/>
      <c r="GD179" s="1458">
        <f t="shared" si="1143"/>
        <v>1</v>
      </c>
      <c r="GE179" s="1510">
        <f t="shared" si="1281"/>
        <v>0</v>
      </c>
      <c r="GF179" s="1511">
        <f t="shared" si="1281"/>
        <v>0</v>
      </c>
      <c r="GG179" s="1511">
        <f t="shared" si="1281"/>
        <v>0</v>
      </c>
      <c r="GH179" s="1511">
        <f t="shared" si="1281"/>
        <v>0</v>
      </c>
      <c r="GI179" s="1511">
        <f t="shared" si="1281"/>
        <v>0</v>
      </c>
      <c r="GJ179" s="1511">
        <f t="shared" si="1281"/>
        <v>0</v>
      </c>
      <c r="GK179" s="1511">
        <f t="shared" si="1281"/>
        <v>0</v>
      </c>
      <c r="GL179" s="1511">
        <f t="shared" si="1281"/>
        <v>0</v>
      </c>
      <c r="GM179" s="1511">
        <f t="shared" si="1281"/>
        <v>0</v>
      </c>
      <c r="GN179" s="1512">
        <f t="shared" si="1281"/>
        <v>0</v>
      </c>
      <c r="GO179" s="1513">
        <f t="shared" si="1144"/>
        <v>0</v>
      </c>
      <c r="GP179" s="1506"/>
      <c r="GQ179" s="1510">
        <f t="shared" si="1073"/>
        <v>0</v>
      </c>
      <c r="GR179" s="1511">
        <f t="shared" si="1289"/>
        <v>0</v>
      </c>
      <c r="GS179" s="1511">
        <f t="shared" si="1289"/>
        <v>0</v>
      </c>
      <c r="GT179" s="1511">
        <f t="shared" si="1289"/>
        <v>0</v>
      </c>
      <c r="GU179" s="1511">
        <f t="shared" si="1289"/>
        <v>0</v>
      </c>
      <c r="GV179" s="1511">
        <f t="shared" si="1289"/>
        <v>0</v>
      </c>
      <c r="GW179" s="1511">
        <f t="shared" si="1289"/>
        <v>0</v>
      </c>
      <c r="GX179" s="1511">
        <f t="shared" si="1289"/>
        <v>0</v>
      </c>
      <c r="GY179" s="1511">
        <f t="shared" si="1289"/>
        <v>0</v>
      </c>
      <c r="GZ179" s="1512">
        <f t="shared" si="1289"/>
        <v>0</v>
      </c>
      <c r="HA179" s="1513">
        <f t="shared" si="1145"/>
        <v>0</v>
      </c>
      <c r="HB179" s="1506">
        <f t="shared" si="1146"/>
        <v>1</v>
      </c>
      <c r="HC179" s="1506"/>
      <c r="HD179" s="1508">
        <f t="shared" si="1147"/>
        <v>0</v>
      </c>
      <c r="HE179" s="1460">
        <f t="shared" si="1148"/>
        <v>0</v>
      </c>
      <c r="HF179" s="1460">
        <f t="shared" si="1149"/>
        <v>0</v>
      </c>
      <c r="HG179" s="1460">
        <f t="shared" si="1150"/>
        <v>0</v>
      </c>
      <c r="HH179" s="1460">
        <f t="shared" si="1151"/>
        <v>0</v>
      </c>
      <c r="HI179" s="1460">
        <f t="shared" si="1152"/>
        <v>0</v>
      </c>
      <c r="HJ179" s="1460">
        <f t="shared" si="1153"/>
        <v>0</v>
      </c>
      <c r="HK179" s="1460">
        <f t="shared" si="1154"/>
        <v>0</v>
      </c>
      <c r="HL179" s="1460">
        <f t="shared" si="1155"/>
        <v>0</v>
      </c>
      <c r="HM179" s="1460">
        <f t="shared" si="1156"/>
        <v>0</v>
      </c>
      <c r="HN179" s="1460">
        <f t="shared" si="1157"/>
        <v>0</v>
      </c>
      <c r="HO179" s="1460">
        <f t="shared" si="1158"/>
        <v>0</v>
      </c>
      <c r="HP179" s="1460">
        <f t="shared" si="1159"/>
        <v>0</v>
      </c>
      <c r="HQ179" s="1460">
        <f t="shared" si="1160"/>
        <v>0</v>
      </c>
      <c r="HR179" s="1460">
        <f t="shared" si="1161"/>
        <v>0</v>
      </c>
      <c r="HS179" s="1460">
        <f t="shared" si="1162"/>
        <v>0</v>
      </c>
      <c r="HT179" s="1460">
        <f t="shared" si="1163"/>
        <v>0</v>
      </c>
      <c r="HU179" s="1460">
        <f t="shared" si="1164"/>
        <v>0</v>
      </c>
      <c r="HV179" s="1460">
        <f t="shared" si="1165"/>
        <v>0</v>
      </c>
      <c r="HW179" s="1460">
        <f t="shared" si="1166"/>
        <v>0</v>
      </c>
      <c r="HX179" s="1460">
        <f t="shared" si="1167"/>
        <v>0</v>
      </c>
      <c r="HY179" s="1460">
        <f t="shared" si="1168"/>
        <v>0</v>
      </c>
      <c r="HZ179" s="1460">
        <f t="shared" si="1169"/>
        <v>0</v>
      </c>
      <c r="IA179" s="1460">
        <f t="shared" si="1170"/>
        <v>0</v>
      </c>
      <c r="IB179" s="1460">
        <f t="shared" si="1171"/>
        <v>0</v>
      </c>
      <c r="IC179" s="1460">
        <f t="shared" si="1172"/>
        <v>0</v>
      </c>
      <c r="ID179" s="1460">
        <f t="shared" si="1173"/>
        <v>0</v>
      </c>
      <c r="IE179" s="1460">
        <f t="shared" si="1174"/>
        <v>0</v>
      </c>
      <c r="IF179" s="1460">
        <f t="shared" si="1175"/>
        <v>0</v>
      </c>
      <c r="IG179" s="1460">
        <f t="shared" si="1176"/>
        <v>0</v>
      </c>
      <c r="IH179" s="1460">
        <f t="shared" si="1177"/>
        <v>0</v>
      </c>
      <c r="II179" s="1460">
        <f t="shared" si="1178"/>
        <v>0</v>
      </c>
      <c r="IJ179" s="1460">
        <f t="shared" si="1179"/>
        <v>0</v>
      </c>
      <c r="IK179" s="1460">
        <f t="shared" si="1180"/>
        <v>0</v>
      </c>
      <c r="IL179" s="1460">
        <f t="shared" si="1181"/>
        <v>0</v>
      </c>
      <c r="IM179" s="1460">
        <f t="shared" si="1182"/>
        <v>0</v>
      </c>
      <c r="IN179" s="1460">
        <f t="shared" si="1183"/>
        <v>0</v>
      </c>
      <c r="IO179" s="1460">
        <f t="shared" si="1184"/>
        <v>0</v>
      </c>
      <c r="IP179" s="1460">
        <f t="shared" si="1185"/>
        <v>0</v>
      </c>
      <c r="IQ179" s="1460">
        <f t="shared" si="1186"/>
        <v>0</v>
      </c>
      <c r="IR179" s="1460">
        <f t="shared" si="1187"/>
        <v>0</v>
      </c>
      <c r="IS179" s="1460">
        <f t="shared" si="1188"/>
        <v>0</v>
      </c>
      <c r="IT179" s="1460">
        <f t="shared" si="1189"/>
        <v>0</v>
      </c>
      <c r="IU179" s="1460">
        <f t="shared" si="1190"/>
        <v>0</v>
      </c>
      <c r="IV179" s="1460">
        <f t="shared" si="1191"/>
        <v>0</v>
      </c>
      <c r="IW179" s="1460">
        <f t="shared" si="1192"/>
        <v>0</v>
      </c>
      <c r="IX179" s="1460">
        <f t="shared" si="1193"/>
        <v>0</v>
      </c>
      <c r="IY179" s="1460">
        <f t="shared" si="1194"/>
        <v>0</v>
      </c>
      <c r="IZ179" s="1460">
        <f t="shared" si="1195"/>
        <v>0</v>
      </c>
      <c r="JA179" s="1460">
        <f t="shared" si="1196"/>
        <v>0</v>
      </c>
      <c r="JB179" s="1460">
        <f t="shared" si="1197"/>
        <v>0</v>
      </c>
      <c r="JC179" s="1460">
        <f t="shared" si="1198"/>
        <v>0</v>
      </c>
      <c r="JD179" s="1460">
        <f t="shared" si="1199"/>
        <v>0</v>
      </c>
      <c r="JE179" s="1460">
        <f t="shared" si="1200"/>
        <v>0</v>
      </c>
      <c r="JF179" s="1460">
        <f t="shared" si="1201"/>
        <v>0</v>
      </c>
      <c r="JG179" s="1460">
        <f t="shared" si="1202"/>
        <v>0</v>
      </c>
      <c r="JH179" s="1460">
        <f t="shared" si="1203"/>
        <v>0</v>
      </c>
      <c r="JI179" s="1460">
        <f t="shared" si="1204"/>
        <v>0</v>
      </c>
      <c r="JJ179" s="1460">
        <f t="shared" si="1205"/>
        <v>0</v>
      </c>
      <c r="JK179" s="1460">
        <f t="shared" si="1206"/>
        <v>0</v>
      </c>
      <c r="JL179" s="1460">
        <f t="shared" si="1207"/>
        <v>0</v>
      </c>
      <c r="JM179" s="1460">
        <f t="shared" si="1208"/>
        <v>0</v>
      </c>
      <c r="JN179" s="1460">
        <f t="shared" si="1209"/>
        <v>0</v>
      </c>
      <c r="JO179" s="1460">
        <f t="shared" si="1210"/>
        <v>0</v>
      </c>
      <c r="JP179" s="1460">
        <f t="shared" si="1211"/>
        <v>0</v>
      </c>
      <c r="JQ179" s="1460">
        <f t="shared" si="1212"/>
        <v>0</v>
      </c>
      <c r="JR179" s="1460">
        <f t="shared" si="1213"/>
        <v>0</v>
      </c>
      <c r="JS179" s="1460">
        <f t="shared" si="1214"/>
        <v>0</v>
      </c>
      <c r="JT179" s="1460">
        <f t="shared" si="1215"/>
        <v>0</v>
      </c>
      <c r="JU179" s="1460">
        <f t="shared" si="1216"/>
        <v>0</v>
      </c>
      <c r="JV179" s="1460">
        <f t="shared" si="1217"/>
        <v>0</v>
      </c>
      <c r="JW179" s="1460">
        <f t="shared" si="1218"/>
        <v>0</v>
      </c>
      <c r="JX179" s="1460">
        <f t="shared" si="1219"/>
        <v>0</v>
      </c>
      <c r="JY179" s="1460">
        <f t="shared" si="1220"/>
        <v>0</v>
      </c>
      <c r="JZ179" s="1460">
        <f t="shared" si="1221"/>
        <v>0</v>
      </c>
      <c r="KA179" s="1460">
        <f t="shared" si="1222"/>
        <v>0</v>
      </c>
      <c r="KB179" s="1460">
        <f t="shared" si="1223"/>
        <v>0</v>
      </c>
      <c r="KC179" s="1460">
        <f t="shared" si="1224"/>
        <v>0</v>
      </c>
      <c r="KD179" s="1460">
        <f t="shared" si="1225"/>
        <v>0</v>
      </c>
      <c r="KE179" s="1460">
        <f t="shared" si="1226"/>
        <v>0</v>
      </c>
      <c r="KF179" s="1460">
        <f t="shared" si="1227"/>
        <v>0</v>
      </c>
      <c r="KG179" s="1460">
        <f t="shared" si="1228"/>
        <v>0</v>
      </c>
      <c r="KH179" s="1460">
        <f t="shared" si="1229"/>
        <v>0</v>
      </c>
      <c r="KI179" s="1460">
        <f t="shared" si="1230"/>
        <v>0</v>
      </c>
      <c r="KJ179" s="1460">
        <f t="shared" si="1231"/>
        <v>0</v>
      </c>
      <c r="KK179" s="1460">
        <f t="shared" si="1232"/>
        <v>0</v>
      </c>
      <c r="KL179" s="1460">
        <f t="shared" si="1233"/>
        <v>0</v>
      </c>
      <c r="KM179" s="1460">
        <f t="shared" si="1234"/>
        <v>0</v>
      </c>
      <c r="KN179" s="1460">
        <f t="shared" si="1235"/>
        <v>0</v>
      </c>
      <c r="KO179" s="1460">
        <f t="shared" si="1236"/>
        <v>0</v>
      </c>
      <c r="KP179" s="1460">
        <f t="shared" si="1237"/>
        <v>0</v>
      </c>
      <c r="KQ179" s="1460">
        <f t="shared" si="1238"/>
        <v>0</v>
      </c>
      <c r="KR179" s="1460">
        <f t="shared" si="1239"/>
        <v>0</v>
      </c>
      <c r="KS179" s="1460">
        <f t="shared" si="1240"/>
        <v>0</v>
      </c>
      <c r="KT179" s="1460">
        <f t="shared" si="1241"/>
        <v>0</v>
      </c>
      <c r="KU179" s="1460">
        <f t="shared" si="1242"/>
        <v>0</v>
      </c>
      <c r="KV179" s="1460">
        <f t="shared" si="1243"/>
        <v>0</v>
      </c>
      <c r="KW179" s="1460">
        <f t="shared" si="1244"/>
        <v>0</v>
      </c>
      <c r="KX179" s="1460">
        <f t="shared" si="1245"/>
        <v>0</v>
      </c>
      <c r="KY179" s="1460">
        <f t="shared" si="1246"/>
        <v>0</v>
      </c>
      <c r="KZ179" s="1460">
        <f t="shared" si="1247"/>
        <v>0</v>
      </c>
      <c r="LA179" s="1460">
        <f t="shared" si="1248"/>
        <v>0</v>
      </c>
      <c r="LB179" s="1460">
        <f t="shared" si="1249"/>
        <v>0</v>
      </c>
      <c r="LC179" s="1460">
        <f t="shared" si="1250"/>
        <v>0</v>
      </c>
      <c r="LD179" s="1460">
        <f t="shared" si="1251"/>
        <v>0</v>
      </c>
      <c r="LE179" s="1460">
        <f t="shared" si="1252"/>
        <v>0</v>
      </c>
      <c r="LF179" s="1460">
        <f t="shared" si="1253"/>
        <v>0</v>
      </c>
      <c r="LG179" s="1460">
        <f t="shared" si="1254"/>
        <v>0</v>
      </c>
      <c r="LH179" s="1460">
        <f t="shared" si="1255"/>
        <v>0</v>
      </c>
      <c r="LI179" s="1460">
        <f t="shared" si="1256"/>
        <v>0</v>
      </c>
      <c r="LJ179" s="1460">
        <f t="shared" si="1257"/>
        <v>0</v>
      </c>
      <c r="LK179" s="1460">
        <f t="shared" si="1258"/>
        <v>0</v>
      </c>
      <c r="LL179" s="1460">
        <f t="shared" si="1259"/>
        <v>0</v>
      </c>
      <c r="LM179" s="1460">
        <f t="shared" si="1260"/>
        <v>0</v>
      </c>
      <c r="LN179" s="1460">
        <f t="shared" si="1261"/>
        <v>0</v>
      </c>
      <c r="LO179" s="1460">
        <f t="shared" si="1262"/>
        <v>0</v>
      </c>
      <c r="LP179" s="1460">
        <f t="shared" si="1263"/>
        <v>0</v>
      </c>
      <c r="LQ179" s="1460">
        <f t="shared" si="1264"/>
        <v>0</v>
      </c>
      <c r="LR179" s="1460">
        <f t="shared" si="1265"/>
        <v>0</v>
      </c>
      <c r="LS179" s="1460">
        <f t="shared" si="1266"/>
        <v>0</v>
      </c>
      <c r="LW179" s="1467">
        <f t="shared" si="1267"/>
        <v>0</v>
      </c>
      <c r="LX179" s="1467">
        <f t="shared" si="1268"/>
        <v>0</v>
      </c>
      <c r="LY179" s="1467">
        <f t="shared" si="1269"/>
        <v>0</v>
      </c>
      <c r="LZ179" s="1467">
        <f t="shared" si="1270"/>
        <v>0</v>
      </c>
      <c r="MA179" s="1506"/>
      <c r="MB179" s="1460">
        <f t="shared" si="1271"/>
        <v>0</v>
      </c>
      <c r="MC179" s="1460">
        <f t="shared" si="1291"/>
        <v>0</v>
      </c>
      <c r="MD179" s="1460">
        <f t="shared" si="1291"/>
        <v>0</v>
      </c>
      <c r="ME179" s="1460">
        <f t="shared" si="1291"/>
        <v>0</v>
      </c>
      <c r="MF179" s="1460">
        <f t="shared" si="1291"/>
        <v>0</v>
      </c>
      <c r="MG179" s="1460">
        <f t="shared" si="1291"/>
        <v>0</v>
      </c>
      <c r="MH179" s="1460">
        <f t="shared" si="1291"/>
        <v>0</v>
      </c>
      <c r="MI179" s="1460">
        <f t="shared" si="1291"/>
        <v>0</v>
      </c>
      <c r="MJ179" s="1460">
        <f t="shared" si="1291"/>
        <v>0</v>
      </c>
      <c r="MK179" s="1460">
        <f t="shared" si="1291"/>
        <v>0</v>
      </c>
      <c r="ML179" s="1460">
        <f t="shared" si="1291"/>
        <v>0</v>
      </c>
      <c r="MM179" s="1460">
        <f t="shared" si="1291"/>
        <v>0</v>
      </c>
      <c r="MN179" s="1460">
        <f t="shared" si="1291"/>
        <v>0</v>
      </c>
      <c r="MO179" s="1460">
        <f t="shared" si="1291"/>
        <v>0</v>
      </c>
      <c r="MP179" s="1460">
        <f t="shared" si="1291"/>
        <v>0</v>
      </c>
      <c r="MQ179" s="1460">
        <f t="shared" si="1291"/>
        <v>0</v>
      </c>
      <c r="MR179" s="1460">
        <f t="shared" si="1291"/>
        <v>0</v>
      </c>
      <c r="MS179" s="1460">
        <f t="shared" si="1277"/>
        <v>0</v>
      </c>
      <c r="MT179" s="1460">
        <f t="shared" si="1277"/>
        <v>0</v>
      </c>
      <c r="MU179" s="1460">
        <f t="shared" si="1277"/>
        <v>0</v>
      </c>
      <c r="MV179" s="1460">
        <f t="shared" si="1277"/>
        <v>0</v>
      </c>
      <c r="MW179" s="1460">
        <f t="shared" si="1277"/>
        <v>0</v>
      </c>
      <c r="MX179" s="1460">
        <f t="shared" si="1277"/>
        <v>0</v>
      </c>
      <c r="MY179" s="1460">
        <f t="shared" si="1277"/>
        <v>0</v>
      </c>
      <c r="MZ179" s="1460">
        <f t="shared" si="1277"/>
        <v>0</v>
      </c>
      <c r="NA179" s="1460">
        <f t="shared" si="1277"/>
        <v>0</v>
      </c>
      <c r="NB179" s="1460">
        <f t="shared" si="1277"/>
        <v>0</v>
      </c>
      <c r="NC179" s="1460">
        <f t="shared" si="1277"/>
        <v>0</v>
      </c>
      <c r="ND179" s="1460">
        <f t="shared" si="1277"/>
        <v>0</v>
      </c>
      <c r="NE179" s="1460">
        <f t="shared" si="1277"/>
        <v>0</v>
      </c>
      <c r="NF179" s="1460">
        <f t="shared" si="1277"/>
        <v>0</v>
      </c>
      <c r="NG179" s="1460">
        <f t="shared" si="1277"/>
        <v>0</v>
      </c>
      <c r="NH179" s="1460">
        <f t="shared" si="1277"/>
        <v>0</v>
      </c>
      <c r="NI179" s="1460">
        <f t="shared" si="1278"/>
        <v>0</v>
      </c>
      <c r="NJ179" s="1460">
        <f t="shared" si="1278"/>
        <v>0</v>
      </c>
      <c r="NK179" s="1460">
        <f t="shared" si="1278"/>
        <v>0</v>
      </c>
      <c r="NL179" s="1460">
        <f t="shared" si="1278"/>
        <v>0</v>
      </c>
      <c r="NM179" s="1460">
        <f t="shared" si="1278"/>
        <v>0</v>
      </c>
      <c r="NN179" s="1460">
        <f t="shared" si="1278"/>
        <v>0</v>
      </c>
      <c r="NO179" s="1460">
        <f t="shared" si="1278"/>
        <v>0</v>
      </c>
      <c r="NP179" s="1460">
        <f t="shared" si="1278"/>
        <v>0</v>
      </c>
      <c r="NQ179" s="1460">
        <f t="shared" si="1278"/>
        <v>0</v>
      </c>
      <c r="NR179" s="1460">
        <f t="shared" si="1278"/>
        <v>0</v>
      </c>
      <c r="NS179" s="1460">
        <f t="shared" si="1278"/>
        <v>0</v>
      </c>
      <c r="NT179" s="1460">
        <f t="shared" si="1278"/>
        <v>0</v>
      </c>
      <c r="NU179" s="1460">
        <f t="shared" si="1278"/>
        <v>0</v>
      </c>
      <c r="NV179" s="1460">
        <f t="shared" si="1278"/>
        <v>0</v>
      </c>
      <c r="NW179" s="1460">
        <f t="shared" si="1278"/>
        <v>0</v>
      </c>
      <c r="NX179" s="1460">
        <f t="shared" si="1278"/>
        <v>0</v>
      </c>
      <c r="NY179" s="1460">
        <f t="shared" si="1280"/>
        <v>0</v>
      </c>
      <c r="NZ179" s="1460">
        <f t="shared" si="1280"/>
        <v>0</v>
      </c>
      <c r="OA179" s="1460">
        <f t="shared" si="1280"/>
        <v>0</v>
      </c>
      <c r="OB179" s="1460">
        <f t="shared" si="1280"/>
        <v>0</v>
      </c>
      <c r="OC179" s="1460">
        <f t="shared" si="1280"/>
        <v>0</v>
      </c>
      <c r="OD179" s="1460">
        <f t="shared" si="1280"/>
        <v>0</v>
      </c>
      <c r="OE179" s="1460">
        <f t="shared" si="1280"/>
        <v>0</v>
      </c>
      <c r="OF179" s="1460">
        <f t="shared" si="1280"/>
        <v>0</v>
      </c>
      <c r="OG179" s="1460">
        <f t="shared" si="1280"/>
        <v>0</v>
      </c>
      <c r="OH179" s="1460">
        <f t="shared" si="1280"/>
        <v>0</v>
      </c>
      <c r="OI179" s="1460">
        <f t="shared" si="1280"/>
        <v>0</v>
      </c>
      <c r="OJ179" s="1460">
        <f t="shared" si="1280"/>
        <v>0</v>
      </c>
      <c r="OK179" s="1460">
        <f t="shared" si="1280"/>
        <v>0</v>
      </c>
      <c r="OL179" s="1460">
        <f t="shared" si="1280"/>
        <v>0</v>
      </c>
      <c r="OM179" s="1460">
        <f t="shared" si="1280"/>
        <v>0</v>
      </c>
      <c r="ON179" s="1460">
        <f t="shared" si="1280"/>
        <v>0</v>
      </c>
      <c r="OO179" s="1460">
        <f t="shared" si="1279"/>
        <v>0</v>
      </c>
      <c r="OP179" s="1460">
        <f t="shared" si="1292"/>
        <v>0</v>
      </c>
      <c r="OQ179" s="1460">
        <f t="shared" si="1292"/>
        <v>0</v>
      </c>
      <c r="OR179" s="1460">
        <f t="shared" si="1292"/>
        <v>0</v>
      </c>
      <c r="OS179" s="1460">
        <f t="shared" si="1292"/>
        <v>0</v>
      </c>
      <c r="OT179" s="1460">
        <f t="shared" si="1292"/>
        <v>0</v>
      </c>
      <c r="OU179" s="1460">
        <f t="shared" si="1292"/>
        <v>0</v>
      </c>
      <c r="OV179" s="1460">
        <f t="shared" si="1292"/>
        <v>0</v>
      </c>
      <c r="OW179" s="1460">
        <f t="shared" si="1292"/>
        <v>0</v>
      </c>
      <c r="OX179" s="1460">
        <f t="shared" si="1292"/>
        <v>0</v>
      </c>
      <c r="OY179" s="1460">
        <f t="shared" si="1292"/>
        <v>0</v>
      </c>
      <c r="OZ179" s="1460">
        <f t="shared" si="1292"/>
        <v>0</v>
      </c>
      <c r="PA179" s="1460">
        <f t="shared" si="1292"/>
        <v>0</v>
      </c>
      <c r="PB179" s="1460">
        <f t="shared" si="1292"/>
        <v>0</v>
      </c>
      <c r="PC179" s="1460">
        <f t="shared" si="1292"/>
        <v>0</v>
      </c>
      <c r="PD179" s="1460">
        <f t="shared" si="1292"/>
        <v>0</v>
      </c>
      <c r="PE179" s="1460">
        <f t="shared" si="1292"/>
        <v>0</v>
      </c>
      <c r="PF179" s="1460">
        <f t="shared" si="1293"/>
        <v>0</v>
      </c>
      <c r="PG179" s="1460">
        <f t="shared" si="1293"/>
        <v>0</v>
      </c>
      <c r="PH179" s="1460">
        <f t="shared" si="1293"/>
        <v>0</v>
      </c>
      <c r="PI179" s="1460">
        <f t="shared" si="1293"/>
        <v>0</v>
      </c>
      <c r="PJ179" s="1460">
        <f t="shared" si="1293"/>
        <v>0</v>
      </c>
      <c r="PK179" s="1460">
        <f t="shared" si="1293"/>
        <v>0</v>
      </c>
      <c r="PL179" s="1460">
        <f t="shared" si="1293"/>
        <v>0</v>
      </c>
      <c r="PM179" s="1460">
        <f t="shared" si="1293"/>
        <v>0</v>
      </c>
      <c r="PN179" s="1460">
        <f t="shared" si="1293"/>
        <v>0</v>
      </c>
      <c r="PO179" s="1460">
        <f t="shared" si="1293"/>
        <v>0</v>
      </c>
      <c r="PP179" s="1460">
        <f t="shared" si="1293"/>
        <v>0</v>
      </c>
      <c r="PQ179" s="1460">
        <f t="shared" si="1293"/>
        <v>0</v>
      </c>
      <c r="PR179" s="1460">
        <f t="shared" si="1293"/>
        <v>0</v>
      </c>
      <c r="PS179" s="1460">
        <f t="shared" si="1293"/>
        <v>0</v>
      </c>
      <c r="PT179" s="1460">
        <f t="shared" si="1293"/>
        <v>0</v>
      </c>
      <c r="PU179" s="1460">
        <f t="shared" si="1293"/>
        <v>0</v>
      </c>
      <c r="PV179" s="1460">
        <f t="shared" si="1294"/>
        <v>0</v>
      </c>
      <c r="PW179" s="1460">
        <f t="shared" si="1294"/>
        <v>0</v>
      </c>
      <c r="PX179" s="1460">
        <f t="shared" si="1294"/>
        <v>0</v>
      </c>
      <c r="PY179" s="1460">
        <f t="shared" si="1294"/>
        <v>0</v>
      </c>
      <c r="PZ179" s="1460">
        <f t="shared" si="1294"/>
        <v>0</v>
      </c>
      <c r="QA179" s="1460">
        <f t="shared" si="1294"/>
        <v>0</v>
      </c>
      <c r="QB179" s="1460">
        <f t="shared" si="1294"/>
        <v>0</v>
      </c>
      <c r="QC179" s="1460">
        <f t="shared" si="1294"/>
        <v>0</v>
      </c>
      <c r="QD179" s="1460">
        <f t="shared" si="1294"/>
        <v>0</v>
      </c>
      <c r="QE179" s="1460">
        <f t="shared" si="1294"/>
        <v>0</v>
      </c>
      <c r="QF179" s="1460">
        <f t="shared" si="1294"/>
        <v>0</v>
      </c>
      <c r="QG179" s="1460">
        <f t="shared" si="1294"/>
        <v>0</v>
      </c>
      <c r="QH179" s="1460">
        <f t="shared" si="1294"/>
        <v>0</v>
      </c>
      <c r="QI179" s="1460">
        <f t="shared" si="1294"/>
        <v>0</v>
      </c>
      <c r="QJ179" s="1460">
        <f t="shared" si="1294"/>
        <v>0</v>
      </c>
      <c r="QK179" s="1460">
        <f t="shared" si="1294"/>
        <v>0</v>
      </c>
      <c r="QL179" s="1460">
        <f t="shared" si="1273"/>
        <v>0</v>
      </c>
      <c r="QM179" s="1460">
        <f t="shared" si="1273"/>
        <v>0</v>
      </c>
      <c r="QN179" s="1460">
        <f t="shared" si="1273"/>
        <v>0</v>
      </c>
      <c r="QO179" s="1460">
        <f t="shared" si="1273"/>
        <v>0</v>
      </c>
      <c r="QP179" s="1460">
        <f t="shared" si="1273"/>
        <v>0</v>
      </c>
      <c r="QQ179" s="1460">
        <f t="shared" si="1273"/>
        <v>0</v>
      </c>
    </row>
    <row r="180" spans="1:459" s="1466" customFormat="1" ht="22.5" customHeight="1">
      <c r="A180" s="1468"/>
      <c r="B180" s="1469"/>
      <c r="C180" s="1469"/>
      <c r="D180" s="1470"/>
      <c r="E180" s="1471"/>
      <c r="F180" s="1472"/>
      <c r="G180" s="1472"/>
      <c r="H180" s="1473">
        <f t="shared" si="1106"/>
        <v>0</v>
      </c>
      <c r="I180" s="1474">
        <v>0</v>
      </c>
      <c r="J180" s="1475">
        <f t="shared" si="437"/>
        <v>0</v>
      </c>
      <c r="K180" s="1476">
        <v>0</v>
      </c>
      <c r="L180" s="1477">
        <f t="shared" si="1107"/>
        <v>0</v>
      </c>
      <c r="M180" s="1477">
        <f t="shared" si="1108"/>
        <v>0</v>
      </c>
      <c r="N180" s="1478"/>
      <c r="O180" s="1479">
        <v>0</v>
      </c>
      <c r="P180" s="1480">
        <v>0</v>
      </c>
      <c r="Q180" s="1828">
        <v>0</v>
      </c>
      <c r="R180" s="1831">
        <f t="shared" si="1109"/>
        <v>0</v>
      </c>
      <c r="S180" s="1481">
        <f>IF(AND(SUM(O180:Q180)=0,N180="NNN"),MIN('Operating History and Pro Forma'!$M$33,'Operating History and Pro Forma'!$T$15)*D180,SUM(O180:Q180)*D180)</f>
        <v>0</v>
      </c>
      <c r="T180" s="1482">
        <f t="shared" si="1110"/>
        <v>0</v>
      </c>
      <c r="U180" s="1483">
        <f t="shared" si="1111"/>
        <v>0</v>
      </c>
      <c r="V180" s="1480"/>
      <c r="W180" s="1514"/>
      <c r="X180" s="1486" t="str">
        <f t="shared" si="1112"/>
        <v/>
      </c>
      <c r="Y180" s="1487">
        <f t="shared" si="1113"/>
        <v>0</v>
      </c>
      <c r="Z180" s="1488"/>
      <c r="AA180" s="1488"/>
      <c r="AB180" s="1488"/>
      <c r="AC180" s="1488"/>
      <c r="AD180" s="1489">
        <f t="shared" si="1114"/>
        <v>0</v>
      </c>
      <c r="AE180" s="1490" t="str">
        <f t="shared" si="1115"/>
        <v/>
      </c>
      <c r="AF180" s="1491">
        <f t="shared" si="1116"/>
        <v>0</v>
      </c>
      <c r="AG180" s="1492">
        <f t="shared" si="1117"/>
        <v>0</v>
      </c>
      <c r="AH180" s="1493">
        <f t="shared" si="1118"/>
        <v>0</v>
      </c>
      <c r="AI180" s="1493">
        <f t="shared" si="1118"/>
        <v>0</v>
      </c>
      <c r="AJ180" s="1494">
        <f t="shared" si="1118"/>
        <v>0</v>
      </c>
      <c r="AK180" s="1494">
        <f t="shared" si="1118"/>
        <v>0</v>
      </c>
      <c r="AL180" s="1495">
        <f t="shared" si="1118"/>
        <v>0</v>
      </c>
      <c r="AM180" s="1496">
        <f t="shared" si="1118"/>
        <v>0</v>
      </c>
      <c r="AN180" s="1497">
        <f t="shared" si="399"/>
        <v>0</v>
      </c>
      <c r="AO180" s="1498">
        <f t="shared" si="1093"/>
        <v>0</v>
      </c>
      <c r="AP180" s="1499">
        <f t="shared" si="1119"/>
        <v>0</v>
      </c>
      <c r="AQ180" s="1500">
        <f t="shared" si="1120"/>
        <v>0</v>
      </c>
      <c r="AR180" s="1501">
        <f t="shared" si="1121"/>
        <v>0</v>
      </c>
      <c r="AS180" s="1498">
        <f t="shared" si="1088"/>
        <v>0</v>
      </c>
      <c r="AT180" s="1501">
        <f t="shared" si="1122"/>
        <v>0</v>
      </c>
      <c r="AU180" s="1498">
        <f t="shared" si="1123"/>
        <v>1</v>
      </c>
      <c r="AV180" s="1498">
        <f t="shared" si="1124"/>
        <v>2</v>
      </c>
      <c r="AW180" s="1499">
        <f t="shared" si="1125"/>
        <v>0</v>
      </c>
      <c r="AX180" s="1502">
        <f t="shared" si="1126"/>
        <v>0</v>
      </c>
      <c r="AY180" s="1503">
        <f t="shared" si="1127"/>
        <v>0</v>
      </c>
      <c r="AZ180" s="1498">
        <f t="shared" si="1128"/>
        <v>2</v>
      </c>
      <c r="BA180" s="1498">
        <f t="shared" si="1129"/>
        <v>3</v>
      </c>
      <c r="BB180" s="1499">
        <f t="shared" si="1130"/>
        <v>0</v>
      </c>
      <c r="BC180" s="1502">
        <f t="shared" si="1131"/>
        <v>0</v>
      </c>
      <c r="BD180" s="1503">
        <f t="shared" si="1132"/>
        <v>0</v>
      </c>
      <c r="BE180" s="1498">
        <f t="shared" si="1133"/>
        <v>3</v>
      </c>
      <c r="BF180" s="1498">
        <f t="shared" si="1134"/>
        <v>4</v>
      </c>
      <c r="BG180" s="1499">
        <f t="shared" si="1135"/>
        <v>0</v>
      </c>
      <c r="BH180" s="1502">
        <f t="shared" si="1136"/>
        <v>0</v>
      </c>
      <c r="BI180" s="1502">
        <f t="shared" si="1137"/>
        <v>0</v>
      </c>
      <c r="BJ180" s="1504">
        <f t="shared" si="1138"/>
        <v>1900</v>
      </c>
      <c r="BK180" s="1505" t="str">
        <f t="shared" si="1139"/>
        <v/>
      </c>
      <c r="BL180" s="1506"/>
      <c r="BM180" s="1507">
        <f t="shared" si="1140"/>
        <v>0</v>
      </c>
      <c r="BN180" s="1508">
        <f t="shared" si="1290"/>
        <v>0</v>
      </c>
      <c r="BO180" s="1508">
        <f t="shared" si="1290"/>
        <v>0</v>
      </c>
      <c r="BP180" s="1508">
        <f t="shared" si="1290"/>
        <v>0</v>
      </c>
      <c r="BQ180" s="1508">
        <f t="shared" si="1290"/>
        <v>0</v>
      </c>
      <c r="BR180" s="1508">
        <f t="shared" si="1290"/>
        <v>0</v>
      </c>
      <c r="BS180" s="1508">
        <f t="shared" si="1290"/>
        <v>0</v>
      </c>
      <c r="BT180" s="1508">
        <f t="shared" si="1290"/>
        <v>0</v>
      </c>
      <c r="BU180" s="1508">
        <f t="shared" si="1290"/>
        <v>0</v>
      </c>
      <c r="BV180" s="1508">
        <f t="shared" si="1290"/>
        <v>0</v>
      </c>
      <c r="BW180" s="1508">
        <f t="shared" si="1290"/>
        <v>0</v>
      </c>
      <c r="BX180" s="1508">
        <f t="shared" si="1290"/>
        <v>0</v>
      </c>
      <c r="BY180" s="1507">
        <f t="shared" si="1290"/>
        <v>0</v>
      </c>
      <c r="BZ180" s="1508">
        <f t="shared" si="1290"/>
        <v>0</v>
      </c>
      <c r="CA180" s="1508">
        <f t="shared" si="1290"/>
        <v>0</v>
      </c>
      <c r="CB180" s="1508">
        <f t="shared" si="1290"/>
        <v>0</v>
      </c>
      <c r="CC180" s="1508">
        <f t="shared" si="1290"/>
        <v>0</v>
      </c>
      <c r="CD180" s="1508">
        <f t="shared" si="1282"/>
        <v>0</v>
      </c>
      <c r="CE180" s="1508">
        <f t="shared" si="1282"/>
        <v>0</v>
      </c>
      <c r="CF180" s="1508">
        <f t="shared" si="1282"/>
        <v>0</v>
      </c>
      <c r="CG180" s="1508">
        <f t="shared" si="1282"/>
        <v>0</v>
      </c>
      <c r="CH180" s="1508">
        <f t="shared" si="1282"/>
        <v>0</v>
      </c>
      <c r="CI180" s="1508">
        <f t="shared" si="1282"/>
        <v>0</v>
      </c>
      <c r="CJ180" s="1509">
        <f t="shared" si="1282"/>
        <v>0</v>
      </c>
      <c r="CK180" s="1507">
        <f t="shared" si="1282"/>
        <v>0</v>
      </c>
      <c r="CL180" s="1508">
        <f t="shared" si="1282"/>
        <v>0</v>
      </c>
      <c r="CM180" s="1508">
        <f t="shared" si="1282"/>
        <v>0</v>
      </c>
      <c r="CN180" s="1508">
        <f t="shared" si="1282"/>
        <v>0</v>
      </c>
      <c r="CO180" s="1508">
        <f t="shared" si="1282"/>
        <v>0</v>
      </c>
      <c r="CP180" s="1508">
        <f t="shared" si="1282"/>
        <v>0</v>
      </c>
      <c r="CQ180" s="1508">
        <f t="shared" si="1282"/>
        <v>0</v>
      </c>
      <c r="CR180" s="1508">
        <f t="shared" si="1282"/>
        <v>0</v>
      </c>
      <c r="CS180" s="1508">
        <f t="shared" si="1282"/>
        <v>0</v>
      </c>
      <c r="CT180" s="1508">
        <f t="shared" si="1283"/>
        <v>0</v>
      </c>
      <c r="CU180" s="1508">
        <f t="shared" si="1283"/>
        <v>0</v>
      </c>
      <c r="CV180" s="1509">
        <f t="shared" si="1283"/>
        <v>0</v>
      </c>
      <c r="CW180" s="1508">
        <f t="shared" si="1283"/>
        <v>0</v>
      </c>
      <c r="CX180" s="1508">
        <f t="shared" si="1283"/>
        <v>0</v>
      </c>
      <c r="CY180" s="1508">
        <f t="shared" si="1283"/>
        <v>0</v>
      </c>
      <c r="CZ180" s="1508">
        <f t="shared" si="1283"/>
        <v>0</v>
      </c>
      <c r="DA180" s="1508">
        <f t="shared" si="1283"/>
        <v>0</v>
      </c>
      <c r="DB180" s="1508">
        <f t="shared" si="1283"/>
        <v>0</v>
      </c>
      <c r="DC180" s="1508">
        <f t="shared" si="1283"/>
        <v>0</v>
      </c>
      <c r="DD180" s="1508">
        <f t="shared" si="1283"/>
        <v>0</v>
      </c>
      <c r="DE180" s="1508">
        <f t="shared" si="1283"/>
        <v>0</v>
      </c>
      <c r="DF180" s="1508">
        <f t="shared" si="1283"/>
        <v>0</v>
      </c>
      <c r="DG180" s="1508">
        <f t="shared" si="1283"/>
        <v>0</v>
      </c>
      <c r="DH180" s="1509">
        <f t="shared" si="1283"/>
        <v>0</v>
      </c>
      <c r="DI180" s="1508">
        <f t="shared" si="1283"/>
        <v>0</v>
      </c>
      <c r="DJ180" s="1508">
        <f t="shared" si="1284"/>
        <v>0</v>
      </c>
      <c r="DK180" s="1508">
        <f t="shared" si="1284"/>
        <v>0</v>
      </c>
      <c r="DL180" s="1508">
        <f t="shared" si="1284"/>
        <v>0</v>
      </c>
      <c r="DM180" s="1508">
        <f t="shared" si="1284"/>
        <v>0</v>
      </c>
      <c r="DN180" s="1508">
        <f t="shared" si="1284"/>
        <v>0</v>
      </c>
      <c r="DO180" s="1508">
        <f t="shared" si="1284"/>
        <v>0</v>
      </c>
      <c r="DP180" s="1508">
        <f t="shared" si="1284"/>
        <v>0</v>
      </c>
      <c r="DQ180" s="1508">
        <f t="shared" si="1284"/>
        <v>0</v>
      </c>
      <c r="DR180" s="1508">
        <f t="shared" si="1284"/>
        <v>0</v>
      </c>
      <c r="DS180" s="1508">
        <f t="shared" si="1284"/>
        <v>0</v>
      </c>
      <c r="DT180" s="1509">
        <f t="shared" si="1284"/>
        <v>0</v>
      </c>
      <c r="DU180" s="1507">
        <f t="shared" si="1284"/>
        <v>0</v>
      </c>
      <c r="DV180" s="1508">
        <f t="shared" si="1284"/>
        <v>0</v>
      </c>
      <c r="DW180" s="1508">
        <f t="shared" si="1284"/>
        <v>0</v>
      </c>
      <c r="DX180" s="1508">
        <f t="shared" si="1284"/>
        <v>0</v>
      </c>
      <c r="DY180" s="1508">
        <f t="shared" si="1284"/>
        <v>0</v>
      </c>
      <c r="DZ180" s="1508">
        <f t="shared" si="1285"/>
        <v>0</v>
      </c>
      <c r="EA180" s="1508">
        <f t="shared" si="1285"/>
        <v>0</v>
      </c>
      <c r="EB180" s="1508">
        <f t="shared" si="1285"/>
        <v>0</v>
      </c>
      <c r="EC180" s="1508">
        <f t="shared" si="1285"/>
        <v>0</v>
      </c>
      <c r="ED180" s="1508">
        <f t="shared" si="1285"/>
        <v>0</v>
      </c>
      <c r="EE180" s="1508">
        <f t="shared" si="1285"/>
        <v>0</v>
      </c>
      <c r="EF180" s="1508">
        <f t="shared" si="1285"/>
        <v>0</v>
      </c>
      <c r="EG180" s="1507">
        <f t="shared" si="1285"/>
        <v>0</v>
      </c>
      <c r="EH180" s="1508">
        <f t="shared" si="1285"/>
        <v>0</v>
      </c>
      <c r="EI180" s="1508">
        <f t="shared" si="1285"/>
        <v>0</v>
      </c>
      <c r="EJ180" s="1508">
        <f t="shared" si="1285"/>
        <v>0</v>
      </c>
      <c r="EK180" s="1508">
        <f t="shared" si="1285"/>
        <v>0</v>
      </c>
      <c r="EL180" s="1508">
        <f t="shared" si="1285"/>
        <v>0</v>
      </c>
      <c r="EM180" s="1508">
        <f t="shared" si="1285"/>
        <v>0</v>
      </c>
      <c r="EN180" s="1508">
        <f t="shared" si="1285"/>
        <v>0</v>
      </c>
      <c r="EO180" s="1508">
        <f t="shared" si="1285"/>
        <v>0</v>
      </c>
      <c r="EP180" s="1508">
        <f t="shared" si="1286"/>
        <v>0</v>
      </c>
      <c r="EQ180" s="1508">
        <f t="shared" si="1286"/>
        <v>0</v>
      </c>
      <c r="ER180" s="1509">
        <f t="shared" si="1286"/>
        <v>0</v>
      </c>
      <c r="ES180" s="1507">
        <f t="shared" si="1286"/>
        <v>0</v>
      </c>
      <c r="ET180" s="1508">
        <f t="shared" si="1286"/>
        <v>0</v>
      </c>
      <c r="EU180" s="1508">
        <f t="shared" si="1286"/>
        <v>0</v>
      </c>
      <c r="EV180" s="1508">
        <f t="shared" si="1286"/>
        <v>0</v>
      </c>
      <c r="EW180" s="1508">
        <f t="shared" si="1286"/>
        <v>0</v>
      </c>
      <c r="EX180" s="1508">
        <f t="shared" si="1286"/>
        <v>0</v>
      </c>
      <c r="EY180" s="1508">
        <f t="shared" si="1286"/>
        <v>0</v>
      </c>
      <c r="EZ180" s="1508">
        <f t="shared" si="1286"/>
        <v>0</v>
      </c>
      <c r="FA180" s="1508">
        <f t="shared" si="1286"/>
        <v>0</v>
      </c>
      <c r="FB180" s="1508">
        <f t="shared" si="1286"/>
        <v>0</v>
      </c>
      <c r="FC180" s="1508">
        <f t="shared" si="1286"/>
        <v>0</v>
      </c>
      <c r="FD180" s="1509">
        <f t="shared" si="1286"/>
        <v>0</v>
      </c>
      <c r="FE180" s="1508">
        <f t="shared" si="1286"/>
        <v>0</v>
      </c>
      <c r="FF180" s="1508">
        <f t="shared" si="1287"/>
        <v>0</v>
      </c>
      <c r="FG180" s="1508">
        <f t="shared" si="1288"/>
        <v>0</v>
      </c>
      <c r="FH180" s="1508">
        <f t="shared" si="1288"/>
        <v>0</v>
      </c>
      <c r="FI180" s="1508">
        <f t="shared" si="1288"/>
        <v>0</v>
      </c>
      <c r="FJ180" s="1508">
        <f t="shared" si="1288"/>
        <v>0</v>
      </c>
      <c r="FK180" s="1508">
        <f t="shared" si="1288"/>
        <v>0</v>
      </c>
      <c r="FL180" s="1508">
        <f t="shared" si="1288"/>
        <v>0</v>
      </c>
      <c r="FM180" s="1508">
        <f t="shared" si="1288"/>
        <v>0</v>
      </c>
      <c r="FN180" s="1508">
        <f t="shared" si="1288"/>
        <v>0</v>
      </c>
      <c r="FO180" s="1508">
        <f t="shared" si="1288"/>
        <v>0</v>
      </c>
      <c r="FP180" s="1509">
        <f t="shared" si="1288"/>
        <v>0</v>
      </c>
      <c r="FQ180" s="1508">
        <f t="shared" si="1288"/>
        <v>0</v>
      </c>
      <c r="FR180" s="1508">
        <f t="shared" si="1288"/>
        <v>0</v>
      </c>
      <c r="FS180" s="1508">
        <f t="shared" si="1288"/>
        <v>0</v>
      </c>
      <c r="FT180" s="1508">
        <f t="shared" si="1288"/>
        <v>0</v>
      </c>
      <c r="FU180" s="1508">
        <f t="shared" si="1288"/>
        <v>0</v>
      </c>
      <c r="FV180" s="1508">
        <f t="shared" si="1288"/>
        <v>0</v>
      </c>
      <c r="FW180" s="1508">
        <f t="shared" si="1142"/>
        <v>0</v>
      </c>
      <c r="FX180" s="1508">
        <f t="shared" si="1142"/>
        <v>0</v>
      </c>
      <c r="FY180" s="1508">
        <f t="shared" si="1142"/>
        <v>0</v>
      </c>
      <c r="FZ180" s="1508">
        <f t="shared" si="1142"/>
        <v>0</v>
      </c>
      <c r="GA180" s="1508">
        <f t="shared" si="1142"/>
        <v>0</v>
      </c>
      <c r="GB180" s="1509">
        <f t="shared" si="1142"/>
        <v>0</v>
      </c>
      <c r="GC180" s="1506"/>
      <c r="GD180" s="1458">
        <f t="shared" si="1143"/>
        <v>1</v>
      </c>
      <c r="GE180" s="1510">
        <f t="shared" si="1281"/>
        <v>0</v>
      </c>
      <c r="GF180" s="1511">
        <f t="shared" si="1281"/>
        <v>0</v>
      </c>
      <c r="GG180" s="1511">
        <f t="shared" si="1281"/>
        <v>0</v>
      </c>
      <c r="GH180" s="1511">
        <f t="shared" si="1281"/>
        <v>0</v>
      </c>
      <c r="GI180" s="1511">
        <f t="shared" si="1281"/>
        <v>0</v>
      </c>
      <c r="GJ180" s="1511">
        <f t="shared" si="1281"/>
        <v>0</v>
      </c>
      <c r="GK180" s="1511">
        <f t="shared" si="1281"/>
        <v>0</v>
      </c>
      <c r="GL180" s="1511">
        <f t="shared" si="1281"/>
        <v>0</v>
      </c>
      <c r="GM180" s="1511">
        <f t="shared" si="1281"/>
        <v>0</v>
      </c>
      <c r="GN180" s="1512">
        <f t="shared" si="1281"/>
        <v>0</v>
      </c>
      <c r="GO180" s="1513">
        <f t="shared" si="1144"/>
        <v>0</v>
      </c>
      <c r="GP180" s="1506"/>
      <c r="GQ180" s="1510">
        <f t="shared" si="1073"/>
        <v>0</v>
      </c>
      <c r="GR180" s="1511">
        <f t="shared" si="1289"/>
        <v>0</v>
      </c>
      <c r="GS180" s="1511">
        <f t="shared" si="1289"/>
        <v>0</v>
      </c>
      <c r="GT180" s="1511">
        <f t="shared" si="1289"/>
        <v>0</v>
      </c>
      <c r="GU180" s="1511">
        <f t="shared" si="1289"/>
        <v>0</v>
      </c>
      <c r="GV180" s="1511">
        <f t="shared" si="1289"/>
        <v>0</v>
      </c>
      <c r="GW180" s="1511">
        <f t="shared" si="1289"/>
        <v>0</v>
      </c>
      <c r="GX180" s="1511">
        <f t="shared" si="1289"/>
        <v>0</v>
      </c>
      <c r="GY180" s="1511">
        <f t="shared" si="1289"/>
        <v>0</v>
      </c>
      <c r="GZ180" s="1512">
        <f t="shared" si="1289"/>
        <v>0</v>
      </c>
      <c r="HA180" s="1513">
        <f t="shared" si="1145"/>
        <v>0</v>
      </c>
      <c r="HB180" s="1506">
        <f t="shared" si="1146"/>
        <v>1</v>
      </c>
      <c r="HC180" s="1506"/>
      <c r="HD180" s="1508">
        <f t="shared" si="1147"/>
        <v>0</v>
      </c>
      <c r="HE180" s="1460">
        <f t="shared" si="1148"/>
        <v>0</v>
      </c>
      <c r="HF180" s="1460">
        <f t="shared" si="1149"/>
        <v>0</v>
      </c>
      <c r="HG180" s="1460">
        <f t="shared" si="1150"/>
        <v>0</v>
      </c>
      <c r="HH180" s="1460">
        <f t="shared" si="1151"/>
        <v>0</v>
      </c>
      <c r="HI180" s="1460">
        <f t="shared" si="1152"/>
        <v>0</v>
      </c>
      <c r="HJ180" s="1460">
        <f t="shared" si="1153"/>
        <v>0</v>
      </c>
      <c r="HK180" s="1460">
        <f t="shared" si="1154"/>
        <v>0</v>
      </c>
      <c r="HL180" s="1460">
        <f t="shared" si="1155"/>
        <v>0</v>
      </c>
      <c r="HM180" s="1460">
        <f t="shared" si="1156"/>
        <v>0</v>
      </c>
      <c r="HN180" s="1460">
        <f t="shared" si="1157"/>
        <v>0</v>
      </c>
      <c r="HO180" s="1460">
        <f t="shared" si="1158"/>
        <v>0</v>
      </c>
      <c r="HP180" s="1460">
        <f t="shared" si="1159"/>
        <v>0</v>
      </c>
      <c r="HQ180" s="1460">
        <f t="shared" si="1160"/>
        <v>0</v>
      </c>
      <c r="HR180" s="1460">
        <f t="shared" si="1161"/>
        <v>0</v>
      </c>
      <c r="HS180" s="1460">
        <f t="shared" si="1162"/>
        <v>0</v>
      </c>
      <c r="HT180" s="1460">
        <f t="shared" si="1163"/>
        <v>0</v>
      </c>
      <c r="HU180" s="1460">
        <f t="shared" si="1164"/>
        <v>0</v>
      </c>
      <c r="HV180" s="1460">
        <f t="shared" si="1165"/>
        <v>0</v>
      </c>
      <c r="HW180" s="1460">
        <f t="shared" si="1166"/>
        <v>0</v>
      </c>
      <c r="HX180" s="1460">
        <f t="shared" si="1167"/>
        <v>0</v>
      </c>
      <c r="HY180" s="1460">
        <f t="shared" si="1168"/>
        <v>0</v>
      </c>
      <c r="HZ180" s="1460">
        <f t="shared" si="1169"/>
        <v>0</v>
      </c>
      <c r="IA180" s="1460">
        <f t="shared" si="1170"/>
        <v>0</v>
      </c>
      <c r="IB180" s="1460">
        <f t="shared" si="1171"/>
        <v>0</v>
      </c>
      <c r="IC180" s="1460">
        <f t="shared" si="1172"/>
        <v>0</v>
      </c>
      <c r="ID180" s="1460">
        <f t="shared" si="1173"/>
        <v>0</v>
      </c>
      <c r="IE180" s="1460">
        <f t="shared" si="1174"/>
        <v>0</v>
      </c>
      <c r="IF180" s="1460">
        <f t="shared" si="1175"/>
        <v>0</v>
      </c>
      <c r="IG180" s="1460">
        <f t="shared" si="1176"/>
        <v>0</v>
      </c>
      <c r="IH180" s="1460">
        <f t="shared" si="1177"/>
        <v>0</v>
      </c>
      <c r="II180" s="1460">
        <f t="shared" si="1178"/>
        <v>0</v>
      </c>
      <c r="IJ180" s="1460">
        <f t="shared" si="1179"/>
        <v>0</v>
      </c>
      <c r="IK180" s="1460">
        <f t="shared" si="1180"/>
        <v>0</v>
      </c>
      <c r="IL180" s="1460">
        <f t="shared" si="1181"/>
        <v>0</v>
      </c>
      <c r="IM180" s="1460">
        <f t="shared" si="1182"/>
        <v>0</v>
      </c>
      <c r="IN180" s="1460">
        <f t="shared" si="1183"/>
        <v>0</v>
      </c>
      <c r="IO180" s="1460">
        <f t="shared" si="1184"/>
        <v>0</v>
      </c>
      <c r="IP180" s="1460">
        <f t="shared" si="1185"/>
        <v>0</v>
      </c>
      <c r="IQ180" s="1460">
        <f t="shared" si="1186"/>
        <v>0</v>
      </c>
      <c r="IR180" s="1460">
        <f t="shared" si="1187"/>
        <v>0</v>
      </c>
      <c r="IS180" s="1460">
        <f t="shared" si="1188"/>
        <v>0</v>
      </c>
      <c r="IT180" s="1460">
        <f t="shared" si="1189"/>
        <v>0</v>
      </c>
      <c r="IU180" s="1460">
        <f t="shared" si="1190"/>
        <v>0</v>
      </c>
      <c r="IV180" s="1460">
        <f t="shared" si="1191"/>
        <v>0</v>
      </c>
      <c r="IW180" s="1460">
        <f t="shared" si="1192"/>
        <v>0</v>
      </c>
      <c r="IX180" s="1460">
        <f t="shared" si="1193"/>
        <v>0</v>
      </c>
      <c r="IY180" s="1460">
        <f t="shared" si="1194"/>
        <v>0</v>
      </c>
      <c r="IZ180" s="1460">
        <f t="shared" si="1195"/>
        <v>0</v>
      </c>
      <c r="JA180" s="1460">
        <f t="shared" si="1196"/>
        <v>0</v>
      </c>
      <c r="JB180" s="1460">
        <f t="shared" si="1197"/>
        <v>0</v>
      </c>
      <c r="JC180" s="1460">
        <f t="shared" si="1198"/>
        <v>0</v>
      </c>
      <c r="JD180" s="1460">
        <f t="shared" si="1199"/>
        <v>0</v>
      </c>
      <c r="JE180" s="1460">
        <f t="shared" si="1200"/>
        <v>0</v>
      </c>
      <c r="JF180" s="1460">
        <f t="shared" si="1201"/>
        <v>0</v>
      </c>
      <c r="JG180" s="1460">
        <f t="shared" si="1202"/>
        <v>0</v>
      </c>
      <c r="JH180" s="1460">
        <f t="shared" si="1203"/>
        <v>0</v>
      </c>
      <c r="JI180" s="1460">
        <f t="shared" si="1204"/>
        <v>0</v>
      </c>
      <c r="JJ180" s="1460">
        <f t="shared" si="1205"/>
        <v>0</v>
      </c>
      <c r="JK180" s="1460">
        <f t="shared" si="1206"/>
        <v>0</v>
      </c>
      <c r="JL180" s="1460">
        <f t="shared" si="1207"/>
        <v>0</v>
      </c>
      <c r="JM180" s="1460">
        <f t="shared" si="1208"/>
        <v>0</v>
      </c>
      <c r="JN180" s="1460">
        <f t="shared" si="1209"/>
        <v>0</v>
      </c>
      <c r="JO180" s="1460">
        <f t="shared" si="1210"/>
        <v>0</v>
      </c>
      <c r="JP180" s="1460">
        <f t="shared" si="1211"/>
        <v>0</v>
      </c>
      <c r="JQ180" s="1460">
        <f t="shared" si="1212"/>
        <v>0</v>
      </c>
      <c r="JR180" s="1460">
        <f t="shared" si="1213"/>
        <v>0</v>
      </c>
      <c r="JS180" s="1460">
        <f t="shared" si="1214"/>
        <v>0</v>
      </c>
      <c r="JT180" s="1460">
        <f t="shared" si="1215"/>
        <v>0</v>
      </c>
      <c r="JU180" s="1460">
        <f t="shared" si="1216"/>
        <v>0</v>
      </c>
      <c r="JV180" s="1460">
        <f t="shared" si="1217"/>
        <v>0</v>
      </c>
      <c r="JW180" s="1460">
        <f t="shared" si="1218"/>
        <v>0</v>
      </c>
      <c r="JX180" s="1460">
        <f t="shared" si="1219"/>
        <v>0</v>
      </c>
      <c r="JY180" s="1460">
        <f t="shared" si="1220"/>
        <v>0</v>
      </c>
      <c r="JZ180" s="1460">
        <f t="shared" si="1221"/>
        <v>0</v>
      </c>
      <c r="KA180" s="1460">
        <f t="shared" si="1222"/>
        <v>0</v>
      </c>
      <c r="KB180" s="1460">
        <f t="shared" si="1223"/>
        <v>0</v>
      </c>
      <c r="KC180" s="1460">
        <f t="shared" si="1224"/>
        <v>0</v>
      </c>
      <c r="KD180" s="1460">
        <f t="shared" si="1225"/>
        <v>0</v>
      </c>
      <c r="KE180" s="1460">
        <f t="shared" si="1226"/>
        <v>0</v>
      </c>
      <c r="KF180" s="1460">
        <f t="shared" si="1227"/>
        <v>0</v>
      </c>
      <c r="KG180" s="1460">
        <f t="shared" si="1228"/>
        <v>0</v>
      </c>
      <c r="KH180" s="1460">
        <f t="shared" si="1229"/>
        <v>0</v>
      </c>
      <c r="KI180" s="1460">
        <f t="shared" si="1230"/>
        <v>0</v>
      </c>
      <c r="KJ180" s="1460">
        <f t="shared" si="1231"/>
        <v>0</v>
      </c>
      <c r="KK180" s="1460">
        <f t="shared" si="1232"/>
        <v>0</v>
      </c>
      <c r="KL180" s="1460">
        <f t="shared" si="1233"/>
        <v>0</v>
      </c>
      <c r="KM180" s="1460">
        <f t="shared" si="1234"/>
        <v>0</v>
      </c>
      <c r="KN180" s="1460">
        <f t="shared" si="1235"/>
        <v>0</v>
      </c>
      <c r="KO180" s="1460">
        <f t="shared" si="1236"/>
        <v>0</v>
      </c>
      <c r="KP180" s="1460">
        <f t="shared" si="1237"/>
        <v>0</v>
      </c>
      <c r="KQ180" s="1460">
        <f t="shared" si="1238"/>
        <v>0</v>
      </c>
      <c r="KR180" s="1460">
        <f t="shared" si="1239"/>
        <v>0</v>
      </c>
      <c r="KS180" s="1460">
        <f t="shared" si="1240"/>
        <v>0</v>
      </c>
      <c r="KT180" s="1460">
        <f t="shared" si="1241"/>
        <v>0</v>
      </c>
      <c r="KU180" s="1460">
        <f t="shared" si="1242"/>
        <v>0</v>
      </c>
      <c r="KV180" s="1460">
        <f t="shared" si="1243"/>
        <v>0</v>
      </c>
      <c r="KW180" s="1460">
        <f t="shared" si="1244"/>
        <v>0</v>
      </c>
      <c r="KX180" s="1460">
        <f t="shared" si="1245"/>
        <v>0</v>
      </c>
      <c r="KY180" s="1460">
        <f t="shared" si="1246"/>
        <v>0</v>
      </c>
      <c r="KZ180" s="1460">
        <f t="shared" si="1247"/>
        <v>0</v>
      </c>
      <c r="LA180" s="1460">
        <f t="shared" si="1248"/>
        <v>0</v>
      </c>
      <c r="LB180" s="1460">
        <f t="shared" si="1249"/>
        <v>0</v>
      </c>
      <c r="LC180" s="1460">
        <f t="shared" si="1250"/>
        <v>0</v>
      </c>
      <c r="LD180" s="1460">
        <f t="shared" si="1251"/>
        <v>0</v>
      </c>
      <c r="LE180" s="1460">
        <f t="shared" si="1252"/>
        <v>0</v>
      </c>
      <c r="LF180" s="1460">
        <f t="shared" si="1253"/>
        <v>0</v>
      </c>
      <c r="LG180" s="1460">
        <f t="shared" si="1254"/>
        <v>0</v>
      </c>
      <c r="LH180" s="1460">
        <f t="shared" si="1255"/>
        <v>0</v>
      </c>
      <c r="LI180" s="1460">
        <f t="shared" si="1256"/>
        <v>0</v>
      </c>
      <c r="LJ180" s="1460">
        <f t="shared" si="1257"/>
        <v>0</v>
      </c>
      <c r="LK180" s="1460">
        <f t="shared" si="1258"/>
        <v>0</v>
      </c>
      <c r="LL180" s="1460">
        <f t="shared" si="1259"/>
        <v>0</v>
      </c>
      <c r="LM180" s="1460">
        <f t="shared" si="1260"/>
        <v>0</v>
      </c>
      <c r="LN180" s="1460">
        <f t="shared" si="1261"/>
        <v>0</v>
      </c>
      <c r="LO180" s="1460">
        <f t="shared" si="1262"/>
        <v>0</v>
      </c>
      <c r="LP180" s="1460">
        <f t="shared" si="1263"/>
        <v>0</v>
      </c>
      <c r="LQ180" s="1460">
        <f t="shared" si="1264"/>
        <v>0</v>
      </c>
      <c r="LR180" s="1460">
        <f t="shared" si="1265"/>
        <v>0</v>
      </c>
      <c r="LS180" s="1460">
        <f t="shared" si="1266"/>
        <v>0</v>
      </c>
      <c r="LW180" s="1467">
        <f t="shared" si="1267"/>
        <v>0</v>
      </c>
      <c r="LX180" s="1467">
        <f t="shared" si="1268"/>
        <v>0</v>
      </c>
      <c r="LY180" s="1467">
        <f t="shared" si="1269"/>
        <v>0</v>
      </c>
      <c r="LZ180" s="1467">
        <f t="shared" si="1270"/>
        <v>0</v>
      </c>
      <c r="MA180" s="1506"/>
      <c r="MB180" s="1460">
        <f t="shared" si="1271"/>
        <v>0</v>
      </c>
      <c r="MC180" s="1460">
        <f t="shared" si="1291"/>
        <v>0</v>
      </c>
      <c r="MD180" s="1460">
        <f t="shared" si="1291"/>
        <v>0</v>
      </c>
      <c r="ME180" s="1460">
        <f t="shared" si="1291"/>
        <v>0</v>
      </c>
      <c r="MF180" s="1460">
        <f t="shared" si="1291"/>
        <v>0</v>
      </c>
      <c r="MG180" s="1460">
        <f t="shared" si="1291"/>
        <v>0</v>
      </c>
      <c r="MH180" s="1460">
        <f t="shared" si="1291"/>
        <v>0</v>
      </c>
      <c r="MI180" s="1460">
        <f t="shared" si="1291"/>
        <v>0</v>
      </c>
      <c r="MJ180" s="1460">
        <f t="shared" si="1291"/>
        <v>0</v>
      </c>
      <c r="MK180" s="1460">
        <f t="shared" si="1291"/>
        <v>0</v>
      </c>
      <c r="ML180" s="1460">
        <f t="shared" si="1291"/>
        <v>0</v>
      </c>
      <c r="MM180" s="1460">
        <f t="shared" si="1291"/>
        <v>0</v>
      </c>
      <c r="MN180" s="1460">
        <f t="shared" si="1291"/>
        <v>0</v>
      </c>
      <c r="MO180" s="1460">
        <f t="shared" si="1291"/>
        <v>0</v>
      </c>
      <c r="MP180" s="1460">
        <f t="shared" si="1291"/>
        <v>0</v>
      </c>
      <c r="MQ180" s="1460">
        <f t="shared" si="1291"/>
        <v>0</v>
      </c>
      <c r="MR180" s="1460">
        <f t="shared" si="1291"/>
        <v>0</v>
      </c>
      <c r="MS180" s="1460">
        <f t="shared" si="1277"/>
        <v>0</v>
      </c>
      <c r="MT180" s="1460">
        <f t="shared" si="1277"/>
        <v>0</v>
      </c>
      <c r="MU180" s="1460">
        <f t="shared" si="1277"/>
        <v>0</v>
      </c>
      <c r="MV180" s="1460">
        <f t="shared" si="1277"/>
        <v>0</v>
      </c>
      <c r="MW180" s="1460">
        <f t="shared" si="1277"/>
        <v>0</v>
      </c>
      <c r="MX180" s="1460">
        <f t="shared" si="1277"/>
        <v>0</v>
      </c>
      <c r="MY180" s="1460">
        <f t="shared" si="1277"/>
        <v>0</v>
      </c>
      <c r="MZ180" s="1460">
        <f t="shared" si="1277"/>
        <v>0</v>
      </c>
      <c r="NA180" s="1460">
        <f t="shared" si="1277"/>
        <v>0</v>
      </c>
      <c r="NB180" s="1460">
        <f t="shared" si="1277"/>
        <v>0</v>
      </c>
      <c r="NC180" s="1460">
        <f t="shared" si="1277"/>
        <v>0</v>
      </c>
      <c r="ND180" s="1460">
        <f t="shared" si="1277"/>
        <v>0</v>
      </c>
      <c r="NE180" s="1460">
        <f t="shared" si="1277"/>
        <v>0</v>
      </c>
      <c r="NF180" s="1460">
        <f t="shared" si="1277"/>
        <v>0</v>
      </c>
      <c r="NG180" s="1460">
        <f t="shared" si="1277"/>
        <v>0</v>
      </c>
      <c r="NH180" s="1460">
        <f t="shared" si="1277"/>
        <v>0</v>
      </c>
      <c r="NI180" s="1460">
        <f t="shared" si="1278"/>
        <v>0</v>
      </c>
      <c r="NJ180" s="1460">
        <f t="shared" si="1278"/>
        <v>0</v>
      </c>
      <c r="NK180" s="1460">
        <f t="shared" si="1278"/>
        <v>0</v>
      </c>
      <c r="NL180" s="1460">
        <f t="shared" si="1278"/>
        <v>0</v>
      </c>
      <c r="NM180" s="1460">
        <f t="shared" si="1278"/>
        <v>0</v>
      </c>
      <c r="NN180" s="1460">
        <f t="shared" si="1278"/>
        <v>0</v>
      </c>
      <c r="NO180" s="1460">
        <f t="shared" si="1278"/>
        <v>0</v>
      </c>
      <c r="NP180" s="1460">
        <f t="shared" si="1278"/>
        <v>0</v>
      </c>
      <c r="NQ180" s="1460">
        <f t="shared" si="1278"/>
        <v>0</v>
      </c>
      <c r="NR180" s="1460">
        <f t="shared" si="1278"/>
        <v>0</v>
      </c>
      <c r="NS180" s="1460">
        <f t="shared" si="1278"/>
        <v>0</v>
      </c>
      <c r="NT180" s="1460">
        <f t="shared" si="1278"/>
        <v>0</v>
      </c>
      <c r="NU180" s="1460">
        <f t="shared" si="1278"/>
        <v>0</v>
      </c>
      <c r="NV180" s="1460">
        <f t="shared" si="1278"/>
        <v>0</v>
      </c>
      <c r="NW180" s="1460">
        <f t="shared" si="1278"/>
        <v>0</v>
      </c>
      <c r="NX180" s="1460">
        <f t="shared" si="1278"/>
        <v>0</v>
      </c>
      <c r="NY180" s="1460">
        <f t="shared" si="1280"/>
        <v>0</v>
      </c>
      <c r="NZ180" s="1460">
        <f t="shared" si="1280"/>
        <v>0</v>
      </c>
      <c r="OA180" s="1460">
        <f t="shared" si="1280"/>
        <v>0</v>
      </c>
      <c r="OB180" s="1460">
        <f t="shared" si="1280"/>
        <v>0</v>
      </c>
      <c r="OC180" s="1460">
        <f t="shared" si="1280"/>
        <v>0</v>
      </c>
      <c r="OD180" s="1460">
        <f t="shared" si="1280"/>
        <v>0</v>
      </c>
      <c r="OE180" s="1460">
        <f t="shared" si="1280"/>
        <v>0</v>
      </c>
      <c r="OF180" s="1460">
        <f t="shared" si="1280"/>
        <v>0</v>
      </c>
      <c r="OG180" s="1460">
        <f t="shared" si="1280"/>
        <v>0</v>
      </c>
      <c r="OH180" s="1460">
        <f t="shared" si="1280"/>
        <v>0</v>
      </c>
      <c r="OI180" s="1460">
        <f t="shared" si="1280"/>
        <v>0</v>
      </c>
      <c r="OJ180" s="1460">
        <f t="shared" si="1280"/>
        <v>0</v>
      </c>
      <c r="OK180" s="1460">
        <f t="shared" si="1280"/>
        <v>0</v>
      </c>
      <c r="OL180" s="1460">
        <f t="shared" si="1280"/>
        <v>0</v>
      </c>
      <c r="OM180" s="1460">
        <f t="shared" si="1280"/>
        <v>0</v>
      </c>
      <c r="ON180" s="1460">
        <f t="shared" si="1280"/>
        <v>0</v>
      </c>
      <c r="OO180" s="1460">
        <f t="shared" si="1279"/>
        <v>0</v>
      </c>
      <c r="OP180" s="1460">
        <f t="shared" si="1292"/>
        <v>0</v>
      </c>
      <c r="OQ180" s="1460">
        <f t="shared" si="1292"/>
        <v>0</v>
      </c>
      <c r="OR180" s="1460">
        <f t="shared" si="1292"/>
        <v>0</v>
      </c>
      <c r="OS180" s="1460">
        <f t="shared" si="1292"/>
        <v>0</v>
      </c>
      <c r="OT180" s="1460">
        <f t="shared" si="1292"/>
        <v>0</v>
      </c>
      <c r="OU180" s="1460">
        <f t="shared" si="1292"/>
        <v>0</v>
      </c>
      <c r="OV180" s="1460">
        <f t="shared" si="1292"/>
        <v>0</v>
      </c>
      <c r="OW180" s="1460">
        <f t="shared" si="1292"/>
        <v>0</v>
      </c>
      <c r="OX180" s="1460">
        <f t="shared" si="1292"/>
        <v>0</v>
      </c>
      <c r="OY180" s="1460">
        <f t="shared" si="1292"/>
        <v>0</v>
      </c>
      <c r="OZ180" s="1460">
        <f t="shared" si="1292"/>
        <v>0</v>
      </c>
      <c r="PA180" s="1460">
        <f t="shared" si="1292"/>
        <v>0</v>
      </c>
      <c r="PB180" s="1460">
        <f t="shared" si="1292"/>
        <v>0</v>
      </c>
      <c r="PC180" s="1460">
        <f t="shared" si="1292"/>
        <v>0</v>
      </c>
      <c r="PD180" s="1460">
        <f t="shared" si="1292"/>
        <v>0</v>
      </c>
      <c r="PE180" s="1460">
        <f t="shared" si="1292"/>
        <v>0</v>
      </c>
      <c r="PF180" s="1460">
        <f t="shared" si="1293"/>
        <v>0</v>
      </c>
      <c r="PG180" s="1460">
        <f t="shared" si="1293"/>
        <v>0</v>
      </c>
      <c r="PH180" s="1460">
        <f t="shared" si="1293"/>
        <v>0</v>
      </c>
      <c r="PI180" s="1460">
        <f t="shared" si="1293"/>
        <v>0</v>
      </c>
      <c r="PJ180" s="1460">
        <f t="shared" si="1293"/>
        <v>0</v>
      </c>
      <c r="PK180" s="1460">
        <f t="shared" si="1293"/>
        <v>0</v>
      </c>
      <c r="PL180" s="1460">
        <f t="shared" si="1293"/>
        <v>0</v>
      </c>
      <c r="PM180" s="1460">
        <f t="shared" si="1293"/>
        <v>0</v>
      </c>
      <c r="PN180" s="1460">
        <f t="shared" si="1293"/>
        <v>0</v>
      </c>
      <c r="PO180" s="1460">
        <f t="shared" si="1293"/>
        <v>0</v>
      </c>
      <c r="PP180" s="1460">
        <f t="shared" si="1293"/>
        <v>0</v>
      </c>
      <c r="PQ180" s="1460">
        <f t="shared" si="1293"/>
        <v>0</v>
      </c>
      <c r="PR180" s="1460">
        <f t="shared" si="1293"/>
        <v>0</v>
      </c>
      <c r="PS180" s="1460">
        <f t="shared" si="1293"/>
        <v>0</v>
      </c>
      <c r="PT180" s="1460">
        <f t="shared" si="1293"/>
        <v>0</v>
      </c>
      <c r="PU180" s="1460">
        <f t="shared" si="1293"/>
        <v>0</v>
      </c>
      <c r="PV180" s="1460">
        <f t="shared" si="1294"/>
        <v>0</v>
      </c>
      <c r="PW180" s="1460">
        <f t="shared" si="1294"/>
        <v>0</v>
      </c>
      <c r="PX180" s="1460">
        <f t="shared" si="1294"/>
        <v>0</v>
      </c>
      <c r="PY180" s="1460">
        <f t="shared" si="1294"/>
        <v>0</v>
      </c>
      <c r="PZ180" s="1460">
        <f t="shared" si="1294"/>
        <v>0</v>
      </c>
      <c r="QA180" s="1460">
        <f t="shared" si="1294"/>
        <v>0</v>
      </c>
      <c r="QB180" s="1460">
        <f t="shared" si="1294"/>
        <v>0</v>
      </c>
      <c r="QC180" s="1460">
        <f t="shared" si="1294"/>
        <v>0</v>
      </c>
      <c r="QD180" s="1460">
        <f t="shared" si="1294"/>
        <v>0</v>
      </c>
      <c r="QE180" s="1460">
        <f t="shared" si="1294"/>
        <v>0</v>
      </c>
      <c r="QF180" s="1460">
        <f t="shared" si="1294"/>
        <v>0</v>
      </c>
      <c r="QG180" s="1460">
        <f t="shared" si="1294"/>
        <v>0</v>
      </c>
      <c r="QH180" s="1460">
        <f t="shared" si="1294"/>
        <v>0</v>
      </c>
      <c r="QI180" s="1460">
        <f t="shared" si="1294"/>
        <v>0</v>
      </c>
      <c r="QJ180" s="1460">
        <f t="shared" si="1294"/>
        <v>0</v>
      </c>
      <c r="QK180" s="1460">
        <f t="shared" si="1294"/>
        <v>0</v>
      </c>
      <c r="QL180" s="1460">
        <f t="shared" si="1273"/>
        <v>0</v>
      </c>
      <c r="QM180" s="1460">
        <f t="shared" si="1273"/>
        <v>0</v>
      </c>
      <c r="QN180" s="1460">
        <f t="shared" si="1273"/>
        <v>0</v>
      </c>
      <c r="QO180" s="1460">
        <f t="shared" si="1273"/>
        <v>0</v>
      </c>
      <c r="QP180" s="1460">
        <f t="shared" si="1273"/>
        <v>0</v>
      </c>
      <c r="QQ180" s="1460">
        <f t="shared" si="1273"/>
        <v>0</v>
      </c>
    </row>
    <row r="181" spans="1:459" s="1466" customFormat="1" ht="22.5" customHeight="1">
      <c r="A181" s="1468"/>
      <c r="B181" s="1469"/>
      <c r="C181" s="1469"/>
      <c r="D181" s="1470"/>
      <c r="E181" s="1471"/>
      <c r="F181" s="1472"/>
      <c r="G181" s="1472"/>
      <c r="H181" s="1473">
        <f t="shared" si="1106"/>
        <v>0</v>
      </c>
      <c r="I181" s="1474">
        <v>0</v>
      </c>
      <c r="J181" s="1475">
        <f t="shared" si="437"/>
        <v>0</v>
      </c>
      <c r="K181" s="1476">
        <v>0</v>
      </c>
      <c r="L181" s="1477">
        <f t="shared" si="1107"/>
        <v>0</v>
      </c>
      <c r="M181" s="1477">
        <f t="shared" si="1108"/>
        <v>0</v>
      </c>
      <c r="N181" s="1478"/>
      <c r="O181" s="1479">
        <v>0</v>
      </c>
      <c r="P181" s="1480">
        <v>0</v>
      </c>
      <c r="Q181" s="1828">
        <v>0</v>
      </c>
      <c r="R181" s="1831">
        <f t="shared" si="1109"/>
        <v>0</v>
      </c>
      <c r="S181" s="1481">
        <f>IF(AND(SUM(O181:Q181)=0,N181="NNN"),MIN('Operating History and Pro Forma'!$M$33,'Operating History and Pro Forma'!$T$15)*D181,SUM(O181:Q181)*D181)</f>
        <v>0</v>
      </c>
      <c r="T181" s="1482">
        <f t="shared" si="1110"/>
        <v>0</v>
      </c>
      <c r="U181" s="1483">
        <f t="shared" si="1111"/>
        <v>0</v>
      </c>
      <c r="V181" s="1480"/>
      <c r="W181" s="1514"/>
      <c r="X181" s="1486" t="str">
        <f t="shared" si="1112"/>
        <v/>
      </c>
      <c r="Y181" s="1487">
        <f t="shared" si="1113"/>
        <v>0</v>
      </c>
      <c r="Z181" s="1488"/>
      <c r="AA181" s="1488"/>
      <c r="AB181" s="1488"/>
      <c r="AC181" s="1488"/>
      <c r="AD181" s="1489">
        <f t="shared" si="1114"/>
        <v>0</v>
      </c>
      <c r="AE181" s="1490" t="str">
        <f t="shared" si="1115"/>
        <v/>
      </c>
      <c r="AF181" s="1491">
        <f t="shared" si="1116"/>
        <v>0</v>
      </c>
      <c r="AG181" s="1492">
        <f t="shared" si="1117"/>
        <v>0</v>
      </c>
      <c r="AH181" s="1493">
        <f t="shared" si="1118"/>
        <v>0</v>
      </c>
      <c r="AI181" s="1493">
        <f t="shared" si="1118"/>
        <v>0</v>
      </c>
      <c r="AJ181" s="1494">
        <f t="shared" si="1118"/>
        <v>0</v>
      </c>
      <c r="AK181" s="1494">
        <f t="shared" si="1118"/>
        <v>0</v>
      </c>
      <c r="AL181" s="1495">
        <f t="shared" si="1118"/>
        <v>0</v>
      </c>
      <c r="AM181" s="1496">
        <f t="shared" si="1118"/>
        <v>0</v>
      </c>
      <c r="AN181" s="1497">
        <f t="shared" si="399"/>
        <v>0</v>
      </c>
      <c r="AO181" s="1498">
        <f t="shared" si="1093"/>
        <v>0</v>
      </c>
      <c r="AP181" s="1499">
        <f t="shared" si="1119"/>
        <v>0</v>
      </c>
      <c r="AQ181" s="1500">
        <f t="shared" si="1120"/>
        <v>0</v>
      </c>
      <c r="AR181" s="1501">
        <f t="shared" si="1121"/>
        <v>0</v>
      </c>
      <c r="AS181" s="1498">
        <f t="shared" si="1088"/>
        <v>0</v>
      </c>
      <c r="AT181" s="1501">
        <f t="shared" si="1122"/>
        <v>0</v>
      </c>
      <c r="AU181" s="1498">
        <f t="shared" si="1123"/>
        <v>1</v>
      </c>
      <c r="AV181" s="1498">
        <f t="shared" si="1124"/>
        <v>2</v>
      </c>
      <c r="AW181" s="1499">
        <f t="shared" si="1125"/>
        <v>0</v>
      </c>
      <c r="AX181" s="1502">
        <f t="shared" si="1126"/>
        <v>0</v>
      </c>
      <c r="AY181" s="1503">
        <f t="shared" si="1127"/>
        <v>0</v>
      </c>
      <c r="AZ181" s="1498">
        <f t="shared" si="1128"/>
        <v>2</v>
      </c>
      <c r="BA181" s="1498">
        <f t="shared" si="1129"/>
        <v>3</v>
      </c>
      <c r="BB181" s="1499">
        <f t="shared" si="1130"/>
        <v>0</v>
      </c>
      <c r="BC181" s="1502">
        <f t="shared" si="1131"/>
        <v>0</v>
      </c>
      <c r="BD181" s="1503">
        <f t="shared" si="1132"/>
        <v>0</v>
      </c>
      <c r="BE181" s="1498">
        <f t="shared" si="1133"/>
        <v>3</v>
      </c>
      <c r="BF181" s="1498">
        <f t="shared" si="1134"/>
        <v>4</v>
      </c>
      <c r="BG181" s="1499">
        <f t="shared" si="1135"/>
        <v>0</v>
      </c>
      <c r="BH181" s="1502">
        <f t="shared" si="1136"/>
        <v>0</v>
      </c>
      <c r="BI181" s="1502">
        <f t="shared" si="1137"/>
        <v>0</v>
      </c>
      <c r="BJ181" s="1504">
        <f t="shared" si="1138"/>
        <v>1900</v>
      </c>
      <c r="BK181" s="1505" t="str">
        <f t="shared" si="1139"/>
        <v/>
      </c>
      <c r="BL181" s="1506"/>
      <c r="BM181" s="1507">
        <f t="shared" si="1140"/>
        <v>0</v>
      </c>
      <c r="BN181" s="1508">
        <f t="shared" si="1290"/>
        <v>0</v>
      </c>
      <c r="BO181" s="1508">
        <f t="shared" si="1290"/>
        <v>0</v>
      </c>
      <c r="BP181" s="1508">
        <f t="shared" si="1290"/>
        <v>0</v>
      </c>
      <c r="BQ181" s="1508">
        <f t="shared" si="1290"/>
        <v>0</v>
      </c>
      <c r="BR181" s="1508">
        <f t="shared" si="1290"/>
        <v>0</v>
      </c>
      <c r="BS181" s="1508">
        <f t="shared" si="1290"/>
        <v>0</v>
      </c>
      <c r="BT181" s="1508">
        <f t="shared" si="1290"/>
        <v>0</v>
      </c>
      <c r="BU181" s="1508">
        <f t="shared" si="1290"/>
        <v>0</v>
      </c>
      <c r="BV181" s="1508">
        <f t="shared" si="1290"/>
        <v>0</v>
      </c>
      <c r="BW181" s="1508">
        <f t="shared" si="1290"/>
        <v>0</v>
      </c>
      <c r="BX181" s="1508">
        <f t="shared" si="1290"/>
        <v>0</v>
      </c>
      <c r="BY181" s="1507">
        <f t="shared" si="1290"/>
        <v>0</v>
      </c>
      <c r="BZ181" s="1508">
        <f t="shared" si="1290"/>
        <v>0</v>
      </c>
      <c r="CA181" s="1508">
        <f t="shared" si="1290"/>
        <v>0</v>
      </c>
      <c r="CB181" s="1508">
        <f t="shared" si="1290"/>
        <v>0</v>
      </c>
      <c r="CC181" s="1508">
        <f t="shared" si="1290"/>
        <v>0</v>
      </c>
      <c r="CD181" s="1508">
        <f t="shared" si="1282"/>
        <v>0</v>
      </c>
      <c r="CE181" s="1508">
        <f t="shared" si="1282"/>
        <v>0</v>
      </c>
      <c r="CF181" s="1508">
        <f t="shared" si="1282"/>
        <v>0</v>
      </c>
      <c r="CG181" s="1508">
        <f t="shared" si="1282"/>
        <v>0</v>
      </c>
      <c r="CH181" s="1508">
        <f t="shared" si="1282"/>
        <v>0</v>
      </c>
      <c r="CI181" s="1508">
        <f t="shared" si="1282"/>
        <v>0</v>
      </c>
      <c r="CJ181" s="1509">
        <f t="shared" si="1282"/>
        <v>0</v>
      </c>
      <c r="CK181" s="1507">
        <f t="shared" si="1282"/>
        <v>0</v>
      </c>
      <c r="CL181" s="1508">
        <f t="shared" si="1282"/>
        <v>0</v>
      </c>
      <c r="CM181" s="1508">
        <f t="shared" si="1282"/>
        <v>0</v>
      </c>
      <c r="CN181" s="1508">
        <f t="shared" si="1282"/>
        <v>0</v>
      </c>
      <c r="CO181" s="1508">
        <f t="shared" si="1282"/>
        <v>0</v>
      </c>
      <c r="CP181" s="1508">
        <f t="shared" si="1282"/>
        <v>0</v>
      </c>
      <c r="CQ181" s="1508">
        <f t="shared" si="1282"/>
        <v>0</v>
      </c>
      <c r="CR181" s="1508">
        <f t="shared" si="1282"/>
        <v>0</v>
      </c>
      <c r="CS181" s="1508">
        <f t="shared" si="1282"/>
        <v>0</v>
      </c>
      <c r="CT181" s="1508">
        <f t="shared" si="1283"/>
        <v>0</v>
      </c>
      <c r="CU181" s="1508">
        <f t="shared" si="1283"/>
        <v>0</v>
      </c>
      <c r="CV181" s="1509">
        <f t="shared" si="1283"/>
        <v>0</v>
      </c>
      <c r="CW181" s="1508">
        <f t="shared" si="1283"/>
        <v>0</v>
      </c>
      <c r="CX181" s="1508">
        <f t="shared" si="1283"/>
        <v>0</v>
      </c>
      <c r="CY181" s="1508">
        <f t="shared" si="1283"/>
        <v>0</v>
      </c>
      <c r="CZ181" s="1508">
        <f t="shared" si="1283"/>
        <v>0</v>
      </c>
      <c r="DA181" s="1508">
        <f t="shared" si="1283"/>
        <v>0</v>
      </c>
      <c r="DB181" s="1508">
        <f t="shared" si="1283"/>
        <v>0</v>
      </c>
      <c r="DC181" s="1508">
        <f t="shared" si="1283"/>
        <v>0</v>
      </c>
      <c r="DD181" s="1508">
        <f t="shared" si="1283"/>
        <v>0</v>
      </c>
      <c r="DE181" s="1508">
        <f t="shared" si="1283"/>
        <v>0</v>
      </c>
      <c r="DF181" s="1508">
        <f t="shared" si="1283"/>
        <v>0</v>
      </c>
      <c r="DG181" s="1508">
        <f t="shared" si="1283"/>
        <v>0</v>
      </c>
      <c r="DH181" s="1509">
        <f t="shared" si="1283"/>
        <v>0</v>
      </c>
      <c r="DI181" s="1508">
        <f t="shared" si="1283"/>
        <v>0</v>
      </c>
      <c r="DJ181" s="1508">
        <f t="shared" si="1284"/>
        <v>0</v>
      </c>
      <c r="DK181" s="1508">
        <f t="shared" si="1284"/>
        <v>0</v>
      </c>
      <c r="DL181" s="1508">
        <f t="shared" si="1284"/>
        <v>0</v>
      </c>
      <c r="DM181" s="1508">
        <f t="shared" si="1284"/>
        <v>0</v>
      </c>
      <c r="DN181" s="1508">
        <f t="shared" si="1284"/>
        <v>0</v>
      </c>
      <c r="DO181" s="1508">
        <f t="shared" si="1284"/>
        <v>0</v>
      </c>
      <c r="DP181" s="1508">
        <f t="shared" si="1284"/>
        <v>0</v>
      </c>
      <c r="DQ181" s="1508">
        <f t="shared" si="1284"/>
        <v>0</v>
      </c>
      <c r="DR181" s="1508">
        <f t="shared" si="1284"/>
        <v>0</v>
      </c>
      <c r="DS181" s="1508">
        <f t="shared" si="1284"/>
        <v>0</v>
      </c>
      <c r="DT181" s="1509">
        <f t="shared" si="1284"/>
        <v>0</v>
      </c>
      <c r="DU181" s="1507">
        <f t="shared" si="1284"/>
        <v>0</v>
      </c>
      <c r="DV181" s="1508">
        <f t="shared" si="1284"/>
        <v>0</v>
      </c>
      <c r="DW181" s="1508">
        <f t="shared" si="1284"/>
        <v>0</v>
      </c>
      <c r="DX181" s="1508">
        <f t="shared" si="1284"/>
        <v>0</v>
      </c>
      <c r="DY181" s="1508">
        <f t="shared" si="1284"/>
        <v>0</v>
      </c>
      <c r="DZ181" s="1508">
        <f t="shared" si="1285"/>
        <v>0</v>
      </c>
      <c r="EA181" s="1508">
        <f t="shared" si="1285"/>
        <v>0</v>
      </c>
      <c r="EB181" s="1508">
        <f t="shared" si="1285"/>
        <v>0</v>
      </c>
      <c r="EC181" s="1508">
        <f t="shared" si="1285"/>
        <v>0</v>
      </c>
      <c r="ED181" s="1508">
        <f t="shared" si="1285"/>
        <v>0</v>
      </c>
      <c r="EE181" s="1508">
        <f t="shared" si="1285"/>
        <v>0</v>
      </c>
      <c r="EF181" s="1508">
        <f t="shared" si="1285"/>
        <v>0</v>
      </c>
      <c r="EG181" s="1507">
        <f t="shared" si="1285"/>
        <v>0</v>
      </c>
      <c r="EH181" s="1508">
        <f t="shared" si="1285"/>
        <v>0</v>
      </c>
      <c r="EI181" s="1508">
        <f t="shared" si="1285"/>
        <v>0</v>
      </c>
      <c r="EJ181" s="1508">
        <f t="shared" si="1285"/>
        <v>0</v>
      </c>
      <c r="EK181" s="1508">
        <f t="shared" si="1285"/>
        <v>0</v>
      </c>
      <c r="EL181" s="1508">
        <f t="shared" si="1285"/>
        <v>0</v>
      </c>
      <c r="EM181" s="1508">
        <f t="shared" si="1285"/>
        <v>0</v>
      </c>
      <c r="EN181" s="1508">
        <f t="shared" si="1285"/>
        <v>0</v>
      </c>
      <c r="EO181" s="1508">
        <f t="shared" si="1285"/>
        <v>0</v>
      </c>
      <c r="EP181" s="1508">
        <f t="shared" si="1286"/>
        <v>0</v>
      </c>
      <c r="EQ181" s="1508">
        <f t="shared" si="1286"/>
        <v>0</v>
      </c>
      <c r="ER181" s="1509">
        <f t="shared" si="1286"/>
        <v>0</v>
      </c>
      <c r="ES181" s="1507">
        <f t="shared" si="1286"/>
        <v>0</v>
      </c>
      <c r="ET181" s="1508">
        <f t="shared" si="1286"/>
        <v>0</v>
      </c>
      <c r="EU181" s="1508">
        <f t="shared" si="1286"/>
        <v>0</v>
      </c>
      <c r="EV181" s="1508">
        <f t="shared" si="1286"/>
        <v>0</v>
      </c>
      <c r="EW181" s="1508">
        <f t="shared" si="1286"/>
        <v>0</v>
      </c>
      <c r="EX181" s="1508">
        <f t="shared" si="1286"/>
        <v>0</v>
      </c>
      <c r="EY181" s="1508">
        <f t="shared" si="1286"/>
        <v>0</v>
      </c>
      <c r="EZ181" s="1508">
        <f t="shared" si="1286"/>
        <v>0</v>
      </c>
      <c r="FA181" s="1508">
        <f t="shared" si="1286"/>
        <v>0</v>
      </c>
      <c r="FB181" s="1508">
        <f t="shared" si="1286"/>
        <v>0</v>
      </c>
      <c r="FC181" s="1508">
        <f t="shared" si="1286"/>
        <v>0</v>
      </c>
      <c r="FD181" s="1509">
        <f t="shared" si="1286"/>
        <v>0</v>
      </c>
      <c r="FE181" s="1508">
        <f t="shared" si="1286"/>
        <v>0</v>
      </c>
      <c r="FF181" s="1508">
        <f t="shared" si="1287"/>
        <v>0</v>
      </c>
      <c r="FG181" s="1508">
        <f t="shared" si="1288"/>
        <v>0</v>
      </c>
      <c r="FH181" s="1508">
        <f t="shared" si="1288"/>
        <v>0</v>
      </c>
      <c r="FI181" s="1508">
        <f t="shared" si="1288"/>
        <v>0</v>
      </c>
      <c r="FJ181" s="1508">
        <f t="shared" si="1288"/>
        <v>0</v>
      </c>
      <c r="FK181" s="1508">
        <f t="shared" si="1288"/>
        <v>0</v>
      </c>
      <c r="FL181" s="1508">
        <f t="shared" si="1288"/>
        <v>0</v>
      </c>
      <c r="FM181" s="1508">
        <f t="shared" si="1288"/>
        <v>0</v>
      </c>
      <c r="FN181" s="1508">
        <f t="shared" si="1288"/>
        <v>0</v>
      </c>
      <c r="FO181" s="1508">
        <f t="shared" si="1288"/>
        <v>0</v>
      </c>
      <c r="FP181" s="1509">
        <f t="shared" si="1288"/>
        <v>0</v>
      </c>
      <c r="FQ181" s="1508">
        <f t="shared" si="1288"/>
        <v>0</v>
      </c>
      <c r="FR181" s="1508">
        <f t="shared" si="1288"/>
        <v>0</v>
      </c>
      <c r="FS181" s="1508">
        <f t="shared" si="1288"/>
        <v>0</v>
      </c>
      <c r="FT181" s="1508">
        <f t="shared" si="1288"/>
        <v>0</v>
      </c>
      <c r="FU181" s="1508">
        <f t="shared" si="1288"/>
        <v>0</v>
      </c>
      <c r="FV181" s="1508">
        <f t="shared" si="1288"/>
        <v>0</v>
      </c>
      <c r="FW181" s="1508">
        <f t="shared" si="1142"/>
        <v>0</v>
      </c>
      <c r="FX181" s="1508">
        <f t="shared" si="1142"/>
        <v>0</v>
      </c>
      <c r="FY181" s="1508">
        <f t="shared" si="1142"/>
        <v>0</v>
      </c>
      <c r="FZ181" s="1508">
        <f t="shared" si="1142"/>
        <v>0</v>
      </c>
      <c r="GA181" s="1508">
        <f t="shared" si="1142"/>
        <v>0</v>
      </c>
      <c r="GB181" s="1509">
        <f t="shared" si="1142"/>
        <v>0</v>
      </c>
      <c r="GC181" s="1506"/>
      <c r="GD181" s="1458">
        <f t="shared" si="1143"/>
        <v>1</v>
      </c>
      <c r="GE181" s="1510">
        <f t="shared" si="1281"/>
        <v>0</v>
      </c>
      <c r="GF181" s="1511">
        <f t="shared" si="1281"/>
        <v>0</v>
      </c>
      <c r="GG181" s="1511">
        <f t="shared" si="1281"/>
        <v>0</v>
      </c>
      <c r="GH181" s="1511">
        <f t="shared" si="1281"/>
        <v>0</v>
      </c>
      <c r="GI181" s="1511">
        <f t="shared" si="1281"/>
        <v>0</v>
      </c>
      <c r="GJ181" s="1511">
        <f t="shared" si="1281"/>
        <v>0</v>
      </c>
      <c r="GK181" s="1511">
        <f t="shared" si="1281"/>
        <v>0</v>
      </c>
      <c r="GL181" s="1511">
        <f t="shared" si="1281"/>
        <v>0</v>
      </c>
      <c r="GM181" s="1511">
        <f t="shared" si="1281"/>
        <v>0</v>
      </c>
      <c r="GN181" s="1512">
        <f t="shared" si="1281"/>
        <v>0</v>
      </c>
      <c r="GO181" s="1513">
        <f t="shared" si="1144"/>
        <v>0</v>
      </c>
      <c r="GP181" s="1506"/>
      <c r="GQ181" s="1510">
        <f t="shared" si="1073"/>
        <v>0</v>
      </c>
      <c r="GR181" s="1511">
        <f t="shared" si="1289"/>
        <v>0</v>
      </c>
      <c r="GS181" s="1511">
        <f t="shared" si="1289"/>
        <v>0</v>
      </c>
      <c r="GT181" s="1511">
        <f t="shared" si="1289"/>
        <v>0</v>
      </c>
      <c r="GU181" s="1511">
        <f t="shared" si="1289"/>
        <v>0</v>
      </c>
      <c r="GV181" s="1511">
        <f t="shared" si="1289"/>
        <v>0</v>
      </c>
      <c r="GW181" s="1511">
        <f t="shared" si="1289"/>
        <v>0</v>
      </c>
      <c r="GX181" s="1511">
        <f t="shared" si="1289"/>
        <v>0</v>
      </c>
      <c r="GY181" s="1511">
        <f t="shared" si="1289"/>
        <v>0</v>
      </c>
      <c r="GZ181" s="1512">
        <f t="shared" si="1289"/>
        <v>0</v>
      </c>
      <c r="HA181" s="1513">
        <f t="shared" si="1145"/>
        <v>0</v>
      </c>
      <c r="HB181" s="1506">
        <f t="shared" si="1146"/>
        <v>1</v>
      </c>
      <c r="HC181" s="1506"/>
      <c r="HD181" s="1508">
        <f t="shared" si="1147"/>
        <v>0</v>
      </c>
      <c r="HE181" s="1460">
        <f t="shared" si="1148"/>
        <v>0</v>
      </c>
      <c r="HF181" s="1460">
        <f t="shared" si="1149"/>
        <v>0</v>
      </c>
      <c r="HG181" s="1460">
        <f t="shared" si="1150"/>
        <v>0</v>
      </c>
      <c r="HH181" s="1460">
        <f t="shared" si="1151"/>
        <v>0</v>
      </c>
      <c r="HI181" s="1460">
        <f t="shared" si="1152"/>
        <v>0</v>
      </c>
      <c r="HJ181" s="1460">
        <f t="shared" si="1153"/>
        <v>0</v>
      </c>
      <c r="HK181" s="1460">
        <f t="shared" si="1154"/>
        <v>0</v>
      </c>
      <c r="HL181" s="1460">
        <f t="shared" si="1155"/>
        <v>0</v>
      </c>
      <c r="HM181" s="1460">
        <f t="shared" si="1156"/>
        <v>0</v>
      </c>
      <c r="HN181" s="1460">
        <f t="shared" si="1157"/>
        <v>0</v>
      </c>
      <c r="HO181" s="1460">
        <f t="shared" si="1158"/>
        <v>0</v>
      </c>
      <c r="HP181" s="1460">
        <f t="shared" si="1159"/>
        <v>0</v>
      </c>
      <c r="HQ181" s="1460">
        <f t="shared" si="1160"/>
        <v>0</v>
      </c>
      <c r="HR181" s="1460">
        <f t="shared" si="1161"/>
        <v>0</v>
      </c>
      <c r="HS181" s="1460">
        <f t="shared" si="1162"/>
        <v>0</v>
      </c>
      <c r="HT181" s="1460">
        <f t="shared" si="1163"/>
        <v>0</v>
      </c>
      <c r="HU181" s="1460">
        <f t="shared" si="1164"/>
        <v>0</v>
      </c>
      <c r="HV181" s="1460">
        <f t="shared" si="1165"/>
        <v>0</v>
      </c>
      <c r="HW181" s="1460">
        <f t="shared" si="1166"/>
        <v>0</v>
      </c>
      <c r="HX181" s="1460">
        <f t="shared" si="1167"/>
        <v>0</v>
      </c>
      <c r="HY181" s="1460">
        <f t="shared" si="1168"/>
        <v>0</v>
      </c>
      <c r="HZ181" s="1460">
        <f t="shared" si="1169"/>
        <v>0</v>
      </c>
      <c r="IA181" s="1460">
        <f t="shared" si="1170"/>
        <v>0</v>
      </c>
      <c r="IB181" s="1460">
        <f t="shared" si="1171"/>
        <v>0</v>
      </c>
      <c r="IC181" s="1460">
        <f t="shared" si="1172"/>
        <v>0</v>
      </c>
      <c r="ID181" s="1460">
        <f t="shared" si="1173"/>
        <v>0</v>
      </c>
      <c r="IE181" s="1460">
        <f t="shared" si="1174"/>
        <v>0</v>
      </c>
      <c r="IF181" s="1460">
        <f t="shared" si="1175"/>
        <v>0</v>
      </c>
      <c r="IG181" s="1460">
        <f t="shared" si="1176"/>
        <v>0</v>
      </c>
      <c r="IH181" s="1460">
        <f t="shared" si="1177"/>
        <v>0</v>
      </c>
      <c r="II181" s="1460">
        <f t="shared" si="1178"/>
        <v>0</v>
      </c>
      <c r="IJ181" s="1460">
        <f t="shared" si="1179"/>
        <v>0</v>
      </c>
      <c r="IK181" s="1460">
        <f t="shared" si="1180"/>
        <v>0</v>
      </c>
      <c r="IL181" s="1460">
        <f t="shared" si="1181"/>
        <v>0</v>
      </c>
      <c r="IM181" s="1460">
        <f t="shared" si="1182"/>
        <v>0</v>
      </c>
      <c r="IN181" s="1460">
        <f t="shared" si="1183"/>
        <v>0</v>
      </c>
      <c r="IO181" s="1460">
        <f t="shared" si="1184"/>
        <v>0</v>
      </c>
      <c r="IP181" s="1460">
        <f t="shared" si="1185"/>
        <v>0</v>
      </c>
      <c r="IQ181" s="1460">
        <f t="shared" si="1186"/>
        <v>0</v>
      </c>
      <c r="IR181" s="1460">
        <f t="shared" si="1187"/>
        <v>0</v>
      </c>
      <c r="IS181" s="1460">
        <f t="shared" si="1188"/>
        <v>0</v>
      </c>
      <c r="IT181" s="1460">
        <f t="shared" si="1189"/>
        <v>0</v>
      </c>
      <c r="IU181" s="1460">
        <f t="shared" si="1190"/>
        <v>0</v>
      </c>
      <c r="IV181" s="1460">
        <f t="shared" si="1191"/>
        <v>0</v>
      </c>
      <c r="IW181" s="1460">
        <f t="shared" si="1192"/>
        <v>0</v>
      </c>
      <c r="IX181" s="1460">
        <f t="shared" si="1193"/>
        <v>0</v>
      </c>
      <c r="IY181" s="1460">
        <f t="shared" si="1194"/>
        <v>0</v>
      </c>
      <c r="IZ181" s="1460">
        <f t="shared" si="1195"/>
        <v>0</v>
      </c>
      <c r="JA181" s="1460">
        <f t="shared" si="1196"/>
        <v>0</v>
      </c>
      <c r="JB181" s="1460">
        <f t="shared" si="1197"/>
        <v>0</v>
      </c>
      <c r="JC181" s="1460">
        <f t="shared" si="1198"/>
        <v>0</v>
      </c>
      <c r="JD181" s="1460">
        <f t="shared" si="1199"/>
        <v>0</v>
      </c>
      <c r="JE181" s="1460">
        <f t="shared" si="1200"/>
        <v>0</v>
      </c>
      <c r="JF181" s="1460">
        <f t="shared" si="1201"/>
        <v>0</v>
      </c>
      <c r="JG181" s="1460">
        <f t="shared" si="1202"/>
        <v>0</v>
      </c>
      <c r="JH181" s="1460">
        <f t="shared" si="1203"/>
        <v>0</v>
      </c>
      <c r="JI181" s="1460">
        <f t="shared" si="1204"/>
        <v>0</v>
      </c>
      <c r="JJ181" s="1460">
        <f t="shared" si="1205"/>
        <v>0</v>
      </c>
      <c r="JK181" s="1460">
        <f t="shared" si="1206"/>
        <v>0</v>
      </c>
      <c r="JL181" s="1460">
        <f t="shared" si="1207"/>
        <v>0</v>
      </c>
      <c r="JM181" s="1460">
        <f t="shared" si="1208"/>
        <v>0</v>
      </c>
      <c r="JN181" s="1460">
        <f t="shared" si="1209"/>
        <v>0</v>
      </c>
      <c r="JO181" s="1460">
        <f t="shared" si="1210"/>
        <v>0</v>
      </c>
      <c r="JP181" s="1460">
        <f t="shared" si="1211"/>
        <v>0</v>
      </c>
      <c r="JQ181" s="1460">
        <f t="shared" si="1212"/>
        <v>0</v>
      </c>
      <c r="JR181" s="1460">
        <f t="shared" si="1213"/>
        <v>0</v>
      </c>
      <c r="JS181" s="1460">
        <f t="shared" si="1214"/>
        <v>0</v>
      </c>
      <c r="JT181" s="1460">
        <f t="shared" si="1215"/>
        <v>0</v>
      </c>
      <c r="JU181" s="1460">
        <f t="shared" si="1216"/>
        <v>0</v>
      </c>
      <c r="JV181" s="1460">
        <f t="shared" si="1217"/>
        <v>0</v>
      </c>
      <c r="JW181" s="1460">
        <f t="shared" si="1218"/>
        <v>0</v>
      </c>
      <c r="JX181" s="1460">
        <f t="shared" si="1219"/>
        <v>0</v>
      </c>
      <c r="JY181" s="1460">
        <f t="shared" si="1220"/>
        <v>0</v>
      </c>
      <c r="JZ181" s="1460">
        <f t="shared" si="1221"/>
        <v>0</v>
      </c>
      <c r="KA181" s="1460">
        <f t="shared" si="1222"/>
        <v>0</v>
      </c>
      <c r="KB181" s="1460">
        <f t="shared" si="1223"/>
        <v>0</v>
      </c>
      <c r="KC181" s="1460">
        <f t="shared" si="1224"/>
        <v>0</v>
      </c>
      <c r="KD181" s="1460">
        <f t="shared" si="1225"/>
        <v>0</v>
      </c>
      <c r="KE181" s="1460">
        <f t="shared" si="1226"/>
        <v>0</v>
      </c>
      <c r="KF181" s="1460">
        <f t="shared" si="1227"/>
        <v>0</v>
      </c>
      <c r="KG181" s="1460">
        <f t="shared" si="1228"/>
        <v>0</v>
      </c>
      <c r="KH181" s="1460">
        <f t="shared" si="1229"/>
        <v>0</v>
      </c>
      <c r="KI181" s="1460">
        <f t="shared" si="1230"/>
        <v>0</v>
      </c>
      <c r="KJ181" s="1460">
        <f t="shared" si="1231"/>
        <v>0</v>
      </c>
      <c r="KK181" s="1460">
        <f t="shared" si="1232"/>
        <v>0</v>
      </c>
      <c r="KL181" s="1460">
        <f t="shared" si="1233"/>
        <v>0</v>
      </c>
      <c r="KM181" s="1460">
        <f t="shared" si="1234"/>
        <v>0</v>
      </c>
      <c r="KN181" s="1460">
        <f t="shared" si="1235"/>
        <v>0</v>
      </c>
      <c r="KO181" s="1460">
        <f t="shared" si="1236"/>
        <v>0</v>
      </c>
      <c r="KP181" s="1460">
        <f t="shared" si="1237"/>
        <v>0</v>
      </c>
      <c r="KQ181" s="1460">
        <f t="shared" si="1238"/>
        <v>0</v>
      </c>
      <c r="KR181" s="1460">
        <f t="shared" si="1239"/>
        <v>0</v>
      </c>
      <c r="KS181" s="1460">
        <f t="shared" si="1240"/>
        <v>0</v>
      </c>
      <c r="KT181" s="1460">
        <f t="shared" si="1241"/>
        <v>0</v>
      </c>
      <c r="KU181" s="1460">
        <f t="shared" si="1242"/>
        <v>0</v>
      </c>
      <c r="KV181" s="1460">
        <f t="shared" si="1243"/>
        <v>0</v>
      </c>
      <c r="KW181" s="1460">
        <f t="shared" si="1244"/>
        <v>0</v>
      </c>
      <c r="KX181" s="1460">
        <f t="shared" si="1245"/>
        <v>0</v>
      </c>
      <c r="KY181" s="1460">
        <f t="shared" si="1246"/>
        <v>0</v>
      </c>
      <c r="KZ181" s="1460">
        <f t="shared" si="1247"/>
        <v>0</v>
      </c>
      <c r="LA181" s="1460">
        <f t="shared" si="1248"/>
        <v>0</v>
      </c>
      <c r="LB181" s="1460">
        <f t="shared" si="1249"/>
        <v>0</v>
      </c>
      <c r="LC181" s="1460">
        <f t="shared" si="1250"/>
        <v>0</v>
      </c>
      <c r="LD181" s="1460">
        <f t="shared" si="1251"/>
        <v>0</v>
      </c>
      <c r="LE181" s="1460">
        <f t="shared" si="1252"/>
        <v>0</v>
      </c>
      <c r="LF181" s="1460">
        <f t="shared" si="1253"/>
        <v>0</v>
      </c>
      <c r="LG181" s="1460">
        <f t="shared" si="1254"/>
        <v>0</v>
      </c>
      <c r="LH181" s="1460">
        <f t="shared" si="1255"/>
        <v>0</v>
      </c>
      <c r="LI181" s="1460">
        <f t="shared" si="1256"/>
        <v>0</v>
      </c>
      <c r="LJ181" s="1460">
        <f t="shared" si="1257"/>
        <v>0</v>
      </c>
      <c r="LK181" s="1460">
        <f t="shared" si="1258"/>
        <v>0</v>
      </c>
      <c r="LL181" s="1460">
        <f t="shared" si="1259"/>
        <v>0</v>
      </c>
      <c r="LM181" s="1460">
        <f t="shared" si="1260"/>
        <v>0</v>
      </c>
      <c r="LN181" s="1460">
        <f t="shared" si="1261"/>
        <v>0</v>
      </c>
      <c r="LO181" s="1460">
        <f t="shared" si="1262"/>
        <v>0</v>
      </c>
      <c r="LP181" s="1460">
        <f t="shared" si="1263"/>
        <v>0</v>
      </c>
      <c r="LQ181" s="1460">
        <f t="shared" si="1264"/>
        <v>0</v>
      </c>
      <c r="LR181" s="1460">
        <f t="shared" si="1265"/>
        <v>0</v>
      </c>
      <c r="LS181" s="1460">
        <f t="shared" si="1266"/>
        <v>0</v>
      </c>
      <c r="LW181" s="1467">
        <f t="shared" si="1267"/>
        <v>0</v>
      </c>
      <c r="LX181" s="1467">
        <f t="shared" si="1268"/>
        <v>0</v>
      </c>
      <c r="LY181" s="1467">
        <f t="shared" si="1269"/>
        <v>0</v>
      </c>
      <c r="LZ181" s="1467">
        <f t="shared" si="1270"/>
        <v>0</v>
      </c>
      <c r="MA181" s="1506"/>
      <c r="MB181" s="1460">
        <f t="shared" si="1271"/>
        <v>0</v>
      </c>
      <c r="MC181" s="1460">
        <f t="shared" si="1291"/>
        <v>0</v>
      </c>
      <c r="MD181" s="1460">
        <f t="shared" si="1291"/>
        <v>0</v>
      </c>
      <c r="ME181" s="1460">
        <f t="shared" si="1291"/>
        <v>0</v>
      </c>
      <c r="MF181" s="1460">
        <f t="shared" si="1291"/>
        <v>0</v>
      </c>
      <c r="MG181" s="1460">
        <f t="shared" si="1291"/>
        <v>0</v>
      </c>
      <c r="MH181" s="1460">
        <f t="shared" si="1291"/>
        <v>0</v>
      </c>
      <c r="MI181" s="1460">
        <f t="shared" si="1291"/>
        <v>0</v>
      </c>
      <c r="MJ181" s="1460">
        <f t="shared" si="1291"/>
        <v>0</v>
      </c>
      <c r="MK181" s="1460">
        <f t="shared" si="1291"/>
        <v>0</v>
      </c>
      <c r="ML181" s="1460">
        <f t="shared" si="1291"/>
        <v>0</v>
      </c>
      <c r="MM181" s="1460">
        <f t="shared" si="1291"/>
        <v>0</v>
      </c>
      <c r="MN181" s="1460">
        <f t="shared" si="1291"/>
        <v>0</v>
      </c>
      <c r="MO181" s="1460">
        <f t="shared" si="1291"/>
        <v>0</v>
      </c>
      <c r="MP181" s="1460">
        <f t="shared" si="1291"/>
        <v>0</v>
      </c>
      <c r="MQ181" s="1460">
        <f t="shared" si="1291"/>
        <v>0</v>
      </c>
      <c r="MR181" s="1460">
        <f t="shared" si="1291"/>
        <v>0</v>
      </c>
      <c r="MS181" s="1460">
        <f t="shared" si="1277"/>
        <v>0</v>
      </c>
      <c r="MT181" s="1460">
        <f t="shared" si="1277"/>
        <v>0</v>
      </c>
      <c r="MU181" s="1460">
        <f t="shared" si="1277"/>
        <v>0</v>
      </c>
      <c r="MV181" s="1460">
        <f t="shared" si="1277"/>
        <v>0</v>
      </c>
      <c r="MW181" s="1460">
        <f t="shared" si="1277"/>
        <v>0</v>
      </c>
      <c r="MX181" s="1460">
        <f t="shared" si="1277"/>
        <v>0</v>
      </c>
      <c r="MY181" s="1460">
        <f t="shared" ref="MS181:NH197" si="1295">IF(MY$12&lt;$AO181,0,IF(MY$12&lt;=$AU181,(MY$8-$LW181)*$D181/12,IF(MY$12&gt;=$BF181,(MY$8-$LZ181)*$D181/12,IF(MY$12&gt;=$BE181,0,IF(MY$12&gt;=$BA181,(MY$8-$LY181)*$D181/12,IF(MY$12&gt;=$AZ181,0,IF(MY$12&gt;=$AV181,(MY$8-$LX181)*$D181/12,0)))))))</f>
        <v>0</v>
      </c>
      <c r="MZ181" s="1460">
        <f t="shared" si="1295"/>
        <v>0</v>
      </c>
      <c r="NA181" s="1460">
        <f t="shared" si="1295"/>
        <v>0</v>
      </c>
      <c r="NB181" s="1460">
        <f t="shared" si="1295"/>
        <v>0</v>
      </c>
      <c r="NC181" s="1460">
        <f t="shared" si="1295"/>
        <v>0</v>
      </c>
      <c r="ND181" s="1460">
        <f t="shared" si="1295"/>
        <v>0</v>
      </c>
      <c r="NE181" s="1460">
        <f t="shared" si="1295"/>
        <v>0</v>
      </c>
      <c r="NF181" s="1460">
        <f t="shared" si="1295"/>
        <v>0</v>
      </c>
      <c r="NG181" s="1460">
        <f t="shared" si="1295"/>
        <v>0</v>
      </c>
      <c r="NH181" s="1460">
        <f t="shared" si="1295"/>
        <v>0</v>
      </c>
      <c r="NI181" s="1460">
        <f t="shared" si="1278"/>
        <v>0</v>
      </c>
      <c r="NJ181" s="1460">
        <f t="shared" si="1278"/>
        <v>0</v>
      </c>
      <c r="NK181" s="1460">
        <f t="shared" si="1278"/>
        <v>0</v>
      </c>
      <c r="NL181" s="1460">
        <f t="shared" si="1278"/>
        <v>0</v>
      </c>
      <c r="NM181" s="1460">
        <f t="shared" si="1278"/>
        <v>0</v>
      </c>
      <c r="NN181" s="1460">
        <f t="shared" si="1278"/>
        <v>0</v>
      </c>
      <c r="NO181" s="1460">
        <f t="shared" ref="NI181:NX197" si="1296">IF(NO$12&lt;$AO181,0,IF(NO$12&lt;=$AU181,(NO$8-$LW181)*$D181/12,IF(NO$12&gt;=$BF181,(NO$8-$LZ181)*$D181/12,IF(NO$12&gt;=$BE181,0,IF(NO$12&gt;=$BA181,(NO$8-$LY181)*$D181/12,IF(NO$12&gt;=$AZ181,0,IF(NO$12&gt;=$AV181,(NO$8-$LX181)*$D181/12,0)))))))</f>
        <v>0</v>
      </c>
      <c r="NP181" s="1460">
        <f t="shared" si="1296"/>
        <v>0</v>
      </c>
      <c r="NQ181" s="1460">
        <f t="shared" si="1296"/>
        <v>0</v>
      </c>
      <c r="NR181" s="1460">
        <f t="shared" si="1296"/>
        <v>0</v>
      </c>
      <c r="NS181" s="1460">
        <f t="shared" si="1296"/>
        <v>0</v>
      </c>
      <c r="NT181" s="1460">
        <f t="shared" si="1296"/>
        <v>0</v>
      </c>
      <c r="NU181" s="1460">
        <f t="shared" si="1296"/>
        <v>0</v>
      </c>
      <c r="NV181" s="1460">
        <f t="shared" si="1296"/>
        <v>0</v>
      </c>
      <c r="NW181" s="1460">
        <f t="shared" si="1296"/>
        <v>0</v>
      </c>
      <c r="NX181" s="1460">
        <f t="shared" si="1296"/>
        <v>0</v>
      </c>
      <c r="NY181" s="1460">
        <f t="shared" si="1280"/>
        <v>0</v>
      </c>
      <c r="NZ181" s="1460">
        <f t="shared" si="1280"/>
        <v>0</v>
      </c>
      <c r="OA181" s="1460">
        <f t="shared" si="1280"/>
        <v>0</v>
      </c>
      <c r="OB181" s="1460">
        <f t="shared" si="1280"/>
        <v>0</v>
      </c>
      <c r="OC181" s="1460">
        <f t="shared" si="1280"/>
        <v>0</v>
      </c>
      <c r="OD181" s="1460">
        <f t="shared" si="1280"/>
        <v>0</v>
      </c>
      <c r="OE181" s="1460">
        <f t="shared" si="1280"/>
        <v>0</v>
      </c>
      <c r="OF181" s="1460">
        <f t="shared" si="1280"/>
        <v>0</v>
      </c>
      <c r="OG181" s="1460">
        <f t="shared" si="1280"/>
        <v>0</v>
      </c>
      <c r="OH181" s="1460">
        <f t="shared" si="1280"/>
        <v>0</v>
      </c>
      <c r="OI181" s="1460">
        <f t="shared" si="1280"/>
        <v>0</v>
      </c>
      <c r="OJ181" s="1460">
        <f t="shared" si="1280"/>
        <v>0</v>
      </c>
      <c r="OK181" s="1460">
        <f t="shared" si="1280"/>
        <v>0</v>
      </c>
      <c r="OL181" s="1460">
        <f t="shared" si="1280"/>
        <v>0</v>
      </c>
      <c r="OM181" s="1460">
        <f t="shared" si="1280"/>
        <v>0</v>
      </c>
      <c r="ON181" s="1460">
        <f t="shared" ref="NY181:ON197" si="1297">IF(ON$12&lt;$AO181,0,IF(ON$12&lt;=$AU181,(ON$8-$LW181)*$D181/12,IF(ON$12&gt;=$BF181,(ON$8-$LZ181)*$D181/12,IF(ON$12&gt;=$BE181,0,IF(ON$12&gt;=$BA181,(ON$8-$LY181)*$D181/12,IF(ON$12&gt;=$AZ181,0,IF(ON$12&gt;=$AV181,(ON$8-$LX181)*$D181/12,0)))))))</f>
        <v>0</v>
      </c>
      <c r="OO181" s="1460">
        <f t="shared" si="1279"/>
        <v>0</v>
      </c>
      <c r="OP181" s="1460">
        <f t="shared" si="1292"/>
        <v>0</v>
      </c>
      <c r="OQ181" s="1460">
        <f t="shared" si="1292"/>
        <v>0</v>
      </c>
      <c r="OR181" s="1460">
        <f t="shared" si="1292"/>
        <v>0</v>
      </c>
      <c r="OS181" s="1460">
        <f t="shared" si="1292"/>
        <v>0</v>
      </c>
      <c r="OT181" s="1460">
        <f t="shared" si="1292"/>
        <v>0</v>
      </c>
      <c r="OU181" s="1460">
        <f t="shared" si="1292"/>
        <v>0</v>
      </c>
      <c r="OV181" s="1460">
        <f t="shared" si="1292"/>
        <v>0</v>
      </c>
      <c r="OW181" s="1460">
        <f t="shared" si="1292"/>
        <v>0</v>
      </c>
      <c r="OX181" s="1460">
        <f t="shared" si="1292"/>
        <v>0</v>
      </c>
      <c r="OY181" s="1460">
        <f t="shared" si="1292"/>
        <v>0</v>
      </c>
      <c r="OZ181" s="1460">
        <f t="shared" si="1292"/>
        <v>0</v>
      </c>
      <c r="PA181" s="1460">
        <f t="shared" si="1292"/>
        <v>0</v>
      </c>
      <c r="PB181" s="1460">
        <f t="shared" si="1292"/>
        <v>0</v>
      </c>
      <c r="PC181" s="1460">
        <f t="shared" si="1292"/>
        <v>0</v>
      </c>
      <c r="PD181" s="1460">
        <f t="shared" si="1292"/>
        <v>0</v>
      </c>
      <c r="PE181" s="1460">
        <f t="shared" si="1292"/>
        <v>0</v>
      </c>
      <c r="PF181" s="1460">
        <f t="shared" si="1293"/>
        <v>0</v>
      </c>
      <c r="PG181" s="1460">
        <f t="shared" si="1293"/>
        <v>0</v>
      </c>
      <c r="PH181" s="1460">
        <f t="shared" si="1293"/>
        <v>0</v>
      </c>
      <c r="PI181" s="1460">
        <f t="shared" si="1293"/>
        <v>0</v>
      </c>
      <c r="PJ181" s="1460">
        <f t="shared" si="1293"/>
        <v>0</v>
      </c>
      <c r="PK181" s="1460">
        <f t="shared" si="1293"/>
        <v>0</v>
      </c>
      <c r="PL181" s="1460">
        <f t="shared" si="1293"/>
        <v>0</v>
      </c>
      <c r="PM181" s="1460">
        <f t="shared" si="1293"/>
        <v>0</v>
      </c>
      <c r="PN181" s="1460">
        <f t="shared" si="1293"/>
        <v>0</v>
      </c>
      <c r="PO181" s="1460">
        <f t="shared" si="1293"/>
        <v>0</v>
      </c>
      <c r="PP181" s="1460">
        <f t="shared" si="1293"/>
        <v>0</v>
      </c>
      <c r="PQ181" s="1460">
        <f t="shared" si="1293"/>
        <v>0</v>
      </c>
      <c r="PR181" s="1460">
        <f t="shared" si="1293"/>
        <v>0</v>
      </c>
      <c r="PS181" s="1460">
        <f t="shared" si="1293"/>
        <v>0</v>
      </c>
      <c r="PT181" s="1460">
        <f t="shared" si="1293"/>
        <v>0</v>
      </c>
      <c r="PU181" s="1460">
        <f t="shared" si="1293"/>
        <v>0</v>
      </c>
      <c r="PV181" s="1460">
        <f t="shared" si="1294"/>
        <v>0</v>
      </c>
      <c r="PW181" s="1460">
        <f t="shared" si="1294"/>
        <v>0</v>
      </c>
      <c r="PX181" s="1460">
        <f t="shared" si="1294"/>
        <v>0</v>
      </c>
      <c r="PY181" s="1460">
        <f t="shared" si="1294"/>
        <v>0</v>
      </c>
      <c r="PZ181" s="1460">
        <f t="shared" si="1294"/>
        <v>0</v>
      </c>
      <c r="QA181" s="1460">
        <f t="shared" si="1294"/>
        <v>0</v>
      </c>
      <c r="QB181" s="1460">
        <f t="shared" si="1294"/>
        <v>0</v>
      </c>
      <c r="QC181" s="1460">
        <f t="shared" si="1294"/>
        <v>0</v>
      </c>
      <c r="QD181" s="1460">
        <f t="shared" si="1294"/>
        <v>0</v>
      </c>
      <c r="QE181" s="1460">
        <f t="shared" si="1294"/>
        <v>0</v>
      </c>
      <c r="QF181" s="1460">
        <f t="shared" si="1294"/>
        <v>0</v>
      </c>
      <c r="QG181" s="1460">
        <f t="shared" si="1294"/>
        <v>0</v>
      </c>
      <c r="QH181" s="1460">
        <f t="shared" si="1294"/>
        <v>0</v>
      </c>
      <c r="QI181" s="1460">
        <f t="shared" si="1294"/>
        <v>0</v>
      </c>
      <c r="QJ181" s="1460">
        <f t="shared" si="1294"/>
        <v>0</v>
      </c>
      <c r="QK181" s="1460">
        <f t="shared" si="1294"/>
        <v>0</v>
      </c>
      <c r="QL181" s="1460">
        <f t="shared" si="1273"/>
        <v>0</v>
      </c>
      <c r="QM181" s="1460">
        <f t="shared" si="1273"/>
        <v>0</v>
      </c>
      <c r="QN181" s="1460">
        <f t="shared" si="1273"/>
        <v>0</v>
      </c>
      <c r="QO181" s="1460">
        <f t="shared" si="1273"/>
        <v>0</v>
      </c>
      <c r="QP181" s="1460">
        <f t="shared" si="1273"/>
        <v>0</v>
      </c>
      <c r="QQ181" s="1460">
        <f t="shared" si="1273"/>
        <v>0</v>
      </c>
    </row>
    <row r="182" spans="1:459" s="1466" customFormat="1" ht="22.5" customHeight="1">
      <c r="A182" s="1468"/>
      <c r="B182" s="1469"/>
      <c r="C182" s="1469"/>
      <c r="D182" s="1470"/>
      <c r="E182" s="1471"/>
      <c r="F182" s="1472"/>
      <c r="G182" s="1472"/>
      <c r="H182" s="1473">
        <f t="shared" si="1106"/>
        <v>0</v>
      </c>
      <c r="I182" s="1474">
        <v>0</v>
      </c>
      <c r="J182" s="1475">
        <f t="shared" si="437"/>
        <v>0</v>
      </c>
      <c r="K182" s="1476">
        <v>0</v>
      </c>
      <c r="L182" s="1477">
        <f t="shared" si="1107"/>
        <v>0</v>
      </c>
      <c r="M182" s="1477">
        <f t="shared" si="1108"/>
        <v>0</v>
      </c>
      <c r="N182" s="1478"/>
      <c r="O182" s="1479">
        <v>0</v>
      </c>
      <c r="P182" s="1480">
        <v>0</v>
      </c>
      <c r="Q182" s="1828">
        <v>0</v>
      </c>
      <c r="R182" s="1831">
        <f t="shared" si="1109"/>
        <v>0</v>
      </c>
      <c r="S182" s="1481">
        <f>IF(AND(SUM(O182:Q182)=0,N182="NNN"),MIN('Operating History and Pro Forma'!$M$33,'Operating History and Pro Forma'!$T$15)*D182,SUM(O182:Q182)*D182)</f>
        <v>0</v>
      </c>
      <c r="T182" s="1482">
        <f t="shared" si="1110"/>
        <v>0</v>
      </c>
      <c r="U182" s="1483">
        <f t="shared" si="1111"/>
        <v>0</v>
      </c>
      <c r="V182" s="1480"/>
      <c r="W182" s="1514"/>
      <c r="X182" s="1486" t="str">
        <f t="shared" si="1112"/>
        <v/>
      </c>
      <c r="Y182" s="1487">
        <f t="shared" si="1113"/>
        <v>0</v>
      </c>
      <c r="Z182" s="1488"/>
      <c r="AA182" s="1488"/>
      <c r="AB182" s="1488"/>
      <c r="AC182" s="1488"/>
      <c r="AD182" s="1489">
        <f t="shared" si="1114"/>
        <v>0</v>
      </c>
      <c r="AE182" s="1490" t="str">
        <f t="shared" si="1115"/>
        <v/>
      </c>
      <c r="AF182" s="1491">
        <f t="shared" si="1116"/>
        <v>0</v>
      </c>
      <c r="AG182" s="1492">
        <f t="shared" si="1117"/>
        <v>0</v>
      </c>
      <c r="AH182" s="1493">
        <f t="shared" si="1118"/>
        <v>0</v>
      </c>
      <c r="AI182" s="1493">
        <f t="shared" si="1118"/>
        <v>0</v>
      </c>
      <c r="AJ182" s="1494">
        <f t="shared" si="1118"/>
        <v>0</v>
      </c>
      <c r="AK182" s="1494">
        <f t="shared" si="1118"/>
        <v>0</v>
      </c>
      <c r="AL182" s="1495">
        <f t="shared" si="1118"/>
        <v>0</v>
      </c>
      <c r="AM182" s="1496">
        <f t="shared" si="1118"/>
        <v>0</v>
      </c>
      <c r="AN182" s="1497">
        <f t="shared" si="399"/>
        <v>0</v>
      </c>
      <c r="AO182" s="1498">
        <f t="shared" si="1093"/>
        <v>0</v>
      </c>
      <c r="AP182" s="1499">
        <f t="shared" si="1119"/>
        <v>0</v>
      </c>
      <c r="AQ182" s="1500">
        <f t="shared" si="1120"/>
        <v>0</v>
      </c>
      <c r="AR182" s="1501">
        <f t="shared" si="1121"/>
        <v>0</v>
      </c>
      <c r="AS182" s="1498">
        <f t="shared" si="1088"/>
        <v>0</v>
      </c>
      <c r="AT182" s="1501">
        <f t="shared" si="1122"/>
        <v>0</v>
      </c>
      <c r="AU182" s="1498">
        <f t="shared" si="1123"/>
        <v>1</v>
      </c>
      <c r="AV182" s="1498">
        <f t="shared" si="1124"/>
        <v>2</v>
      </c>
      <c r="AW182" s="1499">
        <f t="shared" si="1125"/>
        <v>0</v>
      </c>
      <c r="AX182" s="1502">
        <f t="shared" si="1126"/>
        <v>0</v>
      </c>
      <c r="AY182" s="1503">
        <f t="shared" si="1127"/>
        <v>0</v>
      </c>
      <c r="AZ182" s="1498">
        <f t="shared" si="1128"/>
        <v>2</v>
      </c>
      <c r="BA182" s="1498">
        <f t="shared" si="1129"/>
        <v>3</v>
      </c>
      <c r="BB182" s="1499">
        <f t="shared" si="1130"/>
        <v>0</v>
      </c>
      <c r="BC182" s="1502">
        <f t="shared" si="1131"/>
        <v>0</v>
      </c>
      <c r="BD182" s="1503">
        <f t="shared" si="1132"/>
        <v>0</v>
      </c>
      <c r="BE182" s="1498">
        <f t="shared" si="1133"/>
        <v>3</v>
      </c>
      <c r="BF182" s="1498">
        <f t="shared" si="1134"/>
        <v>4</v>
      </c>
      <c r="BG182" s="1499">
        <f t="shared" si="1135"/>
        <v>0</v>
      </c>
      <c r="BH182" s="1502">
        <f t="shared" si="1136"/>
        <v>0</v>
      </c>
      <c r="BI182" s="1502">
        <f t="shared" si="1137"/>
        <v>0</v>
      </c>
      <c r="BJ182" s="1504">
        <f t="shared" si="1138"/>
        <v>1900</v>
      </c>
      <c r="BK182" s="1505" t="str">
        <f t="shared" si="1139"/>
        <v/>
      </c>
      <c r="BL182" s="1506"/>
      <c r="BM182" s="1507">
        <f t="shared" si="1140"/>
        <v>0</v>
      </c>
      <c r="BN182" s="1508">
        <f t="shared" si="1290"/>
        <v>0</v>
      </c>
      <c r="BO182" s="1508">
        <f t="shared" si="1290"/>
        <v>0</v>
      </c>
      <c r="BP182" s="1508">
        <f t="shared" si="1290"/>
        <v>0</v>
      </c>
      <c r="BQ182" s="1508">
        <f t="shared" si="1290"/>
        <v>0</v>
      </c>
      <c r="BR182" s="1508">
        <f t="shared" si="1290"/>
        <v>0</v>
      </c>
      <c r="BS182" s="1508">
        <f t="shared" si="1290"/>
        <v>0</v>
      </c>
      <c r="BT182" s="1508">
        <f t="shared" si="1290"/>
        <v>0</v>
      </c>
      <c r="BU182" s="1508">
        <f t="shared" si="1290"/>
        <v>0</v>
      </c>
      <c r="BV182" s="1508">
        <f t="shared" si="1290"/>
        <v>0</v>
      </c>
      <c r="BW182" s="1508">
        <f t="shared" si="1290"/>
        <v>0</v>
      </c>
      <c r="BX182" s="1508">
        <f t="shared" si="1290"/>
        <v>0</v>
      </c>
      <c r="BY182" s="1507">
        <f t="shared" si="1290"/>
        <v>0</v>
      </c>
      <c r="BZ182" s="1508">
        <f t="shared" si="1290"/>
        <v>0</v>
      </c>
      <c r="CA182" s="1508">
        <f t="shared" si="1290"/>
        <v>0</v>
      </c>
      <c r="CB182" s="1508">
        <f t="shared" si="1290"/>
        <v>0</v>
      </c>
      <c r="CC182" s="1508">
        <f t="shared" si="1290"/>
        <v>0</v>
      </c>
      <c r="CD182" s="1508">
        <f t="shared" si="1282"/>
        <v>0</v>
      </c>
      <c r="CE182" s="1508">
        <f t="shared" si="1282"/>
        <v>0</v>
      </c>
      <c r="CF182" s="1508">
        <f t="shared" si="1282"/>
        <v>0</v>
      </c>
      <c r="CG182" s="1508">
        <f t="shared" si="1282"/>
        <v>0</v>
      </c>
      <c r="CH182" s="1508">
        <f t="shared" si="1282"/>
        <v>0</v>
      </c>
      <c r="CI182" s="1508">
        <f t="shared" si="1282"/>
        <v>0</v>
      </c>
      <c r="CJ182" s="1509">
        <f t="shared" si="1282"/>
        <v>0</v>
      </c>
      <c r="CK182" s="1507">
        <f t="shared" si="1282"/>
        <v>0</v>
      </c>
      <c r="CL182" s="1508">
        <f t="shared" si="1282"/>
        <v>0</v>
      </c>
      <c r="CM182" s="1508">
        <f t="shared" si="1282"/>
        <v>0</v>
      </c>
      <c r="CN182" s="1508">
        <f t="shared" si="1282"/>
        <v>0</v>
      </c>
      <c r="CO182" s="1508">
        <f t="shared" si="1282"/>
        <v>0</v>
      </c>
      <c r="CP182" s="1508">
        <f t="shared" si="1282"/>
        <v>0</v>
      </c>
      <c r="CQ182" s="1508">
        <f t="shared" si="1282"/>
        <v>0</v>
      </c>
      <c r="CR182" s="1508">
        <f t="shared" si="1282"/>
        <v>0</v>
      </c>
      <c r="CS182" s="1508">
        <f t="shared" si="1282"/>
        <v>0</v>
      </c>
      <c r="CT182" s="1508">
        <f t="shared" si="1283"/>
        <v>0</v>
      </c>
      <c r="CU182" s="1508">
        <f t="shared" si="1283"/>
        <v>0</v>
      </c>
      <c r="CV182" s="1509">
        <f t="shared" si="1283"/>
        <v>0</v>
      </c>
      <c r="CW182" s="1508">
        <f t="shared" si="1283"/>
        <v>0</v>
      </c>
      <c r="CX182" s="1508">
        <f t="shared" si="1283"/>
        <v>0</v>
      </c>
      <c r="CY182" s="1508">
        <f t="shared" si="1283"/>
        <v>0</v>
      </c>
      <c r="CZ182" s="1508">
        <f t="shared" si="1283"/>
        <v>0</v>
      </c>
      <c r="DA182" s="1508">
        <f t="shared" si="1283"/>
        <v>0</v>
      </c>
      <c r="DB182" s="1508">
        <f t="shared" si="1283"/>
        <v>0</v>
      </c>
      <c r="DC182" s="1508">
        <f t="shared" si="1283"/>
        <v>0</v>
      </c>
      <c r="DD182" s="1508">
        <f t="shared" si="1283"/>
        <v>0</v>
      </c>
      <c r="DE182" s="1508">
        <f t="shared" si="1283"/>
        <v>0</v>
      </c>
      <c r="DF182" s="1508">
        <f t="shared" si="1283"/>
        <v>0</v>
      </c>
      <c r="DG182" s="1508">
        <f t="shared" si="1283"/>
        <v>0</v>
      </c>
      <c r="DH182" s="1509">
        <f t="shared" si="1283"/>
        <v>0</v>
      </c>
      <c r="DI182" s="1508">
        <f t="shared" si="1283"/>
        <v>0</v>
      </c>
      <c r="DJ182" s="1508">
        <f t="shared" si="1284"/>
        <v>0</v>
      </c>
      <c r="DK182" s="1508">
        <f t="shared" si="1284"/>
        <v>0</v>
      </c>
      <c r="DL182" s="1508">
        <f t="shared" si="1284"/>
        <v>0</v>
      </c>
      <c r="DM182" s="1508">
        <f t="shared" si="1284"/>
        <v>0</v>
      </c>
      <c r="DN182" s="1508">
        <f t="shared" si="1284"/>
        <v>0</v>
      </c>
      <c r="DO182" s="1508">
        <f t="shared" si="1284"/>
        <v>0</v>
      </c>
      <c r="DP182" s="1508">
        <f t="shared" si="1284"/>
        <v>0</v>
      </c>
      <c r="DQ182" s="1508">
        <f t="shared" si="1284"/>
        <v>0</v>
      </c>
      <c r="DR182" s="1508">
        <f t="shared" si="1284"/>
        <v>0</v>
      </c>
      <c r="DS182" s="1508">
        <f t="shared" si="1284"/>
        <v>0</v>
      </c>
      <c r="DT182" s="1509">
        <f t="shared" si="1284"/>
        <v>0</v>
      </c>
      <c r="DU182" s="1507">
        <f t="shared" si="1284"/>
        <v>0</v>
      </c>
      <c r="DV182" s="1508">
        <f t="shared" si="1284"/>
        <v>0</v>
      </c>
      <c r="DW182" s="1508">
        <f t="shared" si="1284"/>
        <v>0</v>
      </c>
      <c r="DX182" s="1508">
        <f t="shared" si="1284"/>
        <v>0</v>
      </c>
      <c r="DY182" s="1508">
        <f t="shared" si="1284"/>
        <v>0</v>
      </c>
      <c r="DZ182" s="1508">
        <f t="shared" si="1285"/>
        <v>0</v>
      </c>
      <c r="EA182" s="1508">
        <f t="shared" si="1285"/>
        <v>0</v>
      </c>
      <c r="EB182" s="1508">
        <f t="shared" si="1285"/>
        <v>0</v>
      </c>
      <c r="EC182" s="1508">
        <f t="shared" si="1285"/>
        <v>0</v>
      </c>
      <c r="ED182" s="1508">
        <f t="shared" si="1285"/>
        <v>0</v>
      </c>
      <c r="EE182" s="1508">
        <f t="shared" si="1285"/>
        <v>0</v>
      </c>
      <c r="EF182" s="1508">
        <f t="shared" si="1285"/>
        <v>0</v>
      </c>
      <c r="EG182" s="1507">
        <f t="shared" si="1285"/>
        <v>0</v>
      </c>
      <c r="EH182" s="1508">
        <f t="shared" si="1285"/>
        <v>0</v>
      </c>
      <c r="EI182" s="1508">
        <f t="shared" si="1285"/>
        <v>0</v>
      </c>
      <c r="EJ182" s="1508">
        <f t="shared" si="1285"/>
        <v>0</v>
      </c>
      <c r="EK182" s="1508">
        <f t="shared" si="1285"/>
        <v>0</v>
      </c>
      <c r="EL182" s="1508">
        <f t="shared" si="1285"/>
        <v>0</v>
      </c>
      <c r="EM182" s="1508">
        <f t="shared" si="1285"/>
        <v>0</v>
      </c>
      <c r="EN182" s="1508">
        <f t="shared" si="1285"/>
        <v>0</v>
      </c>
      <c r="EO182" s="1508">
        <f t="shared" si="1285"/>
        <v>0</v>
      </c>
      <c r="EP182" s="1508">
        <f t="shared" si="1286"/>
        <v>0</v>
      </c>
      <c r="EQ182" s="1508">
        <f t="shared" si="1286"/>
        <v>0</v>
      </c>
      <c r="ER182" s="1509">
        <f t="shared" si="1286"/>
        <v>0</v>
      </c>
      <c r="ES182" s="1507">
        <f t="shared" si="1286"/>
        <v>0</v>
      </c>
      <c r="ET182" s="1508">
        <f t="shared" si="1286"/>
        <v>0</v>
      </c>
      <c r="EU182" s="1508">
        <f t="shared" si="1286"/>
        <v>0</v>
      </c>
      <c r="EV182" s="1508">
        <f t="shared" si="1286"/>
        <v>0</v>
      </c>
      <c r="EW182" s="1508">
        <f t="shared" si="1286"/>
        <v>0</v>
      </c>
      <c r="EX182" s="1508">
        <f t="shared" si="1286"/>
        <v>0</v>
      </c>
      <c r="EY182" s="1508">
        <f t="shared" si="1286"/>
        <v>0</v>
      </c>
      <c r="EZ182" s="1508">
        <f t="shared" si="1286"/>
        <v>0</v>
      </c>
      <c r="FA182" s="1508">
        <f t="shared" si="1286"/>
        <v>0</v>
      </c>
      <c r="FB182" s="1508">
        <f t="shared" si="1286"/>
        <v>0</v>
      </c>
      <c r="FC182" s="1508">
        <f t="shared" si="1286"/>
        <v>0</v>
      </c>
      <c r="FD182" s="1509">
        <f t="shared" si="1286"/>
        <v>0</v>
      </c>
      <c r="FE182" s="1508">
        <f t="shared" si="1286"/>
        <v>0</v>
      </c>
      <c r="FF182" s="1508">
        <f t="shared" si="1287"/>
        <v>0</v>
      </c>
      <c r="FG182" s="1508">
        <f t="shared" si="1288"/>
        <v>0</v>
      </c>
      <c r="FH182" s="1508">
        <f t="shared" si="1288"/>
        <v>0</v>
      </c>
      <c r="FI182" s="1508">
        <f t="shared" si="1288"/>
        <v>0</v>
      </c>
      <c r="FJ182" s="1508">
        <f t="shared" si="1288"/>
        <v>0</v>
      </c>
      <c r="FK182" s="1508">
        <f t="shared" si="1288"/>
        <v>0</v>
      </c>
      <c r="FL182" s="1508">
        <f t="shared" si="1288"/>
        <v>0</v>
      </c>
      <c r="FM182" s="1508">
        <f t="shared" si="1288"/>
        <v>0</v>
      </c>
      <c r="FN182" s="1508">
        <f t="shared" si="1288"/>
        <v>0</v>
      </c>
      <c r="FO182" s="1508">
        <f t="shared" si="1288"/>
        <v>0</v>
      </c>
      <c r="FP182" s="1509">
        <f t="shared" si="1288"/>
        <v>0</v>
      </c>
      <c r="FQ182" s="1508">
        <f t="shared" si="1288"/>
        <v>0</v>
      </c>
      <c r="FR182" s="1508">
        <f t="shared" si="1288"/>
        <v>0</v>
      </c>
      <c r="FS182" s="1508">
        <f t="shared" si="1288"/>
        <v>0</v>
      </c>
      <c r="FT182" s="1508">
        <f t="shared" si="1288"/>
        <v>0</v>
      </c>
      <c r="FU182" s="1508">
        <f t="shared" si="1288"/>
        <v>0</v>
      </c>
      <c r="FV182" s="1508">
        <f t="shared" si="1288"/>
        <v>0</v>
      </c>
      <c r="FW182" s="1508">
        <f t="shared" si="1142"/>
        <v>0</v>
      </c>
      <c r="FX182" s="1508">
        <f t="shared" si="1142"/>
        <v>0</v>
      </c>
      <c r="FY182" s="1508">
        <f t="shared" si="1142"/>
        <v>0</v>
      </c>
      <c r="FZ182" s="1508">
        <f t="shared" si="1142"/>
        <v>0</v>
      </c>
      <c r="GA182" s="1508">
        <f t="shared" si="1142"/>
        <v>0</v>
      </c>
      <c r="GB182" s="1509">
        <f t="shared" si="1142"/>
        <v>0</v>
      </c>
      <c r="GC182" s="1506"/>
      <c r="GD182" s="1458">
        <f t="shared" si="1143"/>
        <v>1</v>
      </c>
      <c r="GE182" s="1510">
        <f t="shared" si="1281"/>
        <v>0</v>
      </c>
      <c r="GF182" s="1511">
        <f t="shared" si="1281"/>
        <v>0</v>
      </c>
      <c r="GG182" s="1511">
        <f t="shared" si="1281"/>
        <v>0</v>
      </c>
      <c r="GH182" s="1511">
        <f t="shared" si="1281"/>
        <v>0</v>
      </c>
      <c r="GI182" s="1511">
        <f t="shared" si="1281"/>
        <v>0</v>
      </c>
      <c r="GJ182" s="1511">
        <f t="shared" si="1281"/>
        <v>0</v>
      </c>
      <c r="GK182" s="1511">
        <f t="shared" si="1281"/>
        <v>0</v>
      </c>
      <c r="GL182" s="1511">
        <f t="shared" si="1281"/>
        <v>0</v>
      </c>
      <c r="GM182" s="1511">
        <f t="shared" si="1281"/>
        <v>0</v>
      </c>
      <c r="GN182" s="1512">
        <f t="shared" si="1281"/>
        <v>0</v>
      </c>
      <c r="GO182" s="1513">
        <f t="shared" si="1144"/>
        <v>0</v>
      </c>
      <c r="GP182" s="1506"/>
      <c r="GQ182" s="1510">
        <f t="shared" si="1073"/>
        <v>0</v>
      </c>
      <c r="GR182" s="1511">
        <f t="shared" si="1289"/>
        <v>0</v>
      </c>
      <c r="GS182" s="1511">
        <f t="shared" si="1289"/>
        <v>0</v>
      </c>
      <c r="GT182" s="1511">
        <f t="shared" si="1289"/>
        <v>0</v>
      </c>
      <c r="GU182" s="1511">
        <f t="shared" si="1289"/>
        <v>0</v>
      </c>
      <c r="GV182" s="1511">
        <f t="shared" si="1289"/>
        <v>0</v>
      </c>
      <c r="GW182" s="1511">
        <f t="shared" si="1289"/>
        <v>0</v>
      </c>
      <c r="GX182" s="1511">
        <f t="shared" si="1289"/>
        <v>0</v>
      </c>
      <c r="GY182" s="1511">
        <f t="shared" si="1289"/>
        <v>0</v>
      </c>
      <c r="GZ182" s="1512">
        <f t="shared" si="1289"/>
        <v>0</v>
      </c>
      <c r="HA182" s="1513">
        <f t="shared" si="1145"/>
        <v>0</v>
      </c>
      <c r="HB182" s="1506">
        <f t="shared" si="1146"/>
        <v>1</v>
      </c>
      <c r="HC182" s="1506"/>
      <c r="HD182" s="1508">
        <f t="shared" si="1147"/>
        <v>0</v>
      </c>
      <c r="HE182" s="1460">
        <f t="shared" si="1148"/>
        <v>0</v>
      </c>
      <c r="HF182" s="1460">
        <f t="shared" si="1149"/>
        <v>0</v>
      </c>
      <c r="HG182" s="1460">
        <f t="shared" si="1150"/>
        <v>0</v>
      </c>
      <c r="HH182" s="1460">
        <f t="shared" si="1151"/>
        <v>0</v>
      </c>
      <c r="HI182" s="1460">
        <f t="shared" si="1152"/>
        <v>0</v>
      </c>
      <c r="HJ182" s="1460">
        <f t="shared" si="1153"/>
        <v>0</v>
      </c>
      <c r="HK182" s="1460">
        <f t="shared" si="1154"/>
        <v>0</v>
      </c>
      <c r="HL182" s="1460">
        <f t="shared" si="1155"/>
        <v>0</v>
      </c>
      <c r="HM182" s="1460">
        <f t="shared" si="1156"/>
        <v>0</v>
      </c>
      <c r="HN182" s="1460">
        <f t="shared" si="1157"/>
        <v>0</v>
      </c>
      <c r="HO182" s="1460">
        <f t="shared" si="1158"/>
        <v>0</v>
      </c>
      <c r="HP182" s="1460">
        <f t="shared" si="1159"/>
        <v>0</v>
      </c>
      <c r="HQ182" s="1460">
        <f t="shared" si="1160"/>
        <v>0</v>
      </c>
      <c r="HR182" s="1460">
        <f t="shared" si="1161"/>
        <v>0</v>
      </c>
      <c r="HS182" s="1460">
        <f t="shared" si="1162"/>
        <v>0</v>
      </c>
      <c r="HT182" s="1460">
        <f t="shared" si="1163"/>
        <v>0</v>
      </c>
      <c r="HU182" s="1460">
        <f t="shared" si="1164"/>
        <v>0</v>
      </c>
      <c r="HV182" s="1460">
        <f t="shared" si="1165"/>
        <v>0</v>
      </c>
      <c r="HW182" s="1460">
        <f t="shared" si="1166"/>
        <v>0</v>
      </c>
      <c r="HX182" s="1460">
        <f t="shared" si="1167"/>
        <v>0</v>
      </c>
      <c r="HY182" s="1460">
        <f t="shared" si="1168"/>
        <v>0</v>
      </c>
      <c r="HZ182" s="1460">
        <f t="shared" si="1169"/>
        <v>0</v>
      </c>
      <c r="IA182" s="1460">
        <f t="shared" si="1170"/>
        <v>0</v>
      </c>
      <c r="IB182" s="1460">
        <f t="shared" si="1171"/>
        <v>0</v>
      </c>
      <c r="IC182" s="1460">
        <f t="shared" si="1172"/>
        <v>0</v>
      </c>
      <c r="ID182" s="1460">
        <f t="shared" si="1173"/>
        <v>0</v>
      </c>
      <c r="IE182" s="1460">
        <f t="shared" si="1174"/>
        <v>0</v>
      </c>
      <c r="IF182" s="1460">
        <f t="shared" si="1175"/>
        <v>0</v>
      </c>
      <c r="IG182" s="1460">
        <f t="shared" si="1176"/>
        <v>0</v>
      </c>
      <c r="IH182" s="1460">
        <f t="shared" si="1177"/>
        <v>0</v>
      </c>
      <c r="II182" s="1460">
        <f t="shared" si="1178"/>
        <v>0</v>
      </c>
      <c r="IJ182" s="1460">
        <f t="shared" si="1179"/>
        <v>0</v>
      </c>
      <c r="IK182" s="1460">
        <f t="shared" si="1180"/>
        <v>0</v>
      </c>
      <c r="IL182" s="1460">
        <f t="shared" si="1181"/>
        <v>0</v>
      </c>
      <c r="IM182" s="1460">
        <f t="shared" si="1182"/>
        <v>0</v>
      </c>
      <c r="IN182" s="1460">
        <f t="shared" si="1183"/>
        <v>0</v>
      </c>
      <c r="IO182" s="1460">
        <f t="shared" si="1184"/>
        <v>0</v>
      </c>
      <c r="IP182" s="1460">
        <f t="shared" si="1185"/>
        <v>0</v>
      </c>
      <c r="IQ182" s="1460">
        <f t="shared" si="1186"/>
        <v>0</v>
      </c>
      <c r="IR182" s="1460">
        <f t="shared" si="1187"/>
        <v>0</v>
      </c>
      <c r="IS182" s="1460">
        <f t="shared" si="1188"/>
        <v>0</v>
      </c>
      <c r="IT182" s="1460">
        <f t="shared" si="1189"/>
        <v>0</v>
      </c>
      <c r="IU182" s="1460">
        <f t="shared" si="1190"/>
        <v>0</v>
      </c>
      <c r="IV182" s="1460">
        <f t="shared" si="1191"/>
        <v>0</v>
      </c>
      <c r="IW182" s="1460">
        <f t="shared" si="1192"/>
        <v>0</v>
      </c>
      <c r="IX182" s="1460">
        <f t="shared" si="1193"/>
        <v>0</v>
      </c>
      <c r="IY182" s="1460">
        <f t="shared" si="1194"/>
        <v>0</v>
      </c>
      <c r="IZ182" s="1460">
        <f t="shared" si="1195"/>
        <v>0</v>
      </c>
      <c r="JA182" s="1460">
        <f t="shared" si="1196"/>
        <v>0</v>
      </c>
      <c r="JB182" s="1460">
        <f t="shared" si="1197"/>
        <v>0</v>
      </c>
      <c r="JC182" s="1460">
        <f t="shared" si="1198"/>
        <v>0</v>
      </c>
      <c r="JD182" s="1460">
        <f t="shared" si="1199"/>
        <v>0</v>
      </c>
      <c r="JE182" s="1460">
        <f t="shared" si="1200"/>
        <v>0</v>
      </c>
      <c r="JF182" s="1460">
        <f t="shared" si="1201"/>
        <v>0</v>
      </c>
      <c r="JG182" s="1460">
        <f t="shared" si="1202"/>
        <v>0</v>
      </c>
      <c r="JH182" s="1460">
        <f t="shared" si="1203"/>
        <v>0</v>
      </c>
      <c r="JI182" s="1460">
        <f t="shared" si="1204"/>
        <v>0</v>
      </c>
      <c r="JJ182" s="1460">
        <f t="shared" si="1205"/>
        <v>0</v>
      </c>
      <c r="JK182" s="1460">
        <f t="shared" si="1206"/>
        <v>0</v>
      </c>
      <c r="JL182" s="1460">
        <f t="shared" si="1207"/>
        <v>0</v>
      </c>
      <c r="JM182" s="1460">
        <f t="shared" si="1208"/>
        <v>0</v>
      </c>
      <c r="JN182" s="1460">
        <f t="shared" si="1209"/>
        <v>0</v>
      </c>
      <c r="JO182" s="1460">
        <f t="shared" si="1210"/>
        <v>0</v>
      </c>
      <c r="JP182" s="1460">
        <f t="shared" si="1211"/>
        <v>0</v>
      </c>
      <c r="JQ182" s="1460">
        <f t="shared" si="1212"/>
        <v>0</v>
      </c>
      <c r="JR182" s="1460">
        <f t="shared" si="1213"/>
        <v>0</v>
      </c>
      <c r="JS182" s="1460">
        <f t="shared" si="1214"/>
        <v>0</v>
      </c>
      <c r="JT182" s="1460">
        <f t="shared" si="1215"/>
        <v>0</v>
      </c>
      <c r="JU182" s="1460">
        <f t="shared" si="1216"/>
        <v>0</v>
      </c>
      <c r="JV182" s="1460">
        <f t="shared" si="1217"/>
        <v>0</v>
      </c>
      <c r="JW182" s="1460">
        <f t="shared" si="1218"/>
        <v>0</v>
      </c>
      <c r="JX182" s="1460">
        <f t="shared" si="1219"/>
        <v>0</v>
      </c>
      <c r="JY182" s="1460">
        <f t="shared" si="1220"/>
        <v>0</v>
      </c>
      <c r="JZ182" s="1460">
        <f t="shared" si="1221"/>
        <v>0</v>
      </c>
      <c r="KA182" s="1460">
        <f t="shared" si="1222"/>
        <v>0</v>
      </c>
      <c r="KB182" s="1460">
        <f t="shared" si="1223"/>
        <v>0</v>
      </c>
      <c r="KC182" s="1460">
        <f t="shared" si="1224"/>
        <v>0</v>
      </c>
      <c r="KD182" s="1460">
        <f t="shared" si="1225"/>
        <v>0</v>
      </c>
      <c r="KE182" s="1460">
        <f t="shared" si="1226"/>
        <v>0</v>
      </c>
      <c r="KF182" s="1460">
        <f t="shared" si="1227"/>
        <v>0</v>
      </c>
      <c r="KG182" s="1460">
        <f t="shared" si="1228"/>
        <v>0</v>
      </c>
      <c r="KH182" s="1460">
        <f t="shared" si="1229"/>
        <v>0</v>
      </c>
      <c r="KI182" s="1460">
        <f t="shared" si="1230"/>
        <v>0</v>
      </c>
      <c r="KJ182" s="1460">
        <f t="shared" si="1231"/>
        <v>0</v>
      </c>
      <c r="KK182" s="1460">
        <f t="shared" si="1232"/>
        <v>0</v>
      </c>
      <c r="KL182" s="1460">
        <f t="shared" si="1233"/>
        <v>0</v>
      </c>
      <c r="KM182" s="1460">
        <f t="shared" si="1234"/>
        <v>0</v>
      </c>
      <c r="KN182" s="1460">
        <f t="shared" si="1235"/>
        <v>0</v>
      </c>
      <c r="KO182" s="1460">
        <f t="shared" si="1236"/>
        <v>0</v>
      </c>
      <c r="KP182" s="1460">
        <f t="shared" si="1237"/>
        <v>0</v>
      </c>
      <c r="KQ182" s="1460">
        <f t="shared" si="1238"/>
        <v>0</v>
      </c>
      <c r="KR182" s="1460">
        <f t="shared" si="1239"/>
        <v>0</v>
      </c>
      <c r="KS182" s="1460">
        <f t="shared" si="1240"/>
        <v>0</v>
      </c>
      <c r="KT182" s="1460">
        <f t="shared" si="1241"/>
        <v>0</v>
      </c>
      <c r="KU182" s="1460">
        <f t="shared" si="1242"/>
        <v>0</v>
      </c>
      <c r="KV182" s="1460">
        <f t="shared" si="1243"/>
        <v>0</v>
      </c>
      <c r="KW182" s="1460">
        <f t="shared" si="1244"/>
        <v>0</v>
      </c>
      <c r="KX182" s="1460">
        <f t="shared" si="1245"/>
        <v>0</v>
      </c>
      <c r="KY182" s="1460">
        <f t="shared" si="1246"/>
        <v>0</v>
      </c>
      <c r="KZ182" s="1460">
        <f t="shared" si="1247"/>
        <v>0</v>
      </c>
      <c r="LA182" s="1460">
        <f t="shared" si="1248"/>
        <v>0</v>
      </c>
      <c r="LB182" s="1460">
        <f t="shared" si="1249"/>
        <v>0</v>
      </c>
      <c r="LC182" s="1460">
        <f t="shared" si="1250"/>
        <v>0</v>
      </c>
      <c r="LD182" s="1460">
        <f t="shared" si="1251"/>
        <v>0</v>
      </c>
      <c r="LE182" s="1460">
        <f t="shared" si="1252"/>
        <v>0</v>
      </c>
      <c r="LF182" s="1460">
        <f t="shared" si="1253"/>
        <v>0</v>
      </c>
      <c r="LG182" s="1460">
        <f t="shared" si="1254"/>
        <v>0</v>
      </c>
      <c r="LH182" s="1460">
        <f t="shared" si="1255"/>
        <v>0</v>
      </c>
      <c r="LI182" s="1460">
        <f t="shared" si="1256"/>
        <v>0</v>
      </c>
      <c r="LJ182" s="1460">
        <f t="shared" si="1257"/>
        <v>0</v>
      </c>
      <c r="LK182" s="1460">
        <f t="shared" si="1258"/>
        <v>0</v>
      </c>
      <c r="LL182" s="1460">
        <f t="shared" si="1259"/>
        <v>0</v>
      </c>
      <c r="LM182" s="1460">
        <f t="shared" si="1260"/>
        <v>0</v>
      </c>
      <c r="LN182" s="1460">
        <f t="shared" si="1261"/>
        <v>0</v>
      </c>
      <c r="LO182" s="1460">
        <f t="shared" si="1262"/>
        <v>0</v>
      </c>
      <c r="LP182" s="1460">
        <f t="shared" si="1263"/>
        <v>0</v>
      </c>
      <c r="LQ182" s="1460">
        <f t="shared" si="1264"/>
        <v>0</v>
      </c>
      <c r="LR182" s="1460">
        <f t="shared" si="1265"/>
        <v>0</v>
      </c>
      <c r="LS182" s="1460">
        <f t="shared" si="1266"/>
        <v>0</v>
      </c>
      <c r="LW182" s="1467">
        <f t="shared" si="1267"/>
        <v>0</v>
      </c>
      <c r="LX182" s="1467">
        <f t="shared" si="1268"/>
        <v>0</v>
      </c>
      <c r="LY182" s="1467">
        <f t="shared" si="1269"/>
        <v>0</v>
      </c>
      <c r="LZ182" s="1467">
        <f t="shared" si="1270"/>
        <v>0</v>
      </c>
      <c r="MA182" s="1506"/>
      <c r="MB182" s="1460">
        <f t="shared" si="1271"/>
        <v>0</v>
      </c>
      <c r="MC182" s="1460">
        <f t="shared" si="1291"/>
        <v>0</v>
      </c>
      <c r="MD182" s="1460">
        <f t="shared" si="1291"/>
        <v>0</v>
      </c>
      <c r="ME182" s="1460">
        <f t="shared" si="1291"/>
        <v>0</v>
      </c>
      <c r="MF182" s="1460">
        <f t="shared" si="1291"/>
        <v>0</v>
      </c>
      <c r="MG182" s="1460">
        <f t="shared" si="1291"/>
        <v>0</v>
      </c>
      <c r="MH182" s="1460">
        <f t="shared" si="1291"/>
        <v>0</v>
      </c>
      <c r="MI182" s="1460">
        <f t="shared" si="1291"/>
        <v>0</v>
      </c>
      <c r="MJ182" s="1460">
        <f t="shared" si="1291"/>
        <v>0</v>
      </c>
      <c r="MK182" s="1460">
        <f t="shared" si="1291"/>
        <v>0</v>
      </c>
      <c r="ML182" s="1460">
        <f t="shared" si="1291"/>
        <v>0</v>
      </c>
      <c r="MM182" s="1460">
        <f t="shared" si="1291"/>
        <v>0</v>
      </c>
      <c r="MN182" s="1460">
        <f t="shared" si="1291"/>
        <v>0</v>
      </c>
      <c r="MO182" s="1460">
        <f t="shared" si="1291"/>
        <v>0</v>
      </c>
      <c r="MP182" s="1460">
        <f t="shared" si="1291"/>
        <v>0</v>
      </c>
      <c r="MQ182" s="1460">
        <f t="shared" si="1291"/>
        <v>0</v>
      </c>
      <c r="MR182" s="1460">
        <f t="shared" si="1291"/>
        <v>0</v>
      </c>
      <c r="MS182" s="1460">
        <f t="shared" si="1295"/>
        <v>0</v>
      </c>
      <c r="MT182" s="1460">
        <f t="shared" si="1295"/>
        <v>0</v>
      </c>
      <c r="MU182" s="1460">
        <f t="shared" si="1295"/>
        <v>0</v>
      </c>
      <c r="MV182" s="1460">
        <f t="shared" si="1295"/>
        <v>0</v>
      </c>
      <c r="MW182" s="1460">
        <f t="shared" si="1295"/>
        <v>0</v>
      </c>
      <c r="MX182" s="1460">
        <f t="shared" si="1295"/>
        <v>0</v>
      </c>
      <c r="MY182" s="1460">
        <f t="shared" si="1295"/>
        <v>0</v>
      </c>
      <c r="MZ182" s="1460">
        <f t="shared" si="1295"/>
        <v>0</v>
      </c>
      <c r="NA182" s="1460">
        <f t="shared" si="1295"/>
        <v>0</v>
      </c>
      <c r="NB182" s="1460">
        <f t="shared" si="1295"/>
        <v>0</v>
      </c>
      <c r="NC182" s="1460">
        <f t="shared" si="1295"/>
        <v>0</v>
      </c>
      <c r="ND182" s="1460">
        <f t="shared" si="1295"/>
        <v>0</v>
      </c>
      <c r="NE182" s="1460">
        <f t="shared" si="1295"/>
        <v>0</v>
      </c>
      <c r="NF182" s="1460">
        <f t="shared" si="1295"/>
        <v>0</v>
      </c>
      <c r="NG182" s="1460">
        <f t="shared" si="1295"/>
        <v>0</v>
      </c>
      <c r="NH182" s="1460">
        <f t="shared" si="1295"/>
        <v>0</v>
      </c>
      <c r="NI182" s="1460">
        <f t="shared" si="1296"/>
        <v>0</v>
      </c>
      <c r="NJ182" s="1460">
        <f t="shared" si="1296"/>
        <v>0</v>
      </c>
      <c r="NK182" s="1460">
        <f t="shared" si="1296"/>
        <v>0</v>
      </c>
      <c r="NL182" s="1460">
        <f t="shared" si="1296"/>
        <v>0</v>
      </c>
      <c r="NM182" s="1460">
        <f t="shared" si="1296"/>
        <v>0</v>
      </c>
      <c r="NN182" s="1460">
        <f t="shared" si="1296"/>
        <v>0</v>
      </c>
      <c r="NO182" s="1460">
        <f t="shared" si="1296"/>
        <v>0</v>
      </c>
      <c r="NP182" s="1460">
        <f t="shared" si="1296"/>
        <v>0</v>
      </c>
      <c r="NQ182" s="1460">
        <f t="shared" si="1296"/>
        <v>0</v>
      </c>
      <c r="NR182" s="1460">
        <f t="shared" si="1296"/>
        <v>0</v>
      </c>
      <c r="NS182" s="1460">
        <f t="shared" si="1296"/>
        <v>0</v>
      </c>
      <c r="NT182" s="1460">
        <f t="shared" si="1296"/>
        <v>0</v>
      </c>
      <c r="NU182" s="1460">
        <f t="shared" si="1296"/>
        <v>0</v>
      </c>
      <c r="NV182" s="1460">
        <f t="shared" si="1296"/>
        <v>0</v>
      </c>
      <c r="NW182" s="1460">
        <f t="shared" si="1296"/>
        <v>0</v>
      </c>
      <c r="NX182" s="1460">
        <f t="shared" si="1296"/>
        <v>0</v>
      </c>
      <c r="NY182" s="1460">
        <f t="shared" si="1297"/>
        <v>0</v>
      </c>
      <c r="NZ182" s="1460">
        <f t="shared" si="1297"/>
        <v>0</v>
      </c>
      <c r="OA182" s="1460">
        <f t="shared" si="1297"/>
        <v>0</v>
      </c>
      <c r="OB182" s="1460">
        <f t="shared" si="1297"/>
        <v>0</v>
      </c>
      <c r="OC182" s="1460">
        <f t="shared" si="1297"/>
        <v>0</v>
      </c>
      <c r="OD182" s="1460">
        <f t="shared" si="1297"/>
        <v>0</v>
      </c>
      <c r="OE182" s="1460">
        <f t="shared" si="1297"/>
        <v>0</v>
      </c>
      <c r="OF182" s="1460">
        <f t="shared" si="1297"/>
        <v>0</v>
      </c>
      <c r="OG182" s="1460">
        <f t="shared" si="1297"/>
        <v>0</v>
      </c>
      <c r="OH182" s="1460">
        <f t="shared" si="1297"/>
        <v>0</v>
      </c>
      <c r="OI182" s="1460">
        <f t="shared" si="1297"/>
        <v>0</v>
      </c>
      <c r="OJ182" s="1460">
        <f t="shared" si="1297"/>
        <v>0</v>
      </c>
      <c r="OK182" s="1460">
        <f t="shared" si="1297"/>
        <v>0</v>
      </c>
      <c r="OL182" s="1460">
        <f t="shared" si="1297"/>
        <v>0</v>
      </c>
      <c r="OM182" s="1460">
        <f t="shared" si="1297"/>
        <v>0</v>
      </c>
      <c r="ON182" s="1460">
        <f t="shared" si="1297"/>
        <v>0</v>
      </c>
      <c r="OO182" s="1460">
        <f t="shared" si="1279"/>
        <v>0</v>
      </c>
      <c r="OP182" s="1460">
        <f t="shared" si="1292"/>
        <v>0</v>
      </c>
      <c r="OQ182" s="1460">
        <f t="shared" si="1292"/>
        <v>0</v>
      </c>
      <c r="OR182" s="1460">
        <f t="shared" si="1292"/>
        <v>0</v>
      </c>
      <c r="OS182" s="1460">
        <f t="shared" si="1292"/>
        <v>0</v>
      </c>
      <c r="OT182" s="1460">
        <f t="shared" si="1292"/>
        <v>0</v>
      </c>
      <c r="OU182" s="1460">
        <f t="shared" si="1292"/>
        <v>0</v>
      </c>
      <c r="OV182" s="1460">
        <f t="shared" si="1292"/>
        <v>0</v>
      </c>
      <c r="OW182" s="1460">
        <f t="shared" si="1292"/>
        <v>0</v>
      </c>
      <c r="OX182" s="1460">
        <f t="shared" si="1292"/>
        <v>0</v>
      </c>
      <c r="OY182" s="1460">
        <f t="shared" si="1292"/>
        <v>0</v>
      </c>
      <c r="OZ182" s="1460">
        <f t="shared" si="1292"/>
        <v>0</v>
      </c>
      <c r="PA182" s="1460">
        <f t="shared" si="1292"/>
        <v>0</v>
      </c>
      <c r="PB182" s="1460">
        <f t="shared" si="1292"/>
        <v>0</v>
      </c>
      <c r="PC182" s="1460">
        <f t="shared" si="1292"/>
        <v>0</v>
      </c>
      <c r="PD182" s="1460">
        <f t="shared" si="1292"/>
        <v>0</v>
      </c>
      <c r="PE182" s="1460">
        <f t="shared" si="1292"/>
        <v>0</v>
      </c>
      <c r="PF182" s="1460">
        <f t="shared" si="1293"/>
        <v>0</v>
      </c>
      <c r="PG182" s="1460">
        <f t="shared" si="1293"/>
        <v>0</v>
      </c>
      <c r="PH182" s="1460">
        <f t="shared" si="1293"/>
        <v>0</v>
      </c>
      <c r="PI182" s="1460">
        <f t="shared" si="1293"/>
        <v>0</v>
      </c>
      <c r="PJ182" s="1460">
        <f t="shared" si="1293"/>
        <v>0</v>
      </c>
      <c r="PK182" s="1460">
        <f t="shared" si="1293"/>
        <v>0</v>
      </c>
      <c r="PL182" s="1460">
        <f t="shared" si="1293"/>
        <v>0</v>
      </c>
      <c r="PM182" s="1460">
        <f t="shared" si="1293"/>
        <v>0</v>
      </c>
      <c r="PN182" s="1460">
        <f t="shared" si="1293"/>
        <v>0</v>
      </c>
      <c r="PO182" s="1460">
        <f t="shared" si="1293"/>
        <v>0</v>
      </c>
      <c r="PP182" s="1460">
        <f t="shared" si="1293"/>
        <v>0</v>
      </c>
      <c r="PQ182" s="1460">
        <f t="shared" si="1293"/>
        <v>0</v>
      </c>
      <c r="PR182" s="1460">
        <f t="shared" si="1293"/>
        <v>0</v>
      </c>
      <c r="PS182" s="1460">
        <f t="shared" si="1293"/>
        <v>0</v>
      </c>
      <c r="PT182" s="1460">
        <f t="shared" si="1293"/>
        <v>0</v>
      </c>
      <c r="PU182" s="1460">
        <f t="shared" si="1293"/>
        <v>0</v>
      </c>
      <c r="PV182" s="1460">
        <f t="shared" si="1294"/>
        <v>0</v>
      </c>
      <c r="PW182" s="1460">
        <f t="shared" si="1294"/>
        <v>0</v>
      </c>
      <c r="PX182" s="1460">
        <f t="shared" si="1294"/>
        <v>0</v>
      </c>
      <c r="PY182" s="1460">
        <f t="shared" si="1294"/>
        <v>0</v>
      </c>
      <c r="PZ182" s="1460">
        <f t="shared" si="1294"/>
        <v>0</v>
      </c>
      <c r="QA182" s="1460">
        <f t="shared" si="1294"/>
        <v>0</v>
      </c>
      <c r="QB182" s="1460">
        <f t="shared" si="1294"/>
        <v>0</v>
      </c>
      <c r="QC182" s="1460">
        <f t="shared" si="1294"/>
        <v>0</v>
      </c>
      <c r="QD182" s="1460">
        <f t="shared" si="1294"/>
        <v>0</v>
      </c>
      <c r="QE182" s="1460">
        <f t="shared" si="1294"/>
        <v>0</v>
      </c>
      <c r="QF182" s="1460">
        <f t="shared" si="1294"/>
        <v>0</v>
      </c>
      <c r="QG182" s="1460">
        <f t="shared" si="1294"/>
        <v>0</v>
      </c>
      <c r="QH182" s="1460">
        <f t="shared" si="1294"/>
        <v>0</v>
      </c>
      <c r="QI182" s="1460">
        <f t="shared" si="1294"/>
        <v>0</v>
      </c>
      <c r="QJ182" s="1460">
        <f t="shared" si="1294"/>
        <v>0</v>
      </c>
      <c r="QK182" s="1460">
        <f t="shared" si="1294"/>
        <v>0</v>
      </c>
      <c r="QL182" s="1460">
        <f t="shared" si="1273"/>
        <v>0</v>
      </c>
      <c r="QM182" s="1460">
        <f t="shared" si="1273"/>
        <v>0</v>
      </c>
      <c r="QN182" s="1460">
        <f t="shared" si="1273"/>
        <v>0</v>
      </c>
      <c r="QO182" s="1460">
        <f t="shared" si="1273"/>
        <v>0</v>
      </c>
      <c r="QP182" s="1460">
        <f t="shared" si="1273"/>
        <v>0</v>
      </c>
      <c r="QQ182" s="1460">
        <f t="shared" si="1273"/>
        <v>0</v>
      </c>
    </row>
    <row r="183" spans="1:459" s="1466" customFormat="1" ht="22.5" customHeight="1">
      <c r="A183" s="1468"/>
      <c r="B183" s="1469"/>
      <c r="C183" s="1469"/>
      <c r="D183" s="1470"/>
      <c r="E183" s="1471"/>
      <c r="F183" s="1472"/>
      <c r="G183" s="1472"/>
      <c r="H183" s="1473">
        <f t="shared" si="1106"/>
        <v>0</v>
      </c>
      <c r="I183" s="1474">
        <v>0</v>
      </c>
      <c r="J183" s="1475">
        <f t="shared" si="437"/>
        <v>0</v>
      </c>
      <c r="K183" s="1476">
        <v>0</v>
      </c>
      <c r="L183" s="1477">
        <f t="shared" si="1107"/>
        <v>0</v>
      </c>
      <c r="M183" s="1477">
        <f t="shared" si="1108"/>
        <v>0</v>
      </c>
      <c r="N183" s="1478"/>
      <c r="O183" s="1479">
        <v>0</v>
      </c>
      <c r="P183" s="1480">
        <v>0</v>
      </c>
      <c r="Q183" s="1828">
        <v>0</v>
      </c>
      <c r="R183" s="1831">
        <f t="shared" si="1109"/>
        <v>0</v>
      </c>
      <c r="S183" s="1481">
        <f>IF(AND(SUM(O183:Q183)=0,N183="NNN"),MIN('Operating History and Pro Forma'!$M$33,'Operating History and Pro Forma'!$T$15)*D183,SUM(O183:Q183)*D183)</f>
        <v>0</v>
      </c>
      <c r="T183" s="1482">
        <f t="shared" si="1110"/>
        <v>0</v>
      </c>
      <c r="U183" s="1483">
        <f t="shared" si="1111"/>
        <v>0</v>
      </c>
      <c r="V183" s="1480"/>
      <c r="W183" s="1514"/>
      <c r="X183" s="1486" t="str">
        <f t="shared" si="1112"/>
        <v/>
      </c>
      <c r="Y183" s="1487">
        <f t="shared" si="1113"/>
        <v>0</v>
      </c>
      <c r="Z183" s="1488"/>
      <c r="AA183" s="1488"/>
      <c r="AB183" s="1488"/>
      <c r="AC183" s="1488"/>
      <c r="AD183" s="1489">
        <f t="shared" si="1114"/>
        <v>0</v>
      </c>
      <c r="AE183" s="1490" t="str">
        <f t="shared" si="1115"/>
        <v/>
      </c>
      <c r="AF183" s="1491">
        <f t="shared" si="1116"/>
        <v>0</v>
      </c>
      <c r="AG183" s="1492">
        <f t="shared" si="1117"/>
        <v>0</v>
      </c>
      <c r="AH183" s="1493">
        <f t="shared" si="1118"/>
        <v>0</v>
      </c>
      <c r="AI183" s="1493">
        <f t="shared" si="1118"/>
        <v>0</v>
      </c>
      <c r="AJ183" s="1494">
        <f t="shared" si="1118"/>
        <v>0</v>
      </c>
      <c r="AK183" s="1494">
        <f t="shared" si="1118"/>
        <v>0</v>
      </c>
      <c r="AL183" s="1495">
        <f t="shared" si="1118"/>
        <v>0</v>
      </c>
      <c r="AM183" s="1496">
        <f t="shared" si="1118"/>
        <v>0</v>
      </c>
      <c r="AN183" s="1497">
        <f t="shared" si="399"/>
        <v>0</v>
      </c>
      <c r="AO183" s="1498">
        <f t="shared" si="1093"/>
        <v>0</v>
      </c>
      <c r="AP183" s="1499">
        <f t="shared" si="1119"/>
        <v>0</v>
      </c>
      <c r="AQ183" s="1500">
        <f t="shared" si="1120"/>
        <v>0</v>
      </c>
      <c r="AR183" s="1501">
        <f t="shared" si="1121"/>
        <v>0</v>
      </c>
      <c r="AS183" s="1498">
        <f t="shared" si="1088"/>
        <v>0</v>
      </c>
      <c r="AT183" s="1501">
        <f t="shared" si="1122"/>
        <v>0</v>
      </c>
      <c r="AU183" s="1498">
        <f t="shared" si="1123"/>
        <v>1</v>
      </c>
      <c r="AV183" s="1498">
        <f t="shared" si="1124"/>
        <v>2</v>
      </c>
      <c r="AW183" s="1499">
        <f t="shared" si="1125"/>
        <v>0</v>
      </c>
      <c r="AX183" s="1502">
        <f t="shared" si="1126"/>
        <v>0</v>
      </c>
      <c r="AY183" s="1503">
        <f t="shared" si="1127"/>
        <v>0</v>
      </c>
      <c r="AZ183" s="1498">
        <f t="shared" si="1128"/>
        <v>2</v>
      </c>
      <c r="BA183" s="1498">
        <f t="shared" si="1129"/>
        <v>3</v>
      </c>
      <c r="BB183" s="1499">
        <f t="shared" si="1130"/>
        <v>0</v>
      </c>
      <c r="BC183" s="1502">
        <f t="shared" si="1131"/>
        <v>0</v>
      </c>
      <c r="BD183" s="1503">
        <f t="shared" si="1132"/>
        <v>0</v>
      </c>
      <c r="BE183" s="1498">
        <f t="shared" si="1133"/>
        <v>3</v>
      </c>
      <c r="BF183" s="1498">
        <f t="shared" si="1134"/>
        <v>4</v>
      </c>
      <c r="BG183" s="1499">
        <f t="shared" si="1135"/>
        <v>0</v>
      </c>
      <c r="BH183" s="1502">
        <f t="shared" si="1136"/>
        <v>0</v>
      </c>
      <c r="BI183" s="1502">
        <f t="shared" si="1137"/>
        <v>0</v>
      </c>
      <c r="BJ183" s="1504">
        <f t="shared" si="1138"/>
        <v>1900</v>
      </c>
      <c r="BK183" s="1505" t="str">
        <f t="shared" si="1139"/>
        <v/>
      </c>
      <c r="BL183" s="1506"/>
      <c r="BM183" s="1507">
        <f t="shared" si="1140"/>
        <v>0</v>
      </c>
      <c r="BN183" s="1508">
        <f t="shared" si="1290"/>
        <v>0</v>
      </c>
      <c r="BO183" s="1508">
        <f t="shared" si="1290"/>
        <v>0</v>
      </c>
      <c r="BP183" s="1508">
        <f t="shared" si="1290"/>
        <v>0</v>
      </c>
      <c r="BQ183" s="1508">
        <f t="shared" si="1290"/>
        <v>0</v>
      </c>
      <c r="BR183" s="1508">
        <f t="shared" si="1290"/>
        <v>0</v>
      </c>
      <c r="BS183" s="1508">
        <f t="shared" si="1290"/>
        <v>0</v>
      </c>
      <c r="BT183" s="1508">
        <f t="shared" si="1290"/>
        <v>0</v>
      </c>
      <c r="BU183" s="1508">
        <f t="shared" si="1290"/>
        <v>0</v>
      </c>
      <c r="BV183" s="1508">
        <f t="shared" si="1290"/>
        <v>0</v>
      </c>
      <c r="BW183" s="1508">
        <f t="shared" si="1290"/>
        <v>0</v>
      </c>
      <c r="BX183" s="1508">
        <f t="shared" si="1290"/>
        <v>0</v>
      </c>
      <c r="BY183" s="1507">
        <f t="shared" si="1290"/>
        <v>0</v>
      </c>
      <c r="BZ183" s="1508">
        <f t="shared" si="1290"/>
        <v>0</v>
      </c>
      <c r="CA183" s="1508">
        <f t="shared" si="1290"/>
        <v>0</v>
      </c>
      <c r="CB183" s="1508">
        <f t="shared" si="1290"/>
        <v>0</v>
      </c>
      <c r="CC183" s="1508">
        <f t="shared" si="1290"/>
        <v>0</v>
      </c>
      <c r="CD183" s="1508">
        <f t="shared" si="1282"/>
        <v>0</v>
      </c>
      <c r="CE183" s="1508">
        <f t="shared" si="1282"/>
        <v>0</v>
      </c>
      <c r="CF183" s="1508">
        <f t="shared" si="1282"/>
        <v>0</v>
      </c>
      <c r="CG183" s="1508">
        <f t="shared" si="1282"/>
        <v>0</v>
      </c>
      <c r="CH183" s="1508">
        <f t="shared" si="1282"/>
        <v>0</v>
      </c>
      <c r="CI183" s="1508">
        <f t="shared" si="1282"/>
        <v>0</v>
      </c>
      <c r="CJ183" s="1509">
        <f t="shared" si="1282"/>
        <v>0</v>
      </c>
      <c r="CK183" s="1507">
        <f t="shared" si="1282"/>
        <v>0</v>
      </c>
      <c r="CL183" s="1508">
        <f t="shared" si="1282"/>
        <v>0</v>
      </c>
      <c r="CM183" s="1508">
        <f t="shared" si="1282"/>
        <v>0</v>
      </c>
      <c r="CN183" s="1508">
        <f t="shared" si="1282"/>
        <v>0</v>
      </c>
      <c r="CO183" s="1508">
        <f t="shared" si="1282"/>
        <v>0</v>
      </c>
      <c r="CP183" s="1508">
        <f t="shared" si="1282"/>
        <v>0</v>
      </c>
      <c r="CQ183" s="1508">
        <f t="shared" si="1282"/>
        <v>0</v>
      </c>
      <c r="CR183" s="1508">
        <f t="shared" si="1282"/>
        <v>0</v>
      </c>
      <c r="CS183" s="1508">
        <f t="shared" si="1282"/>
        <v>0</v>
      </c>
      <c r="CT183" s="1508">
        <f t="shared" si="1283"/>
        <v>0</v>
      </c>
      <c r="CU183" s="1508">
        <f t="shared" si="1283"/>
        <v>0</v>
      </c>
      <c r="CV183" s="1509">
        <f t="shared" si="1283"/>
        <v>0</v>
      </c>
      <c r="CW183" s="1508">
        <f t="shared" si="1283"/>
        <v>0</v>
      </c>
      <c r="CX183" s="1508">
        <f t="shared" si="1283"/>
        <v>0</v>
      </c>
      <c r="CY183" s="1508">
        <f t="shared" si="1283"/>
        <v>0</v>
      </c>
      <c r="CZ183" s="1508">
        <f t="shared" si="1283"/>
        <v>0</v>
      </c>
      <c r="DA183" s="1508">
        <f t="shared" si="1283"/>
        <v>0</v>
      </c>
      <c r="DB183" s="1508">
        <f t="shared" si="1283"/>
        <v>0</v>
      </c>
      <c r="DC183" s="1508">
        <f t="shared" si="1283"/>
        <v>0</v>
      </c>
      <c r="DD183" s="1508">
        <f t="shared" si="1283"/>
        <v>0</v>
      </c>
      <c r="DE183" s="1508">
        <f t="shared" si="1283"/>
        <v>0</v>
      </c>
      <c r="DF183" s="1508">
        <f t="shared" si="1283"/>
        <v>0</v>
      </c>
      <c r="DG183" s="1508">
        <f t="shared" si="1283"/>
        <v>0</v>
      </c>
      <c r="DH183" s="1509">
        <f t="shared" si="1283"/>
        <v>0</v>
      </c>
      <c r="DI183" s="1508">
        <f t="shared" si="1283"/>
        <v>0</v>
      </c>
      <c r="DJ183" s="1508">
        <f t="shared" si="1284"/>
        <v>0</v>
      </c>
      <c r="DK183" s="1508">
        <f t="shared" si="1284"/>
        <v>0</v>
      </c>
      <c r="DL183" s="1508">
        <f t="shared" si="1284"/>
        <v>0</v>
      </c>
      <c r="DM183" s="1508">
        <f t="shared" si="1284"/>
        <v>0</v>
      </c>
      <c r="DN183" s="1508">
        <f t="shared" si="1284"/>
        <v>0</v>
      </c>
      <c r="DO183" s="1508">
        <f t="shared" si="1284"/>
        <v>0</v>
      </c>
      <c r="DP183" s="1508">
        <f t="shared" si="1284"/>
        <v>0</v>
      </c>
      <c r="DQ183" s="1508">
        <f t="shared" si="1284"/>
        <v>0</v>
      </c>
      <c r="DR183" s="1508">
        <f t="shared" si="1284"/>
        <v>0</v>
      </c>
      <c r="DS183" s="1508">
        <f t="shared" si="1284"/>
        <v>0</v>
      </c>
      <c r="DT183" s="1509">
        <f t="shared" si="1284"/>
        <v>0</v>
      </c>
      <c r="DU183" s="1507">
        <f t="shared" si="1284"/>
        <v>0</v>
      </c>
      <c r="DV183" s="1508">
        <f t="shared" si="1284"/>
        <v>0</v>
      </c>
      <c r="DW183" s="1508">
        <f t="shared" si="1284"/>
        <v>0</v>
      </c>
      <c r="DX183" s="1508">
        <f t="shared" si="1284"/>
        <v>0</v>
      </c>
      <c r="DY183" s="1508">
        <f t="shared" si="1284"/>
        <v>0</v>
      </c>
      <c r="DZ183" s="1508">
        <f t="shared" si="1285"/>
        <v>0</v>
      </c>
      <c r="EA183" s="1508">
        <f t="shared" si="1285"/>
        <v>0</v>
      </c>
      <c r="EB183" s="1508">
        <f t="shared" si="1285"/>
        <v>0</v>
      </c>
      <c r="EC183" s="1508">
        <f t="shared" si="1285"/>
        <v>0</v>
      </c>
      <c r="ED183" s="1508">
        <f t="shared" si="1285"/>
        <v>0</v>
      </c>
      <c r="EE183" s="1508">
        <f t="shared" si="1285"/>
        <v>0</v>
      </c>
      <c r="EF183" s="1508">
        <f t="shared" si="1285"/>
        <v>0</v>
      </c>
      <c r="EG183" s="1507">
        <f t="shared" si="1285"/>
        <v>0</v>
      </c>
      <c r="EH183" s="1508">
        <f t="shared" si="1285"/>
        <v>0</v>
      </c>
      <c r="EI183" s="1508">
        <f t="shared" si="1285"/>
        <v>0</v>
      </c>
      <c r="EJ183" s="1508">
        <f t="shared" si="1285"/>
        <v>0</v>
      </c>
      <c r="EK183" s="1508">
        <f t="shared" si="1285"/>
        <v>0</v>
      </c>
      <c r="EL183" s="1508">
        <f t="shared" si="1285"/>
        <v>0</v>
      </c>
      <c r="EM183" s="1508">
        <f t="shared" si="1285"/>
        <v>0</v>
      </c>
      <c r="EN183" s="1508">
        <f t="shared" si="1285"/>
        <v>0</v>
      </c>
      <c r="EO183" s="1508">
        <f t="shared" si="1285"/>
        <v>0</v>
      </c>
      <c r="EP183" s="1508">
        <f t="shared" si="1286"/>
        <v>0</v>
      </c>
      <c r="EQ183" s="1508">
        <f t="shared" si="1286"/>
        <v>0</v>
      </c>
      <c r="ER183" s="1509">
        <f t="shared" si="1286"/>
        <v>0</v>
      </c>
      <c r="ES183" s="1507">
        <f t="shared" si="1286"/>
        <v>0</v>
      </c>
      <c r="ET183" s="1508">
        <f t="shared" si="1286"/>
        <v>0</v>
      </c>
      <c r="EU183" s="1508">
        <f t="shared" si="1286"/>
        <v>0</v>
      </c>
      <c r="EV183" s="1508">
        <f t="shared" si="1286"/>
        <v>0</v>
      </c>
      <c r="EW183" s="1508">
        <f t="shared" si="1286"/>
        <v>0</v>
      </c>
      <c r="EX183" s="1508">
        <f t="shared" si="1286"/>
        <v>0</v>
      </c>
      <c r="EY183" s="1508">
        <f t="shared" si="1286"/>
        <v>0</v>
      </c>
      <c r="EZ183" s="1508">
        <f t="shared" si="1286"/>
        <v>0</v>
      </c>
      <c r="FA183" s="1508">
        <f t="shared" si="1286"/>
        <v>0</v>
      </c>
      <c r="FB183" s="1508">
        <f t="shared" si="1286"/>
        <v>0</v>
      </c>
      <c r="FC183" s="1508">
        <f t="shared" si="1286"/>
        <v>0</v>
      </c>
      <c r="FD183" s="1509">
        <f t="shared" si="1286"/>
        <v>0</v>
      </c>
      <c r="FE183" s="1508">
        <f t="shared" si="1286"/>
        <v>0</v>
      </c>
      <c r="FF183" s="1508">
        <f t="shared" si="1287"/>
        <v>0</v>
      </c>
      <c r="FG183" s="1508">
        <f t="shared" si="1288"/>
        <v>0</v>
      </c>
      <c r="FH183" s="1508">
        <f t="shared" si="1288"/>
        <v>0</v>
      </c>
      <c r="FI183" s="1508">
        <f t="shared" si="1288"/>
        <v>0</v>
      </c>
      <c r="FJ183" s="1508">
        <f t="shared" si="1288"/>
        <v>0</v>
      </c>
      <c r="FK183" s="1508">
        <f t="shared" si="1288"/>
        <v>0</v>
      </c>
      <c r="FL183" s="1508">
        <f t="shared" si="1288"/>
        <v>0</v>
      </c>
      <c r="FM183" s="1508">
        <f t="shared" si="1288"/>
        <v>0</v>
      </c>
      <c r="FN183" s="1508">
        <f t="shared" si="1288"/>
        <v>0</v>
      </c>
      <c r="FO183" s="1508">
        <f t="shared" si="1288"/>
        <v>0</v>
      </c>
      <c r="FP183" s="1509">
        <f t="shared" si="1288"/>
        <v>0</v>
      </c>
      <c r="FQ183" s="1508">
        <f t="shared" si="1288"/>
        <v>0</v>
      </c>
      <c r="FR183" s="1508">
        <f t="shared" si="1288"/>
        <v>0</v>
      </c>
      <c r="FS183" s="1508">
        <f t="shared" si="1288"/>
        <v>0</v>
      </c>
      <c r="FT183" s="1508">
        <f t="shared" si="1288"/>
        <v>0</v>
      </c>
      <c r="FU183" s="1508">
        <f t="shared" si="1288"/>
        <v>0</v>
      </c>
      <c r="FV183" s="1508">
        <f t="shared" si="1288"/>
        <v>0</v>
      </c>
      <c r="FW183" s="1508">
        <f t="shared" si="1142"/>
        <v>0</v>
      </c>
      <c r="FX183" s="1508">
        <f t="shared" si="1142"/>
        <v>0</v>
      </c>
      <c r="FY183" s="1508">
        <f t="shared" si="1142"/>
        <v>0</v>
      </c>
      <c r="FZ183" s="1508">
        <f t="shared" si="1142"/>
        <v>0</v>
      </c>
      <c r="GA183" s="1508">
        <f t="shared" si="1142"/>
        <v>0</v>
      </c>
      <c r="GB183" s="1509">
        <f t="shared" si="1142"/>
        <v>0</v>
      </c>
      <c r="GC183" s="1506"/>
      <c r="GD183" s="1458">
        <f t="shared" si="1143"/>
        <v>1</v>
      </c>
      <c r="GE183" s="1510">
        <f t="shared" si="1281"/>
        <v>0</v>
      </c>
      <c r="GF183" s="1511">
        <f t="shared" si="1281"/>
        <v>0</v>
      </c>
      <c r="GG183" s="1511">
        <f t="shared" si="1281"/>
        <v>0</v>
      </c>
      <c r="GH183" s="1511">
        <f t="shared" si="1281"/>
        <v>0</v>
      </c>
      <c r="GI183" s="1511">
        <f t="shared" si="1281"/>
        <v>0</v>
      </c>
      <c r="GJ183" s="1511">
        <f t="shared" si="1281"/>
        <v>0</v>
      </c>
      <c r="GK183" s="1511">
        <f t="shared" si="1281"/>
        <v>0</v>
      </c>
      <c r="GL183" s="1511">
        <f t="shared" si="1281"/>
        <v>0</v>
      </c>
      <c r="GM183" s="1511">
        <f t="shared" si="1281"/>
        <v>0</v>
      </c>
      <c r="GN183" s="1512">
        <f t="shared" si="1281"/>
        <v>0</v>
      </c>
      <c r="GO183" s="1513">
        <f t="shared" si="1144"/>
        <v>0</v>
      </c>
      <c r="GP183" s="1506"/>
      <c r="GQ183" s="1510">
        <f t="shared" si="1073"/>
        <v>0</v>
      </c>
      <c r="GR183" s="1511">
        <f t="shared" si="1289"/>
        <v>0</v>
      </c>
      <c r="GS183" s="1511">
        <f t="shared" si="1289"/>
        <v>0</v>
      </c>
      <c r="GT183" s="1511">
        <f t="shared" si="1289"/>
        <v>0</v>
      </c>
      <c r="GU183" s="1511">
        <f t="shared" si="1289"/>
        <v>0</v>
      </c>
      <c r="GV183" s="1511">
        <f t="shared" si="1289"/>
        <v>0</v>
      </c>
      <c r="GW183" s="1511">
        <f t="shared" si="1289"/>
        <v>0</v>
      </c>
      <c r="GX183" s="1511">
        <f t="shared" si="1289"/>
        <v>0</v>
      </c>
      <c r="GY183" s="1511">
        <f t="shared" si="1289"/>
        <v>0</v>
      </c>
      <c r="GZ183" s="1512">
        <f t="shared" si="1289"/>
        <v>0</v>
      </c>
      <c r="HA183" s="1513">
        <f t="shared" si="1145"/>
        <v>0</v>
      </c>
      <c r="HB183" s="1506">
        <f t="shared" si="1146"/>
        <v>1</v>
      </c>
      <c r="HC183" s="1506"/>
      <c r="HD183" s="1508">
        <f t="shared" si="1147"/>
        <v>0</v>
      </c>
      <c r="HE183" s="1460">
        <f t="shared" si="1148"/>
        <v>0</v>
      </c>
      <c r="HF183" s="1460">
        <f t="shared" si="1149"/>
        <v>0</v>
      </c>
      <c r="HG183" s="1460">
        <f t="shared" si="1150"/>
        <v>0</v>
      </c>
      <c r="HH183" s="1460">
        <f t="shared" si="1151"/>
        <v>0</v>
      </c>
      <c r="HI183" s="1460">
        <f t="shared" si="1152"/>
        <v>0</v>
      </c>
      <c r="HJ183" s="1460">
        <f t="shared" si="1153"/>
        <v>0</v>
      </c>
      <c r="HK183" s="1460">
        <f t="shared" si="1154"/>
        <v>0</v>
      </c>
      <c r="HL183" s="1460">
        <f t="shared" si="1155"/>
        <v>0</v>
      </c>
      <c r="HM183" s="1460">
        <f t="shared" si="1156"/>
        <v>0</v>
      </c>
      <c r="HN183" s="1460">
        <f t="shared" si="1157"/>
        <v>0</v>
      </c>
      <c r="HO183" s="1460">
        <f t="shared" si="1158"/>
        <v>0</v>
      </c>
      <c r="HP183" s="1460">
        <f t="shared" si="1159"/>
        <v>0</v>
      </c>
      <c r="HQ183" s="1460">
        <f t="shared" si="1160"/>
        <v>0</v>
      </c>
      <c r="HR183" s="1460">
        <f t="shared" si="1161"/>
        <v>0</v>
      </c>
      <c r="HS183" s="1460">
        <f t="shared" si="1162"/>
        <v>0</v>
      </c>
      <c r="HT183" s="1460">
        <f t="shared" si="1163"/>
        <v>0</v>
      </c>
      <c r="HU183" s="1460">
        <f t="shared" si="1164"/>
        <v>0</v>
      </c>
      <c r="HV183" s="1460">
        <f t="shared" si="1165"/>
        <v>0</v>
      </c>
      <c r="HW183" s="1460">
        <f t="shared" si="1166"/>
        <v>0</v>
      </c>
      <c r="HX183" s="1460">
        <f t="shared" si="1167"/>
        <v>0</v>
      </c>
      <c r="HY183" s="1460">
        <f t="shared" si="1168"/>
        <v>0</v>
      </c>
      <c r="HZ183" s="1460">
        <f t="shared" si="1169"/>
        <v>0</v>
      </c>
      <c r="IA183" s="1460">
        <f t="shared" si="1170"/>
        <v>0</v>
      </c>
      <c r="IB183" s="1460">
        <f t="shared" si="1171"/>
        <v>0</v>
      </c>
      <c r="IC183" s="1460">
        <f t="shared" si="1172"/>
        <v>0</v>
      </c>
      <c r="ID183" s="1460">
        <f t="shared" si="1173"/>
        <v>0</v>
      </c>
      <c r="IE183" s="1460">
        <f t="shared" si="1174"/>
        <v>0</v>
      </c>
      <c r="IF183" s="1460">
        <f t="shared" si="1175"/>
        <v>0</v>
      </c>
      <c r="IG183" s="1460">
        <f t="shared" si="1176"/>
        <v>0</v>
      </c>
      <c r="IH183" s="1460">
        <f t="shared" si="1177"/>
        <v>0</v>
      </c>
      <c r="II183" s="1460">
        <f t="shared" si="1178"/>
        <v>0</v>
      </c>
      <c r="IJ183" s="1460">
        <f t="shared" si="1179"/>
        <v>0</v>
      </c>
      <c r="IK183" s="1460">
        <f t="shared" si="1180"/>
        <v>0</v>
      </c>
      <c r="IL183" s="1460">
        <f t="shared" si="1181"/>
        <v>0</v>
      </c>
      <c r="IM183" s="1460">
        <f t="shared" si="1182"/>
        <v>0</v>
      </c>
      <c r="IN183" s="1460">
        <f t="shared" si="1183"/>
        <v>0</v>
      </c>
      <c r="IO183" s="1460">
        <f t="shared" si="1184"/>
        <v>0</v>
      </c>
      <c r="IP183" s="1460">
        <f t="shared" si="1185"/>
        <v>0</v>
      </c>
      <c r="IQ183" s="1460">
        <f t="shared" si="1186"/>
        <v>0</v>
      </c>
      <c r="IR183" s="1460">
        <f t="shared" si="1187"/>
        <v>0</v>
      </c>
      <c r="IS183" s="1460">
        <f t="shared" si="1188"/>
        <v>0</v>
      </c>
      <c r="IT183" s="1460">
        <f t="shared" si="1189"/>
        <v>0</v>
      </c>
      <c r="IU183" s="1460">
        <f t="shared" si="1190"/>
        <v>0</v>
      </c>
      <c r="IV183" s="1460">
        <f t="shared" si="1191"/>
        <v>0</v>
      </c>
      <c r="IW183" s="1460">
        <f t="shared" si="1192"/>
        <v>0</v>
      </c>
      <c r="IX183" s="1460">
        <f t="shared" si="1193"/>
        <v>0</v>
      </c>
      <c r="IY183" s="1460">
        <f t="shared" si="1194"/>
        <v>0</v>
      </c>
      <c r="IZ183" s="1460">
        <f t="shared" si="1195"/>
        <v>0</v>
      </c>
      <c r="JA183" s="1460">
        <f t="shared" si="1196"/>
        <v>0</v>
      </c>
      <c r="JB183" s="1460">
        <f t="shared" si="1197"/>
        <v>0</v>
      </c>
      <c r="JC183" s="1460">
        <f t="shared" si="1198"/>
        <v>0</v>
      </c>
      <c r="JD183" s="1460">
        <f t="shared" si="1199"/>
        <v>0</v>
      </c>
      <c r="JE183" s="1460">
        <f t="shared" si="1200"/>
        <v>0</v>
      </c>
      <c r="JF183" s="1460">
        <f t="shared" si="1201"/>
        <v>0</v>
      </c>
      <c r="JG183" s="1460">
        <f t="shared" si="1202"/>
        <v>0</v>
      </c>
      <c r="JH183" s="1460">
        <f t="shared" si="1203"/>
        <v>0</v>
      </c>
      <c r="JI183" s="1460">
        <f t="shared" si="1204"/>
        <v>0</v>
      </c>
      <c r="JJ183" s="1460">
        <f t="shared" si="1205"/>
        <v>0</v>
      </c>
      <c r="JK183" s="1460">
        <f t="shared" si="1206"/>
        <v>0</v>
      </c>
      <c r="JL183" s="1460">
        <f t="shared" si="1207"/>
        <v>0</v>
      </c>
      <c r="JM183" s="1460">
        <f t="shared" si="1208"/>
        <v>0</v>
      </c>
      <c r="JN183" s="1460">
        <f t="shared" si="1209"/>
        <v>0</v>
      </c>
      <c r="JO183" s="1460">
        <f t="shared" si="1210"/>
        <v>0</v>
      </c>
      <c r="JP183" s="1460">
        <f t="shared" si="1211"/>
        <v>0</v>
      </c>
      <c r="JQ183" s="1460">
        <f t="shared" si="1212"/>
        <v>0</v>
      </c>
      <c r="JR183" s="1460">
        <f t="shared" si="1213"/>
        <v>0</v>
      </c>
      <c r="JS183" s="1460">
        <f t="shared" si="1214"/>
        <v>0</v>
      </c>
      <c r="JT183" s="1460">
        <f t="shared" si="1215"/>
        <v>0</v>
      </c>
      <c r="JU183" s="1460">
        <f t="shared" si="1216"/>
        <v>0</v>
      </c>
      <c r="JV183" s="1460">
        <f t="shared" si="1217"/>
        <v>0</v>
      </c>
      <c r="JW183" s="1460">
        <f t="shared" si="1218"/>
        <v>0</v>
      </c>
      <c r="JX183" s="1460">
        <f t="shared" si="1219"/>
        <v>0</v>
      </c>
      <c r="JY183" s="1460">
        <f t="shared" si="1220"/>
        <v>0</v>
      </c>
      <c r="JZ183" s="1460">
        <f t="shared" si="1221"/>
        <v>0</v>
      </c>
      <c r="KA183" s="1460">
        <f t="shared" si="1222"/>
        <v>0</v>
      </c>
      <c r="KB183" s="1460">
        <f t="shared" si="1223"/>
        <v>0</v>
      </c>
      <c r="KC183" s="1460">
        <f t="shared" si="1224"/>
        <v>0</v>
      </c>
      <c r="KD183" s="1460">
        <f t="shared" si="1225"/>
        <v>0</v>
      </c>
      <c r="KE183" s="1460">
        <f t="shared" si="1226"/>
        <v>0</v>
      </c>
      <c r="KF183" s="1460">
        <f t="shared" si="1227"/>
        <v>0</v>
      </c>
      <c r="KG183" s="1460">
        <f t="shared" si="1228"/>
        <v>0</v>
      </c>
      <c r="KH183" s="1460">
        <f t="shared" si="1229"/>
        <v>0</v>
      </c>
      <c r="KI183" s="1460">
        <f t="shared" si="1230"/>
        <v>0</v>
      </c>
      <c r="KJ183" s="1460">
        <f t="shared" si="1231"/>
        <v>0</v>
      </c>
      <c r="KK183" s="1460">
        <f t="shared" si="1232"/>
        <v>0</v>
      </c>
      <c r="KL183" s="1460">
        <f t="shared" si="1233"/>
        <v>0</v>
      </c>
      <c r="KM183" s="1460">
        <f t="shared" si="1234"/>
        <v>0</v>
      </c>
      <c r="KN183" s="1460">
        <f t="shared" si="1235"/>
        <v>0</v>
      </c>
      <c r="KO183" s="1460">
        <f t="shared" si="1236"/>
        <v>0</v>
      </c>
      <c r="KP183" s="1460">
        <f t="shared" si="1237"/>
        <v>0</v>
      </c>
      <c r="KQ183" s="1460">
        <f t="shared" si="1238"/>
        <v>0</v>
      </c>
      <c r="KR183" s="1460">
        <f t="shared" si="1239"/>
        <v>0</v>
      </c>
      <c r="KS183" s="1460">
        <f t="shared" si="1240"/>
        <v>0</v>
      </c>
      <c r="KT183" s="1460">
        <f t="shared" si="1241"/>
        <v>0</v>
      </c>
      <c r="KU183" s="1460">
        <f t="shared" si="1242"/>
        <v>0</v>
      </c>
      <c r="KV183" s="1460">
        <f t="shared" si="1243"/>
        <v>0</v>
      </c>
      <c r="KW183" s="1460">
        <f t="shared" si="1244"/>
        <v>0</v>
      </c>
      <c r="KX183" s="1460">
        <f t="shared" si="1245"/>
        <v>0</v>
      </c>
      <c r="KY183" s="1460">
        <f t="shared" si="1246"/>
        <v>0</v>
      </c>
      <c r="KZ183" s="1460">
        <f t="shared" si="1247"/>
        <v>0</v>
      </c>
      <c r="LA183" s="1460">
        <f t="shared" si="1248"/>
        <v>0</v>
      </c>
      <c r="LB183" s="1460">
        <f t="shared" si="1249"/>
        <v>0</v>
      </c>
      <c r="LC183" s="1460">
        <f t="shared" si="1250"/>
        <v>0</v>
      </c>
      <c r="LD183" s="1460">
        <f t="shared" si="1251"/>
        <v>0</v>
      </c>
      <c r="LE183" s="1460">
        <f t="shared" si="1252"/>
        <v>0</v>
      </c>
      <c r="LF183" s="1460">
        <f t="shared" si="1253"/>
        <v>0</v>
      </c>
      <c r="LG183" s="1460">
        <f t="shared" si="1254"/>
        <v>0</v>
      </c>
      <c r="LH183" s="1460">
        <f t="shared" si="1255"/>
        <v>0</v>
      </c>
      <c r="LI183" s="1460">
        <f t="shared" si="1256"/>
        <v>0</v>
      </c>
      <c r="LJ183" s="1460">
        <f t="shared" si="1257"/>
        <v>0</v>
      </c>
      <c r="LK183" s="1460">
        <f t="shared" si="1258"/>
        <v>0</v>
      </c>
      <c r="LL183" s="1460">
        <f t="shared" si="1259"/>
        <v>0</v>
      </c>
      <c r="LM183" s="1460">
        <f t="shared" si="1260"/>
        <v>0</v>
      </c>
      <c r="LN183" s="1460">
        <f t="shared" si="1261"/>
        <v>0</v>
      </c>
      <c r="LO183" s="1460">
        <f t="shared" si="1262"/>
        <v>0</v>
      </c>
      <c r="LP183" s="1460">
        <f t="shared" si="1263"/>
        <v>0</v>
      </c>
      <c r="LQ183" s="1460">
        <f t="shared" si="1264"/>
        <v>0</v>
      </c>
      <c r="LR183" s="1460">
        <f t="shared" si="1265"/>
        <v>0</v>
      </c>
      <c r="LS183" s="1460">
        <f t="shared" si="1266"/>
        <v>0</v>
      </c>
      <c r="LW183" s="1467">
        <f t="shared" si="1267"/>
        <v>0</v>
      </c>
      <c r="LX183" s="1467">
        <f t="shared" si="1268"/>
        <v>0</v>
      </c>
      <c r="LY183" s="1467">
        <f t="shared" si="1269"/>
        <v>0</v>
      </c>
      <c r="LZ183" s="1467">
        <f t="shared" si="1270"/>
        <v>0</v>
      </c>
      <c r="MA183" s="1506"/>
      <c r="MB183" s="1460">
        <f t="shared" si="1271"/>
        <v>0</v>
      </c>
      <c r="MC183" s="1460">
        <f t="shared" si="1291"/>
        <v>0</v>
      </c>
      <c r="MD183" s="1460">
        <f t="shared" si="1291"/>
        <v>0</v>
      </c>
      <c r="ME183" s="1460">
        <f t="shared" si="1291"/>
        <v>0</v>
      </c>
      <c r="MF183" s="1460">
        <f t="shared" si="1291"/>
        <v>0</v>
      </c>
      <c r="MG183" s="1460">
        <f t="shared" si="1291"/>
        <v>0</v>
      </c>
      <c r="MH183" s="1460">
        <f t="shared" si="1291"/>
        <v>0</v>
      </c>
      <c r="MI183" s="1460">
        <f t="shared" si="1291"/>
        <v>0</v>
      </c>
      <c r="MJ183" s="1460">
        <f t="shared" si="1291"/>
        <v>0</v>
      </c>
      <c r="MK183" s="1460">
        <f t="shared" si="1291"/>
        <v>0</v>
      </c>
      <c r="ML183" s="1460">
        <f t="shared" si="1291"/>
        <v>0</v>
      </c>
      <c r="MM183" s="1460">
        <f t="shared" si="1291"/>
        <v>0</v>
      </c>
      <c r="MN183" s="1460">
        <f t="shared" si="1291"/>
        <v>0</v>
      </c>
      <c r="MO183" s="1460">
        <f t="shared" si="1291"/>
        <v>0</v>
      </c>
      <c r="MP183" s="1460">
        <f t="shared" si="1291"/>
        <v>0</v>
      </c>
      <c r="MQ183" s="1460">
        <f t="shared" si="1291"/>
        <v>0</v>
      </c>
      <c r="MR183" s="1460">
        <f t="shared" si="1291"/>
        <v>0</v>
      </c>
      <c r="MS183" s="1460">
        <f t="shared" si="1295"/>
        <v>0</v>
      </c>
      <c r="MT183" s="1460">
        <f t="shared" si="1295"/>
        <v>0</v>
      </c>
      <c r="MU183" s="1460">
        <f t="shared" si="1295"/>
        <v>0</v>
      </c>
      <c r="MV183" s="1460">
        <f t="shared" si="1295"/>
        <v>0</v>
      </c>
      <c r="MW183" s="1460">
        <f t="shared" si="1295"/>
        <v>0</v>
      </c>
      <c r="MX183" s="1460">
        <f t="shared" si="1295"/>
        <v>0</v>
      </c>
      <c r="MY183" s="1460">
        <f t="shared" si="1295"/>
        <v>0</v>
      </c>
      <c r="MZ183" s="1460">
        <f t="shared" si="1295"/>
        <v>0</v>
      </c>
      <c r="NA183" s="1460">
        <f t="shared" si="1295"/>
        <v>0</v>
      </c>
      <c r="NB183" s="1460">
        <f t="shared" si="1295"/>
        <v>0</v>
      </c>
      <c r="NC183" s="1460">
        <f t="shared" si="1295"/>
        <v>0</v>
      </c>
      <c r="ND183" s="1460">
        <f t="shared" si="1295"/>
        <v>0</v>
      </c>
      <c r="NE183" s="1460">
        <f t="shared" si="1295"/>
        <v>0</v>
      </c>
      <c r="NF183" s="1460">
        <f t="shared" si="1295"/>
        <v>0</v>
      </c>
      <c r="NG183" s="1460">
        <f t="shared" si="1295"/>
        <v>0</v>
      </c>
      <c r="NH183" s="1460">
        <f t="shared" si="1295"/>
        <v>0</v>
      </c>
      <c r="NI183" s="1460">
        <f t="shared" si="1296"/>
        <v>0</v>
      </c>
      <c r="NJ183" s="1460">
        <f t="shared" si="1296"/>
        <v>0</v>
      </c>
      <c r="NK183" s="1460">
        <f t="shared" si="1296"/>
        <v>0</v>
      </c>
      <c r="NL183" s="1460">
        <f t="shared" si="1296"/>
        <v>0</v>
      </c>
      <c r="NM183" s="1460">
        <f t="shared" si="1296"/>
        <v>0</v>
      </c>
      <c r="NN183" s="1460">
        <f t="shared" si="1296"/>
        <v>0</v>
      </c>
      <c r="NO183" s="1460">
        <f t="shared" si="1296"/>
        <v>0</v>
      </c>
      <c r="NP183" s="1460">
        <f t="shared" si="1296"/>
        <v>0</v>
      </c>
      <c r="NQ183" s="1460">
        <f t="shared" si="1296"/>
        <v>0</v>
      </c>
      <c r="NR183" s="1460">
        <f t="shared" si="1296"/>
        <v>0</v>
      </c>
      <c r="NS183" s="1460">
        <f t="shared" si="1296"/>
        <v>0</v>
      </c>
      <c r="NT183" s="1460">
        <f t="shared" si="1296"/>
        <v>0</v>
      </c>
      <c r="NU183" s="1460">
        <f t="shared" si="1296"/>
        <v>0</v>
      </c>
      <c r="NV183" s="1460">
        <f t="shared" si="1296"/>
        <v>0</v>
      </c>
      <c r="NW183" s="1460">
        <f t="shared" si="1296"/>
        <v>0</v>
      </c>
      <c r="NX183" s="1460">
        <f t="shared" si="1296"/>
        <v>0</v>
      </c>
      <c r="NY183" s="1460">
        <f t="shared" si="1297"/>
        <v>0</v>
      </c>
      <c r="NZ183" s="1460">
        <f t="shared" si="1297"/>
        <v>0</v>
      </c>
      <c r="OA183" s="1460">
        <f t="shared" si="1297"/>
        <v>0</v>
      </c>
      <c r="OB183" s="1460">
        <f t="shared" si="1297"/>
        <v>0</v>
      </c>
      <c r="OC183" s="1460">
        <f t="shared" si="1297"/>
        <v>0</v>
      </c>
      <c r="OD183" s="1460">
        <f t="shared" si="1297"/>
        <v>0</v>
      </c>
      <c r="OE183" s="1460">
        <f t="shared" si="1297"/>
        <v>0</v>
      </c>
      <c r="OF183" s="1460">
        <f t="shared" si="1297"/>
        <v>0</v>
      </c>
      <c r="OG183" s="1460">
        <f t="shared" si="1297"/>
        <v>0</v>
      </c>
      <c r="OH183" s="1460">
        <f t="shared" si="1297"/>
        <v>0</v>
      </c>
      <c r="OI183" s="1460">
        <f t="shared" si="1297"/>
        <v>0</v>
      </c>
      <c r="OJ183" s="1460">
        <f t="shared" si="1297"/>
        <v>0</v>
      </c>
      <c r="OK183" s="1460">
        <f t="shared" si="1297"/>
        <v>0</v>
      </c>
      <c r="OL183" s="1460">
        <f t="shared" si="1297"/>
        <v>0</v>
      </c>
      <c r="OM183" s="1460">
        <f t="shared" si="1297"/>
        <v>0</v>
      </c>
      <c r="ON183" s="1460">
        <f t="shared" si="1297"/>
        <v>0</v>
      </c>
      <c r="OO183" s="1460">
        <f t="shared" si="1279"/>
        <v>0</v>
      </c>
      <c r="OP183" s="1460">
        <f t="shared" si="1292"/>
        <v>0</v>
      </c>
      <c r="OQ183" s="1460">
        <f t="shared" si="1292"/>
        <v>0</v>
      </c>
      <c r="OR183" s="1460">
        <f t="shared" si="1292"/>
        <v>0</v>
      </c>
      <c r="OS183" s="1460">
        <f t="shared" si="1292"/>
        <v>0</v>
      </c>
      <c r="OT183" s="1460">
        <f t="shared" si="1292"/>
        <v>0</v>
      </c>
      <c r="OU183" s="1460">
        <f t="shared" si="1292"/>
        <v>0</v>
      </c>
      <c r="OV183" s="1460">
        <f t="shared" si="1292"/>
        <v>0</v>
      </c>
      <c r="OW183" s="1460">
        <f t="shared" si="1292"/>
        <v>0</v>
      </c>
      <c r="OX183" s="1460">
        <f t="shared" si="1292"/>
        <v>0</v>
      </c>
      <c r="OY183" s="1460">
        <f t="shared" si="1292"/>
        <v>0</v>
      </c>
      <c r="OZ183" s="1460">
        <f t="shared" si="1292"/>
        <v>0</v>
      </c>
      <c r="PA183" s="1460">
        <f t="shared" si="1292"/>
        <v>0</v>
      </c>
      <c r="PB183" s="1460">
        <f t="shared" si="1292"/>
        <v>0</v>
      </c>
      <c r="PC183" s="1460">
        <f t="shared" si="1292"/>
        <v>0</v>
      </c>
      <c r="PD183" s="1460">
        <f t="shared" si="1292"/>
        <v>0</v>
      </c>
      <c r="PE183" s="1460">
        <f t="shared" si="1292"/>
        <v>0</v>
      </c>
      <c r="PF183" s="1460">
        <f t="shared" si="1293"/>
        <v>0</v>
      </c>
      <c r="PG183" s="1460">
        <f t="shared" si="1293"/>
        <v>0</v>
      </c>
      <c r="PH183" s="1460">
        <f t="shared" si="1293"/>
        <v>0</v>
      </c>
      <c r="PI183" s="1460">
        <f t="shared" si="1293"/>
        <v>0</v>
      </c>
      <c r="PJ183" s="1460">
        <f t="shared" si="1293"/>
        <v>0</v>
      </c>
      <c r="PK183" s="1460">
        <f t="shared" si="1293"/>
        <v>0</v>
      </c>
      <c r="PL183" s="1460">
        <f t="shared" si="1293"/>
        <v>0</v>
      </c>
      <c r="PM183" s="1460">
        <f t="shared" si="1293"/>
        <v>0</v>
      </c>
      <c r="PN183" s="1460">
        <f t="shared" si="1293"/>
        <v>0</v>
      </c>
      <c r="PO183" s="1460">
        <f t="shared" si="1293"/>
        <v>0</v>
      </c>
      <c r="PP183" s="1460">
        <f t="shared" si="1293"/>
        <v>0</v>
      </c>
      <c r="PQ183" s="1460">
        <f t="shared" si="1293"/>
        <v>0</v>
      </c>
      <c r="PR183" s="1460">
        <f t="shared" si="1293"/>
        <v>0</v>
      </c>
      <c r="PS183" s="1460">
        <f t="shared" si="1293"/>
        <v>0</v>
      </c>
      <c r="PT183" s="1460">
        <f t="shared" si="1293"/>
        <v>0</v>
      </c>
      <c r="PU183" s="1460">
        <f t="shared" si="1293"/>
        <v>0</v>
      </c>
      <c r="PV183" s="1460">
        <f t="shared" si="1294"/>
        <v>0</v>
      </c>
      <c r="PW183" s="1460">
        <f t="shared" si="1294"/>
        <v>0</v>
      </c>
      <c r="PX183" s="1460">
        <f t="shared" si="1294"/>
        <v>0</v>
      </c>
      <c r="PY183" s="1460">
        <f t="shared" si="1294"/>
        <v>0</v>
      </c>
      <c r="PZ183" s="1460">
        <f t="shared" si="1294"/>
        <v>0</v>
      </c>
      <c r="QA183" s="1460">
        <f t="shared" si="1294"/>
        <v>0</v>
      </c>
      <c r="QB183" s="1460">
        <f t="shared" si="1294"/>
        <v>0</v>
      </c>
      <c r="QC183" s="1460">
        <f t="shared" si="1294"/>
        <v>0</v>
      </c>
      <c r="QD183" s="1460">
        <f t="shared" si="1294"/>
        <v>0</v>
      </c>
      <c r="QE183" s="1460">
        <f t="shared" si="1294"/>
        <v>0</v>
      </c>
      <c r="QF183" s="1460">
        <f t="shared" si="1294"/>
        <v>0</v>
      </c>
      <c r="QG183" s="1460">
        <f t="shared" si="1294"/>
        <v>0</v>
      </c>
      <c r="QH183" s="1460">
        <f t="shared" si="1294"/>
        <v>0</v>
      </c>
      <c r="QI183" s="1460">
        <f t="shared" si="1294"/>
        <v>0</v>
      </c>
      <c r="QJ183" s="1460">
        <f t="shared" si="1294"/>
        <v>0</v>
      </c>
      <c r="QK183" s="1460">
        <f t="shared" si="1294"/>
        <v>0</v>
      </c>
      <c r="QL183" s="1460">
        <f t="shared" si="1273"/>
        <v>0</v>
      </c>
      <c r="QM183" s="1460">
        <f t="shared" si="1273"/>
        <v>0</v>
      </c>
      <c r="QN183" s="1460">
        <f t="shared" si="1273"/>
        <v>0</v>
      </c>
      <c r="QO183" s="1460">
        <f t="shared" si="1273"/>
        <v>0</v>
      </c>
      <c r="QP183" s="1460">
        <f t="shared" si="1273"/>
        <v>0</v>
      </c>
      <c r="QQ183" s="1460">
        <f t="shared" si="1273"/>
        <v>0</v>
      </c>
    </row>
    <row r="184" spans="1:459" s="1466" customFormat="1" ht="22.5" customHeight="1">
      <c r="A184" s="1468"/>
      <c r="B184" s="1469"/>
      <c r="C184" s="1469"/>
      <c r="D184" s="1470"/>
      <c r="E184" s="1471"/>
      <c r="F184" s="1472"/>
      <c r="G184" s="1472"/>
      <c r="H184" s="1473">
        <f t="shared" si="1106"/>
        <v>0</v>
      </c>
      <c r="I184" s="1474">
        <v>0</v>
      </c>
      <c r="J184" s="1475">
        <f t="shared" si="437"/>
        <v>0</v>
      </c>
      <c r="K184" s="1476">
        <v>0</v>
      </c>
      <c r="L184" s="1477">
        <f t="shared" si="1107"/>
        <v>0</v>
      </c>
      <c r="M184" s="1477">
        <f t="shared" si="1108"/>
        <v>0</v>
      </c>
      <c r="N184" s="1478"/>
      <c r="O184" s="1479">
        <v>0</v>
      </c>
      <c r="P184" s="1480">
        <v>0</v>
      </c>
      <c r="Q184" s="1828">
        <v>0</v>
      </c>
      <c r="R184" s="1831">
        <f t="shared" si="1109"/>
        <v>0</v>
      </c>
      <c r="S184" s="1481">
        <f>IF(AND(SUM(O184:Q184)=0,N184="NNN"),MIN('Operating History and Pro Forma'!$M$33,'Operating History and Pro Forma'!$T$15)*D184,SUM(O184:Q184)*D184)</f>
        <v>0</v>
      </c>
      <c r="T184" s="1482">
        <f t="shared" si="1110"/>
        <v>0</v>
      </c>
      <c r="U184" s="1483">
        <f t="shared" si="1111"/>
        <v>0</v>
      </c>
      <c r="V184" s="1480"/>
      <c r="W184" s="1514"/>
      <c r="X184" s="1486" t="str">
        <f t="shared" si="1112"/>
        <v/>
      </c>
      <c r="Y184" s="1487">
        <f t="shared" si="1113"/>
        <v>0</v>
      </c>
      <c r="Z184" s="1488"/>
      <c r="AA184" s="1488"/>
      <c r="AB184" s="1488"/>
      <c r="AC184" s="1488"/>
      <c r="AD184" s="1489">
        <f t="shared" si="1114"/>
        <v>0</v>
      </c>
      <c r="AE184" s="1490" t="str">
        <f t="shared" si="1115"/>
        <v/>
      </c>
      <c r="AF184" s="1491">
        <f t="shared" si="1116"/>
        <v>0</v>
      </c>
      <c r="AG184" s="1492">
        <f t="shared" si="1117"/>
        <v>0</v>
      </c>
      <c r="AH184" s="1493">
        <f t="shared" si="1118"/>
        <v>0</v>
      </c>
      <c r="AI184" s="1493">
        <f t="shared" si="1118"/>
        <v>0</v>
      </c>
      <c r="AJ184" s="1494">
        <f t="shared" si="1118"/>
        <v>0</v>
      </c>
      <c r="AK184" s="1494">
        <f t="shared" si="1118"/>
        <v>0</v>
      </c>
      <c r="AL184" s="1495">
        <f t="shared" si="1118"/>
        <v>0</v>
      </c>
      <c r="AM184" s="1496">
        <f t="shared" si="1118"/>
        <v>0</v>
      </c>
      <c r="AN184" s="1497">
        <f t="shared" si="399"/>
        <v>0</v>
      </c>
      <c r="AO184" s="1498">
        <f t="shared" si="1093"/>
        <v>0</v>
      </c>
      <c r="AP184" s="1499">
        <f t="shared" si="1119"/>
        <v>0</v>
      </c>
      <c r="AQ184" s="1500">
        <f t="shared" si="1120"/>
        <v>0</v>
      </c>
      <c r="AR184" s="1501">
        <f t="shared" si="1121"/>
        <v>0</v>
      </c>
      <c r="AS184" s="1498">
        <f t="shared" si="1088"/>
        <v>0</v>
      </c>
      <c r="AT184" s="1501">
        <f t="shared" si="1122"/>
        <v>0</v>
      </c>
      <c r="AU184" s="1498">
        <f t="shared" si="1123"/>
        <v>1</v>
      </c>
      <c r="AV184" s="1498">
        <f t="shared" si="1124"/>
        <v>2</v>
      </c>
      <c r="AW184" s="1499">
        <f t="shared" si="1125"/>
        <v>0</v>
      </c>
      <c r="AX184" s="1502">
        <f t="shared" si="1126"/>
        <v>0</v>
      </c>
      <c r="AY184" s="1503">
        <f t="shared" si="1127"/>
        <v>0</v>
      </c>
      <c r="AZ184" s="1498">
        <f t="shared" si="1128"/>
        <v>2</v>
      </c>
      <c r="BA184" s="1498">
        <f t="shared" si="1129"/>
        <v>3</v>
      </c>
      <c r="BB184" s="1499">
        <f t="shared" si="1130"/>
        <v>0</v>
      </c>
      <c r="BC184" s="1502">
        <f t="shared" si="1131"/>
        <v>0</v>
      </c>
      <c r="BD184" s="1503">
        <f t="shared" si="1132"/>
        <v>0</v>
      </c>
      <c r="BE184" s="1498">
        <f t="shared" si="1133"/>
        <v>3</v>
      </c>
      <c r="BF184" s="1498">
        <f t="shared" si="1134"/>
        <v>4</v>
      </c>
      <c r="BG184" s="1499">
        <f t="shared" si="1135"/>
        <v>0</v>
      </c>
      <c r="BH184" s="1502">
        <f t="shared" si="1136"/>
        <v>0</v>
      </c>
      <c r="BI184" s="1502">
        <f t="shared" si="1137"/>
        <v>0</v>
      </c>
      <c r="BJ184" s="1504">
        <f t="shared" si="1138"/>
        <v>1900</v>
      </c>
      <c r="BK184" s="1505" t="str">
        <f t="shared" si="1139"/>
        <v/>
      </c>
      <c r="BL184" s="1506"/>
      <c r="BM184" s="1507">
        <f t="shared" si="1140"/>
        <v>0</v>
      </c>
      <c r="BN184" s="1508">
        <f t="shared" si="1290"/>
        <v>0</v>
      </c>
      <c r="BO184" s="1508">
        <f t="shared" si="1290"/>
        <v>0</v>
      </c>
      <c r="BP184" s="1508">
        <f t="shared" si="1290"/>
        <v>0</v>
      </c>
      <c r="BQ184" s="1508">
        <f t="shared" si="1290"/>
        <v>0</v>
      </c>
      <c r="BR184" s="1508">
        <f t="shared" si="1290"/>
        <v>0</v>
      </c>
      <c r="BS184" s="1508">
        <f t="shared" si="1290"/>
        <v>0</v>
      </c>
      <c r="BT184" s="1508">
        <f t="shared" si="1290"/>
        <v>0</v>
      </c>
      <c r="BU184" s="1508">
        <f t="shared" si="1290"/>
        <v>0</v>
      </c>
      <c r="BV184" s="1508">
        <f t="shared" si="1290"/>
        <v>0</v>
      </c>
      <c r="BW184" s="1508">
        <f t="shared" si="1290"/>
        <v>0</v>
      </c>
      <c r="BX184" s="1508">
        <f t="shared" si="1290"/>
        <v>0</v>
      </c>
      <c r="BY184" s="1507">
        <f t="shared" si="1290"/>
        <v>0</v>
      </c>
      <c r="BZ184" s="1508">
        <f t="shared" si="1290"/>
        <v>0</v>
      </c>
      <c r="CA184" s="1508">
        <f t="shared" si="1290"/>
        <v>0</v>
      </c>
      <c r="CB184" s="1508">
        <f t="shared" si="1290"/>
        <v>0</v>
      </c>
      <c r="CC184" s="1508">
        <f t="shared" si="1290"/>
        <v>0</v>
      </c>
      <c r="CD184" s="1508">
        <f t="shared" si="1282"/>
        <v>0</v>
      </c>
      <c r="CE184" s="1508">
        <f t="shared" si="1282"/>
        <v>0</v>
      </c>
      <c r="CF184" s="1508">
        <f t="shared" si="1282"/>
        <v>0</v>
      </c>
      <c r="CG184" s="1508">
        <f t="shared" si="1282"/>
        <v>0</v>
      </c>
      <c r="CH184" s="1508">
        <f t="shared" si="1282"/>
        <v>0</v>
      </c>
      <c r="CI184" s="1508">
        <f t="shared" si="1282"/>
        <v>0</v>
      </c>
      <c r="CJ184" s="1509">
        <f t="shared" si="1282"/>
        <v>0</v>
      </c>
      <c r="CK184" s="1507">
        <f t="shared" ref="CD184:CS200" si="1298">IF(CK$12&lt;$AO184,0,IF(CK$12&lt;=$AU184,IF(CK$12&lt;$AS184,$L184,$AT184),IF(OR(AND(CK$12&lt;$BF184,CK$12&gt;=$BE184),AND(CK$12&lt;$BA184,CK$12&gt;=$AZ184),AND(CK$12&lt;$AV184,CK$12&gt;=$AU184)),0,IF(CK$12&gt;=$BF184,$BG184*$D184/12,IF(CK$12&gt;=$BA184,$BB184*$D184/12,IF(CK$12&gt;=$AV184,$AW184*$D184/12))))))</f>
        <v>0</v>
      </c>
      <c r="CL184" s="1508">
        <f t="shared" si="1298"/>
        <v>0</v>
      </c>
      <c r="CM184" s="1508">
        <f t="shared" si="1298"/>
        <v>0</v>
      </c>
      <c r="CN184" s="1508">
        <f t="shared" si="1298"/>
        <v>0</v>
      </c>
      <c r="CO184" s="1508">
        <f t="shared" si="1298"/>
        <v>0</v>
      </c>
      <c r="CP184" s="1508">
        <f t="shared" si="1298"/>
        <v>0</v>
      </c>
      <c r="CQ184" s="1508">
        <f t="shared" si="1298"/>
        <v>0</v>
      </c>
      <c r="CR184" s="1508">
        <f t="shared" si="1298"/>
        <v>0</v>
      </c>
      <c r="CS184" s="1508">
        <f t="shared" si="1298"/>
        <v>0</v>
      </c>
      <c r="CT184" s="1508">
        <f t="shared" si="1283"/>
        <v>0</v>
      </c>
      <c r="CU184" s="1508">
        <f t="shared" si="1283"/>
        <v>0</v>
      </c>
      <c r="CV184" s="1509">
        <f t="shared" si="1283"/>
        <v>0</v>
      </c>
      <c r="CW184" s="1508">
        <f t="shared" si="1283"/>
        <v>0</v>
      </c>
      <c r="CX184" s="1508">
        <f t="shared" si="1283"/>
        <v>0</v>
      </c>
      <c r="CY184" s="1508">
        <f t="shared" si="1283"/>
        <v>0</v>
      </c>
      <c r="CZ184" s="1508">
        <f t="shared" si="1283"/>
        <v>0</v>
      </c>
      <c r="DA184" s="1508">
        <f t="shared" ref="CT184:DI200" si="1299">IF(DA$12&lt;$AO184,0,IF(DA$12&lt;=$AU184,IF(DA$12&lt;$AS184,$L184,$AT184),IF(OR(AND(DA$12&lt;$BF184,DA$12&gt;=$BE184),AND(DA$12&lt;$BA184,DA$12&gt;=$AZ184),AND(DA$12&lt;$AV184,DA$12&gt;=$AU184)),0,IF(DA$12&gt;=$BF184,$BG184*$D184/12,IF(DA$12&gt;=$BA184,$BB184*$D184/12,IF(DA$12&gt;=$AV184,$AW184*$D184/12))))))</f>
        <v>0</v>
      </c>
      <c r="DB184" s="1508">
        <f t="shared" si="1299"/>
        <v>0</v>
      </c>
      <c r="DC184" s="1508">
        <f t="shared" si="1299"/>
        <v>0</v>
      </c>
      <c r="DD184" s="1508">
        <f t="shared" si="1299"/>
        <v>0</v>
      </c>
      <c r="DE184" s="1508">
        <f t="shared" si="1299"/>
        <v>0</v>
      </c>
      <c r="DF184" s="1508">
        <f t="shared" si="1299"/>
        <v>0</v>
      </c>
      <c r="DG184" s="1508">
        <f t="shared" si="1299"/>
        <v>0</v>
      </c>
      <c r="DH184" s="1509">
        <f t="shared" si="1299"/>
        <v>0</v>
      </c>
      <c r="DI184" s="1508">
        <f t="shared" si="1299"/>
        <v>0</v>
      </c>
      <c r="DJ184" s="1508">
        <f t="shared" si="1284"/>
        <v>0</v>
      </c>
      <c r="DK184" s="1508">
        <f t="shared" si="1284"/>
        <v>0</v>
      </c>
      <c r="DL184" s="1508">
        <f t="shared" si="1284"/>
        <v>0</v>
      </c>
      <c r="DM184" s="1508">
        <f t="shared" si="1284"/>
        <v>0</v>
      </c>
      <c r="DN184" s="1508">
        <f t="shared" si="1284"/>
        <v>0</v>
      </c>
      <c r="DO184" s="1508">
        <f t="shared" si="1284"/>
        <v>0</v>
      </c>
      <c r="DP184" s="1508">
        <f t="shared" si="1284"/>
        <v>0</v>
      </c>
      <c r="DQ184" s="1508">
        <f t="shared" ref="DJ184:DY200" si="1300">IF(DQ$12&lt;$AO184,0,IF(DQ$12&lt;=$AU184,IF(DQ$12&lt;$AS184,$L184,$AT184),IF(OR(AND(DQ$12&lt;$BF184,DQ$12&gt;=$BE184),AND(DQ$12&lt;$BA184,DQ$12&gt;=$AZ184),AND(DQ$12&lt;$AV184,DQ$12&gt;=$AU184)),0,IF(DQ$12&gt;=$BF184,$BG184*$D184/12,IF(DQ$12&gt;=$BA184,$BB184*$D184/12,IF(DQ$12&gt;=$AV184,$AW184*$D184/12))))))</f>
        <v>0</v>
      </c>
      <c r="DR184" s="1508">
        <f t="shared" si="1300"/>
        <v>0</v>
      </c>
      <c r="DS184" s="1508">
        <f t="shared" si="1300"/>
        <v>0</v>
      </c>
      <c r="DT184" s="1509">
        <f t="shared" si="1300"/>
        <v>0</v>
      </c>
      <c r="DU184" s="1507">
        <f t="shared" si="1300"/>
        <v>0</v>
      </c>
      <c r="DV184" s="1508">
        <f t="shared" si="1300"/>
        <v>0</v>
      </c>
      <c r="DW184" s="1508">
        <f t="shared" si="1300"/>
        <v>0</v>
      </c>
      <c r="DX184" s="1508">
        <f t="shared" si="1300"/>
        <v>0</v>
      </c>
      <c r="DY184" s="1508">
        <f t="shared" si="1300"/>
        <v>0</v>
      </c>
      <c r="DZ184" s="1508">
        <f t="shared" si="1285"/>
        <v>0</v>
      </c>
      <c r="EA184" s="1508">
        <f t="shared" si="1285"/>
        <v>0</v>
      </c>
      <c r="EB184" s="1508">
        <f t="shared" si="1285"/>
        <v>0</v>
      </c>
      <c r="EC184" s="1508">
        <f t="shared" si="1285"/>
        <v>0</v>
      </c>
      <c r="ED184" s="1508">
        <f t="shared" si="1285"/>
        <v>0</v>
      </c>
      <c r="EE184" s="1508">
        <f t="shared" si="1285"/>
        <v>0</v>
      </c>
      <c r="EF184" s="1508">
        <f t="shared" si="1285"/>
        <v>0</v>
      </c>
      <c r="EG184" s="1507">
        <f t="shared" ref="DZ184:EO200" si="1301">IF(EG$12&lt;$AO184,0,IF(EG$12&lt;=$AU184,IF(EG$12&lt;$AS184,$L184,$AT184),IF(OR(AND(EG$12&lt;$BF184,EG$12&gt;=$BE184),AND(EG$12&lt;$BA184,EG$12&gt;=$AZ184),AND(EG$12&lt;$AV184,EG$12&gt;=$AU184)),0,IF(EG$12&gt;=$BF184,$BG184*$D184/12,IF(EG$12&gt;=$BA184,$BB184*$D184/12,IF(EG$12&gt;=$AV184,$AW184*$D184/12))))))</f>
        <v>0</v>
      </c>
      <c r="EH184" s="1508">
        <f t="shared" si="1301"/>
        <v>0</v>
      </c>
      <c r="EI184" s="1508">
        <f t="shared" si="1301"/>
        <v>0</v>
      </c>
      <c r="EJ184" s="1508">
        <f t="shared" si="1301"/>
        <v>0</v>
      </c>
      <c r="EK184" s="1508">
        <f t="shared" si="1301"/>
        <v>0</v>
      </c>
      <c r="EL184" s="1508">
        <f t="shared" si="1301"/>
        <v>0</v>
      </c>
      <c r="EM184" s="1508">
        <f t="shared" si="1301"/>
        <v>0</v>
      </c>
      <c r="EN184" s="1508">
        <f t="shared" si="1301"/>
        <v>0</v>
      </c>
      <c r="EO184" s="1508">
        <f t="shared" si="1301"/>
        <v>0</v>
      </c>
      <c r="EP184" s="1508">
        <f t="shared" si="1286"/>
        <v>0</v>
      </c>
      <c r="EQ184" s="1508">
        <f t="shared" si="1286"/>
        <v>0</v>
      </c>
      <c r="ER184" s="1509">
        <f t="shared" si="1286"/>
        <v>0</v>
      </c>
      <c r="ES184" s="1507">
        <f t="shared" si="1286"/>
        <v>0</v>
      </c>
      <c r="ET184" s="1508">
        <f t="shared" si="1286"/>
        <v>0</v>
      </c>
      <c r="EU184" s="1508">
        <f t="shared" si="1286"/>
        <v>0</v>
      </c>
      <c r="EV184" s="1508">
        <f t="shared" si="1286"/>
        <v>0</v>
      </c>
      <c r="EW184" s="1508">
        <f t="shared" ref="EP184:FE200" si="1302">IF(EW$12&lt;$AO184,0,IF(EW$12&lt;=$AU184,IF(EW$12&lt;$AS184,$L184,$AT184),IF(OR(AND(EW$12&lt;$BF184,EW$12&gt;=$BE184),AND(EW$12&lt;$BA184,EW$12&gt;=$AZ184),AND(EW$12&lt;$AV184,EW$12&gt;=$AU184)),0,IF(EW$12&gt;=$BF184,$BG184*$D184/12,IF(EW$12&gt;=$BA184,$BB184*$D184/12,IF(EW$12&gt;=$AV184,$AW184*$D184/12))))))</f>
        <v>0</v>
      </c>
      <c r="EX184" s="1508">
        <f t="shared" si="1302"/>
        <v>0</v>
      </c>
      <c r="EY184" s="1508">
        <f t="shared" si="1302"/>
        <v>0</v>
      </c>
      <c r="EZ184" s="1508">
        <f t="shared" si="1302"/>
        <v>0</v>
      </c>
      <c r="FA184" s="1508">
        <f t="shared" si="1302"/>
        <v>0</v>
      </c>
      <c r="FB184" s="1508">
        <f t="shared" si="1302"/>
        <v>0</v>
      </c>
      <c r="FC184" s="1508">
        <f t="shared" si="1302"/>
        <v>0</v>
      </c>
      <c r="FD184" s="1509">
        <f t="shared" si="1302"/>
        <v>0</v>
      </c>
      <c r="FE184" s="1508">
        <f t="shared" si="1302"/>
        <v>0</v>
      </c>
      <c r="FF184" s="1508">
        <f t="shared" si="1287"/>
        <v>0</v>
      </c>
      <c r="FG184" s="1508">
        <f t="shared" si="1288"/>
        <v>0</v>
      </c>
      <c r="FH184" s="1508">
        <f t="shared" si="1288"/>
        <v>0</v>
      </c>
      <c r="FI184" s="1508">
        <f t="shared" si="1288"/>
        <v>0</v>
      </c>
      <c r="FJ184" s="1508">
        <f t="shared" si="1288"/>
        <v>0</v>
      </c>
      <c r="FK184" s="1508">
        <f t="shared" si="1288"/>
        <v>0</v>
      </c>
      <c r="FL184" s="1508">
        <f t="shared" si="1288"/>
        <v>0</v>
      </c>
      <c r="FM184" s="1508">
        <f t="shared" si="1288"/>
        <v>0</v>
      </c>
      <c r="FN184" s="1508">
        <f t="shared" si="1288"/>
        <v>0</v>
      </c>
      <c r="FO184" s="1508">
        <f t="shared" si="1288"/>
        <v>0</v>
      </c>
      <c r="FP184" s="1509">
        <f t="shared" si="1288"/>
        <v>0</v>
      </c>
      <c r="FQ184" s="1508">
        <f t="shared" si="1288"/>
        <v>0</v>
      </c>
      <c r="FR184" s="1508">
        <f t="shared" si="1288"/>
        <v>0</v>
      </c>
      <c r="FS184" s="1508">
        <f t="shared" si="1288"/>
        <v>0</v>
      </c>
      <c r="FT184" s="1508">
        <f t="shared" si="1288"/>
        <v>0</v>
      </c>
      <c r="FU184" s="1508">
        <f t="shared" si="1288"/>
        <v>0</v>
      </c>
      <c r="FV184" s="1508">
        <f t="shared" si="1288"/>
        <v>0</v>
      </c>
      <c r="FW184" s="1508">
        <f t="shared" si="1142"/>
        <v>0</v>
      </c>
      <c r="FX184" s="1508">
        <f t="shared" si="1142"/>
        <v>0</v>
      </c>
      <c r="FY184" s="1508">
        <f t="shared" si="1142"/>
        <v>0</v>
      </c>
      <c r="FZ184" s="1508">
        <f t="shared" si="1142"/>
        <v>0</v>
      </c>
      <c r="GA184" s="1508">
        <f t="shared" si="1142"/>
        <v>0</v>
      </c>
      <c r="GB184" s="1509">
        <f t="shared" si="1142"/>
        <v>0</v>
      </c>
      <c r="GC184" s="1506"/>
      <c r="GD184" s="1458">
        <f t="shared" si="1143"/>
        <v>1</v>
      </c>
      <c r="GE184" s="1510">
        <f t="shared" si="1281"/>
        <v>0</v>
      </c>
      <c r="GF184" s="1511">
        <f t="shared" si="1281"/>
        <v>0</v>
      </c>
      <c r="GG184" s="1511">
        <f t="shared" si="1281"/>
        <v>0</v>
      </c>
      <c r="GH184" s="1511">
        <f t="shared" si="1281"/>
        <v>0</v>
      </c>
      <c r="GI184" s="1511">
        <f t="shared" si="1281"/>
        <v>0</v>
      </c>
      <c r="GJ184" s="1511">
        <f t="shared" si="1281"/>
        <v>0</v>
      </c>
      <c r="GK184" s="1511">
        <f t="shared" si="1281"/>
        <v>0</v>
      </c>
      <c r="GL184" s="1511">
        <f t="shared" si="1281"/>
        <v>0</v>
      </c>
      <c r="GM184" s="1511">
        <f t="shared" si="1281"/>
        <v>0</v>
      </c>
      <c r="GN184" s="1512">
        <f t="shared" si="1281"/>
        <v>0</v>
      </c>
      <c r="GO184" s="1513">
        <f t="shared" si="1144"/>
        <v>0</v>
      </c>
      <c r="GP184" s="1506"/>
      <c r="GQ184" s="1510">
        <f t="shared" si="1073"/>
        <v>0</v>
      </c>
      <c r="GR184" s="1511">
        <f t="shared" si="1289"/>
        <v>0</v>
      </c>
      <c r="GS184" s="1511">
        <f t="shared" si="1289"/>
        <v>0</v>
      </c>
      <c r="GT184" s="1511">
        <f t="shared" si="1289"/>
        <v>0</v>
      </c>
      <c r="GU184" s="1511">
        <f t="shared" si="1289"/>
        <v>0</v>
      </c>
      <c r="GV184" s="1511">
        <f t="shared" si="1289"/>
        <v>0</v>
      </c>
      <c r="GW184" s="1511">
        <f t="shared" si="1289"/>
        <v>0</v>
      </c>
      <c r="GX184" s="1511">
        <f t="shared" si="1289"/>
        <v>0</v>
      </c>
      <c r="GY184" s="1511">
        <f t="shared" si="1289"/>
        <v>0</v>
      </c>
      <c r="GZ184" s="1512">
        <f t="shared" si="1289"/>
        <v>0</v>
      </c>
      <c r="HA184" s="1513">
        <f t="shared" si="1145"/>
        <v>0</v>
      </c>
      <c r="HB184" s="1506">
        <f t="shared" si="1146"/>
        <v>1</v>
      </c>
      <c r="HC184" s="1506"/>
      <c r="HD184" s="1508">
        <f t="shared" si="1147"/>
        <v>0</v>
      </c>
      <c r="HE184" s="1460">
        <f t="shared" si="1148"/>
        <v>0</v>
      </c>
      <c r="HF184" s="1460">
        <f t="shared" si="1149"/>
        <v>0</v>
      </c>
      <c r="HG184" s="1460">
        <f t="shared" si="1150"/>
        <v>0</v>
      </c>
      <c r="HH184" s="1460">
        <f t="shared" si="1151"/>
        <v>0</v>
      </c>
      <c r="HI184" s="1460">
        <f t="shared" si="1152"/>
        <v>0</v>
      </c>
      <c r="HJ184" s="1460">
        <f t="shared" si="1153"/>
        <v>0</v>
      </c>
      <c r="HK184" s="1460">
        <f t="shared" si="1154"/>
        <v>0</v>
      </c>
      <c r="HL184" s="1460">
        <f t="shared" si="1155"/>
        <v>0</v>
      </c>
      <c r="HM184" s="1460">
        <f t="shared" si="1156"/>
        <v>0</v>
      </c>
      <c r="HN184" s="1460">
        <f t="shared" si="1157"/>
        <v>0</v>
      </c>
      <c r="HO184" s="1460">
        <f t="shared" si="1158"/>
        <v>0</v>
      </c>
      <c r="HP184" s="1460">
        <f t="shared" si="1159"/>
        <v>0</v>
      </c>
      <c r="HQ184" s="1460">
        <f t="shared" si="1160"/>
        <v>0</v>
      </c>
      <c r="HR184" s="1460">
        <f t="shared" si="1161"/>
        <v>0</v>
      </c>
      <c r="HS184" s="1460">
        <f t="shared" si="1162"/>
        <v>0</v>
      </c>
      <c r="HT184" s="1460">
        <f t="shared" si="1163"/>
        <v>0</v>
      </c>
      <c r="HU184" s="1460">
        <f t="shared" si="1164"/>
        <v>0</v>
      </c>
      <c r="HV184" s="1460">
        <f t="shared" si="1165"/>
        <v>0</v>
      </c>
      <c r="HW184" s="1460">
        <f t="shared" si="1166"/>
        <v>0</v>
      </c>
      <c r="HX184" s="1460">
        <f t="shared" si="1167"/>
        <v>0</v>
      </c>
      <c r="HY184" s="1460">
        <f t="shared" si="1168"/>
        <v>0</v>
      </c>
      <c r="HZ184" s="1460">
        <f t="shared" si="1169"/>
        <v>0</v>
      </c>
      <c r="IA184" s="1460">
        <f t="shared" si="1170"/>
        <v>0</v>
      </c>
      <c r="IB184" s="1460">
        <f t="shared" si="1171"/>
        <v>0</v>
      </c>
      <c r="IC184" s="1460">
        <f t="shared" si="1172"/>
        <v>0</v>
      </c>
      <c r="ID184" s="1460">
        <f t="shared" si="1173"/>
        <v>0</v>
      </c>
      <c r="IE184" s="1460">
        <f t="shared" si="1174"/>
        <v>0</v>
      </c>
      <c r="IF184" s="1460">
        <f t="shared" si="1175"/>
        <v>0</v>
      </c>
      <c r="IG184" s="1460">
        <f t="shared" si="1176"/>
        <v>0</v>
      </c>
      <c r="IH184" s="1460">
        <f t="shared" si="1177"/>
        <v>0</v>
      </c>
      <c r="II184" s="1460">
        <f t="shared" si="1178"/>
        <v>0</v>
      </c>
      <c r="IJ184" s="1460">
        <f t="shared" si="1179"/>
        <v>0</v>
      </c>
      <c r="IK184" s="1460">
        <f t="shared" si="1180"/>
        <v>0</v>
      </c>
      <c r="IL184" s="1460">
        <f t="shared" si="1181"/>
        <v>0</v>
      </c>
      <c r="IM184" s="1460">
        <f t="shared" si="1182"/>
        <v>0</v>
      </c>
      <c r="IN184" s="1460">
        <f t="shared" si="1183"/>
        <v>0</v>
      </c>
      <c r="IO184" s="1460">
        <f t="shared" si="1184"/>
        <v>0</v>
      </c>
      <c r="IP184" s="1460">
        <f t="shared" si="1185"/>
        <v>0</v>
      </c>
      <c r="IQ184" s="1460">
        <f t="shared" si="1186"/>
        <v>0</v>
      </c>
      <c r="IR184" s="1460">
        <f t="shared" si="1187"/>
        <v>0</v>
      </c>
      <c r="IS184" s="1460">
        <f t="shared" si="1188"/>
        <v>0</v>
      </c>
      <c r="IT184" s="1460">
        <f t="shared" si="1189"/>
        <v>0</v>
      </c>
      <c r="IU184" s="1460">
        <f t="shared" si="1190"/>
        <v>0</v>
      </c>
      <c r="IV184" s="1460">
        <f t="shared" si="1191"/>
        <v>0</v>
      </c>
      <c r="IW184" s="1460">
        <f t="shared" si="1192"/>
        <v>0</v>
      </c>
      <c r="IX184" s="1460">
        <f t="shared" si="1193"/>
        <v>0</v>
      </c>
      <c r="IY184" s="1460">
        <f t="shared" si="1194"/>
        <v>0</v>
      </c>
      <c r="IZ184" s="1460">
        <f t="shared" si="1195"/>
        <v>0</v>
      </c>
      <c r="JA184" s="1460">
        <f t="shared" si="1196"/>
        <v>0</v>
      </c>
      <c r="JB184" s="1460">
        <f t="shared" si="1197"/>
        <v>0</v>
      </c>
      <c r="JC184" s="1460">
        <f t="shared" si="1198"/>
        <v>0</v>
      </c>
      <c r="JD184" s="1460">
        <f t="shared" si="1199"/>
        <v>0</v>
      </c>
      <c r="JE184" s="1460">
        <f t="shared" si="1200"/>
        <v>0</v>
      </c>
      <c r="JF184" s="1460">
        <f t="shared" si="1201"/>
        <v>0</v>
      </c>
      <c r="JG184" s="1460">
        <f t="shared" si="1202"/>
        <v>0</v>
      </c>
      <c r="JH184" s="1460">
        <f t="shared" si="1203"/>
        <v>0</v>
      </c>
      <c r="JI184" s="1460">
        <f t="shared" si="1204"/>
        <v>0</v>
      </c>
      <c r="JJ184" s="1460">
        <f t="shared" si="1205"/>
        <v>0</v>
      </c>
      <c r="JK184" s="1460">
        <f t="shared" si="1206"/>
        <v>0</v>
      </c>
      <c r="JL184" s="1460">
        <f t="shared" si="1207"/>
        <v>0</v>
      </c>
      <c r="JM184" s="1460">
        <f t="shared" si="1208"/>
        <v>0</v>
      </c>
      <c r="JN184" s="1460">
        <f t="shared" si="1209"/>
        <v>0</v>
      </c>
      <c r="JO184" s="1460">
        <f t="shared" si="1210"/>
        <v>0</v>
      </c>
      <c r="JP184" s="1460">
        <f t="shared" si="1211"/>
        <v>0</v>
      </c>
      <c r="JQ184" s="1460">
        <f t="shared" si="1212"/>
        <v>0</v>
      </c>
      <c r="JR184" s="1460">
        <f t="shared" si="1213"/>
        <v>0</v>
      </c>
      <c r="JS184" s="1460">
        <f t="shared" si="1214"/>
        <v>0</v>
      </c>
      <c r="JT184" s="1460">
        <f t="shared" si="1215"/>
        <v>0</v>
      </c>
      <c r="JU184" s="1460">
        <f t="shared" si="1216"/>
        <v>0</v>
      </c>
      <c r="JV184" s="1460">
        <f t="shared" si="1217"/>
        <v>0</v>
      </c>
      <c r="JW184" s="1460">
        <f t="shared" si="1218"/>
        <v>0</v>
      </c>
      <c r="JX184" s="1460">
        <f t="shared" si="1219"/>
        <v>0</v>
      </c>
      <c r="JY184" s="1460">
        <f t="shared" si="1220"/>
        <v>0</v>
      </c>
      <c r="JZ184" s="1460">
        <f t="shared" si="1221"/>
        <v>0</v>
      </c>
      <c r="KA184" s="1460">
        <f t="shared" si="1222"/>
        <v>0</v>
      </c>
      <c r="KB184" s="1460">
        <f t="shared" si="1223"/>
        <v>0</v>
      </c>
      <c r="KC184" s="1460">
        <f t="shared" si="1224"/>
        <v>0</v>
      </c>
      <c r="KD184" s="1460">
        <f t="shared" si="1225"/>
        <v>0</v>
      </c>
      <c r="KE184" s="1460">
        <f t="shared" si="1226"/>
        <v>0</v>
      </c>
      <c r="KF184" s="1460">
        <f t="shared" si="1227"/>
        <v>0</v>
      </c>
      <c r="KG184" s="1460">
        <f t="shared" si="1228"/>
        <v>0</v>
      </c>
      <c r="KH184" s="1460">
        <f t="shared" si="1229"/>
        <v>0</v>
      </c>
      <c r="KI184" s="1460">
        <f t="shared" si="1230"/>
        <v>0</v>
      </c>
      <c r="KJ184" s="1460">
        <f t="shared" si="1231"/>
        <v>0</v>
      </c>
      <c r="KK184" s="1460">
        <f t="shared" si="1232"/>
        <v>0</v>
      </c>
      <c r="KL184" s="1460">
        <f t="shared" si="1233"/>
        <v>0</v>
      </c>
      <c r="KM184" s="1460">
        <f t="shared" si="1234"/>
        <v>0</v>
      </c>
      <c r="KN184" s="1460">
        <f t="shared" si="1235"/>
        <v>0</v>
      </c>
      <c r="KO184" s="1460">
        <f t="shared" si="1236"/>
        <v>0</v>
      </c>
      <c r="KP184" s="1460">
        <f t="shared" si="1237"/>
        <v>0</v>
      </c>
      <c r="KQ184" s="1460">
        <f t="shared" si="1238"/>
        <v>0</v>
      </c>
      <c r="KR184" s="1460">
        <f t="shared" si="1239"/>
        <v>0</v>
      </c>
      <c r="KS184" s="1460">
        <f t="shared" si="1240"/>
        <v>0</v>
      </c>
      <c r="KT184" s="1460">
        <f t="shared" si="1241"/>
        <v>0</v>
      </c>
      <c r="KU184" s="1460">
        <f t="shared" si="1242"/>
        <v>0</v>
      </c>
      <c r="KV184" s="1460">
        <f t="shared" si="1243"/>
        <v>0</v>
      </c>
      <c r="KW184" s="1460">
        <f t="shared" si="1244"/>
        <v>0</v>
      </c>
      <c r="KX184" s="1460">
        <f t="shared" si="1245"/>
        <v>0</v>
      </c>
      <c r="KY184" s="1460">
        <f t="shared" si="1246"/>
        <v>0</v>
      </c>
      <c r="KZ184" s="1460">
        <f t="shared" si="1247"/>
        <v>0</v>
      </c>
      <c r="LA184" s="1460">
        <f t="shared" si="1248"/>
        <v>0</v>
      </c>
      <c r="LB184" s="1460">
        <f t="shared" si="1249"/>
        <v>0</v>
      </c>
      <c r="LC184" s="1460">
        <f t="shared" si="1250"/>
        <v>0</v>
      </c>
      <c r="LD184" s="1460">
        <f t="shared" si="1251"/>
        <v>0</v>
      </c>
      <c r="LE184" s="1460">
        <f t="shared" si="1252"/>
        <v>0</v>
      </c>
      <c r="LF184" s="1460">
        <f t="shared" si="1253"/>
        <v>0</v>
      </c>
      <c r="LG184" s="1460">
        <f t="shared" si="1254"/>
        <v>0</v>
      </c>
      <c r="LH184" s="1460">
        <f t="shared" si="1255"/>
        <v>0</v>
      </c>
      <c r="LI184" s="1460">
        <f t="shared" si="1256"/>
        <v>0</v>
      </c>
      <c r="LJ184" s="1460">
        <f t="shared" si="1257"/>
        <v>0</v>
      </c>
      <c r="LK184" s="1460">
        <f t="shared" si="1258"/>
        <v>0</v>
      </c>
      <c r="LL184" s="1460">
        <f t="shared" si="1259"/>
        <v>0</v>
      </c>
      <c r="LM184" s="1460">
        <f t="shared" si="1260"/>
        <v>0</v>
      </c>
      <c r="LN184" s="1460">
        <f t="shared" si="1261"/>
        <v>0</v>
      </c>
      <c r="LO184" s="1460">
        <f t="shared" si="1262"/>
        <v>0</v>
      </c>
      <c r="LP184" s="1460">
        <f t="shared" si="1263"/>
        <v>0</v>
      </c>
      <c r="LQ184" s="1460">
        <f t="shared" si="1264"/>
        <v>0</v>
      </c>
      <c r="LR184" s="1460">
        <f t="shared" si="1265"/>
        <v>0</v>
      </c>
      <c r="LS184" s="1460">
        <f t="shared" si="1266"/>
        <v>0</v>
      </c>
      <c r="LW184" s="1467">
        <f t="shared" si="1267"/>
        <v>0</v>
      </c>
      <c r="LX184" s="1467">
        <f t="shared" si="1268"/>
        <v>0</v>
      </c>
      <c r="LY184" s="1467">
        <f t="shared" si="1269"/>
        <v>0</v>
      </c>
      <c r="LZ184" s="1467">
        <f t="shared" si="1270"/>
        <v>0</v>
      </c>
      <c r="MA184" s="1506"/>
      <c r="MB184" s="1460">
        <f t="shared" si="1271"/>
        <v>0</v>
      </c>
      <c r="MC184" s="1460">
        <f t="shared" si="1291"/>
        <v>0</v>
      </c>
      <c r="MD184" s="1460">
        <f t="shared" si="1291"/>
        <v>0</v>
      </c>
      <c r="ME184" s="1460">
        <f t="shared" si="1291"/>
        <v>0</v>
      </c>
      <c r="MF184" s="1460">
        <f t="shared" si="1291"/>
        <v>0</v>
      </c>
      <c r="MG184" s="1460">
        <f t="shared" si="1291"/>
        <v>0</v>
      </c>
      <c r="MH184" s="1460">
        <f t="shared" si="1291"/>
        <v>0</v>
      </c>
      <c r="MI184" s="1460">
        <f t="shared" si="1291"/>
        <v>0</v>
      </c>
      <c r="MJ184" s="1460">
        <f t="shared" si="1291"/>
        <v>0</v>
      </c>
      <c r="MK184" s="1460">
        <f t="shared" si="1291"/>
        <v>0</v>
      </c>
      <c r="ML184" s="1460">
        <f t="shared" si="1291"/>
        <v>0</v>
      </c>
      <c r="MM184" s="1460">
        <f t="shared" si="1291"/>
        <v>0</v>
      </c>
      <c r="MN184" s="1460">
        <f t="shared" si="1291"/>
        <v>0</v>
      </c>
      <c r="MO184" s="1460">
        <f t="shared" si="1291"/>
        <v>0</v>
      </c>
      <c r="MP184" s="1460">
        <f t="shared" si="1291"/>
        <v>0</v>
      </c>
      <c r="MQ184" s="1460">
        <f t="shared" si="1291"/>
        <v>0</v>
      </c>
      <c r="MR184" s="1460">
        <f t="shared" si="1291"/>
        <v>0</v>
      </c>
      <c r="MS184" s="1460">
        <f t="shared" si="1295"/>
        <v>0</v>
      </c>
      <c r="MT184" s="1460">
        <f t="shared" si="1295"/>
        <v>0</v>
      </c>
      <c r="MU184" s="1460">
        <f t="shared" si="1295"/>
        <v>0</v>
      </c>
      <c r="MV184" s="1460">
        <f t="shared" si="1295"/>
        <v>0</v>
      </c>
      <c r="MW184" s="1460">
        <f t="shared" si="1295"/>
        <v>0</v>
      </c>
      <c r="MX184" s="1460">
        <f t="shared" si="1295"/>
        <v>0</v>
      </c>
      <c r="MY184" s="1460">
        <f t="shared" si="1295"/>
        <v>0</v>
      </c>
      <c r="MZ184" s="1460">
        <f t="shared" si="1295"/>
        <v>0</v>
      </c>
      <c r="NA184" s="1460">
        <f t="shared" si="1295"/>
        <v>0</v>
      </c>
      <c r="NB184" s="1460">
        <f t="shared" si="1295"/>
        <v>0</v>
      </c>
      <c r="NC184" s="1460">
        <f t="shared" si="1295"/>
        <v>0</v>
      </c>
      <c r="ND184" s="1460">
        <f t="shared" si="1295"/>
        <v>0</v>
      </c>
      <c r="NE184" s="1460">
        <f t="shared" si="1295"/>
        <v>0</v>
      </c>
      <c r="NF184" s="1460">
        <f t="shared" si="1295"/>
        <v>0</v>
      </c>
      <c r="NG184" s="1460">
        <f t="shared" si="1295"/>
        <v>0</v>
      </c>
      <c r="NH184" s="1460">
        <f t="shared" si="1295"/>
        <v>0</v>
      </c>
      <c r="NI184" s="1460">
        <f t="shared" si="1296"/>
        <v>0</v>
      </c>
      <c r="NJ184" s="1460">
        <f t="shared" si="1296"/>
        <v>0</v>
      </c>
      <c r="NK184" s="1460">
        <f t="shared" si="1296"/>
        <v>0</v>
      </c>
      <c r="NL184" s="1460">
        <f t="shared" si="1296"/>
        <v>0</v>
      </c>
      <c r="NM184" s="1460">
        <f t="shared" si="1296"/>
        <v>0</v>
      </c>
      <c r="NN184" s="1460">
        <f t="shared" si="1296"/>
        <v>0</v>
      </c>
      <c r="NO184" s="1460">
        <f t="shared" si="1296"/>
        <v>0</v>
      </c>
      <c r="NP184" s="1460">
        <f t="shared" si="1296"/>
        <v>0</v>
      </c>
      <c r="NQ184" s="1460">
        <f t="shared" si="1296"/>
        <v>0</v>
      </c>
      <c r="NR184" s="1460">
        <f t="shared" si="1296"/>
        <v>0</v>
      </c>
      <c r="NS184" s="1460">
        <f t="shared" si="1296"/>
        <v>0</v>
      </c>
      <c r="NT184" s="1460">
        <f t="shared" si="1296"/>
        <v>0</v>
      </c>
      <c r="NU184" s="1460">
        <f t="shared" si="1296"/>
        <v>0</v>
      </c>
      <c r="NV184" s="1460">
        <f t="shared" si="1296"/>
        <v>0</v>
      </c>
      <c r="NW184" s="1460">
        <f t="shared" si="1296"/>
        <v>0</v>
      </c>
      <c r="NX184" s="1460">
        <f t="shared" si="1296"/>
        <v>0</v>
      </c>
      <c r="NY184" s="1460">
        <f t="shared" si="1297"/>
        <v>0</v>
      </c>
      <c r="NZ184" s="1460">
        <f t="shared" si="1297"/>
        <v>0</v>
      </c>
      <c r="OA184" s="1460">
        <f t="shared" si="1297"/>
        <v>0</v>
      </c>
      <c r="OB184" s="1460">
        <f t="shared" si="1297"/>
        <v>0</v>
      </c>
      <c r="OC184" s="1460">
        <f t="shared" si="1297"/>
        <v>0</v>
      </c>
      <c r="OD184" s="1460">
        <f t="shared" si="1297"/>
        <v>0</v>
      </c>
      <c r="OE184" s="1460">
        <f t="shared" si="1297"/>
        <v>0</v>
      </c>
      <c r="OF184" s="1460">
        <f t="shared" si="1297"/>
        <v>0</v>
      </c>
      <c r="OG184" s="1460">
        <f t="shared" si="1297"/>
        <v>0</v>
      </c>
      <c r="OH184" s="1460">
        <f t="shared" si="1297"/>
        <v>0</v>
      </c>
      <c r="OI184" s="1460">
        <f t="shared" si="1297"/>
        <v>0</v>
      </c>
      <c r="OJ184" s="1460">
        <f t="shared" si="1297"/>
        <v>0</v>
      </c>
      <c r="OK184" s="1460">
        <f t="shared" si="1297"/>
        <v>0</v>
      </c>
      <c r="OL184" s="1460">
        <f t="shared" si="1297"/>
        <v>0</v>
      </c>
      <c r="OM184" s="1460">
        <f t="shared" si="1297"/>
        <v>0</v>
      </c>
      <c r="ON184" s="1460">
        <f t="shared" si="1297"/>
        <v>0</v>
      </c>
      <c r="OO184" s="1460">
        <f t="shared" si="1279"/>
        <v>0</v>
      </c>
      <c r="OP184" s="1460">
        <f t="shared" si="1292"/>
        <v>0</v>
      </c>
      <c r="OQ184" s="1460">
        <f t="shared" si="1292"/>
        <v>0</v>
      </c>
      <c r="OR184" s="1460">
        <f t="shared" si="1292"/>
        <v>0</v>
      </c>
      <c r="OS184" s="1460">
        <f t="shared" si="1292"/>
        <v>0</v>
      </c>
      <c r="OT184" s="1460">
        <f t="shared" si="1292"/>
        <v>0</v>
      </c>
      <c r="OU184" s="1460">
        <f t="shared" si="1292"/>
        <v>0</v>
      </c>
      <c r="OV184" s="1460">
        <f t="shared" si="1292"/>
        <v>0</v>
      </c>
      <c r="OW184" s="1460">
        <f t="shared" si="1292"/>
        <v>0</v>
      </c>
      <c r="OX184" s="1460">
        <f t="shared" si="1292"/>
        <v>0</v>
      </c>
      <c r="OY184" s="1460">
        <f t="shared" si="1292"/>
        <v>0</v>
      </c>
      <c r="OZ184" s="1460">
        <f t="shared" si="1292"/>
        <v>0</v>
      </c>
      <c r="PA184" s="1460">
        <f t="shared" si="1292"/>
        <v>0</v>
      </c>
      <c r="PB184" s="1460">
        <f t="shared" si="1292"/>
        <v>0</v>
      </c>
      <c r="PC184" s="1460">
        <f t="shared" si="1292"/>
        <v>0</v>
      </c>
      <c r="PD184" s="1460">
        <f t="shared" si="1292"/>
        <v>0</v>
      </c>
      <c r="PE184" s="1460">
        <f t="shared" si="1292"/>
        <v>0</v>
      </c>
      <c r="PF184" s="1460">
        <f t="shared" si="1293"/>
        <v>0</v>
      </c>
      <c r="PG184" s="1460">
        <f t="shared" si="1293"/>
        <v>0</v>
      </c>
      <c r="PH184" s="1460">
        <f t="shared" si="1293"/>
        <v>0</v>
      </c>
      <c r="PI184" s="1460">
        <f t="shared" si="1293"/>
        <v>0</v>
      </c>
      <c r="PJ184" s="1460">
        <f t="shared" si="1293"/>
        <v>0</v>
      </c>
      <c r="PK184" s="1460">
        <f t="shared" si="1293"/>
        <v>0</v>
      </c>
      <c r="PL184" s="1460">
        <f t="shared" si="1293"/>
        <v>0</v>
      </c>
      <c r="PM184" s="1460">
        <f t="shared" si="1293"/>
        <v>0</v>
      </c>
      <c r="PN184" s="1460">
        <f t="shared" si="1293"/>
        <v>0</v>
      </c>
      <c r="PO184" s="1460">
        <f t="shared" si="1293"/>
        <v>0</v>
      </c>
      <c r="PP184" s="1460">
        <f t="shared" si="1293"/>
        <v>0</v>
      </c>
      <c r="PQ184" s="1460">
        <f t="shared" si="1293"/>
        <v>0</v>
      </c>
      <c r="PR184" s="1460">
        <f t="shared" si="1293"/>
        <v>0</v>
      </c>
      <c r="PS184" s="1460">
        <f t="shared" si="1293"/>
        <v>0</v>
      </c>
      <c r="PT184" s="1460">
        <f t="shared" si="1293"/>
        <v>0</v>
      </c>
      <c r="PU184" s="1460">
        <f t="shared" si="1293"/>
        <v>0</v>
      </c>
      <c r="PV184" s="1460">
        <f t="shared" si="1294"/>
        <v>0</v>
      </c>
      <c r="PW184" s="1460">
        <f t="shared" si="1294"/>
        <v>0</v>
      </c>
      <c r="PX184" s="1460">
        <f t="shared" si="1294"/>
        <v>0</v>
      </c>
      <c r="PY184" s="1460">
        <f t="shared" si="1294"/>
        <v>0</v>
      </c>
      <c r="PZ184" s="1460">
        <f t="shared" si="1294"/>
        <v>0</v>
      </c>
      <c r="QA184" s="1460">
        <f t="shared" si="1294"/>
        <v>0</v>
      </c>
      <c r="QB184" s="1460">
        <f t="shared" si="1294"/>
        <v>0</v>
      </c>
      <c r="QC184" s="1460">
        <f t="shared" si="1294"/>
        <v>0</v>
      </c>
      <c r="QD184" s="1460">
        <f t="shared" si="1294"/>
        <v>0</v>
      </c>
      <c r="QE184" s="1460">
        <f t="shared" si="1294"/>
        <v>0</v>
      </c>
      <c r="QF184" s="1460">
        <f t="shared" si="1294"/>
        <v>0</v>
      </c>
      <c r="QG184" s="1460">
        <f t="shared" si="1294"/>
        <v>0</v>
      </c>
      <c r="QH184" s="1460">
        <f t="shared" si="1294"/>
        <v>0</v>
      </c>
      <c r="QI184" s="1460">
        <f t="shared" si="1294"/>
        <v>0</v>
      </c>
      <c r="QJ184" s="1460">
        <f t="shared" si="1294"/>
        <v>0</v>
      </c>
      <c r="QK184" s="1460">
        <f t="shared" si="1294"/>
        <v>0</v>
      </c>
      <c r="QL184" s="1460">
        <f t="shared" si="1273"/>
        <v>0</v>
      </c>
      <c r="QM184" s="1460">
        <f t="shared" si="1273"/>
        <v>0</v>
      </c>
      <c r="QN184" s="1460">
        <f t="shared" si="1273"/>
        <v>0</v>
      </c>
      <c r="QO184" s="1460">
        <f t="shared" si="1273"/>
        <v>0</v>
      </c>
      <c r="QP184" s="1460">
        <f t="shared" si="1273"/>
        <v>0</v>
      </c>
      <c r="QQ184" s="1460">
        <f t="shared" si="1273"/>
        <v>0</v>
      </c>
    </row>
    <row r="185" spans="1:459" s="1466" customFormat="1" ht="22.5" customHeight="1">
      <c r="A185" s="1468"/>
      <c r="B185" s="1469"/>
      <c r="C185" s="1469"/>
      <c r="D185" s="1470"/>
      <c r="E185" s="1471"/>
      <c r="F185" s="1472"/>
      <c r="G185" s="1472"/>
      <c r="H185" s="1473">
        <f t="shared" si="1106"/>
        <v>0</v>
      </c>
      <c r="I185" s="1474">
        <v>0</v>
      </c>
      <c r="J185" s="1475">
        <f t="shared" si="437"/>
        <v>0</v>
      </c>
      <c r="K185" s="1476">
        <v>0</v>
      </c>
      <c r="L185" s="1477">
        <f t="shared" si="1107"/>
        <v>0</v>
      </c>
      <c r="M185" s="1477">
        <f t="shared" si="1108"/>
        <v>0</v>
      </c>
      <c r="N185" s="1478"/>
      <c r="O185" s="1479">
        <v>0</v>
      </c>
      <c r="P185" s="1480">
        <v>0</v>
      </c>
      <c r="Q185" s="1828">
        <v>0</v>
      </c>
      <c r="R185" s="1831">
        <f t="shared" si="1109"/>
        <v>0</v>
      </c>
      <c r="S185" s="1481">
        <f>IF(AND(SUM(O185:Q185)=0,N185="NNN"),MIN('Operating History and Pro Forma'!$M$33,'Operating History and Pro Forma'!$T$15)*D185,SUM(O185:Q185)*D185)</f>
        <v>0</v>
      </c>
      <c r="T185" s="1482">
        <f t="shared" si="1110"/>
        <v>0</v>
      </c>
      <c r="U185" s="1483">
        <f t="shared" si="1111"/>
        <v>0</v>
      </c>
      <c r="V185" s="1480"/>
      <c r="W185" s="1514"/>
      <c r="X185" s="1486" t="str">
        <f t="shared" si="1112"/>
        <v/>
      </c>
      <c r="Y185" s="1487">
        <f t="shared" si="1113"/>
        <v>0</v>
      </c>
      <c r="Z185" s="1488"/>
      <c r="AA185" s="1488"/>
      <c r="AB185" s="1488"/>
      <c r="AC185" s="1488"/>
      <c r="AD185" s="1489">
        <f t="shared" si="1114"/>
        <v>0</v>
      </c>
      <c r="AE185" s="1490" t="str">
        <f t="shared" si="1115"/>
        <v/>
      </c>
      <c r="AF185" s="1491">
        <f t="shared" si="1116"/>
        <v>0</v>
      </c>
      <c r="AG185" s="1492">
        <f t="shared" si="1117"/>
        <v>0</v>
      </c>
      <c r="AH185" s="1493">
        <f t="shared" si="1118"/>
        <v>0</v>
      </c>
      <c r="AI185" s="1493">
        <f t="shared" si="1118"/>
        <v>0</v>
      </c>
      <c r="AJ185" s="1494">
        <f t="shared" si="1118"/>
        <v>0</v>
      </c>
      <c r="AK185" s="1494">
        <f t="shared" si="1118"/>
        <v>0</v>
      </c>
      <c r="AL185" s="1495">
        <f t="shared" si="1118"/>
        <v>0</v>
      </c>
      <c r="AM185" s="1496">
        <f t="shared" si="1118"/>
        <v>0</v>
      </c>
      <c r="AN185" s="1497">
        <f t="shared" si="399"/>
        <v>0</v>
      </c>
      <c r="AO185" s="1498">
        <f t="shared" si="1093"/>
        <v>0</v>
      </c>
      <c r="AP185" s="1499">
        <f t="shared" si="1119"/>
        <v>0</v>
      </c>
      <c r="AQ185" s="1500">
        <f t="shared" si="1120"/>
        <v>0</v>
      </c>
      <c r="AR185" s="1501">
        <f t="shared" si="1121"/>
        <v>0</v>
      </c>
      <c r="AS185" s="1498">
        <f t="shared" si="1088"/>
        <v>0</v>
      </c>
      <c r="AT185" s="1501">
        <f t="shared" si="1122"/>
        <v>0</v>
      </c>
      <c r="AU185" s="1498">
        <f t="shared" si="1123"/>
        <v>1</v>
      </c>
      <c r="AV185" s="1498">
        <f t="shared" si="1124"/>
        <v>2</v>
      </c>
      <c r="AW185" s="1499">
        <f t="shared" si="1125"/>
        <v>0</v>
      </c>
      <c r="AX185" s="1502">
        <f t="shared" si="1126"/>
        <v>0</v>
      </c>
      <c r="AY185" s="1503">
        <f t="shared" si="1127"/>
        <v>0</v>
      </c>
      <c r="AZ185" s="1498">
        <f t="shared" si="1128"/>
        <v>2</v>
      </c>
      <c r="BA185" s="1498">
        <f t="shared" si="1129"/>
        <v>3</v>
      </c>
      <c r="BB185" s="1499">
        <f t="shared" si="1130"/>
        <v>0</v>
      </c>
      <c r="BC185" s="1502">
        <f t="shared" si="1131"/>
        <v>0</v>
      </c>
      <c r="BD185" s="1503">
        <f t="shared" si="1132"/>
        <v>0</v>
      </c>
      <c r="BE185" s="1498">
        <f t="shared" si="1133"/>
        <v>3</v>
      </c>
      <c r="BF185" s="1498">
        <f t="shared" si="1134"/>
        <v>4</v>
      </c>
      <c r="BG185" s="1499">
        <f t="shared" si="1135"/>
        <v>0</v>
      </c>
      <c r="BH185" s="1502">
        <f t="shared" si="1136"/>
        <v>0</v>
      </c>
      <c r="BI185" s="1502">
        <f t="shared" si="1137"/>
        <v>0</v>
      </c>
      <c r="BJ185" s="1504">
        <f t="shared" si="1138"/>
        <v>1900</v>
      </c>
      <c r="BK185" s="1505" t="str">
        <f t="shared" si="1139"/>
        <v/>
      </c>
      <c r="BL185" s="1506"/>
      <c r="BM185" s="1507">
        <f t="shared" si="1140"/>
        <v>0</v>
      </c>
      <c r="BN185" s="1508">
        <f t="shared" si="1290"/>
        <v>0</v>
      </c>
      <c r="BO185" s="1508">
        <f t="shared" si="1290"/>
        <v>0</v>
      </c>
      <c r="BP185" s="1508">
        <f t="shared" si="1290"/>
        <v>0</v>
      </c>
      <c r="BQ185" s="1508">
        <f t="shared" si="1290"/>
        <v>0</v>
      </c>
      <c r="BR185" s="1508">
        <f t="shared" si="1290"/>
        <v>0</v>
      </c>
      <c r="BS185" s="1508">
        <f t="shared" si="1290"/>
        <v>0</v>
      </c>
      <c r="BT185" s="1508">
        <f t="shared" si="1290"/>
        <v>0</v>
      </c>
      <c r="BU185" s="1508">
        <f t="shared" si="1290"/>
        <v>0</v>
      </c>
      <c r="BV185" s="1508">
        <f t="shared" si="1290"/>
        <v>0</v>
      </c>
      <c r="BW185" s="1508">
        <f t="shared" si="1290"/>
        <v>0</v>
      </c>
      <c r="BX185" s="1508">
        <f t="shared" si="1290"/>
        <v>0</v>
      </c>
      <c r="BY185" s="1507">
        <f t="shared" si="1290"/>
        <v>0</v>
      </c>
      <c r="BZ185" s="1508">
        <f t="shared" si="1290"/>
        <v>0</v>
      </c>
      <c r="CA185" s="1508">
        <f t="shared" si="1290"/>
        <v>0</v>
      </c>
      <c r="CB185" s="1508">
        <f t="shared" si="1290"/>
        <v>0</v>
      </c>
      <c r="CC185" s="1508">
        <f t="shared" si="1290"/>
        <v>0</v>
      </c>
      <c r="CD185" s="1508">
        <f t="shared" si="1298"/>
        <v>0</v>
      </c>
      <c r="CE185" s="1508">
        <f t="shared" si="1298"/>
        <v>0</v>
      </c>
      <c r="CF185" s="1508">
        <f t="shared" si="1298"/>
        <v>0</v>
      </c>
      <c r="CG185" s="1508">
        <f t="shared" si="1298"/>
        <v>0</v>
      </c>
      <c r="CH185" s="1508">
        <f t="shared" si="1298"/>
        <v>0</v>
      </c>
      <c r="CI185" s="1508">
        <f t="shared" si="1298"/>
        <v>0</v>
      </c>
      <c r="CJ185" s="1509">
        <f t="shared" si="1298"/>
        <v>0</v>
      </c>
      <c r="CK185" s="1507">
        <f t="shared" si="1298"/>
        <v>0</v>
      </c>
      <c r="CL185" s="1508">
        <f t="shared" si="1298"/>
        <v>0</v>
      </c>
      <c r="CM185" s="1508">
        <f t="shared" si="1298"/>
        <v>0</v>
      </c>
      <c r="CN185" s="1508">
        <f t="shared" si="1298"/>
        <v>0</v>
      </c>
      <c r="CO185" s="1508">
        <f t="shared" si="1298"/>
        <v>0</v>
      </c>
      <c r="CP185" s="1508">
        <f t="shared" si="1298"/>
        <v>0</v>
      </c>
      <c r="CQ185" s="1508">
        <f t="shared" si="1298"/>
        <v>0</v>
      </c>
      <c r="CR185" s="1508">
        <f t="shared" si="1298"/>
        <v>0</v>
      </c>
      <c r="CS185" s="1508">
        <f t="shared" si="1298"/>
        <v>0</v>
      </c>
      <c r="CT185" s="1508">
        <f t="shared" si="1299"/>
        <v>0</v>
      </c>
      <c r="CU185" s="1508">
        <f t="shared" si="1299"/>
        <v>0</v>
      </c>
      <c r="CV185" s="1509">
        <f t="shared" si="1299"/>
        <v>0</v>
      </c>
      <c r="CW185" s="1508">
        <f t="shared" si="1299"/>
        <v>0</v>
      </c>
      <c r="CX185" s="1508">
        <f t="shared" si="1299"/>
        <v>0</v>
      </c>
      <c r="CY185" s="1508">
        <f t="shared" si="1299"/>
        <v>0</v>
      </c>
      <c r="CZ185" s="1508">
        <f t="shared" si="1299"/>
        <v>0</v>
      </c>
      <c r="DA185" s="1508">
        <f t="shared" si="1299"/>
        <v>0</v>
      </c>
      <c r="DB185" s="1508">
        <f t="shared" si="1299"/>
        <v>0</v>
      </c>
      <c r="DC185" s="1508">
        <f t="shared" si="1299"/>
        <v>0</v>
      </c>
      <c r="DD185" s="1508">
        <f t="shared" si="1299"/>
        <v>0</v>
      </c>
      <c r="DE185" s="1508">
        <f t="shared" si="1299"/>
        <v>0</v>
      </c>
      <c r="DF185" s="1508">
        <f t="shared" si="1299"/>
        <v>0</v>
      </c>
      <c r="DG185" s="1508">
        <f t="shared" si="1299"/>
        <v>0</v>
      </c>
      <c r="DH185" s="1509">
        <f t="shared" si="1299"/>
        <v>0</v>
      </c>
      <c r="DI185" s="1508">
        <f t="shared" si="1299"/>
        <v>0</v>
      </c>
      <c r="DJ185" s="1508">
        <f t="shared" si="1300"/>
        <v>0</v>
      </c>
      <c r="DK185" s="1508">
        <f t="shared" si="1300"/>
        <v>0</v>
      </c>
      <c r="DL185" s="1508">
        <f t="shared" si="1300"/>
        <v>0</v>
      </c>
      <c r="DM185" s="1508">
        <f t="shared" si="1300"/>
        <v>0</v>
      </c>
      <c r="DN185" s="1508">
        <f t="shared" si="1300"/>
        <v>0</v>
      </c>
      <c r="DO185" s="1508">
        <f t="shared" si="1300"/>
        <v>0</v>
      </c>
      <c r="DP185" s="1508">
        <f t="shared" si="1300"/>
        <v>0</v>
      </c>
      <c r="DQ185" s="1508">
        <f t="shared" si="1300"/>
        <v>0</v>
      </c>
      <c r="DR185" s="1508">
        <f t="shared" si="1300"/>
        <v>0</v>
      </c>
      <c r="DS185" s="1508">
        <f t="shared" si="1300"/>
        <v>0</v>
      </c>
      <c r="DT185" s="1509">
        <f t="shared" si="1300"/>
        <v>0</v>
      </c>
      <c r="DU185" s="1507">
        <f t="shared" si="1300"/>
        <v>0</v>
      </c>
      <c r="DV185" s="1508">
        <f t="shared" si="1300"/>
        <v>0</v>
      </c>
      <c r="DW185" s="1508">
        <f t="shared" si="1300"/>
        <v>0</v>
      </c>
      <c r="DX185" s="1508">
        <f t="shared" si="1300"/>
        <v>0</v>
      </c>
      <c r="DY185" s="1508">
        <f t="shared" si="1300"/>
        <v>0</v>
      </c>
      <c r="DZ185" s="1508">
        <f t="shared" si="1301"/>
        <v>0</v>
      </c>
      <c r="EA185" s="1508">
        <f t="shared" si="1301"/>
        <v>0</v>
      </c>
      <c r="EB185" s="1508">
        <f t="shared" si="1301"/>
        <v>0</v>
      </c>
      <c r="EC185" s="1508">
        <f t="shared" si="1301"/>
        <v>0</v>
      </c>
      <c r="ED185" s="1508">
        <f t="shared" si="1301"/>
        <v>0</v>
      </c>
      <c r="EE185" s="1508">
        <f t="shared" si="1301"/>
        <v>0</v>
      </c>
      <c r="EF185" s="1508">
        <f t="shared" si="1301"/>
        <v>0</v>
      </c>
      <c r="EG185" s="1507">
        <f t="shared" si="1301"/>
        <v>0</v>
      </c>
      <c r="EH185" s="1508">
        <f t="shared" si="1301"/>
        <v>0</v>
      </c>
      <c r="EI185" s="1508">
        <f t="shared" si="1301"/>
        <v>0</v>
      </c>
      <c r="EJ185" s="1508">
        <f t="shared" si="1301"/>
        <v>0</v>
      </c>
      <c r="EK185" s="1508">
        <f t="shared" si="1301"/>
        <v>0</v>
      </c>
      <c r="EL185" s="1508">
        <f t="shared" si="1301"/>
        <v>0</v>
      </c>
      <c r="EM185" s="1508">
        <f t="shared" si="1301"/>
        <v>0</v>
      </c>
      <c r="EN185" s="1508">
        <f t="shared" si="1301"/>
        <v>0</v>
      </c>
      <c r="EO185" s="1508">
        <f t="shared" si="1301"/>
        <v>0</v>
      </c>
      <c r="EP185" s="1508">
        <f t="shared" si="1302"/>
        <v>0</v>
      </c>
      <c r="EQ185" s="1508">
        <f t="shared" si="1302"/>
        <v>0</v>
      </c>
      <c r="ER185" s="1509">
        <f t="shared" si="1302"/>
        <v>0</v>
      </c>
      <c r="ES185" s="1507">
        <f t="shared" si="1302"/>
        <v>0</v>
      </c>
      <c r="ET185" s="1508">
        <f t="shared" si="1302"/>
        <v>0</v>
      </c>
      <c r="EU185" s="1508">
        <f t="shared" si="1302"/>
        <v>0</v>
      </c>
      <c r="EV185" s="1508">
        <f t="shared" si="1302"/>
        <v>0</v>
      </c>
      <c r="EW185" s="1508">
        <f t="shared" si="1302"/>
        <v>0</v>
      </c>
      <c r="EX185" s="1508">
        <f t="shared" si="1302"/>
        <v>0</v>
      </c>
      <c r="EY185" s="1508">
        <f t="shared" si="1302"/>
        <v>0</v>
      </c>
      <c r="EZ185" s="1508">
        <f t="shared" si="1302"/>
        <v>0</v>
      </c>
      <c r="FA185" s="1508">
        <f t="shared" si="1302"/>
        <v>0</v>
      </c>
      <c r="FB185" s="1508">
        <f t="shared" si="1302"/>
        <v>0</v>
      </c>
      <c r="FC185" s="1508">
        <f t="shared" si="1302"/>
        <v>0</v>
      </c>
      <c r="FD185" s="1509">
        <f t="shared" si="1302"/>
        <v>0</v>
      </c>
      <c r="FE185" s="1508">
        <f t="shared" si="1302"/>
        <v>0</v>
      </c>
      <c r="FF185" s="1508">
        <f t="shared" si="1287"/>
        <v>0</v>
      </c>
      <c r="FG185" s="1508">
        <f t="shared" si="1288"/>
        <v>0</v>
      </c>
      <c r="FH185" s="1508">
        <f t="shared" si="1288"/>
        <v>0</v>
      </c>
      <c r="FI185" s="1508">
        <f t="shared" si="1288"/>
        <v>0</v>
      </c>
      <c r="FJ185" s="1508">
        <f t="shared" si="1288"/>
        <v>0</v>
      </c>
      <c r="FK185" s="1508">
        <f t="shared" si="1288"/>
        <v>0</v>
      </c>
      <c r="FL185" s="1508">
        <f t="shared" si="1288"/>
        <v>0</v>
      </c>
      <c r="FM185" s="1508">
        <f t="shared" ref="FG185:FV201" si="1303">IF(FM$12&lt;$AO185,0,IF(FM$12&lt;=$AU185,IF(FM$12&lt;$AS185,$L185,$AT185),IF(OR(AND(FM$12&lt;$BF185,FM$12&gt;=$BE185),AND(FM$12&lt;$BA185,FM$12&gt;=$AZ185),AND(FM$12&lt;$AV185,FM$12&gt;=$AU185)),0,IF(FM$12&gt;=$BF185,$BG185*$D185/12,IF(FM$12&gt;=$BA185,$BB185*$D185/12,IF(FM$12&gt;=$AV185,$AW185*$D185/12))))))</f>
        <v>0</v>
      </c>
      <c r="FN185" s="1508">
        <f t="shared" si="1303"/>
        <v>0</v>
      </c>
      <c r="FO185" s="1508">
        <f t="shared" si="1303"/>
        <v>0</v>
      </c>
      <c r="FP185" s="1509">
        <f t="shared" si="1303"/>
        <v>0</v>
      </c>
      <c r="FQ185" s="1508">
        <f t="shared" si="1303"/>
        <v>0</v>
      </c>
      <c r="FR185" s="1508">
        <f t="shared" si="1303"/>
        <v>0</v>
      </c>
      <c r="FS185" s="1508">
        <f t="shared" si="1303"/>
        <v>0</v>
      </c>
      <c r="FT185" s="1508">
        <f t="shared" si="1303"/>
        <v>0</v>
      </c>
      <c r="FU185" s="1508">
        <f t="shared" si="1303"/>
        <v>0</v>
      </c>
      <c r="FV185" s="1508">
        <f t="shared" si="1303"/>
        <v>0</v>
      </c>
      <c r="FW185" s="1508">
        <f t="shared" si="1142"/>
        <v>0</v>
      </c>
      <c r="FX185" s="1508">
        <f t="shared" si="1142"/>
        <v>0</v>
      </c>
      <c r="FY185" s="1508">
        <f t="shared" si="1142"/>
        <v>0</v>
      </c>
      <c r="FZ185" s="1508">
        <f t="shared" si="1142"/>
        <v>0</v>
      </c>
      <c r="GA185" s="1508">
        <f t="shared" si="1142"/>
        <v>0</v>
      </c>
      <c r="GB185" s="1509">
        <f t="shared" si="1142"/>
        <v>0</v>
      </c>
      <c r="GC185" s="1506"/>
      <c r="GD185" s="1458">
        <f t="shared" si="1143"/>
        <v>1</v>
      </c>
      <c r="GE185" s="1510">
        <f t="shared" si="1281"/>
        <v>0</v>
      </c>
      <c r="GF185" s="1511">
        <f t="shared" si="1281"/>
        <v>0</v>
      </c>
      <c r="GG185" s="1511">
        <f t="shared" si="1281"/>
        <v>0</v>
      </c>
      <c r="GH185" s="1511">
        <f t="shared" si="1281"/>
        <v>0</v>
      </c>
      <c r="GI185" s="1511">
        <f t="shared" si="1281"/>
        <v>0</v>
      </c>
      <c r="GJ185" s="1511">
        <f t="shared" si="1281"/>
        <v>0</v>
      </c>
      <c r="GK185" s="1511">
        <f t="shared" si="1281"/>
        <v>0</v>
      </c>
      <c r="GL185" s="1511">
        <f t="shared" si="1281"/>
        <v>0</v>
      </c>
      <c r="GM185" s="1511">
        <f t="shared" si="1281"/>
        <v>0</v>
      </c>
      <c r="GN185" s="1512">
        <f t="shared" si="1281"/>
        <v>0</v>
      </c>
      <c r="GO185" s="1513">
        <f t="shared" si="1144"/>
        <v>0</v>
      </c>
      <c r="GP185" s="1506"/>
      <c r="GQ185" s="1510">
        <f t="shared" si="1073"/>
        <v>0</v>
      </c>
      <c r="GR185" s="1511">
        <f t="shared" si="1289"/>
        <v>0</v>
      </c>
      <c r="GS185" s="1511">
        <f t="shared" si="1289"/>
        <v>0</v>
      </c>
      <c r="GT185" s="1511">
        <f t="shared" si="1289"/>
        <v>0</v>
      </c>
      <c r="GU185" s="1511">
        <f t="shared" si="1289"/>
        <v>0</v>
      </c>
      <c r="GV185" s="1511">
        <f t="shared" si="1289"/>
        <v>0</v>
      </c>
      <c r="GW185" s="1511">
        <f t="shared" si="1289"/>
        <v>0</v>
      </c>
      <c r="GX185" s="1511">
        <f t="shared" si="1289"/>
        <v>0</v>
      </c>
      <c r="GY185" s="1511">
        <f t="shared" si="1289"/>
        <v>0</v>
      </c>
      <c r="GZ185" s="1512">
        <f t="shared" si="1289"/>
        <v>0</v>
      </c>
      <c r="HA185" s="1513">
        <f t="shared" si="1145"/>
        <v>0</v>
      </c>
      <c r="HB185" s="1506">
        <f t="shared" si="1146"/>
        <v>1</v>
      </c>
      <c r="HC185" s="1506"/>
      <c r="HD185" s="1508">
        <f t="shared" si="1147"/>
        <v>0</v>
      </c>
      <c r="HE185" s="1460">
        <f t="shared" si="1148"/>
        <v>0</v>
      </c>
      <c r="HF185" s="1460">
        <f t="shared" si="1149"/>
        <v>0</v>
      </c>
      <c r="HG185" s="1460">
        <f t="shared" si="1150"/>
        <v>0</v>
      </c>
      <c r="HH185" s="1460">
        <f t="shared" si="1151"/>
        <v>0</v>
      </c>
      <c r="HI185" s="1460">
        <f t="shared" si="1152"/>
        <v>0</v>
      </c>
      <c r="HJ185" s="1460">
        <f t="shared" si="1153"/>
        <v>0</v>
      </c>
      <c r="HK185" s="1460">
        <f t="shared" si="1154"/>
        <v>0</v>
      </c>
      <c r="HL185" s="1460">
        <f t="shared" si="1155"/>
        <v>0</v>
      </c>
      <c r="HM185" s="1460">
        <f t="shared" si="1156"/>
        <v>0</v>
      </c>
      <c r="HN185" s="1460">
        <f t="shared" si="1157"/>
        <v>0</v>
      </c>
      <c r="HO185" s="1460">
        <f t="shared" si="1158"/>
        <v>0</v>
      </c>
      <c r="HP185" s="1460">
        <f t="shared" si="1159"/>
        <v>0</v>
      </c>
      <c r="HQ185" s="1460">
        <f t="shared" si="1160"/>
        <v>0</v>
      </c>
      <c r="HR185" s="1460">
        <f t="shared" si="1161"/>
        <v>0</v>
      </c>
      <c r="HS185" s="1460">
        <f t="shared" si="1162"/>
        <v>0</v>
      </c>
      <c r="HT185" s="1460">
        <f t="shared" si="1163"/>
        <v>0</v>
      </c>
      <c r="HU185" s="1460">
        <f t="shared" si="1164"/>
        <v>0</v>
      </c>
      <c r="HV185" s="1460">
        <f t="shared" si="1165"/>
        <v>0</v>
      </c>
      <c r="HW185" s="1460">
        <f t="shared" si="1166"/>
        <v>0</v>
      </c>
      <c r="HX185" s="1460">
        <f t="shared" si="1167"/>
        <v>0</v>
      </c>
      <c r="HY185" s="1460">
        <f t="shared" si="1168"/>
        <v>0</v>
      </c>
      <c r="HZ185" s="1460">
        <f t="shared" si="1169"/>
        <v>0</v>
      </c>
      <c r="IA185" s="1460">
        <f t="shared" si="1170"/>
        <v>0</v>
      </c>
      <c r="IB185" s="1460">
        <f t="shared" si="1171"/>
        <v>0</v>
      </c>
      <c r="IC185" s="1460">
        <f t="shared" si="1172"/>
        <v>0</v>
      </c>
      <c r="ID185" s="1460">
        <f t="shared" si="1173"/>
        <v>0</v>
      </c>
      <c r="IE185" s="1460">
        <f t="shared" si="1174"/>
        <v>0</v>
      </c>
      <c r="IF185" s="1460">
        <f t="shared" si="1175"/>
        <v>0</v>
      </c>
      <c r="IG185" s="1460">
        <f t="shared" si="1176"/>
        <v>0</v>
      </c>
      <c r="IH185" s="1460">
        <f t="shared" si="1177"/>
        <v>0</v>
      </c>
      <c r="II185" s="1460">
        <f t="shared" si="1178"/>
        <v>0</v>
      </c>
      <c r="IJ185" s="1460">
        <f t="shared" si="1179"/>
        <v>0</v>
      </c>
      <c r="IK185" s="1460">
        <f t="shared" si="1180"/>
        <v>0</v>
      </c>
      <c r="IL185" s="1460">
        <f t="shared" si="1181"/>
        <v>0</v>
      </c>
      <c r="IM185" s="1460">
        <f t="shared" si="1182"/>
        <v>0</v>
      </c>
      <c r="IN185" s="1460">
        <f t="shared" si="1183"/>
        <v>0</v>
      </c>
      <c r="IO185" s="1460">
        <f t="shared" si="1184"/>
        <v>0</v>
      </c>
      <c r="IP185" s="1460">
        <f t="shared" si="1185"/>
        <v>0</v>
      </c>
      <c r="IQ185" s="1460">
        <f t="shared" si="1186"/>
        <v>0</v>
      </c>
      <c r="IR185" s="1460">
        <f t="shared" si="1187"/>
        <v>0</v>
      </c>
      <c r="IS185" s="1460">
        <f t="shared" si="1188"/>
        <v>0</v>
      </c>
      <c r="IT185" s="1460">
        <f t="shared" si="1189"/>
        <v>0</v>
      </c>
      <c r="IU185" s="1460">
        <f t="shared" si="1190"/>
        <v>0</v>
      </c>
      <c r="IV185" s="1460">
        <f t="shared" si="1191"/>
        <v>0</v>
      </c>
      <c r="IW185" s="1460">
        <f t="shared" si="1192"/>
        <v>0</v>
      </c>
      <c r="IX185" s="1460">
        <f t="shared" si="1193"/>
        <v>0</v>
      </c>
      <c r="IY185" s="1460">
        <f t="shared" si="1194"/>
        <v>0</v>
      </c>
      <c r="IZ185" s="1460">
        <f t="shared" si="1195"/>
        <v>0</v>
      </c>
      <c r="JA185" s="1460">
        <f t="shared" si="1196"/>
        <v>0</v>
      </c>
      <c r="JB185" s="1460">
        <f t="shared" si="1197"/>
        <v>0</v>
      </c>
      <c r="JC185" s="1460">
        <f t="shared" si="1198"/>
        <v>0</v>
      </c>
      <c r="JD185" s="1460">
        <f t="shared" si="1199"/>
        <v>0</v>
      </c>
      <c r="JE185" s="1460">
        <f t="shared" si="1200"/>
        <v>0</v>
      </c>
      <c r="JF185" s="1460">
        <f t="shared" si="1201"/>
        <v>0</v>
      </c>
      <c r="JG185" s="1460">
        <f t="shared" si="1202"/>
        <v>0</v>
      </c>
      <c r="JH185" s="1460">
        <f t="shared" si="1203"/>
        <v>0</v>
      </c>
      <c r="JI185" s="1460">
        <f t="shared" si="1204"/>
        <v>0</v>
      </c>
      <c r="JJ185" s="1460">
        <f t="shared" si="1205"/>
        <v>0</v>
      </c>
      <c r="JK185" s="1460">
        <f t="shared" si="1206"/>
        <v>0</v>
      </c>
      <c r="JL185" s="1460">
        <f t="shared" si="1207"/>
        <v>0</v>
      </c>
      <c r="JM185" s="1460">
        <f t="shared" si="1208"/>
        <v>0</v>
      </c>
      <c r="JN185" s="1460">
        <f t="shared" si="1209"/>
        <v>0</v>
      </c>
      <c r="JO185" s="1460">
        <f t="shared" si="1210"/>
        <v>0</v>
      </c>
      <c r="JP185" s="1460">
        <f t="shared" si="1211"/>
        <v>0</v>
      </c>
      <c r="JQ185" s="1460">
        <f t="shared" si="1212"/>
        <v>0</v>
      </c>
      <c r="JR185" s="1460">
        <f t="shared" si="1213"/>
        <v>0</v>
      </c>
      <c r="JS185" s="1460">
        <f t="shared" si="1214"/>
        <v>0</v>
      </c>
      <c r="JT185" s="1460">
        <f t="shared" si="1215"/>
        <v>0</v>
      </c>
      <c r="JU185" s="1460">
        <f t="shared" si="1216"/>
        <v>0</v>
      </c>
      <c r="JV185" s="1460">
        <f t="shared" si="1217"/>
        <v>0</v>
      </c>
      <c r="JW185" s="1460">
        <f t="shared" si="1218"/>
        <v>0</v>
      </c>
      <c r="JX185" s="1460">
        <f t="shared" si="1219"/>
        <v>0</v>
      </c>
      <c r="JY185" s="1460">
        <f t="shared" si="1220"/>
        <v>0</v>
      </c>
      <c r="JZ185" s="1460">
        <f t="shared" si="1221"/>
        <v>0</v>
      </c>
      <c r="KA185" s="1460">
        <f t="shared" si="1222"/>
        <v>0</v>
      </c>
      <c r="KB185" s="1460">
        <f t="shared" si="1223"/>
        <v>0</v>
      </c>
      <c r="KC185" s="1460">
        <f t="shared" si="1224"/>
        <v>0</v>
      </c>
      <c r="KD185" s="1460">
        <f t="shared" si="1225"/>
        <v>0</v>
      </c>
      <c r="KE185" s="1460">
        <f t="shared" si="1226"/>
        <v>0</v>
      </c>
      <c r="KF185" s="1460">
        <f t="shared" si="1227"/>
        <v>0</v>
      </c>
      <c r="KG185" s="1460">
        <f t="shared" si="1228"/>
        <v>0</v>
      </c>
      <c r="KH185" s="1460">
        <f t="shared" si="1229"/>
        <v>0</v>
      </c>
      <c r="KI185" s="1460">
        <f t="shared" si="1230"/>
        <v>0</v>
      </c>
      <c r="KJ185" s="1460">
        <f t="shared" si="1231"/>
        <v>0</v>
      </c>
      <c r="KK185" s="1460">
        <f t="shared" si="1232"/>
        <v>0</v>
      </c>
      <c r="KL185" s="1460">
        <f t="shared" si="1233"/>
        <v>0</v>
      </c>
      <c r="KM185" s="1460">
        <f t="shared" si="1234"/>
        <v>0</v>
      </c>
      <c r="KN185" s="1460">
        <f t="shared" si="1235"/>
        <v>0</v>
      </c>
      <c r="KO185" s="1460">
        <f t="shared" si="1236"/>
        <v>0</v>
      </c>
      <c r="KP185" s="1460">
        <f t="shared" si="1237"/>
        <v>0</v>
      </c>
      <c r="KQ185" s="1460">
        <f t="shared" si="1238"/>
        <v>0</v>
      </c>
      <c r="KR185" s="1460">
        <f t="shared" si="1239"/>
        <v>0</v>
      </c>
      <c r="KS185" s="1460">
        <f t="shared" si="1240"/>
        <v>0</v>
      </c>
      <c r="KT185" s="1460">
        <f t="shared" si="1241"/>
        <v>0</v>
      </c>
      <c r="KU185" s="1460">
        <f t="shared" si="1242"/>
        <v>0</v>
      </c>
      <c r="KV185" s="1460">
        <f t="shared" si="1243"/>
        <v>0</v>
      </c>
      <c r="KW185" s="1460">
        <f t="shared" si="1244"/>
        <v>0</v>
      </c>
      <c r="KX185" s="1460">
        <f t="shared" si="1245"/>
        <v>0</v>
      </c>
      <c r="KY185" s="1460">
        <f t="shared" si="1246"/>
        <v>0</v>
      </c>
      <c r="KZ185" s="1460">
        <f t="shared" si="1247"/>
        <v>0</v>
      </c>
      <c r="LA185" s="1460">
        <f t="shared" si="1248"/>
        <v>0</v>
      </c>
      <c r="LB185" s="1460">
        <f t="shared" si="1249"/>
        <v>0</v>
      </c>
      <c r="LC185" s="1460">
        <f t="shared" si="1250"/>
        <v>0</v>
      </c>
      <c r="LD185" s="1460">
        <f t="shared" si="1251"/>
        <v>0</v>
      </c>
      <c r="LE185" s="1460">
        <f t="shared" si="1252"/>
        <v>0</v>
      </c>
      <c r="LF185" s="1460">
        <f t="shared" si="1253"/>
        <v>0</v>
      </c>
      <c r="LG185" s="1460">
        <f t="shared" si="1254"/>
        <v>0</v>
      </c>
      <c r="LH185" s="1460">
        <f t="shared" si="1255"/>
        <v>0</v>
      </c>
      <c r="LI185" s="1460">
        <f t="shared" si="1256"/>
        <v>0</v>
      </c>
      <c r="LJ185" s="1460">
        <f t="shared" si="1257"/>
        <v>0</v>
      </c>
      <c r="LK185" s="1460">
        <f t="shared" si="1258"/>
        <v>0</v>
      </c>
      <c r="LL185" s="1460">
        <f t="shared" si="1259"/>
        <v>0</v>
      </c>
      <c r="LM185" s="1460">
        <f t="shared" si="1260"/>
        <v>0</v>
      </c>
      <c r="LN185" s="1460">
        <f t="shared" si="1261"/>
        <v>0</v>
      </c>
      <c r="LO185" s="1460">
        <f t="shared" si="1262"/>
        <v>0</v>
      </c>
      <c r="LP185" s="1460">
        <f t="shared" si="1263"/>
        <v>0</v>
      </c>
      <c r="LQ185" s="1460">
        <f t="shared" si="1264"/>
        <v>0</v>
      </c>
      <c r="LR185" s="1460">
        <f t="shared" si="1265"/>
        <v>0</v>
      </c>
      <c r="LS185" s="1460">
        <f t="shared" si="1266"/>
        <v>0</v>
      </c>
      <c r="LW185" s="1467">
        <f t="shared" si="1267"/>
        <v>0</v>
      </c>
      <c r="LX185" s="1467">
        <f t="shared" si="1268"/>
        <v>0</v>
      </c>
      <c r="LY185" s="1467">
        <f t="shared" si="1269"/>
        <v>0</v>
      </c>
      <c r="LZ185" s="1467">
        <f t="shared" si="1270"/>
        <v>0</v>
      </c>
      <c r="MA185" s="1506"/>
      <c r="MB185" s="1460">
        <f t="shared" si="1271"/>
        <v>0</v>
      </c>
      <c r="MC185" s="1460">
        <f t="shared" si="1291"/>
        <v>0</v>
      </c>
      <c r="MD185" s="1460">
        <f t="shared" si="1291"/>
        <v>0</v>
      </c>
      <c r="ME185" s="1460">
        <f t="shared" si="1291"/>
        <v>0</v>
      </c>
      <c r="MF185" s="1460">
        <f t="shared" si="1291"/>
        <v>0</v>
      </c>
      <c r="MG185" s="1460">
        <f t="shared" si="1291"/>
        <v>0</v>
      </c>
      <c r="MH185" s="1460">
        <f t="shared" si="1291"/>
        <v>0</v>
      </c>
      <c r="MI185" s="1460">
        <f t="shared" si="1291"/>
        <v>0</v>
      </c>
      <c r="MJ185" s="1460">
        <f t="shared" si="1291"/>
        <v>0</v>
      </c>
      <c r="MK185" s="1460">
        <f t="shared" si="1291"/>
        <v>0</v>
      </c>
      <c r="ML185" s="1460">
        <f t="shared" si="1291"/>
        <v>0</v>
      </c>
      <c r="MM185" s="1460">
        <f t="shared" si="1291"/>
        <v>0</v>
      </c>
      <c r="MN185" s="1460">
        <f t="shared" si="1291"/>
        <v>0</v>
      </c>
      <c r="MO185" s="1460">
        <f t="shared" si="1291"/>
        <v>0</v>
      </c>
      <c r="MP185" s="1460">
        <f t="shared" si="1291"/>
        <v>0</v>
      </c>
      <c r="MQ185" s="1460">
        <f t="shared" si="1291"/>
        <v>0</v>
      </c>
      <c r="MR185" s="1460">
        <f t="shared" si="1291"/>
        <v>0</v>
      </c>
      <c r="MS185" s="1460">
        <f t="shared" si="1295"/>
        <v>0</v>
      </c>
      <c r="MT185" s="1460">
        <f t="shared" si="1295"/>
        <v>0</v>
      </c>
      <c r="MU185" s="1460">
        <f t="shared" si="1295"/>
        <v>0</v>
      </c>
      <c r="MV185" s="1460">
        <f t="shared" si="1295"/>
        <v>0</v>
      </c>
      <c r="MW185" s="1460">
        <f t="shared" si="1295"/>
        <v>0</v>
      </c>
      <c r="MX185" s="1460">
        <f t="shared" si="1295"/>
        <v>0</v>
      </c>
      <c r="MY185" s="1460">
        <f t="shared" si="1295"/>
        <v>0</v>
      </c>
      <c r="MZ185" s="1460">
        <f t="shared" si="1295"/>
        <v>0</v>
      </c>
      <c r="NA185" s="1460">
        <f t="shared" si="1295"/>
        <v>0</v>
      </c>
      <c r="NB185" s="1460">
        <f t="shared" si="1295"/>
        <v>0</v>
      </c>
      <c r="NC185" s="1460">
        <f t="shared" si="1295"/>
        <v>0</v>
      </c>
      <c r="ND185" s="1460">
        <f t="shared" si="1295"/>
        <v>0</v>
      </c>
      <c r="NE185" s="1460">
        <f t="shared" si="1295"/>
        <v>0</v>
      </c>
      <c r="NF185" s="1460">
        <f t="shared" si="1295"/>
        <v>0</v>
      </c>
      <c r="NG185" s="1460">
        <f t="shared" si="1295"/>
        <v>0</v>
      </c>
      <c r="NH185" s="1460">
        <f t="shared" si="1295"/>
        <v>0</v>
      </c>
      <c r="NI185" s="1460">
        <f t="shared" si="1296"/>
        <v>0</v>
      </c>
      <c r="NJ185" s="1460">
        <f t="shared" si="1296"/>
        <v>0</v>
      </c>
      <c r="NK185" s="1460">
        <f t="shared" si="1296"/>
        <v>0</v>
      </c>
      <c r="NL185" s="1460">
        <f t="shared" si="1296"/>
        <v>0</v>
      </c>
      <c r="NM185" s="1460">
        <f t="shared" si="1296"/>
        <v>0</v>
      </c>
      <c r="NN185" s="1460">
        <f t="shared" si="1296"/>
        <v>0</v>
      </c>
      <c r="NO185" s="1460">
        <f t="shared" si="1296"/>
        <v>0</v>
      </c>
      <c r="NP185" s="1460">
        <f t="shared" si="1296"/>
        <v>0</v>
      </c>
      <c r="NQ185" s="1460">
        <f t="shared" si="1296"/>
        <v>0</v>
      </c>
      <c r="NR185" s="1460">
        <f t="shared" si="1296"/>
        <v>0</v>
      </c>
      <c r="NS185" s="1460">
        <f t="shared" si="1296"/>
        <v>0</v>
      </c>
      <c r="NT185" s="1460">
        <f t="shared" si="1296"/>
        <v>0</v>
      </c>
      <c r="NU185" s="1460">
        <f t="shared" si="1296"/>
        <v>0</v>
      </c>
      <c r="NV185" s="1460">
        <f t="shared" si="1296"/>
        <v>0</v>
      </c>
      <c r="NW185" s="1460">
        <f t="shared" si="1296"/>
        <v>0</v>
      </c>
      <c r="NX185" s="1460">
        <f t="shared" si="1296"/>
        <v>0</v>
      </c>
      <c r="NY185" s="1460">
        <f t="shared" si="1297"/>
        <v>0</v>
      </c>
      <c r="NZ185" s="1460">
        <f t="shared" si="1297"/>
        <v>0</v>
      </c>
      <c r="OA185" s="1460">
        <f t="shared" si="1297"/>
        <v>0</v>
      </c>
      <c r="OB185" s="1460">
        <f t="shared" si="1297"/>
        <v>0</v>
      </c>
      <c r="OC185" s="1460">
        <f t="shared" si="1297"/>
        <v>0</v>
      </c>
      <c r="OD185" s="1460">
        <f t="shared" si="1297"/>
        <v>0</v>
      </c>
      <c r="OE185" s="1460">
        <f t="shared" si="1297"/>
        <v>0</v>
      </c>
      <c r="OF185" s="1460">
        <f t="shared" si="1297"/>
        <v>0</v>
      </c>
      <c r="OG185" s="1460">
        <f t="shared" si="1297"/>
        <v>0</v>
      </c>
      <c r="OH185" s="1460">
        <f t="shared" si="1297"/>
        <v>0</v>
      </c>
      <c r="OI185" s="1460">
        <f t="shared" si="1297"/>
        <v>0</v>
      </c>
      <c r="OJ185" s="1460">
        <f t="shared" si="1297"/>
        <v>0</v>
      </c>
      <c r="OK185" s="1460">
        <f t="shared" si="1297"/>
        <v>0</v>
      </c>
      <c r="OL185" s="1460">
        <f t="shared" si="1297"/>
        <v>0</v>
      </c>
      <c r="OM185" s="1460">
        <f t="shared" si="1297"/>
        <v>0</v>
      </c>
      <c r="ON185" s="1460">
        <f t="shared" si="1297"/>
        <v>0</v>
      </c>
      <c r="OO185" s="1460">
        <f t="shared" si="1279"/>
        <v>0</v>
      </c>
      <c r="OP185" s="1460">
        <f t="shared" si="1292"/>
        <v>0</v>
      </c>
      <c r="OQ185" s="1460">
        <f t="shared" si="1292"/>
        <v>0</v>
      </c>
      <c r="OR185" s="1460">
        <f t="shared" si="1292"/>
        <v>0</v>
      </c>
      <c r="OS185" s="1460">
        <f t="shared" si="1292"/>
        <v>0</v>
      </c>
      <c r="OT185" s="1460">
        <f t="shared" si="1292"/>
        <v>0</v>
      </c>
      <c r="OU185" s="1460">
        <f t="shared" si="1292"/>
        <v>0</v>
      </c>
      <c r="OV185" s="1460">
        <f t="shared" si="1292"/>
        <v>0</v>
      </c>
      <c r="OW185" s="1460">
        <f t="shared" si="1292"/>
        <v>0</v>
      </c>
      <c r="OX185" s="1460">
        <f t="shared" si="1292"/>
        <v>0</v>
      </c>
      <c r="OY185" s="1460">
        <f t="shared" si="1292"/>
        <v>0</v>
      </c>
      <c r="OZ185" s="1460">
        <f t="shared" si="1292"/>
        <v>0</v>
      </c>
      <c r="PA185" s="1460">
        <f t="shared" si="1292"/>
        <v>0</v>
      </c>
      <c r="PB185" s="1460">
        <f t="shared" si="1292"/>
        <v>0</v>
      </c>
      <c r="PC185" s="1460">
        <f t="shared" si="1292"/>
        <v>0</v>
      </c>
      <c r="PD185" s="1460">
        <f t="shared" si="1292"/>
        <v>0</v>
      </c>
      <c r="PE185" s="1460">
        <f t="shared" si="1292"/>
        <v>0</v>
      </c>
      <c r="PF185" s="1460">
        <f t="shared" si="1293"/>
        <v>0</v>
      </c>
      <c r="PG185" s="1460">
        <f t="shared" si="1293"/>
        <v>0</v>
      </c>
      <c r="PH185" s="1460">
        <f t="shared" si="1293"/>
        <v>0</v>
      </c>
      <c r="PI185" s="1460">
        <f t="shared" si="1293"/>
        <v>0</v>
      </c>
      <c r="PJ185" s="1460">
        <f t="shared" si="1293"/>
        <v>0</v>
      </c>
      <c r="PK185" s="1460">
        <f t="shared" si="1293"/>
        <v>0</v>
      </c>
      <c r="PL185" s="1460">
        <f t="shared" si="1293"/>
        <v>0</v>
      </c>
      <c r="PM185" s="1460">
        <f t="shared" si="1293"/>
        <v>0</v>
      </c>
      <c r="PN185" s="1460">
        <f t="shared" si="1293"/>
        <v>0</v>
      </c>
      <c r="PO185" s="1460">
        <f t="shared" si="1293"/>
        <v>0</v>
      </c>
      <c r="PP185" s="1460">
        <f t="shared" si="1293"/>
        <v>0</v>
      </c>
      <c r="PQ185" s="1460">
        <f t="shared" si="1293"/>
        <v>0</v>
      </c>
      <c r="PR185" s="1460">
        <f t="shared" si="1293"/>
        <v>0</v>
      </c>
      <c r="PS185" s="1460">
        <f t="shared" si="1293"/>
        <v>0</v>
      </c>
      <c r="PT185" s="1460">
        <f t="shared" si="1293"/>
        <v>0</v>
      </c>
      <c r="PU185" s="1460">
        <f t="shared" si="1293"/>
        <v>0</v>
      </c>
      <c r="PV185" s="1460">
        <f t="shared" si="1294"/>
        <v>0</v>
      </c>
      <c r="PW185" s="1460">
        <f t="shared" si="1294"/>
        <v>0</v>
      </c>
      <c r="PX185" s="1460">
        <f t="shared" si="1294"/>
        <v>0</v>
      </c>
      <c r="PY185" s="1460">
        <f t="shared" si="1294"/>
        <v>0</v>
      </c>
      <c r="PZ185" s="1460">
        <f t="shared" si="1294"/>
        <v>0</v>
      </c>
      <c r="QA185" s="1460">
        <f t="shared" si="1294"/>
        <v>0</v>
      </c>
      <c r="QB185" s="1460">
        <f t="shared" si="1294"/>
        <v>0</v>
      </c>
      <c r="QC185" s="1460">
        <f t="shared" si="1294"/>
        <v>0</v>
      </c>
      <c r="QD185" s="1460">
        <f t="shared" si="1294"/>
        <v>0</v>
      </c>
      <c r="QE185" s="1460">
        <f t="shared" si="1294"/>
        <v>0</v>
      </c>
      <c r="QF185" s="1460">
        <f t="shared" si="1294"/>
        <v>0</v>
      </c>
      <c r="QG185" s="1460">
        <f t="shared" si="1294"/>
        <v>0</v>
      </c>
      <c r="QH185" s="1460">
        <f t="shared" si="1294"/>
        <v>0</v>
      </c>
      <c r="QI185" s="1460">
        <f t="shared" si="1294"/>
        <v>0</v>
      </c>
      <c r="QJ185" s="1460">
        <f t="shared" si="1294"/>
        <v>0</v>
      </c>
      <c r="QK185" s="1460">
        <f t="shared" si="1294"/>
        <v>0</v>
      </c>
      <c r="QL185" s="1460">
        <f t="shared" si="1273"/>
        <v>0</v>
      </c>
      <c r="QM185" s="1460">
        <f t="shared" si="1273"/>
        <v>0</v>
      </c>
      <c r="QN185" s="1460">
        <f t="shared" si="1273"/>
        <v>0</v>
      </c>
      <c r="QO185" s="1460">
        <f t="shared" si="1273"/>
        <v>0</v>
      </c>
      <c r="QP185" s="1460">
        <f t="shared" si="1273"/>
        <v>0</v>
      </c>
      <c r="QQ185" s="1460">
        <f t="shared" si="1273"/>
        <v>0</v>
      </c>
    </row>
    <row r="186" spans="1:459" s="1466" customFormat="1" ht="22.5" customHeight="1">
      <c r="A186" s="1468"/>
      <c r="B186" s="1469"/>
      <c r="C186" s="1469"/>
      <c r="D186" s="1470"/>
      <c r="E186" s="1471"/>
      <c r="F186" s="1472"/>
      <c r="G186" s="1472"/>
      <c r="H186" s="1473">
        <f t="shared" si="1106"/>
        <v>0</v>
      </c>
      <c r="I186" s="1474">
        <v>0</v>
      </c>
      <c r="J186" s="1475">
        <f t="shared" si="437"/>
        <v>0</v>
      </c>
      <c r="K186" s="1476">
        <v>0</v>
      </c>
      <c r="L186" s="1477">
        <f t="shared" si="1107"/>
        <v>0</v>
      </c>
      <c r="M186" s="1477">
        <f t="shared" si="1108"/>
        <v>0</v>
      </c>
      <c r="N186" s="1478"/>
      <c r="O186" s="1479">
        <v>0</v>
      </c>
      <c r="P186" s="1480">
        <v>0</v>
      </c>
      <c r="Q186" s="1828">
        <v>0</v>
      </c>
      <c r="R186" s="1831">
        <f t="shared" si="1109"/>
        <v>0</v>
      </c>
      <c r="S186" s="1481">
        <f>IF(AND(SUM(O186:Q186)=0,N186="NNN"),MIN('Operating History and Pro Forma'!$M$33,'Operating History and Pro Forma'!$T$15)*D186,SUM(O186:Q186)*D186)</f>
        <v>0</v>
      </c>
      <c r="T186" s="1482">
        <f t="shared" si="1110"/>
        <v>0</v>
      </c>
      <c r="U186" s="1483">
        <f t="shared" si="1111"/>
        <v>0</v>
      </c>
      <c r="V186" s="1480"/>
      <c r="W186" s="1514"/>
      <c r="X186" s="1486" t="str">
        <f t="shared" si="1112"/>
        <v/>
      </c>
      <c r="Y186" s="1487">
        <f t="shared" si="1113"/>
        <v>0</v>
      </c>
      <c r="Z186" s="1488"/>
      <c r="AA186" s="1488"/>
      <c r="AB186" s="1488"/>
      <c r="AC186" s="1488"/>
      <c r="AD186" s="1489">
        <f t="shared" si="1114"/>
        <v>0</v>
      </c>
      <c r="AE186" s="1490" t="str">
        <f t="shared" si="1115"/>
        <v/>
      </c>
      <c r="AF186" s="1491">
        <f t="shared" si="1116"/>
        <v>0</v>
      </c>
      <c r="AG186" s="1492">
        <f t="shared" si="1117"/>
        <v>0</v>
      </c>
      <c r="AH186" s="1493">
        <f t="shared" si="1118"/>
        <v>0</v>
      </c>
      <c r="AI186" s="1493">
        <f t="shared" si="1118"/>
        <v>0</v>
      </c>
      <c r="AJ186" s="1494">
        <f t="shared" si="1118"/>
        <v>0</v>
      </c>
      <c r="AK186" s="1494">
        <f t="shared" si="1118"/>
        <v>0</v>
      </c>
      <c r="AL186" s="1495">
        <f t="shared" si="1118"/>
        <v>0</v>
      </c>
      <c r="AM186" s="1496">
        <f t="shared" si="1118"/>
        <v>0</v>
      </c>
      <c r="AN186" s="1497">
        <f t="shared" si="399"/>
        <v>0</v>
      </c>
      <c r="AO186" s="1498">
        <f t="shared" si="1093"/>
        <v>0</v>
      </c>
      <c r="AP186" s="1499">
        <f t="shared" si="1119"/>
        <v>0</v>
      </c>
      <c r="AQ186" s="1500">
        <f t="shared" si="1120"/>
        <v>0</v>
      </c>
      <c r="AR186" s="1501">
        <f t="shared" si="1121"/>
        <v>0</v>
      </c>
      <c r="AS186" s="1498">
        <f t="shared" si="1088"/>
        <v>0</v>
      </c>
      <c r="AT186" s="1501">
        <f t="shared" si="1122"/>
        <v>0</v>
      </c>
      <c r="AU186" s="1498">
        <f t="shared" si="1123"/>
        <v>1</v>
      </c>
      <c r="AV186" s="1498">
        <f t="shared" si="1124"/>
        <v>2</v>
      </c>
      <c r="AW186" s="1499">
        <f t="shared" si="1125"/>
        <v>0</v>
      </c>
      <c r="AX186" s="1502">
        <f t="shared" si="1126"/>
        <v>0</v>
      </c>
      <c r="AY186" s="1503">
        <f t="shared" si="1127"/>
        <v>0</v>
      </c>
      <c r="AZ186" s="1498">
        <f t="shared" si="1128"/>
        <v>2</v>
      </c>
      <c r="BA186" s="1498">
        <f t="shared" si="1129"/>
        <v>3</v>
      </c>
      <c r="BB186" s="1499">
        <f t="shared" si="1130"/>
        <v>0</v>
      </c>
      <c r="BC186" s="1502">
        <f t="shared" si="1131"/>
        <v>0</v>
      </c>
      <c r="BD186" s="1503">
        <f t="shared" si="1132"/>
        <v>0</v>
      </c>
      <c r="BE186" s="1498">
        <f t="shared" si="1133"/>
        <v>3</v>
      </c>
      <c r="BF186" s="1498">
        <f t="shared" si="1134"/>
        <v>4</v>
      </c>
      <c r="BG186" s="1499">
        <f t="shared" si="1135"/>
        <v>0</v>
      </c>
      <c r="BH186" s="1502">
        <f t="shared" si="1136"/>
        <v>0</v>
      </c>
      <c r="BI186" s="1502">
        <f t="shared" si="1137"/>
        <v>0</v>
      </c>
      <c r="BJ186" s="1504">
        <f t="shared" si="1138"/>
        <v>1900</v>
      </c>
      <c r="BK186" s="1505" t="str">
        <f t="shared" si="1139"/>
        <v/>
      </c>
      <c r="BL186" s="1506"/>
      <c r="BM186" s="1507">
        <f t="shared" si="1140"/>
        <v>0</v>
      </c>
      <c r="BN186" s="1508">
        <f t="shared" si="1290"/>
        <v>0</v>
      </c>
      <c r="BO186" s="1508">
        <f t="shared" si="1290"/>
        <v>0</v>
      </c>
      <c r="BP186" s="1508">
        <f t="shared" si="1290"/>
        <v>0</v>
      </c>
      <c r="BQ186" s="1508">
        <f t="shared" si="1290"/>
        <v>0</v>
      </c>
      <c r="BR186" s="1508">
        <f t="shared" si="1290"/>
        <v>0</v>
      </c>
      <c r="BS186" s="1508">
        <f t="shared" si="1290"/>
        <v>0</v>
      </c>
      <c r="BT186" s="1508">
        <f t="shared" si="1290"/>
        <v>0</v>
      </c>
      <c r="BU186" s="1508">
        <f t="shared" si="1290"/>
        <v>0</v>
      </c>
      <c r="BV186" s="1508">
        <f t="shared" si="1290"/>
        <v>0</v>
      </c>
      <c r="BW186" s="1508">
        <f t="shared" si="1290"/>
        <v>0</v>
      </c>
      <c r="BX186" s="1508">
        <f t="shared" si="1290"/>
        <v>0</v>
      </c>
      <c r="BY186" s="1507">
        <f t="shared" si="1290"/>
        <v>0</v>
      </c>
      <c r="BZ186" s="1508">
        <f t="shared" si="1290"/>
        <v>0</v>
      </c>
      <c r="CA186" s="1508">
        <f t="shared" si="1290"/>
        <v>0</v>
      </c>
      <c r="CB186" s="1508">
        <f t="shared" si="1290"/>
        <v>0</v>
      </c>
      <c r="CC186" s="1508">
        <f t="shared" si="1290"/>
        <v>0</v>
      </c>
      <c r="CD186" s="1508">
        <f t="shared" si="1298"/>
        <v>0</v>
      </c>
      <c r="CE186" s="1508">
        <f t="shared" si="1298"/>
        <v>0</v>
      </c>
      <c r="CF186" s="1508">
        <f t="shared" si="1298"/>
        <v>0</v>
      </c>
      <c r="CG186" s="1508">
        <f t="shared" si="1298"/>
        <v>0</v>
      </c>
      <c r="CH186" s="1508">
        <f t="shared" si="1298"/>
        <v>0</v>
      </c>
      <c r="CI186" s="1508">
        <f t="shared" si="1298"/>
        <v>0</v>
      </c>
      <c r="CJ186" s="1509">
        <f t="shared" si="1298"/>
        <v>0</v>
      </c>
      <c r="CK186" s="1507">
        <f t="shared" si="1298"/>
        <v>0</v>
      </c>
      <c r="CL186" s="1508">
        <f t="shared" si="1298"/>
        <v>0</v>
      </c>
      <c r="CM186" s="1508">
        <f t="shared" si="1298"/>
        <v>0</v>
      </c>
      <c r="CN186" s="1508">
        <f t="shared" si="1298"/>
        <v>0</v>
      </c>
      <c r="CO186" s="1508">
        <f t="shared" si="1298"/>
        <v>0</v>
      </c>
      <c r="CP186" s="1508">
        <f t="shared" si="1298"/>
        <v>0</v>
      </c>
      <c r="CQ186" s="1508">
        <f t="shared" si="1298"/>
        <v>0</v>
      </c>
      <c r="CR186" s="1508">
        <f t="shared" si="1298"/>
        <v>0</v>
      </c>
      <c r="CS186" s="1508">
        <f t="shared" si="1298"/>
        <v>0</v>
      </c>
      <c r="CT186" s="1508">
        <f t="shared" si="1299"/>
        <v>0</v>
      </c>
      <c r="CU186" s="1508">
        <f t="shared" si="1299"/>
        <v>0</v>
      </c>
      <c r="CV186" s="1509">
        <f t="shared" si="1299"/>
        <v>0</v>
      </c>
      <c r="CW186" s="1508">
        <f t="shared" si="1299"/>
        <v>0</v>
      </c>
      <c r="CX186" s="1508">
        <f t="shared" si="1299"/>
        <v>0</v>
      </c>
      <c r="CY186" s="1508">
        <f t="shared" si="1299"/>
        <v>0</v>
      </c>
      <c r="CZ186" s="1508">
        <f t="shared" si="1299"/>
        <v>0</v>
      </c>
      <c r="DA186" s="1508">
        <f t="shared" si="1299"/>
        <v>0</v>
      </c>
      <c r="DB186" s="1508">
        <f t="shared" si="1299"/>
        <v>0</v>
      </c>
      <c r="DC186" s="1508">
        <f t="shared" si="1299"/>
        <v>0</v>
      </c>
      <c r="DD186" s="1508">
        <f t="shared" si="1299"/>
        <v>0</v>
      </c>
      <c r="DE186" s="1508">
        <f t="shared" si="1299"/>
        <v>0</v>
      </c>
      <c r="DF186" s="1508">
        <f t="shared" si="1299"/>
        <v>0</v>
      </c>
      <c r="DG186" s="1508">
        <f t="shared" si="1299"/>
        <v>0</v>
      </c>
      <c r="DH186" s="1509">
        <f t="shared" si="1299"/>
        <v>0</v>
      </c>
      <c r="DI186" s="1508">
        <f t="shared" si="1299"/>
        <v>0</v>
      </c>
      <c r="DJ186" s="1508">
        <f t="shared" si="1300"/>
        <v>0</v>
      </c>
      <c r="DK186" s="1508">
        <f t="shared" si="1300"/>
        <v>0</v>
      </c>
      <c r="DL186" s="1508">
        <f t="shared" si="1300"/>
        <v>0</v>
      </c>
      <c r="DM186" s="1508">
        <f t="shared" si="1300"/>
        <v>0</v>
      </c>
      <c r="DN186" s="1508">
        <f t="shared" si="1300"/>
        <v>0</v>
      </c>
      <c r="DO186" s="1508">
        <f t="shared" si="1300"/>
        <v>0</v>
      </c>
      <c r="DP186" s="1508">
        <f t="shared" si="1300"/>
        <v>0</v>
      </c>
      <c r="DQ186" s="1508">
        <f t="shared" si="1300"/>
        <v>0</v>
      </c>
      <c r="DR186" s="1508">
        <f t="shared" si="1300"/>
        <v>0</v>
      </c>
      <c r="DS186" s="1508">
        <f t="shared" si="1300"/>
        <v>0</v>
      </c>
      <c r="DT186" s="1509">
        <f t="shared" si="1300"/>
        <v>0</v>
      </c>
      <c r="DU186" s="1507">
        <f t="shared" si="1300"/>
        <v>0</v>
      </c>
      <c r="DV186" s="1508">
        <f t="shared" si="1300"/>
        <v>0</v>
      </c>
      <c r="DW186" s="1508">
        <f t="shared" si="1300"/>
        <v>0</v>
      </c>
      <c r="DX186" s="1508">
        <f t="shared" si="1300"/>
        <v>0</v>
      </c>
      <c r="DY186" s="1508">
        <f t="shared" si="1300"/>
        <v>0</v>
      </c>
      <c r="DZ186" s="1508">
        <f t="shared" si="1301"/>
        <v>0</v>
      </c>
      <c r="EA186" s="1508">
        <f t="shared" si="1301"/>
        <v>0</v>
      </c>
      <c r="EB186" s="1508">
        <f t="shared" si="1301"/>
        <v>0</v>
      </c>
      <c r="EC186" s="1508">
        <f t="shared" si="1301"/>
        <v>0</v>
      </c>
      <c r="ED186" s="1508">
        <f t="shared" si="1301"/>
        <v>0</v>
      </c>
      <c r="EE186" s="1508">
        <f t="shared" si="1301"/>
        <v>0</v>
      </c>
      <c r="EF186" s="1508">
        <f t="shared" si="1301"/>
        <v>0</v>
      </c>
      <c r="EG186" s="1507">
        <f t="shared" si="1301"/>
        <v>0</v>
      </c>
      <c r="EH186" s="1508">
        <f t="shared" si="1301"/>
        <v>0</v>
      </c>
      <c r="EI186" s="1508">
        <f t="shared" si="1301"/>
        <v>0</v>
      </c>
      <c r="EJ186" s="1508">
        <f t="shared" si="1301"/>
        <v>0</v>
      </c>
      <c r="EK186" s="1508">
        <f t="shared" si="1301"/>
        <v>0</v>
      </c>
      <c r="EL186" s="1508">
        <f t="shared" si="1301"/>
        <v>0</v>
      </c>
      <c r="EM186" s="1508">
        <f t="shared" si="1301"/>
        <v>0</v>
      </c>
      <c r="EN186" s="1508">
        <f t="shared" si="1301"/>
        <v>0</v>
      </c>
      <c r="EO186" s="1508">
        <f t="shared" si="1301"/>
        <v>0</v>
      </c>
      <c r="EP186" s="1508">
        <f t="shared" si="1302"/>
        <v>0</v>
      </c>
      <c r="EQ186" s="1508">
        <f t="shared" si="1302"/>
        <v>0</v>
      </c>
      <c r="ER186" s="1509">
        <f t="shared" si="1302"/>
        <v>0</v>
      </c>
      <c r="ES186" s="1507">
        <f t="shared" si="1302"/>
        <v>0</v>
      </c>
      <c r="ET186" s="1508">
        <f t="shared" si="1302"/>
        <v>0</v>
      </c>
      <c r="EU186" s="1508">
        <f t="shared" si="1302"/>
        <v>0</v>
      </c>
      <c r="EV186" s="1508">
        <f t="shared" si="1302"/>
        <v>0</v>
      </c>
      <c r="EW186" s="1508">
        <f t="shared" si="1302"/>
        <v>0</v>
      </c>
      <c r="EX186" s="1508">
        <f t="shared" si="1302"/>
        <v>0</v>
      </c>
      <c r="EY186" s="1508">
        <f t="shared" si="1302"/>
        <v>0</v>
      </c>
      <c r="EZ186" s="1508">
        <f t="shared" si="1302"/>
        <v>0</v>
      </c>
      <c r="FA186" s="1508">
        <f t="shared" si="1302"/>
        <v>0</v>
      </c>
      <c r="FB186" s="1508">
        <f t="shared" si="1302"/>
        <v>0</v>
      </c>
      <c r="FC186" s="1508">
        <f t="shared" si="1302"/>
        <v>0</v>
      </c>
      <c r="FD186" s="1509">
        <f t="shared" si="1302"/>
        <v>0</v>
      </c>
      <c r="FE186" s="1508">
        <f t="shared" si="1302"/>
        <v>0</v>
      </c>
      <c r="FF186" s="1508">
        <f t="shared" si="1287"/>
        <v>0</v>
      </c>
      <c r="FG186" s="1508">
        <f t="shared" si="1303"/>
        <v>0</v>
      </c>
      <c r="FH186" s="1508">
        <f t="shared" si="1303"/>
        <v>0</v>
      </c>
      <c r="FI186" s="1508">
        <f t="shared" si="1303"/>
        <v>0</v>
      </c>
      <c r="FJ186" s="1508">
        <f t="shared" si="1303"/>
        <v>0</v>
      </c>
      <c r="FK186" s="1508">
        <f t="shared" si="1303"/>
        <v>0</v>
      </c>
      <c r="FL186" s="1508">
        <f t="shared" si="1303"/>
        <v>0</v>
      </c>
      <c r="FM186" s="1508">
        <f t="shared" si="1303"/>
        <v>0</v>
      </c>
      <c r="FN186" s="1508">
        <f t="shared" si="1303"/>
        <v>0</v>
      </c>
      <c r="FO186" s="1508">
        <f t="shared" si="1303"/>
        <v>0</v>
      </c>
      <c r="FP186" s="1509">
        <f t="shared" si="1303"/>
        <v>0</v>
      </c>
      <c r="FQ186" s="1508">
        <f t="shared" si="1303"/>
        <v>0</v>
      </c>
      <c r="FR186" s="1508">
        <f t="shared" si="1303"/>
        <v>0</v>
      </c>
      <c r="FS186" s="1508">
        <f t="shared" si="1303"/>
        <v>0</v>
      </c>
      <c r="FT186" s="1508">
        <f t="shared" si="1303"/>
        <v>0</v>
      </c>
      <c r="FU186" s="1508">
        <f t="shared" si="1303"/>
        <v>0</v>
      </c>
      <c r="FV186" s="1508">
        <f t="shared" si="1303"/>
        <v>0</v>
      </c>
      <c r="FW186" s="1508">
        <f t="shared" si="1142"/>
        <v>0</v>
      </c>
      <c r="FX186" s="1508">
        <f t="shared" si="1142"/>
        <v>0</v>
      </c>
      <c r="FY186" s="1508">
        <f t="shared" si="1142"/>
        <v>0</v>
      </c>
      <c r="FZ186" s="1508">
        <f t="shared" si="1142"/>
        <v>0</v>
      </c>
      <c r="GA186" s="1508">
        <f t="shared" si="1142"/>
        <v>0</v>
      </c>
      <c r="GB186" s="1509">
        <f t="shared" si="1142"/>
        <v>0</v>
      </c>
      <c r="GC186" s="1506"/>
      <c r="GD186" s="1458">
        <f t="shared" si="1143"/>
        <v>1</v>
      </c>
      <c r="GE186" s="1510">
        <f t="shared" si="1281"/>
        <v>0</v>
      </c>
      <c r="GF186" s="1511">
        <f t="shared" si="1281"/>
        <v>0</v>
      </c>
      <c r="GG186" s="1511">
        <f t="shared" si="1281"/>
        <v>0</v>
      </c>
      <c r="GH186" s="1511">
        <f t="shared" si="1281"/>
        <v>0</v>
      </c>
      <c r="GI186" s="1511">
        <f t="shared" si="1281"/>
        <v>0</v>
      </c>
      <c r="GJ186" s="1511">
        <f t="shared" si="1281"/>
        <v>0</v>
      </c>
      <c r="GK186" s="1511">
        <f t="shared" si="1281"/>
        <v>0</v>
      </c>
      <c r="GL186" s="1511">
        <f t="shared" si="1281"/>
        <v>0</v>
      </c>
      <c r="GM186" s="1511">
        <f t="shared" si="1281"/>
        <v>0</v>
      </c>
      <c r="GN186" s="1512">
        <f t="shared" si="1281"/>
        <v>0</v>
      </c>
      <c r="GO186" s="1513">
        <f t="shared" si="1144"/>
        <v>0</v>
      </c>
      <c r="GP186" s="1506"/>
      <c r="GQ186" s="1510">
        <f t="shared" ref="GQ186:GQ249" si="1304">IF(ROUNDUP($AU186/12,0)=GQ$11,$U186,IF(ROUNDUP($AZ186/12,0)=GQ$11,$D186*$AW186+INDEX($HD186:$LS186,1,$AZ186-1)*12,IF(ROUNDUP($BE186/12,0)=GQ$11,$D186*$BB186+INDEX($HD186:$LS186,1,$BE186-1)*12,IF(ROUNDUP($AN186/12,0)=GQ$11,$U186,0))))</f>
        <v>0</v>
      </c>
      <c r="GR186" s="1511">
        <f t="shared" si="1289"/>
        <v>0</v>
      </c>
      <c r="GS186" s="1511">
        <f t="shared" si="1289"/>
        <v>0</v>
      </c>
      <c r="GT186" s="1511">
        <f t="shared" si="1289"/>
        <v>0</v>
      </c>
      <c r="GU186" s="1511">
        <f t="shared" si="1289"/>
        <v>0</v>
      </c>
      <c r="GV186" s="1511">
        <f t="shared" si="1289"/>
        <v>0</v>
      </c>
      <c r="GW186" s="1511">
        <f t="shared" si="1289"/>
        <v>0</v>
      </c>
      <c r="GX186" s="1511">
        <f t="shared" si="1289"/>
        <v>0</v>
      </c>
      <c r="GY186" s="1511">
        <f t="shared" si="1289"/>
        <v>0</v>
      </c>
      <c r="GZ186" s="1512">
        <f t="shared" si="1289"/>
        <v>0</v>
      </c>
      <c r="HA186" s="1513">
        <f t="shared" si="1145"/>
        <v>0</v>
      </c>
      <c r="HB186" s="1506">
        <f t="shared" si="1146"/>
        <v>1</v>
      </c>
      <c r="HC186" s="1506"/>
      <c r="HD186" s="1508">
        <f t="shared" si="1147"/>
        <v>0</v>
      </c>
      <c r="HE186" s="1460">
        <f t="shared" si="1148"/>
        <v>0</v>
      </c>
      <c r="HF186" s="1460">
        <f t="shared" si="1149"/>
        <v>0</v>
      </c>
      <c r="HG186" s="1460">
        <f t="shared" si="1150"/>
        <v>0</v>
      </c>
      <c r="HH186" s="1460">
        <f t="shared" si="1151"/>
        <v>0</v>
      </c>
      <c r="HI186" s="1460">
        <f t="shared" si="1152"/>
        <v>0</v>
      </c>
      <c r="HJ186" s="1460">
        <f t="shared" si="1153"/>
        <v>0</v>
      </c>
      <c r="HK186" s="1460">
        <f t="shared" si="1154"/>
        <v>0</v>
      </c>
      <c r="HL186" s="1460">
        <f t="shared" si="1155"/>
        <v>0</v>
      </c>
      <c r="HM186" s="1460">
        <f t="shared" si="1156"/>
        <v>0</v>
      </c>
      <c r="HN186" s="1460">
        <f t="shared" si="1157"/>
        <v>0</v>
      </c>
      <c r="HO186" s="1460">
        <f t="shared" si="1158"/>
        <v>0</v>
      </c>
      <c r="HP186" s="1460">
        <f t="shared" si="1159"/>
        <v>0</v>
      </c>
      <c r="HQ186" s="1460">
        <f t="shared" si="1160"/>
        <v>0</v>
      </c>
      <c r="HR186" s="1460">
        <f t="shared" si="1161"/>
        <v>0</v>
      </c>
      <c r="HS186" s="1460">
        <f t="shared" si="1162"/>
        <v>0</v>
      </c>
      <c r="HT186" s="1460">
        <f t="shared" si="1163"/>
        <v>0</v>
      </c>
      <c r="HU186" s="1460">
        <f t="shared" si="1164"/>
        <v>0</v>
      </c>
      <c r="HV186" s="1460">
        <f t="shared" si="1165"/>
        <v>0</v>
      </c>
      <c r="HW186" s="1460">
        <f t="shared" si="1166"/>
        <v>0</v>
      </c>
      <c r="HX186" s="1460">
        <f t="shared" si="1167"/>
        <v>0</v>
      </c>
      <c r="HY186" s="1460">
        <f t="shared" si="1168"/>
        <v>0</v>
      </c>
      <c r="HZ186" s="1460">
        <f t="shared" si="1169"/>
        <v>0</v>
      </c>
      <c r="IA186" s="1460">
        <f t="shared" si="1170"/>
        <v>0</v>
      </c>
      <c r="IB186" s="1460">
        <f t="shared" si="1171"/>
        <v>0</v>
      </c>
      <c r="IC186" s="1460">
        <f t="shared" si="1172"/>
        <v>0</v>
      </c>
      <c r="ID186" s="1460">
        <f t="shared" si="1173"/>
        <v>0</v>
      </c>
      <c r="IE186" s="1460">
        <f t="shared" si="1174"/>
        <v>0</v>
      </c>
      <c r="IF186" s="1460">
        <f t="shared" si="1175"/>
        <v>0</v>
      </c>
      <c r="IG186" s="1460">
        <f t="shared" si="1176"/>
        <v>0</v>
      </c>
      <c r="IH186" s="1460">
        <f t="shared" si="1177"/>
        <v>0</v>
      </c>
      <c r="II186" s="1460">
        <f t="shared" si="1178"/>
        <v>0</v>
      </c>
      <c r="IJ186" s="1460">
        <f t="shared" si="1179"/>
        <v>0</v>
      </c>
      <c r="IK186" s="1460">
        <f t="shared" si="1180"/>
        <v>0</v>
      </c>
      <c r="IL186" s="1460">
        <f t="shared" si="1181"/>
        <v>0</v>
      </c>
      <c r="IM186" s="1460">
        <f t="shared" si="1182"/>
        <v>0</v>
      </c>
      <c r="IN186" s="1460">
        <f t="shared" si="1183"/>
        <v>0</v>
      </c>
      <c r="IO186" s="1460">
        <f t="shared" si="1184"/>
        <v>0</v>
      </c>
      <c r="IP186" s="1460">
        <f t="shared" si="1185"/>
        <v>0</v>
      </c>
      <c r="IQ186" s="1460">
        <f t="shared" si="1186"/>
        <v>0</v>
      </c>
      <c r="IR186" s="1460">
        <f t="shared" si="1187"/>
        <v>0</v>
      </c>
      <c r="IS186" s="1460">
        <f t="shared" si="1188"/>
        <v>0</v>
      </c>
      <c r="IT186" s="1460">
        <f t="shared" si="1189"/>
        <v>0</v>
      </c>
      <c r="IU186" s="1460">
        <f t="shared" si="1190"/>
        <v>0</v>
      </c>
      <c r="IV186" s="1460">
        <f t="shared" si="1191"/>
        <v>0</v>
      </c>
      <c r="IW186" s="1460">
        <f t="shared" si="1192"/>
        <v>0</v>
      </c>
      <c r="IX186" s="1460">
        <f t="shared" si="1193"/>
        <v>0</v>
      </c>
      <c r="IY186" s="1460">
        <f t="shared" si="1194"/>
        <v>0</v>
      </c>
      <c r="IZ186" s="1460">
        <f t="shared" si="1195"/>
        <v>0</v>
      </c>
      <c r="JA186" s="1460">
        <f t="shared" si="1196"/>
        <v>0</v>
      </c>
      <c r="JB186" s="1460">
        <f t="shared" si="1197"/>
        <v>0</v>
      </c>
      <c r="JC186" s="1460">
        <f t="shared" si="1198"/>
        <v>0</v>
      </c>
      <c r="JD186" s="1460">
        <f t="shared" si="1199"/>
        <v>0</v>
      </c>
      <c r="JE186" s="1460">
        <f t="shared" si="1200"/>
        <v>0</v>
      </c>
      <c r="JF186" s="1460">
        <f t="shared" si="1201"/>
        <v>0</v>
      </c>
      <c r="JG186" s="1460">
        <f t="shared" si="1202"/>
        <v>0</v>
      </c>
      <c r="JH186" s="1460">
        <f t="shared" si="1203"/>
        <v>0</v>
      </c>
      <c r="JI186" s="1460">
        <f t="shared" si="1204"/>
        <v>0</v>
      </c>
      <c r="JJ186" s="1460">
        <f t="shared" si="1205"/>
        <v>0</v>
      </c>
      <c r="JK186" s="1460">
        <f t="shared" si="1206"/>
        <v>0</v>
      </c>
      <c r="JL186" s="1460">
        <f t="shared" si="1207"/>
        <v>0</v>
      </c>
      <c r="JM186" s="1460">
        <f t="shared" si="1208"/>
        <v>0</v>
      </c>
      <c r="JN186" s="1460">
        <f t="shared" si="1209"/>
        <v>0</v>
      </c>
      <c r="JO186" s="1460">
        <f t="shared" si="1210"/>
        <v>0</v>
      </c>
      <c r="JP186" s="1460">
        <f t="shared" si="1211"/>
        <v>0</v>
      </c>
      <c r="JQ186" s="1460">
        <f t="shared" si="1212"/>
        <v>0</v>
      </c>
      <c r="JR186" s="1460">
        <f t="shared" si="1213"/>
        <v>0</v>
      </c>
      <c r="JS186" s="1460">
        <f t="shared" si="1214"/>
        <v>0</v>
      </c>
      <c r="JT186" s="1460">
        <f t="shared" si="1215"/>
        <v>0</v>
      </c>
      <c r="JU186" s="1460">
        <f t="shared" si="1216"/>
        <v>0</v>
      </c>
      <c r="JV186" s="1460">
        <f t="shared" si="1217"/>
        <v>0</v>
      </c>
      <c r="JW186" s="1460">
        <f t="shared" si="1218"/>
        <v>0</v>
      </c>
      <c r="JX186" s="1460">
        <f t="shared" si="1219"/>
        <v>0</v>
      </c>
      <c r="JY186" s="1460">
        <f t="shared" si="1220"/>
        <v>0</v>
      </c>
      <c r="JZ186" s="1460">
        <f t="shared" si="1221"/>
        <v>0</v>
      </c>
      <c r="KA186" s="1460">
        <f t="shared" si="1222"/>
        <v>0</v>
      </c>
      <c r="KB186" s="1460">
        <f t="shared" si="1223"/>
        <v>0</v>
      </c>
      <c r="KC186" s="1460">
        <f t="shared" si="1224"/>
        <v>0</v>
      </c>
      <c r="KD186" s="1460">
        <f t="shared" si="1225"/>
        <v>0</v>
      </c>
      <c r="KE186" s="1460">
        <f t="shared" si="1226"/>
        <v>0</v>
      </c>
      <c r="KF186" s="1460">
        <f t="shared" si="1227"/>
        <v>0</v>
      </c>
      <c r="KG186" s="1460">
        <f t="shared" si="1228"/>
        <v>0</v>
      </c>
      <c r="KH186" s="1460">
        <f t="shared" si="1229"/>
        <v>0</v>
      </c>
      <c r="KI186" s="1460">
        <f t="shared" si="1230"/>
        <v>0</v>
      </c>
      <c r="KJ186" s="1460">
        <f t="shared" si="1231"/>
        <v>0</v>
      </c>
      <c r="KK186" s="1460">
        <f t="shared" si="1232"/>
        <v>0</v>
      </c>
      <c r="KL186" s="1460">
        <f t="shared" si="1233"/>
        <v>0</v>
      </c>
      <c r="KM186" s="1460">
        <f t="shared" si="1234"/>
        <v>0</v>
      </c>
      <c r="KN186" s="1460">
        <f t="shared" si="1235"/>
        <v>0</v>
      </c>
      <c r="KO186" s="1460">
        <f t="shared" si="1236"/>
        <v>0</v>
      </c>
      <c r="KP186" s="1460">
        <f t="shared" si="1237"/>
        <v>0</v>
      </c>
      <c r="KQ186" s="1460">
        <f t="shared" si="1238"/>
        <v>0</v>
      </c>
      <c r="KR186" s="1460">
        <f t="shared" si="1239"/>
        <v>0</v>
      </c>
      <c r="KS186" s="1460">
        <f t="shared" si="1240"/>
        <v>0</v>
      </c>
      <c r="KT186" s="1460">
        <f t="shared" si="1241"/>
        <v>0</v>
      </c>
      <c r="KU186" s="1460">
        <f t="shared" si="1242"/>
        <v>0</v>
      </c>
      <c r="KV186" s="1460">
        <f t="shared" si="1243"/>
        <v>0</v>
      </c>
      <c r="KW186" s="1460">
        <f t="shared" si="1244"/>
        <v>0</v>
      </c>
      <c r="KX186" s="1460">
        <f t="shared" si="1245"/>
        <v>0</v>
      </c>
      <c r="KY186" s="1460">
        <f t="shared" si="1246"/>
        <v>0</v>
      </c>
      <c r="KZ186" s="1460">
        <f t="shared" si="1247"/>
        <v>0</v>
      </c>
      <c r="LA186" s="1460">
        <f t="shared" si="1248"/>
        <v>0</v>
      </c>
      <c r="LB186" s="1460">
        <f t="shared" si="1249"/>
        <v>0</v>
      </c>
      <c r="LC186" s="1460">
        <f t="shared" si="1250"/>
        <v>0</v>
      </c>
      <c r="LD186" s="1460">
        <f t="shared" si="1251"/>
        <v>0</v>
      </c>
      <c r="LE186" s="1460">
        <f t="shared" si="1252"/>
        <v>0</v>
      </c>
      <c r="LF186" s="1460">
        <f t="shared" si="1253"/>
        <v>0</v>
      </c>
      <c r="LG186" s="1460">
        <f t="shared" si="1254"/>
        <v>0</v>
      </c>
      <c r="LH186" s="1460">
        <f t="shared" si="1255"/>
        <v>0</v>
      </c>
      <c r="LI186" s="1460">
        <f t="shared" si="1256"/>
        <v>0</v>
      </c>
      <c r="LJ186" s="1460">
        <f t="shared" si="1257"/>
        <v>0</v>
      </c>
      <c r="LK186" s="1460">
        <f t="shared" si="1258"/>
        <v>0</v>
      </c>
      <c r="LL186" s="1460">
        <f t="shared" si="1259"/>
        <v>0</v>
      </c>
      <c r="LM186" s="1460">
        <f t="shared" si="1260"/>
        <v>0</v>
      </c>
      <c r="LN186" s="1460">
        <f t="shared" si="1261"/>
        <v>0</v>
      </c>
      <c r="LO186" s="1460">
        <f t="shared" si="1262"/>
        <v>0</v>
      </c>
      <c r="LP186" s="1460">
        <f t="shared" si="1263"/>
        <v>0</v>
      </c>
      <c r="LQ186" s="1460">
        <f t="shared" si="1264"/>
        <v>0</v>
      </c>
      <c r="LR186" s="1460">
        <f t="shared" si="1265"/>
        <v>0</v>
      </c>
      <c r="LS186" s="1460">
        <f t="shared" si="1266"/>
        <v>0</v>
      </c>
      <c r="LW186" s="1467">
        <f t="shared" si="1267"/>
        <v>0</v>
      </c>
      <c r="LX186" s="1467">
        <f t="shared" si="1268"/>
        <v>0</v>
      </c>
      <c r="LY186" s="1467">
        <f t="shared" si="1269"/>
        <v>0</v>
      </c>
      <c r="LZ186" s="1467">
        <f t="shared" si="1270"/>
        <v>0</v>
      </c>
      <c r="MA186" s="1506"/>
      <c r="MB186" s="1460">
        <f t="shared" si="1271"/>
        <v>0</v>
      </c>
      <c r="MC186" s="1460">
        <f t="shared" si="1291"/>
        <v>0</v>
      </c>
      <c r="MD186" s="1460">
        <f t="shared" si="1291"/>
        <v>0</v>
      </c>
      <c r="ME186" s="1460">
        <f t="shared" si="1291"/>
        <v>0</v>
      </c>
      <c r="MF186" s="1460">
        <f t="shared" si="1291"/>
        <v>0</v>
      </c>
      <c r="MG186" s="1460">
        <f t="shared" si="1291"/>
        <v>0</v>
      </c>
      <c r="MH186" s="1460">
        <f t="shared" si="1291"/>
        <v>0</v>
      </c>
      <c r="MI186" s="1460">
        <f t="shared" si="1291"/>
        <v>0</v>
      </c>
      <c r="MJ186" s="1460">
        <f t="shared" si="1291"/>
        <v>0</v>
      </c>
      <c r="MK186" s="1460">
        <f t="shared" si="1291"/>
        <v>0</v>
      </c>
      <c r="ML186" s="1460">
        <f t="shared" si="1291"/>
        <v>0</v>
      </c>
      <c r="MM186" s="1460">
        <f t="shared" si="1291"/>
        <v>0</v>
      </c>
      <c r="MN186" s="1460">
        <f t="shared" si="1291"/>
        <v>0</v>
      </c>
      <c r="MO186" s="1460">
        <f t="shared" si="1291"/>
        <v>0</v>
      </c>
      <c r="MP186" s="1460">
        <f t="shared" si="1291"/>
        <v>0</v>
      </c>
      <c r="MQ186" s="1460">
        <f t="shared" si="1291"/>
        <v>0</v>
      </c>
      <c r="MR186" s="1460">
        <f t="shared" si="1291"/>
        <v>0</v>
      </c>
      <c r="MS186" s="1460">
        <f t="shared" si="1295"/>
        <v>0</v>
      </c>
      <c r="MT186" s="1460">
        <f t="shared" si="1295"/>
        <v>0</v>
      </c>
      <c r="MU186" s="1460">
        <f t="shared" si="1295"/>
        <v>0</v>
      </c>
      <c r="MV186" s="1460">
        <f t="shared" si="1295"/>
        <v>0</v>
      </c>
      <c r="MW186" s="1460">
        <f t="shared" si="1295"/>
        <v>0</v>
      </c>
      <c r="MX186" s="1460">
        <f t="shared" si="1295"/>
        <v>0</v>
      </c>
      <c r="MY186" s="1460">
        <f t="shared" si="1295"/>
        <v>0</v>
      </c>
      <c r="MZ186" s="1460">
        <f t="shared" si="1295"/>
        <v>0</v>
      </c>
      <c r="NA186" s="1460">
        <f t="shared" si="1295"/>
        <v>0</v>
      </c>
      <c r="NB186" s="1460">
        <f t="shared" si="1295"/>
        <v>0</v>
      </c>
      <c r="NC186" s="1460">
        <f t="shared" si="1295"/>
        <v>0</v>
      </c>
      <c r="ND186" s="1460">
        <f t="shared" si="1295"/>
        <v>0</v>
      </c>
      <c r="NE186" s="1460">
        <f t="shared" si="1295"/>
        <v>0</v>
      </c>
      <c r="NF186" s="1460">
        <f t="shared" si="1295"/>
        <v>0</v>
      </c>
      <c r="NG186" s="1460">
        <f t="shared" si="1295"/>
        <v>0</v>
      </c>
      <c r="NH186" s="1460">
        <f t="shared" si="1295"/>
        <v>0</v>
      </c>
      <c r="NI186" s="1460">
        <f t="shared" si="1296"/>
        <v>0</v>
      </c>
      <c r="NJ186" s="1460">
        <f t="shared" si="1296"/>
        <v>0</v>
      </c>
      <c r="NK186" s="1460">
        <f t="shared" si="1296"/>
        <v>0</v>
      </c>
      <c r="NL186" s="1460">
        <f t="shared" si="1296"/>
        <v>0</v>
      </c>
      <c r="NM186" s="1460">
        <f t="shared" si="1296"/>
        <v>0</v>
      </c>
      <c r="NN186" s="1460">
        <f t="shared" si="1296"/>
        <v>0</v>
      </c>
      <c r="NO186" s="1460">
        <f t="shared" si="1296"/>
        <v>0</v>
      </c>
      <c r="NP186" s="1460">
        <f t="shared" si="1296"/>
        <v>0</v>
      </c>
      <c r="NQ186" s="1460">
        <f t="shared" si="1296"/>
        <v>0</v>
      </c>
      <c r="NR186" s="1460">
        <f t="shared" si="1296"/>
        <v>0</v>
      </c>
      <c r="NS186" s="1460">
        <f t="shared" si="1296"/>
        <v>0</v>
      </c>
      <c r="NT186" s="1460">
        <f t="shared" si="1296"/>
        <v>0</v>
      </c>
      <c r="NU186" s="1460">
        <f t="shared" si="1296"/>
        <v>0</v>
      </c>
      <c r="NV186" s="1460">
        <f t="shared" si="1296"/>
        <v>0</v>
      </c>
      <c r="NW186" s="1460">
        <f t="shared" si="1296"/>
        <v>0</v>
      </c>
      <c r="NX186" s="1460">
        <f t="shared" si="1296"/>
        <v>0</v>
      </c>
      <c r="NY186" s="1460">
        <f t="shared" si="1297"/>
        <v>0</v>
      </c>
      <c r="NZ186" s="1460">
        <f t="shared" si="1297"/>
        <v>0</v>
      </c>
      <c r="OA186" s="1460">
        <f t="shared" si="1297"/>
        <v>0</v>
      </c>
      <c r="OB186" s="1460">
        <f t="shared" si="1297"/>
        <v>0</v>
      </c>
      <c r="OC186" s="1460">
        <f t="shared" si="1297"/>
        <v>0</v>
      </c>
      <c r="OD186" s="1460">
        <f t="shared" si="1297"/>
        <v>0</v>
      </c>
      <c r="OE186" s="1460">
        <f t="shared" si="1297"/>
        <v>0</v>
      </c>
      <c r="OF186" s="1460">
        <f t="shared" si="1297"/>
        <v>0</v>
      </c>
      <c r="OG186" s="1460">
        <f t="shared" si="1297"/>
        <v>0</v>
      </c>
      <c r="OH186" s="1460">
        <f t="shared" si="1297"/>
        <v>0</v>
      </c>
      <c r="OI186" s="1460">
        <f t="shared" si="1297"/>
        <v>0</v>
      </c>
      <c r="OJ186" s="1460">
        <f t="shared" si="1297"/>
        <v>0</v>
      </c>
      <c r="OK186" s="1460">
        <f t="shared" si="1297"/>
        <v>0</v>
      </c>
      <c r="OL186" s="1460">
        <f t="shared" si="1297"/>
        <v>0</v>
      </c>
      <c r="OM186" s="1460">
        <f t="shared" si="1297"/>
        <v>0</v>
      </c>
      <c r="ON186" s="1460">
        <f t="shared" si="1297"/>
        <v>0</v>
      </c>
      <c r="OO186" s="1460">
        <f t="shared" si="1279"/>
        <v>0</v>
      </c>
      <c r="OP186" s="1460">
        <f t="shared" si="1292"/>
        <v>0</v>
      </c>
      <c r="OQ186" s="1460">
        <f t="shared" si="1292"/>
        <v>0</v>
      </c>
      <c r="OR186" s="1460">
        <f t="shared" si="1292"/>
        <v>0</v>
      </c>
      <c r="OS186" s="1460">
        <f t="shared" si="1292"/>
        <v>0</v>
      </c>
      <c r="OT186" s="1460">
        <f t="shared" si="1292"/>
        <v>0</v>
      </c>
      <c r="OU186" s="1460">
        <f t="shared" si="1292"/>
        <v>0</v>
      </c>
      <c r="OV186" s="1460">
        <f t="shared" si="1292"/>
        <v>0</v>
      </c>
      <c r="OW186" s="1460">
        <f t="shared" si="1292"/>
        <v>0</v>
      </c>
      <c r="OX186" s="1460">
        <f t="shared" si="1292"/>
        <v>0</v>
      </c>
      <c r="OY186" s="1460">
        <f t="shared" si="1292"/>
        <v>0</v>
      </c>
      <c r="OZ186" s="1460">
        <f t="shared" si="1292"/>
        <v>0</v>
      </c>
      <c r="PA186" s="1460">
        <f t="shared" si="1292"/>
        <v>0</v>
      </c>
      <c r="PB186" s="1460">
        <f t="shared" si="1292"/>
        <v>0</v>
      </c>
      <c r="PC186" s="1460">
        <f t="shared" si="1292"/>
        <v>0</v>
      </c>
      <c r="PD186" s="1460">
        <f t="shared" si="1292"/>
        <v>0</v>
      </c>
      <c r="PE186" s="1460">
        <f t="shared" si="1292"/>
        <v>0</v>
      </c>
      <c r="PF186" s="1460">
        <f t="shared" si="1293"/>
        <v>0</v>
      </c>
      <c r="PG186" s="1460">
        <f t="shared" si="1293"/>
        <v>0</v>
      </c>
      <c r="PH186" s="1460">
        <f t="shared" si="1293"/>
        <v>0</v>
      </c>
      <c r="PI186" s="1460">
        <f t="shared" si="1293"/>
        <v>0</v>
      </c>
      <c r="PJ186" s="1460">
        <f t="shared" si="1293"/>
        <v>0</v>
      </c>
      <c r="PK186" s="1460">
        <f t="shared" si="1293"/>
        <v>0</v>
      </c>
      <c r="PL186" s="1460">
        <f t="shared" si="1293"/>
        <v>0</v>
      </c>
      <c r="PM186" s="1460">
        <f t="shared" si="1293"/>
        <v>0</v>
      </c>
      <c r="PN186" s="1460">
        <f t="shared" si="1293"/>
        <v>0</v>
      </c>
      <c r="PO186" s="1460">
        <f t="shared" si="1293"/>
        <v>0</v>
      </c>
      <c r="PP186" s="1460">
        <f t="shared" si="1293"/>
        <v>0</v>
      </c>
      <c r="PQ186" s="1460">
        <f t="shared" si="1293"/>
        <v>0</v>
      </c>
      <c r="PR186" s="1460">
        <f t="shared" si="1293"/>
        <v>0</v>
      </c>
      <c r="PS186" s="1460">
        <f t="shared" si="1293"/>
        <v>0</v>
      </c>
      <c r="PT186" s="1460">
        <f t="shared" si="1293"/>
        <v>0</v>
      </c>
      <c r="PU186" s="1460">
        <f t="shared" si="1293"/>
        <v>0</v>
      </c>
      <c r="PV186" s="1460">
        <f t="shared" si="1294"/>
        <v>0</v>
      </c>
      <c r="PW186" s="1460">
        <f t="shared" si="1294"/>
        <v>0</v>
      </c>
      <c r="PX186" s="1460">
        <f t="shared" si="1294"/>
        <v>0</v>
      </c>
      <c r="PY186" s="1460">
        <f t="shared" si="1294"/>
        <v>0</v>
      </c>
      <c r="PZ186" s="1460">
        <f t="shared" si="1294"/>
        <v>0</v>
      </c>
      <c r="QA186" s="1460">
        <f t="shared" si="1294"/>
        <v>0</v>
      </c>
      <c r="QB186" s="1460">
        <f t="shared" si="1294"/>
        <v>0</v>
      </c>
      <c r="QC186" s="1460">
        <f t="shared" si="1294"/>
        <v>0</v>
      </c>
      <c r="QD186" s="1460">
        <f t="shared" si="1294"/>
        <v>0</v>
      </c>
      <c r="QE186" s="1460">
        <f t="shared" si="1294"/>
        <v>0</v>
      </c>
      <c r="QF186" s="1460">
        <f t="shared" si="1294"/>
        <v>0</v>
      </c>
      <c r="QG186" s="1460">
        <f t="shared" si="1294"/>
        <v>0</v>
      </c>
      <c r="QH186" s="1460">
        <f t="shared" si="1294"/>
        <v>0</v>
      </c>
      <c r="QI186" s="1460">
        <f t="shared" si="1294"/>
        <v>0</v>
      </c>
      <c r="QJ186" s="1460">
        <f t="shared" si="1294"/>
        <v>0</v>
      </c>
      <c r="QK186" s="1460">
        <f t="shared" si="1294"/>
        <v>0</v>
      </c>
      <c r="QL186" s="1460">
        <f t="shared" si="1273"/>
        <v>0</v>
      </c>
      <c r="QM186" s="1460">
        <f t="shared" si="1273"/>
        <v>0</v>
      </c>
      <c r="QN186" s="1460">
        <f t="shared" si="1273"/>
        <v>0</v>
      </c>
      <c r="QO186" s="1460">
        <f t="shared" si="1273"/>
        <v>0</v>
      </c>
      <c r="QP186" s="1460">
        <f t="shared" si="1273"/>
        <v>0</v>
      </c>
      <c r="QQ186" s="1460">
        <f t="shared" si="1273"/>
        <v>0</v>
      </c>
    </row>
    <row r="187" spans="1:459" s="1466" customFormat="1" ht="22.5" customHeight="1">
      <c r="A187" s="1468"/>
      <c r="B187" s="1469"/>
      <c r="C187" s="1469"/>
      <c r="D187" s="1470"/>
      <c r="E187" s="1471"/>
      <c r="F187" s="1472"/>
      <c r="G187" s="1472"/>
      <c r="H187" s="1473">
        <f t="shared" si="1106"/>
        <v>0</v>
      </c>
      <c r="I187" s="1474">
        <v>0</v>
      </c>
      <c r="J187" s="1475">
        <f t="shared" si="437"/>
        <v>0</v>
      </c>
      <c r="K187" s="1476">
        <v>0</v>
      </c>
      <c r="L187" s="1477">
        <f t="shared" si="1107"/>
        <v>0</v>
      </c>
      <c r="M187" s="1477">
        <f t="shared" si="1108"/>
        <v>0</v>
      </c>
      <c r="N187" s="1478"/>
      <c r="O187" s="1479">
        <v>0</v>
      </c>
      <c r="P187" s="1480">
        <v>0</v>
      </c>
      <c r="Q187" s="1828">
        <v>0</v>
      </c>
      <c r="R187" s="1831">
        <f t="shared" si="1109"/>
        <v>0</v>
      </c>
      <c r="S187" s="1481">
        <f>IF(AND(SUM(O187:Q187)=0,N187="NNN"),MIN('Operating History and Pro Forma'!$M$33,'Operating History and Pro Forma'!$T$15)*D187,SUM(O187:Q187)*D187)</f>
        <v>0</v>
      </c>
      <c r="T187" s="1482">
        <f t="shared" si="1110"/>
        <v>0</v>
      </c>
      <c r="U187" s="1483">
        <f t="shared" si="1111"/>
        <v>0</v>
      </c>
      <c r="V187" s="1480"/>
      <c r="W187" s="1514"/>
      <c r="X187" s="1486" t="str">
        <f t="shared" si="1112"/>
        <v/>
      </c>
      <c r="Y187" s="1487">
        <f t="shared" si="1113"/>
        <v>0</v>
      </c>
      <c r="Z187" s="1488"/>
      <c r="AA187" s="1488"/>
      <c r="AB187" s="1488"/>
      <c r="AC187" s="1488"/>
      <c r="AD187" s="1489">
        <f t="shared" si="1114"/>
        <v>0</v>
      </c>
      <c r="AE187" s="1490" t="str">
        <f t="shared" si="1115"/>
        <v/>
      </c>
      <c r="AF187" s="1491">
        <f t="shared" si="1116"/>
        <v>0</v>
      </c>
      <c r="AG187" s="1492">
        <f t="shared" si="1117"/>
        <v>0</v>
      </c>
      <c r="AH187" s="1493">
        <f t="shared" si="1118"/>
        <v>0</v>
      </c>
      <c r="AI187" s="1493">
        <f t="shared" si="1118"/>
        <v>0</v>
      </c>
      <c r="AJ187" s="1494">
        <f t="shared" si="1118"/>
        <v>0</v>
      </c>
      <c r="AK187" s="1494">
        <f t="shared" si="1118"/>
        <v>0</v>
      </c>
      <c r="AL187" s="1495">
        <f t="shared" si="1118"/>
        <v>0</v>
      </c>
      <c r="AM187" s="1496">
        <f t="shared" si="1118"/>
        <v>0</v>
      </c>
      <c r="AN187" s="1497">
        <f t="shared" si="399"/>
        <v>0</v>
      </c>
      <c r="AO187" s="1498">
        <f t="shared" si="1093"/>
        <v>0</v>
      </c>
      <c r="AP187" s="1499">
        <f t="shared" si="1119"/>
        <v>0</v>
      </c>
      <c r="AQ187" s="1500">
        <f t="shared" si="1120"/>
        <v>0</v>
      </c>
      <c r="AR187" s="1501">
        <f t="shared" si="1121"/>
        <v>0</v>
      </c>
      <c r="AS187" s="1498">
        <f t="shared" si="1088"/>
        <v>0</v>
      </c>
      <c r="AT187" s="1501">
        <f t="shared" si="1122"/>
        <v>0</v>
      </c>
      <c r="AU187" s="1498">
        <f t="shared" si="1123"/>
        <v>1</v>
      </c>
      <c r="AV187" s="1498">
        <f t="shared" si="1124"/>
        <v>2</v>
      </c>
      <c r="AW187" s="1499">
        <f t="shared" si="1125"/>
        <v>0</v>
      </c>
      <c r="AX187" s="1502">
        <f t="shared" si="1126"/>
        <v>0</v>
      </c>
      <c r="AY187" s="1503">
        <f t="shared" si="1127"/>
        <v>0</v>
      </c>
      <c r="AZ187" s="1498">
        <f t="shared" si="1128"/>
        <v>2</v>
      </c>
      <c r="BA187" s="1498">
        <f t="shared" si="1129"/>
        <v>3</v>
      </c>
      <c r="BB187" s="1499">
        <f t="shared" si="1130"/>
        <v>0</v>
      </c>
      <c r="BC187" s="1502">
        <f t="shared" si="1131"/>
        <v>0</v>
      </c>
      <c r="BD187" s="1503">
        <f t="shared" si="1132"/>
        <v>0</v>
      </c>
      <c r="BE187" s="1498">
        <f t="shared" si="1133"/>
        <v>3</v>
      </c>
      <c r="BF187" s="1498">
        <f t="shared" si="1134"/>
        <v>4</v>
      </c>
      <c r="BG187" s="1499">
        <f t="shared" si="1135"/>
        <v>0</v>
      </c>
      <c r="BH187" s="1502">
        <f t="shared" si="1136"/>
        <v>0</v>
      </c>
      <c r="BI187" s="1502">
        <f t="shared" si="1137"/>
        <v>0</v>
      </c>
      <c r="BJ187" s="1504">
        <f t="shared" si="1138"/>
        <v>1900</v>
      </c>
      <c r="BK187" s="1505" t="str">
        <f t="shared" si="1139"/>
        <v/>
      </c>
      <c r="BL187" s="1506"/>
      <c r="BM187" s="1507">
        <f t="shared" si="1140"/>
        <v>0</v>
      </c>
      <c r="BN187" s="1508">
        <f t="shared" si="1290"/>
        <v>0</v>
      </c>
      <c r="BO187" s="1508">
        <f t="shared" si="1290"/>
        <v>0</v>
      </c>
      <c r="BP187" s="1508">
        <f t="shared" si="1290"/>
        <v>0</v>
      </c>
      <c r="BQ187" s="1508">
        <f t="shared" si="1290"/>
        <v>0</v>
      </c>
      <c r="BR187" s="1508">
        <f t="shared" si="1290"/>
        <v>0</v>
      </c>
      <c r="BS187" s="1508">
        <f t="shared" si="1290"/>
        <v>0</v>
      </c>
      <c r="BT187" s="1508">
        <f t="shared" si="1290"/>
        <v>0</v>
      </c>
      <c r="BU187" s="1508">
        <f t="shared" si="1290"/>
        <v>0</v>
      </c>
      <c r="BV187" s="1508">
        <f t="shared" si="1290"/>
        <v>0</v>
      </c>
      <c r="BW187" s="1508">
        <f t="shared" si="1290"/>
        <v>0</v>
      </c>
      <c r="BX187" s="1508">
        <f t="shared" si="1290"/>
        <v>0</v>
      </c>
      <c r="BY187" s="1507">
        <f t="shared" si="1290"/>
        <v>0</v>
      </c>
      <c r="BZ187" s="1508">
        <f t="shared" si="1290"/>
        <v>0</v>
      </c>
      <c r="CA187" s="1508">
        <f t="shared" si="1290"/>
        <v>0</v>
      </c>
      <c r="CB187" s="1508">
        <f t="shared" si="1290"/>
        <v>0</v>
      </c>
      <c r="CC187" s="1508">
        <f t="shared" si="1290"/>
        <v>0</v>
      </c>
      <c r="CD187" s="1508">
        <f t="shared" si="1298"/>
        <v>0</v>
      </c>
      <c r="CE187" s="1508">
        <f t="shared" si="1298"/>
        <v>0</v>
      </c>
      <c r="CF187" s="1508">
        <f t="shared" si="1298"/>
        <v>0</v>
      </c>
      <c r="CG187" s="1508">
        <f t="shared" si="1298"/>
        <v>0</v>
      </c>
      <c r="CH187" s="1508">
        <f t="shared" si="1298"/>
        <v>0</v>
      </c>
      <c r="CI187" s="1508">
        <f t="shared" si="1298"/>
        <v>0</v>
      </c>
      <c r="CJ187" s="1509">
        <f t="shared" si="1298"/>
        <v>0</v>
      </c>
      <c r="CK187" s="1507">
        <f t="shared" si="1298"/>
        <v>0</v>
      </c>
      <c r="CL187" s="1508">
        <f t="shared" si="1298"/>
        <v>0</v>
      </c>
      <c r="CM187" s="1508">
        <f t="shared" si="1298"/>
        <v>0</v>
      </c>
      <c r="CN187" s="1508">
        <f t="shared" si="1298"/>
        <v>0</v>
      </c>
      <c r="CO187" s="1508">
        <f t="shared" si="1298"/>
        <v>0</v>
      </c>
      <c r="CP187" s="1508">
        <f t="shared" si="1298"/>
        <v>0</v>
      </c>
      <c r="CQ187" s="1508">
        <f t="shared" si="1298"/>
        <v>0</v>
      </c>
      <c r="CR187" s="1508">
        <f t="shared" si="1298"/>
        <v>0</v>
      </c>
      <c r="CS187" s="1508">
        <f t="shared" si="1298"/>
        <v>0</v>
      </c>
      <c r="CT187" s="1508">
        <f t="shared" si="1299"/>
        <v>0</v>
      </c>
      <c r="CU187" s="1508">
        <f t="shared" si="1299"/>
        <v>0</v>
      </c>
      <c r="CV187" s="1509">
        <f t="shared" si="1299"/>
        <v>0</v>
      </c>
      <c r="CW187" s="1508">
        <f t="shared" si="1299"/>
        <v>0</v>
      </c>
      <c r="CX187" s="1508">
        <f t="shared" si="1299"/>
        <v>0</v>
      </c>
      <c r="CY187" s="1508">
        <f t="shared" si="1299"/>
        <v>0</v>
      </c>
      <c r="CZ187" s="1508">
        <f t="shared" si="1299"/>
        <v>0</v>
      </c>
      <c r="DA187" s="1508">
        <f t="shared" si="1299"/>
        <v>0</v>
      </c>
      <c r="DB187" s="1508">
        <f t="shared" si="1299"/>
        <v>0</v>
      </c>
      <c r="DC187" s="1508">
        <f t="shared" si="1299"/>
        <v>0</v>
      </c>
      <c r="DD187" s="1508">
        <f t="shared" si="1299"/>
        <v>0</v>
      </c>
      <c r="DE187" s="1508">
        <f t="shared" si="1299"/>
        <v>0</v>
      </c>
      <c r="DF187" s="1508">
        <f t="shared" si="1299"/>
        <v>0</v>
      </c>
      <c r="DG187" s="1508">
        <f t="shared" si="1299"/>
        <v>0</v>
      </c>
      <c r="DH187" s="1509">
        <f t="shared" si="1299"/>
        <v>0</v>
      </c>
      <c r="DI187" s="1508">
        <f t="shared" si="1299"/>
        <v>0</v>
      </c>
      <c r="DJ187" s="1508">
        <f t="shared" si="1300"/>
        <v>0</v>
      </c>
      <c r="DK187" s="1508">
        <f t="shared" si="1300"/>
        <v>0</v>
      </c>
      <c r="DL187" s="1508">
        <f t="shared" si="1300"/>
        <v>0</v>
      </c>
      <c r="DM187" s="1508">
        <f t="shared" si="1300"/>
        <v>0</v>
      </c>
      <c r="DN187" s="1508">
        <f t="shared" si="1300"/>
        <v>0</v>
      </c>
      <c r="DO187" s="1508">
        <f t="shared" si="1300"/>
        <v>0</v>
      </c>
      <c r="DP187" s="1508">
        <f t="shared" si="1300"/>
        <v>0</v>
      </c>
      <c r="DQ187" s="1508">
        <f t="shared" si="1300"/>
        <v>0</v>
      </c>
      <c r="DR187" s="1508">
        <f t="shared" si="1300"/>
        <v>0</v>
      </c>
      <c r="DS187" s="1508">
        <f t="shared" si="1300"/>
        <v>0</v>
      </c>
      <c r="DT187" s="1509">
        <f t="shared" si="1300"/>
        <v>0</v>
      </c>
      <c r="DU187" s="1507">
        <f t="shared" si="1300"/>
        <v>0</v>
      </c>
      <c r="DV187" s="1508">
        <f t="shared" si="1300"/>
        <v>0</v>
      </c>
      <c r="DW187" s="1508">
        <f t="shared" si="1300"/>
        <v>0</v>
      </c>
      <c r="DX187" s="1508">
        <f t="shared" si="1300"/>
        <v>0</v>
      </c>
      <c r="DY187" s="1508">
        <f t="shared" si="1300"/>
        <v>0</v>
      </c>
      <c r="DZ187" s="1508">
        <f t="shared" si="1301"/>
        <v>0</v>
      </c>
      <c r="EA187" s="1508">
        <f t="shared" si="1301"/>
        <v>0</v>
      </c>
      <c r="EB187" s="1508">
        <f t="shared" si="1301"/>
        <v>0</v>
      </c>
      <c r="EC187" s="1508">
        <f t="shared" si="1301"/>
        <v>0</v>
      </c>
      <c r="ED187" s="1508">
        <f t="shared" si="1301"/>
        <v>0</v>
      </c>
      <c r="EE187" s="1508">
        <f t="shared" si="1301"/>
        <v>0</v>
      </c>
      <c r="EF187" s="1508">
        <f t="shared" si="1301"/>
        <v>0</v>
      </c>
      <c r="EG187" s="1507">
        <f t="shared" si="1301"/>
        <v>0</v>
      </c>
      <c r="EH187" s="1508">
        <f t="shared" si="1301"/>
        <v>0</v>
      </c>
      <c r="EI187" s="1508">
        <f t="shared" si="1301"/>
        <v>0</v>
      </c>
      <c r="EJ187" s="1508">
        <f t="shared" si="1301"/>
        <v>0</v>
      </c>
      <c r="EK187" s="1508">
        <f t="shared" si="1301"/>
        <v>0</v>
      </c>
      <c r="EL187" s="1508">
        <f t="shared" si="1301"/>
        <v>0</v>
      </c>
      <c r="EM187" s="1508">
        <f t="shared" si="1301"/>
        <v>0</v>
      </c>
      <c r="EN187" s="1508">
        <f t="shared" si="1301"/>
        <v>0</v>
      </c>
      <c r="EO187" s="1508">
        <f t="shared" si="1301"/>
        <v>0</v>
      </c>
      <c r="EP187" s="1508">
        <f t="shared" si="1302"/>
        <v>0</v>
      </c>
      <c r="EQ187" s="1508">
        <f t="shared" si="1302"/>
        <v>0</v>
      </c>
      <c r="ER187" s="1509">
        <f t="shared" si="1302"/>
        <v>0</v>
      </c>
      <c r="ES187" s="1507">
        <f t="shared" si="1302"/>
        <v>0</v>
      </c>
      <c r="ET187" s="1508">
        <f t="shared" si="1302"/>
        <v>0</v>
      </c>
      <c r="EU187" s="1508">
        <f t="shared" si="1302"/>
        <v>0</v>
      </c>
      <c r="EV187" s="1508">
        <f t="shared" si="1302"/>
        <v>0</v>
      </c>
      <c r="EW187" s="1508">
        <f t="shared" si="1302"/>
        <v>0</v>
      </c>
      <c r="EX187" s="1508">
        <f t="shared" si="1302"/>
        <v>0</v>
      </c>
      <c r="EY187" s="1508">
        <f t="shared" si="1302"/>
        <v>0</v>
      </c>
      <c r="EZ187" s="1508">
        <f t="shared" si="1302"/>
        <v>0</v>
      </c>
      <c r="FA187" s="1508">
        <f t="shared" si="1302"/>
        <v>0</v>
      </c>
      <c r="FB187" s="1508">
        <f t="shared" si="1302"/>
        <v>0</v>
      </c>
      <c r="FC187" s="1508">
        <f t="shared" si="1302"/>
        <v>0</v>
      </c>
      <c r="FD187" s="1509">
        <f t="shared" si="1302"/>
        <v>0</v>
      </c>
      <c r="FE187" s="1508">
        <f t="shared" si="1302"/>
        <v>0</v>
      </c>
      <c r="FF187" s="1508">
        <f t="shared" si="1287"/>
        <v>0</v>
      </c>
      <c r="FG187" s="1508">
        <f t="shared" si="1303"/>
        <v>0</v>
      </c>
      <c r="FH187" s="1508">
        <f t="shared" si="1303"/>
        <v>0</v>
      </c>
      <c r="FI187" s="1508">
        <f t="shared" si="1303"/>
        <v>0</v>
      </c>
      <c r="FJ187" s="1508">
        <f t="shared" si="1303"/>
        <v>0</v>
      </c>
      <c r="FK187" s="1508">
        <f t="shared" si="1303"/>
        <v>0</v>
      </c>
      <c r="FL187" s="1508">
        <f t="shared" si="1303"/>
        <v>0</v>
      </c>
      <c r="FM187" s="1508">
        <f t="shared" si="1303"/>
        <v>0</v>
      </c>
      <c r="FN187" s="1508">
        <f t="shared" si="1303"/>
        <v>0</v>
      </c>
      <c r="FO187" s="1508">
        <f t="shared" si="1303"/>
        <v>0</v>
      </c>
      <c r="FP187" s="1509">
        <f t="shared" si="1303"/>
        <v>0</v>
      </c>
      <c r="FQ187" s="1508">
        <f t="shared" si="1303"/>
        <v>0</v>
      </c>
      <c r="FR187" s="1508">
        <f t="shared" si="1303"/>
        <v>0</v>
      </c>
      <c r="FS187" s="1508">
        <f t="shared" si="1303"/>
        <v>0</v>
      </c>
      <c r="FT187" s="1508">
        <f t="shared" si="1303"/>
        <v>0</v>
      </c>
      <c r="FU187" s="1508">
        <f t="shared" si="1303"/>
        <v>0</v>
      </c>
      <c r="FV187" s="1508">
        <f t="shared" si="1303"/>
        <v>0</v>
      </c>
      <c r="FW187" s="1508">
        <f t="shared" si="1142"/>
        <v>0</v>
      </c>
      <c r="FX187" s="1508">
        <f t="shared" si="1142"/>
        <v>0</v>
      </c>
      <c r="FY187" s="1508">
        <f t="shared" si="1142"/>
        <v>0</v>
      </c>
      <c r="FZ187" s="1508">
        <f t="shared" si="1142"/>
        <v>0</v>
      </c>
      <c r="GA187" s="1508">
        <f t="shared" si="1142"/>
        <v>0</v>
      </c>
      <c r="GB187" s="1509">
        <f t="shared" si="1142"/>
        <v>0</v>
      </c>
      <c r="GC187" s="1506"/>
      <c r="GD187" s="1458">
        <f t="shared" si="1143"/>
        <v>1</v>
      </c>
      <c r="GE187" s="1510">
        <f t="shared" si="1281"/>
        <v>0</v>
      </c>
      <c r="GF187" s="1511">
        <f t="shared" si="1281"/>
        <v>0</v>
      </c>
      <c r="GG187" s="1511">
        <f t="shared" si="1281"/>
        <v>0</v>
      </c>
      <c r="GH187" s="1511">
        <f t="shared" si="1281"/>
        <v>0</v>
      </c>
      <c r="GI187" s="1511">
        <f t="shared" si="1281"/>
        <v>0</v>
      </c>
      <c r="GJ187" s="1511">
        <f t="shared" si="1281"/>
        <v>0</v>
      </c>
      <c r="GK187" s="1511">
        <f t="shared" si="1281"/>
        <v>0</v>
      </c>
      <c r="GL187" s="1511">
        <f t="shared" si="1281"/>
        <v>0</v>
      </c>
      <c r="GM187" s="1511">
        <f t="shared" si="1281"/>
        <v>0</v>
      </c>
      <c r="GN187" s="1512">
        <f t="shared" si="1281"/>
        <v>0</v>
      </c>
      <c r="GO187" s="1513">
        <f t="shared" si="1144"/>
        <v>0</v>
      </c>
      <c r="GP187" s="1506"/>
      <c r="GQ187" s="1510">
        <f t="shared" si="1304"/>
        <v>0</v>
      </c>
      <c r="GR187" s="1511">
        <f t="shared" si="1289"/>
        <v>0</v>
      </c>
      <c r="GS187" s="1511">
        <f t="shared" si="1289"/>
        <v>0</v>
      </c>
      <c r="GT187" s="1511">
        <f t="shared" si="1289"/>
        <v>0</v>
      </c>
      <c r="GU187" s="1511">
        <f t="shared" si="1289"/>
        <v>0</v>
      </c>
      <c r="GV187" s="1511">
        <f t="shared" si="1289"/>
        <v>0</v>
      </c>
      <c r="GW187" s="1511">
        <f t="shared" si="1289"/>
        <v>0</v>
      </c>
      <c r="GX187" s="1511">
        <f t="shared" si="1289"/>
        <v>0</v>
      </c>
      <c r="GY187" s="1511">
        <f t="shared" si="1289"/>
        <v>0</v>
      </c>
      <c r="GZ187" s="1512">
        <f t="shared" si="1289"/>
        <v>0</v>
      </c>
      <c r="HA187" s="1513">
        <f t="shared" si="1145"/>
        <v>0</v>
      </c>
      <c r="HB187" s="1506">
        <f t="shared" si="1146"/>
        <v>1</v>
      </c>
      <c r="HC187" s="1506"/>
      <c r="HD187" s="1508">
        <f t="shared" si="1147"/>
        <v>0</v>
      </c>
      <c r="HE187" s="1460">
        <f t="shared" si="1148"/>
        <v>0</v>
      </c>
      <c r="HF187" s="1460">
        <f t="shared" si="1149"/>
        <v>0</v>
      </c>
      <c r="HG187" s="1460">
        <f t="shared" si="1150"/>
        <v>0</v>
      </c>
      <c r="HH187" s="1460">
        <f t="shared" si="1151"/>
        <v>0</v>
      </c>
      <c r="HI187" s="1460">
        <f t="shared" si="1152"/>
        <v>0</v>
      </c>
      <c r="HJ187" s="1460">
        <f t="shared" si="1153"/>
        <v>0</v>
      </c>
      <c r="HK187" s="1460">
        <f t="shared" si="1154"/>
        <v>0</v>
      </c>
      <c r="HL187" s="1460">
        <f t="shared" si="1155"/>
        <v>0</v>
      </c>
      <c r="HM187" s="1460">
        <f t="shared" si="1156"/>
        <v>0</v>
      </c>
      <c r="HN187" s="1460">
        <f t="shared" si="1157"/>
        <v>0</v>
      </c>
      <c r="HO187" s="1460">
        <f t="shared" si="1158"/>
        <v>0</v>
      </c>
      <c r="HP187" s="1460">
        <f t="shared" si="1159"/>
        <v>0</v>
      </c>
      <c r="HQ187" s="1460">
        <f t="shared" si="1160"/>
        <v>0</v>
      </c>
      <c r="HR187" s="1460">
        <f t="shared" si="1161"/>
        <v>0</v>
      </c>
      <c r="HS187" s="1460">
        <f t="shared" si="1162"/>
        <v>0</v>
      </c>
      <c r="HT187" s="1460">
        <f t="shared" si="1163"/>
        <v>0</v>
      </c>
      <c r="HU187" s="1460">
        <f t="shared" si="1164"/>
        <v>0</v>
      </c>
      <c r="HV187" s="1460">
        <f t="shared" si="1165"/>
        <v>0</v>
      </c>
      <c r="HW187" s="1460">
        <f t="shared" si="1166"/>
        <v>0</v>
      </c>
      <c r="HX187" s="1460">
        <f t="shared" si="1167"/>
        <v>0</v>
      </c>
      <c r="HY187" s="1460">
        <f t="shared" si="1168"/>
        <v>0</v>
      </c>
      <c r="HZ187" s="1460">
        <f t="shared" si="1169"/>
        <v>0</v>
      </c>
      <c r="IA187" s="1460">
        <f t="shared" si="1170"/>
        <v>0</v>
      </c>
      <c r="IB187" s="1460">
        <f t="shared" si="1171"/>
        <v>0</v>
      </c>
      <c r="IC187" s="1460">
        <f t="shared" si="1172"/>
        <v>0</v>
      </c>
      <c r="ID187" s="1460">
        <f t="shared" si="1173"/>
        <v>0</v>
      </c>
      <c r="IE187" s="1460">
        <f t="shared" si="1174"/>
        <v>0</v>
      </c>
      <c r="IF187" s="1460">
        <f t="shared" si="1175"/>
        <v>0</v>
      </c>
      <c r="IG187" s="1460">
        <f t="shared" si="1176"/>
        <v>0</v>
      </c>
      <c r="IH187" s="1460">
        <f t="shared" si="1177"/>
        <v>0</v>
      </c>
      <c r="II187" s="1460">
        <f t="shared" si="1178"/>
        <v>0</v>
      </c>
      <c r="IJ187" s="1460">
        <f t="shared" si="1179"/>
        <v>0</v>
      </c>
      <c r="IK187" s="1460">
        <f t="shared" si="1180"/>
        <v>0</v>
      </c>
      <c r="IL187" s="1460">
        <f t="shared" si="1181"/>
        <v>0</v>
      </c>
      <c r="IM187" s="1460">
        <f t="shared" si="1182"/>
        <v>0</v>
      </c>
      <c r="IN187" s="1460">
        <f t="shared" si="1183"/>
        <v>0</v>
      </c>
      <c r="IO187" s="1460">
        <f t="shared" si="1184"/>
        <v>0</v>
      </c>
      <c r="IP187" s="1460">
        <f t="shared" si="1185"/>
        <v>0</v>
      </c>
      <c r="IQ187" s="1460">
        <f t="shared" si="1186"/>
        <v>0</v>
      </c>
      <c r="IR187" s="1460">
        <f t="shared" si="1187"/>
        <v>0</v>
      </c>
      <c r="IS187" s="1460">
        <f t="shared" si="1188"/>
        <v>0</v>
      </c>
      <c r="IT187" s="1460">
        <f t="shared" si="1189"/>
        <v>0</v>
      </c>
      <c r="IU187" s="1460">
        <f t="shared" si="1190"/>
        <v>0</v>
      </c>
      <c r="IV187" s="1460">
        <f t="shared" si="1191"/>
        <v>0</v>
      </c>
      <c r="IW187" s="1460">
        <f t="shared" si="1192"/>
        <v>0</v>
      </c>
      <c r="IX187" s="1460">
        <f t="shared" si="1193"/>
        <v>0</v>
      </c>
      <c r="IY187" s="1460">
        <f t="shared" si="1194"/>
        <v>0</v>
      </c>
      <c r="IZ187" s="1460">
        <f t="shared" si="1195"/>
        <v>0</v>
      </c>
      <c r="JA187" s="1460">
        <f t="shared" si="1196"/>
        <v>0</v>
      </c>
      <c r="JB187" s="1460">
        <f t="shared" si="1197"/>
        <v>0</v>
      </c>
      <c r="JC187" s="1460">
        <f t="shared" si="1198"/>
        <v>0</v>
      </c>
      <c r="JD187" s="1460">
        <f t="shared" si="1199"/>
        <v>0</v>
      </c>
      <c r="JE187" s="1460">
        <f t="shared" si="1200"/>
        <v>0</v>
      </c>
      <c r="JF187" s="1460">
        <f t="shared" si="1201"/>
        <v>0</v>
      </c>
      <c r="JG187" s="1460">
        <f t="shared" si="1202"/>
        <v>0</v>
      </c>
      <c r="JH187" s="1460">
        <f t="shared" si="1203"/>
        <v>0</v>
      </c>
      <c r="JI187" s="1460">
        <f t="shared" si="1204"/>
        <v>0</v>
      </c>
      <c r="JJ187" s="1460">
        <f t="shared" si="1205"/>
        <v>0</v>
      </c>
      <c r="JK187" s="1460">
        <f t="shared" si="1206"/>
        <v>0</v>
      </c>
      <c r="JL187" s="1460">
        <f t="shared" si="1207"/>
        <v>0</v>
      </c>
      <c r="JM187" s="1460">
        <f t="shared" si="1208"/>
        <v>0</v>
      </c>
      <c r="JN187" s="1460">
        <f t="shared" si="1209"/>
        <v>0</v>
      </c>
      <c r="JO187" s="1460">
        <f t="shared" si="1210"/>
        <v>0</v>
      </c>
      <c r="JP187" s="1460">
        <f t="shared" si="1211"/>
        <v>0</v>
      </c>
      <c r="JQ187" s="1460">
        <f t="shared" si="1212"/>
        <v>0</v>
      </c>
      <c r="JR187" s="1460">
        <f t="shared" si="1213"/>
        <v>0</v>
      </c>
      <c r="JS187" s="1460">
        <f t="shared" si="1214"/>
        <v>0</v>
      </c>
      <c r="JT187" s="1460">
        <f t="shared" si="1215"/>
        <v>0</v>
      </c>
      <c r="JU187" s="1460">
        <f t="shared" si="1216"/>
        <v>0</v>
      </c>
      <c r="JV187" s="1460">
        <f t="shared" si="1217"/>
        <v>0</v>
      </c>
      <c r="JW187" s="1460">
        <f t="shared" si="1218"/>
        <v>0</v>
      </c>
      <c r="JX187" s="1460">
        <f t="shared" si="1219"/>
        <v>0</v>
      </c>
      <c r="JY187" s="1460">
        <f t="shared" si="1220"/>
        <v>0</v>
      </c>
      <c r="JZ187" s="1460">
        <f t="shared" si="1221"/>
        <v>0</v>
      </c>
      <c r="KA187" s="1460">
        <f t="shared" si="1222"/>
        <v>0</v>
      </c>
      <c r="KB187" s="1460">
        <f t="shared" si="1223"/>
        <v>0</v>
      </c>
      <c r="KC187" s="1460">
        <f t="shared" si="1224"/>
        <v>0</v>
      </c>
      <c r="KD187" s="1460">
        <f t="shared" si="1225"/>
        <v>0</v>
      </c>
      <c r="KE187" s="1460">
        <f t="shared" si="1226"/>
        <v>0</v>
      </c>
      <c r="KF187" s="1460">
        <f t="shared" si="1227"/>
        <v>0</v>
      </c>
      <c r="KG187" s="1460">
        <f t="shared" si="1228"/>
        <v>0</v>
      </c>
      <c r="KH187" s="1460">
        <f t="shared" si="1229"/>
        <v>0</v>
      </c>
      <c r="KI187" s="1460">
        <f t="shared" si="1230"/>
        <v>0</v>
      </c>
      <c r="KJ187" s="1460">
        <f t="shared" si="1231"/>
        <v>0</v>
      </c>
      <c r="KK187" s="1460">
        <f t="shared" si="1232"/>
        <v>0</v>
      </c>
      <c r="KL187" s="1460">
        <f t="shared" si="1233"/>
        <v>0</v>
      </c>
      <c r="KM187" s="1460">
        <f t="shared" si="1234"/>
        <v>0</v>
      </c>
      <c r="KN187" s="1460">
        <f t="shared" si="1235"/>
        <v>0</v>
      </c>
      <c r="KO187" s="1460">
        <f t="shared" si="1236"/>
        <v>0</v>
      </c>
      <c r="KP187" s="1460">
        <f t="shared" si="1237"/>
        <v>0</v>
      </c>
      <c r="KQ187" s="1460">
        <f t="shared" si="1238"/>
        <v>0</v>
      </c>
      <c r="KR187" s="1460">
        <f t="shared" si="1239"/>
        <v>0</v>
      </c>
      <c r="KS187" s="1460">
        <f t="shared" si="1240"/>
        <v>0</v>
      </c>
      <c r="KT187" s="1460">
        <f t="shared" si="1241"/>
        <v>0</v>
      </c>
      <c r="KU187" s="1460">
        <f t="shared" si="1242"/>
        <v>0</v>
      </c>
      <c r="KV187" s="1460">
        <f t="shared" si="1243"/>
        <v>0</v>
      </c>
      <c r="KW187" s="1460">
        <f t="shared" si="1244"/>
        <v>0</v>
      </c>
      <c r="KX187" s="1460">
        <f t="shared" si="1245"/>
        <v>0</v>
      </c>
      <c r="KY187" s="1460">
        <f t="shared" si="1246"/>
        <v>0</v>
      </c>
      <c r="KZ187" s="1460">
        <f t="shared" si="1247"/>
        <v>0</v>
      </c>
      <c r="LA187" s="1460">
        <f t="shared" si="1248"/>
        <v>0</v>
      </c>
      <c r="LB187" s="1460">
        <f t="shared" si="1249"/>
        <v>0</v>
      </c>
      <c r="LC187" s="1460">
        <f t="shared" si="1250"/>
        <v>0</v>
      </c>
      <c r="LD187" s="1460">
        <f t="shared" si="1251"/>
        <v>0</v>
      </c>
      <c r="LE187" s="1460">
        <f t="shared" si="1252"/>
        <v>0</v>
      </c>
      <c r="LF187" s="1460">
        <f t="shared" si="1253"/>
        <v>0</v>
      </c>
      <c r="LG187" s="1460">
        <f t="shared" si="1254"/>
        <v>0</v>
      </c>
      <c r="LH187" s="1460">
        <f t="shared" si="1255"/>
        <v>0</v>
      </c>
      <c r="LI187" s="1460">
        <f t="shared" si="1256"/>
        <v>0</v>
      </c>
      <c r="LJ187" s="1460">
        <f t="shared" si="1257"/>
        <v>0</v>
      </c>
      <c r="LK187" s="1460">
        <f t="shared" si="1258"/>
        <v>0</v>
      </c>
      <c r="LL187" s="1460">
        <f t="shared" si="1259"/>
        <v>0</v>
      </c>
      <c r="LM187" s="1460">
        <f t="shared" si="1260"/>
        <v>0</v>
      </c>
      <c r="LN187" s="1460">
        <f t="shared" si="1261"/>
        <v>0</v>
      </c>
      <c r="LO187" s="1460">
        <f t="shared" si="1262"/>
        <v>0</v>
      </c>
      <c r="LP187" s="1460">
        <f t="shared" si="1263"/>
        <v>0</v>
      </c>
      <c r="LQ187" s="1460">
        <f t="shared" si="1264"/>
        <v>0</v>
      </c>
      <c r="LR187" s="1460">
        <f t="shared" si="1265"/>
        <v>0</v>
      </c>
      <c r="LS187" s="1460">
        <f t="shared" si="1266"/>
        <v>0</v>
      </c>
      <c r="LW187" s="1467">
        <f t="shared" si="1267"/>
        <v>0</v>
      </c>
      <c r="LX187" s="1467">
        <f t="shared" si="1268"/>
        <v>0</v>
      </c>
      <c r="LY187" s="1467">
        <f t="shared" si="1269"/>
        <v>0</v>
      </c>
      <c r="LZ187" s="1467">
        <f t="shared" si="1270"/>
        <v>0</v>
      </c>
      <c r="MA187" s="1506"/>
      <c r="MB187" s="1460">
        <f t="shared" si="1271"/>
        <v>0</v>
      </c>
      <c r="MC187" s="1460">
        <f t="shared" si="1291"/>
        <v>0</v>
      </c>
      <c r="MD187" s="1460">
        <f t="shared" si="1291"/>
        <v>0</v>
      </c>
      <c r="ME187" s="1460">
        <f t="shared" si="1291"/>
        <v>0</v>
      </c>
      <c r="MF187" s="1460">
        <f t="shared" si="1291"/>
        <v>0</v>
      </c>
      <c r="MG187" s="1460">
        <f t="shared" si="1291"/>
        <v>0</v>
      </c>
      <c r="MH187" s="1460">
        <f t="shared" si="1291"/>
        <v>0</v>
      </c>
      <c r="MI187" s="1460">
        <f t="shared" si="1291"/>
        <v>0</v>
      </c>
      <c r="MJ187" s="1460">
        <f t="shared" si="1291"/>
        <v>0</v>
      </c>
      <c r="MK187" s="1460">
        <f t="shared" si="1291"/>
        <v>0</v>
      </c>
      <c r="ML187" s="1460">
        <f t="shared" si="1291"/>
        <v>0</v>
      </c>
      <c r="MM187" s="1460">
        <f t="shared" si="1291"/>
        <v>0</v>
      </c>
      <c r="MN187" s="1460">
        <f t="shared" si="1291"/>
        <v>0</v>
      </c>
      <c r="MO187" s="1460">
        <f t="shared" si="1291"/>
        <v>0</v>
      </c>
      <c r="MP187" s="1460">
        <f t="shared" si="1291"/>
        <v>0</v>
      </c>
      <c r="MQ187" s="1460">
        <f t="shared" si="1291"/>
        <v>0</v>
      </c>
      <c r="MR187" s="1460">
        <f t="shared" si="1291"/>
        <v>0</v>
      </c>
      <c r="MS187" s="1460">
        <f t="shared" si="1295"/>
        <v>0</v>
      </c>
      <c r="MT187" s="1460">
        <f t="shared" si="1295"/>
        <v>0</v>
      </c>
      <c r="MU187" s="1460">
        <f t="shared" si="1295"/>
        <v>0</v>
      </c>
      <c r="MV187" s="1460">
        <f t="shared" si="1295"/>
        <v>0</v>
      </c>
      <c r="MW187" s="1460">
        <f t="shared" si="1295"/>
        <v>0</v>
      </c>
      <c r="MX187" s="1460">
        <f t="shared" si="1295"/>
        <v>0</v>
      </c>
      <c r="MY187" s="1460">
        <f t="shared" si="1295"/>
        <v>0</v>
      </c>
      <c r="MZ187" s="1460">
        <f t="shared" si="1295"/>
        <v>0</v>
      </c>
      <c r="NA187" s="1460">
        <f t="shared" si="1295"/>
        <v>0</v>
      </c>
      <c r="NB187" s="1460">
        <f t="shared" si="1295"/>
        <v>0</v>
      </c>
      <c r="NC187" s="1460">
        <f t="shared" si="1295"/>
        <v>0</v>
      </c>
      <c r="ND187" s="1460">
        <f t="shared" si="1295"/>
        <v>0</v>
      </c>
      <c r="NE187" s="1460">
        <f t="shared" si="1295"/>
        <v>0</v>
      </c>
      <c r="NF187" s="1460">
        <f t="shared" si="1295"/>
        <v>0</v>
      </c>
      <c r="NG187" s="1460">
        <f t="shared" si="1295"/>
        <v>0</v>
      </c>
      <c r="NH187" s="1460">
        <f t="shared" si="1295"/>
        <v>0</v>
      </c>
      <c r="NI187" s="1460">
        <f t="shared" si="1296"/>
        <v>0</v>
      </c>
      <c r="NJ187" s="1460">
        <f t="shared" si="1296"/>
        <v>0</v>
      </c>
      <c r="NK187" s="1460">
        <f t="shared" si="1296"/>
        <v>0</v>
      </c>
      <c r="NL187" s="1460">
        <f t="shared" si="1296"/>
        <v>0</v>
      </c>
      <c r="NM187" s="1460">
        <f t="shared" si="1296"/>
        <v>0</v>
      </c>
      <c r="NN187" s="1460">
        <f t="shared" si="1296"/>
        <v>0</v>
      </c>
      <c r="NO187" s="1460">
        <f t="shared" si="1296"/>
        <v>0</v>
      </c>
      <c r="NP187" s="1460">
        <f t="shared" si="1296"/>
        <v>0</v>
      </c>
      <c r="NQ187" s="1460">
        <f t="shared" si="1296"/>
        <v>0</v>
      </c>
      <c r="NR187" s="1460">
        <f t="shared" si="1296"/>
        <v>0</v>
      </c>
      <c r="NS187" s="1460">
        <f t="shared" si="1296"/>
        <v>0</v>
      </c>
      <c r="NT187" s="1460">
        <f t="shared" si="1296"/>
        <v>0</v>
      </c>
      <c r="NU187" s="1460">
        <f t="shared" si="1296"/>
        <v>0</v>
      </c>
      <c r="NV187" s="1460">
        <f t="shared" si="1296"/>
        <v>0</v>
      </c>
      <c r="NW187" s="1460">
        <f t="shared" si="1296"/>
        <v>0</v>
      </c>
      <c r="NX187" s="1460">
        <f t="shared" si="1296"/>
        <v>0</v>
      </c>
      <c r="NY187" s="1460">
        <f t="shared" si="1297"/>
        <v>0</v>
      </c>
      <c r="NZ187" s="1460">
        <f t="shared" si="1297"/>
        <v>0</v>
      </c>
      <c r="OA187" s="1460">
        <f t="shared" si="1297"/>
        <v>0</v>
      </c>
      <c r="OB187" s="1460">
        <f t="shared" si="1297"/>
        <v>0</v>
      </c>
      <c r="OC187" s="1460">
        <f t="shared" si="1297"/>
        <v>0</v>
      </c>
      <c r="OD187" s="1460">
        <f t="shared" si="1297"/>
        <v>0</v>
      </c>
      <c r="OE187" s="1460">
        <f t="shared" si="1297"/>
        <v>0</v>
      </c>
      <c r="OF187" s="1460">
        <f t="shared" si="1297"/>
        <v>0</v>
      </c>
      <c r="OG187" s="1460">
        <f t="shared" si="1297"/>
        <v>0</v>
      </c>
      <c r="OH187" s="1460">
        <f t="shared" si="1297"/>
        <v>0</v>
      </c>
      <c r="OI187" s="1460">
        <f t="shared" si="1297"/>
        <v>0</v>
      </c>
      <c r="OJ187" s="1460">
        <f t="shared" si="1297"/>
        <v>0</v>
      </c>
      <c r="OK187" s="1460">
        <f t="shared" si="1297"/>
        <v>0</v>
      </c>
      <c r="OL187" s="1460">
        <f t="shared" si="1297"/>
        <v>0</v>
      </c>
      <c r="OM187" s="1460">
        <f t="shared" si="1297"/>
        <v>0</v>
      </c>
      <c r="ON187" s="1460">
        <f t="shared" si="1297"/>
        <v>0</v>
      </c>
      <c r="OO187" s="1460">
        <f t="shared" si="1279"/>
        <v>0</v>
      </c>
      <c r="OP187" s="1460">
        <f t="shared" si="1292"/>
        <v>0</v>
      </c>
      <c r="OQ187" s="1460">
        <f t="shared" si="1292"/>
        <v>0</v>
      </c>
      <c r="OR187" s="1460">
        <f t="shared" si="1292"/>
        <v>0</v>
      </c>
      <c r="OS187" s="1460">
        <f t="shared" si="1292"/>
        <v>0</v>
      </c>
      <c r="OT187" s="1460">
        <f t="shared" si="1292"/>
        <v>0</v>
      </c>
      <c r="OU187" s="1460">
        <f t="shared" si="1292"/>
        <v>0</v>
      </c>
      <c r="OV187" s="1460">
        <f t="shared" si="1292"/>
        <v>0</v>
      </c>
      <c r="OW187" s="1460">
        <f t="shared" si="1292"/>
        <v>0</v>
      </c>
      <c r="OX187" s="1460">
        <f t="shared" si="1292"/>
        <v>0</v>
      </c>
      <c r="OY187" s="1460">
        <f t="shared" si="1292"/>
        <v>0</v>
      </c>
      <c r="OZ187" s="1460">
        <f t="shared" si="1292"/>
        <v>0</v>
      </c>
      <c r="PA187" s="1460">
        <f t="shared" si="1292"/>
        <v>0</v>
      </c>
      <c r="PB187" s="1460">
        <f t="shared" si="1292"/>
        <v>0</v>
      </c>
      <c r="PC187" s="1460">
        <f t="shared" si="1292"/>
        <v>0</v>
      </c>
      <c r="PD187" s="1460">
        <f t="shared" si="1292"/>
        <v>0</v>
      </c>
      <c r="PE187" s="1460">
        <f t="shared" si="1292"/>
        <v>0</v>
      </c>
      <c r="PF187" s="1460">
        <f t="shared" si="1293"/>
        <v>0</v>
      </c>
      <c r="PG187" s="1460">
        <f t="shared" si="1293"/>
        <v>0</v>
      </c>
      <c r="PH187" s="1460">
        <f t="shared" si="1293"/>
        <v>0</v>
      </c>
      <c r="PI187" s="1460">
        <f t="shared" si="1293"/>
        <v>0</v>
      </c>
      <c r="PJ187" s="1460">
        <f t="shared" si="1293"/>
        <v>0</v>
      </c>
      <c r="PK187" s="1460">
        <f t="shared" si="1293"/>
        <v>0</v>
      </c>
      <c r="PL187" s="1460">
        <f t="shared" si="1293"/>
        <v>0</v>
      </c>
      <c r="PM187" s="1460">
        <f t="shared" si="1293"/>
        <v>0</v>
      </c>
      <c r="PN187" s="1460">
        <f t="shared" si="1293"/>
        <v>0</v>
      </c>
      <c r="PO187" s="1460">
        <f t="shared" si="1293"/>
        <v>0</v>
      </c>
      <c r="PP187" s="1460">
        <f t="shared" si="1293"/>
        <v>0</v>
      </c>
      <c r="PQ187" s="1460">
        <f t="shared" si="1293"/>
        <v>0</v>
      </c>
      <c r="PR187" s="1460">
        <f t="shared" si="1293"/>
        <v>0</v>
      </c>
      <c r="PS187" s="1460">
        <f t="shared" si="1293"/>
        <v>0</v>
      </c>
      <c r="PT187" s="1460">
        <f t="shared" si="1293"/>
        <v>0</v>
      </c>
      <c r="PU187" s="1460">
        <f t="shared" si="1293"/>
        <v>0</v>
      </c>
      <c r="PV187" s="1460">
        <f t="shared" si="1294"/>
        <v>0</v>
      </c>
      <c r="PW187" s="1460">
        <f t="shared" si="1294"/>
        <v>0</v>
      </c>
      <c r="PX187" s="1460">
        <f t="shared" si="1294"/>
        <v>0</v>
      </c>
      <c r="PY187" s="1460">
        <f t="shared" si="1294"/>
        <v>0</v>
      </c>
      <c r="PZ187" s="1460">
        <f t="shared" si="1294"/>
        <v>0</v>
      </c>
      <c r="QA187" s="1460">
        <f t="shared" si="1294"/>
        <v>0</v>
      </c>
      <c r="QB187" s="1460">
        <f t="shared" si="1294"/>
        <v>0</v>
      </c>
      <c r="QC187" s="1460">
        <f t="shared" si="1294"/>
        <v>0</v>
      </c>
      <c r="QD187" s="1460">
        <f t="shared" si="1294"/>
        <v>0</v>
      </c>
      <c r="QE187" s="1460">
        <f t="shared" si="1294"/>
        <v>0</v>
      </c>
      <c r="QF187" s="1460">
        <f t="shared" si="1294"/>
        <v>0</v>
      </c>
      <c r="QG187" s="1460">
        <f t="shared" si="1294"/>
        <v>0</v>
      </c>
      <c r="QH187" s="1460">
        <f t="shared" si="1294"/>
        <v>0</v>
      </c>
      <c r="QI187" s="1460">
        <f t="shared" si="1294"/>
        <v>0</v>
      </c>
      <c r="QJ187" s="1460">
        <f t="shared" si="1294"/>
        <v>0</v>
      </c>
      <c r="QK187" s="1460">
        <f t="shared" si="1294"/>
        <v>0</v>
      </c>
      <c r="QL187" s="1460">
        <f t="shared" si="1273"/>
        <v>0</v>
      </c>
      <c r="QM187" s="1460">
        <f t="shared" si="1273"/>
        <v>0</v>
      </c>
      <c r="QN187" s="1460">
        <f t="shared" si="1273"/>
        <v>0</v>
      </c>
      <c r="QO187" s="1460">
        <f t="shared" si="1273"/>
        <v>0</v>
      </c>
      <c r="QP187" s="1460">
        <f t="shared" si="1273"/>
        <v>0</v>
      </c>
      <c r="QQ187" s="1460">
        <f t="shared" si="1273"/>
        <v>0</v>
      </c>
    </row>
    <row r="188" spans="1:459" s="1466" customFormat="1" ht="22.5" customHeight="1">
      <c r="A188" s="1468"/>
      <c r="B188" s="1469"/>
      <c r="C188" s="1469"/>
      <c r="D188" s="1470"/>
      <c r="E188" s="1471"/>
      <c r="F188" s="1472"/>
      <c r="G188" s="1472"/>
      <c r="H188" s="1473">
        <f t="shared" si="1106"/>
        <v>0</v>
      </c>
      <c r="I188" s="1474">
        <v>0</v>
      </c>
      <c r="J188" s="1475">
        <f t="shared" si="437"/>
        <v>0</v>
      </c>
      <c r="K188" s="1476">
        <v>0</v>
      </c>
      <c r="L188" s="1477">
        <f t="shared" si="1107"/>
        <v>0</v>
      </c>
      <c r="M188" s="1477">
        <f t="shared" si="1108"/>
        <v>0</v>
      </c>
      <c r="N188" s="1478"/>
      <c r="O188" s="1479">
        <v>0</v>
      </c>
      <c r="P188" s="1480">
        <v>0</v>
      </c>
      <c r="Q188" s="1828">
        <v>0</v>
      </c>
      <c r="R188" s="1831">
        <f t="shared" si="1109"/>
        <v>0</v>
      </c>
      <c r="S188" s="1481">
        <f>IF(AND(SUM(O188:Q188)=0,N188="NNN"),MIN('Operating History and Pro Forma'!$M$33,'Operating History and Pro Forma'!$T$15)*D188,SUM(O188:Q188)*D188)</f>
        <v>0</v>
      </c>
      <c r="T188" s="1482">
        <f t="shared" si="1110"/>
        <v>0</v>
      </c>
      <c r="U188" s="1483">
        <f t="shared" si="1111"/>
        <v>0</v>
      </c>
      <c r="V188" s="1480"/>
      <c r="W188" s="1514"/>
      <c r="X188" s="1486" t="str">
        <f t="shared" si="1112"/>
        <v/>
      </c>
      <c r="Y188" s="1487">
        <f t="shared" si="1113"/>
        <v>0</v>
      </c>
      <c r="Z188" s="1488"/>
      <c r="AA188" s="1488"/>
      <c r="AB188" s="1488"/>
      <c r="AC188" s="1488"/>
      <c r="AD188" s="1489">
        <f t="shared" si="1114"/>
        <v>0</v>
      </c>
      <c r="AE188" s="1490" t="str">
        <f t="shared" si="1115"/>
        <v/>
      </c>
      <c r="AF188" s="1491">
        <f t="shared" si="1116"/>
        <v>0</v>
      </c>
      <c r="AG188" s="1492">
        <f t="shared" si="1117"/>
        <v>0</v>
      </c>
      <c r="AH188" s="1493">
        <f t="shared" si="1118"/>
        <v>0</v>
      </c>
      <c r="AI188" s="1493">
        <f t="shared" si="1118"/>
        <v>0</v>
      </c>
      <c r="AJ188" s="1494">
        <f t="shared" si="1118"/>
        <v>0</v>
      </c>
      <c r="AK188" s="1494">
        <f t="shared" si="1118"/>
        <v>0</v>
      </c>
      <c r="AL188" s="1495">
        <f t="shared" si="1118"/>
        <v>0</v>
      </c>
      <c r="AM188" s="1496">
        <f t="shared" si="1118"/>
        <v>0</v>
      </c>
      <c r="AN188" s="1497">
        <f t="shared" si="399"/>
        <v>0</v>
      </c>
      <c r="AO188" s="1498">
        <f t="shared" si="1093"/>
        <v>0</v>
      </c>
      <c r="AP188" s="1499">
        <f t="shared" si="1119"/>
        <v>0</v>
      </c>
      <c r="AQ188" s="1500">
        <f t="shared" si="1120"/>
        <v>0</v>
      </c>
      <c r="AR188" s="1501">
        <f t="shared" si="1121"/>
        <v>0</v>
      </c>
      <c r="AS188" s="1498">
        <f t="shared" si="1088"/>
        <v>0</v>
      </c>
      <c r="AT188" s="1501">
        <f t="shared" si="1122"/>
        <v>0</v>
      </c>
      <c r="AU188" s="1498">
        <f t="shared" si="1123"/>
        <v>1</v>
      </c>
      <c r="AV188" s="1498">
        <f t="shared" si="1124"/>
        <v>2</v>
      </c>
      <c r="AW188" s="1499">
        <f t="shared" si="1125"/>
        <v>0</v>
      </c>
      <c r="AX188" s="1502">
        <f t="shared" si="1126"/>
        <v>0</v>
      </c>
      <c r="AY188" s="1503">
        <f t="shared" si="1127"/>
        <v>0</v>
      </c>
      <c r="AZ188" s="1498">
        <f t="shared" si="1128"/>
        <v>2</v>
      </c>
      <c r="BA188" s="1498">
        <f t="shared" si="1129"/>
        <v>3</v>
      </c>
      <c r="BB188" s="1499">
        <f t="shared" si="1130"/>
        <v>0</v>
      </c>
      <c r="BC188" s="1502">
        <f t="shared" si="1131"/>
        <v>0</v>
      </c>
      <c r="BD188" s="1503">
        <f t="shared" si="1132"/>
        <v>0</v>
      </c>
      <c r="BE188" s="1498">
        <f t="shared" si="1133"/>
        <v>3</v>
      </c>
      <c r="BF188" s="1498">
        <f t="shared" si="1134"/>
        <v>4</v>
      </c>
      <c r="BG188" s="1499">
        <f t="shared" si="1135"/>
        <v>0</v>
      </c>
      <c r="BH188" s="1502">
        <f t="shared" si="1136"/>
        <v>0</v>
      </c>
      <c r="BI188" s="1502">
        <f t="shared" si="1137"/>
        <v>0</v>
      </c>
      <c r="BJ188" s="1504">
        <f t="shared" si="1138"/>
        <v>1900</v>
      </c>
      <c r="BK188" s="1505" t="str">
        <f t="shared" si="1139"/>
        <v/>
      </c>
      <c r="BL188" s="1506"/>
      <c r="BM188" s="1507">
        <f t="shared" si="1140"/>
        <v>0</v>
      </c>
      <c r="BN188" s="1508">
        <f t="shared" si="1290"/>
        <v>0</v>
      </c>
      <c r="BO188" s="1508">
        <f t="shared" si="1290"/>
        <v>0</v>
      </c>
      <c r="BP188" s="1508">
        <f t="shared" si="1290"/>
        <v>0</v>
      </c>
      <c r="BQ188" s="1508">
        <f t="shared" si="1290"/>
        <v>0</v>
      </c>
      <c r="BR188" s="1508">
        <f t="shared" si="1290"/>
        <v>0</v>
      </c>
      <c r="BS188" s="1508">
        <f t="shared" si="1290"/>
        <v>0</v>
      </c>
      <c r="BT188" s="1508">
        <f t="shared" si="1290"/>
        <v>0</v>
      </c>
      <c r="BU188" s="1508">
        <f t="shared" si="1290"/>
        <v>0</v>
      </c>
      <c r="BV188" s="1508">
        <f t="shared" si="1290"/>
        <v>0</v>
      </c>
      <c r="BW188" s="1508">
        <f t="shared" si="1290"/>
        <v>0</v>
      </c>
      <c r="BX188" s="1508">
        <f t="shared" si="1290"/>
        <v>0</v>
      </c>
      <c r="BY188" s="1507">
        <f t="shared" si="1290"/>
        <v>0</v>
      </c>
      <c r="BZ188" s="1508">
        <f t="shared" si="1290"/>
        <v>0</v>
      </c>
      <c r="CA188" s="1508">
        <f t="shared" si="1290"/>
        <v>0</v>
      </c>
      <c r="CB188" s="1508">
        <f t="shared" si="1290"/>
        <v>0</v>
      </c>
      <c r="CC188" s="1508">
        <f t="shared" si="1290"/>
        <v>0</v>
      </c>
      <c r="CD188" s="1508">
        <f t="shared" si="1298"/>
        <v>0</v>
      </c>
      <c r="CE188" s="1508">
        <f t="shared" si="1298"/>
        <v>0</v>
      </c>
      <c r="CF188" s="1508">
        <f t="shared" si="1298"/>
        <v>0</v>
      </c>
      <c r="CG188" s="1508">
        <f t="shared" si="1298"/>
        <v>0</v>
      </c>
      <c r="CH188" s="1508">
        <f t="shared" si="1298"/>
        <v>0</v>
      </c>
      <c r="CI188" s="1508">
        <f t="shared" si="1298"/>
        <v>0</v>
      </c>
      <c r="CJ188" s="1509">
        <f t="shared" si="1298"/>
        <v>0</v>
      </c>
      <c r="CK188" s="1507">
        <f t="shared" si="1298"/>
        <v>0</v>
      </c>
      <c r="CL188" s="1508">
        <f t="shared" si="1298"/>
        <v>0</v>
      </c>
      <c r="CM188" s="1508">
        <f t="shared" si="1298"/>
        <v>0</v>
      </c>
      <c r="CN188" s="1508">
        <f t="shared" si="1298"/>
        <v>0</v>
      </c>
      <c r="CO188" s="1508">
        <f t="shared" si="1298"/>
        <v>0</v>
      </c>
      <c r="CP188" s="1508">
        <f t="shared" si="1298"/>
        <v>0</v>
      </c>
      <c r="CQ188" s="1508">
        <f t="shared" si="1298"/>
        <v>0</v>
      </c>
      <c r="CR188" s="1508">
        <f t="shared" si="1298"/>
        <v>0</v>
      </c>
      <c r="CS188" s="1508">
        <f t="shared" si="1298"/>
        <v>0</v>
      </c>
      <c r="CT188" s="1508">
        <f t="shared" si="1299"/>
        <v>0</v>
      </c>
      <c r="CU188" s="1508">
        <f t="shared" si="1299"/>
        <v>0</v>
      </c>
      <c r="CV188" s="1509">
        <f t="shared" si="1299"/>
        <v>0</v>
      </c>
      <c r="CW188" s="1508">
        <f t="shared" si="1299"/>
        <v>0</v>
      </c>
      <c r="CX188" s="1508">
        <f t="shared" si="1299"/>
        <v>0</v>
      </c>
      <c r="CY188" s="1508">
        <f t="shared" si="1299"/>
        <v>0</v>
      </c>
      <c r="CZ188" s="1508">
        <f t="shared" si="1299"/>
        <v>0</v>
      </c>
      <c r="DA188" s="1508">
        <f t="shared" si="1299"/>
        <v>0</v>
      </c>
      <c r="DB188" s="1508">
        <f t="shared" si="1299"/>
        <v>0</v>
      </c>
      <c r="DC188" s="1508">
        <f t="shared" si="1299"/>
        <v>0</v>
      </c>
      <c r="DD188" s="1508">
        <f t="shared" si="1299"/>
        <v>0</v>
      </c>
      <c r="DE188" s="1508">
        <f t="shared" si="1299"/>
        <v>0</v>
      </c>
      <c r="DF188" s="1508">
        <f t="shared" si="1299"/>
        <v>0</v>
      </c>
      <c r="DG188" s="1508">
        <f t="shared" si="1299"/>
        <v>0</v>
      </c>
      <c r="DH188" s="1509">
        <f t="shared" si="1299"/>
        <v>0</v>
      </c>
      <c r="DI188" s="1508">
        <f t="shared" si="1299"/>
        <v>0</v>
      </c>
      <c r="DJ188" s="1508">
        <f t="shared" si="1300"/>
        <v>0</v>
      </c>
      <c r="DK188" s="1508">
        <f t="shared" si="1300"/>
        <v>0</v>
      </c>
      <c r="DL188" s="1508">
        <f t="shared" si="1300"/>
        <v>0</v>
      </c>
      <c r="DM188" s="1508">
        <f t="shared" si="1300"/>
        <v>0</v>
      </c>
      <c r="DN188" s="1508">
        <f t="shared" si="1300"/>
        <v>0</v>
      </c>
      <c r="DO188" s="1508">
        <f t="shared" si="1300"/>
        <v>0</v>
      </c>
      <c r="DP188" s="1508">
        <f t="shared" si="1300"/>
        <v>0</v>
      </c>
      <c r="DQ188" s="1508">
        <f t="shared" si="1300"/>
        <v>0</v>
      </c>
      <c r="DR188" s="1508">
        <f t="shared" si="1300"/>
        <v>0</v>
      </c>
      <c r="DS188" s="1508">
        <f t="shared" si="1300"/>
        <v>0</v>
      </c>
      <c r="DT188" s="1509">
        <f t="shared" si="1300"/>
        <v>0</v>
      </c>
      <c r="DU188" s="1507">
        <f t="shared" si="1300"/>
        <v>0</v>
      </c>
      <c r="DV188" s="1508">
        <f t="shared" si="1300"/>
        <v>0</v>
      </c>
      <c r="DW188" s="1508">
        <f t="shared" si="1300"/>
        <v>0</v>
      </c>
      <c r="DX188" s="1508">
        <f t="shared" si="1300"/>
        <v>0</v>
      </c>
      <c r="DY188" s="1508">
        <f t="shared" si="1300"/>
        <v>0</v>
      </c>
      <c r="DZ188" s="1508">
        <f t="shared" si="1301"/>
        <v>0</v>
      </c>
      <c r="EA188" s="1508">
        <f t="shared" si="1301"/>
        <v>0</v>
      </c>
      <c r="EB188" s="1508">
        <f t="shared" si="1301"/>
        <v>0</v>
      </c>
      <c r="EC188" s="1508">
        <f t="shared" si="1301"/>
        <v>0</v>
      </c>
      <c r="ED188" s="1508">
        <f t="shared" si="1301"/>
        <v>0</v>
      </c>
      <c r="EE188" s="1508">
        <f t="shared" si="1301"/>
        <v>0</v>
      </c>
      <c r="EF188" s="1508">
        <f t="shared" si="1301"/>
        <v>0</v>
      </c>
      <c r="EG188" s="1507">
        <f t="shared" si="1301"/>
        <v>0</v>
      </c>
      <c r="EH188" s="1508">
        <f t="shared" si="1301"/>
        <v>0</v>
      </c>
      <c r="EI188" s="1508">
        <f t="shared" si="1301"/>
        <v>0</v>
      </c>
      <c r="EJ188" s="1508">
        <f t="shared" si="1301"/>
        <v>0</v>
      </c>
      <c r="EK188" s="1508">
        <f t="shared" si="1301"/>
        <v>0</v>
      </c>
      <c r="EL188" s="1508">
        <f t="shared" si="1301"/>
        <v>0</v>
      </c>
      <c r="EM188" s="1508">
        <f t="shared" si="1301"/>
        <v>0</v>
      </c>
      <c r="EN188" s="1508">
        <f t="shared" si="1301"/>
        <v>0</v>
      </c>
      <c r="EO188" s="1508">
        <f t="shared" si="1301"/>
        <v>0</v>
      </c>
      <c r="EP188" s="1508">
        <f t="shared" si="1302"/>
        <v>0</v>
      </c>
      <c r="EQ188" s="1508">
        <f t="shared" si="1302"/>
        <v>0</v>
      </c>
      <c r="ER188" s="1509">
        <f t="shared" si="1302"/>
        <v>0</v>
      </c>
      <c r="ES188" s="1507">
        <f t="shared" si="1302"/>
        <v>0</v>
      </c>
      <c r="ET188" s="1508">
        <f t="shared" si="1302"/>
        <v>0</v>
      </c>
      <c r="EU188" s="1508">
        <f t="shared" si="1302"/>
        <v>0</v>
      </c>
      <c r="EV188" s="1508">
        <f t="shared" si="1302"/>
        <v>0</v>
      </c>
      <c r="EW188" s="1508">
        <f t="shared" si="1302"/>
        <v>0</v>
      </c>
      <c r="EX188" s="1508">
        <f t="shared" si="1302"/>
        <v>0</v>
      </c>
      <c r="EY188" s="1508">
        <f t="shared" si="1302"/>
        <v>0</v>
      </c>
      <c r="EZ188" s="1508">
        <f t="shared" si="1302"/>
        <v>0</v>
      </c>
      <c r="FA188" s="1508">
        <f t="shared" si="1302"/>
        <v>0</v>
      </c>
      <c r="FB188" s="1508">
        <f t="shared" si="1302"/>
        <v>0</v>
      </c>
      <c r="FC188" s="1508">
        <f t="shared" si="1302"/>
        <v>0</v>
      </c>
      <c r="FD188" s="1509">
        <f t="shared" si="1302"/>
        <v>0</v>
      </c>
      <c r="FE188" s="1508">
        <f t="shared" si="1302"/>
        <v>0</v>
      </c>
      <c r="FF188" s="1508">
        <f t="shared" si="1287"/>
        <v>0</v>
      </c>
      <c r="FG188" s="1508">
        <f t="shared" si="1303"/>
        <v>0</v>
      </c>
      <c r="FH188" s="1508">
        <f t="shared" si="1303"/>
        <v>0</v>
      </c>
      <c r="FI188" s="1508">
        <f t="shared" si="1303"/>
        <v>0</v>
      </c>
      <c r="FJ188" s="1508">
        <f t="shared" si="1303"/>
        <v>0</v>
      </c>
      <c r="FK188" s="1508">
        <f t="shared" si="1303"/>
        <v>0</v>
      </c>
      <c r="FL188" s="1508">
        <f t="shared" si="1303"/>
        <v>0</v>
      </c>
      <c r="FM188" s="1508">
        <f t="shared" si="1303"/>
        <v>0</v>
      </c>
      <c r="FN188" s="1508">
        <f t="shared" si="1303"/>
        <v>0</v>
      </c>
      <c r="FO188" s="1508">
        <f t="shared" si="1303"/>
        <v>0</v>
      </c>
      <c r="FP188" s="1509">
        <f t="shared" si="1303"/>
        <v>0</v>
      </c>
      <c r="FQ188" s="1508">
        <f t="shared" si="1303"/>
        <v>0</v>
      </c>
      <c r="FR188" s="1508">
        <f t="shared" si="1303"/>
        <v>0</v>
      </c>
      <c r="FS188" s="1508">
        <f t="shared" si="1303"/>
        <v>0</v>
      </c>
      <c r="FT188" s="1508">
        <f t="shared" si="1303"/>
        <v>0</v>
      </c>
      <c r="FU188" s="1508">
        <f t="shared" si="1303"/>
        <v>0</v>
      </c>
      <c r="FV188" s="1508">
        <f t="shared" si="1303"/>
        <v>0</v>
      </c>
      <c r="FW188" s="1508">
        <f t="shared" si="1142"/>
        <v>0</v>
      </c>
      <c r="FX188" s="1508">
        <f t="shared" si="1142"/>
        <v>0</v>
      </c>
      <c r="FY188" s="1508">
        <f t="shared" si="1142"/>
        <v>0</v>
      </c>
      <c r="FZ188" s="1508">
        <f t="shared" si="1142"/>
        <v>0</v>
      </c>
      <c r="GA188" s="1508">
        <f t="shared" si="1142"/>
        <v>0</v>
      </c>
      <c r="GB188" s="1509">
        <f t="shared" si="1142"/>
        <v>0</v>
      </c>
      <c r="GC188" s="1506"/>
      <c r="GD188" s="1458">
        <f t="shared" si="1143"/>
        <v>1</v>
      </c>
      <c r="GE188" s="1510">
        <f t="shared" si="1281"/>
        <v>0</v>
      </c>
      <c r="GF188" s="1511">
        <f t="shared" si="1281"/>
        <v>0</v>
      </c>
      <c r="GG188" s="1511">
        <f t="shared" si="1281"/>
        <v>0</v>
      </c>
      <c r="GH188" s="1511">
        <f t="shared" si="1281"/>
        <v>0</v>
      </c>
      <c r="GI188" s="1511">
        <f t="shared" si="1281"/>
        <v>0</v>
      </c>
      <c r="GJ188" s="1511">
        <f t="shared" si="1281"/>
        <v>0</v>
      </c>
      <c r="GK188" s="1511">
        <f t="shared" si="1281"/>
        <v>0</v>
      </c>
      <c r="GL188" s="1511">
        <f t="shared" si="1281"/>
        <v>0</v>
      </c>
      <c r="GM188" s="1511">
        <f t="shared" si="1281"/>
        <v>0</v>
      </c>
      <c r="GN188" s="1512">
        <f t="shared" si="1281"/>
        <v>0</v>
      </c>
      <c r="GO188" s="1513">
        <f t="shared" si="1144"/>
        <v>0</v>
      </c>
      <c r="GP188" s="1506"/>
      <c r="GQ188" s="1510">
        <f t="shared" si="1304"/>
        <v>0</v>
      </c>
      <c r="GR188" s="1511">
        <f t="shared" si="1289"/>
        <v>0</v>
      </c>
      <c r="GS188" s="1511">
        <f t="shared" si="1289"/>
        <v>0</v>
      </c>
      <c r="GT188" s="1511">
        <f t="shared" si="1289"/>
        <v>0</v>
      </c>
      <c r="GU188" s="1511">
        <f t="shared" si="1289"/>
        <v>0</v>
      </c>
      <c r="GV188" s="1511">
        <f t="shared" si="1289"/>
        <v>0</v>
      </c>
      <c r="GW188" s="1511">
        <f t="shared" si="1289"/>
        <v>0</v>
      </c>
      <c r="GX188" s="1511">
        <f t="shared" si="1289"/>
        <v>0</v>
      </c>
      <c r="GY188" s="1511">
        <f t="shared" si="1289"/>
        <v>0</v>
      </c>
      <c r="GZ188" s="1512">
        <f t="shared" si="1289"/>
        <v>0</v>
      </c>
      <c r="HA188" s="1513">
        <f t="shared" si="1145"/>
        <v>0</v>
      </c>
      <c r="HB188" s="1506">
        <f t="shared" si="1146"/>
        <v>1</v>
      </c>
      <c r="HC188" s="1506"/>
      <c r="HD188" s="1508">
        <f t="shared" si="1147"/>
        <v>0</v>
      </c>
      <c r="HE188" s="1460">
        <f t="shared" si="1148"/>
        <v>0</v>
      </c>
      <c r="HF188" s="1460">
        <f t="shared" si="1149"/>
        <v>0</v>
      </c>
      <c r="HG188" s="1460">
        <f t="shared" si="1150"/>
        <v>0</v>
      </c>
      <c r="HH188" s="1460">
        <f t="shared" si="1151"/>
        <v>0</v>
      </c>
      <c r="HI188" s="1460">
        <f t="shared" si="1152"/>
        <v>0</v>
      </c>
      <c r="HJ188" s="1460">
        <f t="shared" si="1153"/>
        <v>0</v>
      </c>
      <c r="HK188" s="1460">
        <f t="shared" si="1154"/>
        <v>0</v>
      </c>
      <c r="HL188" s="1460">
        <f t="shared" si="1155"/>
        <v>0</v>
      </c>
      <c r="HM188" s="1460">
        <f t="shared" si="1156"/>
        <v>0</v>
      </c>
      <c r="HN188" s="1460">
        <f t="shared" si="1157"/>
        <v>0</v>
      </c>
      <c r="HO188" s="1460">
        <f t="shared" si="1158"/>
        <v>0</v>
      </c>
      <c r="HP188" s="1460">
        <f t="shared" si="1159"/>
        <v>0</v>
      </c>
      <c r="HQ188" s="1460">
        <f t="shared" si="1160"/>
        <v>0</v>
      </c>
      <c r="HR188" s="1460">
        <f t="shared" si="1161"/>
        <v>0</v>
      </c>
      <c r="HS188" s="1460">
        <f t="shared" si="1162"/>
        <v>0</v>
      </c>
      <c r="HT188" s="1460">
        <f t="shared" si="1163"/>
        <v>0</v>
      </c>
      <c r="HU188" s="1460">
        <f t="shared" si="1164"/>
        <v>0</v>
      </c>
      <c r="HV188" s="1460">
        <f t="shared" si="1165"/>
        <v>0</v>
      </c>
      <c r="HW188" s="1460">
        <f t="shared" si="1166"/>
        <v>0</v>
      </c>
      <c r="HX188" s="1460">
        <f t="shared" si="1167"/>
        <v>0</v>
      </c>
      <c r="HY188" s="1460">
        <f t="shared" si="1168"/>
        <v>0</v>
      </c>
      <c r="HZ188" s="1460">
        <f t="shared" si="1169"/>
        <v>0</v>
      </c>
      <c r="IA188" s="1460">
        <f t="shared" si="1170"/>
        <v>0</v>
      </c>
      <c r="IB188" s="1460">
        <f t="shared" si="1171"/>
        <v>0</v>
      </c>
      <c r="IC188" s="1460">
        <f t="shared" si="1172"/>
        <v>0</v>
      </c>
      <c r="ID188" s="1460">
        <f t="shared" si="1173"/>
        <v>0</v>
      </c>
      <c r="IE188" s="1460">
        <f t="shared" si="1174"/>
        <v>0</v>
      </c>
      <c r="IF188" s="1460">
        <f t="shared" si="1175"/>
        <v>0</v>
      </c>
      <c r="IG188" s="1460">
        <f t="shared" si="1176"/>
        <v>0</v>
      </c>
      <c r="IH188" s="1460">
        <f t="shared" si="1177"/>
        <v>0</v>
      </c>
      <c r="II188" s="1460">
        <f t="shared" si="1178"/>
        <v>0</v>
      </c>
      <c r="IJ188" s="1460">
        <f t="shared" si="1179"/>
        <v>0</v>
      </c>
      <c r="IK188" s="1460">
        <f t="shared" si="1180"/>
        <v>0</v>
      </c>
      <c r="IL188" s="1460">
        <f t="shared" si="1181"/>
        <v>0</v>
      </c>
      <c r="IM188" s="1460">
        <f t="shared" si="1182"/>
        <v>0</v>
      </c>
      <c r="IN188" s="1460">
        <f t="shared" si="1183"/>
        <v>0</v>
      </c>
      <c r="IO188" s="1460">
        <f t="shared" si="1184"/>
        <v>0</v>
      </c>
      <c r="IP188" s="1460">
        <f t="shared" si="1185"/>
        <v>0</v>
      </c>
      <c r="IQ188" s="1460">
        <f t="shared" si="1186"/>
        <v>0</v>
      </c>
      <c r="IR188" s="1460">
        <f t="shared" si="1187"/>
        <v>0</v>
      </c>
      <c r="IS188" s="1460">
        <f t="shared" si="1188"/>
        <v>0</v>
      </c>
      <c r="IT188" s="1460">
        <f t="shared" si="1189"/>
        <v>0</v>
      </c>
      <c r="IU188" s="1460">
        <f t="shared" si="1190"/>
        <v>0</v>
      </c>
      <c r="IV188" s="1460">
        <f t="shared" si="1191"/>
        <v>0</v>
      </c>
      <c r="IW188" s="1460">
        <f t="shared" si="1192"/>
        <v>0</v>
      </c>
      <c r="IX188" s="1460">
        <f t="shared" si="1193"/>
        <v>0</v>
      </c>
      <c r="IY188" s="1460">
        <f t="shared" si="1194"/>
        <v>0</v>
      </c>
      <c r="IZ188" s="1460">
        <f t="shared" si="1195"/>
        <v>0</v>
      </c>
      <c r="JA188" s="1460">
        <f t="shared" si="1196"/>
        <v>0</v>
      </c>
      <c r="JB188" s="1460">
        <f t="shared" si="1197"/>
        <v>0</v>
      </c>
      <c r="JC188" s="1460">
        <f t="shared" si="1198"/>
        <v>0</v>
      </c>
      <c r="JD188" s="1460">
        <f t="shared" si="1199"/>
        <v>0</v>
      </c>
      <c r="JE188" s="1460">
        <f t="shared" si="1200"/>
        <v>0</v>
      </c>
      <c r="JF188" s="1460">
        <f t="shared" si="1201"/>
        <v>0</v>
      </c>
      <c r="JG188" s="1460">
        <f t="shared" si="1202"/>
        <v>0</v>
      </c>
      <c r="JH188" s="1460">
        <f t="shared" si="1203"/>
        <v>0</v>
      </c>
      <c r="JI188" s="1460">
        <f t="shared" si="1204"/>
        <v>0</v>
      </c>
      <c r="JJ188" s="1460">
        <f t="shared" si="1205"/>
        <v>0</v>
      </c>
      <c r="JK188" s="1460">
        <f t="shared" si="1206"/>
        <v>0</v>
      </c>
      <c r="JL188" s="1460">
        <f t="shared" si="1207"/>
        <v>0</v>
      </c>
      <c r="JM188" s="1460">
        <f t="shared" si="1208"/>
        <v>0</v>
      </c>
      <c r="JN188" s="1460">
        <f t="shared" si="1209"/>
        <v>0</v>
      </c>
      <c r="JO188" s="1460">
        <f t="shared" si="1210"/>
        <v>0</v>
      </c>
      <c r="JP188" s="1460">
        <f t="shared" si="1211"/>
        <v>0</v>
      </c>
      <c r="JQ188" s="1460">
        <f t="shared" si="1212"/>
        <v>0</v>
      </c>
      <c r="JR188" s="1460">
        <f t="shared" si="1213"/>
        <v>0</v>
      </c>
      <c r="JS188" s="1460">
        <f t="shared" si="1214"/>
        <v>0</v>
      </c>
      <c r="JT188" s="1460">
        <f t="shared" si="1215"/>
        <v>0</v>
      </c>
      <c r="JU188" s="1460">
        <f t="shared" si="1216"/>
        <v>0</v>
      </c>
      <c r="JV188" s="1460">
        <f t="shared" si="1217"/>
        <v>0</v>
      </c>
      <c r="JW188" s="1460">
        <f t="shared" si="1218"/>
        <v>0</v>
      </c>
      <c r="JX188" s="1460">
        <f t="shared" si="1219"/>
        <v>0</v>
      </c>
      <c r="JY188" s="1460">
        <f t="shared" si="1220"/>
        <v>0</v>
      </c>
      <c r="JZ188" s="1460">
        <f t="shared" si="1221"/>
        <v>0</v>
      </c>
      <c r="KA188" s="1460">
        <f t="shared" si="1222"/>
        <v>0</v>
      </c>
      <c r="KB188" s="1460">
        <f t="shared" si="1223"/>
        <v>0</v>
      </c>
      <c r="KC188" s="1460">
        <f t="shared" si="1224"/>
        <v>0</v>
      </c>
      <c r="KD188" s="1460">
        <f t="shared" si="1225"/>
        <v>0</v>
      </c>
      <c r="KE188" s="1460">
        <f t="shared" si="1226"/>
        <v>0</v>
      </c>
      <c r="KF188" s="1460">
        <f t="shared" si="1227"/>
        <v>0</v>
      </c>
      <c r="KG188" s="1460">
        <f t="shared" si="1228"/>
        <v>0</v>
      </c>
      <c r="KH188" s="1460">
        <f t="shared" si="1229"/>
        <v>0</v>
      </c>
      <c r="KI188" s="1460">
        <f t="shared" si="1230"/>
        <v>0</v>
      </c>
      <c r="KJ188" s="1460">
        <f t="shared" si="1231"/>
        <v>0</v>
      </c>
      <c r="KK188" s="1460">
        <f t="shared" si="1232"/>
        <v>0</v>
      </c>
      <c r="KL188" s="1460">
        <f t="shared" si="1233"/>
        <v>0</v>
      </c>
      <c r="KM188" s="1460">
        <f t="shared" si="1234"/>
        <v>0</v>
      </c>
      <c r="KN188" s="1460">
        <f t="shared" si="1235"/>
        <v>0</v>
      </c>
      <c r="KO188" s="1460">
        <f t="shared" si="1236"/>
        <v>0</v>
      </c>
      <c r="KP188" s="1460">
        <f t="shared" si="1237"/>
        <v>0</v>
      </c>
      <c r="KQ188" s="1460">
        <f t="shared" si="1238"/>
        <v>0</v>
      </c>
      <c r="KR188" s="1460">
        <f t="shared" si="1239"/>
        <v>0</v>
      </c>
      <c r="KS188" s="1460">
        <f t="shared" si="1240"/>
        <v>0</v>
      </c>
      <c r="KT188" s="1460">
        <f t="shared" si="1241"/>
        <v>0</v>
      </c>
      <c r="KU188" s="1460">
        <f t="shared" si="1242"/>
        <v>0</v>
      </c>
      <c r="KV188" s="1460">
        <f t="shared" si="1243"/>
        <v>0</v>
      </c>
      <c r="KW188" s="1460">
        <f t="shared" si="1244"/>
        <v>0</v>
      </c>
      <c r="KX188" s="1460">
        <f t="shared" si="1245"/>
        <v>0</v>
      </c>
      <c r="KY188" s="1460">
        <f t="shared" si="1246"/>
        <v>0</v>
      </c>
      <c r="KZ188" s="1460">
        <f t="shared" si="1247"/>
        <v>0</v>
      </c>
      <c r="LA188" s="1460">
        <f t="shared" si="1248"/>
        <v>0</v>
      </c>
      <c r="LB188" s="1460">
        <f t="shared" si="1249"/>
        <v>0</v>
      </c>
      <c r="LC188" s="1460">
        <f t="shared" si="1250"/>
        <v>0</v>
      </c>
      <c r="LD188" s="1460">
        <f t="shared" si="1251"/>
        <v>0</v>
      </c>
      <c r="LE188" s="1460">
        <f t="shared" si="1252"/>
        <v>0</v>
      </c>
      <c r="LF188" s="1460">
        <f t="shared" si="1253"/>
        <v>0</v>
      </c>
      <c r="LG188" s="1460">
        <f t="shared" si="1254"/>
        <v>0</v>
      </c>
      <c r="LH188" s="1460">
        <f t="shared" si="1255"/>
        <v>0</v>
      </c>
      <c r="LI188" s="1460">
        <f t="shared" si="1256"/>
        <v>0</v>
      </c>
      <c r="LJ188" s="1460">
        <f t="shared" si="1257"/>
        <v>0</v>
      </c>
      <c r="LK188" s="1460">
        <f t="shared" si="1258"/>
        <v>0</v>
      </c>
      <c r="LL188" s="1460">
        <f t="shared" si="1259"/>
        <v>0</v>
      </c>
      <c r="LM188" s="1460">
        <f t="shared" si="1260"/>
        <v>0</v>
      </c>
      <c r="LN188" s="1460">
        <f t="shared" si="1261"/>
        <v>0</v>
      </c>
      <c r="LO188" s="1460">
        <f t="shared" si="1262"/>
        <v>0</v>
      </c>
      <c r="LP188" s="1460">
        <f t="shared" si="1263"/>
        <v>0</v>
      </c>
      <c r="LQ188" s="1460">
        <f t="shared" si="1264"/>
        <v>0</v>
      </c>
      <c r="LR188" s="1460">
        <f t="shared" si="1265"/>
        <v>0</v>
      </c>
      <c r="LS188" s="1460">
        <f t="shared" si="1266"/>
        <v>0</v>
      </c>
      <c r="LW188" s="1467">
        <f t="shared" si="1267"/>
        <v>0</v>
      </c>
      <c r="LX188" s="1467">
        <f t="shared" si="1268"/>
        <v>0</v>
      </c>
      <c r="LY188" s="1467">
        <f t="shared" si="1269"/>
        <v>0</v>
      </c>
      <c r="LZ188" s="1467">
        <f t="shared" si="1270"/>
        <v>0</v>
      </c>
      <c r="MA188" s="1506"/>
      <c r="MB188" s="1460">
        <f t="shared" si="1271"/>
        <v>0</v>
      </c>
      <c r="MC188" s="1460">
        <f t="shared" si="1291"/>
        <v>0</v>
      </c>
      <c r="MD188" s="1460">
        <f t="shared" si="1291"/>
        <v>0</v>
      </c>
      <c r="ME188" s="1460">
        <f t="shared" si="1291"/>
        <v>0</v>
      </c>
      <c r="MF188" s="1460">
        <f t="shared" si="1291"/>
        <v>0</v>
      </c>
      <c r="MG188" s="1460">
        <f t="shared" si="1291"/>
        <v>0</v>
      </c>
      <c r="MH188" s="1460">
        <f t="shared" si="1291"/>
        <v>0</v>
      </c>
      <c r="MI188" s="1460">
        <f t="shared" si="1291"/>
        <v>0</v>
      </c>
      <c r="MJ188" s="1460">
        <f t="shared" si="1291"/>
        <v>0</v>
      </c>
      <c r="MK188" s="1460">
        <f t="shared" si="1291"/>
        <v>0</v>
      </c>
      <c r="ML188" s="1460">
        <f t="shared" si="1291"/>
        <v>0</v>
      </c>
      <c r="MM188" s="1460">
        <f t="shared" si="1291"/>
        <v>0</v>
      </c>
      <c r="MN188" s="1460">
        <f t="shared" si="1291"/>
        <v>0</v>
      </c>
      <c r="MO188" s="1460">
        <f t="shared" si="1291"/>
        <v>0</v>
      </c>
      <c r="MP188" s="1460">
        <f t="shared" si="1291"/>
        <v>0</v>
      </c>
      <c r="MQ188" s="1460">
        <f t="shared" si="1291"/>
        <v>0</v>
      </c>
      <c r="MR188" s="1460">
        <f t="shared" si="1291"/>
        <v>0</v>
      </c>
      <c r="MS188" s="1460">
        <f t="shared" si="1295"/>
        <v>0</v>
      </c>
      <c r="MT188" s="1460">
        <f t="shared" si="1295"/>
        <v>0</v>
      </c>
      <c r="MU188" s="1460">
        <f t="shared" si="1295"/>
        <v>0</v>
      </c>
      <c r="MV188" s="1460">
        <f t="shared" si="1295"/>
        <v>0</v>
      </c>
      <c r="MW188" s="1460">
        <f t="shared" si="1295"/>
        <v>0</v>
      </c>
      <c r="MX188" s="1460">
        <f t="shared" si="1295"/>
        <v>0</v>
      </c>
      <c r="MY188" s="1460">
        <f t="shared" si="1295"/>
        <v>0</v>
      </c>
      <c r="MZ188" s="1460">
        <f t="shared" si="1295"/>
        <v>0</v>
      </c>
      <c r="NA188" s="1460">
        <f t="shared" si="1295"/>
        <v>0</v>
      </c>
      <c r="NB188" s="1460">
        <f t="shared" si="1295"/>
        <v>0</v>
      </c>
      <c r="NC188" s="1460">
        <f t="shared" si="1295"/>
        <v>0</v>
      </c>
      <c r="ND188" s="1460">
        <f t="shared" si="1295"/>
        <v>0</v>
      </c>
      <c r="NE188" s="1460">
        <f t="shared" si="1295"/>
        <v>0</v>
      </c>
      <c r="NF188" s="1460">
        <f t="shared" si="1295"/>
        <v>0</v>
      </c>
      <c r="NG188" s="1460">
        <f t="shared" si="1295"/>
        <v>0</v>
      </c>
      <c r="NH188" s="1460">
        <f t="shared" si="1295"/>
        <v>0</v>
      </c>
      <c r="NI188" s="1460">
        <f t="shared" si="1296"/>
        <v>0</v>
      </c>
      <c r="NJ188" s="1460">
        <f t="shared" si="1296"/>
        <v>0</v>
      </c>
      <c r="NK188" s="1460">
        <f t="shared" si="1296"/>
        <v>0</v>
      </c>
      <c r="NL188" s="1460">
        <f t="shared" si="1296"/>
        <v>0</v>
      </c>
      <c r="NM188" s="1460">
        <f t="shared" si="1296"/>
        <v>0</v>
      </c>
      <c r="NN188" s="1460">
        <f t="shared" si="1296"/>
        <v>0</v>
      </c>
      <c r="NO188" s="1460">
        <f t="shared" si="1296"/>
        <v>0</v>
      </c>
      <c r="NP188" s="1460">
        <f t="shared" si="1296"/>
        <v>0</v>
      </c>
      <c r="NQ188" s="1460">
        <f t="shared" si="1296"/>
        <v>0</v>
      </c>
      <c r="NR188" s="1460">
        <f t="shared" si="1296"/>
        <v>0</v>
      </c>
      <c r="NS188" s="1460">
        <f t="shared" si="1296"/>
        <v>0</v>
      </c>
      <c r="NT188" s="1460">
        <f t="shared" si="1296"/>
        <v>0</v>
      </c>
      <c r="NU188" s="1460">
        <f t="shared" si="1296"/>
        <v>0</v>
      </c>
      <c r="NV188" s="1460">
        <f t="shared" si="1296"/>
        <v>0</v>
      </c>
      <c r="NW188" s="1460">
        <f t="shared" si="1296"/>
        <v>0</v>
      </c>
      <c r="NX188" s="1460">
        <f t="shared" si="1296"/>
        <v>0</v>
      </c>
      <c r="NY188" s="1460">
        <f t="shared" si="1297"/>
        <v>0</v>
      </c>
      <c r="NZ188" s="1460">
        <f t="shared" si="1297"/>
        <v>0</v>
      </c>
      <c r="OA188" s="1460">
        <f t="shared" si="1297"/>
        <v>0</v>
      </c>
      <c r="OB188" s="1460">
        <f t="shared" si="1297"/>
        <v>0</v>
      </c>
      <c r="OC188" s="1460">
        <f t="shared" si="1297"/>
        <v>0</v>
      </c>
      <c r="OD188" s="1460">
        <f t="shared" si="1297"/>
        <v>0</v>
      </c>
      <c r="OE188" s="1460">
        <f t="shared" si="1297"/>
        <v>0</v>
      </c>
      <c r="OF188" s="1460">
        <f t="shared" si="1297"/>
        <v>0</v>
      </c>
      <c r="OG188" s="1460">
        <f t="shared" si="1297"/>
        <v>0</v>
      </c>
      <c r="OH188" s="1460">
        <f t="shared" si="1297"/>
        <v>0</v>
      </c>
      <c r="OI188" s="1460">
        <f t="shared" si="1297"/>
        <v>0</v>
      </c>
      <c r="OJ188" s="1460">
        <f t="shared" si="1297"/>
        <v>0</v>
      </c>
      <c r="OK188" s="1460">
        <f t="shared" si="1297"/>
        <v>0</v>
      </c>
      <c r="OL188" s="1460">
        <f t="shared" si="1297"/>
        <v>0</v>
      </c>
      <c r="OM188" s="1460">
        <f t="shared" si="1297"/>
        <v>0</v>
      </c>
      <c r="ON188" s="1460">
        <f t="shared" si="1297"/>
        <v>0</v>
      </c>
      <c r="OO188" s="1460">
        <f t="shared" si="1279"/>
        <v>0</v>
      </c>
      <c r="OP188" s="1460">
        <f t="shared" si="1292"/>
        <v>0</v>
      </c>
      <c r="OQ188" s="1460">
        <f t="shared" si="1292"/>
        <v>0</v>
      </c>
      <c r="OR188" s="1460">
        <f t="shared" si="1292"/>
        <v>0</v>
      </c>
      <c r="OS188" s="1460">
        <f t="shared" si="1292"/>
        <v>0</v>
      </c>
      <c r="OT188" s="1460">
        <f t="shared" si="1292"/>
        <v>0</v>
      </c>
      <c r="OU188" s="1460">
        <f t="shared" si="1292"/>
        <v>0</v>
      </c>
      <c r="OV188" s="1460">
        <f t="shared" si="1292"/>
        <v>0</v>
      </c>
      <c r="OW188" s="1460">
        <f t="shared" si="1292"/>
        <v>0</v>
      </c>
      <c r="OX188" s="1460">
        <f t="shared" si="1292"/>
        <v>0</v>
      </c>
      <c r="OY188" s="1460">
        <f t="shared" si="1292"/>
        <v>0</v>
      </c>
      <c r="OZ188" s="1460">
        <f t="shared" si="1292"/>
        <v>0</v>
      </c>
      <c r="PA188" s="1460">
        <f t="shared" si="1292"/>
        <v>0</v>
      </c>
      <c r="PB188" s="1460">
        <f t="shared" si="1292"/>
        <v>0</v>
      </c>
      <c r="PC188" s="1460">
        <f t="shared" si="1292"/>
        <v>0</v>
      </c>
      <c r="PD188" s="1460">
        <f t="shared" si="1292"/>
        <v>0</v>
      </c>
      <c r="PE188" s="1460">
        <f t="shared" si="1292"/>
        <v>0</v>
      </c>
      <c r="PF188" s="1460">
        <f t="shared" si="1293"/>
        <v>0</v>
      </c>
      <c r="PG188" s="1460">
        <f t="shared" si="1293"/>
        <v>0</v>
      </c>
      <c r="PH188" s="1460">
        <f t="shared" si="1293"/>
        <v>0</v>
      </c>
      <c r="PI188" s="1460">
        <f t="shared" si="1293"/>
        <v>0</v>
      </c>
      <c r="PJ188" s="1460">
        <f t="shared" si="1293"/>
        <v>0</v>
      </c>
      <c r="PK188" s="1460">
        <f t="shared" si="1293"/>
        <v>0</v>
      </c>
      <c r="PL188" s="1460">
        <f t="shared" si="1293"/>
        <v>0</v>
      </c>
      <c r="PM188" s="1460">
        <f t="shared" si="1293"/>
        <v>0</v>
      </c>
      <c r="PN188" s="1460">
        <f t="shared" si="1293"/>
        <v>0</v>
      </c>
      <c r="PO188" s="1460">
        <f t="shared" si="1293"/>
        <v>0</v>
      </c>
      <c r="PP188" s="1460">
        <f t="shared" si="1293"/>
        <v>0</v>
      </c>
      <c r="PQ188" s="1460">
        <f t="shared" si="1293"/>
        <v>0</v>
      </c>
      <c r="PR188" s="1460">
        <f t="shared" si="1293"/>
        <v>0</v>
      </c>
      <c r="PS188" s="1460">
        <f t="shared" si="1293"/>
        <v>0</v>
      </c>
      <c r="PT188" s="1460">
        <f t="shared" si="1293"/>
        <v>0</v>
      </c>
      <c r="PU188" s="1460">
        <f t="shared" si="1293"/>
        <v>0</v>
      </c>
      <c r="PV188" s="1460">
        <f t="shared" si="1294"/>
        <v>0</v>
      </c>
      <c r="PW188" s="1460">
        <f t="shared" si="1294"/>
        <v>0</v>
      </c>
      <c r="PX188" s="1460">
        <f t="shared" si="1294"/>
        <v>0</v>
      </c>
      <c r="PY188" s="1460">
        <f t="shared" si="1294"/>
        <v>0</v>
      </c>
      <c r="PZ188" s="1460">
        <f t="shared" si="1294"/>
        <v>0</v>
      </c>
      <c r="QA188" s="1460">
        <f t="shared" si="1294"/>
        <v>0</v>
      </c>
      <c r="QB188" s="1460">
        <f t="shared" si="1294"/>
        <v>0</v>
      </c>
      <c r="QC188" s="1460">
        <f t="shared" si="1294"/>
        <v>0</v>
      </c>
      <c r="QD188" s="1460">
        <f t="shared" si="1294"/>
        <v>0</v>
      </c>
      <c r="QE188" s="1460">
        <f t="shared" si="1294"/>
        <v>0</v>
      </c>
      <c r="QF188" s="1460">
        <f t="shared" si="1294"/>
        <v>0</v>
      </c>
      <c r="QG188" s="1460">
        <f t="shared" si="1294"/>
        <v>0</v>
      </c>
      <c r="QH188" s="1460">
        <f t="shared" si="1294"/>
        <v>0</v>
      </c>
      <c r="QI188" s="1460">
        <f t="shared" si="1294"/>
        <v>0</v>
      </c>
      <c r="QJ188" s="1460">
        <f t="shared" si="1294"/>
        <v>0</v>
      </c>
      <c r="QK188" s="1460">
        <f t="shared" si="1294"/>
        <v>0</v>
      </c>
      <c r="QL188" s="1460">
        <f t="shared" si="1273"/>
        <v>0</v>
      </c>
      <c r="QM188" s="1460">
        <f t="shared" si="1273"/>
        <v>0</v>
      </c>
      <c r="QN188" s="1460">
        <f t="shared" si="1273"/>
        <v>0</v>
      </c>
      <c r="QO188" s="1460">
        <f t="shared" si="1273"/>
        <v>0</v>
      </c>
      <c r="QP188" s="1460">
        <f t="shared" si="1273"/>
        <v>0</v>
      </c>
      <c r="QQ188" s="1460">
        <f t="shared" si="1273"/>
        <v>0</v>
      </c>
    </row>
    <row r="189" spans="1:459" s="1466" customFormat="1" ht="22.5" customHeight="1">
      <c r="A189" s="1468"/>
      <c r="B189" s="1469"/>
      <c r="C189" s="1469"/>
      <c r="D189" s="1470"/>
      <c r="E189" s="1471"/>
      <c r="F189" s="1472"/>
      <c r="G189" s="1472"/>
      <c r="H189" s="1473">
        <f t="shared" si="1106"/>
        <v>0</v>
      </c>
      <c r="I189" s="1474">
        <v>0</v>
      </c>
      <c r="J189" s="1475">
        <f t="shared" si="437"/>
        <v>0</v>
      </c>
      <c r="K189" s="1476">
        <v>0</v>
      </c>
      <c r="L189" s="1477">
        <f t="shared" si="1107"/>
        <v>0</v>
      </c>
      <c r="M189" s="1477">
        <f t="shared" si="1108"/>
        <v>0</v>
      </c>
      <c r="N189" s="1478"/>
      <c r="O189" s="1479">
        <v>0</v>
      </c>
      <c r="P189" s="1480">
        <v>0</v>
      </c>
      <c r="Q189" s="1828">
        <v>0</v>
      </c>
      <c r="R189" s="1831">
        <f t="shared" si="1109"/>
        <v>0</v>
      </c>
      <c r="S189" s="1481">
        <f>IF(AND(SUM(O189:Q189)=0,N189="NNN"),MIN('Operating History and Pro Forma'!$M$33,'Operating History and Pro Forma'!$T$15)*D189,SUM(O189:Q189)*D189)</f>
        <v>0</v>
      </c>
      <c r="T189" s="1482">
        <f t="shared" si="1110"/>
        <v>0</v>
      </c>
      <c r="U189" s="1483">
        <f t="shared" si="1111"/>
        <v>0</v>
      </c>
      <c r="V189" s="1480"/>
      <c r="W189" s="1514"/>
      <c r="X189" s="1486" t="str">
        <f t="shared" si="1112"/>
        <v/>
      </c>
      <c r="Y189" s="1487">
        <f t="shared" si="1113"/>
        <v>0</v>
      </c>
      <c r="Z189" s="1488"/>
      <c r="AA189" s="1488"/>
      <c r="AB189" s="1488"/>
      <c r="AC189" s="1488"/>
      <c r="AD189" s="1489">
        <f t="shared" si="1114"/>
        <v>0</v>
      </c>
      <c r="AE189" s="1490" t="str">
        <f t="shared" si="1115"/>
        <v/>
      </c>
      <c r="AF189" s="1491">
        <f t="shared" si="1116"/>
        <v>0</v>
      </c>
      <c r="AG189" s="1492">
        <f t="shared" si="1117"/>
        <v>0</v>
      </c>
      <c r="AH189" s="1493">
        <f t="shared" si="1118"/>
        <v>0</v>
      </c>
      <c r="AI189" s="1493">
        <f t="shared" si="1118"/>
        <v>0</v>
      </c>
      <c r="AJ189" s="1494">
        <f t="shared" si="1118"/>
        <v>0</v>
      </c>
      <c r="AK189" s="1494">
        <f t="shared" si="1118"/>
        <v>0</v>
      </c>
      <c r="AL189" s="1495">
        <f t="shared" si="1118"/>
        <v>0</v>
      </c>
      <c r="AM189" s="1496">
        <f t="shared" si="1118"/>
        <v>0</v>
      </c>
      <c r="AN189" s="1497">
        <f t="shared" si="399"/>
        <v>0</v>
      </c>
      <c r="AO189" s="1498">
        <f t="shared" si="1093"/>
        <v>0</v>
      </c>
      <c r="AP189" s="1499">
        <f t="shared" si="1119"/>
        <v>0</v>
      </c>
      <c r="AQ189" s="1500">
        <f t="shared" si="1120"/>
        <v>0</v>
      </c>
      <c r="AR189" s="1501">
        <f t="shared" si="1121"/>
        <v>0</v>
      </c>
      <c r="AS189" s="1498">
        <f t="shared" si="1088"/>
        <v>0</v>
      </c>
      <c r="AT189" s="1501">
        <f t="shared" si="1122"/>
        <v>0</v>
      </c>
      <c r="AU189" s="1498">
        <f t="shared" si="1123"/>
        <v>1</v>
      </c>
      <c r="AV189" s="1498">
        <f t="shared" si="1124"/>
        <v>2</v>
      </c>
      <c r="AW189" s="1499">
        <f t="shared" si="1125"/>
        <v>0</v>
      </c>
      <c r="AX189" s="1502">
        <f t="shared" si="1126"/>
        <v>0</v>
      </c>
      <c r="AY189" s="1503">
        <f t="shared" si="1127"/>
        <v>0</v>
      </c>
      <c r="AZ189" s="1498">
        <f t="shared" si="1128"/>
        <v>2</v>
      </c>
      <c r="BA189" s="1498">
        <f t="shared" si="1129"/>
        <v>3</v>
      </c>
      <c r="BB189" s="1499">
        <f t="shared" si="1130"/>
        <v>0</v>
      </c>
      <c r="BC189" s="1502">
        <f t="shared" si="1131"/>
        <v>0</v>
      </c>
      <c r="BD189" s="1503">
        <f t="shared" si="1132"/>
        <v>0</v>
      </c>
      <c r="BE189" s="1498">
        <f t="shared" si="1133"/>
        <v>3</v>
      </c>
      <c r="BF189" s="1498">
        <f t="shared" si="1134"/>
        <v>4</v>
      </c>
      <c r="BG189" s="1499">
        <f t="shared" si="1135"/>
        <v>0</v>
      </c>
      <c r="BH189" s="1502">
        <f t="shared" si="1136"/>
        <v>0</v>
      </c>
      <c r="BI189" s="1502">
        <f t="shared" si="1137"/>
        <v>0</v>
      </c>
      <c r="BJ189" s="1504">
        <f t="shared" si="1138"/>
        <v>1900</v>
      </c>
      <c r="BK189" s="1505" t="str">
        <f t="shared" si="1139"/>
        <v/>
      </c>
      <c r="BL189" s="1506"/>
      <c r="BM189" s="1507">
        <f t="shared" si="1140"/>
        <v>0</v>
      </c>
      <c r="BN189" s="1508">
        <f t="shared" si="1290"/>
        <v>0</v>
      </c>
      <c r="BO189" s="1508">
        <f t="shared" si="1290"/>
        <v>0</v>
      </c>
      <c r="BP189" s="1508">
        <f t="shared" si="1290"/>
        <v>0</v>
      </c>
      <c r="BQ189" s="1508">
        <f t="shared" si="1290"/>
        <v>0</v>
      </c>
      <c r="BR189" s="1508">
        <f t="shared" si="1290"/>
        <v>0</v>
      </c>
      <c r="BS189" s="1508">
        <f t="shared" si="1290"/>
        <v>0</v>
      </c>
      <c r="BT189" s="1508">
        <f t="shared" si="1290"/>
        <v>0</v>
      </c>
      <c r="BU189" s="1508">
        <f t="shared" si="1290"/>
        <v>0</v>
      </c>
      <c r="BV189" s="1508">
        <f t="shared" si="1290"/>
        <v>0</v>
      </c>
      <c r="BW189" s="1508">
        <f t="shared" si="1290"/>
        <v>0</v>
      </c>
      <c r="BX189" s="1508">
        <f t="shared" si="1290"/>
        <v>0</v>
      </c>
      <c r="BY189" s="1507">
        <f t="shared" si="1290"/>
        <v>0</v>
      </c>
      <c r="BZ189" s="1508">
        <f t="shared" si="1290"/>
        <v>0</v>
      </c>
      <c r="CA189" s="1508">
        <f t="shared" si="1290"/>
        <v>0</v>
      </c>
      <c r="CB189" s="1508">
        <f t="shared" si="1290"/>
        <v>0</v>
      </c>
      <c r="CC189" s="1508">
        <f t="shared" si="1290"/>
        <v>0</v>
      </c>
      <c r="CD189" s="1508">
        <f t="shared" si="1298"/>
        <v>0</v>
      </c>
      <c r="CE189" s="1508">
        <f t="shared" si="1298"/>
        <v>0</v>
      </c>
      <c r="CF189" s="1508">
        <f t="shared" si="1298"/>
        <v>0</v>
      </c>
      <c r="CG189" s="1508">
        <f t="shared" si="1298"/>
        <v>0</v>
      </c>
      <c r="CH189" s="1508">
        <f t="shared" si="1298"/>
        <v>0</v>
      </c>
      <c r="CI189" s="1508">
        <f t="shared" si="1298"/>
        <v>0</v>
      </c>
      <c r="CJ189" s="1509">
        <f t="shared" si="1298"/>
        <v>0</v>
      </c>
      <c r="CK189" s="1507">
        <f t="shared" si="1298"/>
        <v>0</v>
      </c>
      <c r="CL189" s="1508">
        <f t="shared" si="1298"/>
        <v>0</v>
      </c>
      <c r="CM189" s="1508">
        <f t="shared" si="1298"/>
        <v>0</v>
      </c>
      <c r="CN189" s="1508">
        <f t="shared" si="1298"/>
        <v>0</v>
      </c>
      <c r="CO189" s="1508">
        <f t="shared" si="1298"/>
        <v>0</v>
      </c>
      <c r="CP189" s="1508">
        <f t="shared" si="1298"/>
        <v>0</v>
      </c>
      <c r="CQ189" s="1508">
        <f t="shared" si="1298"/>
        <v>0</v>
      </c>
      <c r="CR189" s="1508">
        <f t="shared" si="1298"/>
        <v>0</v>
      </c>
      <c r="CS189" s="1508">
        <f t="shared" si="1298"/>
        <v>0</v>
      </c>
      <c r="CT189" s="1508">
        <f t="shared" si="1299"/>
        <v>0</v>
      </c>
      <c r="CU189" s="1508">
        <f t="shared" si="1299"/>
        <v>0</v>
      </c>
      <c r="CV189" s="1509">
        <f t="shared" si="1299"/>
        <v>0</v>
      </c>
      <c r="CW189" s="1508">
        <f t="shared" si="1299"/>
        <v>0</v>
      </c>
      <c r="CX189" s="1508">
        <f t="shared" si="1299"/>
        <v>0</v>
      </c>
      <c r="CY189" s="1508">
        <f t="shared" si="1299"/>
        <v>0</v>
      </c>
      <c r="CZ189" s="1508">
        <f t="shared" si="1299"/>
        <v>0</v>
      </c>
      <c r="DA189" s="1508">
        <f t="shared" si="1299"/>
        <v>0</v>
      </c>
      <c r="DB189" s="1508">
        <f t="shared" si="1299"/>
        <v>0</v>
      </c>
      <c r="DC189" s="1508">
        <f t="shared" si="1299"/>
        <v>0</v>
      </c>
      <c r="DD189" s="1508">
        <f t="shared" si="1299"/>
        <v>0</v>
      </c>
      <c r="DE189" s="1508">
        <f t="shared" si="1299"/>
        <v>0</v>
      </c>
      <c r="DF189" s="1508">
        <f t="shared" si="1299"/>
        <v>0</v>
      </c>
      <c r="DG189" s="1508">
        <f t="shared" si="1299"/>
        <v>0</v>
      </c>
      <c r="DH189" s="1509">
        <f t="shared" si="1299"/>
        <v>0</v>
      </c>
      <c r="DI189" s="1508">
        <f t="shared" si="1299"/>
        <v>0</v>
      </c>
      <c r="DJ189" s="1508">
        <f t="shared" si="1300"/>
        <v>0</v>
      </c>
      <c r="DK189" s="1508">
        <f t="shared" si="1300"/>
        <v>0</v>
      </c>
      <c r="DL189" s="1508">
        <f t="shared" si="1300"/>
        <v>0</v>
      </c>
      <c r="DM189" s="1508">
        <f t="shared" si="1300"/>
        <v>0</v>
      </c>
      <c r="DN189" s="1508">
        <f t="shared" si="1300"/>
        <v>0</v>
      </c>
      <c r="DO189" s="1508">
        <f t="shared" si="1300"/>
        <v>0</v>
      </c>
      <c r="DP189" s="1508">
        <f t="shared" si="1300"/>
        <v>0</v>
      </c>
      <c r="DQ189" s="1508">
        <f t="shared" si="1300"/>
        <v>0</v>
      </c>
      <c r="DR189" s="1508">
        <f t="shared" si="1300"/>
        <v>0</v>
      </c>
      <c r="DS189" s="1508">
        <f t="shared" si="1300"/>
        <v>0</v>
      </c>
      <c r="DT189" s="1509">
        <f t="shared" si="1300"/>
        <v>0</v>
      </c>
      <c r="DU189" s="1507">
        <f t="shared" si="1300"/>
        <v>0</v>
      </c>
      <c r="DV189" s="1508">
        <f t="shared" si="1300"/>
        <v>0</v>
      </c>
      <c r="DW189" s="1508">
        <f t="shared" si="1300"/>
        <v>0</v>
      </c>
      <c r="DX189" s="1508">
        <f t="shared" si="1300"/>
        <v>0</v>
      </c>
      <c r="DY189" s="1508">
        <f t="shared" si="1300"/>
        <v>0</v>
      </c>
      <c r="DZ189" s="1508">
        <f t="shared" si="1301"/>
        <v>0</v>
      </c>
      <c r="EA189" s="1508">
        <f t="shared" si="1301"/>
        <v>0</v>
      </c>
      <c r="EB189" s="1508">
        <f t="shared" si="1301"/>
        <v>0</v>
      </c>
      <c r="EC189" s="1508">
        <f t="shared" si="1301"/>
        <v>0</v>
      </c>
      <c r="ED189" s="1508">
        <f t="shared" si="1301"/>
        <v>0</v>
      </c>
      <c r="EE189" s="1508">
        <f t="shared" si="1301"/>
        <v>0</v>
      </c>
      <c r="EF189" s="1508">
        <f t="shared" si="1301"/>
        <v>0</v>
      </c>
      <c r="EG189" s="1507">
        <f t="shared" si="1301"/>
        <v>0</v>
      </c>
      <c r="EH189" s="1508">
        <f t="shared" si="1301"/>
        <v>0</v>
      </c>
      <c r="EI189" s="1508">
        <f t="shared" si="1301"/>
        <v>0</v>
      </c>
      <c r="EJ189" s="1508">
        <f t="shared" si="1301"/>
        <v>0</v>
      </c>
      <c r="EK189" s="1508">
        <f t="shared" si="1301"/>
        <v>0</v>
      </c>
      <c r="EL189" s="1508">
        <f t="shared" si="1301"/>
        <v>0</v>
      </c>
      <c r="EM189" s="1508">
        <f t="shared" si="1301"/>
        <v>0</v>
      </c>
      <c r="EN189" s="1508">
        <f t="shared" si="1301"/>
        <v>0</v>
      </c>
      <c r="EO189" s="1508">
        <f t="shared" si="1301"/>
        <v>0</v>
      </c>
      <c r="EP189" s="1508">
        <f t="shared" si="1302"/>
        <v>0</v>
      </c>
      <c r="EQ189" s="1508">
        <f t="shared" si="1302"/>
        <v>0</v>
      </c>
      <c r="ER189" s="1509">
        <f t="shared" si="1302"/>
        <v>0</v>
      </c>
      <c r="ES189" s="1507">
        <f t="shared" si="1302"/>
        <v>0</v>
      </c>
      <c r="ET189" s="1508">
        <f t="shared" si="1302"/>
        <v>0</v>
      </c>
      <c r="EU189" s="1508">
        <f t="shared" si="1302"/>
        <v>0</v>
      </c>
      <c r="EV189" s="1508">
        <f t="shared" si="1302"/>
        <v>0</v>
      </c>
      <c r="EW189" s="1508">
        <f t="shared" si="1302"/>
        <v>0</v>
      </c>
      <c r="EX189" s="1508">
        <f t="shared" si="1302"/>
        <v>0</v>
      </c>
      <c r="EY189" s="1508">
        <f t="shared" si="1302"/>
        <v>0</v>
      </c>
      <c r="EZ189" s="1508">
        <f t="shared" si="1302"/>
        <v>0</v>
      </c>
      <c r="FA189" s="1508">
        <f t="shared" si="1302"/>
        <v>0</v>
      </c>
      <c r="FB189" s="1508">
        <f t="shared" si="1302"/>
        <v>0</v>
      </c>
      <c r="FC189" s="1508">
        <f t="shared" si="1302"/>
        <v>0</v>
      </c>
      <c r="FD189" s="1509">
        <f t="shared" si="1302"/>
        <v>0</v>
      </c>
      <c r="FE189" s="1508">
        <f t="shared" si="1302"/>
        <v>0</v>
      </c>
      <c r="FF189" s="1508">
        <f t="shared" si="1287"/>
        <v>0</v>
      </c>
      <c r="FG189" s="1508">
        <f t="shared" si="1303"/>
        <v>0</v>
      </c>
      <c r="FH189" s="1508">
        <f t="shared" si="1303"/>
        <v>0</v>
      </c>
      <c r="FI189" s="1508">
        <f t="shared" si="1303"/>
        <v>0</v>
      </c>
      <c r="FJ189" s="1508">
        <f t="shared" si="1303"/>
        <v>0</v>
      </c>
      <c r="FK189" s="1508">
        <f t="shared" si="1303"/>
        <v>0</v>
      </c>
      <c r="FL189" s="1508">
        <f t="shared" si="1303"/>
        <v>0</v>
      </c>
      <c r="FM189" s="1508">
        <f t="shared" si="1303"/>
        <v>0</v>
      </c>
      <c r="FN189" s="1508">
        <f t="shared" si="1303"/>
        <v>0</v>
      </c>
      <c r="FO189" s="1508">
        <f t="shared" si="1303"/>
        <v>0</v>
      </c>
      <c r="FP189" s="1509">
        <f t="shared" si="1303"/>
        <v>0</v>
      </c>
      <c r="FQ189" s="1508">
        <f t="shared" si="1303"/>
        <v>0</v>
      </c>
      <c r="FR189" s="1508">
        <f t="shared" si="1303"/>
        <v>0</v>
      </c>
      <c r="FS189" s="1508">
        <f t="shared" si="1303"/>
        <v>0</v>
      </c>
      <c r="FT189" s="1508">
        <f t="shared" si="1303"/>
        <v>0</v>
      </c>
      <c r="FU189" s="1508">
        <f t="shared" si="1303"/>
        <v>0</v>
      </c>
      <c r="FV189" s="1508">
        <f t="shared" si="1303"/>
        <v>0</v>
      </c>
      <c r="FW189" s="1508">
        <f t="shared" si="1142"/>
        <v>0</v>
      </c>
      <c r="FX189" s="1508">
        <f t="shared" si="1142"/>
        <v>0</v>
      </c>
      <c r="FY189" s="1508">
        <f t="shared" si="1142"/>
        <v>0</v>
      </c>
      <c r="FZ189" s="1508">
        <f t="shared" si="1142"/>
        <v>0</v>
      </c>
      <c r="GA189" s="1508">
        <f t="shared" si="1142"/>
        <v>0</v>
      </c>
      <c r="GB189" s="1509">
        <f t="shared" si="1142"/>
        <v>0</v>
      </c>
      <c r="GC189" s="1506"/>
      <c r="GD189" s="1458">
        <f t="shared" si="1143"/>
        <v>1</v>
      </c>
      <c r="GE189" s="1510">
        <f t="shared" si="1281"/>
        <v>0</v>
      </c>
      <c r="GF189" s="1511">
        <f t="shared" si="1281"/>
        <v>0</v>
      </c>
      <c r="GG189" s="1511">
        <f t="shared" si="1281"/>
        <v>0</v>
      </c>
      <c r="GH189" s="1511">
        <f t="shared" si="1281"/>
        <v>0</v>
      </c>
      <c r="GI189" s="1511">
        <f t="shared" si="1281"/>
        <v>0</v>
      </c>
      <c r="GJ189" s="1511">
        <f t="shared" si="1281"/>
        <v>0</v>
      </c>
      <c r="GK189" s="1511">
        <f t="shared" si="1281"/>
        <v>0</v>
      </c>
      <c r="GL189" s="1511">
        <f t="shared" si="1281"/>
        <v>0</v>
      </c>
      <c r="GM189" s="1511">
        <f t="shared" si="1281"/>
        <v>0</v>
      </c>
      <c r="GN189" s="1512">
        <f t="shared" si="1281"/>
        <v>0</v>
      </c>
      <c r="GO189" s="1513">
        <f t="shared" si="1144"/>
        <v>0</v>
      </c>
      <c r="GP189" s="1506"/>
      <c r="GQ189" s="1510">
        <f t="shared" si="1304"/>
        <v>0</v>
      </c>
      <c r="GR189" s="1511">
        <f t="shared" si="1289"/>
        <v>0</v>
      </c>
      <c r="GS189" s="1511">
        <f t="shared" si="1289"/>
        <v>0</v>
      </c>
      <c r="GT189" s="1511">
        <f t="shared" si="1289"/>
        <v>0</v>
      </c>
      <c r="GU189" s="1511">
        <f t="shared" si="1289"/>
        <v>0</v>
      </c>
      <c r="GV189" s="1511">
        <f t="shared" si="1289"/>
        <v>0</v>
      </c>
      <c r="GW189" s="1511">
        <f t="shared" si="1289"/>
        <v>0</v>
      </c>
      <c r="GX189" s="1511">
        <f t="shared" si="1289"/>
        <v>0</v>
      </c>
      <c r="GY189" s="1511">
        <f t="shared" si="1289"/>
        <v>0</v>
      </c>
      <c r="GZ189" s="1512">
        <f t="shared" si="1289"/>
        <v>0</v>
      </c>
      <c r="HA189" s="1513">
        <f t="shared" si="1145"/>
        <v>0</v>
      </c>
      <c r="HB189" s="1506">
        <f t="shared" si="1146"/>
        <v>1</v>
      </c>
      <c r="HC189" s="1506"/>
      <c r="HD189" s="1508">
        <f t="shared" si="1147"/>
        <v>0</v>
      </c>
      <c r="HE189" s="1460">
        <f t="shared" si="1148"/>
        <v>0</v>
      </c>
      <c r="HF189" s="1460">
        <f t="shared" si="1149"/>
        <v>0</v>
      </c>
      <c r="HG189" s="1460">
        <f t="shared" si="1150"/>
        <v>0</v>
      </c>
      <c r="HH189" s="1460">
        <f t="shared" si="1151"/>
        <v>0</v>
      </c>
      <c r="HI189" s="1460">
        <f t="shared" si="1152"/>
        <v>0</v>
      </c>
      <c r="HJ189" s="1460">
        <f t="shared" si="1153"/>
        <v>0</v>
      </c>
      <c r="HK189" s="1460">
        <f t="shared" si="1154"/>
        <v>0</v>
      </c>
      <c r="HL189" s="1460">
        <f t="shared" si="1155"/>
        <v>0</v>
      </c>
      <c r="HM189" s="1460">
        <f t="shared" si="1156"/>
        <v>0</v>
      </c>
      <c r="HN189" s="1460">
        <f t="shared" si="1157"/>
        <v>0</v>
      </c>
      <c r="HO189" s="1460">
        <f t="shared" si="1158"/>
        <v>0</v>
      </c>
      <c r="HP189" s="1460">
        <f t="shared" si="1159"/>
        <v>0</v>
      </c>
      <c r="HQ189" s="1460">
        <f t="shared" si="1160"/>
        <v>0</v>
      </c>
      <c r="HR189" s="1460">
        <f t="shared" si="1161"/>
        <v>0</v>
      </c>
      <c r="HS189" s="1460">
        <f t="shared" si="1162"/>
        <v>0</v>
      </c>
      <c r="HT189" s="1460">
        <f t="shared" si="1163"/>
        <v>0</v>
      </c>
      <c r="HU189" s="1460">
        <f t="shared" si="1164"/>
        <v>0</v>
      </c>
      <c r="HV189" s="1460">
        <f t="shared" si="1165"/>
        <v>0</v>
      </c>
      <c r="HW189" s="1460">
        <f t="shared" si="1166"/>
        <v>0</v>
      </c>
      <c r="HX189" s="1460">
        <f t="shared" si="1167"/>
        <v>0</v>
      </c>
      <c r="HY189" s="1460">
        <f t="shared" si="1168"/>
        <v>0</v>
      </c>
      <c r="HZ189" s="1460">
        <f t="shared" si="1169"/>
        <v>0</v>
      </c>
      <c r="IA189" s="1460">
        <f t="shared" si="1170"/>
        <v>0</v>
      </c>
      <c r="IB189" s="1460">
        <f t="shared" si="1171"/>
        <v>0</v>
      </c>
      <c r="IC189" s="1460">
        <f t="shared" si="1172"/>
        <v>0</v>
      </c>
      <c r="ID189" s="1460">
        <f t="shared" si="1173"/>
        <v>0</v>
      </c>
      <c r="IE189" s="1460">
        <f t="shared" si="1174"/>
        <v>0</v>
      </c>
      <c r="IF189" s="1460">
        <f t="shared" si="1175"/>
        <v>0</v>
      </c>
      <c r="IG189" s="1460">
        <f t="shared" si="1176"/>
        <v>0</v>
      </c>
      <c r="IH189" s="1460">
        <f t="shared" si="1177"/>
        <v>0</v>
      </c>
      <c r="II189" s="1460">
        <f t="shared" si="1178"/>
        <v>0</v>
      </c>
      <c r="IJ189" s="1460">
        <f t="shared" si="1179"/>
        <v>0</v>
      </c>
      <c r="IK189" s="1460">
        <f t="shared" si="1180"/>
        <v>0</v>
      </c>
      <c r="IL189" s="1460">
        <f t="shared" si="1181"/>
        <v>0</v>
      </c>
      <c r="IM189" s="1460">
        <f t="shared" si="1182"/>
        <v>0</v>
      </c>
      <c r="IN189" s="1460">
        <f t="shared" si="1183"/>
        <v>0</v>
      </c>
      <c r="IO189" s="1460">
        <f t="shared" si="1184"/>
        <v>0</v>
      </c>
      <c r="IP189" s="1460">
        <f t="shared" si="1185"/>
        <v>0</v>
      </c>
      <c r="IQ189" s="1460">
        <f t="shared" si="1186"/>
        <v>0</v>
      </c>
      <c r="IR189" s="1460">
        <f t="shared" si="1187"/>
        <v>0</v>
      </c>
      <c r="IS189" s="1460">
        <f t="shared" si="1188"/>
        <v>0</v>
      </c>
      <c r="IT189" s="1460">
        <f t="shared" si="1189"/>
        <v>0</v>
      </c>
      <c r="IU189" s="1460">
        <f t="shared" si="1190"/>
        <v>0</v>
      </c>
      <c r="IV189" s="1460">
        <f t="shared" si="1191"/>
        <v>0</v>
      </c>
      <c r="IW189" s="1460">
        <f t="shared" si="1192"/>
        <v>0</v>
      </c>
      <c r="IX189" s="1460">
        <f t="shared" si="1193"/>
        <v>0</v>
      </c>
      <c r="IY189" s="1460">
        <f t="shared" si="1194"/>
        <v>0</v>
      </c>
      <c r="IZ189" s="1460">
        <f t="shared" si="1195"/>
        <v>0</v>
      </c>
      <c r="JA189" s="1460">
        <f t="shared" si="1196"/>
        <v>0</v>
      </c>
      <c r="JB189" s="1460">
        <f t="shared" si="1197"/>
        <v>0</v>
      </c>
      <c r="JC189" s="1460">
        <f t="shared" si="1198"/>
        <v>0</v>
      </c>
      <c r="JD189" s="1460">
        <f t="shared" si="1199"/>
        <v>0</v>
      </c>
      <c r="JE189" s="1460">
        <f t="shared" si="1200"/>
        <v>0</v>
      </c>
      <c r="JF189" s="1460">
        <f t="shared" si="1201"/>
        <v>0</v>
      </c>
      <c r="JG189" s="1460">
        <f t="shared" si="1202"/>
        <v>0</v>
      </c>
      <c r="JH189" s="1460">
        <f t="shared" si="1203"/>
        <v>0</v>
      </c>
      <c r="JI189" s="1460">
        <f t="shared" si="1204"/>
        <v>0</v>
      </c>
      <c r="JJ189" s="1460">
        <f t="shared" si="1205"/>
        <v>0</v>
      </c>
      <c r="JK189" s="1460">
        <f t="shared" si="1206"/>
        <v>0</v>
      </c>
      <c r="JL189" s="1460">
        <f t="shared" si="1207"/>
        <v>0</v>
      </c>
      <c r="JM189" s="1460">
        <f t="shared" si="1208"/>
        <v>0</v>
      </c>
      <c r="JN189" s="1460">
        <f t="shared" si="1209"/>
        <v>0</v>
      </c>
      <c r="JO189" s="1460">
        <f t="shared" si="1210"/>
        <v>0</v>
      </c>
      <c r="JP189" s="1460">
        <f t="shared" si="1211"/>
        <v>0</v>
      </c>
      <c r="JQ189" s="1460">
        <f t="shared" si="1212"/>
        <v>0</v>
      </c>
      <c r="JR189" s="1460">
        <f t="shared" si="1213"/>
        <v>0</v>
      </c>
      <c r="JS189" s="1460">
        <f t="shared" si="1214"/>
        <v>0</v>
      </c>
      <c r="JT189" s="1460">
        <f t="shared" si="1215"/>
        <v>0</v>
      </c>
      <c r="JU189" s="1460">
        <f t="shared" si="1216"/>
        <v>0</v>
      </c>
      <c r="JV189" s="1460">
        <f t="shared" si="1217"/>
        <v>0</v>
      </c>
      <c r="JW189" s="1460">
        <f t="shared" si="1218"/>
        <v>0</v>
      </c>
      <c r="JX189" s="1460">
        <f t="shared" si="1219"/>
        <v>0</v>
      </c>
      <c r="JY189" s="1460">
        <f t="shared" si="1220"/>
        <v>0</v>
      </c>
      <c r="JZ189" s="1460">
        <f t="shared" si="1221"/>
        <v>0</v>
      </c>
      <c r="KA189" s="1460">
        <f t="shared" si="1222"/>
        <v>0</v>
      </c>
      <c r="KB189" s="1460">
        <f t="shared" si="1223"/>
        <v>0</v>
      </c>
      <c r="KC189" s="1460">
        <f t="shared" si="1224"/>
        <v>0</v>
      </c>
      <c r="KD189" s="1460">
        <f t="shared" si="1225"/>
        <v>0</v>
      </c>
      <c r="KE189" s="1460">
        <f t="shared" si="1226"/>
        <v>0</v>
      </c>
      <c r="KF189" s="1460">
        <f t="shared" si="1227"/>
        <v>0</v>
      </c>
      <c r="KG189" s="1460">
        <f t="shared" si="1228"/>
        <v>0</v>
      </c>
      <c r="KH189" s="1460">
        <f t="shared" si="1229"/>
        <v>0</v>
      </c>
      <c r="KI189" s="1460">
        <f t="shared" si="1230"/>
        <v>0</v>
      </c>
      <c r="KJ189" s="1460">
        <f t="shared" si="1231"/>
        <v>0</v>
      </c>
      <c r="KK189" s="1460">
        <f t="shared" si="1232"/>
        <v>0</v>
      </c>
      <c r="KL189" s="1460">
        <f t="shared" si="1233"/>
        <v>0</v>
      </c>
      <c r="KM189" s="1460">
        <f t="shared" si="1234"/>
        <v>0</v>
      </c>
      <c r="KN189" s="1460">
        <f t="shared" si="1235"/>
        <v>0</v>
      </c>
      <c r="KO189" s="1460">
        <f t="shared" si="1236"/>
        <v>0</v>
      </c>
      <c r="KP189" s="1460">
        <f t="shared" si="1237"/>
        <v>0</v>
      </c>
      <c r="KQ189" s="1460">
        <f t="shared" si="1238"/>
        <v>0</v>
      </c>
      <c r="KR189" s="1460">
        <f t="shared" si="1239"/>
        <v>0</v>
      </c>
      <c r="KS189" s="1460">
        <f t="shared" si="1240"/>
        <v>0</v>
      </c>
      <c r="KT189" s="1460">
        <f t="shared" si="1241"/>
        <v>0</v>
      </c>
      <c r="KU189" s="1460">
        <f t="shared" si="1242"/>
        <v>0</v>
      </c>
      <c r="KV189" s="1460">
        <f t="shared" si="1243"/>
        <v>0</v>
      </c>
      <c r="KW189" s="1460">
        <f t="shared" si="1244"/>
        <v>0</v>
      </c>
      <c r="KX189" s="1460">
        <f t="shared" si="1245"/>
        <v>0</v>
      </c>
      <c r="KY189" s="1460">
        <f t="shared" si="1246"/>
        <v>0</v>
      </c>
      <c r="KZ189" s="1460">
        <f t="shared" si="1247"/>
        <v>0</v>
      </c>
      <c r="LA189" s="1460">
        <f t="shared" si="1248"/>
        <v>0</v>
      </c>
      <c r="LB189" s="1460">
        <f t="shared" si="1249"/>
        <v>0</v>
      </c>
      <c r="LC189" s="1460">
        <f t="shared" si="1250"/>
        <v>0</v>
      </c>
      <c r="LD189" s="1460">
        <f t="shared" si="1251"/>
        <v>0</v>
      </c>
      <c r="LE189" s="1460">
        <f t="shared" si="1252"/>
        <v>0</v>
      </c>
      <c r="LF189" s="1460">
        <f t="shared" si="1253"/>
        <v>0</v>
      </c>
      <c r="LG189" s="1460">
        <f t="shared" si="1254"/>
        <v>0</v>
      </c>
      <c r="LH189" s="1460">
        <f t="shared" si="1255"/>
        <v>0</v>
      </c>
      <c r="LI189" s="1460">
        <f t="shared" si="1256"/>
        <v>0</v>
      </c>
      <c r="LJ189" s="1460">
        <f t="shared" si="1257"/>
        <v>0</v>
      </c>
      <c r="LK189" s="1460">
        <f t="shared" si="1258"/>
        <v>0</v>
      </c>
      <c r="LL189" s="1460">
        <f t="shared" si="1259"/>
        <v>0</v>
      </c>
      <c r="LM189" s="1460">
        <f t="shared" si="1260"/>
        <v>0</v>
      </c>
      <c r="LN189" s="1460">
        <f t="shared" si="1261"/>
        <v>0</v>
      </c>
      <c r="LO189" s="1460">
        <f t="shared" si="1262"/>
        <v>0</v>
      </c>
      <c r="LP189" s="1460">
        <f t="shared" si="1263"/>
        <v>0</v>
      </c>
      <c r="LQ189" s="1460">
        <f t="shared" si="1264"/>
        <v>0</v>
      </c>
      <c r="LR189" s="1460">
        <f t="shared" si="1265"/>
        <v>0</v>
      </c>
      <c r="LS189" s="1460">
        <f t="shared" si="1266"/>
        <v>0</v>
      </c>
      <c r="LW189" s="1467">
        <f t="shared" si="1267"/>
        <v>0</v>
      </c>
      <c r="LX189" s="1467">
        <f t="shared" si="1268"/>
        <v>0</v>
      </c>
      <c r="LY189" s="1467">
        <f t="shared" si="1269"/>
        <v>0</v>
      </c>
      <c r="LZ189" s="1467">
        <f t="shared" si="1270"/>
        <v>0</v>
      </c>
      <c r="MA189" s="1506"/>
      <c r="MB189" s="1460">
        <f t="shared" si="1271"/>
        <v>0</v>
      </c>
      <c r="MC189" s="1460">
        <f t="shared" si="1291"/>
        <v>0</v>
      </c>
      <c r="MD189" s="1460">
        <f t="shared" si="1291"/>
        <v>0</v>
      </c>
      <c r="ME189" s="1460">
        <f t="shared" si="1291"/>
        <v>0</v>
      </c>
      <c r="MF189" s="1460">
        <f t="shared" si="1291"/>
        <v>0</v>
      </c>
      <c r="MG189" s="1460">
        <f t="shared" si="1291"/>
        <v>0</v>
      </c>
      <c r="MH189" s="1460">
        <f t="shared" si="1291"/>
        <v>0</v>
      </c>
      <c r="MI189" s="1460">
        <f t="shared" si="1291"/>
        <v>0</v>
      </c>
      <c r="MJ189" s="1460">
        <f t="shared" si="1291"/>
        <v>0</v>
      </c>
      <c r="MK189" s="1460">
        <f t="shared" si="1291"/>
        <v>0</v>
      </c>
      <c r="ML189" s="1460">
        <f t="shared" si="1291"/>
        <v>0</v>
      </c>
      <c r="MM189" s="1460">
        <f t="shared" si="1291"/>
        <v>0</v>
      </c>
      <c r="MN189" s="1460">
        <f t="shared" si="1291"/>
        <v>0</v>
      </c>
      <c r="MO189" s="1460">
        <f t="shared" si="1291"/>
        <v>0</v>
      </c>
      <c r="MP189" s="1460">
        <f t="shared" si="1291"/>
        <v>0</v>
      </c>
      <c r="MQ189" s="1460">
        <f t="shared" si="1291"/>
        <v>0</v>
      </c>
      <c r="MR189" s="1460">
        <f t="shared" si="1291"/>
        <v>0</v>
      </c>
      <c r="MS189" s="1460">
        <f t="shared" si="1295"/>
        <v>0</v>
      </c>
      <c r="MT189" s="1460">
        <f t="shared" si="1295"/>
        <v>0</v>
      </c>
      <c r="MU189" s="1460">
        <f t="shared" si="1295"/>
        <v>0</v>
      </c>
      <c r="MV189" s="1460">
        <f t="shared" si="1295"/>
        <v>0</v>
      </c>
      <c r="MW189" s="1460">
        <f t="shared" si="1295"/>
        <v>0</v>
      </c>
      <c r="MX189" s="1460">
        <f t="shared" si="1295"/>
        <v>0</v>
      </c>
      <c r="MY189" s="1460">
        <f t="shared" si="1295"/>
        <v>0</v>
      </c>
      <c r="MZ189" s="1460">
        <f t="shared" si="1295"/>
        <v>0</v>
      </c>
      <c r="NA189" s="1460">
        <f t="shared" si="1295"/>
        <v>0</v>
      </c>
      <c r="NB189" s="1460">
        <f t="shared" si="1295"/>
        <v>0</v>
      </c>
      <c r="NC189" s="1460">
        <f t="shared" si="1295"/>
        <v>0</v>
      </c>
      <c r="ND189" s="1460">
        <f t="shared" si="1295"/>
        <v>0</v>
      </c>
      <c r="NE189" s="1460">
        <f t="shared" si="1295"/>
        <v>0</v>
      </c>
      <c r="NF189" s="1460">
        <f t="shared" si="1295"/>
        <v>0</v>
      </c>
      <c r="NG189" s="1460">
        <f t="shared" si="1295"/>
        <v>0</v>
      </c>
      <c r="NH189" s="1460">
        <f t="shared" si="1295"/>
        <v>0</v>
      </c>
      <c r="NI189" s="1460">
        <f t="shared" si="1296"/>
        <v>0</v>
      </c>
      <c r="NJ189" s="1460">
        <f t="shared" si="1296"/>
        <v>0</v>
      </c>
      <c r="NK189" s="1460">
        <f t="shared" si="1296"/>
        <v>0</v>
      </c>
      <c r="NL189" s="1460">
        <f t="shared" si="1296"/>
        <v>0</v>
      </c>
      <c r="NM189" s="1460">
        <f t="shared" si="1296"/>
        <v>0</v>
      </c>
      <c r="NN189" s="1460">
        <f t="shared" si="1296"/>
        <v>0</v>
      </c>
      <c r="NO189" s="1460">
        <f t="shared" si="1296"/>
        <v>0</v>
      </c>
      <c r="NP189" s="1460">
        <f t="shared" si="1296"/>
        <v>0</v>
      </c>
      <c r="NQ189" s="1460">
        <f t="shared" si="1296"/>
        <v>0</v>
      </c>
      <c r="NR189" s="1460">
        <f t="shared" si="1296"/>
        <v>0</v>
      </c>
      <c r="NS189" s="1460">
        <f t="shared" si="1296"/>
        <v>0</v>
      </c>
      <c r="NT189" s="1460">
        <f t="shared" si="1296"/>
        <v>0</v>
      </c>
      <c r="NU189" s="1460">
        <f t="shared" si="1296"/>
        <v>0</v>
      </c>
      <c r="NV189" s="1460">
        <f t="shared" si="1296"/>
        <v>0</v>
      </c>
      <c r="NW189" s="1460">
        <f t="shared" si="1296"/>
        <v>0</v>
      </c>
      <c r="NX189" s="1460">
        <f t="shared" si="1296"/>
        <v>0</v>
      </c>
      <c r="NY189" s="1460">
        <f t="shared" si="1297"/>
        <v>0</v>
      </c>
      <c r="NZ189" s="1460">
        <f t="shared" si="1297"/>
        <v>0</v>
      </c>
      <c r="OA189" s="1460">
        <f t="shared" si="1297"/>
        <v>0</v>
      </c>
      <c r="OB189" s="1460">
        <f t="shared" si="1297"/>
        <v>0</v>
      </c>
      <c r="OC189" s="1460">
        <f t="shared" si="1297"/>
        <v>0</v>
      </c>
      <c r="OD189" s="1460">
        <f t="shared" si="1297"/>
        <v>0</v>
      </c>
      <c r="OE189" s="1460">
        <f t="shared" si="1297"/>
        <v>0</v>
      </c>
      <c r="OF189" s="1460">
        <f t="shared" si="1297"/>
        <v>0</v>
      </c>
      <c r="OG189" s="1460">
        <f t="shared" si="1297"/>
        <v>0</v>
      </c>
      <c r="OH189" s="1460">
        <f t="shared" si="1297"/>
        <v>0</v>
      </c>
      <c r="OI189" s="1460">
        <f t="shared" si="1297"/>
        <v>0</v>
      </c>
      <c r="OJ189" s="1460">
        <f t="shared" si="1297"/>
        <v>0</v>
      </c>
      <c r="OK189" s="1460">
        <f t="shared" si="1297"/>
        <v>0</v>
      </c>
      <c r="OL189" s="1460">
        <f t="shared" si="1297"/>
        <v>0</v>
      </c>
      <c r="OM189" s="1460">
        <f t="shared" si="1297"/>
        <v>0</v>
      </c>
      <c r="ON189" s="1460">
        <f t="shared" si="1297"/>
        <v>0</v>
      </c>
      <c r="OO189" s="1460">
        <f t="shared" si="1279"/>
        <v>0</v>
      </c>
      <c r="OP189" s="1460">
        <f t="shared" si="1292"/>
        <v>0</v>
      </c>
      <c r="OQ189" s="1460">
        <f t="shared" si="1292"/>
        <v>0</v>
      </c>
      <c r="OR189" s="1460">
        <f t="shared" si="1292"/>
        <v>0</v>
      </c>
      <c r="OS189" s="1460">
        <f t="shared" si="1292"/>
        <v>0</v>
      </c>
      <c r="OT189" s="1460">
        <f t="shared" si="1292"/>
        <v>0</v>
      </c>
      <c r="OU189" s="1460">
        <f t="shared" si="1292"/>
        <v>0</v>
      </c>
      <c r="OV189" s="1460">
        <f t="shared" si="1292"/>
        <v>0</v>
      </c>
      <c r="OW189" s="1460">
        <f t="shared" si="1292"/>
        <v>0</v>
      </c>
      <c r="OX189" s="1460">
        <f t="shared" si="1292"/>
        <v>0</v>
      </c>
      <c r="OY189" s="1460">
        <f t="shared" si="1292"/>
        <v>0</v>
      </c>
      <c r="OZ189" s="1460">
        <f t="shared" si="1292"/>
        <v>0</v>
      </c>
      <c r="PA189" s="1460">
        <f t="shared" si="1292"/>
        <v>0</v>
      </c>
      <c r="PB189" s="1460">
        <f t="shared" si="1292"/>
        <v>0</v>
      </c>
      <c r="PC189" s="1460">
        <f t="shared" si="1292"/>
        <v>0</v>
      </c>
      <c r="PD189" s="1460">
        <f t="shared" si="1292"/>
        <v>0</v>
      </c>
      <c r="PE189" s="1460">
        <f t="shared" si="1292"/>
        <v>0</v>
      </c>
      <c r="PF189" s="1460">
        <f t="shared" si="1293"/>
        <v>0</v>
      </c>
      <c r="PG189" s="1460">
        <f t="shared" si="1293"/>
        <v>0</v>
      </c>
      <c r="PH189" s="1460">
        <f t="shared" si="1293"/>
        <v>0</v>
      </c>
      <c r="PI189" s="1460">
        <f t="shared" si="1293"/>
        <v>0</v>
      </c>
      <c r="PJ189" s="1460">
        <f t="shared" si="1293"/>
        <v>0</v>
      </c>
      <c r="PK189" s="1460">
        <f t="shared" si="1293"/>
        <v>0</v>
      </c>
      <c r="PL189" s="1460">
        <f t="shared" si="1293"/>
        <v>0</v>
      </c>
      <c r="PM189" s="1460">
        <f t="shared" si="1293"/>
        <v>0</v>
      </c>
      <c r="PN189" s="1460">
        <f t="shared" si="1293"/>
        <v>0</v>
      </c>
      <c r="PO189" s="1460">
        <f t="shared" si="1293"/>
        <v>0</v>
      </c>
      <c r="PP189" s="1460">
        <f t="shared" si="1293"/>
        <v>0</v>
      </c>
      <c r="PQ189" s="1460">
        <f t="shared" si="1293"/>
        <v>0</v>
      </c>
      <c r="PR189" s="1460">
        <f t="shared" si="1293"/>
        <v>0</v>
      </c>
      <c r="PS189" s="1460">
        <f t="shared" si="1293"/>
        <v>0</v>
      </c>
      <c r="PT189" s="1460">
        <f t="shared" si="1293"/>
        <v>0</v>
      </c>
      <c r="PU189" s="1460">
        <f t="shared" si="1293"/>
        <v>0</v>
      </c>
      <c r="PV189" s="1460">
        <f t="shared" si="1294"/>
        <v>0</v>
      </c>
      <c r="PW189" s="1460">
        <f t="shared" si="1294"/>
        <v>0</v>
      </c>
      <c r="PX189" s="1460">
        <f t="shared" si="1294"/>
        <v>0</v>
      </c>
      <c r="PY189" s="1460">
        <f t="shared" si="1294"/>
        <v>0</v>
      </c>
      <c r="PZ189" s="1460">
        <f t="shared" si="1294"/>
        <v>0</v>
      </c>
      <c r="QA189" s="1460">
        <f t="shared" si="1294"/>
        <v>0</v>
      </c>
      <c r="QB189" s="1460">
        <f t="shared" si="1294"/>
        <v>0</v>
      </c>
      <c r="QC189" s="1460">
        <f t="shared" si="1294"/>
        <v>0</v>
      </c>
      <c r="QD189" s="1460">
        <f t="shared" si="1294"/>
        <v>0</v>
      </c>
      <c r="QE189" s="1460">
        <f t="shared" si="1294"/>
        <v>0</v>
      </c>
      <c r="QF189" s="1460">
        <f t="shared" si="1294"/>
        <v>0</v>
      </c>
      <c r="QG189" s="1460">
        <f t="shared" si="1294"/>
        <v>0</v>
      </c>
      <c r="QH189" s="1460">
        <f t="shared" si="1294"/>
        <v>0</v>
      </c>
      <c r="QI189" s="1460">
        <f t="shared" si="1294"/>
        <v>0</v>
      </c>
      <c r="QJ189" s="1460">
        <f t="shared" si="1294"/>
        <v>0</v>
      </c>
      <c r="QK189" s="1460">
        <f t="shared" si="1294"/>
        <v>0</v>
      </c>
      <c r="QL189" s="1460">
        <f t="shared" si="1273"/>
        <v>0</v>
      </c>
      <c r="QM189" s="1460">
        <f t="shared" si="1273"/>
        <v>0</v>
      </c>
      <c r="QN189" s="1460">
        <f t="shared" si="1273"/>
        <v>0</v>
      </c>
      <c r="QO189" s="1460">
        <f t="shared" si="1273"/>
        <v>0</v>
      </c>
      <c r="QP189" s="1460">
        <f t="shared" si="1273"/>
        <v>0</v>
      </c>
      <c r="QQ189" s="1460">
        <f t="shared" si="1273"/>
        <v>0</v>
      </c>
    </row>
    <row r="190" spans="1:459" s="1466" customFormat="1" ht="22.5" customHeight="1">
      <c r="A190" s="1468"/>
      <c r="B190" s="1469"/>
      <c r="C190" s="1469"/>
      <c r="D190" s="1470"/>
      <c r="E190" s="1471"/>
      <c r="F190" s="1472"/>
      <c r="G190" s="1472"/>
      <c r="H190" s="1473">
        <f t="shared" si="1106"/>
        <v>0</v>
      </c>
      <c r="I190" s="1474">
        <v>0</v>
      </c>
      <c r="J190" s="1475">
        <f t="shared" si="437"/>
        <v>0</v>
      </c>
      <c r="K190" s="1476">
        <v>0</v>
      </c>
      <c r="L190" s="1477">
        <f t="shared" si="1107"/>
        <v>0</v>
      </c>
      <c r="M190" s="1477">
        <f t="shared" si="1108"/>
        <v>0</v>
      </c>
      <c r="N190" s="1478"/>
      <c r="O190" s="1479">
        <v>0</v>
      </c>
      <c r="P190" s="1480">
        <v>0</v>
      </c>
      <c r="Q190" s="1828">
        <v>0</v>
      </c>
      <c r="R190" s="1831">
        <f t="shared" si="1109"/>
        <v>0</v>
      </c>
      <c r="S190" s="1481">
        <f>IF(AND(SUM(O190:Q190)=0,N190="NNN"),MIN('Operating History and Pro Forma'!$M$33,'Operating History and Pro Forma'!$T$15)*D190,SUM(O190:Q190)*D190)</f>
        <v>0</v>
      </c>
      <c r="T190" s="1482">
        <f t="shared" si="1110"/>
        <v>0</v>
      </c>
      <c r="U190" s="1483">
        <f t="shared" si="1111"/>
        <v>0</v>
      </c>
      <c r="V190" s="1480"/>
      <c r="W190" s="1514"/>
      <c r="X190" s="1486" t="str">
        <f t="shared" si="1112"/>
        <v/>
      </c>
      <c r="Y190" s="1487">
        <f t="shared" si="1113"/>
        <v>0</v>
      </c>
      <c r="Z190" s="1488"/>
      <c r="AA190" s="1488"/>
      <c r="AB190" s="1488"/>
      <c r="AC190" s="1488"/>
      <c r="AD190" s="1489">
        <f t="shared" si="1114"/>
        <v>0</v>
      </c>
      <c r="AE190" s="1490" t="str">
        <f t="shared" si="1115"/>
        <v/>
      </c>
      <c r="AF190" s="1491">
        <f t="shared" si="1116"/>
        <v>0</v>
      </c>
      <c r="AG190" s="1492">
        <f t="shared" si="1117"/>
        <v>0</v>
      </c>
      <c r="AH190" s="1493">
        <f t="shared" si="1118"/>
        <v>0</v>
      </c>
      <c r="AI190" s="1493">
        <f t="shared" si="1118"/>
        <v>0</v>
      </c>
      <c r="AJ190" s="1494">
        <f t="shared" si="1118"/>
        <v>0</v>
      </c>
      <c r="AK190" s="1494">
        <f t="shared" si="1118"/>
        <v>0</v>
      </c>
      <c r="AL190" s="1495">
        <f t="shared" si="1118"/>
        <v>0</v>
      </c>
      <c r="AM190" s="1496">
        <f t="shared" si="1118"/>
        <v>0</v>
      </c>
      <c r="AN190" s="1497">
        <f t="shared" si="399"/>
        <v>0</v>
      </c>
      <c r="AO190" s="1498">
        <f t="shared" si="1093"/>
        <v>0</v>
      </c>
      <c r="AP190" s="1499">
        <f t="shared" si="1119"/>
        <v>0</v>
      </c>
      <c r="AQ190" s="1500">
        <f t="shared" si="1120"/>
        <v>0</v>
      </c>
      <c r="AR190" s="1501">
        <f t="shared" si="1121"/>
        <v>0</v>
      </c>
      <c r="AS190" s="1498">
        <f t="shared" si="1088"/>
        <v>0</v>
      </c>
      <c r="AT190" s="1501">
        <f t="shared" si="1122"/>
        <v>0</v>
      </c>
      <c r="AU190" s="1498">
        <f t="shared" si="1123"/>
        <v>1</v>
      </c>
      <c r="AV190" s="1498">
        <f t="shared" si="1124"/>
        <v>2</v>
      </c>
      <c r="AW190" s="1499">
        <f t="shared" si="1125"/>
        <v>0</v>
      </c>
      <c r="AX190" s="1502">
        <f t="shared" si="1126"/>
        <v>0</v>
      </c>
      <c r="AY190" s="1503">
        <f t="shared" si="1127"/>
        <v>0</v>
      </c>
      <c r="AZ190" s="1498">
        <f t="shared" si="1128"/>
        <v>2</v>
      </c>
      <c r="BA190" s="1498">
        <f t="shared" si="1129"/>
        <v>3</v>
      </c>
      <c r="BB190" s="1499">
        <f t="shared" si="1130"/>
        <v>0</v>
      </c>
      <c r="BC190" s="1502">
        <f t="shared" si="1131"/>
        <v>0</v>
      </c>
      <c r="BD190" s="1503">
        <f t="shared" si="1132"/>
        <v>0</v>
      </c>
      <c r="BE190" s="1498">
        <f t="shared" si="1133"/>
        <v>3</v>
      </c>
      <c r="BF190" s="1498">
        <f t="shared" si="1134"/>
        <v>4</v>
      </c>
      <c r="BG190" s="1499">
        <f t="shared" si="1135"/>
        <v>0</v>
      </c>
      <c r="BH190" s="1502">
        <f t="shared" si="1136"/>
        <v>0</v>
      </c>
      <c r="BI190" s="1502">
        <f t="shared" si="1137"/>
        <v>0</v>
      </c>
      <c r="BJ190" s="1504">
        <f t="shared" si="1138"/>
        <v>1900</v>
      </c>
      <c r="BK190" s="1505" t="str">
        <f t="shared" si="1139"/>
        <v/>
      </c>
      <c r="BL190" s="1506"/>
      <c r="BM190" s="1507">
        <f t="shared" si="1140"/>
        <v>0</v>
      </c>
      <c r="BN190" s="1508">
        <f t="shared" si="1290"/>
        <v>0</v>
      </c>
      <c r="BO190" s="1508">
        <f t="shared" si="1290"/>
        <v>0</v>
      </c>
      <c r="BP190" s="1508">
        <f t="shared" si="1290"/>
        <v>0</v>
      </c>
      <c r="BQ190" s="1508">
        <f t="shared" si="1290"/>
        <v>0</v>
      </c>
      <c r="BR190" s="1508">
        <f t="shared" si="1290"/>
        <v>0</v>
      </c>
      <c r="BS190" s="1508">
        <f t="shared" si="1290"/>
        <v>0</v>
      </c>
      <c r="BT190" s="1508">
        <f t="shared" ref="BN190:CC206" si="1305">IF(BT$12&lt;$AO190,0,IF(BT$12&lt;=$AU190,IF(BT$12&lt;$AS190,$L190,$AT190),IF(OR(AND(BT$12&lt;$BF190,BT$12&gt;=$BE190),AND(BT$12&lt;$BA190,BT$12&gt;=$AZ190),AND(BT$12&lt;$AV190,BT$12&gt;=$AU190)),0,IF(BT$12&gt;=$BF190,$BG190*$D190/12,IF(BT$12&gt;=$BA190,$BB190*$D190/12,IF(BT$12&gt;=$AV190,$AW190*$D190/12))))))</f>
        <v>0</v>
      </c>
      <c r="BU190" s="1508">
        <f t="shared" si="1305"/>
        <v>0</v>
      </c>
      <c r="BV190" s="1508">
        <f t="shared" si="1305"/>
        <v>0</v>
      </c>
      <c r="BW190" s="1508">
        <f t="shared" si="1305"/>
        <v>0</v>
      </c>
      <c r="BX190" s="1508">
        <f t="shared" si="1305"/>
        <v>0</v>
      </c>
      <c r="BY190" s="1507">
        <f t="shared" si="1305"/>
        <v>0</v>
      </c>
      <c r="BZ190" s="1508">
        <f t="shared" si="1305"/>
        <v>0</v>
      </c>
      <c r="CA190" s="1508">
        <f t="shared" si="1305"/>
        <v>0</v>
      </c>
      <c r="CB190" s="1508">
        <f t="shared" si="1305"/>
        <v>0</v>
      </c>
      <c r="CC190" s="1508">
        <f t="shared" si="1305"/>
        <v>0</v>
      </c>
      <c r="CD190" s="1508">
        <f t="shared" si="1298"/>
        <v>0</v>
      </c>
      <c r="CE190" s="1508">
        <f t="shared" si="1298"/>
        <v>0</v>
      </c>
      <c r="CF190" s="1508">
        <f t="shared" si="1298"/>
        <v>0</v>
      </c>
      <c r="CG190" s="1508">
        <f t="shared" si="1298"/>
        <v>0</v>
      </c>
      <c r="CH190" s="1508">
        <f t="shared" si="1298"/>
        <v>0</v>
      </c>
      <c r="CI190" s="1508">
        <f t="shared" si="1298"/>
        <v>0</v>
      </c>
      <c r="CJ190" s="1509">
        <f t="shared" si="1298"/>
        <v>0</v>
      </c>
      <c r="CK190" s="1507">
        <f t="shared" si="1298"/>
        <v>0</v>
      </c>
      <c r="CL190" s="1508">
        <f t="shared" si="1298"/>
        <v>0</v>
      </c>
      <c r="CM190" s="1508">
        <f t="shared" si="1298"/>
        <v>0</v>
      </c>
      <c r="CN190" s="1508">
        <f t="shared" si="1298"/>
        <v>0</v>
      </c>
      <c r="CO190" s="1508">
        <f t="shared" si="1298"/>
        <v>0</v>
      </c>
      <c r="CP190" s="1508">
        <f t="shared" si="1298"/>
        <v>0</v>
      </c>
      <c r="CQ190" s="1508">
        <f t="shared" si="1298"/>
        <v>0</v>
      </c>
      <c r="CR190" s="1508">
        <f t="shared" si="1298"/>
        <v>0</v>
      </c>
      <c r="CS190" s="1508">
        <f t="shared" si="1298"/>
        <v>0</v>
      </c>
      <c r="CT190" s="1508">
        <f t="shared" si="1299"/>
        <v>0</v>
      </c>
      <c r="CU190" s="1508">
        <f t="shared" si="1299"/>
        <v>0</v>
      </c>
      <c r="CV190" s="1509">
        <f t="shared" si="1299"/>
        <v>0</v>
      </c>
      <c r="CW190" s="1508">
        <f t="shared" si="1299"/>
        <v>0</v>
      </c>
      <c r="CX190" s="1508">
        <f t="shared" si="1299"/>
        <v>0</v>
      </c>
      <c r="CY190" s="1508">
        <f t="shared" si="1299"/>
        <v>0</v>
      </c>
      <c r="CZ190" s="1508">
        <f t="shared" si="1299"/>
        <v>0</v>
      </c>
      <c r="DA190" s="1508">
        <f t="shared" si="1299"/>
        <v>0</v>
      </c>
      <c r="DB190" s="1508">
        <f t="shared" si="1299"/>
        <v>0</v>
      </c>
      <c r="DC190" s="1508">
        <f t="shared" si="1299"/>
        <v>0</v>
      </c>
      <c r="DD190" s="1508">
        <f t="shared" si="1299"/>
        <v>0</v>
      </c>
      <c r="DE190" s="1508">
        <f t="shared" si="1299"/>
        <v>0</v>
      </c>
      <c r="DF190" s="1508">
        <f t="shared" si="1299"/>
        <v>0</v>
      </c>
      <c r="DG190" s="1508">
        <f t="shared" si="1299"/>
        <v>0</v>
      </c>
      <c r="DH190" s="1509">
        <f t="shared" si="1299"/>
        <v>0</v>
      </c>
      <c r="DI190" s="1508">
        <f t="shared" si="1299"/>
        <v>0</v>
      </c>
      <c r="DJ190" s="1508">
        <f t="shared" si="1300"/>
        <v>0</v>
      </c>
      <c r="DK190" s="1508">
        <f t="shared" si="1300"/>
        <v>0</v>
      </c>
      <c r="DL190" s="1508">
        <f t="shared" si="1300"/>
        <v>0</v>
      </c>
      <c r="DM190" s="1508">
        <f t="shared" si="1300"/>
        <v>0</v>
      </c>
      <c r="DN190" s="1508">
        <f t="shared" si="1300"/>
        <v>0</v>
      </c>
      <c r="DO190" s="1508">
        <f t="shared" si="1300"/>
        <v>0</v>
      </c>
      <c r="DP190" s="1508">
        <f t="shared" si="1300"/>
        <v>0</v>
      </c>
      <c r="DQ190" s="1508">
        <f t="shared" si="1300"/>
        <v>0</v>
      </c>
      <c r="DR190" s="1508">
        <f t="shared" si="1300"/>
        <v>0</v>
      </c>
      <c r="DS190" s="1508">
        <f t="shared" si="1300"/>
        <v>0</v>
      </c>
      <c r="DT190" s="1509">
        <f t="shared" si="1300"/>
        <v>0</v>
      </c>
      <c r="DU190" s="1507">
        <f t="shared" si="1300"/>
        <v>0</v>
      </c>
      <c r="DV190" s="1508">
        <f t="shared" si="1300"/>
        <v>0</v>
      </c>
      <c r="DW190" s="1508">
        <f t="shared" si="1300"/>
        <v>0</v>
      </c>
      <c r="DX190" s="1508">
        <f t="shared" si="1300"/>
        <v>0</v>
      </c>
      <c r="DY190" s="1508">
        <f t="shared" si="1300"/>
        <v>0</v>
      </c>
      <c r="DZ190" s="1508">
        <f t="shared" si="1301"/>
        <v>0</v>
      </c>
      <c r="EA190" s="1508">
        <f t="shared" si="1301"/>
        <v>0</v>
      </c>
      <c r="EB190" s="1508">
        <f t="shared" si="1301"/>
        <v>0</v>
      </c>
      <c r="EC190" s="1508">
        <f t="shared" si="1301"/>
        <v>0</v>
      </c>
      <c r="ED190" s="1508">
        <f t="shared" si="1301"/>
        <v>0</v>
      </c>
      <c r="EE190" s="1508">
        <f t="shared" si="1301"/>
        <v>0</v>
      </c>
      <c r="EF190" s="1508">
        <f t="shared" si="1301"/>
        <v>0</v>
      </c>
      <c r="EG190" s="1507">
        <f t="shared" si="1301"/>
        <v>0</v>
      </c>
      <c r="EH190" s="1508">
        <f t="shared" si="1301"/>
        <v>0</v>
      </c>
      <c r="EI190" s="1508">
        <f t="shared" si="1301"/>
        <v>0</v>
      </c>
      <c r="EJ190" s="1508">
        <f t="shared" si="1301"/>
        <v>0</v>
      </c>
      <c r="EK190" s="1508">
        <f t="shared" si="1301"/>
        <v>0</v>
      </c>
      <c r="EL190" s="1508">
        <f t="shared" si="1301"/>
        <v>0</v>
      </c>
      <c r="EM190" s="1508">
        <f t="shared" si="1301"/>
        <v>0</v>
      </c>
      <c r="EN190" s="1508">
        <f t="shared" si="1301"/>
        <v>0</v>
      </c>
      <c r="EO190" s="1508">
        <f t="shared" si="1301"/>
        <v>0</v>
      </c>
      <c r="EP190" s="1508">
        <f t="shared" si="1302"/>
        <v>0</v>
      </c>
      <c r="EQ190" s="1508">
        <f t="shared" si="1302"/>
        <v>0</v>
      </c>
      <c r="ER190" s="1509">
        <f t="shared" si="1302"/>
        <v>0</v>
      </c>
      <c r="ES190" s="1507">
        <f t="shared" si="1302"/>
        <v>0</v>
      </c>
      <c r="ET190" s="1508">
        <f t="shared" si="1302"/>
        <v>0</v>
      </c>
      <c r="EU190" s="1508">
        <f t="shared" si="1302"/>
        <v>0</v>
      </c>
      <c r="EV190" s="1508">
        <f t="shared" si="1302"/>
        <v>0</v>
      </c>
      <c r="EW190" s="1508">
        <f t="shared" si="1302"/>
        <v>0</v>
      </c>
      <c r="EX190" s="1508">
        <f t="shared" si="1302"/>
        <v>0</v>
      </c>
      <c r="EY190" s="1508">
        <f t="shared" si="1302"/>
        <v>0</v>
      </c>
      <c r="EZ190" s="1508">
        <f t="shared" si="1302"/>
        <v>0</v>
      </c>
      <c r="FA190" s="1508">
        <f t="shared" si="1302"/>
        <v>0</v>
      </c>
      <c r="FB190" s="1508">
        <f t="shared" si="1302"/>
        <v>0</v>
      </c>
      <c r="FC190" s="1508">
        <f t="shared" si="1302"/>
        <v>0</v>
      </c>
      <c r="FD190" s="1509">
        <f t="shared" si="1302"/>
        <v>0</v>
      </c>
      <c r="FE190" s="1508">
        <f t="shared" si="1302"/>
        <v>0</v>
      </c>
      <c r="FF190" s="1508">
        <f t="shared" si="1287"/>
        <v>0</v>
      </c>
      <c r="FG190" s="1508">
        <f t="shared" si="1303"/>
        <v>0</v>
      </c>
      <c r="FH190" s="1508">
        <f t="shared" si="1303"/>
        <v>0</v>
      </c>
      <c r="FI190" s="1508">
        <f t="shared" si="1303"/>
        <v>0</v>
      </c>
      <c r="FJ190" s="1508">
        <f t="shared" si="1303"/>
        <v>0</v>
      </c>
      <c r="FK190" s="1508">
        <f t="shared" si="1303"/>
        <v>0</v>
      </c>
      <c r="FL190" s="1508">
        <f t="shared" si="1303"/>
        <v>0</v>
      </c>
      <c r="FM190" s="1508">
        <f t="shared" si="1303"/>
        <v>0</v>
      </c>
      <c r="FN190" s="1508">
        <f t="shared" si="1303"/>
        <v>0</v>
      </c>
      <c r="FO190" s="1508">
        <f t="shared" si="1303"/>
        <v>0</v>
      </c>
      <c r="FP190" s="1509">
        <f t="shared" si="1303"/>
        <v>0</v>
      </c>
      <c r="FQ190" s="1508">
        <f t="shared" si="1303"/>
        <v>0</v>
      </c>
      <c r="FR190" s="1508">
        <f t="shared" si="1303"/>
        <v>0</v>
      </c>
      <c r="FS190" s="1508">
        <f t="shared" si="1303"/>
        <v>0</v>
      </c>
      <c r="FT190" s="1508">
        <f t="shared" si="1303"/>
        <v>0</v>
      </c>
      <c r="FU190" s="1508">
        <f t="shared" si="1303"/>
        <v>0</v>
      </c>
      <c r="FV190" s="1508">
        <f t="shared" si="1303"/>
        <v>0</v>
      </c>
      <c r="FW190" s="1508">
        <f t="shared" si="1142"/>
        <v>0</v>
      </c>
      <c r="FX190" s="1508">
        <f t="shared" si="1142"/>
        <v>0</v>
      </c>
      <c r="FY190" s="1508">
        <f t="shared" si="1142"/>
        <v>0</v>
      </c>
      <c r="FZ190" s="1508">
        <f t="shared" si="1142"/>
        <v>0</v>
      </c>
      <c r="GA190" s="1508">
        <f t="shared" si="1142"/>
        <v>0</v>
      </c>
      <c r="GB190" s="1509">
        <f t="shared" si="1142"/>
        <v>0</v>
      </c>
      <c r="GC190" s="1506"/>
      <c r="GD190" s="1458">
        <f t="shared" si="1143"/>
        <v>1</v>
      </c>
      <c r="GE190" s="1510">
        <f t="shared" si="1281"/>
        <v>0</v>
      </c>
      <c r="GF190" s="1511">
        <f t="shared" si="1281"/>
        <v>0</v>
      </c>
      <c r="GG190" s="1511">
        <f t="shared" si="1281"/>
        <v>0</v>
      </c>
      <c r="GH190" s="1511">
        <f t="shared" si="1281"/>
        <v>0</v>
      </c>
      <c r="GI190" s="1511">
        <f t="shared" si="1281"/>
        <v>0</v>
      </c>
      <c r="GJ190" s="1511">
        <f t="shared" si="1281"/>
        <v>0</v>
      </c>
      <c r="GK190" s="1511">
        <f t="shared" si="1281"/>
        <v>0</v>
      </c>
      <c r="GL190" s="1511">
        <f t="shared" si="1281"/>
        <v>0</v>
      </c>
      <c r="GM190" s="1511">
        <f t="shared" si="1281"/>
        <v>0</v>
      </c>
      <c r="GN190" s="1512">
        <f t="shared" si="1281"/>
        <v>0</v>
      </c>
      <c r="GO190" s="1513">
        <f t="shared" si="1144"/>
        <v>0</v>
      </c>
      <c r="GP190" s="1506"/>
      <c r="GQ190" s="1510">
        <f t="shared" si="1304"/>
        <v>0</v>
      </c>
      <c r="GR190" s="1511">
        <f t="shared" si="1289"/>
        <v>0</v>
      </c>
      <c r="GS190" s="1511">
        <f t="shared" si="1289"/>
        <v>0</v>
      </c>
      <c r="GT190" s="1511">
        <f t="shared" si="1289"/>
        <v>0</v>
      </c>
      <c r="GU190" s="1511">
        <f t="shared" si="1289"/>
        <v>0</v>
      </c>
      <c r="GV190" s="1511">
        <f t="shared" si="1289"/>
        <v>0</v>
      </c>
      <c r="GW190" s="1511">
        <f t="shared" si="1289"/>
        <v>0</v>
      </c>
      <c r="GX190" s="1511">
        <f t="shared" si="1289"/>
        <v>0</v>
      </c>
      <c r="GY190" s="1511">
        <f t="shared" si="1289"/>
        <v>0</v>
      </c>
      <c r="GZ190" s="1512">
        <f t="shared" si="1289"/>
        <v>0</v>
      </c>
      <c r="HA190" s="1513">
        <f t="shared" si="1145"/>
        <v>0</v>
      </c>
      <c r="HB190" s="1506">
        <f t="shared" si="1146"/>
        <v>1</v>
      </c>
      <c r="HC190" s="1506"/>
      <c r="HD190" s="1508">
        <f t="shared" si="1147"/>
        <v>0</v>
      </c>
      <c r="HE190" s="1460">
        <f t="shared" si="1148"/>
        <v>0</v>
      </c>
      <c r="HF190" s="1460">
        <f t="shared" si="1149"/>
        <v>0</v>
      </c>
      <c r="HG190" s="1460">
        <f t="shared" si="1150"/>
        <v>0</v>
      </c>
      <c r="HH190" s="1460">
        <f t="shared" si="1151"/>
        <v>0</v>
      </c>
      <c r="HI190" s="1460">
        <f t="shared" si="1152"/>
        <v>0</v>
      </c>
      <c r="HJ190" s="1460">
        <f t="shared" si="1153"/>
        <v>0</v>
      </c>
      <c r="HK190" s="1460">
        <f t="shared" si="1154"/>
        <v>0</v>
      </c>
      <c r="HL190" s="1460">
        <f t="shared" si="1155"/>
        <v>0</v>
      </c>
      <c r="HM190" s="1460">
        <f t="shared" si="1156"/>
        <v>0</v>
      </c>
      <c r="HN190" s="1460">
        <f t="shared" si="1157"/>
        <v>0</v>
      </c>
      <c r="HO190" s="1460">
        <f t="shared" si="1158"/>
        <v>0</v>
      </c>
      <c r="HP190" s="1460">
        <f t="shared" si="1159"/>
        <v>0</v>
      </c>
      <c r="HQ190" s="1460">
        <f t="shared" si="1160"/>
        <v>0</v>
      </c>
      <c r="HR190" s="1460">
        <f t="shared" si="1161"/>
        <v>0</v>
      </c>
      <c r="HS190" s="1460">
        <f t="shared" si="1162"/>
        <v>0</v>
      </c>
      <c r="HT190" s="1460">
        <f t="shared" si="1163"/>
        <v>0</v>
      </c>
      <c r="HU190" s="1460">
        <f t="shared" si="1164"/>
        <v>0</v>
      </c>
      <c r="HV190" s="1460">
        <f t="shared" si="1165"/>
        <v>0</v>
      </c>
      <c r="HW190" s="1460">
        <f t="shared" si="1166"/>
        <v>0</v>
      </c>
      <c r="HX190" s="1460">
        <f t="shared" si="1167"/>
        <v>0</v>
      </c>
      <c r="HY190" s="1460">
        <f t="shared" si="1168"/>
        <v>0</v>
      </c>
      <c r="HZ190" s="1460">
        <f t="shared" si="1169"/>
        <v>0</v>
      </c>
      <c r="IA190" s="1460">
        <f t="shared" si="1170"/>
        <v>0</v>
      </c>
      <c r="IB190" s="1460">
        <f t="shared" si="1171"/>
        <v>0</v>
      </c>
      <c r="IC190" s="1460">
        <f t="shared" si="1172"/>
        <v>0</v>
      </c>
      <c r="ID190" s="1460">
        <f t="shared" si="1173"/>
        <v>0</v>
      </c>
      <c r="IE190" s="1460">
        <f t="shared" si="1174"/>
        <v>0</v>
      </c>
      <c r="IF190" s="1460">
        <f t="shared" si="1175"/>
        <v>0</v>
      </c>
      <c r="IG190" s="1460">
        <f t="shared" si="1176"/>
        <v>0</v>
      </c>
      <c r="IH190" s="1460">
        <f t="shared" si="1177"/>
        <v>0</v>
      </c>
      <c r="II190" s="1460">
        <f t="shared" si="1178"/>
        <v>0</v>
      </c>
      <c r="IJ190" s="1460">
        <f t="shared" si="1179"/>
        <v>0</v>
      </c>
      <c r="IK190" s="1460">
        <f t="shared" si="1180"/>
        <v>0</v>
      </c>
      <c r="IL190" s="1460">
        <f t="shared" si="1181"/>
        <v>0</v>
      </c>
      <c r="IM190" s="1460">
        <f t="shared" si="1182"/>
        <v>0</v>
      </c>
      <c r="IN190" s="1460">
        <f t="shared" si="1183"/>
        <v>0</v>
      </c>
      <c r="IO190" s="1460">
        <f t="shared" si="1184"/>
        <v>0</v>
      </c>
      <c r="IP190" s="1460">
        <f t="shared" si="1185"/>
        <v>0</v>
      </c>
      <c r="IQ190" s="1460">
        <f t="shared" si="1186"/>
        <v>0</v>
      </c>
      <c r="IR190" s="1460">
        <f t="shared" si="1187"/>
        <v>0</v>
      </c>
      <c r="IS190" s="1460">
        <f t="shared" si="1188"/>
        <v>0</v>
      </c>
      <c r="IT190" s="1460">
        <f t="shared" si="1189"/>
        <v>0</v>
      </c>
      <c r="IU190" s="1460">
        <f t="shared" si="1190"/>
        <v>0</v>
      </c>
      <c r="IV190" s="1460">
        <f t="shared" si="1191"/>
        <v>0</v>
      </c>
      <c r="IW190" s="1460">
        <f t="shared" si="1192"/>
        <v>0</v>
      </c>
      <c r="IX190" s="1460">
        <f t="shared" si="1193"/>
        <v>0</v>
      </c>
      <c r="IY190" s="1460">
        <f t="shared" si="1194"/>
        <v>0</v>
      </c>
      <c r="IZ190" s="1460">
        <f t="shared" si="1195"/>
        <v>0</v>
      </c>
      <c r="JA190" s="1460">
        <f t="shared" si="1196"/>
        <v>0</v>
      </c>
      <c r="JB190" s="1460">
        <f t="shared" si="1197"/>
        <v>0</v>
      </c>
      <c r="JC190" s="1460">
        <f t="shared" si="1198"/>
        <v>0</v>
      </c>
      <c r="JD190" s="1460">
        <f t="shared" si="1199"/>
        <v>0</v>
      </c>
      <c r="JE190" s="1460">
        <f t="shared" si="1200"/>
        <v>0</v>
      </c>
      <c r="JF190" s="1460">
        <f t="shared" si="1201"/>
        <v>0</v>
      </c>
      <c r="JG190" s="1460">
        <f t="shared" si="1202"/>
        <v>0</v>
      </c>
      <c r="JH190" s="1460">
        <f t="shared" si="1203"/>
        <v>0</v>
      </c>
      <c r="JI190" s="1460">
        <f t="shared" si="1204"/>
        <v>0</v>
      </c>
      <c r="JJ190" s="1460">
        <f t="shared" si="1205"/>
        <v>0</v>
      </c>
      <c r="JK190" s="1460">
        <f t="shared" si="1206"/>
        <v>0</v>
      </c>
      <c r="JL190" s="1460">
        <f t="shared" si="1207"/>
        <v>0</v>
      </c>
      <c r="JM190" s="1460">
        <f t="shared" si="1208"/>
        <v>0</v>
      </c>
      <c r="JN190" s="1460">
        <f t="shared" si="1209"/>
        <v>0</v>
      </c>
      <c r="JO190" s="1460">
        <f t="shared" si="1210"/>
        <v>0</v>
      </c>
      <c r="JP190" s="1460">
        <f t="shared" si="1211"/>
        <v>0</v>
      </c>
      <c r="JQ190" s="1460">
        <f t="shared" si="1212"/>
        <v>0</v>
      </c>
      <c r="JR190" s="1460">
        <f t="shared" si="1213"/>
        <v>0</v>
      </c>
      <c r="JS190" s="1460">
        <f t="shared" si="1214"/>
        <v>0</v>
      </c>
      <c r="JT190" s="1460">
        <f t="shared" si="1215"/>
        <v>0</v>
      </c>
      <c r="JU190" s="1460">
        <f t="shared" si="1216"/>
        <v>0</v>
      </c>
      <c r="JV190" s="1460">
        <f t="shared" si="1217"/>
        <v>0</v>
      </c>
      <c r="JW190" s="1460">
        <f t="shared" si="1218"/>
        <v>0</v>
      </c>
      <c r="JX190" s="1460">
        <f t="shared" si="1219"/>
        <v>0</v>
      </c>
      <c r="JY190" s="1460">
        <f t="shared" si="1220"/>
        <v>0</v>
      </c>
      <c r="JZ190" s="1460">
        <f t="shared" si="1221"/>
        <v>0</v>
      </c>
      <c r="KA190" s="1460">
        <f t="shared" si="1222"/>
        <v>0</v>
      </c>
      <c r="KB190" s="1460">
        <f t="shared" si="1223"/>
        <v>0</v>
      </c>
      <c r="KC190" s="1460">
        <f t="shared" si="1224"/>
        <v>0</v>
      </c>
      <c r="KD190" s="1460">
        <f t="shared" si="1225"/>
        <v>0</v>
      </c>
      <c r="KE190" s="1460">
        <f t="shared" si="1226"/>
        <v>0</v>
      </c>
      <c r="KF190" s="1460">
        <f t="shared" si="1227"/>
        <v>0</v>
      </c>
      <c r="KG190" s="1460">
        <f t="shared" si="1228"/>
        <v>0</v>
      </c>
      <c r="KH190" s="1460">
        <f t="shared" si="1229"/>
        <v>0</v>
      </c>
      <c r="KI190" s="1460">
        <f t="shared" si="1230"/>
        <v>0</v>
      </c>
      <c r="KJ190" s="1460">
        <f t="shared" si="1231"/>
        <v>0</v>
      </c>
      <c r="KK190" s="1460">
        <f t="shared" si="1232"/>
        <v>0</v>
      </c>
      <c r="KL190" s="1460">
        <f t="shared" si="1233"/>
        <v>0</v>
      </c>
      <c r="KM190" s="1460">
        <f t="shared" si="1234"/>
        <v>0</v>
      </c>
      <c r="KN190" s="1460">
        <f t="shared" si="1235"/>
        <v>0</v>
      </c>
      <c r="KO190" s="1460">
        <f t="shared" si="1236"/>
        <v>0</v>
      </c>
      <c r="KP190" s="1460">
        <f t="shared" si="1237"/>
        <v>0</v>
      </c>
      <c r="KQ190" s="1460">
        <f t="shared" si="1238"/>
        <v>0</v>
      </c>
      <c r="KR190" s="1460">
        <f t="shared" si="1239"/>
        <v>0</v>
      </c>
      <c r="KS190" s="1460">
        <f t="shared" si="1240"/>
        <v>0</v>
      </c>
      <c r="KT190" s="1460">
        <f t="shared" si="1241"/>
        <v>0</v>
      </c>
      <c r="KU190" s="1460">
        <f t="shared" si="1242"/>
        <v>0</v>
      </c>
      <c r="KV190" s="1460">
        <f t="shared" si="1243"/>
        <v>0</v>
      </c>
      <c r="KW190" s="1460">
        <f t="shared" si="1244"/>
        <v>0</v>
      </c>
      <c r="KX190" s="1460">
        <f t="shared" si="1245"/>
        <v>0</v>
      </c>
      <c r="KY190" s="1460">
        <f t="shared" si="1246"/>
        <v>0</v>
      </c>
      <c r="KZ190" s="1460">
        <f t="shared" si="1247"/>
        <v>0</v>
      </c>
      <c r="LA190" s="1460">
        <f t="shared" si="1248"/>
        <v>0</v>
      </c>
      <c r="LB190" s="1460">
        <f t="shared" si="1249"/>
        <v>0</v>
      </c>
      <c r="LC190" s="1460">
        <f t="shared" si="1250"/>
        <v>0</v>
      </c>
      <c r="LD190" s="1460">
        <f t="shared" si="1251"/>
        <v>0</v>
      </c>
      <c r="LE190" s="1460">
        <f t="shared" si="1252"/>
        <v>0</v>
      </c>
      <c r="LF190" s="1460">
        <f t="shared" si="1253"/>
        <v>0</v>
      </c>
      <c r="LG190" s="1460">
        <f t="shared" si="1254"/>
        <v>0</v>
      </c>
      <c r="LH190" s="1460">
        <f t="shared" si="1255"/>
        <v>0</v>
      </c>
      <c r="LI190" s="1460">
        <f t="shared" si="1256"/>
        <v>0</v>
      </c>
      <c r="LJ190" s="1460">
        <f t="shared" si="1257"/>
        <v>0</v>
      </c>
      <c r="LK190" s="1460">
        <f t="shared" si="1258"/>
        <v>0</v>
      </c>
      <c r="LL190" s="1460">
        <f t="shared" si="1259"/>
        <v>0</v>
      </c>
      <c r="LM190" s="1460">
        <f t="shared" si="1260"/>
        <v>0</v>
      </c>
      <c r="LN190" s="1460">
        <f t="shared" si="1261"/>
        <v>0</v>
      </c>
      <c r="LO190" s="1460">
        <f t="shared" si="1262"/>
        <v>0</v>
      </c>
      <c r="LP190" s="1460">
        <f t="shared" si="1263"/>
        <v>0</v>
      </c>
      <c r="LQ190" s="1460">
        <f t="shared" si="1264"/>
        <v>0</v>
      </c>
      <c r="LR190" s="1460">
        <f t="shared" si="1265"/>
        <v>0</v>
      </c>
      <c r="LS190" s="1460">
        <f t="shared" si="1266"/>
        <v>0</v>
      </c>
      <c r="LW190" s="1467">
        <f t="shared" si="1267"/>
        <v>0</v>
      </c>
      <c r="LX190" s="1467">
        <f t="shared" si="1268"/>
        <v>0</v>
      </c>
      <c r="LY190" s="1467">
        <f t="shared" si="1269"/>
        <v>0</v>
      </c>
      <c r="LZ190" s="1467">
        <f t="shared" si="1270"/>
        <v>0</v>
      </c>
      <c r="MA190" s="1506"/>
      <c r="MB190" s="1460">
        <f t="shared" si="1271"/>
        <v>0</v>
      </c>
      <c r="MC190" s="1460">
        <f t="shared" si="1291"/>
        <v>0</v>
      </c>
      <c r="MD190" s="1460">
        <f t="shared" si="1291"/>
        <v>0</v>
      </c>
      <c r="ME190" s="1460">
        <f t="shared" si="1291"/>
        <v>0</v>
      </c>
      <c r="MF190" s="1460">
        <f t="shared" si="1291"/>
        <v>0</v>
      </c>
      <c r="MG190" s="1460">
        <f t="shared" si="1291"/>
        <v>0</v>
      </c>
      <c r="MH190" s="1460">
        <f t="shared" si="1291"/>
        <v>0</v>
      </c>
      <c r="MI190" s="1460">
        <f t="shared" ref="MC190:MR206" si="1306">IF(MI$12&lt;$AO190,0,IF(MI$12&lt;=$AU190,(MI$8-$LW190)*$D190/12,IF(MI$12&gt;=$BF190,(MI$8-$LZ190)*$D190/12,IF(MI$12&gt;=$BE190,0,IF(MI$12&gt;=$BA190,(MI$8-$LY190)*$D190/12,IF(MI$12&gt;=$AZ190,0,IF(MI$12&gt;=$AV190,(MI$8-$LX190)*$D190/12,0)))))))</f>
        <v>0</v>
      </c>
      <c r="MJ190" s="1460">
        <f t="shared" si="1306"/>
        <v>0</v>
      </c>
      <c r="MK190" s="1460">
        <f t="shared" si="1306"/>
        <v>0</v>
      </c>
      <c r="ML190" s="1460">
        <f t="shared" si="1306"/>
        <v>0</v>
      </c>
      <c r="MM190" s="1460">
        <f t="shared" si="1306"/>
        <v>0</v>
      </c>
      <c r="MN190" s="1460">
        <f t="shared" si="1306"/>
        <v>0</v>
      </c>
      <c r="MO190" s="1460">
        <f t="shared" si="1306"/>
        <v>0</v>
      </c>
      <c r="MP190" s="1460">
        <f t="shared" si="1306"/>
        <v>0</v>
      </c>
      <c r="MQ190" s="1460">
        <f t="shared" si="1306"/>
        <v>0</v>
      </c>
      <c r="MR190" s="1460">
        <f t="shared" si="1306"/>
        <v>0</v>
      </c>
      <c r="MS190" s="1460">
        <f t="shared" si="1295"/>
        <v>0</v>
      </c>
      <c r="MT190" s="1460">
        <f t="shared" si="1295"/>
        <v>0</v>
      </c>
      <c r="MU190" s="1460">
        <f t="shared" si="1295"/>
        <v>0</v>
      </c>
      <c r="MV190" s="1460">
        <f t="shared" si="1295"/>
        <v>0</v>
      </c>
      <c r="MW190" s="1460">
        <f t="shared" si="1295"/>
        <v>0</v>
      </c>
      <c r="MX190" s="1460">
        <f t="shared" si="1295"/>
        <v>0</v>
      </c>
      <c r="MY190" s="1460">
        <f t="shared" si="1295"/>
        <v>0</v>
      </c>
      <c r="MZ190" s="1460">
        <f t="shared" si="1295"/>
        <v>0</v>
      </c>
      <c r="NA190" s="1460">
        <f t="shared" si="1295"/>
        <v>0</v>
      </c>
      <c r="NB190" s="1460">
        <f t="shared" si="1295"/>
        <v>0</v>
      </c>
      <c r="NC190" s="1460">
        <f t="shared" si="1295"/>
        <v>0</v>
      </c>
      <c r="ND190" s="1460">
        <f t="shared" si="1295"/>
        <v>0</v>
      </c>
      <c r="NE190" s="1460">
        <f t="shared" si="1295"/>
        <v>0</v>
      </c>
      <c r="NF190" s="1460">
        <f t="shared" si="1295"/>
        <v>0</v>
      </c>
      <c r="NG190" s="1460">
        <f t="shared" si="1295"/>
        <v>0</v>
      </c>
      <c r="NH190" s="1460">
        <f t="shared" si="1295"/>
        <v>0</v>
      </c>
      <c r="NI190" s="1460">
        <f t="shared" si="1296"/>
        <v>0</v>
      </c>
      <c r="NJ190" s="1460">
        <f t="shared" si="1296"/>
        <v>0</v>
      </c>
      <c r="NK190" s="1460">
        <f t="shared" si="1296"/>
        <v>0</v>
      </c>
      <c r="NL190" s="1460">
        <f t="shared" si="1296"/>
        <v>0</v>
      </c>
      <c r="NM190" s="1460">
        <f t="shared" si="1296"/>
        <v>0</v>
      </c>
      <c r="NN190" s="1460">
        <f t="shared" si="1296"/>
        <v>0</v>
      </c>
      <c r="NO190" s="1460">
        <f t="shared" si="1296"/>
        <v>0</v>
      </c>
      <c r="NP190" s="1460">
        <f t="shared" si="1296"/>
        <v>0</v>
      </c>
      <c r="NQ190" s="1460">
        <f t="shared" si="1296"/>
        <v>0</v>
      </c>
      <c r="NR190" s="1460">
        <f t="shared" si="1296"/>
        <v>0</v>
      </c>
      <c r="NS190" s="1460">
        <f t="shared" si="1296"/>
        <v>0</v>
      </c>
      <c r="NT190" s="1460">
        <f t="shared" si="1296"/>
        <v>0</v>
      </c>
      <c r="NU190" s="1460">
        <f t="shared" si="1296"/>
        <v>0</v>
      </c>
      <c r="NV190" s="1460">
        <f t="shared" si="1296"/>
        <v>0</v>
      </c>
      <c r="NW190" s="1460">
        <f t="shared" si="1296"/>
        <v>0</v>
      </c>
      <c r="NX190" s="1460">
        <f t="shared" si="1296"/>
        <v>0</v>
      </c>
      <c r="NY190" s="1460">
        <f t="shared" si="1297"/>
        <v>0</v>
      </c>
      <c r="NZ190" s="1460">
        <f t="shared" si="1297"/>
        <v>0</v>
      </c>
      <c r="OA190" s="1460">
        <f t="shared" si="1297"/>
        <v>0</v>
      </c>
      <c r="OB190" s="1460">
        <f t="shared" si="1297"/>
        <v>0</v>
      </c>
      <c r="OC190" s="1460">
        <f t="shared" si="1297"/>
        <v>0</v>
      </c>
      <c r="OD190" s="1460">
        <f t="shared" si="1297"/>
        <v>0</v>
      </c>
      <c r="OE190" s="1460">
        <f t="shared" si="1297"/>
        <v>0</v>
      </c>
      <c r="OF190" s="1460">
        <f t="shared" si="1297"/>
        <v>0</v>
      </c>
      <c r="OG190" s="1460">
        <f t="shared" si="1297"/>
        <v>0</v>
      </c>
      <c r="OH190" s="1460">
        <f t="shared" si="1297"/>
        <v>0</v>
      </c>
      <c r="OI190" s="1460">
        <f t="shared" si="1297"/>
        <v>0</v>
      </c>
      <c r="OJ190" s="1460">
        <f t="shared" si="1297"/>
        <v>0</v>
      </c>
      <c r="OK190" s="1460">
        <f t="shared" si="1297"/>
        <v>0</v>
      </c>
      <c r="OL190" s="1460">
        <f t="shared" si="1297"/>
        <v>0</v>
      </c>
      <c r="OM190" s="1460">
        <f t="shared" si="1297"/>
        <v>0</v>
      </c>
      <c r="ON190" s="1460">
        <f t="shared" si="1297"/>
        <v>0</v>
      </c>
      <c r="OO190" s="1460">
        <f t="shared" si="1279"/>
        <v>0</v>
      </c>
      <c r="OP190" s="1460">
        <f t="shared" si="1292"/>
        <v>0</v>
      </c>
      <c r="OQ190" s="1460">
        <f t="shared" si="1292"/>
        <v>0</v>
      </c>
      <c r="OR190" s="1460">
        <f t="shared" si="1292"/>
        <v>0</v>
      </c>
      <c r="OS190" s="1460">
        <f t="shared" si="1292"/>
        <v>0</v>
      </c>
      <c r="OT190" s="1460">
        <f t="shared" si="1292"/>
        <v>0</v>
      </c>
      <c r="OU190" s="1460">
        <f t="shared" si="1292"/>
        <v>0</v>
      </c>
      <c r="OV190" s="1460">
        <f t="shared" si="1292"/>
        <v>0</v>
      </c>
      <c r="OW190" s="1460">
        <f t="shared" si="1292"/>
        <v>0</v>
      </c>
      <c r="OX190" s="1460">
        <f t="shared" si="1292"/>
        <v>0</v>
      </c>
      <c r="OY190" s="1460">
        <f t="shared" si="1292"/>
        <v>0</v>
      </c>
      <c r="OZ190" s="1460">
        <f t="shared" si="1292"/>
        <v>0</v>
      </c>
      <c r="PA190" s="1460">
        <f t="shared" si="1292"/>
        <v>0</v>
      </c>
      <c r="PB190" s="1460">
        <f t="shared" si="1292"/>
        <v>0</v>
      </c>
      <c r="PC190" s="1460">
        <f t="shared" si="1292"/>
        <v>0</v>
      </c>
      <c r="PD190" s="1460">
        <f t="shared" si="1292"/>
        <v>0</v>
      </c>
      <c r="PE190" s="1460">
        <f t="shared" si="1292"/>
        <v>0</v>
      </c>
      <c r="PF190" s="1460">
        <f t="shared" si="1293"/>
        <v>0</v>
      </c>
      <c r="PG190" s="1460">
        <f t="shared" si="1293"/>
        <v>0</v>
      </c>
      <c r="PH190" s="1460">
        <f t="shared" si="1293"/>
        <v>0</v>
      </c>
      <c r="PI190" s="1460">
        <f t="shared" si="1293"/>
        <v>0</v>
      </c>
      <c r="PJ190" s="1460">
        <f t="shared" si="1293"/>
        <v>0</v>
      </c>
      <c r="PK190" s="1460">
        <f t="shared" si="1293"/>
        <v>0</v>
      </c>
      <c r="PL190" s="1460">
        <f t="shared" si="1293"/>
        <v>0</v>
      </c>
      <c r="PM190" s="1460">
        <f t="shared" si="1293"/>
        <v>0</v>
      </c>
      <c r="PN190" s="1460">
        <f t="shared" si="1293"/>
        <v>0</v>
      </c>
      <c r="PO190" s="1460">
        <f t="shared" si="1293"/>
        <v>0</v>
      </c>
      <c r="PP190" s="1460">
        <f t="shared" si="1293"/>
        <v>0</v>
      </c>
      <c r="PQ190" s="1460">
        <f t="shared" si="1293"/>
        <v>0</v>
      </c>
      <c r="PR190" s="1460">
        <f t="shared" si="1293"/>
        <v>0</v>
      </c>
      <c r="PS190" s="1460">
        <f t="shared" si="1293"/>
        <v>0</v>
      </c>
      <c r="PT190" s="1460">
        <f t="shared" si="1293"/>
        <v>0</v>
      </c>
      <c r="PU190" s="1460">
        <f t="shared" si="1293"/>
        <v>0</v>
      </c>
      <c r="PV190" s="1460">
        <f t="shared" si="1294"/>
        <v>0</v>
      </c>
      <c r="PW190" s="1460">
        <f t="shared" si="1294"/>
        <v>0</v>
      </c>
      <c r="PX190" s="1460">
        <f t="shared" si="1294"/>
        <v>0</v>
      </c>
      <c r="PY190" s="1460">
        <f t="shared" si="1294"/>
        <v>0</v>
      </c>
      <c r="PZ190" s="1460">
        <f t="shared" si="1294"/>
        <v>0</v>
      </c>
      <c r="QA190" s="1460">
        <f t="shared" si="1294"/>
        <v>0</v>
      </c>
      <c r="QB190" s="1460">
        <f t="shared" si="1294"/>
        <v>0</v>
      </c>
      <c r="QC190" s="1460">
        <f t="shared" si="1294"/>
        <v>0</v>
      </c>
      <c r="QD190" s="1460">
        <f t="shared" si="1294"/>
        <v>0</v>
      </c>
      <c r="QE190" s="1460">
        <f t="shared" si="1294"/>
        <v>0</v>
      </c>
      <c r="QF190" s="1460">
        <f t="shared" si="1294"/>
        <v>0</v>
      </c>
      <c r="QG190" s="1460">
        <f t="shared" si="1294"/>
        <v>0</v>
      </c>
      <c r="QH190" s="1460">
        <f t="shared" si="1294"/>
        <v>0</v>
      </c>
      <c r="QI190" s="1460">
        <f t="shared" si="1294"/>
        <v>0</v>
      </c>
      <c r="QJ190" s="1460">
        <f t="shared" si="1294"/>
        <v>0</v>
      </c>
      <c r="QK190" s="1460">
        <f t="shared" si="1294"/>
        <v>0</v>
      </c>
      <c r="QL190" s="1460">
        <f t="shared" si="1273"/>
        <v>0</v>
      </c>
      <c r="QM190" s="1460">
        <f t="shared" si="1273"/>
        <v>0</v>
      </c>
      <c r="QN190" s="1460">
        <f t="shared" si="1273"/>
        <v>0</v>
      </c>
      <c r="QO190" s="1460">
        <f t="shared" si="1273"/>
        <v>0</v>
      </c>
      <c r="QP190" s="1460">
        <f t="shared" si="1273"/>
        <v>0</v>
      </c>
      <c r="QQ190" s="1460">
        <f t="shared" si="1273"/>
        <v>0</v>
      </c>
    </row>
    <row r="191" spans="1:459" s="1466" customFormat="1" ht="22.5" customHeight="1">
      <c r="A191" s="1468"/>
      <c r="B191" s="1469"/>
      <c r="C191" s="1469"/>
      <c r="D191" s="1470"/>
      <c r="E191" s="1471"/>
      <c r="F191" s="1472"/>
      <c r="G191" s="1472"/>
      <c r="H191" s="1473">
        <f t="shared" si="1106"/>
        <v>0</v>
      </c>
      <c r="I191" s="1474">
        <v>0</v>
      </c>
      <c r="J191" s="1475">
        <f t="shared" si="437"/>
        <v>0</v>
      </c>
      <c r="K191" s="1476">
        <v>0</v>
      </c>
      <c r="L191" s="1477">
        <f t="shared" si="1107"/>
        <v>0</v>
      </c>
      <c r="M191" s="1477">
        <f t="shared" si="1108"/>
        <v>0</v>
      </c>
      <c r="N191" s="1478"/>
      <c r="O191" s="1479">
        <v>0</v>
      </c>
      <c r="P191" s="1480">
        <v>0</v>
      </c>
      <c r="Q191" s="1828">
        <v>0</v>
      </c>
      <c r="R191" s="1831">
        <f t="shared" si="1109"/>
        <v>0</v>
      </c>
      <c r="S191" s="1481">
        <f>IF(AND(SUM(O191:Q191)=0,N191="NNN"),MIN('Operating History and Pro Forma'!$M$33,'Operating History and Pro Forma'!$T$15)*D191,SUM(O191:Q191)*D191)</f>
        <v>0</v>
      </c>
      <c r="T191" s="1482">
        <f t="shared" si="1110"/>
        <v>0</v>
      </c>
      <c r="U191" s="1483">
        <f t="shared" si="1111"/>
        <v>0</v>
      </c>
      <c r="V191" s="1480"/>
      <c r="W191" s="1514"/>
      <c r="X191" s="1486" t="str">
        <f t="shared" si="1112"/>
        <v/>
      </c>
      <c r="Y191" s="1487">
        <f t="shared" si="1113"/>
        <v>0</v>
      </c>
      <c r="Z191" s="1488"/>
      <c r="AA191" s="1488"/>
      <c r="AB191" s="1488"/>
      <c r="AC191" s="1488"/>
      <c r="AD191" s="1489">
        <f t="shared" si="1114"/>
        <v>0</v>
      </c>
      <c r="AE191" s="1490" t="str">
        <f t="shared" si="1115"/>
        <v/>
      </c>
      <c r="AF191" s="1491">
        <f t="shared" si="1116"/>
        <v>0</v>
      </c>
      <c r="AG191" s="1492">
        <f t="shared" si="1117"/>
        <v>0</v>
      </c>
      <c r="AH191" s="1493">
        <f t="shared" si="1118"/>
        <v>0</v>
      </c>
      <c r="AI191" s="1493">
        <f t="shared" si="1118"/>
        <v>0</v>
      </c>
      <c r="AJ191" s="1494">
        <f t="shared" si="1118"/>
        <v>0</v>
      </c>
      <c r="AK191" s="1494">
        <f t="shared" si="1118"/>
        <v>0</v>
      </c>
      <c r="AL191" s="1495">
        <f t="shared" si="1118"/>
        <v>0</v>
      </c>
      <c r="AM191" s="1496">
        <f t="shared" si="1118"/>
        <v>0</v>
      </c>
      <c r="AN191" s="1497">
        <f t="shared" si="399"/>
        <v>0</v>
      </c>
      <c r="AO191" s="1498">
        <f t="shared" si="1093"/>
        <v>0</v>
      </c>
      <c r="AP191" s="1499">
        <f t="shared" si="1119"/>
        <v>0</v>
      </c>
      <c r="AQ191" s="1500">
        <f t="shared" si="1120"/>
        <v>0</v>
      </c>
      <c r="AR191" s="1501">
        <f t="shared" si="1121"/>
        <v>0</v>
      </c>
      <c r="AS191" s="1498">
        <f t="shared" si="1088"/>
        <v>0</v>
      </c>
      <c r="AT191" s="1501">
        <f t="shared" si="1122"/>
        <v>0</v>
      </c>
      <c r="AU191" s="1498">
        <f t="shared" si="1123"/>
        <v>1</v>
      </c>
      <c r="AV191" s="1498">
        <f t="shared" si="1124"/>
        <v>2</v>
      </c>
      <c r="AW191" s="1499">
        <f t="shared" si="1125"/>
        <v>0</v>
      </c>
      <c r="AX191" s="1502">
        <f t="shared" si="1126"/>
        <v>0</v>
      </c>
      <c r="AY191" s="1503">
        <f t="shared" si="1127"/>
        <v>0</v>
      </c>
      <c r="AZ191" s="1498">
        <f t="shared" si="1128"/>
        <v>2</v>
      </c>
      <c r="BA191" s="1498">
        <f t="shared" si="1129"/>
        <v>3</v>
      </c>
      <c r="BB191" s="1499">
        <f t="shared" si="1130"/>
        <v>0</v>
      </c>
      <c r="BC191" s="1502">
        <f t="shared" si="1131"/>
        <v>0</v>
      </c>
      <c r="BD191" s="1503">
        <f t="shared" si="1132"/>
        <v>0</v>
      </c>
      <c r="BE191" s="1498">
        <f t="shared" si="1133"/>
        <v>3</v>
      </c>
      <c r="BF191" s="1498">
        <f t="shared" si="1134"/>
        <v>4</v>
      </c>
      <c r="BG191" s="1499">
        <f t="shared" si="1135"/>
        <v>0</v>
      </c>
      <c r="BH191" s="1502">
        <f t="shared" si="1136"/>
        <v>0</v>
      </c>
      <c r="BI191" s="1502">
        <f t="shared" si="1137"/>
        <v>0</v>
      </c>
      <c r="BJ191" s="1504">
        <f t="shared" si="1138"/>
        <v>1900</v>
      </c>
      <c r="BK191" s="1505" t="str">
        <f t="shared" si="1139"/>
        <v/>
      </c>
      <c r="BL191" s="1506"/>
      <c r="BM191" s="1507">
        <f t="shared" si="1140"/>
        <v>0</v>
      </c>
      <c r="BN191" s="1508">
        <f t="shared" si="1305"/>
        <v>0</v>
      </c>
      <c r="BO191" s="1508">
        <f t="shared" si="1305"/>
        <v>0</v>
      </c>
      <c r="BP191" s="1508">
        <f t="shared" si="1305"/>
        <v>0</v>
      </c>
      <c r="BQ191" s="1508">
        <f t="shared" si="1305"/>
        <v>0</v>
      </c>
      <c r="BR191" s="1508">
        <f t="shared" si="1305"/>
        <v>0</v>
      </c>
      <c r="BS191" s="1508">
        <f t="shared" si="1305"/>
        <v>0</v>
      </c>
      <c r="BT191" s="1508">
        <f t="shared" si="1305"/>
        <v>0</v>
      </c>
      <c r="BU191" s="1508">
        <f t="shared" si="1305"/>
        <v>0</v>
      </c>
      <c r="BV191" s="1508">
        <f t="shared" si="1305"/>
        <v>0</v>
      </c>
      <c r="BW191" s="1508">
        <f t="shared" si="1305"/>
        <v>0</v>
      </c>
      <c r="BX191" s="1508">
        <f t="shared" si="1305"/>
        <v>0</v>
      </c>
      <c r="BY191" s="1507">
        <f t="shared" si="1305"/>
        <v>0</v>
      </c>
      <c r="BZ191" s="1508">
        <f t="shared" si="1305"/>
        <v>0</v>
      </c>
      <c r="CA191" s="1508">
        <f t="shared" si="1305"/>
        <v>0</v>
      </c>
      <c r="CB191" s="1508">
        <f t="shared" si="1305"/>
        <v>0</v>
      </c>
      <c r="CC191" s="1508">
        <f t="shared" si="1305"/>
        <v>0</v>
      </c>
      <c r="CD191" s="1508">
        <f t="shared" si="1298"/>
        <v>0</v>
      </c>
      <c r="CE191" s="1508">
        <f t="shared" si="1298"/>
        <v>0</v>
      </c>
      <c r="CF191" s="1508">
        <f t="shared" si="1298"/>
        <v>0</v>
      </c>
      <c r="CG191" s="1508">
        <f t="shared" si="1298"/>
        <v>0</v>
      </c>
      <c r="CH191" s="1508">
        <f t="shared" si="1298"/>
        <v>0</v>
      </c>
      <c r="CI191" s="1508">
        <f t="shared" si="1298"/>
        <v>0</v>
      </c>
      <c r="CJ191" s="1509">
        <f t="shared" si="1298"/>
        <v>0</v>
      </c>
      <c r="CK191" s="1507">
        <f t="shared" si="1298"/>
        <v>0</v>
      </c>
      <c r="CL191" s="1508">
        <f t="shared" si="1298"/>
        <v>0</v>
      </c>
      <c r="CM191" s="1508">
        <f t="shared" si="1298"/>
        <v>0</v>
      </c>
      <c r="CN191" s="1508">
        <f t="shared" si="1298"/>
        <v>0</v>
      </c>
      <c r="CO191" s="1508">
        <f t="shared" si="1298"/>
        <v>0</v>
      </c>
      <c r="CP191" s="1508">
        <f t="shared" si="1298"/>
        <v>0</v>
      </c>
      <c r="CQ191" s="1508">
        <f t="shared" si="1298"/>
        <v>0</v>
      </c>
      <c r="CR191" s="1508">
        <f t="shared" si="1298"/>
        <v>0</v>
      </c>
      <c r="CS191" s="1508">
        <f t="shared" si="1298"/>
        <v>0</v>
      </c>
      <c r="CT191" s="1508">
        <f t="shared" si="1299"/>
        <v>0</v>
      </c>
      <c r="CU191" s="1508">
        <f t="shared" si="1299"/>
        <v>0</v>
      </c>
      <c r="CV191" s="1509">
        <f t="shared" si="1299"/>
        <v>0</v>
      </c>
      <c r="CW191" s="1508">
        <f t="shared" si="1299"/>
        <v>0</v>
      </c>
      <c r="CX191" s="1508">
        <f t="shared" si="1299"/>
        <v>0</v>
      </c>
      <c r="CY191" s="1508">
        <f t="shared" si="1299"/>
        <v>0</v>
      </c>
      <c r="CZ191" s="1508">
        <f t="shared" si="1299"/>
        <v>0</v>
      </c>
      <c r="DA191" s="1508">
        <f t="shared" si="1299"/>
        <v>0</v>
      </c>
      <c r="DB191" s="1508">
        <f t="shared" si="1299"/>
        <v>0</v>
      </c>
      <c r="DC191" s="1508">
        <f t="shared" si="1299"/>
        <v>0</v>
      </c>
      <c r="DD191" s="1508">
        <f t="shared" si="1299"/>
        <v>0</v>
      </c>
      <c r="DE191" s="1508">
        <f t="shared" si="1299"/>
        <v>0</v>
      </c>
      <c r="DF191" s="1508">
        <f t="shared" si="1299"/>
        <v>0</v>
      </c>
      <c r="DG191" s="1508">
        <f t="shared" si="1299"/>
        <v>0</v>
      </c>
      <c r="DH191" s="1509">
        <f t="shared" si="1299"/>
        <v>0</v>
      </c>
      <c r="DI191" s="1508">
        <f t="shared" si="1299"/>
        <v>0</v>
      </c>
      <c r="DJ191" s="1508">
        <f t="shared" si="1300"/>
        <v>0</v>
      </c>
      <c r="DK191" s="1508">
        <f t="shared" si="1300"/>
        <v>0</v>
      </c>
      <c r="DL191" s="1508">
        <f t="shared" si="1300"/>
        <v>0</v>
      </c>
      <c r="DM191" s="1508">
        <f t="shared" si="1300"/>
        <v>0</v>
      </c>
      <c r="DN191" s="1508">
        <f t="shared" si="1300"/>
        <v>0</v>
      </c>
      <c r="DO191" s="1508">
        <f t="shared" si="1300"/>
        <v>0</v>
      </c>
      <c r="DP191" s="1508">
        <f t="shared" si="1300"/>
        <v>0</v>
      </c>
      <c r="DQ191" s="1508">
        <f t="shared" si="1300"/>
        <v>0</v>
      </c>
      <c r="DR191" s="1508">
        <f t="shared" si="1300"/>
        <v>0</v>
      </c>
      <c r="DS191" s="1508">
        <f t="shared" si="1300"/>
        <v>0</v>
      </c>
      <c r="DT191" s="1509">
        <f t="shared" si="1300"/>
        <v>0</v>
      </c>
      <c r="DU191" s="1507">
        <f t="shared" si="1300"/>
        <v>0</v>
      </c>
      <c r="DV191" s="1508">
        <f t="shared" si="1300"/>
        <v>0</v>
      </c>
      <c r="DW191" s="1508">
        <f t="shared" si="1300"/>
        <v>0</v>
      </c>
      <c r="DX191" s="1508">
        <f t="shared" si="1300"/>
        <v>0</v>
      </c>
      <c r="DY191" s="1508">
        <f t="shared" si="1300"/>
        <v>0</v>
      </c>
      <c r="DZ191" s="1508">
        <f t="shared" si="1301"/>
        <v>0</v>
      </c>
      <c r="EA191" s="1508">
        <f t="shared" si="1301"/>
        <v>0</v>
      </c>
      <c r="EB191" s="1508">
        <f t="shared" si="1301"/>
        <v>0</v>
      </c>
      <c r="EC191" s="1508">
        <f t="shared" si="1301"/>
        <v>0</v>
      </c>
      <c r="ED191" s="1508">
        <f t="shared" si="1301"/>
        <v>0</v>
      </c>
      <c r="EE191" s="1508">
        <f t="shared" si="1301"/>
        <v>0</v>
      </c>
      <c r="EF191" s="1508">
        <f t="shared" si="1301"/>
        <v>0</v>
      </c>
      <c r="EG191" s="1507">
        <f t="shared" si="1301"/>
        <v>0</v>
      </c>
      <c r="EH191" s="1508">
        <f t="shared" si="1301"/>
        <v>0</v>
      </c>
      <c r="EI191" s="1508">
        <f t="shared" si="1301"/>
        <v>0</v>
      </c>
      <c r="EJ191" s="1508">
        <f t="shared" si="1301"/>
        <v>0</v>
      </c>
      <c r="EK191" s="1508">
        <f t="shared" si="1301"/>
        <v>0</v>
      </c>
      <c r="EL191" s="1508">
        <f t="shared" si="1301"/>
        <v>0</v>
      </c>
      <c r="EM191" s="1508">
        <f t="shared" si="1301"/>
        <v>0</v>
      </c>
      <c r="EN191" s="1508">
        <f t="shared" si="1301"/>
        <v>0</v>
      </c>
      <c r="EO191" s="1508">
        <f t="shared" si="1301"/>
        <v>0</v>
      </c>
      <c r="EP191" s="1508">
        <f t="shared" si="1302"/>
        <v>0</v>
      </c>
      <c r="EQ191" s="1508">
        <f t="shared" si="1302"/>
        <v>0</v>
      </c>
      <c r="ER191" s="1509">
        <f t="shared" si="1302"/>
        <v>0</v>
      </c>
      <c r="ES191" s="1507">
        <f t="shared" si="1302"/>
        <v>0</v>
      </c>
      <c r="ET191" s="1508">
        <f t="shared" si="1302"/>
        <v>0</v>
      </c>
      <c r="EU191" s="1508">
        <f t="shared" si="1302"/>
        <v>0</v>
      </c>
      <c r="EV191" s="1508">
        <f t="shared" si="1302"/>
        <v>0</v>
      </c>
      <c r="EW191" s="1508">
        <f t="shared" si="1302"/>
        <v>0</v>
      </c>
      <c r="EX191" s="1508">
        <f t="shared" si="1302"/>
        <v>0</v>
      </c>
      <c r="EY191" s="1508">
        <f t="shared" si="1302"/>
        <v>0</v>
      </c>
      <c r="EZ191" s="1508">
        <f t="shared" si="1302"/>
        <v>0</v>
      </c>
      <c r="FA191" s="1508">
        <f t="shared" si="1302"/>
        <v>0</v>
      </c>
      <c r="FB191" s="1508">
        <f t="shared" si="1302"/>
        <v>0</v>
      </c>
      <c r="FC191" s="1508">
        <f t="shared" si="1302"/>
        <v>0</v>
      </c>
      <c r="FD191" s="1509">
        <f t="shared" si="1302"/>
        <v>0</v>
      </c>
      <c r="FE191" s="1508">
        <f t="shared" si="1302"/>
        <v>0</v>
      </c>
      <c r="FF191" s="1508">
        <f t="shared" si="1287"/>
        <v>0</v>
      </c>
      <c r="FG191" s="1508">
        <f t="shared" si="1303"/>
        <v>0</v>
      </c>
      <c r="FH191" s="1508">
        <f t="shared" si="1303"/>
        <v>0</v>
      </c>
      <c r="FI191" s="1508">
        <f t="shared" si="1303"/>
        <v>0</v>
      </c>
      <c r="FJ191" s="1508">
        <f t="shared" si="1303"/>
        <v>0</v>
      </c>
      <c r="FK191" s="1508">
        <f t="shared" si="1303"/>
        <v>0</v>
      </c>
      <c r="FL191" s="1508">
        <f t="shared" si="1303"/>
        <v>0</v>
      </c>
      <c r="FM191" s="1508">
        <f t="shared" si="1303"/>
        <v>0</v>
      </c>
      <c r="FN191" s="1508">
        <f t="shared" si="1303"/>
        <v>0</v>
      </c>
      <c r="FO191" s="1508">
        <f t="shared" si="1303"/>
        <v>0</v>
      </c>
      <c r="FP191" s="1509">
        <f t="shared" si="1303"/>
        <v>0</v>
      </c>
      <c r="FQ191" s="1508">
        <f t="shared" si="1303"/>
        <v>0</v>
      </c>
      <c r="FR191" s="1508">
        <f t="shared" si="1303"/>
        <v>0</v>
      </c>
      <c r="FS191" s="1508">
        <f t="shared" si="1303"/>
        <v>0</v>
      </c>
      <c r="FT191" s="1508">
        <f t="shared" si="1303"/>
        <v>0</v>
      </c>
      <c r="FU191" s="1508">
        <f t="shared" si="1303"/>
        <v>0</v>
      </c>
      <c r="FV191" s="1508">
        <f t="shared" si="1303"/>
        <v>0</v>
      </c>
      <c r="FW191" s="1508">
        <f t="shared" si="1142"/>
        <v>0</v>
      </c>
      <c r="FX191" s="1508">
        <f t="shared" si="1142"/>
        <v>0</v>
      </c>
      <c r="FY191" s="1508">
        <f t="shared" si="1142"/>
        <v>0</v>
      </c>
      <c r="FZ191" s="1508">
        <f t="shared" si="1142"/>
        <v>0</v>
      </c>
      <c r="GA191" s="1508">
        <f t="shared" si="1142"/>
        <v>0</v>
      </c>
      <c r="GB191" s="1509">
        <f t="shared" si="1142"/>
        <v>0</v>
      </c>
      <c r="GC191" s="1506"/>
      <c r="GD191" s="1458">
        <f t="shared" si="1143"/>
        <v>1</v>
      </c>
      <c r="GE191" s="1510">
        <f t="shared" si="1281"/>
        <v>0</v>
      </c>
      <c r="GF191" s="1511">
        <f t="shared" si="1281"/>
        <v>0</v>
      </c>
      <c r="GG191" s="1511">
        <f t="shared" si="1281"/>
        <v>0</v>
      </c>
      <c r="GH191" s="1511">
        <f t="shared" si="1281"/>
        <v>0</v>
      </c>
      <c r="GI191" s="1511">
        <f t="shared" si="1281"/>
        <v>0</v>
      </c>
      <c r="GJ191" s="1511">
        <f t="shared" si="1281"/>
        <v>0</v>
      </c>
      <c r="GK191" s="1511">
        <f t="shared" si="1281"/>
        <v>0</v>
      </c>
      <c r="GL191" s="1511">
        <f t="shared" si="1281"/>
        <v>0</v>
      </c>
      <c r="GM191" s="1511">
        <f t="shared" si="1281"/>
        <v>0</v>
      </c>
      <c r="GN191" s="1512">
        <f t="shared" si="1281"/>
        <v>0</v>
      </c>
      <c r="GO191" s="1513">
        <f t="shared" si="1144"/>
        <v>0</v>
      </c>
      <c r="GP191" s="1506"/>
      <c r="GQ191" s="1510">
        <f t="shared" si="1304"/>
        <v>0</v>
      </c>
      <c r="GR191" s="1511">
        <f t="shared" si="1289"/>
        <v>0</v>
      </c>
      <c r="GS191" s="1511">
        <f t="shared" si="1289"/>
        <v>0</v>
      </c>
      <c r="GT191" s="1511">
        <f t="shared" si="1289"/>
        <v>0</v>
      </c>
      <c r="GU191" s="1511">
        <f t="shared" si="1289"/>
        <v>0</v>
      </c>
      <c r="GV191" s="1511">
        <f t="shared" si="1289"/>
        <v>0</v>
      </c>
      <c r="GW191" s="1511">
        <f t="shared" si="1289"/>
        <v>0</v>
      </c>
      <c r="GX191" s="1511">
        <f t="shared" si="1289"/>
        <v>0</v>
      </c>
      <c r="GY191" s="1511">
        <f t="shared" si="1289"/>
        <v>0</v>
      </c>
      <c r="GZ191" s="1512">
        <f t="shared" si="1289"/>
        <v>0</v>
      </c>
      <c r="HA191" s="1513">
        <f t="shared" si="1145"/>
        <v>0</v>
      </c>
      <c r="HB191" s="1506">
        <f t="shared" si="1146"/>
        <v>1</v>
      </c>
      <c r="HC191" s="1506"/>
      <c r="HD191" s="1508">
        <f t="shared" si="1147"/>
        <v>0</v>
      </c>
      <c r="HE191" s="1460">
        <f t="shared" si="1148"/>
        <v>0</v>
      </c>
      <c r="HF191" s="1460">
        <f t="shared" si="1149"/>
        <v>0</v>
      </c>
      <c r="HG191" s="1460">
        <f t="shared" si="1150"/>
        <v>0</v>
      </c>
      <c r="HH191" s="1460">
        <f t="shared" si="1151"/>
        <v>0</v>
      </c>
      <c r="HI191" s="1460">
        <f t="shared" si="1152"/>
        <v>0</v>
      </c>
      <c r="HJ191" s="1460">
        <f t="shared" si="1153"/>
        <v>0</v>
      </c>
      <c r="HK191" s="1460">
        <f t="shared" si="1154"/>
        <v>0</v>
      </c>
      <c r="HL191" s="1460">
        <f t="shared" si="1155"/>
        <v>0</v>
      </c>
      <c r="HM191" s="1460">
        <f t="shared" si="1156"/>
        <v>0</v>
      </c>
      <c r="HN191" s="1460">
        <f t="shared" si="1157"/>
        <v>0</v>
      </c>
      <c r="HO191" s="1460">
        <f t="shared" si="1158"/>
        <v>0</v>
      </c>
      <c r="HP191" s="1460">
        <f t="shared" si="1159"/>
        <v>0</v>
      </c>
      <c r="HQ191" s="1460">
        <f t="shared" si="1160"/>
        <v>0</v>
      </c>
      <c r="HR191" s="1460">
        <f t="shared" si="1161"/>
        <v>0</v>
      </c>
      <c r="HS191" s="1460">
        <f t="shared" si="1162"/>
        <v>0</v>
      </c>
      <c r="HT191" s="1460">
        <f t="shared" si="1163"/>
        <v>0</v>
      </c>
      <c r="HU191" s="1460">
        <f t="shared" si="1164"/>
        <v>0</v>
      </c>
      <c r="HV191" s="1460">
        <f t="shared" si="1165"/>
        <v>0</v>
      </c>
      <c r="HW191" s="1460">
        <f t="shared" si="1166"/>
        <v>0</v>
      </c>
      <c r="HX191" s="1460">
        <f t="shared" si="1167"/>
        <v>0</v>
      </c>
      <c r="HY191" s="1460">
        <f t="shared" si="1168"/>
        <v>0</v>
      </c>
      <c r="HZ191" s="1460">
        <f t="shared" si="1169"/>
        <v>0</v>
      </c>
      <c r="IA191" s="1460">
        <f t="shared" si="1170"/>
        <v>0</v>
      </c>
      <c r="IB191" s="1460">
        <f t="shared" si="1171"/>
        <v>0</v>
      </c>
      <c r="IC191" s="1460">
        <f t="shared" si="1172"/>
        <v>0</v>
      </c>
      <c r="ID191" s="1460">
        <f t="shared" si="1173"/>
        <v>0</v>
      </c>
      <c r="IE191" s="1460">
        <f t="shared" si="1174"/>
        <v>0</v>
      </c>
      <c r="IF191" s="1460">
        <f t="shared" si="1175"/>
        <v>0</v>
      </c>
      <c r="IG191" s="1460">
        <f t="shared" si="1176"/>
        <v>0</v>
      </c>
      <c r="IH191" s="1460">
        <f t="shared" si="1177"/>
        <v>0</v>
      </c>
      <c r="II191" s="1460">
        <f t="shared" si="1178"/>
        <v>0</v>
      </c>
      <c r="IJ191" s="1460">
        <f t="shared" si="1179"/>
        <v>0</v>
      </c>
      <c r="IK191" s="1460">
        <f t="shared" si="1180"/>
        <v>0</v>
      </c>
      <c r="IL191" s="1460">
        <f t="shared" si="1181"/>
        <v>0</v>
      </c>
      <c r="IM191" s="1460">
        <f t="shared" si="1182"/>
        <v>0</v>
      </c>
      <c r="IN191" s="1460">
        <f t="shared" si="1183"/>
        <v>0</v>
      </c>
      <c r="IO191" s="1460">
        <f t="shared" si="1184"/>
        <v>0</v>
      </c>
      <c r="IP191" s="1460">
        <f t="shared" si="1185"/>
        <v>0</v>
      </c>
      <c r="IQ191" s="1460">
        <f t="shared" si="1186"/>
        <v>0</v>
      </c>
      <c r="IR191" s="1460">
        <f t="shared" si="1187"/>
        <v>0</v>
      </c>
      <c r="IS191" s="1460">
        <f t="shared" si="1188"/>
        <v>0</v>
      </c>
      <c r="IT191" s="1460">
        <f t="shared" si="1189"/>
        <v>0</v>
      </c>
      <c r="IU191" s="1460">
        <f t="shared" si="1190"/>
        <v>0</v>
      </c>
      <c r="IV191" s="1460">
        <f t="shared" si="1191"/>
        <v>0</v>
      </c>
      <c r="IW191" s="1460">
        <f t="shared" si="1192"/>
        <v>0</v>
      </c>
      <c r="IX191" s="1460">
        <f t="shared" si="1193"/>
        <v>0</v>
      </c>
      <c r="IY191" s="1460">
        <f t="shared" si="1194"/>
        <v>0</v>
      </c>
      <c r="IZ191" s="1460">
        <f t="shared" si="1195"/>
        <v>0</v>
      </c>
      <c r="JA191" s="1460">
        <f t="shared" si="1196"/>
        <v>0</v>
      </c>
      <c r="JB191" s="1460">
        <f t="shared" si="1197"/>
        <v>0</v>
      </c>
      <c r="JC191" s="1460">
        <f t="shared" si="1198"/>
        <v>0</v>
      </c>
      <c r="JD191" s="1460">
        <f t="shared" si="1199"/>
        <v>0</v>
      </c>
      <c r="JE191" s="1460">
        <f t="shared" si="1200"/>
        <v>0</v>
      </c>
      <c r="JF191" s="1460">
        <f t="shared" si="1201"/>
        <v>0</v>
      </c>
      <c r="JG191" s="1460">
        <f t="shared" si="1202"/>
        <v>0</v>
      </c>
      <c r="JH191" s="1460">
        <f t="shared" si="1203"/>
        <v>0</v>
      </c>
      <c r="JI191" s="1460">
        <f t="shared" si="1204"/>
        <v>0</v>
      </c>
      <c r="JJ191" s="1460">
        <f t="shared" si="1205"/>
        <v>0</v>
      </c>
      <c r="JK191" s="1460">
        <f t="shared" si="1206"/>
        <v>0</v>
      </c>
      <c r="JL191" s="1460">
        <f t="shared" si="1207"/>
        <v>0</v>
      </c>
      <c r="JM191" s="1460">
        <f t="shared" si="1208"/>
        <v>0</v>
      </c>
      <c r="JN191" s="1460">
        <f t="shared" si="1209"/>
        <v>0</v>
      </c>
      <c r="JO191" s="1460">
        <f t="shared" si="1210"/>
        <v>0</v>
      </c>
      <c r="JP191" s="1460">
        <f t="shared" si="1211"/>
        <v>0</v>
      </c>
      <c r="JQ191" s="1460">
        <f t="shared" si="1212"/>
        <v>0</v>
      </c>
      <c r="JR191" s="1460">
        <f t="shared" si="1213"/>
        <v>0</v>
      </c>
      <c r="JS191" s="1460">
        <f t="shared" si="1214"/>
        <v>0</v>
      </c>
      <c r="JT191" s="1460">
        <f t="shared" si="1215"/>
        <v>0</v>
      </c>
      <c r="JU191" s="1460">
        <f t="shared" si="1216"/>
        <v>0</v>
      </c>
      <c r="JV191" s="1460">
        <f t="shared" si="1217"/>
        <v>0</v>
      </c>
      <c r="JW191" s="1460">
        <f t="shared" si="1218"/>
        <v>0</v>
      </c>
      <c r="JX191" s="1460">
        <f t="shared" si="1219"/>
        <v>0</v>
      </c>
      <c r="JY191" s="1460">
        <f t="shared" si="1220"/>
        <v>0</v>
      </c>
      <c r="JZ191" s="1460">
        <f t="shared" si="1221"/>
        <v>0</v>
      </c>
      <c r="KA191" s="1460">
        <f t="shared" si="1222"/>
        <v>0</v>
      </c>
      <c r="KB191" s="1460">
        <f t="shared" si="1223"/>
        <v>0</v>
      </c>
      <c r="KC191" s="1460">
        <f t="shared" si="1224"/>
        <v>0</v>
      </c>
      <c r="KD191" s="1460">
        <f t="shared" si="1225"/>
        <v>0</v>
      </c>
      <c r="KE191" s="1460">
        <f t="shared" si="1226"/>
        <v>0</v>
      </c>
      <c r="KF191" s="1460">
        <f t="shared" si="1227"/>
        <v>0</v>
      </c>
      <c r="KG191" s="1460">
        <f t="shared" si="1228"/>
        <v>0</v>
      </c>
      <c r="KH191" s="1460">
        <f t="shared" si="1229"/>
        <v>0</v>
      </c>
      <c r="KI191" s="1460">
        <f t="shared" si="1230"/>
        <v>0</v>
      </c>
      <c r="KJ191" s="1460">
        <f t="shared" si="1231"/>
        <v>0</v>
      </c>
      <c r="KK191" s="1460">
        <f t="shared" si="1232"/>
        <v>0</v>
      </c>
      <c r="KL191" s="1460">
        <f t="shared" si="1233"/>
        <v>0</v>
      </c>
      <c r="KM191" s="1460">
        <f t="shared" si="1234"/>
        <v>0</v>
      </c>
      <c r="KN191" s="1460">
        <f t="shared" si="1235"/>
        <v>0</v>
      </c>
      <c r="KO191" s="1460">
        <f t="shared" si="1236"/>
        <v>0</v>
      </c>
      <c r="KP191" s="1460">
        <f t="shared" si="1237"/>
        <v>0</v>
      </c>
      <c r="KQ191" s="1460">
        <f t="shared" si="1238"/>
        <v>0</v>
      </c>
      <c r="KR191" s="1460">
        <f t="shared" si="1239"/>
        <v>0</v>
      </c>
      <c r="KS191" s="1460">
        <f t="shared" si="1240"/>
        <v>0</v>
      </c>
      <c r="KT191" s="1460">
        <f t="shared" si="1241"/>
        <v>0</v>
      </c>
      <c r="KU191" s="1460">
        <f t="shared" si="1242"/>
        <v>0</v>
      </c>
      <c r="KV191" s="1460">
        <f t="shared" si="1243"/>
        <v>0</v>
      </c>
      <c r="KW191" s="1460">
        <f t="shared" si="1244"/>
        <v>0</v>
      </c>
      <c r="KX191" s="1460">
        <f t="shared" si="1245"/>
        <v>0</v>
      </c>
      <c r="KY191" s="1460">
        <f t="shared" si="1246"/>
        <v>0</v>
      </c>
      <c r="KZ191" s="1460">
        <f t="shared" si="1247"/>
        <v>0</v>
      </c>
      <c r="LA191" s="1460">
        <f t="shared" si="1248"/>
        <v>0</v>
      </c>
      <c r="LB191" s="1460">
        <f t="shared" si="1249"/>
        <v>0</v>
      </c>
      <c r="LC191" s="1460">
        <f t="shared" si="1250"/>
        <v>0</v>
      </c>
      <c r="LD191" s="1460">
        <f t="shared" si="1251"/>
        <v>0</v>
      </c>
      <c r="LE191" s="1460">
        <f t="shared" si="1252"/>
        <v>0</v>
      </c>
      <c r="LF191" s="1460">
        <f t="shared" si="1253"/>
        <v>0</v>
      </c>
      <c r="LG191" s="1460">
        <f t="shared" si="1254"/>
        <v>0</v>
      </c>
      <c r="LH191" s="1460">
        <f t="shared" si="1255"/>
        <v>0</v>
      </c>
      <c r="LI191" s="1460">
        <f t="shared" si="1256"/>
        <v>0</v>
      </c>
      <c r="LJ191" s="1460">
        <f t="shared" si="1257"/>
        <v>0</v>
      </c>
      <c r="LK191" s="1460">
        <f t="shared" si="1258"/>
        <v>0</v>
      </c>
      <c r="LL191" s="1460">
        <f t="shared" si="1259"/>
        <v>0</v>
      </c>
      <c r="LM191" s="1460">
        <f t="shared" si="1260"/>
        <v>0</v>
      </c>
      <c r="LN191" s="1460">
        <f t="shared" si="1261"/>
        <v>0</v>
      </c>
      <c r="LO191" s="1460">
        <f t="shared" si="1262"/>
        <v>0</v>
      </c>
      <c r="LP191" s="1460">
        <f t="shared" si="1263"/>
        <v>0</v>
      </c>
      <c r="LQ191" s="1460">
        <f t="shared" si="1264"/>
        <v>0</v>
      </c>
      <c r="LR191" s="1460">
        <f t="shared" si="1265"/>
        <v>0</v>
      </c>
      <c r="LS191" s="1460">
        <f t="shared" si="1266"/>
        <v>0</v>
      </c>
      <c r="LW191" s="1467">
        <f t="shared" si="1267"/>
        <v>0</v>
      </c>
      <c r="LX191" s="1467">
        <f t="shared" si="1268"/>
        <v>0</v>
      </c>
      <c r="LY191" s="1467">
        <f t="shared" si="1269"/>
        <v>0</v>
      </c>
      <c r="LZ191" s="1467">
        <f t="shared" si="1270"/>
        <v>0</v>
      </c>
      <c r="MA191" s="1506"/>
      <c r="MB191" s="1460">
        <f t="shared" si="1271"/>
        <v>0</v>
      </c>
      <c r="MC191" s="1460">
        <f t="shared" si="1306"/>
        <v>0</v>
      </c>
      <c r="MD191" s="1460">
        <f t="shared" si="1306"/>
        <v>0</v>
      </c>
      <c r="ME191" s="1460">
        <f t="shared" si="1306"/>
        <v>0</v>
      </c>
      <c r="MF191" s="1460">
        <f t="shared" si="1306"/>
        <v>0</v>
      </c>
      <c r="MG191" s="1460">
        <f t="shared" si="1306"/>
        <v>0</v>
      </c>
      <c r="MH191" s="1460">
        <f t="shared" si="1306"/>
        <v>0</v>
      </c>
      <c r="MI191" s="1460">
        <f t="shared" si="1306"/>
        <v>0</v>
      </c>
      <c r="MJ191" s="1460">
        <f t="shared" si="1306"/>
        <v>0</v>
      </c>
      <c r="MK191" s="1460">
        <f t="shared" si="1306"/>
        <v>0</v>
      </c>
      <c r="ML191" s="1460">
        <f t="shared" si="1306"/>
        <v>0</v>
      </c>
      <c r="MM191" s="1460">
        <f t="shared" si="1306"/>
        <v>0</v>
      </c>
      <c r="MN191" s="1460">
        <f t="shared" si="1306"/>
        <v>0</v>
      </c>
      <c r="MO191" s="1460">
        <f t="shared" si="1306"/>
        <v>0</v>
      </c>
      <c r="MP191" s="1460">
        <f t="shared" si="1306"/>
        <v>0</v>
      </c>
      <c r="MQ191" s="1460">
        <f t="shared" si="1306"/>
        <v>0</v>
      </c>
      <c r="MR191" s="1460">
        <f t="shared" si="1306"/>
        <v>0</v>
      </c>
      <c r="MS191" s="1460">
        <f t="shared" si="1295"/>
        <v>0</v>
      </c>
      <c r="MT191" s="1460">
        <f t="shared" si="1295"/>
        <v>0</v>
      </c>
      <c r="MU191" s="1460">
        <f t="shared" si="1295"/>
        <v>0</v>
      </c>
      <c r="MV191" s="1460">
        <f t="shared" si="1295"/>
        <v>0</v>
      </c>
      <c r="MW191" s="1460">
        <f t="shared" si="1295"/>
        <v>0</v>
      </c>
      <c r="MX191" s="1460">
        <f t="shared" si="1295"/>
        <v>0</v>
      </c>
      <c r="MY191" s="1460">
        <f t="shared" si="1295"/>
        <v>0</v>
      </c>
      <c r="MZ191" s="1460">
        <f t="shared" si="1295"/>
        <v>0</v>
      </c>
      <c r="NA191" s="1460">
        <f t="shared" si="1295"/>
        <v>0</v>
      </c>
      <c r="NB191" s="1460">
        <f t="shared" si="1295"/>
        <v>0</v>
      </c>
      <c r="NC191" s="1460">
        <f t="shared" si="1295"/>
        <v>0</v>
      </c>
      <c r="ND191" s="1460">
        <f t="shared" si="1295"/>
        <v>0</v>
      </c>
      <c r="NE191" s="1460">
        <f t="shared" si="1295"/>
        <v>0</v>
      </c>
      <c r="NF191" s="1460">
        <f t="shared" si="1295"/>
        <v>0</v>
      </c>
      <c r="NG191" s="1460">
        <f t="shared" si="1295"/>
        <v>0</v>
      </c>
      <c r="NH191" s="1460">
        <f t="shared" si="1295"/>
        <v>0</v>
      </c>
      <c r="NI191" s="1460">
        <f t="shared" si="1296"/>
        <v>0</v>
      </c>
      <c r="NJ191" s="1460">
        <f t="shared" si="1296"/>
        <v>0</v>
      </c>
      <c r="NK191" s="1460">
        <f t="shared" si="1296"/>
        <v>0</v>
      </c>
      <c r="NL191" s="1460">
        <f t="shared" si="1296"/>
        <v>0</v>
      </c>
      <c r="NM191" s="1460">
        <f t="shared" si="1296"/>
        <v>0</v>
      </c>
      <c r="NN191" s="1460">
        <f t="shared" si="1296"/>
        <v>0</v>
      </c>
      <c r="NO191" s="1460">
        <f t="shared" si="1296"/>
        <v>0</v>
      </c>
      <c r="NP191" s="1460">
        <f t="shared" si="1296"/>
        <v>0</v>
      </c>
      <c r="NQ191" s="1460">
        <f t="shared" si="1296"/>
        <v>0</v>
      </c>
      <c r="NR191" s="1460">
        <f t="shared" si="1296"/>
        <v>0</v>
      </c>
      <c r="NS191" s="1460">
        <f t="shared" si="1296"/>
        <v>0</v>
      </c>
      <c r="NT191" s="1460">
        <f t="shared" si="1296"/>
        <v>0</v>
      </c>
      <c r="NU191" s="1460">
        <f t="shared" si="1296"/>
        <v>0</v>
      </c>
      <c r="NV191" s="1460">
        <f t="shared" si="1296"/>
        <v>0</v>
      </c>
      <c r="NW191" s="1460">
        <f t="shared" si="1296"/>
        <v>0</v>
      </c>
      <c r="NX191" s="1460">
        <f t="shared" si="1296"/>
        <v>0</v>
      </c>
      <c r="NY191" s="1460">
        <f t="shared" si="1297"/>
        <v>0</v>
      </c>
      <c r="NZ191" s="1460">
        <f t="shared" si="1297"/>
        <v>0</v>
      </c>
      <c r="OA191" s="1460">
        <f t="shared" si="1297"/>
        <v>0</v>
      </c>
      <c r="OB191" s="1460">
        <f t="shared" si="1297"/>
        <v>0</v>
      </c>
      <c r="OC191" s="1460">
        <f t="shared" si="1297"/>
        <v>0</v>
      </c>
      <c r="OD191" s="1460">
        <f t="shared" si="1297"/>
        <v>0</v>
      </c>
      <c r="OE191" s="1460">
        <f t="shared" si="1297"/>
        <v>0</v>
      </c>
      <c r="OF191" s="1460">
        <f t="shared" si="1297"/>
        <v>0</v>
      </c>
      <c r="OG191" s="1460">
        <f t="shared" si="1297"/>
        <v>0</v>
      </c>
      <c r="OH191" s="1460">
        <f t="shared" si="1297"/>
        <v>0</v>
      </c>
      <c r="OI191" s="1460">
        <f t="shared" si="1297"/>
        <v>0</v>
      </c>
      <c r="OJ191" s="1460">
        <f t="shared" si="1297"/>
        <v>0</v>
      </c>
      <c r="OK191" s="1460">
        <f t="shared" si="1297"/>
        <v>0</v>
      </c>
      <c r="OL191" s="1460">
        <f t="shared" si="1297"/>
        <v>0</v>
      </c>
      <c r="OM191" s="1460">
        <f t="shared" si="1297"/>
        <v>0</v>
      </c>
      <c r="ON191" s="1460">
        <f t="shared" si="1297"/>
        <v>0</v>
      </c>
      <c r="OO191" s="1460">
        <f t="shared" si="1279"/>
        <v>0</v>
      </c>
      <c r="OP191" s="1460">
        <f t="shared" si="1292"/>
        <v>0</v>
      </c>
      <c r="OQ191" s="1460">
        <f t="shared" si="1292"/>
        <v>0</v>
      </c>
      <c r="OR191" s="1460">
        <f t="shared" si="1292"/>
        <v>0</v>
      </c>
      <c r="OS191" s="1460">
        <f t="shared" si="1292"/>
        <v>0</v>
      </c>
      <c r="OT191" s="1460">
        <f t="shared" si="1292"/>
        <v>0</v>
      </c>
      <c r="OU191" s="1460">
        <f t="shared" si="1292"/>
        <v>0</v>
      </c>
      <c r="OV191" s="1460">
        <f t="shared" si="1292"/>
        <v>0</v>
      </c>
      <c r="OW191" s="1460">
        <f t="shared" si="1292"/>
        <v>0</v>
      </c>
      <c r="OX191" s="1460">
        <f t="shared" si="1292"/>
        <v>0</v>
      </c>
      <c r="OY191" s="1460">
        <f t="shared" si="1292"/>
        <v>0</v>
      </c>
      <c r="OZ191" s="1460">
        <f t="shared" si="1292"/>
        <v>0</v>
      </c>
      <c r="PA191" s="1460">
        <f t="shared" si="1292"/>
        <v>0</v>
      </c>
      <c r="PB191" s="1460">
        <f t="shared" si="1292"/>
        <v>0</v>
      </c>
      <c r="PC191" s="1460">
        <f t="shared" si="1292"/>
        <v>0</v>
      </c>
      <c r="PD191" s="1460">
        <f t="shared" si="1292"/>
        <v>0</v>
      </c>
      <c r="PE191" s="1460">
        <f t="shared" si="1292"/>
        <v>0</v>
      </c>
      <c r="PF191" s="1460">
        <f t="shared" si="1293"/>
        <v>0</v>
      </c>
      <c r="PG191" s="1460">
        <f t="shared" si="1293"/>
        <v>0</v>
      </c>
      <c r="PH191" s="1460">
        <f t="shared" si="1293"/>
        <v>0</v>
      </c>
      <c r="PI191" s="1460">
        <f t="shared" si="1293"/>
        <v>0</v>
      </c>
      <c r="PJ191" s="1460">
        <f t="shared" si="1293"/>
        <v>0</v>
      </c>
      <c r="PK191" s="1460">
        <f t="shared" si="1293"/>
        <v>0</v>
      </c>
      <c r="PL191" s="1460">
        <f t="shared" si="1293"/>
        <v>0</v>
      </c>
      <c r="PM191" s="1460">
        <f t="shared" si="1293"/>
        <v>0</v>
      </c>
      <c r="PN191" s="1460">
        <f t="shared" si="1293"/>
        <v>0</v>
      </c>
      <c r="PO191" s="1460">
        <f t="shared" si="1293"/>
        <v>0</v>
      </c>
      <c r="PP191" s="1460">
        <f t="shared" si="1293"/>
        <v>0</v>
      </c>
      <c r="PQ191" s="1460">
        <f t="shared" si="1293"/>
        <v>0</v>
      </c>
      <c r="PR191" s="1460">
        <f t="shared" si="1293"/>
        <v>0</v>
      </c>
      <c r="PS191" s="1460">
        <f t="shared" si="1293"/>
        <v>0</v>
      </c>
      <c r="PT191" s="1460">
        <f t="shared" si="1293"/>
        <v>0</v>
      </c>
      <c r="PU191" s="1460">
        <f t="shared" si="1293"/>
        <v>0</v>
      </c>
      <c r="PV191" s="1460">
        <f t="shared" si="1294"/>
        <v>0</v>
      </c>
      <c r="PW191" s="1460">
        <f t="shared" si="1294"/>
        <v>0</v>
      </c>
      <c r="PX191" s="1460">
        <f t="shared" si="1294"/>
        <v>0</v>
      </c>
      <c r="PY191" s="1460">
        <f t="shared" si="1294"/>
        <v>0</v>
      </c>
      <c r="PZ191" s="1460">
        <f t="shared" si="1294"/>
        <v>0</v>
      </c>
      <c r="QA191" s="1460">
        <f t="shared" si="1294"/>
        <v>0</v>
      </c>
      <c r="QB191" s="1460">
        <f t="shared" si="1294"/>
        <v>0</v>
      </c>
      <c r="QC191" s="1460">
        <f t="shared" si="1294"/>
        <v>0</v>
      </c>
      <c r="QD191" s="1460">
        <f t="shared" si="1294"/>
        <v>0</v>
      </c>
      <c r="QE191" s="1460">
        <f t="shared" si="1294"/>
        <v>0</v>
      </c>
      <c r="QF191" s="1460">
        <f t="shared" si="1294"/>
        <v>0</v>
      </c>
      <c r="QG191" s="1460">
        <f t="shared" si="1294"/>
        <v>0</v>
      </c>
      <c r="QH191" s="1460">
        <f t="shared" si="1294"/>
        <v>0</v>
      </c>
      <c r="QI191" s="1460">
        <f t="shared" si="1294"/>
        <v>0</v>
      </c>
      <c r="QJ191" s="1460">
        <f t="shared" si="1294"/>
        <v>0</v>
      </c>
      <c r="QK191" s="1460">
        <f t="shared" si="1294"/>
        <v>0</v>
      </c>
      <c r="QL191" s="1460">
        <f t="shared" si="1273"/>
        <v>0</v>
      </c>
      <c r="QM191" s="1460">
        <f t="shared" si="1273"/>
        <v>0</v>
      </c>
      <c r="QN191" s="1460">
        <f t="shared" si="1273"/>
        <v>0</v>
      </c>
      <c r="QO191" s="1460">
        <f t="shared" si="1273"/>
        <v>0</v>
      </c>
      <c r="QP191" s="1460">
        <f t="shared" si="1273"/>
        <v>0</v>
      </c>
      <c r="QQ191" s="1460">
        <f t="shared" si="1273"/>
        <v>0</v>
      </c>
    </row>
    <row r="192" spans="1:459" s="1466" customFormat="1" ht="22.5" customHeight="1">
      <c r="A192" s="1468"/>
      <c r="B192" s="1469"/>
      <c r="C192" s="1469"/>
      <c r="D192" s="1470"/>
      <c r="E192" s="1471"/>
      <c r="F192" s="1472"/>
      <c r="G192" s="1472"/>
      <c r="H192" s="1473">
        <f t="shared" si="1106"/>
        <v>0</v>
      </c>
      <c r="I192" s="1474">
        <v>0</v>
      </c>
      <c r="J192" s="1475">
        <f t="shared" si="437"/>
        <v>0</v>
      </c>
      <c r="K192" s="1476">
        <v>0</v>
      </c>
      <c r="L192" s="1477">
        <f t="shared" si="1107"/>
        <v>0</v>
      </c>
      <c r="M192" s="1477">
        <f t="shared" si="1108"/>
        <v>0</v>
      </c>
      <c r="N192" s="1478"/>
      <c r="O192" s="1479">
        <v>0</v>
      </c>
      <c r="P192" s="1480">
        <v>0</v>
      </c>
      <c r="Q192" s="1828">
        <v>0</v>
      </c>
      <c r="R192" s="1831">
        <f t="shared" si="1109"/>
        <v>0</v>
      </c>
      <c r="S192" s="1481">
        <f>IF(AND(SUM(O192:Q192)=0,N192="NNN"),MIN('Operating History and Pro Forma'!$M$33,'Operating History and Pro Forma'!$T$15)*D192,SUM(O192:Q192)*D192)</f>
        <v>0</v>
      </c>
      <c r="T192" s="1482">
        <f t="shared" si="1110"/>
        <v>0</v>
      </c>
      <c r="U192" s="1483">
        <f t="shared" si="1111"/>
        <v>0</v>
      </c>
      <c r="V192" s="1480"/>
      <c r="W192" s="1514"/>
      <c r="X192" s="1486" t="str">
        <f t="shared" si="1112"/>
        <v/>
      </c>
      <c r="Y192" s="1487">
        <f t="shared" si="1113"/>
        <v>0</v>
      </c>
      <c r="Z192" s="1488"/>
      <c r="AA192" s="1488"/>
      <c r="AB192" s="1488"/>
      <c r="AC192" s="1488"/>
      <c r="AD192" s="1489">
        <f t="shared" si="1114"/>
        <v>0</v>
      </c>
      <c r="AE192" s="1490" t="str">
        <f t="shared" si="1115"/>
        <v/>
      </c>
      <c r="AF192" s="1491">
        <f t="shared" si="1116"/>
        <v>0</v>
      </c>
      <c r="AG192" s="1492">
        <f t="shared" si="1117"/>
        <v>0</v>
      </c>
      <c r="AH192" s="1493">
        <f t="shared" si="1118"/>
        <v>0</v>
      </c>
      <c r="AI192" s="1493">
        <f t="shared" si="1118"/>
        <v>0</v>
      </c>
      <c r="AJ192" s="1494">
        <f t="shared" si="1118"/>
        <v>0</v>
      </c>
      <c r="AK192" s="1494">
        <f t="shared" si="1118"/>
        <v>0</v>
      </c>
      <c r="AL192" s="1495">
        <f t="shared" si="1118"/>
        <v>0</v>
      </c>
      <c r="AM192" s="1496">
        <f t="shared" si="1118"/>
        <v>0</v>
      </c>
      <c r="AN192" s="1497">
        <f t="shared" si="399"/>
        <v>0</v>
      </c>
      <c r="AO192" s="1498">
        <f t="shared" si="1093"/>
        <v>0</v>
      </c>
      <c r="AP192" s="1499">
        <f t="shared" si="1119"/>
        <v>0</v>
      </c>
      <c r="AQ192" s="1500">
        <f t="shared" si="1120"/>
        <v>0</v>
      </c>
      <c r="AR192" s="1501">
        <f t="shared" si="1121"/>
        <v>0</v>
      </c>
      <c r="AS192" s="1498">
        <f t="shared" si="1088"/>
        <v>0</v>
      </c>
      <c r="AT192" s="1501">
        <f t="shared" si="1122"/>
        <v>0</v>
      </c>
      <c r="AU192" s="1498">
        <f t="shared" si="1123"/>
        <v>1</v>
      </c>
      <c r="AV192" s="1498">
        <f t="shared" si="1124"/>
        <v>2</v>
      </c>
      <c r="AW192" s="1499">
        <f t="shared" si="1125"/>
        <v>0</v>
      </c>
      <c r="AX192" s="1502">
        <f t="shared" si="1126"/>
        <v>0</v>
      </c>
      <c r="AY192" s="1503">
        <f t="shared" si="1127"/>
        <v>0</v>
      </c>
      <c r="AZ192" s="1498">
        <f t="shared" si="1128"/>
        <v>2</v>
      </c>
      <c r="BA192" s="1498">
        <f t="shared" si="1129"/>
        <v>3</v>
      </c>
      <c r="BB192" s="1499">
        <f t="shared" si="1130"/>
        <v>0</v>
      </c>
      <c r="BC192" s="1502">
        <f t="shared" si="1131"/>
        <v>0</v>
      </c>
      <c r="BD192" s="1503">
        <f t="shared" si="1132"/>
        <v>0</v>
      </c>
      <c r="BE192" s="1498">
        <f t="shared" si="1133"/>
        <v>3</v>
      </c>
      <c r="BF192" s="1498">
        <f t="shared" si="1134"/>
        <v>4</v>
      </c>
      <c r="BG192" s="1499">
        <f t="shared" si="1135"/>
        <v>0</v>
      </c>
      <c r="BH192" s="1502">
        <f t="shared" si="1136"/>
        <v>0</v>
      </c>
      <c r="BI192" s="1502">
        <f t="shared" si="1137"/>
        <v>0</v>
      </c>
      <c r="BJ192" s="1504">
        <f t="shared" si="1138"/>
        <v>1900</v>
      </c>
      <c r="BK192" s="1505" t="str">
        <f t="shared" si="1139"/>
        <v/>
      </c>
      <c r="BL192" s="1506"/>
      <c r="BM192" s="1507">
        <f t="shared" si="1140"/>
        <v>0</v>
      </c>
      <c r="BN192" s="1508">
        <f t="shared" si="1305"/>
        <v>0</v>
      </c>
      <c r="BO192" s="1508">
        <f t="shared" si="1305"/>
        <v>0</v>
      </c>
      <c r="BP192" s="1508">
        <f t="shared" si="1305"/>
        <v>0</v>
      </c>
      <c r="BQ192" s="1508">
        <f t="shared" si="1305"/>
        <v>0</v>
      </c>
      <c r="BR192" s="1508">
        <f t="shared" si="1305"/>
        <v>0</v>
      </c>
      <c r="BS192" s="1508">
        <f t="shared" si="1305"/>
        <v>0</v>
      </c>
      <c r="BT192" s="1508">
        <f t="shared" si="1305"/>
        <v>0</v>
      </c>
      <c r="BU192" s="1508">
        <f t="shared" si="1305"/>
        <v>0</v>
      </c>
      <c r="BV192" s="1508">
        <f t="shared" si="1305"/>
        <v>0</v>
      </c>
      <c r="BW192" s="1508">
        <f t="shared" si="1305"/>
        <v>0</v>
      </c>
      <c r="BX192" s="1508">
        <f t="shared" si="1305"/>
        <v>0</v>
      </c>
      <c r="BY192" s="1507">
        <f t="shared" si="1305"/>
        <v>0</v>
      </c>
      <c r="BZ192" s="1508">
        <f t="shared" si="1305"/>
        <v>0</v>
      </c>
      <c r="CA192" s="1508">
        <f t="shared" si="1305"/>
        <v>0</v>
      </c>
      <c r="CB192" s="1508">
        <f t="shared" si="1305"/>
        <v>0</v>
      </c>
      <c r="CC192" s="1508">
        <f t="shared" si="1305"/>
        <v>0</v>
      </c>
      <c r="CD192" s="1508">
        <f t="shared" si="1298"/>
        <v>0</v>
      </c>
      <c r="CE192" s="1508">
        <f t="shared" si="1298"/>
        <v>0</v>
      </c>
      <c r="CF192" s="1508">
        <f t="shared" si="1298"/>
        <v>0</v>
      </c>
      <c r="CG192" s="1508">
        <f t="shared" si="1298"/>
        <v>0</v>
      </c>
      <c r="CH192" s="1508">
        <f t="shared" si="1298"/>
        <v>0</v>
      </c>
      <c r="CI192" s="1508">
        <f t="shared" si="1298"/>
        <v>0</v>
      </c>
      <c r="CJ192" s="1509">
        <f t="shared" si="1298"/>
        <v>0</v>
      </c>
      <c r="CK192" s="1507">
        <f t="shared" si="1298"/>
        <v>0</v>
      </c>
      <c r="CL192" s="1508">
        <f t="shared" si="1298"/>
        <v>0</v>
      </c>
      <c r="CM192" s="1508">
        <f t="shared" si="1298"/>
        <v>0</v>
      </c>
      <c r="CN192" s="1508">
        <f t="shared" si="1298"/>
        <v>0</v>
      </c>
      <c r="CO192" s="1508">
        <f t="shared" si="1298"/>
        <v>0</v>
      </c>
      <c r="CP192" s="1508">
        <f t="shared" si="1298"/>
        <v>0</v>
      </c>
      <c r="CQ192" s="1508">
        <f t="shared" si="1298"/>
        <v>0</v>
      </c>
      <c r="CR192" s="1508">
        <f t="shared" si="1298"/>
        <v>0</v>
      </c>
      <c r="CS192" s="1508">
        <f t="shared" si="1298"/>
        <v>0</v>
      </c>
      <c r="CT192" s="1508">
        <f t="shared" si="1299"/>
        <v>0</v>
      </c>
      <c r="CU192" s="1508">
        <f t="shared" si="1299"/>
        <v>0</v>
      </c>
      <c r="CV192" s="1509">
        <f t="shared" si="1299"/>
        <v>0</v>
      </c>
      <c r="CW192" s="1508">
        <f t="shared" si="1299"/>
        <v>0</v>
      </c>
      <c r="CX192" s="1508">
        <f t="shared" si="1299"/>
        <v>0</v>
      </c>
      <c r="CY192" s="1508">
        <f t="shared" si="1299"/>
        <v>0</v>
      </c>
      <c r="CZ192" s="1508">
        <f t="shared" si="1299"/>
        <v>0</v>
      </c>
      <c r="DA192" s="1508">
        <f t="shared" si="1299"/>
        <v>0</v>
      </c>
      <c r="DB192" s="1508">
        <f t="shared" si="1299"/>
        <v>0</v>
      </c>
      <c r="DC192" s="1508">
        <f t="shared" si="1299"/>
        <v>0</v>
      </c>
      <c r="DD192" s="1508">
        <f t="shared" si="1299"/>
        <v>0</v>
      </c>
      <c r="DE192" s="1508">
        <f t="shared" si="1299"/>
        <v>0</v>
      </c>
      <c r="DF192" s="1508">
        <f t="shared" si="1299"/>
        <v>0</v>
      </c>
      <c r="DG192" s="1508">
        <f t="shared" si="1299"/>
        <v>0</v>
      </c>
      <c r="DH192" s="1509">
        <f t="shared" si="1299"/>
        <v>0</v>
      </c>
      <c r="DI192" s="1508">
        <f t="shared" si="1299"/>
        <v>0</v>
      </c>
      <c r="DJ192" s="1508">
        <f t="shared" si="1300"/>
        <v>0</v>
      </c>
      <c r="DK192" s="1508">
        <f t="shared" si="1300"/>
        <v>0</v>
      </c>
      <c r="DL192" s="1508">
        <f t="shared" si="1300"/>
        <v>0</v>
      </c>
      <c r="DM192" s="1508">
        <f t="shared" si="1300"/>
        <v>0</v>
      </c>
      <c r="DN192" s="1508">
        <f t="shared" si="1300"/>
        <v>0</v>
      </c>
      <c r="DO192" s="1508">
        <f t="shared" si="1300"/>
        <v>0</v>
      </c>
      <c r="DP192" s="1508">
        <f t="shared" si="1300"/>
        <v>0</v>
      </c>
      <c r="DQ192" s="1508">
        <f t="shared" si="1300"/>
        <v>0</v>
      </c>
      <c r="DR192" s="1508">
        <f t="shared" si="1300"/>
        <v>0</v>
      </c>
      <c r="DS192" s="1508">
        <f t="shared" si="1300"/>
        <v>0</v>
      </c>
      <c r="DT192" s="1509">
        <f t="shared" si="1300"/>
        <v>0</v>
      </c>
      <c r="DU192" s="1507">
        <f t="shared" si="1300"/>
        <v>0</v>
      </c>
      <c r="DV192" s="1508">
        <f t="shared" si="1300"/>
        <v>0</v>
      </c>
      <c r="DW192" s="1508">
        <f t="shared" si="1300"/>
        <v>0</v>
      </c>
      <c r="DX192" s="1508">
        <f t="shared" si="1300"/>
        <v>0</v>
      </c>
      <c r="DY192" s="1508">
        <f t="shared" si="1300"/>
        <v>0</v>
      </c>
      <c r="DZ192" s="1508">
        <f t="shared" si="1301"/>
        <v>0</v>
      </c>
      <c r="EA192" s="1508">
        <f t="shared" si="1301"/>
        <v>0</v>
      </c>
      <c r="EB192" s="1508">
        <f t="shared" si="1301"/>
        <v>0</v>
      </c>
      <c r="EC192" s="1508">
        <f t="shared" si="1301"/>
        <v>0</v>
      </c>
      <c r="ED192" s="1508">
        <f t="shared" si="1301"/>
        <v>0</v>
      </c>
      <c r="EE192" s="1508">
        <f t="shared" si="1301"/>
        <v>0</v>
      </c>
      <c r="EF192" s="1508">
        <f t="shared" si="1301"/>
        <v>0</v>
      </c>
      <c r="EG192" s="1507">
        <f t="shared" si="1301"/>
        <v>0</v>
      </c>
      <c r="EH192" s="1508">
        <f t="shared" si="1301"/>
        <v>0</v>
      </c>
      <c r="EI192" s="1508">
        <f t="shared" si="1301"/>
        <v>0</v>
      </c>
      <c r="EJ192" s="1508">
        <f t="shared" si="1301"/>
        <v>0</v>
      </c>
      <c r="EK192" s="1508">
        <f t="shared" si="1301"/>
        <v>0</v>
      </c>
      <c r="EL192" s="1508">
        <f t="shared" si="1301"/>
        <v>0</v>
      </c>
      <c r="EM192" s="1508">
        <f t="shared" si="1301"/>
        <v>0</v>
      </c>
      <c r="EN192" s="1508">
        <f t="shared" si="1301"/>
        <v>0</v>
      </c>
      <c r="EO192" s="1508">
        <f t="shared" si="1301"/>
        <v>0</v>
      </c>
      <c r="EP192" s="1508">
        <f t="shared" si="1302"/>
        <v>0</v>
      </c>
      <c r="EQ192" s="1508">
        <f t="shared" si="1302"/>
        <v>0</v>
      </c>
      <c r="ER192" s="1509">
        <f t="shared" si="1302"/>
        <v>0</v>
      </c>
      <c r="ES192" s="1507">
        <f t="shared" si="1302"/>
        <v>0</v>
      </c>
      <c r="ET192" s="1508">
        <f t="shared" si="1302"/>
        <v>0</v>
      </c>
      <c r="EU192" s="1508">
        <f t="shared" si="1302"/>
        <v>0</v>
      </c>
      <c r="EV192" s="1508">
        <f t="shared" si="1302"/>
        <v>0</v>
      </c>
      <c r="EW192" s="1508">
        <f t="shared" si="1302"/>
        <v>0</v>
      </c>
      <c r="EX192" s="1508">
        <f t="shared" si="1302"/>
        <v>0</v>
      </c>
      <c r="EY192" s="1508">
        <f t="shared" si="1302"/>
        <v>0</v>
      </c>
      <c r="EZ192" s="1508">
        <f t="shared" si="1302"/>
        <v>0</v>
      </c>
      <c r="FA192" s="1508">
        <f t="shared" si="1302"/>
        <v>0</v>
      </c>
      <c r="FB192" s="1508">
        <f t="shared" si="1302"/>
        <v>0</v>
      </c>
      <c r="FC192" s="1508">
        <f t="shared" si="1302"/>
        <v>0</v>
      </c>
      <c r="FD192" s="1509">
        <f t="shared" si="1302"/>
        <v>0</v>
      </c>
      <c r="FE192" s="1508">
        <f t="shared" si="1302"/>
        <v>0</v>
      </c>
      <c r="FF192" s="1508">
        <f t="shared" si="1287"/>
        <v>0</v>
      </c>
      <c r="FG192" s="1508">
        <f t="shared" si="1303"/>
        <v>0</v>
      </c>
      <c r="FH192" s="1508">
        <f t="shared" si="1303"/>
        <v>0</v>
      </c>
      <c r="FI192" s="1508">
        <f t="shared" si="1303"/>
        <v>0</v>
      </c>
      <c r="FJ192" s="1508">
        <f t="shared" si="1303"/>
        <v>0</v>
      </c>
      <c r="FK192" s="1508">
        <f t="shared" si="1303"/>
        <v>0</v>
      </c>
      <c r="FL192" s="1508">
        <f t="shared" si="1303"/>
        <v>0</v>
      </c>
      <c r="FM192" s="1508">
        <f t="shared" si="1303"/>
        <v>0</v>
      </c>
      <c r="FN192" s="1508">
        <f t="shared" si="1303"/>
        <v>0</v>
      </c>
      <c r="FO192" s="1508">
        <f t="shared" si="1303"/>
        <v>0</v>
      </c>
      <c r="FP192" s="1509">
        <f t="shared" si="1303"/>
        <v>0</v>
      </c>
      <c r="FQ192" s="1508">
        <f t="shared" si="1303"/>
        <v>0</v>
      </c>
      <c r="FR192" s="1508">
        <f t="shared" si="1303"/>
        <v>0</v>
      </c>
      <c r="FS192" s="1508">
        <f t="shared" si="1303"/>
        <v>0</v>
      </c>
      <c r="FT192" s="1508">
        <f t="shared" si="1303"/>
        <v>0</v>
      </c>
      <c r="FU192" s="1508">
        <f t="shared" si="1303"/>
        <v>0</v>
      </c>
      <c r="FV192" s="1508">
        <f t="shared" si="1303"/>
        <v>0</v>
      </c>
      <c r="FW192" s="1508">
        <f t="shared" si="1142"/>
        <v>0</v>
      </c>
      <c r="FX192" s="1508">
        <f t="shared" si="1142"/>
        <v>0</v>
      </c>
      <c r="FY192" s="1508">
        <f t="shared" si="1142"/>
        <v>0</v>
      </c>
      <c r="FZ192" s="1508">
        <f t="shared" si="1142"/>
        <v>0</v>
      </c>
      <c r="GA192" s="1508">
        <f t="shared" si="1142"/>
        <v>0</v>
      </c>
      <c r="GB192" s="1509">
        <f t="shared" si="1142"/>
        <v>0</v>
      </c>
      <c r="GC192" s="1506"/>
      <c r="GD192" s="1458">
        <f t="shared" si="1143"/>
        <v>1</v>
      </c>
      <c r="GE192" s="1510">
        <f t="shared" si="1281"/>
        <v>0</v>
      </c>
      <c r="GF192" s="1511">
        <f t="shared" si="1281"/>
        <v>0</v>
      </c>
      <c r="GG192" s="1511">
        <f t="shared" si="1281"/>
        <v>0</v>
      </c>
      <c r="GH192" s="1511">
        <f t="shared" si="1281"/>
        <v>0</v>
      </c>
      <c r="GI192" s="1511">
        <f t="shared" si="1281"/>
        <v>0</v>
      </c>
      <c r="GJ192" s="1511">
        <f t="shared" si="1281"/>
        <v>0</v>
      </c>
      <c r="GK192" s="1511">
        <f t="shared" si="1281"/>
        <v>0</v>
      </c>
      <c r="GL192" s="1511">
        <f t="shared" si="1281"/>
        <v>0</v>
      </c>
      <c r="GM192" s="1511">
        <f t="shared" si="1281"/>
        <v>0</v>
      </c>
      <c r="GN192" s="1512">
        <f t="shared" si="1281"/>
        <v>0</v>
      </c>
      <c r="GO192" s="1513">
        <f t="shared" si="1144"/>
        <v>0</v>
      </c>
      <c r="GP192" s="1506"/>
      <c r="GQ192" s="1510">
        <f t="shared" si="1304"/>
        <v>0</v>
      </c>
      <c r="GR192" s="1511">
        <f t="shared" si="1289"/>
        <v>0</v>
      </c>
      <c r="GS192" s="1511">
        <f t="shared" si="1289"/>
        <v>0</v>
      </c>
      <c r="GT192" s="1511">
        <f t="shared" si="1289"/>
        <v>0</v>
      </c>
      <c r="GU192" s="1511">
        <f t="shared" si="1289"/>
        <v>0</v>
      </c>
      <c r="GV192" s="1511">
        <f t="shared" si="1289"/>
        <v>0</v>
      </c>
      <c r="GW192" s="1511">
        <f t="shared" si="1289"/>
        <v>0</v>
      </c>
      <c r="GX192" s="1511">
        <f t="shared" si="1289"/>
        <v>0</v>
      </c>
      <c r="GY192" s="1511">
        <f t="shared" si="1289"/>
        <v>0</v>
      </c>
      <c r="GZ192" s="1512">
        <f t="shared" si="1289"/>
        <v>0</v>
      </c>
      <c r="HA192" s="1513">
        <f t="shared" si="1145"/>
        <v>0</v>
      </c>
      <c r="HB192" s="1506">
        <f t="shared" si="1146"/>
        <v>1</v>
      </c>
      <c r="HC192" s="1506"/>
      <c r="HD192" s="1508">
        <f t="shared" si="1147"/>
        <v>0</v>
      </c>
      <c r="HE192" s="1460">
        <f t="shared" si="1148"/>
        <v>0</v>
      </c>
      <c r="HF192" s="1460">
        <f t="shared" si="1149"/>
        <v>0</v>
      </c>
      <c r="HG192" s="1460">
        <f t="shared" si="1150"/>
        <v>0</v>
      </c>
      <c r="HH192" s="1460">
        <f t="shared" si="1151"/>
        <v>0</v>
      </c>
      <c r="HI192" s="1460">
        <f t="shared" si="1152"/>
        <v>0</v>
      </c>
      <c r="HJ192" s="1460">
        <f t="shared" si="1153"/>
        <v>0</v>
      </c>
      <c r="HK192" s="1460">
        <f t="shared" si="1154"/>
        <v>0</v>
      </c>
      <c r="HL192" s="1460">
        <f t="shared" si="1155"/>
        <v>0</v>
      </c>
      <c r="HM192" s="1460">
        <f t="shared" si="1156"/>
        <v>0</v>
      </c>
      <c r="HN192" s="1460">
        <f t="shared" si="1157"/>
        <v>0</v>
      </c>
      <c r="HO192" s="1460">
        <f t="shared" si="1158"/>
        <v>0</v>
      </c>
      <c r="HP192" s="1460">
        <f t="shared" si="1159"/>
        <v>0</v>
      </c>
      <c r="HQ192" s="1460">
        <f t="shared" si="1160"/>
        <v>0</v>
      </c>
      <c r="HR192" s="1460">
        <f t="shared" si="1161"/>
        <v>0</v>
      </c>
      <c r="HS192" s="1460">
        <f t="shared" si="1162"/>
        <v>0</v>
      </c>
      <c r="HT192" s="1460">
        <f t="shared" si="1163"/>
        <v>0</v>
      </c>
      <c r="HU192" s="1460">
        <f t="shared" si="1164"/>
        <v>0</v>
      </c>
      <c r="HV192" s="1460">
        <f t="shared" si="1165"/>
        <v>0</v>
      </c>
      <c r="HW192" s="1460">
        <f t="shared" si="1166"/>
        <v>0</v>
      </c>
      <c r="HX192" s="1460">
        <f t="shared" si="1167"/>
        <v>0</v>
      </c>
      <c r="HY192" s="1460">
        <f t="shared" si="1168"/>
        <v>0</v>
      </c>
      <c r="HZ192" s="1460">
        <f t="shared" si="1169"/>
        <v>0</v>
      </c>
      <c r="IA192" s="1460">
        <f t="shared" si="1170"/>
        <v>0</v>
      </c>
      <c r="IB192" s="1460">
        <f t="shared" si="1171"/>
        <v>0</v>
      </c>
      <c r="IC192" s="1460">
        <f t="shared" si="1172"/>
        <v>0</v>
      </c>
      <c r="ID192" s="1460">
        <f t="shared" si="1173"/>
        <v>0</v>
      </c>
      <c r="IE192" s="1460">
        <f t="shared" si="1174"/>
        <v>0</v>
      </c>
      <c r="IF192" s="1460">
        <f t="shared" si="1175"/>
        <v>0</v>
      </c>
      <c r="IG192" s="1460">
        <f t="shared" si="1176"/>
        <v>0</v>
      </c>
      <c r="IH192" s="1460">
        <f t="shared" si="1177"/>
        <v>0</v>
      </c>
      <c r="II192" s="1460">
        <f t="shared" si="1178"/>
        <v>0</v>
      </c>
      <c r="IJ192" s="1460">
        <f t="shared" si="1179"/>
        <v>0</v>
      </c>
      <c r="IK192" s="1460">
        <f t="shared" si="1180"/>
        <v>0</v>
      </c>
      <c r="IL192" s="1460">
        <f t="shared" si="1181"/>
        <v>0</v>
      </c>
      <c r="IM192" s="1460">
        <f t="shared" si="1182"/>
        <v>0</v>
      </c>
      <c r="IN192" s="1460">
        <f t="shared" si="1183"/>
        <v>0</v>
      </c>
      <c r="IO192" s="1460">
        <f t="shared" si="1184"/>
        <v>0</v>
      </c>
      <c r="IP192" s="1460">
        <f t="shared" si="1185"/>
        <v>0</v>
      </c>
      <c r="IQ192" s="1460">
        <f t="shared" si="1186"/>
        <v>0</v>
      </c>
      <c r="IR192" s="1460">
        <f t="shared" si="1187"/>
        <v>0</v>
      </c>
      <c r="IS192" s="1460">
        <f t="shared" si="1188"/>
        <v>0</v>
      </c>
      <c r="IT192" s="1460">
        <f t="shared" si="1189"/>
        <v>0</v>
      </c>
      <c r="IU192" s="1460">
        <f t="shared" si="1190"/>
        <v>0</v>
      </c>
      <c r="IV192" s="1460">
        <f t="shared" si="1191"/>
        <v>0</v>
      </c>
      <c r="IW192" s="1460">
        <f t="shared" si="1192"/>
        <v>0</v>
      </c>
      <c r="IX192" s="1460">
        <f t="shared" si="1193"/>
        <v>0</v>
      </c>
      <c r="IY192" s="1460">
        <f t="shared" si="1194"/>
        <v>0</v>
      </c>
      <c r="IZ192" s="1460">
        <f t="shared" si="1195"/>
        <v>0</v>
      </c>
      <c r="JA192" s="1460">
        <f t="shared" si="1196"/>
        <v>0</v>
      </c>
      <c r="JB192" s="1460">
        <f t="shared" si="1197"/>
        <v>0</v>
      </c>
      <c r="JC192" s="1460">
        <f t="shared" si="1198"/>
        <v>0</v>
      </c>
      <c r="JD192" s="1460">
        <f t="shared" si="1199"/>
        <v>0</v>
      </c>
      <c r="JE192" s="1460">
        <f t="shared" si="1200"/>
        <v>0</v>
      </c>
      <c r="JF192" s="1460">
        <f t="shared" si="1201"/>
        <v>0</v>
      </c>
      <c r="JG192" s="1460">
        <f t="shared" si="1202"/>
        <v>0</v>
      </c>
      <c r="JH192" s="1460">
        <f t="shared" si="1203"/>
        <v>0</v>
      </c>
      <c r="JI192" s="1460">
        <f t="shared" si="1204"/>
        <v>0</v>
      </c>
      <c r="JJ192" s="1460">
        <f t="shared" si="1205"/>
        <v>0</v>
      </c>
      <c r="JK192" s="1460">
        <f t="shared" si="1206"/>
        <v>0</v>
      </c>
      <c r="JL192" s="1460">
        <f t="shared" si="1207"/>
        <v>0</v>
      </c>
      <c r="JM192" s="1460">
        <f t="shared" si="1208"/>
        <v>0</v>
      </c>
      <c r="JN192" s="1460">
        <f t="shared" si="1209"/>
        <v>0</v>
      </c>
      <c r="JO192" s="1460">
        <f t="shared" si="1210"/>
        <v>0</v>
      </c>
      <c r="JP192" s="1460">
        <f t="shared" si="1211"/>
        <v>0</v>
      </c>
      <c r="JQ192" s="1460">
        <f t="shared" si="1212"/>
        <v>0</v>
      </c>
      <c r="JR192" s="1460">
        <f t="shared" si="1213"/>
        <v>0</v>
      </c>
      <c r="JS192" s="1460">
        <f t="shared" si="1214"/>
        <v>0</v>
      </c>
      <c r="JT192" s="1460">
        <f t="shared" si="1215"/>
        <v>0</v>
      </c>
      <c r="JU192" s="1460">
        <f t="shared" si="1216"/>
        <v>0</v>
      </c>
      <c r="JV192" s="1460">
        <f t="shared" si="1217"/>
        <v>0</v>
      </c>
      <c r="JW192" s="1460">
        <f t="shared" si="1218"/>
        <v>0</v>
      </c>
      <c r="JX192" s="1460">
        <f t="shared" si="1219"/>
        <v>0</v>
      </c>
      <c r="JY192" s="1460">
        <f t="shared" si="1220"/>
        <v>0</v>
      </c>
      <c r="JZ192" s="1460">
        <f t="shared" si="1221"/>
        <v>0</v>
      </c>
      <c r="KA192" s="1460">
        <f t="shared" si="1222"/>
        <v>0</v>
      </c>
      <c r="KB192" s="1460">
        <f t="shared" si="1223"/>
        <v>0</v>
      </c>
      <c r="KC192" s="1460">
        <f t="shared" si="1224"/>
        <v>0</v>
      </c>
      <c r="KD192" s="1460">
        <f t="shared" si="1225"/>
        <v>0</v>
      </c>
      <c r="KE192" s="1460">
        <f t="shared" si="1226"/>
        <v>0</v>
      </c>
      <c r="KF192" s="1460">
        <f t="shared" si="1227"/>
        <v>0</v>
      </c>
      <c r="KG192" s="1460">
        <f t="shared" si="1228"/>
        <v>0</v>
      </c>
      <c r="KH192" s="1460">
        <f t="shared" si="1229"/>
        <v>0</v>
      </c>
      <c r="KI192" s="1460">
        <f t="shared" si="1230"/>
        <v>0</v>
      </c>
      <c r="KJ192" s="1460">
        <f t="shared" si="1231"/>
        <v>0</v>
      </c>
      <c r="KK192" s="1460">
        <f t="shared" si="1232"/>
        <v>0</v>
      </c>
      <c r="KL192" s="1460">
        <f t="shared" si="1233"/>
        <v>0</v>
      </c>
      <c r="KM192" s="1460">
        <f t="shared" si="1234"/>
        <v>0</v>
      </c>
      <c r="KN192" s="1460">
        <f t="shared" si="1235"/>
        <v>0</v>
      </c>
      <c r="KO192" s="1460">
        <f t="shared" si="1236"/>
        <v>0</v>
      </c>
      <c r="KP192" s="1460">
        <f t="shared" si="1237"/>
        <v>0</v>
      </c>
      <c r="KQ192" s="1460">
        <f t="shared" si="1238"/>
        <v>0</v>
      </c>
      <c r="KR192" s="1460">
        <f t="shared" si="1239"/>
        <v>0</v>
      </c>
      <c r="KS192" s="1460">
        <f t="shared" si="1240"/>
        <v>0</v>
      </c>
      <c r="KT192" s="1460">
        <f t="shared" si="1241"/>
        <v>0</v>
      </c>
      <c r="KU192" s="1460">
        <f t="shared" si="1242"/>
        <v>0</v>
      </c>
      <c r="KV192" s="1460">
        <f t="shared" si="1243"/>
        <v>0</v>
      </c>
      <c r="KW192" s="1460">
        <f t="shared" si="1244"/>
        <v>0</v>
      </c>
      <c r="KX192" s="1460">
        <f t="shared" si="1245"/>
        <v>0</v>
      </c>
      <c r="KY192" s="1460">
        <f t="shared" si="1246"/>
        <v>0</v>
      </c>
      <c r="KZ192" s="1460">
        <f t="shared" si="1247"/>
        <v>0</v>
      </c>
      <c r="LA192" s="1460">
        <f t="shared" si="1248"/>
        <v>0</v>
      </c>
      <c r="LB192" s="1460">
        <f t="shared" si="1249"/>
        <v>0</v>
      </c>
      <c r="LC192" s="1460">
        <f t="shared" si="1250"/>
        <v>0</v>
      </c>
      <c r="LD192" s="1460">
        <f t="shared" si="1251"/>
        <v>0</v>
      </c>
      <c r="LE192" s="1460">
        <f t="shared" si="1252"/>
        <v>0</v>
      </c>
      <c r="LF192" s="1460">
        <f t="shared" si="1253"/>
        <v>0</v>
      </c>
      <c r="LG192" s="1460">
        <f t="shared" si="1254"/>
        <v>0</v>
      </c>
      <c r="LH192" s="1460">
        <f t="shared" si="1255"/>
        <v>0</v>
      </c>
      <c r="LI192" s="1460">
        <f t="shared" si="1256"/>
        <v>0</v>
      </c>
      <c r="LJ192" s="1460">
        <f t="shared" si="1257"/>
        <v>0</v>
      </c>
      <c r="LK192" s="1460">
        <f t="shared" si="1258"/>
        <v>0</v>
      </c>
      <c r="LL192" s="1460">
        <f t="shared" si="1259"/>
        <v>0</v>
      </c>
      <c r="LM192" s="1460">
        <f t="shared" si="1260"/>
        <v>0</v>
      </c>
      <c r="LN192" s="1460">
        <f t="shared" si="1261"/>
        <v>0</v>
      </c>
      <c r="LO192" s="1460">
        <f t="shared" si="1262"/>
        <v>0</v>
      </c>
      <c r="LP192" s="1460">
        <f t="shared" si="1263"/>
        <v>0</v>
      </c>
      <c r="LQ192" s="1460">
        <f t="shared" si="1264"/>
        <v>0</v>
      </c>
      <c r="LR192" s="1460">
        <f t="shared" si="1265"/>
        <v>0</v>
      </c>
      <c r="LS192" s="1460">
        <f t="shared" si="1266"/>
        <v>0</v>
      </c>
      <c r="LW192" s="1467">
        <f t="shared" si="1267"/>
        <v>0</v>
      </c>
      <c r="LX192" s="1467">
        <f t="shared" si="1268"/>
        <v>0</v>
      </c>
      <c r="LY192" s="1467">
        <f t="shared" si="1269"/>
        <v>0</v>
      </c>
      <c r="LZ192" s="1467">
        <f t="shared" si="1270"/>
        <v>0</v>
      </c>
      <c r="MA192" s="1506"/>
      <c r="MB192" s="1460">
        <f t="shared" si="1271"/>
        <v>0</v>
      </c>
      <c r="MC192" s="1460">
        <f t="shared" si="1306"/>
        <v>0</v>
      </c>
      <c r="MD192" s="1460">
        <f t="shared" si="1306"/>
        <v>0</v>
      </c>
      <c r="ME192" s="1460">
        <f t="shared" si="1306"/>
        <v>0</v>
      </c>
      <c r="MF192" s="1460">
        <f t="shared" si="1306"/>
        <v>0</v>
      </c>
      <c r="MG192" s="1460">
        <f t="shared" si="1306"/>
        <v>0</v>
      </c>
      <c r="MH192" s="1460">
        <f t="shared" si="1306"/>
        <v>0</v>
      </c>
      <c r="MI192" s="1460">
        <f t="shared" si="1306"/>
        <v>0</v>
      </c>
      <c r="MJ192" s="1460">
        <f t="shared" si="1306"/>
        <v>0</v>
      </c>
      <c r="MK192" s="1460">
        <f t="shared" si="1306"/>
        <v>0</v>
      </c>
      <c r="ML192" s="1460">
        <f t="shared" si="1306"/>
        <v>0</v>
      </c>
      <c r="MM192" s="1460">
        <f t="shared" si="1306"/>
        <v>0</v>
      </c>
      <c r="MN192" s="1460">
        <f t="shared" si="1306"/>
        <v>0</v>
      </c>
      <c r="MO192" s="1460">
        <f t="shared" si="1306"/>
        <v>0</v>
      </c>
      <c r="MP192" s="1460">
        <f t="shared" si="1306"/>
        <v>0</v>
      </c>
      <c r="MQ192" s="1460">
        <f t="shared" si="1306"/>
        <v>0</v>
      </c>
      <c r="MR192" s="1460">
        <f t="shared" si="1306"/>
        <v>0</v>
      </c>
      <c r="MS192" s="1460">
        <f t="shared" si="1295"/>
        <v>0</v>
      </c>
      <c r="MT192" s="1460">
        <f t="shared" si="1295"/>
        <v>0</v>
      </c>
      <c r="MU192" s="1460">
        <f t="shared" si="1295"/>
        <v>0</v>
      </c>
      <c r="MV192" s="1460">
        <f t="shared" si="1295"/>
        <v>0</v>
      </c>
      <c r="MW192" s="1460">
        <f t="shared" si="1295"/>
        <v>0</v>
      </c>
      <c r="MX192" s="1460">
        <f t="shared" si="1295"/>
        <v>0</v>
      </c>
      <c r="MY192" s="1460">
        <f t="shared" si="1295"/>
        <v>0</v>
      </c>
      <c r="MZ192" s="1460">
        <f t="shared" si="1295"/>
        <v>0</v>
      </c>
      <c r="NA192" s="1460">
        <f t="shared" si="1295"/>
        <v>0</v>
      </c>
      <c r="NB192" s="1460">
        <f t="shared" si="1295"/>
        <v>0</v>
      </c>
      <c r="NC192" s="1460">
        <f t="shared" si="1295"/>
        <v>0</v>
      </c>
      <c r="ND192" s="1460">
        <f t="shared" si="1295"/>
        <v>0</v>
      </c>
      <c r="NE192" s="1460">
        <f t="shared" si="1295"/>
        <v>0</v>
      </c>
      <c r="NF192" s="1460">
        <f t="shared" si="1295"/>
        <v>0</v>
      </c>
      <c r="NG192" s="1460">
        <f t="shared" si="1295"/>
        <v>0</v>
      </c>
      <c r="NH192" s="1460">
        <f t="shared" si="1295"/>
        <v>0</v>
      </c>
      <c r="NI192" s="1460">
        <f t="shared" si="1296"/>
        <v>0</v>
      </c>
      <c r="NJ192" s="1460">
        <f t="shared" si="1296"/>
        <v>0</v>
      </c>
      <c r="NK192" s="1460">
        <f t="shared" si="1296"/>
        <v>0</v>
      </c>
      <c r="NL192" s="1460">
        <f t="shared" si="1296"/>
        <v>0</v>
      </c>
      <c r="NM192" s="1460">
        <f t="shared" si="1296"/>
        <v>0</v>
      </c>
      <c r="NN192" s="1460">
        <f t="shared" si="1296"/>
        <v>0</v>
      </c>
      <c r="NO192" s="1460">
        <f t="shared" si="1296"/>
        <v>0</v>
      </c>
      <c r="NP192" s="1460">
        <f t="shared" si="1296"/>
        <v>0</v>
      </c>
      <c r="NQ192" s="1460">
        <f t="shared" si="1296"/>
        <v>0</v>
      </c>
      <c r="NR192" s="1460">
        <f t="shared" si="1296"/>
        <v>0</v>
      </c>
      <c r="NS192" s="1460">
        <f t="shared" si="1296"/>
        <v>0</v>
      </c>
      <c r="NT192" s="1460">
        <f t="shared" si="1296"/>
        <v>0</v>
      </c>
      <c r="NU192" s="1460">
        <f t="shared" si="1296"/>
        <v>0</v>
      </c>
      <c r="NV192" s="1460">
        <f t="shared" si="1296"/>
        <v>0</v>
      </c>
      <c r="NW192" s="1460">
        <f t="shared" si="1296"/>
        <v>0</v>
      </c>
      <c r="NX192" s="1460">
        <f t="shared" si="1296"/>
        <v>0</v>
      </c>
      <c r="NY192" s="1460">
        <f t="shared" si="1297"/>
        <v>0</v>
      </c>
      <c r="NZ192" s="1460">
        <f t="shared" si="1297"/>
        <v>0</v>
      </c>
      <c r="OA192" s="1460">
        <f t="shared" si="1297"/>
        <v>0</v>
      </c>
      <c r="OB192" s="1460">
        <f t="shared" si="1297"/>
        <v>0</v>
      </c>
      <c r="OC192" s="1460">
        <f t="shared" si="1297"/>
        <v>0</v>
      </c>
      <c r="OD192" s="1460">
        <f t="shared" si="1297"/>
        <v>0</v>
      </c>
      <c r="OE192" s="1460">
        <f t="shared" si="1297"/>
        <v>0</v>
      </c>
      <c r="OF192" s="1460">
        <f t="shared" si="1297"/>
        <v>0</v>
      </c>
      <c r="OG192" s="1460">
        <f t="shared" si="1297"/>
        <v>0</v>
      </c>
      <c r="OH192" s="1460">
        <f t="shared" si="1297"/>
        <v>0</v>
      </c>
      <c r="OI192" s="1460">
        <f t="shared" si="1297"/>
        <v>0</v>
      </c>
      <c r="OJ192" s="1460">
        <f t="shared" si="1297"/>
        <v>0</v>
      </c>
      <c r="OK192" s="1460">
        <f t="shared" si="1297"/>
        <v>0</v>
      </c>
      <c r="OL192" s="1460">
        <f t="shared" si="1297"/>
        <v>0</v>
      </c>
      <c r="OM192" s="1460">
        <f t="shared" si="1297"/>
        <v>0</v>
      </c>
      <c r="ON192" s="1460">
        <f t="shared" si="1297"/>
        <v>0</v>
      </c>
      <c r="OO192" s="1460">
        <f t="shared" si="1279"/>
        <v>0</v>
      </c>
      <c r="OP192" s="1460">
        <f t="shared" si="1292"/>
        <v>0</v>
      </c>
      <c r="OQ192" s="1460">
        <f t="shared" si="1292"/>
        <v>0</v>
      </c>
      <c r="OR192" s="1460">
        <f t="shared" si="1292"/>
        <v>0</v>
      </c>
      <c r="OS192" s="1460">
        <f t="shared" si="1292"/>
        <v>0</v>
      </c>
      <c r="OT192" s="1460">
        <f t="shared" si="1292"/>
        <v>0</v>
      </c>
      <c r="OU192" s="1460">
        <f t="shared" si="1292"/>
        <v>0</v>
      </c>
      <c r="OV192" s="1460">
        <f t="shared" si="1292"/>
        <v>0</v>
      </c>
      <c r="OW192" s="1460">
        <f t="shared" si="1292"/>
        <v>0</v>
      </c>
      <c r="OX192" s="1460">
        <f t="shared" si="1292"/>
        <v>0</v>
      </c>
      <c r="OY192" s="1460">
        <f t="shared" si="1292"/>
        <v>0</v>
      </c>
      <c r="OZ192" s="1460">
        <f t="shared" si="1292"/>
        <v>0</v>
      </c>
      <c r="PA192" s="1460">
        <f t="shared" si="1292"/>
        <v>0</v>
      </c>
      <c r="PB192" s="1460">
        <f t="shared" si="1292"/>
        <v>0</v>
      </c>
      <c r="PC192" s="1460">
        <f t="shared" si="1292"/>
        <v>0</v>
      </c>
      <c r="PD192" s="1460">
        <f t="shared" si="1292"/>
        <v>0</v>
      </c>
      <c r="PE192" s="1460">
        <f t="shared" si="1292"/>
        <v>0</v>
      </c>
      <c r="PF192" s="1460">
        <f t="shared" si="1293"/>
        <v>0</v>
      </c>
      <c r="PG192" s="1460">
        <f t="shared" si="1293"/>
        <v>0</v>
      </c>
      <c r="PH192" s="1460">
        <f t="shared" si="1293"/>
        <v>0</v>
      </c>
      <c r="PI192" s="1460">
        <f t="shared" si="1293"/>
        <v>0</v>
      </c>
      <c r="PJ192" s="1460">
        <f t="shared" si="1293"/>
        <v>0</v>
      </c>
      <c r="PK192" s="1460">
        <f t="shared" si="1293"/>
        <v>0</v>
      </c>
      <c r="PL192" s="1460">
        <f t="shared" si="1293"/>
        <v>0</v>
      </c>
      <c r="PM192" s="1460">
        <f t="shared" si="1293"/>
        <v>0</v>
      </c>
      <c r="PN192" s="1460">
        <f t="shared" si="1293"/>
        <v>0</v>
      </c>
      <c r="PO192" s="1460">
        <f t="shared" si="1293"/>
        <v>0</v>
      </c>
      <c r="PP192" s="1460">
        <f t="shared" si="1293"/>
        <v>0</v>
      </c>
      <c r="PQ192" s="1460">
        <f t="shared" si="1293"/>
        <v>0</v>
      </c>
      <c r="PR192" s="1460">
        <f t="shared" si="1293"/>
        <v>0</v>
      </c>
      <c r="PS192" s="1460">
        <f t="shared" si="1293"/>
        <v>0</v>
      </c>
      <c r="PT192" s="1460">
        <f t="shared" si="1293"/>
        <v>0</v>
      </c>
      <c r="PU192" s="1460">
        <f t="shared" si="1293"/>
        <v>0</v>
      </c>
      <c r="PV192" s="1460">
        <f t="shared" si="1294"/>
        <v>0</v>
      </c>
      <c r="PW192" s="1460">
        <f t="shared" si="1294"/>
        <v>0</v>
      </c>
      <c r="PX192" s="1460">
        <f t="shared" si="1294"/>
        <v>0</v>
      </c>
      <c r="PY192" s="1460">
        <f t="shared" si="1294"/>
        <v>0</v>
      </c>
      <c r="PZ192" s="1460">
        <f t="shared" si="1294"/>
        <v>0</v>
      </c>
      <c r="QA192" s="1460">
        <f t="shared" si="1294"/>
        <v>0</v>
      </c>
      <c r="QB192" s="1460">
        <f t="shared" si="1294"/>
        <v>0</v>
      </c>
      <c r="QC192" s="1460">
        <f t="shared" si="1294"/>
        <v>0</v>
      </c>
      <c r="QD192" s="1460">
        <f t="shared" si="1294"/>
        <v>0</v>
      </c>
      <c r="QE192" s="1460">
        <f t="shared" si="1294"/>
        <v>0</v>
      </c>
      <c r="QF192" s="1460">
        <f t="shared" si="1294"/>
        <v>0</v>
      </c>
      <c r="QG192" s="1460">
        <f t="shared" si="1294"/>
        <v>0</v>
      </c>
      <c r="QH192" s="1460">
        <f t="shared" si="1294"/>
        <v>0</v>
      </c>
      <c r="QI192" s="1460">
        <f t="shared" si="1294"/>
        <v>0</v>
      </c>
      <c r="QJ192" s="1460">
        <f t="shared" si="1294"/>
        <v>0</v>
      </c>
      <c r="QK192" s="1460">
        <f t="shared" si="1294"/>
        <v>0</v>
      </c>
      <c r="QL192" s="1460">
        <f t="shared" si="1273"/>
        <v>0</v>
      </c>
      <c r="QM192" s="1460">
        <f t="shared" si="1273"/>
        <v>0</v>
      </c>
      <c r="QN192" s="1460">
        <f t="shared" si="1273"/>
        <v>0</v>
      </c>
      <c r="QO192" s="1460">
        <f t="shared" si="1273"/>
        <v>0</v>
      </c>
      <c r="QP192" s="1460">
        <f t="shared" si="1273"/>
        <v>0</v>
      </c>
      <c r="QQ192" s="1460">
        <f t="shared" si="1273"/>
        <v>0</v>
      </c>
    </row>
    <row r="193" spans="1:459" s="1466" customFormat="1" ht="22.5" customHeight="1">
      <c r="A193" s="1468"/>
      <c r="B193" s="1469"/>
      <c r="C193" s="1469"/>
      <c r="D193" s="1470"/>
      <c r="E193" s="1471"/>
      <c r="F193" s="1472"/>
      <c r="G193" s="1472"/>
      <c r="H193" s="1473">
        <f t="shared" si="1106"/>
        <v>0</v>
      </c>
      <c r="I193" s="1474">
        <v>0</v>
      </c>
      <c r="J193" s="1475">
        <f t="shared" si="437"/>
        <v>0</v>
      </c>
      <c r="K193" s="1476">
        <v>0</v>
      </c>
      <c r="L193" s="1477">
        <f t="shared" si="1107"/>
        <v>0</v>
      </c>
      <c r="M193" s="1477">
        <f t="shared" si="1108"/>
        <v>0</v>
      </c>
      <c r="N193" s="1478"/>
      <c r="O193" s="1479">
        <v>0</v>
      </c>
      <c r="P193" s="1480">
        <v>0</v>
      </c>
      <c r="Q193" s="1828">
        <v>0</v>
      </c>
      <c r="R193" s="1831">
        <f t="shared" si="1109"/>
        <v>0</v>
      </c>
      <c r="S193" s="1481">
        <f>IF(AND(SUM(O193:Q193)=0,N193="NNN"),MIN('Operating History and Pro Forma'!$M$33,'Operating History and Pro Forma'!$T$15)*D193,SUM(O193:Q193)*D193)</f>
        <v>0</v>
      </c>
      <c r="T193" s="1482">
        <f t="shared" si="1110"/>
        <v>0</v>
      </c>
      <c r="U193" s="1483">
        <f t="shared" si="1111"/>
        <v>0</v>
      </c>
      <c r="V193" s="1480"/>
      <c r="W193" s="1514"/>
      <c r="X193" s="1486" t="str">
        <f t="shared" si="1112"/>
        <v/>
      </c>
      <c r="Y193" s="1487">
        <f t="shared" si="1113"/>
        <v>0</v>
      </c>
      <c r="Z193" s="1488"/>
      <c r="AA193" s="1488"/>
      <c r="AB193" s="1488"/>
      <c r="AC193" s="1488"/>
      <c r="AD193" s="1489">
        <f t="shared" si="1114"/>
        <v>0</v>
      </c>
      <c r="AE193" s="1490" t="str">
        <f t="shared" si="1115"/>
        <v/>
      </c>
      <c r="AF193" s="1491">
        <f t="shared" si="1116"/>
        <v>0</v>
      </c>
      <c r="AG193" s="1492">
        <f t="shared" si="1117"/>
        <v>0</v>
      </c>
      <c r="AH193" s="1493">
        <f t="shared" si="1118"/>
        <v>0</v>
      </c>
      <c r="AI193" s="1493">
        <f t="shared" si="1118"/>
        <v>0</v>
      </c>
      <c r="AJ193" s="1494">
        <f t="shared" si="1118"/>
        <v>0</v>
      </c>
      <c r="AK193" s="1494">
        <f t="shared" si="1118"/>
        <v>0</v>
      </c>
      <c r="AL193" s="1495">
        <f t="shared" si="1118"/>
        <v>0</v>
      </c>
      <c r="AM193" s="1496">
        <f t="shared" si="1118"/>
        <v>0</v>
      </c>
      <c r="AN193" s="1497">
        <f t="shared" si="399"/>
        <v>0</v>
      </c>
      <c r="AO193" s="1498">
        <f t="shared" si="1093"/>
        <v>0</v>
      </c>
      <c r="AP193" s="1499">
        <f t="shared" si="1119"/>
        <v>0</v>
      </c>
      <c r="AQ193" s="1500">
        <f t="shared" si="1120"/>
        <v>0</v>
      </c>
      <c r="AR193" s="1501">
        <f t="shared" si="1121"/>
        <v>0</v>
      </c>
      <c r="AS193" s="1498">
        <f t="shared" si="1088"/>
        <v>0</v>
      </c>
      <c r="AT193" s="1501">
        <f t="shared" si="1122"/>
        <v>0</v>
      </c>
      <c r="AU193" s="1498">
        <f t="shared" si="1123"/>
        <v>1</v>
      </c>
      <c r="AV193" s="1498">
        <f t="shared" si="1124"/>
        <v>2</v>
      </c>
      <c r="AW193" s="1499">
        <f t="shared" si="1125"/>
        <v>0</v>
      </c>
      <c r="AX193" s="1502">
        <f t="shared" si="1126"/>
        <v>0</v>
      </c>
      <c r="AY193" s="1503">
        <f t="shared" si="1127"/>
        <v>0</v>
      </c>
      <c r="AZ193" s="1498">
        <f t="shared" si="1128"/>
        <v>2</v>
      </c>
      <c r="BA193" s="1498">
        <f t="shared" si="1129"/>
        <v>3</v>
      </c>
      <c r="BB193" s="1499">
        <f t="shared" si="1130"/>
        <v>0</v>
      </c>
      <c r="BC193" s="1502">
        <f t="shared" si="1131"/>
        <v>0</v>
      </c>
      <c r="BD193" s="1503">
        <f t="shared" si="1132"/>
        <v>0</v>
      </c>
      <c r="BE193" s="1498">
        <f t="shared" si="1133"/>
        <v>3</v>
      </c>
      <c r="BF193" s="1498">
        <f t="shared" si="1134"/>
        <v>4</v>
      </c>
      <c r="BG193" s="1499">
        <f t="shared" si="1135"/>
        <v>0</v>
      </c>
      <c r="BH193" s="1502">
        <f t="shared" si="1136"/>
        <v>0</v>
      </c>
      <c r="BI193" s="1502">
        <f t="shared" si="1137"/>
        <v>0</v>
      </c>
      <c r="BJ193" s="1504">
        <f t="shared" si="1138"/>
        <v>1900</v>
      </c>
      <c r="BK193" s="1505" t="str">
        <f t="shared" si="1139"/>
        <v/>
      </c>
      <c r="BL193" s="1506"/>
      <c r="BM193" s="1507">
        <f t="shared" si="1140"/>
        <v>0</v>
      </c>
      <c r="BN193" s="1508">
        <f t="shared" si="1305"/>
        <v>0</v>
      </c>
      <c r="BO193" s="1508">
        <f t="shared" si="1305"/>
        <v>0</v>
      </c>
      <c r="BP193" s="1508">
        <f t="shared" si="1305"/>
        <v>0</v>
      </c>
      <c r="BQ193" s="1508">
        <f t="shared" si="1305"/>
        <v>0</v>
      </c>
      <c r="BR193" s="1508">
        <f t="shared" si="1305"/>
        <v>0</v>
      </c>
      <c r="BS193" s="1508">
        <f t="shared" si="1305"/>
        <v>0</v>
      </c>
      <c r="BT193" s="1508">
        <f t="shared" si="1305"/>
        <v>0</v>
      </c>
      <c r="BU193" s="1508">
        <f t="shared" si="1305"/>
        <v>0</v>
      </c>
      <c r="BV193" s="1508">
        <f t="shared" si="1305"/>
        <v>0</v>
      </c>
      <c r="BW193" s="1508">
        <f t="shared" si="1305"/>
        <v>0</v>
      </c>
      <c r="BX193" s="1508">
        <f t="shared" si="1305"/>
        <v>0</v>
      </c>
      <c r="BY193" s="1507">
        <f t="shared" si="1305"/>
        <v>0</v>
      </c>
      <c r="BZ193" s="1508">
        <f t="shared" si="1305"/>
        <v>0</v>
      </c>
      <c r="CA193" s="1508">
        <f t="shared" si="1305"/>
        <v>0</v>
      </c>
      <c r="CB193" s="1508">
        <f t="shared" si="1305"/>
        <v>0</v>
      </c>
      <c r="CC193" s="1508">
        <f t="shared" si="1305"/>
        <v>0</v>
      </c>
      <c r="CD193" s="1508">
        <f t="shared" si="1298"/>
        <v>0</v>
      </c>
      <c r="CE193" s="1508">
        <f t="shared" si="1298"/>
        <v>0</v>
      </c>
      <c r="CF193" s="1508">
        <f t="shared" si="1298"/>
        <v>0</v>
      </c>
      <c r="CG193" s="1508">
        <f t="shared" si="1298"/>
        <v>0</v>
      </c>
      <c r="CH193" s="1508">
        <f t="shared" si="1298"/>
        <v>0</v>
      </c>
      <c r="CI193" s="1508">
        <f t="shared" si="1298"/>
        <v>0</v>
      </c>
      <c r="CJ193" s="1509">
        <f t="shared" si="1298"/>
        <v>0</v>
      </c>
      <c r="CK193" s="1507">
        <f t="shared" si="1298"/>
        <v>0</v>
      </c>
      <c r="CL193" s="1508">
        <f t="shared" si="1298"/>
        <v>0</v>
      </c>
      <c r="CM193" s="1508">
        <f t="shared" si="1298"/>
        <v>0</v>
      </c>
      <c r="CN193" s="1508">
        <f t="shared" si="1298"/>
        <v>0</v>
      </c>
      <c r="CO193" s="1508">
        <f t="shared" si="1298"/>
        <v>0</v>
      </c>
      <c r="CP193" s="1508">
        <f t="shared" si="1298"/>
        <v>0</v>
      </c>
      <c r="CQ193" s="1508">
        <f t="shared" si="1298"/>
        <v>0</v>
      </c>
      <c r="CR193" s="1508">
        <f t="shared" si="1298"/>
        <v>0</v>
      </c>
      <c r="CS193" s="1508">
        <f t="shared" si="1298"/>
        <v>0</v>
      </c>
      <c r="CT193" s="1508">
        <f t="shared" si="1299"/>
        <v>0</v>
      </c>
      <c r="CU193" s="1508">
        <f t="shared" si="1299"/>
        <v>0</v>
      </c>
      <c r="CV193" s="1509">
        <f t="shared" si="1299"/>
        <v>0</v>
      </c>
      <c r="CW193" s="1508">
        <f t="shared" si="1299"/>
        <v>0</v>
      </c>
      <c r="CX193" s="1508">
        <f t="shared" si="1299"/>
        <v>0</v>
      </c>
      <c r="CY193" s="1508">
        <f t="shared" si="1299"/>
        <v>0</v>
      </c>
      <c r="CZ193" s="1508">
        <f t="shared" si="1299"/>
        <v>0</v>
      </c>
      <c r="DA193" s="1508">
        <f t="shared" si="1299"/>
        <v>0</v>
      </c>
      <c r="DB193" s="1508">
        <f t="shared" si="1299"/>
        <v>0</v>
      </c>
      <c r="DC193" s="1508">
        <f t="shared" si="1299"/>
        <v>0</v>
      </c>
      <c r="DD193" s="1508">
        <f t="shared" si="1299"/>
        <v>0</v>
      </c>
      <c r="DE193" s="1508">
        <f t="shared" si="1299"/>
        <v>0</v>
      </c>
      <c r="DF193" s="1508">
        <f t="shared" si="1299"/>
        <v>0</v>
      </c>
      <c r="DG193" s="1508">
        <f t="shared" si="1299"/>
        <v>0</v>
      </c>
      <c r="DH193" s="1509">
        <f t="shared" si="1299"/>
        <v>0</v>
      </c>
      <c r="DI193" s="1508">
        <f t="shared" si="1299"/>
        <v>0</v>
      </c>
      <c r="DJ193" s="1508">
        <f t="shared" si="1300"/>
        <v>0</v>
      </c>
      <c r="DK193" s="1508">
        <f t="shared" si="1300"/>
        <v>0</v>
      </c>
      <c r="DL193" s="1508">
        <f t="shared" si="1300"/>
        <v>0</v>
      </c>
      <c r="DM193" s="1508">
        <f t="shared" si="1300"/>
        <v>0</v>
      </c>
      <c r="DN193" s="1508">
        <f t="shared" si="1300"/>
        <v>0</v>
      </c>
      <c r="DO193" s="1508">
        <f t="shared" si="1300"/>
        <v>0</v>
      </c>
      <c r="DP193" s="1508">
        <f t="shared" si="1300"/>
        <v>0</v>
      </c>
      <c r="DQ193" s="1508">
        <f t="shared" si="1300"/>
        <v>0</v>
      </c>
      <c r="DR193" s="1508">
        <f t="shared" si="1300"/>
        <v>0</v>
      </c>
      <c r="DS193" s="1508">
        <f t="shared" si="1300"/>
        <v>0</v>
      </c>
      <c r="DT193" s="1509">
        <f t="shared" si="1300"/>
        <v>0</v>
      </c>
      <c r="DU193" s="1507">
        <f t="shared" si="1300"/>
        <v>0</v>
      </c>
      <c r="DV193" s="1508">
        <f t="shared" si="1300"/>
        <v>0</v>
      </c>
      <c r="DW193" s="1508">
        <f t="shared" si="1300"/>
        <v>0</v>
      </c>
      <c r="DX193" s="1508">
        <f t="shared" si="1300"/>
        <v>0</v>
      </c>
      <c r="DY193" s="1508">
        <f t="shared" si="1300"/>
        <v>0</v>
      </c>
      <c r="DZ193" s="1508">
        <f t="shared" si="1301"/>
        <v>0</v>
      </c>
      <c r="EA193" s="1508">
        <f t="shared" si="1301"/>
        <v>0</v>
      </c>
      <c r="EB193" s="1508">
        <f t="shared" si="1301"/>
        <v>0</v>
      </c>
      <c r="EC193" s="1508">
        <f t="shared" si="1301"/>
        <v>0</v>
      </c>
      <c r="ED193" s="1508">
        <f t="shared" si="1301"/>
        <v>0</v>
      </c>
      <c r="EE193" s="1508">
        <f t="shared" si="1301"/>
        <v>0</v>
      </c>
      <c r="EF193" s="1508">
        <f t="shared" si="1301"/>
        <v>0</v>
      </c>
      <c r="EG193" s="1507">
        <f t="shared" si="1301"/>
        <v>0</v>
      </c>
      <c r="EH193" s="1508">
        <f t="shared" si="1301"/>
        <v>0</v>
      </c>
      <c r="EI193" s="1508">
        <f t="shared" si="1301"/>
        <v>0</v>
      </c>
      <c r="EJ193" s="1508">
        <f t="shared" si="1301"/>
        <v>0</v>
      </c>
      <c r="EK193" s="1508">
        <f t="shared" si="1301"/>
        <v>0</v>
      </c>
      <c r="EL193" s="1508">
        <f t="shared" si="1301"/>
        <v>0</v>
      </c>
      <c r="EM193" s="1508">
        <f t="shared" si="1301"/>
        <v>0</v>
      </c>
      <c r="EN193" s="1508">
        <f t="shared" si="1301"/>
        <v>0</v>
      </c>
      <c r="EO193" s="1508">
        <f t="shared" si="1301"/>
        <v>0</v>
      </c>
      <c r="EP193" s="1508">
        <f t="shared" si="1302"/>
        <v>0</v>
      </c>
      <c r="EQ193" s="1508">
        <f t="shared" si="1302"/>
        <v>0</v>
      </c>
      <c r="ER193" s="1509">
        <f t="shared" si="1302"/>
        <v>0</v>
      </c>
      <c r="ES193" s="1507">
        <f t="shared" si="1302"/>
        <v>0</v>
      </c>
      <c r="ET193" s="1508">
        <f t="shared" si="1302"/>
        <v>0</v>
      </c>
      <c r="EU193" s="1508">
        <f t="shared" si="1302"/>
        <v>0</v>
      </c>
      <c r="EV193" s="1508">
        <f t="shared" si="1302"/>
        <v>0</v>
      </c>
      <c r="EW193" s="1508">
        <f t="shared" si="1302"/>
        <v>0</v>
      </c>
      <c r="EX193" s="1508">
        <f t="shared" si="1302"/>
        <v>0</v>
      </c>
      <c r="EY193" s="1508">
        <f t="shared" si="1302"/>
        <v>0</v>
      </c>
      <c r="EZ193" s="1508">
        <f t="shared" si="1302"/>
        <v>0</v>
      </c>
      <c r="FA193" s="1508">
        <f t="shared" si="1302"/>
        <v>0</v>
      </c>
      <c r="FB193" s="1508">
        <f t="shared" si="1302"/>
        <v>0</v>
      </c>
      <c r="FC193" s="1508">
        <f t="shared" si="1302"/>
        <v>0</v>
      </c>
      <c r="FD193" s="1509">
        <f t="shared" si="1302"/>
        <v>0</v>
      </c>
      <c r="FE193" s="1508">
        <f t="shared" si="1302"/>
        <v>0</v>
      </c>
      <c r="FF193" s="1508">
        <f t="shared" si="1287"/>
        <v>0</v>
      </c>
      <c r="FG193" s="1508">
        <f t="shared" si="1303"/>
        <v>0</v>
      </c>
      <c r="FH193" s="1508">
        <f t="shared" si="1303"/>
        <v>0</v>
      </c>
      <c r="FI193" s="1508">
        <f t="shared" si="1303"/>
        <v>0</v>
      </c>
      <c r="FJ193" s="1508">
        <f t="shared" si="1303"/>
        <v>0</v>
      </c>
      <c r="FK193" s="1508">
        <f t="shared" si="1303"/>
        <v>0</v>
      </c>
      <c r="FL193" s="1508">
        <f t="shared" si="1303"/>
        <v>0</v>
      </c>
      <c r="FM193" s="1508">
        <f t="shared" si="1303"/>
        <v>0</v>
      </c>
      <c r="FN193" s="1508">
        <f t="shared" si="1303"/>
        <v>0</v>
      </c>
      <c r="FO193" s="1508">
        <f t="shared" si="1303"/>
        <v>0</v>
      </c>
      <c r="FP193" s="1509">
        <f t="shared" si="1303"/>
        <v>0</v>
      </c>
      <c r="FQ193" s="1508">
        <f t="shared" si="1303"/>
        <v>0</v>
      </c>
      <c r="FR193" s="1508">
        <f t="shared" si="1303"/>
        <v>0</v>
      </c>
      <c r="FS193" s="1508">
        <f t="shared" si="1303"/>
        <v>0</v>
      </c>
      <c r="FT193" s="1508">
        <f t="shared" si="1303"/>
        <v>0</v>
      </c>
      <c r="FU193" s="1508">
        <f t="shared" si="1303"/>
        <v>0</v>
      </c>
      <c r="FV193" s="1508">
        <f t="shared" si="1303"/>
        <v>0</v>
      </c>
      <c r="FW193" s="1508">
        <f t="shared" si="1142"/>
        <v>0</v>
      </c>
      <c r="FX193" s="1508">
        <f t="shared" si="1142"/>
        <v>0</v>
      </c>
      <c r="FY193" s="1508">
        <f t="shared" si="1142"/>
        <v>0</v>
      </c>
      <c r="FZ193" s="1508">
        <f t="shared" si="1142"/>
        <v>0</v>
      </c>
      <c r="GA193" s="1508">
        <f t="shared" si="1142"/>
        <v>0</v>
      </c>
      <c r="GB193" s="1509">
        <f t="shared" si="1142"/>
        <v>0</v>
      </c>
      <c r="GC193" s="1506"/>
      <c r="GD193" s="1458">
        <f t="shared" si="1143"/>
        <v>1</v>
      </c>
      <c r="GE193" s="1510">
        <f t="shared" ref="GE193:GN218" si="1307">IF(OR(ROUNDUP($AU193/12,0)=GE$11,ROUNDUP($AZ193/12,0)=GE$11,ROUNDUP($BE193/12,0)=GE$11,ROUNDUP($AN193/12,0)=GE$11),$D193,0)</f>
        <v>0</v>
      </c>
      <c r="GF193" s="1511">
        <f t="shared" si="1307"/>
        <v>0</v>
      </c>
      <c r="GG193" s="1511">
        <f t="shared" si="1307"/>
        <v>0</v>
      </c>
      <c r="GH193" s="1511">
        <f t="shared" si="1307"/>
        <v>0</v>
      </c>
      <c r="GI193" s="1511">
        <f t="shared" si="1307"/>
        <v>0</v>
      </c>
      <c r="GJ193" s="1511">
        <f t="shared" si="1307"/>
        <v>0</v>
      </c>
      <c r="GK193" s="1511">
        <f t="shared" si="1307"/>
        <v>0</v>
      </c>
      <c r="GL193" s="1511">
        <f t="shared" si="1307"/>
        <v>0</v>
      </c>
      <c r="GM193" s="1511">
        <f t="shared" si="1307"/>
        <v>0</v>
      </c>
      <c r="GN193" s="1512">
        <f t="shared" si="1307"/>
        <v>0</v>
      </c>
      <c r="GO193" s="1513">
        <f t="shared" si="1144"/>
        <v>0</v>
      </c>
      <c r="GP193" s="1506"/>
      <c r="GQ193" s="1510">
        <f t="shared" si="1304"/>
        <v>0</v>
      </c>
      <c r="GR193" s="1511">
        <f t="shared" si="1289"/>
        <v>0</v>
      </c>
      <c r="GS193" s="1511">
        <f t="shared" si="1289"/>
        <v>0</v>
      </c>
      <c r="GT193" s="1511">
        <f t="shared" si="1289"/>
        <v>0</v>
      </c>
      <c r="GU193" s="1511">
        <f t="shared" si="1289"/>
        <v>0</v>
      </c>
      <c r="GV193" s="1511">
        <f t="shared" si="1289"/>
        <v>0</v>
      </c>
      <c r="GW193" s="1511">
        <f t="shared" si="1289"/>
        <v>0</v>
      </c>
      <c r="GX193" s="1511">
        <f t="shared" si="1289"/>
        <v>0</v>
      </c>
      <c r="GY193" s="1511">
        <f t="shared" si="1289"/>
        <v>0</v>
      </c>
      <c r="GZ193" s="1512">
        <f t="shared" si="1289"/>
        <v>0</v>
      </c>
      <c r="HA193" s="1513">
        <f t="shared" si="1145"/>
        <v>0</v>
      </c>
      <c r="HB193" s="1506">
        <f t="shared" si="1146"/>
        <v>1</v>
      </c>
      <c r="HC193" s="1506"/>
      <c r="HD193" s="1508">
        <f t="shared" si="1147"/>
        <v>0</v>
      </c>
      <c r="HE193" s="1460">
        <f t="shared" si="1148"/>
        <v>0</v>
      </c>
      <c r="HF193" s="1460">
        <f t="shared" si="1149"/>
        <v>0</v>
      </c>
      <c r="HG193" s="1460">
        <f t="shared" si="1150"/>
        <v>0</v>
      </c>
      <c r="HH193" s="1460">
        <f t="shared" si="1151"/>
        <v>0</v>
      </c>
      <c r="HI193" s="1460">
        <f t="shared" si="1152"/>
        <v>0</v>
      </c>
      <c r="HJ193" s="1460">
        <f t="shared" si="1153"/>
        <v>0</v>
      </c>
      <c r="HK193" s="1460">
        <f t="shared" si="1154"/>
        <v>0</v>
      </c>
      <c r="HL193" s="1460">
        <f t="shared" si="1155"/>
        <v>0</v>
      </c>
      <c r="HM193" s="1460">
        <f t="shared" si="1156"/>
        <v>0</v>
      </c>
      <c r="HN193" s="1460">
        <f t="shared" si="1157"/>
        <v>0</v>
      </c>
      <c r="HO193" s="1460">
        <f t="shared" si="1158"/>
        <v>0</v>
      </c>
      <c r="HP193" s="1460">
        <f t="shared" si="1159"/>
        <v>0</v>
      </c>
      <c r="HQ193" s="1460">
        <f t="shared" si="1160"/>
        <v>0</v>
      </c>
      <c r="HR193" s="1460">
        <f t="shared" si="1161"/>
        <v>0</v>
      </c>
      <c r="HS193" s="1460">
        <f t="shared" si="1162"/>
        <v>0</v>
      </c>
      <c r="HT193" s="1460">
        <f t="shared" si="1163"/>
        <v>0</v>
      </c>
      <c r="HU193" s="1460">
        <f t="shared" si="1164"/>
        <v>0</v>
      </c>
      <c r="HV193" s="1460">
        <f t="shared" si="1165"/>
        <v>0</v>
      </c>
      <c r="HW193" s="1460">
        <f t="shared" si="1166"/>
        <v>0</v>
      </c>
      <c r="HX193" s="1460">
        <f t="shared" si="1167"/>
        <v>0</v>
      </c>
      <c r="HY193" s="1460">
        <f t="shared" si="1168"/>
        <v>0</v>
      </c>
      <c r="HZ193" s="1460">
        <f t="shared" si="1169"/>
        <v>0</v>
      </c>
      <c r="IA193" s="1460">
        <f t="shared" si="1170"/>
        <v>0</v>
      </c>
      <c r="IB193" s="1460">
        <f t="shared" si="1171"/>
        <v>0</v>
      </c>
      <c r="IC193" s="1460">
        <f t="shared" si="1172"/>
        <v>0</v>
      </c>
      <c r="ID193" s="1460">
        <f t="shared" si="1173"/>
        <v>0</v>
      </c>
      <c r="IE193" s="1460">
        <f t="shared" si="1174"/>
        <v>0</v>
      </c>
      <c r="IF193" s="1460">
        <f t="shared" si="1175"/>
        <v>0</v>
      </c>
      <c r="IG193" s="1460">
        <f t="shared" si="1176"/>
        <v>0</v>
      </c>
      <c r="IH193" s="1460">
        <f t="shared" si="1177"/>
        <v>0</v>
      </c>
      <c r="II193" s="1460">
        <f t="shared" si="1178"/>
        <v>0</v>
      </c>
      <c r="IJ193" s="1460">
        <f t="shared" si="1179"/>
        <v>0</v>
      </c>
      <c r="IK193" s="1460">
        <f t="shared" si="1180"/>
        <v>0</v>
      </c>
      <c r="IL193" s="1460">
        <f t="shared" si="1181"/>
        <v>0</v>
      </c>
      <c r="IM193" s="1460">
        <f t="shared" si="1182"/>
        <v>0</v>
      </c>
      <c r="IN193" s="1460">
        <f t="shared" si="1183"/>
        <v>0</v>
      </c>
      <c r="IO193" s="1460">
        <f t="shared" si="1184"/>
        <v>0</v>
      </c>
      <c r="IP193" s="1460">
        <f t="shared" si="1185"/>
        <v>0</v>
      </c>
      <c r="IQ193" s="1460">
        <f t="shared" si="1186"/>
        <v>0</v>
      </c>
      <c r="IR193" s="1460">
        <f t="shared" si="1187"/>
        <v>0</v>
      </c>
      <c r="IS193" s="1460">
        <f t="shared" si="1188"/>
        <v>0</v>
      </c>
      <c r="IT193" s="1460">
        <f t="shared" si="1189"/>
        <v>0</v>
      </c>
      <c r="IU193" s="1460">
        <f t="shared" si="1190"/>
        <v>0</v>
      </c>
      <c r="IV193" s="1460">
        <f t="shared" si="1191"/>
        <v>0</v>
      </c>
      <c r="IW193" s="1460">
        <f t="shared" si="1192"/>
        <v>0</v>
      </c>
      <c r="IX193" s="1460">
        <f t="shared" si="1193"/>
        <v>0</v>
      </c>
      <c r="IY193" s="1460">
        <f t="shared" si="1194"/>
        <v>0</v>
      </c>
      <c r="IZ193" s="1460">
        <f t="shared" si="1195"/>
        <v>0</v>
      </c>
      <c r="JA193" s="1460">
        <f t="shared" si="1196"/>
        <v>0</v>
      </c>
      <c r="JB193" s="1460">
        <f t="shared" si="1197"/>
        <v>0</v>
      </c>
      <c r="JC193" s="1460">
        <f t="shared" si="1198"/>
        <v>0</v>
      </c>
      <c r="JD193" s="1460">
        <f t="shared" si="1199"/>
        <v>0</v>
      </c>
      <c r="JE193" s="1460">
        <f t="shared" si="1200"/>
        <v>0</v>
      </c>
      <c r="JF193" s="1460">
        <f t="shared" si="1201"/>
        <v>0</v>
      </c>
      <c r="JG193" s="1460">
        <f t="shared" si="1202"/>
        <v>0</v>
      </c>
      <c r="JH193" s="1460">
        <f t="shared" si="1203"/>
        <v>0</v>
      </c>
      <c r="JI193" s="1460">
        <f t="shared" si="1204"/>
        <v>0</v>
      </c>
      <c r="JJ193" s="1460">
        <f t="shared" si="1205"/>
        <v>0</v>
      </c>
      <c r="JK193" s="1460">
        <f t="shared" si="1206"/>
        <v>0</v>
      </c>
      <c r="JL193" s="1460">
        <f t="shared" si="1207"/>
        <v>0</v>
      </c>
      <c r="JM193" s="1460">
        <f t="shared" si="1208"/>
        <v>0</v>
      </c>
      <c r="JN193" s="1460">
        <f t="shared" si="1209"/>
        <v>0</v>
      </c>
      <c r="JO193" s="1460">
        <f t="shared" si="1210"/>
        <v>0</v>
      </c>
      <c r="JP193" s="1460">
        <f t="shared" si="1211"/>
        <v>0</v>
      </c>
      <c r="JQ193" s="1460">
        <f t="shared" si="1212"/>
        <v>0</v>
      </c>
      <c r="JR193" s="1460">
        <f t="shared" si="1213"/>
        <v>0</v>
      </c>
      <c r="JS193" s="1460">
        <f t="shared" si="1214"/>
        <v>0</v>
      </c>
      <c r="JT193" s="1460">
        <f t="shared" si="1215"/>
        <v>0</v>
      </c>
      <c r="JU193" s="1460">
        <f t="shared" si="1216"/>
        <v>0</v>
      </c>
      <c r="JV193" s="1460">
        <f t="shared" si="1217"/>
        <v>0</v>
      </c>
      <c r="JW193" s="1460">
        <f t="shared" si="1218"/>
        <v>0</v>
      </c>
      <c r="JX193" s="1460">
        <f t="shared" si="1219"/>
        <v>0</v>
      </c>
      <c r="JY193" s="1460">
        <f t="shared" si="1220"/>
        <v>0</v>
      </c>
      <c r="JZ193" s="1460">
        <f t="shared" si="1221"/>
        <v>0</v>
      </c>
      <c r="KA193" s="1460">
        <f t="shared" si="1222"/>
        <v>0</v>
      </c>
      <c r="KB193" s="1460">
        <f t="shared" si="1223"/>
        <v>0</v>
      </c>
      <c r="KC193" s="1460">
        <f t="shared" si="1224"/>
        <v>0</v>
      </c>
      <c r="KD193" s="1460">
        <f t="shared" si="1225"/>
        <v>0</v>
      </c>
      <c r="KE193" s="1460">
        <f t="shared" si="1226"/>
        <v>0</v>
      </c>
      <c r="KF193" s="1460">
        <f t="shared" si="1227"/>
        <v>0</v>
      </c>
      <c r="KG193" s="1460">
        <f t="shared" si="1228"/>
        <v>0</v>
      </c>
      <c r="KH193" s="1460">
        <f t="shared" si="1229"/>
        <v>0</v>
      </c>
      <c r="KI193" s="1460">
        <f t="shared" si="1230"/>
        <v>0</v>
      </c>
      <c r="KJ193" s="1460">
        <f t="shared" si="1231"/>
        <v>0</v>
      </c>
      <c r="KK193" s="1460">
        <f t="shared" si="1232"/>
        <v>0</v>
      </c>
      <c r="KL193" s="1460">
        <f t="shared" si="1233"/>
        <v>0</v>
      </c>
      <c r="KM193" s="1460">
        <f t="shared" si="1234"/>
        <v>0</v>
      </c>
      <c r="KN193" s="1460">
        <f t="shared" si="1235"/>
        <v>0</v>
      </c>
      <c r="KO193" s="1460">
        <f t="shared" si="1236"/>
        <v>0</v>
      </c>
      <c r="KP193" s="1460">
        <f t="shared" si="1237"/>
        <v>0</v>
      </c>
      <c r="KQ193" s="1460">
        <f t="shared" si="1238"/>
        <v>0</v>
      </c>
      <c r="KR193" s="1460">
        <f t="shared" si="1239"/>
        <v>0</v>
      </c>
      <c r="KS193" s="1460">
        <f t="shared" si="1240"/>
        <v>0</v>
      </c>
      <c r="KT193" s="1460">
        <f t="shared" si="1241"/>
        <v>0</v>
      </c>
      <c r="KU193" s="1460">
        <f t="shared" si="1242"/>
        <v>0</v>
      </c>
      <c r="KV193" s="1460">
        <f t="shared" si="1243"/>
        <v>0</v>
      </c>
      <c r="KW193" s="1460">
        <f t="shared" si="1244"/>
        <v>0</v>
      </c>
      <c r="KX193" s="1460">
        <f t="shared" si="1245"/>
        <v>0</v>
      </c>
      <c r="KY193" s="1460">
        <f t="shared" si="1246"/>
        <v>0</v>
      </c>
      <c r="KZ193" s="1460">
        <f t="shared" si="1247"/>
        <v>0</v>
      </c>
      <c r="LA193" s="1460">
        <f t="shared" si="1248"/>
        <v>0</v>
      </c>
      <c r="LB193" s="1460">
        <f t="shared" si="1249"/>
        <v>0</v>
      </c>
      <c r="LC193" s="1460">
        <f t="shared" si="1250"/>
        <v>0</v>
      </c>
      <c r="LD193" s="1460">
        <f t="shared" si="1251"/>
        <v>0</v>
      </c>
      <c r="LE193" s="1460">
        <f t="shared" si="1252"/>
        <v>0</v>
      </c>
      <c r="LF193" s="1460">
        <f t="shared" si="1253"/>
        <v>0</v>
      </c>
      <c r="LG193" s="1460">
        <f t="shared" si="1254"/>
        <v>0</v>
      </c>
      <c r="LH193" s="1460">
        <f t="shared" si="1255"/>
        <v>0</v>
      </c>
      <c r="LI193" s="1460">
        <f t="shared" si="1256"/>
        <v>0</v>
      </c>
      <c r="LJ193" s="1460">
        <f t="shared" si="1257"/>
        <v>0</v>
      </c>
      <c r="LK193" s="1460">
        <f t="shared" si="1258"/>
        <v>0</v>
      </c>
      <c r="LL193" s="1460">
        <f t="shared" si="1259"/>
        <v>0</v>
      </c>
      <c r="LM193" s="1460">
        <f t="shared" si="1260"/>
        <v>0</v>
      </c>
      <c r="LN193" s="1460">
        <f t="shared" si="1261"/>
        <v>0</v>
      </c>
      <c r="LO193" s="1460">
        <f t="shared" si="1262"/>
        <v>0</v>
      </c>
      <c r="LP193" s="1460">
        <f t="shared" si="1263"/>
        <v>0</v>
      </c>
      <c r="LQ193" s="1460">
        <f t="shared" si="1264"/>
        <v>0</v>
      </c>
      <c r="LR193" s="1460">
        <f t="shared" si="1265"/>
        <v>0</v>
      </c>
      <c r="LS193" s="1460">
        <f t="shared" si="1266"/>
        <v>0</v>
      </c>
      <c r="LW193" s="1467">
        <f t="shared" si="1267"/>
        <v>0</v>
      </c>
      <c r="LX193" s="1467">
        <f t="shared" si="1268"/>
        <v>0</v>
      </c>
      <c r="LY193" s="1467">
        <f t="shared" si="1269"/>
        <v>0</v>
      </c>
      <c r="LZ193" s="1467">
        <f t="shared" si="1270"/>
        <v>0</v>
      </c>
      <c r="MA193" s="1506"/>
      <c r="MB193" s="1460">
        <f t="shared" si="1271"/>
        <v>0</v>
      </c>
      <c r="MC193" s="1460">
        <f t="shared" si="1306"/>
        <v>0</v>
      </c>
      <c r="MD193" s="1460">
        <f t="shared" si="1306"/>
        <v>0</v>
      </c>
      <c r="ME193" s="1460">
        <f t="shared" si="1306"/>
        <v>0</v>
      </c>
      <c r="MF193" s="1460">
        <f t="shared" si="1306"/>
        <v>0</v>
      </c>
      <c r="MG193" s="1460">
        <f t="shared" si="1306"/>
        <v>0</v>
      </c>
      <c r="MH193" s="1460">
        <f t="shared" si="1306"/>
        <v>0</v>
      </c>
      <c r="MI193" s="1460">
        <f t="shared" si="1306"/>
        <v>0</v>
      </c>
      <c r="MJ193" s="1460">
        <f t="shared" si="1306"/>
        <v>0</v>
      </c>
      <c r="MK193" s="1460">
        <f t="shared" si="1306"/>
        <v>0</v>
      </c>
      <c r="ML193" s="1460">
        <f t="shared" si="1306"/>
        <v>0</v>
      </c>
      <c r="MM193" s="1460">
        <f t="shared" si="1306"/>
        <v>0</v>
      </c>
      <c r="MN193" s="1460">
        <f t="shared" si="1306"/>
        <v>0</v>
      </c>
      <c r="MO193" s="1460">
        <f t="shared" si="1306"/>
        <v>0</v>
      </c>
      <c r="MP193" s="1460">
        <f t="shared" si="1306"/>
        <v>0</v>
      </c>
      <c r="MQ193" s="1460">
        <f t="shared" si="1306"/>
        <v>0</v>
      </c>
      <c r="MR193" s="1460">
        <f t="shared" si="1306"/>
        <v>0</v>
      </c>
      <c r="MS193" s="1460">
        <f t="shared" si="1295"/>
        <v>0</v>
      </c>
      <c r="MT193" s="1460">
        <f t="shared" si="1295"/>
        <v>0</v>
      </c>
      <c r="MU193" s="1460">
        <f t="shared" si="1295"/>
        <v>0</v>
      </c>
      <c r="MV193" s="1460">
        <f t="shared" si="1295"/>
        <v>0</v>
      </c>
      <c r="MW193" s="1460">
        <f t="shared" si="1295"/>
        <v>0</v>
      </c>
      <c r="MX193" s="1460">
        <f t="shared" si="1295"/>
        <v>0</v>
      </c>
      <c r="MY193" s="1460">
        <f t="shared" si="1295"/>
        <v>0</v>
      </c>
      <c r="MZ193" s="1460">
        <f t="shared" si="1295"/>
        <v>0</v>
      </c>
      <c r="NA193" s="1460">
        <f t="shared" si="1295"/>
        <v>0</v>
      </c>
      <c r="NB193" s="1460">
        <f t="shared" si="1295"/>
        <v>0</v>
      </c>
      <c r="NC193" s="1460">
        <f t="shared" si="1295"/>
        <v>0</v>
      </c>
      <c r="ND193" s="1460">
        <f t="shared" si="1295"/>
        <v>0</v>
      </c>
      <c r="NE193" s="1460">
        <f t="shared" si="1295"/>
        <v>0</v>
      </c>
      <c r="NF193" s="1460">
        <f t="shared" si="1295"/>
        <v>0</v>
      </c>
      <c r="NG193" s="1460">
        <f t="shared" si="1295"/>
        <v>0</v>
      </c>
      <c r="NH193" s="1460">
        <f t="shared" si="1295"/>
        <v>0</v>
      </c>
      <c r="NI193" s="1460">
        <f t="shared" si="1296"/>
        <v>0</v>
      </c>
      <c r="NJ193" s="1460">
        <f t="shared" si="1296"/>
        <v>0</v>
      </c>
      <c r="NK193" s="1460">
        <f t="shared" si="1296"/>
        <v>0</v>
      </c>
      <c r="NL193" s="1460">
        <f t="shared" si="1296"/>
        <v>0</v>
      </c>
      <c r="NM193" s="1460">
        <f t="shared" si="1296"/>
        <v>0</v>
      </c>
      <c r="NN193" s="1460">
        <f t="shared" si="1296"/>
        <v>0</v>
      </c>
      <c r="NO193" s="1460">
        <f t="shared" si="1296"/>
        <v>0</v>
      </c>
      <c r="NP193" s="1460">
        <f t="shared" si="1296"/>
        <v>0</v>
      </c>
      <c r="NQ193" s="1460">
        <f t="shared" si="1296"/>
        <v>0</v>
      </c>
      <c r="NR193" s="1460">
        <f t="shared" si="1296"/>
        <v>0</v>
      </c>
      <c r="NS193" s="1460">
        <f t="shared" si="1296"/>
        <v>0</v>
      </c>
      <c r="NT193" s="1460">
        <f t="shared" si="1296"/>
        <v>0</v>
      </c>
      <c r="NU193" s="1460">
        <f t="shared" si="1296"/>
        <v>0</v>
      </c>
      <c r="NV193" s="1460">
        <f t="shared" si="1296"/>
        <v>0</v>
      </c>
      <c r="NW193" s="1460">
        <f t="shared" si="1296"/>
        <v>0</v>
      </c>
      <c r="NX193" s="1460">
        <f t="shared" si="1296"/>
        <v>0</v>
      </c>
      <c r="NY193" s="1460">
        <f t="shared" si="1297"/>
        <v>0</v>
      </c>
      <c r="NZ193" s="1460">
        <f t="shared" si="1297"/>
        <v>0</v>
      </c>
      <c r="OA193" s="1460">
        <f t="shared" si="1297"/>
        <v>0</v>
      </c>
      <c r="OB193" s="1460">
        <f t="shared" si="1297"/>
        <v>0</v>
      </c>
      <c r="OC193" s="1460">
        <f t="shared" si="1297"/>
        <v>0</v>
      </c>
      <c r="OD193" s="1460">
        <f t="shared" si="1297"/>
        <v>0</v>
      </c>
      <c r="OE193" s="1460">
        <f t="shared" si="1297"/>
        <v>0</v>
      </c>
      <c r="OF193" s="1460">
        <f t="shared" si="1297"/>
        <v>0</v>
      </c>
      <c r="OG193" s="1460">
        <f t="shared" si="1297"/>
        <v>0</v>
      </c>
      <c r="OH193" s="1460">
        <f t="shared" si="1297"/>
        <v>0</v>
      </c>
      <c r="OI193" s="1460">
        <f t="shared" si="1297"/>
        <v>0</v>
      </c>
      <c r="OJ193" s="1460">
        <f t="shared" si="1297"/>
        <v>0</v>
      </c>
      <c r="OK193" s="1460">
        <f t="shared" si="1297"/>
        <v>0</v>
      </c>
      <c r="OL193" s="1460">
        <f t="shared" si="1297"/>
        <v>0</v>
      </c>
      <c r="OM193" s="1460">
        <f t="shared" si="1297"/>
        <v>0</v>
      </c>
      <c r="ON193" s="1460">
        <f t="shared" si="1297"/>
        <v>0</v>
      </c>
      <c r="OO193" s="1460">
        <f t="shared" si="1279"/>
        <v>0</v>
      </c>
      <c r="OP193" s="1460">
        <f t="shared" si="1292"/>
        <v>0</v>
      </c>
      <c r="OQ193" s="1460">
        <f t="shared" si="1292"/>
        <v>0</v>
      </c>
      <c r="OR193" s="1460">
        <f t="shared" si="1292"/>
        <v>0</v>
      </c>
      <c r="OS193" s="1460">
        <f t="shared" si="1292"/>
        <v>0</v>
      </c>
      <c r="OT193" s="1460">
        <f t="shared" si="1292"/>
        <v>0</v>
      </c>
      <c r="OU193" s="1460">
        <f t="shared" si="1292"/>
        <v>0</v>
      </c>
      <c r="OV193" s="1460">
        <f t="shared" si="1292"/>
        <v>0</v>
      </c>
      <c r="OW193" s="1460">
        <f t="shared" si="1292"/>
        <v>0</v>
      </c>
      <c r="OX193" s="1460">
        <f t="shared" si="1292"/>
        <v>0</v>
      </c>
      <c r="OY193" s="1460">
        <f t="shared" si="1292"/>
        <v>0</v>
      </c>
      <c r="OZ193" s="1460">
        <f t="shared" si="1292"/>
        <v>0</v>
      </c>
      <c r="PA193" s="1460">
        <f t="shared" si="1292"/>
        <v>0</v>
      </c>
      <c r="PB193" s="1460">
        <f t="shared" si="1292"/>
        <v>0</v>
      </c>
      <c r="PC193" s="1460">
        <f t="shared" si="1292"/>
        <v>0</v>
      </c>
      <c r="PD193" s="1460">
        <f t="shared" si="1292"/>
        <v>0</v>
      </c>
      <c r="PE193" s="1460">
        <f t="shared" si="1292"/>
        <v>0</v>
      </c>
      <c r="PF193" s="1460">
        <f t="shared" si="1293"/>
        <v>0</v>
      </c>
      <c r="PG193" s="1460">
        <f t="shared" si="1293"/>
        <v>0</v>
      </c>
      <c r="PH193" s="1460">
        <f t="shared" si="1293"/>
        <v>0</v>
      </c>
      <c r="PI193" s="1460">
        <f t="shared" si="1293"/>
        <v>0</v>
      </c>
      <c r="PJ193" s="1460">
        <f t="shared" si="1293"/>
        <v>0</v>
      </c>
      <c r="PK193" s="1460">
        <f t="shared" si="1293"/>
        <v>0</v>
      </c>
      <c r="PL193" s="1460">
        <f t="shared" si="1293"/>
        <v>0</v>
      </c>
      <c r="PM193" s="1460">
        <f t="shared" si="1293"/>
        <v>0</v>
      </c>
      <c r="PN193" s="1460">
        <f t="shared" si="1293"/>
        <v>0</v>
      </c>
      <c r="PO193" s="1460">
        <f t="shared" si="1293"/>
        <v>0</v>
      </c>
      <c r="PP193" s="1460">
        <f t="shared" si="1293"/>
        <v>0</v>
      </c>
      <c r="PQ193" s="1460">
        <f t="shared" si="1293"/>
        <v>0</v>
      </c>
      <c r="PR193" s="1460">
        <f t="shared" si="1293"/>
        <v>0</v>
      </c>
      <c r="PS193" s="1460">
        <f t="shared" si="1293"/>
        <v>0</v>
      </c>
      <c r="PT193" s="1460">
        <f t="shared" si="1293"/>
        <v>0</v>
      </c>
      <c r="PU193" s="1460">
        <f t="shared" si="1293"/>
        <v>0</v>
      </c>
      <c r="PV193" s="1460">
        <f t="shared" si="1294"/>
        <v>0</v>
      </c>
      <c r="PW193" s="1460">
        <f t="shared" si="1294"/>
        <v>0</v>
      </c>
      <c r="PX193" s="1460">
        <f t="shared" si="1294"/>
        <v>0</v>
      </c>
      <c r="PY193" s="1460">
        <f t="shared" si="1294"/>
        <v>0</v>
      </c>
      <c r="PZ193" s="1460">
        <f t="shared" si="1294"/>
        <v>0</v>
      </c>
      <c r="QA193" s="1460">
        <f t="shared" si="1294"/>
        <v>0</v>
      </c>
      <c r="QB193" s="1460">
        <f t="shared" si="1294"/>
        <v>0</v>
      </c>
      <c r="QC193" s="1460">
        <f t="shared" si="1294"/>
        <v>0</v>
      </c>
      <c r="QD193" s="1460">
        <f t="shared" si="1294"/>
        <v>0</v>
      </c>
      <c r="QE193" s="1460">
        <f t="shared" si="1294"/>
        <v>0</v>
      </c>
      <c r="QF193" s="1460">
        <f t="shared" si="1294"/>
        <v>0</v>
      </c>
      <c r="QG193" s="1460">
        <f t="shared" si="1294"/>
        <v>0</v>
      </c>
      <c r="QH193" s="1460">
        <f t="shared" si="1294"/>
        <v>0</v>
      </c>
      <c r="QI193" s="1460">
        <f t="shared" si="1294"/>
        <v>0</v>
      </c>
      <c r="QJ193" s="1460">
        <f t="shared" si="1294"/>
        <v>0</v>
      </c>
      <c r="QK193" s="1460">
        <f t="shared" si="1294"/>
        <v>0</v>
      </c>
      <c r="QL193" s="1460">
        <f t="shared" si="1273"/>
        <v>0</v>
      </c>
      <c r="QM193" s="1460">
        <f t="shared" si="1273"/>
        <v>0</v>
      </c>
      <c r="QN193" s="1460">
        <f t="shared" si="1273"/>
        <v>0</v>
      </c>
      <c r="QO193" s="1460">
        <f t="shared" si="1273"/>
        <v>0</v>
      </c>
      <c r="QP193" s="1460">
        <f t="shared" si="1273"/>
        <v>0</v>
      </c>
      <c r="QQ193" s="1460">
        <f t="shared" si="1273"/>
        <v>0</v>
      </c>
    </row>
    <row r="194" spans="1:459" s="1466" customFormat="1" ht="22.5" customHeight="1">
      <c r="A194" s="1468"/>
      <c r="B194" s="1469"/>
      <c r="C194" s="1469"/>
      <c r="D194" s="1470"/>
      <c r="E194" s="1471"/>
      <c r="F194" s="1472"/>
      <c r="G194" s="1472"/>
      <c r="H194" s="1473">
        <f t="shared" si="1106"/>
        <v>0</v>
      </c>
      <c r="I194" s="1474">
        <v>0</v>
      </c>
      <c r="J194" s="1475">
        <f t="shared" si="437"/>
        <v>0</v>
      </c>
      <c r="K194" s="1476">
        <v>0</v>
      </c>
      <c r="L194" s="1477">
        <f t="shared" si="1107"/>
        <v>0</v>
      </c>
      <c r="M194" s="1477">
        <f t="shared" si="1108"/>
        <v>0</v>
      </c>
      <c r="N194" s="1478"/>
      <c r="O194" s="1479">
        <v>0</v>
      </c>
      <c r="P194" s="1480">
        <v>0</v>
      </c>
      <c r="Q194" s="1828">
        <v>0</v>
      </c>
      <c r="R194" s="1831">
        <f t="shared" si="1109"/>
        <v>0</v>
      </c>
      <c r="S194" s="1481">
        <f>IF(AND(SUM(O194:Q194)=0,N194="NNN"),MIN('Operating History and Pro Forma'!$M$33,'Operating History and Pro Forma'!$T$15)*D194,SUM(O194:Q194)*D194)</f>
        <v>0</v>
      </c>
      <c r="T194" s="1482">
        <f t="shared" si="1110"/>
        <v>0</v>
      </c>
      <c r="U194" s="1483">
        <f t="shared" si="1111"/>
        <v>0</v>
      </c>
      <c r="V194" s="1480"/>
      <c r="W194" s="1514"/>
      <c r="X194" s="1486" t="str">
        <f t="shared" si="1112"/>
        <v/>
      </c>
      <c r="Y194" s="1487">
        <f t="shared" si="1113"/>
        <v>0</v>
      </c>
      <c r="Z194" s="1488"/>
      <c r="AA194" s="1488"/>
      <c r="AB194" s="1488"/>
      <c r="AC194" s="1488"/>
      <c r="AD194" s="1489">
        <f t="shared" si="1114"/>
        <v>0</v>
      </c>
      <c r="AE194" s="1490" t="str">
        <f t="shared" si="1115"/>
        <v/>
      </c>
      <c r="AF194" s="1491">
        <f t="shared" si="1116"/>
        <v>0</v>
      </c>
      <c r="AG194" s="1492">
        <f t="shared" si="1117"/>
        <v>0</v>
      </c>
      <c r="AH194" s="1493">
        <f t="shared" si="1118"/>
        <v>0</v>
      </c>
      <c r="AI194" s="1493">
        <f t="shared" si="1118"/>
        <v>0</v>
      </c>
      <c r="AJ194" s="1494">
        <f t="shared" si="1118"/>
        <v>0</v>
      </c>
      <c r="AK194" s="1494">
        <f t="shared" si="1118"/>
        <v>0</v>
      </c>
      <c r="AL194" s="1495">
        <f t="shared" si="1118"/>
        <v>0</v>
      </c>
      <c r="AM194" s="1496">
        <f t="shared" si="1118"/>
        <v>0</v>
      </c>
      <c r="AN194" s="1497">
        <f t="shared" si="399"/>
        <v>0</v>
      </c>
      <c r="AO194" s="1498">
        <f t="shared" si="1093"/>
        <v>0</v>
      </c>
      <c r="AP194" s="1499">
        <f t="shared" si="1119"/>
        <v>0</v>
      </c>
      <c r="AQ194" s="1500">
        <f t="shared" si="1120"/>
        <v>0</v>
      </c>
      <c r="AR194" s="1501">
        <f t="shared" si="1121"/>
        <v>0</v>
      </c>
      <c r="AS194" s="1498">
        <f t="shared" si="1088"/>
        <v>0</v>
      </c>
      <c r="AT194" s="1501">
        <f t="shared" si="1122"/>
        <v>0</v>
      </c>
      <c r="AU194" s="1498">
        <f t="shared" si="1123"/>
        <v>1</v>
      </c>
      <c r="AV194" s="1498">
        <f t="shared" si="1124"/>
        <v>2</v>
      </c>
      <c r="AW194" s="1499">
        <f t="shared" si="1125"/>
        <v>0</v>
      </c>
      <c r="AX194" s="1502">
        <f t="shared" si="1126"/>
        <v>0</v>
      </c>
      <c r="AY194" s="1503">
        <f t="shared" si="1127"/>
        <v>0</v>
      </c>
      <c r="AZ194" s="1498">
        <f t="shared" si="1128"/>
        <v>2</v>
      </c>
      <c r="BA194" s="1498">
        <f t="shared" si="1129"/>
        <v>3</v>
      </c>
      <c r="BB194" s="1499">
        <f t="shared" si="1130"/>
        <v>0</v>
      </c>
      <c r="BC194" s="1502">
        <f t="shared" si="1131"/>
        <v>0</v>
      </c>
      <c r="BD194" s="1503">
        <f t="shared" si="1132"/>
        <v>0</v>
      </c>
      <c r="BE194" s="1498">
        <f t="shared" si="1133"/>
        <v>3</v>
      </c>
      <c r="BF194" s="1498">
        <f t="shared" si="1134"/>
        <v>4</v>
      </c>
      <c r="BG194" s="1499">
        <f t="shared" si="1135"/>
        <v>0</v>
      </c>
      <c r="BH194" s="1502">
        <f t="shared" si="1136"/>
        <v>0</v>
      </c>
      <c r="BI194" s="1502">
        <f t="shared" si="1137"/>
        <v>0</v>
      </c>
      <c r="BJ194" s="1504">
        <f t="shared" si="1138"/>
        <v>1900</v>
      </c>
      <c r="BK194" s="1505" t="str">
        <f t="shared" si="1139"/>
        <v/>
      </c>
      <c r="BL194" s="1506"/>
      <c r="BM194" s="1507">
        <f t="shared" si="1140"/>
        <v>0</v>
      </c>
      <c r="BN194" s="1508">
        <f t="shared" si="1305"/>
        <v>0</v>
      </c>
      <c r="BO194" s="1508">
        <f t="shared" si="1305"/>
        <v>0</v>
      </c>
      <c r="BP194" s="1508">
        <f t="shared" si="1305"/>
        <v>0</v>
      </c>
      <c r="BQ194" s="1508">
        <f t="shared" si="1305"/>
        <v>0</v>
      </c>
      <c r="BR194" s="1508">
        <f t="shared" si="1305"/>
        <v>0</v>
      </c>
      <c r="BS194" s="1508">
        <f t="shared" si="1305"/>
        <v>0</v>
      </c>
      <c r="BT194" s="1508">
        <f t="shared" si="1305"/>
        <v>0</v>
      </c>
      <c r="BU194" s="1508">
        <f t="shared" si="1305"/>
        <v>0</v>
      </c>
      <c r="BV194" s="1508">
        <f t="shared" si="1305"/>
        <v>0</v>
      </c>
      <c r="BW194" s="1508">
        <f t="shared" si="1305"/>
        <v>0</v>
      </c>
      <c r="BX194" s="1508">
        <f t="shared" si="1305"/>
        <v>0</v>
      </c>
      <c r="BY194" s="1507">
        <f t="shared" si="1305"/>
        <v>0</v>
      </c>
      <c r="BZ194" s="1508">
        <f t="shared" si="1305"/>
        <v>0</v>
      </c>
      <c r="CA194" s="1508">
        <f t="shared" si="1305"/>
        <v>0</v>
      </c>
      <c r="CB194" s="1508">
        <f t="shared" si="1305"/>
        <v>0</v>
      </c>
      <c r="CC194" s="1508">
        <f t="shared" si="1305"/>
        <v>0</v>
      </c>
      <c r="CD194" s="1508">
        <f t="shared" si="1298"/>
        <v>0</v>
      </c>
      <c r="CE194" s="1508">
        <f t="shared" si="1298"/>
        <v>0</v>
      </c>
      <c r="CF194" s="1508">
        <f t="shared" si="1298"/>
        <v>0</v>
      </c>
      <c r="CG194" s="1508">
        <f t="shared" si="1298"/>
        <v>0</v>
      </c>
      <c r="CH194" s="1508">
        <f t="shared" si="1298"/>
        <v>0</v>
      </c>
      <c r="CI194" s="1508">
        <f t="shared" si="1298"/>
        <v>0</v>
      </c>
      <c r="CJ194" s="1509">
        <f t="shared" si="1298"/>
        <v>0</v>
      </c>
      <c r="CK194" s="1507">
        <f t="shared" si="1298"/>
        <v>0</v>
      </c>
      <c r="CL194" s="1508">
        <f t="shared" si="1298"/>
        <v>0</v>
      </c>
      <c r="CM194" s="1508">
        <f t="shared" si="1298"/>
        <v>0</v>
      </c>
      <c r="CN194" s="1508">
        <f t="shared" si="1298"/>
        <v>0</v>
      </c>
      <c r="CO194" s="1508">
        <f t="shared" si="1298"/>
        <v>0</v>
      </c>
      <c r="CP194" s="1508">
        <f t="shared" si="1298"/>
        <v>0</v>
      </c>
      <c r="CQ194" s="1508">
        <f t="shared" si="1298"/>
        <v>0</v>
      </c>
      <c r="CR194" s="1508">
        <f t="shared" si="1298"/>
        <v>0</v>
      </c>
      <c r="CS194" s="1508">
        <f t="shared" si="1298"/>
        <v>0</v>
      </c>
      <c r="CT194" s="1508">
        <f t="shared" si="1299"/>
        <v>0</v>
      </c>
      <c r="CU194" s="1508">
        <f t="shared" si="1299"/>
        <v>0</v>
      </c>
      <c r="CV194" s="1509">
        <f t="shared" si="1299"/>
        <v>0</v>
      </c>
      <c r="CW194" s="1508">
        <f t="shared" si="1299"/>
        <v>0</v>
      </c>
      <c r="CX194" s="1508">
        <f t="shared" si="1299"/>
        <v>0</v>
      </c>
      <c r="CY194" s="1508">
        <f t="shared" si="1299"/>
        <v>0</v>
      </c>
      <c r="CZ194" s="1508">
        <f t="shared" si="1299"/>
        <v>0</v>
      </c>
      <c r="DA194" s="1508">
        <f t="shared" si="1299"/>
        <v>0</v>
      </c>
      <c r="DB194" s="1508">
        <f t="shared" si="1299"/>
        <v>0</v>
      </c>
      <c r="DC194" s="1508">
        <f t="shared" si="1299"/>
        <v>0</v>
      </c>
      <c r="DD194" s="1508">
        <f t="shared" si="1299"/>
        <v>0</v>
      </c>
      <c r="DE194" s="1508">
        <f t="shared" si="1299"/>
        <v>0</v>
      </c>
      <c r="DF194" s="1508">
        <f t="shared" si="1299"/>
        <v>0</v>
      </c>
      <c r="DG194" s="1508">
        <f t="shared" si="1299"/>
        <v>0</v>
      </c>
      <c r="DH194" s="1509">
        <f t="shared" si="1299"/>
        <v>0</v>
      </c>
      <c r="DI194" s="1508">
        <f t="shared" si="1299"/>
        <v>0</v>
      </c>
      <c r="DJ194" s="1508">
        <f t="shared" si="1300"/>
        <v>0</v>
      </c>
      <c r="DK194" s="1508">
        <f t="shared" si="1300"/>
        <v>0</v>
      </c>
      <c r="DL194" s="1508">
        <f t="shared" si="1300"/>
        <v>0</v>
      </c>
      <c r="DM194" s="1508">
        <f t="shared" si="1300"/>
        <v>0</v>
      </c>
      <c r="DN194" s="1508">
        <f t="shared" si="1300"/>
        <v>0</v>
      </c>
      <c r="DO194" s="1508">
        <f t="shared" si="1300"/>
        <v>0</v>
      </c>
      <c r="DP194" s="1508">
        <f t="shared" si="1300"/>
        <v>0</v>
      </c>
      <c r="DQ194" s="1508">
        <f t="shared" si="1300"/>
        <v>0</v>
      </c>
      <c r="DR194" s="1508">
        <f t="shared" si="1300"/>
        <v>0</v>
      </c>
      <c r="DS194" s="1508">
        <f t="shared" si="1300"/>
        <v>0</v>
      </c>
      <c r="DT194" s="1509">
        <f t="shared" si="1300"/>
        <v>0</v>
      </c>
      <c r="DU194" s="1507">
        <f t="shared" si="1300"/>
        <v>0</v>
      </c>
      <c r="DV194" s="1508">
        <f t="shared" si="1300"/>
        <v>0</v>
      </c>
      <c r="DW194" s="1508">
        <f t="shared" si="1300"/>
        <v>0</v>
      </c>
      <c r="DX194" s="1508">
        <f t="shared" si="1300"/>
        <v>0</v>
      </c>
      <c r="DY194" s="1508">
        <f t="shared" si="1300"/>
        <v>0</v>
      </c>
      <c r="DZ194" s="1508">
        <f t="shared" si="1301"/>
        <v>0</v>
      </c>
      <c r="EA194" s="1508">
        <f t="shared" si="1301"/>
        <v>0</v>
      </c>
      <c r="EB194" s="1508">
        <f t="shared" si="1301"/>
        <v>0</v>
      </c>
      <c r="EC194" s="1508">
        <f t="shared" si="1301"/>
        <v>0</v>
      </c>
      <c r="ED194" s="1508">
        <f t="shared" si="1301"/>
        <v>0</v>
      </c>
      <c r="EE194" s="1508">
        <f t="shared" si="1301"/>
        <v>0</v>
      </c>
      <c r="EF194" s="1508">
        <f t="shared" si="1301"/>
        <v>0</v>
      </c>
      <c r="EG194" s="1507">
        <f t="shared" si="1301"/>
        <v>0</v>
      </c>
      <c r="EH194" s="1508">
        <f t="shared" si="1301"/>
        <v>0</v>
      </c>
      <c r="EI194" s="1508">
        <f t="shared" si="1301"/>
        <v>0</v>
      </c>
      <c r="EJ194" s="1508">
        <f t="shared" si="1301"/>
        <v>0</v>
      </c>
      <c r="EK194" s="1508">
        <f t="shared" si="1301"/>
        <v>0</v>
      </c>
      <c r="EL194" s="1508">
        <f t="shared" si="1301"/>
        <v>0</v>
      </c>
      <c r="EM194" s="1508">
        <f t="shared" si="1301"/>
        <v>0</v>
      </c>
      <c r="EN194" s="1508">
        <f t="shared" si="1301"/>
        <v>0</v>
      </c>
      <c r="EO194" s="1508">
        <f t="shared" si="1301"/>
        <v>0</v>
      </c>
      <c r="EP194" s="1508">
        <f t="shared" si="1302"/>
        <v>0</v>
      </c>
      <c r="EQ194" s="1508">
        <f t="shared" si="1302"/>
        <v>0</v>
      </c>
      <c r="ER194" s="1509">
        <f t="shared" si="1302"/>
        <v>0</v>
      </c>
      <c r="ES194" s="1507">
        <f t="shared" si="1302"/>
        <v>0</v>
      </c>
      <c r="ET194" s="1508">
        <f t="shared" si="1302"/>
        <v>0</v>
      </c>
      <c r="EU194" s="1508">
        <f t="shared" si="1302"/>
        <v>0</v>
      </c>
      <c r="EV194" s="1508">
        <f t="shared" si="1302"/>
        <v>0</v>
      </c>
      <c r="EW194" s="1508">
        <f t="shared" si="1302"/>
        <v>0</v>
      </c>
      <c r="EX194" s="1508">
        <f t="shared" si="1302"/>
        <v>0</v>
      </c>
      <c r="EY194" s="1508">
        <f t="shared" si="1302"/>
        <v>0</v>
      </c>
      <c r="EZ194" s="1508">
        <f t="shared" si="1302"/>
        <v>0</v>
      </c>
      <c r="FA194" s="1508">
        <f t="shared" si="1302"/>
        <v>0</v>
      </c>
      <c r="FB194" s="1508">
        <f t="shared" si="1302"/>
        <v>0</v>
      </c>
      <c r="FC194" s="1508">
        <f t="shared" si="1302"/>
        <v>0</v>
      </c>
      <c r="FD194" s="1509">
        <f t="shared" si="1302"/>
        <v>0</v>
      </c>
      <c r="FE194" s="1508">
        <f t="shared" si="1302"/>
        <v>0</v>
      </c>
      <c r="FF194" s="1508">
        <f t="shared" si="1287"/>
        <v>0</v>
      </c>
      <c r="FG194" s="1508">
        <f t="shared" si="1303"/>
        <v>0</v>
      </c>
      <c r="FH194" s="1508">
        <f t="shared" si="1303"/>
        <v>0</v>
      </c>
      <c r="FI194" s="1508">
        <f t="shared" si="1303"/>
        <v>0</v>
      </c>
      <c r="FJ194" s="1508">
        <f t="shared" si="1303"/>
        <v>0</v>
      </c>
      <c r="FK194" s="1508">
        <f t="shared" si="1303"/>
        <v>0</v>
      </c>
      <c r="FL194" s="1508">
        <f t="shared" si="1303"/>
        <v>0</v>
      </c>
      <c r="FM194" s="1508">
        <f t="shared" si="1303"/>
        <v>0</v>
      </c>
      <c r="FN194" s="1508">
        <f t="shared" si="1303"/>
        <v>0</v>
      </c>
      <c r="FO194" s="1508">
        <f t="shared" si="1303"/>
        <v>0</v>
      </c>
      <c r="FP194" s="1509">
        <f t="shared" si="1303"/>
        <v>0</v>
      </c>
      <c r="FQ194" s="1508">
        <f t="shared" si="1303"/>
        <v>0</v>
      </c>
      <c r="FR194" s="1508">
        <f t="shared" si="1303"/>
        <v>0</v>
      </c>
      <c r="FS194" s="1508">
        <f t="shared" si="1303"/>
        <v>0</v>
      </c>
      <c r="FT194" s="1508">
        <f t="shared" si="1303"/>
        <v>0</v>
      </c>
      <c r="FU194" s="1508">
        <f t="shared" si="1303"/>
        <v>0</v>
      </c>
      <c r="FV194" s="1508">
        <f t="shared" si="1303"/>
        <v>0</v>
      </c>
      <c r="FW194" s="1508">
        <f t="shared" si="1142"/>
        <v>0</v>
      </c>
      <c r="FX194" s="1508">
        <f t="shared" si="1142"/>
        <v>0</v>
      </c>
      <c r="FY194" s="1508">
        <f t="shared" si="1142"/>
        <v>0</v>
      </c>
      <c r="FZ194" s="1508">
        <f t="shared" si="1142"/>
        <v>0</v>
      </c>
      <c r="GA194" s="1508">
        <f t="shared" si="1142"/>
        <v>0</v>
      </c>
      <c r="GB194" s="1509">
        <f t="shared" si="1142"/>
        <v>0</v>
      </c>
      <c r="GC194" s="1506"/>
      <c r="GD194" s="1458">
        <f t="shared" si="1143"/>
        <v>1</v>
      </c>
      <c r="GE194" s="1510">
        <f t="shared" si="1307"/>
        <v>0</v>
      </c>
      <c r="GF194" s="1511">
        <f t="shared" si="1307"/>
        <v>0</v>
      </c>
      <c r="GG194" s="1511">
        <f t="shared" si="1307"/>
        <v>0</v>
      </c>
      <c r="GH194" s="1511">
        <f t="shared" si="1307"/>
        <v>0</v>
      </c>
      <c r="GI194" s="1511">
        <f t="shared" si="1307"/>
        <v>0</v>
      </c>
      <c r="GJ194" s="1511">
        <f t="shared" si="1307"/>
        <v>0</v>
      </c>
      <c r="GK194" s="1511">
        <f t="shared" si="1307"/>
        <v>0</v>
      </c>
      <c r="GL194" s="1511">
        <f t="shared" si="1307"/>
        <v>0</v>
      </c>
      <c r="GM194" s="1511">
        <f t="shared" si="1307"/>
        <v>0</v>
      </c>
      <c r="GN194" s="1512">
        <f t="shared" si="1307"/>
        <v>0</v>
      </c>
      <c r="GO194" s="1513">
        <f t="shared" si="1144"/>
        <v>0</v>
      </c>
      <c r="GP194" s="1506"/>
      <c r="GQ194" s="1510">
        <f t="shared" si="1304"/>
        <v>0</v>
      </c>
      <c r="GR194" s="1511">
        <f t="shared" si="1289"/>
        <v>0</v>
      </c>
      <c r="GS194" s="1511">
        <f t="shared" si="1289"/>
        <v>0</v>
      </c>
      <c r="GT194" s="1511">
        <f t="shared" si="1289"/>
        <v>0</v>
      </c>
      <c r="GU194" s="1511">
        <f t="shared" si="1289"/>
        <v>0</v>
      </c>
      <c r="GV194" s="1511">
        <f t="shared" si="1289"/>
        <v>0</v>
      </c>
      <c r="GW194" s="1511">
        <f t="shared" si="1289"/>
        <v>0</v>
      </c>
      <c r="GX194" s="1511">
        <f t="shared" si="1289"/>
        <v>0</v>
      </c>
      <c r="GY194" s="1511">
        <f t="shared" si="1289"/>
        <v>0</v>
      </c>
      <c r="GZ194" s="1512">
        <f t="shared" si="1289"/>
        <v>0</v>
      </c>
      <c r="HA194" s="1513">
        <f t="shared" si="1145"/>
        <v>0</v>
      </c>
      <c r="HB194" s="1506">
        <f t="shared" si="1146"/>
        <v>1</v>
      </c>
      <c r="HC194" s="1506"/>
      <c r="HD194" s="1508">
        <f t="shared" si="1147"/>
        <v>0</v>
      </c>
      <c r="HE194" s="1460">
        <f t="shared" si="1148"/>
        <v>0</v>
      </c>
      <c r="HF194" s="1460">
        <f t="shared" si="1149"/>
        <v>0</v>
      </c>
      <c r="HG194" s="1460">
        <f t="shared" si="1150"/>
        <v>0</v>
      </c>
      <c r="HH194" s="1460">
        <f t="shared" si="1151"/>
        <v>0</v>
      </c>
      <c r="HI194" s="1460">
        <f t="shared" si="1152"/>
        <v>0</v>
      </c>
      <c r="HJ194" s="1460">
        <f t="shared" si="1153"/>
        <v>0</v>
      </c>
      <c r="HK194" s="1460">
        <f t="shared" si="1154"/>
        <v>0</v>
      </c>
      <c r="HL194" s="1460">
        <f t="shared" si="1155"/>
        <v>0</v>
      </c>
      <c r="HM194" s="1460">
        <f t="shared" si="1156"/>
        <v>0</v>
      </c>
      <c r="HN194" s="1460">
        <f t="shared" si="1157"/>
        <v>0</v>
      </c>
      <c r="HO194" s="1460">
        <f t="shared" si="1158"/>
        <v>0</v>
      </c>
      <c r="HP194" s="1460">
        <f t="shared" si="1159"/>
        <v>0</v>
      </c>
      <c r="HQ194" s="1460">
        <f t="shared" si="1160"/>
        <v>0</v>
      </c>
      <c r="HR194" s="1460">
        <f t="shared" si="1161"/>
        <v>0</v>
      </c>
      <c r="HS194" s="1460">
        <f t="shared" si="1162"/>
        <v>0</v>
      </c>
      <c r="HT194" s="1460">
        <f t="shared" si="1163"/>
        <v>0</v>
      </c>
      <c r="HU194" s="1460">
        <f t="shared" si="1164"/>
        <v>0</v>
      </c>
      <c r="HV194" s="1460">
        <f t="shared" si="1165"/>
        <v>0</v>
      </c>
      <c r="HW194" s="1460">
        <f t="shared" si="1166"/>
        <v>0</v>
      </c>
      <c r="HX194" s="1460">
        <f t="shared" si="1167"/>
        <v>0</v>
      </c>
      <c r="HY194" s="1460">
        <f t="shared" si="1168"/>
        <v>0</v>
      </c>
      <c r="HZ194" s="1460">
        <f t="shared" si="1169"/>
        <v>0</v>
      </c>
      <c r="IA194" s="1460">
        <f t="shared" si="1170"/>
        <v>0</v>
      </c>
      <c r="IB194" s="1460">
        <f t="shared" si="1171"/>
        <v>0</v>
      </c>
      <c r="IC194" s="1460">
        <f t="shared" si="1172"/>
        <v>0</v>
      </c>
      <c r="ID194" s="1460">
        <f t="shared" si="1173"/>
        <v>0</v>
      </c>
      <c r="IE194" s="1460">
        <f t="shared" si="1174"/>
        <v>0</v>
      </c>
      <c r="IF194" s="1460">
        <f t="shared" si="1175"/>
        <v>0</v>
      </c>
      <c r="IG194" s="1460">
        <f t="shared" si="1176"/>
        <v>0</v>
      </c>
      <c r="IH194" s="1460">
        <f t="shared" si="1177"/>
        <v>0</v>
      </c>
      <c r="II194" s="1460">
        <f t="shared" si="1178"/>
        <v>0</v>
      </c>
      <c r="IJ194" s="1460">
        <f t="shared" si="1179"/>
        <v>0</v>
      </c>
      <c r="IK194" s="1460">
        <f t="shared" si="1180"/>
        <v>0</v>
      </c>
      <c r="IL194" s="1460">
        <f t="shared" si="1181"/>
        <v>0</v>
      </c>
      <c r="IM194" s="1460">
        <f t="shared" si="1182"/>
        <v>0</v>
      </c>
      <c r="IN194" s="1460">
        <f t="shared" si="1183"/>
        <v>0</v>
      </c>
      <c r="IO194" s="1460">
        <f t="shared" si="1184"/>
        <v>0</v>
      </c>
      <c r="IP194" s="1460">
        <f t="shared" si="1185"/>
        <v>0</v>
      </c>
      <c r="IQ194" s="1460">
        <f t="shared" si="1186"/>
        <v>0</v>
      </c>
      <c r="IR194" s="1460">
        <f t="shared" si="1187"/>
        <v>0</v>
      </c>
      <c r="IS194" s="1460">
        <f t="shared" si="1188"/>
        <v>0</v>
      </c>
      <c r="IT194" s="1460">
        <f t="shared" si="1189"/>
        <v>0</v>
      </c>
      <c r="IU194" s="1460">
        <f t="shared" si="1190"/>
        <v>0</v>
      </c>
      <c r="IV194" s="1460">
        <f t="shared" si="1191"/>
        <v>0</v>
      </c>
      <c r="IW194" s="1460">
        <f t="shared" si="1192"/>
        <v>0</v>
      </c>
      <c r="IX194" s="1460">
        <f t="shared" si="1193"/>
        <v>0</v>
      </c>
      <c r="IY194" s="1460">
        <f t="shared" si="1194"/>
        <v>0</v>
      </c>
      <c r="IZ194" s="1460">
        <f t="shared" si="1195"/>
        <v>0</v>
      </c>
      <c r="JA194" s="1460">
        <f t="shared" si="1196"/>
        <v>0</v>
      </c>
      <c r="JB194" s="1460">
        <f t="shared" si="1197"/>
        <v>0</v>
      </c>
      <c r="JC194" s="1460">
        <f t="shared" si="1198"/>
        <v>0</v>
      </c>
      <c r="JD194" s="1460">
        <f t="shared" si="1199"/>
        <v>0</v>
      </c>
      <c r="JE194" s="1460">
        <f t="shared" si="1200"/>
        <v>0</v>
      </c>
      <c r="JF194" s="1460">
        <f t="shared" si="1201"/>
        <v>0</v>
      </c>
      <c r="JG194" s="1460">
        <f t="shared" si="1202"/>
        <v>0</v>
      </c>
      <c r="JH194" s="1460">
        <f t="shared" si="1203"/>
        <v>0</v>
      </c>
      <c r="JI194" s="1460">
        <f t="shared" si="1204"/>
        <v>0</v>
      </c>
      <c r="JJ194" s="1460">
        <f t="shared" si="1205"/>
        <v>0</v>
      </c>
      <c r="JK194" s="1460">
        <f t="shared" si="1206"/>
        <v>0</v>
      </c>
      <c r="JL194" s="1460">
        <f t="shared" si="1207"/>
        <v>0</v>
      </c>
      <c r="JM194" s="1460">
        <f t="shared" si="1208"/>
        <v>0</v>
      </c>
      <c r="JN194" s="1460">
        <f t="shared" si="1209"/>
        <v>0</v>
      </c>
      <c r="JO194" s="1460">
        <f t="shared" si="1210"/>
        <v>0</v>
      </c>
      <c r="JP194" s="1460">
        <f t="shared" si="1211"/>
        <v>0</v>
      </c>
      <c r="JQ194" s="1460">
        <f t="shared" si="1212"/>
        <v>0</v>
      </c>
      <c r="JR194" s="1460">
        <f t="shared" si="1213"/>
        <v>0</v>
      </c>
      <c r="JS194" s="1460">
        <f t="shared" si="1214"/>
        <v>0</v>
      </c>
      <c r="JT194" s="1460">
        <f t="shared" si="1215"/>
        <v>0</v>
      </c>
      <c r="JU194" s="1460">
        <f t="shared" si="1216"/>
        <v>0</v>
      </c>
      <c r="JV194" s="1460">
        <f t="shared" si="1217"/>
        <v>0</v>
      </c>
      <c r="JW194" s="1460">
        <f t="shared" si="1218"/>
        <v>0</v>
      </c>
      <c r="JX194" s="1460">
        <f t="shared" si="1219"/>
        <v>0</v>
      </c>
      <c r="JY194" s="1460">
        <f t="shared" si="1220"/>
        <v>0</v>
      </c>
      <c r="JZ194" s="1460">
        <f t="shared" si="1221"/>
        <v>0</v>
      </c>
      <c r="KA194" s="1460">
        <f t="shared" si="1222"/>
        <v>0</v>
      </c>
      <c r="KB194" s="1460">
        <f t="shared" si="1223"/>
        <v>0</v>
      </c>
      <c r="KC194" s="1460">
        <f t="shared" si="1224"/>
        <v>0</v>
      </c>
      <c r="KD194" s="1460">
        <f t="shared" si="1225"/>
        <v>0</v>
      </c>
      <c r="KE194" s="1460">
        <f t="shared" si="1226"/>
        <v>0</v>
      </c>
      <c r="KF194" s="1460">
        <f t="shared" si="1227"/>
        <v>0</v>
      </c>
      <c r="KG194" s="1460">
        <f t="shared" si="1228"/>
        <v>0</v>
      </c>
      <c r="KH194" s="1460">
        <f t="shared" si="1229"/>
        <v>0</v>
      </c>
      <c r="KI194" s="1460">
        <f t="shared" si="1230"/>
        <v>0</v>
      </c>
      <c r="KJ194" s="1460">
        <f t="shared" si="1231"/>
        <v>0</v>
      </c>
      <c r="KK194" s="1460">
        <f t="shared" si="1232"/>
        <v>0</v>
      </c>
      <c r="KL194" s="1460">
        <f t="shared" si="1233"/>
        <v>0</v>
      </c>
      <c r="KM194" s="1460">
        <f t="shared" si="1234"/>
        <v>0</v>
      </c>
      <c r="KN194" s="1460">
        <f t="shared" si="1235"/>
        <v>0</v>
      </c>
      <c r="KO194" s="1460">
        <f t="shared" si="1236"/>
        <v>0</v>
      </c>
      <c r="KP194" s="1460">
        <f t="shared" si="1237"/>
        <v>0</v>
      </c>
      <c r="KQ194" s="1460">
        <f t="shared" si="1238"/>
        <v>0</v>
      </c>
      <c r="KR194" s="1460">
        <f t="shared" si="1239"/>
        <v>0</v>
      </c>
      <c r="KS194" s="1460">
        <f t="shared" si="1240"/>
        <v>0</v>
      </c>
      <c r="KT194" s="1460">
        <f t="shared" si="1241"/>
        <v>0</v>
      </c>
      <c r="KU194" s="1460">
        <f t="shared" si="1242"/>
        <v>0</v>
      </c>
      <c r="KV194" s="1460">
        <f t="shared" si="1243"/>
        <v>0</v>
      </c>
      <c r="KW194" s="1460">
        <f t="shared" si="1244"/>
        <v>0</v>
      </c>
      <c r="KX194" s="1460">
        <f t="shared" si="1245"/>
        <v>0</v>
      </c>
      <c r="KY194" s="1460">
        <f t="shared" si="1246"/>
        <v>0</v>
      </c>
      <c r="KZ194" s="1460">
        <f t="shared" si="1247"/>
        <v>0</v>
      </c>
      <c r="LA194" s="1460">
        <f t="shared" si="1248"/>
        <v>0</v>
      </c>
      <c r="LB194" s="1460">
        <f t="shared" si="1249"/>
        <v>0</v>
      </c>
      <c r="LC194" s="1460">
        <f t="shared" si="1250"/>
        <v>0</v>
      </c>
      <c r="LD194" s="1460">
        <f t="shared" si="1251"/>
        <v>0</v>
      </c>
      <c r="LE194" s="1460">
        <f t="shared" si="1252"/>
        <v>0</v>
      </c>
      <c r="LF194" s="1460">
        <f t="shared" si="1253"/>
        <v>0</v>
      </c>
      <c r="LG194" s="1460">
        <f t="shared" si="1254"/>
        <v>0</v>
      </c>
      <c r="LH194" s="1460">
        <f t="shared" si="1255"/>
        <v>0</v>
      </c>
      <c r="LI194" s="1460">
        <f t="shared" si="1256"/>
        <v>0</v>
      </c>
      <c r="LJ194" s="1460">
        <f t="shared" si="1257"/>
        <v>0</v>
      </c>
      <c r="LK194" s="1460">
        <f t="shared" si="1258"/>
        <v>0</v>
      </c>
      <c r="LL194" s="1460">
        <f t="shared" si="1259"/>
        <v>0</v>
      </c>
      <c r="LM194" s="1460">
        <f t="shared" si="1260"/>
        <v>0</v>
      </c>
      <c r="LN194" s="1460">
        <f t="shared" si="1261"/>
        <v>0</v>
      </c>
      <c r="LO194" s="1460">
        <f t="shared" si="1262"/>
        <v>0</v>
      </c>
      <c r="LP194" s="1460">
        <f t="shared" si="1263"/>
        <v>0</v>
      </c>
      <c r="LQ194" s="1460">
        <f t="shared" si="1264"/>
        <v>0</v>
      </c>
      <c r="LR194" s="1460">
        <f t="shared" si="1265"/>
        <v>0</v>
      </c>
      <c r="LS194" s="1460">
        <f t="shared" si="1266"/>
        <v>0</v>
      </c>
      <c r="LW194" s="1467">
        <f t="shared" si="1267"/>
        <v>0</v>
      </c>
      <c r="LX194" s="1467">
        <f t="shared" si="1268"/>
        <v>0</v>
      </c>
      <c r="LY194" s="1467">
        <f t="shared" si="1269"/>
        <v>0</v>
      </c>
      <c r="LZ194" s="1467">
        <f t="shared" si="1270"/>
        <v>0</v>
      </c>
      <c r="MA194" s="1506"/>
      <c r="MB194" s="1460">
        <f t="shared" si="1271"/>
        <v>0</v>
      </c>
      <c r="MC194" s="1460">
        <f t="shared" si="1306"/>
        <v>0</v>
      </c>
      <c r="MD194" s="1460">
        <f t="shared" si="1306"/>
        <v>0</v>
      </c>
      <c r="ME194" s="1460">
        <f t="shared" si="1306"/>
        <v>0</v>
      </c>
      <c r="MF194" s="1460">
        <f t="shared" si="1306"/>
        <v>0</v>
      </c>
      <c r="MG194" s="1460">
        <f t="shared" si="1306"/>
        <v>0</v>
      </c>
      <c r="MH194" s="1460">
        <f t="shared" si="1306"/>
        <v>0</v>
      </c>
      <c r="MI194" s="1460">
        <f t="shared" si="1306"/>
        <v>0</v>
      </c>
      <c r="MJ194" s="1460">
        <f t="shared" si="1306"/>
        <v>0</v>
      </c>
      <c r="MK194" s="1460">
        <f t="shared" si="1306"/>
        <v>0</v>
      </c>
      <c r="ML194" s="1460">
        <f t="shared" si="1306"/>
        <v>0</v>
      </c>
      <c r="MM194" s="1460">
        <f t="shared" si="1306"/>
        <v>0</v>
      </c>
      <c r="MN194" s="1460">
        <f t="shared" si="1306"/>
        <v>0</v>
      </c>
      <c r="MO194" s="1460">
        <f t="shared" si="1306"/>
        <v>0</v>
      </c>
      <c r="MP194" s="1460">
        <f t="shared" si="1306"/>
        <v>0</v>
      </c>
      <c r="MQ194" s="1460">
        <f t="shared" si="1306"/>
        <v>0</v>
      </c>
      <c r="MR194" s="1460">
        <f t="shared" si="1306"/>
        <v>0</v>
      </c>
      <c r="MS194" s="1460">
        <f t="shared" si="1295"/>
        <v>0</v>
      </c>
      <c r="MT194" s="1460">
        <f t="shared" si="1295"/>
        <v>0</v>
      </c>
      <c r="MU194" s="1460">
        <f t="shared" si="1295"/>
        <v>0</v>
      </c>
      <c r="MV194" s="1460">
        <f t="shared" si="1295"/>
        <v>0</v>
      </c>
      <c r="MW194" s="1460">
        <f t="shared" si="1295"/>
        <v>0</v>
      </c>
      <c r="MX194" s="1460">
        <f t="shared" si="1295"/>
        <v>0</v>
      </c>
      <c r="MY194" s="1460">
        <f t="shared" si="1295"/>
        <v>0</v>
      </c>
      <c r="MZ194" s="1460">
        <f t="shared" si="1295"/>
        <v>0</v>
      </c>
      <c r="NA194" s="1460">
        <f t="shared" si="1295"/>
        <v>0</v>
      </c>
      <c r="NB194" s="1460">
        <f t="shared" si="1295"/>
        <v>0</v>
      </c>
      <c r="NC194" s="1460">
        <f t="shared" si="1295"/>
        <v>0</v>
      </c>
      <c r="ND194" s="1460">
        <f t="shared" si="1295"/>
        <v>0</v>
      </c>
      <c r="NE194" s="1460">
        <f t="shared" si="1295"/>
        <v>0</v>
      </c>
      <c r="NF194" s="1460">
        <f t="shared" si="1295"/>
        <v>0</v>
      </c>
      <c r="NG194" s="1460">
        <f t="shared" si="1295"/>
        <v>0</v>
      </c>
      <c r="NH194" s="1460">
        <f t="shared" si="1295"/>
        <v>0</v>
      </c>
      <c r="NI194" s="1460">
        <f t="shared" si="1296"/>
        <v>0</v>
      </c>
      <c r="NJ194" s="1460">
        <f t="shared" si="1296"/>
        <v>0</v>
      </c>
      <c r="NK194" s="1460">
        <f t="shared" si="1296"/>
        <v>0</v>
      </c>
      <c r="NL194" s="1460">
        <f t="shared" si="1296"/>
        <v>0</v>
      </c>
      <c r="NM194" s="1460">
        <f t="shared" si="1296"/>
        <v>0</v>
      </c>
      <c r="NN194" s="1460">
        <f t="shared" si="1296"/>
        <v>0</v>
      </c>
      <c r="NO194" s="1460">
        <f t="shared" si="1296"/>
        <v>0</v>
      </c>
      <c r="NP194" s="1460">
        <f t="shared" si="1296"/>
        <v>0</v>
      </c>
      <c r="NQ194" s="1460">
        <f t="shared" si="1296"/>
        <v>0</v>
      </c>
      <c r="NR194" s="1460">
        <f t="shared" si="1296"/>
        <v>0</v>
      </c>
      <c r="NS194" s="1460">
        <f t="shared" si="1296"/>
        <v>0</v>
      </c>
      <c r="NT194" s="1460">
        <f t="shared" si="1296"/>
        <v>0</v>
      </c>
      <c r="NU194" s="1460">
        <f t="shared" si="1296"/>
        <v>0</v>
      </c>
      <c r="NV194" s="1460">
        <f t="shared" si="1296"/>
        <v>0</v>
      </c>
      <c r="NW194" s="1460">
        <f t="shared" si="1296"/>
        <v>0</v>
      </c>
      <c r="NX194" s="1460">
        <f t="shared" si="1296"/>
        <v>0</v>
      </c>
      <c r="NY194" s="1460">
        <f t="shared" si="1297"/>
        <v>0</v>
      </c>
      <c r="NZ194" s="1460">
        <f t="shared" si="1297"/>
        <v>0</v>
      </c>
      <c r="OA194" s="1460">
        <f t="shared" si="1297"/>
        <v>0</v>
      </c>
      <c r="OB194" s="1460">
        <f t="shared" si="1297"/>
        <v>0</v>
      </c>
      <c r="OC194" s="1460">
        <f t="shared" si="1297"/>
        <v>0</v>
      </c>
      <c r="OD194" s="1460">
        <f t="shared" si="1297"/>
        <v>0</v>
      </c>
      <c r="OE194" s="1460">
        <f t="shared" si="1297"/>
        <v>0</v>
      </c>
      <c r="OF194" s="1460">
        <f t="shared" si="1297"/>
        <v>0</v>
      </c>
      <c r="OG194" s="1460">
        <f t="shared" si="1297"/>
        <v>0</v>
      </c>
      <c r="OH194" s="1460">
        <f t="shared" si="1297"/>
        <v>0</v>
      </c>
      <c r="OI194" s="1460">
        <f t="shared" si="1297"/>
        <v>0</v>
      </c>
      <c r="OJ194" s="1460">
        <f t="shared" si="1297"/>
        <v>0</v>
      </c>
      <c r="OK194" s="1460">
        <f t="shared" si="1297"/>
        <v>0</v>
      </c>
      <c r="OL194" s="1460">
        <f t="shared" si="1297"/>
        <v>0</v>
      </c>
      <c r="OM194" s="1460">
        <f t="shared" si="1297"/>
        <v>0</v>
      </c>
      <c r="ON194" s="1460">
        <f t="shared" si="1297"/>
        <v>0</v>
      </c>
      <c r="OO194" s="1460">
        <f t="shared" si="1279"/>
        <v>0</v>
      </c>
      <c r="OP194" s="1460">
        <f t="shared" si="1292"/>
        <v>0</v>
      </c>
      <c r="OQ194" s="1460">
        <f t="shared" si="1292"/>
        <v>0</v>
      </c>
      <c r="OR194" s="1460">
        <f t="shared" si="1292"/>
        <v>0</v>
      </c>
      <c r="OS194" s="1460">
        <f t="shared" si="1292"/>
        <v>0</v>
      </c>
      <c r="OT194" s="1460">
        <f t="shared" si="1292"/>
        <v>0</v>
      </c>
      <c r="OU194" s="1460">
        <f t="shared" ref="OP194:PE210" si="1308">IF(OU$12&lt;$AO194,0,IF(OU$12&lt;=$AU194,(OU$8-$LW194)*$D194/12,IF(OU$12&gt;=$BF194,(OU$8-$LZ194)*$D194/12,IF(OU$12&gt;=$BE194,0,IF(OU$12&gt;=$BA194,(OU$8-$LY194)*$D194/12,IF(OU$12&gt;=$AZ194,0,IF(OU$12&gt;=$AV194,(OU$8-$LX194)*$D194/12,0)))))))</f>
        <v>0</v>
      </c>
      <c r="OV194" s="1460">
        <f t="shared" si="1308"/>
        <v>0</v>
      </c>
      <c r="OW194" s="1460">
        <f t="shared" si="1308"/>
        <v>0</v>
      </c>
      <c r="OX194" s="1460">
        <f t="shared" si="1308"/>
        <v>0</v>
      </c>
      <c r="OY194" s="1460">
        <f t="shared" si="1308"/>
        <v>0</v>
      </c>
      <c r="OZ194" s="1460">
        <f t="shared" si="1308"/>
        <v>0</v>
      </c>
      <c r="PA194" s="1460">
        <f t="shared" si="1308"/>
        <v>0</v>
      </c>
      <c r="PB194" s="1460">
        <f t="shared" si="1308"/>
        <v>0</v>
      </c>
      <c r="PC194" s="1460">
        <f t="shared" si="1308"/>
        <v>0</v>
      </c>
      <c r="PD194" s="1460">
        <f t="shared" si="1308"/>
        <v>0</v>
      </c>
      <c r="PE194" s="1460">
        <f t="shared" si="1308"/>
        <v>0</v>
      </c>
      <c r="PF194" s="1460">
        <f t="shared" si="1293"/>
        <v>0</v>
      </c>
      <c r="PG194" s="1460">
        <f t="shared" si="1293"/>
        <v>0</v>
      </c>
      <c r="PH194" s="1460">
        <f t="shared" si="1293"/>
        <v>0</v>
      </c>
      <c r="PI194" s="1460">
        <f t="shared" si="1293"/>
        <v>0</v>
      </c>
      <c r="PJ194" s="1460">
        <f t="shared" si="1293"/>
        <v>0</v>
      </c>
      <c r="PK194" s="1460">
        <f t="shared" ref="PF194:PU210" si="1309">IF(PK$12&lt;$AO194,0,IF(PK$12&lt;=$AU194,(PK$8-$LW194)*$D194/12,IF(PK$12&gt;=$BF194,(PK$8-$LZ194)*$D194/12,IF(PK$12&gt;=$BE194,0,IF(PK$12&gt;=$BA194,(PK$8-$LY194)*$D194/12,IF(PK$12&gt;=$AZ194,0,IF(PK$12&gt;=$AV194,(PK$8-$LX194)*$D194/12,0)))))))</f>
        <v>0</v>
      </c>
      <c r="PL194" s="1460">
        <f t="shared" si="1309"/>
        <v>0</v>
      </c>
      <c r="PM194" s="1460">
        <f t="shared" si="1309"/>
        <v>0</v>
      </c>
      <c r="PN194" s="1460">
        <f t="shared" si="1309"/>
        <v>0</v>
      </c>
      <c r="PO194" s="1460">
        <f t="shared" si="1309"/>
        <v>0</v>
      </c>
      <c r="PP194" s="1460">
        <f t="shared" si="1309"/>
        <v>0</v>
      </c>
      <c r="PQ194" s="1460">
        <f t="shared" si="1309"/>
        <v>0</v>
      </c>
      <c r="PR194" s="1460">
        <f t="shared" si="1309"/>
        <v>0</v>
      </c>
      <c r="PS194" s="1460">
        <f t="shared" si="1309"/>
        <v>0</v>
      </c>
      <c r="PT194" s="1460">
        <f t="shared" si="1309"/>
        <v>0</v>
      </c>
      <c r="PU194" s="1460">
        <f t="shared" si="1309"/>
        <v>0</v>
      </c>
      <c r="PV194" s="1460">
        <f t="shared" si="1294"/>
        <v>0</v>
      </c>
      <c r="PW194" s="1460">
        <f t="shared" si="1294"/>
        <v>0</v>
      </c>
      <c r="PX194" s="1460">
        <f t="shared" si="1294"/>
        <v>0</v>
      </c>
      <c r="PY194" s="1460">
        <f t="shared" si="1294"/>
        <v>0</v>
      </c>
      <c r="PZ194" s="1460">
        <f t="shared" si="1294"/>
        <v>0</v>
      </c>
      <c r="QA194" s="1460">
        <f t="shared" si="1294"/>
        <v>0</v>
      </c>
      <c r="QB194" s="1460">
        <f t="shared" ref="PV194:QK210" si="1310">IF(QB$12&lt;$AO194,0,IF(QB$12&lt;=$AU194,(QB$8-$LW194)*$D194/12,IF(QB$12&gt;=$BF194,(QB$8-$LZ194)*$D194/12,IF(QB$12&gt;=$BE194,0,IF(QB$12&gt;=$BA194,(QB$8-$LY194)*$D194/12,IF(QB$12&gt;=$AZ194,0,IF(QB$12&gt;=$AV194,(QB$8-$LX194)*$D194/12,0)))))))</f>
        <v>0</v>
      </c>
      <c r="QC194" s="1460">
        <f t="shared" si="1310"/>
        <v>0</v>
      </c>
      <c r="QD194" s="1460">
        <f t="shared" si="1310"/>
        <v>0</v>
      </c>
      <c r="QE194" s="1460">
        <f t="shared" si="1310"/>
        <v>0</v>
      </c>
      <c r="QF194" s="1460">
        <f t="shared" si="1310"/>
        <v>0</v>
      </c>
      <c r="QG194" s="1460">
        <f t="shared" si="1310"/>
        <v>0</v>
      </c>
      <c r="QH194" s="1460">
        <f t="shared" si="1310"/>
        <v>0</v>
      </c>
      <c r="QI194" s="1460">
        <f t="shared" si="1310"/>
        <v>0</v>
      </c>
      <c r="QJ194" s="1460">
        <f t="shared" si="1310"/>
        <v>0</v>
      </c>
      <c r="QK194" s="1460">
        <f t="shared" si="1310"/>
        <v>0</v>
      </c>
      <c r="QL194" s="1460">
        <f t="shared" si="1273"/>
        <v>0</v>
      </c>
      <c r="QM194" s="1460">
        <f t="shared" si="1273"/>
        <v>0</v>
      </c>
      <c r="QN194" s="1460">
        <f t="shared" si="1273"/>
        <v>0</v>
      </c>
      <c r="QO194" s="1460">
        <f t="shared" si="1273"/>
        <v>0</v>
      </c>
      <c r="QP194" s="1460">
        <f t="shared" si="1273"/>
        <v>0</v>
      </c>
      <c r="QQ194" s="1460">
        <f t="shared" si="1273"/>
        <v>0</v>
      </c>
    </row>
    <row r="195" spans="1:459" s="1466" customFormat="1" ht="22.5" customHeight="1">
      <c r="A195" s="1468"/>
      <c r="B195" s="1469"/>
      <c r="C195" s="1469"/>
      <c r="D195" s="1470"/>
      <c r="E195" s="1471"/>
      <c r="F195" s="1472"/>
      <c r="G195" s="1472"/>
      <c r="H195" s="1473">
        <f t="shared" si="1106"/>
        <v>0</v>
      </c>
      <c r="I195" s="1474">
        <v>0</v>
      </c>
      <c r="J195" s="1475">
        <f t="shared" si="437"/>
        <v>0</v>
      </c>
      <c r="K195" s="1476">
        <v>0</v>
      </c>
      <c r="L195" s="1477">
        <f t="shared" si="1107"/>
        <v>0</v>
      </c>
      <c r="M195" s="1477">
        <f t="shared" si="1108"/>
        <v>0</v>
      </c>
      <c r="N195" s="1478"/>
      <c r="O195" s="1479">
        <v>0</v>
      </c>
      <c r="P195" s="1480">
        <v>0</v>
      </c>
      <c r="Q195" s="1828">
        <v>0</v>
      </c>
      <c r="R195" s="1831">
        <f t="shared" si="1109"/>
        <v>0</v>
      </c>
      <c r="S195" s="1481">
        <f>IF(AND(SUM(O195:Q195)=0,N195="NNN"),MIN('Operating History and Pro Forma'!$M$33,'Operating History and Pro Forma'!$T$15)*D195,SUM(O195:Q195)*D195)</f>
        <v>0</v>
      </c>
      <c r="T195" s="1482">
        <f t="shared" si="1110"/>
        <v>0</v>
      </c>
      <c r="U195" s="1483">
        <f t="shared" si="1111"/>
        <v>0</v>
      </c>
      <c r="V195" s="1480"/>
      <c r="W195" s="1514"/>
      <c r="X195" s="1486" t="str">
        <f t="shared" si="1112"/>
        <v/>
      </c>
      <c r="Y195" s="1487">
        <f t="shared" si="1113"/>
        <v>0</v>
      </c>
      <c r="Z195" s="1488"/>
      <c r="AA195" s="1488"/>
      <c r="AB195" s="1488"/>
      <c r="AC195" s="1488"/>
      <c r="AD195" s="1489">
        <f t="shared" si="1114"/>
        <v>0</v>
      </c>
      <c r="AE195" s="1490" t="str">
        <f t="shared" si="1115"/>
        <v/>
      </c>
      <c r="AF195" s="1491">
        <f t="shared" si="1116"/>
        <v>0</v>
      </c>
      <c r="AG195" s="1492">
        <f t="shared" si="1117"/>
        <v>0</v>
      </c>
      <c r="AH195" s="1493">
        <f t="shared" si="1118"/>
        <v>0</v>
      </c>
      <c r="AI195" s="1493">
        <f t="shared" si="1118"/>
        <v>0</v>
      </c>
      <c r="AJ195" s="1494">
        <f t="shared" si="1118"/>
        <v>0</v>
      </c>
      <c r="AK195" s="1494">
        <f t="shared" si="1118"/>
        <v>0</v>
      </c>
      <c r="AL195" s="1495">
        <f t="shared" si="1118"/>
        <v>0</v>
      </c>
      <c r="AM195" s="1496">
        <f t="shared" si="1118"/>
        <v>0</v>
      </c>
      <c r="AN195" s="1497">
        <f t="shared" si="399"/>
        <v>0</v>
      </c>
      <c r="AO195" s="1498">
        <f t="shared" si="1093"/>
        <v>0</v>
      </c>
      <c r="AP195" s="1499">
        <f t="shared" si="1119"/>
        <v>0</v>
      </c>
      <c r="AQ195" s="1500">
        <f t="shared" si="1120"/>
        <v>0</v>
      </c>
      <c r="AR195" s="1501">
        <f t="shared" si="1121"/>
        <v>0</v>
      </c>
      <c r="AS195" s="1498">
        <f t="shared" si="1088"/>
        <v>0</v>
      </c>
      <c r="AT195" s="1501">
        <f t="shared" si="1122"/>
        <v>0</v>
      </c>
      <c r="AU195" s="1498">
        <f t="shared" si="1123"/>
        <v>1</v>
      </c>
      <c r="AV195" s="1498">
        <f t="shared" si="1124"/>
        <v>2</v>
      </c>
      <c r="AW195" s="1499">
        <f t="shared" si="1125"/>
        <v>0</v>
      </c>
      <c r="AX195" s="1502">
        <f t="shared" si="1126"/>
        <v>0</v>
      </c>
      <c r="AY195" s="1503">
        <f t="shared" si="1127"/>
        <v>0</v>
      </c>
      <c r="AZ195" s="1498">
        <f t="shared" si="1128"/>
        <v>2</v>
      </c>
      <c r="BA195" s="1498">
        <f t="shared" si="1129"/>
        <v>3</v>
      </c>
      <c r="BB195" s="1499">
        <f t="shared" si="1130"/>
        <v>0</v>
      </c>
      <c r="BC195" s="1502">
        <f t="shared" si="1131"/>
        <v>0</v>
      </c>
      <c r="BD195" s="1503">
        <f t="shared" si="1132"/>
        <v>0</v>
      </c>
      <c r="BE195" s="1498">
        <f t="shared" si="1133"/>
        <v>3</v>
      </c>
      <c r="BF195" s="1498">
        <f t="shared" si="1134"/>
        <v>4</v>
      </c>
      <c r="BG195" s="1499">
        <f t="shared" si="1135"/>
        <v>0</v>
      </c>
      <c r="BH195" s="1502">
        <f t="shared" si="1136"/>
        <v>0</v>
      </c>
      <c r="BI195" s="1502">
        <f t="shared" si="1137"/>
        <v>0</v>
      </c>
      <c r="BJ195" s="1504">
        <f t="shared" si="1138"/>
        <v>1900</v>
      </c>
      <c r="BK195" s="1505" t="str">
        <f t="shared" si="1139"/>
        <v/>
      </c>
      <c r="BL195" s="1506"/>
      <c r="BM195" s="1507">
        <f t="shared" si="1140"/>
        <v>0</v>
      </c>
      <c r="BN195" s="1508">
        <f t="shared" si="1305"/>
        <v>0</v>
      </c>
      <c r="BO195" s="1508">
        <f t="shared" si="1305"/>
        <v>0</v>
      </c>
      <c r="BP195" s="1508">
        <f t="shared" si="1305"/>
        <v>0</v>
      </c>
      <c r="BQ195" s="1508">
        <f t="shared" si="1305"/>
        <v>0</v>
      </c>
      <c r="BR195" s="1508">
        <f t="shared" si="1305"/>
        <v>0</v>
      </c>
      <c r="BS195" s="1508">
        <f t="shared" si="1305"/>
        <v>0</v>
      </c>
      <c r="BT195" s="1508">
        <f t="shared" si="1305"/>
        <v>0</v>
      </c>
      <c r="BU195" s="1508">
        <f t="shared" si="1305"/>
        <v>0</v>
      </c>
      <c r="BV195" s="1508">
        <f t="shared" si="1305"/>
        <v>0</v>
      </c>
      <c r="BW195" s="1508">
        <f t="shared" si="1305"/>
        <v>0</v>
      </c>
      <c r="BX195" s="1508">
        <f t="shared" si="1305"/>
        <v>0</v>
      </c>
      <c r="BY195" s="1507">
        <f t="shared" si="1305"/>
        <v>0</v>
      </c>
      <c r="BZ195" s="1508">
        <f t="shared" si="1305"/>
        <v>0</v>
      </c>
      <c r="CA195" s="1508">
        <f t="shared" si="1305"/>
        <v>0</v>
      </c>
      <c r="CB195" s="1508">
        <f t="shared" si="1305"/>
        <v>0</v>
      </c>
      <c r="CC195" s="1508">
        <f t="shared" si="1305"/>
        <v>0</v>
      </c>
      <c r="CD195" s="1508">
        <f t="shared" si="1298"/>
        <v>0</v>
      </c>
      <c r="CE195" s="1508">
        <f t="shared" si="1298"/>
        <v>0</v>
      </c>
      <c r="CF195" s="1508">
        <f t="shared" si="1298"/>
        <v>0</v>
      </c>
      <c r="CG195" s="1508">
        <f t="shared" si="1298"/>
        <v>0</v>
      </c>
      <c r="CH195" s="1508">
        <f t="shared" si="1298"/>
        <v>0</v>
      </c>
      <c r="CI195" s="1508">
        <f t="shared" si="1298"/>
        <v>0</v>
      </c>
      <c r="CJ195" s="1509">
        <f t="shared" si="1298"/>
        <v>0</v>
      </c>
      <c r="CK195" s="1507">
        <f t="shared" si="1298"/>
        <v>0</v>
      </c>
      <c r="CL195" s="1508">
        <f t="shared" si="1298"/>
        <v>0</v>
      </c>
      <c r="CM195" s="1508">
        <f t="shared" si="1298"/>
        <v>0</v>
      </c>
      <c r="CN195" s="1508">
        <f t="shared" si="1298"/>
        <v>0</v>
      </c>
      <c r="CO195" s="1508">
        <f t="shared" si="1298"/>
        <v>0</v>
      </c>
      <c r="CP195" s="1508">
        <f t="shared" si="1298"/>
        <v>0</v>
      </c>
      <c r="CQ195" s="1508">
        <f t="shared" si="1298"/>
        <v>0</v>
      </c>
      <c r="CR195" s="1508">
        <f t="shared" si="1298"/>
        <v>0</v>
      </c>
      <c r="CS195" s="1508">
        <f t="shared" si="1298"/>
        <v>0</v>
      </c>
      <c r="CT195" s="1508">
        <f t="shared" si="1299"/>
        <v>0</v>
      </c>
      <c r="CU195" s="1508">
        <f t="shared" si="1299"/>
        <v>0</v>
      </c>
      <c r="CV195" s="1509">
        <f t="shared" si="1299"/>
        <v>0</v>
      </c>
      <c r="CW195" s="1508">
        <f t="shared" si="1299"/>
        <v>0</v>
      </c>
      <c r="CX195" s="1508">
        <f t="shared" si="1299"/>
        <v>0</v>
      </c>
      <c r="CY195" s="1508">
        <f t="shared" si="1299"/>
        <v>0</v>
      </c>
      <c r="CZ195" s="1508">
        <f t="shared" si="1299"/>
        <v>0</v>
      </c>
      <c r="DA195" s="1508">
        <f t="shared" si="1299"/>
        <v>0</v>
      </c>
      <c r="DB195" s="1508">
        <f t="shared" si="1299"/>
        <v>0</v>
      </c>
      <c r="DC195" s="1508">
        <f t="shared" si="1299"/>
        <v>0</v>
      </c>
      <c r="DD195" s="1508">
        <f t="shared" si="1299"/>
        <v>0</v>
      </c>
      <c r="DE195" s="1508">
        <f t="shared" si="1299"/>
        <v>0</v>
      </c>
      <c r="DF195" s="1508">
        <f t="shared" si="1299"/>
        <v>0</v>
      </c>
      <c r="DG195" s="1508">
        <f t="shared" si="1299"/>
        <v>0</v>
      </c>
      <c r="DH195" s="1509">
        <f t="shared" si="1299"/>
        <v>0</v>
      </c>
      <c r="DI195" s="1508">
        <f t="shared" si="1299"/>
        <v>0</v>
      </c>
      <c r="DJ195" s="1508">
        <f t="shared" si="1300"/>
        <v>0</v>
      </c>
      <c r="DK195" s="1508">
        <f t="shared" si="1300"/>
        <v>0</v>
      </c>
      <c r="DL195" s="1508">
        <f t="shared" si="1300"/>
        <v>0</v>
      </c>
      <c r="DM195" s="1508">
        <f t="shared" si="1300"/>
        <v>0</v>
      </c>
      <c r="DN195" s="1508">
        <f t="shared" si="1300"/>
        <v>0</v>
      </c>
      <c r="DO195" s="1508">
        <f t="shared" si="1300"/>
        <v>0</v>
      </c>
      <c r="DP195" s="1508">
        <f t="shared" si="1300"/>
        <v>0</v>
      </c>
      <c r="DQ195" s="1508">
        <f t="shared" si="1300"/>
        <v>0</v>
      </c>
      <c r="DR195" s="1508">
        <f t="shared" si="1300"/>
        <v>0</v>
      </c>
      <c r="DS195" s="1508">
        <f t="shared" si="1300"/>
        <v>0</v>
      </c>
      <c r="DT195" s="1509">
        <f t="shared" si="1300"/>
        <v>0</v>
      </c>
      <c r="DU195" s="1507">
        <f t="shared" si="1300"/>
        <v>0</v>
      </c>
      <c r="DV195" s="1508">
        <f t="shared" si="1300"/>
        <v>0</v>
      </c>
      <c r="DW195" s="1508">
        <f t="shared" si="1300"/>
        <v>0</v>
      </c>
      <c r="DX195" s="1508">
        <f t="shared" si="1300"/>
        <v>0</v>
      </c>
      <c r="DY195" s="1508">
        <f t="shared" si="1300"/>
        <v>0</v>
      </c>
      <c r="DZ195" s="1508">
        <f t="shared" si="1301"/>
        <v>0</v>
      </c>
      <c r="EA195" s="1508">
        <f t="shared" si="1301"/>
        <v>0</v>
      </c>
      <c r="EB195" s="1508">
        <f t="shared" si="1301"/>
        <v>0</v>
      </c>
      <c r="EC195" s="1508">
        <f t="shared" si="1301"/>
        <v>0</v>
      </c>
      <c r="ED195" s="1508">
        <f t="shared" si="1301"/>
        <v>0</v>
      </c>
      <c r="EE195" s="1508">
        <f t="shared" si="1301"/>
        <v>0</v>
      </c>
      <c r="EF195" s="1508">
        <f t="shared" si="1301"/>
        <v>0</v>
      </c>
      <c r="EG195" s="1507">
        <f t="shared" si="1301"/>
        <v>0</v>
      </c>
      <c r="EH195" s="1508">
        <f t="shared" si="1301"/>
        <v>0</v>
      </c>
      <c r="EI195" s="1508">
        <f t="shared" si="1301"/>
        <v>0</v>
      </c>
      <c r="EJ195" s="1508">
        <f t="shared" si="1301"/>
        <v>0</v>
      </c>
      <c r="EK195" s="1508">
        <f t="shared" si="1301"/>
        <v>0</v>
      </c>
      <c r="EL195" s="1508">
        <f t="shared" si="1301"/>
        <v>0</v>
      </c>
      <c r="EM195" s="1508">
        <f t="shared" si="1301"/>
        <v>0</v>
      </c>
      <c r="EN195" s="1508">
        <f t="shared" si="1301"/>
        <v>0</v>
      </c>
      <c r="EO195" s="1508">
        <f t="shared" si="1301"/>
        <v>0</v>
      </c>
      <c r="EP195" s="1508">
        <f t="shared" si="1302"/>
        <v>0</v>
      </c>
      <c r="EQ195" s="1508">
        <f t="shared" si="1302"/>
        <v>0</v>
      </c>
      <c r="ER195" s="1509">
        <f t="shared" si="1302"/>
        <v>0</v>
      </c>
      <c r="ES195" s="1507">
        <f t="shared" si="1302"/>
        <v>0</v>
      </c>
      <c r="ET195" s="1508">
        <f t="shared" si="1302"/>
        <v>0</v>
      </c>
      <c r="EU195" s="1508">
        <f t="shared" si="1302"/>
        <v>0</v>
      </c>
      <c r="EV195" s="1508">
        <f t="shared" si="1302"/>
        <v>0</v>
      </c>
      <c r="EW195" s="1508">
        <f t="shared" si="1302"/>
        <v>0</v>
      </c>
      <c r="EX195" s="1508">
        <f t="shared" si="1302"/>
        <v>0</v>
      </c>
      <c r="EY195" s="1508">
        <f t="shared" si="1302"/>
        <v>0</v>
      </c>
      <c r="EZ195" s="1508">
        <f t="shared" si="1302"/>
        <v>0</v>
      </c>
      <c r="FA195" s="1508">
        <f t="shared" si="1302"/>
        <v>0</v>
      </c>
      <c r="FB195" s="1508">
        <f t="shared" si="1302"/>
        <v>0</v>
      </c>
      <c r="FC195" s="1508">
        <f t="shared" si="1302"/>
        <v>0</v>
      </c>
      <c r="FD195" s="1509">
        <f t="shared" si="1302"/>
        <v>0</v>
      </c>
      <c r="FE195" s="1508">
        <f t="shared" si="1302"/>
        <v>0</v>
      </c>
      <c r="FF195" s="1508">
        <f t="shared" si="1287"/>
        <v>0</v>
      </c>
      <c r="FG195" s="1508">
        <f t="shared" si="1303"/>
        <v>0</v>
      </c>
      <c r="FH195" s="1508">
        <f t="shared" si="1303"/>
        <v>0</v>
      </c>
      <c r="FI195" s="1508">
        <f t="shared" si="1303"/>
        <v>0</v>
      </c>
      <c r="FJ195" s="1508">
        <f t="shared" si="1303"/>
        <v>0</v>
      </c>
      <c r="FK195" s="1508">
        <f t="shared" si="1303"/>
        <v>0</v>
      </c>
      <c r="FL195" s="1508">
        <f t="shared" si="1303"/>
        <v>0</v>
      </c>
      <c r="FM195" s="1508">
        <f t="shared" si="1303"/>
        <v>0</v>
      </c>
      <c r="FN195" s="1508">
        <f t="shared" si="1303"/>
        <v>0</v>
      </c>
      <c r="FO195" s="1508">
        <f t="shared" si="1303"/>
        <v>0</v>
      </c>
      <c r="FP195" s="1509">
        <f t="shared" si="1303"/>
        <v>0</v>
      </c>
      <c r="FQ195" s="1508">
        <f t="shared" si="1303"/>
        <v>0</v>
      </c>
      <c r="FR195" s="1508">
        <f t="shared" si="1303"/>
        <v>0</v>
      </c>
      <c r="FS195" s="1508">
        <f t="shared" si="1303"/>
        <v>0</v>
      </c>
      <c r="FT195" s="1508">
        <f t="shared" si="1303"/>
        <v>0</v>
      </c>
      <c r="FU195" s="1508">
        <f t="shared" si="1303"/>
        <v>0</v>
      </c>
      <c r="FV195" s="1508">
        <f t="shared" si="1303"/>
        <v>0</v>
      </c>
      <c r="FW195" s="1508">
        <f t="shared" si="1142"/>
        <v>0</v>
      </c>
      <c r="FX195" s="1508">
        <f t="shared" si="1142"/>
        <v>0</v>
      </c>
      <c r="FY195" s="1508">
        <f t="shared" si="1142"/>
        <v>0</v>
      </c>
      <c r="FZ195" s="1508">
        <f t="shared" si="1142"/>
        <v>0</v>
      </c>
      <c r="GA195" s="1508">
        <f t="shared" si="1142"/>
        <v>0</v>
      </c>
      <c r="GB195" s="1509">
        <f t="shared" si="1142"/>
        <v>0</v>
      </c>
      <c r="GC195" s="1506"/>
      <c r="GD195" s="1458">
        <f t="shared" si="1143"/>
        <v>1</v>
      </c>
      <c r="GE195" s="1510">
        <f t="shared" si="1307"/>
        <v>0</v>
      </c>
      <c r="GF195" s="1511">
        <f t="shared" si="1307"/>
        <v>0</v>
      </c>
      <c r="GG195" s="1511">
        <f t="shared" si="1307"/>
        <v>0</v>
      </c>
      <c r="GH195" s="1511">
        <f t="shared" si="1307"/>
        <v>0</v>
      </c>
      <c r="GI195" s="1511">
        <f t="shared" si="1307"/>
        <v>0</v>
      </c>
      <c r="GJ195" s="1511">
        <f t="shared" si="1307"/>
        <v>0</v>
      </c>
      <c r="GK195" s="1511">
        <f t="shared" si="1307"/>
        <v>0</v>
      </c>
      <c r="GL195" s="1511">
        <f t="shared" si="1307"/>
        <v>0</v>
      </c>
      <c r="GM195" s="1511">
        <f t="shared" si="1307"/>
        <v>0</v>
      </c>
      <c r="GN195" s="1512">
        <f t="shared" si="1307"/>
        <v>0</v>
      </c>
      <c r="GO195" s="1513">
        <f t="shared" si="1144"/>
        <v>0</v>
      </c>
      <c r="GP195" s="1506"/>
      <c r="GQ195" s="1510">
        <f t="shared" si="1304"/>
        <v>0</v>
      </c>
      <c r="GR195" s="1511">
        <f t="shared" si="1289"/>
        <v>0</v>
      </c>
      <c r="GS195" s="1511">
        <f t="shared" si="1289"/>
        <v>0</v>
      </c>
      <c r="GT195" s="1511">
        <f t="shared" si="1289"/>
        <v>0</v>
      </c>
      <c r="GU195" s="1511">
        <f t="shared" si="1289"/>
        <v>0</v>
      </c>
      <c r="GV195" s="1511">
        <f t="shared" si="1289"/>
        <v>0</v>
      </c>
      <c r="GW195" s="1511">
        <f t="shared" si="1289"/>
        <v>0</v>
      </c>
      <c r="GX195" s="1511">
        <f t="shared" si="1289"/>
        <v>0</v>
      </c>
      <c r="GY195" s="1511">
        <f t="shared" si="1289"/>
        <v>0</v>
      </c>
      <c r="GZ195" s="1512">
        <f t="shared" si="1289"/>
        <v>0</v>
      </c>
      <c r="HA195" s="1513">
        <f t="shared" si="1145"/>
        <v>0</v>
      </c>
      <c r="HB195" s="1506">
        <f t="shared" si="1146"/>
        <v>1</v>
      </c>
      <c r="HC195" s="1506"/>
      <c r="HD195" s="1508">
        <f t="shared" si="1147"/>
        <v>0</v>
      </c>
      <c r="HE195" s="1460">
        <f t="shared" si="1148"/>
        <v>0</v>
      </c>
      <c r="HF195" s="1460">
        <f t="shared" si="1149"/>
        <v>0</v>
      </c>
      <c r="HG195" s="1460">
        <f t="shared" si="1150"/>
        <v>0</v>
      </c>
      <c r="HH195" s="1460">
        <f t="shared" si="1151"/>
        <v>0</v>
      </c>
      <c r="HI195" s="1460">
        <f t="shared" si="1152"/>
        <v>0</v>
      </c>
      <c r="HJ195" s="1460">
        <f t="shared" si="1153"/>
        <v>0</v>
      </c>
      <c r="HK195" s="1460">
        <f t="shared" si="1154"/>
        <v>0</v>
      </c>
      <c r="HL195" s="1460">
        <f t="shared" si="1155"/>
        <v>0</v>
      </c>
      <c r="HM195" s="1460">
        <f t="shared" si="1156"/>
        <v>0</v>
      </c>
      <c r="HN195" s="1460">
        <f t="shared" si="1157"/>
        <v>0</v>
      </c>
      <c r="HO195" s="1460">
        <f t="shared" si="1158"/>
        <v>0</v>
      </c>
      <c r="HP195" s="1460">
        <f t="shared" si="1159"/>
        <v>0</v>
      </c>
      <c r="HQ195" s="1460">
        <f t="shared" si="1160"/>
        <v>0</v>
      </c>
      <c r="HR195" s="1460">
        <f t="shared" si="1161"/>
        <v>0</v>
      </c>
      <c r="HS195" s="1460">
        <f t="shared" si="1162"/>
        <v>0</v>
      </c>
      <c r="HT195" s="1460">
        <f t="shared" si="1163"/>
        <v>0</v>
      </c>
      <c r="HU195" s="1460">
        <f t="shared" si="1164"/>
        <v>0</v>
      </c>
      <c r="HV195" s="1460">
        <f t="shared" si="1165"/>
        <v>0</v>
      </c>
      <c r="HW195" s="1460">
        <f t="shared" si="1166"/>
        <v>0</v>
      </c>
      <c r="HX195" s="1460">
        <f t="shared" si="1167"/>
        <v>0</v>
      </c>
      <c r="HY195" s="1460">
        <f t="shared" si="1168"/>
        <v>0</v>
      </c>
      <c r="HZ195" s="1460">
        <f t="shared" si="1169"/>
        <v>0</v>
      </c>
      <c r="IA195" s="1460">
        <f t="shared" si="1170"/>
        <v>0</v>
      </c>
      <c r="IB195" s="1460">
        <f t="shared" si="1171"/>
        <v>0</v>
      </c>
      <c r="IC195" s="1460">
        <f t="shared" si="1172"/>
        <v>0</v>
      </c>
      <c r="ID195" s="1460">
        <f t="shared" si="1173"/>
        <v>0</v>
      </c>
      <c r="IE195" s="1460">
        <f t="shared" si="1174"/>
        <v>0</v>
      </c>
      <c r="IF195" s="1460">
        <f t="shared" si="1175"/>
        <v>0</v>
      </c>
      <c r="IG195" s="1460">
        <f t="shared" si="1176"/>
        <v>0</v>
      </c>
      <c r="IH195" s="1460">
        <f t="shared" si="1177"/>
        <v>0</v>
      </c>
      <c r="II195" s="1460">
        <f t="shared" si="1178"/>
        <v>0</v>
      </c>
      <c r="IJ195" s="1460">
        <f t="shared" si="1179"/>
        <v>0</v>
      </c>
      <c r="IK195" s="1460">
        <f t="shared" si="1180"/>
        <v>0</v>
      </c>
      <c r="IL195" s="1460">
        <f t="shared" si="1181"/>
        <v>0</v>
      </c>
      <c r="IM195" s="1460">
        <f t="shared" si="1182"/>
        <v>0</v>
      </c>
      <c r="IN195" s="1460">
        <f t="shared" si="1183"/>
        <v>0</v>
      </c>
      <c r="IO195" s="1460">
        <f t="shared" si="1184"/>
        <v>0</v>
      </c>
      <c r="IP195" s="1460">
        <f t="shared" si="1185"/>
        <v>0</v>
      </c>
      <c r="IQ195" s="1460">
        <f t="shared" si="1186"/>
        <v>0</v>
      </c>
      <c r="IR195" s="1460">
        <f t="shared" si="1187"/>
        <v>0</v>
      </c>
      <c r="IS195" s="1460">
        <f t="shared" si="1188"/>
        <v>0</v>
      </c>
      <c r="IT195" s="1460">
        <f t="shared" si="1189"/>
        <v>0</v>
      </c>
      <c r="IU195" s="1460">
        <f t="shared" si="1190"/>
        <v>0</v>
      </c>
      <c r="IV195" s="1460">
        <f t="shared" si="1191"/>
        <v>0</v>
      </c>
      <c r="IW195" s="1460">
        <f t="shared" si="1192"/>
        <v>0</v>
      </c>
      <c r="IX195" s="1460">
        <f t="shared" si="1193"/>
        <v>0</v>
      </c>
      <c r="IY195" s="1460">
        <f t="shared" si="1194"/>
        <v>0</v>
      </c>
      <c r="IZ195" s="1460">
        <f t="shared" si="1195"/>
        <v>0</v>
      </c>
      <c r="JA195" s="1460">
        <f t="shared" si="1196"/>
        <v>0</v>
      </c>
      <c r="JB195" s="1460">
        <f t="shared" si="1197"/>
        <v>0</v>
      </c>
      <c r="JC195" s="1460">
        <f t="shared" si="1198"/>
        <v>0</v>
      </c>
      <c r="JD195" s="1460">
        <f t="shared" si="1199"/>
        <v>0</v>
      </c>
      <c r="JE195" s="1460">
        <f t="shared" si="1200"/>
        <v>0</v>
      </c>
      <c r="JF195" s="1460">
        <f t="shared" si="1201"/>
        <v>0</v>
      </c>
      <c r="JG195" s="1460">
        <f t="shared" si="1202"/>
        <v>0</v>
      </c>
      <c r="JH195" s="1460">
        <f t="shared" si="1203"/>
        <v>0</v>
      </c>
      <c r="JI195" s="1460">
        <f t="shared" si="1204"/>
        <v>0</v>
      </c>
      <c r="JJ195" s="1460">
        <f t="shared" si="1205"/>
        <v>0</v>
      </c>
      <c r="JK195" s="1460">
        <f t="shared" si="1206"/>
        <v>0</v>
      </c>
      <c r="JL195" s="1460">
        <f t="shared" si="1207"/>
        <v>0</v>
      </c>
      <c r="JM195" s="1460">
        <f t="shared" si="1208"/>
        <v>0</v>
      </c>
      <c r="JN195" s="1460">
        <f t="shared" si="1209"/>
        <v>0</v>
      </c>
      <c r="JO195" s="1460">
        <f t="shared" si="1210"/>
        <v>0</v>
      </c>
      <c r="JP195" s="1460">
        <f t="shared" si="1211"/>
        <v>0</v>
      </c>
      <c r="JQ195" s="1460">
        <f t="shared" si="1212"/>
        <v>0</v>
      </c>
      <c r="JR195" s="1460">
        <f t="shared" si="1213"/>
        <v>0</v>
      </c>
      <c r="JS195" s="1460">
        <f t="shared" si="1214"/>
        <v>0</v>
      </c>
      <c r="JT195" s="1460">
        <f t="shared" si="1215"/>
        <v>0</v>
      </c>
      <c r="JU195" s="1460">
        <f t="shared" si="1216"/>
        <v>0</v>
      </c>
      <c r="JV195" s="1460">
        <f t="shared" si="1217"/>
        <v>0</v>
      </c>
      <c r="JW195" s="1460">
        <f t="shared" si="1218"/>
        <v>0</v>
      </c>
      <c r="JX195" s="1460">
        <f t="shared" si="1219"/>
        <v>0</v>
      </c>
      <c r="JY195" s="1460">
        <f t="shared" si="1220"/>
        <v>0</v>
      </c>
      <c r="JZ195" s="1460">
        <f t="shared" si="1221"/>
        <v>0</v>
      </c>
      <c r="KA195" s="1460">
        <f t="shared" si="1222"/>
        <v>0</v>
      </c>
      <c r="KB195" s="1460">
        <f t="shared" si="1223"/>
        <v>0</v>
      </c>
      <c r="KC195" s="1460">
        <f t="shared" si="1224"/>
        <v>0</v>
      </c>
      <c r="KD195" s="1460">
        <f t="shared" si="1225"/>
        <v>0</v>
      </c>
      <c r="KE195" s="1460">
        <f t="shared" si="1226"/>
        <v>0</v>
      </c>
      <c r="KF195" s="1460">
        <f t="shared" si="1227"/>
        <v>0</v>
      </c>
      <c r="KG195" s="1460">
        <f t="shared" si="1228"/>
        <v>0</v>
      </c>
      <c r="KH195" s="1460">
        <f t="shared" si="1229"/>
        <v>0</v>
      </c>
      <c r="KI195" s="1460">
        <f t="shared" si="1230"/>
        <v>0</v>
      </c>
      <c r="KJ195" s="1460">
        <f t="shared" si="1231"/>
        <v>0</v>
      </c>
      <c r="KK195" s="1460">
        <f t="shared" si="1232"/>
        <v>0</v>
      </c>
      <c r="KL195" s="1460">
        <f t="shared" si="1233"/>
        <v>0</v>
      </c>
      <c r="KM195" s="1460">
        <f t="shared" si="1234"/>
        <v>0</v>
      </c>
      <c r="KN195" s="1460">
        <f t="shared" si="1235"/>
        <v>0</v>
      </c>
      <c r="KO195" s="1460">
        <f t="shared" si="1236"/>
        <v>0</v>
      </c>
      <c r="KP195" s="1460">
        <f t="shared" si="1237"/>
        <v>0</v>
      </c>
      <c r="KQ195" s="1460">
        <f t="shared" si="1238"/>
        <v>0</v>
      </c>
      <c r="KR195" s="1460">
        <f t="shared" si="1239"/>
        <v>0</v>
      </c>
      <c r="KS195" s="1460">
        <f t="shared" si="1240"/>
        <v>0</v>
      </c>
      <c r="KT195" s="1460">
        <f t="shared" si="1241"/>
        <v>0</v>
      </c>
      <c r="KU195" s="1460">
        <f t="shared" si="1242"/>
        <v>0</v>
      </c>
      <c r="KV195" s="1460">
        <f t="shared" si="1243"/>
        <v>0</v>
      </c>
      <c r="KW195" s="1460">
        <f t="shared" si="1244"/>
        <v>0</v>
      </c>
      <c r="KX195" s="1460">
        <f t="shared" si="1245"/>
        <v>0</v>
      </c>
      <c r="KY195" s="1460">
        <f t="shared" si="1246"/>
        <v>0</v>
      </c>
      <c r="KZ195" s="1460">
        <f t="shared" si="1247"/>
        <v>0</v>
      </c>
      <c r="LA195" s="1460">
        <f t="shared" si="1248"/>
        <v>0</v>
      </c>
      <c r="LB195" s="1460">
        <f t="shared" si="1249"/>
        <v>0</v>
      </c>
      <c r="LC195" s="1460">
        <f t="shared" si="1250"/>
        <v>0</v>
      </c>
      <c r="LD195" s="1460">
        <f t="shared" si="1251"/>
        <v>0</v>
      </c>
      <c r="LE195" s="1460">
        <f t="shared" si="1252"/>
        <v>0</v>
      </c>
      <c r="LF195" s="1460">
        <f t="shared" si="1253"/>
        <v>0</v>
      </c>
      <c r="LG195" s="1460">
        <f t="shared" si="1254"/>
        <v>0</v>
      </c>
      <c r="LH195" s="1460">
        <f t="shared" si="1255"/>
        <v>0</v>
      </c>
      <c r="LI195" s="1460">
        <f t="shared" si="1256"/>
        <v>0</v>
      </c>
      <c r="LJ195" s="1460">
        <f t="shared" si="1257"/>
        <v>0</v>
      </c>
      <c r="LK195" s="1460">
        <f t="shared" si="1258"/>
        <v>0</v>
      </c>
      <c r="LL195" s="1460">
        <f t="shared" si="1259"/>
        <v>0</v>
      </c>
      <c r="LM195" s="1460">
        <f t="shared" si="1260"/>
        <v>0</v>
      </c>
      <c r="LN195" s="1460">
        <f t="shared" si="1261"/>
        <v>0</v>
      </c>
      <c r="LO195" s="1460">
        <f t="shared" si="1262"/>
        <v>0</v>
      </c>
      <c r="LP195" s="1460">
        <f t="shared" si="1263"/>
        <v>0</v>
      </c>
      <c r="LQ195" s="1460">
        <f t="shared" si="1264"/>
        <v>0</v>
      </c>
      <c r="LR195" s="1460">
        <f t="shared" si="1265"/>
        <v>0</v>
      </c>
      <c r="LS195" s="1460">
        <f t="shared" si="1266"/>
        <v>0</v>
      </c>
      <c r="LW195" s="1467">
        <f t="shared" si="1267"/>
        <v>0</v>
      </c>
      <c r="LX195" s="1467">
        <f t="shared" si="1268"/>
        <v>0</v>
      </c>
      <c r="LY195" s="1467">
        <f t="shared" si="1269"/>
        <v>0</v>
      </c>
      <c r="LZ195" s="1467">
        <f t="shared" si="1270"/>
        <v>0</v>
      </c>
      <c r="MA195" s="1506"/>
      <c r="MB195" s="1460">
        <f t="shared" si="1271"/>
        <v>0</v>
      </c>
      <c r="MC195" s="1460">
        <f t="shared" si="1306"/>
        <v>0</v>
      </c>
      <c r="MD195" s="1460">
        <f t="shared" si="1306"/>
        <v>0</v>
      </c>
      <c r="ME195" s="1460">
        <f t="shared" si="1306"/>
        <v>0</v>
      </c>
      <c r="MF195" s="1460">
        <f t="shared" si="1306"/>
        <v>0</v>
      </c>
      <c r="MG195" s="1460">
        <f t="shared" si="1306"/>
        <v>0</v>
      </c>
      <c r="MH195" s="1460">
        <f t="shared" si="1306"/>
        <v>0</v>
      </c>
      <c r="MI195" s="1460">
        <f t="shared" si="1306"/>
        <v>0</v>
      </c>
      <c r="MJ195" s="1460">
        <f t="shared" si="1306"/>
        <v>0</v>
      </c>
      <c r="MK195" s="1460">
        <f t="shared" si="1306"/>
        <v>0</v>
      </c>
      <c r="ML195" s="1460">
        <f t="shared" si="1306"/>
        <v>0</v>
      </c>
      <c r="MM195" s="1460">
        <f t="shared" si="1306"/>
        <v>0</v>
      </c>
      <c r="MN195" s="1460">
        <f t="shared" si="1306"/>
        <v>0</v>
      </c>
      <c r="MO195" s="1460">
        <f t="shared" si="1306"/>
        <v>0</v>
      </c>
      <c r="MP195" s="1460">
        <f t="shared" si="1306"/>
        <v>0</v>
      </c>
      <c r="MQ195" s="1460">
        <f t="shared" si="1306"/>
        <v>0</v>
      </c>
      <c r="MR195" s="1460">
        <f t="shared" si="1306"/>
        <v>0</v>
      </c>
      <c r="MS195" s="1460">
        <f t="shared" si="1295"/>
        <v>0</v>
      </c>
      <c r="MT195" s="1460">
        <f t="shared" si="1295"/>
        <v>0</v>
      </c>
      <c r="MU195" s="1460">
        <f t="shared" si="1295"/>
        <v>0</v>
      </c>
      <c r="MV195" s="1460">
        <f t="shared" si="1295"/>
        <v>0</v>
      </c>
      <c r="MW195" s="1460">
        <f t="shared" si="1295"/>
        <v>0</v>
      </c>
      <c r="MX195" s="1460">
        <f t="shared" si="1295"/>
        <v>0</v>
      </c>
      <c r="MY195" s="1460">
        <f t="shared" si="1295"/>
        <v>0</v>
      </c>
      <c r="MZ195" s="1460">
        <f t="shared" si="1295"/>
        <v>0</v>
      </c>
      <c r="NA195" s="1460">
        <f t="shared" si="1295"/>
        <v>0</v>
      </c>
      <c r="NB195" s="1460">
        <f t="shared" si="1295"/>
        <v>0</v>
      </c>
      <c r="NC195" s="1460">
        <f t="shared" si="1295"/>
        <v>0</v>
      </c>
      <c r="ND195" s="1460">
        <f t="shared" si="1295"/>
        <v>0</v>
      </c>
      <c r="NE195" s="1460">
        <f t="shared" si="1295"/>
        <v>0</v>
      </c>
      <c r="NF195" s="1460">
        <f t="shared" si="1295"/>
        <v>0</v>
      </c>
      <c r="NG195" s="1460">
        <f t="shared" si="1295"/>
        <v>0</v>
      </c>
      <c r="NH195" s="1460">
        <f t="shared" si="1295"/>
        <v>0</v>
      </c>
      <c r="NI195" s="1460">
        <f t="shared" si="1296"/>
        <v>0</v>
      </c>
      <c r="NJ195" s="1460">
        <f t="shared" si="1296"/>
        <v>0</v>
      </c>
      <c r="NK195" s="1460">
        <f t="shared" si="1296"/>
        <v>0</v>
      </c>
      <c r="NL195" s="1460">
        <f t="shared" si="1296"/>
        <v>0</v>
      </c>
      <c r="NM195" s="1460">
        <f t="shared" si="1296"/>
        <v>0</v>
      </c>
      <c r="NN195" s="1460">
        <f t="shared" si="1296"/>
        <v>0</v>
      </c>
      <c r="NO195" s="1460">
        <f t="shared" si="1296"/>
        <v>0</v>
      </c>
      <c r="NP195" s="1460">
        <f t="shared" si="1296"/>
        <v>0</v>
      </c>
      <c r="NQ195" s="1460">
        <f t="shared" si="1296"/>
        <v>0</v>
      </c>
      <c r="NR195" s="1460">
        <f t="shared" si="1296"/>
        <v>0</v>
      </c>
      <c r="NS195" s="1460">
        <f t="shared" si="1296"/>
        <v>0</v>
      </c>
      <c r="NT195" s="1460">
        <f t="shared" si="1296"/>
        <v>0</v>
      </c>
      <c r="NU195" s="1460">
        <f t="shared" si="1296"/>
        <v>0</v>
      </c>
      <c r="NV195" s="1460">
        <f t="shared" si="1296"/>
        <v>0</v>
      </c>
      <c r="NW195" s="1460">
        <f t="shared" si="1296"/>
        <v>0</v>
      </c>
      <c r="NX195" s="1460">
        <f t="shared" si="1296"/>
        <v>0</v>
      </c>
      <c r="NY195" s="1460">
        <f t="shared" si="1297"/>
        <v>0</v>
      </c>
      <c r="NZ195" s="1460">
        <f t="shared" si="1297"/>
        <v>0</v>
      </c>
      <c r="OA195" s="1460">
        <f t="shared" si="1297"/>
        <v>0</v>
      </c>
      <c r="OB195" s="1460">
        <f t="shared" si="1297"/>
        <v>0</v>
      </c>
      <c r="OC195" s="1460">
        <f t="shared" si="1297"/>
        <v>0</v>
      </c>
      <c r="OD195" s="1460">
        <f t="shared" si="1297"/>
        <v>0</v>
      </c>
      <c r="OE195" s="1460">
        <f t="shared" si="1297"/>
        <v>0</v>
      </c>
      <c r="OF195" s="1460">
        <f t="shared" si="1297"/>
        <v>0</v>
      </c>
      <c r="OG195" s="1460">
        <f t="shared" si="1297"/>
        <v>0</v>
      </c>
      <c r="OH195" s="1460">
        <f t="shared" si="1297"/>
        <v>0</v>
      </c>
      <c r="OI195" s="1460">
        <f t="shared" si="1297"/>
        <v>0</v>
      </c>
      <c r="OJ195" s="1460">
        <f t="shared" si="1297"/>
        <v>0</v>
      </c>
      <c r="OK195" s="1460">
        <f t="shared" si="1297"/>
        <v>0</v>
      </c>
      <c r="OL195" s="1460">
        <f t="shared" si="1297"/>
        <v>0</v>
      </c>
      <c r="OM195" s="1460">
        <f t="shared" si="1297"/>
        <v>0</v>
      </c>
      <c r="ON195" s="1460">
        <f t="shared" si="1297"/>
        <v>0</v>
      </c>
      <c r="OO195" s="1460">
        <f t="shared" si="1279"/>
        <v>0</v>
      </c>
      <c r="OP195" s="1460">
        <f t="shared" si="1308"/>
        <v>0</v>
      </c>
      <c r="OQ195" s="1460">
        <f t="shared" si="1308"/>
        <v>0</v>
      </c>
      <c r="OR195" s="1460">
        <f t="shared" si="1308"/>
        <v>0</v>
      </c>
      <c r="OS195" s="1460">
        <f t="shared" si="1308"/>
        <v>0</v>
      </c>
      <c r="OT195" s="1460">
        <f t="shared" si="1308"/>
        <v>0</v>
      </c>
      <c r="OU195" s="1460">
        <f t="shared" si="1308"/>
        <v>0</v>
      </c>
      <c r="OV195" s="1460">
        <f t="shared" si="1308"/>
        <v>0</v>
      </c>
      <c r="OW195" s="1460">
        <f t="shared" si="1308"/>
        <v>0</v>
      </c>
      <c r="OX195" s="1460">
        <f t="shared" si="1308"/>
        <v>0</v>
      </c>
      <c r="OY195" s="1460">
        <f t="shared" si="1308"/>
        <v>0</v>
      </c>
      <c r="OZ195" s="1460">
        <f t="shared" si="1308"/>
        <v>0</v>
      </c>
      <c r="PA195" s="1460">
        <f t="shared" si="1308"/>
        <v>0</v>
      </c>
      <c r="PB195" s="1460">
        <f t="shared" si="1308"/>
        <v>0</v>
      </c>
      <c r="PC195" s="1460">
        <f t="shared" si="1308"/>
        <v>0</v>
      </c>
      <c r="PD195" s="1460">
        <f t="shared" si="1308"/>
        <v>0</v>
      </c>
      <c r="PE195" s="1460">
        <f t="shared" si="1308"/>
        <v>0</v>
      </c>
      <c r="PF195" s="1460">
        <f t="shared" si="1309"/>
        <v>0</v>
      </c>
      <c r="PG195" s="1460">
        <f t="shared" si="1309"/>
        <v>0</v>
      </c>
      <c r="PH195" s="1460">
        <f t="shared" si="1309"/>
        <v>0</v>
      </c>
      <c r="PI195" s="1460">
        <f t="shared" si="1309"/>
        <v>0</v>
      </c>
      <c r="PJ195" s="1460">
        <f t="shared" si="1309"/>
        <v>0</v>
      </c>
      <c r="PK195" s="1460">
        <f t="shared" si="1309"/>
        <v>0</v>
      </c>
      <c r="PL195" s="1460">
        <f t="shared" si="1309"/>
        <v>0</v>
      </c>
      <c r="PM195" s="1460">
        <f t="shared" si="1309"/>
        <v>0</v>
      </c>
      <c r="PN195" s="1460">
        <f t="shared" si="1309"/>
        <v>0</v>
      </c>
      <c r="PO195" s="1460">
        <f t="shared" si="1309"/>
        <v>0</v>
      </c>
      <c r="PP195" s="1460">
        <f t="shared" si="1309"/>
        <v>0</v>
      </c>
      <c r="PQ195" s="1460">
        <f t="shared" si="1309"/>
        <v>0</v>
      </c>
      <c r="PR195" s="1460">
        <f t="shared" si="1309"/>
        <v>0</v>
      </c>
      <c r="PS195" s="1460">
        <f t="shared" si="1309"/>
        <v>0</v>
      </c>
      <c r="PT195" s="1460">
        <f t="shared" si="1309"/>
        <v>0</v>
      </c>
      <c r="PU195" s="1460">
        <f t="shared" si="1309"/>
        <v>0</v>
      </c>
      <c r="PV195" s="1460">
        <f t="shared" si="1310"/>
        <v>0</v>
      </c>
      <c r="PW195" s="1460">
        <f t="shared" si="1310"/>
        <v>0</v>
      </c>
      <c r="PX195" s="1460">
        <f t="shared" si="1310"/>
        <v>0</v>
      </c>
      <c r="PY195" s="1460">
        <f t="shared" si="1310"/>
        <v>0</v>
      </c>
      <c r="PZ195" s="1460">
        <f t="shared" si="1310"/>
        <v>0</v>
      </c>
      <c r="QA195" s="1460">
        <f t="shared" si="1310"/>
        <v>0</v>
      </c>
      <c r="QB195" s="1460">
        <f t="shared" si="1310"/>
        <v>0</v>
      </c>
      <c r="QC195" s="1460">
        <f t="shared" si="1310"/>
        <v>0</v>
      </c>
      <c r="QD195" s="1460">
        <f t="shared" si="1310"/>
        <v>0</v>
      </c>
      <c r="QE195" s="1460">
        <f t="shared" si="1310"/>
        <v>0</v>
      </c>
      <c r="QF195" s="1460">
        <f t="shared" si="1310"/>
        <v>0</v>
      </c>
      <c r="QG195" s="1460">
        <f t="shared" si="1310"/>
        <v>0</v>
      </c>
      <c r="QH195" s="1460">
        <f t="shared" si="1310"/>
        <v>0</v>
      </c>
      <c r="QI195" s="1460">
        <f t="shared" si="1310"/>
        <v>0</v>
      </c>
      <c r="QJ195" s="1460">
        <f t="shared" si="1310"/>
        <v>0</v>
      </c>
      <c r="QK195" s="1460">
        <f t="shared" si="1310"/>
        <v>0</v>
      </c>
      <c r="QL195" s="1460">
        <f t="shared" si="1273"/>
        <v>0</v>
      </c>
      <c r="QM195" s="1460">
        <f t="shared" si="1273"/>
        <v>0</v>
      </c>
      <c r="QN195" s="1460">
        <f t="shared" si="1273"/>
        <v>0</v>
      </c>
      <c r="QO195" s="1460">
        <f t="shared" si="1273"/>
        <v>0</v>
      </c>
      <c r="QP195" s="1460">
        <f t="shared" si="1273"/>
        <v>0</v>
      </c>
      <c r="QQ195" s="1460">
        <f t="shared" si="1273"/>
        <v>0</v>
      </c>
    </row>
    <row r="196" spans="1:459" s="1466" customFormat="1" ht="22.5" customHeight="1">
      <c r="A196" s="1468"/>
      <c r="B196" s="1469"/>
      <c r="C196" s="1469"/>
      <c r="D196" s="1470"/>
      <c r="E196" s="1471"/>
      <c r="F196" s="1472"/>
      <c r="G196" s="1472"/>
      <c r="H196" s="1473">
        <f t="shared" si="1106"/>
        <v>0</v>
      </c>
      <c r="I196" s="1474">
        <v>0</v>
      </c>
      <c r="J196" s="1475">
        <f t="shared" si="437"/>
        <v>0</v>
      </c>
      <c r="K196" s="1476">
        <v>0</v>
      </c>
      <c r="L196" s="1477">
        <f t="shared" si="1107"/>
        <v>0</v>
      </c>
      <c r="M196" s="1477">
        <f t="shared" si="1108"/>
        <v>0</v>
      </c>
      <c r="N196" s="1478"/>
      <c r="O196" s="1479">
        <v>0</v>
      </c>
      <c r="P196" s="1480">
        <v>0</v>
      </c>
      <c r="Q196" s="1828">
        <v>0</v>
      </c>
      <c r="R196" s="1831">
        <f t="shared" si="1109"/>
        <v>0</v>
      </c>
      <c r="S196" s="1481">
        <f>IF(AND(SUM(O196:Q196)=0,N196="NNN"),MIN('Operating History and Pro Forma'!$M$33,'Operating History and Pro Forma'!$T$15)*D196,SUM(O196:Q196)*D196)</f>
        <v>0</v>
      </c>
      <c r="T196" s="1482">
        <f t="shared" si="1110"/>
        <v>0</v>
      </c>
      <c r="U196" s="1483">
        <f t="shared" si="1111"/>
        <v>0</v>
      </c>
      <c r="V196" s="1480"/>
      <c r="W196" s="1514"/>
      <c r="X196" s="1486" t="str">
        <f t="shared" si="1112"/>
        <v/>
      </c>
      <c r="Y196" s="1487">
        <f t="shared" si="1113"/>
        <v>0</v>
      </c>
      <c r="Z196" s="1488"/>
      <c r="AA196" s="1488"/>
      <c r="AB196" s="1488"/>
      <c r="AC196" s="1488"/>
      <c r="AD196" s="1489">
        <f t="shared" si="1114"/>
        <v>0</v>
      </c>
      <c r="AE196" s="1490" t="str">
        <f t="shared" si="1115"/>
        <v/>
      </c>
      <c r="AF196" s="1491">
        <f t="shared" si="1116"/>
        <v>0</v>
      </c>
      <c r="AG196" s="1492">
        <f t="shared" si="1117"/>
        <v>0</v>
      </c>
      <c r="AH196" s="1493">
        <f t="shared" si="1118"/>
        <v>0</v>
      </c>
      <c r="AI196" s="1493">
        <f t="shared" si="1118"/>
        <v>0</v>
      </c>
      <c r="AJ196" s="1494">
        <f t="shared" si="1118"/>
        <v>0</v>
      </c>
      <c r="AK196" s="1494">
        <f t="shared" si="1118"/>
        <v>0</v>
      </c>
      <c r="AL196" s="1495">
        <f t="shared" si="1118"/>
        <v>0</v>
      </c>
      <c r="AM196" s="1496">
        <f t="shared" si="1118"/>
        <v>0</v>
      </c>
      <c r="AN196" s="1497">
        <f t="shared" si="399"/>
        <v>0</v>
      </c>
      <c r="AO196" s="1498">
        <f t="shared" si="1093"/>
        <v>0</v>
      </c>
      <c r="AP196" s="1499">
        <f t="shared" si="1119"/>
        <v>0</v>
      </c>
      <c r="AQ196" s="1500">
        <f t="shared" si="1120"/>
        <v>0</v>
      </c>
      <c r="AR196" s="1501">
        <f t="shared" si="1121"/>
        <v>0</v>
      </c>
      <c r="AS196" s="1498">
        <f t="shared" si="1088"/>
        <v>0</v>
      </c>
      <c r="AT196" s="1501">
        <f t="shared" si="1122"/>
        <v>0</v>
      </c>
      <c r="AU196" s="1498">
        <f t="shared" si="1123"/>
        <v>1</v>
      </c>
      <c r="AV196" s="1498">
        <f t="shared" si="1124"/>
        <v>2</v>
      </c>
      <c r="AW196" s="1499">
        <f t="shared" si="1125"/>
        <v>0</v>
      </c>
      <c r="AX196" s="1502">
        <f t="shared" si="1126"/>
        <v>0</v>
      </c>
      <c r="AY196" s="1503">
        <f t="shared" si="1127"/>
        <v>0</v>
      </c>
      <c r="AZ196" s="1498">
        <f t="shared" si="1128"/>
        <v>2</v>
      </c>
      <c r="BA196" s="1498">
        <f t="shared" si="1129"/>
        <v>3</v>
      </c>
      <c r="BB196" s="1499">
        <f t="shared" si="1130"/>
        <v>0</v>
      </c>
      <c r="BC196" s="1502">
        <f t="shared" si="1131"/>
        <v>0</v>
      </c>
      <c r="BD196" s="1503">
        <f t="shared" si="1132"/>
        <v>0</v>
      </c>
      <c r="BE196" s="1498">
        <f t="shared" si="1133"/>
        <v>3</v>
      </c>
      <c r="BF196" s="1498">
        <f t="shared" si="1134"/>
        <v>4</v>
      </c>
      <c r="BG196" s="1499">
        <f t="shared" si="1135"/>
        <v>0</v>
      </c>
      <c r="BH196" s="1502">
        <f t="shared" si="1136"/>
        <v>0</v>
      </c>
      <c r="BI196" s="1502">
        <f t="shared" si="1137"/>
        <v>0</v>
      </c>
      <c r="BJ196" s="1504">
        <f t="shared" si="1138"/>
        <v>1900</v>
      </c>
      <c r="BK196" s="1505" t="str">
        <f t="shared" si="1139"/>
        <v/>
      </c>
      <c r="BL196" s="1506"/>
      <c r="BM196" s="1507">
        <f t="shared" si="1140"/>
        <v>0</v>
      </c>
      <c r="BN196" s="1508">
        <f t="shared" si="1305"/>
        <v>0</v>
      </c>
      <c r="BO196" s="1508">
        <f t="shared" si="1305"/>
        <v>0</v>
      </c>
      <c r="BP196" s="1508">
        <f t="shared" si="1305"/>
        <v>0</v>
      </c>
      <c r="BQ196" s="1508">
        <f t="shared" si="1305"/>
        <v>0</v>
      </c>
      <c r="BR196" s="1508">
        <f t="shared" si="1305"/>
        <v>0</v>
      </c>
      <c r="BS196" s="1508">
        <f t="shared" si="1305"/>
        <v>0</v>
      </c>
      <c r="BT196" s="1508">
        <f t="shared" si="1305"/>
        <v>0</v>
      </c>
      <c r="BU196" s="1508">
        <f t="shared" si="1305"/>
        <v>0</v>
      </c>
      <c r="BV196" s="1508">
        <f t="shared" si="1305"/>
        <v>0</v>
      </c>
      <c r="BW196" s="1508">
        <f t="shared" si="1305"/>
        <v>0</v>
      </c>
      <c r="BX196" s="1508">
        <f t="shared" si="1305"/>
        <v>0</v>
      </c>
      <c r="BY196" s="1507">
        <f t="shared" si="1305"/>
        <v>0</v>
      </c>
      <c r="BZ196" s="1508">
        <f t="shared" si="1305"/>
        <v>0</v>
      </c>
      <c r="CA196" s="1508">
        <f t="shared" si="1305"/>
        <v>0</v>
      </c>
      <c r="CB196" s="1508">
        <f t="shared" si="1305"/>
        <v>0</v>
      </c>
      <c r="CC196" s="1508">
        <f t="shared" si="1305"/>
        <v>0</v>
      </c>
      <c r="CD196" s="1508">
        <f t="shared" si="1298"/>
        <v>0</v>
      </c>
      <c r="CE196" s="1508">
        <f t="shared" si="1298"/>
        <v>0</v>
      </c>
      <c r="CF196" s="1508">
        <f t="shared" si="1298"/>
        <v>0</v>
      </c>
      <c r="CG196" s="1508">
        <f t="shared" si="1298"/>
        <v>0</v>
      </c>
      <c r="CH196" s="1508">
        <f t="shared" si="1298"/>
        <v>0</v>
      </c>
      <c r="CI196" s="1508">
        <f t="shared" si="1298"/>
        <v>0</v>
      </c>
      <c r="CJ196" s="1509">
        <f t="shared" si="1298"/>
        <v>0</v>
      </c>
      <c r="CK196" s="1507">
        <f t="shared" si="1298"/>
        <v>0</v>
      </c>
      <c r="CL196" s="1508">
        <f t="shared" si="1298"/>
        <v>0</v>
      </c>
      <c r="CM196" s="1508">
        <f t="shared" si="1298"/>
        <v>0</v>
      </c>
      <c r="CN196" s="1508">
        <f t="shared" si="1298"/>
        <v>0</v>
      </c>
      <c r="CO196" s="1508">
        <f t="shared" si="1298"/>
        <v>0</v>
      </c>
      <c r="CP196" s="1508">
        <f t="shared" si="1298"/>
        <v>0</v>
      </c>
      <c r="CQ196" s="1508">
        <f t="shared" si="1298"/>
        <v>0</v>
      </c>
      <c r="CR196" s="1508">
        <f t="shared" si="1298"/>
        <v>0</v>
      </c>
      <c r="CS196" s="1508">
        <f t="shared" si="1298"/>
        <v>0</v>
      </c>
      <c r="CT196" s="1508">
        <f t="shared" si="1299"/>
        <v>0</v>
      </c>
      <c r="CU196" s="1508">
        <f t="shared" si="1299"/>
        <v>0</v>
      </c>
      <c r="CV196" s="1509">
        <f t="shared" si="1299"/>
        <v>0</v>
      </c>
      <c r="CW196" s="1508">
        <f t="shared" si="1299"/>
        <v>0</v>
      </c>
      <c r="CX196" s="1508">
        <f t="shared" si="1299"/>
        <v>0</v>
      </c>
      <c r="CY196" s="1508">
        <f t="shared" si="1299"/>
        <v>0</v>
      </c>
      <c r="CZ196" s="1508">
        <f t="shared" si="1299"/>
        <v>0</v>
      </c>
      <c r="DA196" s="1508">
        <f t="shared" si="1299"/>
        <v>0</v>
      </c>
      <c r="DB196" s="1508">
        <f t="shared" si="1299"/>
        <v>0</v>
      </c>
      <c r="DC196" s="1508">
        <f t="shared" si="1299"/>
        <v>0</v>
      </c>
      <c r="DD196" s="1508">
        <f t="shared" si="1299"/>
        <v>0</v>
      </c>
      <c r="DE196" s="1508">
        <f t="shared" si="1299"/>
        <v>0</v>
      </c>
      <c r="DF196" s="1508">
        <f t="shared" si="1299"/>
        <v>0</v>
      </c>
      <c r="DG196" s="1508">
        <f t="shared" si="1299"/>
        <v>0</v>
      </c>
      <c r="DH196" s="1509">
        <f t="shared" si="1299"/>
        <v>0</v>
      </c>
      <c r="DI196" s="1508">
        <f t="shared" si="1299"/>
        <v>0</v>
      </c>
      <c r="DJ196" s="1508">
        <f t="shared" si="1300"/>
        <v>0</v>
      </c>
      <c r="DK196" s="1508">
        <f t="shared" si="1300"/>
        <v>0</v>
      </c>
      <c r="DL196" s="1508">
        <f t="shared" si="1300"/>
        <v>0</v>
      </c>
      <c r="DM196" s="1508">
        <f t="shared" si="1300"/>
        <v>0</v>
      </c>
      <c r="DN196" s="1508">
        <f t="shared" si="1300"/>
        <v>0</v>
      </c>
      <c r="DO196" s="1508">
        <f t="shared" si="1300"/>
        <v>0</v>
      </c>
      <c r="DP196" s="1508">
        <f t="shared" si="1300"/>
        <v>0</v>
      </c>
      <c r="DQ196" s="1508">
        <f t="shared" si="1300"/>
        <v>0</v>
      </c>
      <c r="DR196" s="1508">
        <f t="shared" si="1300"/>
        <v>0</v>
      </c>
      <c r="DS196" s="1508">
        <f t="shared" si="1300"/>
        <v>0</v>
      </c>
      <c r="DT196" s="1509">
        <f t="shared" si="1300"/>
        <v>0</v>
      </c>
      <c r="DU196" s="1507">
        <f t="shared" si="1300"/>
        <v>0</v>
      </c>
      <c r="DV196" s="1508">
        <f t="shared" si="1300"/>
        <v>0</v>
      </c>
      <c r="DW196" s="1508">
        <f t="shared" si="1300"/>
        <v>0</v>
      </c>
      <c r="DX196" s="1508">
        <f t="shared" si="1300"/>
        <v>0</v>
      </c>
      <c r="DY196" s="1508">
        <f t="shared" si="1300"/>
        <v>0</v>
      </c>
      <c r="DZ196" s="1508">
        <f t="shared" si="1301"/>
        <v>0</v>
      </c>
      <c r="EA196" s="1508">
        <f t="shared" si="1301"/>
        <v>0</v>
      </c>
      <c r="EB196" s="1508">
        <f t="shared" si="1301"/>
        <v>0</v>
      </c>
      <c r="EC196" s="1508">
        <f t="shared" si="1301"/>
        <v>0</v>
      </c>
      <c r="ED196" s="1508">
        <f t="shared" si="1301"/>
        <v>0</v>
      </c>
      <c r="EE196" s="1508">
        <f t="shared" si="1301"/>
        <v>0</v>
      </c>
      <c r="EF196" s="1508">
        <f t="shared" si="1301"/>
        <v>0</v>
      </c>
      <c r="EG196" s="1507">
        <f t="shared" si="1301"/>
        <v>0</v>
      </c>
      <c r="EH196" s="1508">
        <f t="shared" si="1301"/>
        <v>0</v>
      </c>
      <c r="EI196" s="1508">
        <f t="shared" si="1301"/>
        <v>0</v>
      </c>
      <c r="EJ196" s="1508">
        <f t="shared" si="1301"/>
        <v>0</v>
      </c>
      <c r="EK196" s="1508">
        <f t="shared" si="1301"/>
        <v>0</v>
      </c>
      <c r="EL196" s="1508">
        <f t="shared" si="1301"/>
        <v>0</v>
      </c>
      <c r="EM196" s="1508">
        <f t="shared" si="1301"/>
        <v>0</v>
      </c>
      <c r="EN196" s="1508">
        <f t="shared" si="1301"/>
        <v>0</v>
      </c>
      <c r="EO196" s="1508">
        <f t="shared" si="1301"/>
        <v>0</v>
      </c>
      <c r="EP196" s="1508">
        <f t="shared" si="1302"/>
        <v>0</v>
      </c>
      <c r="EQ196" s="1508">
        <f t="shared" si="1302"/>
        <v>0</v>
      </c>
      <c r="ER196" s="1509">
        <f t="shared" si="1302"/>
        <v>0</v>
      </c>
      <c r="ES196" s="1507">
        <f t="shared" si="1302"/>
        <v>0</v>
      </c>
      <c r="ET196" s="1508">
        <f t="shared" si="1302"/>
        <v>0</v>
      </c>
      <c r="EU196" s="1508">
        <f t="shared" si="1302"/>
        <v>0</v>
      </c>
      <c r="EV196" s="1508">
        <f t="shared" si="1302"/>
        <v>0</v>
      </c>
      <c r="EW196" s="1508">
        <f t="shared" si="1302"/>
        <v>0</v>
      </c>
      <c r="EX196" s="1508">
        <f t="shared" si="1302"/>
        <v>0</v>
      </c>
      <c r="EY196" s="1508">
        <f t="shared" si="1302"/>
        <v>0</v>
      </c>
      <c r="EZ196" s="1508">
        <f t="shared" si="1302"/>
        <v>0</v>
      </c>
      <c r="FA196" s="1508">
        <f t="shared" si="1302"/>
        <v>0</v>
      </c>
      <c r="FB196" s="1508">
        <f t="shared" si="1302"/>
        <v>0</v>
      </c>
      <c r="FC196" s="1508">
        <f t="shared" si="1302"/>
        <v>0</v>
      </c>
      <c r="FD196" s="1509">
        <f t="shared" si="1302"/>
        <v>0</v>
      </c>
      <c r="FE196" s="1508">
        <f t="shared" si="1302"/>
        <v>0</v>
      </c>
      <c r="FF196" s="1508">
        <f t="shared" si="1287"/>
        <v>0</v>
      </c>
      <c r="FG196" s="1508">
        <f t="shared" si="1303"/>
        <v>0</v>
      </c>
      <c r="FH196" s="1508">
        <f t="shared" si="1303"/>
        <v>0</v>
      </c>
      <c r="FI196" s="1508">
        <f t="shared" si="1303"/>
        <v>0</v>
      </c>
      <c r="FJ196" s="1508">
        <f t="shared" si="1303"/>
        <v>0</v>
      </c>
      <c r="FK196" s="1508">
        <f t="shared" si="1303"/>
        <v>0</v>
      </c>
      <c r="FL196" s="1508">
        <f t="shared" si="1303"/>
        <v>0</v>
      </c>
      <c r="FM196" s="1508">
        <f t="shared" si="1303"/>
        <v>0</v>
      </c>
      <c r="FN196" s="1508">
        <f t="shared" si="1303"/>
        <v>0</v>
      </c>
      <c r="FO196" s="1508">
        <f t="shared" si="1303"/>
        <v>0</v>
      </c>
      <c r="FP196" s="1509">
        <f t="shared" si="1303"/>
        <v>0</v>
      </c>
      <c r="FQ196" s="1508">
        <f t="shared" si="1303"/>
        <v>0</v>
      </c>
      <c r="FR196" s="1508">
        <f t="shared" si="1303"/>
        <v>0</v>
      </c>
      <c r="FS196" s="1508">
        <f t="shared" si="1303"/>
        <v>0</v>
      </c>
      <c r="FT196" s="1508">
        <f t="shared" si="1303"/>
        <v>0</v>
      </c>
      <c r="FU196" s="1508">
        <f t="shared" si="1303"/>
        <v>0</v>
      </c>
      <c r="FV196" s="1508">
        <f t="shared" si="1303"/>
        <v>0</v>
      </c>
      <c r="FW196" s="1508">
        <f t="shared" si="1142"/>
        <v>0</v>
      </c>
      <c r="FX196" s="1508">
        <f t="shared" si="1142"/>
        <v>0</v>
      </c>
      <c r="FY196" s="1508">
        <f t="shared" si="1142"/>
        <v>0</v>
      </c>
      <c r="FZ196" s="1508">
        <f t="shared" si="1142"/>
        <v>0</v>
      </c>
      <c r="GA196" s="1508">
        <f t="shared" si="1142"/>
        <v>0</v>
      </c>
      <c r="GB196" s="1509">
        <f t="shared" si="1142"/>
        <v>0</v>
      </c>
      <c r="GC196" s="1506"/>
      <c r="GD196" s="1458">
        <f t="shared" si="1143"/>
        <v>1</v>
      </c>
      <c r="GE196" s="1510">
        <f t="shared" si="1307"/>
        <v>0</v>
      </c>
      <c r="GF196" s="1511">
        <f t="shared" si="1307"/>
        <v>0</v>
      </c>
      <c r="GG196" s="1511">
        <f t="shared" si="1307"/>
        <v>0</v>
      </c>
      <c r="GH196" s="1511">
        <f t="shared" si="1307"/>
        <v>0</v>
      </c>
      <c r="GI196" s="1511">
        <f t="shared" si="1307"/>
        <v>0</v>
      </c>
      <c r="GJ196" s="1511">
        <f t="shared" si="1307"/>
        <v>0</v>
      </c>
      <c r="GK196" s="1511">
        <f t="shared" si="1307"/>
        <v>0</v>
      </c>
      <c r="GL196" s="1511">
        <f t="shared" si="1307"/>
        <v>0</v>
      </c>
      <c r="GM196" s="1511">
        <f t="shared" si="1307"/>
        <v>0</v>
      </c>
      <c r="GN196" s="1512">
        <f t="shared" si="1307"/>
        <v>0</v>
      </c>
      <c r="GO196" s="1513">
        <f t="shared" si="1144"/>
        <v>0</v>
      </c>
      <c r="GP196" s="1506"/>
      <c r="GQ196" s="1510">
        <f t="shared" si="1304"/>
        <v>0</v>
      </c>
      <c r="GR196" s="1511">
        <f t="shared" si="1289"/>
        <v>0</v>
      </c>
      <c r="GS196" s="1511">
        <f t="shared" si="1289"/>
        <v>0</v>
      </c>
      <c r="GT196" s="1511">
        <f t="shared" si="1289"/>
        <v>0</v>
      </c>
      <c r="GU196" s="1511">
        <f t="shared" si="1289"/>
        <v>0</v>
      </c>
      <c r="GV196" s="1511">
        <f t="shared" si="1289"/>
        <v>0</v>
      </c>
      <c r="GW196" s="1511">
        <f t="shared" si="1289"/>
        <v>0</v>
      </c>
      <c r="GX196" s="1511">
        <f t="shared" si="1289"/>
        <v>0</v>
      </c>
      <c r="GY196" s="1511">
        <f t="shared" si="1289"/>
        <v>0</v>
      </c>
      <c r="GZ196" s="1512">
        <f t="shared" si="1289"/>
        <v>0</v>
      </c>
      <c r="HA196" s="1513">
        <f t="shared" si="1145"/>
        <v>0</v>
      </c>
      <c r="HB196" s="1506">
        <f t="shared" si="1146"/>
        <v>1</v>
      </c>
      <c r="HC196" s="1506"/>
      <c r="HD196" s="1508">
        <f t="shared" si="1147"/>
        <v>0</v>
      </c>
      <c r="HE196" s="1460">
        <f t="shared" si="1148"/>
        <v>0</v>
      </c>
      <c r="HF196" s="1460">
        <f t="shared" si="1149"/>
        <v>0</v>
      </c>
      <c r="HG196" s="1460">
        <f t="shared" si="1150"/>
        <v>0</v>
      </c>
      <c r="HH196" s="1460">
        <f t="shared" si="1151"/>
        <v>0</v>
      </c>
      <c r="HI196" s="1460">
        <f t="shared" si="1152"/>
        <v>0</v>
      </c>
      <c r="HJ196" s="1460">
        <f t="shared" si="1153"/>
        <v>0</v>
      </c>
      <c r="HK196" s="1460">
        <f t="shared" si="1154"/>
        <v>0</v>
      </c>
      <c r="HL196" s="1460">
        <f t="shared" si="1155"/>
        <v>0</v>
      </c>
      <c r="HM196" s="1460">
        <f t="shared" si="1156"/>
        <v>0</v>
      </c>
      <c r="HN196" s="1460">
        <f t="shared" si="1157"/>
        <v>0</v>
      </c>
      <c r="HO196" s="1460">
        <f t="shared" si="1158"/>
        <v>0</v>
      </c>
      <c r="HP196" s="1460">
        <f t="shared" si="1159"/>
        <v>0</v>
      </c>
      <c r="HQ196" s="1460">
        <f t="shared" si="1160"/>
        <v>0</v>
      </c>
      <c r="HR196" s="1460">
        <f t="shared" si="1161"/>
        <v>0</v>
      </c>
      <c r="HS196" s="1460">
        <f t="shared" si="1162"/>
        <v>0</v>
      </c>
      <c r="HT196" s="1460">
        <f t="shared" si="1163"/>
        <v>0</v>
      </c>
      <c r="HU196" s="1460">
        <f t="shared" si="1164"/>
        <v>0</v>
      </c>
      <c r="HV196" s="1460">
        <f t="shared" si="1165"/>
        <v>0</v>
      </c>
      <c r="HW196" s="1460">
        <f t="shared" si="1166"/>
        <v>0</v>
      </c>
      <c r="HX196" s="1460">
        <f t="shared" si="1167"/>
        <v>0</v>
      </c>
      <c r="HY196" s="1460">
        <f t="shared" si="1168"/>
        <v>0</v>
      </c>
      <c r="HZ196" s="1460">
        <f t="shared" si="1169"/>
        <v>0</v>
      </c>
      <c r="IA196" s="1460">
        <f t="shared" si="1170"/>
        <v>0</v>
      </c>
      <c r="IB196" s="1460">
        <f t="shared" si="1171"/>
        <v>0</v>
      </c>
      <c r="IC196" s="1460">
        <f t="shared" si="1172"/>
        <v>0</v>
      </c>
      <c r="ID196" s="1460">
        <f t="shared" si="1173"/>
        <v>0</v>
      </c>
      <c r="IE196" s="1460">
        <f t="shared" si="1174"/>
        <v>0</v>
      </c>
      <c r="IF196" s="1460">
        <f t="shared" si="1175"/>
        <v>0</v>
      </c>
      <c r="IG196" s="1460">
        <f t="shared" si="1176"/>
        <v>0</v>
      </c>
      <c r="IH196" s="1460">
        <f t="shared" si="1177"/>
        <v>0</v>
      </c>
      <c r="II196" s="1460">
        <f t="shared" si="1178"/>
        <v>0</v>
      </c>
      <c r="IJ196" s="1460">
        <f t="shared" si="1179"/>
        <v>0</v>
      </c>
      <c r="IK196" s="1460">
        <f t="shared" si="1180"/>
        <v>0</v>
      </c>
      <c r="IL196" s="1460">
        <f t="shared" si="1181"/>
        <v>0</v>
      </c>
      <c r="IM196" s="1460">
        <f t="shared" si="1182"/>
        <v>0</v>
      </c>
      <c r="IN196" s="1460">
        <f t="shared" si="1183"/>
        <v>0</v>
      </c>
      <c r="IO196" s="1460">
        <f t="shared" si="1184"/>
        <v>0</v>
      </c>
      <c r="IP196" s="1460">
        <f t="shared" si="1185"/>
        <v>0</v>
      </c>
      <c r="IQ196" s="1460">
        <f t="shared" si="1186"/>
        <v>0</v>
      </c>
      <c r="IR196" s="1460">
        <f t="shared" si="1187"/>
        <v>0</v>
      </c>
      <c r="IS196" s="1460">
        <f t="shared" si="1188"/>
        <v>0</v>
      </c>
      <c r="IT196" s="1460">
        <f t="shared" si="1189"/>
        <v>0</v>
      </c>
      <c r="IU196" s="1460">
        <f t="shared" si="1190"/>
        <v>0</v>
      </c>
      <c r="IV196" s="1460">
        <f t="shared" si="1191"/>
        <v>0</v>
      </c>
      <c r="IW196" s="1460">
        <f t="shared" si="1192"/>
        <v>0</v>
      </c>
      <c r="IX196" s="1460">
        <f t="shared" si="1193"/>
        <v>0</v>
      </c>
      <c r="IY196" s="1460">
        <f t="shared" si="1194"/>
        <v>0</v>
      </c>
      <c r="IZ196" s="1460">
        <f t="shared" si="1195"/>
        <v>0</v>
      </c>
      <c r="JA196" s="1460">
        <f t="shared" si="1196"/>
        <v>0</v>
      </c>
      <c r="JB196" s="1460">
        <f t="shared" si="1197"/>
        <v>0</v>
      </c>
      <c r="JC196" s="1460">
        <f t="shared" si="1198"/>
        <v>0</v>
      </c>
      <c r="JD196" s="1460">
        <f t="shared" si="1199"/>
        <v>0</v>
      </c>
      <c r="JE196" s="1460">
        <f t="shared" si="1200"/>
        <v>0</v>
      </c>
      <c r="JF196" s="1460">
        <f t="shared" si="1201"/>
        <v>0</v>
      </c>
      <c r="JG196" s="1460">
        <f t="shared" si="1202"/>
        <v>0</v>
      </c>
      <c r="JH196" s="1460">
        <f t="shared" si="1203"/>
        <v>0</v>
      </c>
      <c r="JI196" s="1460">
        <f t="shared" si="1204"/>
        <v>0</v>
      </c>
      <c r="JJ196" s="1460">
        <f t="shared" si="1205"/>
        <v>0</v>
      </c>
      <c r="JK196" s="1460">
        <f t="shared" si="1206"/>
        <v>0</v>
      </c>
      <c r="JL196" s="1460">
        <f t="shared" si="1207"/>
        <v>0</v>
      </c>
      <c r="JM196" s="1460">
        <f t="shared" si="1208"/>
        <v>0</v>
      </c>
      <c r="JN196" s="1460">
        <f t="shared" si="1209"/>
        <v>0</v>
      </c>
      <c r="JO196" s="1460">
        <f t="shared" si="1210"/>
        <v>0</v>
      </c>
      <c r="JP196" s="1460">
        <f t="shared" si="1211"/>
        <v>0</v>
      </c>
      <c r="JQ196" s="1460">
        <f t="shared" si="1212"/>
        <v>0</v>
      </c>
      <c r="JR196" s="1460">
        <f t="shared" si="1213"/>
        <v>0</v>
      </c>
      <c r="JS196" s="1460">
        <f t="shared" si="1214"/>
        <v>0</v>
      </c>
      <c r="JT196" s="1460">
        <f t="shared" si="1215"/>
        <v>0</v>
      </c>
      <c r="JU196" s="1460">
        <f t="shared" si="1216"/>
        <v>0</v>
      </c>
      <c r="JV196" s="1460">
        <f t="shared" si="1217"/>
        <v>0</v>
      </c>
      <c r="JW196" s="1460">
        <f t="shared" si="1218"/>
        <v>0</v>
      </c>
      <c r="JX196" s="1460">
        <f t="shared" si="1219"/>
        <v>0</v>
      </c>
      <c r="JY196" s="1460">
        <f t="shared" si="1220"/>
        <v>0</v>
      </c>
      <c r="JZ196" s="1460">
        <f t="shared" si="1221"/>
        <v>0</v>
      </c>
      <c r="KA196" s="1460">
        <f t="shared" si="1222"/>
        <v>0</v>
      </c>
      <c r="KB196" s="1460">
        <f t="shared" si="1223"/>
        <v>0</v>
      </c>
      <c r="KC196" s="1460">
        <f t="shared" si="1224"/>
        <v>0</v>
      </c>
      <c r="KD196" s="1460">
        <f t="shared" si="1225"/>
        <v>0</v>
      </c>
      <c r="KE196" s="1460">
        <f t="shared" si="1226"/>
        <v>0</v>
      </c>
      <c r="KF196" s="1460">
        <f t="shared" si="1227"/>
        <v>0</v>
      </c>
      <c r="KG196" s="1460">
        <f t="shared" si="1228"/>
        <v>0</v>
      </c>
      <c r="KH196" s="1460">
        <f t="shared" si="1229"/>
        <v>0</v>
      </c>
      <c r="KI196" s="1460">
        <f t="shared" si="1230"/>
        <v>0</v>
      </c>
      <c r="KJ196" s="1460">
        <f t="shared" si="1231"/>
        <v>0</v>
      </c>
      <c r="KK196" s="1460">
        <f t="shared" si="1232"/>
        <v>0</v>
      </c>
      <c r="KL196" s="1460">
        <f t="shared" si="1233"/>
        <v>0</v>
      </c>
      <c r="KM196" s="1460">
        <f t="shared" si="1234"/>
        <v>0</v>
      </c>
      <c r="KN196" s="1460">
        <f t="shared" si="1235"/>
        <v>0</v>
      </c>
      <c r="KO196" s="1460">
        <f t="shared" si="1236"/>
        <v>0</v>
      </c>
      <c r="KP196" s="1460">
        <f t="shared" si="1237"/>
        <v>0</v>
      </c>
      <c r="KQ196" s="1460">
        <f t="shared" si="1238"/>
        <v>0</v>
      </c>
      <c r="KR196" s="1460">
        <f t="shared" si="1239"/>
        <v>0</v>
      </c>
      <c r="KS196" s="1460">
        <f t="shared" si="1240"/>
        <v>0</v>
      </c>
      <c r="KT196" s="1460">
        <f t="shared" si="1241"/>
        <v>0</v>
      </c>
      <c r="KU196" s="1460">
        <f t="shared" si="1242"/>
        <v>0</v>
      </c>
      <c r="KV196" s="1460">
        <f t="shared" si="1243"/>
        <v>0</v>
      </c>
      <c r="KW196" s="1460">
        <f t="shared" si="1244"/>
        <v>0</v>
      </c>
      <c r="KX196" s="1460">
        <f t="shared" si="1245"/>
        <v>0</v>
      </c>
      <c r="KY196" s="1460">
        <f t="shared" si="1246"/>
        <v>0</v>
      </c>
      <c r="KZ196" s="1460">
        <f t="shared" si="1247"/>
        <v>0</v>
      </c>
      <c r="LA196" s="1460">
        <f t="shared" si="1248"/>
        <v>0</v>
      </c>
      <c r="LB196" s="1460">
        <f t="shared" si="1249"/>
        <v>0</v>
      </c>
      <c r="LC196" s="1460">
        <f t="shared" si="1250"/>
        <v>0</v>
      </c>
      <c r="LD196" s="1460">
        <f t="shared" si="1251"/>
        <v>0</v>
      </c>
      <c r="LE196" s="1460">
        <f t="shared" si="1252"/>
        <v>0</v>
      </c>
      <c r="LF196" s="1460">
        <f t="shared" si="1253"/>
        <v>0</v>
      </c>
      <c r="LG196" s="1460">
        <f t="shared" si="1254"/>
        <v>0</v>
      </c>
      <c r="LH196" s="1460">
        <f t="shared" si="1255"/>
        <v>0</v>
      </c>
      <c r="LI196" s="1460">
        <f t="shared" si="1256"/>
        <v>0</v>
      </c>
      <c r="LJ196" s="1460">
        <f t="shared" si="1257"/>
        <v>0</v>
      </c>
      <c r="LK196" s="1460">
        <f t="shared" si="1258"/>
        <v>0</v>
      </c>
      <c r="LL196" s="1460">
        <f t="shared" si="1259"/>
        <v>0</v>
      </c>
      <c r="LM196" s="1460">
        <f t="shared" si="1260"/>
        <v>0</v>
      </c>
      <c r="LN196" s="1460">
        <f t="shared" si="1261"/>
        <v>0</v>
      </c>
      <c r="LO196" s="1460">
        <f t="shared" si="1262"/>
        <v>0</v>
      </c>
      <c r="LP196" s="1460">
        <f t="shared" si="1263"/>
        <v>0</v>
      </c>
      <c r="LQ196" s="1460">
        <f t="shared" si="1264"/>
        <v>0</v>
      </c>
      <c r="LR196" s="1460">
        <f t="shared" si="1265"/>
        <v>0</v>
      </c>
      <c r="LS196" s="1460">
        <f t="shared" si="1266"/>
        <v>0</v>
      </c>
      <c r="LW196" s="1467">
        <f t="shared" si="1267"/>
        <v>0</v>
      </c>
      <c r="LX196" s="1467">
        <f t="shared" si="1268"/>
        <v>0</v>
      </c>
      <c r="LY196" s="1467">
        <f t="shared" si="1269"/>
        <v>0</v>
      </c>
      <c r="LZ196" s="1467">
        <f t="shared" si="1270"/>
        <v>0</v>
      </c>
      <c r="MA196" s="1506"/>
      <c r="MB196" s="1460">
        <f t="shared" si="1271"/>
        <v>0</v>
      </c>
      <c r="MC196" s="1460">
        <f t="shared" si="1306"/>
        <v>0</v>
      </c>
      <c r="MD196" s="1460">
        <f t="shared" si="1306"/>
        <v>0</v>
      </c>
      <c r="ME196" s="1460">
        <f t="shared" si="1306"/>
        <v>0</v>
      </c>
      <c r="MF196" s="1460">
        <f t="shared" si="1306"/>
        <v>0</v>
      </c>
      <c r="MG196" s="1460">
        <f t="shared" si="1306"/>
        <v>0</v>
      </c>
      <c r="MH196" s="1460">
        <f t="shared" si="1306"/>
        <v>0</v>
      </c>
      <c r="MI196" s="1460">
        <f t="shared" si="1306"/>
        <v>0</v>
      </c>
      <c r="MJ196" s="1460">
        <f t="shared" si="1306"/>
        <v>0</v>
      </c>
      <c r="MK196" s="1460">
        <f t="shared" si="1306"/>
        <v>0</v>
      </c>
      <c r="ML196" s="1460">
        <f t="shared" si="1306"/>
        <v>0</v>
      </c>
      <c r="MM196" s="1460">
        <f t="shared" si="1306"/>
        <v>0</v>
      </c>
      <c r="MN196" s="1460">
        <f t="shared" si="1306"/>
        <v>0</v>
      </c>
      <c r="MO196" s="1460">
        <f t="shared" si="1306"/>
        <v>0</v>
      </c>
      <c r="MP196" s="1460">
        <f t="shared" si="1306"/>
        <v>0</v>
      </c>
      <c r="MQ196" s="1460">
        <f t="shared" si="1306"/>
        <v>0</v>
      </c>
      <c r="MR196" s="1460">
        <f t="shared" si="1306"/>
        <v>0</v>
      </c>
      <c r="MS196" s="1460">
        <f t="shared" si="1295"/>
        <v>0</v>
      </c>
      <c r="MT196" s="1460">
        <f t="shared" si="1295"/>
        <v>0</v>
      </c>
      <c r="MU196" s="1460">
        <f t="shared" si="1295"/>
        <v>0</v>
      </c>
      <c r="MV196" s="1460">
        <f t="shared" si="1295"/>
        <v>0</v>
      </c>
      <c r="MW196" s="1460">
        <f t="shared" si="1295"/>
        <v>0</v>
      </c>
      <c r="MX196" s="1460">
        <f t="shared" si="1295"/>
        <v>0</v>
      </c>
      <c r="MY196" s="1460">
        <f t="shared" si="1295"/>
        <v>0</v>
      </c>
      <c r="MZ196" s="1460">
        <f t="shared" si="1295"/>
        <v>0</v>
      </c>
      <c r="NA196" s="1460">
        <f t="shared" si="1295"/>
        <v>0</v>
      </c>
      <c r="NB196" s="1460">
        <f t="shared" si="1295"/>
        <v>0</v>
      </c>
      <c r="NC196" s="1460">
        <f t="shared" si="1295"/>
        <v>0</v>
      </c>
      <c r="ND196" s="1460">
        <f t="shared" si="1295"/>
        <v>0</v>
      </c>
      <c r="NE196" s="1460">
        <f t="shared" si="1295"/>
        <v>0</v>
      </c>
      <c r="NF196" s="1460">
        <f t="shared" si="1295"/>
        <v>0</v>
      </c>
      <c r="NG196" s="1460">
        <f t="shared" si="1295"/>
        <v>0</v>
      </c>
      <c r="NH196" s="1460">
        <f t="shared" si="1295"/>
        <v>0</v>
      </c>
      <c r="NI196" s="1460">
        <f t="shared" si="1296"/>
        <v>0</v>
      </c>
      <c r="NJ196" s="1460">
        <f t="shared" si="1296"/>
        <v>0</v>
      </c>
      <c r="NK196" s="1460">
        <f t="shared" si="1296"/>
        <v>0</v>
      </c>
      <c r="NL196" s="1460">
        <f t="shared" si="1296"/>
        <v>0</v>
      </c>
      <c r="NM196" s="1460">
        <f t="shared" si="1296"/>
        <v>0</v>
      </c>
      <c r="NN196" s="1460">
        <f t="shared" si="1296"/>
        <v>0</v>
      </c>
      <c r="NO196" s="1460">
        <f t="shared" si="1296"/>
        <v>0</v>
      </c>
      <c r="NP196" s="1460">
        <f t="shared" si="1296"/>
        <v>0</v>
      </c>
      <c r="NQ196" s="1460">
        <f t="shared" si="1296"/>
        <v>0</v>
      </c>
      <c r="NR196" s="1460">
        <f t="shared" si="1296"/>
        <v>0</v>
      </c>
      <c r="NS196" s="1460">
        <f t="shared" si="1296"/>
        <v>0</v>
      </c>
      <c r="NT196" s="1460">
        <f t="shared" si="1296"/>
        <v>0</v>
      </c>
      <c r="NU196" s="1460">
        <f t="shared" si="1296"/>
        <v>0</v>
      </c>
      <c r="NV196" s="1460">
        <f t="shared" si="1296"/>
        <v>0</v>
      </c>
      <c r="NW196" s="1460">
        <f t="shared" si="1296"/>
        <v>0</v>
      </c>
      <c r="NX196" s="1460">
        <f t="shared" si="1296"/>
        <v>0</v>
      </c>
      <c r="NY196" s="1460">
        <f t="shared" si="1297"/>
        <v>0</v>
      </c>
      <c r="NZ196" s="1460">
        <f t="shared" si="1297"/>
        <v>0</v>
      </c>
      <c r="OA196" s="1460">
        <f t="shared" si="1297"/>
        <v>0</v>
      </c>
      <c r="OB196" s="1460">
        <f t="shared" si="1297"/>
        <v>0</v>
      </c>
      <c r="OC196" s="1460">
        <f t="shared" si="1297"/>
        <v>0</v>
      </c>
      <c r="OD196" s="1460">
        <f t="shared" si="1297"/>
        <v>0</v>
      </c>
      <c r="OE196" s="1460">
        <f t="shared" si="1297"/>
        <v>0</v>
      </c>
      <c r="OF196" s="1460">
        <f t="shared" si="1297"/>
        <v>0</v>
      </c>
      <c r="OG196" s="1460">
        <f t="shared" si="1297"/>
        <v>0</v>
      </c>
      <c r="OH196" s="1460">
        <f t="shared" si="1297"/>
        <v>0</v>
      </c>
      <c r="OI196" s="1460">
        <f t="shared" si="1297"/>
        <v>0</v>
      </c>
      <c r="OJ196" s="1460">
        <f t="shared" si="1297"/>
        <v>0</v>
      </c>
      <c r="OK196" s="1460">
        <f t="shared" si="1297"/>
        <v>0</v>
      </c>
      <c r="OL196" s="1460">
        <f t="shared" si="1297"/>
        <v>0</v>
      </c>
      <c r="OM196" s="1460">
        <f t="shared" si="1297"/>
        <v>0</v>
      </c>
      <c r="ON196" s="1460">
        <f t="shared" si="1297"/>
        <v>0</v>
      </c>
      <c r="OO196" s="1460">
        <f t="shared" si="1279"/>
        <v>0</v>
      </c>
      <c r="OP196" s="1460">
        <f t="shared" si="1308"/>
        <v>0</v>
      </c>
      <c r="OQ196" s="1460">
        <f t="shared" si="1308"/>
        <v>0</v>
      </c>
      <c r="OR196" s="1460">
        <f t="shared" si="1308"/>
        <v>0</v>
      </c>
      <c r="OS196" s="1460">
        <f t="shared" si="1308"/>
        <v>0</v>
      </c>
      <c r="OT196" s="1460">
        <f t="shared" si="1308"/>
        <v>0</v>
      </c>
      <c r="OU196" s="1460">
        <f t="shared" si="1308"/>
        <v>0</v>
      </c>
      <c r="OV196" s="1460">
        <f t="shared" si="1308"/>
        <v>0</v>
      </c>
      <c r="OW196" s="1460">
        <f t="shared" si="1308"/>
        <v>0</v>
      </c>
      <c r="OX196" s="1460">
        <f t="shared" si="1308"/>
        <v>0</v>
      </c>
      <c r="OY196" s="1460">
        <f t="shared" si="1308"/>
        <v>0</v>
      </c>
      <c r="OZ196" s="1460">
        <f t="shared" si="1308"/>
        <v>0</v>
      </c>
      <c r="PA196" s="1460">
        <f t="shared" si="1308"/>
        <v>0</v>
      </c>
      <c r="PB196" s="1460">
        <f t="shared" si="1308"/>
        <v>0</v>
      </c>
      <c r="PC196" s="1460">
        <f t="shared" si="1308"/>
        <v>0</v>
      </c>
      <c r="PD196" s="1460">
        <f t="shared" si="1308"/>
        <v>0</v>
      </c>
      <c r="PE196" s="1460">
        <f t="shared" si="1308"/>
        <v>0</v>
      </c>
      <c r="PF196" s="1460">
        <f t="shared" si="1309"/>
        <v>0</v>
      </c>
      <c r="PG196" s="1460">
        <f t="shared" si="1309"/>
        <v>0</v>
      </c>
      <c r="PH196" s="1460">
        <f t="shared" si="1309"/>
        <v>0</v>
      </c>
      <c r="PI196" s="1460">
        <f t="shared" si="1309"/>
        <v>0</v>
      </c>
      <c r="PJ196" s="1460">
        <f t="shared" si="1309"/>
        <v>0</v>
      </c>
      <c r="PK196" s="1460">
        <f t="shared" si="1309"/>
        <v>0</v>
      </c>
      <c r="PL196" s="1460">
        <f t="shared" si="1309"/>
        <v>0</v>
      </c>
      <c r="PM196" s="1460">
        <f t="shared" si="1309"/>
        <v>0</v>
      </c>
      <c r="PN196" s="1460">
        <f t="shared" si="1309"/>
        <v>0</v>
      </c>
      <c r="PO196" s="1460">
        <f t="shared" si="1309"/>
        <v>0</v>
      </c>
      <c r="PP196" s="1460">
        <f t="shared" si="1309"/>
        <v>0</v>
      </c>
      <c r="PQ196" s="1460">
        <f t="shared" si="1309"/>
        <v>0</v>
      </c>
      <c r="PR196" s="1460">
        <f t="shared" si="1309"/>
        <v>0</v>
      </c>
      <c r="PS196" s="1460">
        <f t="shared" si="1309"/>
        <v>0</v>
      </c>
      <c r="PT196" s="1460">
        <f t="shared" si="1309"/>
        <v>0</v>
      </c>
      <c r="PU196" s="1460">
        <f t="shared" si="1309"/>
        <v>0</v>
      </c>
      <c r="PV196" s="1460">
        <f t="shared" si="1310"/>
        <v>0</v>
      </c>
      <c r="PW196" s="1460">
        <f t="shared" si="1310"/>
        <v>0</v>
      </c>
      <c r="PX196" s="1460">
        <f t="shared" si="1310"/>
        <v>0</v>
      </c>
      <c r="PY196" s="1460">
        <f t="shared" si="1310"/>
        <v>0</v>
      </c>
      <c r="PZ196" s="1460">
        <f t="shared" si="1310"/>
        <v>0</v>
      </c>
      <c r="QA196" s="1460">
        <f t="shared" si="1310"/>
        <v>0</v>
      </c>
      <c r="QB196" s="1460">
        <f t="shared" si="1310"/>
        <v>0</v>
      </c>
      <c r="QC196" s="1460">
        <f t="shared" si="1310"/>
        <v>0</v>
      </c>
      <c r="QD196" s="1460">
        <f t="shared" si="1310"/>
        <v>0</v>
      </c>
      <c r="QE196" s="1460">
        <f t="shared" si="1310"/>
        <v>0</v>
      </c>
      <c r="QF196" s="1460">
        <f t="shared" si="1310"/>
        <v>0</v>
      </c>
      <c r="QG196" s="1460">
        <f t="shared" si="1310"/>
        <v>0</v>
      </c>
      <c r="QH196" s="1460">
        <f t="shared" si="1310"/>
        <v>0</v>
      </c>
      <c r="QI196" s="1460">
        <f t="shared" si="1310"/>
        <v>0</v>
      </c>
      <c r="QJ196" s="1460">
        <f t="shared" si="1310"/>
        <v>0</v>
      </c>
      <c r="QK196" s="1460">
        <f t="shared" si="1310"/>
        <v>0</v>
      </c>
      <c r="QL196" s="1460">
        <f t="shared" si="1273"/>
        <v>0</v>
      </c>
      <c r="QM196" s="1460">
        <f t="shared" si="1273"/>
        <v>0</v>
      </c>
      <c r="QN196" s="1460">
        <f t="shared" si="1273"/>
        <v>0</v>
      </c>
      <c r="QO196" s="1460">
        <f t="shared" si="1273"/>
        <v>0</v>
      </c>
      <c r="QP196" s="1460">
        <f t="shared" si="1273"/>
        <v>0</v>
      </c>
      <c r="QQ196" s="1460">
        <f t="shared" si="1273"/>
        <v>0</v>
      </c>
    </row>
    <row r="197" spans="1:459" s="1466" customFormat="1" ht="22.5" customHeight="1">
      <c r="A197" s="1468"/>
      <c r="B197" s="1469"/>
      <c r="C197" s="1469"/>
      <c r="D197" s="1470"/>
      <c r="E197" s="1471"/>
      <c r="F197" s="1472"/>
      <c r="G197" s="1472"/>
      <c r="H197" s="1473">
        <f t="shared" si="1106"/>
        <v>0</v>
      </c>
      <c r="I197" s="1474">
        <v>0</v>
      </c>
      <c r="J197" s="1475">
        <f t="shared" si="437"/>
        <v>0</v>
      </c>
      <c r="K197" s="1476">
        <v>0</v>
      </c>
      <c r="L197" s="1477">
        <f t="shared" si="1107"/>
        <v>0</v>
      </c>
      <c r="M197" s="1477">
        <f t="shared" si="1108"/>
        <v>0</v>
      </c>
      <c r="N197" s="1478"/>
      <c r="O197" s="1479">
        <v>0</v>
      </c>
      <c r="P197" s="1480">
        <v>0</v>
      </c>
      <c r="Q197" s="1828">
        <v>0</v>
      </c>
      <c r="R197" s="1831">
        <f t="shared" si="1109"/>
        <v>0</v>
      </c>
      <c r="S197" s="1481">
        <f>IF(AND(SUM(O197:Q197)=0,N197="NNN"),MIN('Operating History and Pro Forma'!$M$33,'Operating History and Pro Forma'!$T$15)*D197,SUM(O197:Q197)*D197)</f>
        <v>0</v>
      </c>
      <c r="T197" s="1482">
        <f t="shared" si="1110"/>
        <v>0</v>
      </c>
      <c r="U197" s="1483">
        <f t="shared" si="1111"/>
        <v>0</v>
      </c>
      <c r="V197" s="1480"/>
      <c r="W197" s="1514"/>
      <c r="X197" s="1486" t="str">
        <f t="shared" si="1112"/>
        <v/>
      </c>
      <c r="Y197" s="1487">
        <f t="shared" si="1113"/>
        <v>0</v>
      </c>
      <c r="Z197" s="1488"/>
      <c r="AA197" s="1488"/>
      <c r="AB197" s="1488"/>
      <c r="AC197" s="1488"/>
      <c r="AD197" s="1489">
        <f t="shared" si="1114"/>
        <v>0</v>
      </c>
      <c r="AE197" s="1490" t="str">
        <f t="shared" si="1115"/>
        <v/>
      </c>
      <c r="AF197" s="1491">
        <f t="shared" si="1116"/>
        <v>0</v>
      </c>
      <c r="AG197" s="1492">
        <f t="shared" si="1117"/>
        <v>0</v>
      </c>
      <c r="AH197" s="1493">
        <f t="shared" si="1118"/>
        <v>0</v>
      </c>
      <c r="AI197" s="1493">
        <f t="shared" si="1118"/>
        <v>0</v>
      </c>
      <c r="AJ197" s="1494">
        <f t="shared" si="1118"/>
        <v>0</v>
      </c>
      <c r="AK197" s="1494">
        <f t="shared" si="1118"/>
        <v>0</v>
      </c>
      <c r="AL197" s="1495">
        <f t="shared" si="1118"/>
        <v>0</v>
      </c>
      <c r="AM197" s="1496">
        <f t="shared" si="1118"/>
        <v>0</v>
      </c>
      <c r="AN197" s="1497">
        <f t="shared" si="399"/>
        <v>0</v>
      </c>
      <c r="AO197" s="1498">
        <f t="shared" si="1093"/>
        <v>0</v>
      </c>
      <c r="AP197" s="1499">
        <f t="shared" si="1119"/>
        <v>0</v>
      </c>
      <c r="AQ197" s="1500">
        <f t="shared" si="1120"/>
        <v>0</v>
      </c>
      <c r="AR197" s="1501">
        <f t="shared" si="1121"/>
        <v>0</v>
      </c>
      <c r="AS197" s="1498">
        <f t="shared" si="1088"/>
        <v>0</v>
      </c>
      <c r="AT197" s="1501">
        <f t="shared" si="1122"/>
        <v>0</v>
      </c>
      <c r="AU197" s="1498">
        <f t="shared" si="1123"/>
        <v>1</v>
      </c>
      <c r="AV197" s="1498">
        <f t="shared" si="1124"/>
        <v>2</v>
      </c>
      <c r="AW197" s="1499">
        <f t="shared" si="1125"/>
        <v>0</v>
      </c>
      <c r="AX197" s="1502">
        <f t="shared" si="1126"/>
        <v>0</v>
      </c>
      <c r="AY197" s="1503">
        <f t="shared" si="1127"/>
        <v>0</v>
      </c>
      <c r="AZ197" s="1498">
        <f t="shared" si="1128"/>
        <v>2</v>
      </c>
      <c r="BA197" s="1498">
        <f t="shared" si="1129"/>
        <v>3</v>
      </c>
      <c r="BB197" s="1499">
        <f t="shared" si="1130"/>
        <v>0</v>
      </c>
      <c r="BC197" s="1502">
        <f t="shared" si="1131"/>
        <v>0</v>
      </c>
      <c r="BD197" s="1503">
        <f t="shared" si="1132"/>
        <v>0</v>
      </c>
      <c r="BE197" s="1498">
        <f t="shared" si="1133"/>
        <v>3</v>
      </c>
      <c r="BF197" s="1498">
        <f t="shared" si="1134"/>
        <v>4</v>
      </c>
      <c r="BG197" s="1499">
        <f t="shared" si="1135"/>
        <v>0</v>
      </c>
      <c r="BH197" s="1502">
        <f t="shared" si="1136"/>
        <v>0</v>
      </c>
      <c r="BI197" s="1502">
        <f t="shared" si="1137"/>
        <v>0</v>
      </c>
      <c r="BJ197" s="1504">
        <f t="shared" si="1138"/>
        <v>1900</v>
      </c>
      <c r="BK197" s="1505" t="str">
        <f t="shared" si="1139"/>
        <v/>
      </c>
      <c r="BL197" s="1506"/>
      <c r="BM197" s="1507">
        <f t="shared" si="1140"/>
        <v>0</v>
      </c>
      <c r="BN197" s="1508">
        <f t="shared" si="1305"/>
        <v>0</v>
      </c>
      <c r="BO197" s="1508">
        <f t="shared" si="1305"/>
        <v>0</v>
      </c>
      <c r="BP197" s="1508">
        <f t="shared" si="1305"/>
        <v>0</v>
      </c>
      <c r="BQ197" s="1508">
        <f t="shared" si="1305"/>
        <v>0</v>
      </c>
      <c r="BR197" s="1508">
        <f t="shared" si="1305"/>
        <v>0</v>
      </c>
      <c r="BS197" s="1508">
        <f t="shared" si="1305"/>
        <v>0</v>
      </c>
      <c r="BT197" s="1508">
        <f t="shared" si="1305"/>
        <v>0</v>
      </c>
      <c r="BU197" s="1508">
        <f t="shared" si="1305"/>
        <v>0</v>
      </c>
      <c r="BV197" s="1508">
        <f t="shared" si="1305"/>
        <v>0</v>
      </c>
      <c r="BW197" s="1508">
        <f t="shared" si="1305"/>
        <v>0</v>
      </c>
      <c r="BX197" s="1508">
        <f t="shared" si="1305"/>
        <v>0</v>
      </c>
      <c r="BY197" s="1507">
        <f t="shared" si="1305"/>
        <v>0</v>
      </c>
      <c r="BZ197" s="1508">
        <f t="shared" si="1305"/>
        <v>0</v>
      </c>
      <c r="CA197" s="1508">
        <f t="shared" si="1305"/>
        <v>0</v>
      </c>
      <c r="CB197" s="1508">
        <f t="shared" si="1305"/>
        <v>0</v>
      </c>
      <c r="CC197" s="1508">
        <f t="shared" si="1305"/>
        <v>0</v>
      </c>
      <c r="CD197" s="1508">
        <f t="shared" si="1298"/>
        <v>0</v>
      </c>
      <c r="CE197" s="1508">
        <f t="shared" si="1298"/>
        <v>0</v>
      </c>
      <c r="CF197" s="1508">
        <f t="shared" si="1298"/>
        <v>0</v>
      </c>
      <c r="CG197" s="1508">
        <f t="shared" si="1298"/>
        <v>0</v>
      </c>
      <c r="CH197" s="1508">
        <f t="shared" si="1298"/>
        <v>0</v>
      </c>
      <c r="CI197" s="1508">
        <f t="shared" si="1298"/>
        <v>0</v>
      </c>
      <c r="CJ197" s="1509">
        <f t="shared" si="1298"/>
        <v>0</v>
      </c>
      <c r="CK197" s="1507">
        <f t="shared" si="1298"/>
        <v>0</v>
      </c>
      <c r="CL197" s="1508">
        <f t="shared" si="1298"/>
        <v>0</v>
      </c>
      <c r="CM197" s="1508">
        <f t="shared" si="1298"/>
        <v>0</v>
      </c>
      <c r="CN197" s="1508">
        <f t="shared" si="1298"/>
        <v>0</v>
      </c>
      <c r="CO197" s="1508">
        <f t="shared" si="1298"/>
        <v>0</v>
      </c>
      <c r="CP197" s="1508">
        <f t="shared" si="1298"/>
        <v>0</v>
      </c>
      <c r="CQ197" s="1508">
        <f t="shared" si="1298"/>
        <v>0</v>
      </c>
      <c r="CR197" s="1508">
        <f t="shared" si="1298"/>
        <v>0</v>
      </c>
      <c r="CS197" s="1508">
        <f t="shared" si="1298"/>
        <v>0</v>
      </c>
      <c r="CT197" s="1508">
        <f t="shared" si="1299"/>
        <v>0</v>
      </c>
      <c r="CU197" s="1508">
        <f t="shared" si="1299"/>
        <v>0</v>
      </c>
      <c r="CV197" s="1509">
        <f t="shared" si="1299"/>
        <v>0</v>
      </c>
      <c r="CW197" s="1508">
        <f t="shared" si="1299"/>
        <v>0</v>
      </c>
      <c r="CX197" s="1508">
        <f t="shared" si="1299"/>
        <v>0</v>
      </c>
      <c r="CY197" s="1508">
        <f t="shared" si="1299"/>
        <v>0</v>
      </c>
      <c r="CZ197" s="1508">
        <f t="shared" si="1299"/>
        <v>0</v>
      </c>
      <c r="DA197" s="1508">
        <f t="shared" si="1299"/>
        <v>0</v>
      </c>
      <c r="DB197" s="1508">
        <f t="shared" si="1299"/>
        <v>0</v>
      </c>
      <c r="DC197" s="1508">
        <f t="shared" si="1299"/>
        <v>0</v>
      </c>
      <c r="DD197" s="1508">
        <f t="shared" si="1299"/>
        <v>0</v>
      </c>
      <c r="DE197" s="1508">
        <f t="shared" si="1299"/>
        <v>0</v>
      </c>
      <c r="DF197" s="1508">
        <f t="shared" si="1299"/>
        <v>0</v>
      </c>
      <c r="DG197" s="1508">
        <f t="shared" si="1299"/>
        <v>0</v>
      </c>
      <c r="DH197" s="1509">
        <f t="shared" si="1299"/>
        <v>0</v>
      </c>
      <c r="DI197" s="1508">
        <f t="shared" si="1299"/>
        <v>0</v>
      </c>
      <c r="DJ197" s="1508">
        <f t="shared" si="1300"/>
        <v>0</v>
      </c>
      <c r="DK197" s="1508">
        <f t="shared" si="1300"/>
        <v>0</v>
      </c>
      <c r="DL197" s="1508">
        <f t="shared" si="1300"/>
        <v>0</v>
      </c>
      <c r="DM197" s="1508">
        <f t="shared" si="1300"/>
        <v>0</v>
      </c>
      <c r="DN197" s="1508">
        <f t="shared" si="1300"/>
        <v>0</v>
      </c>
      <c r="DO197" s="1508">
        <f t="shared" si="1300"/>
        <v>0</v>
      </c>
      <c r="DP197" s="1508">
        <f t="shared" si="1300"/>
        <v>0</v>
      </c>
      <c r="DQ197" s="1508">
        <f t="shared" si="1300"/>
        <v>0</v>
      </c>
      <c r="DR197" s="1508">
        <f t="shared" si="1300"/>
        <v>0</v>
      </c>
      <c r="DS197" s="1508">
        <f t="shared" si="1300"/>
        <v>0</v>
      </c>
      <c r="DT197" s="1509">
        <f t="shared" si="1300"/>
        <v>0</v>
      </c>
      <c r="DU197" s="1507">
        <f t="shared" si="1300"/>
        <v>0</v>
      </c>
      <c r="DV197" s="1508">
        <f t="shared" si="1300"/>
        <v>0</v>
      </c>
      <c r="DW197" s="1508">
        <f t="shared" si="1300"/>
        <v>0</v>
      </c>
      <c r="DX197" s="1508">
        <f t="shared" si="1300"/>
        <v>0</v>
      </c>
      <c r="DY197" s="1508">
        <f t="shared" si="1300"/>
        <v>0</v>
      </c>
      <c r="DZ197" s="1508">
        <f t="shared" si="1301"/>
        <v>0</v>
      </c>
      <c r="EA197" s="1508">
        <f t="shared" si="1301"/>
        <v>0</v>
      </c>
      <c r="EB197" s="1508">
        <f t="shared" si="1301"/>
        <v>0</v>
      </c>
      <c r="EC197" s="1508">
        <f t="shared" si="1301"/>
        <v>0</v>
      </c>
      <c r="ED197" s="1508">
        <f t="shared" si="1301"/>
        <v>0</v>
      </c>
      <c r="EE197" s="1508">
        <f t="shared" si="1301"/>
        <v>0</v>
      </c>
      <c r="EF197" s="1508">
        <f t="shared" si="1301"/>
        <v>0</v>
      </c>
      <c r="EG197" s="1507">
        <f t="shared" si="1301"/>
        <v>0</v>
      </c>
      <c r="EH197" s="1508">
        <f t="shared" si="1301"/>
        <v>0</v>
      </c>
      <c r="EI197" s="1508">
        <f t="shared" si="1301"/>
        <v>0</v>
      </c>
      <c r="EJ197" s="1508">
        <f t="shared" si="1301"/>
        <v>0</v>
      </c>
      <c r="EK197" s="1508">
        <f t="shared" si="1301"/>
        <v>0</v>
      </c>
      <c r="EL197" s="1508">
        <f t="shared" si="1301"/>
        <v>0</v>
      </c>
      <c r="EM197" s="1508">
        <f t="shared" si="1301"/>
        <v>0</v>
      </c>
      <c r="EN197" s="1508">
        <f t="shared" si="1301"/>
        <v>0</v>
      </c>
      <c r="EO197" s="1508">
        <f t="shared" si="1301"/>
        <v>0</v>
      </c>
      <c r="EP197" s="1508">
        <f t="shared" si="1302"/>
        <v>0</v>
      </c>
      <c r="EQ197" s="1508">
        <f t="shared" si="1302"/>
        <v>0</v>
      </c>
      <c r="ER197" s="1509">
        <f t="shared" si="1302"/>
        <v>0</v>
      </c>
      <c r="ES197" s="1507">
        <f t="shared" si="1302"/>
        <v>0</v>
      </c>
      <c r="ET197" s="1508">
        <f t="shared" si="1302"/>
        <v>0</v>
      </c>
      <c r="EU197" s="1508">
        <f t="shared" si="1302"/>
        <v>0</v>
      </c>
      <c r="EV197" s="1508">
        <f t="shared" si="1302"/>
        <v>0</v>
      </c>
      <c r="EW197" s="1508">
        <f t="shared" si="1302"/>
        <v>0</v>
      </c>
      <c r="EX197" s="1508">
        <f t="shared" si="1302"/>
        <v>0</v>
      </c>
      <c r="EY197" s="1508">
        <f t="shared" si="1302"/>
        <v>0</v>
      </c>
      <c r="EZ197" s="1508">
        <f t="shared" si="1302"/>
        <v>0</v>
      </c>
      <c r="FA197" s="1508">
        <f t="shared" si="1302"/>
        <v>0</v>
      </c>
      <c r="FB197" s="1508">
        <f t="shared" si="1302"/>
        <v>0</v>
      </c>
      <c r="FC197" s="1508">
        <f t="shared" si="1302"/>
        <v>0</v>
      </c>
      <c r="FD197" s="1509">
        <f t="shared" si="1302"/>
        <v>0</v>
      </c>
      <c r="FE197" s="1508">
        <f t="shared" si="1302"/>
        <v>0</v>
      </c>
      <c r="FF197" s="1508">
        <f t="shared" si="1287"/>
        <v>0</v>
      </c>
      <c r="FG197" s="1508">
        <f t="shared" si="1303"/>
        <v>0</v>
      </c>
      <c r="FH197" s="1508">
        <f t="shared" si="1303"/>
        <v>0</v>
      </c>
      <c r="FI197" s="1508">
        <f t="shared" si="1303"/>
        <v>0</v>
      </c>
      <c r="FJ197" s="1508">
        <f t="shared" si="1303"/>
        <v>0</v>
      </c>
      <c r="FK197" s="1508">
        <f t="shared" si="1303"/>
        <v>0</v>
      </c>
      <c r="FL197" s="1508">
        <f t="shared" si="1303"/>
        <v>0</v>
      </c>
      <c r="FM197" s="1508">
        <f t="shared" si="1303"/>
        <v>0</v>
      </c>
      <c r="FN197" s="1508">
        <f t="shared" si="1303"/>
        <v>0</v>
      </c>
      <c r="FO197" s="1508">
        <f t="shared" si="1303"/>
        <v>0</v>
      </c>
      <c r="FP197" s="1509">
        <f t="shared" si="1303"/>
        <v>0</v>
      </c>
      <c r="FQ197" s="1508">
        <f t="shared" si="1303"/>
        <v>0</v>
      </c>
      <c r="FR197" s="1508">
        <f t="shared" si="1303"/>
        <v>0</v>
      </c>
      <c r="FS197" s="1508">
        <f t="shared" si="1303"/>
        <v>0</v>
      </c>
      <c r="FT197" s="1508">
        <f t="shared" si="1303"/>
        <v>0</v>
      </c>
      <c r="FU197" s="1508">
        <f t="shared" si="1303"/>
        <v>0</v>
      </c>
      <c r="FV197" s="1508">
        <f t="shared" si="1303"/>
        <v>0</v>
      </c>
      <c r="FW197" s="1508">
        <f t="shared" si="1142"/>
        <v>0</v>
      </c>
      <c r="FX197" s="1508">
        <f t="shared" si="1142"/>
        <v>0</v>
      </c>
      <c r="FY197" s="1508">
        <f t="shared" si="1142"/>
        <v>0</v>
      </c>
      <c r="FZ197" s="1508">
        <f t="shared" si="1142"/>
        <v>0</v>
      </c>
      <c r="GA197" s="1508">
        <f t="shared" si="1142"/>
        <v>0</v>
      </c>
      <c r="GB197" s="1509">
        <f t="shared" si="1142"/>
        <v>0</v>
      </c>
      <c r="GC197" s="1506"/>
      <c r="GD197" s="1458">
        <f t="shared" si="1143"/>
        <v>1</v>
      </c>
      <c r="GE197" s="1510">
        <f t="shared" si="1307"/>
        <v>0</v>
      </c>
      <c r="GF197" s="1511">
        <f t="shared" si="1307"/>
        <v>0</v>
      </c>
      <c r="GG197" s="1511">
        <f t="shared" si="1307"/>
        <v>0</v>
      </c>
      <c r="GH197" s="1511">
        <f t="shared" si="1307"/>
        <v>0</v>
      </c>
      <c r="GI197" s="1511">
        <f t="shared" si="1307"/>
        <v>0</v>
      </c>
      <c r="GJ197" s="1511">
        <f t="shared" si="1307"/>
        <v>0</v>
      </c>
      <c r="GK197" s="1511">
        <f t="shared" si="1307"/>
        <v>0</v>
      </c>
      <c r="GL197" s="1511">
        <f t="shared" si="1307"/>
        <v>0</v>
      </c>
      <c r="GM197" s="1511">
        <f t="shared" si="1307"/>
        <v>0</v>
      </c>
      <c r="GN197" s="1512">
        <f t="shared" si="1307"/>
        <v>0</v>
      </c>
      <c r="GO197" s="1513">
        <f t="shared" si="1144"/>
        <v>0</v>
      </c>
      <c r="GP197" s="1506"/>
      <c r="GQ197" s="1510">
        <f t="shared" si="1304"/>
        <v>0</v>
      </c>
      <c r="GR197" s="1511">
        <f t="shared" si="1289"/>
        <v>0</v>
      </c>
      <c r="GS197" s="1511">
        <f t="shared" si="1289"/>
        <v>0</v>
      </c>
      <c r="GT197" s="1511">
        <f t="shared" si="1289"/>
        <v>0</v>
      </c>
      <c r="GU197" s="1511">
        <f t="shared" si="1289"/>
        <v>0</v>
      </c>
      <c r="GV197" s="1511">
        <f t="shared" si="1289"/>
        <v>0</v>
      </c>
      <c r="GW197" s="1511">
        <f t="shared" si="1289"/>
        <v>0</v>
      </c>
      <c r="GX197" s="1511">
        <f t="shared" si="1289"/>
        <v>0</v>
      </c>
      <c r="GY197" s="1511">
        <f t="shared" si="1289"/>
        <v>0</v>
      </c>
      <c r="GZ197" s="1512">
        <f t="shared" si="1289"/>
        <v>0</v>
      </c>
      <c r="HA197" s="1513">
        <f t="shared" si="1145"/>
        <v>0</v>
      </c>
      <c r="HB197" s="1506">
        <f t="shared" si="1146"/>
        <v>1</v>
      </c>
      <c r="HC197" s="1506"/>
      <c r="HD197" s="1508">
        <f t="shared" si="1147"/>
        <v>0</v>
      </c>
      <c r="HE197" s="1460">
        <f t="shared" si="1148"/>
        <v>0</v>
      </c>
      <c r="HF197" s="1460">
        <f t="shared" si="1149"/>
        <v>0</v>
      </c>
      <c r="HG197" s="1460">
        <f t="shared" si="1150"/>
        <v>0</v>
      </c>
      <c r="HH197" s="1460">
        <f t="shared" si="1151"/>
        <v>0</v>
      </c>
      <c r="HI197" s="1460">
        <f t="shared" si="1152"/>
        <v>0</v>
      </c>
      <c r="HJ197" s="1460">
        <f t="shared" si="1153"/>
        <v>0</v>
      </c>
      <c r="HK197" s="1460">
        <f t="shared" si="1154"/>
        <v>0</v>
      </c>
      <c r="HL197" s="1460">
        <f t="shared" si="1155"/>
        <v>0</v>
      </c>
      <c r="HM197" s="1460">
        <f t="shared" si="1156"/>
        <v>0</v>
      </c>
      <c r="HN197" s="1460">
        <f t="shared" si="1157"/>
        <v>0</v>
      </c>
      <c r="HO197" s="1460">
        <f t="shared" si="1158"/>
        <v>0</v>
      </c>
      <c r="HP197" s="1460">
        <f t="shared" si="1159"/>
        <v>0</v>
      </c>
      <c r="HQ197" s="1460">
        <f t="shared" si="1160"/>
        <v>0</v>
      </c>
      <c r="HR197" s="1460">
        <f t="shared" si="1161"/>
        <v>0</v>
      </c>
      <c r="HS197" s="1460">
        <f t="shared" si="1162"/>
        <v>0</v>
      </c>
      <c r="HT197" s="1460">
        <f t="shared" si="1163"/>
        <v>0</v>
      </c>
      <c r="HU197" s="1460">
        <f t="shared" si="1164"/>
        <v>0</v>
      </c>
      <c r="HV197" s="1460">
        <f t="shared" si="1165"/>
        <v>0</v>
      </c>
      <c r="HW197" s="1460">
        <f t="shared" si="1166"/>
        <v>0</v>
      </c>
      <c r="HX197" s="1460">
        <f t="shared" si="1167"/>
        <v>0</v>
      </c>
      <c r="HY197" s="1460">
        <f t="shared" si="1168"/>
        <v>0</v>
      </c>
      <c r="HZ197" s="1460">
        <f t="shared" si="1169"/>
        <v>0</v>
      </c>
      <c r="IA197" s="1460">
        <f t="shared" si="1170"/>
        <v>0</v>
      </c>
      <c r="IB197" s="1460">
        <f t="shared" si="1171"/>
        <v>0</v>
      </c>
      <c r="IC197" s="1460">
        <f t="shared" si="1172"/>
        <v>0</v>
      </c>
      <c r="ID197" s="1460">
        <f t="shared" si="1173"/>
        <v>0</v>
      </c>
      <c r="IE197" s="1460">
        <f t="shared" si="1174"/>
        <v>0</v>
      </c>
      <c r="IF197" s="1460">
        <f t="shared" si="1175"/>
        <v>0</v>
      </c>
      <c r="IG197" s="1460">
        <f t="shared" si="1176"/>
        <v>0</v>
      </c>
      <c r="IH197" s="1460">
        <f t="shared" si="1177"/>
        <v>0</v>
      </c>
      <c r="II197" s="1460">
        <f t="shared" si="1178"/>
        <v>0</v>
      </c>
      <c r="IJ197" s="1460">
        <f t="shared" si="1179"/>
        <v>0</v>
      </c>
      <c r="IK197" s="1460">
        <f t="shared" si="1180"/>
        <v>0</v>
      </c>
      <c r="IL197" s="1460">
        <f t="shared" si="1181"/>
        <v>0</v>
      </c>
      <c r="IM197" s="1460">
        <f t="shared" si="1182"/>
        <v>0</v>
      </c>
      <c r="IN197" s="1460">
        <f t="shared" si="1183"/>
        <v>0</v>
      </c>
      <c r="IO197" s="1460">
        <f t="shared" si="1184"/>
        <v>0</v>
      </c>
      <c r="IP197" s="1460">
        <f t="shared" si="1185"/>
        <v>0</v>
      </c>
      <c r="IQ197" s="1460">
        <f t="shared" si="1186"/>
        <v>0</v>
      </c>
      <c r="IR197" s="1460">
        <f t="shared" si="1187"/>
        <v>0</v>
      </c>
      <c r="IS197" s="1460">
        <f t="shared" si="1188"/>
        <v>0</v>
      </c>
      <c r="IT197" s="1460">
        <f t="shared" si="1189"/>
        <v>0</v>
      </c>
      <c r="IU197" s="1460">
        <f t="shared" si="1190"/>
        <v>0</v>
      </c>
      <c r="IV197" s="1460">
        <f t="shared" si="1191"/>
        <v>0</v>
      </c>
      <c r="IW197" s="1460">
        <f t="shared" si="1192"/>
        <v>0</v>
      </c>
      <c r="IX197" s="1460">
        <f t="shared" si="1193"/>
        <v>0</v>
      </c>
      <c r="IY197" s="1460">
        <f t="shared" si="1194"/>
        <v>0</v>
      </c>
      <c r="IZ197" s="1460">
        <f t="shared" si="1195"/>
        <v>0</v>
      </c>
      <c r="JA197" s="1460">
        <f t="shared" si="1196"/>
        <v>0</v>
      </c>
      <c r="JB197" s="1460">
        <f t="shared" si="1197"/>
        <v>0</v>
      </c>
      <c r="JC197" s="1460">
        <f t="shared" si="1198"/>
        <v>0</v>
      </c>
      <c r="JD197" s="1460">
        <f t="shared" si="1199"/>
        <v>0</v>
      </c>
      <c r="JE197" s="1460">
        <f t="shared" si="1200"/>
        <v>0</v>
      </c>
      <c r="JF197" s="1460">
        <f t="shared" si="1201"/>
        <v>0</v>
      </c>
      <c r="JG197" s="1460">
        <f t="shared" si="1202"/>
        <v>0</v>
      </c>
      <c r="JH197" s="1460">
        <f t="shared" si="1203"/>
        <v>0</v>
      </c>
      <c r="JI197" s="1460">
        <f t="shared" si="1204"/>
        <v>0</v>
      </c>
      <c r="JJ197" s="1460">
        <f t="shared" si="1205"/>
        <v>0</v>
      </c>
      <c r="JK197" s="1460">
        <f t="shared" si="1206"/>
        <v>0</v>
      </c>
      <c r="JL197" s="1460">
        <f t="shared" si="1207"/>
        <v>0</v>
      </c>
      <c r="JM197" s="1460">
        <f t="shared" si="1208"/>
        <v>0</v>
      </c>
      <c r="JN197" s="1460">
        <f t="shared" si="1209"/>
        <v>0</v>
      </c>
      <c r="JO197" s="1460">
        <f t="shared" si="1210"/>
        <v>0</v>
      </c>
      <c r="JP197" s="1460">
        <f t="shared" si="1211"/>
        <v>0</v>
      </c>
      <c r="JQ197" s="1460">
        <f t="shared" si="1212"/>
        <v>0</v>
      </c>
      <c r="JR197" s="1460">
        <f t="shared" si="1213"/>
        <v>0</v>
      </c>
      <c r="JS197" s="1460">
        <f t="shared" si="1214"/>
        <v>0</v>
      </c>
      <c r="JT197" s="1460">
        <f t="shared" si="1215"/>
        <v>0</v>
      </c>
      <c r="JU197" s="1460">
        <f t="shared" si="1216"/>
        <v>0</v>
      </c>
      <c r="JV197" s="1460">
        <f t="shared" si="1217"/>
        <v>0</v>
      </c>
      <c r="JW197" s="1460">
        <f t="shared" si="1218"/>
        <v>0</v>
      </c>
      <c r="JX197" s="1460">
        <f t="shared" si="1219"/>
        <v>0</v>
      </c>
      <c r="JY197" s="1460">
        <f t="shared" si="1220"/>
        <v>0</v>
      </c>
      <c r="JZ197" s="1460">
        <f t="shared" si="1221"/>
        <v>0</v>
      </c>
      <c r="KA197" s="1460">
        <f t="shared" si="1222"/>
        <v>0</v>
      </c>
      <c r="KB197" s="1460">
        <f t="shared" si="1223"/>
        <v>0</v>
      </c>
      <c r="KC197" s="1460">
        <f t="shared" si="1224"/>
        <v>0</v>
      </c>
      <c r="KD197" s="1460">
        <f t="shared" si="1225"/>
        <v>0</v>
      </c>
      <c r="KE197" s="1460">
        <f t="shared" si="1226"/>
        <v>0</v>
      </c>
      <c r="KF197" s="1460">
        <f t="shared" si="1227"/>
        <v>0</v>
      </c>
      <c r="KG197" s="1460">
        <f t="shared" si="1228"/>
        <v>0</v>
      </c>
      <c r="KH197" s="1460">
        <f t="shared" si="1229"/>
        <v>0</v>
      </c>
      <c r="KI197" s="1460">
        <f t="shared" si="1230"/>
        <v>0</v>
      </c>
      <c r="KJ197" s="1460">
        <f t="shared" si="1231"/>
        <v>0</v>
      </c>
      <c r="KK197" s="1460">
        <f t="shared" si="1232"/>
        <v>0</v>
      </c>
      <c r="KL197" s="1460">
        <f t="shared" si="1233"/>
        <v>0</v>
      </c>
      <c r="KM197" s="1460">
        <f t="shared" si="1234"/>
        <v>0</v>
      </c>
      <c r="KN197" s="1460">
        <f t="shared" si="1235"/>
        <v>0</v>
      </c>
      <c r="KO197" s="1460">
        <f t="shared" si="1236"/>
        <v>0</v>
      </c>
      <c r="KP197" s="1460">
        <f t="shared" si="1237"/>
        <v>0</v>
      </c>
      <c r="KQ197" s="1460">
        <f t="shared" si="1238"/>
        <v>0</v>
      </c>
      <c r="KR197" s="1460">
        <f t="shared" si="1239"/>
        <v>0</v>
      </c>
      <c r="KS197" s="1460">
        <f t="shared" si="1240"/>
        <v>0</v>
      </c>
      <c r="KT197" s="1460">
        <f t="shared" si="1241"/>
        <v>0</v>
      </c>
      <c r="KU197" s="1460">
        <f t="shared" si="1242"/>
        <v>0</v>
      </c>
      <c r="KV197" s="1460">
        <f t="shared" si="1243"/>
        <v>0</v>
      </c>
      <c r="KW197" s="1460">
        <f t="shared" si="1244"/>
        <v>0</v>
      </c>
      <c r="KX197" s="1460">
        <f t="shared" si="1245"/>
        <v>0</v>
      </c>
      <c r="KY197" s="1460">
        <f t="shared" si="1246"/>
        <v>0</v>
      </c>
      <c r="KZ197" s="1460">
        <f t="shared" si="1247"/>
        <v>0</v>
      </c>
      <c r="LA197" s="1460">
        <f t="shared" si="1248"/>
        <v>0</v>
      </c>
      <c r="LB197" s="1460">
        <f t="shared" si="1249"/>
        <v>0</v>
      </c>
      <c r="LC197" s="1460">
        <f t="shared" si="1250"/>
        <v>0</v>
      </c>
      <c r="LD197" s="1460">
        <f t="shared" si="1251"/>
        <v>0</v>
      </c>
      <c r="LE197" s="1460">
        <f t="shared" si="1252"/>
        <v>0</v>
      </c>
      <c r="LF197" s="1460">
        <f t="shared" si="1253"/>
        <v>0</v>
      </c>
      <c r="LG197" s="1460">
        <f t="shared" si="1254"/>
        <v>0</v>
      </c>
      <c r="LH197" s="1460">
        <f t="shared" si="1255"/>
        <v>0</v>
      </c>
      <c r="LI197" s="1460">
        <f t="shared" si="1256"/>
        <v>0</v>
      </c>
      <c r="LJ197" s="1460">
        <f t="shared" si="1257"/>
        <v>0</v>
      </c>
      <c r="LK197" s="1460">
        <f t="shared" si="1258"/>
        <v>0</v>
      </c>
      <c r="LL197" s="1460">
        <f t="shared" si="1259"/>
        <v>0</v>
      </c>
      <c r="LM197" s="1460">
        <f t="shared" si="1260"/>
        <v>0</v>
      </c>
      <c r="LN197" s="1460">
        <f t="shared" si="1261"/>
        <v>0</v>
      </c>
      <c r="LO197" s="1460">
        <f t="shared" si="1262"/>
        <v>0</v>
      </c>
      <c r="LP197" s="1460">
        <f t="shared" si="1263"/>
        <v>0</v>
      </c>
      <c r="LQ197" s="1460">
        <f t="shared" si="1264"/>
        <v>0</v>
      </c>
      <c r="LR197" s="1460">
        <f t="shared" si="1265"/>
        <v>0</v>
      </c>
      <c r="LS197" s="1460">
        <f t="shared" si="1266"/>
        <v>0</v>
      </c>
      <c r="LW197" s="1467">
        <f t="shared" si="1267"/>
        <v>0</v>
      </c>
      <c r="LX197" s="1467">
        <f t="shared" si="1268"/>
        <v>0</v>
      </c>
      <c r="LY197" s="1467">
        <f t="shared" si="1269"/>
        <v>0</v>
      </c>
      <c r="LZ197" s="1467">
        <f t="shared" si="1270"/>
        <v>0</v>
      </c>
      <c r="MA197" s="1506"/>
      <c r="MB197" s="1460">
        <f t="shared" si="1271"/>
        <v>0</v>
      </c>
      <c r="MC197" s="1460">
        <f t="shared" si="1306"/>
        <v>0</v>
      </c>
      <c r="MD197" s="1460">
        <f t="shared" si="1306"/>
        <v>0</v>
      </c>
      <c r="ME197" s="1460">
        <f t="shared" si="1306"/>
        <v>0</v>
      </c>
      <c r="MF197" s="1460">
        <f t="shared" si="1306"/>
        <v>0</v>
      </c>
      <c r="MG197" s="1460">
        <f t="shared" si="1306"/>
        <v>0</v>
      </c>
      <c r="MH197" s="1460">
        <f t="shared" si="1306"/>
        <v>0</v>
      </c>
      <c r="MI197" s="1460">
        <f t="shared" si="1306"/>
        <v>0</v>
      </c>
      <c r="MJ197" s="1460">
        <f t="shared" si="1306"/>
        <v>0</v>
      </c>
      <c r="MK197" s="1460">
        <f t="shared" si="1306"/>
        <v>0</v>
      </c>
      <c r="ML197" s="1460">
        <f t="shared" si="1306"/>
        <v>0</v>
      </c>
      <c r="MM197" s="1460">
        <f t="shared" si="1306"/>
        <v>0</v>
      </c>
      <c r="MN197" s="1460">
        <f t="shared" si="1306"/>
        <v>0</v>
      </c>
      <c r="MO197" s="1460">
        <f t="shared" si="1306"/>
        <v>0</v>
      </c>
      <c r="MP197" s="1460">
        <f t="shared" si="1306"/>
        <v>0</v>
      </c>
      <c r="MQ197" s="1460">
        <f t="shared" si="1306"/>
        <v>0</v>
      </c>
      <c r="MR197" s="1460">
        <f t="shared" si="1306"/>
        <v>0</v>
      </c>
      <c r="MS197" s="1460">
        <f t="shared" si="1295"/>
        <v>0</v>
      </c>
      <c r="MT197" s="1460">
        <f t="shared" si="1295"/>
        <v>0</v>
      </c>
      <c r="MU197" s="1460">
        <f t="shared" si="1295"/>
        <v>0</v>
      </c>
      <c r="MV197" s="1460">
        <f t="shared" si="1295"/>
        <v>0</v>
      </c>
      <c r="MW197" s="1460">
        <f t="shared" si="1295"/>
        <v>0</v>
      </c>
      <c r="MX197" s="1460">
        <f t="shared" ref="MS197:NH213" si="1311">IF(MX$12&lt;$AO197,0,IF(MX$12&lt;=$AU197,(MX$8-$LW197)*$D197/12,IF(MX$12&gt;=$BF197,(MX$8-$LZ197)*$D197/12,IF(MX$12&gt;=$BE197,0,IF(MX$12&gt;=$BA197,(MX$8-$LY197)*$D197/12,IF(MX$12&gt;=$AZ197,0,IF(MX$12&gt;=$AV197,(MX$8-$LX197)*$D197/12,0)))))))</f>
        <v>0</v>
      </c>
      <c r="MY197" s="1460">
        <f t="shared" si="1311"/>
        <v>0</v>
      </c>
      <c r="MZ197" s="1460">
        <f t="shared" si="1311"/>
        <v>0</v>
      </c>
      <c r="NA197" s="1460">
        <f t="shared" si="1311"/>
        <v>0</v>
      </c>
      <c r="NB197" s="1460">
        <f t="shared" si="1311"/>
        <v>0</v>
      </c>
      <c r="NC197" s="1460">
        <f t="shared" si="1311"/>
        <v>0</v>
      </c>
      <c r="ND197" s="1460">
        <f t="shared" si="1311"/>
        <v>0</v>
      </c>
      <c r="NE197" s="1460">
        <f t="shared" si="1311"/>
        <v>0</v>
      </c>
      <c r="NF197" s="1460">
        <f t="shared" si="1311"/>
        <v>0</v>
      </c>
      <c r="NG197" s="1460">
        <f t="shared" si="1311"/>
        <v>0</v>
      </c>
      <c r="NH197" s="1460">
        <f t="shared" si="1311"/>
        <v>0</v>
      </c>
      <c r="NI197" s="1460">
        <f t="shared" si="1296"/>
        <v>0</v>
      </c>
      <c r="NJ197" s="1460">
        <f t="shared" si="1296"/>
        <v>0</v>
      </c>
      <c r="NK197" s="1460">
        <f t="shared" si="1296"/>
        <v>0</v>
      </c>
      <c r="NL197" s="1460">
        <f t="shared" si="1296"/>
        <v>0</v>
      </c>
      <c r="NM197" s="1460">
        <f t="shared" si="1296"/>
        <v>0</v>
      </c>
      <c r="NN197" s="1460">
        <f t="shared" ref="NI197:NX213" si="1312">IF(NN$12&lt;$AO197,0,IF(NN$12&lt;=$AU197,(NN$8-$LW197)*$D197/12,IF(NN$12&gt;=$BF197,(NN$8-$LZ197)*$D197/12,IF(NN$12&gt;=$BE197,0,IF(NN$12&gt;=$BA197,(NN$8-$LY197)*$D197/12,IF(NN$12&gt;=$AZ197,0,IF(NN$12&gt;=$AV197,(NN$8-$LX197)*$D197/12,0)))))))</f>
        <v>0</v>
      </c>
      <c r="NO197" s="1460">
        <f t="shared" si="1312"/>
        <v>0</v>
      </c>
      <c r="NP197" s="1460">
        <f t="shared" si="1312"/>
        <v>0</v>
      </c>
      <c r="NQ197" s="1460">
        <f t="shared" si="1312"/>
        <v>0</v>
      </c>
      <c r="NR197" s="1460">
        <f t="shared" si="1312"/>
        <v>0</v>
      </c>
      <c r="NS197" s="1460">
        <f t="shared" si="1312"/>
        <v>0</v>
      </c>
      <c r="NT197" s="1460">
        <f t="shared" si="1312"/>
        <v>0</v>
      </c>
      <c r="NU197" s="1460">
        <f t="shared" si="1312"/>
        <v>0</v>
      </c>
      <c r="NV197" s="1460">
        <f t="shared" si="1312"/>
        <v>0</v>
      </c>
      <c r="NW197" s="1460">
        <f t="shared" si="1312"/>
        <v>0</v>
      </c>
      <c r="NX197" s="1460">
        <f t="shared" si="1312"/>
        <v>0</v>
      </c>
      <c r="NY197" s="1460">
        <f t="shared" si="1297"/>
        <v>0</v>
      </c>
      <c r="NZ197" s="1460">
        <f t="shared" si="1297"/>
        <v>0</v>
      </c>
      <c r="OA197" s="1460">
        <f t="shared" si="1297"/>
        <v>0</v>
      </c>
      <c r="OB197" s="1460">
        <f t="shared" si="1297"/>
        <v>0</v>
      </c>
      <c r="OC197" s="1460">
        <f t="shared" si="1297"/>
        <v>0</v>
      </c>
      <c r="OD197" s="1460">
        <f t="shared" si="1297"/>
        <v>0</v>
      </c>
      <c r="OE197" s="1460">
        <f t="shared" si="1297"/>
        <v>0</v>
      </c>
      <c r="OF197" s="1460">
        <f t="shared" si="1297"/>
        <v>0</v>
      </c>
      <c r="OG197" s="1460">
        <f t="shared" si="1297"/>
        <v>0</v>
      </c>
      <c r="OH197" s="1460">
        <f t="shared" si="1297"/>
        <v>0</v>
      </c>
      <c r="OI197" s="1460">
        <f t="shared" si="1297"/>
        <v>0</v>
      </c>
      <c r="OJ197" s="1460">
        <f t="shared" si="1297"/>
        <v>0</v>
      </c>
      <c r="OK197" s="1460">
        <f t="shared" si="1297"/>
        <v>0</v>
      </c>
      <c r="OL197" s="1460">
        <f t="shared" si="1297"/>
        <v>0</v>
      </c>
      <c r="OM197" s="1460">
        <f t="shared" ref="NY197:ON213" si="1313">IF(OM$12&lt;$AO197,0,IF(OM$12&lt;=$AU197,(OM$8-$LW197)*$D197/12,IF(OM$12&gt;=$BF197,(OM$8-$LZ197)*$D197/12,IF(OM$12&gt;=$BE197,0,IF(OM$12&gt;=$BA197,(OM$8-$LY197)*$D197/12,IF(OM$12&gt;=$AZ197,0,IF(OM$12&gt;=$AV197,(OM$8-$LX197)*$D197/12,0)))))))</f>
        <v>0</v>
      </c>
      <c r="ON197" s="1460">
        <f t="shared" si="1313"/>
        <v>0</v>
      </c>
      <c r="OO197" s="1460">
        <f t="shared" si="1279"/>
        <v>0</v>
      </c>
      <c r="OP197" s="1460">
        <f t="shared" si="1308"/>
        <v>0</v>
      </c>
      <c r="OQ197" s="1460">
        <f t="shared" si="1308"/>
        <v>0</v>
      </c>
      <c r="OR197" s="1460">
        <f t="shared" si="1308"/>
        <v>0</v>
      </c>
      <c r="OS197" s="1460">
        <f t="shared" si="1308"/>
        <v>0</v>
      </c>
      <c r="OT197" s="1460">
        <f t="shared" si="1308"/>
        <v>0</v>
      </c>
      <c r="OU197" s="1460">
        <f t="shared" si="1308"/>
        <v>0</v>
      </c>
      <c r="OV197" s="1460">
        <f t="shared" si="1308"/>
        <v>0</v>
      </c>
      <c r="OW197" s="1460">
        <f t="shared" si="1308"/>
        <v>0</v>
      </c>
      <c r="OX197" s="1460">
        <f t="shared" si="1308"/>
        <v>0</v>
      </c>
      <c r="OY197" s="1460">
        <f t="shared" si="1308"/>
        <v>0</v>
      </c>
      <c r="OZ197" s="1460">
        <f t="shared" si="1308"/>
        <v>0</v>
      </c>
      <c r="PA197" s="1460">
        <f t="shared" si="1308"/>
        <v>0</v>
      </c>
      <c r="PB197" s="1460">
        <f t="shared" si="1308"/>
        <v>0</v>
      </c>
      <c r="PC197" s="1460">
        <f t="shared" si="1308"/>
        <v>0</v>
      </c>
      <c r="PD197" s="1460">
        <f t="shared" si="1308"/>
        <v>0</v>
      </c>
      <c r="PE197" s="1460">
        <f t="shared" si="1308"/>
        <v>0</v>
      </c>
      <c r="PF197" s="1460">
        <f t="shared" si="1309"/>
        <v>0</v>
      </c>
      <c r="PG197" s="1460">
        <f t="shared" si="1309"/>
        <v>0</v>
      </c>
      <c r="PH197" s="1460">
        <f t="shared" si="1309"/>
        <v>0</v>
      </c>
      <c r="PI197" s="1460">
        <f t="shared" si="1309"/>
        <v>0</v>
      </c>
      <c r="PJ197" s="1460">
        <f t="shared" si="1309"/>
        <v>0</v>
      </c>
      <c r="PK197" s="1460">
        <f t="shared" si="1309"/>
        <v>0</v>
      </c>
      <c r="PL197" s="1460">
        <f t="shared" si="1309"/>
        <v>0</v>
      </c>
      <c r="PM197" s="1460">
        <f t="shared" si="1309"/>
        <v>0</v>
      </c>
      <c r="PN197" s="1460">
        <f t="shared" si="1309"/>
        <v>0</v>
      </c>
      <c r="PO197" s="1460">
        <f t="shared" si="1309"/>
        <v>0</v>
      </c>
      <c r="PP197" s="1460">
        <f t="shared" si="1309"/>
        <v>0</v>
      </c>
      <c r="PQ197" s="1460">
        <f t="shared" si="1309"/>
        <v>0</v>
      </c>
      <c r="PR197" s="1460">
        <f t="shared" si="1309"/>
        <v>0</v>
      </c>
      <c r="PS197" s="1460">
        <f t="shared" si="1309"/>
        <v>0</v>
      </c>
      <c r="PT197" s="1460">
        <f t="shared" si="1309"/>
        <v>0</v>
      </c>
      <c r="PU197" s="1460">
        <f t="shared" si="1309"/>
        <v>0</v>
      </c>
      <c r="PV197" s="1460">
        <f t="shared" si="1310"/>
        <v>0</v>
      </c>
      <c r="PW197" s="1460">
        <f t="shared" si="1310"/>
        <v>0</v>
      </c>
      <c r="PX197" s="1460">
        <f t="shared" si="1310"/>
        <v>0</v>
      </c>
      <c r="PY197" s="1460">
        <f t="shared" si="1310"/>
        <v>0</v>
      </c>
      <c r="PZ197" s="1460">
        <f t="shared" si="1310"/>
        <v>0</v>
      </c>
      <c r="QA197" s="1460">
        <f t="shared" si="1310"/>
        <v>0</v>
      </c>
      <c r="QB197" s="1460">
        <f t="shared" si="1310"/>
        <v>0</v>
      </c>
      <c r="QC197" s="1460">
        <f t="shared" si="1310"/>
        <v>0</v>
      </c>
      <c r="QD197" s="1460">
        <f t="shared" si="1310"/>
        <v>0</v>
      </c>
      <c r="QE197" s="1460">
        <f t="shared" si="1310"/>
        <v>0</v>
      </c>
      <c r="QF197" s="1460">
        <f t="shared" si="1310"/>
        <v>0</v>
      </c>
      <c r="QG197" s="1460">
        <f t="shared" si="1310"/>
        <v>0</v>
      </c>
      <c r="QH197" s="1460">
        <f t="shared" si="1310"/>
        <v>0</v>
      </c>
      <c r="QI197" s="1460">
        <f t="shared" si="1310"/>
        <v>0</v>
      </c>
      <c r="QJ197" s="1460">
        <f t="shared" si="1310"/>
        <v>0</v>
      </c>
      <c r="QK197" s="1460">
        <f t="shared" si="1310"/>
        <v>0</v>
      </c>
      <c r="QL197" s="1460">
        <f t="shared" si="1273"/>
        <v>0</v>
      </c>
      <c r="QM197" s="1460">
        <f t="shared" si="1273"/>
        <v>0</v>
      </c>
      <c r="QN197" s="1460">
        <f t="shared" si="1273"/>
        <v>0</v>
      </c>
      <c r="QO197" s="1460">
        <f t="shared" si="1273"/>
        <v>0</v>
      </c>
      <c r="QP197" s="1460">
        <f t="shared" si="1273"/>
        <v>0</v>
      </c>
      <c r="QQ197" s="1460">
        <f t="shared" si="1273"/>
        <v>0</v>
      </c>
    </row>
    <row r="198" spans="1:459" s="1466" customFormat="1" ht="22.5" customHeight="1">
      <c r="A198" s="1468"/>
      <c r="B198" s="1469"/>
      <c r="C198" s="1469"/>
      <c r="D198" s="1470"/>
      <c r="E198" s="1471"/>
      <c r="F198" s="1472"/>
      <c r="G198" s="1472"/>
      <c r="H198" s="1473">
        <f t="shared" si="1106"/>
        <v>0</v>
      </c>
      <c r="I198" s="1474">
        <v>0</v>
      </c>
      <c r="J198" s="1475">
        <f t="shared" si="437"/>
        <v>0</v>
      </c>
      <c r="K198" s="1476">
        <v>0</v>
      </c>
      <c r="L198" s="1477">
        <f t="shared" si="1107"/>
        <v>0</v>
      </c>
      <c r="M198" s="1477">
        <f t="shared" si="1108"/>
        <v>0</v>
      </c>
      <c r="N198" s="1478"/>
      <c r="O198" s="1479">
        <v>0</v>
      </c>
      <c r="P198" s="1480">
        <v>0</v>
      </c>
      <c r="Q198" s="1828">
        <v>0</v>
      </c>
      <c r="R198" s="1831">
        <f t="shared" si="1109"/>
        <v>0</v>
      </c>
      <c r="S198" s="1481">
        <f>IF(AND(SUM(O198:Q198)=0,N198="NNN"),MIN('Operating History and Pro Forma'!$M$33,'Operating History and Pro Forma'!$T$15)*D198,SUM(O198:Q198)*D198)</f>
        <v>0</v>
      </c>
      <c r="T198" s="1482">
        <f t="shared" si="1110"/>
        <v>0</v>
      </c>
      <c r="U198" s="1483">
        <f t="shared" si="1111"/>
        <v>0</v>
      </c>
      <c r="V198" s="1480"/>
      <c r="W198" s="1514"/>
      <c r="X198" s="1486" t="str">
        <f t="shared" si="1112"/>
        <v/>
      </c>
      <c r="Y198" s="1487">
        <f t="shared" si="1113"/>
        <v>0</v>
      </c>
      <c r="Z198" s="1488"/>
      <c r="AA198" s="1488"/>
      <c r="AB198" s="1488"/>
      <c r="AC198" s="1488"/>
      <c r="AD198" s="1489">
        <f t="shared" si="1114"/>
        <v>0</v>
      </c>
      <c r="AE198" s="1490" t="str">
        <f t="shared" si="1115"/>
        <v/>
      </c>
      <c r="AF198" s="1491">
        <f t="shared" si="1116"/>
        <v>0</v>
      </c>
      <c r="AG198" s="1492">
        <f t="shared" si="1117"/>
        <v>0</v>
      </c>
      <c r="AH198" s="1493">
        <f t="shared" si="1118"/>
        <v>0</v>
      </c>
      <c r="AI198" s="1493">
        <f t="shared" si="1118"/>
        <v>0</v>
      </c>
      <c r="AJ198" s="1494">
        <f t="shared" si="1118"/>
        <v>0</v>
      </c>
      <c r="AK198" s="1494">
        <f t="shared" si="1118"/>
        <v>0</v>
      </c>
      <c r="AL198" s="1495">
        <f t="shared" si="1118"/>
        <v>0</v>
      </c>
      <c r="AM198" s="1496">
        <f t="shared" si="1118"/>
        <v>0</v>
      </c>
      <c r="AN198" s="1497">
        <f t="shared" si="399"/>
        <v>0</v>
      </c>
      <c r="AO198" s="1498">
        <f t="shared" si="1093"/>
        <v>0</v>
      </c>
      <c r="AP198" s="1499">
        <f t="shared" si="1119"/>
        <v>0</v>
      </c>
      <c r="AQ198" s="1500">
        <f t="shared" si="1120"/>
        <v>0</v>
      </c>
      <c r="AR198" s="1501">
        <f t="shared" si="1121"/>
        <v>0</v>
      </c>
      <c r="AS198" s="1498">
        <f t="shared" si="1088"/>
        <v>0</v>
      </c>
      <c r="AT198" s="1501">
        <f t="shared" si="1122"/>
        <v>0</v>
      </c>
      <c r="AU198" s="1498">
        <f t="shared" si="1123"/>
        <v>1</v>
      </c>
      <c r="AV198" s="1498">
        <f t="shared" si="1124"/>
        <v>2</v>
      </c>
      <c r="AW198" s="1499">
        <f t="shared" si="1125"/>
        <v>0</v>
      </c>
      <c r="AX198" s="1502">
        <f t="shared" si="1126"/>
        <v>0</v>
      </c>
      <c r="AY198" s="1503">
        <f t="shared" si="1127"/>
        <v>0</v>
      </c>
      <c r="AZ198" s="1498">
        <f t="shared" si="1128"/>
        <v>2</v>
      </c>
      <c r="BA198" s="1498">
        <f t="shared" si="1129"/>
        <v>3</v>
      </c>
      <c r="BB198" s="1499">
        <f t="shared" si="1130"/>
        <v>0</v>
      </c>
      <c r="BC198" s="1502">
        <f t="shared" si="1131"/>
        <v>0</v>
      </c>
      <c r="BD198" s="1503">
        <f t="shared" si="1132"/>
        <v>0</v>
      </c>
      <c r="BE198" s="1498">
        <f t="shared" si="1133"/>
        <v>3</v>
      </c>
      <c r="BF198" s="1498">
        <f t="shared" si="1134"/>
        <v>4</v>
      </c>
      <c r="BG198" s="1499">
        <f t="shared" si="1135"/>
        <v>0</v>
      </c>
      <c r="BH198" s="1502">
        <f t="shared" si="1136"/>
        <v>0</v>
      </c>
      <c r="BI198" s="1502">
        <f t="shared" si="1137"/>
        <v>0</v>
      </c>
      <c r="BJ198" s="1504">
        <f t="shared" si="1138"/>
        <v>1900</v>
      </c>
      <c r="BK198" s="1505" t="str">
        <f t="shared" si="1139"/>
        <v/>
      </c>
      <c r="BL198" s="1506"/>
      <c r="BM198" s="1507">
        <f t="shared" si="1140"/>
        <v>0</v>
      </c>
      <c r="BN198" s="1508">
        <f t="shared" si="1305"/>
        <v>0</v>
      </c>
      <c r="BO198" s="1508">
        <f t="shared" si="1305"/>
        <v>0</v>
      </c>
      <c r="BP198" s="1508">
        <f t="shared" si="1305"/>
        <v>0</v>
      </c>
      <c r="BQ198" s="1508">
        <f t="shared" si="1305"/>
        <v>0</v>
      </c>
      <c r="BR198" s="1508">
        <f t="shared" si="1305"/>
        <v>0</v>
      </c>
      <c r="BS198" s="1508">
        <f t="shared" si="1305"/>
        <v>0</v>
      </c>
      <c r="BT198" s="1508">
        <f t="shared" si="1305"/>
        <v>0</v>
      </c>
      <c r="BU198" s="1508">
        <f t="shared" si="1305"/>
        <v>0</v>
      </c>
      <c r="BV198" s="1508">
        <f t="shared" si="1305"/>
        <v>0</v>
      </c>
      <c r="BW198" s="1508">
        <f t="shared" si="1305"/>
        <v>0</v>
      </c>
      <c r="BX198" s="1508">
        <f t="shared" si="1305"/>
        <v>0</v>
      </c>
      <c r="BY198" s="1507">
        <f t="shared" si="1305"/>
        <v>0</v>
      </c>
      <c r="BZ198" s="1508">
        <f t="shared" si="1305"/>
        <v>0</v>
      </c>
      <c r="CA198" s="1508">
        <f t="shared" si="1305"/>
        <v>0</v>
      </c>
      <c r="CB198" s="1508">
        <f t="shared" si="1305"/>
        <v>0</v>
      </c>
      <c r="CC198" s="1508">
        <f t="shared" si="1305"/>
        <v>0</v>
      </c>
      <c r="CD198" s="1508">
        <f t="shared" si="1298"/>
        <v>0</v>
      </c>
      <c r="CE198" s="1508">
        <f t="shared" si="1298"/>
        <v>0</v>
      </c>
      <c r="CF198" s="1508">
        <f t="shared" si="1298"/>
        <v>0</v>
      </c>
      <c r="CG198" s="1508">
        <f t="shared" si="1298"/>
        <v>0</v>
      </c>
      <c r="CH198" s="1508">
        <f t="shared" si="1298"/>
        <v>0</v>
      </c>
      <c r="CI198" s="1508">
        <f t="shared" si="1298"/>
        <v>0</v>
      </c>
      <c r="CJ198" s="1509">
        <f t="shared" si="1298"/>
        <v>0</v>
      </c>
      <c r="CK198" s="1507">
        <f t="shared" si="1298"/>
        <v>0</v>
      </c>
      <c r="CL198" s="1508">
        <f t="shared" si="1298"/>
        <v>0</v>
      </c>
      <c r="CM198" s="1508">
        <f t="shared" si="1298"/>
        <v>0</v>
      </c>
      <c r="CN198" s="1508">
        <f t="shared" si="1298"/>
        <v>0</v>
      </c>
      <c r="CO198" s="1508">
        <f t="shared" si="1298"/>
        <v>0</v>
      </c>
      <c r="CP198" s="1508">
        <f t="shared" si="1298"/>
        <v>0</v>
      </c>
      <c r="CQ198" s="1508">
        <f t="shared" si="1298"/>
        <v>0</v>
      </c>
      <c r="CR198" s="1508">
        <f t="shared" si="1298"/>
        <v>0</v>
      </c>
      <c r="CS198" s="1508">
        <f t="shared" si="1298"/>
        <v>0</v>
      </c>
      <c r="CT198" s="1508">
        <f t="shared" si="1299"/>
        <v>0</v>
      </c>
      <c r="CU198" s="1508">
        <f t="shared" si="1299"/>
        <v>0</v>
      </c>
      <c r="CV198" s="1509">
        <f t="shared" si="1299"/>
        <v>0</v>
      </c>
      <c r="CW198" s="1508">
        <f t="shared" si="1299"/>
        <v>0</v>
      </c>
      <c r="CX198" s="1508">
        <f t="shared" si="1299"/>
        <v>0</v>
      </c>
      <c r="CY198" s="1508">
        <f t="shared" si="1299"/>
        <v>0</v>
      </c>
      <c r="CZ198" s="1508">
        <f t="shared" si="1299"/>
        <v>0</v>
      </c>
      <c r="DA198" s="1508">
        <f t="shared" si="1299"/>
        <v>0</v>
      </c>
      <c r="DB198" s="1508">
        <f t="shared" si="1299"/>
        <v>0</v>
      </c>
      <c r="DC198" s="1508">
        <f t="shared" si="1299"/>
        <v>0</v>
      </c>
      <c r="DD198" s="1508">
        <f t="shared" si="1299"/>
        <v>0</v>
      </c>
      <c r="DE198" s="1508">
        <f t="shared" si="1299"/>
        <v>0</v>
      </c>
      <c r="DF198" s="1508">
        <f t="shared" si="1299"/>
        <v>0</v>
      </c>
      <c r="DG198" s="1508">
        <f t="shared" si="1299"/>
        <v>0</v>
      </c>
      <c r="DH198" s="1509">
        <f t="shared" si="1299"/>
        <v>0</v>
      </c>
      <c r="DI198" s="1508">
        <f t="shared" si="1299"/>
        <v>0</v>
      </c>
      <c r="DJ198" s="1508">
        <f t="shared" si="1300"/>
        <v>0</v>
      </c>
      <c r="DK198" s="1508">
        <f t="shared" si="1300"/>
        <v>0</v>
      </c>
      <c r="DL198" s="1508">
        <f t="shared" si="1300"/>
        <v>0</v>
      </c>
      <c r="DM198" s="1508">
        <f t="shared" si="1300"/>
        <v>0</v>
      </c>
      <c r="DN198" s="1508">
        <f t="shared" si="1300"/>
        <v>0</v>
      </c>
      <c r="DO198" s="1508">
        <f t="shared" si="1300"/>
        <v>0</v>
      </c>
      <c r="DP198" s="1508">
        <f t="shared" si="1300"/>
        <v>0</v>
      </c>
      <c r="DQ198" s="1508">
        <f t="shared" si="1300"/>
        <v>0</v>
      </c>
      <c r="DR198" s="1508">
        <f t="shared" si="1300"/>
        <v>0</v>
      </c>
      <c r="DS198" s="1508">
        <f t="shared" si="1300"/>
        <v>0</v>
      </c>
      <c r="DT198" s="1509">
        <f t="shared" si="1300"/>
        <v>0</v>
      </c>
      <c r="DU198" s="1507">
        <f t="shared" si="1300"/>
        <v>0</v>
      </c>
      <c r="DV198" s="1508">
        <f t="shared" si="1300"/>
        <v>0</v>
      </c>
      <c r="DW198" s="1508">
        <f t="shared" si="1300"/>
        <v>0</v>
      </c>
      <c r="DX198" s="1508">
        <f t="shared" si="1300"/>
        <v>0</v>
      </c>
      <c r="DY198" s="1508">
        <f t="shared" si="1300"/>
        <v>0</v>
      </c>
      <c r="DZ198" s="1508">
        <f t="shared" si="1301"/>
        <v>0</v>
      </c>
      <c r="EA198" s="1508">
        <f t="shared" si="1301"/>
        <v>0</v>
      </c>
      <c r="EB198" s="1508">
        <f t="shared" si="1301"/>
        <v>0</v>
      </c>
      <c r="EC198" s="1508">
        <f t="shared" si="1301"/>
        <v>0</v>
      </c>
      <c r="ED198" s="1508">
        <f t="shared" si="1301"/>
        <v>0</v>
      </c>
      <c r="EE198" s="1508">
        <f t="shared" si="1301"/>
        <v>0</v>
      </c>
      <c r="EF198" s="1508">
        <f t="shared" si="1301"/>
        <v>0</v>
      </c>
      <c r="EG198" s="1507">
        <f t="shared" si="1301"/>
        <v>0</v>
      </c>
      <c r="EH198" s="1508">
        <f t="shared" si="1301"/>
        <v>0</v>
      </c>
      <c r="EI198" s="1508">
        <f t="shared" si="1301"/>
        <v>0</v>
      </c>
      <c r="EJ198" s="1508">
        <f t="shared" si="1301"/>
        <v>0</v>
      </c>
      <c r="EK198" s="1508">
        <f t="shared" si="1301"/>
        <v>0</v>
      </c>
      <c r="EL198" s="1508">
        <f t="shared" si="1301"/>
        <v>0</v>
      </c>
      <c r="EM198" s="1508">
        <f t="shared" si="1301"/>
        <v>0</v>
      </c>
      <c r="EN198" s="1508">
        <f t="shared" si="1301"/>
        <v>0</v>
      </c>
      <c r="EO198" s="1508">
        <f t="shared" si="1301"/>
        <v>0</v>
      </c>
      <c r="EP198" s="1508">
        <f t="shared" si="1302"/>
        <v>0</v>
      </c>
      <c r="EQ198" s="1508">
        <f t="shared" si="1302"/>
        <v>0</v>
      </c>
      <c r="ER198" s="1509">
        <f t="shared" si="1302"/>
        <v>0</v>
      </c>
      <c r="ES198" s="1507">
        <f t="shared" si="1302"/>
        <v>0</v>
      </c>
      <c r="ET198" s="1508">
        <f t="shared" si="1302"/>
        <v>0</v>
      </c>
      <c r="EU198" s="1508">
        <f t="shared" si="1302"/>
        <v>0</v>
      </c>
      <c r="EV198" s="1508">
        <f t="shared" si="1302"/>
        <v>0</v>
      </c>
      <c r="EW198" s="1508">
        <f t="shared" si="1302"/>
        <v>0</v>
      </c>
      <c r="EX198" s="1508">
        <f t="shared" si="1302"/>
        <v>0</v>
      </c>
      <c r="EY198" s="1508">
        <f t="shared" si="1302"/>
        <v>0</v>
      </c>
      <c r="EZ198" s="1508">
        <f t="shared" si="1302"/>
        <v>0</v>
      </c>
      <c r="FA198" s="1508">
        <f t="shared" si="1302"/>
        <v>0</v>
      </c>
      <c r="FB198" s="1508">
        <f t="shared" si="1302"/>
        <v>0</v>
      </c>
      <c r="FC198" s="1508">
        <f t="shared" si="1302"/>
        <v>0</v>
      </c>
      <c r="FD198" s="1509">
        <f t="shared" si="1302"/>
        <v>0</v>
      </c>
      <c r="FE198" s="1508">
        <f t="shared" si="1302"/>
        <v>0</v>
      </c>
      <c r="FF198" s="1508">
        <f t="shared" si="1287"/>
        <v>0</v>
      </c>
      <c r="FG198" s="1508">
        <f t="shared" si="1303"/>
        <v>0</v>
      </c>
      <c r="FH198" s="1508">
        <f t="shared" si="1303"/>
        <v>0</v>
      </c>
      <c r="FI198" s="1508">
        <f t="shared" si="1303"/>
        <v>0</v>
      </c>
      <c r="FJ198" s="1508">
        <f t="shared" si="1303"/>
        <v>0</v>
      </c>
      <c r="FK198" s="1508">
        <f t="shared" si="1303"/>
        <v>0</v>
      </c>
      <c r="FL198" s="1508">
        <f t="shared" si="1303"/>
        <v>0</v>
      </c>
      <c r="FM198" s="1508">
        <f t="shared" si="1303"/>
        <v>0</v>
      </c>
      <c r="FN198" s="1508">
        <f t="shared" si="1303"/>
        <v>0</v>
      </c>
      <c r="FO198" s="1508">
        <f t="shared" si="1303"/>
        <v>0</v>
      </c>
      <c r="FP198" s="1509">
        <f t="shared" si="1303"/>
        <v>0</v>
      </c>
      <c r="FQ198" s="1508">
        <f t="shared" si="1303"/>
        <v>0</v>
      </c>
      <c r="FR198" s="1508">
        <f t="shared" si="1303"/>
        <v>0</v>
      </c>
      <c r="FS198" s="1508">
        <f t="shared" si="1303"/>
        <v>0</v>
      </c>
      <c r="FT198" s="1508">
        <f t="shared" si="1303"/>
        <v>0</v>
      </c>
      <c r="FU198" s="1508">
        <f t="shared" si="1303"/>
        <v>0</v>
      </c>
      <c r="FV198" s="1508">
        <f t="shared" si="1303"/>
        <v>0</v>
      </c>
      <c r="FW198" s="1508">
        <f t="shared" si="1142"/>
        <v>0</v>
      </c>
      <c r="FX198" s="1508">
        <f t="shared" si="1142"/>
        <v>0</v>
      </c>
      <c r="FY198" s="1508">
        <f t="shared" si="1142"/>
        <v>0</v>
      </c>
      <c r="FZ198" s="1508">
        <f t="shared" si="1142"/>
        <v>0</v>
      </c>
      <c r="GA198" s="1508">
        <f t="shared" si="1142"/>
        <v>0</v>
      </c>
      <c r="GB198" s="1509">
        <f t="shared" si="1142"/>
        <v>0</v>
      </c>
      <c r="GC198" s="1506"/>
      <c r="GD198" s="1458">
        <f t="shared" si="1143"/>
        <v>1</v>
      </c>
      <c r="GE198" s="1510">
        <f t="shared" si="1307"/>
        <v>0</v>
      </c>
      <c r="GF198" s="1511">
        <f t="shared" si="1307"/>
        <v>0</v>
      </c>
      <c r="GG198" s="1511">
        <f t="shared" si="1307"/>
        <v>0</v>
      </c>
      <c r="GH198" s="1511">
        <f t="shared" si="1307"/>
        <v>0</v>
      </c>
      <c r="GI198" s="1511">
        <f t="shared" si="1307"/>
        <v>0</v>
      </c>
      <c r="GJ198" s="1511">
        <f t="shared" si="1307"/>
        <v>0</v>
      </c>
      <c r="GK198" s="1511">
        <f t="shared" si="1307"/>
        <v>0</v>
      </c>
      <c r="GL198" s="1511">
        <f t="shared" si="1307"/>
        <v>0</v>
      </c>
      <c r="GM198" s="1511">
        <f t="shared" si="1307"/>
        <v>0</v>
      </c>
      <c r="GN198" s="1512">
        <f t="shared" si="1307"/>
        <v>0</v>
      </c>
      <c r="GO198" s="1513">
        <f t="shared" si="1144"/>
        <v>0</v>
      </c>
      <c r="GP198" s="1506"/>
      <c r="GQ198" s="1510">
        <f t="shared" si="1304"/>
        <v>0</v>
      </c>
      <c r="GR198" s="1511">
        <f t="shared" si="1289"/>
        <v>0</v>
      </c>
      <c r="GS198" s="1511">
        <f t="shared" si="1289"/>
        <v>0</v>
      </c>
      <c r="GT198" s="1511">
        <f t="shared" si="1289"/>
        <v>0</v>
      </c>
      <c r="GU198" s="1511">
        <f t="shared" si="1289"/>
        <v>0</v>
      </c>
      <c r="GV198" s="1511">
        <f t="shared" si="1289"/>
        <v>0</v>
      </c>
      <c r="GW198" s="1511">
        <f t="shared" si="1289"/>
        <v>0</v>
      </c>
      <c r="GX198" s="1511">
        <f t="shared" si="1289"/>
        <v>0</v>
      </c>
      <c r="GY198" s="1511">
        <f t="shared" si="1289"/>
        <v>0</v>
      </c>
      <c r="GZ198" s="1512">
        <f t="shared" si="1289"/>
        <v>0</v>
      </c>
      <c r="HA198" s="1513">
        <f t="shared" si="1145"/>
        <v>0</v>
      </c>
      <c r="HB198" s="1506">
        <f t="shared" si="1146"/>
        <v>1</v>
      </c>
      <c r="HC198" s="1506"/>
      <c r="HD198" s="1508">
        <f t="shared" si="1147"/>
        <v>0</v>
      </c>
      <c r="HE198" s="1460">
        <f t="shared" si="1148"/>
        <v>0</v>
      </c>
      <c r="HF198" s="1460">
        <f t="shared" si="1149"/>
        <v>0</v>
      </c>
      <c r="HG198" s="1460">
        <f t="shared" si="1150"/>
        <v>0</v>
      </c>
      <c r="HH198" s="1460">
        <f t="shared" si="1151"/>
        <v>0</v>
      </c>
      <c r="HI198" s="1460">
        <f t="shared" si="1152"/>
        <v>0</v>
      </c>
      <c r="HJ198" s="1460">
        <f t="shared" si="1153"/>
        <v>0</v>
      </c>
      <c r="HK198" s="1460">
        <f t="shared" si="1154"/>
        <v>0</v>
      </c>
      <c r="HL198" s="1460">
        <f t="shared" si="1155"/>
        <v>0</v>
      </c>
      <c r="HM198" s="1460">
        <f t="shared" si="1156"/>
        <v>0</v>
      </c>
      <c r="HN198" s="1460">
        <f t="shared" si="1157"/>
        <v>0</v>
      </c>
      <c r="HO198" s="1460">
        <f t="shared" si="1158"/>
        <v>0</v>
      </c>
      <c r="HP198" s="1460">
        <f t="shared" si="1159"/>
        <v>0</v>
      </c>
      <c r="HQ198" s="1460">
        <f t="shared" si="1160"/>
        <v>0</v>
      </c>
      <c r="HR198" s="1460">
        <f t="shared" si="1161"/>
        <v>0</v>
      </c>
      <c r="HS198" s="1460">
        <f t="shared" si="1162"/>
        <v>0</v>
      </c>
      <c r="HT198" s="1460">
        <f t="shared" si="1163"/>
        <v>0</v>
      </c>
      <c r="HU198" s="1460">
        <f t="shared" si="1164"/>
        <v>0</v>
      </c>
      <c r="HV198" s="1460">
        <f t="shared" si="1165"/>
        <v>0</v>
      </c>
      <c r="HW198" s="1460">
        <f t="shared" si="1166"/>
        <v>0</v>
      </c>
      <c r="HX198" s="1460">
        <f t="shared" si="1167"/>
        <v>0</v>
      </c>
      <c r="HY198" s="1460">
        <f t="shared" si="1168"/>
        <v>0</v>
      </c>
      <c r="HZ198" s="1460">
        <f t="shared" si="1169"/>
        <v>0</v>
      </c>
      <c r="IA198" s="1460">
        <f t="shared" si="1170"/>
        <v>0</v>
      </c>
      <c r="IB198" s="1460">
        <f t="shared" si="1171"/>
        <v>0</v>
      </c>
      <c r="IC198" s="1460">
        <f t="shared" si="1172"/>
        <v>0</v>
      </c>
      <c r="ID198" s="1460">
        <f t="shared" si="1173"/>
        <v>0</v>
      </c>
      <c r="IE198" s="1460">
        <f t="shared" si="1174"/>
        <v>0</v>
      </c>
      <c r="IF198" s="1460">
        <f t="shared" si="1175"/>
        <v>0</v>
      </c>
      <c r="IG198" s="1460">
        <f t="shared" si="1176"/>
        <v>0</v>
      </c>
      <c r="IH198" s="1460">
        <f t="shared" si="1177"/>
        <v>0</v>
      </c>
      <c r="II198" s="1460">
        <f t="shared" si="1178"/>
        <v>0</v>
      </c>
      <c r="IJ198" s="1460">
        <f t="shared" si="1179"/>
        <v>0</v>
      </c>
      <c r="IK198" s="1460">
        <f t="shared" si="1180"/>
        <v>0</v>
      </c>
      <c r="IL198" s="1460">
        <f t="shared" si="1181"/>
        <v>0</v>
      </c>
      <c r="IM198" s="1460">
        <f t="shared" si="1182"/>
        <v>0</v>
      </c>
      <c r="IN198" s="1460">
        <f t="shared" si="1183"/>
        <v>0</v>
      </c>
      <c r="IO198" s="1460">
        <f t="shared" si="1184"/>
        <v>0</v>
      </c>
      <c r="IP198" s="1460">
        <f t="shared" si="1185"/>
        <v>0</v>
      </c>
      <c r="IQ198" s="1460">
        <f t="shared" si="1186"/>
        <v>0</v>
      </c>
      <c r="IR198" s="1460">
        <f t="shared" si="1187"/>
        <v>0</v>
      </c>
      <c r="IS198" s="1460">
        <f t="shared" si="1188"/>
        <v>0</v>
      </c>
      <c r="IT198" s="1460">
        <f t="shared" si="1189"/>
        <v>0</v>
      </c>
      <c r="IU198" s="1460">
        <f t="shared" si="1190"/>
        <v>0</v>
      </c>
      <c r="IV198" s="1460">
        <f t="shared" si="1191"/>
        <v>0</v>
      </c>
      <c r="IW198" s="1460">
        <f t="shared" si="1192"/>
        <v>0</v>
      </c>
      <c r="IX198" s="1460">
        <f t="shared" si="1193"/>
        <v>0</v>
      </c>
      <c r="IY198" s="1460">
        <f t="shared" si="1194"/>
        <v>0</v>
      </c>
      <c r="IZ198" s="1460">
        <f t="shared" si="1195"/>
        <v>0</v>
      </c>
      <c r="JA198" s="1460">
        <f t="shared" si="1196"/>
        <v>0</v>
      </c>
      <c r="JB198" s="1460">
        <f t="shared" si="1197"/>
        <v>0</v>
      </c>
      <c r="JC198" s="1460">
        <f t="shared" si="1198"/>
        <v>0</v>
      </c>
      <c r="JD198" s="1460">
        <f t="shared" si="1199"/>
        <v>0</v>
      </c>
      <c r="JE198" s="1460">
        <f t="shared" si="1200"/>
        <v>0</v>
      </c>
      <c r="JF198" s="1460">
        <f t="shared" si="1201"/>
        <v>0</v>
      </c>
      <c r="JG198" s="1460">
        <f t="shared" si="1202"/>
        <v>0</v>
      </c>
      <c r="JH198" s="1460">
        <f t="shared" si="1203"/>
        <v>0</v>
      </c>
      <c r="JI198" s="1460">
        <f t="shared" si="1204"/>
        <v>0</v>
      </c>
      <c r="JJ198" s="1460">
        <f t="shared" si="1205"/>
        <v>0</v>
      </c>
      <c r="JK198" s="1460">
        <f t="shared" si="1206"/>
        <v>0</v>
      </c>
      <c r="JL198" s="1460">
        <f t="shared" si="1207"/>
        <v>0</v>
      </c>
      <c r="JM198" s="1460">
        <f t="shared" si="1208"/>
        <v>0</v>
      </c>
      <c r="JN198" s="1460">
        <f t="shared" si="1209"/>
        <v>0</v>
      </c>
      <c r="JO198" s="1460">
        <f t="shared" si="1210"/>
        <v>0</v>
      </c>
      <c r="JP198" s="1460">
        <f t="shared" si="1211"/>
        <v>0</v>
      </c>
      <c r="JQ198" s="1460">
        <f t="shared" si="1212"/>
        <v>0</v>
      </c>
      <c r="JR198" s="1460">
        <f t="shared" si="1213"/>
        <v>0</v>
      </c>
      <c r="JS198" s="1460">
        <f t="shared" si="1214"/>
        <v>0</v>
      </c>
      <c r="JT198" s="1460">
        <f t="shared" si="1215"/>
        <v>0</v>
      </c>
      <c r="JU198" s="1460">
        <f t="shared" si="1216"/>
        <v>0</v>
      </c>
      <c r="JV198" s="1460">
        <f t="shared" si="1217"/>
        <v>0</v>
      </c>
      <c r="JW198" s="1460">
        <f t="shared" si="1218"/>
        <v>0</v>
      </c>
      <c r="JX198" s="1460">
        <f t="shared" si="1219"/>
        <v>0</v>
      </c>
      <c r="JY198" s="1460">
        <f t="shared" si="1220"/>
        <v>0</v>
      </c>
      <c r="JZ198" s="1460">
        <f t="shared" si="1221"/>
        <v>0</v>
      </c>
      <c r="KA198" s="1460">
        <f t="shared" si="1222"/>
        <v>0</v>
      </c>
      <c r="KB198" s="1460">
        <f t="shared" si="1223"/>
        <v>0</v>
      </c>
      <c r="KC198" s="1460">
        <f t="shared" si="1224"/>
        <v>0</v>
      </c>
      <c r="KD198" s="1460">
        <f t="shared" si="1225"/>
        <v>0</v>
      </c>
      <c r="KE198" s="1460">
        <f t="shared" si="1226"/>
        <v>0</v>
      </c>
      <c r="KF198" s="1460">
        <f t="shared" si="1227"/>
        <v>0</v>
      </c>
      <c r="KG198" s="1460">
        <f t="shared" si="1228"/>
        <v>0</v>
      </c>
      <c r="KH198" s="1460">
        <f t="shared" si="1229"/>
        <v>0</v>
      </c>
      <c r="KI198" s="1460">
        <f t="shared" si="1230"/>
        <v>0</v>
      </c>
      <c r="KJ198" s="1460">
        <f t="shared" si="1231"/>
        <v>0</v>
      </c>
      <c r="KK198" s="1460">
        <f t="shared" si="1232"/>
        <v>0</v>
      </c>
      <c r="KL198" s="1460">
        <f t="shared" si="1233"/>
        <v>0</v>
      </c>
      <c r="KM198" s="1460">
        <f t="shared" si="1234"/>
        <v>0</v>
      </c>
      <c r="KN198" s="1460">
        <f t="shared" si="1235"/>
        <v>0</v>
      </c>
      <c r="KO198" s="1460">
        <f t="shared" si="1236"/>
        <v>0</v>
      </c>
      <c r="KP198" s="1460">
        <f t="shared" si="1237"/>
        <v>0</v>
      </c>
      <c r="KQ198" s="1460">
        <f t="shared" si="1238"/>
        <v>0</v>
      </c>
      <c r="KR198" s="1460">
        <f t="shared" si="1239"/>
        <v>0</v>
      </c>
      <c r="KS198" s="1460">
        <f t="shared" si="1240"/>
        <v>0</v>
      </c>
      <c r="KT198" s="1460">
        <f t="shared" si="1241"/>
        <v>0</v>
      </c>
      <c r="KU198" s="1460">
        <f t="shared" si="1242"/>
        <v>0</v>
      </c>
      <c r="KV198" s="1460">
        <f t="shared" si="1243"/>
        <v>0</v>
      </c>
      <c r="KW198" s="1460">
        <f t="shared" si="1244"/>
        <v>0</v>
      </c>
      <c r="KX198" s="1460">
        <f t="shared" si="1245"/>
        <v>0</v>
      </c>
      <c r="KY198" s="1460">
        <f t="shared" si="1246"/>
        <v>0</v>
      </c>
      <c r="KZ198" s="1460">
        <f t="shared" si="1247"/>
        <v>0</v>
      </c>
      <c r="LA198" s="1460">
        <f t="shared" si="1248"/>
        <v>0</v>
      </c>
      <c r="LB198" s="1460">
        <f t="shared" si="1249"/>
        <v>0</v>
      </c>
      <c r="LC198" s="1460">
        <f t="shared" si="1250"/>
        <v>0</v>
      </c>
      <c r="LD198" s="1460">
        <f t="shared" si="1251"/>
        <v>0</v>
      </c>
      <c r="LE198" s="1460">
        <f t="shared" si="1252"/>
        <v>0</v>
      </c>
      <c r="LF198" s="1460">
        <f t="shared" si="1253"/>
        <v>0</v>
      </c>
      <c r="LG198" s="1460">
        <f t="shared" si="1254"/>
        <v>0</v>
      </c>
      <c r="LH198" s="1460">
        <f t="shared" si="1255"/>
        <v>0</v>
      </c>
      <c r="LI198" s="1460">
        <f t="shared" si="1256"/>
        <v>0</v>
      </c>
      <c r="LJ198" s="1460">
        <f t="shared" si="1257"/>
        <v>0</v>
      </c>
      <c r="LK198" s="1460">
        <f t="shared" si="1258"/>
        <v>0</v>
      </c>
      <c r="LL198" s="1460">
        <f t="shared" si="1259"/>
        <v>0</v>
      </c>
      <c r="LM198" s="1460">
        <f t="shared" si="1260"/>
        <v>0</v>
      </c>
      <c r="LN198" s="1460">
        <f t="shared" si="1261"/>
        <v>0</v>
      </c>
      <c r="LO198" s="1460">
        <f t="shared" si="1262"/>
        <v>0</v>
      </c>
      <c r="LP198" s="1460">
        <f t="shared" si="1263"/>
        <v>0</v>
      </c>
      <c r="LQ198" s="1460">
        <f t="shared" si="1264"/>
        <v>0</v>
      </c>
      <c r="LR198" s="1460">
        <f t="shared" si="1265"/>
        <v>0</v>
      </c>
      <c r="LS198" s="1460">
        <f t="shared" si="1266"/>
        <v>0</v>
      </c>
      <c r="LW198" s="1467">
        <f t="shared" si="1267"/>
        <v>0</v>
      </c>
      <c r="LX198" s="1467">
        <f t="shared" si="1268"/>
        <v>0</v>
      </c>
      <c r="LY198" s="1467">
        <f t="shared" si="1269"/>
        <v>0</v>
      </c>
      <c r="LZ198" s="1467">
        <f t="shared" si="1270"/>
        <v>0</v>
      </c>
      <c r="MA198" s="1506"/>
      <c r="MB198" s="1460">
        <f t="shared" si="1271"/>
        <v>0</v>
      </c>
      <c r="MC198" s="1460">
        <f t="shared" si="1306"/>
        <v>0</v>
      </c>
      <c r="MD198" s="1460">
        <f t="shared" si="1306"/>
        <v>0</v>
      </c>
      <c r="ME198" s="1460">
        <f t="shared" si="1306"/>
        <v>0</v>
      </c>
      <c r="MF198" s="1460">
        <f t="shared" si="1306"/>
        <v>0</v>
      </c>
      <c r="MG198" s="1460">
        <f t="shared" si="1306"/>
        <v>0</v>
      </c>
      <c r="MH198" s="1460">
        <f t="shared" si="1306"/>
        <v>0</v>
      </c>
      <c r="MI198" s="1460">
        <f t="shared" si="1306"/>
        <v>0</v>
      </c>
      <c r="MJ198" s="1460">
        <f t="shared" si="1306"/>
        <v>0</v>
      </c>
      <c r="MK198" s="1460">
        <f t="shared" si="1306"/>
        <v>0</v>
      </c>
      <c r="ML198" s="1460">
        <f t="shared" si="1306"/>
        <v>0</v>
      </c>
      <c r="MM198" s="1460">
        <f t="shared" si="1306"/>
        <v>0</v>
      </c>
      <c r="MN198" s="1460">
        <f t="shared" si="1306"/>
        <v>0</v>
      </c>
      <c r="MO198" s="1460">
        <f t="shared" si="1306"/>
        <v>0</v>
      </c>
      <c r="MP198" s="1460">
        <f t="shared" si="1306"/>
        <v>0</v>
      </c>
      <c r="MQ198" s="1460">
        <f t="shared" si="1306"/>
        <v>0</v>
      </c>
      <c r="MR198" s="1460">
        <f t="shared" si="1306"/>
        <v>0</v>
      </c>
      <c r="MS198" s="1460">
        <f t="shared" si="1311"/>
        <v>0</v>
      </c>
      <c r="MT198" s="1460">
        <f t="shared" si="1311"/>
        <v>0</v>
      </c>
      <c r="MU198" s="1460">
        <f t="shared" si="1311"/>
        <v>0</v>
      </c>
      <c r="MV198" s="1460">
        <f t="shared" si="1311"/>
        <v>0</v>
      </c>
      <c r="MW198" s="1460">
        <f t="shared" si="1311"/>
        <v>0</v>
      </c>
      <c r="MX198" s="1460">
        <f t="shared" si="1311"/>
        <v>0</v>
      </c>
      <c r="MY198" s="1460">
        <f t="shared" si="1311"/>
        <v>0</v>
      </c>
      <c r="MZ198" s="1460">
        <f t="shared" si="1311"/>
        <v>0</v>
      </c>
      <c r="NA198" s="1460">
        <f t="shared" si="1311"/>
        <v>0</v>
      </c>
      <c r="NB198" s="1460">
        <f t="shared" si="1311"/>
        <v>0</v>
      </c>
      <c r="NC198" s="1460">
        <f t="shared" si="1311"/>
        <v>0</v>
      </c>
      <c r="ND198" s="1460">
        <f t="shared" si="1311"/>
        <v>0</v>
      </c>
      <c r="NE198" s="1460">
        <f t="shared" si="1311"/>
        <v>0</v>
      </c>
      <c r="NF198" s="1460">
        <f t="shared" si="1311"/>
        <v>0</v>
      </c>
      <c r="NG198" s="1460">
        <f t="shared" si="1311"/>
        <v>0</v>
      </c>
      <c r="NH198" s="1460">
        <f t="shared" si="1311"/>
        <v>0</v>
      </c>
      <c r="NI198" s="1460">
        <f t="shared" si="1312"/>
        <v>0</v>
      </c>
      <c r="NJ198" s="1460">
        <f t="shared" si="1312"/>
        <v>0</v>
      </c>
      <c r="NK198" s="1460">
        <f t="shared" si="1312"/>
        <v>0</v>
      </c>
      <c r="NL198" s="1460">
        <f t="shared" si="1312"/>
        <v>0</v>
      </c>
      <c r="NM198" s="1460">
        <f t="shared" si="1312"/>
        <v>0</v>
      </c>
      <c r="NN198" s="1460">
        <f t="shared" si="1312"/>
        <v>0</v>
      </c>
      <c r="NO198" s="1460">
        <f t="shared" si="1312"/>
        <v>0</v>
      </c>
      <c r="NP198" s="1460">
        <f t="shared" si="1312"/>
        <v>0</v>
      </c>
      <c r="NQ198" s="1460">
        <f t="shared" si="1312"/>
        <v>0</v>
      </c>
      <c r="NR198" s="1460">
        <f t="shared" si="1312"/>
        <v>0</v>
      </c>
      <c r="NS198" s="1460">
        <f t="shared" si="1312"/>
        <v>0</v>
      </c>
      <c r="NT198" s="1460">
        <f t="shared" si="1312"/>
        <v>0</v>
      </c>
      <c r="NU198" s="1460">
        <f t="shared" si="1312"/>
        <v>0</v>
      </c>
      <c r="NV198" s="1460">
        <f t="shared" si="1312"/>
        <v>0</v>
      </c>
      <c r="NW198" s="1460">
        <f t="shared" si="1312"/>
        <v>0</v>
      </c>
      <c r="NX198" s="1460">
        <f t="shared" si="1312"/>
        <v>0</v>
      </c>
      <c r="NY198" s="1460">
        <f t="shared" si="1313"/>
        <v>0</v>
      </c>
      <c r="NZ198" s="1460">
        <f t="shared" si="1313"/>
        <v>0</v>
      </c>
      <c r="OA198" s="1460">
        <f t="shared" si="1313"/>
        <v>0</v>
      </c>
      <c r="OB198" s="1460">
        <f t="shared" si="1313"/>
        <v>0</v>
      </c>
      <c r="OC198" s="1460">
        <f t="shared" si="1313"/>
        <v>0</v>
      </c>
      <c r="OD198" s="1460">
        <f t="shared" si="1313"/>
        <v>0</v>
      </c>
      <c r="OE198" s="1460">
        <f t="shared" si="1313"/>
        <v>0</v>
      </c>
      <c r="OF198" s="1460">
        <f t="shared" si="1313"/>
        <v>0</v>
      </c>
      <c r="OG198" s="1460">
        <f t="shared" si="1313"/>
        <v>0</v>
      </c>
      <c r="OH198" s="1460">
        <f t="shared" si="1313"/>
        <v>0</v>
      </c>
      <c r="OI198" s="1460">
        <f t="shared" si="1313"/>
        <v>0</v>
      </c>
      <c r="OJ198" s="1460">
        <f t="shared" si="1313"/>
        <v>0</v>
      </c>
      <c r="OK198" s="1460">
        <f t="shared" si="1313"/>
        <v>0</v>
      </c>
      <c r="OL198" s="1460">
        <f t="shared" si="1313"/>
        <v>0</v>
      </c>
      <c r="OM198" s="1460">
        <f t="shared" si="1313"/>
        <v>0</v>
      </c>
      <c r="ON198" s="1460">
        <f t="shared" si="1313"/>
        <v>0</v>
      </c>
      <c r="OO198" s="1460">
        <f t="shared" si="1279"/>
        <v>0</v>
      </c>
      <c r="OP198" s="1460">
        <f t="shared" si="1308"/>
        <v>0</v>
      </c>
      <c r="OQ198" s="1460">
        <f t="shared" si="1308"/>
        <v>0</v>
      </c>
      <c r="OR198" s="1460">
        <f t="shared" si="1308"/>
        <v>0</v>
      </c>
      <c r="OS198" s="1460">
        <f t="shared" si="1308"/>
        <v>0</v>
      </c>
      <c r="OT198" s="1460">
        <f t="shared" si="1308"/>
        <v>0</v>
      </c>
      <c r="OU198" s="1460">
        <f t="shared" si="1308"/>
        <v>0</v>
      </c>
      <c r="OV198" s="1460">
        <f t="shared" si="1308"/>
        <v>0</v>
      </c>
      <c r="OW198" s="1460">
        <f t="shared" si="1308"/>
        <v>0</v>
      </c>
      <c r="OX198" s="1460">
        <f t="shared" si="1308"/>
        <v>0</v>
      </c>
      <c r="OY198" s="1460">
        <f t="shared" si="1308"/>
        <v>0</v>
      </c>
      <c r="OZ198" s="1460">
        <f t="shared" si="1308"/>
        <v>0</v>
      </c>
      <c r="PA198" s="1460">
        <f t="shared" si="1308"/>
        <v>0</v>
      </c>
      <c r="PB198" s="1460">
        <f t="shared" si="1308"/>
        <v>0</v>
      </c>
      <c r="PC198" s="1460">
        <f t="shared" si="1308"/>
        <v>0</v>
      </c>
      <c r="PD198" s="1460">
        <f t="shared" si="1308"/>
        <v>0</v>
      </c>
      <c r="PE198" s="1460">
        <f t="shared" si="1308"/>
        <v>0</v>
      </c>
      <c r="PF198" s="1460">
        <f t="shared" si="1309"/>
        <v>0</v>
      </c>
      <c r="PG198" s="1460">
        <f t="shared" si="1309"/>
        <v>0</v>
      </c>
      <c r="PH198" s="1460">
        <f t="shared" si="1309"/>
        <v>0</v>
      </c>
      <c r="PI198" s="1460">
        <f t="shared" si="1309"/>
        <v>0</v>
      </c>
      <c r="PJ198" s="1460">
        <f t="shared" si="1309"/>
        <v>0</v>
      </c>
      <c r="PK198" s="1460">
        <f t="shared" si="1309"/>
        <v>0</v>
      </c>
      <c r="PL198" s="1460">
        <f t="shared" si="1309"/>
        <v>0</v>
      </c>
      <c r="PM198" s="1460">
        <f t="shared" si="1309"/>
        <v>0</v>
      </c>
      <c r="PN198" s="1460">
        <f t="shared" si="1309"/>
        <v>0</v>
      </c>
      <c r="PO198" s="1460">
        <f t="shared" si="1309"/>
        <v>0</v>
      </c>
      <c r="PP198" s="1460">
        <f t="shared" si="1309"/>
        <v>0</v>
      </c>
      <c r="PQ198" s="1460">
        <f t="shared" si="1309"/>
        <v>0</v>
      </c>
      <c r="PR198" s="1460">
        <f t="shared" si="1309"/>
        <v>0</v>
      </c>
      <c r="PS198" s="1460">
        <f t="shared" si="1309"/>
        <v>0</v>
      </c>
      <c r="PT198" s="1460">
        <f t="shared" si="1309"/>
        <v>0</v>
      </c>
      <c r="PU198" s="1460">
        <f t="shared" si="1309"/>
        <v>0</v>
      </c>
      <c r="PV198" s="1460">
        <f t="shared" si="1310"/>
        <v>0</v>
      </c>
      <c r="PW198" s="1460">
        <f t="shared" si="1310"/>
        <v>0</v>
      </c>
      <c r="PX198" s="1460">
        <f t="shared" si="1310"/>
        <v>0</v>
      </c>
      <c r="PY198" s="1460">
        <f t="shared" si="1310"/>
        <v>0</v>
      </c>
      <c r="PZ198" s="1460">
        <f t="shared" si="1310"/>
        <v>0</v>
      </c>
      <c r="QA198" s="1460">
        <f t="shared" si="1310"/>
        <v>0</v>
      </c>
      <c r="QB198" s="1460">
        <f t="shared" si="1310"/>
        <v>0</v>
      </c>
      <c r="QC198" s="1460">
        <f t="shared" si="1310"/>
        <v>0</v>
      </c>
      <c r="QD198" s="1460">
        <f t="shared" si="1310"/>
        <v>0</v>
      </c>
      <c r="QE198" s="1460">
        <f t="shared" si="1310"/>
        <v>0</v>
      </c>
      <c r="QF198" s="1460">
        <f t="shared" si="1310"/>
        <v>0</v>
      </c>
      <c r="QG198" s="1460">
        <f t="shared" si="1310"/>
        <v>0</v>
      </c>
      <c r="QH198" s="1460">
        <f t="shared" si="1310"/>
        <v>0</v>
      </c>
      <c r="QI198" s="1460">
        <f t="shared" si="1310"/>
        <v>0</v>
      </c>
      <c r="QJ198" s="1460">
        <f t="shared" si="1310"/>
        <v>0</v>
      </c>
      <c r="QK198" s="1460">
        <f t="shared" si="1310"/>
        <v>0</v>
      </c>
      <c r="QL198" s="1460">
        <f t="shared" si="1273"/>
        <v>0</v>
      </c>
      <c r="QM198" s="1460">
        <f t="shared" si="1273"/>
        <v>0</v>
      </c>
      <c r="QN198" s="1460">
        <f t="shared" si="1273"/>
        <v>0</v>
      </c>
      <c r="QO198" s="1460">
        <f t="shared" si="1273"/>
        <v>0</v>
      </c>
      <c r="QP198" s="1460">
        <f t="shared" si="1273"/>
        <v>0</v>
      </c>
      <c r="QQ198" s="1460">
        <f t="shared" si="1273"/>
        <v>0</v>
      </c>
    </row>
    <row r="199" spans="1:459" s="1466" customFormat="1" ht="22.5" customHeight="1">
      <c r="A199" s="1468"/>
      <c r="B199" s="1469"/>
      <c r="C199" s="1469"/>
      <c r="D199" s="1470"/>
      <c r="E199" s="1471"/>
      <c r="F199" s="1472"/>
      <c r="G199" s="1472"/>
      <c r="H199" s="1473">
        <f t="shared" si="1106"/>
        <v>0</v>
      </c>
      <c r="I199" s="1474">
        <v>0</v>
      </c>
      <c r="J199" s="1475">
        <f t="shared" si="437"/>
        <v>0</v>
      </c>
      <c r="K199" s="1476">
        <v>0</v>
      </c>
      <c r="L199" s="1477">
        <f t="shared" si="1107"/>
        <v>0</v>
      </c>
      <c r="M199" s="1477">
        <f t="shared" si="1108"/>
        <v>0</v>
      </c>
      <c r="N199" s="1478"/>
      <c r="O199" s="1479">
        <v>0</v>
      </c>
      <c r="P199" s="1480">
        <v>0</v>
      </c>
      <c r="Q199" s="1828">
        <v>0</v>
      </c>
      <c r="R199" s="1831">
        <f t="shared" si="1109"/>
        <v>0</v>
      </c>
      <c r="S199" s="1481">
        <f>IF(AND(SUM(O199:Q199)=0,N199="NNN"),MIN('Operating History and Pro Forma'!$M$33,'Operating History and Pro Forma'!$T$15)*D199,SUM(O199:Q199)*D199)</f>
        <v>0</v>
      </c>
      <c r="T199" s="1482">
        <f t="shared" si="1110"/>
        <v>0</v>
      </c>
      <c r="U199" s="1483">
        <f t="shared" si="1111"/>
        <v>0</v>
      </c>
      <c r="V199" s="1480"/>
      <c r="W199" s="1514"/>
      <c r="X199" s="1486" t="str">
        <f t="shared" si="1112"/>
        <v/>
      </c>
      <c r="Y199" s="1487">
        <f t="shared" si="1113"/>
        <v>0</v>
      </c>
      <c r="Z199" s="1488"/>
      <c r="AA199" s="1488"/>
      <c r="AB199" s="1488"/>
      <c r="AC199" s="1488"/>
      <c r="AD199" s="1489">
        <f t="shared" si="1114"/>
        <v>0</v>
      </c>
      <c r="AE199" s="1490" t="str">
        <f t="shared" si="1115"/>
        <v/>
      </c>
      <c r="AF199" s="1491">
        <f t="shared" si="1116"/>
        <v>0</v>
      </c>
      <c r="AG199" s="1492">
        <f t="shared" si="1117"/>
        <v>0</v>
      </c>
      <c r="AH199" s="1493">
        <f t="shared" si="1118"/>
        <v>0</v>
      </c>
      <c r="AI199" s="1493">
        <f t="shared" si="1118"/>
        <v>0</v>
      </c>
      <c r="AJ199" s="1494">
        <f t="shared" si="1118"/>
        <v>0</v>
      </c>
      <c r="AK199" s="1494">
        <f t="shared" si="1118"/>
        <v>0</v>
      </c>
      <c r="AL199" s="1495">
        <f t="shared" si="1118"/>
        <v>0</v>
      </c>
      <c r="AM199" s="1496">
        <f t="shared" si="1118"/>
        <v>0</v>
      </c>
      <c r="AN199" s="1497">
        <f t="shared" si="399"/>
        <v>0</v>
      </c>
      <c r="AO199" s="1498">
        <f t="shared" si="1093"/>
        <v>0</v>
      </c>
      <c r="AP199" s="1499">
        <f t="shared" si="1119"/>
        <v>0</v>
      </c>
      <c r="AQ199" s="1500">
        <f t="shared" si="1120"/>
        <v>0</v>
      </c>
      <c r="AR199" s="1501">
        <f t="shared" si="1121"/>
        <v>0</v>
      </c>
      <c r="AS199" s="1498">
        <f t="shared" si="1088"/>
        <v>0</v>
      </c>
      <c r="AT199" s="1501">
        <f t="shared" si="1122"/>
        <v>0</v>
      </c>
      <c r="AU199" s="1498">
        <f t="shared" si="1123"/>
        <v>1</v>
      </c>
      <c r="AV199" s="1498">
        <f t="shared" si="1124"/>
        <v>2</v>
      </c>
      <c r="AW199" s="1499">
        <f t="shared" si="1125"/>
        <v>0</v>
      </c>
      <c r="AX199" s="1502">
        <f t="shared" si="1126"/>
        <v>0</v>
      </c>
      <c r="AY199" s="1503">
        <f t="shared" si="1127"/>
        <v>0</v>
      </c>
      <c r="AZ199" s="1498">
        <f t="shared" si="1128"/>
        <v>2</v>
      </c>
      <c r="BA199" s="1498">
        <f t="shared" si="1129"/>
        <v>3</v>
      </c>
      <c r="BB199" s="1499">
        <f t="shared" si="1130"/>
        <v>0</v>
      </c>
      <c r="BC199" s="1502">
        <f t="shared" si="1131"/>
        <v>0</v>
      </c>
      <c r="BD199" s="1503">
        <f t="shared" si="1132"/>
        <v>0</v>
      </c>
      <c r="BE199" s="1498">
        <f t="shared" si="1133"/>
        <v>3</v>
      </c>
      <c r="BF199" s="1498">
        <f t="shared" si="1134"/>
        <v>4</v>
      </c>
      <c r="BG199" s="1499">
        <f t="shared" si="1135"/>
        <v>0</v>
      </c>
      <c r="BH199" s="1502">
        <f t="shared" si="1136"/>
        <v>0</v>
      </c>
      <c r="BI199" s="1502">
        <f t="shared" si="1137"/>
        <v>0</v>
      </c>
      <c r="BJ199" s="1504">
        <f t="shared" si="1138"/>
        <v>1900</v>
      </c>
      <c r="BK199" s="1505" t="str">
        <f t="shared" si="1139"/>
        <v/>
      </c>
      <c r="BL199" s="1506"/>
      <c r="BM199" s="1507">
        <f t="shared" si="1140"/>
        <v>0</v>
      </c>
      <c r="BN199" s="1508">
        <f t="shared" si="1305"/>
        <v>0</v>
      </c>
      <c r="BO199" s="1508">
        <f t="shared" si="1305"/>
        <v>0</v>
      </c>
      <c r="BP199" s="1508">
        <f t="shared" si="1305"/>
        <v>0</v>
      </c>
      <c r="BQ199" s="1508">
        <f t="shared" si="1305"/>
        <v>0</v>
      </c>
      <c r="BR199" s="1508">
        <f t="shared" si="1305"/>
        <v>0</v>
      </c>
      <c r="BS199" s="1508">
        <f t="shared" si="1305"/>
        <v>0</v>
      </c>
      <c r="BT199" s="1508">
        <f t="shared" si="1305"/>
        <v>0</v>
      </c>
      <c r="BU199" s="1508">
        <f t="shared" si="1305"/>
        <v>0</v>
      </c>
      <c r="BV199" s="1508">
        <f t="shared" si="1305"/>
        <v>0</v>
      </c>
      <c r="BW199" s="1508">
        <f t="shared" si="1305"/>
        <v>0</v>
      </c>
      <c r="BX199" s="1508">
        <f t="shared" si="1305"/>
        <v>0</v>
      </c>
      <c r="BY199" s="1507">
        <f t="shared" si="1305"/>
        <v>0</v>
      </c>
      <c r="BZ199" s="1508">
        <f t="shared" si="1305"/>
        <v>0</v>
      </c>
      <c r="CA199" s="1508">
        <f t="shared" si="1305"/>
        <v>0</v>
      </c>
      <c r="CB199" s="1508">
        <f t="shared" si="1305"/>
        <v>0</v>
      </c>
      <c r="CC199" s="1508">
        <f t="shared" si="1305"/>
        <v>0</v>
      </c>
      <c r="CD199" s="1508">
        <f t="shared" si="1298"/>
        <v>0</v>
      </c>
      <c r="CE199" s="1508">
        <f t="shared" si="1298"/>
        <v>0</v>
      </c>
      <c r="CF199" s="1508">
        <f t="shared" si="1298"/>
        <v>0</v>
      </c>
      <c r="CG199" s="1508">
        <f t="shared" si="1298"/>
        <v>0</v>
      </c>
      <c r="CH199" s="1508">
        <f t="shared" si="1298"/>
        <v>0</v>
      </c>
      <c r="CI199" s="1508">
        <f t="shared" si="1298"/>
        <v>0</v>
      </c>
      <c r="CJ199" s="1509">
        <f t="shared" si="1298"/>
        <v>0</v>
      </c>
      <c r="CK199" s="1507">
        <f t="shared" si="1298"/>
        <v>0</v>
      </c>
      <c r="CL199" s="1508">
        <f t="shared" si="1298"/>
        <v>0</v>
      </c>
      <c r="CM199" s="1508">
        <f t="shared" si="1298"/>
        <v>0</v>
      </c>
      <c r="CN199" s="1508">
        <f t="shared" si="1298"/>
        <v>0</v>
      </c>
      <c r="CO199" s="1508">
        <f t="shared" si="1298"/>
        <v>0</v>
      </c>
      <c r="CP199" s="1508">
        <f t="shared" si="1298"/>
        <v>0</v>
      </c>
      <c r="CQ199" s="1508">
        <f t="shared" si="1298"/>
        <v>0</v>
      </c>
      <c r="CR199" s="1508">
        <f t="shared" si="1298"/>
        <v>0</v>
      </c>
      <c r="CS199" s="1508">
        <f t="shared" si="1298"/>
        <v>0</v>
      </c>
      <c r="CT199" s="1508">
        <f t="shared" si="1299"/>
        <v>0</v>
      </c>
      <c r="CU199" s="1508">
        <f t="shared" si="1299"/>
        <v>0</v>
      </c>
      <c r="CV199" s="1509">
        <f t="shared" si="1299"/>
        <v>0</v>
      </c>
      <c r="CW199" s="1508">
        <f t="shared" si="1299"/>
        <v>0</v>
      </c>
      <c r="CX199" s="1508">
        <f t="shared" si="1299"/>
        <v>0</v>
      </c>
      <c r="CY199" s="1508">
        <f t="shared" si="1299"/>
        <v>0</v>
      </c>
      <c r="CZ199" s="1508">
        <f t="shared" si="1299"/>
        <v>0</v>
      </c>
      <c r="DA199" s="1508">
        <f t="shared" si="1299"/>
        <v>0</v>
      </c>
      <c r="DB199" s="1508">
        <f t="shared" si="1299"/>
        <v>0</v>
      </c>
      <c r="DC199" s="1508">
        <f t="shared" si="1299"/>
        <v>0</v>
      </c>
      <c r="DD199" s="1508">
        <f t="shared" si="1299"/>
        <v>0</v>
      </c>
      <c r="DE199" s="1508">
        <f t="shared" si="1299"/>
        <v>0</v>
      </c>
      <c r="DF199" s="1508">
        <f t="shared" si="1299"/>
        <v>0</v>
      </c>
      <c r="DG199" s="1508">
        <f t="shared" si="1299"/>
        <v>0</v>
      </c>
      <c r="DH199" s="1509">
        <f t="shared" si="1299"/>
        <v>0</v>
      </c>
      <c r="DI199" s="1508">
        <f t="shared" si="1299"/>
        <v>0</v>
      </c>
      <c r="DJ199" s="1508">
        <f t="shared" si="1300"/>
        <v>0</v>
      </c>
      <c r="DK199" s="1508">
        <f t="shared" si="1300"/>
        <v>0</v>
      </c>
      <c r="DL199" s="1508">
        <f t="shared" si="1300"/>
        <v>0</v>
      </c>
      <c r="DM199" s="1508">
        <f t="shared" si="1300"/>
        <v>0</v>
      </c>
      <c r="DN199" s="1508">
        <f t="shared" si="1300"/>
        <v>0</v>
      </c>
      <c r="DO199" s="1508">
        <f t="shared" si="1300"/>
        <v>0</v>
      </c>
      <c r="DP199" s="1508">
        <f t="shared" si="1300"/>
        <v>0</v>
      </c>
      <c r="DQ199" s="1508">
        <f t="shared" si="1300"/>
        <v>0</v>
      </c>
      <c r="DR199" s="1508">
        <f t="shared" si="1300"/>
        <v>0</v>
      </c>
      <c r="DS199" s="1508">
        <f t="shared" si="1300"/>
        <v>0</v>
      </c>
      <c r="DT199" s="1509">
        <f t="shared" si="1300"/>
        <v>0</v>
      </c>
      <c r="DU199" s="1507">
        <f t="shared" si="1300"/>
        <v>0</v>
      </c>
      <c r="DV199" s="1508">
        <f t="shared" si="1300"/>
        <v>0</v>
      </c>
      <c r="DW199" s="1508">
        <f t="shared" si="1300"/>
        <v>0</v>
      </c>
      <c r="DX199" s="1508">
        <f t="shared" si="1300"/>
        <v>0</v>
      </c>
      <c r="DY199" s="1508">
        <f t="shared" si="1300"/>
        <v>0</v>
      </c>
      <c r="DZ199" s="1508">
        <f t="shared" si="1301"/>
        <v>0</v>
      </c>
      <c r="EA199" s="1508">
        <f t="shared" si="1301"/>
        <v>0</v>
      </c>
      <c r="EB199" s="1508">
        <f t="shared" si="1301"/>
        <v>0</v>
      </c>
      <c r="EC199" s="1508">
        <f t="shared" si="1301"/>
        <v>0</v>
      </c>
      <c r="ED199" s="1508">
        <f t="shared" si="1301"/>
        <v>0</v>
      </c>
      <c r="EE199" s="1508">
        <f t="shared" si="1301"/>
        <v>0</v>
      </c>
      <c r="EF199" s="1508">
        <f t="shared" si="1301"/>
        <v>0</v>
      </c>
      <c r="EG199" s="1507">
        <f t="shared" si="1301"/>
        <v>0</v>
      </c>
      <c r="EH199" s="1508">
        <f t="shared" si="1301"/>
        <v>0</v>
      </c>
      <c r="EI199" s="1508">
        <f t="shared" si="1301"/>
        <v>0</v>
      </c>
      <c r="EJ199" s="1508">
        <f t="shared" si="1301"/>
        <v>0</v>
      </c>
      <c r="EK199" s="1508">
        <f t="shared" si="1301"/>
        <v>0</v>
      </c>
      <c r="EL199" s="1508">
        <f t="shared" si="1301"/>
        <v>0</v>
      </c>
      <c r="EM199" s="1508">
        <f t="shared" si="1301"/>
        <v>0</v>
      </c>
      <c r="EN199" s="1508">
        <f t="shared" si="1301"/>
        <v>0</v>
      </c>
      <c r="EO199" s="1508">
        <f t="shared" si="1301"/>
        <v>0</v>
      </c>
      <c r="EP199" s="1508">
        <f t="shared" si="1302"/>
        <v>0</v>
      </c>
      <c r="EQ199" s="1508">
        <f t="shared" si="1302"/>
        <v>0</v>
      </c>
      <c r="ER199" s="1509">
        <f t="shared" si="1302"/>
        <v>0</v>
      </c>
      <c r="ES199" s="1507">
        <f t="shared" si="1302"/>
        <v>0</v>
      </c>
      <c r="ET199" s="1508">
        <f t="shared" si="1302"/>
        <v>0</v>
      </c>
      <c r="EU199" s="1508">
        <f t="shared" si="1302"/>
        <v>0</v>
      </c>
      <c r="EV199" s="1508">
        <f t="shared" si="1302"/>
        <v>0</v>
      </c>
      <c r="EW199" s="1508">
        <f t="shared" si="1302"/>
        <v>0</v>
      </c>
      <c r="EX199" s="1508">
        <f t="shared" si="1302"/>
        <v>0</v>
      </c>
      <c r="EY199" s="1508">
        <f t="shared" si="1302"/>
        <v>0</v>
      </c>
      <c r="EZ199" s="1508">
        <f t="shared" si="1302"/>
        <v>0</v>
      </c>
      <c r="FA199" s="1508">
        <f t="shared" si="1302"/>
        <v>0</v>
      </c>
      <c r="FB199" s="1508">
        <f t="shared" si="1302"/>
        <v>0</v>
      </c>
      <c r="FC199" s="1508">
        <f t="shared" si="1302"/>
        <v>0</v>
      </c>
      <c r="FD199" s="1509">
        <f t="shared" si="1302"/>
        <v>0</v>
      </c>
      <c r="FE199" s="1508">
        <f t="shared" si="1302"/>
        <v>0</v>
      </c>
      <c r="FF199" s="1508">
        <f t="shared" si="1287"/>
        <v>0</v>
      </c>
      <c r="FG199" s="1508">
        <f t="shared" si="1303"/>
        <v>0</v>
      </c>
      <c r="FH199" s="1508">
        <f t="shared" si="1303"/>
        <v>0</v>
      </c>
      <c r="FI199" s="1508">
        <f t="shared" si="1303"/>
        <v>0</v>
      </c>
      <c r="FJ199" s="1508">
        <f t="shared" si="1303"/>
        <v>0</v>
      </c>
      <c r="FK199" s="1508">
        <f t="shared" si="1303"/>
        <v>0</v>
      </c>
      <c r="FL199" s="1508">
        <f t="shared" si="1303"/>
        <v>0</v>
      </c>
      <c r="FM199" s="1508">
        <f t="shared" si="1303"/>
        <v>0</v>
      </c>
      <c r="FN199" s="1508">
        <f t="shared" si="1303"/>
        <v>0</v>
      </c>
      <c r="FO199" s="1508">
        <f t="shared" si="1303"/>
        <v>0</v>
      </c>
      <c r="FP199" s="1509">
        <f t="shared" si="1303"/>
        <v>0</v>
      </c>
      <c r="FQ199" s="1508">
        <f t="shared" si="1303"/>
        <v>0</v>
      </c>
      <c r="FR199" s="1508">
        <f t="shared" si="1303"/>
        <v>0</v>
      </c>
      <c r="FS199" s="1508">
        <f t="shared" si="1303"/>
        <v>0</v>
      </c>
      <c r="FT199" s="1508">
        <f t="shared" si="1303"/>
        <v>0</v>
      </c>
      <c r="FU199" s="1508">
        <f t="shared" si="1303"/>
        <v>0</v>
      </c>
      <c r="FV199" s="1508">
        <f t="shared" si="1303"/>
        <v>0</v>
      </c>
      <c r="FW199" s="1508">
        <f t="shared" si="1142"/>
        <v>0</v>
      </c>
      <c r="FX199" s="1508">
        <f t="shared" si="1142"/>
        <v>0</v>
      </c>
      <c r="FY199" s="1508">
        <f t="shared" si="1142"/>
        <v>0</v>
      </c>
      <c r="FZ199" s="1508">
        <f t="shared" si="1142"/>
        <v>0</v>
      </c>
      <c r="GA199" s="1508">
        <f t="shared" si="1142"/>
        <v>0</v>
      </c>
      <c r="GB199" s="1509">
        <f t="shared" si="1142"/>
        <v>0</v>
      </c>
      <c r="GC199" s="1506"/>
      <c r="GD199" s="1458">
        <f t="shared" si="1143"/>
        <v>1</v>
      </c>
      <c r="GE199" s="1510">
        <f t="shared" si="1307"/>
        <v>0</v>
      </c>
      <c r="GF199" s="1511">
        <f t="shared" si="1307"/>
        <v>0</v>
      </c>
      <c r="GG199" s="1511">
        <f t="shared" si="1307"/>
        <v>0</v>
      </c>
      <c r="GH199" s="1511">
        <f t="shared" si="1307"/>
        <v>0</v>
      </c>
      <c r="GI199" s="1511">
        <f t="shared" si="1307"/>
        <v>0</v>
      </c>
      <c r="GJ199" s="1511">
        <f t="shared" si="1307"/>
        <v>0</v>
      </c>
      <c r="GK199" s="1511">
        <f t="shared" si="1307"/>
        <v>0</v>
      </c>
      <c r="GL199" s="1511">
        <f t="shared" si="1307"/>
        <v>0</v>
      </c>
      <c r="GM199" s="1511">
        <f t="shared" si="1307"/>
        <v>0</v>
      </c>
      <c r="GN199" s="1512">
        <f t="shared" si="1307"/>
        <v>0</v>
      </c>
      <c r="GO199" s="1513">
        <f t="shared" si="1144"/>
        <v>0</v>
      </c>
      <c r="GP199" s="1506"/>
      <c r="GQ199" s="1510">
        <f t="shared" si="1304"/>
        <v>0</v>
      </c>
      <c r="GR199" s="1511">
        <f t="shared" si="1289"/>
        <v>0</v>
      </c>
      <c r="GS199" s="1511">
        <f t="shared" ref="GR199:GZ227" si="1314">IF(ROUNDUP($AU199/12,0)=GS$11,$U199,IF(ROUNDUP($AZ199/12,0)=GS$11,$D199*$AW199+INDEX($HD199:$LS199,1,$AZ199-1)*12,IF(ROUNDUP($BE199/12,0)=GS$11,$D199*$BB199+INDEX($HD199:$LS199,1,$BE199-1)*12,IF(ROUNDUP($AN199/12,0)=GS$11,$U199,0))))</f>
        <v>0</v>
      </c>
      <c r="GT199" s="1511">
        <f t="shared" si="1314"/>
        <v>0</v>
      </c>
      <c r="GU199" s="1511">
        <f t="shared" si="1314"/>
        <v>0</v>
      </c>
      <c r="GV199" s="1511">
        <f t="shared" si="1314"/>
        <v>0</v>
      </c>
      <c r="GW199" s="1511">
        <f t="shared" si="1314"/>
        <v>0</v>
      </c>
      <c r="GX199" s="1511">
        <f t="shared" si="1314"/>
        <v>0</v>
      </c>
      <c r="GY199" s="1511">
        <f t="shared" si="1314"/>
        <v>0</v>
      </c>
      <c r="GZ199" s="1512">
        <f t="shared" si="1314"/>
        <v>0</v>
      </c>
      <c r="HA199" s="1513">
        <f t="shared" si="1145"/>
        <v>0</v>
      </c>
      <c r="HB199" s="1506">
        <f t="shared" si="1146"/>
        <v>1</v>
      </c>
      <c r="HC199" s="1506"/>
      <c r="HD199" s="1508">
        <f t="shared" si="1147"/>
        <v>0</v>
      </c>
      <c r="HE199" s="1460">
        <f t="shared" si="1148"/>
        <v>0</v>
      </c>
      <c r="HF199" s="1460">
        <f t="shared" si="1149"/>
        <v>0</v>
      </c>
      <c r="HG199" s="1460">
        <f t="shared" si="1150"/>
        <v>0</v>
      </c>
      <c r="HH199" s="1460">
        <f t="shared" si="1151"/>
        <v>0</v>
      </c>
      <c r="HI199" s="1460">
        <f t="shared" si="1152"/>
        <v>0</v>
      </c>
      <c r="HJ199" s="1460">
        <f t="shared" si="1153"/>
        <v>0</v>
      </c>
      <c r="HK199" s="1460">
        <f t="shared" si="1154"/>
        <v>0</v>
      </c>
      <c r="HL199" s="1460">
        <f t="shared" si="1155"/>
        <v>0</v>
      </c>
      <c r="HM199" s="1460">
        <f t="shared" si="1156"/>
        <v>0</v>
      </c>
      <c r="HN199" s="1460">
        <f t="shared" si="1157"/>
        <v>0</v>
      </c>
      <c r="HO199" s="1460">
        <f t="shared" si="1158"/>
        <v>0</v>
      </c>
      <c r="HP199" s="1460">
        <f t="shared" si="1159"/>
        <v>0</v>
      </c>
      <c r="HQ199" s="1460">
        <f t="shared" si="1160"/>
        <v>0</v>
      </c>
      <c r="HR199" s="1460">
        <f t="shared" si="1161"/>
        <v>0</v>
      </c>
      <c r="HS199" s="1460">
        <f t="shared" si="1162"/>
        <v>0</v>
      </c>
      <c r="HT199" s="1460">
        <f t="shared" si="1163"/>
        <v>0</v>
      </c>
      <c r="HU199" s="1460">
        <f t="shared" si="1164"/>
        <v>0</v>
      </c>
      <c r="HV199" s="1460">
        <f t="shared" si="1165"/>
        <v>0</v>
      </c>
      <c r="HW199" s="1460">
        <f t="shared" si="1166"/>
        <v>0</v>
      </c>
      <c r="HX199" s="1460">
        <f t="shared" si="1167"/>
        <v>0</v>
      </c>
      <c r="HY199" s="1460">
        <f t="shared" si="1168"/>
        <v>0</v>
      </c>
      <c r="HZ199" s="1460">
        <f t="shared" si="1169"/>
        <v>0</v>
      </c>
      <c r="IA199" s="1460">
        <f t="shared" si="1170"/>
        <v>0</v>
      </c>
      <c r="IB199" s="1460">
        <f t="shared" si="1171"/>
        <v>0</v>
      </c>
      <c r="IC199" s="1460">
        <f t="shared" si="1172"/>
        <v>0</v>
      </c>
      <c r="ID199" s="1460">
        <f t="shared" si="1173"/>
        <v>0</v>
      </c>
      <c r="IE199" s="1460">
        <f t="shared" si="1174"/>
        <v>0</v>
      </c>
      <c r="IF199" s="1460">
        <f t="shared" si="1175"/>
        <v>0</v>
      </c>
      <c r="IG199" s="1460">
        <f t="shared" si="1176"/>
        <v>0</v>
      </c>
      <c r="IH199" s="1460">
        <f t="shared" si="1177"/>
        <v>0</v>
      </c>
      <c r="II199" s="1460">
        <f t="shared" si="1178"/>
        <v>0</v>
      </c>
      <c r="IJ199" s="1460">
        <f t="shared" si="1179"/>
        <v>0</v>
      </c>
      <c r="IK199" s="1460">
        <f t="shared" si="1180"/>
        <v>0</v>
      </c>
      <c r="IL199" s="1460">
        <f t="shared" si="1181"/>
        <v>0</v>
      </c>
      <c r="IM199" s="1460">
        <f t="shared" si="1182"/>
        <v>0</v>
      </c>
      <c r="IN199" s="1460">
        <f t="shared" si="1183"/>
        <v>0</v>
      </c>
      <c r="IO199" s="1460">
        <f t="shared" si="1184"/>
        <v>0</v>
      </c>
      <c r="IP199" s="1460">
        <f t="shared" si="1185"/>
        <v>0</v>
      </c>
      <c r="IQ199" s="1460">
        <f t="shared" si="1186"/>
        <v>0</v>
      </c>
      <c r="IR199" s="1460">
        <f t="shared" si="1187"/>
        <v>0</v>
      </c>
      <c r="IS199" s="1460">
        <f t="shared" si="1188"/>
        <v>0</v>
      </c>
      <c r="IT199" s="1460">
        <f t="shared" si="1189"/>
        <v>0</v>
      </c>
      <c r="IU199" s="1460">
        <f t="shared" si="1190"/>
        <v>0</v>
      </c>
      <c r="IV199" s="1460">
        <f t="shared" si="1191"/>
        <v>0</v>
      </c>
      <c r="IW199" s="1460">
        <f t="shared" si="1192"/>
        <v>0</v>
      </c>
      <c r="IX199" s="1460">
        <f t="shared" si="1193"/>
        <v>0</v>
      </c>
      <c r="IY199" s="1460">
        <f t="shared" si="1194"/>
        <v>0</v>
      </c>
      <c r="IZ199" s="1460">
        <f t="shared" si="1195"/>
        <v>0</v>
      </c>
      <c r="JA199" s="1460">
        <f t="shared" si="1196"/>
        <v>0</v>
      </c>
      <c r="JB199" s="1460">
        <f t="shared" si="1197"/>
        <v>0</v>
      </c>
      <c r="JC199" s="1460">
        <f t="shared" si="1198"/>
        <v>0</v>
      </c>
      <c r="JD199" s="1460">
        <f t="shared" si="1199"/>
        <v>0</v>
      </c>
      <c r="JE199" s="1460">
        <f t="shared" si="1200"/>
        <v>0</v>
      </c>
      <c r="JF199" s="1460">
        <f t="shared" si="1201"/>
        <v>0</v>
      </c>
      <c r="JG199" s="1460">
        <f t="shared" si="1202"/>
        <v>0</v>
      </c>
      <c r="JH199" s="1460">
        <f t="shared" si="1203"/>
        <v>0</v>
      </c>
      <c r="JI199" s="1460">
        <f t="shared" si="1204"/>
        <v>0</v>
      </c>
      <c r="JJ199" s="1460">
        <f t="shared" si="1205"/>
        <v>0</v>
      </c>
      <c r="JK199" s="1460">
        <f t="shared" si="1206"/>
        <v>0</v>
      </c>
      <c r="JL199" s="1460">
        <f t="shared" si="1207"/>
        <v>0</v>
      </c>
      <c r="JM199" s="1460">
        <f t="shared" si="1208"/>
        <v>0</v>
      </c>
      <c r="JN199" s="1460">
        <f t="shared" si="1209"/>
        <v>0</v>
      </c>
      <c r="JO199" s="1460">
        <f t="shared" si="1210"/>
        <v>0</v>
      </c>
      <c r="JP199" s="1460">
        <f t="shared" si="1211"/>
        <v>0</v>
      </c>
      <c r="JQ199" s="1460">
        <f t="shared" si="1212"/>
        <v>0</v>
      </c>
      <c r="JR199" s="1460">
        <f t="shared" si="1213"/>
        <v>0</v>
      </c>
      <c r="JS199" s="1460">
        <f t="shared" si="1214"/>
        <v>0</v>
      </c>
      <c r="JT199" s="1460">
        <f t="shared" si="1215"/>
        <v>0</v>
      </c>
      <c r="JU199" s="1460">
        <f t="shared" si="1216"/>
        <v>0</v>
      </c>
      <c r="JV199" s="1460">
        <f t="shared" si="1217"/>
        <v>0</v>
      </c>
      <c r="JW199" s="1460">
        <f t="shared" si="1218"/>
        <v>0</v>
      </c>
      <c r="JX199" s="1460">
        <f t="shared" si="1219"/>
        <v>0</v>
      </c>
      <c r="JY199" s="1460">
        <f t="shared" si="1220"/>
        <v>0</v>
      </c>
      <c r="JZ199" s="1460">
        <f t="shared" si="1221"/>
        <v>0</v>
      </c>
      <c r="KA199" s="1460">
        <f t="shared" si="1222"/>
        <v>0</v>
      </c>
      <c r="KB199" s="1460">
        <f t="shared" si="1223"/>
        <v>0</v>
      </c>
      <c r="KC199" s="1460">
        <f t="shared" si="1224"/>
        <v>0</v>
      </c>
      <c r="KD199" s="1460">
        <f t="shared" si="1225"/>
        <v>0</v>
      </c>
      <c r="KE199" s="1460">
        <f t="shared" si="1226"/>
        <v>0</v>
      </c>
      <c r="KF199" s="1460">
        <f t="shared" si="1227"/>
        <v>0</v>
      </c>
      <c r="KG199" s="1460">
        <f t="shared" si="1228"/>
        <v>0</v>
      </c>
      <c r="KH199" s="1460">
        <f t="shared" si="1229"/>
        <v>0</v>
      </c>
      <c r="KI199" s="1460">
        <f t="shared" si="1230"/>
        <v>0</v>
      </c>
      <c r="KJ199" s="1460">
        <f t="shared" si="1231"/>
        <v>0</v>
      </c>
      <c r="KK199" s="1460">
        <f t="shared" si="1232"/>
        <v>0</v>
      </c>
      <c r="KL199" s="1460">
        <f t="shared" si="1233"/>
        <v>0</v>
      </c>
      <c r="KM199" s="1460">
        <f t="shared" si="1234"/>
        <v>0</v>
      </c>
      <c r="KN199" s="1460">
        <f t="shared" si="1235"/>
        <v>0</v>
      </c>
      <c r="KO199" s="1460">
        <f t="shared" si="1236"/>
        <v>0</v>
      </c>
      <c r="KP199" s="1460">
        <f t="shared" si="1237"/>
        <v>0</v>
      </c>
      <c r="KQ199" s="1460">
        <f t="shared" si="1238"/>
        <v>0</v>
      </c>
      <c r="KR199" s="1460">
        <f t="shared" si="1239"/>
        <v>0</v>
      </c>
      <c r="KS199" s="1460">
        <f t="shared" si="1240"/>
        <v>0</v>
      </c>
      <c r="KT199" s="1460">
        <f t="shared" si="1241"/>
        <v>0</v>
      </c>
      <c r="KU199" s="1460">
        <f t="shared" si="1242"/>
        <v>0</v>
      </c>
      <c r="KV199" s="1460">
        <f t="shared" si="1243"/>
        <v>0</v>
      </c>
      <c r="KW199" s="1460">
        <f t="shared" si="1244"/>
        <v>0</v>
      </c>
      <c r="KX199" s="1460">
        <f t="shared" si="1245"/>
        <v>0</v>
      </c>
      <c r="KY199" s="1460">
        <f t="shared" si="1246"/>
        <v>0</v>
      </c>
      <c r="KZ199" s="1460">
        <f t="shared" si="1247"/>
        <v>0</v>
      </c>
      <c r="LA199" s="1460">
        <f t="shared" si="1248"/>
        <v>0</v>
      </c>
      <c r="LB199" s="1460">
        <f t="shared" si="1249"/>
        <v>0</v>
      </c>
      <c r="LC199" s="1460">
        <f t="shared" si="1250"/>
        <v>0</v>
      </c>
      <c r="LD199" s="1460">
        <f t="shared" si="1251"/>
        <v>0</v>
      </c>
      <c r="LE199" s="1460">
        <f t="shared" si="1252"/>
        <v>0</v>
      </c>
      <c r="LF199" s="1460">
        <f t="shared" si="1253"/>
        <v>0</v>
      </c>
      <c r="LG199" s="1460">
        <f t="shared" si="1254"/>
        <v>0</v>
      </c>
      <c r="LH199" s="1460">
        <f t="shared" si="1255"/>
        <v>0</v>
      </c>
      <c r="LI199" s="1460">
        <f t="shared" si="1256"/>
        <v>0</v>
      </c>
      <c r="LJ199" s="1460">
        <f t="shared" si="1257"/>
        <v>0</v>
      </c>
      <c r="LK199" s="1460">
        <f t="shared" si="1258"/>
        <v>0</v>
      </c>
      <c r="LL199" s="1460">
        <f t="shared" si="1259"/>
        <v>0</v>
      </c>
      <c r="LM199" s="1460">
        <f t="shared" si="1260"/>
        <v>0</v>
      </c>
      <c r="LN199" s="1460">
        <f t="shared" si="1261"/>
        <v>0</v>
      </c>
      <c r="LO199" s="1460">
        <f t="shared" si="1262"/>
        <v>0</v>
      </c>
      <c r="LP199" s="1460">
        <f t="shared" si="1263"/>
        <v>0</v>
      </c>
      <c r="LQ199" s="1460">
        <f t="shared" si="1264"/>
        <v>0</v>
      </c>
      <c r="LR199" s="1460">
        <f t="shared" si="1265"/>
        <v>0</v>
      </c>
      <c r="LS199" s="1460">
        <f t="shared" si="1266"/>
        <v>0</v>
      </c>
      <c r="LW199" s="1467">
        <f t="shared" si="1267"/>
        <v>0</v>
      </c>
      <c r="LX199" s="1467">
        <f t="shared" si="1268"/>
        <v>0</v>
      </c>
      <c r="LY199" s="1467">
        <f t="shared" si="1269"/>
        <v>0</v>
      </c>
      <c r="LZ199" s="1467">
        <f t="shared" si="1270"/>
        <v>0</v>
      </c>
      <c r="MA199" s="1506"/>
      <c r="MB199" s="1460">
        <f t="shared" si="1271"/>
        <v>0</v>
      </c>
      <c r="MC199" s="1460">
        <f t="shared" si="1306"/>
        <v>0</v>
      </c>
      <c r="MD199" s="1460">
        <f t="shared" si="1306"/>
        <v>0</v>
      </c>
      <c r="ME199" s="1460">
        <f t="shared" si="1306"/>
        <v>0</v>
      </c>
      <c r="MF199" s="1460">
        <f t="shared" si="1306"/>
        <v>0</v>
      </c>
      <c r="MG199" s="1460">
        <f t="shared" si="1306"/>
        <v>0</v>
      </c>
      <c r="MH199" s="1460">
        <f t="shared" si="1306"/>
        <v>0</v>
      </c>
      <c r="MI199" s="1460">
        <f t="shared" si="1306"/>
        <v>0</v>
      </c>
      <c r="MJ199" s="1460">
        <f t="shared" si="1306"/>
        <v>0</v>
      </c>
      <c r="MK199" s="1460">
        <f t="shared" si="1306"/>
        <v>0</v>
      </c>
      <c r="ML199" s="1460">
        <f t="shared" si="1306"/>
        <v>0</v>
      </c>
      <c r="MM199" s="1460">
        <f t="shared" si="1306"/>
        <v>0</v>
      </c>
      <c r="MN199" s="1460">
        <f t="shared" si="1306"/>
        <v>0</v>
      </c>
      <c r="MO199" s="1460">
        <f t="shared" si="1306"/>
        <v>0</v>
      </c>
      <c r="MP199" s="1460">
        <f t="shared" si="1306"/>
        <v>0</v>
      </c>
      <c r="MQ199" s="1460">
        <f t="shared" si="1306"/>
        <v>0</v>
      </c>
      <c r="MR199" s="1460">
        <f t="shared" si="1306"/>
        <v>0</v>
      </c>
      <c r="MS199" s="1460">
        <f t="shared" si="1311"/>
        <v>0</v>
      </c>
      <c r="MT199" s="1460">
        <f t="shared" si="1311"/>
        <v>0</v>
      </c>
      <c r="MU199" s="1460">
        <f t="shared" si="1311"/>
        <v>0</v>
      </c>
      <c r="MV199" s="1460">
        <f t="shared" si="1311"/>
        <v>0</v>
      </c>
      <c r="MW199" s="1460">
        <f t="shared" si="1311"/>
        <v>0</v>
      </c>
      <c r="MX199" s="1460">
        <f t="shared" si="1311"/>
        <v>0</v>
      </c>
      <c r="MY199" s="1460">
        <f t="shared" si="1311"/>
        <v>0</v>
      </c>
      <c r="MZ199" s="1460">
        <f t="shared" si="1311"/>
        <v>0</v>
      </c>
      <c r="NA199" s="1460">
        <f t="shared" si="1311"/>
        <v>0</v>
      </c>
      <c r="NB199" s="1460">
        <f t="shared" si="1311"/>
        <v>0</v>
      </c>
      <c r="NC199" s="1460">
        <f t="shared" si="1311"/>
        <v>0</v>
      </c>
      <c r="ND199" s="1460">
        <f t="shared" si="1311"/>
        <v>0</v>
      </c>
      <c r="NE199" s="1460">
        <f t="shared" si="1311"/>
        <v>0</v>
      </c>
      <c r="NF199" s="1460">
        <f t="shared" si="1311"/>
        <v>0</v>
      </c>
      <c r="NG199" s="1460">
        <f t="shared" si="1311"/>
        <v>0</v>
      </c>
      <c r="NH199" s="1460">
        <f t="shared" si="1311"/>
        <v>0</v>
      </c>
      <c r="NI199" s="1460">
        <f t="shared" si="1312"/>
        <v>0</v>
      </c>
      <c r="NJ199" s="1460">
        <f t="shared" si="1312"/>
        <v>0</v>
      </c>
      <c r="NK199" s="1460">
        <f t="shared" si="1312"/>
        <v>0</v>
      </c>
      <c r="NL199" s="1460">
        <f t="shared" si="1312"/>
        <v>0</v>
      </c>
      <c r="NM199" s="1460">
        <f t="shared" si="1312"/>
        <v>0</v>
      </c>
      <c r="NN199" s="1460">
        <f t="shared" si="1312"/>
        <v>0</v>
      </c>
      <c r="NO199" s="1460">
        <f t="shared" si="1312"/>
        <v>0</v>
      </c>
      <c r="NP199" s="1460">
        <f t="shared" si="1312"/>
        <v>0</v>
      </c>
      <c r="NQ199" s="1460">
        <f t="shared" si="1312"/>
        <v>0</v>
      </c>
      <c r="NR199" s="1460">
        <f t="shared" si="1312"/>
        <v>0</v>
      </c>
      <c r="NS199" s="1460">
        <f t="shared" si="1312"/>
        <v>0</v>
      </c>
      <c r="NT199" s="1460">
        <f t="shared" si="1312"/>
        <v>0</v>
      </c>
      <c r="NU199" s="1460">
        <f t="shared" si="1312"/>
        <v>0</v>
      </c>
      <c r="NV199" s="1460">
        <f t="shared" si="1312"/>
        <v>0</v>
      </c>
      <c r="NW199" s="1460">
        <f t="shared" si="1312"/>
        <v>0</v>
      </c>
      <c r="NX199" s="1460">
        <f t="shared" si="1312"/>
        <v>0</v>
      </c>
      <c r="NY199" s="1460">
        <f t="shared" si="1313"/>
        <v>0</v>
      </c>
      <c r="NZ199" s="1460">
        <f t="shared" si="1313"/>
        <v>0</v>
      </c>
      <c r="OA199" s="1460">
        <f t="shared" si="1313"/>
        <v>0</v>
      </c>
      <c r="OB199" s="1460">
        <f t="shared" si="1313"/>
        <v>0</v>
      </c>
      <c r="OC199" s="1460">
        <f t="shared" si="1313"/>
        <v>0</v>
      </c>
      <c r="OD199" s="1460">
        <f t="shared" si="1313"/>
        <v>0</v>
      </c>
      <c r="OE199" s="1460">
        <f t="shared" si="1313"/>
        <v>0</v>
      </c>
      <c r="OF199" s="1460">
        <f t="shared" si="1313"/>
        <v>0</v>
      </c>
      <c r="OG199" s="1460">
        <f t="shared" si="1313"/>
        <v>0</v>
      </c>
      <c r="OH199" s="1460">
        <f t="shared" si="1313"/>
        <v>0</v>
      </c>
      <c r="OI199" s="1460">
        <f t="shared" si="1313"/>
        <v>0</v>
      </c>
      <c r="OJ199" s="1460">
        <f t="shared" si="1313"/>
        <v>0</v>
      </c>
      <c r="OK199" s="1460">
        <f t="shared" si="1313"/>
        <v>0</v>
      </c>
      <c r="OL199" s="1460">
        <f t="shared" si="1313"/>
        <v>0</v>
      </c>
      <c r="OM199" s="1460">
        <f t="shared" si="1313"/>
        <v>0</v>
      </c>
      <c r="ON199" s="1460">
        <f t="shared" si="1313"/>
        <v>0</v>
      </c>
      <c r="OO199" s="1460">
        <f t="shared" si="1279"/>
        <v>0</v>
      </c>
      <c r="OP199" s="1460">
        <f t="shared" si="1308"/>
        <v>0</v>
      </c>
      <c r="OQ199" s="1460">
        <f t="shared" si="1308"/>
        <v>0</v>
      </c>
      <c r="OR199" s="1460">
        <f t="shared" si="1308"/>
        <v>0</v>
      </c>
      <c r="OS199" s="1460">
        <f t="shared" si="1308"/>
        <v>0</v>
      </c>
      <c r="OT199" s="1460">
        <f t="shared" si="1308"/>
        <v>0</v>
      </c>
      <c r="OU199" s="1460">
        <f t="shared" si="1308"/>
        <v>0</v>
      </c>
      <c r="OV199" s="1460">
        <f t="shared" si="1308"/>
        <v>0</v>
      </c>
      <c r="OW199" s="1460">
        <f t="shared" si="1308"/>
        <v>0</v>
      </c>
      <c r="OX199" s="1460">
        <f t="shared" si="1308"/>
        <v>0</v>
      </c>
      <c r="OY199" s="1460">
        <f t="shared" si="1308"/>
        <v>0</v>
      </c>
      <c r="OZ199" s="1460">
        <f t="shared" si="1308"/>
        <v>0</v>
      </c>
      <c r="PA199" s="1460">
        <f t="shared" si="1308"/>
        <v>0</v>
      </c>
      <c r="PB199" s="1460">
        <f t="shared" si="1308"/>
        <v>0</v>
      </c>
      <c r="PC199" s="1460">
        <f t="shared" si="1308"/>
        <v>0</v>
      </c>
      <c r="PD199" s="1460">
        <f t="shared" si="1308"/>
        <v>0</v>
      </c>
      <c r="PE199" s="1460">
        <f t="shared" si="1308"/>
        <v>0</v>
      </c>
      <c r="PF199" s="1460">
        <f t="shared" si="1309"/>
        <v>0</v>
      </c>
      <c r="PG199" s="1460">
        <f t="shared" si="1309"/>
        <v>0</v>
      </c>
      <c r="PH199" s="1460">
        <f t="shared" si="1309"/>
        <v>0</v>
      </c>
      <c r="PI199" s="1460">
        <f t="shared" si="1309"/>
        <v>0</v>
      </c>
      <c r="PJ199" s="1460">
        <f t="shared" si="1309"/>
        <v>0</v>
      </c>
      <c r="PK199" s="1460">
        <f t="shared" si="1309"/>
        <v>0</v>
      </c>
      <c r="PL199" s="1460">
        <f t="shared" si="1309"/>
        <v>0</v>
      </c>
      <c r="PM199" s="1460">
        <f t="shared" si="1309"/>
        <v>0</v>
      </c>
      <c r="PN199" s="1460">
        <f t="shared" si="1309"/>
        <v>0</v>
      </c>
      <c r="PO199" s="1460">
        <f t="shared" si="1309"/>
        <v>0</v>
      </c>
      <c r="PP199" s="1460">
        <f t="shared" si="1309"/>
        <v>0</v>
      </c>
      <c r="PQ199" s="1460">
        <f t="shared" si="1309"/>
        <v>0</v>
      </c>
      <c r="PR199" s="1460">
        <f t="shared" si="1309"/>
        <v>0</v>
      </c>
      <c r="PS199" s="1460">
        <f t="shared" si="1309"/>
        <v>0</v>
      </c>
      <c r="PT199" s="1460">
        <f t="shared" si="1309"/>
        <v>0</v>
      </c>
      <c r="PU199" s="1460">
        <f t="shared" si="1309"/>
        <v>0</v>
      </c>
      <c r="PV199" s="1460">
        <f t="shared" si="1310"/>
        <v>0</v>
      </c>
      <c r="PW199" s="1460">
        <f t="shared" si="1310"/>
        <v>0</v>
      </c>
      <c r="PX199" s="1460">
        <f t="shared" si="1310"/>
        <v>0</v>
      </c>
      <c r="PY199" s="1460">
        <f t="shared" si="1310"/>
        <v>0</v>
      </c>
      <c r="PZ199" s="1460">
        <f t="shared" si="1310"/>
        <v>0</v>
      </c>
      <c r="QA199" s="1460">
        <f t="shared" si="1310"/>
        <v>0</v>
      </c>
      <c r="QB199" s="1460">
        <f t="shared" si="1310"/>
        <v>0</v>
      </c>
      <c r="QC199" s="1460">
        <f t="shared" si="1310"/>
        <v>0</v>
      </c>
      <c r="QD199" s="1460">
        <f t="shared" si="1310"/>
        <v>0</v>
      </c>
      <c r="QE199" s="1460">
        <f t="shared" si="1310"/>
        <v>0</v>
      </c>
      <c r="QF199" s="1460">
        <f t="shared" si="1310"/>
        <v>0</v>
      </c>
      <c r="QG199" s="1460">
        <f t="shared" si="1310"/>
        <v>0</v>
      </c>
      <c r="QH199" s="1460">
        <f t="shared" si="1310"/>
        <v>0</v>
      </c>
      <c r="QI199" s="1460">
        <f t="shared" si="1310"/>
        <v>0</v>
      </c>
      <c r="QJ199" s="1460">
        <f t="shared" si="1310"/>
        <v>0</v>
      </c>
      <c r="QK199" s="1460">
        <f t="shared" si="1310"/>
        <v>0</v>
      </c>
      <c r="QL199" s="1460">
        <f t="shared" si="1273"/>
        <v>0</v>
      </c>
      <c r="QM199" s="1460">
        <f t="shared" si="1273"/>
        <v>0</v>
      </c>
      <c r="QN199" s="1460">
        <f t="shared" si="1273"/>
        <v>0</v>
      </c>
      <c r="QO199" s="1460">
        <f t="shared" si="1273"/>
        <v>0</v>
      </c>
      <c r="QP199" s="1460">
        <f t="shared" si="1273"/>
        <v>0</v>
      </c>
      <c r="QQ199" s="1460">
        <f t="shared" si="1273"/>
        <v>0</v>
      </c>
    </row>
    <row r="200" spans="1:459" s="1466" customFormat="1" ht="22.5" customHeight="1">
      <c r="A200" s="1468"/>
      <c r="B200" s="1469"/>
      <c r="C200" s="1469"/>
      <c r="D200" s="1470"/>
      <c r="E200" s="1471"/>
      <c r="F200" s="1472"/>
      <c r="G200" s="1472"/>
      <c r="H200" s="1473">
        <f t="shared" si="1106"/>
        <v>0</v>
      </c>
      <c r="I200" s="1474">
        <v>0</v>
      </c>
      <c r="J200" s="1475">
        <f t="shared" si="437"/>
        <v>0</v>
      </c>
      <c r="K200" s="1476">
        <v>0</v>
      </c>
      <c r="L200" s="1477">
        <f t="shared" si="1107"/>
        <v>0</v>
      </c>
      <c r="M200" s="1477">
        <f t="shared" si="1108"/>
        <v>0</v>
      </c>
      <c r="N200" s="1478"/>
      <c r="O200" s="1479">
        <v>0</v>
      </c>
      <c r="P200" s="1480">
        <v>0</v>
      </c>
      <c r="Q200" s="1828">
        <v>0</v>
      </c>
      <c r="R200" s="1831">
        <f t="shared" si="1109"/>
        <v>0</v>
      </c>
      <c r="S200" s="1481">
        <f>IF(AND(SUM(O200:Q200)=0,N200="NNN"),MIN('Operating History and Pro Forma'!$M$33,'Operating History and Pro Forma'!$T$15)*D200,SUM(O200:Q200)*D200)</f>
        <v>0</v>
      </c>
      <c r="T200" s="1482">
        <f t="shared" si="1110"/>
        <v>0</v>
      </c>
      <c r="U200" s="1483">
        <f t="shared" si="1111"/>
        <v>0</v>
      </c>
      <c r="V200" s="1480"/>
      <c r="W200" s="1514"/>
      <c r="X200" s="1486" t="str">
        <f t="shared" si="1112"/>
        <v/>
      </c>
      <c r="Y200" s="1487">
        <f t="shared" si="1113"/>
        <v>0</v>
      </c>
      <c r="Z200" s="1488"/>
      <c r="AA200" s="1488"/>
      <c r="AB200" s="1488"/>
      <c r="AC200" s="1488"/>
      <c r="AD200" s="1489">
        <f t="shared" si="1114"/>
        <v>0</v>
      </c>
      <c r="AE200" s="1490" t="str">
        <f t="shared" si="1115"/>
        <v/>
      </c>
      <c r="AF200" s="1491">
        <f t="shared" si="1116"/>
        <v>0</v>
      </c>
      <c r="AG200" s="1492">
        <f t="shared" si="1117"/>
        <v>0</v>
      </c>
      <c r="AH200" s="1493">
        <f t="shared" si="1118"/>
        <v>0</v>
      </c>
      <c r="AI200" s="1493">
        <f t="shared" si="1118"/>
        <v>0</v>
      </c>
      <c r="AJ200" s="1494">
        <f t="shared" si="1118"/>
        <v>0</v>
      </c>
      <c r="AK200" s="1494">
        <f t="shared" si="1118"/>
        <v>0</v>
      </c>
      <c r="AL200" s="1495">
        <f t="shared" si="1118"/>
        <v>0</v>
      </c>
      <c r="AM200" s="1496">
        <f t="shared" si="1118"/>
        <v>0</v>
      </c>
      <c r="AN200" s="1497">
        <f t="shared" si="399"/>
        <v>0</v>
      </c>
      <c r="AO200" s="1498">
        <f t="shared" si="1093"/>
        <v>0</v>
      </c>
      <c r="AP200" s="1499">
        <f t="shared" si="1119"/>
        <v>0</v>
      </c>
      <c r="AQ200" s="1500">
        <f t="shared" si="1120"/>
        <v>0</v>
      </c>
      <c r="AR200" s="1501">
        <f t="shared" si="1121"/>
        <v>0</v>
      </c>
      <c r="AS200" s="1498">
        <f t="shared" si="1088"/>
        <v>0</v>
      </c>
      <c r="AT200" s="1501">
        <f t="shared" si="1122"/>
        <v>0</v>
      </c>
      <c r="AU200" s="1498">
        <f t="shared" si="1123"/>
        <v>1</v>
      </c>
      <c r="AV200" s="1498">
        <f t="shared" si="1124"/>
        <v>2</v>
      </c>
      <c r="AW200" s="1499">
        <f t="shared" si="1125"/>
        <v>0</v>
      </c>
      <c r="AX200" s="1502">
        <f t="shared" si="1126"/>
        <v>0</v>
      </c>
      <c r="AY200" s="1503">
        <f t="shared" si="1127"/>
        <v>0</v>
      </c>
      <c r="AZ200" s="1498">
        <f t="shared" si="1128"/>
        <v>2</v>
      </c>
      <c r="BA200" s="1498">
        <f t="shared" si="1129"/>
        <v>3</v>
      </c>
      <c r="BB200" s="1499">
        <f t="shared" si="1130"/>
        <v>0</v>
      </c>
      <c r="BC200" s="1502">
        <f t="shared" si="1131"/>
        <v>0</v>
      </c>
      <c r="BD200" s="1503">
        <f t="shared" si="1132"/>
        <v>0</v>
      </c>
      <c r="BE200" s="1498">
        <f t="shared" si="1133"/>
        <v>3</v>
      </c>
      <c r="BF200" s="1498">
        <f t="shared" si="1134"/>
        <v>4</v>
      </c>
      <c r="BG200" s="1499">
        <f t="shared" si="1135"/>
        <v>0</v>
      </c>
      <c r="BH200" s="1502">
        <f t="shared" si="1136"/>
        <v>0</v>
      </c>
      <c r="BI200" s="1502">
        <f t="shared" si="1137"/>
        <v>0</v>
      </c>
      <c r="BJ200" s="1504">
        <f t="shared" si="1138"/>
        <v>1900</v>
      </c>
      <c r="BK200" s="1505" t="str">
        <f t="shared" si="1139"/>
        <v/>
      </c>
      <c r="BL200" s="1506"/>
      <c r="BM200" s="1507">
        <f t="shared" si="1140"/>
        <v>0</v>
      </c>
      <c r="BN200" s="1508">
        <f t="shared" si="1305"/>
        <v>0</v>
      </c>
      <c r="BO200" s="1508">
        <f t="shared" si="1305"/>
        <v>0</v>
      </c>
      <c r="BP200" s="1508">
        <f t="shared" si="1305"/>
        <v>0</v>
      </c>
      <c r="BQ200" s="1508">
        <f t="shared" si="1305"/>
        <v>0</v>
      </c>
      <c r="BR200" s="1508">
        <f t="shared" si="1305"/>
        <v>0</v>
      </c>
      <c r="BS200" s="1508">
        <f t="shared" si="1305"/>
        <v>0</v>
      </c>
      <c r="BT200" s="1508">
        <f t="shared" si="1305"/>
        <v>0</v>
      </c>
      <c r="BU200" s="1508">
        <f t="shared" si="1305"/>
        <v>0</v>
      </c>
      <c r="BV200" s="1508">
        <f t="shared" si="1305"/>
        <v>0</v>
      </c>
      <c r="BW200" s="1508">
        <f t="shared" si="1305"/>
        <v>0</v>
      </c>
      <c r="BX200" s="1508">
        <f t="shared" si="1305"/>
        <v>0</v>
      </c>
      <c r="BY200" s="1507">
        <f t="shared" si="1305"/>
        <v>0</v>
      </c>
      <c r="BZ200" s="1508">
        <f t="shared" si="1305"/>
        <v>0</v>
      </c>
      <c r="CA200" s="1508">
        <f t="shared" si="1305"/>
        <v>0</v>
      </c>
      <c r="CB200" s="1508">
        <f t="shared" si="1305"/>
        <v>0</v>
      </c>
      <c r="CC200" s="1508">
        <f t="shared" si="1305"/>
        <v>0</v>
      </c>
      <c r="CD200" s="1508">
        <f t="shared" si="1298"/>
        <v>0</v>
      </c>
      <c r="CE200" s="1508">
        <f t="shared" si="1298"/>
        <v>0</v>
      </c>
      <c r="CF200" s="1508">
        <f t="shared" si="1298"/>
        <v>0</v>
      </c>
      <c r="CG200" s="1508">
        <f t="shared" si="1298"/>
        <v>0</v>
      </c>
      <c r="CH200" s="1508">
        <f t="shared" si="1298"/>
        <v>0</v>
      </c>
      <c r="CI200" s="1508">
        <f t="shared" si="1298"/>
        <v>0</v>
      </c>
      <c r="CJ200" s="1509">
        <f t="shared" ref="CD200:CS216" si="1315">IF(CJ$12&lt;$AO200,0,IF(CJ$12&lt;=$AU200,IF(CJ$12&lt;$AS200,$L200,$AT200),IF(OR(AND(CJ$12&lt;$BF200,CJ$12&gt;=$BE200),AND(CJ$12&lt;$BA200,CJ$12&gt;=$AZ200),AND(CJ$12&lt;$AV200,CJ$12&gt;=$AU200)),0,IF(CJ$12&gt;=$BF200,$BG200*$D200/12,IF(CJ$12&gt;=$BA200,$BB200*$D200/12,IF(CJ$12&gt;=$AV200,$AW200*$D200/12))))))</f>
        <v>0</v>
      </c>
      <c r="CK200" s="1507">
        <f t="shared" si="1315"/>
        <v>0</v>
      </c>
      <c r="CL200" s="1508">
        <f t="shared" si="1315"/>
        <v>0</v>
      </c>
      <c r="CM200" s="1508">
        <f t="shared" si="1315"/>
        <v>0</v>
      </c>
      <c r="CN200" s="1508">
        <f t="shared" si="1315"/>
        <v>0</v>
      </c>
      <c r="CO200" s="1508">
        <f t="shared" si="1315"/>
        <v>0</v>
      </c>
      <c r="CP200" s="1508">
        <f t="shared" si="1315"/>
        <v>0</v>
      </c>
      <c r="CQ200" s="1508">
        <f t="shared" si="1315"/>
        <v>0</v>
      </c>
      <c r="CR200" s="1508">
        <f t="shared" si="1315"/>
        <v>0</v>
      </c>
      <c r="CS200" s="1508">
        <f t="shared" si="1315"/>
        <v>0</v>
      </c>
      <c r="CT200" s="1508">
        <f t="shared" si="1299"/>
        <v>0</v>
      </c>
      <c r="CU200" s="1508">
        <f t="shared" si="1299"/>
        <v>0</v>
      </c>
      <c r="CV200" s="1509">
        <f t="shared" si="1299"/>
        <v>0</v>
      </c>
      <c r="CW200" s="1508">
        <f t="shared" si="1299"/>
        <v>0</v>
      </c>
      <c r="CX200" s="1508">
        <f t="shared" si="1299"/>
        <v>0</v>
      </c>
      <c r="CY200" s="1508">
        <f t="shared" si="1299"/>
        <v>0</v>
      </c>
      <c r="CZ200" s="1508">
        <f t="shared" ref="CT200:DI216" si="1316">IF(CZ$12&lt;$AO200,0,IF(CZ$12&lt;=$AU200,IF(CZ$12&lt;$AS200,$L200,$AT200),IF(OR(AND(CZ$12&lt;$BF200,CZ$12&gt;=$BE200),AND(CZ$12&lt;$BA200,CZ$12&gt;=$AZ200),AND(CZ$12&lt;$AV200,CZ$12&gt;=$AU200)),0,IF(CZ$12&gt;=$BF200,$BG200*$D200/12,IF(CZ$12&gt;=$BA200,$BB200*$D200/12,IF(CZ$12&gt;=$AV200,$AW200*$D200/12))))))</f>
        <v>0</v>
      </c>
      <c r="DA200" s="1508">
        <f t="shared" si="1316"/>
        <v>0</v>
      </c>
      <c r="DB200" s="1508">
        <f t="shared" si="1316"/>
        <v>0</v>
      </c>
      <c r="DC200" s="1508">
        <f t="shared" si="1316"/>
        <v>0</v>
      </c>
      <c r="DD200" s="1508">
        <f t="shared" si="1316"/>
        <v>0</v>
      </c>
      <c r="DE200" s="1508">
        <f t="shared" si="1316"/>
        <v>0</v>
      </c>
      <c r="DF200" s="1508">
        <f t="shared" si="1316"/>
        <v>0</v>
      </c>
      <c r="DG200" s="1508">
        <f t="shared" si="1316"/>
        <v>0</v>
      </c>
      <c r="DH200" s="1509">
        <f t="shared" si="1316"/>
        <v>0</v>
      </c>
      <c r="DI200" s="1508">
        <f t="shared" si="1316"/>
        <v>0</v>
      </c>
      <c r="DJ200" s="1508">
        <f t="shared" si="1300"/>
        <v>0</v>
      </c>
      <c r="DK200" s="1508">
        <f t="shared" si="1300"/>
        <v>0</v>
      </c>
      <c r="DL200" s="1508">
        <f t="shared" si="1300"/>
        <v>0</v>
      </c>
      <c r="DM200" s="1508">
        <f t="shared" si="1300"/>
        <v>0</v>
      </c>
      <c r="DN200" s="1508">
        <f t="shared" si="1300"/>
        <v>0</v>
      </c>
      <c r="DO200" s="1508">
        <f t="shared" si="1300"/>
        <v>0</v>
      </c>
      <c r="DP200" s="1508">
        <f t="shared" ref="DJ200:DY216" si="1317">IF(DP$12&lt;$AO200,0,IF(DP$12&lt;=$AU200,IF(DP$12&lt;$AS200,$L200,$AT200),IF(OR(AND(DP$12&lt;$BF200,DP$12&gt;=$BE200),AND(DP$12&lt;$BA200,DP$12&gt;=$AZ200),AND(DP$12&lt;$AV200,DP$12&gt;=$AU200)),0,IF(DP$12&gt;=$BF200,$BG200*$D200/12,IF(DP$12&gt;=$BA200,$BB200*$D200/12,IF(DP$12&gt;=$AV200,$AW200*$D200/12))))))</f>
        <v>0</v>
      </c>
      <c r="DQ200" s="1508">
        <f t="shared" si="1317"/>
        <v>0</v>
      </c>
      <c r="DR200" s="1508">
        <f t="shared" si="1317"/>
        <v>0</v>
      </c>
      <c r="DS200" s="1508">
        <f t="shared" si="1317"/>
        <v>0</v>
      </c>
      <c r="DT200" s="1509">
        <f t="shared" si="1317"/>
        <v>0</v>
      </c>
      <c r="DU200" s="1507">
        <f t="shared" si="1317"/>
        <v>0</v>
      </c>
      <c r="DV200" s="1508">
        <f t="shared" si="1317"/>
        <v>0</v>
      </c>
      <c r="DW200" s="1508">
        <f t="shared" si="1317"/>
        <v>0</v>
      </c>
      <c r="DX200" s="1508">
        <f t="shared" si="1317"/>
        <v>0</v>
      </c>
      <c r="DY200" s="1508">
        <f t="shared" si="1317"/>
        <v>0</v>
      </c>
      <c r="DZ200" s="1508">
        <f t="shared" si="1301"/>
        <v>0</v>
      </c>
      <c r="EA200" s="1508">
        <f t="shared" si="1301"/>
        <v>0</v>
      </c>
      <c r="EB200" s="1508">
        <f t="shared" si="1301"/>
        <v>0</v>
      </c>
      <c r="EC200" s="1508">
        <f t="shared" si="1301"/>
        <v>0</v>
      </c>
      <c r="ED200" s="1508">
        <f t="shared" si="1301"/>
        <v>0</v>
      </c>
      <c r="EE200" s="1508">
        <f t="shared" si="1301"/>
        <v>0</v>
      </c>
      <c r="EF200" s="1508">
        <f t="shared" ref="DZ200:EO216" si="1318">IF(EF$12&lt;$AO200,0,IF(EF$12&lt;=$AU200,IF(EF$12&lt;$AS200,$L200,$AT200),IF(OR(AND(EF$12&lt;$BF200,EF$12&gt;=$BE200),AND(EF$12&lt;$BA200,EF$12&gt;=$AZ200),AND(EF$12&lt;$AV200,EF$12&gt;=$AU200)),0,IF(EF$12&gt;=$BF200,$BG200*$D200/12,IF(EF$12&gt;=$BA200,$BB200*$D200/12,IF(EF$12&gt;=$AV200,$AW200*$D200/12))))))</f>
        <v>0</v>
      </c>
      <c r="EG200" s="1507">
        <f t="shared" si="1318"/>
        <v>0</v>
      </c>
      <c r="EH200" s="1508">
        <f t="shared" si="1318"/>
        <v>0</v>
      </c>
      <c r="EI200" s="1508">
        <f t="shared" si="1318"/>
        <v>0</v>
      </c>
      <c r="EJ200" s="1508">
        <f t="shared" si="1318"/>
        <v>0</v>
      </c>
      <c r="EK200" s="1508">
        <f t="shared" si="1318"/>
        <v>0</v>
      </c>
      <c r="EL200" s="1508">
        <f t="shared" si="1318"/>
        <v>0</v>
      </c>
      <c r="EM200" s="1508">
        <f t="shared" si="1318"/>
        <v>0</v>
      </c>
      <c r="EN200" s="1508">
        <f t="shared" si="1318"/>
        <v>0</v>
      </c>
      <c r="EO200" s="1508">
        <f t="shared" si="1318"/>
        <v>0</v>
      </c>
      <c r="EP200" s="1508">
        <f t="shared" si="1302"/>
        <v>0</v>
      </c>
      <c r="EQ200" s="1508">
        <f t="shared" si="1302"/>
        <v>0</v>
      </c>
      <c r="ER200" s="1509">
        <f t="shared" si="1302"/>
        <v>0</v>
      </c>
      <c r="ES200" s="1507">
        <f t="shared" si="1302"/>
        <v>0</v>
      </c>
      <c r="ET200" s="1508">
        <f t="shared" si="1302"/>
        <v>0</v>
      </c>
      <c r="EU200" s="1508">
        <f t="shared" si="1302"/>
        <v>0</v>
      </c>
      <c r="EV200" s="1508">
        <f t="shared" ref="EP200:FE216" si="1319">IF(EV$12&lt;$AO200,0,IF(EV$12&lt;=$AU200,IF(EV$12&lt;$AS200,$L200,$AT200),IF(OR(AND(EV$12&lt;$BF200,EV$12&gt;=$BE200),AND(EV$12&lt;$BA200,EV$12&gt;=$AZ200),AND(EV$12&lt;$AV200,EV$12&gt;=$AU200)),0,IF(EV$12&gt;=$BF200,$BG200*$D200/12,IF(EV$12&gt;=$BA200,$BB200*$D200/12,IF(EV$12&gt;=$AV200,$AW200*$D200/12))))))</f>
        <v>0</v>
      </c>
      <c r="EW200" s="1508">
        <f t="shared" si="1319"/>
        <v>0</v>
      </c>
      <c r="EX200" s="1508">
        <f t="shared" si="1319"/>
        <v>0</v>
      </c>
      <c r="EY200" s="1508">
        <f t="shared" si="1319"/>
        <v>0</v>
      </c>
      <c r="EZ200" s="1508">
        <f t="shared" si="1319"/>
        <v>0</v>
      </c>
      <c r="FA200" s="1508">
        <f t="shared" si="1319"/>
        <v>0</v>
      </c>
      <c r="FB200" s="1508">
        <f t="shared" si="1319"/>
        <v>0</v>
      </c>
      <c r="FC200" s="1508">
        <f t="shared" si="1319"/>
        <v>0</v>
      </c>
      <c r="FD200" s="1509">
        <f t="shared" si="1319"/>
        <v>0</v>
      </c>
      <c r="FE200" s="1508">
        <f t="shared" si="1319"/>
        <v>0</v>
      </c>
      <c r="FF200" s="1508">
        <f t="shared" si="1287"/>
        <v>0</v>
      </c>
      <c r="FG200" s="1508">
        <f t="shared" si="1303"/>
        <v>0</v>
      </c>
      <c r="FH200" s="1508">
        <f t="shared" si="1303"/>
        <v>0</v>
      </c>
      <c r="FI200" s="1508">
        <f t="shared" si="1303"/>
        <v>0</v>
      </c>
      <c r="FJ200" s="1508">
        <f t="shared" si="1303"/>
        <v>0</v>
      </c>
      <c r="FK200" s="1508">
        <f t="shared" si="1303"/>
        <v>0</v>
      </c>
      <c r="FL200" s="1508">
        <f t="shared" si="1303"/>
        <v>0</v>
      </c>
      <c r="FM200" s="1508">
        <f t="shared" si="1303"/>
        <v>0</v>
      </c>
      <c r="FN200" s="1508">
        <f t="shared" si="1303"/>
        <v>0</v>
      </c>
      <c r="FO200" s="1508">
        <f t="shared" si="1303"/>
        <v>0</v>
      </c>
      <c r="FP200" s="1509">
        <f t="shared" si="1303"/>
        <v>0</v>
      </c>
      <c r="FQ200" s="1508">
        <f t="shared" si="1303"/>
        <v>0</v>
      </c>
      <c r="FR200" s="1508">
        <f t="shared" si="1303"/>
        <v>0</v>
      </c>
      <c r="FS200" s="1508">
        <f t="shared" si="1303"/>
        <v>0</v>
      </c>
      <c r="FT200" s="1508">
        <f t="shared" si="1303"/>
        <v>0</v>
      </c>
      <c r="FU200" s="1508">
        <f t="shared" si="1303"/>
        <v>0</v>
      </c>
      <c r="FV200" s="1508">
        <f t="shared" si="1303"/>
        <v>0</v>
      </c>
      <c r="FW200" s="1508">
        <f t="shared" si="1142"/>
        <v>0</v>
      </c>
      <c r="FX200" s="1508">
        <f t="shared" si="1142"/>
        <v>0</v>
      </c>
      <c r="FY200" s="1508">
        <f t="shared" si="1142"/>
        <v>0</v>
      </c>
      <c r="FZ200" s="1508">
        <f t="shared" si="1142"/>
        <v>0</v>
      </c>
      <c r="GA200" s="1508">
        <f t="shared" si="1142"/>
        <v>0</v>
      </c>
      <c r="GB200" s="1509">
        <f t="shared" si="1142"/>
        <v>0</v>
      </c>
      <c r="GC200" s="1506"/>
      <c r="GD200" s="1458">
        <f t="shared" si="1143"/>
        <v>1</v>
      </c>
      <c r="GE200" s="1510">
        <f t="shared" si="1307"/>
        <v>0</v>
      </c>
      <c r="GF200" s="1511">
        <f t="shared" si="1307"/>
        <v>0</v>
      </c>
      <c r="GG200" s="1511">
        <f t="shared" si="1307"/>
        <v>0</v>
      </c>
      <c r="GH200" s="1511">
        <f t="shared" si="1307"/>
        <v>0</v>
      </c>
      <c r="GI200" s="1511">
        <f t="shared" si="1307"/>
        <v>0</v>
      </c>
      <c r="GJ200" s="1511">
        <f t="shared" si="1307"/>
        <v>0</v>
      </c>
      <c r="GK200" s="1511">
        <f t="shared" si="1307"/>
        <v>0</v>
      </c>
      <c r="GL200" s="1511">
        <f t="shared" si="1307"/>
        <v>0</v>
      </c>
      <c r="GM200" s="1511">
        <f t="shared" si="1307"/>
        <v>0</v>
      </c>
      <c r="GN200" s="1512">
        <f t="shared" si="1307"/>
        <v>0</v>
      </c>
      <c r="GO200" s="1513">
        <f t="shared" si="1144"/>
        <v>0</v>
      </c>
      <c r="GP200" s="1506"/>
      <c r="GQ200" s="1510">
        <f t="shared" si="1304"/>
        <v>0</v>
      </c>
      <c r="GR200" s="1511">
        <f t="shared" si="1314"/>
        <v>0</v>
      </c>
      <c r="GS200" s="1511">
        <f t="shared" si="1314"/>
        <v>0</v>
      </c>
      <c r="GT200" s="1511">
        <f t="shared" si="1314"/>
        <v>0</v>
      </c>
      <c r="GU200" s="1511">
        <f t="shared" si="1314"/>
        <v>0</v>
      </c>
      <c r="GV200" s="1511">
        <f t="shared" si="1314"/>
        <v>0</v>
      </c>
      <c r="GW200" s="1511">
        <f t="shared" si="1314"/>
        <v>0</v>
      </c>
      <c r="GX200" s="1511">
        <f t="shared" si="1314"/>
        <v>0</v>
      </c>
      <c r="GY200" s="1511">
        <f t="shared" si="1314"/>
        <v>0</v>
      </c>
      <c r="GZ200" s="1512">
        <f t="shared" si="1314"/>
        <v>0</v>
      </c>
      <c r="HA200" s="1513">
        <f t="shared" si="1145"/>
        <v>0</v>
      </c>
      <c r="HB200" s="1506">
        <f t="shared" si="1146"/>
        <v>1</v>
      </c>
      <c r="HC200" s="1506"/>
      <c r="HD200" s="1508">
        <f t="shared" si="1147"/>
        <v>0</v>
      </c>
      <c r="HE200" s="1460">
        <f t="shared" si="1148"/>
        <v>0</v>
      </c>
      <c r="HF200" s="1460">
        <f t="shared" si="1149"/>
        <v>0</v>
      </c>
      <c r="HG200" s="1460">
        <f t="shared" si="1150"/>
        <v>0</v>
      </c>
      <c r="HH200" s="1460">
        <f t="shared" si="1151"/>
        <v>0</v>
      </c>
      <c r="HI200" s="1460">
        <f t="shared" si="1152"/>
        <v>0</v>
      </c>
      <c r="HJ200" s="1460">
        <f t="shared" si="1153"/>
        <v>0</v>
      </c>
      <c r="HK200" s="1460">
        <f t="shared" si="1154"/>
        <v>0</v>
      </c>
      <c r="HL200" s="1460">
        <f t="shared" si="1155"/>
        <v>0</v>
      </c>
      <c r="HM200" s="1460">
        <f t="shared" si="1156"/>
        <v>0</v>
      </c>
      <c r="HN200" s="1460">
        <f t="shared" si="1157"/>
        <v>0</v>
      </c>
      <c r="HO200" s="1460">
        <f t="shared" si="1158"/>
        <v>0</v>
      </c>
      <c r="HP200" s="1460">
        <f t="shared" si="1159"/>
        <v>0</v>
      </c>
      <c r="HQ200" s="1460">
        <f t="shared" si="1160"/>
        <v>0</v>
      </c>
      <c r="HR200" s="1460">
        <f t="shared" si="1161"/>
        <v>0</v>
      </c>
      <c r="HS200" s="1460">
        <f t="shared" si="1162"/>
        <v>0</v>
      </c>
      <c r="HT200" s="1460">
        <f t="shared" si="1163"/>
        <v>0</v>
      </c>
      <c r="HU200" s="1460">
        <f t="shared" si="1164"/>
        <v>0</v>
      </c>
      <c r="HV200" s="1460">
        <f t="shared" si="1165"/>
        <v>0</v>
      </c>
      <c r="HW200" s="1460">
        <f t="shared" si="1166"/>
        <v>0</v>
      </c>
      <c r="HX200" s="1460">
        <f t="shared" si="1167"/>
        <v>0</v>
      </c>
      <c r="HY200" s="1460">
        <f t="shared" si="1168"/>
        <v>0</v>
      </c>
      <c r="HZ200" s="1460">
        <f t="shared" si="1169"/>
        <v>0</v>
      </c>
      <c r="IA200" s="1460">
        <f t="shared" si="1170"/>
        <v>0</v>
      </c>
      <c r="IB200" s="1460">
        <f t="shared" si="1171"/>
        <v>0</v>
      </c>
      <c r="IC200" s="1460">
        <f t="shared" si="1172"/>
        <v>0</v>
      </c>
      <c r="ID200" s="1460">
        <f t="shared" si="1173"/>
        <v>0</v>
      </c>
      <c r="IE200" s="1460">
        <f t="shared" si="1174"/>
        <v>0</v>
      </c>
      <c r="IF200" s="1460">
        <f t="shared" si="1175"/>
        <v>0</v>
      </c>
      <c r="IG200" s="1460">
        <f t="shared" si="1176"/>
        <v>0</v>
      </c>
      <c r="IH200" s="1460">
        <f t="shared" si="1177"/>
        <v>0</v>
      </c>
      <c r="II200" s="1460">
        <f t="shared" si="1178"/>
        <v>0</v>
      </c>
      <c r="IJ200" s="1460">
        <f t="shared" si="1179"/>
        <v>0</v>
      </c>
      <c r="IK200" s="1460">
        <f t="shared" si="1180"/>
        <v>0</v>
      </c>
      <c r="IL200" s="1460">
        <f t="shared" si="1181"/>
        <v>0</v>
      </c>
      <c r="IM200" s="1460">
        <f t="shared" si="1182"/>
        <v>0</v>
      </c>
      <c r="IN200" s="1460">
        <f t="shared" si="1183"/>
        <v>0</v>
      </c>
      <c r="IO200" s="1460">
        <f t="shared" si="1184"/>
        <v>0</v>
      </c>
      <c r="IP200" s="1460">
        <f t="shared" si="1185"/>
        <v>0</v>
      </c>
      <c r="IQ200" s="1460">
        <f t="shared" si="1186"/>
        <v>0</v>
      </c>
      <c r="IR200" s="1460">
        <f t="shared" si="1187"/>
        <v>0</v>
      </c>
      <c r="IS200" s="1460">
        <f t="shared" si="1188"/>
        <v>0</v>
      </c>
      <c r="IT200" s="1460">
        <f t="shared" si="1189"/>
        <v>0</v>
      </c>
      <c r="IU200" s="1460">
        <f t="shared" si="1190"/>
        <v>0</v>
      </c>
      <c r="IV200" s="1460">
        <f t="shared" si="1191"/>
        <v>0</v>
      </c>
      <c r="IW200" s="1460">
        <f t="shared" si="1192"/>
        <v>0</v>
      </c>
      <c r="IX200" s="1460">
        <f t="shared" si="1193"/>
        <v>0</v>
      </c>
      <c r="IY200" s="1460">
        <f t="shared" si="1194"/>
        <v>0</v>
      </c>
      <c r="IZ200" s="1460">
        <f t="shared" si="1195"/>
        <v>0</v>
      </c>
      <c r="JA200" s="1460">
        <f t="shared" si="1196"/>
        <v>0</v>
      </c>
      <c r="JB200" s="1460">
        <f t="shared" si="1197"/>
        <v>0</v>
      </c>
      <c r="JC200" s="1460">
        <f t="shared" si="1198"/>
        <v>0</v>
      </c>
      <c r="JD200" s="1460">
        <f t="shared" si="1199"/>
        <v>0</v>
      </c>
      <c r="JE200" s="1460">
        <f t="shared" si="1200"/>
        <v>0</v>
      </c>
      <c r="JF200" s="1460">
        <f t="shared" si="1201"/>
        <v>0</v>
      </c>
      <c r="JG200" s="1460">
        <f t="shared" si="1202"/>
        <v>0</v>
      </c>
      <c r="JH200" s="1460">
        <f t="shared" si="1203"/>
        <v>0</v>
      </c>
      <c r="JI200" s="1460">
        <f t="shared" si="1204"/>
        <v>0</v>
      </c>
      <c r="JJ200" s="1460">
        <f t="shared" si="1205"/>
        <v>0</v>
      </c>
      <c r="JK200" s="1460">
        <f t="shared" si="1206"/>
        <v>0</v>
      </c>
      <c r="JL200" s="1460">
        <f t="shared" si="1207"/>
        <v>0</v>
      </c>
      <c r="JM200" s="1460">
        <f t="shared" si="1208"/>
        <v>0</v>
      </c>
      <c r="JN200" s="1460">
        <f t="shared" si="1209"/>
        <v>0</v>
      </c>
      <c r="JO200" s="1460">
        <f t="shared" si="1210"/>
        <v>0</v>
      </c>
      <c r="JP200" s="1460">
        <f t="shared" si="1211"/>
        <v>0</v>
      </c>
      <c r="JQ200" s="1460">
        <f t="shared" si="1212"/>
        <v>0</v>
      </c>
      <c r="JR200" s="1460">
        <f t="shared" si="1213"/>
        <v>0</v>
      </c>
      <c r="JS200" s="1460">
        <f t="shared" si="1214"/>
        <v>0</v>
      </c>
      <c r="JT200" s="1460">
        <f t="shared" si="1215"/>
        <v>0</v>
      </c>
      <c r="JU200" s="1460">
        <f t="shared" si="1216"/>
        <v>0</v>
      </c>
      <c r="JV200" s="1460">
        <f t="shared" si="1217"/>
        <v>0</v>
      </c>
      <c r="JW200" s="1460">
        <f t="shared" si="1218"/>
        <v>0</v>
      </c>
      <c r="JX200" s="1460">
        <f t="shared" si="1219"/>
        <v>0</v>
      </c>
      <c r="JY200" s="1460">
        <f t="shared" si="1220"/>
        <v>0</v>
      </c>
      <c r="JZ200" s="1460">
        <f t="shared" si="1221"/>
        <v>0</v>
      </c>
      <c r="KA200" s="1460">
        <f t="shared" si="1222"/>
        <v>0</v>
      </c>
      <c r="KB200" s="1460">
        <f t="shared" si="1223"/>
        <v>0</v>
      </c>
      <c r="KC200" s="1460">
        <f t="shared" si="1224"/>
        <v>0</v>
      </c>
      <c r="KD200" s="1460">
        <f t="shared" si="1225"/>
        <v>0</v>
      </c>
      <c r="KE200" s="1460">
        <f t="shared" si="1226"/>
        <v>0</v>
      </c>
      <c r="KF200" s="1460">
        <f t="shared" si="1227"/>
        <v>0</v>
      </c>
      <c r="KG200" s="1460">
        <f t="shared" si="1228"/>
        <v>0</v>
      </c>
      <c r="KH200" s="1460">
        <f t="shared" si="1229"/>
        <v>0</v>
      </c>
      <c r="KI200" s="1460">
        <f t="shared" si="1230"/>
        <v>0</v>
      </c>
      <c r="KJ200" s="1460">
        <f t="shared" si="1231"/>
        <v>0</v>
      </c>
      <c r="KK200" s="1460">
        <f t="shared" si="1232"/>
        <v>0</v>
      </c>
      <c r="KL200" s="1460">
        <f t="shared" si="1233"/>
        <v>0</v>
      </c>
      <c r="KM200" s="1460">
        <f t="shared" si="1234"/>
        <v>0</v>
      </c>
      <c r="KN200" s="1460">
        <f t="shared" si="1235"/>
        <v>0</v>
      </c>
      <c r="KO200" s="1460">
        <f t="shared" si="1236"/>
        <v>0</v>
      </c>
      <c r="KP200" s="1460">
        <f t="shared" si="1237"/>
        <v>0</v>
      </c>
      <c r="KQ200" s="1460">
        <f t="shared" si="1238"/>
        <v>0</v>
      </c>
      <c r="KR200" s="1460">
        <f t="shared" si="1239"/>
        <v>0</v>
      </c>
      <c r="KS200" s="1460">
        <f t="shared" si="1240"/>
        <v>0</v>
      </c>
      <c r="KT200" s="1460">
        <f t="shared" si="1241"/>
        <v>0</v>
      </c>
      <c r="KU200" s="1460">
        <f t="shared" si="1242"/>
        <v>0</v>
      </c>
      <c r="KV200" s="1460">
        <f t="shared" si="1243"/>
        <v>0</v>
      </c>
      <c r="KW200" s="1460">
        <f t="shared" si="1244"/>
        <v>0</v>
      </c>
      <c r="KX200" s="1460">
        <f t="shared" si="1245"/>
        <v>0</v>
      </c>
      <c r="KY200" s="1460">
        <f t="shared" si="1246"/>
        <v>0</v>
      </c>
      <c r="KZ200" s="1460">
        <f t="shared" si="1247"/>
        <v>0</v>
      </c>
      <c r="LA200" s="1460">
        <f t="shared" si="1248"/>
        <v>0</v>
      </c>
      <c r="LB200" s="1460">
        <f t="shared" si="1249"/>
        <v>0</v>
      </c>
      <c r="LC200" s="1460">
        <f t="shared" si="1250"/>
        <v>0</v>
      </c>
      <c r="LD200" s="1460">
        <f t="shared" si="1251"/>
        <v>0</v>
      </c>
      <c r="LE200" s="1460">
        <f t="shared" si="1252"/>
        <v>0</v>
      </c>
      <c r="LF200" s="1460">
        <f t="shared" si="1253"/>
        <v>0</v>
      </c>
      <c r="LG200" s="1460">
        <f t="shared" si="1254"/>
        <v>0</v>
      </c>
      <c r="LH200" s="1460">
        <f t="shared" si="1255"/>
        <v>0</v>
      </c>
      <c r="LI200" s="1460">
        <f t="shared" si="1256"/>
        <v>0</v>
      </c>
      <c r="LJ200" s="1460">
        <f t="shared" si="1257"/>
        <v>0</v>
      </c>
      <c r="LK200" s="1460">
        <f t="shared" si="1258"/>
        <v>0</v>
      </c>
      <c r="LL200" s="1460">
        <f t="shared" si="1259"/>
        <v>0</v>
      </c>
      <c r="LM200" s="1460">
        <f t="shared" si="1260"/>
        <v>0</v>
      </c>
      <c r="LN200" s="1460">
        <f t="shared" si="1261"/>
        <v>0</v>
      </c>
      <c r="LO200" s="1460">
        <f t="shared" si="1262"/>
        <v>0</v>
      </c>
      <c r="LP200" s="1460">
        <f t="shared" si="1263"/>
        <v>0</v>
      </c>
      <c r="LQ200" s="1460">
        <f t="shared" si="1264"/>
        <v>0</v>
      </c>
      <c r="LR200" s="1460">
        <f t="shared" si="1265"/>
        <v>0</v>
      </c>
      <c r="LS200" s="1460">
        <f t="shared" si="1266"/>
        <v>0</v>
      </c>
      <c r="LW200" s="1467">
        <f t="shared" si="1267"/>
        <v>0</v>
      </c>
      <c r="LX200" s="1467">
        <f t="shared" si="1268"/>
        <v>0</v>
      </c>
      <c r="LY200" s="1467">
        <f t="shared" si="1269"/>
        <v>0</v>
      </c>
      <c r="LZ200" s="1467">
        <f t="shared" si="1270"/>
        <v>0</v>
      </c>
      <c r="MA200" s="1506"/>
      <c r="MB200" s="1460">
        <f t="shared" si="1271"/>
        <v>0</v>
      </c>
      <c r="MC200" s="1460">
        <f t="shared" si="1306"/>
        <v>0</v>
      </c>
      <c r="MD200" s="1460">
        <f t="shared" si="1306"/>
        <v>0</v>
      </c>
      <c r="ME200" s="1460">
        <f t="shared" si="1306"/>
        <v>0</v>
      </c>
      <c r="MF200" s="1460">
        <f t="shared" si="1306"/>
        <v>0</v>
      </c>
      <c r="MG200" s="1460">
        <f t="shared" si="1306"/>
        <v>0</v>
      </c>
      <c r="MH200" s="1460">
        <f t="shared" si="1306"/>
        <v>0</v>
      </c>
      <c r="MI200" s="1460">
        <f t="shared" si="1306"/>
        <v>0</v>
      </c>
      <c r="MJ200" s="1460">
        <f t="shared" si="1306"/>
        <v>0</v>
      </c>
      <c r="MK200" s="1460">
        <f t="shared" si="1306"/>
        <v>0</v>
      </c>
      <c r="ML200" s="1460">
        <f t="shared" si="1306"/>
        <v>0</v>
      </c>
      <c r="MM200" s="1460">
        <f t="shared" si="1306"/>
        <v>0</v>
      </c>
      <c r="MN200" s="1460">
        <f t="shared" si="1306"/>
        <v>0</v>
      </c>
      <c r="MO200" s="1460">
        <f t="shared" si="1306"/>
        <v>0</v>
      </c>
      <c r="MP200" s="1460">
        <f t="shared" si="1306"/>
        <v>0</v>
      </c>
      <c r="MQ200" s="1460">
        <f t="shared" si="1306"/>
        <v>0</v>
      </c>
      <c r="MR200" s="1460">
        <f t="shared" si="1306"/>
        <v>0</v>
      </c>
      <c r="MS200" s="1460">
        <f t="shared" si="1311"/>
        <v>0</v>
      </c>
      <c r="MT200" s="1460">
        <f t="shared" si="1311"/>
        <v>0</v>
      </c>
      <c r="MU200" s="1460">
        <f t="shared" si="1311"/>
        <v>0</v>
      </c>
      <c r="MV200" s="1460">
        <f t="shared" si="1311"/>
        <v>0</v>
      </c>
      <c r="MW200" s="1460">
        <f t="shared" si="1311"/>
        <v>0</v>
      </c>
      <c r="MX200" s="1460">
        <f t="shared" si="1311"/>
        <v>0</v>
      </c>
      <c r="MY200" s="1460">
        <f t="shared" si="1311"/>
        <v>0</v>
      </c>
      <c r="MZ200" s="1460">
        <f t="shared" si="1311"/>
        <v>0</v>
      </c>
      <c r="NA200" s="1460">
        <f t="shared" si="1311"/>
        <v>0</v>
      </c>
      <c r="NB200" s="1460">
        <f t="shared" si="1311"/>
        <v>0</v>
      </c>
      <c r="NC200" s="1460">
        <f t="shared" si="1311"/>
        <v>0</v>
      </c>
      <c r="ND200" s="1460">
        <f t="shared" si="1311"/>
        <v>0</v>
      </c>
      <c r="NE200" s="1460">
        <f t="shared" si="1311"/>
        <v>0</v>
      </c>
      <c r="NF200" s="1460">
        <f t="shared" si="1311"/>
        <v>0</v>
      </c>
      <c r="NG200" s="1460">
        <f t="shared" si="1311"/>
        <v>0</v>
      </c>
      <c r="NH200" s="1460">
        <f t="shared" si="1311"/>
        <v>0</v>
      </c>
      <c r="NI200" s="1460">
        <f t="shared" si="1312"/>
        <v>0</v>
      </c>
      <c r="NJ200" s="1460">
        <f t="shared" si="1312"/>
        <v>0</v>
      </c>
      <c r="NK200" s="1460">
        <f t="shared" si="1312"/>
        <v>0</v>
      </c>
      <c r="NL200" s="1460">
        <f t="shared" si="1312"/>
        <v>0</v>
      </c>
      <c r="NM200" s="1460">
        <f t="shared" si="1312"/>
        <v>0</v>
      </c>
      <c r="NN200" s="1460">
        <f t="shared" si="1312"/>
        <v>0</v>
      </c>
      <c r="NO200" s="1460">
        <f t="shared" si="1312"/>
        <v>0</v>
      </c>
      <c r="NP200" s="1460">
        <f t="shared" si="1312"/>
        <v>0</v>
      </c>
      <c r="NQ200" s="1460">
        <f t="shared" si="1312"/>
        <v>0</v>
      </c>
      <c r="NR200" s="1460">
        <f t="shared" si="1312"/>
        <v>0</v>
      </c>
      <c r="NS200" s="1460">
        <f t="shared" si="1312"/>
        <v>0</v>
      </c>
      <c r="NT200" s="1460">
        <f t="shared" si="1312"/>
        <v>0</v>
      </c>
      <c r="NU200" s="1460">
        <f t="shared" si="1312"/>
        <v>0</v>
      </c>
      <c r="NV200" s="1460">
        <f t="shared" si="1312"/>
        <v>0</v>
      </c>
      <c r="NW200" s="1460">
        <f t="shared" si="1312"/>
        <v>0</v>
      </c>
      <c r="NX200" s="1460">
        <f t="shared" si="1312"/>
        <v>0</v>
      </c>
      <c r="NY200" s="1460">
        <f t="shared" si="1313"/>
        <v>0</v>
      </c>
      <c r="NZ200" s="1460">
        <f t="shared" si="1313"/>
        <v>0</v>
      </c>
      <c r="OA200" s="1460">
        <f t="shared" si="1313"/>
        <v>0</v>
      </c>
      <c r="OB200" s="1460">
        <f t="shared" si="1313"/>
        <v>0</v>
      </c>
      <c r="OC200" s="1460">
        <f t="shared" si="1313"/>
        <v>0</v>
      </c>
      <c r="OD200" s="1460">
        <f t="shared" si="1313"/>
        <v>0</v>
      </c>
      <c r="OE200" s="1460">
        <f t="shared" si="1313"/>
        <v>0</v>
      </c>
      <c r="OF200" s="1460">
        <f t="shared" si="1313"/>
        <v>0</v>
      </c>
      <c r="OG200" s="1460">
        <f t="shared" si="1313"/>
        <v>0</v>
      </c>
      <c r="OH200" s="1460">
        <f t="shared" si="1313"/>
        <v>0</v>
      </c>
      <c r="OI200" s="1460">
        <f t="shared" si="1313"/>
        <v>0</v>
      </c>
      <c r="OJ200" s="1460">
        <f t="shared" si="1313"/>
        <v>0</v>
      </c>
      <c r="OK200" s="1460">
        <f t="shared" si="1313"/>
        <v>0</v>
      </c>
      <c r="OL200" s="1460">
        <f t="shared" si="1313"/>
        <v>0</v>
      </c>
      <c r="OM200" s="1460">
        <f t="shared" si="1313"/>
        <v>0</v>
      </c>
      <c r="ON200" s="1460">
        <f t="shared" si="1313"/>
        <v>0</v>
      </c>
      <c r="OO200" s="1460">
        <f t="shared" si="1279"/>
        <v>0</v>
      </c>
      <c r="OP200" s="1460">
        <f t="shared" si="1308"/>
        <v>0</v>
      </c>
      <c r="OQ200" s="1460">
        <f t="shared" si="1308"/>
        <v>0</v>
      </c>
      <c r="OR200" s="1460">
        <f t="shared" si="1308"/>
        <v>0</v>
      </c>
      <c r="OS200" s="1460">
        <f t="shared" si="1308"/>
        <v>0</v>
      </c>
      <c r="OT200" s="1460">
        <f t="shared" si="1308"/>
        <v>0</v>
      </c>
      <c r="OU200" s="1460">
        <f t="shared" si="1308"/>
        <v>0</v>
      </c>
      <c r="OV200" s="1460">
        <f t="shared" si="1308"/>
        <v>0</v>
      </c>
      <c r="OW200" s="1460">
        <f t="shared" si="1308"/>
        <v>0</v>
      </c>
      <c r="OX200" s="1460">
        <f t="shared" si="1308"/>
        <v>0</v>
      </c>
      <c r="OY200" s="1460">
        <f t="shared" si="1308"/>
        <v>0</v>
      </c>
      <c r="OZ200" s="1460">
        <f t="shared" si="1308"/>
        <v>0</v>
      </c>
      <c r="PA200" s="1460">
        <f t="shared" si="1308"/>
        <v>0</v>
      </c>
      <c r="PB200" s="1460">
        <f t="shared" si="1308"/>
        <v>0</v>
      </c>
      <c r="PC200" s="1460">
        <f t="shared" si="1308"/>
        <v>0</v>
      </c>
      <c r="PD200" s="1460">
        <f t="shared" si="1308"/>
        <v>0</v>
      </c>
      <c r="PE200" s="1460">
        <f t="shared" si="1308"/>
        <v>0</v>
      </c>
      <c r="PF200" s="1460">
        <f t="shared" si="1309"/>
        <v>0</v>
      </c>
      <c r="PG200" s="1460">
        <f t="shared" si="1309"/>
        <v>0</v>
      </c>
      <c r="PH200" s="1460">
        <f t="shared" si="1309"/>
        <v>0</v>
      </c>
      <c r="PI200" s="1460">
        <f t="shared" si="1309"/>
        <v>0</v>
      </c>
      <c r="PJ200" s="1460">
        <f t="shared" si="1309"/>
        <v>0</v>
      </c>
      <c r="PK200" s="1460">
        <f t="shared" si="1309"/>
        <v>0</v>
      </c>
      <c r="PL200" s="1460">
        <f t="shared" si="1309"/>
        <v>0</v>
      </c>
      <c r="PM200" s="1460">
        <f t="shared" si="1309"/>
        <v>0</v>
      </c>
      <c r="PN200" s="1460">
        <f t="shared" si="1309"/>
        <v>0</v>
      </c>
      <c r="PO200" s="1460">
        <f t="shared" si="1309"/>
        <v>0</v>
      </c>
      <c r="PP200" s="1460">
        <f t="shared" si="1309"/>
        <v>0</v>
      </c>
      <c r="PQ200" s="1460">
        <f t="shared" si="1309"/>
        <v>0</v>
      </c>
      <c r="PR200" s="1460">
        <f t="shared" si="1309"/>
        <v>0</v>
      </c>
      <c r="PS200" s="1460">
        <f t="shared" si="1309"/>
        <v>0</v>
      </c>
      <c r="PT200" s="1460">
        <f t="shared" si="1309"/>
        <v>0</v>
      </c>
      <c r="PU200" s="1460">
        <f t="shared" si="1309"/>
        <v>0</v>
      </c>
      <c r="PV200" s="1460">
        <f t="shared" si="1310"/>
        <v>0</v>
      </c>
      <c r="PW200" s="1460">
        <f t="shared" si="1310"/>
        <v>0</v>
      </c>
      <c r="PX200" s="1460">
        <f t="shared" si="1310"/>
        <v>0</v>
      </c>
      <c r="PY200" s="1460">
        <f t="shared" si="1310"/>
        <v>0</v>
      </c>
      <c r="PZ200" s="1460">
        <f t="shared" si="1310"/>
        <v>0</v>
      </c>
      <c r="QA200" s="1460">
        <f t="shared" si="1310"/>
        <v>0</v>
      </c>
      <c r="QB200" s="1460">
        <f t="shared" si="1310"/>
        <v>0</v>
      </c>
      <c r="QC200" s="1460">
        <f t="shared" si="1310"/>
        <v>0</v>
      </c>
      <c r="QD200" s="1460">
        <f t="shared" si="1310"/>
        <v>0</v>
      </c>
      <c r="QE200" s="1460">
        <f t="shared" si="1310"/>
        <v>0</v>
      </c>
      <c r="QF200" s="1460">
        <f t="shared" si="1310"/>
        <v>0</v>
      </c>
      <c r="QG200" s="1460">
        <f t="shared" si="1310"/>
        <v>0</v>
      </c>
      <c r="QH200" s="1460">
        <f t="shared" si="1310"/>
        <v>0</v>
      </c>
      <c r="QI200" s="1460">
        <f t="shared" si="1310"/>
        <v>0</v>
      </c>
      <c r="QJ200" s="1460">
        <f t="shared" si="1310"/>
        <v>0</v>
      </c>
      <c r="QK200" s="1460">
        <f t="shared" si="1310"/>
        <v>0</v>
      </c>
      <c r="QL200" s="1460">
        <f t="shared" si="1273"/>
        <v>0</v>
      </c>
      <c r="QM200" s="1460">
        <f t="shared" si="1273"/>
        <v>0</v>
      </c>
      <c r="QN200" s="1460">
        <f t="shared" si="1273"/>
        <v>0</v>
      </c>
      <c r="QO200" s="1460">
        <f t="shared" si="1273"/>
        <v>0</v>
      </c>
      <c r="QP200" s="1460">
        <f t="shared" si="1273"/>
        <v>0</v>
      </c>
      <c r="QQ200" s="1460">
        <f t="shared" si="1273"/>
        <v>0</v>
      </c>
    </row>
    <row r="201" spans="1:459" s="1466" customFormat="1" ht="22.5" customHeight="1">
      <c r="A201" s="1468"/>
      <c r="B201" s="1469"/>
      <c r="C201" s="1469"/>
      <c r="D201" s="1470"/>
      <c r="E201" s="1471"/>
      <c r="F201" s="1472"/>
      <c r="G201" s="1472"/>
      <c r="H201" s="1473">
        <f t="shared" si="1106"/>
        <v>0</v>
      </c>
      <c r="I201" s="1474">
        <v>0</v>
      </c>
      <c r="J201" s="1475">
        <f t="shared" si="437"/>
        <v>0</v>
      </c>
      <c r="K201" s="1476">
        <v>0</v>
      </c>
      <c r="L201" s="1477">
        <f t="shared" si="1107"/>
        <v>0</v>
      </c>
      <c r="M201" s="1477">
        <f t="shared" si="1108"/>
        <v>0</v>
      </c>
      <c r="N201" s="1478"/>
      <c r="O201" s="1479">
        <v>0</v>
      </c>
      <c r="P201" s="1480">
        <v>0</v>
      </c>
      <c r="Q201" s="1828">
        <v>0</v>
      </c>
      <c r="R201" s="1831">
        <f t="shared" si="1109"/>
        <v>0</v>
      </c>
      <c r="S201" s="1481">
        <f>IF(AND(SUM(O201:Q201)=0,N201="NNN"),MIN('Operating History and Pro Forma'!$M$33,'Operating History and Pro Forma'!$T$15)*D201,SUM(O201:Q201)*D201)</f>
        <v>0</v>
      </c>
      <c r="T201" s="1482">
        <f t="shared" si="1110"/>
        <v>0</v>
      </c>
      <c r="U201" s="1483">
        <f t="shared" si="1111"/>
        <v>0</v>
      </c>
      <c r="V201" s="1480"/>
      <c r="W201" s="1514"/>
      <c r="X201" s="1486" t="str">
        <f t="shared" si="1112"/>
        <v/>
      </c>
      <c r="Y201" s="1487">
        <f t="shared" si="1113"/>
        <v>0</v>
      </c>
      <c r="Z201" s="1488"/>
      <c r="AA201" s="1488"/>
      <c r="AB201" s="1488"/>
      <c r="AC201" s="1488"/>
      <c r="AD201" s="1489">
        <f t="shared" si="1114"/>
        <v>0</v>
      </c>
      <c r="AE201" s="1490" t="str">
        <f t="shared" si="1115"/>
        <v/>
      </c>
      <c r="AF201" s="1491">
        <f t="shared" si="1116"/>
        <v>0</v>
      </c>
      <c r="AG201" s="1492">
        <f t="shared" si="1117"/>
        <v>0</v>
      </c>
      <c r="AH201" s="1493">
        <f t="shared" ref="AH201:AM243" si="1320">IFERROR(VLOOKUP(LEFT($E201,1),$A$7:$I$11,MATCH(AH$13,$A$6:$I$6,0),0),0)</f>
        <v>0</v>
      </c>
      <c r="AI201" s="1493">
        <f t="shared" si="1320"/>
        <v>0</v>
      </c>
      <c r="AJ201" s="1494">
        <f t="shared" si="1320"/>
        <v>0</v>
      </c>
      <c r="AK201" s="1494">
        <f t="shared" si="1320"/>
        <v>0</v>
      </c>
      <c r="AL201" s="1495">
        <f t="shared" si="1320"/>
        <v>0</v>
      </c>
      <c r="AM201" s="1496">
        <f t="shared" si="1320"/>
        <v>0</v>
      </c>
      <c r="AN201" s="1497">
        <f t="shared" si="399"/>
        <v>0</v>
      </c>
      <c r="AO201" s="1498">
        <f t="shared" si="1093"/>
        <v>0</v>
      </c>
      <c r="AP201" s="1499">
        <f t="shared" si="1119"/>
        <v>0</v>
      </c>
      <c r="AQ201" s="1500">
        <f t="shared" si="1120"/>
        <v>0</v>
      </c>
      <c r="AR201" s="1501">
        <f t="shared" si="1121"/>
        <v>0</v>
      </c>
      <c r="AS201" s="1498">
        <f t="shared" si="1088"/>
        <v>0</v>
      </c>
      <c r="AT201" s="1501">
        <f t="shared" si="1122"/>
        <v>0</v>
      </c>
      <c r="AU201" s="1498">
        <f t="shared" si="1123"/>
        <v>1</v>
      </c>
      <c r="AV201" s="1498">
        <f t="shared" si="1124"/>
        <v>2</v>
      </c>
      <c r="AW201" s="1499">
        <f t="shared" si="1125"/>
        <v>0</v>
      </c>
      <c r="AX201" s="1502">
        <f t="shared" si="1126"/>
        <v>0</v>
      </c>
      <c r="AY201" s="1503">
        <f t="shared" si="1127"/>
        <v>0</v>
      </c>
      <c r="AZ201" s="1498">
        <f t="shared" si="1128"/>
        <v>2</v>
      </c>
      <c r="BA201" s="1498">
        <f t="shared" si="1129"/>
        <v>3</v>
      </c>
      <c r="BB201" s="1499">
        <f t="shared" si="1130"/>
        <v>0</v>
      </c>
      <c r="BC201" s="1502">
        <f t="shared" si="1131"/>
        <v>0</v>
      </c>
      <c r="BD201" s="1503">
        <f t="shared" si="1132"/>
        <v>0</v>
      </c>
      <c r="BE201" s="1498">
        <f t="shared" si="1133"/>
        <v>3</v>
      </c>
      <c r="BF201" s="1498">
        <f t="shared" si="1134"/>
        <v>4</v>
      </c>
      <c r="BG201" s="1499">
        <f t="shared" si="1135"/>
        <v>0</v>
      </c>
      <c r="BH201" s="1502">
        <f t="shared" si="1136"/>
        <v>0</v>
      </c>
      <c r="BI201" s="1502">
        <f t="shared" si="1137"/>
        <v>0</v>
      </c>
      <c r="BJ201" s="1504">
        <f t="shared" si="1138"/>
        <v>1900</v>
      </c>
      <c r="BK201" s="1505" t="str">
        <f t="shared" si="1139"/>
        <v/>
      </c>
      <c r="BL201" s="1506"/>
      <c r="BM201" s="1507">
        <f t="shared" si="1140"/>
        <v>0</v>
      </c>
      <c r="BN201" s="1508">
        <f t="shared" si="1305"/>
        <v>0</v>
      </c>
      <c r="BO201" s="1508">
        <f t="shared" si="1305"/>
        <v>0</v>
      </c>
      <c r="BP201" s="1508">
        <f t="shared" si="1305"/>
        <v>0</v>
      </c>
      <c r="BQ201" s="1508">
        <f t="shared" si="1305"/>
        <v>0</v>
      </c>
      <c r="BR201" s="1508">
        <f t="shared" si="1305"/>
        <v>0</v>
      </c>
      <c r="BS201" s="1508">
        <f t="shared" si="1305"/>
        <v>0</v>
      </c>
      <c r="BT201" s="1508">
        <f t="shared" si="1305"/>
        <v>0</v>
      </c>
      <c r="BU201" s="1508">
        <f t="shared" si="1305"/>
        <v>0</v>
      </c>
      <c r="BV201" s="1508">
        <f t="shared" si="1305"/>
        <v>0</v>
      </c>
      <c r="BW201" s="1508">
        <f t="shared" si="1305"/>
        <v>0</v>
      </c>
      <c r="BX201" s="1508">
        <f t="shared" si="1305"/>
        <v>0</v>
      </c>
      <c r="BY201" s="1507">
        <f t="shared" si="1305"/>
        <v>0</v>
      </c>
      <c r="BZ201" s="1508">
        <f t="shared" si="1305"/>
        <v>0</v>
      </c>
      <c r="CA201" s="1508">
        <f t="shared" si="1305"/>
        <v>0</v>
      </c>
      <c r="CB201" s="1508">
        <f t="shared" si="1305"/>
        <v>0</v>
      </c>
      <c r="CC201" s="1508">
        <f t="shared" si="1305"/>
        <v>0</v>
      </c>
      <c r="CD201" s="1508">
        <f t="shared" si="1315"/>
        <v>0</v>
      </c>
      <c r="CE201" s="1508">
        <f t="shared" si="1315"/>
        <v>0</v>
      </c>
      <c r="CF201" s="1508">
        <f t="shared" si="1315"/>
        <v>0</v>
      </c>
      <c r="CG201" s="1508">
        <f t="shared" si="1315"/>
        <v>0</v>
      </c>
      <c r="CH201" s="1508">
        <f t="shared" si="1315"/>
        <v>0</v>
      </c>
      <c r="CI201" s="1508">
        <f t="shared" si="1315"/>
        <v>0</v>
      </c>
      <c r="CJ201" s="1509">
        <f t="shared" si="1315"/>
        <v>0</v>
      </c>
      <c r="CK201" s="1507">
        <f t="shared" si="1315"/>
        <v>0</v>
      </c>
      <c r="CL201" s="1508">
        <f t="shared" si="1315"/>
        <v>0</v>
      </c>
      <c r="CM201" s="1508">
        <f t="shared" si="1315"/>
        <v>0</v>
      </c>
      <c r="CN201" s="1508">
        <f t="shared" si="1315"/>
        <v>0</v>
      </c>
      <c r="CO201" s="1508">
        <f t="shared" si="1315"/>
        <v>0</v>
      </c>
      <c r="CP201" s="1508">
        <f t="shared" si="1315"/>
        <v>0</v>
      </c>
      <c r="CQ201" s="1508">
        <f t="shared" si="1315"/>
        <v>0</v>
      </c>
      <c r="CR201" s="1508">
        <f t="shared" si="1315"/>
        <v>0</v>
      </c>
      <c r="CS201" s="1508">
        <f t="shared" si="1315"/>
        <v>0</v>
      </c>
      <c r="CT201" s="1508">
        <f t="shared" si="1316"/>
        <v>0</v>
      </c>
      <c r="CU201" s="1508">
        <f t="shared" si="1316"/>
        <v>0</v>
      </c>
      <c r="CV201" s="1509">
        <f t="shared" si="1316"/>
        <v>0</v>
      </c>
      <c r="CW201" s="1508">
        <f t="shared" si="1316"/>
        <v>0</v>
      </c>
      <c r="CX201" s="1508">
        <f t="shared" si="1316"/>
        <v>0</v>
      </c>
      <c r="CY201" s="1508">
        <f t="shared" si="1316"/>
        <v>0</v>
      </c>
      <c r="CZ201" s="1508">
        <f t="shared" si="1316"/>
        <v>0</v>
      </c>
      <c r="DA201" s="1508">
        <f t="shared" si="1316"/>
        <v>0</v>
      </c>
      <c r="DB201" s="1508">
        <f t="shared" si="1316"/>
        <v>0</v>
      </c>
      <c r="DC201" s="1508">
        <f t="shared" si="1316"/>
        <v>0</v>
      </c>
      <c r="DD201" s="1508">
        <f t="shared" si="1316"/>
        <v>0</v>
      </c>
      <c r="DE201" s="1508">
        <f t="shared" si="1316"/>
        <v>0</v>
      </c>
      <c r="DF201" s="1508">
        <f t="shared" si="1316"/>
        <v>0</v>
      </c>
      <c r="DG201" s="1508">
        <f t="shared" si="1316"/>
        <v>0</v>
      </c>
      <c r="DH201" s="1509">
        <f t="shared" si="1316"/>
        <v>0</v>
      </c>
      <c r="DI201" s="1508">
        <f t="shared" si="1316"/>
        <v>0</v>
      </c>
      <c r="DJ201" s="1508">
        <f t="shared" si="1317"/>
        <v>0</v>
      </c>
      <c r="DK201" s="1508">
        <f t="shared" si="1317"/>
        <v>0</v>
      </c>
      <c r="DL201" s="1508">
        <f t="shared" si="1317"/>
        <v>0</v>
      </c>
      <c r="DM201" s="1508">
        <f t="shared" si="1317"/>
        <v>0</v>
      </c>
      <c r="DN201" s="1508">
        <f t="shared" si="1317"/>
        <v>0</v>
      </c>
      <c r="DO201" s="1508">
        <f t="shared" si="1317"/>
        <v>0</v>
      </c>
      <c r="DP201" s="1508">
        <f t="shared" si="1317"/>
        <v>0</v>
      </c>
      <c r="DQ201" s="1508">
        <f t="shared" si="1317"/>
        <v>0</v>
      </c>
      <c r="DR201" s="1508">
        <f t="shared" si="1317"/>
        <v>0</v>
      </c>
      <c r="DS201" s="1508">
        <f t="shared" si="1317"/>
        <v>0</v>
      </c>
      <c r="DT201" s="1509">
        <f t="shared" si="1317"/>
        <v>0</v>
      </c>
      <c r="DU201" s="1507">
        <f t="shared" si="1317"/>
        <v>0</v>
      </c>
      <c r="DV201" s="1508">
        <f t="shared" si="1317"/>
        <v>0</v>
      </c>
      <c r="DW201" s="1508">
        <f t="shared" si="1317"/>
        <v>0</v>
      </c>
      <c r="DX201" s="1508">
        <f t="shared" si="1317"/>
        <v>0</v>
      </c>
      <c r="DY201" s="1508">
        <f t="shared" si="1317"/>
        <v>0</v>
      </c>
      <c r="DZ201" s="1508">
        <f t="shared" si="1318"/>
        <v>0</v>
      </c>
      <c r="EA201" s="1508">
        <f t="shared" si="1318"/>
        <v>0</v>
      </c>
      <c r="EB201" s="1508">
        <f t="shared" si="1318"/>
        <v>0</v>
      </c>
      <c r="EC201" s="1508">
        <f t="shared" si="1318"/>
        <v>0</v>
      </c>
      <c r="ED201" s="1508">
        <f t="shared" si="1318"/>
        <v>0</v>
      </c>
      <c r="EE201" s="1508">
        <f t="shared" si="1318"/>
        <v>0</v>
      </c>
      <c r="EF201" s="1508">
        <f t="shared" si="1318"/>
        <v>0</v>
      </c>
      <c r="EG201" s="1507">
        <f t="shared" si="1318"/>
        <v>0</v>
      </c>
      <c r="EH201" s="1508">
        <f t="shared" si="1318"/>
        <v>0</v>
      </c>
      <c r="EI201" s="1508">
        <f t="shared" si="1318"/>
        <v>0</v>
      </c>
      <c r="EJ201" s="1508">
        <f t="shared" si="1318"/>
        <v>0</v>
      </c>
      <c r="EK201" s="1508">
        <f t="shared" si="1318"/>
        <v>0</v>
      </c>
      <c r="EL201" s="1508">
        <f t="shared" si="1318"/>
        <v>0</v>
      </c>
      <c r="EM201" s="1508">
        <f t="shared" si="1318"/>
        <v>0</v>
      </c>
      <c r="EN201" s="1508">
        <f t="shared" si="1318"/>
        <v>0</v>
      </c>
      <c r="EO201" s="1508">
        <f t="shared" si="1318"/>
        <v>0</v>
      </c>
      <c r="EP201" s="1508">
        <f t="shared" si="1319"/>
        <v>0</v>
      </c>
      <c r="EQ201" s="1508">
        <f t="shared" si="1319"/>
        <v>0</v>
      </c>
      <c r="ER201" s="1509">
        <f t="shared" si="1319"/>
        <v>0</v>
      </c>
      <c r="ES201" s="1507">
        <f t="shared" si="1319"/>
        <v>0</v>
      </c>
      <c r="ET201" s="1508">
        <f t="shared" si="1319"/>
        <v>0</v>
      </c>
      <c r="EU201" s="1508">
        <f t="shared" si="1319"/>
        <v>0</v>
      </c>
      <c r="EV201" s="1508">
        <f t="shared" si="1319"/>
        <v>0</v>
      </c>
      <c r="EW201" s="1508">
        <f t="shared" si="1319"/>
        <v>0</v>
      </c>
      <c r="EX201" s="1508">
        <f t="shared" si="1319"/>
        <v>0</v>
      </c>
      <c r="EY201" s="1508">
        <f t="shared" si="1319"/>
        <v>0</v>
      </c>
      <c r="EZ201" s="1508">
        <f t="shared" si="1319"/>
        <v>0</v>
      </c>
      <c r="FA201" s="1508">
        <f t="shared" si="1319"/>
        <v>0</v>
      </c>
      <c r="FB201" s="1508">
        <f t="shared" si="1319"/>
        <v>0</v>
      </c>
      <c r="FC201" s="1508">
        <f t="shared" si="1319"/>
        <v>0</v>
      </c>
      <c r="FD201" s="1509">
        <f t="shared" si="1319"/>
        <v>0</v>
      </c>
      <c r="FE201" s="1508">
        <f t="shared" si="1319"/>
        <v>0</v>
      </c>
      <c r="FF201" s="1508">
        <f t="shared" si="1287"/>
        <v>0</v>
      </c>
      <c r="FG201" s="1508">
        <f t="shared" si="1303"/>
        <v>0</v>
      </c>
      <c r="FH201" s="1508">
        <f t="shared" si="1303"/>
        <v>0</v>
      </c>
      <c r="FI201" s="1508">
        <f t="shared" si="1303"/>
        <v>0</v>
      </c>
      <c r="FJ201" s="1508">
        <f t="shared" si="1303"/>
        <v>0</v>
      </c>
      <c r="FK201" s="1508">
        <f t="shared" si="1303"/>
        <v>0</v>
      </c>
      <c r="FL201" s="1508">
        <f t="shared" ref="FL201:GA214" si="1321">IF(FL$12&lt;$AO201,0,IF(FL$12&lt;=$AU201,IF(FL$12&lt;$AS201,$L201,$AT201),IF(OR(AND(FL$12&lt;$BF201,FL$12&gt;=$BE201),AND(FL$12&lt;$BA201,FL$12&gt;=$AZ201),AND(FL$12&lt;$AV201,FL$12&gt;=$AU201)),0,IF(FL$12&gt;=$BF201,$BG201*$D201/12,IF(FL$12&gt;=$BA201,$BB201*$D201/12,IF(FL$12&gt;=$AV201,$AW201*$D201/12))))))</f>
        <v>0</v>
      </c>
      <c r="FM201" s="1508">
        <f t="shared" si="1321"/>
        <v>0</v>
      </c>
      <c r="FN201" s="1508">
        <f t="shared" si="1321"/>
        <v>0</v>
      </c>
      <c r="FO201" s="1508">
        <f t="shared" si="1321"/>
        <v>0</v>
      </c>
      <c r="FP201" s="1509">
        <f t="shared" si="1321"/>
        <v>0</v>
      </c>
      <c r="FQ201" s="1508">
        <f t="shared" si="1321"/>
        <v>0</v>
      </c>
      <c r="FR201" s="1508">
        <f t="shared" si="1321"/>
        <v>0</v>
      </c>
      <c r="FS201" s="1508">
        <f t="shared" si="1321"/>
        <v>0</v>
      </c>
      <c r="FT201" s="1508">
        <f t="shared" si="1321"/>
        <v>0</v>
      </c>
      <c r="FU201" s="1508">
        <f t="shared" si="1321"/>
        <v>0</v>
      </c>
      <c r="FV201" s="1508">
        <f t="shared" si="1321"/>
        <v>0</v>
      </c>
      <c r="FW201" s="1508">
        <f t="shared" si="1321"/>
        <v>0</v>
      </c>
      <c r="FX201" s="1508">
        <f t="shared" si="1321"/>
        <v>0</v>
      </c>
      <c r="FY201" s="1508">
        <f t="shared" si="1321"/>
        <v>0</v>
      </c>
      <c r="FZ201" s="1508">
        <f t="shared" si="1321"/>
        <v>0</v>
      </c>
      <c r="GA201" s="1508">
        <f t="shared" si="1321"/>
        <v>0</v>
      </c>
      <c r="GB201" s="1509">
        <f t="shared" ref="FW201:GB244" si="1322">IF(GB$12&lt;$AO201,0,IF(GB$12&lt;=$AU201,IF(GB$12&lt;$AS201,$L201,$AT201),IF(OR(AND(GB$12&lt;$BF201,GB$12&gt;=$BE201),AND(GB$12&lt;$BA201,GB$12&gt;=$AZ201),AND(GB$12&lt;$AV201,GB$12&gt;=$AU201)),0,IF(GB$12&gt;=$BF201,$BG201*$D201/12,IF(GB$12&gt;=$BA201,$BB201*$D201/12,IF(GB$12&gt;=$AV201,$AW201*$D201/12))))))</f>
        <v>0</v>
      </c>
      <c r="GC201" s="1506"/>
      <c r="GD201" s="1458">
        <f t="shared" si="1143"/>
        <v>1</v>
      </c>
      <c r="GE201" s="1510">
        <f t="shared" si="1307"/>
        <v>0</v>
      </c>
      <c r="GF201" s="1511">
        <f t="shared" si="1307"/>
        <v>0</v>
      </c>
      <c r="GG201" s="1511">
        <f t="shared" si="1307"/>
        <v>0</v>
      </c>
      <c r="GH201" s="1511">
        <f t="shared" si="1307"/>
        <v>0</v>
      </c>
      <c r="GI201" s="1511">
        <f t="shared" si="1307"/>
        <v>0</v>
      </c>
      <c r="GJ201" s="1511">
        <f t="shared" si="1307"/>
        <v>0</v>
      </c>
      <c r="GK201" s="1511">
        <f t="shared" si="1307"/>
        <v>0</v>
      </c>
      <c r="GL201" s="1511">
        <f t="shared" si="1307"/>
        <v>0</v>
      </c>
      <c r="GM201" s="1511">
        <f t="shared" si="1307"/>
        <v>0</v>
      </c>
      <c r="GN201" s="1512">
        <f t="shared" si="1307"/>
        <v>0</v>
      </c>
      <c r="GO201" s="1513">
        <f t="shared" si="1144"/>
        <v>0</v>
      </c>
      <c r="GP201" s="1506"/>
      <c r="GQ201" s="1510">
        <f t="shared" si="1304"/>
        <v>0</v>
      </c>
      <c r="GR201" s="1511">
        <f t="shared" si="1314"/>
        <v>0</v>
      </c>
      <c r="GS201" s="1511">
        <f t="shared" si="1314"/>
        <v>0</v>
      </c>
      <c r="GT201" s="1511">
        <f t="shared" si="1314"/>
        <v>0</v>
      </c>
      <c r="GU201" s="1511">
        <f t="shared" si="1314"/>
        <v>0</v>
      </c>
      <c r="GV201" s="1511">
        <f t="shared" si="1314"/>
        <v>0</v>
      </c>
      <c r="GW201" s="1511">
        <f t="shared" si="1314"/>
        <v>0</v>
      </c>
      <c r="GX201" s="1511">
        <f t="shared" si="1314"/>
        <v>0</v>
      </c>
      <c r="GY201" s="1511">
        <f t="shared" si="1314"/>
        <v>0</v>
      </c>
      <c r="GZ201" s="1512">
        <f t="shared" si="1314"/>
        <v>0</v>
      </c>
      <c r="HA201" s="1513">
        <f t="shared" si="1145"/>
        <v>0</v>
      </c>
      <c r="HB201" s="1506">
        <f t="shared" si="1146"/>
        <v>1</v>
      </c>
      <c r="HC201" s="1506"/>
      <c r="HD201" s="1508">
        <f t="shared" si="1147"/>
        <v>0</v>
      </c>
      <c r="HE201" s="1460">
        <f t="shared" si="1148"/>
        <v>0</v>
      </c>
      <c r="HF201" s="1460">
        <f t="shared" si="1149"/>
        <v>0</v>
      </c>
      <c r="HG201" s="1460">
        <f t="shared" si="1150"/>
        <v>0</v>
      </c>
      <c r="HH201" s="1460">
        <f t="shared" si="1151"/>
        <v>0</v>
      </c>
      <c r="HI201" s="1460">
        <f t="shared" si="1152"/>
        <v>0</v>
      </c>
      <c r="HJ201" s="1460">
        <f t="shared" si="1153"/>
        <v>0</v>
      </c>
      <c r="HK201" s="1460">
        <f t="shared" si="1154"/>
        <v>0</v>
      </c>
      <c r="HL201" s="1460">
        <f t="shared" si="1155"/>
        <v>0</v>
      </c>
      <c r="HM201" s="1460">
        <f t="shared" si="1156"/>
        <v>0</v>
      </c>
      <c r="HN201" s="1460">
        <f t="shared" si="1157"/>
        <v>0</v>
      </c>
      <c r="HO201" s="1460">
        <f t="shared" si="1158"/>
        <v>0</v>
      </c>
      <c r="HP201" s="1460">
        <f t="shared" si="1159"/>
        <v>0</v>
      </c>
      <c r="HQ201" s="1460">
        <f t="shared" si="1160"/>
        <v>0</v>
      </c>
      <c r="HR201" s="1460">
        <f t="shared" si="1161"/>
        <v>0</v>
      </c>
      <c r="HS201" s="1460">
        <f t="shared" si="1162"/>
        <v>0</v>
      </c>
      <c r="HT201" s="1460">
        <f t="shared" si="1163"/>
        <v>0</v>
      </c>
      <c r="HU201" s="1460">
        <f t="shared" si="1164"/>
        <v>0</v>
      </c>
      <c r="HV201" s="1460">
        <f t="shared" si="1165"/>
        <v>0</v>
      </c>
      <c r="HW201" s="1460">
        <f t="shared" si="1166"/>
        <v>0</v>
      </c>
      <c r="HX201" s="1460">
        <f t="shared" si="1167"/>
        <v>0</v>
      </c>
      <c r="HY201" s="1460">
        <f t="shared" si="1168"/>
        <v>0</v>
      </c>
      <c r="HZ201" s="1460">
        <f t="shared" si="1169"/>
        <v>0</v>
      </c>
      <c r="IA201" s="1460">
        <f t="shared" si="1170"/>
        <v>0</v>
      </c>
      <c r="IB201" s="1460">
        <f t="shared" si="1171"/>
        <v>0</v>
      </c>
      <c r="IC201" s="1460">
        <f t="shared" si="1172"/>
        <v>0</v>
      </c>
      <c r="ID201" s="1460">
        <f t="shared" si="1173"/>
        <v>0</v>
      </c>
      <c r="IE201" s="1460">
        <f t="shared" si="1174"/>
        <v>0</v>
      </c>
      <c r="IF201" s="1460">
        <f t="shared" si="1175"/>
        <v>0</v>
      </c>
      <c r="IG201" s="1460">
        <f t="shared" si="1176"/>
        <v>0</v>
      </c>
      <c r="IH201" s="1460">
        <f t="shared" si="1177"/>
        <v>0</v>
      </c>
      <c r="II201" s="1460">
        <f t="shared" si="1178"/>
        <v>0</v>
      </c>
      <c r="IJ201" s="1460">
        <f t="shared" si="1179"/>
        <v>0</v>
      </c>
      <c r="IK201" s="1460">
        <f t="shared" si="1180"/>
        <v>0</v>
      </c>
      <c r="IL201" s="1460">
        <f t="shared" si="1181"/>
        <v>0</v>
      </c>
      <c r="IM201" s="1460">
        <f t="shared" si="1182"/>
        <v>0</v>
      </c>
      <c r="IN201" s="1460">
        <f t="shared" si="1183"/>
        <v>0</v>
      </c>
      <c r="IO201" s="1460">
        <f t="shared" si="1184"/>
        <v>0</v>
      </c>
      <c r="IP201" s="1460">
        <f t="shared" si="1185"/>
        <v>0</v>
      </c>
      <c r="IQ201" s="1460">
        <f t="shared" si="1186"/>
        <v>0</v>
      </c>
      <c r="IR201" s="1460">
        <f t="shared" si="1187"/>
        <v>0</v>
      </c>
      <c r="IS201" s="1460">
        <f t="shared" si="1188"/>
        <v>0</v>
      </c>
      <c r="IT201" s="1460">
        <f t="shared" si="1189"/>
        <v>0</v>
      </c>
      <c r="IU201" s="1460">
        <f t="shared" si="1190"/>
        <v>0</v>
      </c>
      <c r="IV201" s="1460">
        <f t="shared" si="1191"/>
        <v>0</v>
      </c>
      <c r="IW201" s="1460">
        <f t="shared" si="1192"/>
        <v>0</v>
      </c>
      <c r="IX201" s="1460">
        <f t="shared" si="1193"/>
        <v>0</v>
      </c>
      <c r="IY201" s="1460">
        <f t="shared" si="1194"/>
        <v>0</v>
      </c>
      <c r="IZ201" s="1460">
        <f t="shared" si="1195"/>
        <v>0</v>
      </c>
      <c r="JA201" s="1460">
        <f t="shared" si="1196"/>
        <v>0</v>
      </c>
      <c r="JB201" s="1460">
        <f t="shared" si="1197"/>
        <v>0</v>
      </c>
      <c r="JC201" s="1460">
        <f t="shared" si="1198"/>
        <v>0</v>
      </c>
      <c r="JD201" s="1460">
        <f t="shared" si="1199"/>
        <v>0</v>
      </c>
      <c r="JE201" s="1460">
        <f t="shared" si="1200"/>
        <v>0</v>
      </c>
      <c r="JF201" s="1460">
        <f t="shared" si="1201"/>
        <v>0</v>
      </c>
      <c r="JG201" s="1460">
        <f t="shared" si="1202"/>
        <v>0</v>
      </c>
      <c r="JH201" s="1460">
        <f t="shared" si="1203"/>
        <v>0</v>
      </c>
      <c r="JI201" s="1460">
        <f t="shared" si="1204"/>
        <v>0</v>
      </c>
      <c r="JJ201" s="1460">
        <f t="shared" si="1205"/>
        <v>0</v>
      </c>
      <c r="JK201" s="1460">
        <f t="shared" si="1206"/>
        <v>0</v>
      </c>
      <c r="JL201" s="1460">
        <f t="shared" si="1207"/>
        <v>0</v>
      </c>
      <c r="JM201" s="1460">
        <f t="shared" si="1208"/>
        <v>0</v>
      </c>
      <c r="JN201" s="1460">
        <f t="shared" si="1209"/>
        <v>0</v>
      </c>
      <c r="JO201" s="1460">
        <f t="shared" si="1210"/>
        <v>0</v>
      </c>
      <c r="JP201" s="1460">
        <f t="shared" si="1211"/>
        <v>0</v>
      </c>
      <c r="JQ201" s="1460">
        <f t="shared" si="1212"/>
        <v>0</v>
      </c>
      <c r="JR201" s="1460">
        <f t="shared" si="1213"/>
        <v>0</v>
      </c>
      <c r="JS201" s="1460">
        <f t="shared" si="1214"/>
        <v>0</v>
      </c>
      <c r="JT201" s="1460">
        <f t="shared" si="1215"/>
        <v>0</v>
      </c>
      <c r="JU201" s="1460">
        <f t="shared" si="1216"/>
        <v>0</v>
      </c>
      <c r="JV201" s="1460">
        <f t="shared" si="1217"/>
        <v>0</v>
      </c>
      <c r="JW201" s="1460">
        <f t="shared" si="1218"/>
        <v>0</v>
      </c>
      <c r="JX201" s="1460">
        <f t="shared" si="1219"/>
        <v>0</v>
      </c>
      <c r="JY201" s="1460">
        <f t="shared" si="1220"/>
        <v>0</v>
      </c>
      <c r="JZ201" s="1460">
        <f t="shared" si="1221"/>
        <v>0</v>
      </c>
      <c r="KA201" s="1460">
        <f t="shared" si="1222"/>
        <v>0</v>
      </c>
      <c r="KB201" s="1460">
        <f t="shared" si="1223"/>
        <v>0</v>
      </c>
      <c r="KC201" s="1460">
        <f t="shared" si="1224"/>
        <v>0</v>
      </c>
      <c r="KD201" s="1460">
        <f t="shared" si="1225"/>
        <v>0</v>
      </c>
      <c r="KE201" s="1460">
        <f t="shared" si="1226"/>
        <v>0</v>
      </c>
      <c r="KF201" s="1460">
        <f t="shared" si="1227"/>
        <v>0</v>
      </c>
      <c r="KG201" s="1460">
        <f t="shared" si="1228"/>
        <v>0</v>
      </c>
      <c r="KH201" s="1460">
        <f t="shared" si="1229"/>
        <v>0</v>
      </c>
      <c r="KI201" s="1460">
        <f t="shared" si="1230"/>
        <v>0</v>
      </c>
      <c r="KJ201" s="1460">
        <f t="shared" si="1231"/>
        <v>0</v>
      </c>
      <c r="KK201" s="1460">
        <f t="shared" si="1232"/>
        <v>0</v>
      </c>
      <c r="KL201" s="1460">
        <f t="shared" si="1233"/>
        <v>0</v>
      </c>
      <c r="KM201" s="1460">
        <f t="shared" si="1234"/>
        <v>0</v>
      </c>
      <c r="KN201" s="1460">
        <f t="shared" si="1235"/>
        <v>0</v>
      </c>
      <c r="KO201" s="1460">
        <f t="shared" si="1236"/>
        <v>0</v>
      </c>
      <c r="KP201" s="1460">
        <f t="shared" si="1237"/>
        <v>0</v>
      </c>
      <c r="KQ201" s="1460">
        <f t="shared" si="1238"/>
        <v>0</v>
      </c>
      <c r="KR201" s="1460">
        <f t="shared" si="1239"/>
        <v>0</v>
      </c>
      <c r="KS201" s="1460">
        <f t="shared" si="1240"/>
        <v>0</v>
      </c>
      <c r="KT201" s="1460">
        <f t="shared" si="1241"/>
        <v>0</v>
      </c>
      <c r="KU201" s="1460">
        <f t="shared" si="1242"/>
        <v>0</v>
      </c>
      <c r="KV201" s="1460">
        <f t="shared" si="1243"/>
        <v>0</v>
      </c>
      <c r="KW201" s="1460">
        <f t="shared" si="1244"/>
        <v>0</v>
      </c>
      <c r="KX201" s="1460">
        <f t="shared" si="1245"/>
        <v>0</v>
      </c>
      <c r="KY201" s="1460">
        <f t="shared" si="1246"/>
        <v>0</v>
      </c>
      <c r="KZ201" s="1460">
        <f t="shared" si="1247"/>
        <v>0</v>
      </c>
      <c r="LA201" s="1460">
        <f t="shared" si="1248"/>
        <v>0</v>
      </c>
      <c r="LB201" s="1460">
        <f t="shared" si="1249"/>
        <v>0</v>
      </c>
      <c r="LC201" s="1460">
        <f t="shared" si="1250"/>
        <v>0</v>
      </c>
      <c r="LD201" s="1460">
        <f t="shared" si="1251"/>
        <v>0</v>
      </c>
      <c r="LE201" s="1460">
        <f t="shared" si="1252"/>
        <v>0</v>
      </c>
      <c r="LF201" s="1460">
        <f t="shared" si="1253"/>
        <v>0</v>
      </c>
      <c r="LG201" s="1460">
        <f t="shared" si="1254"/>
        <v>0</v>
      </c>
      <c r="LH201" s="1460">
        <f t="shared" si="1255"/>
        <v>0</v>
      </c>
      <c r="LI201" s="1460">
        <f t="shared" si="1256"/>
        <v>0</v>
      </c>
      <c r="LJ201" s="1460">
        <f t="shared" si="1257"/>
        <v>0</v>
      </c>
      <c r="LK201" s="1460">
        <f t="shared" si="1258"/>
        <v>0</v>
      </c>
      <c r="LL201" s="1460">
        <f t="shared" si="1259"/>
        <v>0</v>
      </c>
      <c r="LM201" s="1460">
        <f t="shared" si="1260"/>
        <v>0</v>
      </c>
      <c r="LN201" s="1460">
        <f t="shared" si="1261"/>
        <v>0</v>
      </c>
      <c r="LO201" s="1460">
        <f t="shared" si="1262"/>
        <v>0</v>
      </c>
      <c r="LP201" s="1460">
        <f t="shared" si="1263"/>
        <v>0</v>
      </c>
      <c r="LQ201" s="1460">
        <f t="shared" si="1264"/>
        <v>0</v>
      </c>
      <c r="LR201" s="1460">
        <f t="shared" si="1265"/>
        <v>0</v>
      </c>
      <c r="LS201" s="1460">
        <f t="shared" si="1266"/>
        <v>0</v>
      </c>
      <c r="LW201" s="1467">
        <f t="shared" si="1267"/>
        <v>0</v>
      </c>
      <c r="LX201" s="1467">
        <f t="shared" si="1268"/>
        <v>0</v>
      </c>
      <c r="LY201" s="1467">
        <f t="shared" si="1269"/>
        <v>0</v>
      </c>
      <c r="LZ201" s="1467">
        <f t="shared" si="1270"/>
        <v>0</v>
      </c>
      <c r="MA201" s="1506"/>
      <c r="MB201" s="1460">
        <f t="shared" si="1271"/>
        <v>0</v>
      </c>
      <c r="MC201" s="1460">
        <f t="shared" si="1306"/>
        <v>0</v>
      </c>
      <c r="MD201" s="1460">
        <f t="shared" si="1306"/>
        <v>0</v>
      </c>
      <c r="ME201" s="1460">
        <f t="shared" si="1306"/>
        <v>0</v>
      </c>
      <c r="MF201" s="1460">
        <f t="shared" si="1306"/>
        <v>0</v>
      </c>
      <c r="MG201" s="1460">
        <f t="shared" si="1306"/>
        <v>0</v>
      </c>
      <c r="MH201" s="1460">
        <f t="shared" si="1306"/>
        <v>0</v>
      </c>
      <c r="MI201" s="1460">
        <f t="shared" si="1306"/>
        <v>0</v>
      </c>
      <c r="MJ201" s="1460">
        <f t="shared" si="1306"/>
        <v>0</v>
      </c>
      <c r="MK201" s="1460">
        <f t="shared" si="1306"/>
        <v>0</v>
      </c>
      <c r="ML201" s="1460">
        <f t="shared" si="1306"/>
        <v>0</v>
      </c>
      <c r="MM201" s="1460">
        <f t="shared" si="1306"/>
        <v>0</v>
      </c>
      <c r="MN201" s="1460">
        <f t="shared" si="1306"/>
        <v>0</v>
      </c>
      <c r="MO201" s="1460">
        <f t="shared" si="1306"/>
        <v>0</v>
      </c>
      <c r="MP201" s="1460">
        <f t="shared" si="1306"/>
        <v>0</v>
      </c>
      <c r="MQ201" s="1460">
        <f t="shared" si="1306"/>
        <v>0</v>
      </c>
      <c r="MR201" s="1460">
        <f t="shared" si="1306"/>
        <v>0</v>
      </c>
      <c r="MS201" s="1460">
        <f t="shared" si="1311"/>
        <v>0</v>
      </c>
      <c r="MT201" s="1460">
        <f t="shared" si="1311"/>
        <v>0</v>
      </c>
      <c r="MU201" s="1460">
        <f t="shared" si="1311"/>
        <v>0</v>
      </c>
      <c r="MV201" s="1460">
        <f t="shared" si="1311"/>
        <v>0</v>
      </c>
      <c r="MW201" s="1460">
        <f t="shared" si="1311"/>
        <v>0</v>
      </c>
      <c r="MX201" s="1460">
        <f t="shared" si="1311"/>
        <v>0</v>
      </c>
      <c r="MY201" s="1460">
        <f t="shared" si="1311"/>
        <v>0</v>
      </c>
      <c r="MZ201" s="1460">
        <f t="shared" si="1311"/>
        <v>0</v>
      </c>
      <c r="NA201" s="1460">
        <f t="shared" si="1311"/>
        <v>0</v>
      </c>
      <c r="NB201" s="1460">
        <f t="shared" si="1311"/>
        <v>0</v>
      </c>
      <c r="NC201" s="1460">
        <f t="shared" si="1311"/>
        <v>0</v>
      </c>
      <c r="ND201" s="1460">
        <f t="shared" si="1311"/>
        <v>0</v>
      </c>
      <c r="NE201" s="1460">
        <f t="shared" si="1311"/>
        <v>0</v>
      </c>
      <c r="NF201" s="1460">
        <f t="shared" si="1311"/>
        <v>0</v>
      </c>
      <c r="NG201" s="1460">
        <f t="shared" si="1311"/>
        <v>0</v>
      </c>
      <c r="NH201" s="1460">
        <f t="shared" si="1311"/>
        <v>0</v>
      </c>
      <c r="NI201" s="1460">
        <f t="shared" si="1312"/>
        <v>0</v>
      </c>
      <c r="NJ201" s="1460">
        <f t="shared" si="1312"/>
        <v>0</v>
      </c>
      <c r="NK201" s="1460">
        <f t="shared" si="1312"/>
        <v>0</v>
      </c>
      <c r="NL201" s="1460">
        <f t="shared" si="1312"/>
        <v>0</v>
      </c>
      <c r="NM201" s="1460">
        <f t="shared" si="1312"/>
        <v>0</v>
      </c>
      <c r="NN201" s="1460">
        <f t="shared" si="1312"/>
        <v>0</v>
      </c>
      <c r="NO201" s="1460">
        <f t="shared" si="1312"/>
        <v>0</v>
      </c>
      <c r="NP201" s="1460">
        <f t="shared" si="1312"/>
        <v>0</v>
      </c>
      <c r="NQ201" s="1460">
        <f t="shared" si="1312"/>
        <v>0</v>
      </c>
      <c r="NR201" s="1460">
        <f t="shared" si="1312"/>
        <v>0</v>
      </c>
      <c r="NS201" s="1460">
        <f t="shared" si="1312"/>
        <v>0</v>
      </c>
      <c r="NT201" s="1460">
        <f t="shared" si="1312"/>
        <v>0</v>
      </c>
      <c r="NU201" s="1460">
        <f t="shared" si="1312"/>
        <v>0</v>
      </c>
      <c r="NV201" s="1460">
        <f t="shared" si="1312"/>
        <v>0</v>
      </c>
      <c r="NW201" s="1460">
        <f t="shared" si="1312"/>
        <v>0</v>
      </c>
      <c r="NX201" s="1460">
        <f t="shared" si="1312"/>
        <v>0</v>
      </c>
      <c r="NY201" s="1460">
        <f t="shared" si="1313"/>
        <v>0</v>
      </c>
      <c r="NZ201" s="1460">
        <f t="shared" si="1313"/>
        <v>0</v>
      </c>
      <c r="OA201" s="1460">
        <f t="shared" si="1313"/>
        <v>0</v>
      </c>
      <c r="OB201" s="1460">
        <f t="shared" si="1313"/>
        <v>0</v>
      </c>
      <c r="OC201" s="1460">
        <f t="shared" si="1313"/>
        <v>0</v>
      </c>
      <c r="OD201" s="1460">
        <f t="shared" si="1313"/>
        <v>0</v>
      </c>
      <c r="OE201" s="1460">
        <f t="shared" si="1313"/>
        <v>0</v>
      </c>
      <c r="OF201" s="1460">
        <f t="shared" si="1313"/>
        <v>0</v>
      </c>
      <c r="OG201" s="1460">
        <f t="shared" si="1313"/>
        <v>0</v>
      </c>
      <c r="OH201" s="1460">
        <f t="shared" si="1313"/>
        <v>0</v>
      </c>
      <c r="OI201" s="1460">
        <f t="shared" si="1313"/>
        <v>0</v>
      </c>
      <c r="OJ201" s="1460">
        <f t="shared" si="1313"/>
        <v>0</v>
      </c>
      <c r="OK201" s="1460">
        <f t="shared" si="1313"/>
        <v>0</v>
      </c>
      <c r="OL201" s="1460">
        <f t="shared" si="1313"/>
        <v>0</v>
      </c>
      <c r="OM201" s="1460">
        <f t="shared" si="1313"/>
        <v>0</v>
      </c>
      <c r="ON201" s="1460">
        <f t="shared" si="1313"/>
        <v>0</v>
      </c>
      <c r="OO201" s="1460">
        <f t="shared" si="1279"/>
        <v>0</v>
      </c>
      <c r="OP201" s="1460">
        <f t="shared" si="1308"/>
        <v>0</v>
      </c>
      <c r="OQ201" s="1460">
        <f t="shared" si="1308"/>
        <v>0</v>
      </c>
      <c r="OR201" s="1460">
        <f t="shared" si="1308"/>
        <v>0</v>
      </c>
      <c r="OS201" s="1460">
        <f t="shared" si="1308"/>
        <v>0</v>
      </c>
      <c r="OT201" s="1460">
        <f t="shared" si="1308"/>
        <v>0</v>
      </c>
      <c r="OU201" s="1460">
        <f t="shared" si="1308"/>
        <v>0</v>
      </c>
      <c r="OV201" s="1460">
        <f t="shared" si="1308"/>
        <v>0</v>
      </c>
      <c r="OW201" s="1460">
        <f t="shared" si="1308"/>
        <v>0</v>
      </c>
      <c r="OX201" s="1460">
        <f t="shared" si="1308"/>
        <v>0</v>
      </c>
      <c r="OY201" s="1460">
        <f t="shared" si="1308"/>
        <v>0</v>
      </c>
      <c r="OZ201" s="1460">
        <f t="shared" si="1308"/>
        <v>0</v>
      </c>
      <c r="PA201" s="1460">
        <f t="shared" si="1308"/>
        <v>0</v>
      </c>
      <c r="PB201" s="1460">
        <f t="shared" si="1308"/>
        <v>0</v>
      </c>
      <c r="PC201" s="1460">
        <f t="shared" si="1308"/>
        <v>0</v>
      </c>
      <c r="PD201" s="1460">
        <f t="shared" si="1308"/>
        <v>0</v>
      </c>
      <c r="PE201" s="1460">
        <f t="shared" si="1308"/>
        <v>0</v>
      </c>
      <c r="PF201" s="1460">
        <f t="shared" si="1309"/>
        <v>0</v>
      </c>
      <c r="PG201" s="1460">
        <f t="shared" si="1309"/>
        <v>0</v>
      </c>
      <c r="PH201" s="1460">
        <f t="shared" si="1309"/>
        <v>0</v>
      </c>
      <c r="PI201" s="1460">
        <f t="shared" si="1309"/>
        <v>0</v>
      </c>
      <c r="PJ201" s="1460">
        <f t="shared" si="1309"/>
        <v>0</v>
      </c>
      <c r="PK201" s="1460">
        <f t="shared" si="1309"/>
        <v>0</v>
      </c>
      <c r="PL201" s="1460">
        <f t="shared" si="1309"/>
        <v>0</v>
      </c>
      <c r="PM201" s="1460">
        <f t="shared" si="1309"/>
        <v>0</v>
      </c>
      <c r="PN201" s="1460">
        <f t="shared" si="1309"/>
        <v>0</v>
      </c>
      <c r="PO201" s="1460">
        <f t="shared" si="1309"/>
        <v>0</v>
      </c>
      <c r="PP201" s="1460">
        <f t="shared" si="1309"/>
        <v>0</v>
      </c>
      <c r="PQ201" s="1460">
        <f t="shared" si="1309"/>
        <v>0</v>
      </c>
      <c r="PR201" s="1460">
        <f t="shared" si="1309"/>
        <v>0</v>
      </c>
      <c r="PS201" s="1460">
        <f t="shared" si="1309"/>
        <v>0</v>
      </c>
      <c r="PT201" s="1460">
        <f t="shared" si="1309"/>
        <v>0</v>
      </c>
      <c r="PU201" s="1460">
        <f t="shared" si="1309"/>
        <v>0</v>
      </c>
      <c r="PV201" s="1460">
        <f t="shared" si="1310"/>
        <v>0</v>
      </c>
      <c r="PW201" s="1460">
        <f t="shared" si="1310"/>
        <v>0</v>
      </c>
      <c r="PX201" s="1460">
        <f t="shared" si="1310"/>
        <v>0</v>
      </c>
      <c r="PY201" s="1460">
        <f t="shared" si="1310"/>
        <v>0</v>
      </c>
      <c r="PZ201" s="1460">
        <f t="shared" si="1310"/>
        <v>0</v>
      </c>
      <c r="QA201" s="1460">
        <f t="shared" si="1310"/>
        <v>0</v>
      </c>
      <c r="QB201" s="1460">
        <f t="shared" si="1310"/>
        <v>0</v>
      </c>
      <c r="QC201" s="1460">
        <f t="shared" si="1310"/>
        <v>0</v>
      </c>
      <c r="QD201" s="1460">
        <f t="shared" si="1310"/>
        <v>0</v>
      </c>
      <c r="QE201" s="1460">
        <f t="shared" si="1310"/>
        <v>0</v>
      </c>
      <c r="QF201" s="1460">
        <f t="shared" si="1310"/>
        <v>0</v>
      </c>
      <c r="QG201" s="1460">
        <f t="shared" si="1310"/>
        <v>0</v>
      </c>
      <c r="QH201" s="1460">
        <f t="shared" si="1310"/>
        <v>0</v>
      </c>
      <c r="QI201" s="1460">
        <f t="shared" si="1310"/>
        <v>0</v>
      </c>
      <c r="QJ201" s="1460">
        <f t="shared" si="1310"/>
        <v>0</v>
      </c>
      <c r="QK201" s="1460">
        <f t="shared" si="1310"/>
        <v>0</v>
      </c>
      <c r="QL201" s="1460">
        <f t="shared" si="1273"/>
        <v>0</v>
      </c>
      <c r="QM201" s="1460">
        <f t="shared" si="1273"/>
        <v>0</v>
      </c>
      <c r="QN201" s="1460">
        <f t="shared" si="1273"/>
        <v>0</v>
      </c>
      <c r="QO201" s="1460">
        <f t="shared" si="1273"/>
        <v>0</v>
      </c>
      <c r="QP201" s="1460">
        <f t="shared" si="1273"/>
        <v>0</v>
      </c>
      <c r="QQ201" s="1460">
        <f t="shared" si="1273"/>
        <v>0</v>
      </c>
    </row>
    <row r="202" spans="1:459" s="1466" customFormat="1" ht="22.5" customHeight="1">
      <c r="A202" s="1468"/>
      <c r="B202" s="1469"/>
      <c r="C202" s="1469"/>
      <c r="D202" s="1470"/>
      <c r="E202" s="1471"/>
      <c r="F202" s="1472"/>
      <c r="G202" s="1472"/>
      <c r="H202" s="1473">
        <f t="shared" si="1106"/>
        <v>0</v>
      </c>
      <c r="I202" s="1474">
        <v>0</v>
      </c>
      <c r="J202" s="1475">
        <f t="shared" si="437"/>
        <v>0</v>
      </c>
      <c r="K202" s="1476">
        <v>0</v>
      </c>
      <c r="L202" s="1477">
        <f t="shared" si="1107"/>
        <v>0</v>
      </c>
      <c r="M202" s="1477">
        <f t="shared" si="1108"/>
        <v>0</v>
      </c>
      <c r="N202" s="1478"/>
      <c r="O202" s="1479">
        <v>0</v>
      </c>
      <c r="P202" s="1480">
        <v>0</v>
      </c>
      <c r="Q202" s="1828">
        <v>0</v>
      </c>
      <c r="R202" s="1831">
        <f t="shared" si="1109"/>
        <v>0</v>
      </c>
      <c r="S202" s="1481">
        <f>IF(AND(SUM(O202:Q202)=0,N202="NNN"),MIN('Operating History and Pro Forma'!$M$33,'Operating History and Pro Forma'!$T$15)*D202,SUM(O202:Q202)*D202)</f>
        <v>0</v>
      </c>
      <c r="T202" s="1482">
        <f t="shared" si="1110"/>
        <v>0</v>
      </c>
      <c r="U202" s="1483">
        <f t="shared" si="1111"/>
        <v>0</v>
      </c>
      <c r="V202" s="1480"/>
      <c r="W202" s="1514"/>
      <c r="X202" s="1486" t="str">
        <f t="shared" si="1112"/>
        <v/>
      </c>
      <c r="Y202" s="1487">
        <f t="shared" si="1113"/>
        <v>0</v>
      </c>
      <c r="Z202" s="1488"/>
      <c r="AA202" s="1488"/>
      <c r="AB202" s="1488"/>
      <c r="AC202" s="1488"/>
      <c r="AD202" s="1489">
        <f t="shared" si="1114"/>
        <v>0</v>
      </c>
      <c r="AE202" s="1490" t="str">
        <f t="shared" si="1115"/>
        <v/>
      </c>
      <c r="AF202" s="1491">
        <f t="shared" si="1116"/>
        <v>0</v>
      </c>
      <c r="AG202" s="1492">
        <f t="shared" si="1117"/>
        <v>0</v>
      </c>
      <c r="AH202" s="1493">
        <f t="shared" si="1320"/>
        <v>0</v>
      </c>
      <c r="AI202" s="1493">
        <f t="shared" si="1320"/>
        <v>0</v>
      </c>
      <c r="AJ202" s="1494">
        <f t="shared" si="1320"/>
        <v>0</v>
      </c>
      <c r="AK202" s="1494">
        <f t="shared" si="1320"/>
        <v>0</v>
      </c>
      <c r="AL202" s="1495">
        <f t="shared" si="1320"/>
        <v>0</v>
      </c>
      <c r="AM202" s="1496">
        <f t="shared" si="1320"/>
        <v>0</v>
      </c>
      <c r="AN202" s="1497">
        <f t="shared" si="399"/>
        <v>0</v>
      </c>
      <c r="AO202" s="1498">
        <f t="shared" si="1093"/>
        <v>0</v>
      </c>
      <c r="AP202" s="1499">
        <f t="shared" si="1119"/>
        <v>0</v>
      </c>
      <c r="AQ202" s="1500">
        <f t="shared" si="1120"/>
        <v>0</v>
      </c>
      <c r="AR202" s="1501">
        <f t="shared" si="1121"/>
        <v>0</v>
      </c>
      <c r="AS202" s="1498">
        <f t="shared" si="1088"/>
        <v>0</v>
      </c>
      <c r="AT202" s="1501">
        <f t="shared" si="1122"/>
        <v>0</v>
      </c>
      <c r="AU202" s="1498">
        <f t="shared" si="1123"/>
        <v>1</v>
      </c>
      <c r="AV202" s="1498">
        <f t="shared" si="1124"/>
        <v>2</v>
      </c>
      <c r="AW202" s="1499">
        <f t="shared" si="1125"/>
        <v>0</v>
      </c>
      <c r="AX202" s="1502">
        <f t="shared" si="1126"/>
        <v>0</v>
      </c>
      <c r="AY202" s="1503">
        <f t="shared" si="1127"/>
        <v>0</v>
      </c>
      <c r="AZ202" s="1498">
        <f t="shared" si="1128"/>
        <v>2</v>
      </c>
      <c r="BA202" s="1498">
        <f t="shared" si="1129"/>
        <v>3</v>
      </c>
      <c r="BB202" s="1499">
        <f t="shared" si="1130"/>
        <v>0</v>
      </c>
      <c r="BC202" s="1502">
        <f t="shared" si="1131"/>
        <v>0</v>
      </c>
      <c r="BD202" s="1503">
        <f t="shared" si="1132"/>
        <v>0</v>
      </c>
      <c r="BE202" s="1498">
        <f t="shared" si="1133"/>
        <v>3</v>
      </c>
      <c r="BF202" s="1498">
        <f t="shared" si="1134"/>
        <v>4</v>
      </c>
      <c r="BG202" s="1499">
        <f t="shared" si="1135"/>
        <v>0</v>
      </c>
      <c r="BH202" s="1502">
        <f t="shared" si="1136"/>
        <v>0</v>
      </c>
      <c r="BI202" s="1502">
        <f t="shared" si="1137"/>
        <v>0</v>
      </c>
      <c r="BJ202" s="1504">
        <f t="shared" si="1138"/>
        <v>1900</v>
      </c>
      <c r="BK202" s="1505" t="str">
        <f t="shared" si="1139"/>
        <v/>
      </c>
      <c r="BL202" s="1506"/>
      <c r="BM202" s="1507">
        <f t="shared" si="1140"/>
        <v>0</v>
      </c>
      <c r="BN202" s="1508">
        <f t="shared" si="1305"/>
        <v>0</v>
      </c>
      <c r="BO202" s="1508">
        <f t="shared" si="1305"/>
        <v>0</v>
      </c>
      <c r="BP202" s="1508">
        <f t="shared" si="1305"/>
        <v>0</v>
      </c>
      <c r="BQ202" s="1508">
        <f t="shared" si="1305"/>
        <v>0</v>
      </c>
      <c r="BR202" s="1508">
        <f t="shared" si="1305"/>
        <v>0</v>
      </c>
      <c r="BS202" s="1508">
        <f t="shared" si="1305"/>
        <v>0</v>
      </c>
      <c r="BT202" s="1508">
        <f t="shared" si="1305"/>
        <v>0</v>
      </c>
      <c r="BU202" s="1508">
        <f t="shared" si="1305"/>
        <v>0</v>
      </c>
      <c r="BV202" s="1508">
        <f t="shared" si="1305"/>
        <v>0</v>
      </c>
      <c r="BW202" s="1508">
        <f t="shared" si="1305"/>
        <v>0</v>
      </c>
      <c r="BX202" s="1508">
        <f t="shared" si="1305"/>
        <v>0</v>
      </c>
      <c r="BY202" s="1507">
        <f t="shared" si="1305"/>
        <v>0</v>
      </c>
      <c r="BZ202" s="1508">
        <f t="shared" si="1305"/>
        <v>0</v>
      </c>
      <c r="CA202" s="1508">
        <f t="shared" si="1305"/>
        <v>0</v>
      </c>
      <c r="CB202" s="1508">
        <f t="shared" si="1305"/>
        <v>0</v>
      </c>
      <c r="CC202" s="1508">
        <f t="shared" si="1305"/>
        <v>0</v>
      </c>
      <c r="CD202" s="1508">
        <f t="shared" si="1315"/>
        <v>0</v>
      </c>
      <c r="CE202" s="1508">
        <f t="shared" si="1315"/>
        <v>0</v>
      </c>
      <c r="CF202" s="1508">
        <f t="shared" si="1315"/>
        <v>0</v>
      </c>
      <c r="CG202" s="1508">
        <f t="shared" si="1315"/>
        <v>0</v>
      </c>
      <c r="CH202" s="1508">
        <f t="shared" si="1315"/>
        <v>0</v>
      </c>
      <c r="CI202" s="1508">
        <f t="shared" si="1315"/>
        <v>0</v>
      </c>
      <c r="CJ202" s="1509">
        <f t="shared" si="1315"/>
        <v>0</v>
      </c>
      <c r="CK202" s="1507">
        <f t="shared" si="1315"/>
        <v>0</v>
      </c>
      <c r="CL202" s="1508">
        <f t="shared" si="1315"/>
        <v>0</v>
      </c>
      <c r="CM202" s="1508">
        <f t="shared" si="1315"/>
        <v>0</v>
      </c>
      <c r="CN202" s="1508">
        <f t="shared" si="1315"/>
        <v>0</v>
      </c>
      <c r="CO202" s="1508">
        <f t="shared" si="1315"/>
        <v>0</v>
      </c>
      <c r="CP202" s="1508">
        <f t="shared" si="1315"/>
        <v>0</v>
      </c>
      <c r="CQ202" s="1508">
        <f t="shared" si="1315"/>
        <v>0</v>
      </c>
      <c r="CR202" s="1508">
        <f t="shared" si="1315"/>
        <v>0</v>
      </c>
      <c r="CS202" s="1508">
        <f t="shared" si="1315"/>
        <v>0</v>
      </c>
      <c r="CT202" s="1508">
        <f t="shared" si="1316"/>
        <v>0</v>
      </c>
      <c r="CU202" s="1508">
        <f t="shared" si="1316"/>
        <v>0</v>
      </c>
      <c r="CV202" s="1509">
        <f t="shared" si="1316"/>
        <v>0</v>
      </c>
      <c r="CW202" s="1508">
        <f t="shared" si="1316"/>
        <v>0</v>
      </c>
      <c r="CX202" s="1508">
        <f t="shared" si="1316"/>
        <v>0</v>
      </c>
      <c r="CY202" s="1508">
        <f t="shared" si="1316"/>
        <v>0</v>
      </c>
      <c r="CZ202" s="1508">
        <f t="shared" si="1316"/>
        <v>0</v>
      </c>
      <c r="DA202" s="1508">
        <f t="shared" si="1316"/>
        <v>0</v>
      </c>
      <c r="DB202" s="1508">
        <f t="shared" si="1316"/>
        <v>0</v>
      </c>
      <c r="DC202" s="1508">
        <f t="shared" si="1316"/>
        <v>0</v>
      </c>
      <c r="DD202" s="1508">
        <f t="shared" si="1316"/>
        <v>0</v>
      </c>
      <c r="DE202" s="1508">
        <f t="shared" si="1316"/>
        <v>0</v>
      </c>
      <c r="DF202" s="1508">
        <f t="shared" si="1316"/>
        <v>0</v>
      </c>
      <c r="DG202" s="1508">
        <f t="shared" si="1316"/>
        <v>0</v>
      </c>
      <c r="DH202" s="1509">
        <f t="shared" si="1316"/>
        <v>0</v>
      </c>
      <c r="DI202" s="1508">
        <f t="shared" si="1316"/>
        <v>0</v>
      </c>
      <c r="DJ202" s="1508">
        <f t="shared" si="1317"/>
        <v>0</v>
      </c>
      <c r="DK202" s="1508">
        <f t="shared" si="1317"/>
        <v>0</v>
      </c>
      <c r="DL202" s="1508">
        <f t="shared" si="1317"/>
        <v>0</v>
      </c>
      <c r="DM202" s="1508">
        <f t="shared" si="1317"/>
        <v>0</v>
      </c>
      <c r="DN202" s="1508">
        <f t="shared" si="1317"/>
        <v>0</v>
      </c>
      <c r="DO202" s="1508">
        <f t="shared" si="1317"/>
        <v>0</v>
      </c>
      <c r="DP202" s="1508">
        <f t="shared" si="1317"/>
        <v>0</v>
      </c>
      <c r="DQ202" s="1508">
        <f t="shared" si="1317"/>
        <v>0</v>
      </c>
      <c r="DR202" s="1508">
        <f t="shared" si="1317"/>
        <v>0</v>
      </c>
      <c r="DS202" s="1508">
        <f t="shared" si="1317"/>
        <v>0</v>
      </c>
      <c r="DT202" s="1509">
        <f t="shared" si="1317"/>
        <v>0</v>
      </c>
      <c r="DU202" s="1507">
        <f t="shared" si="1317"/>
        <v>0</v>
      </c>
      <c r="DV202" s="1508">
        <f t="shared" si="1317"/>
        <v>0</v>
      </c>
      <c r="DW202" s="1508">
        <f t="shared" si="1317"/>
        <v>0</v>
      </c>
      <c r="DX202" s="1508">
        <f t="shared" si="1317"/>
        <v>0</v>
      </c>
      <c r="DY202" s="1508">
        <f t="shared" si="1317"/>
        <v>0</v>
      </c>
      <c r="DZ202" s="1508">
        <f t="shared" si="1318"/>
        <v>0</v>
      </c>
      <c r="EA202" s="1508">
        <f t="shared" si="1318"/>
        <v>0</v>
      </c>
      <c r="EB202" s="1508">
        <f t="shared" si="1318"/>
        <v>0</v>
      </c>
      <c r="EC202" s="1508">
        <f t="shared" si="1318"/>
        <v>0</v>
      </c>
      <c r="ED202" s="1508">
        <f t="shared" si="1318"/>
        <v>0</v>
      </c>
      <c r="EE202" s="1508">
        <f t="shared" si="1318"/>
        <v>0</v>
      </c>
      <c r="EF202" s="1508">
        <f t="shared" si="1318"/>
        <v>0</v>
      </c>
      <c r="EG202" s="1507">
        <f t="shared" si="1318"/>
        <v>0</v>
      </c>
      <c r="EH202" s="1508">
        <f t="shared" si="1318"/>
        <v>0</v>
      </c>
      <c r="EI202" s="1508">
        <f t="shared" si="1318"/>
        <v>0</v>
      </c>
      <c r="EJ202" s="1508">
        <f t="shared" si="1318"/>
        <v>0</v>
      </c>
      <c r="EK202" s="1508">
        <f t="shared" si="1318"/>
        <v>0</v>
      </c>
      <c r="EL202" s="1508">
        <f t="shared" si="1318"/>
        <v>0</v>
      </c>
      <c r="EM202" s="1508">
        <f t="shared" si="1318"/>
        <v>0</v>
      </c>
      <c r="EN202" s="1508">
        <f t="shared" si="1318"/>
        <v>0</v>
      </c>
      <c r="EO202" s="1508">
        <f t="shared" si="1318"/>
        <v>0</v>
      </c>
      <c r="EP202" s="1508">
        <f t="shared" si="1319"/>
        <v>0</v>
      </c>
      <c r="EQ202" s="1508">
        <f t="shared" si="1319"/>
        <v>0</v>
      </c>
      <c r="ER202" s="1509">
        <f t="shared" si="1319"/>
        <v>0</v>
      </c>
      <c r="ES202" s="1507">
        <f t="shared" si="1319"/>
        <v>0</v>
      </c>
      <c r="ET202" s="1508">
        <f t="shared" si="1319"/>
        <v>0</v>
      </c>
      <c r="EU202" s="1508">
        <f t="shared" si="1319"/>
        <v>0</v>
      </c>
      <c r="EV202" s="1508">
        <f t="shared" si="1319"/>
        <v>0</v>
      </c>
      <c r="EW202" s="1508">
        <f t="shared" si="1319"/>
        <v>0</v>
      </c>
      <c r="EX202" s="1508">
        <f t="shared" si="1319"/>
        <v>0</v>
      </c>
      <c r="EY202" s="1508">
        <f t="shared" si="1319"/>
        <v>0</v>
      </c>
      <c r="EZ202" s="1508">
        <f t="shared" si="1319"/>
        <v>0</v>
      </c>
      <c r="FA202" s="1508">
        <f t="shared" si="1319"/>
        <v>0</v>
      </c>
      <c r="FB202" s="1508">
        <f t="shared" si="1319"/>
        <v>0</v>
      </c>
      <c r="FC202" s="1508">
        <f t="shared" si="1319"/>
        <v>0</v>
      </c>
      <c r="FD202" s="1509">
        <f t="shared" si="1319"/>
        <v>0</v>
      </c>
      <c r="FE202" s="1508">
        <f t="shared" si="1319"/>
        <v>0</v>
      </c>
      <c r="FF202" s="1508">
        <f t="shared" si="1287"/>
        <v>0</v>
      </c>
      <c r="FG202" s="1508">
        <f t="shared" si="1287"/>
        <v>0</v>
      </c>
      <c r="FH202" s="1508">
        <f t="shared" si="1287"/>
        <v>0</v>
      </c>
      <c r="FI202" s="1508">
        <f t="shared" si="1287"/>
        <v>0</v>
      </c>
      <c r="FJ202" s="1508">
        <f t="shared" si="1287"/>
        <v>0</v>
      </c>
      <c r="FK202" s="1508">
        <f t="shared" si="1287"/>
        <v>0</v>
      </c>
      <c r="FL202" s="1508">
        <f t="shared" si="1287"/>
        <v>0</v>
      </c>
      <c r="FM202" s="1508">
        <f t="shared" si="1287"/>
        <v>0</v>
      </c>
      <c r="FN202" s="1508">
        <f t="shared" si="1287"/>
        <v>0</v>
      </c>
      <c r="FO202" s="1508">
        <f t="shared" si="1287"/>
        <v>0</v>
      </c>
      <c r="FP202" s="1509">
        <f t="shared" si="1287"/>
        <v>0</v>
      </c>
      <c r="FQ202" s="1508">
        <f t="shared" si="1287"/>
        <v>0</v>
      </c>
      <c r="FR202" s="1508">
        <f t="shared" si="1287"/>
        <v>0</v>
      </c>
      <c r="FS202" s="1508">
        <f t="shared" si="1287"/>
        <v>0</v>
      </c>
      <c r="FT202" s="1508">
        <f t="shared" si="1287"/>
        <v>0</v>
      </c>
      <c r="FU202" s="1508">
        <f t="shared" si="1287"/>
        <v>0</v>
      </c>
      <c r="FV202" s="1508">
        <f t="shared" si="1321"/>
        <v>0</v>
      </c>
      <c r="FW202" s="1508">
        <f t="shared" si="1322"/>
        <v>0</v>
      </c>
      <c r="FX202" s="1508">
        <f t="shared" si="1322"/>
        <v>0</v>
      </c>
      <c r="FY202" s="1508">
        <f t="shared" si="1322"/>
        <v>0</v>
      </c>
      <c r="FZ202" s="1508">
        <f t="shared" si="1322"/>
        <v>0</v>
      </c>
      <c r="GA202" s="1508">
        <f t="shared" si="1322"/>
        <v>0</v>
      </c>
      <c r="GB202" s="1509">
        <f t="shared" si="1322"/>
        <v>0</v>
      </c>
      <c r="GC202" s="1506"/>
      <c r="GD202" s="1458">
        <f t="shared" si="1143"/>
        <v>1</v>
      </c>
      <c r="GE202" s="1510">
        <f t="shared" si="1307"/>
        <v>0</v>
      </c>
      <c r="GF202" s="1511">
        <f t="shared" si="1307"/>
        <v>0</v>
      </c>
      <c r="GG202" s="1511">
        <f t="shared" si="1307"/>
        <v>0</v>
      </c>
      <c r="GH202" s="1511">
        <f t="shared" si="1307"/>
        <v>0</v>
      </c>
      <c r="GI202" s="1511">
        <f t="shared" si="1307"/>
        <v>0</v>
      </c>
      <c r="GJ202" s="1511">
        <f t="shared" si="1307"/>
        <v>0</v>
      </c>
      <c r="GK202" s="1511">
        <f t="shared" si="1307"/>
        <v>0</v>
      </c>
      <c r="GL202" s="1511">
        <f t="shared" si="1307"/>
        <v>0</v>
      </c>
      <c r="GM202" s="1511">
        <f t="shared" si="1307"/>
        <v>0</v>
      </c>
      <c r="GN202" s="1512">
        <f t="shared" si="1307"/>
        <v>0</v>
      </c>
      <c r="GO202" s="1513">
        <f t="shared" si="1144"/>
        <v>0</v>
      </c>
      <c r="GP202" s="1506"/>
      <c r="GQ202" s="1510">
        <f t="shared" si="1304"/>
        <v>0</v>
      </c>
      <c r="GR202" s="1511">
        <f t="shared" si="1314"/>
        <v>0</v>
      </c>
      <c r="GS202" s="1511">
        <f t="shared" si="1314"/>
        <v>0</v>
      </c>
      <c r="GT202" s="1511">
        <f t="shared" si="1314"/>
        <v>0</v>
      </c>
      <c r="GU202" s="1511">
        <f t="shared" si="1314"/>
        <v>0</v>
      </c>
      <c r="GV202" s="1511">
        <f t="shared" si="1314"/>
        <v>0</v>
      </c>
      <c r="GW202" s="1511">
        <f t="shared" si="1314"/>
        <v>0</v>
      </c>
      <c r="GX202" s="1511">
        <f t="shared" si="1314"/>
        <v>0</v>
      </c>
      <c r="GY202" s="1511">
        <f t="shared" si="1314"/>
        <v>0</v>
      </c>
      <c r="GZ202" s="1512">
        <f t="shared" si="1314"/>
        <v>0</v>
      </c>
      <c r="HA202" s="1513">
        <f t="shared" si="1145"/>
        <v>0</v>
      </c>
      <c r="HB202" s="1506">
        <f t="shared" si="1146"/>
        <v>1</v>
      </c>
      <c r="HC202" s="1506"/>
      <c r="HD202" s="1508">
        <f t="shared" si="1147"/>
        <v>0</v>
      </c>
      <c r="HE202" s="1460">
        <f t="shared" si="1148"/>
        <v>0</v>
      </c>
      <c r="HF202" s="1460">
        <f t="shared" si="1149"/>
        <v>0</v>
      </c>
      <c r="HG202" s="1460">
        <f t="shared" si="1150"/>
        <v>0</v>
      </c>
      <c r="HH202" s="1460">
        <f t="shared" si="1151"/>
        <v>0</v>
      </c>
      <c r="HI202" s="1460">
        <f t="shared" si="1152"/>
        <v>0</v>
      </c>
      <c r="HJ202" s="1460">
        <f t="shared" si="1153"/>
        <v>0</v>
      </c>
      <c r="HK202" s="1460">
        <f t="shared" si="1154"/>
        <v>0</v>
      </c>
      <c r="HL202" s="1460">
        <f t="shared" si="1155"/>
        <v>0</v>
      </c>
      <c r="HM202" s="1460">
        <f t="shared" si="1156"/>
        <v>0</v>
      </c>
      <c r="HN202" s="1460">
        <f t="shared" si="1157"/>
        <v>0</v>
      </c>
      <c r="HO202" s="1460">
        <f t="shared" si="1158"/>
        <v>0</v>
      </c>
      <c r="HP202" s="1460">
        <f t="shared" si="1159"/>
        <v>0</v>
      </c>
      <c r="HQ202" s="1460">
        <f t="shared" si="1160"/>
        <v>0</v>
      </c>
      <c r="HR202" s="1460">
        <f t="shared" si="1161"/>
        <v>0</v>
      </c>
      <c r="HS202" s="1460">
        <f t="shared" si="1162"/>
        <v>0</v>
      </c>
      <c r="HT202" s="1460">
        <f t="shared" si="1163"/>
        <v>0</v>
      </c>
      <c r="HU202" s="1460">
        <f t="shared" si="1164"/>
        <v>0</v>
      </c>
      <c r="HV202" s="1460">
        <f t="shared" si="1165"/>
        <v>0</v>
      </c>
      <c r="HW202" s="1460">
        <f t="shared" si="1166"/>
        <v>0</v>
      </c>
      <c r="HX202" s="1460">
        <f t="shared" si="1167"/>
        <v>0</v>
      </c>
      <c r="HY202" s="1460">
        <f t="shared" si="1168"/>
        <v>0</v>
      </c>
      <c r="HZ202" s="1460">
        <f t="shared" si="1169"/>
        <v>0</v>
      </c>
      <c r="IA202" s="1460">
        <f t="shared" si="1170"/>
        <v>0</v>
      </c>
      <c r="IB202" s="1460">
        <f t="shared" si="1171"/>
        <v>0</v>
      </c>
      <c r="IC202" s="1460">
        <f t="shared" si="1172"/>
        <v>0</v>
      </c>
      <c r="ID202" s="1460">
        <f t="shared" si="1173"/>
        <v>0</v>
      </c>
      <c r="IE202" s="1460">
        <f t="shared" si="1174"/>
        <v>0</v>
      </c>
      <c r="IF202" s="1460">
        <f t="shared" si="1175"/>
        <v>0</v>
      </c>
      <c r="IG202" s="1460">
        <f t="shared" si="1176"/>
        <v>0</v>
      </c>
      <c r="IH202" s="1460">
        <f t="shared" si="1177"/>
        <v>0</v>
      </c>
      <c r="II202" s="1460">
        <f t="shared" si="1178"/>
        <v>0</v>
      </c>
      <c r="IJ202" s="1460">
        <f t="shared" si="1179"/>
        <v>0</v>
      </c>
      <c r="IK202" s="1460">
        <f t="shared" si="1180"/>
        <v>0</v>
      </c>
      <c r="IL202" s="1460">
        <f t="shared" si="1181"/>
        <v>0</v>
      </c>
      <c r="IM202" s="1460">
        <f t="shared" si="1182"/>
        <v>0</v>
      </c>
      <c r="IN202" s="1460">
        <f t="shared" si="1183"/>
        <v>0</v>
      </c>
      <c r="IO202" s="1460">
        <f t="shared" si="1184"/>
        <v>0</v>
      </c>
      <c r="IP202" s="1460">
        <f t="shared" si="1185"/>
        <v>0</v>
      </c>
      <c r="IQ202" s="1460">
        <f t="shared" si="1186"/>
        <v>0</v>
      </c>
      <c r="IR202" s="1460">
        <f t="shared" si="1187"/>
        <v>0</v>
      </c>
      <c r="IS202" s="1460">
        <f t="shared" si="1188"/>
        <v>0</v>
      </c>
      <c r="IT202" s="1460">
        <f t="shared" si="1189"/>
        <v>0</v>
      </c>
      <c r="IU202" s="1460">
        <f t="shared" si="1190"/>
        <v>0</v>
      </c>
      <c r="IV202" s="1460">
        <f t="shared" si="1191"/>
        <v>0</v>
      </c>
      <c r="IW202" s="1460">
        <f t="shared" si="1192"/>
        <v>0</v>
      </c>
      <c r="IX202" s="1460">
        <f t="shared" si="1193"/>
        <v>0</v>
      </c>
      <c r="IY202" s="1460">
        <f t="shared" si="1194"/>
        <v>0</v>
      </c>
      <c r="IZ202" s="1460">
        <f t="shared" si="1195"/>
        <v>0</v>
      </c>
      <c r="JA202" s="1460">
        <f t="shared" si="1196"/>
        <v>0</v>
      </c>
      <c r="JB202" s="1460">
        <f t="shared" si="1197"/>
        <v>0</v>
      </c>
      <c r="JC202" s="1460">
        <f t="shared" si="1198"/>
        <v>0</v>
      </c>
      <c r="JD202" s="1460">
        <f t="shared" si="1199"/>
        <v>0</v>
      </c>
      <c r="JE202" s="1460">
        <f t="shared" si="1200"/>
        <v>0</v>
      </c>
      <c r="JF202" s="1460">
        <f t="shared" si="1201"/>
        <v>0</v>
      </c>
      <c r="JG202" s="1460">
        <f t="shared" si="1202"/>
        <v>0</v>
      </c>
      <c r="JH202" s="1460">
        <f t="shared" si="1203"/>
        <v>0</v>
      </c>
      <c r="JI202" s="1460">
        <f t="shared" si="1204"/>
        <v>0</v>
      </c>
      <c r="JJ202" s="1460">
        <f t="shared" si="1205"/>
        <v>0</v>
      </c>
      <c r="JK202" s="1460">
        <f t="shared" si="1206"/>
        <v>0</v>
      </c>
      <c r="JL202" s="1460">
        <f t="shared" si="1207"/>
        <v>0</v>
      </c>
      <c r="JM202" s="1460">
        <f t="shared" si="1208"/>
        <v>0</v>
      </c>
      <c r="JN202" s="1460">
        <f t="shared" si="1209"/>
        <v>0</v>
      </c>
      <c r="JO202" s="1460">
        <f t="shared" si="1210"/>
        <v>0</v>
      </c>
      <c r="JP202" s="1460">
        <f t="shared" si="1211"/>
        <v>0</v>
      </c>
      <c r="JQ202" s="1460">
        <f t="shared" si="1212"/>
        <v>0</v>
      </c>
      <c r="JR202" s="1460">
        <f t="shared" si="1213"/>
        <v>0</v>
      </c>
      <c r="JS202" s="1460">
        <f t="shared" si="1214"/>
        <v>0</v>
      </c>
      <c r="JT202" s="1460">
        <f t="shared" si="1215"/>
        <v>0</v>
      </c>
      <c r="JU202" s="1460">
        <f t="shared" si="1216"/>
        <v>0</v>
      </c>
      <c r="JV202" s="1460">
        <f t="shared" si="1217"/>
        <v>0</v>
      </c>
      <c r="JW202" s="1460">
        <f t="shared" si="1218"/>
        <v>0</v>
      </c>
      <c r="JX202" s="1460">
        <f t="shared" si="1219"/>
        <v>0</v>
      </c>
      <c r="JY202" s="1460">
        <f t="shared" si="1220"/>
        <v>0</v>
      </c>
      <c r="JZ202" s="1460">
        <f t="shared" si="1221"/>
        <v>0</v>
      </c>
      <c r="KA202" s="1460">
        <f t="shared" si="1222"/>
        <v>0</v>
      </c>
      <c r="KB202" s="1460">
        <f t="shared" si="1223"/>
        <v>0</v>
      </c>
      <c r="KC202" s="1460">
        <f t="shared" si="1224"/>
        <v>0</v>
      </c>
      <c r="KD202" s="1460">
        <f t="shared" si="1225"/>
        <v>0</v>
      </c>
      <c r="KE202" s="1460">
        <f t="shared" si="1226"/>
        <v>0</v>
      </c>
      <c r="KF202" s="1460">
        <f t="shared" si="1227"/>
        <v>0</v>
      </c>
      <c r="KG202" s="1460">
        <f t="shared" si="1228"/>
        <v>0</v>
      </c>
      <c r="KH202" s="1460">
        <f t="shared" si="1229"/>
        <v>0</v>
      </c>
      <c r="KI202" s="1460">
        <f t="shared" si="1230"/>
        <v>0</v>
      </c>
      <c r="KJ202" s="1460">
        <f t="shared" si="1231"/>
        <v>0</v>
      </c>
      <c r="KK202" s="1460">
        <f t="shared" si="1232"/>
        <v>0</v>
      </c>
      <c r="KL202" s="1460">
        <f t="shared" si="1233"/>
        <v>0</v>
      </c>
      <c r="KM202" s="1460">
        <f t="shared" si="1234"/>
        <v>0</v>
      </c>
      <c r="KN202" s="1460">
        <f t="shared" si="1235"/>
        <v>0</v>
      </c>
      <c r="KO202" s="1460">
        <f t="shared" si="1236"/>
        <v>0</v>
      </c>
      <c r="KP202" s="1460">
        <f t="shared" si="1237"/>
        <v>0</v>
      </c>
      <c r="KQ202" s="1460">
        <f t="shared" si="1238"/>
        <v>0</v>
      </c>
      <c r="KR202" s="1460">
        <f t="shared" si="1239"/>
        <v>0</v>
      </c>
      <c r="KS202" s="1460">
        <f t="shared" si="1240"/>
        <v>0</v>
      </c>
      <c r="KT202" s="1460">
        <f t="shared" si="1241"/>
        <v>0</v>
      </c>
      <c r="KU202" s="1460">
        <f t="shared" si="1242"/>
        <v>0</v>
      </c>
      <c r="KV202" s="1460">
        <f t="shared" si="1243"/>
        <v>0</v>
      </c>
      <c r="KW202" s="1460">
        <f t="shared" si="1244"/>
        <v>0</v>
      </c>
      <c r="KX202" s="1460">
        <f t="shared" si="1245"/>
        <v>0</v>
      </c>
      <c r="KY202" s="1460">
        <f t="shared" si="1246"/>
        <v>0</v>
      </c>
      <c r="KZ202" s="1460">
        <f t="shared" si="1247"/>
        <v>0</v>
      </c>
      <c r="LA202" s="1460">
        <f t="shared" si="1248"/>
        <v>0</v>
      </c>
      <c r="LB202" s="1460">
        <f t="shared" si="1249"/>
        <v>0</v>
      </c>
      <c r="LC202" s="1460">
        <f t="shared" si="1250"/>
        <v>0</v>
      </c>
      <c r="LD202" s="1460">
        <f t="shared" si="1251"/>
        <v>0</v>
      </c>
      <c r="LE202" s="1460">
        <f t="shared" si="1252"/>
        <v>0</v>
      </c>
      <c r="LF202" s="1460">
        <f t="shared" si="1253"/>
        <v>0</v>
      </c>
      <c r="LG202" s="1460">
        <f t="shared" si="1254"/>
        <v>0</v>
      </c>
      <c r="LH202" s="1460">
        <f t="shared" si="1255"/>
        <v>0</v>
      </c>
      <c r="LI202" s="1460">
        <f t="shared" si="1256"/>
        <v>0</v>
      </c>
      <c r="LJ202" s="1460">
        <f t="shared" si="1257"/>
        <v>0</v>
      </c>
      <c r="LK202" s="1460">
        <f t="shared" si="1258"/>
        <v>0</v>
      </c>
      <c r="LL202" s="1460">
        <f t="shared" si="1259"/>
        <v>0</v>
      </c>
      <c r="LM202" s="1460">
        <f t="shared" si="1260"/>
        <v>0</v>
      </c>
      <c r="LN202" s="1460">
        <f t="shared" si="1261"/>
        <v>0</v>
      </c>
      <c r="LO202" s="1460">
        <f t="shared" si="1262"/>
        <v>0</v>
      </c>
      <c r="LP202" s="1460">
        <f t="shared" si="1263"/>
        <v>0</v>
      </c>
      <c r="LQ202" s="1460">
        <f t="shared" si="1264"/>
        <v>0</v>
      </c>
      <c r="LR202" s="1460">
        <f t="shared" si="1265"/>
        <v>0</v>
      </c>
      <c r="LS202" s="1460">
        <f t="shared" si="1266"/>
        <v>0</v>
      </c>
      <c r="LW202" s="1467">
        <f t="shared" si="1267"/>
        <v>0</v>
      </c>
      <c r="LX202" s="1467">
        <f t="shared" si="1268"/>
        <v>0</v>
      </c>
      <c r="LY202" s="1467">
        <f t="shared" si="1269"/>
        <v>0</v>
      </c>
      <c r="LZ202" s="1467">
        <f t="shared" si="1270"/>
        <v>0</v>
      </c>
      <c r="MA202" s="1506"/>
      <c r="MB202" s="1460">
        <f t="shared" si="1271"/>
        <v>0</v>
      </c>
      <c r="MC202" s="1460">
        <f t="shared" si="1306"/>
        <v>0</v>
      </c>
      <c r="MD202" s="1460">
        <f t="shared" si="1306"/>
        <v>0</v>
      </c>
      <c r="ME202" s="1460">
        <f t="shared" si="1306"/>
        <v>0</v>
      </c>
      <c r="MF202" s="1460">
        <f t="shared" si="1306"/>
        <v>0</v>
      </c>
      <c r="MG202" s="1460">
        <f t="shared" si="1306"/>
        <v>0</v>
      </c>
      <c r="MH202" s="1460">
        <f t="shared" si="1306"/>
        <v>0</v>
      </c>
      <c r="MI202" s="1460">
        <f t="shared" si="1306"/>
        <v>0</v>
      </c>
      <c r="MJ202" s="1460">
        <f t="shared" si="1306"/>
        <v>0</v>
      </c>
      <c r="MK202" s="1460">
        <f t="shared" si="1306"/>
        <v>0</v>
      </c>
      <c r="ML202" s="1460">
        <f t="shared" si="1306"/>
        <v>0</v>
      </c>
      <c r="MM202" s="1460">
        <f t="shared" si="1306"/>
        <v>0</v>
      </c>
      <c r="MN202" s="1460">
        <f t="shared" si="1306"/>
        <v>0</v>
      </c>
      <c r="MO202" s="1460">
        <f t="shared" si="1306"/>
        <v>0</v>
      </c>
      <c r="MP202" s="1460">
        <f t="shared" si="1306"/>
        <v>0</v>
      </c>
      <c r="MQ202" s="1460">
        <f t="shared" si="1306"/>
        <v>0</v>
      </c>
      <c r="MR202" s="1460">
        <f t="shared" si="1306"/>
        <v>0</v>
      </c>
      <c r="MS202" s="1460">
        <f t="shared" si="1311"/>
        <v>0</v>
      </c>
      <c r="MT202" s="1460">
        <f t="shared" si="1311"/>
        <v>0</v>
      </c>
      <c r="MU202" s="1460">
        <f t="shared" si="1311"/>
        <v>0</v>
      </c>
      <c r="MV202" s="1460">
        <f t="shared" si="1311"/>
        <v>0</v>
      </c>
      <c r="MW202" s="1460">
        <f t="shared" si="1311"/>
        <v>0</v>
      </c>
      <c r="MX202" s="1460">
        <f t="shared" si="1311"/>
        <v>0</v>
      </c>
      <c r="MY202" s="1460">
        <f t="shared" si="1311"/>
        <v>0</v>
      </c>
      <c r="MZ202" s="1460">
        <f t="shared" si="1311"/>
        <v>0</v>
      </c>
      <c r="NA202" s="1460">
        <f t="shared" si="1311"/>
        <v>0</v>
      </c>
      <c r="NB202" s="1460">
        <f t="shared" si="1311"/>
        <v>0</v>
      </c>
      <c r="NC202" s="1460">
        <f t="shared" si="1311"/>
        <v>0</v>
      </c>
      <c r="ND202" s="1460">
        <f t="shared" si="1311"/>
        <v>0</v>
      </c>
      <c r="NE202" s="1460">
        <f t="shared" si="1311"/>
        <v>0</v>
      </c>
      <c r="NF202" s="1460">
        <f t="shared" si="1311"/>
        <v>0</v>
      </c>
      <c r="NG202" s="1460">
        <f t="shared" si="1311"/>
        <v>0</v>
      </c>
      <c r="NH202" s="1460">
        <f t="shared" si="1311"/>
        <v>0</v>
      </c>
      <c r="NI202" s="1460">
        <f t="shared" si="1312"/>
        <v>0</v>
      </c>
      <c r="NJ202" s="1460">
        <f t="shared" si="1312"/>
        <v>0</v>
      </c>
      <c r="NK202" s="1460">
        <f t="shared" si="1312"/>
        <v>0</v>
      </c>
      <c r="NL202" s="1460">
        <f t="shared" si="1312"/>
        <v>0</v>
      </c>
      <c r="NM202" s="1460">
        <f t="shared" si="1312"/>
        <v>0</v>
      </c>
      <c r="NN202" s="1460">
        <f t="shared" si="1312"/>
        <v>0</v>
      </c>
      <c r="NO202" s="1460">
        <f t="shared" si="1312"/>
        <v>0</v>
      </c>
      <c r="NP202" s="1460">
        <f t="shared" si="1312"/>
        <v>0</v>
      </c>
      <c r="NQ202" s="1460">
        <f t="shared" si="1312"/>
        <v>0</v>
      </c>
      <c r="NR202" s="1460">
        <f t="shared" si="1312"/>
        <v>0</v>
      </c>
      <c r="NS202" s="1460">
        <f t="shared" si="1312"/>
        <v>0</v>
      </c>
      <c r="NT202" s="1460">
        <f t="shared" si="1312"/>
        <v>0</v>
      </c>
      <c r="NU202" s="1460">
        <f t="shared" si="1312"/>
        <v>0</v>
      </c>
      <c r="NV202" s="1460">
        <f t="shared" si="1312"/>
        <v>0</v>
      </c>
      <c r="NW202" s="1460">
        <f t="shared" si="1312"/>
        <v>0</v>
      </c>
      <c r="NX202" s="1460">
        <f t="shared" si="1312"/>
        <v>0</v>
      </c>
      <c r="NY202" s="1460">
        <f t="shared" si="1313"/>
        <v>0</v>
      </c>
      <c r="NZ202" s="1460">
        <f t="shared" si="1313"/>
        <v>0</v>
      </c>
      <c r="OA202" s="1460">
        <f t="shared" si="1313"/>
        <v>0</v>
      </c>
      <c r="OB202" s="1460">
        <f t="shared" si="1313"/>
        <v>0</v>
      </c>
      <c r="OC202" s="1460">
        <f t="shared" si="1313"/>
        <v>0</v>
      </c>
      <c r="OD202" s="1460">
        <f t="shared" si="1313"/>
        <v>0</v>
      </c>
      <c r="OE202" s="1460">
        <f t="shared" si="1313"/>
        <v>0</v>
      </c>
      <c r="OF202" s="1460">
        <f t="shared" si="1313"/>
        <v>0</v>
      </c>
      <c r="OG202" s="1460">
        <f t="shared" si="1313"/>
        <v>0</v>
      </c>
      <c r="OH202" s="1460">
        <f t="shared" si="1313"/>
        <v>0</v>
      </c>
      <c r="OI202" s="1460">
        <f t="shared" si="1313"/>
        <v>0</v>
      </c>
      <c r="OJ202" s="1460">
        <f t="shared" si="1313"/>
        <v>0</v>
      </c>
      <c r="OK202" s="1460">
        <f t="shared" si="1313"/>
        <v>0</v>
      </c>
      <c r="OL202" s="1460">
        <f t="shared" si="1313"/>
        <v>0</v>
      </c>
      <c r="OM202" s="1460">
        <f t="shared" si="1313"/>
        <v>0</v>
      </c>
      <c r="ON202" s="1460">
        <f t="shared" si="1313"/>
        <v>0</v>
      </c>
      <c r="OO202" s="1460">
        <f t="shared" si="1279"/>
        <v>0</v>
      </c>
      <c r="OP202" s="1460">
        <f t="shared" si="1308"/>
        <v>0</v>
      </c>
      <c r="OQ202" s="1460">
        <f t="shared" si="1308"/>
        <v>0</v>
      </c>
      <c r="OR202" s="1460">
        <f t="shared" si="1308"/>
        <v>0</v>
      </c>
      <c r="OS202" s="1460">
        <f t="shared" si="1308"/>
        <v>0</v>
      </c>
      <c r="OT202" s="1460">
        <f t="shared" si="1308"/>
        <v>0</v>
      </c>
      <c r="OU202" s="1460">
        <f t="shared" si="1308"/>
        <v>0</v>
      </c>
      <c r="OV202" s="1460">
        <f t="shared" si="1308"/>
        <v>0</v>
      </c>
      <c r="OW202" s="1460">
        <f t="shared" si="1308"/>
        <v>0</v>
      </c>
      <c r="OX202" s="1460">
        <f t="shared" si="1308"/>
        <v>0</v>
      </c>
      <c r="OY202" s="1460">
        <f t="shared" si="1308"/>
        <v>0</v>
      </c>
      <c r="OZ202" s="1460">
        <f t="shared" si="1308"/>
        <v>0</v>
      </c>
      <c r="PA202" s="1460">
        <f t="shared" si="1308"/>
        <v>0</v>
      </c>
      <c r="PB202" s="1460">
        <f t="shared" si="1308"/>
        <v>0</v>
      </c>
      <c r="PC202" s="1460">
        <f t="shared" si="1308"/>
        <v>0</v>
      </c>
      <c r="PD202" s="1460">
        <f t="shared" si="1308"/>
        <v>0</v>
      </c>
      <c r="PE202" s="1460">
        <f t="shared" si="1308"/>
        <v>0</v>
      </c>
      <c r="PF202" s="1460">
        <f t="shared" si="1309"/>
        <v>0</v>
      </c>
      <c r="PG202" s="1460">
        <f t="shared" si="1309"/>
        <v>0</v>
      </c>
      <c r="PH202" s="1460">
        <f t="shared" si="1309"/>
        <v>0</v>
      </c>
      <c r="PI202" s="1460">
        <f t="shared" si="1309"/>
        <v>0</v>
      </c>
      <c r="PJ202" s="1460">
        <f t="shared" si="1309"/>
        <v>0</v>
      </c>
      <c r="PK202" s="1460">
        <f t="shared" si="1309"/>
        <v>0</v>
      </c>
      <c r="PL202" s="1460">
        <f t="shared" si="1309"/>
        <v>0</v>
      </c>
      <c r="PM202" s="1460">
        <f t="shared" si="1309"/>
        <v>0</v>
      </c>
      <c r="PN202" s="1460">
        <f t="shared" si="1309"/>
        <v>0</v>
      </c>
      <c r="PO202" s="1460">
        <f t="shared" si="1309"/>
        <v>0</v>
      </c>
      <c r="PP202" s="1460">
        <f t="shared" si="1309"/>
        <v>0</v>
      </c>
      <c r="PQ202" s="1460">
        <f t="shared" si="1309"/>
        <v>0</v>
      </c>
      <c r="PR202" s="1460">
        <f t="shared" si="1309"/>
        <v>0</v>
      </c>
      <c r="PS202" s="1460">
        <f t="shared" si="1309"/>
        <v>0</v>
      </c>
      <c r="PT202" s="1460">
        <f t="shared" si="1309"/>
        <v>0</v>
      </c>
      <c r="PU202" s="1460">
        <f t="shared" si="1309"/>
        <v>0</v>
      </c>
      <c r="PV202" s="1460">
        <f t="shared" si="1310"/>
        <v>0</v>
      </c>
      <c r="PW202" s="1460">
        <f t="shared" si="1310"/>
        <v>0</v>
      </c>
      <c r="PX202" s="1460">
        <f t="shared" si="1310"/>
        <v>0</v>
      </c>
      <c r="PY202" s="1460">
        <f t="shared" si="1310"/>
        <v>0</v>
      </c>
      <c r="PZ202" s="1460">
        <f t="shared" si="1310"/>
        <v>0</v>
      </c>
      <c r="QA202" s="1460">
        <f t="shared" si="1310"/>
        <v>0</v>
      </c>
      <c r="QB202" s="1460">
        <f t="shared" si="1310"/>
        <v>0</v>
      </c>
      <c r="QC202" s="1460">
        <f t="shared" si="1310"/>
        <v>0</v>
      </c>
      <c r="QD202" s="1460">
        <f t="shared" si="1310"/>
        <v>0</v>
      </c>
      <c r="QE202" s="1460">
        <f t="shared" si="1310"/>
        <v>0</v>
      </c>
      <c r="QF202" s="1460">
        <f t="shared" si="1310"/>
        <v>0</v>
      </c>
      <c r="QG202" s="1460">
        <f t="shared" si="1310"/>
        <v>0</v>
      </c>
      <c r="QH202" s="1460">
        <f t="shared" si="1310"/>
        <v>0</v>
      </c>
      <c r="QI202" s="1460">
        <f t="shared" si="1310"/>
        <v>0</v>
      </c>
      <c r="QJ202" s="1460">
        <f t="shared" si="1310"/>
        <v>0</v>
      </c>
      <c r="QK202" s="1460">
        <f t="shared" si="1310"/>
        <v>0</v>
      </c>
      <c r="QL202" s="1460">
        <f t="shared" si="1273"/>
        <v>0</v>
      </c>
      <c r="QM202" s="1460">
        <f t="shared" si="1273"/>
        <v>0</v>
      </c>
      <c r="QN202" s="1460">
        <f t="shared" si="1273"/>
        <v>0</v>
      </c>
      <c r="QO202" s="1460">
        <f t="shared" si="1273"/>
        <v>0</v>
      </c>
      <c r="QP202" s="1460">
        <f t="shared" si="1273"/>
        <v>0</v>
      </c>
      <c r="QQ202" s="1460">
        <f t="shared" si="1273"/>
        <v>0</v>
      </c>
    </row>
    <row r="203" spans="1:459" s="1466" customFormat="1" ht="22.5" customHeight="1">
      <c r="A203" s="1468"/>
      <c r="B203" s="1469"/>
      <c r="C203" s="1469"/>
      <c r="D203" s="1470"/>
      <c r="E203" s="1471"/>
      <c r="F203" s="1472"/>
      <c r="G203" s="1472"/>
      <c r="H203" s="1473">
        <f t="shared" si="1106"/>
        <v>0</v>
      </c>
      <c r="I203" s="1474">
        <v>0</v>
      </c>
      <c r="J203" s="1475">
        <f t="shared" si="437"/>
        <v>0</v>
      </c>
      <c r="K203" s="1476">
        <v>0</v>
      </c>
      <c r="L203" s="1477">
        <f t="shared" si="1107"/>
        <v>0</v>
      </c>
      <c r="M203" s="1477">
        <f t="shared" si="1108"/>
        <v>0</v>
      </c>
      <c r="N203" s="1478"/>
      <c r="O203" s="1479">
        <v>0</v>
      </c>
      <c r="P203" s="1480">
        <v>0</v>
      </c>
      <c r="Q203" s="1828">
        <v>0</v>
      </c>
      <c r="R203" s="1831">
        <f t="shared" si="1109"/>
        <v>0</v>
      </c>
      <c r="S203" s="1481">
        <f>IF(AND(SUM(O203:Q203)=0,N203="NNN"),MIN('Operating History and Pro Forma'!$M$33,'Operating History and Pro Forma'!$T$15)*D203,SUM(O203:Q203)*D203)</f>
        <v>0</v>
      </c>
      <c r="T203" s="1482">
        <f t="shared" si="1110"/>
        <v>0</v>
      </c>
      <c r="U203" s="1483">
        <f t="shared" si="1111"/>
        <v>0</v>
      </c>
      <c r="V203" s="1480"/>
      <c r="W203" s="1514"/>
      <c r="X203" s="1486" t="str">
        <f t="shared" si="1112"/>
        <v/>
      </c>
      <c r="Y203" s="1487">
        <f t="shared" si="1113"/>
        <v>0</v>
      </c>
      <c r="Z203" s="1488"/>
      <c r="AA203" s="1488"/>
      <c r="AB203" s="1488"/>
      <c r="AC203" s="1488"/>
      <c r="AD203" s="1489">
        <f t="shared" si="1114"/>
        <v>0</v>
      </c>
      <c r="AE203" s="1490" t="str">
        <f t="shared" si="1115"/>
        <v/>
      </c>
      <c r="AF203" s="1491">
        <f t="shared" si="1116"/>
        <v>0</v>
      </c>
      <c r="AG203" s="1492">
        <f t="shared" si="1117"/>
        <v>0</v>
      </c>
      <c r="AH203" s="1493">
        <f t="shared" si="1320"/>
        <v>0</v>
      </c>
      <c r="AI203" s="1493">
        <f t="shared" si="1320"/>
        <v>0</v>
      </c>
      <c r="AJ203" s="1494">
        <f t="shared" si="1320"/>
        <v>0</v>
      </c>
      <c r="AK203" s="1494">
        <f t="shared" si="1320"/>
        <v>0</v>
      </c>
      <c r="AL203" s="1495">
        <f t="shared" si="1320"/>
        <v>0</v>
      </c>
      <c r="AM203" s="1496">
        <f t="shared" si="1320"/>
        <v>0</v>
      </c>
      <c r="AN203" s="1497">
        <f t="shared" si="399"/>
        <v>0</v>
      </c>
      <c r="AO203" s="1498">
        <f t="shared" si="1093"/>
        <v>0</v>
      </c>
      <c r="AP203" s="1499">
        <f t="shared" si="1119"/>
        <v>0</v>
      </c>
      <c r="AQ203" s="1500">
        <f t="shared" si="1120"/>
        <v>0</v>
      </c>
      <c r="AR203" s="1501">
        <f t="shared" si="1121"/>
        <v>0</v>
      </c>
      <c r="AS203" s="1498">
        <f t="shared" si="1088"/>
        <v>0</v>
      </c>
      <c r="AT203" s="1501">
        <f t="shared" si="1122"/>
        <v>0</v>
      </c>
      <c r="AU203" s="1498">
        <f t="shared" si="1123"/>
        <v>1</v>
      </c>
      <c r="AV203" s="1498">
        <f t="shared" si="1124"/>
        <v>2</v>
      </c>
      <c r="AW203" s="1499">
        <f t="shared" si="1125"/>
        <v>0</v>
      </c>
      <c r="AX203" s="1502">
        <f t="shared" si="1126"/>
        <v>0</v>
      </c>
      <c r="AY203" s="1503">
        <f t="shared" si="1127"/>
        <v>0</v>
      </c>
      <c r="AZ203" s="1498">
        <f t="shared" si="1128"/>
        <v>2</v>
      </c>
      <c r="BA203" s="1498">
        <f t="shared" si="1129"/>
        <v>3</v>
      </c>
      <c r="BB203" s="1499">
        <f t="shared" si="1130"/>
        <v>0</v>
      </c>
      <c r="BC203" s="1502">
        <f t="shared" si="1131"/>
        <v>0</v>
      </c>
      <c r="BD203" s="1503">
        <f t="shared" si="1132"/>
        <v>0</v>
      </c>
      <c r="BE203" s="1498">
        <f t="shared" si="1133"/>
        <v>3</v>
      </c>
      <c r="BF203" s="1498">
        <f t="shared" si="1134"/>
        <v>4</v>
      </c>
      <c r="BG203" s="1499">
        <f t="shared" si="1135"/>
        <v>0</v>
      </c>
      <c r="BH203" s="1502">
        <f t="shared" si="1136"/>
        <v>0</v>
      </c>
      <c r="BI203" s="1502">
        <f t="shared" si="1137"/>
        <v>0</v>
      </c>
      <c r="BJ203" s="1504">
        <f t="shared" si="1138"/>
        <v>1900</v>
      </c>
      <c r="BK203" s="1505" t="str">
        <f t="shared" si="1139"/>
        <v/>
      </c>
      <c r="BL203" s="1506"/>
      <c r="BM203" s="1507">
        <f t="shared" si="1140"/>
        <v>0</v>
      </c>
      <c r="BN203" s="1508">
        <f t="shared" si="1305"/>
        <v>0</v>
      </c>
      <c r="BO203" s="1508">
        <f t="shared" si="1305"/>
        <v>0</v>
      </c>
      <c r="BP203" s="1508">
        <f t="shared" si="1305"/>
        <v>0</v>
      </c>
      <c r="BQ203" s="1508">
        <f t="shared" si="1305"/>
        <v>0</v>
      </c>
      <c r="BR203" s="1508">
        <f t="shared" si="1305"/>
        <v>0</v>
      </c>
      <c r="BS203" s="1508">
        <f t="shared" si="1305"/>
        <v>0</v>
      </c>
      <c r="BT203" s="1508">
        <f t="shared" si="1305"/>
        <v>0</v>
      </c>
      <c r="BU203" s="1508">
        <f t="shared" si="1305"/>
        <v>0</v>
      </c>
      <c r="BV203" s="1508">
        <f t="shared" si="1305"/>
        <v>0</v>
      </c>
      <c r="BW203" s="1508">
        <f t="shared" si="1305"/>
        <v>0</v>
      </c>
      <c r="BX203" s="1508">
        <f t="shared" si="1305"/>
        <v>0</v>
      </c>
      <c r="BY203" s="1507">
        <f t="shared" si="1305"/>
        <v>0</v>
      </c>
      <c r="BZ203" s="1508">
        <f t="shared" si="1305"/>
        <v>0</v>
      </c>
      <c r="CA203" s="1508">
        <f t="shared" si="1305"/>
        <v>0</v>
      </c>
      <c r="CB203" s="1508">
        <f t="shared" si="1305"/>
        <v>0</v>
      </c>
      <c r="CC203" s="1508">
        <f t="shared" si="1305"/>
        <v>0</v>
      </c>
      <c r="CD203" s="1508">
        <f t="shared" si="1315"/>
        <v>0</v>
      </c>
      <c r="CE203" s="1508">
        <f t="shared" si="1315"/>
        <v>0</v>
      </c>
      <c r="CF203" s="1508">
        <f t="shared" si="1315"/>
        <v>0</v>
      </c>
      <c r="CG203" s="1508">
        <f t="shared" si="1315"/>
        <v>0</v>
      </c>
      <c r="CH203" s="1508">
        <f t="shared" si="1315"/>
        <v>0</v>
      </c>
      <c r="CI203" s="1508">
        <f t="shared" si="1315"/>
        <v>0</v>
      </c>
      <c r="CJ203" s="1509">
        <f t="shared" si="1315"/>
        <v>0</v>
      </c>
      <c r="CK203" s="1507">
        <f t="shared" si="1315"/>
        <v>0</v>
      </c>
      <c r="CL203" s="1508">
        <f t="shared" si="1315"/>
        <v>0</v>
      </c>
      <c r="CM203" s="1508">
        <f t="shared" si="1315"/>
        <v>0</v>
      </c>
      <c r="CN203" s="1508">
        <f t="shared" si="1315"/>
        <v>0</v>
      </c>
      <c r="CO203" s="1508">
        <f t="shared" si="1315"/>
        <v>0</v>
      </c>
      <c r="CP203" s="1508">
        <f t="shared" si="1315"/>
        <v>0</v>
      </c>
      <c r="CQ203" s="1508">
        <f t="shared" si="1315"/>
        <v>0</v>
      </c>
      <c r="CR203" s="1508">
        <f t="shared" si="1315"/>
        <v>0</v>
      </c>
      <c r="CS203" s="1508">
        <f t="shared" si="1315"/>
        <v>0</v>
      </c>
      <c r="CT203" s="1508">
        <f t="shared" si="1316"/>
        <v>0</v>
      </c>
      <c r="CU203" s="1508">
        <f t="shared" si="1316"/>
        <v>0</v>
      </c>
      <c r="CV203" s="1509">
        <f t="shared" si="1316"/>
        <v>0</v>
      </c>
      <c r="CW203" s="1508">
        <f t="shared" si="1316"/>
        <v>0</v>
      </c>
      <c r="CX203" s="1508">
        <f t="shared" si="1316"/>
        <v>0</v>
      </c>
      <c r="CY203" s="1508">
        <f t="shared" si="1316"/>
        <v>0</v>
      </c>
      <c r="CZ203" s="1508">
        <f t="shared" si="1316"/>
        <v>0</v>
      </c>
      <c r="DA203" s="1508">
        <f t="shared" si="1316"/>
        <v>0</v>
      </c>
      <c r="DB203" s="1508">
        <f t="shared" si="1316"/>
        <v>0</v>
      </c>
      <c r="DC203" s="1508">
        <f t="shared" si="1316"/>
        <v>0</v>
      </c>
      <c r="DD203" s="1508">
        <f t="shared" si="1316"/>
        <v>0</v>
      </c>
      <c r="DE203" s="1508">
        <f t="shared" si="1316"/>
        <v>0</v>
      </c>
      <c r="DF203" s="1508">
        <f t="shared" si="1316"/>
        <v>0</v>
      </c>
      <c r="DG203" s="1508">
        <f t="shared" si="1316"/>
        <v>0</v>
      </c>
      <c r="DH203" s="1509">
        <f t="shared" si="1316"/>
        <v>0</v>
      </c>
      <c r="DI203" s="1508">
        <f t="shared" si="1316"/>
        <v>0</v>
      </c>
      <c r="DJ203" s="1508">
        <f t="shared" si="1317"/>
        <v>0</v>
      </c>
      <c r="DK203" s="1508">
        <f t="shared" si="1317"/>
        <v>0</v>
      </c>
      <c r="DL203" s="1508">
        <f t="shared" si="1317"/>
        <v>0</v>
      </c>
      <c r="DM203" s="1508">
        <f t="shared" si="1317"/>
        <v>0</v>
      </c>
      <c r="DN203" s="1508">
        <f t="shared" si="1317"/>
        <v>0</v>
      </c>
      <c r="DO203" s="1508">
        <f t="shared" si="1317"/>
        <v>0</v>
      </c>
      <c r="DP203" s="1508">
        <f t="shared" si="1317"/>
        <v>0</v>
      </c>
      <c r="DQ203" s="1508">
        <f t="shared" si="1317"/>
        <v>0</v>
      </c>
      <c r="DR203" s="1508">
        <f t="shared" si="1317"/>
        <v>0</v>
      </c>
      <c r="DS203" s="1508">
        <f t="shared" si="1317"/>
        <v>0</v>
      </c>
      <c r="DT203" s="1509">
        <f t="shared" si="1317"/>
        <v>0</v>
      </c>
      <c r="DU203" s="1507">
        <f t="shared" si="1317"/>
        <v>0</v>
      </c>
      <c r="DV203" s="1508">
        <f t="shared" si="1317"/>
        <v>0</v>
      </c>
      <c r="DW203" s="1508">
        <f t="shared" si="1317"/>
        <v>0</v>
      </c>
      <c r="DX203" s="1508">
        <f t="shared" si="1317"/>
        <v>0</v>
      </c>
      <c r="DY203" s="1508">
        <f t="shared" si="1317"/>
        <v>0</v>
      </c>
      <c r="DZ203" s="1508">
        <f t="shared" si="1318"/>
        <v>0</v>
      </c>
      <c r="EA203" s="1508">
        <f t="shared" si="1318"/>
        <v>0</v>
      </c>
      <c r="EB203" s="1508">
        <f t="shared" si="1318"/>
        <v>0</v>
      </c>
      <c r="EC203" s="1508">
        <f t="shared" si="1318"/>
        <v>0</v>
      </c>
      <c r="ED203" s="1508">
        <f t="shared" si="1318"/>
        <v>0</v>
      </c>
      <c r="EE203" s="1508">
        <f t="shared" si="1318"/>
        <v>0</v>
      </c>
      <c r="EF203" s="1508">
        <f t="shared" si="1318"/>
        <v>0</v>
      </c>
      <c r="EG203" s="1507">
        <f t="shared" si="1318"/>
        <v>0</v>
      </c>
      <c r="EH203" s="1508">
        <f t="shared" si="1318"/>
        <v>0</v>
      </c>
      <c r="EI203" s="1508">
        <f t="shared" si="1318"/>
        <v>0</v>
      </c>
      <c r="EJ203" s="1508">
        <f t="shared" si="1318"/>
        <v>0</v>
      </c>
      <c r="EK203" s="1508">
        <f t="shared" si="1318"/>
        <v>0</v>
      </c>
      <c r="EL203" s="1508">
        <f t="shared" si="1318"/>
        <v>0</v>
      </c>
      <c r="EM203" s="1508">
        <f t="shared" si="1318"/>
        <v>0</v>
      </c>
      <c r="EN203" s="1508">
        <f t="shared" si="1318"/>
        <v>0</v>
      </c>
      <c r="EO203" s="1508">
        <f t="shared" si="1318"/>
        <v>0</v>
      </c>
      <c r="EP203" s="1508">
        <f t="shared" si="1319"/>
        <v>0</v>
      </c>
      <c r="EQ203" s="1508">
        <f t="shared" si="1319"/>
        <v>0</v>
      </c>
      <c r="ER203" s="1509">
        <f t="shared" si="1319"/>
        <v>0</v>
      </c>
      <c r="ES203" s="1507">
        <f t="shared" si="1319"/>
        <v>0</v>
      </c>
      <c r="ET203" s="1508">
        <f t="shared" si="1319"/>
        <v>0</v>
      </c>
      <c r="EU203" s="1508">
        <f t="shared" si="1319"/>
        <v>0</v>
      </c>
      <c r="EV203" s="1508">
        <f t="shared" si="1319"/>
        <v>0</v>
      </c>
      <c r="EW203" s="1508">
        <f t="shared" si="1319"/>
        <v>0</v>
      </c>
      <c r="EX203" s="1508">
        <f t="shared" si="1319"/>
        <v>0</v>
      </c>
      <c r="EY203" s="1508">
        <f t="shared" si="1319"/>
        <v>0</v>
      </c>
      <c r="EZ203" s="1508">
        <f t="shared" si="1319"/>
        <v>0</v>
      </c>
      <c r="FA203" s="1508">
        <f t="shared" si="1319"/>
        <v>0</v>
      </c>
      <c r="FB203" s="1508">
        <f t="shared" si="1319"/>
        <v>0</v>
      </c>
      <c r="FC203" s="1508">
        <f t="shared" si="1319"/>
        <v>0</v>
      </c>
      <c r="FD203" s="1509">
        <f t="shared" si="1319"/>
        <v>0</v>
      </c>
      <c r="FE203" s="1508">
        <f t="shared" si="1319"/>
        <v>0</v>
      </c>
      <c r="FF203" s="1508">
        <f t="shared" si="1287"/>
        <v>0</v>
      </c>
      <c r="FG203" s="1508">
        <f t="shared" si="1287"/>
        <v>0</v>
      </c>
      <c r="FH203" s="1508">
        <f t="shared" si="1287"/>
        <v>0</v>
      </c>
      <c r="FI203" s="1508">
        <f t="shared" si="1287"/>
        <v>0</v>
      </c>
      <c r="FJ203" s="1508">
        <f t="shared" si="1287"/>
        <v>0</v>
      </c>
      <c r="FK203" s="1508">
        <f t="shared" si="1287"/>
        <v>0</v>
      </c>
      <c r="FL203" s="1508">
        <f t="shared" si="1287"/>
        <v>0</v>
      </c>
      <c r="FM203" s="1508">
        <f t="shared" si="1287"/>
        <v>0</v>
      </c>
      <c r="FN203" s="1508">
        <f t="shared" si="1287"/>
        <v>0</v>
      </c>
      <c r="FO203" s="1508">
        <f t="shared" si="1287"/>
        <v>0</v>
      </c>
      <c r="FP203" s="1509">
        <f t="shared" si="1287"/>
        <v>0</v>
      </c>
      <c r="FQ203" s="1508">
        <f t="shared" si="1287"/>
        <v>0</v>
      </c>
      <c r="FR203" s="1508">
        <f t="shared" si="1287"/>
        <v>0</v>
      </c>
      <c r="FS203" s="1508">
        <f t="shared" si="1287"/>
        <v>0</v>
      </c>
      <c r="FT203" s="1508">
        <f t="shared" si="1287"/>
        <v>0</v>
      </c>
      <c r="FU203" s="1508">
        <f t="shared" si="1287"/>
        <v>0</v>
      </c>
      <c r="FV203" s="1508">
        <f t="shared" si="1321"/>
        <v>0</v>
      </c>
      <c r="FW203" s="1508">
        <f t="shared" si="1322"/>
        <v>0</v>
      </c>
      <c r="FX203" s="1508">
        <f t="shared" si="1322"/>
        <v>0</v>
      </c>
      <c r="FY203" s="1508">
        <f t="shared" si="1322"/>
        <v>0</v>
      </c>
      <c r="FZ203" s="1508">
        <f t="shared" si="1322"/>
        <v>0</v>
      </c>
      <c r="GA203" s="1508">
        <f t="shared" si="1322"/>
        <v>0</v>
      </c>
      <c r="GB203" s="1509">
        <f t="shared" si="1322"/>
        <v>0</v>
      </c>
      <c r="GC203" s="1506"/>
      <c r="GD203" s="1458">
        <f t="shared" si="1143"/>
        <v>1</v>
      </c>
      <c r="GE203" s="1510">
        <f t="shared" si="1307"/>
        <v>0</v>
      </c>
      <c r="GF203" s="1511">
        <f t="shared" si="1307"/>
        <v>0</v>
      </c>
      <c r="GG203" s="1511">
        <f t="shared" si="1307"/>
        <v>0</v>
      </c>
      <c r="GH203" s="1511">
        <f t="shared" si="1307"/>
        <v>0</v>
      </c>
      <c r="GI203" s="1511">
        <f t="shared" si="1307"/>
        <v>0</v>
      </c>
      <c r="GJ203" s="1511">
        <f t="shared" si="1307"/>
        <v>0</v>
      </c>
      <c r="GK203" s="1511">
        <f t="shared" si="1307"/>
        <v>0</v>
      </c>
      <c r="GL203" s="1511">
        <f t="shared" si="1307"/>
        <v>0</v>
      </c>
      <c r="GM203" s="1511">
        <f t="shared" si="1307"/>
        <v>0</v>
      </c>
      <c r="GN203" s="1512">
        <f t="shared" si="1307"/>
        <v>0</v>
      </c>
      <c r="GO203" s="1513">
        <f t="shared" si="1144"/>
        <v>0</v>
      </c>
      <c r="GP203" s="1506"/>
      <c r="GQ203" s="1510">
        <f t="shared" si="1304"/>
        <v>0</v>
      </c>
      <c r="GR203" s="1511">
        <f t="shared" si="1314"/>
        <v>0</v>
      </c>
      <c r="GS203" s="1511">
        <f t="shared" si="1314"/>
        <v>0</v>
      </c>
      <c r="GT203" s="1511">
        <f t="shared" si="1314"/>
        <v>0</v>
      </c>
      <c r="GU203" s="1511">
        <f t="shared" si="1314"/>
        <v>0</v>
      </c>
      <c r="GV203" s="1511">
        <f t="shared" si="1314"/>
        <v>0</v>
      </c>
      <c r="GW203" s="1511">
        <f t="shared" si="1314"/>
        <v>0</v>
      </c>
      <c r="GX203" s="1511">
        <f t="shared" si="1314"/>
        <v>0</v>
      </c>
      <c r="GY203" s="1511">
        <f t="shared" si="1314"/>
        <v>0</v>
      </c>
      <c r="GZ203" s="1512">
        <f t="shared" si="1314"/>
        <v>0</v>
      </c>
      <c r="HA203" s="1513">
        <f t="shared" si="1145"/>
        <v>0</v>
      </c>
      <c r="HB203" s="1506">
        <f t="shared" si="1146"/>
        <v>1</v>
      </c>
      <c r="HC203" s="1506"/>
      <c r="HD203" s="1508">
        <f t="shared" si="1147"/>
        <v>0</v>
      </c>
      <c r="HE203" s="1460">
        <f t="shared" si="1148"/>
        <v>0</v>
      </c>
      <c r="HF203" s="1460">
        <f t="shared" si="1149"/>
        <v>0</v>
      </c>
      <c r="HG203" s="1460">
        <f t="shared" si="1150"/>
        <v>0</v>
      </c>
      <c r="HH203" s="1460">
        <f t="shared" si="1151"/>
        <v>0</v>
      </c>
      <c r="HI203" s="1460">
        <f t="shared" si="1152"/>
        <v>0</v>
      </c>
      <c r="HJ203" s="1460">
        <f t="shared" si="1153"/>
        <v>0</v>
      </c>
      <c r="HK203" s="1460">
        <f t="shared" si="1154"/>
        <v>0</v>
      </c>
      <c r="HL203" s="1460">
        <f t="shared" si="1155"/>
        <v>0</v>
      </c>
      <c r="HM203" s="1460">
        <f t="shared" si="1156"/>
        <v>0</v>
      </c>
      <c r="HN203" s="1460">
        <f t="shared" si="1157"/>
        <v>0</v>
      </c>
      <c r="HO203" s="1460">
        <f t="shared" si="1158"/>
        <v>0</v>
      </c>
      <c r="HP203" s="1460">
        <f t="shared" si="1159"/>
        <v>0</v>
      </c>
      <c r="HQ203" s="1460">
        <f t="shared" si="1160"/>
        <v>0</v>
      </c>
      <c r="HR203" s="1460">
        <f t="shared" si="1161"/>
        <v>0</v>
      </c>
      <c r="HS203" s="1460">
        <f t="shared" si="1162"/>
        <v>0</v>
      </c>
      <c r="HT203" s="1460">
        <f t="shared" si="1163"/>
        <v>0</v>
      </c>
      <c r="HU203" s="1460">
        <f t="shared" si="1164"/>
        <v>0</v>
      </c>
      <c r="HV203" s="1460">
        <f t="shared" si="1165"/>
        <v>0</v>
      </c>
      <c r="HW203" s="1460">
        <f t="shared" si="1166"/>
        <v>0</v>
      </c>
      <c r="HX203" s="1460">
        <f t="shared" si="1167"/>
        <v>0</v>
      </c>
      <c r="HY203" s="1460">
        <f t="shared" si="1168"/>
        <v>0</v>
      </c>
      <c r="HZ203" s="1460">
        <f t="shared" si="1169"/>
        <v>0</v>
      </c>
      <c r="IA203" s="1460">
        <f t="shared" si="1170"/>
        <v>0</v>
      </c>
      <c r="IB203" s="1460">
        <f t="shared" si="1171"/>
        <v>0</v>
      </c>
      <c r="IC203" s="1460">
        <f t="shared" si="1172"/>
        <v>0</v>
      </c>
      <c r="ID203" s="1460">
        <f t="shared" si="1173"/>
        <v>0</v>
      </c>
      <c r="IE203" s="1460">
        <f t="shared" si="1174"/>
        <v>0</v>
      </c>
      <c r="IF203" s="1460">
        <f t="shared" si="1175"/>
        <v>0</v>
      </c>
      <c r="IG203" s="1460">
        <f t="shared" si="1176"/>
        <v>0</v>
      </c>
      <c r="IH203" s="1460">
        <f t="shared" si="1177"/>
        <v>0</v>
      </c>
      <c r="II203" s="1460">
        <f t="shared" si="1178"/>
        <v>0</v>
      </c>
      <c r="IJ203" s="1460">
        <f t="shared" si="1179"/>
        <v>0</v>
      </c>
      <c r="IK203" s="1460">
        <f t="shared" si="1180"/>
        <v>0</v>
      </c>
      <c r="IL203" s="1460">
        <f t="shared" si="1181"/>
        <v>0</v>
      </c>
      <c r="IM203" s="1460">
        <f t="shared" si="1182"/>
        <v>0</v>
      </c>
      <c r="IN203" s="1460">
        <f t="shared" si="1183"/>
        <v>0</v>
      </c>
      <c r="IO203" s="1460">
        <f t="shared" si="1184"/>
        <v>0</v>
      </c>
      <c r="IP203" s="1460">
        <f t="shared" si="1185"/>
        <v>0</v>
      </c>
      <c r="IQ203" s="1460">
        <f t="shared" si="1186"/>
        <v>0</v>
      </c>
      <c r="IR203" s="1460">
        <f t="shared" si="1187"/>
        <v>0</v>
      </c>
      <c r="IS203" s="1460">
        <f t="shared" si="1188"/>
        <v>0</v>
      </c>
      <c r="IT203" s="1460">
        <f t="shared" si="1189"/>
        <v>0</v>
      </c>
      <c r="IU203" s="1460">
        <f t="shared" si="1190"/>
        <v>0</v>
      </c>
      <c r="IV203" s="1460">
        <f t="shared" si="1191"/>
        <v>0</v>
      </c>
      <c r="IW203" s="1460">
        <f t="shared" si="1192"/>
        <v>0</v>
      </c>
      <c r="IX203" s="1460">
        <f t="shared" si="1193"/>
        <v>0</v>
      </c>
      <c r="IY203" s="1460">
        <f t="shared" si="1194"/>
        <v>0</v>
      </c>
      <c r="IZ203" s="1460">
        <f t="shared" si="1195"/>
        <v>0</v>
      </c>
      <c r="JA203" s="1460">
        <f t="shared" si="1196"/>
        <v>0</v>
      </c>
      <c r="JB203" s="1460">
        <f t="shared" si="1197"/>
        <v>0</v>
      </c>
      <c r="JC203" s="1460">
        <f t="shared" si="1198"/>
        <v>0</v>
      </c>
      <c r="JD203" s="1460">
        <f t="shared" si="1199"/>
        <v>0</v>
      </c>
      <c r="JE203" s="1460">
        <f t="shared" si="1200"/>
        <v>0</v>
      </c>
      <c r="JF203" s="1460">
        <f t="shared" si="1201"/>
        <v>0</v>
      </c>
      <c r="JG203" s="1460">
        <f t="shared" si="1202"/>
        <v>0</v>
      </c>
      <c r="JH203" s="1460">
        <f t="shared" si="1203"/>
        <v>0</v>
      </c>
      <c r="JI203" s="1460">
        <f t="shared" si="1204"/>
        <v>0</v>
      </c>
      <c r="JJ203" s="1460">
        <f t="shared" si="1205"/>
        <v>0</v>
      </c>
      <c r="JK203" s="1460">
        <f t="shared" si="1206"/>
        <v>0</v>
      </c>
      <c r="JL203" s="1460">
        <f t="shared" si="1207"/>
        <v>0</v>
      </c>
      <c r="JM203" s="1460">
        <f t="shared" si="1208"/>
        <v>0</v>
      </c>
      <c r="JN203" s="1460">
        <f t="shared" si="1209"/>
        <v>0</v>
      </c>
      <c r="JO203" s="1460">
        <f t="shared" si="1210"/>
        <v>0</v>
      </c>
      <c r="JP203" s="1460">
        <f t="shared" si="1211"/>
        <v>0</v>
      </c>
      <c r="JQ203" s="1460">
        <f t="shared" si="1212"/>
        <v>0</v>
      </c>
      <c r="JR203" s="1460">
        <f t="shared" si="1213"/>
        <v>0</v>
      </c>
      <c r="JS203" s="1460">
        <f t="shared" si="1214"/>
        <v>0</v>
      </c>
      <c r="JT203" s="1460">
        <f t="shared" si="1215"/>
        <v>0</v>
      </c>
      <c r="JU203" s="1460">
        <f t="shared" si="1216"/>
        <v>0</v>
      </c>
      <c r="JV203" s="1460">
        <f t="shared" si="1217"/>
        <v>0</v>
      </c>
      <c r="JW203" s="1460">
        <f t="shared" si="1218"/>
        <v>0</v>
      </c>
      <c r="JX203" s="1460">
        <f t="shared" si="1219"/>
        <v>0</v>
      </c>
      <c r="JY203" s="1460">
        <f t="shared" si="1220"/>
        <v>0</v>
      </c>
      <c r="JZ203" s="1460">
        <f t="shared" si="1221"/>
        <v>0</v>
      </c>
      <c r="KA203" s="1460">
        <f t="shared" si="1222"/>
        <v>0</v>
      </c>
      <c r="KB203" s="1460">
        <f t="shared" si="1223"/>
        <v>0</v>
      </c>
      <c r="KC203" s="1460">
        <f t="shared" si="1224"/>
        <v>0</v>
      </c>
      <c r="KD203" s="1460">
        <f t="shared" si="1225"/>
        <v>0</v>
      </c>
      <c r="KE203" s="1460">
        <f t="shared" si="1226"/>
        <v>0</v>
      </c>
      <c r="KF203" s="1460">
        <f t="shared" si="1227"/>
        <v>0</v>
      </c>
      <c r="KG203" s="1460">
        <f t="shared" si="1228"/>
        <v>0</v>
      </c>
      <c r="KH203" s="1460">
        <f t="shared" si="1229"/>
        <v>0</v>
      </c>
      <c r="KI203" s="1460">
        <f t="shared" si="1230"/>
        <v>0</v>
      </c>
      <c r="KJ203" s="1460">
        <f t="shared" si="1231"/>
        <v>0</v>
      </c>
      <c r="KK203" s="1460">
        <f t="shared" si="1232"/>
        <v>0</v>
      </c>
      <c r="KL203" s="1460">
        <f t="shared" si="1233"/>
        <v>0</v>
      </c>
      <c r="KM203" s="1460">
        <f t="shared" si="1234"/>
        <v>0</v>
      </c>
      <c r="KN203" s="1460">
        <f t="shared" si="1235"/>
        <v>0</v>
      </c>
      <c r="KO203" s="1460">
        <f t="shared" si="1236"/>
        <v>0</v>
      </c>
      <c r="KP203" s="1460">
        <f t="shared" si="1237"/>
        <v>0</v>
      </c>
      <c r="KQ203" s="1460">
        <f t="shared" si="1238"/>
        <v>0</v>
      </c>
      <c r="KR203" s="1460">
        <f t="shared" si="1239"/>
        <v>0</v>
      </c>
      <c r="KS203" s="1460">
        <f t="shared" si="1240"/>
        <v>0</v>
      </c>
      <c r="KT203" s="1460">
        <f t="shared" si="1241"/>
        <v>0</v>
      </c>
      <c r="KU203" s="1460">
        <f t="shared" si="1242"/>
        <v>0</v>
      </c>
      <c r="KV203" s="1460">
        <f t="shared" si="1243"/>
        <v>0</v>
      </c>
      <c r="KW203" s="1460">
        <f t="shared" si="1244"/>
        <v>0</v>
      </c>
      <c r="KX203" s="1460">
        <f t="shared" si="1245"/>
        <v>0</v>
      </c>
      <c r="KY203" s="1460">
        <f t="shared" si="1246"/>
        <v>0</v>
      </c>
      <c r="KZ203" s="1460">
        <f t="shared" si="1247"/>
        <v>0</v>
      </c>
      <c r="LA203" s="1460">
        <f t="shared" si="1248"/>
        <v>0</v>
      </c>
      <c r="LB203" s="1460">
        <f t="shared" si="1249"/>
        <v>0</v>
      </c>
      <c r="LC203" s="1460">
        <f t="shared" si="1250"/>
        <v>0</v>
      </c>
      <c r="LD203" s="1460">
        <f t="shared" si="1251"/>
        <v>0</v>
      </c>
      <c r="LE203" s="1460">
        <f t="shared" si="1252"/>
        <v>0</v>
      </c>
      <c r="LF203" s="1460">
        <f t="shared" si="1253"/>
        <v>0</v>
      </c>
      <c r="LG203" s="1460">
        <f t="shared" si="1254"/>
        <v>0</v>
      </c>
      <c r="LH203" s="1460">
        <f t="shared" si="1255"/>
        <v>0</v>
      </c>
      <c r="LI203" s="1460">
        <f t="shared" si="1256"/>
        <v>0</v>
      </c>
      <c r="LJ203" s="1460">
        <f t="shared" si="1257"/>
        <v>0</v>
      </c>
      <c r="LK203" s="1460">
        <f t="shared" si="1258"/>
        <v>0</v>
      </c>
      <c r="LL203" s="1460">
        <f t="shared" si="1259"/>
        <v>0</v>
      </c>
      <c r="LM203" s="1460">
        <f t="shared" si="1260"/>
        <v>0</v>
      </c>
      <c r="LN203" s="1460">
        <f t="shared" si="1261"/>
        <v>0</v>
      </c>
      <c r="LO203" s="1460">
        <f t="shared" si="1262"/>
        <v>0</v>
      </c>
      <c r="LP203" s="1460">
        <f t="shared" si="1263"/>
        <v>0</v>
      </c>
      <c r="LQ203" s="1460">
        <f t="shared" si="1264"/>
        <v>0</v>
      </c>
      <c r="LR203" s="1460">
        <f t="shared" si="1265"/>
        <v>0</v>
      </c>
      <c r="LS203" s="1460">
        <f t="shared" si="1266"/>
        <v>0</v>
      </c>
      <c r="LW203" s="1467">
        <f t="shared" si="1267"/>
        <v>0</v>
      </c>
      <c r="LX203" s="1467">
        <f t="shared" si="1268"/>
        <v>0</v>
      </c>
      <c r="LY203" s="1467">
        <f t="shared" si="1269"/>
        <v>0</v>
      </c>
      <c r="LZ203" s="1467">
        <f t="shared" si="1270"/>
        <v>0</v>
      </c>
      <c r="MA203" s="1506"/>
      <c r="MB203" s="1460">
        <f t="shared" si="1271"/>
        <v>0</v>
      </c>
      <c r="MC203" s="1460">
        <f t="shared" si="1306"/>
        <v>0</v>
      </c>
      <c r="MD203" s="1460">
        <f t="shared" si="1306"/>
        <v>0</v>
      </c>
      <c r="ME203" s="1460">
        <f t="shared" si="1306"/>
        <v>0</v>
      </c>
      <c r="MF203" s="1460">
        <f t="shared" si="1306"/>
        <v>0</v>
      </c>
      <c r="MG203" s="1460">
        <f t="shared" si="1306"/>
        <v>0</v>
      </c>
      <c r="MH203" s="1460">
        <f t="shared" si="1306"/>
        <v>0</v>
      </c>
      <c r="MI203" s="1460">
        <f t="shared" si="1306"/>
        <v>0</v>
      </c>
      <c r="MJ203" s="1460">
        <f t="shared" si="1306"/>
        <v>0</v>
      </c>
      <c r="MK203" s="1460">
        <f t="shared" si="1306"/>
        <v>0</v>
      </c>
      <c r="ML203" s="1460">
        <f t="shared" si="1306"/>
        <v>0</v>
      </c>
      <c r="MM203" s="1460">
        <f t="shared" si="1306"/>
        <v>0</v>
      </c>
      <c r="MN203" s="1460">
        <f t="shared" si="1306"/>
        <v>0</v>
      </c>
      <c r="MO203" s="1460">
        <f t="shared" si="1306"/>
        <v>0</v>
      </c>
      <c r="MP203" s="1460">
        <f t="shared" si="1306"/>
        <v>0</v>
      </c>
      <c r="MQ203" s="1460">
        <f t="shared" si="1306"/>
        <v>0</v>
      </c>
      <c r="MR203" s="1460">
        <f t="shared" si="1306"/>
        <v>0</v>
      </c>
      <c r="MS203" s="1460">
        <f t="shared" si="1311"/>
        <v>0</v>
      </c>
      <c r="MT203" s="1460">
        <f t="shared" si="1311"/>
        <v>0</v>
      </c>
      <c r="MU203" s="1460">
        <f t="shared" si="1311"/>
        <v>0</v>
      </c>
      <c r="MV203" s="1460">
        <f t="shared" si="1311"/>
        <v>0</v>
      </c>
      <c r="MW203" s="1460">
        <f t="shared" si="1311"/>
        <v>0</v>
      </c>
      <c r="MX203" s="1460">
        <f t="shared" si="1311"/>
        <v>0</v>
      </c>
      <c r="MY203" s="1460">
        <f t="shared" si="1311"/>
        <v>0</v>
      </c>
      <c r="MZ203" s="1460">
        <f t="shared" si="1311"/>
        <v>0</v>
      </c>
      <c r="NA203" s="1460">
        <f t="shared" si="1311"/>
        <v>0</v>
      </c>
      <c r="NB203" s="1460">
        <f t="shared" si="1311"/>
        <v>0</v>
      </c>
      <c r="NC203" s="1460">
        <f t="shared" si="1311"/>
        <v>0</v>
      </c>
      <c r="ND203" s="1460">
        <f t="shared" si="1311"/>
        <v>0</v>
      </c>
      <c r="NE203" s="1460">
        <f t="shared" si="1311"/>
        <v>0</v>
      </c>
      <c r="NF203" s="1460">
        <f t="shared" si="1311"/>
        <v>0</v>
      </c>
      <c r="NG203" s="1460">
        <f t="shared" si="1311"/>
        <v>0</v>
      </c>
      <c r="NH203" s="1460">
        <f t="shared" si="1311"/>
        <v>0</v>
      </c>
      <c r="NI203" s="1460">
        <f t="shared" si="1312"/>
        <v>0</v>
      </c>
      <c r="NJ203" s="1460">
        <f t="shared" si="1312"/>
        <v>0</v>
      </c>
      <c r="NK203" s="1460">
        <f t="shared" si="1312"/>
        <v>0</v>
      </c>
      <c r="NL203" s="1460">
        <f t="shared" si="1312"/>
        <v>0</v>
      </c>
      <c r="NM203" s="1460">
        <f t="shared" si="1312"/>
        <v>0</v>
      </c>
      <c r="NN203" s="1460">
        <f t="shared" si="1312"/>
        <v>0</v>
      </c>
      <c r="NO203" s="1460">
        <f t="shared" si="1312"/>
        <v>0</v>
      </c>
      <c r="NP203" s="1460">
        <f t="shared" si="1312"/>
        <v>0</v>
      </c>
      <c r="NQ203" s="1460">
        <f t="shared" si="1312"/>
        <v>0</v>
      </c>
      <c r="NR203" s="1460">
        <f t="shared" si="1312"/>
        <v>0</v>
      </c>
      <c r="NS203" s="1460">
        <f t="shared" si="1312"/>
        <v>0</v>
      </c>
      <c r="NT203" s="1460">
        <f t="shared" si="1312"/>
        <v>0</v>
      </c>
      <c r="NU203" s="1460">
        <f t="shared" si="1312"/>
        <v>0</v>
      </c>
      <c r="NV203" s="1460">
        <f t="shared" si="1312"/>
        <v>0</v>
      </c>
      <c r="NW203" s="1460">
        <f t="shared" si="1312"/>
        <v>0</v>
      </c>
      <c r="NX203" s="1460">
        <f t="shared" si="1312"/>
        <v>0</v>
      </c>
      <c r="NY203" s="1460">
        <f t="shared" si="1313"/>
        <v>0</v>
      </c>
      <c r="NZ203" s="1460">
        <f t="shared" si="1313"/>
        <v>0</v>
      </c>
      <c r="OA203" s="1460">
        <f t="shared" si="1313"/>
        <v>0</v>
      </c>
      <c r="OB203" s="1460">
        <f t="shared" si="1313"/>
        <v>0</v>
      </c>
      <c r="OC203" s="1460">
        <f t="shared" si="1313"/>
        <v>0</v>
      </c>
      <c r="OD203" s="1460">
        <f t="shared" si="1313"/>
        <v>0</v>
      </c>
      <c r="OE203" s="1460">
        <f t="shared" si="1313"/>
        <v>0</v>
      </c>
      <c r="OF203" s="1460">
        <f t="shared" si="1313"/>
        <v>0</v>
      </c>
      <c r="OG203" s="1460">
        <f t="shared" si="1313"/>
        <v>0</v>
      </c>
      <c r="OH203" s="1460">
        <f t="shared" si="1313"/>
        <v>0</v>
      </c>
      <c r="OI203" s="1460">
        <f t="shared" si="1313"/>
        <v>0</v>
      </c>
      <c r="OJ203" s="1460">
        <f t="shared" si="1313"/>
        <v>0</v>
      </c>
      <c r="OK203" s="1460">
        <f t="shared" si="1313"/>
        <v>0</v>
      </c>
      <c r="OL203" s="1460">
        <f t="shared" si="1313"/>
        <v>0</v>
      </c>
      <c r="OM203" s="1460">
        <f t="shared" si="1313"/>
        <v>0</v>
      </c>
      <c r="ON203" s="1460">
        <f t="shared" si="1313"/>
        <v>0</v>
      </c>
      <c r="OO203" s="1460">
        <f t="shared" si="1279"/>
        <v>0</v>
      </c>
      <c r="OP203" s="1460">
        <f t="shared" si="1308"/>
        <v>0</v>
      </c>
      <c r="OQ203" s="1460">
        <f t="shared" si="1308"/>
        <v>0</v>
      </c>
      <c r="OR203" s="1460">
        <f t="shared" si="1308"/>
        <v>0</v>
      </c>
      <c r="OS203" s="1460">
        <f t="shared" si="1308"/>
        <v>0</v>
      </c>
      <c r="OT203" s="1460">
        <f t="shared" si="1308"/>
        <v>0</v>
      </c>
      <c r="OU203" s="1460">
        <f t="shared" si="1308"/>
        <v>0</v>
      </c>
      <c r="OV203" s="1460">
        <f t="shared" si="1308"/>
        <v>0</v>
      </c>
      <c r="OW203" s="1460">
        <f t="shared" si="1308"/>
        <v>0</v>
      </c>
      <c r="OX203" s="1460">
        <f t="shared" si="1308"/>
        <v>0</v>
      </c>
      <c r="OY203" s="1460">
        <f t="shared" si="1308"/>
        <v>0</v>
      </c>
      <c r="OZ203" s="1460">
        <f t="shared" si="1308"/>
        <v>0</v>
      </c>
      <c r="PA203" s="1460">
        <f t="shared" si="1308"/>
        <v>0</v>
      </c>
      <c r="PB203" s="1460">
        <f t="shared" si="1308"/>
        <v>0</v>
      </c>
      <c r="PC203" s="1460">
        <f t="shared" si="1308"/>
        <v>0</v>
      </c>
      <c r="PD203" s="1460">
        <f t="shared" si="1308"/>
        <v>0</v>
      </c>
      <c r="PE203" s="1460">
        <f t="shared" si="1308"/>
        <v>0</v>
      </c>
      <c r="PF203" s="1460">
        <f t="shared" si="1309"/>
        <v>0</v>
      </c>
      <c r="PG203" s="1460">
        <f t="shared" si="1309"/>
        <v>0</v>
      </c>
      <c r="PH203" s="1460">
        <f t="shared" si="1309"/>
        <v>0</v>
      </c>
      <c r="PI203" s="1460">
        <f t="shared" si="1309"/>
        <v>0</v>
      </c>
      <c r="PJ203" s="1460">
        <f t="shared" si="1309"/>
        <v>0</v>
      </c>
      <c r="PK203" s="1460">
        <f t="shared" si="1309"/>
        <v>0</v>
      </c>
      <c r="PL203" s="1460">
        <f t="shared" si="1309"/>
        <v>0</v>
      </c>
      <c r="PM203" s="1460">
        <f t="shared" si="1309"/>
        <v>0</v>
      </c>
      <c r="PN203" s="1460">
        <f t="shared" si="1309"/>
        <v>0</v>
      </c>
      <c r="PO203" s="1460">
        <f t="shared" si="1309"/>
        <v>0</v>
      </c>
      <c r="PP203" s="1460">
        <f t="shared" si="1309"/>
        <v>0</v>
      </c>
      <c r="PQ203" s="1460">
        <f t="shared" si="1309"/>
        <v>0</v>
      </c>
      <c r="PR203" s="1460">
        <f t="shared" si="1309"/>
        <v>0</v>
      </c>
      <c r="PS203" s="1460">
        <f t="shared" si="1309"/>
        <v>0</v>
      </c>
      <c r="PT203" s="1460">
        <f t="shared" si="1309"/>
        <v>0</v>
      </c>
      <c r="PU203" s="1460">
        <f t="shared" si="1309"/>
        <v>0</v>
      </c>
      <c r="PV203" s="1460">
        <f t="shared" si="1310"/>
        <v>0</v>
      </c>
      <c r="PW203" s="1460">
        <f t="shared" si="1310"/>
        <v>0</v>
      </c>
      <c r="PX203" s="1460">
        <f t="shared" si="1310"/>
        <v>0</v>
      </c>
      <c r="PY203" s="1460">
        <f t="shared" si="1310"/>
        <v>0</v>
      </c>
      <c r="PZ203" s="1460">
        <f t="shared" si="1310"/>
        <v>0</v>
      </c>
      <c r="QA203" s="1460">
        <f t="shared" si="1310"/>
        <v>0</v>
      </c>
      <c r="QB203" s="1460">
        <f t="shared" si="1310"/>
        <v>0</v>
      </c>
      <c r="QC203" s="1460">
        <f t="shared" si="1310"/>
        <v>0</v>
      </c>
      <c r="QD203" s="1460">
        <f t="shared" si="1310"/>
        <v>0</v>
      </c>
      <c r="QE203" s="1460">
        <f t="shared" si="1310"/>
        <v>0</v>
      </c>
      <c r="QF203" s="1460">
        <f t="shared" si="1310"/>
        <v>0</v>
      </c>
      <c r="QG203" s="1460">
        <f t="shared" si="1310"/>
        <v>0</v>
      </c>
      <c r="QH203" s="1460">
        <f t="shared" si="1310"/>
        <v>0</v>
      </c>
      <c r="QI203" s="1460">
        <f t="shared" si="1310"/>
        <v>0</v>
      </c>
      <c r="QJ203" s="1460">
        <f t="shared" si="1310"/>
        <v>0</v>
      </c>
      <c r="QK203" s="1460">
        <f t="shared" si="1310"/>
        <v>0</v>
      </c>
      <c r="QL203" s="1460">
        <f t="shared" si="1273"/>
        <v>0</v>
      </c>
      <c r="QM203" s="1460">
        <f t="shared" si="1273"/>
        <v>0</v>
      </c>
      <c r="QN203" s="1460">
        <f t="shared" si="1273"/>
        <v>0</v>
      </c>
      <c r="QO203" s="1460">
        <f t="shared" si="1273"/>
        <v>0</v>
      </c>
      <c r="QP203" s="1460">
        <f t="shared" si="1273"/>
        <v>0</v>
      </c>
      <c r="QQ203" s="1460">
        <f t="shared" ref="QL203:QQ246" si="1323">IF(QQ$12&lt;$AO203,0,IF(QQ$12&lt;=$AU203,(QQ$8-$LW203)*$D203/12,IF(QQ$12&gt;=$BF203,(QQ$8-$LZ203)*$D203/12,IF(QQ$12&gt;=$BE203,0,IF(QQ$12&gt;=$BA203,(QQ$8-$LY203)*$D203/12,IF(QQ$12&gt;=$AZ203,0,IF(QQ$12&gt;=$AV203,(QQ$8-$LX203)*$D203/12,0)))))))</f>
        <v>0</v>
      </c>
    </row>
    <row r="204" spans="1:459" s="1466" customFormat="1" ht="22.5" customHeight="1">
      <c r="A204" s="1468"/>
      <c r="B204" s="1469"/>
      <c r="C204" s="1469"/>
      <c r="D204" s="1470"/>
      <c r="E204" s="1471"/>
      <c r="F204" s="1472"/>
      <c r="G204" s="1472"/>
      <c r="H204" s="1473">
        <f t="shared" si="1106"/>
        <v>0</v>
      </c>
      <c r="I204" s="1474">
        <v>0</v>
      </c>
      <c r="J204" s="1475">
        <f t="shared" si="437"/>
        <v>0</v>
      </c>
      <c r="K204" s="1476">
        <v>0</v>
      </c>
      <c r="L204" s="1477">
        <f t="shared" si="1107"/>
        <v>0</v>
      </c>
      <c r="M204" s="1477">
        <f t="shared" si="1108"/>
        <v>0</v>
      </c>
      <c r="N204" s="1478"/>
      <c r="O204" s="1479">
        <v>0</v>
      </c>
      <c r="P204" s="1480">
        <v>0</v>
      </c>
      <c r="Q204" s="1828">
        <v>0</v>
      </c>
      <c r="R204" s="1831">
        <f t="shared" si="1109"/>
        <v>0</v>
      </c>
      <c r="S204" s="1481">
        <f>IF(AND(SUM(O204:Q204)=0,N204="NNN"),MIN('Operating History and Pro Forma'!$M$33,'Operating History and Pro Forma'!$T$15)*D204,SUM(O204:Q204)*D204)</f>
        <v>0</v>
      </c>
      <c r="T204" s="1482">
        <f t="shared" si="1110"/>
        <v>0</v>
      </c>
      <c r="U204" s="1483">
        <f t="shared" si="1111"/>
        <v>0</v>
      </c>
      <c r="V204" s="1480"/>
      <c r="W204" s="1514"/>
      <c r="X204" s="1486" t="str">
        <f t="shared" si="1112"/>
        <v/>
      </c>
      <c r="Y204" s="1487">
        <f t="shared" si="1113"/>
        <v>0</v>
      </c>
      <c r="Z204" s="1488"/>
      <c r="AA204" s="1488"/>
      <c r="AB204" s="1488"/>
      <c r="AC204" s="1488"/>
      <c r="AD204" s="1489">
        <f t="shared" si="1114"/>
        <v>0</v>
      </c>
      <c r="AE204" s="1490" t="str">
        <f t="shared" si="1115"/>
        <v/>
      </c>
      <c r="AF204" s="1491">
        <f t="shared" si="1116"/>
        <v>0</v>
      </c>
      <c r="AG204" s="1492">
        <f t="shared" si="1117"/>
        <v>0</v>
      </c>
      <c r="AH204" s="1493">
        <f t="shared" si="1320"/>
        <v>0</v>
      </c>
      <c r="AI204" s="1493">
        <f t="shared" si="1320"/>
        <v>0</v>
      </c>
      <c r="AJ204" s="1494">
        <f t="shared" si="1320"/>
        <v>0</v>
      </c>
      <c r="AK204" s="1494">
        <f t="shared" si="1320"/>
        <v>0</v>
      </c>
      <c r="AL204" s="1495">
        <f t="shared" si="1320"/>
        <v>0</v>
      </c>
      <c r="AM204" s="1496">
        <f t="shared" si="1320"/>
        <v>0</v>
      </c>
      <c r="AN204" s="1497">
        <f t="shared" si="399"/>
        <v>0</v>
      </c>
      <c r="AO204" s="1498">
        <f t="shared" si="1093"/>
        <v>0</v>
      </c>
      <c r="AP204" s="1499">
        <f t="shared" si="1119"/>
        <v>0</v>
      </c>
      <c r="AQ204" s="1500">
        <f t="shared" si="1120"/>
        <v>0</v>
      </c>
      <c r="AR204" s="1501">
        <f t="shared" si="1121"/>
        <v>0</v>
      </c>
      <c r="AS204" s="1498">
        <f t="shared" si="1088"/>
        <v>0</v>
      </c>
      <c r="AT204" s="1501">
        <f t="shared" si="1122"/>
        <v>0</v>
      </c>
      <c r="AU204" s="1498">
        <f t="shared" si="1123"/>
        <v>1</v>
      </c>
      <c r="AV204" s="1498">
        <f t="shared" si="1124"/>
        <v>2</v>
      </c>
      <c r="AW204" s="1499">
        <f t="shared" si="1125"/>
        <v>0</v>
      </c>
      <c r="AX204" s="1502">
        <f t="shared" si="1126"/>
        <v>0</v>
      </c>
      <c r="AY204" s="1503">
        <f t="shared" si="1127"/>
        <v>0</v>
      </c>
      <c r="AZ204" s="1498">
        <f t="shared" si="1128"/>
        <v>2</v>
      </c>
      <c r="BA204" s="1498">
        <f t="shared" si="1129"/>
        <v>3</v>
      </c>
      <c r="BB204" s="1499">
        <f t="shared" si="1130"/>
        <v>0</v>
      </c>
      <c r="BC204" s="1502">
        <f t="shared" si="1131"/>
        <v>0</v>
      </c>
      <c r="BD204" s="1503">
        <f t="shared" si="1132"/>
        <v>0</v>
      </c>
      <c r="BE204" s="1498">
        <f t="shared" si="1133"/>
        <v>3</v>
      </c>
      <c r="BF204" s="1498">
        <f t="shared" si="1134"/>
        <v>4</v>
      </c>
      <c r="BG204" s="1499">
        <f t="shared" si="1135"/>
        <v>0</v>
      </c>
      <c r="BH204" s="1502">
        <f t="shared" si="1136"/>
        <v>0</v>
      </c>
      <c r="BI204" s="1502">
        <f t="shared" si="1137"/>
        <v>0</v>
      </c>
      <c r="BJ204" s="1504">
        <f t="shared" si="1138"/>
        <v>1900</v>
      </c>
      <c r="BK204" s="1505" t="str">
        <f t="shared" si="1139"/>
        <v/>
      </c>
      <c r="BL204" s="1506"/>
      <c r="BM204" s="1507">
        <f t="shared" si="1140"/>
        <v>0</v>
      </c>
      <c r="BN204" s="1508">
        <f t="shared" si="1305"/>
        <v>0</v>
      </c>
      <c r="BO204" s="1508">
        <f t="shared" si="1305"/>
        <v>0</v>
      </c>
      <c r="BP204" s="1508">
        <f t="shared" si="1305"/>
        <v>0</v>
      </c>
      <c r="BQ204" s="1508">
        <f t="shared" si="1305"/>
        <v>0</v>
      </c>
      <c r="BR204" s="1508">
        <f t="shared" si="1305"/>
        <v>0</v>
      </c>
      <c r="BS204" s="1508">
        <f t="shared" si="1305"/>
        <v>0</v>
      </c>
      <c r="BT204" s="1508">
        <f t="shared" si="1305"/>
        <v>0</v>
      </c>
      <c r="BU204" s="1508">
        <f t="shared" si="1305"/>
        <v>0</v>
      </c>
      <c r="BV204" s="1508">
        <f t="shared" si="1305"/>
        <v>0</v>
      </c>
      <c r="BW204" s="1508">
        <f t="shared" si="1305"/>
        <v>0</v>
      </c>
      <c r="BX204" s="1508">
        <f t="shared" si="1305"/>
        <v>0</v>
      </c>
      <c r="BY204" s="1507">
        <f t="shared" si="1305"/>
        <v>0</v>
      </c>
      <c r="BZ204" s="1508">
        <f t="shared" si="1305"/>
        <v>0</v>
      </c>
      <c r="CA204" s="1508">
        <f t="shared" si="1305"/>
        <v>0</v>
      </c>
      <c r="CB204" s="1508">
        <f t="shared" si="1305"/>
        <v>0</v>
      </c>
      <c r="CC204" s="1508">
        <f t="shared" si="1305"/>
        <v>0</v>
      </c>
      <c r="CD204" s="1508">
        <f t="shared" si="1315"/>
        <v>0</v>
      </c>
      <c r="CE204" s="1508">
        <f t="shared" si="1315"/>
        <v>0</v>
      </c>
      <c r="CF204" s="1508">
        <f t="shared" si="1315"/>
        <v>0</v>
      </c>
      <c r="CG204" s="1508">
        <f t="shared" si="1315"/>
        <v>0</v>
      </c>
      <c r="CH204" s="1508">
        <f t="shared" si="1315"/>
        <v>0</v>
      </c>
      <c r="CI204" s="1508">
        <f t="shared" si="1315"/>
        <v>0</v>
      </c>
      <c r="CJ204" s="1509">
        <f t="shared" si="1315"/>
        <v>0</v>
      </c>
      <c r="CK204" s="1507">
        <f t="shared" si="1315"/>
        <v>0</v>
      </c>
      <c r="CL204" s="1508">
        <f t="shared" si="1315"/>
        <v>0</v>
      </c>
      <c r="CM204" s="1508">
        <f t="shared" si="1315"/>
        <v>0</v>
      </c>
      <c r="CN204" s="1508">
        <f t="shared" si="1315"/>
        <v>0</v>
      </c>
      <c r="CO204" s="1508">
        <f t="shared" si="1315"/>
        <v>0</v>
      </c>
      <c r="CP204" s="1508">
        <f t="shared" si="1315"/>
        <v>0</v>
      </c>
      <c r="CQ204" s="1508">
        <f t="shared" si="1315"/>
        <v>0</v>
      </c>
      <c r="CR204" s="1508">
        <f t="shared" si="1315"/>
        <v>0</v>
      </c>
      <c r="CS204" s="1508">
        <f t="shared" si="1315"/>
        <v>0</v>
      </c>
      <c r="CT204" s="1508">
        <f t="shared" si="1316"/>
        <v>0</v>
      </c>
      <c r="CU204" s="1508">
        <f t="shared" si="1316"/>
        <v>0</v>
      </c>
      <c r="CV204" s="1509">
        <f t="shared" si="1316"/>
        <v>0</v>
      </c>
      <c r="CW204" s="1508">
        <f t="shared" si="1316"/>
        <v>0</v>
      </c>
      <c r="CX204" s="1508">
        <f t="shared" si="1316"/>
        <v>0</v>
      </c>
      <c r="CY204" s="1508">
        <f t="shared" si="1316"/>
        <v>0</v>
      </c>
      <c r="CZ204" s="1508">
        <f t="shared" si="1316"/>
        <v>0</v>
      </c>
      <c r="DA204" s="1508">
        <f t="shared" si="1316"/>
        <v>0</v>
      </c>
      <c r="DB204" s="1508">
        <f t="shared" si="1316"/>
        <v>0</v>
      </c>
      <c r="DC204" s="1508">
        <f t="shared" si="1316"/>
        <v>0</v>
      </c>
      <c r="DD204" s="1508">
        <f t="shared" si="1316"/>
        <v>0</v>
      </c>
      <c r="DE204" s="1508">
        <f t="shared" si="1316"/>
        <v>0</v>
      </c>
      <c r="DF204" s="1508">
        <f t="shared" si="1316"/>
        <v>0</v>
      </c>
      <c r="DG204" s="1508">
        <f t="shared" si="1316"/>
        <v>0</v>
      </c>
      <c r="DH204" s="1509">
        <f t="shared" si="1316"/>
        <v>0</v>
      </c>
      <c r="DI204" s="1508">
        <f t="shared" si="1316"/>
        <v>0</v>
      </c>
      <c r="DJ204" s="1508">
        <f t="shared" si="1317"/>
        <v>0</v>
      </c>
      <c r="DK204" s="1508">
        <f t="shared" si="1317"/>
        <v>0</v>
      </c>
      <c r="DL204" s="1508">
        <f t="shared" si="1317"/>
        <v>0</v>
      </c>
      <c r="DM204" s="1508">
        <f t="shared" si="1317"/>
        <v>0</v>
      </c>
      <c r="DN204" s="1508">
        <f t="shared" si="1317"/>
        <v>0</v>
      </c>
      <c r="DO204" s="1508">
        <f t="shared" si="1317"/>
        <v>0</v>
      </c>
      <c r="DP204" s="1508">
        <f t="shared" si="1317"/>
        <v>0</v>
      </c>
      <c r="DQ204" s="1508">
        <f t="shared" si="1317"/>
        <v>0</v>
      </c>
      <c r="DR204" s="1508">
        <f t="shared" si="1317"/>
        <v>0</v>
      </c>
      <c r="DS204" s="1508">
        <f t="shared" si="1317"/>
        <v>0</v>
      </c>
      <c r="DT204" s="1509">
        <f t="shared" si="1317"/>
        <v>0</v>
      </c>
      <c r="DU204" s="1507">
        <f t="shared" si="1317"/>
        <v>0</v>
      </c>
      <c r="DV204" s="1508">
        <f t="shared" si="1317"/>
        <v>0</v>
      </c>
      <c r="DW204" s="1508">
        <f t="shared" si="1317"/>
        <v>0</v>
      </c>
      <c r="DX204" s="1508">
        <f t="shared" si="1317"/>
        <v>0</v>
      </c>
      <c r="DY204" s="1508">
        <f t="shared" si="1317"/>
        <v>0</v>
      </c>
      <c r="DZ204" s="1508">
        <f t="shared" si="1318"/>
        <v>0</v>
      </c>
      <c r="EA204" s="1508">
        <f t="shared" si="1318"/>
        <v>0</v>
      </c>
      <c r="EB204" s="1508">
        <f t="shared" si="1318"/>
        <v>0</v>
      </c>
      <c r="EC204" s="1508">
        <f t="shared" si="1318"/>
        <v>0</v>
      </c>
      <c r="ED204" s="1508">
        <f t="shared" si="1318"/>
        <v>0</v>
      </c>
      <c r="EE204" s="1508">
        <f t="shared" si="1318"/>
        <v>0</v>
      </c>
      <c r="EF204" s="1508">
        <f t="shared" si="1318"/>
        <v>0</v>
      </c>
      <c r="EG204" s="1507">
        <f t="shared" si="1318"/>
        <v>0</v>
      </c>
      <c r="EH204" s="1508">
        <f t="shared" si="1318"/>
        <v>0</v>
      </c>
      <c r="EI204" s="1508">
        <f t="shared" si="1318"/>
        <v>0</v>
      </c>
      <c r="EJ204" s="1508">
        <f t="shared" si="1318"/>
        <v>0</v>
      </c>
      <c r="EK204" s="1508">
        <f t="shared" si="1318"/>
        <v>0</v>
      </c>
      <c r="EL204" s="1508">
        <f t="shared" si="1318"/>
        <v>0</v>
      </c>
      <c r="EM204" s="1508">
        <f t="shared" si="1318"/>
        <v>0</v>
      </c>
      <c r="EN204" s="1508">
        <f t="shared" si="1318"/>
        <v>0</v>
      </c>
      <c r="EO204" s="1508">
        <f t="shared" si="1318"/>
        <v>0</v>
      </c>
      <c r="EP204" s="1508">
        <f t="shared" si="1319"/>
        <v>0</v>
      </c>
      <c r="EQ204" s="1508">
        <f t="shared" si="1319"/>
        <v>0</v>
      </c>
      <c r="ER204" s="1509">
        <f t="shared" si="1319"/>
        <v>0</v>
      </c>
      <c r="ES204" s="1507">
        <f t="shared" si="1319"/>
        <v>0</v>
      </c>
      <c r="ET204" s="1508">
        <f t="shared" si="1319"/>
        <v>0</v>
      </c>
      <c r="EU204" s="1508">
        <f t="shared" si="1319"/>
        <v>0</v>
      </c>
      <c r="EV204" s="1508">
        <f t="shared" si="1319"/>
        <v>0</v>
      </c>
      <c r="EW204" s="1508">
        <f t="shared" si="1319"/>
        <v>0</v>
      </c>
      <c r="EX204" s="1508">
        <f t="shared" si="1319"/>
        <v>0</v>
      </c>
      <c r="EY204" s="1508">
        <f t="shared" si="1319"/>
        <v>0</v>
      </c>
      <c r="EZ204" s="1508">
        <f t="shared" si="1319"/>
        <v>0</v>
      </c>
      <c r="FA204" s="1508">
        <f t="shared" si="1319"/>
        <v>0</v>
      </c>
      <c r="FB204" s="1508">
        <f t="shared" si="1319"/>
        <v>0</v>
      </c>
      <c r="FC204" s="1508">
        <f t="shared" si="1319"/>
        <v>0</v>
      </c>
      <c r="FD204" s="1509">
        <f t="shared" si="1319"/>
        <v>0</v>
      </c>
      <c r="FE204" s="1508">
        <f t="shared" si="1319"/>
        <v>0</v>
      </c>
      <c r="FF204" s="1508">
        <f t="shared" si="1287"/>
        <v>0</v>
      </c>
      <c r="FG204" s="1508">
        <f t="shared" si="1287"/>
        <v>0</v>
      </c>
      <c r="FH204" s="1508">
        <f t="shared" si="1287"/>
        <v>0</v>
      </c>
      <c r="FI204" s="1508">
        <f t="shared" si="1287"/>
        <v>0</v>
      </c>
      <c r="FJ204" s="1508">
        <f t="shared" si="1287"/>
        <v>0</v>
      </c>
      <c r="FK204" s="1508">
        <f t="shared" si="1287"/>
        <v>0</v>
      </c>
      <c r="FL204" s="1508">
        <f t="shared" si="1287"/>
        <v>0</v>
      </c>
      <c r="FM204" s="1508">
        <f t="shared" si="1287"/>
        <v>0</v>
      </c>
      <c r="FN204" s="1508">
        <f t="shared" si="1287"/>
        <v>0</v>
      </c>
      <c r="FO204" s="1508">
        <f t="shared" si="1287"/>
        <v>0</v>
      </c>
      <c r="FP204" s="1509">
        <f t="shared" si="1287"/>
        <v>0</v>
      </c>
      <c r="FQ204" s="1508">
        <f t="shared" si="1287"/>
        <v>0</v>
      </c>
      <c r="FR204" s="1508">
        <f t="shared" si="1287"/>
        <v>0</v>
      </c>
      <c r="FS204" s="1508">
        <f t="shared" si="1287"/>
        <v>0</v>
      </c>
      <c r="FT204" s="1508">
        <f t="shared" si="1287"/>
        <v>0</v>
      </c>
      <c r="FU204" s="1508">
        <f t="shared" si="1287"/>
        <v>0</v>
      </c>
      <c r="FV204" s="1508">
        <f t="shared" si="1321"/>
        <v>0</v>
      </c>
      <c r="FW204" s="1508">
        <f t="shared" si="1322"/>
        <v>0</v>
      </c>
      <c r="FX204" s="1508">
        <f t="shared" si="1322"/>
        <v>0</v>
      </c>
      <c r="FY204" s="1508">
        <f t="shared" si="1322"/>
        <v>0</v>
      </c>
      <c r="FZ204" s="1508">
        <f t="shared" si="1322"/>
        <v>0</v>
      </c>
      <c r="GA204" s="1508">
        <f t="shared" si="1322"/>
        <v>0</v>
      </c>
      <c r="GB204" s="1509">
        <f t="shared" si="1322"/>
        <v>0</v>
      </c>
      <c r="GC204" s="1506"/>
      <c r="GD204" s="1458">
        <f t="shared" si="1143"/>
        <v>1</v>
      </c>
      <c r="GE204" s="1510">
        <f t="shared" si="1307"/>
        <v>0</v>
      </c>
      <c r="GF204" s="1511">
        <f t="shared" si="1307"/>
        <v>0</v>
      </c>
      <c r="GG204" s="1511">
        <f t="shared" si="1307"/>
        <v>0</v>
      </c>
      <c r="GH204" s="1511">
        <f t="shared" si="1307"/>
        <v>0</v>
      </c>
      <c r="GI204" s="1511">
        <f t="shared" si="1307"/>
        <v>0</v>
      </c>
      <c r="GJ204" s="1511">
        <f t="shared" si="1307"/>
        <v>0</v>
      </c>
      <c r="GK204" s="1511">
        <f t="shared" si="1307"/>
        <v>0</v>
      </c>
      <c r="GL204" s="1511">
        <f t="shared" si="1307"/>
        <v>0</v>
      </c>
      <c r="GM204" s="1511">
        <f t="shared" si="1307"/>
        <v>0</v>
      </c>
      <c r="GN204" s="1512">
        <f t="shared" si="1307"/>
        <v>0</v>
      </c>
      <c r="GO204" s="1513">
        <f t="shared" si="1144"/>
        <v>0</v>
      </c>
      <c r="GP204" s="1506"/>
      <c r="GQ204" s="1510">
        <f t="shared" si="1304"/>
        <v>0</v>
      </c>
      <c r="GR204" s="1511">
        <f t="shared" si="1314"/>
        <v>0</v>
      </c>
      <c r="GS204" s="1511">
        <f t="shared" si="1314"/>
        <v>0</v>
      </c>
      <c r="GT204" s="1511">
        <f t="shared" si="1314"/>
        <v>0</v>
      </c>
      <c r="GU204" s="1511">
        <f t="shared" si="1314"/>
        <v>0</v>
      </c>
      <c r="GV204" s="1511">
        <f t="shared" si="1314"/>
        <v>0</v>
      </c>
      <c r="GW204" s="1511">
        <f t="shared" si="1314"/>
        <v>0</v>
      </c>
      <c r="GX204" s="1511">
        <f t="shared" si="1314"/>
        <v>0</v>
      </c>
      <c r="GY204" s="1511">
        <f t="shared" si="1314"/>
        <v>0</v>
      </c>
      <c r="GZ204" s="1512">
        <f t="shared" si="1314"/>
        <v>0</v>
      </c>
      <c r="HA204" s="1513">
        <f t="shared" si="1145"/>
        <v>0</v>
      </c>
      <c r="HB204" s="1506">
        <f t="shared" si="1146"/>
        <v>1</v>
      </c>
      <c r="HC204" s="1506"/>
      <c r="HD204" s="1508">
        <f t="shared" si="1147"/>
        <v>0</v>
      </c>
      <c r="HE204" s="1460">
        <f t="shared" si="1148"/>
        <v>0</v>
      </c>
      <c r="HF204" s="1460">
        <f t="shared" si="1149"/>
        <v>0</v>
      </c>
      <c r="HG204" s="1460">
        <f t="shared" si="1150"/>
        <v>0</v>
      </c>
      <c r="HH204" s="1460">
        <f t="shared" si="1151"/>
        <v>0</v>
      </c>
      <c r="HI204" s="1460">
        <f t="shared" si="1152"/>
        <v>0</v>
      </c>
      <c r="HJ204" s="1460">
        <f t="shared" si="1153"/>
        <v>0</v>
      </c>
      <c r="HK204" s="1460">
        <f t="shared" si="1154"/>
        <v>0</v>
      </c>
      <c r="HL204" s="1460">
        <f t="shared" si="1155"/>
        <v>0</v>
      </c>
      <c r="HM204" s="1460">
        <f t="shared" si="1156"/>
        <v>0</v>
      </c>
      <c r="HN204" s="1460">
        <f t="shared" si="1157"/>
        <v>0</v>
      </c>
      <c r="HO204" s="1460">
        <f t="shared" si="1158"/>
        <v>0</v>
      </c>
      <c r="HP204" s="1460">
        <f t="shared" si="1159"/>
        <v>0</v>
      </c>
      <c r="HQ204" s="1460">
        <f t="shared" si="1160"/>
        <v>0</v>
      </c>
      <c r="HR204" s="1460">
        <f t="shared" si="1161"/>
        <v>0</v>
      </c>
      <c r="HS204" s="1460">
        <f t="shared" si="1162"/>
        <v>0</v>
      </c>
      <c r="HT204" s="1460">
        <f t="shared" si="1163"/>
        <v>0</v>
      </c>
      <c r="HU204" s="1460">
        <f t="shared" si="1164"/>
        <v>0</v>
      </c>
      <c r="HV204" s="1460">
        <f t="shared" si="1165"/>
        <v>0</v>
      </c>
      <c r="HW204" s="1460">
        <f t="shared" si="1166"/>
        <v>0</v>
      </c>
      <c r="HX204" s="1460">
        <f t="shared" si="1167"/>
        <v>0</v>
      </c>
      <c r="HY204" s="1460">
        <f t="shared" si="1168"/>
        <v>0</v>
      </c>
      <c r="HZ204" s="1460">
        <f t="shared" si="1169"/>
        <v>0</v>
      </c>
      <c r="IA204" s="1460">
        <f t="shared" si="1170"/>
        <v>0</v>
      </c>
      <c r="IB204" s="1460">
        <f t="shared" si="1171"/>
        <v>0</v>
      </c>
      <c r="IC204" s="1460">
        <f t="shared" si="1172"/>
        <v>0</v>
      </c>
      <c r="ID204" s="1460">
        <f t="shared" si="1173"/>
        <v>0</v>
      </c>
      <c r="IE204" s="1460">
        <f t="shared" si="1174"/>
        <v>0</v>
      </c>
      <c r="IF204" s="1460">
        <f t="shared" si="1175"/>
        <v>0</v>
      </c>
      <c r="IG204" s="1460">
        <f t="shared" si="1176"/>
        <v>0</v>
      </c>
      <c r="IH204" s="1460">
        <f t="shared" si="1177"/>
        <v>0</v>
      </c>
      <c r="II204" s="1460">
        <f t="shared" si="1178"/>
        <v>0</v>
      </c>
      <c r="IJ204" s="1460">
        <f t="shared" si="1179"/>
        <v>0</v>
      </c>
      <c r="IK204" s="1460">
        <f t="shared" si="1180"/>
        <v>0</v>
      </c>
      <c r="IL204" s="1460">
        <f t="shared" si="1181"/>
        <v>0</v>
      </c>
      <c r="IM204" s="1460">
        <f t="shared" si="1182"/>
        <v>0</v>
      </c>
      <c r="IN204" s="1460">
        <f t="shared" si="1183"/>
        <v>0</v>
      </c>
      <c r="IO204" s="1460">
        <f t="shared" si="1184"/>
        <v>0</v>
      </c>
      <c r="IP204" s="1460">
        <f t="shared" si="1185"/>
        <v>0</v>
      </c>
      <c r="IQ204" s="1460">
        <f t="shared" si="1186"/>
        <v>0</v>
      </c>
      <c r="IR204" s="1460">
        <f t="shared" si="1187"/>
        <v>0</v>
      </c>
      <c r="IS204" s="1460">
        <f t="shared" si="1188"/>
        <v>0</v>
      </c>
      <c r="IT204" s="1460">
        <f t="shared" si="1189"/>
        <v>0</v>
      </c>
      <c r="IU204" s="1460">
        <f t="shared" si="1190"/>
        <v>0</v>
      </c>
      <c r="IV204" s="1460">
        <f t="shared" si="1191"/>
        <v>0</v>
      </c>
      <c r="IW204" s="1460">
        <f t="shared" si="1192"/>
        <v>0</v>
      </c>
      <c r="IX204" s="1460">
        <f t="shared" si="1193"/>
        <v>0</v>
      </c>
      <c r="IY204" s="1460">
        <f t="shared" si="1194"/>
        <v>0</v>
      </c>
      <c r="IZ204" s="1460">
        <f t="shared" si="1195"/>
        <v>0</v>
      </c>
      <c r="JA204" s="1460">
        <f t="shared" si="1196"/>
        <v>0</v>
      </c>
      <c r="JB204" s="1460">
        <f t="shared" si="1197"/>
        <v>0</v>
      </c>
      <c r="JC204" s="1460">
        <f t="shared" si="1198"/>
        <v>0</v>
      </c>
      <c r="JD204" s="1460">
        <f t="shared" si="1199"/>
        <v>0</v>
      </c>
      <c r="JE204" s="1460">
        <f t="shared" si="1200"/>
        <v>0</v>
      </c>
      <c r="JF204" s="1460">
        <f t="shared" si="1201"/>
        <v>0</v>
      </c>
      <c r="JG204" s="1460">
        <f t="shared" si="1202"/>
        <v>0</v>
      </c>
      <c r="JH204" s="1460">
        <f t="shared" si="1203"/>
        <v>0</v>
      </c>
      <c r="JI204" s="1460">
        <f t="shared" si="1204"/>
        <v>0</v>
      </c>
      <c r="JJ204" s="1460">
        <f t="shared" si="1205"/>
        <v>0</v>
      </c>
      <c r="JK204" s="1460">
        <f t="shared" si="1206"/>
        <v>0</v>
      </c>
      <c r="JL204" s="1460">
        <f t="shared" si="1207"/>
        <v>0</v>
      </c>
      <c r="JM204" s="1460">
        <f t="shared" si="1208"/>
        <v>0</v>
      </c>
      <c r="JN204" s="1460">
        <f t="shared" si="1209"/>
        <v>0</v>
      </c>
      <c r="JO204" s="1460">
        <f t="shared" si="1210"/>
        <v>0</v>
      </c>
      <c r="JP204" s="1460">
        <f t="shared" si="1211"/>
        <v>0</v>
      </c>
      <c r="JQ204" s="1460">
        <f t="shared" si="1212"/>
        <v>0</v>
      </c>
      <c r="JR204" s="1460">
        <f t="shared" si="1213"/>
        <v>0</v>
      </c>
      <c r="JS204" s="1460">
        <f t="shared" si="1214"/>
        <v>0</v>
      </c>
      <c r="JT204" s="1460">
        <f t="shared" si="1215"/>
        <v>0</v>
      </c>
      <c r="JU204" s="1460">
        <f t="shared" si="1216"/>
        <v>0</v>
      </c>
      <c r="JV204" s="1460">
        <f t="shared" si="1217"/>
        <v>0</v>
      </c>
      <c r="JW204" s="1460">
        <f t="shared" si="1218"/>
        <v>0</v>
      </c>
      <c r="JX204" s="1460">
        <f t="shared" si="1219"/>
        <v>0</v>
      </c>
      <c r="JY204" s="1460">
        <f t="shared" si="1220"/>
        <v>0</v>
      </c>
      <c r="JZ204" s="1460">
        <f t="shared" si="1221"/>
        <v>0</v>
      </c>
      <c r="KA204" s="1460">
        <f t="shared" si="1222"/>
        <v>0</v>
      </c>
      <c r="KB204" s="1460">
        <f t="shared" si="1223"/>
        <v>0</v>
      </c>
      <c r="KC204" s="1460">
        <f t="shared" si="1224"/>
        <v>0</v>
      </c>
      <c r="KD204" s="1460">
        <f t="shared" si="1225"/>
        <v>0</v>
      </c>
      <c r="KE204" s="1460">
        <f t="shared" si="1226"/>
        <v>0</v>
      </c>
      <c r="KF204" s="1460">
        <f t="shared" si="1227"/>
        <v>0</v>
      </c>
      <c r="KG204" s="1460">
        <f t="shared" si="1228"/>
        <v>0</v>
      </c>
      <c r="KH204" s="1460">
        <f t="shared" si="1229"/>
        <v>0</v>
      </c>
      <c r="KI204" s="1460">
        <f t="shared" si="1230"/>
        <v>0</v>
      </c>
      <c r="KJ204" s="1460">
        <f t="shared" si="1231"/>
        <v>0</v>
      </c>
      <c r="KK204" s="1460">
        <f t="shared" si="1232"/>
        <v>0</v>
      </c>
      <c r="KL204" s="1460">
        <f t="shared" si="1233"/>
        <v>0</v>
      </c>
      <c r="KM204" s="1460">
        <f t="shared" si="1234"/>
        <v>0</v>
      </c>
      <c r="KN204" s="1460">
        <f t="shared" si="1235"/>
        <v>0</v>
      </c>
      <c r="KO204" s="1460">
        <f t="shared" si="1236"/>
        <v>0</v>
      </c>
      <c r="KP204" s="1460">
        <f t="shared" si="1237"/>
        <v>0</v>
      </c>
      <c r="KQ204" s="1460">
        <f t="shared" si="1238"/>
        <v>0</v>
      </c>
      <c r="KR204" s="1460">
        <f t="shared" si="1239"/>
        <v>0</v>
      </c>
      <c r="KS204" s="1460">
        <f t="shared" si="1240"/>
        <v>0</v>
      </c>
      <c r="KT204" s="1460">
        <f t="shared" si="1241"/>
        <v>0</v>
      </c>
      <c r="KU204" s="1460">
        <f t="shared" si="1242"/>
        <v>0</v>
      </c>
      <c r="KV204" s="1460">
        <f t="shared" si="1243"/>
        <v>0</v>
      </c>
      <c r="KW204" s="1460">
        <f t="shared" si="1244"/>
        <v>0</v>
      </c>
      <c r="KX204" s="1460">
        <f t="shared" si="1245"/>
        <v>0</v>
      </c>
      <c r="KY204" s="1460">
        <f t="shared" si="1246"/>
        <v>0</v>
      </c>
      <c r="KZ204" s="1460">
        <f t="shared" si="1247"/>
        <v>0</v>
      </c>
      <c r="LA204" s="1460">
        <f t="shared" si="1248"/>
        <v>0</v>
      </c>
      <c r="LB204" s="1460">
        <f t="shared" si="1249"/>
        <v>0</v>
      </c>
      <c r="LC204" s="1460">
        <f t="shared" si="1250"/>
        <v>0</v>
      </c>
      <c r="LD204" s="1460">
        <f t="shared" si="1251"/>
        <v>0</v>
      </c>
      <c r="LE204" s="1460">
        <f t="shared" si="1252"/>
        <v>0</v>
      </c>
      <c r="LF204" s="1460">
        <f t="shared" si="1253"/>
        <v>0</v>
      </c>
      <c r="LG204" s="1460">
        <f t="shared" si="1254"/>
        <v>0</v>
      </c>
      <c r="LH204" s="1460">
        <f t="shared" si="1255"/>
        <v>0</v>
      </c>
      <c r="LI204" s="1460">
        <f t="shared" si="1256"/>
        <v>0</v>
      </c>
      <c r="LJ204" s="1460">
        <f t="shared" si="1257"/>
        <v>0</v>
      </c>
      <c r="LK204" s="1460">
        <f t="shared" si="1258"/>
        <v>0</v>
      </c>
      <c r="LL204" s="1460">
        <f t="shared" si="1259"/>
        <v>0</v>
      </c>
      <c r="LM204" s="1460">
        <f t="shared" si="1260"/>
        <v>0</v>
      </c>
      <c r="LN204" s="1460">
        <f t="shared" si="1261"/>
        <v>0</v>
      </c>
      <c r="LO204" s="1460">
        <f t="shared" si="1262"/>
        <v>0</v>
      </c>
      <c r="LP204" s="1460">
        <f t="shared" si="1263"/>
        <v>0</v>
      </c>
      <c r="LQ204" s="1460">
        <f t="shared" si="1264"/>
        <v>0</v>
      </c>
      <c r="LR204" s="1460">
        <f t="shared" si="1265"/>
        <v>0</v>
      </c>
      <c r="LS204" s="1460">
        <f t="shared" si="1266"/>
        <v>0</v>
      </c>
      <c r="LW204" s="1467">
        <f t="shared" si="1267"/>
        <v>0</v>
      </c>
      <c r="LX204" s="1467">
        <f t="shared" si="1268"/>
        <v>0</v>
      </c>
      <c r="LY204" s="1467">
        <f t="shared" si="1269"/>
        <v>0</v>
      </c>
      <c r="LZ204" s="1467">
        <f t="shared" si="1270"/>
        <v>0</v>
      </c>
      <c r="MA204" s="1506"/>
      <c r="MB204" s="1460">
        <f t="shared" si="1271"/>
        <v>0</v>
      </c>
      <c r="MC204" s="1460">
        <f t="shared" si="1306"/>
        <v>0</v>
      </c>
      <c r="MD204" s="1460">
        <f t="shared" si="1306"/>
        <v>0</v>
      </c>
      <c r="ME204" s="1460">
        <f t="shared" si="1306"/>
        <v>0</v>
      </c>
      <c r="MF204" s="1460">
        <f t="shared" si="1306"/>
        <v>0</v>
      </c>
      <c r="MG204" s="1460">
        <f t="shared" si="1306"/>
        <v>0</v>
      </c>
      <c r="MH204" s="1460">
        <f t="shared" si="1306"/>
        <v>0</v>
      </c>
      <c r="MI204" s="1460">
        <f t="shared" si="1306"/>
        <v>0</v>
      </c>
      <c r="MJ204" s="1460">
        <f t="shared" si="1306"/>
        <v>0</v>
      </c>
      <c r="MK204" s="1460">
        <f t="shared" si="1306"/>
        <v>0</v>
      </c>
      <c r="ML204" s="1460">
        <f t="shared" si="1306"/>
        <v>0</v>
      </c>
      <c r="MM204" s="1460">
        <f t="shared" si="1306"/>
        <v>0</v>
      </c>
      <c r="MN204" s="1460">
        <f t="shared" si="1306"/>
        <v>0</v>
      </c>
      <c r="MO204" s="1460">
        <f t="shared" si="1306"/>
        <v>0</v>
      </c>
      <c r="MP204" s="1460">
        <f t="shared" si="1306"/>
        <v>0</v>
      </c>
      <c r="MQ204" s="1460">
        <f t="shared" si="1306"/>
        <v>0</v>
      </c>
      <c r="MR204" s="1460">
        <f t="shared" si="1306"/>
        <v>0</v>
      </c>
      <c r="MS204" s="1460">
        <f t="shared" si="1311"/>
        <v>0</v>
      </c>
      <c r="MT204" s="1460">
        <f t="shared" si="1311"/>
        <v>0</v>
      </c>
      <c r="MU204" s="1460">
        <f t="shared" si="1311"/>
        <v>0</v>
      </c>
      <c r="MV204" s="1460">
        <f t="shared" si="1311"/>
        <v>0</v>
      </c>
      <c r="MW204" s="1460">
        <f t="shared" si="1311"/>
        <v>0</v>
      </c>
      <c r="MX204" s="1460">
        <f t="shared" si="1311"/>
        <v>0</v>
      </c>
      <c r="MY204" s="1460">
        <f t="shared" si="1311"/>
        <v>0</v>
      </c>
      <c r="MZ204" s="1460">
        <f t="shared" si="1311"/>
        <v>0</v>
      </c>
      <c r="NA204" s="1460">
        <f t="shared" si="1311"/>
        <v>0</v>
      </c>
      <c r="NB204" s="1460">
        <f t="shared" si="1311"/>
        <v>0</v>
      </c>
      <c r="NC204" s="1460">
        <f t="shared" si="1311"/>
        <v>0</v>
      </c>
      <c r="ND204" s="1460">
        <f t="shared" si="1311"/>
        <v>0</v>
      </c>
      <c r="NE204" s="1460">
        <f t="shared" si="1311"/>
        <v>0</v>
      </c>
      <c r="NF204" s="1460">
        <f t="shared" si="1311"/>
        <v>0</v>
      </c>
      <c r="NG204" s="1460">
        <f t="shared" si="1311"/>
        <v>0</v>
      </c>
      <c r="NH204" s="1460">
        <f t="shared" si="1311"/>
        <v>0</v>
      </c>
      <c r="NI204" s="1460">
        <f t="shared" si="1312"/>
        <v>0</v>
      </c>
      <c r="NJ204" s="1460">
        <f t="shared" si="1312"/>
        <v>0</v>
      </c>
      <c r="NK204" s="1460">
        <f t="shared" si="1312"/>
        <v>0</v>
      </c>
      <c r="NL204" s="1460">
        <f t="shared" si="1312"/>
        <v>0</v>
      </c>
      <c r="NM204" s="1460">
        <f t="shared" si="1312"/>
        <v>0</v>
      </c>
      <c r="NN204" s="1460">
        <f t="shared" si="1312"/>
        <v>0</v>
      </c>
      <c r="NO204" s="1460">
        <f t="shared" si="1312"/>
        <v>0</v>
      </c>
      <c r="NP204" s="1460">
        <f t="shared" si="1312"/>
        <v>0</v>
      </c>
      <c r="NQ204" s="1460">
        <f t="shared" si="1312"/>
        <v>0</v>
      </c>
      <c r="NR204" s="1460">
        <f t="shared" si="1312"/>
        <v>0</v>
      </c>
      <c r="NS204" s="1460">
        <f t="shared" si="1312"/>
        <v>0</v>
      </c>
      <c r="NT204" s="1460">
        <f t="shared" si="1312"/>
        <v>0</v>
      </c>
      <c r="NU204" s="1460">
        <f t="shared" si="1312"/>
        <v>0</v>
      </c>
      <c r="NV204" s="1460">
        <f t="shared" si="1312"/>
        <v>0</v>
      </c>
      <c r="NW204" s="1460">
        <f t="shared" si="1312"/>
        <v>0</v>
      </c>
      <c r="NX204" s="1460">
        <f t="shared" si="1312"/>
        <v>0</v>
      </c>
      <c r="NY204" s="1460">
        <f t="shared" si="1313"/>
        <v>0</v>
      </c>
      <c r="NZ204" s="1460">
        <f t="shared" si="1313"/>
        <v>0</v>
      </c>
      <c r="OA204" s="1460">
        <f t="shared" si="1313"/>
        <v>0</v>
      </c>
      <c r="OB204" s="1460">
        <f t="shared" si="1313"/>
        <v>0</v>
      </c>
      <c r="OC204" s="1460">
        <f t="shared" si="1313"/>
        <v>0</v>
      </c>
      <c r="OD204" s="1460">
        <f t="shared" si="1313"/>
        <v>0</v>
      </c>
      <c r="OE204" s="1460">
        <f t="shared" si="1313"/>
        <v>0</v>
      </c>
      <c r="OF204" s="1460">
        <f t="shared" si="1313"/>
        <v>0</v>
      </c>
      <c r="OG204" s="1460">
        <f t="shared" si="1313"/>
        <v>0</v>
      </c>
      <c r="OH204" s="1460">
        <f t="shared" si="1313"/>
        <v>0</v>
      </c>
      <c r="OI204" s="1460">
        <f t="shared" si="1313"/>
        <v>0</v>
      </c>
      <c r="OJ204" s="1460">
        <f t="shared" si="1313"/>
        <v>0</v>
      </c>
      <c r="OK204" s="1460">
        <f t="shared" si="1313"/>
        <v>0</v>
      </c>
      <c r="OL204" s="1460">
        <f t="shared" si="1313"/>
        <v>0</v>
      </c>
      <c r="OM204" s="1460">
        <f t="shared" si="1313"/>
        <v>0</v>
      </c>
      <c r="ON204" s="1460">
        <f t="shared" si="1313"/>
        <v>0</v>
      </c>
      <c r="OO204" s="1460">
        <f t="shared" si="1279"/>
        <v>0</v>
      </c>
      <c r="OP204" s="1460">
        <f t="shared" si="1308"/>
        <v>0</v>
      </c>
      <c r="OQ204" s="1460">
        <f t="shared" si="1308"/>
        <v>0</v>
      </c>
      <c r="OR204" s="1460">
        <f t="shared" si="1308"/>
        <v>0</v>
      </c>
      <c r="OS204" s="1460">
        <f t="shared" si="1308"/>
        <v>0</v>
      </c>
      <c r="OT204" s="1460">
        <f t="shared" si="1308"/>
        <v>0</v>
      </c>
      <c r="OU204" s="1460">
        <f t="shared" si="1308"/>
        <v>0</v>
      </c>
      <c r="OV204" s="1460">
        <f t="shared" si="1308"/>
        <v>0</v>
      </c>
      <c r="OW204" s="1460">
        <f t="shared" si="1308"/>
        <v>0</v>
      </c>
      <c r="OX204" s="1460">
        <f t="shared" si="1308"/>
        <v>0</v>
      </c>
      <c r="OY204" s="1460">
        <f t="shared" si="1308"/>
        <v>0</v>
      </c>
      <c r="OZ204" s="1460">
        <f t="shared" si="1308"/>
        <v>0</v>
      </c>
      <c r="PA204" s="1460">
        <f t="shared" si="1308"/>
        <v>0</v>
      </c>
      <c r="PB204" s="1460">
        <f t="shared" si="1308"/>
        <v>0</v>
      </c>
      <c r="PC204" s="1460">
        <f t="shared" si="1308"/>
        <v>0</v>
      </c>
      <c r="PD204" s="1460">
        <f t="shared" si="1308"/>
        <v>0</v>
      </c>
      <c r="PE204" s="1460">
        <f t="shared" si="1308"/>
        <v>0</v>
      </c>
      <c r="PF204" s="1460">
        <f t="shared" si="1309"/>
        <v>0</v>
      </c>
      <c r="PG204" s="1460">
        <f t="shared" si="1309"/>
        <v>0</v>
      </c>
      <c r="PH204" s="1460">
        <f t="shared" si="1309"/>
        <v>0</v>
      </c>
      <c r="PI204" s="1460">
        <f t="shared" si="1309"/>
        <v>0</v>
      </c>
      <c r="PJ204" s="1460">
        <f t="shared" si="1309"/>
        <v>0</v>
      </c>
      <c r="PK204" s="1460">
        <f t="shared" si="1309"/>
        <v>0</v>
      </c>
      <c r="PL204" s="1460">
        <f t="shared" si="1309"/>
        <v>0</v>
      </c>
      <c r="PM204" s="1460">
        <f t="shared" si="1309"/>
        <v>0</v>
      </c>
      <c r="PN204" s="1460">
        <f t="shared" si="1309"/>
        <v>0</v>
      </c>
      <c r="PO204" s="1460">
        <f t="shared" si="1309"/>
        <v>0</v>
      </c>
      <c r="PP204" s="1460">
        <f t="shared" si="1309"/>
        <v>0</v>
      </c>
      <c r="PQ204" s="1460">
        <f t="shared" si="1309"/>
        <v>0</v>
      </c>
      <c r="PR204" s="1460">
        <f t="shared" si="1309"/>
        <v>0</v>
      </c>
      <c r="PS204" s="1460">
        <f t="shared" si="1309"/>
        <v>0</v>
      </c>
      <c r="PT204" s="1460">
        <f t="shared" si="1309"/>
        <v>0</v>
      </c>
      <c r="PU204" s="1460">
        <f t="shared" si="1309"/>
        <v>0</v>
      </c>
      <c r="PV204" s="1460">
        <f t="shared" si="1310"/>
        <v>0</v>
      </c>
      <c r="PW204" s="1460">
        <f t="shared" si="1310"/>
        <v>0</v>
      </c>
      <c r="PX204" s="1460">
        <f t="shared" si="1310"/>
        <v>0</v>
      </c>
      <c r="PY204" s="1460">
        <f t="shared" si="1310"/>
        <v>0</v>
      </c>
      <c r="PZ204" s="1460">
        <f t="shared" si="1310"/>
        <v>0</v>
      </c>
      <c r="QA204" s="1460">
        <f t="shared" si="1310"/>
        <v>0</v>
      </c>
      <c r="QB204" s="1460">
        <f t="shared" si="1310"/>
        <v>0</v>
      </c>
      <c r="QC204" s="1460">
        <f t="shared" si="1310"/>
        <v>0</v>
      </c>
      <c r="QD204" s="1460">
        <f t="shared" si="1310"/>
        <v>0</v>
      </c>
      <c r="QE204" s="1460">
        <f t="shared" si="1310"/>
        <v>0</v>
      </c>
      <c r="QF204" s="1460">
        <f t="shared" si="1310"/>
        <v>0</v>
      </c>
      <c r="QG204" s="1460">
        <f t="shared" si="1310"/>
        <v>0</v>
      </c>
      <c r="QH204" s="1460">
        <f t="shared" si="1310"/>
        <v>0</v>
      </c>
      <c r="QI204" s="1460">
        <f t="shared" si="1310"/>
        <v>0</v>
      </c>
      <c r="QJ204" s="1460">
        <f t="shared" si="1310"/>
        <v>0</v>
      </c>
      <c r="QK204" s="1460">
        <f t="shared" si="1310"/>
        <v>0</v>
      </c>
      <c r="QL204" s="1460">
        <f t="shared" si="1323"/>
        <v>0</v>
      </c>
      <c r="QM204" s="1460">
        <f t="shared" si="1323"/>
        <v>0</v>
      </c>
      <c r="QN204" s="1460">
        <f t="shared" si="1323"/>
        <v>0</v>
      </c>
      <c r="QO204" s="1460">
        <f t="shared" si="1323"/>
        <v>0</v>
      </c>
      <c r="QP204" s="1460">
        <f t="shared" si="1323"/>
        <v>0</v>
      </c>
      <c r="QQ204" s="1460">
        <f t="shared" si="1323"/>
        <v>0</v>
      </c>
    </row>
    <row r="205" spans="1:459" s="1466" customFormat="1" ht="22.5" customHeight="1">
      <c r="A205" s="1468"/>
      <c r="B205" s="1469"/>
      <c r="C205" s="1469"/>
      <c r="D205" s="1470"/>
      <c r="E205" s="1471"/>
      <c r="F205" s="1472"/>
      <c r="G205" s="1472"/>
      <c r="H205" s="1473">
        <f t="shared" si="1106"/>
        <v>0</v>
      </c>
      <c r="I205" s="1474">
        <v>0</v>
      </c>
      <c r="J205" s="1475">
        <f t="shared" si="437"/>
        <v>0</v>
      </c>
      <c r="K205" s="1476">
        <v>0</v>
      </c>
      <c r="L205" s="1477">
        <f t="shared" si="1107"/>
        <v>0</v>
      </c>
      <c r="M205" s="1477">
        <f t="shared" si="1108"/>
        <v>0</v>
      </c>
      <c r="N205" s="1478"/>
      <c r="O205" s="1479">
        <v>0</v>
      </c>
      <c r="P205" s="1480">
        <v>0</v>
      </c>
      <c r="Q205" s="1828">
        <v>0</v>
      </c>
      <c r="R205" s="1831">
        <f t="shared" si="1109"/>
        <v>0</v>
      </c>
      <c r="S205" s="1481">
        <f>IF(AND(SUM(O205:Q205)=0,N205="NNN"),MIN('Operating History and Pro Forma'!$M$33,'Operating History and Pro Forma'!$T$15)*D205,SUM(O205:Q205)*D205)</f>
        <v>0</v>
      </c>
      <c r="T205" s="1482">
        <f t="shared" si="1110"/>
        <v>0</v>
      </c>
      <c r="U205" s="1483">
        <f t="shared" si="1111"/>
        <v>0</v>
      </c>
      <c r="V205" s="1480"/>
      <c r="W205" s="1514"/>
      <c r="X205" s="1486" t="str">
        <f t="shared" si="1112"/>
        <v/>
      </c>
      <c r="Y205" s="1487">
        <f t="shared" si="1113"/>
        <v>0</v>
      </c>
      <c r="Z205" s="1488"/>
      <c r="AA205" s="1488"/>
      <c r="AB205" s="1488"/>
      <c r="AC205" s="1488"/>
      <c r="AD205" s="1489">
        <f t="shared" si="1114"/>
        <v>0</v>
      </c>
      <c r="AE205" s="1490" t="str">
        <f t="shared" si="1115"/>
        <v/>
      </c>
      <c r="AF205" s="1491">
        <f t="shared" si="1116"/>
        <v>0</v>
      </c>
      <c r="AG205" s="1492">
        <f t="shared" si="1117"/>
        <v>0</v>
      </c>
      <c r="AH205" s="1493">
        <f t="shared" si="1320"/>
        <v>0</v>
      </c>
      <c r="AI205" s="1493">
        <f t="shared" si="1320"/>
        <v>0</v>
      </c>
      <c r="AJ205" s="1494">
        <f t="shared" si="1320"/>
        <v>0</v>
      </c>
      <c r="AK205" s="1494">
        <f t="shared" si="1320"/>
        <v>0</v>
      </c>
      <c r="AL205" s="1495">
        <f t="shared" si="1320"/>
        <v>0</v>
      </c>
      <c r="AM205" s="1496">
        <f t="shared" si="1320"/>
        <v>0</v>
      </c>
      <c r="AN205" s="1497">
        <f t="shared" si="399"/>
        <v>0</v>
      </c>
      <c r="AO205" s="1498">
        <f t="shared" si="1093"/>
        <v>0</v>
      </c>
      <c r="AP205" s="1499">
        <f t="shared" si="1119"/>
        <v>0</v>
      </c>
      <c r="AQ205" s="1500">
        <f t="shared" si="1120"/>
        <v>0</v>
      </c>
      <c r="AR205" s="1501">
        <f t="shared" si="1121"/>
        <v>0</v>
      </c>
      <c r="AS205" s="1498">
        <f t="shared" si="1088"/>
        <v>0</v>
      </c>
      <c r="AT205" s="1501">
        <f t="shared" si="1122"/>
        <v>0</v>
      </c>
      <c r="AU205" s="1498">
        <f t="shared" si="1123"/>
        <v>1</v>
      </c>
      <c r="AV205" s="1498">
        <f t="shared" si="1124"/>
        <v>2</v>
      </c>
      <c r="AW205" s="1499">
        <f t="shared" si="1125"/>
        <v>0</v>
      </c>
      <c r="AX205" s="1502">
        <f t="shared" si="1126"/>
        <v>0</v>
      </c>
      <c r="AY205" s="1503">
        <f t="shared" si="1127"/>
        <v>0</v>
      </c>
      <c r="AZ205" s="1498">
        <f t="shared" si="1128"/>
        <v>2</v>
      </c>
      <c r="BA205" s="1498">
        <f t="shared" si="1129"/>
        <v>3</v>
      </c>
      <c r="BB205" s="1499">
        <f t="shared" si="1130"/>
        <v>0</v>
      </c>
      <c r="BC205" s="1502">
        <f t="shared" si="1131"/>
        <v>0</v>
      </c>
      <c r="BD205" s="1503">
        <f t="shared" si="1132"/>
        <v>0</v>
      </c>
      <c r="BE205" s="1498">
        <f t="shared" si="1133"/>
        <v>3</v>
      </c>
      <c r="BF205" s="1498">
        <f t="shared" si="1134"/>
        <v>4</v>
      </c>
      <c r="BG205" s="1499">
        <f t="shared" si="1135"/>
        <v>0</v>
      </c>
      <c r="BH205" s="1502">
        <f t="shared" si="1136"/>
        <v>0</v>
      </c>
      <c r="BI205" s="1502">
        <f t="shared" si="1137"/>
        <v>0</v>
      </c>
      <c r="BJ205" s="1504">
        <f t="shared" si="1138"/>
        <v>1900</v>
      </c>
      <c r="BK205" s="1505" t="str">
        <f t="shared" si="1139"/>
        <v/>
      </c>
      <c r="BL205" s="1506"/>
      <c r="BM205" s="1507">
        <f t="shared" si="1140"/>
        <v>0</v>
      </c>
      <c r="BN205" s="1508">
        <f t="shared" si="1305"/>
        <v>0</v>
      </c>
      <c r="BO205" s="1508">
        <f t="shared" si="1305"/>
        <v>0</v>
      </c>
      <c r="BP205" s="1508">
        <f t="shared" si="1305"/>
        <v>0</v>
      </c>
      <c r="BQ205" s="1508">
        <f t="shared" si="1305"/>
        <v>0</v>
      </c>
      <c r="BR205" s="1508">
        <f t="shared" si="1305"/>
        <v>0</v>
      </c>
      <c r="BS205" s="1508">
        <f t="shared" si="1305"/>
        <v>0</v>
      </c>
      <c r="BT205" s="1508">
        <f t="shared" si="1305"/>
        <v>0</v>
      </c>
      <c r="BU205" s="1508">
        <f t="shared" si="1305"/>
        <v>0</v>
      </c>
      <c r="BV205" s="1508">
        <f t="shared" si="1305"/>
        <v>0</v>
      </c>
      <c r="BW205" s="1508">
        <f t="shared" si="1305"/>
        <v>0</v>
      </c>
      <c r="BX205" s="1508">
        <f t="shared" si="1305"/>
        <v>0</v>
      </c>
      <c r="BY205" s="1507">
        <f t="shared" si="1305"/>
        <v>0</v>
      </c>
      <c r="BZ205" s="1508">
        <f t="shared" si="1305"/>
        <v>0</v>
      </c>
      <c r="CA205" s="1508">
        <f t="shared" si="1305"/>
        <v>0</v>
      </c>
      <c r="CB205" s="1508">
        <f t="shared" si="1305"/>
        <v>0</v>
      </c>
      <c r="CC205" s="1508">
        <f t="shared" si="1305"/>
        <v>0</v>
      </c>
      <c r="CD205" s="1508">
        <f t="shared" si="1315"/>
        <v>0</v>
      </c>
      <c r="CE205" s="1508">
        <f t="shared" si="1315"/>
        <v>0</v>
      </c>
      <c r="CF205" s="1508">
        <f t="shared" si="1315"/>
        <v>0</v>
      </c>
      <c r="CG205" s="1508">
        <f t="shared" si="1315"/>
        <v>0</v>
      </c>
      <c r="CH205" s="1508">
        <f t="shared" si="1315"/>
        <v>0</v>
      </c>
      <c r="CI205" s="1508">
        <f t="shared" si="1315"/>
        <v>0</v>
      </c>
      <c r="CJ205" s="1509">
        <f t="shared" si="1315"/>
        <v>0</v>
      </c>
      <c r="CK205" s="1507">
        <f t="shared" si="1315"/>
        <v>0</v>
      </c>
      <c r="CL205" s="1508">
        <f t="shared" si="1315"/>
        <v>0</v>
      </c>
      <c r="CM205" s="1508">
        <f t="shared" si="1315"/>
        <v>0</v>
      </c>
      <c r="CN205" s="1508">
        <f t="shared" si="1315"/>
        <v>0</v>
      </c>
      <c r="CO205" s="1508">
        <f t="shared" si="1315"/>
        <v>0</v>
      </c>
      <c r="CP205" s="1508">
        <f t="shared" si="1315"/>
        <v>0</v>
      </c>
      <c r="CQ205" s="1508">
        <f t="shared" si="1315"/>
        <v>0</v>
      </c>
      <c r="CR205" s="1508">
        <f t="shared" si="1315"/>
        <v>0</v>
      </c>
      <c r="CS205" s="1508">
        <f t="shared" si="1315"/>
        <v>0</v>
      </c>
      <c r="CT205" s="1508">
        <f t="shared" si="1316"/>
        <v>0</v>
      </c>
      <c r="CU205" s="1508">
        <f t="shared" si="1316"/>
        <v>0</v>
      </c>
      <c r="CV205" s="1509">
        <f t="shared" si="1316"/>
        <v>0</v>
      </c>
      <c r="CW205" s="1508">
        <f t="shared" si="1316"/>
        <v>0</v>
      </c>
      <c r="CX205" s="1508">
        <f t="shared" si="1316"/>
        <v>0</v>
      </c>
      <c r="CY205" s="1508">
        <f t="shared" si="1316"/>
        <v>0</v>
      </c>
      <c r="CZ205" s="1508">
        <f t="shared" si="1316"/>
        <v>0</v>
      </c>
      <c r="DA205" s="1508">
        <f t="shared" si="1316"/>
        <v>0</v>
      </c>
      <c r="DB205" s="1508">
        <f t="shared" si="1316"/>
        <v>0</v>
      </c>
      <c r="DC205" s="1508">
        <f t="shared" si="1316"/>
        <v>0</v>
      </c>
      <c r="DD205" s="1508">
        <f t="shared" si="1316"/>
        <v>0</v>
      </c>
      <c r="DE205" s="1508">
        <f t="shared" si="1316"/>
        <v>0</v>
      </c>
      <c r="DF205" s="1508">
        <f t="shared" si="1316"/>
        <v>0</v>
      </c>
      <c r="DG205" s="1508">
        <f t="shared" si="1316"/>
        <v>0</v>
      </c>
      <c r="DH205" s="1509">
        <f t="shared" si="1316"/>
        <v>0</v>
      </c>
      <c r="DI205" s="1508">
        <f t="shared" si="1316"/>
        <v>0</v>
      </c>
      <c r="DJ205" s="1508">
        <f t="shared" si="1317"/>
        <v>0</v>
      </c>
      <c r="DK205" s="1508">
        <f t="shared" si="1317"/>
        <v>0</v>
      </c>
      <c r="DL205" s="1508">
        <f t="shared" si="1317"/>
        <v>0</v>
      </c>
      <c r="DM205" s="1508">
        <f t="shared" si="1317"/>
        <v>0</v>
      </c>
      <c r="DN205" s="1508">
        <f t="shared" si="1317"/>
        <v>0</v>
      </c>
      <c r="DO205" s="1508">
        <f t="shared" si="1317"/>
        <v>0</v>
      </c>
      <c r="DP205" s="1508">
        <f t="shared" si="1317"/>
        <v>0</v>
      </c>
      <c r="DQ205" s="1508">
        <f t="shared" si="1317"/>
        <v>0</v>
      </c>
      <c r="DR205" s="1508">
        <f t="shared" si="1317"/>
        <v>0</v>
      </c>
      <c r="DS205" s="1508">
        <f t="shared" si="1317"/>
        <v>0</v>
      </c>
      <c r="DT205" s="1509">
        <f t="shared" si="1317"/>
        <v>0</v>
      </c>
      <c r="DU205" s="1507">
        <f t="shared" si="1317"/>
        <v>0</v>
      </c>
      <c r="DV205" s="1508">
        <f t="shared" si="1317"/>
        <v>0</v>
      </c>
      <c r="DW205" s="1508">
        <f t="shared" si="1317"/>
        <v>0</v>
      </c>
      <c r="DX205" s="1508">
        <f t="shared" si="1317"/>
        <v>0</v>
      </c>
      <c r="DY205" s="1508">
        <f t="shared" si="1317"/>
        <v>0</v>
      </c>
      <c r="DZ205" s="1508">
        <f t="shared" si="1318"/>
        <v>0</v>
      </c>
      <c r="EA205" s="1508">
        <f t="shared" si="1318"/>
        <v>0</v>
      </c>
      <c r="EB205" s="1508">
        <f t="shared" si="1318"/>
        <v>0</v>
      </c>
      <c r="EC205" s="1508">
        <f t="shared" si="1318"/>
        <v>0</v>
      </c>
      <c r="ED205" s="1508">
        <f t="shared" si="1318"/>
        <v>0</v>
      </c>
      <c r="EE205" s="1508">
        <f t="shared" si="1318"/>
        <v>0</v>
      </c>
      <c r="EF205" s="1508">
        <f t="shared" si="1318"/>
        <v>0</v>
      </c>
      <c r="EG205" s="1507">
        <f t="shared" si="1318"/>
        <v>0</v>
      </c>
      <c r="EH205" s="1508">
        <f t="shared" si="1318"/>
        <v>0</v>
      </c>
      <c r="EI205" s="1508">
        <f t="shared" si="1318"/>
        <v>0</v>
      </c>
      <c r="EJ205" s="1508">
        <f t="shared" si="1318"/>
        <v>0</v>
      </c>
      <c r="EK205" s="1508">
        <f t="shared" si="1318"/>
        <v>0</v>
      </c>
      <c r="EL205" s="1508">
        <f t="shared" si="1318"/>
        <v>0</v>
      </c>
      <c r="EM205" s="1508">
        <f t="shared" si="1318"/>
        <v>0</v>
      </c>
      <c r="EN205" s="1508">
        <f t="shared" si="1318"/>
        <v>0</v>
      </c>
      <c r="EO205" s="1508">
        <f t="shared" si="1318"/>
        <v>0</v>
      </c>
      <c r="EP205" s="1508">
        <f t="shared" si="1319"/>
        <v>0</v>
      </c>
      <c r="EQ205" s="1508">
        <f t="shared" si="1319"/>
        <v>0</v>
      </c>
      <c r="ER205" s="1509">
        <f t="shared" si="1319"/>
        <v>0</v>
      </c>
      <c r="ES205" s="1507">
        <f t="shared" si="1319"/>
        <v>0</v>
      </c>
      <c r="ET205" s="1508">
        <f t="shared" si="1319"/>
        <v>0</v>
      </c>
      <c r="EU205" s="1508">
        <f t="shared" si="1319"/>
        <v>0</v>
      </c>
      <c r="EV205" s="1508">
        <f t="shared" si="1319"/>
        <v>0</v>
      </c>
      <c r="EW205" s="1508">
        <f t="shared" si="1319"/>
        <v>0</v>
      </c>
      <c r="EX205" s="1508">
        <f t="shared" si="1319"/>
        <v>0</v>
      </c>
      <c r="EY205" s="1508">
        <f t="shared" si="1319"/>
        <v>0</v>
      </c>
      <c r="EZ205" s="1508">
        <f t="shared" si="1319"/>
        <v>0</v>
      </c>
      <c r="FA205" s="1508">
        <f t="shared" si="1319"/>
        <v>0</v>
      </c>
      <c r="FB205" s="1508">
        <f t="shared" si="1319"/>
        <v>0</v>
      </c>
      <c r="FC205" s="1508">
        <f t="shared" si="1319"/>
        <v>0</v>
      </c>
      <c r="FD205" s="1509">
        <f t="shared" si="1319"/>
        <v>0</v>
      </c>
      <c r="FE205" s="1508">
        <f t="shared" si="1319"/>
        <v>0</v>
      </c>
      <c r="FF205" s="1508">
        <f t="shared" si="1287"/>
        <v>0</v>
      </c>
      <c r="FG205" s="1508">
        <f t="shared" si="1287"/>
        <v>0</v>
      </c>
      <c r="FH205" s="1508">
        <f t="shared" si="1287"/>
        <v>0</v>
      </c>
      <c r="FI205" s="1508">
        <f t="shared" si="1287"/>
        <v>0</v>
      </c>
      <c r="FJ205" s="1508">
        <f t="shared" si="1287"/>
        <v>0</v>
      </c>
      <c r="FK205" s="1508">
        <f t="shared" si="1287"/>
        <v>0</v>
      </c>
      <c r="FL205" s="1508">
        <f t="shared" si="1287"/>
        <v>0</v>
      </c>
      <c r="FM205" s="1508">
        <f t="shared" si="1287"/>
        <v>0</v>
      </c>
      <c r="FN205" s="1508">
        <f t="shared" si="1287"/>
        <v>0</v>
      </c>
      <c r="FO205" s="1508">
        <f t="shared" si="1287"/>
        <v>0</v>
      </c>
      <c r="FP205" s="1509">
        <f t="shared" si="1287"/>
        <v>0</v>
      </c>
      <c r="FQ205" s="1508">
        <f t="shared" si="1287"/>
        <v>0</v>
      </c>
      <c r="FR205" s="1508">
        <f t="shared" si="1287"/>
        <v>0</v>
      </c>
      <c r="FS205" s="1508">
        <f t="shared" si="1287"/>
        <v>0</v>
      </c>
      <c r="FT205" s="1508">
        <f t="shared" si="1287"/>
        <v>0</v>
      </c>
      <c r="FU205" s="1508">
        <f t="shared" si="1287"/>
        <v>0</v>
      </c>
      <c r="FV205" s="1508">
        <f t="shared" si="1321"/>
        <v>0</v>
      </c>
      <c r="FW205" s="1508">
        <f t="shared" si="1322"/>
        <v>0</v>
      </c>
      <c r="FX205" s="1508">
        <f t="shared" si="1322"/>
        <v>0</v>
      </c>
      <c r="FY205" s="1508">
        <f t="shared" si="1322"/>
        <v>0</v>
      </c>
      <c r="FZ205" s="1508">
        <f t="shared" si="1322"/>
        <v>0</v>
      </c>
      <c r="GA205" s="1508">
        <f t="shared" si="1322"/>
        <v>0</v>
      </c>
      <c r="GB205" s="1509">
        <f t="shared" si="1322"/>
        <v>0</v>
      </c>
      <c r="GC205" s="1506"/>
      <c r="GD205" s="1458">
        <f t="shared" si="1143"/>
        <v>1</v>
      </c>
      <c r="GE205" s="1510">
        <f t="shared" si="1307"/>
        <v>0</v>
      </c>
      <c r="GF205" s="1511">
        <f t="shared" si="1307"/>
        <v>0</v>
      </c>
      <c r="GG205" s="1511">
        <f t="shared" si="1307"/>
        <v>0</v>
      </c>
      <c r="GH205" s="1511">
        <f t="shared" si="1307"/>
        <v>0</v>
      </c>
      <c r="GI205" s="1511">
        <f t="shared" si="1307"/>
        <v>0</v>
      </c>
      <c r="GJ205" s="1511">
        <f t="shared" si="1307"/>
        <v>0</v>
      </c>
      <c r="GK205" s="1511">
        <f t="shared" si="1307"/>
        <v>0</v>
      </c>
      <c r="GL205" s="1511">
        <f t="shared" si="1307"/>
        <v>0</v>
      </c>
      <c r="GM205" s="1511">
        <f t="shared" si="1307"/>
        <v>0</v>
      </c>
      <c r="GN205" s="1512">
        <f t="shared" si="1307"/>
        <v>0</v>
      </c>
      <c r="GO205" s="1513">
        <f t="shared" si="1144"/>
        <v>0</v>
      </c>
      <c r="GP205" s="1506"/>
      <c r="GQ205" s="1510">
        <f t="shared" si="1304"/>
        <v>0</v>
      </c>
      <c r="GR205" s="1511">
        <f t="shared" si="1314"/>
        <v>0</v>
      </c>
      <c r="GS205" s="1511">
        <f t="shared" si="1314"/>
        <v>0</v>
      </c>
      <c r="GT205" s="1511">
        <f t="shared" si="1314"/>
        <v>0</v>
      </c>
      <c r="GU205" s="1511">
        <f t="shared" si="1314"/>
        <v>0</v>
      </c>
      <c r="GV205" s="1511">
        <f t="shared" si="1314"/>
        <v>0</v>
      </c>
      <c r="GW205" s="1511">
        <f t="shared" si="1314"/>
        <v>0</v>
      </c>
      <c r="GX205" s="1511">
        <f t="shared" si="1314"/>
        <v>0</v>
      </c>
      <c r="GY205" s="1511">
        <f t="shared" si="1314"/>
        <v>0</v>
      </c>
      <c r="GZ205" s="1512">
        <f t="shared" si="1314"/>
        <v>0</v>
      </c>
      <c r="HA205" s="1513">
        <f t="shared" si="1145"/>
        <v>0</v>
      </c>
      <c r="HB205" s="1506">
        <f t="shared" si="1146"/>
        <v>1</v>
      </c>
      <c r="HC205" s="1506"/>
      <c r="HD205" s="1508">
        <f t="shared" si="1147"/>
        <v>0</v>
      </c>
      <c r="HE205" s="1460">
        <f t="shared" si="1148"/>
        <v>0</v>
      </c>
      <c r="HF205" s="1460">
        <f t="shared" si="1149"/>
        <v>0</v>
      </c>
      <c r="HG205" s="1460">
        <f t="shared" si="1150"/>
        <v>0</v>
      </c>
      <c r="HH205" s="1460">
        <f t="shared" si="1151"/>
        <v>0</v>
      </c>
      <c r="HI205" s="1460">
        <f t="shared" si="1152"/>
        <v>0</v>
      </c>
      <c r="HJ205" s="1460">
        <f t="shared" si="1153"/>
        <v>0</v>
      </c>
      <c r="HK205" s="1460">
        <f t="shared" si="1154"/>
        <v>0</v>
      </c>
      <c r="HL205" s="1460">
        <f t="shared" si="1155"/>
        <v>0</v>
      </c>
      <c r="HM205" s="1460">
        <f t="shared" si="1156"/>
        <v>0</v>
      </c>
      <c r="HN205" s="1460">
        <f t="shared" si="1157"/>
        <v>0</v>
      </c>
      <c r="HO205" s="1460">
        <f t="shared" si="1158"/>
        <v>0</v>
      </c>
      <c r="HP205" s="1460">
        <f t="shared" si="1159"/>
        <v>0</v>
      </c>
      <c r="HQ205" s="1460">
        <f t="shared" si="1160"/>
        <v>0</v>
      </c>
      <c r="HR205" s="1460">
        <f t="shared" si="1161"/>
        <v>0</v>
      </c>
      <c r="HS205" s="1460">
        <f t="shared" si="1162"/>
        <v>0</v>
      </c>
      <c r="HT205" s="1460">
        <f t="shared" si="1163"/>
        <v>0</v>
      </c>
      <c r="HU205" s="1460">
        <f t="shared" si="1164"/>
        <v>0</v>
      </c>
      <c r="HV205" s="1460">
        <f t="shared" si="1165"/>
        <v>0</v>
      </c>
      <c r="HW205" s="1460">
        <f t="shared" si="1166"/>
        <v>0</v>
      </c>
      <c r="HX205" s="1460">
        <f t="shared" si="1167"/>
        <v>0</v>
      </c>
      <c r="HY205" s="1460">
        <f t="shared" si="1168"/>
        <v>0</v>
      </c>
      <c r="HZ205" s="1460">
        <f t="shared" si="1169"/>
        <v>0</v>
      </c>
      <c r="IA205" s="1460">
        <f t="shared" si="1170"/>
        <v>0</v>
      </c>
      <c r="IB205" s="1460">
        <f t="shared" si="1171"/>
        <v>0</v>
      </c>
      <c r="IC205" s="1460">
        <f t="shared" si="1172"/>
        <v>0</v>
      </c>
      <c r="ID205" s="1460">
        <f t="shared" si="1173"/>
        <v>0</v>
      </c>
      <c r="IE205" s="1460">
        <f t="shared" si="1174"/>
        <v>0</v>
      </c>
      <c r="IF205" s="1460">
        <f t="shared" si="1175"/>
        <v>0</v>
      </c>
      <c r="IG205" s="1460">
        <f t="shared" si="1176"/>
        <v>0</v>
      </c>
      <c r="IH205" s="1460">
        <f t="shared" si="1177"/>
        <v>0</v>
      </c>
      <c r="II205" s="1460">
        <f t="shared" si="1178"/>
        <v>0</v>
      </c>
      <c r="IJ205" s="1460">
        <f t="shared" si="1179"/>
        <v>0</v>
      </c>
      <c r="IK205" s="1460">
        <f t="shared" si="1180"/>
        <v>0</v>
      </c>
      <c r="IL205" s="1460">
        <f t="shared" si="1181"/>
        <v>0</v>
      </c>
      <c r="IM205" s="1460">
        <f t="shared" si="1182"/>
        <v>0</v>
      </c>
      <c r="IN205" s="1460">
        <f t="shared" si="1183"/>
        <v>0</v>
      </c>
      <c r="IO205" s="1460">
        <f t="shared" si="1184"/>
        <v>0</v>
      </c>
      <c r="IP205" s="1460">
        <f t="shared" si="1185"/>
        <v>0</v>
      </c>
      <c r="IQ205" s="1460">
        <f t="shared" si="1186"/>
        <v>0</v>
      </c>
      <c r="IR205" s="1460">
        <f t="shared" si="1187"/>
        <v>0</v>
      </c>
      <c r="IS205" s="1460">
        <f t="shared" si="1188"/>
        <v>0</v>
      </c>
      <c r="IT205" s="1460">
        <f t="shared" si="1189"/>
        <v>0</v>
      </c>
      <c r="IU205" s="1460">
        <f t="shared" si="1190"/>
        <v>0</v>
      </c>
      <c r="IV205" s="1460">
        <f t="shared" si="1191"/>
        <v>0</v>
      </c>
      <c r="IW205" s="1460">
        <f t="shared" si="1192"/>
        <v>0</v>
      </c>
      <c r="IX205" s="1460">
        <f t="shared" si="1193"/>
        <v>0</v>
      </c>
      <c r="IY205" s="1460">
        <f t="shared" si="1194"/>
        <v>0</v>
      </c>
      <c r="IZ205" s="1460">
        <f t="shared" si="1195"/>
        <v>0</v>
      </c>
      <c r="JA205" s="1460">
        <f t="shared" si="1196"/>
        <v>0</v>
      </c>
      <c r="JB205" s="1460">
        <f t="shared" si="1197"/>
        <v>0</v>
      </c>
      <c r="JC205" s="1460">
        <f t="shared" si="1198"/>
        <v>0</v>
      </c>
      <c r="JD205" s="1460">
        <f t="shared" si="1199"/>
        <v>0</v>
      </c>
      <c r="JE205" s="1460">
        <f t="shared" si="1200"/>
        <v>0</v>
      </c>
      <c r="JF205" s="1460">
        <f t="shared" si="1201"/>
        <v>0</v>
      </c>
      <c r="JG205" s="1460">
        <f t="shared" si="1202"/>
        <v>0</v>
      </c>
      <c r="JH205" s="1460">
        <f t="shared" si="1203"/>
        <v>0</v>
      </c>
      <c r="JI205" s="1460">
        <f t="shared" si="1204"/>
        <v>0</v>
      </c>
      <c r="JJ205" s="1460">
        <f t="shared" si="1205"/>
        <v>0</v>
      </c>
      <c r="JK205" s="1460">
        <f t="shared" si="1206"/>
        <v>0</v>
      </c>
      <c r="JL205" s="1460">
        <f t="shared" si="1207"/>
        <v>0</v>
      </c>
      <c r="JM205" s="1460">
        <f t="shared" si="1208"/>
        <v>0</v>
      </c>
      <c r="JN205" s="1460">
        <f t="shared" si="1209"/>
        <v>0</v>
      </c>
      <c r="JO205" s="1460">
        <f t="shared" si="1210"/>
        <v>0</v>
      </c>
      <c r="JP205" s="1460">
        <f t="shared" si="1211"/>
        <v>0</v>
      </c>
      <c r="JQ205" s="1460">
        <f t="shared" si="1212"/>
        <v>0</v>
      </c>
      <c r="JR205" s="1460">
        <f t="shared" si="1213"/>
        <v>0</v>
      </c>
      <c r="JS205" s="1460">
        <f t="shared" si="1214"/>
        <v>0</v>
      </c>
      <c r="JT205" s="1460">
        <f t="shared" si="1215"/>
        <v>0</v>
      </c>
      <c r="JU205" s="1460">
        <f t="shared" si="1216"/>
        <v>0</v>
      </c>
      <c r="JV205" s="1460">
        <f t="shared" si="1217"/>
        <v>0</v>
      </c>
      <c r="JW205" s="1460">
        <f t="shared" si="1218"/>
        <v>0</v>
      </c>
      <c r="JX205" s="1460">
        <f t="shared" si="1219"/>
        <v>0</v>
      </c>
      <c r="JY205" s="1460">
        <f t="shared" si="1220"/>
        <v>0</v>
      </c>
      <c r="JZ205" s="1460">
        <f t="shared" si="1221"/>
        <v>0</v>
      </c>
      <c r="KA205" s="1460">
        <f t="shared" si="1222"/>
        <v>0</v>
      </c>
      <c r="KB205" s="1460">
        <f t="shared" si="1223"/>
        <v>0</v>
      </c>
      <c r="KC205" s="1460">
        <f t="shared" si="1224"/>
        <v>0</v>
      </c>
      <c r="KD205" s="1460">
        <f t="shared" si="1225"/>
        <v>0</v>
      </c>
      <c r="KE205" s="1460">
        <f t="shared" si="1226"/>
        <v>0</v>
      </c>
      <c r="KF205" s="1460">
        <f t="shared" si="1227"/>
        <v>0</v>
      </c>
      <c r="KG205" s="1460">
        <f t="shared" si="1228"/>
        <v>0</v>
      </c>
      <c r="KH205" s="1460">
        <f t="shared" si="1229"/>
        <v>0</v>
      </c>
      <c r="KI205" s="1460">
        <f t="shared" si="1230"/>
        <v>0</v>
      </c>
      <c r="KJ205" s="1460">
        <f t="shared" si="1231"/>
        <v>0</v>
      </c>
      <c r="KK205" s="1460">
        <f t="shared" si="1232"/>
        <v>0</v>
      </c>
      <c r="KL205" s="1460">
        <f t="shared" si="1233"/>
        <v>0</v>
      </c>
      <c r="KM205" s="1460">
        <f t="shared" si="1234"/>
        <v>0</v>
      </c>
      <c r="KN205" s="1460">
        <f t="shared" si="1235"/>
        <v>0</v>
      </c>
      <c r="KO205" s="1460">
        <f t="shared" si="1236"/>
        <v>0</v>
      </c>
      <c r="KP205" s="1460">
        <f t="shared" si="1237"/>
        <v>0</v>
      </c>
      <c r="KQ205" s="1460">
        <f t="shared" si="1238"/>
        <v>0</v>
      </c>
      <c r="KR205" s="1460">
        <f t="shared" si="1239"/>
        <v>0</v>
      </c>
      <c r="KS205" s="1460">
        <f t="shared" si="1240"/>
        <v>0</v>
      </c>
      <c r="KT205" s="1460">
        <f t="shared" si="1241"/>
        <v>0</v>
      </c>
      <c r="KU205" s="1460">
        <f t="shared" si="1242"/>
        <v>0</v>
      </c>
      <c r="KV205" s="1460">
        <f t="shared" si="1243"/>
        <v>0</v>
      </c>
      <c r="KW205" s="1460">
        <f t="shared" si="1244"/>
        <v>0</v>
      </c>
      <c r="KX205" s="1460">
        <f t="shared" si="1245"/>
        <v>0</v>
      </c>
      <c r="KY205" s="1460">
        <f t="shared" si="1246"/>
        <v>0</v>
      </c>
      <c r="KZ205" s="1460">
        <f t="shared" si="1247"/>
        <v>0</v>
      </c>
      <c r="LA205" s="1460">
        <f t="shared" si="1248"/>
        <v>0</v>
      </c>
      <c r="LB205" s="1460">
        <f t="shared" si="1249"/>
        <v>0</v>
      </c>
      <c r="LC205" s="1460">
        <f t="shared" si="1250"/>
        <v>0</v>
      </c>
      <c r="LD205" s="1460">
        <f t="shared" si="1251"/>
        <v>0</v>
      </c>
      <c r="LE205" s="1460">
        <f t="shared" si="1252"/>
        <v>0</v>
      </c>
      <c r="LF205" s="1460">
        <f t="shared" si="1253"/>
        <v>0</v>
      </c>
      <c r="LG205" s="1460">
        <f t="shared" si="1254"/>
        <v>0</v>
      </c>
      <c r="LH205" s="1460">
        <f t="shared" si="1255"/>
        <v>0</v>
      </c>
      <c r="LI205" s="1460">
        <f t="shared" si="1256"/>
        <v>0</v>
      </c>
      <c r="LJ205" s="1460">
        <f t="shared" si="1257"/>
        <v>0</v>
      </c>
      <c r="LK205" s="1460">
        <f t="shared" si="1258"/>
        <v>0</v>
      </c>
      <c r="LL205" s="1460">
        <f t="shared" si="1259"/>
        <v>0</v>
      </c>
      <c r="LM205" s="1460">
        <f t="shared" si="1260"/>
        <v>0</v>
      </c>
      <c r="LN205" s="1460">
        <f t="shared" si="1261"/>
        <v>0</v>
      </c>
      <c r="LO205" s="1460">
        <f t="shared" si="1262"/>
        <v>0</v>
      </c>
      <c r="LP205" s="1460">
        <f t="shared" si="1263"/>
        <v>0</v>
      </c>
      <c r="LQ205" s="1460">
        <f t="shared" si="1264"/>
        <v>0</v>
      </c>
      <c r="LR205" s="1460">
        <f t="shared" si="1265"/>
        <v>0</v>
      </c>
      <c r="LS205" s="1460">
        <f t="shared" si="1266"/>
        <v>0</v>
      </c>
      <c r="LW205" s="1467">
        <f t="shared" si="1267"/>
        <v>0</v>
      </c>
      <c r="LX205" s="1467">
        <f t="shared" si="1268"/>
        <v>0</v>
      </c>
      <c r="LY205" s="1467">
        <f t="shared" si="1269"/>
        <v>0</v>
      </c>
      <c r="LZ205" s="1467">
        <f t="shared" si="1270"/>
        <v>0</v>
      </c>
      <c r="MA205" s="1506"/>
      <c r="MB205" s="1460">
        <f t="shared" si="1271"/>
        <v>0</v>
      </c>
      <c r="MC205" s="1460">
        <f t="shared" si="1306"/>
        <v>0</v>
      </c>
      <c r="MD205" s="1460">
        <f t="shared" si="1306"/>
        <v>0</v>
      </c>
      <c r="ME205" s="1460">
        <f t="shared" si="1306"/>
        <v>0</v>
      </c>
      <c r="MF205" s="1460">
        <f t="shared" si="1306"/>
        <v>0</v>
      </c>
      <c r="MG205" s="1460">
        <f t="shared" si="1306"/>
        <v>0</v>
      </c>
      <c r="MH205" s="1460">
        <f t="shared" si="1306"/>
        <v>0</v>
      </c>
      <c r="MI205" s="1460">
        <f t="shared" si="1306"/>
        <v>0</v>
      </c>
      <c r="MJ205" s="1460">
        <f t="shared" si="1306"/>
        <v>0</v>
      </c>
      <c r="MK205" s="1460">
        <f t="shared" si="1306"/>
        <v>0</v>
      </c>
      <c r="ML205" s="1460">
        <f t="shared" si="1306"/>
        <v>0</v>
      </c>
      <c r="MM205" s="1460">
        <f t="shared" si="1306"/>
        <v>0</v>
      </c>
      <c r="MN205" s="1460">
        <f t="shared" si="1306"/>
        <v>0</v>
      </c>
      <c r="MO205" s="1460">
        <f t="shared" si="1306"/>
        <v>0</v>
      </c>
      <c r="MP205" s="1460">
        <f t="shared" si="1306"/>
        <v>0</v>
      </c>
      <c r="MQ205" s="1460">
        <f t="shared" si="1306"/>
        <v>0</v>
      </c>
      <c r="MR205" s="1460">
        <f t="shared" si="1306"/>
        <v>0</v>
      </c>
      <c r="MS205" s="1460">
        <f t="shared" si="1311"/>
        <v>0</v>
      </c>
      <c r="MT205" s="1460">
        <f t="shared" si="1311"/>
        <v>0</v>
      </c>
      <c r="MU205" s="1460">
        <f t="shared" si="1311"/>
        <v>0</v>
      </c>
      <c r="MV205" s="1460">
        <f t="shared" si="1311"/>
        <v>0</v>
      </c>
      <c r="MW205" s="1460">
        <f t="shared" si="1311"/>
        <v>0</v>
      </c>
      <c r="MX205" s="1460">
        <f t="shared" si="1311"/>
        <v>0</v>
      </c>
      <c r="MY205" s="1460">
        <f t="shared" si="1311"/>
        <v>0</v>
      </c>
      <c r="MZ205" s="1460">
        <f t="shared" si="1311"/>
        <v>0</v>
      </c>
      <c r="NA205" s="1460">
        <f t="shared" si="1311"/>
        <v>0</v>
      </c>
      <c r="NB205" s="1460">
        <f t="shared" si="1311"/>
        <v>0</v>
      </c>
      <c r="NC205" s="1460">
        <f t="shared" si="1311"/>
        <v>0</v>
      </c>
      <c r="ND205" s="1460">
        <f t="shared" si="1311"/>
        <v>0</v>
      </c>
      <c r="NE205" s="1460">
        <f t="shared" si="1311"/>
        <v>0</v>
      </c>
      <c r="NF205" s="1460">
        <f t="shared" si="1311"/>
        <v>0</v>
      </c>
      <c r="NG205" s="1460">
        <f t="shared" si="1311"/>
        <v>0</v>
      </c>
      <c r="NH205" s="1460">
        <f t="shared" si="1311"/>
        <v>0</v>
      </c>
      <c r="NI205" s="1460">
        <f t="shared" si="1312"/>
        <v>0</v>
      </c>
      <c r="NJ205" s="1460">
        <f t="shared" si="1312"/>
        <v>0</v>
      </c>
      <c r="NK205" s="1460">
        <f t="shared" si="1312"/>
        <v>0</v>
      </c>
      <c r="NL205" s="1460">
        <f t="shared" si="1312"/>
        <v>0</v>
      </c>
      <c r="NM205" s="1460">
        <f t="shared" si="1312"/>
        <v>0</v>
      </c>
      <c r="NN205" s="1460">
        <f t="shared" si="1312"/>
        <v>0</v>
      </c>
      <c r="NO205" s="1460">
        <f t="shared" si="1312"/>
        <v>0</v>
      </c>
      <c r="NP205" s="1460">
        <f t="shared" si="1312"/>
        <v>0</v>
      </c>
      <c r="NQ205" s="1460">
        <f t="shared" si="1312"/>
        <v>0</v>
      </c>
      <c r="NR205" s="1460">
        <f t="shared" si="1312"/>
        <v>0</v>
      </c>
      <c r="NS205" s="1460">
        <f t="shared" si="1312"/>
        <v>0</v>
      </c>
      <c r="NT205" s="1460">
        <f t="shared" si="1312"/>
        <v>0</v>
      </c>
      <c r="NU205" s="1460">
        <f t="shared" si="1312"/>
        <v>0</v>
      </c>
      <c r="NV205" s="1460">
        <f t="shared" si="1312"/>
        <v>0</v>
      </c>
      <c r="NW205" s="1460">
        <f t="shared" si="1312"/>
        <v>0</v>
      </c>
      <c r="NX205" s="1460">
        <f t="shared" si="1312"/>
        <v>0</v>
      </c>
      <c r="NY205" s="1460">
        <f t="shared" si="1313"/>
        <v>0</v>
      </c>
      <c r="NZ205" s="1460">
        <f t="shared" si="1313"/>
        <v>0</v>
      </c>
      <c r="OA205" s="1460">
        <f t="shared" si="1313"/>
        <v>0</v>
      </c>
      <c r="OB205" s="1460">
        <f t="shared" si="1313"/>
        <v>0</v>
      </c>
      <c r="OC205" s="1460">
        <f t="shared" si="1313"/>
        <v>0</v>
      </c>
      <c r="OD205" s="1460">
        <f t="shared" si="1313"/>
        <v>0</v>
      </c>
      <c r="OE205" s="1460">
        <f t="shared" si="1313"/>
        <v>0</v>
      </c>
      <c r="OF205" s="1460">
        <f t="shared" si="1313"/>
        <v>0</v>
      </c>
      <c r="OG205" s="1460">
        <f t="shared" si="1313"/>
        <v>0</v>
      </c>
      <c r="OH205" s="1460">
        <f t="shared" si="1313"/>
        <v>0</v>
      </c>
      <c r="OI205" s="1460">
        <f t="shared" si="1313"/>
        <v>0</v>
      </c>
      <c r="OJ205" s="1460">
        <f t="shared" si="1313"/>
        <v>0</v>
      </c>
      <c r="OK205" s="1460">
        <f t="shared" si="1313"/>
        <v>0</v>
      </c>
      <c r="OL205" s="1460">
        <f t="shared" si="1313"/>
        <v>0</v>
      </c>
      <c r="OM205" s="1460">
        <f t="shared" si="1313"/>
        <v>0</v>
      </c>
      <c r="ON205" s="1460">
        <f t="shared" si="1313"/>
        <v>0</v>
      </c>
      <c r="OO205" s="1460">
        <f t="shared" si="1279"/>
        <v>0</v>
      </c>
      <c r="OP205" s="1460">
        <f t="shared" si="1308"/>
        <v>0</v>
      </c>
      <c r="OQ205" s="1460">
        <f t="shared" si="1308"/>
        <v>0</v>
      </c>
      <c r="OR205" s="1460">
        <f t="shared" si="1308"/>
        <v>0</v>
      </c>
      <c r="OS205" s="1460">
        <f t="shared" si="1308"/>
        <v>0</v>
      </c>
      <c r="OT205" s="1460">
        <f t="shared" si="1308"/>
        <v>0</v>
      </c>
      <c r="OU205" s="1460">
        <f t="shared" si="1308"/>
        <v>0</v>
      </c>
      <c r="OV205" s="1460">
        <f t="shared" si="1308"/>
        <v>0</v>
      </c>
      <c r="OW205" s="1460">
        <f t="shared" si="1308"/>
        <v>0</v>
      </c>
      <c r="OX205" s="1460">
        <f t="shared" si="1308"/>
        <v>0</v>
      </c>
      <c r="OY205" s="1460">
        <f t="shared" si="1308"/>
        <v>0</v>
      </c>
      <c r="OZ205" s="1460">
        <f t="shared" si="1308"/>
        <v>0</v>
      </c>
      <c r="PA205" s="1460">
        <f t="shared" si="1308"/>
        <v>0</v>
      </c>
      <c r="PB205" s="1460">
        <f t="shared" si="1308"/>
        <v>0</v>
      </c>
      <c r="PC205" s="1460">
        <f t="shared" si="1308"/>
        <v>0</v>
      </c>
      <c r="PD205" s="1460">
        <f t="shared" si="1308"/>
        <v>0</v>
      </c>
      <c r="PE205" s="1460">
        <f t="shared" si="1308"/>
        <v>0</v>
      </c>
      <c r="PF205" s="1460">
        <f t="shared" si="1309"/>
        <v>0</v>
      </c>
      <c r="PG205" s="1460">
        <f t="shared" si="1309"/>
        <v>0</v>
      </c>
      <c r="PH205" s="1460">
        <f t="shared" si="1309"/>
        <v>0</v>
      </c>
      <c r="PI205" s="1460">
        <f t="shared" si="1309"/>
        <v>0</v>
      </c>
      <c r="PJ205" s="1460">
        <f t="shared" si="1309"/>
        <v>0</v>
      </c>
      <c r="PK205" s="1460">
        <f t="shared" si="1309"/>
        <v>0</v>
      </c>
      <c r="PL205" s="1460">
        <f t="shared" si="1309"/>
        <v>0</v>
      </c>
      <c r="PM205" s="1460">
        <f t="shared" si="1309"/>
        <v>0</v>
      </c>
      <c r="PN205" s="1460">
        <f t="shared" si="1309"/>
        <v>0</v>
      </c>
      <c r="PO205" s="1460">
        <f t="shared" si="1309"/>
        <v>0</v>
      </c>
      <c r="PP205" s="1460">
        <f t="shared" si="1309"/>
        <v>0</v>
      </c>
      <c r="PQ205" s="1460">
        <f t="shared" si="1309"/>
        <v>0</v>
      </c>
      <c r="PR205" s="1460">
        <f t="shared" si="1309"/>
        <v>0</v>
      </c>
      <c r="PS205" s="1460">
        <f t="shared" si="1309"/>
        <v>0</v>
      </c>
      <c r="PT205" s="1460">
        <f t="shared" si="1309"/>
        <v>0</v>
      </c>
      <c r="PU205" s="1460">
        <f t="shared" si="1309"/>
        <v>0</v>
      </c>
      <c r="PV205" s="1460">
        <f t="shared" si="1310"/>
        <v>0</v>
      </c>
      <c r="PW205" s="1460">
        <f t="shared" si="1310"/>
        <v>0</v>
      </c>
      <c r="PX205" s="1460">
        <f t="shared" si="1310"/>
        <v>0</v>
      </c>
      <c r="PY205" s="1460">
        <f t="shared" si="1310"/>
        <v>0</v>
      </c>
      <c r="PZ205" s="1460">
        <f t="shared" si="1310"/>
        <v>0</v>
      </c>
      <c r="QA205" s="1460">
        <f t="shared" si="1310"/>
        <v>0</v>
      </c>
      <c r="QB205" s="1460">
        <f t="shared" si="1310"/>
        <v>0</v>
      </c>
      <c r="QC205" s="1460">
        <f t="shared" si="1310"/>
        <v>0</v>
      </c>
      <c r="QD205" s="1460">
        <f t="shared" si="1310"/>
        <v>0</v>
      </c>
      <c r="QE205" s="1460">
        <f t="shared" si="1310"/>
        <v>0</v>
      </c>
      <c r="QF205" s="1460">
        <f t="shared" si="1310"/>
        <v>0</v>
      </c>
      <c r="QG205" s="1460">
        <f t="shared" si="1310"/>
        <v>0</v>
      </c>
      <c r="QH205" s="1460">
        <f t="shared" si="1310"/>
        <v>0</v>
      </c>
      <c r="QI205" s="1460">
        <f t="shared" si="1310"/>
        <v>0</v>
      </c>
      <c r="QJ205" s="1460">
        <f t="shared" si="1310"/>
        <v>0</v>
      </c>
      <c r="QK205" s="1460">
        <f t="shared" si="1310"/>
        <v>0</v>
      </c>
      <c r="QL205" s="1460">
        <f t="shared" si="1323"/>
        <v>0</v>
      </c>
      <c r="QM205" s="1460">
        <f t="shared" si="1323"/>
        <v>0</v>
      </c>
      <c r="QN205" s="1460">
        <f t="shared" si="1323"/>
        <v>0</v>
      </c>
      <c r="QO205" s="1460">
        <f t="shared" si="1323"/>
        <v>0</v>
      </c>
      <c r="QP205" s="1460">
        <f t="shared" si="1323"/>
        <v>0</v>
      </c>
      <c r="QQ205" s="1460">
        <f t="shared" si="1323"/>
        <v>0</v>
      </c>
    </row>
    <row r="206" spans="1:459" s="1466" customFormat="1" ht="22.5" customHeight="1">
      <c r="A206" s="1468"/>
      <c r="B206" s="1469"/>
      <c r="C206" s="1469"/>
      <c r="D206" s="1470"/>
      <c r="E206" s="1471"/>
      <c r="F206" s="1472"/>
      <c r="G206" s="1472"/>
      <c r="H206" s="1473">
        <f t="shared" si="1106"/>
        <v>0</v>
      </c>
      <c r="I206" s="1474">
        <v>0</v>
      </c>
      <c r="J206" s="1475">
        <f t="shared" si="437"/>
        <v>0</v>
      </c>
      <c r="K206" s="1476">
        <v>0</v>
      </c>
      <c r="L206" s="1477">
        <f t="shared" si="1107"/>
        <v>0</v>
      </c>
      <c r="M206" s="1477">
        <f t="shared" si="1108"/>
        <v>0</v>
      </c>
      <c r="N206" s="1478"/>
      <c r="O206" s="1479">
        <v>0</v>
      </c>
      <c r="P206" s="1480">
        <v>0</v>
      </c>
      <c r="Q206" s="1828">
        <v>0</v>
      </c>
      <c r="R206" s="1831">
        <f t="shared" si="1109"/>
        <v>0</v>
      </c>
      <c r="S206" s="1481">
        <f>IF(AND(SUM(O206:Q206)=0,N206="NNN"),MIN('Operating History and Pro Forma'!$M$33,'Operating History and Pro Forma'!$T$15)*D206,SUM(O206:Q206)*D206)</f>
        <v>0</v>
      </c>
      <c r="T206" s="1482">
        <f t="shared" si="1110"/>
        <v>0</v>
      </c>
      <c r="U206" s="1483">
        <f t="shared" si="1111"/>
        <v>0</v>
      </c>
      <c r="V206" s="1480"/>
      <c r="W206" s="1514"/>
      <c r="X206" s="1486" t="str">
        <f t="shared" si="1112"/>
        <v/>
      </c>
      <c r="Y206" s="1487">
        <f t="shared" si="1113"/>
        <v>0</v>
      </c>
      <c r="Z206" s="1488"/>
      <c r="AA206" s="1488"/>
      <c r="AB206" s="1488"/>
      <c r="AC206" s="1488"/>
      <c r="AD206" s="1489">
        <f t="shared" si="1114"/>
        <v>0</v>
      </c>
      <c r="AE206" s="1490" t="str">
        <f t="shared" si="1115"/>
        <v/>
      </c>
      <c r="AF206" s="1491">
        <f t="shared" si="1116"/>
        <v>0</v>
      </c>
      <c r="AG206" s="1492">
        <f t="shared" si="1117"/>
        <v>0</v>
      </c>
      <c r="AH206" s="1493">
        <f t="shared" si="1320"/>
        <v>0</v>
      </c>
      <c r="AI206" s="1493">
        <f t="shared" si="1320"/>
        <v>0</v>
      </c>
      <c r="AJ206" s="1494">
        <f t="shared" si="1320"/>
        <v>0</v>
      </c>
      <c r="AK206" s="1494">
        <f t="shared" si="1320"/>
        <v>0</v>
      </c>
      <c r="AL206" s="1495">
        <f t="shared" si="1320"/>
        <v>0</v>
      </c>
      <c r="AM206" s="1496">
        <f t="shared" si="1320"/>
        <v>0</v>
      </c>
      <c r="AN206" s="1497">
        <f t="shared" si="399"/>
        <v>0</v>
      </c>
      <c r="AO206" s="1498">
        <f t="shared" si="1093"/>
        <v>0</v>
      </c>
      <c r="AP206" s="1499">
        <f t="shared" si="1119"/>
        <v>0</v>
      </c>
      <c r="AQ206" s="1500">
        <f t="shared" si="1120"/>
        <v>0</v>
      </c>
      <c r="AR206" s="1501">
        <f t="shared" si="1121"/>
        <v>0</v>
      </c>
      <c r="AS206" s="1498">
        <f t="shared" ref="AS206:AS269" si="1324">IFERROR(DATEDIF(Note_Date,$V206,"M"),$AU206)</f>
        <v>0</v>
      </c>
      <c r="AT206" s="1501">
        <f t="shared" si="1122"/>
        <v>0</v>
      </c>
      <c r="AU206" s="1498">
        <f t="shared" si="1123"/>
        <v>1</v>
      </c>
      <c r="AV206" s="1498">
        <f t="shared" si="1124"/>
        <v>2</v>
      </c>
      <c r="AW206" s="1499">
        <f t="shared" si="1125"/>
        <v>0</v>
      </c>
      <c r="AX206" s="1502">
        <f t="shared" si="1126"/>
        <v>0</v>
      </c>
      <c r="AY206" s="1503">
        <f t="shared" si="1127"/>
        <v>0</v>
      </c>
      <c r="AZ206" s="1498">
        <f t="shared" si="1128"/>
        <v>2</v>
      </c>
      <c r="BA206" s="1498">
        <f t="shared" si="1129"/>
        <v>3</v>
      </c>
      <c r="BB206" s="1499">
        <f t="shared" si="1130"/>
        <v>0</v>
      </c>
      <c r="BC206" s="1502">
        <f t="shared" si="1131"/>
        <v>0</v>
      </c>
      <c r="BD206" s="1503">
        <f t="shared" si="1132"/>
        <v>0</v>
      </c>
      <c r="BE206" s="1498">
        <f t="shared" si="1133"/>
        <v>3</v>
      </c>
      <c r="BF206" s="1498">
        <f t="shared" si="1134"/>
        <v>4</v>
      </c>
      <c r="BG206" s="1499">
        <f t="shared" si="1135"/>
        <v>0</v>
      </c>
      <c r="BH206" s="1502">
        <f t="shared" si="1136"/>
        <v>0</v>
      </c>
      <c r="BI206" s="1502">
        <f t="shared" si="1137"/>
        <v>0</v>
      </c>
      <c r="BJ206" s="1504">
        <f t="shared" si="1138"/>
        <v>1900</v>
      </c>
      <c r="BK206" s="1505" t="str">
        <f t="shared" si="1139"/>
        <v/>
      </c>
      <c r="BL206" s="1506"/>
      <c r="BM206" s="1507">
        <f t="shared" si="1140"/>
        <v>0</v>
      </c>
      <c r="BN206" s="1508">
        <f t="shared" si="1305"/>
        <v>0</v>
      </c>
      <c r="BO206" s="1508">
        <f t="shared" si="1305"/>
        <v>0</v>
      </c>
      <c r="BP206" s="1508">
        <f t="shared" si="1305"/>
        <v>0</v>
      </c>
      <c r="BQ206" s="1508">
        <f t="shared" si="1305"/>
        <v>0</v>
      </c>
      <c r="BR206" s="1508">
        <f t="shared" si="1305"/>
        <v>0</v>
      </c>
      <c r="BS206" s="1508">
        <f t="shared" ref="BN206:CC222" si="1325">IF(BS$12&lt;$AO206,0,IF(BS$12&lt;=$AU206,IF(BS$12&lt;$AS206,$L206,$AT206),IF(OR(AND(BS$12&lt;$BF206,BS$12&gt;=$BE206),AND(BS$12&lt;$BA206,BS$12&gt;=$AZ206),AND(BS$12&lt;$AV206,BS$12&gt;=$AU206)),0,IF(BS$12&gt;=$BF206,$BG206*$D206/12,IF(BS$12&gt;=$BA206,$BB206*$D206/12,IF(BS$12&gt;=$AV206,$AW206*$D206/12))))))</f>
        <v>0</v>
      </c>
      <c r="BT206" s="1508">
        <f t="shared" si="1325"/>
        <v>0</v>
      </c>
      <c r="BU206" s="1508">
        <f t="shared" si="1325"/>
        <v>0</v>
      </c>
      <c r="BV206" s="1508">
        <f t="shared" si="1325"/>
        <v>0</v>
      </c>
      <c r="BW206" s="1508">
        <f t="shared" si="1325"/>
        <v>0</v>
      </c>
      <c r="BX206" s="1508">
        <f t="shared" si="1325"/>
        <v>0</v>
      </c>
      <c r="BY206" s="1507">
        <f t="shared" si="1325"/>
        <v>0</v>
      </c>
      <c r="BZ206" s="1508">
        <f t="shared" si="1325"/>
        <v>0</v>
      </c>
      <c r="CA206" s="1508">
        <f t="shared" si="1325"/>
        <v>0</v>
      </c>
      <c r="CB206" s="1508">
        <f t="shared" si="1325"/>
        <v>0</v>
      </c>
      <c r="CC206" s="1508">
        <f t="shared" si="1325"/>
        <v>0</v>
      </c>
      <c r="CD206" s="1508">
        <f t="shared" si="1315"/>
        <v>0</v>
      </c>
      <c r="CE206" s="1508">
        <f t="shared" si="1315"/>
        <v>0</v>
      </c>
      <c r="CF206" s="1508">
        <f t="shared" si="1315"/>
        <v>0</v>
      </c>
      <c r="CG206" s="1508">
        <f t="shared" si="1315"/>
        <v>0</v>
      </c>
      <c r="CH206" s="1508">
        <f t="shared" si="1315"/>
        <v>0</v>
      </c>
      <c r="CI206" s="1508">
        <f t="shared" si="1315"/>
        <v>0</v>
      </c>
      <c r="CJ206" s="1509">
        <f t="shared" si="1315"/>
        <v>0</v>
      </c>
      <c r="CK206" s="1507">
        <f t="shared" si="1315"/>
        <v>0</v>
      </c>
      <c r="CL206" s="1508">
        <f t="shared" si="1315"/>
        <v>0</v>
      </c>
      <c r="CM206" s="1508">
        <f t="shared" si="1315"/>
        <v>0</v>
      </c>
      <c r="CN206" s="1508">
        <f t="shared" si="1315"/>
        <v>0</v>
      </c>
      <c r="CO206" s="1508">
        <f t="shared" si="1315"/>
        <v>0</v>
      </c>
      <c r="CP206" s="1508">
        <f t="shared" si="1315"/>
        <v>0</v>
      </c>
      <c r="CQ206" s="1508">
        <f t="shared" si="1315"/>
        <v>0</v>
      </c>
      <c r="CR206" s="1508">
        <f t="shared" si="1315"/>
        <v>0</v>
      </c>
      <c r="CS206" s="1508">
        <f t="shared" si="1315"/>
        <v>0</v>
      </c>
      <c r="CT206" s="1508">
        <f t="shared" si="1316"/>
        <v>0</v>
      </c>
      <c r="CU206" s="1508">
        <f t="shared" si="1316"/>
        <v>0</v>
      </c>
      <c r="CV206" s="1509">
        <f t="shared" si="1316"/>
        <v>0</v>
      </c>
      <c r="CW206" s="1508">
        <f t="shared" si="1316"/>
        <v>0</v>
      </c>
      <c r="CX206" s="1508">
        <f t="shared" si="1316"/>
        <v>0</v>
      </c>
      <c r="CY206" s="1508">
        <f t="shared" si="1316"/>
        <v>0</v>
      </c>
      <c r="CZ206" s="1508">
        <f t="shared" si="1316"/>
        <v>0</v>
      </c>
      <c r="DA206" s="1508">
        <f t="shared" si="1316"/>
        <v>0</v>
      </c>
      <c r="DB206" s="1508">
        <f t="shared" si="1316"/>
        <v>0</v>
      </c>
      <c r="DC206" s="1508">
        <f t="shared" si="1316"/>
        <v>0</v>
      </c>
      <c r="DD206" s="1508">
        <f t="shared" si="1316"/>
        <v>0</v>
      </c>
      <c r="DE206" s="1508">
        <f t="shared" si="1316"/>
        <v>0</v>
      </c>
      <c r="DF206" s="1508">
        <f t="shared" si="1316"/>
        <v>0</v>
      </c>
      <c r="DG206" s="1508">
        <f t="shared" si="1316"/>
        <v>0</v>
      </c>
      <c r="DH206" s="1509">
        <f t="shared" si="1316"/>
        <v>0</v>
      </c>
      <c r="DI206" s="1508">
        <f t="shared" si="1316"/>
        <v>0</v>
      </c>
      <c r="DJ206" s="1508">
        <f t="shared" si="1317"/>
        <v>0</v>
      </c>
      <c r="DK206" s="1508">
        <f t="shared" si="1317"/>
        <v>0</v>
      </c>
      <c r="DL206" s="1508">
        <f t="shared" si="1317"/>
        <v>0</v>
      </c>
      <c r="DM206" s="1508">
        <f t="shared" si="1317"/>
        <v>0</v>
      </c>
      <c r="DN206" s="1508">
        <f t="shared" si="1317"/>
        <v>0</v>
      </c>
      <c r="DO206" s="1508">
        <f t="shared" si="1317"/>
        <v>0</v>
      </c>
      <c r="DP206" s="1508">
        <f t="shared" si="1317"/>
        <v>0</v>
      </c>
      <c r="DQ206" s="1508">
        <f t="shared" si="1317"/>
        <v>0</v>
      </c>
      <c r="DR206" s="1508">
        <f t="shared" si="1317"/>
        <v>0</v>
      </c>
      <c r="DS206" s="1508">
        <f t="shared" si="1317"/>
        <v>0</v>
      </c>
      <c r="DT206" s="1509">
        <f t="shared" si="1317"/>
        <v>0</v>
      </c>
      <c r="DU206" s="1507">
        <f t="shared" si="1317"/>
        <v>0</v>
      </c>
      <c r="DV206" s="1508">
        <f t="shared" si="1317"/>
        <v>0</v>
      </c>
      <c r="DW206" s="1508">
        <f t="shared" si="1317"/>
        <v>0</v>
      </c>
      <c r="DX206" s="1508">
        <f t="shared" si="1317"/>
        <v>0</v>
      </c>
      <c r="DY206" s="1508">
        <f t="shared" si="1317"/>
        <v>0</v>
      </c>
      <c r="DZ206" s="1508">
        <f t="shared" si="1318"/>
        <v>0</v>
      </c>
      <c r="EA206" s="1508">
        <f t="shared" si="1318"/>
        <v>0</v>
      </c>
      <c r="EB206" s="1508">
        <f t="shared" si="1318"/>
        <v>0</v>
      </c>
      <c r="EC206" s="1508">
        <f t="shared" si="1318"/>
        <v>0</v>
      </c>
      <c r="ED206" s="1508">
        <f t="shared" si="1318"/>
        <v>0</v>
      </c>
      <c r="EE206" s="1508">
        <f t="shared" si="1318"/>
        <v>0</v>
      </c>
      <c r="EF206" s="1508">
        <f t="shared" si="1318"/>
        <v>0</v>
      </c>
      <c r="EG206" s="1507">
        <f t="shared" si="1318"/>
        <v>0</v>
      </c>
      <c r="EH206" s="1508">
        <f t="shared" si="1318"/>
        <v>0</v>
      </c>
      <c r="EI206" s="1508">
        <f t="shared" si="1318"/>
        <v>0</v>
      </c>
      <c r="EJ206" s="1508">
        <f t="shared" si="1318"/>
        <v>0</v>
      </c>
      <c r="EK206" s="1508">
        <f t="shared" si="1318"/>
        <v>0</v>
      </c>
      <c r="EL206" s="1508">
        <f t="shared" si="1318"/>
        <v>0</v>
      </c>
      <c r="EM206" s="1508">
        <f t="shared" si="1318"/>
        <v>0</v>
      </c>
      <c r="EN206" s="1508">
        <f t="shared" si="1318"/>
        <v>0</v>
      </c>
      <c r="EO206" s="1508">
        <f t="shared" si="1318"/>
        <v>0</v>
      </c>
      <c r="EP206" s="1508">
        <f t="shared" si="1319"/>
        <v>0</v>
      </c>
      <c r="EQ206" s="1508">
        <f t="shared" si="1319"/>
        <v>0</v>
      </c>
      <c r="ER206" s="1509">
        <f t="shared" si="1319"/>
        <v>0</v>
      </c>
      <c r="ES206" s="1507">
        <f t="shared" si="1319"/>
        <v>0</v>
      </c>
      <c r="ET206" s="1508">
        <f t="shared" si="1319"/>
        <v>0</v>
      </c>
      <c r="EU206" s="1508">
        <f t="shared" si="1319"/>
        <v>0</v>
      </c>
      <c r="EV206" s="1508">
        <f t="shared" si="1319"/>
        <v>0</v>
      </c>
      <c r="EW206" s="1508">
        <f t="shared" si="1319"/>
        <v>0</v>
      </c>
      <c r="EX206" s="1508">
        <f t="shared" si="1319"/>
        <v>0</v>
      </c>
      <c r="EY206" s="1508">
        <f t="shared" si="1319"/>
        <v>0</v>
      </c>
      <c r="EZ206" s="1508">
        <f t="shared" si="1319"/>
        <v>0</v>
      </c>
      <c r="FA206" s="1508">
        <f t="shared" si="1319"/>
        <v>0</v>
      </c>
      <c r="FB206" s="1508">
        <f t="shared" si="1319"/>
        <v>0</v>
      </c>
      <c r="FC206" s="1508">
        <f t="shared" si="1319"/>
        <v>0</v>
      </c>
      <c r="FD206" s="1509">
        <f t="shared" si="1319"/>
        <v>0</v>
      </c>
      <c r="FE206" s="1508">
        <f t="shared" si="1319"/>
        <v>0</v>
      </c>
      <c r="FF206" s="1508">
        <f t="shared" si="1287"/>
        <v>0</v>
      </c>
      <c r="FG206" s="1508">
        <f t="shared" si="1287"/>
        <v>0</v>
      </c>
      <c r="FH206" s="1508">
        <f t="shared" si="1287"/>
        <v>0</v>
      </c>
      <c r="FI206" s="1508">
        <f t="shared" si="1287"/>
        <v>0</v>
      </c>
      <c r="FJ206" s="1508">
        <f t="shared" si="1287"/>
        <v>0</v>
      </c>
      <c r="FK206" s="1508">
        <f t="shared" si="1287"/>
        <v>0</v>
      </c>
      <c r="FL206" s="1508">
        <f t="shared" si="1287"/>
        <v>0</v>
      </c>
      <c r="FM206" s="1508">
        <f t="shared" si="1287"/>
        <v>0</v>
      </c>
      <c r="FN206" s="1508">
        <f t="shared" si="1287"/>
        <v>0</v>
      </c>
      <c r="FO206" s="1508">
        <f t="shared" si="1287"/>
        <v>0</v>
      </c>
      <c r="FP206" s="1509">
        <f t="shared" si="1287"/>
        <v>0</v>
      </c>
      <c r="FQ206" s="1508">
        <f t="shared" si="1287"/>
        <v>0</v>
      </c>
      <c r="FR206" s="1508">
        <f t="shared" si="1287"/>
        <v>0</v>
      </c>
      <c r="FS206" s="1508">
        <f t="shared" si="1287"/>
        <v>0</v>
      </c>
      <c r="FT206" s="1508">
        <f t="shared" si="1287"/>
        <v>0</v>
      </c>
      <c r="FU206" s="1508">
        <f t="shared" si="1287"/>
        <v>0</v>
      </c>
      <c r="FV206" s="1508">
        <f t="shared" si="1321"/>
        <v>0</v>
      </c>
      <c r="FW206" s="1508">
        <f t="shared" si="1322"/>
        <v>0</v>
      </c>
      <c r="FX206" s="1508">
        <f t="shared" si="1322"/>
        <v>0</v>
      </c>
      <c r="FY206" s="1508">
        <f t="shared" si="1322"/>
        <v>0</v>
      </c>
      <c r="FZ206" s="1508">
        <f t="shared" si="1322"/>
        <v>0</v>
      </c>
      <c r="GA206" s="1508">
        <f t="shared" si="1322"/>
        <v>0</v>
      </c>
      <c r="GB206" s="1509">
        <f t="shared" si="1322"/>
        <v>0</v>
      </c>
      <c r="GC206" s="1506"/>
      <c r="GD206" s="1458">
        <f t="shared" si="1143"/>
        <v>1</v>
      </c>
      <c r="GE206" s="1510">
        <f t="shared" si="1307"/>
        <v>0</v>
      </c>
      <c r="GF206" s="1511">
        <f t="shared" si="1307"/>
        <v>0</v>
      </c>
      <c r="GG206" s="1511">
        <f t="shared" si="1307"/>
        <v>0</v>
      </c>
      <c r="GH206" s="1511">
        <f t="shared" si="1307"/>
        <v>0</v>
      </c>
      <c r="GI206" s="1511">
        <f t="shared" si="1307"/>
        <v>0</v>
      </c>
      <c r="GJ206" s="1511">
        <f t="shared" si="1307"/>
        <v>0</v>
      </c>
      <c r="GK206" s="1511">
        <f t="shared" si="1307"/>
        <v>0</v>
      </c>
      <c r="GL206" s="1511">
        <f t="shared" si="1307"/>
        <v>0</v>
      </c>
      <c r="GM206" s="1511">
        <f t="shared" si="1307"/>
        <v>0</v>
      </c>
      <c r="GN206" s="1512">
        <f t="shared" si="1307"/>
        <v>0</v>
      </c>
      <c r="GO206" s="1513">
        <f t="shared" si="1144"/>
        <v>0</v>
      </c>
      <c r="GP206" s="1506"/>
      <c r="GQ206" s="1510">
        <f t="shared" si="1304"/>
        <v>0</v>
      </c>
      <c r="GR206" s="1511">
        <f t="shared" si="1314"/>
        <v>0</v>
      </c>
      <c r="GS206" s="1511">
        <f t="shared" si="1314"/>
        <v>0</v>
      </c>
      <c r="GT206" s="1511">
        <f t="shared" si="1314"/>
        <v>0</v>
      </c>
      <c r="GU206" s="1511">
        <f t="shared" si="1314"/>
        <v>0</v>
      </c>
      <c r="GV206" s="1511">
        <f t="shared" si="1314"/>
        <v>0</v>
      </c>
      <c r="GW206" s="1511">
        <f t="shared" si="1314"/>
        <v>0</v>
      </c>
      <c r="GX206" s="1511">
        <f t="shared" si="1314"/>
        <v>0</v>
      </c>
      <c r="GY206" s="1511">
        <f t="shared" si="1314"/>
        <v>0</v>
      </c>
      <c r="GZ206" s="1512">
        <f t="shared" si="1314"/>
        <v>0</v>
      </c>
      <c r="HA206" s="1513">
        <f t="shared" si="1145"/>
        <v>0</v>
      </c>
      <c r="HB206" s="1506">
        <f t="shared" si="1146"/>
        <v>1</v>
      </c>
      <c r="HC206" s="1506"/>
      <c r="HD206" s="1508">
        <f t="shared" si="1147"/>
        <v>0</v>
      </c>
      <c r="HE206" s="1460">
        <f t="shared" si="1148"/>
        <v>0</v>
      </c>
      <c r="HF206" s="1460">
        <f t="shared" si="1149"/>
        <v>0</v>
      </c>
      <c r="HG206" s="1460">
        <f t="shared" si="1150"/>
        <v>0</v>
      </c>
      <c r="HH206" s="1460">
        <f t="shared" si="1151"/>
        <v>0</v>
      </c>
      <c r="HI206" s="1460">
        <f t="shared" si="1152"/>
        <v>0</v>
      </c>
      <c r="HJ206" s="1460">
        <f t="shared" si="1153"/>
        <v>0</v>
      </c>
      <c r="HK206" s="1460">
        <f t="shared" si="1154"/>
        <v>0</v>
      </c>
      <c r="HL206" s="1460">
        <f t="shared" si="1155"/>
        <v>0</v>
      </c>
      <c r="HM206" s="1460">
        <f t="shared" si="1156"/>
        <v>0</v>
      </c>
      <c r="HN206" s="1460">
        <f t="shared" si="1157"/>
        <v>0</v>
      </c>
      <c r="HO206" s="1460">
        <f t="shared" si="1158"/>
        <v>0</v>
      </c>
      <c r="HP206" s="1460">
        <f t="shared" si="1159"/>
        <v>0</v>
      </c>
      <c r="HQ206" s="1460">
        <f t="shared" si="1160"/>
        <v>0</v>
      </c>
      <c r="HR206" s="1460">
        <f t="shared" si="1161"/>
        <v>0</v>
      </c>
      <c r="HS206" s="1460">
        <f t="shared" si="1162"/>
        <v>0</v>
      </c>
      <c r="HT206" s="1460">
        <f t="shared" si="1163"/>
        <v>0</v>
      </c>
      <c r="HU206" s="1460">
        <f t="shared" si="1164"/>
        <v>0</v>
      </c>
      <c r="HV206" s="1460">
        <f t="shared" si="1165"/>
        <v>0</v>
      </c>
      <c r="HW206" s="1460">
        <f t="shared" si="1166"/>
        <v>0</v>
      </c>
      <c r="HX206" s="1460">
        <f t="shared" si="1167"/>
        <v>0</v>
      </c>
      <c r="HY206" s="1460">
        <f t="shared" si="1168"/>
        <v>0</v>
      </c>
      <c r="HZ206" s="1460">
        <f t="shared" si="1169"/>
        <v>0</v>
      </c>
      <c r="IA206" s="1460">
        <f t="shared" si="1170"/>
        <v>0</v>
      </c>
      <c r="IB206" s="1460">
        <f t="shared" si="1171"/>
        <v>0</v>
      </c>
      <c r="IC206" s="1460">
        <f t="shared" si="1172"/>
        <v>0</v>
      </c>
      <c r="ID206" s="1460">
        <f t="shared" si="1173"/>
        <v>0</v>
      </c>
      <c r="IE206" s="1460">
        <f t="shared" si="1174"/>
        <v>0</v>
      </c>
      <c r="IF206" s="1460">
        <f t="shared" si="1175"/>
        <v>0</v>
      </c>
      <c r="IG206" s="1460">
        <f t="shared" si="1176"/>
        <v>0</v>
      </c>
      <c r="IH206" s="1460">
        <f t="shared" si="1177"/>
        <v>0</v>
      </c>
      <c r="II206" s="1460">
        <f t="shared" si="1178"/>
        <v>0</v>
      </c>
      <c r="IJ206" s="1460">
        <f t="shared" si="1179"/>
        <v>0</v>
      </c>
      <c r="IK206" s="1460">
        <f t="shared" si="1180"/>
        <v>0</v>
      </c>
      <c r="IL206" s="1460">
        <f t="shared" si="1181"/>
        <v>0</v>
      </c>
      <c r="IM206" s="1460">
        <f t="shared" si="1182"/>
        <v>0</v>
      </c>
      <c r="IN206" s="1460">
        <f t="shared" si="1183"/>
        <v>0</v>
      </c>
      <c r="IO206" s="1460">
        <f t="shared" si="1184"/>
        <v>0</v>
      </c>
      <c r="IP206" s="1460">
        <f t="shared" si="1185"/>
        <v>0</v>
      </c>
      <c r="IQ206" s="1460">
        <f t="shared" si="1186"/>
        <v>0</v>
      </c>
      <c r="IR206" s="1460">
        <f t="shared" si="1187"/>
        <v>0</v>
      </c>
      <c r="IS206" s="1460">
        <f t="shared" si="1188"/>
        <v>0</v>
      </c>
      <c r="IT206" s="1460">
        <f t="shared" si="1189"/>
        <v>0</v>
      </c>
      <c r="IU206" s="1460">
        <f t="shared" si="1190"/>
        <v>0</v>
      </c>
      <c r="IV206" s="1460">
        <f t="shared" si="1191"/>
        <v>0</v>
      </c>
      <c r="IW206" s="1460">
        <f t="shared" si="1192"/>
        <v>0</v>
      </c>
      <c r="IX206" s="1460">
        <f t="shared" si="1193"/>
        <v>0</v>
      </c>
      <c r="IY206" s="1460">
        <f t="shared" si="1194"/>
        <v>0</v>
      </c>
      <c r="IZ206" s="1460">
        <f t="shared" si="1195"/>
        <v>0</v>
      </c>
      <c r="JA206" s="1460">
        <f t="shared" si="1196"/>
        <v>0</v>
      </c>
      <c r="JB206" s="1460">
        <f t="shared" si="1197"/>
        <v>0</v>
      </c>
      <c r="JC206" s="1460">
        <f t="shared" si="1198"/>
        <v>0</v>
      </c>
      <c r="JD206" s="1460">
        <f t="shared" si="1199"/>
        <v>0</v>
      </c>
      <c r="JE206" s="1460">
        <f t="shared" si="1200"/>
        <v>0</v>
      </c>
      <c r="JF206" s="1460">
        <f t="shared" si="1201"/>
        <v>0</v>
      </c>
      <c r="JG206" s="1460">
        <f t="shared" si="1202"/>
        <v>0</v>
      </c>
      <c r="JH206" s="1460">
        <f t="shared" si="1203"/>
        <v>0</v>
      </c>
      <c r="JI206" s="1460">
        <f t="shared" si="1204"/>
        <v>0</v>
      </c>
      <c r="JJ206" s="1460">
        <f t="shared" si="1205"/>
        <v>0</v>
      </c>
      <c r="JK206" s="1460">
        <f t="shared" si="1206"/>
        <v>0</v>
      </c>
      <c r="JL206" s="1460">
        <f t="shared" si="1207"/>
        <v>0</v>
      </c>
      <c r="JM206" s="1460">
        <f t="shared" si="1208"/>
        <v>0</v>
      </c>
      <c r="JN206" s="1460">
        <f t="shared" si="1209"/>
        <v>0</v>
      </c>
      <c r="JO206" s="1460">
        <f t="shared" si="1210"/>
        <v>0</v>
      </c>
      <c r="JP206" s="1460">
        <f t="shared" si="1211"/>
        <v>0</v>
      </c>
      <c r="JQ206" s="1460">
        <f t="shared" si="1212"/>
        <v>0</v>
      </c>
      <c r="JR206" s="1460">
        <f t="shared" si="1213"/>
        <v>0</v>
      </c>
      <c r="JS206" s="1460">
        <f t="shared" si="1214"/>
        <v>0</v>
      </c>
      <c r="JT206" s="1460">
        <f t="shared" si="1215"/>
        <v>0</v>
      </c>
      <c r="JU206" s="1460">
        <f t="shared" si="1216"/>
        <v>0</v>
      </c>
      <c r="JV206" s="1460">
        <f t="shared" si="1217"/>
        <v>0</v>
      </c>
      <c r="JW206" s="1460">
        <f t="shared" si="1218"/>
        <v>0</v>
      </c>
      <c r="JX206" s="1460">
        <f t="shared" si="1219"/>
        <v>0</v>
      </c>
      <c r="JY206" s="1460">
        <f t="shared" si="1220"/>
        <v>0</v>
      </c>
      <c r="JZ206" s="1460">
        <f t="shared" si="1221"/>
        <v>0</v>
      </c>
      <c r="KA206" s="1460">
        <f t="shared" si="1222"/>
        <v>0</v>
      </c>
      <c r="KB206" s="1460">
        <f t="shared" si="1223"/>
        <v>0</v>
      </c>
      <c r="KC206" s="1460">
        <f t="shared" si="1224"/>
        <v>0</v>
      </c>
      <c r="KD206" s="1460">
        <f t="shared" si="1225"/>
        <v>0</v>
      </c>
      <c r="KE206" s="1460">
        <f t="shared" si="1226"/>
        <v>0</v>
      </c>
      <c r="KF206" s="1460">
        <f t="shared" si="1227"/>
        <v>0</v>
      </c>
      <c r="KG206" s="1460">
        <f t="shared" si="1228"/>
        <v>0</v>
      </c>
      <c r="KH206" s="1460">
        <f t="shared" si="1229"/>
        <v>0</v>
      </c>
      <c r="KI206" s="1460">
        <f t="shared" si="1230"/>
        <v>0</v>
      </c>
      <c r="KJ206" s="1460">
        <f t="shared" si="1231"/>
        <v>0</v>
      </c>
      <c r="KK206" s="1460">
        <f t="shared" si="1232"/>
        <v>0</v>
      </c>
      <c r="KL206" s="1460">
        <f t="shared" si="1233"/>
        <v>0</v>
      </c>
      <c r="KM206" s="1460">
        <f t="shared" si="1234"/>
        <v>0</v>
      </c>
      <c r="KN206" s="1460">
        <f t="shared" si="1235"/>
        <v>0</v>
      </c>
      <c r="KO206" s="1460">
        <f t="shared" si="1236"/>
        <v>0</v>
      </c>
      <c r="KP206" s="1460">
        <f t="shared" si="1237"/>
        <v>0</v>
      </c>
      <c r="KQ206" s="1460">
        <f t="shared" si="1238"/>
        <v>0</v>
      </c>
      <c r="KR206" s="1460">
        <f t="shared" si="1239"/>
        <v>0</v>
      </c>
      <c r="KS206" s="1460">
        <f t="shared" si="1240"/>
        <v>0</v>
      </c>
      <c r="KT206" s="1460">
        <f t="shared" si="1241"/>
        <v>0</v>
      </c>
      <c r="KU206" s="1460">
        <f t="shared" si="1242"/>
        <v>0</v>
      </c>
      <c r="KV206" s="1460">
        <f t="shared" si="1243"/>
        <v>0</v>
      </c>
      <c r="KW206" s="1460">
        <f t="shared" si="1244"/>
        <v>0</v>
      </c>
      <c r="KX206" s="1460">
        <f t="shared" si="1245"/>
        <v>0</v>
      </c>
      <c r="KY206" s="1460">
        <f t="shared" si="1246"/>
        <v>0</v>
      </c>
      <c r="KZ206" s="1460">
        <f t="shared" si="1247"/>
        <v>0</v>
      </c>
      <c r="LA206" s="1460">
        <f t="shared" si="1248"/>
        <v>0</v>
      </c>
      <c r="LB206" s="1460">
        <f t="shared" si="1249"/>
        <v>0</v>
      </c>
      <c r="LC206" s="1460">
        <f t="shared" si="1250"/>
        <v>0</v>
      </c>
      <c r="LD206" s="1460">
        <f t="shared" si="1251"/>
        <v>0</v>
      </c>
      <c r="LE206" s="1460">
        <f t="shared" si="1252"/>
        <v>0</v>
      </c>
      <c r="LF206" s="1460">
        <f t="shared" si="1253"/>
        <v>0</v>
      </c>
      <c r="LG206" s="1460">
        <f t="shared" si="1254"/>
        <v>0</v>
      </c>
      <c r="LH206" s="1460">
        <f t="shared" si="1255"/>
        <v>0</v>
      </c>
      <c r="LI206" s="1460">
        <f t="shared" si="1256"/>
        <v>0</v>
      </c>
      <c r="LJ206" s="1460">
        <f t="shared" si="1257"/>
        <v>0</v>
      </c>
      <c r="LK206" s="1460">
        <f t="shared" si="1258"/>
        <v>0</v>
      </c>
      <c r="LL206" s="1460">
        <f t="shared" si="1259"/>
        <v>0</v>
      </c>
      <c r="LM206" s="1460">
        <f t="shared" si="1260"/>
        <v>0</v>
      </c>
      <c r="LN206" s="1460">
        <f t="shared" si="1261"/>
        <v>0</v>
      </c>
      <c r="LO206" s="1460">
        <f t="shared" si="1262"/>
        <v>0</v>
      </c>
      <c r="LP206" s="1460">
        <f t="shared" si="1263"/>
        <v>0</v>
      </c>
      <c r="LQ206" s="1460">
        <f t="shared" si="1264"/>
        <v>0</v>
      </c>
      <c r="LR206" s="1460">
        <f t="shared" si="1265"/>
        <v>0</v>
      </c>
      <c r="LS206" s="1460">
        <f t="shared" si="1266"/>
        <v>0</v>
      </c>
      <c r="LW206" s="1467">
        <f t="shared" si="1267"/>
        <v>0</v>
      </c>
      <c r="LX206" s="1467">
        <f t="shared" si="1268"/>
        <v>0</v>
      </c>
      <c r="LY206" s="1467">
        <f t="shared" si="1269"/>
        <v>0</v>
      </c>
      <c r="LZ206" s="1467">
        <f t="shared" si="1270"/>
        <v>0</v>
      </c>
      <c r="MA206" s="1506"/>
      <c r="MB206" s="1460">
        <f t="shared" si="1271"/>
        <v>0</v>
      </c>
      <c r="MC206" s="1460">
        <f t="shared" si="1306"/>
        <v>0</v>
      </c>
      <c r="MD206" s="1460">
        <f t="shared" si="1306"/>
        <v>0</v>
      </c>
      <c r="ME206" s="1460">
        <f t="shared" si="1306"/>
        <v>0</v>
      </c>
      <c r="MF206" s="1460">
        <f t="shared" si="1306"/>
        <v>0</v>
      </c>
      <c r="MG206" s="1460">
        <f t="shared" si="1306"/>
        <v>0</v>
      </c>
      <c r="MH206" s="1460">
        <f t="shared" ref="MC206:MR222" si="1326">IF(MH$12&lt;$AO206,0,IF(MH$12&lt;=$AU206,(MH$8-$LW206)*$D206/12,IF(MH$12&gt;=$BF206,(MH$8-$LZ206)*$D206/12,IF(MH$12&gt;=$BE206,0,IF(MH$12&gt;=$BA206,(MH$8-$LY206)*$D206/12,IF(MH$12&gt;=$AZ206,0,IF(MH$12&gt;=$AV206,(MH$8-$LX206)*$D206/12,0)))))))</f>
        <v>0</v>
      </c>
      <c r="MI206" s="1460">
        <f t="shared" si="1326"/>
        <v>0</v>
      </c>
      <c r="MJ206" s="1460">
        <f t="shared" si="1326"/>
        <v>0</v>
      </c>
      <c r="MK206" s="1460">
        <f t="shared" si="1326"/>
        <v>0</v>
      </c>
      <c r="ML206" s="1460">
        <f t="shared" si="1326"/>
        <v>0</v>
      </c>
      <c r="MM206" s="1460">
        <f t="shared" si="1326"/>
        <v>0</v>
      </c>
      <c r="MN206" s="1460">
        <f t="shared" si="1326"/>
        <v>0</v>
      </c>
      <c r="MO206" s="1460">
        <f t="shared" si="1326"/>
        <v>0</v>
      </c>
      <c r="MP206" s="1460">
        <f t="shared" si="1326"/>
        <v>0</v>
      </c>
      <c r="MQ206" s="1460">
        <f t="shared" si="1326"/>
        <v>0</v>
      </c>
      <c r="MR206" s="1460">
        <f t="shared" si="1326"/>
        <v>0</v>
      </c>
      <c r="MS206" s="1460">
        <f t="shared" si="1311"/>
        <v>0</v>
      </c>
      <c r="MT206" s="1460">
        <f t="shared" si="1311"/>
        <v>0</v>
      </c>
      <c r="MU206" s="1460">
        <f t="shared" si="1311"/>
        <v>0</v>
      </c>
      <c r="MV206" s="1460">
        <f t="shared" si="1311"/>
        <v>0</v>
      </c>
      <c r="MW206" s="1460">
        <f t="shared" si="1311"/>
        <v>0</v>
      </c>
      <c r="MX206" s="1460">
        <f t="shared" si="1311"/>
        <v>0</v>
      </c>
      <c r="MY206" s="1460">
        <f t="shared" si="1311"/>
        <v>0</v>
      </c>
      <c r="MZ206" s="1460">
        <f t="shared" si="1311"/>
        <v>0</v>
      </c>
      <c r="NA206" s="1460">
        <f t="shared" si="1311"/>
        <v>0</v>
      </c>
      <c r="NB206" s="1460">
        <f t="shared" si="1311"/>
        <v>0</v>
      </c>
      <c r="NC206" s="1460">
        <f t="shared" si="1311"/>
        <v>0</v>
      </c>
      <c r="ND206" s="1460">
        <f t="shared" si="1311"/>
        <v>0</v>
      </c>
      <c r="NE206" s="1460">
        <f t="shared" si="1311"/>
        <v>0</v>
      </c>
      <c r="NF206" s="1460">
        <f t="shared" si="1311"/>
        <v>0</v>
      </c>
      <c r="NG206" s="1460">
        <f t="shared" si="1311"/>
        <v>0</v>
      </c>
      <c r="NH206" s="1460">
        <f t="shared" si="1311"/>
        <v>0</v>
      </c>
      <c r="NI206" s="1460">
        <f t="shared" si="1312"/>
        <v>0</v>
      </c>
      <c r="NJ206" s="1460">
        <f t="shared" si="1312"/>
        <v>0</v>
      </c>
      <c r="NK206" s="1460">
        <f t="shared" si="1312"/>
        <v>0</v>
      </c>
      <c r="NL206" s="1460">
        <f t="shared" si="1312"/>
        <v>0</v>
      </c>
      <c r="NM206" s="1460">
        <f t="shared" si="1312"/>
        <v>0</v>
      </c>
      <c r="NN206" s="1460">
        <f t="shared" si="1312"/>
        <v>0</v>
      </c>
      <c r="NO206" s="1460">
        <f t="shared" si="1312"/>
        <v>0</v>
      </c>
      <c r="NP206" s="1460">
        <f t="shared" si="1312"/>
        <v>0</v>
      </c>
      <c r="NQ206" s="1460">
        <f t="shared" si="1312"/>
        <v>0</v>
      </c>
      <c r="NR206" s="1460">
        <f t="shared" si="1312"/>
        <v>0</v>
      </c>
      <c r="NS206" s="1460">
        <f t="shared" si="1312"/>
        <v>0</v>
      </c>
      <c r="NT206" s="1460">
        <f t="shared" si="1312"/>
        <v>0</v>
      </c>
      <c r="NU206" s="1460">
        <f t="shared" si="1312"/>
        <v>0</v>
      </c>
      <c r="NV206" s="1460">
        <f t="shared" si="1312"/>
        <v>0</v>
      </c>
      <c r="NW206" s="1460">
        <f t="shared" si="1312"/>
        <v>0</v>
      </c>
      <c r="NX206" s="1460">
        <f t="shared" si="1312"/>
        <v>0</v>
      </c>
      <c r="NY206" s="1460">
        <f t="shared" si="1313"/>
        <v>0</v>
      </c>
      <c r="NZ206" s="1460">
        <f t="shared" si="1313"/>
        <v>0</v>
      </c>
      <c r="OA206" s="1460">
        <f t="shared" si="1313"/>
        <v>0</v>
      </c>
      <c r="OB206" s="1460">
        <f t="shared" si="1313"/>
        <v>0</v>
      </c>
      <c r="OC206" s="1460">
        <f t="shared" si="1313"/>
        <v>0</v>
      </c>
      <c r="OD206" s="1460">
        <f t="shared" si="1313"/>
        <v>0</v>
      </c>
      <c r="OE206" s="1460">
        <f t="shared" si="1313"/>
        <v>0</v>
      </c>
      <c r="OF206" s="1460">
        <f t="shared" si="1313"/>
        <v>0</v>
      </c>
      <c r="OG206" s="1460">
        <f t="shared" si="1313"/>
        <v>0</v>
      </c>
      <c r="OH206" s="1460">
        <f t="shared" si="1313"/>
        <v>0</v>
      </c>
      <c r="OI206" s="1460">
        <f t="shared" si="1313"/>
        <v>0</v>
      </c>
      <c r="OJ206" s="1460">
        <f t="shared" si="1313"/>
        <v>0</v>
      </c>
      <c r="OK206" s="1460">
        <f t="shared" si="1313"/>
        <v>0</v>
      </c>
      <c r="OL206" s="1460">
        <f t="shared" si="1313"/>
        <v>0</v>
      </c>
      <c r="OM206" s="1460">
        <f t="shared" si="1313"/>
        <v>0</v>
      </c>
      <c r="ON206" s="1460">
        <f t="shared" si="1313"/>
        <v>0</v>
      </c>
      <c r="OO206" s="1460">
        <f t="shared" si="1279"/>
        <v>0</v>
      </c>
      <c r="OP206" s="1460">
        <f t="shared" si="1308"/>
        <v>0</v>
      </c>
      <c r="OQ206" s="1460">
        <f t="shared" si="1308"/>
        <v>0</v>
      </c>
      <c r="OR206" s="1460">
        <f t="shared" si="1308"/>
        <v>0</v>
      </c>
      <c r="OS206" s="1460">
        <f t="shared" si="1308"/>
        <v>0</v>
      </c>
      <c r="OT206" s="1460">
        <f t="shared" si="1308"/>
        <v>0</v>
      </c>
      <c r="OU206" s="1460">
        <f t="shared" si="1308"/>
        <v>0</v>
      </c>
      <c r="OV206" s="1460">
        <f t="shared" si="1308"/>
        <v>0</v>
      </c>
      <c r="OW206" s="1460">
        <f t="shared" si="1308"/>
        <v>0</v>
      </c>
      <c r="OX206" s="1460">
        <f t="shared" si="1308"/>
        <v>0</v>
      </c>
      <c r="OY206" s="1460">
        <f t="shared" si="1308"/>
        <v>0</v>
      </c>
      <c r="OZ206" s="1460">
        <f t="shared" si="1308"/>
        <v>0</v>
      </c>
      <c r="PA206" s="1460">
        <f t="shared" si="1308"/>
        <v>0</v>
      </c>
      <c r="PB206" s="1460">
        <f t="shared" si="1308"/>
        <v>0</v>
      </c>
      <c r="PC206" s="1460">
        <f t="shared" si="1308"/>
        <v>0</v>
      </c>
      <c r="PD206" s="1460">
        <f t="shared" si="1308"/>
        <v>0</v>
      </c>
      <c r="PE206" s="1460">
        <f t="shared" si="1308"/>
        <v>0</v>
      </c>
      <c r="PF206" s="1460">
        <f t="shared" si="1309"/>
        <v>0</v>
      </c>
      <c r="PG206" s="1460">
        <f t="shared" si="1309"/>
        <v>0</v>
      </c>
      <c r="PH206" s="1460">
        <f t="shared" si="1309"/>
        <v>0</v>
      </c>
      <c r="PI206" s="1460">
        <f t="shared" si="1309"/>
        <v>0</v>
      </c>
      <c r="PJ206" s="1460">
        <f t="shared" si="1309"/>
        <v>0</v>
      </c>
      <c r="PK206" s="1460">
        <f t="shared" si="1309"/>
        <v>0</v>
      </c>
      <c r="PL206" s="1460">
        <f t="shared" si="1309"/>
        <v>0</v>
      </c>
      <c r="PM206" s="1460">
        <f t="shared" si="1309"/>
        <v>0</v>
      </c>
      <c r="PN206" s="1460">
        <f t="shared" si="1309"/>
        <v>0</v>
      </c>
      <c r="PO206" s="1460">
        <f t="shared" si="1309"/>
        <v>0</v>
      </c>
      <c r="PP206" s="1460">
        <f t="shared" si="1309"/>
        <v>0</v>
      </c>
      <c r="PQ206" s="1460">
        <f t="shared" si="1309"/>
        <v>0</v>
      </c>
      <c r="PR206" s="1460">
        <f t="shared" si="1309"/>
        <v>0</v>
      </c>
      <c r="PS206" s="1460">
        <f t="shared" si="1309"/>
        <v>0</v>
      </c>
      <c r="PT206" s="1460">
        <f t="shared" si="1309"/>
        <v>0</v>
      </c>
      <c r="PU206" s="1460">
        <f t="shared" si="1309"/>
        <v>0</v>
      </c>
      <c r="PV206" s="1460">
        <f t="shared" si="1310"/>
        <v>0</v>
      </c>
      <c r="PW206" s="1460">
        <f t="shared" si="1310"/>
        <v>0</v>
      </c>
      <c r="PX206" s="1460">
        <f t="shared" si="1310"/>
        <v>0</v>
      </c>
      <c r="PY206" s="1460">
        <f t="shared" si="1310"/>
        <v>0</v>
      </c>
      <c r="PZ206" s="1460">
        <f t="shared" si="1310"/>
        <v>0</v>
      </c>
      <c r="QA206" s="1460">
        <f t="shared" si="1310"/>
        <v>0</v>
      </c>
      <c r="QB206" s="1460">
        <f t="shared" si="1310"/>
        <v>0</v>
      </c>
      <c r="QC206" s="1460">
        <f t="shared" si="1310"/>
        <v>0</v>
      </c>
      <c r="QD206" s="1460">
        <f t="shared" si="1310"/>
        <v>0</v>
      </c>
      <c r="QE206" s="1460">
        <f t="shared" si="1310"/>
        <v>0</v>
      </c>
      <c r="QF206" s="1460">
        <f t="shared" si="1310"/>
        <v>0</v>
      </c>
      <c r="QG206" s="1460">
        <f t="shared" si="1310"/>
        <v>0</v>
      </c>
      <c r="QH206" s="1460">
        <f t="shared" si="1310"/>
        <v>0</v>
      </c>
      <c r="QI206" s="1460">
        <f t="shared" si="1310"/>
        <v>0</v>
      </c>
      <c r="QJ206" s="1460">
        <f t="shared" si="1310"/>
        <v>0</v>
      </c>
      <c r="QK206" s="1460">
        <f t="shared" si="1310"/>
        <v>0</v>
      </c>
      <c r="QL206" s="1460">
        <f t="shared" si="1323"/>
        <v>0</v>
      </c>
      <c r="QM206" s="1460">
        <f t="shared" si="1323"/>
        <v>0</v>
      </c>
      <c r="QN206" s="1460">
        <f t="shared" si="1323"/>
        <v>0</v>
      </c>
      <c r="QO206" s="1460">
        <f t="shared" si="1323"/>
        <v>0</v>
      </c>
      <c r="QP206" s="1460">
        <f t="shared" si="1323"/>
        <v>0</v>
      </c>
      <c r="QQ206" s="1460">
        <f t="shared" si="1323"/>
        <v>0</v>
      </c>
    </row>
    <row r="207" spans="1:459" s="1466" customFormat="1" ht="22.5" customHeight="1">
      <c r="A207" s="1468"/>
      <c r="B207" s="1469"/>
      <c r="C207" s="1469"/>
      <c r="D207" s="1470"/>
      <c r="E207" s="1471"/>
      <c r="F207" s="1472"/>
      <c r="G207" s="1472"/>
      <c r="H207" s="1473">
        <f t="shared" si="1106"/>
        <v>0</v>
      </c>
      <c r="I207" s="1474">
        <v>0</v>
      </c>
      <c r="J207" s="1475">
        <f t="shared" si="437"/>
        <v>0</v>
      </c>
      <c r="K207" s="1476">
        <v>0</v>
      </c>
      <c r="L207" s="1477">
        <f t="shared" si="1107"/>
        <v>0</v>
      </c>
      <c r="M207" s="1477">
        <f t="shared" si="1108"/>
        <v>0</v>
      </c>
      <c r="N207" s="1478"/>
      <c r="O207" s="1479">
        <v>0</v>
      </c>
      <c r="P207" s="1480">
        <v>0</v>
      </c>
      <c r="Q207" s="1828">
        <v>0</v>
      </c>
      <c r="R207" s="1831">
        <f t="shared" si="1109"/>
        <v>0</v>
      </c>
      <c r="S207" s="1481">
        <f>IF(AND(SUM(O207:Q207)=0,N207="NNN"),MIN('Operating History and Pro Forma'!$M$33,'Operating History and Pro Forma'!$T$15)*D207,SUM(O207:Q207)*D207)</f>
        <v>0</v>
      </c>
      <c r="T207" s="1482">
        <f t="shared" si="1110"/>
        <v>0</v>
      </c>
      <c r="U207" s="1483">
        <f t="shared" si="1111"/>
        <v>0</v>
      </c>
      <c r="V207" s="1480"/>
      <c r="W207" s="1514"/>
      <c r="X207" s="1486" t="str">
        <f t="shared" si="1112"/>
        <v/>
      </c>
      <c r="Y207" s="1487">
        <f t="shared" si="1113"/>
        <v>0</v>
      </c>
      <c r="Z207" s="1488"/>
      <c r="AA207" s="1488"/>
      <c r="AB207" s="1488"/>
      <c r="AC207" s="1488"/>
      <c r="AD207" s="1489">
        <f t="shared" si="1114"/>
        <v>0</v>
      </c>
      <c r="AE207" s="1490" t="str">
        <f t="shared" si="1115"/>
        <v/>
      </c>
      <c r="AF207" s="1491">
        <f t="shared" si="1116"/>
        <v>0</v>
      </c>
      <c r="AG207" s="1492">
        <f t="shared" si="1117"/>
        <v>0</v>
      </c>
      <c r="AH207" s="1493">
        <f t="shared" si="1320"/>
        <v>0</v>
      </c>
      <c r="AI207" s="1493">
        <f t="shared" si="1320"/>
        <v>0</v>
      </c>
      <c r="AJ207" s="1494">
        <f t="shared" si="1320"/>
        <v>0</v>
      </c>
      <c r="AK207" s="1494">
        <f t="shared" si="1320"/>
        <v>0</v>
      </c>
      <c r="AL207" s="1495">
        <f t="shared" si="1320"/>
        <v>0</v>
      </c>
      <c r="AM207" s="1496">
        <f t="shared" si="1320"/>
        <v>0</v>
      </c>
      <c r="AN207" s="1497">
        <f t="shared" si="399"/>
        <v>0</v>
      </c>
      <c r="AO207" s="1498">
        <f t="shared" ref="AO207:AO270" si="1327">ROUNDUP(IF($AE207="v",1000,0),0)</f>
        <v>0</v>
      </c>
      <c r="AP207" s="1499">
        <f t="shared" si="1119"/>
        <v>0</v>
      </c>
      <c r="AQ207" s="1500">
        <f t="shared" si="1120"/>
        <v>0</v>
      </c>
      <c r="AR207" s="1501">
        <f t="shared" si="1121"/>
        <v>0</v>
      </c>
      <c r="AS207" s="1498">
        <f t="shared" si="1324"/>
        <v>0</v>
      </c>
      <c r="AT207" s="1501">
        <f t="shared" si="1122"/>
        <v>0</v>
      </c>
      <c r="AU207" s="1498">
        <f t="shared" si="1123"/>
        <v>1</v>
      </c>
      <c r="AV207" s="1498">
        <f t="shared" si="1124"/>
        <v>2</v>
      </c>
      <c r="AW207" s="1499">
        <f t="shared" si="1125"/>
        <v>0</v>
      </c>
      <c r="AX207" s="1502">
        <f t="shared" si="1126"/>
        <v>0</v>
      </c>
      <c r="AY207" s="1503">
        <f t="shared" si="1127"/>
        <v>0</v>
      </c>
      <c r="AZ207" s="1498">
        <f t="shared" si="1128"/>
        <v>2</v>
      </c>
      <c r="BA207" s="1498">
        <f t="shared" si="1129"/>
        <v>3</v>
      </c>
      <c r="BB207" s="1499">
        <f t="shared" si="1130"/>
        <v>0</v>
      </c>
      <c r="BC207" s="1502">
        <f t="shared" si="1131"/>
        <v>0</v>
      </c>
      <c r="BD207" s="1503">
        <f t="shared" si="1132"/>
        <v>0</v>
      </c>
      <c r="BE207" s="1498">
        <f t="shared" si="1133"/>
        <v>3</v>
      </c>
      <c r="BF207" s="1498">
        <f t="shared" si="1134"/>
        <v>4</v>
      </c>
      <c r="BG207" s="1499">
        <f t="shared" si="1135"/>
        <v>0</v>
      </c>
      <c r="BH207" s="1502">
        <f t="shared" si="1136"/>
        <v>0</v>
      </c>
      <c r="BI207" s="1502">
        <f t="shared" si="1137"/>
        <v>0</v>
      </c>
      <c r="BJ207" s="1504">
        <f t="shared" si="1138"/>
        <v>1900</v>
      </c>
      <c r="BK207" s="1505" t="str">
        <f t="shared" si="1139"/>
        <v/>
      </c>
      <c r="BL207" s="1506"/>
      <c r="BM207" s="1507">
        <f t="shared" si="1140"/>
        <v>0</v>
      </c>
      <c r="BN207" s="1508">
        <f t="shared" si="1325"/>
        <v>0</v>
      </c>
      <c r="BO207" s="1508">
        <f t="shared" si="1325"/>
        <v>0</v>
      </c>
      <c r="BP207" s="1508">
        <f t="shared" si="1325"/>
        <v>0</v>
      </c>
      <c r="BQ207" s="1508">
        <f t="shared" si="1325"/>
        <v>0</v>
      </c>
      <c r="BR207" s="1508">
        <f t="shared" si="1325"/>
        <v>0</v>
      </c>
      <c r="BS207" s="1508">
        <f t="shared" si="1325"/>
        <v>0</v>
      </c>
      <c r="BT207" s="1508">
        <f t="shared" si="1325"/>
        <v>0</v>
      </c>
      <c r="BU207" s="1508">
        <f t="shared" si="1325"/>
        <v>0</v>
      </c>
      <c r="BV207" s="1508">
        <f t="shared" si="1325"/>
        <v>0</v>
      </c>
      <c r="BW207" s="1508">
        <f t="shared" si="1325"/>
        <v>0</v>
      </c>
      <c r="BX207" s="1508">
        <f t="shared" si="1325"/>
        <v>0</v>
      </c>
      <c r="BY207" s="1507">
        <f t="shared" si="1325"/>
        <v>0</v>
      </c>
      <c r="BZ207" s="1508">
        <f t="shared" si="1325"/>
        <v>0</v>
      </c>
      <c r="CA207" s="1508">
        <f t="shared" si="1325"/>
        <v>0</v>
      </c>
      <c r="CB207" s="1508">
        <f t="shared" si="1325"/>
        <v>0</v>
      </c>
      <c r="CC207" s="1508">
        <f t="shared" si="1325"/>
        <v>0</v>
      </c>
      <c r="CD207" s="1508">
        <f t="shared" si="1315"/>
        <v>0</v>
      </c>
      <c r="CE207" s="1508">
        <f t="shared" si="1315"/>
        <v>0</v>
      </c>
      <c r="CF207" s="1508">
        <f t="shared" si="1315"/>
        <v>0</v>
      </c>
      <c r="CG207" s="1508">
        <f t="shared" si="1315"/>
        <v>0</v>
      </c>
      <c r="CH207" s="1508">
        <f t="shared" si="1315"/>
        <v>0</v>
      </c>
      <c r="CI207" s="1508">
        <f t="shared" si="1315"/>
        <v>0</v>
      </c>
      <c r="CJ207" s="1509">
        <f t="shared" si="1315"/>
        <v>0</v>
      </c>
      <c r="CK207" s="1507">
        <f t="shared" si="1315"/>
        <v>0</v>
      </c>
      <c r="CL207" s="1508">
        <f t="shared" si="1315"/>
        <v>0</v>
      </c>
      <c r="CM207" s="1508">
        <f t="shared" si="1315"/>
        <v>0</v>
      </c>
      <c r="CN207" s="1508">
        <f t="shared" si="1315"/>
        <v>0</v>
      </c>
      <c r="CO207" s="1508">
        <f t="shared" si="1315"/>
        <v>0</v>
      </c>
      <c r="CP207" s="1508">
        <f t="shared" si="1315"/>
        <v>0</v>
      </c>
      <c r="CQ207" s="1508">
        <f t="shared" si="1315"/>
        <v>0</v>
      </c>
      <c r="CR207" s="1508">
        <f t="shared" si="1315"/>
        <v>0</v>
      </c>
      <c r="CS207" s="1508">
        <f t="shared" si="1315"/>
        <v>0</v>
      </c>
      <c r="CT207" s="1508">
        <f t="shared" si="1316"/>
        <v>0</v>
      </c>
      <c r="CU207" s="1508">
        <f t="shared" si="1316"/>
        <v>0</v>
      </c>
      <c r="CV207" s="1509">
        <f t="shared" si="1316"/>
        <v>0</v>
      </c>
      <c r="CW207" s="1508">
        <f t="shared" si="1316"/>
        <v>0</v>
      </c>
      <c r="CX207" s="1508">
        <f t="shared" si="1316"/>
        <v>0</v>
      </c>
      <c r="CY207" s="1508">
        <f t="shared" si="1316"/>
        <v>0</v>
      </c>
      <c r="CZ207" s="1508">
        <f t="shared" si="1316"/>
        <v>0</v>
      </c>
      <c r="DA207" s="1508">
        <f t="shared" si="1316"/>
        <v>0</v>
      </c>
      <c r="DB207" s="1508">
        <f t="shared" si="1316"/>
        <v>0</v>
      </c>
      <c r="DC207" s="1508">
        <f t="shared" si="1316"/>
        <v>0</v>
      </c>
      <c r="DD207" s="1508">
        <f t="shared" si="1316"/>
        <v>0</v>
      </c>
      <c r="DE207" s="1508">
        <f t="shared" si="1316"/>
        <v>0</v>
      </c>
      <c r="DF207" s="1508">
        <f t="shared" si="1316"/>
        <v>0</v>
      </c>
      <c r="DG207" s="1508">
        <f t="shared" si="1316"/>
        <v>0</v>
      </c>
      <c r="DH207" s="1509">
        <f t="shared" si="1316"/>
        <v>0</v>
      </c>
      <c r="DI207" s="1508">
        <f t="shared" si="1316"/>
        <v>0</v>
      </c>
      <c r="DJ207" s="1508">
        <f t="shared" si="1317"/>
        <v>0</v>
      </c>
      <c r="DK207" s="1508">
        <f t="shared" si="1317"/>
        <v>0</v>
      </c>
      <c r="DL207" s="1508">
        <f t="shared" si="1317"/>
        <v>0</v>
      </c>
      <c r="DM207" s="1508">
        <f t="shared" si="1317"/>
        <v>0</v>
      </c>
      <c r="DN207" s="1508">
        <f t="shared" si="1317"/>
        <v>0</v>
      </c>
      <c r="DO207" s="1508">
        <f t="shared" si="1317"/>
        <v>0</v>
      </c>
      <c r="DP207" s="1508">
        <f t="shared" si="1317"/>
        <v>0</v>
      </c>
      <c r="DQ207" s="1508">
        <f t="shared" si="1317"/>
        <v>0</v>
      </c>
      <c r="DR207" s="1508">
        <f t="shared" si="1317"/>
        <v>0</v>
      </c>
      <c r="DS207" s="1508">
        <f t="shared" si="1317"/>
        <v>0</v>
      </c>
      <c r="DT207" s="1509">
        <f t="shared" si="1317"/>
        <v>0</v>
      </c>
      <c r="DU207" s="1507">
        <f t="shared" si="1317"/>
        <v>0</v>
      </c>
      <c r="DV207" s="1508">
        <f t="shared" si="1317"/>
        <v>0</v>
      </c>
      <c r="DW207" s="1508">
        <f t="shared" si="1317"/>
        <v>0</v>
      </c>
      <c r="DX207" s="1508">
        <f t="shared" si="1317"/>
        <v>0</v>
      </c>
      <c r="DY207" s="1508">
        <f t="shared" si="1317"/>
        <v>0</v>
      </c>
      <c r="DZ207" s="1508">
        <f t="shared" si="1318"/>
        <v>0</v>
      </c>
      <c r="EA207" s="1508">
        <f t="shared" si="1318"/>
        <v>0</v>
      </c>
      <c r="EB207" s="1508">
        <f t="shared" si="1318"/>
        <v>0</v>
      </c>
      <c r="EC207" s="1508">
        <f t="shared" si="1318"/>
        <v>0</v>
      </c>
      <c r="ED207" s="1508">
        <f t="shared" si="1318"/>
        <v>0</v>
      </c>
      <c r="EE207" s="1508">
        <f t="shared" si="1318"/>
        <v>0</v>
      </c>
      <c r="EF207" s="1508">
        <f t="shared" si="1318"/>
        <v>0</v>
      </c>
      <c r="EG207" s="1507">
        <f t="shared" si="1318"/>
        <v>0</v>
      </c>
      <c r="EH207" s="1508">
        <f t="shared" si="1318"/>
        <v>0</v>
      </c>
      <c r="EI207" s="1508">
        <f t="shared" si="1318"/>
        <v>0</v>
      </c>
      <c r="EJ207" s="1508">
        <f t="shared" si="1318"/>
        <v>0</v>
      </c>
      <c r="EK207" s="1508">
        <f t="shared" si="1318"/>
        <v>0</v>
      </c>
      <c r="EL207" s="1508">
        <f t="shared" si="1318"/>
        <v>0</v>
      </c>
      <c r="EM207" s="1508">
        <f t="shared" si="1318"/>
        <v>0</v>
      </c>
      <c r="EN207" s="1508">
        <f t="shared" si="1318"/>
        <v>0</v>
      </c>
      <c r="EO207" s="1508">
        <f t="shared" si="1318"/>
        <v>0</v>
      </c>
      <c r="EP207" s="1508">
        <f t="shared" si="1319"/>
        <v>0</v>
      </c>
      <c r="EQ207" s="1508">
        <f t="shared" si="1319"/>
        <v>0</v>
      </c>
      <c r="ER207" s="1509">
        <f t="shared" si="1319"/>
        <v>0</v>
      </c>
      <c r="ES207" s="1507">
        <f t="shared" si="1319"/>
        <v>0</v>
      </c>
      <c r="ET207" s="1508">
        <f t="shared" si="1319"/>
        <v>0</v>
      </c>
      <c r="EU207" s="1508">
        <f t="shared" si="1319"/>
        <v>0</v>
      </c>
      <c r="EV207" s="1508">
        <f t="shared" si="1319"/>
        <v>0</v>
      </c>
      <c r="EW207" s="1508">
        <f t="shared" si="1319"/>
        <v>0</v>
      </c>
      <c r="EX207" s="1508">
        <f t="shared" si="1319"/>
        <v>0</v>
      </c>
      <c r="EY207" s="1508">
        <f t="shared" si="1319"/>
        <v>0</v>
      </c>
      <c r="EZ207" s="1508">
        <f t="shared" si="1319"/>
        <v>0</v>
      </c>
      <c r="FA207" s="1508">
        <f t="shared" si="1319"/>
        <v>0</v>
      </c>
      <c r="FB207" s="1508">
        <f t="shared" si="1319"/>
        <v>0</v>
      </c>
      <c r="FC207" s="1508">
        <f t="shared" si="1319"/>
        <v>0</v>
      </c>
      <c r="FD207" s="1509">
        <f t="shared" si="1319"/>
        <v>0</v>
      </c>
      <c r="FE207" s="1508">
        <f t="shared" si="1319"/>
        <v>0</v>
      </c>
      <c r="FF207" s="1508">
        <f t="shared" si="1287"/>
        <v>0</v>
      </c>
      <c r="FG207" s="1508">
        <f t="shared" si="1287"/>
        <v>0</v>
      </c>
      <c r="FH207" s="1508">
        <f t="shared" si="1287"/>
        <v>0</v>
      </c>
      <c r="FI207" s="1508">
        <f t="shared" si="1287"/>
        <v>0</v>
      </c>
      <c r="FJ207" s="1508">
        <f t="shared" si="1287"/>
        <v>0</v>
      </c>
      <c r="FK207" s="1508">
        <f t="shared" si="1287"/>
        <v>0</v>
      </c>
      <c r="FL207" s="1508">
        <f t="shared" si="1287"/>
        <v>0</v>
      </c>
      <c r="FM207" s="1508">
        <f t="shared" si="1287"/>
        <v>0</v>
      </c>
      <c r="FN207" s="1508">
        <f t="shared" si="1287"/>
        <v>0</v>
      </c>
      <c r="FO207" s="1508">
        <f t="shared" si="1287"/>
        <v>0</v>
      </c>
      <c r="FP207" s="1509">
        <f t="shared" si="1287"/>
        <v>0</v>
      </c>
      <c r="FQ207" s="1508">
        <f t="shared" si="1287"/>
        <v>0</v>
      </c>
      <c r="FR207" s="1508">
        <f t="shared" si="1287"/>
        <v>0</v>
      </c>
      <c r="FS207" s="1508">
        <f t="shared" si="1287"/>
        <v>0</v>
      </c>
      <c r="FT207" s="1508">
        <f t="shared" si="1287"/>
        <v>0</v>
      </c>
      <c r="FU207" s="1508">
        <f t="shared" si="1287"/>
        <v>0</v>
      </c>
      <c r="FV207" s="1508">
        <f t="shared" si="1321"/>
        <v>0</v>
      </c>
      <c r="FW207" s="1508">
        <f t="shared" si="1322"/>
        <v>0</v>
      </c>
      <c r="FX207" s="1508">
        <f t="shared" si="1322"/>
        <v>0</v>
      </c>
      <c r="FY207" s="1508">
        <f t="shared" si="1322"/>
        <v>0</v>
      </c>
      <c r="FZ207" s="1508">
        <f t="shared" si="1322"/>
        <v>0</v>
      </c>
      <c r="GA207" s="1508">
        <f t="shared" si="1322"/>
        <v>0</v>
      </c>
      <c r="GB207" s="1509">
        <f t="shared" si="1322"/>
        <v>0</v>
      </c>
      <c r="GC207" s="1506"/>
      <c r="GD207" s="1458">
        <f t="shared" si="1143"/>
        <v>1</v>
      </c>
      <c r="GE207" s="1510">
        <f t="shared" si="1307"/>
        <v>0</v>
      </c>
      <c r="GF207" s="1511">
        <f t="shared" si="1307"/>
        <v>0</v>
      </c>
      <c r="GG207" s="1511">
        <f t="shared" si="1307"/>
        <v>0</v>
      </c>
      <c r="GH207" s="1511">
        <f t="shared" si="1307"/>
        <v>0</v>
      </c>
      <c r="GI207" s="1511">
        <f t="shared" si="1307"/>
        <v>0</v>
      </c>
      <c r="GJ207" s="1511">
        <f t="shared" si="1307"/>
        <v>0</v>
      </c>
      <c r="GK207" s="1511">
        <f t="shared" si="1307"/>
        <v>0</v>
      </c>
      <c r="GL207" s="1511">
        <f t="shared" si="1307"/>
        <v>0</v>
      </c>
      <c r="GM207" s="1511">
        <f t="shared" si="1307"/>
        <v>0</v>
      </c>
      <c r="GN207" s="1512">
        <f t="shared" si="1307"/>
        <v>0</v>
      </c>
      <c r="GO207" s="1513">
        <f t="shared" si="1144"/>
        <v>0</v>
      </c>
      <c r="GP207" s="1506"/>
      <c r="GQ207" s="1510">
        <f t="shared" si="1304"/>
        <v>0</v>
      </c>
      <c r="GR207" s="1511">
        <f t="shared" si="1314"/>
        <v>0</v>
      </c>
      <c r="GS207" s="1511">
        <f t="shared" si="1314"/>
        <v>0</v>
      </c>
      <c r="GT207" s="1511">
        <f t="shared" si="1314"/>
        <v>0</v>
      </c>
      <c r="GU207" s="1511">
        <f t="shared" si="1314"/>
        <v>0</v>
      </c>
      <c r="GV207" s="1511">
        <f t="shared" si="1314"/>
        <v>0</v>
      </c>
      <c r="GW207" s="1511">
        <f t="shared" si="1314"/>
        <v>0</v>
      </c>
      <c r="GX207" s="1511">
        <f t="shared" si="1314"/>
        <v>0</v>
      </c>
      <c r="GY207" s="1511">
        <f t="shared" si="1314"/>
        <v>0</v>
      </c>
      <c r="GZ207" s="1512">
        <f t="shared" si="1314"/>
        <v>0</v>
      </c>
      <c r="HA207" s="1513">
        <f t="shared" si="1145"/>
        <v>0</v>
      </c>
      <c r="HB207" s="1506">
        <f t="shared" si="1146"/>
        <v>1</v>
      </c>
      <c r="HC207" s="1506"/>
      <c r="HD207" s="1508">
        <f t="shared" si="1147"/>
        <v>0</v>
      </c>
      <c r="HE207" s="1460">
        <f t="shared" si="1148"/>
        <v>0</v>
      </c>
      <c r="HF207" s="1460">
        <f t="shared" si="1149"/>
        <v>0</v>
      </c>
      <c r="HG207" s="1460">
        <f t="shared" si="1150"/>
        <v>0</v>
      </c>
      <c r="HH207" s="1460">
        <f t="shared" si="1151"/>
        <v>0</v>
      </c>
      <c r="HI207" s="1460">
        <f t="shared" si="1152"/>
        <v>0</v>
      </c>
      <c r="HJ207" s="1460">
        <f t="shared" si="1153"/>
        <v>0</v>
      </c>
      <c r="HK207" s="1460">
        <f t="shared" si="1154"/>
        <v>0</v>
      </c>
      <c r="HL207" s="1460">
        <f t="shared" si="1155"/>
        <v>0</v>
      </c>
      <c r="HM207" s="1460">
        <f t="shared" si="1156"/>
        <v>0</v>
      </c>
      <c r="HN207" s="1460">
        <f t="shared" si="1157"/>
        <v>0</v>
      </c>
      <c r="HO207" s="1460">
        <f t="shared" si="1158"/>
        <v>0</v>
      </c>
      <c r="HP207" s="1460">
        <f t="shared" si="1159"/>
        <v>0</v>
      </c>
      <c r="HQ207" s="1460">
        <f t="shared" si="1160"/>
        <v>0</v>
      </c>
      <c r="HR207" s="1460">
        <f t="shared" si="1161"/>
        <v>0</v>
      </c>
      <c r="HS207" s="1460">
        <f t="shared" si="1162"/>
        <v>0</v>
      </c>
      <c r="HT207" s="1460">
        <f t="shared" si="1163"/>
        <v>0</v>
      </c>
      <c r="HU207" s="1460">
        <f t="shared" si="1164"/>
        <v>0</v>
      </c>
      <c r="HV207" s="1460">
        <f t="shared" si="1165"/>
        <v>0</v>
      </c>
      <c r="HW207" s="1460">
        <f t="shared" si="1166"/>
        <v>0</v>
      </c>
      <c r="HX207" s="1460">
        <f t="shared" si="1167"/>
        <v>0</v>
      </c>
      <c r="HY207" s="1460">
        <f t="shared" si="1168"/>
        <v>0</v>
      </c>
      <c r="HZ207" s="1460">
        <f t="shared" si="1169"/>
        <v>0</v>
      </c>
      <c r="IA207" s="1460">
        <f t="shared" si="1170"/>
        <v>0</v>
      </c>
      <c r="IB207" s="1460">
        <f t="shared" si="1171"/>
        <v>0</v>
      </c>
      <c r="IC207" s="1460">
        <f t="shared" si="1172"/>
        <v>0</v>
      </c>
      <c r="ID207" s="1460">
        <f t="shared" si="1173"/>
        <v>0</v>
      </c>
      <c r="IE207" s="1460">
        <f t="shared" si="1174"/>
        <v>0</v>
      </c>
      <c r="IF207" s="1460">
        <f t="shared" si="1175"/>
        <v>0</v>
      </c>
      <c r="IG207" s="1460">
        <f t="shared" si="1176"/>
        <v>0</v>
      </c>
      <c r="IH207" s="1460">
        <f t="shared" si="1177"/>
        <v>0</v>
      </c>
      <c r="II207" s="1460">
        <f t="shared" si="1178"/>
        <v>0</v>
      </c>
      <c r="IJ207" s="1460">
        <f t="shared" si="1179"/>
        <v>0</v>
      </c>
      <c r="IK207" s="1460">
        <f t="shared" si="1180"/>
        <v>0</v>
      </c>
      <c r="IL207" s="1460">
        <f t="shared" si="1181"/>
        <v>0</v>
      </c>
      <c r="IM207" s="1460">
        <f t="shared" si="1182"/>
        <v>0</v>
      </c>
      <c r="IN207" s="1460">
        <f t="shared" si="1183"/>
        <v>0</v>
      </c>
      <c r="IO207" s="1460">
        <f t="shared" si="1184"/>
        <v>0</v>
      </c>
      <c r="IP207" s="1460">
        <f t="shared" si="1185"/>
        <v>0</v>
      </c>
      <c r="IQ207" s="1460">
        <f t="shared" si="1186"/>
        <v>0</v>
      </c>
      <c r="IR207" s="1460">
        <f t="shared" si="1187"/>
        <v>0</v>
      </c>
      <c r="IS207" s="1460">
        <f t="shared" si="1188"/>
        <v>0</v>
      </c>
      <c r="IT207" s="1460">
        <f t="shared" si="1189"/>
        <v>0</v>
      </c>
      <c r="IU207" s="1460">
        <f t="shared" si="1190"/>
        <v>0</v>
      </c>
      <c r="IV207" s="1460">
        <f t="shared" si="1191"/>
        <v>0</v>
      </c>
      <c r="IW207" s="1460">
        <f t="shared" si="1192"/>
        <v>0</v>
      </c>
      <c r="IX207" s="1460">
        <f t="shared" si="1193"/>
        <v>0</v>
      </c>
      <c r="IY207" s="1460">
        <f t="shared" si="1194"/>
        <v>0</v>
      </c>
      <c r="IZ207" s="1460">
        <f t="shared" si="1195"/>
        <v>0</v>
      </c>
      <c r="JA207" s="1460">
        <f t="shared" si="1196"/>
        <v>0</v>
      </c>
      <c r="JB207" s="1460">
        <f t="shared" si="1197"/>
        <v>0</v>
      </c>
      <c r="JC207" s="1460">
        <f t="shared" si="1198"/>
        <v>0</v>
      </c>
      <c r="JD207" s="1460">
        <f t="shared" si="1199"/>
        <v>0</v>
      </c>
      <c r="JE207" s="1460">
        <f t="shared" si="1200"/>
        <v>0</v>
      </c>
      <c r="JF207" s="1460">
        <f t="shared" si="1201"/>
        <v>0</v>
      </c>
      <c r="JG207" s="1460">
        <f t="shared" si="1202"/>
        <v>0</v>
      </c>
      <c r="JH207" s="1460">
        <f t="shared" si="1203"/>
        <v>0</v>
      </c>
      <c r="JI207" s="1460">
        <f t="shared" si="1204"/>
        <v>0</v>
      </c>
      <c r="JJ207" s="1460">
        <f t="shared" si="1205"/>
        <v>0</v>
      </c>
      <c r="JK207" s="1460">
        <f t="shared" si="1206"/>
        <v>0</v>
      </c>
      <c r="JL207" s="1460">
        <f t="shared" si="1207"/>
        <v>0</v>
      </c>
      <c r="JM207" s="1460">
        <f t="shared" si="1208"/>
        <v>0</v>
      </c>
      <c r="JN207" s="1460">
        <f t="shared" si="1209"/>
        <v>0</v>
      </c>
      <c r="JO207" s="1460">
        <f t="shared" si="1210"/>
        <v>0</v>
      </c>
      <c r="JP207" s="1460">
        <f t="shared" si="1211"/>
        <v>0</v>
      </c>
      <c r="JQ207" s="1460">
        <f t="shared" si="1212"/>
        <v>0</v>
      </c>
      <c r="JR207" s="1460">
        <f t="shared" si="1213"/>
        <v>0</v>
      </c>
      <c r="JS207" s="1460">
        <f t="shared" si="1214"/>
        <v>0</v>
      </c>
      <c r="JT207" s="1460">
        <f t="shared" si="1215"/>
        <v>0</v>
      </c>
      <c r="JU207" s="1460">
        <f t="shared" si="1216"/>
        <v>0</v>
      </c>
      <c r="JV207" s="1460">
        <f t="shared" si="1217"/>
        <v>0</v>
      </c>
      <c r="JW207" s="1460">
        <f t="shared" si="1218"/>
        <v>0</v>
      </c>
      <c r="JX207" s="1460">
        <f t="shared" si="1219"/>
        <v>0</v>
      </c>
      <c r="JY207" s="1460">
        <f t="shared" si="1220"/>
        <v>0</v>
      </c>
      <c r="JZ207" s="1460">
        <f t="shared" si="1221"/>
        <v>0</v>
      </c>
      <c r="KA207" s="1460">
        <f t="shared" si="1222"/>
        <v>0</v>
      </c>
      <c r="KB207" s="1460">
        <f t="shared" si="1223"/>
        <v>0</v>
      </c>
      <c r="KC207" s="1460">
        <f t="shared" si="1224"/>
        <v>0</v>
      </c>
      <c r="KD207" s="1460">
        <f t="shared" si="1225"/>
        <v>0</v>
      </c>
      <c r="KE207" s="1460">
        <f t="shared" si="1226"/>
        <v>0</v>
      </c>
      <c r="KF207" s="1460">
        <f t="shared" si="1227"/>
        <v>0</v>
      </c>
      <c r="KG207" s="1460">
        <f t="shared" si="1228"/>
        <v>0</v>
      </c>
      <c r="KH207" s="1460">
        <f t="shared" si="1229"/>
        <v>0</v>
      </c>
      <c r="KI207" s="1460">
        <f t="shared" si="1230"/>
        <v>0</v>
      </c>
      <c r="KJ207" s="1460">
        <f t="shared" si="1231"/>
        <v>0</v>
      </c>
      <c r="KK207" s="1460">
        <f t="shared" si="1232"/>
        <v>0</v>
      </c>
      <c r="KL207" s="1460">
        <f t="shared" si="1233"/>
        <v>0</v>
      </c>
      <c r="KM207" s="1460">
        <f t="shared" si="1234"/>
        <v>0</v>
      </c>
      <c r="KN207" s="1460">
        <f t="shared" si="1235"/>
        <v>0</v>
      </c>
      <c r="KO207" s="1460">
        <f t="shared" si="1236"/>
        <v>0</v>
      </c>
      <c r="KP207" s="1460">
        <f t="shared" si="1237"/>
        <v>0</v>
      </c>
      <c r="KQ207" s="1460">
        <f t="shared" si="1238"/>
        <v>0</v>
      </c>
      <c r="KR207" s="1460">
        <f t="shared" si="1239"/>
        <v>0</v>
      </c>
      <c r="KS207" s="1460">
        <f t="shared" si="1240"/>
        <v>0</v>
      </c>
      <c r="KT207" s="1460">
        <f t="shared" si="1241"/>
        <v>0</v>
      </c>
      <c r="KU207" s="1460">
        <f t="shared" si="1242"/>
        <v>0</v>
      </c>
      <c r="KV207" s="1460">
        <f t="shared" si="1243"/>
        <v>0</v>
      </c>
      <c r="KW207" s="1460">
        <f t="shared" si="1244"/>
        <v>0</v>
      </c>
      <c r="KX207" s="1460">
        <f t="shared" si="1245"/>
        <v>0</v>
      </c>
      <c r="KY207" s="1460">
        <f t="shared" si="1246"/>
        <v>0</v>
      </c>
      <c r="KZ207" s="1460">
        <f t="shared" si="1247"/>
        <v>0</v>
      </c>
      <c r="LA207" s="1460">
        <f t="shared" si="1248"/>
        <v>0</v>
      </c>
      <c r="LB207" s="1460">
        <f t="shared" si="1249"/>
        <v>0</v>
      </c>
      <c r="LC207" s="1460">
        <f t="shared" si="1250"/>
        <v>0</v>
      </c>
      <c r="LD207" s="1460">
        <f t="shared" si="1251"/>
        <v>0</v>
      </c>
      <c r="LE207" s="1460">
        <f t="shared" si="1252"/>
        <v>0</v>
      </c>
      <c r="LF207" s="1460">
        <f t="shared" si="1253"/>
        <v>0</v>
      </c>
      <c r="LG207" s="1460">
        <f t="shared" si="1254"/>
        <v>0</v>
      </c>
      <c r="LH207" s="1460">
        <f t="shared" si="1255"/>
        <v>0</v>
      </c>
      <c r="LI207" s="1460">
        <f t="shared" si="1256"/>
        <v>0</v>
      </c>
      <c r="LJ207" s="1460">
        <f t="shared" si="1257"/>
        <v>0</v>
      </c>
      <c r="LK207" s="1460">
        <f t="shared" si="1258"/>
        <v>0</v>
      </c>
      <c r="LL207" s="1460">
        <f t="shared" si="1259"/>
        <v>0</v>
      </c>
      <c r="LM207" s="1460">
        <f t="shared" si="1260"/>
        <v>0</v>
      </c>
      <c r="LN207" s="1460">
        <f t="shared" si="1261"/>
        <v>0</v>
      </c>
      <c r="LO207" s="1460">
        <f t="shared" si="1262"/>
        <v>0</v>
      </c>
      <c r="LP207" s="1460">
        <f t="shared" si="1263"/>
        <v>0</v>
      </c>
      <c r="LQ207" s="1460">
        <f t="shared" si="1264"/>
        <v>0</v>
      </c>
      <c r="LR207" s="1460">
        <f t="shared" si="1265"/>
        <v>0</v>
      </c>
      <c r="LS207" s="1460">
        <f t="shared" si="1266"/>
        <v>0</v>
      </c>
      <c r="LW207" s="1467">
        <f t="shared" si="1267"/>
        <v>0</v>
      </c>
      <c r="LX207" s="1467">
        <f t="shared" si="1268"/>
        <v>0</v>
      </c>
      <c r="LY207" s="1467">
        <f t="shared" si="1269"/>
        <v>0</v>
      </c>
      <c r="LZ207" s="1467">
        <f t="shared" si="1270"/>
        <v>0</v>
      </c>
      <c r="MA207" s="1506"/>
      <c r="MB207" s="1460">
        <f t="shared" si="1271"/>
        <v>0</v>
      </c>
      <c r="MC207" s="1460">
        <f t="shared" si="1326"/>
        <v>0</v>
      </c>
      <c r="MD207" s="1460">
        <f t="shared" si="1326"/>
        <v>0</v>
      </c>
      <c r="ME207" s="1460">
        <f t="shared" si="1326"/>
        <v>0</v>
      </c>
      <c r="MF207" s="1460">
        <f t="shared" si="1326"/>
        <v>0</v>
      </c>
      <c r="MG207" s="1460">
        <f t="shared" si="1326"/>
        <v>0</v>
      </c>
      <c r="MH207" s="1460">
        <f t="shared" si="1326"/>
        <v>0</v>
      </c>
      <c r="MI207" s="1460">
        <f t="shared" si="1326"/>
        <v>0</v>
      </c>
      <c r="MJ207" s="1460">
        <f t="shared" si="1326"/>
        <v>0</v>
      </c>
      <c r="MK207" s="1460">
        <f t="shared" si="1326"/>
        <v>0</v>
      </c>
      <c r="ML207" s="1460">
        <f t="shared" si="1326"/>
        <v>0</v>
      </c>
      <c r="MM207" s="1460">
        <f t="shared" si="1326"/>
        <v>0</v>
      </c>
      <c r="MN207" s="1460">
        <f t="shared" si="1326"/>
        <v>0</v>
      </c>
      <c r="MO207" s="1460">
        <f t="shared" si="1326"/>
        <v>0</v>
      </c>
      <c r="MP207" s="1460">
        <f t="shared" si="1326"/>
        <v>0</v>
      </c>
      <c r="MQ207" s="1460">
        <f t="shared" si="1326"/>
        <v>0</v>
      </c>
      <c r="MR207" s="1460">
        <f t="shared" si="1326"/>
        <v>0</v>
      </c>
      <c r="MS207" s="1460">
        <f t="shared" si="1311"/>
        <v>0</v>
      </c>
      <c r="MT207" s="1460">
        <f t="shared" si="1311"/>
        <v>0</v>
      </c>
      <c r="MU207" s="1460">
        <f t="shared" si="1311"/>
        <v>0</v>
      </c>
      <c r="MV207" s="1460">
        <f t="shared" si="1311"/>
        <v>0</v>
      </c>
      <c r="MW207" s="1460">
        <f t="shared" si="1311"/>
        <v>0</v>
      </c>
      <c r="MX207" s="1460">
        <f t="shared" si="1311"/>
        <v>0</v>
      </c>
      <c r="MY207" s="1460">
        <f t="shared" si="1311"/>
        <v>0</v>
      </c>
      <c r="MZ207" s="1460">
        <f t="shared" si="1311"/>
        <v>0</v>
      </c>
      <c r="NA207" s="1460">
        <f t="shared" si="1311"/>
        <v>0</v>
      </c>
      <c r="NB207" s="1460">
        <f t="shared" si="1311"/>
        <v>0</v>
      </c>
      <c r="NC207" s="1460">
        <f t="shared" si="1311"/>
        <v>0</v>
      </c>
      <c r="ND207" s="1460">
        <f t="shared" si="1311"/>
        <v>0</v>
      </c>
      <c r="NE207" s="1460">
        <f t="shared" si="1311"/>
        <v>0</v>
      </c>
      <c r="NF207" s="1460">
        <f t="shared" si="1311"/>
        <v>0</v>
      </c>
      <c r="NG207" s="1460">
        <f t="shared" si="1311"/>
        <v>0</v>
      </c>
      <c r="NH207" s="1460">
        <f t="shared" si="1311"/>
        <v>0</v>
      </c>
      <c r="NI207" s="1460">
        <f t="shared" si="1312"/>
        <v>0</v>
      </c>
      <c r="NJ207" s="1460">
        <f t="shared" si="1312"/>
        <v>0</v>
      </c>
      <c r="NK207" s="1460">
        <f t="shared" si="1312"/>
        <v>0</v>
      </c>
      <c r="NL207" s="1460">
        <f t="shared" si="1312"/>
        <v>0</v>
      </c>
      <c r="NM207" s="1460">
        <f t="shared" si="1312"/>
        <v>0</v>
      </c>
      <c r="NN207" s="1460">
        <f t="shared" si="1312"/>
        <v>0</v>
      </c>
      <c r="NO207" s="1460">
        <f t="shared" si="1312"/>
        <v>0</v>
      </c>
      <c r="NP207" s="1460">
        <f t="shared" si="1312"/>
        <v>0</v>
      </c>
      <c r="NQ207" s="1460">
        <f t="shared" si="1312"/>
        <v>0</v>
      </c>
      <c r="NR207" s="1460">
        <f t="shared" si="1312"/>
        <v>0</v>
      </c>
      <c r="NS207" s="1460">
        <f t="shared" si="1312"/>
        <v>0</v>
      </c>
      <c r="NT207" s="1460">
        <f t="shared" si="1312"/>
        <v>0</v>
      </c>
      <c r="NU207" s="1460">
        <f t="shared" si="1312"/>
        <v>0</v>
      </c>
      <c r="NV207" s="1460">
        <f t="shared" si="1312"/>
        <v>0</v>
      </c>
      <c r="NW207" s="1460">
        <f t="shared" si="1312"/>
        <v>0</v>
      </c>
      <c r="NX207" s="1460">
        <f t="shared" si="1312"/>
        <v>0</v>
      </c>
      <c r="NY207" s="1460">
        <f t="shared" si="1313"/>
        <v>0</v>
      </c>
      <c r="NZ207" s="1460">
        <f t="shared" si="1313"/>
        <v>0</v>
      </c>
      <c r="OA207" s="1460">
        <f t="shared" si="1313"/>
        <v>0</v>
      </c>
      <c r="OB207" s="1460">
        <f t="shared" si="1313"/>
        <v>0</v>
      </c>
      <c r="OC207" s="1460">
        <f t="shared" si="1313"/>
        <v>0</v>
      </c>
      <c r="OD207" s="1460">
        <f t="shared" si="1313"/>
        <v>0</v>
      </c>
      <c r="OE207" s="1460">
        <f t="shared" si="1313"/>
        <v>0</v>
      </c>
      <c r="OF207" s="1460">
        <f t="shared" si="1313"/>
        <v>0</v>
      </c>
      <c r="OG207" s="1460">
        <f t="shared" si="1313"/>
        <v>0</v>
      </c>
      <c r="OH207" s="1460">
        <f t="shared" si="1313"/>
        <v>0</v>
      </c>
      <c r="OI207" s="1460">
        <f t="shared" si="1313"/>
        <v>0</v>
      </c>
      <c r="OJ207" s="1460">
        <f t="shared" si="1313"/>
        <v>0</v>
      </c>
      <c r="OK207" s="1460">
        <f t="shared" si="1313"/>
        <v>0</v>
      </c>
      <c r="OL207" s="1460">
        <f t="shared" si="1313"/>
        <v>0</v>
      </c>
      <c r="OM207" s="1460">
        <f t="shared" si="1313"/>
        <v>0</v>
      </c>
      <c r="ON207" s="1460">
        <f t="shared" si="1313"/>
        <v>0</v>
      </c>
      <c r="OO207" s="1460">
        <f t="shared" si="1279"/>
        <v>0</v>
      </c>
      <c r="OP207" s="1460">
        <f t="shared" si="1308"/>
        <v>0</v>
      </c>
      <c r="OQ207" s="1460">
        <f t="shared" si="1308"/>
        <v>0</v>
      </c>
      <c r="OR207" s="1460">
        <f t="shared" si="1308"/>
        <v>0</v>
      </c>
      <c r="OS207" s="1460">
        <f t="shared" si="1308"/>
        <v>0</v>
      </c>
      <c r="OT207" s="1460">
        <f t="shared" si="1308"/>
        <v>0</v>
      </c>
      <c r="OU207" s="1460">
        <f t="shared" si="1308"/>
        <v>0</v>
      </c>
      <c r="OV207" s="1460">
        <f t="shared" si="1308"/>
        <v>0</v>
      </c>
      <c r="OW207" s="1460">
        <f t="shared" si="1308"/>
        <v>0</v>
      </c>
      <c r="OX207" s="1460">
        <f t="shared" si="1308"/>
        <v>0</v>
      </c>
      <c r="OY207" s="1460">
        <f t="shared" si="1308"/>
        <v>0</v>
      </c>
      <c r="OZ207" s="1460">
        <f t="shared" si="1308"/>
        <v>0</v>
      </c>
      <c r="PA207" s="1460">
        <f t="shared" si="1308"/>
        <v>0</v>
      </c>
      <c r="PB207" s="1460">
        <f t="shared" si="1308"/>
        <v>0</v>
      </c>
      <c r="PC207" s="1460">
        <f t="shared" si="1308"/>
        <v>0</v>
      </c>
      <c r="PD207" s="1460">
        <f t="shared" si="1308"/>
        <v>0</v>
      </c>
      <c r="PE207" s="1460">
        <f t="shared" si="1308"/>
        <v>0</v>
      </c>
      <c r="PF207" s="1460">
        <f t="shared" si="1309"/>
        <v>0</v>
      </c>
      <c r="PG207" s="1460">
        <f t="shared" si="1309"/>
        <v>0</v>
      </c>
      <c r="PH207" s="1460">
        <f t="shared" si="1309"/>
        <v>0</v>
      </c>
      <c r="PI207" s="1460">
        <f t="shared" si="1309"/>
        <v>0</v>
      </c>
      <c r="PJ207" s="1460">
        <f t="shared" si="1309"/>
        <v>0</v>
      </c>
      <c r="PK207" s="1460">
        <f t="shared" si="1309"/>
        <v>0</v>
      </c>
      <c r="PL207" s="1460">
        <f t="shared" si="1309"/>
        <v>0</v>
      </c>
      <c r="PM207" s="1460">
        <f t="shared" si="1309"/>
        <v>0</v>
      </c>
      <c r="PN207" s="1460">
        <f t="shared" si="1309"/>
        <v>0</v>
      </c>
      <c r="PO207" s="1460">
        <f t="shared" si="1309"/>
        <v>0</v>
      </c>
      <c r="PP207" s="1460">
        <f t="shared" si="1309"/>
        <v>0</v>
      </c>
      <c r="PQ207" s="1460">
        <f t="shared" si="1309"/>
        <v>0</v>
      </c>
      <c r="PR207" s="1460">
        <f t="shared" si="1309"/>
        <v>0</v>
      </c>
      <c r="PS207" s="1460">
        <f t="shared" si="1309"/>
        <v>0</v>
      </c>
      <c r="PT207" s="1460">
        <f t="shared" si="1309"/>
        <v>0</v>
      </c>
      <c r="PU207" s="1460">
        <f t="shared" si="1309"/>
        <v>0</v>
      </c>
      <c r="PV207" s="1460">
        <f t="shared" si="1310"/>
        <v>0</v>
      </c>
      <c r="PW207" s="1460">
        <f t="shared" si="1310"/>
        <v>0</v>
      </c>
      <c r="PX207" s="1460">
        <f t="shared" si="1310"/>
        <v>0</v>
      </c>
      <c r="PY207" s="1460">
        <f t="shared" si="1310"/>
        <v>0</v>
      </c>
      <c r="PZ207" s="1460">
        <f t="shared" si="1310"/>
        <v>0</v>
      </c>
      <c r="QA207" s="1460">
        <f t="shared" si="1310"/>
        <v>0</v>
      </c>
      <c r="QB207" s="1460">
        <f t="shared" si="1310"/>
        <v>0</v>
      </c>
      <c r="QC207" s="1460">
        <f t="shared" si="1310"/>
        <v>0</v>
      </c>
      <c r="QD207" s="1460">
        <f t="shared" si="1310"/>
        <v>0</v>
      </c>
      <c r="QE207" s="1460">
        <f t="shared" si="1310"/>
        <v>0</v>
      </c>
      <c r="QF207" s="1460">
        <f t="shared" si="1310"/>
        <v>0</v>
      </c>
      <c r="QG207" s="1460">
        <f t="shared" si="1310"/>
        <v>0</v>
      </c>
      <c r="QH207" s="1460">
        <f t="shared" si="1310"/>
        <v>0</v>
      </c>
      <c r="QI207" s="1460">
        <f t="shared" si="1310"/>
        <v>0</v>
      </c>
      <c r="QJ207" s="1460">
        <f t="shared" si="1310"/>
        <v>0</v>
      </c>
      <c r="QK207" s="1460">
        <f t="shared" si="1310"/>
        <v>0</v>
      </c>
      <c r="QL207" s="1460">
        <f t="shared" si="1323"/>
        <v>0</v>
      </c>
      <c r="QM207" s="1460">
        <f t="shared" si="1323"/>
        <v>0</v>
      </c>
      <c r="QN207" s="1460">
        <f t="shared" si="1323"/>
        <v>0</v>
      </c>
      <c r="QO207" s="1460">
        <f t="shared" si="1323"/>
        <v>0</v>
      </c>
      <c r="QP207" s="1460">
        <f t="shared" si="1323"/>
        <v>0</v>
      </c>
      <c r="QQ207" s="1460">
        <f t="shared" si="1323"/>
        <v>0</v>
      </c>
    </row>
    <row r="208" spans="1:459" s="1466" customFormat="1" ht="22.5" customHeight="1">
      <c r="A208" s="1468"/>
      <c r="B208" s="1469"/>
      <c r="C208" s="1469"/>
      <c r="D208" s="1470"/>
      <c r="E208" s="1471"/>
      <c r="F208" s="1472"/>
      <c r="G208" s="1472"/>
      <c r="H208" s="1473">
        <f t="shared" si="1106"/>
        <v>0</v>
      </c>
      <c r="I208" s="1474">
        <v>0</v>
      </c>
      <c r="J208" s="1475">
        <f t="shared" si="437"/>
        <v>0</v>
      </c>
      <c r="K208" s="1476">
        <v>0</v>
      </c>
      <c r="L208" s="1477">
        <f t="shared" si="1107"/>
        <v>0</v>
      </c>
      <c r="M208" s="1477">
        <f t="shared" si="1108"/>
        <v>0</v>
      </c>
      <c r="N208" s="1478"/>
      <c r="O208" s="1479">
        <v>0</v>
      </c>
      <c r="P208" s="1480">
        <v>0</v>
      </c>
      <c r="Q208" s="1828">
        <v>0</v>
      </c>
      <c r="R208" s="1831">
        <f t="shared" si="1109"/>
        <v>0</v>
      </c>
      <c r="S208" s="1481">
        <f>IF(AND(SUM(O208:Q208)=0,N208="NNN"),MIN('Operating History and Pro Forma'!$M$33,'Operating History and Pro Forma'!$T$15)*D208,SUM(O208:Q208)*D208)</f>
        <v>0</v>
      </c>
      <c r="T208" s="1482">
        <f t="shared" si="1110"/>
        <v>0</v>
      </c>
      <c r="U208" s="1483">
        <f t="shared" si="1111"/>
        <v>0</v>
      </c>
      <c r="V208" s="1480"/>
      <c r="W208" s="1514"/>
      <c r="X208" s="1486" t="str">
        <f t="shared" si="1112"/>
        <v/>
      </c>
      <c r="Y208" s="1487">
        <f t="shared" si="1113"/>
        <v>0</v>
      </c>
      <c r="Z208" s="1488"/>
      <c r="AA208" s="1488"/>
      <c r="AB208" s="1488"/>
      <c r="AC208" s="1488"/>
      <c r="AD208" s="1489">
        <f t="shared" si="1114"/>
        <v>0</v>
      </c>
      <c r="AE208" s="1490" t="str">
        <f t="shared" si="1115"/>
        <v/>
      </c>
      <c r="AF208" s="1491">
        <f t="shared" si="1116"/>
        <v>0</v>
      </c>
      <c r="AG208" s="1492">
        <f t="shared" si="1117"/>
        <v>0</v>
      </c>
      <c r="AH208" s="1493">
        <f t="shared" si="1320"/>
        <v>0</v>
      </c>
      <c r="AI208" s="1493">
        <f t="shared" si="1320"/>
        <v>0</v>
      </c>
      <c r="AJ208" s="1494">
        <f t="shared" si="1320"/>
        <v>0</v>
      </c>
      <c r="AK208" s="1494">
        <f t="shared" si="1320"/>
        <v>0</v>
      </c>
      <c r="AL208" s="1495">
        <f t="shared" si="1320"/>
        <v>0</v>
      </c>
      <c r="AM208" s="1496">
        <f t="shared" si="1320"/>
        <v>0</v>
      </c>
      <c r="AN208" s="1497">
        <f t="shared" si="399"/>
        <v>0</v>
      </c>
      <c r="AO208" s="1498">
        <f t="shared" si="1327"/>
        <v>0</v>
      </c>
      <c r="AP208" s="1499">
        <f t="shared" si="1119"/>
        <v>0</v>
      </c>
      <c r="AQ208" s="1500">
        <f t="shared" si="1120"/>
        <v>0</v>
      </c>
      <c r="AR208" s="1501">
        <f t="shared" si="1121"/>
        <v>0</v>
      </c>
      <c r="AS208" s="1498">
        <f t="shared" si="1324"/>
        <v>0</v>
      </c>
      <c r="AT208" s="1501">
        <f t="shared" si="1122"/>
        <v>0</v>
      </c>
      <c r="AU208" s="1498">
        <f t="shared" si="1123"/>
        <v>1</v>
      </c>
      <c r="AV208" s="1498">
        <f t="shared" si="1124"/>
        <v>2</v>
      </c>
      <c r="AW208" s="1499">
        <f t="shared" si="1125"/>
        <v>0</v>
      </c>
      <c r="AX208" s="1502">
        <f t="shared" si="1126"/>
        <v>0</v>
      </c>
      <c r="AY208" s="1503">
        <f t="shared" si="1127"/>
        <v>0</v>
      </c>
      <c r="AZ208" s="1498">
        <f t="shared" si="1128"/>
        <v>2</v>
      </c>
      <c r="BA208" s="1498">
        <f t="shared" si="1129"/>
        <v>3</v>
      </c>
      <c r="BB208" s="1499">
        <f t="shared" si="1130"/>
        <v>0</v>
      </c>
      <c r="BC208" s="1502">
        <f t="shared" si="1131"/>
        <v>0</v>
      </c>
      <c r="BD208" s="1503">
        <f t="shared" si="1132"/>
        <v>0</v>
      </c>
      <c r="BE208" s="1498">
        <f t="shared" si="1133"/>
        <v>3</v>
      </c>
      <c r="BF208" s="1498">
        <f t="shared" si="1134"/>
        <v>4</v>
      </c>
      <c r="BG208" s="1499">
        <f t="shared" si="1135"/>
        <v>0</v>
      </c>
      <c r="BH208" s="1502">
        <f t="shared" si="1136"/>
        <v>0</v>
      </c>
      <c r="BI208" s="1502">
        <f t="shared" si="1137"/>
        <v>0</v>
      </c>
      <c r="BJ208" s="1504">
        <f t="shared" si="1138"/>
        <v>1900</v>
      </c>
      <c r="BK208" s="1505" t="str">
        <f t="shared" si="1139"/>
        <v/>
      </c>
      <c r="BL208" s="1506"/>
      <c r="BM208" s="1507">
        <f t="shared" si="1140"/>
        <v>0</v>
      </c>
      <c r="BN208" s="1508">
        <f t="shared" si="1325"/>
        <v>0</v>
      </c>
      <c r="BO208" s="1508">
        <f t="shared" si="1325"/>
        <v>0</v>
      </c>
      <c r="BP208" s="1508">
        <f t="shared" si="1325"/>
        <v>0</v>
      </c>
      <c r="BQ208" s="1508">
        <f t="shared" si="1325"/>
        <v>0</v>
      </c>
      <c r="BR208" s="1508">
        <f t="shared" si="1325"/>
        <v>0</v>
      </c>
      <c r="BS208" s="1508">
        <f t="shared" si="1325"/>
        <v>0</v>
      </c>
      <c r="BT208" s="1508">
        <f t="shared" si="1325"/>
        <v>0</v>
      </c>
      <c r="BU208" s="1508">
        <f t="shared" si="1325"/>
        <v>0</v>
      </c>
      <c r="BV208" s="1508">
        <f t="shared" si="1325"/>
        <v>0</v>
      </c>
      <c r="BW208" s="1508">
        <f t="shared" si="1325"/>
        <v>0</v>
      </c>
      <c r="BX208" s="1508">
        <f t="shared" si="1325"/>
        <v>0</v>
      </c>
      <c r="BY208" s="1507">
        <f t="shared" si="1325"/>
        <v>0</v>
      </c>
      <c r="BZ208" s="1508">
        <f t="shared" si="1325"/>
        <v>0</v>
      </c>
      <c r="CA208" s="1508">
        <f t="shared" si="1325"/>
        <v>0</v>
      </c>
      <c r="CB208" s="1508">
        <f t="shared" si="1325"/>
        <v>0</v>
      </c>
      <c r="CC208" s="1508">
        <f t="shared" si="1325"/>
        <v>0</v>
      </c>
      <c r="CD208" s="1508">
        <f t="shared" si="1315"/>
        <v>0</v>
      </c>
      <c r="CE208" s="1508">
        <f t="shared" si="1315"/>
        <v>0</v>
      </c>
      <c r="CF208" s="1508">
        <f t="shared" si="1315"/>
        <v>0</v>
      </c>
      <c r="CG208" s="1508">
        <f t="shared" si="1315"/>
        <v>0</v>
      </c>
      <c r="CH208" s="1508">
        <f t="shared" si="1315"/>
        <v>0</v>
      </c>
      <c r="CI208" s="1508">
        <f t="shared" si="1315"/>
        <v>0</v>
      </c>
      <c r="CJ208" s="1509">
        <f t="shared" si="1315"/>
        <v>0</v>
      </c>
      <c r="CK208" s="1507">
        <f t="shared" si="1315"/>
        <v>0</v>
      </c>
      <c r="CL208" s="1508">
        <f t="shared" si="1315"/>
        <v>0</v>
      </c>
      <c r="CM208" s="1508">
        <f t="shared" si="1315"/>
        <v>0</v>
      </c>
      <c r="CN208" s="1508">
        <f t="shared" si="1315"/>
        <v>0</v>
      </c>
      <c r="CO208" s="1508">
        <f t="shared" si="1315"/>
        <v>0</v>
      </c>
      <c r="CP208" s="1508">
        <f t="shared" si="1315"/>
        <v>0</v>
      </c>
      <c r="CQ208" s="1508">
        <f t="shared" si="1315"/>
        <v>0</v>
      </c>
      <c r="CR208" s="1508">
        <f t="shared" si="1315"/>
        <v>0</v>
      </c>
      <c r="CS208" s="1508">
        <f t="shared" si="1315"/>
        <v>0</v>
      </c>
      <c r="CT208" s="1508">
        <f t="shared" si="1316"/>
        <v>0</v>
      </c>
      <c r="CU208" s="1508">
        <f t="shared" si="1316"/>
        <v>0</v>
      </c>
      <c r="CV208" s="1509">
        <f t="shared" si="1316"/>
        <v>0</v>
      </c>
      <c r="CW208" s="1508">
        <f t="shared" si="1316"/>
        <v>0</v>
      </c>
      <c r="CX208" s="1508">
        <f t="shared" si="1316"/>
        <v>0</v>
      </c>
      <c r="CY208" s="1508">
        <f t="shared" si="1316"/>
        <v>0</v>
      </c>
      <c r="CZ208" s="1508">
        <f t="shared" si="1316"/>
        <v>0</v>
      </c>
      <c r="DA208" s="1508">
        <f t="shared" si="1316"/>
        <v>0</v>
      </c>
      <c r="DB208" s="1508">
        <f t="shared" si="1316"/>
        <v>0</v>
      </c>
      <c r="DC208" s="1508">
        <f t="shared" si="1316"/>
        <v>0</v>
      </c>
      <c r="DD208" s="1508">
        <f t="shared" si="1316"/>
        <v>0</v>
      </c>
      <c r="DE208" s="1508">
        <f t="shared" si="1316"/>
        <v>0</v>
      </c>
      <c r="DF208" s="1508">
        <f t="shared" si="1316"/>
        <v>0</v>
      </c>
      <c r="DG208" s="1508">
        <f t="shared" si="1316"/>
        <v>0</v>
      </c>
      <c r="DH208" s="1509">
        <f t="shared" si="1316"/>
        <v>0</v>
      </c>
      <c r="DI208" s="1508">
        <f t="shared" si="1316"/>
        <v>0</v>
      </c>
      <c r="DJ208" s="1508">
        <f t="shared" si="1317"/>
        <v>0</v>
      </c>
      <c r="DK208" s="1508">
        <f t="shared" si="1317"/>
        <v>0</v>
      </c>
      <c r="DL208" s="1508">
        <f t="shared" si="1317"/>
        <v>0</v>
      </c>
      <c r="DM208" s="1508">
        <f t="shared" si="1317"/>
        <v>0</v>
      </c>
      <c r="DN208" s="1508">
        <f t="shared" si="1317"/>
        <v>0</v>
      </c>
      <c r="DO208" s="1508">
        <f t="shared" si="1317"/>
        <v>0</v>
      </c>
      <c r="DP208" s="1508">
        <f t="shared" si="1317"/>
        <v>0</v>
      </c>
      <c r="DQ208" s="1508">
        <f t="shared" si="1317"/>
        <v>0</v>
      </c>
      <c r="DR208" s="1508">
        <f t="shared" si="1317"/>
        <v>0</v>
      </c>
      <c r="DS208" s="1508">
        <f t="shared" si="1317"/>
        <v>0</v>
      </c>
      <c r="DT208" s="1509">
        <f t="shared" si="1317"/>
        <v>0</v>
      </c>
      <c r="DU208" s="1507">
        <f t="shared" si="1317"/>
        <v>0</v>
      </c>
      <c r="DV208" s="1508">
        <f t="shared" si="1317"/>
        <v>0</v>
      </c>
      <c r="DW208" s="1508">
        <f t="shared" si="1317"/>
        <v>0</v>
      </c>
      <c r="DX208" s="1508">
        <f t="shared" si="1317"/>
        <v>0</v>
      </c>
      <c r="DY208" s="1508">
        <f t="shared" si="1317"/>
        <v>0</v>
      </c>
      <c r="DZ208" s="1508">
        <f t="shared" si="1318"/>
        <v>0</v>
      </c>
      <c r="EA208" s="1508">
        <f t="shared" si="1318"/>
        <v>0</v>
      </c>
      <c r="EB208" s="1508">
        <f t="shared" si="1318"/>
        <v>0</v>
      </c>
      <c r="EC208" s="1508">
        <f t="shared" si="1318"/>
        <v>0</v>
      </c>
      <c r="ED208" s="1508">
        <f t="shared" si="1318"/>
        <v>0</v>
      </c>
      <c r="EE208" s="1508">
        <f t="shared" si="1318"/>
        <v>0</v>
      </c>
      <c r="EF208" s="1508">
        <f t="shared" si="1318"/>
        <v>0</v>
      </c>
      <c r="EG208" s="1507">
        <f t="shared" si="1318"/>
        <v>0</v>
      </c>
      <c r="EH208" s="1508">
        <f t="shared" si="1318"/>
        <v>0</v>
      </c>
      <c r="EI208" s="1508">
        <f t="shared" si="1318"/>
        <v>0</v>
      </c>
      <c r="EJ208" s="1508">
        <f t="shared" si="1318"/>
        <v>0</v>
      </c>
      <c r="EK208" s="1508">
        <f t="shared" si="1318"/>
        <v>0</v>
      </c>
      <c r="EL208" s="1508">
        <f t="shared" si="1318"/>
        <v>0</v>
      </c>
      <c r="EM208" s="1508">
        <f t="shared" si="1318"/>
        <v>0</v>
      </c>
      <c r="EN208" s="1508">
        <f t="shared" si="1318"/>
        <v>0</v>
      </c>
      <c r="EO208" s="1508">
        <f t="shared" si="1318"/>
        <v>0</v>
      </c>
      <c r="EP208" s="1508">
        <f t="shared" si="1319"/>
        <v>0</v>
      </c>
      <c r="EQ208" s="1508">
        <f t="shared" si="1319"/>
        <v>0</v>
      </c>
      <c r="ER208" s="1509">
        <f t="shared" si="1319"/>
        <v>0</v>
      </c>
      <c r="ES208" s="1507">
        <f t="shared" si="1319"/>
        <v>0</v>
      </c>
      <c r="ET208" s="1508">
        <f t="shared" si="1319"/>
        <v>0</v>
      </c>
      <c r="EU208" s="1508">
        <f t="shared" si="1319"/>
        <v>0</v>
      </c>
      <c r="EV208" s="1508">
        <f t="shared" si="1319"/>
        <v>0</v>
      </c>
      <c r="EW208" s="1508">
        <f t="shared" si="1319"/>
        <v>0</v>
      </c>
      <c r="EX208" s="1508">
        <f t="shared" si="1319"/>
        <v>0</v>
      </c>
      <c r="EY208" s="1508">
        <f t="shared" si="1319"/>
        <v>0</v>
      </c>
      <c r="EZ208" s="1508">
        <f t="shared" si="1319"/>
        <v>0</v>
      </c>
      <c r="FA208" s="1508">
        <f t="shared" si="1319"/>
        <v>0</v>
      </c>
      <c r="FB208" s="1508">
        <f t="shared" si="1319"/>
        <v>0</v>
      </c>
      <c r="FC208" s="1508">
        <f t="shared" si="1319"/>
        <v>0</v>
      </c>
      <c r="FD208" s="1509">
        <f t="shared" si="1319"/>
        <v>0</v>
      </c>
      <c r="FE208" s="1508">
        <f t="shared" si="1319"/>
        <v>0</v>
      </c>
      <c r="FF208" s="1508">
        <f t="shared" si="1287"/>
        <v>0</v>
      </c>
      <c r="FG208" s="1508">
        <f t="shared" si="1287"/>
        <v>0</v>
      </c>
      <c r="FH208" s="1508">
        <f t="shared" si="1287"/>
        <v>0</v>
      </c>
      <c r="FI208" s="1508">
        <f t="shared" si="1287"/>
        <v>0</v>
      </c>
      <c r="FJ208" s="1508">
        <f t="shared" si="1287"/>
        <v>0</v>
      </c>
      <c r="FK208" s="1508">
        <f t="shared" si="1287"/>
        <v>0</v>
      </c>
      <c r="FL208" s="1508">
        <f t="shared" si="1287"/>
        <v>0</v>
      </c>
      <c r="FM208" s="1508">
        <f t="shared" si="1287"/>
        <v>0</v>
      </c>
      <c r="FN208" s="1508">
        <f t="shared" si="1287"/>
        <v>0</v>
      </c>
      <c r="FO208" s="1508">
        <f t="shared" si="1287"/>
        <v>0</v>
      </c>
      <c r="FP208" s="1509">
        <f t="shared" si="1287"/>
        <v>0</v>
      </c>
      <c r="FQ208" s="1508">
        <f t="shared" si="1287"/>
        <v>0</v>
      </c>
      <c r="FR208" s="1508">
        <f t="shared" si="1287"/>
        <v>0</v>
      </c>
      <c r="FS208" s="1508">
        <f t="shared" si="1287"/>
        <v>0</v>
      </c>
      <c r="FT208" s="1508">
        <f t="shared" si="1287"/>
        <v>0</v>
      </c>
      <c r="FU208" s="1508">
        <f t="shared" si="1287"/>
        <v>0</v>
      </c>
      <c r="FV208" s="1508">
        <f t="shared" si="1321"/>
        <v>0</v>
      </c>
      <c r="FW208" s="1508">
        <f t="shared" si="1322"/>
        <v>0</v>
      </c>
      <c r="FX208" s="1508">
        <f t="shared" si="1322"/>
        <v>0</v>
      </c>
      <c r="FY208" s="1508">
        <f t="shared" si="1322"/>
        <v>0</v>
      </c>
      <c r="FZ208" s="1508">
        <f t="shared" si="1322"/>
        <v>0</v>
      </c>
      <c r="GA208" s="1508">
        <f t="shared" si="1322"/>
        <v>0</v>
      </c>
      <c r="GB208" s="1509">
        <f t="shared" si="1322"/>
        <v>0</v>
      </c>
      <c r="GC208" s="1506"/>
      <c r="GD208" s="1458">
        <f t="shared" si="1143"/>
        <v>1</v>
      </c>
      <c r="GE208" s="1510">
        <f t="shared" si="1307"/>
        <v>0</v>
      </c>
      <c r="GF208" s="1511">
        <f t="shared" si="1307"/>
        <v>0</v>
      </c>
      <c r="GG208" s="1511">
        <f t="shared" si="1307"/>
        <v>0</v>
      </c>
      <c r="GH208" s="1511">
        <f t="shared" si="1307"/>
        <v>0</v>
      </c>
      <c r="GI208" s="1511">
        <f t="shared" si="1307"/>
        <v>0</v>
      </c>
      <c r="GJ208" s="1511">
        <f t="shared" si="1307"/>
        <v>0</v>
      </c>
      <c r="GK208" s="1511">
        <f t="shared" si="1307"/>
        <v>0</v>
      </c>
      <c r="GL208" s="1511">
        <f t="shared" si="1307"/>
        <v>0</v>
      </c>
      <c r="GM208" s="1511">
        <f t="shared" si="1307"/>
        <v>0</v>
      </c>
      <c r="GN208" s="1512">
        <f t="shared" si="1307"/>
        <v>0</v>
      </c>
      <c r="GO208" s="1513">
        <f t="shared" si="1144"/>
        <v>0</v>
      </c>
      <c r="GP208" s="1506"/>
      <c r="GQ208" s="1510">
        <f t="shared" si="1304"/>
        <v>0</v>
      </c>
      <c r="GR208" s="1511">
        <f t="shared" si="1314"/>
        <v>0</v>
      </c>
      <c r="GS208" s="1511">
        <f t="shared" si="1314"/>
        <v>0</v>
      </c>
      <c r="GT208" s="1511">
        <f t="shared" si="1314"/>
        <v>0</v>
      </c>
      <c r="GU208" s="1511">
        <f t="shared" si="1314"/>
        <v>0</v>
      </c>
      <c r="GV208" s="1511">
        <f t="shared" si="1314"/>
        <v>0</v>
      </c>
      <c r="GW208" s="1511">
        <f t="shared" si="1314"/>
        <v>0</v>
      </c>
      <c r="GX208" s="1511">
        <f t="shared" si="1314"/>
        <v>0</v>
      </c>
      <c r="GY208" s="1511">
        <f t="shared" si="1314"/>
        <v>0</v>
      </c>
      <c r="GZ208" s="1512">
        <f t="shared" si="1314"/>
        <v>0</v>
      </c>
      <c r="HA208" s="1513">
        <f t="shared" si="1145"/>
        <v>0</v>
      </c>
      <c r="HB208" s="1506">
        <f t="shared" si="1146"/>
        <v>1</v>
      </c>
      <c r="HC208" s="1506"/>
      <c r="HD208" s="1508">
        <f t="shared" si="1147"/>
        <v>0</v>
      </c>
      <c r="HE208" s="1460">
        <f t="shared" si="1148"/>
        <v>0</v>
      </c>
      <c r="HF208" s="1460">
        <f t="shared" si="1149"/>
        <v>0</v>
      </c>
      <c r="HG208" s="1460">
        <f t="shared" si="1150"/>
        <v>0</v>
      </c>
      <c r="HH208" s="1460">
        <f t="shared" si="1151"/>
        <v>0</v>
      </c>
      <c r="HI208" s="1460">
        <f t="shared" si="1152"/>
        <v>0</v>
      </c>
      <c r="HJ208" s="1460">
        <f t="shared" si="1153"/>
        <v>0</v>
      </c>
      <c r="HK208" s="1460">
        <f t="shared" si="1154"/>
        <v>0</v>
      </c>
      <c r="HL208" s="1460">
        <f t="shared" si="1155"/>
        <v>0</v>
      </c>
      <c r="HM208" s="1460">
        <f t="shared" si="1156"/>
        <v>0</v>
      </c>
      <c r="HN208" s="1460">
        <f t="shared" si="1157"/>
        <v>0</v>
      </c>
      <c r="HO208" s="1460">
        <f t="shared" si="1158"/>
        <v>0</v>
      </c>
      <c r="HP208" s="1460">
        <f t="shared" si="1159"/>
        <v>0</v>
      </c>
      <c r="HQ208" s="1460">
        <f t="shared" si="1160"/>
        <v>0</v>
      </c>
      <c r="HR208" s="1460">
        <f t="shared" si="1161"/>
        <v>0</v>
      </c>
      <c r="HS208" s="1460">
        <f t="shared" si="1162"/>
        <v>0</v>
      </c>
      <c r="HT208" s="1460">
        <f t="shared" si="1163"/>
        <v>0</v>
      </c>
      <c r="HU208" s="1460">
        <f t="shared" si="1164"/>
        <v>0</v>
      </c>
      <c r="HV208" s="1460">
        <f t="shared" si="1165"/>
        <v>0</v>
      </c>
      <c r="HW208" s="1460">
        <f t="shared" si="1166"/>
        <v>0</v>
      </c>
      <c r="HX208" s="1460">
        <f t="shared" si="1167"/>
        <v>0</v>
      </c>
      <c r="HY208" s="1460">
        <f t="shared" si="1168"/>
        <v>0</v>
      </c>
      <c r="HZ208" s="1460">
        <f t="shared" si="1169"/>
        <v>0</v>
      </c>
      <c r="IA208" s="1460">
        <f t="shared" si="1170"/>
        <v>0</v>
      </c>
      <c r="IB208" s="1460">
        <f t="shared" si="1171"/>
        <v>0</v>
      </c>
      <c r="IC208" s="1460">
        <f t="shared" si="1172"/>
        <v>0</v>
      </c>
      <c r="ID208" s="1460">
        <f t="shared" si="1173"/>
        <v>0</v>
      </c>
      <c r="IE208" s="1460">
        <f t="shared" si="1174"/>
        <v>0</v>
      </c>
      <c r="IF208" s="1460">
        <f t="shared" si="1175"/>
        <v>0</v>
      </c>
      <c r="IG208" s="1460">
        <f t="shared" si="1176"/>
        <v>0</v>
      </c>
      <c r="IH208" s="1460">
        <f t="shared" si="1177"/>
        <v>0</v>
      </c>
      <c r="II208" s="1460">
        <f t="shared" si="1178"/>
        <v>0</v>
      </c>
      <c r="IJ208" s="1460">
        <f t="shared" si="1179"/>
        <v>0</v>
      </c>
      <c r="IK208" s="1460">
        <f t="shared" si="1180"/>
        <v>0</v>
      </c>
      <c r="IL208" s="1460">
        <f t="shared" si="1181"/>
        <v>0</v>
      </c>
      <c r="IM208" s="1460">
        <f t="shared" si="1182"/>
        <v>0</v>
      </c>
      <c r="IN208" s="1460">
        <f t="shared" si="1183"/>
        <v>0</v>
      </c>
      <c r="IO208" s="1460">
        <f t="shared" si="1184"/>
        <v>0</v>
      </c>
      <c r="IP208" s="1460">
        <f t="shared" si="1185"/>
        <v>0</v>
      </c>
      <c r="IQ208" s="1460">
        <f t="shared" si="1186"/>
        <v>0</v>
      </c>
      <c r="IR208" s="1460">
        <f t="shared" si="1187"/>
        <v>0</v>
      </c>
      <c r="IS208" s="1460">
        <f t="shared" si="1188"/>
        <v>0</v>
      </c>
      <c r="IT208" s="1460">
        <f t="shared" si="1189"/>
        <v>0</v>
      </c>
      <c r="IU208" s="1460">
        <f t="shared" si="1190"/>
        <v>0</v>
      </c>
      <c r="IV208" s="1460">
        <f t="shared" si="1191"/>
        <v>0</v>
      </c>
      <c r="IW208" s="1460">
        <f t="shared" si="1192"/>
        <v>0</v>
      </c>
      <c r="IX208" s="1460">
        <f t="shared" si="1193"/>
        <v>0</v>
      </c>
      <c r="IY208" s="1460">
        <f t="shared" si="1194"/>
        <v>0</v>
      </c>
      <c r="IZ208" s="1460">
        <f t="shared" si="1195"/>
        <v>0</v>
      </c>
      <c r="JA208" s="1460">
        <f t="shared" si="1196"/>
        <v>0</v>
      </c>
      <c r="JB208" s="1460">
        <f t="shared" si="1197"/>
        <v>0</v>
      </c>
      <c r="JC208" s="1460">
        <f t="shared" si="1198"/>
        <v>0</v>
      </c>
      <c r="JD208" s="1460">
        <f t="shared" si="1199"/>
        <v>0</v>
      </c>
      <c r="JE208" s="1460">
        <f t="shared" si="1200"/>
        <v>0</v>
      </c>
      <c r="JF208" s="1460">
        <f t="shared" si="1201"/>
        <v>0</v>
      </c>
      <c r="JG208" s="1460">
        <f t="shared" si="1202"/>
        <v>0</v>
      </c>
      <c r="JH208" s="1460">
        <f t="shared" si="1203"/>
        <v>0</v>
      </c>
      <c r="JI208" s="1460">
        <f t="shared" si="1204"/>
        <v>0</v>
      </c>
      <c r="JJ208" s="1460">
        <f t="shared" si="1205"/>
        <v>0</v>
      </c>
      <c r="JK208" s="1460">
        <f t="shared" si="1206"/>
        <v>0</v>
      </c>
      <c r="JL208" s="1460">
        <f t="shared" si="1207"/>
        <v>0</v>
      </c>
      <c r="JM208" s="1460">
        <f t="shared" si="1208"/>
        <v>0</v>
      </c>
      <c r="JN208" s="1460">
        <f t="shared" si="1209"/>
        <v>0</v>
      </c>
      <c r="JO208" s="1460">
        <f t="shared" si="1210"/>
        <v>0</v>
      </c>
      <c r="JP208" s="1460">
        <f t="shared" si="1211"/>
        <v>0</v>
      </c>
      <c r="JQ208" s="1460">
        <f t="shared" si="1212"/>
        <v>0</v>
      </c>
      <c r="JR208" s="1460">
        <f t="shared" si="1213"/>
        <v>0</v>
      </c>
      <c r="JS208" s="1460">
        <f t="shared" si="1214"/>
        <v>0</v>
      </c>
      <c r="JT208" s="1460">
        <f t="shared" si="1215"/>
        <v>0</v>
      </c>
      <c r="JU208" s="1460">
        <f t="shared" si="1216"/>
        <v>0</v>
      </c>
      <c r="JV208" s="1460">
        <f t="shared" si="1217"/>
        <v>0</v>
      </c>
      <c r="JW208" s="1460">
        <f t="shared" si="1218"/>
        <v>0</v>
      </c>
      <c r="JX208" s="1460">
        <f t="shared" si="1219"/>
        <v>0</v>
      </c>
      <c r="JY208" s="1460">
        <f t="shared" si="1220"/>
        <v>0</v>
      </c>
      <c r="JZ208" s="1460">
        <f t="shared" si="1221"/>
        <v>0</v>
      </c>
      <c r="KA208" s="1460">
        <f t="shared" si="1222"/>
        <v>0</v>
      </c>
      <c r="KB208" s="1460">
        <f t="shared" si="1223"/>
        <v>0</v>
      </c>
      <c r="KC208" s="1460">
        <f t="shared" si="1224"/>
        <v>0</v>
      </c>
      <c r="KD208" s="1460">
        <f t="shared" si="1225"/>
        <v>0</v>
      </c>
      <c r="KE208" s="1460">
        <f t="shared" si="1226"/>
        <v>0</v>
      </c>
      <c r="KF208" s="1460">
        <f t="shared" si="1227"/>
        <v>0</v>
      </c>
      <c r="KG208" s="1460">
        <f t="shared" si="1228"/>
        <v>0</v>
      </c>
      <c r="KH208" s="1460">
        <f t="shared" si="1229"/>
        <v>0</v>
      </c>
      <c r="KI208" s="1460">
        <f t="shared" si="1230"/>
        <v>0</v>
      </c>
      <c r="KJ208" s="1460">
        <f t="shared" si="1231"/>
        <v>0</v>
      </c>
      <c r="KK208" s="1460">
        <f t="shared" si="1232"/>
        <v>0</v>
      </c>
      <c r="KL208" s="1460">
        <f t="shared" si="1233"/>
        <v>0</v>
      </c>
      <c r="KM208" s="1460">
        <f t="shared" si="1234"/>
        <v>0</v>
      </c>
      <c r="KN208" s="1460">
        <f t="shared" si="1235"/>
        <v>0</v>
      </c>
      <c r="KO208" s="1460">
        <f t="shared" si="1236"/>
        <v>0</v>
      </c>
      <c r="KP208" s="1460">
        <f t="shared" si="1237"/>
        <v>0</v>
      </c>
      <c r="KQ208" s="1460">
        <f t="shared" si="1238"/>
        <v>0</v>
      </c>
      <c r="KR208" s="1460">
        <f t="shared" si="1239"/>
        <v>0</v>
      </c>
      <c r="KS208" s="1460">
        <f t="shared" si="1240"/>
        <v>0</v>
      </c>
      <c r="KT208" s="1460">
        <f t="shared" si="1241"/>
        <v>0</v>
      </c>
      <c r="KU208" s="1460">
        <f t="shared" si="1242"/>
        <v>0</v>
      </c>
      <c r="KV208" s="1460">
        <f t="shared" si="1243"/>
        <v>0</v>
      </c>
      <c r="KW208" s="1460">
        <f t="shared" si="1244"/>
        <v>0</v>
      </c>
      <c r="KX208" s="1460">
        <f t="shared" si="1245"/>
        <v>0</v>
      </c>
      <c r="KY208" s="1460">
        <f t="shared" si="1246"/>
        <v>0</v>
      </c>
      <c r="KZ208" s="1460">
        <f t="shared" si="1247"/>
        <v>0</v>
      </c>
      <c r="LA208" s="1460">
        <f t="shared" si="1248"/>
        <v>0</v>
      </c>
      <c r="LB208" s="1460">
        <f t="shared" si="1249"/>
        <v>0</v>
      </c>
      <c r="LC208" s="1460">
        <f t="shared" si="1250"/>
        <v>0</v>
      </c>
      <c r="LD208" s="1460">
        <f t="shared" si="1251"/>
        <v>0</v>
      </c>
      <c r="LE208" s="1460">
        <f t="shared" si="1252"/>
        <v>0</v>
      </c>
      <c r="LF208" s="1460">
        <f t="shared" si="1253"/>
        <v>0</v>
      </c>
      <c r="LG208" s="1460">
        <f t="shared" si="1254"/>
        <v>0</v>
      </c>
      <c r="LH208" s="1460">
        <f t="shared" si="1255"/>
        <v>0</v>
      </c>
      <c r="LI208" s="1460">
        <f t="shared" si="1256"/>
        <v>0</v>
      </c>
      <c r="LJ208" s="1460">
        <f t="shared" si="1257"/>
        <v>0</v>
      </c>
      <c r="LK208" s="1460">
        <f t="shared" si="1258"/>
        <v>0</v>
      </c>
      <c r="LL208" s="1460">
        <f t="shared" si="1259"/>
        <v>0</v>
      </c>
      <c r="LM208" s="1460">
        <f t="shared" si="1260"/>
        <v>0</v>
      </c>
      <c r="LN208" s="1460">
        <f t="shared" si="1261"/>
        <v>0</v>
      </c>
      <c r="LO208" s="1460">
        <f t="shared" si="1262"/>
        <v>0</v>
      </c>
      <c r="LP208" s="1460">
        <f t="shared" si="1263"/>
        <v>0</v>
      </c>
      <c r="LQ208" s="1460">
        <f t="shared" si="1264"/>
        <v>0</v>
      </c>
      <c r="LR208" s="1460">
        <f t="shared" si="1265"/>
        <v>0</v>
      </c>
      <c r="LS208" s="1460">
        <f t="shared" si="1266"/>
        <v>0</v>
      </c>
      <c r="LW208" s="1467">
        <f t="shared" si="1267"/>
        <v>0</v>
      </c>
      <c r="LX208" s="1467">
        <f t="shared" si="1268"/>
        <v>0</v>
      </c>
      <c r="LY208" s="1467">
        <f t="shared" si="1269"/>
        <v>0</v>
      </c>
      <c r="LZ208" s="1467">
        <f t="shared" si="1270"/>
        <v>0</v>
      </c>
      <c r="MA208" s="1506"/>
      <c r="MB208" s="1460">
        <f t="shared" si="1271"/>
        <v>0</v>
      </c>
      <c r="MC208" s="1460">
        <f t="shared" si="1326"/>
        <v>0</v>
      </c>
      <c r="MD208" s="1460">
        <f t="shared" si="1326"/>
        <v>0</v>
      </c>
      <c r="ME208" s="1460">
        <f t="shared" si="1326"/>
        <v>0</v>
      </c>
      <c r="MF208" s="1460">
        <f t="shared" si="1326"/>
        <v>0</v>
      </c>
      <c r="MG208" s="1460">
        <f t="shared" si="1326"/>
        <v>0</v>
      </c>
      <c r="MH208" s="1460">
        <f t="shared" si="1326"/>
        <v>0</v>
      </c>
      <c r="MI208" s="1460">
        <f t="shared" si="1326"/>
        <v>0</v>
      </c>
      <c r="MJ208" s="1460">
        <f t="shared" si="1326"/>
        <v>0</v>
      </c>
      <c r="MK208" s="1460">
        <f t="shared" si="1326"/>
        <v>0</v>
      </c>
      <c r="ML208" s="1460">
        <f t="shared" si="1326"/>
        <v>0</v>
      </c>
      <c r="MM208" s="1460">
        <f t="shared" si="1326"/>
        <v>0</v>
      </c>
      <c r="MN208" s="1460">
        <f t="shared" si="1326"/>
        <v>0</v>
      </c>
      <c r="MO208" s="1460">
        <f t="shared" si="1326"/>
        <v>0</v>
      </c>
      <c r="MP208" s="1460">
        <f t="shared" si="1326"/>
        <v>0</v>
      </c>
      <c r="MQ208" s="1460">
        <f t="shared" si="1326"/>
        <v>0</v>
      </c>
      <c r="MR208" s="1460">
        <f t="shared" si="1326"/>
        <v>0</v>
      </c>
      <c r="MS208" s="1460">
        <f t="shared" si="1311"/>
        <v>0</v>
      </c>
      <c r="MT208" s="1460">
        <f t="shared" si="1311"/>
        <v>0</v>
      </c>
      <c r="MU208" s="1460">
        <f t="shared" si="1311"/>
        <v>0</v>
      </c>
      <c r="MV208" s="1460">
        <f t="shared" si="1311"/>
        <v>0</v>
      </c>
      <c r="MW208" s="1460">
        <f t="shared" si="1311"/>
        <v>0</v>
      </c>
      <c r="MX208" s="1460">
        <f t="shared" si="1311"/>
        <v>0</v>
      </c>
      <c r="MY208" s="1460">
        <f t="shared" si="1311"/>
        <v>0</v>
      </c>
      <c r="MZ208" s="1460">
        <f t="shared" si="1311"/>
        <v>0</v>
      </c>
      <c r="NA208" s="1460">
        <f t="shared" si="1311"/>
        <v>0</v>
      </c>
      <c r="NB208" s="1460">
        <f t="shared" si="1311"/>
        <v>0</v>
      </c>
      <c r="NC208" s="1460">
        <f t="shared" si="1311"/>
        <v>0</v>
      </c>
      <c r="ND208" s="1460">
        <f t="shared" si="1311"/>
        <v>0</v>
      </c>
      <c r="NE208" s="1460">
        <f t="shared" si="1311"/>
        <v>0</v>
      </c>
      <c r="NF208" s="1460">
        <f t="shared" si="1311"/>
        <v>0</v>
      </c>
      <c r="NG208" s="1460">
        <f t="shared" si="1311"/>
        <v>0</v>
      </c>
      <c r="NH208" s="1460">
        <f t="shared" si="1311"/>
        <v>0</v>
      </c>
      <c r="NI208" s="1460">
        <f t="shared" si="1312"/>
        <v>0</v>
      </c>
      <c r="NJ208" s="1460">
        <f t="shared" si="1312"/>
        <v>0</v>
      </c>
      <c r="NK208" s="1460">
        <f t="shared" si="1312"/>
        <v>0</v>
      </c>
      <c r="NL208" s="1460">
        <f t="shared" si="1312"/>
        <v>0</v>
      </c>
      <c r="NM208" s="1460">
        <f t="shared" si="1312"/>
        <v>0</v>
      </c>
      <c r="NN208" s="1460">
        <f t="shared" si="1312"/>
        <v>0</v>
      </c>
      <c r="NO208" s="1460">
        <f t="shared" si="1312"/>
        <v>0</v>
      </c>
      <c r="NP208" s="1460">
        <f t="shared" si="1312"/>
        <v>0</v>
      </c>
      <c r="NQ208" s="1460">
        <f t="shared" si="1312"/>
        <v>0</v>
      </c>
      <c r="NR208" s="1460">
        <f t="shared" si="1312"/>
        <v>0</v>
      </c>
      <c r="NS208" s="1460">
        <f t="shared" si="1312"/>
        <v>0</v>
      </c>
      <c r="NT208" s="1460">
        <f t="shared" si="1312"/>
        <v>0</v>
      </c>
      <c r="NU208" s="1460">
        <f t="shared" si="1312"/>
        <v>0</v>
      </c>
      <c r="NV208" s="1460">
        <f t="shared" si="1312"/>
        <v>0</v>
      </c>
      <c r="NW208" s="1460">
        <f t="shared" si="1312"/>
        <v>0</v>
      </c>
      <c r="NX208" s="1460">
        <f t="shared" si="1312"/>
        <v>0</v>
      </c>
      <c r="NY208" s="1460">
        <f t="shared" si="1313"/>
        <v>0</v>
      </c>
      <c r="NZ208" s="1460">
        <f t="shared" si="1313"/>
        <v>0</v>
      </c>
      <c r="OA208" s="1460">
        <f t="shared" si="1313"/>
        <v>0</v>
      </c>
      <c r="OB208" s="1460">
        <f t="shared" si="1313"/>
        <v>0</v>
      </c>
      <c r="OC208" s="1460">
        <f t="shared" si="1313"/>
        <v>0</v>
      </c>
      <c r="OD208" s="1460">
        <f t="shared" si="1313"/>
        <v>0</v>
      </c>
      <c r="OE208" s="1460">
        <f t="shared" si="1313"/>
        <v>0</v>
      </c>
      <c r="OF208" s="1460">
        <f t="shared" si="1313"/>
        <v>0</v>
      </c>
      <c r="OG208" s="1460">
        <f t="shared" si="1313"/>
        <v>0</v>
      </c>
      <c r="OH208" s="1460">
        <f t="shared" si="1313"/>
        <v>0</v>
      </c>
      <c r="OI208" s="1460">
        <f t="shared" si="1313"/>
        <v>0</v>
      </c>
      <c r="OJ208" s="1460">
        <f t="shared" si="1313"/>
        <v>0</v>
      </c>
      <c r="OK208" s="1460">
        <f t="shared" si="1313"/>
        <v>0</v>
      </c>
      <c r="OL208" s="1460">
        <f t="shared" si="1313"/>
        <v>0</v>
      </c>
      <c r="OM208" s="1460">
        <f t="shared" si="1313"/>
        <v>0</v>
      </c>
      <c r="ON208" s="1460">
        <f t="shared" si="1313"/>
        <v>0</v>
      </c>
      <c r="OO208" s="1460">
        <f t="shared" si="1279"/>
        <v>0</v>
      </c>
      <c r="OP208" s="1460">
        <f t="shared" si="1308"/>
        <v>0</v>
      </c>
      <c r="OQ208" s="1460">
        <f t="shared" si="1308"/>
        <v>0</v>
      </c>
      <c r="OR208" s="1460">
        <f t="shared" si="1308"/>
        <v>0</v>
      </c>
      <c r="OS208" s="1460">
        <f t="shared" si="1308"/>
        <v>0</v>
      </c>
      <c r="OT208" s="1460">
        <f t="shared" si="1308"/>
        <v>0</v>
      </c>
      <c r="OU208" s="1460">
        <f t="shared" si="1308"/>
        <v>0</v>
      </c>
      <c r="OV208" s="1460">
        <f t="shared" si="1308"/>
        <v>0</v>
      </c>
      <c r="OW208" s="1460">
        <f t="shared" si="1308"/>
        <v>0</v>
      </c>
      <c r="OX208" s="1460">
        <f t="shared" si="1308"/>
        <v>0</v>
      </c>
      <c r="OY208" s="1460">
        <f t="shared" si="1308"/>
        <v>0</v>
      </c>
      <c r="OZ208" s="1460">
        <f t="shared" si="1308"/>
        <v>0</v>
      </c>
      <c r="PA208" s="1460">
        <f t="shared" si="1308"/>
        <v>0</v>
      </c>
      <c r="PB208" s="1460">
        <f t="shared" si="1308"/>
        <v>0</v>
      </c>
      <c r="PC208" s="1460">
        <f t="shared" si="1308"/>
        <v>0</v>
      </c>
      <c r="PD208" s="1460">
        <f t="shared" si="1308"/>
        <v>0</v>
      </c>
      <c r="PE208" s="1460">
        <f t="shared" si="1308"/>
        <v>0</v>
      </c>
      <c r="PF208" s="1460">
        <f t="shared" si="1309"/>
        <v>0</v>
      </c>
      <c r="PG208" s="1460">
        <f t="shared" si="1309"/>
        <v>0</v>
      </c>
      <c r="PH208" s="1460">
        <f t="shared" si="1309"/>
        <v>0</v>
      </c>
      <c r="PI208" s="1460">
        <f t="shared" si="1309"/>
        <v>0</v>
      </c>
      <c r="PJ208" s="1460">
        <f t="shared" si="1309"/>
        <v>0</v>
      </c>
      <c r="PK208" s="1460">
        <f t="shared" si="1309"/>
        <v>0</v>
      </c>
      <c r="PL208" s="1460">
        <f t="shared" si="1309"/>
        <v>0</v>
      </c>
      <c r="PM208" s="1460">
        <f t="shared" si="1309"/>
        <v>0</v>
      </c>
      <c r="PN208" s="1460">
        <f t="shared" si="1309"/>
        <v>0</v>
      </c>
      <c r="PO208" s="1460">
        <f t="shared" si="1309"/>
        <v>0</v>
      </c>
      <c r="PP208" s="1460">
        <f t="shared" si="1309"/>
        <v>0</v>
      </c>
      <c r="PQ208" s="1460">
        <f t="shared" si="1309"/>
        <v>0</v>
      </c>
      <c r="PR208" s="1460">
        <f t="shared" si="1309"/>
        <v>0</v>
      </c>
      <c r="PS208" s="1460">
        <f t="shared" si="1309"/>
        <v>0</v>
      </c>
      <c r="PT208" s="1460">
        <f t="shared" si="1309"/>
        <v>0</v>
      </c>
      <c r="PU208" s="1460">
        <f t="shared" si="1309"/>
        <v>0</v>
      </c>
      <c r="PV208" s="1460">
        <f t="shared" si="1310"/>
        <v>0</v>
      </c>
      <c r="PW208" s="1460">
        <f t="shared" si="1310"/>
        <v>0</v>
      </c>
      <c r="PX208" s="1460">
        <f t="shared" si="1310"/>
        <v>0</v>
      </c>
      <c r="PY208" s="1460">
        <f t="shared" si="1310"/>
        <v>0</v>
      </c>
      <c r="PZ208" s="1460">
        <f t="shared" si="1310"/>
        <v>0</v>
      </c>
      <c r="QA208" s="1460">
        <f t="shared" si="1310"/>
        <v>0</v>
      </c>
      <c r="QB208" s="1460">
        <f t="shared" si="1310"/>
        <v>0</v>
      </c>
      <c r="QC208" s="1460">
        <f t="shared" si="1310"/>
        <v>0</v>
      </c>
      <c r="QD208" s="1460">
        <f t="shared" si="1310"/>
        <v>0</v>
      </c>
      <c r="QE208" s="1460">
        <f t="shared" si="1310"/>
        <v>0</v>
      </c>
      <c r="QF208" s="1460">
        <f t="shared" si="1310"/>
        <v>0</v>
      </c>
      <c r="QG208" s="1460">
        <f t="shared" si="1310"/>
        <v>0</v>
      </c>
      <c r="QH208" s="1460">
        <f t="shared" si="1310"/>
        <v>0</v>
      </c>
      <c r="QI208" s="1460">
        <f t="shared" si="1310"/>
        <v>0</v>
      </c>
      <c r="QJ208" s="1460">
        <f t="shared" si="1310"/>
        <v>0</v>
      </c>
      <c r="QK208" s="1460">
        <f t="shared" si="1310"/>
        <v>0</v>
      </c>
      <c r="QL208" s="1460">
        <f t="shared" si="1323"/>
        <v>0</v>
      </c>
      <c r="QM208" s="1460">
        <f t="shared" si="1323"/>
        <v>0</v>
      </c>
      <c r="QN208" s="1460">
        <f t="shared" si="1323"/>
        <v>0</v>
      </c>
      <c r="QO208" s="1460">
        <f t="shared" si="1323"/>
        <v>0</v>
      </c>
      <c r="QP208" s="1460">
        <f t="shared" si="1323"/>
        <v>0</v>
      </c>
      <c r="QQ208" s="1460">
        <f t="shared" si="1323"/>
        <v>0</v>
      </c>
    </row>
    <row r="209" spans="1:459" s="1466" customFormat="1" ht="22.5" customHeight="1">
      <c r="A209" s="1468"/>
      <c r="B209" s="1469"/>
      <c r="C209" s="1469"/>
      <c r="D209" s="1470"/>
      <c r="E209" s="1471"/>
      <c r="F209" s="1472"/>
      <c r="G209" s="1472"/>
      <c r="H209" s="1473">
        <f t="shared" si="1106"/>
        <v>0</v>
      </c>
      <c r="I209" s="1474">
        <v>0</v>
      </c>
      <c r="J209" s="1475">
        <f t="shared" si="437"/>
        <v>0</v>
      </c>
      <c r="K209" s="1476">
        <v>0</v>
      </c>
      <c r="L209" s="1477">
        <f t="shared" si="1107"/>
        <v>0</v>
      </c>
      <c r="M209" s="1477">
        <f t="shared" si="1108"/>
        <v>0</v>
      </c>
      <c r="N209" s="1478"/>
      <c r="O209" s="1479">
        <v>0</v>
      </c>
      <c r="P209" s="1480">
        <v>0</v>
      </c>
      <c r="Q209" s="1828">
        <v>0</v>
      </c>
      <c r="R209" s="1831">
        <f t="shared" si="1109"/>
        <v>0</v>
      </c>
      <c r="S209" s="1481">
        <f>IF(AND(SUM(O209:Q209)=0,N209="NNN"),MIN('Operating History and Pro Forma'!$M$33,'Operating History and Pro Forma'!$T$15)*D209,SUM(O209:Q209)*D209)</f>
        <v>0</v>
      </c>
      <c r="T209" s="1482">
        <f t="shared" si="1110"/>
        <v>0</v>
      </c>
      <c r="U209" s="1483">
        <f t="shared" si="1111"/>
        <v>0</v>
      </c>
      <c r="V209" s="1480"/>
      <c r="W209" s="1514"/>
      <c r="X209" s="1486" t="str">
        <f t="shared" si="1112"/>
        <v/>
      </c>
      <c r="Y209" s="1487">
        <f t="shared" si="1113"/>
        <v>0</v>
      </c>
      <c r="Z209" s="1488"/>
      <c r="AA209" s="1488"/>
      <c r="AB209" s="1488"/>
      <c r="AC209" s="1488"/>
      <c r="AD209" s="1489">
        <f t="shared" si="1114"/>
        <v>0</v>
      </c>
      <c r="AE209" s="1490" t="str">
        <f t="shared" si="1115"/>
        <v/>
      </c>
      <c r="AF209" s="1491">
        <f t="shared" si="1116"/>
        <v>0</v>
      </c>
      <c r="AG209" s="1492">
        <f t="shared" si="1117"/>
        <v>0</v>
      </c>
      <c r="AH209" s="1493">
        <f t="shared" si="1320"/>
        <v>0</v>
      </c>
      <c r="AI209" s="1493">
        <f t="shared" si="1320"/>
        <v>0</v>
      </c>
      <c r="AJ209" s="1494">
        <f t="shared" si="1320"/>
        <v>0</v>
      </c>
      <c r="AK209" s="1494">
        <f t="shared" si="1320"/>
        <v>0</v>
      </c>
      <c r="AL209" s="1495">
        <f t="shared" si="1320"/>
        <v>0</v>
      </c>
      <c r="AM209" s="1496">
        <f t="shared" si="1320"/>
        <v>0</v>
      </c>
      <c r="AN209" s="1497">
        <f t="shared" si="399"/>
        <v>0</v>
      </c>
      <c r="AO209" s="1498">
        <f t="shared" si="1327"/>
        <v>0</v>
      </c>
      <c r="AP209" s="1499">
        <f t="shared" si="1119"/>
        <v>0</v>
      </c>
      <c r="AQ209" s="1500">
        <f t="shared" si="1120"/>
        <v>0</v>
      </c>
      <c r="AR209" s="1501">
        <f t="shared" si="1121"/>
        <v>0</v>
      </c>
      <c r="AS209" s="1498">
        <f t="shared" si="1324"/>
        <v>0</v>
      </c>
      <c r="AT209" s="1501">
        <f t="shared" si="1122"/>
        <v>0</v>
      </c>
      <c r="AU209" s="1498">
        <f t="shared" si="1123"/>
        <v>1</v>
      </c>
      <c r="AV209" s="1498">
        <f t="shared" si="1124"/>
        <v>2</v>
      </c>
      <c r="AW209" s="1499">
        <f t="shared" si="1125"/>
        <v>0</v>
      </c>
      <c r="AX209" s="1502">
        <f t="shared" si="1126"/>
        <v>0</v>
      </c>
      <c r="AY209" s="1503">
        <f t="shared" si="1127"/>
        <v>0</v>
      </c>
      <c r="AZ209" s="1498">
        <f t="shared" si="1128"/>
        <v>2</v>
      </c>
      <c r="BA209" s="1498">
        <f t="shared" si="1129"/>
        <v>3</v>
      </c>
      <c r="BB209" s="1499">
        <f t="shared" si="1130"/>
        <v>0</v>
      </c>
      <c r="BC209" s="1502">
        <f t="shared" si="1131"/>
        <v>0</v>
      </c>
      <c r="BD209" s="1503">
        <f t="shared" si="1132"/>
        <v>0</v>
      </c>
      <c r="BE209" s="1498">
        <f t="shared" si="1133"/>
        <v>3</v>
      </c>
      <c r="BF209" s="1498">
        <f t="shared" si="1134"/>
        <v>4</v>
      </c>
      <c r="BG209" s="1499">
        <f t="shared" si="1135"/>
        <v>0</v>
      </c>
      <c r="BH209" s="1502">
        <f t="shared" si="1136"/>
        <v>0</v>
      </c>
      <c r="BI209" s="1502">
        <f t="shared" si="1137"/>
        <v>0</v>
      </c>
      <c r="BJ209" s="1504">
        <f t="shared" si="1138"/>
        <v>1900</v>
      </c>
      <c r="BK209" s="1505" t="str">
        <f t="shared" si="1139"/>
        <v/>
      </c>
      <c r="BL209" s="1506"/>
      <c r="BM209" s="1507">
        <f t="shared" si="1140"/>
        <v>0</v>
      </c>
      <c r="BN209" s="1508">
        <f t="shared" si="1325"/>
        <v>0</v>
      </c>
      <c r="BO209" s="1508">
        <f t="shared" si="1325"/>
        <v>0</v>
      </c>
      <c r="BP209" s="1508">
        <f t="shared" si="1325"/>
        <v>0</v>
      </c>
      <c r="BQ209" s="1508">
        <f t="shared" si="1325"/>
        <v>0</v>
      </c>
      <c r="BR209" s="1508">
        <f t="shared" si="1325"/>
        <v>0</v>
      </c>
      <c r="BS209" s="1508">
        <f t="shared" si="1325"/>
        <v>0</v>
      </c>
      <c r="BT209" s="1508">
        <f t="shared" si="1325"/>
        <v>0</v>
      </c>
      <c r="BU209" s="1508">
        <f t="shared" si="1325"/>
        <v>0</v>
      </c>
      <c r="BV209" s="1508">
        <f t="shared" si="1325"/>
        <v>0</v>
      </c>
      <c r="BW209" s="1508">
        <f t="shared" si="1325"/>
        <v>0</v>
      </c>
      <c r="BX209" s="1508">
        <f t="shared" si="1325"/>
        <v>0</v>
      </c>
      <c r="BY209" s="1507">
        <f t="shared" si="1325"/>
        <v>0</v>
      </c>
      <c r="BZ209" s="1508">
        <f t="shared" si="1325"/>
        <v>0</v>
      </c>
      <c r="CA209" s="1508">
        <f t="shared" si="1325"/>
        <v>0</v>
      </c>
      <c r="CB209" s="1508">
        <f t="shared" si="1325"/>
        <v>0</v>
      </c>
      <c r="CC209" s="1508">
        <f t="shared" si="1325"/>
        <v>0</v>
      </c>
      <c r="CD209" s="1508">
        <f t="shared" si="1315"/>
        <v>0</v>
      </c>
      <c r="CE209" s="1508">
        <f t="shared" si="1315"/>
        <v>0</v>
      </c>
      <c r="CF209" s="1508">
        <f t="shared" si="1315"/>
        <v>0</v>
      </c>
      <c r="CG209" s="1508">
        <f t="shared" si="1315"/>
        <v>0</v>
      </c>
      <c r="CH209" s="1508">
        <f t="shared" si="1315"/>
        <v>0</v>
      </c>
      <c r="CI209" s="1508">
        <f t="shared" si="1315"/>
        <v>0</v>
      </c>
      <c r="CJ209" s="1509">
        <f t="shared" si="1315"/>
        <v>0</v>
      </c>
      <c r="CK209" s="1507">
        <f t="shared" si="1315"/>
        <v>0</v>
      </c>
      <c r="CL209" s="1508">
        <f t="shared" si="1315"/>
        <v>0</v>
      </c>
      <c r="CM209" s="1508">
        <f t="shared" si="1315"/>
        <v>0</v>
      </c>
      <c r="CN209" s="1508">
        <f t="shared" si="1315"/>
        <v>0</v>
      </c>
      <c r="CO209" s="1508">
        <f t="shared" si="1315"/>
        <v>0</v>
      </c>
      <c r="CP209" s="1508">
        <f t="shared" si="1315"/>
        <v>0</v>
      </c>
      <c r="CQ209" s="1508">
        <f t="shared" si="1315"/>
        <v>0</v>
      </c>
      <c r="CR209" s="1508">
        <f t="shared" si="1315"/>
        <v>0</v>
      </c>
      <c r="CS209" s="1508">
        <f t="shared" si="1315"/>
        <v>0</v>
      </c>
      <c r="CT209" s="1508">
        <f t="shared" si="1316"/>
        <v>0</v>
      </c>
      <c r="CU209" s="1508">
        <f t="shared" si="1316"/>
        <v>0</v>
      </c>
      <c r="CV209" s="1509">
        <f t="shared" si="1316"/>
        <v>0</v>
      </c>
      <c r="CW209" s="1508">
        <f t="shared" si="1316"/>
        <v>0</v>
      </c>
      <c r="CX209" s="1508">
        <f t="shared" si="1316"/>
        <v>0</v>
      </c>
      <c r="CY209" s="1508">
        <f t="shared" si="1316"/>
        <v>0</v>
      </c>
      <c r="CZ209" s="1508">
        <f t="shared" si="1316"/>
        <v>0</v>
      </c>
      <c r="DA209" s="1508">
        <f t="shared" si="1316"/>
        <v>0</v>
      </c>
      <c r="DB209" s="1508">
        <f t="shared" si="1316"/>
        <v>0</v>
      </c>
      <c r="DC209" s="1508">
        <f t="shared" si="1316"/>
        <v>0</v>
      </c>
      <c r="DD209" s="1508">
        <f t="shared" si="1316"/>
        <v>0</v>
      </c>
      <c r="DE209" s="1508">
        <f t="shared" si="1316"/>
        <v>0</v>
      </c>
      <c r="DF209" s="1508">
        <f t="shared" si="1316"/>
        <v>0</v>
      </c>
      <c r="DG209" s="1508">
        <f t="shared" si="1316"/>
        <v>0</v>
      </c>
      <c r="DH209" s="1509">
        <f t="shared" si="1316"/>
        <v>0</v>
      </c>
      <c r="DI209" s="1508">
        <f t="shared" si="1316"/>
        <v>0</v>
      </c>
      <c r="DJ209" s="1508">
        <f t="shared" si="1317"/>
        <v>0</v>
      </c>
      <c r="DK209" s="1508">
        <f t="shared" si="1317"/>
        <v>0</v>
      </c>
      <c r="DL209" s="1508">
        <f t="shared" si="1317"/>
        <v>0</v>
      </c>
      <c r="DM209" s="1508">
        <f t="shared" si="1317"/>
        <v>0</v>
      </c>
      <c r="DN209" s="1508">
        <f t="shared" si="1317"/>
        <v>0</v>
      </c>
      <c r="DO209" s="1508">
        <f t="shared" si="1317"/>
        <v>0</v>
      </c>
      <c r="DP209" s="1508">
        <f t="shared" si="1317"/>
        <v>0</v>
      </c>
      <c r="DQ209" s="1508">
        <f t="shared" si="1317"/>
        <v>0</v>
      </c>
      <c r="DR209" s="1508">
        <f t="shared" si="1317"/>
        <v>0</v>
      </c>
      <c r="DS209" s="1508">
        <f t="shared" si="1317"/>
        <v>0</v>
      </c>
      <c r="DT209" s="1509">
        <f t="shared" si="1317"/>
        <v>0</v>
      </c>
      <c r="DU209" s="1507">
        <f t="shared" si="1317"/>
        <v>0</v>
      </c>
      <c r="DV209" s="1508">
        <f t="shared" si="1317"/>
        <v>0</v>
      </c>
      <c r="DW209" s="1508">
        <f t="shared" si="1317"/>
        <v>0</v>
      </c>
      <c r="DX209" s="1508">
        <f t="shared" si="1317"/>
        <v>0</v>
      </c>
      <c r="DY209" s="1508">
        <f t="shared" si="1317"/>
        <v>0</v>
      </c>
      <c r="DZ209" s="1508">
        <f t="shared" si="1318"/>
        <v>0</v>
      </c>
      <c r="EA209" s="1508">
        <f t="shared" si="1318"/>
        <v>0</v>
      </c>
      <c r="EB209" s="1508">
        <f t="shared" si="1318"/>
        <v>0</v>
      </c>
      <c r="EC209" s="1508">
        <f t="shared" si="1318"/>
        <v>0</v>
      </c>
      <c r="ED209" s="1508">
        <f t="shared" si="1318"/>
        <v>0</v>
      </c>
      <c r="EE209" s="1508">
        <f t="shared" si="1318"/>
        <v>0</v>
      </c>
      <c r="EF209" s="1508">
        <f t="shared" si="1318"/>
        <v>0</v>
      </c>
      <c r="EG209" s="1507">
        <f t="shared" si="1318"/>
        <v>0</v>
      </c>
      <c r="EH209" s="1508">
        <f t="shared" si="1318"/>
        <v>0</v>
      </c>
      <c r="EI209" s="1508">
        <f t="shared" si="1318"/>
        <v>0</v>
      </c>
      <c r="EJ209" s="1508">
        <f t="shared" si="1318"/>
        <v>0</v>
      </c>
      <c r="EK209" s="1508">
        <f t="shared" si="1318"/>
        <v>0</v>
      </c>
      <c r="EL209" s="1508">
        <f t="shared" si="1318"/>
        <v>0</v>
      </c>
      <c r="EM209" s="1508">
        <f t="shared" si="1318"/>
        <v>0</v>
      </c>
      <c r="EN209" s="1508">
        <f t="shared" si="1318"/>
        <v>0</v>
      </c>
      <c r="EO209" s="1508">
        <f t="shared" si="1318"/>
        <v>0</v>
      </c>
      <c r="EP209" s="1508">
        <f t="shared" si="1319"/>
        <v>0</v>
      </c>
      <c r="EQ209" s="1508">
        <f t="shared" si="1319"/>
        <v>0</v>
      </c>
      <c r="ER209" s="1509">
        <f t="shared" si="1319"/>
        <v>0</v>
      </c>
      <c r="ES209" s="1507">
        <f t="shared" si="1319"/>
        <v>0</v>
      </c>
      <c r="ET209" s="1508">
        <f t="shared" si="1319"/>
        <v>0</v>
      </c>
      <c r="EU209" s="1508">
        <f t="shared" si="1319"/>
        <v>0</v>
      </c>
      <c r="EV209" s="1508">
        <f t="shared" si="1319"/>
        <v>0</v>
      </c>
      <c r="EW209" s="1508">
        <f t="shared" si="1319"/>
        <v>0</v>
      </c>
      <c r="EX209" s="1508">
        <f t="shared" si="1319"/>
        <v>0</v>
      </c>
      <c r="EY209" s="1508">
        <f t="shared" si="1319"/>
        <v>0</v>
      </c>
      <c r="EZ209" s="1508">
        <f t="shared" si="1319"/>
        <v>0</v>
      </c>
      <c r="FA209" s="1508">
        <f t="shared" si="1319"/>
        <v>0</v>
      </c>
      <c r="FB209" s="1508">
        <f t="shared" si="1319"/>
        <v>0</v>
      </c>
      <c r="FC209" s="1508">
        <f t="shared" si="1319"/>
        <v>0</v>
      </c>
      <c r="FD209" s="1509">
        <f t="shared" si="1319"/>
        <v>0</v>
      </c>
      <c r="FE209" s="1508">
        <f t="shared" si="1319"/>
        <v>0</v>
      </c>
      <c r="FF209" s="1508">
        <f t="shared" si="1287"/>
        <v>0</v>
      </c>
      <c r="FG209" s="1508">
        <f t="shared" si="1287"/>
        <v>0</v>
      </c>
      <c r="FH209" s="1508">
        <f t="shared" si="1287"/>
        <v>0</v>
      </c>
      <c r="FI209" s="1508">
        <f t="shared" si="1287"/>
        <v>0</v>
      </c>
      <c r="FJ209" s="1508">
        <f t="shared" si="1287"/>
        <v>0</v>
      </c>
      <c r="FK209" s="1508">
        <f t="shared" si="1287"/>
        <v>0</v>
      </c>
      <c r="FL209" s="1508">
        <f t="shared" si="1287"/>
        <v>0</v>
      </c>
      <c r="FM209" s="1508">
        <f t="shared" si="1287"/>
        <v>0</v>
      </c>
      <c r="FN209" s="1508">
        <f t="shared" si="1287"/>
        <v>0</v>
      </c>
      <c r="FO209" s="1508">
        <f t="shared" si="1287"/>
        <v>0</v>
      </c>
      <c r="FP209" s="1509">
        <f t="shared" si="1287"/>
        <v>0</v>
      </c>
      <c r="FQ209" s="1508">
        <f t="shared" si="1287"/>
        <v>0</v>
      </c>
      <c r="FR209" s="1508">
        <f t="shared" si="1287"/>
        <v>0</v>
      </c>
      <c r="FS209" s="1508">
        <f t="shared" si="1287"/>
        <v>0</v>
      </c>
      <c r="FT209" s="1508">
        <f t="shared" si="1287"/>
        <v>0</v>
      </c>
      <c r="FU209" s="1508">
        <f t="shared" si="1287"/>
        <v>0</v>
      </c>
      <c r="FV209" s="1508">
        <f t="shared" si="1321"/>
        <v>0</v>
      </c>
      <c r="FW209" s="1508">
        <f t="shared" si="1322"/>
        <v>0</v>
      </c>
      <c r="FX209" s="1508">
        <f t="shared" si="1322"/>
        <v>0</v>
      </c>
      <c r="FY209" s="1508">
        <f t="shared" si="1322"/>
        <v>0</v>
      </c>
      <c r="FZ209" s="1508">
        <f t="shared" si="1322"/>
        <v>0</v>
      </c>
      <c r="GA209" s="1508">
        <f t="shared" si="1322"/>
        <v>0</v>
      </c>
      <c r="GB209" s="1509">
        <f t="shared" si="1322"/>
        <v>0</v>
      </c>
      <c r="GC209" s="1506"/>
      <c r="GD209" s="1458">
        <f t="shared" si="1143"/>
        <v>1</v>
      </c>
      <c r="GE209" s="1510">
        <f t="shared" si="1307"/>
        <v>0</v>
      </c>
      <c r="GF209" s="1511">
        <f t="shared" si="1307"/>
        <v>0</v>
      </c>
      <c r="GG209" s="1511">
        <f t="shared" si="1307"/>
        <v>0</v>
      </c>
      <c r="GH209" s="1511">
        <f t="shared" si="1307"/>
        <v>0</v>
      </c>
      <c r="GI209" s="1511">
        <f t="shared" si="1307"/>
        <v>0</v>
      </c>
      <c r="GJ209" s="1511">
        <f t="shared" si="1307"/>
        <v>0</v>
      </c>
      <c r="GK209" s="1511">
        <f t="shared" si="1307"/>
        <v>0</v>
      </c>
      <c r="GL209" s="1511">
        <f t="shared" si="1307"/>
        <v>0</v>
      </c>
      <c r="GM209" s="1511">
        <f t="shared" si="1307"/>
        <v>0</v>
      </c>
      <c r="GN209" s="1512">
        <f t="shared" si="1307"/>
        <v>0</v>
      </c>
      <c r="GO209" s="1513">
        <f t="shared" si="1144"/>
        <v>0</v>
      </c>
      <c r="GP209" s="1506"/>
      <c r="GQ209" s="1510">
        <f t="shared" si="1304"/>
        <v>0</v>
      </c>
      <c r="GR209" s="1511">
        <f t="shared" si="1314"/>
        <v>0</v>
      </c>
      <c r="GS209" s="1511">
        <f t="shared" si="1314"/>
        <v>0</v>
      </c>
      <c r="GT209" s="1511">
        <f t="shared" si="1314"/>
        <v>0</v>
      </c>
      <c r="GU209" s="1511">
        <f t="shared" si="1314"/>
        <v>0</v>
      </c>
      <c r="GV209" s="1511">
        <f t="shared" si="1314"/>
        <v>0</v>
      </c>
      <c r="GW209" s="1511">
        <f t="shared" si="1314"/>
        <v>0</v>
      </c>
      <c r="GX209" s="1511">
        <f t="shared" si="1314"/>
        <v>0</v>
      </c>
      <c r="GY209" s="1511">
        <f t="shared" si="1314"/>
        <v>0</v>
      </c>
      <c r="GZ209" s="1512">
        <f t="shared" si="1314"/>
        <v>0</v>
      </c>
      <c r="HA209" s="1513">
        <f t="shared" si="1145"/>
        <v>0</v>
      </c>
      <c r="HB209" s="1506">
        <f t="shared" si="1146"/>
        <v>1</v>
      </c>
      <c r="HC209" s="1506"/>
      <c r="HD209" s="1508">
        <f t="shared" si="1147"/>
        <v>0</v>
      </c>
      <c r="HE209" s="1460">
        <f t="shared" si="1148"/>
        <v>0</v>
      </c>
      <c r="HF209" s="1460">
        <f t="shared" si="1149"/>
        <v>0</v>
      </c>
      <c r="HG209" s="1460">
        <f t="shared" si="1150"/>
        <v>0</v>
      </c>
      <c r="HH209" s="1460">
        <f t="shared" si="1151"/>
        <v>0</v>
      </c>
      <c r="HI209" s="1460">
        <f t="shared" si="1152"/>
        <v>0</v>
      </c>
      <c r="HJ209" s="1460">
        <f t="shared" si="1153"/>
        <v>0</v>
      </c>
      <c r="HK209" s="1460">
        <f t="shared" si="1154"/>
        <v>0</v>
      </c>
      <c r="HL209" s="1460">
        <f t="shared" si="1155"/>
        <v>0</v>
      </c>
      <c r="HM209" s="1460">
        <f t="shared" si="1156"/>
        <v>0</v>
      </c>
      <c r="HN209" s="1460">
        <f t="shared" si="1157"/>
        <v>0</v>
      </c>
      <c r="HO209" s="1460">
        <f t="shared" si="1158"/>
        <v>0</v>
      </c>
      <c r="HP209" s="1460">
        <f t="shared" si="1159"/>
        <v>0</v>
      </c>
      <c r="HQ209" s="1460">
        <f t="shared" si="1160"/>
        <v>0</v>
      </c>
      <c r="HR209" s="1460">
        <f t="shared" si="1161"/>
        <v>0</v>
      </c>
      <c r="HS209" s="1460">
        <f t="shared" si="1162"/>
        <v>0</v>
      </c>
      <c r="HT209" s="1460">
        <f t="shared" si="1163"/>
        <v>0</v>
      </c>
      <c r="HU209" s="1460">
        <f t="shared" si="1164"/>
        <v>0</v>
      </c>
      <c r="HV209" s="1460">
        <f t="shared" si="1165"/>
        <v>0</v>
      </c>
      <c r="HW209" s="1460">
        <f t="shared" si="1166"/>
        <v>0</v>
      </c>
      <c r="HX209" s="1460">
        <f t="shared" si="1167"/>
        <v>0</v>
      </c>
      <c r="HY209" s="1460">
        <f t="shared" si="1168"/>
        <v>0</v>
      </c>
      <c r="HZ209" s="1460">
        <f t="shared" si="1169"/>
        <v>0</v>
      </c>
      <c r="IA209" s="1460">
        <f t="shared" si="1170"/>
        <v>0</v>
      </c>
      <c r="IB209" s="1460">
        <f t="shared" si="1171"/>
        <v>0</v>
      </c>
      <c r="IC209" s="1460">
        <f t="shared" si="1172"/>
        <v>0</v>
      </c>
      <c r="ID209" s="1460">
        <f t="shared" si="1173"/>
        <v>0</v>
      </c>
      <c r="IE209" s="1460">
        <f t="shared" si="1174"/>
        <v>0</v>
      </c>
      <c r="IF209" s="1460">
        <f t="shared" si="1175"/>
        <v>0</v>
      </c>
      <c r="IG209" s="1460">
        <f t="shared" si="1176"/>
        <v>0</v>
      </c>
      <c r="IH209" s="1460">
        <f t="shared" si="1177"/>
        <v>0</v>
      </c>
      <c r="II209" s="1460">
        <f t="shared" si="1178"/>
        <v>0</v>
      </c>
      <c r="IJ209" s="1460">
        <f t="shared" si="1179"/>
        <v>0</v>
      </c>
      <c r="IK209" s="1460">
        <f t="shared" si="1180"/>
        <v>0</v>
      </c>
      <c r="IL209" s="1460">
        <f t="shared" si="1181"/>
        <v>0</v>
      </c>
      <c r="IM209" s="1460">
        <f t="shared" si="1182"/>
        <v>0</v>
      </c>
      <c r="IN209" s="1460">
        <f t="shared" si="1183"/>
        <v>0</v>
      </c>
      <c r="IO209" s="1460">
        <f t="shared" si="1184"/>
        <v>0</v>
      </c>
      <c r="IP209" s="1460">
        <f t="shared" si="1185"/>
        <v>0</v>
      </c>
      <c r="IQ209" s="1460">
        <f t="shared" si="1186"/>
        <v>0</v>
      </c>
      <c r="IR209" s="1460">
        <f t="shared" si="1187"/>
        <v>0</v>
      </c>
      <c r="IS209" s="1460">
        <f t="shared" si="1188"/>
        <v>0</v>
      </c>
      <c r="IT209" s="1460">
        <f t="shared" si="1189"/>
        <v>0</v>
      </c>
      <c r="IU209" s="1460">
        <f t="shared" si="1190"/>
        <v>0</v>
      </c>
      <c r="IV209" s="1460">
        <f t="shared" si="1191"/>
        <v>0</v>
      </c>
      <c r="IW209" s="1460">
        <f t="shared" si="1192"/>
        <v>0</v>
      </c>
      <c r="IX209" s="1460">
        <f t="shared" si="1193"/>
        <v>0</v>
      </c>
      <c r="IY209" s="1460">
        <f t="shared" si="1194"/>
        <v>0</v>
      </c>
      <c r="IZ209" s="1460">
        <f t="shared" si="1195"/>
        <v>0</v>
      </c>
      <c r="JA209" s="1460">
        <f t="shared" si="1196"/>
        <v>0</v>
      </c>
      <c r="JB209" s="1460">
        <f t="shared" si="1197"/>
        <v>0</v>
      </c>
      <c r="JC209" s="1460">
        <f t="shared" si="1198"/>
        <v>0</v>
      </c>
      <c r="JD209" s="1460">
        <f t="shared" si="1199"/>
        <v>0</v>
      </c>
      <c r="JE209" s="1460">
        <f t="shared" si="1200"/>
        <v>0</v>
      </c>
      <c r="JF209" s="1460">
        <f t="shared" si="1201"/>
        <v>0</v>
      </c>
      <c r="JG209" s="1460">
        <f t="shared" si="1202"/>
        <v>0</v>
      </c>
      <c r="JH209" s="1460">
        <f t="shared" si="1203"/>
        <v>0</v>
      </c>
      <c r="JI209" s="1460">
        <f t="shared" si="1204"/>
        <v>0</v>
      </c>
      <c r="JJ209" s="1460">
        <f t="shared" si="1205"/>
        <v>0</v>
      </c>
      <c r="JK209" s="1460">
        <f t="shared" si="1206"/>
        <v>0</v>
      </c>
      <c r="JL209" s="1460">
        <f t="shared" si="1207"/>
        <v>0</v>
      </c>
      <c r="JM209" s="1460">
        <f t="shared" si="1208"/>
        <v>0</v>
      </c>
      <c r="JN209" s="1460">
        <f t="shared" si="1209"/>
        <v>0</v>
      </c>
      <c r="JO209" s="1460">
        <f t="shared" si="1210"/>
        <v>0</v>
      </c>
      <c r="JP209" s="1460">
        <f t="shared" si="1211"/>
        <v>0</v>
      </c>
      <c r="JQ209" s="1460">
        <f t="shared" si="1212"/>
        <v>0</v>
      </c>
      <c r="JR209" s="1460">
        <f t="shared" si="1213"/>
        <v>0</v>
      </c>
      <c r="JS209" s="1460">
        <f t="shared" si="1214"/>
        <v>0</v>
      </c>
      <c r="JT209" s="1460">
        <f t="shared" si="1215"/>
        <v>0</v>
      </c>
      <c r="JU209" s="1460">
        <f t="shared" si="1216"/>
        <v>0</v>
      </c>
      <c r="JV209" s="1460">
        <f t="shared" si="1217"/>
        <v>0</v>
      </c>
      <c r="JW209" s="1460">
        <f t="shared" si="1218"/>
        <v>0</v>
      </c>
      <c r="JX209" s="1460">
        <f t="shared" si="1219"/>
        <v>0</v>
      </c>
      <c r="JY209" s="1460">
        <f t="shared" si="1220"/>
        <v>0</v>
      </c>
      <c r="JZ209" s="1460">
        <f t="shared" si="1221"/>
        <v>0</v>
      </c>
      <c r="KA209" s="1460">
        <f t="shared" si="1222"/>
        <v>0</v>
      </c>
      <c r="KB209" s="1460">
        <f t="shared" si="1223"/>
        <v>0</v>
      </c>
      <c r="KC209" s="1460">
        <f t="shared" si="1224"/>
        <v>0</v>
      </c>
      <c r="KD209" s="1460">
        <f t="shared" si="1225"/>
        <v>0</v>
      </c>
      <c r="KE209" s="1460">
        <f t="shared" si="1226"/>
        <v>0</v>
      </c>
      <c r="KF209" s="1460">
        <f t="shared" si="1227"/>
        <v>0</v>
      </c>
      <c r="KG209" s="1460">
        <f t="shared" si="1228"/>
        <v>0</v>
      </c>
      <c r="KH209" s="1460">
        <f t="shared" si="1229"/>
        <v>0</v>
      </c>
      <c r="KI209" s="1460">
        <f t="shared" si="1230"/>
        <v>0</v>
      </c>
      <c r="KJ209" s="1460">
        <f t="shared" si="1231"/>
        <v>0</v>
      </c>
      <c r="KK209" s="1460">
        <f t="shared" si="1232"/>
        <v>0</v>
      </c>
      <c r="KL209" s="1460">
        <f t="shared" si="1233"/>
        <v>0</v>
      </c>
      <c r="KM209" s="1460">
        <f t="shared" si="1234"/>
        <v>0</v>
      </c>
      <c r="KN209" s="1460">
        <f t="shared" si="1235"/>
        <v>0</v>
      </c>
      <c r="KO209" s="1460">
        <f t="shared" si="1236"/>
        <v>0</v>
      </c>
      <c r="KP209" s="1460">
        <f t="shared" si="1237"/>
        <v>0</v>
      </c>
      <c r="KQ209" s="1460">
        <f t="shared" si="1238"/>
        <v>0</v>
      </c>
      <c r="KR209" s="1460">
        <f t="shared" si="1239"/>
        <v>0</v>
      </c>
      <c r="KS209" s="1460">
        <f t="shared" si="1240"/>
        <v>0</v>
      </c>
      <c r="KT209" s="1460">
        <f t="shared" si="1241"/>
        <v>0</v>
      </c>
      <c r="KU209" s="1460">
        <f t="shared" si="1242"/>
        <v>0</v>
      </c>
      <c r="KV209" s="1460">
        <f t="shared" si="1243"/>
        <v>0</v>
      </c>
      <c r="KW209" s="1460">
        <f t="shared" si="1244"/>
        <v>0</v>
      </c>
      <c r="KX209" s="1460">
        <f t="shared" si="1245"/>
        <v>0</v>
      </c>
      <c r="KY209" s="1460">
        <f t="shared" si="1246"/>
        <v>0</v>
      </c>
      <c r="KZ209" s="1460">
        <f t="shared" si="1247"/>
        <v>0</v>
      </c>
      <c r="LA209" s="1460">
        <f t="shared" si="1248"/>
        <v>0</v>
      </c>
      <c r="LB209" s="1460">
        <f t="shared" si="1249"/>
        <v>0</v>
      </c>
      <c r="LC209" s="1460">
        <f t="shared" si="1250"/>
        <v>0</v>
      </c>
      <c r="LD209" s="1460">
        <f t="shared" si="1251"/>
        <v>0</v>
      </c>
      <c r="LE209" s="1460">
        <f t="shared" si="1252"/>
        <v>0</v>
      </c>
      <c r="LF209" s="1460">
        <f t="shared" si="1253"/>
        <v>0</v>
      </c>
      <c r="LG209" s="1460">
        <f t="shared" si="1254"/>
        <v>0</v>
      </c>
      <c r="LH209" s="1460">
        <f t="shared" si="1255"/>
        <v>0</v>
      </c>
      <c r="LI209" s="1460">
        <f t="shared" si="1256"/>
        <v>0</v>
      </c>
      <c r="LJ209" s="1460">
        <f t="shared" si="1257"/>
        <v>0</v>
      </c>
      <c r="LK209" s="1460">
        <f t="shared" si="1258"/>
        <v>0</v>
      </c>
      <c r="LL209" s="1460">
        <f t="shared" si="1259"/>
        <v>0</v>
      </c>
      <c r="LM209" s="1460">
        <f t="shared" si="1260"/>
        <v>0</v>
      </c>
      <c r="LN209" s="1460">
        <f t="shared" si="1261"/>
        <v>0</v>
      </c>
      <c r="LO209" s="1460">
        <f t="shared" si="1262"/>
        <v>0</v>
      </c>
      <c r="LP209" s="1460">
        <f t="shared" si="1263"/>
        <v>0</v>
      </c>
      <c r="LQ209" s="1460">
        <f t="shared" si="1264"/>
        <v>0</v>
      </c>
      <c r="LR209" s="1460">
        <f t="shared" si="1265"/>
        <v>0</v>
      </c>
      <c r="LS209" s="1460">
        <f t="shared" si="1266"/>
        <v>0</v>
      </c>
      <c r="LW209" s="1467">
        <f t="shared" si="1267"/>
        <v>0</v>
      </c>
      <c r="LX209" s="1467">
        <f t="shared" si="1268"/>
        <v>0</v>
      </c>
      <c r="LY209" s="1467">
        <f t="shared" si="1269"/>
        <v>0</v>
      </c>
      <c r="LZ209" s="1467">
        <f t="shared" si="1270"/>
        <v>0</v>
      </c>
      <c r="MA209" s="1506"/>
      <c r="MB209" s="1460">
        <f t="shared" si="1271"/>
        <v>0</v>
      </c>
      <c r="MC209" s="1460">
        <f t="shared" si="1326"/>
        <v>0</v>
      </c>
      <c r="MD209" s="1460">
        <f t="shared" si="1326"/>
        <v>0</v>
      </c>
      <c r="ME209" s="1460">
        <f t="shared" si="1326"/>
        <v>0</v>
      </c>
      <c r="MF209" s="1460">
        <f t="shared" si="1326"/>
        <v>0</v>
      </c>
      <c r="MG209" s="1460">
        <f t="shared" si="1326"/>
        <v>0</v>
      </c>
      <c r="MH209" s="1460">
        <f t="shared" si="1326"/>
        <v>0</v>
      </c>
      <c r="MI209" s="1460">
        <f t="shared" si="1326"/>
        <v>0</v>
      </c>
      <c r="MJ209" s="1460">
        <f t="shared" si="1326"/>
        <v>0</v>
      </c>
      <c r="MK209" s="1460">
        <f t="shared" si="1326"/>
        <v>0</v>
      </c>
      <c r="ML209" s="1460">
        <f t="shared" si="1326"/>
        <v>0</v>
      </c>
      <c r="MM209" s="1460">
        <f t="shared" si="1326"/>
        <v>0</v>
      </c>
      <c r="MN209" s="1460">
        <f t="shared" si="1326"/>
        <v>0</v>
      </c>
      <c r="MO209" s="1460">
        <f t="shared" si="1326"/>
        <v>0</v>
      </c>
      <c r="MP209" s="1460">
        <f t="shared" si="1326"/>
        <v>0</v>
      </c>
      <c r="MQ209" s="1460">
        <f t="shared" si="1326"/>
        <v>0</v>
      </c>
      <c r="MR209" s="1460">
        <f t="shared" si="1326"/>
        <v>0</v>
      </c>
      <c r="MS209" s="1460">
        <f t="shared" si="1311"/>
        <v>0</v>
      </c>
      <c r="MT209" s="1460">
        <f t="shared" si="1311"/>
        <v>0</v>
      </c>
      <c r="MU209" s="1460">
        <f t="shared" si="1311"/>
        <v>0</v>
      </c>
      <c r="MV209" s="1460">
        <f t="shared" si="1311"/>
        <v>0</v>
      </c>
      <c r="MW209" s="1460">
        <f t="shared" si="1311"/>
        <v>0</v>
      </c>
      <c r="MX209" s="1460">
        <f t="shared" si="1311"/>
        <v>0</v>
      </c>
      <c r="MY209" s="1460">
        <f t="shared" si="1311"/>
        <v>0</v>
      </c>
      <c r="MZ209" s="1460">
        <f t="shared" si="1311"/>
        <v>0</v>
      </c>
      <c r="NA209" s="1460">
        <f t="shared" si="1311"/>
        <v>0</v>
      </c>
      <c r="NB209" s="1460">
        <f t="shared" si="1311"/>
        <v>0</v>
      </c>
      <c r="NC209" s="1460">
        <f t="shared" si="1311"/>
        <v>0</v>
      </c>
      <c r="ND209" s="1460">
        <f t="shared" si="1311"/>
        <v>0</v>
      </c>
      <c r="NE209" s="1460">
        <f t="shared" si="1311"/>
        <v>0</v>
      </c>
      <c r="NF209" s="1460">
        <f t="shared" si="1311"/>
        <v>0</v>
      </c>
      <c r="NG209" s="1460">
        <f t="shared" si="1311"/>
        <v>0</v>
      </c>
      <c r="NH209" s="1460">
        <f t="shared" si="1311"/>
        <v>0</v>
      </c>
      <c r="NI209" s="1460">
        <f t="shared" si="1312"/>
        <v>0</v>
      </c>
      <c r="NJ209" s="1460">
        <f t="shared" si="1312"/>
        <v>0</v>
      </c>
      <c r="NK209" s="1460">
        <f t="shared" si="1312"/>
        <v>0</v>
      </c>
      <c r="NL209" s="1460">
        <f t="shared" si="1312"/>
        <v>0</v>
      </c>
      <c r="NM209" s="1460">
        <f t="shared" si="1312"/>
        <v>0</v>
      </c>
      <c r="NN209" s="1460">
        <f t="shared" si="1312"/>
        <v>0</v>
      </c>
      <c r="NO209" s="1460">
        <f t="shared" si="1312"/>
        <v>0</v>
      </c>
      <c r="NP209" s="1460">
        <f t="shared" si="1312"/>
        <v>0</v>
      </c>
      <c r="NQ209" s="1460">
        <f t="shared" si="1312"/>
        <v>0</v>
      </c>
      <c r="NR209" s="1460">
        <f t="shared" si="1312"/>
        <v>0</v>
      </c>
      <c r="NS209" s="1460">
        <f t="shared" si="1312"/>
        <v>0</v>
      </c>
      <c r="NT209" s="1460">
        <f t="shared" si="1312"/>
        <v>0</v>
      </c>
      <c r="NU209" s="1460">
        <f t="shared" si="1312"/>
        <v>0</v>
      </c>
      <c r="NV209" s="1460">
        <f t="shared" si="1312"/>
        <v>0</v>
      </c>
      <c r="NW209" s="1460">
        <f t="shared" si="1312"/>
        <v>0</v>
      </c>
      <c r="NX209" s="1460">
        <f t="shared" si="1312"/>
        <v>0</v>
      </c>
      <c r="NY209" s="1460">
        <f t="shared" si="1313"/>
        <v>0</v>
      </c>
      <c r="NZ209" s="1460">
        <f t="shared" si="1313"/>
        <v>0</v>
      </c>
      <c r="OA209" s="1460">
        <f t="shared" si="1313"/>
        <v>0</v>
      </c>
      <c r="OB209" s="1460">
        <f t="shared" si="1313"/>
        <v>0</v>
      </c>
      <c r="OC209" s="1460">
        <f t="shared" si="1313"/>
        <v>0</v>
      </c>
      <c r="OD209" s="1460">
        <f t="shared" si="1313"/>
        <v>0</v>
      </c>
      <c r="OE209" s="1460">
        <f t="shared" si="1313"/>
        <v>0</v>
      </c>
      <c r="OF209" s="1460">
        <f t="shared" si="1313"/>
        <v>0</v>
      </c>
      <c r="OG209" s="1460">
        <f t="shared" si="1313"/>
        <v>0</v>
      </c>
      <c r="OH209" s="1460">
        <f t="shared" si="1313"/>
        <v>0</v>
      </c>
      <c r="OI209" s="1460">
        <f t="shared" si="1313"/>
        <v>0</v>
      </c>
      <c r="OJ209" s="1460">
        <f t="shared" si="1313"/>
        <v>0</v>
      </c>
      <c r="OK209" s="1460">
        <f t="shared" si="1313"/>
        <v>0</v>
      </c>
      <c r="OL209" s="1460">
        <f t="shared" si="1313"/>
        <v>0</v>
      </c>
      <c r="OM209" s="1460">
        <f t="shared" si="1313"/>
        <v>0</v>
      </c>
      <c r="ON209" s="1460">
        <f t="shared" si="1313"/>
        <v>0</v>
      </c>
      <c r="OO209" s="1460">
        <f t="shared" si="1279"/>
        <v>0</v>
      </c>
      <c r="OP209" s="1460">
        <f t="shared" si="1308"/>
        <v>0</v>
      </c>
      <c r="OQ209" s="1460">
        <f t="shared" si="1308"/>
        <v>0</v>
      </c>
      <c r="OR209" s="1460">
        <f t="shared" si="1308"/>
        <v>0</v>
      </c>
      <c r="OS209" s="1460">
        <f t="shared" si="1308"/>
        <v>0</v>
      </c>
      <c r="OT209" s="1460">
        <f t="shared" si="1308"/>
        <v>0</v>
      </c>
      <c r="OU209" s="1460">
        <f t="shared" si="1308"/>
        <v>0</v>
      </c>
      <c r="OV209" s="1460">
        <f t="shared" si="1308"/>
        <v>0</v>
      </c>
      <c r="OW209" s="1460">
        <f t="shared" si="1308"/>
        <v>0</v>
      </c>
      <c r="OX209" s="1460">
        <f t="shared" si="1308"/>
        <v>0</v>
      </c>
      <c r="OY209" s="1460">
        <f t="shared" si="1308"/>
        <v>0</v>
      </c>
      <c r="OZ209" s="1460">
        <f t="shared" si="1308"/>
        <v>0</v>
      </c>
      <c r="PA209" s="1460">
        <f t="shared" si="1308"/>
        <v>0</v>
      </c>
      <c r="PB209" s="1460">
        <f t="shared" si="1308"/>
        <v>0</v>
      </c>
      <c r="PC209" s="1460">
        <f t="shared" si="1308"/>
        <v>0</v>
      </c>
      <c r="PD209" s="1460">
        <f t="shared" si="1308"/>
        <v>0</v>
      </c>
      <c r="PE209" s="1460">
        <f t="shared" si="1308"/>
        <v>0</v>
      </c>
      <c r="PF209" s="1460">
        <f t="shared" si="1309"/>
        <v>0</v>
      </c>
      <c r="PG209" s="1460">
        <f t="shared" si="1309"/>
        <v>0</v>
      </c>
      <c r="PH209" s="1460">
        <f t="shared" si="1309"/>
        <v>0</v>
      </c>
      <c r="PI209" s="1460">
        <f t="shared" si="1309"/>
        <v>0</v>
      </c>
      <c r="PJ209" s="1460">
        <f t="shared" si="1309"/>
        <v>0</v>
      </c>
      <c r="PK209" s="1460">
        <f t="shared" si="1309"/>
        <v>0</v>
      </c>
      <c r="PL209" s="1460">
        <f t="shared" si="1309"/>
        <v>0</v>
      </c>
      <c r="PM209" s="1460">
        <f t="shared" si="1309"/>
        <v>0</v>
      </c>
      <c r="PN209" s="1460">
        <f t="shared" si="1309"/>
        <v>0</v>
      </c>
      <c r="PO209" s="1460">
        <f t="shared" si="1309"/>
        <v>0</v>
      </c>
      <c r="PP209" s="1460">
        <f t="shared" si="1309"/>
        <v>0</v>
      </c>
      <c r="PQ209" s="1460">
        <f t="shared" si="1309"/>
        <v>0</v>
      </c>
      <c r="PR209" s="1460">
        <f t="shared" si="1309"/>
        <v>0</v>
      </c>
      <c r="PS209" s="1460">
        <f t="shared" si="1309"/>
        <v>0</v>
      </c>
      <c r="PT209" s="1460">
        <f t="shared" si="1309"/>
        <v>0</v>
      </c>
      <c r="PU209" s="1460">
        <f t="shared" si="1309"/>
        <v>0</v>
      </c>
      <c r="PV209" s="1460">
        <f t="shared" si="1310"/>
        <v>0</v>
      </c>
      <c r="PW209" s="1460">
        <f t="shared" si="1310"/>
        <v>0</v>
      </c>
      <c r="PX209" s="1460">
        <f t="shared" si="1310"/>
        <v>0</v>
      </c>
      <c r="PY209" s="1460">
        <f t="shared" si="1310"/>
        <v>0</v>
      </c>
      <c r="PZ209" s="1460">
        <f t="shared" si="1310"/>
        <v>0</v>
      </c>
      <c r="QA209" s="1460">
        <f t="shared" si="1310"/>
        <v>0</v>
      </c>
      <c r="QB209" s="1460">
        <f t="shared" si="1310"/>
        <v>0</v>
      </c>
      <c r="QC209" s="1460">
        <f t="shared" si="1310"/>
        <v>0</v>
      </c>
      <c r="QD209" s="1460">
        <f t="shared" si="1310"/>
        <v>0</v>
      </c>
      <c r="QE209" s="1460">
        <f t="shared" si="1310"/>
        <v>0</v>
      </c>
      <c r="QF209" s="1460">
        <f t="shared" si="1310"/>
        <v>0</v>
      </c>
      <c r="QG209" s="1460">
        <f t="shared" si="1310"/>
        <v>0</v>
      </c>
      <c r="QH209" s="1460">
        <f t="shared" si="1310"/>
        <v>0</v>
      </c>
      <c r="QI209" s="1460">
        <f t="shared" si="1310"/>
        <v>0</v>
      </c>
      <c r="QJ209" s="1460">
        <f t="shared" si="1310"/>
        <v>0</v>
      </c>
      <c r="QK209" s="1460">
        <f t="shared" si="1310"/>
        <v>0</v>
      </c>
      <c r="QL209" s="1460">
        <f t="shared" si="1323"/>
        <v>0</v>
      </c>
      <c r="QM209" s="1460">
        <f t="shared" si="1323"/>
        <v>0</v>
      </c>
      <c r="QN209" s="1460">
        <f t="shared" si="1323"/>
        <v>0</v>
      </c>
      <c r="QO209" s="1460">
        <f t="shared" si="1323"/>
        <v>0</v>
      </c>
      <c r="QP209" s="1460">
        <f t="shared" si="1323"/>
        <v>0</v>
      </c>
      <c r="QQ209" s="1460">
        <f t="shared" si="1323"/>
        <v>0</v>
      </c>
    </row>
    <row r="210" spans="1:459" s="1466" customFormat="1" ht="22.5" customHeight="1">
      <c r="A210" s="1468"/>
      <c r="B210" s="1469"/>
      <c r="C210" s="1469"/>
      <c r="D210" s="1470"/>
      <c r="E210" s="1471"/>
      <c r="F210" s="1472"/>
      <c r="G210" s="1472"/>
      <c r="H210" s="1473">
        <f t="shared" si="1106"/>
        <v>0</v>
      </c>
      <c r="I210" s="1474">
        <v>0</v>
      </c>
      <c r="J210" s="1475">
        <f t="shared" si="437"/>
        <v>0</v>
      </c>
      <c r="K210" s="1476">
        <v>0</v>
      </c>
      <c r="L210" s="1477">
        <f t="shared" si="1107"/>
        <v>0</v>
      </c>
      <c r="M210" s="1477">
        <f t="shared" si="1108"/>
        <v>0</v>
      </c>
      <c r="N210" s="1478"/>
      <c r="O210" s="1479">
        <v>0</v>
      </c>
      <c r="P210" s="1480">
        <v>0</v>
      </c>
      <c r="Q210" s="1828">
        <v>0</v>
      </c>
      <c r="R210" s="1831">
        <f t="shared" si="1109"/>
        <v>0</v>
      </c>
      <c r="S210" s="1481">
        <f>IF(AND(SUM(O210:Q210)=0,N210="NNN"),MIN('Operating History and Pro Forma'!$M$33,'Operating History and Pro Forma'!$T$15)*D210,SUM(O210:Q210)*D210)</f>
        <v>0</v>
      </c>
      <c r="T210" s="1482">
        <f t="shared" si="1110"/>
        <v>0</v>
      </c>
      <c r="U210" s="1483">
        <f t="shared" si="1111"/>
        <v>0</v>
      </c>
      <c r="V210" s="1480"/>
      <c r="W210" s="1514"/>
      <c r="X210" s="1486" t="str">
        <f t="shared" si="1112"/>
        <v/>
      </c>
      <c r="Y210" s="1487">
        <f t="shared" si="1113"/>
        <v>0</v>
      </c>
      <c r="Z210" s="1488"/>
      <c r="AA210" s="1488"/>
      <c r="AB210" s="1488"/>
      <c r="AC210" s="1488"/>
      <c r="AD210" s="1489">
        <f t="shared" si="1114"/>
        <v>0</v>
      </c>
      <c r="AE210" s="1490" t="str">
        <f t="shared" si="1115"/>
        <v/>
      </c>
      <c r="AF210" s="1491">
        <f t="shared" si="1116"/>
        <v>0</v>
      </c>
      <c r="AG210" s="1492">
        <f t="shared" si="1117"/>
        <v>0</v>
      </c>
      <c r="AH210" s="1493">
        <f t="shared" si="1320"/>
        <v>0</v>
      </c>
      <c r="AI210" s="1493">
        <f t="shared" si="1320"/>
        <v>0</v>
      </c>
      <c r="AJ210" s="1494">
        <f t="shared" si="1320"/>
        <v>0</v>
      </c>
      <c r="AK210" s="1494">
        <f t="shared" si="1320"/>
        <v>0</v>
      </c>
      <c r="AL210" s="1495">
        <f t="shared" si="1320"/>
        <v>0</v>
      </c>
      <c r="AM210" s="1496">
        <f t="shared" si="1320"/>
        <v>0</v>
      </c>
      <c r="AN210" s="1497">
        <f t="shared" si="399"/>
        <v>0</v>
      </c>
      <c r="AO210" s="1498">
        <f t="shared" si="1327"/>
        <v>0</v>
      </c>
      <c r="AP210" s="1499">
        <f t="shared" si="1119"/>
        <v>0</v>
      </c>
      <c r="AQ210" s="1500">
        <f t="shared" si="1120"/>
        <v>0</v>
      </c>
      <c r="AR210" s="1501">
        <f t="shared" si="1121"/>
        <v>0</v>
      </c>
      <c r="AS210" s="1498">
        <f t="shared" si="1324"/>
        <v>0</v>
      </c>
      <c r="AT210" s="1501">
        <f t="shared" si="1122"/>
        <v>0</v>
      </c>
      <c r="AU210" s="1498">
        <f t="shared" si="1123"/>
        <v>1</v>
      </c>
      <c r="AV210" s="1498">
        <f t="shared" si="1124"/>
        <v>2</v>
      </c>
      <c r="AW210" s="1499">
        <f t="shared" si="1125"/>
        <v>0</v>
      </c>
      <c r="AX210" s="1502">
        <f t="shared" si="1126"/>
        <v>0</v>
      </c>
      <c r="AY210" s="1503">
        <f t="shared" si="1127"/>
        <v>0</v>
      </c>
      <c r="AZ210" s="1498">
        <f t="shared" si="1128"/>
        <v>2</v>
      </c>
      <c r="BA210" s="1498">
        <f t="shared" si="1129"/>
        <v>3</v>
      </c>
      <c r="BB210" s="1499">
        <f t="shared" si="1130"/>
        <v>0</v>
      </c>
      <c r="BC210" s="1502">
        <f t="shared" si="1131"/>
        <v>0</v>
      </c>
      <c r="BD210" s="1503">
        <f t="shared" si="1132"/>
        <v>0</v>
      </c>
      <c r="BE210" s="1498">
        <f t="shared" si="1133"/>
        <v>3</v>
      </c>
      <c r="BF210" s="1498">
        <f t="shared" si="1134"/>
        <v>4</v>
      </c>
      <c r="BG210" s="1499">
        <f t="shared" si="1135"/>
        <v>0</v>
      </c>
      <c r="BH210" s="1502">
        <f t="shared" si="1136"/>
        <v>0</v>
      </c>
      <c r="BI210" s="1502">
        <f t="shared" si="1137"/>
        <v>0</v>
      </c>
      <c r="BJ210" s="1504">
        <f t="shared" si="1138"/>
        <v>1900</v>
      </c>
      <c r="BK210" s="1505" t="str">
        <f t="shared" si="1139"/>
        <v/>
      </c>
      <c r="BL210" s="1506"/>
      <c r="BM210" s="1507">
        <f t="shared" si="1140"/>
        <v>0</v>
      </c>
      <c r="BN210" s="1508">
        <f t="shared" si="1325"/>
        <v>0</v>
      </c>
      <c r="BO210" s="1508">
        <f t="shared" si="1325"/>
        <v>0</v>
      </c>
      <c r="BP210" s="1508">
        <f t="shared" si="1325"/>
        <v>0</v>
      </c>
      <c r="BQ210" s="1508">
        <f t="shared" si="1325"/>
        <v>0</v>
      </c>
      <c r="BR210" s="1508">
        <f t="shared" si="1325"/>
        <v>0</v>
      </c>
      <c r="BS210" s="1508">
        <f t="shared" si="1325"/>
        <v>0</v>
      </c>
      <c r="BT210" s="1508">
        <f t="shared" si="1325"/>
        <v>0</v>
      </c>
      <c r="BU210" s="1508">
        <f t="shared" si="1325"/>
        <v>0</v>
      </c>
      <c r="BV210" s="1508">
        <f t="shared" si="1325"/>
        <v>0</v>
      </c>
      <c r="BW210" s="1508">
        <f t="shared" si="1325"/>
        <v>0</v>
      </c>
      <c r="BX210" s="1508">
        <f t="shared" si="1325"/>
        <v>0</v>
      </c>
      <c r="BY210" s="1507">
        <f t="shared" si="1325"/>
        <v>0</v>
      </c>
      <c r="BZ210" s="1508">
        <f t="shared" si="1325"/>
        <v>0</v>
      </c>
      <c r="CA210" s="1508">
        <f t="shared" si="1325"/>
        <v>0</v>
      </c>
      <c r="CB210" s="1508">
        <f t="shared" si="1325"/>
        <v>0</v>
      </c>
      <c r="CC210" s="1508">
        <f t="shared" si="1325"/>
        <v>0</v>
      </c>
      <c r="CD210" s="1508">
        <f t="shared" si="1315"/>
        <v>0</v>
      </c>
      <c r="CE210" s="1508">
        <f t="shared" si="1315"/>
        <v>0</v>
      </c>
      <c r="CF210" s="1508">
        <f t="shared" si="1315"/>
        <v>0</v>
      </c>
      <c r="CG210" s="1508">
        <f t="shared" si="1315"/>
        <v>0</v>
      </c>
      <c r="CH210" s="1508">
        <f t="shared" si="1315"/>
        <v>0</v>
      </c>
      <c r="CI210" s="1508">
        <f t="shared" si="1315"/>
        <v>0</v>
      </c>
      <c r="CJ210" s="1509">
        <f t="shared" si="1315"/>
        <v>0</v>
      </c>
      <c r="CK210" s="1507">
        <f t="shared" si="1315"/>
        <v>0</v>
      </c>
      <c r="CL210" s="1508">
        <f t="shared" si="1315"/>
        <v>0</v>
      </c>
      <c r="CM210" s="1508">
        <f t="shared" si="1315"/>
        <v>0</v>
      </c>
      <c r="CN210" s="1508">
        <f t="shared" si="1315"/>
        <v>0</v>
      </c>
      <c r="CO210" s="1508">
        <f t="shared" si="1315"/>
        <v>0</v>
      </c>
      <c r="CP210" s="1508">
        <f t="shared" si="1315"/>
        <v>0</v>
      </c>
      <c r="CQ210" s="1508">
        <f t="shared" si="1315"/>
        <v>0</v>
      </c>
      <c r="CR210" s="1508">
        <f t="shared" si="1315"/>
        <v>0</v>
      </c>
      <c r="CS210" s="1508">
        <f t="shared" si="1315"/>
        <v>0</v>
      </c>
      <c r="CT210" s="1508">
        <f t="shared" si="1316"/>
        <v>0</v>
      </c>
      <c r="CU210" s="1508">
        <f t="shared" si="1316"/>
        <v>0</v>
      </c>
      <c r="CV210" s="1509">
        <f t="shared" si="1316"/>
        <v>0</v>
      </c>
      <c r="CW210" s="1508">
        <f t="shared" si="1316"/>
        <v>0</v>
      </c>
      <c r="CX210" s="1508">
        <f t="shared" si="1316"/>
        <v>0</v>
      </c>
      <c r="CY210" s="1508">
        <f t="shared" si="1316"/>
        <v>0</v>
      </c>
      <c r="CZ210" s="1508">
        <f t="shared" si="1316"/>
        <v>0</v>
      </c>
      <c r="DA210" s="1508">
        <f t="shared" si="1316"/>
        <v>0</v>
      </c>
      <c r="DB210" s="1508">
        <f t="shared" si="1316"/>
        <v>0</v>
      </c>
      <c r="DC210" s="1508">
        <f t="shared" si="1316"/>
        <v>0</v>
      </c>
      <c r="DD210" s="1508">
        <f t="shared" si="1316"/>
        <v>0</v>
      </c>
      <c r="DE210" s="1508">
        <f t="shared" si="1316"/>
        <v>0</v>
      </c>
      <c r="DF210" s="1508">
        <f t="shared" si="1316"/>
        <v>0</v>
      </c>
      <c r="DG210" s="1508">
        <f t="shared" si="1316"/>
        <v>0</v>
      </c>
      <c r="DH210" s="1509">
        <f t="shared" si="1316"/>
        <v>0</v>
      </c>
      <c r="DI210" s="1508">
        <f t="shared" si="1316"/>
        <v>0</v>
      </c>
      <c r="DJ210" s="1508">
        <f t="shared" si="1317"/>
        <v>0</v>
      </c>
      <c r="DK210" s="1508">
        <f t="shared" si="1317"/>
        <v>0</v>
      </c>
      <c r="DL210" s="1508">
        <f t="shared" si="1317"/>
        <v>0</v>
      </c>
      <c r="DM210" s="1508">
        <f t="shared" si="1317"/>
        <v>0</v>
      </c>
      <c r="DN210" s="1508">
        <f t="shared" si="1317"/>
        <v>0</v>
      </c>
      <c r="DO210" s="1508">
        <f t="shared" si="1317"/>
        <v>0</v>
      </c>
      <c r="DP210" s="1508">
        <f t="shared" si="1317"/>
        <v>0</v>
      </c>
      <c r="DQ210" s="1508">
        <f t="shared" si="1317"/>
        <v>0</v>
      </c>
      <c r="DR210" s="1508">
        <f t="shared" si="1317"/>
        <v>0</v>
      </c>
      <c r="DS210" s="1508">
        <f t="shared" si="1317"/>
        <v>0</v>
      </c>
      <c r="DT210" s="1509">
        <f t="shared" si="1317"/>
        <v>0</v>
      </c>
      <c r="DU210" s="1507">
        <f t="shared" si="1317"/>
        <v>0</v>
      </c>
      <c r="DV210" s="1508">
        <f t="shared" si="1317"/>
        <v>0</v>
      </c>
      <c r="DW210" s="1508">
        <f t="shared" si="1317"/>
        <v>0</v>
      </c>
      <c r="DX210" s="1508">
        <f t="shared" si="1317"/>
        <v>0</v>
      </c>
      <c r="DY210" s="1508">
        <f t="shared" si="1317"/>
        <v>0</v>
      </c>
      <c r="DZ210" s="1508">
        <f t="shared" si="1318"/>
        <v>0</v>
      </c>
      <c r="EA210" s="1508">
        <f t="shared" si="1318"/>
        <v>0</v>
      </c>
      <c r="EB210" s="1508">
        <f t="shared" si="1318"/>
        <v>0</v>
      </c>
      <c r="EC210" s="1508">
        <f t="shared" si="1318"/>
        <v>0</v>
      </c>
      <c r="ED210" s="1508">
        <f t="shared" si="1318"/>
        <v>0</v>
      </c>
      <c r="EE210" s="1508">
        <f t="shared" si="1318"/>
        <v>0</v>
      </c>
      <c r="EF210" s="1508">
        <f t="shared" si="1318"/>
        <v>0</v>
      </c>
      <c r="EG210" s="1507">
        <f t="shared" si="1318"/>
        <v>0</v>
      </c>
      <c r="EH210" s="1508">
        <f t="shared" si="1318"/>
        <v>0</v>
      </c>
      <c r="EI210" s="1508">
        <f t="shared" si="1318"/>
        <v>0</v>
      </c>
      <c r="EJ210" s="1508">
        <f t="shared" si="1318"/>
        <v>0</v>
      </c>
      <c r="EK210" s="1508">
        <f t="shared" si="1318"/>
        <v>0</v>
      </c>
      <c r="EL210" s="1508">
        <f t="shared" si="1318"/>
        <v>0</v>
      </c>
      <c r="EM210" s="1508">
        <f t="shared" si="1318"/>
        <v>0</v>
      </c>
      <c r="EN210" s="1508">
        <f t="shared" si="1318"/>
        <v>0</v>
      </c>
      <c r="EO210" s="1508">
        <f t="shared" si="1318"/>
        <v>0</v>
      </c>
      <c r="EP210" s="1508">
        <f t="shared" si="1319"/>
        <v>0</v>
      </c>
      <c r="EQ210" s="1508">
        <f t="shared" si="1319"/>
        <v>0</v>
      </c>
      <c r="ER210" s="1509">
        <f t="shared" si="1319"/>
        <v>0</v>
      </c>
      <c r="ES210" s="1507">
        <f t="shared" si="1319"/>
        <v>0</v>
      </c>
      <c r="ET210" s="1508">
        <f t="shared" si="1319"/>
        <v>0</v>
      </c>
      <c r="EU210" s="1508">
        <f t="shared" si="1319"/>
        <v>0</v>
      </c>
      <c r="EV210" s="1508">
        <f t="shared" si="1319"/>
        <v>0</v>
      </c>
      <c r="EW210" s="1508">
        <f t="shared" si="1319"/>
        <v>0</v>
      </c>
      <c r="EX210" s="1508">
        <f t="shared" si="1319"/>
        <v>0</v>
      </c>
      <c r="EY210" s="1508">
        <f t="shared" si="1319"/>
        <v>0</v>
      </c>
      <c r="EZ210" s="1508">
        <f t="shared" si="1319"/>
        <v>0</v>
      </c>
      <c r="FA210" s="1508">
        <f t="shared" si="1319"/>
        <v>0</v>
      </c>
      <c r="FB210" s="1508">
        <f t="shared" si="1319"/>
        <v>0</v>
      </c>
      <c r="FC210" s="1508">
        <f t="shared" si="1319"/>
        <v>0</v>
      </c>
      <c r="FD210" s="1509">
        <f t="shared" si="1319"/>
        <v>0</v>
      </c>
      <c r="FE210" s="1508">
        <f t="shared" si="1319"/>
        <v>0</v>
      </c>
      <c r="FF210" s="1508">
        <f t="shared" si="1287"/>
        <v>0</v>
      </c>
      <c r="FG210" s="1508">
        <f t="shared" si="1287"/>
        <v>0</v>
      </c>
      <c r="FH210" s="1508">
        <f t="shared" si="1287"/>
        <v>0</v>
      </c>
      <c r="FI210" s="1508">
        <f t="shared" si="1287"/>
        <v>0</v>
      </c>
      <c r="FJ210" s="1508">
        <f t="shared" si="1287"/>
        <v>0</v>
      </c>
      <c r="FK210" s="1508">
        <f t="shared" si="1287"/>
        <v>0</v>
      </c>
      <c r="FL210" s="1508">
        <f t="shared" si="1287"/>
        <v>0</v>
      </c>
      <c r="FM210" s="1508">
        <f t="shared" si="1287"/>
        <v>0</v>
      </c>
      <c r="FN210" s="1508">
        <f t="shared" si="1287"/>
        <v>0</v>
      </c>
      <c r="FO210" s="1508">
        <f t="shared" si="1287"/>
        <v>0</v>
      </c>
      <c r="FP210" s="1509">
        <f t="shared" si="1287"/>
        <v>0</v>
      </c>
      <c r="FQ210" s="1508">
        <f t="shared" si="1287"/>
        <v>0</v>
      </c>
      <c r="FR210" s="1508">
        <f t="shared" si="1287"/>
        <v>0</v>
      </c>
      <c r="FS210" s="1508">
        <f t="shared" si="1287"/>
        <v>0</v>
      </c>
      <c r="FT210" s="1508">
        <f t="shared" si="1287"/>
        <v>0</v>
      </c>
      <c r="FU210" s="1508">
        <f t="shared" si="1287"/>
        <v>0</v>
      </c>
      <c r="FV210" s="1508">
        <f t="shared" si="1321"/>
        <v>0</v>
      </c>
      <c r="FW210" s="1508">
        <f t="shared" si="1322"/>
        <v>0</v>
      </c>
      <c r="FX210" s="1508">
        <f t="shared" si="1322"/>
        <v>0</v>
      </c>
      <c r="FY210" s="1508">
        <f t="shared" si="1322"/>
        <v>0</v>
      </c>
      <c r="FZ210" s="1508">
        <f t="shared" si="1322"/>
        <v>0</v>
      </c>
      <c r="GA210" s="1508">
        <f t="shared" si="1322"/>
        <v>0</v>
      </c>
      <c r="GB210" s="1509">
        <f t="shared" si="1322"/>
        <v>0</v>
      </c>
      <c r="GC210" s="1506"/>
      <c r="GD210" s="1458">
        <f t="shared" si="1143"/>
        <v>1</v>
      </c>
      <c r="GE210" s="1510">
        <f t="shared" si="1307"/>
        <v>0</v>
      </c>
      <c r="GF210" s="1511">
        <f t="shared" si="1307"/>
        <v>0</v>
      </c>
      <c r="GG210" s="1511">
        <f t="shared" si="1307"/>
        <v>0</v>
      </c>
      <c r="GH210" s="1511">
        <f t="shared" si="1307"/>
        <v>0</v>
      </c>
      <c r="GI210" s="1511">
        <f t="shared" si="1307"/>
        <v>0</v>
      </c>
      <c r="GJ210" s="1511">
        <f t="shared" si="1307"/>
        <v>0</v>
      </c>
      <c r="GK210" s="1511">
        <f t="shared" si="1307"/>
        <v>0</v>
      </c>
      <c r="GL210" s="1511">
        <f t="shared" si="1307"/>
        <v>0</v>
      </c>
      <c r="GM210" s="1511">
        <f t="shared" si="1307"/>
        <v>0</v>
      </c>
      <c r="GN210" s="1512">
        <f t="shared" si="1307"/>
        <v>0</v>
      </c>
      <c r="GO210" s="1513">
        <f t="shared" si="1144"/>
        <v>0</v>
      </c>
      <c r="GP210" s="1506"/>
      <c r="GQ210" s="1510">
        <f t="shared" si="1304"/>
        <v>0</v>
      </c>
      <c r="GR210" s="1511">
        <f t="shared" si="1314"/>
        <v>0</v>
      </c>
      <c r="GS210" s="1511">
        <f t="shared" si="1314"/>
        <v>0</v>
      </c>
      <c r="GT210" s="1511">
        <f t="shared" si="1314"/>
        <v>0</v>
      </c>
      <c r="GU210" s="1511">
        <f t="shared" si="1314"/>
        <v>0</v>
      </c>
      <c r="GV210" s="1511">
        <f t="shared" si="1314"/>
        <v>0</v>
      </c>
      <c r="GW210" s="1511">
        <f t="shared" si="1314"/>
        <v>0</v>
      </c>
      <c r="GX210" s="1511">
        <f t="shared" si="1314"/>
        <v>0</v>
      </c>
      <c r="GY210" s="1511">
        <f t="shared" si="1314"/>
        <v>0</v>
      </c>
      <c r="GZ210" s="1512">
        <f t="shared" si="1314"/>
        <v>0</v>
      </c>
      <c r="HA210" s="1513">
        <f t="shared" si="1145"/>
        <v>0</v>
      </c>
      <c r="HB210" s="1506">
        <f t="shared" si="1146"/>
        <v>1</v>
      </c>
      <c r="HC210" s="1506"/>
      <c r="HD210" s="1508">
        <f t="shared" si="1147"/>
        <v>0</v>
      </c>
      <c r="HE210" s="1460">
        <f t="shared" si="1148"/>
        <v>0</v>
      </c>
      <c r="HF210" s="1460">
        <f t="shared" si="1149"/>
        <v>0</v>
      </c>
      <c r="HG210" s="1460">
        <f t="shared" si="1150"/>
        <v>0</v>
      </c>
      <c r="HH210" s="1460">
        <f t="shared" si="1151"/>
        <v>0</v>
      </c>
      <c r="HI210" s="1460">
        <f t="shared" si="1152"/>
        <v>0</v>
      </c>
      <c r="HJ210" s="1460">
        <f t="shared" si="1153"/>
        <v>0</v>
      </c>
      <c r="HK210" s="1460">
        <f t="shared" si="1154"/>
        <v>0</v>
      </c>
      <c r="HL210" s="1460">
        <f t="shared" si="1155"/>
        <v>0</v>
      </c>
      <c r="HM210" s="1460">
        <f t="shared" si="1156"/>
        <v>0</v>
      </c>
      <c r="HN210" s="1460">
        <f t="shared" si="1157"/>
        <v>0</v>
      </c>
      <c r="HO210" s="1460">
        <f t="shared" si="1158"/>
        <v>0</v>
      </c>
      <c r="HP210" s="1460">
        <f t="shared" si="1159"/>
        <v>0</v>
      </c>
      <c r="HQ210" s="1460">
        <f t="shared" si="1160"/>
        <v>0</v>
      </c>
      <c r="HR210" s="1460">
        <f t="shared" si="1161"/>
        <v>0</v>
      </c>
      <c r="HS210" s="1460">
        <f t="shared" si="1162"/>
        <v>0</v>
      </c>
      <c r="HT210" s="1460">
        <f t="shared" si="1163"/>
        <v>0</v>
      </c>
      <c r="HU210" s="1460">
        <f t="shared" si="1164"/>
        <v>0</v>
      </c>
      <c r="HV210" s="1460">
        <f t="shared" si="1165"/>
        <v>0</v>
      </c>
      <c r="HW210" s="1460">
        <f t="shared" si="1166"/>
        <v>0</v>
      </c>
      <c r="HX210" s="1460">
        <f t="shared" si="1167"/>
        <v>0</v>
      </c>
      <c r="HY210" s="1460">
        <f t="shared" si="1168"/>
        <v>0</v>
      </c>
      <c r="HZ210" s="1460">
        <f t="shared" si="1169"/>
        <v>0</v>
      </c>
      <c r="IA210" s="1460">
        <f t="shared" si="1170"/>
        <v>0</v>
      </c>
      <c r="IB210" s="1460">
        <f t="shared" si="1171"/>
        <v>0</v>
      </c>
      <c r="IC210" s="1460">
        <f t="shared" si="1172"/>
        <v>0</v>
      </c>
      <c r="ID210" s="1460">
        <f t="shared" si="1173"/>
        <v>0</v>
      </c>
      <c r="IE210" s="1460">
        <f t="shared" si="1174"/>
        <v>0</v>
      </c>
      <c r="IF210" s="1460">
        <f t="shared" si="1175"/>
        <v>0</v>
      </c>
      <c r="IG210" s="1460">
        <f t="shared" si="1176"/>
        <v>0</v>
      </c>
      <c r="IH210" s="1460">
        <f t="shared" si="1177"/>
        <v>0</v>
      </c>
      <c r="II210" s="1460">
        <f t="shared" si="1178"/>
        <v>0</v>
      </c>
      <c r="IJ210" s="1460">
        <f t="shared" si="1179"/>
        <v>0</v>
      </c>
      <c r="IK210" s="1460">
        <f t="shared" si="1180"/>
        <v>0</v>
      </c>
      <c r="IL210" s="1460">
        <f t="shared" si="1181"/>
        <v>0</v>
      </c>
      <c r="IM210" s="1460">
        <f t="shared" si="1182"/>
        <v>0</v>
      </c>
      <c r="IN210" s="1460">
        <f t="shared" si="1183"/>
        <v>0</v>
      </c>
      <c r="IO210" s="1460">
        <f t="shared" si="1184"/>
        <v>0</v>
      </c>
      <c r="IP210" s="1460">
        <f t="shared" si="1185"/>
        <v>0</v>
      </c>
      <c r="IQ210" s="1460">
        <f t="shared" si="1186"/>
        <v>0</v>
      </c>
      <c r="IR210" s="1460">
        <f t="shared" si="1187"/>
        <v>0</v>
      </c>
      <c r="IS210" s="1460">
        <f t="shared" si="1188"/>
        <v>0</v>
      </c>
      <c r="IT210" s="1460">
        <f t="shared" si="1189"/>
        <v>0</v>
      </c>
      <c r="IU210" s="1460">
        <f t="shared" si="1190"/>
        <v>0</v>
      </c>
      <c r="IV210" s="1460">
        <f t="shared" si="1191"/>
        <v>0</v>
      </c>
      <c r="IW210" s="1460">
        <f t="shared" si="1192"/>
        <v>0</v>
      </c>
      <c r="IX210" s="1460">
        <f t="shared" si="1193"/>
        <v>0</v>
      </c>
      <c r="IY210" s="1460">
        <f t="shared" si="1194"/>
        <v>0</v>
      </c>
      <c r="IZ210" s="1460">
        <f t="shared" si="1195"/>
        <v>0</v>
      </c>
      <c r="JA210" s="1460">
        <f t="shared" si="1196"/>
        <v>0</v>
      </c>
      <c r="JB210" s="1460">
        <f t="shared" si="1197"/>
        <v>0</v>
      </c>
      <c r="JC210" s="1460">
        <f t="shared" si="1198"/>
        <v>0</v>
      </c>
      <c r="JD210" s="1460">
        <f t="shared" si="1199"/>
        <v>0</v>
      </c>
      <c r="JE210" s="1460">
        <f t="shared" si="1200"/>
        <v>0</v>
      </c>
      <c r="JF210" s="1460">
        <f t="shared" si="1201"/>
        <v>0</v>
      </c>
      <c r="JG210" s="1460">
        <f t="shared" si="1202"/>
        <v>0</v>
      </c>
      <c r="JH210" s="1460">
        <f t="shared" si="1203"/>
        <v>0</v>
      </c>
      <c r="JI210" s="1460">
        <f t="shared" si="1204"/>
        <v>0</v>
      </c>
      <c r="JJ210" s="1460">
        <f t="shared" si="1205"/>
        <v>0</v>
      </c>
      <c r="JK210" s="1460">
        <f t="shared" si="1206"/>
        <v>0</v>
      </c>
      <c r="JL210" s="1460">
        <f t="shared" si="1207"/>
        <v>0</v>
      </c>
      <c r="JM210" s="1460">
        <f t="shared" si="1208"/>
        <v>0</v>
      </c>
      <c r="JN210" s="1460">
        <f t="shared" si="1209"/>
        <v>0</v>
      </c>
      <c r="JO210" s="1460">
        <f t="shared" si="1210"/>
        <v>0</v>
      </c>
      <c r="JP210" s="1460">
        <f t="shared" si="1211"/>
        <v>0</v>
      </c>
      <c r="JQ210" s="1460">
        <f t="shared" si="1212"/>
        <v>0</v>
      </c>
      <c r="JR210" s="1460">
        <f t="shared" si="1213"/>
        <v>0</v>
      </c>
      <c r="JS210" s="1460">
        <f t="shared" si="1214"/>
        <v>0</v>
      </c>
      <c r="JT210" s="1460">
        <f t="shared" si="1215"/>
        <v>0</v>
      </c>
      <c r="JU210" s="1460">
        <f t="shared" si="1216"/>
        <v>0</v>
      </c>
      <c r="JV210" s="1460">
        <f t="shared" si="1217"/>
        <v>0</v>
      </c>
      <c r="JW210" s="1460">
        <f t="shared" si="1218"/>
        <v>0</v>
      </c>
      <c r="JX210" s="1460">
        <f t="shared" si="1219"/>
        <v>0</v>
      </c>
      <c r="JY210" s="1460">
        <f t="shared" si="1220"/>
        <v>0</v>
      </c>
      <c r="JZ210" s="1460">
        <f t="shared" si="1221"/>
        <v>0</v>
      </c>
      <c r="KA210" s="1460">
        <f t="shared" si="1222"/>
        <v>0</v>
      </c>
      <c r="KB210" s="1460">
        <f t="shared" si="1223"/>
        <v>0</v>
      </c>
      <c r="KC210" s="1460">
        <f t="shared" si="1224"/>
        <v>0</v>
      </c>
      <c r="KD210" s="1460">
        <f t="shared" si="1225"/>
        <v>0</v>
      </c>
      <c r="KE210" s="1460">
        <f t="shared" si="1226"/>
        <v>0</v>
      </c>
      <c r="KF210" s="1460">
        <f t="shared" si="1227"/>
        <v>0</v>
      </c>
      <c r="KG210" s="1460">
        <f t="shared" si="1228"/>
        <v>0</v>
      </c>
      <c r="KH210" s="1460">
        <f t="shared" si="1229"/>
        <v>0</v>
      </c>
      <c r="KI210" s="1460">
        <f t="shared" si="1230"/>
        <v>0</v>
      </c>
      <c r="KJ210" s="1460">
        <f t="shared" si="1231"/>
        <v>0</v>
      </c>
      <c r="KK210" s="1460">
        <f t="shared" si="1232"/>
        <v>0</v>
      </c>
      <c r="KL210" s="1460">
        <f t="shared" si="1233"/>
        <v>0</v>
      </c>
      <c r="KM210" s="1460">
        <f t="shared" si="1234"/>
        <v>0</v>
      </c>
      <c r="KN210" s="1460">
        <f t="shared" si="1235"/>
        <v>0</v>
      </c>
      <c r="KO210" s="1460">
        <f t="shared" si="1236"/>
        <v>0</v>
      </c>
      <c r="KP210" s="1460">
        <f t="shared" si="1237"/>
        <v>0</v>
      </c>
      <c r="KQ210" s="1460">
        <f t="shared" si="1238"/>
        <v>0</v>
      </c>
      <c r="KR210" s="1460">
        <f t="shared" si="1239"/>
        <v>0</v>
      </c>
      <c r="KS210" s="1460">
        <f t="shared" si="1240"/>
        <v>0</v>
      </c>
      <c r="KT210" s="1460">
        <f t="shared" si="1241"/>
        <v>0</v>
      </c>
      <c r="KU210" s="1460">
        <f t="shared" si="1242"/>
        <v>0</v>
      </c>
      <c r="KV210" s="1460">
        <f t="shared" si="1243"/>
        <v>0</v>
      </c>
      <c r="KW210" s="1460">
        <f t="shared" si="1244"/>
        <v>0</v>
      </c>
      <c r="KX210" s="1460">
        <f t="shared" si="1245"/>
        <v>0</v>
      </c>
      <c r="KY210" s="1460">
        <f t="shared" si="1246"/>
        <v>0</v>
      </c>
      <c r="KZ210" s="1460">
        <f t="shared" si="1247"/>
        <v>0</v>
      </c>
      <c r="LA210" s="1460">
        <f t="shared" si="1248"/>
        <v>0</v>
      </c>
      <c r="LB210" s="1460">
        <f t="shared" si="1249"/>
        <v>0</v>
      </c>
      <c r="LC210" s="1460">
        <f t="shared" si="1250"/>
        <v>0</v>
      </c>
      <c r="LD210" s="1460">
        <f t="shared" si="1251"/>
        <v>0</v>
      </c>
      <c r="LE210" s="1460">
        <f t="shared" si="1252"/>
        <v>0</v>
      </c>
      <c r="LF210" s="1460">
        <f t="shared" si="1253"/>
        <v>0</v>
      </c>
      <c r="LG210" s="1460">
        <f t="shared" si="1254"/>
        <v>0</v>
      </c>
      <c r="LH210" s="1460">
        <f t="shared" si="1255"/>
        <v>0</v>
      </c>
      <c r="LI210" s="1460">
        <f t="shared" si="1256"/>
        <v>0</v>
      </c>
      <c r="LJ210" s="1460">
        <f t="shared" si="1257"/>
        <v>0</v>
      </c>
      <c r="LK210" s="1460">
        <f t="shared" si="1258"/>
        <v>0</v>
      </c>
      <c r="LL210" s="1460">
        <f t="shared" si="1259"/>
        <v>0</v>
      </c>
      <c r="LM210" s="1460">
        <f t="shared" si="1260"/>
        <v>0</v>
      </c>
      <c r="LN210" s="1460">
        <f t="shared" si="1261"/>
        <v>0</v>
      </c>
      <c r="LO210" s="1460">
        <f t="shared" si="1262"/>
        <v>0</v>
      </c>
      <c r="LP210" s="1460">
        <f t="shared" si="1263"/>
        <v>0</v>
      </c>
      <c r="LQ210" s="1460">
        <f t="shared" si="1264"/>
        <v>0</v>
      </c>
      <c r="LR210" s="1460">
        <f t="shared" si="1265"/>
        <v>0</v>
      </c>
      <c r="LS210" s="1460">
        <f t="shared" si="1266"/>
        <v>0</v>
      </c>
      <c r="LW210" s="1467">
        <f t="shared" si="1267"/>
        <v>0</v>
      </c>
      <c r="LX210" s="1467">
        <f t="shared" si="1268"/>
        <v>0</v>
      </c>
      <c r="LY210" s="1467">
        <f t="shared" si="1269"/>
        <v>0</v>
      </c>
      <c r="LZ210" s="1467">
        <f t="shared" si="1270"/>
        <v>0</v>
      </c>
      <c r="MA210" s="1506"/>
      <c r="MB210" s="1460">
        <f t="shared" si="1271"/>
        <v>0</v>
      </c>
      <c r="MC210" s="1460">
        <f t="shared" si="1326"/>
        <v>0</v>
      </c>
      <c r="MD210" s="1460">
        <f t="shared" si="1326"/>
        <v>0</v>
      </c>
      <c r="ME210" s="1460">
        <f t="shared" si="1326"/>
        <v>0</v>
      </c>
      <c r="MF210" s="1460">
        <f t="shared" si="1326"/>
        <v>0</v>
      </c>
      <c r="MG210" s="1460">
        <f t="shared" si="1326"/>
        <v>0</v>
      </c>
      <c r="MH210" s="1460">
        <f t="shared" si="1326"/>
        <v>0</v>
      </c>
      <c r="MI210" s="1460">
        <f t="shared" si="1326"/>
        <v>0</v>
      </c>
      <c r="MJ210" s="1460">
        <f t="shared" si="1326"/>
        <v>0</v>
      </c>
      <c r="MK210" s="1460">
        <f t="shared" si="1326"/>
        <v>0</v>
      </c>
      <c r="ML210" s="1460">
        <f t="shared" si="1326"/>
        <v>0</v>
      </c>
      <c r="MM210" s="1460">
        <f t="shared" si="1326"/>
        <v>0</v>
      </c>
      <c r="MN210" s="1460">
        <f t="shared" si="1326"/>
        <v>0</v>
      </c>
      <c r="MO210" s="1460">
        <f t="shared" si="1326"/>
        <v>0</v>
      </c>
      <c r="MP210" s="1460">
        <f t="shared" si="1326"/>
        <v>0</v>
      </c>
      <c r="MQ210" s="1460">
        <f t="shared" si="1326"/>
        <v>0</v>
      </c>
      <c r="MR210" s="1460">
        <f t="shared" si="1326"/>
        <v>0</v>
      </c>
      <c r="MS210" s="1460">
        <f t="shared" si="1311"/>
        <v>0</v>
      </c>
      <c r="MT210" s="1460">
        <f t="shared" si="1311"/>
        <v>0</v>
      </c>
      <c r="MU210" s="1460">
        <f t="shared" si="1311"/>
        <v>0</v>
      </c>
      <c r="MV210" s="1460">
        <f t="shared" si="1311"/>
        <v>0</v>
      </c>
      <c r="MW210" s="1460">
        <f t="shared" si="1311"/>
        <v>0</v>
      </c>
      <c r="MX210" s="1460">
        <f t="shared" si="1311"/>
        <v>0</v>
      </c>
      <c r="MY210" s="1460">
        <f t="shared" si="1311"/>
        <v>0</v>
      </c>
      <c r="MZ210" s="1460">
        <f t="shared" si="1311"/>
        <v>0</v>
      </c>
      <c r="NA210" s="1460">
        <f t="shared" si="1311"/>
        <v>0</v>
      </c>
      <c r="NB210" s="1460">
        <f t="shared" si="1311"/>
        <v>0</v>
      </c>
      <c r="NC210" s="1460">
        <f t="shared" si="1311"/>
        <v>0</v>
      </c>
      <c r="ND210" s="1460">
        <f t="shared" si="1311"/>
        <v>0</v>
      </c>
      <c r="NE210" s="1460">
        <f t="shared" si="1311"/>
        <v>0</v>
      </c>
      <c r="NF210" s="1460">
        <f t="shared" si="1311"/>
        <v>0</v>
      </c>
      <c r="NG210" s="1460">
        <f t="shared" si="1311"/>
        <v>0</v>
      </c>
      <c r="NH210" s="1460">
        <f t="shared" si="1311"/>
        <v>0</v>
      </c>
      <c r="NI210" s="1460">
        <f t="shared" si="1312"/>
        <v>0</v>
      </c>
      <c r="NJ210" s="1460">
        <f t="shared" si="1312"/>
        <v>0</v>
      </c>
      <c r="NK210" s="1460">
        <f t="shared" si="1312"/>
        <v>0</v>
      </c>
      <c r="NL210" s="1460">
        <f t="shared" si="1312"/>
        <v>0</v>
      </c>
      <c r="NM210" s="1460">
        <f t="shared" si="1312"/>
        <v>0</v>
      </c>
      <c r="NN210" s="1460">
        <f t="shared" si="1312"/>
        <v>0</v>
      </c>
      <c r="NO210" s="1460">
        <f t="shared" si="1312"/>
        <v>0</v>
      </c>
      <c r="NP210" s="1460">
        <f t="shared" si="1312"/>
        <v>0</v>
      </c>
      <c r="NQ210" s="1460">
        <f t="shared" si="1312"/>
        <v>0</v>
      </c>
      <c r="NR210" s="1460">
        <f t="shared" si="1312"/>
        <v>0</v>
      </c>
      <c r="NS210" s="1460">
        <f t="shared" si="1312"/>
        <v>0</v>
      </c>
      <c r="NT210" s="1460">
        <f t="shared" si="1312"/>
        <v>0</v>
      </c>
      <c r="NU210" s="1460">
        <f t="shared" si="1312"/>
        <v>0</v>
      </c>
      <c r="NV210" s="1460">
        <f t="shared" si="1312"/>
        <v>0</v>
      </c>
      <c r="NW210" s="1460">
        <f t="shared" si="1312"/>
        <v>0</v>
      </c>
      <c r="NX210" s="1460">
        <f t="shared" si="1312"/>
        <v>0</v>
      </c>
      <c r="NY210" s="1460">
        <f t="shared" si="1313"/>
        <v>0</v>
      </c>
      <c r="NZ210" s="1460">
        <f t="shared" si="1313"/>
        <v>0</v>
      </c>
      <c r="OA210" s="1460">
        <f t="shared" si="1313"/>
        <v>0</v>
      </c>
      <c r="OB210" s="1460">
        <f t="shared" si="1313"/>
        <v>0</v>
      </c>
      <c r="OC210" s="1460">
        <f t="shared" si="1313"/>
        <v>0</v>
      </c>
      <c r="OD210" s="1460">
        <f t="shared" si="1313"/>
        <v>0</v>
      </c>
      <c r="OE210" s="1460">
        <f t="shared" si="1313"/>
        <v>0</v>
      </c>
      <c r="OF210" s="1460">
        <f t="shared" si="1313"/>
        <v>0</v>
      </c>
      <c r="OG210" s="1460">
        <f t="shared" si="1313"/>
        <v>0</v>
      </c>
      <c r="OH210" s="1460">
        <f t="shared" si="1313"/>
        <v>0</v>
      </c>
      <c r="OI210" s="1460">
        <f t="shared" si="1313"/>
        <v>0</v>
      </c>
      <c r="OJ210" s="1460">
        <f t="shared" si="1313"/>
        <v>0</v>
      </c>
      <c r="OK210" s="1460">
        <f t="shared" si="1313"/>
        <v>0</v>
      </c>
      <c r="OL210" s="1460">
        <f t="shared" si="1313"/>
        <v>0</v>
      </c>
      <c r="OM210" s="1460">
        <f t="shared" si="1313"/>
        <v>0</v>
      </c>
      <c r="ON210" s="1460">
        <f t="shared" si="1313"/>
        <v>0</v>
      </c>
      <c r="OO210" s="1460">
        <f t="shared" si="1279"/>
        <v>0</v>
      </c>
      <c r="OP210" s="1460">
        <f t="shared" si="1308"/>
        <v>0</v>
      </c>
      <c r="OQ210" s="1460">
        <f t="shared" si="1308"/>
        <v>0</v>
      </c>
      <c r="OR210" s="1460">
        <f t="shared" si="1308"/>
        <v>0</v>
      </c>
      <c r="OS210" s="1460">
        <f t="shared" si="1308"/>
        <v>0</v>
      </c>
      <c r="OT210" s="1460">
        <f t="shared" ref="OP210:PE226" si="1328">IF(OT$12&lt;$AO210,0,IF(OT$12&lt;=$AU210,(OT$8-$LW210)*$D210/12,IF(OT$12&gt;=$BF210,(OT$8-$LZ210)*$D210/12,IF(OT$12&gt;=$BE210,0,IF(OT$12&gt;=$BA210,(OT$8-$LY210)*$D210/12,IF(OT$12&gt;=$AZ210,0,IF(OT$12&gt;=$AV210,(OT$8-$LX210)*$D210/12,0)))))))</f>
        <v>0</v>
      </c>
      <c r="OU210" s="1460">
        <f t="shared" si="1328"/>
        <v>0</v>
      </c>
      <c r="OV210" s="1460">
        <f t="shared" si="1328"/>
        <v>0</v>
      </c>
      <c r="OW210" s="1460">
        <f t="shared" si="1328"/>
        <v>0</v>
      </c>
      <c r="OX210" s="1460">
        <f t="shared" si="1328"/>
        <v>0</v>
      </c>
      <c r="OY210" s="1460">
        <f t="shared" si="1328"/>
        <v>0</v>
      </c>
      <c r="OZ210" s="1460">
        <f t="shared" si="1328"/>
        <v>0</v>
      </c>
      <c r="PA210" s="1460">
        <f t="shared" si="1328"/>
        <v>0</v>
      </c>
      <c r="PB210" s="1460">
        <f t="shared" si="1328"/>
        <v>0</v>
      </c>
      <c r="PC210" s="1460">
        <f t="shared" si="1328"/>
        <v>0</v>
      </c>
      <c r="PD210" s="1460">
        <f t="shared" si="1328"/>
        <v>0</v>
      </c>
      <c r="PE210" s="1460">
        <f t="shared" si="1328"/>
        <v>0</v>
      </c>
      <c r="PF210" s="1460">
        <f t="shared" si="1309"/>
        <v>0</v>
      </c>
      <c r="PG210" s="1460">
        <f t="shared" si="1309"/>
        <v>0</v>
      </c>
      <c r="PH210" s="1460">
        <f t="shared" si="1309"/>
        <v>0</v>
      </c>
      <c r="PI210" s="1460">
        <f t="shared" si="1309"/>
        <v>0</v>
      </c>
      <c r="PJ210" s="1460">
        <f t="shared" ref="PF210:PU226" si="1329">IF(PJ$12&lt;$AO210,0,IF(PJ$12&lt;=$AU210,(PJ$8-$LW210)*$D210/12,IF(PJ$12&gt;=$BF210,(PJ$8-$LZ210)*$D210/12,IF(PJ$12&gt;=$BE210,0,IF(PJ$12&gt;=$BA210,(PJ$8-$LY210)*$D210/12,IF(PJ$12&gt;=$AZ210,0,IF(PJ$12&gt;=$AV210,(PJ$8-$LX210)*$D210/12,0)))))))</f>
        <v>0</v>
      </c>
      <c r="PK210" s="1460">
        <f t="shared" si="1329"/>
        <v>0</v>
      </c>
      <c r="PL210" s="1460">
        <f t="shared" si="1329"/>
        <v>0</v>
      </c>
      <c r="PM210" s="1460">
        <f t="shared" si="1329"/>
        <v>0</v>
      </c>
      <c r="PN210" s="1460">
        <f t="shared" si="1329"/>
        <v>0</v>
      </c>
      <c r="PO210" s="1460">
        <f t="shared" si="1329"/>
        <v>0</v>
      </c>
      <c r="PP210" s="1460">
        <f t="shared" si="1329"/>
        <v>0</v>
      </c>
      <c r="PQ210" s="1460">
        <f t="shared" si="1329"/>
        <v>0</v>
      </c>
      <c r="PR210" s="1460">
        <f t="shared" si="1329"/>
        <v>0</v>
      </c>
      <c r="PS210" s="1460">
        <f t="shared" si="1329"/>
        <v>0</v>
      </c>
      <c r="PT210" s="1460">
        <f t="shared" si="1329"/>
        <v>0</v>
      </c>
      <c r="PU210" s="1460">
        <f t="shared" si="1329"/>
        <v>0</v>
      </c>
      <c r="PV210" s="1460">
        <f t="shared" si="1310"/>
        <v>0</v>
      </c>
      <c r="PW210" s="1460">
        <f t="shared" si="1310"/>
        <v>0</v>
      </c>
      <c r="PX210" s="1460">
        <f t="shared" si="1310"/>
        <v>0</v>
      </c>
      <c r="PY210" s="1460">
        <f t="shared" si="1310"/>
        <v>0</v>
      </c>
      <c r="PZ210" s="1460">
        <f t="shared" si="1310"/>
        <v>0</v>
      </c>
      <c r="QA210" s="1460">
        <f t="shared" ref="PV210:QK226" si="1330">IF(QA$12&lt;$AO210,0,IF(QA$12&lt;=$AU210,(QA$8-$LW210)*$D210/12,IF(QA$12&gt;=$BF210,(QA$8-$LZ210)*$D210/12,IF(QA$12&gt;=$BE210,0,IF(QA$12&gt;=$BA210,(QA$8-$LY210)*$D210/12,IF(QA$12&gt;=$AZ210,0,IF(QA$12&gt;=$AV210,(QA$8-$LX210)*$D210/12,0)))))))</f>
        <v>0</v>
      </c>
      <c r="QB210" s="1460">
        <f t="shared" si="1330"/>
        <v>0</v>
      </c>
      <c r="QC210" s="1460">
        <f t="shared" si="1330"/>
        <v>0</v>
      </c>
      <c r="QD210" s="1460">
        <f t="shared" si="1330"/>
        <v>0</v>
      </c>
      <c r="QE210" s="1460">
        <f t="shared" si="1330"/>
        <v>0</v>
      </c>
      <c r="QF210" s="1460">
        <f t="shared" si="1330"/>
        <v>0</v>
      </c>
      <c r="QG210" s="1460">
        <f t="shared" si="1330"/>
        <v>0</v>
      </c>
      <c r="QH210" s="1460">
        <f t="shared" si="1330"/>
        <v>0</v>
      </c>
      <c r="QI210" s="1460">
        <f t="shared" si="1330"/>
        <v>0</v>
      </c>
      <c r="QJ210" s="1460">
        <f t="shared" si="1330"/>
        <v>0</v>
      </c>
      <c r="QK210" s="1460">
        <f t="shared" si="1330"/>
        <v>0</v>
      </c>
      <c r="QL210" s="1460">
        <f t="shared" si="1323"/>
        <v>0</v>
      </c>
      <c r="QM210" s="1460">
        <f t="shared" si="1323"/>
        <v>0</v>
      </c>
      <c r="QN210" s="1460">
        <f t="shared" si="1323"/>
        <v>0</v>
      </c>
      <c r="QO210" s="1460">
        <f t="shared" si="1323"/>
        <v>0</v>
      </c>
      <c r="QP210" s="1460">
        <f t="shared" si="1323"/>
        <v>0</v>
      </c>
      <c r="QQ210" s="1460">
        <f t="shared" si="1323"/>
        <v>0</v>
      </c>
    </row>
    <row r="211" spans="1:459" s="1466" customFormat="1" ht="22.5" customHeight="1">
      <c r="A211" s="1468"/>
      <c r="B211" s="1469"/>
      <c r="C211" s="1469"/>
      <c r="D211" s="1470"/>
      <c r="E211" s="1471"/>
      <c r="F211" s="1472"/>
      <c r="G211" s="1472"/>
      <c r="H211" s="1473">
        <f t="shared" si="1106"/>
        <v>0</v>
      </c>
      <c r="I211" s="1474">
        <v>0</v>
      </c>
      <c r="J211" s="1475">
        <f t="shared" si="437"/>
        <v>0</v>
      </c>
      <c r="K211" s="1476">
        <v>0</v>
      </c>
      <c r="L211" s="1477">
        <f t="shared" si="1107"/>
        <v>0</v>
      </c>
      <c r="M211" s="1477">
        <f t="shared" si="1108"/>
        <v>0</v>
      </c>
      <c r="N211" s="1478"/>
      <c r="O211" s="1479">
        <v>0</v>
      </c>
      <c r="P211" s="1480">
        <v>0</v>
      </c>
      <c r="Q211" s="1828">
        <v>0</v>
      </c>
      <c r="R211" s="1831">
        <f t="shared" si="1109"/>
        <v>0</v>
      </c>
      <c r="S211" s="1481">
        <f>IF(AND(SUM(O211:Q211)=0,N211="NNN"),MIN('Operating History and Pro Forma'!$M$33,'Operating History and Pro Forma'!$T$15)*D211,SUM(O211:Q211)*D211)</f>
        <v>0</v>
      </c>
      <c r="T211" s="1482">
        <f t="shared" si="1110"/>
        <v>0</v>
      </c>
      <c r="U211" s="1483">
        <f t="shared" si="1111"/>
        <v>0</v>
      </c>
      <c r="V211" s="1480"/>
      <c r="W211" s="1514"/>
      <c r="X211" s="1486" t="str">
        <f t="shared" si="1112"/>
        <v/>
      </c>
      <c r="Y211" s="1487">
        <f t="shared" si="1113"/>
        <v>0</v>
      </c>
      <c r="Z211" s="1488"/>
      <c r="AA211" s="1488"/>
      <c r="AB211" s="1488"/>
      <c r="AC211" s="1488"/>
      <c r="AD211" s="1489">
        <f t="shared" si="1114"/>
        <v>0</v>
      </c>
      <c r="AE211" s="1490" t="str">
        <f t="shared" si="1115"/>
        <v/>
      </c>
      <c r="AF211" s="1491">
        <f t="shared" si="1116"/>
        <v>0</v>
      </c>
      <c r="AG211" s="1492">
        <f t="shared" si="1117"/>
        <v>0</v>
      </c>
      <c r="AH211" s="1493">
        <f t="shared" si="1320"/>
        <v>0</v>
      </c>
      <c r="AI211" s="1493">
        <f t="shared" si="1320"/>
        <v>0</v>
      </c>
      <c r="AJ211" s="1494">
        <f t="shared" si="1320"/>
        <v>0</v>
      </c>
      <c r="AK211" s="1494">
        <f t="shared" si="1320"/>
        <v>0</v>
      </c>
      <c r="AL211" s="1495">
        <f t="shared" si="1320"/>
        <v>0</v>
      </c>
      <c r="AM211" s="1496">
        <f t="shared" si="1320"/>
        <v>0</v>
      </c>
      <c r="AN211" s="1497">
        <f t="shared" si="399"/>
        <v>0</v>
      </c>
      <c r="AO211" s="1498">
        <f t="shared" si="1327"/>
        <v>0</v>
      </c>
      <c r="AP211" s="1499">
        <f t="shared" si="1119"/>
        <v>0</v>
      </c>
      <c r="AQ211" s="1500">
        <f t="shared" si="1120"/>
        <v>0</v>
      </c>
      <c r="AR211" s="1501">
        <f t="shared" si="1121"/>
        <v>0</v>
      </c>
      <c r="AS211" s="1498">
        <f t="shared" si="1324"/>
        <v>0</v>
      </c>
      <c r="AT211" s="1501">
        <f t="shared" si="1122"/>
        <v>0</v>
      </c>
      <c r="AU211" s="1498">
        <f t="shared" si="1123"/>
        <v>1</v>
      </c>
      <c r="AV211" s="1498">
        <f t="shared" si="1124"/>
        <v>2</v>
      </c>
      <c r="AW211" s="1499">
        <f t="shared" si="1125"/>
        <v>0</v>
      </c>
      <c r="AX211" s="1502">
        <f t="shared" si="1126"/>
        <v>0</v>
      </c>
      <c r="AY211" s="1503">
        <f t="shared" si="1127"/>
        <v>0</v>
      </c>
      <c r="AZ211" s="1498">
        <f t="shared" si="1128"/>
        <v>2</v>
      </c>
      <c r="BA211" s="1498">
        <f t="shared" si="1129"/>
        <v>3</v>
      </c>
      <c r="BB211" s="1499">
        <f t="shared" si="1130"/>
        <v>0</v>
      </c>
      <c r="BC211" s="1502">
        <f t="shared" si="1131"/>
        <v>0</v>
      </c>
      <c r="BD211" s="1503">
        <f t="shared" si="1132"/>
        <v>0</v>
      </c>
      <c r="BE211" s="1498">
        <f t="shared" si="1133"/>
        <v>3</v>
      </c>
      <c r="BF211" s="1498">
        <f t="shared" si="1134"/>
        <v>4</v>
      </c>
      <c r="BG211" s="1499">
        <f t="shared" si="1135"/>
        <v>0</v>
      </c>
      <c r="BH211" s="1502">
        <f t="shared" si="1136"/>
        <v>0</v>
      </c>
      <c r="BI211" s="1502">
        <f t="shared" si="1137"/>
        <v>0</v>
      </c>
      <c r="BJ211" s="1504">
        <f t="shared" si="1138"/>
        <v>1900</v>
      </c>
      <c r="BK211" s="1505" t="str">
        <f t="shared" si="1139"/>
        <v/>
      </c>
      <c r="BL211" s="1506"/>
      <c r="BM211" s="1507">
        <f t="shared" si="1140"/>
        <v>0</v>
      </c>
      <c r="BN211" s="1508">
        <f t="shared" si="1325"/>
        <v>0</v>
      </c>
      <c r="BO211" s="1508">
        <f t="shared" si="1325"/>
        <v>0</v>
      </c>
      <c r="BP211" s="1508">
        <f t="shared" si="1325"/>
        <v>0</v>
      </c>
      <c r="BQ211" s="1508">
        <f t="shared" si="1325"/>
        <v>0</v>
      </c>
      <c r="BR211" s="1508">
        <f t="shared" si="1325"/>
        <v>0</v>
      </c>
      <c r="BS211" s="1508">
        <f t="shared" si="1325"/>
        <v>0</v>
      </c>
      <c r="BT211" s="1508">
        <f t="shared" si="1325"/>
        <v>0</v>
      </c>
      <c r="BU211" s="1508">
        <f t="shared" si="1325"/>
        <v>0</v>
      </c>
      <c r="BV211" s="1508">
        <f t="shared" si="1325"/>
        <v>0</v>
      </c>
      <c r="BW211" s="1508">
        <f t="shared" si="1325"/>
        <v>0</v>
      </c>
      <c r="BX211" s="1508">
        <f t="shared" si="1325"/>
        <v>0</v>
      </c>
      <c r="BY211" s="1507">
        <f t="shared" si="1325"/>
        <v>0</v>
      </c>
      <c r="BZ211" s="1508">
        <f t="shared" si="1325"/>
        <v>0</v>
      </c>
      <c r="CA211" s="1508">
        <f t="shared" si="1325"/>
        <v>0</v>
      </c>
      <c r="CB211" s="1508">
        <f t="shared" si="1325"/>
        <v>0</v>
      </c>
      <c r="CC211" s="1508">
        <f t="shared" si="1325"/>
        <v>0</v>
      </c>
      <c r="CD211" s="1508">
        <f t="shared" si="1315"/>
        <v>0</v>
      </c>
      <c r="CE211" s="1508">
        <f t="shared" si="1315"/>
        <v>0</v>
      </c>
      <c r="CF211" s="1508">
        <f t="shared" si="1315"/>
        <v>0</v>
      </c>
      <c r="CG211" s="1508">
        <f t="shared" si="1315"/>
        <v>0</v>
      </c>
      <c r="CH211" s="1508">
        <f t="shared" si="1315"/>
        <v>0</v>
      </c>
      <c r="CI211" s="1508">
        <f t="shared" si="1315"/>
        <v>0</v>
      </c>
      <c r="CJ211" s="1509">
        <f t="shared" si="1315"/>
        <v>0</v>
      </c>
      <c r="CK211" s="1507">
        <f t="shared" si="1315"/>
        <v>0</v>
      </c>
      <c r="CL211" s="1508">
        <f t="shared" si="1315"/>
        <v>0</v>
      </c>
      <c r="CM211" s="1508">
        <f t="shared" si="1315"/>
        <v>0</v>
      </c>
      <c r="CN211" s="1508">
        <f t="shared" si="1315"/>
        <v>0</v>
      </c>
      <c r="CO211" s="1508">
        <f t="shared" si="1315"/>
        <v>0</v>
      </c>
      <c r="CP211" s="1508">
        <f t="shared" si="1315"/>
        <v>0</v>
      </c>
      <c r="CQ211" s="1508">
        <f t="shared" si="1315"/>
        <v>0</v>
      </c>
      <c r="CR211" s="1508">
        <f t="shared" si="1315"/>
        <v>0</v>
      </c>
      <c r="CS211" s="1508">
        <f t="shared" si="1315"/>
        <v>0</v>
      </c>
      <c r="CT211" s="1508">
        <f t="shared" si="1316"/>
        <v>0</v>
      </c>
      <c r="CU211" s="1508">
        <f t="shared" si="1316"/>
        <v>0</v>
      </c>
      <c r="CV211" s="1509">
        <f t="shared" si="1316"/>
        <v>0</v>
      </c>
      <c r="CW211" s="1508">
        <f t="shared" si="1316"/>
        <v>0</v>
      </c>
      <c r="CX211" s="1508">
        <f t="shared" si="1316"/>
        <v>0</v>
      </c>
      <c r="CY211" s="1508">
        <f t="shared" si="1316"/>
        <v>0</v>
      </c>
      <c r="CZ211" s="1508">
        <f t="shared" si="1316"/>
        <v>0</v>
      </c>
      <c r="DA211" s="1508">
        <f t="shared" si="1316"/>
        <v>0</v>
      </c>
      <c r="DB211" s="1508">
        <f t="shared" si="1316"/>
        <v>0</v>
      </c>
      <c r="DC211" s="1508">
        <f t="shared" si="1316"/>
        <v>0</v>
      </c>
      <c r="DD211" s="1508">
        <f t="shared" si="1316"/>
        <v>0</v>
      </c>
      <c r="DE211" s="1508">
        <f t="shared" si="1316"/>
        <v>0</v>
      </c>
      <c r="DF211" s="1508">
        <f t="shared" si="1316"/>
        <v>0</v>
      </c>
      <c r="DG211" s="1508">
        <f t="shared" si="1316"/>
        <v>0</v>
      </c>
      <c r="DH211" s="1509">
        <f t="shared" si="1316"/>
        <v>0</v>
      </c>
      <c r="DI211" s="1508">
        <f t="shared" si="1316"/>
        <v>0</v>
      </c>
      <c r="DJ211" s="1508">
        <f t="shared" si="1317"/>
        <v>0</v>
      </c>
      <c r="DK211" s="1508">
        <f t="shared" si="1317"/>
        <v>0</v>
      </c>
      <c r="DL211" s="1508">
        <f t="shared" si="1317"/>
        <v>0</v>
      </c>
      <c r="DM211" s="1508">
        <f t="shared" si="1317"/>
        <v>0</v>
      </c>
      <c r="DN211" s="1508">
        <f t="shared" si="1317"/>
        <v>0</v>
      </c>
      <c r="DO211" s="1508">
        <f t="shared" si="1317"/>
        <v>0</v>
      </c>
      <c r="DP211" s="1508">
        <f t="shared" si="1317"/>
        <v>0</v>
      </c>
      <c r="DQ211" s="1508">
        <f t="shared" si="1317"/>
        <v>0</v>
      </c>
      <c r="DR211" s="1508">
        <f t="shared" si="1317"/>
        <v>0</v>
      </c>
      <c r="DS211" s="1508">
        <f t="shared" si="1317"/>
        <v>0</v>
      </c>
      <c r="DT211" s="1509">
        <f t="shared" si="1317"/>
        <v>0</v>
      </c>
      <c r="DU211" s="1507">
        <f t="shared" si="1317"/>
        <v>0</v>
      </c>
      <c r="DV211" s="1508">
        <f t="shared" si="1317"/>
        <v>0</v>
      </c>
      <c r="DW211" s="1508">
        <f t="shared" si="1317"/>
        <v>0</v>
      </c>
      <c r="DX211" s="1508">
        <f t="shared" si="1317"/>
        <v>0</v>
      </c>
      <c r="DY211" s="1508">
        <f t="shared" si="1317"/>
        <v>0</v>
      </c>
      <c r="DZ211" s="1508">
        <f t="shared" si="1318"/>
        <v>0</v>
      </c>
      <c r="EA211" s="1508">
        <f t="shared" si="1318"/>
        <v>0</v>
      </c>
      <c r="EB211" s="1508">
        <f t="shared" si="1318"/>
        <v>0</v>
      </c>
      <c r="EC211" s="1508">
        <f t="shared" si="1318"/>
        <v>0</v>
      </c>
      <c r="ED211" s="1508">
        <f t="shared" si="1318"/>
        <v>0</v>
      </c>
      <c r="EE211" s="1508">
        <f t="shared" si="1318"/>
        <v>0</v>
      </c>
      <c r="EF211" s="1508">
        <f t="shared" si="1318"/>
        <v>0</v>
      </c>
      <c r="EG211" s="1507">
        <f t="shared" si="1318"/>
        <v>0</v>
      </c>
      <c r="EH211" s="1508">
        <f t="shared" si="1318"/>
        <v>0</v>
      </c>
      <c r="EI211" s="1508">
        <f t="shared" si="1318"/>
        <v>0</v>
      </c>
      <c r="EJ211" s="1508">
        <f t="shared" si="1318"/>
        <v>0</v>
      </c>
      <c r="EK211" s="1508">
        <f t="shared" si="1318"/>
        <v>0</v>
      </c>
      <c r="EL211" s="1508">
        <f t="shared" si="1318"/>
        <v>0</v>
      </c>
      <c r="EM211" s="1508">
        <f t="shared" si="1318"/>
        <v>0</v>
      </c>
      <c r="EN211" s="1508">
        <f t="shared" si="1318"/>
        <v>0</v>
      </c>
      <c r="EO211" s="1508">
        <f t="shared" si="1318"/>
        <v>0</v>
      </c>
      <c r="EP211" s="1508">
        <f t="shared" si="1319"/>
        <v>0</v>
      </c>
      <c r="EQ211" s="1508">
        <f t="shared" si="1319"/>
        <v>0</v>
      </c>
      <c r="ER211" s="1509">
        <f t="shared" si="1319"/>
        <v>0</v>
      </c>
      <c r="ES211" s="1507">
        <f t="shared" si="1319"/>
        <v>0</v>
      </c>
      <c r="ET211" s="1508">
        <f t="shared" si="1319"/>
        <v>0</v>
      </c>
      <c r="EU211" s="1508">
        <f t="shared" si="1319"/>
        <v>0</v>
      </c>
      <c r="EV211" s="1508">
        <f t="shared" si="1319"/>
        <v>0</v>
      </c>
      <c r="EW211" s="1508">
        <f t="shared" si="1319"/>
        <v>0</v>
      </c>
      <c r="EX211" s="1508">
        <f t="shared" si="1319"/>
        <v>0</v>
      </c>
      <c r="EY211" s="1508">
        <f t="shared" si="1319"/>
        <v>0</v>
      </c>
      <c r="EZ211" s="1508">
        <f t="shared" si="1319"/>
        <v>0</v>
      </c>
      <c r="FA211" s="1508">
        <f t="shared" si="1319"/>
        <v>0</v>
      </c>
      <c r="FB211" s="1508">
        <f t="shared" si="1319"/>
        <v>0</v>
      </c>
      <c r="FC211" s="1508">
        <f t="shared" si="1319"/>
        <v>0</v>
      </c>
      <c r="FD211" s="1509">
        <f t="shared" si="1319"/>
        <v>0</v>
      </c>
      <c r="FE211" s="1508">
        <f t="shared" si="1319"/>
        <v>0</v>
      </c>
      <c r="FF211" s="1508">
        <f t="shared" si="1287"/>
        <v>0</v>
      </c>
      <c r="FG211" s="1508">
        <f t="shared" si="1287"/>
        <v>0</v>
      </c>
      <c r="FH211" s="1508">
        <f t="shared" si="1287"/>
        <v>0</v>
      </c>
      <c r="FI211" s="1508">
        <f t="shared" si="1287"/>
        <v>0</v>
      </c>
      <c r="FJ211" s="1508">
        <f t="shared" si="1287"/>
        <v>0</v>
      </c>
      <c r="FK211" s="1508">
        <f t="shared" si="1287"/>
        <v>0</v>
      </c>
      <c r="FL211" s="1508">
        <f t="shared" si="1287"/>
        <v>0</v>
      </c>
      <c r="FM211" s="1508">
        <f t="shared" si="1287"/>
        <v>0</v>
      </c>
      <c r="FN211" s="1508">
        <f t="shared" si="1287"/>
        <v>0</v>
      </c>
      <c r="FO211" s="1508">
        <f t="shared" si="1287"/>
        <v>0</v>
      </c>
      <c r="FP211" s="1509">
        <f t="shared" si="1287"/>
        <v>0</v>
      </c>
      <c r="FQ211" s="1508">
        <f t="shared" si="1287"/>
        <v>0</v>
      </c>
      <c r="FR211" s="1508">
        <f t="shared" si="1287"/>
        <v>0</v>
      </c>
      <c r="FS211" s="1508">
        <f t="shared" si="1287"/>
        <v>0</v>
      </c>
      <c r="FT211" s="1508">
        <f t="shared" si="1287"/>
        <v>0</v>
      </c>
      <c r="FU211" s="1508">
        <f t="shared" si="1287"/>
        <v>0</v>
      </c>
      <c r="FV211" s="1508">
        <f t="shared" si="1321"/>
        <v>0</v>
      </c>
      <c r="FW211" s="1508">
        <f t="shared" si="1322"/>
        <v>0</v>
      </c>
      <c r="FX211" s="1508">
        <f t="shared" si="1322"/>
        <v>0</v>
      </c>
      <c r="FY211" s="1508">
        <f t="shared" si="1322"/>
        <v>0</v>
      </c>
      <c r="FZ211" s="1508">
        <f t="shared" si="1322"/>
        <v>0</v>
      </c>
      <c r="GA211" s="1508">
        <f t="shared" si="1322"/>
        <v>0</v>
      </c>
      <c r="GB211" s="1509">
        <f t="shared" si="1322"/>
        <v>0</v>
      </c>
      <c r="GC211" s="1506"/>
      <c r="GD211" s="1458">
        <f t="shared" si="1143"/>
        <v>1</v>
      </c>
      <c r="GE211" s="1510">
        <f t="shared" si="1307"/>
        <v>0</v>
      </c>
      <c r="GF211" s="1511">
        <f t="shared" si="1307"/>
        <v>0</v>
      </c>
      <c r="GG211" s="1511">
        <f t="shared" si="1307"/>
        <v>0</v>
      </c>
      <c r="GH211" s="1511">
        <f t="shared" si="1307"/>
        <v>0</v>
      </c>
      <c r="GI211" s="1511">
        <f t="shared" si="1307"/>
        <v>0</v>
      </c>
      <c r="GJ211" s="1511">
        <f t="shared" si="1307"/>
        <v>0</v>
      </c>
      <c r="GK211" s="1511">
        <f t="shared" si="1307"/>
        <v>0</v>
      </c>
      <c r="GL211" s="1511">
        <f t="shared" si="1307"/>
        <v>0</v>
      </c>
      <c r="GM211" s="1511">
        <f t="shared" si="1307"/>
        <v>0</v>
      </c>
      <c r="GN211" s="1512">
        <f t="shared" si="1307"/>
        <v>0</v>
      </c>
      <c r="GO211" s="1513">
        <f t="shared" si="1144"/>
        <v>0</v>
      </c>
      <c r="GP211" s="1506"/>
      <c r="GQ211" s="1510">
        <f t="shared" si="1304"/>
        <v>0</v>
      </c>
      <c r="GR211" s="1511">
        <f t="shared" si="1314"/>
        <v>0</v>
      </c>
      <c r="GS211" s="1511">
        <f t="shared" si="1314"/>
        <v>0</v>
      </c>
      <c r="GT211" s="1511">
        <f t="shared" si="1314"/>
        <v>0</v>
      </c>
      <c r="GU211" s="1511">
        <f t="shared" si="1314"/>
        <v>0</v>
      </c>
      <c r="GV211" s="1511">
        <f t="shared" si="1314"/>
        <v>0</v>
      </c>
      <c r="GW211" s="1511">
        <f t="shared" si="1314"/>
        <v>0</v>
      </c>
      <c r="GX211" s="1511">
        <f t="shared" si="1314"/>
        <v>0</v>
      </c>
      <c r="GY211" s="1511">
        <f t="shared" si="1314"/>
        <v>0</v>
      </c>
      <c r="GZ211" s="1512">
        <f t="shared" si="1314"/>
        <v>0</v>
      </c>
      <c r="HA211" s="1513">
        <f t="shared" si="1145"/>
        <v>0</v>
      </c>
      <c r="HB211" s="1506">
        <f t="shared" si="1146"/>
        <v>1</v>
      </c>
      <c r="HC211" s="1506"/>
      <c r="HD211" s="1508">
        <f t="shared" si="1147"/>
        <v>0</v>
      </c>
      <c r="HE211" s="1460">
        <f t="shared" si="1148"/>
        <v>0</v>
      </c>
      <c r="HF211" s="1460">
        <f t="shared" si="1149"/>
        <v>0</v>
      </c>
      <c r="HG211" s="1460">
        <f t="shared" si="1150"/>
        <v>0</v>
      </c>
      <c r="HH211" s="1460">
        <f t="shared" si="1151"/>
        <v>0</v>
      </c>
      <c r="HI211" s="1460">
        <f t="shared" si="1152"/>
        <v>0</v>
      </c>
      <c r="HJ211" s="1460">
        <f t="shared" si="1153"/>
        <v>0</v>
      </c>
      <c r="HK211" s="1460">
        <f t="shared" si="1154"/>
        <v>0</v>
      </c>
      <c r="HL211" s="1460">
        <f t="shared" si="1155"/>
        <v>0</v>
      </c>
      <c r="HM211" s="1460">
        <f t="shared" si="1156"/>
        <v>0</v>
      </c>
      <c r="HN211" s="1460">
        <f t="shared" si="1157"/>
        <v>0</v>
      </c>
      <c r="HO211" s="1460">
        <f t="shared" si="1158"/>
        <v>0</v>
      </c>
      <c r="HP211" s="1460">
        <f t="shared" si="1159"/>
        <v>0</v>
      </c>
      <c r="HQ211" s="1460">
        <f t="shared" si="1160"/>
        <v>0</v>
      </c>
      <c r="HR211" s="1460">
        <f t="shared" si="1161"/>
        <v>0</v>
      </c>
      <c r="HS211" s="1460">
        <f t="shared" si="1162"/>
        <v>0</v>
      </c>
      <c r="HT211" s="1460">
        <f t="shared" si="1163"/>
        <v>0</v>
      </c>
      <c r="HU211" s="1460">
        <f t="shared" si="1164"/>
        <v>0</v>
      </c>
      <c r="HV211" s="1460">
        <f t="shared" si="1165"/>
        <v>0</v>
      </c>
      <c r="HW211" s="1460">
        <f t="shared" si="1166"/>
        <v>0</v>
      </c>
      <c r="HX211" s="1460">
        <f t="shared" si="1167"/>
        <v>0</v>
      </c>
      <c r="HY211" s="1460">
        <f t="shared" si="1168"/>
        <v>0</v>
      </c>
      <c r="HZ211" s="1460">
        <f t="shared" si="1169"/>
        <v>0</v>
      </c>
      <c r="IA211" s="1460">
        <f t="shared" si="1170"/>
        <v>0</v>
      </c>
      <c r="IB211" s="1460">
        <f t="shared" si="1171"/>
        <v>0</v>
      </c>
      <c r="IC211" s="1460">
        <f t="shared" si="1172"/>
        <v>0</v>
      </c>
      <c r="ID211" s="1460">
        <f t="shared" si="1173"/>
        <v>0</v>
      </c>
      <c r="IE211" s="1460">
        <f t="shared" si="1174"/>
        <v>0</v>
      </c>
      <c r="IF211" s="1460">
        <f t="shared" si="1175"/>
        <v>0</v>
      </c>
      <c r="IG211" s="1460">
        <f t="shared" si="1176"/>
        <v>0</v>
      </c>
      <c r="IH211" s="1460">
        <f t="shared" si="1177"/>
        <v>0</v>
      </c>
      <c r="II211" s="1460">
        <f t="shared" si="1178"/>
        <v>0</v>
      </c>
      <c r="IJ211" s="1460">
        <f t="shared" si="1179"/>
        <v>0</v>
      </c>
      <c r="IK211" s="1460">
        <f t="shared" si="1180"/>
        <v>0</v>
      </c>
      <c r="IL211" s="1460">
        <f t="shared" si="1181"/>
        <v>0</v>
      </c>
      <c r="IM211" s="1460">
        <f t="shared" si="1182"/>
        <v>0</v>
      </c>
      <c r="IN211" s="1460">
        <f t="shared" si="1183"/>
        <v>0</v>
      </c>
      <c r="IO211" s="1460">
        <f t="shared" si="1184"/>
        <v>0</v>
      </c>
      <c r="IP211" s="1460">
        <f t="shared" si="1185"/>
        <v>0</v>
      </c>
      <c r="IQ211" s="1460">
        <f t="shared" si="1186"/>
        <v>0</v>
      </c>
      <c r="IR211" s="1460">
        <f t="shared" si="1187"/>
        <v>0</v>
      </c>
      <c r="IS211" s="1460">
        <f t="shared" si="1188"/>
        <v>0</v>
      </c>
      <c r="IT211" s="1460">
        <f t="shared" si="1189"/>
        <v>0</v>
      </c>
      <c r="IU211" s="1460">
        <f t="shared" si="1190"/>
        <v>0</v>
      </c>
      <c r="IV211" s="1460">
        <f t="shared" si="1191"/>
        <v>0</v>
      </c>
      <c r="IW211" s="1460">
        <f t="shared" si="1192"/>
        <v>0</v>
      </c>
      <c r="IX211" s="1460">
        <f t="shared" si="1193"/>
        <v>0</v>
      </c>
      <c r="IY211" s="1460">
        <f t="shared" si="1194"/>
        <v>0</v>
      </c>
      <c r="IZ211" s="1460">
        <f t="shared" si="1195"/>
        <v>0</v>
      </c>
      <c r="JA211" s="1460">
        <f t="shared" si="1196"/>
        <v>0</v>
      </c>
      <c r="JB211" s="1460">
        <f t="shared" si="1197"/>
        <v>0</v>
      </c>
      <c r="JC211" s="1460">
        <f t="shared" si="1198"/>
        <v>0</v>
      </c>
      <c r="JD211" s="1460">
        <f t="shared" si="1199"/>
        <v>0</v>
      </c>
      <c r="JE211" s="1460">
        <f t="shared" si="1200"/>
        <v>0</v>
      </c>
      <c r="JF211" s="1460">
        <f t="shared" si="1201"/>
        <v>0</v>
      </c>
      <c r="JG211" s="1460">
        <f t="shared" si="1202"/>
        <v>0</v>
      </c>
      <c r="JH211" s="1460">
        <f t="shared" si="1203"/>
        <v>0</v>
      </c>
      <c r="JI211" s="1460">
        <f t="shared" si="1204"/>
        <v>0</v>
      </c>
      <c r="JJ211" s="1460">
        <f t="shared" si="1205"/>
        <v>0</v>
      </c>
      <c r="JK211" s="1460">
        <f t="shared" si="1206"/>
        <v>0</v>
      </c>
      <c r="JL211" s="1460">
        <f t="shared" si="1207"/>
        <v>0</v>
      </c>
      <c r="JM211" s="1460">
        <f t="shared" si="1208"/>
        <v>0</v>
      </c>
      <c r="JN211" s="1460">
        <f t="shared" si="1209"/>
        <v>0</v>
      </c>
      <c r="JO211" s="1460">
        <f t="shared" si="1210"/>
        <v>0</v>
      </c>
      <c r="JP211" s="1460">
        <f t="shared" si="1211"/>
        <v>0</v>
      </c>
      <c r="JQ211" s="1460">
        <f t="shared" si="1212"/>
        <v>0</v>
      </c>
      <c r="JR211" s="1460">
        <f t="shared" si="1213"/>
        <v>0</v>
      </c>
      <c r="JS211" s="1460">
        <f t="shared" si="1214"/>
        <v>0</v>
      </c>
      <c r="JT211" s="1460">
        <f t="shared" si="1215"/>
        <v>0</v>
      </c>
      <c r="JU211" s="1460">
        <f t="shared" si="1216"/>
        <v>0</v>
      </c>
      <c r="JV211" s="1460">
        <f t="shared" si="1217"/>
        <v>0</v>
      </c>
      <c r="JW211" s="1460">
        <f t="shared" si="1218"/>
        <v>0</v>
      </c>
      <c r="JX211" s="1460">
        <f t="shared" si="1219"/>
        <v>0</v>
      </c>
      <c r="JY211" s="1460">
        <f t="shared" si="1220"/>
        <v>0</v>
      </c>
      <c r="JZ211" s="1460">
        <f t="shared" si="1221"/>
        <v>0</v>
      </c>
      <c r="KA211" s="1460">
        <f t="shared" si="1222"/>
        <v>0</v>
      </c>
      <c r="KB211" s="1460">
        <f t="shared" si="1223"/>
        <v>0</v>
      </c>
      <c r="KC211" s="1460">
        <f t="shared" si="1224"/>
        <v>0</v>
      </c>
      <c r="KD211" s="1460">
        <f t="shared" si="1225"/>
        <v>0</v>
      </c>
      <c r="KE211" s="1460">
        <f t="shared" si="1226"/>
        <v>0</v>
      </c>
      <c r="KF211" s="1460">
        <f t="shared" si="1227"/>
        <v>0</v>
      </c>
      <c r="KG211" s="1460">
        <f t="shared" si="1228"/>
        <v>0</v>
      </c>
      <c r="KH211" s="1460">
        <f t="shared" si="1229"/>
        <v>0</v>
      </c>
      <c r="KI211" s="1460">
        <f t="shared" si="1230"/>
        <v>0</v>
      </c>
      <c r="KJ211" s="1460">
        <f t="shared" si="1231"/>
        <v>0</v>
      </c>
      <c r="KK211" s="1460">
        <f t="shared" si="1232"/>
        <v>0</v>
      </c>
      <c r="KL211" s="1460">
        <f t="shared" si="1233"/>
        <v>0</v>
      </c>
      <c r="KM211" s="1460">
        <f t="shared" si="1234"/>
        <v>0</v>
      </c>
      <c r="KN211" s="1460">
        <f t="shared" si="1235"/>
        <v>0</v>
      </c>
      <c r="KO211" s="1460">
        <f t="shared" si="1236"/>
        <v>0</v>
      </c>
      <c r="KP211" s="1460">
        <f t="shared" si="1237"/>
        <v>0</v>
      </c>
      <c r="KQ211" s="1460">
        <f t="shared" si="1238"/>
        <v>0</v>
      </c>
      <c r="KR211" s="1460">
        <f t="shared" si="1239"/>
        <v>0</v>
      </c>
      <c r="KS211" s="1460">
        <f t="shared" si="1240"/>
        <v>0</v>
      </c>
      <c r="KT211" s="1460">
        <f t="shared" si="1241"/>
        <v>0</v>
      </c>
      <c r="KU211" s="1460">
        <f t="shared" si="1242"/>
        <v>0</v>
      </c>
      <c r="KV211" s="1460">
        <f t="shared" si="1243"/>
        <v>0</v>
      </c>
      <c r="KW211" s="1460">
        <f t="shared" si="1244"/>
        <v>0</v>
      </c>
      <c r="KX211" s="1460">
        <f t="shared" si="1245"/>
        <v>0</v>
      </c>
      <c r="KY211" s="1460">
        <f t="shared" si="1246"/>
        <v>0</v>
      </c>
      <c r="KZ211" s="1460">
        <f t="shared" si="1247"/>
        <v>0</v>
      </c>
      <c r="LA211" s="1460">
        <f t="shared" si="1248"/>
        <v>0</v>
      </c>
      <c r="LB211" s="1460">
        <f t="shared" si="1249"/>
        <v>0</v>
      </c>
      <c r="LC211" s="1460">
        <f t="shared" si="1250"/>
        <v>0</v>
      </c>
      <c r="LD211" s="1460">
        <f t="shared" si="1251"/>
        <v>0</v>
      </c>
      <c r="LE211" s="1460">
        <f t="shared" si="1252"/>
        <v>0</v>
      </c>
      <c r="LF211" s="1460">
        <f t="shared" si="1253"/>
        <v>0</v>
      </c>
      <c r="LG211" s="1460">
        <f t="shared" si="1254"/>
        <v>0</v>
      </c>
      <c r="LH211" s="1460">
        <f t="shared" si="1255"/>
        <v>0</v>
      </c>
      <c r="LI211" s="1460">
        <f t="shared" si="1256"/>
        <v>0</v>
      </c>
      <c r="LJ211" s="1460">
        <f t="shared" si="1257"/>
        <v>0</v>
      </c>
      <c r="LK211" s="1460">
        <f t="shared" si="1258"/>
        <v>0</v>
      </c>
      <c r="LL211" s="1460">
        <f t="shared" si="1259"/>
        <v>0</v>
      </c>
      <c r="LM211" s="1460">
        <f t="shared" si="1260"/>
        <v>0</v>
      </c>
      <c r="LN211" s="1460">
        <f t="shared" si="1261"/>
        <v>0</v>
      </c>
      <c r="LO211" s="1460">
        <f t="shared" si="1262"/>
        <v>0</v>
      </c>
      <c r="LP211" s="1460">
        <f t="shared" si="1263"/>
        <v>0</v>
      </c>
      <c r="LQ211" s="1460">
        <f t="shared" si="1264"/>
        <v>0</v>
      </c>
      <c r="LR211" s="1460">
        <f t="shared" si="1265"/>
        <v>0</v>
      </c>
      <c r="LS211" s="1460">
        <f t="shared" si="1266"/>
        <v>0</v>
      </c>
      <c r="LW211" s="1467">
        <f t="shared" si="1267"/>
        <v>0</v>
      </c>
      <c r="LX211" s="1467">
        <f t="shared" si="1268"/>
        <v>0</v>
      </c>
      <c r="LY211" s="1467">
        <f t="shared" si="1269"/>
        <v>0</v>
      </c>
      <c r="LZ211" s="1467">
        <f t="shared" si="1270"/>
        <v>0</v>
      </c>
      <c r="MA211" s="1506"/>
      <c r="MB211" s="1460">
        <f t="shared" si="1271"/>
        <v>0</v>
      </c>
      <c r="MC211" s="1460">
        <f t="shared" si="1326"/>
        <v>0</v>
      </c>
      <c r="MD211" s="1460">
        <f t="shared" si="1326"/>
        <v>0</v>
      </c>
      <c r="ME211" s="1460">
        <f t="shared" si="1326"/>
        <v>0</v>
      </c>
      <c r="MF211" s="1460">
        <f t="shared" si="1326"/>
        <v>0</v>
      </c>
      <c r="MG211" s="1460">
        <f t="shared" si="1326"/>
        <v>0</v>
      </c>
      <c r="MH211" s="1460">
        <f t="shared" si="1326"/>
        <v>0</v>
      </c>
      <c r="MI211" s="1460">
        <f t="shared" si="1326"/>
        <v>0</v>
      </c>
      <c r="MJ211" s="1460">
        <f t="shared" si="1326"/>
        <v>0</v>
      </c>
      <c r="MK211" s="1460">
        <f t="shared" si="1326"/>
        <v>0</v>
      </c>
      <c r="ML211" s="1460">
        <f t="shared" si="1326"/>
        <v>0</v>
      </c>
      <c r="MM211" s="1460">
        <f t="shared" si="1326"/>
        <v>0</v>
      </c>
      <c r="MN211" s="1460">
        <f t="shared" si="1326"/>
        <v>0</v>
      </c>
      <c r="MO211" s="1460">
        <f t="shared" si="1326"/>
        <v>0</v>
      </c>
      <c r="MP211" s="1460">
        <f t="shared" si="1326"/>
        <v>0</v>
      </c>
      <c r="MQ211" s="1460">
        <f t="shared" si="1326"/>
        <v>0</v>
      </c>
      <c r="MR211" s="1460">
        <f t="shared" si="1326"/>
        <v>0</v>
      </c>
      <c r="MS211" s="1460">
        <f t="shared" si="1311"/>
        <v>0</v>
      </c>
      <c r="MT211" s="1460">
        <f t="shared" si="1311"/>
        <v>0</v>
      </c>
      <c r="MU211" s="1460">
        <f t="shared" si="1311"/>
        <v>0</v>
      </c>
      <c r="MV211" s="1460">
        <f t="shared" si="1311"/>
        <v>0</v>
      </c>
      <c r="MW211" s="1460">
        <f t="shared" si="1311"/>
        <v>0</v>
      </c>
      <c r="MX211" s="1460">
        <f t="shared" si="1311"/>
        <v>0</v>
      </c>
      <c r="MY211" s="1460">
        <f t="shared" si="1311"/>
        <v>0</v>
      </c>
      <c r="MZ211" s="1460">
        <f t="shared" si="1311"/>
        <v>0</v>
      </c>
      <c r="NA211" s="1460">
        <f t="shared" si="1311"/>
        <v>0</v>
      </c>
      <c r="NB211" s="1460">
        <f t="shared" si="1311"/>
        <v>0</v>
      </c>
      <c r="NC211" s="1460">
        <f t="shared" si="1311"/>
        <v>0</v>
      </c>
      <c r="ND211" s="1460">
        <f t="shared" si="1311"/>
        <v>0</v>
      </c>
      <c r="NE211" s="1460">
        <f t="shared" si="1311"/>
        <v>0</v>
      </c>
      <c r="NF211" s="1460">
        <f t="shared" si="1311"/>
        <v>0</v>
      </c>
      <c r="NG211" s="1460">
        <f t="shared" si="1311"/>
        <v>0</v>
      </c>
      <c r="NH211" s="1460">
        <f t="shared" si="1311"/>
        <v>0</v>
      </c>
      <c r="NI211" s="1460">
        <f t="shared" si="1312"/>
        <v>0</v>
      </c>
      <c r="NJ211" s="1460">
        <f t="shared" si="1312"/>
        <v>0</v>
      </c>
      <c r="NK211" s="1460">
        <f t="shared" si="1312"/>
        <v>0</v>
      </c>
      <c r="NL211" s="1460">
        <f t="shared" si="1312"/>
        <v>0</v>
      </c>
      <c r="NM211" s="1460">
        <f t="shared" si="1312"/>
        <v>0</v>
      </c>
      <c r="NN211" s="1460">
        <f t="shared" si="1312"/>
        <v>0</v>
      </c>
      <c r="NO211" s="1460">
        <f t="shared" si="1312"/>
        <v>0</v>
      </c>
      <c r="NP211" s="1460">
        <f t="shared" si="1312"/>
        <v>0</v>
      </c>
      <c r="NQ211" s="1460">
        <f t="shared" si="1312"/>
        <v>0</v>
      </c>
      <c r="NR211" s="1460">
        <f t="shared" si="1312"/>
        <v>0</v>
      </c>
      <c r="NS211" s="1460">
        <f t="shared" si="1312"/>
        <v>0</v>
      </c>
      <c r="NT211" s="1460">
        <f t="shared" si="1312"/>
        <v>0</v>
      </c>
      <c r="NU211" s="1460">
        <f t="shared" si="1312"/>
        <v>0</v>
      </c>
      <c r="NV211" s="1460">
        <f t="shared" si="1312"/>
        <v>0</v>
      </c>
      <c r="NW211" s="1460">
        <f t="shared" si="1312"/>
        <v>0</v>
      </c>
      <c r="NX211" s="1460">
        <f t="shared" si="1312"/>
        <v>0</v>
      </c>
      <c r="NY211" s="1460">
        <f t="shared" si="1313"/>
        <v>0</v>
      </c>
      <c r="NZ211" s="1460">
        <f t="shared" si="1313"/>
        <v>0</v>
      </c>
      <c r="OA211" s="1460">
        <f t="shared" si="1313"/>
        <v>0</v>
      </c>
      <c r="OB211" s="1460">
        <f t="shared" si="1313"/>
        <v>0</v>
      </c>
      <c r="OC211" s="1460">
        <f t="shared" si="1313"/>
        <v>0</v>
      </c>
      <c r="OD211" s="1460">
        <f t="shared" si="1313"/>
        <v>0</v>
      </c>
      <c r="OE211" s="1460">
        <f t="shared" si="1313"/>
        <v>0</v>
      </c>
      <c r="OF211" s="1460">
        <f t="shared" si="1313"/>
        <v>0</v>
      </c>
      <c r="OG211" s="1460">
        <f t="shared" si="1313"/>
        <v>0</v>
      </c>
      <c r="OH211" s="1460">
        <f t="shared" si="1313"/>
        <v>0</v>
      </c>
      <c r="OI211" s="1460">
        <f t="shared" si="1313"/>
        <v>0</v>
      </c>
      <c r="OJ211" s="1460">
        <f t="shared" si="1313"/>
        <v>0</v>
      </c>
      <c r="OK211" s="1460">
        <f t="shared" si="1313"/>
        <v>0</v>
      </c>
      <c r="OL211" s="1460">
        <f t="shared" si="1313"/>
        <v>0</v>
      </c>
      <c r="OM211" s="1460">
        <f t="shared" si="1313"/>
        <v>0</v>
      </c>
      <c r="ON211" s="1460">
        <f t="shared" si="1313"/>
        <v>0</v>
      </c>
      <c r="OO211" s="1460">
        <f t="shared" si="1279"/>
        <v>0</v>
      </c>
      <c r="OP211" s="1460">
        <f t="shared" si="1328"/>
        <v>0</v>
      </c>
      <c r="OQ211" s="1460">
        <f t="shared" si="1328"/>
        <v>0</v>
      </c>
      <c r="OR211" s="1460">
        <f t="shared" si="1328"/>
        <v>0</v>
      </c>
      <c r="OS211" s="1460">
        <f t="shared" si="1328"/>
        <v>0</v>
      </c>
      <c r="OT211" s="1460">
        <f t="shared" si="1328"/>
        <v>0</v>
      </c>
      <c r="OU211" s="1460">
        <f t="shared" si="1328"/>
        <v>0</v>
      </c>
      <c r="OV211" s="1460">
        <f t="shared" si="1328"/>
        <v>0</v>
      </c>
      <c r="OW211" s="1460">
        <f t="shared" si="1328"/>
        <v>0</v>
      </c>
      <c r="OX211" s="1460">
        <f t="shared" si="1328"/>
        <v>0</v>
      </c>
      <c r="OY211" s="1460">
        <f t="shared" si="1328"/>
        <v>0</v>
      </c>
      <c r="OZ211" s="1460">
        <f t="shared" si="1328"/>
        <v>0</v>
      </c>
      <c r="PA211" s="1460">
        <f t="shared" si="1328"/>
        <v>0</v>
      </c>
      <c r="PB211" s="1460">
        <f t="shared" si="1328"/>
        <v>0</v>
      </c>
      <c r="PC211" s="1460">
        <f t="shared" si="1328"/>
        <v>0</v>
      </c>
      <c r="PD211" s="1460">
        <f t="shared" si="1328"/>
        <v>0</v>
      </c>
      <c r="PE211" s="1460">
        <f t="shared" si="1328"/>
        <v>0</v>
      </c>
      <c r="PF211" s="1460">
        <f t="shared" si="1329"/>
        <v>0</v>
      </c>
      <c r="PG211" s="1460">
        <f t="shared" si="1329"/>
        <v>0</v>
      </c>
      <c r="PH211" s="1460">
        <f t="shared" si="1329"/>
        <v>0</v>
      </c>
      <c r="PI211" s="1460">
        <f t="shared" si="1329"/>
        <v>0</v>
      </c>
      <c r="PJ211" s="1460">
        <f t="shared" si="1329"/>
        <v>0</v>
      </c>
      <c r="PK211" s="1460">
        <f t="shared" si="1329"/>
        <v>0</v>
      </c>
      <c r="PL211" s="1460">
        <f t="shared" si="1329"/>
        <v>0</v>
      </c>
      <c r="PM211" s="1460">
        <f t="shared" si="1329"/>
        <v>0</v>
      </c>
      <c r="PN211" s="1460">
        <f t="shared" si="1329"/>
        <v>0</v>
      </c>
      <c r="PO211" s="1460">
        <f t="shared" si="1329"/>
        <v>0</v>
      </c>
      <c r="PP211" s="1460">
        <f t="shared" si="1329"/>
        <v>0</v>
      </c>
      <c r="PQ211" s="1460">
        <f t="shared" si="1329"/>
        <v>0</v>
      </c>
      <c r="PR211" s="1460">
        <f t="shared" si="1329"/>
        <v>0</v>
      </c>
      <c r="PS211" s="1460">
        <f t="shared" si="1329"/>
        <v>0</v>
      </c>
      <c r="PT211" s="1460">
        <f t="shared" si="1329"/>
        <v>0</v>
      </c>
      <c r="PU211" s="1460">
        <f t="shared" si="1329"/>
        <v>0</v>
      </c>
      <c r="PV211" s="1460">
        <f t="shared" si="1330"/>
        <v>0</v>
      </c>
      <c r="PW211" s="1460">
        <f t="shared" si="1330"/>
        <v>0</v>
      </c>
      <c r="PX211" s="1460">
        <f t="shared" si="1330"/>
        <v>0</v>
      </c>
      <c r="PY211" s="1460">
        <f t="shared" si="1330"/>
        <v>0</v>
      </c>
      <c r="PZ211" s="1460">
        <f t="shared" si="1330"/>
        <v>0</v>
      </c>
      <c r="QA211" s="1460">
        <f t="shared" si="1330"/>
        <v>0</v>
      </c>
      <c r="QB211" s="1460">
        <f t="shared" si="1330"/>
        <v>0</v>
      </c>
      <c r="QC211" s="1460">
        <f t="shared" si="1330"/>
        <v>0</v>
      </c>
      <c r="QD211" s="1460">
        <f t="shared" si="1330"/>
        <v>0</v>
      </c>
      <c r="QE211" s="1460">
        <f t="shared" si="1330"/>
        <v>0</v>
      </c>
      <c r="QF211" s="1460">
        <f t="shared" si="1330"/>
        <v>0</v>
      </c>
      <c r="QG211" s="1460">
        <f t="shared" si="1330"/>
        <v>0</v>
      </c>
      <c r="QH211" s="1460">
        <f t="shared" si="1330"/>
        <v>0</v>
      </c>
      <c r="QI211" s="1460">
        <f t="shared" si="1330"/>
        <v>0</v>
      </c>
      <c r="QJ211" s="1460">
        <f t="shared" si="1330"/>
        <v>0</v>
      </c>
      <c r="QK211" s="1460">
        <f t="shared" si="1330"/>
        <v>0</v>
      </c>
      <c r="QL211" s="1460">
        <f t="shared" si="1323"/>
        <v>0</v>
      </c>
      <c r="QM211" s="1460">
        <f t="shared" si="1323"/>
        <v>0</v>
      </c>
      <c r="QN211" s="1460">
        <f t="shared" si="1323"/>
        <v>0</v>
      </c>
      <c r="QO211" s="1460">
        <f t="shared" si="1323"/>
        <v>0</v>
      </c>
      <c r="QP211" s="1460">
        <f t="shared" si="1323"/>
        <v>0</v>
      </c>
      <c r="QQ211" s="1460">
        <f t="shared" si="1323"/>
        <v>0</v>
      </c>
    </row>
    <row r="212" spans="1:459" s="1466" customFormat="1" ht="22.5" customHeight="1">
      <c r="A212" s="1468"/>
      <c r="B212" s="1469"/>
      <c r="C212" s="1469"/>
      <c r="D212" s="1470"/>
      <c r="E212" s="1471"/>
      <c r="F212" s="1472"/>
      <c r="G212" s="1472"/>
      <c r="H212" s="1473">
        <f t="shared" si="1106"/>
        <v>0</v>
      </c>
      <c r="I212" s="1474">
        <v>0</v>
      </c>
      <c r="J212" s="1475">
        <f t="shared" si="437"/>
        <v>0</v>
      </c>
      <c r="K212" s="1476">
        <v>0</v>
      </c>
      <c r="L212" s="1477">
        <f t="shared" si="1107"/>
        <v>0</v>
      </c>
      <c r="M212" s="1477">
        <f t="shared" si="1108"/>
        <v>0</v>
      </c>
      <c r="N212" s="1478"/>
      <c r="O212" s="1479">
        <v>0</v>
      </c>
      <c r="P212" s="1480">
        <v>0</v>
      </c>
      <c r="Q212" s="1828">
        <v>0</v>
      </c>
      <c r="R212" s="1831">
        <f t="shared" si="1109"/>
        <v>0</v>
      </c>
      <c r="S212" s="1481">
        <f>IF(AND(SUM(O212:Q212)=0,N212="NNN"),MIN('Operating History and Pro Forma'!$M$33,'Operating History and Pro Forma'!$T$15)*D212,SUM(O212:Q212)*D212)</f>
        <v>0</v>
      </c>
      <c r="T212" s="1482">
        <f t="shared" si="1110"/>
        <v>0</v>
      </c>
      <c r="U212" s="1483">
        <f t="shared" si="1111"/>
        <v>0</v>
      </c>
      <c r="V212" s="1480"/>
      <c r="W212" s="1514"/>
      <c r="X212" s="1486" t="str">
        <f t="shared" si="1112"/>
        <v/>
      </c>
      <c r="Y212" s="1487">
        <f t="shared" si="1113"/>
        <v>0</v>
      </c>
      <c r="Z212" s="1488"/>
      <c r="AA212" s="1488"/>
      <c r="AB212" s="1488"/>
      <c r="AC212" s="1488"/>
      <c r="AD212" s="1489">
        <f t="shared" si="1114"/>
        <v>0</v>
      </c>
      <c r="AE212" s="1490" t="str">
        <f t="shared" si="1115"/>
        <v/>
      </c>
      <c r="AF212" s="1491">
        <f t="shared" si="1116"/>
        <v>0</v>
      </c>
      <c r="AG212" s="1492">
        <f t="shared" si="1117"/>
        <v>0</v>
      </c>
      <c r="AH212" s="1493">
        <f t="shared" si="1320"/>
        <v>0</v>
      </c>
      <c r="AI212" s="1493">
        <f t="shared" si="1320"/>
        <v>0</v>
      </c>
      <c r="AJ212" s="1494">
        <f t="shared" si="1320"/>
        <v>0</v>
      </c>
      <c r="AK212" s="1494">
        <f t="shared" si="1320"/>
        <v>0</v>
      </c>
      <c r="AL212" s="1495">
        <f t="shared" si="1320"/>
        <v>0</v>
      </c>
      <c r="AM212" s="1496">
        <f t="shared" si="1320"/>
        <v>0</v>
      </c>
      <c r="AN212" s="1497">
        <f t="shared" si="399"/>
        <v>0</v>
      </c>
      <c r="AO212" s="1498">
        <f t="shared" si="1327"/>
        <v>0</v>
      </c>
      <c r="AP212" s="1499">
        <f t="shared" si="1119"/>
        <v>0</v>
      </c>
      <c r="AQ212" s="1500">
        <f t="shared" si="1120"/>
        <v>0</v>
      </c>
      <c r="AR212" s="1501">
        <f t="shared" si="1121"/>
        <v>0</v>
      </c>
      <c r="AS212" s="1498">
        <f t="shared" si="1324"/>
        <v>0</v>
      </c>
      <c r="AT212" s="1501">
        <f t="shared" si="1122"/>
        <v>0</v>
      </c>
      <c r="AU212" s="1498">
        <f t="shared" si="1123"/>
        <v>1</v>
      </c>
      <c r="AV212" s="1498">
        <f t="shared" si="1124"/>
        <v>2</v>
      </c>
      <c r="AW212" s="1499">
        <f t="shared" si="1125"/>
        <v>0</v>
      </c>
      <c r="AX212" s="1502">
        <f t="shared" si="1126"/>
        <v>0</v>
      </c>
      <c r="AY212" s="1503">
        <f t="shared" si="1127"/>
        <v>0</v>
      </c>
      <c r="AZ212" s="1498">
        <f t="shared" si="1128"/>
        <v>2</v>
      </c>
      <c r="BA212" s="1498">
        <f t="shared" si="1129"/>
        <v>3</v>
      </c>
      <c r="BB212" s="1499">
        <f t="shared" si="1130"/>
        <v>0</v>
      </c>
      <c r="BC212" s="1502">
        <f t="shared" si="1131"/>
        <v>0</v>
      </c>
      <c r="BD212" s="1503">
        <f t="shared" si="1132"/>
        <v>0</v>
      </c>
      <c r="BE212" s="1498">
        <f t="shared" si="1133"/>
        <v>3</v>
      </c>
      <c r="BF212" s="1498">
        <f t="shared" si="1134"/>
        <v>4</v>
      </c>
      <c r="BG212" s="1499">
        <f t="shared" si="1135"/>
        <v>0</v>
      </c>
      <c r="BH212" s="1502">
        <f t="shared" si="1136"/>
        <v>0</v>
      </c>
      <c r="BI212" s="1502">
        <f t="shared" si="1137"/>
        <v>0</v>
      </c>
      <c r="BJ212" s="1504">
        <f t="shared" si="1138"/>
        <v>1900</v>
      </c>
      <c r="BK212" s="1505" t="str">
        <f t="shared" si="1139"/>
        <v/>
      </c>
      <c r="BL212" s="1506"/>
      <c r="BM212" s="1507">
        <f t="shared" si="1140"/>
        <v>0</v>
      </c>
      <c r="BN212" s="1508">
        <f t="shared" si="1325"/>
        <v>0</v>
      </c>
      <c r="BO212" s="1508">
        <f t="shared" si="1325"/>
        <v>0</v>
      </c>
      <c r="BP212" s="1508">
        <f t="shared" si="1325"/>
        <v>0</v>
      </c>
      <c r="BQ212" s="1508">
        <f t="shared" si="1325"/>
        <v>0</v>
      </c>
      <c r="BR212" s="1508">
        <f t="shared" si="1325"/>
        <v>0</v>
      </c>
      <c r="BS212" s="1508">
        <f t="shared" si="1325"/>
        <v>0</v>
      </c>
      <c r="BT212" s="1508">
        <f t="shared" si="1325"/>
        <v>0</v>
      </c>
      <c r="BU212" s="1508">
        <f t="shared" si="1325"/>
        <v>0</v>
      </c>
      <c r="BV212" s="1508">
        <f t="shared" si="1325"/>
        <v>0</v>
      </c>
      <c r="BW212" s="1508">
        <f t="shared" si="1325"/>
        <v>0</v>
      </c>
      <c r="BX212" s="1508">
        <f t="shared" si="1325"/>
        <v>0</v>
      </c>
      <c r="BY212" s="1507">
        <f t="shared" si="1325"/>
        <v>0</v>
      </c>
      <c r="BZ212" s="1508">
        <f t="shared" si="1325"/>
        <v>0</v>
      </c>
      <c r="CA212" s="1508">
        <f t="shared" si="1325"/>
        <v>0</v>
      </c>
      <c r="CB212" s="1508">
        <f t="shared" si="1325"/>
        <v>0</v>
      </c>
      <c r="CC212" s="1508">
        <f t="shared" si="1325"/>
        <v>0</v>
      </c>
      <c r="CD212" s="1508">
        <f t="shared" si="1315"/>
        <v>0</v>
      </c>
      <c r="CE212" s="1508">
        <f t="shared" si="1315"/>
        <v>0</v>
      </c>
      <c r="CF212" s="1508">
        <f t="shared" si="1315"/>
        <v>0</v>
      </c>
      <c r="CG212" s="1508">
        <f t="shared" si="1315"/>
        <v>0</v>
      </c>
      <c r="CH212" s="1508">
        <f t="shared" si="1315"/>
        <v>0</v>
      </c>
      <c r="CI212" s="1508">
        <f t="shared" si="1315"/>
        <v>0</v>
      </c>
      <c r="CJ212" s="1509">
        <f t="shared" si="1315"/>
        <v>0</v>
      </c>
      <c r="CK212" s="1507">
        <f t="shared" si="1315"/>
        <v>0</v>
      </c>
      <c r="CL212" s="1508">
        <f t="shared" si="1315"/>
        <v>0</v>
      </c>
      <c r="CM212" s="1508">
        <f t="shared" si="1315"/>
        <v>0</v>
      </c>
      <c r="CN212" s="1508">
        <f t="shared" si="1315"/>
        <v>0</v>
      </c>
      <c r="CO212" s="1508">
        <f t="shared" si="1315"/>
        <v>0</v>
      </c>
      <c r="CP212" s="1508">
        <f t="shared" si="1315"/>
        <v>0</v>
      </c>
      <c r="CQ212" s="1508">
        <f t="shared" si="1315"/>
        <v>0</v>
      </c>
      <c r="CR212" s="1508">
        <f t="shared" si="1315"/>
        <v>0</v>
      </c>
      <c r="CS212" s="1508">
        <f t="shared" si="1315"/>
        <v>0</v>
      </c>
      <c r="CT212" s="1508">
        <f t="shared" si="1316"/>
        <v>0</v>
      </c>
      <c r="CU212" s="1508">
        <f t="shared" si="1316"/>
        <v>0</v>
      </c>
      <c r="CV212" s="1509">
        <f t="shared" si="1316"/>
        <v>0</v>
      </c>
      <c r="CW212" s="1508">
        <f t="shared" si="1316"/>
        <v>0</v>
      </c>
      <c r="CX212" s="1508">
        <f t="shared" si="1316"/>
        <v>0</v>
      </c>
      <c r="CY212" s="1508">
        <f t="shared" si="1316"/>
        <v>0</v>
      </c>
      <c r="CZ212" s="1508">
        <f t="shared" si="1316"/>
        <v>0</v>
      </c>
      <c r="DA212" s="1508">
        <f t="shared" si="1316"/>
        <v>0</v>
      </c>
      <c r="DB212" s="1508">
        <f t="shared" si="1316"/>
        <v>0</v>
      </c>
      <c r="DC212" s="1508">
        <f t="shared" si="1316"/>
        <v>0</v>
      </c>
      <c r="DD212" s="1508">
        <f t="shared" si="1316"/>
        <v>0</v>
      </c>
      <c r="DE212" s="1508">
        <f t="shared" si="1316"/>
        <v>0</v>
      </c>
      <c r="DF212" s="1508">
        <f t="shared" si="1316"/>
        <v>0</v>
      </c>
      <c r="DG212" s="1508">
        <f t="shared" si="1316"/>
        <v>0</v>
      </c>
      <c r="DH212" s="1509">
        <f t="shared" si="1316"/>
        <v>0</v>
      </c>
      <c r="DI212" s="1508">
        <f t="shared" si="1316"/>
        <v>0</v>
      </c>
      <c r="DJ212" s="1508">
        <f t="shared" si="1317"/>
        <v>0</v>
      </c>
      <c r="DK212" s="1508">
        <f t="shared" si="1317"/>
        <v>0</v>
      </c>
      <c r="DL212" s="1508">
        <f t="shared" si="1317"/>
        <v>0</v>
      </c>
      <c r="DM212" s="1508">
        <f t="shared" si="1317"/>
        <v>0</v>
      </c>
      <c r="DN212" s="1508">
        <f t="shared" si="1317"/>
        <v>0</v>
      </c>
      <c r="DO212" s="1508">
        <f t="shared" si="1317"/>
        <v>0</v>
      </c>
      <c r="DP212" s="1508">
        <f t="shared" si="1317"/>
        <v>0</v>
      </c>
      <c r="DQ212" s="1508">
        <f t="shared" si="1317"/>
        <v>0</v>
      </c>
      <c r="DR212" s="1508">
        <f t="shared" si="1317"/>
        <v>0</v>
      </c>
      <c r="DS212" s="1508">
        <f t="shared" si="1317"/>
        <v>0</v>
      </c>
      <c r="DT212" s="1509">
        <f t="shared" si="1317"/>
        <v>0</v>
      </c>
      <c r="DU212" s="1507">
        <f t="shared" si="1317"/>
        <v>0</v>
      </c>
      <c r="DV212" s="1508">
        <f t="shared" si="1317"/>
        <v>0</v>
      </c>
      <c r="DW212" s="1508">
        <f t="shared" si="1317"/>
        <v>0</v>
      </c>
      <c r="DX212" s="1508">
        <f t="shared" si="1317"/>
        <v>0</v>
      </c>
      <c r="DY212" s="1508">
        <f t="shared" si="1317"/>
        <v>0</v>
      </c>
      <c r="DZ212" s="1508">
        <f t="shared" si="1318"/>
        <v>0</v>
      </c>
      <c r="EA212" s="1508">
        <f t="shared" si="1318"/>
        <v>0</v>
      </c>
      <c r="EB212" s="1508">
        <f t="shared" si="1318"/>
        <v>0</v>
      </c>
      <c r="EC212" s="1508">
        <f t="shared" si="1318"/>
        <v>0</v>
      </c>
      <c r="ED212" s="1508">
        <f t="shared" si="1318"/>
        <v>0</v>
      </c>
      <c r="EE212" s="1508">
        <f t="shared" si="1318"/>
        <v>0</v>
      </c>
      <c r="EF212" s="1508">
        <f t="shared" si="1318"/>
        <v>0</v>
      </c>
      <c r="EG212" s="1507">
        <f t="shared" si="1318"/>
        <v>0</v>
      </c>
      <c r="EH212" s="1508">
        <f t="shared" si="1318"/>
        <v>0</v>
      </c>
      <c r="EI212" s="1508">
        <f t="shared" si="1318"/>
        <v>0</v>
      </c>
      <c r="EJ212" s="1508">
        <f t="shared" si="1318"/>
        <v>0</v>
      </c>
      <c r="EK212" s="1508">
        <f t="shared" si="1318"/>
        <v>0</v>
      </c>
      <c r="EL212" s="1508">
        <f t="shared" si="1318"/>
        <v>0</v>
      </c>
      <c r="EM212" s="1508">
        <f t="shared" si="1318"/>
        <v>0</v>
      </c>
      <c r="EN212" s="1508">
        <f t="shared" si="1318"/>
        <v>0</v>
      </c>
      <c r="EO212" s="1508">
        <f t="shared" si="1318"/>
        <v>0</v>
      </c>
      <c r="EP212" s="1508">
        <f t="shared" si="1319"/>
        <v>0</v>
      </c>
      <c r="EQ212" s="1508">
        <f t="shared" si="1319"/>
        <v>0</v>
      </c>
      <c r="ER212" s="1509">
        <f t="shared" si="1319"/>
        <v>0</v>
      </c>
      <c r="ES212" s="1507">
        <f t="shared" si="1319"/>
        <v>0</v>
      </c>
      <c r="ET212" s="1508">
        <f t="shared" si="1319"/>
        <v>0</v>
      </c>
      <c r="EU212" s="1508">
        <f t="shared" si="1319"/>
        <v>0</v>
      </c>
      <c r="EV212" s="1508">
        <f t="shared" si="1319"/>
        <v>0</v>
      </c>
      <c r="EW212" s="1508">
        <f t="shared" si="1319"/>
        <v>0</v>
      </c>
      <c r="EX212" s="1508">
        <f t="shared" si="1319"/>
        <v>0</v>
      </c>
      <c r="EY212" s="1508">
        <f t="shared" si="1319"/>
        <v>0</v>
      </c>
      <c r="EZ212" s="1508">
        <f t="shared" si="1319"/>
        <v>0</v>
      </c>
      <c r="FA212" s="1508">
        <f t="shared" si="1319"/>
        <v>0</v>
      </c>
      <c r="FB212" s="1508">
        <f t="shared" si="1319"/>
        <v>0</v>
      </c>
      <c r="FC212" s="1508">
        <f t="shared" si="1319"/>
        <v>0</v>
      </c>
      <c r="FD212" s="1509">
        <f t="shared" si="1319"/>
        <v>0</v>
      </c>
      <c r="FE212" s="1508">
        <f t="shared" si="1319"/>
        <v>0</v>
      </c>
      <c r="FF212" s="1508">
        <f t="shared" si="1287"/>
        <v>0</v>
      </c>
      <c r="FG212" s="1508">
        <f t="shared" si="1287"/>
        <v>0</v>
      </c>
      <c r="FH212" s="1508">
        <f t="shared" si="1287"/>
        <v>0</v>
      </c>
      <c r="FI212" s="1508">
        <f t="shared" si="1287"/>
        <v>0</v>
      </c>
      <c r="FJ212" s="1508">
        <f t="shared" si="1287"/>
        <v>0</v>
      </c>
      <c r="FK212" s="1508">
        <f t="shared" si="1287"/>
        <v>0</v>
      </c>
      <c r="FL212" s="1508">
        <f t="shared" si="1287"/>
        <v>0</v>
      </c>
      <c r="FM212" s="1508">
        <f t="shared" si="1287"/>
        <v>0</v>
      </c>
      <c r="FN212" s="1508">
        <f t="shared" si="1287"/>
        <v>0</v>
      </c>
      <c r="FO212" s="1508">
        <f t="shared" si="1287"/>
        <v>0</v>
      </c>
      <c r="FP212" s="1509">
        <f t="shared" si="1287"/>
        <v>0</v>
      </c>
      <c r="FQ212" s="1508">
        <f t="shared" si="1287"/>
        <v>0</v>
      </c>
      <c r="FR212" s="1508">
        <f t="shared" si="1287"/>
        <v>0</v>
      </c>
      <c r="FS212" s="1508">
        <f t="shared" si="1287"/>
        <v>0</v>
      </c>
      <c r="FT212" s="1508">
        <f t="shared" si="1287"/>
        <v>0</v>
      </c>
      <c r="FU212" s="1508">
        <f t="shared" si="1287"/>
        <v>0</v>
      </c>
      <c r="FV212" s="1508">
        <f t="shared" si="1321"/>
        <v>0</v>
      </c>
      <c r="FW212" s="1508">
        <f t="shared" si="1322"/>
        <v>0</v>
      </c>
      <c r="FX212" s="1508">
        <f t="shared" si="1322"/>
        <v>0</v>
      </c>
      <c r="FY212" s="1508">
        <f t="shared" si="1322"/>
        <v>0</v>
      </c>
      <c r="FZ212" s="1508">
        <f t="shared" si="1322"/>
        <v>0</v>
      </c>
      <c r="GA212" s="1508">
        <f t="shared" si="1322"/>
        <v>0</v>
      </c>
      <c r="GB212" s="1509">
        <f t="shared" si="1322"/>
        <v>0</v>
      </c>
      <c r="GC212" s="1506"/>
      <c r="GD212" s="1458">
        <f t="shared" si="1143"/>
        <v>1</v>
      </c>
      <c r="GE212" s="1510">
        <f t="shared" si="1307"/>
        <v>0</v>
      </c>
      <c r="GF212" s="1511">
        <f t="shared" si="1307"/>
        <v>0</v>
      </c>
      <c r="GG212" s="1511">
        <f t="shared" si="1307"/>
        <v>0</v>
      </c>
      <c r="GH212" s="1511">
        <f t="shared" si="1307"/>
        <v>0</v>
      </c>
      <c r="GI212" s="1511">
        <f t="shared" si="1307"/>
        <v>0</v>
      </c>
      <c r="GJ212" s="1511">
        <f t="shared" si="1307"/>
        <v>0</v>
      </c>
      <c r="GK212" s="1511">
        <f t="shared" si="1307"/>
        <v>0</v>
      </c>
      <c r="GL212" s="1511">
        <f t="shared" si="1307"/>
        <v>0</v>
      </c>
      <c r="GM212" s="1511">
        <f t="shared" si="1307"/>
        <v>0</v>
      </c>
      <c r="GN212" s="1512">
        <f t="shared" si="1307"/>
        <v>0</v>
      </c>
      <c r="GO212" s="1513">
        <f t="shared" si="1144"/>
        <v>0</v>
      </c>
      <c r="GP212" s="1506"/>
      <c r="GQ212" s="1510">
        <f t="shared" si="1304"/>
        <v>0</v>
      </c>
      <c r="GR212" s="1511">
        <f t="shared" si="1314"/>
        <v>0</v>
      </c>
      <c r="GS212" s="1511">
        <f t="shared" si="1314"/>
        <v>0</v>
      </c>
      <c r="GT212" s="1511">
        <f t="shared" si="1314"/>
        <v>0</v>
      </c>
      <c r="GU212" s="1511">
        <f t="shared" si="1314"/>
        <v>0</v>
      </c>
      <c r="GV212" s="1511">
        <f t="shared" si="1314"/>
        <v>0</v>
      </c>
      <c r="GW212" s="1511">
        <f t="shared" si="1314"/>
        <v>0</v>
      </c>
      <c r="GX212" s="1511">
        <f t="shared" si="1314"/>
        <v>0</v>
      </c>
      <c r="GY212" s="1511">
        <f t="shared" si="1314"/>
        <v>0</v>
      </c>
      <c r="GZ212" s="1512">
        <f t="shared" si="1314"/>
        <v>0</v>
      </c>
      <c r="HA212" s="1513">
        <f t="shared" si="1145"/>
        <v>0</v>
      </c>
      <c r="HB212" s="1506">
        <f t="shared" si="1146"/>
        <v>1</v>
      </c>
      <c r="HC212" s="1506"/>
      <c r="HD212" s="1508">
        <f t="shared" si="1147"/>
        <v>0</v>
      </c>
      <c r="HE212" s="1460">
        <f t="shared" si="1148"/>
        <v>0</v>
      </c>
      <c r="HF212" s="1460">
        <f t="shared" si="1149"/>
        <v>0</v>
      </c>
      <c r="HG212" s="1460">
        <f t="shared" si="1150"/>
        <v>0</v>
      </c>
      <c r="HH212" s="1460">
        <f t="shared" si="1151"/>
        <v>0</v>
      </c>
      <c r="HI212" s="1460">
        <f t="shared" si="1152"/>
        <v>0</v>
      </c>
      <c r="HJ212" s="1460">
        <f t="shared" si="1153"/>
        <v>0</v>
      </c>
      <c r="HK212" s="1460">
        <f t="shared" si="1154"/>
        <v>0</v>
      </c>
      <c r="HL212" s="1460">
        <f t="shared" si="1155"/>
        <v>0</v>
      </c>
      <c r="HM212" s="1460">
        <f t="shared" si="1156"/>
        <v>0</v>
      </c>
      <c r="HN212" s="1460">
        <f t="shared" si="1157"/>
        <v>0</v>
      </c>
      <c r="HO212" s="1460">
        <f t="shared" si="1158"/>
        <v>0</v>
      </c>
      <c r="HP212" s="1460">
        <f t="shared" si="1159"/>
        <v>0</v>
      </c>
      <c r="HQ212" s="1460">
        <f t="shared" si="1160"/>
        <v>0</v>
      </c>
      <c r="HR212" s="1460">
        <f t="shared" si="1161"/>
        <v>0</v>
      </c>
      <c r="HS212" s="1460">
        <f t="shared" si="1162"/>
        <v>0</v>
      </c>
      <c r="HT212" s="1460">
        <f t="shared" si="1163"/>
        <v>0</v>
      </c>
      <c r="HU212" s="1460">
        <f t="shared" si="1164"/>
        <v>0</v>
      </c>
      <c r="HV212" s="1460">
        <f t="shared" si="1165"/>
        <v>0</v>
      </c>
      <c r="HW212" s="1460">
        <f t="shared" si="1166"/>
        <v>0</v>
      </c>
      <c r="HX212" s="1460">
        <f t="shared" si="1167"/>
        <v>0</v>
      </c>
      <c r="HY212" s="1460">
        <f t="shared" si="1168"/>
        <v>0</v>
      </c>
      <c r="HZ212" s="1460">
        <f t="shared" si="1169"/>
        <v>0</v>
      </c>
      <c r="IA212" s="1460">
        <f t="shared" si="1170"/>
        <v>0</v>
      </c>
      <c r="IB212" s="1460">
        <f t="shared" si="1171"/>
        <v>0</v>
      </c>
      <c r="IC212" s="1460">
        <f t="shared" si="1172"/>
        <v>0</v>
      </c>
      <c r="ID212" s="1460">
        <f t="shared" si="1173"/>
        <v>0</v>
      </c>
      <c r="IE212" s="1460">
        <f t="shared" si="1174"/>
        <v>0</v>
      </c>
      <c r="IF212" s="1460">
        <f t="shared" si="1175"/>
        <v>0</v>
      </c>
      <c r="IG212" s="1460">
        <f t="shared" si="1176"/>
        <v>0</v>
      </c>
      <c r="IH212" s="1460">
        <f t="shared" si="1177"/>
        <v>0</v>
      </c>
      <c r="II212" s="1460">
        <f t="shared" si="1178"/>
        <v>0</v>
      </c>
      <c r="IJ212" s="1460">
        <f t="shared" si="1179"/>
        <v>0</v>
      </c>
      <c r="IK212" s="1460">
        <f t="shared" si="1180"/>
        <v>0</v>
      </c>
      <c r="IL212" s="1460">
        <f t="shared" si="1181"/>
        <v>0</v>
      </c>
      <c r="IM212" s="1460">
        <f t="shared" si="1182"/>
        <v>0</v>
      </c>
      <c r="IN212" s="1460">
        <f t="shared" si="1183"/>
        <v>0</v>
      </c>
      <c r="IO212" s="1460">
        <f t="shared" si="1184"/>
        <v>0</v>
      </c>
      <c r="IP212" s="1460">
        <f t="shared" si="1185"/>
        <v>0</v>
      </c>
      <c r="IQ212" s="1460">
        <f t="shared" si="1186"/>
        <v>0</v>
      </c>
      <c r="IR212" s="1460">
        <f t="shared" si="1187"/>
        <v>0</v>
      </c>
      <c r="IS212" s="1460">
        <f t="shared" si="1188"/>
        <v>0</v>
      </c>
      <c r="IT212" s="1460">
        <f t="shared" si="1189"/>
        <v>0</v>
      </c>
      <c r="IU212" s="1460">
        <f t="shared" si="1190"/>
        <v>0</v>
      </c>
      <c r="IV212" s="1460">
        <f t="shared" si="1191"/>
        <v>0</v>
      </c>
      <c r="IW212" s="1460">
        <f t="shared" si="1192"/>
        <v>0</v>
      </c>
      <c r="IX212" s="1460">
        <f t="shared" si="1193"/>
        <v>0</v>
      </c>
      <c r="IY212" s="1460">
        <f t="shared" si="1194"/>
        <v>0</v>
      </c>
      <c r="IZ212" s="1460">
        <f t="shared" si="1195"/>
        <v>0</v>
      </c>
      <c r="JA212" s="1460">
        <f t="shared" si="1196"/>
        <v>0</v>
      </c>
      <c r="JB212" s="1460">
        <f t="shared" si="1197"/>
        <v>0</v>
      </c>
      <c r="JC212" s="1460">
        <f t="shared" si="1198"/>
        <v>0</v>
      </c>
      <c r="JD212" s="1460">
        <f t="shared" si="1199"/>
        <v>0</v>
      </c>
      <c r="JE212" s="1460">
        <f t="shared" si="1200"/>
        <v>0</v>
      </c>
      <c r="JF212" s="1460">
        <f t="shared" si="1201"/>
        <v>0</v>
      </c>
      <c r="JG212" s="1460">
        <f t="shared" si="1202"/>
        <v>0</v>
      </c>
      <c r="JH212" s="1460">
        <f t="shared" si="1203"/>
        <v>0</v>
      </c>
      <c r="JI212" s="1460">
        <f t="shared" si="1204"/>
        <v>0</v>
      </c>
      <c r="JJ212" s="1460">
        <f t="shared" si="1205"/>
        <v>0</v>
      </c>
      <c r="JK212" s="1460">
        <f t="shared" si="1206"/>
        <v>0</v>
      </c>
      <c r="JL212" s="1460">
        <f t="shared" si="1207"/>
        <v>0</v>
      </c>
      <c r="JM212" s="1460">
        <f t="shared" si="1208"/>
        <v>0</v>
      </c>
      <c r="JN212" s="1460">
        <f t="shared" si="1209"/>
        <v>0</v>
      </c>
      <c r="JO212" s="1460">
        <f t="shared" si="1210"/>
        <v>0</v>
      </c>
      <c r="JP212" s="1460">
        <f t="shared" si="1211"/>
        <v>0</v>
      </c>
      <c r="JQ212" s="1460">
        <f t="shared" si="1212"/>
        <v>0</v>
      </c>
      <c r="JR212" s="1460">
        <f t="shared" si="1213"/>
        <v>0</v>
      </c>
      <c r="JS212" s="1460">
        <f t="shared" si="1214"/>
        <v>0</v>
      </c>
      <c r="JT212" s="1460">
        <f t="shared" si="1215"/>
        <v>0</v>
      </c>
      <c r="JU212" s="1460">
        <f t="shared" si="1216"/>
        <v>0</v>
      </c>
      <c r="JV212" s="1460">
        <f t="shared" si="1217"/>
        <v>0</v>
      </c>
      <c r="JW212" s="1460">
        <f t="shared" si="1218"/>
        <v>0</v>
      </c>
      <c r="JX212" s="1460">
        <f t="shared" si="1219"/>
        <v>0</v>
      </c>
      <c r="JY212" s="1460">
        <f t="shared" si="1220"/>
        <v>0</v>
      </c>
      <c r="JZ212" s="1460">
        <f t="shared" si="1221"/>
        <v>0</v>
      </c>
      <c r="KA212" s="1460">
        <f t="shared" si="1222"/>
        <v>0</v>
      </c>
      <c r="KB212" s="1460">
        <f t="shared" si="1223"/>
        <v>0</v>
      </c>
      <c r="KC212" s="1460">
        <f t="shared" si="1224"/>
        <v>0</v>
      </c>
      <c r="KD212" s="1460">
        <f t="shared" si="1225"/>
        <v>0</v>
      </c>
      <c r="KE212" s="1460">
        <f t="shared" si="1226"/>
        <v>0</v>
      </c>
      <c r="KF212" s="1460">
        <f t="shared" si="1227"/>
        <v>0</v>
      </c>
      <c r="KG212" s="1460">
        <f t="shared" si="1228"/>
        <v>0</v>
      </c>
      <c r="KH212" s="1460">
        <f t="shared" si="1229"/>
        <v>0</v>
      </c>
      <c r="KI212" s="1460">
        <f t="shared" si="1230"/>
        <v>0</v>
      </c>
      <c r="KJ212" s="1460">
        <f t="shared" si="1231"/>
        <v>0</v>
      </c>
      <c r="KK212" s="1460">
        <f t="shared" si="1232"/>
        <v>0</v>
      </c>
      <c r="KL212" s="1460">
        <f t="shared" si="1233"/>
        <v>0</v>
      </c>
      <c r="KM212" s="1460">
        <f t="shared" si="1234"/>
        <v>0</v>
      </c>
      <c r="KN212" s="1460">
        <f t="shared" si="1235"/>
        <v>0</v>
      </c>
      <c r="KO212" s="1460">
        <f t="shared" si="1236"/>
        <v>0</v>
      </c>
      <c r="KP212" s="1460">
        <f t="shared" si="1237"/>
        <v>0</v>
      </c>
      <c r="KQ212" s="1460">
        <f t="shared" si="1238"/>
        <v>0</v>
      </c>
      <c r="KR212" s="1460">
        <f t="shared" si="1239"/>
        <v>0</v>
      </c>
      <c r="KS212" s="1460">
        <f t="shared" si="1240"/>
        <v>0</v>
      </c>
      <c r="KT212" s="1460">
        <f t="shared" si="1241"/>
        <v>0</v>
      </c>
      <c r="KU212" s="1460">
        <f t="shared" si="1242"/>
        <v>0</v>
      </c>
      <c r="KV212" s="1460">
        <f t="shared" si="1243"/>
        <v>0</v>
      </c>
      <c r="KW212" s="1460">
        <f t="shared" si="1244"/>
        <v>0</v>
      </c>
      <c r="KX212" s="1460">
        <f t="shared" si="1245"/>
        <v>0</v>
      </c>
      <c r="KY212" s="1460">
        <f t="shared" si="1246"/>
        <v>0</v>
      </c>
      <c r="KZ212" s="1460">
        <f t="shared" si="1247"/>
        <v>0</v>
      </c>
      <c r="LA212" s="1460">
        <f t="shared" si="1248"/>
        <v>0</v>
      </c>
      <c r="LB212" s="1460">
        <f t="shared" si="1249"/>
        <v>0</v>
      </c>
      <c r="LC212" s="1460">
        <f t="shared" si="1250"/>
        <v>0</v>
      </c>
      <c r="LD212" s="1460">
        <f t="shared" si="1251"/>
        <v>0</v>
      </c>
      <c r="LE212" s="1460">
        <f t="shared" si="1252"/>
        <v>0</v>
      </c>
      <c r="LF212" s="1460">
        <f t="shared" si="1253"/>
        <v>0</v>
      </c>
      <c r="LG212" s="1460">
        <f t="shared" si="1254"/>
        <v>0</v>
      </c>
      <c r="LH212" s="1460">
        <f t="shared" si="1255"/>
        <v>0</v>
      </c>
      <c r="LI212" s="1460">
        <f t="shared" si="1256"/>
        <v>0</v>
      </c>
      <c r="LJ212" s="1460">
        <f t="shared" si="1257"/>
        <v>0</v>
      </c>
      <c r="LK212" s="1460">
        <f t="shared" si="1258"/>
        <v>0</v>
      </c>
      <c r="LL212" s="1460">
        <f t="shared" si="1259"/>
        <v>0</v>
      </c>
      <c r="LM212" s="1460">
        <f t="shared" si="1260"/>
        <v>0</v>
      </c>
      <c r="LN212" s="1460">
        <f t="shared" si="1261"/>
        <v>0</v>
      </c>
      <c r="LO212" s="1460">
        <f t="shared" si="1262"/>
        <v>0</v>
      </c>
      <c r="LP212" s="1460">
        <f t="shared" si="1263"/>
        <v>0</v>
      </c>
      <c r="LQ212" s="1460">
        <f t="shared" si="1264"/>
        <v>0</v>
      </c>
      <c r="LR212" s="1460">
        <f t="shared" si="1265"/>
        <v>0</v>
      </c>
      <c r="LS212" s="1460">
        <f t="shared" si="1266"/>
        <v>0</v>
      </c>
      <c r="LW212" s="1467">
        <f t="shared" si="1267"/>
        <v>0</v>
      </c>
      <c r="LX212" s="1467">
        <f t="shared" si="1268"/>
        <v>0</v>
      </c>
      <c r="LY212" s="1467">
        <f t="shared" si="1269"/>
        <v>0</v>
      </c>
      <c r="LZ212" s="1467">
        <f t="shared" si="1270"/>
        <v>0</v>
      </c>
      <c r="MA212" s="1506"/>
      <c r="MB212" s="1460">
        <f t="shared" si="1271"/>
        <v>0</v>
      </c>
      <c r="MC212" s="1460">
        <f t="shared" si="1326"/>
        <v>0</v>
      </c>
      <c r="MD212" s="1460">
        <f t="shared" si="1326"/>
        <v>0</v>
      </c>
      <c r="ME212" s="1460">
        <f t="shared" si="1326"/>
        <v>0</v>
      </c>
      <c r="MF212" s="1460">
        <f t="shared" si="1326"/>
        <v>0</v>
      </c>
      <c r="MG212" s="1460">
        <f t="shared" si="1326"/>
        <v>0</v>
      </c>
      <c r="MH212" s="1460">
        <f t="shared" si="1326"/>
        <v>0</v>
      </c>
      <c r="MI212" s="1460">
        <f t="shared" si="1326"/>
        <v>0</v>
      </c>
      <c r="MJ212" s="1460">
        <f t="shared" si="1326"/>
        <v>0</v>
      </c>
      <c r="MK212" s="1460">
        <f t="shared" si="1326"/>
        <v>0</v>
      </c>
      <c r="ML212" s="1460">
        <f t="shared" si="1326"/>
        <v>0</v>
      </c>
      <c r="MM212" s="1460">
        <f t="shared" si="1326"/>
        <v>0</v>
      </c>
      <c r="MN212" s="1460">
        <f t="shared" si="1326"/>
        <v>0</v>
      </c>
      <c r="MO212" s="1460">
        <f t="shared" si="1326"/>
        <v>0</v>
      </c>
      <c r="MP212" s="1460">
        <f t="shared" si="1326"/>
        <v>0</v>
      </c>
      <c r="MQ212" s="1460">
        <f t="shared" si="1326"/>
        <v>0</v>
      </c>
      <c r="MR212" s="1460">
        <f t="shared" si="1326"/>
        <v>0</v>
      </c>
      <c r="MS212" s="1460">
        <f t="shared" si="1311"/>
        <v>0</v>
      </c>
      <c r="MT212" s="1460">
        <f t="shared" si="1311"/>
        <v>0</v>
      </c>
      <c r="MU212" s="1460">
        <f t="shared" si="1311"/>
        <v>0</v>
      </c>
      <c r="MV212" s="1460">
        <f t="shared" si="1311"/>
        <v>0</v>
      </c>
      <c r="MW212" s="1460">
        <f t="shared" si="1311"/>
        <v>0</v>
      </c>
      <c r="MX212" s="1460">
        <f t="shared" si="1311"/>
        <v>0</v>
      </c>
      <c r="MY212" s="1460">
        <f t="shared" si="1311"/>
        <v>0</v>
      </c>
      <c r="MZ212" s="1460">
        <f t="shared" si="1311"/>
        <v>0</v>
      </c>
      <c r="NA212" s="1460">
        <f t="shared" si="1311"/>
        <v>0</v>
      </c>
      <c r="NB212" s="1460">
        <f t="shared" si="1311"/>
        <v>0</v>
      </c>
      <c r="NC212" s="1460">
        <f t="shared" si="1311"/>
        <v>0</v>
      </c>
      <c r="ND212" s="1460">
        <f t="shared" si="1311"/>
        <v>0</v>
      </c>
      <c r="NE212" s="1460">
        <f t="shared" si="1311"/>
        <v>0</v>
      </c>
      <c r="NF212" s="1460">
        <f t="shared" si="1311"/>
        <v>0</v>
      </c>
      <c r="NG212" s="1460">
        <f t="shared" si="1311"/>
        <v>0</v>
      </c>
      <c r="NH212" s="1460">
        <f t="shared" si="1311"/>
        <v>0</v>
      </c>
      <c r="NI212" s="1460">
        <f t="shared" si="1312"/>
        <v>0</v>
      </c>
      <c r="NJ212" s="1460">
        <f t="shared" si="1312"/>
        <v>0</v>
      </c>
      <c r="NK212" s="1460">
        <f t="shared" si="1312"/>
        <v>0</v>
      </c>
      <c r="NL212" s="1460">
        <f t="shared" si="1312"/>
        <v>0</v>
      </c>
      <c r="NM212" s="1460">
        <f t="shared" si="1312"/>
        <v>0</v>
      </c>
      <c r="NN212" s="1460">
        <f t="shared" si="1312"/>
        <v>0</v>
      </c>
      <c r="NO212" s="1460">
        <f t="shared" si="1312"/>
        <v>0</v>
      </c>
      <c r="NP212" s="1460">
        <f t="shared" si="1312"/>
        <v>0</v>
      </c>
      <c r="NQ212" s="1460">
        <f t="shared" si="1312"/>
        <v>0</v>
      </c>
      <c r="NR212" s="1460">
        <f t="shared" si="1312"/>
        <v>0</v>
      </c>
      <c r="NS212" s="1460">
        <f t="shared" si="1312"/>
        <v>0</v>
      </c>
      <c r="NT212" s="1460">
        <f t="shared" si="1312"/>
        <v>0</v>
      </c>
      <c r="NU212" s="1460">
        <f t="shared" si="1312"/>
        <v>0</v>
      </c>
      <c r="NV212" s="1460">
        <f t="shared" si="1312"/>
        <v>0</v>
      </c>
      <c r="NW212" s="1460">
        <f t="shared" si="1312"/>
        <v>0</v>
      </c>
      <c r="NX212" s="1460">
        <f t="shared" si="1312"/>
        <v>0</v>
      </c>
      <c r="NY212" s="1460">
        <f t="shared" si="1313"/>
        <v>0</v>
      </c>
      <c r="NZ212" s="1460">
        <f t="shared" si="1313"/>
        <v>0</v>
      </c>
      <c r="OA212" s="1460">
        <f t="shared" si="1313"/>
        <v>0</v>
      </c>
      <c r="OB212" s="1460">
        <f t="shared" si="1313"/>
        <v>0</v>
      </c>
      <c r="OC212" s="1460">
        <f t="shared" si="1313"/>
        <v>0</v>
      </c>
      <c r="OD212" s="1460">
        <f t="shared" si="1313"/>
        <v>0</v>
      </c>
      <c r="OE212" s="1460">
        <f t="shared" si="1313"/>
        <v>0</v>
      </c>
      <c r="OF212" s="1460">
        <f t="shared" si="1313"/>
        <v>0</v>
      </c>
      <c r="OG212" s="1460">
        <f t="shared" si="1313"/>
        <v>0</v>
      </c>
      <c r="OH212" s="1460">
        <f t="shared" si="1313"/>
        <v>0</v>
      </c>
      <c r="OI212" s="1460">
        <f t="shared" si="1313"/>
        <v>0</v>
      </c>
      <c r="OJ212" s="1460">
        <f t="shared" si="1313"/>
        <v>0</v>
      </c>
      <c r="OK212" s="1460">
        <f t="shared" si="1313"/>
        <v>0</v>
      </c>
      <c r="OL212" s="1460">
        <f t="shared" si="1313"/>
        <v>0</v>
      </c>
      <c r="OM212" s="1460">
        <f t="shared" si="1313"/>
        <v>0</v>
      </c>
      <c r="ON212" s="1460">
        <f t="shared" si="1313"/>
        <v>0</v>
      </c>
      <c r="OO212" s="1460">
        <f t="shared" si="1279"/>
        <v>0</v>
      </c>
      <c r="OP212" s="1460">
        <f t="shared" si="1328"/>
        <v>0</v>
      </c>
      <c r="OQ212" s="1460">
        <f t="shared" si="1328"/>
        <v>0</v>
      </c>
      <c r="OR212" s="1460">
        <f t="shared" si="1328"/>
        <v>0</v>
      </c>
      <c r="OS212" s="1460">
        <f t="shared" si="1328"/>
        <v>0</v>
      </c>
      <c r="OT212" s="1460">
        <f t="shared" si="1328"/>
        <v>0</v>
      </c>
      <c r="OU212" s="1460">
        <f t="shared" si="1328"/>
        <v>0</v>
      </c>
      <c r="OV212" s="1460">
        <f t="shared" si="1328"/>
        <v>0</v>
      </c>
      <c r="OW212" s="1460">
        <f t="shared" si="1328"/>
        <v>0</v>
      </c>
      <c r="OX212" s="1460">
        <f t="shared" si="1328"/>
        <v>0</v>
      </c>
      <c r="OY212" s="1460">
        <f t="shared" si="1328"/>
        <v>0</v>
      </c>
      <c r="OZ212" s="1460">
        <f t="shared" si="1328"/>
        <v>0</v>
      </c>
      <c r="PA212" s="1460">
        <f t="shared" si="1328"/>
        <v>0</v>
      </c>
      <c r="PB212" s="1460">
        <f t="shared" si="1328"/>
        <v>0</v>
      </c>
      <c r="PC212" s="1460">
        <f t="shared" si="1328"/>
        <v>0</v>
      </c>
      <c r="PD212" s="1460">
        <f t="shared" si="1328"/>
        <v>0</v>
      </c>
      <c r="PE212" s="1460">
        <f t="shared" si="1328"/>
        <v>0</v>
      </c>
      <c r="PF212" s="1460">
        <f t="shared" si="1329"/>
        <v>0</v>
      </c>
      <c r="PG212" s="1460">
        <f t="shared" si="1329"/>
        <v>0</v>
      </c>
      <c r="PH212" s="1460">
        <f t="shared" si="1329"/>
        <v>0</v>
      </c>
      <c r="PI212" s="1460">
        <f t="shared" si="1329"/>
        <v>0</v>
      </c>
      <c r="PJ212" s="1460">
        <f t="shared" si="1329"/>
        <v>0</v>
      </c>
      <c r="PK212" s="1460">
        <f t="shared" si="1329"/>
        <v>0</v>
      </c>
      <c r="PL212" s="1460">
        <f t="shared" si="1329"/>
        <v>0</v>
      </c>
      <c r="PM212" s="1460">
        <f t="shared" si="1329"/>
        <v>0</v>
      </c>
      <c r="PN212" s="1460">
        <f t="shared" si="1329"/>
        <v>0</v>
      </c>
      <c r="PO212" s="1460">
        <f t="shared" si="1329"/>
        <v>0</v>
      </c>
      <c r="PP212" s="1460">
        <f t="shared" si="1329"/>
        <v>0</v>
      </c>
      <c r="PQ212" s="1460">
        <f t="shared" si="1329"/>
        <v>0</v>
      </c>
      <c r="PR212" s="1460">
        <f t="shared" si="1329"/>
        <v>0</v>
      </c>
      <c r="PS212" s="1460">
        <f t="shared" si="1329"/>
        <v>0</v>
      </c>
      <c r="PT212" s="1460">
        <f t="shared" si="1329"/>
        <v>0</v>
      </c>
      <c r="PU212" s="1460">
        <f t="shared" si="1329"/>
        <v>0</v>
      </c>
      <c r="PV212" s="1460">
        <f t="shared" si="1330"/>
        <v>0</v>
      </c>
      <c r="PW212" s="1460">
        <f t="shared" si="1330"/>
        <v>0</v>
      </c>
      <c r="PX212" s="1460">
        <f t="shared" si="1330"/>
        <v>0</v>
      </c>
      <c r="PY212" s="1460">
        <f t="shared" si="1330"/>
        <v>0</v>
      </c>
      <c r="PZ212" s="1460">
        <f t="shared" si="1330"/>
        <v>0</v>
      </c>
      <c r="QA212" s="1460">
        <f t="shared" si="1330"/>
        <v>0</v>
      </c>
      <c r="QB212" s="1460">
        <f t="shared" si="1330"/>
        <v>0</v>
      </c>
      <c r="QC212" s="1460">
        <f t="shared" si="1330"/>
        <v>0</v>
      </c>
      <c r="QD212" s="1460">
        <f t="shared" si="1330"/>
        <v>0</v>
      </c>
      <c r="QE212" s="1460">
        <f t="shared" si="1330"/>
        <v>0</v>
      </c>
      <c r="QF212" s="1460">
        <f t="shared" si="1330"/>
        <v>0</v>
      </c>
      <c r="QG212" s="1460">
        <f t="shared" si="1330"/>
        <v>0</v>
      </c>
      <c r="QH212" s="1460">
        <f t="shared" si="1330"/>
        <v>0</v>
      </c>
      <c r="QI212" s="1460">
        <f t="shared" si="1330"/>
        <v>0</v>
      </c>
      <c r="QJ212" s="1460">
        <f t="shared" si="1330"/>
        <v>0</v>
      </c>
      <c r="QK212" s="1460">
        <f t="shared" si="1330"/>
        <v>0</v>
      </c>
      <c r="QL212" s="1460">
        <f t="shared" si="1323"/>
        <v>0</v>
      </c>
      <c r="QM212" s="1460">
        <f t="shared" si="1323"/>
        <v>0</v>
      </c>
      <c r="QN212" s="1460">
        <f t="shared" si="1323"/>
        <v>0</v>
      </c>
      <c r="QO212" s="1460">
        <f t="shared" si="1323"/>
        <v>0</v>
      </c>
      <c r="QP212" s="1460">
        <f t="shared" si="1323"/>
        <v>0</v>
      </c>
      <c r="QQ212" s="1460">
        <f t="shared" si="1323"/>
        <v>0</v>
      </c>
    </row>
    <row r="213" spans="1:459" s="1466" customFormat="1" ht="22.5" customHeight="1">
      <c r="A213" s="1468"/>
      <c r="B213" s="1469"/>
      <c r="C213" s="1469"/>
      <c r="D213" s="1470"/>
      <c r="E213" s="1471"/>
      <c r="F213" s="1472"/>
      <c r="G213" s="1472"/>
      <c r="H213" s="1473">
        <f t="shared" si="1106"/>
        <v>0</v>
      </c>
      <c r="I213" s="1474">
        <v>0</v>
      </c>
      <c r="J213" s="1475">
        <f t="shared" si="437"/>
        <v>0</v>
      </c>
      <c r="K213" s="1476">
        <v>0</v>
      </c>
      <c r="L213" s="1477">
        <f t="shared" si="1107"/>
        <v>0</v>
      </c>
      <c r="M213" s="1477">
        <f t="shared" si="1108"/>
        <v>0</v>
      </c>
      <c r="N213" s="1478"/>
      <c r="O213" s="1479">
        <v>0</v>
      </c>
      <c r="P213" s="1480">
        <v>0</v>
      </c>
      <c r="Q213" s="1828">
        <v>0</v>
      </c>
      <c r="R213" s="1831">
        <f t="shared" si="1109"/>
        <v>0</v>
      </c>
      <c r="S213" s="1481">
        <f>IF(AND(SUM(O213:Q213)=0,N213="NNN"),MIN('Operating History and Pro Forma'!$M$33,'Operating History and Pro Forma'!$T$15)*D213,SUM(O213:Q213)*D213)</f>
        <v>0</v>
      </c>
      <c r="T213" s="1482">
        <f t="shared" si="1110"/>
        <v>0</v>
      </c>
      <c r="U213" s="1483">
        <f t="shared" si="1111"/>
        <v>0</v>
      </c>
      <c r="V213" s="1480"/>
      <c r="W213" s="1514"/>
      <c r="X213" s="1486" t="str">
        <f t="shared" si="1112"/>
        <v/>
      </c>
      <c r="Y213" s="1487">
        <f t="shared" si="1113"/>
        <v>0</v>
      </c>
      <c r="Z213" s="1488"/>
      <c r="AA213" s="1488"/>
      <c r="AB213" s="1488"/>
      <c r="AC213" s="1488"/>
      <c r="AD213" s="1489">
        <f t="shared" si="1114"/>
        <v>0</v>
      </c>
      <c r="AE213" s="1490" t="str">
        <f t="shared" si="1115"/>
        <v/>
      </c>
      <c r="AF213" s="1491">
        <f t="shared" si="1116"/>
        <v>0</v>
      </c>
      <c r="AG213" s="1492">
        <f t="shared" si="1117"/>
        <v>0</v>
      </c>
      <c r="AH213" s="1493">
        <f t="shared" si="1320"/>
        <v>0</v>
      </c>
      <c r="AI213" s="1493">
        <f t="shared" si="1320"/>
        <v>0</v>
      </c>
      <c r="AJ213" s="1494">
        <f t="shared" si="1320"/>
        <v>0</v>
      </c>
      <c r="AK213" s="1494">
        <f t="shared" si="1320"/>
        <v>0</v>
      </c>
      <c r="AL213" s="1495">
        <f t="shared" si="1320"/>
        <v>0</v>
      </c>
      <c r="AM213" s="1496">
        <f t="shared" si="1320"/>
        <v>0</v>
      </c>
      <c r="AN213" s="1497">
        <f t="shared" si="399"/>
        <v>0</v>
      </c>
      <c r="AO213" s="1498">
        <f t="shared" si="1327"/>
        <v>0</v>
      </c>
      <c r="AP213" s="1499">
        <f t="shared" si="1119"/>
        <v>0</v>
      </c>
      <c r="AQ213" s="1500">
        <f t="shared" si="1120"/>
        <v>0</v>
      </c>
      <c r="AR213" s="1501">
        <f t="shared" si="1121"/>
        <v>0</v>
      </c>
      <c r="AS213" s="1498">
        <f t="shared" si="1324"/>
        <v>0</v>
      </c>
      <c r="AT213" s="1501">
        <f t="shared" si="1122"/>
        <v>0</v>
      </c>
      <c r="AU213" s="1498">
        <f t="shared" si="1123"/>
        <v>1</v>
      </c>
      <c r="AV213" s="1498">
        <f t="shared" si="1124"/>
        <v>2</v>
      </c>
      <c r="AW213" s="1499">
        <f t="shared" si="1125"/>
        <v>0</v>
      </c>
      <c r="AX213" s="1502">
        <f t="shared" si="1126"/>
        <v>0</v>
      </c>
      <c r="AY213" s="1503">
        <f t="shared" si="1127"/>
        <v>0</v>
      </c>
      <c r="AZ213" s="1498">
        <f t="shared" si="1128"/>
        <v>2</v>
      </c>
      <c r="BA213" s="1498">
        <f t="shared" si="1129"/>
        <v>3</v>
      </c>
      <c r="BB213" s="1499">
        <f t="shared" si="1130"/>
        <v>0</v>
      </c>
      <c r="BC213" s="1502">
        <f t="shared" si="1131"/>
        <v>0</v>
      </c>
      <c r="BD213" s="1503">
        <f t="shared" si="1132"/>
        <v>0</v>
      </c>
      <c r="BE213" s="1498">
        <f t="shared" si="1133"/>
        <v>3</v>
      </c>
      <c r="BF213" s="1498">
        <f t="shared" si="1134"/>
        <v>4</v>
      </c>
      <c r="BG213" s="1499">
        <f t="shared" si="1135"/>
        <v>0</v>
      </c>
      <c r="BH213" s="1502">
        <f t="shared" si="1136"/>
        <v>0</v>
      </c>
      <c r="BI213" s="1502">
        <f t="shared" si="1137"/>
        <v>0</v>
      </c>
      <c r="BJ213" s="1504">
        <f t="shared" si="1138"/>
        <v>1900</v>
      </c>
      <c r="BK213" s="1505" t="str">
        <f t="shared" si="1139"/>
        <v/>
      </c>
      <c r="BL213" s="1506"/>
      <c r="BM213" s="1507">
        <f t="shared" si="1140"/>
        <v>0</v>
      </c>
      <c r="BN213" s="1508">
        <f t="shared" si="1325"/>
        <v>0</v>
      </c>
      <c r="BO213" s="1508">
        <f t="shared" si="1325"/>
        <v>0</v>
      </c>
      <c r="BP213" s="1508">
        <f t="shared" si="1325"/>
        <v>0</v>
      </c>
      <c r="BQ213" s="1508">
        <f t="shared" si="1325"/>
        <v>0</v>
      </c>
      <c r="BR213" s="1508">
        <f t="shared" si="1325"/>
        <v>0</v>
      </c>
      <c r="BS213" s="1508">
        <f t="shared" si="1325"/>
        <v>0</v>
      </c>
      <c r="BT213" s="1508">
        <f t="shared" si="1325"/>
        <v>0</v>
      </c>
      <c r="BU213" s="1508">
        <f t="shared" si="1325"/>
        <v>0</v>
      </c>
      <c r="BV213" s="1508">
        <f t="shared" si="1325"/>
        <v>0</v>
      </c>
      <c r="BW213" s="1508">
        <f t="shared" si="1325"/>
        <v>0</v>
      </c>
      <c r="BX213" s="1508">
        <f t="shared" si="1325"/>
        <v>0</v>
      </c>
      <c r="BY213" s="1507">
        <f t="shared" si="1325"/>
        <v>0</v>
      </c>
      <c r="BZ213" s="1508">
        <f t="shared" si="1325"/>
        <v>0</v>
      </c>
      <c r="CA213" s="1508">
        <f t="shared" si="1325"/>
        <v>0</v>
      </c>
      <c r="CB213" s="1508">
        <f t="shared" si="1325"/>
        <v>0</v>
      </c>
      <c r="CC213" s="1508">
        <f t="shared" si="1325"/>
        <v>0</v>
      </c>
      <c r="CD213" s="1508">
        <f t="shared" si="1315"/>
        <v>0</v>
      </c>
      <c r="CE213" s="1508">
        <f t="shared" si="1315"/>
        <v>0</v>
      </c>
      <c r="CF213" s="1508">
        <f t="shared" si="1315"/>
        <v>0</v>
      </c>
      <c r="CG213" s="1508">
        <f t="shared" si="1315"/>
        <v>0</v>
      </c>
      <c r="CH213" s="1508">
        <f t="shared" si="1315"/>
        <v>0</v>
      </c>
      <c r="CI213" s="1508">
        <f t="shared" si="1315"/>
        <v>0</v>
      </c>
      <c r="CJ213" s="1509">
        <f t="shared" si="1315"/>
        <v>0</v>
      </c>
      <c r="CK213" s="1507">
        <f t="shared" si="1315"/>
        <v>0</v>
      </c>
      <c r="CL213" s="1508">
        <f t="shared" si="1315"/>
        <v>0</v>
      </c>
      <c r="CM213" s="1508">
        <f t="shared" si="1315"/>
        <v>0</v>
      </c>
      <c r="CN213" s="1508">
        <f t="shared" si="1315"/>
        <v>0</v>
      </c>
      <c r="CO213" s="1508">
        <f t="shared" si="1315"/>
        <v>0</v>
      </c>
      <c r="CP213" s="1508">
        <f t="shared" si="1315"/>
        <v>0</v>
      </c>
      <c r="CQ213" s="1508">
        <f t="shared" si="1315"/>
        <v>0</v>
      </c>
      <c r="CR213" s="1508">
        <f t="shared" si="1315"/>
        <v>0</v>
      </c>
      <c r="CS213" s="1508">
        <f t="shared" si="1315"/>
        <v>0</v>
      </c>
      <c r="CT213" s="1508">
        <f t="shared" si="1316"/>
        <v>0</v>
      </c>
      <c r="CU213" s="1508">
        <f t="shared" si="1316"/>
        <v>0</v>
      </c>
      <c r="CV213" s="1509">
        <f t="shared" si="1316"/>
        <v>0</v>
      </c>
      <c r="CW213" s="1508">
        <f t="shared" si="1316"/>
        <v>0</v>
      </c>
      <c r="CX213" s="1508">
        <f t="shared" si="1316"/>
        <v>0</v>
      </c>
      <c r="CY213" s="1508">
        <f t="shared" si="1316"/>
        <v>0</v>
      </c>
      <c r="CZ213" s="1508">
        <f t="shared" si="1316"/>
        <v>0</v>
      </c>
      <c r="DA213" s="1508">
        <f t="shared" si="1316"/>
        <v>0</v>
      </c>
      <c r="DB213" s="1508">
        <f t="shared" si="1316"/>
        <v>0</v>
      </c>
      <c r="DC213" s="1508">
        <f t="shared" si="1316"/>
        <v>0</v>
      </c>
      <c r="DD213" s="1508">
        <f t="shared" si="1316"/>
        <v>0</v>
      </c>
      <c r="DE213" s="1508">
        <f t="shared" si="1316"/>
        <v>0</v>
      </c>
      <c r="DF213" s="1508">
        <f t="shared" si="1316"/>
        <v>0</v>
      </c>
      <c r="DG213" s="1508">
        <f t="shared" si="1316"/>
        <v>0</v>
      </c>
      <c r="DH213" s="1509">
        <f t="shared" si="1316"/>
        <v>0</v>
      </c>
      <c r="DI213" s="1508">
        <f t="shared" si="1316"/>
        <v>0</v>
      </c>
      <c r="DJ213" s="1508">
        <f t="shared" si="1317"/>
        <v>0</v>
      </c>
      <c r="DK213" s="1508">
        <f t="shared" si="1317"/>
        <v>0</v>
      </c>
      <c r="DL213" s="1508">
        <f t="shared" si="1317"/>
        <v>0</v>
      </c>
      <c r="DM213" s="1508">
        <f t="shared" si="1317"/>
        <v>0</v>
      </c>
      <c r="DN213" s="1508">
        <f t="shared" si="1317"/>
        <v>0</v>
      </c>
      <c r="DO213" s="1508">
        <f t="shared" si="1317"/>
        <v>0</v>
      </c>
      <c r="DP213" s="1508">
        <f t="shared" si="1317"/>
        <v>0</v>
      </c>
      <c r="DQ213" s="1508">
        <f t="shared" si="1317"/>
        <v>0</v>
      </c>
      <c r="DR213" s="1508">
        <f t="shared" si="1317"/>
        <v>0</v>
      </c>
      <c r="DS213" s="1508">
        <f t="shared" si="1317"/>
        <v>0</v>
      </c>
      <c r="DT213" s="1509">
        <f t="shared" si="1317"/>
        <v>0</v>
      </c>
      <c r="DU213" s="1507">
        <f t="shared" si="1317"/>
        <v>0</v>
      </c>
      <c r="DV213" s="1508">
        <f t="shared" si="1317"/>
        <v>0</v>
      </c>
      <c r="DW213" s="1508">
        <f t="shared" si="1317"/>
        <v>0</v>
      </c>
      <c r="DX213" s="1508">
        <f t="shared" si="1317"/>
        <v>0</v>
      </c>
      <c r="DY213" s="1508">
        <f t="shared" si="1317"/>
        <v>0</v>
      </c>
      <c r="DZ213" s="1508">
        <f t="shared" si="1318"/>
        <v>0</v>
      </c>
      <c r="EA213" s="1508">
        <f t="shared" si="1318"/>
        <v>0</v>
      </c>
      <c r="EB213" s="1508">
        <f t="shared" si="1318"/>
        <v>0</v>
      </c>
      <c r="EC213" s="1508">
        <f t="shared" si="1318"/>
        <v>0</v>
      </c>
      <c r="ED213" s="1508">
        <f t="shared" si="1318"/>
        <v>0</v>
      </c>
      <c r="EE213" s="1508">
        <f t="shared" si="1318"/>
        <v>0</v>
      </c>
      <c r="EF213" s="1508">
        <f t="shared" si="1318"/>
        <v>0</v>
      </c>
      <c r="EG213" s="1507">
        <f t="shared" si="1318"/>
        <v>0</v>
      </c>
      <c r="EH213" s="1508">
        <f t="shared" si="1318"/>
        <v>0</v>
      </c>
      <c r="EI213" s="1508">
        <f t="shared" si="1318"/>
        <v>0</v>
      </c>
      <c r="EJ213" s="1508">
        <f t="shared" si="1318"/>
        <v>0</v>
      </c>
      <c r="EK213" s="1508">
        <f t="shared" si="1318"/>
        <v>0</v>
      </c>
      <c r="EL213" s="1508">
        <f t="shared" si="1318"/>
        <v>0</v>
      </c>
      <c r="EM213" s="1508">
        <f t="shared" si="1318"/>
        <v>0</v>
      </c>
      <c r="EN213" s="1508">
        <f t="shared" si="1318"/>
        <v>0</v>
      </c>
      <c r="EO213" s="1508">
        <f t="shared" si="1318"/>
        <v>0</v>
      </c>
      <c r="EP213" s="1508">
        <f t="shared" si="1319"/>
        <v>0</v>
      </c>
      <c r="EQ213" s="1508">
        <f t="shared" si="1319"/>
        <v>0</v>
      </c>
      <c r="ER213" s="1509">
        <f t="shared" si="1319"/>
        <v>0</v>
      </c>
      <c r="ES213" s="1507">
        <f t="shared" si="1319"/>
        <v>0</v>
      </c>
      <c r="ET213" s="1508">
        <f t="shared" si="1319"/>
        <v>0</v>
      </c>
      <c r="EU213" s="1508">
        <f t="shared" si="1319"/>
        <v>0</v>
      </c>
      <c r="EV213" s="1508">
        <f t="shared" si="1319"/>
        <v>0</v>
      </c>
      <c r="EW213" s="1508">
        <f t="shared" si="1319"/>
        <v>0</v>
      </c>
      <c r="EX213" s="1508">
        <f t="shared" si="1319"/>
        <v>0</v>
      </c>
      <c r="EY213" s="1508">
        <f t="shared" si="1319"/>
        <v>0</v>
      </c>
      <c r="EZ213" s="1508">
        <f t="shared" si="1319"/>
        <v>0</v>
      </c>
      <c r="FA213" s="1508">
        <f t="shared" si="1319"/>
        <v>0</v>
      </c>
      <c r="FB213" s="1508">
        <f t="shared" si="1319"/>
        <v>0</v>
      </c>
      <c r="FC213" s="1508">
        <f t="shared" si="1319"/>
        <v>0</v>
      </c>
      <c r="FD213" s="1509">
        <f t="shared" si="1319"/>
        <v>0</v>
      </c>
      <c r="FE213" s="1508">
        <f t="shared" si="1319"/>
        <v>0</v>
      </c>
      <c r="FF213" s="1508">
        <f t="shared" si="1287"/>
        <v>0</v>
      </c>
      <c r="FG213" s="1508">
        <f t="shared" si="1287"/>
        <v>0</v>
      </c>
      <c r="FH213" s="1508">
        <f t="shared" si="1287"/>
        <v>0</v>
      </c>
      <c r="FI213" s="1508">
        <f t="shared" si="1287"/>
        <v>0</v>
      </c>
      <c r="FJ213" s="1508">
        <f t="shared" si="1287"/>
        <v>0</v>
      </c>
      <c r="FK213" s="1508">
        <f t="shared" si="1287"/>
        <v>0</v>
      </c>
      <c r="FL213" s="1508">
        <f t="shared" si="1287"/>
        <v>0</v>
      </c>
      <c r="FM213" s="1508">
        <f t="shared" si="1287"/>
        <v>0</v>
      </c>
      <c r="FN213" s="1508">
        <f t="shared" si="1287"/>
        <v>0</v>
      </c>
      <c r="FO213" s="1508">
        <f t="shared" si="1287"/>
        <v>0</v>
      </c>
      <c r="FP213" s="1509">
        <f t="shared" si="1287"/>
        <v>0</v>
      </c>
      <c r="FQ213" s="1508">
        <f t="shared" si="1287"/>
        <v>0</v>
      </c>
      <c r="FR213" s="1508">
        <f t="shared" si="1287"/>
        <v>0</v>
      </c>
      <c r="FS213" s="1508">
        <f t="shared" si="1287"/>
        <v>0</v>
      </c>
      <c r="FT213" s="1508">
        <f t="shared" si="1287"/>
        <v>0</v>
      </c>
      <c r="FU213" s="1508">
        <f t="shared" si="1287"/>
        <v>0</v>
      </c>
      <c r="FV213" s="1508">
        <f t="shared" si="1321"/>
        <v>0</v>
      </c>
      <c r="FW213" s="1508">
        <f t="shared" si="1322"/>
        <v>0</v>
      </c>
      <c r="FX213" s="1508">
        <f t="shared" si="1322"/>
        <v>0</v>
      </c>
      <c r="FY213" s="1508">
        <f t="shared" si="1322"/>
        <v>0</v>
      </c>
      <c r="FZ213" s="1508">
        <f t="shared" si="1322"/>
        <v>0</v>
      </c>
      <c r="GA213" s="1508">
        <f t="shared" si="1322"/>
        <v>0</v>
      </c>
      <c r="GB213" s="1509">
        <f t="shared" si="1322"/>
        <v>0</v>
      </c>
      <c r="GC213" s="1506"/>
      <c r="GD213" s="1458">
        <f t="shared" si="1143"/>
        <v>1</v>
      </c>
      <c r="GE213" s="1510">
        <f t="shared" si="1307"/>
        <v>0</v>
      </c>
      <c r="GF213" s="1511">
        <f t="shared" si="1307"/>
        <v>0</v>
      </c>
      <c r="GG213" s="1511">
        <f t="shared" si="1307"/>
        <v>0</v>
      </c>
      <c r="GH213" s="1511">
        <f t="shared" si="1307"/>
        <v>0</v>
      </c>
      <c r="GI213" s="1511">
        <f t="shared" si="1307"/>
        <v>0</v>
      </c>
      <c r="GJ213" s="1511">
        <f t="shared" si="1307"/>
        <v>0</v>
      </c>
      <c r="GK213" s="1511">
        <f t="shared" si="1307"/>
        <v>0</v>
      </c>
      <c r="GL213" s="1511">
        <f t="shared" si="1307"/>
        <v>0</v>
      </c>
      <c r="GM213" s="1511">
        <f t="shared" si="1307"/>
        <v>0</v>
      </c>
      <c r="GN213" s="1512">
        <f t="shared" si="1307"/>
        <v>0</v>
      </c>
      <c r="GO213" s="1513">
        <f t="shared" si="1144"/>
        <v>0</v>
      </c>
      <c r="GP213" s="1506"/>
      <c r="GQ213" s="1510">
        <f t="shared" si="1304"/>
        <v>0</v>
      </c>
      <c r="GR213" s="1511">
        <f t="shared" si="1314"/>
        <v>0</v>
      </c>
      <c r="GS213" s="1511">
        <f t="shared" si="1314"/>
        <v>0</v>
      </c>
      <c r="GT213" s="1511">
        <f t="shared" si="1314"/>
        <v>0</v>
      </c>
      <c r="GU213" s="1511">
        <f t="shared" si="1314"/>
        <v>0</v>
      </c>
      <c r="GV213" s="1511">
        <f t="shared" si="1314"/>
        <v>0</v>
      </c>
      <c r="GW213" s="1511">
        <f t="shared" si="1314"/>
        <v>0</v>
      </c>
      <c r="GX213" s="1511">
        <f t="shared" si="1314"/>
        <v>0</v>
      </c>
      <c r="GY213" s="1511">
        <f t="shared" si="1314"/>
        <v>0</v>
      </c>
      <c r="GZ213" s="1512">
        <f t="shared" si="1314"/>
        <v>0</v>
      </c>
      <c r="HA213" s="1513">
        <f t="shared" si="1145"/>
        <v>0</v>
      </c>
      <c r="HB213" s="1506">
        <f t="shared" si="1146"/>
        <v>1</v>
      </c>
      <c r="HC213" s="1506"/>
      <c r="HD213" s="1508">
        <f t="shared" si="1147"/>
        <v>0</v>
      </c>
      <c r="HE213" s="1460">
        <f t="shared" si="1148"/>
        <v>0</v>
      </c>
      <c r="HF213" s="1460">
        <f t="shared" si="1149"/>
        <v>0</v>
      </c>
      <c r="HG213" s="1460">
        <f t="shared" si="1150"/>
        <v>0</v>
      </c>
      <c r="HH213" s="1460">
        <f t="shared" si="1151"/>
        <v>0</v>
      </c>
      <c r="HI213" s="1460">
        <f t="shared" si="1152"/>
        <v>0</v>
      </c>
      <c r="HJ213" s="1460">
        <f t="shared" si="1153"/>
        <v>0</v>
      </c>
      <c r="HK213" s="1460">
        <f t="shared" si="1154"/>
        <v>0</v>
      </c>
      <c r="HL213" s="1460">
        <f t="shared" si="1155"/>
        <v>0</v>
      </c>
      <c r="HM213" s="1460">
        <f t="shared" si="1156"/>
        <v>0</v>
      </c>
      <c r="HN213" s="1460">
        <f t="shared" si="1157"/>
        <v>0</v>
      </c>
      <c r="HO213" s="1460">
        <f t="shared" si="1158"/>
        <v>0</v>
      </c>
      <c r="HP213" s="1460">
        <f t="shared" si="1159"/>
        <v>0</v>
      </c>
      <c r="HQ213" s="1460">
        <f t="shared" si="1160"/>
        <v>0</v>
      </c>
      <c r="HR213" s="1460">
        <f t="shared" si="1161"/>
        <v>0</v>
      </c>
      <c r="HS213" s="1460">
        <f t="shared" si="1162"/>
        <v>0</v>
      </c>
      <c r="HT213" s="1460">
        <f t="shared" si="1163"/>
        <v>0</v>
      </c>
      <c r="HU213" s="1460">
        <f t="shared" si="1164"/>
        <v>0</v>
      </c>
      <c r="HV213" s="1460">
        <f t="shared" si="1165"/>
        <v>0</v>
      </c>
      <c r="HW213" s="1460">
        <f t="shared" si="1166"/>
        <v>0</v>
      </c>
      <c r="HX213" s="1460">
        <f t="shared" si="1167"/>
        <v>0</v>
      </c>
      <c r="HY213" s="1460">
        <f t="shared" si="1168"/>
        <v>0</v>
      </c>
      <c r="HZ213" s="1460">
        <f t="shared" si="1169"/>
        <v>0</v>
      </c>
      <c r="IA213" s="1460">
        <f t="shared" si="1170"/>
        <v>0</v>
      </c>
      <c r="IB213" s="1460">
        <f t="shared" si="1171"/>
        <v>0</v>
      </c>
      <c r="IC213" s="1460">
        <f t="shared" si="1172"/>
        <v>0</v>
      </c>
      <c r="ID213" s="1460">
        <f t="shared" si="1173"/>
        <v>0</v>
      </c>
      <c r="IE213" s="1460">
        <f t="shared" si="1174"/>
        <v>0</v>
      </c>
      <c r="IF213" s="1460">
        <f t="shared" si="1175"/>
        <v>0</v>
      </c>
      <c r="IG213" s="1460">
        <f t="shared" si="1176"/>
        <v>0</v>
      </c>
      <c r="IH213" s="1460">
        <f t="shared" si="1177"/>
        <v>0</v>
      </c>
      <c r="II213" s="1460">
        <f t="shared" si="1178"/>
        <v>0</v>
      </c>
      <c r="IJ213" s="1460">
        <f t="shared" si="1179"/>
        <v>0</v>
      </c>
      <c r="IK213" s="1460">
        <f t="shared" si="1180"/>
        <v>0</v>
      </c>
      <c r="IL213" s="1460">
        <f t="shared" si="1181"/>
        <v>0</v>
      </c>
      <c r="IM213" s="1460">
        <f t="shared" si="1182"/>
        <v>0</v>
      </c>
      <c r="IN213" s="1460">
        <f t="shared" si="1183"/>
        <v>0</v>
      </c>
      <c r="IO213" s="1460">
        <f t="shared" si="1184"/>
        <v>0</v>
      </c>
      <c r="IP213" s="1460">
        <f t="shared" si="1185"/>
        <v>0</v>
      </c>
      <c r="IQ213" s="1460">
        <f t="shared" si="1186"/>
        <v>0</v>
      </c>
      <c r="IR213" s="1460">
        <f t="shared" si="1187"/>
        <v>0</v>
      </c>
      <c r="IS213" s="1460">
        <f t="shared" si="1188"/>
        <v>0</v>
      </c>
      <c r="IT213" s="1460">
        <f t="shared" si="1189"/>
        <v>0</v>
      </c>
      <c r="IU213" s="1460">
        <f t="shared" si="1190"/>
        <v>0</v>
      </c>
      <c r="IV213" s="1460">
        <f t="shared" si="1191"/>
        <v>0</v>
      </c>
      <c r="IW213" s="1460">
        <f t="shared" si="1192"/>
        <v>0</v>
      </c>
      <c r="IX213" s="1460">
        <f t="shared" si="1193"/>
        <v>0</v>
      </c>
      <c r="IY213" s="1460">
        <f t="shared" si="1194"/>
        <v>0</v>
      </c>
      <c r="IZ213" s="1460">
        <f t="shared" si="1195"/>
        <v>0</v>
      </c>
      <c r="JA213" s="1460">
        <f t="shared" si="1196"/>
        <v>0</v>
      </c>
      <c r="JB213" s="1460">
        <f t="shared" si="1197"/>
        <v>0</v>
      </c>
      <c r="JC213" s="1460">
        <f t="shared" si="1198"/>
        <v>0</v>
      </c>
      <c r="JD213" s="1460">
        <f t="shared" si="1199"/>
        <v>0</v>
      </c>
      <c r="JE213" s="1460">
        <f t="shared" si="1200"/>
        <v>0</v>
      </c>
      <c r="JF213" s="1460">
        <f t="shared" si="1201"/>
        <v>0</v>
      </c>
      <c r="JG213" s="1460">
        <f t="shared" si="1202"/>
        <v>0</v>
      </c>
      <c r="JH213" s="1460">
        <f t="shared" si="1203"/>
        <v>0</v>
      </c>
      <c r="JI213" s="1460">
        <f t="shared" si="1204"/>
        <v>0</v>
      </c>
      <c r="JJ213" s="1460">
        <f t="shared" si="1205"/>
        <v>0</v>
      </c>
      <c r="JK213" s="1460">
        <f t="shared" si="1206"/>
        <v>0</v>
      </c>
      <c r="JL213" s="1460">
        <f t="shared" si="1207"/>
        <v>0</v>
      </c>
      <c r="JM213" s="1460">
        <f t="shared" si="1208"/>
        <v>0</v>
      </c>
      <c r="JN213" s="1460">
        <f t="shared" si="1209"/>
        <v>0</v>
      </c>
      <c r="JO213" s="1460">
        <f t="shared" si="1210"/>
        <v>0</v>
      </c>
      <c r="JP213" s="1460">
        <f t="shared" si="1211"/>
        <v>0</v>
      </c>
      <c r="JQ213" s="1460">
        <f t="shared" si="1212"/>
        <v>0</v>
      </c>
      <c r="JR213" s="1460">
        <f t="shared" si="1213"/>
        <v>0</v>
      </c>
      <c r="JS213" s="1460">
        <f t="shared" si="1214"/>
        <v>0</v>
      </c>
      <c r="JT213" s="1460">
        <f t="shared" si="1215"/>
        <v>0</v>
      </c>
      <c r="JU213" s="1460">
        <f t="shared" si="1216"/>
        <v>0</v>
      </c>
      <c r="JV213" s="1460">
        <f t="shared" si="1217"/>
        <v>0</v>
      </c>
      <c r="JW213" s="1460">
        <f t="shared" si="1218"/>
        <v>0</v>
      </c>
      <c r="JX213" s="1460">
        <f t="shared" si="1219"/>
        <v>0</v>
      </c>
      <c r="JY213" s="1460">
        <f t="shared" si="1220"/>
        <v>0</v>
      </c>
      <c r="JZ213" s="1460">
        <f t="shared" si="1221"/>
        <v>0</v>
      </c>
      <c r="KA213" s="1460">
        <f t="shared" si="1222"/>
        <v>0</v>
      </c>
      <c r="KB213" s="1460">
        <f t="shared" si="1223"/>
        <v>0</v>
      </c>
      <c r="KC213" s="1460">
        <f t="shared" si="1224"/>
        <v>0</v>
      </c>
      <c r="KD213" s="1460">
        <f t="shared" si="1225"/>
        <v>0</v>
      </c>
      <c r="KE213" s="1460">
        <f t="shared" si="1226"/>
        <v>0</v>
      </c>
      <c r="KF213" s="1460">
        <f t="shared" si="1227"/>
        <v>0</v>
      </c>
      <c r="KG213" s="1460">
        <f t="shared" si="1228"/>
        <v>0</v>
      </c>
      <c r="KH213" s="1460">
        <f t="shared" si="1229"/>
        <v>0</v>
      </c>
      <c r="KI213" s="1460">
        <f t="shared" si="1230"/>
        <v>0</v>
      </c>
      <c r="KJ213" s="1460">
        <f t="shared" si="1231"/>
        <v>0</v>
      </c>
      <c r="KK213" s="1460">
        <f t="shared" si="1232"/>
        <v>0</v>
      </c>
      <c r="KL213" s="1460">
        <f t="shared" si="1233"/>
        <v>0</v>
      </c>
      <c r="KM213" s="1460">
        <f t="shared" si="1234"/>
        <v>0</v>
      </c>
      <c r="KN213" s="1460">
        <f t="shared" si="1235"/>
        <v>0</v>
      </c>
      <c r="KO213" s="1460">
        <f t="shared" si="1236"/>
        <v>0</v>
      </c>
      <c r="KP213" s="1460">
        <f t="shared" si="1237"/>
        <v>0</v>
      </c>
      <c r="KQ213" s="1460">
        <f t="shared" si="1238"/>
        <v>0</v>
      </c>
      <c r="KR213" s="1460">
        <f t="shared" si="1239"/>
        <v>0</v>
      </c>
      <c r="KS213" s="1460">
        <f t="shared" si="1240"/>
        <v>0</v>
      </c>
      <c r="KT213" s="1460">
        <f t="shared" si="1241"/>
        <v>0</v>
      </c>
      <c r="KU213" s="1460">
        <f t="shared" si="1242"/>
        <v>0</v>
      </c>
      <c r="KV213" s="1460">
        <f t="shared" si="1243"/>
        <v>0</v>
      </c>
      <c r="KW213" s="1460">
        <f t="shared" si="1244"/>
        <v>0</v>
      </c>
      <c r="KX213" s="1460">
        <f t="shared" si="1245"/>
        <v>0</v>
      </c>
      <c r="KY213" s="1460">
        <f t="shared" si="1246"/>
        <v>0</v>
      </c>
      <c r="KZ213" s="1460">
        <f t="shared" si="1247"/>
        <v>0</v>
      </c>
      <c r="LA213" s="1460">
        <f t="shared" si="1248"/>
        <v>0</v>
      </c>
      <c r="LB213" s="1460">
        <f t="shared" si="1249"/>
        <v>0</v>
      </c>
      <c r="LC213" s="1460">
        <f t="shared" si="1250"/>
        <v>0</v>
      </c>
      <c r="LD213" s="1460">
        <f t="shared" si="1251"/>
        <v>0</v>
      </c>
      <c r="LE213" s="1460">
        <f t="shared" si="1252"/>
        <v>0</v>
      </c>
      <c r="LF213" s="1460">
        <f t="shared" si="1253"/>
        <v>0</v>
      </c>
      <c r="LG213" s="1460">
        <f t="shared" si="1254"/>
        <v>0</v>
      </c>
      <c r="LH213" s="1460">
        <f t="shared" si="1255"/>
        <v>0</v>
      </c>
      <c r="LI213" s="1460">
        <f t="shared" si="1256"/>
        <v>0</v>
      </c>
      <c r="LJ213" s="1460">
        <f t="shared" si="1257"/>
        <v>0</v>
      </c>
      <c r="LK213" s="1460">
        <f t="shared" si="1258"/>
        <v>0</v>
      </c>
      <c r="LL213" s="1460">
        <f t="shared" si="1259"/>
        <v>0</v>
      </c>
      <c r="LM213" s="1460">
        <f t="shared" si="1260"/>
        <v>0</v>
      </c>
      <c r="LN213" s="1460">
        <f t="shared" si="1261"/>
        <v>0</v>
      </c>
      <c r="LO213" s="1460">
        <f t="shared" si="1262"/>
        <v>0</v>
      </c>
      <c r="LP213" s="1460">
        <f t="shared" si="1263"/>
        <v>0</v>
      </c>
      <c r="LQ213" s="1460">
        <f t="shared" si="1264"/>
        <v>0</v>
      </c>
      <c r="LR213" s="1460">
        <f t="shared" si="1265"/>
        <v>0</v>
      </c>
      <c r="LS213" s="1460">
        <f t="shared" si="1266"/>
        <v>0</v>
      </c>
      <c r="LW213" s="1467">
        <f t="shared" si="1267"/>
        <v>0</v>
      </c>
      <c r="LX213" s="1467">
        <f t="shared" si="1268"/>
        <v>0</v>
      </c>
      <c r="LY213" s="1467">
        <f t="shared" si="1269"/>
        <v>0</v>
      </c>
      <c r="LZ213" s="1467">
        <f t="shared" si="1270"/>
        <v>0</v>
      </c>
      <c r="MA213" s="1506"/>
      <c r="MB213" s="1460">
        <f t="shared" si="1271"/>
        <v>0</v>
      </c>
      <c r="MC213" s="1460">
        <f t="shared" si="1326"/>
        <v>0</v>
      </c>
      <c r="MD213" s="1460">
        <f t="shared" si="1326"/>
        <v>0</v>
      </c>
      <c r="ME213" s="1460">
        <f t="shared" si="1326"/>
        <v>0</v>
      </c>
      <c r="MF213" s="1460">
        <f t="shared" si="1326"/>
        <v>0</v>
      </c>
      <c r="MG213" s="1460">
        <f t="shared" si="1326"/>
        <v>0</v>
      </c>
      <c r="MH213" s="1460">
        <f t="shared" si="1326"/>
        <v>0</v>
      </c>
      <c r="MI213" s="1460">
        <f t="shared" si="1326"/>
        <v>0</v>
      </c>
      <c r="MJ213" s="1460">
        <f t="shared" si="1326"/>
        <v>0</v>
      </c>
      <c r="MK213" s="1460">
        <f t="shared" si="1326"/>
        <v>0</v>
      </c>
      <c r="ML213" s="1460">
        <f t="shared" si="1326"/>
        <v>0</v>
      </c>
      <c r="MM213" s="1460">
        <f t="shared" si="1326"/>
        <v>0</v>
      </c>
      <c r="MN213" s="1460">
        <f t="shared" si="1326"/>
        <v>0</v>
      </c>
      <c r="MO213" s="1460">
        <f t="shared" si="1326"/>
        <v>0</v>
      </c>
      <c r="MP213" s="1460">
        <f t="shared" si="1326"/>
        <v>0</v>
      </c>
      <c r="MQ213" s="1460">
        <f t="shared" si="1326"/>
        <v>0</v>
      </c>
      <c r="MR213" s="1460">
        <f t="shared" si="1326"/>
        <v>0</v>
      </c>
      <c r="MS213" s="1460">
        <f t="shared" si="1311"/>
        <v>0</v>
      </c>
      <c r="MT213" s="1460">
        <f t="shared" si="1311"/>
        <v>0</v>
      </c>
      <c r="MU213" s="1460">
        <f t="shared" si="1311"/>
        <v>0</v>
      </c>
      <c r="MV213" s="1460">
        <f t="shared" si="1311"/>
        <v>0</v>
      </c>
      <c r="MW213" s="1460">
        <f t="shared" ref="MS213:NH229" si="1331">IF(MW$12&lt;$AO213,0,IF(MW$12&lt;=$AU213,(MW$8-$LW213)*$D213/12,IF(MW$12&gt;=$BF213,(MW$8-$LZ213)*$D213/12,IF(MW$12&gt;=$BE213,0,IF(MW$12&gt;=$BA213,(MW$8-$LY213)*$D213/12,IF(MW$12&gt;=$AZ213,0,IF(MW$12&gt;=$AV213,(MW$8-$LX213)*$D213/12,0)))))))</f>
        <v>0</v>
      </c>
      <c r="MX213" s="1460">
        <f t="shared" si="1331"/>
        <v>0</v>
      </c>
      <c r="MY213" s="1460">
        <f t="shared" si="1331"/>
        <v>0</v>
      </c>
      <c r="MZ213" s="1460">
        <f t="shared" si="1331"/>
        <v>0</v>
      </c>
      <c r="NA213" s="1460">
        <f t="shared" si="1331"/>
        <v>0</v>
      </c>
      <c r="NB213" s="1460">
        <f t="shared" si="1331"/>
        <v>0</v>
      </c>
      <c r="NC213" s="1460">
        <f t="shared" si="1331"/>
        <v>0</v>
      </c>
      <c r="ND213" s="1460">
        <f t="shared" si="1331"/>
        <v>0</v>
      </c>
      <c r="NE213" s="1460">
        <f t="shared" si="1331"/>
        <v>0</v>
      </c>
      <c r="NF213" s="1460">
        <f t="shared" si="1331"/>
        <v>0</v>
      </c>
      <c r="NG213" s="1460">
        <f t="shared" si="1331"/>
        <v>0</v>
      </c>
      <c r="NH213" s="1460">
        <f t="shared" si="1331"/>
        <v>0</v>
      </c>
      <c r="NI213" s="1460">
        <f t="shared" si="1312"/>
        <v>0</v>
      </c>
      <c r="NJ213" s="1460">
        <f t="shared" si="1312"/>
        <v>0</v>
      </c>
      <c r="NK213" s="1460">
        <f t="shared" si="1312"/>
        <v>0</v>
      </c>
      <c r="NL213" s="1460">
        <f t="shared" si="1312"/>
        <v>0</v>
      </c>
      <c r="NM213" s="1460">
        <f t="shared" ref="NI213:NX229" si="1332">IF(NM$12&lt;$AO213,0,IF(NM$12&lt;=$AU213,(NM$8-$LW213)*$D213/12,IF(NM$12&gt;=$BF213,(NM$8-$LZ213)*$D213/12,IF(NM$12&gt;=$BE213,0,IF(NM$12&gt;=$BA213,(NM$8-$LY213)*$D213/12,IF(NM$12&gt;=$AZ213,0,IF(NM$12&gt;=$AV213,(NM$8-$LX213)*$D213/12,0)))))))</f>
        <v>0</v>
      </c>
      <c r="NN213" s="1460">
        <f t="shared" si="1332"/>
        <v>0</v>
      </c>
      <c r="NO213" s="1460">
        <f t="shared" si="1332"/>
        <v>0</v>
      </c>
      <c r="NP213" s="1460">
        <f t="shared" si="1332"/>
        <v>0</v>
      </c>
      <c r="NQ213" s="1460">
        <f t="shared" si="1332"/>
        <v>0</v>
      </c>
      <c r="NR213" s="1460">
        <f t="shared" si="1332"/>
        <v>0</v>
      </c>
      <c r="NS213" s="1460">
        <f t="shared" si="1332"/>
        <v>0</v>
      </c>
      <c r="NT213" s="1460">
        <f t="shared" si="1332"/>
        <v>0</v>
      </c>
      <c r="NU213" s="1460">
        <f t="shared" si="1332"/>
        <v>0</v>
      </c>
      <c r="NV213" s="1460">
        <f t="shared" si="1332"/>
        <v>0</v>
      </c>
      <c r="NW213" s="1460">
        <f t="shared" si="1332"/>
        <v>0</v>
      </c>
      <c r="NX213" s="1460">
        <f t="shared" si="1332"/>
        <v>0</v>
      </c>
      <c r="NY213" s="1460">
        <f t="shared" si="1313"/>
        <v>0</v>
      </c>
      <c r="NZ213" s="1460">
        <f t="shared" si="1313"/>
        <v>0</v>
      </c>
      <c r="OA213" s="1460">
        <f t="shared" si="1313"/>
        <v>0</v>
      </c>
      <c r="OB213" s="1460">
        <f t="shared" si="1313"/>
        <v>0</v>
      </c>
      <c r="OC213" s="1460">
        <f t="shared" si="1313"/>
        <v>0</v>
      </c>
      <c r="OD213" s="1460">
        <f t="shared" si="1313"/>
        <v>0</v>
      </c>
      <c r="OE213" s="1460">
        <f t="shared" si="1313"/>
        <v>0</v>
      </c>
      <c r="OF213" s="1460">
        <f t="shared" si="1313"/>
        <v>0</v>
      </c>
      <c r="OG213" s="1460">
        <f t="shared" si="1313"/>
        <v>0</v>
      </c>
      <c r="OH213" s="1460">
        <f t="shared" si="1313"/>
        <v>0</v>
      </c>
      <c r="OI213" s="1460">
        <f t="shared" si="1313"/>
        <v>0</v>
      </c>
      <c r="OJ213" s="1460">
        <f t="shared" si="1313"/>
        <v>0</v>
      </c>
      <c r="OK213" s="1460">
        <f t="shared" si="1313"/>
        <v>0</v>
      </c>
      <c r="OL213" s="1460">
        <f t="shared" ref="NY213:ON229" si="1333">IF(OL$12&lt;$AO213,0,IF(OL$12&lt;=$AU213,(OL$8-$LW213)*$D213/12,IF(OL$12&gt;=$BF213,(OL$8-$LZ213)*$D213/12,IF(OL$12&gt;=$BE213,0,IF(OL$12&gt;=$BA213,(OL$8-$LY213)*$D213/12,IF(OL$12&gt;=$AZ213,0,IF(OL$12&gt;=$AV213,(OL$8-$LX213)*$D213/12,0)))))))</f>
        <v>0</v>
      </c>
      <c r="OM213" s="1460">
        <f t="shared" si="1333"/>
        <v>0</v>
      </c>
      <c r="ON213" s="1460">
        <f t="shared" si="1333"/>
        <v>0</v>
      </c>
      <c r="OO213" s="1460">
        <f t="shared" si="1279"/>
        <v>0</v>
      </c>
      <c r="OP213" s="1460">
        <f t="shared" si="1328"/>
        <v>0</v>
      </c>
      <c r="OQ213" s="1460">
        <f t="shared" si="1328"/>
        <v>0</v>
      </c>
      <c r="OR213" s="1460">
        <f t="shared" si="1328"/>
        <v>0</v>
      </c>
      <c r="OS213" s="1460">
        <f t="shared" si="1328"/>
        <v>0</v>
      </c>
      <c r="OT213" s="1460">
        <f t="shared" si="1328"/>
        <v>0</v>
      </c>
      <c r="OU213" s="1460">
        <f t="shared" si="1328"/>
        <v>0</v>
      </c>
      <c r="OV213" s="1460">
        <f t="shared" si="1328"/>
        <v>0</v>
      </c>
      <c r="OW213" s="1460">
        <f t="shared" si="1328"/>
        <v>0</v>
      </c>
      <c r="OX213" s="1460">
        <f t="shared" si="1328"/>
        <v>0</v>
      </c>
      <c r="OY213" s="1460">
        <f t="shared" si="1328"/>
        <v>0</v>
      </c>
      <c r="OZ213" s="1460">
        <f t="shared" si="1328"/>
        <v>0</v>
      </c>
      <c r="PA213" s="1460">
        <f t="shared" si="1328"/>
        <v>0</v>
      </c>
      <c r="PB213" s="1460">
        <f t="shared" si="1328"/>
        <v>0</v>
      </c>
      <c r="PC213" s="1460">
        <f t="shared" si="1328"/>
        <v>0</v>
      </c>
      <c r="PD213" s="1460">
        <f t="shared" si="1328"/>
        <v>0</v>
      </c>
      <c r="PE213" s="1460">
        <f t="shared" si="1328"/>
        <v>0</v>
      </c>
      <c r="PF213" s="1460">
        <f t="shared" si="1329"/>
        <v>0</v>
      </c>
      <c r="PG213" s="1460">
        <f t="shared" si="1329"/>
        <v>0</v>
      </c>
      <c r="PH213" s="1460">
        <f t="shared" si="1329"/>
        <v>0</v>
      </c>
      <c r="PI213" s="1460">
        <f t="shared" si="1329"/>
        <v>0</v>
      </c>
      <c r="PJ213" s="1460">
        <f t="shared" si="1329"/>
        <v>0</v>
      </c>
      <c r="PK213" s="1460">
        <f t="shared" si="1329"/>
        <v>0</v>
      </c>
      <c r="PL213" s="1460">
        <f t="shared" si="1329"/>
        <v>0</v>
      </c>
      <c r="PM213" s="1460">
        <f t="shared" si="1329"/>
        <v>0</v>
      </c>
      <c r="PN213" s="1460">
        <f t="shared" si="1329"/>
        <v>0</v>
      </c>
      <c r="PO213" s="1460">
        <f t="shared" si="1329"/>
        <v>0</v>
      </c>
      <c r="PP213" s="1460">
        <f t="shared" si="1329"/>
        <v>0</v>
      </c>
      <c r="PQ213" s="1460">
        <f t="shared" si="1329"/>
        <v>0</v>
      </c>
      <c r="PR213" s="1460">
        <f t="shared" si="1329"/>
        <v>0</v>
      </c>
      <c r="PS213" s="1460">
        <f t="shared" si="1329"/>
        <v>0</v>
      </c>
      <c r="PT213" s="1460">
        <f t="shared" si="1329"/>
        <v>0</v>
      </c>
      <c r="PU213" s="1460">
        <f t="shared" si="1329"/>
        <v>0</v>
      </c>
      <c r="PV213" s="1460">
        <f t="shared" si="1330"/>
        <v>0</v>
      </c>
      <c r="PW213" s="1460">
        <f t="shared" si="1330"/>
        <v>0</v>
      </c>
      <c r="PX213" s="1460">
        <f t="shared" si="1330"/>
        <v>0</v>
      </c>
      <c r="PY213" s="1460">
        <f t="shared" si="1330"/>
        <v>0</v>
      </c>
      <c r="PZ213" s="1460">
        <f t="shared" si="1330"/>
        <v>0</v>
      </c>
      <c r="QA213" s="1460">
        <f t="shared" si="1330"/>
        <v>0</v>
      </c>
      <c r="QB213" s="1460">
        <f t="shared" si="1330"/>
        <v>0</v>
      </c>
      <c r="QC213" s="1460">
        <f t="shared" si="1330"/>
        <v>0</v>
      </c>
      <c r="QD213" s="1460">
        <f t="shared" si="1330"/>
        <v>0</v>
      </c>
      <c r="QE213" s="1460">
        <f t="shared" si="1330"/>
        <v>0</v>
      </c>
      <c r="QF213" s="1460">
        <f t="shared" si="1330"/>
        <v>0</v>
      </c>
      <c r="QG213" s="1460">
        <f t="shared" si="1330"/>
        <v>0</v>
      </c>
      <c r="QH213" s="1460">
        <f t="shared" si="1330"/>
        <v>0</v>
      </c>
      <c r="QI213" s="1460">
        <f t="shared" si="1330"/>
        <v>0</v>
      </c>
      <c r="QJ213" s="1460">
        <f t="shared" si="1330"/>
        <v>0</v>
      </c>
      <c r="QK213" s="1460">
        <f t="shared" si="1330"/>
        <v>0</v>
      </c>
      <c r="QL213" s="1460">
        <f t="shared" si="1323"/>
        <v>0</v>
      </c>
      <c r="QM213" s="1460">
        <f t="shared" si="1323"/>
        <v>0</v>
      </c>
      <c r="QN213" s="1460">
        <f t="shared" si="1323"/>
        <v>0</v>
      </c>
      <c r="QO213" s="1460">
        <f t="shared" si="1323"/>
        <v>0</v>
      </c>
      <c r="QP213" s="1460">
        <f t="shared" si="1323"/>
        <v>0</v>
      </c>
      <c r="QQ213" s="1460">
        <f t="shared" si="1323"/>
        <v>0</v>
      </c>
    </row>
    <row r="214" spans="1:459" s="1466" customFormat="1" ht="22.5" customHeight="1">
      <c r="A214" s="1468"/>
      <c r="B214" s="1469"/>
      <c r="C214" s="1469"/>
      <c r="D214" s="1470"/>
      <c r="E214" s="1471"/>
      <c r="F214" s="1472"/>
      <c r="G214" s="1472"/>
      <c r="H214" s="1473">
        <f t="shared" si="1106"/>
        <v>0</v>
      </c>
      <c r="I214" s="1474">
        <v>0</v>
      </c>
      <c r="J214" s="1475">
        <f t="shared" si="437"/>
        <v>0</v>
      </c>
      <c r="K214" s="1476">
        <v>0</v>
      </c>
      <c r="L214" s="1477">
        <f t="shared" si="1107"/>
        <v>0</v>
      </c>
      <c r="M214" s="1477">
        <f t="shared" si="1108"/>
        <v>0</v>
      </c>
      <c r="N214" s="1478"/>
      <c r="O214" s="1479">
        <v>0</v>
      </c>
      <c r="P214" s="1480">
        <v>0</v>
      </c>
      <c r="Q214" s="1828">
        <v>0</v>
      </c>
      <c r="R214" s="1831">
        <f t="shared" si="1109"/>
        <v>0</v>
      </c>
      <c r="S214" s="1481">
        <f>IF(AND(SUM(O214:Q214)=0,N214="NNN"),MIN('Operating History and Pro Forma'!$M$33,'Operating History and Pro Forma'!$T$15)*D214,SUM(O214:Q214)*D214)</f>
        <v>0</v>
      </c>
      <c r="T214" s="1482">
        <f t="shared" si="1110"/>
        <v>0</v>
      </c>
      <c r="U214" s="1483">
        <f t="shared" si="1111"/>
        <v>0</v>
      </c>
      <c r="V214" s="1480"/>
      <c r="W214" s="1514"/>
      <c r="X214" s="1486" t="str">
        <f t="shared" si="1112"/>
        <v/>
      </c>
      <c r="Y214" s="1487">
        <f t="shared" si="1113"/>
        <v>0</v>
      </c>
      <c r="Z214" s="1488"/>
      <c r="AA214" s="1488"/>
      <c r="AB214" s="1488"/>
      <c r="AC214" s="1488"/>
      <c r="AD214" s="1489">
        <f t="shared" si="1114"/>
        <v>0</v>
      </c>
      <c r="AE214" s="1490" t="str">
        <f t="shared" si="1115"/>
        <v/>
      </c>
      <c r="AF214" s="1491">
        <f t="shared" si="1116"/>
        <v>0</v>
      </c>
      <c r="AG214" s="1492">
        <f t="shared" si="1117"/>
        <v>0</v>
      </c>
      <c r="AH214" s="1493">
        <f t="shared" si="1320"/>
        <v>0</v>
      </c>
      <c r="AI214" s="1493">
        <f t="shared" si="1320"/>
        <v>0</v>
      </c>
      <c r="AJ214" s="1494">
        <f t="shared" si="1320"/>
        <v>0</v>
      </c>
      <c r="AK214" s="1494">
        <f t="shared" si="1320"/>
        <v>0</v>
      </c>
      <c r="AL214" s="1495">
        <f t="shared" si="1320"/>
        <v>0</v>
      </c>
      <c r="AM214" s="1496">
        <f t="shared" si="1320"/>
        <v>0</v>
      </c>
      <c r="AN214" s="1497">
        <f t="shared" si="399"/>
        <v>0</v>
      </c>
      <c r="AO214" s="1498">
        <f t="shared" si="1327"/>
        <v>0</v>
      </c>
      <c r="AP214" s="1499">
        <f t="shared" si="1119"/>
        <v>0</v>
      </c>
      <c r="AQ214" s="1500">
        <f t="shared" si="1120"/>
        <v>0</v>
      </c>
      <c r="AR214" s="1501">
        <f t="shared" si="1121"/>
        <v>0</v>
      </c>
      <c r="AS214" s="1498">
        <f t="shared" si="1324"/>
        <v>0</v>
      </c>
      <c r="AT214" s="1501">
        <f t="shared" si="1122"/>
        <v>0</v>
      </c>
      <c r="AU214" s="1498">
        <f t="shared" si="1123"/>
        <v>1</v>
      </c>
      <c r="AV214" s="1498">
        <f t="shared" si="1124"/>
        <v>2</v>
      </c>
      <c r="AW214" s="1499">
        <f t="shared" si="1125"/>
        <v>0</v>
      </c>
      <c r="AX214" s="1502">
        <f t="shared" si="1126"/>
        <v>0</v>
      </c>
      <c r="AY214" s="1503">
        <f t="shared" si="1127"/>
        <v>0</v>
      </c>
      <c r="AZ214" s="1498">
        <f t="shared" si="1128"/>
        <v>2</v>
      </c>
      <c r="BA214" s="1498">
        <f t="shared" si="1129"/>
        <v>3</v>
      </c>
      <c r="BB214" s="1499">
        <f t="shared" si="1130"/>
        <v>0</v>
      </c>
      <c r="BC214" s="1502">
        <f t="shared" si="1131"/>
        <v>0</v>
      </c>
      <c r="BD214" s="1503">
        <f t="shared" si="1132"/>
        <v>0</v>
      </c>
      <c r="BE214" s="1498">
        <f t="shared" si="1133"/>
        <v>3</v>
      </c>
      <c r="BF214" s="1498">
        <f t="shared" si="1134"/>
        <v>4</v>
      </c>
      <c r="BG214" s="1499">
        <f t="shared" si="1135"/>
        <v>0</v>
      </c>
      <c r="BH214" s="1502">
        <f t="shared" si="1136"/>
        <v>0</v>
      </c>
      <c r="BI214" s="1502">
        <f t="shared" si="1137"/>
        <v>0</v>
      </c>
      <c r="BJ214" s="1504">
        <f t="shared" si="1138"/>
        <v>1900</v>
      </c>
      <c r="BK214" s="1505" t="str">
        <f t="shared" si="1139"/>
        <v/>
      </c>
      <c r="BL214" s="1506"/>
      <c r="BM214" s="1507">
        <f t="shared" si="1140"/>
        <v>0</v>
      </c>
      <c r="BN214" s="1508">
        <f t="shared" si="1325"/>
        <v>0</v>
      </c>
      <c r="BO214" s="1508">
        <f t="shared" si="1325"/>
        <v>0</v>
      </c>
      <c r="BP214" s="1508">
        <f t="shared" si="1325"/>
        <v>0</v>
      </c>
      <c r="BQ214" s="1508">
        <f t="shared" si="1325"/>
        <v>0</v>
      </c>
      <c r="BR214" s="1508">
        <f t="shared" si="1325"/>
        <v>0</v>
      </c>
      <c r="BS214" s="1508">
        <f t="shared" si="1325"/>
        <v>0</v>
      </c>
      <c r="BT214" s="1508">
        <f t="shared" si="1325"/>
        <v>0</v>
      </c>
      <c r="BU214" s="1508">
        <f t="shared" si="1325"/>
        <v>0</v>
      </c>
      <c r="BV214" s="1508">
        <f t="shared" si="1325"/>
        <v>0</v>
      </c>
      <c r="BW214" s="1508">
        <f t="shared" si="1325"/>
        <v>0</v>
      </c>
      <c r="BX214" s="1508">
        <f t="shared" si="1325"/>
        <v>0</v>
      </c>
      <c r="BY214" s="1507">
        <f t="shared" si="1325"/>
        <v>0</v>
      </c>
      <c r="BZ214" s="1508">
        <f t="shared" si="1325"/>
        <v>0</v>
      </c>
      <c r="CA214" s="1508">
        <f t="shared" si="1325"/>
        <v>0</v>
      </c>
      <c r="CB214" s="1508">
        <f t="shared" si="1325"/>
        <v>0</v>
      </c>
      <c r="CC214" s="1508">
        <f t="shared" si="1325"/>
        <v>0</v>
      </c>
      <c r="CD214" s="1508">
        <f t="shared" si="1315"/>
        <v>0</v>
      </c>
      <c r="CE214" s="1508">
        <f t="shared" si="1315"/>
        <v>0</v>
      </c>
      <c r="CF214" s="1508">
        <f t="shared" si="1315"/>
        <v>0</v>
      </c>
      <c r="CG214" s="1508">
        <f t="shared" si="1315"/>
        <v>0</v>
      </c>
      <c r="CH214" s="1508">
        <f t="shared" si="1315"/>
        <v>0</v>
      </c>
      <c r="CI214" s="1508">
        <f t="shared" si="1315"/>
        <v>0</v>
      </c>
      <c r="CJ214" s="1509">
        <f t="shared" si="1315"/>
        <v>0</v>
      </c>
      <c r="CK214" s="1507">
        <f t="shared" si="1315"/>
        <v>0</v>
      </c>
      <c r="CL214" s="1508">
        <f t="shared" si="1315"/>
        <v>0</v>
      </c>
      <c r="CM214" s="1508">
        <f t="shared" si="1315"/>
        <v>0</v>
      </c>
      <c r="CN214" s="1508">
        <f t="shared" si="1315"/>
        <v>0</v>
      </c>
      <c r="CO214" s="1508">
        <f t="shared" si="1315"/>
        <v>0</v>
      </c>
      <c r="CP214" s="1508">
        <f t="shared" si="1315"/>
        <v>0</v>
      </c>
      <c r="CQ214" s="1508">
        <f t="shared" si="1315"/>
        <v>0</v>
      </c>
      <c r="CR214" s="1508">
        <f t="shared" si="1315"/>
        <v>0</v>
      </c>
      <c r="CS214" s="1508">
        <f t="shared" si="1315"/>
        <v>0</v>
      </c>
      <c r="CT214" s="1508">
        <f t="shared" si="1316"/>
        <v>0</v>
      </c>
      <c r="CU214" s="1508">
        <f t="shared" si="1316"/>
        <v>0</v>
      </c>
      <c r="CV214" s="1509">
        <f t="shared" si="1316"/>
        <v>0</v>
      </c>
      <c r="CW214" s="1508">
        <f t="shared" si="1316"/>
        <v>0</v>
      </c>
      <c r="CX214" s="1508">
        <f t="shared" si="1316"/>
        <v>0</v>
      </c>
      <c r="CY214" s="1508">
        <f t="shared" si="1316"/>
        <v>0</v>
      </c>
      <c r="CZ214" s="1508">
        <f t="shared" si="1316"/>
        <v>0</v>
      </c>
      <c r="DA214" s="1508">
        <f t="shared" si="1316"/>
        <v>0</v>
      </c>
      <c r="DB214" s="1508">
        <f t="shared" si="1316"/>
        <v>0</v>
      </c>
      <c r="DC214" s="1508">
        <f t="shared" si="1316"/>
        <v>0</v>
      </c>
      <c r="DD214" s="1508">
        <f t="shared" si="1316"/>
        <v>0</v>
      </c>
      <c r="DE214" s="1508">
        <f t="shared" si="1316"/>
        <v>0</v>
      </c>
      <c r="DF214" s="1508">
        <f t="shared" si="1316"/>
        <v>0</v>
      </c>
      <c r="DG214" s="1508">
        <f t="shared" si="1316"/>
        <v>0</v>
      </c>
      <c r="DH214" s="1509">
        <f t="shared" si="1316"/>
        <v>0</v>
      </c>
      <c r="DI214" s="1508">
        <f t="shared" si="1316"/>
        <v>0</v>
      </c>
      <c r="DJ214" s="1508">
        <f t="shared" si="1317"/>
        <v>0</v>
      </c>
      <c r="DK214" s="1508">
        <f t="shared" si="1317"/>
        <v>0</v>
      </c>
      <c r="DL214" s="1508">
        <f t="shared" si="1317"/>
        <v>0</v>
      </c>
      <c r="DM214" s="1508">
        <f t="shared" si="1317"/>
        <v>0</v>
      </c>
      <c r="DN214" s="1508">
        <f t="shared" si="1317"/>
        <v>0</v>
      </c>
      <c r="DO214" s="1508">
        <f t="shared" si="1317"/>
        <v>0</v>
      </c>
      <c r="DP214" s="1508">
        <f t="shared" si="1317"/>
        <v>0</v>
      </c>
      <c r="DQ214" s="1508">
        <f t="shared" si="1317"/>
        <v>0</v>
      </c>
      <c r="DR214" s="1508">
        <f t="shared" si="1317"/>
        <v>0</v>
      </c>
      <c r="DS214" s="1508">
        <f t="shared" si="1317"/>
        <v>0</v>
      </c>
      <c r="DT214" s="1509">
        <f t="shared" si="1317"/>
        <v>0</v>
      </c>
      <c r="DU214" s="1507">
        <f t="shared" si="1317"/>
        <v>0</v>
      </c>
      <c r="DV214" s="1508">
        <f t="shared" si="1317"/>
        <v>0</v>
      </c>
      <c r="DW214" s="1508">
        <f t="shared" si="1317"/>
        <v>0</v>
      </c>
      <c r="DX214" s="1508">
        <f t="shared" si="1317"/>
        <v>0</v>
      </c>
      <c r="DY214" s="1508">
        <f t="shared" si="1317"/>
        <v>0</v>
      </c>
      <c r="DZ214" s="1508">
        <f t="shared" si="1318"/>
        <v>0</v>
      </c>
      <c r="EA214" s="1508">
        <f t="shared" si="1318"/>
        <v>0</v>
      </c>
      <c r="EB214" s="1508">
        <f t="shared" si="1318"/>
        <v>0</v>
      </c>
      <c r="EC214" s="1508">
        <f t="shared" si="1318"/>
        <v>0</v>
      </c>
      <c r="ED214" s="1508">
        <f t="shared" si="1318"/>
        <v>0</v>
      </c>
      <c r="EE214" s="1508">
        <f t="shared" si="1318"/>
        <v>0</v>
      </c>
      <c r="EF214" s="1508">
        <f t="shared" si="1318"/>
        <v>0</v>
      </c>
      <c r="EG214" s="1507">
        <f t="shared" si="1318"/>
        <v>0</v>
      </c>
      <c r="EH214" s="1508">
        <f t="shared" si="1318"/>
        <v>0</v>
      </c>
      <c r="EI214" s="1508">
        <f t="shared" si="1318"/>
        <v>0</v>
      </c>
      <c r="EJ214" s="1508">
        <f t="shared" si="1318"/>
        <v>0</v>
      </c>
      <c r="EK214" s="1508">
        <f t="shared" si="1318"/>
        <v>0</v>
      </c>
      <c r="EL214" s="1508">
        <f t="shared" si="1318"/>
        <v>0</v>
      </c>
      <c r="EM214" s="1508">
        <f t="shared" si="1318"/>
        <v>0</v>
      </c>
      <c r="EN214" s="1508">
        <f t="shared" si="1318"/>
        <v>0</v>
      </c>
      <c r="EO214" s="1508">
        <f t="shared" si="1318"/>
        <v>0</v>
      </c>
      <c r="EP214" s="1508">
        <f t="shared" si="1319"/>
        <v>0</v>
      </c>
      <c r="EQ214" s="1508">
        <f t="shared" si="1319"/>
        <v>0</v>
      </c>
      <c r="ER214" s="1509">
        <f t="shared" si="1319"/>
        <v>0</v>
      </c>
      <c r="ES214" s="1507">
        <f t="shared" si="1319"/>
        <v>0</v>
      </c>
      <c r="ET214" s="1508">
        <f t="shared" si="1319"/>
        <v>0</v>
      </c>
      <c r="EU214" s="1508">
        <f t="shared" si="1319"/>
        <v>0</v>
      </c>
      <c r="EV214" s="1508">
        <f t="shared" si="1319"/>
        <v>0</v>
      </c>
      <c r="EW214" s="1508">
        <f t="shared" si="1319"/>
        <v>0</v>
      </c>
      <c r="EX214" s="1508">
        <f t="shared" si="1319"/>
        <v>0</v>
      </c>
      <c r="EY214" s="1508">
        <f t="shared" si="1319"/>
        <v>0</v>
      </c>
      <c r="EZ214" s="1508">
        <f t="shared" si="1319"/>
        <v>0</v>
      </c>
      <c r="FA214" s="1508">
        <f t="shared" si="1319"/>
        <v>0</v>
      </c>
      <c r="FB214" s="1508">
        <f t="shared" si="1319"/>
        <v>0</v>
      </c>
      <c r="FC214" s="1508">
        <f t="shared" si="1319"/>
        <v>0</v>
      </c>
      <c r="FD214" s="1509">
        <f t="shared" si="1319"/>
        <v>0</v>
      </c>
      <c r="FE214" s="1508">
        <f t="shared" si="1319"/>
        <v>0</v>
      </c>
      <c r="FF214" s="1508">
        <f t="shared" si="1287"/>
        <v>0</v>
      </c>
      <c r="FG214" s="1508">
        <f t="shared" si="1287"/>
        <v>0</v>
      </c>
      <c r="FH214" s="1508">
        <f t="shared" si="1287"/>
        <v>0</v>
      </c>
      <c r="FI214" s="1508">
        <f t="shared" si="1287"/>
        <v>0</v>
      </c>
      <c r="FJ214" s="1508">
        <f t="shared" si="1287"/>
        <v>0</v>
      </c>
      <c r="FK214" s="1508">
        <f t="shared" si="1287"/>
        <v>0</v>
      </c>
      <c r="FL214" s="1508">
        <f t="shared" si="1287"/>
        <v>0</v>
      </c>
      <c r="FM214" s="1508">
        <f t="shared" si="1287"/>
        <v>0</v>
      </c>
      <c r="FN214" s="1508">
        <f t="shared" si="1287"/>
        <v>0</v>
      </c>
      <c r="FO214" s="1508">
        <f t="shared" si="1287"/>
        <v>0</v>
      </c>
      <c r="FP214" s="1509">
        <f t="shared" si="1287"/>
        <v>0</v>
      </c>
      <c r="FQ214" s="1508">
        <f t="shared" si="1287"/>
        <v>0</v>
      </c>
      <c r="FR214" s="1508">
        <f t="shared" si="1287"/>
        <v>0</v>
      </c>
      <c r="FS214" s="1508">
        <f t="shared" si="1287"/>
        <v>0</v>
      </c>
      <c r="FT214" s="1508">
        <f t="shared" si="1287"/>
        <v>0</v>
      </c>
      <c r="FU214" s="1508">
        <f t="shared" si="1287"/>
        <v>0</v>
      </c>
      <c r="FV214" s="1508">
        <f t="shared" si="1321"/>
        <v>0</v>
      </c>
      <c r="FW214" s="1508">
        <f t="shared" si="1322"/>
        <v>0</v>
      </c>
      <c r="FX214" s="1508">
        <f t="shared" si="1322"/>
        <v>0</v>
      </c>
      <c r="FY214" s="1508">
        <f t="shared" si="1322"/>
        <v>0</v>
      </c>
      <c r="FZ214" s="1508">
        <f t="shared" si="1322"/>
        <v>0</v>
      </c>
      <c r="GA214" s="1508">
        <f t="shared" si="1322"/>
        <v>0</v>
      </c>
      <c r="GB214" s="1509">
        <f t="shared" si="1322"/>
        <v>0</v>
      </c>
      <c r="GC214" s="1506"/>
      <c r="GD214" s="1458">
        <f t="shared" si="1143"/>
        <v>1</v>
      </c>
      <c r="GE214" s="1510">
        <f t="shared" si="1307"/>
        <v>0</v>
      </c>
      <c r="GF214" s="1511">
        <f t="shared" si="1307"/>
        <v>0</v>
      </c>
      <c r="GG214" s="1511">
        <f t="shared" si="1307"/>
        <v>0</v>
      </c>
      <c r="GH214" s="1511">
        <f t="shared" si="1307"/>
        <v>0</v>
      </c>
      <c r="GI214" s="1511">
        <f t="shared" si="1307"/>
        <v>0</v>
      </c>
      <c r="GJ214" s="1511">
        <f t="shared" si="1307"/>
        <v>0</v>
      </c>
      <c r="GK214" s="1511">
        <f t="shared" si="1307"/>
        <v>0</v>
      </c>
      <c r="GL214" s="1511">
        <f t="shared" si="1307"/>
        <v>0</v>
      </c>
      <c r="GM214" s="1511">
        <f t="shared" si="1307"/>
        <v>0</v>
      </c>
      <c r="GN214" s="1512">
        <f t="shared" si="1307"/>
        <v>0</v>
      </c>
      <c r="GO214" s="1513">
        <f t="shared" si="1144"/>
        <v>0</v>
      </c>
      <c r="GP214" s="1506"/>
      <c r="GQ214" s="1510">
        <f t="shared" si="1304"/>
        <v>0</v>
      </c>
      <c r="GR214" s="1511">
        <f t="shared" si="1314"/>
        <v>0</v>
      </c>
      <c r="GS214" s="1511">
        <f t="shared" si="1314"/>
        <v>0</v>
      </c>
      <c r="GT214" s="1511">
        <f t="shared" si="1314"/>
        <v>0</v>
      </c>
      <c r="GU214" s="1511">
        <f t="shared" si="1314"/>
        <v>0</v>
      </c>
      <c r="GV214" s="1511">
        <f t="shared" si="1314"/>
        <v>0</v>
      </c>
      <c r="GW214" s="1511">
        <f t="shared" si="1314"/>
        <v>0</v>
      </c>
      <c r="GX214" s="1511">
        <f t="shared" si="1314"/>
        <v>0</v>
      </c>
      <c r="GY214" s="1511">
        <f t="shared" si="1314"/>
        <v>0</v>
      </c>
      <c r="GZ214" s="1512">
        <f t="shared" si="1314"/>
        <v>0</v>
      </c>
      <c r="HA214" s="1513">
        <f t="shared" si="1145"/>
        <v>0</v>
      </c>
      <c r="HB214" s="1506">
        <f t="shared" si="1146"/>
        <v>1</v>
      </c>
      <c r="HC214" s="1506"/>
      <c r="HD214" s="1508">
        <f t="shared" si="1147"/>
        <v>0</v>
      </c>
      <c r="HE214" s="1460">
        <f t="shared" si="1148"/>
        <v>0</v>
      </c>
      <c r="HF214" s="1460">
        <f t="shared" si="1149"/>
        <v>0</v>
      </c>
      <c r="HG214" s="1460">
        <f t="shared" si="1150"/>
        <v>0</v>
      </c>
      <c r="HH214" s="1460">
        <f t="shared" si="1151"/>
        <v>0</v>
      </c>
      <c r="HI214" s="1460">
        <f t="shared" si="1152"/>
        <v>0</v>
      </c>
      <c r="HJ214" s="1460">
        <f t="shared" si="1153"/>
        <v>0</v>
      </c>
      <c r="HK214" s="1460">
        <f t="shared" si="1154"/>
        <v>0</v>
      </c>
      <c r="HL214" s="1460">
        <f t="shared" si="1155"/>
        <v>0</v>
      </c>
      <c r="HM214" s="1460">
        <f t="shared" si="1156"/>
        <v>0</v>
      </c>
      <c r="HN214" s="1460">
        <f t="shared" si="1157"/>
        <v>0</v>
      </c>
      <c r="HO214" s="1460">
        <f t="shared" si="1158"/>
        <v>0</v>
      </c>
      <c r="HP214" s="1460">
        <f t="shared" si="1159"/>
        <v>0</v>
      </c>
      <c r="HQ214" s="1460">
        <f t="shared" si="1160"/>
        <v>0</v>
      </c>
      <c r="HR214" s="1460">
        <f t="shared" si="1161"/>
        <v>0</v>
      </c>
      <c r="HS214" s="1460">
        <f t="shared" si="1162"/>
        <v>0</v>
      </c>
      <c r="HT214" s="1460">
        <f t="shared" si="1163"/>
        <v>0</v>
      </c>
      <c r="HU214" s="1460">
        <f t="shared" si="1164"/>
        <v>0</v>
      </c>
      <c r="HV214" s="1460">
        <f t="shared" si="1165"/>
        <v>0</v>
      </c>
      <c r="HW214" s="1460">
        <f t="shared" si="1166"/>
        <v>0</v>
      </c>
      <c r="HX214" s="1460">
        <f t="shared" si="1167"/>
        <v>0</v>
      </c>
      <c r="HY214" s="1460">
        <f t="shared" si="1168"/>
        <v>0</v>
      </c>
      <c r="HZ214" s="1460">
        <f t="shared" si="1169"/>
        <v>0</v>
      </c>
      <c r="IA214" s="1460">
        <f t="shared" si="1170"/>
        <v>0</v>
      </c>
      <c r="IB214" s="1460">
        <f t="shared" si="1171"/>
        <v>0</v>
      </c>
      <c r="IC214" s="1460">
        <f t="shared" si="1172"/>
        <v>0</v>
      </c>
      <c r="ID214" s="1460">
        <f t="shared" si="1173"/>
        <v>0</v>
      </c>
      <c r="IE214" s="1460">
        <f t="shared" si="1174"/>
        <v>0</v>
      </c>
      <c r="IF214" s="1460">
        <f t="shared" si="1175"/>
        <v>0</v>
      </c>
      <c r="IG214" s="1460">
        <f t="shared" si="1176"/>
        <v>0</v>
      </c>
      <c r="IH214" s="1460">
        <f t="shared" si="1177"/>
        <v>0</v>
      </c>
      <c r="II214" s="1460">
        <f t="shared" si="1178"/>
        <v>0</v>
      </c>
      <c r="IJ214" s="1460">
        <f t="shared" si="1179"/>
        <v>0</v>
      </c>
      <c r="IK214" s="1460">
        <f t="shared" si="1180"/>
        <v>0</v>
      </c>
      <c r="IL214" s="1460">
        <f t="shared" si="1181"/>
        <v>0</v>
      </c>
      <c r="IM214" s="1460">
        <f t="shared" si="1182"/>
        <v>0</v>
      </c>
      <c r="IN214" s="1460">
        <f t="shared" si="1183"/>
        <v>0</v>
      </c>
      <c r="IO214" s="1460">
        <f t="shared" si="1184"/>
        <v>0</v>
      </c>
      <c r="IP214" s="1460">
        <f t="shared" si="1185"/>
        <v>0</v>
      </c>
      <c r="IQ214" s="1460">
        <f t="shared" si="1186"/>
        <v>0</v>
      </c>
      <c r="IR214" s="1460">
        <f t="shared" si="1187"/>
        <v>0</v>
      </c>
      <c r="IS214" s="1460">
        <f t="shared" si="1188"/>
        <v>0</v>
      </c>
      <c r="IT214" s="1460">
        <f t="shared" si="1189"/>
        <v>0</v>
      </c>
      <c r="IU214" s="1460">
        <f t="shared" si="1190"/>
        <v>0</v>
      </c>
      <c r="IV214" s="1460">
        <f t="shared" si="1191"/>
        <v>0</v>
      </c>
      <c r="IW214" s="1460">
        <f t="shared" si="1192"/>
        <v>0</v>
      </c>
      <c r="IX214" s="1460">
        <f t="shared" si="1193"/>
        <v>0</v>
      </c>
      <c r="IY214" s="1460">
        <f t="shared" si="1194"/>
        <v>0</v>
      </c>
      <c r="IZ214" s="1460">
        <f t="shared" si="1195"/>
        <v>0</v>
      </c>
      <c r="JA214" s="1460">
        <f t="shared" si="1196"/>
        <v>0</v>
      </c>
      <c r="JB214" s="1460">
        <f t="shared" si="1197"/>
        <v>0</v>
      </c>
      <c r="JC214" s="1460">
        <f t="shared" si="1198"/>
        <v>0</v>
      </c>
      <c r="JD214" s="1460">
        <f t="shared" si="1199"/>
        <v>0</v>
      </c>
      <c r="JE214" s="1460">
        <f t="shared" si="1200"/>
        <v>0</v>
      </c>
      <c r="JF214" s="1460">
        <f t="shared" si="1201"/>
        <v>0</v>
      </c>
      <c r="JG214" s="1460">
        <f t="shared" si="1202"/>
        <v>0</v>
      </c>
      <c r="JH214" s="1460">
        <f t="shared" si="1203"/>
        <v>0</v>
      </c>
      <c r="JI214" s="1460">
        <f t="shared" si="1204"/>
        <v>0</v>
      </c>
      <c r="JJ214" s="1460">
        <f t="shared" si="1205"/>
        <v>0</v>
      </c>
      <c r="JK214" s="1460">
        <f t="shared" si="1206"/>
        <v>0</v>
      </c>
      <c r="JL214" s="1460">
        <f t="shared" si="1207"/>
        <v>0</v>
      </c>
      <c r="JM214" s="1460">
        <f t="shared" si="1208"/>
        <v>0</v>
      </c>
      <c r="JN214" s="1460">
        <f t="shared" si="1209"/>
        <v>0</v>
      </c>
      <c r="JO214" s="1460">
        <f t="shared" si="1210"/>
        <v>0</v>
      </c>
      <c r="JP214" s="1460">
        <f t="shared" si="1211"/>
        <v>0</v>
      </c>
      <c r="JQ214" s="1460">
        <f t="shared" si="1212"/>
        <v>0</v>
      </c>
      <c r="JR214" s="1460">
        <f t="shared" si="1213"/>
        <v>0</v>
      </c>
      <c r="JS214" s="1460">
        <f t="shared" si="1214"/>
        <v>0</v>
      </c>
      <c r="JT214" s="1460">
        <f t="shared" si="1215"/>
        <v>0</v>
      </c>
      <c r="JU214" s="1460">
        <f t="shared" si="1216"/>
        <v>0</v>
      </c>
      <c r="JV214" s="1460">
        <f t="shared" si="1217"/>
        <v>0</v>
      </c>
      <c r="JW214" s="1460">
        <f t="shared" si="1218"/>
        <v>0</v>
      </c>
      <c r="JX214" s="1460">
        <f t="shared" si="1219"/>
        <v>0</v>
      </c>
      <c r="JY214" s="1460">
        <f t="shared" si="1220"/>
        <v>0</v>
      </c>
      <c r="JZ214" s="1460">
        <f t="shared" si="1221"/>
        <v>0</v>
      </c>
      <c r="KA214" s="1460">
        <f t="shared" si="1222"/>
        <v>0</v>
      </c>
      <c r="KB214" s="1460">
        <f t="shared" si="1223"/>
        <v>0</v>
      </c>
      <c r="KC214" s="1460">
        <f t="shared" si="1224"/>
        <v>0</v>
      </c>
      <c r="KD214" s="1460">
        <f t="shared" si="1225"/>
        <v>0</v>
      </c>
      <c r="KE214" s="1460">
        <f t="shared" si="1226"/>
        <v>0</v>
      </c>
      <c r="KF214" s="1460">
        <f t="shared" si="1227"/>
        <v>0</v>
      </c>
      <c r="KG214" s="1460">
        <f t="shared" si="1228"/>
        <v>0</v>
      </c>
      <c r="KH214" s="1460">
        <f t="shared" si="1229"/>
        <v>0</v>
      </c>
      <c r="KI214" s="1460">
        <f t="shared" si="1230"/>
        <v>0</v>
      </c>
      <c r="KJ214" s="1460">
        <f t="shared" si="1231"/>
        <v>0</v>
      </c>
      <c r="KK214" s="1460">
        <f t="shared" si="1232"/>
        <v>0</v>
      </c>
      <c r="KL214" s="1460">
        <f t="shared" si="1233"/>
        <v>0</v>
      </c>
      <c r="KM214" s="1460">
        <f t="shared" si="1234"/>
        <v>0</v>
      </c>
      <c r="KN214" s="1460">
        <f t="shared" si="1235"/>
        <v>0</v>
      </c>
      <c r="KO214" s="1460">
        <f t="shared" si="1236"/>
        <v>0</v>
      </c>
      <c r="KP214" s="1460">
        <f t="shared" si="1237"/>
        <v>0</v>
      </c>
      <c r="KQ214" s="1460">
        <f t="shared" si="1238"/>
        <v>0</v>
      </c>
      <c r="KR214" s="1460">
        <f t="shared" si="1239"/>
        <v>0</v>
      </c>
      <c r="KS214" s="1460">
        <f t="shared" si="1240"/>
        <v>0</v>
      </c>
      <c r="KT214" s="1460">
        <f t="shared" si="1241"/>
        <v>0</v>
      </c>
      <c r="KU214" s="1460">
        <f t="shared" si="1242"/>
        <v>0</v>
      </c>
      <c r="KV214" s="1460">
        <f t="shared" si="1243"/>
        <v>0</v>
      </c>
      <c r="KW214" s="1460">
        <f t="shared" si="1244"/>
        <v>0</v>
      </c>
      <c r="KX214" s="1460">
        <f t="shared" si="1245"/>
        <v>0</v>
      </c>
      <c r="KY214" s="1460">
        <f t="shared" si="1246"/>
        <v>0</v>
      </c>
      <c r="KZ214" s="1460">
        <f t="shared" si="1247"/>
        <v>0</v>
      </c>
      <c r="LA214" s="1460">
        <f t="shared" si="1248"/>
        <v>0</v>
      </c>
      <c r="LB214" s="1460">
        <f t="shared" si="1249"/>
        <v>0</v>
      </c>
      <c r="LC214" s="1460">
        <f t="shared" si="1250"/>
        <v>0</v>
      </c>
      <c r="LD214" s="1460">
        <f t="shared" si="1251"/>
        <v>0</v>
      </c>
      <c r="LE214" s="1460">
        <f t="shared" si="1252"/>
        <v>0</v>
      </c>
      <c r="LF214" s="1460">
        <f t="shared" si="1253"/>
        <v>0</v>
      </c>
      <c r="LG214" s="1460">
        <f t="shared" si="1254"/>
        <v>0</v>
      </c>
      <c r="LH214" s="1460">
        <f t="shared" si="1255"/>
        <v>0</v>
      </c>
      <c r="LI214" s="1460">
        <f t="shared" si="1256"/>
        <v>0</v>
      </c>
      <c r="LJ214" s="1460">
        <f t="shared" si="1257"/>
        <v>0</v>
      </c>
      <c r="LK214" s="1460">
        <f t="shared" si="1258"/>
        <v>0</v>
      </c>
      <c r="LL214" s="1460">
        <f t="shared" si="1259"/>
        <v>0</v>
      </c>
      <c r="LM214" s="1460">
        <f t="shared" si="1260"/>
        <v>0</v>
      </c>
      <c r="LN214" s="1460">
        <f t="shared" si="1261"/>
        <v>0</v>
      </c>
      <c r="LO214" s="1460">
        <f t="shared" si="1262"/>
        <v>0</v>
      </c>
      <c r="LP214" s="1460">
        <f t="shared" si="1263"/>
        <v>0</v>
      </c>
      <c r="LQ214" s="1460">
        <f t="shared" si="1264"/>
        <v>0</v>
      </c>
      <c r="LR214" s="1460">
        <f t="shared" si="1265"/>
        <v>0</v>
      </c>
      <c r="LS214" s="1460">
        <f t="shared" si="1266"/>
        <v>0</v>
      </c>
      <c r="LW214" s="1467">
        <f t="shared" si="1267"/>
        <v>0</v>
      </c>
      <c r="LX214" s="1467">
        <f t="shared" si="1268"/>
        <v>0</v>
      </c>
      <c r="LY214" s="1467">
        <f t="shared" si="1269"/>
        <v>0</v>
      </c>
      <c r="LZ214" s="1467">
        <f t="shared" si="1270"/>
        <v>0</v>
      </c>
      <c r="MA214" s="1506"/>
      <c r="MB214" s="1460">
        <f t="shared" si="1271"/>
        <v>0</v>
      </c>
      <c r="MC214" s="1460">
        <f t="shared" si="1326"/>
        <v>0</v>
      </c>
      <c r="MD214" s="1460">
        <f t="shared" si="1326"/>
        <v>0</v>
      </c>
      <c r="ME214" s="1460">
        <f t="shared" si="1326"/>
        <v>0</v>
      </c>
      <c r="MF214" s="1460">
        <f t="shared" si="1326"/>
        <v>0</v>
      </c>
      <c r="MG214" s="1460">
        <f t="shared" si="1326"/>
        <v>0</v>
      </c>
      <c r="MH214" s="1460">
        <f t="shared" si="1326"/>
        <v>0</v>
      </c>
      <c r="MI214" s="1460">
        <f t="shared" si="1326"/>
        <v>0</v>
      </c>
      <c r="MJ214" s="1460">
        <f t="shared" si="1326"/>
        <v>0</v>
      </c>
      <c r="MK214" s="1460">
        <f t="shared" si="1326"/>
        <v>0</v>
      </c>
      <c r="ML214" s="1460">
        <f t="shared" si="1326"/>
        <v>0</v>
      </c>
      <c r="MM214" s="1460">
        <f t="shared" si="1326"/>
        <v>0</v>
      </c>
      <c r="MN214" s="1460">
        <f t="shared" si="1326"/>
        <v>0</v>
      </c>
      <c r="MO214" s="1460">
        <f t="shared" si="1326"/>
        <v>0</v>
      </c>
      <c r="MP214" s="1460">
        <f t="shared" si="1326"/>
        <v>0</v>
      </c>
      <c r="MQ214" s="1460">
        <f t="shared" si="1326"/>
        <v>0</v>
      </c>
      <c r="MR214" s="1460">
        <f t="shared" si="1326"/>
        <v>0</v>
      </c>
      <c r="MS214" s="1460">
        <f t="shared" si="1331"/>
        <v>0</v>
      </c>
      <c r="MT214" s="1460">
        <f t="shared" si="1331"/>
        <v>0</v>
      </c>
      <c r="MU214" s="1460">
        <f t="shared" si="1331"/>
        <v>0</v>
      </c>
      <c r="MV214" s="1460">
        <f t="shared" si="1331"/>
        <v>0</v>
      </c>
      <c r="MW214" s="1460">
        <f t="shared" si="1331"/>
        <v>0</v>
      </c>
      <c r="MX214" s="1460">
        <f t="shared" si="1331"/>
        <v>0</v>
      </c>
      <c r="MY214" s="1460">
        <f t="shared" si="1331"/>
        <v>0</v>
      </c>
      <c r="MZ214" s="1460">
        <f t="shared" si="1331"/>
        <v>0</v>
      </c>
      <c r="NA214" s="1460">
        <f t="shared" si="1331"/>
        <v>0</v>
      </c>
      <c r="NB214" s="1460">
        <f t="shared" si="1331"/>
        <v>0</v>
      </c>
      <c r="NC214" s="1460">
        <f t="shared" si="1331"/>
        <v>0</v>
      </c>
      <c r="ND214" s="1460">
        <f t="shared" si="1331"/>
        <v>0</v>
      </c>
      <c r="NE214" s="1460">
        <f t="shared" si="1331"/>
        <v>0</v>
      </c>
      <c r="NF214" s="1460">
        <f t="shared" si="1331"/>
        <v>0</v>
      </c>
      <c r="NG214" s="1460">
        <f t="shared" si="1331"/>
        <v>0</v>
      </c>
      <c r="NH214" s="1460">
        <f t="shared" si="1331"/>
        <v>0</v>
      </c>
      <c r="NI214" s="1460">
        <f t="shared" si="1332"/>
        <v>0</v>
      </c>
      <c r="NJ214" s="1460">
        <f t="shared" si="1332"/>
        <v>0</v>
      </c>
      <c r="NK214" s="1460">
        <f t="shared" si="1332"/>
        <v>0</v>
      </c>
      <c r="NL214" s="1460">
        <f t="shared" si="1332"/>
        <v>0</v>
      </c>
      <c r="NM214" s="1460">
        <f t="shared" si="1332"/>
        <v>0</v>
      </c>
      <c r="NN214" s="1460">
        <f t="shared" si="1332"/>
        <v>0</v>
      </c>
      <c r="NO214" s="1460">
        <f t="shared" si="1332"/>
        <v>0</v>
      </c>
      <c r="NP214" s="1460">
        <f t="shared" si="1332"/>
        <v>0</v>
      </c>
      <c r="NQ214" s="1460">
        <f t="shared" si="1332"/>
        <v>0</v>
      </c>
      <c r="NR214" s="1460">
        <f t="shared" si="1332"/>
        <v>0</v>
      </c>
      <c r="NS214" s="1460">
        <f t="shared" si="1332"/>
        <v>0</v>
      </c>
      <c r="NT214" s="1460">
        <f t="shared" si="1332"/>
        <v>0</v>
      </c>
      <c r="NU214" s="1460">
        <f t="shared" si="1332"/>
        <v>0</v>
      </c>
      <c r="NV214" s="1460">
        <f t="shared" si="1332"/>
        <v>0</v>
      </c>
      <c r="NW214" s="1460">
        <f t="shared" si="1332"/>
        <v>0</v>
      </c>
      <c r="NX214" s="1460">
        <f t="shared" si="1332"/>
        <v>0</v>
      </c>
      <c r="NY214" s="1460">
        <f t="shared" si="1333"/>
        <v>0</v>
      </c>
      <c r="NZ214" s="1460">
        <f t="shared" si="1333"/>
        <v>0</v>
      </c>
      <c r="OA214" s="1460">
        <f t="shared" si="1333"/>
        <v>0</v>
      </c>
      <c r="OB214" s="1460">
        <f t="shared" si="1333"/>
        <v>0</v>
      </c>
      <c r="OC214" s="1460">
        <f t="shared" si="1333"/>
        <v>0</v>
      </c>
      <c r="OD214" s="1460">
        <f t="shared" si="1333"/>
        <v>0</v>
      </c>
      <c r="OE214" s="1460">
        <f t="shared" si="1333"/>
        <v>0</v>
      </c>
      <c r="OF214" s="1460">
        <f t="shared" si="1333"/>
        <v>0</v>
      </c>
      <c r="OG214" s="1460">
        <f t="shared" si="1333"/>
        <v>0</v>
      </c>
      <c r="OH214" s="1460">
        <f t="shared" si="1333"/>
        <v>0</v>
      </c>
      <c r="OI214" s="1460">
        <f t="shared" si="1333"/>
        <v>0</v>
      </c>
      <c r="OJ214" s="1460">
        <f t="shared" si="1333"/>
        <v>0</v>
      </c>
      <c r="OK214" s="1460">
        <f t="shared" si="1333"/>
        <v>0</v>
      </c>
      <c r="OL214" s="1460">
        <f t="shared" si="1333"/>
        <v>0</v>
      </c>
      <c r="OM214" s="1460">
        <f t="shared" si="1333"/>
        <v>0</v>
      </c>
      <c r="ON214" s="1460">
        <f t="shared" si="1333"/>
        <v>0</v>
      </c>
      <c r="OO214" s="1460">
        <f t="shared" si="1279"/>
        <v>0</v>
      </c>
      <c r="OP214" s="1460">
        <f t="shared" si="1328"/>
        <v>0</v>
      </c>
      <c r="OQ214" s="1460">
        <f t="shared" si="1328"/>
        <v>0</v>
      </c>
      <c r="OR214" s="1460">
        <f t="shared" si="1328"/>
        <v>0</v>
      </c>
      <c r="OS214" s="1460">
        <f t="shared" si="1328"/>
        <v>0</v>
      </c>
      <c r="OT214" s="1460">
        <f t="shared" si="1328"/>
        <v>0</v>
      </c>
      <c r="OU214" s="1460">
        <f t="shared" si="1328"/>
        <v>0</v>
      </c>
      <c r="OV214" s="1460">
        <f t="shared" si="1328"/>
        <v>0</v>
      </c>
      <c r="OW214" s="1460">
        <f t="shared" si="1328"/>
        <v>0</v>
      </c>
      <c r="OX214" s="1460">
        <f t="shared" si="1328"/>
        <v>0</v>
      </c>
      <c r="OY214" s="1460">
        <f t="shared" si="1328"/>
        <v>0</v>
      </c>
      <c r="OZ214" s="1460">
        <f t="shared" si="1328"/>
        <v>0</v>
      </c>
      <c r="PA214" s="1460">
        <f t="shared" si="1328"/>
        <v>0</v>
      </c>
      <c r="PB214" s="1460">
        <f t="shared" si="1328"/>
        <v>0</v>
      </c>
      <c r="PC214" s="1460">
        <f t="shared" si="1328"/>
        <v>0</v>
      </c>
      <c r="PD214" s="1460">
        <f t="shared" si="1328"/>
        <v>0</v>
      </c>
      <c r="PE214" s="1460">
        <f t="shared" si="1328"/>
        <v>0</v>
      </c>
      <c r="PF214" s="1460">
        <f t="shared" si="1329"/>
        <v>0</v>
      </c>
      <c r="PG214" s="1460">
        <f t="shared" si="1329"/>
        <v>0</v>
      </c>
      <c r="PH214" s="1460">
        <f t="shared" si="1329"/>
        <v>0</v>
      </c>
      <c r="PI214" s="1460">
        <f t="shared" si="1329"/>
        <v>0</v>
      </c>
      <c r="PJ214" s="1460">
        <f t="shared" si="1329"/>
        <v>0</v>
      </c>
      <c r="PK214" s="1460">
        <f t="shared" si="1329"/>
        <v>0</v>
      </c>
      <c r="PL214" s="1460">
        <f t="shared" si="1329"/>
        <v>0</v>
      </c>
      <c r="PM214" s="1460">
        <f t="shared" si="1329"/>
        <v>0</v>
      </c>
      <c r="PN214" s="1460">
        <f t="shared" si="1329"/>
        <v>0</v>
      </c>
      <c r="PO214" s="1460">
        <f t="shared" si="1329"/>
        <v>0</v>
      </c>
      <c r="PP214" s="1460">
        <f t="shared" si="1329"/>
        <v>0</v>
      </c>
      <c r="PQ214" s="1460">
        <f t="shared" si="1329"/>
        <v>0</v>
      </c>
      <c r="PR214" s="1460">
        <f t="shared" si="1329"/>
        <v>0</v>
      </c>
      <c r="PS214" s="1460">
        <f t="shared" si="1329"/>
        <v>0</v>
      </c>
      <c r="PT214" s="1460">
        <f t="shared" si="1329"/>
        <v>0</v>
      </c>
      <c r="PU214" s="1460">
        <f t="shared" si="1329"/>
        <v>0</v>
      </c>
      <c r="PV214" s="1460">
        <f t="shared" si="1330"/>
        <v>0</v>
      </c>
      <c r="PW214" s="1460">
        <f t="shared" si="1330"/>
        <v>0</v>
      </c>
      <c r="PX214" s="1460">
        <f t="shared" si="1330"/>
        <v>0</v>
      </c>
      <c r="PY214" s="1460">
        <f t="shared" si="1330"/>
        <v>0</v>
      </c>
      <c r="PZ214" s="1460">
        <f t="shared" si="1330"/>
        <v>0</v>
      </c>
      <c r="QA214" s="1460">
        <f t="shared" si="1330"/>
        <v>0</v>
      </c>
      <c r="QB214" s="1460">
        <f t="shared" si="1330"/>
        <v>0</v>
      </c>
      <c r="QC214" s="1460">
        <f t="shared" si="1330"/>
        <v>0</v>
      </c>
      <c r="QD214" s="1460">
        <f t="shared" si="1330"/>
        <v>0</v>
      </c>
      <c r="QE214" s="1460">
        <f t="shared" si="1330"/>
        <v>0</v>
      </c>
      <c r="QF214" s="1460">
        <f t="shared" si="1330"/>
        <v>0</v>
      </c>
      <c r="QG214" s="1460">
        <f t="shared" si="1330"/>
        <v>0</v>
      </c>
      <c r="QH214" s="1460">
        <f t="shared" si="1330"/>
        <v>0</v>
      </c>
      <c r="QI214" s="1460">
        <f t="shared" si="1330"/>
        <v>0</v>
      </c>
      <c r="QJ214" s="1460">
        <f t="shared" si="1330"/>
        <v>0</v>
      </c>
      <c r="QK214" s="1460">
        <f t="shared" si="1330"/>
        <v>0</v>
      </c>
      <c r="QL214" s="1460">
        <f t="shared" si="1323"/>
        <v>0</v>
      </c>
      <c r="QM214" s="1460">
        <f t="shared" si="1323"/>
        <v>0</v>
      </c>
      <c r="QN214" s="1460">
        <f t="shared" si="1323"/>
        <v>0</v>
      </c>
      <c r="QO214" s="1460">
        <f t="shared" si="1323"/>
        <v>0</v>
      </c>
      <c r="QP214" s="1460">
        <f t="shared" si="1323"/>
        <v>0</v>
      </c>
      <c r="QQ214" s="1460">
        <f t="shared" si="1323"/>
        <v>0</v>
      </c>
    </row>
    <row r="215" spans="1:459" s="1466" customFormat="1" ht="22.5" customHeight="1">
      <c r="A215" s="1468"/>
      <c r="B215" s="1469"/>
      <c r="C215" s="1469"/>
      <c r="D215" s="1470"/>
      <c r="E215" s="1471"/>
      <c r="F215" s="1472"/>
      <c r="G215" s="1472"/>
      <c r="H215" s="1473">
        <f t="shared" si="1106"/>
        <v>0</v>
      </c>
      <c r="I215" s="1474">
        <v>0</v>
      </c>
      <c r="J215" s="1475">
        <f t="shared" si="437"/>
        <v>0</v>
      </c>
      <c r="K215" s="1476">
        <v>0</v>
      </c>
      <c r="L215" s="1477">
        <f t="shared" si="1107"/>
        <v>0</v>
      </c>
      <c r="M215" s="1477">
        <f t="shared" si="1108"/>
        <v>0</v>
      </c>
      <c r="N215" s="1478"/>
      <c r="O215" s="1479">
        <v>0</v>
      </c>
      <c r="P215" s="1480">
        <v>0</v>
      </c>
      <c r="Q215" s="1828">
        <v>0</v>
      </c>
      <c r="R215" s="1831">
        <f t="shared" si="1109"/>
        <v>0</v>
      </c>
      <c r="S215" s="1481">
        <f>IF(AND(SUM(O215:Q215)=0,N215="NNN"),MIN('Operating History and Pro Forma'!$M$33,'Operating History and Pro Forma'!$T$15)*D215,SUM(O215:Q215)*D215)</f>
        <v>0</v>
      </c>
      <c r="T215" s="1482">
        <f t="shared" si="1110"/>
        <v>0</v>
      </c>
      <c r="U215" s="1483">
        <f t="shared" si="1111"/>
        <v>0</v>
      </c>
      <c r="V215" s="1480"/>
      <c r="W215" s="1514"/>
      <c r="X215" s="1486" t="str">
        <f t="shared" si="1112"/>
        <v/>
      </c>
      <c r="Y215" s="1487">
        <f t="shared" si="1113"/>
        <v>0</v>
      </c>
      <c r="Z215" s="1488"/>
      <c r="AA215" s="1488"/>
      <c r="AB215" s="1488"/>
      <c r="AC215" s="1488"/>
      <c r="AD215" s="1489">
        <f t="shared" si="1114"/>
        <v>0</v>
      </c>
      <c r="AE215" s="1490" t="str">
        <f t="shared" si="1115"/>
        <v/>
      </c>
      <c r="AF215" s="1491">
        <f t="shared" si="1116"/>
        <v>0</v>
      </c>
      <c r="AG215" s="1492">
        <f t="shared" si="1117"/>
        <v>0</v>
      </c>
      <c r="AH215" s="1493">
        <f t="shared" si="1320"/>
        <v>0</v>
      </c>
      <c r="AI215" s="1493">
        <f t="shared" si="1320"/>
        <v>0</v>
      </c>
      <c r="AJ215" s="1494">
        <f t="shared" si="1320"/>
        <v>0</v>
      </c>
      <c r="AK215" s="1494">
        <f t="shared" si="1320"/>
        <v>0</v>
      </c>
      <c r="AL215" s="1495">
        <f t="shared" si="1320"/>
        <v>0</v>
      </c>
      <c r="AM215" s="1496">
        <f t="shared" si="1320"/>
        <v>0</v>
      </c>
      <c r="AN215" s="1497">
        <f t="shared" si="399"/>
        <v>0</v>
      </c>
      <c r="AO215" s="1498">
        <f t="shared" si="1327"/>
        <v>0</v>
      </c>
      <c r="AP215" s="1499">
        <f t="shared" si="1119"/>
        <v>0</v>
      </c>
      <c r="AQ215" s="1500">
        <f t="shared" si="1120"/>
        <v>0</v>
      </c>
      <c r="AR215" s="1501">
        <f t="shared" si="1121"/>
        <v>0</v>
      </c>
      <c r="AS215" s="1498">
        <f t="shared" si="1324"/>
        <v>0</v>
      </c>
      <c r="AT215" s="1501">
        <f t="shared" si="1122"/>
        <v>0</v>
      </c>
      <c r="AU215" s="1498">
        <f t="shared" si="1123"/>
        <v>1</v>
      </c>
      <c r="AV215" s="1498">
        <f t="shared" si="1124"/>
        <v>2</v>
      </c>
      <c r="AW215" s="1499">
        <f t="shared" si="1125"/>
        <v>0</v>
      </c>
      <c r="AX215" s="1502">
        <f t="shared" si="1126"/>
        <v>0</v>
      </c>
      <c r="AY215" s="1503">
        <f t="shared" si="1127"/>
        <v>0</v>
      </c>
      <c r="AZ215" s="1498">
        <f t="shared" si="1128"/>
        <v>2</v>
      </c>
      <c r="BA215" s="1498">
        <f t="shared" si="1129"/>
        <v>3</v>
      </c>
      <c r="BB215" s="1499">
        <f t="shared" si="1130"/>
        <v>0</v>
      </c>
      <c r="BC215" s="1502">
        <f t="shared" si="1131"/>
        <v>0</v>
      </c>
      <c r="BD215" s="1503">
        <f t="shared" si="1132"/>
        <v>0</v>
      </c>
      <c r="BE215" s="1498">
        <f t="shared" si="1133"/>
        <v>3</v>
      </c>
      <c r="BF215" s="1498">
        <f t="shared" si="1134"/>
        <v>4</v>
      </c>
      <c r="BG215" s="1499">
        <f t="shared" si="1135"/>
        <v>0</v>
      </c>
      <c r="BH215" s="1502">
        <f t="shared" si="1136"/>
        <v>0</v>
      </c>
      <c r="BI215" s="1502">
        <f t="shared" si="1137"/>
        <v>0</v>
      </c>
      <c r="BJ215" s="1504">
        <f t="shared" si="1138"/>
        <v>1900</v>
      </c>
      <c r="BK215" s="1505" t="str">
        <f t="shared" si="1139"/>
        <v/>
      </c>
      <c r="BL215" s="1506"/>
      <c r="BM215" s="1507">
        <f t="shared" si="1140"/>
        <v>0</v>
      </c>
      <c r="BN215" s="1508">
        <f t="shared" si="1325"/>
        <v>0</v>
      </c>
      <c r="BO215" s="1508">
        <f t="shared" si="1325"/>
        <v>0</v>
      </c>
      <c r="BP215" s="1508">
        <f t="shared" si="1325"/>
        <v>0</v>
      </c>
      <c r="BQ215" s="1508">
        <f t="shared" si="1325"/>
        <v>0</v>
      </c>
      <c r="BR215" s="1508">
        <f t="shared" si="1325"/>
        <v>0</v>
      </c>
      <c r="BS215" s="1508">
        <f t="shared" si="1325"/>
        <v>0</v>
      </c>
      <c r="BT215" s="1508">
        <f t="shared" si="1325"/>
        <v>0</v>
      </c>
      <c r="BU215" s="1508">
        <f t="shared" si="1325"/>
        <v>0</v>
      </c>
      <c r="BV215" s="1508">
        <f t="shared" si="1325"/>
        <v>0</v>
      </c>
      <c r="BW215" s="1508">
        <f t="shared" si="1325"/>
        <v>0</v>
      </c>
      <c r="BX215" s="1508">
        <f t="shared" si="1325"/>
        <v>0</v>
      </c>
      <c r="BY215" s="1507">
        <f t="shared" si="1325"/>
        <v>0</v>
      </c>
      <c r="BZ215" s="1508">
        <f t="shared" si="1325"/>
        <v>0</v>
      </c>
      <c r="CA215" s="1508">
        <f t="shared" si="1325"/>
        <v>0</v>
      </c>
      <c r="CB215" s="1508">
        <f t="shared" si="1325"/>
        <v>0</v>
      </c>
      <c r="CC215" s="1508">
        <f t="shared" si="1325"/>
        <v>0</v>
      </c>
      <c r="CD215" s="1508">
        <f t="shared" si="1315"/>
        <v>0</v>
      </c>
      <c r="CE215" s="1508">
        <f t="shared" si="1315"/>
        <v>0</v>
      </c>
      <c r="CF215" s="1508">
        <f t="shared" si="1315"/>
        <v>0</v>
      </c>
      <c r="CG215" s="1508">
        <f t="shared" si="1315"/>
        <v>0</v>
      </c>
      <c r="CH215" s="1508">
        <f t="shared" si="1315"/>
        <v>0</v>
      </c>
      <c r="CI215" s="1508">
        <f t="shared" si="1315"/>
        <v>0</v>
      </c>
      <c r="CJ215" s="1509">
        <f t="shared" si="1315"/>
        <v>0</v>
      </c>
      <c r="CK215" s="1507">
        <f t="shared" si="1315"/>
        <v>0</v>
      </c>
      <c r="CL215" s="1508">
        <f t="shared" si="1315"/>
        <v>0</v>
      </c>
      <c r="CM215" s="1508">
        <f t="shared" si="1315"/>
        <v>0</v>
      </c>
      <c r="CN215" s="1508">
        <f t="shared" si="1315"/>
        <v>0</v>
      </c>
      <c r="CO215" s="1508">
        <f t="shared" si="1315"/>
        <v>0</v>
      </c>
      <c r="CP215" s="1508">
        <f t="shared" si="1315"/>
        <v>0</v>
      </c>
      <c r="CQ215" s="1508">
        <f t="shared" si="1315"/>
        <v>0</v>
      </c>
      <c r="CR215" s="1508">
        <f t="shared" si="1315"/>
        <v>0</v>
      </c>
      <c r="CS215" s="1508">
        <f t="shared" si="1315"/>
        <v>0</v>
      </c>
      <c r="CT215" s="1508">
        <f t="shared" si="1316"/>
        <v>0</v>
      </c>
      <c r="CU215" s="1508">
        <f t="shared" si="1316"/>
        <v>0</v>
      </c>
      <c r="CV215" s="1509">
        <f t="shared" si="1316"/>
        <v>0</v>
      </c>
      <c r="CW215" s="1508">
        <f t="shared" si="1316"/>
        <v>0</v>
      </c>
      <c r="CX215" s="1508">
        <f t="shared" si="1316"/>
        <v>0</v>
      </c>
      <c r="CY215" s="1508">
        <f t="shared" si="1316"/>
        <v>0</v>
      </c>
      <c r="CZ215" s="1508">
        <f t="shared" si="1316"/>
        <v>0</v>
      </c>
      <c r="DA215" s="1508">
        <f t="shared" si="1316"/>
        <v>0</v>
      </c>
      <c r="DB215" s="1508">
        <f t="shared" si="1316"/>
        <v>0</v>
      </c>
      <c r="DC215" s="1508">
        <f t="shared" si="1316"/>
        <v>0</v>
      </c>
      <c r="DD215" s="1508">
        <f t="shared" si="1316"/>
        <v>0</v>
      </c>
      <c r="DE215" s="1508">
        <f t="shared" si="1316"/>
        <v>0</v>
      </c>
      <c r="DF215" s="1508">
        <f t="shared" si="1316"/>
        <v>0</v>
      </c>
      <c r="DG215" s="1508">
        <f t="shared" si="1316"/>
        <v>0</v>
      </c>
      <c r="DH215" s="1509">
        <f t="shared" si="1316"/>
        <v>0</v>
      </c>
      <c r="DI215" s="1508">
        <f t="shared" si="1316"/>
        <v>0</v>
      </c>
      <c r="DJ215" s="1508">
        <f t="shared" si="1317"/>
        <v>0</v>
      </c>
      <c r="DK215" s="1508">
        <f t="shared" si="1317"/>
        <v>0</v>
      </c>
      <c r="DL215" s="1508">
        <f t="shared" si="1317"/>
        <v>0</v>
      </c>
      <c r="DM215" s="1508">
        <f t="shared" si="1317"/>
        <v>0</v>
      </c>
      <c r="DN215" s="1508">
        <f t="shared" si="1317"/>
        <v>0</v>
      </c>
      <c r="DO215" s="1508">
        <f t="shared" si="1317"/>
        <v>0</v>
      </c>
      <c r="DP215" s="1508">
        <f t="shared" si="1317"/>
        <v>0</v>
      </c>
      <c r="DQ215" s="1508">
        <f t="shared" si="1317"/>
        <v>0</v>
      </c>
      <c r="DR215" s="1508">
        <f t="shared" si="1317"/>
        <v>0</v>
      </c>
      <c r="DS215" s="1508">
        <f t="shared" si="1317"/>
        <v>0</v>
      </c>
      <c r="DT215" s="1509">
        <f t="shared" si="1317"/>
        <v>0</v>
      </c>
      <c r="DU215" s="1507">
        <f t="shared" si="1317"/>
        <v>0</v>
      </c>
      <c r="DV215" s="1508">
        <f t="shared" si="1317"/>
        <v>0</v>
      </c>
      <c r="DW215" s="1508">
        <f t="shared" si="1317"/>
        <v>0</v>
      </c>
      <c r="DX215" s="1508">
        <f t="shared" si="1317"/>
        <v>0</v>
      </c>
      <c r="DY215" s="1508">
        <f t="shared" si="1317"/>
        <v>0</v>
      </c>
      <c r="DZ215" s="1508">
        <f t="shared" si="1318"/>
        <v>0</v>
      </c>
      <c r="EA215" s="1508">
        <f t="shared" si="1318"/>
        <v>0</v>
      </c>
      <c r="EB215" s="1508">
        <f t="shared" si="1318"/>
        <v>0</v>
      </c>
      <c r="EC215" s="1508">
        <f t="shared" si="1318"/>
        <v>0</v>
      </c>
      <c r="ED215" s="1508">
        <f t="shared" si="1318"/>
        <v>0</v>
      </c>
      <c r="EE215" s="1508">
        <f t="shared" si="1318"/>
        <v>0</v>
      </c>
      <c r="EF215" s="1508">
        <f t="shared" si="1318"/>
        <v>0</v>
      </c>
      <c r="EG215" s="1507">
        <f t="shared" si="1318"/>
        <v>0</v>
      </c>
      <c r="EH215" s="1508">
        <f t="shared" si="1318"/>
        <v>0</v>
      </c>
      <c r="EI215" s="1508">
        <f t="shared" si="1318"/>
        <v>0</v>
      </c>
      <c r="EJ215" s="1508">
        <f t="shared" si="1318"/>
        <v>0</v>
      </c>
      <c r="EK215" s="1508">
        <f t="shared" si="1318"/>
        <v>0</v>
      </c>
      <c r="EL215" s="1508">
        <f t="shared" si="1318"/>
        <v>0</v>
      </c>
      <c r="EM215" s="1508">
        <f t="shared" si="1318"/>
        <v>0</v>
      </c>
      <c r="EN215" s="1508">
        <f t="shared" si="1318"/>
        <v>0</v>
      </c>
      <c r="EO215" s="1508">
        <f t="shared" si="1318"/>
        <v>0</v>
      </c>
      <c r="EP215" s="1508">
        <f t="shared" si="1319"/>
        <v>0</v>
      </c>
      <c r="EQ215" s="1508">
        <f t="shared" si="1319"/>
        <v>0</v>
      </c>
      <c r="ER215" s="1509">
        <f t="shared" si="1319"/>
        <v>0</v>
      </c>
      <c r="ES215" s="1507">
        <f t="shared" si="1319"/>
        <v>0</v>
      </c>
      <c r="ET215" s="1508">
        <f t="shared" si="1319"/>
        <v>0</v>
      </c>
      <c r="EU215" s="1508">
        <f t="shared" si="1319"/>
        <v>0</v>
      </c>
      <c r="EV215" s="1508">
        <f t="shared" si="1319"/>
        <v>0</v>
      </c>
      <c r="EW215" s="1508">
        <f t="shared" si="1319"/>
        <v>0</v>
      </c>
      <c r="EX215" s="1508">
        <f t="shared" si="1319"/>
        <v>0</v>
      </c>
      <c r="EY215" s="1508">
        <f t="shared" si="1319"/>
        <v>0</v>
      </c>
      <c r="EZ215" s="1508">
        <f t="shared" si="1319"/>
        <v>0</v>
      </c>
      <c r="FA215" s="1508">
        <f t="shared" si="1319"/>
        <v>0</v>
      </c>
      <c r="FB215" s="1508">
        <f t="shared" si="1319"/>
        <v>0</v>
      </c>
      <c r="FC215" s="1508">
        <f t="shared" si="1319"/>
        <v>0</v>
      </c>
      <c r="FD215" s="1509">
        <f t="shared" si="1319"/>
        <v>0</v>
      </c>
      <c r="FE215" s="1508">
        <f t="shared" si="1319"/>
        <v>0</v>
      </c>
      <c r="FF215" s="1508">
        <f t="shared" si="1287"/>
        <v>0</v>
      </c>
      <c r="FG215" s="1508">
        <f t="shared" si="1287"/>
        <v>0</v>
      </c>
      <c r="FH215" s="1508">
        <f t="shared" si="1287"/>
        <v>0</v>
      </c>
      <c r="FI215" s="1508">
        <f t="shared" si="1287"/>
        <v>0</v>
      </c>
      <c r="FJ215" s="1508">
        <f t="shared" si="1287"/>
        <v>0</v>
      </c>
      <c r="FK215" s="1508">
        <f t="shared" si="1287"/>
        <v>0</v>
      </c>
      <c r="FL215" s="1508">
        <f t="shared" si="1287"/>
        <v>0</v>
      </c>
      <c r="FM215" s="1508">
        <f t="shared" si="1287"/>
        <v>0</v>
      </c>
      <c r="FN215" s="1508">
        <f t="shared" si="1287"/>
        <v>0</v>
      </c>
      <c r="FO215" s="1508">
        <f t="shared" si="1287"/>
        <v>0</v>
      </c>
      <c r="FP215" s="1509">
        <f t="shared" si="1287"/>
        <v>0</v>
      </c>
      <c r="FQ215" s="1508">
        <f t="shared" si="1287"/>
        <v>0</v>
      </c>
      <c r="FR215" s="1508">
        <f t="shared" si="1287"/>
        <v>0</v>
      </c>
      <c r="FS215" s="1508">
        <f t="shared" si="1287"/>
        <v>0</v>
      </c>
      <c r="FT215" s="1508">
        <f t="shared" ref="FG215:FV231" si="1334">IF(FT$12&lt;$AO215,0,IF(FT$12&lt;=$AU215,IF(FT$12&lt;$AS215,$L215,$AT215),IF(OR(AND(FT$12&lt;$BF215,FT$12&gt;=$BE215),AND(FT$12&lt;$BA215,FT$12&gt;=$AZ215),AND(FT$12&lt;$AV215,FT$12&gt;=$AU215)),0,IF(FT$12&gt;=$BF215,$BG215*$D215/12,IF(FT$12&gt;=$BA215,$BB215*$D215/12,IF(FT$12&gt;=$AV215,$AW215*$D215/12))))))</f>
        <v>0</v>
      </c>
      <c r="FU215" s="1508">
        <f t="shared" si="1334"/>
        <v>0</v>
      </c>
      <c r="FV215" s="1508">
        <f t="shared" si="1334"/>
        <v>0</v>
      </c>
      <c r="FW215" s="1508">
        <f t="shared" si="1322"/>
        <v>0</v>
      </c>
      <c r="FX215" s="1508">
        <f t="shared" si="1322"/>
        <v>0</v>
      </c>
      <c r="FY215" s="1508">
        <f t="shared" si="1322"/>
        <v>0</v>
      </c>
      <c r="FZ215" s="1508">
        <f t="shared" si="1322"/>
        <v>0</v>
      </c>
      <c r="GA215" s="1508">
        <f t="shared" si="1322"/>
        <v>0</v>
      </c>
      <c r="GB215" s="1509">
        <f t="shared" si="1322"/>
        <v>0</v>
      </c>
      <c r="GC215" s="1506"/>
      <c r="GD215" s="1458">
        <f t="shared" si="1143"/>
        <v>1</v>
      </c>
      <c r="GE215" s="1510">
        <f t="shared" si="1307"/>
        <v>0</v>
      </c>
      <c r="GF215" s="1511">
        <f t="shared" si="1307"/>
        <v>0</v>
      </c>
      <c r="GG215" s="1511">
        <f t="shared" si="1307"/>
        <v>0</v>
      </c>
      <c r="GH215" s="1511">
        <f t="shared" si="1307"/>
        <v>0</v>
      </c>
      <c r="GI215" s="1511">
        <f t="shared" si="1307"/>
        <v>0</v>
      </c>
      <c r="GJ215" s="1511">
        <f t="shared" si="1307"/>
        <v>0</v>
      </c>
      <c r="GK215" s="1511">
        <f t="shared" si="1307"/>
        <v>0</v>
      </c>
      <c r="GL215" s="1511">
        <f t="shared" si="1307"/>
        <v>0</v>
      </c>
      <c r="GM215" s="1511">
        <f t="shared" si="1307"/>
        <v>0</v>
      </c>
      <c r="GN215" s="1512">
        <f t="shared" si="1307"/>
        <v>0</v>
      </c>
      <c r="GO215" s="1513">
        <f t="shared" si="1144"/>
        <v>0</v>
      </c>
      <c r="GP215" s="1506"/>
      <c r="GQ215" s="1510">
        <f t="shared" si="1304"/>
        <v>0</v>
      </c>
      <c r="GR215" s="1511">
        <f t="shared" si="1314"/>
        <v>0</v>
      </c>
      <c r="GS215" s="1511">
        <f t="shared" si="1314"/>
        <v>0</v>
      </c>
      <c r="GT215" s="1511">
        <f t="shared" si="1314"/>
        <v>0</v>
      </c>
      <c r="GU215" s="1511">
        <f t="shared" si="1314"/>
        <v>0</v>
      </c>
      <c r="GV215" s="1511">
        <f t="shared" si="1314"/>
        <v>0</v>
      </c>
      <c r="GW215" s="1511">
        <f t="shared" si="1314"/>
        <v>0</v>
      </c>
      <c r="GX215" s="1511">
        <f t="shared" si="1314"/>
        <v>0</v>
      </c>
      <c r="GY215" s="1511">
        <f t="shared" si="1314"/>
        <v>0</v>
      </c>
      <c r="GZ215" s="1512">
        <f t="shared" si="1314"/>
        <v>0</v>
      </c>
      <c r="HA215" s="1513">
        <f t="shared" si="1145"/>
        <v>0</v>
      </c>
      <c r="HB215" s="1506">
        <f t="shared" si="1146"/>
        <v>1</v>
      </c>
      <c r="HC215" s="1506"/>
      <c r="HD215" s="1508">
        <f t="shared" si="1147"/>
        <v>0</v>
      </c>
      <c r="HE215" s="1460">
        <f t="shared" si="1148"/>
        <v>0</v>
      </c>
      <c r="HF215" s="1460">
        <f t="shared" si="1149"/>
        <v>0</v>
      </c>
      <c r="HG215" s="1460">
        <f t="shared" si="1150"/>
        <v>0</v>
      </c>
      <c r="HH215" s="1460">
        <f t="shared" si="1151"/>
        <v>0</v>
      </c>
      <c r="HI215" s="1460">
        <f t="shared" si="1152"/>
        <v>0</v>
      </c>
      <c r="HJ215" s="1460">
        <f t="shared" si="1153"/>
        <v>0</v>
      </c>
      <c r="HK215" s="1460">
        <f t="shared" si="1154"/>
        <v>0</v>
      </c>
      <c r="HL215" s="1460">
        <f t="shared" si="1155"/>
        <v>0</v>
      </c>
      <c r="HM215" s="1460">
        <f t="shared" si="1156"/>
        <v>0</v>
      </c>
      <c r="HN215" s="1460">
        <f t="shared" si="1157"/>
        <v>0</v>
      </c>
      <c r="HO215" s="1460">
        <f t="shared" si="1158"/>
        <v>0</v>
      </c>
      <c r="HP215" s="1460">
        <f t="shared" si="1159"/>
        <v>0</v>
      </c>
      <c r="HQ215" s="1460">
        <f t="shared" si="1160"/>
        <v>0</v>
      </c>
      <c r="HR215" s="1460">
        <f t="shared" si="1161"/>
        <v>0</v>
      </c>
      <c r="HS215" s="1460">
        <f t="shared" si="1162"/>
        <v>0</v>
      </c>
      <c r="HT215" s="1460">
        <f t="shared" si="1163"/>
        <v>0</v>
      </c>
      <c r="HU215" s="1460">
        <f t="shared" si="1164"/>
        <v>0</v>
      </c>
      <c r="HV215" s="1460">
        <f t="shared" si="1165"/>
        <v>0</v>
      </c>
      <c r="HW215" s="1460">
        <f t="shared" si="1166"/>
        <v>0</v>
      </c>
      <c r="HX215" s="1460">
        <f t="shared" si="1167"/>
        <v>0</v>
      </c>
      <c r="HY215" s="1460">
        <f t="shared" si="1168"/>
        <v>0</v>
      </c>
      <c r="HZ215" s="1460">
        <f t="shared" si="1169"/>
        <v>0</v>
      </c>
      <c r="IA215" s="1460">
        <f t="shared" si="1170"/>
        <v>0</v>
      </c>
      <c r="IB215" s="1460">
        <f t="shared" si="1171"/>
        <v>0</v>
      </c>
      <c r="IC215" s="1460">
        <f t="shared" si="1172"/>
        <v>0</v>
      </c>
      <c r="ID215" s="1460">
        <f t="shared" si="1173"/>
        <v>0</v>
      </c>
      <c r="IE215" s="1460">
        <f t="shared" si="1174"/>
        <v>0</v>
      </c>
      <c r="IF215" s="1460">
        <f t="shared" si="1175"/>
        <v>0</v>
      </c>
      <c r="IG215" s="1460">
        <f t="shared" si="1176"/>
        <v>0</v>
      </c>
      <c r="IH215" s="1460">
        <f t="shared" si="1177"/>
        <v>0</v>
      </c>
      <c r="II215" s="1460">
        <f t="shared" si="1178"/>
        <v>0</v>
      </c>
      <c r="IJ215" s="1460">
        <f t="shared" si="1179"/>
        <v>0</v>
      </c>
      <c r="IK215" s="1460">
        <f t="shared" si="1180"/>
        <v>0</v>
      </c>
      <c r="IL215" s="1460">
        <f t="shared" si="1181"/>
        <v>0</v>
      </c>
      <c r="IM215" s="1460">
        <f t="shared" si="1182"/>
        <v>0</v>
      </c>
      <c r="IN215" s="1460">
        <f t="shared" si="1183"/>
        <v>0</v>
      </c>
      <c r="IO215" s="1460">
        <f t="shared" si="1184"/>
        <v>0</v>
      </c>
      <c r="IP215" s="1460">
        <f t="shared" si="1185"/>
        <v>0</v>
      </c>
      <c r="IQ215" s="1460">
        <f t="shared" si="1186"/>
        <v>0</v>
      </c>
      <c r="IR215" s="1460">
        <f t="shared" si="1187"/>
        <v>0</v>
      </c>
      <c r="IS215" s="1460">
        <f t="shared" si="1188"/>
        <v>0</v>
      </c>
      <c r="IT215" s="1460">
        <f t="shared" si="1189"/>
        <v>0</v>
      </c>
      <c r="IU215" s="1460">
        <f t="shared" si="1190"/>
        <v>0</v>
      </c>
      <c r="IV215" s="1460">
        <f t="shared" si="1191"/>
        <v>0</v>
      </c>
      <c r="IW215" s="1460">
        <f t="shared" si="1192"/>
        <v>0</v>
      </c>
      <c r="IX215" s="1460">
        <f t="shared" si="1193"/>
        <v>0</v>
      </c>
      <c r="IY215" s="1460">
        <f t="shared" si="1194"/>
        <v>0</v>
      </c>
      <c r="IZ215" s="1460">
        <f t="shared" si="1195"/>
        <v>0</v>
      </c>
      <c r="JA215" s="1460">
        <f t="shared" si="1196"/>
        <v>0</v>
      </c>
      <c r="JB215" s="1460">
        <f t="shared" si="1197"/>
        <v>0</v>
      </c>
      <c r="JC215" s="1460">
        <f t="shared" si="1198"/>
        <v>0</v>
      </c>
      <c r="JD215" s="1460">
        <f t="shared" si="1199"/>
        <v>0</v>
      </c>
      <c r="JE215" s="1460">
        <f t="shared" si="1200"/>
        <v>0</v>
      </c>
      <c r="JF215" s="1460">
        <f t="shared" si="1201"/>
        <v>0</v>
      </c>
      <c r="JG215" s="1460">
        <f t="shared" si="1202"/>
        <v>0</v>
      </c>
      <c r="JH215" s="1460">
        <f t="shared" si="1203"/>
        <v>0</v>
      </c>
      <c r="JI215" s="1460">
        <f t="shared" si="1204"/>
        <v>0</v>
      </c>
      <c r="JJ215" s="1460">
        <f t="shared" si="1205"/>
        <v>0</v>
      </c>
      <c r="JK215" s="1460">
        <f t="shared" si="1206"/>
        <v>0</v>
      </c>
      <c r="JL215" s="1460">
        <f t="shared" si="1207"/>
        <v>0</v>
      </c>
      <c r="JM215" s="1460">
        <f t="shared" si="1208"/>
        <v>0</v>
      </c>
      <c r="JN215" s="1460">
        <f t="shared" si="1209"/>
        <v>0</v>
      </c>
      <c r="JO215" s="1460">
        <f t="shared" si="1210"/>
        <v>0</v>
      </c>
      <c r="JP215" s="1460">
        <f t="shared" si="1211"/>
        <v>0</v>
      </c>
      <c r="JQ215" s="1460">
        <f t="shared" si="1212"/>
        <v>0</v>
      </c>
      <c r="JR215" s="1460">
        <f t="shared" si="1213"/>
        <v>0</v>
      </c>
      <c r="JS215" s="1460">
        <f t="shared" si="1214"/>
        <v>0</v>
      </c>
      <c r="JT215" s="1460">
        <f t="shared" si="1215"/>
        <v>0</v>
      </c>
      <c r="JU215" s="1460">
        <f t="shared" si="1216"/>
        <v>0</v>
      </c>
      <c r="JV215" s="1460">
        <f t="shared" si="1217"/>
        <v>0</v>
      </c>
      <c r="JW215" s="1460">
        <f t="shared" si="1218"/>
        <v>0</v>
      </c>
      <c r="JX215" s="1460">
        <f t="shared" si="1219"/>
        <v>0</v>
      </c>
      <c r="JY215" s="1460">
        <f t="shared" si="1220"/>
        <v>0</v>
      </c>
      <c r="JZ215" s="1460">
        <f t="shared" si="1221"/>
        <v>0</v>
      </c>
      <c r="KA215" s="1460">
        <f t="shared" si="1222"/>
        <v>0</v>
      </c>
      <c r="KB215" s="1460">
        <f t="shared" si="1223"/>
        <v>0</v>
      </c>
      <c r="KC215" s="1460">
        <f t="shared" si="1224"/>
        <v>0</v>
      </c>
      <c r="KD215" s="1460">
        <f t="shared" si="1225"/>
        <v>0</v>
      </c>
      <c r="KE215" s="1460">
        <f t="shared" si="1226"/>
        <v>0</v>
      </c>
      <c r="KF215" s="1460">
        <f t="shared" si="1227"/>
        <v>0</v>
      </c>
      <c r="KG215" s="1460">
        <f t="shared" si="1228"/>
        <v>0</v>
      </c>
      <c r="KH215" s="1460">
        <f t="shared" si="1229"/>
        <v>0</v>
      </c>
      <c r="KI215" s="1460">
        <f t="shared" si="1230"/>
        <v>0</v>
      </c>
      <c r="KJ215" s="1460">
        <f t="shared" si="1231"/>
        <v>0</v>
      </c>
      <c r="KK215" s="1460">
        <f t="shared" si="1232"/>
        <v>0</v>
      </c>
      <c r="KL215" s="1460">
        <f t="shared" si="1233"/>
        <v>0</v>
      </c>
      <c r="KM215" s="1460">
        <f t="shared" si="1234"/>
        <v>0</v>
      </c>
      <c r="KN215" s="1460">
        <f t="shared" si="1235"/>
        <v>0</v>
      </c>
      <c r="KO215" s="1460">
        <f t="shared" si="1236"/>
        <v>0</v>
      </c>
      <c r="KP215" s="1460">
        <f t="shared" si="1237"/>
        <v>0</v>
      </c>
      <c r="KQ215" s="1460">
        <f t="shared" si="1238"/>
        <v>0</v>
      </c>
      <c r="KR215" s="1460">
        <f t="shared" si="1239"/>
        <v>0</v>
      </c>
      <c r="KS215" s="1460">
        <f t="shared" si="1240"/>
        <v>0</v>
      </c>
      <c r="KT215" s="1460">
        <f t="shared" si="1241"/>
        <v>0</v>
      </c>
      <c r="KU215" s="1460">
        <f t="shared" si="1242"/>
        <v>0</v>
      </c>
      <c r="KV215" s="1460">
        <f t="shared" si="1243"/>
        <v>0</v>
      </c>
      <c r="KW215" s="1460">
        <f t="shared" si="1244"/>
        <v>0</v>
      </c>
      <c r="KX215" s="1460">
        <f t="shared" si="1245"/>
        <v>0</v>
      </c>
      <c r="KY215" s="1460">
        <f t="shared" si="1246"/>
        <v>0</v>
      </c>
      <c r="KZ215" s="1460">
        <f t="shared" si="1247"/>
        <v>0</v>
      </c>
      <c r="LA215" s="1460">
        <f t="shared" si="1248"/>
        <v>0</v>
      </c>
      <c r="LB215" s="1460">
        <f t="shared" si="1249"/>
        <v>0</v>
      </c>
      <c r="LC215" s="1460">
        <f t="shared" si="1250"/>
        <v>0</v>
      </c>
      <c r="LD215" s="1460">
        <f t="shared" si="1251"/>
        <v>0</v>
      </c>
      <c r="LE215" s="1460">
        <f t="shared" si="1252"/>
        <v>0</v>
      </c>
      <c r="LF215" s="1460">
        <f t="shared" si="1253"/>
        <v>0</v>
      </c>
      <c r="LG215" s="1460">
        <f t="shared" si="1254"/>
        <v>0</v>
      </c>
      <c r="LH215" s="1460">
        <f t="shared" si="1255"/>
        <v>0</v>
      </c>
      <c r="LI215" s="1460">
        <f t="shared" si="1256"/>
        <v>0</v>
      </c>
      <c r="LJ215" s="1460">
        <f t="shared" si="1257"/>
        <v>0</v>
      </c>
      <c r="LK215" s="1460">
        <f t="shared" si="1258"/>
        <v>0</v>
      </c>
      <c r="LL215" s="1460">
        <f t="shared" si="1259"/>
        <v>0</v>
      </c>
      <c r="LM215" s="1460">
        <f t="shared" si="1260"/>
        <v>0</v>
      </c>
      <c r="LN215" s="1460">
        <f t="shared" si="1261"/>
        <v>0</v>
      </c>
      <c r="LO215" s="1460">
        <f t="shared" si="1262"/>
        <v>0</v>
      </c>
      <c r="LP215" s="1460">
        <f t="shared" si="1263"/>
        <v>0</v>
      </c>
      <c r="LQ215" s="1460">
        <f t="shared" si="1264"/>
        <v>0</v>
      </c>
      <c r="LR215" s="1460">
        <f t="shared" si="1265"/>
        <v>0</v>
      </c>
      <c r="LS215" s="1460">
        <f t="shared" si="1266"/>
        <v>0</v>
      </c>
      <c r="LW215" s="1467">
        <f t="shared" si="1267"/>
        <v>0</v>
      </c>
      <c r="LX215" s="1467">
        <f t="shared" si="1268"/>
        <v>0</v>
      </c>
      <c r="LY215" s="1467">
        <f t="shared" si="1269"/>
        <v>0</v>
      </c>
      <c r="LZ215" s="1467">
        <f t="shared" si="1270"/>
        <v>0</v>
      </c>
      <c r="MA215" s="1506"/>
      <c r="MB215" s="1460">
        <f t="shared" si="1271"/>
        <v>0</v>
      </c>
      <c r="MC215" s="1460">
        <f t="shared" si="1326"/>
        <v>0</v>
      </c>
      <c r="MD215" s="1460">
        <f t="shared" si="1326"/>
        <v>0</v>
      </c>
      <c r="ME215" s="1460">
        <f t="shared" si="1326"/>
        <v>0</v>
      </c>
      <c r="MF215" s="1460">
        <f t="shared" si="1326"/>
        <v>0</v>
      </c>
      <c r="MG215" s="1460">
        <f t="shared" si="1326"/>
        <v>0</v>
      </c>
      <c r="MH215" s="1460">
        <f t="shared" si="1326"/>
        <v>0</v>
      </c>
      <c r="MI215" s="1460">
        <f t="shared" si="1326"/>
        <v>0</v>
      </c>
      <c r="MJ215" s="1460">
        <f t="shared" si="1326"/>
        <v>0</v>
      </c>
      <c r="MK215" s="1460">
        <f t="shared" si="1326"/>
        <v>0</v>
      </c>
      <c r="ML215" s="1460">
        <f t="shared" si="1326"/>
        <v>0</v>
      </c>
      <c r="MM215" s="1460">
        <f t="shared" si="1326"/>
        <v>0</v>
      </c>
      <c r="MN215" s="1460">
        <f t="shared" si="1326"/>
        <v>0</v>
      </c>
      <c r="MO215" s="1460">
        <f t="shared" si="1326"/>
        <v>0</v>
      </c>
      <c r="MP215" s="1460">
        <f t="shared" si="1326"/>
        <v>0</v>
      </c>
      <c r="MQ215" s="1460">
        <f t="shared" si="1326"/>
        <v>0</v>
      </c>
      <c r="MR215" s="1460">
        <f t="shared" si="1326"/>
        <v>0</v>
      </c>
      <c r="MS215" s="1460">
        <f t="shared" si="1331"/>
        <v>0</v>
      </c>
      <c r="MT215" s="1460">
        <f t="shared" si="1331"/>
        <v>0</v>
      </c>
      <c r="MU215" s="1460">
        <f t="shared" si="1331"/>
        <v>0</v>
      </c>
      <c r="MV215" s="1460">
        <f t="shared" si="1331"/>
        <v>0</v>
      </c>
      <c r="MW215" s="1460">
        <f t="shared" si="1331"/>
        <v>0</v>
      </c>
      <c r="MX215" s="1460">
        <f t="shared" si="1331"/>
        <v>0</v>
      </c>
      <c r="MY215" s="1460">
        <f t="shared" si="1331"/>
        <v>0</v>
      </c>
      <c r="MZ215" s="1460">
        <f t="shared" si="1331"/>
        <v>0</v>
      </c>
      <c r="NA215" s="1460">
        <f t="shared" si="1331"/>
        <v>0</v>
      </c>
      <c r="NB215" s="1460">
        <f t="shared" si="1331"/>
        <v>0</v>
      </c>
      <c r="NC215" s="1460">
        <f t="shared" si="1331"/>
        <v>0</v>
      </c>
      <c r="ND215" s="1460">
        <f t="shared" si="1331"/>
        <v>0</v>
      </c>
      <c r="NE215" s="1460">
        <f t="shared" si="1331"/>
        <v>0</v>
      </c>
      <c r="NF215" s="1460">
        <f t="shared" si="1331"/>
        <v>0</v>
      </c>
      <c r="NG215" s="1460">
        <f t="shared" si="1331"/>
        <v>0</v>
      </c>
      <c r="NH215" s="1460">
        <f t="shared" si="1331"/>
        <v>0</v>
      </c>
      <c r="NI215" s="1460">
        <f t="shared" si="1332"/>
        <v>0</v>
      </c>
      <c r="NJ215" s="1460">
        <f t="shared" si="1332"/>
        <v>0</v>
      </c>
      <c r="NK215" s="1460">
        <f t="shared" si="1332"/>
        <v>0</v>
      </c>
      <c r="NL215" s="1460">
        <f t="shared" si="1332"/>
        <v>0</v>
      </c>
      <c r="NM215" s="1460">
        <f t="shared" si="1332"/>
        <v>0</v>
      </c>
      <c r="NN215" s="1460">
        <f t="shared" si="1332"/>
        <v>0</v>
      </c>
      <c r="NO215" s="1460">
        <f t="shared" si="1332"/>
        <v>0</v>
      </c>
      <c r="NP215" s="1460">
        <f t="shared" si="1332"/>
        <v>0</v>
      </c>
      <c r="NQ215" s="1460">
        <f t="shared" si="1332"/>
        <v>0</v>
      </c>
      <c r="NR215" s="1460">
        <f t="shared" si="1332"/>
        <v>0</v>
      </c>
      <c r="NS215" s="1460">
        <f t="shared" si="1332"/>
        <v>0</v>
      </c>
      <c r="NT215" s="1460">
        <f t="shared" si="1332"/>
        <v>0</v>
      </c>
      <c r="NU215" s="1460">
        <f t="shared" si="1332"/>
        <v>0</v>
      </c>
      <c r="NV215" s="1460">
        <f t="shared" si="1332"/>
        <v>0</v>
      </c>
      <c r="NW215" s="1460">
        <f t="shared" si="1332"/>
        <v>0</v>
      </c>
      <c r="NX215" s="1460">
        <f t="shared" si="1332"/>
        <v>0</v>
      </c>
      <c r="NY215" s="1460">
        <f t="shared" si="1333"/>
        <v>0</v>
      </c>
      <c r="NZ215" s="1460">
        <f t="shared" si="1333"/>
        <v>0</v>
      </c>
      <c r="OA215" s="1460">
        <f t="shared" si="1333"/>
        <v>0</v>
      </c>
      <c r="OB215" s="1460">
        <f t="shared" si="1333"/>
        <v>0</v>
      </c>
      <c r="OC215" s="1460">
        <f t="shared" si="1333"/>
        <v>0</v>
      </c>
      <c r="OD215" s="1460">
        <f t="shared" si="1333"/>
        <v>0</v>
      </c>
      <c r="OE215" s="1460">
        <f t="shared" si="1333"/>
        <v>0</v>
      </c>
      <c r="OF215" s="1460">
        <f t="shared" si="1333"/>
        <v>0</v>
      </c>
      <c r="OG215" s="1460">
        <f t="shared" si="1333"/>
        <v>0</v>
      </c>
      <c r="OH215" s="1460">
        <f t="shared" si="1333"/>
        <v>0</v>
      </c>
      <c r="OI215" s="1460">
        <f t="shared" si="1333"/>
        <v>0</v>
      </c>
      <c r="OJ215" s="1460">
        <f t="shared" si="1333"/>
        <v>0</v>
      </c>
      <c r="OK215" s="1460">
        <f t="shared" si="1333"/>
        <v>0</v>
      </c>
      <c r="OL215" s="1460">
        <f t="shared" si="1333"/>
        <v>0</v>
      </c>
      <c r="OM215" s="1460">
        <f t="shared" si="1333"/>
        <v>0</v>
      </c>
      <c r="ON215" s="1460">
        <f t="shared" si="1333"/>
        <v>0</v>
      </c>
      <c r="OO215" s="1460">
        <f t="shared" si="1279"/>
        <v>0</v>
      </c>
      <c r="OP215" s="1460">
        <f t="shared" si="1328"/>
        <v>0</v>
      </c>
      <c r="OQ215" s="1460">
        <f t="shared" si="1328"/>
        <v>0</v>
      </c>
      <c r="OR215" s="1460">
        <f t="shared" si="1328"/>
        <v>0</v>
      </c>
      <c r="OS215" s="1460">
        <f t="shared" si="1328"/>
        <v>0</v>
      </c>
      <c r="OT215" s="1460">
        <f t="shared" si="1328"/>
        <v>0</v>
      </c>
      <c r="OU215" s="1460">
        <f t="shared" si="1328"/>
        <v>0</v>
      </c>
      <c r="OV215" s="1460">
        <f t="shared" si="1328"/>
        <v>0</v>
      </c>
      <c r="OW215" s="1460">
        <f t="shared" si="1328"/>
        <v>0</v>
      </c>
      <c r="OX215" s="1460">
        <f t="shared" si="1328"/>
        <v>0</v>
      </c>
      <c r="OY215" s="1460">
        <f t="shared" si="1328"/>
        <v>0</v>
      </c>
      <c r="OZ215" s="1460">
        <f t="shared" si="1328"/>
        <v>0</v>
      </c>
      <c r="PA215" s="1460">
        <f t="shared" si="1328"/>
        <v>0</v>
      </c>
      <c r="PB215" s="1460">
        <f t="shared" si="1328"/>
        <v>0</v>
      </c>
      <c r="PC215" s="1460">
        <f t="shared" si="1328"/>
        <v>0</v>
      </c>
      <c r="PD215" s="1460">
        <f t="shared" si="1328"/>
        <v>0</v>
      </c>
      <c r="PE215" s="1460">
        <f t="shared" si="1328"/>
        <v>0</v>
      </c>
      <c r="PF215" s="1460">
        <f t="shared" si="1329"/>
        <v>0</v>
      </c>
      <c r="PG215" s="1460">
        <f t="shared" si="1329"/>
        <v>0</v>
      </c>
      <c r="PH215" s="1460">
        <f t="shared" si="1329"/>
        <v>0</v>
      </c>
      <c r="PI215" s="1460">
        <f t="shared" si="1329"/>
        <v>0</v>
      </c>
      <c r="PJ215" s="1460">
        <f t="shared" si="1329"/>
        <v>0</v>
      </c>
      <c r="PK215" s="1460">
        <f t="shared" si="1329"/>
        <v>0</v>
      </c>
      <c r="PL215" s="1460">
        <f t="shared" si="1329"/>
        <v>0</v>
      </c>
      <c r="PM215" s="1460">
        <f t="shared" si="1329"/>
        <v>0</v>
      </c>
      <c r="PN215" s="1460">
        <f t="shared" si="1329"/>
        <v>0</v>
      </c>
      <c r="PO215" s="1460">
        <f t="shared" si="1329"/>
        <v>0</v>
      </c>
      <c r="PP215" s="1460">
        <f t="shared" si="1329"/>
        <v>0</v>
      </c>
      <c r="PQ215" s="1460">
        <f t="shared" si="1329"/>
        <v>0</v>
      </c>
      <c r="PR215" s="1460">
        <f t="shared" si="1329"/>
        <v>0</v>
      </c>
      <c r="PS215" s="1460">
        <f t="shared" si="1329"/>
        <v>0</v>
      </c>
      <c r="PT215" s="1460">
        <f t="shared" si="1329"/>
        <v>0</v>
      </c>
      <c r="PU215" s="1460">
        <f t="shared" si="1329"/>
        <v>0</v>
      </c>
      <c r="PV215" s="1460">
        <f t="shared" si="1330"/>
        <v>0</v>
      </c>
      <c r="PW215" s="1460">
        <f t="shared" si="1330"/>
        <v>0</v>
      </c>
      <c r="PX215" s="1460">
        <f t="shared" si="1330"/>
        <v>0</v>
      </c>
      <c r="PY215" s="1460">
        <f t="shared" si="1330"/>
        <v>0</v>
      </c>
      <c r="PZ215" s="1460">
        <f t="shared" si="1330"/>
        <v>0</v>
      </c>
      <c r="QA215" s="1460">
        <f t="shared" si="1330"/>
        <v>0</v>
      </c>
      <c r="QB215" s="1460">
        <f t="shared" si="1330"/>
        <v>0</v>
      </c>
      <c r="QC215" s="1460">
        <f t="shared" si="1330"/>
        <v>0</v>
      </c>
      <c r="QD215" s="1460">
        <f t="shared" si="1330"/>
        <v>0</v>
      </c>
      <c r="QE215" s="1460">
        <f t="shared" si="1330"/>
        <v>0</v>
      </c>
      <c r="QF215" s="1460">
        <f t="shared" si="1330"/>
        <v>0</v>
      </c>
      <c r="QG215" s="1460">
        <f t="shared" si="1330"/>
        <v>0</v>
      </c>
      <c r="QH215" s="1460">
        <f t="shared" si="1330"/>
        <v>0</v>
      </c>
      <c r="QI215" s="1460">
        <f t="shared" si="1330"/>
        <v>0</v>
      </c>
      <c r="QJ215" s="1460">
        <f t="shared" si="1330"/>
        <v>0</v>
      </c>
      <c r="QK215" s="1460">
        <f t="shared" si="1330"/>
        <v>0</v>
      </c>
      <c r="QL215" s="1460">
        <f t="shared" si="1323"/>
        <v>0</v>
      </c>
      <c r="QM215" s="1460">
        <f t="shared" si="1323"/>
        <v>0</v>
      </c>
      <c r="QN215" s="1460">
        <f t="shared" si="1323"/>
        <v>0</v>
      </c>
      <c r="QO215" s="1460">
        <f t="shared" si="1323"/>
        <v>0</v>
      </c>
      <c r="QP215" s="1460">
        <f t="shared" si="1323"/>
        <v>0</v>
      </c>
      <c r="QQ215" s="1460">
        <f t="shared" si="1323"/>
        <v>0</v>
      </c>
    </row>
    <row r="216" spans="1:459" s="1466" customFormat="1" ht="22.5" customHeight="1">
      <c r="A216" s="1468"/>
      <c r="B216" s="1469"/>
      <c r="C216" s="1469"/>
      <c r="D216" s="1470"/>
      <c r="E216" s="1471"/>
      <c r="F216" s="1472"/>
      <c r="G216" s="1472"/>
      <c r="H216" s="1473">
        <f t="shared" si="1106"/>
        <v>0</v>
      </c>
      <c r="I216" s="1474">
        <v>0</v>
      </c>
      <c r="J216" s="1475">
        <f t="shared" si="437"/>
        <v>0</v>
      </c>
      <c r="K216" s="1476">
        <v>0</v>
      </c>
      <c r="L216" s="1477">
        <f t="shared" si="1107"/>
        <v>0</v>
      </c>
      <c r="M216" s="1477">
        <f t="shared" si="1108"/>
        <v>0</v>
      </c>
      <c r="N216" s="1478"/>
      <c r="O216" s="1479">
        <v>0</v>
      </c>
      <c r="P216" s="1480">
        <v>0</v>
      </c>
      <c r="Q216" s="1828">
        <v>0</v>
      </c>
      <c r="R216" s="1831">
        <f t="shared" si="1109"/>
        <v>0</v>
      </c>
      <c r="S216" s="1481">
        <f>IF(AND(SUM(O216:Q216)=0,N216="NNN"),MIN('Operating History and Pro Forma'!$M$33,'Operating History and Pro Forma'!$T$15)*D216,SUM(O216:Q216)*D216)</f>
        <v>0</v>
      </c>
      <c r="T216" s="1482">
        <f t="shared" si="1110"/>
        <v>0</v>
      </c>
      <c r="U216" s="1483">
        <f t="shared" si="1111"/>
        <v>0</v>
      </c>
      <c r="V216" s="1480"/>
      <c r="W216" s="1514"/>
      <c r="X216" s="1486" t="str">
        <f t="shared" si="1112"/>
        <v/>
      </c>
      <c r="Y216" s="1487">
        <f t="shared" si="1113"/>
        <v>0</v>
      </c>
      <c r="Z216" s="1488"/>
      <c r="AA216" s="1488"/>
      <c r="AB216" s="1488"/>
      <c r="AC216" s="1488"/>
      <c r="AD216" s="1489">
        <f t="shared" si="1114"/>
        <v>0</v>
      </c>
      <c r="AE216" s="1490" t="str">
        <f t="shared" si="1115"/>
        <v/>
      </c>
      <c r="AF216" s="1491">
        <f t="shared" si="1116"/>
        <v>0</v>
      </c>
      <c r="AG216" s="1492">
        <f t="shared" si="1117"/>
        <v>0</v>
      </c>
      <c r="AH216" s="1493">
        <f t="shared" si="1320"/>
        <v>0</v>
      </c>
      <c r="AI216" s="1493">
        <f t="shared" si="1320"/>
        <v>0</v>
      </c>
      <c r="AJ216" s="1494">
        <f t="shared" si="1320"/>
        <v>0</v>
      </c>
      <c r="AK216" s="1494">
        <f t="shared" si="1320"/>
        <v>0</v>
      </c>
      <c r="AL216" s="1495">
        <f t="shared" si="1320"/>
        <v>0</v>
      </c>
      <c r="AM216" s="1496">
        <f t="shared" si="1320"/>
        <v>0</v>
      </c>
      <c r="AN216" s="1497">
        <f t="shared" si="399"/>
        <v>0</v>
      </c>
      <c r="AO216" s="1498">
        <f t="shared" si="1327"/>
        <v>0</v>
      </c>
      <c r="AP216" s="1499">
        <f t="shared" si="1119"/>
        <v>0</v>
      </c>
      <c r="AQ216" s="1500">
        <f t="shared" si="1120"/>
        <v>0</v>
      </c>
      <c r="AR216" s="1501">
        <f t="shared" si="1121"/>
        <v>0</v>
      </c>
      <c r="AS216" s="1498">
        <f t="shared" si="1324"/>
        <v>0</v>
      </c>
      <c r="AT216" s="1501">
        <f t="shared" si="1122"/>
        <v>0</v>
      </c>
      <c r="AU216" s="1498">
        <f t="shared" si="1123"/>
        <v>1</v>
      </c>
      <c r="AV216" s="1498">
        <f t="shared" si="1124"/>
        <v>2</v>
      </c>
      <c r="AW216" s="1499">
        <f t="shared" si="1125"/>
        <v>0</v>
      </c>
      <c r="AX216" s="1502">
        <f t="shared" si="1126"/>
        <v>0</v>
      </c>
      <c r="AY216" s="1503">
        <f t="shared" si="1127"/>
        <v>0</v>
      </c>
      <c r="AZ216" s="1498">
        <f t="shared" si="1128"/>
        <v>2</v>
      </c>
      <c r="BA216" s="1498">
        <f t="shared" si="1129"/>
        <v>3</v>
      </c>
      <c r="BB216" s="1499">
        <f t="shared" si="1130"/>
        <v>0</v>
      </c>
      <c r="BC216" s="1502">
        <f t="shared" si="1131"/>
        <v>0</v>
      </c>
      <c r="BD216" s="1503">
        <f t="shared" si="1132"/>
        <v>0</v>
      </c>
      <c r="BE216" s="1498">
        <f t="shared" si="1133"/>
        <v>3</v>
      </c>
      <c r="BF216" s="1498">
        <f t="shared" si="1134"/>
        <v>4</v>
      </c>
      <c r="BG216" s="1499">
        <f t="shared" si="1135"/>
        <v>0</v>
      </c>
      <c r="BH216" s="1502">
        <f t="shared" si="1136"/>
        <v>0</v>
      </c>
      <c r="BI216" s="1502">
        <f t="shared" si="1137"/>
        <v>0</v>
      </c>
      <c r="BJ216" s="1504">
        <f t="shared" si="1138"/>
        <v>1900</v>
      </c>
      <c r="BK216" s="1505" t="str">
        <f t="shared" si="1139"/>
        <v/>
      </c>
      <c r="BL216" s="1506"/>
      <c r="BM216" s="1507">
        <f t="shared" si="1140"/>
        <v>0</v>
      </c>
      <c r="BN216" s="1508">
        <f t="shared" si="1325"/>
        <v>0</v>
      </c>
      <c r="BO216" s="1508">
        <f t="shared" si="1325"/>
        <v>0</v>
      </c>
      <c r="BP216" s="1508">
        <f t="shared" si="1325"/>
        <v>0</v>
      </c>
      <c r="BQ216" s="1508">
        <f t="shared" si="1325"/>
        <v>0</v>
      </c>
      <c r="BR216" s="1508">
        <f t="shared" si="1325"/>
        <v>0</v>
      </c>
      <c r="BS216" s="1508">
        <f t="shared" si="1325"/>
        <v>0</v>
      </c>
      <c r="BT216" s="1508">
        <f t="shared" si="1325"/>
        <v>0</v>
      </c>
      <c r="BU216" s="1508">
        <f t="shared" si="1325"/>
        <v>0</v>
      </c>
      <c r="BV216" s="1508">
        <f t="shared" si="1325"/>
        <v>0</v>
      </c>
      <c r="BW216" s="1508">
        <f t="shared" si="1325"/>
        <v>0</v>
      </c>
      <c r="BX216" s="1508">
        <f t="shared" si="1325"/>
        <v>0</v>
      </c>
      <c r="BY216" s="1507">
        <f t="shared" si="1325"/>
        <v>0</v>
      </c>
      <c r="BZ216" s="1508">
        <f t="shared" si="1325"/>
        <v>0</v>
      </c>
      <c r="CA216" s="1508">
        <f t="shared" si="1325"/>
        <v>0</v>
      </c>
      <c r="CB216" s="1508">
        <f t="shared" si="1325"/>
        <v>0</v>
      </c>
      <c r="CC216" s="1508">
        <f t="shared" si="1325"/>
        <v>0</v>
      </c>
      <c r="CD216" s="1508">
        <f t="shared" si="1315"/>
        <v>0</v>
      </c>
      <c r="CE216" s="1508">
        <f t="shared" si="1315"/>
        <v>0</v>
      </c>
      <c r="CF216" s="1508">
        <f t="shared" si="1315"/>
        <v>0</v>
      </c>
      <c r="CG216" s="1508">
        <f t="shared" si="1315"/>
        <v>0</v>
      </c>
      <c r="CH216" s="1508">
        <f t="shared" si="1315"/>
        <v>0</v>
      </c>
      <c r="CI216" s="1508">
        <f t="shared" ref="CD216:CS232" si="1335">IF(CI$12&lt;$AO216,0,IF(CI$12&lt;=$AU216,IF(CI$12&lt;$AS216,$L216,$AT216),IF(OR(AND(CI$12&lt;$BF216,CI$12&gt;=$BE216),AND(CI$12&lt;$BA216,CI$12&gt;=$AZ216),AND(CI$12&lt;$AV216,CI$12&gt;=$AU216)),0,IF(CI$12&gt;=$BF216,$BG216*$D216/12,IF(CI$12&gt;=$BA216,$BB216*$D216/12,IF(CI$12&gt;=$AV216,$AW216*$D216/12))))))</f>
        <v>0</v>
      </c>
      <c r="CJ216" s="1509">
        <f t="shared" si="1335"/>
        <v>0</v>
      </c>
      <c r="CK216" s="1507">
        <f t="shared" si="1335"/>
        <v>0</v>
      </c>
      <c r="CL216" s="1508">
        <f t="shared" si="1335"/>
        <v>0</v>
      </c>
      <c r="CM216" s="1508">
        <f t="shared" si="1335"/>
        <v>0</v>
      </c>
      <c r="CN216" s="1508">
        <f t="shared" si="1335"/>
        <v>0</v>
      </c>
      <c r="CO216" s="1508">
        <f t="shared" si="1335"/>
        <v>0</v>
      </c>
      <c r="CP216" s="1508">
        <f t="shared" si="1335"/>
        <v>0</v>
      </c>
      <c r="CQ216" s="1508">
        <f t="shared" si="1335"/>
        <v>0</v>
      </c>
      <c r="CR216" s="1508">
        <f t="shared" si="1335"/>
        <v>0</v>
      </c>
      <c r="CS216" s="1508">
        <f t="shared" si="1335"/>
        <v>0</v>
      </c>
      <c r="CT216" s="1508">
        <f t="shared" si="1316"/>
        <v>0</v>
      </c>
      <c r="CU216" s="1508">
        <f t="shared" si="1316"/>
        <v>0</v>
      </c>
      <c r="CV216" s="1509">
        <f t="shared" si="1316"/>
        <v>0</v>
      </c>
      <c r="CW216" s="1508">
        <f t="shared" si="1316"/>
        <v>0</v>
      </c>
      <c r="CX216" s="1508">
        <f t="shared" si="1316"/>
        <v>0</v>
      </c>
      <c r="CY216" s="1508">
        <f t="shared" ref="CT216:DI232" si="1336">IF(CY$12&lt;$AO216,0,IF(CY$12&lt;=$AU216,IF(CY$12&lt;$AS216,$L216,$AT216),IF(OR(AND(CY$12&lt;$BF216,CY$12&gt;=$BE216),AND(CY$12&lt;$BA216,CY$12&gt;=$AZ216),AND(CY$12&lt;$AV216,CY$12&gt;=$AU216)),0,IF(CY$12&gt;=$BF216,$BG216*$D216/12,IF(CY$12&gt;=$BA216,$BB216*$D216/12,IF(CY$12&gt;=$AV216,$AW216*$D216/12))))))</f>
        <v>0</v>
      </c>
      <c r="CZ216" s="1508">
        <f t="shared" si="1336"/>
        <v>0</v>
      </c>
      <c r="DA216" s="1508">
        <f t="shared" si="1336"/>
        <v>0</v>
      </c>
      <c r="DB216" s="1508">
        <f t="shared" si="1336"/>
        <v>0</v>
      </c>
      <c r="DC216" s="1508">
        <f t="shared" si="1336"/>
        <v>0</v>
      </c>
      <c r="DD216" s="1508">
        <f t="shared" si="1336"/>
        <v>0</v>
      </c>
      <c r="DE216" s="1508">
        <f t="shared" si="1336"/>
        <v>0</v>
      </c>
      <c r="DF216" s="1508">
        <f t="shared" si="1336"/>
        <v>0</v>
      </c>
      <c r="DG216" s="1508">
        <f t="shared" si="1336"/>
        <v>0</v>
      </c>
      <c r="DH216" s="1509">
        <f t="shared" si="1336"/>
        <v>0</v>
      </c>
      <c r="DI216" s="1508">
        <f t="shared" si="1336"/>
        <v>0</v>
      </c>
      <c r="DJ216" s="1508">
        <f t="shared" si="1317"/>
        <v>0</v>
      </c>
      <c r="DK216" s="1508">
        <f t="shared" si="1317"/>
        <v>0</v>
      </c>
      <c r="DL216" s="1508">
        <f t="shared" si="1317"/>
        <v>0</v>
      </c>
      <c r="DM216" s="1508">
        <f t="shared" si="1317"/>
        <v>0</v>
      </c>
      <c r="DN216" s="1508">
        <f t="shared" si="1317"/>
        <v>0</v>
      </c>
      <c r="DO216" s="1508">
        <f t="shared" ref="DJ216:DY232" si="1337">IF(DO$12&lt;$AO216,0,IF(DO$12&lt;=$AU216,IF(DO$12&lt;$AS216,$L216,$AT216),IF(OR(AND(DO$12&lt;$BF216,DO$12&gt;=$BE216),AND(DO$12&lt;$BA216,DO$12&gt;=$AZ216),AND(DO$12&lt;$AV216,DO$12&gt;=$AU216)),0,IF(DO$12&gt;=$BF216,$BG216*$D216/12,IF(DO$12&gt;=$BA216,$BB216*$D216/12,IF(DO$12&gt;=$AV216,$AW216*$D216/12))))))</f>
        <v>0</v>
      </c>
      <c r="DP216" s="1508">
        <f t="shared" si="1337"/>
        <v>0</v>
      </c>
      <c r="DQ216" s="1508">
        <f t="shared" si="1337"/>
        <v>0</v>
      </c>
      <c r="DR216" s="1508">
        <f t="shared" si="1337"/>
        <v>0</v>
      </c>
      <c r="DS216" s="1508">
        <f t="shared" si="1337"/>
        <v>0</v>
      </c>
      <c r="DT216" s="1509">
        <f t="shared" si="1337"/>
        <v>0</v>
      </c>
      <c r="DU216" s="1507">
        <f t="shared" si="1337"/>
        <v>0</v>
      </c>
      <c r="DV216" s="1508">
        <f t="shared" si="1337"/>
        <v>0</v>
      </c>
      <c r="DW216" s="1508">
        <f t="shared" si="1337"/>
        <v>0</v>
      </c>
      <c r="DX216" s="1508">
        <f t="shared" si="1337"/>
        <v>0</v>
      </c>
      <c r="DY216" s="1508">
        <f t="shared" si="1337"/>
        <v>0</v>
      </c>
      <c r="DZ216" s="1508">
        <f t="shared" si="1318"/>
        <v>0</v>
      </c>
      <c r="EA216" s="1508">
        <f t="shared" si="1318"/>
        <v>0</v>
      </c>
      <c r="EB216" s="1508">
        <f t="shared" si="1318"/>
        <v>0</v>
      </c>
      <c r="EC216" s="1508">
        <f t="shared" si="1318"/>
        <v>0</v>
      </c>
      <c r="ED216" s="1508">
        <f t="shared" si="1318"/>
        <v>0</v>
      </c>
      <c r="EE216" s="1508">
        <f t="shared" ref="DZ216:EO232" si="1338">IF(EE$12&lt;$AO216,0,IF(EE$12&lt;=$AU216,IF(EE$12&lt;$AS216,$L216,$AT216),IF(OR(AND(EE$12&lt;$BF216,EE$12&gt;=$BE216),AND(EE$12&lt;$BA216,EE$12&gt;=$AZ216),AND(EE$12&lt;$AV216,EE$12&gt;=$AU216)),0,IF(EE$12&gt;=$BF216,$BG216*$D216/12,IF(EE$12&gt;=$BA216,$BB216*$D216/12,IF(EE$12&gt;=$AV216,$AW216*$D216/12))))))</f>
        <v>0</v>
      </c>
      <c r="EF216" s="1508">
        <f t="shared" si="1338"/>
        <v>0</v>
      </c>
      <c r="EG216" s="1507">
        <f t="shared" si="1338"/>
        <v>0</v>
      </c>
      <c r="EH216" s="1508">
        <f t="shared" si="1338"/>
        <v>0</v>
      </c>
      <c r="EI216" s="1508">
        <f t="shared" si="1338"/>
        <v>0</v>
      </c>
      <c r="EJ216" s="1508">
        <f t="shared" si="1338"/>
        <v>0</v>
      </c>
      <c r="EK216" s="1508">
        <f t="shared" si="1338"/>
        <v>0</v>
      </c>
      <c r="EL216" s="1508">
        <f t="shared" si="1338"/>
        <v>0</v>
      </c>
      <c r="EM216" s="1508">
        <f t="shared" si="1338"/>
        <v>0</v>
      </c>
      <c r="EN216" s="1508">
        <f t="shared" si="1338"/>
        <v>0</v>
      </c>
      <c r="EO216" s="1508">
        <f t="shared" si="1338"/>
        <v>0</v>
      </c>
      <c r="EP216" s="1508">
        <f t="shared" si="1319"/>
        <v>0</v>
      </c>
      <c r="EQ216" s="1508">
        <f t="shared" si="1319"/>
        <v>0</v>
      </c>
      <c r="ER216" s="1509">
        <f t="shared" si="1319"/>
        <v>0</v>
      </c>
      <c r="ES216" s="1507">
        <f t="shared" si="1319"/>
        <v>0</v>
      </c>
      <c r="ET216" s="1508">
        <f t="shared" si="1319"/>
        <v>0</v>
      </c>
      <c r="EU216" s="1508">
        <f t="shared" ref="EU216:FF279" si="1339">IF(EU$12&lt;$AO216,0,IF(EU$12&lt;=$AU216,IF(EU$12&lt;$AS216,$L216,$AT216),IF(OR(AND(EU$12&lt;$BF216,EU$12&gt;=$BE216),AND(EU$12&lt;$BA216,EU$12&gt;=$AZ216),AND(EU$12&lt;$AV216,EU$12&gt;=$AU216)),0,IF(EU$12&gt;=$BF216,$BG216*$D216/12,IF(EU$12&gt;=$BA216,$BB216*$D216/12,IF(EU$12&gt;=$AV216,$AW216*$D216/12))))))</f>
        <v>0</v>
      </c>
      <c r="EV216" s="1508">
        <f t="shared" si="1339"/>
        <v>0</v>
      </c>
      <c r="EW216" s="1508">
        <f t="shared" si="1339"/>
        <v>0</v>
      </c>
      <c r="EX216" s="1508">
        <f t="shared" si="1339"/>
        <v>0</v>
      </c>
      <c r="EY216" s="1508">
        <f t="shared" si="1339"/>
        <v>0</v>
      </c>
      <c r="EZ216" s="1508">
        <f t="shared" si="1339"/>
        <v>0</v>
      </c>
      <c r="FA216" s="1508">
        <f t="shared" si="1339"/>
        <v>0</v>
      </c>
      <c r="FB216" s="1508">
        <f t="shared" si="1339"/>
        <v>0</v>
      </c>
      <c r="FC216" s="1508">
        <f t="shared" si="1339"/>
        <v>0</v>
      </c>
      <c r="FD216" s="1509">
        <f t="shared" si="1339"/>
        <v>0</v>
      </c>
      <c r="FE216" s="1508">
        <f t="shared" si="1339"/>
        <v>0</v>
      </c>
      <c r="FF216" s="1508">
        <f t="shared" si="1339"/>
        <v>0</v>
      </c>
      <c r="FG216" s="1508">
        <f t="shared" si="1334"/>
        <v>0</v>
      </c>
      <c r="FH216" s="1508">
        <f t="shared" si="1334"/>
        <v>0</v>
      </c>
      <c r="FI216" s="1508">
        <f t="shared" si="1334"/>
        <v>0</v>
      </c>
      <c r="FJ216" s="1508">
        <f t="shared" si="1334"/>
        <v>0</v>
      </c>
      <c r="FK216" s="1508">
        <f t="shared" si="1334"/>
        <v>0</v>
      </c>
      <c r="FL216" s="1508">
        <f t="shared" si="1334"/>
        <v>0</v>
      </c>
      <c r="FM216" s="1508">
        <f t="shared" si="1334"/>
        <v>0</v>
      </c>
      <c r="FN216" s="1508">
        <f t="shared" si="1334"/>
        <v>0</v>
      </c>
      <c r="FO216" s="1508">
        <f t="shared" si="1334"/>
        <v>0</v>
      </c>
      <c r="FP216" s="1509">
        <f t="shared" si="1334"/>
        <v>0</v>
      </c>
      <c r="FQ216" s="1508">
        <f t="shared" si="1334"/>
        <v>0</v>
      </c>
      <c r="FR216" s="1508">
        <f t="shared" si="1334"/>
        <v>0</v>
      </c>
      <c r="FS216" s="1508">
        <f t="shared" si="1334"/>
        <v>0</v>
      </c>
      <c r="FT216" s="1508">
        <f t="shared" si="1334"/>
        <v>0</v>
      </c>
      <c r="FU216" s="1508">
        <f t="shared" si="1334"/>
        <v>0</v>
      </c>
      <c r="FV216" s="1508">
        <f t="shared" si="1334"/>
        <v>0</v>
      </c>
      <c r="FW216" s="1508">
        <f t="shared" si="1322"/>
        <v>0</v>
      </c>
      <c r="FX216" s="1508">
        <f t="shared" si="1322"/>
        <v>0</v>
      </c>
      <c r="FY216" s="1508">
        <f t="shared" si="1322"/>
        <v>0</v>
      </c>
      <c r="FZ216" s="1508">
        <f t="shared" si="1322"/>
        <v>0</v>
      </c>
      <c r="GA216" s="1508">
        <f t="shared" si="1322"/>
        <v>0</v>
      </c>
      <c r="GB216" s="1509">
        <f t="shared" si="1322"/>
        <v>0</v>
      </c>
      <c r="GC216" s="1506"/>
      <c r="GD216" s="1458">
        <f t="shared" si="1143"/>
        <v>1</v>
      </c>
      <c r="GE216" s="1510">
        <f t="shared" si="1307"/>
        <v>0</v>
      </c>
      <c r="GF216" s="1511">
        <f t="shared" si="1307"/>
        <v>0</v>
      </c>
      <c r="GG216" s="1511">
        <f t="shared" si="1307"/>
        <v>0</v>
      </c>
      <c r="GH216" s="1511">
        <f t="shared" si="1307"/>
        <v>0</v>
      </c>
      <c r="GI216" s="1511">
        <f t="shared" si="1307"/>
        <v>0</v>
      </c>
      <c r="GJ216" s="1511">
        <f t="shared" si="1307"/>
        <v>0</v>
      </c>
      <c r="GK216" s="1511">
        <f t="shared" si="1307"/>
        <v>0</v>
      </c>
      <c r="GL216" s="1511">
        <f t="shared" si="1307"/>
        <v>0</v>
      </c>
      <c r="GM216" s="1511">
        <f t="shared" si="1307"/>
        <v>0</v>
      </c>
      <c r="GN216" s="1512">
        <f t="shared" si="1307"/>
        <v>0</v>
      </c>
      <c r="GO216" s="1513">
        <f t="shared" si="1144"/>
        <v>0</v>
      </c>
      <c r="GP216" s="1506"/>
      <c r="GQ216" s="1510">
        <f t="shared" si="1304"/>
        <v>0</v>
      </c>
      <c r="GR216" s="1511">
        <f t="shared" si="1314"/>
        <v>0</v>
      </c>
      <c r="GS216" s="1511">
        <f t="shared" si="1314"/>
        <v>0</v>
      </c>
      <c r="GT216" s="1511">
        <f t="shared" si="1314"/>
        <v>0</v>
      </c>
      <c r="GU216" s="1511">
        <f t="shared" si="1314"/>
        <v>0</v>
      </c>
      <c r="GV216" s="1511">
        <f t="shared" si="1314"/>
        <v>0</v>
      </c>
      <c r="GW216" s="1511">
        <f t="shared" si="1314"/>
        <v>0</v>
      </c>
      <c r="GX216" s="1511">
        <f t="shared" si="1314"/>
        <v>0</v>
      </c>
      <c r="GY216" s="1511">
        <f t="shared" si="1314"/>
        <v>0</v>
      </c>
      <c r="GZ216" s="1512">
        <f t="shared" si="1314"/>
        <v>0</v>
      </c>
      <c r="HA216" s="1513">
        <f t="shared" si="1145"/>
        <v>0</v>
      </c>
      <c r="HB216" s="1506">
        <f t="shared" si="1146"/>
        <v>1</v>
      </c>
      <c r="HC216" s="1506"/>
      <c r="HD216" s="1508">
        <f t="shared" si="1147"/>
        <v>0</v>
      </c>
      <c r="HE216" s="1460">
        <f t="shared" si="1148"/>
        <v>0</v>
      </c>
      <c r="HF216" s="1460">
        <f t="shared" si="1149"/>
        <v>0</v>
      </c>
      <c r="HG216" s="1460">
        <f t="shared" si="1150"/>
        <v>0</v>
      </c>
      <c r="HH216" s="1460">
        <f t="shared" si="1151"/>
        <v>0</v>
      </c>
      <c r="HI216" s="1460">
        <f t="shared" si="1152"/>
        <v>0</v>
      </c>
      <c r="HJ216" s="1460">
        <f t="shared" si="1153"/>
        <v>0</v>
      </c>
      <c r="HK216" s="1460">
        <f t="shared" si="1154"/>
        <v>0</v>
      </c>
      <c r="HL216" s="1460">
        <f t="shared" si="1155"/>
        <v>0</v>
      </c>
      <c r="HM216" s="1460">
        <f t="shared" si="1156"/>
        <v>0</v>
      </c>
      <c r="HN216" s="1460">
        <f t="shared" si="1157"/>
        <v>0</v>
      </c>
      <c r="HO216" s="1460">
        <f t="shared" si="1158"/>
        <v>0</v>
      </c>
      <c r="HP216" s="1460">
        <f t="shared" si="1159"/>
        <v>0</v>
      </c>
      <c r="HQ216" s="1460">
        <f t="shared" si="1160"/>
        <v>0</v>
      </c>
      <c r="HR216" s="1460">
        <f t="shared" si="1161"/>
        <v>0</v>
      </c>
      <c r="HS216" s="1460">
        <f t="shared" si="1162"/>
        <v>0</v>
      </c>
      <c r="HT216" s="1460">
        <f t="shared" si="1163"/>
        <v>0</v>
      </c>
      <c r="HU216" s="1460">
        <f t="shared" si="1164"/>
        <v>0</v>
      </c>
      <c r="HV216" s="1460">
        <f t="shared" si="1165"/>
        <v>0</v>
      </c>
      <c r="HW216" s="1460">
        <f t="shared" si="1166"/>
        <v>0</v>
      </c>
      <c r="HX216" s="1460">
        <f t="shared" si="1167"/>
        <v>0</v>
      </c>
      <c r="HY216" s="1460">
        <f t="shared" si="1168"/>
        <v>0</v>
      </c>
      <c r="HZ216" s="1460">
        <f t="shared" si="1169"/>
        <v>0</v>
      </c>
      <c r="IA216" s="1460">
        <f t="shared" si="1170"/>
        <v>0</v>
      </c>
      <c r="IB216" s="1460">
        <f t="shared" si="1171"/>
        <v>0</v>
      </c>
      <c r="IC216" s="1460">
        <f t="shared" si="1172"/>
        <v>0</v>
      </c>
      <c r="ID216" s="1460">
        <f t="shared" si="1173"/>
        <v>0</v>
      </c>
      <c r="IE216" s="1460">
        <f t="shared" si="1174"/>
        <v>0</v>
      </c>
      <c r="IF216" s="1460">
        <f t="shared" si="1175"/>
        <v>0</v>
      </c>
      <c r="IG216" s="1460">
        <f t="shared" si="1176"/>
        <v>0</v>
      </c>
      <c r="IH216" s="1460">
        <f t="shared" si="1177"/>
        <v>0</v>
      </c>
      <c r="II216" s="1460">
        <f t="shared" si="1178"/>
        <v>0</v>
      </c>
      <c r="IJ216" s="1460">
        <f t="shared" si="1179"/>
        <v>0</v>
      </c>
      <c r="IK216" s="1460">
        <f t="shared" si="1180"/>
        <v>0</v>
      </c>
      <c r="IL216" s="1460">
        <f t="shared" si="1181"/>
        <v>0</v>
      </c>
      <c r="IM216" s="1460">
        <f t="shared" si="1182"/>
        <v>0</v>
      </c>
      <c r="IN216" s="1460">
        <f t="shared" si="1183"/>
        <v>0</v>
      </c>
      <c r="IO216" s="1460">
        <f t="shared" si="1184"/>
        <v>0</v>
      </c>
      <c r="IP216" s="1460">
        <f t="shared" si="1185"/>
        <v>0</v>
      </c>
      <c r="IQ216" s="1460">
        <f t="shared" si="1186"/>
        <v>0</v>
      </c>
      <c r="IR216" s="1460">
        <f t="shared" si="1187"/>
        <v>0</v>
      </c>
      <c r="IS216" s="1460">
        <f t="shared" si="1188"/>
        <v>0</v>
      </c>
      <c r="IT216" s="1460">
        <f t="shared" si="1189"/>
        <v>0</v>
      </c>
      <c r="IU216" s="1460">
        <f t="shared" si="1190"/>
        <v>0</v>
      </c>
      <c r="IV216" s="1460">
        <f t="shared" si="1191"/>
        <v>0</v>
      </c>
      <c r="IW216" s="1460">
        <f t="shared" si="1192"/>
        <v>0</v>
      </c>
      <c r="IX216" s="1460">
        <f t="shared" si="1193"/>
        <v>0</v>
      </c>
      <c r="IY216" s="1460">
        <f t="shared" si="1194"/>
        <v>0</v>
      </c>
      <c r="IZ216" s="1460">
        <f t="shared" si="1195"/>
        <v>0</v>
      </c>
      <c r="JA216" s="1460">
        <f t="shared" si="1196"/>
        <v>0</v>
      </c>
      <c r="JB216" s="1460">
        <f t="shared" si="1197"/>
        <v>0</v>
      </c>
      <c r="JC216" s="1460">
        <f t="shared" si="1198"/>
        <v>0</v>
      </c>
      <c r="JD216" s="1460">
        <f t="shared" si="1199"/>
        <v>0</v>
      </c>
      <c r="JE216" s="1460">
        <f t="shared" si="1200"/>
        <v>0</v>
      </c>
      <c r="JF216" s="1460">
        <f t="shared" si="1201"/>
        <v>0</v>
      </c>
      <c r="JG216" s="1460">
        <f t="shared" si="1202"/>
        <v>0</v>
      </c>
      <c r="JH216" s="1460">
        <f t="shared" si="1203"/>
        <v>0</v>
      </c>
      <c r="JI216" s="1460">
        <f t="shared" si="1204"/>
        <v>0</v>
      </c>
      <c r="JJ216" s="1460">
        <f t="shared" si="1205"/>
        <v>0</v>
      </c>
      <c r="JK216" s="1460">
        <f t="shared" si="1206"/>
        <v>0</v>
      </c>
      <c r="JL216" s="1460">
        <f t="shared" si="1207"/>
        <v>0</v>
      </c>
      <c r="JM216" s="1460">
        <f t="shared" si="1208"/>
        <v>0</v>
      </c>
      <c r="JN216" s="1460">
        <f t="shared" si="1209"/>
        <v>0</v>
      </c>
      <c r="JO216" s="1460">
        <f t="shared" si="1210"/>
        <v>0</v>
      </c>
      <c r="JP216" s="1460">
        <f t="shared" si="1211"/>
        <v>0</v>
      </c>
      <c r="JQ216" s="1460">
        <f t="shared" si="1212"/>
        <v>0</v>
      </c>
      <c r="JR216" s="1460">
        <f t="shared" si="1213"/>
        <v>0</v>
      </c>
      <c r="JS216" s="1460">
        <f t="shared" si="1214"/>
        <v>0</v>
      </c>
      <c r="JT216" s="1460">
        <f t="shared" si="1215"/>
        <v>0</v>
      </c>
      <c r="JU216" s="1460">
        <f t="shared" si="1216"/>
        <v>0</v>
      </c>
      <c r="JV216" s="1460">
        <f t="shared" si="1217"/>
        <v>0</v>
      </c>
      <c r="JW216" s="1460">
        <f t="shared" si="1218"/>
        <v>0</v>
      </c>
      <c r="JX216" s="1460">
        <f t="shared" si="1219"/>
        <v>0</v>
      </c>
      <c r="JY216" s="1460">
        <f t="shared" si="1220"/>
        <v>0</v>
      </c>
      <c r="JZ216" s="1460">
        <f t="shared" si="1221"/>
        <v>0</v>
      </c>
      <c r="KA216" s="1460">
        <f t="shared" si="1222"/>
        <v>0</v>
      </c>
      <c r="KB216" s="1460">
        <f t="shared" si="1223"/>
        <v>0</v>
      </c>
      <c r="KC216" s="1460">
        <f t="shared" si="1224"/>
        <v>0</v>
      </c>
      <c r="KD216" s="1460">
        <f t="shared" si="1225"/>
        <v>0</v>
      </c>
      <c r="KE216" s="1460">
        <f t="shared" si="1226"/>
        <v>0</v>
      </c>
      <c r="KF216" s="1460">
        <f t="shared" si="1227"/>
        <v>0</v>
      </c>
      <c r="KG216" s="1460">
        <f t="shared" si="1228"/>
        <v>0</v>
      </c>
      <c r="KH216" s="1460">
        <f t="shared" si="1229"/>
        <v>0</v>
      </c>
      <c r="KI216" s="1460">
        <f t="shared" si="1230"/>
        <v>0</v>
      </c>
      <c r="KJ216" s="1460">
        <f t="shared" si="1231"/>
        <v>0</v>
      </c>
      <c r="KK216" s="1460">
        <f t="shared" si="1232"/>
        <v>0</v>
      </c>
      <c r="KL216" s="1460">
        <f t="shared" si="1233"/>
        <v>0</v>
      </c>
      <c r="KM216" s="1460">
        <f t="shared" si="1234"/>
        <v>0</v>
      </c>
      <c r="KN216" s="1460">
        <f t="shared" si="1235"/>
        <v>0</v>
      </c>
      <c r="KO216" s="1460">
        <f t="shared" si="1236"/>
        <v>0</v>
      </c>
      <c r="KP216" s="1460">
        <f t="shared" si="1237"/>
        <v>0</v>
      </c>
      <c r="KQ216" s="1460">
        <f t="shared" si="1238"/>
        <v>0</v>
      </c>
      <c r="KR216" s="1460">
        <f t="shared" si="1239"/>
        <v>0</v>
      </c>
      <c r="KS216" s="1460">
        <f t="shared" si="1240"/>
        <v>0</v>
      </c>
      <c r="KT216" s="1460">
        <f t="shared" si="1241"/>
        <v>0</v>
      </c>
      <c r="KU216" s="1460">
        <f t="shared" si="1242"/>
        <v>0</v>
      </c>
      <c r="KV216" s="1460">
        <f t="shared" si="1243"/>
        <v>0</v>
      </c>
      <c r="KW216" s="1460">
        <f t="shared" si="1244"/>
        <v>0</v>
      </c>
      <c r="KX216" s="1460">
        <f t="shared" si="1245"/>
        <v>0</v>
      </c>
      <c r="KY216" s="1460">
        <f t="shared" si="1246"/>
        <v>0</v>
      </c>
      <c r="KZ216" s="1460">
        <f t="shared" si="1247"/>
        <v>0</v>
      </c>
      <c r="LA216" s="1460">
        <f t="shared" si="1248"/>
        <v>0</v>
      </c>
      <c r="LB216" s="1460">
        <f t="shared" si="1249"/>
        <v>0</v>
      </c>
      <c r="LC216" s="1460">
        <f t="shared" si="1250"/>
        <v>0</v>
      </c>
      <c r="LD216" s="1460">
        <f t="shared" si="1251"/>
        <v>0</v>
      </c>
      <c r="LE216" s="1460">
        <f t="shared" si="1252"/>
        <v>0</v>
      </c>
      <c r="LF216" s="1460">
        <f t="shared" si="1253"/>
        <v>0</v>
      </c>
      <c r="LG216" s="1460">
        <f t="shared" si="1254"/>
        <v>0</v>
      </c>
      <c r="LH216" s="1460">
        <f t="shared" si="1255"/>
        <v>0</v>
      </c>
      <c r="LI216" s="1460">
        <f t="shared" si="1256"/>
        <v>0</v>
      </c>
      <c r="LJ216" s="1460">
        <f t="shared" si="1257"/>
        <v>0</v>
      </c>
      <c r="LK216" s="1460">
        <f t="shared" si="1258"/>
        <v>0</v>
      </c>
      <c r="LL216" s="1460">
        <f t="shared" si="1259"/>
        <v>0</v>
      </c>
      <c r="LM216" s="1460">
        <f t="shared" si="1260"/>
        <v>0</v>
      </c>
      <c r="LN216" s="1460">
        <f t="shared" si="1261"/>
        <v>0</v>
      </c>
      <c r="LO216" s="1460">
        <f t="shared" si="1262"/>
        <v>0</v>
      </c>
      <c r="LP216" s="1460">
        <f t="shared" si="1263"/>
        <v>0</v>
      </c>
      <c r="LQ216" s="1460">
        <f t="shared" si="1264"/>
        <v>0</v>
      </c>
      <c r="LR216" s="1460">
        <f t="shared" si="1265"/>
        <v>0</v>
      </c>
      <c r="LS216" s="1460">
        <f t="shared" si="1266"/>
        <v>0</v>
      </c>
      <c r="LW216" s="1467">
        <f t="shared" si="1267"/>
        <v>0</v>
      </c>
      <c r="LX216" s="1467">
        <f t="shared" si="1268"/>
        <v>0</v>
      </c>
      <c r="LY216" s="1467">
        <f t="shared" si="1269"/>
        <v>0</v>
      </c>
      <c r="LZ216" s="1467">
        <f t="shared" si="1270"/>
        <v>0</v>
      </c>
      <c r="MA216" s="1506"/>
      <c r="MB216" s="1460">
        <f t="shared" si="1271"/>
        <v>0</v>
      </c>
      <c r="MC216" s="1460">
        <f t="shared" si="1326"/>
        <v>0</v>
      </c>
      <c r="MD216" s="1460">
        <f t="shared" si="1326"/>
        <v>0</v>
      </c>
      <c r="ME216" s="1460">
        <f t="shared" si="1326"/>
        <v>0</v>
      </c>
      <c r="MF216" s="1460">
        <f t="shared" si="1326"/>
        <v>0</v>
      </c>
      <c r="MG216" s="1460">
        <f t="shared" si="1326"/>
        <v>0</v>
      </c>
      <c r="MH216" s="1460">
        <f t="shared" si="1326"/>
        <v>0</v>
      </c>
      <c r="MI216" s="1460">
        <f t="shared" si="1326"/>
        <v>0</v>
      </c>
      <c r="MJ216" s="1460">
        <f t="shared" si="1326"/>
        <v>0</v>
      </c>
      <c r="MK216" s="1460">
        <f t="shared" si="1326"/>
        <v>0</v>
      </c>
      <c r="ML216" s="1460">
        <f t="shared" si="1326"/>
        <v>0</v>
      </c>
      <c r="MM216" s="1460">
        <f t="shared" si="1326"/>
        <v>0</v>
      </c>
      <c r="MN216" s="1460">
        <f t="shared" si="1326"/>
        <v>0</v>
      </c>
      <c r="MO216" s="1460">
        <f t="shared" si="1326"/>
        <v>0</v>
      </c>
      <c r="MP216" s="1460">
        <f t="shared" si="1326"/>
        <v>0</v>
      </c>
      <c r="MQ216" s="1460">
        <f t="shared" si="1326"/>
        <v>0</v>
      </c>
      <c r="MR216" s="1460">
        <f t="shared" si="1326"/>
        <v>0</v>
      </c>
      <c r="MS216" s="1460">
        <f t="shared" si="1331"/>
        <v>0</v>
      </c>
      <c r="MT216" s="1460">
        <f t="shared" si="1331"/>
        <v>0</v>
      </c>
      <c r="MU216" s="1460">
        <f t="shared" si="1331"/>
        <v>0</v>
      </c>
      <c r="MV216" s="1460">
        <f t="shared" si="1331"/>
        <v>0</v>
      </c>
      <c r="MW216" s="1460">
        <f t="shared" si="1331"/>
        <v>0</v>
      </c>
      <c r="MX216" s="1460">
        <f t="shared" si="1331"/>
        <v>0</v>
      </c>
      <c r="MY216" s="1460">
        <f t="shared" si="1331"/>
        <v>0</v>
      </c>
      <c r="MZ216" s="1460">
        <f t="shared" si="1331"/>
        <v>0</v>
      </c>
      <c r="NA216" s="1460">
        <f t="shared" si="1331"/>
        <v>0</v>
      </c>
      <c r="NB216" s="1460">
        <f t="shared" si="1331"/>
        <v>0</v>
      </c>
      <c r="NC216" s="1460">
        <f t="shared" si="1331"/>
        <v>0</v>
      </c>
      <c r="ND216" s="1460">
        <f t="shared" si="1331"/>
        <v>0</v>
      </c>
      <c r="NE216" s="1460">
        <f t="shared" si="1331"/>
        <v>0</v>
      </c>
      <c r="NF216" s="1460">
        <f t="shared" si="1331"/>
        <v>0</v>
      </c>
      <c r="NG216" s="1460">
        <f t="shared" si="1331"/>
        <v>0</v>
      </c>
      <c r="NH216" s="1460">
        <f t="shared" si="1331"/>
        <v>0</v>
      </c>
      <c r="NI216" s="1460">
        <f t="shared" si="1332"/>
        <v>0</v>
      </c>
      <c r="NJ216" s="1460">
        <f t="shared" si="1332"/>
        <v>0</v>
      </c>
      <c r="NK216" s="1460">
        <f t="shared" si="1332"/>
        <v>0</v>
      </c>
      <c r="NL216" s="1460">
        <f t="shared" si="1332"/>
        <v>0</v>
      </c>
      <c r="NM216" s="1460">
        <f t="shared" si="1332"/>
        <v>0</v>
      </c>
      <c r="NN216" s="1460">
        <f t="shared" si="1332"/>
        <v>0</v>
      </c>
      <c r="NO216" s="1460">
        <f t="shared" si="1332"/>
        <v>0</v>
      </c>
      <c r="NP216" s="1460">
        <f t="shared" si="1332"/>
        <v>0</v>
      </c>
      <c r="NQ216" s="1460">
        <f t="shared" si="1332"/>
        <v>0</v>
      </c>
      <c r="NR216" s="1460">
        <f t="shared" si="1332"/>
        <v>0</v>
      </c>
      <c r="NS216" s="1460">
        <f t="shared" si="1332"/>
        <v>0</v>
      </c>
      <c r="NT216" s="1460">
        <f t="shared" si="1332"/>
        <v>0</v>
      </c>
      <c r="NU216" s="1460">
        <f t="shared" si="1332"/>
        <v>0</v>
      </c>
      <c r="NV216" s="1460">
        <f t="shared" si="1332"/>
        <v>0</v>
      </c>
      <c r="NW216" s="1460">
        <f t="shared" si="1332"/>
        <v>0</v>
      </c>
      <c r="NX216" s="1460">
        <f t="shared" si="1332"/>
        <v>0</v>
      </c>
      <c r="NY216" s="1460">
        <f t="shared" si="1333"/>
        <v>0</v>
      </c>
      <c r="NZ216" s="1460">
        <f t="shared" si="1333"/>
        <v>0</v>
      </c>
      <c r="OA216" s="1460">
        <f t="shared" si="1333"/>
        <v>0</v>
      </c>
      <c r="OB216" s="1460">
        <f t="shared" si="1333"/>
        <v>0</v>
      </c>
      <c r="OC216" s="1460">
        <f t="shared" si="1333"/>
        <v>0</v>
      </c>
      <c r="OD216" s="1460">
        <f t="shared" si="1333"/>
        <v>0</v>
      </c>
      <c r="OE216" s="1460">
        <f t="shared" si="1333"/>
        <v>0</v>
      </c>
      <c r="OF216" s="1460">
        <f t="shared" si="1333"/>
        <v>0</v>
      </c>
      <c r="OG216" s="1460">
        <f t="shared" si="1333"/>
        <v>0</v>
      </c>
      <c r="OH216" s="1460">
        <f t="shared" si="1333"/>
        <v>0</v>
      </c>
      <c r="OI216" s="1460">
        <f t="shared" si="1333"/>
        <v>0</v>
      </c>
      <c r="OJ216" s="1460">
        <f t="shared" si="1333"/>
        <v>0</v>
      </c>
      <c r="OK216" s="1460">
        <f t="shared" si="1333"/>
        <v>0</v>
      </c>
      <c r="OL216" s="1460">
        <f t="shared" si="1333"/>
        <v>0</v>
      </c>
      <c r="OM216" s="1460">
        <f t="shared" si="1333"/>
        <v>0</v>
      </c>
      <c r="ON216" s="1460">
        <f t="shared" si="1333"/>
        <v>0</v>
      </c>
      <c r="OO216" s="1460">
        <f t="shared" si="1279"/>
        <v>0</v>
      </c>
      <c r="OP216" s="1460">
        <f t="shared" si="1328"/>
        <v>0</v>
      </c>
      <c r="OQ216" s="1460">
        <f t="shared" si="1328"/>
        <v>0</v>
      </c>
      <c r="OR216" s="1460">
        <f t="shared" si="1328"/>
        <v>0</v>
      </c>
      <c r="OS216" s="1460">
        <f t="shared" si="1328"/>
        <v>0</v>
      </c>
      <c r="OT216" s="1460">
        <f t="shared" si="1328"/>
        <v>0</v>
      </c>
      <c r="OU216" s="1460">
        <f t="shared" si="1328"/>
        <v>0</v>
      </c>
      <c r="OV216" s="1460">
        <f t="shared" si="1328"/>
        <v>0</v>
      </c>
      <c r="OW216" s="1460">
        <f t="shared" si="1328"/>
        <v>0</v>
      </c>
      <c r="OX216" s="1460">
        <f t="shared" si="1328"/>
        <v>0</v>
      </c>
      <c r="OY216" s="1460">
        <f t="shared" si="1328"/>
        <v>0</v>
      </c>
      <c r="OZ216" s="1460">
        <f t="shared" si="1328"/>
        <v>0</v>
      </c>
      <c r="PA216" s="1460">
        <f t="shared" si="1328"/>
        <v>0</v>
      </c>
      <c r="PB216" s="1460">
        <f t="shared" si="1328"/>
        <v>0</v>
      </c>
      <c r="PC216" s="1460">
        <f t="shared" si="1328"/>
        <v>0</v>
      </c>
      <c r="PD216" s="1460">
        <f t="shared" si="1328"/>
        <v>0</v>
      </c>
      <c r="PE216" s="1460">
        <f t="shared" si="1328"/>
        <v>0</v>
      </c>
      <c r="PF216" s="1460">
        <f t="shared" si="1329"/>
        <v>0</v>
      </c>
      <c r="PG216" s="1460">
        <f t="shared" si="1329"/>
        <v>0</v>
      </c>
      <c r="PH216" s="1460">
        <f t="shared" si="1329"/>
        <v>0</v>
      </c>
      <c r="PI216" s="1460">
        <f t="shared" si="1329"/>
        <v>0</v>
      </c>
      <c r="PJ216" s="1460">
        <f t="shared" si="1329"/>
        <v>0</v>
      </c>
      <c r="PK216" s="1460">
        <f t="shared" si="1329"/>
        <v>0</v>
      </c>
      <c r="PL216" s="1460">
        <f t="shared" si="1329"/>
        <v>0</v>
      </c>
      <c r="PM216" s="1460">
        <f t="shared" si="1329"/>
        <v>0</v>
      </c>
      <c r="PN216" s="1460">
        <f t="shared" si="1329"/>
        <v>0</v>
      </c>
      <c r="PO216" s="1460">
        <f t="shared" si="1329"/>
        <v>0</v>
      </c>
      <c r="PP216" s="1460">
        <f t="shared" si="1329"/>
        <v>0</v>
      </c>
      <c r="PQ216" s="1460">
        <f t="shared" si="1329"/>
        <v>0</v>
      </c>
      <c r="PR216" s="1460">
        <f t="shared" si="1329"/>
        <v>0</v>
      </c>
      <c r="PS216" s="1460">
        <f t="shared" si="1329"/>
        <v>0</v>
      </c>
      <c r="PT216" s="1460">
        <f t="shared" si="1329"/>
        <v>0</v>
      </c>
      <c r="PU216" s="1460">
        <f t="shared" si="1329"/>
        <v>0</v>
      </c>
      <c r="PV216" s="1460">
        <f t="shared" si="1330"/>
        <v>0</v>
      </c>
      <c r="PW216" s="1460">
        <f t="shared" si="1330"/>
        <v>0</v>
      </c>
      <c r="PX216" s="1460">
        <f t="shared" si="1330"/>
        <v>0</v>
      </c>
      <c r="PY216" s="1460">
        <f t="shared" si="1330"/>
        <v>0</v>
      </c>
      <c r="PZ216" s="1460">
        <f t="shared" si="1330"/>
        <v>0</v>
      </c>
      <c r="QA216" s="1460">
        <f t="shared" si="1330"/>
        <v>0</v>
      </c>
      <c r="QB216" s="1460">
        <f t="shared" si="1330"/>
        <v>0</v>
      </c>
      <c r="QC216" s="1460">
        <f t="shared" si="1330"/>
        <v>0</v>
      </c>
      <c r="QD216" s="1460">
        <f t="shared" si="1330"/>
        <v>0</v>
      </c>
      <c r="QE216" s="1460">
        <f t="shared" si="1330"/>
        <v>0</v>
      </c>
      <c r="QF216" s="1460">
        <f t="shared" si="1330"/>
        <v>0</v>
      </c>
      <c r="QG216" s="1460">
        <f t="shared" si="1330"/>
        <v>0</v>
      </c>
      <c r="QH216" s="1460">
        <f t="shared" si="1330"/>
        <v>0</v>
      </c>
      <c r="QI216" s="1460">
        <f t="shared" si="1330"/>
        <v>0</v>
      </c>
      <c r="QJ216" s="1460">
        <f t="shared" si="1330"/>
        <v>0</v>
      </c>
      <c r="QK216" s="1460">
        <f t="shared" si="1330"/>
        <v>0</v>
      </c>
      <c r="QL216" s="1460">
        <f t="shared" si="1323"/>
        <v>0</v>
      </c>
      <c r="QM216" s="1460">
        <f t="shared" si="1323"/>
        <v>0</v>
      </c>
      <c r="QN216" s="1460">
        <f t="shared" si="1323"/>
        <v>0</v>
      </c>
      <c r="QO216" s="1460">
        <f t="shared" si="1323"/>
        <v>0</v>
      </c>
      <c r="QP216" s="1460">
        <f t="shared" si="1323"/>
        <v>0</v>
      </c>
      <c r="QQ216" s="1460">
        <f t="shared" si="1323"/>
        <v>0</v>
      </c>
    </row>
    <row r="217" spans="1:459" s="1466" customFormat="1" ht="22.5" customHeight="1">
      <c r="A217" s="1468"/>
      <c r="B217" s="1469"/>
      <c r="C217" s="1469"/>
      <c r="D217" s="1470"/>
      <c r="E217" s="1471"/>
      <c r="F217" s="1472"/>
      <c r="G217" s="1472"/>
      <c r="H217" s="1473">
        <f t="shared" si="1106"/>
        <v>0</v>
      </c>
      <c r="I217" s="1474">
        <v>0</v>
      </c>
      <c r="J217" s="1475">
        <f t="shared" si="437"/>
        <v>0</v>
      </c>
      <c r="K217" s="1476">
        <v>0</v>
      </c>
      <c r="L217" s="1477">
        <f t="shared" si="1107"/>
        <v>0</v>
      </c>
      <c r="M217" s="1477">
        <f t="shared" si="1108"/>
        <v>0</v>
      </c>
      <c r="N217" s="1478"/>
      <c r="O217" s="1479">
        <v>0</v>
      </c>
      <c r="P217" s="1480">
        <v>0</v>
      </c>
      <c r="Q217" s="1828">
        <v>0</v>
      </c>
      <c r="R217" s="1831">
        <f t="shared" si="1109"/>
        <v>0</v>
      </c>
      <c r="S217" s="1481">
        <f>IF(AND(SUM(O217:Q217)=0,N217="NNN"),MIN('Operating History and Pro Forma'!$M$33,'Operating History and Pro Forma'!$T$15)*D217,SUM(O217:Q217)*D217)</f>
        <v>0</v>
      </c>
      <c r="T217" s="1482">
        <f t="shared" si="1110"/>
        <v>0</v>
      </c>
      <c r="U217" s="1483">
        <f t="shared" si="1111"/>
        <v>0</v>
      </c>
      <c r="V217" s="1480"/>
      <c r="W217" s="1514"/>
      <c r="X217" s="1486" t="str">
        <f t="shared" si="1112"/>
        <v/>
      </c>
      <c r="Y217" s="1487">
        <f t="shared" si="1113"/>
        <v>0</v>
      </c>
      <c r="Z217" s="1488"/>
      <c r="AA217" s="1488"/>
      <c r="AB217" s="1488"/>
      <c r="AC217" s="1488"/>
      <c r="AD217" s="1489">
        <f t="shared" si="1114"/>
        <v>0</v>
      </c>
      <c r="AE217" s="1490" t="str">
        <f t="shared" si="1115"/>
        <v/>
      </c>
      <c r="AF217" s="1491">
        <f t="shared" si="1116"/>
        <v>0</v>
      </c>
      <c r="AG217" s="1492">
        <f t="shared" si="1117"/>
        <v>0</v>
      </c>
      <c r="AH217" s="1493">
        <f t="shared" si="1320"/>
        <v>0</v>
      </c>
      <c r="AI217" s="1493">
        <f t="shared" si="1320"/>
        <v>0</v>
      </c>
      <c r="AJ217" s="1494">
        <f t="shared" si="1320"/>
        <v>0</v>
      </c>
      <c r="AK217" s="1494">
        <f t="shared" si="1320"/>
        <v>0</v>
      </c>
      <c r="AL217" s="1495">
        <f t="shared" si="1320"/>
        <v>0</v>
      </c>
      <c r="AM217" s="1496">
        <f t="shared" si="1320"/>
        <v>0</v>
      </c>
      <c r="AN217" s="1497">
        <f t="shared" si="399"/>
        <v>0</v>
      </c>
      <c r="AO217" s="1498">
        <f t="shared" si="1327"/>
        <v>0</v>
      </c>
      <c r="AP217" s="1499">
        <f t="shared" si="1119"/>
        <v>0</v>
      </c>
      <c r="AQ217" s="1500">
        <f t="shared" si="1120"/>
        <v>0</v>
      </c>
      <c r="AR217" s="1501">
        <f t="shared" si="1121"/>
        <v>0</v>
      </c>
      <c r="AS217" s="1498">
        <f t="shared" si="1324"/>
        <v>0</v>
      </c>
      <c r="AT217" s="1501">
        <f t="shared" si="1122"/>
        <v>0</v>
      </c>
      <c r="AU217" s="1498">
        <f t="shared" si="1123"/>
        <v>1</v>
      </c>
      <c r="AV217" s="1498">
        <f t="shared" si="1124"/>
        <v>2</v>
      </c>
      <c r="AW217" s="1499">
        <f t="shared" si="1125"/>
        <v>0</v>
      </c>
      <c r="AX217" s="1502">
        <f t="shared" si="1126"/>
        <v>0</v>
      </c>
      <c r="AY217" s="1503">
        <f t="shared" si="1127"/>
        <v>0</v>
      </c>
      <c r="AZ217" s="1498">
        <f t="shared" si="1128"/>
        <v>2</v>
      </c>
      <c r="BA217" s="1498">
        <f t="shared" si="1129"/>
        <v>3</v>
      </c>
      <c r="BB217" s="1499">
        <f t="shared" si="1130"/>
        <v>0</v>
      </c>
      <c r="BC217" s="1502">
        <f t="shared" si="1131"/>
        <v>0</v>
      </c>
      <c r="BD217" s="1503">
        <f t="shared" si="1132"/>
        <v>0</v>
      </c>
      <c r="BE217" s="1498">
        <f t="shared" si="1133"/>
        <v>3</v>
      </c>
      <c r="BF217" s="1498">
        <f t="shared" si="1134"/>
        <v>4</v>
      </c>
      <c r="BG217" s="1499">
        <f t="shared" si="1135"/>
        <v>0</v>
      </c>
      <c r="BH217" s="1502">
        <f t="shared" si="1136"/>
        <v>0</v>
      </c>
      <c r="BI217" s="1502">
        <f t="shared" si="1137"/>
        <v>0</v>
      </c>
      <c r="BJ217" s="1504">
        <f t="shared" si="1138"/>
        <v>1900</v>
      </c>
      <c r="BK217" s="1505" t="str">
        <f t="shared" si="1139"/>
        <v/>
      </c>
      <c r="BL217" s="1506"/>
      <c r="BM217" s="1507">
        <f t="shared" si="1140"/>
        <v>0</v>
      </c>
      <c r="BN217" s="1508">
        <f t="shared" si="1325"/>
        <v>0</v>
      </c>
      <c r="BO217" s="1508">
        <f t="shared" si="1325"/>
        <v>0</v>
      </c>
      <c r="BP217" s="1508">
        <f t="shared" si="1325"/>
        <v>0</v>
      </c>
      <c r="BQ217" s="1508">
        <f t="shared" si="1325"/>
        <v>0</v>
      </c>
      <c r="BR217" s="1508">
        <f t="shared" si="1325"/>
        <v>0</v>
      </c>
      <c r="BS217" s="1508">
        <f t="shared" si="1325"/>
        <v>0</v>
      </c>
      <c r="BT217" s="1508">
        <f t="shared" si="1325"/>
        <v>0</v>
      </c>
      <c r="BU217" s="1508">
        <f t="shared" si="1325"/>
        <v>0</v>
      </c>
      <c r="BV217" s="1508">
        <f t="shared" si="1325"/>
        <v>0</v>
      </c>
      <c r="BW217" s="1508">
        <f t="shared" si="1325"/>
        <v>0</v>
      </c>
      <c r="BX217" s="1508">
        <f t="shared" si="1325"/>
        <v>0</v>
      </c>
      <c r="BY217" s="1507">
        <f t="shared" si="1325"/>
        <v>0</v>
      </c>
      <c r="BZ217" s="1508">
        <f t="shared" si="1325"/>
        <v>0</v>
      </c>
      <c r="CA217" s="1508">
        <f t="shared" si="1325"/>
        <v>0</v>
      </c>
      <c r="CB217" s="1508">
        <f t="shared" si="1325"/>
        <v>0</v>
      </c>
      <c r="CC217" s="1508">
        <f t="shared" si="1325"/>
        <v>0</v>
      </c>
      <c r="CD217" s="1508">
        <f t="shared" si="1335"/>
        <v>0</v>
      </c>
      <c r="CE217" s="1508">
        <f t="shared" si="1335"/>
        <v>0</v>
      </c>
      <c r="CF217" s="1508">
        <f t="shared" si="1335"/>
        <v>0</v>
      </c>
      <c r="CG217" s="1508">
        <f t="shared" si="1335"/>
        <v>0</v>
      </c>
      <c r="CH217" s="1508">
        <f t="shared" si="1335"/>
        <v>0</v>
      </c>
      <c r="CI217" s="1508">
        <f t="shared" si="1335"/>
        <v>0</v>
      </c>
      <c r="CJ217" s="1509">
        <f t="shared" si="1335"/>
        <v>0</v>
      </c>
      <c r="CK217" s="1507">
        <f t="shared" si="1335"/>
        <v>0</v>
      </c>
      <c r="CL217" s="1508">
        <f t="shared" si="1335"/>
        <v>0</v>
      </c>
      <c r="CM217" s="1508">
        <f t="shared" si="1335"/>
        <v>0</v>
      </c>
      <c r="CN217" s="1508">
        <f t="shared" si="1335"/>
        <v>0</v>
      </c>
      <c r="CO217" s="1508">
        <f t="shared" si="1335"/>
        <v>0</v>
      </c>
      <c r="CP217" s="1508">
        <f t="shared" si="1335"/>
        <v>0</v>
      </c>
      <c r="CQ217" s="1508">
        <f t="shared" si="1335"/>
        <v>0</v>
      </c>
      <c r="CR217" s="1508">
        <f t="shared" si="1335"/>
        <v>0</v>
      </c>
      <c r="CS217" s="1508">
        <f t="shared" si="1335"/>
        <v>0</v>
      </c>
      <c r="CT217" s="1508">
        <f t="shared" si="1336"/>
        <v>0</v>
      </c>
      <c r="CU217" s="1508">
        <f t="shared" si="1336"/>
        <v>0</v>
      </c>
      <c r="CV217" s="1509">
        <f t="shared" si="1336"/>
        <v>0</v>
      </c>
      <c r="CW217" s="1508">
        <f t="shared" si="1336"/>
        <v>0</v>
      </c>
      <c r="CX217" s="1508">
        <f t="shared" si="1336"/>
        <v>0</v>
      </c>
      <c r="CY217" s="1508">
        <f t="shared" si="1336"/>
        <v>0</v>
      </c>
      <c r="CZ217" s="1508">
        <f t="shared" si="1336"/>
        <v>0</v>
      </c>
      <c r="DA217" s="1508">
        <f t="shared" si="1336"/>
        <v>0</v>
      </c>
      <c r="DB217" s="1508">
        <f t="shared" si="1336"/>
        <v>0</v>
      </c>
      <c r="DC217" s="1508">
        <f t="shared" si="1336"/>
        <v>0</v>
      </c>
      <c r="DD217" s="1508">
        <f t="shared" si="1336"/>
        <v>0</v>
      </c>
      <c r="DE217" s="1508">
        <f t="shared" si="1336"/>
        <v>0</v>
      </c>
      <c r="DF217" s="1508">
        <f t="shared" si="1336"/>
        <v>0</v>
      </c>
      <c r="DG217" s="1508">
        <f t="shared" si="1336"/>
        <v>0</v>
      </c>
      <c r="DH217" s="1509">
        <f t="shared" si="1336"/>
        <v>0</v>
      </c>
      <c r="DI217" s="1508">
        <f t="shared" si="1336"/>
        <v>0</v>
      </c>
      <c r="DJ217" s="1508">
        <f t="shared" si="1337"/>
        <v>0</v>
      </c>
      <c r="DK217" s="1508">
        <f t="shared" si="1337"/>
        <v>0</v>
      </c>
      <c r="DL217" s="1508">
        <f t="shared" si="1337"/>
        <v>0</v>
      </c>
      <c r="DM217" s="1508">
        <f t="shared" si="1337"/>
        <v>0</v>
      </c>
      <c r="DN217" s="1508">
        <f t="shared" si="1337"/>
        <v>0</v>
      </c>
      <c r="DO217" s="1508">
        <f t="shared" si="1337"/>
        <v>0</v>
      </c>
      <c r="DP217" s="1508">
        <f t="shared" si="1337"/>
        <v>0</v>
      </c>
      <c r="DQ217" s="1508">
        <f t="shared" si="1337"/>
        <v>0</v>
      </c>
      <c r="DR217" s="1508">
        <f t="shared" si="1337"/>
        <v>0</v>
      </c>
      <c r="DS217" s="1508">
        <f t="shared" si="1337"/>
        <v>0</v>
      </c>
      <c r="DT217" s="1509">
        <f t="shared" si="1337"/>
        <v>0</v>
      </c>
      <c r="DU217" s="1507">
        <f t="shared" si="1337"/>
        <v>0</v>
      </c>
      <c r="DV217" s="1508">
        <f t="shared" si="1337"/>
        <v>0</v>
      </c>
      <c r="DW217" s="1508">
        <f t="shared" si="1337"/>
        <v>0</v>
      </c>
      <c r="DX217" s="1508">
        <f t="shared" si="1337"/>
        <v>0</v>
      </c>
      <c r="DY217" s="1508">
        <f t="shared" si="1337"/>
        <v>0</v>
      </c>
      <c r="DZ217" s="1508">
        <f t="shared" si="1338"/>
        <v>0</v>
      </c>
      <c r="EA217" s="1508">
        <f t="shared" si="1338"/>
        <v>0</v>
      </c>
      <c r="EB217" s="1508">
        <f t="shared" si="1338"/>
        <v>0</v>
      </c>
      <c r="EC217" s="1508">
        <f t="shared" si="1338"/>
        <v>0</v>
      </c>
      <c r="ED217" s="1508">
        <f t="shared" si="1338"/>
        <v>0</v>
      </c>
      <c r="EE217" s="1508">
        <f t="shared" si="1338"/>
        <v>0</v>
      </c>
      <c r="EF217" s="1508">
        <f t="shared" si="1338"/>
        <v>0</v>
      </c>
      <c r="EG217" s="1507">
        <f t="shared" si="1338"/>
        <v>0</v>
      </c>
      <c r="EH217" s="1508">
        <f t="shared" si="1338"/>
        <v>0</v>
      </c>
      <c r="EI217" s="1508">
        <f t="shared" si="1338"/>
        <v>0</v>
      </c>
      <c r="EJ217" s="1508">
        <f t="shared" si="1338"/>
        <v>0</v>
      </c>
      <c r="EK217" s="1508">
        <f t="shared" si="1338"/>
        <v>0</v>
      </c>
      <c r="EL217" s="1508">
        <f t="shared" si="1338"/>
        <v>0</v>
      </c>
      <c r="EM217" s="1508">
        <f t="shared" si="1338"/>
        <v>0</v>
      </c>
      <c r="EN217" s="1508">
        <f t="shared" si="1338"/>
        <v>0</v>
      </c>
      <c r="EO217" s="1508">
        <f t="shared" si="1338"/>
        <v>0</v>
      </c>
      <c r="EP217" s="1508">
        <f t="shared" ref="EP217:FE232" si="1340">IF(EP$12&lt;$AO217,0,IF(EP$12&lt;=$AU217,IF(EP$12&lt;$AS217,$L217,$AT217),IF(OR(AND(EP$12&lt;$BF217,EP$12&gt;=$BE217),AND(EP$12&lt;$BA217,EP$12&gt;=$AZ217),AND(EP$12&lt;$AV217,EP$12&gt;=$AU217)),0,IF(EP$12&gt;=$BF217,$BG217*$D217/12,IF(EP$12&gt;=$BA217,$BB217*$D217/12,IF(EP$12&gt;=$AV217,$AW217*$D217/12))))))</f>
        <v>0</v>
      </c>
      <c r="EQ217" s="1508">
        <f t="shared" si="1340"/>
        <v>0</v>
      </c>
      <c r="ER217" s="1509">
        <f t="shared" si="1340"/>
        <v>0</v>
      </c>
      <c r="ES217" s="1507">
        <f t="shared" si="1340"/>
        <v>0</v>
      </c>
      <c r="ET217" s="1508">
        <f t="shared" si="1340"/>
        <v>0</v>
      </c>
      <c r="EU217" s="1508">
        <f t="shared" si="1340"/>
        <v>0</v>
      </c>
      <c r="EV217" s="1508">
        <f t="shared" si="1340"/>
        <v>0</v>
      </c>
      <c r="EW217" s="1508">
        <f t="shared" si="1340"/>
        <v>0</v>
      </c>
      <c r="EX217" s="1508">
        <f t="shared" si="1340"/>
        <v>0</v>
      </c>
      <c r="EY217" s="1508">
        <f t="shared" si="1340"/>
        <v>0</v>
      </c>
      <c r="EZ217" s="1508">
        <f t="shared" si="1340"/>
        <v>0</v>
      </c>
      <c r="FA217" s="1508">
        <f t="shared" si="1340"/>
        <v>0</v>
      </c>
      <c r="FB217" s="1508">
        <f t="shared" si="1340"/>
        <v>0</v>
      </c>
      <c r="FC217" s="1508">
        <f t="shared" si="1340"/>
        <v>0</v>
      </c>
      <c r="FD217" s="1509">
        <f t="shared" si="1340"/>
        <v>0</v>
      </c>
      <c r="FE217" s="1508">
        <f t="shared" si="1340"/>
        <v>0</v>
      </c>
      <c r="FF217" s="1508">
        <f t="shared" si="1339"/>
        <v>0</v>
      </c>
      <c r="FG217" s="1508">
        <f t="shared" si="1334"/>
        <v>0</v>
      </c>
      <c r="FH217" s="1508">
        <f t="shared" si="1334"/>
        <v>0</v>
      </c>
      <c r="FI217" s="1508">
        <f t="shared" si="1334"/>
        <v>0</v>
      </c>
      <c r="FJ217" s="1508">
        <f t="shared" si="1334"/>
        <v>0</v>
      </c>
      <c r="FK217" s="1508">
        <f t="shared" si="1334"/>
        <v>0</v>
      </c>
      <c r="FL217" s="1508">
        <f t="shared" si="1334"/>
        <v>0</v>
      </c>
      <c r="FM217" s="1508">
        <f t="shared" si="1334"/>
        <v>0</v>
      </c>
      <c r="FN217" s="1508">
        <f t="shared" si="1334"/>
        <v>0</v>
      </c>
      <c r="FO217" s="1508">
        <f t="shared" si="1334"/>
        <v>0</v>
      </c>
      <c r="FP217" s="1509">
        <f t="shared" si="1334"/>
        <v>0</v>
      </c>
      <c r="FQ217" s="1508">
        <f t="shared" si="1334"/>
        <v>0</v>
      </c>
      <c r="FR217" s="1508">
        <f t="shared" si="1334"/>
        <v>0</v>
      </c>
      <c r="FS217" s="1508">
        <f t="shared" si="1334"/>
        <v>0</v>
      </c>
      <c r="FT217" s="1508">
        <f t="shared" si="1334"/>
        <v>0</v>
      </c>
      <c r="FU217" s="1508">
        <f t="shared" si="1334"/>
        <v>0</v>
      </c>
      <c r="FV217" s="1508">
        <f t="shared" si="1334"/>
        <v>0</v>
      </c>
      <c r="FW217" s="1508">
        <f t="shared" si="1322"/>
        <v>0</v>
      </c>
      <c r="FX217" s="1508">
        <f t="shared" si="1322"/>
        <v>0</v>
      </c>
      <c r="FY217" s="1508">
        <f t="shared" si="1322"/>
        <v>0</v>
      </c>
      <c r="FZ217" s="1508">
        <f t="shared" si="1322"/>
        <v>0</v>
      </c>
      <c r="GA217" s="1508">
        <f t="shared" si="1322"/>
        <v>0</v>
      </c>
      <c r="GB217" s="1509">
        <f t="shared" si="1322"/>
        <v>0</v>
      </c>
      <c r="GC217" s="1506"/>
      <c r="GD217" s="1458">
        <f t="shared" si="1143"/>
        <v>1</v>
      </c>
      <c r="GE217" s="1510">
        <f t="shared" si="1307"/>
        <v>0</v>
      </c>
      <c r="GF217" s="1511">
        <f t="shared" si="1307"/>
        <v>0</v>
      </c>
      <c r="GG217" s="1511">
        <f t="shared" si="1307"/>
        <v>0</v>
      </c>
      <c r="GH217" s="1511">
        <f t="shared" si="1307"/>
        <v>0</v>
      </c>
      <c r="GI217" s="1511">
        <f t="shared" si="1307"/>
        <v>0</v>
      </c>
      <c r="GJ217" s="1511">
        <f t="shared" si="1307"/>
        <v>0</v>
      </c>
      <c r="GK217" s="1511">
        <f t="shared" si="1307"/>
        <v>0</v>
      </c>
      <c r="GL217" s="1511">
        <f t="shared" si="1307"/>
        <v>0</v>
      </c>
      <c r="GM217" s="1511">
        <f t="shared" si="1307"/>
        <v>0</v>
      </c>
      <c r="GN217" s="1512">
        <f t="shared" si="1307"/>
        <v>0</v>
      </c>
      <c r="GO217" s="1513">
        <f t="shared" si="1144"/>
        <v>0</v>
      </c>
      <c r="GP217" s="1506"/>
      <c r="GQ217" s="1510">
        <f t="shared" si="1304"/>
        <v>0</v>
      </c>
      <c r="GR217" s="1511">
        <f t="shared" si="1314"/>
        <v>0</v>
      </c>
      <c r="GS217" s="1511">
        <f t="shared" si="1314"/>
        <v>0</v>
      </c>
      <c r="GT217" s="1511">
        <f t="shared" si="1314"/>
        <v>0</v>
      </c>
      <c r="GU217" s="1511">
        <f t="shared" si="1314"/>
        <v>0</v>
      </c>
      <c r="GV217" s="1511">
        <f t="shared" si="1314"/>
        <v>0</v>
      </c>
      <c r="GW217" s="1511">
        <f t="shared" si="1314"/>
        <v>0</v>
      </c>
      <c r="GX217" s="1511">
        <f t="shared" si="1314"/>
        <v>0</v>
      </c>
      <c r="GY217" s="1511">
        <f t="shared" si="1314"/>
        <v>0</v>
      </c>
      <c r="GZ217" s="1512">
        <f t="shared" si="1314"/>
        <v>0</v>
      </c>
      <c r="HA217" s="1513">
        <f t="shared" si="1145"/>
        <v>0</v>
      </c>
      <c r="HB217" s="1506">
        <f t="shared" si="1146"/>
        <v>1</v>
      </c>
      <c r="HC217" s="1506"/>
      <c r="HD217" s="1508">
        <f t="shared" si="1147"/>
        <v>0</v>
      </c>
      <c r="HE217" s="1460">
        <f t="shared" si="1148"/>
        <v>0</v>
      </c>
      <c r="HF217" s="1460">
        <f t="shared" si="1149"/>
        <v>0</v>
      </c>
      <c r="HG217" s="1460">
        <f t="shared" si="1150"/>
        <v>0</v>
      </c>
      <c r="HH217" s="1460">
        <f t="shared" si="1151"/>
        <v>0</v>
      </c>
      <c r="HI217" s="1460">
        <f t="shared" si="1152"/>
        <v>0</v>
      </c>
      <c r="HJ217" s="1460">
        <f t="shared" si="1153"/>
        <v>0</v>
      </c>
      <c r="HK217" s="1460">
        <f t="shared" si="1154"/>
        <v>0</v>
      </c>
      <c r="HL217" s="1460">
        <f t="shared" si="1155"/>
        <v>0</v>
      </c>
      <c r="HM217" s="1460">
        <f t="shared" si="1156"/>
        <v>0</v>
      </c>
      <c r="HN217" s="1460">
        <f t="shared" si="1157"/>
        <v>0</v>
      </c>
      <c r="HO217" s="1460">
        <f t="shared" si="1158"/>
        <v>0</v>
      </c>
      <c r="HP217" s="1460">
        <f t="shared" si="1159"/>
        <v>0</v>
      </c>
      <c r="HQ217" s="1460">
        <f t="shared" si="1160"/>
        <v>0</v>
      </c>
      <c r="HR217" s="1460">
        <f t="shared" si="1161"/>
        <v>0</v>
      </c>
      <c r="HS217" s="1460">
        <f t="shared" si="1162"/>
        <v>0</v>
      </c>
      <c r="HT217" s="1460">
        <f t="shared" si="1163"/>
        <v>0</v>
      </c>
      <c r="HU217" s="1460">
        <f t="shared" si="1164"/>
        <v>0</v>
      </c>
      <c r="HV217" s="1460">
        <f t="shared" si="1165"/>
        <v>0</v>
      </c>
      <c r="HW217" s="1460">
        <f t="shared" si="1166"/>
        <v>0</v>
      </c>
      <c r="HX217" s="1460">
        <f t="shared" si="1167"/>
        <v>0</v>
      </c>
      <c r="HY217" s="1460">
        <f t="shared" si="1168"/>
        <v>0</v>
      </c>
      <c r="HZ217" s="1460">
        <f t="shared" si="1169"/>
        <v>0</v>
      </c>
      <c r="IA217" s="1460">
        <f t="shared" si="1170"/>
        <v>0</v>
      </c>
      <c r="IB217" s="1460">
        <f t="shared" si="1171"/>
        <v>0</v>
      </c>
      <c r="IC217" s="1460">
        <f t="shared" si="1172"/>
        <v>0</v>
      </c>
      <c r="ID217" s="1460">
        <f t="shared" si="1173"/>
        <v>0</v>
      </c>
      <c r="IE217" s="1460">
        <f t="shared" si="1174"/>
        <v>0</v>
      </c>
      <c r="IF217" s="1460">
        <f t="shared" si="1175"/>
        <v>0</v>
      </c>
      <c r="IG217" s="1460">
        <f t="shared" si="1176"/>
        <v>0</v>
      </c>
      <c r="IH217" s="1460">
        <f t="shared" si="1177"/>
        <v>0</v>
      </c>
      <c r="II217" s="1460">
        <f t="shared" si="1178"/>
        <v>0</v>
      </c>
      <c r="IJ217" s="1460">
        <f t="shared" si="1179"/>
        <v>0</v>
      </c>
      <c r="IK217" s="1460">
        <f t="shared" si="1180"/>
        <v>0</v>
      </c>
      <c r="IL217" s="1460">
        <f t="shared" si="1181"/>
        <v>0</v>
      </c>
      <c r="IM217" s="1460">
        <f t="shared" si="1182"/>
        <v>0</v>
      </c>
      <c r="IN217" s="1460">
        <f t="shared" si="1183"/>
        <v>0</v>
      </c>
      <c r="IO217" s="1460">
        <f t="shared" si="1184"/>
        <v>0</v>
      </c>
      <c r="IP217" s="1460">
        <f t="shared" si="1185"/>
        <v>0</v>
      </c>
      <c r="IQ217" s="1460">
        <f t="shared" si="1186"/>
        <v>0</v>
      </c>
      <c r="IR217" s="1460">
        <f t="shared" si="1187"/>
        <v>0</v>
      </c>
      <c r="IS217" s="1460">
        <f t="shared" si="1188"/>
        <v>0</v>
      </c>
      <c r="IT217" s="1460">
        <f t="shared" si="1189"/>
        <v>0</v>
      </c>
      <c r="IU217" s="1460">
        <f t="shared" si="1190"/>
        <v>0</v>
      </c>
      <c r="IV217" s="1460">
        <f t="shared" si="1191"/>
        <v>0</v>
      </c>
      <c r="IW217" s="1460">
        <f t="shared" si="1192"/>
        <v>0</v>
      </c>
      <c r="IX217" s="1460">
        <f t="shared" si="1193"/>
        <v>0</v>
      </c>
      <c r="IY217" s="1460">
        <f t="shared" si="1194"/>
        <v>0</v>
      </c>
      <c r="IZ217" s="1460">
        <f t="shared" si="1195"/>
        <v>0</v>
      </c>
      <c r="JA217" s="1460">
        <f t="shared" si="1196"/>
        <v>0</v>
      </c>
      <c r="JB217" s="1460">
        <f t="shared" si="1197"/>
        <v>0</v>
      </c>
      <c r="JC217" s="1460">
        <f t="shared" si="1198"/>
        <v>0</v>
      </c>
      <c r="JD217" s="1460">
        <f t="shared" si="1199"/>
        <v>0</v>
      </c>
      <c r="JE217" s="1460">
        <f t="shared" si="1200"/>
        <v>0</v>
      </c>
      <c r="JF217" s="1460">
        <f t="shared" si="1201"/>
        <v>0</v>
      </c>
      <c r="JG217" s="1460">
        <f t="shared" si="1202"/>
        <v>0</v>
      </c>
      <c r="JH217" s="1460">
        <f t="shared" si="1203"/>
        <v>0</v>
      </c>
      <c r="JI217" s="1460">
        <f t="shared" si="1204"/>
        <v>0</v>
      </c>
      <c r="JJ217" s="1460">
        <f t="shared" si="1205"/>
        <v>0</v>
      </c>
      <c r="JK217" s="1460">
        <f t="shared" si="1206"/>
        <v>0</v>
      </c>
      <c r="JL217" s="1460">
        <f t="shared" si="1207"/>
        <v>0</v>
      </c>
      <c r="JM217" s="1460">
        <f t="shared" si="1208"/>
        <v>0</v>
      </c>
      <c r="JN217" s="1460">
        <f t="shared" si="1209"/>
        <v>0</v>
      </c>
      <c r="JO217" s="1460">
        <f t="shared" si="1210"/>
        <v>0</v>
      </c>
      <c r="JP217" s="1460">
        <f t="shared" si="1211"/>
        <v>0</v>
      </c>
      <c r="JQ217" s="1460">
        <f t="shared" si="1212"/>
        <v>0</v>
      </c>
      <c r="JR217" s="1460">
        <f t="shared" si="1213"/>
        <v>0</v>
      </c>
      <c r="JS217" s="1460">
        <f t="shared" si="1214"/>
        <v>0</v>
      </c>
      <c r="JT217" s="1460">
        <f t="shared" si="1215"/>
        <v>0</v>
      </c>
      <c r="JU217" s="1460">
        <f t="shared" si="1216"/>
        <v>0</v>
      </c>
      <c r="JV217" s="1460">
        <f t="shared" si="1217"/>
        <v>0</v>
      </c>
      <c r="JW217" s="1460">
        <f t="shared" si="1218"/>
        <v>0</v>
      </c>
      <c r="JX217" s="1460">
        <f t="shared" si="1219"/>
        <v>0</v>
      </c>
      <c r="JY217" s="1460">
        <f t="shared" si="1220"/>
        <v>0</v>
      </c>
      <c r="JZ217" s="1460">
        <f t="shared" si="1221"/>
        <v>0</v>
      </c>
      <c r="KA217" s="1460">
        <f t="shared" si="1222"/>
        <v>0</v>
      </c>
      <c r="KB217" s="1460">
        <f t="shared" si="1223"/>
        <v>0</v>
      </c>
      <c r="KC217" s="1460">
        <f t="shared" si="1224"/>
        <v>0</v>
      </c>
      <c r="KD217" s="1460">
        <f t="shared" si="1225"/>
        <v>0</v>
      </c>
      <c r="KE217" s="1460">
        <f t="shared" si="1226"/>
        <v>0</v>
      </c>
      <c r="KF217" s="1460">
        <f t="shared" si="1227"/>
        <v>0</v>
      </c>
      <c r="KG217" s="1460">
        <f t="shared" si="1228"/>
        <v>0</v>
      </c>
      <c r="KH217" s="1460">
        <f t="shared" si="1229"/>
        <v>0</v>
      </c>
      <c r="KI217" s="1460">
        <f t="shared" si="1230"/>
        <v>0</v>
      </c>
      <c r="KJ217" s="1460">
        <f t="shared" si="1231"/>
        <v>0</v>
      </c>
      <c r="KK217" s="1460">
        <f t="shared" si="1232"/>
        <v>0</v>
      </c>
      <c r="KL217" s="1460">
        <f t="shared" si="1233"/>
        <v>0</v>
      </c>
      <c r="KM217" s="1460">
        <f t="shared" si="1234"/>
        <v>0</v>
      </c>
      <c r="KN217" s="1460">
        <f t="shared" si="1235"/>
        <v>0</v>
      </c>
      <c r="KO217" s="1460">
        <f t="shared" si="1236"/>
        <v>0</v>
      </c>
      <c r="KP217" s="1460">
        <f t="shared" si="1237"/>
        <v>0</v>
      </c>
      <c r="KQ217" s="1460">
        <f t="shared" si="1238"/>
        <v>0</v>
      </c>
      <c r="KR217" s="1460">
        <f t="shared" si="1239"/>
        <v>0</v>
      </c>
      <c r="KS217" s="1460">
        <f t="shared" si="1240"/>
        <v>0</v>
      </c>
      <c r="KT217" s="1460">
        <f t="shared" si="1241"/>
        <v>0</v>
      </c>
      <c r="KU217" s="1460">
        <f t="shared" si="1242"/>
        <v>0</v>
      </c>
      <c r="KV217" s="1460">
        <f t="shared" si="1243"/>
        <v>0</v>
      </c>
      <c r="KW217" s="1460">
        <f t="shared" si="1244"/>
        <v>0</v>
      </c>
      <c r="KX217" s="1460">
        <f t="shared" si="1245"/>
        <v>0</v>
      </c>
      <c r="KY217" s="1460">
        <f t="shared" si="1246"/>
        <v>0</v>
      </c>
      <c r="KZ217" s="1460">
        <f t="shared" si="1247"/>
        <v>0</v>
      </c>
      <c r="LA217" s="1460">
        <f t="shared" si="1248"/>
        <v>0</v>
      </c>
      <c r="LB217" s="1460">
        <f t="shared" si="1249"/>
        <v>0</v>
      </c>
      <c r="LC217" s="1460">
        <f t="shared" si="1250"/>
        <v>0</v>
      </c>
      <c r="LD217" s="1460">
        <f t="shared" si="1251"/>
        <v>0</v>
      </c>
      <c r="LE217" s="1460">
        <f t="shared" si="1252"/>
        <v>0</v>
      </c>
      <c r="LF217" s="1460">
        <f t="shared" si="1253"/>
        <v>0</v>
      </c>
      <c r="LG217" s="1460">
        <f t="shared" si="1254"/>
        <v>0</v>
      </c>
      <c r="LH217" s="1460">
        <f t="shared" si="1255"/>
        <v>0</v>
      </c>
      <c r="LI217" s="1460">
        <f t="shared" si="1256"/>
        <v>0</v>
      </c>
      <c r="LJ217" s="1460">
        <f t="shared" si="1257"/>
        <v>0</v>
      </c>
      <c r="LK217" s="1460">
        <f t="shared" si="1258"/>
        <v>0</v>
      </c>
      <c r="LL217" s="1460">
        <f t="shared" si="1259"/>
        <v>0</v>
      </c>
      <c r="LM217" s="1460">
        <f t="shared" si="1260"/>
        <v>0</v>
      </c>
      <c r="LN217" s="1460">
        <f t="shared" si="1261"/>
        <v>0</v>
      </c>
      <c r="LO217" s="1460">
        <f t="shared" si="1262"/>
        <v>0</v>
      </c>
      <c r="LP217" s="1460">
        <f t="shared" si="1263"/>
        <v>0</v>
      </c>
      <c r="LQ217" s="1460">
        <f t="shared" si="1264"/>
        <v>0</v>
      </c>
      <c r="LR217" s="1460">
        <f t="shared" si="1265"/>
        <v>0</v>
      </c>
      <c r="LS217" s="1460">
        <f t="shared" si="1266"/>
        <v>0</v>
      </c>
      <c r="LW217" s="1467">
        <f t="shared" si="1267"/>
        <v>0</v>
      </c>
      <c r="LX217" s="1467">
        <f t="shared" si="1268"/>
        <v>0</v>
      </c>
      <c r="LY217" s="1467">
        <f t="shared" si="1269"/>
        <v>0</v>
      </c>
      <c r="LZ217" s="1467">
        <f t="shared" si="1270"/>
        <v>0</v>
      </c>
      <c r="MA217" s="1506"/>
      <c r="MB217" s="1460">
        <f t="shared" si="1271"/>
        <v>0</v>
      </c>
      <c r="MC217" s="1460">
        <f t="shared" si="1326"/>
        <v>0</v>
      </c>
      <c r="MD217" s="1460">
        <f t="shared" si="1326"/>
        <v>0</v>
      </c>
      <c r="ME217" s="1460">
        <f t="shared" si="1326"/>
        <v>0</v>
      </c>
      <c r="MF217" s="1460">
        <f t="shared" si="1326"/>
        <v>0</v>
      </c>
      <c r="MG217" s="1460">
        <f t="shared" si="1326"/>
        <v>0</v>
      </c>
      <c r="MH217" s="1460">
        <f t="shared" si="1326"/>
        <v>0</v>
      </c>
      <c r="MI217" s="1460">
        <f t="shared" si="1326"/>
        <v>0</v>
      </c>
      <c r="MJ217" s="1460">
        <f t="shared" si="1326"/>
        <v>0</v>
      </c>
      <c r="MK217" s="1460">
        <f t="shared" si="1326"/>
        <v>0</v>
      </c>
      <c r="ML217" s="1460">
        <f t="shared" si="1326"/>
        <v>0</v>
      </c>
      <c r="MM217" s="1460">
        <f t="shared" si="1326"/>
        <v>0</v>
      </c>
      <c r="MN217" s="1460">
        <f t="shared" si="1326"/>
        <v>0</v>
      </c>
      <c r="MO217" s="1460">
        <f t="shared" si="1326"/>
        <v>0</v>
      </c>
      <c r="MP217" s="1460">
        <f t="shared" si="1326"/>
        <v>0</v>
      </c>
      <c r="MQ217" s="1460">
        <f t="shared" si="1326"/>
        <v>0</v>
      </c>
      <c r="MR217" s="1460">
        <f t="shared" si="1326"/>
        <v>0</v>
      </c>
      <c r="MS217" s="1460">
        <f t="shared" si="1331"/>
        <v>0</v>
      </c>
      <c r="MT217" s="1460">
        <f t="shared" si="1331"/>
        <v>0</v>
      </c>
      <c r="MU217" s="1460">
        <f t="shared" si="1331"/>
        <v>0</v>
      </c>
      <c r="MV217" s="1460">
        <f t="shared" si="1331"/>
        <v>0</v>
      </c>
      <c r="MW217" s="1460">
        <f t="shared" si="1331"/>
        <v>0</v>
      </c>
      <c r="MX217" s="1460">
        <f t="shared" si="1331"/>
        <v>0</v>
      </c>
      <c r="MY217" s="1460">
        <f t="shared" si="1331"/>
        <v>0</v>
      </c>
      <c r="MZ217" s="1460">
        <f t="shared" si="1331"/>
        <v>0</v>
      </c>
      <c r="NA217" s="1460">
        <f t="shared" si="1331"/>
        <v>0</v>
      </c>
      <c r="NB217" s="1460">
        <f t="shared" si="1331"/>
        <v>0</v>
      </c>
      <c r="NC217" s="1460">
        <f t="shared" si="1331"/>
        <v>0</v>
      </c>
      <c r="ND217" s="1460">
        <f t="shared" si="1331"/>
        <v>0</v>
      </c>
      <c r="NE217" s="1460">
        <f t="shared" si="1331"/>
        <v>0</v>
      </c>
      <c r="NF217" s="1460">
        <f t="shared" si="1331"/>
        <v>0</v>
      </c>
      <c r="NG217" s="1460">
        <f t="shared" si="1331"/>
        <v>0</v>
      </c>
      <c r="NH217" s="1460">
        <f t="shared" si="1331"/>
        <v>0</v>
      </c>
      <c r="NI217" s="1460">
        <f t="shared" si="1332"/>
        <v>0</v>
      </c>
      <c r="NJ217" s="1460">
        <f t="shared" si="1332"/>
        <v>0</v>
      </c>
      <c r="NK217" s="1460">
        <f t="shared" si="1332"/>
        <v>0</v>
      </c>
      <c r="NL217" s="1460">
        <f t="shared" si="1332"/>
        <v>0</v>
      </c>
      <c r="NM217" s="1460">
        <f t="shared" si="1332"/>
        <v>0</v>
      </c>
      <c r="NN217" s="1460">
        <f t="shared" si="1332"/>
        <v>0</v>
      </c>
      <c r="NO217" s="1460">
        <f t="shared" si="1332"/>
        <v>0</v>
      </c>
      <c r="NP217" s="1460">
        <f t="shared" si="1332"/>
        <v>0</v>
      </c>
      <c r="NQ217" s="1460">
        <f t="shared" si="1332"/>
        <v>0</v>
      </c>
      <c r="NR217" s="1460">
        <f t="shared" si="1332"/>
        <v>0</v>
      </c>
      <c r="NS217" s="1460">
        <f t="shared" si="1332"/>
        <v>0</v>
      </c>
      <c r="NT217" s="1460">
        <f t="shared" si="1332"/>
        <v>0</v>
      </c>
      <c r="NU217" s="1460">
        <f t="shared" si="1332"/>
        <v>0</v>
      </c>
      <c r="NV217" s="1460">
        <f t="shared" si="1332"/>
        <v>0</v>
      </c>
      <c r="NW217" s="1460">
        <f t="shared" si="1332"/>
        <v>0</v>
      </c>
      <c r="NX217" s="1460">
        <f t="shared" si="1332"/>
        <v>0</v>
      </c>
      <c r="NY217" s="1460">
        <f t="shared" si="1333"/>
        <v>0</v>
      </c>
      <c r="NZ217" s="1460">
        <f t="shared" si="1333"/>
        <v>0</v>
      </c>
      <c r="OA217" s="1460">
        <f t="shared" si="1333"/>
        <v>0</v>
      </c>
      <c r="OB217" s="1460">
        <f t="shared" si="1333"/>
        <v>0</v>
      </c>
      <c r="OC217" s="1460">
        <f t="shared" si="1333"/>
        <v>0</v>
      </c>
      <c r="OD217" s="1460">
        <f t="shared" si="1333"/>
        <v>0</v>
      </c>
      <c r="OE217" s="1460">
        <f t="shared" si="1333"/>
        <v>0</v>
      </c>
      <c r="OF217" s="1460">
        <f t="shared" si="1333"/>
        <v>0</v>
      </c>
      <c r="OG217" s="1460">
        <f t="shared" si="1333"/>
        <v>0</v>
      </c>
      <c r="OH217" s="1460">
        <f t="shared" si="1333"/>
        <v>0</v>
      </c>
      <c r="OI217" s="1460">
        <f t="shared" si="1333"/>
        <v>0</v>
      </c>
      <c r="OJ217" s="1460">
        <f t="shared" si="1333"/>
        <v>0</v>
      </c>
      <c r="OK217" s="1460">
        <f t="shared" si="1333"/>
        <v>0</v>
      </c>
      <c r="OL217" s="1460">
        <f t="shared" si="1333"/>
        <v>0</v>
      </c>
      <c r="OM217" s="1460">
        <f t="shared" si="1333"/>
        <v>0</v>
      </c>
      <c r="ON217" s="1460">
        <f t="shared" si="1333"/>
        <v>0</v>
      </c>
      <c r="OO217" s="1460">
        <f t="shared" si="1279"/>
        <v>0</v>
      </c>
      <c r="OP217" s="1460">
        <f t="shared" si="1328"/>
        <v>0</v>
      </c>
      <c r="OQ217" s="1460">
        <f t="shared" si="1328"/>
        <v>0</v>
      </c>
      <c r="OR217" s="1460">
        <f t="shared" si="1328"/>
        <v>0</v>
      </c>
      <c r="OS217" s="1460">
        <f t="shared" si="1328"/>
        <v>0</v>
      </c>
      <c r="OT217" s="1460">
        <f t="shared" si="1328"/>
        <v>0</v>
      </c>
      <c r="OU217" s="1460">
        <f t="shared" si="1328"/>
        <v>0</v>
      </c>
      <c r="OV217" s="1460">
        <f t="shared" si="1328"/>
        <v>0</v>
      </c>
      <c r="OW217" s="1460">
        <f t="shared" si="1328"/>
        <v>0</v>
      </c>
      <c r="OX217" s="1460">
        <f t="shared" si="1328"/>
        <v>0</v>
      </c>
      <c r="OY217" s="1460">
        <f t="shared" si="1328"/>
        <v>0</v>
      </c>
      <c r="OZ217" s="1460">
        <f t="shared" si="1328"/>
        <v>0</v>
      </c>
      <c r="PA217" s="1460">
        <f t="shared" si="1328"/>
        <v>0</v>
      </c>
      <c r="PB217" s="1460">
        <f t="shared" si="1328"/>
        <v>0</v>
      </c>
      <c r="PC217" s="1460">
        <f t="shared" si="1328"/>
        <v>0</v>
      </c>
      <c r="PD217" s="1460">
        <f t="shared" si="1328"/>
        <v>0</v>
      </c>
      <c r="PE217" s="1460">
        <f t="shared" si="1328"/>
        <v>0</v>
      </c>
      <c r="PF217" s="1460">
        <f t="shared" si="1329"/>
        <v>0</v>
      </c>
      <c r="PG217" s="1460">
        <f t="shared" si="1329"/>
        <v>0</v>
      </c>
      <c r="PH217" s="1460">
        <f t="shared" si="1329"/>
        <v>0</v>
      </c>
      <c r="PI217" s="1460">
        <f t="shared" si="1329"/>
        <v>0</v>
      </c>
      <c r="PJ217" s="1460">
        <f t="shared" si="1329"/>
        <v>0</v>
      </c>
      <c r="PK217" s="1460">
        <f t="shared" si="1329"/>
        <v>0</v>
      </c>
      <c r="PL217" s="1460">
        <f t="shared" si="1329"/>
        <v>0</v>
      </c>
      <c r="PM217" s="1460">
        <f t="shared" si="1329"/>
        <v>0</v>
      </c>
      <c r="PN217" s="1460">
        <f t="shared" si="1329"/>
        <v>0</v>
      </c>
      <c r="PO217" s="1460">
        <f t="shared" si="1329"/>
        <v>0</v>
      </c>
      <c r="PP217" s="1460">
        <f t="shared" si="1329"/>
        <v>0</v>
      </c>
      <c r="PQ217" s="1460">
        <f t="shared" si="1329"/>
        <v>0</v>
      </c>
      <c r="PR217" s="1460">
        <f t="shared" si="1329"/>
        <v>0</v>
      </c>
      <c r="PS217" s="1460">
        <f t="shared" si="1329"/>
        <v>0</v>
      </c>
      <c r="PT217" s="1460">
        <f t="shared" si="1329"/>
        <v>0</v>
      </c>
      <c r="PU217" s="1460">
        <f t="shared" si="1329"/>
        <v>0</v>
      </c>
      <c r="PV217" s="1460">
        <f t="shared" si="1330"/>
        <v>0</v>
      </c>
      <c r="PW217" s="1460">
        <f t="shared" si="1330"/>
        <v>0</v>
      </c>
      <c r="PX217" s="1460">
        <f t="shared" si="1330"/>
        <v>0</v>
      </c>
      <c r="PY217" s="1460">
        <f t="shared" si="1330"/>
        <v>0</v>
      </c>
      <c r="PZ217" s="1460">
        <f t="shared" si="1330"/>
        <v>0</v>
      </c>
      <c r="QA217" s="1460">
        <f t="shared" si="1330"/>
        <v>0</v>
      </c>
      <c r="QB217" s="1460">
        <f t="shared" si="1330"/>
        <v>0</v>
      </c>
      <c r="QC217" s="1460">
        <f t="shared" si="1330"/>
        <v>0</v>
      </c>
      <c r="QD217" s="1460">
        <f t="shared" si="1330"/>
        <v>0</v>
      </c>
      <c r="QE217" s="1460">
        <f t="shared" si="1330"/>
        <v>0</v>
      </c>
      <c r="QF217" s="1460">
        <f t="shared" si="1330"/>
        <v>0</v>
      </c>
      <c r="QG217" s="1460">
        <f t="shared" si="1330"/>
        <v>0</v>
      </c>
      <c r="QH217" s="1460">
        <f t="shared" si="1330"/>
        <v>0</v>
      </c>
      <c r="QI217" s="1460">
        <f t="shared" si="1330"/>
        <v>0</v>
      </c>
      <c r="QJ217" s="1460">
        <f t="shared" si="1330"/>
        <v>0</v>
      </c>
      <c r="QK217" s="1460">
        <f t="shared" si="1330"/>
        <v>0</v>
      </c>
      <c r="QL217" s="1460">
        <f t="shared" si="1323"/>
        <v>0</v>
      </c>
      <c r="QM217" s="1460">
        <f t="shared" si="1323"/>
        <v>0</v>
      </c>
      <c r="QN217" s="1460">
        <f t="shared" si="1323"/>
        <v>0</v>
      </c>
      <c r="QO217" s="1460">
        <f t="shared" si="1323"/>
        <v>0</v>
      </c>
      <c r="QP217" s="1460">
        <f t="shared" si="1323"/>
        <v>0</v>
      </c>
      <c r="QQ217" s="1460">
        <f t="shared" si="1323"/>
        <v>0</v>
      </c>
    </row>
    <row r="218" spans="1:459" s="1466" customFormat="1" ht="22.5" customHeight="1">
      <c r="A218" s="1468"/>
      <c r="B218" s="1469"/>
      <c r="C218" s="1469"/>
      <c r="D218" s="1470"/>
      <c r="E218" s="1471"/>
      <c r="F218" s="1472"/>
      <c r="G218" s="1472"/>
      <c r="H218" s="1473">
        <f t="shared" si="1106"/>
        <v>0</v>
      </c>
      <c r="I218" s="1474">
        <v>0</v>
      </c>
      <c r="J218" s="1475">
        <f t="shared" si="437"/>
        <v>0</v>
      </c>
      <c r="K218" s="1476">
        <v>0</v>
      </c>
      <c r="L218" s="1477">
        <f t="shared" si="1107"/>
        <v>0</v>
      </c>
      <c r="M218" s="1477">
        <f t="shared" si="1108"/>
        <v>0</v>
      </c>
      <c r="N218" s="1478"/>
      <c r="O218" s="1479">
        <v>0</v>
      </c>
      <c r="P218" s="1480">
        <v>0</v>
      </c>
      <c r="Q218" s="1828">
        <v>0</v>
      </c>
      <c r="R218" s="1831">
        <f t="shared" si="1109"/>
        <v>0</v>
      </c>
      <c r="S218" s="1481">
        <f>IF(AND(SUM(O218:Q218)=0,N218="NNN"),MIN('Operating History and Pro Forma'!$M$33,'Operating History and Pro Forma'!$T$15)*D218,SUM(O218:Q218)*D218)</f>
        <v>0</v>
      </c>
      <c r="T218" s="1482">
        <f t="shared" si="1110"/>
        <v>0</v>
      </c>
      <c r="U218" s="1483">
        <f t="shared" si="1111"/>
        <v>0</v>
      </c>
      <c r="V218" s="1480"/>
      <c r="W218" s="1514"/>
      <c r="X218" s="1486" t="str">
        <f t="shared" si="1112"/>
        <v/>
      </c>
      <c r="Y218" s="1487">
        <f t="shared" si="1113"/>
        <v>0</v>
      </c>
      <c r="Z218" s="1488"/>
      <c r="AA218" s="1488"/>
      <c r="AB218" s="1488"/>
      <c r="AC218" s="1488"/>
      <c r="AD218" s="1489">
        <f t="shared" si="1114"/>
        <v>0</v>
      </c>
      <c r="AE218" s="1490" t="str">
        <f t="shared" si="1115"/>
        <v/>
      </c>
      <c r="AF218" s="1491">
        <f t="shared" si="1116"/>
        <v>0</v>
      </c>
      <c r="AG218" s="1492">
        <f t="shared" si="1117"/>
        <v>0</v>
      </c>
      <c r="AH218" s="1493">
        <f t="shared" si="1320"/>
        <v>0</v>
      </c>
      <c r="AI218" s="1493">
        <f t="shared" si="1320"/>
        <v>0</v>
      </c>
      <c r="AJ218" s="1494">
        <f t="shared" si="1320"/>
        <v>0</v>
      </c>
      <c r="AK218" s="1494">
        <f t="shared" si="1320"/>
        <v>0</v>
      </c>
      <c r="AL218" s="1495">
        <f t="shared" si="1320"/>
        <v>0</v>
      </c>
      <c r="AM218" s="1496">
        <f t="shared" si="1320"/>
        <v>0</v>
      </c>
      <c r="AN218" s="1497">
        <f t="shared" si="399"/>
        <v>0</v>
      </c>
      <c r="AO218" s="1498">
        <f t="shared" si="1327"/>
        <v>0</v>
      </c>
      <c r="AP218" s="1499">
        <f t="shared" si="1119"/>
        <v>0</v>
      </c>
      <c r="AQ218" s="1500">
        <f t="shared" si="1120"/>
        <v>0</v>
      </c>
      <c r="AR218" s="1501">
        <f t="shared" si="1121"/>
        <v>0</v>
      </c>
      <c r="AS218" s="1498">
        <f t="shared" si="1324"/>
        <v>0</v>
      </c>
      <c r="AT218" s="1501">
        <f t="shared" si="1122"/>
        <v>0</v>
      </c>
      <c r="AU218" s="1498">
        <f t="shared" si="1123"/>
        <v>1</v>
      </c>
      <c r="AV218" s="1498">
        <f t="shared" si="1124"/>
        <v>2</v>
      </c>
      <c r="AW218" s="1499">
        <f t="shared" si="1125"/>
        <v>0</v>
      </c>
      <c r="AX218" s="1502">
        <f t="shared" si="1126"/>
        <v>0</v>
      </c>
      <c r="AY218" s="1503">
        <f t="shared" si="1127"/>
        <v>0</v>
      </c>
      <c r="AZ218" s="1498">
        <f t="shared" si="1128"/>
        <v>2</v>
      </c>
      <c r="BA218" s="1498">
        <f t="shared" si="1129"/>
        <v>3</v>
      </c>
      <c r="BB218" s="1499">
        <f t="shared" si="1130"/>
        <v>0</v>
      </c>
      <c r="BC218" s="1502">
        <f t="shared" si="1131"/>
        <v>0</v>
      </c>
      <c r="BD218" s="1503">
        <f t="shared" si="1132"/>
        <v>0</v>
      </c>
      <c r="BE218" s="1498">
        <f t="shared" si="1133"/>
        <v>3</v>
      </c>
      <c r="BF218" s="1498">
        <f t="shared" si="1134"/>
        <v>4</v>
      </c>
      <c r="BG218" s="1499">
        <f t="shared" si="1135"/>
        <v>0</v>
      </c>
      <c r="BH218" s="1502">
        <f t="shared" si="1136"/>
        <v>0</v>
      </c>
      <c r="BI218" s="1502">
        <f t="shared" si="1137"/>
        <v>0</v>
      </c>
      <c r="BJ218" s="1504">
        <f t="shared" si="1138"/>
        <v>1900</v>
      </c>
      <c r="BK218" s="1505" t="str">
        <f t="shared" si="1139"/>
        <v/>
      </c>
      <c r="BL218" s="1506"/>
      <c r="BM218" s="1507">
        <f t="shared" si="1140"/>
        <v>0</v>
      </c>
      <c r="BN218" s="1508">
        <f t="shared" si="1325"/>
        <v>0</v>
      </c>
      <c r="BO218" s="1508">
        <f t="shared" si="1325"/>
        <v>0</v>
      </c>
      <c r="BP218" s="1508">
        <f t="shared" si="1325"/>
        <v>0</v>
      </c>
      <c r="BQ218" s="1508">
        <f t="shared" si="1325"/>
        <v>0</v>
      </c>
      <c r="BR218" s="1508">
        <f t="shared" si="1325"/>
        <v>0</v>
      </c>
      <c r="BS218" s="1508">
        <f t="shared" si="1325"/>
        <v>0</v>
      </c>
      <c r="BT218" s="1508">
        <f t="shared" si="1325"/>
        <v>0</v>
      </c>
      <c r="BU218" s="1508">
        <f t="shared" si="1325"/>
        <v>0</v>
      </c>
      <c r="BV218" s="1508">
        <f t="shared" si="1325"/>
        <v>0</v>
      </c>
      <c r="BW218" s="1508">
        <f t="shared" si="1325"/>
        <v>0</v>
      </c>
      <c r="BX218" s="1508">
        <f t="shared" si="1325"/>
        <v>0</v>
      </c>
      <c r="BY218" s="1507">
        <f t="shared" si="1325"/>
        <v>0</v>
      </c>
      <c r="BZ218" s="1508">
        <f t="shared" si="1325"/>
        <v>0</v>
      </c>
      <c r="CA218" s="1508">
        <f t="shared" si="1325"/>
        <v>0</v>
      </c>
      <c r="CB218" s="1508">
        <f t="shared" si="1325"/>
        <v>0</v>
      </c>
      <c r="CC218" s="1508">
        <f t="shared" si="1325"/>
        <v>0</v>
      </c>
      <c r="CD218" s="1508">
        <f t="shared" si="1335"/>
        <v>0</v>
      </c>
      <c r="CE218" s="1508">
        <f t="shared" si="1335"/>
        <v>0</v>
      </c>
      <c r="CF218" s="1508">
        <f t="shared" si="1335"/>
        <v>0</v>
      </c>
      <c r="CG218" s="1508">
        <f t="shared" si="1335"/>
        <v>0</v>
      </c>
      <c r="CH218" s="1508">
        <f t="shared" si="1335"/>
        <v>0</v>
      </c>
      <c r="CI218" s="1508">
        <f t="shared" si="1335"/>
        <v>0</v>
      </c>
      <c r="CJ218" s="1509">
        <f t="shared" si="1335"/>
        <v>0</v>
      </c>
      <c r="CK218" s="1507">
        <f t="shared" si="1335"/>
        <v>0</v>
      </c>
      <c r="CL218" s="1508">
        <f t="shared" si="1335"/>
        <v>0</v>
      </c>
      <c r="CM218" s="1508">
        <f t="shared" si="1335"/>
        <v>0</v>
      </c>
      <c r="CN218" s="1508">
        <f t="shared" si="1335"/>
        <v>0</v>
      </c>
      <c r="CO218" s="1508">
        <f t="shared" si="1335"/>
        <v>0</v>
      </c>
      <c r="CP218" s="1508">
        <f t="shared" si="1335"/>
        <v>0</v>
      </c>
      <c r="CQ218" s="1508">
        <f t="shared" si="1335"/>
        <v>0</v>
      </c>
      <c r="CR218" s="1508">
        <f t="shared" si="1335"/>
        <v>0</v>
      </c>
      <c r="CS218" s="1508">
        <f t="shared" si="1335"/>
        <v>0</v>
      </c>
      <c r="CT218" s="1508">
        <f t="shared" si="1336"/>
        <v>0</v>
      </c>
      <c r="CU218" s="1508">
        <f t="shared" si="1336"/>
        <v>0</v>
      </c>
      <c r="CV218" s="1509">
        <f t="shared" si="1336"/>
        <v>0</v>
      </c>
      <c r="CW218" s="1508">
        <f t="shared" si="1336"/>
        <v>0</v>
      </c>
      <c r="CX218" s="1508">
        <f t="shared" si="1336"/>
        <v>0</v>
      </c>
      <c r="CY218" s="1508">
        <f t="shared" si="1336"/>
        <v>0</v>
      </c>
      <c r="CZ218" s="1508">
        <f t="shared" si="1336"/>
        <v>0</v>
      </c>
      <c r="DA218" s="1508">
        <f t="shared" si="1336"/>
        <v>0</v>
      </c>
      <c r="DB218" s="1508">
        <f t="shared" si="1336"/>
        <v>0</v>
      </c>
      <c r="DC218" s="1508">
        <f t="shared" si="1336"/>
        <v>0</v>
      </c>
      <c r="DD218" s="1508">
        <f t="shared" si="1336"/>
        <v>0</v>
      </c>
      <c r="DE218" s="1508">
        <f t="shared" si="1336"/>
        <v>0</v>
      </c>
      <c r="DF218" s="1508">
        <f t="shared" si="1336"/>
        <v>0</v>
      </c>
      <c r="DG218" s="1508">
        <f t="shared" si="1336"/>
        <v>0</v>
      </c>
      <c r="DH218" s="1509">
        <f t="shared" si="1336"/>
        <v>0</v>
      </c>
      <c r="DI218" s="1508">
        <f t="shared" si="1336"/>
        <v>0</v>
      </c>
      <c r="DJ218" s="1508">
        <f t="shared" si="1337"/>
        <v>0</v>
      </c>
      <c r="DK218" s="1508">
        <f t="shared" si="1337"/>
        <v>0</v>
      </c>
      <c r="DL218" s="1508">
        <f t="shared" si="1337"/>
        <v>0</v>
      </c>
      <c r="DM218" s="1508">
        <f t="shared" si="1337"/>
        <v>0</v>
      </c>
      <c r="DN218" s="1508">
        <f t="shared" si="1337"/>
        <v>0</v>
      </c>
      <c r="DO218" s="1508">
        <f t="shared" si="1337"/>
        <v>0</v>
      </c>
      <c r="DP218" s="1508">
        <f t="shared" si="1337"/>
        <v>0</v>
      </c>
      <c r="DQ218" s="1508">
        <f t="shared" si="1337"/>
        <v>0</v>
      </c>
      <c r="DR218" s="1508">
        <f t="shared" si="1337"/>
        <v>0</v>
      </c>
      <c r="DS218" s="1508">
        <f t="shared" si="1337"/>
        <v>0</v>
      </c>
      <c r="DT218" s="1509">
        <f t="shared" si="1337"/>
        <v>0</v>
      </c>
      <c r="DU218" s="1507">
        <f t="shared" si="1337"/>
        <v>0</v>
      </c>
      <c r="DV218" s="1508">
        <f t="shared" si="1337"/>
        <v>0</v>
      </c>
      <c r="DW218" s="1508">
        <f t="shared" si="1337"/>
        <v>0</v>
      </c>
      <c r="DX218" s="1508">
        <f t="shared" si="1337"/>
        <v>0</v>
      </c>
      <c r="DY218" s="1508">
        <f t="shared" si="1337"/>
        <v>0</v>
      </c>
      <c r="DZ218" s="1508">
        <f t="shared" si="1338"/>
        <v>0</v>
      </c>
      <c r="EA218" s="1508">
        <f t="shared" si="1338"/>
        <v>0</v>
      </c>
      <c r="EB218" s="1508">
        <f t="shared" si="1338"/>
        <v>0</v>
      </c>
      <c r="EC218" s="1508">
        <f t="shared" si="1338"/>
        <v>0</v>
      </c>
      <c r="ED218" s="1508">
        <f t="shared" si="1338"/>
        <v>0</v>
      </c>
      <c r="EE218" s="1508">
        <f t="shared" si="1338"/>
        <v>0</v>
      </c>
      <c r="EF218" s="1508">
        <f t="shared" si="1338"/>
        <v>0</v>
      </c>
      <c r="EG218" s="1507">
        <f t="shared" si="1338"/>
        <v>0</v>
      </c>
      <c r="EH218" s="1508">
        <f t="shared" si="1338"/>
        <v>0</v>
      </c>
      <c r="EI218" s="1508">
        <f t="shared" si="1338"/>
        <v>0</v>
      </c>
      <c r="EJ218" s="1508">
        <f t="shared" si="1338"/>
        <v>0</v>
      </c>
      <c r="EK218" s="1508">
        <f t="shared" si="1338"/>
        <v>0</v>
      </c>
      <c r="EL218" s="1508">
        <f t="shared" si="1338"/>
        <v>0</v>
      </c>
      <c r="EM218" s="1508">
        <f t="shared" si="1338"/>
        <v>0</v>
      </c>
      <c r="EN218" s="1508">
        <f t="shared" si="1338"/>
        <v>0</v>
      </c>
      <c r="EO218" s="1508">
        <f t="shared" si="1338"/>
        <v>0</v>
      </c>
      <c r="EP218" s="1508">
        <f t="shared" si="1340"/>
        <v>0</v>
      </c>
      <c r="EQ218" s="1508">
        <f t="shared" si="1340"/>
        <v>0</v>
      </c>
      <c r="ER218" s="1509">
        <f t="shared" si="1340"/>
        <v>0</v>
      </c>
      <c r="ES218" s="1507">
        <f t="shared" si="1340"/>
        <v>0</v>
      </c>
      <c r="ET218" s="1508">
        <f t="shared" si="1340"/>
        <v>0</v>
      </c>
      <c r="EU218" s="1508">
        <f t="shared" si="1340"/>
        <v>0</v>
      </c>
      <c r="EV218" s="1508">
        <f t="shared" si="1340"/>
        <v>0</v>
      </c>
      <c r="EW218" s="1508">
        <f t="shared" si="1340"/>
        <v>0</v>
      </c>
      <c r="EX218" s="1508">
        <f t="shared" si="1340"/>
        <v>0</v>
      </c>
      <c r="EY218" s="1508">
        <f t="shared" si="1340"/>
        <v>0</v>
      </c>
      <c r="EZ218" s="1508">
        <f t="shared" si="1340"/>
        <v>0</v>
      </c>
      <c r="FA218" s="1508">
        <f t="shared" si="1340"/>
        <v>0</v>
      </c>
      <c r="FB218" s="1508">
        <f t="shared" si="1340"/>
        <v>0</v>
      </c>
      <c r="FC218" s="1508">
        <f t="shared" si="1340"/>
        <v>0</v>
      </c>
      <c r="FD218" s="1509">
        <f t="shared" si="1340"/>
        <v>0</v>
      </c>
      <c r="FE218" s="1508">
        <f t="shared" si="1340"/>
        <v>0</v>
      </c>
      <c r="FF218" s="1508">
        <f t="shared" si="1339"/>
        <v>0</v>
      </c>
      <c r="FG218" s="1508">
        <f t="shared" si="1334"/>
        <v>0</v>
      </c>
      <c r="FH218" s="1508">
        <f t="shared" si="1334"/>
        <v>0</v>
      </c>
      <c r="FI218" s="1508">
        <f t="shared" si="1334"/>
        <v>0</v>
      </c>
      <c r="FJ218" s="1508">
        <f t="shared" si="1334"/>
        <v>0</v>
      </c>
      <c r="FK218" s="1508">
        <f t="shared" si="1334"/>
        <v>0</v>
      </c>
      <c r="FL218" s="1508">
        <f t="shared" si="1334"/>
        <v>0</v>
      </c>
      <c r="FM218" s="1508">
        <f t="shared" si="1334"/>
        <v>0</v>
      </c>
      <c r="FN218" s="1508">
        <f t="shared" si="1334"/>
        <v>0</v>
      </c>
      <c r="FO218" s="1508">
        <f t="shared" si="1334"/>
        <v>0</v>
      </c>
      <c r="FP218" s="1509">
        <f t="shared" si="1334"/>
        <v>0</v>
      </c>
      <c r="FQ218" s="1508">
        <f t="shared" si="1334"/>
        <v>0</v>
      </c>
      <c r="FR218" s="1508">
        <f t="shared" si="1334"/>
        <v>0</v>
      </c>
      <c r="FS218" s="1508">
        <f t="shared" si="1334"/>
        <v>0</v>
      </c>
      <c r="FT218" s="1508">
        <f t="shared" si="1334"/>
        <v>0</v>
      </c>
      <c r="FU218" s="1508">
        <f t="shared" si="1334"/>
        <v>0</v>
      </c>
      <c r="FV218" s="1508">
        <f t="shared" si="1334"/>
        <v>0</v>
      </c>
      <c r="FW218" s="1508">
        <f t="shared" si="1322"/>
        <v>0</v>
      </c>
      <c r="FX218" s="1508">
        <f t="shared" si="1322"/>
        <v>0</v>
      </c>
      <c r="FY218" s="1508">
        <f t="shared" si="1322"/>
        <v>0</v>
      </c>
      <c r="FZ218" s="1508">
        <f t="shared" si="1322"/>
        <v>0</v>
      </c>
      <c r="GA218" s="1508">
        <f t="shared" si="1322"/>
        <v>0</v>
      </c>
      <c r="GB218" s="1509">
        <f t="shared" si="1322"/>
        <v>0</v>
      </c>
      <c r="GC218" s="1506"/>
      <c r="GD218" s="1458">
        <f t="shared" si="1143"/>
        <v>1</v>
      </c>
      <c r="GE218" s="1510">
        <f t="shared" si="1307"/>
        <v>0</v>
      </c>
      <c r="GF218" s="1511">
        <f t="shared" si="1307"/>
        <v>0</v>
      </c>
      <c r="GG218" s="1511">
        <f t="shared" si="1307"/>
        <v>0</v>
      </c>
      <c r="GH218" s="1511">
        <f t="shared" si="1307"/>
        <v>0</v>
      </c>
      <c r="GI218" s="1511">
        <f t="shared" si="1307"/>
        <v>0</v>
      </c>
      <c r="GJ218" s="1511">
        <f t="shared" ref="GE218:GN243" si="1341">IF(OR(ROUNDUP($AU218/12,0)=GJ$11,ROUNDUP($AZ218/12,0)=GJ$11,ROUNDUP($BE218/12,0)=GJ$11,ROUNDUP($AN218/12,0)=GJ$11),$D218,0)</f>
        <v>0</v>
      </c>
      <c r="GK218" s="1511">
        <f t="shared" si="1341"/>
        <v>0</v>
      </c>
      <c r="GL218" s="1511">
        <f t="shared" si="1341"/>
        <v>0</v>
      </c>
      <c r="GM218" s="1511">
        <f t="shared" si="1341"/>
        <v>0</v>
      </c>
      <c r="GN218" s="1512">
        <f t="shared" si="1341"/>
        <v>0</v>
      </c>
      <c r="GO218" s="1513">
        <f t="shared" si="1144"/>
        <v>0</v>
      </c>
      <c r="GP218" s="1506"/>
      <c r="GQ218" s="1510">
        <f t="shared" si="1304"/>
        <v>0</v>
      </c>
      <c r="GR218" s="1511">
        <f t="shared" si="1314"/>
        <v>0</v>
      </c>
      <c r="GS218" s="1511">
        <f t="shared" si="1314"/>
        <v>0</v>
      </c>
      <c r="GT218" s="1511">
        <f t="shared" si="1314"/>
        <v>0</v>
      </c>
      <c r="GU218" s="1511">
        <f t="shared" si="1314"/>
        <v>0</v>
      </c>
      <c r="GV218" s="1511">
        <f t="shared" si="1314"/>
        <v>0</v>
      </c>
      <c r="GW218" s="1511">
        <f t="shared" si="1314"/>
        <v>0</v>
      </c>
      <c r="GX218" s="1511">
        <f t="shared" si="1314"/>
        <v>0</v>
      </c>
      <c r="GY218" s="1511">
        <f t="shared" si="1314"/>
        <v>0</v>
      </c>
      <c r="GZ218" s="1512">
        <f t="shared" si="1314"/>
        <v>0</v>
      </c>
      <c r="HA218" s="1513">
        <f t="shared" si="1145"/>
        <v>0</v>
      </c>
      <c r="HB218" s="1506">
        <f t="shared" si="1146"/>
        <v>1</v>
      </c>
      <c r="HC218" s="1506"/>
      <c r="HD218" s="1508">
        <f t="shared" si="1147"/>
        <v>0</v>
      </c>
      <c r="HE218" s="1460">
        <f t="shared" si="1148"/>
        <v>0</v>
      </c>
      <c r="HF218" s="1460">
        <f t="shared" si="1149"/>
        <v>0</v>
      </c>
      <c r="HG218" s="1460">
        <f t="shared" si="1150"/>
        <v>0</v>
      </c>
      <c r="HH218" s="1460">
        <f t="shared" si="1151"/>
        <v>0</v>
      </c>
      <c r="HI218" s="1460">
        <f t="shared" si="1152"/>
        <v>0</v>
      </c>
      <c r="HJ218" s="1460">
        <f t="shared" si="1153"/>
        <v>0</v>
      </c>
      <c r="HK218" s="1460">
        <f t="shared" si="1154"/>
        <v>0</v>
      </c>
      <c r="HL218" s="1460">
        <f t="shared" si="1155"/>
        <v>0</v>
      </c>
      <c r="HM218" s="1460">
        <f t="shared" si="1156"/>
        <v>0</v>
      </c>
      <c r="HN218" s="1460">
        <f t="shared" si="1157"/>
        <v>0</v>
      </c>
      <c r="HO218" s="1460">
        <f t="shared" si="1158"/>
        <v>0</v>
      </c>
      <c r="HP218" s="1460">
        <f t="shared" si="1159"/>
        <v>0</v>
      </c>
      <c r="HQ218" s="1460">
        <f t="shared" si="1160"/>
        <v>0</v>
      </c>
      <c r="HR218" s="1460">
        <f t="shared" si="1161"/>
        <v>0</v>
      </c>
      <c r="HS218" s="1460">
        <f t="shared" si="1162"/>
        <v>0</v>
      </c>
      <c r="HT218" s="1460">
        <f t="shared" si="1163"/>
        <v>0</v>
      </c>
      <c r="HU218" s="1460">
        <f t="shared" si="1164"/>
        <v>0</v>
      </c>
      <c r="HV218" s="1460">
        <f t="shared" si="1165"/>
        <v>0</v>
      </c>
      <c r="HW218" s="1460">
        <f t="shared" si="1166"/>
        <v>0</v>
      </c>
      <c r="HX218" s="1460">
        <f t="shared" si="1167"/>
        <v>0</v>
      </c>
      <c r="HY218" s="1460">
        <f t="shared" si="1168"/>
        <v>0</v>
      </c>
      <c r="HZ218" s="1460">
        <f t="shared" si="1169"/>
        <v>0</v>
      </c>
      <c r="IA218" s="1460">
        <f t="shared" si="1170"/>
        <v>0</v>
      </c>
      <c r="IB218" s="1460">
        <f t="shared" si="1171"/>
        <v>0</v>
      </c>
      <c r="IC218" s="1460">
        <f t="shared" si="1172"/>
        <v>0</v>
      </c>
      <c r="ID218" s="1460">
        <f t="shared" si="1173"/>
        <v>0</v>
      </c>
      <c r="IE218" s="1460">
        <f t="shared" si="1174"/>
        <v>0</v>
      </c>
      <c r="IF218" s="1460">
        <f t="shared" si="1175"/>
        <v>0</v>
      </c>
      <c r="IG218" s="1460">
        <f t="shared" si="1176"/>
        <v>0</v>
      </c>
      <c r="IH218" s="1460">
        <f t="shared" si="1177"/>
        <v>0</v>
      </c>
      <c r="II218" s="1460">
        <f t="shared" si="1178"/>
        <v>0</v>
      </c>
      <c r="IJ218" s="1460">
        <f t="shared" si="1179"/>
        <v>0</v>
      </c>
      <c r="IK218" s="1460">
        <f t="shared" si="1180"/>
        <v>0</v>
      </c>
      <c r="IL218" s="1460">
        <f t="shared" si="1181"/>
        <v>0</v>
      </c>
      <c r="IM218" s="1460">
        <f t="shared" si="1182"/>
        <v>0</v>
      </c>
      <c r="IN218" s="1460">
        <f t="shared" si="1183"/>
        <v>0</v>
      </c>
      <c r="IO218" s="1460">
        <f t="shared" si="1184"/>
        <v>0</v>
      </c>
      <c r="IP218" s="1460">
        <f t="shared" si="1185"/>
        <v>0</v>
      </c>
      <c r="IQ218" s="1460">
        <f t="shared" si="1186"/>
        <v>0</v>
      </c>
      <c r="IR218" s="1460">
        <f t="shared" si="1187"/>
        <v>0</v>
      </c>
      <c r="IS218" s="1460">
        <f t="shared" si="1188"/>
        <v>0</v>
      </c>
      <c r="IT218" s="1460">
        <f t="shared" si="1189"/>
        <v>0</v>
      </c>
      <c r="IU218" s="1460">
        <f t="shared" si="1190"/>
        <v>0</v>
      </c>
      <c r="IV218" s="1460">
        <f t="shared" si="1191"/>
        <v>0</v>
      </c>
      <c r="IW218" s="1460">
        <f t="shared" si="1192"/>
        <v>0</v>
      </c>
      <c r="IX218" s="1460">
        <f t="shared" si="1193"/>
        <v>0</v>
      </c>
      <c r="IY218" s="1460">
        <f t="shared" si="1194"/>
        <v>0</v>
      </c>
      <c r="IZ218" s="1460">
        <f t="shared" si="1195"/>
        <v>0</v>
      </c>
      <c r="JA218" s="1460">
        <f t="shared" si="1196"/>
        <v>0</v>
      </c>
      <c r="JB218" s="1460">
        <f t="shared" si="1197"/>
        <v>0</v>
      </c>
      <c r="JC218" s="1460">
        <f t="shared" si="1198"/>
        <v>0</v>
      </c>
      <c r="JD218" s="1460">
        <f t="shared" si="1199"/>
        <v>0</v>
      </c>
      <c r="JE218" s="1460">
        <f t="shared" si="1200"/>
        <v>0</v>
      </c>
      <c r="JF218" s="1460">
        <f t="shared" si="1201"/>
        <v>0</v>
      </c>
      <c r="JG218" s="1460">
        <f t="shared" si="1202"/>
        <v>0</v>
      </c>
      <c r="JH218" s="1460">
        <f t="shared" si="1203"/>
        <v>0</v>
      </c>
      <c r="JI218" s="1460">
        <f t="shared" si="1204"/>
        <v>0</v>
      </c>
      <c r="JJ218" s="1460">
        <f t="shared" si="1205"/>
        <v>0</v>
      </c>
      <c r="JK218" s="1460">
        <f t="shared" si="1206"/>
        <v>0</v>
      </c>
      <c r="JL218" s="1460">
        <f t="shared" si="1207"/>
        <v>0</v>
      </c>
      <c r="JM218" s="1460">
        <f t="shared" si="1208"/>
        <v>0</v>
      </c>
      <c r="JN218" s="1460">
        <f t="shared" si="1209"/>
        <v>0</v>
      </c>
      <c r="JO218" s="1460">
        <f t="shared" si="1210"/>
        <v>0</v>
      </c>
      <c r="JP218" s="1460">
        <f t="shared" si="1211"/>
        <v>0</v>
      </c>
      <c r="JQ218" s="1460">
        <f t="shared" si="1212"/>
        <v>0</v>
      </c>
      <c r="JR218" s="1460">
        <f t="shared" si="1213"/>
        <v>0</v>
      </c>
      <c r="JS218" s="1460">
        <f t="shared" si="1214"/>
        <v>0</v>
      </c>
      <c r="JT218" s="1460">
        <f t="shared" si="1215"/>
        <v>0</v>
      </c>
      <c r="JU218" s="1460">
        <f t="shared" si="1216"/>
        <v>0</v>
      </c>
      <c r="JV218" s="1460">
        <f t="shared" si="1217"/>
        <v>0</v>
      </c>
      <c r="JW218" s="1460">
        <f t="shared" si="1218"/>
        <v>0</v>
      </c>
      <c r="JX218" s="1460">
        <f t="shared" si="1219"/>
        <v>0</v>
      </c>
      <c r="JY218" s="1460">
        <f t="shared" si="1220"/>
        <v>0</v>
      </c>
      <c r="JZ218" s="1460">
        <f t="shared" si="1221"/>
        <v>0</v>
      </c>
      <c r="KA218" s="1460">
        <f t="shared" si="1222"/>
        <v>0</v>
      </c>
      <c r="KB218" s="1460">
        <f t="shared" si="1223"/>
        <v>0</v>
      </c>
      <c r="KC218" s="1460">
        <f t="shared" si="1224"/>
        <v>0</v>
      </c>
      <c r="KD218" s="1460">
        <f t="shared" si="1225"/>
        <v>0</v>
      </c>
      <c r="KE218" s="1460">
        <f t="shared" si="1226"/>
        <v>0</v>
      </c>
      <c r="KF218" s="1460">
        <f t="shared" si="1227"/>
        <v>0</v>
      </c>
      <c r="KG218" s="1460">
        <f t="shared" si="1228"/>
        <v>0</v>
      </c>
      <c r="KH218" s="1460">
        <f t="shared" si="1229"/>
        <v>0</v>
      </c>
      <c r="KI218" s="1460">
        <f t="shared" si="1230"/>
        <v>0</v>
      </c>
      <c r="KJ218" s="1460">
        <f t="shared" si="1231"/>
        <v>0</v>
      </c>
      <c r="KK218" s="1460">
        <f t="shared" si="1232"/>
        <v>0</v>
      </c>
      <c r="KL218" s="1460">
        <f t="shared" si="1233"/>
        <v>0</v>
      </c>
      <c r="KM218" s="1460">
        <f t="shared" si="1234"/>
        <v>0</v>
      </c>
      <c r="KN218" s="1460">
        <f t="shared" si="1235"/>
        <v>0</v>
      </c>
      <c r="KO218" s="1460">
        <f t="shared" si="1236"/>
        <v>0</v>
      </c>
      <c r="KP218" s="1460">
        <f t="shared" si="1237"/>
        <v>0</v>
      </c>
      <c r="KQ218" s="1460">
        <f t="shared" si="1238"/>
        <v>0</v>
      </c>
      <c r="KR218" s="1460">
        <f t="shared" si="1239"/>
        <v>0</v>
      </c>
      <c r="KS218" s="1460">
        <f t="shared" si="1240"/>
        <v>0</v>
      </c>
      <c r="KT218" s="1460">
        <f t="shared" si="1241"/>
        <v>0</v>
      </c>
      <c r="KU218" s="1460">
        <f t="shared" si="1242"/>
        <v>0</v>
      </c>
      <c r="KV218" s="1460">
        <f t="shared" si="1243"/>
        <v>0</v>
      </c>
      <c r="KW218" s="1460">
        <f t="shared" si="1244"/>
        <v>0</v>
      </c>
      <c r="KX218" s="1460">
        <f t="shared" si="1245"/>
        <v>0</v>
      </c>
      <c r="KY218" s="1460">
        <f t="shared" si="1246"/>
        <v>0</v>
      </c>
      <c r="KZ218" s="1460">
        <f t="shared" si="1247"/>
        <v>0</v>
      </c>
      <c r="LA218" s="1460">
        <f t="shared" si="1248"/>
        <v>0</v>
      </c>
      <c r="LB218" s="1460">
        <f t="shared" si="1249"/>
        <v>0</v>
      </c>
      <c r="LC218" s="1460">
        <f t="shared" si="1250"/>
        <v>0</v>
      </c>
      <c r="LD218" s="1460">
        <f t="shared" si="1251"/>
        <v>0</v>
      </c>
      <c r="LE218" s="1460">
        <f t="shared" si="1252"/>
        <v>0</v>
      </c>
      <c r="LF218" s="1460">
        <f t="shared" si="1253"/>
        <v>0</v>
      </c>
      <c r="LG218" s="1460">
        <f t="shared" si="1254"/>
        <v>0</v>
      </c>
      <c r="LH218" s="1460">
        <f t="shared" si="1255"/>
        <v>0</v>
      </c>
      <c r="LI218" s="1460">
        <f t="shared" si="1256"/>
        <v>0</v>
      </c>
      <c r="LJ218" s="1460">
        <f t="shared" si="1257"/>
        <v>0</v>
      </c>
      <c r="LK218" s="1460">
        <f t="shared" si="1258"/>
        <v>0</v>
      </c>
      <c r="LL218" s="1460">
        <f t="shared" si="1259"/>
        <v>0</v>
      </c>
      <c r="LM218" s="1460">
        <f t="shared" si="1260"/>
        <v>0</v>
      </c>
      <c r="LN218" s="1460">
        <f t="shared" si="1261"/>
        <v>0</v>
      </c>
      <c r="LO218" s="1460">
        <f t="shared" si="1262"/>
        <v>0</v>
      </c>
      <c r="LP218" s="1460">
        <f t="shared" si="1263"/>
        <v>0</v>
      </c>
      <c r="LQ218" s="1460">
        <f t="shared" si="1264"/>
        <v>0</v>
      </c>
      <c r="LR218" s="1460">
        <f t="shared" si="1265"/>
        <v>0</v>
      </c>
      <c r="LS218" s="1460">
        <f t="shared" si="1266"/>
        <v>0</v>
      </c>
      <c r="LW218" s="1467">
        <f t="shared" si="1267"/>
        <v>0</v>
      </c>
      <c r="LX218" s="1467">
        <f t="shared" si="1268"/>
        <v>0</v>
      </c>
      <c r="LY218" s="1467">
        <f t="shared" si="1269"/>
        <v>0</v>
      </c>
      <c r="LZ218" s="1467">
        <f t="shared" si="1270"/>
        <v>0</v>
      </c>
      <c r="MA218" s="1506"/>
      <c r="MB218" s="1460">
        <f t="shared" si="1271"/>
        <v>0</v>
      </c>
      <c r="MC218" s="1460">
        <f t="shared" si="1326"/>
        <v>0</v>
      </c>
      <c r="MD218" s="1460">
        <f t="shared" si="1326"/>
        <v>0</v>
      </c>
      <c r="ME218" s="1460">
        <f t="shared" si="1326"/>
        <v>0</v>
      </c>
      <c r="MF218" s="1460">
        <f t="shared" si="1326"/>
        <v>0</v>
      </c>
      <c r="MG218" s="1460">
        <f t="shared" si="1326"/>
        <v>0</v>
      </c>
      <c r="MH218" s="1460">
        <f t="shared" si="1326"/>
        <v>0</v>
      </c>
      <c r="MI218" s="1460">
        <f t="shared" si="1326"/>
        <v>0</v>
      </c>
      <c r="MJ218" s="1460">
        <f t="shared" si="1326"/>
        <v>0</v>
      </c>
      <c r="MK218" s="1460">
        <f t="shared" si="1326"/>
        <v>0</v>
      </c>
      <c r="ML218" s="1460">
        <f t="shared" si="1326"/>
        <v>0</v>
      </c>
      <c r="MM218" s="1460">
        <f t="shared" si="1326"/>
        <v>0</v>
      </c>
      <c r="MN218" s="1460">
        <f t="shared" si="1326"/>
        <v>0</v>
      </c>
      <c r="MO218" s="1460">
        <f t="shared" si="1326"/>
        <v>0</v>
      </c>
      <c r="MP218" s="1460">
        <f t="shared" si="1326"/>
        <v>0</v>
      </c>
      <c r="MQ218" s="1460">
        <f t="shared" si="1326"/>
        <v>0</v>
      </c>
      <c r="MR218" s="1460">
        <f t="shared" si="1326"/>
        <v>0</v>
      </c>
      <c r="MS218" s="1460">
        <f t="shared" si="1331"/>
        <v>0</v>
      </c>
      <c r="MT218" s="1460">
        <f t="shared" si="1331"/>
        <v>0</v>
      </c>
      <c r="MU218" s="1460">
        <f t="shared" si="1331"/>
        <v>0</v>
      </c>
      <c r="MV218" s="1460">
        <f t="shared" si="1331"/>
        <v>0</v>
      </c>
      <c r="MW218" s="1460">
        <f t="shared" si="1331"/>
        <v>0</v>
      </c>
      <c r="MX218" s="1460">
        <f t="shared" si="1331"/>
        <v>0</v>
      </c>
      <c r="MY218" s="1460">
        <f t="shared" si="1331"/>
        <v>0</v>
      </c>
      <c r="MZ218" s="1460">
        <f t="shared" si="1331"/>
        <v>0</v>
      </c>
      <c r="NA218" s="1460">
        <f t="shared" si="1331"/>
        <v>0</v>
      </c>
      <c r="NB218" s="1460">
        <f t="shared" si="1331"/>
        <v>0</v>
      </c>
      <c r="NC218" s="1460">
        <f t="shared" si="1331"/>
        <v>0</v>
      </c>
      <c r="ND218" s="1460">
        <f t="shared" si="1331"/>
        <v>0</v>
      </c>
      <c r="NE218" s="1460">
        <f t="shared" si="1331"/>
        <v>0</v>
      </c>
      <c r="NF218" s="1460">
        <f t="shared" si="1331"/>
        <v>0</v>
      </c>
      <c r="NG218" s="1460">
        <f t="shared" si="1331"/>
        <v>0</v>
      </c>
      <c r="NH218" s="1460">
        <f t="shared" si="1331"/>
        <v>0</v>
      </c>
      <c r="NI218" s="1460">
        <f t="shared" si="1332"/>
        <v>0</v>
      </c>
      <c r="NJ218" s="1460">
        <f t="shared" si="1332"/>
        <v>0</v>
      </c>
      <c r="NK218" s="1460">
        <f t="shared" si="1332"/>
        <v>0</v>
      </c>
      <c r="NL218" s="1460">
        <f t="shared" si="1332"/>
        <v>0</v>
      </c>
      <c r="NM218" s="1460">
        <f t="shared" si="1332"/>
        <v>0</v>
      </c>
      <c r="NN218" s="1460">
        <f t="shared" si="1332"/>
        <v>0</v>
      </c>
      <c r="NO218" s="1460">
        <f t="shared" si="1332"/>
        <v>0</v>
      </c>
      <c r="NP218" s="1460">
        <f t="shared" si="1332"/>
        <v>0</v>
      </c>
      <c r="NQ218" s="1460">
        <f t="shared" si="1332"/>
        <v>0</v>
      </c>
      <c r="NR218" s="1460">
        <f t="shared" si="1332"/>
        <v>0</v>
      </c>
      <c r="NS218" s="1460">
        <f t="shared" si="1332"/>
        <v>0</v>
      </c>
      <c r="NT218" s="1460">
        <f t="shared" si="1332"/>
        <v>0</v>
      </c>
      <c r="NU218" s="1460">
        <f t="shared" si="1332"/>
        <v>0</v>
      </c>
      <c r="NV218" s="1460">
        <f t="shared" si="1332"/>
        <v>0</v>
      </c>
      <c r="NW218" s="1460">
        <f t="shared" si="1332"/>
        <v>0</v>
      </c>
      <c r="NX218" s="1460">
        <f t="shared" si="1332"/>
        <v>0</v>
      </c>
      <c r="NY218" s="1460">
        <f t="shared" si="1333"/>
        <v>0</v>
      </c>
      <c r="NZ218" s="1460">
        <f t="shared" si="1333"/>
        <v>0</v>
      </c>
      <c r="OA218" s="1460">
        <f t="shared" si="1333"/>
        <v>0</v>
      </c>
      <c r="OB218" s="1460">
        <f t="shared" si="1333"/>
        <v>0</v>
      </c>
      <c r="OC218" s="1460">
        <f t="shared" si="1333"/>
        <v>0</v>
      </c>
      <c r="OD218" s="1460">
        <f t="shared" si="1333"/>
        <v>0</v>
      </c>
      <c r="OE218" s="1460">
        <f t="shared" si="1333"/>
        <v>0</v>
      </c>
      <c r="OF218" s="1460">
        <f t="shared" si="1333"/>
        <v>0</v>
      </c>
      <c r="OG218" s="1460">
        <f t="shared" si="1333"/>
        <v>0</v>
      </c>
      <c r="OH218" s="1460">
        <f t="shared" si="1333"/>
        <v>0</v>
      </c>
      <c r="OI218" s="1460">
        <f t="shared" si="1333"/>
        <v>0</v>
      </c>
      <c r="OJ218" s="1460">
        <f t="shared" si="1333"/>
        <v>0</v>
      </c>
      <c r="OK218" s="1460">
        <f t="shared" si="1333"/>
        <v>0</v>
      </c>
      <c r="OL218" s="1460">
        <f t="shared" si="1333"/>
        <v>0</v>
      </c>
      <c r="OM218" s="1460">
        <f t="shared" si="1333"/>
        <v>0</v>
      </c>
      <c r="ON218" s="1460">
        <f t="shared" si="1333"/>
        <v>0</v>
      </c>
      <c r="OO218" s="1460">
        <f t="shared" si="1279"/>
        <v>0</v>
      </c>
      <c r="OP218" s="1460">
        <f t="shared" si="1328"/>
        <v>0</v>
      </c>
      <c r="OQ218" s="1460">
        <f t="shared" si="1328"/>
        <v>0</v>
      </c>
      <c r="OR218" s="1460">
        <f t="shared" si="1328"/>
        <v>0</v>
      </c>
      <c r="OS218" s="1460">
        <f t="shared" si="1328"/>
        <v>0</v>
      </c>
      <c r="OT218" s="1460">
        <f t="shared" si="1328"/>
        <v>0</v>
      </c>
      <c r="OU218" s="1460">
        <f t="shared" si="1328"/>
        <v>0</v>
      </c>
      <c r="OV218" s="1460">
        <f t="shared" si="1328"/>
        <v>0</v>
      </c>
      <c r="OW218" s="1460">
        <f t="shared" si="1328"/>
        <v>0</v>
      </c>
      <c r="OX218" s="1460">
        <f t="shared" si="1328"/>
        <v>0</v>
      </c>
      <c r="OY218" s="1460">
        <f t="shared" si="1328"/>
        <v>0</v>
      </c>
      <c r="OZ218" s="1460">
        <f t="shared" si="1328"/>
        <v>0</v>
      </c>
      <c r="PA218" s="1460">
        <f t="shared" si="1328"/>
        <v>0</v>
      </c>
      <c r="PB218" s="1460">
        <f t="shared" si="1328"/>
        <v>0</v>
      </c>
      <c r="PC218" s="1460">
        <f t="shared" si="1328"/>
        <v>0</v>
      </c>
      <c r="PD218" s="1460">
        <f t="shared" si="1328"/>
        <v>0</v>
      </c>
      <c r="PE218" s="1460">
        <f t="shared" si="1328"/>
        <v>0</v>
      </c>
      <c r="PF218" s="1460">
        <f t="shared" si="1329"/>
        <v>0</v>
      </c>
      <c r="PG218" s="1460">
        <f t="shared" si="1329"/>
        <v>0</v>
      </c>
      <c r="PH218" s="1460">
        <f t="shared" si="1329"/>
        <v>0</v>
      </c>
      <c r="PI218" s="1460">
        <f t="shared" si="1329"/>
        <v>0</v>
      </c>
      <c r="PJ218" s="1460">
        <f t="shared" si="1329"/>
        <v>0</v>
      </c>
      <c r="PK218" s="1460">
        <f t="shared" si="1329"/>
        <v>0</v>
      </c>
      <c r="PL218" s="1460">
        <f t="shared" si="1329"/>
        <v>0</v>
      </c>
      <c r="PM218" s="1460">
        <f t="shared" si="1329"/>
        <v>0</v>
      </c>
      <c r="PN218" s="1460">
        <f t="shared" si="1329"/>
        <v>0</v>
      </c>
      <c r="PO218" s="1460">
        <f t="shared" si="1329"/>
        <v>0</v>
      </c>
      <c r="PP218" s="1460">
        <f t="shared" si="1329"/>
        <v>0</v>
      </c>
      <c r="PQ218" s="1460">
        <f t="shared" si="1329"/>
        <v>0</v>
      </c>
      <c r="PR218" s="1460">
        <f t="shared" si="1329"/>
        <v>0</v>
      </c>
      <c r="PS218" s="1460">
        <f t="shared" si="1329"/>
        <v>0</v>
      </c>
      <c r="PT218" s="1460">
        <f t="shared" si="1329"/>
        <v>0</v>
      </c>
      <c r="PU218" s="1460">
        <f t="shared" si="1329"/>
        <v>0</v>
      </c>
      <c r="PV218" s="1460">
        <f t="shared" si="1330"/>
        <v>0</v>
      </c>
      <c r="PW218" s="1460">
        <f t="shared" si="1330"/>
        <v>0</v>
      </c>
      <c r="PX218" s="1460">
        <f t="shared" si="1330"/>
        <v>0</v>
      </c>
      <c r="PY218" s="1460">
        <f t="shared" si="1330"/>
        <v>0</v>
      </c>
      <c r="PZ218" s="1460">
        <f t="shared" si="1330"/>
        <v>0</v>
      </c>
      <c r="QA218" s="1460">
        <f t="shared" si="1330"/>
        <v>0</v>
      </c>
      <c r="QB218" s="1460">
        <f t="shared" si="1330"/>
        <v>0</v>
      </c>
      <c r="QC218" s="1460">
        <f t="shared" si="1330"/>
        <v>0</v>
      </c>
      <c r="QD218" s="1460">
        <f t="shared" si="1330"/>
        <v>0</v>
      </c>
      <c r="QE218" s="1460">
        <f t="shared" si="1330"/>
        <v>0</v>
      </c>
      <c r="QF218" s="1460">
        <f t="shared" si="1330"/>
        <v>0</v>
      </c>
      <c r="QG218" s="1460">
        <f t="shared" si="1330"/>
        <v>0</v>
      </c>
      <c r="QH218" s="1460">
        <f t="shared" si="1330"/>
        <v>0</v>
      </c>
      <c r="QI218" s="1460">
        <f t="shared" si="1330"/>
        <v>0</v>
      </c>
      <c r="QJ218" s="1460">
        <f t="shared" si="1330"/>
        <v>0</v>
      </c>
      <c r="QK218" s="1460">
        <f t="shared" si="1330"/>
        <v>0</v>
      </c>
      <c r="QL218" s="1460">
        <f t="shared" si="1323"/>
        <v>0</v>
      </c>
      <c r="QM218" s="1460">
        <f t="shared" si="1323"/>
        <v>0</v>
      </c>
      <c r="QN218" s="1460">
        <f t="shared" si="1323"/>
        <v>0</v>
      </c>
      <c r="QO218" s="1460">
        <f t="shared" si="1323"/>
        <v>0</v>
      </c>
      <c r="QP218" s="1460">
        <f t="shared" si="1323"/>
        <v>0</v>
      </c>
      <c r="QQ218" s="1460">
        <f t="shared" si="1323"/>
        <v>0</v>
      </c>
    </row>
    <row r="219" spans="1:459" s="1466" customFormat="1" ht="22.5" customHeight="1">
      <c r="A219" s="1468"/>
      <c r="B219" s="1469"/>
      <c r="C219" s="1469"/>
      <c r="D219" s="1470"/>
      <c r="E219" s="1471"/>
      <c r="F219" s="1472"/>
      <c r="G219" s="1472"/>
      <c r="H219" s="1473">
        <f t="shared" si="1106"/>
        <v>0</v>
      </c>
      <c r="I219" s="1474">
        <v>0</v>
      </c>
      <c r="J219" s="1475">
        <f t="shared" si="437"/>
        <v>0</v>
      </c>
      <c r="K219" s="1476">
        <v>0</v>
      </c>
      <c r="L219" s="1477">
        <f t="shared" si="1107"/>
        <v>0</v>
      </c>
      <c r="M219" s="1477">
        <f t="shared" si="1108"/>
        <v>0</v>
      </c>
      <c r="N219" s="1478"/>
      <c r="O219" s="1479">
        <v>0</v>
      </c>
      <c r="P219" s="1480">
        <v>0</v>
      </c>
      <c r="Q219" s="1828">
        <v>0</v>
      </c>
      <c r="R219" s="1831">
        <f t="shared" si="1109"/>
        <v>0</v>
      </c>
      <c r="S219" s="1481">
        <f>IF(AND(SUM(O219:Q219)=0,N219="NNN"),MIN('Operating History and Pro Forma'!$M$33,'Operating History and Pro Forma'!$T$15)*D219,SUM(O219:Q219)*D219)</f>
        <v>0</v>
      </c>
      <c r="T219" s="1482">
        <f t="shared" si="1110"/>
        <v>0</v>
      </c>
      <c r="U219" s="1483">
        <f t="shared" si="1111"/>
        <v>0</v>
      </c>
      <c r="V219" s="1480"/>
      <c r="W219" s="1514"/>
      <c r="X219" s="1486" t="str">
        <f t="shared" si="1112"/>
        <v/>
      </c>
      <c r="Y219" s="1487">
        <f t="shared" si="1113"/>
        <v>0</v>
      </c>
      <c r="Z219" s="1488"/>
      <c r="AA219" s="1488"/>
      <c r="AB219" s="1488"/>
      <c r="AC219" s="1488"/>
      <c r="AD219" s="1489">
        <f t="shared" si="1114"/>
        <v>0</v>
      </c>
      <c r="AE219" s="1490" t="str">
        <f t="shared" si="1115"/>
        <v/>
      </c>
      <c r="AF219" s="1491">
        <f t="shared" si="1116"/>
        <v>0</v>
      </c>
      <c r="AG219" s="1492">
        <f t="shared" si="1117"/>
        <v>0</v>
      </c>
      <c r="AH219" s="1493">
        <f t="shared" si="1320"/>
        <v>0</v>
      </c>
      <c r="AI219" s="1493">
        <f t="shared" si="1320"/>
        <v>0</v>
      </c>
      <c r="AJ219" s="1494">
        <f t="shared" si="1320"/>
        <v>0</v>
      </c>
      <c r="AK219" s="1494">
        <f t="shared" si="1320"/>
        <v>0</v>
      </c>
      <c r="AL219" s="1495">
        <f t="shared" si="1320"/>
        <v>0</v>
      </c>
      <c r="AM219" s="1496">
        <f t="shared" si="1320"/>
        <v>0</v>
      </c>
      <c r="AN219" s="1497">
        <f t="shared" si="399"/>
        <v>0</v>
      </c>
      <c r="AO219" s="1498">
        <f t="shared" si="1327"/>
        <v>0</v>
      </c>
      <c r="AP219" s="1499">
        <f t="shared" si="1119"/>
        <v>0</v>
      </c>
      <c r="AQ219" s="1500">
        <f t="shared" si="1120"/>
        <v>0</v>
      </c>
      <c r="AR219" s="1501">
        <f t="shared" si="1121"/>
        <v>0</v>
      </c>
      <c r="AS219" s="1498">
        <f t="shared" si="1324"/>
        <v>0</v>
      </c>
      <c r="AT219" s="1501">
        <f t="shared" si="1122"/>
        <v>0</v>
      </c>
      <c r="AU219" s="1498">
        <f t="shared" si="1123"/>
        <v>1</v>
      </c>
      <c r="AV219" s="1498">
        <f t="shared" si="1124"/>
        <v>2</v>
      </c>
      <c r="AW219" s="1499">
        <f t="shared" si="1125"/>
        <v>0</v>
      </c>
      <c r="AX219" s="1502">
        <f t="shared" si="1126"/>
        <v>0</v>
      </c>
      <c r="AY219" s="1503">
        <f t="shared" si="1127"/>
        <v>0</v>
      </c>
      <c r="AZ219" s="1498">
        <f t="shared" si="1128"/>
        <v>2</v>
      </c>
      <c r="BA219" s="1498">
        <f t="shared" si="1129"/>
        <v>3</v>
      </c>
      <c r="BB219" s="1499">
        <f t="shared" si="1130"/>
        <v>0</v>
      </c>
      <c r="BC219" s="1502">
        <f t="shared" si="1131"/>
        <v>0</v>
      </c>
      <c r="BD219" s="1503">
        <f t="shared" si="1132"/>
        <v>0</v>
      </c>
      <c r="BE219" s="1498">
        <f t="shared" si="1133"/>
        <v>3</v>
      </c>
      <c r="BF219" s="1498">
        <f t="shared" si="1134"/>
        <v>4</v>
      </c>
      <c r="BG219" s="1499">
        <f t="shared" si="1135"/>
        <v>0</v>
      </c>
      <c r="BH219" s="1502">
        <f t="shared" si="1136"/>
        <v>0</v>
      </c>
      <c r="BI219" s="1502">
        <f t="shared" si="1137"/>
        <v>0</v>
      </c>
      <c r="BJ219" s="1504">
        <f t="shared" si="1138"/>
        <v>1900</v>
      </c>
      <c r="BK219" s="1505" t="str">
        <f t="shared" si="1139"/>
        <v/>
      </c>
      <c r="BL219" s="1506"/>
      <c r="BM219" s="1507">
        <f t="shared" si="1140"/>
        <v>0</v>
      </c>
      <c r="BN219" s="1508">
        <f t="shared" si="1325"/>
        <v>0</v>
      </c>
      <c r="BO219" s="1508">
        <f t="shared" si="1325"/>
        <v>0</v>
      </c>
      <c r="BP219" s="1508">
        <f t="shared" si="1325"/>
        <v>0</v>
      </c>
      <c r="BQ219" s="1508">
        <f t="shared" si="1325"/>
        <v>0</v>
      </c>
      <c r="BR219" s="1508">
        <f t="shared" si="1325"/>
        <v>0</v>
      </c>
      <c r="BS219" s="1508">
        <f t="shared" si="1325"/>
        <v>0</v>
      </c>
      <c r="BT219" s="1508">
        <f t="shared" si="1325"/>
        <v>0</v>
      </c>
      <c r="BU219" s="1508">
        <f t="shared" si="1325"/>
        <v>0</v>
      </c>
      <c r="BV219" s="1508">
        <f t="shared" si="1325"/>
        <v>0</v>
      </c>
      <c r="BW219" s="1508">
        <f t="shared" si="1325"/>
        <v>0</v>
      </c>
      <c r="BX219" s="1508">
        <f t="shared" si="1325"/>
        <v>0</v>
      </c>
      <c r="BY219" s="1507">
        <f t="shared" si="1325"/>
        <v>0</v>
      </c>
      <c r="BZ219" s="1508">
        <f t="shared" si="1325"/>
        <v>0</v>
      </c>
      <c r="CA219" s="1508">
        <f t="shared" si="1325"/>
        <v>0</v>
      </c>
      <c r="CB219" s="1508">
        <f t="shared" si="1325"/>
        <v>0</v>
      </c>
      <c r="CC219" s="1508">
        <f t="shared" si="1325"/>
        <v>0</v>
      </c>
      <c r="CD219" s="1508">
        <f t="shared" si="1335"/>
        <v>0</v>
      </c>
      <c r="CE219" s="1508">
        <f t="shared" si="1335"/>
        <v>0</v>
      </c>
      <c r="CF219" s="1508">
        <f t="shared" si="1335"/>
        <v>0</v>
      </c>
      <c r="CG219" s="1508">
        <f t="shared" si="1335"/>
        <v>0</v>
      </c>
      <c r="CH219" s="1508">
        <f t="shared" si="1335"/>
        <v>0</v>
      </c>
      <c r="CI219" s="1508">
        <f t="shared" si="1335"/>
        <v>0</v>
      </c>
      <c r="CJ219" s="1509">
        <f t="shared" si="1335"/>
        <v>0</v>
      </c>
      <c r="CK219" s="1507">
        <f t="shared" si="1335"/>
        <v>0</v>
      </c>
      <c r="CL219" s="1508">
        <f t="shared" si="1335"/>
        <v>0</v>
      </c>
      <c r="CM219" s="1508">
        <f t="shared" si="1335"/>
        <v>0</v>
      </c>
      <c r="CN219" s="1508">
        <f t="shared" si="1335"/>
        <v>0</v>
      </c>
      <c r="CO219" s="1508">
        <f t="shared" si="1335"/>
        <v>0</v>
      </c>
      <c r="CP219" s="1508">
        <f t="shared" si="1335"/>
        <v>0</v>
      </c>
      <c r="CQ219" s="1508">
        <f t="shared" si="1335"/>
        <v>0</v>
      </c>
      <c r="CR219" s="1508">
        <f t="shared" si="1335"/>
        <v>0</v>
      </c>
      <c r="CS219" s="1508">
        <f t="shared" si="1335"/>
        <v>0</v>
      </c>
      <c r="CT219" s="1508">
        <f t="shared" si="1336"/>
        <v>0</v>
      </c>
      <c r="CU219" s="1508">
        <f t="shared" si="1336"/>
        <v>0</v>
      </c>
      <c r="CV219" s="1509">
        <f t="shared" si="1336"/>
        <v>0</v>
      </c>
      <c r="CW219" s="1508">
        <f t="shared" si="1336"/>
        <v>0</v>
      </c>
      <c r="CX219" s="1508">
        <f t="shared" si="1336"/>
        <v>0</v>
      </c>
      <c r="CY219" s="1508">
        <f t="shared" si="1336"/>
        <v>0</v>
      </c>
      <c r="CZ219" s="1508">
        <f t="shared" si="1336"/>
        <v>0</v>
      </c>
      <c r="DA219" s="1508">
        <f t="shared" si="1336"/>
        <v>0</v>
      </c>
      <c r="DB219" s="1508">
        <f t="shared" si="1336"/>
        <v>0</v>
      </c>
      <c r="DC219" s="1508">
        <f t="shared" si="1336"/>
        <v>0</v>
      </c>
      <c r="DD219" s="1508">
        <f t="shared" si="1336"/>
        <v>0</v>
      </c>
      <c r="DE219" s="1508">
        <f t="shared" si="1336"/>
        <v>0</v>
      </c>
      <c r="DF219" s="1508">
        <f t="shared" si="1336"/>
        <v>0</v>
      </c>
      <c r="DG219" s="1508">
        <f t="shared" si="1336"/>
        <v>0</v>
      </c>
      <c r="DH219" s="1509">
        <f t="shared" si="1336"/>
        <v>0</v>
      </c>
      <c r="DI219" s="1508">
        <f t="shared" si="1336"/>
        <v>0</v>
      </c>
      <c r="DJ219" s="1508">
        <f t="shared" si="1337"/>
        <v>0</v>
      </c>
      <c r="DK219" s="1508">
        <f t="shared" si="1337"/>
        <v>0</v>
      </c>
      <c r="DL219" s="1508">
        <f t="shared" si="1337"/>
        <v>0</v>
      </c>
      <c r="DM219" s="1508">
        <f t="shared" si="1337"/>
        <v>0</v>
      </c>
      <c r="DN219" s="1508">
        <f t="shared" si="1337"/>
        <v>0</v>
      </c>
      <c r="DO219" s="1508">
        <f t="shared" si="1337"/>
        <v>0</v>
      </c>
      <c r="DP219" s="1508">
        <f t="shared" si="1337"/>
        <v>0</v>
      </c>
      <c r="DQ219" s="1508">
        <f t="shared" si="1337"/>
        <v>0</v>
      </c>
      <c r="DR219" s="1508">
        <f t="shared" si="1337"/>
        <v>0</v>
      </c>
      <c r="DS219" s="1508">
        <f t="shared" si="1337"/>
        <v>0</v>
      </c>
      <c r="DT219" s="1509">
        <f t="shared" si="1337"/>
        <v>0</v>
      </c>
      <c r="DU219" s="1507">
        <f t="shared" si="1337"/>
        <v>0</v>
      </c>
      <c r="DV219" s="1508">
        <f t="shared" si="1337"/>
        <v>0</v>
      </c>
      <c r="DW219" s="1508">
        <f t="shared" si="1337"/>
        <v>0</v>
      </c>
      <c r="DX219" s="1508">
        <f t="shared" si="1337"/>
        <v>0</v>
      </c>
      <c r="DY219" s="1508">
        <f t="shared" si="1337"/>
        <v>0</v>
      </c>
      <c r="DZ219" s="1508">
        <f t="shared" si="1338"/>
        <v>0</v>
      </c>
      <c r="EA219" s="1508">
        <f t="shared" si="1338"/>
        <v>0</v>
      </c>
      <c r="EB219" s="1508">
        <f t="shared" si="1338"/>
        <v>0</v>
      </c>
      <c r="EC219" s="1508">
        <f t="shared" si="1338"/>
        <v>0</v>
      </c>
      <c r="ED219" s="1508">
        <f t="shared" si="1338"/>
        <v>0</v>
      </c>
      <c r="EE219" s="1508">
        <f t="shared" si="1338"/>
        <v>0</v>
      </c>
      <c r="EF219" s="1508">
        <f t="shared" si="1338"/>
        <v>0</v>
      </c>
      <c r="EG219" s="1507">
        <f t="shared" si="1338"/>
        <v>0</v>
      </c>
      <c r="EH219" s="1508">
        <f t="shared" si="1338"/>
        <v>0</v>
      </c>
      <c r="EI219" s="1508">
        <f t="shared" si="1338"/>
        <v>0</v>
      </c>
      <c r="EJ219" s="1508">
        <f t="shared" si="1338"/>
        <v>0</v>
      </c>
      <c r="EK219" s="1508">
        <f t="shared" si="1338"/>
        <v>0</v>
      </c>
      <c r="EL219" s="1508">
        <f t="shared" si="1338"/>
        <v>0</v>
      </c>
      <c r="EM219" s="1508">
        <f t="shared" si="1338"/>
        <v>0</v>
      </c>
      <c r="EN219" s="1508">
        <f t="shared" si="1338"/>
        <v>0</v>
      </c>
      <c r="EO219" s="1508">
        <f t="shared" si="1338"/>
        <v>0</v>
      </c>
      <c r="EP219" s="1508">
        <f t="shared" si="1340"/>
        <v>0</v>
      </c>
      <c r="EQ219" s="1508">
        <f t="shared" si="1340"/>
        <v>0</v>
      </c>
      <c r="ER219" s="1509">
        <f t="shared" si="1340"/>
        <v>0</v>
      </c>
      <c r="ES219" s="1507">
        <f t="shared" si="1340"/>
        <v>0</v>
      </c>
      <c r="ET219" s="1508">
        <f t="shared" si="1340"/>
        <v>0</v>
      </c>
      <c r="EU219" s="1508">
        <f t="shared" si="1340"/>
        <v>0</v>
      </c>
      <c r="EV219" s="1508">
        <f t="shared" si="1340"/>
        <v>0</v>
      </c>
      <c r="EW219" s="1508">
        <f t="shared" si="1340"/>
        <v>0</v>
      </c>
      <c r="EX219" s="1508">
        <f t="shared" si="1340"/>
        <v>0</v>
      </c>
      <c r="EY219" s="1508">
        <f t="shared" si="1340"/>
        <v>0</v>
      </c>
      <c r="EZ219" s="1508">
        <f t="shared" si="1340"/>
        <v>0</v>
      </c>
      <c r="FA219" s="1508">
        <f t="shared" si="1340"/>
        <v>0</v>
      </c>
      <c r="FB219" s="1508">
        <f t="shared" si="1340"/>
        <v>0</v>
      </c>
      <c r="FC219" s="1508">
        <f t="shared" si="1340"/>
        <v>0</v>
      </c>
      <c r="FD219" s="1509">
        <f t="shared" si="1340"/>
        <v>0</v>
      </c>
      <c r="FE219" s="1508">
        <f t="shared" si="1340"/>
        <v>0</v>
      </c>
      <c r="FF219" s="1508">
        <f t="shared" si="1339"/>
        <v>0</v>
      </c>
      <c r="FG219" s="1508">
        <f t="shared" si="1334"/>
        <v>0</v>
      </c>
      <c r="FH219" s="1508">
        <f t="shared" si="1334"/>
        <v>0</v>
      </c>
      <c r="FI219" s="1508">
        <f t="shared" si="1334"/>
        <v>0</v>
      </c>
      <c r="FJ219" s="1508">
        <f t="shared" si="1334"/>
        <v>0</v>
      </c>
      <c r="FK219" s="1508">
        <f t="shared" si="1334"/>
        <v>0</v>
      </c>
      <c r="FL219" s="1508">
        <f t="shared" si="1334"/>
        <v>0</v>
      </c>
      <c r="FM219" s="1508">
        <f t="shared" si="1334"/>
        <v>0</v>
      </c>
      <c r="FN219" s="1508">
        <f t="shared" si="1334"/>
        <v>0</v>
      </c>
      <c r="FO219" s="1508">
        <f t="shared" si="1334"/>
        <v>0</v>
      </c>
      <c r="FP219" s="1509">
        <f t="shared" si="1334"/>
        <v>0</v>
      </c>
      <c r="FQ219" s="1508">
        <f t="shared" si="1334"/>
        <v>0</v>
      </c>
      <c r="FR219" s="1508">
        <f t="shared" si="1334"/>
        <v>0</v>
      </c>
      <c r="FS219" s="1508">
        <f t="shared" si="1334"/>
        <v>0</v>
      </c>
      <c r="FT219" s="1508">
        <f t="shared" si="1334"/>
        <v>0</v>
      </c>
      <c r="FU219" s="1508">
        <f t="shared" si="1334"/>
        <v>0</v>
      </c>
      <c r="FV219" s="1508">
        <f t="shared" si="1334"/>
        <v>0</v>
      </c>
      <c r="FW219" s="1508">
        <f t="shared" si="1322"/>
        <v>0</v>
      </c>
      <c r="FX219" s="1508">
        <f t="shared" si="1322"/>
        <v>0</v>
      </c>
      <c r="FY219" s="1508">
        <f t="shared" si="1322"/>
        <v>0</v>
      </c>
      <c r="FZ219" s="1508">
        <f t="shared" si="1322"/>
        <v>0</v>
      </c>
      <c r="GA219" s="1508">
        <f t="shared" si="1322"/>
        <v>0</v>
      </c>
      <c r="GB219" s="1509">
        <f t="shared" si="1322"/>
        <v>0</v>
      </c>
      <c r="GC219" s="1506"/>
      <c r="GD219" s="1458">
        <f t="shared" si="1143"/>
        <v>1</v>
      </c>
      <c r="GE219" s="1510">
        <f t="shared" si="1341"/>
        <v>0</v>
      </c>
      <c r="GF219" s="1511">
        <f t="shared" si="1341"/>
        <v>0</v>
      </c>
      <c r="GG219" s="1511">
        <f t="shared" si="1341"/>
        <v>0</v>
      </c>
      <c r="GH219" s="1511">
        <f t="shared" si="1341"/>
        <v>0</v>
      </c>
      <c r="GI219" s="1511">
        <f t="shared" si="1341"/>
        <v>0</v>
      </c>
      <c r="GJ219" s="1511">
        <f t="shared" si="1341"/>
        <v>0</v>
      </c>
      <c r="GK219" s="1511">
        <f t="shared" si="1341"/>
        <v>0</v>
      </c>
      <c r="GL219" s="1511">
        <f t="shared" si="1341"/>
        <v>0</v>
      </c>
      <c r="GM219" s="1511">
        <f t="shared" si="1341"/>
        <v>0</v>
      </c>
      <c r="GN219" s="1512">
        <f t="shared" si="1341"/>
        <v>0</v>
      </c>
      <c r="GO219" s="1513">
        <f t="shared" si="1144"/>
        <v>0</v>
      </c>
      <c r="GP219" s="1506"/>
      <c r="GQ219" s="1510">
        <f t="shared" si="1304"/>
        <v>0</v>
      </c>
      <c r="GR219" s="1511">
        <f t="shared" si="1314"/>
        <v>0</v>
      </c>
      <c r="GS219" s="1511">
        <f t="shared" si="1314"/>
        <v>0</v>
      </c>
      <c r="GT219" s="1511">
        <f t="shared" si="1314"/>
        <v>0</v>
      </c>
      <c r="GU219" s="1511">
        <f t="shared" si="1314"/>
        <v>0</v>
      </c>
      <c r="GV219" s="1511">
        <f t="shared" si="1314"/>
        <v>0</v>
      </c>
      <c r="GW219" s="1511">
        <f t="shared" si="1314"/>
        <v>0</v>
      </c>
      <c r="GX219" s="1511">
        <f t="shared" si="1314"/>
        <v>0</v>
      </c>
      <c r="GY219" s="1511">
        <f t="shared" si="1314"/>
        <v>0</v>
      </c>
      <c r="GZ219" s="1512">
        <f t="shared" si="1314"/>
        <v>0</v>
      </c>
      <c r="HA219" s="1513">
        <f t="shared" si="1145"/>
        <v>0</v>
      </c>
      <c r="HB219" s="1506">
        <f t="shared" si="1146"/>
        <v>1</v>
      </c>
      <c r="HC219" s="1506"/>
      <c r="HD219" s="1508">
        <f t="shared" si="1147"/>
        <v>0</v>
      </c>
      <c r="HE219" s="1460">
        <f t="shared" si="1148"/>
        <v>0</v>
      </c>
      <c r="HF219" s="1460">
        <f t="shared" si="1149"/>
        <v>0</v>
      </c>
      <c r="HG219" s="1460">
        <f t="shared" si="1150"/>
        <v>0</v>
      </c>
      <c r="HH219" s="1460">
        <f t="shared" si="1151"/>
        <v>0</v>
      </c>
      <c r="HI219" s="1460">
        <f t="shared" si="1152"/>
        <v>0</v>
      </c>
      <c r="HJ219" s="1460">
        <f t="shared" si="1153"/>
        <v>0</v>
      </c>
      <c r="HK219" s="1460">
        <f t="shared" si="1154"/>
        <v>0</v>
      </c>
      <c r="HL219" s="1460">
        <f t="shared" si="1155"/>
        <v>0</v>
      </c>
      <c r="HM219" s="1460">
        <f t="shared" si="1156"/>
        <v>0</v>
      </c>
      <c r="HN219" s="1460">
        <f t="shared" si="1157"/>
        <v>0</v>
      </c>
      <c r="HO219" s="1460">
        <f t="shared" si="1158"/>
        <v>0</v>
      </c>
      <c r="HP219" s="1460">
        <f t="shared" si="1159"/>
        <v>0</v>
      </c>
      <c r="HQ219" s="1460">
        <f t="shared" si="1160"/>
        <v>0</v>
      </c>
      <c r="HR219" s="1460">
        <f t="shared" si="1161"/>
        <v>0</v>
      </c>
      <c r="HS219" s="1460">
        <f t="shared" si="1162"/>
        <v>0</v>
      </c>
      <c r="HT219" s="1460">
        <f t="shared" si="1163"/>
        <v>0</v>
      </c>
      <c r="HU219" s="1460">
        <f t="shared" si="1164"/>
        <v>0</v>
      </c>
      <c r="HV219" s="1460">
        <f t="shared" si="1165"/>
        <v>0</v>
      </c>
      <c r="HW219" s="1460">
        <f t="shared" si="1166"/>
        <v>0</v>
      </c>
      <c r="HX219" s="1460">
        <f t="shared" si="1167"/>
        <v>0</v>
      </c>
      <c r="HY219" s="1460">
        <f t="shared" si="1168"/>
        <v>0</v>
      </c>
      <c r="HZ219" s="1460">
        <f t="shared" si="1169"/>
        <v>0</v>
      </c>
      <c r="IA219" s="1460">
        <f t="shared" si="1170"/>
        <v>0</v>
      </c>
      <c r="IB219" s="1460">
        <f t="shared" si="1171"/>
        <v>0</v>
      </c>
      <c r="IC219" s="1460">
        <f t="shared" si="1172"/>
        <v>0</v>
      </c>
      <c r="ID219" s="1460">
        <f t="shared" si="1173"/>
        <v>0</v>
      </c>
      <c r="IE219" s="1460">
        <f t="shared" si="1174"/>
        <v>0</v>
      </c>
      <c r="IF219" s="1460">
        <f t="shared" si="1175"/>
        <v>0</v>
      </c>
      <c r="IG219" s="1460">
        <f t="shared" si="1176"/>
        <v>0</v>
      </c>
      <c r="IH219" s="1460">
        <f t="shared" si="1177"/>
        <v>0</v>
      </c>
      <c r="II219" s="1460">
        <f t="shared" si="1178"/>
        <v>0</v>
      </c>
      <c r="IJ219" s="1460">
        <f t="shared" si="1179"/>
        <v>0</v>
      </c>
      <c r="IK219" s="1460">
        <f t="shared" si="1180"/>
        <v>0</v>
      </c>
      <c r="IL219" s="1460">
        <f t="shared" si="1181"/>
        <v>0</v>
      </c>
      <c r="IM219" s="1460">
        <f t="shared" si="1182"/>
        <v>0</v>
      </c>
      <c r="IN219" s="1460">
        <f t="shared" si="1183"/>
        <v>0</v>
      </c>
      <c r="IO219" s="1460">
        <f t="shared" si="1184"/>
        <v>0</v>
      </c>
      <c r="IP219" s="1460">
        <f t="shared" si="1185"/>
        <v>0</v>
      </c>
      <c r="IQ219" s="1460">
        <f t="shared" si="1186"/>
        <v>0</v>
      </c>
      <c r="IR219" s="1460">
        <f t="shared" si="1187"/>
        <v>0</v>
      </c>
      <c r="IS219" s="1460">
        <f t="shared" si="1188"/>
        <v>0</v>
      </c>
      <c r="IT219" s="1460">
        <f t="shared" si="1189"/>
        <v>0</v>
      </c>
      <c r="IU219" s="1460">
        <f t="shared" si="1190"/>
        <v>0</v>
      </c>
      <c r="IV219" s="1460">
        <f t="shared" si="1191"/>
        <v>0</v>
      </c>
      <c r="IW219" s="1460">
        <f t="shared" si="1192"/>
        <v>0</v>
      </c>
      <c r="IX219" s="1460">
        <f t="shared" si="1193"/>
        <v>0</v>
      </c>
      <c r="IY219" s="1460">
        <f t="shared" si="1194"/>
        <v>0</v>
      </c>
      <c r="IZ219" s="1460">
        <f t="shared" si="1195"/>
        <v>0</v>
      </c>
      <c r="JA219" s="1460">
        <f t="shared" si="1196"/>
        <v>0</v>
      </c>
      <c r="JB219" s="1460">
        <f t="shared" si="1197"/>
        <v>0</v>
      </c>
      <c r="JC219" s="1460">
        <f t="shared" si="1198"/>
        <v>0</v>
      </c>
      <c r="JD219" s="1460">
        <f t="shared" si="1199"/>
        <v>0</v>
      </c>
      <c r="JE219" s="1460">
        <f t="shared" si="1200"/>
        <v>0</v>
      </c>
      <c r="JF219" s="1460">
        <f t="shared" si="1201"/>
        <v>0</v>
      </c>
      <c r="JG219" s="1460">
        <f t="shared" si="1202"/>
        <v>0</v>
      </c>
      <c r="JH219" s="1460">
        <f t="shared" si="1203"/>
        <v>0</v>
      </c>
      <c r="JI219" s="1460">
        <f t="shared" si="1204"/>
        <v>0</v>
      </c>
      <c r="JJ219" s="1460">
        <f t="shared" si="1205"/>
        <v>0</v>
      </c>
      <c r="JK219" s="1460">
        <f t="shared" si="1206"/>
        <v>0</v>
      </c>
      <c r="JL219" s="1460">
        <f t="shared" si="1207"/>
        <v>0</v>
      </c>
      <c r="JM219" s="1460">
        <f t="shared" si="1208"/>
        <v>0</v>
      </c>
      <c r="JN219" s="1460">
        <f t="shared" si="1209"/>
        <v>0</v>
      </c>
      <c r="JO219" s="1460">
        <f t="shared" si="1210"/>
        <v>0</v>
      </c>
      <c r="JP219" s="1460">
        <f t="shared" si="1211"/>
        <v>0</v>
      </c>
      <c r="JQ219" s="1460">
        <f t="shared" si="1212"/>
        <v>0</v>
      </c>
      <c r="JR219" s="1460">
        <f t="shared" si="1213"/>
        <v>0</v>
      </c>
      <c r="JS219" s="1460">
        <f t="shared" si="1214"/>
        <v>0</v>
      </c>
      <c r="JT219" s="1460">
        <f t="shared" si="1215"/>
        <v>0</v>
      </c>
      <c r="JU219" s="1460">
        <f t="shared" si="1216"/>
        <v>0</v>
      </c>
      <c r="JV219" s="1460">
        <f t="shared" si="1217"/>
        <v>0</v>
      </c>
      <c r="JW219" s="1460">
        <f t="shared" si="1218"/>
        <v>0</v>
      </c>
      <c r="JX219" s="1460">
        <f t="shared" si="1219"/>
        <v>0</v>
      </c>
      <c r="JY219" s="1460">
        <f t="shared" si="1220"/>
        <v>0</v>
      </c>
      <c r="JZ219" s="1460">
        <f t="shared" si="1221"/>
        <v>0</v>
      </c>
      <c r="KA219" s="1460">
        <f t="shared" si="1222"/>
        <v>0</v>
      </c>
      <c r="KB219" s="1460">
        <f t="shared" si="1223"/>
        <v>0</v>
      </c>
      <c r="KC219" s="1460">
        <f t="shared" si="1224"/>
        <v>0</v>
      </c>
      <c r="KD219" s="1460">
        <f t="shared" si="1225"/>
        <v>0</v>
      </c>
      <c r="KE219" s="1460">
        <f t="shared" si="1226"/>
        <v>0</v>
      </c>
      <c r="KF219" s="1460">
        <f t="shared" si="1227"/>
        <v>0</v>
      </c>
      <c r="KG219" s="1460">
        <f t="shared" si="1228"/>
        <v>0</v>
      </c>
      <c r="KH219" s="1460">
        <f t="shared" si="1229"/>
        <v>0</v>
      </c>
      <c r="KI219" s="1460">
        <f t="shared" si="1230"/>
        <v>0</v>
      </c>
      <c r="KJ219" s="1460">
        <f t="shared" si="1231"/>
        <v>0</v>
      </c>
      <c r="KK219" s="1460">
        <f t="shared" si="1232"/>
        <v>0</v>
      </c>
      <c r="KL219" s="1460">
        <f t="shared" si="1233"/>
        <v>0</v>
      </c>
      <c r="KM219" s="1460">
        <f t="shared" si="1234"/>
        <v>0</v>
      </c>
      <c r="KN219" s="1460">
        <f t="shared" si="1235"/>
        <v>0</v>
      </c>
      <c r="KO219" s="1460">
        <f t="shared" si="1236"/>
        <v>0</v>
      </c>
      <c r="KP219" s="1460">
        <f t="shared" si="1237"/>
        <v>0</v>
      </c>
      <c r="KQ219" s="1460">
        <f t="shared" si="1238"/>
        <v>0</v>
      </c>
      <c r="KR219" s="1460">
        <f t="shared" si="1239"/>
        <v>0</v>
      </c>
      <c r="KS219" s="1460">
        <f t="shared" si="1240"/>
        <v>0</v>
      </c>
      <c r="KT219" s="1460">
        <f t="shared" si="1241"/>
        <v>0</v>
      </c>
      <c r="KU219" s="1460">
        <f t="shared" si="1242"/>
        <v>0</v>
      </c>
      <c r="KV219" s="1460">
        <f t="shared" si="1243"/>
        <v>0</v>
      </c>
      <c r="KW219" s="1460">
        <f t="shared" si="1244"/>
        <v>0</v>
      </c>
      <c r="KX219" s="1460">
        <f t="shared" si="1245"/>
        <v>0</v>
      </c>
      <c r="KY219" s="1460">
        <f t="shared" si="1246"/>
        <v>0</v>
      </c>
      <c r="KZ219" s="1460">
        <f t="shared" si="1247"/>
        <v>0</v>
      </c>
      <c r="LA219" s="1460">
        <f t="shared" si="1248"/>
        <v>0</v>
      </c>
      <c r="LB219" s="1460">
        <f t="shared" si="1249"/>
        <v>0</v>
      </c>
      <c r="LC219" s="1460">
        <f t="shared" si="1250"/>
        <v>0</v>
      </c>
      <c r="LD219" s="1460">
        <f t="shared" si="1251"/>
        <v>0</v>
      </c>
      <c r="LE219" s="1460">
        <f t="shared" si="1252"/>
        <v>0</v>
      </c>
      <c r="LF219" s="1460">
        <f t="shared" si="1253"/>
        <v>0</v>
      </c>
      <c r="LG219" s="1460">
        <f t="shared" si="1254"/>
        <v>0</v>
      </c>
      <c r="LH219" s="1460">
        <f t="shared" si="1255"/>
        <v>0</v>
      </c>
      <c r="LI219" s="1460">
        <f t="shared" si="1256"/>
        <v>0</v>
      </c>
      <c r="LJ219" s="1460">
        <f t="shared" si="1257"/>
        <v>0</v>
      </c>
      <c r="LK219" s="1460">
        <f t="shared" si="1258"/>
        <v>0</v>
      </c>
      <c r="LL219" s="1460">
        <f t="shared" si="1259"/>
        <v>0</v>
      </c>
      <c r="LM219" s="1460">
        <f t="shared" si="1260"/>
        <v>0</v>
      </c>
      <c r="LN219" s="1460">
        <f t="shared" si="1261"/>
        <v>0</v>
      </c>
      <c r="LO219" s="1460">
        <f t="shared" si="1262"/>
        <v>0</v>
      </c>
      <c r="LP219" s="1460">
        <f t="shared" si="1263"/>
        <v>0</v>
      </c>
      <c r="LQ219" s="1460">
        <f t="shared" si="1264"/>
        <v>0</v>
      </c>
      <c r="LR219" s="1460">
        <f t="shared" si="1265"/>
        <v>0</v>
      </c>
      <c r="LS219" s="1460">
        <f t="shared" si="1266"/>
        <v>0</v>
      </c>
      <c r="LW219" s="1467">
        <f t="shared" si="1267"/>
        <v>0</v>
      </c>
      <c r="LX219" s="1467">
        <f t="shared" si="1268"/>
        <v>0</v>
      </c>
      <c r="LY219" s="1467">
        <f t="shared" si="1269"/>
        <v>0</v>
      </c>
      <c r="LZ219" s="1467">
        <f t="shared" si="1270"/>
        <v>0</v>
      </c>
      <c r="MA219" s="1506"/>
      <c r="MB219" s="1460">
        <f t="shared" si="1271"/>
        <v>0</v>
      </c>
      <c r="MC219" s="1460">
        <f t="shared" si="1326"/>
        <v>0</v>
      </c>
      <c r="MD219" s="1460">
        <f t="shared" si="1326"/>
        <v>0</v>
      </c>
      <c r="ME219" s="1460">
        <f t="shared" si="1326"/>
        <v>0</v>
      </c>
      <c r="MF219" s="1460">
        <f t="shared" si="1326"/>
        <v>0</v>
      </c>
      <c r="MG219" s="1460">
        <f t="shared" si="1326"/>
        <v>0</v>
      </c>
      <c r="MH219" s="1460">
        <f t="shared" si="1326"/>
        <v>0</v>
      </c>
      <c r="MI219" s="1460">
        <f t="shared" si="1326"/>
        <v>0</v>
      </c>
      <c r="MJ219" s="1460">
        <f t="shared" si="1326"/>
        <v>0</v>
      </c>
      <c r="MK219" s="1460">
        <f t="shared" si="1326"/>
        <v>0</v>
      </c>
      <c r="ML219" s="1460">
        <f t="shared" si="1326"/>
        <v>0</v>
      </c>
      <c r="MM219" s="1460">
        <f t="shared" si="1326"/>
        <v>0</v>
      </c>
      <c r="MN219" s="1460">
        <f t="shared" si="1326"/>
        <v>0</v>
      </c>
      <c r="MO219" s="1460">
        <f t="shared" si="1326"/>
        <v>0</v>
      </c>
      <c r="MP219" s="1460">
        <f t="shared" si="1326"/>
        <v>0</v>
      </c>
      <c r="MQ219" s="1460">
        <f t="shared" si="1326"/>
        <v>0</v>
      </c>
      <c r="MR219" s="1460">
        <f t="shared" si="1326"/>
        <v>0</v>
      </c>
      <c r="MS219" s="1460">
        <f t="shared" si="1331"/>
        <v>0</v>
      </c>
      <c r="MT219" s="1460">
        <f t="shared" si="1331"/>
        <v>0</v>
      </c>
      <c r="MU219" s="1460">
        <f t="shared" si="1331"/>
        <v>0</v>
      </c>
      <c r="MV219" s="1460">
        <f t="shared" si="1331"/>
        <v>0</v>
      </c>
      <c r="MW219" s="1460">
        <f t="shared" si="1331"/>
        <v>0</v>
      </c>
      <c r="MX219" s="1460">
        <f t="shared" si="1331"/>
        <v>0</v>
      </c>
      <c r="MY219" s="1460">
        <f t="shared" si="1331"/>
        <v>0</v>
      </c>
      <c r="MZ219" s="1460">
        <f t="shared" si="1331"/>
        <v>0</v>
      </c>
      <c r="NA219" s="1460">
        <f t="shared" si="1331"/>
        <v>0</v>
      </c>
      <c r="NB219" s="1460">
        <f t="shared" si="1331"/>
        <v>0</v>
      </c>
      <c r="NC219" s="1460">
        <f t="shared" si="1331"/>
        <v>0</v>
      </c>
      <c r="ND219" s="1460">
        <f t="shared" si="1331"/>
        <v>0</v>
      </c>
      <c r="NE219" s="1460">
        <f t="shared" si="1331"/>
        <v>0</v>
      </c>
      <c r="NF219" s="1460">
        <f t="shared" si="1331"/>
        <v>0</v>
      </c>
      <c r="NG219" s="1460">
        <f t="shared" si="1331"/>
        <v>0</v>
      </c>
      <c r="NH219" s="1460">
        <f t="shared" si="1331"/>
        <v>0</v>
      </c>
      <c r="NI219" s="1460">
        <f t="shared" si="1332"/>
        <v>0</v>
      </c>
      <c r="NJ219" s="1460">
        <f t="shared" si="1332"/>
        <v>0</v>
      </c>
      <c r="NK219" s="1460">
        <f t="shared" si="1332"/>
        <v>0</v>
      </c>
      <c r="NL219" s="1460">
        <f t="shared" si="1332"/>
        <v>0</v>
      </c>
      <c r="NM219" s="1460">
        <f t="shared" si="1332"/>
        <v>0</v>
      </c>
      <c r="NN219" s="1460">
        <f t="shared" si="1332"/>
        <v>0</v>
      </c>
      <c r="NO219" s="1460">
        <f t="shared" si="1332"/>
        <v>0</v>
      </c>
      <c r="NP219" s="1460">
        <f t="shared" si="1332"/>
        <v>0</v>
      </c>
      <c r="NQ219" s="1460">
        <f t="shared" si="1332"/>
        <v>0</v>
      </c>
      <c r="NR219" s="1460">
        <f t="shared" si="1332"/>
        <v>0</v>
      </c>
      <c r="NS219" s="1460">
        <f t="shared" si="1332"/>
        <v>0</v>
      </c>
      <c r="NT219" s="1460">
        <f t="shared" si="1332"/>
        <v>0</v>
      </c>
      <c r="NU219" s="1460">
        <f t="shared" si="1332"/>
        <v>0</v>
      </c>
      <c r="NV219" s="1460">
        <f t="shared" si="1332"/>
        <v>0</v>
      </c>
      <c r="NW219" s="1460">
        <f t="shared" si="1332"/>
        <v>0</v>
      </c>
      <c r="NX219" s="1460">
        <f t="shared" si="1332"/>
        <v>0</v>
      </c>
      <c r="NY219" s="1460">
        <f t="shared" si="1333"/>
        <v>0</v>
      </c>
      <c r="NZ219" s="1460">
        <f t="shared" si="1333"/>
        <v>0</v>
      </c>
      <c r="OA219" s="1460">
        <f t="shared" si="1333"/>
        <v>0</v>
      </c>
      <c r="OB219" s="1460">
        <f t="shared" si="1333"/>
        <v>0</v>
      </c>
      <c r="OC219" s="1460">
        <f t="shared" si="1333"/>
        <v>0</v>
      </c>
      <c r="OD219" s="1460">
        <f t="shared" si="1333"/>
        <v>0</v>
      </c>
      <c r="OE219" s="1460">
        <f t="shared" si="1333"/>
        <v>0</v>
      </c>
      <c r="OF219" s="1460">
        <f t="shared" si="1333"/>
        <v>0</v>
      </c>
      <c r="OG219" s="1460">
        <f t="shared" si="1333"/>
        <v>0</v>
      </c>
      <c r="OH219" s="1460">
        <f t="shared" si="1333"/>
        <v>0</v>
      </c>
      <c r="OI219" s="1460">
        <f t="shared" si="1333"/>
        <v>0</v>
      </c>
      <c r="OJ219" s="1460">
        <f t="shared" si="1333"/>
        <v>0</v>
      </c>
      <c r="OK219" s="1460">
        <f t="shared" si="1333"/>
        <v>0</v>
      </c>
      <c r="OL219" s="1460">
        <f t="shared" si="1333"/>
        <v>0</v>
      </c>
      <c r="OM219" s="1460">
        <f t="shared" si="1333"/>
        <v>0</v>
      </c>
      <c r="ON219" s="1460">
        <f t="shared" si="1333"/>
        <v>0</v>
      </c>
      <c r="OO219" s="1460">
        <f t="shared" si="1279"/>
        <v>0</v>
      </c>
      <c r="OP219" s="1460">
        <f t="shared" si="1328"/>
        <v>0</v>
      </c>
      <c r="OQ219" s="1460">
        <f t="shared" si="1328"/>
        <v>0</v>
      </c>
      <c r="OR219" s="1460">
        <f t="shared" si="1328"/>
        <v>0</v>
      </c>
      <c r="OS219" s="1460">
        <f t="shared" si="1328"/>
        <v>0</v>
      </c>
      <c r="OT219" s="1460">
        <f t="shared" si="1328"/>
        <v>0</v>
      </c>
      <c r="OU219" s="1460">
        <f t="shared" si="1328"/>
        <v>0</v>
      </c>
      <c r="OV219" s="1460">
        <f t="shared" si="1328"/>
        <v>0</v>
      </c>
      <c r="OW219" s="1460">
        <f t="shared" si="1328"/>
        <v>0</v>
      </c>
      <c r="OX219" s="1460">
        <f t="shared" si="1328"/>
        <v>0</v>
      </c>
      <c r="OY219" s="1460">
        <f t="shared" si="1328"/>
        <v>0</v>
      </c>
      <c r="OZ219" s="1460">
        <f t="shared" si="1328"/>
        <v>0</v>
      </c>
      <c r="PA219" s="1460">
        <f t="shared" si="1328"/>
        <v>0</v>
      </c>
      <c r="PB219" s="1460">
        <f t="shared" si="1328"/>
        <v>0</v>
      </c>
      <c r="PC219" s="1460">
        <f t="shared" si="1328"/>
        <v>0</v>
      </c>
      <c r="PD219" s="1460">
        <f t="shared" si="1328"/>
        <v>0</v>
      </c>
      <c r="PE219" s="1460">
        <f t="shared" si="1328"/>
        <v>0</v>
      </c>
      <c r="PF219" s="1460">
        <f t="shared" si="1329"/>
        <v>0</v>
      </c>
      <c r="PG219" s="1460">
        <f t="shared" si="1329"/>
        <v>0</v>
      </c>
      <c r="PH219" s="1460">
        <f t="shared" si="1329"/>
        <v>0</v>
      </c>
      <c r="PI219" s="1460">
        <f t="shared" si="1329"/>
        <v>0</v>
      </c>
      <c r="PJ219" s="1460">
        <f t="shared" si="1329"/>
        <v>0</v>
      </c>
      <c r="PK219" s="1460">
        <f t="shared" si="1329"/>
        <v>0</v>
      </c>
      <c r="PL219" s="1460">
        <f t="shared" si="1329"/>
        <v>0</v>
      </c>
      <c r="PM219" s="1460">
        <f t="shared" si="1329"/>
        <v>0</v>
      </c>
      <c r="PN219" s="1460">
        <f t="shared" si="1329"/>
        <v>0</v>
      </c>
      <c r="PO219" s="1460">
        <f t="shared" si="1329"/>
        <v>0</v>
      </c>
      <c r="PP219" s="1460">
        <f t="shared" si="1329"/>
        <v>0</v>
      </c>
      <c r="PQ219" s="1460">
        <f t="shared" si="1329"/>
        <v>0</v>
      </c>
      <c r="PR219" s="1460">
        <f t="shared" si="1329"/>
        <v>0</v>
      </c>
      <c r="PS219" s="1460">
        <f t="shared" si="1329"/>
        <v>0</v>
      </c>
      <c r="PT219" s="1460">
        <f t="shared" si="1329"/>
        <v>0</v>
      </c>
      <c r="PU219" s="1460">
        <f t="shared" si="1329"/>
        <v>0</v>
      </c>
      <c r="PV219" s="1460">
        <f t="shared" si="1330"/>
        <v>0</v>
      </c>
      <c r="PW219" s="1460">
        <f t="shared" si="1330"/>
        <v>0</v>
      </c>
      <c r="PX219" s="1460">
        <f t="shared" si="1330"/>
        <v>0</v>
      </c>
      <c r="PY219" s="1460">
        <f t="shared" si="1330"/>
        <v>0</v>
      </c>
      <c r="PZ219" s="1460">
        <f t="shared" si="1330"/>
        <v>0</v>
      </c>
      <c r="QA219" s="1460">
        <f t="shared" si="1330"/>
        <v>0</v>
      </c>
      <c r="QB219" s="1460">
        <f t="shared" si="1330"/>
        <v>0</v>
      </c>
      <c r="QC219" s="1460">
        <f t="shared" si="1330"/>
        <v>0</v>
      </c>
      <c r="QD219" s="1460">
        <f t="shared" si="1330"/>
        <v>0</v>
      </c>
      <c r="QE219" s="1460">
        <f t="shared" si="1330"/>
        <v>0</v>
      </c>
      <c r="QF219" s="1460">
        <f t="shared" si="1330"/>
        <v>0</v>
      </c>
      <c r="QG219" s="1460">
        <f t="shared" si="1330"/>
        <v>0</v>
      </c>
      <c r="QH219" s="1460">
        <f t="shared" si="1330"/>
        <v>0</v>
      </c>
      <c r="QI219" s="1460">
        <f t="shared" si="1330"/>
        <v>0</v>
      </c>
      <c r="QJ219" s="1460">
        <f t="shared" si="1330"/>
        <v>0</v>
      </c>
      <c r="QK219" s="1460">
        <f t="shared" si="1330"/>
        <v>0</v>
      </c>
      <c r="QL219" s="1460">
        <f t="shared" si="1323"/>
        <v>0</v>
      </c>
      <c r="QM219" s="1460">
        <f t="shared" si="1323"/>
        <v>0</v>
      </c>
      <c r="QN219" s="1460">
        <f t="shared" si="1323"/>
        <v>0</v>
      </c>
      <c r="QO219" s="1460">
        <f t="shared" si="1323"/>
        <v>0</v>
      </c>
      <c r="QP219" s="1460">
        <f t="shared" si="1323"/>
        <v>0</v>
      </c>
      <c r="QQ219" s="1460">
        <f t="shared" si="1323"/>
        <v>0</v>
      </c>
    </row>
    <row r="220" spans="1:459" s="1466" customFormat="1" ht="22.5" customHeight="1">
      <c r="A220" s="1468"/>
      <c r="B220" s="1469"/>
      <c r="C220" s="1469"/>
      <c r="D220" s="1470"/>
      <c r="E220" s="1471"/>
      <c r="F220" s="1472"/>
      <c r="G220" s="1472"/>
      <c r="H220" s="1473">
        <f t="shared" si="1106"/>
        <v>0</v>
      </c>
      <c r="I220" s="1474">
        <v>0</v>
      </c>
      <c r="J220" s="1475">
        <f t="shared" si="437"/>
        <v>0</v>
      </c>
      <c r="K220" s="1476">
        <v>0</v>
      </c>
      <c r="L220" s="1477">
        <f t="shared" si="1107"/>
        <v>0</v>
      </c>
      <c r="M220" s="1477">
        <f t="shared" si="1108"/>
        <v>0</v>
      </c>
      <c r="N220" s="1478"/>
      <c r="O220" s="1479">
        <v>0</v>
      </c>
      <c r="P220" s="1480">
        <v>0</v>
      </c>
      <c r="Q220" s="1828">
        <v>0</v>
      </c>
      <c r="R220" s="1831">
        <f t="shared" si="1109"/>
        <v>0</v>
      </c>
      <c r="S220" s="1481">
        <f>IF(AND(SUM(O220:Q220)=0,N220="NNN"),MIN('Operating History and Pro Forma'!$M$33,'Operating History and Pro Forma'!$T$15)*D220,SUM(O220:Q220)*D220)</f>
        <v>0</v>
      </c>
      <c r="T220" s="1482">
        <f t="shared" si="1110"/>
        <v>0</v>
      </c>
      <c r="U220" s="1483">
        <f t="shared" si="1111"/>
        <v>0</v>
      </c>
      <c r="V220" s="1480"/>
      <c r="W220" s="1514"/>
      <c r="X220" s="1486" t="str">
        <f t="shared" si="1112"/>
        <v/>
      </c>
      <c r="Y220" s="1487">
        <f t="shared" si="1113"/>
        <v>0</v>
      </c>
      <c r="Z220" s="1488"/>
      <c r="AA220" s="1488"/>
      <c r="AB220" s="1488"/>
      <c r="AC220" s="1488"/>
      <c r="AD220" s="1489">
        <f t="shared" si="1114"/>
        <v>0</v>
      </c>
      <c r="AE220" s="1490" t="str">
        <f t="shared" si="1115"/>
        <v/>
      </c>
      <c r="AF220" s="1491">
        <f t="shared" si="1116"/>
        <v>0</v>
      </c>
      <c r="AG220" s="1492">
        <f t="shared" si="1117"/>
        <v>0</v>
      </c>
      <c r="AH220" s="1493">
        <f t="shared" si="1320"/>
        <v>0</v>
      </c>
      <c r="AI220" s="1493">
        <f t="shared" si="1320"/>
        <v>0</v>
      </c>
      <c r="AJ220" s="1494">
        <f t="shared" si="1320"/>
        <v>0</v>
      </c>
      <c r="AK220" s="1494">
        <f t="shared" si="1320"/>
        <v>0</v>
      </c>
      <c r="AL220" s="1495">
        <f t="shared" si="1320"/>
        <v>0</v>
      </c>
      <c r="AM220" s="1496">
        <f t="shared" si="1320"/>
        <v>0</v>
      </c>
      <c r="AN220" s="1497">
        <f t="shared" si="399"/>
        <v>0</v>
      </c>
      <c r="AO220" s="1498">
        <f t="shared" si="1327"/>
        <v>0</v>
      </c>
      <c r="AP220" s="1499">
        <f t="shared" si="1119"/>
        <v>0</v>
      </c>
      <c r="AQ220" s="1500">
        <f t="shared" si="1120"/>
        <v>0</v>
      </c>
      <c r="AR220" s="1501">
        <f t="shared" si="1121"/>
        <v>0</v>
      </c>
      <c r="AS220" s="1498">
        <f t="shared" si="1324"/>
        <v>0</v>
      </c>
      <c r="AT220" s="1501">
        <f t="shared" si="1122"/>
        <v>0</v>
      </c>
      <c r="AU220" s="1498">
        <f t="shared" si="1123"/>
        <v>1</v>
      </c>
      <c r="AV220" s="1498">
        <f t="shared" si="1124"/>
        <v>2</v>
      </c>
      <c r="AW220" s="1499">
        <f t="shared" si="1125"/>
        <v>0</v>
      </c>
      <c r="AX220" s="1502">
        <f t="shared" si="1126"/>
        <v>0</v>
      </c>
      <c r="AY220" s="1503">
        <f t="shared" si="1127"/>
        <v>0</v>
      </c>
      <c r="AZ220" s="1498">
        <f t="shared" si="1128"/>
        <v>2</v>
      </c>
      <c r="BA220" s="1498">
        <f t="shared" si="1129"/>
        <v>3</v>
      </c>
      <c r="BB220" s="1499">
        <f t="shared" si="1130"/>
        <v>0</v>
      </c>
      <c r="BC220" s="1502">
        <f t="shared" si="1131"/>
        <v>0</v>
      </c>
      <c r="BD220" s="1503">
        <f t="shared" si="1132"/>
        <v>0</v>
      </c>
      <c r="BE220" s="1498">
        <f t="shared" si="1133"/>
        <v>3</v>
      </c>
      <c r="BF220" s="1498">
        <f t="shared" si="1134"/>
        <v>4</v>
      </c>
      <c r="BG220" s="1499">
        <f t="shared" si="1135"/>
        <v>0</v>
      </c>
      <c r="BH220" s="1502">
        <f t="shared" si="1136"/>
        <v>0</v>
      </c>
      <c r="BI220" s="1502">
        <f t="shared" si="1137"/>
        <v>0</v>
      </c>
      <c r="BJ220" s="1504">
        <f t="shared" si="1138"/>
        <v>1900</v>
      </c>
      <c r="BK220" s="1505" t="str">
        <f t="shared" si="1139"/>
        <v/>
      </c>
      <c r="BL220" s="1506"/>
      <c r="BM220" s="1507">
        <f t="shared" si="1140"/>
        <v>0</v>
      </c>
      <c r="BN220" s="1508">
        <f t="shared" si="1325"/>
        <v>0</v>
      </c>
      <c r="BO220" s="1508">
        <f t="shared" si="1325"/>
        <v>0</v>
      </c>
      <c r="BP220" s="1508">
        <f t="shared" si="1325"/>
        <v>0</v>
      </c>
      <c r="BQ220" s="1508">
        <f t="shared" si="1325"/>
        <v>0</v>
      </c>
      <c r="BR220" s="1508">
        <f t="shared" si="1325"/>
        <v>0</v>
      </c>
      <c r="BS220" s="1508">
        <f t="shared" si="1325"/>
        <v>0</v>
      </c>
      <c r="BT220" s="1508">
        <f t="shared" si="1325"/>
        <v>0</v>
      </c>
      <c r="BU220" s="1508">
        <f t="shared" si="1325"/>
        <v>0</v>
      </c>
      <c r="BV220" s="1508">
        <f t="shared" si="1325"/>
        <v>0</v>
      </c>
      <c r="BW220" s="1508">
        <f t="shared" si="1325"/>
        <v>0</v>
      </c>
      <c r="BX220" s="1508">
        <f t="shared" si="1325"/>
        <v>0</v>
      </c>
      <c r="BY220" s="1507">
        <f t="shared" si="1325"/>
        <v>0</v>
      </c>
      <c r="BZ220" s="1508">
        <f t="shared" si="1325"/>
        <v>0</v>
      </c>
      <c r="CA220" s="1508">
        <f t="shared" si="1325"/>
        <v>0</v>
      </c>
      <c r="CB220" s="1508">
        <f t="shared" si="1325"/>
        <v>0</v>
      </c>
      <c r="CC220" s="1508">
        <f t="shared" si="1325"/>
        <v>0</v>
      </c>
      <c r="CD220" s="1508">
        <f t="shared" si="1335"/>
        <v>0</v>
      </c>
      <c r="CE220" s="1508">
        <f t="shared" si="1335"/>
        <v>0</v>
      </c>
      <c r="CF220" s="1508">
        <f t="shared" si="1335"/>
        <v>0</v>
      </c>
      <c r="CG220" s="1508">
        <f t="shared" si="1335"/>
        <v>0</v>
      </c>
      <c r="CH220" s="1508">
        <f t="shared" si="1335"/>
        <v>0</v>
      </c>
      <c r="CI220" s="1508">
        <f t="shared" si="1335"/>
        <v>0</v>
      </c>
      <c r="CJ220" s="1509">
        <f t="shared" si="1335"/>
        <v>0</v>
      </c>
      <c r="CK220" s="1507">
        <f t="shared" si="1335"/>
        <v>0</v>
      </c>
      <c r="CL220" s="1508">
        <f t="shared" si="1335"/>
        <v>0</v>
      </c>
      <c r="CM220" s="1508">
        <f t="shared" si="1335"/>
        <v>0</v>
      </c>
      <c r="CN220" s="1508">
        <f t="shared" si="1335"/>
        <v>0</v>
      </c>
      <c r="CO220" s="1508">
        <f t="shared" si="1335"/>
        <v>0</v>
      </c>
      <c r="CP220" s="1508">
        <f t="shared" si="1335"/>
        <v>0</v>
      </c>
      <c r="CQ220" s="1508">
        <f t="shared" si="1335"/>
        <v>0</v>
      </c>
      <c r="CR220" s="1508">
        <f t="shared" si="1335"/>
        <v>0</v>
      </c>
      <c r="CS220" s="1508">
        <f t="shared" si="1335"/>
        <v>0</v>
      </c>
      <c r="CT220" s="1508">
        <f t="shared" si="1336"/>
        <v>0</v>
      </c>
      <c r="CU220" s="1508">
        <f t="shared" si="1336"/>
        <v>0</v>
      </c>
      <c r="CV220" s="1509">
        <f t="shared" si="1336"/>
        <v>0</v>
      </c>
      <c r="CW220" s="1508">
        <f t="shared" si="1336"/>
        <v>0</v>
      </c>
      <c r="CX220" s="1508">
        <f t="shared" si="1336"/>
        <v>0</v>
      </c>
      <c r="CY220" s="1508">
        <f t="shared" si="1336"/>
        <v>0</v>
      </c>
      <c r="CZ220" s="1508">
        <f t="shared" si="1336"/>
        <v>0</v>
      </c>
      <c r="DA220" s="1508">
        <f t="shared" si="1336"/>
        <v>0</v>
      </c>
      <c r="DB220" s="1508">
        <f t="shared" si="1336"/>
        <v>0</v>
      </c>
      <c r="DC220" s="1508">
        <f t="shared" si="1336"/>
        <v>0</v>
      </c>
      <c r="DD220" s="1508">
        <f t="shared" si="1336"/>
        <v>0</v>
      </c>
      <c r="DE220" s="1508">
        <f t="shared" si="1336"/>
        <v>0</v>
      </c>
      <c r="DF220" s="1508">
        <f t="shared" si="1336"/>
        <v>0</v>
      </c>
      <c r="DG220" s="1508">
        <f t="shared" si="1336"/>
        <v>0</v>
      </c>
      <c r="DH220" s="1509">
        <f t="shared" si="1336"/>
        <v>0</v>
      </c>
      <c r="DI220" s="1508">
        <f t="shared" si="1336"/>
        <v>0</v>
      </c>
      <c r="DJ220" s="1508">
        <f t="shared" si="1337"/>
        <v>0</v>
      </c>
      <c r="DK220" s="1508">
        <f t="shared" si="1337"/>
        <v>0</v>
      </c>
      <c r="DL220" s="1508">
        <f t="shared" si="1337"/>
        <v>0</v>
      </c>
      <c r="DM220" s="1508">
        <f t="shared" si="1337"/>
        <v>0</v>
      </c>
      <c r="DN220" s="1508">
        <f t="shared" si="1337"/>
        <v>0</v>
      </c>
      <c r="DO220" s="1508">
        <f t="shared" si="1337"/>
        <v>0</v>
      </c>
      <c r="DP220" s="1508">
        <f t="shared" si="1337"/>
        <v>0</v>
      </c>
      <c r="DQ220" s="1508">
        <f t="shared" si="1337"/>
        <v>0</v>
      </c>
      <c r="DR220" s="1508">
        <f t="shared" si="1337"/>
        <v>0</v>
      </c>
      <c r="DS220" s="1508">
        <f t="shared" si="1337"/>
        <v>0</v>
      </c>
      <c r="DT220" s="1509">
        <f t="shared" si="1337"/>
        <v>0</v>
      </c>
      <c r="DU220" s="1507">
        <f t="shared" si="1337"/>
        <v>0</v>
      </c>
      <c r="DV220" s="1508">
        <f t="shared" si="1337"/>
        <v>0</v>
      </c>
      <c r="DW220" s="1508">
        <f t="shared" si="1337"/>
        <v>0</v>
      </c>
      <c r="DX220" s="1508">
        <f t="shared" si="1337"/>
        <v>0</v>
      </c>
      <c r="DY220" s="1508">
        <f t="shared" si="1337"/>
        <v>0</v>
      </c>
      <c r="DZ220" s="1508">
        <f t="shared" si="1338"/>
        <v>0</v>
      </c>
      <c r="EA220" s="1508">
        <f t="shared" si="1338"/>
        <v>0</v>
      </c>
      <c r="EB220" s="1508">
        <f t="shared" si="1338"/>
        <v>0</v>
      </c>
      <c r="EC220" s="1508">
        <f t="shared" si="1338"/>
        <v>0</v>
      </c>
      <c r="ED220" s="1508">
        <f t="shared" si="1338"/>
        <v>0</v>
      </c>
      <c r="EE220" s="1508">
        <f t="shared" si="1338"/>
        <v>0</v>
      </c>
      <c r="EF220" s="1508">
        <f t="shared" si="1338"/>
        <v>0</v>
      </c>
      <c r="EG220" s="1507">
        <f t="shared" si="1338"/>
        <v>0</v>
      </c>
      <c r="EH220" s="1508">
        <f t="shared" si="1338"/>
        <v>0</v>
      </c>
      <c r="EI220" s="1508">
        <f t="shared" si="1338"/>
        <v>0</v>
      </c>
      <c r="EJ220" s="1508">
        <f t="shared" si="1338"/>
        <v>0</v>
      </c>
      <c r="EK220" s="1508">
        <f t="shared" si="1338"/>
        <v>0</v>
      </c>
      <c r="EL220" s="1508">
        <f t="shared" si="1338"/>
        <v>0</v>
      </c>
      <c r="EM220" s="1508">
        <f t="shared" si="1338"/>
        <v>0</v>
      </c>
      <c r="EN220" s="1508">
        <f t="shared" si="1338"/>
        <v>0</v>
      </c>
      <c r="EO220" s="1508">
        <f t="shared" si="1338"/>
        <v>0</v>
      </c>
      <c r="EP220" s="1508">
        <f t="shared" si="1340"/>
        <v>0</v>
      </c>
      <c r="EQ220" s="1508">
        <f t="shared" si="1340"/>
        <v>0</v>
      </c>
      <c r="ER220" s="1509">
        <f t="shared" si="1340"/>
        <v>0</v>
      </c>
      <c r="ES220" s="1507">
        <f t="shared" si="1340"/>
        <v>0</v>
      </c>
      <c r="ET220" s="1508">
        <f t="shared" si="1340"/>
        <v>0</v>
      </c>
      <c r="EU220" s="1508">
        <f t="shared" si="1340"/>
        <v>0</v>
      </c>
      <c r="EV220" s="1508">
        <f t="shared" si="1340"/>
        <v>0</v>
      </c>
      <c r="EW220" s="1508">
        <f t="shared" si="1340"/>
        <v>0</v>
      </c>
      <c r="EX220" s="1508">
        <f t="shared" si="1340"/>
        <v>0</v>
      </c>
      <c r="EY220" s="1508">
        <f t="shared" si="1340"/>
        <v>0</v>
      </c>
      <c r="EZ220" s="1508">
        <f t="shared" si="1340"/>
        <v>0</v>
      </c>
      <c r="FA220" s="1508">
        <f t="shared" si="1340"/>
        <v>0</v>
      </c>
      <c r="FB220" s="1508">
        <f t="shared" si="1340"/>
        <v>0</v>
      </c>
      <c r="FC220" s="1508">
        <f t="shared" si="1340"/>
        <v>0</v>
      </c>
      <c r="FD220" s="1509">
        <f t="shared" si="1340"/>
        <v>0</v>
      </c>
      <c r="FE220" s="1508">
        <f t="shared" si="1340"/>
        <v>0</v>
      </c>
      <c r="FF220" s="1508">
        <f t="shared" si="1339"/>
        <v>0</v>
      </c>
      <c r="FG220" s="1508">
        <f t="shared" si="1334"/>
        <v>0</v>
      </c>
      <c r="FH220" s="1508">
        <f t="shared" si="1334"/>
        <v>0</v>
      </c>
      <c r="FI220" s="1508">
        <f t="shared" si="1334"/>
        <v>0</v>
      </c>
      <c r="FJ220" s="1508">
        <f t="shared" si="1334"/>
        <v>0</v>
      </c>
      <c r="FK220" s="1508">
        <f t="shared" si="1334"/>
        <v>0</v>
      </c>
      <c r="FL220" s="1508">
        <f t="shared" si="1334"/>
        <v>0</v>
      </c>
      <c r="FM220" s="1508">
        <f t="shared" si="1334"/>
        <v>0</v>
      </c>
      <c r="FN220" s="1508">
        <f t="shared" si="1334"/>
        <v>0</v>
      </c>
      <c r="FO220" s="1508">
        <f t="shared" si="1334"/>
        <v>0</v>
      </c>
      <c r="FP220" s="1509">
        <f t="shared" si="1334"/>
        <v>0</v>
      </c>
      <c r="FQ220" s="1508">
        <f t="shared" si="1334"/>
        <v>0</v>
      </c>
      <c r="FR220" s="1508">
        <f t="shared" si="1334"/>
        <v>0</v>
      </c>
      <c r="FS220" s="1508">
        <f t="shared" si="1334"/>
        <v>0</v>
      </c>
      <c r="FT220" s="1508">
        <f t="shared" si="1334"/>
        <v>0</v>
      </c>
      <c r="FU220" s="1508">
        <f t="shared" si="1334"/>
        <v>0</v>
      </c>
      <c r="FV220" s="1508">
        <f t="shared" si="1334"/>
        <v>0</v>
      </c>
      <c r="FW220" s="1508">
        <f t="shared" si="1322"/>
        <v>0</v>
      </c>
      <c r="FX220" s="1508">
        <f t="shared" si="1322"/>
        <v>0</v>
      </c>
      <c r="FY220" s="1508">
        <f t="shared" si="1322"/>
        <v>0</v>
      </c>
      <c r="FZ220" s="1508">
        <f t="shared" si="1322"/>
        <v>0</v>
      </c>
      <c r="GA220" s="1508">
        <f t="shared" si="1322"/>
        <v>0</v>
      </c>
      <c r="GB220" s="1509">
        <f t="shared" si="1322"/>
        <v>0</v>
      </c>
      <c r="GC220" s="1506"/>
      <c r="GD220" s="1458">
        <f t="shared" si="1143"/>
        <v>1</v>
      </c>
      <c r="GE220" s="1510">
        <f t="shared" si="1341"/>
        <v>0</v>
      </c>
      <c r="GF220" s="1511">
        <f t="shared" si="1341"/>
        <v>0</v>
      </c>
      <c r="GG220" s="1511">
        <f t="shared" si="1341"/>
        <v>0</v>
      </c>
      <c r="GH220" s="1511">
        <f t="shared" si="1341"/>
        <v>0</v>
      </c>
      <c r="GI220" s="1511">
        <f t="shared" si="1341"/>
        <v>0</v>
      </c>
      <c r="GJ220" s="1511">
        <f t="shared" si="1341"/>
        <v>0</v>
      </c>
      <c r="GK220" s="1511">
        <f t="shared" si="1341"/>
        <v>0</v>
      </c>
      <c r="GL220" s="1511">
        <f t="shared" si="1341"/>
        <v>0</v>
      </c>
      <c r="GM220" s="1511">
        <f t="shared" si="1341"/>
        <v>0</v>
      </c>
      <c r="GN220" s="1512">
        <f t="shared" si="1341"/>
        <v>0</v>
      </c>
      <c r="GO220" s="1513">
        <f t="shared" si="1144"/>
        <v>0</v>
      </c>
      <c r="GP220" s="1506"/>
      <c r="GQ220" s="1510">
        <f t="shared" si="1304"/>
        <v>0</v>
      </c>
      <c r="GR220" s="1511">
        <f t="shared" si="1314"/>
        <v>0</v>
      </c>
      <c r="GS220" s="1511">
        <f t="shared" si="1314"/>
        <v>0</v>
      </c>
      <c r="GT220" s="1511">
        <f t="shared" si="1314"/>
        <v>0</v>
      </c>
      <c r="GU220" s="1511">
        <f t="shared" si="1314"/>
        <v>0</v>
      </c>
      <c r="GV220" s="1511">
        <f t="shared" si="1314"/>
        <v>0</v>
      </c>
      <c r="GW220" s="1511">
        <f t="shared" si="1314"/>
        <v>0</v>
      </c>
      <c r="GX220" s="1511">
        <f t="shared" si="1314"/>
        <v>0</v>
      </c>
      <c r="GY220" s="1511">
        <f t="shared" si="1314"/>
        <v>0</v>
      </c>
      <c r="GZ220" s="1512">
        <f t="shared" si="1314"/>
        <v>0</v>
      </c>
      <c r="HA220" s="1513">
        <f t="shared" si="1145"/>
        <v>0</v>
      </c>
      <c r="HB220" s="1506">
        <f t="shared" si="1146"/>
        <v>1</v>
      </c>
      <c r="HC220" s="1506"/>
      <c r="HD220" s="1508">
        <f t="shared" si="1147"/>
        <v>0</v>
      </c>
      <c r="HE220" s="1460">
        <f t="shared" si="1148"/>
        <v>0</v>
      </c>
      <c r="HF220" s="1460">
        <f t="shared" si="1149"/>
        <v>0</v>
      </c>
      <c r="HG220" s="1460">
        <f t="shared" si="1150"/>
        <v>0</v>
      </c>
      <c r="HH220" s="1460">
        <f t="shared" si="1151"/>
        <v>0</v>
      </c>
      <c r="HI220" s="1460">
        <f t="shared" si="1152"/>
        <v>0</v>
      </c>
      <c r="HJ220" s="1460">
        <f t="shared" si="1153"/>
        <v>0</v>
      </c>
      <c r="HK220" s="1460">
        <f t="shared" si="1154"/>
        <v>0</v>
      </c>
      <c r="HL220" s="1460">
        <f t="shared" si="1155"/>
        <v>0</v>
      </c>
      <c r="HM220" s="1460">
        <f t="shared" si="1156"/>
        <v>0</v>
      </c>
      <c r="HN220" s="1460">
        <f t="shared" si="1157"/>
        <v>0</v>
      </c>
      <c r="HO220" s="1460">
        <f t="shared" si="1158"/>
        <v>0</v>
      </c>
      <c r="HP220" s="1460">
        <f t="shared" si="1159"/>
        <v>0</v>
      </c>
      <c r="HQ220" s="1460">
        <f t="shared" si="1160"/>
        <v>0</v>
      </c>
      <c r="HR220" s="1460">
        <f t="shared" si="1161"/>
        <v>0</v>
      </c>
      <c r="HS220" s="1460">
        <f t="shared" si="1162"/>
        <v>0</v>
      </c>
      <c r="HT220" s="1460">
        <f t="shared" si="1163"/>
        <v>0</v>
      </c>
      <c r="HU220" s="1460">
        <f t="shared" si="1164"/>
        <v>0</v>
      </c>
      <c r="HV220" s="1460">
        <f t="shared" si="1165"/>
        <v>0</v>
      </c>
      <c r="HW220" s="1460">
        <f t="shared" si="1166"/>
        <v>0</v>
      </c>
      <c r="HX220" s="1460">
        <f t="shared" si="1167"/>
        <v>0</v>
      </c>
      <c r="HY220" s="1460">
        <f t="shared" si="1168"/>
        <v>0</v>
      </c>
      <c r="HZ220" s="1460">
        <f t="shared" si="1169"/>
        <v>0</v>
      </c>
      <c r="IA220" s="1460">
        <f t="shared" si="1170"/>
        <v>0</v>
      </c>
      <c r="IB220" s="1460">
        <f t="shared" si="1171"/>
        <v>0</v>
      </c>
      <c r="IC220" s="1460">
        <f t="shared" si="1172"/>
        <v>0</v>
      </c>
      <c r="ID220" s="1460">
        <f t="shared" si="1173"/>
        <v>0</v>
      </c>
      <c r="IE220" s="1460">
        <f t="shared" si="1174"/>
        <v>0</v>
      </c>
      <c r="IF220" s="1460">
        <f t="shared" si="1175"/>
        <v>0</v>
      </c>
      <c r="IG220" s="1460">
        <f t="shared" si="1176"/>
        <v>0</v>
      </c>
      <c r="IH220" s="1460">
        <f t="shared" si="1177"/>
        <v>0</v>
      </c>
      <c r="II220" s="1460">
        <f t="shared" si="1178"/>
        <v>0</v>
      </c>
      <c r="IJ220" s="1460">
        <f t="shared" si="1179"/>
        <v>0</v>
      </c>
      <c r="IK220" s="1460">
        <f t="shared" si="1180"/>
        <v>0</v>
      </c>
      <c r="IL220" s="1460">
        <f t="shared" si="1181"/>
        <v>0</v>
      </c>
      <c r="IM220" s="1460">
        <f t="shared" si="1182"/>
        <v>0</v>
      </c>
      <c r="IN220" s="1460">
        <f t="shared" si="1183"/>
        <v>0</v>
      </c>
      <c r="IO220" s="1460">
        <f t="shared" si="1184"/>
        <v>0</v>
      </c>
      <c r="IP220" s="1460">
        <f t="shared" si="1185"/>
        <v>0</v>
      </c>
      <c r="IQ220" s="1460">
        <f t="shared" si="1186"/>
        <v>0</v>
      </c>
      <c r="IR220" s="1460">
        <f t="shared" si="1187"/>
        <v>0</v>
      </c>
      <c r="IS220" s="1460">
        <f t="shared" si="1188"/>
        <v>0</v>
      </c>
      <c r="IT220" s="1460">
        <f t="shared" si="1189"/>
        <v>0</v>
      </c>
      <c r="IU220" s="1460">
        <f t="shared" si="1190"/>
        <v>0</v>
      </c>
      <c r="IV220" s="1460">
        <f t="shared" si="1191"/>
        <v>0</v>
      </c>
      <c r="IW220" s="1460">
        <f t="shared" si="1192"/>
        <v>0</v>
      </c>
      <c r="IX220" s="1460">
        <f t="shared" si="1193"/>
        <v>0</v>
      </c>
      <c r="IY220" s="1460">
        <f t="shared" si="1194"/>
        <v>0</v>
      </c>
      <c r="IZ220" s="1460">
        <f t="shared" si="1195"/>
        <v>0</v>
      </c>
      <c r="JA220" s="1460">
        <f t="shared" si="1196"/>
        <v>0</v>
      </c>
      <c r="JB220" s="1460">
        <f t="shared" si="1197"/>
        <v>0</v>
      </c>
      <c r="JC220" s="1460">
        <f t="shared" si="1198"/>
        <v>0</v>
      </c>
      <c r="JD220" s="1460">
        <f t="shared" si="1199"/>
        <v>0</v>
      </c>
      <c r="JE220" s="1460">
        <f t="shared" si="1200"/>
        <v>0</v>
      </c>
      <c r="JF220" s="1460">
        <f t="shared" si="1201"/>
        <v>0</v>
      </c>
      <c r="JG220" s="1460">
        <f t="shared" si="1202"/>
        <v>0</v>
      </c>
      <c r="JH220" s="1460">
        <f t="shared" si="1203"/>
        <v>0</v>
      </c>
      <c r="JI220" s="1460">
        <f t="shared" si="1204"/>
        <v>0</v>
      </c>
      <c r="JJ220" s="1460">
        <f t="shared" si="1205"/>
        <v>0</v>
      </c>
      <c r="JK220" s="1460">
        <f t="shared" si="1206"/>
        <v>0</v>
      </c>
      <c r="JL220" s="1460">
        <f t="shared" si="1207"/>
        <v>0</v>
      </c>
      <c r="JM220" s="1460">
        <f t="shared" si="1208"/>
        <v>0</v>
      </c>
      <c r="JN220" s="1460">
        <f t="shared" si="1209"/>
        <v>0</v>
      </c>
      <c r="JO220" s="1460">
        <f t="shared" si="1210"/>
        <v>0</v>
      </c>
      <c r="JP220" s="1460">
        <f t="shared" si="1211"/>
        <v>0</v>
      </c>
      <c r="JQ220" s="1460">
        <f t="shared" si="1212"/>
        <v>0</v>
      </c>
      <c r="JR220" s="1460">
        <f t="shared" si="1213"/>
        <v>0</v>
      </c>
      <c r="JS220" s="1460">
        <f t="shared" si="1214"/>
        <v>0</v>
      </c>
      <c r="JT220" s="1460">
        <f t="shared" si="1215"/>
        <v>0</v>
      </c>
      <c r="JU220" s="1460">
        <f t="shared" si="1216"/>
        <v>0</v>
      </c>
      <c r="JV220" s="1460">
        <f t="shared" si="1217"/>
        <v>0</v>
      </c>
      <c r="JW220" s="1460">
        <f t="shared" si="1218"/>
        <v>0</v>
      </c>
      <c r="JX220" s="1460">
        <f t="shared" si="1219"/>
        <v>0</v>
      </c>
      <c r="JY220" s="1460">
        <f t="shared" si="1220"/>
        <v>0</v>
      </c>
      <c r="JZ220" s="1460">
        <f t="shared" si="1221"/>
        <v>0</v>
      </c>
      <c r="KA220" s="1460">
        <f t="shared" si="1222"/>
        <v>0</v>
      </c>
      <c r="KB220" s="1460">
        <f t="shared" si="1223"/>
        <v>0</v>
      </c>
      <c r="KC220" s="1460">
        <f t="shared" si="1224"/>
        <v>0</v>
      </c>
      <c r="KD220" s="1460">
        <f t="shared" si="1225"/>
        <v>0</v>
      </c>
      <c r="KE220" s="1460">
        <f t="shared" si="1226"/>
        <v>0</v>
      </c>
      <c r="KF220" s="1460">
        <f t="shared" si="1227"/>
        <v>0</v>
      </c>
      <c r="KG220" s="1460">
        <f t="shared" si="1228"/>
        <v>0</v>
      </c>
      <c r="KH220" s="1460">
        <f t="shared" si="1229"/>
        <v>0</v>
      </c>
      <c r="KI220" s="1460">
        <f t="shared" si="1230"/>
        <v>0</v>
      </c>
      <c r="KJ220" s="1460">
        <f t="shared" si="1231"/>
        <v>0</v>
      </c>
      <c r="KK220" s="1460">
        <f t="shared" si="1232"/>
        <v>0</v>
      </c>
      <c r="KL220" s="1460">
        <f t="shared" si="1233"/>
        <v>0</v>
      </c>
      <c r="KM220" s="1460">
        <f t="shared" si="1234"/>
        <v>0</v>
      </c>
      <c r="KN220" s="1460">
        <f t="shared" si="1235"/>
        <v>0</v>
      </c>
      <c r="KO220" s="1460">
        <f t="shared" si="1236"/>
        <v>0</v>
      </c>
      <c r="KP220" s="1460">
        <f t="shared" si="1237"/>
        <v>0</v>
      </c>
      <c r="KQ220" s="1460">
        <f t="shared" si="1238"/>
        <v>0</v>
      </c>
      <c r="KR220" s="1460">
        <f t="shared" si="1239"/>
        <v>0</v>
      </c>
      <c r="KS220" s="1460">
        <f t="shared" si="1240"/>
        <v>0</v>
      </c>
      <c r="KT220" s="1460">
        <f t="shared" si="1241"/>
        <v>0</v>
      </c>
      <c r="KU220" s="1460">
        <f t="shared" si="1242"/>
        <v>0</v>
      </c>
      <c r="KV220" s="1460">
        <f t="shared" si="1243"/>
        <v>0</v>
      </c>
      <c r="KW220" s="1460">
        <f t="shared" si="1244"/>
        <v>0</v>
      </c>
      <c r="KX220" s="1460">
        <f t="shared" si="1245"/>
        <v>0</v>
      </c>
      <c r="KY220" s="1460">
        <f t="shared" si="1246"/>
        <v>0</v>
      </c>
      <c r="KZ220" s="1460">
        <f t="shared" si="1247"/>
        <v>0</v>
      </c>
      <c r="LA220" s="1460">
        <f t="shared" si="1248"/>
        <v>0</v>
      </c>
      <c r="LB220" s="1460">
        <f t="shared" si="1249"/>
        <v>0</v>
      </c>
      <c r="LC220" s="1460">
        <f t="shared" si="1250"/>
        <v>0</v>
      </c>
      <c r="LD220" s="1460">
        <f t="shared" si="1251"/>
        <v>0</v>
      </c>
      <c r="LE220" s="1460">
        <f t="shared" si="1252"/>
        <v>0</v>
      </c>
      <c r="LF220" s="1460">
        <f t="shared" si="1253"/>
        <v>0</v>
      </c>
      <c r="LG220" s="1460">
        <f t="shared" si="1254"/>
        <v>0</v>
      </c>
      <c r="LH220" s="1460">
        <f t="shared" si="1255"/>
        <v>0</v>
      </c>
      <c r="LI220" s="1460">
        <f t="shared" si="1256"/>
        <v>0</v>
      </c>
      <c r="LJ220" s="1460">
        <f t="shared" si="1257"/>
        <v>0</v>
      </c>
      <c r="LK220" s="1460">
        <f t="shared" si="1258"/>
        <v>0</v>
      </c>
      <c r="LL220" s="1460">
        <f t="shared" si="1259"/>
        <v>0</v>
      </c>
      <c r="LM220" s="1460">
        <f t="shared" si="1260"/>
        <v>0</v>
      </c>
      <c r="LN220" s="1460">
        <f t="shared" si="1261"/>
        <v>0</v>
      </c>
      <c r="LO220" s="1460">
        <f t="shared" si="1262"/>
        <v>0</v>
      </c>
      <c r="LP220" s="1460">
        <f t="shared" si="1263"/>
        <v>0</v>
      </c>
      <c r="LQ220" s="1460">
        <f t="shared" si="1264"/>
        <v>0</v>
      </c>
      <c r="LR220" s="1460">
        <f t="shared" si="1265"/>
        <v>0</v>
      </c>
      <c r="LS220" s="1460">
        <f t="shared" si="1266"/>
        <v>0</v>
      </c>
      <c r="LW220" s="1467">
        <f t="shared" si="1267"/>
        <v>0</v>
      </c>
      <c r="LX220" s="1467">
        <f t="shared" si="1268"/>
        <v>0</v>
      </c>
      <c r="LY220" s="1467">
        <f t="shared" si="1269"/>
        <v>0</v>
      </c>
      <c r="LZ220" s="1467">
        <f t="shared" si="1270"/>
        <v>0</v>
      </c>
      <c r="MA220" s="1506"/>
      <c r="MB220" s="1460">
        <f t="shared" si="1271"/>
        <v>0</v>
      </c>
      <c r="MC220" s="1460">
        <f t="shared" si="1326"/>
        <v>0</v>
      </c>
      <c r="MD220" s="1460">
        <f t="shared" si="1326"/>
        <v>0</v>
      </c>
      <c r="ME220" s="1460">
        <f t="shared" si="1326"/>
        <v>0</v>
      </c>
      <c r="MF220" s="1460">
        <f t="shared" si="1326"/>
        <v>0</v>
      </c>
      <c r="MG220" s="1460">
        <f t="shared" si="1326"/>
        <v>0</v>
      </c>
      <c r="MH220" s="1460">
        <f t="shared" si="1326"/>
        <v>0</v>
      </c>
      <c r="MI220" s="1460">
        <f t="shared" si="1326"/>
        <v>0</v>
      </c>
      <c r="MJ220" s="1460">
        <f t="shared" si="1326"/>
        <v>0</v>
      </c>
      <c r="MK220" s="1460">
        <f t="shared" si="1326"/>
        <v>0</v>
      </c>
      <c r="ML220" s="1460">
        <f t="shared" si="1326"/>
        <v>0</v>
      </c>
      <c r="MM220" s="1460">
        <f t="shared" si="1326"/>
        <v>0</v>
      </c>
      <c r="MN220" s="1460">
        <f t="shared" si="1326"/>
        <v>0</v>
      </c>
      <c r="MO220" s="1460">
        <f t="shared" si="1326"/>
        <v>0</v>
      </c>
      <c r="MP220" s="1460">
        <f t="shared" si="1326"/>
        <v>0</v>
      </c>
      <c r="MQ220" s="1460">
        <f t="shared" si="1326"/>
        <v>0</v>
      </c>
      <c r="MR220" s="1460">
        <f t="shared" si="1326"/>
        <v>0</v>
      </c>
      <c r="MS220" s="1460">
        <f t="shared" si="1331"/>
        <v>0</v>
      </c>
      <c r="MT220" s="1460">
        <f t="shared" si="1331"/>
        <v>0</v>
      </c>
      <c r="MU220" s="1460">
        <f t="shared" si="1331"/>
        <v>0</v>
      </c>
      <c r="MV220" s="1460">
        <f t="shared" si="1331"/>
        <v>0</v>
      </c>
      <c r="MW220" s="1460">
        <f t="shared" si="1331"/>
        <v>0</v>
      </c>
      <c r="MX220" s="1460">
        <f t="shared" si="1331"/>
        <v>0</v>
      </c>
      <c r="MY220" s="1460">
        <f t="shared" si="1331"/>
        <v>0</v>
      </c>
      <c r="MZ220" s="1460">
        <f t="shared" si="1331"/>
        <v>0</v>
      </c>
      <c r="NA220" s="1460">
        <f t="shared" si="1331"/>
        <v>0</v>
      </c>
      <c r="NB220" s="1460">
        <f t="shared" si="1331"/>
        <v>0</v>
      </c>
      <c r="NC220" s="1460">
        <f t="shared" si="1331"/>
        <v>0</v>
      </c>
      <c r="ND220" s="1460">
        <f t="shared" si="1331"/>
        <v>0</v>
      </c>
      <c r="NE220" s="1460">
        <f t="shared" si="1331"/>
        <v>0</v>
      </c>
      <c r="NF220" s="1460">
        <f t="shared" si="1331"/>
        <v>0</v>
      </c>
      <c r="NG220" s="1460">
        <f t="shared" si="1331"/>
        <v>0</v>
      </c>
      <c r="NH220" s="1460">
        <f t="shared" si="1331"/>
        <v>0</v>
      </c>
      <c r="NI220" s="1460">
        <f t="shared" si="1332"/>
        <v>0</v>
      </c>
      <c r="NJ220" s="1460">
        <f t="shared" si="1332"/>
        <v>0</v>
      </c>
      <c r="NK220" s="1460">
        <f t="shared" si="1332"/>
        <v>0</v>
      </c>
      <c r="NL220" s="1460">
        <f t="shared" si="1332"/>
        <v>0</v>
      </c>
      <c r="NM220" s="1460">
        <f t="shared" si="1332"/>
        <v>0</v>
      </c>
      <c r="NN220" s="1460">
        <f t="shared" si="1332"/>
        <v>0</v>
      </c>
      <c r="NO220" s="1460">
        <f t="shared" si="1332"/>
        <v>0</v>
      </c>
      <c r="NP220" s="1460">
        <f t="shared" si="1332"/>
        <v>0</v>
      </c>
      <c r="NQ220" s="1460">
        <f t="shared" si="1332"/>
        <v>0</v>
      </c>
      <c r="NR220" s="1460">
        <f t="shared" si="1332"/>
        <v>0</v>
      </c>
      <c r="NS220" s="1460">
        <f t="shared" si="1332"/>
        <v>0</v>
      </c>
      <c r="NT220" s="1460">
        <f t="shared" si="1332"/>
        <v>0</v>
      </c>
      <c r="NU220" s="1460">
        <f t="shared" si="1332"/>
        <v>0</v>
      </c>
      <c r="NV220" s="1460">
        <f t="shared" si="1332"/>
        <v>0</v>
      </c>
      <c r="NW220" s="1460">
        <f t="shared" si="1332"/>
        <v>0</v>
      </c>
      <c r="NX220" s="1460">
        <f t="shared" si="1332"/>
        <v>0</v>
      </c>
      <c r="NY220" s="1460">
        <f t="shared" si="1333"/>
        <v>0</v>
      </c>
      <c r="NZ220" s="1460">
        <f t="shared" si="1333"/>
        <v>0</v>
      </c>
      <c r="OA220" s="1460">
        <f t="shared" si="1333"/>
        <v>0</v>
      </c>
      <c r="OB220" s="1460">
        <f t="shared" si="1333"/>
        <v>0</v>
      </c>
      <c r="OC220" s="1460">
        <f t="shared" si="1333"/>
        <v>0</v>
      </c>
      <c r="OD220" s="1460">
        <f t="shared" si="1333"/>
        <v>0</v>
      </c>
      <c r="OE220" s="1460">
        <f t="shared" si="1333"/>
        <v>0</v>
      </c>
      <c r="OF220" s="1460">
        <f t="shared" si="1333"/>
        <v>0</v>
      </c>
      <c r="OG220" s="1460">
        <f t="shared" si="1333"/>
        <v>0</v>
      </c>
      <c r="OH220" s="1460">
        <f t="shared" si="1333"/>
        <v>0</v>
      </c>
      <c r="OI220" s="1460">
        <f t="shared" si="1333"/>
        <v>0</v>
      </c>
      <c r="OJ220" s="1460">
        <f t="shared" si="1333"/>
        <v>0</v>
      </c>
      <c r="OK220" s="1460">
        <f t="shared" si="1333"/>
        <v>0</v>
      </c>
      <c r="OL220" s="1460">
        <f t="shared" si="1333"/>
        <v>0</v>
      </c>
      <c r="OM220" s="1460">
        <f t="shared" si="1333"/>
        <v>0</v>
      </c>
      <c r="ON220" s="1460">
        <f t="shared" si="1333"/>
        <v>0</v>
      </c>
      <c r="OO220" s="1460">
        <f t="shared" si="1279"/>
        <v>0</v>
      </c>
      <c r="OP220" s="1460">
        <f t="shared" si="1328"/>
        <v>0</v>
      </c>
      <c r="OQ220" s="1460">
        <f t="shared" si="1328"/>
        <v>0</v>
      </c>
      <c r="OR220" s="1460">
        <f t="shared" si="1328"/>
        <v>0</v>
      </c>
      <c r="OS220" s="1460">
        <f t="shared" si="1328"/>
        <v>0</v>
      </c>
      <c r="OT220" s="1460">
        <f t="shared" si="1328"/>
        <v>0</v>
      </c>
      <c r="OU220" s="1460">
        <f t="shared" si="1328"/>
        <v>0</v>
      </c>
      <c r="OV220" s="1460">
        <f t="shared" si="1328"/>
        <v>0</v>
      </c>
      <c r="OW220" s="1460">
        <f t="shared" si="1328"/>
        <v>0</v>
      </c>
      <c r="OX220" s="1460">
        <f t="shared" si="1328"/>
        <v>0</v>
      </c>
      <c r="OY220" s="1460">
        <f t="shared" si="1328"/>
        <v>0</v>
      </c>
      <c r="OZ220" s="1460">
        <f t="shared" si="1328"/>
        <v>0</v>
      </c>
      <c r="PA220" s="1460">
        <f t="shared" si="1328"/>
        <v>0</v>
      </c>
      <c r="PB220" s="1460">
        <f t="shared" si="1328"/>
        <v>0</v>
      </c>
      <c r="PC220" s="1460">
        <f t="shared" si="1328"/>
        <v>0</v>
      </c>
      <c r="PD220" s="1460">
        <f t="shared" si="1328"/>
        <v>0</v>
      </c>
      <c r="PE220" s="1460">
        <f t="shared" si="1328"/>
        <v>0</v>
      </c>
      <c r="PF220" s="1460">
        <f t="shared" si="1329"/>
        <v>0</v>
      </c>
      <c r="PG220" s="1460">
        <f t="shared" si="1329"/>
        <v>0</v>
      </c>
      <c r="PH220" s="1460">
        <f t="shared" si="1329"/>
        <v>0</v>
      </c>
      <c r="PI220" s="1460">
        <f t="shared" si="1329"/>
        <v>0</v>
      </c>
      <c r="PJ220" s="1460">
        <f t="shared" si="1329"/>
        <v>0</v>
      </c>
      <c r="PK220" s="1460">
        <f t="shared" si="1329"/>
        <v>0</v>
      </c>
      <c r="PL220" s="1460">
        <f t="shared" si="1329"/>
        <v>0</v>
      </c>
      <c r="PM220" s="1460">
        <f t="shared" si="1329"/>
        <v>0</v>
      </c>
      <c r="PN220" s="1460">
        <f t="shared" si="1329"/>
        <v>0</v>
      </c>
      <c r="PO220" s="1460">
        <f t="shared" si="1329"/>
        <v>0</v>
      </c>
      <c r="PP220" s="1460">
        <f t="shared" si="1329"/>
        <v>0</v>
      </c>
      <c r="PQ220" s="1460">
        <f t="shared" si="1329"/>
        <v>0</v>
      </c>
      <c r="PR220" s="1460">
        <f t="shared" si="1329"/>
        <v>0</v>
      </c>
      <c r="PS220" s="1460">
        <f t="shared" si="1329"/>
        <v>0</v>
      </c>
      <c r="PT220" s="1460">
        <f t="shared" si="1329"/>
        <v>0</v>
      </c>
      <c r="PU220" s="1460">
        <f t="shared" si="1329"/>
        <v>0</v>
      </c>
      <c r="PV220" s="1460">
        <f t="shared" si="1330"/>
        <v>0</v>
      </c>
      <c r="PW220" s="1460">
        <f t="shared" si="1330"/>
        <v>0</v>
      </c>
      <c r="PX220" s="1460">
        <f t="shared" si="1330"/>
        <v>0</v>
      </c>
      <c r="PY220" s="1460">
        <f t="shared" si="1330"/>
        <v>0</v>
      </c>
      <c r="PZ220" s="1460">
        <f t="shared" si="1330"/>
        <v>0</v>
      </c>
      <c r="QA220" s="1460">
        <f t="shared" si="1330"/>
        <v>0</v>
      </c>
      <c r="QB220" s="1460">
        <f t="shared" si="1330"/>
        <v>0</v>
      </c>
      <c r="QC220" s="1460">
        <f t="shared" si="1330"/>
        <v>0</v>
      </c>
      <c r="QD220" s="1460">
        <f t="shared" si="1330"/>
        <v>0</v>
      </c>
      <c r="QE220" s="1460">
        <f t="shared" si="1330"/>
        <v>0</v>
      </c>
      <c r="QF220" s="1460">
        <f t="shared" si="1330"/>
        <v>0</v>
      </c>
      <c r="QG220" s="1460">
        <f t="shared" si="1330"/>
        <v>0</v>
      </c>
      <c r="QH220" s="1460">
        <f t="shared" si="1330"/>
        <v>0</v>
      </c>
      <c r="QI220" s="1460">
        <f t="shared" si="1330"/>
        <v>0</v>
      </c>
      <c r="QJ220" s="1460">
        <f t="shared" si="1330"/>
        <v>0</v>
      </c>
      <c r="QK220" s="1460">
        <f t="shared" si="1330"/>
        <v>0</v>
      </c>
      <c r="QL220" s="1460">
        <f t="shared" si="1323"/>
        <v>0</v>
      </c>
      <c r="QM220" s="1460">
        <f t="shared" si="1323"/>
        <v>0</v>
      </c>
      <c r="QN220" s="1460">
        <f t="shared" si="1323"/>
        <v>0</v>
      </c>
      <c r="QO220" s="1460">
        <f t="shared" si="1323"/>
        <v>0</v>
      </c>
      <c r="QP220" s="1460">
        <f t="shared" si="1323"/>
        <v>0</v>
      </c>
      <c r="QQ220" s="1460">
        <f t="shared" si="1323"/>
        <v>0</v>
      </c>
    </row>
    <row r="221" spans="1:459" s="1466" customFormat="1" ht="22.5" customHeight="1">
      <c r="A221" s="1468"/>
      <c r="B221" s="1469"/>
      <c r="C221" s="1469"/>
      <c r="D221" s="1470"/>
      <c r="E221" s="1471"/>
      <c r="F221" s="1472"/>
      <c r="G221" s="1472"/>
      <c r="H221" s="1473">
        <f t="shared" si="1106"/>
        <v>0</v>
      </c>
      <c r="I221" s="1474">
        <v>0</v>
      </c>
      <c r="J221" s="1475">
        <f t="shared" si="437"/>
        <v>0</v>
      </c>
      <c r="K221" s="1476">
        <v>0</v>
      </c>
      <c r="L221" s="1477">
        <f t="shared" si="1107"/>
        <v>0</v>
      </c>
      <c r="M221" s="1477">
        <f t="shared" si="1108"/>
        <v>0</v>
      </c>
      <c r="N221" s="1478"/>
      <c r="O221" s="1479">
        <v>0</v>
      </c>
      <c r="P221" s="1480">
        <v>0</v>
      </c>
      <c r="Q221" s="1828">
        <v>0</v>
      </c>
      <c r="R221" s="1831">
        <f t="shared" si="1109"/>
        <v>0</v>
      </c>
      <c r="S221" s="1481">
        <f>IF(AND(SUM(O221:Q221)=0,N221="NNN"),MIN('Operating History and Pro Forma'!$M$33,'Operating History and Pro Forma'!$T$15)*D221,SUM(O221:Q221)*D221)</f>
        <v>0</v>
      </c>
      <c r="T221" s="1482">
        <f t="shared" si="1110"/>
        <v>0</v>
      </c>
      <c r="U221" s="1483">
        <f t="shared" si="1111"/>
        <v>0</v>
      </c>
      <c r="V221" s="1480"/>
      <c r="W221" s="1514"/>
      <c r="X221" s="1486" t="str">
        <f t="shared" si="1112"/>
        <v/>
      </c>
      <c r="Y221" s="1487">
        <f t="shared" si="1113"/>
        <v>0</v>
      </c>
      <c r="Z221" s="1488"/>
      <c r="AA221" s="1488"/>
      <c r="AB221" s="1488"/>
      <c r="AC221" s="1488"/>
      <c r="AD221" s="1489">
        <f t="shared" si="1114"/>
        <v>0</v>
      </c>
      <c r="AE221" s="1490" t="str">
        <f t="shared" si="1115"/>
        <v/>
      </c>
      <c r="AF221" s="1491">
        <f t="shared" si="1116"/>
        <v>0</v>
      </c>
      <c r="AG221" s="1492">
        <f t="shared" si="1117"/>
        <v>0</v>
      </c>
      <c r="AH221" s="1493">
        <f t="shared" si="1320"/>
        <v>0</v>
      </c>
      <c r="AI221" s="1493">
        <f t="shared" si="1320"/>
        <v>0</v>
      </c>
      <c r="AJ221" s="1494">
        <f t="shared" si="1320"/>
        <v>0</v>
      </c>
      <c r="AK221" s="1494">
        <f t="shared" si="1320"/>
        <v>0</v>
      </c>
      <c r="AL221" s="1495">
        <f t="shared" si="1320"/>
        <v>0</v>
      </c>
      <c r="AM221" s="1496">
        <f t="shared" si="1320"/>
        <v>0</v>
      </c>
      <c r="AN221" s="1497">
        <f t="shared" si="399"/>
        <v>0</v>
      </c>
      <c r="AO221" s="1498">
        <f t="shared" si="1327"/>
        <v>0</v>
      </c>
      <c r="AP221" s="1499">
        <f t="shared" si="1119"/>
        <v>0</v>
      </c>
      <c r="AQ221" s="1500">
        <f t="shared" si="1120"/>
        <v>0</v>
      </c>
      <c r="AR221" s="1501">
        <f t="shared" si="1121"/>
        <v>0</v>
      </c>
      <c r="AS221" s="1498">
        <f t="shared" si="1324"/>
        <v>0</v>
      </c>
      <c r="AT221" s="1501">
        <f t="shared" si="1122"/>
        <v>0</v>
      </c>
      <c r="AU221" s="1498">
        <f t="shared" si="1123"/>
        <v>1</v>
      </c>
      <c r="AV221" s="1498">
        <f t="shared" si="1124"/>
        <v>2</v>
      </c>
      <c r="AW221" s="1499">
        <f t="shared" si="1125"/>
        <v>0</v>
      </c>
      <c r="AX221" s="1502">
        <f t="shared" si="1126"/>
        <v>0</v>
      </c>
      <c r="AY221" s="1503">
        <f t="shared" si="1127"/>
        <v>0</v>
      </c>
      <c r="AZ221" s="1498">
        <f t="shared" si="1128"/>
        <v>2</v>
      </c>
      <c r="BA221" s="1498">
        <f t="shared" si="1129"/>
        <v>3</v>
      </c>
      <c r="BB221" s="1499">
        <f t="shared" si="1130"/>
        <v>0</v>
      </c>
      <c r="BC221" s="1502">
        <f t="shared" si="1131"/>
        <v>0</v>
      </c>
      <c r="BD221" s="1503">
        <f t="shared" si="1132"/>
        <v>0</v>
      </c>
      <c r="BE221" s="1498">
        <f t="shared" si="1133"/>
        <v>3</v>
      </c>
      <c r="BF221" s="1498">
        <f t="shared" si="1134"/>
        <v>4</v>
      </c>
      <c r="BG221" s="1499">
        <f t="shared" si="1135"/>
        <v>0</v>
      </c>
      <c r="BH221" s="1502">
        <f t="shared" si="1136"/>
        <v>0</v>
      </c>
      <c r="BI221" s="1502">
        <f t="shared" si="1137"/>
        <v>0</v>
      </c>
      <c r="BJ221" s="1504">
        <f t="shared" si="1138"/>
        <v>1900</v>
      </c>
      <c r="BK221" s="1505" t="str">
        <f t="shared" si="1139"/>
        <v/>
      </c>
      <c r="BL221" s="1506"/>
      <c r="BM221" s="1507">
        <f t="shared" si="1140"/>
        <v>0</v>
      </c>
      <c r="BN221" s="1508">
        <f t="shared" si="1325"/>
        <v>0</v>
      </c>
      <c r="BO221" s="1508">
        <f t="shared" si="1325"/>
        <v>0</v>
      </c>
      <c r="BP221" s="1508">
        <f t="shared" si="1325"/>
        <v>0</v>
      </c>
      <c r="BQ221" s="1508">
        <f t="shared" si="1325"/>
        <v>0</v>
      </c>
      <c r="BR221" s="1508">
        <f t="shared" si="1325"/>
        <v>0</v>
      </c>
      <c r="BS221" s="1508">
        <f t="shared" si="1325"/>
        <v>0</v>
      </c>
      <c r="BT221" s="1508">
        <f t="shared" si="1325"/>
        <v>0</v>
      </c>
      <c r="BU221" s="1508">
        <f t="shared" si="1325"/>
        <v>0</v>
      </c>
      <c r="BV221" s="1508">
        <f t="shared" si="1325"/>
        <v>0</v>
      </c>
      <c r="BW221" s="1508">
        <f t="shared" si="1325"/>
        <v>0</v>
      </c>
      <c r="BX221" s="1508">
        <f t="shared" si="1325"/>
        <v>0</v>
      </c>
      <c r="BY221" s="1507">
        <f t="shared" si="1325"/>
        <v>0</v>
      </c>
      <c r="BZ221" s="1508">
        <f t="shared" si="1325"/>
        <v>0</v>
      </c>
      <c r="CA221" s="1508">
        <f t="shared" si="1325"/>
        <v>0</v>
      </c>
      <c r="CB221" s="1508">
        <f t="shared" si="1325"/>
        <v>0</v>
      </c>
      <c r="CC221" s="1508">
        <f t="shared" si="1325"/>
        <v>0</v>
      </c>
      <c r="CD221" s="1508">
        <f t="shared" si="1335"/>
        <v>0</v>
      </c>
      <c r="CE221" s="1508">
        <f t="shared" si="1335"/>
        <v>0</v>
      </c>
      <c r="CF221" s="1508">
        <f t="shared" si="1335"/>
        <v>0</v>
      </c>
      <c r="CG221" s="1508">
        <f t="shared" si="1335"/>
        <v>0</v>
      </c>
      <c r="CH221" s="1508">
        <f t="shared" si="1335"/>
        <v>0</v>
      </c>
      <c r="CI221" s="1508">
        <f t="shared" si="1335"/>
        <v>0</v>
      </c>
      <c r="CJ221" s="1509">
        <f t="shared" si="1335"/>
        <v>0</v>
      </c>
      <c r="CK221" s="1507">
        <f t="shared" si="1335"/>
        <v>0</v>
      </c>
      <c r="CL221" s="1508">
        <f t="shared" si="1335"/>
        <v>0</v>
      </c>
      <c r="CM221" s="1508">
        <f t="shared" si="1335"/>
        <v>0</v>
      </c>
      <c r="CN221" s="1508">
        <f t="shared" si="1335"/>
        <v>0</v>
      </c>
      <c r="CO221" s="1508">
        <f t="shared" si="1335"/>
        <v>0</v>
      </c>
      <c r="CP221" s="1508">
        <f t="shared" si="1335"/>
        <v>0</v>
      </c>
      <c r="CQ221" s="1508">
        <f t="shared" si="1335"/>
        <v>0</v>
      </c>
      <c r="CR221" s="1508">
        <f t="shared" si="1335"/>
        <v>0</v>
      </c>
      <c r="CS221" s="1508">
        <f t="shared" si="1335"/>
        <v>0</v>
      </c>
      <c r="CT221" s="1508">
        <f t="shared" si="1336"/>
        <v>0</v>
      </c>
      <c r="CU221" s="1508">
        <f t="shared" si="1336"/>
        <v>0</v>
      </c>
      <c r="CV221" s="1509">
        <f t="shared" si="1336"/>
        <v>0</v>
      </c>
      <c r="CW221" s="1508">
        <f t="shared" si="1336"/>
        <v>0</v>
      </c>
      <c r="CX221" s="1508">
        <f t="shared" si="1336"/>
        <v>0</v>
      </c>
      <c r="CY221" s="1508">
        <f t="shared" si="1336"/>
        <v>0</v>
      </c>
      <c r="CZ221" s="1508">
        <f t="shared" si="1336"/>
        <v>0</v>
      </c>
      <c r="DA221" s="1508">
        <f t="shared" si="1336"/>
        <v>0</v>
      </c>
      <c r="DB221" s="1508">
        <f t="shared" si="1336"/>
        <v>0</v>
      </c>
      <c r="DC221" s="1508">
        <f t="shared" si="1336"/>
        <v>0</v>
      </c>
      <c r="DD221" s="1508">
        <f t="shared" si="1336"/>
        <v>0</v>
      </c>
      <c r="DE221" s="1508">
        <f t="shared" si="1336"/>
        <v>0</v>
      </c>
      <c r="DF221" s="1508">
        <f t="shared" si="1336"/>
        <v>0</v>
      </c>
      <c r="DG221" s="1508">
        <f t="shared" si="1336"/>
        <v>0</v>
      </c>
      <c r="DH221" s="1509">
        <f t="shared" si="1336"/>
        <v>0</v>
      </c>
      <c r="DI221" s="1508">
        <f t="shared" si="1336"/>
        <v>0</v>
      </c>
      <c r="DJ221" s="1508">
        <f t="shared" si="1337"/>
        <v>0</v>
      </c>
      <c r="DK221" s="1508">
        <f t="shared" si="1337"/>
        <v>0</v>
      </c>
      <c r="DL221" s="1508">
        <f t="shared" si="1337"/>
        <v>0</v>
      </c>
      <c r="DM221" s="1508">
        <f t="shared" si="1337"/>
        <v>0</v>
      </c>
      <c r="DN221" s="1508">
        <f t="shared" si="1337"/>
        <v>0</v>
      </c>
      <c r="DO221" s="1508">
        <f t="shared" si="1337"/>
        <v>0</v>
      </c>
      <c r="DP221" s="1508">
        <f t="shared" si="1337"/>
        <v>0</v>
      </c>
      <c r="DQ221" s="1508">
        <f t="shared" si="1337"/>
        <v>0</v>
      </c>
      <c r="DR221" s="1508">
        <f t="shared" si="1337"/>
        <v>0</v>
      </c>
      <c r="DS221" s="1508">
        <f t="shared" si="1337"/>
        <v>0</v>
      </c>
      <c r="DT221" s="1509">
        <f t="shared" si="1337"/>
        <v>0</v>
      </c>
      <c r="DU221" s="1507">
        <f t="shared" si="1337"/>
        <v>0</v>
      </c>
      <c r="DV221" s="1508">
        <f t="shared" si="1337"/>
        <v>0</v>
      </c>
      <c r="DW221" s="1508">
        <f t="shared" si="1337"/>
        <v>0</v>
      </c>
      <c r="DX221" s="1508">
        <f t="shared" si="1337"/>
        <v>0</v>
      </c>
      <c r="DY221" s="1508">
        <f t="shared" si="1337"/>
        <v>0</v>
      </c>
      <c r="DZ221" s="1508">
        <f t="shared" si="1338"/>
        <v>0</v>
      </c>
      <c r="EA221" s="1508">
        <f t="shared" si="1338"/>
        <v>0</v>
      </c>
      <c r="EB221" s="1508">
        <f t="shared" si="1338"/>
        <v>0</v>
      </c>
      <c r="EC221" s="1508">
        <f t="shared" si="1338"/>
        <v>0</v>
      </c>
      <c r="ED221" s="1508">
        <f t="shared" si="1338"/>
        <v>0</v>
      </c>
      <c r="EE221" s="1508">
        <f t="shared" si="1338"/>
        <v>0</v>
      </c>
      <c r="EF221" s="1508">
        <f t="shared" si="1338"/>
        <v>0</v>
      </c>
      <c r="EG221" s="1507">
        <f t="shared" si="1338"/>
        <v>0</v>
      </c>
      <c r="EH221" s="1508">
        <f t="shared" si="1338"/>
        <v>0</v>
      </c>
      <c r="EI221" s="1508">
        <f t="shared" si="1338"/>
        <v>0</v>
      </c>
      <c r="EJ221" s="1508">
        <f t="shared" si="1338"/>
        <v>0</v>
      </c>
      <c r="EK221" s="1508">
        <f t="shared" si="1338"/>
        <v>0</v>
      </c>
      <c r="EL221" s="1508">
        <f t="shared" si="1338"/>
        <v>0</v>
      </c>
      <c r="EM221" s="1508">
        <f t="shared" si="1338"/>
        <v>0</v>
      </c>
      <c r="EN221" s="1508">
        <f t="shared" si="1338"/>
        <v>0</v>
      </c>
      <c r="EO221" s="1508">
        <f t="shared" si="1338"/>
        <v>0</v>
      </c>
      <c r="EP221" s="1508">
        <f t="shared" si="1340"/>
        <v>0</v>
      </c>
      <c r="EQ221" s="1508">
        <f t="shared" si="1340"/>
        <v>0</v>
      </c>
      <c r="ER221" s="1509">
        <f t="shared" si="1340"/>
        <v>0</v>
      </c>
      <c r="ES221" s="1507">
        <f t="shared" si="1340"/>
        <v>0</v>
      </c>
      <c r="ET221" s="1508">
        <f t="shared" si="1340"/>
        <v>0</v>
      </c>
      <c r="EU221" s="1508">
        <f t="shared" si="1340"/>
        <v>0</v>
      </c>
      <c r="EV221" s="1508">
        <f t="shared" si="1340"/>
        <v>0</v>
      </c>
      <c r="EW221" s="1508">
        <f t="shared" si="1340"/>
        <v>0</v>
      </c>
      <c r="EX221" s="1508">
        <f t="shared" si="1340"/>
        <v>0</v>
      </c>
      <c r="EY221" s="1508">
        <f t="shared" si="1340"/>
        <v>0</v>
      </c>
      <c r="EZ221" s="1508">
        <f t="shared" si="1340"/>
        <v>0</v>
      </c>
      <c r="FA221" s="1508">
        <f t="shared" si="1340"/>
        <v>0</v>
      </c>
      <c r="FB221" s="1508">
        <f t="shared" si="1340"/>
        <v>0</v>
      </c>
      <c r="FC221" s="1508">
        <f t="shared" si="1340"/>
        <v>0</v>
      </c>
      <c r="FD221" s="1509">
        <f t="shared" si="1340"/>
        <v>0</v>
      </c>
      <c r="FE221" s="1508">
        <f t="shared" si="1340"/>
        <v>0</v>
      </c>
      <c r="FF221" s="1508">
        <f t="shared" si="1339"/>
        <v>0</v>
      </c>
      <c r="FG221" s="1508">
        <f t="shared" si="1334"/>
        <v>0</v>
      </c>
      <c r="FH221" s="1508">
        <f t="shared" si="1334"/>
        <v>0</v>
      </c>
      <c r="FI221" s="1508">
        <f t="shared" si="1334"/>
        <v>0</v>
      </c>
      <c r="FJ221" s="1508">
        <f t="shared" si="1334"/>
        <v>0</v>
      </c>
      <c r="FK221" s="1508">
        <f t="shared" si="1334"/>
        <v>0</v>
      </c>
      <c r="FL221" s="1508">
        <f t="shared" si="1334"/>
        <v>0</v>
      </c>
      <c r="FM221" s="1508">
        <f t="shared" si="1334"/>
        <v>0</v>
      </c>
      <c r="FN221" s="1508">
        <f t="shared" si="1334"/>
        <v>0</v>
      </c>
      <c r="FO221" s="1508">
        <f t="shared" si="1334"/>
        <v>0</v>
      </c>
      <c r="FP221" s="1509">
        <f t="shared" si="1334"/>
        <v>0</v>
      </c>
      <c r="FQ221" s="1508">
        <f t="shared" si="1334"/>
        <v>0</v>
      </c>
      <c r="FR221" s="1508">
        <f t="shared" si="1334"/>
        <v>0</v>
      </c>
      <c r="FS221" s="1508">
        <f t="shared" si="1334"/>
        <v>0</v>
      </c>
      <c r="FT221" s="1508">
        <f t="shared" si="1334"/>
        <v>0</v>
      </c>
      <c r="FU221" s="1508">
        <f t="shared" si="1334"/>
        <v>0</v>
      </c>
      <c r="FV221" s="1508">
        <f t="shared" si="1334"/>
        <v>0</v>
      </c>
      <c r="FW221" s="1508">
        <f t="shared" si="1322"/>
        <v>0</v>
      </c>
      <c r="FX221" s="1508">
        <f t="shared" si="1322"/>
        <v>0</v>
      </c>
      <c r="FY221" s="1508">
        <f t="shared" si="1322"/>
        <v>0</v>
      </c>
      <c r="FZ221" s="1508">
        <f t="shared" si="1322"/>
        <v>0</v>
      </c>
      <c r="GA221" s="1508">
        <f t="shared" si="1322"/>
        <v>0</v>
      </c>
      <c r="GB221" s="1509">
        <f t="shared" si="1322"/>
        <v>0</v>
      </c>
      <c r="GC221" s="1506"/>
      <c r="GD221" s="1458">
        <f t="shared" si="1143"/>
        <v>1</v>
      </c>
      <c r="GE221" s="1510">
        <f t="shared" si="1341"/>
        <v>0</v>
      </c>
      <c r="GF221" s="1511">
        <f t="shared" si="1341"/>
        <v>0</v>
      </c>
      <c r="GG221" s="1511">
        <f t="shared" si="1341"/>
        <v>0</v>
      </c>
      <c r="GH221" s="1511">
        <f t="shared" si="1341"/>
        <v>0</v>
      </c>
      <c r="GI221" s="1511">
        <f t="shared" si="1341"/>
        <v>0</v>
      </c>
      <c r="GJ221" s="1511">
        <f t="shared" si="1341"/>
        <v>0</v>
      </c>
      <c r="GK221" s="1511">
        <f t="shared" si="1341"/>
        <v>0</v>
      </c>
      <c r="GL221" s="1511">
        <f t="shared" si="1341"/>
        <v>0</v>
      </c>
      <c r="GM221" s="1511">
        <f t="shared" si="1341"/>
        <v>0</v>
      </c>
      <c r="GN221" s="1512">
        <f t="shared" si="1341"/>
        <v>0</v>
      </c>
      <c r="GO221" s="1513">
        <f t="shared" si="1144"/>
        <v>0</v>
      </c>
      <c r="GP221" s="1506"/>
      <c r="GQ221" s="1510">
        <f t="shared" si="1304"/>
        <v>0</v>
      </c>
      <c r="GR221" s="1511">
        <f t="shared" si="1314"/>
        <v>0</v>
      </c>
      <c r="GS221" s="1511">
        <f t="shared" si="1314"/>
        <v>0</v>
      </c>
      <c r="GT221" s="1511">
        <f t="shared" si="1314"/>
        <v>0</v>
      </c>
      <c r="GU221" s="1511">
        <f t="shared" si="1314"/>
        <v>0</v>
      </c>
      <c r="GV221" s="1511">
        <f t="shared" si="1314"/>
        <v>0</v>
      </c>
      <c r="GW221" s="1511">
        <f t="shared" si="1314"/>
        <v>0</v>
      </c>
      <c r="GX221" s="1511">
        <f t="shared" si="1314"/>
        <v>0</v>
      </c>
      <c r="GY221" s="1511">
        <f t="shared" si="1314"/>
        <v>0</v>
      </c>
      <c r="GZ221" s="1512">
        <f t="shared" si="1314"/>
        <v>0</v>
      </c>
      <c r="HA221" s="1513">
        <f t="shared" si="1145"/>
        <v>0</v>
      </c>
      <c r="HB221" s="1506">
        <f t="shared" si="1146"/>
        <v>1</v>
      </c>
      <c r="HC221" s="1506"/>
      <c r="HD221" s="1508">
        <f t="shared" si="1147"/>
        <v>0</v>
      </c>
      <c r="HE221" s="1460">
        <f t="shared" si="1148"/>
        <v>0</v>
      </c>
      <c r="HF221" s="1460">
        <f t="shared" si="1149"/>
        <v>0</v>
      </c>
      <c r="HG221" s="1460">
        <f t="shared" si="1150"/>
        <v>0</v>
      </c>
      <c r="HH221" s="1460">
        <f t="shared" si="1151"/>
        <v>0</v>
      </c>
      <c r="HI221" s="1460">
        <f t="shared" si="1152"/>
        <v>0</v>
      </c>
      <c r="HJ221" s="1460">
        <f t="shared" si="1153"/>
        <v>0</v>
      </c>
      <c r="HK221" s="1460">
        <f t="shared" si="1154"/>
        <v>0</v>
      </c>
      <c r="HL221" s="1460">
        <f t="shared" si="1155"/>
        <v>0</v>
      </c>
      <c r="HM221" s="1460">
        <f t="shared" si="1156"/>
        <v>0</v>
      </c>
      <c r="HN221" s="1460">
        <f t="shared" si="1157"/>
        <v>0</v>
      </c>
      <c r="HO221" s="1460">
        <f t="shared" si="1158"/>
        <v>0</v>
      </c>
      <c r="HP221" s="1460">
        <f t="shared" si="1159"/>
        <v>0</v>
      </c>
      <c r="HQ221" s="1460">
        <f t="shared" si="1160"/>
        <v>0</v>
      </c>
      <c r="HR221" s="1460">
        <f t="shared" si="1161"/>
        <v>0</v>
      </c>
      <c r="HS221" s="1460">
        <f t="shared" si="1162"/>
        <v>0</v>
      </c>
      <c r="HT221" s="1460">
        <f t="shared" si="1163"/>
        <v>0</v>
      </c>
      <c r="HU221" s="1460">
        <f t="shared" si="1164"/>
        <v>0</v>
      </c>
      <c r="HV221" s="1460">
        <f t="shared" si="1165"/>
        <v>0</v>
      </c>
      <c r="HW221" s="1460">
        <f t="shared" si="1166"/>
        <v>0</v>
      </c>
      <c r="HX221" s="1460">
        <f t="shared" si="1167"/>
        <v>0</v>
      </c>
      <c r="HY221" s="1460">
        <f t="shared" si="1168"/>
        <v>0</v>
      </c>
      <c r="HZ221" s="1460">
        <f t="shared" si="1169"/>
        <v>0</v>
      </c>
      <c r="IA221" s="1460">
        <f t="shared" si="1170"/>
        <v>0</v>
      </c>
      <c r="IB221" s="1460">
        <f t="shared" si="1171"/>
        <v>0</v>
      </c>
      <c r="IC221" s="1460">
        <f t="shared" si="1172"/>
        <v>0</v>
      </c>
      <c r="ID221" s="1460">
        <f t="shared" si="1173"/>
        <v>0</v>
      </c>
      <c r="IE221" s="1460">
        <f t="shared" si="1174"/>
        <v>0</v>
      </c>
      <c r="IF221" s="1460">
        <f t="shared" si="1175"/>
        <v>0</v>
      </c>
      <c r="IG221" s="1460">
        <f t="shared" si="1176"/>
        <v>0</v>
      </c>
      <c r="IH221" s="1460">
        <f t="shared" si="1177"/>
        <v>0</v>
      </c>
      <c r="II221" s="1460">
        <f t="shared" si="1178"/>
        <v>0</v>
      </c>
      <c r="IJ221" s="1460">
        <f t="shared" si="1179"/>
        <v>0</v>
      </c>
      <c r="IK221" s="1460">
        <f t="shared" si="1180"/>
        <v>0</v>
      </c>
      <c r="IL221" s="1460">
        <f t="shared" si="1181"/>
        <v>0</v>
      </c>
      <c r="IM221" s="1460">
        <f t="shared" si="1182"/>
        <v>0</v>
      </c>
      <c r="IN221" s="1460">
        <f t="shared" si="1183"/>
        <v>0</v>
      </c>
      <c r="IO221" s="1460">
        <f t="shared" si="1184"/>
        <v>0</v>
      </c>
      <c r="IP221" s="1460">
        <f t="shared" si="1185"/>
        <v>0</v>
      </c>
      <c r="IQ221" s="1460">
        <f t="shared" si="1186"/>
        <v>0</v>
      </c>
      <c r="IR221" s="1460">
        <f t="shared" si="1187"/>
        <v>0</v>
      </c>
      <c r="IS221" s="1460">
        <f t="shared" si="1188"/>
        <v>0</v>
      </c>
      <c r="IT221" s="1460">
        <f t="shared" si="1189"/>
        <v>0</v>
      </c>
      <c r="IU221" s="1460">
        <f t="shared" si="1190"/>
        <v>0</v>
      </c>
      <c r="IV221" s="1460">
        <f t="shared" si="1191"/>
        <v>0</v>
      </c>
      <c r="IW221" s="1460">
        <f t="shared" si="1192"/>
        <v>0</v>
      </c>
      <c r="IX221" s="1460">
        <f t="shared" si="1193"/>
        <v>0</v>
      </c>
      <c r="IY221" s="1460">
        <f t="shared" si="1194"/>
        <v>0</v>
      </c>
      <c r="IZ221" s="1460">
        <f t="shared" si="1195"/>
        <v>0</v>
      </c>
      <c r="JA221" s="1460">
        <f t="shared" si="1196"/>
        <v>0</v>
      </c>
      <c r="JB221" s="1460">
        <f t="shared" si="1197"/>
        <v>0</v>
      </c>
      <c r="JC221" s="1460">
        <f t="shared" si="1198"/>
        <v>0</v>
      </c>
      <c r="JD221" s="1460">
        <f t="shared" si="1199"/>
        <v>0</v>
      </c>
      <c r="JE221" s="1460">
        <f t="shared" si="1200"/>
        <v>0</v>
      </c>
      <c r="JF221" s="1460">
        <f t="shared" si="1201"/>
        <v>0</v>
      </c>
      <c r="JG221" s="1460">
        <f t="shared" si="1202"/>
        <v>0</v>
      </c>
      <c r="JH221" s="1460">
        <f t="shared" si="1203"/>
        <v>0</v>
      </c>
      <c r="JI221" s="1460">
        <f t="shared" si="1204"/>
        <v>0</v>
      </c>
      <c r="JJ221" s="1460">
        <f t="shared" si="1205"/>
        <v>0</v>
      </c>
      <c r="JK221" s="1460">
        <f t="shared" si="1206"/>
        <v>0</v>
      </c>
      <c r="JL221" s="1460">
        <f t="shared" si="1207"/>
        <v>0</v>
      </c>
      <c r="JM221" s="1460">
        <f t="shared" si="1208"/>
        <v>0</v>
      </c>
      <c r="JN221" s="1460">
        <f t="shared" si="1209"/>
        <v>0</v>
      </c>
      <c r="JO221" s="1460">
        <f t="shared" si="1210"/>
        <v>0</v>
      </c>
      <c r="JP221" s="1460">
        <f t="shared" si="1211"/>
        <v>0</v>
      </c>
      <c r="JQ221" s="1460">
        <f t="shared" si="1212"/>
        <v>0</v>
      </c>
      <c r="JR221" s="1460">
        <f t="shared" si="1213"/>
        <v>0</v>
      </c>
      <c r="JS221" s="1460">
        <f t="shared" si="1214"/>
        <v>0</v>
      </c>
      <c r="JT221" s="1460">
        <f t="shared" si="1215"/>
        <v>0</v>
      </c>
      <c r="JU221" s="1460">
        <f t="shared" si="1216"/>
        <v>0</v>
      </c>
      <c r="JV221" s="1460">
        <f t="shared" si="1217"/>
        <v>0</v>
      </c>
      <c r="JW221" s="1460">
        <f t="shared" si="1218"/>
        <v>0</v>
      </c>
      <c r="JX221" s="1460">
        <f t="shared" si="1219"/>
        <v>0</v>
      </c>
      <c r="JY221" s="1460">
        <f t="shared" si="1220"/>
        <v>0</v>
      </c>
      <c r="JZ221" s="1460">
        <f t="shared" si="1221"/>
        <v>0</v>
      </c>
      <c r="KA221" s="1460">
        <f t="shared" si="1222"/>
        <v>0</v>
      </c>
      <c r="KB221" s="1460">
        <f t="shared" si="1223"/>
        <v>0</v>
      </c>
      <c r="KC221" s="1460">
        <f t="shared" si="1224"/>
        <v>0</v>
      </c>
      <c r="KD221" s="1460">
        <f t="shared" si="1225"/>
        <v>0</v>
      </c>
      <c r="KE221" s="1460">
        <f t="shared" si="1226"/>
        <v>0</v>
      </c>
      <c r="KF221" s="1460">
        <f t="shared" si="1227"/>
        <v>0</v>
      </c>
      <c r="KG221" s="1460">
        <f t="shared" si="1228"/>
        <v>0</v>
      </c>
      <c r="KH221" s="1460">
        <f t="shared" si="1229"/>
        <v>0</v>
      </c>
      <c r="KI221" s="1460">
        <f t="shared" si="1230"/>
        <v>0</v>
      </c>
      <c r="KJ221" s="1460">
        <f t="shared" si="1231"/>
        <v>0</v>
      </c>
      <c r="KK221" s="1460">
        <f t="shared" si="1232"/>
        <v>0</v>
      </c>
      <c r="KL221" s="1460">
        <f t="shared" si="1233"/>
        <v>0</v>
      </c>
      <c r="KM221" s="1460">
        <f t="shared" si="1234"/>
        <v>0</v>
      </c>
      <c r="KN221" s="1460">
        <f t="shared" si="1235"/>
        <v>0</v>
      </c>
      <c r="KO221" s="1460">
        <f t="shared" si="1236"/>
        <v>0</v>
      </c>
      <c r="KP221" s="1460">
        <f t="shared" si="1237"/>
        <v>0</v>
      </c>
      <c r="KQ221" s="1460">
        <f t="shared" si="1238"/>
        <v>0</v>
      </c>
      <c r="KR221" s="1460">
        <f t="shared" si="1239"/>
        <v>0</v>
      </c>
      <c r="KS221" s="1460">
        <f t="shared" si="1240"/>
        <v>0</v>
      </c>
      <c r="KT221" s="1460">
        <f t="shared" si="1241"/>
        <v>0</v>
      </c>
      <c r="KU221" s="1460">
        <f t="shared" si="1242"/>
        <v>0</v>
      </c>
      <c r="KV221" s="1460">
        <f t="shared" si="1243"/>
        <v>0</v>
      </c>
      <c r="KW221" s="1460">
        <f t="shared" si="1244"/>
        <v>0</v>
      </c>
      <c r="KX221" s="1460">
        <f t="shared" si="1245"/>
        <v>0</v>
      </c>
      <c r="KY221" s="1460">
        <f t="shared" si="1246"/>
        <v>0</v>
      </c>
      <c r="KZ221" s="1460">
        <f t="shared" si="1247"/>
        <v>0</v>
      </c>
      <c r="LA221" s="1460">
        <f t="shared" si="1248"/>
        <v>0</v>
      </c>
      <c r="LB221" s="1460">
        <f t="shared" si="1249"/>
        <v>0</v>
      </c>
      <c r="LC221" s="1460">
        <f t="shared" si="1250"/>
        <v>0</v>
      </c>
      <c r="LD221" s="1460">
        <f t="shared" si="1251"/>
        <v>0</v>
      </c>
      <c r="LE221" s="1460">
        <f t="shared" si="1252"/>
        <v>0</v>
      </c>
      <c r="LF221" s="1460">
        <f t="shared" si="1253"/>
        <v>0</v>
      </c>
      <c r="LG221" s="1460">
        <f t="shared" si="1254"/>
        <v>0</v>
      </c>
      <c r="LH221" s="1460">
        <f t="shared" si="1255"/>
        <v>0</v>
      </c>
      <c r="LI221" s="1460">
        <f t="shared" si="1256"/>
        <v>0</v>
      </c>
      <c r="LJ221" s="1460">
        <f t="shared" si="1257"/>
        <v>0</v>
      </c>
      <c r="LK221" s="1460">
        <f t="shared" si="1258"/>
        <v>0</v>
      </c>
      <c r="LL221" s="1460">
        <f t="shared" si="1259"/>
        <v>0</v>
      </c>
      <c r="LM221" s="1460">
        <f t="shared" si="1260"/>
        <v>0</v>
      </c>
      <c r="LN221" s="1460">
        <f t="shared" si="1261"/>
        <v>0</v>
      </c>
      <c r="LO221" s="1460">
        <f t="shared" si="1262"/>
        <v>0</v>
      </c>
      <c r="LP221" s="1460">
        <f t="shared" si="1263"/>
        <v>0</v>
      </c>
      <c r="LQ221" s="1460">
        <f t="shared" si="1264"/>
        <v>0</v>
      </c>
      <c r="LR221" s="1460">
        <f t="shared" si="1265"/>
        <v>0</v>
      </c>
      <c r="LS221" s="1460">
        <f t="shared" si="1266"/>
        <v>0</v>
      </c>
      <c r="LW221" s="1467">
        <f t="shared" si="1267"/>
        <v>0</v>
      </c>
      <c r="LX221" s="1467">
        <f t="shared" si="1268"/>
        <v>0</v>
      </c>
      <c r="LY221" s="1467">
        <f t="shared" si="1269"/>
        <v>0</v>
      </c>
      <c r="LZ221" s="1467">
        <f t="shared" si="1270"/>
        <v>0</v>
      </c>
      <c r="MA221" s="1506"/>
      <c r="MB221" s="1460">
        <f t="shared" si="1271"/>
        <v>0</v>
      </c>
      <c r="MC221" s="1460">
        <f t="shared" si="1326"/>
        <v>0</v>
      </c>
      <c r="MD221" s="1460">
        <f t="shared" si="1326"/>
        <v>0</v>
      </c>
      <c r="ME221" s="1460">
        <f t="shared" si="1326"/>
        <v>0</v>
      </c>
      <c r="MF221" s="1460">
        <f t="shared" si="1326"/>
        <v>0</v>
      </c>
      <c r="MG221" s="1460">
        <f t="shared" si="1326"/>
        <v>0</v>
      </c>
      <c r="MH221" s="1460">
        <f t="shared" si="1326"/>
        <v>0</v>
      </c>
      <c r="MI221" s="1460">
        <f t="shared" si="1326"/>
        <v>0</v>
      </c>
      <c r="MJ221" s="1460">
        <f t="shared" si="1326"/>
        <v>0</v>
      </c>
      <c r="MK221" s="1460">
        <f t="shared" si="1326"/>
        <v>0</v>
      </c>
      <c r="ML221" s="1460">
        <f t="shared" si="1326"/>
        <v>0</v>
      </c>
      <c r="MM221" s="1460">
        <f t="shared" si="1326"/>
        <v>0</v>
      </c>
      <c r="MN221" s="1460">
        <f t="shared" si="1326"/>
        <v>0</v>
      </c>
      <c r="MO221" s="1460">
        <f t="shared" si="1326"/>
        <v>0</v>
      </c>
      <c r="MP221" s="1460">
        <f t="shared" si="1326"/>
        <v>0</v>
      </c>
      <c r="MQ221" s="1460">
        <f t="shared" si="1326"/>
        <v>0</v>
      </c>
      <c r="MR221" s="1460">
        <f t="shared" si="1326"/>
        <v>0</v>
      </c>
      <c r="MS221" s="1460">
        <f t="shared" si="1331"/>
        <v>0</v>
      </c>
      <c r="MT221" s="1460">
        <f t="shared" si="1331"/>
        <v>0</v>
      </c>
      <c r="MU221" s="1460">
        <f t="shared" si="1331"/>
        <v>0</v>
      </c>
      <c r="MV221" s="1460">
        <f t="shared" si="1331"/>
        <v>0</v>
      </c>
      <c r="MW221" s="1460">
        <f t="shared" si="1331"/>
        <v>0</v>
      </c>
      <c r="MX221" s="1460">
        <f t="shared" si="1331"/>
        <v>0</v>
      </c>
      <c r="MY221" s="1460">
        <f t="shared" si="1331"/>
        <v>0</v>
      </c>
      <c r="MZ221" s="1460">
        <f t="shared" si="1331"/>
        <v>0</v>
      </c>
      <c r="NA221" s="1460">
        <f t="shared" si="1331"/>
        <v>0</v>
      </c>
      <c r="NB221" s="1460">
        <f t="shared" si="1331"/>
        <v>0</v>
      </c>
      <c r="NC221" s="1460">
        <f t="shared" si="1331"/>
        <v>0</v>
      </c>
      <c r="ND221" s="1460">
        <f t="shared" si="1331"/>
        <v>0</v>
      </c>
      <c r="NE221" s="1460">
        <f t="shared" si="1331"/>
        <v>0</v>
      </c>
      <c r="NF221" s="1460">
        <f t="shared" si="1331"/>
        <v>0</v>
      </c>
      <c r="NG221" s="1460">
        <f t="shared" si="1331"/>
        <v>0</v>
      </c>
      <c r="NH221" s="1460">
        <f t="shared" si="1331"/>
        <v>0</v>
      </c>
      <c r="NI221" s="1460">
        <f t="shared" si="1332"/>
        <v>0</v>
      </c>
      <c r="NJ221" s="1460">
        <f t="shared" si="1332"/>
        <v>0</v>
      </c>
      <c r="NK221" s="1460">
        <f t="shared" si="1332"/>
        <v>0</v>
      </c>
      <c r="NL221" s="1460">
        <f t="shared" si="1332"/>
        <v>0</v>
      </c>
      <c r="NM221" s="1460">
        <f t="shared" si="1332"/>
        <v>0</v>
      </c>
      <c r="NN221" s="1460">
        <f t="shared" si="1332"/>
        <v>0</v>
      </c>
      <c r="NO221" s="1460">
        <f t="shared" si="1332"/>
        <v>0</v>
      </c>
      <c r="NP221" s="1460">
        <f t="shared" si="1332"/>
        <v>0</v>
      </c>
      <c r="NQ221" s="1460">
        <f t="shared" si="1332"/>
        <v>0</v>
      </c>
      <c r="NR221" s="1460">
        <f t="shared" si="1332"/>
        <v>0</v>
      </c>
      <c r="NS221" s="1460">
        <f t="shared" si="1332"/>
        <v>0</v>
      </c>
      <c r="NT221" s="1460">
        <f t="shared" si="1332"/>
        <v>0</v>
      </c>
      <c r="NU221" s="1460">
        <f t="shared" si="1332"/>
        <v>0</v>
      </c>
      <c r="NV221" s="1460">
        <f t="shared" si="1332"/>
        <v>0</v>
      </c>
      <c r="NW221" s="1460">
        <f t="shared" si="1332"/>
        <v>0</v>
      </c>
      <c r="NX221" s="1460">
        <f t="shared" si="1332"/>
        <v>0</v>
      </c>
      <c r="NY221" s="1460">
        <f t="shared" si="1333"/>
        <v>0</v>
      </c>
      <c r="NZ221" s="1460">
        <f t="shared" si="1333"/>
        <v>0</v>
      </c>
      <c r="OA221" s="1460">
        <f t="shared" si="1333"/>
        <v>0</v>
      </c>
      <c r="OB221" s="1460">
        <f t="shared" si="1333"/>
        <v>0</v>
      </c>
      <c r="OC221" s="1460">
        <f t="shared" si="1333"/>
        <v>0</v>
      </c>
      <c r="OD221" s="1460">
        <f t="shared" si="1333"/>
        <v>0</v>
      </c>
      <c r="OE221" s="1460">
        <f t="shared" si="1333"/>
        <v>0</v>
      </c>
      <c r="OF221" s="1460">
        <f t="shared" si="1333"/>
        <v>0</v>
      </c>
      <c r="OG221" s="1460">
        <f t="shared" si="1333"/>
        <v>0</v>
      </c>
      <c r="OH221" s="1460">
        <f t="shared" si="1333"/>
        <v>0</v>
      </c>
      <c r="OI221" s="1460">
        <f t="shared" si="1333"/>
        <v>0</v>
      </c>
      <c r="OJ221" s="1460">
        <f t="shared" si="1333"/>
        <v>0</v>
      </c>
      <c r="OK221" s="1460">
        <f t="shared" si="1333"/>
        <v>0</v>
      </c>
      <c r="OL221" s="1460">
        <f t="shared" si="1333"/>
        <v>0</v>
      </c>
      <c r="OM221" s="1460">
        <f t="shared" si="1333"/>
        <v>0</v>
      </c>
      <c r="ON221" s="1460">
        <f t="shared" si="1333"/>
        <v>0</v>
      </c>
      <c r="OO221" s="1460">
        <f t="shared" si="1279"/>
        <v>0</v>
      </c>
      <c r="OP221" s="1460">
        <f t="shared" si="1328"/>
        <v>0</v>
      </c>
      <c r="OQ221" s="1460">
        <f t="shared" si="1328"/>
        <v>0</v>
      </c>
      <c r="OR221" s="1460">
        <f t="shared" si="1328"/>
        <v>0</v>
      </c>
      <c r="OS221" s="1460">
        <f t="shared" si="1328"/>
        <v>0</v>
      </c>
      <c r="OT221" s="1460">
        <f t="shared" si="1328"/>
        <v>0</v>
      </c>
      <c r="OU221" s="1460">
        <f t="shared" si="1328"/>
        <v>0</v>
      </c>
      <c r="OV221" s="1460">
        <f t="shared" si="1328"/>
        <v>0</v>
      </c>
      <c r="OW221" s="1460">
        <f t="shared" si="1328"/>
        <v>0</v>
      </c>
      <c r="OX221" s="1460">
        <f t="shared" si="1328"/>
        <v>0</v>
      </c>
      <c r="OY221" s="1460">
        <f t="shared" si="1328"/>
        <v>0</v>
      </c>
      <c r="OZ221" s="1460">
        <f t="shared" si="1328"/>
        <v>0</v>
      </c>
      <c r="PA221" s="1460">
        <f t="shared" si="1328"/>
        <v>0</v>
      </c>
      <c r="PB221" s="1460">
        <f t="shared" si="1328"/>
        <v>0</v>
      </c>
      <c r="PC221" s="1460">
        <f t="shared" si="1328"/>
        <v>0</v>
      </c>
      <c r="PD221" s="1460">
        <f t="shared" si="1328"/>
        <v>0</v>
      </c>
      <c r="PE221" s="1460">
        <f t="shared" si="1328"/>
        <v>0</v>
      </c>
      <c r="PF221" s="1460">
        <f t="shared" si="1329"/>
        <v>0</v>
      </c>
      <c r="PG221" s="1460">
        <f t="shared" si="1329"/>
        <v>0</v>
      </c>
      <c r="PH221" s="1460">
        <f t="shared" si="1329"/>
        <v>0</v>
      </c>
      <c r="PI221" s="1460">
        <f t="shared" si="1329"/>
        <v>0</v>
      </c>
      <c r="PJ221" s="1460">
        <f t="shared" si="1329"/>
        <v>0</v>
      </c>
      <c r="PK221" s="1460">
        <f t="shared" si="1329"/>
        <v>0</v>
      </c>
      <c r="PL221" s="1460">
        <f t="shared" si="1329"/>
        <v>0</v>
      </c>
      <c r="PM221" s="1460">
        <f t="shared" si="1329"/>
        <v>0</v>
      </c>
      <c r="PN221" s="1460">
        <f t="shared" si="1329"/>
        <v>0</v>
      </c>
      <c r="PO221" s="1460">
        <f t="shared" si="1329"/>
        <v>0</v>
      </c>
      <c r="PP221" s="1460">
        <f t="shared" si="1329"/>
        <v>0</v>
      </c>
      <c r="PQ221" s="1460">
        <f t="shared" si="1329"/>
        <v>0</v>
      </c>
      <c r="PR221" s="1460">
        <f t="shared" si="1329"/>
        <v>0</v>
      </c>
      <c r="PS221" s="1460">
        <f t="shared" si="1329"/>
        <v>0</v>
      </c>
      <c r="PT221" s="1460">
        <f t="shared" si="1329"/>
        <v>0</v>
      </c>
      <c r="PU221" s="1460">
        <f t="shared" si="1329"/>
        <v>0</v>
      </c>
      <c r="PV221" s="1460">
        <f t="shared" si="1330"/>
        <v>0</v>
      </c>
      <c r="PW221" s="1460">
        <f t="shared" si="1330"/>
        <v>0</v>
      </c>
      <c r="PX221" s="1460">
        <f t="shared" si="1330"/>
        <v>0</v>
      </c>
      <c r="PY221" s="1460">
        <f t="shared" si="1330"/>
        <v>0</v>
      </c>
      <c r="PZ221" s="1460">
        <f t="shared" si="1330"/>
        <v>0</v>
      </c>
      <c r="QA221" s="1460">
        <f t="shared" si="1330"/>
        <v>0</v>
      </c>
      <c r="QB221" s="1460">
        <f t="shared" si="1330"/>
        <v>0</v>
      </c>
      <c r="QC221" s="1460">
        <f t="shared" si="1330"/>
        <v>0</v>
      </c>
      <c r="QD221" s="1460">
        <f t="shared" si="1330"/>
        <v>0</v>
      </c>
      <c r="QE221" s="1460">
        <f t="shared" si="1330"/>
        <v>0</v>
      </c>
      <c r="QF221" s="1460">
        <f t="shared" si="1330"/>
        <v>0</v>
      </c>
      <c r="QG221" s="1460">
        <f t="shared" si="1330"/>
        <v>0</v>
      </c>
      <c r="QH221" s="1460">
        <f t="shared" si="1330"/>
        <v>0</v>
      </c>
      <c r="QI221" s="1460">
        <f t="shared" si="1330"/>
        <v>0</v>
      </c>
      <c r="QJ221" s="1460">
        <f t="shared" si="1330"/>
        <v>0</v>
      </c>
      <c r="QK221" s="1460">
        <f t="shared" si="1330"/>
        <v>0</v>
      </c>
      <c r="QL221" s="1460">
        <f t="shared" si="1323"/>
        <v>0</v>
      </c>
      <c r="QM221" s="1460">
        <f t="shared" si="1323"/>
        <v>0</v>
      </c>
      <c r="QN221" s="1460">
        <f t="shared" si="1323"/>
        <v>0</v>
      </c>
      <c r="QO221" s="1460">
        <f t="shared" si="1323"/>
        <v>0</v>
      </c>
      <c r="QP221" s="1460">
        <f t="shared" si="1323"/>
        <v>0</v>
      </c>
      <c r="QQ221" s="1460">
        <f t="shared" si="1323"/>
        <v>0</v>
      </c>
    </row>
    <row r="222" spans="1:459" s="1466" customFormat="1" ht="22.5" customHeight="1">
      <c r="A222" s="1468"/>
      <c r="B222" s="1469"/>
      <c r="C222" s="1469"/>
      <c r="D222" s="1470"/>
      <c r="E222" s="1471"/>
      <c r="F222" s="1472"/>
      <c r="G222" s="1472"/>
      <c r="H222" s="1473">
        <f t="shared" ref="H222:H285" si="1342">IFERROR(DATEDIF(F222,G222,"M"),"")</f>
        <v>0</v>
      </c>
      <c r="I222" s="1474">
        <v>0</v>
      </c>
      <c r="J222" s="1475">
        <f t="shared" si="437"/>
        <v>0</v>
      </c>
      <c r="K222" s="1476">
        <v>0</v>
      </c>
      <c r="L222" s="1477">
        <f t="shared" ref="L222:L285" si="1343">+M222/12</f>
        <v>0</v>
      </c>
      <c r="M222" s="1477">
        <f t="shared" ref="M222:M285" si="1344">+K222*D222</f>
        <v>0</v>
      </c>
      <c r="N222" s="1478"/>
      <c r="O222" s="1479">
        <v>0</v>
      </c>
      <c r="P222" s="1480">
        <v>0</v>
      </c>
      <c r="Q222" s="1828">
        <v>0</v>
      </c>
      <c r="R222" s="1831">
        <f t="shared" ref="R222:R285" si="1345">IFERROR(S222/D222,0)</f>
        <v>0</v>
      </c>
      <c r="S222" s="1481">
        <f>IF(AND(SUM(O222:Q222)=0,N222="NNN"),MIN('Operating History and Pro Forma'!$M$33,'Operating History and Pro Forma'!$T$15)*D222,SUM(O222:Q222)*D222)</f>
        <v>0</v>
      </c>
      <c r="T222" s="1482">
        <f t="shared" ref="T222:T285" si="1346">+IFERROR(U222/D222,0)</f>
        <v>0</v>
      </c>
      <c r="U222" s="1483">
        <f t="shared" ref="U222:U285" si="1347">+M222+S222</f>
        <v>0</v>
      </c>
      <c r="V222" s="1480"/>
      <c r="W222" s="1514"/>
      <c r="X222" s="1486" t="str">
        <f t="shared" ref="X222:X285" si="1348">IFERROR(U222/Y222,"")</f>
        <v/>
      </c>
      <c r="Y222" s="1487">
        <f t="shared" ref="Y222:Y285" si="1349">+Z222*D222</f>
        <v>0</v>
      </c>
      <c r="Z222" s="1488"/>
      <c r="AA222" s="1488"/>
      <c r="AB222" s="1488"/>
      <c r="AC222" s="1488"/>
      <c r="AD222" s="1489">
        <f t="shared" ref="AD222:AD285" si="1350">IFERROR(IF(AE222="V",0,U222/$U$295),0)</f>
        <v>0</v>
      </c>
      <c r="AE222" s="1490" t="str">
        <f t="shared" ref="AE222:AE285" si="1351">RIGHT(E222)</f>
        <v/>
      </c>
      <c r="AF222" s="1491">
        <f t="shared" ref="AF222:AF285" si="1352">IFERROR(IF(AE222="V","Vacant",VLOOKUP(AC222,$A$327:$B$330,2,0)),0)</f>
        <v>0</v>
      </c>
      <c r="AG222" s="1492">
        <f t="shared" ref="AG222:AG285" si="1353">+J222</f>
        <v>0</v>
      </c>
      <c r="AH222" s="1493">
        <f t="shared" si="1320"/>
        <v>0</v>
      </c>
      <c r="AI222" s="1493">
        <f t="shared" si="1320"/>
        <v>0</v>
      </c>
      <c r="AJ222" s="1494">
        <f t="shared" si="1320"/>
        <v>0</v>
      </c>
      <c r="AK222" s="1494">
        <f t="shared" si="1320"/>
        <v>0</v>
      </c>
      <c r="AL222" s="1495">
        <f t="shared" si="1320"/>
        <v>0</v>
      </c>
      <c r="AM222" s="1496">
        <f t="shared" si="1320"/>
        <v>0</v>
      </c>
      <c r="AN222" s="1497">
        <f t="shared" si="399"/>
        <v>0</v>
      </c>
      <c r="AO222" s="1498">
        <f t="shared" si="1327"/>
        <v>0</v>
      </c>
      <c r="AP222" s="1499">
        <f t="shared" ref="AP222:AP285" si="1354">IFERROR(INDEX($BM$10:$GB$10,1,AO222)*$AG222,)</f>
        <v>0</v>
      </c>
      <c r="AQ222" s="1500">
        <f t="shared" ref="AQ222:AQ285" si="1355">IFERROR(INDEX($BM$10:$GB$10,1,AO222)*$AJ222*$D222,0)</f>
        <v>0</v>
      </c>
      <c r="AR222" s="1501">
        <f t="shared" ref="AR222:AR285" si="1356">IFERROR(INDEX($BM$10:$GB$10,1,AO222)*$AL222*$D222*AI222*$AP222,0)</f>
        <v>0</v>
      </c>
      <c r="AS222" s="1498">
        <f t="shared" si="1324"/>
        <v>0</v>
      </c>
      <c r="AT222" s="1501">
        <f t="shared" ref="AT222:AT285" si="1357">IF(AS222=$AU222,L222,W222*D222/12)</f>
        <v>0</v>
      </c>
      <c r="AU222" s="1498">
        <f t="shared" ref="AU222:AU285" si="1358">IFERROR(IF($AF222="Vacant",AN222,MAX(1,DATEDIF(Note_Date,$G222,"M"))),1)</f>
        <v>1</v>
      </c>
      <c r="AV222" s="1498">
        <f t="shared" ref="AV222:AV285" si="1359">ROUNDUP(IF($AF222="V",AU222+$AH222,IF($AF222="R",AU222+1,(AU222+1+((1-$B$312)*$AH222)))),0)</f>
        <v>2</v>
      </c>
      <c r="AW222" s="1499">
        <f t="shared" ref="AW222:AW285" si="1360">IFERROR(IF(AF222="R",MIN(AT222*12/D222*(1+INDEX($BM$10:$GB$10,1,AV222)-IF(AU222=AS222,1,INDEX($BM$10:$GB$10,1,MAX(1,AS222)))),(INDEX($BM$10:$GB$10,1,MIN(120,AV222))*$AG222)),(INDEX($BM$10:$GB$10,1,MIN(120,AV222))*$AG222)),0)</f>
        <v>0</v>
      </c>
      <c r="AX222" s="1502">
        <f t="shared" ref="AX222:AX285" si="1361">IF($AF222="R",$AK222*$D222*INDEX($BM$8:$GB$8,1,MIN(120,AV222)),IF($AF222="V",$AJ222*$D222*INDEX($BM$8:$GB$8,1,MIN(120,AV222)),($AK222*$D222*INDEX($BM$8:$GB$8,1,MIN(120,AV222))*$B$312)+($AJ222*$D222*INDEX($BM$8:$GB$8,1,MIN(120,AV222))*(1-$B$312))))</f>
        <v>0</v>
      </c>
      <c r="AY222" s="1503">
        <f t="shared" ref="AY222:AY285" si="1362">IF($AF222="R",$AM222*$D222*$AI222*AW222*INDEX($BM$8:$GB$8,1,MIN(120,AV222)),IF($AF222="V",$AL222*$D222*$AI222*AW222*INDEX($BM$8:$GB$8,1,MIN(120,AV222)),($AM222*$D222*$AI222*AW222*INDEX($BM$8:$GB$8,1,MIN(120,AV222))*$B$312)+($AL222*$D222*$AI222*AW222*INDEX($BM$8:$GB$8,1,MIN(120,AV222))*(1-$B$312))))</f>
        <v>0</v>
      </c>
      <c r="AZ222" s="1498">
        <f t="shared" ref="AZ222:AZ285" si="1363">+AV222+(12*AI222)</f>
        <v>2</v>
      </c>
      <c r="BA222" s="1498">
        <f t="shared" ref="BA222:BA285" si="1364">ROUNDUP((AZ222+1+((1-$B$312)*$AH222)),0)</f>
        <v>3</v>
      </c>
      <c r="BB222" s="1499">
        <f t="shared" ref="BB222:BB285" si="1365">(INDEX($BM$10:$GB$10,1,MIN(120,BA222))*$AG222)</f>
        <v>0</v>
      </c>
      <c r="BC222" s="1502">
        <f t="shared" ref="BC222:BC285" si="1366">($AK222*$D222*INDEX($BM$8:$GB$8,1,MIN(120,BA222))*$B$312)+($AJ222*$D222*INDEX($BM$8:$GB$8,1,MIN(120,BA222))*(1-$B$312))</f>
        <v>0</v>
      </c>
      <c r="BD222" s="1503">
        <f t="shared" ref="BD222:BD285" si="1367">($AM222*$D222*$AI222*BB222*INDEX($BM$8:$GB$8,1,MIN(120,BA222))*$B$312)+($AL222*$D222*$AI222*BB222*INDEX($BM$8:$GB$8,1,MIN(120,BA222))*(1-$B$312))</f>
        <v>0</v>
      </c>
      <c r="BE222" s="1498">
        <f t="shared" ref="BE222:BE285" si="1368">+BA222+(12*AI222)</f>
        <v>3</v>
      </c>
      <c r="BF222" s="1498">
        <f t="shared" ref="BF222:BF285" si="1369">ROUNDUP((BE222+1+((1-$B$312)*$AH222)),0)</f>
        <v>4</v>
      </c>
      <c r="BG222" s="1499">
        <f t="shared" ref="BG222:BG285" si="1370">INDEX($BM$10:$GB$10,1,MIN(120,BF222))*$AG222</f>
        <v>0</v>
      </c>
      <c r="BH222" s="1502">
        <f t="shared" ref="BH222:BH285" si="1371">($AK222*$D222*INDEX($BM$8:$GB$8,1,MIN(120,BF222))*$B$312)+($AJ222*$D222*INDEX($BM$8:$GB$8,1,MIN(120,BF222))*(1-$B$312))</f>
        <v>0</v>
      </c>
      <c r="BI222" s="1502">
        <f t="shared" ref="BI222:BI285" si="1372">($AM222*$D222*$AI222*BG222*INDEX($BM$8:$GB$8,1,MIN(120,BF222))*$B$312)+($AL222*$D222*$AI222*BG222*INDEX($BM$8:$GB$8,1,MIN(120,BF222))*(1-$B$312))</f>
        <v>0</v>
      </c>
      <c r="BJ222" s="1504">
        <f t="shared" ref="BJ222:BJ285" si="1373">IFERROR(YEAR(F222),)</f>
        <v>1900</v>
      </c>
      <c r="BK222" s="1505" t="str">
        <f t="shared" ref="BK222:BK285" si="1374">LEFT(E222)</f>
        <v/>
      </c>
      <c r="BL222" s="1506"/>
      <c r="BM222" s="1507">
        <f t="shared" ref="BM222:BM285" si="1375">IF(AE222="v",0,IF(BM$12&lt;$AU222,$L222,IF(BM$12&gt;$AV222,$AW222*$D222/12,0)))</f>
        <v>0</v>
      </c>
      <c r="BN222" s="1508">
        <f t="shared" si="1325"/>
        <v>0</v>
      </c>
      <c r="BO222" s="1508">
        <f t="shared" si="1325"/>
        <v>0</v>
      </c>
      <c r="BP222" s="1508">
        <f t="shared" si="1325"/>
        <v>0</v>
      </c>
      <c r="BQ222" s="1508">
        <f t="shared" si="1325"/>
        <v>0</v>
      </c>
      <c r="BR222" s="1508">
        <f t="shared" ref="BN222:CC238" si="1376">IF(BR$12&lt;$AO222,0,IF(BR$12&lt;=$AU222,IF(BR$12&lt;$AS222,$L222,$AT222),IF(OR(AND(BR$12&lt;$BF222,BR$12&gt;=$BE222),AND(BR$12&lt;$BA222,BR$12&gt;=$AZ222),AND(BR$12&lt;$AV222,BR$12&gt;=$AU222)),0,IF(BR$12&gt;=$BF222,$BG222*$D222/12,IF(BR$12&gt;=$BA222,$BB222*$D222/12,IF(BR$12&gt;=$AV222,$AW222*$D222/12))))))</f>
        <v>0</v>
      </c>
      <c r="BS222" s="1508">
        <f t="shared" si="1376"/>
        <v>0</v>
      </c>
      <c r="BT222" s="1508">
        <f t="shared" si="1376"/>
        <v>0</v>
      </c>
      <c r="BU222" s="1508">
        <f t="shared" si="1376"/>
        <v>0</v>
      </c>
      <c r="BV222" s="1508">
        <f t="shared" si="1376"/>
        <v>0</v>
      </c>
      <c r="BW222" s="1508">
        <f t="shared" si="1376"/>
        <v>0</v>
      </c>
      <c r="BX222" s="1508">
        <f t="shared" si="1376"/>
        <v>0</v>
      </c>
      <c r="BY222" s="1507">
        <f t="shared" si="1376"/>
        <v>0</v>
      </c>
      <c r="BZ222" s="1508">
        <f t="shared" si="1376"/>
        <v>0</v>
      </c>
      <c r="CA222" s="1508">
        <f t="shared" si="1376"/>
        <v>0</v>
      </c>
      <c r="CB222" s="1508">
        <f t="shared" si="1376"/>
        <v>0</v>
      </c>
      <c r="CC222" s="1508">
        <f t="shared" si="1376"/>
        <v>0</v>
      </c>
      <c r="CD222" s="1508">
        <f t="shared" si="1335"/>
        <v>0</v>
      </c>
      <c r="CE222" s="1508">
        <f t="shared" si="1335"/>
        <v>0</v>
      </c>
      <c r="CF222" s="1508">
        <f t="shared" si="1335"/>
        <v>0</v>
      </c>
      <c r="CG222" s="1508">
        <f t="shared" si="1335"/>
        <v>0</v>
      </c>
      <c r="CH222" s="1508">
        <f t="shared" si="1335"/>
        <v>0</v>
      </c>
      <c r="CI222" s="1508">
        <f t="shared" si="1335"/>
        <v>0</v>
      </c>
      <c r="CJ222" s="1509">
        <f t="shared" si="1335"/>
        <v>0</v>
      </c>
      <c r="CK222" s="1507">
        <f t="shared" si="1335"/>
        <v>0</v>
      </c>
      <c r="CL222" s="1508">
        <f t="shared" si="1335"/>
        <v>0</v>
      </c>
      <c r="CM222" s="1508">
        <f t="shared" si="1335"/>
        <v>0</v>
      </c>
      <c r="CN222" s="1508">
        <f t="shared" si="1335"/>
        <v>0</v>
      </c>
      <c r="CO222" s="1508">
        <f t="shared" si="1335"/>
        <v>0</v>
      </c>
      <c r="CP222" s="1508">
        <f t="shared" si="1335"/>
        <v>0</v>
      </c>
      <c r="CQ222" s="1508">
        <f t="shared" si="1335"/>
        <v>0</v>
      </c>
      <c r="CR222" s="1508">
        <f t="shared" si="1335"/>
        <v>0</v>
      </c>
      <c r="CS222" s="1508">
        <f t="shared" si="1335"/>
        <v>0</v>
      </c>
      <c r="CT222" s="1508">
        <f t="shared" si="1336"/>
        <v>0</v>
      </c>
      <c r="CU222" s="1508">
        <f t="shared" si="1336"/>
        <v>0</v>
      </c>
      <c r="CV222" s="1509">
        <f t="shared" si="1336"/>
        <v>0</v>
      </c>
      <c r="CW222" s="1508">
        <f t="shared" si="1336"/>
        <v>0</v>
      </c>
      <c r="CX222" s="1508">
        <f t="shared" si="1336"/>
        <v>0</v>
      </c>
      <c r="CY222" s="1508">
        <f t="shared" si="1336"/>
        <v>0</v>
      </c>
      <c r="CZ222" s="1508">
        <f t="shared" si="1336"/>
        <v>0</v>
      </c>
      <c r="DA222" s="1508">
        <f t="shared" si="1336"/>
        <v>0</v>
      </c>
      <c r="DB222" s="1508">
        <f t="shared" si="1336"/>
        <v>0</v>
      </c>
      <c r="DC222" s="1508">
        <f t="shared" si="1336"/>
        <v>0</v>
      </c>
      <c r="DD222" s="1508">
        <f t="shared" si="1336"/>
        <v>0</v>
      </c>
      <c r="DE222" s="1508">
        <f t="shared" si="1336"/>
        <v>0</v>
      </c>
      <c r="DF222" s="1508">
        <f t="shared" si="1336"/>
        <v>0</v>
      </c>
      <c r="DG222" s="1508">
        <f t="shared" si="1336"/>
        <v>0</v>
      </c>
      <c r="DH222" s="1509">
        <f t="shared" si="1336"/>
        <v>0</v>
      </c>
      <c r="DI222" s="1508">
        <f t="shared" si="1336"/>
        <v>0</v>
      </c>
      <c r="DJ222" s="1508">
        <f t="shared" si="1337"/>
        <v>0</v>
      </c>
      <c r="DK222" s="1508">
        <f t="shared" si="1337"/>
        <v>0</v>
      </c>
      <c r="DL222" s="1508">
        <f t="shared" si="1337"/>
        <v>0</v>
      </c>
      <c r="DM222" s="1508">
        <f t="shared" si="1337"/>
        <v>0</v>
      </c>
      <c r="DN222" s="1508">
        <f t="shared" si="1337"/>
        <v>0</v>
      </c>
      <c r="DO222" s="1508">
        <f t="shared" si="1337"/>
        <v>0</v>
      </c>
      <c r="DP222" s="1508">
        <f t="shared" si="1337"/>
        <v>0</v>
      </c>
      <c r="DQ222" s="1508">
        <f t="shared" si="1337"/>
        <v>0</v>
      </c>
      <c r="DR222" s="1508">
        <f t="shared" si="1337"/>
        <v>0</v>
      </c>
      <c r="DS222" s="1508">
        <f t="shared" si="1337"/>
        <v>0</v>
      </c>
      <c r="DT222" s="1509">
        <f t="shared" si="1337"/>
        <v>0</v>
      </c>
      <c r="DU222" s="1507">
        <f t="shared" si="1337"/>
        <v>0</v>
      </c>
      <c r="DV222" s="1508">
        <f t="shared" si="1337"/>
        <v>0</v>
      </c>
      <c r="DW222" s="1508">
        <f t="shared" si="1337"/>
        <v>0</v>
      </c>
      <c r="DX222" s="1508">
        <f t="shared" si="1337"/>
        <v>0</v>
      </c>
      <c r="DY222" s="1508">
        <f t="shared" si="1337"/>
        <v>0</v>
      </c>
      <c r="DZ222" s="1508">
        <f t="shared" si="1338"/>
        <v>0</v>
      </c>
      <c r="EA222" s="1508">
        <f t="shared" si="1338"/>
        <v>0</v>
      </c>
      <c r="EB222" s="1508">
        <f t="shared" si="1338"/>
        <v>0</v>
      </c>
      <c r="EC222" s="1508">
        <f t="shared" si="1338"/>
        <v>0</v>
      </c>
      <c r="ED222" s="1508">
        <f t="shared" si="1338"/>
        <v>0</v>
      </c>
      <c r="EE222" s="1508">
        <f t="shared" si="1338"/>
        <v>0</v>
      </c>
      <c r="EF222" s="1508">
        <f t="shared" si="1338"/>
        <v>0</v>
      </c>
      <c r="EG222" s="1507">
        <f t="shared" si="1338"/>
        <v>0</v>
      </c>
      <c r="EH222" s="1508">
        <f t="shared" si="1338"/>
        <v>0</v>
      </c>
      <c r="EI222" s="1508">
        <f t="shared" si="1338"/>
        <v>0</v>
      </c>
      <c r="EJ222" s="1508">
        <f t="shared" si="1338"/>
        <v>0</v>
      </c>
      <c r="EK222" s="1508">
        <f t="shared" si="1338"/>
        <v>0</v>
      </c>
      <c r="EL222" s="1508">
        <f t="shared" si="1338"/>
        <v>0</v>
      </c>
      <c r="EM222" s="1508">
        <f t="shared" si="1338"/>
        <v>0</v>
      </c>
      <c r="EN222" s="1508">
        <f t="shared" si="1338"/>
        <v>0</v>
      </c>
      <c r="EO222" s="1508">
        <f t="shared" si="1338"/>
        <v>0</v>
      </c>
      <c r="EP222" s="1508">
        <f t="shared" si="1340"/>
        <v>0</v>
      </c>
      <c r="EQ222" s="1508">
        <f t="shared" si="1340"/>
        <v>0</v>
      </c>
      <c r="ER222" s="1509">
        <f t="shared" si="1340"/>
        <v>0</v>
      </c>
      <c r="ES222" s="1507">
        <f t="shared" si="1340"/>
        <v>0</v>
      </c>
      <c r="ET222" s="1508">
        <f t="shared" si="1340"/>
        <v>0</v>
      </c>
      <c r="EU222" s="1508">
        <f t="shared" si="1340"/>
        <v>0</v>
      </c>
      <c r="EV222" s="1508">
        <f t="shared" si="1340"/>
        <v>0</v>
      </c>
      <c r="EW222" s="1508">
        <f t="shared" si="1340"/>
        <v>0</v>
      </c>
      <c r="EX222" s="1508">
        <f t="shared" si="1340"/>
        <v>0</v>
      </c>
      <c r="EY222" s="1508">
        <f t="shared" si="1340"/>
        <v>0</v>
      </c>
      <c r="EZ222" s="1508">
        <f t="shared" si="1340"/>
        <v>0</v>
      </c>
      <c r="FA222" s="1508">
        <f t="shared" si="1340"/>
        <v>0</v>
      </c>
      <c r="FB222" s="1508">
        <f t="shared" si="1340"/>
        <v>0</v>
      </c>
      <c r="FC222" s="1508">
        <f t="shared" si="1340"/>
        <v>0</v>
      </c>
      <c r="FD222" s="1509">
        <f t="shared" si="1340"/>
        <v>0</v>
      </c>
      <c r="FE222" s="1508">
        <f t="shared" si="1340"/>
        <v>0</v>
      </c>
      <c r="FF222" s="1508">
        <f t="shared" si="1339"/>
        <v>0</v>
      </c>
      <c r="FG222" s="1508">
        <f t="shared" si="1334"/>
        <v>0</v>
      </c>
      <c r="FH222" s="1508">
        <f t="shared" si="1334"/>
        <v>0</v>
      </c>
      <c r="FI222" s="1508">
        <f t="shared" si="1334"/>
        <v>0</v>
      </c>
      <c r="FJ222" s="1508">
        <f t="shared" si="1334"/>
        <v>0</v>
      </c>
      <c r="FK222" s="1508">
        <f t="shared" si="1334"/>
        <v>0</v>
      </c>
      <c r="FL222" s="1508">
        <f t="shared" si="1334"/>
        <v>0</v>
      </c>
      <c r="FM222" s="1508">
        <f t="shared" si="1334"/>
        <v>0</v>
      </c>
      <c r="FN222" s="1508">
        <f t="shared" si="1334"/>
        <v>0</v>
      </c>
      <c r="FO222" s="1508">
        <f t="shared" si="1334"/>
        <v>0</v>
      </c>
      <c r="FP222" s="1509">
        <f t="shared" si="1334"/>
        <v>0</v>
      </c>
      <c r="FQ222" s="1508">
        <f t="shared" si="1334"/>
        <v>0</v>
      </c>
      <c r="FR222" s="1508">
        <f t="shared" si="1334"/>
        <v>0</v>
      </c>
      <c r="FS222" s="1508">
        <f t="shared" si="1334"/>
        <v>0</v>
      </c>
      <c r="FT222" s="1508">
        <f t="shared" si="1334"/>
        <v>0</v>
      </c>
      <c r="FU222" s="1508">
        <f t="shared" si="1334"/>
        <v>0</v>
      </c>
      <c r="FV222" s="1508">
        <f t="shared" si="1334"/>
        <v>0</v>
      </c>
      <c r="FW222" s="1508">
        <f t="shared" si="1322"/>
        <v>0</v>
      </c>
      <c r="FX222" s="1508">
        <f t="shared" si="1322"/>
        <v>0</v>
      </c>
      <c r="FY222" s="1508">
        <f t="shared" si="1322"/>
        <v>0</v>
      </c>
      <c r="FZ222" s="1508">
        <f t="shared" si="1322"/>
        <v>0</v>
      </c>
      <c r="GA222" s="1508">
        <f t="shared" si="1322"/>
        <v>0</v>
      </c>
      <c r="GB222" s="1509">
        <f t="shared" si="1322"/>
        <v>0</v>
      </c>
      <c r="GC222" s="1506"/>
      <c r="GD222" s="1458">
        <f t="shared" ref="GD222:GD285" si="1377">IF(AE222="V",0,ROUNDUP(AU222/12,0))</f>
        <v>1</v>
      </c>
      <c r="GE222" s="1510">
        <f t="shared" si="1341"/>
        <v>0</v>
      </c>
      <c r="GF222" s="1511">
        <f t="shared" si="1341"/>
        <v>0</v>
      </c>
      <c r="GG222" s="1511">
        <f t="shared" si="1341"/>
        <v>0</v>
      </c>
      <c r="GH222" s="1511">
        <f t="shared" si="1341"/>
        <v>0</v>
      </c>
      <c r="GI222" s="1511">
        <f t="shared" si="1341"/>
        <v>0</v>
      </c>
      <c r="GJ222" s="1511">
        <f t="shared" si="1341"/>
        <v>0</v>
      </c>
      <c r="GK222" s="1511">
        <f t="shared" si="1341"/>
        <v>0</v>
      </c>
      <c r="GL222" s="1511">
        <f t="shared" si="1341"/>
        <v>0</v>
      </c>
      <c r="GM222" s="1511">
        <f t="shared" si="1341"/>
        <v>0</v>
      </c>
      <c r="GN222" s="1512">
        <f t="shared" si="1341"/>
        <v>0</v>
      </c>
      <c r="GO222" s="1513">
        <f t="shared" ref="GO222:GO285" si="1378">SUM(GE222:GN222)</f>
        <v>0</v>
      </c>
      <c r="GP222" s="1506"/>
      <c r="GQ222" s="1510">
        <f t="shared" si="1304"/>
        <v>0</v>
      </c>
      <c r="GR222" s="1511">
        <f t="shared" si="1314"/>
        <v>0</v>
      </c>
      <c r="GS222" s="1511">
        <f t="shared" si="1314"/>
        <v>0</v>
      </c>
      <c r="GT222" s="1511">
        <f t="shared" si="1314"/>
        <v>0</v>
      </c>
      <c r="GU222" s="1511">
        <f t="shared" si="1314"/>
        <v>0</v>
      </c>
      <c r="GV222" s="1511">
        <f t="shared" si="1314"/>
        <v>0</v>
      </c>
      <c r="GW222" s="1511">
        <f t="shared" si="1314"/>
        <v>0</v>
      </c>
      <c r="GX222" s="1511">
        <f t="shared" si="1314"/>
        <v>0</v>
      </c>
      <c r="GY222" s="1511">
        <f t="shared" si="1314"/>
        <v>0</v>
      </c>
      <c r="GZ222" s="1512">
        <f t="shared" si="1314"/>
        <v>0</v>
      </c>
      <c r="HA222" s="1513">
        <f t="shared" ref="HA222:HA285" si="1379">SUM(GQ222:GZ222)</f>
        <v>0</v>
      </c>
      <c r="HB222" s="1506">
        <f t="shared" ref="HB222:HB285" si="1380">ROUNDUP(AV222/12,0)</f>
        <v>1</v>
      </c>
      <c r="HC222" s="1506"/>
      <c r="HD222" s="1508">
        <f t="shared" ref="HD222:HD285" si="1381">IF(AE222="v",0,IF(HD$12&lt;$AU222,$S222/12,IF(HD$12&gt;$AV222,$S222/12,0)))</f>
        <v>0</v>
      </c>
      <c r="HE222" s="1460">
        <f t="shared" ref="HE222:HE285" si="1382">IF(HE$12&lt;$AO222,0,IF($N222="MG",MC222,IF(HE$12&lt;=$AU222,$S222*HE$10/12,IF(HE$12&lt;$AU222,$S222*HE$10/12,IF(HE$12&gt;=$BF222,$S222*HE$10/12,IF(HE$12&gt;=$BE222,0,IF(HE$12&gt;=$BA222,$S222*HE$10/12,IF(HE$12&gt;=$AZ222,0,IF(HE$12&gt;=$AV222,$S222*HE$10/12,0)))))))))</f>
        <v>0</v>
      </c>
      <c r="HF222" s="1460">
        <f t="shared" ref="HF222:HF285" si="1383">IF(HF$12&lt;$AO222,0,IF($N222="MG",MD222,IF(HF$12&lt;=$AU222,$S222*HF$10/12,IF(HF$12&lt;$AU222,$S222*HF$10/12,IF(HF$12&gt;=$BF222,$S222*HF$10/12,IF(HF$12&gt;=$BE222,0,IF(HF$12&gt;=$BA222,$S222*HF$10/12,IF(HF$12&gt;=$AZ222,0,IF(HF$12&gt;=$AV222,$S222*HF$10/12,0)))))))))</f>
        <v>0</v>
      </c>
      <c r="HG222" s="1460">
        <f t="shared" ref="HG222:HG285" si="1384">IF(HG$12&lt;$AO222,0,IF($N222="MG",ME222,IF(HG$12&lt;=$AU222,$S222*HG$10/12,IF(HG$12&lt;$AU222,$S222*HG$10/12,IF(HG$12&gt;=$BF222,$S222*HG$10/12,IF(HG$12&gt;=$BE222,0,IF(HG$12&gt;=$BA222,$S222*HG$10/12,IF(HG$12&gt;=$AZ222,0,IF(HG$12&gt;=$AV222,$S222*HG$10/12,0)))))))))</f>
        <v>0</v>
      </c>
      <c r="HH222" s="1460">
        <f t="shared" ref="HH222:HH285" si="1385">IF(HH$12&lt;$AO222,0,IF($N222="MG",MF222,IF(HH$12&lt;=$AU222,$S222*HH$10/12,IF(HH$12&lt;$AU222,$S222*HH$10/12,IF(HH$12&gt;=$BF222,$S222*HH$10/12,IF(HH$12&gt;=$BE222,0,IF(HH$12&gt;=$BA222,$S222*HH$10/12,IF(HH$12&gt;=$AZ222,0,IF(HH$12&gt;=$AV222,$S222*HH$10/12,0)))))))))</f>
        <v>0</v>
      </c>
      <c r="HI222" s="1460">
        <f t="shared" ref="HI222:HI285" si="1386">IF(HI$12&lt;$AO222,0,IF($N222="MG",MG222,IF(HI$12&lt;=$AU222,$S222*HI$10/12,IF(HI$12&lt;$AU222,$S222*HI$10/12,IF(HI$12&gt;=$BF222,$S222*HI$10/12,IF(HI$12&gt;=$BE222,0,IF(HI$12&gt;=$BA222,$S222*HI$10/12,IF(HI$12&gt;=$AZ222,0,IF(HI$12&gt;=$AV222,$S222*HI$10/12,0)))))))))</f>
        <v>0</v>
      </c>
      <c r="HJ222" s="1460">
        <f t="shared" ref="HJ222:HJ285" si="1387">IF(HJ$12&lt;$AO222,0,IF($N222="MG",MH222,IF(HJ$12&lt;=$AU222,$S222*HJ$10/12,IF(HJ$12&lt;$AU222,$S222*HJ$10/12,IF(HJ$12&gt;=$BF222,$S222*HJ$10/12,IF(HJ$12&gt;=$BE222,0,IF(HJ$12&gt;=$BA222,$S222*HJ$10/12,IF(HJ$12&gt;=$AZ222,0,IF(HJ$12&gt;=$AV222,$S222*HJ$10/12,0)))))))))</f>
        <v>0</v>
      </c>
      <c r="HK222" s="1460">
        <f t="shared" ref="HK222:HK285" si="1388">IF(HK$12&lt;$AO222,0,IF($N222="MG",MI222,IF(HK$12&lt;=$AU222,$S222*HK$10/12,IF(HK$12&lt;$AU222,$S222*HK$10/12,IF(HK$12&gt;=$BF222,$S222*HK$10/12,IF(HK$12&gt;=$BE222,0,IF(HK$12&gt;=$BA222,$S222*HK$10/12,IF(HK$12&gt;=$AZ222,0,IF(HK$12&gt;=$AV222,$S222*HK$10/12,0)))))))))</f>
        <v>0</v>
      </c>
      <c r="HL222" s="1460">
        <f t="shared" ref="HL222:HL285" si="1389">IF(HL$12&lt;$AO222,0,IF($N222="MG",MJ222,IF(HL$12&lt;=$AU222,$S222*HL$10/12,IF(HL$12&lt;$AU222,$S222*HL$10/12,IF(HL$12&gt;=$BF222,$S222*HL$10/12,IF(HL$12&gt;=$BE222,0,IF(HL$12&gt;=$BA222,$S222*HL$10/12,IF(HL$12&gt;=$AZ222,0,IF(HL$12&gt;=$AV222,$S222*HL$10/12,0)))))))))</f>
        <v>0</v>
      </c>
      <c r="HM222" s="1460">
        <f t="shared" ref="HM222:HM285" si="1390">IF(HM$12&lt;$AO222,0,IF($N222="MG",MK222,IF(HM$12&lt;=$AU222,$S222*HM$10/12,IF(HM$12&lt;$AU222,$S222*HM$10/12,IF(HM$12&gt;=$BF222,$S222*HM$10/12,IF(HM$12&gt;=$BE222,0,IF(HM$12&gt;=$BA222,$S222*HM$10/12,IF(HM$12&gt;=$AZ222,0,IF(HM$12&gt;=$AV222,$S222*HM$10/12,0)))))))))</f>
        <v>0</v>
      </c>
      <c r="HN222" s="1460">
        <f t="shared" ref="HN222:HN285" si="1391">IF(HN$12&lt;$AO222,0,IF($N222="MG",ML222,IF(HN$12&lt;=$AU222,$S222*HN$10/12,IF(HN$12&lt;$AU222,$S222*HN$10/12,IF(HN$12&gt;=$BF222,$S222*HN$10/12,IF(HN$12&gt;=$BE222,0,IF(HN$12&gt;=$BA222,$S222*HN$10/12,IF(HN$12&gt;=$AZ222,0,IF(HN$12&gt;=$AV222,$S222*HN$10/12,0)))))))))</f>
        <v>0</v>
      </c>
      <c r="HO222" s="1460">
        <f t="shared" ref="HO222:HO285" si="1392">IF(HO$12&lt;$AO222,0,IF($N222="MG",MM222,IF(HO$12&lt;=$AU222,$S222*HO$10/12,IF(HO$12&lt;$AU222,$S222*HO$10/12,IF(HO$12&gt;=$BF222,$S222*HO$10/12,IF(HO$12&gt;=$BE222,0,IF(HO$12&gt;=$BA222,$S222*HO$10/12,IF(HO$12&gt;=$AZ222,0,IF(HO$12&gt;=$AV222,$S222*HO$10/12,0)))))))))</f>
        <v>0</v>
      </c>
      <c r="HP222" s="1460">
        <f t="shared" ref="HP222:HP285" si="1393">IF(HP$12&lt;$AO222,0,IF($N222="MG",MN222,IF(HP$12&lt;=$AU222,$S222*HP$10/12,IF(HP$12&lt;$AU222,$S222*HP$10/12,IF(HP$12&gt;=$BF222,$S222*HP$10/12,IF(HP$12&gt;=$BE222,0,IF(HP$12&gt;=$BA222,$S222*HP$10/12,IF(HP$12&gt;=$AZ222,0,IF(HP$12&gt;=$AV222,$S222*HP$10/12,0)))))))))</f>
        <v>0</v>
      </c>
      <c r="HQ222" s="1460">
        <f t="shared" ref="HQ222:HQ285" si="1394">IF(HQ$12&lt;$AO222,0,IF($N222="MG",MO222,IF(HQ$12&lt;=$AU222,$S222*HQ$10/12,IF(HQ$12&lt;$AU222,$S222*HQ$10/12,IF(HQ$12&gt;=$BF222,$S222*HQ$10/12,IF(HQ$12&gt;=$BE222,0,IF(HQ$12&gt;=$BA222,$S222*HQ$10/12,IF(HQ$12&gt;=$AZ222,0,IF(HQ$12&gt;=$AV222,$S222*HQ$10/12,0)))))))))</f>
        <v>0</v>
      </c>
      <c r="HR222" s="1460">
        <f t="shared" ref="HR222:HR285" si="1395">IF(HR$12&lt;$AO222,0,IF($N222="MG",MP222,IF(HR$12&lt;=$AU222,$S222*HR$10/12,IF(HR$12&lt;$AU222,$S222*HR$10/12,IF(HR$12&gt;=$BF222,$S222*HR$10/12,IF(HR$12&gt;=$BE222,0,IF(HR$12&gt;=$BA222,$S222*HR$10/12,IF(HR$12&gt;=$AZ222,0,IF(HR$12&gt;=$AV222,$S222*HR$10/12,0)))))))))</f>
        <v>0</v>
      </c>
      <c r="HS222" s="1460">
        <f t="shared" ref="HS222:HS285" si="1396">IF(HS$12&lt;$AO222,0,IF($N222="MG",MQ222,IF(HS$12&lt;=$AU222,$S222*HS$10/12,IF(HS$12&lt;$AU222,$S222*HS$10/12,IF(HS$12&gt;=$BF222,$S222*HS$10/12,IF(HS$12&gt;=$BE222,0,IF(HS$12&gt;=$BA222,$S222*HS$10/12,IF(HS$12&gt;=$AZ222,0,IF(HS$12&gt;=$AV222,$S222*HS$10/12,0)))))))))</f>
        <v>0</v>
      </c>
      <c r="HT222" s="1460">
        <f t="shared" ref="HT222:HT285" si="1397">IF(HT$12&lt;$AO222,0,IF($N222="MG",MR222,IF(HT$12&lt;=$AU222,$S222*HT$10/12,IF(HT$12&lt;$AU222,$S222*HT$10/12,IF(HT$12&gt;=$BF222,$S222*HT$10/12,IF(HT$12&gt;=$BE222,0,IF(HT$12&gt;=$BA222,$S222*HT$10/12,IF(HT$12&gt;=$AZ222,0,IF(HT$12&gt;=$AV222,$S222*HT$10/12,0)))))))))</f>
        <v>0</v>
      </c>
      <c r="HU222" s="1460">
        <f t="shared" ref="HU222:HU285" si="1398">IF(HU$12&lt;$AO222,0,IF($N222="MG",MS222,IF(HU$12&lt;=$AU222,$S222*HU$10/12,IF(HU$12&lt;$AU222,$S222*HU$10/12,IF(HU$12&gt;=$BF222,$S222*HU$10/12,IF(HU$12&gt;=$BE222,0,IF(HU$12&gt;=$BA222,$S222*HU$10/12,IF(HU$12&gt;=$AZ222,0,IF(HU$12&gt;=$AV222,$S222*HU$10/12,0)))))))))</f>
        <v>0</v>
      </c>
      <c r="HV222" s="1460">
        <f t="shared" ref="HV222:HV285" si="1399">IF(HV$12&lt;$AO222,0,IF($N222="MG",MT222,IF(HV$12&lt;=$AU222,$S222*HV$10/12,IF(HV$12&lt;$AU222,$S222*HV$10/12,IF(HV$12&gt;=$BF222,$S222*HV$10/12,IF(HV$12&gt;=$BE222,0,IF(HV$12&gt;=$BA222,$S222*HV$10/12,IF(HV$12&gt;=$AZ222,0,IF(HV$12&gt;=$AV222,$S222*HV$10/12,0)))))))))</f>
        <v>0</v>
      </c>
      <c r="HW222" s="1460">
        <f t="shared" ref="HW222:HW285" si="1400">IF(HW$12&lt;$AO222,0,IF($N222="MG",MU222,IF(HW$12&lt;=$AU222,$S222*HW$10/12,IF(HW$12&lt;$AU222,$S222*HW$10/12,IF(HW$12&gt;=$BF222,$S222*HW$10/12,IF(HW$12&gt;=$BE222,0,IF(HW$12&gt;=$BA222,$S222*HW$10/12,IF(HW$12&gt;=$AZ222,0,IF(HW$12&gt;=$AV222,$S222*HW$10/12,0)))))))))</f>
        <v>0</v>
      </c>
      <c r="HX222" s="1460">
        <f t="shared" ref="HX222:HX285" si="1401">IF(HX$12&lt;$AO222,0,IF($N222="MG",MV222,IF(HX$12&lt;=$AU222,$S222*HX$10/12,IF(HX$12&lt;$AU222,$S222*HX$10/12,IF(HX$12&gt;=$BF222,$S222*HX$10/12,IF(HX$12&gt;=$BE222,0,IF(HX$12&gt;=$BA222,$S222*HX$10/12,IF(HX$12&gt;=$AZ222,0,IF(HX$12&gt;=$AV222,$S222*HX$10/12,0)))))))))</f>
        <v>0</v>
      </c>
      <c r="HY222" s="1460">
        <f t="shared" ref="HY222:HY285" si="1402">IF(HY$12&lt;$AO222,0,IF($N222="MG",MW222,IF(HY$12&lt;=$AU222,$S222*HY$10/12,IF(HY$12&lt;$AU222,$S222*HY$10/12,IF(HY$12&gt;=$BF222,$S222*HY$10/12,IF(HY$12&gt;=$BE222,0,IF(HY$12&gt;=$BA222,$S222*HY$10/12,IF(HY$12&gt;=$AZ222,0,IF(HY$12&gt;=$AV222,$S222*HY$10/12,0)))))))))</f>
        <v>0</v>
      </c>
      <c r="HZ222" s="1460">
        <f t="shared" ref="HZ222:HZ285" si="1403">IF(HZ$12&lt;$AO222,0,IF($N222="MG",MX222,IF(HZ$12&lt;=$AU222,$S222*HZ$10/12,IF(HZ$12&lt;$AU222,$S222*HZ$10/12,IF(HZ$12&gt;=$BF222,$S222*HZ$10/12,IF(HZ$12&gt;=$BE222,0,IF(HZ$12&gt;=$BA222,$S222*HZ$10/12,IF(HZ$12&gt;=$AZ222,0,IF(HZ$12&gt;=$AV222,$S222*HZ$10/12,0)))))))))</f>
        <v>0</v>
      </c>
      <c r="IA222" s="1460">
        <f t="shared" ref="IA222:IA285" si="1404">IF(IA$12&lt;$AO222,0,IF($N222="MG",MY222,IF(IA$12&lt;=$AU222,$S222*IA$10/12,IF(IA$12&lt;$AU222,$S222*IA$10/12,IF(IA$12&gt;=$BF222,$S222*IA$10/12,IF(IA$12&gt;=$BE222,0,IF(IA$12&gt;=$BA222,$S222*IA$10/12,IF(IA$12&gt;=$AZ222,0,IF(IA$12&gt;=$AV222,$S222*IA$10/12,0)))))))))</f>
        <v>0</v>
      </c>
      <c r="IB222" s="1460">
        <f t="shared" ref="IB222:IB285" si="1405">IF(IB$12&lt;$AO222,0,IF($N222="MG",MZ222,IF(IB$12&lt;=$AU222,$S222*IB$10/12,IF(IB$12&lt;$AU222,$S222*IB$10/12,IF(IB$12&gt;=$BF222,$S222*IB$10/12,IF(IB$12&gt;=$BE222,0,IF(IB$12&gt;=$BA222,$S222*IB$10/12,IF(IB$12&gt;=$AZ222,0,IF(IB$12&gt;=$AV222,$S222*IB$10/12,0)))))))))</f>
        <v>0</v>
      </c>
      <c r="IC222" s="1460">
        <f t="shared" ref="IC222:IC285" si="1406">IF(IC$12&lt;$AO222,0,IF($N222="MG",NA222,IF(IC$12&lt;=$AU222,$S222*IC$10/12,IF(IC$12&lt;$AU222,$S222*IC$10/12,IF(IC$12&gt;=$BF222,$S222*IC$10/12,IF(IC$12&gt;=$BE222,0,IF(IC$12&gt;=$BA222,$S222*IC$10/12,IF(IC$12&gt;=$AZ222,0,IF(IC$12&gt;=$AV222,$S222*IC$10/12,0)))))))))</f>
        <v>0</v>
      </c>
      <c r="ID222" s="1460">
        <f t="shared" ref="ID222:ID285" si="1407">IF(ID$12&lt;$AO222,0,IF($N222="MG",NB222,IF(ID$12&lt;=$AU222,$S222*ID$10/12,IF(ID$12&lt;$AU222,$S222*ID$10/12,IF(ID$12&gt;=$BF222,$S222*ID$10/12,IF(ID$12&gt;=$BE222,0,IF(ID$12&gt;=$BA222,$S222*ID$10/12,IF(ID$12&gt;=$AZ222,0,IF(ID$12&gt;=$AV222,$S222*ID$10/12,0)))))))))</f>
        <v>0</v>
      </c>
      <c r="IE222" s="1460">
        <f t="shared" ref="IE222:IE285" si="1408">IF(IE$12&lt;$AO222,0,IF($N222="MG",NC222,IF(IE$12&lt;=$AU222,$S222*IE$10/12,IF(IE$12&lt;$AU222,$S222*IE$10/12,IF(IE$12&gt;=$BF222,$S222*IE$10/12,IF(IE$12&gt;=$BE222,0,IF(IE$12&gt;=$BA222,$S222*IE$10/12,IF(IE$12&gt;=$AZ222,0,IF(IE$12&gt;=$AV222,$S222*IE$10/12,0)))))))))</f>
        <v>0</v>
      </c>
      <c r="IF222" s="1460">
        <f t="shared" ref="IF222:IF285" si="1409">IF(IF$12&lt;$AO222,0,IF($N222="MG",ND222,IF(IF$12&lt;=$AU222,$S222*IF$10/12,IF(IF$12&lt;$AU222,$S222*IF$10/12,IF(IF$12&gt;=$BF222,$S222*IF$10/12,IF(IF$12&gt;=$BE222,0,IF(IF$12&gt;=$BA222,$S222*IF$10/12,IF(IF$12&gt;=$AZ222,0,IF(IF$12&gt;=$AV222,$S222*IF$10/12,0)))))))))</f>
        <v>0</v>
      </c>
      <c r="IG222" s="1460">
        <f t="shared" ref="IG222:IG285" si="1410">IF(IG$12&lt;$AO222,0,IF($N222="MG",NE222,IF(IG$12&lt;=$AU222,$S222*IG$10/12,IF(IG$12&lt;$AU222,$S222*IG$10/12,IF(IG$12&gt;=$BF222,$S222*IG$10/12,IF(IG$12&gt;=$BE222,0,IF(IG$12&gt;=$BA222,$S222*IG$10/12,IF(IG$12&gt;=$AZ222,0,IF(IG$12&gt;=$AV222,$S222*IG$10/12,0)))))))))</f>
        <v>0</v>
      </c>
      <c r="IH222" s="1460">
        <f t="shared" ref="IH222:IH285" si="1411">IF(IH$12&lt;$AO222,0,IF($N222="MG",NF222,IF(IH$12&lt;=$AU222,$S222*IH$10/12,IF(IH$12&lt;$AU222,$S222*IH$10/12,IF(IH$12&gt;=$BF222,$S222*IH$10/12,IF(IH$12&gt;=$BE222,0,IF(IH$12&gt;=$BA222,$S222*IH$10/12,IF(IH$12&gt;=$AZ222,0,IF(IH$12&gt;=$AV222,$S222*IH$10/12,0)))))))))</f>
        <v>0</v>
      </c>
      <c r="II222" s="1460">
        <f t="shared" ref="II222:II285" si="1412">IF(II$12&lt;$AO222,0,IF($N222="MG",NG222,IF(II$12&lt;=$AU222,$S222*II$10/12,IF(II$12&lt;$AU222,$S222*II$10/12,IF(II$12&gt;=$BF222,$S222*II$10/12,IF(II$12&gt;=$BE222,0,IF(II$12&gt;=$BA222,$S222*II$10/12,IF(II$12&gt;=$AZ222,0,IF(II$12&gt;=$AV222,$S222*II$10/12,0)))))))))</f>
        <v>0</v>
      </c>
      <c r="IJ222" s="1460">
        <f t="shared" ref="IJ222:IJ285" si="1413">IF(IJ$12&lt;$AO222,0,IF($N222="MG",NH222,IF(IJ$12&lt;=$AU222,$S222*IJ$10/12,IF(IJ$12&lt;$AU222,$S222*IJ$10/12,IF(IJ$12&gt;=$BF222,$S222*IJ$10/12,IF(IJ$12&gt;=$BE222,0,IF(IJ$12&gt;=$BA222,$S222*IJ$10/12,IF(IJ$12&gt;=$AZ222,0,IF(IJ$12&gt;=$AV222,$S222*IJ$10/12,0)))))))))</f>
        <v>0</v>
      </c>
      <c r="IK222" s="1460">
        <f t="shared" ref="IK222:IK285" si="1414">IF(IK$12&lt;$AO222,0,IF($N222="MG",NI222,IF(IK$12&lt;=$AU222,$S222*IK$10/12,IF(IK$12&lt;$AU222,$S222*IK$10/12,IF(IK$12&gt;=$BF222,$S222*IK$10/12,IF(IK$12&gt;=$BE222,0,IF(IK$12&gt;=$BA222,$S222*IK$10/12,IF(IK$12&gt;=$AZ222,0,IF(IK$12&gt;=$AV222,$S222*IK$10/12,0)))))))))</f>
        <v>0</v>
      </c>
      <c r="IL222" s="1460">
        <f t="shared" ref="IL222:IL285" si="1415">IF(IL$12&lt;$AO222,0,IF($N222="MG",NJ222,IF(IL$12&lt;=$AU222,$S222*IL$10/12,IF(IL$12&lt;$AU222,$S222*IL$10/12,IF(IL$12&gt;=$BF222,$S222*IL$10/12,IF(IL$12&gt;=$BE222,0,IF(IL$12&gt;=$BA222,$S222*IL$10/12,IF(IL$12&gt;=$AZ222,0,IF(IL$12&gt;=$AV222,$S222*IL$10/12,0)))))))))</f>
        <v>0</v>
      </c>
      <c r="IM222" s="1460">
        <f t="shared" ref="IM222:IM285" si="1416">IF(IM$12&lt;$AO222,0,IF($N222="MG",NK222,IF(IM$12&lt;=$AU222,$S222*IM$10/12,IF(IM$12&lt;$AU222,$S222*IM$10/12,IF(IM$12&gt;=$BF222,$S222*IM$10/12,IF(IM$12&gt;=$BE222,0,IF(IM$12&gt;=$BA222,$S222*IM$10/12,IF(IM$12&gt;=$AZ222,0,IF(IM$12&gt;=$AV222,$S222*IM$10/12,0)))))))))</f>
        <v>0</v>
      </c>
      <c r="IN222" s="1460">
        <f t="shared" ref="IN222:IN285" si="1417">IF(IN$12&lt;$AO222,0,IF($N222="MG",NL222,IF(IN$12&lt;=$AU222,$S222*IN$10/12,IF(IN$12&lt;$AU222,$S222*IN$10/12,IF(IN$12&gt;=$BF222,$S222*IN$10/12,IF(IN$12&gt;=$BE222,0,IF(IN$12&gt;=$BA222,$S222*IN$10/12,IF(IN$12&gt;=$AZ222,0,IF(IN$12&gt;=$AV222,$S222*IN$10/12,0)))))))))</f>
        <v>0</v>
      </c>
      <c r="IO222" s="1460">
        <f t="shared" ref="IO222:IO285" si="1418">IF(IO$12&lt;$AO222,0,IF($N222="MG",NM222,IF(IO$12&lt;=$AU222,$S222*IO$10/12,IF(IO$12&lt;$AU222,$S222*IO$10/12,IF(IO$12&gt;=$BF222,$S222*IO$10/12,IF(IO$12&gt;=$BE222,0,IF(IO$12&gt;=$BA222,$S222*IO$10/12,IF(IO$12&gt;=$AZ222,0,IF(IO$12&gt;=$AV222,$S222*IO$10/12,0)))))))))</f>
        <v>0</v>
      </c>
      <c r="IP222" s="1460">
        <f t="shared" ref="IP222:IP285" si="1419">IF(IP$12&lt;$AO222,0,IF($N222="MG",NN222,IF(IP$12&lt;=$AU222,$S222*IP$10/12,IF(IP$12&lt;$AU222,$S222*IP$10/12,IF(IP$12&gt;=$BF222,$S222*IP$10/12,IF(IP$12&gt;=$BE222,0,IF(IP$12&gt;=$BA222,$S222*IP$10/12,IF(IP$12&gt;=$AZ222,0,IF(IP$12&gt;=$AV222,$S222*IP$10/12,0)))))))))</f>
        <v>0</v>
      </c>
      <c r="IQ222" s="1460">
        <f t="shared" ref="IQ222:IQ285" si="1420">IF(IQ$12&lt;$AO222,0,IF($N222="MG",NO222,IF(IQ$12&lt;=$AU222,$S222*IQ$10/12,IF(IQ$12&lt;$AU222,$S222*IQ$10/12,IF(IQ$12&gt;=$BF222,$S222*IQ$10/12,IF(IQ$12&gt;=$BE222,0,IF(IQ$12&gt;=$BA222,$S222*IQ$10/12,IF(IQ$12&gt;=$AZ222,0,IF(IQ$12&gt;=$AV222,$S222*IQ$10/12,0)))))))))</f>
        <v>0</v>
      </c>
      <c r="IR222" s="1460">
        <f t="shared" ref="IR222:IR285" si="1421">IF(IR$12&lt;$AO222,0,IF($N222="MG",NP222,IF(IR$12&lt;=$AU222,$S222*IR$10/12,IF(IR$12&lt;$AU222,$S222*IR$10/12,IF(IR$12&gt;=$BF222,$S222*IR$10/12,IF(IR$12&gt;=$BE222,0,IF(IR$12&gt;=$BA222,$S222*IR$10/12,IF(IR$12&gt;=$AZ222,0,IF(IR$12&gt;=$AV222,$S222*IR$10/12,0)))))))))</f>
        <v>0</v>
      </c>
      <c r="IS222" s="1460">
        <f t="shared" ref="IS222:IS285" si="1422">IF(IS$12&lt;$AO222,0,IF($N222="MG",NQ222,IF(IS$12&lt;=$AU222,$S222*IS$10/12,IF(IS$12&lt;$AU222,$S222*IS$10/12,IF(IS$12&gt;=$BF222,$S222*IS$10/12,IF(IS$12&gt;=$BE222,0,IF(IS$12&gt;=$BA222,$S222*IS$10/12,IF(IS$12&gt;=$AZ222,0,IF(IS$12&gt;=$AV222,$S222*IS$10/12,0)))))))))</f>
        <v>0</v>
      </c>
      <c r="IT222" s="1460">
        <f t="shared" ref="IT222:IT285" si="1423">IF(IT$12&lt;$AO222,0,IF($N222="MG",NR222,IF(IT$12&lt;=$AU222,$S222*IT$10/12,IF(IT$12&lt;$AU222,$S222*IT$10/12,IF(IT$12&gt;=$BF222,$S222*IT$10/12,IF(IT$12&gt;=$BE222,0,IF(IT$12&gt;=$BA222,$S222*IT$10/12,IF(IT$12&gt;=$AZ222,0,IF(IT$12&gt;=$AV222,$S222*IT$10/12,0)))))))))</f>
        <v>0</v>
      </c>
      <c r="IU222" s="1460">
        <f t="shared" ref="IU222:IU285" si="1424">IF(IU$12&lt;$AO222,0,IF($N222="MG",NS222,IF(IU$12&lt;=$AU222,$S222*IU$10/12,IF(IU$12&lt;$AU222,$S222*IU$10/12,IF(IU$12&gt;=$BF222,$S222*IU$10/12,IF(IU$12&gt;=$BE222,0,IF(IU$12&gt;=$BA222,$S222*IU$10/12,IF(IU$12&gt;=$AZ222,0,IF(IU$12&gt;=$AV222,$S222*IU$10/12,0)))))))))</f>
        <v>0</v>
      </c>
      <c r="IV222" s="1460">
        <f t="shared" ref="IV222:IV285" si="1425">IF(IV$12&lt;$AO222,0,IF($N222="MG",NT222,IF(IV$12&lt;=$AU222,$S222*IV$10/12,IF(IV$12&lt;$AU222,$S222*IV$10/12,IF(IV$12&gt;=$BF222,$S222*IV$10/12,IF(IV$12&gt;=$BE222,0,IF(IV$12&gt;=$BA222,$S222*IV$10/12,IF(IV$12&gt;=$AZ222,0,IF(IV$12&gt;=$AV222,$S222*IV$10/12,0)))))))))</f>
        <v>0</v>
      </c>
      <c r="IW222" s="1460">
        <f t="shared" ref="IW222:IW285" si="1426">IF(IW$12&lt;$AO222,0,IF($N222="MG",NU222,IF(IW$12&lt;=$AU222,$S222*IW$10/12,IF(IW$12&lt;$AU222,$S222*IW$10/12,IF(IW$12&gt;=$BF222,$S222*IW$10/12,IF(IW$12&gt;=$BE222,0,IF(IW$12&gt;=$BA222,$S222*IW$10/12,IF(IW$12&gt;=$AZ222,0,IF(IW$12&gt;=$AV222,$S222*IW$10/12,0)))))))))</f>
        <v>0</v>
      </c>
      <c r="IX222" s="1460">
        <f t="shared" ref="IX222:IX285" si="1427">IF(IX$12&lt;$AO222,0,IF($N222="MG",NV222,IF(IX$12&lt;=$AU222,$S222*IX$10/12,IF(IX$12&lt;$AU222,$S222*IX$10/12,IF(IX$12&gt;=$BF222,$S222*IX$10/12,IF(IX$12&gt;=$BE222,0,IF(IX$12&gt;=$BA222,$S222*IX$10/12,IF(IX$12&gt;=$AZ222,0,IF(IX$12&gt;=$AV222,$S222*IX$10/12,0)))))))))</f>
        <v>0</v>
      </c>
      <c r="IY222" s="1460">
        <f t="shared" ref="IY222:IY285" si="1428">IF(IY$12&lt;$AO222,0,IF($N222="MG",NW222,IF(IY$12&lt;=$AU222,$S222*IY$10/12,IF(IY$12&lt;$AU222,$S222*IY$10/12,IF(IY$12&gt;=$BF222,$S222*IY$10/12,IF(IY$12&gt;=$BE222,0,IF(IY$12&gt;=$BA222,$S222*IY$10/12,IF(IY$12&gt;=$AZ222,0,IF(IY$12&gt;=$AV222,$S222*IY$10/12,0)))))))))</f>
        <v>0</v>
      </c>
      <c r="IZ222" s="1460">
        <f t="shared" ref="IZ222:IZ285" si="1429">IF(IZ$12&lt;$AO222,0,IF($N222="MG",NX222,IF(IZ$12&lt;=$AU222,$S222*IZ$10/12,IF(IZ$12&lt;$AU222,$S222*IZ$10/12,IF(IZ$12&gt;=$BF222,$S222*IZ$10/12,IF(IZ$12&gt;=$BE222,0,IF(IZ$12&gt;=$BA222,$S222*IZ$10/12,IF(IZ$12&gt;=$AZ222,0,IF(IZ$12&gt;=$AV222,$S222*IZ$10/12,0)))))))))</f>
        <v>0</v>
      </c>
      <c r="JA222" s="1460">
        <f t="shared" ref="JA222:JA285" si="1430">IF(JA$12&lt;$AO222,0,IF($N222="MG",NY222,IF(JA$12&lt;=$AU222,$S222*JA$10/12,IF(JA$12&lt;$AU222,$S222*JA$10/12,IF(JA$12&gt;=$BF222,$S222*JA$10/12,IF(JA$12&gt;=$BE222,0,IF(JA$12&gt;=$BA222,$S222*JA$10/12,IF(JA$12&gt;=$AZ222,0,IF(JA$12&gt;=$AV222,$S222*JA$10/12,0)))))))))</f>
        <v>0</v>
      </c>
      <c r="JB222" s="1460">
        <f t="shared" ref="JB222:JB285" si="1431">IF(JB$12&lt;$AO222,0,IF($N222="MG",NZ222,IF(JB$12&lt;=$AU222,$S222*JB$10/12,IF(JB$12&lt;$AU222,$S222*JB$10/12,IF(JB$12&gt;=$BF222,$S222*JB$10/12,IF(JB$12&gt;=$BE222,0,IF(JB$12&gt;=$BA222,$S222*JB$10/12,IF(JB$12&gt;=$AZ222,0,IF(JB$12&gt;=$AV222,$S222*JB$10/12,0)))))))))</f>
        <v>0</v>
      </c>
      <c r="JC222" s="1460">
        <f t="shared" ref="JC222:JC285" si="1432">IF(JC$12&lt;$AO222,0,IF($N222="MG",OA222,IF(JC$12&lt;=$AU222,$S222*JC$10/12,IF(JC$12&lt;$AU222,$S222*JC$10/12,IF(JC$12&gt;=$BF222,$S222*JC$10/12,IF(JC$12&gt;=$BE222,0,IF(JC$12&gt;=$BA222,$S222*JC$10/12,IF(JC$12&gt;=$AZ222,0,IF(JC$12&gt;=$AV222,$S222*JC$10/12,0)))))))))</f>
        <v>0</v>
      </c>
      <c r="JD222" s="1460">
        <f t="shared" ref="JD222:JD285" si="1433">IF(JD$12&lt;$AO222,0,IF($N222="MG",OB222,IF(JD$12&lt;=$AU222,$S222*JD$10/12,IF(JD$12&lt;$AU222,$S222*JD$10/12,IF(JD$12&gt;=$BF222,$S222*JD$10/12,IF(JD$12&gt;=$BE222,0,IF(JD$12&gt;=$BA222,$S222*JD$10/12,IF(JD$12&gt;=$AZ222,0,IF(JD$12&gt;=$AV222,$S222*JD$10/12,0)))))))))</f>
        <v>0</v>
      </c>
      <c r="JE222" s="1460">
        <f t="shared" ref="JE222:JE285" si="1434">IF(JE$12&lt;$AO222,0,IF($N222="MG",OC222,IF(JE$12&lt;=$AU222,$S222*JE$10/12,IF(JE$12&lt;$AU222,$S222*JE$10/12,IF(JE$12&gt;=$BF222,$S222*JE$10/12,IF(JE$12&gt;=$BE222,0,IF(JE$12&gt;=$BA222,$S222*JE$10/12,IF(JE$12&gt;=$AZ222,0,IF(JE$12&gt;=$AV222,$S222*JE$10/12,0)))))))))</f>
        <v>0</v>
      </c>
      <c r="JF222" s="1460">
        <f t="shared" ref="JF222:JF285" si="1435">IF(JF$12&lt;$AO222,0,IF($N222="MG",OD222,IF(JF$12&lt;=$AU222,$S222*JF$10/12,IF(JF$12&lt;$AU222,$S222*JF$10/12,IF(JF$12&gt;=$BF222,$S222*JF$10/12,IF(JF$12&gt;=$BE222,0,IF(JF$12&gt;=$BA222,$S222*JF$10/12,IF(JF$12&gt;=$AZ222,0,IF(JF$12&gt;=$AV222,$S222*JF$10/12,0)))))))))</f>
        <v>0</v>
      </c>
      <c r="JG222" s="1460">
        <f t="shared" ref="JG222:JG285" si="1436">IF(JG$12&lt;$AO222,0,IF($N222="MG",OE222,IF(JG$12&lt;=$AU222,$S222*JG$10/12,IF(JG$12&lt;$AU222,$S222*JG$10/12,IF(JG$12&gt;=$BF222,$S222*JG$10/12,IF(JG$12&gt;=$BE222,0,IF(JG$12&gt;=$BA222,$S222*JG$10/12,IF(JG$12&gt;=$AZ222,0,IF(JG$12&gt;=$AV222,$S222*JG$10/12,0)))))))))</f>
        <v>0</v>
      </c>
      <c r="JH222" s="1460">
        <f t="shared" ref="JH222:JH285" si="1437">IF(JH$12&lt;$AO222,0,IF($N222="MG",OF222,IF(JH$12&lt;=$AU222,$S222*JH$10/12,IF(JH$12&lt;$AU222,$S222*JH$10/12,IF(JH$12&gt;=$BF222,$S222*JH$10/12,IF(JH$12&gt;=$BE222,0,IF(JH$12&gt;=$BA222,$S222*JH$10/12,IF(JH$12&gt;=$AZ222,0,IF(JH$12&gt;=$AV222,$S222*JH$10/12,0)))))))))</f>
        <v>0</v>
      </c>
      <c r="JI222" s="1460">
        <f t="shared" ref="JI222:JI285" si="1438">IF(JI$12&lt;$AO222,0,IF($N222="MG",OG222,IF(JI$12&lt;=$AU222,$S222*JI$10/12,IF(JI$12&lt;$AU222,$S222*JI$10/12,IF(JI$12&gt;=$BF222,$S222*JI$10/12,IF(JI$12&gt;=$BE222,0,IF(JI$12&gt;=$BA222,$S222*JI$10/12,IF(JI$12&gt;=$AZ222,0,IF(JI$12&gt;=$AV222,$S222*JI$10/12,0)))))))))</f>
        <v>0</v>
      </c>
      <c r="JJ222" s="1460">
        <f t="shared" ref="JJ222:JJ285" si="1439">IF(JJ$12&lt;$AO222,0,IF($N222="MG",OH222,IF(JJ$12&lt;=$AU222,$S222*JJ$10/12,IF(JJ$12&lt;$AU222,$S222*JJ$10/12,IF(JJ$12&gt;=$BF222,$S222*JJ$10/12,IF(JJ$12&gt;=$BE222,0,IF(JJ$12&gt;=$BA222,$S222*JJ$10/12,IF(JJ$12&gt;=$AZ222,0,IF(JJ$12&gt;=$AV222,$S222*JJ$10/12,0)))))))))</f>
        <v>0</v>
      </c>
      <c r="JK222" s="1460">
        <f t="shared" ref="JK222:JK285" si="1440">IF(JK$12&lt;$AO222,0,IF($N222="MG",OI222,IF(JK$12&lt;=$AU222,$S222*JK$10/12,IF(JK$12&lt;$AU222,$S222*JK$10/12,IF(JK$12&gt;=$BF222,$S222*JK$10/12,IF(JK$12&gt;=$BE222,0,IF(JK$12&gt;=$BA222,$S222*JK$10/12,IF(JK$12&gt;=$AZ222,0,IF(JK$12&gt;=$AV222,$S222*JK$10/12,0)))))))))</f>
        <v>0</v>
      </c>
      <c r="JL222" s="1460">
        <f t="shared" ref="JL222:JL285" si="1441">IF(JL$12&lt;$AO222,0,IF($N222="MG",OJ222,IF(JL$12&lt;=$AU222,$S222*JL$10/12,IF(JL$12&lt;$AU222,$S222*JL$10/12,IF(JL$12&gt;=$BF222,$S222*JL$10/12,IF(JL$12&gt;=$BE222,0,IF(JL$12&gt;=$BA222,$S222*JL$10/12,IF(JL$12&gt;=$AZ222,0,IF(JL$12&gt;=$AV222,$S222*JL$10/12,0)))))))))</f>
        <v>0</v>
      </c>
      <c r="JM222" s="1460">
        <f t="shared" ref="JM222:JM285" si="1442">IF(JM$12&lt;$AO222,0,IF($N222="MG",OK222,IF(JM$12&lt;=$AU222,$S222*JM$10/12,IF(JM$12&lt;$AU222,$S222*JM$10/12,IF(JM$12&gt;=$BF222,$S222*JM$10/12,IF(JM$12&gt;=$BE222,0,IF(JM$12&gt;=$BA222,$S222*JM$10/12,IF(JM$12&gt;=$AZ222,0,IF(JM$12&gt;=$AV222,$S222*JM$10/12,0)))))))))</f>
        <v>0</v>
      </c>
      <c r="JN222" s="1460">
        <f t="shared" ref="JN222:JN285" si="1443">IF(JN$12&lt;$AO222,0,IF($N222="MG",OL222,IF(JN$12&lt;=$AU222,$S222*JN$10/12,IF(JN$12&lt;$AU222,$S222*JN$10/12,IF(JN$12&gt;=$BF222,$S222*JN$10/12,IF(JN$12&gt;=$BE222,0,IF(JN$12&gt;=$BA222,$S222*JN$10/12,IF(JN$12&gt;=$AZ222,0,IF(JN$12&gt;=$AV222,$S222*JN$10/12,0)))))))))</f>
        <v>0</v>
      </c>
      <c r="JO222" s="1460">
        <f t="shared" ref="JO222:JO285" si="1444">IF(JO$12&lt;$AO222,0,IF($N222="MG",OM222,IF(JO$12&lt;=$AU222,$S222*JO$10/12,IF(JO$12&lt;$AU222,$S222*JO$10/12,IF(JO$12&gt;=$BF222,$S222*JO$10/12,IF(JO$12&gt;=$BE222,0,IF(JO$12&gt;=$BA222,$S222*JO$10/12,IF(JO$12&gt;=$AZ222,0,IF(JO$12&gt;=$AV222,$S222*JO$10/12,0)))))))))</f>
        <v>0</v>
      </c>
      <c r="JP222" s="1460">
        <f t="shared" ref="JP222:JP285" si="1445">IF(JP$12&lt;$AO222,0,IF($N222="MG",ON222,IF(JP$12&lt;=$AU222,$S222*JP$10/12,IF(JP$12&lt;$AU222,$S222*JP$10/12,IF(JP$12&gt;=$BF222,$S222*JP$10/12,IF(JP$12&gt;=$BE222,0,IF(JP$12&gt;=$BA222,$S222*JP$10/12,IF(JP$12&gt;=$AZ222,0,IF(JP$12&gt;=$AV222,$S222*JP$10/12,0)))))))))</f>
        <v>0</v>
      </c>
      <c r="JQ222" s="1460">
        <f t="shared" ref="JQ222:JQ285" si="1446">IF(JQ$12&lt;$AO222,0,IF($N222="MG",OO222,IF(JQ$12&lt;=$AU222,$S222*JQ$10/12,IF(JQ$12&lt;$AU222,$S222*JQ$10/12,IF(JQ$12&gt;=$BF222,$S222*JQ$10/12,IF(JQ$12&gt;=$BE222,0,IF(JQ$12&gt;=$BA222,$S222*JQ$10/12,IF(JQ$12&gt;=$AZ222,0,IF(JQ$12&gt;=$AV222,$S222*JQ$10/12,0)))))))))</f>
        <v>0</v>
      </c>
      <c r="JR222" s="1460">
        <f t="shared" ref="JR222:JR285" si="1447">IF(JR$12&lt;$AO222,0,IF($N222="MG",OP222,IF(JR$12&lt;=$AU222,$S222*JR$10/12,IF(JR$12&lt;$AU222,$S222*JR$10/12,IF(JR$12&gt;=$BF222,$S222*JR$10/12,IF(JR$12&gt;=$BE222,0,IF(JR$12&gt;=$BA222,$S222*JR$10/12,IF(JR$12&gt;=$AZ222,0,IF(JR$12&gt;=$AV222,$S222*JR$10/12,0)))))))))</f>
        <v>0</v>
      </c>
      <c r="JS222" s="1460">
        <f t="shared" ref="JS222:JS285" si="1448">IF(JS$12&lt;$AO222,0,IF($N222="MG",OQ222,IF(JS$12&lt;=$AU222,$S222*JS$10/12,IF(JS$12&lt;$AU222,$S222*JS$10/12,IF(JS$12&gt;=$BF222,$S222*JS$10/12,IF(JS$12&gt;=$BE222,0,IF(JS$12&gt;=$BA222,$S222*JS$10/12,IF(JS$12&gt;=$AZ222,0,IF(JS$12&gt;=$AV222,$S222*JS$10/12,0)))))))))</f>
        <v>0</v>
      </c>
      <c r="JT222" s="1460">
        <f t="shared" ref="JT222:JT285" si="1449">IF(JT$12&lt;$AO222,0,IF($N222="MG",OR222,IF(JT$12&lt;=$AU222,$S222*JT$10/12,IF(JT$12&lt;$AU222,$S222*JT$10/12,IF(JT$12&gt;=$BF222,$S222*JT$10/12,IF(JT$12&gt;=$BE222,0,IF(JT$12&gt;=$BA222,$S222*JT$10/12,IF(JT$12&gt;=$AZ222,0,IF(JT$12&gt;=$AV222,$S222*JT$10/12,0)))))))))</f>
        <v>0</v>
      </c>
      <c r="JU222" s="1460">
        <f t="shared" ref="JU222:JU285" si="1450">IF(JU$12&lt;$AO222,0,IF($N222="MG",OS222,IF(JU$12&lt;=$AU222,$S222*JU$10/12,IF(JU$12&lt;$AU222,$S222*JU$10/12,IF(JU$12&gt;=$BF222,$S222*JU$10/12,IF(JU$12&gt;=$BE222,0,IF(JU$12&gt;=$BA222,$S222*JU$10/12,IF(JU$12&gt;=$AZ222,0,IF(JU$12&gt;=$AV222,$S222*JU$10/12,0)))))))))</f>
        <v>0</v>
      </c>
      <c r="JV222" s="1460">
        <f t="shared" ref="JV222:JV285" si="1451">IF(JV$12&lt;$AO222,0,IF($N222="MG",OT222,IF(JV$12&lt;=$AU222,$S222*JV$10/12,IF(JV$12&lt;$AU222,$S222*JV$10/12,IF(JV$12&gt;=$BF222,$S222*JV$10/12,IF(JV$12&gt;=$BE222,0,IF(JV$12&gt;=$BA222,$S222*JV$10/12,IF(JV$12&gt;=$AZ222,0,IF(JV$12&gt;=$AV222,$S222*JV$10/12,0)))))))))</f>
        <v>0</v>
      </c>
      <c r="JW222" s="1460">
        <f t="shared" ref="JW222:JW285" si="1452">IF(JW$12&lt;$AO222,0,IF($N222="MG",OU222,IF(JW$12&lt;=$AU222,$S222*JW$10/12,IF(JW$12&lt;$AU222,$S222*JW$10/12,IF(JW$12&gt;=$BF222,$S222*JW$10/12,IF(JW$12&gt;=$BE222,0,IF(JW$12&gt;=$BA222,$S222*JW$10/12,IF(JW$12&gt;=$AZ222,0,IF(JW$12&gt;=$AV222,$S222*JW$10/12,0)))))))))</f>
        <v>0</v>
      </c>
      <c r="JX222" s="1460">
        <f t="shared" ref="JX222:JX285" si="1453">IF(JX$12&lt;$AO222,0,IF($N222="MG",OV222,IF(JX$12&lt;=$AU222,$S222*JX$10/12,IF(JX$12&lt;$AU222,$S222*JX$10/12,IF(JX$12&gt;=$BF222,$S222*JX$10/12,IF(JX$12&gt;=$BE222,0,IF(JX$12&gt;=$BA222,$S222*JX$10/12,IF(JX$12&gt;=$AZ222,0,IF(JX$12&gt;=$AV222,$S222*JX$10/12,0)))))))))</f>
        <v>0</v>
      </c>
      <c r="JY222" s="1460">
        <f t="shared" ref="JY222:JY285" si="1454">IF(JY$12&lt;$AO222,0,IF($N222="MG",OW222,IF(JY$12&lt;=$AU222,$S222*JY$10/12,IF(JY$12&lt;$AU222,$S222*JY$10/12,IF(JY$12&gt;=$BF222,$S222*JY$10/12,IF(JY$12&gt;=$BE222,0,IF(JY$12&gt;=$BA222,$S222*JY$10/12,IF(JY$12&gt;=$AZ222,0,IF(JY$12&gt;=$AV222,$S222*JY$10/12,0)))))))))</f>
        <v>0</v>
      </c>
      <c r="JZ222" s="1460">
        <f t="shared" ref="JZ222:JZ285" si="1455">IF(JZ$12&lt;$AO222,0,IF($N222="MG",OX222,IF(JZ$12&lt;=$AU222,$S222*JZ$10/12,IF(JZ$12&lt;$AU222,$S222*JZ$10/12,IF(JZ$12&gt;=$BF222,$S222*JZ$10/12,IF(JZ$12&gt;=$BE222,0,IF(JZ$12&gt;=$BA222,$S222*JZ$10/12,IF(JZ$12&gt;=$AZ222,0,IF(JZ$12&gt;=$AV222,$S222*JZ$10/12,0)))))))))</f>
        <v>0</v>
      </c>
      <c r="KA222" s="1460">
        <f t="shared" ref="KA222:KA285" si="1456">IF(KA$12&lt;$AO222,0,IF($N222="MG",OY222,IF(KA$12&lt;=$AU222,$S222*KA$10/12,IF(KA$12&lt;$AU222,$S222*KA$10/12,IF(KA$12&gt;=$BF222,$S222*KA$10/12,IF(KA$12&gt;=$BE222,0,IF(KA$12&gt;=$BA222,$S222*KA$10/12,IF(KA$12&gt;=$AZ222,0,IF(KA$12&gt;=$AV222,$S222*KA$10/12,0)))))))))</f>
        <v>0</v>
      </c>
      <c r="KB222" s="1460">
        <f t="shared" ref="KB222:KB285" si="1457">IF(KB$12&lt;$AO222,0,IF($N222="MG",OZ222,IF(KB$12&lt;=$AU222,$S222*KB$10/12,IF(KB$12&lt;$AU222,$S222*KB$10/12,IF(KB$12&gt;=$BF222,$S222*KB$10/12,IF(KB$12&gt;=$BE222,0,IF(KB$12&gt;=$BA222,$S222*KB$10/12,IF(KB$12&gt;=$AZ222,0,IF(KB$12&gt;=$AV222,$S222*KB$10/12,0)))))))))</f>
        <v>0</v>
      </c>
      <c r="KC222" s="1460">
        <f t="shared" ref="KC222:KC285" si="1458">IF(KC$12&lt;$AO222,0,IF($N222="MG",PA222,IF(KC$12&lt;=$AU222,$S222*KC$10/12,IF(KC$12&lt;$AU222,$S222*KC$10/12,IF(KC$12&gt;=$BF222,$S222*KC$10/12,IF(KC$12&gt;=$BE222,0,IF(KC$12&gt;=$BA222,$S222*KC$10/12,IF(KC$12&gt;=$AZ222,0,IF(KC$12&gt;=$AV222,$S222*KC$10/12,0)))))))))</f>
        <v>0</v>
      </c>
      <c r="KD222" s="1460">
        <f t="shared" ref="KD222:KD285" si="1459">IF(KD$12&lt;$AO222,0,IF($N222="MG",PB222,IF(KD$12&lt;=$AU222,$S222*KD$10/12,IF(KD$12&lt;$AU222,$S222*KD$10/12,IF(KD$12&gt;=$BF222,$S222*KD$10/12,IF(KD$12&gt;=$BE222,0,IF(KD$12&gt;=$BA222,$S222*KD$10/12,IF(KD$12&gt;=$AZ222,0,IF(KD$12&gt;=$AV222,$S222*KD$10/12,0)))))))))</f>
        <v>0</v>
      </c>
      <c r="KE222" s="1460">
        <f t="shared" ref="KE222:KE285" si="1460">IF(KE$12&lt;$AO222,0,IF($N222="MG",PC222,IF(KE$12&lt;=$AU222,$S222*KE$10/12,IF(KE$12&lt;$AU222,$S222*KE$10/12,IF(KE$12&gt;=$BF222,$S222*KE$10/12,IF(KE$12&gt;=$BE222,0,IF(KE$12&gt;=$BA222,$S222*KE$10/12,IF(KE$12&gt;=$AZ222,0,IF(KE$12&gt;=$AV222,$S222*KE$10/12,0)))))))))</f>
        <v>0</v>
      </c>
      <c r="KF222" s="1460">
        <f t="shared" ref="KF222:KF285" si="1461">IF(KF$12&lt;$AO222,0,IF($N222="MG",PD222,IF(KF$12&lt;=$AU222,$S222*KF$10/12,IF(KF$12&lt;$AU222,$S222*KF$10/12,IF(KF$12&gt;=$BF222,$S222*KF$10/12,IF(KF$12&gt;=$BE222,0,IF(KF$12&gt;=$BA222,$S222*KF$10/12,IF(KF$12&gt;=$AZ222,0,IF(KF$12&gt;=$AV222,$S222*KF$10/12,0)))))))))</f>
        <v>0</v>
      </c>
      <c r="KG222" s="1460">
        <f t="shared" ref="KG222:KG285" si="1462">IF(KG$12&lt;$AO222,0,IF($N222="MG",PE222,IF(KG$12&lt;=$AU222,$S222*KG$10/12,IF(KG$12&lt;$AU222,$S222*KG$10/12,IF(KG$12&gt;=$BF222,$S222*KG$10/12,IF(KG$12&gt;=$BE222,0,IF(KG$12&gt;=$BA222,$S222*KG$10/12,IF(KG$12&gt;=$AZ222,0,IF(KG$12&gt;=$AV222,$S222*KG$10/12,0)))))))))</f>
        <v>0</v>
      </c>
      <c r="KH222" s="1460">
        <f t="shared" ref="KH222:KH285" si="1463">IF(KH$12&lt;$AO222,0,IF($N222="MG",PF222,IF(KH$12&lt;=$AU222,$S222*KH$10/12,IF(KH$12&lt;$AU222,$S222*KH$10/12,IF(KH$12&gt;=$BF222,$S222*KH$10/12,IF(KH$12&gt;=$BE222,0,IF(KH$12&gt;=$BA222,$S222*KH$10/12,IF(KH$12&gt;=$AZ222,0,IF(KH$12&gt;=$AV222,$S222*KH$10/12,0)))))))))</f>
        <v>0</v>
      </c>
      <c r="KI222" s="1460">
        <f t="shared" ref="KI222:KI285" si="1464">IF(KI$12&lt;$AO222,0,IF($N222="MG",PG222,IF(KI$12&lt;=$AU222,$S222*KI$10/12,IF(KI$12&lt;$AU222,$S222*KI$10/12,IF(KI$12&gt;=$BF222,$S222*KI$10/12,IF(KI$12&gt;=$BE222,0,IF(KI$12&gt;=$BA222,$S222*KI$10/12,IF(KI$12&gt;=$AZ222,0,IF(KI$12&gt;=$AV222,$S222*KI$10/12,0)))))))))</f>
        <v>0</v>
      </c>
      <c r="KJ222" s="1460">
        <f t="shared" ref="KJ222:KJ285" si="1465">IF(KJ$12&lt;$AO222,0,IF($N222="MG",PH222,IF(KJ$12&lt;=$AU222,$S222*KJ$10/12,IF(KJ$12&lt;$AU222,$S222*KJ$10/12,IF(KJ$12&gt;=$BF222,$S222*KJ$10/12,IF(KJ$12&gt;=$BE222,0,IF(KJ$12&gt;=$BA222,$S222*KJ$10/12,IF(KJ$12&gt;=$AZ222,0,IF(KJ$12&gt;=$AV222,$S222*KJ$10/12,0)))))))))</f>
        <v>0</v>
      </c>
      <c r="KK222" s="1460">
        <f t="shared" ref="KK222:KK285" si="1466">IF(KK$12&lt;$AO222,0,IF($N222="MG",PI222,IF(KK$12&lt;=$AU222,$S222*KK$10/12,IF(KK$12&lt;$AU222,$S222*KK$10/12,IF(KK$12&gt;=$BF222,$S222*KK$10/12,IF(KK$12&gt;=$BE222,0,IF(KK$12&gt;=$BA222,$S222*KK$10/12,IF(KK$12&gt;=$AZ222,0,IF(KK$12&gt;=$AV222,$S222*KK$10/12,0)))))))))</f>
        <v>0</v>
      </c>
      <c r="KL222" s="1460">
        <f t="shared" ref="KL222:KL285" si="1467">IF(KL$12&lt;$AO222,0,IF($N222="MG",PJ222,IF(KL$12&lt;=$AU222,$S222*KL$10/12,IF(KL$12&lt;$AU222,$S222*KL$10/12,IF(KL$12&gt;=$BF222,$S222*KL$10/12,IF(KL$12&gt;=$BE222,0,IF(KL$12&gt;=$BA222,$S222*KL$10/12,IF(KL$12&gt;=$AZ222,0,IF(KL$12&gt;=$AV222,$S222*KL$10/12,0)))))))))</f>
        <v>0</v>
      </c>
      <c r="KM222" s="1460">
        <f t="shared" ref="KM222:KM285" si="1468">IF(KM$12&lt;$AO222,0,IF($N222="MG",PK222,IF(KM$12&lt;=$AU222,$S222*KM$10/12,IF(KM$12&lt;$AU222,$S222*KM$10/12,IF(KM$12&gt;=$BF222,$S222*KM$10/12,IF(KM$12&gt;=$BE222,0,IF(KM$12&gt;=$BA222,$S222*KM$10/12,IF(KM$12&gt;=$AZ222,0,IF(KM$12&gt;=$AV222,$S222*KM$10/12,0)))))))))</f>
        <v>0</v>
      </c>
      <c r="KN222" s="1460">
        <f t="shared" ref="KN222:KN285" si="1469">IF(KN$12&lt;$AO222,0,IF($N222="MG",PL222,IF(KN$12&lt;=$AU222,$S222*KN$10/12,IF(KN$12&lt;$AU222,$S222*KN$10/12,IF(KN$12&gt;=$BF222,$S222*KN$10/12,IF(KN$12&gt;=$BE222,0,IF(KN$12&gt;=$BA222,$S222*KN$10/12,IF(KN$12&gt;=$AZ222,0,IF(KN$12&gt;=$AV222,$S222*KN$10/12,0)))))))))</f>
        <v>0</v>
      </c>
      <c r="KO222" s="1460">
        <f t="shared" ref="KO222:KO285" si="1470">IF(KO$12&lt;$AO222,0,IF($N222="MG",PM222,IF(KO$12&lt;=$AU222,$S222*KO$10/12,IF(KO$12&lt;$AU222,$S222*KO$10/12,IF(KO$12&gt;=$BF222,$S222*KO$10/12,IF(KO$12&gt;=$BE222,0,IF(KO$12&gt;=$BA222,$S222*KO$10/12,IF(KO$12&gt;=$AZ222,0,IF(KO$12&gt;=$AV222,$S222*KO$10/12,0)))))))))</f>
        <v>0</v>
      </c>
      <c r="KP222" s="1460">
        <f t="shared" ref="KP222:KP285" si="1471">IF(KP$12&lt;$AO222,0,IF($N222="MG",PN222,IF(KP$12&lt;=$AU222,$S222*KP$10/12,IF(KP$12&lt;$AU222,$S222*KP$10/12,IF(KP$12&gt;=$BF222,$S222*KP$10/12,IF(KP$12&gt;=$BE222,0,IF(KP$12&gt;=$BA222,$S222*KP$10/12,IF(KP$12&gt;=$AZ222,0,IF(KP$12&gt;=$AV222,$S222*KP$10/12,0)))))))))</f>
        <v>0</v>
      </c>
      <c r="KQ222" s="1460">
        <f t="shared" ref="KQ222:KQ285" si="1472">IF(KQ$12&lt;$AO222,0,IF($N222="MG",PO222,IF(KQ$12&lt;=$AU222,$S222*KQ$10/12,IF(KQ$12&lt;$AU222,$S222*KQ$10/12,IF(KQ$12&gt;=$BF222,$S222*KQ$10/12,IF(KQ$12&gt;=$BE222,0,IF(KQ$12&gt;=$BA222,$S222*KQ$10/12,IF(KQ$12&gt;=$AZ222,0,IF(KQ$12&gt;=$AV222,$S222*KQ$10/12,0)))))))))</f>
        <v>0</v>
      </c>
      <c r="KR222" s="1460">
        <f t="shared" ref="KR222:KR285" si="1473">IF(KR$12&lt;$AO222,0,IF($N222="MG",PP222,IF(KR$12&lt;=$AU222,$S222*KR$10/12,IF(KR$12&lt;$AU222,$S222*KR$10/12,IF(KR$12&gt;=$BF222,$S222*KR$10/12,IF(KR$12&gt;=$BE222,0,IF(KR$12&gt;=$BA222,$S222*KR$10/12,IF(KR$12&gt;=$AZ222,0,IF(KR$12&gt;=$AV222,$S222*KR$10/12,0)))))))))</f>
        <v>0</v>
      </c>
      <c r="KS222" s="1460">
        <f t="shared" ref="KS222:KS285" si="1474">IF(KS$12&lt;$AO222,0,IF($N222="MG",PQ222,IF(KS$12&lt;=$AU222,$S222*KS$10/12,IF(KS$12&lt;$AU222,$S222*KS$10/12,IF(KS$12&gt;=$BF222,$S222*KS$10/12,IF(KS$12&gt;=$BE222,0,IF(KS$12&gt;=$BA222,$S222*KS$10/12,IF(KS$12&gt;=$AZ222,0,IF(KS$12&gt;=$AV222,$S222*KS$10/12,0)))))))))</f>
        <v>0</v>
      </c>
      <c r="KT222" s="1460">
        <f t="shared" ref="KT222:KT285" si="1475">IF(KT$12&lt;$AO222,0,IF($N222="MG",PR222,IF(KT$12&lt;=$AU222,$S222*KT$10/12,IF(KT$12&lt;$AU222,$S222*KT$10/12,IF(KT$12&gt;=$BF222,$S222*KT$10/12,IF(KT$12&gt;=$BE222,0,IF(KT$12&gt;=$BA222,$S222*KT$10/12,IF(KT$12&gt;=$AZ222,0,IF(KT$12&gt;=$AV222,$S222*KT$10/12,0)))))))))</f>
        <v>0</v>
      </c>
      <c r="KU222" s="1460">
        <f t="shared" ref="KU222:KU285" si="1476">IF(KU$12&lt;$AO222,0,IF($N222="MG",PS222,IF(KU$12&lt;=$AU222,$S222*KU$10/12,IF(KU$12&lt;$AU222,$S222*KU$10/12,IF(KU$12&gt;=$BF222,$S222*KU$10/12,IF(KU$12&gt;=$BE222,0,IF(KU$12&gt;=$BA222,$S222*KU$10/12,IF(KU$12&gt;=$AZ222,0,IF(KU$12&gt;=$AV222,$S222*KU$10/12,0)))))))))</f>
        <v>0</v>
      </c>
      <c r="KV222" s="1460">
        <f t="shared" ref="KV222:KV285" si="1477">IF(KV$12&lt;$AO222,0,IF($N222="MG",PT222,IF(KV$12&lt;=$AU222,$S222*KV$10/12,IF(KV$12&lt;$AU222,$S222*KV$10/12,IF(KV$12&gt;=$BF222,$S222*KV$10/12,IF(KV$12&gt;=$BE222,0,IF(KV$12&gt;=$BA222,$S222*KV$10/12,IF(KV$12&gt;=$AZ222,0,IF(KV$12&gt;=$AV222,$S222*KV$10/12,0)))))))))</f>
        <v>0</v>
      </c>
      <c r="KW222" s="1460">
        <f t="shared" ref="KW222:KW285" si="1478">IF(KW$12&lt;$AO222,0,IF($N222="MG",PU222,IF(KW$12&lt;=$AU222,$S222*KW$10/12,IF(KW$12&lt;$AU222,$S222*KW$10/12,IF(KW$12&gt;=$BF222,$S222*KW$10/12,IF(KW$12&gt;=$BE222,0,IF(KW$12&gt;=$BA222,$S222*KW$10/12,IF(KW$12&gt;=$AZ222,0,IF(KW$12&gt;=$AV222,$S222*KW$10/12,0)))))))))</f>
        <v>0</v>
      </c>
      <c r="KX222" s="1460">
        <f t="shared" ref="KX222:KX285" si="1479">IF(KX$12&lt;$AO222,0,IF($N222="MG",PV222,IF(KX$12&lt;=$AU222,$S222*KX$10/12,IF(KX$12&lt;$AU222,$S222*KX$10/12,IF(KX$12&gt;=$BF222,$S222*KX$10/12,IF(KX$12&gt;=$BE222,0,IF(KX$12&gt;=$BA222,$S222*KX$10/12,IF(KX$12&gt;=$AZ222,0,IF(KX$12&gt;=$AV222,$S222*KX$10/12,0)))))))))</f>
        <v>0</v>
      </c>
      <c r="KY222" s="1460">
        <f t="shared" ref="KY222:KY285" si="1480">IF(KY$12&lt;$AO222,0,IF($N222="MG",PW222,IF(KY$12&lt;=$AU222,$S222*KY$10/12,IF(KY$12&lt;$AU222,$S222*KY$10/12,IF(KY$12&gt;=$BF222,$S222*KY$10/12,IF(KY$12&gt;=$BE222,0,IF(KY$12&gt;=$BA222,$S222*KY$10/12,IF(KY$12&gt;=$AZ222,0,IF(KY$12&gt;=$AV222,$S222*KY$10/12,0)))))))))</f>
        <v>0</v>
      </c>
      <c r="KZ222" s="1460">
        <f t="shared" ref="KZ222:KZ285" si="1481">IF(KZ$12&lt;$AO222,0,IF($N222="MG",PX222,IF(KZ$12&lt;=$AU222,$S222*KZ$10/12,IF(KZ$12&lt;$AU222,$S222*KZ$10/12,IF(KZ$12&gt;=$BF222,$S222*KZ$10/12,IF(KZ$12&gt;=$BE222,0,IF(KZ$12&gt;=$BA222,$S222*KZ$10/12,IF(KZ$12&gt;=$AZ222,0,IF(KZ$12&gt;=$AV222,$S222*KZ$10/12,0)))))))))</f>
        <v>0</v>
      </c>
      <c r="LA222" s="1460">
        <f t="shared" ref="LA222:LA285" si="1482">IF(LA$12&lt;$AO222,0,IF($N222="MG",PY222,IF(LA$12&lt;=$AU222,$S222*LA$10/12,IF(LA$12&lt;$AU222,$S222*LA$10/12,IF(LA$12&gt;=$BF222,$S222*LA$10/12,IF(LA$12&gt;=$BE222,0,IF(LA$12&gt;=$BA222,$S222*LA$10/12,IF(LA$12&gt;=$AZ222,0,IF(LA$12&gt;=$AV222,$S222*LA$10/12,0)))))))))</f>
        <v>0</v>
      </c>
      <c r="LB222" s="1460">
        <f t="shared" ref="LB222:LB285" si="1483">IF(LB$12&lt;$AO222,0,IF($N222="MG",PZ222,IF(LB$12&lt;=$AU222,$S222*LB$10/12,IF(LB$12&lt;$AU222,$S222*LB$10/12,IF(LB$12&gt;=$BF222,$S222*LB$10/12,IF(LB$12&gt;=$BE222,0,IF(LB$12&gt;=$BA222,$S222*LB$10/12,IF(LB$12&gt;=$AZ222,0,IF(LB$12&gt;=$AV222,$S222*LB$10/12,0)))))))))</f>
        <v>0</v>
      </c>
      <c r="LC222" s="1460">
        <f t="shared" ref="LC222:LC285" si="1484">IF(LC$12&lt;$AO222,0,IF($N222="MG",QA222,IF(LC$12&lt;=$AU222,$S222*LC$10/12,IF(LC$12&lt;$AU222,$S222*LC$10/12,IF(LC$12&gt;=$BF222,$S222*LC$10/12,IF(LC$12&gt;=$BE222,0,IF(LC$12&gt;=$BA222,$S222*LC$10/12,IF(LC$12&gt;=$AZ222,0,IF(LC$12&gt;=$AV222,$S222*LC$10/12,0)))))))))</f>
        <v>0</v>
      </c>
      <c r="LD222" s="1460">
        <f t="shared" ref="LD222:LD285" si="1485">IF(LD$12&lt;$AO222,0,IF($N222="MG",QB222,IF(LD$12&lt;=$AU222,$S222*LD$10/12,IF(LD$12&lt;$AU222,$S222*LD$10/12,IF(LD$12&gt;=$BF222,$S222*LD$10/12,IF(LD$12&gt;=$BE222,0,IF(LD$12&gt;=$BA222,$S222*LD$10/12,IF(LD$12&gt;=$AZ222,0,IF(LD$12&gt;=$AV222,$S222*LD$10/12,0)))))))))</f>
        <v>0</v>
      </c>
      <c r="LE222" s="1460">
        <f t="shared" ref="LE222:LE285" si="1486">IF(LE$12&lt;$AO222,0,IF($N222="MG",QC222,IF(LE$12&lt;=$AU222,$S222*LE$10/12,IF(LE$12&lt;$AU222,$S222*LE$10/12,IF(LE$12&gt;=$BF222,$S222*LE$10/12,IF(LE$12&gt;=$BE222,0,IF(LE$12&gt;=$BA222,$S222*LE$10/12,IF(LE$12&gt;=$AZ222,0,IF(LE$12&gt;=$AV222,$S222*LE$10/12,0)))))))))</f>
        <v>0</v>
      </c>
      <c r="LF222" s="1460">
        <f t="shared" ref="LF222:LF285" si="1487">IF(LF$12&lt;$AO222,0,IF($N222="MG",QD222,IF(LF$12&lt;=$AU222,$S222*LF$10/12,IF(LF$12&lt;$AU222,$S222*LF$10/12,IF(LF$12&gt;=$BF222,$S222*LF$10/12,IF(LF$12&gt;=$BE222,0,IF(LF$12&gt;=$BA222,$S222*LF$10/12,IF(LF$12&gt;=$AZ222,0,IF(LF$12&gt;=$AV222,$S222*LF$10/12,0)))))))))</f>
        <v>0</v>
      </c>
      <c r="LG222" s="1460">
        <f t="shared" ref="LG222:LG285" si="1488">IF(LG$12&lt;$AO222,0,IF($N222="MG",QE222,IF(LG$12&lt;=$AU222,$S222*LG$10/12,IF(LG$12&lt;$AU222,$S222*LG$10/12,IF(LG$12&gt;=$BF222,$S222*LG$10/12,IF(LG$12&gt;=$BE222,0,IF(LG$12&gt;=$BA222,$S222*LG$10/12,IF(LG$12&gt;=$AZ222,0,IF(LG$12&gt;=$AV222,$S222*LG$10/12,0)))))))))</f>
        <v>0</v>
      </c>
      <c r="LH222" s="1460">
        <f t="shared" ref="LH222:LH285" si="1489">IF(LH$12&lt;$AO222,0,IF($N222="MG",QF222,IF(LH$12&lt;=$AU222,$S222*LH$10/12,IF(LH$12&lt;$AU222,$S222*LH$10/12,IF(LH$12&gt;=$BF222,$S222*LH$10/12,IF(LH$12&gt;=$BE222,0,IF(LH$12&gt;=$BA222,$S222*LH$10/12,IF(LH$12&gt;=$AZ222,0,IF(LH$12&gt;=$AV222,$S222*LH$10/12,0)))))))))</f>
        <v>0</v>
      </c>
      <c r="LI222" s="1460">
        <f t="shared" ref="LI222:LI285" si="1490">IF(LI$12&lt;$AO222,0,IF($N222="MG",QG222,IF(LI$12&lt;=$AU222,$S222*LI$10/12,IF(LI$12&lt;$AU222,$S222*LI$10/12,IF(LI$12&gt;=$BF222,$S222*LI$10/12,IF(LI$12&gt;=$BE222,0,IF(LI$12&gt;=$BA222,$S222*LI$10/12,IF(LI$12&gt;=$AZ222,0,IF(LI$12&gt;=$AV222,$S222*LI$10/12,0)))))))))</f>
        <v>0</v>
      </c>
      <c r="LJ222" s="1460">
        <f t="shared" ref="LJ222:LJ285" si="1491">IF(LJ$12&lt;$AO222,0,IF($N222="MG",QH222,IF(LJ$12&lt;=$AU222,$S222*LJ$10/12,IF(LJ$12&lt;$AU222,$S222*LJ$10/12,IF(LJ$12&gt;=$BF222,$S222*LJ$10/12,IF(LJ$12&gt;=$BE222,0,IF(LJ$12&gt;=$BA222,$S222*LJ$10/12,IF(LJ$12&gt;=$AZ222,0,IF(LJ$12&gt;=$AV222,$S222*LJ$10/12,0)))))))))</f>
        <v>0</v>
      </c>
      <c r="LK222" s="1460">
        <f t="shared" ref="LK222:LK285" si="1492">IF(LK$12&lt;$AO222,0,IF($N222="MG",QI222,IF(LK$12&lt;=$AU222,$S222*LK$10/12,IF(LK$12&lt;$AU222,$S222*LK$10/12,IF(LK$12&gt;=$BF222,$S222*LK$10/12,IF(LK$12&gt;=$BE222,0,IF(LK$12&gt;=$BA222,$S222*LK$10/12,IF(LK$12&gt;=$AZ222,0,IF(LK$12&gt;=$AV222,$S222*LK$10/12,0)))))))))</f>
        <v>0</v>
      </c>
      <c r="LL222" s="1460">
        <f t="shared" ref="LL222:LL285" si="1493">IF(LL$12&lt;$AO222,0,IF($N222="MG",QJ222,IF(LL$12&lt;=$AU222,$S222*LL$10/12,IF(LL$12&lt;$AU222,$S222*LL$10/12,IF(LL$12&gt;=$BF222,$S222*LL$10/12,IF(LL$12&gt;=$BE222,0,IF(LL$12&gt;=$BA222,$S222*LL$10/12,IF(LL$12&gt;=$AZ222,0,IF(LL$12&gt;=$AV222,$S222*LL$10/12,0)))))))))</f>
        <v>0</v>
      </c>
      <c r="LM222" s="1460">
        <f t="shared" ref="LM222:LM285" si="1494">IF(LM$12&lt;$AO222,0,IF($N222="MG",QK222,IF(LM$12&lt;=$AU222,$S222*LM$10/12,IF(LM$12&lt;$AU222,$S222*LM$10/12,IF(LM$12&gt;=$BF222,$S222*LM$10/12,IF(LM$12&gt;=$BE222,0,IF(LM$12&gt;=$BA222,$S222*LM$10/12,IF(LM$12&gt;=$AZ222,0,IF(LM$12&gt;=$AV222,$S222*LM$10/12,0)))))))))</f>
        <v>0</v>
      </c>
      <c r="LN222" s="1460">
        <f t="shared" ref="LN222:LN285" si="1495">IF(LN$12&lt;$AO222,0,IF($N222="MG",QL222,IF(LN$12&lt;=$AU222,$S222*LN$10/12,IF(LN$12&lt;$AU222,$S222*LN$10/12,IF(LN$12&gt;=$BF222,$S222*LN$10/12,IF(LN$12&gt;=$BE222,0,IF(LN$12&gt;=$BA222,$S222*LN$10/12,IF(LN$12&gt;=$AZ222,0,IF(LN$12&gt;=$AV222,$S222*LN$10/12,0)))))))))</f>
        <v>0</v>
      </c>
      <c r="LO222" s="1460">
        <f t="shared" ref="LO222:LO285" si="1496">IF(LO$12&lt;$AO222,0,IF($N222="MG",QM222,IF(LO$12&lt;=$AU222,$S222*LO$10/12,IF(LO$12&lt;$AU222,$S222*LO$10/12,IF(LO$12&gt;=$BF222,$S222*LO$10/12,IF(LO$12&gt;=$BE222,0,IF(LO$12&gt;=$BA222,$S222*LO$10/12,IF(LO$12&gt;=$AZ222,0,IF(LO$12&gt;=$AV222,$S222*LO$10/12,0)))))))))</f>
        <v>0</v>
      </c>
      <c r="LP222" s="1460">
        <f t="shared" ref="LP222:LP285" si="1497">IF(LP$12&lt;$AO222,0,IF($N222="MG",QN222,IF(LP$12&lt;=$AU222,$S222*LP$10/12,IF(LP$12&lt;$AU222,$S222*LP$10/12,IF(LP$12&gt;=$BF222,$S222*LP$10/12,IF(LP$12&gt;=$BE222,0,IF(LP$12&gt;=$BA222,$S222*LP$10/12,IF(LP$12&gt;=$AZ222,0,IF(LP$12&gt;=$AV222,$S222*LP$10/12,0)))))))))</f>
        <v>0</v>
      </c>
      <c r="LQ222" s="1460">
        <f t="shared" ref="LQ222:LQ285" si="1498">IF(LQ$12&lt;$AO222,0,IF($N222="MG",QO222,IF(LQ$12&lt;=$AU222,$S222*LQ$10/12,IF(LQ$12&lt;$AU222,$S222*LQ$10/12,IF(LQ$12&gt;=$BF222,$S222*LQ$10/12,IF(LQ$12&gt;=$BE222,0,IF(LQ$12&gt;=$BA222,$S222*LQ$10/12,IF(LQ$12&gt;=$AZ222,0,IF(LQ$12&gt;=$AV222,$S222*LQ$10/12,0)))))))))</f>
        <v>0</v>
      </c>
      <c r="LR222" s="1460">
        <f t="shared" ref="LR222:LR285" si="1499">IF(LR$12&lt;$AO222,0,IF($N222="MG",QP222,IF(LR$12&lt;=$AU222,$S222*LR$10/12,IF(LR$12&lt;$AU222,$S222*LR$10/12,IF(LR$12&gt;=$BF222,$S222*LR$10/12,IF(LR$12&gt;=$BE222,0,IF(LR$12&gt;=$BA222,$S222*LR$10/12,IF(LR$12&gt;=$AZ222,0,IF(LR$12&gt;=$AV222,$S222*LR$10/12,0)))))))))</f>
        <v>0</v>
      </c>
      <c r="LS222" s="1460">
        <f t="shared" ref="LS222:LS285" si="1500">IF(LS$12&lt;$AO222,0,IF($N222="MG",QQ222,IF(LS$12&lt;=$AU222,$S222*LS$10/12,IF(LS$12&lt;$AU222,$S222*LS$10/12,IF(LS$12&gt;=$BF222,$S222*LS$10/12,IF(LS$12&gt;=$BE222,0,IF(LS$12&gt;=$BA222,$S222*LS$10/12,IF(LS$12&gt;=$AZ222,0,IF(LS$12&gt;=$AV222,$S222*LS$10/12,0)))))))))</f>
        <v>0</v>
      </c>
      <c r="LW222" s="1467">
        <f t="shared" ref="LW222:LW285" si="1501">IFERROR(IF($AE222="v",INDEX($MB$8:$QQ$8,1,AO222),MAX(0,+$MB$8-(S222/D222))),0)</f>
        <v>0</v>
      </c>
      <c r="LX222" s="1467">
        <f t="shared" ref="LX222:LX285" si="1502">IFERROR(INDEX($MB$8:$QQ$8,1,AV222),$QQ$8)</f>
        <v>0</v>
      </c>
      <c r="LY222" s="1467">
        <f t="shared" ref="LY222:LY285" si="1503">IFERROR(INDEX($MB$8:$QQ$8,1,BA222),$QQ$8)</f>
        <v>0</v>
      </c>
      <c r="LZ222" s="1467">
        <f t="shared" ref="LZ222:LZ285" si="1504">IFERROR(INDEX($MB$8:$QQ$8,1,BF222),$QQ$8)</f>
        <v>0</v>
      </c>
      <c r="MA222" s="1506"/>
      <c r="MB222" s="1460">
        <f t="shared" ref="MB222:MB285" si="1505">IF(AE222="v",0,IF(MB$12&lt;$AU222,$S222/12,IF(MB$12&gt;$AV222,$S222/12,0)))</f>
        <v>0</v>
      </c>
      <c r="MC222" s="1460">
        <f t="shared" si="1326"/>
        <v>0</v>
      </c>
      <c r="MD222" s="1460">
        <f t="shared" si="1326"/>
        <v>0</v>
      </c>
      <c r="ME222" s="1460">
        <f t="shared" si="1326"/>
        <v>0</v>
      </c>
      <c r="MF222" s="1460">
        <f t="shared" si="1326"/>
        <v>0</v>
      </c>
      <c r="MG222" s="1460">
        <f t="shared" ref="MC222:MR238" si="1506">IF(MG$12&lt;$AO222,0,IF(MG$12&lt;=$AU222,(MG$8-$LW222)*$D222/12,IF(MG$12&gt;=$BF222,(MG$8-$LZ222)*$D222/12,IF(MG$12&gt;=$BE222,0,IF(MG$12&gt;=$BA222,(MG$8-$LY222)*$D222/12,IF(MG$12&gt;=$AZ222,0,IF(MG$12&gt;=$AV222,(MG$8-$LX222)*$D222/12,0)))))))</f>
        <v>0</v>
      </c>
      <c r="MH222" s="1460">
        <f t="shared" si="1506"/>
        <v>0</v>
      </c>
      <c r="MI222" s="1460">
        <f t="shared" si="1506"/>
        <v>0</v>
      </c>
      <c r="MJ222" s="1460">
        <f t="shared" si="1506"/>
        <v>0</v>
      </c>
      <c r="MK222" s="1460">
        <f t="shared" si="1506"/>
        <v>0</v>
      </c>
      <c r="ML222" s="1460">
        <f t="shared" si="1506"/>
        <v>0</v>
      </c>
      <c r="MM222" s="1460">
        <f t="shared" si="1506"/>
        <v>0</v>
      </c>
      <c r="MN222" s="1460">
        <f t="shared" si="1506"/>
        <v>0</v>
      </c>
      <c r="MO222" s="1460">
        <f t="shared" si="1506"/>
        <v>0</v>
      </c>
      <c r="MP222" s="1460">
        <f t="shared" si="1506"/>
        <v>0</v>
      </c>
      <c r="MQ222" s="1460">
        <f t="shared" si="1506"/>
        <v>0</v>
      </c>
      <c r="MR222" s="1460">
        <f t="shared" si="1506"/>
        <v>0</v>
      </c>
      <c r="MS222" s="1460">
        <f t="shared" si="1331"/>
        <v>0</v>
      </c>
      <c r="MT222" s="1460">
        <f t="shared" si="1331"/>
        <v>0</v>
      </c>
      <c r="MU222" s="1460">
        <f t="shared" si="1331"/>
        <v>0</v>
      </c>
      <c r="MV222" s="1460">
        <f t="shared" si="1331"/>
        <v>0</v>
      </c>
      <c r="MW222" s="1460">
        <f t="shared" si="1331"/>
        <v>0</v>
      </c>
      <c r="MX222" s="1460">
        <f t="shared" si="1331"/>
        <v>0</v>
      </c>
      <c r="MY222" s="1460">
        <f t="shared" si="1331"/>
        <v>0</v>
      </c>
      <c r="MZ222" s="1460">
        <f t="shared" si="1331"/>
        <v>0</v>
      </c>
      <c r="NA222" s="1460">
        <f t="shared" si="1331"/>
        <v>0</v>
      </c>
      <c r="NB222" s="1460">
        <f t="shared" si="1331"/>
        <v>0</v>
      </c>
      <c r="NC222" s="1460">
        <f t="shared" si="1331"/>
        <v>0</v>
      </c>
      <c r="ND222" s="1460">
        <f t="shared" si="1331"/>
        <v>0</v>
      </c>
      <c r="NE222" s="1460">
        <f t="shared" si="1331"/>
        <v>0</v>
      </c>
      <c r="NF222" s="1460">
        <f t="shared" si="1331"/>
        <v>0</v>
      </c>
      <c r="NG222" s="1460">
        <f t="shared" si="1331"/>
        <v>0</v>
      </c>
      <c r="NH222" s="1460">
        <f t="shared" si="1331"/>
        <v>0</v>
      </c>
      <c r="NI222" s="1460">
        <f t="shared" si="1332"/>
        <v>0</v>
      </c>
      <c r="NJ222" s="1460">
        <f t="shared" si="1332"/>
        <v>0</v>
      </c>
      <c r="NK222" s="1460">
        <f t="shared" si="1332"/>
        <v>0</v>
      </c>
      <c r="NL222" s="1460">
        <f t="shared" si="1332"/>
        <v>0</v>
      </c>
      <c r="NM222" s="1460">
        <f t="shared" si="1332"/>
        <v>0</v>
      </c>
      <c r="NN222" s="1460">
        <f t="shared" si="1332"/>
        <v>0</v>
      </c>
      <c r="NO222" s="1460">
        <f t="shared" si="1332"/>
        <v>0</v>
      </c>
      <c r="NP222" s="1460">
        <f t="shared" si="1332"/>
        <v>0</v>
      </c>
      <c r="NQ222" s="1460">
        <f t="shared" si="1332"/>
        <v>0</v>
      </c>
      <c r="NR222" s="1460">
        <f t="shared" si="1332"/>
        <v>0</v>
      </c>
      <c r="NS222" s="1460">
        <f t="shared" si="1332"/>
        <v>0</v>
      </c>
      <c r="NT222" s="1460">
        <f t="shared" si="1332"/>
        <v>0</v>
      </c>
      <c r="NU222" s="1460">
        <f t="shared" si="1332"/>
        <v>0</v>
      </c>
      <c r="NV222" s="1460">
        <f t="shared" si="1332"/>
        <v>0</v>
      </c>
      <c r="NW222" s="1460">
        <f t="shared" si="1332"/>
        <v>0</v>
      </c>
      <c r="NX222" s="1460">
        <f t="shared" si="1332"/>
        <v>0</v>
      </c>
      <c r="NY222" s="1460">
        <f t="shared" si="1333"/>
        <v>0</v>
      </c>
      <c r="NZ222" s="1460">
        <f t="shared" si="1333"/>
        <v>0</v>
      </c>
      <c r="OA222" s="1460">
        <f t="shared" si="1333"/>
        <v>0</v>
      </c>
      <c r="OB222" s="1460">
        <f t="shared" si="1333"/>
        <v>0</v>
      </c>
      <c r="OC222" s="1460">
        <f t="shared" si="1333"/>
        <v>0</v>
      </c>
      <c r="OD222" s="1460">
        <f t="shared" si="1333"/>
        <v>0</v>
      </c>
      <c r="OE222" s="1460">
        <f t="shared" si="1333"/>
        <v>0</v>
      </c>
      <c r="OF222" s="1460">
        <f t="shared" si="1333"/>
        <v>0</v>
      </c>
      <c r="OG222" s="1460">
        <f t="shared" si="1333"/>
        <v>0</v>
      </c>
      <c r="OH222" s="1460">
        <f t="shared" si="1333"/>
        <v>0</v>
      </c>
      <c r="OI222" s="1460">
        <f t="shared" si="1333"/>
        <v>0</v>
      </c>
      <c r="OJ222" s="1460">
        <f t="shared" si="1333"/>
        <v>0</v>
      </c>
      <c r="OK222" s="1460">
        <f t="shared" si="1333"/>
        <v>0</v>
      </c>
      <c r="OL222" s="1460">
        <f t="shared" si="1333"/>
        <v>0</v>
      </c>
      <c r="OM222" s="1460">
        <f t="shared" si="1333"/>
        <v>0</v>
      </c>
      <c r="ON222" s="1460">
        <f t="shared" si="1333"/>
        <v>0</v>
      </c>
      <c r="OO222" s="1460">
        <f t="shared" si="1279"/>
        <v>0</v>
      </c>
      <c r="OP222" s="1460">
        <f t="shared" si="1328"/>
        <v>0</v>
      </c>
      <c r="OQ222" s="1460">
        <f t="shared" si="1328"/>
        <v>0</v>
      </c>
      <c r="OR222" s="1460">
        <f t="shared" si="1328"/>
        <v>0</v>
      </c>
      <c r="OS222" s="1460">
        <f t="shared" si="1328"/>
        <v>0</v>
      </c>
      <c r="OT222" s="1460">
        <f t="shared" si="1328"/>
        <v>0</v>
      </c>
      <c r="OU222" s="1460">
        <f t="shared" si="1328"/>
        <v>0</v>
      </c>
      <c r="OV222" s="1460">
        <f t="shared" si="1328"/>
        <v>0</v>
      </c>
      <c r="OW222" s="1460">
        <f t="shared" si="1328"/>
        <v>0</v>
      </c>
      <c r="OX222" s="1460">
        <f t="shared" si="1328"/>
        <v>0</v>
      </c>
      <c r="OY222" s="1460">
        <f t="shared" si="1328"/>
        <v>0</v>
      </c>
      <c r="OZ222" s="1460">
        <f t="shared" si="1328"/>
        <v>0</v>
      </c>
      <c r="PA222" s="1460">
        <f t="shared" si="1328"/>
        <v>0</v>
      </c>
      <c r="PB222" s="1460">
        <f t="shared" si="1328"/>
        <v>0</v>
      </c>
      <c r="PC222" s="1460">
        <f t="shared" si="1328"/>
        <v>0</v>
      </c>
      <c r="PD222" s="1460">
        <f t="shared" si="1328"/>
        <v>0</v>
      </c>
      <c r="PE222" s="1460">
        <f t="shared" si="1328"/>
        <v>0</v>
      </c>
      <c r="PF222" s="1460">
        <f t="shared" si="1329"/>
        <v>0</v>
      </c>
      <c r="PG222" s="1460">
        <f t="shared" si="1329"/>
        <v>0</v>
      </c>
      <c r="PH222" s="1460">
        <f t="shared" si="1329"/>
        <v>0</v>
      </c>
      <c r="PI222" s="1460">
        <f t="shared" si="1329"/>
        <v>0</v>
      </c>
      <c r="PJ222" s="1460">
        <f t="shared" si="1329"/>
        <v>0</v>
      </c>
      <c r="PK222" s="1460">
        <f t="shared" si="1329"/>
        <v>0</v>
      </c>
      <c r="PL222" s="1460">
        <f t="shared" si="1329"/>
        <v>0</v>
      </c>
      <c r="PM222" s="1460">
        <f t="shared" si="1329"/>
        <v>0</v>
      </c>
      <c r="PN222" s="1460">
        <f t="shared" si="1329"/>
        <v>0</v>
      </c>
      <c r="PO222" s="1460">
        <f t="shared" si="1329"/>
        <v>0</v>
      </c>
      <c r="PP222" s="1460">
        <f t="shared" si="1329"/>
        <v>0</v>
      </c>
      <c r="PQ222" s="1460">
        <f t="shared" si="1329"/>
        <v>0</v>
      </c>
      <c r="PR222" s="1460">
        <f t="shared" si="1329"/>
        <v>0</v>
      </c>
      <c r="PS222" s="1460">
        <f t="shared" si="1329"/>
        <v>0</v>
      </c>
      <c r="PT222" s="1460">
        <f t="shared" si="1329"/>
        <v>0</v>
      </c>
      <c r="PU222" s="1460">
        <f t="shared" si="1329"/>
        <v>0</v>
      </c>
      <c r="PV222" s="1460">
        <f t="shared" si="1330"/>
        <v>0</v>
      </c>
      <c r="PW222" s="1460">
        <f t="shared" si="1330"/>
        <v>0</v>
      </c>
      <c r="PX222" s="1460">
        <f t="shared" si="1330"/>
        <v>0</v>
      </c>
      <c r="PY222" s="1460">
        <f t="shared" si="1330"/>
        <v>0</v>
      </c>
      <c r="PZ222" s="1460">
        <f t="shared" si="1330"/>
        <v>0</v>
      </c>
      <c r="QA222" s="1460">
        <f t="shared" si="1330"/>
        <v>0</v>
      </c>
      <c r="QB222" s="1460">
        <f t="shared" si="1330"/>
        <v>0</v>
      </c>
      <c r="QC222" s="1460">
        <f t="shared" si="1330"/>
        <v>0</v>
      </c>
      <c r="QD222" s="1460">
        <f t="shared" si="1330"/>
        <v>0</v>
      </c>
      <c r="QE222" s="1460">
        <f t="shared" si="1330"/>
        <v>0</v>
      </c>
      <c r="QF222" s="1460">
        <f t="shared" si="1330"/>
        <v>0</v>
      </c>
      <c r="QG222" s="1460">
        <f t="shared" si="1330"/>
        <v>0</v>
      </c>
      <c r="QH222" s="1460">
        <f t="shared" si="1330"/>
        <v>0</v>
      </c>
      <c r="QI222" s="1460">
        <f t="shared" si="1330"/>
        <v>0</v>
      </c>
      <c r="QJ222" s="1460">
        <f t="shared" si="1330"/>
        <v>0</v>
      </c>
      <c r="QK222" s="1460">
        <f t="shared" si="1330"/>
        <v>0</v>
      </c>
      <c r="QL222" s="1460">
        <f t="shared" si="1323"/>
        <v>0</v>
      </c>
      <c r="QM222" s="1460">
        <f t="shared" si="1323"/>
        <v>0</v>
      </c>
      <c r="QN222" s="1460">
        <f t="shared" si="1323"/>
        <v>0</v>
      </c>
      <c r="QO222" s="1460">
        <f t="shared" si="1323"/>
        <v>0</v>
      </c>
      <c r="QP222" s="1460">
        <f t="shared" si="1323"/>
        <v>0</v>
      </c>
      <c r="QQ222" s="1460">
        <f t="shared" si="1323"/>
        <v>0</v>
      </c>
    </row>
    <row r="223" spans="1:459" s="1466" customFormat="1" ht="22.5" customHeight="1">
      <c r="A223" s="1468"/>
      <c r="B223" s="1469"/>
      <c r="C223" s="1469"/>
      <c r="D223" s="1470"/>
      <c r="E223" s="1471"/>
      <c r="F223" s="1472"/>
      <c r="G223" s="1472"/>
      <c r="H223" s="1473">
        <f t="shared" si="1342"/>
        <v>0</v>
      </c>
      <c r="I223" s="1474">
        <v>0</v>
      </c>
      <c r="J223" s="1475">
        <f t="shared" si="437"/>
        <v>0</v>
      </c>
      <c r="K223" s="1476">
        <v>0</v>
      </c>
      <c r="L223" s="1477">
        <f t="shared" si="1343"/>
        <v>0</v>
      </c>
      <c r="M223" s="1477">
        <f t="shared" si="1344"/>
        <v>0</v>
      </c>
      <c r="N223" s="1478"/>
      <c r="O223" s="1479">
        <v>0</v>
      </c>
      <c r="P223" s="1480">
        <v>0</v>
      </c>
      <c r="Q223" s="1828">
        <v>0</v>
      </c>
      <c r="R223" s="1831">
        <f t="shared" si="1345"/>
        <v>0</v>
      </c>
      <c r="S223" s="1481">
        <f>IF(AND(SUM(O223:Q223)=0,N223="NNN"),MIN('Operating History and Pro Forma'!$M$33,'Operating History and Pro Forma'!$T$15)*D223,SUM(O223:Q223)*D223)</f>
        <v>0</v>
      </c>
      <c r="T223" s="1482">
        <f t="shared" si="1346"/>
        <v>0</v>
      </c>
      <c r="U223" s="1483">
        <f t="shared" si="1347"/>
        <v>0</v>
      </c>
      <c r="V223" s="1480"/>
      <c r="W223" s="1514"/>
      <c r="X223" s="1486" t="str">
        <f t="shared" si="1348"/>
        <v/>
      </c>
      <c r="Y223" s="1487">
        <f t="shared" si="1349"/>
        <v>0</v>
      </c>
      <c r="Z223" s="1488"/>
      <c r="AA223" s="1488"/>
      <c r="AB223" s="1488"/>
      <c r="AC223" s="1488"/>
      <c r="AD223" s="1489">
        <f t="shared" si="1350"/>
        <v>0</v>
      </c>
      <c r="AE223" s="1490" t="str">
        <f t="shared" si="1351"/>
        <v/>
      </c>
      <c r="AF223" s="1491">
        <f t="shared" si="1352"/>
        <v>0</v>
      </c>
      <c r="AG223" s="1492">
        <f t="shared" si="1353"/>
        <v>0</v>
      </c>
      <c r="AH223" s="1493">
        <f t="shared" si="1320"/>
        <v>0</v>
      </c>
      <c r="AI223" s="1493">
        <f t="shared" si="1320"/>
        <v>0</v>
      </c>
      <c r="AJ223" s="1494">
        <f t="shared" si="1320"/>
        <v>0</v>
      </c>
      <c r="AK223" s="1494">
        <f t="shared" si="1320"/>
        <v>0</v>
      </c>
      <c r="AL223" s="1495">
        <f t="shared" si="1320"/>
        <v>0</v>
      </c>
      <c r="AM223" s="1496">
        <f t="shared" si="1320"/>
        <v>0</v>
      </c>
      <c r="AN223" s="1497">
        <f t="shared" si="399"/>
        <v>0</v>
      </c>
      <c r="AO223" s="1498">
        <f t="shared" si="1327"/>
        <v>0</v>
      </c>
      <c r="AP223" s="1499">
        <f t="shared" si="1354"/>
        <v>0</v>
      </c>
      <c r="AQ223" s="1500">
        <f t="shared" si="1355"/>
        <v>0</v>
      </c>
      <c r="AR223" s="1501">
        <f t="shared" si="1356"/>
        <v>0</v>
      </c>
      <c r="AS223" s="1498">
        <f t="shared" si="1324"/>
        <v>0</v>
      </c>
      <c r="AT223" s="1501">
        <f t="shared" si="1357"/>
        <v>0</v>
      </c>
      <c r="AU223" s="1498">
        <f t="shared" si="1358"/>
        <v>1</v>
      </c>
      <c r="AV223" s="1498">
        <f t="shared" si="1359"/>
        <v>2</v>
      </c>
      <c r="AW223" s="1499">
        <f t="shared" si="1360"/>
        <v>0</v>
      </c>
      <c r="AX223" s="1502">
        <f t="shared" si="1361"/>
        <v>0</v>
      </c>
      <c r="AY223" s="1503">
        <f t="shared" si="1362"/>
        <v>0</v>
      </c>
      <c r="AZ223" s="1498">
        <f t="shared" si="1363"/>
        <v>2</v>
      </c>
      <c r="BA223" s="1498">
        <f t="shared" si="1364"/>
        <v>3</v>
      </c>
      <c r="BB223" s="1499">
        <f t="shared" si="1365"/>
        <v>0</v>
      </c>
      <c r="BC223" s="1502">
        <f t="shared" si="1366"/>
        <v>0</v>
      </c>
      <c r="BD223" s="1503">
        <f t="shared" si="1367"/>
        <v>0</v>
      </c>
      <c r="BE223" s="1498">
        <f t="shared" si="1368"/>
        <v>3</v>
      </c>
      <c r="BF223" s="1498">
        <f t="shared" si="1369"/>
        <v>4</v>
      </c>
      <c r="BG223" s="1499">
        <f t="shared" si="1370"/>
        <v>0</v>
      </c>
      <c r="BH223" s="1502">
        <f t="shared" si="1371"/>
        <v>0</v>
      </c>
      <c r="BI223" s="1502">
        <f t="shared" si="1372"/>
        <v>0</v>
      </c>
      <c r="BJ223" s="1504">
        <f t="shared" si="1373"/>
        <v>1900</v>
      </c>
      <c r="BK223" s="1505" t="str">
        <f t="shared" si="1374"/>
        <v/>
      </c>
      <c r="BL223" s="1506"/>
      <c r="BM223" s="1507">
        <f t="shared" si="1375"/>
        <v>0</v>
      </c>
      <c r="BN223" s="1508">
        <f t="shared" si="1376"/>
        <v>0</v>
      </c>
      <c r="BO223" s="1508">
        <f t="shared" si="1376"/>
        <v>0</v>
      </c>
      <c r="BP223" s="1508">
        <f t="shared" si="1376"/>
        <v>0</v>
      </c>
      <c r="BQ223" s="1508">
        <f t="shared" si="1376"/>
        <v>0</v>
      </c>
      <c r="BR223" s="1508">
        <f t="shared" si="1376"/>
        <v>0</v>
      </c>
      <c r="BS223" s="1508">
        <f t="shared" si="1376"/>
        <v>0</v>
      </c>
      <c r="BT223" s="1508">
        <f t="shared" si="1376"/>
        <v>0</v>
      </c>
      <c r="BU223" s="1508">
        <f t="shared" si="1376"/>
        <v>0</v>
      </c>
      <c r="BV223" s="1508">
        <f t="shared" si="1376"/>
        <v>0</v>
      </c>
      <c r="BW223" s="1508">
        <f t="shared" si="1376"/>
        <v>0</v>
      </c>
      <c r="BX223" s="1508">
        <f t="shared" si="1376"/>
        <v>0</v>
      </c>
      <c r="BY223" s="1507">
        <f t="shared" si="1376"/>
        <v>0</v>
      </c>
      <c r="BZ223" s="1508">
        <f t="shared" si="1376"/>
        <v>0</v>
      </c>
      <c r="CA223" s="1508">
        <f t="shared" si="1376"/>
        <v>0</v>
      </c>
      <c r="CB223" s="1508">
        <f t="shared" si="1376"/>
        <v>0</v>
      </c>
      <c r="CC223" s="1508">
        <f t="shared" si="1376"/>
        <v>0</v>
      </c>
      <c r="CD223" s="1508">
        <f t="shared" si="1335"/>
        <v>0</v>
      </c>
      <c r="CE223" s="1508">
        <f t="shared" si="1335"/>
        <v>0</v>
      </c>
      <c r="CF223" s="1508">
        <f t="shared" si="1335"/>
        <v>0</v>
      </c>
      <c r="CG223" s="1508">
        <f t="shared" si="1335"/>
        <v>0</v>
      </c>
      <c r="CH223" s="1508">
        <f t="shared" si="1335"/>
        <v>0</v>
      </c>
      <c r="CI223" s="1508">
        <f t="shared" si="1335"/>
        <v>0</v>
      </c>
      <c r="CJ223" s="1509">
        <f t="shared" si="1335"/>
        <v>0</v>
      </c>
      <c r="CK223" s="1507">
        <f t="shared" si="1335"/>
        <v>0</v>
      </c>
      <c r="CL223" s="1508">
        <f t="shared" si="1335"/>
        <v>0</v>
      </c>
      <c r="CM223" s="1508">
        <f t="shared" si="1335"/>
        <v>0</v>
      </c>
      <c r="CN223" s="1508">
        <f t="shared" si="1335"/>
        <v>0</v>
      </c>
      <c r="CO223" s="1508">
        <f t="shared" si="1335"/>
        <v>0</v>
      </c>
      <c r="CP223" s="1508">
        <f t="shared" si="1335"/>
        <v>0</v>
      </c>
      <c r="CQ223" s="1508">
        <f t="shared" si="1335"/>
        <v>0</v>
      </c>
      <c r="CR223" s="1508">
        <f t="shared" si="1335"/>
        <v>0</v>
      </c>
      <c r="CS223" s="1508">
        <f t="shared" si="1335"/>
        <v>0</v>
      </c>
      <c r="CT223" s="1508">
        <f t="shared" si="1336"/>
        <v>0</v>
      </c>
      <c r="CU223" s="1508">
        <f t="shared" si="1336"/>
        <v>0</v>
      </c>
      <c r="CV223" s="1509">
        <f t="shared" si="1336"/>
        <v>0</v>
      </c>
      <c r="CW223" s="1508">
        <f t="shared" si="1336"/>
        <v>0</v>
      </c>
      <c r="CX223" s="1508">
        <f t="shared" si="1336"/>
        <v>0</v>
      </c>
      <c r="CY223" s="1508">
        <f t="shared" si="1336"/>
        <v>0</v>
      </c>
      <c r="CZ223" s="1508">
        <f t="shared" si="1336"/>
        <v>0</v>
      </c>
      <c r="DA223" s="1508">
        <f t="shared" si="1336"/>
        <v>0</v>
      </c>
      <c r="DB223" s="1508">
        <f t="shared" si="1336"/>
        <v>0</v>
      </c>
      <c r="DC223" s="1508">
        <f t="shared" si="1336"/>
        <v>0</v>
      </c>
      <c r="DD223" s="1508">
        <f t="shared" si="1336"/>
        <v>0</v>
      </c>
      <c r="DE223" s="1508">
        <f t="shared" si="1336"/>
        <v>0</v>
      </c>
      <c r="DF223" s="1508">
        <f t="shared" si="1336"/>
        <v>0</v>
      </c>
      <c r="DG223" s="1508">
        <f t="shared" si="1336"/>
        <v>0</v>
      </c>
      <c r="DH223" s="1509">
        <f t="shared" si="1336"/>
        <v>0</v>
      </c>
      <c r="DI223" s="1508">
        <f t="shared" si="1336"/>
        <v>0</v>
      </c>
      <c r="DJ223" s="1508">
        <f t="shared" si="1337"/>
        <v>0</v>
      </c>
      <c r="DK223" s="1508">
        <f t="shared" si="1337"/>
        <v>0</v>
      </c>
      <c r="DL223" s="1508">
        <f t="shared" si="1337"/>
        <v>0</v>
      </c>
      <c r="DM223" s="1508">
        <f t="shared" si="1337"/>
        <v>0</v>
      </c>
      <c r="DN223" s="1508">
        <f t="shared" si="1337"/>
        <v>0</v>
      </c>
      <c r="DO223" s="1508">
        <f t="shared" si="1337"/>
        <v>0</v>
      </c>
      <c r="DP223" s="1508">
        <f t="shared" si="1337"/>
        <v>0</v>
      </c>
      <c r="DQ223" s="1508">
        <f t="shared" si="1337"/>
        <v>0</v>
      </c>
      <c r="DR223" s="1508">
        <f t="shared" si="1337"/>
        <v>0</v>
      </c>
      <c r="DS223" s="1508">
        <f t="shared" si="1337"/>
        <v>0</v>
      </c>
      <c r="DT223" s="1509">
        <f t="shared" si="1337"/>
        <v>0</v>
      </c>
      <c r="DU223" s="1507">
        <f t="shared" si="1337"/>
        <v>0</v>
      </c>
      <c r="DV223" s="1508">
        <f t="shared" si="1337"/>
        <v>0</v>
      </c>
      <c r="DW223" s="1508">
        <f t="shared" si="1337"/>
        <v>0</v>
      </c>
      <c r="DX223" s="1508">
        <f t="shared" si="1337"/>
        <v>0</v>
      </c>
      <c r="DY223" s="1508">
        <f t="shared" si="1337"/>
        <v>0</v>
      </c>
      <c r="DZ223" s="1508">
        <f t="shared" si="1338"/>
        <v>0</v>
      </c>
      <c r="EA223" s="1508">
        <f t="shared" si="1338"/>
        <v>0</v>
      </c>
      <c r="EB223" s="1508">
        <f t="shared" si="1338"/>
        <v>0</v>
      </c>
      <c r="EC223" s="1508">
        <f t="shared" si="1338"/>
        <v>0</v>
      </c>
      <c r="ED223" s="1508">
        <f t="shared" si="1338"/>
        <v>0</v>
      </c>
      <c r="EE223" s="1508">
        <f t="shared" si="1338"/>
        <v>0</v>
      </c>
      <c r="EF223" s="1508">
        <f t="shared" si="1338"/>
        <v>0</v>
      </c>
      <c r="EG223" s="1507">
        <f t="shared" si="1338"/>
        <v>0</v>
      </c>
      <c r="EH223" s="1508">
        <f t="shared" si="1338"/>
        <v>0</v>
      </c>
      <c r="EI223" s="1508">
        <f t="shared" si="1338"/>
        <v>0</v>
      </c>
      <c r="EJ223" s="1508">
        <f t="shared" si="1338"/>
        <v>0</v>
      </c>
      <c r="EK223" s="1508">
        <f t="shared" si="1338"/>
        <v>0</v>
      </c>
      <c r="EL223" s="1508">
        <f t="shared" si="1338"/>
        <v>0</v>
      </c>
      <c r="EM223" s="1508">
        <f t="shared" si="1338"/>
        <v>0</v>
      </c>
      <c r="EN223" s="1508">
        <f t="shared" si="1338"/>
        <v>0</v>
      </c>
      <c r="EO223" s="1508">
        <f t="shared" si="1338"/>
        <v>0</v>
      </c>
      <c r="EP223" s="1508">
        <f t="shared" si="1340"/>
        <v>0</v>
      </c>
      <c r="EQ223" s="1508">
        <f t="shared" si="1340"/>
        <v>0</v>
      </c>
      <c r="ER223" s="1509">
        <f t="shared" si="1340"/>
        <v>0</v>
      </c>
      <c r="ES223" s="1507">
        <f t="shared" si="1340"/>
        <v>0</v>
      </c>
      <c r="ET223" s="1508">
        <f t="shared" si="1340"/>
        <v>0</v>
      </c>
      <c r="EU223" s="1508">
        <f t="shared" si="1340"/>
        <v>0</v>
      </c>
      <c r="EV223" s="1508">
        <f t="shared" si="1340"/>
        <v>0</v>
      </c>
      <c r="EW223" s="1508">
        <f t="shared" si="1340"/>
        <v>0</v>
      </c>
      <c r="EX223" s="1508">
        <f t="shared" si="1340"/>
        <v>0</v>
      </c>
      <c r="EY223" s="1508">
        <f t="shared" si="1340"/>
        <v>0</v>
      </c>
      <c r="EZ223" s="1508">
        <f t="shared" si="1340"/>
        <v>0</v>
      </c>
      <c r="FA223" s="1508">
        <f t="shared" si="1340"/>
        <v>0</v>
      </c>
      <c r="FB223" s="1508">
        <f t="shared" si="1340"/>
        <v>0</v>
      </c>
      <c r="FC223" s="1508">
        <f t="shared" si="1340"/>
        <v>0</v>
      </c>
      <c r="FD223" s="1509">
        <f t="shared" si="1340"/>
        <v>0</v>
      </c>
      <c r="FE223" s="1508">
        <f t="shared" si="1340"/>
        <v>0</v>
      </c>
      <c r="FF223" s="1508">
        <f t="shared" si="1339"/>
        <v>0</v>
      </c>
      <c r="FG223" s="1508">
        <f t="shared" si="1334"/>
        <v>0</v>
      </c>
      <c r="FH223" s="1508">
        <f t="shared" si="1334"/>
        <v>0</v>
      </c>
      <c r="FI223" s="1508">
        <f t="shared" si="1334"/>
        <v>0</v>
      </c>
      <c r="FJ223" s="1508">
        <f t="shared" si="1334"/>
        <v>0</v>
      </c>
      <c r="FK223" s="1508">
        <f t="shared" si="1334"/>
        <v>0</v>
      </c>
      <c r="FL223" s="1508">
        <f t="shared" si="1334"/>
        <v>0</v>
      </c>
      <c r="FM223" s="1508">
        <f t="shared" si="1334"/>
        <v>0</v>
      </c>
      <c r="FN223" s="1508">
        <f t="shared" si="1334"/>
        <v>0</v>
      </c>
      <c r="FO223" s="1508">
        <f t="shared" si="1334"/>
        <v>0</v>
      </c>
      <c r="FP223" s="1509">
        <f t="shared" si="1334"/>
        <v>0</v>
      </c>
      <c r="FQ223" s="1508">
        <f t="shared" si="1334"/>
        <v>0</v>
      </c>
      <c r="FR223" s="1508">
        <f t="shared" si="1334"/>
        <v>0</v>
      </c>
      <c r="FS223" s="1508">
        <f t="shared" si="1334"/>
        <v>0</v>
      </c>
      <c r="FT223" s="1508">
        <f t="shared" si="1334"/>
        <v>0</v>
      </c>
      <c r="FU223" s="1508">
        <f t="shared" si="1334"/>
        <v>0</v>
      </c>
      <c r="FV223" s="1508">
        <f t="shared" si="1334"/>
        <v>0</v>
      </c>
      <c r="FW223" s="1508">
        <f t="shared" si="1322"/>
        <v>0</v>
      </c>
      <c r="FX223" s="1508">
        <f t="shared" si="1322"/>
        <v>0</v>
      </c>
      <c r="FY223" s="1508">
        <f t="shared" si="1322"/>
        <v>0</v>
      </c>
      <c r="FZ223" s="1508">
        <f t="shared" si="1322"/>
        <v>0</v>
      </c>
      <c r="GA223" s="1508">
        <f t="shared" si="1322"/>
        <v>0</v>
      </c>
      <c r="GB223" s="1509">
        <f t="shared" si="1322"/>
        <v>0</v>
      </c>
      <c r="GC223" s="1506"/>
      <c r="GD223" s="1458">
        <f t="shared" si="1377"/>
        <v>1</v>
      </c>
      <c r="GE223" s="1510">
        <f t="shared" si="1341"/>
        <v>0</v>
      </c>
      <c r="GF223" s="1511">
        <f t="shared" si="1341"/>
        <v>0</v>
      </c>
      <c r="GG223" s="1511">
        <f t="shared" si="1341"/>
        <v>0</v>
      </c>
      <c r="GH223" s="1511">
        <f t="shared" si="1341"/>
        <v>0</v>
      </c>
      <c r="GI223" s="1511">
        <f t="shared" si="1341"/>
        <v>0</v>
      </c>
      <c r="GJ223" s="1511">
        <f t="shared" si="1341"/>
        <v>0</v>
      </c>
      <c r="GK223" s="1511">
        <f t="shared" si="1341"/>
        <v>0</v>
      </c>
      <c r="GL223" s="1511">
        <f t="shared" si="1341"/>
        <v>0</v>
      </c>
      <c r="GM223" s="1511">
        <f t="shared" si="1341"/>
        <v>0</v>
      </c>
      <c r="GN223" s="1512">
        <f t="shared" si="1341"/>
        <v>0</v>
      </c>
      <c r="GO223" s="1513">
        <f t="shared" si="1378"/>
        <v>0</v>
      </c>
      <c r="GP223" s="1506"/>
      <c r="GQ223" s="1510">
        <f t="shared" si="1304"/>
        <v>0</v>
      </c>
      <c r="GR223" s="1511">
        <f t="shared" si="1314"/>
        <v>0</v>
      </c>
      <c r="GS223" s="1511">
        <f t="shared" si="1314"/>
        <v>0</v>
      </c>
      <c r="GT223" s="1511">
        <f t="shared" si="1314"/>
        <v>0</v>
      </c>
      <c r="GU223" s="1511">
        <f t="shared" si="1314"/>
        <v>0</v>
      </c>
      <c r="GV223" s="1511">
        <f t="shared" si="1314"/>
        <v>0</v>
      </c>
      <c r="GW223" s="1511">
        <f t="shared" si="1314"/>
        <v>0</v>
      </c>
      <c r="GX223" s="1511">
        <f t="shared" si="1314"/>
        <v>0</v>
      </c>
      <c r="GY223" s="1511">
        <f t="shared" si="1314"/>
        <v>0</v>
      </c>
      <c r="GZ223" s="1512">
        <f t="shared" si="1314"/>
        <v>0</v>
      </c>
      <c r="HA223" s="1513">
        <f t="shared" si="1379"/>
        <v>0</v>
      </c>
      <c r="HB223" s="1506">
        <f t="shared" si="1380"/>
        <v>1</v>
      </c>
      <c r="HC223" s="1506"/>
      <c r="HD223" s="1508">
        <f t="shared" si="1381"/>
        <v>0</v>
      </c>
      <c r="HE223" s="1460">
        <f t="shared" si="1382"/>
        <v>0</v>
      </c>
      <c r="HF223" s="1460">
        <f t="shared" si="1383"/>
        <v>0</v>
      </c>
      <c r="HG223" s="1460">
        <f t="shared" si="1384"/>
        <v>0</v>
      </c>
      <c r="HH223" s="1460">
        <f t="shared" si="1385"/>
        <v>0</v>
      </c>
      <c r="HI223" s="1460">
        <f t="shared" si="1386"/>
        <v>0</v>
      </c>
      <c r="HJ223" s="1460">
        <f t="shared" si="1387"/>
        <v>0</v>
      </c>
      <c r="HK223" s="1460">
        <f t="shared" si="1388"/>
        <v>0</v>
      </c>
      <c r="HL223" s="1460">
        <f t="shared" si="1389"/>
        <v>0</v>
      </c>
      <c r="HM223" s="1460">
        <f t="shared" si="1390"/>
        <v>0</v>
      </c>
      <c r="HN223" s="1460">
        <f t="shared" si="1391"/>
        <v>0</v>
      </c>
      <c r="HO223" s="1460">
        <f t="shared" si="1392"/>
        <v>0</v>
      </c>
      <c r="HP223" s="1460">
        <f t="shared" si="1393"/>
        <v>0</v>
      </c>
      <c r="HQ223" s="1460">
        <f t="shared" si="1394"/>
        <v>0</v>
      </c>
      <c r="HR223" s="1460">
        <f t="shared" si="1395"/>
        <v>0</v>
      </c>
      <c r="HS223" s="1460">
        <f t="shared" si="1396"/>
        <v>0</v>
      </c>
      <c r="HT223" s="1460">
        <f t="shared" si="1397"/>
        <v>0</v>
      </c>
      <c r="HU223" s="1460">
        <f t="shared" si="1398"/>
        <v>0</v>
      </c>
      <c r="HV223" s="1460">
        <f t="shared" si="1399"/>
        <v>0</v>
      </c>
      <c r="HW223" s="1460">
        <f t="shared" si="1400"/>
        <v>0</v>
      </c>
      <c r="HX223" s="1460">
        <f t="shared" si="1401"/>
        <v>0</v>
      </c>
      <c r="HY223" s="1460">
        <f t="shared" si="1402"/>
        <v>0</v>
      </c>
      <c r="HZ223" s="1460">
        <f t="shared" si="1403"/>
        <v>0</v>
      </c>
      <c r="IA223" s="1460">
        <f t="shared" si="1404"/>
        <v>0</v>
      </c>
      <c r="IB223" s="1460">
        <f t="shared" si="1405"/>
        <v>0</v>
      </c>
      <c r="IC223" s="1460">
        <f t="shared" si="1406"/>
        <v>0</v>
      </c>
      <c r="ID223" s="1460">
        <f t="shared" si="1407"/>
        <v>0</v>
      </c>
      <c r="IE223" s="1460">
        <f t="shared" si="1408"/>
        <v>0</v>
      </c>
      <c r="IF223" s="1460">
        <f t="shared" si="1409"/>
        <v>0</v>
      </c>
      <c r="IG223" s="1460">
        <f t="shared" si="1410"/>
        <v>0</v>
      </c>
      <c r="IH223" s="1460">
        <f t="shared" si="1411"/>
        <v>0</v>
      </c>
      <c r="II223" s="1460">
        <f t="shared" si="1412"/>
        <v>0</v>
      </c>
      <c r="IJ223" s="1460">
        <f t="shared" si="1413"/>
        <v>0</v>
      </c>
      <c r="IK223" s="1460">
        <f t="shared" si="1414"/>
        <v>0</v>
      </c>
      <c r="IL223" s="1460">
        <f t="shared" si="1415"/>
        <v>0</v>
      </c>
      <c r="IM223" s="1460">
        <f t="shared" si="1416"/>
        <v>0</v>
      </c>
      <c r="IN223" s="1460">
        <f t="shared" si="1417"/>
        <v>0</v>
      </c>
      <c r="IO223" s="1460">
        <f t="shared" si="1418"/>
        <v>0</v>
      </c>
      <c r="IP223" s="1460">
        <f t="shared" si="1419"/>
        <v>0</v>
      </c>
      <c r="IQ223" s="1460">
        <f t="shared" si="1420"/>
        <v>0</v>
      </c>
      <c r="IR223" s="1460">
        <f t="shared" si="1421"/>
        <v>0</v>
      </c>
      <c r="IS223" s="1460">
        <f t="shared" si="1422"/>
        <v>0</v>
      </c>
      <c r="IT223" s="1460">
        <f t="shared" si="1423"/>
        <v>0</v>
      </c>
      <c r="IU223" s="1460">
        <f t="shared" si="1424"/>
        <v>0</v>
      </c>
      <c r="IV223" s="1460">
        <f t="shared" si="1425"/>
        <v>0</v>
      </c>
      <c r="IW223" s="1460">
        <f t="shared" si="1426"/>
        <v>0</v>
      </c>
      <c r="IX223" s="1460">
        <f t="shared" si="1427"/>
        <v>0</v>
      </c>
      <c r="IY223" s="1460">
        <f t="shared" si="1428"/>
        <v>0</v>
      </c>
      <c r="IZ223" s="1460">
        <f t="shared" si="1429"/>
        <v>0</v>
      </c>
      <c r="JA223" s="1460">
        <f t="shared" si="1430"/>
        <v>0</v>
      </c>
      <c r="JB223" s="1460">
        <f t="shared" si="1431"/>
        <v>0</v>
      </c>
      <c r="JC223" s="1460">
        <f t="shared" si="1432"/>
        <v>0</v>
      </c>
      <c r="JD223" s="1460">
        <f t="shared" si="1433"/>
        <v>0</v>
      </c>
      <c r="JE223" s="1460">
        <f t="shared" si="1434"/>
        <v>0</v>
      </c>
      <c r="JF223" s="1460">
        <f t="shared" si="1435"/>
        <v>0</v>
      </c>
      <c r="JG223" s="1460">
        <f t="shared" si="1436"/>
        <v>0</v>
      </c>
      <c r="JH223" s="1460">
        <f t="shared" si="1437"/>
        <v>0</v>
      </c>
      <c r="JI223" s="1460">
        <f t="shared" si="1438"/>
        <v>0</v>
      </c>
      <c r="JJ223" s="1460">
        <f t="shared" si="1439"/>
        <v>0</v>
      </c>
      <c r="JK223" s="1460">
        <f t="shared" si="1440"/>
        <v>0</v>
      </c>
      <c r="JL223" s="1460">
        <f t="shared" si="1441"/>
        <v>0</v>
      </c>
      <c r="JM223" s="1460">
        <f t="shared" si="1442"/>
        <v>0</v>
      </c>
      <c r="JN223" s="1460">
        <f t="shared" si="1443"/>
        <v>0</v>
      </c>
      <c r="JO223" s="1460">
        <f t="shared" si="1444"/>
        <v>0</v>
      </c>
      <c r="JP223" s="1460">
        <f t="shared" si="1445"/>
        <v>0</v>
      </c>
      <c r="JQ223" s="1460">
        <f t="shared" si="1446"/>
        <v>0</v>
      </c>
      <c r="JR223" s="1460">
        <f t="shared" si="1447"/>
        <v>0</v>
      </c>
      <c r="JS223" s="1460">
        <f t="shared" si="1448"/>
        <v>0</v>
      </c>
      <c r="JT223" s="1460">
        <f t="shared" si="1449"/>
        <v>0</v>
      </c>
      <c r="JU223" s="1460">
        <f t="shared" si="1450"/>
        <v>0</v>
      </c>
      <c r="JV223" s="1460">
        <f t="shared" si="1451"/>
        <v>0</v>
      </c>
      <c r="JW223" s="1460">
        <f t="shared" si="1452"/>
        <v>0</v>
      </c>
      <c r="JX223" s="1460">
        <f t="shared" si="1453"/>
        <v>0</v>
      </c>
      <c r="JY223" s="1460">
        <f t="shared" si="1454"/>
        <v>0</v>
      </c>
      <c r="JZ223" s="1460">
        <f t="shared" si="1455"/>
        <v>0</v>
      </c>
      <c r="KA223" s="1460">
        <f t="shared" si="1456"/>
        <v>0</v>
      </c>
      <c r="KB223" s="1460">
        <f t="shared" si="1457"/>
        <v>0</v>
      </c>
      <c r="KC223" s="1460">
        <f t="shared" si="1458"/>
        <v>0</v>
      </c>
      <c r="KD223" s="1460">
        <f t="shared" si="1459"/>
        <v>0</v>
      </c>
      <c r="KE223" s="1460">
        <f t="shared" si="1460"/>
        <v>0</v>
      </c>
      <c r="KF223" s="1460">
        <f t="shared" si="1461"/>
        <v>0</v>
      </c>
      <c r="KG223" s="1460">
        <f t="shared" si="1462"/>
        <v>0</v>
      </c>
      <c r="KH223" s="1460">
        <f t="shared" si="1463"/>
        <v>0</v>
      </c>
      <c r="KI223" s="1460">
        <f t="shared" si="1464"/>
        <v>0</v>
      </c>
      <c r="KJ223" s="1460">
        <f t="shared" si="1465"/>
        <v>0</v>
      </c>
      <c r="KK223" s="1460">
        <f t="shared" si="1466"/>
        <v>0</v>
      </c>
      <c r="KL223" s="1460">
        <f t="shared" si="1467"/>
        <v>0</v>
      </c>
      <c r="KM223" s="1460">
        <f t="shared" si="1468"/>
        <v>0</v>
      </c>
      <c r="KN223" s="1460">
        <f t="shared" si="1469"/>
        <v>0</v>
      </c>
      <c r="KO223" s="1460">
        <f t="shared" si="1470"/>
        <v>0</v>
      </c>
      <c r="KP223" s="1460">
        <f t="shared" si="1471"/>
        <v>0</v>
      </c>
      <c r="KQ223" s="1460">
        <f t="shared" si="1472"/>
        <v>0</v>
      </c>
      <c r="KR223" s="1460">
        <f t="shared" si="1473"/>
        <v>0</v>
      </c>
      <c r="KS223" s="1460">
        <f t="shared" si="1474"/>
        <v>0</v>
      </c>
      <c r="KT223" s="1460">
        <f t="shared" si="1475"/>
        <v>0</v>
      </c>
      <c r="KU223" s="1460">
        <f t="shared" si="1476"/>
        <v>0</v>
      </c>
      <c r="KV223" s="1460">
        <f t="shared" si="1477"/>
        <v>0</v>
      </c>
      <c r="KW223" s="1460">
        <f t="shared" si="1478"/>
        <v>0</v>
      </c>
      <c r="KX223" s="1460">
        <f t="shared" si="1479"/>
        <v>0</v>
      </c>
      <c r="KY223" s="1460">
        <f t="shared" si="1480"/>
        <v>0</v>
      </c>
      <c r="KZ223" s="1460">
        <f t="shared" si="1481"/>
        <v>0</v>
      </c>
      <c r="LA223" s="1460">
        <f t="shared" si="1482"/>
        <v>0</v>
      </c>
      <c r="LB223" s="1460">
        <f t="shared" si="1483"/>
        <v>0</v>
      </c>
      <c r="LC223" s="1460">
        <f t="shared" si="1484"/>
        <v>0</v>
      </c>
      <c r="LD223" s="1460">
        <f t="shared" si="1485"/>
        <v>0</v>
      </c>
      <c r="LE223" s="1460">
        <f t="shared" si="1486"/>
        <v>0</v>
      </c>
      <c r="LF223" s="1460">
        <f t="shared" si="1487"/>
        <v>0</v>
      </c>
      <c r="LG223" s="1460">
        <f t="shared" si="1488"/>
        <v>0</v>
      </c>
      <c r="LH223" s="1460">
        <f t="shared" si="1489"/>
        <v>0</v>
      </c>
      <c r="LI223" s="1460">
        <f t="shared" si="1490"/>
        <v>0</v>
      </c>
      <c r="LJ223" s="1460">
        <f t="shared" si="1491"/>
        <v>0</v>
      </c>
      <c r="LK223" s="1460">
        <f t="shared" si="1492"/>
        <v>0</v>
      </c>
      <c r="LL223" s="1460">
        <f t="shared" si="1493"/>
        <v>0</v>
      </c>
      <c r="LM223" s="1460">
        <f t="shared" si="1494"/>
        <v>0</v>
      </c>
      <c r="LN223" s="1460">
        <f t="shared" si="1495"/>
        <v>0</v>
      </c>
      <c r="LO223" s="1460">
        <f t="shared" si="1496"/>
        <v>0</v>
      </c>
      <c r="LP223" s="1460">
        <f t="shared" si="1497"/>
        <v>0</v>
      </c>
      <c r="LQ223" s="1460">
        <f t="shared" si="1498"/>
        <v>0</v>
      </c>
      <c r="LR223" s="1460">
        <f t="shared" si="1499"/>
        <v>0</v>
      </c>
      <c r="LS223" s="1460">
        <f t="shared" si="1500"/>
        <v>0</v>
      </c>
      <c r="LW223" s="1467">
        <f t="shared" si="1501"/>
        <v>0</v>
      </c>
      <c r="LX223" s="1467">
        <f t="shared" si="1502"/>
        <v>0</v>
      </c>
      <c r="LY223" s="1467">
        <f t="shared" si="1503"/>
        <v>0</v>
      </c>
      <c r="LZ223" s="1467">
        <f t="shared" si="1504"/>
        <v>0</v>
      </c>
      <c r="MA223" s="1506"/>
      <c r="MB223" s="1460">
        <f t="shared" si="1505"/>
        <v>0</v>
      </c>
      <c r="MC223" s="1460">
        <f t="shared" si="1506"/>
        <v>0</v>
      </c>
      <c r="MD223" s="1460">
        <f t="shared" si="1506"/>
        <v>0</v>
      </c>
      <c r="ME223" s="1460">
        <f t="shared" si="1506"/>
        <v>0</v>
      </c>
      <c r="MF223" s="1460">
        <f t="shared" si="1506"/>
        <v>0</v>
      </c>
      <c r="MG223" s="1460">
        <f t="shared" si="1506"/>
        <v>0</v>
      </c>
      <c r="MH223" s="1460">
        <f t="shared" si="1506"/>
        <v>0</v>
      </c>
      <c r="MI223" s="1460">
        <f t="shared" si="1506"/>
        <v>0</v>
      </c>
      <c r="MJ223" s="1460">
        <f t="shared" si="1506"/>
        <v>0</v>
      </c>
      <c r="MK223" s="1460">
        <f t="shared" si="1506"/>
        <v>0</v>
      </c>
      <c r="ML223" s="1460">
        <f t="shared" si="1506"/>
        <v>0</v>
      </c>
      <c r="MM223" s="1460">
        <f t="shared" si="1506"/>
        <v>0</v>
      </c>
      <c r="MN223" s="1460">
        <f t="shared" si="1506"/>
        <v>0</v>
      </c>
      <c r="MO223" s="1460">
        <f t="shared" si="1506"/>
        <v>0</v>
      </c>
      <c r="MP223" s="1460">
        <f t="shared" si="1506"/>
        <v>0</v>
      </c>
      <c r="MQ223" s="1460">
        <f t="shared" si="1506"/>
        <v>0</v>
      </c>
      <c r="MR223" s="1460">
        <f t="shared" si="1506"/>
        <v>0</v>
      </c>
      <c r="MS223" s="1460">
        <f t="shared" si="1331"/>
        <v>0</v>
      </c>
      <c r="MT223" s="1460">
        <f t="shared" si="1331"/>
        <v>0</v>
      </c>
      <c r="MU223" s="1460">
        <f t="shared" si="1331"/>
        <v>0</v>
      </c>
      <c r="MV223" s="1460">
        <f t="shared" si="1331"/>
        <v>0</v>
      </c>
      <c r="MW223" s="1460">
        <f t="shared" si="1331"/>
        <v>0</v>
      </c>
      <c r="MX223" s="1460">
        <f t="shared" si="1331"/>
        <v>0</v>
      </c>
      <c r="MY223" s="1460">
        <f t="shared" si="1331"/>
        <v>0</v>
      </c>
      <c r="MZ223" s="1460">
        <f t="shared" si="1331"/>
        <v>0</v>
      </c>
      <c r="NA223" s="1460">
        <f t="shared" si="1331"/>
        <v>0</v>
      </c>
      <c r="NB223" s="1460">
        <f t="shared" si="1331"/>
        <v>0</v>
      </c>
      <c r="NC223" s="1460">
        <f t="shared" si="1331"/>
        <v>0</v>
      </c>
      <c r="ND223" s="1460">
        <f t="shared" si="1331"/>
        <v>0</v>
      </c>
      <c r="NE223" s="1460">
        <f t="shared" si="1331"/>
        <v>0</v>
      </c>
      <c r="NF223" s="1460">
        <f t="shared" si="1331"/>
        <v>0</v>
      </c>
      <c r="NG223" s="1460">
        <f t="shared" si="1331"/>
        <v>0</v>
      </c>
      <c r="NH223" s="1460">
        <f t="shared" si="1331"/>
        <v>0</v>
      </c>
      <c r="NI223" s="1460">
        <f t="shared" si="1332"/>
        <v>0</v>
      </c>
      <c r="NJ223" s="1460">
        <f t="shared" si="1332"/>
        <v>0</v>
      </c>
      <c r="NK223" s="1460">
        <f t="shared" si="1332"/>
        <v>0</v>
      </c>
      <c r="NL223" s="1460">
        <f t="shared" si="1332"/>
        <v>0</v>
      </c>
      <c r="NM223" s="1460">
        <f t="shared" si="1332"/>
        <v>0</v>
      </c>
      <c r="NN223" s="1460">
        <f t="shared" si="1332"/>
        <v>0</v>
      </c>
      <c r="NO223" s="1460">
        <f t="shared" si="1332"/>
        <v>0</v>
      </c>
      <c r="NP223" s="1460">
        <f t="shared" si="1332"/>
        <v>0</v>
      </c>
      <c r="NQ223" s="1460">
        <f t="shared" si="1332"/>
        <v>0</v>
      </c>
      <c r="NR223" s="1460">
        <f t="shared" si="1332"/>
        <v>0</v>
      </c>
      <c r="NS223" s="1460">
        <f t="shared" si="1332"/>
        <v>0</v>
      </c>
      <c r="NT223" s="1460">
        <f t="shared" si="1332"/>
        <v>0</v>
      </c>
      <c r="NU223" s="1460">
        <f t="shared" si="1332"/>
        <v>0</v>
      </c>
      <c r="NV223" s="1460">
        <f t="shared" si="1332"/>
        <v>0</v>
      </c>
      <c r="NW223" s="1460">
        <f t="shared" si="1332"/>
        <v>0</v>
      </c>
      <c r="NX223" s="1460">
        <f t="shared" si="1332"/>
        <v>0</v>
      </c>
      <c r="NY223" s="1460">
        <f t="shared" si="1333"/>
        <v>0</v>
      </c>
      <c r="NZ223" s="1460">
        <f t="shared" si="1333"/>
        <v>0</v>
      </c>
      <c r="OA223" s="1460">
        <f t="shared" si="1333"/>
        <v>0</v>
      </c>
      <c r="OB223" s="1460">
        <f t="shared" si="1333"/>
        <v>0</v>
      </c>
      <c r="OC223" s="1460">
        <f t="shared" si="1333"/>
        <v>0</v>
      </c>
      <c r="OD223" s="1460">
        <f t="shared" si="1333"/>
        <v>0</v>
      </c>
      <c r="OE223" s="1460">
        <f t="shared" si="1333"/>
        <v>0</v>
      </c>
      <c r="OF223" s="1460">
        <f t="shared" si="1333"/>
        <v>0</v>
      </c>
      <c r="OG223" s="1460">
        <f t="shared" si="1333"/>
        <v>0</v>
      </c>
      <c r="OH223" s="1460">
        <f t="shared" si="1333"/>
        <v>0</v>
      </c>
      <c r="OI223" s="1460">
        <f t="shared" si="1333"/>
        <v>0</v>
      </c>
      <c r="OJ223" s="1460">
        <f t="shared" si="1333"/>
        <v>0</v>
      </c>
      <c r="OK223" s="1460">
        <f t="shared" si="1333"/>
        <v>0</v>
      </c>
      <c r="OL223" s="1460">
        <f t="shared" si="1333"/>
        <v>0</v>
      </c>
      <c r="OM223" s="1460">
        <f t="shared" si="1333"/>
        <v>0</v>
      </c>
      <c r="ON223" s="1460">
        <f t="shared" si="1333"/>
        <v>0</v>
      </c>
      <c r="OO223" s="1460">
        <f t="shared" si="1279"/>
        <v>0</v>
      </c>
      <c r="OP223" s="1460">
        <f t="shared" si="1328"/>
        <v>0</v>
      </c>
      <c r="OQ223" s="1460">
        <f t="shared" si="1328"/>
        <v>0</v>
      </c>
      <c r="OR223" s="1460">
        <f t="shared" si="1328"/>
        <v>0</v>
      </c>
      <c r="OS223" s="1460">
        <f t="shared" si="1328"/>
        <v>0</v>
      </c>
      <c r="OT223" s="1460">
        <f t="shared" si="1328"/>
        <v>0</v>
      </c>
      <c r="OU223" s="1460">
        <f t="shared" si="1328"/>
        <v>0</v>
      </c>
      <c r="OV223" s="1460">
        <f t="shared" si="1328"/>
        <v>0</v>
      </c>
      <c r="OW223" s="1460">
        <f t="shared" si="1328"/>
        <v>0</v>
      </c>
      <c r="OX223" s="1460">
        <f t="shared" si="1328"/>
        <v>0</v>
      </c>
      <c r="OY223" s="1460">
        <f t="shared" si="1328"/>
        <v>0</v>
      </c>
      <c r="OZ223" s="1460">
        <f t="shared" si="1328"/>
        <v>0</v>
      </c>
      <c r="PA223" s="1460">
        <f t="shared" si="1328"/>
        <v>0</v>
      </c>
      <c r="PB223" s="1460">
        <f t="shared" si="1328"/>
        <v>0</v>
      </c>
      <c r="PC223" s="1460">
        <f t="shared" si="1328"/>
        <v>0</v>
      </c>
      <c r="PD223" s="1460">
        <f t="shared" si="1328"/>
        <v>0</v>
      </c>
      <c r="PE223" s="1460">
        <f t="shared" si="1328"/>
        <v>0</v>
      </c>
      <c r="PF223" s="1460">
        <f t="shared" si="1329"/>
        <v>0</v>
      </c>
      <c r="PG223" s="1460">
        <f t="shared" si="1329"/>
        <v>0</v>
      </c>
      <c r="PH223" s="1460">
        <f t="shared" si="1329"/>
        <v>0</v>
      </c>
      <c r="PI223" s="1460">
        <f t="shared" si="1329"/>
        <v>0</v>
      </c>
      <c r="PJ223" s="1460">
        <f t="shared" si="1329"/>
        <v>0</v>
      </c>
      <c r="PK223" s="1460">
        <f t="shared" si="1329"/>
        <v>0</v>
      </c>
      <c r="PL223" s="1460">
        <f t="shared" si="1329"/>
        <v>0</v>
      </c>
      <c r="PM223" s="1460">
        <f t="shared" si="1329"/>
        <v>0</v>
      </c>
      <c r="PN223" s="1460">
        <f t="shared" si="1329"/>
        <v>0</v>
      </c>
      <c r="PO223" s="1460">
        <f t="shared" si="1329"/>
        <v>0</v>
      </c>
      <c r="PP223" s="1460">
        <f t="shared" si="1329"/>
        <v>0</v>
      </c>
      <c r="PQ223" s="1460">
        <f t="shared" si="1329"/>
        <v>0</v>
      </c>
      <c r="PR223" s="1460">
        <f t="shared" si="1329"/>
        <v>0</v>
      </c>
      <c r="PS223" s="1460">
        <f t="shared" si="1329"/>
        <v>0</v>
      </c>
      <c r="PT223" s="1460">
        <f t="shared" si="1329"/>
        <v>0</v>
      </c>
      <c r="PU223" s="1460">
        <f t="shared" si="1329"/>
        <v>0</v>
      </c>
      <c r="PV223" s="1460">
        <f t="shared" si="1330"/>
        <v>0</v>
      </c>
      <c r="PW223" s="1460">
        <f t="shared" si="1330"/>
        <v>0</v>
      </c>
      <c r="PX223" s="1460">
        <f t="shared" si="1330"/>
        <v>0</v>
      </c>
      <c r="PY223" s="1460">
        <f t="shared" si="1330"/>
        <v>0</v>
      </c>
      <c r="PZ223" s="1460">
        <f t="shared" si="1330"/>
        <v>0</v>
      </c>
      <c r="QA223" s="1460">
        <f t="shared" si="1330"/>
        <v>0</v>
      </c>
      <c r="QB223" s="1460">
        <f t="shared" si="1330"/>
        <v>0</v>
      </c>
      <c r="QC223" s="1460">
        <f t="shared" si="1330"/>
        <v>0</v>
      </c>
      <c r="QD223" s="1460">
        <f t="shared" si="1330"/>
        <v>0</v>
      </c>
      <c r="QE223" s="1460">
        <f t="shared" si="1330"/>
        <v>0</v>
      </c>
      <c r="QF223" s="1460">
        <f t="shared" si="1330"/>
        <v>0</v>
      </c>
      <c r="QG223" s="1460">
        <f t="shared" si="1330"/>
        <v>0</v>
      </c>
      <c r="QH223" s="1460">
        <f t="shared" si="1330"/>
        <v>0</v>
      </c>
      <c r="QI223" s="1460">
        <f t="shared" si="1330"/>
        <v>0</v>
      </c>
      <c r="QJ223" s="1460">
        <f t="shared" si="1330"/>
        <v>0</v>
      </c>
      <c r="QK223" s="1460">
        <f t="shared" si="1330"/>
        <v>0</v>
      </c>
      <c r="QL223" s="1460">
        <f t="shared" si="1323"/>
        <v>0</v>
      </c>
      <c r="QM223" s="1460">
        <f t="shared" si="1323"/>
        <v>0</v>
      </c>
      <c r="QN223" s="1460">
        <f t="shared" si="1323"/>
        <v>0</v>
      </c>
      <c r="QO223" s="1460">
        <f t="shared" si="1323"/>
        <v>0</v>
      </c>
      <c r="QP223" s="1460">
        <f t="shared" si="1323"/>
        <v>0</v>
      </c>
      <c r="QQ223" s="1460">
        <f t="shared" si="1323"/>
        <v>0</v>
      </c>
    </row>
    <row r="224" spans="1:459" s="1466" customFormat="1" ht="22.5" customHeight="1">
      <c r="A224" s="1468"/>
      <c r="B224" s="1469"/>
      <c r="C224" s="1469"/>
      <c r="D224" s="1470"/>
      <c r="E224" s="1471"/>
      <c r="F224" s="1472"/>
      <c r="G224" s="1472"/>
      <c r="H224" s="1473">
        <f t="shared" si="1342"/>
        <v>0</v>
      </c>
      <c r="I224" s="1474">
        <v>0</v>
      </c>
      <c r="J224" s="1475">
        <f t="shared" si="437"/>
        <v>0</v>
      </c>
      <c r="K224" s="1476">
        <v>0</v>
      </c>
      <c r="L224" s="1477">
        <f t="shared" si="1343"/>
        <v>0</v>
      </c>
      <c r="M224" s="1477">
        <f t="shared" si="1344"/>
        <v>0</v>
      </c>
      <c r="N224" s="1478"/>
      <c r="O224" s="1479">
        <v>0</v>
      </c>
      <c r="P224" s="1480">
        <v>0</v>
      </c>
      <c r="Q224" s="1828">
        <v>0</v>
      </c>
      <c r="R224" s="1831">
        <f t="shared" si="1345"/>
        <v>0</v>
      </c>
      <c r="S224" s="1481">
        <f>IF(AND(SUM(O224:Q224)=0,N224="NNN"),MIN('Operating History and Pro Forma'!$M$33,'Operating History and Pro Forma'!$T$15)*D224,SUM(O224:Q224)*D224)</f>
        <v>0</v>
      </c>
      <c r="T224" s="1482">
        <f t="shared" si="1346"/>
        <v>0</v>
      </c>
      <c r="U224" s="1483">
        <f t="shared" si="1347"/>
        <v>0</v>
      </c>
      <c r="V224" s="1480"/>
      <c r="W224" s="1514"/>
      <c r="X224" s="1486" t="str">
        <f t="shared" si="1348"/>
        <v/>
      </c>
      <c r="Y224" s="1487">
        <f t="shared" si="1349"/>
        <v>0</v>
      </c>
      <c r="Z224" s="1488"/>
      <c r="AA224" s="1488"/>
      <c r="AB224" s="1488"/>
      <c r="AC224" s="1488"/>
      <c r="AD224" s="1489">
        <f t="shared" si="1350"/>
        <v>0</v>
      </c>
      <c r="AE224" s="1490" t="str">
        <f t="shared" si="1351"/>
        <v/>
      </c>
      <c r="AF224" s="1491">
        <f t="shared" si="1352"/>
        <v>0</v>
      </c>
      <c r="AG224" s="1492">
        <f t="shared" si="1353"/>
        <v>0</v>
      </c>
      <c r="AH224" s="1493">
        <f t="shared" si="1320"/>
        <v>0</v>
      </c>
      <c r="AI224" s="1493">
        <f t="shared" si="1320"/>
        <v>0</v>
      </c>
      <c r="AJ224" s="1494">
        <f t="shared" si="1320"/>
        <v>0</v>
      </c>
      <c r="AK224" s="1494">
        <f t="shared" si="1320"/>
        <v>0</v>
      </c>
      <c r="AL224" s="1495">
        <f t="shared" si="1320"/>
        <v>0</v>
      </c>
      <c r="AM224" s="1496">
        <f t="shared" si="1320"/>
        <v>0</v>
      </c>
      <c r="AN224" s="1497">
        <f t="shared" si="399"/>
        <v>0</v>
      </c>
      <c r="AO224" s="1498">
        <f t="shared" si="1327"/>
        <v>0</v>
      </c>
      <c r="AP224" s="1499">
        <f t="shared" si="1354"/>
        <v>0</v>
      </c>
      <c r="AQ224" s="1500">
        <f t="shared" si="1355"/>
        <v>0</v>
      </c>
      <c r="AR224" s="1501">
        <f t="shared" si="1356"/>
        <v>0</v>
      </c>
      <c r="AS224" s="1498">
        <f t="shared" si="1324"/>
        <v>0</v>
      </c>
      <c r="AT224" s="1501">
        <f t="shared" si="1357"/>
        <v>0</v>
      </c>
      <c r="AU224" s="1498">
        <f t="shared" si="1358"/>
        <v>1</v>
      </c>
      <c r="AV224" s="1498">
        <f t="shared" si="1359"/>
        <v>2</v>
      </c>
      <c r="AW224" s="1499">
        <f t="shared" si="1360"/>
        <v>0</v>
      </c>
      <c r="AX224" s="1502">
        <f t="shared" si="1361"/>
        <v>0</v>
      </c>
      <c r="AY224" s="1503">
        <f t="shared" si="1362"/>
        <v>0</v>
      </c>
      <c r="AZ224" s="1498">
        <f t="shared" si="1363"/>
        <v>2</v>
      </c>
      <c r="BA224" s="1498">
        <f t="shared" si="1364"/>
        <v>3</v>
      </c>
      <c r="BB224" s="1499">
        <f t="shared" si="1365"/>
        <v>0</v>
      </c>
      <c r="BC224" s="1502">
        <f t="shared" si="1366"/>
        <v>0</v>
      </c>
      <c r="BD224" s="1503">
        <f t="shared" si="1367"/>
        <v>0</v>
      </c>
      <c r="BE224" s="1498">
        <f t="shared" si="1368"/>
        <v>3</v>
      </c>
      <c r="BF224" s="1498">
        <f t="shared" si="1369"/>
        <v>4</v>
      </c>
      <c r="BG224" s="1499">
        <f t="shared" si="1370"/>
        <v>0</v>
      </c>
      <c r="BH224" s="1502">
        <f t="shared" si="1371"/>
        <v>0</v>
      </c>
      <c r="BI224" s="1502">
        <f t="shared" si="1372"/>
        <v>0</v>
      </c>
      <c r="BJ224" s="1504">
        <f t="shared" si="1373"/>
        <v>1900</v>
      </c>
      <c r="BK224" s="1505" t="str">
        <f t="shared" si="1374"/>
        <v/>
      </c>
      <c r="BL224" s="1506"/>
      <c r="BM224" s="1507">
        <f t="shared" si="1375"/>
        <v>0</v>
      </c>
      <c r="BN224" s="1508">
        <f t="shared" si="1376"/>
        <v>0</v>
      </c>
      <c r="BO224" s="1508">
        <f t="shared" si="1376"/>
        <v>0</v>
      </c>
      <c r="BP224" s="1508">
        <f t="shared" si="1376"/>
        <v>0</v>
      </c>
      <c r="BQ224" s="1508">
        <f t="shared" si="1376"/>
        <v>0</v>
      </c>
      <c r="BR224" s="1508">
        <f t="shared" si="1376"/>
        <v>0</v>
      </c>
      <c r="BS224" s="1508">
        <f t="shared" si="1376"/>
        <v>0</v>
      </c>
      <c r="BT224" s="1508">
        <f t="shared" si="1376"/>
        <v>0</v>
      </c>
      <c r="BU224" s="1508">
        <f t="shared" si="1376"/>
        <v>0</v>
      </c>
      <c r="BV224" s="1508">
        <f t="shared" si="1376"/>
        <v>0</v>
      </c>
      <c r="BW224" s="1508">
        <f t="shared" si="1376"/>
        <v>0</v>
      </c>
      <c r="BX224" s="1508">
        <f t="shared" si="1376"/>
        <v>0</v>
      </c>
      <c r="BY224" s="1507">
        <f t="shared" si="1376"/>
        <v>0</v>
      </c>
      <c r="BZ224" s="1508">
        <f t="shared" si="1376"/>
        <v>0</v>
      </c>
      <c r="CA224" s="1508">
        <f t="shared" si="1376"/>
        <v>0</v>
      </c>
      <c r="CB224" s="1508">
        <f t="shared" si="1376"/>
        <v>0</v>
      </c>
      <c r="CC224" s="1508">
        <f t="shared" si="1376"/>
        <v>0</v>
      </c>
      <c r="CD224" s="1508">
        <f t="shared" si="1335"/>
        <v>0</v>
      </c>
      <c r="CE224" s="1508">
        <f t="shared" si="1335"/>
        <v>0</v>
      </c>
      <c r="CF224" s="1508">
        <f t="shared" si="1335"/>
        <v>0</v>
      </c>
      <c r="CG224" s="1508">
        <f t="shared" si="1335"/>
        <v>0</v>
      </c>
      <c r="CH224" s="1508">
        <f t="shared" si="1335"/>
        <v>0</v>
      </c>
      <c r="CI224" s="1508">
        <f t="shared" si="1335"/>
        <v>0</v>
      </c>
      <c r="CJ224" s="1509">
        <f t="shared" si="1335"/>
        <v>0</v>
      </c>
      <c r="CK224" s="1507">
        <f t="shared" si="1335"/>
        <v>0</v>
      </c>
      <c r="CL224" s="1508">
        <f t="shared" si="1335"/>
        <v>0</v>
      </c>
      <c r="CM224" s="1508">
        <f t="shared" si="1335"/>
        <v>0</v>
      </c>
      <c r="CN224" s="1508">
        <f t="shared" si="1335"/>
        <v>0</v>
      </c>
      <c r="CO224" s="1508">
        <f t="shared" si="1335"/>
        <v>0</v>
      </c>
      <c r="CP224" s="1508">
        <f t="shared" si="1335"/>
        <v>0</v>
      </c>
      <c r="CQ224" s="1508">
        <f t="shared" si="1335"/>
        <v>0</v>
      </c>
      <c r="CR224" s="1508">
        <f t="shared" si="1335"/>
        <v>0</v>
      </c>
      <c r="CS224" s="1508">
        <f t="shared" si="1335"/>
        <v>0</v>
      </c>
      <c r="CT224" s="1508">
        <f t="shared" si="1336"/>
        <v>0</v>
      </c>
      <c r="CU224" s="1508">
        <f t="shared" si="1336"/>
        <v>0</v>
      </c>
      <c r="CV224" s="1509">
        <f t="shared" si="1336"/>
        <v>0</v>
      </c>
      <c r="CW224" s="1508">
        <f t="shared" si="1336"/>
        <v>0</v>
      </c>
      <c r="CX224" s="1508">
        <f t="shared" si="1336"/>
        <v>0</v>
      </c>
      <c r="CY224" s="1508">
        <f t="shared" si="1336"/>
        <v>0</v>
      </c>
      <c r="CZ224" s="1508">
        <f t="shared" si="1336"/>
        <v>0</v>
      </c>
      <c r="DA224" s="1508">
        <f t="shared" si="1336"/>
        <v>0</v>
      </c>
      <c r="DB224" s="1508">
        <f t="shared" si="1336"/>
        <v>0</v>
      </c>
      <c r="DC224" s="1508">
        <f t="shared" si="1336"/>
        <v>0</v>
      </c>
      <c r="DD224" s="1508">
        <f t="shared" si="1336"/>
        <v>0</v>
      </c>
      <c r="DE224" s="1508">
        <f t="shared" si="1336"/>
        <v>0</v>
      </c>
      <c r="DF224" s="1508">
        <f t="shared" si="1336"/>
        <v>0</v>
      </c>
      <c r="DG224" s="1508">
        <f t="shared" si="1336"/>
        <v>0</v>
      </c>
      <c r="DH224" s="1509">
        <f t="shared" si="1336"/>
        <v>0</v>
      </c>
      <c r="DI224" s="1508">
        <f t="shared" si="1336"/>
        <v>0</v>
      </c>
      <c r="DJ224" s="1508">
        <f t="shared" si="1337"/>
        <v>0</v>
      </c>
      <c r="DK224" s="1508">
        <f t="shared" si="1337"/>
        <v>0</v>
      </c>
      <c r="DL224" s="1508">
        <f t="shared" si="1337"/>
        <v>0</v>
      </c>
      <c r="DM224" s="1508">
        <f t="shared" si="1337"/>
        <v>0</v>
      </c>
      <c r="DN224" s="1508">
        <f t="shared" si="1337"/>
        <v>0</v>
      </c>
      <c r="DO224" s="1508">
        <f t="shared" si="1337"/>
        <v>0</v>
      </c>
      <c r="DP224" s="1508">
        <f t="shared" si="1337"/>
        <v>0</v>
      </c>
      <c r="DQ224" s="1508">
        <f t="shared" si="1337"/>
        <v>0</v>
      </c>
      <c r="DR224" s="1508">
        <f t="shared" si="1337"/>
        <v>0</v>
      </c>
      <c r="DS224" s="1508">
        <f t="shared" si="1337"/>
        <v>0</v>
      </c>
      <c r="DT224" s="1509">
        <f t="shared" si="1337"/>
        <v>0</v>
      </c>
      <c r="DU224" s="1507">
        <f t="shared" si="1337"/>
        <v>0</v>
      </c>
      <c r="DV224" s="1508">
        <f t="shared" si="1337"/>
        <v>0</v>
      </c>
      <c r="DW224" s="1508">
        <f t="shared" si="1337"/>
        <v>0</v>
      </c>
      <c r="DX224" s="1508">
        <f t="shared" si="1337"/>
        <v>0</v>
      </c>
      <c r="DY224" s="1508">
        <f t="shared" si="1337"/>
        <v>0</v>
      </c>
      <c r="DZ224" s="1508">
        <f t="shared" si="1338"/>
        <v>0</v>
      </c>
      <c r="EA224" s="1508">
        <f t="shared" si="1338"/>
        <v>0</v>
      </c>
      <c r="EB224" s="1508">
        <f t="shared" si="1338"/>
        <v>0</v>
      </c>
      <c r="EC224" s="1508">
        <f t="shared" si="1338"/>
        <v>0</v>
      </c>
      <c r="ED224" s="1508">
        <f t="shared" si="1338"/>
        <v>0</v>
      </c>
      <c r="EE224" s="1508">
        <f t="shared" si="1338"/>
        <v>0</v>
      </c>
      <c r="EF224" s="1508">
        <f t="shared" si="1338"/>
        <v>0</v>
      </c>
      <c r="EG224" s="1507">
        <f t="shared" si="1338"/>
        <v>0</v>
      </c>
      <c r="EH224" s="1508">
        <f t="shared" si="1338"/>
        <v>0</v>
      </c>
      <c r="EI224" s="1508">
        <f t="shared" si="1338"/>
        <v>0</v>
      </c>
      <c r="EJ224" s="1508">
        <f t="shared" si="1338"/>
        <v>0</v>
      </c>
      <c r="EK224" s="1508">
        <f t="shared" si="1338"/>
        <v>0</v>
      </c>
      <c r="EL224" s="1508">
        <f t="shared" si="1338"/>
        <v>0</v>
      </c>
      <c r="EM224" s="1508">
        <f t="shared" si="1338"/>
        <v>0</v>
      </c>
      <c r="EN224" s="1508">
        <f t="shared" si="1338"/>
        <v>0</v>
      </c>
      <c r="EO224" s="1508">
        <f t="shared" si="1338"/>
        <v>0</v>
      </c>
      <c r="EP224" s="1508">
        <f t="shared" si="1340"/>
        <v>0</v>
      </c>
      <c r="EQ224" s="1508">
        <f t="shared" si="1340"/>
        <v>0</v>
      </c>
      <c r="ER224" s="1509">
        <f t="shared" si="1340"/>
        <v>0</v>
      </c>
      <c r="ES224" s="1507">
        <f t="shared" si="1340"/>
        <v>0</v>
      </c>
      <c r="ET224" s="1508">
        <f t="shared" si="1340"/>
        <v>0</v>
      </c>
      <c r="EU224" s="1508">
        <f t="shared" si="1340"/>
        <v>0</v>
      </c>
      <c r="EV224" s="1508">
        <f t="shared" si="1340"/>
        <v>0</v>
      </c>
      <c r="EW224" s="1508">
        <f t="shared" si="1340"/>
        <v>0</v>
      </c>
      <c r="EX224" s="1508">
        <f t="shared" si="1340"/>
        <v>0</v>
      </c>
      <c r="EY224" s="1508">
        <f t="shared" si="1340"/>
        <v>0</v>
      </c>
      <c r="EZ224" s="1508">
        <f t="shared" si="1340"/>
        <v>0</v>
      </c>
      <c r="FA224" s="1508">
        <f t="shared" si="1340"/>
        <v>0</v>
      </c>
      <c r="FB224" s="1508">
        <f t="shared" si="1340"/>
        <v>0</v>
      </c>
      <c r="FC224" s="1508">
        <f t="shared" si="1340"/>
        <v>0</v>
      </c>
      <c r="FD224" s="1509">
        <f t="shared" si="1340"/>
        <v>0</v>
      </c>
      <c r="FE224" s="1508">
        <f t="shared" si="1340"/>
        <v>0</v>
      </c>
      <c r="FF224" s="1508">
        <f t="shared" si="1339"/>
        <v>0</v>
      </c>
      <c r="FG224" s="1508">
        <f t="shared" si="1334"/>
        <v>0</v>
      </c>
      <c r="FH224" s="1508">
        <f t="shared" si="1334"/>
        <v>0</v>
      </c>
      <c r="FI224" s="1508">
        <f t="shared" si="1334"/>
        <v>0</v>
      </c>
      <c r="FJ224" s="1508">
        <f t="shared" si="1334"/>
        <v>0</v>
      </c>
      <c r="FK224" s="1508">
        <f t="shared" si="1334"/>
        <v>0</v>
      </c>
      <c r="FL224" s="1508">
        <f t="shared" si="1334"/>
        <v>0</v>
      </c>
      <c r="FM224" s="1508">
        <f t="shared" si="1334"/>
        <v>0</v>
      </c>
      <c r="FN224" s="1508">
        <f t="shared" si="1334"/>
        <v>0</v>
      </c>
      <c r="FO224" s="1508">
        <f t="shared" si="1334"/>
        <v>0</v>
      </c>
      <c r="FP224" s="1509">
        <f t="shared" si="1334"/>
        <v>0</v>
      </c>
      <c r="FQ224" s="1508">
        <f t="shared" si="1334"/>
        <v>0</v>
      </c>
      <c r="FR224" s="1508">
        <f t="shared" si="1334"/>
        <v>0</v>
      </c>
      <c r="FS224" s="1508">
        <f t="shared" si="1334"/>
        <v>0</v>
      </c>
      <c r="FT224" s="1508">
        <f t="shared" si="1334"/>
        <v>0</v>
      </c>
      <c r="FU224" s="1508">
        <f t="shared" si="1334"/>
        <v>0</v>
      </c>
      <c r="FV224" s="1508">
        <f t="shared" si="1334"/>
        <v>0</v>
      </c>
      <c r="FW224" s="1508">
        <f t="shared" si="1322"/>
        <v>0</v>
      </c>
      <c r="FX224" s="1508">
        <f t="shared" si="1322"/>
        <v>0</v>
      </c>
      <c r="FY224" s="1508">
        <f t="shared" si="1322"/>
        <v>0</v>
      </c>
      <c r="FZ224" s="1508">
        <f t="shared" si="1322"/>
        <v>0</v>
      </c>
      <c r="GA224" s="1508">
        <f t="shared" si="1322"/>
        <v>0</v>
      </c>
      <c r="GB224" s="1509">
        <f t="shared" si="1322"/>
        <v>0</v>
      </c>
      <c r="GC224" s="1506"/>
      <c r="GD224" s="1458">
        <f t="shared" si="1377"/>
        <v>1</v>
      </c>
      <c r="GE224" s="1510">
        <f t="shared" si="1341"/>
        <v>0</v>
      </c>
      <c r="GF224" s="1511">
        <f t="shared" si="1341"/>
        <v>0</v>
      </c>
      <c r="GG224" s="1511">
        <f t="shared" si="1341"/>
        <v>0</v>
      </c>
      <c r="GH224" s="1511">
        <f t="shared" si="1341"/>
        <v>0</v>
      </c>
      <c r="GI224" s="1511">
        <f t="shared" si="1341"/>
        <v>0</v>
      </c>
      <c r="GJ224" s="1511">
        <f t="shared" si="1341"/>
        <v>0</v>
      </c>
      <c r="GK224" s="1511">
        <f t="shared" si="1341"/>
        <v>0</v>
      </c>
      <c r="GL224" s="1511">
        <f t="shared" si="1341"/>
        <v>0</v>
      </c>
      <c r="GM224" s="1511">
        <f t="shared" si="1341"/>
        <v>0</v>
      </c>
      <c r="GN224" s="1512">
        <f t="shared" si="1341"/>
        <v>0</v>
      </c>
      <c r="GO224" s="1513">
        <f t="shared" si="1378"/>
        <v>0</v>
      </c>
      <c r="GP224" s="1506"/>
      <c r="GQ224" s="1510">
        <f t="shared" si="1304"/>
        <v>0</v>
      </c>
      <c r="GR224" s="1511">
        <f t="shared" si="1314"/>
        <v>0</v>
      </c>
      <c r="GS224" s="1511">
        <f t="shared" si="1314"/>
        <v>0</v>
      </c>
      <c r="GT224" s="1511">
        <f t="shared" si="1314"/>
        <v>0</v>
      </c>
      <c r="GU224" s="1511">
        <f t="shared" si="1314"/>
        <v>0</v>
      </c>
      <c r="GV224" s="1511">
        <f t="shared" si="1314"/>
        <v>0</v>
      </c>
      <c r="GW224" s="1511">
        <f t="shared" si="1314"/>
        <v>0</v>
      </c>
      <c r="GX224" s="1511">
        <f t="shared" si="1314"/>
        <v>0</v>
      </c>
      <c r="GY224" s="1511">
        <f t="shared" si="1314"/>
        <v>0</v>
      </c>
      <c r="GZ224" s="1512">
        <f t="shared" si="1314"/>
        <v>0</v>
      </c>
      <c r="HA224" s="1513">
        <f t="shared" si="1379"/>
        <v>0</v>
      </c>
      <c r="HB224" s="1506">
        <f t="shared" si="1380"/>
        <v>1</v>
      </c>
      <c r="HC224" s="1506"/>
      <c r="HD224" s="1508">
        <f t="shared" si="1381"/>
        <v>0</v>
      </c>
      <c r="HE224" s="1460">
        <f t="shared" si="1382"/>
        <v>0</v>
      </c>
      <c r="HF224" s="1460">
        <f t="shared" si="1383"/>
        <v>0</v>
      </c>
      <c r="HG224" s="1460">
        <f t="shared" si="1384"/>
        <v>0</v>
      </c>
      <c r="HH224" s="1460">
        <f t="shared" si="1385"/>
        <v>0</v>
      </c>
      <c r="HI224" s="1460">
        <f t="shared" si="1386"/>
        <v>0</v>
      </c>
      <c r="HJ224" s="1460">
        <f t="shared" si="1387"/>
        <v>0</v>
      </c>
      <c r="HK224" s="1460">
        <f t="shared" si="1388"/>
        <v>0</v>
      </c>
      <c r="HL224" s="1460">
        <f t="shared" si="1389"/>
        <v>0</v>
      </c>
      <c r="HM224" s="1460">
        <f t="shared" si="1390"/>
        <v>0</v>
      </c>
      <c r="HN224" s="1460">
        <f t="shared" si="1391"/>
        <v>0</v>
      </c>
      <c r="HO224" s="1460">
        <f t="shared" si="1392"/>
        <v>0</v>
      </c>
      <c r="HP224" s="1460">
        <f t="shared" si="1393"/>
        <v>0</v>
      </c>
      <c r="HQ224" s="1460">
        <f t="shared" si="1394"/>
        <v>0</v>
      </c>
      <c r="HR224" s="1460">
        <f t="shared" si="1395"/>
        <v>0</v>
      </c>
      <c r="HS224" s="1460">
        <f t="shared" si="1396"/>
        <v>0</v>
      </c>
      <c r="HT224" s="1460">
        <f t="shared" si="1397"/>
        <v>0</v>
      </c>
      <c r="HU224" s="1460">
        <f t="shared" si="1398"/>
        <v>0</v>
      </c>
      <c r="HV224" s="1460">
        <f t="shared" si="1399"/>
        <v>0</v>
      </c>
      <c r="HW224" s="1460">
        <f t="shared" si="1400"/>
        <v>0</v>
      </c>
      <c r="HX224" s="1460">
        <f t="shared" si="1401"/>
        <v>0</v>
      </c>
      <c r="HY224" s="1460">
        <f t="shared" si="1402"/>
        <v>0</v>
      </c>
      <c r="HZ224" s="1460">
        <f t="shared" si="1403"/>
        <v>0</v>
      </c>
      <c r="IA224" s="1460">
        <f t="shared" si="1404"/>
        <v>0</v>
      </c>
      <c r="IB224" s="1460">
        <f t="shared" si="1405"/>
        <v>0</v>
      </c>
      <c r="IC224" s="1460">
        <f t="shared" si="1406"/>
        <v>0</v>
      </c>
      <c r="ID224" s="1460">
        <f t="shared" si="1407"/>
        <v>0</v>
      </c>
      <c r="IE224" s="1460">
        <f t="shared" si="1408"/>
        <v>0</v>
      </c>
      <c r="IF224" s="1460">
        <f t="shared" si="1409"/>
        <v>0</v>
      </c>
      <c r="IG224" s="1460">
        <f t="shared" si="1410"/>
        <v>0</v>
      </c>
      <c r="IH224" s="1460">
        <f t="shared" si="1411"/>
        <v>0</v>
      </c>
      <c r="II224" s="1460">
        <f t="shared" si="1412"/>
        <v>0</v>
      </c>
      <c r="IJ224" s="1460">
        <f t="shared" si="1413"/>
        <v>0</v>
      </c>
      <c r="IK224" s="1460">
        <f t="shared" si="1414"/>
        <v>0</v>
      </c>
      <c r="IL224" s="1460">
        <f t="shared" si="1415"/>
        <v>0</v>
      </c>
      <c r="IM224" s="1460">
        <f t="shared" si="1416"/>
        <v>0</v>
      </c>
      <c r="IN224" s="1460">
        <f t="shared" si="1417"/>
        <v>0</v>
      </c>
      <c r="IO224" s="1460">
        <f t="shared" si="1418"/>
        <v>0</v>
      </c>
      <c r="IP224" s="1460">
        <f t="shared" si="1419"/>
        <v>0</v>
      </c>
      <c r="IQ224" s="1460">
        <f t="shared" si="1420"/>
        <v>0</v>
      </c>
      <c r="IR224" s="1460">
        <f t="shared" si="1421"/>
        <v>0</v>
      </c>
      <c r="IS224" s="1460">
        <f t="shared" si="1422"/>
        <v>0</v>
      </c>
      <c r="IT224" s="1460">
        <f t="shared" si="1423"/>
        <v>0</v>
      </c>
      <c r="IU224" s="1460">
        <f t="shared" si="1424"/>
        <v>0</v>
      </c>
      <c r="IV224" s="1460">
        <f t="shared" si="1425"/>
        <v>0</v>
      </c>
      <c r="IW224" s="1460">
        <f t="shared" si="1426"/>
        <v>0</v>
      </c>
      <c r="IX224" s="1460">
        <f t="shared" si="1427"/>
        <v>0</v>
      </c>
      <c r="IY224" s="1460">
        <f t="shared" si="1428"/>
        <v>0</v>
      </c>
      <c r="IZ224" s="1460">
        <f t="shared" si="1429"/>
        <v>0</v>
      </c>
      <c r="JA224" s="1460">
        <f t="shared" si="1430"/>
        <v>0</v>
      </c>
      <c r="JB224" s="1460">
        <f t="shared" si="1431"/>
        <v>0</v>
      </c>
      <c r="JC224" s="1460">
        <f t="shared" si="1432"/>
        <v>0</v>
      </c>
      <c r="JD224" s="1460">
        <f t="shared" si="1433"/>
        <v>0</v>
      </c>
      <c r="JE224" s="1460">
        <f t="shared" si="1434"/>
        <v>0</v>
      </c>
      <c r="JF224" s="1460">
        <f t="shared" si="1435"/>
        <v>0</v>
      </c>
      <c r="JG224" s="1460">
        <f t="shared" si="1436"/>
        <v>0</v>
      </c>
      <c r="JH224" s="1460">
        <f t="shared" si="1437"/>
        <v>0</v>
      </c>
      <c r="JI224" s="1460">
        <f t="shared" si="1438"/>
        <v>0</v>
      </c>
      <c r="JJ224" s="1460">
        <f t="shared" si="1439"/>
        <v>0</v>
      </c>
      <c r="JK224" s="1460">
        <f t="shared" si="1440"/>
        <v>0</v>
      </c>
      <c r="JL224" s="1460">
        <f t="shared" si="1441"/>
        <v>0</v>
      </c>
      <c r="JM224" s="1460">
        <f t="shared" si="1442"/>
        <v>0</v>
      </c>
      <c r="JN224" s="1460">
        <f t="shared" si="1443"/>
        <v>0</v>
      </c>
      <c r="JO224" s="1460">
        <f t="shared" si="1444"/>
        <v>0</v>
      </c>
      <c r="JP224" s="1460">
        <f t="shared" si="1445"/>
        <v>0</v>
      </c>
      <c r="JQ224" s="1460">
        <f t="shared" si="1446"/>
        <v>0</v>
      </c>
      <c r="JR224" s="1460">
        <f t="shared" si="1447"/>
        <v>0</v>
      </c>
      <c r="JS224" s="1460">
        <f t="shared" si="1448"/>
        <v>0</v>
      </c>
      <c r="JT224" s="1460">
        <f t="shared" si="1449"/>
        <v>0</v>
      </c>
      <c r="JU224" s="1460">
        <f t="shared" si="1450"/>
        <v>0</v>
      </c>
      <c r="JV224" s="1460">
        <f t="shared" si="1451"/>
        <v>0</v>
      </c>
      <c r="JW224" s="1460">
        <f t="shared" si="1452"/>
        <v>0</v>
      </c>
      <c r="JX224" s="1460">
        <f t="shared" si="1453"/>
        <v>0</v>
      </c>
      <c r="JY224" s="1460">
        <f t="shared" si="1454"/>
        <v>0</v>
      </c>
      <c r="JZ224" s="1460">
        <f t="shared" si="1455"/>
        <v>0</v>
      </c>
      <c r="KA224" s="1460">
        <f t="shared" si="1456"/>
        <v>0</v>
      </c>
      <c r="KB224" s="1460">
        <f t="shared" si="1457"/>
        <v>0</v>
      </c>
      <c r="KC224" s="1460">
        <f t="shared" si="1458"/>
        <v>0</v>
      </c>
      <c r="KD224" s="1460">
        <f t="shared" si="1459"/>
        <v>0</v>
      </c>
      <c r="KE224" s="1460">
        <f t="shared" si="1460"/>
        <v>0</v>
      </c>
      <c r="KF224" s="1460">
        <f t="shared" si="1461"/>
        <v>0</v>
      </c>
      <c r="KG224" s="1460">
        <f t="shared" si="1462"/>
        <v>0</v>
      </c>
      <c r="KH224" s="1460">
        <f t="shared" si="1463"/>
        <v>0</v>
      </c>
      <c r="KI224" s="1460">
        <f t="shared" si="1464"/>
        <v>0</v>
      </c>
      <c r="KJ224" s="1460">
        <f t="shared" si="1465"/>
        <v>0</v>
      </c>
      <c r="KK224" s="1460">
        <f t="shared" si="1466"/>
        <v>0</v>
      </c>
      <c r="KL224" s="1460">
        <f t="shared" si="1467"/>
        <v>0</v>
      </c>
      <c r="KM224" s="1460">
        <f t="shared" si="1468"/>
        <v>0</v>
      </c>
      <c r="KN224" s="1460">
        <f t="shared" si="1469"/>
        <v>0</v>
      </c>
      <c r="KO224" s="1460">
        <f t="shared" si="1470"/>
        <v>0</v>
      </c>
      <c r="KP224" s="1460">
        <f t="shared" si="1471"/>
        <v>0</v>
      </c>
      <c r="KQ224" s="1460">
        <f t="shared" si="1472"/>
        <v>0</v>
      </c>
      <c r="KR224" s="1460">
        <f t="shared" si="1473"/>
        <v>0</v>
      </c>
      <c r="KS224" s="1460">
        <f t="shared" si="1474"/>
        <v>0</v>
      </c>
      <c r="KT224" s="1460">
        <f t="shared" si="1475"/>
        <v>0</v>
      </c>
      <c r="KU224" s="1460">
        <f t="shared" si="1476"/>
        <v>0</v>
      </c>
      <c r="KV224" s="1460">
        <f t="shared" si="1477"/>
        <v>0</v>
      </c>
      <c r="KW224" s="1460">
        <f t="shared" si="1478"/>
        <v>0</v>
      </c>
      <c r="KX224" s="1460">
        <f t="shared" si="1479"/>
        <v>0</v>
      </c>
      <c r="KY224" s="1460">
        <f t="shared" si="1480"/>
        <v>0</v>
      </c>
      <c r="KZ224" s="1460">
        <f t="shared" si="1481"/>
        <v>0</v>
      </c>
      <c r="LA224" s="1460">
        <f t="shared" si="1482"/>
        <v>0</v>
      </c>
      <c r="LB224" s="1460">
        <f t="shared" si="1483"/>
        <v>0</v>
      </c>
      <c r="LC224" s="1460">
        <f t="shared" si="1484"/>
        <v>0</v>
      </c>
      <c r="LD224" s="1460">
        <f t="shared" si="1485"/>
        <v>0</v>
      </c>
      <c r="LE224" s="1460">
        <f t="shared" si="1486"/>
        <v>0</v>
      </c>
      <c r="LF224" s="1460">
        <f t="shared" si="1487"/>
        <v>0</v>
      </c>
      <c r="LG224" s="1460">
        <f t="shared" si="1488"/>
        <v>0</v>
      </c>
      <c r="LH224" s="1460">
        <f t="shared" si="1489"/>
        <v>0</v>
      </c>
      <c r="LI224" s="1460">
        <f t="shared" si="1490"/>
        <v>0</v>
      </c>
      <c r="LJ224" s="1460">
        <f t="shared" si="1491"/>
        <v>0</v>
      </c>
      <c r="LK224" s="1460">
        <f t="shared" si="1492"/>
        <v>0</v>
      </c>
      <c r="LL224" s="1460">
        <f t="shared" si="1493"/>
        <v>0</v>
      </c>
      <c r="LM224" s="1460">
        <f t="shared" si="1494"/>
        <v>0</v>
      </c>
      <c r="LN224" s="1460">
        <f t="shared" si="1495"/>
        <v>0</v>
      </c>
      <c r="LO224" s="1460">
        <f t="shared" si="1496"/>
        <v>0</v>
      </c>
      <c r="LP224" s="1460">
        <f t="shared" si="1497"/>
        <v>0</v>
      </c>
      <c r="LQ224" s="1460">
        <f t="shared" si="1498"/>
        <v>0</v>
      </c>
      <c r="LR224" s="1460">
        <f t="shared" si="1499"/>
        <v>0</v>
      </c>
      <c r="LS224" s="1460">
        <f t="shared" si="1500"/>
        <v>0</v>
      </c>
      <c r="LW224" s="1467">
        <f t="shared" si="1501"/>
        <v>0</v>
      </c>
      <c r="LX224" s="1467">
        <f t="shared" si="1502"/>
        <v>0</v>
      </c>
      <c r="LY224" s="1467">
        <f t="shared" si="1503"/>
        <v>0</v>
      </c>
      <c r="LZ224" s="1467">
        <f t="shared" si="1504"/>
        <v>0</v>
      </c>
      <c r="MA224" s="1506"/>
      <c r="MB224" s="1460">
        <f t="shared" si="1505"/>
        <v>0</v>
      </c>
      <c r="MC224" s="1460">
        <f t="shared" si="1506"/>
        <v>0</v>
      </c>
      <c r="MD224" s="1460">
        <f t="shared" si="1506"/>
        <v>0</v>
      </c>
      <c r="ME224" s="1460">
        <f t="shared" si="1506"/>
        <v>0</v>
      </c>
      <c r="MF224" s="1460">
        <f t="shared" si="1506"/>
        <v>0</v>
      </c>
      <c r="MG224" s="1460">
        <f t="shared" si="1506"/>
        <v>0</v>
      </c>
      <c r="MH224" s="1460">
        <f t="shared" si="1506"/>
        <v>0</v>
      </c>
      <c r="MI224" s="1460">
        <f t="shared" si="1506"/>
        <v>0</v>
      </c>
      <c r="MJ224" s="1460">
        <f t="shared" si="1506"/>
        <v>0</v>
      </c>
      <c r="MK224" s="1460">
        <f t="shared" si="1506"/>
        <v>0</v>
      </c>
      <c r="ML224" s="1460">
        <f t="shared" si="1506"/>
        <v>0</v>
      </c>
      <c r="MM224" s="1460">
        <f t="shared" si="1506"/>
        <v>0</v>
      </c>
      <c r="MN224" s="1460">
        <f t="shared" si="1506"/>
        <v>0</v>
      </c>
      <c r="MO224" s="1460">
        <f t="shared" si="1506"/>
        <v>0</v>
      </c>
      <c r="MP224" s="1460">
        <f t="shared" si="1506"/>
        <v>0</v>
      </c>
      <c r="MQ224" s="1460">
        <f t="shared" si="1506"/>
        <v>0</v>
      </c>
      <c r="MR224" s="1460">
        <f t="shared" si="1506"/>
        <v>0</v>
      </c>
      <c r="MS224" s="1460">
        <f t="shared" si="1331"/>
        <v>0</v>
      </c>
      <c r="MT224" s="1460">
        <f t="shared" si="1331"/>
        <v>0</v>
      </c>
      <c r="MU224" s="1460">
        <f t="shared" si="1331"/>
        <v>0</v>
      </c>
      <c r="MV224" s="1460">
        <f t="shared" si="1331"/>
        <v>0</v>
      </c>
      <c r="MW224" s="1460">
        <f t="shared" si="1331"/>
        <v>0</v>
      </c>
      <c r="MX224" s="1460">
        <f t="shared" si="1331"/>
        <v>0</v>
      </c>
      <c r="MY224" s="1460">
        <f t="shared" si="1331"/>
        <v>0</v>
      </c>
      <c r="MZ224" s="1460">
        <f t="shared" si="1331"/>
        <v>0</v>
      </c>
      <c r="NA224" s="1460">
        <f t="shared" si="1331"/>
        <v>0</v>
      </c>
      <c r="NB224" s="1460">
        <f t="shared" si="1331"/>
        <v>0</v>
      </c>
      <c r="NC224" s="1460">
        <f t="shared" si="1331"/>
        <v>0</v>
      </c>
      <c r="ND224" s="1460">
        <f t="shared" si="1331"/>
        <v>0</v>
      </c>
      <c r="NE224" s="1460">
        <f t="shared" si="1331"/>
        <v>0</v>
      </c>
      <c r="NF224" s="1460">
        <f t="shared" si="1331"/>
        <v>0</v>
      </c>
      <c r="NG224" s="1460">
        <f t="shared" si="1331"/>
        <v>0</v>
      </c>
      <c r="NH224" s="1460">
        <f t="shared" si="1331"/>
        <v>0</v>
      </c>
      <c r="NI224" s="1460">
        <f t="shared" si="1332"/>
        <v>0</v>
      </c>
      <c r="NJ224" s="1460">
        <f t="shared" si="1332"/>
        <v>0</v>
      </c>
      <c r="NK224" s="1460">
        <f t="shared" si="1332"/>
        <v>0</v>
      </c>
      <c r="NL224" s="1460">
        <f t="shared" si="1332"/>
        <v>0</v>
      </c>
      <c r="NM224" s="1460">
        <f t="shared" si="1332"/>
        <v>0</v>
      </c>
      <c r="NN224" s="1460">
        <f t="shared" si="1332"/>
        <v>0</v>
      </c>
      <c r="NO224" s="1460">
        <f t="shared" si="1332"/>
        <v>0</v>
      </c>
      <c r="NP224" s="1460">
        <f t="shared" si="1332"/>
        <v>0</v>
      </c>
      <c r="NQ224" s="1460">
        <f t="shared" si="1332"/>
        <v>0</v>
      </c>
      <c r="NR224" s="1460">
        <f t="shared" si="1332"/>
        <v>0</v>
      </c>
      <c r="NS224" s="1460">
        <f t="shared" si="1332"/>
        <v>0</v>
      </c>
      <c r="NT224" s="1460">
        <f t="shared" si="1332"/>
        <v>0</v>
      </c>
      <c r="NU224" s="1460">
        <f t="shared" si="1332"/>
        <v>0</v>
      </c>
      <c r="NV224" s="1460">
        <f t="shared" si="1332"/>
        <v>0</v>
      </c>
      <c r="NW224" s="1460">
        <f t="shared" si="1332"/>
        <v>0</v>
      </c>
      <c r="NX224" s="1460">
        <f t="shared" si="1332"/>
        <v>0</v>
      </c>
      <c r="NY224" s="1460">
        <f t="shared" si="1333"/>
        <v>0</v>
      </c>
      <c r="NZ224" s="1460">
        <f t="shared" si="1333"/>
        <v>0</v>
      </c>
      <c r="OA224" s="1460">
        <f t="shared" si="1333"/>
        <v>0</v>
      </c>
      <c r="OB224" s="1460">
        <f t="shared" si="1333"/>
        <v>0</v>
      </c>
      <c r="OC224" s="1460">
        <f t="shared" si="1333"/>
        <v>0</v>
      </c>
      <c r="OD224" s="1460">
        <f t="shared" si="1333"/>
        <v>0</v>
      </c>
      <c r="OE224" s="1460">
        <f t="shared" si="1333"/>
        <v>0</v>
      </c>
      <c r="OF224" s="1460">
        <f t="shared" si="1333"/>
        <v>0</v>
      </c>
      <c r="OG224" s="1460">
        <f t="shared" si="1333"/>
        <v>0</v>
      </c>
      <c r="OH224" s="1460">
        <f t="shared" si="1333"/>
        <v>0</v>
      </c>
      <c r="OI224" s="1460">
        <f t="shared" si="1333"/>
        <v>0</v>
      </c>
      <c r="OJ224" s="1460">
        <f t="shared" si="1333"/>
        <v>0</v>
      </c>
      <c r="OK224" s="1460">
        <f t="shared" si="1333"/>
        <v>0</v>
      </c>
      <c r="OL224" s="1460">
        <f t="shared" si="1333"/>
        <v>0</v>
      </c>
      <c r="OM224" s="1460">
        <f t="shared" si="1333"/>
        <v>0</v>
      </c>
      <c r="ON224" s="1460">
        <f t="shared" si="1333"/>
        <v>0</v>
      </c>
      <c r="OO224" s="1460">
        <f t="shared" si="1279"/>
        <v>0</v>
      </c>
      <c r="OP224" s="1460">
        <f t="shared" si="1328"/>
        <v>0</v>
      </c>
      <c r="OQ224" s="1460">
        <f t="shared" si="1328"/>
        <v>0</v>
      </c>
      <c r="OR224" s="1460">
        <f t="shared" si="1328"/>
        <v>0</v>
      </c>
      <c r="OS224" s="1460">
        <f t="shared" si="1328"/>
        <v>0</v>
      </c>
      <c r="OT224" s="1460">
        <f t="shared" si="1328"/>
        <v>0</v>
      </c>
      <c r="OU224" s="1460">
        <f t="shared" si="1328"/>
        <v>0</v>
      </c>
      <c r="OV224" s="1460">
        <f t="shared" si="1328"/>
        <v>0</v>
      </c>
      <c r="OW224" s="1460">
        <f t="shared" si="1328"/>
        <v>0</v>
      </c>
      <c r="OX224" s="1460">
        <f t="shared" si="1328"/>
        <v>0</v>
      </c>
      <c r="OY224" s="1460">
        <f t="shared" si="1328"/>
        <v>0</v>
      </c>
      <c r="OZ224" s="1460">
        <f t="shared" si="1328"/>
        <v>0</v>
      </c>
      <c r="PA224" s="1460">
        <f t="shared" si="1328"/>
        <v>0</v>
      </c>
      <c r="PB224" s="1460">
        <f t="shared" si="1328"/>
        <v>0</v>
      </c>
      <c r="PC224" s="1460">
        <f t="shared" si="1328"/>
        <v>0</v>
      </c>
      <c r="PD224" s="1460">
        <f t="shared" si="1328"/>
        <v>0</v>
      </c>
      <c r="PE224" s="1460">
        <f t="shared" si="1328"/>
        <v>0</v>
      </c>
      <c r="PF224" s="1460">
        <f t="shared" si="1329"/>
        <v>0</v>
      </c>
      <c r="PG224" s="1460">
        <f t="shared" si="1329"/>
        <v>0</v>
      </c>
      <c r="PH224" s="1460">
        <f t="shared" si="1329"/>
        <v>0</v>
      </c>
      <c r="PI224" s="1460">
        <f t="shared" si="1329"/>
        <v>0</v>
      </c>
      <c r="PJ224" s="1460">
        <f t="shared" si="1329"/>
        <v>0</v>
      </c>
      <c r="PK224" s="1460">
        <f t="shared" si="1329"/>
        <v>0</v>
      </c>
      <c r="PL224" s="1460">
        <f t="shared" si="1329"/>
        <v>0</v>
      </c>
      <c r="PM224" s="1460">
        <f t="shared" si="1329"/>
        <v>0</v>
      </c>
      <c r="PN224" s="1460">
        <f t="shared" si="1329"/>
        <v>0</v>
      </c>
      <c r="PO224" s="1460">
        <f t="shared" si="1329"/>
        <v>0</v>
      </c>
      <c r="PP224" s="1460">
        <f t="shared" si="1329"/>
        <v>0</v>
      </c>
      <c r="PQ224" s="1460">
        <f t="shared" si="1329"/>
        <v>0</v>
      </c>
      <c r="PR224" s="1460">
        <f t="shared" si="1329"/>
        <v>0</v>
      </c>
      <c r="PS224" s="1460">
        <f t="shared" si="1329"/>
        <v>0</v>
      </c>
      <c r="PT224" s="1460">
        <f t="shared" si="1329"/>
        <v>0</v>
      </c>
      <c r="PU224" s="1460">
        <f t="shared" si="1329"/>
        <v>0</v>
      </c>
      <c r="PV224" s="1460">
        <f t="shared" si="1330"/>
        <v>0</v>
      </c>
      <c r="PW224" s="1460">
        <f t="shared" si="1330"/>
        <v>0</v>
      </c>
      <c r="PX224" s="1460">
        <f t="shared" si="1330"/>
        <v>0</v>
      </c>
      <c r="PY224" s="1460">
        <f t="shared" si="1330"/>
        <v>0</v>
      </c>
      <c r="PZ224" s="1460">
        <f t="shared" si="1330"/>
        <v>0</v>
      </c>
      <c r="QA224" s="1460">
        <f t="shared" si="1330"/>
        <v>0</v>
      </c>
      <c r="QB224" s="1460">
        <f t="shared" si="1330"/>
        <v>0</v>
      </c>
      <c r="QC224" s="1460">
        <f t="shared" si="1330"/>
        <v>0</v>
      </c>
      <c r="QD224" s="1460">
        <f t="shared" si="1330"/>
        <v>0</v>
      </c>
      <c r="QE224" s="1460">
        <f t="shared" si="1330"/>
        <v>0</v>
      </c>
      <c r="QF224" s="1460">
        <f t="shared" si="1330"/>
        <v>0</v>
      </c>
      <c r="QG224" s="1460">
        <f t="shared" si="1330"/>
        <v>0</v>
      </c>
      <c r="QH224" s="1460">
        <f t="shared" si="1330"/>
        <v>0</v>
      </c>
      <c r="QI224" s="1460">
        <f t="shared" si="1330"/>
        <v>0</v>
      </c>
      <c r="QJ224" s="1460">
        <f t="shared" si="1330"/>
        <v>0</v>
      </c>
      <c r="QK224" s="1460">
        <f t="shared" si="1330"/>
        <v>0</v>
      </c>
      <c r="QL224" s="1460">
        <f t="shared" si="1323"/>
        <v>0</v>
      </c>
      <c r="QM224" s="1460">
        <f t="shared" si="1323"/>
        <v>0</v>
      </c>
      <c r="QN224" s="1460">
        <f t="shared" si="1323"/>
        <v>0</v>
      </c>
      <c r="QO224" s="1460">
        <f t="shared" si="1323"/>
        <v>0</v>
      </c>
      <c r="QP224" s="1460">
        <f t="shared" si="1323"/>
        <v>0</v>
      </c>
      <c r="QQ224" s="1460">
        <f t="shared" si="1323"/>
        <v>0</v>
      </c>
    </row>
    <row r="225" spans="1:459" s="1466" customFormat="1" ht="22.5" customHeight="1">
      <c r="A225" s="1468"/>
      <c r="B225" s="1469"/>
      <c r="C225" s="1469"/>
      <c r="D225" s="1470"/>
      <c r="E225" s="1471"/>
      <c r="F225" s="1472"/>
      <c r="G225" s="1472"/>
      <c r="H225" s="1473">
        <f t="shared" si="1342"/>
        <v>0</v>
      </c>
      <c r="I225" s="1474">
        <v>0</v>
      </c>
      <c r="J225" s="1475">
        <f t="shared" si="437"/>
        <v>0</v>
      </c>
      <c r="K225" s="1476">
        <v>0</v>
      </c>
      <c r="L225" s="1477">
        <f t="shared" si="1343"/>
        <v>0</v>
      </c>
      <c r="M225" s="1477">
        <f t="shared" si="1344"/>
        <v>0</v>
      </c>
      <c r="N225" s="1478"/>
      <c r="O225" s="1479">
        <v>0</v>
      </c>
      <c r="P225" s="1480">
        <v>0</v>
      </c>
      <c r="Q225" s="1828">
        <v>0</v>
      </c>
      <c r="R225" s="1831">
        <f t="shared" si="1345"/>
        <v>0</v>
      </c>
      <c r="S225" s="1481">
        <f>IF(AND(SUM(O225:Q225)=0,N225="NNN"),MIN('Operating History and Pro Forma'!$M$33,'Operating History and Pro Forma'!$T$15)*D225,SUM(O225:Q225)*D225)</f>
        <v>0</v>
      </c>
      <c r="T225" s="1482">
        <f t="shared" si="1346"/>
        <v>0</v>
      </c>
      <c r="U225" s="1483">
        <f t="shared" si="1347"/>
        <v>0</v>
      </c>
      <c r="V225" s="1480"/>
      <c r="W225" s="1514"/>
      <c r="X225" s="1486" t="str">
        <f t="shared" si="1348"/>
        <v/>
      </c>
      <c r="Y225" s="1487">
        <f t="shared" si="1349"/>
        <v>0</v>
      </c>
      <c r="Z225" s="1488"/>
      <c r="AA225" s="1488"/>
      <c r="AB225" s="1488"/>
      <c r="AC225" s="1488"/>
      <c r="AD225" s="1489">
        <f t="shared" si="1350"/>
        <v>0</v>
      </c>
      <c r="AE225" s="1490" t="str">
        <f t="shared" si="1351"/>
        <v/>
      </c>
      <c r="AF225" s="1491">
        <f t="shared" si="1352"/>
        <v>0</v>
      </c>
      <c r="AG225" s="1492">
        <f t="shared" si="1353"/>
        <v>0</v>
      </c>
      <c r="AH225" s="1493">
        <f t="shared" si="1320"/>
        <v>0</v>
      </c>
      <c r="AI225" s="1493">
        <f t="shared" si="1320"/>
        <v>0</v>
      </c>
      <c r="AJ225" s="1494">
        <f t="shared" si="1320"/>
        <v>0</v>
      </c>
      <c r="AK225" s="1494">
        <f t="shared" si="1320"/>
        <v>0</v>
      </c>
      <c r="AL225" s="1495">
        <f t="shared" si="1320"/>
        <v>0</v>
      </c>
      <c r="AM225" s="1496">
        <f t="shared" si="1320"/>
        <v>0</v>
      </c>
      <c r="AN225" s="1497">
        <f t="shared" si="399"/>
        <v>0</v>
      </c>
      <c r="AO225" s="1498">
        <f t="shared" si="1327"/>
        <v>0</v>
      </c>
      <c r="AP225" s="1499">
        <f t="shared" si="1354"/>
        <v>0</v>
      </c>
      <c r="AQ225" s="1500">
        <f t="shared" si="1355"/>
        <v>0</v>
      </c>
      <c r="AR225" s="1501">
        <f t="shared" si="1356"/>
        <v>0</v>
      </c>
      <c r="AS225" s="1498">
        <f t="shared" si="1324"/>
        <v>0</v>
      </c>
      <c r="AT225" s="1501">
        <f t="shared" si="1357"/>
        <v>0</v>
      </c>
      <c r="AU225" s="1498">
        <f t="shared" si="1358"/>
        <v>1</v>
      </c>
      <c r="AV225" s="1498">
        <f t="shared" si="1359"/>
        <v>2</v>
      </c>
      <c r="AW225" s="1499">
        <f t="shared" si="1360"/>
        <v>0</v>
      </c>
      <c r="AX225" s="1502">
        <f t="shared" si="1361"/>
        <v>0</v>
      </c>
      <c r="AY225" s="1503">
        <f t="shared" si="1362"/>
        <v>0</v>
      </c>
      <c r="AZ225" s="1498">
        <f t="shared" si="1363"/>
        <v>2</v>
      </c>
      <c r="BA225" s="1498">
        <f t="shared" si="1364"/>
        <v>3</v>
      </c>
      <c r="BB225" s="1499">
        <f t="shared" si="1365"/>
        <v>0</v>
      </c>
      <c r="BC225" s="1502">
        <f t="shared" si="1366"/>
        <v>0</v>
      </c>
      <c r="BD225" s="1503">
        <f t="shared" si="1367"/>
        <v>0</v>
      </c>
      <c r="BE225" s="1498">
        <f t="shared" si="1368"/>
        <v>3</v>
      </c>
      <c r="BF225" s="1498">
        <f t="shared" si="1369"/>
        <v>4</v>
      </c>
      <c r="BG225" s="1499">
        <f t="shared" si="1370"/>
        <v>0</v>
      </c>
      <c r="BH225" s="1502">
        <f t="shared" si="1371"/>
        <v>0</v>
      </c>
      <c r="BI225" s="1502">
        <f t="shared" si="1372"/>
        <v>0</v>
      </c>
      <c r="BJ225" s="1504">
        <f t="shared" si="1373"/>
        <v>1900</v>
      </c>
      <c r="BK225" s="1505" t="str">
        <f t="shared" si="1374"/>
        <v/>
      </c>
      <c r="BL225" s="1506"/>
      <c r="BM225" s="1507">
        <f t="shared" si="1375"/>
        <v>0</v>
      </c>
      <c r="BN225" s="1508">
        <f t="shared" si="1376"/>
        <v>0</v>
      </c>
      <c r="BO225" s="1508">
        <f t="shared" si="1376"/>
        <v>0</v>
      </c>
      <c r="BP225" s="1508">
        <f t="shared" si="1376"/>
        <v>0</v>
      </c>
      <c r="BQ225" s="1508">
        <f t="shared" si="1376"/>
        <v>0</v>
      </c>
      <c r="BR225" s="1508">
        <f t="shared" si="1376"/>
        <v>0</v>
      </c>
      <c r="BS225" s="1508">
        <f t="shared" si="1376"/>
        <v>0</v>
      </c>
      <c r="BT225" s="1508">
        <f t="shared" si="1376"/>
        <v>0</v>
      </c>
      <c r="BU225" s="1508">
        <f t="shared" si="1376"/>
        <v>0</v>
      </c>
      <c r="BV225" s="1508">
        <f t="shared" si="1376"/>
        <v>0</v>
      </c>
      <c r="BW225" s="1508">
        <f t="shared" si="1376"/>
        <v>0</v>
      </c>
      <c r="BX225" s="1508">
        <f t="shared" si="1376"/>
        <v>0</v>
      </c>
      <c r="BY225" s="1507">
        <f t="shared" si="1376"/>
        <v>0</v>
      </c>
      <c r="BZ225" s="1508">
        <f t="shared" si="1376"/>
        <v>0</v>
      </c>
      <c r="CA225" s="1508">
        <f t="shared" si="1376"/>
        <v>0</v>
      </c>
      <c r="CB225" s="1508">
        <f t="shared" si="1376"/>
        <v>0</v>
      </c>
      <c r="CC225" s="1508">
        <f t="shared" si="1376"/>
        <v>0</v>
      </c>
      <c r="CD225" s="1508">
        <f t="shared" si="1335"/>
        <v>0</v>
      </c>
      <c r="CE225" s="1508">
        <f t="shared" si="1335"/>
        <v>0</v>
      </c>
      <c r="CF225" s="1508">
        <f t="shared" si="1335"/>
        <v>0</v>
      </c>
      <c r="CG225" s="1508">
        <f t="shared" si="1335"/>
        <v>0</v>
      </c>
      <c r="CH225" s="1508">
        <f t="shared" si="1335"/>
        <v>0</v>
      </c>
      <c r="CI225" s="1508">
        <f t="shared" si="1335"/>
        <v>0</v>
      </c>
      <c r="CJ225" s="1509">
        <f t="shared" si="1335"/>
        <v>0</v>
      </c>
      <c r="CK225" s="1507">
        <f t="shared" si="1335"/>
        <v>0</v>
      </c>
      <c r="CL225" s="1508">
        <f t="shared" si="1335"/>
        <v>0</v>
      </c>
      <c r="CM225" s="1508">
        <f t="shared" si="1335"/>
        <v>0</v>
      </c>
      <c r="CN225" s="1508">
        <f t="shared" si="1335"/>
        <v>0</v>
      </c>
      <c r="CO225" s="1508">
        <f t="shared" si="1335"/>
        <v>0</v>
      </c>
      <c r="CP225" s="1508">
        <f t="shared" si="1335"/>
        <v>0</v>
      </c>
      <c r="CQ225" s="1508">
        <f t="shared" si="1335"/>
        <v>0</v>
      </c>
      <c r="CR225" s="1508">
        <f t="shared" si="1335"/>
        <v>0</v>
      </c>
      <c r="CS225" s="1508">
        <f t="shared" si="1335"/>
        <v>0</v>
      </c>
      <c r="CT225" s="1508">
        <f t="shared" si="1336"/>
        <v>0</v>
      </c>
      <c r="CU225" s="1508">
        <f t="shared" si="1336"/>
        <v>0</v>
      </c>
      <c r="CV225" s="1509">
        <f t="shared" si="1336"/>
        <v>0</v>
      </c>
      <c r="CW225" s="1508">
        <f t="shared" si="1336"/>
        <v>0</v>
      </c>
      <c r="CX225" s="1508">
        <f t="shared" si="1336"/>
        <v>0</v>
      </c>
      <c r="CY225" s="1508">
        <f t="shared" si="1336"/>
        <v>0</v>
      </c>
      <c r="CZ225" s="1508">
        <f t="shared" si="1336"/>
        <v>0</v>
      </c>
      <c r="DA225" s="1508">
        <f t="shared" si="1336"/>
        <v>0</v>
      </c>
      <c r="DB225" s="1508">
        <f t="shared" si="1336"/>
        <v>0</v>
      </c>
      <c r="DC225" s="1508">
        <f t="shared" si="1336"/>
        <v>0</v>
      </c>
      <c r="DD225" s="1508">
        <f t="shared" si="1336"/>
        <v>0</v>
      </c>
      <c r="DE225" s="1508">
        <f t="shared" si="1336"/>
        <v>0</v>
      </c>
      <c r="DF225" s="1508">
        <f t="shared" si="1336"/>
        <v>0</v>
      </c>
      <c r="DG225" s="1508">
        <f t="shared" si="1336"/>
        <v>0</v>
      </c>
      <c r="DH225" s="1509">
        <f t="shared" si="1336"/>
        <v>0</v>
      </c>
      <c r="DI225" s="1508">
        <f t="shared" si="1336"/>
        <v>0</v>
      </c>
      <c r="DJ225" s="1508">
        <f t="shared" si="1337"/>
        <v>0</v>
      </c>
      <c r="DK225" s="1508">
        <f t="shared" si="1337"/>
        <v>0</v>
      </c>
      <c r="DL225" s="1508">
        <f t="shared" si="1337"/>
        <v>0</v>
      </c>
      <c r="DM225" s="1508">
        <f t="shared" si="1337"/>
        <v>0</v>
      </c>
      <c r="DN225" s="1508">
        <f t="shared" si="1337"/>
        <v>0</v>
      </c>
      <c r="DO225" s="1508">
        <f t="shared" si="1337"/>
        <v>0</v>
      </c>
      <c r="DP225" s="1508">
        <f t="shared" si="1337"/>
        <v>0</v>
      </c>
      <c r="DQ225" s="1508">
        <f t="shared" si="1337"/>
        <v>0</v>
      </c>
      <c r="DR225" s="1508">
        <f t="shared" si="1337"/>
        <v>0</v>
      </c>
      <c r="DS225" s="1508">
        <f t="shared" si="1337"/>
        <v>0</v>
      </c>
      <c r="DT225" s="1509">
        <f t="shared" si="1337"/>
        <v>0</v>
      </c>
      <c r="DU225" s="1507">
        <f t="shared" si="1337"/>
        <v>0</v>
      </c>
      <c r="DV225" s="1508">
        <f t="shared" si="1337"/>
        <v>0</v>
      </c>
      <c r="DW225" s="1508">
        <f t="shared" si="1337"/>
        <v>0</v>
      </c>
      <c r="DX225" s="1508">
        <f t="shared" si="1337"/>
        <v>0</v>
      </c>
      <c r="DY225" s="1508">
        <f t="shared" si="1337"/>
        <v>0</v>
      </c>
      <c r="DZ225" s="1508">
        <f t="shared" si="1338"/>
        <v>0</v>
      </c>
      <c r="EA225" s="1508">
        <f t="shared" si="1338"/>
        <v>0</v>
      </c>
      <c r="EB225" s="1508">
        <f t="shared" si="1338"/>
        <v>0</v>
      </c>
      <c r="EC225" s="1508">
        <f t="shared" si="1338"/>
        <v>0</v>
      </c>
      <c r="ED225" s="1508">
        <f t="shared" si="1338"/>
        <v>0</v>
      </c>
      <c r="EE225" s="1508">
        <f t="shared" si="1338"/>
        <v>0</v>
      </c>
      <c r="EF225" s="1508">
        <f t="shared" si="1338"/>
        <v>0</v>
      </c>
      <c r="EG225" s="1507">
        <f t="shared" si="1338"/>
        <v>0</v>
      </c>
      <c r="EH225" s="1508">
        <f t="shared" si="1338"/>
        <v>0</v>
      </c>
      <c r="EI225" s="1508">
        <f t="shared" si="1338"/>
        <v>0</v>
      </c>
      <c r="EJ225" s="1508">
        <f t="shared" si="1338"/>
        <v>0</v>
      </c>
      <c r="EK225" s="1508">
        <f t="shared" si="1338"/>
        <v>0</v>
      </c>
      <c r="EL225" s="1508">
        <f t="shared" si="1338"/>
        <v>0</v>
      </c>
      <c r="EM225" s="1508">
        <f t="shared" si="1338"/>
        <v>0</v>
      </c>
      <c r="EN225" s="1508">
        <f t="shared" si="1338"/>
        <v>0</v>
      </c>
      <c r="EO225" s="1508">
        <f t="shared" si="1338"/>
        <v>0</v>
      </c>
      <c r="EP225" s="1508">
        <f t="shared" si="1340"/>
        <v>0</v>
      </c>
      <c r="EQ225" s="1508">
        <f t="shared" si="1340"/>
        <v>0</v>
      </c>
      <c r="ER225" s="1509">
        <f t="shared" si="1340"/>
        <v>0</v>
      </c>
      <c r="ES225" s="1507">
        <f t="shared" si="1340"/>
        <v>0</v>
      </c>
      <c r="ET225" s="1508">
        <f t="shared" si="1340"/>
        <v>0</v>
      </c>
      <c r="EU225" s="1508">
        <f t="shared" si="1340"/>
        <v>0</v>
      </c>
      <c r="EV225" s="1508">
        <f t="shared" si="1340"/>
        <v>0</v>
      </c>
      <c r="EW225" s="1508">
        <f t="shared" si="1340"/>
        <v>0</v>
      </c>
      <c r="EX225" s="1508">
        <f t="shared" si="1340"/>
        <v>0</v>
      </c>
      <c r="EY225" s="1508">
        <f t="shared" si="1340"/>
        <v>0</v>
      </c>
      <c r="EZ225" s="1508">
        <f t="shared" si="1340"/>
        <v>0</v>
      </c>
      <c r="FA225" s="1508">
        <f t="shared" si="1340"/>
        <v>0</v>
      </c>
      <c r="FB225" s="1508">
        <f t="shared" si="1340"/>
        <v>0</v>
      </c>
      <c r="FC225" s="1508">
        <f t="shared" si="1340"/>
        <v>0</v>
      </c>
      <c r="FD225" s="1509">
        <f t="shared" si="1340"/>
        <v>0</v>
      </c>
      <c r="FE225" s="1508">
        <f t="shared" si="1340"/>
        <v>0</v>
      </c>
      <c r="FF225" s="1508">
        <f t="shared" si="1339"/>
        <v>0</v>
      </c>
      <c r="FG225" s="1508">
        <f t="shared" si="1334"/>
        <v>0</v>
      </c>
      <c r="FH225" s="1508">
        <f t="shared" si="1334"/>
        <v>0</v>
      </c>
      <c r="FI225" s="1508">
        <f t="shared" si="1334"/>
        <v>0</v>
      </c>
      <c r="FJ225" s="1508">
        <f t="shared" si="1334"/>
        <v>0</v>
      </c>
      <c r="FK225" s="1508">
        <f t="shared" si="1334"/>
        <v>0</v>
      </c>
      <c r="FL225" s="1508">
        <f t="shared" si="1334"/>
        <v>0</v>
      </c>
      <c r="FM225" s="1508">
        <f t="shared" si="1334"/>
        <v>0</v>
      </c>
      <c r="FN225" s="1508">
        <f t="shared" si="1334"/>
        <v>0</v>
      </c>
      <c r="FO225" s="1508">
        <f t="shared" si="1334"/>
        <v>0</v>
      </c>
      <c r="FP225" s="1509">
        <f t="shared" si="1334"/>
        <v>0</v>
      </c>
      <c r="FQ225" s="1508">
        <f t="shared" si="1334"/>
        <v>0</v>
      </c>
      <c r="FR225" s="1508">
        <f t="shared" si="1334"/>
        <v>0</v>
      </c>
      <c r="FS225" s="1508">
        <f t="shared" si="1334"/>
        <v>0</v>
      </c>
      <c r="FT225" s="1508">
        <f t="shared" si="1334"/>
        <v>0</v>
      </c>
      <c r="FU225" s="1508">
        <f t="shared" si="1334"/>
        <v>0</v>
      </c>
      <c r="FV225" s="1508">
        <f t="shared" si="1334"/>
        <v>0</v>
      </c>
      <c r="FW225" s="1508">
        <f t="shared" si="1322"/>
        <v>0</v>
      </c>
      <c r="FX225" s="1508">
        <f t="shared" si="1322"/>
        <v>0</v>
      </c>
      <c r="FY225" s="1508">
        <f t="shared" si="1322"/>
        <v>0</v>
      </c>
      <c r="FZ225" s="1508">
        <f t="shared" si="1322"/>
        <v>0</v>
      </c>
      <c r="GA225" s="1508">
        <f t="shared" si="1322"/>
        <v>0</v>
      </c>
      <c r="GB225" s="1509">
        <f t="shared" si="1322"/>
        <v>0</v>
      </c>
      <c r="GC225" s="1506"/>
      <c r="GD225" s="1458">
        <f t="shared" si="1377"/>
        <v>1</v>
      </c>
      <c r="GE225" s="1510">
        <f t="shared" si="1341"/>
        <v>0</v>
      </c>
      <c r="GF225" s="1511">
        <f t="shared" si="1341"/>
        <v>0</v>
      </c>
      <c r="GG225" s="1511">
        <f t="shared" si="1341"/>
        <v>0</v>
      </c>
      <c r="GH225" s="1511">
        <f t="shared" si="1341"/>
        <v>0</v>
      </c>
      <c r="GI225" s="1511">
        <f t="shared" si="1341"/>
        <v>0</v>
      </c>
      <c r="GJ225" s="1511">
        <f t="shared" si="1341"/>
        <v>0</v>
      </c>
      <c r="GK225" s="1511">
        <f t="shared" si="1341"/>
        <v>0</v>
      </c>
      <c r="GL225" s="1511">
        <f t="shared" si="1341"/>
        <v>0</v>
      </c>
      <c r="GM225" s="1511">
        <f t="shared" si="1341"/>
        <v>0</v>
      </c>
      <c r="GN225" s="1512">
        <f t="shared" si="1341"/>
        <v>0</v>
      </c>
      <c r="GO225" s="1513">
        <f t="shared" si="1378"/>
        <v>0</v>
      </c>
      <c r="GP225" s="1506"/>
      <c r="GQ225" s="1510">
        <f t="shared" si="1304"/>
        <v>0</v>
      </c>
      <c r="GR225" s="1511">
        <f t="shared" si="1314"/>
        <v>0</v>
      </c>
      <c r="GS225" s="1511">
        <f t="shared" si="1314"/>
        <v>0</v>
      </c>
      <c r="GT225" s="1511">
        <f t="shared" si="1314"/>
        <v>0</v>
      </c>
      <c r="GU225" s="1511">
        <f t="shared" si="1314"/>
        <v>0</v>
      </c>
      <c r="GV225" s="1511">
        <f t="shared" si="1314"/>
        <v>0</v>
      </c>
      <c r="GW225" s="1511">
        <f t="shared" si="1314"/>
        <v>0</v>
      </c>
      <c r="GX225" s="1511">
        <f t="shared" si="1314"/>
        <v>0</v>
      </c>
      <c r="GY225" s="1511">
        <f t="shared" si="1314"/>
        <v>0</v>
      </c>
      <c r="GZ225" s="1512">
        <f t="shared" si="1314"/>
        <v>0</v>
      </c>
      <c r="HA225" s="1513">
        <f t="shared" si="1379"/>
        <v>0</v>
      </c>
      <c r="HB225" s="1506">
        <f t="shared" si="1380"/>
        <v>1</v>
      </c>
      <c r="HC225" s="1506"/>
      <c r="HD225" s="1508">
        <f t="shared" si="1381"/>
        <v>0</v>
      </c>
      <c r="HE225" s="1460">
        <f t="shared" si="1382"/>
        <v>0</v>
      </c>
      <c r="HF225" s="1460">
        <f t="shared" si="1383"/>
        <v>0</v>
      </c>
      <c r="HG225" s="1460">
        <f t="shared" si="1384"/>
        <v>0</v>
      </c>
      <c r="HH225" s="1460">
        <f t="shared" si="1385"/>
        <v>0</v>
      </c>
      <c r="HI225" s="1460">
        <f t="shared" si="1386"/>
        <v>0</v>
      </c>
      <c r="HJ225" s="1460">
        <f t="shared" si="1387"/>
        <v>0</v>
      </c>
      <c r="HK225" s="1460">
        <f t="shared" si="1388"/>
        <v>0</v>
      </c>
      <c r="HL225" s="1460">
        <f t="shared" si="1389"/>
        <v>0</v>
      </c>
      <c r="HM225" s="1460">
        <f t="shared" si="1390"/>
        <v>0</v>
      </c>
      <c r="HN225" s="1460">
        <f t="shared" si="1391"/>
        <v>0</v>
      </c>
      <c r="HO225" s="1460">
        <f t="shared" si="1392"/>
        <v>0</v>
      </c>
      <c r="HP225" s="1460">
        <f t="shared" si="1393"/>
        <v>0</v>
      </c>
      <c r="HQ225" s="1460">
        <f t="shared" si="1394"/>
        <v>0</v>
      </c>
      <c r="HR225" s="1460">
        <f t="shared" si="1395"/>
        <v>0</v>
      </c>
      <c r="HS225" s="1460">
        <f t="shared" si="1396"/>
        <v>0</v>
      </c>
      <c r="HT225" s="1460">
        <f t="shared" si="1397"/>
        <v>0</v>
      </c>
      <c r="HU225" s="1460">
        <f t="shared" si="1398"/>
        <v>0</v>
      </c>
      <c r="HV225" s="1460">
        <f t="shared" si="1399"/>
        <v>0</v>
      </c>
      <c r="HW225" s="1460">
        <f t="shared" si="1400"/>
        <v>0</v>
      </c>
      <c r="HX225" s="1460">
        <f t="shared" si="1401"/>
        <v>0</v>
      </c>
      <c r="HY225" s="1460">
        <f t="shared" si="1402"/>
        <v>0</v>
      </c>
      <c r="HZ225" s="1460">
        <f t="shared" si="1403"/>
        <v>0</v>
      </c>
      <c r="IA225" s="1460">
        <f t="shared" si="1404"/>
        <v>0</v>
      </c>
      <c r="IB225" s="1460">
        <f t="shared" si="1405"/>
        <v>0</v>
      </c>
      <c r="IC225" s="1460">
        <f t="shared" si="1406"/>
        <v>0</v>
      </c>
      <c r="ID225" s="1460">
        <f t="shared" si="1407"/>
        <v>0</v>
      </c>
      <c r="IE225" s="1460">
        <f t="shared" si="1408"/>
        <v>0</v>
      </c>
      <c r="IF225" s="1460">
        <f t="shared" si="1409"/>
        <v>0</v>
      </c>
      <c r="IG225" s="1460">
        <f t="shared" si="1410"/>
        <v>0</v>
      </c>
      <c r="IH225" s="1460">
        <f t="shared" si="1411"/>
        <v>0</v>
      </c>
      <c r="II225" s="1460">
        <f t="shared" si="1412"/>
        <v>0</v>
      </c>
      <c r="IJ225" s="1460">
        <f t="shared" si="1413"/>
        <v>0</v>
      </c>
      <c r="IK225" s="1460">
        <f t="shared" si="1414"/>
        <v>0</v>
      </c>
      <c r="IL225" s="1460">
        <f t="shared" si="1415"/>
        <v>0</v>
      </c>
      <c r="IM225" s="1460">
        <f t="shared" si="1416"/>
        <v>0</v>
      </c>
      <c r="IN225" s="1460">
        <f t="shared" si="1417"/>
        <v>0</v>
      </c>
      <c r="IO225" s="1460">
        <f t="shared" si="1418"/>
        <v>0</v>
      </c>
      <c r="IP225" s="1460">
        <f t="shared" si="1419"/>
        <v>0</v>
      </c>
      <c r="IQ225" s="1460">
        <f t="shared" si="1420"/>
        <v>0</v>
      </c>
      <c r="IR225" s="1460">
        <f t="shared" si="1421"/>
        <v>0</v>
      </c>
      <c r="IS225" s="1460">
        <f t="shared" si="1422"/>
        <v>0</v>
      </c>
      <c r="IT225" s="1460">
        <f t="shared" si="1423"/>
        <v>0</v>
      </c>
      <c r="IU225" s="1460">
        <f t="shared" si="1424"/>
        <v>0</v>
      </c>
      <c r="IV225" s="1460">
        <f t="shared" si="1425"/>
        <v>0</v>
      </c>
      <c r="IW225" s="1460">
        <f t="shared" si="1426"/>
        <v>0</v>
      </c>
      <c r="IX225" s="1460">
        <f t="shared" si="1427"/>
        <v>0</v>
      </c>
      <c r="IY225" s="1460">
        <f t="shared" si="1428"/>
        <v>0</v>
      </c>
      <c r="IZ225" s="1460">
        <f t="shared" si="1429"/>
        <v>0</v>
      </c>
      <c r="JA225" s="1460">
        <f t="shared" si="1430"/>
        <v>0</v>
      </c>
      <c r="JB225" s="1460">
        <f t="shared" si="1431"/>
        <v>0</v>
      </c>
      <c r="JC225" s="1460">
        <f t="shared" si="1432"/>
        <v>0</v>
      </c>
      <c r="JD225" s="1460">
        <f t="shared" si="1433"/>
        <v>0</v>
      </c>
      <c r="JE225" s="1460">
        <f t="shared" si="1434"/>
        <v>0</v>
      </c>
      <c r="JF225" s="1460">
        <f t="shared" si="1435"/>
        <v>0</v>
      </c>
      <c r="JG225" s="1460">
        <f t="shared" si="1436"/>
        <v>0</v>
      </c>
      <c r="JH225" s="1460">
        <f t="shared" si="1437"/>
        <v>0</v>
      </c>
      <c r="JI225" s="1460">
        <f t="shared" si="1438"/>
        <v>0</v>
      </c>
      <c r="JJ225" s="1460">
        <f t="shared" si="1439"/>
        <v>0</v>
      </c>
      <c r="JK225" s="1460">
        <f t="shared" si="1440"/>
        <v>0</v>
      </c>
      <c r="JL225" s="1460">
        <f t="shared" si="1441"/>
        <v>0</v>
      </c>
      <c r="JM225" s="1460">
        <f t="shared" si="1442"/>
        <v>0</v>
      </c>
      <c r="JN225" s="1460">
        <f t="shared" si="1443"/>
        <v>0</v>
      </c>
      <c r="JO225" s="1460">
        <f t="shared" si="1444"/>
        <v>0</v>
      </c>
      <c r="JP225" s="1460">
        <f t="shared" si="1445"/>
        <v>0</v>
      </c>
      <c r="JQ225" s="1460">
        <f t="shared" si="1446"/>
        <v>0</v>
      </c>
      <c r="JR225" s="1460">
        <f t="shared" si="1447"/>
        <v>0</v>
      </c>
      <c r="JS225" s="1460">
        <f t="shared" si="1448"/>
        <v>0</v>
      </c>
      <c r="JT225" s="1460">
        <f t="shared" si="1449"/>
        <v>0</v>
      </c>
      <c r="JU225" s="1460">
        <f t="shared" si="1450"/>
        <v>0</v>
      </c>
      <c r="JV225" s="1460">
        <f t="shared" si="1451"/>
        <v>0</v>
      </c>
      <c r="JW225" s="1460">
        <f t="shared" si="1452"/>
        <v>0</v>
      </c>
      <c r="JX225" s="1460">
        <f t="shared" si="1453"/>
        <v>0</v>
      </c>
      <c r="JY225" s="1460">
        <f t="shared" si="1454"/>
        <v>0</v>
      </c>
      <c r="JZ225" s="1460">
        <f t="shared" si="1455"/>
        <v>0</v>
      </c>
      <c r="KA225" s="1460">
        <f t="shared" si="1456"/>
        <v>0</v>
      </c>
      <c r="KB225" s="1460">
        <f t="shared" si="1457"/>
        <v>0</v>
      </c>
      <c r="KC225" s="1460">
        <f t="shared" si="1458"/>
        <v>0</v>
      </c>
      <c r="KD225" s="1460">
        <f t="shared" si="1459"/>
        <v>0</v>
      </c>
      <c r="KE225" s="1460">
        <f t="shared" si="1460"/>
        <v>0</v>
      </c>
      <c r="KF225" s="1460">
        <f t="shared" si="1461"/>
        <v>0</v>
      </c>
      <c r="KG225" s="1460">
        <f t="shared" si="1462"/>
        <v>0</v>
      </c>
      <c r="KH225" s="1460">
        <f t="shared" si="1463"/>
        <v>0</v>
      </c>
      <c r="KI225" s="1460">
        <f t="shared" si="1464"/>
        <v>0</v>
      </c>
      <c r="KJ225" s="1460">
        <f t="shared" si="1465"/>
        <v>0</v>
      </c>
      <c r="KK225" s="1460">
        <f t="shared" si="1466"/>
        <v>0</v>
      </c>
      <c r="KL225" s="1460">
        <f t="shared" si="1467"/>
        <v>0</v>
      </c>
      <c r="KM225" s="1460">
        <f t="shared" si="1468"/>
        <v>0</v>
      </c>
      <c r="KN225" s="1460">
        <f t="shared" si="1469"/>
        <v>0</v>
      </c>
      <c r="KO225" s="1460">
        <f t="shared" si="1470"/>
        <v>0</v>
      </c>
      <c r="KP225" s="1460">
        <f t="shared" si="1471"/>
        <v>0</v>
      </c>
      <c r="KQ225" s="1460">
        <f t="shared" si="1472"/>
        <v>0</v>
      </c>
      <c r="KR225" s="1460">
        <f t="shared" si="1473"/>
        <v>0</v>
      </c>
      <c r="KS225" s="1460">
        <f t="shared" si="1474"/>
        <v>0</v>
      </c>
      <c r="KT225" s="1460">
        <f t="shared" si="1475"/>
        <v>0</v>
      </c>
      <c r="KU225" s="1460">
        <f t="shared" si="1476"/>
        <v>0</v>
      </c>
      <c r="KV225" s="1460">
        <f t="shared" si="1477"/>
        <v>0</v>
      </c>
      <c r="KW225" s="1460">
        <f t="shared" si="1478"/>
        <v>0</v>
      </c>
      <c r="KX225" s="1460">
        <f t="shared" si="1479"/>
        <v>0</v>
      </c>
      <c r="KY225" s="1460">
        <f t="shared" si="1480"/>
        <v>0</v>
      </c>
      <c r="KZ225" s="1460">
        <f t="shared" si="1481"/>
        <v>0</v>
      </c>
      <c r="LA225" s="1460">
        <f t="shared" si="1482"/>
        <v>0</v>
      </c>
      <c r="LB225" s="1460">
        <f t="shared" si="1483"/>
        <v>0</v>
      </c>
      <c r="LC225" s="1460">
        <f t="shared" si="1484"/>
        <v>0</v>
      </c>
      <c r="LD225" s="1460">
        <f t="shared" si="1485"/>
        <v>0</v>
      </c>
      <c r="LE225" s="1460">
        <f t="shared" si="1486"/>
        <v>0</v>
      </c>
      <c r="LF225" s="1460">
        <f t="shared" si="1487"/>
        <v>0</v>
      </c>
      <c r="LG225" s="1460">
        <f t="shared" si="1488"/>
        <v>0</v>
      </c>
      <c r="LH225" s="1460">
        <f t="shared" si="1489"/>
        <v>0</v>
      </c>
      <c r="LI225" s="1460">
        <f t="shared" si="1490"/>
        <v>0</v>
      </c>
      <c r="LJ225" s="1460">
        <f t="shared" si="1491"/>
        <v>0</v>
      </c>
      <c r="LK225" s="1460">
        <f t="shared" si="1492"/>
        <v>0</v>
      </c>
      <c r="LL225" s="1460">
        <f t="shared" si="1493"/>
        <v>0</v>
      </c>
      <c r="LM225" s="1460">
        <f t="shared" si="1494"/>
        <v>0</v>
      </c>
      <c r="LN225" s="1460">
        <f t="shared" si="1495"/>
        <v>0</v>
      </c>
      <c r="LO225" s="1460">
        <f t="shared" si="1496"/>
        <v>0</v>
      </c>
      <c r="LP225" s="1460">
        <f t="shared" si="1497"/>
        <v>0</v>
      </c>
      <c r="LQ225" s="1460">
        <f t="shared" si="1498"/>
        <v>0</v>
      </c>
      <c r="LR225" s="1460">
        <f t="shared" si="1499"/>
        <v>0</v>
      </c>
      <c r="LS225" s="1460">
        <f t="shared" si="1500"/>
        <v>0</v>
      </c>
      <c r="LW225" s="1467">
        <f t="shared" si="1501"/>
        <v>0</v>
      </c>
      <c r="LX225" s="1467">
        <f t="shared" si="1502"/>
        <v>0</v>
      </c>
      <c r="LY225" s="1467">
        <f t="shared" si="1503"/>
        <v>0</v>
      </c>
      <c r="LZ225" s="1467">
        <f t="shared" si="1504"/>
        <v>0</v>
      </c>
      <c r="MA225" s="1506"/>
      <c r="MB225" s="1460">
        <f t="shared" si="1505"/>
        <v>0</v>
      </c>
      <c r="MC225" s="1460">
        <f t="shared" si="1506"/>
        <v>0</v>
      </c>
      <c r="MD225" s="1460">
        <f t="shared" si="1506"/>
        <v>0</v>
      </c>
      <c r="ME225" s="1460">
        <f t="shared" si="1506"/>
        <v>0</v>
      </c>
      <c r="MF225" s="1460">
        <f t="shared" si="1506"/>
        <v>0</v>
      </c>
      <c r="MG225" s="1460">
        <f t="shared" si="1506"/>
        <v>0</v>
      </c>
      <c r="MH225" s="1460">
        <f t="shared" si="1506"/>
        <v>0</v>
      </c>
      <c r="MI225" s="1460">
        <f t="shared" si="1506"/>
        <v>0</v>
      </c>
      <c r="MJ225" s="1460">
        <f t="shared" si="1506"/>
        <v>0</v>
      </c>
      <c r="MK225" s="1460">
        <f t="shared" si="1506"/>
        <v>0</v>
      </c>
      <c r="ML225" s="1460">
        <f t="shared" si="1506"/>
        <v>0</v>
      </c>
      <c r="MM225" s="1460">
        <f t="shared" si="1506"/>
        <v>0</v>
      </c>
      <c r="MN225" s="1460">
        <f t="shared" si="1506"/>
        <v>0</v>
      </c>
      <c r="MO225" s="1460">
        <f t="shared" si="1506"/>
        <v>0</v>
      </c>
      <c r="MP225" s="1460">
        <f t="shared" si="1506"/>
        <v>0</v>
      </c>
      <c r="MQ225" s="1460">
        <f t="shared" si="1506"/>
        <v>0</v>
      </c>
      <c r="MR225" s="1460">
        <f t="shared" si="1506"/>
        <v>0</v>
      </c>
      <c r="MS225" s="1460">
        <f t="shared" si="1331"/>
        <v>0</v>
      </c>
      <c r="MT225" s="1460">
        <f t="shared" si="1331"/>
        <v>0</v>
      </c>
      <c r="MU225" s="1460">
        <f t="shared" si="1331"/>
        <v>0</v>
      </c>
      <c r="MV225" s="1460">
        <f t="shared" si="1331"/>
        <v>0</v>
      </c>
      <c r="MW225" s="1460">
        <f t="shared" si="1331"/>
        <v>0</v>
      </c>
      <c r="MX225" s="1460">
        <f t="shared" si="1331"/>
        <v>0</v>
      </c>
      <c r="MY225" s="1460">
        <f t="shared" si="1331"/>
        <v>0</v>
      </c>
      <c r="MZ225" s="1460">
        <f t="shared" si="1331"/>
        <v>0</v>
      </c>
      <c r="NA225" s="1460">
        <f t="shared" si="1331"/>
        <v>0</v>
      </c>
      <c r="NB225" s="1460">
        <f t="shared" si="1331"/>
        <v>0</v>
      </c>
      <c r="NC225" s="1460">
        <f t="shared" si="1331"/>
        <v>0</v>
      </c>
      <c r="ND225" s="1460">
        <f t="shared" si="1331"/>
        <v>0</v>
      </c>
      <c r="NE225" s="1460">
        <f t="shared" si="1331"/>
        <v>0</v>
      </c>
      <c r="NF225" s="1460">
        <f t="shared" si="1331"/>
        <v>0</v>
      </c>
      <c r="NG225" s="1460">
        <f t="shared" si="1331"/>
        <v>0</v>
      </c>
      <c r="NH225" s="1460">
        <f t="shared" si="1331"/>
        <v>0</v>
      </c>
      <c r="NI225" s="1460">
        <f t="shared" si="1332"/>
        <v>0</v>
      </c>
      <c r="NJ225" s="1460">
        <f t="shared" si="1332"/>
        <v>0</v>
      </c>
      <c r="NK225" s="1460">
        <f t="shared" si="1332"/>
        <v>0</v>
      </c>
      <c r="NL225" s="1460">
        <f t="shared" si="1332"/>
        <v>0</v>
      </c>
      <c r="NM225" s="1460">
        <f t="shared" si="1332"/>
        <v>0</v>
      </c>
      <c r="NN225" s="1460">
        <f t="shared" si="1332"/>
        <v>0</v>
      </c>
      <c r="NO225" s="1460">
        <f t="shared" si="1332"/>
        <v>0</v>
      </c>
      <c r="NP225" s="1460">
        <f t="shared" si="1332"/>
        <v>0</v>
      </c>
      <c r="NQ225" s="1460">
        <f t="shared" si="1332"/>
        <v>0</v>
      </c>
      <c r="NR225" s="1460">
        <f t="shared" si="1332"/>
        <v>0</v>
      </c>
      <c r="NS225" s="1460">
        <f t="shared" si="1332"/>
        <v>0</v>
      </c>
      <c r="NT225" s="1460">
        <f t="shared" si="1332"/>
        <v>0</v>
      </c>
      <c r="NU225" s="1460">
        <f t="shared" si="1332"/>
        <v>0</v>
      </c>
      <c r="NV225" s="1460">
        <f t="shared" si="1332"/>
        <v>0</v>
      </c>
      <c r="NW225" s="1460">
        <f t="shared" si="1332"/>
        <v>0</v>
      </c>
      <c r="NX225" s="1460">
        <f t="shared" si="1332"/>
        <v>0</v>
      </c>
      <c r="NY225" s="1460">
        <f t="shared" si="1333"/>
        <v>0</v>
      </c>
      <c r="NZ225" s="1460">
        <f t="shared" si="1333"/>
        <v>0</v>
      </c>
      <c r="OA225" s="1460">
        <f t="shared" si="1333"/>
        <v>0</v>
      </c>
      <c r="OB225" s="1460">
        <f t="shared" si="1333"/>
        <v>0</v>
      </c>
      <c r="OC225" s="1460">
        <f t="shared" si="1333"/>
        <v>0</v>
      </c>
      <c r="OD225" s="1460">
        <f t="shared" si="1333"/>
        <v>0</v>
      </c>
      <c r="OE225" s="1460">
        <f t="shared" si="1333"/>
        <v>0</v>
      </c>
      <c r="OF225" s="1460">
        <f t="shared" si="1333"/>
        <v>0</v>
      </c>
      <c r="OG225" s="1460">
        <f t="shared" si="1333"/>
        <v>0</v>
      </c>
      <c r="OH225" s="1460">
        <f t="shared" si="1333"/>
        <v>0</v>
      </c>
      <c r="OI225" s="1460">
        <f t="shared" si="1333"/>
        <v>0</v>
      </c>
      <c r="OJ225" s="1460">
        <f t="shared" si="1333"/>
        <v>0</v>
      </c>
      <c r="OK225" s="1460">
        <f t="shared" si="1333"/>
        <v>0</v>
      </c>
      <c r="OL225" s="1460">
        <f t="shared" si="1333"/>
        <v>0</v>
      </c>
      <c r="OM225" s="1460">
        <f t="shared" si="1333"/>
        <v>0</v>
      </c>
      <c r="ON225" s="1460">
        <f t="shared" si="1333"/>
        <v>0</v>
      </c>
      <c r="OO225" s="1460">
        <f t="shared" si="1279"/>
        <v>0</v>
      </c>
      <c r="OP225" s="1460">
        <f t="shared" si="1328"/>
        <v>0</v>
      </c>
      <c r="OQ225" s="1460">
        <f t="shared" si="1328"/>
        <v>0</v>
      </c>
      <c r="OR225" s="1460">
        <f t="shared" si="1328"/>
        <v>0</v>
      </c>
      <c r="OS225" s="1460">
        <f t="shared" si="1328"/>
        <v>0</v>
      </c>
      <c r="OT225" s="1460">
        <f t="shared" si="1328"/>
        <v>0</v>
      </c>
      <c r="OU225" s="1460">
        <f t="shared" si="1328"/>
        <v>0</v>
      </c>
      <c r="OV225" s="1460">
        <f t="shared" si="1328"/>
        <v>0</v>
      </c>
      <c r="OW225" s="1460">
        <f t="shared" si="1328"/>
        <v>0</v>
      </c>
      <c r="OX225" s="1460">
        <f t="shared" si="1328"/>
        <v>0</v>
      </c>
      <c r="OY225" s="1460">
        <f t="shared" si="1328"/>
        <v>0</v>
      </c>
      <c r="OZ225" s="1460">
        <f t="shared" si="1328"/>
        <v>0</v>
      </c>
      <c r="PA225" s="1460">
        <f t="shared" si="1328"/>
        <v>0</v>
      </c>
      <c r="PB225" s="1460">
        <f t="shared" si="1328"/>
        <v>0</v>
      </c>
      <c r="PC225" s="1460">
        <f t="shared" si="1328"/>
        <v>0</v>
      </c>
      <c r="PD225" s="1460">
        <f t="shared" si="1328"/>
        <v>0</v>
      </c>
      <c r="PE225" s="1460">
        <f t="shared" si="1328"/>
        <v>0</v>
      </c>
      <c r="PF225" s="1460">
        <f t="shared" si="1329"/>
        <v>0</v>
      </c>
      <c r="PG225" s="1460">
        <f t="shared" si="1329"/>
        <v>0</v>
      </c>
      <c r="PH225" s="1460">
        <f t="shared" si="1329"/>
        <v>0</v>
      </c>
      <c r="PI225" s="1460">
        <f t="shared" si="1329"/>
        <v>0</v>
      </c>
      <c r="PJ225" s="1460">
        <f t="shared" si="1329"/>
        <v>0</v>
      </c>
      <c r="PK225" s="1460">
        <f t="shared" si="1329"/>
        <v>0</v>
      </c>
      <c r="PL225" s="1460">
        <f t="shared" si="1329"/>
        <v>0</v>
      </c>
      <c r="PM225" s="1460">
        <f t="shared" si="1329"/>
        <v>0</v>
      </c>
      <c r="PN225" s="1460">
        <f t="shared" si="1329"/>
        <v>0</v>
      </c>
      <c r="PO225" s="1460">
        <f t="shared" si="1329"/>
        <v>0</v>
      </c>
      <c r="PP225" s="1460">
        <f t="shared" si="1329"/>
        <v>0</v>
      </c>
      <c r="PQ225" s="1460">
        <f t="shared" si="1329"/>
        <v>0</v>
      </c>
      <c r="PR225" s="1460">
        <f t="shared" si="1329"/>
        <v>0</v>
      </c>
      <c r="PS225" s="1460">
        <f t="shared" si="1329"/>
        <v>0</v>
      </c>
      <c r="PT225" s="1460">
        <f t="shared" si="1329"/>
        <v>0</v>
      </c>
      <c r="PU225" s="1460">
        <f t="shared" si="1329"/>
        <v>0</v>
      </c>
      <c r="PV225" s="1460">
        <f t="shared" si="1330"/>
        <v>0</v>
      </c>
      <c r="PW225" s="1460">
        <f t="shared" si="1330"/>
        <v>0</v>
      </c>
      <c r="PX225" s="1460">
        <f t="shared" si="1330"/>
        <v>0</v>
      </c>
      <c r="PY225" s="1460">
        <f t="shared" si="1330"/>
        <v>0</v>
      </c>
      <c r="PZ225" s="1460">
        <f t="shared" si="1330"/>
        <v>0</v>
      </c>
      <c r="QA225" s="1460">
        <f t="shared" si="1330"/>
        <v>0</v>
      </c>
      <c r="QB225" s="1460">
        <f t="shared" si="1330"/>
        <v>0</v>
      </c>
      <c r="QC225" s="1460">
        <f t="shared" si="1330"/>
        <v>0</v>
      </c>
      <c r="QD225" s="1460">
        <f t="shared" si="1330"/>
        <v>0</v>
      </c>
      <c r="QE225" s="1460">
        <f t="shared" si="1330"/>
        <v>0</v>
      </c>
      <c r="QF225" s="1460">
        <f t="shared" si="1330"/>
        <v>0</v>
      </c>
      <c r="QG225" s="1460">
        <f t="shared" si="1330"/>
        <v>0</v>
      </c>
      <c r="QH225" s="1460">
        <f t="shared" si="1330"/>
        <v>0</v>
      </c>
      <c r="QI225" s="1460">
        <f t="shared" si="1330"/>
        <v>0</v>
      </c>
      <c r="QJ225" s="1460">
        <f t="shared" si="1330"/>
        <v>0</v>
      </c>
      <c r="QK225" s="1460">
        <f t="shared" si="1330"/>
        <v>0</v>
      </c>
      <c r="QL225" s="1460">
        <f t="shared" si="1323"/>
        <v>0</v>
      </c>
      <c r="QM225" s="1460">
        <f t="shared" si="1323"/>
        <v>0</v>
      </c>
      <c r="QN225" s="1460">
        <f t="shared" si="1323"/>
        <v>0</v>
      </c>
      <c r="QO225" s="1460">
        <f t="shared" si="1323"/>
        <v>0</v>
      </c>
      <c r="QP225" s="1460">
        <f t="shared" si="1323"/>
        <v>0</v>
      </c>
      <c r="QQ225" s="1460">
        <f t="shared" si="1323"/>
        <v>0</v>
      </c>
    </row>
    <row r="226" spans="1:459" s="1466" customFormat="1" ht="22.5" customHeight="1">
      <c r="A226" s="1468"/>
      <c r="B226" s="1469"/>
      <c r="C226" s="1469"/>
      <c r="D226" s="1470"/>
      <c r="E226" s="1471"/>
      <c r="F226" s="1472"/>
      <c r="G226" s="1472"/>
      <c r="H226" s="1473">
        <f t="shared" si="1342"/>
        <v>0</v>
      </c>
      <c r="I226" s="1474">
        <v>0</v>
      </c>
      <c r="J226" s="1475">
        <f t="shared" si="437"/>
        <v>0</v>
      </c>
      <c r="K226" s="1476">
        <v>0</v>
      </c>
      <c r="L226" s="1477">
        <f t="shared" si="1343"/>
        <v>0</v>
      </c>
      <c r="M226" s="1477">
        <f t="shared" si="1344"/>
        <v>0</v>
      </c>
      <c r="N226" s="1478"/>
      <c r="O226" s="1479">
        <v>0</v>
      </c>
      <c r="P226" s="1480">
        <v>0</v>
      </c>
      <c r="Q226" s="1828">
        <v>0</v>
      </c>
      <c r="R226" s="1831">
        <f t="shared" si="1345"/>
        <v>0</v>
      </c>
      <c r="S226" s="1481">
        <f>IF(AND(SUM(O226:Q226)=0,N226="NNN"),MIN('Operating History and Pro Forma'!$M$33,'Operating History and Pro Forma'!$T$15)*D226,SUM(O226:Q226)*D226)</f>
        <v>0</v>
      </c>
      <c r="T226" s="1482">
        <f t="shared" si="1346"/>
        <v>0</v>
      </c>
      <c r="U226" s="1483">
        <f t="shared" si="1347"/>
        <v>0</v>
      </c>
      <c r="V226" s="1480"/>
      <c r="W226" s="1514"/>
      <c r="X226" s="1486" t="str">
        <f t="shared" si="1348"/>
        <v/>
      </c>
      <c r="Y226" s="1487">
        <f t="shared" si="1349"/>
        <v>0</v>
      </c>
      <c r="Z226" s="1488"/>
      <c r="AA226" s="1488"/>
      <c r="AB226" s="1488"/>
      <c r="AC226" s="1488"/>
      <c r="AD226" s="1489">
        <f t="shared" si="1350"/>
        <v>0</v>
      </c>
      <c r="AE226" s="1490" t="str">
        <f t="shared" si="1351"/>
        <v/>
      </c>
      <c r="AF226" s="1491">
        <f t="shared" si="1352"/>
        <v>0</v>
      </c>
      <c r="AG226" s="1492">
        <f t="shared" si="1353"/>
        <v>0</v>
      </c>
      <c r="AH226" s="1493">
        <f t="shared" si="1320"/>
        <v>0</v>
      </c>
      <c r="AI226" s="1493">
        <f t="shared" si="1320"/>
        <v>0</v>
      </c>
      <c r="AJ226" s="1494">
        <f t="shared" si="1320"/>
        <v>0</v>
      </c>
      <c r="AK226" s="1494">
        <f t="shared" si="1320"/>
        <v>0</v>
      </c>
      <c r="AL226" s="1495">
        <f t="shared" si="1320"/>
        <v>0</v>
      </c>
      <c r="AM226" s="1496">
        <f t="shared" si="1320"/>
        <v>0</v>
      </c>
      <c r="AN226" s="1497">
        <f t="shared" si="399"/>
        <v>0</v>
      </c>
      <c r="AO226" s="1498">
        <f t="shared" si="1327"/>
        <v>0</v>
      </c>
      <c r="AP226" s="1499">
        <f t="shared" si="1354"/>
        <v>0</v>
      </c>
      <c r="AQ226" s="1500">
        <f t="shared" si="1355"/>
        <v>0</v>
      </c>
      <c r="AR226" s="1501">
        <f t="shared" si="1356"/>
        <v>0</v>
      </c>
      <c r="AS226" s="1498">
        <f t="shared" si="1324"/>
        <v>0</v>
      </c>
      <c r="AT226" s="1501">
        <f t="shared" si="1357"/>
        <v>0</v>
      </c>
      <c r="AU226" s="1498">
        <f t="shared" si="1358"/>
        <v>1</v>
      </c>
      <c r="AV226" s="1498">
        <f t="shared" si="1359"/>
        <v>2</v>
      </c>
      <c r="AW226" s="1499">
        <f t="shared" si="1360"/>
        <v>0</v>
      </c>
      <c r="AX226" s="1502">
        <f t="shared" si="1361"/>
        <v>0</v>
      </c>
      <c r="AY226" s="1503">
        <f t="shared" si="1362"/>
        <v>0</v>
      </c>
      <c r="AZ226" s="1498">
        <f t="shared" si="1363"/>
        <v>2</v>
      </c>
      <c r="BA226" s="1498">
        <f t="shared" si="1364"/>
        <v>3</v>
      </c>
      <c r="BB226" s="1499">
        <f t="shared" si="1365"/>
        <v>0</v>
      </c>
      <c r="BC226" s="1502">
        <f t="shared" si="1366"/>
        <v>0</v>
      </c>
      <c r="BD226" s="1503">
        <f t="shared" si="1367"/>
        <v>0</v>
      </c>
      <c r="BE226" s="1498">
        <f t="shared" si="1368"/>
        <v>3</v>
      </c>
      <c r="BF226" s="1498">
        <f t="shared" si="1369"/>
        <v>4</v>
      </c>
      <c r="BG226" s="1499">
        <f t="shared" si="1370"/>
        <v>0</v>
      </c>
      <c r="BH226" s="1502">
        <f t="shared" si="1371"/>
        <v>0</v>
      </c>
      <c r="BI226" s="1502">
        <f t="shared" si="1372"/>
        <v>0</v>
      </c>
      <c r="BJ226" s="1504">
        <f t="shared" si="1373"/>
        <v>1900</v>
      </c>
      <c r="BK226" s="1505" t="str">
        <f t="shared" si="1374"/>
        <v/>
      </c>
      <c r="BL226" s="1506"/>
      <c r="BM226" s="1507">
        <f t="shared" si="1375"/>
        <v>0</v>
      </c>
      <c r="BN226" s="1508">
        <f t="shared" si="1376"/>
        <v>0</v>
      </c>
      <c r="BO226" s="1508">
        <f t="shared" si="1376"/>
        <v>0</v>
      </c>
      <c r="BP226" s="1508">
        <f t="shared" si="1376"/>
        <v>0</v>
      </c>
      <c r="BQ226" s="1508">
        <f t="shared" si="1376"/>
        <v>0</v>
      </c>
      <c r="BR226" s="1508">
        <f t="shared" si="1376"/>
        <v>0</v>
      </c>
      <c r="BS226" s="1508">
        <f t="shared" si="1376"/>
        <v>0</v>
      </c>
      <c r="BT226" s="1508">
        <f t="shared" si="1376"/>
        <v>0</v>
      </c>
      <c r="BU226" s="1508">
        <f t="shared" si="1376"/>
        <v>0</v>
      </c>
      <c r="BV226" s="1508">
        <f t="shared" si="1376"/>
        <v>0</v>
      </c>
      <c r="BW226" s="1508">
        <f t="shared" si="1376"/>
        <v>0</v>
      </c>
      <c r="BX226" s="1508">
        <f t="shared" si="1376"/>
        <v>0</v>
      </c>
      <c r="BY226" s="1507">
        <f t="shared" si="1376"/>
        <v>0</v>
      </c>
      <c r="BZ226" s="1508">
        <f t="shared" si="1376"/>
        <v>0</v>
      </c>
      <c r="CA226" s="1508">
        <f t="shared" si="1376"/>
        <v>0</v>
      </c>
      <c r="CB226" s="1508">
        <f t="shared" si="1376"/>
        <v>0</v>
      </c>
      <c r="CC226" s="1508">
        <f t="shared" si="1376"/>
        <v>0</v>
      </c>
      <c r="CD226" s="1508">
        <f t="shared" si="1335"/>
        <v>0</v>
      </c>
      <c r="CE226" s="1508">
        <f t="shared" si="1335"/>
        <v>0</v>
      </c>
      <c r="CF226" s="1508">
        <f t="shared" si="1335"/>
        <v>0</v>
      </c>
      <c r="CG226" s="1508">
        <f t="shared" si="1335"/>
        <v>0</v>
      </c>
      <c r="CH226" s="1508">
        <f t="shared" si="1335"/>
        <v>0</v>
      </c>
      <c r="CI226" s="1508">
        <f t="shared" si="1335"/>
        <v>0</v>
      </c>
      <c r="CJ226" s="1509">
        <f t="shared" si="1335"/>
        <v>0</v>
      </c>
      <c r="CK226" s="1507">
        <f t="shared" si="1335"/>
        <v>0</v>
      </c>
      <c r="CL226" s="1508">
        <f t="shared" si="1335"/>
        <v>0</v>
      </c>
      <c r="CM226" s="1508">
        <f t="shared" si="1335"/>
        <v>0</v>
      </c>
      <c r="CN226" s="1508">
        <f t="shared" si="1335"/>
        <v>0</v>
      </c>
      <c r="CO226" s="1508">
        <f t="shared" si="1335"/>
        <v>0</v>
      </c>
      <c r="CP226" s="1508">
        <f t="shared" si="1335"/>
        <v>0</v>
      </c>
      <c r="CQ226" s="1508">
        <f t="shared" si="1335"/>
        <v>0</v>
      </c>
      <c r="CR226" s="1508">
        <f t="shared" si="1335"/>
        <v>0</v>
      </c>
      <c r="CS226" s="1508">
        <f t="shared" si="1335"/>
        <v>0</v>
      </c>
      <c r="CT226" s="1508">
        <f t="shared" si="1336"/>
        <v>0</v>
      </c>
      <c r="CU226" s="1508">
        <f t="shared" si="1336"/>
        <v>0</v>
      </c>
      <c r="CV226" s="1509">
        <f t="shared" si="1336"/>
        <v>0</v>
      </c>
      <c r="CW226" s="1508">
        <f t="shared" si="1336"/>
        <v>0</v>
      </c>
      <c r="CX226" s="1508">
        <f t="shared" si="1336"/>
        <v>0</v>
      </c>
      <c r="CY226" s="1508">
        <f t="shared" si="1336"/>
        <v>0</v>
      </c>
      <c r="CZ226" s="1508">
        <f t="shared" si="1336"/>
        <v>0</v>
      </c>
      <c r="DA226" s="1508">
        <f t="shared" si="1336"/>
        <v>0</v>
      </c>
      <c r="DB226" s="1508">
        <f t="shared" si="1336"/>
        <v>0</v>
      </c>
      <c r="DC226" s="1508">
        <f t="shared" si="1336"/>
        <v>0</v>
      </c>
      <c r="DD226" s="1508">
        <f t="shared" si="1336"/>
        <v>0</v>
      </c>
      <c r="DE226" s="1508">
        <f t="shared" si="1336"/>
        <v>0</v>
      </c>
      <c r="DF226" s="1508">
        <f t="shared" si="1336"/>
        <v>0</v>
      </c>
      <c r="DG226" s="1508">
        <f t="shared" si="1336"/>
        <v>0</v>
      </c>
      <c r="DH226" s="1509">
        <f t="shared" si="1336"/>
        <v>0</v>
      </c>
      <c r="DI226" s="1508">
        <f t="shared" si="1336"/>
        <v>0</v>
      </c>
      <c r="DJ226" s="1508">
        <f t="shared" si="1337"/>
        <v>0</v>
      </c>
      <c r="DK226" s="1508">
        <f t="shared" si="1337"/>
        <v>0</v>
      </c>
      <c r="DL226" s="1508">
        <f t="shared" si="1337"/>
        <v>0</v>
      </c>
      <c r="DM226" s="1508">
        <f t="shared" si="1337"/>
        <v>0</v>
      </c>
      <c r="DN226" s="1508">
        <f t="shared" si="1337"/>
        <v>0</v>
      </c>
      <c r="DO226" s="1508">
        <f t="shared" si="1337"/>
        <v>0</v>
      </c>
      <c r="DP226" s="1508">
        <f t="shared" si="1337"/>
        <v>0</v>
      </c>
      <c r="DQ226" s="1508">
        <f t="shared" si="1337"/>
        <v>0</v>
      </c>
      <c r="DR226" s="1508">
        <f t="shared" si="1337"/>
        <v>0</v>
      </c>
      <c r="DS226" s="1508">
        <f t="shared" si="1337"/>
        <v>0</v>
      </c>
      <c r="DT226" s="1509">
        <f t="shared" si="1337"/>
        <v>0</v>
      </c>
      <c r="DU226" s="1507">
        <f t="shared" si="1337"/>
        <v>0</v>
      </c>
      <c r="DV226" s="1508">
        <f t="shared" si="1337"/>
        <v>0</v>
      </c>
      <c r="DW226" s="1508">
        <f t="shared" si="1337"/>
        <v>0</v>
      </c>
      <c r="DX226" s="1508">
        <f t="shared" si="1337"/>
        <v>0</v>
      </c>
      <c r="DY226" s="1508">
        <f t="shared" si="1337"/>
        <v>0</v>
      </c>
      <c r="DZ226" s="1508">
        <f t="shared" si="1338"/>
        <v>0</v>
      </c>
      <c r="EA226" s="1508">
        <f t="shared" si="1338"/>
        <v>0</v>
      </c>
      <c r="EB226" s="1508">
        <f t="shared" si="1338"/>
        <v>0</v>
      </c>
      <c r="EC226" s="1508">
        <f t="shared" si="1338"/>
        <v>0</v>
      </c>
      <c r="ED226" s="1508">
        <f t="shared" si="1338"/>
        <v>0</v>
      </c>
      <c r="EE226" s="1508">
        <f t="shared" si="1338"/>
        <v>0</v>
      </c>
      <c r="EF226" s="1508">
        <f t="shared" si="1338"/>
        <v>0</v>
      </c>
      <c r="EG226" s="1507">
        <f t="shared" si="1338"/>
        <v>0</v>
      </c>
      <c r="EH226" s="1508">
        <f t="shared" si="1338"/>
        <v>0</v>
      </c>
      <c r="EI226" s="1508">
        <f t="shared" si="1338"/>
        <v>0</v>
      </c>
      <c r="EJ226" s="1508">
        <f t="shared" si="1338"/>
        <v>0</v>
      </c>
      <c r="EK226" s="1508">
        <f t="shared" si="1338"/>
        <v>0</v>
      </c>
      <c r="EL226" s="1508">
        <f t="shared" si="1338"/>
        <v>0</v>
      </c>
      <c r="EM226" s="1508">
        <f t="shared" si="1338"/>
        <v>0</v>
      </c>
      <c r="EN226" s="1508">
        <f t="shared" si="1338"/>
        <v>0</v>
      </c>
      <c r="EO226" s="1508">
        <f t="shared" si="1338"/>
        <v>0</v>
      </c>
      <c r="EP226" s="1508">
        <f t="shared" si="1340"/>
        <v>0</v>
      </c>
      <c r="EQ226" s="1508">
        <f t="shared" si="1340"/>
        <v>0</v>
      </c>
      <c r="ER226" s="1509">
        <f t="shared" si="1340"/>
        <v>0</v>
      </c>
      <c r="ES226" s="1507">
        <f t="shared" si="1340"/>
        <v>0</v>
      </c>
      <c r="ET226" s="1508">
        <f t="shared" si="1340"/>
        <v>0</v>
      </c>
      <c r="EU226" s="1508">
        <f t="shared" si="1340"/>
        <v>0</v>
      </c>
      <c r="EV226" s="1508">
        <f t="shared" si="1340"/>
        <v>0</v>
      </c>
      <c r="EW226" s="1508">
        <f t="shared" si="1340"/>
        <v>0</v>
      </c>
      <c r="EX226" s="1508">
        <f t="shared" si="1340"/>
        <v>0</v>
      </c>
      <c r="EY226" s="1508">
        <f t="shared" si="1340"/>
        <v>0</v>
      </c>
      <c r="EZ226" s="1508">
        <f t="shared" si="1340"/>
        <v>0</v>
      </c>
      <c r="FA226" s="1508">
        <f t="shared" si="1340"/>
        <v>0</v>
      </c>
      <c r="FB226" s="1508">
        <f t="shared" si="1340"/>
        <v>0</v>
      </c>
      <c r="FC226" s="1508">
        <f t="shared" si="1340"/>
        <v>0</v>
      </c>
      <c r="FD226" s="1509">
        <f t="shared" si="1340"/>
        <v>0</v>
      </c>
      <c r="FE226" s="1508">
        <f t="shared" si="1340"/>
        <v>0</v>
      </c>
      <c r="FF226" s="1508">
        <f t="shared" si="1339"/>
        <v>0</v>
      </c>
      <c r="FG226" s="1508">
        <f t="shared" si="1334"/>
        <v>0</v>
      </c>
      <c r="FH226" s="1508">
        <f t="shared" si="1334"/>
        <v>0</v>
      </c>
      <c r="FI226" s="1508">
        <f t="shared" si="1334"/>
        <v>0</v>
      </c>
      <c r="FJ226" s="1508">
        <f t="shared" si="1334"/>
        <v>0</v>
      </c>
      <c r="FK226" s="1508">
        <f t="shared" si="1334"/>
        <v>0</v>
      </c>
      <c r="FL226" s="1508">
        <f t="shared" si="1334"/>
        <v>0</v>
      </c>
      <c r="FM226" s="1508">
        <f t="shared" si="1334"/>
        <v>0</v>
      </c>
      <c r="FN226" s="1508">
        <f t="shared" si="1334"/>
        <v>0</v>
      </c>
      <c r="FO226" s="1508">
        <f t="shared" si="1334"/>
        <v>0</v>
      </c>
      <c r="FP226" s="1509">
        <f t="shared" si="1334"/>
        <v>0</v>
      </c>
      <c r="FQ226" s="1508">
        <f t="shared" si="1334"/>
        <v>0</v>
      </c>
      <c r="FR226" s="1508">
        <f t="shared" si="1334"/>
        <v>0</v>
      </c>
      <c r="FS226" s="1508">
        <f t="shared" si="1334"/>
        <v>0</v>
      </c>
      <c r="FT226" s="1508">
        <f t="shared" si="1334"/>
        <v>0</v>
      </c>
      <c r="FU226" s="1508">
        <f t="shared" si="1334"/>
        <v>0</v>
      </c>
      <c r="FV226" s="1508">
        <f t="shared" si="1334"/>
        <v>0</v>
      </c>
      <c r="FW226" s="1508">
        <f t="shared" si="1322"/>
        <v>0</v>
      </c>
      <c r="FX226" s="1508">
        <f t="shared" si="1322"/>
        <v>0</v>
      </c>
      <c r="FY226" s="1508">
        <f t="shared" si="1322"/>
        <v>0</v>
      </c>
      <c r="FZ226" s="1508">
        <f t="shared" si="1322"/>
        <v>0</v>
      </c>
      <c r="GA226" s="1508">
        <f t="shared" si="1322"/>
        <v>0</v>
      </c>
      <c r="GB226" s="1509">
        <f t="shared" si="1322"/>
        <v>0</v>
      </c>
      <c r="GC226" s="1506"/>
      <c r="GD226" s="1458">
        <f t="shared" si="1377"/>
        <v>1</v>
      </c>
      <c r="GE226" s="1510">
        <f t="shared" si="1341"/>
        <v>0</v>
      </c>
      <c r="GF226" s="1511">
        <f t="shared" si="1341"/>
        <v>0</v>
      </c>
      <c r="GG226" s="1511">
        <f t="shared" si="1341"/>
        <v>0</v>
      </c>
      <c r="GH226" s="1511">
        <f t="shared" si="1341"/>
        <v>0</v>
      </c>
      <c r="GI226" s="1511">
        <f t="shared" si="1341"/>
        <v>0</v>
      </c>
      <c r="GJ226" s="1511">
        <f t="shared" si="1341"/>
        <v>0</v>
      </c>
      <c r="GK226" s="1511">
        <f t="shared" si="1341"/>
        <v>0</v>
      </c>
      <c r="GL226" s="1511">
        <f t="shared" si="1341"/>
        <v>0</v>
      </c>
      <c r="GM226" s="1511">
        <f t="shared" si="1341"/>
        <v>0</v>
      </c>
      <c r="GN226" s="1512">
        <f t="shared" si="1341"/>
        <v>0</v>
      </c>
      <c r="GO226" s="1513">
        <f t="shared" si="1378"/>
        <v>0</v>
      </c>
      <c r="GP226" s="1506"/>
      <c r="GQ226" s="1510">
        <f t="shared" si="1304"/>
        <v>0</v>
      </c>
      <c r="GR226" s="1511">
        <f t="shared" si="1314"/>
        <v>0</v>
      </c>
      <c r="GS226" s="1511">
        <f t="shared" si="1314"/>
        <v>0</v>
      </c>
      <c r="GT226" s="1511">
        <f t="shared" si="1314"/>
        <v>0</v>
      </c>
      <c r="GU226" s="1511">
        <f t="shared" si="1314"/>
        <v>0</v>
      </c>
      <c r="GV226" s="1511">
        <f t="shared" si="1314"/>
        <v>0</v>
      </c>
      <c r="GW226" s="1511">
        <f t="shared" si="1314"/>
        <v>0</v>
      </c>
      <c r="GX226" s="1511">
        <f t="shared" si="1314"/>
        <v>0</v>
      </c>
      <c r="GY226" s="1511">
        <f t="shared" si="1314"/>
        <v>0</v>
      </c>
      <c r="GZ226" s="1512">
        <f t="shared" si="1314"/>
        <v>0</v>
      </c>
      <c r="HA226" s="1513">
        <f t="shared" si="1379"/>
        <v>0</v>
      </c>
      <c r="HB226" s="1506">
        <f t="shared" si="1380"/>
        <v>1</v>
      </c>
      <c r="HC226" s="1506"/>
      <c r="HD226" s="1508">
        <f t="shared" si="1381"/>
        <v>0</v>
      </c>
      <c r="HE226" s="1460">
        <f t="shared" si="1382"/>
        <v>0</v>
      </c>
      <c r="HF226" s="1460">
        <f t="shared" si="1383"/>
        <v>0</v>
      </c>
      <c r="HG226" s="1460">
        <f t="shared" si="1384"/>
        <v>0</v>
      </c>
      <c r="HH226" s="1460">
        <f t="shared" si="1385"/>
        <v>0</v>
      </c>
      <c r="HI226" s="1460">
        <f t="shared" si="1386"/>
        <v>0</v>
      </c>
      <c r="HJ226" s="1460">
        <f t="shared" si="1387"/>
        <v>0</v>
      </c>
      <c r="HK226" s="1460">
        <f t="shared" si="1388"/>
        <v>0</v>
      </c>
      <c r="HL226" s="1460">
        <f t="shared" si="1389"/>
        <v>0</v>
      </c>
      <c r="HM226" s="1460">
        <f t="shared" si="1390"/>
        <v>0</v>
      </c>
      <c r="HN226" s="1460">
        <f t="shared" si="1391"/>
        <v>0</v>
      </c>
      <c r="HO226" s="1460">
        <f t="shared" si="1392"/>
        <v>0</v>
      </c>
      <c r="HP226" s="1460">
        <f t="shared" si="1393"/>
        <v>0</v>
      </c>
      <c r="HQ226" s="1460">
        <f t="shared" si="1394"/>
        <v>0</v>
      </c>
      <c r="HR226" s="1460">
        <f t="shared" si="1395"/>
        <v>0</v>
      </c>
      <c r="HS226" s="1460">
        <f t="shared" si="1396"/>
        <v>0</v>
      </c>
      <c r="HT226" s="1460">
        <f t="shared" si="1397"/>
        <v>0</v>
      </c>
      <c r="HU226" s="1460">
        <f t="shared" si="1398"/>
        <v>0</v>
      </c>
      <c r="HV226" s="1460">
        <f t="shared" si="1399"/>
        <v>0</v>
      </c>
      <c r="HW226" s="1460">
        <f t="shared" si="1400"/>
        <v>0</v>
      </c>
      <c r="HX226" s="1460">
        <f t="shared" si="1401"/>
        <v>0</v>
      </c>
      <c r="HY226" s="1460">
        <f t="shared" si="1402"/>
        <v>0</v>
      </c>
      <c r="HZ226" s="1460">
        <f t="shared" si="1403"/>
        <v>0</v>
      </c>
      <c r="IA226" s="1460">
        <f t="shared" si="1404"/>
        <v>0</v>
      </c>
      <c r="IB226" s="1460">
        <f t="shared" si="1405"/>
        <v>0</v>
      </c>
      <c r="IC226" s="1460">
        <f t="shared" si="1406"/>
        <v>0</v>
      </c>
      <c r="ID226" s="1460">
        <f t="shared" si="1407"/>
        <v>0</v>
      </c>
      <c r="IE226" s="1460">
        <f t="shared" si="1408"/>
        <v>0</v>
      </c>
      <c r="IF226" s="1460">
        <f t="shared" si="1409"/>
        <v>0</v>
      </c>
      <c r="IG226" s="1460">
        <f t="shared" si="1410"/>
        <v>0</v>
      </c>
      <c r="IH226" s="1460">
        <f t="shared" si="1411"/>
        <v>0</v>
      </c>
      <c r="II226" s="1460">
        <f t="shared" si="1412"/>
        <v>0</v>
      </c>
      <c r="IJ226" s="1460">
        <f t="shared" si="1413"/>
        <v>0</v>
      </c>
      <c r="IK226" s="1460">
        <f t="shared" si="1414"/>
        <v>0</v>
      </c>
      <c r="IL226" s="1460">
        <f t="shared" si="1415"/>
        <v>0</v>
      </c>
      <c r="IM226" s="1460">
        <f t="shared" si="1416"/>
        <v>0</v>
      </c>
      <c r="IN226" s="1460">
        <f t="shared" si="1417"/>
        <v>0</v>
      </c>
      <c r="IO226" s="1460">
        <f t="shared" si="1418"/>
        <v>0</v>
      </c>
      <c r="IP226" s="1460">
        <f t="shared" si="1419"/>
        <v>0</v>
      </c>
      <c r="IQ226" s="1460">
        <f t="shared" si="1420"/>
        <v>0</v>
      </c>
      <c r="IR226" s="1460">
        <f t="shared" si="1421"/>
        <v>0</v>
      </c>
      <c r="IS226" s="1460">
        <f t="shared" si="1422"/>
        <v>0</v>
      </c>
      <c r="IT226" s="1460">
        <f t="shared" si="1423"/>
        <v>0</v>
      </c>
      <c r="IU226" s="1460">
        <f t="shared" si="1424"/>
        <v>0</v>
      </c>
      <c r="IV226" s="1460">
        <f t="shared" si="1425"/>
        <v>0</v>
      </c>
      <c r="IW226" s="1460">
        <f t="shared" si="1426"/>
        <v>0</v>
      </c>
      <c r="IX226" s="1460">
        <f t="shared" si="1427"/>
        <v>0</v>
      </c>
      <c r="IY226" s="1460">
        <f t="shared" si="1428"/>
        <v>0</v>
      </c>
      <c r="IZ226" s="1460">
        <f t="shared" si="1429"/>
        <v>0</v>
      </c>
      <c r="JA226" s="1460">
        <f t="shared" si="1430"/>
        <v>0</v>
      </c>
      <c r="JB226" s="1460">
        <f t="shared" si="1431"/>
        <v>0</v>
      </c>
      <c r="JC226" s="1460">
        <f t="shared" si="1432"/>
        <v>0</v>
      </c>
      <c r="JD226" s="1460">
        <f t="shared" si="1433"/>
        <v>0</v>
      </c>
      <c r="JE226" s="1460">
        <f t="shared" si="1434"/>
        <v>0</v>
      </c>
      <c r="JF226" s="1460">
        <f t="shared" si="1435"/>
        <v>0</v>
      </c>
      <c r="JG226" s="1460">
        <f t="shared" si="1436"/>
        <v>0</v>
      </c>
      <c r="JH226" s="1460">
        <f t="shared" si="1437"/>
        <v>0</v>
      </c>
      <c r="JI226" s="1460">
        <f t="shared" si="1438"/>
        <v>0</v>
      </c>
      <c r="JJ226" s="1460">
        <f t="shared" si="1439"/>
        <v>0</v>
      </c>
      <c r="JK226" s="1460">
        <f t="shared" si="1440"/>
        <v>0</v>
      </c>
      <c r="JL226" s="1460">
        <f t="shared" si="1441"/>
        <v>0</v>
      </c>
      <c r="JM226" s="1460">
        <f t="shared" si="1442"/>
        <v>0</v>
      </c>
      <c r="JN226" s="1460">
        <f t="shared" si="1443"/>
        <v>0</v>
      </c>
      <c r="JO226" s="1460">
        <f t="shared" si="1444"/>
        <v>0</v>
      </c>
      <c r="JP226" s="1460">
        <f t="shared" si="1445"/>
        <v>0</v>
      </c>
      <c r="JQ226" s="1460">
        <f t="shared" si="1446"/>
        <v>0</v>
      </c>
      <c r="JR226" s="1460">
        <f t="shared" si="1447"/>
        <v>0</v>
      </c>
      <c r="JS226" s="1460">
        <f t="shared" si="1448"/>
        <v>0</v>
      </c>
      <c r="JT226" s="1460">
        <f t="shared" si="1449"/>
        <v>0</v>
      </c>
      <c r="JU226" s="1460">
        <f t="shared" si="1450"/>
        <v>0</v>
      </c>
      <c r="JV226" s="1460">
        <f t="shared" si="1451"/>
        <v>0</v>
      </c>
      <c r="JW226" s="1460">
        <f t="shared" si="1452"/>
        <v>0</v>
      </c>
      <c r="JX226" s="1460">
        <f t="shared" si="1453"/>
        <v>0</v>
      </c>
      <c r="JY226" s="1460">
        <f t="shared" si="1454"/>
        <v>0</v>
      </c>
      <c r="JZ226" s="1460">
        <f t="shared" si="1455"/>
        <v>0</v>
      </c>
      <c r="KA226" s="1460">
        <f t="shared" si="1456"/>
        <v>0</v>
      </c>
      <c r="KB226" s="1460">
        <f t="shared" si="1457"/>
        <v>0</v>
      </c>
      <c r="KC226" s="1460">
        <f t="shared" si="1458"/>
        <v>0</v>
      </c>
      <c r="KD226" s="1460">
        <f t="shared" si="1459"/>
        <v>0</v>
      </c>
      <c r="KE226" s="1460">
        <f t="shared" si="1460"/>
        <v>0</v>
      </c>
      <c r="KF226" s="1460">
        <f t="shared" si="1461"/>
        <v>0</v>
      </c>
      <c r="KG226" s="1460">
        <f t="shared" si="1462"/>
        <v>0</v>
      </c>
      <c r="KH226" s="1460">
        <f t="shared" si="1463"/>
        <v>0</v>
      </c>
      <c r="KI226" s="1460">
        <f t="shared" si="1464"/>
        <v>0</v>
      </c>
      <c r="KJ226" s="1460">
        <f t="shared" si="1465"/>
        <v>0</v>
      </c>
      <c r="KK226" s="1460">
        <f t="shared" si="1466"/>
        <v>0</v>
      </c>
      <c r="KL226" s="1460">
        <f t="shared" si="1467"/>
        <v>0</v>
      </c>
      <c r="KM226" s="1460">
        <f t="shared" si="1468"/>
        <v>0</v>
      </c>
      <c r="KN226" s="1460">
        <f t="shared" si="1469"/>
        <v>0</v>
      </c>
      <c r="KO226" s="1460">
        <f t="shared" si="1470"/>
        <v>0</v>
      </c>
      <c r="KP226" s="1460">
        <f t="shared" si="1471"/>
        <v>0</v>
      </c>
      <c r="KQ226" s="1460">
        <f t="shared" si="1472"/>
        <v>0</v>
      </c>
      <c r="KR226" s="1460">
        <f t="shared" si="1473"/>
        <v>0</v>
      </c>
      <c r="KS226" s="1460">
        <f t="shared" si="1474"/>
        <v>0</v>
      </c>
      <c r="KT226" s="1460">
        <f t="shared" si="1475"/>
        <v>0</v>
      </c>
      <c r="KU226" s="1460">
        <f t="shared" si="1476"/>
        <v>0</v>
      </c>
      <c r="KV226" s="1460">
        <f t="shared" si="1477"/>
        <v>0</v>
      </c>
      <c r="KW226" s="1460">
        <f t="shared" si="1478"/>
        <v>0</v>
      </c>
      <c r="KX226" s="1460">
        <f t="shared" si="1479"/>
        <v>0</v>
      </c>
      <c r="KY226" s="1460">
        <f t="shared" si="1480"/>
        <v>0</v>
      </c>
      <c r="KZ226" s="1460">
        <f t="shared" si="1481"/>
        <v>0</v>
      </c>
      <c r="LA226" s="1460">
        <f t="shared" si="1482"/>
        <v>0</v>
      </c>
      <c r="LB226" s="1460">
        <f t="shared" si="1483"/>
        <v>0</v>
      </c>
      <c r="LC226" s="1460">
        <f t="shared" si="1484"/>
        <v>0</v>
      </c>
      <c r="LD226" s="1460">
        <f t="shared" si="1485"/>
        <v>0</v>
      </c>
      <c r="LE226" s="1460">
        <f t="shared" si="1486"/>
        <v>0</v>
      </c>
      <c r="LF226" s="1460">
        <f t="shared" si="1487"/>
        <v>0</v>
      </c>
      <c r="LG226" s="1460">
        <f t="shared" si="1488"/>
        <v>0</v>
      </c>
      <c r="LH226" s="1460">
        <f t="shared" si="1489"/>
        <v>0</v>
      </c>
      <c r="LI226" s="1460">
        <f t="shared" si="1490"/>
        <v>0</v>
      </c>
      <c r="LJ226" s="1460">
        <f t="shared" si="1491"/>
        <v>0</v>
      </c>
      <c r="LK226" s="1460">
        <f t="shared" si="1492"/>
        <v>0</v>
      </c>
      <c r="LL226" s="1460">
        <f t="shared" si="1493"/>
        <v>0</v>
      </c>
      <c r="LM226" s="1460">
        <f t="shared" si="1494"/>
        <v>0</v>
      </c>
      <c r="LN226" s="1460">
        <f t="shared" si="1495"/>
        <v>0</v>
      </c>
      <c r="LO226" s="1460">
        <f t="shared" si="1496"/>
        <v>0</v>
      </c>
      <c r="LP226" s="1460">
        <f t="shared" si="1497"/>
        <v>0</v>
      </c>
      <c r="LQ226" s="1460">
        <f t="shared" si="1498"/>
        <v>0</v>
      </c>
      <c r="LR226" s="1460">
        <f t="shared" si="1499"/>
        <v>0</v>
      </c>
      <c r="LS226" s="1460">
        <f t="shared" si="1500"/>
        <v>0</v>
      </c>
      <c r="LW226" s="1467">
        <f t="shared" si="1501"/>
        <v>0</v>
      </c>
      <c r="LX226" s="1467">
        <f t="shared" si="1502"/>
        <v>0</v>
      </c>
      <c r="LY226" s="1467">
        <f t="shared" si="1503"/>
        <v>0</v>
      </c>
      <c r="LZ226" s="1467">
        <f t="shared" si="1504"/>
        <v>0</v>
      </c>
      <c r="MA226" s="1506"/>
      <c r="MB226" s="1460">
        <f t="shared" si="1505"/>
        <v>0</v>
      </c>
      <c r="MC226" s="1460">
        <f t="shared" si="1506"/>
        <v>0</v>
      </c>
      <c r="MD226" s="1460">
        <f t="shared" si="1506"/>
        <v>0</v>
      </c>
      <c r="ME226" s="1460">
        <f t="shared" si="1506"/>
        <v>0</v>
      </c>
      <c r="MF226" s="1460">
        <f t="shared" si="1506"/>
        <v>0</v>
      </c>
      <c r="MG226" s="1460">
        <f t="shared" si="1506"/>
        <v>0</v>
      </c>
      <c r="MH226" s="1460">
        <f t="shared" si="1506"/>
        <v>0</v>
      </c>
      <c r="MI226" s="1460">
        <f t="shared" si="1506"/>
        <v>0</v>
      </c>
      <c r="MJ226" s="1460">
        <f t="shared" si="1506"/>
        <v>0</v>
      </c>
      <c r="MK226" s="1460">
        <f t="shared" si="1506"/>
        <v>0</v>
      </c>
      <c r="ML226" s="1460">
        <f t="shared" si="1506"/>
        <v>0</v>
      </c>
      <c r="MM226" s="1460">
        <f t="shared" si="1506"/>
        <v>0</v>
      </c>
      <c r="MN226" s="1460">
        <f t="shared" si="1506"/>
        <v>0</v>
      </c>
      <c r="MO226" s="1460">
        <f t="shared" si="1506"/>
        <v>0</v>
      </c>
      <c r="MP226" s="1460">
        <f t="shared" si="1506"/>
        <v>0</v>
      </c>
      <c r="MQ226" s="1460">
        <f t="shared" si="1506"/>
        <v>0</v>
      </c>
      <c r="MR226" s="1460">
        <f t="shared" si="1506"/>
        <v>0</v>
      </c>
      <c r="MS226" s="1460">
        <f t="shared" si="1331"/>
        <v>0</v>
      </c>
      <c r="MT226" s="1460">
        <f t="shared" si="1331"/>
        <v>0</v>
      </c>
      <c r="MU226" s="1460">
        <f t="shared" si="1331"/>
        <v>0</v>
      </c>
      <c r="MV226" s="1460">
        <f t="shared" si="1331"/>
        <v>0</v>
      </c>
      <c r="MW226" s="1460">
        <f t="shared" si="1331"/>
        <v>0</v>
      </c>
      <c r="MX226" s="1460">
        <f t="shared" si="1331"/>
        <v>0</v>
      </c>
      <c r="MY226" s="1460">
        <f t="shared" si="1331"/>
        <v>0</v>
      </c>
      <c r="MZ226" s="1460">
        <f t="shared" si="1331"/>
        <v>0</v>
      </c>
      <c r="NA226" s="1460">
        <f t="shared" si="1331"/>
        <v>0</v>
      </c>
      <c r="NB226" s="1460">
        <f t="shared" si="1331"/>
        <v>0</v>
      </c>
      <c r="NC226" s="1460">
        <f t="shared" si="1331"/>
        <v>0</v>
      </c>
      <c r="ND226" s="1460">
        <f t="shared" si="1331"/>
        <v>0</v>
      </c>
      <c r="NE226" s="1460">
        <f t="shared" si="1331"/>
        <v>0</v>
      </c>
      <c r="NF226" s="1460">
        <f t="shared" si="1331"/>
        <v>0</v>
      </c>
      <c r="NG226" s="1460">
        <f t="shared" si="1331"/>
        <v>0</v>
      </c>
      <c r="NH226" s="1460">
        <f t="shared" si="1331"/>
        <v>0</v>
      </c>
      <c r="NI226" s="1460">
        <f t="shared" si="1332"/>
        <v>0</v>
      </c>
      <c r="NJ226" s="1460">
        <f t="shared" si="1332"/>
        <v>0</v>
      </c>
      <c r="NK226" s="1460">
        <f t="shared" si="1332"/>
        <v>0</v>
      </c>
      <c r="NL226" s="1460">
        <f t="shared" si="1332"/>
        <v>0</v>
      </c>
      <c r="NM226" s="1460">
        <f t="shared" si="1332"/>
        <v>0</v>
      </c>
      <c r="NN226" s="1460">
        <f t="shared" si="1332"/>
        <v>0</v>
      </c>
      <c r="NO226" s="1460">
        <f t="shared" si="1332"/>
        <v>0</v>
      </c>
      <c r="NP226" s="1460">
        <f t="shared" si="1332"/>
        <v>0</v>
      </c>
      <c r="NQ226" s="1460">
        <f t="shared" si="1332"/>
        <v>0</v>
      </c>
      <c r="NR226" s="1460">
        <f t="shared" si="1332"/>
        <v>0</v>
      </c>
      <c r="NS226" s="1460">
        <f t="shared" si="1332"/>
        <v>0</v>
      </c>
      <c r="NT226" s="1460">
        <f t="shared" si="1332"/>
        <v>0</v>
      </c>
      <c r="NU226" s="1460">
        <f t="shared" si="1332"/>
        <v>0</v>
      </c>
      <c r="NV226" s="1460">
        <f t="shared" si="1332"/>
        <v>0</v>
      </c>
      <c r="NW226" s="1460">
        <f t="shared" si="1332"/>
        <v>0</v>
      </c>
      <c r="NX226" s="1460">
        <f t="shared" si="1332"/>
        <v>0</v>
      </c>
      <c r="NY226" s="1460">
        <f t="shared" si="1333"/>
        <v>0</v>
      </c>
      <c r="NZ226" s="1460">
        <f t="shared" si="1333"/>
        <v>0</v>
      </c>
      <c r="OA226" s="1460">
        <f t="shared" si="1333"/>
        <v>0</v>
      </c>
      <c r="OB226" s="1460">
        <f t="shared" si="1333"/>
        <v>0</v>
      </c>
      <c r="OC226" s="1460">
        <f t="shared" si="1333"/>
        <v>0</v>
      </c>
      <c r="OD226" s="1460">
        <f t="shared" si="1333"/>
        <v>0</v>
      </c>
      <c r="OE226" s="1460">
        <f t="shared" si="1333"/>
        <v>0</v>
      </c>
      <c r="OF226" s="1460">
        <f t="shared" si="1333"/>
        <v>0</v>
      </c>
      <c r="OG226" s="1460">
        <f t="shared" si="1333"/>
        <v>0</v>
      </c>
      <c r="OH226" s="1460">
        <f t="shared" si="1333"/>
        <v>0</v>
      </c>
      <c r="OI226" s="1460">
        <f t="shared" si="1333"/>
        <v>0</v>
      </c>
      <c r="OJ226" s="1460">
        <f t="shared" si="1333"/>
        <v>0</v>
      </c>
      <c r="OK226" s="1460">
        <f t="shared" si="1333"/>
        <v>0</v>
      </c>
      <c r="OL226" s="1460">
        <f t="shared" si="1333"/>
        <v>0</v>
      </c>
      <c r="OM226" s="1460">
        <f t="shared" si="1333"/>
        <v>0</v>
      </c>
      <c r="ON226" s="1460">
        <f t="shared" si="1333"/>
        <v>0</v>
      </c>
      <c r="OO226" s="1460">
        <f t="shared" si="1279"/>
        <v>0</v>
      </c>
      <c r="OP226" s="1460">
        <f t="shared" si="1328"/>
        <v>0</v>
      </c>
      <c r="OQ226" s="1460">
        <f t="shared" si="1328"/>
        <v>0</v>
      </c>
      <c r="OR226" s="1460">
        <f t="shared" si="1328"/>
        <v>0</v>
      </c>
      <c r="OS226" s="1460">
        <f t="shared" ref="OP226:PE242" si="1507">IF(OS$12&lt;$AO226,0,IF(OS$12&lt;=$AU226,(OS$8-$LW226)*$D226/12,IF(OS$12&gt;=$BF226,(OS$8-$LZ226)*$D226/12,IF(OS$12&gt;=$BE226,0,IF(OS$12&gt;=$BA226,(OS$8-$LY226)*$D226/12,IF(OS$12&gt;=$AZ226,0,IF(OS$12&gt;=$AV226,(OS$8-$LX226)*$D226/12,0)))))))</f>
        <v>0</v>
      </c>
      <c r="OT226" s="1460">
        <f t="shared" si="1507"/>
        <v>0</v>
      </c>
      <c r="OU226" s="1460">
        <f t="shared" si="1507"/>
        <v>0</v>
      </c>
      <c r="OV226" s="1460">
        <f t="shared" si="1507"/>
        <v>0</v>
      </c>
      <c r="OW226" s="1460">
        <f t="shared" si="1507"/>
        <v>0</v>
      </c>
      <c r="OX226" s="1460">
        <f t="shared" si="1507"/>
        <v>0</v>
      </c>
      <c r="OY226" s="1460">
        <f t="shared" si="1507"/>
        <v>0</v>
      </c>
      <c r="OZ226" s="1460">
        <f t="shared" si="1507"/>
        <v>0</v>
      </c>
      <c r="PA226" s="1460">
        <f t="shared" si="1507"/>
        <v>0</v>
      </c>
      <c r="PB226" s="1460">
        <f t="shared" si="1507"/>
        <v>0</v>
      </c>
      <c r="PC226" s="1460">
        <f t="shared" si="1507"/>
        <v>0</v>
      </c>
      <c r="PD226" s="1460">
        <f t="shared" si="1507"/>
        <v>0</v>
      </c>
      <c r="PE226" s="1460">
        <f t="shared" si="1507"/>
        <v>0</v>
      </c>
      <c r="PF226" s="1460">
        <f t="shared" si="1329"/>
        <v>0</v>
      </c>
      <c r="PG226" s="1460">
        <f t="shared" si="1329"/>
        <v>0</v>
      </c>
      <c r="PH226" s="1460">
        <f t="shared" si="1329"/>
        <v>0</v>
      </c>
      <c r="PI226" s="1460">
        <f t="shared" ref="PF226:PU242" si="1508">IF(PI$12&lt;$AO226,0,IF(PI$12&lt;=$AU226,(PI$8-$LW226)*$D226/12,IF(PI$12&gt;=$BF226,(PI$8-$LZ226)*$D226/12,IF(PI$12&gt;=$BE226,0,IF(PI$12&gt;=$BA226,(PI$8-$LY226)*$D226/12,IF(PI$12&gt;=$AZ226,0,IF(PI$12&gt;=$AV226,(PI$8-$LX226)*$D226/12,0)))))))</f>
        <v>0</v>
      </c>
      <c r="PJ226" s="1460">
        <f t="shared" si="1508"/>
        <v>0</v>
      </c>
      <c r="PK226" s="1460">
        <f t="shared" si="1508"/>
        <v>0</v>
      </c>
      <c r="PL226" s="1460">
        <f t="shared" si="1508"/>
        <v>0</v>
      </c>
      <c r="PM226" s="1460">
        <f t="shared" si="1508"/>
        <v>0</v>
      </c>
      <c r="PN226" s="1460">
        <f t="shared" si="1508"/>
        <v>0</v>
      </c>
      <c r="PO226" s="1460">
        <f t="shared" si="1508"/>
        <v>0</v>
      </c>
      <c r="PP226" s="1460">
        <f t="shared" si="1508"/>
        <v>0</v>
      </c>
      <c r="PQ226" s="1460">
        <f t="shared" si="1508"/>
        <v>0</v>
      </c>
      <c r="PR226" s="1460">
        <f t="shared" si="1508"/>
        <v>0</v>
      </c>
      <c r="PS226" s="1460">
        <f t="shared" si="1508"/>
        <v>0</v>
      </c>
      <c r="PT226" s="1460">
        <f t="shared" si="1508"/>
        <v>0</v>
      </c>
      <c r="PU226" s="1460">
        <f t="shared" si="1508"/>
        <v>0</v>
      </c>
      <c r="PV226" s="1460">
        <f t="shared" si="1330"/>
        <v>0</v>
      </c>
      <c r="PW226" s="1460">
        <f t="shared" si="1330"/>
        <v>0</v>
      </c>
      <c r="PX226" s="1460">
        <f t="shared" si="1330"/>
        <v>0</v>
      </c>
      <c r="PY226" s="1460">
        <f t="shared" si="1330"/>
        <v>0</v>
      </c>
      <c r="PZ226" s="1460">
        <f t="shared" ref="PV226:QK242" si="1509">IF(PZ$12&lt;$AO226,0,IF(PZ$12&lt;=$AU226,(PZ$8-$LW226)*$D226/12,IF(PZ$12&gt;=$BF226,(PZ$8-$LZ226)*$D226/12,IF(PZ$12&gt;=$BE226,0,IF(PZ$12&gt;=$BA226,(PZ$8-$LY226)*$D226/12,IF(PZ$12&gt;=$AZ226,0,IF(PZ$12&gt;=$AV226,(PZ$8-$LX226)*$D226/12,0)))))))</f>
        <v>0</v>
      </c>
      <c r="QA226" s="1460">
        <f t="shared" si="1509"/>
        <v>0</v>
      </c>
      <c r="QB226" s="1460">
        <f t="shared" si="1509"/>
        <v>0</v>
      </c>
      <c r="QC226" s="1460">
        <f t="shared" si="1509"/>
        <v>0</v>
      </c>
      <c r="QD226" s="1460">
        <f t="shared" si="1509"/>
        <v>0</v>
      </c>
      <c r="QE226" s="1460">
        <f t="shared" si="1509"/>
        <v>0</v>
      </c>
      <c r="QF226" s="1460">
        <f t="shared" si="1509"/>
        <v>0</v>
      </c>
      <c r="QG226" s="1460">
        <f t="shared" si="1509"/>
        <v>0</v>
      </c>
      <c r="QH226" s="1460">
        <f t="shared" si="1509"/>
        <v>0</v>
      </c>
      <c r="QI226" s="1460">
        <f t="shared" si="1509"/>
        <v>0</v>
      </c>
      <c r="QJ226" s="1460">
        <f t="shared" si="1509"/>
        <v>0</v>
      </c>
      <c r="QK226" s="1460">
        <f t="shared" si="1509"/>
        <v>0</v>
      </c>
      <c r="QL226" s="1460">
        <f t="shared" si="1323"/>
        <v>0</v>
      </c>
      <c r="QM226" s="1460">
        <f t="shared" si="1323"/>
        <v>0</v>
      </c>
      <c r="QN226" s="1460">
        <f t="shared" si="1323"/>
        <v>0</v>
      </c>
      <c r="QO226" s="1460">
        <f t="shared" si="1323"/>
        <v>0</v>
      </c>
      <c r="QP226" s="1460">
        <f t="shared" si="1323"/>
        <v>0</v>
      </c>
      <c r="QQ226" s="1460">
        <f t="shared" si="1323"/>
        <v>0</v>
      </c>
    </row>
    <row r="227" spans="1:459" s="1466" customFormat="1" ht="22.5" customHeight="1">
      <c r="A227" s="1468"/>
      <c r="B227" s="1469"/>
      <c r="C227" s="1469"/>
      <c r="D227" s="1470"/>
      <c r="E227" s="1471"/>
      <c r="F227" s="1472"/>
      <c r="G227" s="1472"/>
      <c r="H227" s="1473">
        <f t="shared" si="1342"/>
        <v>0</v>
      </c>
      <c r="I227" s="1474">
        <v>0</v>
      </c>
      <c r="J227" s="1475">
        <f t="shared" si="437"/>
        <v>0</v>
      </c>
      <c r="K227" s="1476">
        <v>0</v>
      </c>
      <c r="L227" s="1477">
        <f t="shared" si="1343"/>
        <v>0</v>
      </c>
      <c r="M227" s="1477">
        <f t="shared" si="1344"/>
        <v>0</v>
      </c>
      <c r="N227" s="1478"/>
      <c r="O227" s="1479">
        <v>0</v>
      </c>
      <c r="P227" s="1480">
        <v>0</v>
      </c>
      <c r="Q227" s="1828">
        <v>0</v>
      </c>
      <c r="R227" s="1831">
        <f t="shared" si="1345"/>
        <v>0</v>
      </c>
      <c r="S227" s="1481">
        <f>IF(AND(SUM(O227:Q227)=0,N227="NNN"),MIN('Operating History and Pro Forma'!$M$33,'Operating History and Pro Forma'!$T$15)*D227,SUM(O227:Q227)*D227)</f>
        <v>0</v>
      </c>
      <c r="T227" s="1482">
        <f t="shared" si="1346"/>
        <v>0</v>
      </c>
      <c r="U227" s="1483">
        <f t="shared" si="1347"/>
        <v>0</v>
      </c>
      <c r="V227" s="1480"/>
      <c r="W227" s="1514"/>
      <c r="X227" s="1486" t="str">
        <f t="shared" si="1348"/>
        <v/>
      </c>
      <c r="Y227" s="1487">
        <f t="shared" si="1349"/>
        <v>0</v>
      </c>
      <c r="Z227" s="1488"/>
      <c r="AA227" s="1488"/>
      <c r="AB227" s="1488"/>
      <c r="AC227" s="1488"/>
      <c r="AD227" s="1489">
        <f t="shared" si="1350"/>
        <v>0</v>
      </c>
      <c r="AE227" s="1490" t="str">
        <f t="shared" si="1351"/>
        <v/>
      </c>
      <c r="AF227" s="1491">
        <f t="shared" si="1352"/>
        <v>0</v>
      </c>
      <c r="AG227" s="1492">
        <f t="shared" si="1353"/>
        <v>0</v>
      </c>
      <c r="AH227" s="1493">
        <f t="shared" si="1320"/>
        <v>0</v>
      </c>
      <c r="AI227" s="1493">
        <f t="shared" si="1320"/>
        <v>0</v>
      </c>
      <c r="AJ227" s="1494">
        <f t="shared" si="1320"/>
        <v>0</v>
      </c>
      <c r="AK227" s="1494">
        <f t="shared" si="1320"/>
        <v>0</v>
      </c>
      <c r="AL227" s="1495">
        <f t="shared" si="1320"/>
        <v>0</v>
      </c>
      <c r="AM227" s="1496">
        <f t="shared" si="1320"/>
        <v>0</v>
      </c>
      <c r="AN227" s="1497">
        <f t="shared" si="399"/>
        <v>0</v>
      </c>
      <c r="AO227" s="1498">
        <f t="shared" si="1327"/>
        <v>0</v>
      </c>
      <c r="AP227" s="1499">
        <f t="shared" si="1354"/>
        <v>0</v>
      </c>
      <c r="AQ227" s="1500">
        <f t="shared" si="1355"/>
        <v>0</v>
      </c>
      <c r="AR227" s="1501">
        <f t="shared" si="1356"/>
        <v>0</v>
      </c>
      <c r="AS227" s="1498">
        <f t="shared" si="1324"/>
        <v>0</v>
      </c>
      <c r="AT227" s="1501">
        <f t="shared" si="1357"/>
        <v>0</v>
      </c>
      <c r="AU227" s="1498">
        <f t="shared" si="1358"/>
        <v>1</v>
      </c>
      <c r="AV227" s="1498">
        <f t="shared" si="1359"/>
        <v>2</v>
      </c>
      <c r="AW227" s="1499">
        <f t="shared" si="1360"/>
        <v>0</v>
      </c>
      <c r="AX227" s="1502">
        <f t="shared" si="1361"/>
        <v>0</v>
      </c>
      <c r="AY227" s="1503">
        <f t="shared" si="1362"/>
        <v>0</v>
      </c>
      <c r="AZ227" s="1498">
        <f t="shared" si="1363"/>
        <v>2</v>
      </c>
      <c r="BA227" s="1498">
        <f t="shared" si="1364"/>
        <v>3</v>
      </c>
      <c r="BB227" s="1499">
        <f t="shared" si="1365"/>
        <v>0</v>
      </c>
      <c r="BC227" s="1502">
        <f t="shared" si="1366"/>
        <v>0</v>
      </c>
      <c r="BD227" s="1503">
        <f t="shared" si="1367"/>
        <v>0</v>
      </c>
      <c r="BE227" s="1498">
        <f t="shared" si="1368"/>
        <v>3</v>
      </c>
      <c r="BF227" s="1498">
        <f t="shared" si="1369"/>
        <v>4</v>
      </c>
      <c r="BG227" s="1499">
        <f t="shared" si="1370"/>
        <v>0</v>
      </c>
      <c r="BH227" s="1502">
        <f t="shared" si="1371"/>
        <v>0</v>
      </c>
      <c r="BI227" s="1502">
        <f t="shared" si="1372"/>
        <v>0</v>
      </c>
      <c r="BJ227" s="1504">
        <f t="shared" si="1373"/>
        <v>1900</v>
      </c>
      <c r="BK227" s="1505" t="str">
        <f t="shared" si="1374"/>
        <v/>
      </c>
      <c r="BL227" s="1506"/>
      <c r="BM227" s="1507">
        <f t="shared" si="1375"/>
        <v>0</v>
      </c>
      <c r="BN227" s="1508">
        <f t="shared" si="1376"/>
        <v>0</v>
      </c>
      <c r="BO227" s="1508">
        <f t="shared" si="1376"/>
        <v>0</v>
      </c>
      <c r="BP227" s="1508">
        <f t="shared" si="1376"/>
        <v>0</v>
      </c>
      <c r="BQ227" s="1508">
        <f t="shared" si="1376"/>
        <v>0</v>
      </c>
      <c r="BR227" s="1508">
        <f t="shared" si="1376"/>
        <v>0</v>
      </c>
      <c r="BS227" s="1508">
        <f t="shared" si="1376"/>
        <v>0</v>
      </c>
      <c r="BT227" s="1508">
        <f t="shared" si="1376"/>
        <v>0</v>
      </c>
      <c r="BU227" s="1508">
        <f t="shared" si="1376"/>
        <v>0</v>
      </c>
      <c r="BV227" s="1508">
        <f t="shared" si="1376"/>
        <v>0</v>
      </c>
      <c r="BW227" s="1508">
        <f t="shared" si="1376"/>
        <v>0</v>
      </c>
      <c r="BX227" s="1508">
        <f t="shared" si="1376"/>
        <v>0</v>
      </c>
      <c r="BY227" s="1507">
        <f t="shared" si="1376"/>
        <v>0</v>
      </c>
      <c r="BZ227" s="1508">
        <f t="shared" si="1376"/>
        <v>0</v>
      </c>
      <c r="CA227" s="1508">
        <f t="shared" si="1376"/>
        <v>0</v>
      </c>
      <c r="CB227" s="1508">
        <f t="shared" si="1376"/>
        <v>0</v>
      </c>
      <c r="CC227" s="1508">
        <f t="shared" si="1376"/>
        <v>0</v>
      </c>
      <c r="CD227" s="1508">
        <f t="shared" si="1335"/>
        <v>0</v>
      </c>
      <c r="CE227" s="1508">
        <f t="shared" si="1335"/>
        <v>0</v>
      </c>
      <c r="CF227" s="1508">
        <f t="shared" si="1335"/>
        <v>0</v>
      </c>
      <c r="CG227" s="1508">
        <f t="shared" si="1335"/>
        <v>0</v>
      </c>
      <c r="CH227" s="1508">
        <f t="shared" si="1335"/>
        <v>0</v>
      </c>
      <c r="CI227" s="1508">
        <f t="shared" si="1335"/>
        <v>0</v>
      </c>
      <c r="CJ227" s="1509">
        <f t="shared" si="1335"/>
        <v>0</v>
      </c>
      <c r="CK227" s="1507">
        <f t="shared" si="1335"/>
        <v>0</v>
      </c>
      <c r="CL227" s="1508">
        <f t="shared" si="1335"/>
        <v>0</v>
      </c>
      <c r="CM227" s="1508">
        <f t="shared" si="1335"/>
        <v>0</v>
      </c>
      <c r="CN227" s="1508">
        <f t="shared" si="1335"/>
        <v>0</v>
      </c>
      <c r="CO227" s="1508">
        <f t="shared" si="1335"/>
        <v>0</v>
      </c>
      <c r="CP227" s="1508">
        <f t="shared" si="1335"/>
        <v>0</v>
      </c>
      <c r="CQ227" s="1508">
        <f t="shared" si="1335"/>
        <v>0</v>
      </c>
      <c r="CR227" s="1508">
        <f t="shared" si="1335"/>
        <v>0</v>
      </c>
      <c r="CS227" s="1508">
        <f t="shared" si="1335"/>
        <v>0</v>
      </c>
      <c r="CT227" s="1508">
        <f t="shared" si="1336"/>
        <v>0</v>
      </c>
      <c r="CU227" s="1508">
        <f t="shared" si="1336"/>
        <v>0</v>
      </c>
      <c r="CV227" s="1509">
        <f t="shared" si="1336"/>
        <v>0</v>
      </c>
      <c r="CW227" s="1508">
        <f t="shared" si="1336"/>
        <v>0</v>
      </c>
      <c r="CX227" s="1508">
        <f t="shared" si="1336"/>
        <v>0</v>
      </c>
      <c r="CY227" s="1508">
        <f t="shared" si="1336"/>
        <v>0</v>
      </c>
      <c r="CZ227" s="1508">
        <f t="shared" si="1336"/>
        <v>0</v>
      </c>
      <c r="DA227" s="1508">
        <f t="shared" si="1336"/>
        <v>0</v>
      </c>
      <c r="DB227" s="1508">
        <f t="shared" si="1336"/>
        <v>0</v>
      </c>
      <c r="DC227" s="1508">
        <f t="shared" si="1336"/>
        <v>0</v>
      </c>
      <c r="DD227" s="1508">
        <f t="shared" si="1336"/>
        <v>0</v>
      </c>
      <c r="DE227" s="1508">
        <f t="shared" si="1336"/>
        <v>0</v>
      </c>
      <c r="DF227" s="1508">
        <f t="shared" si="1336"/>
        <v>0</v>
      </c>
      <c r="DG227" s="1508">
        <f t="shared" si="1336"/>
        <v>0</v>
      </c>
      <c r="DH227" s="1509">
        <f t="shared" si="1336"/>
        <v>0</v>
      </c>
      <c r="DI227" s="1508">
        <f t="shared" si="1336"/>
        <v>0</v>
      </c>
      <c r="DJ227" s="1508">
        <f t="shared" si="1337"/>
        <v>0</v>
      </c>
      <c r="DK227" s="1508">
        <f t="shared" si="1337"/>
        <v>0</v>
      </c>
      <c r="DL227" s="1508">
        <f t="shared" si="1337"/>
        <v>0</v>
      </c>
      <c r="DM227" s="1508">
        <f t="shared" si="1337"/>
        <v>0</v>
      </c>
      <c r="DN227" s="1508">
        <f t="shared" si="1337"/>
        <v>0</v>
      </c>
      <c r="DO227" s="1508">
        <f t="shared" si="1337"/>
        <v>0</v>
      </c>
      <c r="DP227" s="1508">
        <f t="shared" si="1337"/>
        <v>0</v>
      </c>
      <c r="DQ227" s="1508">
        <f t="shared" si="1337"/>
        <v>0</v>
      </c>
      <c r="DR227" s="1508">
        <f t="shared" si="1337"/>
        <v>0</v>
      </c>
      <c r="DS227" s="1508">
        <f t="shared" si="1337"/>
        <v>0</v>
      </c>
      <c r="DT227" s="1509">
        <f t="shared" si="1337"/>
        <v>0</v>
      </c>
      <c r="DU227" s="1507">
        <f t="shared" si="1337"/>
        <v>0</v>
      </c>
      <c r="DV227" s="1508">
        <f t="shared" si="1337"/>
        <v>0</v>
      </c>
      <c r="DW227" s="1508">
        <f t="shared" si="1337"/>
        <v>0</v>
      </c>
      <c r="DX227" s="1508">
        <f t="shared" si="1337"/>
        <v>0</v>
      </c>
      <c r="DY227" s="1508">
        <f t="shared" si="1337"/>
        <v>0</v>
      </c>
      <c r="DZ227" s="1508">
        <f t="shared" si="1338"/>
        <v>0</v>
      </c>
      <c r="EA227" s="1508">
        <f t="shared" si="1338"/>
        <v>0</v>
      </c>
      <c r="EB227" s="1508">
        <f t="shared" si="1338"/>
        <v>0</v>
      </c>
      <c r="EC227" s="1508">
        <f t="shared" si="1338"/>
        <v>0</v>
      </c>
      <c r="ED227" s="1508">
        <f t="shared" si="1338"/>
        <v>0</v>
      </c>
      <c r="EE227" s="1508">
        <f t="shared" si="1338"/>
        <v>0</v>
      </c>
      <c r="EF227" s="1508">
        <f t="shared" si="1338"/>
        <v>0</v>
      </c>
      <c r="EG227" s="1507">
        <f t="shared" si="1338"/>
        <v>0</v>
      </c>
      <c r="EH227" s="1508">
        <f t="shared" si="1338"/>
        <v>0</v>
      </c>
      <c r="EI227" s="1508">
        <f t="shared" si="1338"/>
        <v>0</v>
      </c>
      <c r="EJ227" s="1508">
        <f t="shared" si="1338"/>
        <v>0</v>
      </c>
      <c r="EK227" s="1508">
        <f t="shared" si="1338"/>
        <v>0</v>
      </c>
      <c r="EL227" s="1508">
        <f t="shared" si="1338"/>
        <v>0</v>
      </c>
      <c r="EM227" s="1508">
        <f t="shared" si="1338"/>
        <v>0</v>
      </c>
      <c r="EN227" s="1508">
        <f t="shared" si="1338"/>
        <v>0</v>
      </c>
      <c r="EO227" s="1508">
        <f t="shared" si="1338"/>
        <v>0</v>
      </c>
      <c r="EP227" s="1508">
        <f t="shared" si="1340"/>
        <v>0</v>
      </c>
      <c r="EQ227" s="1508">
        <f t="shared" si="1340"/>
        <v>0</v>
      </c>
      <c r="ER227" s="1509">
        <f t="shared" si="1340"/>
        <v>0</v>
      </c>
      <c r="ES227" s="1507">
        <f t="shared" si="1340"/>
        <v>0</v>
      </c>
      <c r="ET227" s="1508">
        <f t="shared" si="1340"/>
        <v>0</v>
      </c>
      <c r="EU227" s="1508">
        <f t="shared" si="1340"/>
        <v>0</v>
      </c>
      <c r="EV227" s="1508">
        <f t="shared" si="1340"/>
        <v>0</v>
      </c>
      <c r="EW227" s="1508">
        <f t="shared" si="1340"/>
        <v>0</v>
      </c>
      <c r="EX227" s="1508">
        <f t="shared" si="1340"/>
        <v>0</v>
      </c>
      <c r="EY227" s="1508">
        <f t="shared" si="1340"/>
        <v>0</v>
      </c>
      <c r="EZ227" s="1508">
        <f t="shared" si="1340"/>
        <v>0</v>
      </c>
      <c r="FA227" s="1508">
        <f t="shared" si="1340"/>
        <v>0</v>
      </c>
      <c r="FB227" s="1508">
        <f t="shared" si="1340"/>
        <v>0</v>
      </c>
      <c r="FC227" s="1508">
        <f t="shared" si="1340"/>
        <v>0</v>
      </c>
      <c r="FD227" s="1509">
        <f t="shared" si="1340"/>
        <v>0</v>
      </c>
      <c r="FE227" s="1508">
        <f t="shared" si="1340"/>
        <v>0</v>
      </c>
      <c r="FF227" s="1508">
        <f t="shared" si="1339"/>
        <v>0</v>
      </c>
      <c r="FG227" s="1508">
        <f t="shared" si="1334"/>
        <v>0</v>
      </c>
      <c r="FH227" s="1508">
        <f t="shared" si="1334"/>
        <v>0</v>
      </c>
      <c r="FI227" s="1508">
        <f t="shared" si="1334"/>
        <v>0</v>
      </c>
      <c r="FJ227" s="1508">
        <f t="shared" si="1334"/>
        <v>0</v>
      </c>
      <c r="FK227" s="1508">
        <f t="shared" si="1334"/>
        <v>0</v>
      </c>
      <c r="FL227" s="1508">
        <f t="shared" si="1334"/>
        <v>0</v>
      </c>
      <c r="FM227" s="1508">
        <f t="shared" si="1334"/>
        <v>0</v>
      </c>
      <c r="FN227" s="1508">
        <f t="shared" si="1334"/>
        <v>0</v>
      </c>
      <c r="FO227" s="1508">
        <f t="shared" si="1334"/>
        <v>0</v>
      </c>
      <c r="FP227" s="1509">
        <f t="shared" si="1334"/>
        <v>0</v>
      </c>
      <c r="FQ227" s="1508">
        <f t="shared" si="1334"/>
        <v>0</v>
      </c>
      <c r="FR227" s="1508">
        <f t="shared" si="1334"/>
        <v>0</v>
      </c>
      <c r="FS227" s="1508">
        <f t="shared" si="1334"/>
        <v>0</v>
      </c>
      <c r="FT227" s="1508">
        <f t="shared" si="1334"/>
        <v>0</v>
      </c>
      <c r="FU227" s="1508">
        <f t="shared" si="1334"/>
        <v>0</v>
      </c>
      <c r="FV227" s="1508">
        <f t="shared" si="1334"/>
        <v>0</v>
      </c>
      <c r="FW227" s="1508">
        <f t="shared" si="1322"/>
        <v>0</v>
      </c>
      <c r="FX227" s="1508">
        <f t="shared" si="1322"/>
        <v>0</v>
      </c>
      <c r="FY227" s="1508">
        <f t="shared" si="1322"/>
        <v>0</v>
      </c>
      <c r="FZ227" s="1508">
        <f t="shared" si="1322"/>
        <v>0</v>
      </c>
      <c r="GA227" s="1508">
        <f t="shared" si="1322"/>
        <v>0</v>
      </c>
      <c r="GB227" s="1509">
        <f t="shared" si="1322"/>
        <v>0</v>
      </c>
      <c r="GC227" s="1506"/>
      <c r="GD227" s="1458">
        <f t="shared" si="1377"/>
        <v>1</v>
      </c>
      <c r="GE227" s="1510">
        <f t="shared" si="1341"/>
        <v>0</v>
      </c>
      <c r="GF227" s="1511">
        <f t="shared" si="1341"/>
        <v>0</v>
      </c>
      <c r="GG227" s="1511">
        <f t="shared" si="1341"/>
        <v>0</v>
      </c>
      <c r="GH227" s="1511">
        <f t="shared" si="1341"/>
        <v>0</v>
      </c>
      <c r="GI227" s="1511">
        <f t="shared" si="1341"/>
        <v>0</v>
      </c>
      <c r="GJ227" s="1511">
        <f t="shared" si="1341"/>
        <v>0</v>
      </c>
      <c r="GK227" s="1511">
        <f t="shared" si="1341"/>
        <v>0</v>
      </c>
      <c r="GL227" s="1511">
        <f t="shared" si="1341"/>
        <v>0</v>
      </c>
      <c r="GM227" s="1511">
        <f t="shared" si="1341"/>
        <v>0</v>
      </c>
      <c r="GN227" s="1512">
        <f t="shared" si="1341"/>
        <v>0</v>
      </c>
      <c r="GO227" s="1513">
        <f t="shared" si="1378"/>
        <v>0</v>
      </c>
      <c r="GP227" s="1506"/>
      <c r="GQ227" s="1510">
        <f t="shared" si="1304"/>
        <v>0</v>
      </c>
      <c r="GR227" s="1511">
        <f t="shared" si="1314"/>
        <v>0</v>
      </c>
      <c r="GS227" s="1511">
        <f t="shared" si="1314"/>
        <v>0</v>
      </c>
      <c r="GT227" s="1511">
        <f t="shared" si="1314"/>
        <v>0</v>
      </c>
      <c r="GU227" s="1511">
        <f t="shared" si="1314"/>
        <v>0</v>
      </c>
      <c r="GV227" s="1511">
        <f t="shared" ref="GR227:GZ255" si="1510">IF(ROUNDUP($AU227/12,0)=GV$11,$U227,IF(ROUNDUP($AZ227/12,0)=GV$11,$D227*$AW227+INDEX($HD227:$LS227,1,$AZ227-1)*12,IF(ROUNDUP($BE227/12,0)=GV$11,$D227*$BB227+INDEX($HD227:$LS227,1,$BE227-1)*12,IF(ROUNDUP($AN227/12,0)=GV$11,$U227,0))))</f>
        <v>0</v>
      </c>
      <c r="GW227" s="1511">
        <f t="shared" si="1510"/>
        <v>0</v>
      </c>
      <c r="GX227" s="1511">
        <f t="shared" si="1510"/>
        <v>0</v>
      </c>
      <c r="GY227" s="1511">
        <f t="shared" si="1510"/>
        <v>0</v>
      </c>
      <c r="GZ227" s="1512">
        <f t="shared" si="1510"/>
        <v>0</v>
      </c>
      <c r="HA227" s="1513">
        <f t="shared" si="1379"/>
        <v>0</v>
      </c>
      <c r="HB227" s="1506">
        <f t="shared" si="1380"/>
        <v>1</v>
      </c>
      <c r="HC227" s="1506"/>
      <c r="HD227" s="1508">
        <f t="shared" si="1381"/>
        <v>0</v>
      </c>
      <c r="HE227" s="1460">
        <f t="shared" si="1382"/>
        <v>0</v>
      </c>
      <c r="HF227" s="1460">
        <f t="shared" si="1383"/>
        <v>0</v>
      </c>
      <c r="HG227" s="1460">
        <f t="shared" si="1384"/>
        <v>0</v>
      </c>
      <c r="HH227" s="1460">
        <f t="shared" si="1385"/>
        <v>0</v>
      </c>
      <c r="HI227" s="1460">
        <f t="shared" si="1386"/>
        <v>0</v>
      </c>
      <c r="HJ227" s="1460">
        <f t="shared" si="1387"/>
        <v>0</v>
      </c>
      <c r="HK227" s="1460">
        <f t="shared" si="1388"/>
        <v>0</v>
      </c>
      <c r="HL227" s="1460">
        <f t="shared" si="1389"/>
        <v>0</v>
      </c>
      <c r="HM227" s="1460">
        <f t="shared" si="1390"/>
        <v>0</v>
      </c>
      <c r="HN227" s="1460">
        <f t="shared" si="1391"/>
        <v>0</v>
      </c>
      <c r="HO227" s="1460">
        <f t="shared" si="1392"/>
        <v>0</v>
      </c>
      <c r="HP227" s="1460">
        <f t="shared" si="1393"/>
        <v>0</v>
      </c>
      <c r="HQ227" s="1460">
        <f t="shared" si="1394"/>
        <v>0</v>
      </c>
      <c r="HR227" s="1460">
        <f t="shared" si="1395"/>
        <v>0</v>
      </c>
      <c r="HS227" s="1460">
        <f t="shared" si="1396"/>
        <v>0</v>
      </c>
      <c r="HT227" s="1460">
        <f t="shared" si="1397"/>
        <v>0</v>
      </c>
      <c r="HU227" s="1460">
        <f t="shared" si="1398"/>
        <v>0</v>
      </c>
      <c r="HV227" s="1460">
        <f t="shared" si="1399"/>
        <v>0</v>
      </c>
      <c r="HW227" s="1460">
        <f t="shared" si="1400"/>
        <v>0</v>
      </c>
      <c r="HX227" s="1460">
        <f t="shared" si="1401"/>
        <v>0</v>
      </c>
      <c r="HY227" s="1460">
        <f t="shared" si="1402"/>
        <v>0</v>
      </c>
      <c r="HZ227" s="1460">
        <f t="shared" si="1403"/>
        <v>0</v>
      </c>
      <c r="IA227" s="1460">
        <f t="shared" si="1404"/>
        <v>0</v>
      </c>
      <c r="IB227" s="1460">
        <f t="shared" si="1405"/>
        <v>0</v>
      </c>
      <c r="IC227" s="1460">
        <f t="shared" si="1406"/>
        <v>0</v>
      </c>
      <c r="ID227" s="1460">
        <f t="shared" si="1407"/>
        <v>0</v>
      </c>
      <c r="IE227" s="1460">
        <f t="shared" si="1408"/>
        <v>0</v>
      </c>
      <c r="IF227" s="1460">
        <f t="shared" si="1409"/>
        <v>0</v>
      </c>
      <c r="IG227" s="1460">
        <f t="shared" si="1410"/>
        <v>0</v>
      </c>
      <c r="IH227" s="1460">
        <f t="shared" si="1411"/>
        <v>0</v>
      </c>
      <c r="II227" s="1460">
        <f t="shared" si="1412"/>
        <v>0</v>
      </c>
      <c r="IJ227" s="1460">
        <f t="shared" si="1413"/>
        <v>0</v>
      </c>
      <c r="IK227" s="1460">
        <f t="shared" si="1414"/>
        <v>0</v>
      </c>
      <c r="IL227" s="1460">
        <f t="shared" si="1415"/>
        <v>0</v>
      </c>
      <c r="IM227" s="1460">
        <f t="shared" si="1416"/>
        <v>0</v>
      </c>
      <c r="IN227" s="1460">
        <f t="shared" si="1417"/>
        <v>0</v>
      </c>
      <c r="IO227" s="1460">
        <f t="shared" si="1418"/>
        <v>0</v>
      </c>
      <c r="IP227" s="1460">
        <f t="shared" si="1419"/>
        <v>0</v>
      </c>
      <c r="IQ227" s="1460">
        <f t="shared" si="1420"/>
        <v>0</v>
      </c>
      <c r="IR227" s="1460">
        <f t="shared" si="1421"/>
        <v>0</v>
      </c>
      <c r="IS227" s="1460">
        <f t="shared" si="1422"/>
        <v>0</v>
      </c>
      <c r="IT227" s="1460">
        <f t="shared" si="1423"/>
        <v>0</v>
      </c>
      <c r="IU227" s="1460">
        <f t="shared" si="1424"/>
        <v>0</v>
      </c>
      <c r="IV227" s="1460">
        <f t="shared" si="1425"/>
        <v>0</v>
      </c>
      <c r="IW227" s="1460">
        <f t="shared" si="1426"/>
        <v>0</v>
      </c>
      <c r="IX227" s="1460">
        <f t="shared" si="1427"/>
        <v>0</v>
      </c>
      <c r="IY227" s="1460">
        <f t="shared" si="1428"/>
        <v>0</v>
      </c>
      <c r="IZ227" s="1460">
        <f t="shared" si="1429"/>
        <v>0</v>
      </c>
      <c r="JA227" s="1460">
        <f t="shared" si="1430"/>
        <v>0</v>
      </c>
      <c r="JB227" s="1460">
        <f t="shared" si="1431"/>
        <v>0</v>
      </c>
      <c r="JC227" s="1460">
        <f t="shared" si="1432"/>
        <v>0</v>
      </c>
      <c r="JD227" s="1460">
        <f t="shared" si="1433"/>
        <v>0</v>
      </c>
      <c r="JE227" s="1460">
        <f t="shared" si="1434"/>
        <v>0</v>
      </c>
      <c r="JF227" s="1460">
        <f t="shared" si="1435"/>
        <v>0</v>
      </c>
      <c r="JG227" s="1460">
        <f t="shared" si="1436"/>
        <v>0</v>
      </c>
      <c r="JH227" s="1460">
        <f t="shared" si="1437"/>
        <v>0</v>
      </c>
      <c r="JI227" s="1460">
        <f t="shared" si="1438"/>
        <v>0</v>
      </c>
      <c r="JJ227" s="1460">
        <f t="shared" si="1439"/>
        <v>0</v>
      </c>
      <c r="JK227" s="1460">
        <f t="shared" si="1440"/>
        <v>0</v>
      </c>
      <c r="JL227" s="1460">
        <f t="shared" si="1441"/>
        <v>0</v>
      </c>
      <c r="JM227" s="1460">
        <f t="shared" si="1442"/>
        <v>0</v>
      </c>
      <c r="JN227" s="1460">
        <f t="shared" si="1443"/>
        <v>0</v>
      </c>
      <c r="JO227" s="1460">
        <f t="shared" si="1444"/>
        <v>0</v>
      </c>
      <c r="JP227" s="1460">
        <f t="shared" si="1445"/>
        <v>0</v>
      </c>
      <c r="JQ227" s="1460">
        <f t="shared" si="1446"/>
        <v>0</v>
      </c>
      <c r="JR227" s="1460">
        <f t="shared" si="1447"/>
        <v>0</v>
      </c>
      <c r="JS227" s="1460">
        <f t="shared" si="1448"/>
        <v>0</v>
      </c>
      <c r="JT227" s="1460">
        <f t="shared" si="1449"/>
        <v>0</v>
      </c>
      <c r="JU227" s="1460">
        <f t="shared" si="1450"/>
        <v>0</v>
      </c>
      <c r="JV227" s="1460">
        <f t="shared" si="1451"/>
        <v>0</v>
      </c>
      <c r="JW227" s="1460">
        <f t="shared" si="1452"/>
        <v>0</v>
      </c>
      <c r="JX227" s="1460">
        <f t="shared" si="1453"/>
        <v>0</v>
      </c>
      <c r="JY227" s="1460">
        <f t="shared" si="1454"/>
        <v>0</v>
      </c>
      <c r="JZ227" s="1460">
        <f t="shared" si="1455"/>
        <v>0</v>
      </c>
      <c r="KA227" s="1460">
        <f t="shared" si="1456"/>
        <v>0</v>
      </c>
      <c r="KB227" s="1460">
        <f t="shared" si="1457"/>
        <v>0</v>
      </c>
      <c r="KC227" s="1460">
        <f t="shared" si="1458"/>
        <v>0</v>
      </c>
      <c r="KD227" s="1460">
        <f t="shared" si="1459"/>
        <v>0</v>
      </c>
      <c r="KE227" s="1460">
        <f t="shared" si="1460"/>
        <v>0</v>
      </c>
      <c r="KF227" s="1460">
        <f t="shared" si="1461"/>
        <v>0</v>
      </c>
      <c r="KG227" s="1460">
        <f t="shared" si="1462"/>
        <v>0</v>
      </c>
      <c r="KH227" s="1460">
        <f t="shared" si="1463"/>
        <v>0</v>
      </c>
      <c r="KI227" s="1460">
        <f t="shared" si="1464"/>
        <v>0</v>
      </c>
      <c r="KJ227" s="1460">
        <f t="shared" si="1465"/>
        <v>0</v>
      </c>
      <c r="KK227" s="1460">
        <f t="shared" si="1466"/>
        <v>0</v>
      </c>
      <c r="KL227" s="1460">
        <f t="shared" si="1467"/>
        <v>0</v>
      </c>
      <c r="KM227" s="1460">
        <f t="shared" si="1468"/>
        <v>0</v>
      </c>
      <c r="KN227" s="1460">
        <f t="shared" si="1469"/>
        <v>0</v>
      </c>
      <c r="KO227" s="1460">
        <f t="shared" si="1470"/>
        <v>0</v>
      </c>
      <c r="KP227" s="1460">
        <f t="shared" si="1471"/>
        <v>0</v>
      </c>
      <c r="KQ227" s="1460">
        <f t="shared" si="1472"/>
        <v>0</v>
      </c>
      <c r="KR227" s="1460">
        <f t="shared" si="1473"/>
        <v>0</v>
      </c>
      <c r="KS227" s="1460">
        <f t="shared" si="1474"/>
        <v>0</v>
      </c>
      <c r="KT227" s="1460">
        <f t="shared" si="1475"/>
        <v>0</v>
      </c>
      <c r="KU227" s="1460">
        <f t="shared" si="1476"/>
        <v>0</v>
      </c>
      <c r="KV227" s="1460">
        <f t="shared" si="1477"/>
        <v>0</v>
      </c>
      <c r="KW227" s="1460">
        <f t="shared" si="1478"/>
        <v>0</v>
      </c>
      <c r="KX227" s="1460">
        <f t="shared" si="1479"/>
        <v>0</v>
      </c>
      <c r="KY227" s="1460">
        <f t="shared" si="1480"/>
        <v>0</v>
      </c>
      <c r="KZ227" s="1460">
        <f t="shared" si="1481"/>
        <v>0</v>
      </c>
      <c r="LA227" s="1460">
        <f t="shared" si="1482"/>
        <v>0</v>
      </c>
      <c r="LB227" s="1460">
        <f t="shared" si="1483"/>
        <v>0</v>
      </c>
      <c r="LC227" s="1460">
        <f t="shared" si="1484"/>
        <v>0</v>
      </c>
      <c r="LD227" s="1460">
        <f t="shared" si="1485"/>
        <v>0</v>
      </c>
      <c r="LE227" s="1460">
        <f t="shared" si="1486"/>
        <v>0</v>
      </c>
      <c r="LF227" s="1460">
        <f t="shared" si="1487"/>
        <v>0</v>
      </c>
      <c r="LG227" s="1460">
        <f t="shared" si="1488"/>
        <v>0</v>
      </c>
      <c r="LH227" s="1460">
        <f t="shared" si="1489"/>
        <v>0</v>
      </c>
      <c r="LI227" s="1460">
        <f t="shared" si="1490"/>
        <v>0</v>
      </c>
      <c r="LJ227" s="1460">
        <f t="shared" si="1491"/>
        <v>0</v>
      </c>
      <c r="LK227" s="1460">
        <f t="shared" si="1492"/>
        <v>0</v>
      </c>
      <c r="LL227" s="1460">
        <f t="shared" si="1493"/>
        <v>0</v>
      </c>
      <c r="LM227" s="1460">
        <f t="shared" si="1494"/>
        <v>0</v>
      </c>
      <c r="LN227" s="1460">
        <f t="shared" si="1495"/>
        <v>0</v>
      </c>
      <c r="LO227" s="1460">
        <f t="shared" si="1496"/>
        <v>0</v>
      </c>
      <c r="LP227" s="1460">
        <f t="shared" si="1497"/>
        <v>0</v>
      </c>
      <c r="LQ227" s="1460">
        <f t="shared" si="1498"/>
        <v>0</v>
      </c>
      <c r="LR227" s="1460">
        <f t="shared" si="1499"/>
        <v>0</v>
      </c>
      <c r="LS227" s="1460">
        <f t="shared" si="1500"/>
        <v>0</v>
      </c>
      <c r="LW227" s="1467">
        <f t="shared" si="1501"/>
        <v>0</v>
      </c>
      <c r="LX227" s="1467">
        <f t="shared" si="1502"/>
        <v>0</v>
      </c>
      <c r="LY227" s="1467">
        <f t="shared" si="1503"/>
        <v>0</v>
      </c>
      <c r="LZ227" s="1467">
        <f t="shared" si="1504"/>
        <v>0</v>
      </c>
      <c r="MA227" s="1506"/>
      <c r="MB227" s="1460">
        <f t="shared" si="1505"/>
        <v>0</v>
      </c>
      <c r="MC227" s="1460">
        <f t="shared" si="1506"/>
        <v>0</v>
      </c>
      <c r="MD227" s="1460">
        <f t="shared" si="1506"/>
        <v>0</v>
      </c>
      <c r="ME227" s="1460">
        <f t="shared" si="1506"/>
        <v>0</v>
      </c>
      <c r="MF227" s="1460">
        <f t="shared" si="1506"/>
        <v>0</v>
      </c>
      <c r="MG227" s="1460">
        <f t="shared" si="1506"/>
        <v>0</v>
      </c>
      <c r="MH227" s="1460">
        <f t="shared" si="1506"/>
        <v>0</v>
      </c>
      <c r="MI227" s="1460">
        <f t="shared" si="1506"/>
        <v>0</v>
      </c>
      <c r="MJ227" s="1460">
        <f t="shared" si="1506"/>
        <v>0</v>
      </c>
      <c r="MK227" s="1460">
        <f t="shared" si="1506"/>
        <v>0</v>
      </c>
      <c r="ML227" s="1460">
        <f t="shared" si="1506"/>
        <v>0</v>
      </c>
      <c r="MM227" s="1460">
        <f t="shared" si="1506"/>
        <v>0</v>
      </c>
      <c r="MN227" s="1460">
        <f t="shared" si="1506"/>
        <v>0</v>
      </c>
      <c r="MO227" s="1460">
        <f t="shared" si="1506"/>
        <v>0</v>
      </c>
      <c r="MP227" s="1460">
        <f t="shared" si="1506"/>
        <v>0</v>
      </c>
      <c r="MQ227" s="1460">
        <f t="shared" si="1506"/>
        <v>0</v>
      </c>
      <c r="MR227" s="1460">
        <f t="shared" si="1506"/>
        <v>0</v>
      </c>
      <c r="MS227" s="1460">
        <f t="shared" si="1331"/>
        <v>0</v>
      </c>
      <c r="MT227" s="1460">
        <f t="shared" si="1331"/>
        <v>0</v>
      </c>
      <c r="MU227" s="1460">
        <f t="shared" si="1331"/>
        <v>0</v>
      </c>
      <c r="MV227" s="1460">
        <f t="shared" si="1331"/>
        <v>0</v>
      </c>
      <c r="MW227" s="1460">
        <f t="shared" si="1331"/>
        <v>0</v>
      </c>
      <c r="MX227" s="1460">
        <f t="shared" si="1331"/>
        <v>0</v>
      </c>
      <c r="MY227" s="1460">
        <f t="shared" si="1331"/>
        <v>0</v>
      </c>
      <c r="MZ227" s="1460">
        <f t="shared" si="1331"/>
        <v>0</v>
      </c>
      <c r="NA227" s="1460">
        <f t="shared" si="1331"/>
        <v>0</v>
      </c>
      <c r="NB227" s="1460">
        <f t="shared" si="1331"/>
        <v>0</v>
      </c>
      <c r="NC227" s="1460">
        <f t="shared" si="1331"/>
        <v>0</v>
      </c>
      <c r="ND227" s="1460">
        <f t="shared" si="1331"/>
        <v>0</v>
      </c>
      <c r="NE227" s="1460">
        <f t="shared" si="1331"/>
        <v>0</v>
      </c>
      <c r="NF227" s="1460">
        <f t="shared" si="1331"/>
        <v>0</v>
      </c>
      <c r="NG227" s="1460">
        <f t="shared" si="1331"/>
        <v>0</v>
      </c>
      <c r="NH227" s="1460">
        <f t="shared" si="1331"/>
        <v>0</v>
      </c>
      <c r="NI227" s="1460">
        <f t="shared" si="1332"/>
        <v>0</v>
      </c>
      <c r="NJ227" s="1460">
        <f t="shared" si="1332"/>
        <v>0</v>
      </c>
      <c r="NK227" s="1460">
        <f t="shared" si="1332"/>
        <v>0</v>
      </c>
      <c r="NL227" s="1460">
        <f t="shared" si="1332"/>
        <v>0</v>
      </c>
      <c r="NM227" s="1460">
        <f t="shared" si="1332"/>
        <v>0</v>
      </c>
      <c r="NN227" s="1460">
        <f t="shared" si="1332"/>
        <v>0</v>
      </c>
      <c r="NO227" s="1460">
        <f t="shared" si="1332"/>
        <v>0</v>
      </c>
      <c r="NP227" s="1460">
        <f t="shared" si="1332"/>
        <v>0</v>
      </c>
      <c r="NQ227" s="1460">
        <f t="shared" si="1332"/>
        <v>0</v>
      </c>
      <c r="NR227" s="1460">
        <f t="shared" si="1332"/>
        <v>0</v>
      </c>
      <c r="NS227" s="1460">
        <f t="shared" si="1332"/>
        <v>0</v>
      </c>
      <c r="NT227" s="1460">
        <f t="shared" si="1332"/>
        <v>0</v>
      </c>
      <c r="NU227" s="1460">
        <f t="shared" si="1332"/>
        <v>0</v>
      </c>
      <c r="NV227" s="1460">
        <f t="shared" si="1332"/>
        <v>0</v>
      </c>
      <c r="NW227" s="1460">
        <f t="shared" si="1332"/>
        <v>0</v>
      </c>
      <c r="NX227" s="1460">
        <f t="shared" si="1332"/>
        <v>0</v>
      </c>
      <c r="NY227" s="1460">
        <f t="shared" si="1333"/>
        <v>0</v>
      </c>
      <c r="NZ227" s="1460">
        <f t="shared" si="1333"/>
        <v>0</v>
      </c>
      <c r="OA227" s="1460">
        <f t="shared" si="1333"/>
        <v>0</v>
      </c>
      <c r="OB227" s="1460">
        <f t="shared" si="1333"/>
        <v>0</v>
      </c>
      <c r="OC227" s="1460">
        <f t="shared" si="1333"/>
        <v>0</v>
      </c>
      <c r="OD227" s="1460">
        <f t="shared" si="1333"/>
        <v>0</v>
      </c>
      <c r="OE227" s="1460">
        <f t="shared" si="1333"/>
        <v>0</v>
      </c>
      <c r="OF227" s="1460">
        <f t="shared" si="1333"/>
        <v>0</v>
      </c>
      <c r="OG227" s="1460">
        <f t="shared" si="1333"/>
        <v>0</v>
      </c>
      <c r="OH227" s="1460">
        <f t="shared" si="1333"/>
        <v>0</v>
      </c>
      <c r="OI227" s="1460">
        <f t="shared" si="1333"/>
        <v>0</v>
      </c>
      <c r="OJ227" s="1460">
        <f t="shared" si="1333"/>
        <v>0</v>
      </c>
      <c r="OK227" s="1460">
        <f t="shared" si="1333"/>
        <v>0</v>
      </c>
      <c r="OL227" s="1460">
        <f t="shared" si="1333"/>
        <v>0</v>
      </c>
      <c r="OM227" s="1460">
        <f t="shared" si="1333"/>
        <v>0</v>
      </c>
      <c r="ON227" s="1460">
        <f t="shared" si="1333"/>
        <v>0</v>
      </c>
      <c r="OO227" s="1460">
        <f t="shared" si="1279"/>
        <v>0</v>
      </c>
      <c r="OP227" s="1460">
        <f t="shared" si="1507"/>
        <v>0</v>
      </c>
      <c r="OQ227" s="1460">
        <f t="shared" si="1507"/>
        <v>0</v>
      </c>
      <c r="OR227" s="1460">
        <f t="shared" si="1507"/>
        <v>0</v>
      </c>
      <c r="OS227" s="1460">
        <f t="shared" si="1507"/>
        <v>0</v>
      </c>
      <c r="OT227" s="1460">
        <f t="shared" si="1507"/>
        <v>0</v>
      </c>
      <c r="OU227" s="1460">
        <f t="shared" si="1507"/>
        <v>0</v>
      </c>
      <c r="OV227" s="1460">
        <f t="shared" si="1507"/>
        <v>0</v>
      </c>
      <c r="OW227" s="1460">
        <f t="shared" si="1507"/>
        <v>0</v>
      </c>
      <c r="OX227" s="1460">
        <f t="shared" si="1507"/>
        <v>0</v>
      </c>
      <c r="OY227" s="1460">
        <f t="shared" si="1507"/>
        <v>0</v>
      </c>
      <c r="OZ227" s="1460">
        <f t="shared" si="1507"/>
        <v>0</v>
      </c>
      <c r="PA227" s="1460">
        <f t="shared" si="1507"/>
        <v>0</v>
      </c>
      <c r="PB227" s="1460">
        <f t="shared" si="1507"/>
        <v>0</v>
      </c>
      <c r="PC227" s="1460">
        <f t="shared" si="1507"/>
        <v>0</v>
      </c>
      <c r="PD227" s="1460">
        <f t="shared" si="1507"/>
        <v>0</v>
      </c>
      <c r="PE227" s="1460">
        <f t="shared" si="1507"/>
        <v>0</v>
      </c>
      <c r="PF227" s="1460">
        <f t="shared" si="1508"/>
        <v>0</v>
      </c>
      <c r="PG227" s="1460">
        <f t="shared" si="1508"/>
        <v>0</v>
      </c>
      <c r="PH227" s="1460">
        <f t="shared" si="1508"/>
        <v>0</v>
      </c>
      <c r="PI227" s="1460">
        <f t="shared" si="1508"/>
        <v>0</v>
      </c>
      <c r="PJ227" s="1460">
        <f t="shared" si="1508"/>
        <v>0</v>
      </c>
      <c r="PK227" s="1460">
        <f t="shared" si="1508"/>
        <v>0</v>
      </c>
      <c r="PL227" s="1460">
        <f t="shared" si="1508"/>
        <v>0</v>
      </c>
      <c r="PM227" s="1460">
        <f t="shared" si="1508"/>
        <v>0</v>
      </c>
      <c r="PN227" s="1460">
        <f t="shared" si="1508"/>
        <v>0</v>
      </c>
      <c r="PO227" s="1460">
        <f t="shared" si="1508"/>
        <v>0</v>
      </c>
      <c r="PP227" s="1460">
        <f t="shared" si="1508"/>
        <v>0</v>
      </c>
      <c r="PQ227" s="1460">
        <f t="shared" si="1508"/>
        <v>0</v>
      </c>
      <c r="PR227" s="1460">
        <f t="shared" si="1508"/>
        <v>0</v>
      </c>
      <c r="PS227" s="1460">
        <f t="shared" si="1508"/>
        <v>0</v>
      </c>
      <c r="PT227" s="1460">
        <f t="shared" si="1508"/>
        <v>0</v>
      </c>
      <c r="PU227" s="1460">
        <f t="shared" si="1508"/>
        <v>0</v>
      </c>
      <c r="PV227" s="1460">
        <f t="shared" si="1509"/>
        <v>0</v>
      </c>
      <c r="PW227" s="1460">
        <f t="shared" si="1509"/>
        <v>0</v>
      </c>
      <c r="PX227" s="1460">
        <f t="shared" si="1509"/>
        <v>0</v>
      </c>
      <c r="PY227" s="1460">
        <f t="shared" si="1509"/>
        <v>0</v>
      </c>
      <c r="PZ227" s="1460">
        <f t="shared" si="1509"/>
        <v>0</v>
      </c>
      <c r="QA227" s="1460">
        <f t="shared" si="1509"/>
        <v>0</v>
      </c>
      <c r="QB227" s="1460">
        <f t="shared" si="1509"/>
        <v>0</v>
      </c>
      <c r="QC227" s="1460">
        <f t="shared" si="1509"/>
        <v>0</v>
      </c>
      <c r="QD227" s="1460">
        <f t="shared" si="1509"/>
        <v>0</v>
      </c>
      <c r="QE227" s="1460">
        <f t="shared" si="1509"/>
        <v>0</v>
      </c>
      <c r="QF227" s="1460">
        <f t="shared" si="1509"/>
        <v>0</v>
      </c>
      <c r="QG227" s="1460">
        <f t="shared" si="1509"/>
        <v>0</v>
      </c>
      <c r="QH227" s="1460">
        <f t="shared" si="1509"/>
        <v>0</v>
      </c>
      <c r="QI227" s="1460">
        <f t="shared" si="1509"/>
        <v>0</v>
      </c>
      <c r="QJ227" s="1460">
        <f t="shared" si="1509"/>
        <v>0</v>
      </c>
      <c r="QK227" s="1460">
        <f t="shared" si="1509"/>
        <v>0</v>
      </c>
      <c r="QL227" s="1460">
        <f t="shared" si="1323"/>
        <v>0</v>
      </c>
      <c r="QM227" s="1460">
        <f t="shared" si="1323"/>
        <v>0</v>
      </c>
      <c r="QN227" s="1460">
        <f t="shared" si="1323"/>
        <v>0</v>
      </c>
      <c r="QO227" s="1460">
        <f t="shared" si="1323"/>
        <v>0</v>
      </c>
      <c r="QP227" s="1460">
        <f t="shared" si="1323"/>
        <v>0</v>
      </c>
      <c r="QQ227" s="1460">
        <f t="shared" si="1323"/>
        <v>0</v>
      </c>
    </row>
    <row r="228" spans="1:459" s="1466" customFormat="1" ht="22.5" customHeight="1">
      <c r="A228" s="1468"/>
      <c r="B228" s="1469"/>
      <c r="C228" s="1469"/>
      <c r="D228" s="1470"/>
      <c r="E228" s="1471"/>
      <c r="F228" s="1472"/>
      <c r="G228" s="1472"/>
      <c r="H228" s="1473">
        <f t="shared" si="1342"/>
        <v>0</v>
      </c>
      <c r="I228" s="1474">
        <v>0</v>
      </c>
      <c r="J228" s="1475">
        <f t="shared" si="437"/>
        <v>0</v>
      </c>
      <c r="K228" s="1476">
        <v>0</v>
      </c>
      <c r="L228" s="1477">
        <f t="shared" si="1343"/>
        <v>0</v>
      </c>
      <c r="M228" s="1477">
        <f t="shared" si="1344"/>
        <v>0</v>
      </c>
      <c r="N228" s="1478"/>
      <c r="O228" s="1479">
        <v>0</v>
      </c>
      <c r="P228" s="1480">
        <v>0</v>
      </c>
      <c r="Q228" s="1828">
        <v>0</v>
      </c>
      <c r="R228" s="1831">
        <f t="shared" si="1345"/>
        <v>0</v>
      </c>
      <c r="S228" s="1481">
        <f>IF(AND(SUM(O228:Q228)=0,N228="NNN"),MIN('Operating History and Pro Forma'!$M$33,'Operating History and Pro Forma'!$T$15)*D228,SUM(O228:Q228)*D228)</f>
        <v>0</v>
      </c>
      <c r="T228" s="1482">
        <f t="shared" si="1346"/>
        <v>0</v>
      </c>
      <c r="U228" s="1483">
        <f t="shared" si="1347"/>
        <v>0</v>
      </c>
      <c r="V228" s="1480"/>
      <c r="W228" s="1514"/>
      <c r="X228" s="1486" t="str">
        <f t="shared" si="1348"/>
        <v/>
      </c>
      <c r="Y228" s="1487">
        <f t="shared" si="1349"/>
        <v>0</v>
      </c>
      <c r="Z228" s="1488"/>
      <c r="AA228" s="1488"/>
      <c r="AB228" s="1488"/>
      <c r="AC228" s="1488"/>
      <c r="AD228" s="1489">
        <f t="shared" si="1350"/>
        <v>0</v>
      </c>
      <c r="AE228" s="1490" t="str">
        <f t="shared" si="1351"/>
        <v/>
      </c>
      <c r="AF228" s="1491">
        <f t="shared" si="1352"/>
        <v>0</v>
      </c>
      <c r="AG228" s="1492">
        <f t="shared" si="1353"/>
        <v>0</v>
      </c>
      <c r="AH228" s="1493">
        <f t="shared" si="1320"/>
        <v>0</v>
      </c>
      <c r="AI228" s="1493">
        <f t="shared" si="1320"/>
        <v>0</v>
      </c>
      <c r="AJ228" s="1494">
        <f t="shared" si="1320"/>
        <v>0</v>
      </c>
      <c r="AK228" s="1494">
        <f t="shared" si="1320"/>
        <v>0</v>
      </c>
      <c r="AL228" s="1495">
        <f t="shared" si="1320"/>
        <v>0</v>
      </c>
      <c r="AM228" s="1496">
        <f t="shared" si="1320"/>
        <v>0</v>
      </c>
      <c r="AN228" s="1497">
        <f t="shared" si="399"/>
        <v>0</v>
      </c>
      <c r="AO228" s="1498">
        <f t="shared" si="1327"/>
        <v>0</v>
      </c>
      <c r="AP228" s="1499">
        <f t="shared" si="1354"/>
        <v>0</v>
      </c>
      <c r="AQ228" s="1500">
        <f t="shared" si="1355"/>
        <v>0</v>
      </c>
      <c r="AR228" s="1501">
        <f t="shared" si="1356"/>
        <v>0</v>
      </c>
      <c r="AS228" s="1498">
        <f t="shared" si="1324"/>
        <v>0</v>
      </c>
      <c r="AT228" s="1501">
        <f t="shared" si="1357"/>
        <v>0</v>
      </c>
      <c r="AU228" s="1498">
        <f t="shared" si="1358"/>
        <v>1</v>
      </c>
      <c r="AV228" s="1498">
        <f t="shared" si="1359"/>
        <v>2</v>
      </c>
      <c r="AW228" s="1499">
        <f t="shared" si="1360"/>
        <v>0</v>
      </c>
      <c r="AX228" s="1502">
        <f t="shared" si="1361"/>
        <v>0</v>
      </c>
      <c r="AY228" s="1503">
        <f t="shared" si="1362"/>
        <v>0</v>
      </c>
      <c r="AZ228" s="1498">
        <f t="shared" si="1363"/>
        <v>2</v>
      </c>
      <c r="BA228" s="1498">
        <f t="shared" si="1364"/>
        <v>3</v>
      </c>
      <c r="BB228" s="1499">
        <f t="shared" si="1365"/>
        <v>0</v>
      </c>
      <c r="BC228" s="1502">
        <f t="shared" si="1366"/>
        <v>0</v>
      </c>
      <c r="BD228" s="1503">
        <f t="shared" si="1367"/>
        <v>0</v>
      </c>
      <c r="BE228" s="1498">
        <f t="shared" si="1368"/>
        <v>3</v>
      </c>
      <c r="BF228" s="1498">
        <f t="shared" si="1369"/>
        <v>4</v>
      </c>
      <c r="BG228" s="1499">
        <f t="shared" si="1370"/>
        <v>0</v>
      </c>
      <c r="BH228" s="1502">
        <f t="shared" si="1371"/>
        <v>0</v>
      </c>
      <c r="BI228" s="1502">
        <f t="shared" si="1372"/>
        <v>0</v>
      </c>
      <c r="BJ228" s="1504">
        <f t="shared" si="1373"/>
        <v>1900</v>
      </c>
      <c r="BK228" s="1505" t="str">
        <f t="shared" si="1374"/>
        <v/>
      </c>
      <c r="BL228" s="1506"/>
      <c r="BM228" s="1507">
        <f t="shared" si="1375"/>
        <v>0</v>
      </c>
      <c r="BN228" s="1508">
        <f t="shared" si="1376"/>
        <v>0</v>
      </c>
      <c r="BO228" s="1508">
        <f t="shared" si="1376"/>
        <v>0</v>
      </c>
      <c r="BP228" s="1508">
        <f t="shared" si="1376"/>
        <v>0</v>
      </c>
      <c r="BQ228" s="1508">
        <f t="shared" si="1376"/>
        <v>0</v>
      </c>
      <c r="BR228" s="1508">
        <f t="shared" si="1376"/>
        <v>0</v>
      </c>
      <c r="BS228" s="1508">
        <f t="shared" si="1376"/>
        <v>0</v>
      </c>
      <c r="BT228" s="1508">
        <f t="shared" si="1376"/>
        <v>0</v>
      </c>
      <c r="BU228" s="1508">
        <f t="shared" si="1376"/>
        <v>0</v>
      </c>
      <c r="BV228" s="1508">
        <f t="shared" si="1376"/>
        <v>0</v>
      </c>
      <c r="BW228" s="1508">
        <f t="shared" si="1376"/>
        <v>0</v>
      </c>
      <c r="BX228" s="1508">
        <f t="shared" si="1376"/>
        <v>0</v>
      </c>
      <c r="BY228" s="1507">
        <f t="shared" si="1376"/>
        <v>0</v>
      </c>
      <c r="BZ228" s="1508">
        <f t="shared" si="1376"/>
        <v>0</v>
      </c>
      <c r="CA228" s="1508">
        <f t="shared" si="1376"/>
        <v>0</v>
      </c>
      <c r="CB228" s="1508">
        <f t="shared" si="1376"/>
        <v>0</v>
      </c>
      <c r="CC228" s="1508">
        <f t="shared" si="1376"/>
        <v>0</v>
      </c>
      <c r="CD228" s="1508">
        <f t="shared" si="1335"/>
        <v>0</v>
      </c>
      <c r="CE228" s="1508">
        <f t="shared" si="1335"/>
        <v>0</v>
      </c>
      <c r="CF228" s="1508">
        <f t="shared" si="1335"/>
        <v>0</v>
      </c>
      <c r="CG228" s="1508">
        <f t="shared" si="1335"/>
        <v>0</v>
      </c>
      <c r="CH228" s="1508">
        <f t="shared" si="1335"/>
        <v>0</v>
      </c>
      <c r="CI228" s="1508">
        <f t="shared" si="1335"/>
        <v>0</v>
      </c>
      <c r="CJ228" s="1509">
        <f t="shared" si="1335"/>
        <v>0</v>
      </c>
      <c r="CK228" s="1507">
        <f t="shared" si="1335"/>
        <v>0</v>
      </c>
      <c r="CL228" s="1508">
        <f t="shared" si="1335"/>
        <v>0</v>
      </c>
      <c r="CM228" s="1508">
        <f t="shared" si="1335"/>
        <v>0</v>
      </c>
      <c r="CN228" s="1508">
        <f t="shared" si="1335"/>
        <v>0</v>
      </c>
      <c r="CO228" s="1508">
        <f t="shared" si="1335"/>
        <v>0</v>
      </c>
      <c r="CP228" s="1508">
        <f t="shared" si="1335"/>
        <v>0</v>
      </c>
      <c r="CQ228" s="1508">
        <f t="shared" si="1335"/>
        <v>0</v>
      </c>
      <c r="CR228" s="1508">
        <f t="shared" si="1335"/>
        <v>0</v>
      </c>
      <c r="CS228" s="1508">
        <f t="shared" si="1335"/>
        <v>0</v>
      </c>
      <c r="CT228" s="1508">
        <f t="shared" si="1336"/>
        <v>0</v>
      </c>
      <c r="CU228" s="1508">
        <f t="shared" si="1336"/>
        <v>0</v>
      </c>
      <c r="CV228" s="1509">
        <f t="shared" si="1336"/>
        <v>0</v>
      </c>
      <c r="CW228" s="1508">
        <f t="shared" si="1336"/>
        <v>0</v>
      </c>
      <c r="CX228" s="1508">
        <f t="shared" si="1336"/>
        <v>0</v>
      </c>
      <c r="CY228" s="1508">
        <f t="shared" si="1336"/>
        <v>0</v>
      </c>
      <c r="CZ228" s="1508">
        <f t="shared" si="1336"/>
        <v>0</v>
      </c>
      <c r="DA228" s="1508">
        <f t="shared" si="1336"/>
        <v>0</v>
      </c>
      <c r="DB228" s="1508">
        <f t="shared" si="1336"/>
        <v>0</v>
      </c>
      <c r="DC228" s="1508">
        <f t="shared" si="1336"/>
        <v>0</v>
      </c>
      <c r="DD228" s="1508">
        <f t="shared" si="1336"/>
        <v>0</v>
      </c>
      <c r="DE228" s="1508">
        <f t="shared" si="1336"/>
        <v>0</v>
      </c>
      <c r="DF228" s="1508">
        <f t="shared" si="1336"/>
        <v>0</v>
      </c>
      <c r="DG228" s="1508">
        <f t="shared" si="1336"/>
        <v>0</v>
      </c>
      <c r="DH228" s="1509">
        <f t="shared" si="1336"/>
        <v>0</v>
      </c>
      <c r="DI228" s="1508">
        <f t="shared" si="1336"/>
        <v>0</v>
      </c>
      <c r="DJ228" s="1508">
        <f t="shared" si="1337"/>
        <v>0</v>
      </c>
      <c r="DK228" s="1508">
        <f t="shared" si="1337"/>
        <v>0</v>
      </c>
      <c r="DL228" s="1508">
        <f t="shared" si="1337"/>
        <v>0</v>
      </c>
      <c r="DM228" s="1508">
        <f t="shared" si="1337"/>
        <v>0</v>
      </c>
      <c r="DN228" s="1508">
        <f t="shared" si="1337"/>
        <v>0</v>
      </c>
      <c r="DO228" s="1508">
        <f t="shared" si="1337"/>
        <v>0</v>
      </c>
      <c r="DP228" s="1508">
        <f t="shared" si="1337"/>
        <v>0</v>
      </c>
      <c r="DQ228" s="1508">
        <f t="shared" si="1337"/>
        <v>0</v>
      </c>
      <c r="DR228" s="1508">
        <f t="shared" si="1337"/>
        <v>0</v>
      </c>
      <c r="DS228" s="1508">
        <f t="shared" si="1337"/>
        <v>0</v>
      </c>
      <c r="DT228" s="1509">
        <f t="shared" si="1337"/>
        <v>0</v>
      </c>
      <c r="DU228" s="1507">
        <f t="shared" si="1337"/>
        <v>0</v>
      </c>
      <c r="DV228" s="1508">
        <f t="shared" si="1337"/>
        <v>0</v>
      </c>
      <c r="DW228" s="1508">
        <f t="shared" si="1337"/>
        <v>0</v>
      </c>
      <c r="DX228" s="1508">
        <f t="shared" si="1337"/>
        <v>0</v>
      </c>
      <c r="DY228" s="1508">
        <f t="shared" si="1337"/>
        <v>0</v>
      </c>
      <c r="DZ228" s="1508">
        <f t="shared" si="1338"/>
        <v>0</v>
      </c>
      <c r="EA228" s="1508">
        <f t="shared" si="1338"/>
        <v>0</v>
      </c>
      <c r="EB228" s="1508">
        <f t="shared" si="1338"/>
        <v>0</v>
      </c>
      <c r="EC228" s="1508">
        <f t="shared" si="1338"/>
        <v>0</v>
      </c>
      <c r="ED228" s="1508">
        <f t="shared" si="1338"/>
        <v>0</v>
      </c>
      <c r="EE228" s="1508">
        <f t="shared" si="1338"/>
        <v>0</v>
      </c>
      <c r="EF228" s="1508">
        <f t="shared" si="1338"/>
        <v>0</v>
      </c>
      <c r="EG228" s="1507">
        <f t="shared" si="1338"/>
        <v>0</v>
      </c>
      <c r="EH228" s="1508">
        <f t="shared" si="1338"/>
        <v>0</v>
      </c>
      <c r="EI228" s="1508">
        <f t="shared" si="1338"/>
        <v>0</v>
      </c>
      <c r="EJ228" s="1508">
        <f t="shared" si="1338"/>
        <v>0</v>
      </c>
      <c r="EK228" s="1508">
        <f t="shared" si="1338"/>
        <v>0</v>
      </c>
      <c r="EL228" s="1508">
        <f t="shared" si="1338"/>
        <v>0</v>
      </c>
      <c r="EM228" s="1508">
        <f t="shared" si="1338"/>
        <v>0</v>
      </c>
      <c r="EN228" s="1508">
        <f t="shared" si="1338"/>
        <v>0</v>
      </c>
      <c r="EO228" s="1508">
        <f t="shared" si="1338"/>
        <v>0</v>
      </c>
      <c r="EP228" s="1508">
        <f t="shared" si="1340"/>
        <v>0</v>
      </c>
      <c r="EQ228" s="1508">
        <f t="shared" si="1340"/>
        <v>0</v>
      </c>
      <c r="ER228" s="1509">
        <f t="shared" si="1340"/>
        <v>0</v>
      </c>
      <c r="ES228" s="1507">
        <f t="shared" si="1340"/>
        <v>0</v>
      </c>
      <c r="ET228" s="1508">
        <f t="shared" si="1340"/>
        <v>0</v>
      </c>
      <c r="EU228" s="1508">
        <f t="shared" si="1340"/>
        <v>0</v>
      </c>
      <c r="EV228" s="1508">
        <f t="shared" si="1340"/>
        <v>0</v>
      </c>
      <c r="EW228" s="1508">
        <f t="shared" si="1340"/>
        <v>0</v>
      </c>
      <c r="EX228" s="1508">
        <f t="shared" si="1340"/>
        <v>0</v>
      </c>
      <c r="EY228" s="1508">
        <f t="shared" si="1340"/>
        <v>0</v>
      </c>
      <c r="EZ228" s="1508">
        <f t="shared" si="1340"/>
        <v>0</v>
      </c>
      <c r="FA228" s="1508">
        <f t="shared" si="1340"/>
        <v>0</v>
      </c>
      <c r="FB228" s="1508">
        <f t="shared" si="1340"/>
        <v>0</v>
      </c>
      <c r="FC228" s="1508">
        <f t="shared" si="1340"/>
        <v>0</v>
      </c>
      <c r="FD228" s="1509">
        <f t="shared" si="1340"/>
        <v>0</v>
      </c>
      <c r="FE228" s="1508">
        <f t="shared" si="1340"/>
        <v>0</v>
      </c>
      <c r="FF228" s="1508">
        <f t="shared" si="1339"/>
        <v>0</v>
      </c>
      <c r="FG228" s="1508">
        <f t="shared" si="1334"/>
        <v>0</v>
      </c>
      <c r="FH228" s="1508">
        <f t="shared" si="1334"/>
        <v>0</v>
      </c>
      <c r="FI228" s="1508">
        <f t="shared" si="1334"/>
        <v>0</v>
      </c>
      <c r="FJ228" s="1508">
        <f t="shared" si="1334"/>
        <v>0</v>
      </c>
      <c r="FK228" s="1508">
        <f t="shared" si="1334"/>
        <v>0</v>
      </c>
      <c r="FL228" s="1508">
        <f t="shared" si="1334"/>
        <v>0</v>
      </c>
      <c r="FM228" s="1508">
        <f t="shared" si="1334"/>
        <v>0</v>
      </c>
      <c r="FN228" s="1508">
        <f t="shared" si="1334"/>
        <v>0</v>
      </c>
      <c r="FO228" s="1508">
        <f t="shared" si="1334"/>
        <v>0</v>
      </c>
      <c r="FP228" s="1509">
        <f t="shared" si="1334"/>
        <v>0</v>
      </c>
      <c r="FQ228" s="1508">
        <f t="shared" si="1334"/>
        <v>0</v>
      </c>
      <c r="FR228" s="1508">
        <f t="shared" si="1334"/>
        <v>0</v>
      </c>
      <c r="FS228" s="1508">
        <f t="shared" si="1334"/>
        <v>0</v>
      </c>
      <c r="FT228" s="1508">
        <f t="shared" si="1334"/>
        <v>0</v>
      </c>
      <c r="FU228" s="1508">
        <f t="shared" si="1334"/>
        <v>0</v>
      </c>
      <c r="FV228" s="1508">
        <f t="shared" si="1334"/>
        <v>0</v>
      </c>
      <c r="FW228" s="1508">
        <f t="shared" si="1322"/>
        <v>0</v>
      </c>
      <c r="FX228" s="1508">
        <f t="shared" si="1322"/>
        <v>0</v>
      </c>
      <c r="FY228" s="1508">
        <f t="shared" si="1322"/>
        <v>0</v>
      </c>
      <c r="FZ228" s="1508">
        <f t="shared" si="1322"/>
        <v>0</v>
      </c>
      <c r="GA228" s="1508">
        <f t="shared" si="1322"/>
        <v>0</v>
      </c>
      <c r="GB228" s="1509">
        <f t="shared" si="1322"/>
        <v>0</v>
      </c>
      <c r="GC228" s="1506"/>
      <c r="GD228" s="1458">
        <f t="shared" si="1377"/>
        <v>1</v>
      </c>
      <c r="GE228" s="1510">
        <f t="shared" si="1341"/>
        <v>0</v>
      </c>
      <c r="GF228" s="1511">
        <f t="shared" si="1341"/>
        <v>0</v>
      </c>
      <c r="GG228" s="1511">
        <f t="shared" si="1341"/>
        <v>0</v>
      </c>
      <c r="GH228" s="1511">
        <f t="shared" si="1341"/>
        <v>0</v>
      </c>
      <c r="GI228" s="1511">
        <f t="shared" si="1341"/>
        <v>0</v>
      </c>
      <c r="GJ228" s="1511">
        <f t="shared" si="1341"/>
        <v>0</v>
      </c>
      <c r="GK228" s="1511">
        <f t="shared" si="1341"/>
        <v>0</v>
      </c>
      <c r="GL228" s="1511">
        <f t="shared" si="1341"/>
        <v>0</v>
      </c>
      <c r="GM228" s="1511">
        <f t="shared" si="1341"/>
        <v>0</v>
      </c>
      <c r="GN228" s="1512">
        <f t="shared" si="1341"/>
        <v>0</v>
      </c>
      <c r="GO228" s="1513">
        <f t="shared" si="1378"/>
        <v>0</v>
      </c>
      <c r="GP228" s="1506"/>
      <c r="GQ228" s="1510">
        <f t="shared" si="1304"/>
        <v>0</v>
      </c>
      <c r="GR228" s="1511">
        <f t="shared" si="1510"/>
        <v>0</v>
      </c>
      <c r="GS228" s="1511">
        <f t="shared" si="1510"/>
        <v>0</v>
      </c>
      <c r="GT228" s="1511">
        <f t="shared" si="1510"/>
        <v>0</v>
      </c>
      <c r="GU228" s="1511">
        <f t="shared" si="1510"/>
        <v>0</v>
      </c>
      <c r="GV228" s="1511">
        <f t="shared" si="1510"/>
        <v>0</v>
      </c>
      <c r="GW228" s="1511">
        <f t="shared" si="1510"/>
        <v>0</v>
      </c>
      <c r="GX228" s="1511">
        <f t="shared" si="1510"/>
        <v>0</v>
      </c>
      <c r="GY228" s="1511">
        <f t="shared" si="1510"/>
        <v>0</v>
      </c>
      <c r="GZ228" s="1512">
        <f t="shared" si="1510"/>
        <v>0</v>
      </c>
      <c r="HA228" s="1513">
        <f t="shared" si="1379"/>
        <v>0</v>
      </c>
      <c r="HB228" s="1506">
        <f t="shared" si="1380"/>
        <v>1</v>
      </c>
      <c r="HC228" s="1506"/>
      <c r="HD228" s="1508">
        <f t="shared" si="1381"/>
        <v>0</v>
      </c>
      <c r="HE228" s="1460">
        <f t="shared" si="1382"/>
        <v>0</v>
      </c>
      <c r="HF228" s="1460">
        <f t="shared" si="1383"/>
        <v>0</v>
      </c>
      <c r="HG228" s="1460">
        <f t="shared" si="1384"/>
        <v>0</v>
      </c>
      <c r="HH228" s="1460">
        <f t="shared" si="1385"/>
        <v>0</v>
      </c>
      <c r="HI228" s="1460">
        <f t="shared" si="1386"/>
        <v>0</v>
      </c>
      <c r="HJ228" s="1460">
        <f t="shared" si="1387"/>
        <v>0</v>
      </c>
      <c r="HK228" s="1460">
        <f t="shared" si="1388"/>
        <v>0</v>
      </c>
      <c r="HL228" s="1460">
        <f t="shared" si="1389"/>
        <v>0</v>
      </c>
      <c r="HM228" s="1460">
        <f t="shared" si="1390"/>
        <v>0</v>
      </c>
      <c r="HN228" s="1460">
        <f t="shared" si="1391"/>
        <v>0</v>
      </c>
      <c r="HO228" s="1460">
        <f t="shared" si="1392"/>
        <v>0</v>
      </c>
      <c r="HP228" s="1460">
        <f t="shared" si="1393"/>
        <v>0</v>
      </c>
      <c r="HQ228" s="1460">
        <f t="shared" si="1394"/>
        <v>0</v>
      </c>
      <c r="HR228" s="1460">
        <f t="shared" si="1395"/>
        <v>0</v>
      </c>
      <c r="HS228" s="1460">
        <f t="shared" si="1396"/>
        <v>0</v>
      </c>
      <c r="HT228" s="1460">
        <f t="shared" si="1397"/>
        <v>0</v>
      </c>
      <c r="HU228" s="1460">
        <f t="shared" si="1398"/>
        <v>0</v>
      </c>
      <c r="HV228" s="1460">
        <f t="shared" si="1399"/>
        <v>0</v>
      </c>
      <c r="HW228" s="1460">
        <f t="shared" si="1400"/>
        <v>0</v>
      </c>
      <c r="HX228" s="1460">
        <f t="shared" si="1401"/>
        <v>0</v>
      </c>
      <c r="HY228" s="1460">
        <f t="shared" si="1402"/>
        <v>0</v>
      </c>
      <c r="HZ228" s="1460">
        <f t="shared" si="1403"/>
        <v>0</v>
      </c>
      <c r="IA228" s="1460">
        <f t="shared" si="1404"/>
        <v>0</v>
      </c>
      <c r="IB228" s="1460">
        <f t="shared" si="1405"/>
        <v>0</v>
      </c>
      <c r="IC228" s="1460">
        <f t="shared" si="1406"/>
        <v>0</v>
      </c>
      <c r="ID228" s="1460">
        <f t="shared" si="1407"/>
        <v>0</v>
      </c>
      <c r="IE228" s="1460">
        <f t="shared" si="1408"/>
        <v>0</v>
      </c>
      <c r="IF228" s="1460">
        <f t="shared" si="1409"/>
        <v>0</v>
      </c>
      <c r="IG228" s="1460">
        <f t="shared" si="1410"/>
        <v>0</v>
      </c>
      <c r="IH228" s="1460">
        <f t="shared" si="1411"/>
        <v>0</v>
      </c>
      <c r="II228" s="1460">
        <f t="shared" si="1412"/>
        <v>0</v>
      </c>
      <c r="IJ228" s="1460">
        <f t="shared" si="1413"/>
        <v>0</v>
      </c>
      <c r="IK228" s="1460">
        <f t="shared" si="1414"/>
        <v>0</v>
      </c>
      <c r="IL228" s="1460">
        <f t="shared" si="1415"/>
        <v>0</v>
      </c>
      <c r="IM228" s="1460">
        <f t="shared" si="1416"/>
        <v>0</v>
      </c>
      <c r="IN228" s="1460">
        <f t="shared" si="1417"/>
        <v>0</v>
      </c>
      <c r="IO228" s="1460">
        <f t="shared" si="1418"/>
        <v>0</v>
      </c>
      <c r="IP228" s="1460">
        <f t="shared" si="1419"/>
        <v>0</v>
      </c>
      <c r="IQ228" s="1460">
        <f t="shared" si="1420"/>
        <v>0</v>
      </c>
      <c r="IR228" s="1460">
        <f t="shared" si="1421"/>
        <v>0</v>
      </c>
      <c r="IS228" s="1460">
        <f t="shared" si="1422"/>
        <v>0</v>
      </c>
      <c r="IT228" s="1460">
        <f t="shared" si="1423"/>
        <v>0</v>
      </c>
      <c r="IU228" s="1460">
        <f t="shared" si="1424"/>
        <v>0</v>
      </c>
      <c r="IV228" s="1460">
        <f t="shared" si="1425"/>
        <v>0</v>
      </c>
      <c r="IW228" s="1460">
        <f t="shared" si="1426"/>
        <v>0</v>
      </c>
      <c r="IX228" s="1460">
        <f t="shared" si="1427"/>
        <v>0</v>
      </c>
      <c r="IY228" s="1460">
        <f t="shared" si="1428"/>
        <v>0</v>
      </c>
      <c r="IZ228" s="1460">
        <f t="shared" si="1429"/>
        <v>0</v>
      </c>
      <c r="JA228" s="1460">
        <f t="shared" si="1430"/>
        <v>0</v>
      </c>
      <c r="JB228" s="1460">
        <f t="shared" si="1431"/>
        <v>0</v>
      </c>
      <c r="JC228" s="1460">
        <f t="shared" si="1432"/>
        <v>0</v>
      </c>
      <c r="JD228" s="1460">
        <f t="shared" si="1433"/>
        <v>0</v>
      </c>
      <c r="JE228" s="1460">
        <f t="shared" si="1434"/>
        <v>0</v>
      </c>
      <c r="JF228" s="1460">
        <f t="shared" si="1435"/>
        <v>0</v>
      </c>
      <c r="JG228" s="1460">
        <f t="shared" si="1436"/>
        <v>0</v>
      </c>
      <c r="JH228" s="1460">
        <f t="shared" si="1437"/>
        <v>0</v>
      </c>
      <c r="JI228" s="1460">
        <f t="shared" si="1438"/>
        <v>0</v>
      </c>
      <c r="JJ228" s="1460">
        <f t="shared" si="1439"/>
        <v>0</v>
      </c>
      <c r="JK228" s="1460">
        <f t="shared" si="1440"/>
        <v>0</v>
      </c>
      <c r="JL228" s="1460">
        <f t="shared" si="1441"/>
        <v>0</v>
      </c>
      <c r="JM228" s="1460">
        <f t="shared" si="1442"/>
        <v>0</v>
      </c>
      <c r="JN228" s="1460">
        <f t="shared" si="1443"/>
        <v>0</v>
      </c>
      <c r="JO228" s="1460">
        <f t="shared" si="1444"/>
        <v>0</v>
      </c>
      <c r="JP228" s="1460">
        <f t="shared" si="1445"/>
        <v>0</v>
      </c>
      <c r="JQ228" s="1460">
        <f t="shared" si="1446"/>
        <v>0</v>
      </c>
      <c r="JR228" s="1460">
        <f t="shared" si="1447"/>
        <v>0</v>
      </c>
      <c r="JS228" s="1460">
        <f t="shared" si="1448"/>
        <v>0</v>
      </c>
      <c r="JT228" s="1460">
        <f t="shared" si="1449"/>
        <v>0</v>
      </c>
      <c r="JU228" s="1460">
        <f t="shared" si="1450"/>
        <v>0</v>
      </c>
      <c r="JV228" s="1460">
        <f t="shared" si="1451"/>
        <v>0</v>
      </c>
      <c r="JW228" s="1460">
        <f t="shared" si="1452"/>
        <v>0</v>
      </c>
      <c r="JX228" s="1460">
        <f t="shared" si="1453"/>
        <v>0</v>
      </c>
      <c r="JY228" s="1460">
        <f t="shared" si="1454"/>
        <v>0</v>
      </c>
      <c r="JZ228" s="1460">
        <f t="shared" si="1455"/>
        <v>0</v>
      </c>
      <c r="KA228" s="1460">
        <f t="shared" si="1456"/>
        <v>0</v>
      </c>
      <c r="KB228" s="1460">
        <f t="shared" si="1457"/>
        <v>0</v>
      </c>
      <c r="KC228" s="1460">
        <f t="shared" si="1458"/>
        <v>0</v>
      </c>
      <c r="KD228" s="1460">
        <f t="shared" si="1459"/>
        <v>0</v>
      </c>
      <c r="KE228" s="1460">
        <f t="shared" si="1460"/>
        <v>0</v>
      </c>
      <c r="KF228" s="1460">
        <f t="shared" si="1461"/>
        <v>0</v>
      </c>
      <c r="KG228" s="1460">
        <f t="shared" si="1462"/>
        <v>0</v>
      </c>
      <c r="KH228" s="1460">
        <f t="shared" si="1463"/>
        <v>0</v>
      </c>
      <c r="KI228" s="1460">
        <f t="shared" si="1464"/>
        <v>0</v>
      </c>
      <c r="KJ228" s="1460">
        <f t="shared" si="1465"/>
        <v>0</v>
      </c>
      <c r="KK228" s="1460">
        <f t="shared" si="1466"/>
        <v>0</v>
      </c>
      <c r="KL228" s="1460">
        <f t="shared" si="1467"/>
        <v>0</v>
      </c>
      <c r="KM228" s="1460">
        <f t="shared" si="1468"/>
        <v>0</v>
      </c>
      <c r="KN228" s="1460">
        <f t="shared" si="1469"/>
        <v>0</v>
      </c>
      <c r="KO228" s="1460">
        <f t="shared" si="1470"/>
        <v>0</v>
      </c>
      <c r="KP228" s="1460">
        <f t="shared" si="1471"/>
        <v>0</v>
      </c>
      <c r="KQ228" s="1460">
        <f t="shared" si="1472"/>
        <v>0</v>
      </c>
      <c r="KR228" s="1460">
        <f t="shared" si="1473"/>
        <v>0</v>
      </c>
      <c r="KS228" s="1460">
        <f t="shared" si="1474"/>
        <v>0</v>
      </c>
      <c r="KT228" s="1460">
        <f t="shared" si="1475"/>
        <v>0</v>
      </c>
      <c r="KU228" s="1460">
        <f t="shared" si="1476"/>
        <v>0</v>
      </c>
      <c r="KV228" s="1460">
        <f t="shared" si="1477"/>
        <v>0</v>
      </c>
      <c r="KW228" s="1460">
        <f t="shared" si="1478"/>
        <v>0</v>
      </c>
      <c r="KX228" s="1460">
        <f t="shared" si="1479"/>
        <v>0</v>
      </c>
      <c r="KY228" s="1460">
        <f t="shared" si="1480"/>
        <v>0</v>
      </c>
      <c r="KZ228" s="1460">
        <f t="shared" si="1481"/>
        <v>0</v>
      </c>
      <c r="LA228" s="1460">
        <f t="shared" si="1482"/>
        <v>0</v>
      </c>
      <c r="LB228" s="1460">
        <f t="shared" si="1483"/>
        <v>0</v>
      </c>
      <c r="LC228" s="1460">
        <f t="shared" si="1484"/>
        <v>0</v>
      </c>
      <c r="LD228" s="1460">
        <f t="shared" si="1485"/>
        <v>0</v>
      </c>
      <c r="LE228" s="1460">
        <f t="shared" si="1486"/>
        <v>0</v>
      </c>
      <c r="LF228" s="1460">
        <f t="shared" si="1487"/>
        <v>0</v>
      </c>
      <c r="LG228" s="1460">
        <f t="shared" si="1488"/>
        <v>0</v>
      </c>
      <c r="LH228" s="1460">
        <f t="shared" si="1489"/>
        <v>0</v>
      </c>
      <c r="LI228" s="1460">
        <f t="shared" si="1490"/>
        <v>0</v>
      </c>
      <c r="LJ228" s="1460">
        <f t="shared" si="1491"/>
        <v>0</v>
      </c>
      <c r="LK228" s="1460">
        <f t="shared" si="1492"/>
        <v>0</v>
      </c>
      <c r="LL228" s="1460">
        <f t="shared" si="1493"/>
        <v>0</v>
      </c>
      <c r="LM228" s="1460">
        <f t="shared" si="1494"/>
        <v>0</v>
      </c>
      <c r="LN228" s="1460">
        <f t="shared" si="1495"/>
        <v>0</v>
      </c>
      <c r="LO228" s="1460">
        <f t="shared" si="1496"/>
        <v>0</v>
      </c>
      <c r="LP228" s="1460">
        <f t="shared" si="1497"/>
        <v>0</v>
      </c>
      <c r="LQ228" s="1460">
        <f t="shared" si="1498"/>
        <v>0</v>
      </c>
      <c r="LR228" s="1460">
        <f t="shared" si="1499"/>
        <v>0</v>
      </c>
      <c r="LS228" s="1460">
        <f t="shared" si="1500"/>
        <v>0</v>
      </c>
      <c r="LW228" s="1467">
        <f t="shared" si="1501"/>
        <v>0</v>
      </c>
      <c r="LX228" s="1467">
        <f t="shared" si="1502"/>
        <v>0</v>
      </c>
      <c r="LY228" s="1467">
        <f t="shared" si="1503"/>
        <v>0</v>
      </c>
      <c r="LZ228" s="1467">
        <f t="shared" si="1504"/>
        <v>0</v>
      </c>
      <c r="MA228" s="1506"/>
      <c r="MB228" s="1460">
        <f t="shared" si="1505"/>
        <v>0</v>
      </c>
      <c r="MC228" s="1460">
        <f t="shared" si="1506"/>
        <v>0</v>
      </c>
      <c r="MD228" s="1460">
        <f t="shared" si="1506"/>
        <v>0</v>
      </c>
      <c r="ME228" s="1460">
        <f t="shared" si="1506"/>
        <v>0</v>
      </c>
      <c r="MF228" s="1460">
        <f t="shared" si="1506"/>
        <v>0</v>
      </c>
      <c r="MG228" s="1460">
        <f t="shared" si="1506"/>
        <v>0</v>
      </c>
      <c r="MH228" s="1460">
        <f t="shared" si="1506"/>
        <v>0</v>
      </c>
      <c r="MI228" s="1460">
        <f t="shared" si="1506"/>
        <v>0</v>
      </c>
      <c r="MJ228" s="1460">
        <f t="shared" si="1506"/>
        <v>0</v>
      </c>
      <c r="MK228" s="1460">
        <f t="shared" si="1506"/>
        <v>0</v>
      </c>
      <c r="ML228" s="1460">
        <f t="shared" si="1506"/>
        <v>0</v>
      </c>
      <c r="MM228" s="1460">
        <f t="shared" si="1506"/>
        <v>0</v>
      </c>
      <c r="MN228" s="1460">
        <f t="shared" si="1506"/>
        <v>0</v>
      </c>
      <c r="MO228" s="1460">
        <f t="shared" si="1506"/>
        <v>0</v>
      </c>
      <c r="MP228" s="1460">
        <f t="shared" si="1506"/>
        <v>0</v>
      </c>
      <c r="MQ228" s="1460">
        <f t="shared" si="1506"/>
        <v>0</v>
      </c>
      <c r="MR228" s="1460">
        <f t="shared" si="1506"/>
        <v>0</v>
      </c>
      <c r="MS228" s="1460">
        <f t="shared" si="1331"/>
        <v>0</v>
      </c>
      <c r="MT228" s="1460">
        <f t="shared" si="1331"/>
        <v>0</v>
      </c>
      <c r="MU228" s="1460">
        <f t="shared" si="1331"/>
        <v>0</v>
      </c>
      <c r="MV228" s="1460">
        <f t="shared" si="1331"/>
        <v>0</v>
      </c>
      <c r="MW228" s="1460">
        <f t="shared" si="1331"/>
        <v>0</v>
      </c>
      <c r="MX228" s="1460">
        <f t="shared" si="1331"/>
        <v>0</v>
      </c>
      <c r="MY228" s="1460">
        <f t="shared" si="1331"/>
        <v>0</v>
      </c>
      <c r="MZ228" s="1460">
        <f t="shared" si="1331"/>
        <v>0</v>
      </c>
      <c r="NA228" s="1460">
        <f t="shared" si="1331"/>
        <v>0</v>
      </c>
      <c r="NB228" s="1460">
        <f t="shared" si="1331"/>
        <v>0</v>
      </c>
      <c r="NC228" s="1460">
        <f t="shared" si="1331"/>
        <v>0</v>
      </c>
      <c r="ND228" s="1460">
        <f t="shared" si="1331"/>
        <v>0</v>
      </c>
      <c r="NE228" s="1460">
        <f t="shared" si="1331"/>
        <v>0</v>
      </c>
      <c r="NF228" s="1460">
        <f t="shared" si="1331"/>
        <v>0</v>
      </c>
      <c r="NG228" s="1460">
        <f t="shared" si="1331"/>
        <v>0</v>
      </c>
      <c r="NH228" s="1460">
        <f t="shared" si="1331"/>
        <v>0</v>
      </c>
      <c r="NI228" s="1460">
        <f t="shared" si="1332"/>
        <v>0</v>
      </c>
      <c r="NJ228" s="1460">
        <f t="shared" si="1332"/>
        <v>0</v>
      </c>
      <c r="NK228" s="1460">
        <f t="shared" si="1332"/>
        <v>0</v>
      </c>
      <c r="NL228" s="1460">
        <f t="shared" si="1332"/>
        <v>0</v>
      </c>
      <c r="NM228" s="1460">
        <f t="shared" si="1332"/>
        <v>0</v>
      </c>
      <c r="NN228" s="1460">
        <f t="shared" si="1332"/>
        <v>0</v>
      </c>
      <c r="NO228" s="1460">
        <f t="shared" si="1332"/>
        <v>0</v>
      </c>
      <c r="NP228" s="1460">
        <f t="shared" si="1332"/>
        <v>0</v>
      </c>
      <c r="NQ228" s="1460">
        <f t="shared" si="1332"/>
        <v>0</v>
      </c>
      <c r="NR228" s="1460">
        <f t="shared" si="1332"/>
        <v>0</v>
      </c>
      <c r="NS228" s="1460">
        <f t="shared" si="1332"/>
        <v>0</v>
      </c>
      <c r="NT228" s="1460">
        <f t="shared" si="1332"/>
        <v>0</v>
      </c>
      <c r="NU228" s="1460">
        <f t="shared" si="1332"/>
        <v>0</v>
      </c>
      <c r="NV228" s="1460">
        <f t="shared" si="1332"/>
        <v>0</v>
      </c>
      <c r="NW228" s="1460">
        <f t="shared" si="1332"/>
        <v>0</v>
      </c>
      <c r="NX228" s="1460">
        <f t="shared" si="1332"/>
        <v>0</v>
      </c>
      <c r="NY228" s="1460">
        <f t="shared" si="1333"/>
        <v>0</v>
      </c>
      <c r="NZ228" s="1460">
        <f t="shared" si="1333"/>
        <v>0</v>
      </c>
      <c r="OA228" s="1460">
        <f t="shared" si="1333"/>
        <v>0</v>
      </c>
      <c r="OB228" s="1460">
        <f t="shared" si="1333"/>
        <v>0</v>
      </c>
      <c r="OC228" s="1460">
        <f t="shared" si="1333"/>
        <v>0</v>
      </c>
      <c r="OD228" s="1460">
        <f t="shared" si="1333"/>
        <v>0</v>
      </c>
      <c r="OE228" s="1460">
        <f t="shared" si="1333"/>
        <v>0</v>
      </c>
      <c r="OF228" s="1460">
        <f t="shared" si="1333"/>
        <v>0</v>
      </c>
      <c r="OG228" s="1460">
        <f t="shared" si="1333"/>
        <v>0</v>
      </c>
      <c r="OH228" s="1460">
        <f t="shared" si="1333"/>
        <v>0</v>
      </c>
      <c r="OI228" s="1460">
        <f t="shared" si="1333"/>
        <v>0</v>
      </c>
      <c r="OJ228" s="1460">
        <f t="shared" si="1333"/>
        <v>0</v>
      </c>
      <c r="OK228" s="1460">
        <f t="shared" si="1333"/>
        <v>0</v>
      </c>
      <c r="OL228" s="1460">
        <f t="shared" si="1333"/>
        <v>0</v>
      </c>
      <c r="OM228" s="1460">
        <f t="shared" si="1333"/>
        <v>0</v>
      </c>
      <c r="ON228" s="1460">
        <f t="shared" si="1333"/>
        <v>0</v>
      </c>
      <c r="OO228" s="1460">
        <f t="shared" si="1279"/>
        <v>0</v>
      </c>
      <c r="OP228" s="1460">
        <f t="shared" si="1507"/>
        <v>0</v>
      </c>
      <c r="OQ228" s="1460">
        <f t="shared" si="1507"/>
        <v>0</v>
      </c>
      <c r="OR228" s="1460">
        <f t="shared" si="1507"/>
        <v>0</v>
      </c>
      <c r="OS228" s="1460">
        <f t="shared" si="1507"/>
        <v>0</v>
      </c>
      <c r="OT228" s="1460">
        <f t="shared" si="1507"/>
        <v>0</v>
      </c>
      <c r="OU228" s="1460">
        <f t="shared" si="1507"/>
        <v>0</v>
      </c>
      <c r="OV228" s="1460">
        <f t="shared" si="1507"/>
        <v>0</v>
      </c>
      <c r="OW228" s="1460">
        <f t="shared" si="1507"/>
        <v>0</v>
      </c>
      <c r="OX228" s="1460">
        <f t="shared" si="1507"/>
        <v>0</v>
      </c>
      <c r="OY228" s="1460">
        <f t="shared" si="1507"/>
        <v>0</v>
      </c>
      <c r="OZ228" s="1460">
        <f t="shared" si="1507"/>
        <v>0</v>
      </c>
      <c r="PA228" s="1460">
        <f t="shared" si="1507"/>
        <v>0</v>
      </c>
      <c r="PB228" s="1460">
        <f t="shared" si="1507"/>
        <v>0</v>
      </c>
      <c r="PC228" s="1460">
        <f t="shared" si="1507"/>
        <v>0</v>
      </c>
      <c r="PD228" s="1460">
        <f t="shared" si="1507"/>
        <v>0</v>
      </c>
      <c r="PE228" s="1460">
        <f t="shared" si="1507"/>
        <v>0</v>
      </c>
      <c r="PF228" s="1460">
        <f t="shared" si="1508"/>
        <v>0</v>
      </c>
      <c r="PG228" s="1460">
        <f t="shared" si="1508"/>
        <v>0</v>
      </c>
      <c r="PH228" s="1460">
        <f t="shared" si="1508"/>
        <v>0</v>
      </c>
      <c r="PI228" s="1460">
        <f t="shared" si="1508"/>
        <v>0</v>
      </c>
      <c r="PJ228" s="1460">
        <f t="shared" si="1508"/>
        <v>0</v>
      </c>
      <c r="PK228" s="1460">
        <f t="shared" si="1508"/>
        <v>0</v>
      </c>
      <c r="PL228" s="1460">
        <f t="shared" si="1508"/>
        <v>0</v>
      </c>
      <c r="PM228" s="1460">
        <f t="shared" si="1508"/>
        <v>0</v>
      </c>
      <c r="PN228" s="1460">
        <f t="shared" si="1508"/>
        <v>0</v>
      </c>
      <c r="PO228" s="1460">
        <f t="shared" si="1508"/>
        <v>0</v>
      </c>
      <c r="PP228" s="1460">
        <f t="shared" si="1508"/>
        <v>0</v>
      </c>
      <c r="PQ228" s="1460">
        <f t="shared" si="1508"/>
        <v>0</v>
      </c>
      <c r="PR228" s="1460">
        <f t="shared" si="1508"/>
        <v>0</v>
      </c>
      <c r="PS228" s="1460">
        <f t="shared" si="1508"/>
        <v>0</v>
      </c>
      <c r="PT228" s="1460">
        <f t="shared" si="1508"/>
        <v>0</v>
      </c>
      <c r="PU228" s="1460">
        <f t="shared" si="1508"/>
        <v>0</v>
      </c>
      <c r="PV228" s="1460">
        <f t="shared" si="1509"/>
        <v>0</v>
      </c>
      <c r="PW228" s="1460">
        <f t="shared" si="1509"/>
        <v>0</v>
      </c>
      <c r="PX228" s="1460">
        <f t="shared" si="1509"/>
        <v>0</v>
      </c>
      <c r="PY228" s="1460">
        <f t="shared" si="1509"/>
        <v>0</v>
      </c>
      <c r="PZ228" s="1460">
        <f t="shared" si="1509"/>
        <v>0</v>
      </c>
      <c r="QA228" s="1460">
        <f t="shared" si="1509"/>
        <v>0</v>
      </c>
      <c r="QB228" s="1460">
        <f t="shared" si="1509"/>
        <v>0</v>
      </c>
      <c r="QC228" s="1460">
        <f t="shared" si="1509"/>
        <v>0</v>
      </c>
      <c r="QD228" s="1460">
        <f t="shared" si="1509"/>
        <v>0</v>
      </c>
      <c r="QE228" s="1460">
        <f t="shared" si="1509"/>
        <v>0</v>
      </c>
      <c r="QF228" s="1460">
        <f t="shared" si="1509"/>
        <v>0</v>
      </c>
      <c r="QG228" s="1460">
        <f t="shared" si="1509"/>
        <v>0</v>
      </c>
      <c r="QH228" s="1460">
        <f t="shared" si="1509"/>
        <v>0</v>
      </c>
      <c r="QI228" s="1460">
        <f t="shared" si="1509"/>
        <v>0</v>
      </c>
      <c r="QJ228" s="1460">
        <f t="shared" si="1509"/>
        <v>0</v>
      </c>
      <c r="QK228" s="1460">
        <f t="shared" si="1509"/>
        <v>0</v>
      </c>
      <c r="QL228" s="1460">
        <f t="shared" si="1323"/>
        <v>0</v>
      </c>
      <c r="QM228" s="1460">
        <f t="shared" si="1323"/>
        <v>0</v>
      </c>
      <c r="QN228" s="1460">
        <f t="shared" si="1323"/>
        <v>0</v>
      </c>
      <c r="QO228" s="1460">
        <f t="shared" si="1323"/>
        <v>0</v>
      </c>
      <c r="QP228" s="1460">
        <f t="shared" si="1323"/>
        <v>0</v>
      </c>
      <c r="QQ228" s="1460">
        <f t="shared" si="1323"/>
        <v>0</v>
      </c>
    </row>
    <row r="229" spans="1:459" s="1466" customFormat="1" ht="22.5" customHeight="1">
      <c r="A229" s="1468"/>
      <c r="B229" s="1469"/>
      <c r="C229" s="1469"/>
      <c r="D229" s="1470"/>
      <c r="E229" s="1471"/>
      <c r="F229" s="1472"/>
      <c r="G229" s="1472"/>
      <c r="H229" s="1473">
        <f t="shared" si="1342"/>
        <v>0</v>
      </c>
      <c r="I229" s="1474">
        <v>0</v>
      </c>
      <c r="J229" s="1475">
        <f t="shared" si="437"/>
        <v>0</v>
      </c>
      <c r="K229" s="1476">
        <v>0</v>
      </c>
      <c r="L229" s="1477">
        <f t="shared" si="1343"/>
        <v>0</v>
      </c>
      <c r="M229" s="1477">
        <f t="shared" si="1344"/>
        <v>0</v>
      </c>
      <c r="N229" s="1478"/>
      <c r="O229" s="1479">
        <v>0</v>
      </c>
      <c r="P229" s="1480">
        <v>0</v>
      </c>
      <c r="Q229" s="1828">
        <v>0</v>
      </c>
      <c r="R229" s="1831">
        <f t="shared" si="1345"/>
        <v>0</v>
      </c>
      <c r="S229" s="1481">
        <f>IF(AND(SUM(O229:Q229)=0,N229="NNN"),MIN('Operating History and Pro Forma'!$M$33,'Operating History and Pro Forma'!$T$15)*D229,SUM(O229:Q229)*D229)</f>
        <v>0</v>
      </c>
      <c r="T229" s="1482">
        <f t="shared" si="1346"/>
        <v>0</v>
      </c>
      <c r="U229" s="1483">
        <f t="shared" si="1347"/>
        <v>0</v>
      </c>
      <c r="V229" s="1480"/>
      <c r="W229" s="1514"/>
      <c r="X229" s="1486" t="str">
        <f t="shared" si="1348"/>
        <v/>
      </c>
      <c r="Y229" s="1487">
        <f t="shared" si="1349"/>
        <v>0</v>
      </c>
      <c r="Z229" s="1488"/>
      <c r="AA229" s="1488"/>
      <c r="AB229" s="1488"/>
      <c r="AC229" s="1488"/>
      <c r="AD229" s="1489">
        <f t="shared" si="1350"/>
        <v>0</v>
      </c>
      <c r="AE229" s="1490" t="str">
        <f t="shared" si="1351"/>
        <v/>
      </c>
      <c r="AF229" s="1491">
        <f t="shared" si="1352"/>
        <v>0</v>
      </c>
      <c r="AG229" s="1492">
        <f t="shared" si="1353"/>
        <v>0</v>
      </c>
      <c r="AH229" s="1493">
        <f t="shared" si="1320"/>
        <v>0</v>
      </c>
      <c r="AI229" s="1493">
        <f t="shared" si="1320"/>
        <v>0</v>
      </c>
      <c r="AJ229" s="1494">
        <f t="shared" si="1320"/>
        <v>0</v>
      </c>
      <c r="AK229" s="1494">
        <f t="shared" si="1320"/>
        <v>0</v>
      </c>
      <c r="AL229" s="1495">
        <f t="shared" si="1320"/>
        <v>0</v>
      </c>
      <c r="AM229" s="1496">
        <f t="shared" si="1320"/>
        <v>0</v>
      </c>
      <c r="AN229" s="1497">
        <f t="shared" si="399"/>
        <v>0</v>
      </c>
      <c r="AO229" s="1498">
        <f t="shared" si="1327"/>
        <v>0</v>
      </c>
      <c r="AP229" s="1499">
        <f t="shared" si="1354"/>
        <v>0</v>
      </c>
      <c r="AQ229" s="1500">
        <f t="shared" si="1355"/>
        <v>0</v>
      </c>
      <c r="AR229" s="1501">
        <f t="shared" si="1356"/>
        <v>0</v>
      </c>
      <c r="AS229" s="1498">
        <f t="shared" si="1324"/>
        <v>0</v>
      </c>
      <c r="AT229" s="1501">
        <f t="shared" si="1357"/>
        <v>0</v>
      </c>
      <c r="AU229" s="1498">
        <f t="shared" si="1358"/>
        <v>1</v>
      </c>
      <c r="AV229" s="1498">
        <f t="shared" si="1359"/>
        <v>2</v>
      </c>
      <c r="AW229" s="1499">
        <f t="shared" si="1360"/>
        <v>0</v>
      </c>
      <c r="AX229" s="1502">
        <f t="shared" si="1361"/>
        <v>0</v>
      </c>
      <c r="AY229" s="1503">
        <f t="shared" si="1362"/>
        <v>0</v>
      </c>
      <c r="AZ229" s="1498">
        <f t="shared" si="1363"/>
        <v>2</v>
      </c>
      <c r="BA229" s="1498">
        <f t="shared" si="1364"/>
        <v>3</v>
      </c>
      <c r="BB229" s="1499">
        <f t="shared" si="1365"/>
        <v>0</v>
      </c>
      <c r="BC229" s="1502">
        <f t="shared" si="1366"/>
        <v>0</v>
      </c>
      <c r="BD229" s="1503">
        <f t="shared" si="1367"/>
        <v>0</v>
      </c>
      <c r="BE229" s="1498">
        <f t="shared" si="1368"/>
        <v>3</v>
      </c>
      <c r="BF229" s="1498">
        <f t="shared" si="1369"/>
        <v>4</v>
      </c>
      <c r="BG229" s="1499">
        <f t="shared" si="1370"/>
        <v>0</v>
      </c>
      <c r="BH229" s="1502">
        <f t="shared" si="1371"/>
        <v>0</v>
      </c>
      <c r="BI229" s="1502">
        <f t="shared" si="1372"/>
        <v>0</v>
      </c>
      <c r="BJ229" s="1504">
        <f t="shared" si="1373"/>
        <v>1900</v>
      </c>
      <c r="BK229" s="1505" t="str">
        <f t="shared" si="1374"/>
        <v/>
      </c>
      <c r="BL229" s="1506"/>
      <c r="BM229" s="1507">
        <f t="shared" si="1375"/>
        <v>0</v>
      </c>
      <c r="BN229" s="1508">
        <f t="shared" si="1376"/>
        <v>0</v>
      </c>
      <c r="BO229" s="1508">
        <f t="shared" si="1376"/>
        <v>0</v>
      </c>
      <c r="BP229" s="1508">
        <f t="shared" si="1376"/>
        <v>0</v>
      </c>
      <c r="BQ229" s="1508">
        <f t="shared" si="1376"/>
        <v>0</v>
      </c>
      <c r="BR229" s="1508">
        <f t="shared" si="1376"/>
        <v>0</v>
      </c>
      <c r="BS229" s="1508">
        <f t="shared" si="1376"/>
        <v>0</v>
      </c>
      <c r="BT229" s="1508">
        <f t="shared" si="1376"/>
        <v>0</v>
      </c>
      <c r="BU229" s="1508">
        <f t="shared" si="1376"/>
        <v>0</v>
      </c>
      <c r="BV229" s="1508">
        <f t="shared" si="1376"/>
        <v>0</v>
      </c>
      <c r="BW229" s="1508">
        <f t="shared" si="1376"/>
        <v>0</v>
      </c>
      <c r="BX229" s="1508">
        <f t="shared" si="1376"/>
        <v>0</v>
      </c>
      <c r="BY229" s="1507">
        <f t="shared" si="1376"/>
        <v>0</v>
      </c>
      <c r="BZ229" s="1508">
        <f t="shared" si="1376"/>
        <v>0</v>
      </c>
      <c r="CA229" s="1508">
        <f t="shared" si="1376"/>
        <v>0</v>
      </c>
      <c r="CB229" s="1508">
        <f t="shared" si="1376"/>
        <v>0</v>
      </c>
      <c r="CC229" s="1508">
        <f t="shared" si="1376"/>
        <v>0</v>
      </c>
      <c r="CD229" s="1508">
        <f t="shared" si="1335"/>
        <v>0</v>
      </c>
      <c r="CE229" s="1508">
        <f t="shared" si="1335"/>
        <v>0</v>
      </c>
      <c r="CF229" s="1508">
        <f t="shared" si="1335"/>
        <v>0</v>
      </c>
      <c r="CG229" s="1508">
        <f t="shared" si="1335"/>
        <v>0</v>
      </c>
      <c r="CH229" s="1508">
        <f t="shared" si="1335"/>
        <v>0</v>
      </c>
      <c r="CI229" s="1508">
        <f t="shared" si="1335"/>
        <v>0</v>
      </c>
      <c r="CJ229" s="1509">
        <f t="shared" si="1335"/>
        <v>0</v>
      </c>
      <c r="CK229" s="1507">
        <f t="shared" si="1335"/>
        <v>0</v>
      </c>
      <c r="CL229" s="1508">
        <f t="shared" si="1335"/>
        <v>0</v>
      </c>
      <c r="CM229" s="1508">
        <f t="shared" si="1335"/>
        <v>0</v>
      </c>
      <c r="CN229" s="1508">
        <f t="shared" si="1335"/>
        <v>0</v>
      </c>
      <c r="CO229" s="1508">
        <f t="shared" si="1335"/>
        <v>0</v>
      </c>
      <c r="CP229" s="1508">
        <f t="shared" si="1335"/>
        <v>0</v>
      </c>
      <c r="CQ229" s="1508">
        <f t="shared" si="1335"/>
        <v>0</v>
      </c>
      <c r="CR229" s="1508">
        <f t="shared" si="1335"/>
        <v>0</v>
      </c>
      <c r="CS229" s="1508">
        <f t="shared" si="1335"/>
        <v>0</v>
      </c>
      <c r="CT229" s="1508">
        <f t="shared" si="1336"/>
        <v>0</v>
      </c>
      <c r="CU229" s="1508">
        <f t="shared" si="1336"/>
        <v>0</v>
      </c>
      <c r="CV229" s="1509">
        <f t="shared" si="1336"/>
        <v>0</v>
      </c>
      <c r="CW229" s="1508">
        <f t="shared" si="1336"/>
        <v>0</v>
      </c>
      <c r="CX229" s="1508">
        <f t="shared" si="1336"/>
        <v>0</v>
      </c>
      <c r="CY229" s="1508">
        <f t="shared" si="1336"/>
        <v>0</v>
      </c>
      <c r="CZ229" s="1508">
        <f t="shared" si="1336"/>
        <v>0</v>
      </c>
      <c r="DA229" s="1508">
        <f t="shared" si="1336"/>
        <v>0</v>
      </c>
      <c r="DB229" s="1508">
        <f t="shared" si="1336"/>
        <v>0</v>
      </c>
      <c r="DC229" s="1508">
        <f t="shared" si="1336"/>
        <v>0</v>
      </c>
      <c r="DD229" s="1508">
        <f t="shared" si="1336"/>
        <v>0</v>
      </c>
      <c r="DE229" s="1508">
        <f t="shared" si="1336"/>
        <v>0</v>
      </c>
      <c r="DF229" s="1508">
        <f t="shared" si="1336"/>
        <v>0</v>
      </c>
      <c r="DG229" s="1508">
        <f t="shared" si="1336"/>
        <v>0</v>
      </c>
      <c r="DH229" s="1509">
        <f t="shared" si="1336"/>
        <v>0</v>
      </c>
      <c r="DI229" s="1508">
        <f t="shared" si="1336"/>
        <v>0</v>
      </c>
      <c r="DJ229" s="1508">
        <f t="shared" si="1337"/>
        <v>0</v>
      </c>
      <c r="DK229" s="1508">
        <f t="shared" si="1337"/>
        <v>0</v>
      </c>
      <c r="DL229" s="1508">
        <f t="shared" si="1337"/>
        <v>0</v>
      </c>
      <c r="DM229" s="1508">
        <f t="shared" si="1337"/>
        <v>0</v>
      </c>
      <c r="DN229" s="1508">
        <f t="shared" si="1337"/>
        <v>0</v>
      </c>
      <c r="DO229" s="1508">
        <f t="shared" si="1337"/>
        <v>0</v>
      </c>
      <c r="DP229" s="1508">
        <f t="shared" si="1337"/>
        <v>0</v>
      </c>
      <c r="DQ229" s="1508">
        <f t="shared" si="1337"/>
        <v>0</v>
      </c>
      <c r="DR229" s="1508">
        <f t="shared" si="1337"/>
        <v>0</v>
      </c>
      <c r="DS229" s="1508">
        <f t="shared" si="1337"/>
        <v>0</v>
      </c>
      <c r="DT229" s="1509">
        <f t="shared" si="1337"/>
        <v>0</v>
      </c>
      <c r="DU229" s="1507">
        <f t="shared" si="1337"/>
        <v>0</v>
      </c>
      <c r="DV229" s="1508">
        <f t="shared" si="1337"/>
        <v>0</v>
      </c>
      <c r="DW229" s="1508">
        <f t="shared" si="1337"/>
        <v>0</v>
      </c>
      <c r="DX229" s="1508">
        <f t="shared" si="1337"/>
        <v>0</v>
      </c>
      <c r="DY229" s="1508">
        <f t="shared" si="1337"/>
        <v>0</v>
      </c>
      <c r="DZ229" s="1508">
        <f t="shared" si="1338"/>
        <v>0</v>
      </c>
      <c r="EA229" s="1508">
        <f t="shared" si="1338"/>
        <v>0</v>
      </c>
      <c r="EB229" s="1508">
        <f t="shared" si="1338"/>
        <v>0</v>
      </c>
      <c r="EC229" s="1508">
        <f t="shared" si="1338"/>
        <v>0</v>
      </c>
      <c r="ED229" s="1508">
        <f t="shared" si="1338"/>
        <v>0</v>
      </c>
      <c r="EE229" s="1508">
        <f t="shared" si="1338"/>
        <v>0</v>
      </c>
      <c r="EF229" s="1508">
        <f t="shared" si="1338"/>
        <v>0</v>
      </c>
      <c r="EG229" s="1507">
        <f t="shared" si="1338"/>
        <v>0</v>
      </c>
      <c r="EH229" s="1508">
        <f t="shared" si="1338"/>
        <v>0</v>
      </c>
      <c r="EI229" s="1508">
        <f t="shared" si="1338"/>
        <v>0</v>
      </c>
      <c r="EJ229" s="1508">
        <f t="shared" si="1338"/>
        <v>0</v>
      </c>
      <c r="EK229" s="1508">
        <f t="shared" si="1338"/>
        <v>0</v>
      </c>
      <c r="EL229" s="1508">
        <f t="shared" si="1338"/>
        <v>0</v>
      </c>
      <c r="EM229" s="1508">
        <f t="shared" si="1338"/>
        <v>0</v>
      </c>
      <c r="EN229" s="1508">
        <f t="shared" si="1338"/>
        <v>0</v>
      </c>
      <c r="EO229" s="1508">
        <f t="shared" si="1338"/>
        <v>0</v>
      </c>
      <c r="EP229" s="1508">
        <f t="shared" si="1340"/>
        <v>0</v>
      </c>
      <c r="EQ229" s="1508">
        <f t="shared" si="1340"/>
        <v>0</v>
      </c>
      <c r="ER229" s="1509">
        <f t="shared" si="1340"/>
        <v>0</v>
      </c>
      <c r="ES229" s="1507">
        <f t="shared" si="1340"/>
        <v>0</v>
      </c>
      <c r="ET229" s="1508">
        <f t="shared" si="1340"/>
        <v>0</v>
      </c>
      <c r="EU229" s="1508">
        <f t="shared" si="1340"/>
        <v>0</v>
      </c>
      <c r="EV229" s="1508">
        <f t="shared" si="1340"/>
        <v>0</v>
      </c>
      <c r="EW229" s="1508">
        <f t="shared" si="1340"/>
        <v>0</v>
      </c>
      <c r="EX229" s="1508">
        <f t="shared" si="1340"/>
        <v>0</v>
      </c>
      <c r="EY229" s="1508">
        <f t="shared" si="1340"/>
        <v>0</v>
      </c>
      <c r="EZ229" s="1508">
        <f t="shared" si="1340"/>
        <v>0</v>
      </c>
      <c r="FA229" s="1508">
        <f t="shared" si="1340"/>
        <v>0</v>
      </c>
      <c r="FB229" s="1508">
        <f t="shared" si="1340"/>
        <v>0</v>
      </c>
      <c r="FC229" s="1508">
        <f t="shared" si="1340"/>
        <v>0</v>
      </c>
      <c r="FD229" s="1509">
        <f t="shared" si="1340"/>
        <v>0</v>
      </c>
      <c r="FE229" s="1508">
        <f t="shared" si="1340"/>
        <v>0</v>
      </c>
      <c r="FF229" s="1508">
        <f t="shared" si="1339"/>
        <v>0</v>
      </c>
      <c r="FG229" s="1508">
        <f t="shared" si="1334"/>
        <v>0</v>
      </c>
      <c r="FH229" s="1508">
        <f t="shared" si="1334"/>
        <v>0</v>
      </c>
      <c r="FI229" s="1508">
        <f t="shared" si="1334"/>
        <v>0</v>
      </c>
      <c r="FJ229" s="1508">
        <f t="shared" si="1334"/>
        <v>0</v>
      </c>
      <c r="FK229" s="1508">
        <f t="shared" si="1334"/>
        <v>0</v>
      </c>
      <c r="FL229" s="1508">
        <f t="shared" si="1334"/>
        <v>0</v>
      </c>
      <c r="FM229" s="1508">
        <f t="shared" si="1334"/>
        <v>0</v>
      </c>
      <c r="FN229" s="1508">
        <f t="shared" si="1334"/>
        <v>0</v>
      </c>
      <c r="FO229" s="1508">
        <f t="shared" si="1334"/>
        <v>0</v>
      </c>
      <c r="FP229" s="1509">
        <f t="shared" si="1334"/>
        <v>0</v>
      </c>
      <c r="FQ229" s="1508">
        <f t="shared" si="1334"/>
        <v>0</v>
      </c>
      <c r="FR229" s="1508">
        <f t="shared" si="1334"/>
        <v>0</v>
      </c>
      <c r="FS229" s="1508">
        <f t="shared" si="1334"/>
        <v>0</v>
      </c>
      <c r="FT229" s="1508">
        <f t="shared" si="1334"/>
        <v>0</v>
      </c>
      <c r="FU229" s="1508">
        <f t="shared" si="1334"/>
        <v>0</v>
      </c>
      <c r="FV229" s="1508">
        <f t="shared" si="1334"/>
        <v>0</v>
      </c>
      <c r="FW229" s="1508">
        <f t="shared" si="1322"/>
        <v>0</v>
      </c>
      <c r="FX229" s="1508">
        <f t="shared" si="1322"/>
        <v>0</v>
      </c>
      <c r="FY229" s="1508">
        <f t="shared" si="1322"/>
        <v>0</v>
      </c>
      <c r="FZ229" s="1508">
        <f t="shared" si="1322"/>
        <v>0</v>
      </c>
      <c r="GA229" s="1508">
        <f t="shared" si="1322"/>
        <v>0</v>
      </c>
      <c r="GB229" s="1509">
        <f t="shared" si="1322"/>
        <v>0</v>
      </c>
      <c r="GC229" s="1506"/>
      <c r="GD229" s="1458">
        <f t="shared" si="1377"/>
        <v>1</v>
      </c>
      <c r="GE229" s="1510">
        <f t="shared" si="1341"/>
        <v>0</v>
      </c>
      <c r="GF229" s="1511">
        <f t="shared" si="1341"/>
        <v>0</v>
      </c>
      <c r="GG229" s="1511">
        <f t="shared" si="1341"/>
        <v>0</v>
      </c>
      <c r="GH229" s="1511">
        <f t="shared" si="1341"/>
        <v>0</v>
      </c>
      <c r="GI229" s="1511">
        <f t="shared" si="1341"/>
        <v>0</v>
      </c>
      <c r="GJ229" s="1511">
        <f t="shared" si="1341"/>
        <v>0</v>
      </c>
      <c r="GK229" s="1511">
        <f t="shared" si="1341"/>
        <v>0</v>
      </c>
      <c r="GL229" s="1511">
        <f t="shared" si="1341"/>
        <v>0</v>
      </c>
      <c r="GM229" s="1511">
        <f t="shared" si="1341"/>
        <v>0</v>
      </c>
      <c r="GN229" s="1512">
        <f t="shared" si="1341"/>
        <v>0</v>
      </c>
      <c r="GO229" s="1513">
        <f t="shared" si="1378"/>
        <v>0</v>
      </c>
      <c r="GP229" s="1506"/>
      <c r="GQ229" s="1510">
        <f t="shared" si="1304"/>
        <v>0</v>
      </c>
      <c r="GR229" s="1511">
        <f t="shared" si="1510"/>
        <v>0</v>
      </c>
      <c r="GS229" s="1511">
        <f t="shared" si="1510"/>
        <v>0</v>
      </c>
      <c r="GT229" s="1511">
        <f t="shared" si="1510"/>
        <v>0</v>
      </c>
      <c r="GU229" s="1511">
        <f t="shared" si="1510"/>
        <v>0</v>
      </c>
      <c r="GV229" s="1511">
        <f t="shared" si="1510"/>
        <v>0</v>
      </c>
      <c r="GW229" s="1511">
        <f t="shared" si="1510"/>
        <v>0</v>
      </c>
      <c r="GX229" s="1511">
        <f t="shared" si="1510"/>
        <v>0</v>
      </c>
      <c r="GY229" s="1511">
        <f t="shared" si="1510"/>
        <v>0</v>
      </c>
      <c r="GZ229" s="1512">
        <f t="shared" si="1510"/>
        <v>0</v>
      </c>
      <c r="HA229" s="1513">
        <f t="shared" si="1379"/>
        <v>0</v>
      </c>
      <c r="HB229" s="1506">
        <f t="shared" si="1380"/>
        <v>1</v>
      </c>
      <c r="HC229" s="1506"/>
      <c r="HD229" s="1508">
        <f t="shared" si="1381"/>
        <v>0</v>
      </c>
      <c r="HE229" s="1460">
        <f t="shared" si="1382"/>
        <v>0</v>
      </c>
      <c r="HF229" s="1460">
        <f t="shared" si="1383"/>
        <v>0</v>
      </c>
      <c r="HG229" s="1460">
        <f t="shared" si="1384"/>
        <v>0</v>
      </c>
      <c r="HH229" s="1460">
        <f t="shared" si="1385"/>
        <v>0</v>
      </c>
      <c r="HI229" s="1460">
        <f t="shared" si="1386"/>
        <v>0</v>
      </c>
      <c r="HJ229" s="1460">
        <f t="shared" si="1387"/>
        <v>0</v>
      </c>
      <c r="HK229" s="1460">
        <f t="shared" si="1388"/>
        <v>0</v>
      </c>
      <c r="HL229" s="1460">
        <f t="shared" si="1389"/>
        <v>0</v>
      </c>
      <c r="HM229" s="1460">
        <f t="shared" si="1390"/>
        <v>0</v>
      </c>
      <c r="HN229" s="1460">
        <f t="shared" si="1391"/>
        <v>0</v>
      </c>
      <c r="HO229" s="1460">
        <f t="shared" si="1392"/>
        <v>0</v>
      </c>
      <c r="HP229" s="1460">
        <f t="shared" si="1393"/>
        <v>0</v>
      </c>
      <c r="HQ229" s="1460">
        <f t="shared" si="1394"/>
        <v>0</v>
      </c>
      <c r="HR229" s="1460">
        <f t="shared" si="1395"/>
        <v>0</v>
      </c>
      <c r="HS229" s="1460">
        <f t="shared" si="1396"/>
        <v>0</v>
      </c>
      <c r="HT229" s="1460">
        <f t="shared" si="1397"/>
        <v>0</v>
      </c>
      <c r="HU229" s="1460">
        <f t="shared" si="1398"/>
        <v>0</v>
      </c>
      <c r="HV229" s="1460">
        <f t="shared" si="1399"/>
        <v>0</v>
      </c>
      <c r="HW229" s="1460">
        <f t="shared" si="1400"/>
        <v>0</v>
      </c>
      <c r="HX229" s="1460">
        <f t="shared" si="1401"/>
        <v>0</v>
      </c>
      <c r="HY229" s="1460">
        <f t="shared" si="1402"/>
        <v>0</v>
      </c>
      <c r="HZ229" s="1460">
        <f t="shared" si="1403"/>
        <v>0</v>
      </c>
      <c r="IA229" s="1460">
        <f t="shared" si="1404"/>
        <v>0</v>
      </c>
      <c r="IB229" s="1460">
        <f t="shared" si="1405"/>
        <v>0</v>
      </c>
      <c r="IC229" s="1460">
        <f t="shared" si="1406"/>
        <v>0</v>
      </c>
      <c r="ID229" s="1460">
        <f t="shared" si="1407"/>
        <v>0</v>
      </c>
      <c r="IE229" s="1460">
        <f t="shared" si="1408"/>
        <v>0</v>
      </c>
      <c r="IF229" s="1460">
        <f t="shared" si="1409"/>
        <v>0</v>
      </c>
      <c r="IG229" s="1460">
        <f t="shared" si="1410"/>
        <v>0</v>
      </c>
      <c r="IH229" s="1460">
        <f t="shared" si="1411"/>
        <v>0</v>
      </c>
      <c r="II229" s="1460">
        <f t="shared" si="1412"/>
        <v>0</v>
      </c>
      <c r="IJ229" s="1460">
        <f t="shared" si="1413"/>
        <v>0</v>
      </c>
      <c r="IK229" s="1460">
        <f t="shared" si="1414"/>
        <v>0</v>
      </c>
      <c r="IL229" s="1460">
        <f t="shared" si="1415"/>
        <v>0</v>
      </c>
      <c r="IM229" s="1460">
        <f t="shared" si="1416"/>
        <v>0</v>
      </c>
      <c r="IN229" s="1460">
        <f t="shared" si="1417"/>
        <v>0</v>
      </c>
      <c r="IO229" s="1460">
        <f t="shared" si="1418"/>
        <v>0</v>
      </c>
      <c r="IP229" s="1460">
        <f t="shared" si="1419"/>
        <v>0</v>
      </c>
      <c r="IQ229" s="1460">
        <f t="shared" si="1420"/>
        <v>0</v>
      </c>
      <c r="IR229" s="1460">
        <f t="shared" si="1421"/>
        <v>0</v>
      </c>
      <c r="IS229" s="1460">
        <f t="shared" si="1422"/>
        <v>0</v>
      </c>
      <c r="IT229" s="1460">
        <f t="shared" si="1423"/>
        <v>0</v>
      </c>
      <c r="IU229" s="1460">
        <f t="shared" si="1424"/>
        <v>0</v>
      </c>
      <c r="IV229" s="1460">
        <f t="shared" si="1425"/>
        <v>0</v>
      </c>
      <c r="IW229" s="1460">
        <f t="shared" si="1426"/>
        <v>0</v>
      </c>
      <c r="IX229" s="1460">
        <f t="shared" si="1427"/>
        <v>0</v>
      </c>
      <c r="IY229" s="1460">
        <f t="shared" si="1428"/>
        <v>0</v>
      </c>
      <c r="IZ229" s="1460">
        <f t="shared" si="1429"/>
        <v>0</v>
      </c>
      <c r="JA229" s="1460">
        <f t="shared" si="1430"/>
        <v>0</v>
      </c>
      <c r="JB229" s="1460">
        <f t="shared" si="1431"/>
        <v>0</v>
      </c>
      <c r="JC229" s="1460">
        <f t="shared" si="1432"/>
        <v>0</v>
      </c>
      <c r="JD229" s="1460">
        <f t="shared" si="1433"/>
        <v>0</v>
      </c>
      <c r="JE229" s="1460">
        <f t="shared" si="1434"/>
        <v>0</v>
      </c>
      <c r="JF229" s="1460">
        <f t="shared" si="1435"/>
        <v>0</v>
      </c>
      <c r="JG229" s="1460">
        <f t="shared" si="1436"/>
        <v>0</v>
      </c>
      <c r="JH229" s="1460">
        <f t="shared" si="1437"/>
        <v>0</v>
      </c>
      <c r="JI229" s="1460">
        <f t="shared" si="1438"/>
        <v>0</v>
      </c>
      <c r="JJ229" s="1460">
        <f t="shared" si="1439"/>
        <v>0</v>
      </c>
      <c r="JK229" s="1460">
        <f t="shared" si="1440"/>
        <v>0</v>
      </c>
      <c r="JL229" s="1460">
        <f t="shared" si="1441"/>
        <v>0</v>
      </c>
      <c r="JM229" s="1460">
        <f t="shared" si="1442"/>
        <v>0</v>
      </c>
      <c r="JN229" s="1460">
        <f t="shared" si="1443"/>
        <v>0</v>
      </c>
      <c r="JO229" s="1460">
        <f t="shared" si="1444"/>
        <v>0</v>
      </c>
      <c r="JP229" s="1460">
        <f t="shared" si="1445"/>
        <v>0</v>
      </c>
      <c r="JQ229" s="1460">
        <f t="shared" si="1446"/>
        <v>0</v>
      </c>
      <c r="JR229" s="1460">
        <f t="shared" si="1447"/>
        <v>0</v>
      </c>
      <c r="JS229" s="1460">
        <f t="shared" si="1448"/>
        <v>0</v>
      </c>
      <c r="JT229" s="1460">
        <f t="shared" si="1449"/>
        <v>0</v>
      </c>
      <c r="JU229" s="1460">
        <f t="shared" si="1450"/>
        <v>0</v>
      </c>
      <c r="JV229" s="1460">
        <f t="shared" si="1451"/>
        <v>0</v>
      </c>
      <c r="JW229" s="1460">
        <f t="shared" si="1452"/>
        <v>0</v>
      </c>
      <c r="JX229" s="1460">
        <f t="shared" si="1453"/>
        <v>0</v>
      </c>
      <c r="JY229" s="1460">
        <f t="shared" si="1454"/>
        <v>0</v>
      </c>
      <c r="JZ229" s="1460">
        <f t="shared" si="1455"/>
        <v>0</v>
      </c>
      <c r="KA229" s="1460">
        <f t="shared" si="1456"/>
        <v>0</v>
      </c>
      <c r="KB229" s="1460">
        <f t="shared" si="1457"/>
        <v>0</v>
      </c>
      <c r="KC229" s="1460">
        <f t="shared" si="1458"/>
        <v>0</v>
      </c>
      <c r="KD229" s="1460">
        <f t="shared" si="1459"/>
        <v>0</v>
      </c>
      <c r="KE229" s="1460">
        <f t="shared" si="1460"/>
        <v>0</v>
      </c>
      <c r="KF229" s="1460">
        <f t="shared" si="1461"/>
        <v>0</v>
      </c>
      <c r="KG229" s="1460">
        <f t="shared" si="1462"/>
        <v>0</v>
      </c>
      <c r="KH229" s="1460">
        <f t="shared" si="1463"/>
        <v>0</v>
      </c>
      <c r="KI229" s="1460">
        <f t="shared" si="1464"/>
        <v>0</v>
      </c>
      <c r="KJ229" s="1460">
        <f t="shared" si="1465"/>
        <v>0</v>
      </c>
      <c r="KK229" s="1460">
        <f t="shared" si="1466"/>
        <v>0</v>
      </c>
      <c r="KL229" s="1460">
        <f t="shared" si="1467"/>
        <v>0</v>
      </c>
      <c r="KM229" s="1460">
        <f t="shared" si="1468"/>
        <v>0</v>
      </c>
      <c r="KN229" s="1460">
        <f t="shared" si="1469"/>
        <v>0</v>
      </c>
      <c r="KO229" s="1460">
        <f t="shared" si="1470"/>
        <v>0</v>
      </c>
      <c r="KP229" s="1460">
        <f t="shared" si="1471"/>
        <v>0</v>
      </c>
      <c r="KQ229" s="1460">
        <f t="shared" si="1472"/>
        <v>0</v>
      </c>
      <c r="KR229" s="1460">
        <f t="shared" si="1473"/>
        <v>0</v>
      </c>
      <c r="KS229" s="1460">
        <f t="shared" si="1474"/>
        <v>0</v>
      </c>
      <c r="KT229" s="1460">
        <f t="shared" si="1475"/>
        <v>0</v>
      </c>
      <c r="KU229" s="1460">
        <f t="shared" si="1476"/>
        <v>0</v>
      </c>
      <c r="KV229" s="1460">
        <f t="shared" si="1477"/>
        <v>0</v>
      </c>
      <c r="KW229" s="1460">
        <f t="shared" si="1478"/>
        <v>0</v>
      </c>
      <c r="KX229" s="1460">
        <f t="shared" si="1479"/>
        <v>0</v>
      </c>
      <c r="KY229" s="1460">
        <f t="shared" si="1480"/>
        <v>0</v>
      </c>
      <c r="KZ229" s="1460">
        <f t="shared" si="1481"/>
        <v>0</v>
      </c>
      <c r="LA229" s="1460">
        <f t="shared" si="1482"/>
        <v>0</v>
      </c>
      <c r="LB229" s="1460">
        <f t="shared" si="1483"/>
        <v>0</v>
      </c>
      <c r="LC229" s="1460">
        <f t="shared" si="1484"/>
        <v>0</v>
      </c>
      <c r="LD229" s="1460">
        <f t="shared" si="1485"/>
        <v>0</v>
      </c>
      <c r="LE229" s="1460">
        <f t="shared" si="1486"/>
        <v>0</v>
      </c>
      <c r="LF229" s="1460">
        <f t="shared" si="1487"/>
        <v>0</v>
      </c>
      <c r="LG229" s="1460">
        <f t="shared" si="1488"/>
        <v>0</v>
      </c>
      <c r="LH229" s="1460">
        <f t="shared" si="1489"/>
        <v>0</v>
      </c>
      <c r="LI229" s="1460">
        <f t="shared" si="1490"/>
        <v>0</v>
      </c>
      <c r="LJ229" s="1460">
        <f t="shared" si="1491"/>
        <v>0</v>
      </c>
      <c r="LK229" s="1460">
        <f t="shared" si="1492"/>
        <v>0</v>
      </c>
      <c r="LL229" s="1460">
        <f t="shared" si="1493"/>
        <v>0</v>
      </c>
      <c r="LM229" s="1460">
        <f t="shared" si="1494"/>
        <v>0</v>
      </c>
      <c r="LN229" s="1460">
        <f t="shared" si="1495"/>
        <v>0</v>
      </c>
      <c r="LO229" s="1460">
        <f t="shared" si="1496"/>
        <v>0</v>
      </c>
      <c r="LP229" s="1460">
        <f t="shared" si="1497"/>
        <v>0</v>
      </c>
      <c r="LQ229" s="1460">
        <f t="shared" si="1498"/>
        <v>0</v>
      </c>
      <c r="LR229" s="1460">
        <f t="shared" si="1499"/>
        <v>0</v>
      </c>
      <c r="LS229" s="1460">
        <f t="shared" si="1500"/>
        <v>0</v>
      </c>
      <c r="LW229" s="1467">
        <f t="shared" si="1501"/>
        <v>0</v>
      </c>
      <c r="LX229" s="1467">
        <f t="shared" si="1502"/>
        <v>0</v>
      </c>
      <c r="LY229" s="1467">
        <f t="shared" si="1503"/>
        <v>0</v>
      </c>
      <c r="LZ229" s="1467">
        <f t="shared" si="1504"/>
        <v>0</v>
      </c>
      <c r="MA229" s="1506"/>
      <c r="MB229" s="1460">
        <f t="shared" si="1505"/>
        <v>0</v>
      </c>
      <c r="MC229" s="1460">
        <f t="shared" si="1506"/>
        <v>0</v>
      </c>
      <c r="MD229" s="1460">
        <f t="shared" si="1506"/>
        <v>0</v>
      </c>
      <c r="ME229" s="1460">
        <f t="shared" si="1506"/>
        <v>0</v>
      </c>
      <c r="MF229" s="1460">
        <f t="shared" si="1506"/>
        <v>0</v>
      </c>
      <c r="MG229" s="1460">
        <f t="shared" si="1506"/>
        <v>0</v>
      </c>
      <c r="MH229" s="1460">
        <f t="shared" si="1506"/>
        <v>0</v>
      </c>
      <c r="MI229" s="1460">
        <f t="shared" si="1506"/>
        <v>0</v>
      </c>
      <c r="MJ229" s="1460">
        <f t="shared" si="1506"/>
        <v>0</v>
      </c>
      <c r="MK229" s="1460">
        <f t="shared" si="1506"/>
        <v>0</v>
      </c>
      <c r="ML229" s="1460">
        <f t="shared" si="1506"/>
        <v>0</v>
      </c>
      <c r="MM229" s="1460">
        <f t="shared" si="1506"/>
        <v>0</v>
      </c>
      <c r="MN229" s="1460">
        <f t="shared" si="1506"/>
        <v>0</v>
      </c>
      <c r="MO229" s="1460">
        <f t="shared" si="1506"/>
        <v>0</v>
      </c>
      <c r="MP229" s="1460">
        <f t="shared" si="1506"/>
        <v>0</v>
      </c>
      <c r="MQ229" s="1460">
        <f t="shared" si="1506"/>
        <v>0</v>
      </c>
      <c r="MR229" s="1460">
        <f t="shared" si="1506"/>
        <v>0</v>
      </c>
      <c r="MS229" s="1460">
        <f t="shared" si="1331"/>
        <v>0</v>
      </c>
      <c r="MT229" s="1460">
        <f t="shared" si="1331"/>
        <v>0</v>
      </c>
      <c r="MU229" s="1460">
        <f t="shared" si="1331"/>
        <v>0</v>
      </c>
      <c r="MV229" s="1460">
        <f t="shared" ref="MS229:NH245" si="1511">IF(MV$12&lt;$AO229,0,IF(MV$12&lt;=$AU229,(MV$8-$LW229)*$D229/12,IF(MV$12&gt;=$BF229,(MV$8-$LZ229)*$D229/12,IF(MV$12&gt;=$BE229,0,IF(MV$12&gt;=$BA229,(MV$8-$LY229)*$D229/12,IF(MV$12&gt;=$AZ229,0,IF(MV$12&gt;=$AV229,(MV$8-$LX229)*$D229/12,0)))))))</f>
        <v>0</v>
      </c>
      <c r="MW229" s="1460">
        <f t="shared" si="1511"/>
        <v>0</v>
      </c>
      <c r="MX229" s="1460">
        <f t="shared" si="1511"/>
        <v>0</v>
      </c>
      <c r="MY229" s="1460">
        <f t="shared" si="1511"/>
        <v>0</v>
      </c>
      <c r="MZ229" s="1460">
        <f t="shared" si="1511"/>
        <v>0</v>
      </c>
      <c r="NA229" s="1460">
        <f t="shared" si="1511"/>
        <v>0</v>
      </c>
      <c r="NB229" s="1460">
        <f t="shared" si="1511"/>
        <v>0</v>
      </c>
      <c r="NC229" s="1460">
        <f t="shared" si="1511"/>
        <v>0</v>
      </c>
      <c r="ND229" s="1460">
        <f t="shared" si="1511"/>
        <v>0</v>
      </c>
      <c r="NE229" s="1460">
        <f t="shared" si="1511"/>
        <v>0</v>
      </c>
      <c r="NF229" s="1460">
        <f t="shared" si="1511"/>
        <v>0</v>
      </c>
      <c r="NG229" s="1460">
        <f t="shared" si="1511"/>
        <v>0</v>
      </c>
      <c r="NH229" s="1460">
        <f t="shared" si="1511"/>
        <v>0</v>
      </c>
      <c r="NI229" s="1460">
        <f t="shared" si="1332"/>
        <v>0</v>
      </c>
      <c r="NJ229" s="1460">
        <f t="shared" si="1332"/>
        <v>0</v>
      </c>
      <c r="NK229" s="1460">
        <f t="shared" si="1332"/>
        <v>0</v>
      </c>
      <c r="NL229" s="1460">
        <f t="shared" ref="NI229:NX245" si="1512">IF(NL$12&lt;$AO229,0,IF(NL$12&lt;=$AU229,(NL$8-$LW229)*$D229/12,IF(NL$12&gt;=$BF229,(NL$8-$LZ229)*$D229/12,IF(NL$12&gt;=$BE229,0,IF(NL$12&gt;=$BA229,(NL$8-$LY229)*$D229/12,IF(NL$12&gt;=$AZ229,0,IF(NL$12&gt;=$AV229,(NL$8-$LX229)*$D229/12,0)))))))</f>
        <v>0</v>
      </c>
      <c r="NM229" s="1460">
        <f t="shared" si="1512"/>
        <v>0</v>
      </c>
      <c r="NN229" s="1460">
        <f t="shared" si="1512"/>
        <v>0</v>
      </c>
      <c r="NO229" s="1460">
        <f t="shared" si="1512"/>
        <v>0</v>
      </c>
      <c r="NP229" s="1460">
        <f t="shared" si="1512"/>
        <v>0</v>
      </c>
      <c r="NQ229" s="1460">
        <f t="shared" si="1512"/>
        <v>0</v>
      </c>
      <c r="NR229" s="1460">
        <f t="shared" si="1512"/>
        <v>0</v>
      </c>
      <c r="NS229" s="1460">
        <f t="shared" si="1512"/>
        <v>0</v>
      </c>
      <c r="NT229" s="1460">
        <f t="shared" si="1512"/>
        <v>0</v>
      </c>
      <c r="NU229" s="1460">
        <f t="shared" si="1512"/>
        <v>0</v>
      </c>
      <c r="NV229" s="1460">
        <f t="shared" si="1512"/>
        <v>0</v>
      </c>
      <c r="NW229" s="1460">
        <f t="shared" si="1512"/>
        <v>0</v>
      </c>
      <c r="NX229" s="1460">
        <f t="shared" si="1512"/>
        <v>0</v>
      </c>
      <c r="NY229" s="1460">
        <f t="shared" si="1333"/>
        <v>0</v>
      </c>
      <c r="NZ229" s="1460">
        <f t="shared" si="1333"/>
        <v>0</v>
      </c>
      <c r="OA229" s="1460">
        <f t="shared" si="1333"/>
        <v>0</v>
      </c>
      <c r="OB229" s="1460">
        <f t="shared" si="1333"/>
        <v>0</v>
      </c>
      <c r="OC229" s="1460">
        <f t="shared" si="1333"/>
        <v>0</v>
      </c>
      <c r="OD229" s="1460">
        <f t="shared" si="1333"/>
        <v>0</v>
      </c>
      <c r="OE229" s="1460">
        <f t="shared" si="1333"/>
        <v>0</v>
      </c>
      <c r="OF229" s="1460">
        <f t="shared" si="1333"/>
        <v>0</v>
      </c>
      <c r="OG229" s="1460">
        <f t="shared" si="1333"/>
        <v>0</v>
      </c>
      <c r="OH229" s="1460">
        <f t="shared" si="1333"/>
        <v>0</v>
      </c>
      <c r="OI229" s="1460">
        <f t="shared" si="1333"/>
        <v>0</v>
      </c>
      <c r="OJ229" s="1460">
        <f t="shared" si="1333"/>
        <v>0</v>
      </c>
      <c r="OK229" s="1460">
        <f t="shared" ref="OK229:OZ288" si="1513">IF(OK$12&lt;$AO229,0,IF(OK$12&lt;=$AU229,(OK$8-$LW229)*$D229/12,IF(OK$12&gt;=$BF229,(OK$8-$LZ229)*$D229/12,IF(OK$12&gt;=$BE229,0,IF(OK$12&gt;=$BA229,(OK$8-$LY229)*$D229/12,IF(OK$12&gt;=$AZ229,0,IF(OK$12&gt;=$AV229,(OK$8-$LX229)*$D229/12,0)))))))</f>
        <v>0</v>
      </c>
      <c r="OL229" s="1460">
        <f t="shared" si="1513"/>
        <v>0</v>
      </c>
      <c r="OM229" s="1460">
        <f t="shared" si="1513"/>
        <v>0</v>
      </c>
      <c r="ON229" s="1460">
        <f t="shared" si="1513"/>
        <v>0</v>
      </c>
      <c r="OO229" s="1460">
        <f t="shared" si="1513"/>
        <v>0</v>
      </c>
      <c r="OP229" s="1460">
        <f t="shared" si="1507"/>
        <v>0</v>
      </c>
      <c r="OQ229" s="1460">
        <f t="shared" si="1507"/>
        <v>0</v>
      </c>
      <c r="OR229" s="1460">
        <f t="shared" si="1507"/>
        <v>0</v>
      </c>
      <c r="OS229" s="1460">
        <f t="shared" si="1507"/>
        <v>0</v>
      </c>
      <c r="OT229" s="1460">
        <f t="shared" si="1507"/>
        <v>0</v>
      </c>
      <c r="OU229" s="1460">
        <f t="shared" si="1507"/>
        <v>0</v>
      </c>
      <c r="OV229" s="1460">
        <f t="shared" si="1507"/>
        <v>0</v>
      </c>
      <c r="OW229" s="1460">
        <f t="shared" si="1507"/>
        <v>0</v>
      </c>
      <c r="OX229" s="1460">
        <f t="shared" si="1507"/>
        <v>0</v>
      </c>
      <c r="OY229" s="1460">
        <f t="shared" si="1507"/>
        <v>0</v>
      </c>
      <c r="OZ229" s="1460">
        <f t="shared" si="1507"/>
        <v>0</v>
      </c>
      <c r="PA229" s="1460">
        <f t="shared" si="1507"/>
        <v>0</v>
      </c>
      <c r="PB229" s="1460">
        <f t="shared" si="1507"/>
        <v>0</v>
      </c>
      <c r="PC229" s="1460">
        <f t="shared" si="1507"/>
        <v>0</v>
      </c>
      <c r="PD229" s="1460">
        <f t="shared" si="1507"/>
        <v>0</v>
      </c>
      <c r="PE229" s="1460">
        <f t="shared" si="1507"/>
        <v>0</v>
      </c>
      <c r="PF229" s="1460">
        <f t="shared" si="1508"/>
        <v>0</v>
      </c>
      <c r="PG229" s="1460">
        <f t="shared" si="1508"/>
        <v>0</v>
      </c>
      <c r="PH229" s="1460">
        <f t="shared" si="1508"/>
        <v>0</v>
      </c>
      <c r="PI229" s="1460">
        <f t="shared" si="1508"/>
        <v>0</v>
      </c>
      <c r="PJ229" s="1460">
        <f t="shared" si="1508"/>
        <v>0</v>
      </c>
      <c r="PK229" s="1460">
        <f t="shared" si="1508"/>
        <v>0</v>
      </c>
      <c r="PL229" s="1460">
        <f t="shared" si="1508"/>
        <v>0</v>
      </c>
      <c r="PM229" s="1460">
        <f t="shared" si="1508"/>
        <v>0</v>
      </c>
      <c r="PN229" s="1460">
        <f t="shared" si="1508"/>
        <v>0</v>
      </c>
      <c r="PO229" s="1460">
        <f t="shared" si="1508"/>
        <v>0</v>
      </c>
      <c r="PP229" s="1460">
        <f t="shared" si="1508"/>
        <v>0</v>
      </c>
      <c r="PQ229" s="1460">
        <f t="shared" si="1508"/>
        <v>0</v>
      </c>
      <c r="PR229" s="1460">
        <f t="shared" si="1508"/>
        <v>0</v>
      </c>
      <c r="PS229" s="1460">
        <f t="shared" si="1508"/>
        <v>0</v>
      </c>
      <c r="PT229" s="1460">
        <f t="shared" si="1508"/>
        <v>0</v>
      </c>
      <c r="PU229" s="1460">
        <f t="shared" si="1508"/>
        <v>0</v>
      </c>
      <c r="PV229" s="1460">
        <f t="shared" si="1509"/>
        <v>0</v>
      </c>
      <c r="PW229" s="1460">
        <f t="shared" si="1509"/>
        <v>0</v>
      </c>
      <c r="PX229" s="1460">
        <f t="shared" si="1509"/>
        <v>0</v>
      </c>
      <c r="PY229" s="1460">
        <f t="shared" si="1509"/>
        <v>0</v>
      </c>
      <c r="PZ229" s="1460">
        <f t="shared" si="1509"/>
        <v>0</v>
      </c>
      <c r="QA229" s="1460">
        <f t="shared" si="1509"/>
        <v>0</v>
      </c>
      <c r="QB229" s="1460">
        <f t="shared" si="1509"/>
        <v>0</v>
      </c>
      <c r="QC229" s="1460">
        <f t="shared" si="1509"/>
        <v>0</v>
      </c>
      <c r="QD229" s="1460">
        <f t="shared" si="1509"/>
        <v>0</v>
      </c>
      <c r="QE229" s="1460">
        <f t="shared" si="1509"/>
        <v>0</v>
      </c>
      <c r="QF229" s="1460">
        <f t="shared" si="1509"/>
        <v>0</v>
      </c>
      <c r="QG229" s="1460">
        <f t="shared" si="1509"/>
        <v>0</v>
      </c>
      <c r="QH229" s="1460">
        <f t="shared" si="1509"/>
        <v>0</v>
      </c>
      <c r="QI229" s="1460">
        <f t="shared" si="1509"/>
        <v>0</v>
      </c>
      <c r="QJ229" s="1460">
        <f t="shared" si="1509"/>
        <v>0</v>
      </c>
      <c r="QK229" s="1460">
        <f t="shared" si="1509"/>
        <v>0</v>
      </c>
      <c r="QL229" s="1460">
        <f t="shared" si="1323"/>
        <v>0</v>
      </c>
      <c r="QM229" s="1460">
        <f t="shared" si="1323"/>
        <v>0</v>
      </c>
      <c r="QN229" s="1460">
        <f t="shared" si="1323"/>
        <v>0</v>
      </c>
      <c r="QO229" s="1460">
        <f t="shared" si="1323"/>
        <v>0</v>
      </c>
      <c r="QP229" s="1460">
        <f t="shared" si="1323"/>
        <v>0</v>
      </c>
      <c r="QQ229" s="1460">
        <f t="shared" si="1323"/>
        <v>0</v>
      </c>
    </row>
    <row r="230" spans="1:459" s="1466" customFormat="1" ht="22.5" customHeight="1">
      <c r="A230" s="1468"/>
      <c r="B230" s="1469"/>
      <c r="C230" s="1469"/>
      <c r="D230" s="1470"/>
      <c r="E230" s="1471"/>
      <c r="F230" s="1472"/>
      <c r="G230" s="1472"/>
      <c r="H230" s="1473">
        <f t="shared" si="1342"/>
        <v>0</v>
      </c>
      <c r="I230" s="1474">
        <v>0</v>
      </c>
      <c r="J230" s="1475">
        <f t="shared" si="437"/>
        <v>0</v>
      </c>
      <c r="K230" s="1476">
        <v>0</v>
      </c>
      <c r="L230" s="1477">
        <f t="shared" si="1343"/>
        <v>0</v>
      </c>
      <c r="M230" s="1477">
        <f t="shared" si="1344"/>
        <v>0</v>
      </c>
      <c r="N230" s="1478"/>
      <c r="O230" s="1479">
        <v>0</v>
      </c>
      <c r="P230" s="1480">
        <v>0</v>
      </c>
      <c r="Q230" s="1828">
        <v>0</v>
      </c>
      <c r="R230" s="1831">
        <f t="shared" si="1345"/>
        <v>0</v>
      </c>
      <c r="S230" s="1481">
        <f>IF(AND(SUM(O230:Q230)=0,N230="NNN"),MIN('Operating History and Pro Forma'!$M$33,'Operating History and Pro Forma'!$T$15)*D230,SUM(O230:Q230)*D230)</f>
        <v>0</v>
      </c>
      <c r="T230" s="1482">
        <f t="shared" si="1346"/>
        <v>0</v>
      </c>
      <c r="U230" s="1483">
        <f t="shared" si="1347"/>
        <v>0</v>
      </c>
      <c r="V230" s="1480"/>
      <c r="W230" s="1514"/>
      <c r="X230" s="1486" t="str">
        <f t="shared" si="1348"/>
        <v/>
      </c>
      <c r="Y230" s="1487">
        <f t="shared" si="1349"/>
        <v>0</v>
      </c>
      <c r="Z230" s="1488"/>
      <c r="AA230" s="1488"/>
      <c r="AB230" s="1488"/>
      <c r="AC230" s="1488"/>
      <c r="AD230" s="1489">
        <f t="shared" si="1350"/>
        <v>0</v>
      </c>
      <c r="AE230" s="1490" t="str">
        <f t="shared" si="1351"/>
        <v/>
      </c>
      <c r="AF230" s="1491">
        <f t="shared" si="1352"/>
        <v>0</v>
      </c>
      <c r="AG230" s="1492">
        <f t="shared" si="1353"/>
        <v>0</v>
      </c>
      <c r="AH230" s="1493">
        <f t="shared" si="1320"/>
        <v>0</v>
      </c>
      <c r="AI230" s="1493">
        <f t="shared" si="1320"/>
        <v>0</v>
      </c>
      <c r="AJ230" s="1494">
        <f t="shared" si="1320"/>
        <v>0</v>
      </c>
      <c r="AK230" s="1494">
        <f t="shared" si="1320"/>
        <v>0</v>
      </c>
      <c r="AL230" s="1495">
        <f t="shared" si="1320"/>
        <v>0</v>
      </c>
      <c r="AM230" s="1496">
        <f t="shared" si="1320"/>
        <v>0</v>
      </c>
      <c r="AN230" s="1497">
        <f t="shared" si="399"/>
        <v>0</v>
      </c>
      <c r="AO230" s="1498">
        <f t="shared" si="1327"/>
        <v>0</v>
      </c>
      <c r="AP230" s="1499">
        <f t="shared" si="1354"/>
        <v>0</v>
      </c>
      <c r="AQ230" s="1500">
        <f t="shared" si="1355"/>
        <v>0</v>
      </c>
      <c r="AR230" s="1501">
        <f t="shared" si="1356"/>
        <v>0</v>
      </c>
      <c r="AS230" s="1498">
        <f t="shared" si="1324"/>
        <v>0</v>
      </c>
      <c r="AT230" s="1501">
        <f t="shared" si="1357"/>
        <v>0</v>
      </c>
      <c r="AU230" s="1498">
        <f t="shared" si="1358"/>
        <v>1</v>
      </c>
      <c r="AV230" s="1498">
        <f t="shared" si="1359"/>
        <v>2</v>
      </c>
      <c r="AW230" s="1499">
        <f t="shared" si="1360"/>
        <v>0</v>
      </c>
      <c r="AX230" s="1502">
        <f t="shared" si="1361"/>
        <v>0</v>
      </c>
      <c r="AY230" s="1503">
        <f t="shared" si="1362"/>
        <v>0</v>
      </c>
      <c r="AZ230" s="1498">
        <f t="shared" si="1363"/>
        <v>2</v>
      </c>
      <c r="BA230" s="1498">
        <f t="shared" si="1364"/>
        <v>3</v>
      </c>
      <c r="BB230" s="1499">
        <f t="shared" si="1365"/>
        <v>0</v>
      </c>
      <c r="BC230" s="1502">
        <f t="shared" si="1366"/>
        <v>0</v>
      </c>
      <c r="BD230" s="1503">
        <f t="shared" si="1367"/>
        <v>0</v>
      </c>
      <c r="BE230" s="1498">
        <f t="shared" si="1368"/>
        <v>3</v>
      </c>
      <c r="BF230" s="1498">
        <f t="shared" si="1369"/>
        <v>4</v>
      </c>
      <c r="BG230" s="1499">
        <f t="shared" si="1370"/>
        <v>0</v>
      </c>
      <c r="BH230" s="1502">
        <f t="shared" si="1371"/>
        <v>0</v>
      </c>
      <c r="BI230" s="1502">
        <f t="shared" si="1372"/>
        <v>0</v>
      </c>
      <c r="BJ230" s="1504">
        <f t="shared" si="1373"/>
        <v>1900</v>
      </c>
      <c r="BK230" s="1505" t="str">
        <f t="shared" si="1374"/>
        <v/>
      </c>
      <c r="BL230" s="1506"/>
      <c r="BM230" s="1507">
        <f t="shared" si="1375"/>
        <v>0</v>
      </c>
      <c r="BN230" s="1508">
        <f t="shared" si="1376"/>
        <v>0</v>
      </c>
      <c r="BO230" s="1508">
        <f t="shared" si="1376"/>
        <v>0</v>
      </c>
      <c r="BP230" s="1508">
        <f t="shared" si="1376"/>
        <v>0</v>
      </c>
      <c r="BQ230" s="1508">
        <f t="shared" si="1376"/>
        <v>0</v>
      </c>
      <c r="BR230" s="1508">
        <f t="shared" si="1376"/>
        <v>0</v>
      </c>
      <c r="BS230" s="1508">
        <f t="shared" si="1376"/>
        <v>0</v>
      </c>
      <c r="BT230" s="1508">
        <f t="shared" si="1376"/>
        <v>0</v>
      </c>
      <c r="BU230" s="1508">
        <f t="shared" si="1376"/>
        <v>0</v>
      </c>
      <c r="BV230" s="1508">
        <f t="shared" si="1376"/>
        <v>0</v>
      </c>
      <c r="BW230" s="1508">
        <f t="shared" si="1376"/>
        <v>0</v>
      </c>
      <c r="BX230" s="1508">
        <f t="shared" si="1376"/>
        <v>0</v>
      </c>
      <c r="BY230" s="1507">
        <f t="shared" si="1376"/>
        <v>0</v>
      </c>
      <c r="BZ230" s="1508">
        <f t="shared" si="1376"/>
        <v>0</v>
      </c>
      <c r="CA230" s="1508">
        <f t="shared" si="1376"/>
        <v>0</v>
      </c>
      <c r="CB230" s="1508">
        <f t="shared" si="1376"/>
        <v>0</v>
      </c>
      <c r="CC230" s="1508">
        <f t="shared" si="1376"/>
        <v>0</v>
      </c>
      <c r="CD230" s="1508">
        <f t="shared" si="1335"/>
        <v>0</v>
      </c>
      <c r="CE230" s="1508">
        <f t="shared" si="1335"/>
        <v>0</v>
      </c>
      <c r="CF230" s="1508">
        <f t="shared" si="1335"/>
        <v>0</v>
      </c>
      <c r="CG230" s="1508">
        <f t="shared" si="1335"/>
        <v>0</v>
      </c>
      <c r="CH230" s="1508">
        <f t="shared" si="1335"/>
        <v>0</v>
      </c>
      <c r="CI230" s="1508">
        <f t="shared" si="1335"/>
        <v>0</v>
      </c>
      <c r="CJ230" s="1509">
        <f t="shared" si="1335"/>
        <v>0</v>
      </c>
      <c r="CK230" s="1507">
        <f t="shared" si="1335"/>
        <v>0</v>
      </c>
      <c r="CL230" s="1508">
        <f t="shared" si="1335"/>
        <v>0</v>
      </c>
      <c r="CM230" s="1508">
        <f t="shared" si="1335"/>
        <v>0</v>
      </c>
      <c r="CN230" s="1508">
        <f t="shared" si="1335"/>
        <v>0</v>
      </c>
      <c r="CO230" s="1508">
        <f t="shared" si="1335"/>
        <v>0</v>
      </c>
      <c r="CP230" s="1508">
        <f t="shared" si="1335"/>
        <v>0</v>
      </c>
      <c r="CQ230" s="1508">
        <f t="shared" si="1335"/>
        <v>0</v>
      </c>
      <c r="CR230" s="1508">
        <f t="shared" si="1335"/>
        <v>0</v>
      </c>
      <c r="CS230" s="1508">
        <f t="shared" si="1335"/>
        <v>0</v>
      </c>
      <c r="CT230" s="1508">
        <f t="shared" si="1336"/>
        <v>0</v>
      </c>
      <c r="CU230" s="1508">
        <f t="shared" si="1336"/>
        <v>0</v>
      </c>
      <c r="CV230" s="1509">
        <f t="shared" si="1336"/>
        <v>0</v>
      </c>
      <c r="CW230" s="1508">
        <f t="shared" si="1336"/>
        <v>0</v>
      </c>
      <c r="CX230" s="1508">
        <f t="shared" si="1336"/>
        <v>0</v>
      </c>
      <c r="CY230" s="1508">
        <f t="shared" si="1336"/>
        <v>0</v>
      </c>
      <c r="CZ230" s="1508">
        <f t="shared" si="1336"/>
        <v>0</v>
      </c>
      <c r="DA230" s="1508">
        <f t="shared" si="1336"/>
        <v>0</v>
      </c>
      <c r="DB230" s="1508">
        <f t="shared" si="1336"/>
        <v>0</v>
      </c>
      <c r="DC230" s="1508">
        <f t="shared" si="1336"/>
        <v>0</v>
      </c>
      <c r="DD230" s="1508">
        <f t="shared" si="1336"/>
        <v>0</v>
      </c>
      <c r="DE230" s="1508">
        <f t="shared" si="1336"/>
        <v>0</v>
      </c>
      <c r="DF230" s="1508">
        <f t="shared" si="1336"/>
        <v>0</v>
      </c>
      <c r="DG230" s="1508">
        <f t="shared" si="1336"/>
        <v>0</v>
      </c>
      <c r="DH230" s="1509">
        <f t="shared" si="1336"/>
        <v>0</v>
      </c>
      <c r="DI230" s="1508">
        <f t="shared" si="1336"/>
        <v>0</v>
      </c>
      <c r="DJ230" s="1508">
        <f t="shared" si="1337"/>
        <v>0</v>
      </c>
      <c r="DK230" s="1508">
        <f t="shared" si="1337"/>
        <v>0</v>
      </c>
      <c r="DL230" s="1508">
        <f t="shared" si="1337"/>
        <v>0</v>
      </c>
      <c r="DM230" s="1508">
        <f t="shared" si="1337"/>
        <v>0</v>
      </c>
      <c r="DN230" s="1508">
        <f t="shared" si="1337"/>
        <v>0</v>
      </c>
      <c r="DO230" s="1508">
        <f t="shared" si="1337"/>
        <v>0</v>
      </c>
      <c r="DP230" s="1508">
        <f t="shared" si="1337"/>
        <v>0</v>
      </c>
      <c r="DQ230" s="1508">
        <f t="shared" si="1337"/>
        <v>0</v>
      </c>
      <c r="DR230" s="1508">
        <f t="shared" si="1337"/>
        <v>0</v>
      </c>
      <c r="DS230" s="1508">
        <f t="shared" si="1337"/>
        <v>0</v>
      </c>
      <c r="DT230" s="1509">
        <f t="shared" si="1337"/>
        <v>0</v>
      </c>
      <c r="DU230" s="1507">
        <f t="shared" si="1337"/>
        <v>0</v>
      </c>
      <c r="DV230" s="1508">
        <f t="shared" si="1337"/>
        <v>0</v>
      </c>
      <c r="DW230" s="1508">
        <f t="shared" si="1337"/>
        <v>0</v>
      </c>
      <c r="DX230" s="1508">
        <f t="shared" si="1337"/>
        <v>0</v>
      </c>
      <c r="DY230" s="1508">
        <f t="shared" si="1337"/>
        <v>0</v>
      </c>
      <c r="DZ230" s="1508">
        <f t="shared" si="1338"/>
        <v>0</v>
      </c>
      <c r="EA230" s="1508">
        <f t="shared" si="1338"/>
        <v>0</v>
      </c>
      <c r="EB230" s="1508">
        <f t="shared" si="1338"/>
        <v>0</v>
      </c>
      <c r="EC230" s="1508">
        <f t="shared" si="1338"/>
        <v>0</v>
      </c>
      <c r="ED230" s="1508">
        <f t="shared" si="1338"/>
        <v>0</v>
      </c>
      <c r="EE230" s="1508">
        <f t="shared" si="1338"/>
        <v>0</v>
      </c>
      <c r="EF230" s="1508">
        <f t="shared" si="1338"/>
        <v>0</v>
      </c>
      <c r="EG230" s="1507">
        <f t="shared" si="1338"/>
        <v>0</v>
      </c>
      <c r="EH230" s="1508">
        <f t="shared" si="1338"/>
        <v>0</v>
      </c>
      <c r="EI230" s="1508">
        <f t="shared" si="1338"/>
        <v>0</v>
      </c>
      <c r="EJ230" s="1508">
        <f t="shared" si="1338"/>
        <v>0</v>
      </c>
      <c r="EK230" s="1508">
        <f t="shared" si="1338"/>
        <v>0</v>
      </c>
      <c r="EL230" s="1508">
        <f t="shared" si="1338"/>
        <v>0</v>
      </c>
      <c r="EM230" s="1508">
        <f t="shared" si="1338"/>
        <v>0</v>
      </c>
      <c r="EN230" s="1508">
        <f t="shared" si="1338"/>
        <v>0</v>
      </c>
      <c r="EO230" s="1508">
        <f t="shared" si="1338"/>
        <v>0</v>
      </c>
      <c r="EP230" s="1508">
        <f t="shared" si="1340"/>
        <v>0</v>
      </c>
      <c r="EQ230" s="1508">
        <f t="shared" si="1340"/>
        <v>0</v>
      </c>
      <c r="ER230" s="1509">
        <f t="shared" si="1340"/>
        <v>0</v>
      </c>
      <c r="ES230" s="1507">
        <f t="shared" si="1340"/>
        <v>0</v>
      </c>
      <c r="ET230" s="1508">
        <f t="shared" si="1340"/>
        <v>0</v>
      </c>
      <c r="EU230" s="1508">
        <f t="shared" si="1340"/>
        <v>0</v>
      </c>
      <c r="EV230" s="1508">
        <f t="shared" si="1340"/>
        <v>0</v>
      </c>
      <c r="EW230" s="1508">
        <f t="shared" si="1340"/>
        <v>0</v>
      </c>
      <c r="EX230" s="1508">
        <f t="shared" si="1340"/>
        <v>0</v>
      </c>
      <c r="EY230" s="1508">
        <f t="shared" si="1340"/>
        <v>0</v>
      </c>
      <c r="EZ230" s="1508">
        <f t="shared" si="1340"/>
        <v>0</v>
      </c>
      <c r="FA230" s="1508">
        <f t="shared" si="1340"/>
        <v>0</v>
      </c>
      <c r="FB230" s="1508">
        <f t="shared" si="1340"/>
        <v>0</v>
      </c>
      <c r="FC230" s="1508">
        <f t="shared" si="1340"/>
        <v>0</v>
      </c>
      <c r="FD230" s="1509">
        <f t="shared" si="1340"/>
        <v>0</v>
      </c>
      <c r="FE230" s="1508">
        <f t="shared" si="1340"/>
        <v>0</v>
      </c>
      <c r="FF230" s="1508">
        <f t="shared" si="1339"/>
        <v>0</v>
      </c>
      <c r="FG230" s="1508">
        <f t="shared" si="1334"/>
        <v>0</v>
      </c>
      <c r="FH230" s="1508">
        <f t="shared" si="1334"/>
        <v>0</v>
      </c>
      <c r="FI230" s="1508">
        <f t="shared" si="1334"/>
        <v>0</v>
      </c>
      <c r="FJ230" s="1508">
        <f t="shared" si="1334"/>
        <v>0</v>
      </c>
      <c r="FK230" s="1508">
        <f t="shared" si="1334"/>
        <v>0</v>
      </c>
      <c r="FL230" s="1508">
        <f t="shared" si="1334"/>
        <v>0</v>
      </c>
      <c r="FM230" s="1508">
        <f t="shared" si="1334"/>
        <v>0</v>
      </c>
      <c r="FN230" s="1508">
        <f t="shared" si="1334"/>
        <v>0</v>
      </c>
      <c r="FO230" s="1508">
        <f t="shared" si="1334"/>
        <v>0</v>
      </c>
      <c r="FP230" s="1509">
        <f t="shared" si="1334"/>
        <v>0</v>
      </c>
      <c r="FQ230" s="1508">
        <f t="shared" si="1334"/>
        <v>0</v>
      </c>
      <c r="FR230" s="1508">
        <f t="shared" si="1334"/>
        <v>0</v>
      </c>
      <c r="FS230" s="1508">
        <f t="shared" si="1334"/>
        <v>0</v>
      </c>
      <c r="FT230" s="1508">
        <f t="shared" si="1334"/>
        <v>0</v>
      </c>
      <c r="FU230" s="1508">
        <f t="shared" si="1334"/>
        <v>0</v>
      </c>
      <c r="FV230" s="1508">
        <f t="shared" si="1334"/>
        <v>0</v>
      </c>
      <c r="FW230" s="1508">
        <f t="shared" si="1322"/>
        <v>0</v>
      </c>
      <c r="FX230" s="1508">
        <f t="shared" si="1322"/>
        <v>0</v>
      </c>
      <c r="FY230" s="1508">
        <f t="shared" si="1322"/>
        <v>0</v>
      </c>
      <c r="FZ230" s="1508">
        <f t="shared" si="1322"/>
        <v>0</v>
      </c>
      <c r="GA230" s="1508">
        <f t="shared" si="1322"/>
        <v>0</v>
      </c>
      <c r="GB230" s="1509">
        <f t="shared" si="1322"/>
        <v>0</v>
      </c>
      <c r="GC230" s="1506"/>
      <c r="GD230" s="1458">
        <f t="shared" si="1377"/>
        <v>1</v>
      </c>
      <c r="GE230" s="1510">
        <f t="shared" si="1341"/>
        <v>0</v>
      </c>
      <c r="GF230" s="1511">
        <f t="shared" si="1341"/>
        <v>0</v>
      </c>
      <c r="GG230" s="1511">
        <f t="shared" si="1341"/>
        <v>0</v>
      </c>
      <c r="GH230" s="1511">
        <f t="shared" si="1341"/>
        <v>0</v>
      </c>
      <c r="GI230" s="1511">
        <f t="shared" si="1341"/>
        <v>0</v>
      </c>
      <c r="GJ230" s="1511">
        <f t="shared" si="1341"/>
        <v>0</v>
      </c>
      <c r="GK230" s="1511">
        <f t="shared" si="1341"/>
        <v>0</v>
      </c>
      <c r="GL230" s="1511">
        <f t="shared" si="1341"/>
        <v>0</v>
      </c>
      <c r="GM230" s="1511">
        <f t="shared" si="1341"/>
        <v>0</v>
      </c>
      <c r="GN230" s="1512">
        <f t="shared" si="1341"/>
        <v>0</v>
      </c>
      <c r="GO230" s="1513">
        <f t="shared" si="1378"/>
        <v>0</v>
      </c>
      <c r="GP230" s="1506"/>
      <c r="GQ230" s="1510">
        <f t="shared" si="1304"/>
        <v>0</v>
      </c>
      <c r="GR230" s="1511">
        <f t="shared" si="1510"/>
        <v>0</v>
      </c>
      <c r="GS230" s="1511">
        <f t="shared" si="1510"/>
        <v>0</v>
      </c>
      <c r="GT230" s="1511">
        <f t="shared" si="1510"/>
        <v>0</v>
      </c>
      <c r="GU230" s="1511">
        <f t="shared" si="1510"/>
        <v>0</v>
      </c>
      <c r="GV230" s="1511">
        <f t="shared" si="1510"/>
        <v>0</v>
      </c>
      <c r="GW230" s="1511">
        <f t="shared" si="1510"/>
        <v>0</v>
      </c>
      <c r="GX230" s="1511">
        <f t="shared" si="1510"/>
        <v>0</v>
      </c>
      <c r="GY230" s="1511">
        <f t="shared" si="1510"/>
        <v>0</v>
      </c>
      <c r="GZ230" s="1512">
        <f t="shared" si="1510"/>
        <v>0</v>
      </c>
      <c r="HA230" s="1513">
        <f t="shared" si="1379"/>
        <v>0</v>
      </c>
      <c r="HB230" s="1506">
        <f t="shared" si="1380"/>
        <v>1</v>
      </c>
      <c r="HC230" s="1506"/>
      <c r="HD230" s="1508">
        <f t="shared" si="1381"/>
        <v>0</v>
      </c>
      <c r="HE230" s="1460">
        <f t="shared" si="1382"/>
        <v>0</v>
      </c>
      <c r="HF230" s="1460">
        <f t="shared" si="1383"/>
        <v>0</v>
      </c>
      <c r="HG230" s="1460">
        <f t="shared" si="1384"/>
        <v>0</v>
      </c>
      <c r="HH230" s="1460">
        <f t="shared" si="1385"/>
        <v>0</v>
      </c>
      <c r="HI230" s="1460">
        <f t="shared" si="1386"/>
        <v>0</v>
      </c>
      <c r="HJ230" s="1460">
        <f t="shared" si="1387"/>
        <v>0</v>
      </c>
      <c r="HK230" s="1460">
        <f t="shared" si="1388"/>
        <v>0</v>
      </c>
      <c r="HL230" s="1460">
        <f t="shared" si="1389"/>
        <v>0</v>
      </c>
      <c r="HM230" s="1460">
        <f t="shared" si="1390"/>
        <v>0</v>
      </c>
      <c r="HN230" s="1460">
        <f t="shared" si="1391"/>
        <v>0</v>
      </c>
      <c r="HO230" s="1460">
        <f t="shared" si="1392"/>
        <v>0</v>
      </c>
      <c r="HP230" s="1460">
        <f t="shared" si="1393"/>
        <v>0</v>
      </c>
      <c r="HQ230" s="1460">
        <f t="shared" si="1394"/>
        <v>0</v>
      </c>
      <c r="HR230" s="1460">
        <f t="shared" si="1395"/>
        <v>0</v>
      </c>
      <c r="HS230" s="1460">
        <f t="shared" si="1396"/>
        <v>0</v>
      </c>
      <c r="HT230" s="1460">
        <f t="shared" si="1397"/>
        <v>0</v>
      </c>
      <c r="HU230" s="1460">
        <f t="shared" si="1398"/>
        <v>0</v>
      </c>
      <c r="HV230" s="1460">
        <f t="shared" si="1399"/>
        <v>0</v>
      </c>
      <c r="HW230" s="1460">
        <f t="shared" si="1400"/>
        <v>0</v>
      </c>
      <c r="HX230" s="1460">
        <f t="shared" si="1401"/>
        <v>0</v>
      </c>
      <c r="HY230" s="1460">
        <f t="shared" si="1402"/>
        <v>0</v>
      </c>
      <c r="HZ230" s="1460">
        <f t="shared" si="1403"/>
        <v>0</v>
      </c>
      <c r="IA230" s="1460">
        <f t="shared" si="1404"/>
        <v>0</v>
      </c>
      <c r="IB230" s="1460">
        <f t="shared" si="1405"/>
        <v>0</v>
      </c>
      <c r="IC230" s="1460">
        <f t="shared" si="1406"/>
        <v>0</v>
      </c>
      <c r="ID230" s="1460">
        <f t="shared" si="1407"/>
        <v>0</v>
      </c>
      <c r="IE230" s="1460">
        <f t="shared" si="1408"/>
        <v>0</v>
      </c>
      <c r="IF230" s="1460">
        <f t="shared" si="1409"/>
        <v>0</v>
      </c>
      <c r="IG230" s="1460">
        <f t="shared" si="1410"/>
        <v>0</v>
      </c>
      <c r="IH230" s="1460">
        <f t="shared" si="1411"/>
        <v>0</v>
      </c>
      <c r="II230" s="1460">
        <f t="shared" si="1412"/>
        <v>0</v>
      </c>
      <c r="IJ230" s="1460">
        <f t="shared" si="1413"/>
        <v>0</v>
      </c>
      <c r="IK230" s="1460">
        <f t="shared" si="1414"/>
        <v>0</v>
      </c>
      <c r="IL230" s="1460">
        <f t="shared" si="1415"/>
        <v>0</v>
      </c>
      <c r="IM230" s="1460">
        <f t="shared" si="1416"/>
        <v>0</v>
      </c>
      <c r="IN230" s="1460">
        <f t="shared" si="1417"/>
        <v>0</v>
      </c>
      <c r="IO230" s="1460">
        <f t="shared" si="1418"/>
        <v>0</v>
      </c>
      <c r="IP230" s="1460">
        <f t="shared" si="1419"/>
        <v>0</v>
      </c>
      <c r="IQ230" s="1460">
        <f t="shared" si="1420"/>
        <v>0</v>
      </c>
      <c r="IR230" s="1460">
        <f t="shared" si="1421"/>
        <v>0</v>
      </c>
      <c r="IS230" s="1460">
        <f t="shared" si="1422"/>
        <v>0</v>
      </c>
      <c r="IT230" s="1460">
        <f t="shared" si="1423"/>
        <v>0</v>
      </c>
      <c r="IU230" s="1460">
        <f t="shared" si="1424"/>
        <v>0</v>
      </c>
      <c r="IV230" s="1460">
        <f t="shared" si="1425"/>
        <v>0</v>
      </c>
      <c r="IW230" s="1460">
        <f t="shared" si="1426"/>
        <v>0</v>
      </c>
      <c r="IX230" s="1460">
        <f t="shared" si="1427"/>
        <v>0</v>
      </c>
      <c r="IY230" s="1460">
        <f t="shared" si="1428"/>
        <v>0</v>
      </c>
      <c r="IZ230" s="1460">
        <f t="shared" si="1429"/>
        <v>0</v>
      </c>
      <c r="JA230" s="1460">
        <f t="shared" si="1430"/>
        <v>0</v>
      </c>
      <c r="JB230" s="1460">
        <f t="shared" si="1431"/>
        <v>0</v>
      </c>
      <c r="JC230" s="1460">
        <f t="shared" si="1432"/>
        <v>0</v>
      </c>
      <c r="JD230" s="1460">
        <f t="shared" si="1433"/>
        <v>0</v>
      </c>
      <c r="JE230" s="1460">
        <f t="shared" si="1434"/>
        <v>0</v>
      </c>
      <c r="JF230" s="1460">
        <f t="shared" si="1435"/>
        <v>0</v>
      </c>
      <c r="JG230" s="1460">
        <f t="shared" si="1436"/>
        <v>0</v>
      </c>
      <c r="JH230" s="1460">
        <f t="shared" si="1437"/>
        <v>0</v>
      </c>
      <c r="JI230" s="1460">
        <f t="shared" si="1438"/>
        <v>0</v>
      </c>
      <c r="JJ230" s="1460">
        <f t="shared" si="1439"/>
        <v>0</v>
      </c>
      <c r="JK230" s="1460">
        <f t="shared" si="1440"/>
        <v>0</v>
      </c>
      <c r="JL230" s="1460">
        <f t="shared" si="1441"/>
        <v>0</v>
      </c>
      <c r="JM230" s="1460">
        <f t="shared" si="1442"/>
        <v>0</v>
      </c>
      <c r="JN230" s="1460">
        <f t="shared" si="1443"/>
        <v>0</v>
      </c>
      <c r="JO230" s="1460">
        <f t="shared" si="1444"/>
        <v>0</v>
      </c>
      <c r="JP230" s="1460">
        <f t="shared" si="1445"/>
        <v>0</v>
      </c>
      <c r="JQ230" s="1460">
        <f t="shared" si="1446"/>
        <v>0</v>
      </c>
      <c r="JR230" s="1460">
        <f t="shared" si="1447"/>
        <v>0</v>
      </c>
      <c r="JS230" s="1460">
        <f t="shared" si="1448"/>
        <v>0</v>
      </c>
      <c r="JT230" s="1460">
        <f t="shared" si="1449"/>
        <v>0</v>
      </c>
      <c r="JU230" s="1460">
        <f t="shared" si="1450"/>
        <v>0</v>
      </c>
      <c r="JV230" s="1460">
        <f t="shared" si="1451"/>
        <v>0</v>
      </c>
      <c r="JW230" s="1460">
        <f t="shared" si="1452"/>
        <v>0</v>
      </c>
      <c r="JX230" s="1460">
        <f t="shared" si="1453"/>
        <v>0</v>
      </c>
      <c r="JY230" s="1460">
        <f t="shared" si="1454"/>
        <v>0</v>
      </c>
      <c r="JZ230" s="1460">
        <f t="shared" si="1455"/>
        <v>0</v>
      </c>
      <c r="KA230" s="1460">
        <f t="shared" si="1456"/>
        <v>0</v>
      </c>
      <c r="KB230" s="1460">
        <f t="shared" si="1457"/>
        <v>0</v>
      </c>
      <c r="KC230" s="1460">
        <f t="shared" si="1458"/>
        <v>0</v>
      </c>
      <c r="KD230" s="1460">
        <f t="shared" si="1459"/>
        <v>0</v>
      </c>
      <c r="KE230" s="1460">
        <f t="shared" si="1460"/>
        <v>0</v>
      </c>
      <c r="KF230" s="1460">
        <f t="shared" si="1461"/>
        <v>0</v>
      </c>
      <c r="KG230" s="1460">
        <f t="shared" si="1462"/>
        <v>0</v>
      </c>
      <c r="KH230" s="1460">
        <f t="shared" si="1463"/>
        <v>0</v>
      </c>
      <c r="KI230" s="1460">
        <f t="shared" si="1464"/>
        <v>0</v>
      </c>
      <c r="KJ230" s="1460">
        <f t="shared" si="1465"/>
        <v>0</v>
      </c>
      <c r="KK230" s="1460">
        <f t="shared" si="1466"/>
        <v>0</v>
      </c>
      <c r="KL230" s="1460">
        <f t="shared" si="1467"/>
        <v>0</v>
      </c>
      <c r="KM230" s="1460">
        <f t="shared" si="1468"/>
        <v>0</v>
      </c>
      <c r="KN230" s="1460">
        <f t="shared" si="1469"/>
        <v>0</v>
      </c>
      <c r="KO230" s="1460">
        <f t="shared" si="1470"/>
        <v>0</v>
      </c>
      <c r="KP230" s="1460">
        <f t="shared" si="1471"/>
        <v>0</v>
      </c>
      <c r="KQ230" s="1460">
        <f t="shared" si="1472"/>
        <v>0</v>
      </c>
      <c r="KR230" s="1460">
        <f t="shared" si="1473"/>
        <v>0</v>
      </c>
      <c r="KS230" s="1460">
        <f t="shared" si="1474"/>
        <v>0</v>
      </c>
      <c r="KT230" s="1460">
        <f t="shared" si="1475"/>
        <v>0</v>
      </c>
      <c r="KU230" s="1460">
        <f t="shared" si="1476"/>
        <v>0</v>
      </c>
      <c r="KV230" s="1460">
        <f t="shared" si="1477"/>
        <v>0</v>
      </c>
      <c r="KW230" s="1460">
        <f t="shared" si="1478"/>
        <v>0</v>
      </c>
      <c r="KX230" s="1460">
        <f t="shared" si="1479"/>
        <v>0</v>
      </c>
      <c r="KY230" s="1460">
        <f t="shared" si="1480"/>
        <v>0</v>
      </c>
      <c r="KZ230" s="1460">
        <f t="shared" si="1481"/>
        <v>0</v>
      </c>
      <c r="LA230" s="1460">
        <f t="shared" si="1482"/>
        <v>0</v>
      </c>
      <c r="LB230" s="1460">
        <f t="shared" si="1483"/>
        <v>0</v>
      </c>
      <c r="LC230" s="1460">
        <f t="shared" si="1484"/>
        <v>0</v>
      </c>
      <c r="LD230" s="1460">
        <f t="shared" si="1485"/>
        <v>0</v>
      </c>
      <c r="LE230" s="1460">
        <f t="shared" si="1486"/>
        <v>0</v>
      </c>
      <c r="LF230" s="1460">
        <f t="shared" si="1487"/>
        <v>0</v>
      </c>
      <c r="LG230" s="1460">
        <f t="shared" si="1488"/>
        <v>0</v>
      </c>
      <c r="LH230" s="1460">
        <f t="shared" si="1489"/>
        <v>0</v>
      </c>
      <c r="LI230" s="1460">
        <f t="shared" si="1490"/>
        <v>0</v>
      </c>
      <c r="LJ230" s="1460">
        <f t="shared" si="1491"/>
        <v>0</v>
      </c>
      <c r="LK230" s="1460">
        <f t="shared" si="1492"/>
        <v>0</v>
      </c>
      <c r="LL230" s="1460">
        <f t="shared" si="1493"/>
        <v>0</v>
      </c>
      <c r="LM230" s="1460">
        <f t="shared" si="1494"/>
        <v>0</v>
      </c>
      <c r="LN230" s="1460">
        <f t="shared" si="1495"/>
        <v>0</v>
      </c>
      <c r="LO230" s="1460">
        <f t="shared" si="1496"/>
        <v>0</v>
      </c>
      <c r="LP230" s="1460">
        <f t="shared" si="1497"/>
        <v>0</v>
      </c>
      <c r="LQ230" s="1460">
        <f t="shared" si="1498"/>
        <v>0</v>
      </c>
      <c r="LR230" s="1460">
        <f t="shared" si="1499"/>
        <v>0</v>
      </c>
      <c r="LS230" s="1460">
        <f t="shared" si="1500"/>
        <v>0</v>
      </c>
      <c r="LW230" s="1467">
        <f t="shared" si="1501"/>
        <v>0</v>
      </c>
      <c r="LX230" s="1467">
        <f t="shared" si="1502"/>
        <v>0</v>
      </c>
      <c r="LY230" s="1467">
        <f t="shared" si="1503"/>
        <v>0</v>
      </c>
      <c r="LZ230" s="1467">
        <f t="shared" si="1504"/>
        <v>0</v>
      </c>
      <c r="MA230" s="1506"/>
      <c r="MB230" s="1460">
        <f t="shared" si="1505"/>
        <v>0</v>
      </c>
      <c r="MC230" s="1460">
        <f t="shared" si="1506"/>
        <v>0</v>
      </c>
      <c r="MD230" s="1460">
        <f t="shared" si="1506"/>
        <v>0</v>
      </c>
      <c r="ME230" s="1460">
        <f t="shared" si="1506"/>
        <v>0</v>
      </c>
      <c r="MF230" s="1460">
        <f t="shared" si="1506"/>
        <v>0</v>
      </c>
      <c r="MG230" s="1460">
        <f t="shared" si="1506"/>
        <v>0</v>
      </c>
      <c r="MH230" s="1460">
        <f t="shared" si="1506"/>
        <v>0</v>
      </c>
      <c r="MI230" s="1460">
        <f t="shared" si="1506"/>
        <v>0</v>
      </c>
      <c r="MJ230" s="1460">
        <f t="shared" si="1506"/>
        <v>0</v>
      </c>
      <c r="MK230" s="1460">
        <f t="shared" si="1506"/>
        <v>0</v>
      </c>
      <c r="ML230" s="1460">
        <f t="shared" si="1506"/>
        <v>0</v>
      </c>
      <c r="MM230" s="1460">
        <f t="shared" si="1506"/>
        <v>0</v>
      </c>
      <c r="MN230" s="1460">
        <f t="shared" si="1506"/>
        <v>0</v>
      </c>
      <c r="MO230" s="1460">
        <f t="shared" si="1506"/>
        <v>0</v>
      </c>
      <c r="MP230" s="1460">
        <f t="shared" si="1506"/>
        <v>0</v>
      </c>
      <c r="MQ230" s="1460">
        <f t="shared" si="1506"/>
        <v>0</v>
      </c>
      <c r="MR230" s="1460">
        <f t="shared" si="1506"/>
        <v>0</v>
      </c>
      <c r="MS230" s="1460">
        <f t="shared" si="1511"/>
        <v>0</v>
      </c>
      <c r="MT230" s="1460">
        <f t="shared" si="1511"/>
        <v>0</v>
      </c>
      <c r="MU230" s="1460">
        <f t="shared" si="1511"/>
        <v>0</v>
      </c>
      <c r="MV230" s="1460">
        <f t="shared" si="1511"/>
        <v>0</v>
      </c>
      <c r="MW230" s="1460">
        <f t="shared" si="1511"/>
        <v>0</v>
      </c>
      <c r="MX230" s="1460">
        <f t="shared" si="1511"/>
        <v>0</v>
      </c>
      <c r="MY230" s="1460">
        <f t="shared" si="1511"/>
        <v>0</v>
      </c>
      <c r="MZ230" s="1460">
        <f t="shared" si="1511"/>
        <v>0</v>
      </c>
      <c r="NA230" s="1460">
        <f t="shared" si="1511"/>
        <v>0</v>
      </c>
      <c r="NB230" s="1460">
        <f t="shared" si="1511"/>
        <v>0</v>
      </c>
      <c r="NC230" s="1460">
        <f t="shared" si="1511"/>
        <v>0</v>
      </c>
      <c r="ND230" s="1460">
        <f t="shared" si="1511"/>
        <v>0</v>
      </c>
      <c r="NE230" s="1460">
        <f t="shared" si="1511"/>
        <v>0</v>
      </c>
      <c r="NF230" s="1460">
        <f t="shared" si="1511"/>
        <v>0</v>
      </c>
      <c r="NG230" s="1460">
        <f t="shared" si="1511"/>
        <v>0</v>
      </c>
      <c r="NH230" s="1460">
        <f t="shared" si="1511"/>
        <v>0</v>
      </c>
      <c r="NI230" s="1460">
        <f t="shared" si="1512"/>
        <v>0</v>
      </c>
      <c r="NJ230" s="1460">
        <f t="shared" si="1512"/>
        <v>0</v>
      </c>
      <c r="NK230" s="1460">
        <f t="shared" si="1512"/>
        <v>0</v>
      </c>
      <c r="NL230" s="1460">
        <f t="shared" si="1512"/>
        <v>0</v>
      </c>
      <c r="NM230" s="1460">
        <f t="shared" si="1512"/>
        <v>0</v>
      </c>
      <c r="NN230" s="1460">
        <f t="shared" si="1512"/>
        <v>0</v>
      </c>
      <c r="NO230" s="1460">
        <f t="shared" si="1512"/>
        <v>0</v>
      </c>
      <c r="NP230" s="1460">
        <f t="shared" si="1512"/>
        <v>0</v>
      </c>
      <c r="NQ230" s="1460">
        <f t="shared" si="1512"/>
        <v>0</v>
      </c>
      <c r="NR230" s="1460">
        <f t="shared" si="1512"/>
        <v>0</v>
      </c>
      <c r="NS230" s="1460">
        <f t="shared" si="1512"/>
        <v>0</v>
      </c>
      <c r="NT230" s="1460">
        <f t="shared" si="1512"/>
        <v>0</v>
      </c>
      <c r="NU230" s="1460">
        <f t="shared" si="1512"/>
        <v>0</v>
      </c>
      <c r="NV230" s="1460">
        <f t="shared" si="1512"/>
        <v>0</v>
      </c>
      <c r="NW230" s="1460">
        <f t="shared" si="1512"/>
        <v>0</v>
      </c>
      <c r="NX230" s="1460">
        <f t="shared" si="1512"/>
        <v>0</v>
      </c>
      <c r="NY230" s="1460">
        <f t="shared" ref="NY230:ON245" si="1514">IF(NY$12&lt;$AO230,0,IF(NY$12&lt;=$AU230,(NY$8-$LW230)*$D230/12,IF(NY$12&gt;=$BF230,(NY$8-$LZ230)*$D230/12,IF(NY$12&gt;=$BE230,0,IF(NY$12&gt;=$BA230,(NY$8-$LY230)*$D230/12,IF(NY$12&gt;=$AZ230,0,IF(NY$12&gt;=$AV230,(NY$8-$LX230)*$D230/12,0)))))))</f>
        <v>0</v>
      </c>
      <c r="NZ230" s="1460">
        <f t="shared" si="1514"/>
        <v>0</v>
      </c>
      <c r="OA230" s="1460">
        <f t="shared" si="1514"/>
        <v>0</v>
      </c>
      <c r="OB230" s="1460">
        <f t="shared" si="1514"/>
        <v>0</v>
      </c>
      <c r="OC230" s="1460">
        <f t="shared" si="1514"/>
        <v>0</v>
      </c>
      <c r="OD230" s="1460">
        <f t="shared" si="1514"/>
        <v>0</v>
      </c>
      <c r="OE230" s="1460">
        <f t="shared" si="1514"/>
        <v>0</v>
      </c>
      <c r="OF230" s="1460">
        <f t="shared" si="1514"/>
        <v>0</v>
      </c>
      <c r="OG230" s="1460">
        <f t="shared" si="1514"/>
        <v>0</v>
      </c>
      <c r="OH230" s="1460">
        <f t="shared" si="1514"/>
        <v>0</v>
      </c>
      <c r="OI230" s="1460">
        <f t="shared" si="1514"/>
        <v>0</v>
      </c>
      <c r="OJ230" s="1460">
        <f t="shared" si="1514"/>
        <v>0</v>
      </c>
      <c r="OK230" s="1460">
        <f t="shared" si="1514"/>
        <v>0</v>
      </c>
      <c r="OL230" s="1460">
        <f t="shared" si="1514"/>
        <v>0</v>
      </c>
      <c r="OM230" s="1460">
        <f t="shared" si="1514"/>
        <v>0</v>
      </c>
      <c r="ON230" s="1460">
        <f t="shared" si="1514"/>
        <v>0</v>
      </c>
      <c r="OO230" s="1460">
        <f t="shared" si="1513"/>
        <v>0</v>
      </c>
      <c r="OP230" s="1460">
        <f t="shared" si="1507"/>
        <v>0</v>
      </c>
      <c r="OQ230" s="1460">
        <f t="shared" si="1507"/>
        <v>0</v>
      </c>
      <c r="OR230" s="1460">
        <f t="shared" si="1507"/>
        <v>0</v>
      </c>
      <c r="OS230" s="1460">
        <f t="shared" si="1507"/>
        <v>0</v>
      </c>
      <c r="OT230" s="1460">
        <f t="shared" si="1507"/>
        <v>0</v>
      </c>
      <c r="OU230" s="1460">
        <f t="shared" si="1507"/>
        <v>0</v>
      </c>
      <c r="OV230" s="1460">
        <f t="shared" si="1507"/>
        <v>0</v>
      </c>
      <c r="OW230" s="1460">
        <f t="shared" si="1507"/>
        <v>0</v>
      </c>
      <c r="OX230" s="1460">
        <f t="shared" si="1507"/>
        <v>0</v>
      </c>
      <c r="OY230" s="1460">
        <f t="shared" si="1507"/>
        <v>0</v>
      </c>
      <c r="OZ230" s="1460">
        <f t="shared" si="1507"/>
        <v>0</v>
      </c>
      <c r="PA230" s="1460">
        <f t="shared" si="1507"/>
        <v>0</v>
      </c>
      <c r="PB230" s="1460">
        <f t="shared" si="1507"/>
        <v>0</v>
      </c>
      <c r="PC230" s="1460">
        <f t="shared" si="1507"/>
        <v>0</v>
      </c>
      <c r="PD230" s="1460">
        <f t="shared" si="1507"/>
        <v>0</v>
      </c>
      <c r="PE230" s="1460">
        <f t="shared" si="1507"/>
        <v>0</v>
      </c>
      <c r="PF230" s="1460">
        <f t="shared" si="1508"/>
        <v>0</v>
      </c>
      <c r="PG230" s="1460">
        <f t="shared" si="1508"/>
        <v>0</v>
      </c>
      <c r="PH230" s="1460">
        <f t="shared" si="1508"/>
        <v>0</v>
      </c>
      <c r="PI230" s="1460">
        <f t="shared" si="1508"/>
        <v>0</v>
      </c>
      <c r="PJ230" s="1460">
        <f t="shared" si="1508"/>
        <v>0</v>
      </c>
      <c r="PK230" s="1460">
        <f t="shared" si="1508"/>
        <v>0</v>
      </c>
      <c r="PL230" s="1460">
        <f t="shared" si="1508"/>
        <v>0</v>
      </c>
      <c r="PM230" s="1460">
        <f t="shared" si="1508"/>
        <v>0</v>
      </c>
      <c r="PN230" s="1460">
        <f t="shared" si="1508"/>
        <v>0</v>
      </c>
      <c r="PO230" s="1460">
        <f t="shared" si="1508"/>
        <v>0</v>
      </c>
      <c r="PP230" s="1460">
        <f t="shared" si="1508"/>
        <v>0</v>
      </c>
      <c r="PQ230" s="1460">
        <f t="shared" si="1508"/>
        <v>0</v>
      </c>
      <c r="PR230" s="1460">
        <f t="shared" si="1508"/>
        <v>0</v>
      </c>
      <c r="PS230" s="1460">
        <f t="shared" si="1508"/>
        <v>0</v>
      </c>
      <c r="PT230" s="1460">
        <f t="shared" si="1508"/>
        <v>0</v>
      </c>
      <c r="PU230" s="1460">
        <f t="shared" si="1508"/>
        <v>0</v>
      </c>
      <c r="PV230" s="1460">
        <f t="shared" si="1509"/>
        <v>0</v>
      </c>
      <c r="PW230" s="1460">
        <f t="shared" si="1509"/>
        <v>0</v>
      </c>
      <c r="PX230" s="1460">
        <f t="shared" si="1509"/>
        <v>0</v>
      </c>
      <c r="PY230" s="1460">
        <f t="shared" si="1509"/>
        <v>0</v>
      </c>
      <c r="PZ230" s="1460">
        <f t="shared" si="1509"/>
        <v>0</v>
      </c>
      <c r="QA230" s="1460">
        <f t="shared" si="1509"/>
        <v>0</v>
      </c>
      <c r="QB230" s="1460">
        <f t="shared" si="1509"/>
        <v>0</v>
      </c>
      <c r="QC230" s="1460">
        <f t="shared" si="1509"/>
        <v>0</v>
      </c>
      <c r="QD230" s="1460">
        <f t="shared" si="1509"/>
        <v>0</v>
      </c>
      <c r="QE230" s="1460">
        <f t="shared" si="1509"/>
        <v>0</v>
      </c>
      <c r="QF230" s="1460">
        <f t="shared" si="1509"/>
        <v>0</v>
      </c>
      <c r="QG230" s="1460">
        <f t="shared" si="1509"/>
        <v>0</v>
      </c>
      <c r="QH230" s="1460">
        <f t="shared" si="1509"/>
        <v>0</v>
      </c>
      <c r="QI230" s="1460">
        <f t="shared" si="1509"/>
        <v>0</v>
      </c>
      <c r="QJ230" s="1460">
        <f t="shared" si="1509"/>
        <v>0</v>
      </c>
      <c r="QK230" s="1460">
        <f t="shared" si="1509"/>
        <v>0</v>
      </c>
      <c r="QL230" s="1460">
        <f t="shared" si="1323"/>
        <v>0</v>
      </c>
      <c r="QM230" s="1460">
        <f t="shared" si="1323"/>
        <v>0</v>
      </c>
      <c r="QN230" s="1460">
        <f t="shared" si="1323"/>
        <v>0</v>
      </c>
      <c r="QO230" s="1460">
        <f t="shared" si="1323"/>
        <v>0</v>
      </c>
      <c r="QP230" s="1460">
        <f t="shared" si="1323"/>
        <v>0</v>
      </c>
      <c r="QQ230" s="1460">
        <f t="shared" si="1323"/>
        <v>0</v>
      </c>
    </row>
    <row r="231" spans="1:459" s="1466" customFormat="1" ht="22.5" customHeight="1">
      <c r="A231" s="1468"/>
      <c r="B231" s="1469"/>
      <c r="C231" s="1469"/>
      <c r="D231" s="1470"/>
      <c r="E231" s="1471"/>
      <c r="F231" s="1472"/>
      <c r="G231" s="1472"/>
      <c r="H231" s="1473">
        <f t="shared" si="1342"/>
        <v>0</v>
      </c>
      <c r="I231" s="1474">
        <v>0</v>
      </c>
      <c r="J231" s="1475">
        <f t="shared" si="437"/>
        <v>0</v>
      </c>
      <c r="K231" s="1476">
        <v>0</v>
      </c>
      <c r="L231" s="1477">
        <f t="shared" si="1343"/>
        <v>0</v>
      </c>
      <c r="M231" s="1477">
        <f t="shared" si="1344"/>
        <v>0</v>
      </c>
      <c r="N231" s="1478"/>
      <c r="O231" s="1479">
        <v>0</v>
      </c>
      <c r="P231" s="1480">
        <v>0</v>
      </c>
      <c r="Q231" s="1828">
        <v>0</v>
      </c>
      <c r="R231" s="1831">
        <f t="shared" si="1345"/>
        <v>0</v>
      </c>
      <c r="S231" s="1481">
        <f>IF(AND(SUM(O231:Q231)=0,N231="NNN"),MIN('Operating History and Pro Forma'!$M$33,'Operating History and Pro Forma'!$T$15)*D231,SUM(O231:Q231)*D231)</f>
        <v>0</v>
      </c>
      <c r="T231" s="1482">
        <f t="shared" si="1346"/>
        <v>0</v>
      </c>
      <c r="U231" s="1483">
        <f t="shared" si="1347"/>
        <v>0</v>
      </c>
      <c r="V231" s="1480"/>
      <c r="W231" s="1514"/>
      <c r="X231" s="1486" t="str">
        <f t="shared" si="1348"/>
        <v/>
      </c>
      <c r="Y231" s="1487">
        <f t="shared" si="1349"/>
        <v>0</v>
      </c>
      <c r="Z231" s="1488"/>
      <c r="AA231" s="1488"/>
      <c r="AB231" s="1488"/>
      <c r="AC231" s="1488"/>
      <c r="AD231" s="1489">
        <f t="shared" si="1350"/>
        <v>0</v>
      </c>
      <c r="AE231" s="1490" t="str">
        <f t="shared" si="1351"/>
        <v/>
      </c>
      <c r="AF231" s="1491">
        <f t="shared" si="1352"/>
        <v>0</v>
      </c>
      <c r="AG231" s="1492">
        <f t="shared" si="1353"/>
        <v>0</v>
      </c>
      <c r="AH231" s="1493">
        <f t="shared" si="1320"/>
        <v>0</v>
      </c>
      <c r="AI231" s="1493">
        <f t="shared" si="1320"/>
        <v>0</v>
      </c>
      <c r="AJ231" s="1494">
        <f t="shared" si="1320"/>
        <v>0</v>
      </c>
      <c r="AK231" s="1494">
        <f t="shared" si="1320"/>
        <v>0</v>
      </c>
      <c r="AL231" s="1495">
        <f t="shared" si="1320"/>
        <v>0</v>
      </c>
      <c r="AM231" s="1496">
        <f t="shared" si="1320"/>
        <v>0</v>
      </c>
      <c r="AN231" s="1497">
        <f t="shared" si="399"/>
        <v>0</v>
      </c>
      <c r="AO231" s="1498">
        <f t="shared" si="1327"/>
        <v>0</v>
      </c>
      <c r="AP231" s="1499">
        <f t="shared" si="1354"/>
        <v>0</v>
      </c>
      <c r="AQ231" s="1500">
        <f t="shared" si="1355"/>
        <v>0</v>
      </c>
      <c r="AR231" s="1501">
        <f t="shared" si="1356"/>
        <v>0</v>
      </c>
      <c r="AS231" s="1498">
        <f t="shared" si="1324"/>
        <v>0</v>
      </c>
      <c r="AT231" s="1501">
        <f t="shared" si="1357"/>
        <v>0</v>
      </c>
      <c r="AU231" s="1498">
        <f t="shared" si="1358"/>
        <v>1</v>
      </c>
      <c r="AV231" s="1498">
        <f t="shared" si="1359"/>
        <v>2</v>
      </c>
      <c r="AW231" s="1499">
        <f t="shared" si="1360"/>
        <v>0</v>
      </c>
      <c r="AX231" s="1502">
        <f t="shared" si="1361"/>
        <v>0</v>
      </c>
      <c r="AY231" s="1503">
        <f t="shared" si="1362"/>
        <v>0</v>
      </c>
      <c r="AZ231" s="1498">
        <f t="shared" si="1363"/>
        <v>2</v>
      </c>
      <c r="BA231" s="1498">
        <f t="shared" si="1364"/>
        <v>3</v>
      </c>
      <c r="BB231" s="1499">
        <f t="shared" si="1365"/>
        <v>0</v>
      </c>
      <c r="BC231" s="1502">
        <f t="shared" si="1366"/>
        <v>0</v>
      </c>
      <c r="BD231" s="1503">
        <f t="shared" si="1367"/>
        <v>0</v>
      </c>
      <c r="BE231" s="1498">
        <f t="shared" si="1368"/>
        <v>3</v>
      </c>
      <c r="BF231" s="1498">
        <f t="shared" si="1369"/>
        <v>4</v>
      </c>
      <c r="BG231" s="1499">
        <f t="shared" si="1370"/>
        <v>0</v>
      </c>
      <c r="BH231" s="1502">
        <f t="shared" si="1371"/>
        <v>0</v>
      </c>
      <c r="BI231" s="1502">
        <f t="shared" si="1372"/>
        <v>0</v>
      </c>
      <c r="BJ231" s="1504">
        <f t="shared" si="1373"/>
        <v>1900</v>
      </c>
      <c r="BK231" s="1505" t="str">
        <f t="shared" si="1374"/>
        <v/>
      </c>
      <c r="BL231" s="1506"/>
      <c r="BM231" s="1507">
        <f t="shared" si="1375"/>
        <v>0</v>
      </c>
      <c r="BN231" s="1508">
        <f t="shared" si="1376"/>
        <v>0</v>
      </c>
      <c r="BO231" s="1508">
        <f t="shared" si="1376"/>
        <v>0</v>
      </c>
      <c r="BP231" s="1508">
        <f t="shared" si="1376"/>
        <v>0</v>
      </c>
      <c r="BQ231" s="1508">
        <f t="shared" si="1376"/>
        <v>0</v>
      </c>
      <c r="BR231" s="1508">
        <f t="shared" si="1376"/>
        <v>0</v>
      </c>
      <c r="BS231" s="1508">
        <f t="shared" si="1376"/>
        <v>0</v>
      </c>
      <c r="BT231" s="1508">
        <f t="shared" si="1376"/>
        <v>0</v>
      </c>
      <c r="BU231" s="1508">
        <f t="shared" si="1376"/>
        <v>0</v>
      </c>
      <c r="BV231" s="1508">
        <f t="shared" si="1376"/>
        <v>0</v>
      </c>
      <c r="BW231" s="1508">
        <f t="shared" si="1376"/>
        <v>0</v>
      </c>
      <c r="BX231" s="1508">
        <f t="shared" si="1376"/>
        <v>0</v>
      </c>
      <c r="BY231" s="1507">
        <f t="shared" si="1376"/>
        <v>0</v>
      </c>
      <c r="BZ231" s="1508">
        <f t="shared" si="1376"/>
        <v>0</v>
      </c>
      <c r="CA231" s="1508">
        <f t="shared" si="1376"/>
        <v>0</v>
      </c>
      <c r="CB231" s="1508">
        <f t="shared" si="1376"/>
        <v>0</v>
      </c>
      <c r="CC231" s="1508">
        <f t="shared" si="1376"/>
        <v>0</v>
      </c>
      <c r="CD231" s="1508">
        <f t="shared" si="1335"/>
        <v>0</v>
      </c>
      <c r="CE231" s="1508">
        <f t="shared" si="1335"/>
        <v>0</v>
      </c>
      <c r="CF231" s="1508">
        <f t="shared" si="1335"/>
        <v>0</v>
      </c>
      <c r="CG231" s="1508">
        <f t="shared" si="1335"/>
        <v>0</v>
      </c>
      <c r="CH231" s="1508">
        <f t="shared" si="1335"/>
        <v>0</v>
      </c>
      <c r="CI231" s="1508">
        <f t="shared" si="1335"/>
        <v>0</v>
      </c>
      <c r="CJ231" s="1509">
        <f t="shared" si="1335"/>
        <v>0</v>
      </c>
      <c r="CK231" s="1507">
        <f t="shared" si="1335"/>
        <v>0</v>
      </c>
      <c r="CL231" s="1508">
        <f t="shared" si="1335"/>
        <v>0</v>
      </c>
      <c r="CM231" s="1508">
        <f t="shared" si="1335"/>
        <v>0</v>
      </c>
      <c r="CN231" s="1508">
        <f t="shared" si="1335"/>
        <v>0</v>
      </c>
      <c r="CO231" s="1508">
        <f t="shared" si="1335"/>
        <v>0</v>
      </c>
      <c r="CP231" s="1508">
        <f t="shared" si="1335"/>
        <v>0</v>
      </c>
      <c r="CQ231" s="1508">
        <f t="shared" si="1335"/>
        <v>0</v>
      </c>
      <c r="CR231" s="1508">
        <f t="shared" si="1335"/>
        <v>0</v>
      </c>
      <c r="CS231" s="1508">
        <f t="shared" si="1335"/>
        <v>0</v>
      </c>
      <c r="CT231" s="1508">
        <f t="shared" si="1336"/>
        <v>0</v>
      </c>
      <c r="CU231" s="1508">
        <f t="shared" si="1336"/>
        <v>0</v>
      </c>
      <c r="CV231" s="1509">
        <f t="shared" si="1336"/>
        <v>0</v>
      </c>
      <c r="CW231" s="1508">
        <f t="shared" si="1336"/>
        <v>0</v>
      </c>
      <c r="CX231" s="1508">
        <f t="shared" si="1336"/>
        <v>0</v>
      </c>
      <c r="CY231" s="1508">
        <f t="shared" si="1336"/>
        <v>0</v>
      </c>
      <c r="CZ231" s="1508">
        <f t="shared" si="1336"/>
        <v>0</v>
      </c>
      <c r="DA231" s="1508">
        <f t="shared" si="1336"/>
        <v>0</v>
      </c>
      <c r="DB231" s="1508">
        <f t="shared" si="1336"/>
        <v>0</v>
      </c>
      <c r="DC231" s="1508">
        <f t="shared" si="1336"/>
        <v>0</v>
      </c>
      <c r="DD231" s="1508">
        <f t="shared" si="1336"/>
        <v>0</v>
      </c>
      <c r="DE231" s="1508">
        <f t="shared" si="1336"/>
        <v>0</v>
      </c>
      <c r="DF231" s="1508">
        <f t="shared" si="1336"/>
        <v>0</v>
      </c>
      <c r="DG231" s="1508">
        <f t="shared" si="1336"/>
        <v>0</v>
      </c>
      <c r="DH231" s="1509">
        <f t="shared" si="1336"/>
        <v>0</v>
      </c>
      <c r="DI231" s="1508">
        <f t="shared" si="1336"/>
        <v>0</v>
      </c>
      <c r="DJ231" s="1508">
        <f t="shared" si="1337"/>
        <v>0</v>
      </c>
      <c r="DK231" s="1508">
        <f t="shared" si="1337"/>
        <v>0</v>
      </c>
      <c r="DL231" s="1508">
        <f t="shared" si="1337"/>
        <v>0</v>
      </c>
      <c r="DM231" s="1508">
        <f t="shared" si="1337"/>
        <v>0</v>
      </c>
      <c r="DN231" s="1508">
        <f t="shared" si="1337"/>
        <v>0</v>
      </c>
      <c r="DO231" s="1508">
        <f t="shared" si="1337"/>
        <v>0</v>
      </c>
      <c r="DP231" s="1508">
        <f t="shared" si="1337"/>
        <v>0</v>
      </c>
      <c r="DQ231" s="1508">
        <f t="shared" si="1337"/>
        <v>0</v>
      </c>
      <c r="DR231" s="1508">
        <f t="shared" si="1337"/>
        <v>0</v>
      </c>
      <c r="DS231" s="1508">
        <f t="shared" si="1337"/>
        <v>0</v>
      </c>
      <c r="DT231" s="1509">
        <f t="shared" si="1337"/>
        <v>0</v>
      </c>
      <c r="DU231" s="1507">
        <f t="shared" si="1337"/>
        <v>0</v>
      </c>
      <c r="DV231" s="1508">
        <f t="shared" si="1337"/>
        <v>0</v>
      </c>
      <c r="DW231" s="1508">
        <f t="shared" si="1337"/>
        <v>0</v>
      </c>
      <c r="DX231" s="1508">
        <f t="shared" si="1337"/>
        <v>0</v>
      </c>
      <c r="DY231" s="1508">
        <f t="shared" si="1337"/>
        <v>0</v>
      </c>
      <c r="DZ231" s="1508">
        <f t="shared" si="1338"/>
        <v>0</v>
      </c>
      <c r="EA231" s="1508">
        <f t="shared" si="1338"/>
        <v>0</v>
      </c>
      <c r="EB231" s="1508">
        <f t="shared" si="1338"/>
        <v>0</v>
      </c>
      <c r="EC231" s="1508">
        <f t="shared" si="1338"/>
        <v>0</v>
      </c>
      <c r="ED231" s="1508">
        <f t="shared" si="1338"/>
        <v>0</v>
      </c>
      <c r="EE231" s="1508">
        <f t="shared" si="1338"/>
        <v>0</v>
      </c>
      <c r="EF231" s="1508">
        <f t="shared" si="1338"/>
        <v>0</v>
      </c>
      <c r="EG231" s="1507">
        <f t="shared" si="1338"/>
        <v>0</v>
      </c>
      <c r="EH231" s="1508">
        <f t="shared" si="1338"/>
        <v>0</v>
      </c>
      <c r="EI231" s="1508">
        <f t="shared" si="1338"/>
        <v>0</v>
      </c>
      <c r="EJ231" s="1508">
        <f t="shared" si="1338"/>
        <v>0</v>
      </c>
      <c r="EK231" s="1508">
        <f t="shared" si="1338"/>
        <v>0</v>
      </c>
      <c r="EL231" s="1508">
        <f t="shared" si="1338"/>
        <v>0</v>
      </c>
      <c r="EM231" s="1508">
        <f t="shared" si="1338"/>
        <v>0</v>
      </c>
      <c r="EN231" s="1508">
        <f t="shared" si="1338"/>
        <v>0</v>
      </c>
      <c r="EO231" s="1508">
        <f t="shared" si="1338"/>
        <v>0</v>
      </c>
      <c r="EP231" s="1508">
        <f t="shared" si="1340"/>
        <v>0</v>
      </c>
      <c r="EQ231" s="1508">
        <f t="shared" si="1340"/>
        <v>0</v>
      </c>
      <c r="ER231" s="1509">
        <f t="shared" si="1340"/>
        <v>0</v>
      </c>
      <c r="ES231" s="1507">
        <f t="shared" si="1340"/>
        <v>0</v>
      </c>
      <c r="ET231" s="1508">
        <f t="shared" si="1340"/>
        <v>0</v>
      </c>
      <c r="EU231" s="1508">
        <f t="shared" si="1340"/>
        <v>0</v>
      </c>
      <c r="EV231" s="1508">
        <f t="shared" si="1340"/>
        <v>0</v>
      </c>
      <c r="EW231" s="1508">
        <f t="shared" si="1340"/>
        <v>0</v>
      </c>
      <c r="EX231" s="1508">
        <f t="shared" si="1340"/>
        <v>0</v>
      </c>
      <c r="EY231" s="1508">
        <f t="shared" si="1340"/>
        <v>0</v>
      </c>
      <c r="EZ231" s="1508">
        <f t="shared" si="1340"/>
        <v>0</v>
      </c>
      <c r="FA231" s="1508">
        <f t="shared" si="1340"/>
        <v>0</v>
      </c>
      <c r="FB231" s="1508">
        <f t="shared" si="1340"/>
        <v>0</v>
      </c>
      <c r="FC231" s="1508">
        <f t="shared" si="1340"/>
        <v>0</v>
      </c>
      <c r="FD231" s="1509">
        <f t="shared" si="1340"/>
        <v>0</v>
      </c>
      <c r="FE231" s="1508">
        <f t="shared" si="1340"/>
        <v>0</v>
      </c>
      <c r="FF231" s="1508">
        <f t="shared" si="1339"/>
        <v>0</v>
      </c>
      <c r="FG231" s="1508">
        <f t="shared" si="1334"/>
        <v>0</v>
      </c>
      <c r="FH231" s="1508">
        <f t="shared" si="1334"/>
        <v>0</v>
      </c>
      <c r="FI231" s="1508">
        <f t="shared" si="1334"/>
        <v>0</v>
      </c>
      <c r="FJ231" s="1508">
        <f t="shared" si="1334"/>
        <v>0</v>
      </c>
      <c r="FK231" s="1508">
        <f t="shared" si="1334"/>
        <v>0</v>
      </c>
      <c r="FL231" s="1508">
        <f t="shared" si="1334"/>
        <v>0</v>
      </c>
      <c r="FM231" s="1508">
        <f t="shared" si="1334"/>
        <v>0</v>
      </c>
      <c r="FN231" s="1508">
        <f t="shared" si="1334"/>
        <v>0</v>
      </c>
      <c r="FO231" s="1508">
        <f t="shared" si="1334"/>
        <v>0</v>
      </c>
      <c r="FP231" s="1509">
        <f t="shared" si="1334"/>
        <v>0</v>
      </c>
      <c r="FQ231" s="1508">
        <f t="shared" si="1334"/>
        <v>0</v>
      </c>
      <c r="FR231" s="1508">
        <f t="shared" si="1334"/>
        <v>0</v>
      </c>
      <c r="FS231" s="1508">
        <f t="shared" ref="FG231:FV247" si="1515">IF(FS$12&lt;$AO231,0,IF(FS$12&lt;=$AU231,IF(FS$12&lt;$AS231,$L231,$AT231),IF(OR(AND(FS$12&lt;$BF231,FS$12&gt;=$BE231),AND(FS$12&lt;$BA231,FS$12&gt;=$AZ231),AND(FS$12&lt;$AV231,FS$12&gt;=$AU231)),0,IF(FS$12&gt;=$BF231,$BG231*$D231/12,IF(FS$12&gt;=$BA231,$BB231*$D231/12,IF(FS$12&gt;=$AV231,$AW231*$D231/12))))))</f>
        <v>0</v>
      </c>
      <c r="FT231" s="1508">
        <f t="shared" si="1515"/>
        <v>0</v>
      </c>
      <c r="FU231" s="1508">
        <f t="shared" si="1515"/>
        <v>0</v>
      </c>
      <c r="FV231" s="1508">
        <f t="shared" si="1515"/>
        <v>0</v>
      </c>
      <c r="FW231" s="1508">
        <f t="shared" si="1322"/>
        <v>0</v>
      </c>
      <c r="FX231" s="1508">
        <f t="shared" si="1322"/>
        <v>0</v>
      </c>
      <c r="FY231" s="1508">
        <f t="shared" si="1322"/>
        <v>0</v>
      </c>
      <c r="FZ231" s="1508">
        <f t="shared" si="1322"/>
        <v>0</v>
      </c>
      <c r="GA231" s="1508">
        <f t="shared" si="1322"/>
        <v>0</v>
      </c>
      <c r="GB231" s="1509">
        <f t="shared" si="1322"/>
        <v>0</v>
      </c>
      <c r="GC231" s="1506"/>
      <c r="GD231" s="1458">
        <f t="shared" si="1377"/>
        <v>1</v>
      </c>
      <c r="GE231" s="1510">
        <f t="shared" si="1341"/>
        <v>0</v>
      </c>
      <c r="GF231" s="1511">
        <f t="shared" si="1341"/>
        <v>0</v>
      </c>
      <c r="GG231" s="1511">
        <f t="shared" si="1341"/>
        <v>0</v>
      </c>
      <c r="GH231" s="1511">
        <f t="shared" si="1341"/>
        <v>0</v>
      </c>
      <c r="GI231" s="1511">
        <f t="shared" si="1341"/>
        <v>0</v>
      </c>
      <c r="GJ231" s="1511">
        <f t="shared" si="1341"/>
        <v>0</v>
      </c>
      <c r="GK231" s="1511">
        <f t="shared" si="1341"/>
        <v>0</v>
      </c>
      <c r="GL231" s="1511">
        <f t="shared" si="1341"/>
        <v>0</v>
      </c>
      <c r="GM231" s="1511">
        <f t="shared" si="1341"/>
        <v>0</v>
      </c>
      <c r="GN231" s="1512">
        <f t="shared" si="1341"/>
        <v>0</v>
      </c>
      <c r="GO231" s="1513">
        <f t="shared" si="1378"/>
        <v>0</v>
      </c>
      <c r="GP231" s="1506"/>
      <c r="GQ231" s="1510">
        <f t="shared" si="1304"/>
        <v>0</v>
      </c>
      <c r="GR231" s="1511">
        <f t="shared" si="1510"/>
        <v>0</v>
      </c>
      <c r="GS231" s="1511">
        <f t="shared" si="1510"/>
        <v>0</v>
      </c>
      <c r="GT231" s="1511">
        <f t="shared" si="1510"/>
        <v>0</v>
      </c>
      <c r="GU231" s="1511">
        <f t="shared" si="1510"/>
        <v>0</v>
      </c>
      <c r="GV231" s="1511">
        <f t="shared" si="1510"/>
        <v>0</v>
      </c>
      <c r="GW231" s="1511">
        <f t="shared" si="1510"/>
        <v>0</v>
      </c>
      <c r="GX231" s="1511">
        <f t="shared" si="1510"/>
        <v>0</v>
      </c>
      <c r="GY231" s="1511">
        <f t="shared" si="1510"/>
        <v>0</v>
      </c>
      <c r="GZ231" s="1512">
        <f t="shared" si="1510"/>
        <v>0</v>
      </c>
      <c r="HA231" s="1513">
        <f t="shared" si="1379"/>
        <v>0</v>
      </c>
      <c r="HB231" s="1506">
        <f t="shared" si="1380"/>
        <v>1</v>
      </c>
      <c r="HC231" s="1506"/>
      <c r="HD231" s="1508">
        <f t="shared" si="1381"/>
        <v>0</v>
      </c>
      <c r="HE231" s="1460">
        <f t="shared" si="1382"/>
        <v>0</v>
      </c>
      <c r="HF231" s="1460">
        <f t="shared" si="1383"/>
        <v>0</v>
      </c>
      <c r="HG231" s="1460">
        <f t="shared" si="1384"/>
        <v>0</v>
      </c>
      <c r="HH231" s="1460">
        <f t="shared" si="1385"/>
        <v>0</v>
      </c>
      <c r="HI231" s="1460">
        <f t="shared" si="1386"/>
        <v>0</v>
      </c>
      <c r="HJ231" s="1460">
        <f t="shared" si="1387"/>
        <v>0</v>
      </c>
      <c r="HK231" s="1460">
        <f t="shared" si="1388"/>
        <v>0</v>
      </c>
      <c r="HL231" s="1460">
        <f t="shared" si="1389"/>
        <v>0</v>
      </c>
      <c r="HM231" s="1460">
        <f t="shared" si="1390"/>
        <v>0</v>
      </c>
      <c r="HN231" s="1460">
        <f t="shared" si="1391"/>
        <v>0</v>
      </c>
      <c r="HO231" s="1460">
        <f t="shared" si="1392"/>
        <v>0</v>
      </c>
      <c r="HP231" s="1460">
        <f t="shared" si="1393"/>
        <v>0</v>
      </c>
      <c r="HQ231" s="1460">
        <f t="shared" si="1394"/>
        <v>0</v>
      </c>
      <c r="HR231" s="1460">
        <f t="shared" si="1395"/>
        <v>0</v>
      </c>
      <c r="HS231" s="1460">
        <f t="shared" si="1396"/>
        <v>0</v>
      </c>
      <c r="HT231" s="1460">
        <f t="shared" si="1397"/>
        <v>0</v>
      </c>
      <c r="HU231" s="1460">
        <f t="shared" si="1398"/>
        <v>0</v>
      </c>
      <c r="HV231" s="1460">
        <f t="shared" si="1399"/>
        <v>0</v>
      </c>
      <c r="HW231" s="1460">
        <f t="shared" si="1400"/>
        <v>0</v>
      </c>
      <c r="HX231" s="1460">
        <f t="shared" si="1401"/>
        <v>0</v>
      </c>
      <c r="HY231" s="1460">
        <f t="shared" si="1402"/>
        <v>0</v>
      </c>
      <c r="HZ231" s="1460">
        <f t="shared" si="1403"/>
        <v>0</v>
      </c>
      <c r="IA231" s="1460">
        <f t="shared" si="1404"/>
        <v>0</v>
      </c>
      <c r="IB231" s="1460">
        <f t="shared" si="1405"/>
        <v>0</v>
      </c>
      <c r="IC231" s="1460">
        <f t="shared" si="1406"/>
        <v>0</v>
      </c>
      <c r="ID231" s="1460">
        <f t="shared" si="1407"/>
        <v>0</v>
      </c>
      <c r="IE231" s="1460">
        <f t="shared" si="1408"/>
        <v>0</v>
      </c>
      <c r="IF231" s="1460">
        <f t="shared" si="1409"/>
        <v>0</v>
      </c>
      <c r="IG231" s="1460">
        <f t="shared" si="1410"/>
        <v>0</v>
      </c>
      <c r="IH231" s="1460">
        <f t="shared" si="1411"/>
        <v>0</v>
      </c>
      <c r="II231" s="1460">
        <f t="shared" si="1412"/>
        <v>0</v>
      </c>
      <c r="IJ231" s="1460">
        <f t="shared" si="1413"/>
        <v>0</v>
      </c>
      <c r="IK231" s="1460">
        <f t="shared" si="1414"/>
        <v>0</v>
      </c>
      <c r="IL231" s="1460">
        <f t="shared" si="1415"/>
        <v>0</v>
      </c>
      <c r="IM231" s="1460">
        <f t="shared" si="1416"/>
        <v>0</v>
      </c>
      <c r="IN231" s="1460">
        <f t="shared" si="1417"/>
        <v>0</v>
      </c>
      <c r="IO231" s="1460">
        <f t="shared" si="1418"/>
        <v>0</v>
      </c>
      <c r="IP231" s="1460">
        <f t="shared" si="1419"/>
        <v>0</v>
      </c>
      <c r="IQ231" s="1460">
        <f t="shared" si="1420"/>
        <v>0</v>
      </c>
      <c r="IR231" s="1460">
        <f t="shared" si="1421"/>
        <v>0</v>
      </c>
      <c r="IS231" s="1460">
        <f t="shared" si="1422"/>
        <v>0</v>
      </c>
      <c r="IT231" s="1460">
        <f t="shared" si="1423"/>
        <v>0</v>
      </c>
      <c r="IU231" s="1460">
        <f t="shared" si="1424"/>
        <v>0</v>
      </c>
      <c r="IV231" s="1460">
        <f t="shared" si="1425"/>
        <v>0</v>
      </c>
      <c r="IW231" s="1460">
        <f t="shared" si="1426"/>
        <v>0</v>
      </c>
      <c r="IX231" s="1460">
        <f t="shared" si="1427"/>
        <v>0</v>
      </c>
      <c r="IY231" s="1460">
        <f t="shared" si="1428"/>
        <v>0</v>
      </c>
      <c r="IZ231" s="1460">
        <f t="shared" si="1429"/>
        <v>0</v>
      </c>
      <c r="JA231" s="1460">
        <f t="shared" si="1430"/>
        <v>0</v>
      </c>
      <c r="JB231" s="1460">
        <f t="shared" si="1431"/>
        <v>0</v>
      </c>
      <c r="JC231" s="1460">
        <f t="shared" si="1432"/>
        <v>0</v>
      </c>
      <c r="JD231" s="1460">
        <f t="shared" si="1433"/>
        <v>0</v>
      </c>
      <c r="JE231" s="1460">
        <f t="shared" si="1434"/>
        <v>0</v>
      </c>
      <c r="JF231" s="1460">
        <f t="shared" si="1435"/>
        <v>0</v>
      </c>
      <c r="JG231" s="1460">
        <f t="shared" si="1436"/>
        <v>0</v>
      </c>
      <c r="JH231" s="1460">
        <f t="shared" si="1437"/>
        <v>0</v>
      </c>
      <c r="JI231" s="1460">
        <f t="shared" si="1438"/>
        <v>0</v>
      </c>
      <c r="JJ231" s="1460">
        <f t="shared" si="1439"/>
        <v>0</v>
      </c>
      <c r="JK231" s="1460">
        <f t="shared" si="1440"/>
        <v>0</v>
      </c>
      <c r="JL231" s="1460">
        <f t="shared" si="1441"/>
        <v>0</v>
      </c>
      <c r="JM231" s="1460">
        <f t="shared" si="1442"/>
        <v>0</v>
      </c>
      <c r="JN231" s="1460">
        <f t="shared" si="1443"/>
        <v>0</v>
      </c>
      <c r="JO231" s="1460">
        <f t="shared" si="1444"/>
        <v>0</v>
      </c>
      <c r="JP231" s="1460">
        <f t="shared" si="1445"/>
        <v>0</v>
      </c>
      <c r="JQ231" s="1460">
        <f t="shared" si="1446"/>
        <v>0</v>
      </c>
      <c r="JR231" s="1460">
        <f t="shared" si="1447"/>
        <v>0</v>
      </c>
      <c r="JS231" s="1460">
        <f t="shared" si="1448"/>
        <v>0</v>
      </c>
      <c r="JT231" s="1460">
        <f t="shared" si="1449"/>
        <v>0</v>
      </c>
      <c r="JU231" s="1460">
        <f t="shared" si="1450"/>
        <v>0</v>
      </c>
      <c r="JV231" s="1460">
        <f t="shared" si="1451"/>
        <v>0</v>
      </c>
      <c r="JW231" s="1460">
        <f t="shared" si="1452"/>
        <v>0</v>
      </c>
      <c r="JX231" s="1460">
        <f t="shared" si="1453"/>
        <v>0</v>
      </c>
      <c r="JY231" s="1460">
        <f t="shared" si="1454"/>
        <v>0</v>
      </c>
      <c r="JZ231" s="1460">
        <f t="shared" si="1455"/>
        <v>0</v>
      </c>
      <c r="KA231" s="1460">
        <f t="shared" si="1456"/>
        <v>0</v>
      </c>
      <c r="KB231" s="1460">
        <f t="shared" si="1457"/>
        <v>0</v>
      </c>
      <c r="KC231" s="1460">
        <f t="shared" si="1458"/>
        <v>0</v>
      </c>
      <c r="KD231" s="1460">
        <f t="shared" si="1459"/>
        <v>0</v>
      </c>
      <c r="KE231" s="1460">
        <f t="shared" si="1460"/>
        <v>0</v>
      </c>
      <c r="KF231" s="1460">
        <f t="shared" si="1461"/>
        <v>0</v>
      </c>
      <c r="KG231" s="1460">
        <f t="shared" si="1462"/>
        <v>0</v>
      </c>
      <c r="KH231" s="1460">
        <f t="shared" si="1463"/>
        <v>0</v>
      </c>
      <c r="KI231" s="1460">
        <f t="shared" si="1464"/>
        <v>0</v>
      </c>
      <c r="KJ231" s="1460">
        <f t="shared" si="1465"/>
        <v>0</v>
      </c>
      <c r="KK231" s="1460">
        <f t="shared" si="1466"/>
        <v>0</v>
      </c>
      <c r="KL231" s="1460">
        <f t="shared" si="1467"/>
        <v>0</v>
      </c>
      <c r="KM231" s="1460">
        <f t="shared" si="1468"/>
        <v>0</v>
      </c>
      <c r="KN231" s="1460">
        <f t="shared" si="1469"/>
        <v>0</v>
      </c>
      <c r="KO231" s="1460">
        <f t="shared" si="1470"/>
        <v>0</v>
      </c>
      <c r="KP231" s="1460">
        <f t="shared" si="1471"/>
        <v>0</v>
      </c>
      <c r="KQ231" s="1460">
        <f t="shared" si="1472"/>
        <v>0</v>
      </c>
      <c r="KR231" s="1460">
        <f t="shared" si="1473"/>
        <v>0</v>
      </c>
      <c r="KS231" s="1460">
        <f t="shared" si="1474"/>
        <v>0</v>
      </c>
      <c r="KT231" s="1460">
        <f t="shared" si="1475"/>
        <v>0</v>
      </c>
      <c r="KU231" s="1460">
        <f t="shared" si="1476"/>
        <v>0</v>
      </c>
      <c r="KV231" s="1460">
        <f t="shared" si="1477"/>
        <v>0</v>
      </c>
      <c r="KW231" s="1460">
        <f t="shared" si="1478"/>
        <v>0</v>
      </c>
      <c r="KX231" s="1460">
        <f t="shared" si="1479"/>
        <v>0</v>
      </c>
      <c r="KY231" s="1460">
        <f t="shared" si="1480"/>
        <v>0</v>
      </c>
      <c r="KZ231" s="1460">
        <f t="shared" si="1481"/>
        <v>0</v>
      </c>
      <c r="LA231" s="1460">
        <f t="shared" si="1482"/>
        <v>0</v>
      </c>
      <c r="LB231" s="1460">
        <f t="shared" si="1483"/>
        <v>0</v>
      </c>
      <c r="LC231" s="1460">
        <f t="shared" si="1484"/>
        <v>0</v>
      </c>
      <c r="LD231" s="1460">
        <f t="shared" si="1485"/>
        <v>0</v>
      </c>
      <c r="LE231" s="1460">
        <f t="shared" si="1486"/>
        <v>0</v>
      </c>
      <c r="LF231" s="1460">
        <f t="shared" si="1487"/>
        <v>0</v>
      </c>
      <c r="LG231" s="1460">
        <f t="shared" si="1488"/>
        <v>0</v>
      </c>
      <c r="LH231" s="1460">
        <f t="shared" si="1489"/>
        <v>0</v>
      </c>
      <c r="LI231" s="1460">
        <f t="shared" si="1490"/>
        <v>0</v>
      </c>
      <c r="LJ231" s="1460">
        <f t="shared" si="1491"/>
        <v>0</v>
      </c>
      <c r="LK231" s="1460">
        <f t="shared" si="1492"/>
        <v>0</v>
      </c>
      <c r="LL231" s="1460">
        <f t="shared" si="1493"/>
        <v>0</v>
      </c>
      <c r="LM231" s="1460">
        <f t="shared" si="1494"/>
        <v>0</v>
      </c>
      <c r="LN231" s="1460">
        <f t="shared" si="1495"/>
        <v>0</v>
      </c>
      <c r="LO231" s="1460">
        <f t="shared" si="1496"/>
        <v>0</v>
      </c>
      <c r="LP231" s="1460">
        <f t="shared" si="1497"/>
        <v>0</v>
      </c>
      <c r="LQ231" s="1460">
        <f t="shared" si="1498"/>
        <v>0</v>
      </c>
      <c r="LR231" s="1460">
        <f t="shared" si="1499"/>
        <v>0</v>
      </c>
      <c r="LS231" s="1460">
        <f t="shared" si="1500"/>
        <v>0</v>
      </c>
      <c r="LW231" s="1467">
        <f t="shared" si="1501"/>
        <v>0</v>
      </c>
      <c r="LX231" s="1467">
        <f t="shared" si="1502"/>
        <v>0</v>
      </c>
      <c r="LY231" s="1467">
        <f t="shared" si="1503"/>
        <v>0</v>
      </c>
      <c r="LZ231" s="1467">
        <f t="shared" si="1504"/>
        <v>0</v>
      </c>
      <c r="MA231" s="1506"/>
      <c r="MB231" s="1460">
        <f t="shared" si="1505"/>
        <v>0</v>
      </c>
      <c r="MC231" s="1460">
        <f t="shared" si="1506"/>
        <v>0</v>
      </c>
      <c r="MD231" s="1460">
        <f t="shared" si="1506"/>
        <v>0</v>
      </c>
      <c r="ME231" s="1460">
        <f t="shared" si="1506"/>
        <v>0</v>
      </c>
      <c r="MF231" s="1460">
        <f t="shared" si="1506"/>
        <v>0</v>
      </c>
      <c r="MG231" s="1460">
        <f t="shared" si="1506"/>
        <v>0</v>
      </c>
      <c r="MH231" s="1460">
        <f t="shared" si="1506"/>
        <v>0</v>
      </c>
      <c r="MI231" s="1460">
        <f t="shared" si="1506"/>
        <v>0</v>
      </c>
      <c r="MJ231" s="1460">
        <f t="shared" si="1506"/>
        <v>0</v>
      </c>
      <c r="MK231" s="1460">
        <f t="shared" si="1506"/>
        <v>0</v>
      </c>
      <c r="ML231" s="1460">
        <f t="shared" si="1506"/>
        <v>0</v>
      </c>
      <c r="MM231" s="1460">
        <f t="shared" si="1506"/>
        <v>0</v>
      </c>
      <c r="MN231" s="1460">
        <f t="shared" si="1506"/>
        <v>0</v>
      </c>
      <c r="MO231" s="1460">
        <f t="shared" si="1506"/>
        <v>0</v>
      </c>
      <c r="MP231" s="1460">
        <f t="shared" si="1506"/>
        <v>0</v>
      </c>
      <c r="MQ231" s="1460">
        <f t="shared" si="1506"/>
        <v>0</v>
      </c>
      <c r="MR231" s="1460">
        <f t="shared" si="1506"/>
        <v>0</v>
      </c>
      <c r="MS231" s="1460">
        <f t="shared" si="1511"/>
        <v>0</v>
      </c>
      <c r="MT231" s="1460">
        <f t="shared" si="1511"/>
        <v>0</v>
      </c>
      <c r="MU231" s="1460">
        <f t="shared" si="1511"/>
        <v>0</v>
      </c>
      <c r="MV231" s="1460">
        <f t="shared" si="1511"/>
        <v>0</v>
      </c>
      <c r="MW231" s="1460">
        <f t="shared" si="1511"/>
        <v>0</v>
      </c>
      <c r="MX231" s="1460">
        <f t="shared" si="1511"/>
        <v>0</v>
      </c>
      <c r="MY231" s="1460">
        <f t="shared" si="1511"/>
        <v>0</v>
      </c>
      <c r="MZ231" s="1460">
        <f t="shared" si="1511"/>
        <v>0</v>
      </c>
      <c r="NA231" s="1460">
        <f t="shared" si="1511"/>
        <v>0</v>
      </c>
      <c r="NB231" s="1460">
        <f t="shared" si="1511"/>
        <v>0</v>
      </c>
      <c r="NC231" s="1460">
        <f t="shared" si="1511"/>
        <v>0</v>
      </c>
      <c r="ND231" s="1460">
        <f t="shared" si="1511"/>
        <v>0</v>
      </c>
      <c r="NE231" s="1460">
        <f t="shared" si="1511"/>
        <v>0</v>
      </c>
      <c r="NF231" s="1460">
        <f t="shared" si="1511"/>
        <v>0</v>
      </c>
      <c r="NG231" s="1460">
        <f t="shared" si="1511"/>
        <v>0</v>
      </c>
      <c r="NH231" s="1460">
        <f t="shared" si="1511"/>
        <v>0</v>
      </c>
      <c r="NI231" s="1460">
        <f t="shared" si="1512"/>
        <v>0</v>
      </c>
      <c r="NJ231" s="1460">
        <f t="shared" si="1512"/>
        <v>0</v>
      </c>
      <c r="NK231" s="1460">
        <f t="shared" si="1512"/>
        <v>0</v>
      </c>
      <c r="NL231" s="1460">
        <f t="shared" si="1512"/>
        <v>0</v>
      </c>
      <c r="NM231" s="1460">
        <f t="shared" si="1512"/>
        <v>0</v>
      </c>
      <c r="NN231" s="1460">
        <f t="shared" si="1512"/>
        <v>0</v>
      </c>
      <c r="NO231" s="1460">
        <f t="shared" si="1512"/>
        <v>0</v>
      </c>
      <c r="NP231" s="1460">
        <f t="shared" si="1512"/>
        <v>0</v>
      </c>
      <c r="NQ231" s="1460">
        <f t="shared" si="1512"/>
        <v>0</v>
      </c>
      <c r="NR231" s="1460">
        <f t="shared" si="1512"/>
        <v>0</v>
      </c>
      <c r="NS231" s="1460">
        <f t="shared" si="1512"/>
        <v>0</v>
      </c>
      <c r="NT231" s="1460">
        <f t="shared" si="1512"/>
        <v>0</v>
      </c>
      <c r="NU231" s="1460">
        <f t="shared" si="1512"/>
        <v>0</v>
      </c>
      <c r="NV231" s="1460">
        <f t="shared" si="1512"/>
        <v>0</v>
      </c>
      <c r="NW231" s="1460">
        <f t="shared" si="1512"/>
        <v>0</v>
      </c>
      <c r="NX231" s="1460">
        <f t="shared" si="1512"/>
        <v>0</v>
      </c>
      <c r="NY231" s="1460">
        <f t="shared" si="1514"/>
        <v>0</v>
      </c>
      <c r="NZ231" s="1460">
        <f t="shared" si="1514"/>
        <v>0</v>
      </c>
      <c r="OA231" s="1460">
        <f t="shared" si="1514"/>
        <v>0</v>
      </c>
      <c r="OB231" s="1460">
        <f t="shared" si="1514"/>
        <v>0</v>
      </c>
      <c r="OC231" s="1460">
        <f t="shared" si="1514"/>
        <v>0</v>
      </c>
      <c r="OD231" s="1460">
        <f t="shared" si="1514"/>
        <v>0</v>
      </c>
      <c r="OE231" s="1460">
        <f t="shared" si="1514"/>
        <v>0</v>
      </c>
      <c r="OF231" s="1460">
        <f t="shared" si="1514"/>
        <v>0</v>
      </c>
      <c r="OG231" s="1460">
        <f t="shared" si="1514"/>
        <v>0</v>
      </c>
      <c r="OH231" s="1460">
        <f t="shared" si="1514"/>
        <v>0</v>
      </c>
      <c r="OI231" s="1460">
        <f t="shared" si="1514"/>
        <v>0</v>
      </c>
      <c r="OJ231" s="1460">
        <f t="shared" si="1514"/>
        <v>0</v>
      </c>
      <c r="OK231" s="1460">
        <f t="shared" si="1514"/>
        <v>0</v>
      </c>
      <c r="OL231" s="1460">
        <f t="shared" si="1514"/>
        <v>0</v>
      </c>
      <c r="OM231" s="1460">
        <f t="shared" si="1514"/>
        <v>0</v>
      </c>
      <c r="ON231" s="1460">
        <f t="shared" si="1514"/>
        <v>0</v>
      </c>
      <c r="OO231" s="1460">
        <f t="shared" si="1513"/>
        <v>0</v>
      </c>
      <c r="OP231" s="1460">
        <f t="shared" si="1507"/>
        <v>0</v>
      </c>
      <c r="OQ231" s="1460">
        <f t="shared" si="1507"/>
        <v>0</v>
      </c>
      <c r="OR231" s="1460">
        <f t="shared" si="1507"/>
        <v>0</v>
      </c>
      <c r="OS231" s="1460">
        <f t="shared" si="1507"/>
        <v>0</v>
      </c>
      <c r="OT231" s="1460">
        <f t="shared" si="1507"/>
        <v>0</v>
      </c>
      <c r="OU231" s="1460">
        <f t="shared" si="1507"/>
        <v>0</v>
      </c>
      <c r="OV231" s="1460">
        <f t="shared" si="1507"/>
        <v>0</v>
      </c>
      <c r="OW231" s="1460">
        <f t="shared" si="1507"/>
        <v>0</v>
      </c>
      <c r="OX231" s="1460">
        <f t="shared" si="1507"/>
        <v>0</v>
      </c>
      <c r="OY231" s="1460">
        <f t="shared" si="1507"/>
        <v>0</v>
      </c>
      <c r="OZ231" s="1460">
        <f t="shared" si="1507"/>
        <v>0</v>
      </c>
      <c r="PA231" s="1460">
        <f t="shared" si="1507"/>
        <v>0</v>
      </c>
      <c r="PB231" s="1460">
        <f t="shared" si="1507"/>
        <v>0</v>
      </c>
      <c r="PC231" s="1460">
        <f t="shared" si="1507"/>
        <v>0</v>
      </c>
      <c r="PD231" s="1460">
        <f t="shared" si="1507"/>
        <v>0</v>
      </c>
      <c r="PE231" s="1460">
        <f t="shared" si="1507"/>
        <v>0</v>
      </c>
      <c r="PF231" s="1460">
        <f t="shared" si="1508"/>
        <v>0</v>
      </c>
      <c r="PG231" s="1460">
        <f t="shared" si="1508"/>
        <v>0</v>
      </c>
      <c r="PH231" s="1460">
        <f t="shared" si="1508"/>
        <v>0</v>
      </c>
      <c r="PI231" s="1460">
        <f t="shared" si="1508"/>
        <v>0</v>
      </c>
      <c r="PJ231" s="1460">
        <f t="shared" si="1508"/>
        <v>0</v>
      </c>
      <c r="PK231" s="1460">
        <f t="shared" si="1508"/>
        <v>0</v>
      </c>
      <c r="PL231" s="1460">
        <f t="shared" si="1508"/>
        <v>0</v>
      </c>
      <c r="PM231" s="1460">
        <f t="shared" si="1508"/>
        <v>0</v>
      </c>
      <c r="PN231" s="1460">
        <f t="shared" si="1508"/>
        <v>0</v>
      </c>
      <c r="PO231" s="1460">
        <f t="shared" si="1508"/>
        <v>0</v>
      </c>
      <c r="PP231" s="1460">
        <f t="shared" si="1508"/>
        <v>0</v>
      </c>
      <c r="PQ231" s="1460">
        <f t="shared" si="1508"/>
        <v>0</v>
      </c>
      <c r="PR231" s="1460">
        <f t="shared" si="1508"/>
        <v>0</v>
      </c>
      <c r="PS231" s="1460">
        <f t="shared" si="1508"/>
        <v>0</v>
      </c>
      <c r="PT231" s="1460">
        <f t="shared" si="1508"/>
        <v>0</v>
      </c>
      <c r="PU231" s="1460">
        <f t="shared" si="1508"/>
        <v>0</v>
      </c>
      <c r="PV231" s="1460">
        <f t="shared" si="1509"/>
        <v>0</v>
      </c>
      <c r="PW231" s="1460">
        <f t="shared" si="1509"/>
        <v>0</v>
      </c>
      <c r="PX231" s="1460">
        <f t="shared" si="1509"/>
        <v>0</v>
      </c>
      <c r="PY231" s="1460">
        <f t="shared" si="1509"/>
        <v>0</v>
      </c>
      <c r="PZ231" s="1460">
        <f t="shared" si="1509"/>
        <v>0</v>
      </c>
      <c r="QA231" s="1460">
        <f t="shared" si="1509"/>
        <v>0</v>
      </c>
      <c r="QB231" s="1460">
        <f t="shared" si="1509"/>
        <v>0</v>
      </c>
      <c r="QC231" s="1460">
        <f t="shared" si="1509"/>
        <v>0</v>
      </c>
      <c r="QD231" s="1460">
        <f t="shared" si="1509"/>
        <v>0</v>
      </c>
      <c r="QE231" s="1460">
        <f t="shared" si="1509"/>
        <v>0</v>
      </c>
      <c r="QF231" s="1460">
        <f t="shared" si="1509"/>
        <v>0</v>
      </c>
      <c r="QG231" s="1460">
        <f t="shared" si="1509"/>
        <v>0</v>
      </c>
      <c r="QH231" s="1460">
        <f t="shared" si="1509"/>
        <v>0</v>
      </c>
      <c r="QI231" s="1460">
        <f t="shared" si="1509"/>
        <v>0</v>
      </c>
      <c r="QJ231" s="1460">
        <f t="shared" si="1509"/>
        <v>0</v>
      </c>
      <c r="QK231" s="1460">
        <f t="shared" si="1509"/>
        <v>0</v>
      </c>
      <c r="QL231" s="1460">
        <f t="shared" si="1323"/>
        <v>0</v>
      </c>
      <c r="QM231" s="1460">
        <f t="shared" si="1323"/>
        <v>0</v>
      </c>
      <c r="QN231" s="1460">
        <f t="shared" si="1323"/>
        <v>0</v>
      </c>
      <c r="QO231" s="1460">
        <f t="shared" si="1323"/>
        <v>0</v>
      </c>
      <c r="QP231" s="1460">
        <f t="shared" si="1323"/>
        <v>0</v>
      </c>
      <c r="QQ231" s="1460">
        <f t="shared" si="1323"/>
        <v>0</v>
      </c>
    </row>
    <row r="232" spans="1:459" s="1466" customFormat="1" ht="22.5" customHeight="1">
      <c r="A232" s="1468"/>
      <c r="B232" s="1469"/>
      <c r="C232" s="1469"/>
      <c r="D232" s="1470"/>
      <c r="E232" s="1471"/>
      <c r="F232" s="1472"/>
      <c r="G232" s="1472"/>
      <c r="H232" s="1473">
        <f t="shared" si="1342"/>
        <v>0</v>
      </c>
      <c r="I232" s="1474">
        <v>0</v>
      </c>
      <c r="J232" s="1475">
        <f t="shared" si="437"/>
        <v>0</v>
      </c>
      <c r="K232" s="1476">
        <v>0</v>
      </c>
      <c r="L232" s="1477">
        <f t="shared" si="1343"/>
        <v>0</v>
      </c>
      <c r="M232" s="1477">
        <f t="shared" si="1344"/>
        <v>0</v>
      </c>
      <c r="N232" s="1478"/>
      <c r="O232" s="1479">
        <v>0</v>
      </c>
      <c r="P232" s="1480">
        <v>0</v>
      </c>
      <c r="Q232" s="1828">
        <v>0</v>
      </c>
      <c r="R232" s="1831">
        <f t="shared" si="1345"/>
        <v>0</v>
      </c>
      <c r="S232" s="1481">
        <f>IF(AND(SUM(O232:Q232)=0,N232="NNN"),MIN('Operating History and Pro Forma'!$M$33,'Operating History and Pro Forma'!$T$15)*D232,SUM(O232:Q232)*D232)</f>
        <v>0</v>
      </c>
      <c r="T232" s="1482">
        <f t="shared" si="1346"/>
        <v>0</v>
      </c>
      <c r="U232" s="1483">
        <f t="shared" si="1347"/>
        <v>0</v>
      </c>
      <c r="V232" s="1480"/>
      <c r="W232" s="1514"/>
      <c r="X232" s="1486" t="str">
        <f t="shared" si="1348"/>
        <v/>
      </c>
      <c r="Y232" s="1487">
        <f t="shared" si="1349"/>
        <v>0</v>
      </c>
      <c r="Z232" s="1488"/>
      <c r="AA232" s="1488"/>
      <c r="AB232" s="1488"/>
      <c r="AC232" s="1488"/>
      <c r="AD232" s="1489">
        <f t="shared" si="1350"/>
        <v>0</v>
      </c>
      <c r="AE232" s="1490" t="str">
        <f t="shared" si="1351"/>
        <v/>
      </c>
      <c r="AF232" s="1491">
        <f t="shared" si="1352"/>
        <v>0</v>
      </c>
      <c r="AG232" s="1492">
        <f t="shared" si="1353"/>
        <v>0</v>
      </c>
      <c r="AH232" s="1493">
        <f t="shared" si="1320"/>
        <v>0</v>
      </c>
      <c r="AI232" s="1493">
        <f t="shared" si="1320"/>
        <v>0</v>
      </c>
      <c r="AJ232" s="1494">
        <f t="shared" si="1320"/>
        <v>0</v>
      </c>
      <c r="AK232" s="1494">
        <f t="shared" si="1320"/>
        <v>0</v>
      </c>
      <c r="AL232" s="1495">
        <f t="shared" si="1320"/>
        <v>0</v>
      </c>
      <c r="AM232" s="1496">
        <f t="shared" si="1320"/>
        <v>0</v>
      </c>
      <c r="AN232" s="1497">
        <f t="shared" si="399"/>
        <v>0</v>
      </c>
      <c r="AO232" s="1498">
        <f t="shared" si="1327"/>
        <v>0</v>
      </c>
      <c r="AP232" s="1499">
        <f t="shared" si="1354"/>
        <v>0</v>
      </c>
      <c r="AQ232" s="1500">
        <f t="shared" si="1355"/>
        <v>0</v>
      </c>
      <c r="AR232" s="1501">
        <f t="shared" si="1356"/>
        <v>0</v>
      </c>
      <c r="AS232" s="1498">
        <f t="shared" si="1324"/>
        <v>0</v>
      </c>
      <c r="AT232" s="1501">
        <f t="shared" si="1357"/>
        <v>0</v>
      </c>
      <c r="AU232" s="1498">
        <f t="shared" si="1358"/>
        <v>1</v>
      </c>
      <c r="AV232" s="1498">
        <f t="shared" si="1359"/>
        <v>2</v>
      </c>
      <c r="AW232" s="1499">
        <f t="shared" si="1360"/>
        <v>0</v>
      </c>
      <c r="AX232" s="1502">
        <f t="shared" si="1361"/>
        <v>0</v>
      </c>
      <c r="AY232" s="1503">
        <f t="shared" si="1362"/>
        <v>0</v>
      </c>
      <c r="AZ232" s="1498">
        <f t="shared" si="1363"/>
        <v>2</v>
      </c>
      <c r="BA232" s="1498">
        <f t="shared" si="1364"/>
        <v>3</v>
      </c>
      <c r="BB232" s="1499">
        <f t="shared" si="1365"/>
        <v>0</v>
      </c>
      <c r="BC232" s="1502">
        <f t="shared" si="1366"/>
        <v>0</v>
      </c>
      <c r="BD232" s="1503">
        <f t="shared" si="1367"/>
        <v>0</v>
      </c>
      <c r="BE232" s="1498">
        <f t="shared" si="1368"/>
        <v>3</v>
      </c>
      <c r="BF232" s="1498">
        <f t="shared" si="1369"/>
        <v>4</v>
      </c>
      <c r="BG232" s="1499">
        <f t="shared" si="1370"/>
        <v>0</v>
      </c>
      <c r="BH232" s="1502">
        <f t="shared" si="1371"/>
        <v>0</v>
      </c>
      <c r="BI232" s="1502">
        <f t="shared" si="1372"/>
        <v>0</v>
      </c>
      <c r="BJ232" s="1504">
        <f t="shared" si="1373"/>
        <v>1900</v>
      </c>
      <c r="BK232" s="1505" t="str">
        <f t="shared" si="1374"/>
        <v/>
      </c>
      <c r="BL232" s="1506"/>
      <c r="BM232" s="1507">
        <f t="shared" si="1375"/>
        <v>0</v>
      </c>
      <c r="BN232" s="1508">
        <f t="shared" si="1376"/>
        <v>0</v>
      </c>
      <c r="BO232" s="1508">
        <f t="shared" si="1376"/>
        <v>0</v>
      </c>
      <c r="BP232" s="1508">
        <f t="shared" si="1376"/>
        <v>0</v>
      </c>
      <c r="BQ232" s="1508">
        <f t="shared" si="1376"/>
        <v>0</v>
      </c>
      <c r="BR232" s="1508">
        <f t="shared" si="1376"/>
        <v>0</v>
      </c>
      <c r="BS232" s="1508">
        <f t="shared" si="1376"/>
        <v>0</v>
      </c>
      <c r="BT232" s="1508">
        <f t="shared" si="1376"/>
        <v>0</v>
      </c>
      <c r="BU232" s="1508">
        <f t="shared" si="1376"/>
        <v>0</v>
      </c>
      <c r="BV232" s="1508">
        <f t="shared" si="1376"/>
        <v>0</v>
      </c>
      <c r="BW232" s="1508">
        <f t="shared" si="1376"/>
        <v>0</v>
      </c>
      <c r="BX232" s="1508">
        <f t="shared" si="1376"/>
        <v>0</v>
      </c>
      <c r="BY232" s="1507">
        <f t="shared" si="1376"/>
        <v>0</v>
      </c>
      <c r="BZ232" s="1508">
        <f t="shared" si="1376"/>
        <v>0</v>
      </c>
      <c r="CA232" s="1508">
        <f t="shared" si="1376"/>
        <v>0</v>
      </c>
      <c r="CB232" s="1508">
        <f t="shared" si="1376"/>
        <v>0</v>
      </c>
      <c r="CC232" s="1508">
        <f t="shared" si="1376"/>
        <v>0</v>
      </c>
      <c r="CD232" s="1508">
        <f t="shared" si="1335"/>
        <v>0</v>
      </c>
      <c r="CE232" s="1508">
        <f t="shared" si="1335"/>
        <v>0</v>
      </c>
      <c r="CF232" s="1508">
        <f t="shared" si="1335"/>
        <v>0</v>
      </c>
      <c r="CG232" s="1508">
        <f t="shared" si="1335"/>
        <v>0</v>
      </c>
      <c r="CH232" s="1508">
        <f t="shared" ref="CD232:CS248" si="1516">IF(CH$12&lt;$AO232,0,IF(CH$12&lt;=$AU232,IF(CH$12&lt;$AS232,$L232,$AT232),IF(OR(AND(CH$12&lt;$BF232,CH$12&gt;=$BE232),AND(CH$12&lt;$BA232,CH$12&gt;=$AZ232),AND(CH$12&lt;$AV232,CH$12&gt;=$AU232)),0,IF(CH$12&gt;=$BF232,$BG232*$D232/12,IF(CH$12&gt;=$BA232,$BB232*$D232/12,IF(CH$12&gt;=$AV232,$AW232*$D232/12))))))</f>
        <v>0</v>
      </c>
      <c r="CI232" s="1508">
        <f t="shared" si="1516"/>
        <v>0</v>
      </c>
      <c r="CJ232" s="1509">
        <f t="shared" si="1516"/>
        <v>0</v>
      </c>
      <c r="CK232" s="1507">
        <f t="shared" si="1516"/>
        <v>0</v>
      </c>
      <c r="CL232" s="1508">
        <f t="shared" si="1516"/>
        <v>0</v>
      </c>
      <c r="CM232" s="1508">
        <f t="shared" si="1516"/>
        <v>0</v>
      </c>
      <c r="CN232" s="1508">
        <f t="shared" si="1516"/>
        <v>0</v>
      </c>
      <c r="CO232" s="1508">
        <f t="shared" si="1516"/>
        <v>0</v>
      </c>
      <c r="CP232" s="1508">
        <f t="shared" si="1516"/>
        <v>0</v>
      </c>
      <c r="CQ232" s="1508">
        <f t="shared" si="1516"/>
        <v>0</v>
      </c>
      <c r="CR232" s="1508">
        <f t="shared" si="1516"/>
        <v>0</v>
      </c>
      <c r="CS232" s="1508">
        <f t="shared" si="1516"/>
        <v>0</v>
      </c>
      <c r="CT232" s="1508">
        <f t="shared" si="1336"/>
        <v>0</v>
      </c>
      <c r="CU232" s="1508">
        <f t="shared" si="1336"/>
        <v>0</v>
      </c>
      <c r="CV232" s="1509">
        <f t="shared" si="1336"/>
        <v>0</v>
      </c>
      <c r="CW232" s="1508">
        <f t="shared" si="1336"/>
        <v>0</v>
      </c>
      <c r="CX232" s="1508">
        <f t="shared" ref="CT232:DI248" si="1517">IF(CX$12&lt;$AO232,0,IF(CX$12&lt;=$AU232,IF(CX$12&lt;$AS232,$L232,$AT232),IF(OR(AND(CX$12&lt;$BF232,CX$12&gt;=$BE232),AND(CX$12&lt;$BA232,CX$12&gt;=$AZ232),AND(CX$12&lt;$AV232,CX$12&gt;=$AU232)),0,IF(CX$12&gt;=$BF232,$BG232*$D232/12,IF(CX$12&gt;=$BA232,$BB232*$D232/12,IF(CX$12&gt;=$AV232,$AW232*$D232/12))))))</f>
        <v>0</v>
      </c>
      <c r="CY232" s="1508">
        <f t="shared" si="1517"/>
        <v>0</v>
      </c>
      <c r="CZ232" s="1508">
        <f t="shared" si="1517"/>
        <v>0</v>
      </c>
      <c r="DA232" s="1508">
        <f t="shared" si="1517"/>
        <v>0</v>
      </c>
      <c r="DB232" s="1508">
        <f t="shared" si="1517"/>
        <v>0</v>
      </c>
      <c r="DC232" s="1508">
        <f t="shared" si="1517"/>
        <v>0</v>
      </c>
      <c r="DD232" s="1508">
        <f t="shared" si="1517"/>
        <v>0</v>
      </c>
      <c r="DE232" s="1508">
        <f t="shared" si="1517"/>
        <v>0</v>
      </c>
      <c r="DF232" s="1508">
        <f t="shared" si="1517"/>
        <v>0</v>
      </c>
      <c r="DG232" s="1508">
        <f t="shared" si="1517"/>
        <v>0</v>
      </c>
      <c r="DH232" s="1509">
        <f t="shared" si="1517"/>
        <v>0</v>
      </c>
      <c r="DI232" s="1508">
        <f t="shared" si="1517"/>
        <v>0</v>
      </c>
      <c r="DJ232" s="1508">
        <f t="shared" si="1337"/>
        <v>0</v>
      </c>
      <c r="DK232" s="1508">
        <f t="shared" si="1337"/>
        <v>0</v>
      </c>
      <c r="DL232" s="1508">
        <f t="shared" si="1337"/>
        <v>0</v>
      </c>
      <c r="DM232" s="1508">
        <f t="shared" si="1337"/>
        <v>0</v>
      </c>
      <c r="DN232" s="1508">
        <f t="shared" ref="DJ232:DY248" si="1518">IF(DN$12&lt;$AO232,0,IF(DN$12&lt;=$AU232,IF(DN$12&lt;$AS232,$L232,$AT232),IF(OR(AND(DN$12&lt;$BF232,DN$12&gt;=$BE232),AND(DN$12&lt;$BA232,DN$12&gt;=$AZ232),AND(DN$12&lt;$AV232,DN$12&gt;=$AU232)),0,IF(DN$12&gt;=$BF232,$BG232*$D232/12,IF(DN$12&gt;=$BA232,$BB232*$D232/12,IF(DN$12&gt;=$AV232,$AW232*$D232/12))))))</f>
        <v>0</v>
      </c>
      <c r="DO232" s="1508">
        <f t="shared" si="1518"/>
        <v>0</v>
      </c>
      <c r="DP232" s="1508">
        <f t="shared" si="1518"/>
        <v>0</v>
      </c>
      <c r="DQ232" s="1508">
        <f t="shared" si="1518"/>
        <v>0</v>
      </c>
      <c r="DR232" s="1508">
        <f t="shared" si="1518"/>
        <v>0</v>
      </c>
      <c r="DS232" s="1508">
        <f t="shared" si="1518"/>
        <v>0</v>
      </c>
      <c r="DT232" s="1509">
        <f t="shared" si="1518"/>
        <v>0</v>
      </c>
      <c r="DU232" s="1507">
        <f t="shared" si="1518"/>
        <v>0</v>
      </c>
      <c r="DV232" s="1508">
        <f t="shared" si="1518"/>
        <v>0</v>
      </c>
      <c r="DW232" s="1508">
        <f t="shared" si="1518"/>
        <v>0</v>
      </c>
      <c r="DX232" s="1508">
        <f t="shared" si="1518"/>
        <v>0</v>
      </c>
      <c r="DY232" s="1508">
        <f t="shared" si="1518"/>
        <v>0</v>
      </c>
      <c r="DZ232" s="1508">
        <f t="shared" si="1338"/>
        <v>0</v>
      </c>
      <c r="EA232" s="1508">
        <f t="shared" si="1338"/>
        <v>0</v>
      </c>
      <c r="EB232" s="1508">
        <f t="shared" si="1338"/>
        <v>0</v>
      </c>
      <c r="EC232" s="1508">
        <f t="shared" si="1338"/>
        <v>0</v>
      </c>
      <c r="ED232" s="1508">
        <f t="shared" ref="DZ232:EO248" si="1519">IF(ED$12&lt;$AO232,0,IF(ED$12&lt;=$AU232,IF(ED$12&lt;$AS232,$L232,$AT232),IF(OR(AND(ED$12&lt;$BF232,ED$12&gt;=$BE232),AND(ED$12&lt;$BA232,ED$12&gt;=$AZ232),AND(ED$12&lt;$AV232,ED$12&gt;=$AU232)),0,IF(ED$12&gt;=$BF232,$BG232*$D232/12,IF(ED$12&gt;=$BA232,$BB232*$D232/12,IF(ED$12&gt;=$AV232,$AW232*$D232/12))))))</f>
        <v>0</v>
      </c>
      <c r="EE232" s="1508">
        <f t="shared" si="1519"/>
        <v>0</v>
      </c>
      <c r="EF232" s="1508">
        <f t="shared" si="1519"/>
        <v>0</v>
      </c>
      <c r="EG232" s="1507">
        <f t="shared" si="1519"/>
        <v>0</v>
      </c>
      <c r="EH232" s="1508">
        <f t="shared" si="1519"/>
        <v>0</v>
      </c>
      <c r="EI232" s="1508">
        <f t="shared" si="1519"/>
        <v>0</v>
      </c>
      <c r="EJ232" s="1508">
        <f t="shared" si="1519"/>
        <v>0</v>
      </c>
      <c r="EK232" s="1508">
        <f t="shared" si="1519"/>
        <v>0</v>
      </c>
      <c r="EL232" s="1508">
        <f t="shared" si="1519"/>
        <v>0</v>
      </c>
      <c r="EM232" s="1508">
        <f t="shared" si="1519"/>
        <v>0</v>
      </c>
      <c r="EN232" s="1508">
        <f t="shared" si="1519"/>
        <v>0</v>
      </c>
      <c r="EO232" s="1508">
        <f t="shared" si="1519"/>
        <v>0</v>
      </c>
      <c r="EP232" s="1508">
        <f t="shared" si="1340"/>
        <v>0</v>
      </c>
      <c r="EQ232" s="1508">
        <f t="shared" si="1340"/>
        <v>0</v>
      </c>
      <c r="ER232" s="1509">
        <f t="shared" si="1340"/>
        <v>0</v>
      </c>
      <c r="ES232" s="1507">
        <f t="shared" si="1340"/>
        <v>0</v>
      </c>
      <c r="ET232" s="1508">
        <f t="shared" si="1340"/>
        <v>0</v>
      </c>
      <c r="EU232" s="1508">
        <f t="shared" si="1340"/>
        <v>0</v>
      </c>
      <c r="EV232" s="1508">
        <f t="shared" si="1340"/>
        <v>0</v>
      </c>
      <c r="EW232" s="1508">
        <f t="shared" si="1340"/>
        <v>0</v>
      </c>
      <c r="EX232" s="1508">
        <f t="shared" si="1340"/>
        <v>0</v>
      </c>
      <c r="EY232" s="1508">
        <f t="shared" si="1340"/>
        <v>0</v>
      </c>
      <c r="EZ232" s="1508">
        <f t="shared" si="1340"/>
        <v>0</v>
      </c>
      <c r="FA232" s="1508">
        <f t="shared" si="1340"/>
        <v>0</v>
      </c>
      <c r="FB232" s="1508">
        <f t="shared" si="1340"/>
        <v>0</v>
      </c>
      <c r="FC232" s="1508">
        <f t="shared" si="1340"/>
        <v>0</v>
      </c>
      <c r="FD232" s="1509">
        <f t="shared" si="1340"/>
        <v>0</v>
      </c>
      <c r="FE232" s="1508">
        <f t="shared" ref="EP232:FE248" si="1520">IF(FE$12&lt;$AO232,0,IF(FE$12&lt;=$AU232,IF(FE$12&lt;$AS232,$L232,$AT232),IF(OR(AND(FE$12&lt;$BF232,FE$12&gt;=$BE232),AND(FE$12&lt;$BA232,FE$12&gt;=$AZ232),AND(FE$12&lt;$AV232,FE$12&gt;=$AU232)),0,IF(FE$12&gt;=$BF232,$BG232*$D232/12,IF(FE$12&gt;=$BA232,$BB232*$D232/12,IF(FE$12&gt;=$AV232,$AW232*$D232/12))))))</f>
        <v>0</v>
      </c>
      <c r="FF232" s="1508">
        <f t="shared" si="1339"/>
        <v>0</v>
      </c>
      <c r="FG232" s="1508">
        <f t="shared" si="1515"/>
        <v>0</v>
      </c>
      <c r="FH232" s="1508">
        <f t="shared" si="1515"/>
        <v>0</v>
      </c>
      <c r="FI232" s="1508">
        <f t="shared" si="1515"/>
        <v>0</v>
      </c>
      <c r="FJ232" s="1508">
        <f t="shared" si="1515"/>
        <v>0</v>
      </c>
      <c r="FK232" s="1508">
        <f t="shared" si="1515"/>
        <v>0</v>
      </c>
      <c r="FL232" s="1508">
        <f t="shared" si="1515"/>
        <v>0</v>
      </c>
      <c r="FM232" s="1508">
        <f t="shared" si="1515"/>
        <v>0</v>
      </c>
      <c r="FN232" s="1508">
        <f t="shared" si="1515"/>
        <v>0</v>
      </c>
      <c r="FO232" s="1508">
        <f t="shared" si="1515"/>
        <v>0</v>
      </c>
      <c r="FP232" s="1509">
        <f t="shared" si="1515"/>
        <v>0</v>
      </c>
      <c r="FQ232" s="1508">
        <f t="shared" si="1515"/>
        <v>0</v>
      </c>
      <c r="FR232" s="1508">
        <f t="shared" si="1515"/>
        <v>0</v>
      </c>
      <c r="FS232" s="1508">
        <f t="shared" si="1515"/>
        <v>0</v>
      </c>
      <c r="FT232" s="1508">
        <f t="shared" si="1515"/>
        <v>0</v>
      </c>
      <c r="FU232" s="1508">
        <f t="shared" si="1515"/>
        <v>0</v>
      </c>
      <c r="FV232" s="1508">
        <f t="shared" si="1515"/>
        <v>0</v>
      </c>
      <c r="FW232" s="1508">
        <f t="shared" si="1322"/>
        <v>0</v>
      </c>
      <c r="FX232" s="1508">
        <f t="shared" si="1322"/>
        <v>0</v>
      </c>
      <c r="FY232" s="1508">
        <f t="shared" si="1322"/>
        <v>0</v>
      </c>
      <c r="FZ232" s="1508">
        <f t="shared" si="1322"/>
        <v>0</v>
      </c>
      <c r="GA232" s="1508">
        <f t="shared" si="1322"/>
        <v>0</v>
      </c>
      <c r="GB232" s="1509">
        <f t="shared" si="1322"/>
        <v>0</v>
      </c>
      <c r="GC232" s="1506"/>
      <c r="GD232" s="1458">
        <f t="shared" si="1377"/>
        <v>1</v>
      </c>
      <c r="GE232" s="1510">
        <f t="shared" si="1341"/>
        <v>0</v>
      </c>
      <c r="GF232" s="1511">
        <f t="shared" si="1341"/>
        <v>0</v>
      </c>
      <c r="GG232" s="1511">
        <f t="shared" si="1341"/>
        <v>0</v>
      </c>
      <c r="GH232" s="1511">
        <f t="shared" si="1341"/>
        <v>0</v>
      </c>
      <c r="GI232" s="1511">
        <f t="shared" si="1341"/>
        <v>0</v>
      </c>
      <c r="GJ232" s="1511">
        <f t="shared" si="1341"/>
        <v>0</v>
      </c>
      <c r="GK232" s="1511">
        <f t="shared" si="1341"/>
        <v>0</v>
      </c>
      <c r="GL232" s="1511">
        <f t="shared" si="1341"/>
        <v>0</v>
      </c>
      <c r="GM232" s="1511">
        <f t="shared" si="1341"/>
        <v>0</v>
      </c>
      <c r="GN232" s="1512">
        <f t="shared" si="1341"/>
        <v>0</v>
      </c>
      <c r="GO232" s="1513">
        <f t="shared" si="1378"/>
        <v>0</v>
      </c>
      <c r="GP232" s="1506"/>
      <c r="GQ232" s="1510">
        <f t="shared" si="1304"/>
        <v>0</v>
      </c>
      <c r="GR232" s="1511">
        <f t="shared" si="1510"/>
        <v>0</v>
      </c>
      <c r="GS232" s="1511">
        <f t="shared" si="1510"/>
        <v>0</v>
      </c>
      <c r="GT232" s="1511">
        <f t="shared" si="1510"/>
        <v>0</v>
      </c>
      <c r="GU232" s="1511">
        <f t="shared" si="1510"/>
        <v>0</v>
      </c>
      <c r="GV232" s="1511">
        <f t="shared" si="1510"/>
        <v>0</v>
      </c>
      <c r="GW232" s="1511">
        <f t="shared" si="1510"/>
        <v>0</v>
      </c>
      <c r="GX232" s="1511">
        <f t="shared" si="1510"/>
        <v>0</v>
      </c>
      <c r="GY232" s="1511">
        <f t="shared" si="1510"/>
        <v>0</v>
      </c>
      <c r="GZ232" s="1512">
        <f t="shared" si="1510"/>
        <v>0</v>
      </c>
      <c r="HA232" s="1513">
        <f t="shared" si="1379"/>
        <v>0</v>
      </c>
      <c r="HB232" s="1506">
        <f t="shared" si="1380"/>
        <v>1</v>
      </c>
      <c r="HC232" s="1506"/>
      <c r="HD232" s="1508">
        <f t="shared" si="1381"/>
        <v>0</v>
      </c>
      <c r="HE232" s="1460">
        <f t="shared" si="1382"/>
        <v>0</v>
      </c>
      <c r="HF232" s="1460">
        <f t="shared" si="1383"/>
        <v>0</v>
      </c>
      <c r="HG232" s="1460">
        <f t="shared" si="1384"/>
        <v>0</v>
      </c>
      <c r="HH232" s="1460">
        <f t="shared" si="1385"/>
        <v>0</v>
      </c>
      <c r="HI232" s="1460">
        <f t="shared" si="1386"/>
        <v>0</v>
      </c>
      <c r="HJ232" s="1460">
        <f t="shared" si="1387"/>
        <v>0</v>
      </c>
      <c r="HK232" s="1460">
        <f t="shared" si="1388"/>
        <v>0</v>
      </c>
      <c r="HL232" s="1460">
        <f t="shared" si="1389"/>
        <v>0</v>
      </c>
      <c r="HM232" s="1460">
        <f t="shared" si="1390"/>
        <v>0</v>
      </c>
      <c r="HN232" s="1460">
        <f t="shared" si="1391"/>
        <v>0</v>
      </c>
      <c r="HO232" s="1460">
        <f t="shared" si="1392"/>
        <v>0</v>
      </c>
      <c r="HP232" s="1460">
        <f t="shared" si="1393"/>
        <v>0</v>
      </c>
      <c r="HQ232" s="1460">
        <f t="shared" si="1394"/>
        <v>0</v>
      </c>
      <c r="HR232" s="1460">
        <f t="shared" si="1395"/>
        <v>0</v>
      </c>
      <c r="HS232" s="1460">
        <f t="shared" si="1396"/>
        <v>0</v>
      </c>
      <c r="HT232" s="1460">
        <f t="shared" si="1397"/>
        <v>0</v>
      </c>
      <c r="HU232" s="1460">
        <f t="shared" si="1398"/>
        <v>0</v>
      </c>
      <c r="HV232" s="1460">
        <f t="shared" si="1399"/>
        <v>0</v>
      </c>
      <c r="HW232" s="1460">
        <f t="shared" si="1400"/>
        <v>0</v>
      </c>
      <c r="HX232" s="1460">
        <f t="shared" si="1401"/>
        <v>0</v>
      </c>
      <c r="HY232" s="1460">
        <f t="shared" si="1402"/>
        <v>0</v>
      </c>
      <c r="HZ232" s="1460">
        <f t="shared" si="1403"/>
        <v>0</v>
      </c>
      <c r="IA232" s="1460">
        <f t="shared" si="1404"/>
        <v>0</v>
      </c>
      <c r="IB232" s="1460">
        <f t="shared" si="1405"/>
        <v>0</v>
      </c>
      <c r="IC232" s="1460">
        <f t="shared" si="1406"/>
        <v>0</v>
      </c>
      <c r="ID232" s="1460">
        <f t="shared" si="1407"/>
        <v>0</v>
      </c>
      <c r="IE232" s="1460">
        <f t="shared" si="1408"/>
        <v>0</v>
      </c>
      <c r="IF232" s="1460">
        <f t="shared" si="1409"/>
        <v>0</v>
      </c>
      <c r="IG232" s="1460">
        <f t="shared" si="1410"/>
        <v>0</v>
      </c>
      <c r="IH232" s="1460">
        <f t="shared" si="1411"/>
        <v>0</v>
      </c>
      <c r="II232" s="1460">
        <f t="shared" si="1412"/>
        <v>0</v>
      </c>
      <c r="IJ232" s="1460">
        <f t="shared" si="1413"/>
        <v>0</v>
      </c>
      <c r="IK232" s="1460">
        <f t="shared" si="1414"/>
        <v>0</v>
      </c>
      <c r="IL232" s="1460">
        <f t="shared" si="1415"/>
        <v>0</v>
      </c>
      <c r="IM232" s="1460">
        <f t="shared" si="1416"/>
        <v>0</v>
      </c>
      <c r="IN232" s="1460">
        <f t="shared" si="1417"/>
        <v>0</v>
      </c>
      <c r="IO232" s="1460">
        <f t="shared" si="1418"/>
        <v>0</v>
      </c>
      <c r="IP232" s="1460">
        <f t="shared" si="1419"/>
        <v>0</v>
      </c>
      <c r="IQ232" s="1460">
        <f t="shared" si="1420"/>
        <v>0</v>
      </c>
      <c r="IR232" s="1460">
        <f t="shared" si="1421"/>
        <v>0</v>
      </c>
      <c r="IS232" s="1460">
        <f t="shared" si="1422"/>
        <v>0</v>
      </c>
      <c r="IT232" s="1460">
        <f t="shared" si="1423"/>
        <v>0</v>
      </c>
      <c r="IU232" s="1460">
        <f t="shared" si="1424"/>
        <v>0</v>
      </c>
      <c r="IV232" s="1460">
        <f t="shared" si="1425"/>
        <v>0</v>
      </c>
      <c r="IW232" s="1460">
        <f t="shared" si="1426"/>
        <v>0</v>
      </c>
      <c r="IX232" s="1460">
        <f t="shared" si="1427"/>
        <v>0</v>
      </c>
      <c r="IY232" s="1460">
        <f t="shared" si="1428"/>
        <v>0</v>
      </c>
      <c r="IZ232" s="1460">
        <f t="shared" si="1429"/>
        <v>0</v>
      </c>
      <c r="JA232" s="1460">
        <f t="shared" si="1430"/>
        <v>0</v>
      </c>
      <c r="JB232" s="1460">
        <f t="shared" si="1431"/>
        <v>0</v>
      </c>
      <c r="JC232" s="1460">
        <f t="shared" si="1432"/>
        <v>0</v>
      </c>
      <c r="JD232" s="1460">
        <f t="shared" si="1433"/>
        <v>0</v>
      </c>
      <c r="JE232" s="1460">
        <f t="shared" si="1434"/>
        <v>0</v>
      </c>
      <c r="JF232" s="1460">
        <f t="shared" si="1435"/>
        <v>0</v>
      </c>
      <c r="JG232" s="1460">
        <f t="shared" si="1436"/>
        <v>0</v>
      </c>
      <c r="JH232" s="1460">
        <f t="shared" si="1437"/>
        <v>0</v>
      </c>
      <c r="JI232" s="1460">
        <f t="shared" si="1438"/>
        <v>0</v>
      </c>
      <c r="JJ232" s="1460">
        <f t="shared" si="1439"/>
        <v>0</v>
      </c>
      <c r="JK232" s="1460">
        <f t="shared" si="1440"/>
        <v>0</v>
      </c>
      <c r="JL232" s="1460">
        <f t="shared" si="1441"/>
        <v>0</v>
      </c>
      <c r="JM232" s="1460">
        <f t="shared" si="1442"/>
        <v>0</v>
      </c>
      <c r="JN232" s="1460">
        <f t="shared" si="1443"/>
        <v>0</v>
      </c>
      <c r="JO232" s="1460">
        <f t="shared" si="1444"/>
        <v>0</v>
      </c>
      <c r="JP232" s="1460">
        <f t="shared" si="1445"/>
        <v>0</v>
      </c>
      <c r="JQ232" s="1460">
        <f t="shared" si="1446"/>
        <v>0</v>
      </c>
      <c r="JR232" s="1460">
        <f t="shared" si="1447"/>
        <v>0</v>
      </c>
      <c r="JS232" s="1460">
        <f t="shared" si="1448"/>
        <v>0</v>
      </c>
      <c r="JT232" s="1460">
        <f t="shared" si="1449"/>
        <v>0</v>
      </c>
      <c r="JU232" s="1460">
        <f t="shared" si="1450"/>
        <v>0</v>
      </c>
      <c r="JV232" s="1460">
        <f t="shared" si="1451"/>
        <v>0</v>
      </c>
      <c r="JW232" s="1460">
        <f t="shared" si="1452"/>
        <v>0</v>
      </c>
      <c r="JX232" s="1460">
        <f t="shared" si="1453"/>
        <v>0</v>
      </c>
      <c r="JY232" s="1460">
        <f t="shared" si="1454"/>
        <v>0</v>
      </c>
      <c r="JZ232" s="1460">
        <f t="shared" si="1455"/>
        <v>0</v>
      </c>
      <c r="KA232" s="1460">
        <f t="shared" si="1456"/>
        <v>0</v>
      </c>
      <c r="KB232" s="1460">
        <f t="shared" si="1457"/>
        <v>0</v>
      </c>
      <c r="KC232" s="1460">
        <f t="shared" si="1458"/>
        <v>0</v>
      </c>
      <c r="KD232" s="1460">
        <f t="shared" si="1459"/>
        <v>0</v>
      </c>
      <c r="KE232" s="1460">
        <f t="shared" si="1460"/>
        <v>0</v>
      </c>
      <c r="KF232" s="1460">
        <f t="shared" si="1461"/>
        <v>0</v>
      </c>
      <c r="KG232" s="1460">
        <f t="shared" si="1462"/>
        <v>0</v>
      </c>
      <c r="KH232" s="1460">
        <f t="shared" si="1463"/>
        <v>0</v>
      </c>
      <c r="KI232" s="1460">
        <f t="shared" si="1464"/>
        <v>0</v>
      </c>
      <c r="KJ232" s="1460">
        <f t="shared" si="1465"/>
        <v>0</v>
      </c>
      <c r="KK232" s="1460">
        <f t="shared" si="1466"/>
        <v>0</v>
      </c>
      <c r="KL232" s="1460">
        <f t="shared" si="1467"/>
        <v>0</v>
      </c>
      <c r="KM232" s="1460">
        <f t="shared" si="1468"/>
        <v>0</v>
      </c>
      <c r="KN232" s="1460">
        <f t="shared" si="1469"/>
        <v>0</v>
      </c>
      <c r="KO232" s="1460">
        <f t="shared" si="1470"/>
        <v>0</v>
      </c>
      <c r="KP232" s="1460">
        <f t="shared" si="1471"/>
        <v>0</v>
      </c>
      <c r="KQ232" s="1460">
        <f t="shared" si="1472"/>
        <v>0</v>
      </c>
      <c r="KR232" s="1460">
        <f t="shared" si="1473"/>
        <v>0</v>
      </c>
      <c r="KS232" s="1460">
        <f t="shared" si="1474"/>
        <v>0</v>
      </c>
      <c r="KT232" s="1460">
        <f t="shared" si="1475"/>
        <v>0</v>
      </c>
      <c r="KU232" s="1460">
        <f t="shared" si="1476"/>
        <v>0</v>
      </c>
      <c r="KV232" s="1460">
        <f t="shared" si="1477"/>
        <v>0</v>
      </c>
      <c r="KW232" s="1460">
        <f t="shared" si="1478"/>
        <v>0</v>
      </c>
      <c r="KX232" s="1460">
        <f t="shared" si="1479"/>
        <v>0</v>
      </c>
      <c r="KY232" s="1460">
        <f t="shared" si="1480"/>
        <v>0</v>
      </c>
      <c r="KZ232" s="1460">
        <f t="shared" si="1481"/>
        <v>0</v>
      </c>
      <c r="LA232" s="1460">
        <f t="shared" si="1482"/>
        <v>0</v>
      </c>
      <c r="LB232" s="1460">
        <f t="shared" si="1483"/>
        <v>0</v>
      </c>
      <c r="LC232" s="1460">
        <f t="shared" si="1484"/>
        <v>0</v>
      </c>
      <c r="LD232" s="1460">
        <f t="shared" si="1485"/>
        <v>0</v>
      </c>
      <c r="LE232" s="1460">
        <f t="shared" si="1486"/>
        <v>0</v>
      </c>
      <c r="LF232" s="1460">
        <f t="shared" si="1487"/>
        <v>0</v>
      </c>
      <c r="LG232" s="1460">
        <f t="shared" si="1488"/>
        <v>0</v>
      </c>
      <c r="LH232" s="1460">
        <f t="shared" si="1489"/>
        <v>0</v>
      </c>
      <c r="LI232" s="1460">
        <f t="shared" si="1490"/>
        <v>0</v>
      </c>
      <c r="LJ232" s="1460">
        <f t="shared" si="1491"/>
        <v>0</v>
      </c>
      <c r="LK232" s="1460">
        <f t="shared" si="1492"/>
        <v>0</v>
      </c>
      <c r="LL232" s="1460">
        <f t="shared" si="1493"/>
        <v>0</v>
      </c>
      <c r="LM232" s="1460">
        <f t="shared" si="1494"/>
        <v>0</v>
      </c>
      <c r="LN232" s="1460">
        <f t="shared" si="1495"/>
        <v>0</v>
      </c>
      <c r="LO232" s="1460">
        <f t="shared" si="1496"/>
        <v>0</v>
      </c>
      <c r="LP232" s="1460">
        <f t="shared" si="1497"/>
        <v>0</v>
      </c>
      <c r="LQ232" s="1460">
        <f t="shared" si="1498"/>
        <v>0</v>
      </c>
      <c r="LR232" s="1460">
        <f t="shared" si="1499"/>
        <v>0</v>
      </c>
      <c r="LS232" s="1460">
        <f t="shared" si="1500"/>
        <v>0</v>
      </c>
      <c r="LW232" s="1467">
        <f t="shared" si="1501"/>
        <v>0</v>
      </c>
      <c r="LX232" s="1467">
        <f t="shared" si="1502"/>
        <v>0</v>
      </c>
      <c r="LY232" s="1467">
        <f t="shared" si="1503"/>
        <v>0</v>
      </c>
      <c r="LZ232" s="1467">
        <f t="shared" si="1504"/>
        <v>0</v>
      </c>
      <c r="MA232" s="1506"/>
      <c r="MB232" s="1460">
        <f t="shared" si="1505"/>
        <v>0</v>
      </c>
      <c r="MC232" s="1460">
        <f t="shared" si="1506"/>
        <v>0</v>
      </c>
      <c r="MD232" s="1460">
        <f t="shared" si="1506"/>
        <v>0</v>
      </c>
      <c r="ME232" s="1460">
        <f t="shared" si="1506"/>
        <v>0</v>
      </c>
      <c r="MF232" s="1460">
        <f t="shared" si="1506"/>
        <v>0</v>
      </c>
      <c r="MG232" s="1460">
        <f t="shared" si="1506"/>
        <v>0</v>
      </c>
      <c r="MH232" s="1460">
        <f t="shared" si="1506"/>
        <v>0</v>
      </c>
      <c r="MI232" s="1460">
        <f t="shared" si="1506"/>
        <v>0</v>
      </c>
      <c r="MJ232" s="1460">
        <f t="shared" si="1506"/>
        <v>0</v>
      </c>
      <c r="MK232" s="1460">
        <f t="shared" si="1506"/>
        <v>0</v>
      </c>
      <c r="ML232" s="1460">
        <f t="shared" si="1506"/>
        <v>0</v>
      </c>
      <c r="MM232" s="1460">
        <f t="shared" si="1506"/>
        <v>0</v>
      </c>
      <c r="MN232" s="1460">
        <f t="shared" si="1506"/>
        <v>0</v>
      </c>
      <c r="MO232" s="1460">
        <f t="shared" si="1506"/>
        <v>0</v>
      </c>
      <c r="MP232" s="1460">
        <f t="shared" si="1506"/>
        <v>0</v>
      </c>
      <c r="MQ232" s="1460">
        <f t="shared" si="1506"/>
        <v>0</v>
      </c>
      <c r="MR232" s="1460">
        <f t="shared" si="1506"/>
        <v>0</v>
      </c>
      <c r="MS232" s="1460">
        <f t="shared" si="1511"/>
        <v>0</v>
      </c>
      <c r="MT232" s="1460">
        <f t="shared" si="1511"/>
        <v>0</v>
      </c>
      <c r="MU232" s="1460">
        <f t="shared" si="1511"/>
        <v>0</v>
      </c>
      <c r="MV232" s="1460">
        <f t="shared" si="1511"/>
        <v>0</v>
      </c>
      <c r="MW232" s="1460">
        <f t="shared" si="1511"/>
        <v>0</v>
      </c>
      <c r="MX232" s="1460">
        <f t="shared" si="1511"/>
        <v>0</v>
      </c>
      <c r="MY232" s="1460">
        <f t="shared" si="1511"/>
        <v>0</v>
      </c>
      <c r="MZ232" s="1460">
        <f t="shared" si="1511"/>
        <v>0</v>
      </c>
      <c r="NA232" s="1460">
        <f t="shared" si="1511"/>
        <v>0</v>
      </c>
      <c r="NB232" s="1460">
        <f t="shared" si="1511"/>
        <v>0</v>
      </c>
      <c r="NC232" s="1460">
        <f t="shared" si="1511"/>
        <v>0</v>
      </c>
      <c r="ND232" s="1460">
        <f t="shared" si="1511"/>
        <v>0</v>
      </c>
      <c r="NE232" s="1460">
        <f t="shared" si="1511"/>
        <v>0</v>
      </c>
      <c r="NF232" s="1460">
        <f t="shared" si="1511"/>
        <v>0</v>
      </c>
      <c r="NG232" s="1460">
        <f t="shared" si="1511"/>
        <v>0</v>
      </c>
      <c r="NH232" s="1460">
        <f t="shared" si="1511"/>
        <v>0</v>
      </c>
      <c r="NI232" s="1460">
        <f t="shared" si="1512"/>
        <v>0</v>
      </c>
      <c r="NJ232" s="1460">
        <f t="shared" si="1512"/>
        <v>0</v>
      </c>
      <c r="NK232" s="1460">
        <f t="shared" si="1512"/>
        <v>0</v>
      </c>
      <c r="NL232" s="1460">
        <f t="shared" si="1512"/>
        <v>0</v>
      </c>
      <c r="NM232" s="1460">
        <f t="shared" si="1512"/>
        <v>0</v>
      </c>
      <c r="NN232" s="1460">
        <f t="shared" si="1512"/>
        <v>0</v>
      </c>
      <c r="NO232" s="1460">
        <f t="shared" si="1512"/>
        <v>0</v>
      </c>
      <c r="NP232" s="1460">
        <f t="shared" si="1512"/>
        <v>0</v>
      </c>
      <c r="NQ232" s="1460">
        <f t="shared" si="1512"/>
        <v>0</v>
      </c>
      <c r="NR232" s="1460">
        <f t="shared" si="1512"/>
        <v>0</v>
      </c>
      <c r="NS232" s="1460">
        <f t="shared" si="1512"/>
        <v>0</v>
      </c>
      <c r="NT232" s="1460">
        <f t="shared" si="1512"/>
        <v>0</v>
      </c>
      <c r="NU232" s="1460">
        <f t="shared" si="1512"/>
        <v>0</v>
      </c>
      <c r="NV232" s="1460">
        <f t="shared" si="1512"/>
        <v>0</v>
      </c>
      <c r="NW232" s="1460">
        <f t="shared" si="1512"/>
        <v>0</v>
      </c>
      <c r="NX232" s="1460">
        <f t="shared" si="1512"/>
        <v>0</v>
      </c>
      <c r="NY232" s="1460">
        <f t="shared" si="1514"/>
        <v>0</v>
      </c>
      <c r="NZ232" s="1460">
        <f t="shared" si="1514"/>
        <v>0</v>
      </c>
      <c r="OA232" s="1460">
        <f t="shared" si="1514"/>
        <v>0</v>
      </c>
      <c r="OB232" s="1460">
        <f t="shared" si="1514"/>
        <v>0</v>
      </c>
      <c r="OC232" s="1460">
        <f t="shared" si="1514"/>
        <v>0</v>
      </c>
      <c r="OD232" s="1460">
        <f t="shared" si="1514"/>
        <v>0</v>
      </c>
      <c r="OE232" s="1460">
        <f t="shared" si="1514"/>
        <v>0</v>
      </c>
      <c r="OF232" s="1460">
        <f t="shared" si="1514"/>
        <v>0</v>
      </c>
      <c r="OG232" s="1460">
        <f t="shared" si="1514"/>
        <v>0</v>
      </c>
      <c r="OH232" s="1460">
        <f t="shared" si="1514"/>
        <v>0</v>
      </c>
      <c r="OI232" s="1460">
        <f t="shared" si="1514"/>
        <v>0</v>
      </c>
      <c r="OJ232" s="1460">
        <f t="shared" si="1514"/>
        <v>0</v>
      </c>
      <c r="OK232" s="1460">
        <f t="shared" si="1514"/>
        <v>0</v>
      </c>
      <c r="OL232" s="1460">
        <f t="shared" si="1514"/>
        <v>0</v>
      </c>
      <c r="OM232" s="1460">
        <f t="shared" si="1514"/>
        <v>0</v>
      </c>
      <c r="ON232" s="1460">
        <f t="shared" si="1514"/>
        <v>0</v>
      </c>
      <c r="OO232" s="1460">
        <f t="shared" si="1513"/>
        <v>0</v>
      </c>
      <c r="OP232" s="1460">
        <f t="shared" si="1507"/>
        <v>0</v>
      </c>
      <c r="OQ232" s="1460">
        <f t="shared" si="1507"/>
        <v>0</v>
      </c>
      <c r="OR232" s="1460">
        <f t="shared" si="1507"/>
        <v>0</v>
      </c>
      <c r="OS232" s="1460">
        <f t="shared" si="1507"/>
        <v>0</v>
      </c>
      <c r="OT232" s="1460">
        <f t="shared" si="1507"/>
        <v>0</v>
      </c>
      <c r="OU232" s="1460">
        <f t="shared" si="1507"/>
        <v>0</v>
      </c>
      <c r="OV232" s="1460">
        <f t="shared" si="1507"/>
        <v>0</v>
      </c>
      <c r="OW232" s="1460">
        <f t="shared" si="1507"/>
        <v>0</v>
      </c>
      <c r="OX232" s="1460">
        <f t="shared" si="1507"/>
        <v>0</v>
      </c>
      <c r="OY232" s="1460">
        <f t="shared" si="1507"/>
        <v>0</v>
      </c>
      <c r="OZ232" s="1460">
        <f t="shared" si="1507"/>
        <v>0</v>
      </c>
      <c r="PA232" s="1460">
        <f t="shared" si="1507"/>
        <v>0</v>
      </c>
      <c r="PB232" s="1460">
        <f t="shared" si="1507"/>
        <v>0</v>
      </c>
      <c r="PC232" s="1460">
        <f t="shared" si="1507"/>
        <v>0</v>
      </c>
      <c r="PD232" s="1460">
        <f t="shared" si="1507"/>
        <v>0</v>
      </c>
      <c r="PE232" s="1460">
        <f t="shared" si="1507"/>
        <v>0</v>
      </c>
      <c r="PF232" s="1460">
        <f t="shared" si="1508"/>
        <v>0</v>
      </c>
      <c r="PG232" s="1460">
        <f t="shared" si="1508"/>
        <v>0</v>
      </c>
      <c r="PH232" s="1460">
        <f t="shared" si="1508"/>
        <v>0</v>
      </c>
      <c r="PI232" s="1460">
        <f t="shared" si="1508"/>
        <v>0</v>
      </c>
      <c r="PJ232" s="1460">
        <f t="shared" si="1508"/>
        <v>0</v>
      </c>
      <c r="PK232" s="1460">
        <f t="shared" si="1508"/>
        <v>0</v>
      </c>
      <c r="PL232" s="1460">
        <f t="shared" si="1508"/>
        <v>0</v>
      </c>
      <c r="PM232" s="1460">
        <f t="shared" si="1508"/>
        <v>0</v>
      </c>
      <c r="PN232" s="1460">
        <f t="shared" si="1508"/>
        <v>0</v>
      </c>
      <c r="PO232" s="1460">
        <f t="shared" si="1508"/>
        <v>0</v>
      </c>
      <c r="PP232" s="1460">
        <f t="shared" si="1508"/>
        <v>0</v>
      </c>
      <c r="PQ232" s="1460">
        <f t="shared" si="1508"/>
        <v>0</v>
      </c>
      <c r="PR232" s="1460">
        <f t="shared" si="1508"/>
        <v>0</v>
      </c>
      <c r="PS232" s="1460">
        <f t="shared" si="1508"/>
        <v>0</v>
      </c>
      <c r="PT232" s="1460">
        <f t="shared" si="1508"/>
        <v>0</v>
      </c>
      <c r="PU232" s="1460">
        <f t="shared" si="1508"/>
        <v>0</v>
      </c>
      <c r="PV232" s="1460">
        <f t="shared" si="1509"/>
        <v>0</v>
      </c>
      <c r="PW232" s="1460">
        <f t="shared" si="1509"/>
        <v>0</v>
      </c>
      <c r="PX232" s="1460">
        <f t="shared" si="1509"/>
        <v>0</v>
      </c>
      <c r="PY232" s="1460">
        <f t="shared" si="1509"/>
        <v>0</v>
      </c>
      <c r="PZ232" s="1460">
        <f t="shared" si="1509"/>
        <v>0</v>
      </c>
      <c r="QA232" s="1460">
        <f t="shared" si="1509"/>
        <v>0</v>
      </c>
      <c r="QB232" s="1460">
        <f t="shared" si="1509"/>
        <v>0</v>
      </c>
      <c r="QC232" s="1460">
        <f t="shared" si="1509"/>
        <v>0</v>
      </c>
      <c r="QD232" s="1460">
        <f t="shared" si="1509"/>
        <v>0</v>
      </c>
      <c r="QE232" s="1460">
        <f t="shared" si="1509"/>
        <v>0</v>
      </c>
      <c r="QF232" s="1460">
        <f t="shared" si="1509"/>
        <v>0</v>
      </c>
      <c r="QG232" s="1460">
        <f t="shared" si="1509"/>
        <v>0</v>
      </c>
      <c r="QH232" s="1460">
        <f t="shared" si="1509"/>
        <v>0</v>
      </c>
      <c r="QI232" s="1460">
        <f t="shared" si="1509"/>
        <v>0</v>
      </c>
      <c r="QJ232" s="1460">
        <f t="shared" si="1509"/>
        <v>0</v>
      </c>
      <c r="QK232" s="1460">
        <f t="shared" si="1509"/>
        <v>0</v>
      </c>
      <c r="QL232" s="1460">
        <f t="shared" si="1323"/>
        <v>0</v>
      </c>
      <c r="QM232" s="1460">
        <f t="shared" si="1323"/>
        <v>0</v>
      </c>
      <c r="QN232" s="1460">
        <f t="shared" si="1323"/>
        <v>0</v>
      </c>
      <c r="QO232" s="1460">
        <f t="shared" si="1323"/>
        <v>0</v>
      </c>
      <c r="QP232" s="1460">
        <f t="shared" si="1323"/>
        <v>0</v>
      </c>
      <c r="QQ232" s="1460">
        <f t="shared" si="1323"/>
        <v>0</v>
      </c>
    </row>
    <row r="233" spans="1:459" s="1466" customFormat="1" ht="22.5" customHeight="1">
      <c r="A233" s="1468"/>
      <c r="B233" s="1469"/>
      <c r="C233" s="1469"/>
      <c r="D233" s="1470"/>
      <c r="E233" s="1471"/>
      <c r="F233" s="1472"/>
      <c r="G233" s="1472"/>
      <c r="H233" s="1473">
        <f t="shared" si="1342"/>
        <v>0</v>
      </c>
      <c r="I233" s="1474">
        <v>0</v>
      </c>
      <c r="J233" s="1475">
        <f t="shared" si="437"/>
        <v>0</v>
      </c>
      <c r="K233" s="1476">
        <v>0</v>
      </c>
      <c r="L233" s="1477">
        <f t="shared" si="1343"/>
        <v>0</v>
      </c>
      <c r="M233" s="1477">
        <f t="shared" si="1344"/>
        <v>0</v>
      </c>
      <c r="N233" s="1478"/>
      <c r="O233" s="1479">
        <v>0</v>
      </c>
      <c r="P233" s="1480">
        <v>0</v>
      </c>
      <c r="Q233" s="1828">
        <v>0</v>
      </c>
      <c r="R233" s="1831">
        <f t="shared" si="1345"/>
        <v>0</v>
      </c>
      <c r="S233" s="1481">
        <f>IF(AND(SUM(O233:Q233)=0,N233="NNN"),MIN('Operating History and Pro Forma'!$M$33,'Operating History and Pro Forma'!$T$15)*D233,SUM(O233:Q233)*D233)</f>
        <v>0</v>
      </c>
      <c r="T233" s="1482">
        <f t="shared" si="1346"/>
        <v>0</v>
      </c>
      <c r="U233" s="1483">
        <f t="shared" si="1347"/>
        <v>0</v>
      </c>
      <c r="V233" s="1480"/>
      <c r="W233" s="1514"/>
      <c r="X233" s="1486" t="str">
        <f t="shared" si="1348"/>
        <v/>
      </c>
      <c r="Y233" s="1487">
        <f t="shared" si="1349"/>
        <v>0</v>
      </c>
      <c r="Z233" s="1488"/>
      <c r="AA233" s="1488"/>
      <c r="AB233" s="1488"/>
      <c r="AC233" s="1488"/>
      <c r="AD233" s="1489">
        <f t="shared" si="1350"/>
        <v>0</v>
      </c>
      <c r="AE233" s="1490" t="str">
        <f t="shared" si="1351"/>
        <v/>
      </c>
      <c r="AF233" s="1491">
        <f t="shared" si="1352"/>
        <v>0</v>
      </c>
      <c r="AG233" s="1492">
        <f t="shared" si="1353"/>
        <v>0</v>
      </c>
      <c r="AH233" s="1493">
        <f t="shared" si="1320"/>
        <v>0</v>
      </c>
      <c r="AI233" s="1493">
        <f t="shared" si="1320"/>
        <v>0</v>
      </c>
      <c r="AJ233" s="1494">
        <f t="shared" si="1320"/>
        <v>0</v>
      </c>
      <c r="AK233" s="1494">
        <f t="shared" si="1320"/>
        <v>0</v>
      </c>
      <c r="AL233" s="1495">
        <f t="shared" si="1320"/>
        <v>0</v>
      </c>
      <c r="AM233" s="1496">
        <f t="shared" si="1320"/>
        <v>0</v>
      </c>
      <c r="AN233" s="1497">
        <f t="shared" si="399"/>
        <v>0</v>
      </c>
      <c r="AO233" s="1498">
        <f t="shared" si="1327"/>
        <v>0</v>
      </c>
      <c r="AP233" s="1499">
        <f t="shared" si="1354"/>
        <v>0</v>
      </c>
      <c r="AQ233" s="1500">
        <f t="shared" si="1355"/>
        <v>0</v>
      </c>
      <c r="AR233" s="1501">
        <f t="shared" si="1356"/>
        <v>0</v>
      </c>
      <c r="AS233" s="1498">
        <f t="shared" si="1324"/>
        <v>0</v>
      </c>
      <c r="AT233" s="1501">
        <f t="shared" si="1357"/>
        <v>0</v>
      </c>
      <c r="AU233" s="1498">
        <f t="shared" si="1358"/>
        <v>1</v>
      </c>
      <c r="AV233" s="1498">
        <f t="shared" si="1359"/>
        <v>2</v>
      </c>
      <c r="AW233" s="1499">
        <f t="shared" si="1360"/>
        <v>0</v>
      </c>
      <c r="AX233" s="1502">
        <f t="shared" si="1361"/>
        <v>0</v>
      </c>
      <c r="AY233" s="1503">
        <f t="shared" si="1362"/>
        <v>0</v>
      </c>
      <c r="AZ233" s="1498">
        <f t="shared" si="1363"/>
        <v>2</v>
      </c>
      <c r="BA233" s="1498">
        <f t="shared" si="1364"/>
        <v>3</v>
      </c>
      <c r="BB233" s="1499">
        <f t="shared" si="1365"/>
        <v>0</v>
      </c>
      <c r="BC233" s="1502">
        <f t="shared" si="1366"/>
        <v>0</v>
      </c>
      <c r="BD233" s="1503">
        <f t="shared" si="1367"/>
        <v>0</v>
      </c>
      <c r="BE233" s="1498">
        <f t="shared" si="1368"/>
        <v>3</v>
      </c>
      <c r="BF233" s="1498">
        <f t="shared" si="1369"/>
        <v>4</v>
      </c>
      <c r="BG233" s="1499">
        <f t="shared" si="1370"/>
        <v>0</v>
      </c>
      <c r="BH233" s="1502">
        <f t="shared" si="1371"/>
        <v>0</v>
      </c>
      <c r="BI233" s="1502">
        <f t="shared" si="1372"/>
        <v>0</v>
      </c>
      <c r="BJ233" s="1504">
        <f t="shared" si="1373"/>
        <v>1900</v>
      </c>
      <c r="BK233" s="1505" t="str">
        <f t="shared" si="1374"/>
        <v/>
      </c>
      <c r="BL233" s="1506"/>
      <c r="BM233" s="1507">
        <f t="shared" si="1375"/>
        <v>0</v>
      </c>
      <c r="BN233" s="1508">
        <f t="shared" si="1376"/>
        <v>0</v>
      </c>
      <c r="BO233" s="1508">
        <f t="shared" si="1376"/>
        <v>0</v>
      </c>
      <c r="BP233" s="1508">
        <f t="shared" si="1376"/>
        <v>0</v>
      </c>
      <c r="BQ233" s="1508">
        <f t="shared" si="1376"/>
        <v>0</v>
      </c>
      <c r="BR233" s="1508">
        <f t="shared" si="1376"/>
        <v>0</v>
      </c>
      <c r="BS233" s="1508">
        <f t="shared" si="1376"/>
        <v>0</v>
      </c>
      <c r="BT233" s="1508">
        <f t="shared" si="1376"/>
        <v>0</v>
      </c>
      <c r="BU233" s="1508">
        <f t="shared" si="1376"/>
        <v>0</v>
      </c>
      <c r="BV233" s="1508">
        <f t="shared" si="1376"/>
        <v>0</v>
      </c>
      <c r="BW233" s="1508">
        <f t="shared" si="1376"/>
        <v>0</v>
      </c>
      <c r="BX233" s="1508">
        <f t="shared" si="1376"/>
        <v>0</v>
      </c>
      <c r="BY233" s="1507">
        <f t="shared" si="1376"/>
        <v>0</v>
      </c>
      <c r="BZ233" s="1508">
        <f t="shared" si="1376"/>
        <v>0</v>
      </c>
      <c r="CA233" s="1508">
        <f t="shared" si="1376"/>
        <v>0</v>
      </c>
      <c r="CB233" s="1508">
        <f t="shared" si="1376"/>
        <v>0</v>
      </c>
      <c r="CC233" s="1508">
        <f t="shared" si="1376"/>
        <v>0</v>
      </c>
      <c r="CD233" s="1508">
        <f t="shared" si="1516"/>
        <v>0</v>
      </c>
      <c r="CE233" s="1508">
        <f t="shared" si="1516"/>
        <v>0</v>
      </c>
      <c r="CF233" s="1508">
        <f t="shared" si="1516"/>
        <v>0</v>
      </c>
      <c r="CG233" s="1508">
        <f t="shared" si="1516"/>
        <v>0</v>
      </c>
      <c r="CH233" s="1508">
        <f t="shared" si="1516"/>
        <v>0</v>
      </c>
      <c r="CI233" s="1508">
        <f t="shared" si="1516"/>
        <v>0</v>
      </c>
      <c r="CJ233" s="1509">
        <f t="shared" si="1516"/>
        <v>0</v>
      </c>
      <c r="CK233" s="1507">
        <f t="shared" si="1516"/>
        <v>0</v>
      </c>
      <c r="CL233" s="1508">
        <f t="shared" si="1516"/>
        <v>0</v>
      </c>
      <c r="CM233" s="1508">
        <f t="shared" si="1516"/>
        <v>0</v>
      </c>
      <c r="CN233" s="1508">
        <f t="shared" si="1516"/>
        <v>0</v>
      </c>
      <c r="CO233" s="1508">
        <f t="shared" si="1516"/>
        <v>0</v>
      </c>
      <c r="CP233" s="1508">
        <f t="shared" si="1516"/>
        <v>0</v>
      </c>
      <c r="CQ233" s="1508">
        <f t="shared" si="1516"/>
        <v>0</v>
      </c>
      <c r="CR233" s="1508">
        <f t="shared" si="1516"/>
        <v>0</v>
      </c>
      <c r="CS233" s="1508">
        <f t="shared" si="1516"/>
        <v>0</v>
      </c>
      <c r="CT233" s="1508">
        <f t="shared" si="1517"/>
        <v>0</v>
      </c>
      <c r="CU233" s="1508">
        <f t="shared" si="1517"/>
        <v>0</v>
      </c>
      <c r="CV233" s="1509">
        <f t="shared" si="1517"/>
        <v>0</v>
      </c>
      <c r="CW233" s="1508">
        <f t="shared" si="1517"/>
        <v>0</v>
      </c>
      <c r="CX233" s="1508">
        <f t="shared" si="1517"/>
        <v>0</v>
      </c>
      <c r="CY233" s="1508">
        <f t="shared" si="1517"/>
        <v>0</v>
      </c>
      <c r="CZ233" s="1508">
        <f t="shared" si="1517"/>
        <v>0</v>
      </c>
      <c r="DA233" s="1508">
        <f t="shared" si="1517"/>
        <v>0</v>
      </c>
      <c r="DB233" s="1508">
        <f t="shared" si="1517"/>
        <v>0</v>
      </c>
      <c r="DC233" s="1508">
        <f t="shared" si="1517"/>
        <v>0</v>
      </c>
      <c r="DD233" s="1508">
        <f t="shared" si="1517"/>
        <v>0</v>
      </c>
      <c r="DE233" s="1508">
        <f t="shared" si="1517"/>
        <v>0</v>
      </c>
      <c r="DF233" s="1508">
        <f t="shared" si="1517"/>
        <v>0</v>
      </c>
      <c r="DG233" s="1508">
        <f t="shared" si="1517"/>
        <v>0</v>
      </c>
      <c r="DH233" s="1509">
        <f t="shared" si="1517"/>
        <v>0</v>
      </c>
      <c r="DI233" s="1508">
        <f t="shared" si="1517"/>
        <v>0</v>
      </c>
      <c r="DJ233" s="1508">
        <f t="shared" si="1518"/>
        <v>0</v>
      </c>
      <c r="DK233" s="1508">
        <f t="shared" si="1518"/>
        <v>0</v>
      </c>
      <c r="DL233" s="1508">
        <f t="shared" si="1518"/>
        <v>0</v>
      </c>
      <c r="DM233" s="1508">
        <f t="shared" si="1518"/>
        <v>0</v>
      </c>
      <c r="DN233" s="1508">
        <f t="shared" si="1518"/>
        <v>0</v>
      </c>
      <c r="DO233" s="1508">
        <f t="shared" si="1518"/>
        <v>0</v>
      </c>
      <c r="DP233" s="1508">
        <f t="shared" si="1518"/>
        <v>0</v>
      </c>
      <c r="DQ233" s="1508">
        <f t="shared" si="1518"/>
        <v>0</v>
      </c>
      <c r="DR233" s="1508">
        <f t="shared" si="1518"/>
        <v>0</v>
      </c>
      <c r="DS233" s="1508">
        <f t="shared" si="1518"/>
        <v>0</v>
      </c>
      <c r="DT233" s="1509">
        <f t="shared" si="1518"/>
        <v>0</v>
      </c>
      <c r="DU233" s="1507">
        <f t="shared" si="1518"/>
        <v>0</v>
      </c>
      <c r="DV233" s="1508">
        <f t="shared" si="1518"/>
        <v>0</v>
      </c>
      <c r="DW233" s="1508">
        <f t="shared" si="1518"/>
        <v>0</v>
      </c>
      <c r="DX233" s="1508">
        <f t="shared" si="1518"/>
        <v>0</v>
      </c>
      <c r="DY233" s="1508">
        <f t="shared" si="1518"/>
        <v>0</v>
      </c>
      <c r="DZ233" s="1508">
        <f t="shared" si="1519"/>
        <v>0</v>
      </c>
      <c r="EA233" s="1508">
        <f t="shared" si="1519"/>
        <v>0</v>
      </c>
      <c r="EB233" s="1508">
        <f t="shared" si="1519"/>
        <v>0</v>
      </c>
      <c r="EC233" s="1508">
        <f t="shared" si="1519"/>
        <v>0</v>
      </c>
      <c r="ED233" s="1508">
        <f t="shared" si="1519"/>
        <v>0</v>
      </c>
      <c r="EE233" s="1508">
        <f t="shared" si="1519"/>
        <v>0</v>
      </c>
      <c r="EF233" s="1508">
        <f t="shared" si="1519"/>
        <v>0</v>
      </c>
      <c r="EG233" s="1507">
        <f t="shared" si="1519"/>
        <v>0</v>
      </c>
      <c r="EH233" s="1508">
        <f t="shared" si="1519"/>
        <v>0</v>
      </c>
      <c r="EI233" s="1508">
        <f t="shared" si="1519"/>
        <v>0</v>
      </c>
      <c r="EJ233" s="1508">
        <f t="shared" si="1519"/>
        <v>0</v>
      </c>
      <c r="EK233" s="1508">
        <f t="shared" si="1519"/>
        <v>0</v>
      </c>
      <c r="EL233" s="1508">
        <f t="shared" si="1519"/>
        <v>0</v>
      </c>
      <c r="EM233" s="1508">
        <f t="shared" si="1519"/>
        <v>0</v>
      </c>
      <c r="EN233" s="1508">
        <f t="shared" si="1519"/>
        <v>0</v>
      </c>
      <c r="EO233" s="1508">
        <f t="shared" si="1519"/>
        <v>0</v>
      </c>
      <c r="EP233" s="1508">
        <f t="shared" si="1520"/>
        <v>0</v>
      </c>
      <c r="EQ233" s="1508">
        <f t="shared" si="1520"/>
        <v>0</v>
      </c>
      <c r="ER233" s="1509">
        <f t="shared" si="1520"/>
        <v>0</v>
      </c>
      <c r="ES233" s="1507">
        <f t="shared" si="1520"/>
        <v>0</v>
      </c>
      <c r="ET233" s="1508">
        <f t="shared" si="1520"/>
        <v>0</v>
      </c>
      <c r="EU233" s="1508">
        <f t="shared" si="1520"/>
        <v>0</v>
      </c>
      <c r="EV233" s="1508">
        <f t="shared" si="1520"/>
        <v>0</v>
      </c>
      <c r="EW233" s="1508">
        <f t="shared" si="1520"/>
        <v>0</v>
      </c>
      <c r="EX233" s="1508">
        <f t="shared" si="1520"/>
        <v>0</v>
      </c>
      <c r="EY233" s="1508">
        <f t="shared" si="1520"/>
        <v>0</v>
      </c>
      <c r="EZ233" s="1508">
        <f t="shared" si="1520"/>
        <v>0</v>
      </c>
      <c r="FA233" s="1508">
        <f t="shared" si="1520"/>
        <v>0</v>
      </c>
      <c r="FB233" s="1508">
        <f t="shared" si="1520"/>
        <v>0</v>
      </c>
      <c r="FC233" s="1508">
        <f t="shared" si="1520"/>
        <v>0</v>
      </c>
      <c r="FD233" s="1509">
        <f t="shared" si="1520"/>
        <v>0</v>
      </c>
      <c r="FE233" s="1508">
        <f t="shared" si="1520"/>
        <v>0</v>
      </c>
      <c r="FF233" s="1508">
        <f t="shared" si="1339"/>
        <v>0</v>
      </c>
      <c r="FG233" s="1508">
        <f t="shared" si="1515"/>
        <v>0</v>
      </c>
      <c r="FH233" s="1508">
        <f t="shared" si="1515"/>
        <v>0</v>
      </c>
      <c r="FI233" s="1508">
        <f t="shared" si="1515"/>
        <v>0</v>
      </c>
      <c r="FJ233" s="1508">
        <f t="shared" si="1515"/>
        <v>0</v>
      </c>
      <c r="FK233" s="1508">
        <f t="shared" si="1515"/>
        <v>0</v>
      </c>
      <c r="FL233" s="1508">
        <f t="shared" si="1515"/>
        <v>0</v>
      </c>
      <c r="FM233" s="1508">
        <f t="shared" si="1515"/>
        <v>0</v>
      </c>
      <c r="FN233" s="1508">
        <f t="shared" si="1515"/>
        <v>0</v>
      </c>
      <c r="FO233" s="1508">
        <f t="shared" si="1515"/>
        <v>0</v>
      </c>
      <c r="FP233" s="1509">
        <f t="shared" si="1515"/>
        <v>0</v>
      </c>
      <c r="FQ233" s="1508">
        <f t="shared" si="1515"/>
        <v>0</v>
      </c>
      <c r="FR233" s="1508">
        <f t="shared" si="1515"/>
        <v>0</v>
      </c>
      <c r="FS233" s="1508">
        <f t="shared" si="1515"/>
        <v>0</v>
      </c>
      <c r="FT233" s="1508">
        <f t="shared" si="1515"/>
        <v>0</v>
      </c>
      <c r="FU233" s="1508">
        <f t="shared" si="1515"/>
        <v>0</v>
      </c>
      <c r="FV233" s="1508">
        <f t="shared" si="1515"/>
        <v>0</v>
      </c>
      <c r="FW233" s="1508">
        <f t="shared" si="1322"/>
        <v>0</v>
      </c>
      <c r="FX233" s="1508">
        <f t="shared" si="1322"/>
        <v>0</v>
      </c>
      <c r="FY233" s="1508">
        <f t="shared" si="1322"/>
        <v>0</v>
      </c>
      <c r="FZ233" s="1508">
        <f t="shared" si="1322"/>
        <v>0</v>
      </c>
      <c r="GA233" s="1508">
        <f t="shared" si="1322"/>
        <v>0</v>
      </c>
      <c r="GB233" s="1509">
        <f t="shared" si="1322"/>
        <v>0</v>
      </c>
      <c r="GC233" s="1506"/>
      <c r="GD233" s="1458">
        <f t="shared" si="1377"/>
        <v>1</v>
      </c>
      <c r="GE233" s="1510">
        <f t="shared" si="1341"/>
        <v>0</v>
      </c>
      <c r="GF233" s="1511">
        <f t="shared" si="1341"/>
        <v>0</v>
      </c>
      <c r="GG233" s="1511">
        <f t="shared" si="1341"/>
        <v>0</v>
      </c>
      <c r="GH233" s="1511">
        <f t="shared" si="1341"/>
        <v>0</v>
      </c>
      <c r="GI233" s="1511">
        <f t="shared" si="1341"/>
        <v>0</v>
      </c>
      <c r="GJ233" s="1511">
        <f t="shared" si="1341"/>
        <v>0</v>
      </c>
      <c r="GK233" s="1511">
        <f t="shared" si="1341"/>
        <v>0</v>
      </c>
      <c r="GL233" s="1511">
        <f t="shared" si="1341"/>
        <v>0</v>
      </c>
      <c r="GM233" s="1511">
        <f t="shared" si="1341"/>
        <v>0</v>
      </c>
      <c r="GN233" s="1512">
        <f t="shared" si="1341"/>
        <v>0</v>
      </c>
      <c r="GO233" s="1513">
        <f t="shared" si="1378"/>
        <v>0</v>
      </c>
      <c r="GP233" s="1506"/>
      <c r="GQ233" s="1510">
        <f t="shared" si="1304"/>
        <v>0</v>
      </c>
      <c r="GR233" s="1511">
        <f t="shared" si="1510"/>
        <v>0</v>
      </c>
      <c r="GS233" s="1511">
        <f t="shared" si="1510"/>
        <v>0</v>
      </c>
      <c r="GT233" s="1511">
        <f t="shared" si="1510"/>
        <v>0</v>
      </c>
      <c r="GU233" s="1511">
        <f t="shared" si="1510"/>
        <v>0</v>
      </c>
      <c r="GV233" s="1511">
        <f t="shared" si="1510"/>
        <v>0</v>
      </c>
      <c r="GW233" s="1511">
        <f t="shared" si="1510"/>
        <v>0</v>
      </c>
      <c r="GX233" s="1511">
        <f t="shared" si="1510"/>
        <v>0</v>
      </c>
      <c r="GY233" s="1511">
        <f t="shared" si="1510"/>
        <v>0</v>
      </c>
      <c r="GZ233" s="1512">
        <f t="shared" si="1510"/>
        <v>0</v>
      </c>
      <c r="HA233" s="1513">
        <f t="shared" si="1379"/>
        <v>0</v>
      </c>
      <c r="HB233" s="1506">
        <f t="shared" si="1380"/>
        <v>1</v>
      </c>
      <c r="HC233" s="1506"/>
      <c r="HD233" s="1508">
        <f t="shared" si="1381"/>
        <v>0</v>
      </c>
      <c r="HE233" s="1460">
        <f t="shared" si="1382"/>
        <v>0</v>
      </c>
      <c r="HF233" s="1460">
        <f t="shared" si="1383"/>
        <v>0</v>
      </c>
      <c r="HG233" s="1460">
        <f t="shared" si="1384"/>
        <v>0</v>
      </c>
      <c r="HH233" s="1460">
        <f t="shared" si="1385"/>
        <v>0</v>
      </c>
      <c r="HI233" s="1460">
        <f t="shared" si="1386"/>
        <v>0</v>
      </c>
      <c r="HJ233" s="1460">
        <f t="shared" si="1387"/>
        <v>0</v>
      </c>
      <c r="HK233" s="1460">
        <f t="shared" si="1388"/>
        <v>0</v>
      </c>
      <c r="HL233" s="1460">
        <f t="shared" si="1389"/>
        <v>0</v>
      </c>
      <c r="HM233" s="1460">
        <f t="shared" si="1390"/>
        <v>0</v>
      </c>
      <c r="HN233" s="1460">
        <f t="shared" si="1391"/>
        <v>0</v>
      </c>
      <c r="HO233" s="1460">
        <f t="shared" si="1392"/>
        <v>0</v>
      </c>
      <c r="HP233" s="1460">
        <f t="shared" si="1393"/>
        <v>0</v>
      </c>
      <c r="HQ233" s="1460">
        <f t="shared" si="1394"/>
        <v>0</v>
      </c>
      <c r="HR233" s="1460">
        <f t="shared" si="1395"/>
        <v>0</v>
      </c>
      <c r="HS233" s="1460">
        <f t="shared" si="1396"/>
        <v>0</v>
      </c>
      <c r="HT233" s="1460">
        <f t="shared" si="1397"/>
        <v>0</v>
      </c>
      <c r="HU233" s="1460">
        <f t="shared" si="1398"/>
        <v>0</v>
      </c>
      <c r="HV233" s="1460">
        <f t="shared" si="1399"/>
        <v>0</v>
      </c>
      <c r="HW233" s="1460">
        <f t="shared" si="1400"/>
        <v>0</v>
      </c>
      <c r="HX233" s="1460">
        <f t="shared" si="1401"/>
        <v>0</v>
      </c>
      <c r="HY233" s="1460">
        <f t="shared" si="1402"/>
        <v>0</v>
      </c>
      <c r="HZ233" s="1460">
        <f t="shared" si="1403"/>
        <v>0</v>
      </c>
      <c r="IA233" s="1460">
        <f t="shared" si="1404"/>
        <v>0</v>
      </c>
      <c r="IB233" s="1460">
        <f t="shared" si="1405"/>
        <v>0</v>
      </c>
      <c r="IC233" s="1460">
        <f t="shared" si="1406"/>
        <v>0</v>
      </c>
      <c r="ID233" s="1460">
        <f t="shared" si="1407"/>
        <v>0</v>
      </c>
      <c r="IE233" s="1460">
        <f t="shared" si="1408"/>
        <v>0</v>
      </c>
      <c r="IF233" s="1460">
        <f t="shared" si="1409"/>
        <v>0</v>
      </c>
      <c r="IG233" s="1460">
        <f t="shared" si="1410"/>
        <v>0</v>
      </c>
      <c r="IH233" s="1460">
        <f t="shared" si="1411"/>
        <v>0</v>
      </c>
      <c r="II233" s="1460">
        <f t="shared" si="1412"/>
        <v>0</v>
      </c>
      <c r="IJ233" s="1460">
        <f t="shared" si="1413"/>
        <v>0</v>
      </c>
      <c r="IK233" s="1460">
        <f t="shared" si="1414"/>
        <v>0</v>
      </c>
      <c r="IL233" s="1460">
        <f t="shared" si="1415"/>
        <v>0</v>
      </c>
      <c r="IM233" s="1460">
        <f t="shared" si="1416"/>
        <v>0</v>
      </c>
      <c r="IN233" s="1460">
        <f t="shared" si="1417"/>
        <v>0</v>
      </c>
      <c r="IO233" s="1460">
        <f t="shared" si="1418"/>
        <v>0</v>
      </c>
      <c r="IP233" s="1460">
        <f t="shared" si="1419"/>
        <v>0</v>
      </c>
      <c r="IQ233" s="1460">
        <f t="shared" si="1420"/>
        <v>0</v>
      </c>
      <c r="IR233" s="1460">
        <f t="shared" si="1421"/>
        <v>0</v>
      </c>
      <c r="IS233" s="1460">
        <f t="shared" si="1422"/>
        <v>0</v>
      </c>
      <c r="IT233" s="1460">
        <f t="shared" si="1423"/>
        <v>0</v>
      </c>
      <c r="IU233" s="1460">
        <f t="shared" si="1424"/>
        <v>0</v>
      </c>
      <c r="IV233" s="1460">
        <f t="shared" si="1425"/>
        <v>0</v>
      </c>
      <c r="IW233" s="1460">
        <f t="shared" si="1426"/>
        <v>0</v>
      </c>
      <c r="IX233" s="1460">
        <f t="shared" si="1427"/>
        <v>0</v>
      </c>
      <c r="IY233" s="1460">
        <f t="shared" si="1428"/>
        <v>0</v>
      </c>
      <c r="IZ233" s="1460">
        <f t="shared" si="1429"/>
        <v>0</v>
      </c>
      <c r="JA233" s="1460">
        <f t="shared" si="1430"/>
        <v>0</v>
      </c>
      <c r="JB233" s="1460">
        <f t="shared" si="1431"/>
        <v>0</v>
      </c>
      <c r="JC233" s="1460">
        <f t="shared" si="1432"/>
        <v>0</v>
      </c>
      <c r="JD233" s="1460">
        <f t="shared" si="1433"/>
        <v>0</v>
      </c>
      <c r="JE233" s="1460">
        <f t="shared" si="1434"/>
        <v>0</v>
      </c>
      <c r="JF233" s="1460">
        <f t="shared" si="1435"/>
        <v>0</v>
      </c>
      <c r="JG233" s="1460">
        <f t="shared" si="1436"/>
        <v>0</v>
      </c>
      <c r="JH233" s="1460">
        <f t="shared" si="1437"/>
        <v>0</v>
      </c>
      <c r="JI233" s="1460">
        <f t="shared" si="1438"/>
        <v>0</v>
      </c>
      <c r="JJ233" s="1460">
        <f t="shared" si="1439"/>
        <v>0</v>
      </c>
      <c r="JK233" s="1460">
        <f t="shared" si="1440"/>
        <v>0</v>
      </c>
      <c r="JL233" s="1460">
        <f t="shared" si="1441"/>
        <v>0</v>
      </c>
      <c r="JM233" s="1460">
        <f t="shared" si="1442"/>
        <v>0</v>
      </c>
      <c r="JN233" s="1460">
        <f t="shared" si="1443"/>
        <v>0</v>
      </c>
      <c r="JO233" s="1460">
        <f t="shared" si="1444"/>
        <v>0</v>
      </c>
      <c r="JP233" s="1460">
        <f t="shared" si="1445"/>
        <v>0</v>
      </c>
      <c r="JQ233" s="1460">
        <f t="shared" si="1446"/>
        <v>0</v>
      </c>
      <c r="JR233" s="1460">
        <f t="shared" si="1447"/>
        <v>0</v>
      </c>
      <c r="JS233" s="1460">
        <f t="shared" si="1448"/>
        <v>0</v>
      </c>
      <c r="JT233" s="1460">
        <f t="shared" si="1449"/>
        <v>0</v>
      </c>
      <c r="JU233" s="1460">
        <f t="shared" si="1450"/>
        <v>0</v>
      </c>
      <c r="JV233" s="1460">
        <f t="shared" si="1451"/>
        <v>0</v>
      </c>
      <c r="JW233" s="1460">
        <f t="shared" si="1452"/>
        <v>0</v>
      </c>
      <c r="JX233" s="1460">
        <f t="shared" si="1453"/>
        <v>0</v>
      </c>
      <c r="JY233" s="1460">
        <f t="shared" si="1454"/>
        <v>0</v>
      </c>
      <c r="JZ233" s="1460">
        <f t="shared" si="1455"/>
        <v>0</v>
      </c>
      <c r="KA233" s="1460">
        <f t="shared" si="1456"/>
        <v>0</v>
      </c>
      <c r="KB233" s="1460">
        <f t="shared" si="1457"/>
        <v>0</v>
      </c>
      <c r="KC233" s="1460">
        <f t="shared" si="1458"/>
        <v>0</v>
      </c>
      <c r="KD233" s="1460">
        <f t="shared" si="1459"/>
        <v>0</v>
      </c>
      <c r="KE233" s="1460">
        <f t="shared" si="1460"/>
        <v>0</v>
      </c>
      <c r="KF233" s="1460">
        <f t="shared" si="1461"/>
        <v>0</v>
      </c>
      <c r="KG233" s="1460">
        <f t="shared" si="1462"/>
        <v>0</v>
      </c>
      <c r="KH233" s="1460">
        <f t="shared" si="1463"/>
        <v>0</v>
      </c>
      <c r="KI233" s="1460">
        <f t="shared" si="1464"/>
        <v>0</v>
      </c>
      <c r="KJ233" s="1460">
        <f t="shared" si="1465"/>
        <v>0</v>
      </c>
      <c r="KK233" s="1460">
        <f t="shared" si="1466"/>
        <v>0</v>
      </c>
      <c r="KL233" s="1460">
        <f t="shared" si="1467"/>
        <v>0</v>
      </c>
      <c r="KM233" s="1460">
        <f t="shared" si="1468"/>
        <v>0</v>
      </c>
      <c r="KN233" s="1460">
        <f t="shared" si="1469"/>
        <v>0</v>
      </c>
      <c r="KO233" s="1460">
        <f t="shared" si="1470"/>
        <v>0</v>
      </c>
      <c r="KP233" s="1460">
        <f t="shared" si="1471"/>
        <v>0</v>
      </c>
      <c r="KQ233" s="1460">
        <f t="shared" si="1472"/>
        <v>0</v>
      </c>
      <c r="KR233" s="1460">
        <f t="shared" si="1473"/>
        <v>0</v>
      </c>
      <c r="KS233" s="1460">
        <f t="shared" si="1474"/>
        <v>0</v>
      </c>
      <c r="KT233" s="1460">
        <f t="shared" si="1475"/>
        <v>0</v>
      </c>
      <c r="KU233" s="1460">
        <f t="shared" si="1476"/>
        <v>0</v>
      </c>
      <c r="KV233" s="1460">
        <f t="shared" si="1477"/>
        <v>0</v>
      </c>
      <c r="KW233" s="1460">
        <f t="shared" si="1478"/>
        <v>0</v>
      </c>
      <c r="KX233" s="1460">
        <f t="shared" si="1479"/>
        <v>0</v>
      </c>
      <c r="KY233" s="1460">
        <f t="shared" si="1480"/>
        <v>0</v>
      </c>
      <c r="KZ233" s="1460">
        <f t="shared" si="1481"/>
        <v>0</v>
      </c>
      <c r="LA233" s="1460">
        <f t="shared" si="1482"/>
        <v>0</v>
      </c>
      <c r="LB233" s="1460">
        <f t="shared" si="1483"/>
        <v>0</v>
      </c>
      <c r="LC233" s="1460">
        <f t="shared" si="1484"/>
        <v>0</v>
      </c>
      <c r="LD233" s="1460">
        <f t="shared" si="1485"/>
        <v>0</v>
      </c>
      <c r="LE233" s="1460">
        <f t="shared" si="1486"/>
        <v>0</v>
      </c>
      <c r="LF233" s="1460">
        <f t="shared" si="1487"/>
        <v>0</v>
      </c>
      <c r="LG233" s="1460">
        <f t="shared" si="1488"/>
        <v>0</v>
      </c>
      <c r="LH233" s="1460">
        <f t="shared" si="1489"/>
        <v>0</v>
      </c>
      <c r="LI233" s="1460">
        <f t="shared" si="1490"/>
        <v>0</v>
      </c>
      <c r="LJ233" s="1460">
        <f t="shared" si="1491"/>
        <v>0</v>
      </c>
      <c r="LK233" s="1460">
        <f t="shared" si="1492"/>
        <v>0</v>
      </c>
      <c r="LL233" s="1460">
        <f t="shared" si="1493"/>
        <v>0</v>
      </c>
      <c r="LM233" s="1460">
        <f t="shared" si="1494"/>
        <v>0</v>
      </c>
      <c r="LN233" s="1460">
        <f t="shared" si="1495"/>
        <v>0</v>
      </c>
      <c r="LO233" s="1460">
        <f t="shared" si="1496"/>
        <v>0</v>
      </c>
      <c r="LP233" s="1460">
        <f t="shared" si="1497"/>
        <v>0</v>
      </c>
      <c r="LQ233" s="1460">
        <f t="shared" si="1498"/>
        <v>0</v>
      </c>
      <c r="LR233" s="1460">
        <f t="shared" si="1499"/>
        <v>0</v>
      </c>
      <c r="LS233" s="1460">
        <f t="shared" si="1500"/>
        <v>0</v>
      </c>
      <c r="LW233" s="1467">
        <f t="shared" si="1501"/>
        <v>0</v>
      </c>
      <c r="LX233" s="1467">
        <f t="shared" si="1502"/>
        <v>0</v>
      </c>
      <c r="LY233" s="1467">
        <f t="shared" si="1503"/>
        <v>0</v>
      </c>
      <c r="LZ233" s="1467">
        <f t="shared" si="1504"/>
        <v>0</v>
      </c>
      <c r="MA233" s="1506"/>
      <c r="MB233" s="1460">
        <f t="shared" si="1505"/>
        <v>0</v>
      </c>
      <c r="MC233" s="1460">
        <f t="shared" si="1506"/>
        <v>0</v>
      </c>
      <c r="MD233" s="1460">
        <f t="shared" si="1506"/>
        <v>0</v>
      </c>
      <c r="ME233" s="1460">
        <f t="shared" si="1506"/>
        <v>0</v>
      </c>
      <c r="MF233" s="1460">
        <f t="shared" si="1506"/>
        <v>0</v>
      </c>
      <c r="MG233" s="1460">
        <f t="shared" si="1506"/>
        <v>0</v>
      </c>
      <c r="MH233" s="1460">
        <f t="shared" si="1506"/>
        <v>0</v>
      </c>
      <c r="MI233" s="1460">
        <f t="shared" si="1506"/>
        <v>0</v>
      </c>
      <c r="MJ233" s="1460">
        <f t="shared" si="1506"/>
        <v>0</v>
      </c>
      <c r="MK233" s="1460">
        <f t="shared" si="1506"/>
        <v>0</v>
      </c>
      <c r="ML233" s="1460">
        <f t="shared" si="1506"/>
        <v>0</v>
      </c>
      <c r="MM233" s="1460">
        <f t="shared" si="1506"/>
        <v>0</v>
      </c>
      <c r="MN233" s="1460">
        <f t="shared" si="1506"/>
        <v>0</v>
      </c>
      <c r="MO233" s="1460">
        <f t="shared" si="1506"/>
        <v>0</v>
      </c>
      <c r="MP233" s="1460">
        <f t="shared" si="1506"/>
        <v>0</v>
      </c>
      <c r="MQ233" s="1460">
        <f t="shared" si="1506"/>
        <v>0</v>
      </c>
      <c r="MR233" s="1460">
        <f t="shared" si="1506"/>
        <v>0</v>
      </c>
      <c r="MS233" s="1460">
        <f t="shared" si="1511"/>
        <v>0</v>
      </c>
      <c r="MT233" s="1460">
        <f t="shared" si="1511"/>
        <v>0</v>
      </c>
      <c r="MU233" s="1460">
        <f t="shared" si="1511"/>
        <v>0</v>
      </c>
      <c r="MV233" s="1460">
        <f t="shared" si="1511"/>
        <v>0</v>
      </c>
      <c r="MW233" s="1460">
        <f t="shared" si="1511"/>
        <v>0</v>
      </c>
      <c r="MX233" s="1460">
        <f t="shared" si="1511"/>
        <v>0</v>
      </c>
      <c r="MY233" s="1460">
        <f t="shared" si="1511"/>
        <v>0</v>
      </c>
      <c r="MZ233" s="1460">
        <f t="shared" si="1511"/>
        <v>0</v>
      </c>
      <c r="NA233" s="1460">
        <f t="shared" si="1511"/>
        <v>0</v>
      </c>
      <c r="NB233" s="1460">
        <f t="shared" si="1511"/>
        <v>0</v>
      </c>
      <c r="NC233" s="1460">
        <f t="shared" si="1511"/>
        <v>0</v>
      </c>
      <c r="ND233" s="1460">
        <f t="shared" si="1511"/>
        <v>0</v>
      </c>
      <c r="NE233" s="1460">
        <f t="shared" si="1511"/>
        <v>0</v>
      </c>
      <c r="NF233" s="1460">
        <f t="shared" si="1511"/>
        <v>0</v>
      </c>
      <c r="NG233" s="1460">
        <f t="shared" si="1511"/>
        <v>0</v>
      </c>
      <c r="NH233" s="1460">
        <f t="shared" si="1511"/>
        <v>0</v>
      </c>
      <c r="NI233" s="1460">
        <f t="shared" si="1512"/>
        <v>0</v>
      </c>
      <c r="NJ233" s="1460">
        <f t="shared" si="1512"/>
        <v>0</v>
      </c>
      <c r="NK233" s="1460">
        <f t="shared" si="1512"/>
        <v>0</v>
      </c>
      <c r="NL233" s="1460">
        <f t="shared" si="1512"/>
        <v>0</v>
      </c>
      <c r="NM233" s="1460">
        <f t="shared" si="1512"/>
        <v>0</v>
      </c>
      <c r="NN233" s="1460">
        <f t="shared" si="1512"/>
        <v>0</v>
      </c>
      <c r="NO233" s="1460">
        <f t="shared" si="1512"/>
        <v>0</v>
      </c>
      <c r="NP233" s="1460">
        <f t="shared" si="1512"/>
        <v>0</v>
      </c>
      <c r="NQ233" s="1460">
        <f t="shared" si="1512"/>
        <v>0</v>
      </c>
      <c r="NR233" s="1460">
        <f t="shared" si="1512"/>
        <v>0</v>
      </c>
      <c r="NS233" s="1460">
        <f t="shared" si="1512"/>
        <v>0</v>
      </c>
      <c r="NT233" s="1460">
        <f t="shared" si="1512"/>
        <v>0</v>
      </c>
      <c r="NU233" s="1460">
        <f t="shared" si="1512"/>
        <v>0</v>
      </c>
      <c r="NV233" s="1460">
        <f t="shared" si="1512"/>
        <v>0</v>
      </c>
      <c r="NW233" s="1460">
        <f t="shared" si="1512"/>
        <v>0</v>
      </c>
      <c r="NX233" s="1460">
        <f t="shared" si="1512"/>
        <v>0</v>
      </c>
      <c r="NY233" s="1460">
        <f t="shared" si="1514"/>
        <v>0</v>
      </c>
      <c r="NZ233" s="1460">
        <f t="shared" si="1514"/>
        <v>0</v>
      </c>
      <c r="OA233" s="1460">
        <f t="shared" si="1514"/>
        <v>0</v>
      </c>
      <c r="OB233" s="1460">
        <f t="shared" si="1514"/>
        <v>0</v>
      </c>
      <c r="OC233" s="1460">
        <f t="shared" si="1514"/>
        <v>0</v>
      </c>
      <c r="OD233" s="1460">
        <f t="shared" si="1514"/>
        <v>0</v>
      </c>
      <c r="OE233" s="1460">
        <f t="shared" si="1514"/>
        <v>0</v>
      </c>
      <c r="OF233" s="1460">
        <f t="shared" si="1514"/>
        <v>0</v>
      </c>
      <c r="OG233" s="1460">
        <f t="shared" si="1514"/>
        <v>0</v>
      </c>
      <c r="OH233" s="1460">
        <f t="shared" si="1514"/>
        <v>0</v>
      </c>
      <c r="OI233" s="1460">
        <f t="shared" si="1514"/>
        <v>0</v>
      </c>
      <c r="OJ233" s="1460">
        <f t="shared" si="1514"/>
        <v>0</v>
      </c>
      <c r="OK233" s="1460">
        <f t="shared" si="1514"/>
        <v>0</v>
      </c>
      <c r="OL233" s="1460">
        <f t="shared" si="1514"/>
        <v>0</v>
      </c>
      <c r="OM233" s="1460">
        <f t="shared" si="1514"/>
        <v>0</v>
      </c>
      <c r="ON233" s="1460">
        <f t="shared" si="1514"/>
        <v>0</v>
      </c>
      <c r="OO233" s="1460">
        <f t="shared" si="1513"/>
        <v>0</v>
      </c>
      <c r="OP233" s="1460">
        <f t="shared" si="1507"/>
        <v>0</v>
      </c>
      <c r="OQ233" s="1460">
        <f t="shared" si="1507"/>
        <v>0</v>
      </c>
      <c r="OR233" s="1460">
        <f t="shared" si="1507"/>
        <v>0</v>
      </c>
      <c r="OS233" s="1460">
        <f t="shared" si="1507"/>
        <v>0</v>
      </c>
      <c r="OT233" s="1460">
        <f t="shared" si="1507"/>
        <v>0</v>
      </c>
      <c r="OU233" s="1460">
        <f t="shared" si="1507"/>
        <v>0</v>
      </c>
      <c r="OV233" s="1460">
        <f t="shared" si="1507"/>
        <v>0</v>
      </c>
      <c r="OW233" s="1460">
        <f t="shared" si="1507"/>
        <v>0</v>
      </c>
      <c r="OX233" s="1460">
        <f t="shared" si="1507"/>
        <v>0</v>
      </c>
      <c r="OY233" s="1460">
        <f t="shared" si="1507"/>
        <v>0</v>
      </c>
      <c r="OZ233" s="1460">
        <f t="shared" si="1507"/>
        <v>0</v>
      </c>
      <c r="PA233" s="1460">
        <f t="shared" si="1507"/>
        <v>0</v>
      </c>
      <c r="PB233" s="1460">
        <f t="shared" si="1507"/>
        <v>0</v>
      </c>
      <c r="PC233" s="1460">
        <f t="shared" si="1507"/>
        <v>0</v>
      </c>
      <c r="PD233" s="1460">
        <f t="shared" si="1507"/>
        <v>0</v>
      </c>
      <c r="PE233" s="1460">
        <f t="shared" si="1507"/>
        <v>0</v>
      </c>
      <c r="PF233" s="1460">
        <f t="shared" si="1508"/>
        <v>0</v>
      </c>
      <c r="PG233" s="1460">
        <f t="shared" si="1508"/>
        <v>0</v>
      </c>
      <c r="PH233" s="1460">
        <f t="shared" si="1508"/>
        <v>0</v>
      </c>
      <c r="PI233" s="1460">
        <f t="shared" si="1508"/>
        <v>0</v>
      </c>
      <c r="PJ233" s="1460">
        <f t="shared" si="1508"/>
        <v>0</v>
      </c>
      <c r="PK233" s="1460">
        <f t="shared" si="1508"/>
        <v>0</v>
      </c>
      <c r="PL233" s="1460">
        <f t="shared" si="1508"/>
        <v>0</v>
      </c>
      <c r="PM233" s="1460">
        <f t="shared" si="1508"/>
        <v>0</v>
      </c>
      <c r="PN233" s="1460">
        <f t="shared" si="1508"/>
        <v>0</v>
      </c>
      <c r="PO233" s="1460">
        <f t="shared" si="1508"/>
        <v>0</v>
      </c>
      <c r="PP233" s="1460">
        <f t="shared" si="1508"/>
        <v>0</v>
      </c>
      <c r="PQ233" s="1460">
        <f t="shared" si="1508"/>
        <v>0</v>
      </c>
      <c r="PR233" s="1460">
        <f t="shared" si="1508"/>
        <v>0</v>
      </c>
      <c r="PS233" s="1460">
        <f t="shared" si="1508"/>
        <v>0</v>
      </c>
      <c r="PT233" s="1460">
        <f t="shared" si="1508"/>
        <v>0</v>
      </c>
      <c r="PU233" s="1460">
        <f t="shared" si="1508"/>
        <v>0</v>
      </c>
      <c r="PV233" s="1460">
        <f t="shared" si="1509"/>
        <v>0</v>
      </c>
      <c r="PW233" s="1460">
        <f t="shared" si="1509"/>
        <v>0</v>
      </c>
      <c r="PX233" s="1460">
        <f t="shared" si="1509"/>
        <v>0</v>
      </c>
      <c r="PY233" s="1460">
        <f t="shared" si="1509"/>
        <v>0</v>
      </c>
      <c r="PZ233" s="1460">
        <f t="shared" si="1509"/>
        <v>0</v>
      </c>
      <c r="QA233" s="1460">
        <f t="shared" si="1509"/>
        <v>0</v>
      </c>
      <c r="QB233" s="1460">
        <f t="shared" si="1509"/>
        <v>0</v>
      </c>
      <c r="QC233" s="1460">
        <f t="shared" si="1509"/>
        <v>0</v>
      </c>
      <c r="QD233" s="1460">
        <f t="shared" si="1509"/>
        <v>0</v>
      </c>
      <c r="QE233" s="1460">
        <f t="shared" si="1509"/>
        <v>0</v>
      </c>
      <c r="QF233" s="1460">
        <f t="shared" si="1509"/>
        <v>0</v>
      </c>
      <c r="QG233" s="1460">
        <f t="shared" si="1509"/>
        <v>0</v>
      </c>
      <c r="QH233" s="1460">
        <f t="shared" si="1509"/>
        <v>0</v>
      </c>
      <c r="QI233" s="1460">
        <f t="shared" si="1509"/>
        <v>0</v>
      </c>
      <c r="QJ233" s="1460">
        <f t="shared" si="1509"/>
        <v>0</v>
      </c>
      <c r="QK233" s="1460">
        <f t="shared" si="1509"/>
        <v>0</v>
      </c>
      <c r="QL233" s="1460">
        <f t="shared" si="1323"/>
        <v>0</v>
      </c>
      <c r="QM233" s="1460">
        <f t="shared" si="1323"/>
        <v>0</v>
      </c>
      <c r="QN233" s="1460">
        <f t="shared" si="1323"/>
        <v>0</v>
      </c>
      <c r="QO233" s="1460">
        <f t="shared" si="1323"/>
        <v>0</v>
      </c>
      <c r="QP233" s="1460">
        <f t="shared" si="1323"/>
        <v>0</v>
      </c>
      <c r="QQ233" s="1460">
        <f t="shared" si="1323"/>
        <v>0</v>
      </c>
    </row>
    <row r="234" spans="1:459" s="1466" customFormat="1" ht="22.5" customHeight="1">
      <c r="A234" s="1468"/>
      <c r="B234" s="1469"/>
      <c r="C234" s="1469"/>
      <c r="D234" s="1470"/>
      <c r="E234" s="1471"/>
      <c r="F234" s="1472"/>
      <c r="G234" s="1472"/>
      <c r="H234" s="1473">
        <f t="shared" si="1342"/>
        <v>0</v>
      </c>
      <c r="I234" s="1474">
        <v>0</v>
      </c>
      <c r="J234" s="1475">
        <f t="shared" si="437"/>
        <v>0</v>
      </c>
      <c r="K234" s="1476">
        <v>0</v>
      </c>
      <c r="L234" s="1477">
        <f t="shared" si="1343"/>
        <v>0</v>
      </c>
      <c r="M234" s="1477">
        <f t="shared" si="1344"/>
        <v>0</v>
      </c>
      <c r="N234" s="1478"/>
      <c r="O234" s="1479">
        <v>0</v>
      </c>
      <c r="P234" s="1480">
        <v>0</v>
      </c>
      <c r="Q234" s="1828">
        <v>0</v>
      </c>
      <c r="R234" s="1831">
        <f t="shared" si="1345"/>
        <v>0</v>
      </c>
      <c r="S234" s="1481">
        <f>IF(AND(SUM(O234:Q234)=0,N234="NNN"),MIN('Operating History and Pro Forma'!$M$33,'Operating History and Pro Forma'!$T$15)*D234,SUM(O234:Q234)*D234)</f>
        <v>0</v>
      </c>
      <c r="T234" s="1482">
        <f t="shared" si="1346"/>
        <v>0</v>
      </c>
      <c r="U234" s="1483">
        <f t="shared" si="1347"/>
        <v>0</v>
      </c>
      <c r="V234" s="1480"/>
      <c r="W234" s="1514"/>
      <c r="X234" s="1486" t="str">
        <f t="shared" si="1348"/>
        <v/>
      </c>
      <c r="Y234" s="1487">
        <f t="shared" si="1349"/>
        <v>0</v>
      </c>
      <c r="Z234" s="1488"/>
      <c r="AA234" s="1488"/>
      <c r="AB234" s="1488"/>
      <c r="AC234" s="1488"/>
      <c r="AD234" s="1489">
        <f t="shared" si="1350"/>
        <v>0</v>
      </c>
      <c r="AE234" s="1490" t="str">
        <f t="shared" si="1351"/>
        <v/>
      </c>
      <c r="AF234" s="1491">
        <f t="shared" si="1352"/>
        <v>0</v>
      </c>
      <c r="AG234" s="1492">
        <f t="shared" si="1353"/>
        <v>0</v>
      </c>
      <c r="AH234" s="1493">
        <f t="shared" si="1320"/>
        <v>0</v>
      </c>
      <c r="AI234" s="1493">
        <f t="shared" si="1320"/>
        <v>0</v>
      </c>
      <c r="AJ234" s="1494">
        <f t="shared" si="1320"/>
        <v>0</v>
      </c>
      <c r="AK234" s="1494">
        <f t="shared" si="1320"/>
        <v>0</v>
      </c>
      <c r="AL234" s="1495">
        <f t="shared" si="1320"/>
        <v>0</v>
      </c>
      <c r="AM234" s="1496">
        <f t="shared" si="1320"/>
        <v>0</v>
      </c>
      <c r="AN234" s="1497">
        <f t="shared" si="399"/>
        <v>0</v>
      </c>
      <c r="AO234" s="1498">
        <f t="shared" si="1327"/>
        <v>0</v>
      </c>
      <c r="AP234" s="1499">
        <f t="shared" si="1354"/>
        <v>0</v>
      </c>
      <c r="AQ234" s="1500">
        <f t="shared" si="1355"/>
        <v>0</v>
      </c>
      <c r="AR234" s="1501">
        <f t="shared" si="1356"/>
        <v>0</v>
      </c>
      <c r="AS234" s="1498">
        <f t="shared" si="1324"/>
        <v>0</v>
      </c>
      <c r="AT234" s="1501">
        <f t="shared" si="1357"/>
        <v>0</v>
      </c>
      <c r="AU234" s="1498">
        <f t="shared" si="1358"/>
        <v>1</v>
      </c>
      <c r="AV234" s="1498">
        <f t="shared" si="1359"/>
        <v>2</v>
      </c>
      <c r="AW234" s="1499">
        <f t="shared" si="1360"/>
        <v>0</v>
      </c>
      <c r="AX234" s="1502">
        <f t="shared" si="1361"/>
        <v>0</v>
      </c>
      <c r="AY234" s="1503">
        <f t="shared" si="1362"/>
        <v>0</v>
      </c>
      <c r="AZ234" s="1498">
        <f t="shared" si="1363"/>
        <v>2</v>
      </c>
      <c r="BA234" s="1498">
        <f t="shared" si="1364"/>
        <v>3</v>
      </c>
      <c r="BB234" s="1499">
        <f t="shared" si="1365"/>
        <v>0</v>
      </c>
      <c r="BC234" s="1502">
        <f t="shared" si="1366"/>
        <v>0</v>
      </c>
      <c r="BD234" s="1503">
        <f t="shared" si="1367"/>
        <v>0</v>
      </c>
      <c r="BE234" s="1498">
        <f t="shared" si="1368"/>
        <v>3</v>
      </c>
      <c r="BF234" s="1498">
        <f t="shared" si="1369"/>
        <v>4</v>
      </c>
      <c r="BG234" s="1499">
        <f t="shared" si="1370"/>
        <v>0</v>
      </c>
      <c r="BH234" s="1502">
        <f t="shared" si="1371"/>
        <v>0</v>
      </c>
      <c r="BI234" s="1502">
        <f t="shared" si="1372"/>
        <v>0</v>
      </c>
      <c r="BJ234" s="1504">
        <f t="shared" si="1373"/>
        <v>1900</v>
      </c>
      <c r="BK234" s="1505" t="str">
        <f t="shared" si="1374"/>
        <v/>
      </c>
      <c r="BL234" s="1506"/>
      <c r="BM234" s="1507">
        <f t="shared" si="1375"/>
        <v>0</v>
      </c>
      <c r="BN234" s="1508">
        <f t="shared" si="1376"/>
        <v>0</v>
      </c>
      <c r="BO234" s="1508">
        <f t="shared" si="1376"/>
        <v>0</v>
      </c>
      <c r="BP234" s="1508">
        <f t="shared" si="1376"/>
        <v>0</v>
      </c>
      <c r="BQ234" s="1508">
        <f t="shared" si="1376"/>
        <v>0</v>
      </c>
      <c r="BR234" s="1508">
        <f t="shared" si="1376"/>
        <v>0</v>
      </c>
      <c r="BS234" s="1508">
        <f t="shared" si="1376"/>
        <v>0</v>
      </c>
      <c r="BT234" s="1508">
        <f t="shared" si="1376"/>
        <v>0</v>
      </c>
      <c r="BU234" s="1508">
        <f t="shared" si="1376"/>
        <v>0</v>
      </c>
      <c r="BV234" s="1508">
        <f t="shared" si="1376"/>
        <v>0</v>
      </c>
      <c r="BW234" s="1508">
        <f t="shared" si="1376"/>
        <v>0</v>
      </c>
      <c r="BX234" s="1508">
        <f t="shared" si="1376"/>
        <v>0</v>
      </c>
      <c r="BY234" s="1507">
        <f t="shared" si="1376"/>
        <v>0</v>
      </c>
      <c r="BZ234" s="1508">
        <f t="shared" si="1376"/>
        <v>0</v>
      </c>
      <c r="CA234" s="1508">
        <f t="shared" si="1376"/>
        <v>0</v>
      </c>
      <c r="CB234" s="1508">
        <f t="shared" si="1376"/>
        <v>0</v>
      </c>
      <c r="CC234" s="1508">
        <f t="shared" si="1376"/>
        <v>0</v>
      </c>
      <c r="CD234" s="1508">
        <f t="shared" si="1516"/>
        <v>0</v>
      </c>
      <c r="CE234" s="1508">
        <f t="shared" si="1516"/>
        <v>0</v>
      </c>
      <c r="CF234" s="1508">
        <f t="shared" si="1516"/>
        <v>0</v>
      </c>
      <c r="CG234" s="1508">
        <f t="shared" si="1516"/>
        <v>0</v>
      </c>
      <c r="CH234" s="1508">
        <f t="shared" si="1516"/>
        <v>0</v>
      </c>
      <c r="CI234" s="1508">
        <f t="shared" si="1516"/>
        <v>0</v>
      </c>
      <c r="CJ234" s="1509">
        <f t="shared" si="1516"/>
        <v>0</v>
      </c>
      <c r="CK234" s="1507">
        <f t="shared" si="1516"/>
        <v>0</v>
      </c>
      <c r="CL234" s="1508">
        <f t="shared" si="1516"/>
        <v>0</v>
      </c>
      <c r="CM234" s="1508">
        <f t="shared" si="1516"/>
        <v>0</v>
      </c>
      <c r="CN234" s="1508">
        <f t="shared" si="1516"/>
        <v>0</v>
      </c>
      <c r="CO234" s="1508">
        <f t="shared" si="1516"/>
        <v>0</v>
      </c>
      <c r="CP234" s="1508">
        <f t="shared" si="1516"/>
        <v>0</v>
      </c>
      <c r="CQ234" s="1508">
        <f t="shared" si="1516"/>
        <v>0</v>
      </c>
      <c r="CR234" s="1508">
        <f t="shared" si="1516"/>
        <v>0</v>
      </c>
      <c r="CS234" s="1508">
        <f t="shared" si="1516"/>
        <v>0</v>
      </c>
      <c r="CT234" s="1508">
        <f t="shared" si="1517"/>
        <v>0</v>
      </c>
      <c r="CU234" s="1508">
        <f t="shared" si="1517"/>
        <v>0</v>
      </c>
      <c r="CV234" s="1509">
        <f t="shared" si="1517"/>
        <v>0</v>
      </c>
      <c r="CW234" s="1508">
        <f t="shared" si="1517"/>
        <v>0</v>
      </c>
      <c r="CX234" s="1508">
        <f t="shared" si="1517"/>
        <v>0</v>
      </c>
      <c r="CY234" s="1508">
        <f t="shared" si="1517"/>
        <v>0</v>
      </c>
      <c r="CZ234" s="1508">
        <f t="shared" si="1517"/>
        <v>0</v>
      </c>
      <c r="DA234" s="1508">
        <f t="shared" si="1517"/>
        <v>0</v>
      </c>
      <c r="DB234" s="1508">
        <f t="shared" si="1517"/>
        <v>0</v>
      </c>
      <c r="DC234" s="1508">
        <f t="shared" si="1517"/>
        <v>0</v>
      </c>
      <c r="DD234" s="1508">
        <f t="shared" si="1517"/>
        <v>0</v>
      </c>
      <c r="DE234" s="1508">
        <f t="shared" si="1517"/>
        <v>0</v>
      </c>
      <c r="DF234" s="1508">
        <f t="shared" si="1517"/>
        <v>0</v>
      </c>
      <c r="DG234" s="1508">
        <f t="shared" si="1517"/>
        <v>0</v>
      </c>
      <c r="DH234" s="1509">
        <f t="shared" si="1517"/>
        <v>0</v>
      </c>
      <c r="DI234" s="1508">
        <f t="shared" si="1517"/>
        <v>0</v>
      </c>
      <c r="DJ234" s="1508">
        <f t="shared" si="1518"/>
        <v>0</v>
      </c>
      <c r="DK234" s="1508">
        <f t="shared" si="1518"/>
        <v>0</v>
      </c>
      <c r="DL234" s="1508">
        <f t="shared" si="1518"/>
        <v>0</v>
      </c>
      <c r="DM234" s="1508">
        <f t="shared" si="1518"/>
        <v>0</v>
      </c>
      <c r="DN234" s="1508">
        <f t="shared" si="1518"/>
        <v>0</v>
      </c>
      <c r="DO234" s="1508">
        <f t="shared" si="1518"/>
        <v>0</v>
      </c>
      <c r="DP234" s="1508">
        <f t="shared" si="1518"/>
        <v>0</v>
      </c>
      <c r="DQ234" s="1508">
        <f t="shared" si="1518"/>
        <v>0</v>
      </c>
      <c r="DR234" s="1508">
        <f t="shared" si="1518"/>
        <v>0</v>
      </c>
      <c r="DS234" s="1508">
        <f t="shared" si="1518"/>
        <v>0</v>
      </c>
      <c r="DT234" s="1509">
        <f t="shared" si="1518"/>
        <v>0</v>
      </c>
      <c r="DU234" s="1507">
        <f t="shared" si="1518"/>
        <v>0</v>
      </c>
      <c r="DV234" s="1508">
        <f t="shared" si="1518"/>
        <v>0</v>
      </c>
      <c r="DW234" s="1508">
        <f t="shared" si="1518"/>
        <v>0</v>
      </c>
      <c r="DX234" s="1508">
        <f t="shared" si="1518"/>
        <v>0</v>
      </c>
      <c r="DY234" s="1508">
        <f t="shared" si="1518"/>
        <v>0</v>
      </c>
      <c r="DZ234" s="1508">
        <f t="shared" si="1519"/>
        <v>0</v>
      </c>
      <c r="EA234" s="1508">
        <f t="shared" si="1519"/>
        <v>0</v>
      </c>
      <c r="EB234" s="1508">
        <f t="shared" si="1519"/>
        <v>0</v>
      </c>
      <c r="EC234" s="1508">
        <f t="shared" si="1519"/>
        <v>0</v>
      </c>
      <c r="ED234" s="1508">
        <f t="shared" si="1519"/>
        <v>0</v>
      </c>
      <c r="EE234" s="1508">
        <f t="shared" si="1519"/>
        <v>0</v>
      </c>
      <c r="EF234" s="1508">
        <f t="shared" si="1519"/>
        <v>0</v>
      </c>
      <c r="EG234" s="1507">
        <f t="shared" si="1519"/>
        <v>0</v>
      </c>
      <c r="EH234" s="1508">
        <f t="shared" si="1519"/>
        <v>0</v>
      </c>
      <c r="EI234" s="1508">
        <f t="shared" si="1519"/>
        <v>0</v>
      </c>
      <c r="EJ234" s="1508">
        <f t="shared" si="1519"/>
        <v>0</v>
      </c>
      <c r="EK234" s="1508">
        <f t="shared" si="1519"/>
        <v>0</v>
      </c>
      <c r="EL234" s="1508">
        <f t="shared" si="1519"/>
        <v>0</v>
      </c>
      <c r="EM234" s="1508">
        <f t="shared" si="1519"/>
        <v>0</v>
      </c>
      <c r="EN234" s="1508">
        <f t="shared" si="1519"/>
        <v>0</v>
      </c>
      <c r="EO234" s="1508">
        <f t="shared" si="1519"/>
        <v>0</v>
      </c>
      <c r="EP234" s="1508">
        <f t="shared" si="1520"/>
        <v>0</v>
      </c>
      <c r="EQ234" s="1508">
        <f t="shared" si="1520"/>
        <v>0</v>
      </c>
      <c r="ER234" s="1509">
        <f t="shared" si="1520"/>
        <v>0</v>
      </c>
      <c r="ES234" s="1507">
        <f t="shared" si="1520"/>
        <v>0</v>
      </c>
      <c r="ET234" s="1508">
        <f t="shared" si="1520"/>
        <v>0</v>
      </c>
      <c r="EU234" s="1508">
        <f t="shared" si="1520"/>
        <v>0</v>
      </c>
      <c r="EV234" s="1508">
        <f t="shared" si="1520"/>
        <v>0</v>
      </c>
      <c r="EW234" s="1508">
        <f t="shared" si="1520"/>
        <v>0</v>
      </c>
      <c r="EX234" s="1508">
        <f t="shared" si="1520"/>
        <v>0</v>
      </c>
      <c r="EY234" s="1508">
        <f t="shared" si="1520"/>
        <v>0</v>
      </c>
      <c r="EZ234" s="1508">
        <f t="shared" si="1520"/>
        <v>0</v>
      </c>
      <c r="FA234" s="1508">
        <f t="shared" si="1520"/>
        <v>0</v>
      </c>
      <c r="FB234" s="1508">
        <f t="shared" si="1520"/>
        <v>0</v>
      </c>
      <c r="FC234" s="1508">
        <f t="shared" si="1520"/>
        <v>0</v>
      </c>
      <c r="FD234" s="1509">
        <f t="shared" si="1520"/>
        <v>0</v>
      </c>
      <c r="FE234" s="1508">
        <f t="shared" si="1520"/>
        <v>0</v>
      </c>
      <c r="FF234" s="1508">
        <f t="shared" si="1339"/>
        <v>0</v>
      </c>
      <c r="FG234" s="1508">
        <f t="shared" si="1515"/>
        <v>0</v>
      </c>
      <c r="FH234" s="1508">
        <f t="shared" si="1515"/>
        <v>0</v>
      </c>
      <c r="FI234" s="1508">
        <f t="shared" si="1515"/>
        <v>0</v>
      </c>
      <c r="FJ234" s="1508">
        <f t="shared" si="1515"/>
        <v>0</v>
      </c>
      <c r="FK234" s="1508">
        <f t="shared" si="1515"/>
        <v>0</v>
      </c>
      <c r="FL234" s="1508">
        <f t="shared" si="1515"/>
        <v>0</v>
      </c>
      <c r="FM234" s="1508">
        <f t="shared" si="1515"/>
        <v>0</v>
      </c>
      <c r="FN234" s="1508">
        <f t="shared" si="1515"/>
        <v>0</v>
      </c>
      <c r="FO234" s="1508">
        <f t="shared" si="1515"/>
        <v>0</v>
      </c>
      <c r="FP234" s="1509">
        <f t="shared" si="1515"/>
        <v>0</v>
      </c>
      <c r="FQ234" s="1508">
        <f t="shared" si="1515"/>
        <v>0</v>
      </c>
      <c r="FR234" s="1508">
        <f t="shared" si="1515"/>
        <v>0</v>
      </c>
      <c r="FS234" s="1508">
        <f t="shared" si="1515"/>
        <v>0</v>
      </c>
      <c r="FT234" s="1508">
        <f t="shared" si="1515"/>
        <v>0</v>
      </c>
      <c r="FU234" s="1508">
        <f t="shared" si="1515"/>
        <v>0</v>
      </c>
      <c r="FV234" s="1508">
        <f t="shared" si="1515"/>
        <v>0</v>
      </c>
      <c r="FW234" s="1508">
        <f t="shared" si="1322"/>
        <v>0</v>
      </c>
      <c r="FX234" s="1508">
        <f t="shared" si="1322"/>
        <v>0</v>
      </c>
      <c r="FY234" s="1508">
        <f t="shared" si="1322"/>
        <v>0</v>
      </c>
      <c r="FZ234" s="1508">
        <f t="shared" si="1322"/>
        <v>0</v>
      </c>
      <c r="GA234" s="1508">
        <f t="shared" si="1322"/>
        <v>0</v>
      </c>
      <c r="GB234" s="1509">
        <f t="shared" si="1322"/>
        <v>0</v>
      </c>
      <c r="GC234" s="1506"/>
      <c r="GD234" s="1458">
        <f t="shared" si="1377"/>
        <v>1</v>
      </c>
      <c r="GE234" s="1510">
        <f t="shared" si="1341"/>
        <v>0</v>
      </c>
      <c r="GF234" s="1511">
        <f t="shared" si="1341"/>
        <v>0</v>
      </c>
      <c r="GG234" s="1511">
        <f t="shared" si="1341"/>
        <v>0</v>
      </c>
      <c r="GH234" s="1511">
        <f t="shared" si="1341"/>
        <v>0</v>
      </c>
      <c r="GI234" s="1511">
        <f t="shared" si="1341"/>
        <v>0</v>
      </c>
      <c r="GJ234" s="1511">
        <f t="shared" si="1341"/>
        <v>0</v>
      </c>
      <c r="GK234" s="1511">
        <f t="shared" si="1341"/>
        <v>0</v>
      </c>
      <c r="GL234" s="1511">
        <f t="shared" si="1341"/>
        <v>0</v>
      </c>
      <c r="GM234" s="1511">
        <f t="shared" si="1341"/>
        <v>0</v>
      </c>
      <c r="GN234" s="1512">
        <f t="shared" si="1341"/>
        <v>0</v>
      </c>
      <c r="GO234" s="1513">
        <f t="shared" si="1378"/>
        <v>0</v>
      </c>
      <c r="GP234" s="1506"/>
      <c r="GQ234" s="1510">
        <f t="shared" si="1304"/>
        <v>0</v>
      </c>
      <c r="GR234" s="1511">
        <f t="shared" si="1510"/>
        <v>0</v>
      </c>
      <c r="GS234" s="1511">
        <f t="shared" si="1510"/>
        <v>0</v>
      </c>
      <c r="GT234" s="1511">
        <f t="shared" si="1510"/>
        <v>0</v>
      </c>
      <c r="GU234" s="1511">
        <f t="shared" si="1510"/>
        <v>0</v>
      </c>
      <c r="GV234" s="1511">
        <f t="shared" si="1510"/>
        <v>0</v>
      </c>
      <c r="GW234" s="1511">
        <f t="shared" si="1510"/>
        <v>0</v>
      </c>
      <c r="GX234" s="1511">
        <f t="shared" si="1510"/>
        <v>0</v>
      </c>
      <c r="GY234" s="1511">
        <f t="shared" si="1510"/>
        <v>0</v>
      </c>
      <c r="GZ234" s="1512">
        <f t="shared" si="1510"/>
        <v>0</v>
      </c>
      <c r="HA234" s="1513">
        <f t="shared" si="1379"/>
        <v>0</v>
      </c>
      <c r="HB234" s="1506">
        <f t="shared" si="1380"/>
        <v>1</v>
      </c>
      <c r="HC234" s="1506"/>
      <c r="HD234" s="1508">
        <f t="shared" si="1381"/>
        <v>0</v>
      </c>
      <c r="HE234" s="1460">
        <f t="shared" si="1382"/>
        <v>0</v>
      </c>
      <c r="HF234" s="1460">
        <f t="shared" si="1383"/>
        <v>0</v>
      </c>
      <c r="HG234" s="1460">
        <f t="shared" si="1384"/>
        <v>0</v>
      </c>
      <c r="HH234" s="1460">
        <f t="shared" si="1385"/>
        <v>0</v>
      </c>
      <c r="HI234" s="1460">
        <f t="shared" si="1386"/>
        <v>0</v>
      </c>
      <c r="HJ234" s="1460">
        <f t="shared" si="1387"/>
        <v>0</v>
      </c>
      <c r="HK234" s="1460">
        <f t="shared" si="1388"/>
        <v>0</v>
      </c>
      <c r="HL234" s="1460">
        <f t="shared" si="1389"/>
        <v>0</v>
      </c>
      <c r="HM234" s="1460">
        <f t="shared" si="1390"/>
        <v>0</v>
      </c>
      <c r="HN234" s="1460">
        <f t="shared" si="1391"/>
        <v>0</v>
      </c>
      <c r="HO234" s="1460">
        <f t="shared" si="1392"/>
        <v>0</v>
      </c>
      <c r="HP234" s="1460">
        <f t="shared" si="1393"/>
        <v>0</v>
      </c>
      <c r="HQ234" s="1460">
        <f t="shared" si="1394"/>
        <v>0</v>
      </c>
      <c r="HR234" s="1460">
        <f t="shared" si="1395"/>
        <v>0</v>
      </c>
      <c r="HS234" s="1460">
        <f t="shared" si="1396"/>
        <v>0</v>
      </c>
      <c r="HT234" s="1460">
        <f t="shared" si="1397"/>
        <v>0</v>
      </c>
      <c r="HU234" s="1460">
        <f t="shared" si="1398"/>
        <v>0</v>
      </c>
      <c r="HV234" s="1460">
        <f t="shared" si="1399"/>
        <v>0</v>
      </c>
      <c r="HW234" s="1460">
        <f t="shared" si="1400"/>
        <v>0</v>
      </c>
      <c r="HX234" s="1460">
        <f t="shared" si="1401"/>
        <v>0</v>
      </c>
      <c r="HY234" s="1460">
        <f t="shared" si="1402"/>
        <v>0</v>
      </c>
      <c r="HZ234" s="1460">
        <f t="shared" si="1403"/>
        <v>0</v>
      </c>
      <c r="IA234" s="1460">
        <f t="shared" si="1404"/>
        <v>0</v>
      </c>
      <c r="IB234" s="1460">
        <f t="shared" si="1405"/>
        <v>0</v>
      </c>
      <c r="IC234" s="1460">
        <f t="shared" si="1406"/>
        <v>0</v>
      </c>
      <c r="ID234" s="1460">
        <f t="shared" si="1407"/>
        <v>0</v>
      </c>
      <c r="IE234" s="1460">
        <f t="shared" si="1408"/>
        <v>0</v>
      </c>
      <c r="IF234" s="1460">
        <f t="shared" si="1409"/>
        <v>0</v>
      </c>
      <c r="IG234" s="1460">
        <f t="shared" si="1410"/>
        <v>0</v>
      </c>
      <c r="IH234" s="1460">
        <f t="shared" si="1411"/>
        <v>0</v>
      </c>
      <c r="II234" s="1460">
        <f t="shared" si="1412"/>
        <v>0</v>
      </c>
      <c r="IJ234" s="1460">
        <f t="shared" si="1413"/>
        <v>0</v>
      </c>
      <c r="IK234" s="1460">
        <f t="shared" si="1414"/>
        <v>0</v>
      </c>
      <c r="IL234" s="1460">
        <f t="shared" si="1415"/>
        <v>0</v>
      </c>
      <c r="IM234" s="1460">
        <f t="shared" si="1416"/>
        <v>0</v>
      </c>
      <c r="IN234" s="1460">
        <f t="shared" si="1417"/>
        <v>0</v>
      </c>
      <c r="IO234" s="1460">
        <f t="shared" si="1418"/>
        <v>0</v>
      </c>
      <c r="IP234" s="1460">
        <f t="shared" si="1419"/>
        <v>0</v>
      </c>
      <c r="IQ234" s="1460">
        <f t="shared" si="1420"/>
        <v>0</v>
      </c>
      <c r="IR234" s="1460">
        <f t="shared" si="1421"/>
        <v>0</v>
      </c>
      <c r="IS234" s="1460">
        <f t="shared" si="1422"/>
        <v>0</v>
      </c>
      <c r="IT234" s="1460">
        <f t="shared" si="1423"/>
        <v>0</v>
      </c>
      <c r="IU234" s="1460">
        <f t="shared" si="1424"/>
        <v>0</v>
      </c>
      <c r="IV234" s="1460">
        <f t="shared" si="1425"/>
        <v>0</v>
      </c>
      <c r="IW234" s="1460">
        <f t="shared" si="1426"/>
        <v>0</v>
      </c>
      <c r="IX234" s="1460">
        <f t="shared" si="1427"/>
        <v>0</v>
      </c>
      <c r="IY234" s="1460">
        <f t="shared" si="1428"/>
        <v>0</v>
      </c>
      <c r="IZ234" s="1460">
        <f t="shared" si="1429"/>
        <v>0</v>
      </c>
      <c r="JA234" s="1460">
        <f t="shared" si="1430"/>
        <v>0</v>
      </c>
      <c r="JB234" s="1460">
        <f t="shared" si="1431"/>
        <v>0</v>
      </c>
      <c r="JC234" s="1460">
        <f t="shared" si="1432"/>
        <v>0</v>
      </c>
      <c r="JD234" s="1460">
        <f t="shared" si="1433"/>
        <v>0</v>
      </c>
      <c r="JE234" s="1460">
        <f t="shared" si="1434"/>
        <v>0</v>
      </c>
      <c r="JF234" s="1460">
        <f t="shared" si="1435"/>
        <v>0</v>
      </c>
      <c r="JG234" s="1460">
        <f t="shared" si="1436"/>
        <v>0</v>
      </c>
      <c r="JH234" s="1460">
        <f t="shared" si="1437"/>
        <v>0</v>
      </c>
      <c r="JI234" s="1460">
        <f t="shared" si="1438"/>
        <v>0</v>
      </c>
      <c r="JJ234" s="1460">
        <f t="shared" si="1439"/>
        <v>0</v>
      </c>
      <c r="JK234" s="1460">
        <f t="shared" si="1440"/>
        <v>0</v>
      </c>
      <c r="JL234" s="1460">
        <f t="shared" si="1441"/>
        <v>0</v>
      </c>
      <c r="JM234" s="1460">
        <f t="shared" si="1442"/>
        <v>0</v>
      </c>
      <c r="JN234" s="1460">
        <f t="shared" si="1443"/>
        <v>0</v>
      </c>
      <c r="JO234" s="1460">
        <f t="shared" si="1444"/>
        <v>0</v>
      </c>
      <c r="JP234" s="1460">
        <f t="shared" si="1445"/>
        <v>0</v>
      </c>
      <c r="JQ234" s="1460">
        <f t="shared" si="1446"/>
        <v>0</v>
      </c>
      <c r="JR234" s="1460">
        <f t="shared" si="1447"/>
        <v>0</v>
      </c>
      <c r="JS234" s="1460">
        <f t="shared" si="1448"/>
        <v>0</v>
      </c>
      <c r="JT234" s="1460">
        <f t="shared" si="1449"/>
        <v>0</v>
      </c>
      <c r="JU234" s="1460">
        <f t="shared" si="1450"/>
        <v>0</v>
      </c>
      <c r="JV234" s="1460">
        <f t="shared" si="1451"/>
        <v>0</v>
      </c>
      <c r="JW234" s="1460">
        <f t="shared" si="1452"/>
        <v>0</v>
      </c>
      <c r="JX234" s="1460">
        <f t="shared" si="1453"/>
        <v>0</v>
      </c>
      <c r="JY234" s="1460">
        <f t="shared" si="1454"/>
        <v>0</v>
      </c>
      <c r="JZ234" s="1460">
        <f t="shared" si="1455"/>
        <v>0</v>
      </c>
      <c r="KA234" s="1460">
        <f t="shared" si="1456"/>
        <v>0</v>
      </c>
      <c r="KB234" s="1460">
        <f t="shared" si="1457"/>
        <v>0</v>
      </c>
      <c r="KC234" s="1460">
        <f t="shared" si="1458"/>
        <v>0</v>
      </c>
      <c r="KD234" s="1460">
        <f t="shared" si="1459"/>
        <v>0</v>
      </c>
      <c r="KE234" s="1460">
        <f t="shared" si="1460"/>
        <v>0</v>
      </c>
      <c r="KF234" s="1460">
        <f t="shared" si="1461"/>
        <v>0</v>
      </c>
      <c r="KG234" s="1460">
        <f t="shared" si="1462"/>
        <v>0</v>
      </c>
      <c r="KH234" s="1460">
        <f t="shared" si="1463"/>
        <v>0</v>
      </c>
      <c r="KI234" s="1460">
        <f t="shared" si="1464"/>
        <v>0</v>
      </c>
      <c r="KJ234" s="1460">
        <f t="shared" si="1465"/>
        <v>0</v>
      </c>
      <c r="KK234" s="1460">
        <f t="shared" si="1466"/>
        <v>0</v>
      </c>
      <c r="KL234" s="1460">
        <f t="shared" si="1467"/>
        <v>0</v>
      </c>
      <c r="KM234" s="1460">
        <f t="shared" si="1468"/>
        <v>0</v>
      </c>
      <c r="KN234" s="1460">
        <f t="shared" si="1469"/>
        <v>0</v>
      </c>
      <c r="KO234" s="1460">
        <f t="shared" si="1470"/>
        <v>0</v>
      </c>
      <c r="KP234" s="1460">
        <f t="shared" si="1471"/>
        <v>0</v>
      </c>
      <c r="KQ234" s="1460">
        <f t="shared" si="1472"/>
        <v>0</v>
      </c>
      <c r="KR234" s="1460">
        <f t="shared" si="1473"/>
        <v>0</v>
      </c>
      <c r="KS234" s="1460">
        <f t="shared" si="1474"/>
        <v>0</v>
      </c>
      <c r="KT234" s="1460">
        <f t="shared" si="1475"/>
        <v>0</v>
      </c>
      <c r="KU234" s="1460">
        <f t="shared" si="1476"/>
        <v>0</v>
      </c>
      <c r="KV234" s="1460">
        <f t="shared" si="1477"/>
        <v>0</v>
      </c>
      <c r="KW234" s="1460">
        <f t="shared" si="1478"/>
        <v>0</v>
      </c>
      <c r="KX234" s="1460">
        <f t="shared" si="1479"/>
        <v>0</v>
      </c>
      <c r="KY234" s="1460">
        <f t="shared" si="1480"/>
        <v>0</v>
      </c>
      <c r="KZ234" s="1460">
        <f t="shared" si="1481"/>
        <v>0</v>
      </c>
      <c r="LA234" s="1460">
        <f t="shared" si="1482"/>
        <v>0</v>
      </c>
      <c r="LB234" s="1460">
        <f t="shared" si="1483"/>
        <v>0</v>
      </c>
      <c r="LC234" s="1460">
        <f t="shared" si="1484"/>
        <v>0</v>
      </c>
      <c r="LD234" s="1460">
        <f t="shared" si="1485"/>
        <v>0</v>
      </c>
      <c r="LE234" s="1460">
        <f t="shared" si="1486"/>
        <v>0</v>
      </c>
      <c r="LF234" s="1460">
        <f t="shared" si="1487"/>
        <v>0</v>
      </c>
      <c r="LG234" s="1460">
        <f t="shared" si="1488"/>
        <v>0</v>
      </c>
      <c r="LH234" s="1460">
        <f t="shared" si="1489"/>
        <v>0</v>
      </c>
      <c r="LI234" s="1460">
        <f t="shared" si="1490"/>
        <v>0</v>
      </c>
      <c r="LJ234" s="1460">
        <f t="shared" si="1491"/>
        <v>0</v>
      </c>
      <c r="LK234" s="1460">
        <f t="shared" si="1492"/>
        <v>0</v>
      </c>
      <c r="LL234" s="1460">
        <f t="shared" si="1493"/>
        <v>0</v>
      </c>
      <c r="LM234" s="1460">
        <f t="shared" si="1494"/>
        <v>0</v>
      </c>
      <c r="LN234" s="1460">
        <f t="shared" si="1495"/>
        <v>0</v>
      </c>
      <c r="LO234" s="1460">
        <f t="shared" si="1496"/>
        <v>0</v>
      </c>
      <c r="LP234" s="1460">
        <f t="shared" si="1497"/>
        <v>0</v>
      </c>
      <c r="LQ234" s="1460">
        <f t="shared" si="1498"/>
        <v>0</v>
      </c>
      <c r="LR234" s="1460">
        <f t="shared" si="1499"/>
        <v>0</v>
      </c>
      <c r="LS234" s="1460">
        <f t="shared" si="1500"/>
        <v>0</v>
      </c>
      <c r="LW234" s="1467">
        <f t="shared" si="1501"/>
        <v>0</v>
      </c>
      <c r="LX234" s="1467">
        <f t="shared" si="1502"/>
        <v>0</v>
      </c>
      <c r="LY234" s="1467">
        <f t="shared" si="1503"/>
        <v>0</v>
      </c>
      <c r="LZ234" s="1467">
        <f t="shared" si="1504"/>
        <v>0</v>
      </c>
      <c r="MA234" s="1506"/>
      <c r="MB234" s="1460">
        <f t="shared" si="1505"/>
        <v>0</v>
      </c>
      <c r="MC234" s="1460">
        <f t="shared" si="1506"/>
        <v>0</v>
      </c>
      <c r="MD234" s="1460">
        <f t="shared" si="1506"/>
        <v>0</v>
      </c>
      <c r="ME234" s="1460">
        <f t="shared" si="1506"/>
        <v>0</v>
      </c>
      <c r="MF234" s="1460">
        <f t="shared" si="1506"/>
        <v>0</v>
      </c>
      <c r="MG234" s="1460">
        <f t="shared" si="1506"/>
        <v>0</v>
      </c>
      <c r="MH234" s="1460">
        <f t="shared" si="1506"/>
        <v>0</v>
      </c>
      <c r="MI234" s="1460">
        <f t="shared" si="1506"/>
        <v>0</v>
      </c>
      <c r="MJ234" s="1460">
        <f t="shared" si="1506"/>
        <v>0</v>
      </c>
      <c r="MK234" s="1460">
        <f t="shared" si="1506"/>
        <v>0</v>
      </c>
      <c r="ML234" s="1460">
        <f t="shared" si="1506"/>
        <v>0</v>
      </c>
      <c r="MM234" s="1460">
        <f t="shared" si="1506"/>
        <v>0</v>
      </c>
      <c r="MN234" s="1460">
        <f t="shared" si="1506"/>
        <v>0</v>
      </c>
      <c r="MO234" s="1460">
        <f t="shared" si="1506"/>
        <v>0</v>
      </c>
      <c r="MP234" s="1460">
        <f t="shared" si="1506"/>
        <v>0</v>
      </c>
      <c r="MQ234" s="1460">
        <f t="shared" si="1506"/>
        <v>0</v>
      </c>
      <c r="MR234" s="1460">
        <f t="shared" si="1506"/>
        <v>0</v>
      </c>
      <c r="MS234" s="1460">
        <f t="shared" si="1511"/>
        <v>0</v>
      </c>
      <c r="MT234" s="1460">
        <f t="shared" si="1511"/>
        <v>0</v>
      </c>
      <c r="MU234" s="1460">
        <f t="shared" si="1511"/>
        <v>0</v>
      </c>
      <c r="MV234" s="1460">
        <f t="shared" si="1511"/>
        <v>0</v>
      </c>
      <c r="MW234" s="1460">
        <f t="shared" si="1511"/>
        <v>0</v>
      </c>
      <c r="MX234" s="1460">
        <f t="shared" si="1511"/>
        <v>0</v>
      </c>
      <c r="MY234" s="1460">
        <f t="shared" si="1511"/>
        <v>0</v>
      </c>
      <c r="MZ234" s="1460">
        <f t="shared" si="1511"/>
        <v>0</v>
      </c>
      <c r="NA234" s="1460">
        <f t="shared" si="1511"/>
        <v>0</v>
      </c>
      <c r="NB234" s="1460">
        <f t="shared" si="1511"/>
        <v>0</v>
      </c>
      <c r="NC234" s="1460">
        <f t="shared" si="1511"/>
        <v>0</v>
      </c>
      <c r="ND234" s="1460">
        <f t="shared" si="1511"/>
        <v>0</v>
      </c>
      <c r="NE234" s="1460">
        <f t="shared" si="1511"/>
        <v>0</v>
      </c>
      <c r="NF234" s="1460">
        <f t="shared" si="1511"/>
        <v>0</v>
      </c>
      <c r="NG234" s="1460">
        <f t="shared" si="1511"/>
        <v>0</v>
      </c>
      <c r="NH234" s="1460">
        <f t="shared" si="1511"/>
        <v>0</v>
      </c>
      <c r="NI234" s="1460">
        <f t="shared" si="1512"/>
        <v>0</v>
      </c>
      <c r="NJ234" s="1460">
        <f t="shared" si="1512"/>
        <v>0</v>
      </c>
      <c r="NK234" s="1460">
        <f t="shared" si="1512"/>
        <v>0</v>
      </c>
      <c r="NL234" s="1460">
        <f t="shared" si="1512"/>
        <v>0</v>
      </c>
      <c r="NM234" s="1460">
        <f t="shared" si="1512"/>
        <v>0</v>
      </c>
      <c r="NN234" s="1460">
        <f t="shared" si="1512"/>
        <v>0</v>
      </c>
      <c r="NO234" s="1460">
        <f t="shared" si="1512"/>
        <v>0</v>
      </c>
      <c r="NP234" s="1460">
        <f t="shared" si="1512"/>
        <v>0</v>
      </c>
      <c r="NQ234" s="1460">
        <f t="shared" si="1512"/>
        <v>0</v>
      </c>
      <c r="NR234" s="1460">
        <f t="shared" si="1512"/>
        <v>0</v>
      </c>
      <c r="NS234" s="1460">
        <f t="shared" si="1512"/>
        <v>0</v>
      </c>
      <c r="NT234" s="1460">
        <f t="shared" si="1512"/>
        <v>0</v>
      </c>
      <c r="NU234" s="1460">
        <f t="shared" si="1512"/>
        <v>0</v>
      </c>
      <c r="NV234" s="1460">
        <f t="shared" si="1512"/>
        <v>0</v>
      </c>
      <c r="NW234" s="1460">
        <f t="shared" si="1512"/>
        <v>0</v>
      </c>
      <c r="NX234" s="1460">
        <f t="shared" si="1512"/>
        <v>0</v>
      </c>
      <c r="NY234" s="1460">
        <f t="shared" si="1514"/>
        <v>0</v>
      </c>
      <c r="NZ234" s="1460">
        <f t="shared" si="1514"/>
        <v>0</v>
      </c>
      <c r="OA234" s="1460">
        <f t="shared" si="1514"/>
        <v>0</v>
      </c>
      <c r="OB234" s="1460">
        <f t="shared" si="1514"/>
        <v>0</v>
      </c>
      <c r="OC234" s="1460">
        <f t="shared" si="1514"/>
        <v>0</v>
      </c>
      <c r="OD234" s="1460">
        <f t="shared" si="1514"/>
        <v>0</v>
      </c>
      <c r="OE234" s="1460">
        <f t="shared" si="1514"/>
        <v>0</v>
      </c>
      <c r="OF234" s="1460">
        <f t="shared" si="1514"/>
        <v>0</v>
      </c>
      <c r="OG234" s="1460">
        <f t="shared" si="1514"/>
        <v>0</v>
      </c>
      <c r="OH234" s="1460">
        <f t="shared" si="1514"/>
        <v>0</v>
      </c>
      <c r="OI234" s="1460">
        <f t="shared" si="1514"/>
        <v>0</v>
      </c>
      <c r="OJ234" s="1460">
        <f t="shared" si="1514"/>
        <v>0</v>
      </c>
      <c r="OK234" s="1460">
        <f t="shared" si="1514"/>
        <v>0</v>
      </c>
      <c r="OL234" s="1460">
        <f t="shared" si="1514"/>
        <v>0</v>
      </c>
      <c r="OM234" s="1460">
        <f t="shared" si="1514"/>
        <v>0</v>
      </c>
      <c r="ON234" s="1460">
        <f t="shared" si="1514"/>
        <v>0</v>
      </c>
      <c r="OO234" s="1460">
        <f t="shared" si="1513"/>
        <v>0</v>
      </c>
      <c r="OP234" s="1460">
        <f t="shared" si="1507"/>
        <v>0</v>
      </c>
      <c r="OQ234" s="1460">
        <f t="shared" si="1507"/>
        <v>0</v>
      </c>
      <c r="OR234" s="1460">
        <f t="shared" si="1507"/>
        <v>0</v>
      </c>
      <c r="OS234" s="1460">
        <f t="shared" si="1507"/>
        <v>0</v>
      </c>
      <c r="OT234" s="1460">
        <f t="shared" si="1507"/>
        <v>0</v>
      </c>
      <c r="OU234" s="1460">
        <f t="shared" si="1507"/>
        <v>0</v>
      </c>
      <c r="OV234" s="1460">
        <f t="shared" si="1507"/>
        <v>0</v>
      </c>
      <c r="OW234" s="1460">
        <f t="shared" si="1507"/>
        <v>0</v>
      </c>
      <c r="OX234" s="1460">
        <f t="shared" si="1507"/>
        <v>0</v>
      </c>
      <c r="OY234" s="1460">
        <f t="shared" si="1507"/>
        <v>0</v>
      </c>
      <c r="OZ234" s="1460">
        <f t="shared" si="1507"/>
        <v>0</v>
      </c>
      <c r="PA234" s="1460">
        <f t="shared" si="1507"/>
        <v>0</v>
      </c>
      <c r="PB234" s="1460">
        <f t="shared" si="1507"/>
        <v>0</v>
      </c>
      <c r="PC234" s="1460">
        <f t="shared" si="1507"/>
        <v>0</v>
      </c>
      <c r="PD234" s="1460">
        <f t="shared" si="1507"/>
        <v>0</v>
      </c>
      <c r="PE234" s="1460">
        <f t="shared" si="1507"/>
        <v>0</v>
      </c>
      <c r="PF234" s="1460">
        <f t="shared" si="1508"/>
        <v>0</v>
      </c>
      <c r="PG234" s="1460">
        <f t="shared" si="1508"/>
        <v>0</v>
      </c>
      <c r="PH234" s="1460">
        <f t="shared" si="1508"/>
        <v>0</v>
      </c>
      <c r="PI234" s="1460">
        <f t="shared" si="1508"/>
        <v>0</v>
      </c>
      <c r="PJ234" s="1460">
        <f t="shared" si="1508"/>
        <v>0</v>
      </c>
      <c r="PK234" s="1460">
        <f t="shared" si="1508"/>
        <v>0</v>
      </c>
      <c r="PL234" s="1460">
        <f t="shared" si="1508"/>
        <v>0</v>
      </c>
      <c r="PM234" s="1460">
        <f t="shared" si="1508"/>
        <v>0</v>
      </c>
      <c r="PN234" s="1460">
        <f t="shared" si="1508"/>
        <v>0</v>
      </c>
      <c r="PO234" s="1460">
        <f t="shared" si="1508"/>
        <v>0</v>
      </c>
      <c r="PP234" s="1460">
        <f t="shared" si="1508"/>
        <v>0</v>
      </c>
      <c r="PQ234" s="1460">
        <f t="shared" si="1508"/>
        <v>0</v>
      </c>
      <c r="PR234" s="1460">
        <f t="shared" si="1508"/>
        <v>0</v>
      </c>
      <c r="PS234" s="1460">
        <f t="shared" si="1508"/>
        <v>0</v>
      </c>
      <c r="PT234" s="1460">
        <f t="shared" si="1508"/>
        <v>0</v>
      </c>
      <c r="PU234" s="1460">
        <f t="shared" si="1508"/>
        <v>0</v>
      </c>
      <c r="PV234" s="1460">
        <f t="shared" si="1509"/>
        <v>0</v>
      </c>
      <c r="PW234" s="1460">
        <f t="shared" si="1509"/>
        <v>0</v>
      </c>
      <c r="PX234" s="1460">
        <f t="shared" si="1509"/>
        <v>0</v>
      </c>
      <c r="PY234" s="1460">
        <f t="shared" si="1509"/>
        <v>0</v>
      </c>
      <c r="PZ234" s="1460">
        <f t="shared" si="1509"/>
        <v>0</v>
      </c>
      <c r="QA234" s="1460">
        <f t="shared" si="1509"/>
        <v>0</v>
      </c>
      <c r="QB234" s="1460">
        <f t="shared" si="1509"/>
        <v>0</v>
      </c>
      <c r="QC234" s="1460">
        <f t="shared" si="1509"/>
        <v>0</v>
      </c>
      <c r="QD234" s="1460">
        <f t="shared" si="1509"/>
        <v>0</v>
      </c>
      <c r="QE234" s="1460">
        <f t="shared" si="1509"/>
        <v>0</v>
      </c>
      <c r="QF234" s="1460">
        <f t="shared" si="1509"/>
        <v>0</v>
      </c>
      <c r="QG234" s="1460">
        <f t="shared" si="1509"/>
        <v>0</v>
      </c>
      <c r="QH234" s="1460">
        <f t="shared" si="1509"/>
        <v>0</v>
      </c>
      <c r="QI234" s="1460">
        <f t="shared" si="1509"/>
        <v>0</v>
      </c>
      <c r="QJ234" s="1460">
        <f t="shared" si="1509"/>
        <v>0</v>
      </c>
      <c r="QK234" s="1460">
        <f t="shared" si="1509"/>
        <v>0</v>
      </c>
      <c r="QL234" s="1460">
        <f t="shared" si="1323"/>
        <v>0</v>
      </c>
      <c r="QM234" s="1460">
        <f t="shared" si="1323"/>
        <v>0</v>
      </c>
      <c r="QN234" s="1460">
        <f t="shared" si="1323"/>
        <v>0</v>
      </c>
      <c r="QO234" s="1460">
        <f t="shared" si="1323"/>
        <v>0</v>
      </c>
      <c r="QP234" s="1460">
        <f t="shared" si="1323"/>
        <v>0</v>
      </c>
      <c r="QQ234" s="1460">
        <f t="shared" si="1323"/>
        <v>0</v>
      </c>
    </row>
    <row r="235" spans="1:459" s="1466" customFormat="1" ht="22.5" customHeight="1">
      <c r="A235" s="1468"/>
      <c r="B235" s="1469"/>
      <c r="C235" s="1469"/>
      <c r="D235" s="1470"/>
      <c r="E235" s="1471"/>
      <c r="F235" s="1472"/>
      <c r="G235" s="1472"/>
      <c r="H235" s="1473">
        <f t="shared" si="1342"/>
        <v>0</v>
      </c>
      <c r="I235" s="1474">
        <v>0</v>
      </c>
      <c r="J235" s="1475">
        <f t="shared" si="437"/>
        <v>0</v>
      </c>
      <c r="K235" s="1476">
        <v>0</v>
      </c>
      <c r="L235" s="1477">
        <f t="shared" si="1343"/>
        <v>0</v>
      </c>
      <c r="M235" s="1477">
        <f t="shared" si="1344"/>
        <v>0</v>
      </c>
      <c r="N235" s="1478"/>
      <c r="O235" s="1479">
        <v>0</v>
      </c>
      <c r="P235" s="1480">
        <v>0</v>
      </c>
      <c r="Q235" s="1828">
        <v>0</v>
      </c>
      <c r="R235" s="1831">
        <f t="shared" si="1345"/>
        <v>0</v>
      </c>
      <c r="S235" s="1481">
        <f>IF(AND(SUM(O235:Q235)=0,N235="NNN"),MIN('Operating History and Pro Forma'!$M$33,'Operating History and Pro Forma'!$T$15)*D235,SUM(O235:Q235)*D235)</f>
        <v>0</v>
      </c>
      <c r="T235" s="1482">
        <f t="shared" si="1346"/>
        <v>0</v>
      </c>
      <c r="U235" s="1483">
        <f t="shared" si="1347"/>
        <v>0</v>
      </c>
      <c r="V235" s="1480"/>
      <c r="W235" s="1514"/>
      <c r="X235" s="1486" t="str">
        <f t="shared" si="1348"/>
        <v/>
      </c>
      <c r="Y235" s="1487">
        <f t="shared" si="1349"/>
        <v>0</v>
      </c>
      <c r="Z235" s="1488"/>
      <c r="AA235" s="1488"/>
      <c r="AB235" s="1488"/>
      <c r="AC235" s="1488"/>
      <c r="AD235" s="1489">
        <f t="shared" si="1350"/>
        <v>0</v>
      </c>
      <c r="AE235" s="1490" t="str">
        <f t="shared" si="1351"/>
        <v/>
      </c>
      <c r="AF235" s="1491">
        <f t="shared" si="1352"/>
        <v>0</v>
      </c>
      <c r="AG235" s="1492">
        <f t="shared" si="1353"/>
        <v>0</v>
      </c>
      <c r="AH235" s="1493">
        <f t="shared" si="1320"/>
        <v>0</v>
      </c>
      <c r="AI235" s="1493">
        <f t="shared" si="1320"/>
        <v>0</v>
      </c>
      <c r="AJ235" s="1494">
        <f t="shared" si="1320"/>
        <v>0</v>
      </c>
      <c r="AK235" s="1494">
        <f t="shared" si="1320"/>
        <v>0</v>
      </c>
      <c r="AL235" s="1495">
        <f t="shared" si="1320"/>
        <v>0</v>
      </c>
      <c r="AM235" s="1496">
        <f t="shared" si="1320"/>
        <v>0</v>
      </c>
      <c r="AN235" s="1497">
        <f t="shared" si="399"/>
        <v>0</v>
      </c>
      <c r="AO235" s="1498">
        <f t="shared" si="1327"/>
        <v>0</v>
      </c>
      <c r="AP235" s="1499">
        <f t="shared" si="1354"/>
        <v>0</v>
      </c>
      <c r="AQ235" s="1500">
        <f t="shared" si="1355"/>
        <v>0</v>
      </c>
      <c r="AR235" s="1501">
        <f t="shared" si="1356"/>
        <v>0</v>
      </c>
      <c r="AS235" s="1498">
        <f t="shared" si="1324"/>
        <v>0</v>
      </c>
      <c r="AT235" s="1501">
        <f t="shared" si="1357"/>
        <v>0</v>
      </c>
      <c r="AU235" s="1498">
        <f t="shared" si="1358"/>
        <v>1</v>
      </c>
      <c r="AV235" s="1498">
        <f t="shared" si="1359"/>
        <v>2</v>
      </c>
      <c r="AW235" s="1499">
        <f t="shared" si="1360"/>
        <v>0</v>
      </c>
      <c r="AX235" s="1502">
        <f t="shared" si="1361"/>
        <v>0</v>
      </c>
      <c r="AY235" s="1503">
        <f t="shared" si="1362"/>
        <v>0</v>
      </c>
      <c r="AZ235" s="1498">
        <f t="shared" si="1363"/>
        <v>2</v>
      </c>
      <c r="BA235" s="1498">
        <f t="shared" si="1364"/>
        <v>3</v>
      </c>
      <c r="BB235" s="1499">
        <f t="shared" si="1365"/>
        <v>0</v>
      </c>
      <c r="BC235" s="1502">
        <f t="shared" si="1366"/>
        <v>0</v>
      </c>
      <c r="BD235" s="1503">
        <f t="shared" si="1367"/>
        <v>0</v>
      </c>
      <c r="BE235" s="1498">
        <f t="shared" si="1368"/>
        <v>3</v>
      </c>
      <c r="BF235" s="1498">
        <f t="shared" si="1369"/>
        <v>4</v>
      </c>
      <c r="BG235" s="1499">
        <f t="shared" si="1370"/>
        <v>0</v>
      </c>
      <c r="BH235" s="1502">
        <f t="shared" si="1371"/>
        <v>0</v>
      </c>
      <c r="BI235" s="1502">
        <f t="shared" si="1372"/>
        <v>0</v>
      </c>
      <c r="BJ235" s="1504">
        <f t="shared" si="1373"/>
        <v>1900</v>
      </c>
      <c r="BK235" s="1505" t="str">
        <f t="shared" si="1374"/>
        <v/>
      </c>
      <c r="BL235" s="1506"/>
      <c r="BM235" s="1507">
        <f t="shared" si="1375"/>
        <v>0</v>
      </c>
      <c r="BN235" s="1508">
        <f t="shared" si="1376"/>
        <v>0</v>
      </c>
      <c r="BO235" s="1508">
        <f t="shared" si="1376"/>
        <v>0</v>
      </c>
      <c r="BP235" s="1508">
        <f t="shared" si="1376"/>
        <v>0</v>
      </c>
      <c r="BQ235" s="1508">
        <f t="shared" si="1376"/>
        <v>0</v>
      </c>
      <c r="BR235" s="1508">
        <f t="shared" si="1376"/>
        <v>0</v>
      </c>
      <c r="BS235" s="1508">
        <f t="shared" si="1376"/>
        <v>0</v>
      </c>
      <c r="BT235" s="1508">
        <f t="shared" si="1376"/>
        <v>0</v>
      </c>
      <c r="BU235" s="1508">
        <f t="shared" si="1376"/>
        <v>0</v>
      </c>
      <c r="BV235" s="1508">
        <f t="shared" si="1376"/>
        <v>0</v>
      </c>
      <c r="BW235" s="1508">
        <f t="shared" si="1376"/>
        <v>0</v>
      </c>
      <c r="BX235" s="1508">
        <f t="shared" si="1376"/>
        <v>0</v>
      </c>
      <c r="BY235" s="1507">
        <f t="shared" si="1376"/>
        <v>0</v>
      </c>
      <c r="BZ235" s="1508">
        <f t="shared" si="1376"/>
        <v>0</v>
      </c>
      <c r="CA235" s="1508">
        <f t="shared" si="1376"/>
        <v>0</v>
      </c>
      <c r="CB235" s="1508">
        <f t="shared" si="1376"/>
        <v>0</v>
      </c>
      <c r="CC235" s="1508">
        <f t="shared" si="1376"/>
        <v>0</v>
      </c>
      <c r="CD235" s="1508">
        <f t="shared" si="1516"/>
        <v>0</v>
      </c>
      <c r="CE235" s="1508">
        <f t="shared" si="1516"/>
        <v>0</v>
      </c>
      <c r="CF235" s="1508">
        <f t="shared" si="1516"/>
        <v>0</v>
      </c>
      <c r="CG235" s="1508">
        <f t="shared" si="1516"/>
        <v>0</v>
      </c>
      <c r="CH235" s="1508">
        <f t="shared" si="1516"/>
        <v>0</v>
      </c>
      <c r="CI235" s="1508">
        <f t="shared" si="1516"/>
        <v>0</v>
      </c>
      <c r="CJ235" s="1509">
        <f t="shared" si="1516"/>
        <v>0</v>
      </c>
      <c r="CK235" s="1507">
        <f t="shared" si="1516"/>
        <v>0</v>
      </c>
      <c r="CL235" s="1508">
        <f t="shared" si="1516"/>
        <v>0</v>
      </c>
      <c r="CM235" s="1508">
        <f t="shared" si="1516"/>
        <v>0</v>
      </c>
      <c r="CN235" s="1508">
        <f t="shared" si="1516"/>
        <v>0</v>
      </c>
      <c r="CO235" s="1508">
        <f t="shared" si="1516"/>
        <v>0</v>
      </c>
      <c r="CP235" s="1508">
        <f t="shared" si="1516"/>
        <v>0</v>
      </c>
      <c r="CQ235" s="1508">
        <f t="shared" si="1516"/>
        <v>0</v>
      </c>
      <c r="CR235" s="1508">
        <f t="shared" si="1516"/>
        <v>0</v>
      </c>
      <c r="CS235" s="1508">
        <f t="shared" si="1516"/>
        <v>0</v>
      </c>
      <c r="CT235" s="1508">
        <f t="shared" si="1517"/>
        <v>0</v>
      </c>
      <c r="CU235" s="1508">
        <f t="shared" si="1517"/>
        <v>0</v>
      </c>
      <c r="CV235" s="1509">
        <f t="shared" si="1517"/>
        <v>0</v>
      </c>
      <c r="CW235" s="1508">
        <f t="shared" si="1517"/>
        <v>0</v>
      </c>
      <c r="CX235" s="1508">
        <f t="shared" si="1517"/>
        <v>0</v>
      </c>
      <c r="CY235" s="1508">
        <f t="shared" si="1517"/>
        <v>0</v>
      </c>
      <c r="CZ235" s="1508">
        <f t="shared" si="1517"/>
        <v>0</v>
      </c>
      <c r="DA235" s="1508">
        <f t="shared" si="1517"/>
        <v>0</v>
      </c>
      <c r="DB235" s="1508">
        <f t="shared" si="1517"/>
        <v>0</v>
      </c>
      <c r="DC235" s="1508">
        <f t="shared" si="1517"/>
        <v>0</v>
      </c>
      <c r="DD235" s="1508">
        <f t="shared" si="1517"/>
        <v>0</v>
      </c>
      <c r="DE235" s="1508">
        <f t="shared" si="1517"/>
        <v>0</v>
      </c>
      <c r="DF235" s="1508">
        <f t="shared" si="1517"/>
        <v>0</v>
      </c>
      <c r="DG235" s="1508">
        <f t="shared" si="1517"/>
        <v>0</v>
      </c>
      <c r="DH235" s="1509">
        <f t="shared" si="1517"/>
        <v>0</v>
      </c>
      <c r="DI235" s="1508">
        <f t="shared" si="1517"/>
        <v>0</v>
      </c>
      <c r="DJ235" s="1508">
        <f t="shared" si="1518"/>
        <v>0</v>
      </c>
      <c r="DK235" s="1508">
        <f t="shared" si="1518"/>
        <v>0</v>
      </c>
      <c r="DL235" s="1508">
        <f t="shared" si="1518"/>
        <v>0</v>
      </c>
      <c r="DM235" s="1508">
        <f t="shared" si="1518"/>
        <v>0</v>
      </c>
      <c r="DN235" s="1508">
        <f t="shared" si="1518"/>
        <v>0</v>
      </c>
      <c r="DO235" s="1508">
        <f t="shared" si="1518"/>
        <v>0</v>
      </c>
      <c r="DP235" s="1508">
        <f t="shared" si="1518"/>
        <v>0</v>
      </c>
      <c r="DQ235" s="1508">
        <f t="shared" si="1518"/>
        <v>0</v>
      </c>
      <c r="DR235" s="1508">
        <f t="shared" si="1518"/>
        <v>0</v>
      </c>
      <c r="DS235" s="1508">
        <f t="shared" si="1518"/>
        <v>0</v>
      </c>
      <c r="DT235" s="1509">
        <f t="shared" si="1518"/>
        <v>0</v>
      </c>
      <c r="DU235" s="1507">
        <f t="shared" si="1518"/>
        <v>0</v>
      </c>
      <c r="DV235" s="1508">
        <f t="shared" si="1518"/>
        <v>0</v>
      </c>
      <c r="DW235" s="1508">
        <f t="shared" si="1518"/>
        <v>0</v>
      </c>
      <c r="DX235" s="1508">
        <f t="shared" si="1518"/>
        <v>0</v>
      </c>
      <c r="DY235" s="1508">
        <f t="shared" si="1518"/>
        <v>0</v>
      </c>
      <c r="DZ235" s="1508">
        <f t="shared" si="1519"/>
        <v>0</v>
      </c>
      <c r="EA235" s="1508">
        <f t="shared" si="1519"/>
        <v>0</v>
      </c>
      <c r="EB235" s="1508">
        <f t="shared" si="1519"/>
        <v>0</v>
      </c>
      <c r="EC235" s="1508">
        <f t="shared" si="1519"/>
        <v>0</v>
      </c>
      <c r="ED235" s="1508">
        <f t="shared" si="1519"/>
        <v>0</v>
      </c>
      <c r="EE235" s="1508">
        <f t="shared" si="1519"/>
        <v>0</v>
      </c>
      <c r="EF235" s="1508">
        <f t="shared" si="1519"/>
        <v>0</v>
      </c>
      <c r="EG235" s="1507">
        <f t="shared" si="1519"/>
        <v>0</v>
      </c>
      <c r="EH235" s="1508">
        <f t="shared" si="1519"/>
        <v>0</v>
      </c>
      <c r="EI235" s="1508">
        <f t="shared" si="1519"/>
        <v>0</v>
      </c>
      <c r="EJ235" s="1508">
        <f t="shared" si="1519"/>
        <v>0</v>
      </c>
      <c r="EK235" s="1508">
        <f t="shared" si="1519"/>
        <v>0</v>
      </c>
      <c r="EL235" s="1508">
        <f t="shared" si="1519"/>
        <v>0</v>
      </c>
      <c r="EM235" s="1508">
        <f t="shared" si="1519"/>
        <v>0</v>
      </c>
      <c r="EN235" s="1508">
        <f t="shared" si="1519"/>
        <v>0</v>
      </c>
      <c r="EO235" s="1508">
        <f t="shared" si="1519"/>
        <v>0</v>
      </c>
      <c r="EP235" s="1508">
        <f t="shared" si="1520"/>
        <v>0</v>
      </c>
      <c r="EQ235" s="1508">
        <f t="shared" si="1520"/>
        <v>0</v>
      </c>
      <c r="ER235" s="1509">
        <f t="shared" si="1520"/>
        <v>0</v>
      </c>
      <c r="ES235" s="1507">
        <f t="shared" si="1520"/>
        <v>0</v>
      </c>
      <c r="ET235" s="1508">
        <f t="shared" si="1520"/>
        <v>0</v>
      </c>
      <c r="EU235" s="1508">
        <f t="shared" si="1520"/>
        <v>0</v>
      </c>
      <c r="EV235" s="1508">
        <f t="shared" si="1520"/>
        <v>0</v>
      </c>
      <c r="EW235" s="1508">
        <f t="shared" si="1520"/>
        <v>0</v>
      </c>
      <c r="EX235" s="1508">
        <f t="shared" si="1520"/>
        <v>0</v>
      </c>
      <c r="EY235" s="1508">
        <f t="shared" si="1520"/>
        <v>0</v>
      </c>
      <c r="EZ235" s="1508">
        <f t="shared" si="1520"/>
        <v>0</v>
      </c>
      <c r="FA235" s="1508">
        <f t="shared" si="1520"/>
        <v>0</v>
      </c>
      <c r="FB235" s="1508">
        <f t="shared" si="1520"/>
        <v>0</v>
      </c>
      <c r="FC235" s="1508">
        <f t="shared" si="1520"/>
        <v>0</v>
      </c>
      <c r="FD235" s="1509">
        <f t="shared" si="1520"/>
        <v>0</v>
      </c>
      <c r="FE235" s="1508">
        <f t="shared" si="1520"/>
        <v>0</v>
      </c>
      <c r="FF235" s="1508">
        <f t="shared" si="1339"/>
        <v>0</v>
      </c>
      <c r="FG235" s="1508">
        <f t="shared" si="1515"/>
        <v>0</v>
      </c>
      <c r="FH235" s="1508">
        <f t="shared" si="1515"/>
        <v>0</v>
      </c>
      <c r="FI235" s="1508">
        <f t="shared" si="1515"/>
        <v>0</v>
      </c>
      <c r="FJ235" s="1508">
        <f t="shared" si="1515"/>
        <v>0</v>
      </c>
      <c r="FK235" s="1508">
        <f t="shared" si="1515"/>
        <v>0</v>
      </c>
      <c r="FL235" s="1508">
        <f t="shared" si="1515"/>
        <v>0</v>
      </c>
      <c r="FM235" s="1508">
        <f t="shared" si="1515"/>
        <v>0</v>
      </c>
      <c r="FN235" s="1508">
        <f t="shared" si="1515"/>
        <v>0</v>
      </c>
      <c r="FO235" s="1508">
        <f t="shared" si="1515"/>
        <v>0</v>
      </c>
      <c r="FP235" s="1509">
        <f t="shared" si="1515"/>
        <v>0</v>
      </c>
      <c r="FQ235" s="1508">
        <f t="shared" si="1515"/>
        <v>0</v>
      </c>
      <c r="FR235" s="1508">
        <f t="shared" si="1515"/>
        <v>0</v>
      </c>
      <c r="FS235" s="1508">
        <f t="shared" si="1515"/>
        <v>0</v>
      </c>
      <c r="FT235" s="1508">
        <f t="shared" si="1515"/>
        <v>0</v>
      </c>
      <c r="FU235" s="1508">
        <f t="shared" si="1515"/>
        <v>0</v>
      </c>
      <c r="FV235" s="1508">
        <f t="shared" si="1515"/>
        <v>0</v>
      </c>
      <c r="FW235" s="1508">
        <f t="shared" si="1322"/>
        <v>0</v>
      </c>
      <c r="FX235" s="1508">
        <f t="shared" si="1322"/>
        <v>0</v>
      </c>
      <c r="FY235" s="1508">
        <f t="shared" si="1322"/>
        <v>0</v>
      </c>
      <c r="FZ235" s="1508">
        <f t="shared" si="1322"/>
        <v>0</v>
      </c>
      <c r="GA235" s="1508">
        <f t="shared" si="1322"/>
        <v>0</v>
      </c>
      <c r="GB235" s="1509">
        <f t="shared" si="1322"/>
        <v>0</v>
      </c>
      <c r="GC235" s="1506"/>
      <c r="GD235" s="1458">
        <f t="shared" si="1377"/>
        <v>1</v>
      </c>
      <c r="GE235" s="1510">
        <f t="shared" si="1341"/>
        <v>0</v>
      </c>
      <c r="GF235" s="1511">
        <f t="shared" si="1341"/>
        <v>0</v>
      </c>
      <c r="GG235" s="1511">
        <f t="shared" si="1341"/>
        <v>0</v>
      </c>
      <c r="GH235" s="1511">
        <f t="shared" si="1341"/>
        <v>0</v>
      </c>
      <c r="GI235" s="1511">
        <f t="shared" si="1341"/>
        <v>0</v>
      </c>
      <c r="GJ235" s="1511">
        <f t="shared" si="1341"/>
        <v>0</v>
      </c>
      <c r="GK235" s="1511">
        <f t="shared" si="1341"/>
        <v>0</v>
      </c>
      <c r="GL235" s="1511">
        <f t="shared" si="1341"/>
        <v>0</v>
      </c>
      <c r="GM235" s="1511">
        <f t="shared" si="1341"/>
        <v>0</v>
      </c>
      <c r="GN235" s="1512">
        <f t="shared" si="1341"/>
        <v>0</v>
      </c>
      <c r="GO235" s="1513">
        <f t="shared" si="1378"/>
        <v>0</v>
      </c>
      <c r="GP235" s="1506"/>
      <c r="GQ235" s="1510">
        <f t="shared" si="1304"/>
        <v>0</v>
      </c>
      <c r="GR235" s="1511">
        <f t="shared" si="1510"/>
        <v>0</v>
      </c>
      <c r="GS235" s="1511">
        <f t="shared" si="1510"/>
        <v>0</v>
      </c>
      <c r="GT235" s="1511">
        <f t="shared" si="1510"/>
        <v>0</v>
      </c>
      <c r="GU235" s="1511">
        <f t="shared" si="1510"/>
        <v>0</v>
      </c>
      <c r="GV235" s="1511">
        <f t="shared" si="1510"/>
        <v>0</v>
      </c>
      <c r="GW235" s="1511">
        <f t="shared" si="1510"/>
        <v>0</v>
      </c>
      <c r="GX235" s="1511">
        <f t="shared" si="1510"/>
        <v>0</v>
      </c>
      <c r="GY235" s="1511">
        <f t="shared" si="1510"/>
        <v>0</v>
      </c>
      <c r="GZ235" s="1512">
        <f t="shared" si="1510"/>
        <v>0</v>
      </c>
      <c r="HA235" s="1513">
        <f t="shared" si="1379"/>
        <v>0</v>
      </c>
      <c r="HB235" s="1506">
        <f t="shared" si="1380"/>
        <v>1</v>
      </c>
      <c r="HC235" s="1506"/>
      <c r="HD235" s="1508">
        <f t="shared" si="1381"/>
        <v>0</v>
      </c>
      <c r="HE235" s="1460">
        <f t="shared" si="1382"/>
        <v>0</v>
      </c>
      <c r="HF235" s="1460">
        <f t="shared" si="1383"/>
        <v>0</v>
      </c>
      <c r="HG235" s="1460">
        <f t="shared" si="1384"/>
        <v>0</v>
      </c>
      <c r="HH235" s="1460">
        <f t="shared" si="1385"/>
        <v>0</v>
      </c>
      <c r="HI235" s="1460">
        <f t="shared" si="1386"/>
        <v>0</v>
      </c>
      <c r="HJ235" s="1460">
        <f t="shared" si="1387"/>
        <v>0</v>
      </c>
      <c r="HK235" s="1460">
        <f t="shared" si="1388"/>
        <v>0</v>
      </c>
      <c r="HL235" s="1460">
        <f t="shared" si="1389"/>
        <v>0</v>
      </c>
      <c r="HM235" s="1460">
        <f t="shared" si="1390"/>
        <v>0</v>
      </c>
      <c r="HN235" s="1460">
        <f t="shared" si="1391"/>
        <v>0</v>
      </c>
      <c r="HO235" s="1460">
        <f t="shared" si="1392"/>
        <v>0</v>
      </c>
      <c r="HP235" s="1460">
        <f t="shared" si="1393"/>
        <v>0</v>
      </c>
      <c r="HQ235" s="1460">
        <f t="shared" si="1394"/>
        <v>0</v>
      </c>
      <c r="HR235" s="1460">
        <f t="shared" si="1395"/>
        <v>0</v>
      </c>
      <c r="HS235" s="1460">
        <f t="shared" si="1396"/>
        <v>0</v>
      </c>
      <c r="HT235" s="1460">
        <f t="shared" si="1397"/>
        <v>0</v>
      </c>
      <c r="HU235" s="1460">
        <f t="shared" si="1398"/>
        <v>0</v>
      </c>
      <c r="HV235" s="1460">
        <f t="shared" si="1399"/>
        <v>0</v>
      </c>
      <c r="HW235" s="1460">
        <f t="shared" si="1400"/>
        <v>0</v>
      </c>
      <c r="HX235" s="1460">
        <f t="shared" si="1401"/>
        <v>0</v>
      </c>
      <c r="HY235" s="1460">
        <f t="shared" si="1402"/>
        <v>0</v>
      </c>
      <c r="HZ235" s="1460">
        <f t="shared" si="1403"/>
        <v>0</v>
      </c>
      <c r="IA235" s="1460">
        <f t="shared" si="1404"/>
        <v>0</v>
      </c>
      <c r="IB235" s="1460">
        <f t="shared" si="1405"/>
        <v>0</v>
      </c>
      <c r="IC235" s="1460">
        <f t="shared" si="1406"/>
        <v>0</v>
      </c>
      <c r="ID235" s="1460">
        <f t="shared" si="1407"/>
        <v>0</v>
      </c>
      <c r="IE235" s="1460">
        <f t="shared" si="1408"/>
        <v>0</v>
      </c>
      <c r="IF235" s="1460">
        <f t="shared" si="1409"/>
        <v>0</v>
      </c>
      <c r="IG235" s="1460">
        <f t="shared" si="1410"/>
        <v>0</v>
      </c>
      <c r="IH235" s="1460">
        <f t="shared" si="1411"/>
        <v>0</v>
      </c>
      <c r="II235" s="1460">
        <f t="shared" si="1412"/>
        <v>0</v>
      </c>
      <c r="IJ235" s="1460">
        <f t="shared" si="1413"/>
        <v>0</v>
      </c>
      <c r="IK235" s="1460">
        <f t="shared" si="1414"/>
        <v>0</v>
      </c>
      <c r="IL235" s="1460">
        <f t="shared" si="1415"/>
        <v>0</v>
      </c>
      <c r="IM235" s="1460">
        <f t="shared" si="1416"/>
        <v>0</v>
      </c>
      <c r="IN235" s="1460">
        <f t="shared" si="1417"/>
        <v>0</v>
      </c>
      <c r="IO235" s="1460">
        <f t="shared" si="1418"/>
        <v>0</v>
      </c>
      <c r="IP235" s="1460">
        <f t="shared" si="1419"/>
        <v>0</v>
      </c>
      <c r="IQ235" s="1460">
        <f t="shared" si="1420"/>
        <v>0</v>
      </c>
      <c r="IR235" s="1460">
        <f t="shared" si="1421"/>
        <v>0</v>
      </c>
      <c r="IS235" s="1460">
        <f t="shared" si="1422"/>
        <v>0</v>
      </c>
      <c r="IT235" s="1460">
        <f t="shared" si="1423"/>
        <v>0</v>
      </c>
      <c r="IU235" s="1460">
        <f t="shared" si="1424"/>
        <v>0</v>
      </c>
      <c r="IV235" s="1460">
        <f t="shared" si="1425"/>
        <v>0</v>
      </c>
      <c r="IW235" s="1460">
        <f t="shared" si="1426"/>
        <v>0</v>
      </c>
      <c r="IX235" s="1460">
        <f t="shared" si="1427"/>
        <v>0</v>
      </c>
      <c r="IY235" s="1460">
        <f t="shared" si="1428"/>
        <v>0</v>
      </c>
      <c r="IZ235" s="1460">
        <f t="shared" si="1429"/>
        <v>0</v>
      </c>
      <c r="JA235" s="1460">
        <f t="shared" si="1430"/>
        <v>0</v>
      </c>
      <c r="JB235" s="1460">
        <f t="shared" si="1431"/>
        <v>0</v>
      </c>
      <c r="JC235" s="1460">
        <f t="shared" si="1432"/>
        <v>0</v>
      </c>
      <c r="JD235" s="1460">
        <f t="shared" si="1433"/>
        <v>0</v>
      </c>
      <c r="JE235" s="1460">
        <f t="shared" si="1434"/>
        <v>0</v>
      </c>
      <c r="JF235" s="1460">
        <f t="shared" si="1435"/>
        <v>0</v>
      </c>
      <c r="JG235" s="1460">
        <f t="shared" si="1436"/>
        <v>0</v>
      </c>
      <c r="JH235" s="1460">
        <f t="shared" si="1437"/>
        <v>0</v>
      </c>
      <c r="JI235" s="1460">
        <f t="shared" si="1438"/>
        <v>0</v>
      </c>
      <c r="JJ235" s="1460">
        <f t="shared" si="1439"/>
        <v>0</v>
      </c>
      <c r="JK235" s="1460">
        <f t="shared" si="1440"/>
        <v>0</v>
      </c>
      <c r="JL235" s="1460">
        <f t="shared" si="1441"/>
        <v>0</v>
      </c>
      <c r="JM235" s="1460">
        <f t="shared" si="1442"/>
        <v>0</v>
      </c>
      <c r="JN235" s="1460">
        <f t="shared" si="1443"/>
        <v>0</v>
      </c>
      <c r="JO235" s="1460">
        <f t="shared" si="1444"/>
        <v>0</v>
      </c>
      <c r="JP235" s="1460">
        <f t="shared" si="1445"/>
        <v>0</v>
      </c>
      <c r="JQ235" s="1460">
        <f t="shared" si="1446"/>
        <v>0</v>
      </c>
      <c r="JR235" s="1460">
        <f t="shared" si="1447"/>
        <v>0</v>
      </c>
      <c r="JS235" s="1460">
        <f t="shared" si="1448"/>
        <v>0</v>
      </c>
      <c r="JT235" s="1460">
        <f t="shared" si="1449"/>
        <v>0</v>
      </c>
      <c r="JU235" s="1460">
        <f t="shared" si="1450"/>
        <v>0</v>
      </c>
      <c r="JV235" s="1460">
        <f t="shared" si="1451"/>
        <v>0</v>
      </c>
      <c r="JW235" s="1460">
        <f t="shared" si="1452"/>
        <v>0</v>
      </c>
      <c r="JX235" s="1460">
        <f t="shared" si="1453"/>
        <v>0</v>
      </c>
      <c r="JY235" s="1460">
        <f t="shared" si="1454"/>
        <v>0</v>
      </c>
      <c r="JZ235" s="1460">
        <f t="shared" si="1455"/>
        <v>0</v>
      </c>
      <c r="KA235" s="1460">
        <f t="shared" si="1456"/>
        <v>0</v>
      </c>
      <c r="KB235" s="1460">
        <f t="shared" si="1457"/>
        <v>0</v>
      </c>
      <c r="KC235" s="1460">
        <f t="shared" si="1458"/>
        <v>0</v>
      </c>
      <c r="KD235" s="1460">
        <f t="shared" si="1459"/>
        <v>0</v>
      </c>
      <c r="KE235" s="1460">
        <f t="shared" si="1460"/>
        <v>0</v>
      </c>
      <c r="KF235" s="1460">
        <f t="shared" si="1461"/>
        <v>0</v>
      </c>
      <c r="KG235" s="1460">
        <f t="shared" si="1462"/>
        <v>0</v>
      </c>
      <c r="KH235" s="1460">
        <f t="shared" si="1463"/>
        <v>0</v>
      </c>
      <c r="KI235" s="1460">
        <f t="shared" si="1464"/>
        <v>0</v>
      </c>
      <c r="KJ235" s="1460">
        <f t="shared" si="1465"/>
        <v>0</v>
      </c>
      <c r="KK235" s="1460">
        <f t="shared" si="1466"/>
        <v>0</v>
      </c>
      <c r="KL235" s="1460">
        <f t="shared" si="1467"/>
        <v>0</v>
      </c>
      <c r="KM235" s="1460">
        <f t="shared" si="1468"/>
        <v>0</v>
      </c>
      <c r="KN235" s="1460">
        <f t="shared" si="1469"/>
        <v>0</v>
      </c>
      <c r="KO235" s="1460">
        <f t="shared" si="1470"/>
        <v>0</v>
      </c>
      <c r="KP235" s="1460">
        <f t="shared" si="1471"/>
        <v>0</v>
      </c>
      <c r="KQ235" s="1460">
        <f t="shared" si="1472"/>
        <v>0</v>
      </c>
      <c r="KR235" s="1460">
        <f t="shared" si="1473"/>
        <v>0</v>
      </c>
      <c r="KS235" s="1460">
        <f t="shared" si="1474"/>
        <v>0</v>
      </c>
      <c r="KT235" s="1460">
        <f t="shared" si="1475"/>
        <v>0</v>
      </c>
      <c r="KU235" s="1460">
        <f t="shared" si="1476"/>
        <v>0</v>
      </c>
      <c r="KV235" s="1460">
        <f t="shared" si="1477"/>
        <v>0</v>
      </c>
      <c r="KW235" s="1460">
        <f t="shared" si="1478"/>
        <v>0</v>
      </c>
      <c r="KX235" s="1460">
        <f t="shared" si="1479"/>
        <v>0</v>
      </c>
      <c r="KY235" s="1460">
        <f t="shared" si="1480"/>
        <v>0</v>
      </c>
      <c r="KZ235" s="1460">
        <f t="shared" si="1481"/>
        <v>0</v>
      </c>
      <c r="LA235" s="1460">
        <f t="shared" si="1482"/>
        <v>0</v>
      </c>
      <c r="LB235" s="1460">
        <f t="shared" si="1483"/>
        <v>0</v>
      </c>
      <c r="LC235" s="1460">
        <f t="shared" si="1484"/>
        <v>0</v>
      </c>
      <c r="LD235" s="1460">
        <f t="shared" si="1485"/>
        <v>0</v>
      </c>
      <c r="LE235" s="1460">
        <f t="shared" si="1486"/>
        <v>0</v>
      </c>
      <c r="LF235" s="1460">
        <f t="shared" si="1487"/>
        <v>0</v>
      </c>
      <c r="LG235" s="1460">
        <f t="shared" si="1488"/>
        <v>0</v>
      </c>
      <c r="LH235" s="1460">
        <f t="shared" si="1489"/>
        <v>0</v>
      </c>
      <c r="LI235" s="1460">
        <f t="shared" si="1490"/>
        <v>0</v>
      </c>
      <c r="LJ235" s="1460">
        <f t="shared" si="1491"/>
        <v>0</v>
      </c>
      <c r="LK235" s="1460">
        <f t="shared" si="1492"/>
        <v>0</v>
      </c>
      <c r="LL235" s="1460">
        <f t="shared" si="1493"/>
        <v>0</v>
      </c>
      <c r="LM235" s="1460">
        <f t="shared" si="1494"/>
        <v>0</v>
      </c>
      <c r="LN235" s="1460">
        <f t="shared" si="1495"/>
        <v>0</v>
      </c>
      <c r="LO235" s="1460">
        <f t="shared" si="1496"/>
        <v>0</v>
      </c>
      <c r="LP235" s="1460">
        <f t="shared" si="1497"/>
        <v>0</v>
      </c>
      <c r="LQ235" s="1460">
        <f t="shared" si="1498"/>
        <v>0</v>
      </c>
      <c r="LR235" s="1460">
        <f t="shared" si="1499"/>
        <v>0</v>
      </c>
      <c r="LS235" s="1460">
        <f t="shared" si="1500"/>
        <v>0</v>
      </c>
      <c r="LW235" s="1467">
        <f t="shared" si="1501"/>
        <v>0</v>
      </c>
      <c r="LX235" s="1467">
        <f t="shared" si="1502"/>
        <v>0</v>
      </c>
      <c r="LY235" s="1467">
        <f t="shared" si="1503"/>
        <v>0</v>
      </c>
      <c r="LZ235" s="1467">
        <f t="shared" si="1504"/>
        <v>0</v>
      </c>
      <c r="MA235" s="1506"/>
      <c r="MB235" s="1460">
        <f t="shared" si="1505"/>
        <v>0</v>
      </c>
      <c r="MC235" s="1460">
        <f t="shared" si="1506"/>
        <v>0</v>
      </c>
      <c r="MD235" s="1460">
        <f t="shared" si="1506"/>
        <v>0</v>
      </c>
      <c r="ME235" s="1460">
        <f t="shared" si="1506"/>
        <v>0</v>
      </c>
      <c r="MF235" s="1460">
        <f t="shared" si="1506"/>
        <v>0</v>
      </c>
      <c r="MG235" s="1460">
        <f t="shared" si="1506"/>
        <v>0</v>
      </c>
      <c r="MH235" s="1460">
        <f t="shared" si="1506"/>
        <v>0</v>
      </c>
      <c r="MI235" s="1460">
        <f t="shared" si="1506"/>
        <v>0</v>
      </c>
      <c r="MJ235" s="1460">
        <f t="shared" si="1506"/>
        <v>0</v>
      </c>
      <c r="MK235" s="1460">
        <f t="shared" si="1506"/>
        <v>0</v>
      </c>
      <c r="ML235" s="1460">
        <f t="shared" si="1506"/>
        <v>0</v>
      </c>
      <c r="MM235" s="1460">
        <f t="shared" si="1506"/>
        <v>0</v>
      </c>
      <c r="MN235" s="1460">
        <f t="shared" si="1506"/>
        <v>0</v>
      </c>
      <c r="MO235" s="1460">
        <f t="shared" si="1506"/>
        <v>0</v>
      </c>
      <c r="MP235" s="1460">
        <f t="shared" si="1506"/>
        <v>0</v>
      </c>
      <c r="MQ235" s="1460">
        <f t="shared" si="1506"/>
        <v>0</v>
      </c>
      <c r="MR235" s="1460">
        <f t="shared" si="1506"/>
        <v>0</v>
      </c>
      <c r="MS235" s="1460">
        <f t="shared" si="1511"/>
        <v>0</v>
      </c>
      <c r="MT235" s="1460">
        <f t="shared" si="1511"/>
        <v>0</v>
      </c>
      <c r="MU235" s="1460">
        <f t="shared" si="1511"/>
        <v>0</v>
      </c>
      <c r="MV235" s="1460">
        <f t="shared" si="1511"/>
        <v>0</v>
      </c>
      <c r="MW235" s="1460">
        <f t="shared" si="1511"/>
        <v>0</v>
      </c>
      <c r="MX235" s="1460">
        <f t="shared" si="1511"/>
        <v>0</v>
      </c>
      <c r="MY235" s="1460">
        <f t="shared" si="1511"/>
        <v>0</v>
      </c>
      <c r="MZ235" s="1460">
        <f t="shared" si="1511"/>
        <v>0</v>
      </c>
      <c r="NA235" s="1460">
        <f t="shared" si="1511"/>
        <v>0</v>
      </c>
      <c r="NB235" s="1460">
        <f t="shared" si="1511"/>
        <v>0</v>
      </c>
      <c r="NC235" s="1460">
        <f t="shared" si="1511"/>
        <v>0</v>
      </c>
      <c r="ND235" s="1460">
        <f t="shared" si="1511"/>
        <v>0</v>
      </c>
      <c r="NE235" s="1460">
        <f t="shared" si="1511"/>
        <v>0</v>
      </c>
      <c r="NF235" s="1460">
        <f t="shared" si="1511"/>
        <v>0</v>
      </c>
      <c r="NG235" s="1460">
        <f t="shared" si="1511"/>
        <v>0</v>
      </c>
      <c r="NH235" s="1460">
        <f t="shared" si="1511"/>
        <v>0</v>
      </c>
      <c r="NI235" s="1460">
        <f t="shared" si="1512"/>
        <v>0</v>
      </c>
      <c r="NJ235" s="1460">
        <f t="shared" si="1512"/>
        <v>0</v>
      </c>
      <c r="NK235" s="1460">
        <f t="shared" si="1512"/>
        <v>0</v>
      </c>
      <c r="NL235" s="1460">
        <f t="shared" si="1512"/>
        <v>0</v>
      </c>
      <c r="NM235" s="1460">
        <f t="shared" si="1512"/>
        <v>0</v>
      </c>
      <c r="NN235" s="1460">
        <f t="shared" si="1512"/>
        <v>0</v>
      </c>
      <c r="NO235" s="1460">
        <f t="shared" si="1512"/>
        <v>0</v>
      </c>
      <c r="NP235" s="1460">
        <f t="shared" si="1512"/>
        <v>0</v>
      </c>
      <c r="NQ235" s="1460">
        <f t="shared" si="1512"/>
        <v>0</v>
      </c>
      <c r="NR235" s="1460">
        <f t="shared" si="1512"/>
        <v>0</v>
      </c>
      <c r="NS235" s="1460">
        <f t="shared" si="1512"/>
        <v>0</v>
      </c>
      <c r="NT235" s="1460">
        <f t="shared" si="1512"/>
        <v>0</v>
      </c>
      <c r="NU235" s="1460">
        <f t="shared" si="1512"/>
        <v>0</v>
      </c>
      <c r="NV235" s="1460">
        <f t="shared" si="1512"/>
        <v>0</v>
      </c>
      <c r="NW235" s="1460">
        <f t="shared" si="1512"/>
        <v>0</v>
      </c>
      <c r="NX235" s="1460">
        <f t="shared" si="1512"/>
        <v>0</v>
      </c>
      <c r="NY235" s="1460">
        <f t="shared" si="1514"/>
        <v>0</v>
      </c>
      <c r="NZ235" s="1460">
        <f t="shared" si="1514"/>
        <v>0</v>
      </c>
      <c r="OA235" s="1460">
        <f t="shared" si="1514"/>
        <v>0</v>
      </c>
      <c r="OB235" s="1460">
        <f t="shared" si="1514"/>
        <v>0</v>
      </c>
      <c r="OC235" s="1460">
        <f t="shared" si="1514"/>
        <v>0</v>
      </c>
      <c r="OD235" s="1460">
        <f t="shared" si="1514"/>
        <v>0</v>
      </c>
      <c r="OE235" s="1460">
        <f t="shared" si="1514"/>
        <v>0</v>
      </c>
      <c r="OF235" s="1460">
        <f t="shared" si="1514"/>
        <v>0</v>
      </c>
      <c r="OG235" s="1460">
        <f t="shared" si="1514"/>
        <v>0</v>
      </c>
      <c r="OH235" s="1460">
        <f t="shared" si="1514"/>
        <v>0</v>
      </c>
      <c r="OI235" s="1460">
        <f t="shared" si="1514"/>
        <v>0</v>
      </c>
      <c r="OJ235" s="1460">
        <f t="shared" si="1514"/>
        <v>0</v>
      </c>
      <c r="OK235" s="1460">
        <f t="shared" si="1514"/>
        <v>0</v>
      </c>
      <c r="OL235" s="1460">
        <f t="shared" si="1514"/>
        <v>0</v>
      </c>
      <c r="OM235" s="1460">
        <f t="shared" si="1514"/>
        <v>0</v>
      </c>
      <c r="ON235" s="1460">
        <f t="shared" si="1514"/>
        <v>0</v>
      </c>
      <c r="OO235" s="1460">
        <f t="shared" si="1513"/>
        <v>0</v>
      </c>
      <c r="OP235" s="1460">
        <f t="shared" si="1507"/>
        <v>0</v>
      </c>
      <c r="OQ235" s="1460">
        <f t="shared" si="1507"/>
        <v>0</v>
      </c>
      <c r="OR235" s="1460">
        <f t="shared" si="1507"/>
        <v>0</v>
      </c>
      <c r="OS235" s="1460">
        <f t="shared" si="1507"/>
        <v>0</v>
      </c>
      <c r="OT235" s="1460">
        <f t="shared" si="1507"/>
        <v>0</v>
      </c>
      <c r="OU235" s="1460">
        <f t="shared" si="1507"/>
        <v>0</v>
      </c>
      <c r="OV235" s="1460">
        <f t="shared" si="1507"/>
        <v>0</v>
      </c>
      <c r="OW235" s="1460">
        <f t="shared" si="1507"/>
        <v>0</v>
      </c>
      <c r="OX235" s="1460">
        <f t="shared" si="1507"/>
        <v>0</v>
      </c>
      <c r="OY235" s="1460">
        <f t="shared" si="1507"/>
        <v>0</v>
      </c>
      <c r="OZ235" s="1460">
        <f t="shared" si="1507"/>
        <v>0</v>
      </c>
      <c r="PA235" s="1460">
        <f t="shared" si="1507"/>
        <v>0</v>
      </c>
      <c r="PB235" s="1460">
        <f t="shared" si="1507"/>
        <v>0</v>
      </c>
      <c r="PC235" s="1460">
        <f t="shared" si="1507"/>
        <v>0</v>
      </c>
      <c r="PD235" s="1460">
        <f t="shared" si="1507"/>
        <v>0</v>
      </c>
      <c r="PE235" s="1460">
        <f t="shared" si="1507"/>
        <v>0</v>
      </c>
      <c r="PF235" s="1460">
        <f t="shared" si="1508"/>
        <v>0</v>
      </c>
      <c r="PG235" s="1460">
        <f t="shared" si="1508"/>
        <v>0</v>
      </c>
      <c r="PH235" s="1460">
        <f t="shared" si="1508"/>
        <v>0</v>
      </c>
      <c r="PI235" s="1460">
        <f t="shared" si="1508"/>
        <v>0</v>
      </c>
      <c r="PJ235" s="1460">
        <f t="shared" si="1508"/>
        <v>0</v>
      </c>
      <c r="PK235" s="1460">
        <f t="shared" si="1508"/>
        <v>0</v>
      </c>
      <c r="PL235" s="1460">
        <f t="shared" si="1508"/>
        <v>0</v>
      </c>
      <c r="PM235" s="1460">
        <f t="shared" si="1508"/>
        <v>0</v>
      </c>
      <c r="PN235" s="1460">
        <f t="shared" si="1508"/>
        <v>0</v>
      </c>
      <c r="PO235" s="1460">
        <f t="shared" si="1508"/>
        <v>0</v>
      </c>
      <c r="PP235" s="1460">
        <f t="shared" si="1508"/>
        <v>0</v>
      </c>
      <c r="PQ235" s="1460">
        <f t="shared" si="1508"/>
        <v>0</v>
      </c>
      <c r="PR235" s="1460">
        <f t="shared" si="1508"/>
        <v>0</v>
      </c>
      <c r="PS235" s="1460">
        <f t="shared" si="1508"/>
        <v>0</v>
      </c>
      <c r="PT235" s="1460">
        <f t="shared" si="1508"/>
        <v>0</v>
      </c>
      <c r="PU235" s="1460">
        <f t="shared" si="1508"/>
        <v>0</v>
      </c>
      <c r="PV235" s="1460">
        <f t="shared" si="1509"/>
        <v>0</v>
      </c>
      <c r="PW235" s="1460">
        <f t="shared" si="1509"/>
        <v>0</v>
      </c>
      <c r="PX235" s="1460">
        <f t="shared" si="1509"/>
        <v>0</v>
      </c>
      <c r="PY235" s="1460">
        <f t="shared" si="1509"/>
        <v>0</v>
      </c>
      <c r="PZ235" s="1460">
        <f t="shared" si="1509"/>
        <v>0</v>
      </c>
      <c r="QA235" s="1460">
        <f t="shared" si="1509"/>
        <v>0</v>
      </c>
      <c r="QB235" s="1460">
        <f t="shared" si="1509"/>
        <v>0</v>
      </c>
      <c r="QC235" s="1460">
        <f t="shared" si="1509"/>
        <v>0</v>
      </c>
      <c r="QD235" s="1460">
        <f t="shared" si="1509"/>
        <v>0</v>
      </c>
      <c r="QE235" s="1460">
        <f t="shared" si="1509"/>
        <v>0</v>
      </c>
      <c r="QF235" s="1460">
        <f t="shared" si="1509"/>
        <v>0</v>
      </c>
      <c r="QG235" s="1460">
        <f t="shared" si="1509"/>
        <v>0</v>
      </c>
      <c r="QH235" s="1460">
        <f t="shared" si="1509"/>
        <v>0</v>
      </c>
      <c r="QI235" s="1460">
        <f t="shared" si="1509"/>
        <v>0</v>
      </c>
      <c r="QJ235" s="1460">
        <f t="shared" si="1509"/>
        <v>0</v>
      </c>
      <c r="QK235" s="1460">
        <f t="shared" si="1509"/>
        <v>0</v>
      </c>
      <c r="QL235" s="1460">
        <f t="shared" si="1323"/>
        <v>0</v>
      </c>
      <c r="QM235" s="1460">
        <f t="shared" si="1323"/>
        <v>0</v>
      </c>
      <c r="QN235" s="1460">
        <f t="shared" si="1323"/>
        <v>0</v>
      </c>
      <c r="QO235" s="1460">
        <f t="shared" si="1323"/>
        <v>0</v>
      </c>
      <c r="QP235" s="1460">
        <f t="shared" si="1323"/>
        <v>0</v>
      </c>
      <c r="QQ235" s="1460">
        <f t="shared" si="1323"/>
        <v>0</v>
      </c>
    </row>
    <row r="236" spans="1:459" s="1466" customFormat="1" ht="22.5" customHeight="1">
      <c r="A236" s="1468"/>
      <c r="B236" s="1469"/>
      <c r="C236" s="1469"/>
      <c r="D236" s="1470"/>
      <c r="E236" s="1471"/>
      <c r="F236" s="1472"/>
      <c r="G236" s="1472"/>
      <c r="H236" s="1473">
        <f t="shared" si="1342"/>
        <v>0</v>
      </c>
      <c r="I236" s="1474">
        <v>0</v>
      </c>
      <c r="J236" s="1475">
        <f t="shared" si="437"/>
        <v>0</v>
      </c>
      <c r="K236" s="1476">
        <v>0</v>
      </c>
      <c r="L236" s="1477">
        <f t="shared" si="1343"/>
        <v>0</v>
      </c>
      <c r="M236" s="1477">
        <f t="shared" si="1344"/>
        <v>0</v>
      </c>
      <c r="N236" s="1478"/>
      <c r="O236" s="1479">
        <v>0</v>
      </c>
      <c r="P236" s="1480">
        <v>0</v>
      </c>
      <c r="Q236" s="1828">
        <v>0</v>
      </c>
      <c r="R236" s="1831">
        <f t="shared" si="1345"/>
        <v>0</v>
      </c>
      <c r="S236" s="1481">
        <f>IF(AND(SUM(O236:Q236)=0,N236="NNN"),MIN('Operating History and Pro Forma'!$M$33,'Operating History and Pro Forma'!$T$15)*D236,SUM(O236:Q236)*D236)</f>
        <v>0</v>
      </c>
      <c r="T236" s="1482">
        <f t="shared" si="1346"/>
        <v>0</v>
      </c>
      <c r="U236" s="1483">
        <f t="shared" si="1347"/>
        <v>0</v>
      </c>
      <c r="V236" s="1480"/>
      <c r="W236" s="1514"/>
      <c r="X236" s="1486" t="str">
        <f t="shared" si="1348"/>
        <v/>
      </c>
      <c r="Y236" s="1487">
        <f t="shared" si="1349"/>
        <v>0</v>
      </c>
      <c r="Z236" s="1488"/>
      <c r="AA236" s="1488"/>
      <c r="AB236" s="1488"/>
      <c r="AC236" s="1488"/>
      <c r="AD236" s="1489">
        <f t="shared" si="1350"/>
        <v>0</v>
      </c>
      <c r="AE236" s="1490" t="str">
        <f t="shared" si="1351"/>
        <v/>
      </c>
      <c r="AF236" s="1491">
        <f t="shared" si="1352"/>
        <v>0</v>
      </c>
      <c r="AG236" s="1492">
        <f t="shared" si="1353"/>
        <v>0</v>
      </c>
      <c r="AH236" s="1493">
        <f t="shared" si="1320"/>
        <v>0</v>
      </c>
      <c r="AI236" s="1493">
        <f t="shared" si="1320"/>
        <v>0</v>
      </c>
      <c r="AJ236" s="1494">
        <f t="shared" si="1320"/>
        <v>0</v>
      </c>
      <c r="AK236" s="1494">
        <f t="shared" si="1320"/>
        <v>0</v>
      </c>
      <c r="AL236" s="1495">
        <f t="shared" si="1320"/>
        <v>0</v>
      </c>
      <c r="AM236" s="1496">
        <f t="shared" si="1320"/>
        <v>0</v>
      </c>
      <c r="AN236" s="1497">
        <f t="shared" si="399"/>
        <v>0</v>
      </c>
      <c r="AO236" s="1498">
        <f t="shared" si="1327"/>
        <v>0</v>
      </c>
      <c r="AP236" s="1499">
        <f t="shared" si="1354"/>
        <v>0</v>
      </c>
      <c r="AQ236" s="1500">
        <f t="shared" si="1355"/>
        <v>0</v>
      </c>
      <c r="AR236" s="1501">
        <f t="shared" si="1356"/>
        <v>0</v>
      </c>
      <c r="AS236" s="1498">
        <f t="shared" si="1324"/>
        <v>0</v>
      </c>
      <c r="AT236" s="1501">
        <f t="shared" si="1357"/>
        <v>0</v>
      </c>
      <c r="AU236" s="1498">
        <f t="shared" si="1358"/>
        <v>1</v>
      </c>
      <c r="AV236" s="1498">
        <f t="shared" si="1359"/>
        <v>2</v>
      </c>
      <c r="AW236" s="1499">
        <f t="shared" si="1360"/>
        <v>0</v>
      </c>
      <c r="AX236" s="1502">
        <f t="shared" si="1361"/>
        <v>0</v>
      </c>
      <c r="AY236" s="1503">
        <f t="shared" si="1362"/>
        <v>0</v>
      </c>
      <c r="AZ236" s="1498">
        <f t="shared" si="1363"/>
        <v>2</v>
      </c>
      <c r="BA236" s="1498">
        <f t="shared" si="1364"/>
        <v>3</v>
      </c>
      <c r="BB236" s="1499">
        <f t="shared" si="1365"/>
        <v>0</v>
      </c>
      <c r="BC236" s="1502">
        <f t="shared" si="1366"/>
        <v>0</v>
      </c>
      <c r="BD236" s="1503">
        <f t="shared" si="1367"/>
        <v>0</v>
      </c>
      <c r="BE236" s="1498">
        <f t="shared" si="1368"/>
        <v>3</v>
      </c>
      <c r="BF236" s="1498">
        <f t="shared" si="1369"/>
        <v>4</v>
      </c>
      <c r="BG236" s="1499">
        <f t="shared" si="1370"/>
        <v>0</v>
      </c>
      <c r="BH236" s="1502">
        <f t="shared" si="1371"/>
        <v>0</v>
      </c>
      <c r="BI236" s="1502">
        <f t="shared" si="1372"/>
        <v>0</v>
      </c>
      <c r="BJ236" s="1504">
        <f t="shared" si="1373"/>
        <v>1900</v>
      </c>
      <c r="BK236" s="1505" t="str">
        <f t="shared" si="1374"/>
        <v/>
      </c>
      <c r="BL236" s="1506"/>
      <c r="BM236" s="1507">
        <f t="shared" si="1375"/>
        <v>0</v>
      </c>
      <c r="BN236" s="1508">
        <f t="shared" si="1376"/>
        <v>0</v>
      </c>
      <c r="BO236" s="1508">
        <f t="shared" si="1376"/>
        <v>0</v>
      </c>
      <c r="BP236" s="1508">
        <f t="shared" si="1376"/>
        <v>0</v>
      </c>
      <c r="BQ236" s="1508">
        <f t="shared" si="1376"/>
        <v>0</v>
      </c>
      <c r="BR236" s="1508">
        <f t="shared" si="1376"/>
        <v>0</v>
      </c>
      <c r="BS236" s="1508">
        <f t="shared" si="1376"/>
        <v>0</v>
      </c>
      <c r="BT236" s="1508">
        <f t="shared" si="1376"/>
        <v>0</v>
      </c>
      <c r="BU236" s="1508">
        <f t="shared" si="1376"/>
        <v>0</v>
      </c>
      <c r="BV236" s="1508">
        <f t="shared" si="1376"/>
        <v>0</v>
      </c>
      <c r="BW236" s="1508">
        <f t="shared" si="1376"/>
        <v>0</v>
      </c>
      <c r="BX236" s="1508">
        <f t="shared" si="1376"/>
        <v>0</v>
      </c>
      <c r="BY236" s="1507">
        <f t="shared" si="1376"/>
        <v>0</v>
      </c>
      <c r="BZ236" s="1508">
        <f t="shared" si="1376"/>
        <v>0</v>
      </c>
      <c r="CA236" s="1508">
        <f t="shared" si="1376"/>
        <v>0</v>
      </c>
      <c r="CB236" s="1508">
        <f t="shared" si="1376"/>
        <v>0</v>
      </c>
      <c r="CC236" s="1508">
        <f t="shared" si="1376"/>
        <v>0</v>
      </c>
      <c r="CD236" s="1508">
        <f t="shared" si="1516"/>
        <v>0</v>
      </c>
      <c r="CE236" s="1508">
        <f t="shared" si="1516"/>
        <v>0</v>
      </c>
      <c r="CF236" s="1508">
        <f t="shared" si="1516"/>
        <v>0</v>
      </c>
      <c r="CG236" s="1508">
        <f t="shared" si="1516"/>
        <v>0</v>
      </c>
      <c r="CH236" s="1508">
        <f t="shared" si="1516"/>
        <v>0</v>
      </c>
      <c r="CI236" s="1508">
        <f t="shared" si="1516"/>
        <v>0</v>
      </c>
      <c r="CJ236" s="1509">
        <f t="shared" si="1516"/>
        <v>0</v>
      </c>
      <c r="CK236" s="1507">
        <f t="shared" si="1516"/>
        <v>0</v>
      </c>
      <c r="CL236" s="1508">
        <f t="shared" si="1516"/>
        <v>0</v>
      </c>
      <c r="CM236" s="1508">
        <f t="shared" si="1516"/>
        <v>0</v>
      </c>
      <c r="CN236" s="1508">
        <f t="shared" si="1516"/>
        <v>0</v>
      </c>
      <c r="CO236" s="1508">
        <f t="shared" si="1516"/>
        <v>0</v>
      </c>
      <c r="CP236" s="1508">
        <f t="shared" si="1516"/>
        <v>0</v>
      </c>
      <c r="CQ236" s="1508">
        <f t="shared" si="1516"/>
        <v>0</v>
      </c>
      <c r="CR236" s="1508">
        <f t="shared" si="1516"/>
        <v>0</v>
      </c>
      <c r="CS236" s="1508">
        <f t="shared" si="1516"/>
        <v>0</v>
      </c>
      <c r="CT236" s="1508">
        <f t="shared" si="1517"/>
        <v>0</v>
      </c>
      <c r="CU236" s="1508">
        <f t="shared" si="1517"/>
        <v>0</v>
      </c>
      <c r="CV236" s="1509">
        <f t="shared" si="1517"/>
        <v>0</v>
      </c>
      <c r="CW236" s="1508">
        <f t="shared" si="1517"/>
        <v>0</v>
      </c>
      <c r="CX236" s="1508">
        <f t="shared" si="1517"/>
        <v>0</v>
      </c>
      <c r="CY236" s="1508">
        <f t="shared" si="1517"/>
        <v>0</v>
      </c>
      <c r="CZ236" s="1508">
        <f t="shared" si="1517"/>
        <v>0</v>
      </c>
      <c r="DA236" s="1508">
        <f t="shared" si="1517"/>
        <v>0</v>
      </c>
      <c r="DB236" s="1508">
        <f t="shared" si="1517"/>
        <v>0</v>
      </c>
      <c r="DC236" s="1508">
        <f t="shared" si="1517"/>
        <v>0</v>
      </c>
      <c r="DD236" s="1508">
        <f t="shared" si="1517"/>
        <v>0</v>
      </c>
      <c r="DE236" s="1508">
        <f t="shared" si="1517"/>
        <v>0</v>
      </c>
      <c r="DF236" s="1508">
        <f t="shared" si="1517"/>
        <v>0</v>
      </c>
      <c r="DG236" s="1508">
        <f t="shared" si="1517"/>
        <v>0</v>
      </c>
      <c r="DH236" s="1509">
        <f t="shared" si="1517"/>
        <v>0</v>
      </c>
      <c r="DI236" s="1508">
        <f t="shared" si="1517"/>
        <v>0</v>
      </c>
      <c r="DJ236" s="1508">
        <f t="shared" si="1518"/>
        <v>0</v>
      </c>
      <c r="DK236" s="1508">
        <f t="shared" si="1518"/>
        <v>0</v>
      </c>
      <c r="DL236" s="1508">
        <f t="shared" si="1518"/>
        <v>0</v>
      </c>
      <c r="DM236" s="1508">
        <f t="shared" si="1518"/>
        <v>0</v>
      </c>
      <c r="DN236" s="1508">
        <f t="shared" si="1518"/>
        <v>0</v>
      </c>
      <c r="DO236" s="1508">
        <f t="shared" si="1518"/>
        <v>0</v>
      </c>
      <c r="DP236" s="1508">
        <f t="shared" si="1518"/>
        <v>0</v>
      </c>
      <c r="DQ236" s="1508">
        <f t="shared" si="1518"/>
        <v>0</v>
      </c>
      <c r="DR236" s="1508">
        <f t="shared" si="1518"/>
        <v>0</v>
      </c>
      <c r="DS236" s="1508">
        <f t="shared" si="1518"/>
        <v>0</v>
      </c>
      <c r="DT236" s="1509">
        <f t="shared" si="1518"/>
        <v>0</v>
      </c>
      <c r="DU236" s="1507">
        <f t="shared" si="1518"/>
        <v>0</v>
      </c>
      <c r="DV236" s="1508">
        <f t="shared" si="1518"/>
        <v>0</v>
      </c>
      <c r="DW236" s="1508">
        <f t="shared" si="1518"/>
        <v>0</v>
      </c>
      <c r="DX236" s="1508">
        <f t="shared" si="1518"/>
        <v>0</v>
      </c>
      <c r="DY236" s="1508">
        <f t="shared" si="1518"/>
        <v>0</v>
      </c>
      <c r="DZ236" s="1508">
        <f t="shared" si="1519"/>
        <v>0</v>
      </c>
      <c r="EA236" s="1508">
        <f t="shared" si="1519"/>
        <v>0</v>
      </c>
      <c r="EB236" s="1508">
        <f t="shared" si="1519"/>
        <v>0</v>
      </c>
      <c r="EC236" s="1508">
        <f t="shared" si="1519"/>
        <v>0</v>
      </c>
      <c r="ED236" s="1508">
        <f t="shared" si="1519"/>
        <v>0</v>
      </c>
      <c r="EE236" s="1508">
        <f t="shared" si="1519"/>
        <v>0</v>
      </c>
      <c r="EF236" s="1508">
        <f t="shared" si="1519"/>
        <v>0</v>
      </c>
      <c r="EG236" s="1507">
        <f t="shared" si="1519"/>
        <v>0</v>
      </c>
      <c r="EH236" s="1508">
        <f t="shared" si="1519"/>
        <v>0</v>
      </c>
      <c r="EI236" s="1508">
        <f t="shared" si="1519"/>
        <v>0</v>
      </c>
      <c r="EJ236" s="1508">
        <f t="shared" si="1519"/>
        <v>0</v>
      </c>
      <c r="EK236" s="1508">
        <f t="shared" si="1519"/>
        <v>0</v>
      </c>
      <c r="EL236" s="1508">
        <f t="shared" si="1519"/>
        <v>0</v>
      </c>
      <c r="EM236" s="1508">
        <f t="shared" si="1519"/>
        <v>0</v>
      </c>
      <c r="EN236" s="1508">
        <f t="shared" si="1519"/>
        <v>0</v>
      </c>
      <c r="EO236" s="1508">
        <f t="shared" si="1519"/>
        <v>0</v>
      </c>
      <c r="EP236" s="1508">
        <f t="shared" si="1520"/>
        <v>0</v>
      </c>
      <c r="EQ236" s="1508">
        <f t="shared" si="1520"/>
        <v>0</v>
      </c>
      <c r="ER236" s="1509">
        <f t="shared" si="1520"/>
        <v>0</v>
      </c>
      <c r="ES236" s="1507">
        <f t="shared" si="1520"/>
        <v>0</v>
      </c>
      <c r="ET236" s="1508">
        <f t="shared" si="1520"/>
        <v>0</v>
      </c>
      <c r="EU236" s="1508">
        <f t="shared" si="1520"/>
        <v>0</v>
      </c>
      <c r="EV236" s="1508">
        <f t="shared" si="1520"/>
        <v>0</v>
      </c>
      <c r="EW236" s="1508">
        <f t="shared" si="1520"/>
        <v>0</v>
      </c>
      <c r="EX236" s="1508">
        <f t="shared" si="1520"/>
        <v>0</v>
      </c>
      <c r="EY236" s="1508">
        <f t="shared" si="1520"/>
        <v>0</v>
      </c>
      <c r="EZ236" s="1508">
        <f t="shared" si="1520"/>
        <v>0</v>
      </c>
      <c r="FA236" s="1508">
        <f t="shared" si="1520"/>
        <v>0</v>
      </c>
      <c r="FB236" s="1508">
        <f t="shared" si="1520"/>
        <v>0</v>
      </c>
      <c r="FC236" s="1508">
        <f t="shared" si="1520"/>
        <v>0</v>
      </c>
      <c r="FD236" s="1509">
        <f t="shared" si="1520"/>
        <v>0</v>
      </c>
      <c r="FE236" s="1508">
        <f t="shared" si="1520"/>
        <v>0</v>
      </c>
      <c r="FF236" s="1508">
        <f t="shared" si="1339"/>
        <v>0</v>
      </c>
      <c r="FG236" s="1508">
        <f t="shared" si="1515"/>
        <v>0</v>
      </c>
      <c r="FH236" s="1508">
        <f t="shared" si="1515"/>
        <v>0</v>
      </c>
      <c r="FI236" s="1508">
        <f t="shared" si="1515"/>
        <v>0</v>
      </c>
      <c r="FJ236" s="1508">
        <f t="shared" si="1515"/>
        <v>0</v>
      </c>
      <c r="FK236" s="1508">
        <f t="shared" si="1515"/>
        <v>0</v>
      </c>
      <c r="FL236" s="1508">
        <f t="shared" si="1515"/>
        <v>0</v>
      </c>
      <c r="FM236" s="1508">
        <f t="shared" si="1515"/>
        <v>0</v>
      </c>
      <c r="FN236" s="1508">
        <f t="shared" si="1515"/>
        <v>0</v>
      </c>
      <c r="FO236" s="1508">
        <f t="shared" si="1515"/>
        <v>0</v>
      </c>
      <c r="FP236" s="1509">
        <f t="shared" si="1515"/>
        <v>0</v>
      </c>
      <c r="FQ236" s="1508">
        <f t="shared" si="1515"/>
        <v>0</v>
      </c>
      <c r="FR236" s="1508">
        <f t="shared" si="1515"/>
        <v>0</v>
      </c>
      <c r="FS236" s="1508">
        <f t="shared" si="1515"/>
        <v>0</v>
      </c>
      <c r="FT236" s="1508">
        <f t="shared" si="1515"/>
        <v>0</v>
      </c>
      <c r="FU236" s="1508">
        <f t="shared" si="1515"/>
        <v>0</v>
      </c>
      <c r="FV236" s="1508">
        <f t="shared" si="1515"/>
        <v>0</v>
      </c>
      <c r="FW236" s="1508">
        <f t="shared" si="1322"/>
        <v>0</v>
      </c>
      <c r="FX236" s="1508">
        <f t="shared" si="1322"/>
        <v>0</v>
      </c>
      <c r="FY236" s="1508">
        <f t="shared" si="1322"/>
        <v>0</v>
      </c>
      <c r="FZ236" s="1508">
        <f t="shared" si="1322"/>
        <v>0</v>
      </c>
      <c r="GA236" s="1508">
        <f t="shared" si="1322"/>
        <v>0</v>
      </c>
      <c r="GB236" s="1509">
        <f t="shared" si="1322"/>
        <v>0</v>
      </c>
      <c r="GC236" s="1506"/>
      <c r="GD236" s="1458">
        <f t="shared" si="1377"/>
        <v>1</v>
      </c>
      <c r="GE236" s="1510">
        <f t="shared" si="1341"/>
        <v>0</v>
      </c>
      <c r="GF236" s="1511">
        <f t="shared" si="1341"/>
        <v>0</v>
      </c>
      <c r="GG236" s="1511">
        <f t="shared" si="1341"/>
        <v>0</v>
      </c>
      <c r="GH236" s="1511">
        <f t="shared" si="1341"/>
        <v>0</v>
      </c>
      <c r="GI236" s="1511">
        <f t="shared" si="1341"/>
        <v>0</v>
      </c>
      <c r="GJ236" s="1511">
        <f t="shared" si="1341"/>
        <v>0</v>
      </c>
      <c r="GK236" s="1511">
        <f t="shared" si="1341"/>
        <v>0</v>
      </c>
      <c r="GL236" s="1511">
        <f t="shared" si="1341"/>
        <v>0</v>
      </c>
      <c r="GM236" s="1511">
        <f t="shared" si="1341"/>
        <v>0</v>
      </c>
      <c r="GN236" s="1512">
        <f t="shared" si="1341"/>
        <v>0</v>
      </c>
      <c r="GO236" s="1513">
        <f t="shared" si="1378"/>
        <v>0</v>
      </c>
      <c r="GP236" s="1506"/>
      <c r="GQ236" s="1510">
        <f t="shared" si="1304"/>
        <v>0</v>
      </c>
      <c r="GR236" s="1511">
        <f t="shared" si="1510"/>
        <v>0</v>
      </c>
      <c r="GS236" s="1511">
        <f t="shared" si="1510"/>
        <v>0</v>
      </c>
      <c r="GT236" s="1511">
        <f t="shared" si="1510"/>
        <v>0</v>
      </c>
      <c r="GU236" s="1511">
        <f t="shared" si="1510"/>
        <v>0</v>
      </c>
      <c r="GV236" s="1511">
        <f t="shared" si="1510"/>
        <v>0</v>
      </c>
      <c r="GW236" s="1511">
        <f t="shared" si="1510"/>
        <v>0</v>
      </c>
      <c r="GX236" s="1511">
        <f t="shared" si="1510"/>
        <v>0</v>
      </c>
      <c r="GY236" s="1511">
        <f t="shared" si="1510"/>
        <v>0</v>
      </c>
      <c r="GZ236" s="1512">
        <f t="shared" si="1510"/>
        <v>0</v>
      </c>
      <c r="HA236" s="1513">
        <f t="shared" si="1379"/>
        <v>0</v>
      </c>
      <c r="HB236" s="1506">
        <f t="shared" si="1380"/>
        <v>1</v>
      </c>
      <c r="HC236" s="1506"/>
      <c r="HD236" s="1508">
        <f t="shared" si="1381"/>
        <v>0</v>
      </c>
      <c r="HE236" s="1460">
        <f t="shared" si="1382"/>
        <v>0</v>
      </c>
      <c r="HF236" s="1460">
        <f t="shared" si="1383"/>
        <v>0</v>
      </c>
      <c r="HG236" s="1460">
        <f t="shared" si="1384"/>
        <v>0</v>
      </c>
      <c r="HH236" s="1460">
        <f t="shared" si="1385"/>
        <v>0</v>
      </c>
      <c r="HI236" s="1460">
        <f t="shared" si="1386"/>
        <v>0</v>
      </c>
      <c r="HJ236" s="1460">
        <f t="shared" si="1387"/>
        <v>0</v>
      </c>
      <c r="HK236" s="1460">
        <f t="shared" si="1388"/>
        <v>0</v>
      </c>
      <c r="HL236" s="1460">
        <f t="shared" si="1389"/>
        <v>0</v>
      </c>
      <c r="HM236" s="1460">
        <f t="shared" si="1390"/>
        <v>0</v>
      </c>
      <c r="HN236" s="1460">
        <f t="shared" si="1391"/>
        <v>0</v>
      </c>
      <c r="HO236" s="1460">
        <f t="shared" si="1392"/>
        <v>0</v>
      </c>
      <c r="HP236" s="1460">
        <f t="shared" si="1393"/>
        <v>0</v>
      </c>
      <c r="HQ236" s="1460">
        <f t="shared" si="1394"/>
        <v>0</v>
      </c>
      <c r="HR236" s="1460">
        <f t="shared" si="1395"/>
        <v>0</v>
      </c>
      <c r="HS236" s="1460">
        <f t="shared" si="1396"/>
        <v>0</v>
      </c>
      <c r="HT236" s="1460">
        <f t="shared" si="1397"/>
        <v>0</v>
      </c>
      <c r="HU236" s="1460">
        <f t="shared" si="1398"/>
        <v>0</v>
      </c>
      <c r="HV236" s="1460">
        <f t="shared" si="1399"/>
        <v>0</v>
      </c>
      <c r="HW236" s="1460">
        <f t="shared" si="1400"/>
        <v>0</v>
      </c>
      <c r="HX236" s="1460">
        <f t="shared" si="1401"/>
        <v>0</v>
      </c>
      <c r="HY236" s="1460">
        <f t="shared" si="1402"/>
        <v>0</v>
      </c>
      <c r="HZ236" s="1460">
        <f t="shared" si="1403"/>
        <v>0</v>
      </c>
      <c r="IA236" s="1460">
        <f t="shared" si="1404"/>
        <v>0</v>
      </c>
      <c r="IB236" s="1460">
        <f t="shared" si="1405"/>
        <v>0</v>
      </c>
      <c r="IC236" s="1460">
        <f t="shared" si="1406"/>
        <v>0</v>
      </c>
      <c r="ID236" s="1460">
        <f t="shared" si="1407"/>
        <v>0</v>
      </c>
      <c r="IE236" s="1460">
        <f t="shared" si="1408"/>
        <v>0</v>
      </c>
      <c r="IF236" s="1460">
        <f t="shared" si="1409"/>
        <v>0</v>
      </c>
      <c r="IG236" s="1460">
        <f t="shared" si="1410"/>
        <v>0</v>
      </c>
      <c r="IH236" s="1460">
        <f t="shared" si="1411"/>
        <v>0</v>
      </c>
      <c r="II236" s="1460">
        <f t="shared" si="1412"/>
        <v>0</v>
      </c>
      <c r="IJ236" s="1460">
        <f t="shared" si="1413"/>
        <v>0</v>
      </c>
      <c r="IK236" s="1460">
        <f t="shared" si="1414"/>
        <v>0</v>
      </c>
      <c r="IL236" s="1460">
        <f t="shared" si="1415"/>
        <v>0</v>
      </c>
      <c r="IM236" s="1460">
        <f t="shared" si="1416"/>
        <v>0</v>
      </c>
      <c r="IN236" s="1460">
        <f t="shared" si="1417"/>
        <v>0</v>
      </c>
      <c r="IO236" s="1460">
        <f t="shared" si="1418"/>
        <v>0</v>
      </c>
      <c r="IP236" s="1460">
        <f t="shared" si="1419"/>
        <v>0</v>
      </c>
      <c r="IQ236" s="1460">
        <f t="shared" si="1420"/>
        <v>0</v>
      </c>
      <c r="IR236" s="1460">
        <f t="shared" si="1421"/>
        <v>0</v>
      </c>
      <c r="IS236" s="1460">
        <f t="shared" si="1422"/>
        <v>0</v>
      </c>
      <c r="IT236" s="1460">
        <f t="shared" si="1423"/>
        <v>0</v>
      </c>
      <c r="IU236" s="1460">
        <f t="shared" si="1424"/>
        <v>0</v>
      </c>
      <c r="IV236" s="1460">
        <f t="shared" si="1425"/>
        <v>0</v>
      </c>
      <c r="IW236" s="1460">
        <f t="shared" si="1426"/>
        <v>0</v>
      </c>
      <c r="IX236" s="1460">
        <f t="shared" si="1427"/>
        <v>0</v>
      </c>
      <c r="IY236" s="1460">
        <f t="shared" si="1428"/>
        <v>0</v>
      </c>
      <c r="IZ236" s="1460">
        <f t="shared" si="1429"/>
        <v>0</v>
      </c>
      <c r="JA236" s="1460">
        <f t="shared" si="1430"/>
        <v>0</v>
      </c>
      <c r="JB236" s="1460">
        <f t="shared" si="1431"/>
        <v>0</v>
      </c>
      <c r="JC236" s="1460">
        <f t="shared" si="1432"/>
        <v>0</v>
      </c>
      <c r="JD236" s="1460">
        <f t="shared" si="1433"/>
        <v>0</v>
      </c>
      <c r="JE236" s="1460">
        <f t="shared" si="1434"/>
        <v>0</v>
      </c>
      <c r="JF236" s="1460">
        <f t="shared" si="1435"/>
        <v>0</v>
      </c>
      <c r="JG236" s="1460">
        <f t="shared" si="1436"/>
        <v>0</v>
      </c>
      <c r="JH236" s="1460">
        <f t="shared" si="1437"/>
        <v>0</v>
      </c>
      <c r="JI236" s="1460">
        <f t="shared" si="1438"/>
        <v>0</v>
      </c>
      <c r="JJ236" s="1460">
        <f t="shared" si="1439"/>
        <v>0</v>
      </c>
      <c r="JK236" s="1460">
        <f t="shared" si="1440"/>
        <v>0</v>
      </c>
      <c r="JL236" s="1460">
        <f t="shared" si="1441"/>
        <v>0</v>
      </c>
      <c r="JM236" s="1460">
        <f t="shared" si="1442"/>
        <v>0</v>
      </c>
      <c r="JN236" s="1460">
        <f t="shared" si="1443"/>
        <v>0</v>
      </c>
      <c r="JO236" s="1460">
        <f t="shared" si="1444"/>
        <v>0</v>
      </c>
      <c r="JP236" s="1460">
        <f t="shared" si="1445"/>
        <v>0</v>
      </c>
      <c r="JQ236" s="1460">
        <f t="shared" si="1446"/>
        <v>0</v>
      </c>
      <c r="JR236" s="1460">
        <f t="shared" si="1447"/>
        <v>0</v>
      </c>
      <c r="JS236" s="1460">
        <f t="shared" si="1448"/>
        <v>0</v>
      </c>
      <c r="JT236" s="1460">
        <f t="shared" si="1449"/>
        <v>0</v>
      </c>
      <c r="JU236" s="1460">
        <f t="shared" si="1450"/>
        <v>0</v>
      </c>
      <c r="JV236" s="1460">
        <f t="shared" si="1451"/>
        <v>0</v>
      </c>
      <c r="JW236" s="1460">
        <f t="shared" si="1452"/>
        <v>0</v>
      </c>
      <c r="JX236" s="1460">
        <f t="shared" si="1453"/>
        <v>0</v>
      </c>
      <c r="JY236" s="1460">
        <f t="shared" si="1454"/>
        <v>0</v>
      </c>
      <c r="JZ236" s="1460">
        <f t="shared" si="1455"/>
        <v>0</v>
      </c>
      <c r="KA236" s="1460">
        <f t="shared" si="1456"/>
        <v>0</v>
      </c>
      <c r="KB236" s="1460">
        <f t="shared" si="1457"/>
        <v>0</v>
      </c>
      <c r="KC236" s="1460">
        <f t="shared" si="1458"/>
        <v>0</v>
      </c>
      <c r="KD236" s="1460">
        <f t="shared" si="1459"/>
        <v>0</v>
      </c>
      <c r="KE236" s="1460">
        <f t="shared" si="1460"/>
        <v>0</v>
      </c>
      <c r="KF236" s="1460">
        <f t="shared" si="1461"/>
        <v>0</v>
      </c>
      <c r="KG236" s="1460">
        <f t="shared" si="1462"/>
        <v>0</v>
      </c>
      <c r="KH236" s="1460">
        <f t="shared" si="1463"/>
        <v>0</v>
      </c>
      <c r="KI236" s="1460">
        <f t="shared" si="1464"/>
        <v>0</v>
      </c>
      <c r="KJ236" s="1460">
        <f t="shared" si="1465"/>
        <v>0</v>
      </c>
      <c r="KK236" s="1460">
        <f t="shared" si="1466"/>
        <v>0</v>
      </c>
      <c r="KL236" s="1460">
        <f t="shared" si="1467"/>
        <v>0</v>
      </c>
      <c r="KM236" s="1460">
        <f t="shared" si="1468"/>
        <v>0</v>
      </c>
      <c r="KN236" s="1460">
        <f t="shared" si="1469"/>
        <v>0</v>
      </c>
      <c r="KO236" s="1460">
        <f t="shared" si="1470"/>
        <v>0</v>
      </c>
      <c r="KP236" s="1460">
        <f t="shared" si="1471"/>
        <v>0</v>
      </c>
      <c r="KQ236" s="1460">
        <f t="shared" si="1472"/>
        <v>0</v>
      </c>
      <c r="KR236" s="1460">
        <f t="shared" si="1473"/>
        <v>0</v>
      </c>
      <c r="KS236" s="1460">
        <f t="shared" si="1474"/>
        <v>0</v>
      </c>
      <c r="KT236" s="1460">
        <f t="shared" si="1475"/>
        <v>0</v>
      </c>
      <c r="KU236" s="1460">
        <f t="shared" si="1476"/>
        <v>0</v>
      </c>
      <c r="KV236" s="1460">
        <f t="shared" si="1477"/>
        <v>0</v>
      </c>
      <c r="KW236" s="1460">
        <f t="shared" si="1478"/>
        <v>0</v>
      </c>
      <c r="KX236" s="1460">
        <f t="shared" si="1479"/>
        <v>0</v>
      </c>
      <c r="KY236" s="1460">
        <f t="shared" si="1480"/>
        <v>0</v>
      </c>
      <c r="KZ236" s="1460">
        <f t="shared" si="1481"/>
        <v>0</v>
      </c>
      <c r="LA236" s="1460">
        <f t="shared" si="1482"/>
        <v>0</v>
      </c>
      <c r="LB236" s="1460">
        <f t="shared" si="1483"/>
        <v>0</v>
      </c>
      <c r="LC236" s="1460">
        <f t="shared" si="1484"/>
        <v>0</v>
      </c>
      <c r="LD236" s="1460">
        <f t="shared" si="1485"/>
        <v>0</v>
      </c>
      <c r="LE236" s="1460">
        <f t="shared" si="1486"/>
        <v>0</v>
      </c>
      <c r="LF236" s="1460">
        <f t="shared" si="1487"/>
        <v>0</v>
      </c>
      <c r="LG236" s="1460">
        <f t="shared" si="1488"/>
        <v>0</v>
      </c>
      <c r="LH236" s="1460">
        <f t="shared" si="1489"/>
        <v>0</v>
      </c>
      <c r="LI236" s="1460">
        <f t="shared" si="1490"/>
        <v>0</v>
      </c>
      <c r="LJ236" s="1460">
        <f t="shared" si="1491"/>
        <v>0</v>
      </c>
      <c r="LK236" s="1460">
        <f t="shared" si="1492"/>
        <v>0</v>
      </c>
      <c r="LL236" s="1460">
        <f t="shared" si="1493"/>
        <v>0</v>
      </c>
      <c r="LM236" s="1460">
        <f t="shared" si="1494"/>
        <v>0</v>
      </c>
      <c r="LN236" s="1460">
        <f t="shared" si="1495"/>
        <v>0</v>
      </c>
      <c r="LO236" s="1460">
        <f t="shared" si="1496"/>
        <v>0</v>
      </c>
      <c r="LP236" s="1460">
        <f t="shared" si="1497"/>
        <v>0</v>
      </c>
      <c r="LQ236" s="1460">
        <f t="shared" si="1498"/>
        <v>0</v>
      </c>
      <c r="LR236" s="1460">
        <f t="shared" si="1499"/>
        <v>0</v>
      </c>
      <c r="LS236" s="1460">
        <f t="shared" si="1500"/>
        <v>0</v>
      </c>
      <c r="LW236" s="1467">
        <f t="shared" si="1501"/>
        <v>0</v>
      </c>
      <c r="LX236" s="1467">
        <f t="shared" si="1502"/>
        <v>0</v>
      </c>
      <c r="LY236" s="1467">
        <f t="shared" si="1503"/>
        <v>0</v>
      </c>
      <c r="LZ236" s="1467">
        <f t="shared" si="1504"/>
        <v>0</v>
      </c>
      <c r="MA236" s="1506"/>
      <c r="MB236" s="1460">
        <f t="shared" si="1505"/>
        <v>0</v>
      </c>
      <c r="MC236" s="1460">
        <f t="shared" si="1506"/>
        <v>0</v>
      </c>
      <c r="MD236" s="1460">
        <f t="shared" si="1506"/>
        <v>0</v>
      </c>
      <c r="ME236" s="1460">
        <f t="shared" si="1506"/>
        <v>0</v>
      </c>
      <c r="MF236" s="1460">
        <f t="shared" si="1506"/>
        <v>0</v>
      </c>
      <c r="MG236" s="1460">
        <f t="shared" si="1506"/>
        <v>0</v>
      </c>
      <c r="MH236" s="1460">
        <f t="shared" si="1506"/>
        <v>0</v>
      </c>
      <c r="MI236" s="1460">
        <f t="shared" si="1506"/>
        <v>0</v>
      </c>
      <c r="MJ236" s="1460">
        <f t="shared" si="1506"/>
        <v>0</v>
      </c>
      <c r="MK236" s="1460">
        <f t="shared" si="1506"/>
        <v>0</v>
      </c>
      <c r="ML236" s="1460">
        <f t="shared" si="1506"/>
        <v>0</v>
      </c>
      <c r="MM236" s="1460">
        <f t="shared" si="1506"/>
        <v>0</v>
      </c>
      <c r="MN236" s="1460">
        <f t="shared" si="1506"/>
        <v>0</v>
      </c>
      <c r="MO236" s="1460">
        <f t="shared" si="1506"/>
        <v>0</v>
      </c>
      <c r="MP236" s="1460">
        <f t="shared" si="1506"/>
        <v>0</v>
      </c>
      <c r="MQ236" s="1460">
        <f t="shared" si="1506"/>
        <v>0</v>
      </c>
      <c r="MR236" s="1460">
        <f t="shared" si="1506"/>
        <v>0</v>
      </c>
      <c r="MS236" s="1460">
        <f t="shared" si="1511"/>
        <v>0</v>
      </c>
      <c r="MT236" s="1460">
        <f t="shared" si="1511"/>
        <v>0</v>
      </c>
      <c r="MU236" s="1460">
        <f t="shared" si="1511"/>
        <v>0</v>
      </c>
      <c r="MV236" s="1460">
        <f t="shared" si="1511"/>
        <v>0</v>
      </c>
      <c r="MW236" s="1460">
        <f t="shared" si="1511"/>
        <v>0</v>
      </c>
      <c r="MX236" s="1460">
        <f t="shared" si="1511"/>
        <v>0</v>
      </c>
      <c r="MY236" s="1460">
        <f t="shared" si="1511"/>
        <v>0</v>
      </c>
      <c r="MZ236" s="1460">
        <f t="shared" si="1511"/>
        <v>0</v>
      </c>
      <c r="NA236" s="1460">
        <f t="shared" si="1511"/>
        <v>0</v>
      </c>
      <c r="NB236" s="1460">
        <f t="shared" si="1511"/>
        <v>0</v>
      </c>
      <c r="NC236" s="1460">
        <f t="shared" si="1511"/>
        <v>0</v>
      </c>
      <c r="ND236" s="1460">
        <f t="shared" si="1511"/>
        <v>0</v>
      </c>
      <c r="NE236" s="1460">
        <f t="shared" si="1511"/>
        <v>0</v>
      </c>
      <c r="NF236" s="1460">
        <f t="shared" si="1511"/>
        <v>0</v>
      </c>
      <c r="NG236" s="1460">
        <f t="shared" si="1511"/>
        <v>0</v>
      </c>
      <c r="NH236" s="1460">
        <f t="shared" si="1511"/>
        <v>0</v>
      </c>
      <c r="NI236" s="1460">
        <f t="shared" si="1512"/>
        <v>0</v>
      </c>
      <c r="NJ236" s="1460">
        <f t="shared" si="1512"/>
        <v>0</v>
      </c>
      <c r="NK236" s="1460">
        <f t="shared" si="1512"/>
        <v>0</v>
      </c>
      <c r="NL236" s="1460">
        <f t="shared" si="1512"/>
        <v>0</v>
      </c>
      <c r="NM236" s="1460">
        <f t="shared" si="1512"/>
        <v>0</v>
      </c>
      <c r="NN236" s="1460">
        <f t="shared" si="1512"/>
        <v>0</v>
      </c>
      <c r="NO236" s="1460">
        <f t="shared" si="1512"/>
        <v>0</v>
      </c>
      <c r="NP236" s="1460">
        <f t="shared" si="1512"/>
        <v>0</v>
      </c>
      <c r="NQ236" s="1460">
        <f t="shared" si="1512"/>
        <v>0</v>
      </c>
      <c r="NR236" s="1460">
        <f t="shared" si="1512"/>
        <v>0</v>
      </c>
      <c r="NS236" s="1460">
        <f t="shared" si="1512"/>
        <v>0</v>
      </c>
      <c r="NT236" s="1460">
        <f t="shared" si="1512"/>
        <v>0</v>
      </c>
      <c r="NU236" s="1460">
        <f t="shared" si="1512"/>
        <v>0</v>
      </c>
      <c r="NV236" s="1460">
        <f t="shared" si="1512"/>
        <v>0</v>
      </c>
      <c r="NW236" s="1460">
        <f t="shared" si="1512"/>
        <v>0</v>
      </c>
      <c r="NX236" s="1460">
        <f t="shared" si="1512"/>
        <v>0</v>
      </c>
      <c r="NY236" s="1460">
        <f t="shared" si="1514"/>
        <v>0</v>
      </c>
      <c r="NZ236" s="1460">
        <f t="shared" si="1514"/>
        <v>0</v>
      </c>
      <c r="OA236" s="1460">
        <f t="shared" si="1514"/>
        <v>0</v>
      </c>
      <c r="OB236" s="1460">
        <f t="shared" si="1514"/>
        <v>0</v>
      </c>
      <c r="OC236" s="1460">
        <f t="shared" si="1514"/>
        <v>0</v>
      </c>
      <c r="OD236" s="1460">
        <f t="shared" si="1514"/>
        <v>0</v>
      </c>
      <c r="OE236" s="1460">
        <f t="shared" si="1514"/>
        <v>0</v>
      </c>
      <c r="OF236" s="1460">
        <f t="shared" si="1514"/>
        <v>0</v>
      </c>
      <c r="OG236" s="1460">
        <f t="shared" si="1514"/>
        <v>0</v>
      </c>
      <c r="OH236" s="1460">
        <f t="shared" si="1514"/>
        <v>0</v>
      </c>
      <c r="OI236" s="1460">
        <f t="shared" si="1514"/>
        <v>0</v>
      </c>
      <c r="OJ236" s="1460">
        <f t="shared" si="1514"/>
        <v>0</v>
      </c>
      <c r="OK236" s="1460">
        <f t="shared" si="1514"/>
        <v>0</v>
      </c>
      <c r="OL236" s="1460">
        <f t="shared" si="1514"/>
        <v>0</v>
      </c>
      <c r="OM236" s="1460">
        <f t="shared" si="1514"/>
        <v>0</v>
      </c>
      <c r="ON236" s="1460">
        <f t="shared" si="1514"/>
        <v>0</v>
      </c>
      <c r="OO236" s="1460">
        <f t="shared" si="1513"/>
        <v>0</v>
      </c>
      <c r="OP236" s="1460">
        <f t="shared" si="1507"/>
        <v>0</v>
      </c>
      <c r="OQ236" s="1460">
        <f t="shared" si="1507"/>
        <v>0</v>
      </c>
      <c r="OR236" s="1460">
        <f t="shared" si="1507"/>
        <v>0</v>
      </c>
      <c r="OS236" s="1460">
        <f t="shared" si="1507"/>
        <v>0</v>
      </c>
      <c r="OT236" s="1460">
        <f t="shared" si="1507"/>
        <v>0</v>
      </c>
      <c r="OU236" s="1460">
        <f t="shared" si="1507"/>
        <v>0</v>
      </c>
      <c r="OV236" s="1460">
        <f t="shared" si="1507"/>
        <v>0</v>
      </c>
      <c r="OW236" s="1460">
        <f t="shared" si="1507"/>
        <v>0</v>
      </c>
      <c r="OX236" s="1460">
        <f t="shared" si="1507"/>
        <v>0</v>
      </c>
      <c r="OY236" s="1460">
        <f t="shared" si="1507"/>
        <v>0</v>
      </c>
      <c r="OZ236" s="1460">
        <f t="shared" si="1507"/>
        <v>0</v>
      </c>
      <c r="PA236" s="1460">
        <f t="shared" si="1507"/>
        <v>0</v>
      </c>
      <c r="PB236" s="1460">
        <f t="shared" si="1507"/>
        <v>0</v>
      </c>
      <c r="PC236" s="1460">
        <f t="shared" si="1507"/>
        <v>0</v>
      </c>
      <c r="PD236" s="1460">
        <f t="shared" si="1507"/>
        <v>0</v>
      </c>
      <c r="PE236" s="1460">
        <f t="shared" si="1507"/>
        <v>0</v>
      </c>
      <c r="PF236" s="1460">
        <f t="shared" si="1508"/>
        <v>0</v>
      </c>
      <c r="PG236" s="1460">
        <f t="shared" si="1508"/>
        <v>0</v>
      </c>
      <c r="PH236" s="1460">
        <f t="shared" si="1508"/>
        <v>0</v>
      </c>
      <c r="PI236" s="1460">
        <f t="shared" si="1508"/>
        <v>0</v>
      </c>
      <c r="PJ236" s="1460">
        <f t="shared" si="1508"/>
        <v>0</v>
      </c>
      <c r="PK236" s="1460">
        <f t="shared" si="1508"/>
        <v>0</v>
      </c>
      <c r="PL236" s="1460">
        <f t="shared" si="1508"/>
        <v>0</v>
      </c>
      <c r="PM236" s="1460">
        <f t="shared" si="1508"/>
        <v>0</v>
      </c>
      <c r="PN236" s="1460">
        <f t="shared" si="1508"/>
        <v>0</v>
      </c>
      <c r="PO236" s="1460">
        <f t="shared" si="1508"/>
        <v>0</v>
      </c>
      <c r="PP236" s="1460">
        <f t="shared" si="1508"/>
        <v>0</v>
      </c>
      <c r="PQ236" s="1460">
        <f t="shared" si="1508"/>
        <v>0</v>
      </c>
      <c r="PR236" s="1460">
        <f t="shared" si="1508"/>
        <v>0</v>
      </c>
      <c r="PS236" s="1460">
        <f t="shared" si="1508"/>
        <v>0</v>
      </c>
      <c r="PT236" s="1460">
        <f t="shared" si="1508"/>
        <v>0</v>
      </c>
      <c r="PU236" s="1460">
        <f t="shared" si="1508"/>
        <v>0</v>
      </c>
      <c r="PV236" s="1460">
        <f t="shared" si="1509"/>
        <v>0</v>
      </c>
      <c r="PW236" s="1460">
        <f t="shared" si="1509"/>
        <v>0</v>
      </c>
      <c r="PX236" s="1460">
        <f t="shared" si="1509"/>
        <v>0</v>
      </c>
      <c r="PY236" s="1460">
        <f t="shared" si="1509"/>
        <v>0</v>
      </c>
      <c r="PZ236" s="1460">
        <f t="shared" si="1509"/>
        <v>0</v>
      </c>
      <c r="QA236" s="1460">
        <f t="shared" si="1509"/>
        <v>0</v>
      </c>
      <c r="QB236" s="1460">
        <f t="shared" si="1509"/>
        <v>0</v>
      </c>
      <c r="QC236" s="1460">
        <f t="shared" si="1509"/>
        <v>0</v>
      </c>
      <c r="QD236" s="1460">
        <f t="shared" si="1509"/>
        <v>0</v>
      </c>
      <c r="QE236" s="1460">
        <f t="shared" si="1509"/>
        <v>0</v>
      </c>
      <c r="QF236" s="1460">
        <f t="shared" si="1509"/>
        <v>0</v>
      </c>
      <c r="QG236" s="1460">
        <f t="shared" si="1509"/>
        <v>0</v>
      </c>
      <c r="QH236" s="1460">
        <f t="shared" si="1509"/>
        <v>0</v>
      </c>
      <c r="QI236" s="1460">
        <f t="shared" si="1509"/>
        <v>0</v>
      </c>
      <c r="QJ236" s="1460">
        <f t="shared" si="1509"/>
        <v>0</v>
      </c>
      <c r="QK236" s="1460">
        <f t="shared" si="1509"/>
        <v>0</v>
      </c>
      <c r="QL236" s="1460">
        <f t="shared" si="1323"/>
        <v>0</v>
      </c>
      <c r="QM236" s="1460">
        <f t="shared" si="1323"/>
        <v>0</v>
      </c>
      <c r="QN236" s="1460">
        <f t="shared" si="1323"/>
        <v>0</v>
      </c>
      <c r="QO236" s="1460">
        <f t="shared" si="1323"/>
        <v>0</v>
      </c>
      <c r="QP236" s="1460">
        <f t="shared" si="1323"/>
        <v>0</v>
      </c>
      <c r="QQ236" s="1460">
        <f t="shared" si="1323"/>
        <v>0</v>
      </c>
    </row>
    <row r="237" spans="1:459" s="1466" customFormat="1" ht="22.5" customHeight="1">
      <c r="A237" s="1468"/>
      <c r="B237" s="1469"/>
      <c r="C237" s="1469"/>
      <c r="D237" s="1470"/>
      <c r="E237" s="1471"/>
      <c r="F237" s="1472"/>
      <c r="G237" s="1472"/>
      <c r="H237" s="1473">
        <f t="shared" si="1342"/>
        <v>0</v>
      </c>
      <c r="I237" s="1474">
        <v>0</v>
      </c>
      <c r="J237" s="1475">
        <f t="shared" si="437"/>
        <v>0</v>
      </c>
      <c r="K237" s="1476">
        <v>0</v>
      </c>
      <c r="L237" s="1477">
        <f t="shared" si="1343"/>
        <v>0</v>
      </c>
      <c r="M237" s="1477">
        <f t="shared" si="1344"/>
        <v>0</v>
      </c>
      <c r="N237" s="1478"/>
      <c r="O237" s="1479">
        <v>0</v>
      </c>
      <c r="P237" s="1480">
        <v>0</v>
      </c>
      <c r="Q237" s="1828">
        <v>0</v>
      </c>
      <c r="R237" s="1831">
        <f t="shared" si="1345"/>
        <v>0</v>
      </c>
      <c r="S237" s="1481">
        <f>IF(AND(SUM(O237:Q237)=0,N237="NNN"),MIN('Operating History and Pro Forma'!$M$33,'Operating History and Pro Forma'!$T$15)*D237,SUM(O237:Q237)*D237)</f>
        <v>0</v>
      </c>
      <c r="T237" s="1482">
        <f t="shared" si="1346"/>
        <v>0</v>
      </c>
      <c r="U237" s="1483">
        <f t="shared" si="1347"/>
        <v>0</v>
      </c>
      <c r="V237" s="1480"/>
      <c r="W237" s="1514"/>
      <c r="X237" s="1486" t="str">
        <f t="shared" si="1348"/>
        <v/>
      </c>
      <c r="Y237" s="1487">
        <f t="shared" si="1349"/>
        <v>0</v>
      </c>
      <c r="Z237" s="1488"/>
      <c r="AA237" s="1488"/>
      <c r="AB237" s="1488"/>
      <c r="AC237" s="1488"/>
      <c r="AD237" s="1489">
        <f t="shared" si="1350"/>
        <v>0</v>
      </c>
      <c r="AE237" s="1490" t="str">
        <f t="shared" si="1351"/>
        <v/>
      </c>
      <c r="AF237" s="1491">
        <f t="shared" si="1352"/>
        <v>0</v>
      </c>
      <c r="AG237" s="1492">
        <f t="shared" si="1353"/>
        <v>0</v>
      </c>
      <c r="AH237" s="1493">
        <f t="shared" si="1320"/>
        <v>0</v>
      </c>
      <c r="AI237" s="1493">
        <f t="shared" si="1320"/>
        <v>0</v>
      </c>
      <c r="AJ237" s="1494">
        <f t="shared" si="1320"/>
        <v>0</v>
      </c>
      <c r="AK237" s="1494">
        <f t="shared" si="1320"/>
        <v>0</v>
      </c>
      <c r="AL237" s="1495">
        <f t="shared" si="1320"/>
        <v>0</v>
      </c>
      <c r="AM237" s="1496">
        <f t="shared" si="1320"/>
        <v>0</v>
      </c>
      <c r="AN237" s="1497">
        <f t="shared" si="399"/>
        <v>0</v>
      </c>
      <c r="AO237" s="1498">
        <f t="shared" si="1327"/>
        <v>0</v>
      </c>
      <c r="AP237" s="1499">
        <f t="shared" si="1354"/>
        <v>0</v>
      </c>
      <c r="AQ237" s="1500">
        <f t="shared" si="1355"/>
        <v>0</v>
      </c>
      <c r="AR237" s="1501">
        <f t="shared" si="1356"/>
        <v>0</v>
      </c>
      <c r="AS237" s="1498">
        <f t="shared" si="1324"/>
        <v>0</v>
      </c>
      <c r="AT237" s="1501">
        <f t="shared" si="1357"/>
        <v>0</v>
      </c>
      <c r="AU237" s="1498">
        <f t="shared" si="1358"/>
        <v>1</v>
      </c>
      <c r="AV237" s="1498">
        <f t="shared" si="1359"/>
        <v>2</v>
      </c>
      <c r="AW237" s="1499">
        <f t="shared" si="1360"/>
        <v>0</v>
      </c>
      <c r="AX237" s="1502">
        <f t="shared" si="1361"/>
        <v>0</v>
      </c>
      <c r="AY237" s="1503">
        <f t="shared" si="1362"/>
        <v>0</v>
      </c>
      <c r="AZ237" s="1498">
        <f t="shared" si="1363"/>
        <v>2</v>
      </c>
      <c r="BA237" s="1498">
        <f t="shared" si="1364"/>
        <v>3</v>
      </c>
      <c r="BB237" s="1499">
        <f t="shared" si="1365"/>
        <v>0</v>
      </c>
      <c r="BC237" s="1502">
        <f t="shared" si="1366"/>
        <v>0</v>
      </c>
      <c r="BD237" s="1503">
        <f t="shared" si="1367"/>
        <v>0</v>
      </c>
      <c r="BE237" s="1498">
        <f t="shared" si="1368"/>
        <v>3</v>
      </c>
      <c r="BF237" s="1498">
        <f t="shared" si="1369"/>
        <v>4</v>
      </c>
      <c r="BG237" s="1499">
        <f t="shared" si="1370"/>
        <v>0</v>
      </c>
      <c r="BH237" s="1502">
        <f t="shared" si="1371"/>
        <v>0</v>
      </c>
      <c r="BI237" s="1502">
        <f t="shared" si="1372"/>
        <v>0</v>
      </c>
      <c r="BJ237" s="1504">
        <f t="shared" si="1373"/>
        <v>1900</v>
      </c>
      <c r="BK237" s="1505" t="str">
        <f t="shared" si="1374"/>
        <v/>
      </c>
      <c r="BL237" s="1506"/>
      <c r="BM237" s="1507">
        <f t="shared" si="1375"/>
        <v>0</v>
      </c>
      <c r="BN237" s="1508">
        <f t="shared" si="1376"/>
        <v>0</v>
      </c>
      <c r="BO237" s="1508">
        <f t="shared" si="1376"/>
        <v>0</v>
      </c>
      <c r="BP237" s="1508">
        <f t="shared" si="1376"/>
        <v>0</v>
      </c>
      <c r="BQ237" s="1508">
        <f t="shared" si="1376"/>
        <v>0</v>
      </c>
      <c r="BR237" s="1508">
        <f t="shared" si="1376"/>
        <v>0</v>
      </c>
      <c r="BS237" s="1508">
        <f t="shared" si="1376"/>
        <v>0</v>
      </c>
      <c r="BT237" s="1508">
        <f t="shared" si="1376"/>
        <v>0</v>
      </c>
      <c r="BU237" s="1508">
        <f t="shared" si="1376"/>
        <v>0</v>
      </c>
      <c r="BV237" s="1508">
        <f t="shared" si="1376"/>
        <v>0</v>
      </c>
      <c r="BW237" s="1508">
        <f t="shared" si="1376"/>
        <v>0</v>
      </c>
      <c r="BX237" s="1508">
        <f t="shared" si="1376"/>
        <v>0</v>
      </c>
      <c r="BY237" s="1507">
        <f t="shared" si="1376"/>
        <v>0</v>
      </c>
      <c r="BZ237" s="1508">
        <f t="shared" si="1376"/>
        <v>0</v>
      </c>
      <c r="CA237" s="1508">
        <f t="shared" si="1376"/>
        <v>0</v>
      </c>
      <c r="CB237" s="1508">
        <f t="shared" si="1376"/>
        <v>0</v>
      </c>
      <c r="CC237" s="1508">
        <f t="shared" si="1376"/>
        <v>0</v>
      </c>
      <c r="CD237" s="1508">
        <f t="shared" si="1516"/>
        <v>0</v>
      </c>
      <c r="CE237" s="1508">
        <f t="shared" si="1516"/>
        <v>0</v>
      </c>
      <c r="CF237" s="1508">
        <f t="shared" si="1516"/>
        <v>0</v>
      </c>
      <c r="CG237" s="1508">
        <f t="shared" si="1516"/>
        <v>0</v>
      </c>
      <c r="CH237" s="1508">
        <f t="shared" si="1516"/>
        <v>0</v>
      </c>
      <c r="CI237" s="1508">
        <f t="shared" si="1516"/>
        <v>0</v>
      </c>
      <c r="CJ237" s="1509">
        <f t="shared" si="1516"/>
        <v>0</v>
      </c>
      <c r="CK237" s="1507">
        <f t="shared" si="1516"/>
        <v>0</v>
      </c>
      <c r="CL237" s="1508">
        <f t="shared" si="1516"/>
        <v>0</v>
      </c>
      <c r="CM237" s="1508">
        <f t="shared" si="1516"/>
        <v>0</v>
      </c>
      <c r="CN237" s="1508">
        <f t="shared" si="1516"/>
        <v>0</v>
      </c>
      <c r="CO237" s="1508">
        <f t="shared" si="1516"/>
        <v>0</v>
      </c>
      <c r="CP237" s="1508">
        <f t="shared" si="1516"/>
        <v>0</v>
      </c>
      <c r="CQ237" s="1508">
        <f t="shared" si="1516"/>
        <v>0</v>
      </c>
      <c r="CR237" s="1508">
        <f t="shared" si="1516"/>
        <v>0</v>
      </c>
      <c r="CS237" s="1508">
        <f t="shared" si="1516"/>
        <v>0</v>
      </c>
      <c r="CT237" s="1508">
        <f t="shared" si="1517"/>
        <v>0</v>
      </c>
      <c r="CU237" s="1508">
        <f t="shared" si="1517"/>
        <v>0</v>
      </c>
      <c r="CV237" s="1509">
        <f t="shared" si="1517"/>
        <v>0</v>
      </c>
      <c r="CW237" s="1508">
        <f t="shared" si="1517"/>
        <v>0</v>
      </c>
      <c r="CX237" s="1508">
        <f t="shared" si="1517"/>
        <v>0</v>
      </c>
      <c r="CY237" s="1508">
        <f t="shared" si="1517"/>
        <v>0</v>
      </c>
      <c r="CZ237" s="1508">
        <f t="shared" si="1517"/>
        <v>0</v>
      </c>
      <c r="DA237" s="1508">
        <f t="shared" si="1517"/>
        <v>0</v>
      </c>
      <c r="DB237" s="1508">
        <f t="shared" si="1517"/>
        <v>0</v>
      </c>
      <c r="DC237" s="1508">
        <f t="shared" si="1517"/>
        <v>0</v>
      </c>
      <c r="DD237" s="1508">
        <f t="shared" si="1517"/>
        <v>0</v>
      </c>
      <c r="DE237" s="1508">
        <f t="shared" si="1517"/>
        <v>0</v>
      </c>
      <c r="DF237" s="1508">
        <f t="shared" si="1517"/>
        <v>0</v>
      </c>
      <c r="DG237" s="1508">
        <f t="shared" si="1517"/>
        <v>0</v>
      </c>
      <c r="DH237" s="1509">
        <f t="shared" si="1517"/>
        <v>0</v>
      </c>
      <c r="DI237" s="1508">
        <f t="shared" si="1517"/>
        <v>0</v>
      </c>
      <c r="DJ237" s="1508">
        <f t="shared" si="1518"/>
        <v>0</v>
      </c>
      <c r="DK237" s="1508">
        <f t="shared" si="1518"/>
        <v>0</v>
      </c>
      <c r="DL237" s="1508">
        <f t="shared" si="1518"/>
        <v>0</v>
      </c>
      <c r="DM237" s="1508">
        <f t="shared" si="1518"/>
        <v>0</v>
      </c>
      <c r="DN237" s="1508">
        <f t="shared" si="1518"/>
        <v>0</v>
      </c>
      <c r="DO237" s="1508">
        <f t="shared" si="1518"/>
        <v>0</v>
      </c>
      <c r="DP237" s="1508">
        <f t="shared" si="1518"/>
        <v>0</v>
      </c>
      <c r="DQ237" s="1508">
        <f t="shared" si="1518"/>
        <v>0</v>
      </c>
      <c r="DR237" s="1508">
        <f t="shared" si="1518"/>
        <v>0</v>
      </c>
      <c r="DS237" s="1508">
        <f t="shared" si="1518"/>
        <v>0</v>
      </c>
      <c r="DT237" s="1509">
        <f t="shared" si="1518"/>
        <v>0</v>
      </c>
      <c r="DU237" s="1507">
        <f t="shared" si="1518"/>
        <v>0</v>
      </c>
      <c r="DV237" s="1508">
        <f t="shared" si="1518"/>
        <v>0</v>
      </c>
      <c r="DW237" s="1508">
        <f t="shared" si="1518"/>
        <v>0</v>
      </c>
      <c r="DX237" s="1508">
        <f t="shared" si="1518"/>
        <v>0</v>
      </c>
      <c r="DY237" s="1508">
        <f t="shared" si="1518"/>
        <v>0</v>
      </c>
      <c r="DZ237" s="1508">
        <f t="shared" si="1519"/>
        <v>0</v>
      </c>
      <c r="EA237" s="1508">
        <f t="shared" si="1519"/>
        <v>0</v>
      </c>
      <c r="EB237" s="1508">
        <f t="shared" si="1519"/>
        <v>0</v>
      </c>
      <c r="EC237" s="1508">
        <f t="shared" si="1519"/>
        <v>0</v>
      </c>
      <c r="ED237" s="1508">
        <f t="shared" si="1519"/>
        <v>0</v>
      </c>
      <c r="EE237" s="1508">
        <f t="shared" si="1519"/>
        <v>0</v>
      </c>
      <c r="EF237" s="1508">
        <f t="shared" si="1519"/>
        <v>0</v>
      </c>
      <c r="EG237" s="1507">
        <f t="shared" si="1519"/>
        <v>0</v>
      </c>
      <c r="EH237" s="1508">
        <f t="shared" si="1519"/>
        <v>0</v>
      </c>
      <c r="EI237" s="1508">
        <f t="shared" si="1519"/>
        <v>0</v>
      </c>
      <c r="EJ237" s="1508">
        <f t="shared" si="1519"/>
        <v>0</v>
      </c>
      <c r="EK237" s="1508">
        <f t="shared" si="1519"/>
        <v>0</v>
      </c>
      <c r="EL237" s="1508">
        <f t="shared" si="1519"/>
        <v>0</v>
      </c>
      <c r="EM237" s="1508">
        <f t="shared" si="1519"/>
        <v>0</v>
      </c>
      <c r="EN237" s="1508">
        <f t="shared" si="1519"/>
        <v>0</v>
      </c>
      <c r="EO237" s="1508">
        <f t="shared" si="1519"/>
        <v>0</v>
      </c>
      <c r="EP237" s="1508">
        <f t="shared" si="1520"/>
        <v>0</v>
      </c>
      <c r="EQ237" s="1508">
        <f t="shared" si="1520"/>
        <v>0</v>
      </c>
      <c r="ER237" s="1509">
        <f t="shared" si="1520"/>
        <v>0</v>
      </c>
      <c r="ES237" s="1507">
        <f t="shared" si="1520"/>
        <v>0</v>
      </c>
      <c r="ET237" s="1508">
        <f t="shared" si="1520"/>
        <v>0</v>
      </c>
      <c r="EU237" s="1508">
        <f t="shared" si="1520"/>
        <v>0</v>
      </c>
      <c r="EV237" s="1508">
        <f t="shared" si="1520"/>
        <v>0</v>
      </c>
      <c r="EW237" s="1508">
        <f t="shared" si="1520"/>
        <v>0</v>
      </c>
      <c r="EX237" s="1508">
        <f t="shared" si="1520"/>
        <v>0</v>
      </c>
      <c r="EY237" s="1508">
        <f t="shared" si="1520"/>
        <v>0</v>
      </c>
      <c r="EZ237" s="1508">
        <f t="shared" si="1520"/>
        <v>0</v>
      </c>
      <c r="FA237" s="1508">
        <f t="shared" si="1520"/>
        <v>0</v>
      </c>
      <c r="FB237" s="1508">
        <f t="shared" si="1520"/>
        <v>0</v>
      </c>
      <c r="FC237" s="1508">
        <f t="shared" si="1520"/>
        <v>0</v>
      </c>
      <c r="FD237" s="1509">
        <f t="shared" si="1520"/>
        <v>0</v>
      </c>
      <c r="FE237" s="1508">
        <f t="shared" si="1520"/>
        <v>0</v>
      </c>
      <c r="FF237" s="1508">
        <f t="shared" si="1339"/>
        <v>0</v>
      </c>
      <c r="FG237" s="1508">
        <f t="shared" si="1515"/>
        <v>0</v>
      </c>
      <c r="FH237" s="1508">
        <f t="shared" si="1515"/>
        <v>0</v>
      </c>
      <c r="FI237" s="1508">
        <f t="shared" si="1515"/>
        <v>0</v>
      </c>
      <c r="FJ237" s="1508">
        <f t="shared" si="1515"/>
        <v>0</v>
      </c>
      <c r="FK237" s="1508">
        <f t="shared" si="1515"/>
        <v>0</v>
      </c>
      <c r="FL237" s="1508">
        <f t="shared" si="1515"/>
        <v>0</v>
      </c>
      <c r="FM237" s="1508">
        <f t="shared" si="1515"/>
        <v>0</v>
      </c>
      <c r="FN237" s="1508">
        <f t="shared" si="1515"/>
        <v>0</v>
      </c>
      <c r="FO237" s="1508">
        <f t="shared" si="1515"/>
        <v>0</v>
      </c>
      <c r="FP237" s="1509">
        <f t="shared" si="1515"/>
        <v>0</v>
      </c>
      <c r="FQ237" s="1508">
        <f t="shared" si="1515"/>
        <v>0</v>
      </c>
      <c r="FR237" s="1508">
        <f t="shared" si="1515"/>
        <v>0</v>
      </c>
      <c r="FS237" s="1508">
        <f t="shared" si="1515"/>
        <v>0</v>
      </c>
      <c r="FT237" s="1508">
        <f t="shared" si="1515"/>
        <v>0</v>
      </c>
      <c r="FU237" s="1508">
        <f t="shared" si="1515"/>
        <v>0</v>
      </c>
      <c r="FV237" s="1508">
        <f t="shared" si="1515"/>
        <v>0</v>
      </c>
      <c r="FW237" s="1508">
        <f t="shared" si="1322"/>
        <v>0</v>
      </c>
      <c r="FX237" s="1508">
        <f t="shared" si="1322"/>
        <v>0</v>
      </c>
      <c r="FY237" s="1508">
        <f t="shared" si="1322"/>
        <v>0</v>
      </c>
      <c r="FZ237" s="1508">
        <f t="shared" si="1322"/>
        <v>0</v>
      </c>
      <c r="GA237" s="1508">
        <f t="shared" si="1322"/>
        <v>0</v>
      </c>
      <c r="GB237" s="1509">
        <f t="shared" si="1322"/>
        <v>0</v>
      </c>
      <c r="GC237" s="1506"/>
      <c r="GD237" s="1458">
        <f t="shared" si="1377"/>
        <v>1</v>
      </c>
      <c r="GE237" s="1510">
        <f t="shared" si="1341"/>
        <v>0</v>
      </c>
      <c r="GF237" s="1511">
        <f t="shared" si="1341"/>
        <v>0</v>
      </c>
      <c r="GG237" s="1511">
        <f t="shared" si="1341"/>
        <v>0</v>
      </c>
      <c r="GH237" s="1511">
        <f t="shared" si="1341"/>
        <v>0</v>
      </c>
      <c r="GI237" s="1511">
        <f t="shared" si="1341"/>
        <v>0</v>
      </c>
      <c r="GJ237" s="1511">
        <f t="shared" si="1341"/>
        <v>0</v>
      </c>
      <c r="GK237" s="1511">
        <f t="shared" si="1341"/>
        <v>0</v>
      </c>
      <c r="GL237" s="1511">
        <f t="shared" si="1341"/>
        <v>0</v>
      </c>
      <c r="GM237" s="1511">
        <f t="shared" si="1341"/>
        <v>0</v>
      </c>
      <c r="GN237" s="1512">
        <f t="shared" si="1341"/>
        <v>0</v>
      </c>
      <c r="GO237" s="1513">
        <f t="shared" si="1378"/>
        <v>0</v>
      </c>
      <c r="GP237" s="1506"/>
      <c r="GQ237" s="1510">
        <f t="shared" si="1304"/>
        <v>0</v>
      </c>
      <c r="GR237" s="1511">
        <f t="shared" si="1510"/>
        <v>0</v>
      </c>
      <c r="GS237" s="1511">
        <f t="shared" si="1510"/>
        <v>0</v>
      </c>
      <c r="GT237" s="1511">
        <f t="shared" si="1510"/>
        <v>0</v>
      </c>
      <c r="GU237" s="1511">
        <f t="shared" si="1510"/>
        <v>0</v>
      </c>
      <c r="GV237" s="1511">
        <f t="shared" si="1510"/>
        <v>0</v>
      </c>
      <c r="GW237" s="1511">
        <f t="shared" si="1510"/>
        <v>0</v>
      </c>
      <c r="GX237" s="1511">
        <f t="shared" si="1510"/>
        <v>0</v>
      </c>
      <c r="GY237" s="1511">
        <f t="shared" si="1510"/>
        <v>0</v>
      </c>
      <c r="GZ237" s="1512">
        <f t="shared" si="1510"/>
        <v>0</v>
      </c>
      <c r="HA237" s="1513">
        <f t="shared" si="1379"/>
        <v>0</v>
      </c>
      <c r="HB237" s="1506">
        <f t="shared" si="1380"/>
        <v>1</v>
      </c>
      <c r="HC237" s="1506"/>
      <c r="HD237" s="1508">
        <f t="shared" si="1381"/>
        <v>0</v>
      </c>
      <c r="HE237" s="1460">
        <f t="shared" si="1382"/>
        <v>0</v>
      </c>
      <c r="HF237" s="1460">
        <f t="shared" si="1383"/>
        <v>0</v>
      </c>
      <c r="HG237" s="1460">
        <f t="shared" si="1384"/>
        <v>0</v>
      </c>
      <c r="HH237" s="1460">
        <f t="shared" si="1385"/>
        <v>0</v>
      </c>
      <c r="HI237" s="1460">
        <f t="shared" si="1386"/>
        <v>0</v>
      </c>
      <c r="HJ237" s="1460">
        <f t="shared" si="1387"/>
        <v>0</v>
      </c>
      <c r="HK237" s="1460">
        <f t="shared" si="1388"/>
        <v>0</v>
      </c>
      <c r="HL237" s="1460">
        <f t="shared" si="1389"/>
        <v>0</v>
      </c>
      <c r="HM237" s="1460">
        <f t="shared" si="1390"/>
        <v>0</v>
      </c>
      <c r="HN237" s="1460">
        <f t="shared" si="1391"/>
        <v>0</v>
      </c>
      <c r="HO237" s="1460">
        <f t="shared" si="1392"/>
        <v>0</v>
      </c>
      <c r="HP237" s="1460">
        <f t="shared" si="1393"/>
        <v>0</v>
      </c>
      <c r="HQ237" s="1460">
        <f t="shared" si="1394"/>
        <v>0</v>
      </c>
      <c r="HR237" s="1460">
        <f t="shared" si="1395"/>
        <v>0</v>
      </c>
      <c r="HS237" s="1460">
        <f t="shared" si="1396"/>
        <v>0</v>
      </c>
      <c r="HT237" s="1460">
        <f t="shared" si="1397"/>
        <v>0</v>
      </c>
      <c r="HU237" s="1460">
        <f t="shared" si="1398"/>
        <v>0</v>
      </c>
      <c r="HV237" s="1460">
        <f t="shared" si="1399"/>
        <v>0</v>
      </c>
      <c r="HW237" s="1460">
        <f t="shared" si="1400"/>
        <v>0</v>
      </c>
      <c r="HX237" s="1460">
        <f t="shared" si="1401"/>
        <v>0</v>
      </c>
      <c r="HY237" s="1460">
        <f t="shared" si="1402"/>
        <v>0</v>
      </c>
      <c r="HZ237" s="1460">
        <f t="shared" si="1403"/>
        <v>0</v>
      </c>
      <c r="IA237" s="1460">
        <f t="shared" si="1404"/>
        <v>0</v>
      </c>
      <c r="IB237" s="1460">
        <f t="shared" si="1405"/>
        <v>0</v>
      </c>
      <c r="IC237" s="1460">
        <f t="shared" si="1406"/>
        <v>0</v>
      </c>
      <c r="ID237" s="1460">
        <f t="shared" si="1407"/>
        <v>0</v>
      </c>
      <c r="IE237" s="1460">
        <f t="shared" si="1408"/>
        <v>0</v>
      </c>
      <c r="IF237" s="1460">
        <f t="shared" si="1409"/>
        <v>0</v>
      </c>
      <c r="IG237" s="1460">
        <f t="shared" si="1410"/>
        <v>0</v>
      </c>
      <c r="IH237" s="1460">
        <f t="shared" si="1411"/>
        <v>0</v>
      </c>
      <c r="II237" s="1460">
        <f t="shared" si="1412"/>
        <v>0</v>
      </c>
      <c r="IJ237" s="1460">
        <f t="shared" si="1413"/>
        <v>0</v>
      </c>
      <c r="IK237" s="1460">
        <f t="shared" si="1414"/>
        <v>0</v>
      </c>
      <c r="IL237" s="1460">
        <f t="shared" si="1415"/>
        <v>0</v>
      </c>
      <c r="IM237" s="1460">
        <f t="shared" si="1416"/>
        <v>0</v>
      </c>
      <c r="IN237" s="1460">
        <f t="shared" si="1417"/>
        <v>0</v>
      </c>
      <c r="IO237" s="1460">
        <f t="shared" si="1418"/>
        <v>0</v>
      </c>
      <c r="IP237" s="1460">
        <f t="shared" si="1419"/>
        <v>0</v>
      </c>
      <c r="IQ237" s="1460">
        <f t="shared" si="1420"/>
        <v>0</v>
      </c>
      <c r="IR237" s="1460">
        <f t="shared" si="1421"/>
        <v>0</v>
      </c>
      <c r="IS237" s="1460">
        <f t="shared" si="1422"/>
        <v>0</v>
      </c>
      <c r="IT237" s="1460">
        <f t="shared" si="1423"/>
        <v>0</v>
      </c>
      <c r="IU237" s="1460">
        <f t="shared" si="1424"/>
        <v>0</v>
      </c>
      <c r="IV237" s="1460">
        <f t="shared" si="1425"/>
        <v>0</v>
      </c>
      <c r="IW237" s="1460">
        <f t="shared" si="1426"/>
        <v>0</v>
      </c>
      <c r="IX237" s="1460">
        <f t="shared" si="1427"/>
        <v>0</v>
      </c>
      <c r="IY237" s="1460">
        <f t="shared" si="1428"/>
        <v>0</v>
      </c>
      <c r="IZ237" s="1460">
        <f t="shared" si="1429"/>
        <v>0</v>
      </c>
      <c r="JA237" s="1460">
        <f t="shared" si="1430"/>
        <v>0</v>
      </c>
      <c r="JB237" s="1460">
        <f t="shared" si="1431"/>
        <v>0</v>
      </c>
      <c r="JC237" s="1460">
        <f t="shared" si="1432"/>
        <v>0</v>
      </c>
      <c r="JD237" s="1460">
        <f t="shared" si="1433"/>
        <v>0</v>
      </c>
      <c r="JE237" s="1460">
        <f t="shared" si="1434"/>
        <v>0</v>
      </c>
      <c r="JF237" s="1460">
        <f t="shared" si="1435"/>
        <v>0</v>
      </c>
      <c r="JG237" s="1460">
        <f t="shared" si="1436"/>
        <v>0</v>
      </c>
      <c r="JH237" s="1460">
        <f t="shared" si="1437"/>
        <v>0</v>
      </c>
      <c r="JI237" s="1460">
        <f t="shared" si="1438"/>
        <v>0</v>
      </c>
      <c r="JJ237" s="1460">
        <f t="shared" si="1439"/>
        <v>0</v>
      </c>
      <c r="JK237" s="1460">
        <f t="shared" si="1440"/>
        <v>0</v>
      </c>
      <c r="JL237" s="1460">
        <f t="shared" si="1441"/>
        <v>0</v>
      </c>
      <c r="JM237" s="1460">
        <f t="shared" si="1442"/>
        <v>0</v>
      </c>
      <c r="JN237" s="1460">
        <f t="shared" si="1443"/>
        <v>0</v>
      </c>
      <c r="JO237" s="1460">
        <f t="shared" si="1444"/>
        <v>0</v>
      </c>
      <c r="JP237" s="1460">
        <f t="shared" si="1445"/>
        <v>0</v>
      </c>
      <c r="JQ237" s="1460">
        <f t="shared" si="1446"/>
        <v>0</v>
      </c>
      <c r="JR237" s="1460">
        <f t="shared" si="1447"/>
        <v>0</v>
      </c>
      <c r="JS237" s="1460">
        <f t="shared" si="1448"/>
        <v>0</v>
      </c>
      <c r="JT237" s="1460">
        <f t="shared" si="1449"/>
        <v>0</v>
      </c>
      <c r="JU237" s="1460">
        <f t="shared" si="1450"/>
        <v>0</v>
      </c>
      <c r="JV237" s="1460">
        <f t="shared" si="1451"/>
        <v>0</v>
      </c>
      <c r="JW237" s="1460">
        <f t="shared" si="1452"/>
        <v>0</v>
      </c>
      <c r="JX237" s="1460">
        <f t="shared" si="1453"/>
        <v>0</v>
      </c>
      <c r="JY237" s="1460">
        <f t="shared" si="1454"/>
        <v>0</v>
      </c>
      <c r="JZ237" s="1460">
        <f t="shared" si="1455"/>
        <v>0</v>
      </c>
      <c r="KA237" s="1460">
        <f t="shared" si="1456"/>
        <v>0</v>
      </c>
      <c r="KB237" s="1460">
        <f t="shared" si="1457"/>
        <v>0</v>
      </c>
      <c r="KC237" s="1460">
        <f t="shared" si="1458"/>
        <v>0</v>
      </c>
      <c r="KD237" s="1460">
        <f t="shared" si="1459"/>
        <v>0</v>
      </c>
      <c r="KE237" s="1460">
        <f t="shared" si="1460"/>
        <v>0</v>
      </c>
      <c r="KF237" s="1460">
        <f t="shared" si="1461"/>
        <v>0</v>
      </c>
      <c r="KG237" s="1460">
        <f t="shared" si="1462"/>
        <v>0</v>
      </c>
      <c r="KH237" s="1460">
        <f t="shared" si="1463"/>
        <v>0</v>
      </c>
      <c r="KI237" s="1460">
        <f t="shared" si="1464"/>
        <v>0</v>
      </c>
      <c r="KJ237" s="1460">
        <f t="shared" si="1465"/>
        <v>0</v>
      </c>
      <c r="KK237" s="1460">
        <f t="shared" si="1466"/>
        <v>0</v>
      </c>
      <c r="KL237" s="1460">
        <f t="shared" si="1467"/>
        <v>0</v>
      </c>
      <c r="KM237" s="1460">
        <f t="shared" si="1468"/>
        <v>0</v>
      </c>
      <c r="KN237" s="1460">
        <f t="shared" si="1469"/>
        <v>0</v>
      </c>
      <c r="KO237" s="1460">
        <f t="shared" si="1470"/>
        <v>0</v>
      </c>
      <c r="KP237" s="1460">
        <f t="shared" si="1471"/>
        <v>0</v>
      </c>
      <c r="KQ237" s="1460">
        <f t="shared" si="1472"/>
        <v>0</v>
      </c>
      <c r="KR237" s="1460">
        <f t="shared" si="1473"/>
        <v>0</v>
      </c>
      <c r="KS237" s="1460">
        <f t="shared" si="1474"/>
        <v>0</v>
      </c>
      <c r="KT237" s="1460">
        <f t="shared" si="1475"/>
        <v>0</v>
      </c>
      <c r="KU237" s="1460">
        <f t="shared" si="1476"/>
        <v>0</v>
      </c>
      <c r="KV237" s="1460">
        <f t="shared" si="1477"/>
        <v>0</v>
      </c>
      <c r="KW237" s="1460">
        <f t="shared" si="1478"/>
        <v>0</v>
      </c>
      <c r="KX237" s="1460">
        <f t="shared" si="1479"/>
        <v>0</v>
      </c>
      <c r="KY237" s="1460">
        <f t="shared" si="1480"/>
        <v>0</v>
      </c>
      <c r="KZ237" s="1460">
        <f t="shared" si="1481"/>
        <v>0</v>
      </c>
      <c r="LA237" s="1460">
        <f t="shared" si="1482"/>
        <v>0</v>
      </c>
      <c r="LB237" s="1460">
        <f t="shared" si="1483"/>
        <v>0</v>
      </c>
      <c r="LC237" s="1460">
        <f t="shared" si="1484"/>
        <v>0</v>
      </c>
      <c r="LD237" s="1460">
        <f t="shared" si="1485"/>
        <v>0</v>
      </c>
      <c r="LE237" s="1460">
        <f t="shared" si="1486"/>
        <v>0</v>
      </c>
      <c r="LF237" s="1460">
        <f t="shared" si="1487"/>
        <v>0</v>
      </c>
      <c r="LG237" s="1460">
        <f t="shared" si="1488"/>
        <v>0</v>
      </c>
      <c r="LH237" s="1460">
        <f t="shared" si="1489"/>
        <v>0</v>
      </c>
      <c r="LI237" s="1460">
        <f t="shared" si="1490"/>
        <v>0</v>
      </c>
      <c r="LJ237" s="1460">
        <f t="shared" si="1491"/>
        <v>0</v>
      </c>
      <c r="LK237" s="1460">
        <f t="shared" si="1492"/>
        <v>0</v>
      </c>
      <c r="LL237" s="1460">
        <f t="shared" si="1493"/>
        <v>0</v>
      </c>
      <c r="LM237" s="1460">
        <f t="shared" si="1494"/>
        <v>0</v>
      </c>
      <c r="LN237" s="1460">
        <f t="shared" si="1495"/>
        <v>0</v>
      </c>
      <c r="LO237" s="1460">
        <f t="shared" si="1496"/>
        <v>0</v>
      </c>
      <c r="LP237" s="1460">
        <f t="shared" si="1497"/>
        <v>0</v>
      </c>
      <c r="LQ237" s="1460">
        <f t="shared" si="1498"/>
        <v>0</v>
      </c>
      <c r="LR237" s="1460">
        <f t="shared" si="1499"/>
        <v>0</v>
      </c>
      <c r="LS237" s="1460">
        <f t="shared" si="1500"/>
        <v>0</v>
      </c>
      <c r="LW237" s="1467">
        <f t="shared" si="1501"/>
        <v>0</v>
      </c>
      <c r="LX237" s="1467">
        <f t="shared" si="1502"/>
        <v>0</v>
      </c>
      <c r="LY237" s="1467">
        <f t="shared" si="1503"/>
        <v>0</v>
      </c>
      <c r="LZ237" s="1467">
        <f t="shared" si="1504"/>
        <v>0</v>
      </c>
      <c r="MA237" s="1506"/>
      <c r="MB237" s="1460">
        <f t="shared" si="1505"/>
        <v>0</v>
      </c>
      <c r="MC237" s="1460">
        <f t="shared" si="1506"/>
        <v>0</v>
      </c>
      <c r="MD237" s="1460">
        <f t="shared" si="1506"/>
        <v>0</v>
      </c>
      <c r="ME237" s="1460">
        <f t="shared" si="1506"/>
        <v>0</v>
      </c>
      <c r="MF237" s="1460">
        <f t="shared" si="1506"/>
        <v>0</v>
      </c>
      <c r="MG237" s="1460">
        <f t="shared" si="1506"/>
        <v>0</v>
      </c>
      <c r="MH237" s="1460">
        <f t="shared" si="1506"/>
        <v>0</v>
      </c>
      <c r="MI237" s="1460">
        <f t="shared" si="1506"/>
        <v>0</v>
      </c>
      <c r="MJ237" s="1460">
        <f t="shared" si="1506"/>
        <v>0</v>
      </c>
      <c r="MK237" s="1460">
        <f t="shared" si="1506"/>
        <v>0</v>
      </c>
      <c r="ML237" s="1460">
        <f t="shared" si="1506"/>
        <v>0</v>
      </c>
      <c r="MM237" s="1460">
        <f t="shared" si="1506"/>
        <v>0</v>
      </c>
      <c r="MN237" s="1460">
        <f t="shared" si="1506"/>
        <v>0</v>
      </c>
      <c r="MO237" s="1460">
        <f t="shared" si="1506"/>
        <v>0</v>
      </c>
      <c r="MP237" s="1460">
        <f t="shared" si="1506"/>
        <v>0</v>
      </c>
      <c r="MQ237" s="1460">
        <f t="shared" si="1506"/>
        <v>0</v>
      </c>
      <c r="MR237" s="1460">
        <f t="shared" si="1506"/>
        <v>0</v>
      </c>
      <c r="MS237" s="1460">
        <f t="shared" si="1511"/>
        <v>0</v>
      </c>
      <c r="MT237" s="1460">
        <f t="shared" si="1511"/>
        <v>0</v>
      </c>
      <c r="MU237" s="1460">
        <f t="shared" si="1511"/>
        <v>0</v>
      </c>
      <c r="MV237" s="1460">
        <f t="shared" si="1511"/>
        <v>0</v>
      </c>
      <c r="MW237" s="1460">
        <f t="shared" si="1511"/>
        <v>0</v>
      </c>
      <c r="MX237" s="1460">
        <f t="shared" si="1511"/>
        <v>0</v>
      </c>
      <c r="MY237" s="1460">
        <f t="shared" si="1511"/>
        <v>0</v>
      </c>
      <c r="MZ237" s="1460">
        <f t="shared" si="1511"/>
        <v>0</v>
      </c>
      <c r="NA237" s="1460">
        <f t="shared" si="1511"/>
        <v>0</v>
      </c>
      <c r="NB237" s="1460">
        <f t="shared" si="1511"/>
        <v>0</v>
      </c>
      <c r="NC237" s="1460">
        <f t="shared" si="1511"/>
        <v>0</v>
      </c>
      <c r="ND237" s="1460">
        <f t="shared" si="1511"/>
        <v>0</v>
      </c>
      <c r="NE237" s="1460">
        <f t="shared" si="1511"/>
        <v>0</v>
      </c>
      <c r="NF237" s="1460">
        <f t="shared" si="1511"/>
        <v>0</v>
      </c>
      <c r="NG237" s="1460">
        <f t="shared" si="1511"/>
        <v>0</v>
      </c>
      <c r="NH237" s="1460">
        <f t="shared" si="1511"/>
        <v>0</v>
      </c>
      <c r="NI237" s="1460">
        <f t="shared" si="1512"/>
        <v>0</v>
      </c>
      <c r="NJ237" s="1460">
        <f t="shared" si="1512"/>
        <v>0</v>
      </c>
      <c r="NK237" s="1460">
        <f t="shared" si="1512"/>
        <v>0</v>
      </c>
      <c r="NL237" s="1460">
        <f t="shared" si="1512"/>
        <v>0</v>
      </c>
      <c r="NM237" s="1460">
        <f t="shared" si="1512"/>
        <v>0</v>
      </c>
      <c r="NN237" s="1460">
        <f t="shared" si="1512"/>
        <v>0</v>
      </c>
      <c r="NO237" s="1460">
        <f t="shared" si="1512"/>
        <v>0</v>
      </c>
      <c r="NP237" s="1460">
        <f t="shared" si="1512"/>
        <v>0</v>
      </c>
      <c r="NQ237" s="1460">
        <f t="shared" si="1512"/>
        <v>0</v>
      </c>
      <c r="NR237" s="1460">
        <f t="shared" si="1512"/>
        <v>0</v>
      </c>
      <c r="NS237" s="1460">
        <f t="shared" si="1512"/>
        <v>0</v>
      </c>
      <c r="NT237" s="1460">
        <f t="shared" si="1512"/>
        <v>0</v>
      </c>
      <c r="NU237" s="1460">
        <f t="shared" si="1512"/>
        <v>0</v>
      </c>
      <c r="NV237" s="1460">
        <f t="shared" si="1512"/>
        <v>0</v>
      </c>
      <c r="NW237" s="1460">
        <f t="shared" si="1512"/>
        <v>0</v>
      </c>
      <c r="NX237" s="1460">
        <f t="shared" si="1512"/>
        <v>0</v>
      </c>
      <c r="NY237" s="1460">
        <f t="shared" si="1514"/>
        <v>0</v>
      </c>
      <c r="NZ237" s="1460">
        <f t="shared" si="1514"/>
        <v>0</v>
      </c>
      <c r="OA237" s="1460">
        <f t="shared" si="1514"/>
        <v>0</v>
      </c>
      <c r="OB237" s="1460">
        <f t="shared" si="1514"/>
        <v>0</v>
      </c>
      <c r="OC237" s="1460">
        <f t="shared" si="1514"/>
        <v>0</v>
      </c>
      <c r="OD237" s="1460">
        <f t="shared" si="1514"/>
        <v>0</v>
      </c>
      <c r="OE237" s="1460">
        <f t="shared" si="1514"/>
        <v>0</v>
      </c>
      <c r="OF237" s="1460">
        <f t="shared" si="1514"/>
        <v>0</v>
      </c>
      <c r="OG237" s="1460">
        <f t="shared" si="1514"/>
        <v>0</v>
      </c>
      <c r="OH237" s="1460">
        <f t="shared" si="1514"/>
        <v>0</v>
      </c>
      <c r="OI237" s="1460">
        <f t="shared" si="1514"/>
        <v>0</v>
      </c>
      <c r="OJ237" s="1460">
        <f t="shared" si="1514"/>
        <v>0</v>
      </c>
      <c r="OK237" s="1460">
        <f t="shared" si="1514"/>
        <v>0</v>
      </c>
      <c r="OL237" s="1460">
        <f t="shared" si="1514"/>
        <v>0</v>
      </c>
      <c r="OM237" s="1460">
        <f t="shared" si="1514"/>
        <v>0</v>
      </c>
      <c r="ON237" s="1460">
        <f t="shared" si="1514"/>
        <v>0</v>
      </c>
      <c r="OO237" s="1460">
        <f t="shared" si="1513"/>
        <v>0</v>
      </c>
      <c r="OP237" s="1460">
        <f t="shared" si="1507"/>
        <v>0</v>
      </c>
      <c r="OQ237" s="1460">
        <f t="shared" si="1507"/>
        <v>0</v>
      </c>
      <c r="OR237" s="1460">
        <f t="shared" si="1507"/>
        <v>0</v>
      </c>
      <c r="OS237" s="1460">
        <f t="shared" si="1507"/>
        <v>0</v>
      </c>
      <c r="OT237" s="1460">
        <f t="shared" si="1507"/>
        <v>0</v>
      </c>
      <c r="OU237" s="1460">
        <f t="shared" si="1507"/>
        <v>0</v>
      </c>
      <c r="OV237" s="1460">
        <f t="shared" si="1507"/>
        <v>0</v>
      </c>
      <c r="OW237" s="1460">
        <f t="shared" si="1507"/>
        <v>0</v>
      </c>
      <c r="OX237" s="1460">
        <f t="shared" si="1507"/>
        <v>0</v>
      </c>
      <c r="OY237" s="1460">
        <f t="shared" si="1507"/>
        <v>0</v>
      </c>
      <c r="OZ237" s="1460">
        <f t="shared" si="1507"/>
        <v>0</v>
      </c>
      <c r="PA237" s="1460">
        <f t="shared" si="1507"/>
        <v>0</v>
      </c>
      <c r="PB237" s="1460">
        <f t="shared" si="1507"/>
        <v>0</v>
      </c>
      <c r="PC237" s="1460">
        <f t="shared" si="1507"/>
        <v>0</v>
      </c>
      <c r="PD237" s="1460">
        <f t="shared" si="1507"/>
        <v>0</v>
      </c>
      <c r="PE237" s="1460">
        <f t="shared" si="1507"/>
        <v>0</v>
      </c>
      <c r="PF237" s="1460">
        <f t="shared" si="1508"/>
        <v>0</v>
      </c>
      <c r="PG237" s="1460">
        <f t="shared" si="1508"/>
        <v>0</v>
      </c>
      <c r="PH237" s="1460">
        <f t="shared" si="1508"/>
        <v>0</v>
      </c>
      <c r="PI237" s="1460">
        <f t="shared" si="1508"/>
        <v>0</v>
      </c>
      <c r="PJ237" s="1460">
        <f t="shared" si="1508"/>
        <v>0</v>
      </c>
      <c r="PK237" s="1460">
        <f t="shared" si="1508"/>
        <v>0</v>
      </c>
      <c r="PL237" s="1460">
        <f t="shared" si="1508"/>
        <v>0</v>
      </c>
      <c r="PM237" s="1460">
        <f t="shared" si="1508"/>
        <v>0</v>
      </c>
      <c r="PN237" s="1460">
        <f t="shared" si="1508"/>
        <v>0</v>
      </c>
      <c r="PO237" s="1460">
        <f t="shared" si="1508"/>
        <v>0</v>
      </c>
      <c r="PP237" s="1460">
        <f t="shared" si="1508"/>
        <v>0</v>
      </c>
      <c r="PQ237" s="1460">
        <f t="shared" si="1508"/>
        <v>0</v>
      </c>
      <c r="PR237" s="1460">
        <f t="shared" si="1508"/>
        <v>0</v>
      </c>
      <c r="PS237" s="1460">
        <f t="shared" si="1508"/>
        <v>0</v>
      </c>
      <c r="PT237" s="1460">
        <f t="shared" si="1508"/>
        <v>0</v>
      </c>
      <c r="PU237" s="1460">
        <f t="shared" si="1508"/>
        <v>0</v>
      </c>
      <c r="PV237" s="1460">
        <f t="shared" si="1509"/>
        <v>0</v>
      </c>
      <c r="PW237" s="1460">
        <f t="shared" si="1509"/>
        <v>0</v>
      </c>
      <c r="PX237" s="1460">
        <f t="shared" si="1509"/>
        <v>0</v>
      </c>
      <c r="PY237" s="1460">
        <f t="shared" si="1509"/>
        <v>0</v>
      </c>
      <c r="PZ237" s="1460">
        <f t="shared" si="1509"/>
        <v>0</v>
      </c>
      <c r="QA237" s="1460">
        <f t="shared" si="1509"/>
        <v>0</v>
      </c>
      <c r="QB237" s="1460">
        <f t="shared" si="1509"/>
        <v>0</v>
      </c>
      <c r="QC237" s="1460">
        <f t="shared" si="1509"/>
        <v>0</v>
      </c>
      <c r="QD237" s="1460">
        <f t="shared" si="1509"/>
        <v>0</v>
      </c>
      <c r="QE237" s="1460">
        <f t="shared" si="1509"/>
        <v>0</v>
      </c>
      <c r="QF237" s="1460">
        <f t="shared" si="1509"/>
        <v>0</v>
      </c>
      <c r="QG237" s="1460">
        <f t="shared" si="1509"/>
        <v>0</v>
      </c>
      <c r="QH237" s="1460">
        <f t="shared" si="1509"/>
        <v>0</v>
      </c>
      <c r="QI237" s="1460">
        <f t="shared" si="1509"/>
        <v>0</v>
      </c>
      <c r="QJ237" s="1460">
        <f t="shared" si="1509"/>
        <v>0</v>
      </c>
      <c r="QK237" s="1460">
        <f t="shared" si="1509"/>
        <v>0</v>
      </c>
      <c r="QL237" s="1460">
        <f t="shared" si="1323"/>
        <v>0</v>
      </c>
      <c r="QM237" s="1460">
        <f t="shared" si="1323"/>
        <v>0</v>
      </c>
      <c r="QN237" s="1460">
        <f t="shared" si="1323"/>
        <v>0</v>
      </c>
      <c r="QO237" s="1460">
        <f t="shared" si="1323"/>
        <v>0</v>
      </c>
      <c r="QP237" s="1460">
        <f t="shared" si="1323"/>
        <v>0</v>
      </c>
      <c r="QQ237" s="1460">
        <f t="shared" si="1323"/>
        <v>0</v>
      </c>
    </row>
    <row r="238" spans="1:459" s="1466" customFormat="1" ht="22.5" customHeight="1">
      <c r="A238" s="1468"/>
      <c r="B238" s="1469"/>
      <c r="C238" s="1469"/>
      <c r="D238" s="1470"/>
      <c r="E238" s="1471"/>
      <c r="F238" s="1472"/>
      <c r="G238" s="1472"/>
      <c r="H238" s="1473">
        <f t="shared" si="1342"/>
        <v>0</v>
      </c>
      <c r="I238" s="1474">
        <v>0</v>
      </c>
      <c r="J238" s="1475">
        <f t="shared" si="437"/>
        <v>0</v>
      </c>
      <c r="K238" s="1476">
        <v>0</v>
      </c>
      <c r="L238" s="1477">
        <f t="shared" si="1343"/>
        <v>0</v>
      </c>
      <c r="M238" s="1477">
        <f t="shared" si="1344"/>
        <v>0</v>
      </c>
      <c r="N238" s="1478"/>
      <c r="O238" s="1479">
        <v>0</v>
      </c>
      <c r="P238" s="1480">
        <v>0</v>
      </c>
      <c r="Q238" s="1828">
        <v>0</v>
      </c>
      <c r="R238" s="1831">
        <f t="shared" si="1345"/>
        <v>0</v>
      </c>
      <c r="S238" s="1481">
        <f>IF(AND(SUM(O238:Q238)=0,N238="NNN"),MIN('Operating History and Pro Forma'!$M$33,'Operating History and Pro Forma'!$T$15)*D238,SUM(O238:Q238)*D238)</f>
        <v>0</v>
      </c>
      <c r="T238" s="1482">
        <f t="shared" si="1346"/>
        <v>0</v>
      </c>
      <c r="U238" s="1483">
        <f t="shared" si="1347"/>
        <v>0</v>
      </c>
      <c r="V238" s="1480"/>
      <c r="W238" s="1514"/>
      <c r="X238" s="1486" t="str">
        <f t="shared" si="1348"/>
        <v/>
      </c>
      <c r="Y238" s="1487">
        <f t="shared" si="1349"/>
        <v>0</v>
      </c>
      <c r="Z238" s="1488"/>
      <c r="AA238" s="1488"/>
      <c r="AB238" s="1488"/>
      <c r="AC238" s="1488"/>
      <c r="AD238" s="1489">
        <f t="shared" si="1350"/>
        <v>0</v>
      </c>
      <c r="AE238" s="1490" t="str">
        <f t="shared" si="1351"/>
        <v/>
      </c>
      <c r="AF238" s="1491">
        <f t="shared" si="1352"/>
        <v>0</v>
      </c>
      <c r="AG238" s="1492">
        <f t="shared" si="1353"/>
        <v>0</v>
      </c>
      <c r="AH238" s="1493">
        <f t="shared" si="1320"/>
        <v>0</v>
      </c>
      <c r="AI238" s="1493">
        <f t="shared" si="1320"/>
        <v>0</v>
      </c>
      <c r="AJ238" s="1494">
        <f t="shared" si="1320"/>
        <v>0</v>
      </c>
      <c r="AK238" s="1494">
        <f t="shared" si="1320"/>
        <v>0</v>
      </c>
      <c r="AL238" s="1495">
        <f t="shared" si="1320"/>
        <v>0</v>
      </c>
      <c r="AM238" s="1496">
        <f t="shared" si="1320"/>
        <v>0</v>
      </c>
      <c r="AN238" s="1497">
        <f t="shared" si="399"/>
        <v>0</v>
      </c>
      <c r="AO238" s="1498">
        <f t="shared" si="1327"/>
        <v>0</v>
      </c>
      <c r="AP238" s="1499">
        <f t="shared" si="1354"/>
        <v>0</v>
      </c>
      <c r="AQ238" s="1500">
        <f t="shared" si="1355"/>
        <v>0</v>
      </c>
      <c r="AR238" s="1501">
        <f t="shared" si="1356"/>
        <v>0</v>
      </c>
      <c r="AS238" s="1498">
        <f t="shared" si="1324"/>
        <v>0</v>
      </c>
      <c r="AT238" s="1501">
        <f t="shared" si="1357"/>
        <v>0</v>
      </c>
      <c r="AU238" s="1498">
        <f t="shared" si="1358"/>
        <v>1</v>
      </c>
      <c r="AV238" s="1498">
        <f t="shared" si="1359"/>
        <v>2</v>
      </c>
      <c r="AW238" s="1499">
        <f t="shared" si="1360"/>
        <v>0</v>
      </c>
      <c r="AX238" s="1502">
        <f t="shared" si="1361"/>
        <v>0</v>
      </c>
      <c r="AY238" s="1503">
        <f t="shared" si="1362"/>
        <v>0</v>
      </c>
      <c r="AZ238" s="1498">
        <f t="shared" si="1363"/>
        <v>2</v>
      </c>
      <c r="BA238" s="1498">
        <f t="shared" si="1364"/>
        <v>3</v>
      </c>
      <c r="BB238" s="1499">
        <f t="shared" si="1365"/>
        <v>0</v>
      </c>
      <c r="BC238" s="1502">
        <f t="shared" si="1366"/>
        <v>0</v>
      </c>
      <c r="BD238" s="1503">
        <f t="shared" si="1367"/>
        <v>0</v>
      </c>
      <c r="BE238" s="1498">
        <f t="shared" si="1368"/>
        <v>3</v>
      </c>
      <c r="BF238" s="1498">
        <f t="shared" si="1369"/>
        <v>4</v>
      </c>
      <c r="BG238" s="1499">
        <f t="shared" si="1370"/>
        <v>0</v>
      </c>
      <c r="BH238" s="1502">
        <f t="shared" si="1371"/>
        <v>0</v>
      </c>
      <c r="BI238" s="1502">
        <f t="shared" si="1372"/>
        <v>0</v>
      </c>
      <c r="BJ238" s="1504">
        <f t="shared" si="1373"/>
        <v>1900</v>
      </c>
      <c r="BK238" s="1505" t="str">
        <f t="shared" si="1374"/>
        <v/>
      </c>
      <c r="BL238" s="1506"/>
      <c r="BM238" s="1507">
        <f t="shared" si="1375"/>
        <v>0</v>
      </c>
      <c r="BN238" s="1508">
        <f t="shared" si="1376"/>
        <v>0</v>
      </c>
      <c r="BO238" s="1508">
        <f t="shared" si="1376"/>
        <v>0</v>
      </c>
      <c r="BP238" s="1508">
        <f t="shared" si="1376"/>
        <v>0</v>
      </c>
      <c r="BQ238" s="1508">
        <f t="shared" ref="BN238:CC254" si="1521">IF(BQ$12&lt;$AO238,0,IF(BQ$12&lt;=$AU238,IF(BQ$12&lt;$AS238,$L238,$AT238),IF(OR(AND(BQ$12&lt;$BF238,BQ$12&gt;=$BE238),AND(BQ$12&lt;$BA238,BQ$12&gt;=$AZ238),AND(BQ$12&lt;$AV238,BQ$12&gt;=$AU238)),0,IF(BQ$12&gt;=$BF238,$BG238*$D238/12,IF(BQ$12&gt;=$BA238,$BB238*$D238/12,IF(BQ$12&gt;=$AV238,$AW238*$D238/12))))))</f>
        <v>0</v>
      </c>
      <c r="BR238" s="1508">
        <f t="shared" si="1521"/>
        <v>0</v>
      </c>
      <c r="BS238" s="1508">
        <f t="shared" si="1521"/>
        <v>0</v>
      </c>
      <c r="BT238" s="1508">
        <f t="shared" si="1521"/>
        <v>0</v>
      </c>
      <c r="BU238" s="1508">
        <f t="shared" si="1521"/>
        <v>0</v>
      </c>
      <c r="BV238" s="1508">
        <f t="shared" si="1521"/>
        <v>0</v>
      </c>
      <c r="BW238" s="1508">
        <f t="shared" si="1521"/>
        <v>0</v>
      </c>
      <c r="BX238" s="1508">
        <f t="shared" si="1521"/>
        <v>0</v>
      </c>
      <c r="BY238" s="1507">
        <f t="shared" si="1521"/>
        <v>0</v>
      </c>
      <c r="BZ238" s="1508">
        <f t="shared" si="1521"/>
        <v>0</v>
      </c>
      <c r="CA238" s="1508">
        <f t="shared" si="1521"/>
        <v>0</v>
      </c>
      <c r="CB238" s="1508">
        <f t="shared" si="1521"/>
        <v>0</v>
      </c>
      <c r="CC238" s="1508">
        <f t="shared" si="1521"/>
        <v>0</v>
      </c>
      <c r="CD238" s="1508">
        <f t="shared" si="1516"/>
        <v>0</v>
      </c>
      <c r="CE238" s="1508">
        <f t="shared" si="1516"/>
        <v>0</v>
      </c>
      <c r="CF238" s="1508">
        <f t="shared" si="1516"/>
        <v>0</v>
      </c>
      <c r="CG238" s="1508">
        <f t="shared" si="1516"/>
        <v>0</v>
      </c>
      <c r="CH238" s="1508">
        <f t="shared" si="1516"/>
        <v>0</v>
      </c>
      <c r="CI238" s="1508">
        <f t="shared" si="1516"/>
        <v>0</v>
      </c>
      <c r="CJ238" s="1509">
        <f t="shared" si="1516"/>
        <v>0</v>
      </c>
      <c r="CK238" s="1507">
        <f t="shared" si="1516"/>
        <v>0</v>
      </c>
      <c r="CL238" s="1508">
        <f t="shared" si="1516"/>
        <v>0</v>
      </c>
      <c r="CM238" s="1508">
        <f t="shared" si="1516"/>
        <v>0</v>
      </c>
      <c r="CN238" s="1508">
        <f t="shared" si="1516"/>
        <v>0</v>
      </c>
      <c r="CO238" s="1508">
        <f t="shared" si="1516"/>
        <v>0</v>
      </c>
      <c r="CP238" s="1508">
        <f t="shared" si="1516"/>
        <v>0</v>
      </c>
      <c r="CQ238" s="1508">
        <f t="shared" si="1516"/>
        <v>0</v>
      </c>
      <c r="CR238" s="1508">
        <f t="shared" si="1516"/>
        <v>0</v>
      </c>
      <c r="CS238" s="1508">
        <f t="shared" si="1516"/>
        <v>0</v>
      </c>
      <c r="CT238" s="1508">
        <f t="shared" si="1517"/>
        <v>0</v>
      </c>
      <c r="CU238" s="1508">
        <f t="shared" si="1517"/>
        <v>0</v>
      </c>
      <c r="CV238" s="1509">
        <f t="shared" si="1517"/>
        <v>0</v>
      </c>
      <c r="CW238" s="1508">
        <f t="shared" si="1517"/>
        <v>0</v>
      </c>
      <c r="CX238" s="1508">
        <f t="shared" si="1517"/>
        <v>0</v>
      </c>
      <c r="CY238" s="1508">
        <f t="shared" si="1517"/>
        <v>0</v>
      </c>
      <c r="CZ238" s="1508">
        <f t="shared" si="1517"/>
        <v>0</v>
      </c>
      <c r="DA238" s="1508">
        <f t="shared" si="1517"/>
        <v>0</v>
      </c>
      <c r="DB238" s="1508">
        <f t="shared" si="1517"/>
        <v>0</v>
      </c>
      <c r="DC238" s="1508">
        <f t="shared" si="1517"/>
        <v>0</v>
      </c>
      <c r="DD238" s="1508">
        <f t="shared" si="1517"/>
        <v>0</v>
      </c>
      <c r="DE238" s="1508">
        <f t="shared" si="1517"/>
        <v>0</v>
      </c>
      <c r="DF238" s="1508">
        <f t="shared" si="1517"/>
        <v>0</v>
      </c>
      <c r="DG238" s="1508">
        <f t="shared" si="1517"/>
        <v>0</v>
      </c>
      <c r="DH238" s="1509">
        <f t="shared" si="1517"/>
        <v>0</v>
      </c>
      <c r="DI238" s="1508">
        <f t="shared" si="1517"/>
        <v>0</v>
      </c>
      <c r="DJ238" s="1508">
        <f t="shared" si="1518"/>
        <v>0</v>
      </c>
      <c r="DK238" s="1508">
        <f t="shared" si="1518"/>
        <v>0</v>
      </c>
      <c r="DL238" s="1508">
        <f t="shared" si="1518"/>
        <v>0</v>
      </c>
      <c r="DM238" s="1508">
        <f t="shared" si="1518"/>
        <v>0</v>
      </c>
      <c r="DN238" s="1508">
        <f t="shared" si="1518"/>
        <v>0</v>
      </c>
      <c r="DO238" s="1508">
        <f t="shared" si="1518"/>
        <v>0</v>
      </c>
      <c r="DP238" s="1508">
        <f t="shared" si="1518"/>
        <v>0</v>
      </c>
      <c r="DQ238" s="1508">
        <f t="shared" si="1518"/>
        <v>0</v>
      </c>
      <c r="DR238" s="1508">
        <f t="shared" si="1518"/>
        <v>0</v>
      </c>
      <c r="DS238" s="1508">
        <f t="shared" si="1518"/>
        <v>0</v>
      </c>
      <c r="DT238" s="1509">
        <f t="shared" si="1518"/>
        <v>0</v>
      </c>
      <c r="DU238" s="1507">
        <f t="shared" si="1518"/>
        <v>0</v>
      </c>
      <c r="DV238" s="1508">
        <f t="shared" si="1518"/>
        <v>0</v>
      </c>
      <c r="DW238" s="1508">
        <f t="shared" si="1518"/>
        <v>0</v>
      </c>
      <c r="DX238" s="1508">
        <f t="shared" si="1518"/>
        <v>0</v>
      </c>
      <c r="DY238" s="1508">
        <f t="shared" si="1518"/>
        <v>0</v>
      </c>
      <c r="DZ238" s="1508">
        <f t="shared" si="1519"/>
        <v>0</v>
      </c>
      <c r="EA238" s="1508">
        <f t="shared" si="1519"/>
        <v>0</v>
      </c>
      <c r="EB238" s="1508">
        <f t="shared" si="1519"/>
        <v>0</v>
      </c>
      <c r="EC238" s="1508">
        <f t="shared" si="1519"/>
        <v>0</v>
      </c>
      <c r="ED238" s="1508">
        <f t="shared" si="1519"/>
        <v>0</v>
      </c>
      <c r="EE238" s="1508">
        <f t="shared" si="1519"/>
        <v>0</v>
      </c>
      <c r="EF238" s="1508">
        <f t="shared" si="1519"/>
        <v>0</v>
      </c>
      <c r="EG238" s="1507">
        <f t="shared" si="1519"/>
        <v>0</v>
      </c>
      <c r="EH238" s="1508">
        <f t="shared" si="1519"/>
        <v>0</v>
      </c>
      <c r="EI238" s="1508">
        <f t="shared" si="1519"/>
        <v>0</v>
      </c>
      <c r="EJ238" s="1508">
        <f t="shared" si="1519"/>
        <v>0</v>
      </c>
      <c r="EK238" s="1508">
        <f t="shared" si="1519"/>
        <v>0</v>
      </c>
      <c r="EL238" s="1508">
        <f t="shared" si="1519"/>
        <v>0</v>
      </c>
      <c r="EM238" s="1508">
        <f t="shared" si="1519"/>
        <v>0</v>
      </c>
      <c r="EN238" s="1508">
        <f t="shared" si="1519"/>
        <v>0</v>
      </c>
      <c r="EO238" s="1508">
        <f t="shared" si="1519"/>
        <v>0</v>
      </c>
      <c r="EP238" s="1508">
        <f t="shared" si="1520"/>
        <v>0</v>
      </c>
      <c r="EQ238" s="1508">
        <f t="shared" si="1520"/>
        <v>0</v>
      </c>
      <c r="ER238" s="1509">
        <f t="shared" si="1520"/>
        <v>0</v>
      </c>
      <c r="ES238" s="1507">
        <f t="shared" si="1520"/>
        <v>0</v>
      </c>
      <c r="ET238" s="1508">
        <f t="shared" si="1520"/>
        <v>0</v>
      </c>
      <c r="EU238" s="1508">
        <f t="shared" si="1520"/>
        <v>0</v>
      </c>
      <c r="EV238" s="1508">
        <f t="shared" si="1520"/>
        <v>0</v>
      </c>
      <c r="EW238" s="1508">
        <f t="shared" si="1520"/>
        <v>0</v>
      </c>
      <c r="EX238" s="1508">
        <f t="shared" si="1520"/>
        <v>0</v>
      </c>
      <c r="EY238" s="1508">
        <f t="shared" si="1520"/>
        <v>0</v>
      </c>
      <c r="EZ238" s="1508">
        <f t="shared" si="1520"/>
        <v>0</v>
      </c>
      <c r="FA238" s="1508">
        <f t="shared" si="1520"/>
        <v>0</v>
      </c>
      <c r="FB238" s="1508">
        <f t="shared" si="1520"/>
        <v>0</v>
      </c>
      <c r="FC238" s="1508">
        <f t="shared" si="1520"/>
        <v>0</v>
      </c>
      <c r="FD238" s="1509">
        <f t="shared" si="1520"/>
        <v>0</v>
      </c>
      <c r="FE238" s="1508">
        <f t="shared" si="1520"/>
        <v>0</v>
      </c>
      <c r="FF238" s="1508">
        <f t="shared" si="1339"/>
        <v>0</v>
      </c>
      <c r="FG238" s="1508">
        <f t="shared" si="1515"/>
        <v>0</v>
      </c>
      <c r="FH238" s="1508">
        <f t="shared" si="1515"/>
        <v>0</v>
      </c>
      <c r="FI238" s="1508">
        <f t="shared" si="1515"/>
        <v>0</v>
      </c>
      <c r="FJ238" s="1508">
        <f t="shared" si="1515"/>
        <v>0</v>
      </c>
      <c r="FK238" s="1508">
        <f t="shared" si="1515"/>
        <v>0</v>
      </c>
      <c r="FL238" s="1508">
        <f t="shared" si="1515"/>
        <v>0</v>
      </c>
      <c r="FM238" s="1508">
        <f t="shared" si="1515"/>
        <v>0</v>
      </c>
      <c r="FN238" s="1508">
        <f t="shared" si="1515"/>
        <v>0</v>
      </c>
      <c r="FO238" s="1508">
        <f t="shared" si="1515"/>
        <v>0</v>
      </c>
      <c r="FP238" s="1509">
        <f t="shared" si="1515"/>
        <v>0</v>
      </c>
      <c r="FQ238" s="1508">
        <f t="shared" si="1515"/>
        <v>0</v>
      </c>
      <c r="FR238" s="1508">
        <f t="shared" si="1515"/>
        <v>0</v>
      </c>
      <c r="FS238" s="1508">
        <f t="shared" si="1515"/>
        <v>0</v>
      </c>
      <c r="FT238" s="1508">
        <f t="shared" si="1515"/>
        <v>0</v>
      </c>
      <c r="FU238" s="1508">
        <f t="shared" si="1515"/>
        <v>0</v>
      </c>
      <c r="FV238" s="1508">
        <f t="shared" si="1515"/>
        <v>0</v>
      </c>
      <c r="FW238" s="1508">
        <f t="shared" si="1322"/>
        <v>0</v>
      </c>
      <c r="FX238" s="1508">
        <f t="shared" si="1322"/>
        <v>0</v>
      </c>
      <c r="FY238" s="1508">
        <f t="shared" si="1322"/>
        <v>0</v>
      </c>
      <c r="FZ238" s="1508">
        <f t="shared" si="1322"/>
        <v>0</v>
      </c>
      <c r="GA238" s="1508">
        <f t="shared" si="1322"/>
        <v>0</v>
      </c>
      <c r="GB238" s="1509">
        <f t="shared" si="1322"/>
        <v>0</v>
      </c>
      <c r="GC238" s="1506"/>
      <c r="GD238" s="1458">
        <f t="shared" si="1377"/>
        <v>1</v>
      </c>
      <c r="GE238" s="1510">
        <f t="shared" si="1341"/>
        <v>0</v>
      </c>
      <c r="GF238" s="1511">
        <f t="shared" si="1341"/>
        <v>0</v>
      </c>
      <c r="GG238" s="1511">
        <f t="shared" si="1341"/>
        <v>0</v>
      </c>
      <c r="GH238" s="1511">
        <f t="shared" si="1341"/>
        <v>0</v>
      </c>
      <c r="GI238" s="1511">
        <f t="shared" si="1341"/>
        <v>0</v>
      </c>
      <c r="GJ238" s="1511">
        <f t="shared" si="1341"/>
        <v>0</v>
      </c>
      <c r="GK238" s="1511">
        <f t="shared" si="1341"/>
        <v>0</v>
      </c>
      <c r="GL238" s="1511">
        <f t="shared" si="1341"/>
        <v>0</v>
      </c>
      <c r="GM238" s="1511">
        <f t="shared" si="1341"/>
        <v>0</v>
      </c>
      <c r="GN238" s="1512">
        <f t="shared" si="1341"/>
        <v>0</v>
      </c>
      <c r="GO238" s="1513">
        <f t="shared" si="1378"/>
        <v>0</v>
      </c>
      <c r="GP238" s="1506"/>
      <c r="GQ238" s="1510">
        <f t="shared" si="1304"/>
        <v>0</v>
      </c>
      <c r="GR238" s="1511">
        <f t="shared" si="1510"/>
        <v>0</v>
      </c>
      <c r="GS238" s="1511">
        <f t="shared" si="1510"/>
        <v>0</v>
      </c>
      <c r="GT238" s="1511">
        <f t="shared" si="1510"/>
        <v>0</v>
      </c>
      <c r="GU238" s="1511">
        <f t="shared" si="1510"/>
        <v>0</v>
      </c>
      <c r="GV238" s="1511">
        <f t="shared" si="1510"/>
        <v>0</v>
      </c>
      <c r="GW238" s="1511">
        <f t="shared" si="1510"/>
        <v>0</v>
      </c>
      <c r="GX238" s="1511">
        <f t="shared" si="1510"/>
        <v>0</v>
      </c>
      <c r="GY238" s="1511">
        <f t="shared" si="1510"/>
        <v>0</v>
      </c>
      <c r="GZ238" s="1512">
        <f t="shared" si="1510"/>
        <v>0</v>
      </c>
      <c r="HA238" s="1513">
        <f t="shared" si="1379"/>
        <v>0</v>
      </c>
      <c r="HB238" s="1506">
        <f t="shared" si="1380"/>
        <v>1</v>
      </c>
      <c r="HC238" s="1506"/>
      <c r="HD238" s="1508">
        <f t="shared" si="1381"/>
        <v>0</v>
      </c>
      <c r="HE238" s="1460">
        <f t="shared" si="1382"/>
        <v>0</v>
      </c>
      <c r="HF238" s="1460">
        <f t="shared" si="1383"/>
        <v>0</v>
      </c>
      <c r="HG238" s="1460">
        <f t="shared" si="1384"/>
        <v>0</v>
      </c>
      <c r="HH238" s="1460">
        <f t="shared" si="1385"/>
        <v>0</v>
      </c>
      <c r="HI238" s="1460">
        <f t="shared" si="1386"/>
        <v>0</v>
      </c>
      <c r="HJ238" s="1460">
        <f t="shared" si="1387"/>
        <v>0</v>
      </c>
      <c r="HK238" s="1460">
        <f t="shared" si="1388"/>
        <v>0</v>
      </c>
      <c r="HL238" s="1460">
        <f t="shared" si="1389"/>
        <v>0</v>
      </c>
      <c r="HM238" s="1460">
        <f t="shared" si="1390"/>
        <v>0</v>
      </c>
      <c r="HN238" s="1460">
        <f t="shared" si="1391"/>
        <v>0</v>
      </c>
      <c r="HO238" s="1460">
        <f t="shared" si="1392"/>
        <v>0</v>
      </c>
      <c r="HP238" s="1460">
        <f t="shared" si="1393"/>
        <v>0</v>
      </c>
      <c r="HQ238" s="1460">
        <f t="shared" si="1394"/>
        <v>0</v>
      </c>
      <c r="HR238" s="1460">
        <f t="shared" si="1395"/>
        <v>0</v>
      </c>
      <c r="HS238" s="1460">
        <f t="shared" si="1396"/>
        <v>0</v>
      </c>
      <c r="HT238" s="1460">
        <f t="shared" si="1397"/>
        <v>0</v>
      </c>
      <c r="HU238" s="1460">
        <f t="shared" si="1398"/>
        <v>0</v>
      </c>
      <c r="HV238" s="1460">
        <f t="shared" si="1399"/>
        <v>0</v>
      </c>
      <c r="HW238" s="1460">
        <f t="shared" si="1400"/>
        <v>0</v>
      </c>
      <c r="HX238" s="1460">
        <f t="shared" si="1401"/>
        <v>0</v>
      </c>
      <c r="HY238" s="1460">
        <f t="shared" si="1402"/>
        <v>0</v>
      </c>
      <c r="HZ238" s="1460">
        <f t="shared" si="1403"/>
        <v>0</v>
      </c>
      <c r="IA238" s="1460">
        <f t="shared" si="1404"/>
        <v>0</v>
      </c>
      <c r="IB238" s="1460">
        <f t="shared" si="1405"/>
        <v>0</v>
      </c>
      <c r="IC238" s="1460">
        <f t="shared" si="1406"/>
        <v>0</v>
      </c>
      <c r="ID238" s="1460">
        <f t="shared" si="1407"/>
        <v>0</v>
      </c>
      <c r="IE238" s="1460">
        <f t="shared" si="1408"/>
        <v>0</v>
      </c>
      <c r="IF238" s="1460">
        <f t="shared" si="1409"/>
        <v>0</v>
      </c>
      <c r="IG238" s="1460">
        <f t="shared" si="1410"/>
        <v>0</v>
      </c>
      <c r="IH238" s="1460">
        <f t="shared" si="1411"/>
        <v>0</v>
      </c>
      <c r="II238" s="1460">
        <f t="shared" si="1412"/>
        <v>0</v>
      </c>
      <c r="IJ238" s="1460">
        <f t="shared" si="1413"/>
        <v>0</v>
      </c>
      <c r="IK238" s="1460">
        <f t="shared" si="1414"/>
        <v>0</v>
      </c>
      <c r="IL238" s="1460">
        <f t="shared" si="1415"/>
        <v>0</v>
      </c>
      <c r="IM238" s="1460">
        <f t="shared" si="1416"/>
        <v>0</v>
      </c>
      <c r="IN238" s="1460">
        <f t="shared" si="1417"/>
        <v>0</v>
      </c>
      <c r="IO238" s="1460">
        <f t="shared" si="1418"/>
        <v>0</v>
      </c>
      <c r="IP238" s="1460">
        <f t="shared" si="1419"/>
        <v>0</v>
      </c>
      <c r="IQ238" s="1460">
        <f t="shared" si="1420"/>
        <v>0</v>
      </c>
      <c r="IR238" s="1460">
        <f t="shared" si="1421"/>
        <v>0</v>
      </c>
      <c r="IS238" s="1460">
        <f t="shared" si="1422"/>
        <v>0</v>
      </c>
      <c r="IT238" s="1460">
        <f t="shared" si="1423"/>
        <v>0</v>
      </c>
      <c r="IU238" s="1460">
        <f t="shared" si="1424"/>
        <v>0</v>
      </c>
      <c r="IV238" s="1460">
        <f t="shared" si="1425"/>
        <v>0</v>
      </c>
      <c r="IW238" s="1460">
        <f t="shared" si="1426"/>
        <v>0</v>
      </c>
      <c r="IX238" s="1460">
        <f t="shared" si="1427"/>
        <v>0</v>
      </c>
      <c r="IY238" s="1460">
        <f t="shared" si="1428"/>
        <v>0</v>
      </c>
      <c r="IZ238" s="1460">
        <f t="shared" si="1429"/>
        <v>0</v>
      </c>
      <c r="JA238" s="1460">
        <f t="shared" si="1430"/>
        <v>0</v>
      </c>
      <c r="JB238" s="1460">
        <f t="shared" si="1431"/>
        <v>0</v>
      </c>
      <c r="JC238" s="1460">
        <f t="shared" si="1432"/>
        <v>0</v>
      </c>
      <c r="JD238" s="1460">
        <f t="shared" si="1433"/>
        <v>0</v>
      </c>
      <c r="JE238" s="1460">
        <f t="shared" si="1434"/>
        <v>0</v>
      </c>
      <c r="JF238" s="1460">
        <f t="shared" si="1435"/>
        <v>0</v>
      </c>
      <c r="JG238" s="1460">
        <f t="shared" si="1436"/>
        <v>0</v>
      </c>
      <c r="JH238" s="1460">
        <f t="shared" si="1437"/>
        <v>0</v>
      </c>
      <c r="JI238" s="1460">
        <f t="shared" si="1438"/>
        <v>0</v>
      </c>
      <c r="JJ238" s="1460">
        <f t="shared" si="1439"/>
        <v>0</v>
      </c>
      <c r="JK238" s="1460">
        <f t="shared" si="1440"/>
        <v>0</v>
      </c>
      <c r="JL238" s="1460">
        <f t="shared" si="1441"/>
        <v>0</v>
      </c>
      <c r="JM238" s="1460">
        <f t="shared" si="1442"/>
        <v>0</v>
      </c>
      <c r="JN238" s="1460">
        <f t="shared" si="1443"/>
        <v>0</v>
      </c>
      <c r="JO238" s="1460">
        <f t="shared" si="1444"/>
        <v>0</v>
      </c>
      <c r="JP238" s="1460">
        <f t="shared" si="1445"/>
        <v>0</v>
      </c>
      <c r="JQ238" s="1460">
        <f t="shared" si="1446"/>
        <v>0</v>
      </c>
      <c r="JR238" s="1460">
        <f t="shared" si="1447"/>
        <v>0</v>
      </c>
      <c r="JS238" s="1460">
        <f t="shared" si="1448"/>
        <v>0</v>
      </c>
      <c r="JT238" s="1460">
        <f t="shared" si="1449"/>
        <v>0</v>
      </c>
      <c r="JU238" s="1460">
        <f t="shared" si="1450"/>
        <v>0</v>
      </c>
      <c r="JV238" s="1460">
        <f t="shared" si="1451"/>
        <v>0</v>
      </c>
      <c r="JW238" s="1460">
        <f t="shared" si="1452"/>
        <v>0</v>
      </c>
      <c r="JX238" s="1460">
        <f t="shared" si="1453"/>
        <v>0</v>
      </c>
      <c r="JY238" s="1460">
        <f t="shared" si="1454"/>
        <v>0</v>
      </c>
      <c r="JZ238" s="1460">
        <f t="shared" si="1455"/>
        <v>0</v>
      </c>
      <c r="KA238" s="1460">
        <f t="shared" si="1456"/>
        <v>0</v>
      </c>
      <c r="KB238" s="1460">
        <f t="shared" si="1457"/>
        <v>0</v>
      </c>
      <c r="KC238" s="1460">
        <f t="shared" si="1458"/>
        <v>0</v>
      </c>
      <c r="KD238" s="1460">
        <f t="shared" si="1459"/>
        <v>0</v>
      </c>
      <c r="KE238" s="1460">
        <f t="shared" si="1460"/>
        <v>0</v>
      </c>
      <c r="KF238" s="1460">
        <f t="shared" si="1461"/>
        <v>0</v>
      </c>
      <c r="KG238" s="1460">
        <f t="shared" si="1462"/>
        <v>0</v>
      </c>
      <c r="KH238" s="1460">
        <f t="shared" si="1463"/>
        <v>0</v>
      </c>
      <c r="KI238" s="1460">
        <f t="shared" si="1464"/>
        <v>0</v>
      </c>
      <c r="KJ238" s="1460">
        <f t="shared" si="1465"/>
        <v>0</v>
      </c>
      <c r="KK238" s="1460">
        <f t="shared" si="1466"/>
        <v>0</v>
      </c>
      <c r="KL238" s="1460">
        <f t="shared" si="1467"/>
        <v>0</v>
      </c>
      <c r="KM238" s="1460">
        <f t="shared" si="1468"/>
        <v>0</v>
      </c>
      <c r="KN238" s="1460">
        <f t="shared" si="1469"/>
        <v>0</v>
      </c>
      <c r="KO238" s="1460">
        <f t="shared" si="1470"/>
        <v>0</v>
      </c>
      <c r="KP238" s="1460">
        <f t="shared" si="1471"/>
        <v>0</v>
      </c>
      <c r="KQ238" s="1460">
        <f t="shared" si="1472"/>
        <v>0</v>
      </c>
      <c r="KR238" s="1460">
        <f t="shared" si="1473"/>
        <v>0</v>
      </c>
      <c r="KS238" s="1460">
        <f t="shared" si="1474"/>
        <v>0</v>
      </c>
      <c r="KT238" s="1460">
        <f t="shared" si="1475"/>
        <v>0</v>
      </c>
      <c r="KU238" s="1460">
        <f t="shared" si="1476"/>
        <v>0</v>
      </c>
      <c r="KV238" s="1460">
        <f t="shared" si="1477"/>
        <v>0</v>
      </c>
      <c r="KW238" s="1460">
        <f t="shared" si="1478"/>
        <v>0</v>
      </c>
      <c r="KX238" s="1460">
        <f t="shared" si="1479"/>
        <v>0</v>
      </c>
      <c r="KY238" s="1460">
        <f t="shared" si="1480"/>
        <v>0</v>
      </c>
      <c r="KZ238" s="1460">
        <f t="shared" si="1481"/>
        <v>0</v>
      </c>
      <c r="LA238" s="1460">
        <f t="shared" si="1482"/>
        <v>0</v>
      </c>
      <c r="LB238" s="1460">
        <f t="shared" si="1483"/>
        <v>0</v>
      </c>
      <c r="LC238" s="1460">
        <f t="shared" si="1484"/>
        <v>0</v>
      </c>
      <c r="LD238" s="1460">
        <f t="shared" si="1485"/>
        <v>0</v>
      </c>
      <c r="LE238" s="1460">
        <f t="shared" si="1486"/>
        <v>0</v>
      </c>
      <c r="LF238" s="1460">
        <f t="shared" si="1487"/>
        <v>0</v>
      </c>
      <c r="LG238" s="1460">
        <f t="shared" si="1488"/>
        <v>0</v>
      </c>
      <c r="LH238" s="1460">
        <f t="shared" si="1489"/>
        <v>0</v>
      </c>
      <c r="LI238" s="1460">
        <f t="shared" si="1490"/>
        <v>0</v>
      </c>
      <c r="LJ238" s="1460">
        <f t="shared" si="1491"/>
        <v>0</v>
      </c>
      <c r="LK238" s="1460">
        <f t="shared" si="1492"/>
        <v>0</v>
      </c>
      <c r="LL238" s="1460">
        <f t="shared" si="1493"/>
        <v>0</v>
      </c>
      <c r="LM238" s="1460">
        <f t="shared" si="1494"/>
        <v>0</v>
      </c>
      <c r="LN238" s="1460">
        <f t="shared" si="1495"/>
        <v>0</v>
      </c>
      <c r="LO238" s="1460">
        <f t="shared" si="1496"/>
        <v>0</v>
      </c>
      <c r="LP238" s="1460">
        <f t="shared" si="1497"/>
        <v>0</v>
      </c>
      <c r="LQ238" s="1460">
        <f t="shared" si="1498"/>
        <v>0</v>
      </c>
      <c r="LR238" s="1460">
        <f t="shared" si="1499"/>
        <v>0</v>
      </c>
      <c r="LS238" s="1460">
        <f t="shared" si="1500"/>
        <v>0</v>
      </c>
      <c r="LW238" s="1467">
        <f t="shared" si="1501"/>
        <v>0</v>
      </c>
      <c r="LX238" s="1467">
        <f t="shared" si="1502"/>
        <v>0</v>
      </c>
      <c r="LY238" s="1467">
        <f t="shared" si="1503"/>
        <v>0</v>
      </c>
      <c r="LZ238" s="1467">
        <f t="shared" si="1504"/>
        <v>0</v>
      </c>
      <c r="MA238" s="1506"/>
      <c r="MB238" s="1460">
        <f t="shared" si="1505"/>
        <v>0</v>
      </c>
      <c r="MC238" s="1460">
        <f t="shared" si="1506"/>
        <v>0</v>
      </c>
      <c r="MD238" s="1460">
        <f t="shared" si="1506"/>
        <v>0</v>
      </c>
      <c r="ME238" s="1460">
        <f t="shared" si="1506"/>
        <v>0</v>
      </c>
      <c r="MF238" s="1460">
        <f t="shared" ref="MC238:MR254" si="1522">IF(MF$12&lt;$AO238,0,IF(MF$12&lt;=$AU238,(MF$8-$LW238)*$D238/12,IF(MF$12&gt;=$BF238,(MF$8-$LZ238)*$D238/12,IF(MF$12&gt;=$BE238,0,IF(MF$12&gt;=$BA238,(MF$8-$LY238)*$D238/12,IF(MF$12&gt;=$AZ238,0,IF(MF$12&gt;=$AV238,(MF$8-$LX238)*$D238/12,0)))))))</f>
        <v>0</v>
      </c>
      <c r="MG238" s="1460">
        <f t="shared" si="1522"/>
        <v>0</v>
      </c>
      <c r="MH238" s="1460">
        <f t="shared" si="1522"/>
        <v>0</v>
      </c>
      <c r="MI238" s="1460">
        <f t="shared" si="1522"/>
        <v>0</v>
      </c>
      <c r="MJ238" s="1460">
        <f t="shared" si="1522"/>
        <v>0</v>
      </c>
      <c r="MK238" s="1460">
        <f t="shared" si="1522"/>
        <v>0</v>
      </c>
      <c r="ML238" s="1460">
        <f t="shared" si="1522"/>
        <v>0</v>
      </c>
      <c r="MM238" s="1460">
        <f t="shared" si="1522"/>
        <v>0</v>
      </c>
      <c r="MN238" s="1460">
        <f t="shared" si="1522"/>
        <v>0</v>
      </c>
      <c r="MO238" s="1460">
        <f t="shared" si="1522"/>
        <v>0</v>
      </c>
      <c r="MP238" s="1460">
        <f t="shared" si="1522"/>
        <v>0</v>
      </c>
      <c r="MQ238" s="1460">
        <f t="shared" si="1522"/>
        <v>0</v>
      </c>
      <c r="MR238" s="1460">
        <f t="shared" si="1522"/>
        <v>0</v>
      </c>
      <c r="MS238" s="1460">
        <f t="shared" si="1511"/>
        <v>0</v>
      </c>
      <c r="MT238" s="1460">
        <f t="shared" si="1511"/>
        <v>0</v>
      </c>
      <c r="MU238" s="1460">
        <f t="shared" si="1511"/>
        <v>0</v>
      </c>
      <c r="MV238" s="1460">
        <f t="shared" si="1511"/>
        <v>0</v>
      </c>
      <c r="MW238" s="1460">
        <f t="shared" si="1511"/>
        <v>0</v>
      </c>
      <c r="MX238" s="1460">
        <f t="shared" si="1511"/>
        <v>0</v>
      </c>
      <c r="MY238" s="1460">
        <f t="shared" si="1511"/>
        <v>0</v>
      </c>
      <c r="MZ238" s="1460">
        <f t="shared" si="1511"/>
        <v>0</v>
      </c>
      <c r="NA238" s="1460">
        <f t="shared" si="1511"/>
        <v>0</v>
      </c>
      <c r="NB238" s="1460">
        <f t="shared" si="1511"/>
        <v>0</v>
      </c>
      <c r="NC238" s="1460">
        <f t="shared" si="1511"/>
        <v>0</v>
      </c>
      <c r="ND238" s="1460">
        <f t="shared" si="1511"/>
        <v>0</v>
      </c>
      <c r="NE238" s="1460">
        <f t="shared" si="1511"/>
        <v>0</v>
      </c>
      <c r="NF238" s="1460">
        <f t="shared" si="1511"/>
        <v>0</v>
      </c>
      <c r="NG238" s="1460">
        <f t="shared" si="1511"/>
        <v>0</v>
      </c>
      <c r="NH238" s="1460">
        <f t="shared" si="1511"/>
        <v>0</v>
      </c>
      <c r="NI238" s="1460">
        <f t="shared" si="1512"/>
        <v>0</v>
      </c>
      <c r="NJ238" s="1460">
        <f t="shared" si="1512"/>
        <v>0</v>
      </c>
      <c r="NK238" s="1460">
        <f t="shared" si="1512"/>
        <v>0</v>
      </c>
      <c r="NL238" s="1460">
        <f t="shared" si="1512"/>
        <v>0</v>
      </c>
      <c r="NM238" s="1460">
        <f t="shared" si="1512"/>
        <v>0</v>
      </c>
      <c r="NN238" s="1460">
        <f t="shared" si="1512"/>
        <v>0</v>
      </c>
      <c r="NO238" s="1460">
        <f t="shared" si="1512"/>
        <v>0</v>
      </c>
      <c r="NP238" s="1460">
        <f t="shared" si="1512"/>
        <v>0</v>
      </c>
      <c r="NQ238" s="1460">
        <f t="shared" si="1512"/>
        <v>0</v>
      </c>
      <c r="NR238" s="1460">
        <f t="shared" si="1512"/>
        <v>0</v>
      </c>
      <c r="NS238" s="1460">
        <f t="shared" si="1512"/>
        <v>0</v>
      </c>
      <c r="NT238" s="1460">
        <f t="shared" si="1512"/>
        <v>0</v>
      </c>
      <c r="NU238" s="1460">
        <f t="shared" si="1512"/>
        <v>0</v>
      </c>
      <c r="NV238" s="1460">
        <f t="shared" si="1512"/>
        <v>0</v>
      </c>
      <c r="NW238" s="1460">
        <f t="shared" si="1512"/>
        <v>0</v>
      </c>
      <c r="NX238" s="1460">
        <f t="shared" si="1512"/>
        <v>0</v>
      </c>
      <c r="NY238" s="1460">
        <f t="shared" si="1514"/>
        <v>0</v>
      </c>
      <c r="NZ238" s="1460">
        <f t="shared" si="1514"/>
        <v>0</v>
      </c>
      <c r="OA238" s="1460">
        <f t="shared" si="1514"/>
        <v>0</v>
      </c>
      <c r="OB238" s="1460">
        <f t="shared" si="1514"/>
        <v>0</v>
      </c>
      <c r="OC238" s="1460">
        <f t="shared" si="1514"/>
        <v>0</v>
      </c>
      <c r="OD238" s="1460">
        <f t="shared" si="1514"/>
        <v>0</v>
      </c>
      <c r="OE238" s="1460">
        <f t="shared" si="1514"/>
        <v>0</v>
      </c>
      <c r="OF238" s="1460">
        <f t="shared" si="1514"/>
        <v>0</v>
      </c>
      <c r="OG238" s="1460">
        <f t="shared" si="1514"/>
        <v>0</v>
      </c>
      <c r="OH238" s="1460">
        <f t="shared" si="1514"/>
        <v>0</v>
      </c>
      <c r="OI238" s="1460">
        <f t="shared" si="1514"/>
        <v>0</v>
      </c>
      <c r="OJ238" s="1460">
        <f t="shared" si="1514"/>
        <v>0</v>
      </c>
      <c r="OK238" s="1460">
        <f t="shared" si="1514"/>
        <v>0</v>
      </c>
      <c r="OL238" s="1460">
        <f t="shared" si="1514"/>
        <v>0</v>
      </c>
      <c r="OM238" s="1460">
        <f t="shared" si="1514"/>
        <v>0</v>
      </c>
      <c r="ON238" s="1460">
        <f t="shared" si="1514"/>
        <v>0</v>
      </c>
      <c r="OO238" s="1460">
        <f t="shared" si="1513"/>
        <v>0</v>
      </c>
      <c r="OP238" s="1460">
        <f t="shared" si="1507"/>
        <v>0</v>
      </c>
      <c r="OQ238" s="1460">
        <f t="shared" si="1507"/>
        <v>0</v>
      </c>
      <c r="OR238" s="1460">
        <f t="shared" si="1507"/>
        <v>0</v>
      </c>
      <c r="OS238" s="1460">
        <f t="shared" si="1507"/>
        <v>0</v>
      </c>
      <c r="OT238" s="1460">
        <f t="shared" si="1507"/>
        <v>0</v>
      </c>
      <c r="OU238" s="1460">
        <f t="shared" si="1507"/>
        <v>0</v>
      </c>
      <c r="OV238" s="1460">
        <f t="shared" si="1507"/>
        <v>0</v>
      </c>
      <c r="OW238" s="1460">
        <f t="shared" si="1507"/>
        <v>0</v>
      </c>
      <c r="OX238" s="1460">
        <f t="shared" si="1507"/>
        <v>0</v>
      </c>
      <c r="OY238" s="1460">
        <f t="shared" si="1507"/>
        <v>0</v>
      </c>
      <c r="OZ238" s="1460">
        <f t="shared" si="1507"/>
        <v>0</v>
      </c>
      <c r="PA238" s="1460">
        <f t="shared" si="1507"/>
        <v>0</v>
      </c>
      <c r="PB238" s="1460">
        <f t="shared" si="1507"/>
        <v>0</v>
      </c>
      <c r="PC238" s="1460">
        <f t="shared" si="1507"/>
        <v>0</v>
      </c>
      <c r="PD238" s="1460">
        <f t="shared" si="1507"/>
        <v>0</v>
      </c>
      <c r="PE238" s="1460">
        <f t="shared" si="1507"/>
        <v>0</v>
      </c>
      <c r="PF238" s="1460">
        <f t="shared" si="1508"/>
        <v>0</v>
      </c>
      <c r="PG238" s="1460">
        <f t="shared" si="1508"/>
        <v>0</v>
      </c>
      <c r="PH238" s="1460">
        <f t="shared" si="1508"/>
        <v>0</v>
      </c>
      <c r="PI238" s="1460">
        <f t="shared" si="1508"/>
        <v>0</v>
      </c>
      <c r="PJ238" s="1460">
        <f t="shared" si="1508"/>
        <v>0</v>
      </c>
      <c r="PK238" s="1460">
        <f t="shared" si="1508"/>
        <v>0</v>
      </c>
      <c r="PL238" s="1460">
        <f t="shared" si="1508"/>
        <v>0</v>
      </c>
      <c r="PM238" s="1460">
        <f t="shared" si="1508"/>
        <v>0</v>
      </c>
      <c r="PN238" s="1460">
        <f t="shared" si="1508"/>
        <v>0</v>
      </c>
      <c r="PO238" s="1460">
        <f t="shared" si="1508"/>
        <v>0</v>
      </c>
      <c r="PP238" s="1460">
        <f t="shared" si="1508"/>
        <v>0</v>
      </c>
      <c r="PQ238" s="1460">
        <f t="shared" si="1508"/>
        <v>0</v>
      </c>
      <c r="PR238" s="1460">
        <f t="shared" si="1508"/>
        <v>0</v>
      </c>
      <c r="PS238" s="1460">
        <f t="shared" si="1508"/>
        <v>0</v>
      </c>
      <c r="PT238" s="1460">
        <f t="shared" si="1508"/>
        <v>0</v>
      </c>
      <c r="PU238" s="1460">
        <f t="shared" si="1508"/>
        <v>0</v>
      </c>
      <c r="PV238" s="1460">
        <f t="shared" si="1509"/>
        <v>0</v>
      </c>
      <c r="PW238" s="1460">
        <f t="shared" si="1509"/>
        <v>0</v>
      </c>
      <c r="PX238" s="1460">
        <f t="shared" si="1509"/>
        <v>0</v>
      </c>
      <c r="PY238" s="1460">
        <f t="shared" si="1509"/>
        <v>0</v>
      </c>
      <c r="PZ238" s="1460">
        <f t="shared" si="1509"/>
        <v>0</v>
      </c>
      <c r="QA238" s="1460">
        <f t="shared" si="1509"/>
        <v>0</v>
      </c>
      <c r="QB238" s="1460">
        <f t="shared" si="1509"/>
        <v>0</v>
      </c>
      <c r="QC238" s="1460">
        <f t="shared" si="1509"/>
        <v>0</v>
      </c>
      <c r="QD238" s="1460">
        <f t="shared" si="1509"/>
        <v>0</v>
      </c>
      <c r="QE238" s="1460">
        <f t="shared" si="1509"/>
        <v>0</v>
      </c>
      <c r="QF238" s="1460">
        <f t="shared" si="1509"/>
        <v>0</v>
      </c>
      <c r="QG238" s="1460">
        <f t="shared" si="1509"/>
        <v>0</v>
      </c>
      <c r="QH238" s="1460">
        <f t="shared" si="1509"/>
        <v>0</v>
      </c>
      <c r="QI238" s="1460">
        <f t="shared" si="1509"/>
        <v>0</v>
      </c>
      <c r="QJ238" s="1460">
        <f t="shared" si="1509"/>
        <v>0</v>
      </c>
      <c r="QK238" s="1460">
        <f t="shared" si="1509"/>
        <v>0</v>
      </c>
      <c r="QL238" s="1460">
        <f t="shared" si="1323"/>
        <v>0</v>
      </c>
      <c r="QM238" s="1460">
        <f t="shared" si="1323"/>
        <v>0</v>
      </c>
      <c r="QN238" s="1460">
        <f t="shared" si="1323"/>
        <v>0</v>
      </c>
      <c r="QO238" s="1460">
        <f t="shared" si="1323"/>
        <v>0</v>
      </c>
      <c r="QP238" s="1460">
        <f t="shared" si="1323"/>
        <v>0</v>
      </c>
      <c r="QQ238" s="1460">
        <f t="shared" si="1323"/>
        <v>0</v>
      </c>
    </row>
    <row r="239" spans="1:459" s="1466" customFormat="1" ht="22.5" customHeight="1">
      <c r="A239" s="1468"/>
      <c r="B239" s="1469"/>
      <c r="C239" s="1469"/>
      <c r="D239" s="1470"/>
      <c r="E239" s="1471"/>
      <c r="F239" s="1472"/>
      <c r="G239" s="1472"/>
      <c r="H239" s="1473">
        <f t="shared" si="1342"/>
        <v>0</v>
      </c>
      <c r="I239" s="1474">
        <v>0</v>
      </c>
      <c r="J239" s="1475">
        <f t="shared" si="437"/>
        <v>0</v>
      </c>
      <c r="K239" s="1476">
        <v>0</v>
      </c>
      <c r="L239" s="1477">
        <f t="shared" si="1343"/>
        <v>0</v>
      </c>
      <c r="M239" s="1477">
        <f t="shared" si="1344"/>
        <v>0</v>
      </c>
      <c r="N239" s="1478"/>
      <c r="O239" s="1479">
        <v>0</v>
      </c>
      <c r="P239" s="1480">
        <v>0</v>
      </c>
      <c r="Q239" s="1828">
        <v>0</v>
      </c>
      <c r="R239" s="1831">
        <f t="shared" si="1345"/>
        <v>0</v>
      </c>
      <c r="S239" s="1481">
        <f>IF(AND(SUM(O239:Q239)=0,N239="NNN"),MIN('Operating History and Pro Forma'!$M$33,'Operating History and Pro Forma'!$T$15)*D239,SUM(O239:Q239)*D239)</f>
        <v>0</v>
      </c>
      <c r="T239" s="1482">
        <f t="shared" si="1346"/>
        <v>0</v>
      </c>
      <c r="U239" s="1483">
        <f t="shared" si="1347"/>
        <v>0</v>
      </c>
      <c r="V239" s="1480"/>
      <c r="W239" s="1514"/>
      <c r="X239" s="1486" t="str">
        <f t="shared" si="1348"/>
        <v/>
      </c>
      <c r="Y239" s="1487">
        <f t="shared" si="1349"/>
        <v>0</v>
      </c>
      <c r="Z239" s="1488"/>
      <c r="AA239" s="1488"/>
      <c r="AB239" s="1488"/>
      <c r="AC239" s="1488"/>
      <c r="AD239" s="1489">
        <f t="shared" si="1350"/>
        <v>0</v>
      </c>
      <c r="AE239" s="1490" t="str">
        <f t="shared" si="1351"/>
        <v/>
      </c>
      <c r="AF239" s="1491">
        <f t="shared" si="1352"/>
        <v>0</v>
      </c>
      <c r="AG239" s="1492">
        <f t="shared" si="1353"/>
        <v>0</v>
      </c>
      <c r="AH239" s="1493">
        <f t="shared" si="1320"/>
        <v>0</v>
      </c>
      <c r="AI239" s="1493">
        <f t="shared" si="1320"/>
        <v>0</v>
      </c>
      <c r="AJ239" s="1494">
        <f t="shared" si="1320"/>
        <v>0</v>
      </c>
      <c r="AK239" s="1494">
        <f t="shared" si="1320"/>
        <v>0</v>
      </c>
      <c r="AL239" s="1495">
        <f t="shared" si="1320"/>
        <v>0</v>
      </c>
      <c r="AM239" s="1496">
        <f t="shared" si="1320"/>
        <v>0</v>
      </c>
      <c r="AN239" s="1497">
        <f t="shared" si="399"/>
        <v>0</v>
      </c>
      <c r="AO239" s="1498">
        <f t="shared" si="1327"/>
        <v>0</v>
      </c>
      <c r="AP239" s="1499">
        <f t="shared" si="1354"/>
        <v>0</v>
      </c>
      <c r="AQ239" s="1500">
        <f t="shared" si="1355"/>
        <v>0</v>
      </c>
      <c r="AR239" s="1501">
        <f t="shared" si="1356"/>
        <v>0</v>
      </c>
      <c r="AS239" s="1498">
        <f t="shared" si="1324"/>
        <v>0</v>
      </c>
      <c r="AT239" s="1501">
        <f t="shared" si="1357"/>
        <v>0</v>
      </c>
      <c r="AU239" s="1498">
        <f t="shared" si="1358"/>
        <v>1</v>
      </c>
      <c r="AV239" s="1498">
        <f t="shared" si="1359"/>
        <v>2</v>
      </c>
      <c r="AW239" s="1499">
        <f t="shared" si="1360"/>
        <v>0</v>
      </c>
      <c r="AX239" s="1502">
        <f t="shared" si="1361"/>
        <v>0</v>
      </c>
      <c r="AY239" s="1503">
        <f t="shared" si="1362"/>
        <v>0</v>
      </c>
      <c r="AZ239" s="1498">
        <f t="shared" si="1363"/>
        <v>2</v>
      </c>
      <c r="BA239" s="1498">
        <f t="shared" si="1364"/>
        <v>3</v>
      </c>
      <c r="BB239" s="1499">
        <f t="shared" si="1365"/>
        <v>0</v>
      </c>
      <c r="BC239" s="1502">
        <f t="shared" si="1366"/>
        <v>0</v>
      </c>
      <c r="BD239" s="1503">
        <f t="shared" si="1367"/>
        <v>0</v>
      </c>
      <c r="BE239" s="1498">
        <f t="shared" si="1368"/>
        <v>3</v>
      </c>
      <c r="BF239" s="1498">
        <f t="shared" si="1369"/>
        <v>4</v>
      </c>
      <c r="BG239" s="1499">
        <f t="shared" si="1370"/>
        <v>0</v>
      </c>
      <c r="BH239" s="1502">
        <f t="shared" si="1371"/>
        <v>0</v>
      </c>
      <c r="BI239" s="1502">
        <f t="shared" si="1372"/>
        <v>0</v>
      </c>
      <c r="BJ239" s="1504">
        <f t="shared" si="1373"/>
        <v>1900</v>
      </c>
      <c r="BK239" s="1505" t="str">
        <f t="shared" si="1374"/>
        <v/>
      </c>
      <c r="BL239" s="1506"/>
      <c r="BM239" s="1507">
        <f t="shared" si="1375"/>
        <v>0</v>
      </c>
      <c r="BN239" s="1508">
        <f t="shared" si="1521"/>
        <v>0</v>
      </c>
      <c r="BO239" s="1508">
        <f t="shared" si="1521"/>
        <v>0</v>
      </c>
      <c r="BP239" s="1508">
        <f t="shared" si="1521"/>
        <v>0</v>
      </c>
      <c r="BQ239" s="1508">
        <f t="shared" si="1521"/>
        <v>0</v>
      </c>
      <c r="BR239" s="1508">
        <f t="shared" si="1521"/>
        <v>0</v>
      </c>
      <c r="BS239" s="1508">
        <f t="shared" si="1521"/>
        <v>0</v>
      </c>
      <c r="BT239" s="1508">
        <f t="shared" si="1521"/>
        <v>0</v>
      </c>
      <c r="BU239" s="1508">
        <f t="shared" si="1521"/>
        <v>0</v>
      </c>
      <c r="BV239" s="1508">
        <f t="shared" si="1521"/>
        <v>0</v>
      </c>
      <c r="BW239" s="1508">
        <f t="shared" si="1521"/>
        <v>0</v>
      </c>
      <c r="BX239" s="1508">
        <f t="shared" si="1521"/>
        <v>0</v>
      </c>
      <c r="BY239" s="1507">
        <f t="shared" si="1521"/>
        <v>0</v>
      </c>
      <c r="BZ239" s="1508">
        <f t="shared" si="1521"/>
        <v>0</v>
      </c>
      <c r="CA239" s="1508">
        <f t="shared" si="1521"/>
        <v>0</v>
      </c>
      <c r="CB239" s="1508">
        <f t="shared" si="1521"/>
        <v>0</v>
      </c>
      <c r="CC239" s="1508">
        <f t="shared" si="1521"/>
        <v>0</v>
      </c>
      <c r="CD239" s="1508">
        <f t="shared" si="1516"/>
        <v>0</v>
      </c>
      <c r="CE239" s="1508">
        <f t="shared" si="1516"/>
        <v>0</v>
      </c>
      <c r="CF239" s="1508">
        <f t="shared" si="1516"/>
        <v>0</v>
      </c>
      <c r="CG239" s="1508">
        <f t="shared" si="1516"/>
        <v>0</v>
      </c>
      <c r="CH239" s="1508">
        <f t="shared" si="1516"/>
        <v>0</v>
      </c>
      <c r="CI239" s="1508">
        <f t="shared" si="1516"/>
        <v>0</v>
      </c>
      <c r="CJ239" s="1509">
        <f t="shared" si="1516"/>
        <v>0</v>
      </c>
      <c r="CK239" s="1507">
        <f t="shared" si="1516"/>
        <v>0</v>
      </c>
      <c r="CL239" s="1508">
        <f t="shared" si="1516"/>
        <v>0</v>
      </c>
      <c r="CM239" s="1508">
        <f t="shared" si="1516"/>
        <v>0</v>
      </c>
      <c r="CN239" s="1508">
        <f t="shared" si="1516"/>
        <v>0</v>
      </c>
      <c r="CO239" s="1508">
        <f t="shared" si="1516"/>
        <v>0</v>
      </c>
      <c r="CP239" s="1508">
        <f t="shared" si="1516"/>
        <v>0</v>
      </c>
      <c r="CQ239" s="1508">
        <f t="shared" si="1516"/>
        <v>0</v>
      </c>
      <c r="CR239" s="1508">
        <f t="shared" si="1516"/>
        <v>0</v>
      </c>
      <c r="CS239" s="1508">
        <f t="shared" si="1516"/>
        <v>0</v>
      </c>
      <c r="CT239" s="1508">
        <f t="shared" si="1517"/>
        <v>0</v>
      </c>
      <c r="CU239" s="1508">
        <f t="shared" si="1517"/>
        <v>0</v>
      </c>
      <c r="CV239" s="1509">
        <f t="shared" si="1517"/>
        <v>0</v>
      </c>
      <c r="CW239" s="1508">
        <f t="shared" si="1517"/>
        <v>0</v>
      </c>
      <c r="CX239" s="1508">
        <f t="shared" si="1517"/>
        <v>0</v>
      </c>
      <c r="CY239" s="1508">
        <f t="shared" si="1517"/>
        <v>0</v>
      </c>
      <c r="CZ239" s="1508">
        <f t="shared" si="1517"/>
        <v>0</v>
      </c>
      <c r="DA239" s="1508">
        <f t="shared" si="1517"/>
        <v>0</v>
      </c>
      <c r="DB239" s="1508">
        <f t="shared" si="1517"/>
        <v>0</v>
      </c>
      <c r="DC239" s="1508">
        <f t="shared" si="1517"/>
        <v>0</v>
      </c>
      <c r="DD239" s="1508">
        <f t="shared" si="1517"/>
        <v>0</v>
      </c>
      <c r="DE239" s="1508">
        <f t="shared" si="1517"/>
        <v>0</v>
      </c>
      <c r="DF239" s="1508">
        <f t="shared" si="1517"/>
        <v>0</v>
      </c>
      <c r="DG239" s="1508">
        <f t="shared" si="1517"/>
        <v>0</v>
      </c>
      <c r="DH239" s="1509">
        <f t="shared" si="1517"/>
        <v>0</v>
      </c>
      <c r="DI239" s="1508">
        <f t="shared" si="1517"/>
        <v>0</v>
      </c>
      <c r="DJ239" s="1508">
        <f t="shared" si="1518"/>
        <v>0</v>
      </c>
      <c r="DK239" s="1508">
        <f t="shared" si="1518"/>
        <v>0</v>
      </c>
      <c r="DL239" s="1508">
        <f t="shared" si="1518"/>
        <v>0</v>
      </c>
      <c r="DM239" s="1508">
        <f t="shared" si="1518"/>
        <v>0</v>
      </c>
      <c r="DN239" s="1508">
        <f t="shared" si="1518"/>
        <v>0</v>
      </c>
      <c r="DO239" s="1508">
        <f t="shared" si="1518"/>
        <v>0</v>
      </c>
      <c r="DP239" s="1508">
        <f t="shared" si="1518"/>
        <v>0</v>
      </c>
      <c r="DQ239" s="1508">
        <f t="shared" si="1518"/>
        <v>0</v>
      </c>
      <c r="DR239" s="1508">
        <f t="shared" si="1518"/>
        <v>0</v>
      </c>
      <c r="DS239" s="1508">
        <f t="shared" si="1518"/>
        <v>0</v>
      </c>
      <c r="DT239" s="1509">
        <f t="shared" si="1518"/>
        <v>0</v>
      </c>
      <c r="DU239" s="1507">
        <f t="shared" si="1518"/>
        <v>0</v>
      </c>
      <c r="DV239" s="1508">
        <f t="shared" si="1518"/>
        <v>0</v>
      </c>
      <c r="DW239" s="1508">
        <f t="shared" si="1518"/>
        <v>0</v>
      </c>
      <c r="DX239" s="1508">
        <f t="shared" si="1518"/>
        <v>0</v>
      </c>
      <c r="DY239" s="1508">
        <f t="shared" si="1518"/>
        <v>0</v>
      </c>
      <c r="DZ239" s="1508">
        <f t="shared" si="1519"/>
        <v>0</v>
      </c>
      <c r="EA239" s="1508">
        <f t="shared" si="1519"/>
        <v>0</v>
      </c>
      <c r="EB239" s="1508">
        <f t="shared" si="1519"/>
        <v>0</v>
      </c>
      <c r="EC239" s="1508">
        <f t="shared" si="1519"/>
        <v>0</v>
      </c>
      <c r="ED239" s="1508">
        <f t="shared" si="1519"/>
        <v>0</v>
      </c>
      <c r="EE239" s="1508">
        <f t="shared" si="1519"/>
        <v>0</v>
      </c>
      <c r="EF239" s="1508">
        <f t="shared" si="1519"/>
        <v>0</v>
      </c>
      <c r="EG239" s="1507">
        <f t="shared" si="1519"/>
        <v>0</v>
      </c>
      <c r="EH239" s="1508">
        <f t="shared" si="1519"/>
        <v>0</v>
      </c>
      <c r="EI239" s="1508">
        <f t="shared" si="1519"/>
        <v>0</v>
      </c>
      <c r="EJ239" s="1508">
        <f t="shared" si="1519"/>
        <v>0</v>
      </c>
      <c r="EK239" s="1508">
        <f t="shared" si="1519"/>
        <v>0</v>
      </c>
      <c r="EL239" s="1508">
        <f t="shared" si="1519"/>
        <v>0</v>
      </c>
      <c r="EM239" s="1508">
        <f t="shared" si="1519"/>
        <v>0</v>
      </c>
      <c r="EN239" s="1508">
        <f t="shared" si="1519"/>
        <v>0</v>
      </c>
      <c r="EO239" s="1508">
        <f t="shared" si="1519"/>
        <v>0</v>
      </c>
      <c r="EP239" s="1508">
        <f t="shared" si="1520"/>
        <v>0</v>
      </c>
      <c r="EQ239" s="1508">
        <f t="shared" si="1520"/>
        <v>0</v>
      </c>
      <c r="ER239" s="1509">
        <f t="shared" si="1520"/>
        <v>0</v>
      </c>
      <c r="ES239" s="1507">
        <f t="shared" si="1520"/>
        <v>0</v>
      </c>
      <c r="ET239" s="1508">
        <f t="shared" si="1520"/>
        <v>0</v>
      </c>
      <c r="EU239" s="1508">
        <f t="shared" si="1520"/>
        <v>0</v>
      </c>
      <c r="EV239" s="1508">
        <f t="shared" si="1520"/>
        <v>0</v>
      </c>
      <c r="EW239" s="1508">
        <f t="shared" si="1520"/>
        <v>0</v>
      </c>
      <c r="EX239" s="1508">
        <f t="shared" si="1520"/>
        <v>0</v>
      </c>
      <c r="EY239" s="1508">
        <f t="shared" si="1520"/>
        <v>0</v>
      </c>
      <c r="EZ239" s="1508">
        <f t="shared" si="1520"/>
        <v>0</v>
      </c>
      <c r="FA239" s="1508">
        <f t="shared" si="1520"/>
        <v>0</v>
      </c>
      <c r="FB239" s="1508">
        <f t="shared" si="1520"/>
        <v>0</v>
      </c>
      <c r="FC239" s="1508">
        <f t="shared" si="1520"/>
        <v>0</v>
      </c>
      <c r="FD239" s="1509">
        <f t="shared" si="1520"/>
        <v>0</v>
      </c>
      <c r="FE239" s="1508">
        <f t="shared" si="1520"/>
        <v>0</v>
      </c>
      <c r="FF239" s="1508">
        <f t="shared" si="1339"/>
        <v>0</v>
      </c>
      <c r="FG239" s="1508">
        <f t="shared" si="1515"/>
        <v>0</v>
      </c>
      <c r="FH239" s="1508">
        <f t="shared" si="1515"/>
        <v>0</v>
      </c>
      <c r="FI239" s="1508">
        <f t="shared" si="1515"/>
        <v>0</v>
      </c>
      <c r="FJ239" s="1508">
        <f t="shared" si="1515"/>
        <v>0</v>
      </c>
      <c r="FK239" s="1508">
        <f t="shared" si="1515"/>
        <v>0</v>
      </c>
      <c r="FL239" s="1508">
        <f t="shared" si="1515"/>
        <v>0</v>
      </c>
      <c r="FM239" s="1508">
        <f t="shared" si="1515"/>
        <v>0</v>
      </c>
      <c r="FN239" s="1508">
        <f t="shared" si="1515"/>
        <v>0</v>
      </c>
      <c r="FO239" s="1508">
        <f t="shared" si="1515"/>
        <v>0</v>
      </c>
      <c r="FP239" s="1509">
        <f t="shared" si="1515"/>
        <v>0</v>
      </c>
      <c r="FQ239" s="1508">
        <f t="shared" si="1515"/>
        <v>0</v>
      </c>
      <c r="FR239" s="1508">
        <f t="shared" si="1515"/>
        <v>0</v>
      </c>
      <c r="FS239" s="1508">
        <f t="shared" si="1515"/>
        <v>0</v>
      </c>
      <c r="FT239" s="1508">
        <f t="shared" si="1515"/>
        <v>0</v>
      </c>
      <c r="FU239" s="1508">
        <f t="shared" si="1515"/>
        <v>0</v>
      </c>
      <c r="FV239" s="1508">
        <f t="shared" si="1515"/>
        <v>0</v>
      </c>
      <c r="FW239" s="1508">
        <f t="shared" si="1322"/>
        <v>0</v>
      </c>
      <c r="FX239" s="1508">
        <f t="shared" si="1322"/>
        <v>0</v>
      </c>
      <c r="FY239" s="1508">
        <f t="shared" si="1322"/>
        <v>0</v>
      </c>
      <c r="FZ239" s="1508">
        <f t="shared" si="1322"/>
        <v>0</v>
      </c>
      <c r="GA239" s="1508">
        <f t="shared" si="1322"/>
        <v>0</v>
      </c>
      <c r="GB239" s="1509">
        <f t="shared" si="1322"/>
        <v>0</v>
      </c>
      <c r="GC239" s="1506"/>
      <c r="GD239" s="1458">
        <f t="shared" si="1377"/>
        <v>1</v>
      </c>
      <c r="GE239" s="1510">
        <f t="shared" si="1341"/>
        <v>0</v>
      </c>
      <c r="GF239" s="1511">
        <f t="shared" si="1341"/>
        <v>0</v>
      </c>
      <c r="GG239" s="1511">
        <f t="shared" si="1341"/>
        <v>0</v>
      </c>
      <c r="GH239" s="1511">
        <f t="shared" si="1341"/>
        <v>0</v>
      </c>
      <c r="GI239" s="1511">
        <f t="shared" si="1341"/>
        <v>0</v>
      </c>
      <c r="GJ239" s="1511">
        <f t="shared" si="1341"/>
        <v>0</v>
      </c>
      <c r="GK239" s="1511">
        <f t="shared" si="1341"/>
        <v>0</v>
      </c>
      <c r="GL239" s="1511">
        <f t="shared" si="1341"/>
        <v>0</v>
      </c>
      <c r="GM239" s="1511">
        <f t="shared" si="1341"/>
        <v>0</v>
      </c>
      <c r="GN239" s="1512">
        <f t="shared" si="1341"/>
        <v>0</v>
      </c>
      <c r="GO239" s="1513">
        <f t="shared" si="1378"/>
        <v>0</v>
      </c>
      <c r="GP239" s="1506"/>
      <c r="GQ239" s="1510">
        <f t="shared" si="1304"/>
        <v>0</v>
      </c>
      <c r="GR239" s="1511">
        <f t="shared" si="1510"/>
        <v>0</v>
      </c>
      <c r="GS239" s="1511">
        <f t="shared" si="1510"/>
        <v>0</v>
      </c>
      <c r="GT239" s="1511">
        <f t="shared" si="1510"/>
        <v>0</v>
      </c>
      <c r="GU239" s="1511">
        <f t="shared" si="1510"/>
        <v>0</v>
      </c>
      <c r="GV239" s="1511">
        <f t="shared" si="1510"/>
        <v>0</v>
      </c>
      <c r="GW239" s="1511">
        <f t="shared" si="1510"/>
        <v>0</v>
      </c>
      <c r="GX239" s="1511">
        <f t="shared" si="1510"/>
        <v>0</v>
      </c>
      <c r="GY239" s="1511">
        <f t="shared" si="1510"/>
        <v>0</v>
      </c>
      <c r="GZ239" s="1512">
        <f t="shared" si="1510"/>
        <v>0</v>
      </c>
      <c r="HA239" s="1513">
        <f t="shared" si="1379"/>
        <v>0</v>
      </c>
      <c r="HB239" s="1506">
        <f t="shared" si="1380"/>
        <v>1</v>
      </c>
      <c r="HC239" s="1506"/>
      <c r="HD239" s="1508">
        <f t="shared" si="1381"/>
        <v>0</v>
      </c>
      <c r="HE239" s="1460">
        <f t="shared" si="1382"/>
        <v>0</v>
      </c>
      <c r="HF239" s="1460">
        <f t="shared" si="1383"/>
        <v>0</v>
      </c>
      <c r="HG239" s="1460">
        <f t="shared" si="1384"/>
        <v>0</v>
      </c>
      <c r="HH239" s="1460">
        <f t="shared" si="1385"/>
        <v>0</v>
      </c>
      <c r="HI239" s="1460">
        <f t="shared" si="1386"/>
        <v>0</v>
      </c>
      <c r="HJ239" s="1460">
        <f t="shared" si="1387"/>
        <v>0</v>
      </c>
      <c r="HK239" s="1460">
        <f t="shared" si="1388"/>
        <v>0</v>
      </c>
      <c r="HL239" s="1460">
        <f t="shared" si="1389"/>
        <v>0</v>
      </c>
      <c r="HM239" s="1460">
        <f t="shared" si="1390"/>
        <v>0</v>
      </c>
      <c r="HN239" s="1460">
        <f t="shared" si="1391"/>
        <v>0</v>
      </c>
      <c r="HO239" s="1460">
        <f t="shared" si="1392"/>
        <v>0</v>
      </c>
      <c r="HP239" s="1460">
        <f t="shared" si="1393"/>
        <v>0</v>
      </c>
      <c r="HQ239" s="1460">
        <f t="shared" si="1394"/>
        <v>0</v>
      </c>
      <c r="HR239" s="1460">
        <f t="shared" si="1395"/>
        <v>0</v>
      </c>
      <c r="HS239" s="1460">
        <f t="shared" si="1396"/>
        <v>0</v>
      </c>
      <c r="HT239" s="1460">
        <f t="shared" si="1397"/>
        <v>0</v>
      </c>
      <c r="HU239" s="1460">
        <f t="shared" si="1398"/>
        <v>0</v>
      </c>
      <c r="HV239" s="1460">
        <f t="shared" si="1399"/>
        <v>0</v>
      </c>
      <c r="HW239" s="1460">
        <f t="shared" si="1400"/>
        <v>0</v>
      </c>
      <c r="HX239" s="1460">
        <f t="shared" si="1401"/>
        <v>0</v>
      </c>
      <c r="HY239" s="1460">
        <f t="shared" si="1402"/>
        <v>0</v>
      </c>
      <c r="HZ239" s="1460">
        <f t="shared" si="1403"/>
        <v>0</v>
      </c>
      <c r="IA239" s="1460">
        <f t="shared" si="1404"/>
        <v>0</v>
      </c>
      <c r="IB239" s="1460">
        <f t="shared" si="1405"/>
        <v>0</v>
      </c>
      <c r="IC239" s="1460">
        <f t="shared" si="1406"/>
        <v>0</v>
      </c>
      <c r="ID239" s="1460">
        <f t="shared" si="1407"/>
        <v>0</v>
      </c>
      <c r="IE239" s="1460">
        <f t="shared" si="1408"/>
        <v>0</v>
      </c>
      <c r="IF239" s="1460">
        <f t="shared" si="1409"/>
        <v>0</v>
      </c>
      <c r="IG239" s="1460">
        <f t="shared" si="1410"/>
        <v>0</v>
      </c>
      <c r="IH239" s="1460">
        <f t="shared" si="1411"/>
        <v>0</v>
      </c>
      <c r="II239" s="1460">
        <f t="shared" si="1412"/>
        <v>0</v>
      </c>
      <c r="IJ239" s="1460">
        <f t="shared" si="1413"/>
        <v>0</v>
      </c>
      <c r="IK239" s="1460">
        <f t="shared" si="1414"/>
        <v>0</v>
      </c>
      <c r="IL239" s="1460">
        <f t="shared" si="1415"/>
        <v>0</v>
      </c>
      <c r="IM239" s="1460">
        <f t="shared" si="1416"/>
        <v>0</v>
      </c>
      <c r="IN239" s="1460">
        <f t="shared" si="1417"/>
        <v>0</v>
      </c>
      <c r="IO239" s="1460">
        <f t="shared" si="1418"/>
        <v>0</v>
      </c>
      <c r="IP239" s="1460">
        <f t="shared" si="1419"/>
        <v>0</v>
      </c>
      <c r="IQ239" s="1460">
        <f t="shared" si="1420"/>
        <v>0</v>
      </c>
      <c r="IR239" s="1460">
        <f t="shared" si="1421"/>
        <v>0</v>
      </c>
      <c r="IS239" s="1460">
        <f t="shared" si="1422"/>
        <v>0</v>
      </c>
      <c r="IT239" s="1460">
        <f t="shared" si="1423"/>
        <v>0</v>
      </c>
      <c r="IU239" s="1460">
        <f t="shared" si="1424"/>
        <v>0</v>
      </c>
      <c r="IV239" s="1460">
        <f t="shared" si="1425"/>
        <v>0</v>
      </c>
      <c r="IW239" s="1460">
        <f t="shared" si="1426"/>
        <v>0</v>
      </c>
      <c r="IX239" s="1460">
        <f t="shared" si="1427"/>
        <v>0</v>
      </c>
      <c r="IY239" s="1460">
        <f t="shared" si="1428"/>
        <v>0</v>
      </c>
      <c r="IZ239" s="1460">
        <f t="shared" si="1429"/>
        <v>0</v>
      </c>
      <c r="JA239" s="1460">
        <f t="shared" si="1430"/>
        <v>0</v>
      </c>
      <c r="JB239" s="1460">
        <f t="shared" si="1431"/>
        <v>0</v>
      </c>
      <c r="JC239" s="1460">
        <f t="shared" si="1432"/>
        <v>0</v>
      </c>
      <c r="JD239" s="1460">
        <f t="shared" si="1433"/>
        <v>0</v>
      </c>
      <c r="JE239" s="1460">
        <f t="shared" si="1434"/>
        <v>0</v>
      </c>
      <c r="JF239" s="1460">
        <f t="shared" si="1435"/>
        <v>0</v>
      </c>
      <c r="JG239" s="1460">
        <f t="shared" si="1436"/>
        <v>0</v>
      </c>
      <c r="JH239" s="1460">
        <f t="shared" si="1437"/>
        <v>0</v>
      </c>
      <c r="JI239" s="1460">
        <f t="shared" si="1438"/>
        <v>0</v>
      </c>
      <c r="JJ239" s="1460">
        <f t="shared" si="1439"/>
        <v>0</v>
      </c>
      <c r="JK239" s="1460">
        <f t="shared" si="1440"/>
        <v>0</v>
      </c>
      <c r="JL239" s="1460">
        <f t="shared" si="1441"/>
        <v>0</v>
      </c>
      <c r="JM239" s="1460">
        <f t="shared" si="1442"/>
        <v>0</v>
      </c>
      <c r="JN239" s="1460">
        <f t="shared" si="1443"/>
        <v>0</v>
      </c>
      <c r="JO239" s="1460">
        <f t="shared" si="1444"/>
        <v>0</v>
      </c>
      <c r="JP239" s="1460">
        <f t="shared" si="1445"/>
        <v>0</v>
      </c>
      <c r="JQ239" s="1460">
        <f t="shared" si="1446"/>
        <v>0</v>
      </c>
      <c r="JR239" s="1460">
        <f t="shared" si="1447"/>
        <v>0</v>
      </c>
      <c r="JS239" s="1460">
        <f t="shared" si="1448"/>
        <v>0</v>
      </c>
      <c r="JT239" s="1460">
        <f t="shared" si="1449"/>
        <v>0</v>
      </c>
      <c r="JU239" s="1460">
        <f t="shared" si="1450"/>
        <v>0</v>
      </c>
      <c r="JV239" s="1460">
        <f t="shared" si="1451"/>
        <v>0</v>
      </c>
      <c r="JW239" s="1460">
        <f t="shared" si="1452"/>
        <v>0</v>
      </c>
      <c r="JX239" s="1460">
        <f t="shared" si="1453"/>
        <v>0</v>
      </c>
      <c r="JY239" s="1460">
        <f t="shared" si="1454"/>
        <v>0</v>
      </c>
      <c r="JZ239" s="1460">
        <f t="shared" si="1455"/>
        <v>0</v>
      </c>
      <c r="KA239" s="1460">
        <f t="shared" si="1456"/>
        <v>0</v>
      </c>
      <c r="KB239" s="1460">
        <f t="shared" si="1457"/>
        <v>0</v>
      </c>
      <c r="KC239" s="1460">
        <f t="shared" si="1458"/>
        <v>0</v>
      </c>
      <c r="KD239" s="1460">
        <f t="shared" si="1459"/>
        <v>0</v>
      </c>
      <c r="KE239" s="1460">
        <f t="shared" si="1460"/>
        <v>0</v>
      </c>
      <c r="KF239" s="1460">
        <f t="shared" si="1461"/>
        <v>0</v>
      </c>
      <c r="KG239" s="1460">
        <f t="shared" si="1462"/>
        <v>0</v>
      </c>
      <c r="KH239" s="1460">
        <f t="shared" si="1463"/>
        <v>0</v>
      </c>
      <c r="KI239" s="1460">
        <f t="shared" si="1464"/>
        <v>0</v>
      </c>
      <c r="KJ239" s="1460">
        <f t="shared" si="1465"/>
        <v>0</v>
      </c>
      <c r="KK239" s="1460">
        <f t="shared" si="1466"/>
        <v>0</v>
      </c>
      <c r="KL239" s="1460">
        <f t="shared" si="1467"/>
        <v>0</v>
      </c>
      <c r="KM239" s="1460">
        <f t="shared" si="1468"/>
        <v>0</v>
      </c>
      <c r="KN239" s="1460">
        <f t="shared" si="1469"/>
        <v>0</v>
      </c>
      <c r="KO239" s="1460">
        <f t="shared" si="1470"/>
        <v>0</v>
      </c>
      <c r="KP239" s="1460">
        <f t="shared" si="1471"/>
        <v>0</v>
      </c>
      <c r="KQ239" s="1460">
        <f t="shared" si="1472"/>
        <v>0</v>
      </c>
      <c r="KR239" s="1460">
        <f t="shared" si="1473"/>
        <v>0</v>
      </c>
      <c r="KS239" s="1460">
        <f t="shared" si="1474"/>
        <v>0</v>
      </c>
      <c r="KT239" s="1460">
        <f t="shared" si="1475"/>
        <v>0</v>
      </c>
      <c r="KU239" s="1460">
        <f t="shared" si="1476"/>
        <v>0</v>
      </c>
      <c r="KV239" s="1460">
        <f t="shared" si="1477"/>
        <v>0</v>
      </c>
      <c r="KW239" s="1460">
        <f t="shared" si="1478"/>
        <v>0</v>
      </c>
      <c r="KX239" s="1460">
        <f t="shared" si="1479"/>
        <v>0</v>
      </c>
      <c r="KY239" s="1460">
        <f t="shared" si="1480"/>
        <v>0</v>
      </c>
      <c r="KZ239" s="1460">
        <f t="shared" si="1481"/>
        <v>0</v>
      </c>
      <c r="LA239" s="1460">
        <f t="shared" si="1482"/>
        <v>0</v>
      </c>
      <c r="LB239" s="1460">
        <f t="shared" si="1483"/>
        <v>0</v>
      </c>
      <c r="LC239" s="1460">
        <f t="shared" si="1484"/>
        <v>0</v>
      </c>
      <c r="LD239" s="1460">
        <f t="shared" si="1485"/>
        <v>0</v>
      </c>
      <c r="LE239" s="1460">
        <f t="shared" si="1486"/>
        <v>0</v>
      </c>
      <c r="LF239" s="1460">
        <f t="shared" si="1487"/>
        <v>0</v>
      </c>
      <c r="LG239" s="1460">
        <f t="shared" si="1488"/>
        <v>0</v>
      </c>
      <c r="LH239" s="1460">
        <f t="shared" si="1489"/>
        <v>0</v>
      </c>
      <c r="LI239" s="1460">
        <f t="shared" si="1490"/>
        <v>0</v>
      </c>
      <c r="LJ239" s="1460">
        <f t="shared" si="1491"/>
        <v>0</v>
      </c>
      <c r="LK239" s="1460">
        <f t="shared" si="1492"/>
        <v>0</v>
      </c>
      <c r="LL239" s="1460">
        <f t="shared" si="1493"/>
        <v>0</v>
      </c>
      <c r="LM239" s="1460">
        <f t="shared" si="1494"/>
        <v>0</v>
      </c>
      <c r="LN239" s="1460">
        <f t="shared" si="1495"/>
        <v>0</v>
      </c>
      <c r="LO239" s="1460">
        <f t="shared" si="1496"/>
        <v>0</v>
      </c>
      <c r="LP239" s="1460">
        <f t="shared" si="1497"/>
        <v>0</v>
      </c>
      <c r="LQ239" s="1460">
        <f t="shared" si="1498"/>
        <v>0</v>
      </c>
      <c r="LR239" s="1460">
        <f t="shared" si="1499"/>
        <v>0</v>
      </c>
      <c r="LS239" s="1460">
        <f t="shared" si="1500"/>
        <v>0</v>
      </c>
      <c r="LW239" s="1467">
        <f t="shared" si="1501"/>
        <v>0</v>
      </c>
      <c r="LX239" s="1467">
        <f t="shared" si="1502"/>
        <v>0</v>
      </c>
      <c r="LY239" s="1467">
        <f t="shared" si="1503"/>
        <v>0</v>
      </c>
      <c r="LZ239" s="1467">
        <f t="shared" si="1504"/>
        <v>0</v>
      </c>
      <c r="MA239" s="1506"/>
      <c r="MB239" s="1460">
        <f t="shared" si="1505"/>
        <v>0</v>
      </c>
      <c r="MC239" s="1460">
        <f t="shared" si="1522"/>
        <v>0</v>
      </c>
      <c r="MD239" s="1460">
        <f t="shared" si="1522"/>
        <v>0</v>
      </c>
      <c r="ME239" s="1460">
        <f t="shared" si="1522"/>
        <v>0</v>
      </c>
      <c r="MF239" s="1460">
        <f t="shared" si="1522"/>
        <v>0</v>
      </c>
      <c r="MG239" s="1460">
        <f t="shared" si="1522"/>
        <v>0</v>
      </c>
      <c r="MH239" s="1460">
        <f t="shared" si="1522"/>
        <v>0</v>
      </c>
      <c r="MI239" s="1460">
        <f t="shared" si="1522"/>
        <v>0</v>
      </c>
      <c r="MJ239" s="1460">
        <f t="shared" si="1522"/>
        <v>0</v>
      </c>
      <c r="MK239" s="1460">
        <f t="shared" si="1522"/>
        <v>0</v>
      </c>
      <c r="ML239" s="1460">
        <f t="shared" si="1522"/>
        <v>0</v>
      </c>
      <c r="MM239" s="1460">
        <f t="shared" si="1522"/>
        <v>0</v>
      </c>
      <c r="MN239" s="1460">
        <f t="shared" si="1522"/>
        <v>0</v>
      </c>
      <c r="MO239" s="1460">
        <f t="shared" si="1522"/>
        <v>0</v>
      </c>
      <c r="MP239" s="1460">
        <f t="shared" si="1522"/>
        <v>0</v>
      </c>
      <c r="MQ239" s="1460">
        <f t="shared" si="1522"/>
        <v>0</v>
      </c>
      <c r="MR239" s="1460">
        <f t="shared" si="1522"/>
        <v>0</v>
      </c>
      <c r="MS239" s="1460">
        <f t="shared" si="1511"/>
        <v>0</v>
      </c>
      <c r="MT239" s="1460">
        <f t="shared" si="1511"/>
        <v>0</v>
      </c>
      <c r="MU239" s="1460">
        <f t="shared" si="1511"/>
        <v>0</v>
      </c>
      <c r="MV239" s="1460">
        <f t="shared" si="1511"/>
        <v>0</v>
      </c>
      <c r="MW239" s="1460">
        <f t="shared" si="1511"/>
        <v>0</v>
      </c>
      <c r="MX239" s="1460">
        <f t="shared" si="1511"/>
        <v>0</v>
      </c>
      <c r="MY239" s="1460">
        <f t="shared" si="1511"/>
        <v>0</v>
      </c>
      <c r="MZ239" s="1460">
        <f t="shared" si="1511"/>
        <v>0</v>
      </c>
      <c r="NA239" s="1460">
        <f t="shared" si="1511"/>
        <v>0</v>
      </c>
      <c r="NB239" s="1460">
        <f t="shared" si="1511"/>
        <v>0</v>
      </c>
      <c r="NC239" s="1460">
        <f t="shared" si="1511"/>
        <v>0</v>
      </c>
      <c r="ND239" s="1460">
        <f t="shared" si="1511"/>
        <v>0</v>
      </c>
      <c r="NE239" s="1460">
        <f t="shared" si="1511"/>
        <v>0</v>
      </c>
      <c r="NF239" s="1460">
        <f t="shared" si="1511"/>
        <v>0</v>
      </c>
      <c r="NG239" s="1460">
        <f t="shared" si="1511"/>
        <v>0</v>
      </c>
      <c r="NH239" s="1460">
        <f t="shared" si="1511"/>
        <v>0</v>
      </c>
      <c r="NI239" s="1460">
        <f t="shared" si="1512"/>
        <v>0</v>
      </c>
      <c r="NJ239" s="1460">
        <f t="shared" si="1512"/>
        <v>0</v>
      </c>
      <c r="NK239" s="1460">
        <f t="shared" si="1512"/>
        <v>0</v>
      </c>
      <c r="NL239" s="1460">
        <f t="shared" si="1512"/>
        <v>0</v>
      </c>
      <c r="NM239" s="1460">
        <f t="shared" si="1512"/>
        <v>0</v>
      </c>
      <c r="NN239" s="1460">
        <f t="shared" si="1512"/>
        <v>0</v>
      </c>
      <c r="NO239" s="1460">
        <f t="shared" si="1512"/>
        <v>0</v>
      </c>
      <c r="NP239" s="1460">
        <f t="shared" si="1512"/>
        <v>0</v>
      </c>
      <c r="NQ239" s="1460">
        <f t="shared" si="1512"/>
        <v>0</v>
      </c>
      <c r="NR239" s="1460">
        <f t="shared" si="1512"/>
        <v>0</v>
      </c>
      <c r="NS239" s="1460">
        <f t="shared" si="1512"/>
        <v>0</v>
      </c>
      <c r="NT239" s="1460">
        <f t="shared" si="1512"/>
        <v>0</v>
      </c>
      <c r="NU239" s="1460">
        <f t="shared" si="1512"/>
        <v>0</v>
      </c>
      <c r="NV239" s="1460">
        <f t="shared" si="1512"/>
        <v>0</v>
      </c>
      <c r="NW239" s="1460">
        <f t="shared" si="1512"/>
        <v>0</v>
      </c>
      <c r="NX239" s="1460">
        <f t="shared" si="1512"/>
        <v>0</v>
      </c>
      <c r="NY239" s="1460">
        <f t="shared" si="1514"/>
        <v>0</v>
      </c>
      <c r="NZ239" s="1460">
        <f t="shared" si="1514"/>
        <v>0</v>
      </c>
      <c r="OA239" s="1460">
        <f t="shared" si="1514"/>
        <v>0</v>
      </c>
      <c r="OB239" s="1460">
        <f t="shared" si="1514"/>
        <v>0</v>
      </c>
      <c r="OC239" s="1460">
        <f t="shared" si="1514"/>
        <v>0</v>
      </c>
      <c r="OD239" s="1460">
        <f t="shared" si="1514"/>
        <v>0</v>
      </c>
      <c r="OE239" s="1460">
        <f t="shared" si="1514"/>
        <v>0</v>
      </c>
      <c r="OF239" s="1460">
        <f t="shared" si="1514"/>
        <v>0</v>
      </c>
      <c r="OG239" s="1460">
        <f t="shared" si="1514"/>
        <v>0</v>
      </c>
      <c r="OH239" s="1460">
        <f t="shared" si="1514"/>
        <v>0</v>
      </c>
      <c r="OI239" s="1460">
        <f t="shared" si="1514"/>
        <v>0</v>
      </c>
      <c r="OJ239" s="1460">
        <f t="shared" si="1514"/>
        <v>0</v>
      </c>
      <c r="OK239" s="1460">
        <f t="shared" si="1514"/>
        <v>0</v>
      </c>
      <c r="OL239" s="1460">
        <f t="shared" si="1514"/>
        <v>0</v>
      </c>
      <c r="OM239" s="1460">
        <f t="shared" si="1514"/>
        <v>0</v>
      </c>
      <c r="ON239" s="1460">
        <f t="shared" si="1514"/>
        <v>0</v>
      </c>
      <c r="OO239" s="1460">
        <f t="shared" si="1513"/>
        <v>0</v>
      </c>
      <c r="OP239" s="1460">
        <f t="shared" si="1507"/>
        <v>0</v>
      </c>
      <c r="OQ239" s="1460">
        <f t="shared" si="1507"/>
        <v>0</v>
      </c>
      <c r="OR239" s="1460">
        <f t="shared" si="1507"/>
        <v>0</v>
      </c>
      <c r="OS239" s="1460">
        <f t="shared" si="1507"/>
        <v>0</v>
      </c>
      <c r="OT239" s="1460">
        <f t="shared" si="1507"/>
        <v>0</v>
      </c>
      <c r="OU239" s="1460">
        <f t="shared" si="1507"/>
        <v>0</v>
      </c>
      <c r="OV239" s="1460">
        <f t="shared" si="1507"/>
        <v>0</v>
      </c>
      <c r="OW239" s="1460">
        <f t="shared" si="1507"/>
        <v>0</v>
      </c>
      <c r="OX239" s="1460">
        <f t="shared" si="1507"/>
        <v>0</v>
      </c>
      <c r="OY239" s="1460">
        <f t="shared" si="1507"/>
        <v>0</v>
      </c>
      <c r="OZ239" s="1460">
        <f t="shared" si="1507"/>
        <v>0</v>
      </c>
      <c r="PA239" s="1460">
        <f t="shared" si="1507"/>
        <v>0</v>
      </c>
      <c r="PB239" s="1460">
        <f t="shared" si="1507"/>
        <v>0</v>
      </c>
      <c r="PC239" s="1460">
        <f t="shared" si="1507"/>
        <v>0</v>
      </c>
      <c r="PD239" s="1460">
        <f t="shared" si="1507"/>
        <v>0</v>
      </c>
      <c r="PE239" s="1460">
        <f t="shared" si="1507"/>
        <v>0</v>
      </c>
      <c r="PF239" s="1460">
        <f t="shared" si="1508"/>
        <v>0</v>
      </c>
      <c r="PG239" s="1460">
        <f t="shared" si="1508"/>
        <v>0</v>
      </c>
      <c r="PH239" s="1460">
        <f t="shared" si="1508"/>
        <v>0</v>
      </c>
      <c r="PI239" s="1460">
        <f t="shared" si="1508"/>
        <v>0</v>
      </c>
      <c r="PJ239" s="1460">
        <f t="shared" si="1508"/>
        <v>0</v>
      </c>
      <c r="PK239" s="1460">
        <f t="shared" si="1508"/>
        <v>0</v>
      </c>
      <c r="PL239" s="1460">
        <f t="shared" si="1508"/>
        <v>0</v>
      </c>
      <c r="PM239" s="1460">
        <f t="shared" si="1508"/>
        <v>0</v>
      </c>
      <c r="PN239" s="1460">
        <f t="shared" si="1508"/>
        <v>0</v>
      </c>
      <c r="PO239" s="1460">
        <f t="shared" si="1508"/>
        <v>0</v>
      </c>
      <c r="PP239" s="1460">
        <f t="shared" si="1508"/>
        <v>0</v>
      </c>
      <c r="PQ239" s="1460">
        <f t="shared" si="1508"/>
        <v>0</v>
      </c>
      <c r="PR239" s="1460">
        <f t="shared" si="1508"/>
        <v>0</v>
      </c>
      <c r="PS239" s="1460">
        <f t="shared" si="1508"/>
        <v>0</v>
      </c>
      <c r="PT239" s="1460">
        <f t="shared" si="1508"/>
        <v>0</v>
      </c>
      <c r="PU239" s="1460">
        <f t="shared" si="1508"/>
        <v>0</v>
      </c>
      <c r="PV239" s="1460">
        <f t="shared" si="1509"/>
        <v>0</v>
      </c>
      <c r="PW239" s="1460">
        <f t="shared" si="1509"/>
        <v>0</v>
      </c>
      <c r="PX239" s="1460">
        <f t="shared" si="1509"/>
        <v>0</v>
      </c>
      <c r="PY239" s="1460">
        <f t="shared" si="1509"/>
        <v>0</v>
      </c>
      <c r="PZ239" s="1460">
        <f t="shared" si="1509"/>
        <v>0</v>
      </c>
      <c r="QA239" s="1460">
        <f t="shared" si="1509"/>
        <v>0</v>
      </c>
      <c r="QB239" s="1460">
        <f t="shared" si="1509"/>
        <v>0</v>
      </c>
      <c r="QC239" s="1460">
        <f t="shared" si="1509"/>
        <v>0</v>
      </c>
      <c r="QD239" s="1460">
        <f t="shared" si="1509"/>
        <v>0</v>
      </c>
      <c r="QE239" s="1460">
        <f t="shared" si="1509"/>
        <v>0</v>
      </c>
      <c r="QF239" s="1460">
        <f t="shared" si="1509"/>
        <v>0</v>
      </c>
      <c r="QG239" s="1460">
        <f t="shared" si="1509"/>
        <v>0</v>
      </c>
      <c r="QH239" s="1460">
        <f t="shared" si="1509"/>
        <v>0</v>
      </c>
      <c r="QI239" s="1460">
        <f t="shared" si="1509"/>
        <v>0</v>
      </c>
      <c r="QJ239" s="1460">
        <f t="shared" si="1509"/>
        <v>0</v>
      </c>
      <c r="QK239" s="1460">
        <f t="shared" si="1509"/>
        <v>0</v>
      </c>
      <c r="QL239" s="1460">
        <f t="shared" si="1323"/>
        <v>0</v>
      </c>
      <c r="QM239" s="1460">
        <f t="shared" si="1323"/>
        <v>0</v>
      </c>
      <c r="QN239" s="1460">
        <f t="shared" si="1323"/>
        <v>0</v>
      </c>
      <c r="QO239" s="1460">
        <f t="shared" si="1323"/>
        <v>0</v>
      </c>
      <c r="QP239" s="1460">
        <f t="shared" si="1323"/>
        <v>0</v>
      </c>
      <c r="QQ239" s="1460">
        <f t="shared" si="1323"/>
        <v>0</v>
      </c>
    </row>
    <row r="240" spans="1:459" s="1466" customFormat="1" ht="22.5" customHeight="1">
      <c r="A240" s="1468"/>
      <c r="B240" s="1469"/>
      <c r="C240" s="1469"/>
      <c r="D240" s="1470"/>
      <c r="E240" s="1471"/>
      <c r="F240" s="1472"/>
      <c r="G240" s="1472"/>
      <c r="H240" s="1473">
        <f t="shared" si="1342"/>
        <v>0</v>
      </c>
      <c r="I240" s="1474">
        <v>0</v>
      </c>
      <c r="J240" s="1475">
        <f t="shared" si="437"/>
        <v>0</v>
      </c>
      <c r="K240" s="1476">
        <v>0</v>
      </c>
      <c r="L240" s="1477">
        <f t="shared" si="1343"/>
        <v>0</v>
      </c>
      <c r="M240" s="1477">
        <f t="shared" si="1344"/>
        <v>0</v>
      </c>
      <c r="N240" s="1478"/>
      <c r="O240" s="1479">
        <v>0</v>
      </c>
      <c r="P240" s="1480">
        <v>0</v>
      </c>
      <c r="Q240" s="1828">
        <v>0</v>
      </c>
      <c r="R240" s="1831">
        <f t="shared" si="1345"/>
        <v>0</v>
      </c>
      <c r="S240" s="1481">
        <f>IF(AND(SUM(O240:Q240)=0,N240="NNN"),MIN('Operating History and Pro Forma'!$M$33,'Operating History and Pro Forma'!$T$15)*D240,SUM(O240:Q240)*D240)</f>
        <v>0</v>
      </c>
      <c r="T240" s="1482">
        <f t="shared" si="1346"/>
        <v>0</v>
      </c>
      <c r="U240" s="1483">
        <f t="shared" si="1347"/>
        <v>0</v>
      </c>
      <c r="V240" s="1480"/>
      <c r="W240" s="1514"/>
      <c r="X240" s="1486" t="str">
        <f t="shared" si="1348"/>
        <v/>
      </c>
      <c r="Y240" s="1487">
        <f t="shared" si="1349"/>
        <v>0</v>
      </c>
      <c r="Z240" s="1488"/>
      <c r="AA240" s="1488"/>
      <c r="AB240" s="1488"/>
      <c r="AC240" s="1488"/>
      <c r="AD240" s="1489">
        <f t="shared" si="1350"/>
        <v>0</v>
      </c>
      <c r="AE240" s="1490" t="str">
        <f t="shared" si="1351"/>
        <v/>
      </c>
      <c r="AF240" s="1491">
        <f t="shared" si="1352"/>
        <v>0</v>
      </c>
      <c r="AG240" s="1492">
        <f t="shared" si="1353"/>
        <v>0</v>
      </c>
      <c r="AH240" s="1493">
        <f t="shared" si="1320"/>
        <v>0</v>
      </c>
      <c r="AI240" s="1493">
        <f t="shared" si="1320"/>
        <v>0</v>
      </c>
      <c r="AJ240" s="1494">
        <f t="shared" si="1320"/>
        <v>0</v>
      </c>
      <c r="AK240" s="1494">
        <f t="shared" si="1320"/>
        <v>0</v>
      </c>
      <c r="AL240" s="1495">
        <f t="shared" si="1320"/>
        <v>0</v>
      </c>
      <c r="AM240" s="1496">
        <f t="shared" si="1320"/>
        <v>0</v>
      </c>
      <c r="AN240" s="1497">
        <f t="shared" si="399"/>
        <v>0</v>
      </c>
      <c r="AO240" s="1498">
        <f t="shared" si="1327"/>
        <v>0</v>
      </c>
      <c r="AP240" s="1499">
        <f t="shared" si="1354"/>
        <v>0</v>
      </c>
      <c r="AQ240" s="1500">
        <f t="shared" si="1355"/>
        <v>0</v>
      </c>
      <c r="AR240" s="1501">
        <f t="shared" si="1356"/>
        <v>0</v>
      </c>
      <c r="AS240" s="1498">
        <f t="shared" si="1324"/>
        <v>0</v>
      </c>
      <c r="AT240" s="1501">
        <f t="shared" si="1357"/>
        <v>0</v>
      </c>
      <c r="AU240" s="1498">
        <f t="shared" si="1358"/>
        <v>1</v>
      </c>
      <c r="AV240" s="1498">
        <f t="shared" si="1359"/>
        <v>2</v>
      </c>
      <c r="AW240" s="1499">
        <f t="shared" si="1360"/>
        <v>0</v>
      </c>
      <c r="AX240" s="1502">
        <f t="shared" si="1361"/>
        <v>0</v>
      </c>
      <c r="AY240" s="1503">
        <f t="shared" si="1362"/>
        <v>0</v>
      </c>
      <c r="AZ240" s="1498">
        <f t="shared" si="1363"/>
        <v>2</v>
      </c>
      <c r="BA240" s="1498">
        <f t="shared" si="1364"/>
        <v>3</v>
      </c>
      <c r="BB240" s="1499">
        <f t="shared" si="1365"/>
        <v>0</v>
      </c>
      <c r="BC240" s="1502">
        <f t="shared" si="1366"/>
        <v>0</v>
      </c>
      <c r="BD240" s="1503">
        <f t="shared" si="1367"/>
        <v>0</v>
      </c>
      <c r="BE240" s="1498">
        <f t="shared" si="1368"/>
        <v>3</v>
      </c>
      <c r="BF240" s="1498">
        <f t="shared" si="1369"/>
        <v>4</v>
      </c>
      <c r="BG240" s="1499">
        <f t="shared" si="1370"/>
        <v>0</v>
      </c>
      <c r="BH240" s="1502">
        <f t="shared" si="1371"/>
        <v>0</v>
      </c>
      <c r="BI240" s="1502">
        <f t="shared" si="1372"/>
        <v>0</v>
      </c>
      <c r="BJ240" s="1504">
        <f t="shared" si="1373"/>
        <v>1900</v>
      </c>
      <c r="BK240" s="1505" t="str">
        <f t="shared" si="1374"/>
        <v/>
      </c>
      <c r="BL240" s="1506"/>
      <c r="BM240" s="1507">
        <f t="shared" si="1375"/>
        <v>0</v>
      </c>
      <c r="BN240" s="1508">
        <f t="shared" si="1521"/>
        <v>0</v>
      </c>
      <c r="BO240" s="1508">
        <f t="shared" si="1521"/>
        <v>0</v>
      </c>
      <c r="BP240" s="1508">
        <f t="shared" si="1521"/>
        <v>0</v>
      </c>
      <c r="BQ240" s="1508">
        <f t="shared" si="1521"/>
        <v>0</v>
      </c>
      <c r="BR240" s="1508">
        <f t="shared" si="1521"/>
        <v>0</v>
      </c>
      <c r="BS240" s="1508">
        <f t="shared" si="1521"/>
        <v>0</v>
      </c>
      <c r="BT240" s="1508">
        <f t="shared" si="1521"/>
        <v>0</v>
      </c>
      <c r="BU240" s="1508">
        <f t="shared" si="1521"/>
        <v>0</v>
      </c>
      <c r="BV240" s="1508">
        <f t="shared" si="1521"/>
        <v>0</v>
      </c>
      <c r="BW240" s="1508">
        <f t="shared" si="1521"/>
        <v>0</v>
      </c>
      <c r="BX240" s="1508">
        <f t="shared" si="1521"/>
        <v>0</v>
      </c>
      <c r="BY240" s="1507">
        <f t="shared" si="1521"/>
        <v>0</v>
      </c>
      <c r="BZ240" s="1508">
        <f t="shared" si="1521"/>
        <v>0</v>
      </c>
      <c r="CA240" s="1508">
        <f t="shared" si="1521"/>
        <v>0</v>
      </c>
      <c r="CB240" s="1508">
        <f t="shared" si="1521"/>
        <v>0</v>
      </c>
      <c r="CC240" s="1508">
        <f t="shared" si="1521"/>
        <v>0</v>
      </c>
      <c r="CD240" s="1508">
        <f t="shared" si="1516"/>
        <v>0</v>
      </c>
      <c r="CE240" s="1508">
        <f t="shared" si="1516"/>
        <v>0</v>
      </c>
      <c r="CF240" s="1508">
        <f t="shared" si="1516"/>
        <v>0</v>
      </c>
      <c r="CG240" s="1508">
        <f t="shared" si="1516"/>
        <v>0</v>
      </c>
      <c r="CH240" s="1508">
        <f t="shared" si="1516"/>
        <v>0</v>
      </c>
      <c r="CI240" s="1508">
        <f t="shared" si="1516"/>
        <v>0</v>
      </c>
      <c r="CJ240" s="1509">
        <f t="shared" si="1516"/>
        <v>0</v>
      </c>
      <c r="CK240" s="1507">
        <f t="shared" si="1516"/>
        <v>0</v>
      </c>
      <c r="CL240" s="1508">
        <f t="shared" si="1516"/>
        <v>0</v>
      </c>
      <c r="CM240" s="1508">
        <f t="shared" si="1516"/>
        <v>0</v>
      </c>
      <c r="CN240" s="1508">
        <f t="shared" si="1516"/>
        <v>0</v>
      </c>
      <c r="CO240" s="1508">
        <f t="shared" si="1516"/>
        <v>0</v>
      </c>
      <c r="CP240" s="1508">
        <f t="shared" si="1516"/>
        <v>0</v>
      </c>
      <c r="CQ240" s="1508">
        <f t="shared" si="1516"/>
        <v>0</v>
      </c>
      <c r="CR240" s="1508">
        <f t="shared" si="1516"/>
        <v>0</v>
      </c>
      <c r="CS240" s="1508">
        <f t="shared" si="1516"/>
        <v>0</v>
      </c>
      <c r="CT240" s="1508">
        <f t="shared" si="1517"/>
        <v>0</v>
      </c>
      <c r="CU240" s="1508">
        <f t="shared" si="1517"/>
        <v>0</v>
      </c>
      <c r="CV240" s="1509">
        <f t="shared" si="1517"/>
        <v>0</v>
      </c>
      <c r="CW240" s="1508">
        <f t="shared" si="1517"/>
        <v>0</v>
      </c>
      <c r="CX240" s="1508">
        <f t="shared" si="1517"/>
        <v>0</v>
      </c>
      <c r="CY240" s="1508">
        <f t="shared" si="1517"/>
        <v>0</v>
      </c>
      <c r="CZ240" s="1508">
        <f t="shared" si="1517"/>
        <v>0</v>
      </c>
      <c r="DA240" s="1508">
        <f t="shared" si="1517"/>
        <v>0</v>
      </c>
      <c r="DB240" s="1508">
        <f t="shared" si="1517"/>
        <v>0</v>
      </c>
      <c r="DC240" s="1508">
        <f t="shared" si="1517"/>
        <v>0</v>
      </c>
      <c r="DD240" s="1508">
        <f t="shared" si="1517"/>
        <v>0</v>
      </c>
      <c r="DE240" s="1508">
        <f t="shared" si="1517"/>
        <v>0</v>
      </c>
      <c r="DF240" s="1508">
        <f t="shared" si="1517"/>
        <v>0</v>
      </c>
      <c r="DG240" s="1508">
        <f t="shared" si="1517"/>
        <v>0</v>
      </c>
      <c r="DH240" s="1509">
        <f t="shared" si="1517"/>
        <v>0</v>
      </c>
      <c r="DI240" s="1508">
        <f t="shared" si="1517"/>
        <v>0</v>
      </c>
      <c r="DJ240" s="1508">
        <f t="shared" si="1518"/>
        <v>0</v>
      </c>
      <c r="DK240" s="1508">
        <f t="shared" si="1518"/>
        <v>0</v>
      </c>
      <c r="DL240" s="1508">
        <f t="shared" si="1518"/>
        <v>0</v>
      </c>
      <c r="DM240" s="1508">
        <f t="shared" si="1518"/>
        <v>0</v>
      </c>
      <c r="DN240" s="1508">
        <f t="shared" si="1518"/>
        <v>0</v>
      </c>
      <c r="DO240" s="1508">
        <f t="shared" si="1518"/>
        <v>0</v>
      </c>
      <c r="DP240" s="1508">
        <f t="shared" si="1518"/>
        <v>0</v>
      </c>
      <c r="DQ240" s="1508">
        <f t="shared" si="1518"/>
        <v>0</v>
      </c>
      <c r="DR240" s="1508">
        <f t="shared" si="1518"/>
        <v>0</v>
      </c>
      <c r="DS240" s="1508">
        <f t="shared" si="1518"/>
        <v>0</v>
      </c>
      <c r="DT240" s="1509">
        <f t="shared" si="1518"/>
        <v>0</v>
      </c>
      <c r="DU240" s="1507">
        <f t="shared" si="1518"/>
        <v>0</v>
      </c>
      <c r="DV240" s="1508">
        <f t="shared" si="1518"/>
        <v>0</v>
      </c>
      <c r="DW240" s="1508">
        <f t="shared" si="1518"/>
        <v>0</v>
      </c>
      <c r="DX240" s="1508">
        <f t="shared" si="1518"/>
        <v>0</v>
      </c>
      <c r="DY240" s="1508">
        <f t="shared" si="1518"/>
        <v>0</v>
      </c>
      <c r="DZ240" s="1508">
        <f t="shared" si="1519"/>
        <v>0</v>
      </c>
      <c r="EA240" s="1508">
        <f t="shared" si="1519"/>
        <v>0</v>
      </c>
      <c r="EB240" s="1508">
        <f t="shared" si="1519"/>
        <v>0</v>
      </c>
      <c r="EC240" s="1508">
        <f t="shared" si="1519"/>
        <v>0</v>
      </c>
      <c r="ED240" s="1508">
        <f t="shared" si="1519"/>
        <v>0</v>
      </c>
      <c r="EE240" s="1508">
        <f t="shared" si="1519"/>
        <v>0</v>
      </c>
      <c r="EF240" s="1508">
        <f t="shared" si="1519"/>
        <v>0</v>
      </c>
      <c r="EG240" s="1507">
        <f t="shared" si="1519"/>
        <v>0</v>
      </c>
      <c r="EH240" s="1508">
        <f t="shared" si="1519"/>
        <v>0</v>
      </c>
      <c r="EI240" s="1508">
        <f t="shared" si="1519"/>
        <v>0</v>
      </c>
      <c r="EJ240" s="1508">
        <f t="shared" si="1519"/>
        <v>0</v>
      </c>
      <c r="EK240" s="1508">
        <f t="shared" si="1519"/>
        <v>0</v>
      </c>
      <c r="EL240" s="1508">
        <f t="shared" si="1519"/>
        <v>0</v>
      </c>
      <c r="EM240" s="1508">
        <f t="shared" si="1519"/>
        <v>0</v>
      </c>
      <c r="EN240" s="1508">
        <f t="shared" si="1519"/>
        <v>0</v>
      </c>
      <c r="EO240" s="1508">
        <f t="shared" si="1519"/>
        <v>0</v>
      </c>
      <c r="EP240" s="1508">
        <f t="shared" si="1520"/>
        <v>0</v>
      </c>
      <c r="EQ240" s="1508">
        <f t="shared" si="1520"/>
        <v>0</v>
      </c>
      <c r="ER240" s="1509">
        <f t="shared" si="1520"/>
        <v>0</v>
      </c>
      <c r="ES240" s="1507">
        <f t="shared" si="1520"/>
        <v>0</v>
      </c>
      <c r="ET240" s="1508">
        <f t="shared" si="1520"/>
        <v>0</v>
      </c>
      <c r="EU240" s="1508">
        <f t="shared" si="1520"/>
        <v>0</v>
      </c>
      <c r="EV240" s="1508">
        <f t="shared" si="1520"/>
        <v>0</v>
      </c>
      <c r="EW240" s="1508">
        <f t="shared" si="1520"/>
        <v>0</v>
      </c>
      <c r="EX240" s="1508">
        <f t="shared" si="1520"/>
        <v>0</v>
      </c>
      <c r="EY240" s="1508">
        <f t="shared" si="1520"/>
        <v>0</v>
      </c>
      <c r="EZ240" s="1508">
        <f t="shared" si="1520"/>
        <v>0</v>
      </c>
      <c r="FA240" s="1508">
        <f t="shared" si="1520"/>
        <v>0</v>
      </c>
      <c r="FB240" s="1508">
        <f t="shared" si="1520"/>
        <v>0</v>
      </c>
      <c r="FC240" s="1508">
        <f t="shared" si="1520"/>
        <v>0</v>
      </c>
      <c r="FD240" s="1509">
        <f t="shared" si="1520"/>
        <v>0</v>
      </c>
      <c r="FE240" s="1508">
        <f t="shared" si="1520"/>
        <v>0</v>
      </c>
      <c r="FF240" s="1508">
        <f t="shared" si="1339"/>
        <v>0</v>
      </c>
      <c r="FG240" s="1508">
        <f t="shared" si="1515"/>
        <v>0</v>
      </c>
      <c r="FH240" s="1508">
        <f t="shared" si="1515"/>
        <v>0</v>
      </c>
      <c r="FI240" s="1508">
        <f t="shared" si="1515"/>
        <v>0</v>
      </c>
      <c r="FJ240" s="1508">
        <f t="shared" si="1515"/>
        <v>0</v>
      </c>
      <c r="FK240" s="1508">
        <f t="shared" si="1515"/>
        <v>0</v>
      </c>
      <c r="FL240" s="1508">
        <f t="shared" si="1515"/>
        <v>0</v>
      </c>
      <c r="FM240" s="1508">
        <f t="shared" si="1515"/>
        <v>0</v>
      </c>
      <c r="FN240" s="1508">
        <f t="shared" si="1515"/>
        <v>0</v>
      </c>
      <c r="FO240" s="1508">
        <f t="shared" si="1515"/>
        <v>0</v>
      </c>
      <c r="FP240" s="1509">
        <f t="shared" si="1515"/>
        <v>0</v>
      </c>
      <c r="FQ240" s="1508">
        <f t="shared" si="1515"/>
        <v>0</v>
      </c>
      <c r="FR240" s="1508">
        <f t="shared" si="1515"/>
        <v>0</v>
      </c>
      <c r="FS240" s="1508">
        <f t="shared" si="1515"/>
        <v>0</v>
      </c>
      <c r="FT240" s="1508">
        <f t="shared" si="1515"/>
        <v>0</v>
      </c>
      <c r="FU240" s="1508">
        <f t="shared" si="1515"/>
        <v>0</v>
      </c>
      <c r="FV240" s="1508">
        <f t="shared" si="1515"/>
        <v>0</v>
      </c>
      <c r="FW240" s="1508">
        <f t="shared" si="1322"/>
        <v>0</v>
      </c>
      <c r="FX240" s="1508">
        <f t="shared" si="1322"/>
        <v>0</v>
      </c>
      <c r="FY240" s="1508">
        <f t="shared" si="1322"/>
        <v>0</v>
      </c>
      <c r="FZ240" s="1508">
        <f t="shared" si="1322"/>
        <v>0</v>
      </c>
      <c r="GA240" s="1508">
        <f t="shared" si="1322"/>
        <v>0</v>
      </c>
      <c r="GB240" s="1509">
        <f t="shared" si="1322"/>
        <v>0</v>
      </c>
      <c r="GC240" s="1506"/>
      <c r="GD240" s="1458">
        <f t="shared" si="1377"/>
        <v>1</v>
      </c>
      <c r="GE240" s="1510">
        <f t="shared" si="1341"/>
        <v>0</v>
      </c>
      <c r="GF240" s="1511">
        <f t="shared" si="1341"/>
        <v>0</v>
      </c>
      <c r="GG240" s="1511">
        <f t="shared" si="1341"/>
        <v>0</v>
      </c>
      <c r="GH240" s="1511">
        <f t="shared" si="1341"/>
        <v>0</v>
      </c>
      <c r="GI240" s="1511">
        <f t="shared" si="1341"/>
        <v>0</v>
      </c>
      <c r="GJ240" s="1511">
        <f t="shared" si="1341"/>
        <v>0</v>
      </c>
      <c r="GK240" s="1511">
        <f t="shared" si="1341"/>
        <v>0</v>
      </c>
      <c r="GL240" s="1511">
        <f t="shared" si="1341"/>
        <v>0</v>
      </c>
      <c r="GM240" s="1511">
        <f t="shared" si="1341"/>
        <v>0</v>
      </c>
      <c r="GN240" s="1512">
        <f t="shared" si="1341"/>
        <v>0</v>
      </c>
      <c r="GO240" s="1513">
        <f t="shared" si="1378"/>
        <v>0</v>
      </c>
      <c r="GP240" s="1506"/>
      <c r="GQ240" s="1510">
        <f t="shared" si="1304"/>
        <v>0</v>
      </c>
      <c r="GR240" s="1511">
        <f t="shared" si="1510"/>
        <v>0</v>
      </c>
      <c r="GS240" s="1511">
        <f t="shared" si="1510"/>
        <v>0</v>
      </c>
      <c r="GT240" s="1511">
        <f t="shared" si="1510"/>
        <v>0</v>
      </c>
      <c r="GU240" s="1511">
        <f t="shared" si="1510"/>
        <v>0</v>
      </c>
      <c r="GV240" s="1511">
        <f t="shared" si="1510"/>
        <v>0</v>
      </c>
      <c r="GW240" s="1511">
        <f t="shared" si="1510"/>
        <v>0</v>
      </c>
      <c r="GX240" s="1511">
        <f t="shared" si="1510"/>
        <v>0</v>
      </c>
      <c r="GY240" s="1511">
        <f t="shared" si="1510"/>
        <v>0</v>
      </c>
      <c r="GZ240" s="1512">
        <f t="shared" si="1510"/>
        <v>0</v>
      </c>
      <c r="HA240" s="1513">
        <f t="shared" si="1379"/>
        <v>0</v>
      </c>
      <c r="HB240" s="1506">
        <f t="shared" si="1380"/>
        <v>1</v>
      </c>
      <c r="HC240" s="1506"/>
      <c r="HD240" s="1508">
        <f t="shared" si="1381"/>
        <v>0</v>
      </c>
      <c r="HE240" s="1460">
        <f t="shared" si="1382"/>
        <v>0</v>
      </c>
      <c r="HF240" s="1460">
        <f t="shared" si="1383"/>
        <v>0</v>
      </c>
      <c r="HG240" s="1460">
        <f t="shared" si="1384"/>
        <v>0</v>
      </c>
      <c r="HH240" s="1460">
        <f t="shared" si="1385"/>
        <v>0</v>
      </c>
      <c r="HI240" s="1460">
        <f t="shared" si="1386"/>
        <v>0</v>
      </c>
      <c r="HJ240" s="1460">
        <f t="shared" si="1387"/>
        <v>0</v>
      </c>
      <c r="HK240" s="1460">
        <f t="shared" si="1388"/>
        <v>0</v>
      </c>
      <c r="HL240" s="1460">
        <f t="shared" si="1389"/>
        <v>0</v>
      </c>
      <c r="HM240" s="1460">
        <f t="shared" si="1390"/>
        <v>0</v>
      </c>
      <c r="HN240" s="1460">
        <f t="shared" si="1391"/>
        <v>0</v>
      </c>
      <c r="HO240" s="1460">
        <f t="shared" si="1392"/>
        <v>0</v>
      </c>
      <c r="HP240" s="1460">
        <f t="shared" si="1393"/>
        <v>0</v>
      </c>
      <c r="HQ240" s="1460">
        <f t="shared" si="1394"/>
        <v>0</v>
      </c>
      <c r="HR240" s="1460">
        <f t="shared" si="1395"/>
        <v>0</v>
      </c>
      <c r="HS240" s="1460">
        <f t="shared" si="1396"/>
        <v>0</v>
      </c>
      <c r="HT240" s="1460">
        <f t="shared" si="1397"/>
        <v>0</v>
      </c>
      <c r="HU240" s="1460">
        <f t="shared" si="1398"/>
        <v>0</v>
      </c>
      <c r="HV240" s="1460">
        <f t="shared" si="1399"/>
        <v>0</v>
      </c>
      <c r="HW240" s="1460">
        <f t="shared" si="1400"/>
        <v>0</v>
      </c>
      <c r="HX240" s="1460">
        <f t="shared" si="1401"/>
        <v>0</v>
      </c>
      <c r="HY240" s="1460">
        <f t="shared" si="1402"/>
        <v>0</v>
      </c>
      <c r="HZ240" s="1460">
        <f t="shared" si="1403"/>
        <v>0</v>
      </c>
      <c r="IA240" s="1460">
        <f t="shared" si="1404"/>
        <v>0</v>
      </c>
      <c r="IB240" s="1460">
        <f t="shared" si="1405"/>
        <v>0</v>
      </c>
      <c r="IC240" s="1460">
        <f t="shared" si="1406"/>
        <v>0</v>
      </c>
      <c r="ID240" s="1460">
        <f t="shared" si="1407"/>
        <v>0</v>
      </c>
      <c r="IE240" s="1460">
        <f t="shared" si="1408"/>
        <v>0</v>
      </c>
      <c r="IF240" s="1460">
        <f t="shared" si="1409"/>
        <v>0</v>
      </c>
      <c r="IG240" s="1460">
        <f t="shared" si="1410"/>
        <v>0</v>
      </c>
      <c r="IH240" s="1460">
        <f t="shared" si="1411"/>
        <v>0</v>
      </c>
      <c r="II240" s="1460">
        <f t="shared" si="1412"/>
        <v>0</v>
      </c>
      <c r="IJ240" s="1460">
        <f t="shared" si="1413"/>
        <v>0</v>
      </c>
      <c r="IK240" s="1460">
        <f t="shared" si="1414"/>
        <v>0</v>
      </c>
      <c r="IL240" s="1460">
        <f t="shared" si="1415"/>
        <v>0</v>
      </c>
      <c r="IM240" s="1460">
        <f t="shared" si="1416"/>
        <v>0</v>
      </c>
      <c r="IN240" s="1460">
        <f t="shared" si="1417"/>
        <v>0</v>
      </c>
      <c r="IO240" s="1460">
        <f t="shared" si="1418"/>
        <v>0</v>
      </c>
      <c r="IP240" s="1460">
        <f t="shared" si="1419"/>
        <v>0</v>
      </c>
      <c r="IQ240" s="1460">
        <f t="shared" si="1420"/>
        <v>0</v>
      </c>
      <c r="IR240" s="1460">
        <f t="shared" si="1421"/>
        <v>0</v>
      </c>
      <c r="IS240" s="1460">
        <f t="shared" si="1422"/>
        <v>0</v>
      </c>
      <c r="IT240" s="1460">
        <f t="shared" si="1423"/>
        <v>0</v>
      </c>
      <c r="IU240" s="1460">
        <f t="shared" si="1424"/>
        <v>0</v>
      </c>
      <c r="IV240" s="1460">
        <f t="shared" si="1425"/>
        <v>0</v>
      </c>
      <c r="IW240" s="1460">
        <f t="shared" si="1426"/>
        <v>0</v>
      </c>
      <c r="IX240" s="1460">
        <f t="shared" si="1427"/>
        <v>0</v>
      </c>
      <c r="IY240" s="1460">
        <f t="shared" si="1428"/>
        <v>0</v>
      </c>
      <c r="IZ240" s="1460">
        <f t="shared" si="1429"/>
        <v>0</v>
      </c>
      <c r="JA240" s="1460">
        <f t="shared" si="1430"/>
        <v>0</v>
      </c>
      <c r="JB240" s="1460">
        <f t="shared" si="1431"/>
        <v>0</v>
      </c>
      <c r="JC240" s="1460">
        <f t="shared" si="1432"/>
        <v>0</v>
      </c>
      <c r="JD240" s="1460">
        <f t="shared" si="1433"/>
        <v>0</v>
      </c>
      <c r="JE240" s="1460">
        <f t="shared" si="1434"/>
        <v>0</v>
      </c>
      <c r="JF240" s="1460">
        <f t="shared" si="1435"/>
        <v>0</v>
      </c>
      <c r="JG240" s="1460">
        <f t="shared" si="1436"/>
        <v>0</v>
      </c>
      <c r="JH240" s="1460">
        <f t="shared" si="1437"/>
        <v>0</v>
      </c>
      <c r="JI240" s="1460">
        <f t="shared" si="1438"/>
        <v>0</v>
      </c>
      <c r="JJ240" s="1460">
        <f t="shared" si="1439"/>
        <v>0</v>
      </c>
      <c r="JK240" s="1460">
        <f t="shared" si="1440"/>
        <v>0</v>
      </c>
      <c r="JL240" s="1460">
        <f t="shared" si="1441"/>
        <v>0</v>
      </c>
      <c r="JM240" s="1460">
        <f t="shared" si="1442"/>
        <v>0</v>
      </c>
      <c r="JN240" s="1460">
        <f t="shared" si="1443"/>
        <v>0</v>
      </c>
      <c r="JO240" s="1460">
        <f t="shared" si="1444"/>
        <v>0</v>
      </c>
      <c r="JP240" s="1460">
        <f t="shared" si="1445"/>
        <v>0</v>
      </c>
      <c r="JQ240" s="1460">
        <f t="shared" si="1446"/>
        <v>0</v>
      </c>
      <c r="JR240" s="1460">
        <f t="shared" si="1447"/>
        <v>0</v>
      </c>
      <c r="JS240" s="1460">
        <f t="shared" si="1448"/>
        <v>0</v>
      </c>
      <c r="JT240" s="1460">
        <f t="shared" si="1449"/>
        <v>0</v>
      </c>
      <c r="JU240" s="1460">
        <f t="shared" si="1450"/>
        <v>0</v>
      </c>
      <c r="JV240" s="1460">
        <f t="shared" si="1451"/>
        <v>0</v>
      </c>
      <c r="JW240" s="1460">
        <f t="shared" si="1452"/>
        <v>0</v>
      </c>
      <c r="JX240" s="1460">
        <f t="shared" si="1453"/>
        <v>0</v>
      </c>
      <c r="JY240" s="1460">
        <f t="shared" si="1454"/>
        <v>0</v>
      </c>
      <c r="JZ240" s="1460">
        <f t="shared" si="1455"/>
        <v>0</v>
      </c>
      <c r="KA240" s="1460">
        <f t="shared" si="1456"/>
        <v>0</v>
      </c>
      <c r="KB240" s="1460">
        <f t="shared" si="1457"/>
        <v>0</v>
      </c>
      <c r="KC240" s="1460">
        <f t="shared" si="1458"/>
        <v>0</v>
      </c>
      <c r="KD240" s="1460">
        <f t="shared" si="1459"/>
        <v>0</v>
      </c>
      <c r="KE240" s="1460">
        <f t="shared" si="1460"/>
        <v>0</v>
      </c>
      <c r="KF240" s="1460">
        <f t="shared" si="1461"/>
        <v>0</v>
      </c>
      <c r="KG240" s="1460">
        <f t="shared" si="1462"/>
        <v>0</v>
      </c>
      <c r="KH240" s="1460">
        <f t="shared" si="1463"/>
        <v>0</v>
      </c>
      <c r="KI240" s="1460">
        <f t="shared" si="1464"/>
        <v>0</v>
      </c>
      <c r="KJ240" s="1460">
        <f t="shared" si="1465"/>
        <v>0</v>
      </c>
      <c r="KK240" s="1460">
        <f t="shared" si="1466"/>
        <v>0</v>
      </c>
      <c r="KL240" s="1460">
        <f t="shared" si="1467"/>
        <v>0</v>
      </c>
      <c r="KM240" s="1460">
        <f t="shared" si="1468"/>
        <v>0</v>
      </c>
      <c r="KN240" s="1460">
        <f t="shared" si="1469"/>
        <v>0</v>
      </c>
      <c r="KO240" s="1460">
        <f t="shared" si="1470"/>
        <v>0</v>
      </c>
      <c r="KP240" s="1460">
        <f t="shared" si="1471"/>
        <v>0</v>
      </c>
      <c r="KQ240" s="1460">
        <f t="shared" si="1472"/>
        <v>0</v>
      </c>
      <c r="KR240" s="1460">
        <f t="shared" si="1473"/>
        <v>0</v>
      </c>
      <c r="KS240" s="1460">
        <f t="shared" si="1474"/>
        <v>0</v>
      </c>
      <c r="KT240" s="1460">
        <f t="shared" si="1475"/>
        <v>0</v>
      </c>
      <c r="KU240" s="1460">
        <f t="shared" si="1476"/>
        <v>0</v>
      </c>
      <c r="KV240" s="1460">
        <f t="shared" si="1477"/>
        <v>0</v>
      </c>
      <c r="KW240" s="1460">
        <f t="shared" si="1478"/>
        <v>0</v>
      </c>
      <c r="KX240" s="1460">
        <f t="shared" si="1479"/>
        <v>0</v>
      </c>
      <c r="KY240" s="1460">
        <f t="shared" si="1480"/>
        <v>0</v>
      </c>
      <c r="KZ240" s="1460">
        <f t="shared" si="1481"/>
        <v>0</v>
      </c>
      <c r="LA240" s="1460">
        <f t="shared" si="1482"/>
        <v>0</v>
      </c>
      <c r="LB240" s="1460">
        <f t="shared" si="1483"/>
        <v>0</v>
      </c>
      <c r="LC240" s="1460">
        <f t="shared" si="1484"/>
        <v>0</v>
      </c>
      <c r="LD240" s="1460">
        <f t="shared" si="1485"/>
        <v>0</v>
      </c>
      <c r="LE240" s="1460">
        <f t="shared" si="1486"/>
        <v>0</v>
      </c>
      <c r="LF240" s="1460">
        <f t="shared" si="1487"/>
        <v>0</v>
      </c>
      <c r="LG240" s="1460">
        <f t="shared" si="1488"/>
        <v>0</v>
      </c>
      <c r="LH240" s="1460">
        <f t="shared" si="1489"/>
        <v>0</v>
      </c>
      <c r="LI240" s="1460">
        <f t="shared" si="1490"/>
        <v>0</v>
      </c>
      <c r="LJ240" s="1460">
        <f t="shared" si="1491"/>
        <v>0</v>
      </c>
      <c r="LK240" s="1460">
        <f t="shared" si="1492"/>
        <v>0</v>
      </c>
      <c r="LL240" s="1460">
        <f t="shared" si="1493"/>
        <v>0</v>
      </c>
      <c r="LM240" s="1460">
        <f t="shared" si="1494"/>
        <v>0</v>
      </c>
      <c r="LN240" s="1460">
        <f t="shared" si="1495"/>
        <v>0</v>
      </c>
      <c r="LO240" s="1460">
        <f t="shared" si="1496"/>
        <v>0</v>
      </c>
      <c r="LP240" s="1460">
        <f t="shared" si="1497"/>
        <v>0</v>
      </c>
      <c r="LQ240" s="1460">
        <f t="shared" si="1498"/>
        <v>0</v>
      </c>
      <c r="LR240" s="1460">
        <f t="shared" si="1499"/>
        <v>0</v>
      </c>
      <c r="LS240" s="1460">
        <f t="shared" si="1500"/>
        <v>0</v>
      </c>
      <c r="LW240" s="1467">
        <f t="shared" si="1501"/>
        <v>0</v>
      </c>
      <c r="LX240" s="1467">
        <f t="shared" si="1502"/>
        <v>0</v>
      </c>
      <c r="LY240" s="1467">
        <f t="shared" si="1503"/>
        <v>0</v>
      </c>
      <c r="LZ240" s="1467">
        <f t="shared" si="1504"/>
        <v>0</v>
      </c>
      <c r="MA240" s="1506"/>
      <c r="MB240" s="1460">
        <f t="shared" si="1505"/>
        <v>0</v>
      </c>
      <c r="MC240" s="1460">
        <f t="shared" si="1522"/>
        <v>0</v>
      </c>
      <c r="MD240" s="1460">
        <f t="shared" si="1522"/>
        <v>0</v>
      </c>
      <c r="ME240" s="1460">
        <f t="shared" si="1522"/>
        <v>0</v>
      </c>
      <c r="MF240" s="1460">
        <f t="shared" si="1522"/>
        <v>0</v>
      </c>
      <c r="MG240" s="1460">
        <f t="shared" si="1522"/>
        <v>0</v>
      </c>
      <c r="MH240" s="1460">
        <f t="shared" si="1522"/>
        <v>0</v>
      </c>
      <c r="MI240" s="1460">
        <f t="shared" si="1522"/>
        <v>0</v>
      </c>
      <c r="MJ240" s="1460">
        <f t="shared" si="1522"/>
        <v>0</v>
      </c>
      <c r="MK240" s="1460">
        <f t="shared" si="1522"/>
        <v>0</v>
      </c>
      <c r="ML240" s="1460">
        <f t="shared" si="1522"/>
        <v>0</v>
      </c>
      <c r="MM240" s="1460">
        <f t="shared" si="1522"/>
        <v>0</v>
      </c>
      <c r="MN240" s="1460">
        <f t="shared" si="1522"/>
        <v>0</v>
      </c>
      <c r="MO240" s="1460">
        <f t="shared" si="1522"/>
        <v>0</v>
      </c>
      <c r="MP240" s="1460">
        <f t="shared" si="1522"/>
        <v>0</v>
      </c>
      <c r="MQ240" s="1460">
        <f t="shared" si="1522"/>
        <v>0</v>
      </c>
      <c r="MR240" s="1460">
        <f t="shared" si="1522"/>
        <v>0</v>
      </c>
      <c r="MS240" s="1460">
        <f t="shared" si="1511"/>
        <v>0</v>
      </c>
      <c r="MT240" s="1460">
        <f t="shared" si="1511"/>
        <v>0</v>
      </c>
      <c r="MU240" s="1460">
        <f t="shared" si="1511"/>
        <v>0</v>
      </c>
      <c r="MV240" s="1460">
        <f t="shared" si="1511"/>
        <v>0</v>
      </c>
      <c r="MW240" s="1460">
        <f t="shared" si="1511"/>
        <v>0</v>
      </c>
      <c r="MX240" s="1460">
        <f t="shared" si="1511"/>
        <v>0</v>
      </c>
      <c r="MY240" s="1460">
        <f t="shared" si="1511"/>
        <v>0</v>
      </c>
      <c r="MZ240" s="1460">
        <f t="shared" si="1511"/>
        <v>0</v>
      </c>
      <c r="NA240" s="1460">
        <f t="shared" si="1511"/>
        <v>0</v>
      </c>
      <c r="NB240" s="1460">
        <f t="shared" si="1511"/>
        <v>0</v>
      </c>
      <c r="NC240" s="1460">
        <f t="shared" si="1511"/>
        <v>0</v>
      </c>
      <c r="ND240" s="1460">
        <f t="shared" si="1511"/>
        <v>0</v>
      </c>
      <c r="NE240" s="1460">
        <f t="shared" si="1511"/>
        <v>0</v>
      </c>
      <c r="NF240" s="1460">
        <f t="shared" si="1511"/>
        <v>0</v>
      </c>
      <c r="NG240" s="1460">
        <f t="shared" si="1511"/>
        <v>0</v>
      </c>
      <c r="NH240" s="1460">
        <f t="shared" si="1511"/>
        <v>0</v>
      </c>
      <c r="NI240" s="1460">
        <f t="shared" si="1512"/>
        <v>0</v>
      </c>
      <c r="NJ240" s="1460">
        <f t="shared" si="1512"/>
        <v>0</v>
      </c>
      <c r="NK240" s="1460">
        <f t="shared" si="1512"/>
        <v>0</v>
      </c>
      <c r="NL240" s="1460">
        <f t="shared" si="1512"/>
        <v>0</v>
      </c>
      <c r="NM240" s="1460">
        <f t="shared" si="1512"/>
        <v>0</v>
      </c>
      <c r="NN240" s="1460">
        <f t="shared" si="1512"/>
        <v>0</v>
      </c>
      <c r="NO240" s="1460">
        <f t="shared" si="1512"/>
        <v>0</v>
      </c>
      <c r="NP240" s="1460">
        <f t="shared" si="1512"/>
        <v>0</v>
      </c>
      <c r="NQ240" s="1460">
        <f t="shared" si="1512"/>
        <v>0</v>
      </c>
      <c r="NR240" s="1460">
        <f t="shared" si="1512"/>
        <v>0</v>
      </c>
      <c r="NS240" s="1460">
        <f t="shared" si="1512"/>
        <v>0</v>
      </c>
      <c r="NT240" s="1460">
        <f t="shared" si="1512"/>
        <v>0</v>
      </c>
      <c r="NU240" s="1460">
        <f t="shared" si="1512"/>
        <v>0</v>
      </c>
      <c r="NV240" s="1460">
        <f t="shared" si="1512"/>
        <v>0</v>
      </c>
      <c r="NW240" s="1460">
        <f t="shared" si="1512"/>
        <v>0</v>
      </c>
      <c r="NX240" s="1460">
        <f t="shared" si="1512"/>
        <v>0</v>
      </c>
      <c r="NY240" s="1460">
        <f t="shared" si="1514"/>
        <v>0</v>
      </c>
      <c r="NZ240" s="1460">
        <f t="shared" si="1514"/>
        <v>0</v>
      </c>
      <c r="OA240" s="1460">
        <f t="shared" si="1514"/>
        <v>0</v>
      </c>
      <c r="OB240" s="1460">
        <f t="shared" si="1514"/>
        <v>0</v>
      </c>
      <c r="OC240" s="1460">
        <f t="shared" si="1514"/>
        <v>0</v>
      </c>
      <c r="OD240" s="1460">
        <f t="shared" si="1514"/>
        <v>0</v>
      </c>
      <c r="OE240" s="1460">
        <f t="shared" si="1514"/>
        <v>0</v>
      </c>
      <c r="OF240" s="1460">
        <f t="shared" si="1514"/>
        <v>0</v>
      </c>
      <c r="OG240" s="1460">
        <f t="shared" si="1514"/>
        <v>0</v>
      </c>
      <c r="OH240" s="1460">
        <f t="shared" si="1514"/>
        <v>0</v>
      </c>
      <c r="OI240" s="1460">
        <f t="shared" si="1514"/>
        <v>0</v>
      </c>
      <c r="OJ240" s="1460">
        <f t="shared" si="1514"/>
        <v>0</v>
      </c>
      <c r="OK240" s="1460">
        <f t="shared" si="1514"/>
        <v>0</v>
      </c>
      <c r="OL240" s="1460">
        <f t="shared" si="1514"/>
        <v>0</v>
      </c>
      <c r="OM240" s="1460">
        <f t="shared" si="1514"/>
        <v>0</v>
      </c>
      <c r="ON240" s="1460">
        <f t="shared" si="1514"/>
        <v>0</v>
      </c>
      <c r="OO240" s="1460">
        <f t="shared" si="1513"/>
        <v>0</v>
      </c>
      <c r="OP240" s="1460">
        <f t="shared" si="1507"/>
        <v>0</v>
      </c>
      <c r="OQ240" s="1460">
        <f t="shared" si="1507"/>
        <v>0</v>
      </c>
      <c r="OR240" s="1460">
        <f t="shared" si="1507"/>
        <v>0</v>
      </c>
      <c r="OS240" s="1460">
        <f t="shared" si="1507"/>
        <v>0</v>
      </c>
      <c r="OT240" s="1460">
        <f t="shared" si="1507"/>
        <v>0</v>
      </c>
      <c r="OU240" s="1460">
        <f t="shared" si="1507"/>
        <v>0</v>
      </c>
      <c r="OV240" s="1460">
        <f t="shared" si="1507"/>
        <v>0</v>
      </c>
      <c r="OW240" s="1460">
        <f t="shared" si="1507"/>
        <v>0</v>
      </c>
      <c r="OX240" s="1460">
        <f t="shared" si="1507"/>
        <v>0</v>
      </c>
      <c r="OY240" s="1460">
        <f t="shared" si="1507"/>
        <v>0</v>
      </c>
      <c r="OZ240" s="1460">
        <f t="shared" si="1507"/>
        <v>0</v>
      </c>
      <c r="PA240" s="1460">
        <f t="shared" si="1507"/>
        <v>0</v>
      </c>
      <c r="PB240" s="1460">
        <f t="shared" si="1507"/>
        <v>0</v>
      </c>
      <c r="PC240" s="1460">
        <f t="shared" si="1507"/>
        <v>0</v>
      </c>
      <c r="PD240" s="1460">
        <f t="shared" si="1507"/>
        <v>0</v>
      </c>
      <c r="PE240" s="1460">
        <f t="shared" si="1507"/>
        <v>0</v>
      </c>
      <c r="PF240" s="1460">
        <f t="shared" si="1508"/>
        <v>0</v>
      </c>
      <c r="PG240" s="1460">
        <f t="shared" si="1508"/>
        <v>0</v>
      </c>
      <c r="PH240" s="1460">
        <f t="shared" si="1508"/>
        <v>0</v>
      </c>
      <c r="PI240" s="1460">
        <f t="shared" si="1508"/>
        <v>0</v>
      </c>
      <c r="PJ240" s="1460">
        <f t="shared" si="1508"/>
        <v>0</v>
      </c>
      <c r="PK240" s="1460">
        <f t="shared" si="1508"/>
        <v>0</v>
      </c>
      <c r="PL240" s="1460">
        <f t="shared" si="1508"/>
        <v>0</v>
      </c>
      <c r="PM240" s="1460">
        <f t="shared" si="1508"/>
        <v>0</v>
      </c>
      <c r="PN240" s="1460">
        <f t="shared" si="1508"/>
        <v>0</v>
      </c>
      <c r="PO240" s="1460">
        <f t="shared" si="1508"/>
        <v>0</v>
      </c>
      <c r="PP240" s="1460">
        <f t="shared" si="1508"/>
        <v>0</v>
      </c>
      <c r="PQ240" s="1460">
        <f t="shared" si="1508"/>
        <v>0</v>
      </c>
      <c r="PR240" s="1460">
        <f t="shared" si="1508"/>
        <v>0</v>
      </c>
      <c r="PS240" s="1460">
        <f t="shared" si="1508"/>
        <v>0</v>
      </c>
      <c r="PT240" s="1460">
        <f t="shared" si="1508"/>
        <v>0</v>
      </c>
      <c r="PU240" s="1460">
        <f t="shared" si="1508"/>
        <v>0</v>
      </c>
      <c r="PV240" s="1460">
        <f t="shared" si="1509"/>
        <v>0</v>
      </c>
      <c r="PW240" s="1460">
        <f t="shared" si="1509"/>
        <v>0</v>
      </c>
      <c r="PX240" s="1460">
        <f t="shared" si="1509"/>
        <v>0</v>
      </c>
      <c r="PY240" s="1460">
        <f t="shared" si="1509"/>
        <v>0</v>
      </c>
      <c r="PZ240" s="1460">
        <f t="shared" si="1509"/>
        <v>0</v>
      </c>
      <c r="QA240" s="1460">
        <f t="shared" si="1509"/>
        <v>0</v>
      </c>
      <c r="QB240" s="1460">
        <f t="shared" si="1509"/>
        <v>0</v>
      </c>
      <c r="QC240" s="1460">
        <f t="shared" si="1509"/>
        <v>0</v>
      </c>
      <c r="QD240" s="1460">
        <f t="shared" si="1509"/>
        <v>0</v>
      </c>
      <c r="QE240" s="1460">
        <f t="shared" si="1509"/>
        <v>0</v>
      </c>
      <c r="QF240" s="1460">
        <f t="shared" si="1509"/>
        <v>0</v>
      </c>
      <c r="QG240" s="1460">
        <f t="shared" si="1509"/>
        <v>0</v>
      </c>
      <c r="QH240" s="1460">
        <f t="shared" si="1509"/>
        <v>0</v>
      </c>
      <c r="QI240" s="1460">
        <f t="shared" si="1509"/>
        <v>0</v>
      </c>
      <c r="QJ240" s="1460">
        <f t="shared" si="1509"/>
        <v>0</v>
      </c>
      <c r="QK240" s="1460">
        <f t="shared" si="1509"/>
        <v>0</v>
      </c>
      <c r="QL240" s="1460">
        <f t="shared" si="1323"/>
        <v>0</v>
      </c>
      <c r="QM240" s="1460">
        <f t="shared" si="1323"/>
        <v>0</v>
      </c>
      <c r="QN240" s="1460">
        <f t="shared" si="1323"/>
        <v>0</v>
      </c>
      <c r="QO240" s="1460">
        <f t="shared" si="1323"/>
        <v>0</v>
      </c>
      <c r="QP240" s="1460">
        <f t="shared" si="1323"/>
        <v>0</v>
      </c>
      <c r="QQ240" s="1460">
        <f t="shared" si="1323"/>
        <v>0</v>
      </c>
    </row>
    <row r="241" spans="1:459" s="1466" customFormat="1" ht="22.5" customHeight="1">
      <c r="A241" s="1468"/>
      <c r="B241" s="1469"/>
      <c r="C241" s="1469"/>
      <c r="D241" s="1470"/>
      <c r="E241" s="1471"/>
      <c r="F241" s="1472"/>
      <c r="G241" s="1472"/>
      <c r="H241" s="1473">
        <f t="shared" si="1342"/>
        <v>0</v>
      </c>
      <c r="I241" s="1474">
        <v>0</v>
      </c>
      <c r="J241" s="1475">
        <f t="shared" si="437"/>
        <v>0</v>
      </c>
      <c r="K241" s="1476">
        <v>0</v>
      </c>
      <c r="L241" s="1477">
        <f t="shared" si="1343"/>
        <v>0</v>
      </c>
      <c r="M241" s="1477">
        <f t="shared" si="1344"/>
        <v>0</v>
      </c>
      <c r="N241" s="1478"/>
      <c r="O241" s="1479">
        <v>0</v>
      </c>
      <c r="P241" s="1480">
        <v>0</v>
      </c>
      <c r="Q241" s="1828">
        <v>0</v>
      </c>
      <c r="R241" s="1831">
        <f t="shared" si="1345"/>
        <v>0</v>
      </c>
      <c r="S241" s="1481">
        <f>IF(AND(SUM(O241:Q241)=0,N241="NNN"),MIN('Operating History and Pro Forma'!$M$33,'Operating History and Pro Forma'!$T$15)*D241,SUM(O241:Q241)*D241)</f>
        <v>0</v>
      </c>
      <c r="T241" s="1482">
        <f t="shared" si="1346"/>
        <v>0</v>
      </c>
      <c r="U241" s="1483">
        <f t="shared" si="1347"/>
        <v>0</v>
      </c>
      <c r="V241" s="1480"/>
      <c r="W241" s="1514"/>
      <c r="X241" s="1486" t="str">
        <f t="shared" si="1348"/>
        <v/>
      </c>
      <c r="Y241" s="1487">
        <f t="shared" si="1349"/>
        <v>0</v>
      </c>
      <c r="Z241" s="1488"/>
      <c r="AA241" s="1488"/>
      <c r="AB241" s="1488"/>
      <c r="AC241" s="1488"/>
      <c r="AD241" s="1489">
        <f t="shared" si="1350"/>
        <v>0</v>
      </c>
      <c r="AE241" s="1490" t="str">
        <f t="shared" si="1351"/>
        <v/>
      </c>
      <c r="AF241" s="1491">
        <f t="shared" si="1352"/>
        <v>0</v>
      </c>
      <c r="AG241" s="1492">
        <f t="shared" si="1353"/>
        <v>0</v>
      </c>
      <c r="AH241" s="1493">
        <f t="shared" si="1320"/>
        <v>0</v>
      </c>
      <c r="AI241" s="1493">
        <f t="shared" si="1320"/>
        <v>0</v>
      </c>
      <c r="AJ241" s="1494">
        <f t="shared" si="1320"/>
        <v>0</v>
      </c>
      <c r="AK241" s="1494">
        <f t="shared" si="1320"/>
        <v>0</v>
      </c>
      <c r="AL241" s="1495">
        <f t="shared" si="1320"/>
        <v>0</v>
      </c>
      <c r="AM241" s="1496">
        <f t="shared" si="1320"/>
        <v>0</v>
      </c>
      <c r="AN241" s="1497">
        <f t="shared" si="399"/>
        <v>0</v>
      </c>
      <c r="AO241" s="1498">
        <f t="shared" si="1327"/>
        <v>0</v>
      </c>
      <c r="AP241" s="1499">
        <f t="shared" si="1354"/>
        <v>0</v>
      </c>
      <c r="AQ241" s="1500">
        <f t="shared" si="1355"/>
        <v>0</v>
      </c>
      <c r="AR241" s="1501">
        <f t="shared" si="1356"/>
        <v>0</v>
      </c>
      <c r="AS241" s="1498">
        <f t="shared" si="1324"/>
        <v>0</v>
      </c>
      <c r="AT241" s="1501">
        <f t="shared" si="1357"/>
        <v>0</v>
      </c>
      <c r="AU241" s="1498">
        <f t="shared" si="1358"/>
        <v>1</v>
      </c>
      <c r="AV241" s="1498">
        <f t="shared" si="1359"/>
        <v>2</v>
      </c>
      <c r="AW241" s="1499">
        <f t="shared" si="1360"/>
        <v>0</v>
      </c>
      <c r="AX241" s="1502">
        <f t="shared" si="1361"/>
        <v>0</v>
      </c>
      <c r="AY241" s="1503">
        <f t="shared" si="1362"/>
        <v>0</v>
      </c>
      <c r="AZ241" s="1498">
        <f t="shared" si="1363"/>
        <v>2</v>
      </c>
      <c r="BA241" s="1498">
        <f t="shared" si="1364"/>
        <v>3</v>
      </c>
      <c r="BB241" s="1499">
        <f t="shared" si="1365"/>
        <v>0</v>
      </c>
      <c r="BC241" s="1502">
        <f t="shared" si="1366"/>
        <v>0</v>
      </c>
      <c r="BD241" s="1503">
        <f t="shared" si="1367"/>
        <v>0</v>
      </c>
      <c r="BE241" s="1498">
        <f t="shared" si="1368"/>
        <v>3</v>
      </c>
      <c r="BF241" s="1498">
        <f t="shared" si="1369"/>
        <v>4</v>
      </c>
      <c r="BG241" s="1499">
        <f t="shared" si="1370"/>
        <v>0</v>
      </c>
      <c r="BH241" s="1502">
        <f t="shared" si="1371"/>
        <v>0</v>
      </c>
      <c r="BI241" s="1502">
        <f t="shared" si="1372"/>
        <v>0</v>
      </c>
      <c r="BJ241" s="1504">
        <f t="shared" si="1373"/>
        <v>1900</v>
      </c>
      <c r="BK241" s="1505" t="str">
        <f t="shared" si="1374"/>
        <v/>
      </c>
      <c r="BL241" s="1506"/>
      <c r="BM241" s="1507">
        <f t="shared" si="1375"/>
        <v>0</v>
      </c>
      <c r="BN241" s="1508">
        <f t="shared" si="1521"/>
        <v>0</v>
      </c>
      <c r="BO241" s="1508">
        <f t="shared" si="1521"/>
        <v>0</v>
      </c>
      <c r="BP241" s="1508">
        <f t="shared" si="1521"/>
        <v>0</v>
      </c>
      <c r="BQ241" s="1508">
        <f t="shared" si="1521"/>
        <v>0</v>
      </c>
      <c r="BR241" s="1508">
        <f t="shared" si="1521"/>
        <v>0</v>
      </c>
      <c r="BS241" s="1508">
        <f t="shared" si="1521"/>
        <v>0</v>
      </c>
      <c r="BT241" s="1508">
        <f t="shared" si="1521"/>
        <v>0</v>
      </c>
      <c r="BU241" s="1508">
        <f t="shared" si="1521"/>
        <v>0</v>
      </c>
      <c r="BV241" s="1508">
        <f t="shared" si="1521"/>
        <v>0</v>
      </c>
      <c r="BW241" s="1508">
        <f t="shared" si="1521"/>
        <v>0</v>
      </c>
      <c r="BX241" s="1508">
        <f t="shared" si="1521"/>
        <v>0</v>
      </c>
      <c r="BY241" s="1507">
        <f t="shared" si="1521"/>
        <v>0</v>
      </c>
      <c r="BZ241" s="1508">
        <f t="shared" si="1521"/>
        <v>0</v>
      </c>
      <c r="CA241" s="1508">
        <f t="shared" si="1521"/>
        <v>0</v>
      </c>
      <c r="CB241" s="1508">
        <f t="shared" si="1521"/>
        <v>0</v>
      </c>
      <c r="CC241" s="1508">
        <f t="shared" si="1521"/>
        <v>0</v>
      </c>
      <c r="CD241" s="1508">
        <f t="shared" si="1516"/>
        <v>0</v>
      </c>
      <c r="CE241" s="1508">
        <f t="shared" si="1516"/>
        <v>0</v>
      </c>
      <c r="CF241" s="1508">
        <f t="shared" si="1516"/>
        <v>0</v>
      </c>
      <c r="CG241" s="1508">
        <f t="shared" si="1516"/>
        <v>0</v>
      </c>
      <c r="CH241" s="1508">
        <f t="shared" si="1516"/>
        <v>0</v>
      </c>
      <c r="CI241" s="1508">
        <f t="shared" si="1516"/>
        <v>0</v>
      </c>
      <c r="CJ241" s="1509">
        <f t="shared" si="1516"/>
        <v>0</v>
      </c>
      <c r="CK241" s="1507">
        <f t="shared" si="1516"/>
        <v>0</v>
      </c>
      <c r="CL241" s="1508">
        <f t="shared" si="1516"/>
        <v>0</v>
      </c>
      <c r="CM241" s="1508">
        <f t="shared" si="1516"/>
        <v>0</v>
      </c>
      <c r="CN241" s="1508">
        <f t="shared" si="1516"/>
        <v>0</v>
      </c>
      <c r="CO241" s="1508">
        <f t="shared" si="1516"/>
        <v>0</v>
      </c>
      <c r="CP241" s="1508">
        <f t="shared" si="1516"/>
        <v>0</v>
      </c>
      <c r="CQ241" s="1508">
        <f t="shared" si="1516"/>
        <v>0</v>
      </c>
      <c r="CR241" s="1508">
        <f t="shared" si="1516"/>
        <v>0</v>
      </c>
      <c r="CS241" s="1508">
        <f t="shared" si="1516"/>
        <v>0</v>
      </c>
      <c r="CT241" s="1508">
        <f t="shared" si="1517"/>
        <v>0</v>
      </c>
      <c r="CU241" s="1508">
        <f t="shared" si="1517"/>
        <v>0</v>
      </c>
      <c r="CV241" s="1509">
        <f t="shared" si="1517"/>
        <v>0</v>
      </c>
      <c r="CW241" s="1508">
        <f t="shared" si="1517"/>
        <v>0</v>
      </c>
      <c r="CX241" s="1508">
        <f t="shared" si="1517"/>
        <v>0</v>
      </c>
      <c r="CY241" s="1508">
        <f t="shared" si="1517"/>
        <v>0</v>
      </c>
      <c r="CZ241" s="1508">
        <f t="shared" si="1517"/>
        <v>0</v>
      </c>
      <c r="DA241" s="1508">
        <f t="shared" si="1517"/>
        <v>0</v>
      </c>
      <c r="DB241" s="1508">
        <f t="shared" si="1517"/>
        <v>0</v>
      </c>
      <c r="DC241" s="1508">
        <f t="shared" si="1517"/>
        <v>0</v>
      </c>
      <c r="DD241" s="1508">
        <f t="shared" si="1517"/>
        <v>0</v>
      </c>
      <c r="DE241" s="1508">
        <f t="shared" si="1517"/>
        <v>0</v>
      </c>
      <c r="DF241" s="1508">
        <f t="shared" si="1517"/>
        <v>0</v>
      </c>
      <c r="DG241" s="1508">
        <f t="shared" si="1517"/>
        <v>0</v>
      </c>
      <c r="DH241" s="1509">
        <f t="shared" si="1517"/>
        <v>0</v>
      </c>
      <c r="DI241" s="1508">
        <f t="shared" si="1517"/>
        <v>0</v>
      </c>
      <c r="DJ241" s="1508">
        <f t="shared" si="1518"/>
        <v>0</v>
      </c>
      <c r="DK241" s="1508">
        <f t="shared" si="1518"/>
        <v>0</v>
      </c>
      <c r="DL241" s="1508">
        <f t="shared" si="1518"/>
        <v>0</v>
      </c>
      <c r="DM241" s="1508">
        <f t="shared" si="1518"/>
        <v>0</v>
      </c>
      <c r="DN241" s="1508">
        <f t="shared" si="1518"/>
        <v>0</v>
      </c>
      <c r="DO241" s="1508">
        <f t="shared" si="1518"/>
        <v>0</v>
      </c>
      <c r="DP241" s="1508">
        <f t="shared" si="1518"/>
        <v>0</v>
      </c>
      <c r="DQ241" s="1508">
        <f t="shared" si="1518"/>
        <v>0</v>
      </c>
      <c r="DR241" s="1508">
        <f t="shared" si="1518"/>
        <v>0</v>
      </c>
      <c r="DS241" s="1508">
        <f t="shared" si="1518"/>
        <v>0</v>
      </c>
      <c r="DT241" s="1509">
        <f t="shared" si="1518"/>
        <v>0</v>
      </c>
      <c r="DU241" s="1507">
        <f t="shared" si="1518"/>
        <v>0</v>
      </c>
      <c r="DV241" s="1508">
        <f t="shared" si="1518"/>
        <v>0</v>
      </c>
      <c r="DW241" s="1508">
        <f t="shared" si="1518"/>
        <v>0</v>
      </c>
      <c r="DX241" s="1508">
        <f t="shared" si="1518"/>
        <v>0</v>
      </c>
      <c r="DY241" s="1508">
        <f t="shared" si="1518"/>
        <v>0</v>
      </c>
      <c r="DZ241" s="1508">
        <f t="shared" si="1519"/>
        <v>0</v>
      </c>
      <c r="EA241" s="1508">
        <f t="shared" si="1519"/>
        <v>0</v>
      </c>
      <c r="EB241" s="1508">
        <f t="shared" si="1519"/>
        <v>0</v>
      </c>
      <c r="EC241" s="1508">
        <f t="shared" si="1519"/>
        <v>0</v>
      </c>
      <c r="ED241" s="1508">
        <f t="shared" si="1519"/>
        <v>0</v>
      </c>
      <c r="EE241" s="1508">
        <f t="shared" si="1519"/>
        <v>0</v>
      </c>
      <c r="EF241" s="1508">
        <f t="shared" si="1519"/>
        <v>0</v>
      </c>
      <c r="EG241" s="1507">
        <f t="shared" si="1519"/>
        <v>0</v>
      </c>
      <c r="EH241" s="1508">
        <f t="shared" si="1519"/>
        <v>0</v>
      </c>
      <c r="EI241" s="1508">
        <f t="shared" si="1519"/>
        <v>0</v>
      </c>
      <c r="EJ241" s="1508">
        <f t="shared" si="1519"/>
        <v>0</v>
      </c>
      <c r="EK241" s="1508">
        <f t="shared" si="1519"/>
        <v>0</v>
      </c>
      <c r="EL241" s="1508">
        <f t="shared" si="1519"/>
        <v>0</v>
      </c>
      <c r="EM241" s="1508">
        <f t="shared" si="1519"/>
        <v>0</v>
      </c>
      <c r="EN241" s="1508">
        <f t="shared" si="1519"/>
        <v>0</v>
      </c>
      <c r="EO241" s="1508">
        <f t="shared" si="1519"/>
        <v>0</v>
      </c>
      <c r="EP241" s="1508">
        <f t="shared" si="1520"/>
        <v>0</v>
      </c>
      <c r="EQ241" s="1508">
        <f t="shared" si="1520"/>
        <v>0</v>
      </c>
      <c r="ER241" s="1509">
        <f t="shared" si="1520"/>
        <v>0</v>
      </c>
      <c r="ES241" s="1507">
        <f t="shared" si="1520"/>
        <v>0</v>
      </c>
      <c r="ET241" s="1508">
        <f t="shared" si="1520"/>
        <v>0</v>
      </c>
      <c r="EU241" s="1508">
        <f t="shared" si="1520"/>
        <v>0</v>
      </c>
      <c r="EV241" s="1508">
        <f t="shared" si="1520"/>
        <v>0</v>
      </c>
      <c r="EW241" s="1508">
        <f t="shared" si="1520"/>
        <v>0</v>
      </c>
      <c r="EX241" s="1508">
        <f t="shared" si="1520"/>
        <v>0</v>
      </c>
      <c r="EY241" s="1508">
        <f t="shared" si="1520"/>
        <v>0</v>
      </c>
      <c r="EZ241" s="1508">
        <f t="shared" si="1520"/>
        <v>0</v>
      </c>
      <c r="FA241" s="1508">
        <f t="shared" si="1520"/>
        <v>0</v>
      </c>
      <c r="FB241" s="1508">
        <f t="shared" si="1520"/>
        <v>0</v>
      </c>
      <c r="FC241" s="1508">
        <f t="shared" si="1520"/>
        <v>0</v>
      </c>
      <c r="FD241" s="1509">
        <f t="shared" si="1520"/>
        <v>0</v>
      </c>
      <c r="FE241" s="1508">
        <f t="shared" si="1520"/>
        <v>0</v>
      </c>
      <c r="FF241" s="1508">
        <f t="shared" si="1339"/>
        <v>0</v>
      </c>
      <c r="FG241" s="1508">
        <f t="shared" si="1515"/>
        <v>0</v>
      </c>
      <c r="FH241" s="1508">
        <f t="shared" si="1515"/>
        <v>0</v>
      </c>
      <c r="FI241" s="1508">
        <f t="shared" si="1515"/>
        <v>0</v>
      </c>
      <c r="FJ241" s="1508">
        <f t="shared" si="1515"/>
        <v>0</v>
      </c>
      <c r="FK241" s="1508">
        <f t="shared" si="1515"/>
        <v>0</v>
      </c>
      <c r="FL241" s="1508">
        <f t="shared" si="1515"/>
        <v>0</v>
      </c>
      <c r="FM241" s="1508">
        <f t="shared" si="1515"/>
        <v>0</v>
      </c>
      <c r="FN241" s="1508">
        <f t="shared" si="1515"/>
        <v>0</v>
      </c>
      <c r="FO241" s="1508">
        <f t="shared" si="1515"/>
        <v>0</v>
      </c>
      <c r="FP241" s="1509">
        <f t="shared" si="1515"/>
        <v>0</v>
      </c>
      <c r="FQ241" s="1508">
        <f t="shared" si="1515"/>
        <v>0</v>
      </c>
      <c r="FR241" s="1508">
        <f t="shared" si="1515"/>
        <v>0</v>
      </c>
      <c r="FS241" s="1508">
        <f t="shared" si="1515"/>
        <v>0</v>
      </c>
      <c r="FT241" s="1508">
        <f t="shared" si="1515"/>
        <v>0</v>
      </c>
      <c r="FU241" s="1508">
        <f t="shared" si="1515"/>
        <v>0</v>
      </c>
      <c r="FV241" s="1508">
        <f t="shared" si="1515"/>
        <v>0</v>
      </c>
      <c r="FW241" s="1508">
        <f t="shared" si="1322"/>
        <v>0</v>
      </c>
      <c r="FX241" s="1508">
        <f t="shared" si="1322"/>
        <v>0</v>
      </c>
      <c r="FY241" s="1508">
        <f t="shared" si="1322"/>
        <v>0</v>
      </c>
      <c r="FZ241" s="1508">
        <f t="shared" si="1322"/>
        <v>0</v>
      </c>
      <c r="GA241" s="1508">
        <f t="shared" si="1322"/>
        <v>0</v>
      </c>
      <c r="GB241" s="1509">
        <f t="shared" si="1322"/>
        <v>0</v>
      </c>
      <c r="GC241" s="1506"/>
      <c r="GD241" s="1458">
        <f t="shared" si="1377"/>
        <v>1</v>
      </c>
      <c r="GE241" s="1510">
        <f t="shared" si="1341"/>
        <v>0</v>
      </c>
      <c r="GF241" s="1511">
        <f t="shared" si="1341"/>
        <v>0</v>
      </c>
      <c r="GG241" s="1511">
        <f t="shared" si="1341"/>
        <v>0</v>
      </c>
      <c r="GH241" s="1511">
        <f t="shared" si="1341"/>
        <v>0</v>
      </c>
      <c r="GI241" s="1511">
        <f t="shared" si="1341"/>
        <v>0</v>
      </c>
      <c r="GJ241" s="1511">
        <f t="shared" si="1341"/>
        <v>0</v>
      </c>
      <c r="GK241" s="1511">
        <f t="shared" si="1341"/>
        <v>0</v>
      </c>
      <c r="GL241" s="1511">
        <f t="shared" si="1341"/>
        <v>0</v>
      </c>
      <c r="GM241" s="1511">
        <f t="shared" si="1341"/>
        <v>0</v>
      </c>
      <c r="GN241" s="1512">
        <f t="shared" si="1341"/>
        <v>0</v>
      </c>
      <c r="GO241" s="1513">
        <f t="shared" si="1378"/>
        <v>0</v>
      </c>
      <c r="GP241" s="1506"/>
      <c r="GQ241" s="1510">
        <f t="shared" si="1304"/>
        <v>0</v>
      </c>
      <c r="GR241" s="1511">
        <f t="shared" si="1510"/>
        <v>0</v>
      </c>
      <c r="GS241" s="1511">
        <f t="shared" si="1510"/>
        <v>0</v>
      </c>
      <c r="GT241" s="1511">
        <f t="shared" si="1510"/>
        <v>0</v>
      </c>
      <c r="GU241" s="1511">
        <f t="shared" si="1510"/>
        <v>0</v>
      </c>
      <c r="GV241" s="1511">
        <f t="shared" si="1510"/>
        <v>0</v>
      </c>
      <c r="GW241" s="1511">
        <f t="shared" si="1510"/>
        <v>0</v>
      </c>
      <c r="GX241" s="1511">
        <f t="shared" si="1510"/>
        <v>0</v>
      </c>
      <c r="GY241" s="1511">
        <f t="shared" si="1510"/>
        <v>0</v>
      </c>
      <c r="GZ241" s="1512">
        <f t="shared" si="1510"/>
        <v>0</v>
      </c>
      <c r="HA241" s="1513">
        <f t="shared" si="1379"/>
        <v>0</v>
      </c>
      <c r="HB241" s="1506">
        <f t="shared" si="1380"/>
        <v>1</v>
      </c>
      <c r="HC241" s="1506"/>
      <c r="HD241" s="1508">
        <f t="shared" si="1381"/>
        <v>0</v>
      </c>
      <c r="HE241" s="1460">
        <f t="shared" si="1382"/>
        <v>0</v>
      </c>
      <c r="HF241" s="1460">
        <f t="shared" si="1383"/>
        <v>0</v>
      </c>
      <c r="HG241" s="1460">
        <f t="shared" si="1384"/>
        <v>0</v>
      </c>
      <c r="HH241" s="1460">
        <f t="shared" si="1385"/>
        <v>0</v>
      </c>
      <c r="HI241" s="1460">
        <f t="shared" si="1386"/>
        <v>0</v>
      </c>
      <c r="HJ241" s="1460">
        <f t="shared" si="1387"/>
        <v>0</v>
      </c>
      <c r="HK241" s="1460">
        <f t="shared" si="1388"/>
        <v>0</v>
      </c>
      <c r="HL241" s="1460">
        <f t="shared" si="1389"/>
        <v>0</v>
      </c>
      <c r="HM241" s="1460">
        <f t="shared" si="1390"/>
        <v>0</v>
      </c>
      <c r="HN241" s="1460">
        <f t="shared" si="1391"/>
        <v>0</v>
      </c>
      <c r="HO241" s="1460">
        <f t="shared" si="1392"/>
        <v>0</v>
      </c>
      <c r="HP241" s="1460">
        <f t="shared" si="1393"/>
        <v>0</v>
      </c>
      <c r="HQ241" s="1460">
        <f t="shared" si="1394"/>
        <v>0</v>
      </c>
      <c r="HR241" s="1460">
        <f t="shared" si="1395"/>
        <v>0</v>
      </c>
      <c r="HS241" s="1460">
        <f t="shared" si="1396"/>
        <v>0</v>
      </c>
      <c r="HT241" s="1460">
        <f t="shared" si="1397"/>
        <v>0</v>
      </c>
      <c r="HU241" s="1460">
        <f t="shared" si="1398"/>
        <v>0</v>
      </c>
      <c r="HV241" s="1460">
        <f t="shared" si="1399"/>
        <v>0</v>
      </c>
      <c r="HW241" s="1460">
        <f t="shared" si="1400"/>
        <v>0</v>
      </c>
      <c r="HX241" s="1460">
        <f t="shared" si="1401"/>
        <v>0</v>
      </c>
      <c r="HY241" s="1460">
        <f t="shared" si="1402"/>
        <v>0</v>
      </c>
      <c r="HZ241" s="1460">
        <f t="shared" si="1403"/>
        <v>0</v>
      </c>
      <c r="IA241" s="1460">
        <f t="shared" si="1404"/>
        <v>0</v>
      </c>
      <c r="IB241" s="1460">
        <f t="shared" si="1405"/>
        <v>0</v>
      </c>
      <c r="IC241" s="1460">
        <f t="shared" si="1406"/>
        <v>0</v>
      </c>
      <c r="ID241" s="1460">
        <f t="shared" si="1407"/>
        <v>0</v>
      </c>
      <c r="IE241" s="1460">
        <f t="shared" si="1408"/>
        <v>0</v>
      </c>
      <c r="IF241" s="1460">
        <f t="shared" si="1409"/>
        <v>0</v>
      </c>
      <c r="IG241" s="1460">
        <f t="shared" si="1410"/>
        <v>0</v>
      </c>
      <c r="IH241" s="1460">
        <f t="shared" si="1411"/>
        <v>0</v>
      </c>
      <c r="II241" s="1460">
        <f t="shared" si="1412"/>
        <v>0</v>
      </c>
      <c r="IJ241" s="1460">
        <f t="shared" si="1413"/>
        <v>0</v>
      </c>
      <c r="IK241" s="1460">
        <f t="shared" si="1414"/>
        <v>0</v>
      </c>
      <c r="IL241" s="1460">
        <f t="shared" si="1415"/>
        <v>0</v>
      </c>
      <c r="IM241" s="1460">
        <f t="shared" si="1416"/>
        <v>0</v>
      </c>
      <c r="IN241" s="1460">
        <f t="shared" si="1417"/>
        <v>0</v>
      </c>
      <c r="IO241" s="1460">
        <f t="shared" si="1418"/>
        <v>0</v>
      </c>
      <c r="IP241" s="1460">
        <f t="shared" si="1419"/>
        <v>0</v>
      </c>
      <c r="IQ241" s="1460">
        <f t="shared" si="1420"/>
        <v>0</v>
      </c>
      <c r="IR241" s="1460">
        <f t="shared" si="1421"/>
        <v>0</v>
      </c>
      <c r="IS241" s="1460">
        <f t="shared" si="1422"/>
        <v>0</v>
      </c>
      <c r="IT241" s="1460">
        <f t="shared" si="1423"/>
        <v>0</v>
      </c>
      <c r="IU241" s="1460">
        <f t="shared" si="1424"/>
        <v>0</v>
      </c>
      <c r="IV241" s="1460">
        <f t="shared" si="1425"/>
        <v>0</v>
      </c>
      <c r="IW241" s="1460">
        <f t="shared" si="1426"/>
        <v>0</v>
      </c>
      <c r="IX241" s="1460">
        <f t="shared" si="1427"/>
        <v>0</v>
      </c>
      <c r="IY241" s="1460">
        <f t="shared" si="1428"/>
        <v>0</v>
      </c>
      <c r="IZ241" s="1460">
        <f t="shared" si="1429"/>
        <v>0</v>
      </c>
      <c r="JA241" s="1460">
        <f t="shared" si="1430"/>
        <v>0</v>
      </c>
      <c r="JB241" s="1460">
        <f t="shared" si="1431"/>
        <v>0</v>
      </c>
      <c r="JC241" s="1460">
        <f t="shared" si="1432"/>
        <v>0</v>
      </c>
      <c r="JD241" s="1460">
        <f t="shared" si="1433"/>
        <v>0</v>
      </c>
      <c r="JE241" s="1460">
        <f t="shared" si="1434"/>
        <v>0</v>
      </c>
      <c r="JF241" s="1460">
        <f t="shared" si="1435"/>
        <v>0</v>
      </c>
      <c r="JG241" s="1460">
        <f t="shared" si="1436"/>
        <v>0</v>
      </c>
      <c r="JH241" s="1460">
        <f t="shared" si="1437"/>
        <v>0</v>
      </c>
      <c r="JI241" s="1460">
        <f t="shared" si="1438"/>
        <v>0</v>
      </c>
      <c r="JJ241" s="1460">
        <f t="shared" si="1439"/>
        <v>0</v>
      </c>
      <c r="JK241" s="1460">
        <f t="shared" si="1440"/>
        <v>0</v>
      </c>
      <c r="JL241" s="1460">
        <f t="shared" si="1441"/>
        <v>0</v>
      </c>
      <c r="JM241" s="1460">
        <f t="shared" si="1442"/>
        <v>0</v>
      </c>
      <c r="JN241" s="1460">
        <f t="shared" si="1443"/>
        <v>0</v>
      </c>
      <c r="JO241" s="1460">
        <f t="shared" si="1444"/>
        <v>0</v>
      </c>
      <c r="JP241" s="1460">
        <f t="shared" si="1445"/>
        <v>0</v>
      </c>
      <c r="JQ241" s="1460">
        <f t="shared" si="1446"/>
        <v>0</v>
      </c>
      <c r="JR241" s="1460">
        <f t="shared" si="1447"/>
        <v>0</v>
      </c>
      <c r="JS241" s="1460">
        <f t="shared" si="1448"/>
        <v>0</v>
      </c>
      <c r="JT241" s="1460">
        <f t="shared" si="1449"/>
        <v>0</v>
      </c>
      <c r="JU241" s="1460">
        <f t="shared" si="1450"/>
        <v>0</v>
      </c>
      <c r="JV241" s="1460">
        <f t="shared" si="1451"/>
        <v>0</v>
      </c>
      <c r="JW241" s="1460">
        <f t="shared" si="1452"/>
        <v>0</v>
      </c>
      <c r="JX241" s="1460">
        <f t="shared" si="1453"/>
        <v>0</v>
      </c>
      <c r="JY241" s="1460">
        <f t="shared" si="1454"/>
        <v>0</v>
      </c>
      <c r="JZ241" s="1460">
        <f t="shared" si="1455"/>
        <v>0</v>
      </c>
      <c r="KA241" s="1460">
        <f t="shared" si="1456"/>
        <v>0</v>
      </c>
      <c r="KB241" s="1460">
        <f t="shared" si="1457"/>
        <v>0</v>
      </c>
      <c r="KC241" s="1460">
        <f t="shared" si="1458"/>
        <v>0</v>
      </c>
      <c r="KD241" s="1460">
        <f t="shared" si="1459"/>
        <v>0</v>
      </c>
      <c r="KE241" s="1460">
        <f t="shared" si="1460"/>
        <v>0</v>
      </c>
      <c r="KF241" s="1460">
        <f t="shared" si="1461"/>
        <v>0</v>
      </c>
      <c r="KG241" s="1460">
        <f t="shared" si="1462"/>
        <v>0</v>
      </c>
      <c r="KH241" s="1460">
        <f t="shared" si="1463"/>
        <v>0</v>
      </c>
      <c r="KI241" s="1460">
        <f t="shared" si="1464"/>
        <v>0</v>
      </c>
      <c r="KJ241" s="1460">
        <f t="shared" si="1465"/>
        <v>0</v>
      </c>
      <c r="KK241" s="1460">
        <f t="shared" si="1466"/>
        <v>0</v>
      </c>
      <c r="KL241" s="1460">
        <f t="shared" si="1467"/>
        <v>0</v>
      </c>
      <c r="KM241" s="1460">
        <f t="shared" si="1468"/>
        <v>0</v>
      </c>
      <c r="KN241" s="1460">
        <f t="shared" si="1469"/>
        <v>0</v>
      </c>
      <c r="KO241" s="1460">
        <f t="shared" si="1470"/>
        <v>0</v>
      </c>
      <c r="KP241" s="1460">
        <f t="shared" si="1471"/>
        <v>0</v>
      </c>
      <c r="KQ241" s="1460">
        <f t="shared" si="1472"/>
        <v>0</v>
      </c>
      <c r="KR241" s="1460">
        <f t="shared" si="1473"/>
        <v>0</v>
      </c>
      <c r="KS241" s="1460">
        <f t="shared" si="1474"/>
        <v>0</v>
      </c>
      <c r="KT241" s="1460">
        <f t="shared" si="1475"/>
        <v>0</v>
      </c>
      <c r="KU241" s="1460">
        <f t="shared" si="1476"/>
        <v>0</v>
      </c>
      <c r="KV241" s="1460">
        <f t="shared" si="1477"/>
        <v>0</v>
      </c>
      <c r="KW241" s="1460">
        <f t="shared" si="1478"/>
        <v>0</v>
      </c>
      <c r="KX241" s="1460">
        <f t="shared" si="1479"/>
        <v>0</v>
      </c>
      <c r="KY241" s="1460">
        <f t="shared" si="1480"/>
        <v>0</v>
      </c>
      <c r="KZ241" s="1460">
        <f t="shared" si="1481"/>
        <v>0</v>
      </c>
      <c r="LA241" s="1460">
        <f t="shared" si="1482"/>
        <v>0</v>
      </c>
      <c r="LB241" s="1460">
        <f t="shared" si="1483"/>
        <v>0</v>
      </c>
      <c r="LC241" s="1460">
        <f t="shared" si="1484"/>
        <v>0</v>
      </c>
      <c r="LD241" s="1460">
        <f t="shared" si="1485"/>
        <v>0</v>
      </c>
      <c r="LE241" s="1460">
        <f t="shared" si="1486"/>
        <v>0</v>
      </c>
      <c r="LF241" s="1460">
        <f t="shared" si="1487"/>
        <v>0</v>
      </c>
      <c r="LG241" s="1460">
        <f t="shared" si="1488"/>
        <v>0</v>
      </c>
      <c r="LH241" s="1460">
        <f t="shared" si="1489"/>
        <v>0</v>
      </c>
      <c r="LI241" s="1460">
        <f t="shared" si="1490"/>
        <v>0</v>
      </c>
      <c r="LJ241" s="1460">
        <f t="shared" si="1491"/>
        <v>0</v>
      </c>
      <c r="LK241" s="1460">
        <f t="shared" si="1492"/>
        <v>0</v>
      </c>
      <c r="LL241" s="1460">
        <f t="shared" si="1493"/>
        <v>0</v>
      </c>
      <c r="LM241" s="1460">
        <f t="shared" si="1494"/>
        <v>0</v>
      </c>
      <c r="LN241" s="1460">
        <f t="shared" si="1495"/>
        <v>0</v>
      </c>
      <c r="LO241" s="1460">
        <f t="shared" si="1496"/>
        <v>0</v>
      </c>
      <c r="LP241" s="1460">
        <f t="shared" si="1497"/>
        <v>0</v>
      </c>
      <c r="LQ241" s="1460">
        <f t="shared" si="1498"/>
        <v>0</v>
      </c>
      <c r="LR241" s="1460">
        <f t="shared" si="1499"/>
        <v>0</v>
      </c>
      <c r="LS241" s="1460">
        <f t="shared" si="1500"/>
        <v>0</v>
      </c>
      <c r="LW241" s="1467">
        <f t="shared" si="1501"/>
        <v>0</v>
      </c>
      <c r="LX241" s="1467">
        <f t="shared" si="1502"/>
        <v>0</v>
      </c>
      <c r="LY241" s="1467">
        <f t="shared" si="1503"/>
        <v>0</v>
      </c>
      <c r="LZ241" s="1467">
        <f t="shared" si="1504"/>
        <v>0</v>
      </c>
      <c r="MA241" s="1506"/>
      <c r="MB241" s="1460">
        <f t="shared" si="1505"/>
        <v>0</v>
      </c>
      <c r="MC241" s="1460">
        <f t="shared" si="1522"/>
        <v>0</v>
      </c>
      <c r="MD241" s="1460">
        <f t="shared" si="1522"/>
        <v>0</v>
      </c>
      <c r="ME241" s="1460">
        <f t="shared" si="1522"/>
        <v>0</v>
      </c>
      <c r="MF241" s="1460">
        <f t="shared" si="1522"/>
        <v>0</v>
      </c>
      <c r="MG241" s="1460">
        <f t="shared" si="1522"/>
        <v>0</v>
      </c>
      <c r="MH241" s="1460">
        <f t="shared" si="1522"/>
        <v>0</v>
      </c>
      <c r="MI241" s="1460">
        <f t="shared" si="1522"/>
        <v>0</v>
      </c>
      <c r="MJ241" s="1460">
        <f t="shared" si="1522"/>
        <v>0</v>
      </c>
      <c r="MK241" s="1460">
        <f t="shared" si="1522"/>
        <v>0</v>
      </c>
      <c r="ML241" s="1460">
        <f t="shared" si="1522"/>
        <v>0</v>
      </c>
      <c r="MM241" s="1460">
        <f t="shared" si="1522"/>
        <v>0</v>
      </c>
      <c r="MN241" s="1460">
        <f t="shared" si="1522"/>
        <v>0</v>
      </c>
      <c r="MO241" s="1460">
        <f t="shared" si="1522"/>
        <v>0</v>
      </c>
      <c r="MP241" s="1460">
        <f t="shared" si="1522"/>
        <v>0</v>
      </c>
      <c r="MQ241" s="1460">
        <f t="shared" si="1522"/>
        <v>0</v>
      </c>
      <c r="MR241" s="1460">
        <f t="shared" si="1522"/>
        <v>0</v>
      </c>
      <c r="MS241" s="1460">
        <f t="shared" si="1511"/>
        <v>0</v>
      </c>
      <c r="MT241" s="1460">
        <f t="shared" si="1511"/>
        <v>0</v>
      </c>
      <c r="MU241" s="1460">
        <f t="shared" si="1511"/>
        <v>0</v>
      </c>
      <c r="MV241" s="1460">
        <f t="shared" si="1511"/>
        <v>0</v>
      </c>
      <c r="MW241" s="1460">
        <f t="shared" si="1511"/>
        <v>0</v>
      </c>
      <c r="MX241" s="1460">
        <f t="shared" si="1511"/>
        <v>0</v>
      </c>
      <c r="MY241" s="1460">
        <f t="shared" si="1511"/>
        <v>0</v>
      </c>
      <c r="MZ241" s="1460">
        <f t="shared" si="1511"/>
        <v>0</v>
      </c>
      <c r="NA241" s="1460">
        <f t="shared" si="1511"/>
        <v>0</v>
      </c>
      <c r="NB241" s="1460">
        <f t="shared" si="1511"/>
        <v>0</v>
      </c>
      <c r="NC241" s="1460">
        <f t="shared" si="1511"/>
        <v>0</v>
      </c>
      <c r="ND241" s="1460">
        <f t="shared" si="1511"/>
        <v>0</v>
      </c>
      <c r="NE241" s="1460">
        <f t="shared" si="1511"/>
        <v>0</v>
      </c>
      <c r="NF241" s="1460">
        <f t="shared" si="1511"/>
        <v>0</v>
      </c>
      <c r="NG241" s="1460">
        <f t="shared" si="1511"/>
        <v>0</v>
      </c>
      <c r="NH241" s="1460">
        <f t="shared" si="1511"/>
        <v>0</v>
      </c>
      <c r="NI241" s="1460">
        <f t="shared" si="1512"/>
        <v>0</v>
      </c>
      <c r="NJ241" s="1460">
        <f t="shared" si="1512"/>
        <v>0</v>
      </c>
      <c r="NK241" s="1460">
        <f t="shared" si="1512"/>
        <v>0</v>
      </c>
      <c r="NL241" s="1460">
        <f t="shared" si="1512"/>
        <v>0</v>
      </c>
      <c r="NM241" s="1460">
        <f t="shared" si="1512"/>
        <v>0</v>
      </c>
      <c r="NN241" s="1460">
        <f t="shared" si="1512"/>
        <v>0</v>
      </c>
      <c r="NO241" s="1460">
        <f t="shared" si="1512"/>
        <v>0</v>
      </c>
      <c r="NP241" s="1460">
        <f t="shared" si="1512"/>
        <v>0</v>
      </c>
      <c r="NQ241" s="1460">
        <f t="shared" si="1512"/>
        <v>0</v>
      </c>
      <c r="NR241" s="1460">
        <f t="shared" si="1512"/>
        <v>0</v>
      </c>
      <c r="NS241" s="1460">
        <f t="shared" si="1512"/>
        <v>0</v>
      </c>
      <c r="NT241" s="1460">
        <f t="shared" si="1512"/>
        <v>0</v>
      </c>
      <c r="NU241" s="1460">
        <f t="shared" si="1512"/>
        <v>0</v>
      </c>
      <c r="NV241" s="1460">
        <f t="shared" si="1512"/>
        <v>0</v>
      </c>
      <c r="NW241" s="1460">
        <f t="shared" si="1512"/>
        <v>0</v>
      </c>
      <c r="NX241" s="1460">
        <f t="shared" si="1512"/>
        <v>0</v>
      </c>
      <c r="NY241" s="1460">
        <f t="shared" si="1514"/>
        <v>0</v>
      </c>
      <c r="NZ241" s="1460">
        <f t="shared" si="1514"/>
        <v>0</v>
      </c>
      <c r="OA241" s="1460">
        <f t="shared" si="1514"/>
        <v>0</v>
      </c>
      <c r="OB241" s="1460">
        <f t="shared" si="1514"/>
        <v>0</v>
      </c>
      <c r="OC241" s="1460">
        <f t="shared" si="1514"/>
        <v>0</v>
      </c>
      <c r="OD241" s="1460">
        <f t="shared" si="1514"/>
        <v>0</v>
      </c>
      <c r="OE241" s="1460">
        <f t="shared" si="1514"/>
        <v>0</v>
      </c>
      <c r="OF241" s="1460">
        <f t="shared" si="1514"/>
        <v>0</v>
      </c>
      <c r="OG241" s="1460">
        <f t="shared" si="1514"/>
        <v>0</v>
      </c>
      <c r="OH241" s="1460">
        <f t="shared" si="1514"/>
        <v>0</v>
      </c>
      <c r="OI241" s="1460">
        <f t="shared" si="1514"/>
        <v>0</v>
      </c>
      <c r="OJ241" s="1460">
        <f t="shared" si="1514"/>
        <v>0</v>
      </c>
      <c r="OK241" s="1460">
        <f t="shared" si="1514"/>
        <v>0</v>
      </c>
      <c r="OL241" s="1460">
        <f t="shared" si="1514"/>
        <v>0</v>
      </c>
      <c r="OM241" s="1460">
        <f t="shared" si="1514"/>
        <v>0</v>
      </c>
      <c r="ON241" s="1460">
        <f t="shared" si="1514"/>
        <v>0</v>
      </c>
      <c r="OO241" s="1460">
        <f t="shared" si="1513"/>
        <v>0</v>
      </c>
      <c r="OP241" s="1460">
        <f t="shared" si="1507"/>
        <v>0</v>
      </c>
      <c r="OQ241" s="1460">
        <f t="shared" si="1507"/>
        <v>0</v>
      </c>
      <c r="OR241" s="1460">
        <f t="shared" si="1507"/>
        <v>0</v>
      </c>
      <c r="OS241" s="1460">
        <f t="shared" si="1507"/>
        <v>0</v>
      </c>
      <c r="OT241" s="1460">
        <f t="shared" si="1507"/>
        <v>0</v>
      </c>
      <c r="OU241" s="1460">
        <f t="shared" si="1507"/>
        <v>0</v>
      </c>
      <c r="OV241" s="1460">
        <f t="shared" si="1507"/>
        <v>0</v>
      </c>
      <c r="OW241" s="1460">
        <f t="shared" si="1507"/>
        <v>0</v>
      </c>
      <c r="OX241" s="1460">
        <f t="shared" si="1507"/>
        <v>0</v>
      </c>
      <c r="OY241" s="1460">
        <f t="shared" si="1507"/>
        <v>0</v>
      </c>
      <c r="OZ241" s="1460">
        <f t="shared" si="1507"/>
        <v>0</v>
      </c>
      <c r="PA241" s="1460">
        <f t="shared" si="1507"/>
        <v>0</v>
      </c>
      <c r="PB241" s="1460">
        <f t="shared" si="1507"/>
        <v>0</v>
      </c>
      <c r="PC241" s="1460">
        <f t="shared" si="1507"/>
        <v>0</v>
      </c>
      <c r="PD241" s="1460">
        <f t="shared" si="1507"/>
        <v>0</v>
      </c>
      <c r="PE241" s="1460">
        <f t="shared" si="1507"/>
        <v>0</v>
      </c>
      <c r="PF241" s="1460">
        <f t="shared" si="1508"/>
        <v>0</v>
      </c>
      <c r="PG241" s="1460">
        <f t="shared" si="1508"/>
        <v>0</v>
      </c>
      <c r="PH241" s="1460">
        <f t="shared" si="1508"/>
        <v>0</v>
      </c>
      <c r="PI241" s="1460">
        <f t="shared" si="1508"/>
        <v>0</v>
      </c>
      <c r="PJ241" s="1460">
        <f t="shared" si="1508"/>
        <v>0</v>
      </c>
      <c r="PK241" s="1460">
        <f t="shared" si="1508"/>
        <v>0</v>
      </c>
      <c r="PL241" s="1460">
        <f t="shared" si="1508"/>
        <v>0</v>
      </c>
      <c r="PM241" s="1460">
        <f t="shared" si="1508"/>
        <v>0</v>
      </c>
      <c r="PN241" s="1460">
        <f t="shared" si="1508"/>
        <v>0</v>
      </c>
      <c r="PO241" s="1460">
        <f t="shared" si="1508"/>
        <v>0</v>
      </c>
      <c r="PP241" s="1460">
        <f t="shared" si="1508"/>
        <v>0</v>
      </c>
      <c r="PQ241" s="1460">
        <f t="shared" si="1508"/>
        <v>0</v>
      </c>
      <c r="PR241" s="1460">
        <f t="shared" si="1508"/>
        <v>0</v>
      </c>
      <c r="PS241" s="1460">
        <f t="shared" si="1508"/>
        <v>0</v>
      </c>
      <c r="PT241" s="1460">
        <f t="shared" si="1508"/>
        <v>0</v>
      </c>
      <c r="PU241" s="1460">
        <f t="shared" si="1508"/>
        <v>0</v>
      </c>
      <c r="PV241" s="1460">
        <f t="shared" si="1509"/>
        <v>0</v>
      </c>
      <c r="PW241" s="1460">
        <f t="shared" si="1509"/>
        <v>0</v>
      </c>
      <c r="PX241" s="1460">
        <f t="shared" si="1509"/>
        <v>0</v>
      </c>
      <c r="PY241" s="1460">
        <f t="shared" si="1509"/>
        <v>0</v>
      </c>
      <c r="PZ241" s="1460">
        <f t="shared" si="1509"/>
        <v>0</v>
      </c>
      <c r="QA241" s="1460">
        <f t="shared" si="1509"/>
        <v>0</v>
      </c>
      <c r="QB241" s="1460">
        <f t="shared" si="1509"/>
        <v>0</v>
      </c>
      <c r="QC241" s="1460">
        <f t="shared" si="1509"/>
        <v>0</v>
      </c>
      <c r="QD241" s="1460">
        <f t="shared" si="1509"/>
        <v>0</v>
      </c>
      <c r="QE241" s="1460">
        <f t="shared" si="1509"/>
        <v>0</v>
      </c>
      <c r="QF241" s="1460">
        <f t="shared" si="1509"/>
        <v>0</v>
      </c>
      <c r="QG241" s="1460">
        <f t="shared" si="1509"/>
        <v>0</v>
      </c>
      <c r="QH241" s="1460">
        <f t="shared" si="1509"/>
        <v>0</v>
      </c>
      <c r="QI241" s="1460">
        <f t="shared" si="1509"/>
        <v>0</v>
      </c>
      <c r="QJ241" s="1460">
        <f t="shared" si="1509"/>
        <v>0</v>
      </c>
      <c r="QK241" s="1460">
        <f t="shared" si="1509"/>
        <v>0</v>
      </c>
      <c r="QL241" s="1460">
        <f t="shared" si="1323"/>
        <v>0</v>
      </c>
      <c r="QM241" s="1460">
        <f t="shared" si="1323"/>
        <v>0</v>
      </c>
      <c r="QN241" s="1460">
        <f t="shared" si="1323"/>
        <v>0</v>
      </c>
      <c r="QO241" s="1460">
        <f t="shared" si="1323"/>
        <v>0</v>
      </c>
      <c r="QP241" s="1460">
        <f t="shared" si="1323"/>
        <v>0</v>
      </c>
      <c r="QQ241" s="1460">
        <f t="shared" si="1323"/>
        <v>0</v>
      </c>
    </row>
    <row r="242" spans="1:459" s="1466" customFormat="1" ht="22.5" customHeight="1">
      <c r="A242" s="1468"/>
      <c r="B242" s="1469"/>
      <c r="C242" s="1469"/>
      <c r="D242" s="1470"/>
      <c r="E242" s="1471"/>
      <c r="F242" s="1472"/>
      <c r="G242" s="1472"/>
      <c r="H242" s="1473">
        <f t="shared" si="1342"/>
        <v>0</v>
      </c>
      <c r="I242" s="1474">
        <v>0</v>
      </c>
      <c r="J242" s="1475">
        <f t="shared" si="437"/>
        <v>0</v>
      </c>
      <c r="K242" s="1476">
        <v>0</v>
      </c>
      <c r="L242" s="1477">
        <f t="shared" si="1343"/>
        <v>0</v>
      </c>
      <c r="M242" s="1477">
        <f t="shared" si="1344"/>
        <v>0</v>
      </c>
      <c r="N242" s="1478"/>
      <c r="O242" s="1479">
        <v>0</v>
      </c>
      <c r="P242" s="1480">
        <v>0</v>
      </c>
      <c r="Q242" s="1828">
        <v>0</v>
      </c>
      <c r="R242" s="1831">
        <f t="shared" si="1345"/>
        <v>0</v>
      </c>
      <c r="S242" s="1481">
        <f>IF(AND(SUM(O242:Q242)=0,N242="NNN"),MIN('Operating History and Pro Forma'!$M$33,'Operating History and Pro Forma'!$T$15)*D242,SUM(O242:Q242)*D242)</f>
        <v>0</v>
      </c>
      <c r="T242" s="1482">
        <f t="shared" si="1346"/>
        <v>0</v>
      </c>
      <c r="U242" s="1483">
        <f t="shared" si="1347"/>
        <v>0</v>
      </c>
      <c r="V242" s="1480"/>
      <c r="W242" s="1514"/>
      <c r="X242" s="1486" t="str">
        <f t="shared" si="1348"/>
        <v/>
      </c>
      <c r="Y242" s="1487">
        <f t="shared" si="1349"/>
        <v>0</v>
      </c>
      <c r="Z242" s="1488"/>
      <c r="AA242" s="1488"/>
      <c r="AB242" s="1488"/>
      <c r="AC242" s="1488"/>
      <c r="AD242" s="1489">
        <f t="shared" si="1350"/>
        <v>0</v>
      </c>
      <c r="AE242" s="1490" t="str">
        <f t="shared" si="1351"/>
        <v/>
      </c>
      <c r="AF242" s="1491">
        <f t="shared" si="1352"/>
        <v>0</v>
      </c>
      <c r="AG242" s="1492">
        <f t="shared" si="1353"/>
        <v>0</v>
      </c>
      <c r="AH242" s="1493">
        <f t="shared" si="1320"/>
        <v>0</v>
      </c>
      <c r="AI242" s="1493">
        <f t="shared" si="1320"/>
        <v>0</v>
      </c>
      <c r="AJ242" s="1494">
        <f t="shared" si="1320"/>
        <v>0</v>
      </c>
      <c r="AK242" s="1494">
        <f t="shared" si="1320"/>
        <v>0</v>
      </c>
      <c r="AL242" s="1495">
        <f t="shared" si="1320"/>
        <v>0</v>
      </c>
      <c r="AM242" s="1496">
        <f t="shared" si="1320"/>
        <v>0</v>
      </c>
      <c r="AN242" s="1497">
        <f t="shared" si="399"/>
        <v>0</v>
      </c>
      <c r="AO242" s="1498">
        <f t="shared" si="1327"/>
        <v>0</v>
      </c>
      <c r="AP242" s="1499">
        <f t="shared" si="1354"/>
        <v>0</v>
      </c>
      <c r="AQ242" s="1500">
        <f t="shared" si="1355"/>
        <v>0</v>
      </c>
      <c r="AR242" s="1501">
        <f t="shared" si="1356"/>
        <v>0</v>
      </c>
      <c r="AS242" s="1498">
        <f t="shared" si="1324"/>
        <v>0</v>
      </c>
      <c r="AT242" s="1501">
        <f t="shared" si="1357"/>
        <v>0</v>
      </c>
      <c r="AU242" s="1498">
        <f t="shared" si="1358"/>
        <v>1</v>
      </c>
      <c r="AV242" s="1498">
        <f t="shared" si="1359"/>
        <v>2</v>
      </c>
      <c r="AW242" s="1499">
        <f t="shared" si="1360"/>
        <v>0</v>
      </c>
      <c r="AX242" s="1502">
        <f t="shared" si="1361"/>
        <v>0</v>
      </c>
      <c r="AY242" s="1503">
        <f t="shared" si="1362"/>
        <v>0</v>
      </c>
      <c r="AZ242" s="1498">
        <f t="shared" si="1363"/>
        <v>2</v>
      </c>
      <c r="BA242" s="1498">
        <f t="shared" si="1364"/>
        <v>3</v>
      </c>
      <c r="BB242" s="1499">
        <f t="shared" si="1365"/>
        <v>0</v>
      </c>
      <c r="BC242" s="1502">
        <f t="shared" si="1366"/>
        <v>0</v>
      </c>
      <c r="BD242" s="1503">
        <f t="shared" si="1367"/>
        <v>0</v>
      </c>
      <c r="BE242" s="1498">
        <f t="shared" si="1368"/>
        <v>3</v>
      </c>
      <c r="BF242" s="1498">
        <f t="shared" si="1369"/>
        <v>4</v>
      </c>
      <c r="BG242" s="1499">
        <f t="shared" si="1370"/>
        <v>0</v>
      </c>
      <c r="BH242" s="1502">
        <f t="shared" si="1371"/>
        <v>0</v>
      </c>
      <c r="BI242" s="1502">
        <f t="shared" si="1372"/>
        <v>0</v>
      </c>
      <c r="BJ242" s="1504">
        <f t="shared" si="1373"/>
        <v>1900</v>
      </c>
      <c r="BK242" s="1505" t="str">
        <f t="shared" si="1374"/>
        <v/>
      </c>
      <c r="BL242" s="1506"/>
      <c r="BM242" s="1507">
        <f t="shared" si="1375"/>
        <v>0</v>
      </c>
      <c r="BN242" s="1508">
        <f t="shared" si="1521"/>
        <v>0</v>
      </c>
      <c r="BO242" s="1508">
        <f t="shared" si="1521"/>
        <v>0</v>
      </c>
      <c r="BP242" s="1508">
        <f t="shared" si="1521"/>
        <v>0</v>
      </c>
      <c r="BQ242" s="1508">
        <f t="shared" si="1521"/>
        <v>0</v>
      </c>
      <c r="BR242" s="1508">
        <f t="shared" si="1521"/>
        <v>0</v>
      </c>
      <c r="BS242" s="1508">
        <f t="shared" si="1521"/>
        <v>0</v>
      </c>
      <c r="BT242" s="1508">
        <f t="shared" si="1521"/>
        <v>0</v>
      </c>
      <c r="BU242" s="1508">
        <f t="shared" si="1521"/>
        <v>0</v>
      </c>
      <c r="BV242" s="1508">
        <f t="shared" si="1521"/>
        <v>0</v>
      </c>
      <c r="BW242" s="1508">
        <f t="shared" si="1521"/>
        <v>0</v>
      </c>
      <c r="BX242" s="1508">
        <f t="shared" si="1521"/>
        <v>0</v>
      </c>
      <c r="BY242" s="1507">
        <f t="shared" si="1521"/>
        <v>0</v>
      </c>
      <c r="BZ242" s="1508">
        <f t="shared" si="1521"/>
        <v>0</v>
      </c>
      <c r="CA242" s="1508">
        <f t="shared" si="1521"/>
        <v>0</v>
      </c>
      <c r="CB242" s="1508">
        <f t="shared" si="1521"/>
        <v>0</v>
      </c>
      <c r="CC242" s="1508">
        <f t="shared" si="1521"/>
        <v>0</v>
      </c>
      <c r="CD242" s="1508">
        <f t="shared" si="1516"/>
        <v>0</v>
      </c>
      <c r="CE242" s="1508">
        <f t="shared" si="1516"/>
        <v>0</v>
      </c>
      <c r="CF242" s="1508">
        <f t="shared" si="1516"/>
        <v>0</v>
      </c>
      <c r="CG242" s="1508">
        <f t="shared" si="1516"/>
        <v>0</v>
      </c>
      <c r="CH242" s="1508">
        <f t="shared" si="1516"/>
        <v>0</v>
      </c>
      <c r="CI242" s="1508">
        <f t="shared" si="1516"/>
        <v>0</v>
      </c>
      <c r="CJ242" s="1509">
        <f t="shared" si="1516"/>
        <v>0</v>
      </c>
      <c r="CK242" s="1507">
        <f t="shared" si="1516"/>
        <v>0</v>
      </c>
      <c r="CL242" s="1508">
        <f t="shared" si="1516"/>
        <v>0</v>
      </c>
      <c r="CM242" s="1508">
        <f t="shared" si="1516"/>
        <v>0</v>
      </c>
      <c r="CN242" s="1508">
        <f t="shared" si="1516"/>
        <v>0</v>
      </c>
      <c r="CO242" s="1508">
        <f t="shared" si="1516"/>
        <v>0</v>
      </c>
      <c r="CP242" s="1508">
        <f t="shared" si="1516"/>
        <v>0</v>
      </c>
      <c r="CQ242" s="1508">
        <f t="shared" si="1516"/>
        <v>0</v>
      </c>
      <c r="CR242" s="1508">
        <f t="shared" si="1516"/>
        <v>0</v>
      </c>
      <c r="CS242" s="1508">
        <f t="shared" si="1516"/>
        <v>0</v>
      </c>
      <c r="CT242" s="1508">
        <f t="shared" si="1517"/>
        <v>0</v>
      </c>
      <c r="CU242" s="1508">
        <f t="shared" si="1517"/>
        <v>0</v>
      </c>
      <c r="CV242" s="1509">
        <f t="shared" si="1517"/>
        <v>0</v>
      </c>
      <c r="CW242" s="1508">
        <f t="shared" si="1517"/>
        <v>0</v>
      </c>
      <c r="CX242" s="1508">
        <f t="shared" si="1517"/>
        <v>0</v>
      </c>
      <c r="CY242" s="1508">
        <f t="shared" si="1517"/>
        <v>0</v>
      </c>
      <c r="CZ242" s="1508">
        <f t="shared" si="1517"/>
        <v>0</v>
      </c>
      <c r="DA242" s="1508">
        <f t="shared" si="1517"/>
        <v>0</v>
      </c>
      <c r="DB242" s="1508">
        <f t="shared" si="1517"/>
        <v>0</v>
      </c>
      <c r="DC242" s="1508">
        <f t="shared" si="1517"/>
        <v>0</v>
      </c>
      <c r="DD242" s="1508">
        <f t="shared" si="1517"/>
        <v>0</v>
      </c>
      <c r="DE242" s="1508">
        <f t="shared" si="1517"/>
        <v>0</v>
      </c>
      <c r="DF242" s="1508">
        <f t="shared" si="1517"/>
        <v>0</v>
      </c>
      <c r="DG242" s="1508">
        <f t="shared" si="1517"/>
        <v>0</v>
      </c>
      <c r="DH242" s="1509">
        <f t="shared" si="1517"/>
        <v>0</v>
      </c>
      <c r="DI242" s="1508">
        <f t="shared" si="1517"/>
        <v>0</v>
      </c>
      <c r="DJ242" s="1508">
        <f t="shared" si="1518"/>
        <v>0</v>
      </c>
      <c r="DK242" s="1508">
        <f t="shared" si="1518"/>
        <v>0</v>
      </c>
      <c r="DL242" s="1508">
        <f t="shared" si="1518"/>
        <v>0</v>
      </c>
      <c r="DM242" s="1508">
        <f t="shared" si="1518"/>
        <v>0</v>
      </c>
      <c r="DN242" s="1508">
        <f t="shared" si="1518"/>
        <v>0</v>
      </c>
      <c r="DO242" s="1508">
        <f t="shared" si="1518"/>
        <v>0</v>
      </c>
      <c r="DP242" s="1508">
        <f t="shared" si="1518"/>
        <v>0</v>
      </c>
      <c r="DQ242" s="1508">
        <f t="shared" si="1518"/>
        <v>0</v>
      </c>
      <c r="DR242" s="1508">
        <f t="shared" si="1518"/>
        <v>0</v>
      </c>
      <c r="DS242" s="1508">
        <f t="shared" si="1518"/>
        <v>0</v>
      </c>
      <c r="DT242" s="1509">
        <f t="shared" si="1518"/>
        <v>0</v>
      </c>
      <c r="DU242" s="1507">
        <f t="shared" si="1518"/>
        <v>0</v>
      </c>
      <c r="DV242" s="1508">
        <f t="shared" si="1518"/>
        <v>0</v>
      </c>
      <c r="DW242" s="1508">
        <f t="shared" si="1518"/>
        <v>0</v>
      </c>
      <c r="DX242" s="1508">
        <f t="shared" si="1518"/>
        <v>0</v>
      </c>
      <c r="DY242" s="1508">
        <f t="shared" si="1518"/>
        <v>0</v>
      </c>
      <c r="DZ242" s="1508">
        <f t="shared" si="1519"/>
        <v>0</v>
      </c>
      <c r="EA242" s="1508">
        <f t="shared" si="1519"/>
        <v>0</v>
      </c>
      <c r="EB242" s="1508">
        <f t="shared" si="1519"/>
        <v>0</v>
      </c>
      <c r="EC242" s="1508">
        <f t="shared" si="1519"/>
        <v>0</v>
      </c>
      <c r="ED242" s="1508">
        <f t="shared" si="1519"/>
        <v>0</v>
      </c>
      <c r="EE242" s="1508">
        <f t="shared" si="1519"/>
        <v>0</v>
      </c>
      <c r="EF242" s="1508">
        <f t="shared" si="1519"/>
        <v>0</v>
      </c>
      <c r="EG242" s="1507">
        <f t="shared" si="1519"/>
        <v>0</v>
      </c>
      <c r="EH242" s="1508">
        <f t="shared" si="1519"/>
        <v>0</v>
      </c>
      <c r="EI242" s="1508">
        <f t="shared" si="1519"/>
        <v>0</v>
      </c>
      <c r="EJ242" s="1508">
        <f t="shared" si="1519"/>
        <v>0</v>
      </c>
      <c r="EK242" s="1508">
        <f t="shared" si="1519"/>
        <v>0</v>
      </c>
      <c r="EL242" s="1508">
        <f t="shared" si="1519"/>
        <v>0</v>
      </c>
      <c r="EM242" s="1508">
        <f t="shared" si="1519"/>
        <v>0</v>
      </c>
      <c r="EN242" s="1508">
        <f t="shared" si="1519"/>
        <v>0</v>
      </c>
      <c r="EO242" s="1508">
        <f t="shared" si="1519"/>
        <v>0</v>
      </c>
      <c r="EP242" s="1508">
        <f t="shared" si="1520"/>
        <v>0</v>
      </c>
      <c r="EQ242" s="1508">
        <f t="shared" si="1520"/>
        <v>0</v>
      </c>
      <c r="ER242" s="1509">
        <f t="shared" si="1520"/>
        <v>0</v>
      </c>
      <c r="ES242" s="1507">
        <f t="shared" si="1520"/>
        <v>0</v>
      </c>
      <c r="ET242" s="1508">
        <f t="shared" si="1520"/>
        <v>0</v>
      </c>
      <c r="EU242" s="1508">
        <f t="shared" si="1520"/>
        <v>0</v>
      </c>
      <c r="EV242" s="1508">
        <f t="shared" si="1520"/>
        <v>0</v>
      </c>
      <c r="EW242" s="1508">
        <f t="shared" si="1520"/>
        <v>0</v>
      </c>
      <c r="EX242" s="1508">
        <f t="shared" si="1520"/>
        <v>0</v>
      </c>
      <c r="EY242" s="1508">
        <f t="shared" si="1520"/>
        <v>0</v>
      </c>
      <c r="EZ242" s="1508">
        <f t="shared" si="1520"/>
        <v>0</v>
      </c>
      <c r="FA242" s="1508">
        <f t="shared" si="1520"/>
        <v>0</v>
      </c>
      <c r="FB242" s="1508">
        <f t="shared" si="1520"/>
        <v>0</v>
      </c>
      <c r="FC242" s="1508">
        <f t="shared" si="1520"/>
        <v>0</v>
      </c>
      <c r="FD242" s="1509">
        <f t="shared" si="1520"/>
        <v>0</v>
      </c>
      <c r="FE242" s="1508">
        <f t="shared" si="1520"/>
        <v>0</v>
      </c>
      <c r="FF242" s="1508">
        <f t="shared" si="1339"/>
        <v>0</v>
      </c>
      <c r="FG242" s="1508">
        <f t="shared" si="1515"/>
        <v>0</v>
      </c>
      <c r="FH242" s="1508">
        <f t="shared" si="1515"/>
        <v>0</v>
      </c>
      <c r="FI242" s="1508">
        <f t="shared" si="1515"/>
        <v>0</v>
      </c>
      <c r="FJ242" s="1508">
        <f t="shared" si="1515"/>
        <v>0</v>
      </c>
      <c r="FK242" s="1508">
        <f t="shared" si="1515"/>
        <v>0</v>
      </c>
      <c r="FL242" s="1508">
        <f t="shared" si="1515"/>
        <v>0</v>
      </c>
      <c r="FM242" s="1508">
        <f t="shared" si="1515"/>
        <v>0</v>
      </c>
      <c r="FN242" s="1508">
        <f t="shared" si="1515"/>
        <v>0</v>
      </c>
      <c r="FO242" s="1508">
        <f t="shared" si="1515"/>
        <v>0</v>
      </c>
      <c r="FP242" s="1509">
        <f t="shared" si="1515"/>
        <v>0</v>
      </c>
      <c r="FQ242" s="1508">
        <f t="shared" si="1515"/>
        <v>0</v>
      </c>
      <c r="FR242" s="1508">
        <f t="shared" si="1515"/>
        <v>0</v>
      </c>
      <c r="FS242" s="1508">
        <f t="shared" si="1515"/>
        <v>0</v>
      </c>
      <c r="FT242" s="1508">
        <f t="shared" si="1515"/>
        <v>0</v>
      </c>
      <c r="FU242" s="1508">
        <f t="shared" si="1515"/>
        <v>0</v>
      </c>
      <c r="FV242" s="1508">
        <f t="shared" si="1515"/>
        <v>0</v>
      </c>
      <c r="FW242" s="1508">
        <f t="shared" si="1322"/>
        <v>0</v>
      </c>
      <c r="FX242" s="1508">
        <f t="shared" si="1322"/>
        <v>0</v>
      </c>
      <c r="FY242" s="1508">
        <f t="shared" si="1322"/>
        <v>0</v>
      </c>
      <c r="FZ242" s="1508">
        <f t="shared" si="1322"/>
        <v>0</v>
      </c>
      <c r="GA242" s="1508">
        <f t="shared" si="1322"/>
        <v>0</v>
      </c>
      <c r="GB242" s="1509">
        <f t="shared" si="1322"/>
        <v>0</v>
      </c>
      <c r="GC242" s="1506"/>
      <c r="GD242" s="1458">
        <f t="shared" si="1377"/>
        <v>1</v>
      </c>
      <c r="GE242" s="1510">
        <f t="shared" si="1341"/>
        <v>0</v>
      </c>
      <c r="GF242" s="1511">
        <f t="shared" si="1341"/>
        <v>0</v>
      </c>
      <c r="GG242" s="1511">
        <f t="shared" si="1341"/>
        <v>0</v>
      </c>
      <c r="GH242" s="1511">
        <f t="shared" si="1341"/>
        <v>0</v>
      </c>
      <c r="GI242" s="1511">
        <f t="shared" si="1341"/>
        <v>0</v>
      </c>
      <c r="GJ242" s="1511">
        <f t="shared" si="1341"/>
        <v>0</v>
      </c>
      <c r="GK242" s="1511">
        <f t="shared" si="1341"/>
        <v>0</v>
      </c>
      <c r="GL242" s="1511">
        <f t="shared" si="1341"/>
        <v>0</v>
      </c>
      <c r="GM242" s="1511">
        <f t="shared" si="1341"/>
        <v>0</v>
      </c>
      <c r="GN242" s="1512">
        <f t="shared" si="1341"/>
        <v>0</v>
      </c>
      <c r="GO242" s="1513">
        <f t="shared" si="1378"/>
        <v>0</v>
      </c>
      <c r="GP242" s="1506"/>
      <c r="GQ242" s="1510">
        <f t="shared" si="1304"/>
        <v>0</v>
      </c>
      <c r="GR242" s="1511">
        <f t="shared" si="1510"/>
        <v>0</v>
      </c>
      <c r="GS242" s="1511">
        <f t="shared" si="1510"/>
        <v>0</v>
      </c>
      <c r="GT242" s="1511">
        <f t="shared" si="1510"/>
        <v>0</v>
      </c>
      <c r="GU242" s="1511">
        <f t="shared" si="1510"/>
        <v>0</v>
      </c>
      <c r="GV242" s="1511">
        <f t="shared" si="1510"/>
        <v>0</v>
      </c>
      <c r="GW242" s="1511">
        <f t="shared" si="1510"/>
        <v>0</v>
      </c>
      <c r="GX242" s="1511">
        <f t="shared" si="1510"/>
        <v>0</v>
      </c>
      <c r="GY242" s="1511">
        <f t="shared" si="1510"/>
        <v>0</v>
      </c>
      <c r="GZ242" s="1512">
        <f t="shared" si="1510"/>
        <v>0</v>
      </c>
      <c r="HA242" s="1513">
        <f t="shared" si="1379"/>
        <v>0</v>
      </c>
      <c r="HB242" s="1506">
        <f t="shared" si="1380"/>
        <v>1</v>
      </c>
      <c r="HC242" s="1506"/>
      <c r="HD242" s="1508">
        <f t="shared" si="1381"/>
        <v>0</v>
      </c>
      <c r="HE242" s="1460">
        <f t="shared" si="1382"/>
        <v>0</v>
      </c>
      <c r="HF242" s="1460">
        <f t="shared" si="1383"/>
        <v>0</v>
      </c>
      <c r="HG242" s="1460">
        <f t="shared" si="1384"/>
        <v>0</v>
      </c>
      <c r="HH242" s="1460">
        <f t="shared" si="1385"/>
        <v>0</v>
      </c>
      <c r="HI242" s="1460">
        <f t="shared" si="1386"/>
        <v>0</v>
      </c>
      <c r="HJ242" s="1460">
        <f t="shared" si="1387"/>
        <v>0</v>
      </c>
      <c r="HK242" s="1460">
        <f t="shared" si="1388"/>
        <v>0</v>
      </c>
      <c r="HL242" s="1460">
        <f t="shared" si="1389"/>
        <v>0</v>
      </c>
      <c r="HM242" s="1460">
        <f t="shared" si="1390"/>
        <v>0</v>
      </c>
      <c r="HN242" s="1460">
        <f t="shared" si="1391"/>
        <v>0</v>
      </c>
      <c r="HO242" s="1460">
        <f t="shared" si="1392"/>
        <v>0</v>
      </c>
      <c r="HP242" s="1460">
        <f t="shared" si="1393"/>
        <v>0</v>
      </c>
      <c r="HQ242" s="1460">
        <f t="shared" si="1394"/>
        <v>0</v>
      </c>
      <c r="HR242" s="1460">
        <f t="shared" si="1395"/>
        <v>0</v>
      </c>
      <c r="HS242" s="1460">
        <f t="shared" si="1396"/>
        <v>0</v>
      </c>
      <c r="HT242" s="1460">
        <f t="shared" si="1397"/>
        <v>0</v>
      </c>
      <c r="HU242" s="1460">
        <f t="shared" si="1398"/>
        <v>0</v>
      </c>
      <c r="HV242" s="1460">
        <f t="shared" si="1399"/>
        <v>0</v>
      </c>
      <c r="HW242" s="1460">
        <f t="shared" si="1400"/>
        <v>0</v>
      </c>
      <c r="HX242" s="1460">
        <f t="shared" si="1401"/>
        <v>0</v>
      </c>
      <c r="HY242" s="1460">
        <f t="shared" si="1402"/>
        <v>0</v>
      </c>
      <c r="HZ242" s="1460">
        <f t="shared" si="1403"/>
        <v>0</v>
      </c>
      <c r="IA242" s="1460">
        <f t="shared" si="1404"/>
        <v>0</v>
      </c>
      <c r="IB242" s="1460">
        <f t="shared" si="1405"/>
        <v>0</v>
      </c>
      <c r="IC242" s="1460">
        <f t="shared" si="1406"/>
        <v>0</v>
      </c>
      <c r="ID242" s="1460">
        <f t="shared" si="1407"/>
        <v>0</v>
      </c>
      <c r="IE242" s="1460">
        <f t="shared" si="1408"/>
        <v>0</v>
      </c>
      <c r="IF242" s="1460">
        <f t="shared" si="1409"/>
        <v>0</v>
      </c>
      <c r="IG242" s="1460">
        <f t="shared" si="1410"/>
        <v>0</v>
      </c>
      <c r="IH242" s="1460">
        <f t="shared" si="1411"/>
        <v>0</v>
      </c>
      <c r="II242" s="1460">
        <f t="shared" si="1412"/>
        <v>0</v>
      </c>
      <c r="IJ242" s="1460">
        <f t="shared" si="1413"/>
        <v>0</v>
      </c>
      <c r="IK242" s="1460">
        <f t="shared" si="1414"/>
        <v>0</v>
      </c>
      <c r="IL242" s="1460">
        <f t="shared" si="1415"/>
        <v>0</v>
      </c>
      <c r="IM242" s="1460">
        <f t="shared" si="1416"/>
        <v>0</v>
      </c>
      <c r="IN242" s="1460">
        <f t="shared" si="1417"/>
        <v>0</v>
      </c>
      <c r="IO242" s="1460">
        <f t="shared" si="1418"/>
        <v>0</v>
      </c>
      <c r="IP242" s="1460">
        <f t="shared" si="1419"/>
        <v>0</v>
      </c>
      <c r="IQ242" s="1460">
        <f t="shared" si="1420"/>
        <v>0</v>
      </c>
      <c r="IR242" s="1460">
        <f t="shared" si="1421"/>
        <v>0</v>
      </c>
      <c r="IS242" s="1460">
        <f t="shared" si="1422"/>
        <v>0</v>
      </c>
      <c r="IT242" s="1460">
        <f t="shared" si="1423"/>
        <v>0</v>
      </c>
      <c r="IU242" s="1460">
        <f t="shared" si="1424"/>
        <v>0</v>
      </c>
      <c r="IV242" s="1460">
        <f t="shared" si="1425"/>
        <v>0</v>
      </c>
      <c r="IW242" s="1460">
        <f t="shared" si="1426"/>
        <v>0</v>
      </c>
      <c r="IX242" s="1460">
        <f t="shared" si="1427"/>
        <v>0</v>
      </c>
      <c r="IY242" s="1460">
        <f t="shared" si="1428"/>
        <v>0</v>
      </c>
      <c r="IZ242" s="1460">
        <f t="shared" si="1429"/>
        <v>0</v>
      </c>
      <c r="JA242" s="1460">
        <f t="shared" si="1430"/>
        <v>0</v>
      </c>
      <c r="JB242" s="1460">
        <f t="shared" si="1431"/>
        <v>0</v>
      </c>
      <c r="JC242" s="1460">
        <f t="shared" si="1432"/>
        <v>0</v>
      </c>
      <c r="JD242" s="1460">
        <f t="shared" si="1433"/>
        <v>0</v>
      </c>
      <c r="JE242" s="1460">
        <f t="shared" si="1434"/>
        <v>0</v>
      </c>
      <c r="JF242" s="1460">
        <f t="shared" si="1435"/>
        <v>0</v>
      </c>
      <c r="JG242" s="1460">
        <f t="shared" si="1436"/>
        <v>0</v>
      </c>
      <c r="JH242" s="1460">
        <f t="shared" si="1437"/>
        <v>0</v>
      </c>
      <c r="JI242" s="1460">
        <f t="shared" si="1438"/>
        <v>0</v>
      </c>
      <c r="JJ242" s="1460">
        <f t="shared" si="1439"/>
        <v>0</v>
      </c>
      <c r="JK242" s="1460">
        <f t="shared" si="1440"/>
        <v>0</v>
      </c>
      <c r="JL242" s="1460">
        <f t="shared" si="1441"/>
        <v>0</v>
      </c>
      <c r="JM242" s="1460">
        <f t="shared" si="1442"/>
        <v>0</v>
      </c>
      <c r="JN242" s="1460">
        <f t="shared" si="1443"/>
        <v>0</v>
      </c>
      <c r="JO242" s="1460">
        <f t="shared" si="1444"/>
        <v>0</v>
      </c>
      <c r="JP242" s="1460">
        <f t="shared" si="1445"/>
        <v>0</v>
      </c>
      <c r="JQ242" s="1460">
        <f t="shared" si="1446"/>
        <v>0</v>
      </c>
      <c r="JR242" s="1460">
        <f t="shared" si="1447"/>
        <v>0</v>
      </c>
      <c r="JS242" s="1460">
        <f t="shared" si="1448"/>
        <v>0</v>
      </c>
      <c r="JT242" s="1460">
        <f t="shared" si="1449"/>
        <v>0</v>
      </c>
      <c r="JU242" s="1460">
        <f t="shared" si="1450"/>
        <v>0</v>
      </c>
      <c r="JV242" s="1460">
        <f t="shared" si="1451"/>
        <v>0</v>
      </c>
      <c r="JW242" s="1460">
        <f t="shared" si="1452"/>
        <v>0</v>
      </c>
      <c r="JX242" s="1460">
        <f t="shared" si="1453"/>
        <v>0</v>
      </c>
      <c r="JY242" s="1460">
        <f t="shared" si="1454"/>
        <v>0</v>
      </c>
      <c r="JZ242" s="1460">
        <f t="shared" si="1455"/>
        <v>0</v>
      </c>
      <c r="KA242" s="1460">
        <f t="shared" si="1456"/>
        <v>0</v>
      </c>
      <c r="KB242" s="1460">
        <f t="shared" si="1457"/>
        <v>0</v>
      </c>
      <c r="KC242" s="1460">
        <f t="shared" si="1458"/>
        <v>0</v>
      </c>
      <c r="KD242" s="1460">
        <f t="shared" si="1459"/>
        <v>0</v>
      </c>
      <c r="KE242" s="1460">
        <f t="shared" si="1460"/>
        <v>0</v>
      </c>
      <c r="KF242" s="1460">
        <f t="shared" si="1461"/>
        <v>0</v>
      </c>
      <c r="KG242" s="1460">
        <f t="shared" si="1462"/>
        <v>0</v>
      </c>
      <c r="KH242" s="1460">
        <f t="shared" si="1463"/>
        <v>0</v>
      </c>
      <c r="KI242" s="1460">
        <f t="shared" si="1464"/>
        <v>0</v>
      </c>
      <c r="KJ242" s="1460">
        <f t="shared" si="1465"/>
        <v>0</v>
      </c>
      <c r="KK242" s="1460">
        <f t="shared" si="1466"/>
        <v>0</v>
      </c>
      <c r="KL242" s="1460">
        <f t="shared" si="1467"/>
        <v>0</v>
      </c>
      <c r="KM242" s="1460">
        <f t="shared" si="1468"/>
        <v>0</v>
      </c>
      <c r="KN242" s="1460">
        <f t="shared" si="1469"/>
        <v>0</v>
      </c>
      <c r="KO242" s="1460">
        <f t="shared" si="1470"/>
        <v>0</v>
      </c>
      <c r="KP242" s="1460">
        <f t="shared" si="1471"/>
        <v>0</v>
      </c>
      <c r="KQ242" s="1460">
        <f t="shared" si="1472"/>
        <v>0</v>
      </c>
      <c r="KR242" s="1460">
        <f t="shared" si="1473"/>
        <v>0</v>
      </c>
      <c r="KS242" s="1460">
        <f t="shared" si="1474"/>
        <v>0</v>
      </c>
      <c r="KT242" s="1460">
        <f t="shared" si="1475"/>
        <v>0</v>
      </c>
      <c r="KU242" s="1460">
        <f t="shared" si="1476"/>
        <v>0</v>
      </c>
      <c r="KV242" s="1460">
        <f t="shared" si="1477"/>
        <v>0</v>
      </c>
      <c r="KW242" s="1460">
        <f t="shared" si="1478"/>
        <v>0</v>
      </c>
      <c r="KX242" s="1460">
        <f t="shared" si="1479"/>
        <v>0</v>
      </c>
      <c r="KY242" s="1460">
        <f t="shared" si="1480"/>
        <v>0</v>
      </c>
      <c r="KZ242" s="1460">
        <f t="shared" si="1481"/>
        <v>0</v>
      </c>
      <c r="LA242" s="1460">
        <f t="shared" si="1482"/>
        <v>0</v>
      </c>
      <c r="LB242" s="1460">
        <f t="shared" si="1483"/>
        <v>0</v>
      </c>
      <c r="LC242" s="1460">
        <f t="shared" si="1484"/>
        <v>0</v>
      </c>
      <c r="LD242" s="1460">
        <f t="shared" si="1485"/>
        <v>0</v>
      </c>
      <c r="LE242" s="1460">
        <f t="shared" si="1486"/>
        <v>0</v>
      </c>
      <c r="LF242" s="1460">
        <f t="shared" si="1487"/>
        <v>0</v>
      </c>
      <c r="LG242" s="1460">
        <f t="shared" si="1488"/>
        <v>0</v>
      </c>
      <c r="LH242" s="1460">
        <f t="shared" si="1489"/>
        <v>0</v>
      </c>
      <c r="LI242" s="1460">
        <f t="shared" si="1490"/>
        <v>0</v>
      </c>
      <c r="LJ242" s="1460">
        <f t="shared" si="1491"/>
        <v>0</v>
      </c>
      <c r="LK242" s="1460">
        <f t="shared" si="1492"/>
        <v>0</v>
      </c>
      <c r="LL242" s="1460">
        <f t="shared" si="1493"/>
        <v>0</v>
      </c>
      <c r="LM242" s="1460">
        <f t="shared" si="1494"/>
        <v>0</v>
      </c>
      <c r="LN242" s="1460">
        <f t="shared" si="1495"/>
        <v>0</v>
      </c>
      <c r="LO242" s="1460">
        <f t="shared" si="1496"/>
        <v>0</v>
      </c>
      <c r="LP242" s="1460">
        <f t="shared" si="1497"/>
        <v>0</v>
      </c>
      <c r="LQ242" s="1460">
        <f t="shared" si="1498"/>
        <v>0</v>
      </c>
      <c r="LR242" s="1460">
        <f t="shared" si="1499"/>
        <v>0</v>
      </c>
      <c r="LS242" s="1460">
        <f t="shared" si="1500"/>
        <v>0</v>
      </c>
      <c r="LW242" s="1467">
        <f t="shared" si="1501"/>
        <v>0</v>
      </c>
      <c r="LX242" s="1467">
        <f t="shared" si="1502"/>
        <v>0</v>
      </c>
      <c r="LY242" s="1467">
        <f t="shared" si="1503"/>
        <v>0</v>
      </c>
      <c r="LZ242" s="1467">
        <f t="shared" si="1504"/>
        <v>0</v>
      </c>
      <c r="MA242" s="1506"/>
      <c r="MB242" s="1460">
        <f t="shared" si="1505"/>
        <v>0</v>
      </c>
      <c r="MC242" s="1460">
        <f t="shared" si="1522"/>
        <v>0</v>
      </c>
      <c r="MD242" s="1460">
        <f t="shared" si="1522"/>
        <v>0</v>
      </c>
      <c r="ME242" s="1460">
        <f t="shared" si="1522"/>
        <v>0</v>
      </c>
      <c r="MF242" s="1460">
        <f t="shared" si="1522"/>
        <v>0</v>
      </c>
      <c r="MG242" s="1460">
        <f t="shared" si="1522"/>
        <v>0</v>
      </c>
      <c r="MH242" s="1460">
        <f t="shared" si="1522"/>
        <v>0</v>
      </c>
      <c r="MI242" s="1460">
        <f t="shared" si="1522"/>
        <v>0</v>
      </c>
      <c r="MJ242" s="1460">
        <f t="shared" si="1522"/>
        <v>0</v>
      </c>
      <c r="MK242" s="1460">
        <f t="shared" si="1522"/>
        <v>0</v>
      </c>
      <c r="ML242" s="1460">
        <f t="shared" si="1522"/>
        <v>0</v>
      </c>
      <c r="MM242" s="1460">
        <f t="shared" si="1522"/>
        <v>0</v>
      </c>
      <c r="MN242" s="1460">
        <f t="shared" si="1522"/>
        <v>0</v>
      </c>
      <c r="MO242" s="1460">
        <f t="shared" si="1522"/>
        <v>0</v>
      </c>
      <c r="MP242" s="1460">
        <f t="shared" si="1522"/>
        <v>0</v>
      </c>
      <c r="MQ242" s="1460">
        <f t="shared" si="1522"/>
        <v>0</v>
      </c>
      <c r="MR242" s="1460">
        <f t="shared" si="1522"/>
        <v>0</v>
      </c>
      <c r="MS242" s="1460">
        <f t="shared" si="1511"/>
        <v>0</v>
      </c>
      <c r="MT242" s="1460">
        <f t="shared" si="1511"/>
        <v>0</v>
      </c>
      <c r="MU242" s="1460">
        <f t="shared" si="1511"/>
        <v>0</v>
      </c>
      <c r="MV242" s="1460">
        <f t="shared" si="1511"/>
        <v>0</v>
      </c>
      <c r="MW242" s="1460">
        <f t="shared" si="1511"/>
        <v>0</v>
      </c>
      <c r="MX242" s="1460">
        <f t="shared" si="1511"/>
        <v>0</v>
      </c>
      <c r="MY242" s="1460">
        <f t="shared" si="1511"/>
        <v>0</v>
      </c>
      <c r="MZ242" s="1460">
        <f t="shared" si="1511"/>
        <v>0</v>
      </c>
      <c r="NA242" s="1460">
        <f t="shared" si="1511"/>
        <v>0</v>
      </c>
      <c r="NB242" s="1460">
        <f t="shared" si="1511"/>
        <v>0</v>
      </c>
      <c r="NC242" s="1460">
        <f t="shared" si="1511"/>
        <v>0</v>
      </c>
      <c r="ND242" s="1460">
        <f t="shared" si="1511"/>
        <v>0</v>
      </c>
      <c r="NE242" s="1460">
        <f t="shared" si="1511"/>
        <v>0</v>
      </c>
      <c r="NF242" s="1460">
        <f t="shared" si="1511"/>
        <v>0</v>
      </c>
      <c r="NG242" s="1460">
        <f t="shared" si="1511"/>
        <v>0</v>
      </c>
      <c r="NH242" s="1460">
        <f t="shared" si="1511"/>
        <v>0</v>
      </c>
      <c r="NI242" s="1460">
        <f t="shared" si="1512"/>
        <v>0</v>
      </c>
      <c r="NJ242" s="1460">
        <f t="shared" si="1512"/>
        <v>0</v>
      </c>
      <c r="NK242" s="1460">
        <f t="shared" si="1512"/>
        <v>0</v>
      </c>
      <c r="NL242" s="1460">
        <f t="shared" si="1512"/>
        <v>0</v>
      </c>
      <c r="NM242" s="1460">
        <f t="shared" si="1512"/>
        <v>0</v>
      </c>
      <c r="NN242" s="1460">
        <f t="shared" si="1512"/>
        <v>0</v>
      </c>
      <c r="NO242" s="1460">
        <f t="shared" si="1512"/>
        <v>0</v>
      </c>
      <c r="NP242" s="1460">
        <f t="shared" si="1512"/>
        <v>0</v>
      </c>
      <c r="NQ242" s="1460">
        <f t="shared" si="1512"/>
        <v>0</v>
      </c>
      <c r="NR242" s="1460">
        <f t="shared" si="1512"/>
        <v>0</v>
      </c>
      <c r="NS242" s="1460">
        <f t="shared" si="1512"/>
        <v>0</v>
      </c>
      <c r="NT242" s="1460">
        <f t="shared" si="1512"/>
        <v>0</v>
      </c>
      <c r="NU242" s="1460">
        <f t="shared" si="1512"/>
        <v>0</v>
      </c>
      <c r="NV242" s="1460">
        <f t="shared" si="1512"/>
        <v>0</v>
      </c>
      <c r="NW242" s="1460">
        <f t="shared" si="1512"/>
        <v>0</v>
      </c>
      <c r="NX242" s="1460">
        <f t="shared" si="1512"/>
        <v>0</v>
      </c>
      <c r="NY242" s="1460">
        <f t="shared" si="1514"/>
        <v>0</v>
      </c>
      <c r="NZ242" s="1460">
        <f t="shared" si="1514"/>
        <v>0</v>
      </c>
      <c r="OA242" s="1460">
        <f t="shared" si="1514"/>
        <v>0</v>
      </c>
      <c r="OB242" s="1460">
        <f t="shared" si="1514"/>
        <v>0</v>
      </c>
      <c r="OC242" s="1460">
        <f t="shared" si="1514"/>
        <v>0</v>
      </c>
      <c r="OD242" s="1460">
        <f t="shared" si="1514"/>
        <v>0</v>
      </c>
      <c r="OE242" s="1460">
        <f t="shared" si="1514"/>
        <v>0</v>
      </c>
      <c r="OF242" s="1460">
        <f t="shared" si="1514"/>
        <v>0</v>
      </c>
      <c r="OG242" s="1460">
        <f t="shared" si="1514"/>
        <v>0</v>
      </c>
      <c r="OH242" s="1460">
        <f t="shared" si="1514"/>
        <v>0</v>
      </c>
      <c r="OI242" s="1460">
        <f t="shared" si="1514"/>
        <v>0</v>
      </c>
      <c r="OJ242" s="1460">
        <f t="shared" si="1514"/>
        <v>0</v>
      </c>
      <c r="OK242" s="1460">
        <f t="shared" si="1514"/>
        <v>0</v>
      </c>
      <c r="OL242" s="1460">
        <f t="shared" si="1514"/>
        <v>0</v>
      </c>
      <c r="OM242" s="1460">
        <f t="shared" si="1514"/>
        <v>0</v>
      </c>
      <c r="ON242" s="1460">
        <f t="shared" si="1514"/>
        <v>0</v>
      </c>
      <c r="OO242" s="1460">
        <f t="shared" si="1513"/>
        <v>0</v>
      </c>
      <c r="OP242" s="1460">
        <f t="shared" si="1507"/>
        <v>0</v>
      </c>
      <c r="OQ242" s="1460">
        <f t="shared" si="1507"/>
        <v>0</v>
      </c>
      <c r="OR242" s="1460">
        <f t="shared" ref="OP242:PE258" si="1523">IF(OR$12&lt;$AO242,0,IF(OR$12&lt;=$AU242,(OR$8-$LW242)*$D242/12,IF(OR$12&gt;=$BF242,(OR$8-$LZ242)*$D242/12,IF(OR$12&gt;=$BE242,0,IF(OR$12&gt;=$BA242,(OR$8-$LY242)*$D242/12,IF(OR$12&gt;=$AZ242,0,IF(OR$12&gt;=$AV242,(OR$8-$LX242)*$D242/12,0)))))))</f>
        <v>0</v>
      </c>
      <c r="OS242" s="1460">
        <f t="shared" si="1523"/>
        <v>0</v>
      </c>
      <c r="OT242" s="1460">
        <f t="shared" si="1523"/>
        <v>0</v>
      </c>
      <c r="OU242" s="1460">
        <f t="shared" si="1523"/>
        <v>0</v>
      </c>
      <c r="OV242" s="1460">
        <f t="shared" si="1523"/>
        <v>0</v>
      </c>
      <c r="OW242" s="1460">
        <f t="shared" si="1523"/>
        <v>0</v>
      </c>
      <c r="OX242" s="1460">
        <f t="shared" si="1523"/>
        <v>0</v>
      </c>
      <c r="OY242" s="1460">
        <f t="shared" si="1523"/>
        <v>0</v>
      </c>
      <c r="OZ242" s="1460">
        <f t="shared" si="1523"/>
        <v>0</v>
      </c>
      <c r="PA242" s="1460">
        <f t="shared" si="1523"/>
        <v>0</v>
      </c>
      <c r="PB242" s="1460">
        <f t="shared" si="1523"/>
        <v>0</v>
      </c>
      <c r="PC242" s="1460">
        <f t="shared" si="1523"/>
        <v>0</v>
      </c>
      <c r="PD242" s="1460">
        <f t="shared" si="1523"/>
        <v>0</v>
      </c>
      <c r="PE242" s="1460">
        <f t="shared" si="1523"/>
        <v>0</v>
      </c>
      <c r="PF242" s="1460">
        <f t="shared" si="1508"/>
        <v>0</v>
      </c>
      <c r="PG242" s="1460">
        <f t="shared" si="1508"/>
        <v>0</v>
      </c>
      <c r="PH242" s="1460">
        <f t="shared" ref="PF242:PU258" si="1524">IF(PH$12&lt;$AO242,0,IF(PH$12&lt;=$AU242,(PH$8-$LW242)*$D242/12,IF(PH$12&gt;=$BF242,(PH$8-$LZ242)*$D242/12,IF(PH$12&gt;=$BE242,0,IF(PH$12&gt;=$BA242,(PH$8-$LY242)*$D242/12,IF(PH$12&gt;=$AZ242,0,IF(PH$12&gt;=$AV242,(PH$8-$LX242)*$D242/12,0)))))))</f>
        <v>0</v>
      </c>
      <c r="PI242" s="1460">
        <f t="shared" si="1524"/>
        <v>0</v>
      </c>
      <c r="PJ242" s="1460">
        <f t="shared" si="1524"/>
        <v>0</v>
      </c>
      <c r="PK242" s="1460">
        <f t="shared" si="1524"/>
        <v>0</v>
      </c>
      <c r="PL242" s="1460">
        <f t="shared" si="1524"/>
        <v>0</v>
      </c>
      <c r="PM242" s="1460">
        <f t="shared" si="1524"/>
        <v>0</v>
      </c>
      <c r="PN242" s="1460">
        <f t="shared" si="1524"/>
        <v>0</v>
      </c>
      <c r="PO242" s="1460">
        <f t="shared" si="1524"/>
        <v>0</v>
      </c>
      <c r="PP242" s="1460">
        <f t="shared" si="1524"/>
        <v>0</v>
      </c>
      <c r="PQ242" s="1460">
        <f t="shared" si="1524"/>
        <v>0</v>
      </c>
      <c r="PR242" s="1460">
        <f t="shared" si="1524"/>
        <v>0</v>
      </c>
      <c r="PS242" s="1460">
        <f t="shared" si="1524"/>
        <v>0</v>
      </c>
      <c r="PT242" s="1460">
        <f t="shared" si="1524"/>
        <v>0</v>
      </c>
      <c r="PU242" s="1460">
        <f t="shared" si="1524"/>
        <v>0</v>
      </c>
      <c r="PV242" s="1460">
        <f t="shared" si="1509"/>
        <v>0</v>
      </c>
      <c r="PW242" s="1460">
        <f t="shared" si="1509"/>
        <v>0</v>
      </c>
      <c r="PX242" s="1460">
        <f t="shared" si="1509"/>
        <v>0</v>
      </c>
      <c r="PY242" s="1460">
        <f t="shared" ref="PV242:QK258" si="1525">IF(PY$12&lt;$AO242,0,IF(PY$12&lt;=$AU242,(PY$8-$LW242)*$D242/12,IF(PY$12&gt;=$BF242,(PY$8-$LZ242)*$D242/12,IF(PY$12&gt;=$BE242,0,IF(PY$12&gt;=$BA242,(PY$8-$LY242)*$D242/12,IF(PY$12&gt;=$AZ242,0,IF(PY$12&gt;=$AV242,(PY$8-$LX242)*$D242/12,0)))))))</f>
        <v>0</v>
      </c>
      <c r="PZ242" s="1460">
        <f t="shared" si="1525"/>
        <v>0</v>
      </c>
      <c r="QA242" s="1460">
        <f t="shared" si="1525"/>
        <v>0</v>
      </c>
      <c r="QB242" s="1460">
        <f t="shared" si="1525"/>
        <v>0</v>
      </c>
      <c r="QC242" s="1460">
        <f t="shared" si="1525"/>
        <v>0</v>
      </c>
      <c r="QD242" s="1460">
        <f t="shared" si="1525"/>
        <v>0</v>
      </c>
      <c r="QE242" s="1460">
        <f t="shared" si="1525"/>
        <v>0</v>
      </c>
      <c r="QF242" s="1460">
        <f t="shared" si="1525"/>
        <v>0</v>
      </c>
      <c r="QG242" s="1460">
        <f t="shared" si="1525"/>
        <v>0</v>
      </c>
      <c r="QH242" s="1460">
        <f t="shared" si="1525"/>
        <v>0</v>
      </c>
      <c r="QI242" s="1460">
        <f t="shared" si="1525"/>
        <v>0</v>
      </c>
      <c r="QJ242" s="1460">
        <f t="shared" si="1525"/>
        <v>0</v>
      </c>
      <c r="QK242" s="1460">
        <f t="shared" si="1525"/>
        <v>0</v>
      </c>
      <c r="QL242" s="1460">
        <f t="shared" si="1323"/>
        <v>0</v>
      </c>
      <c r="QM242" s="1460">
        <f t="shared" si="1323"/>
        <v>0</v>
      </c>
      <c r="QN242" s="1460">
        <f t="shared" si="1323"/>
        <v>0</v>
      </c>
      <c r="QO242" s="1460">
        <f t="shared" si="1323"/>
        <v>0</v>
      </c>
      <c r="QP242" s="1460">
        <f t="shared" si="1323"/>
        <v>0</v>
      </c>
      <c r="QQ242" s="1460">
        <f t="shared" si="1323"/>
        <v>0</v>
      </c>
    </row>
    <row r="243" spans="1:459" s="1466" customFormat="1" ht="22.5" customHeight="1">
      <c r="A243" s="1468"/>
      <c r="B243" s="1469"/>
      <c r="C243" s="1469"/>
      <c r="D243" s="1470"/>
      <c r="E243" s="1471"/>
      <c r="F243" s="1472"/>
      <c r="G243" s="1472"/>
      <c r="H243" s="1473">
        <f t="shared" si="1342"/>
        <v>0</v>
      </c>
      <c r="I243" s="1474">
        <v>0</v>
      </c>
      <c r="J243" s="1475">
        <f t="shared" si="437"/>
        <v>0</v>
      </c>
      <c r="K243" s="1476">
        <v>0</v>
      </c>
      <c r="L243" s="1477">
        <f t="shared" si="1343"/>
        <v>0</v>
      </c>
      <c r="M243" s="1477">
        <f t="shared" si="1344"/>
        <v>0</v>
      </c>
      <c r="N243" s="1478"/>
      <c r="O243" s="1479">
        <v>0</v>
      </c>
      <c r="P243" s="1480">
        <v>0</v>
      </c>
      <c r="Q243" s="1828">
        <v>0</v>
      </c>
      <c r="R243" s="1831">
        <f t="shared" si="1345"/>
        <v>0</v>
      </c>
      <c r="S243" s="1481">
        <f>IF(AND(SUM(O243:Q243)=0,N243="NNN"),MIN('Operating History and Pro Forma'!$M$33,'Operating History and Pro Forma'!$T$15)*D243,SUM(O243:Q243)*D243)</f>
        <v>0</v>
      </c>
      <c r="T243" s="1482">
        <f t="shared" si="1346"/>
        <v>0</v>
      </c>
      <c r="U243" s="1483">
        <f t="shared" si="1347"/>
        <v>0</v>
      </c>
      <c r="V243" s="1480"/>
      <c r="W243" s="1514"/>
      <c r="X243" s="1486" t="str">
        <f t="shared" si="1348"/>
        <v/>
      </c>
      <c r="Y243" s="1487">
        <f t="shared" si="1349"/>
        <v>0</v>
      </c>
      <c r="Z243" s="1488"/>
      <c r="AA243" s="1488"/>
      <c r="AB243" s="1488"/>
      <c r="AC243" s="1488"/>
      <c r="AD243" s="1489">
        <f t="shared" si="1350"/>
        <v>0</v>
      </c>
      <c r="AE243" s="1490" t="str">
        <f t="shared" si="1351"/>
        <v/>
      </c>
      <c r="AF243" s="1491">
        <f t="shared" si="1352"/>
        <v>0</v>
      </c>
      <c r="AG243" s="1492">
        <f t="shared" si="1353"/>
        <v>0</v>
      </c>
      <c r="AH243" s="1493">
        <f t="shared" si="1320"/>
        <v>0</v>
      </c>
      <c r="AI243" s="1493">
        <f t="shared" si="1320"/>
        <v>0</v>
      </c>
      <c r="AJ243" s="1494">
        <f t="shared" si="1320"/>
        <v>0</v>
      </c>
      <c r="AK243" s="1494">
        <f t="shared" ref="AH243:AM285" si="1526">IFERROR(VLOOKUP(LEFT($E243,1),$A$7:$I$11,MATCH(AK$13,$A$6:$I$6,0),0),0)</f>
        <v>0</v>
      </c>
      <c r="AL243" s="1495">
        <f t="shared" si="1526"/>
        <v>0</v>
      </c>
      <c r="AM243" s="1496">
        <f t="shared" si="1526"/>
        <v>0</v>
      </c>
      <c r="AN243" s="1497">
        <f t="shared" si="399"/>
        <v>0</v>
      </c>
      <c r="AO243" s="1498">
        <f t="shared" si="1327"/>
        <v>0</v>
      </c>
      <c r="AP243" s="1499">
        <f t="shared" si="1354"/>
        <v>0</v>
      </c>
      <c r="AQ243" s="1500">
        <f t="shared" si="1355"/>
        <v>0</v>
      </c>
      <c r="AR243" s="1501">
        <f t="shared" si="1356"/>
        <v>0</v>
      </c>
      <c r="AS243" s="1498">
        <f t="shared" si="1324"/>
        <v>0</v>
      </c>
      <c r="AT243" s="1501">
        <f t="shared" si="1357"/>
        <v>0</v>
      </c>
      <c r="AU243" s="1498">
        <f t="shared" si="1358"/>
        <v>1</v>
      </c>
      <c r="AV243" s="1498">
        <f t="shared" si="1359"/>
        <v>2</v>
      </c>
      <c r="AW243" s="1499">
        <f t="shared" si="1360"/>
        <v>0</v>
      </c>
      <c r="AX243" s="1502">
        <f t="shared" si="1361"/>
        <v>0</v>
      </c>
      <c r="AY243" s="1503">
        <f t="shared" si="1362"/>
        <v>0</v>
      </c>
      <c r="AZ243" s="1498">
        <f t="shared" si="1363"/>
        <v>2</v>
      </c>
      <c r="BA243" s="1498">
        <f t="shared" si="1364"/>
        <v>3</v>
      </c>
      <c r="BB243" s="1499">
        <f t="shared" si="1365"/>
        <v>0</v>
      </c>
      <c r="BC243" s="1502">
        <f t="shared" si="1366"/>
        <v>0</v>
      </c>
      <c r="BD243" s="1503">
        <f t="shared" si="1367"/>
        <v>0</v>
      </c>
      <c r="BE243" s="1498">
        <f t="shared" si="1368"/>
        <v>3</v>
      </c>
      <c r="BF243" s="1498">
        <f t="shared" si="1369"/>
        <v>4</v>
      </c>
      <c r="BG243" s="1499">
        <f t="shared" si="1370"/>
        <v>0</v>
      </c>
      <c r="BH243" s="1502">
        <f t="shared" si="1371"/>
        <v>0</v>
      </c>
      <c r="BI243" s="1502">
        <f t="shared" si="1372"/>
        <v>0</v>
      </c>
      <c r="BJ243" s="1504">
        <f t="shared" si="1373"/>
        <v>1900</v>
      </c>
      <c r="BK243" s="1505" t="str">
        <f t="shared" si="1374"/>
        <v/>
      </c>
      <c r="BL243" s="1506"/>
      <c r="BM243" s="1507">
        <f t="shared" si="1375"/>
        <v>0</v>
      </c>
      <c r="BN243" s="1508">
        <f t="shared" si="1521"/>
        <v>0</v>
      </c>
      <c r="BO243" s="1508">
        <f t="shared" si="1521"/>
        <v>0</v>
      </c>
      <c r="BP243" s="1508">
        <f t="shared" si="1521"/>
        <v>0</v>
      </c>
      <c r="BQ243" s="1508">
        <f t="shared" si="1521"/>
        <v>0</v>
      </c>
      <c r="BR243" s="1508">
        <f t="shared" si="1521"/>
        <v>0</v>
      </c>
      <c r="BS243" s="1508">
        <f t="shared" si="1521"/>
        <v>0</v>
      </c>
      <c r="BT243" s="1508">
        <f t="shared" si="1521"/>
        <v>0</v>
      </c>
      <c r="BU243" s="1508">
        <f t="shared" si="1521"/>
        <v>0</v>
      </c>
      <c r="BV243" s="1508">
        <f t="shared" si="1521"/>
        <v>0</v>
      </c>
      <c r="BW243" s="1508">
        <f t="shared" si="1521"/>
        <v>0</v>
      </c>
      <c r="BX243" s="1508">
        <f t="shared" si="1521"/>
        <v>0</v>
      </c>
      <c r="BY243" s="1507">
        <f t="shared" si="1521"/>
        <v>0</v>
      </c>
      <c r="BZ243" s="1508">
        <f t="shared" si="1521"/>
        <v>0</v>
      </c>
      <c r="CA243" s="1508">
        <f t="shared" si="1521"/>
        <v>0</v>
      </c>
      <c r="CB243" s="1508">
        <f t="shared" si="1521"/>
        <v>0</v>
      </c>
      <c r="CC243" s="1508">
        <f t="shared" si="1521"/>
        <v>0</v>
      </c>
      <c r="CD243" s="1508">
        <f t="shared" si="1516"/>
        <v>0</v>
      </c>
      <c r="CE243" s="1508">
        <f t="shared" si="1516"/>
        <v>0</v>
      </c>
      <c r="CF243" s="1508">
        <f t="shared" si="1516"/>
        <v>0</v>
      </c>
      <c r="CG243" s="1508">
        <f t="shared" si="1516"/>
        <v>0</v>
      </c>
      <c r="CH243" s="1508">
        <f t="shared" si="1516"/>
        <v>0</v>
      </c>
      <c r="CI243" s="1508">
        <f t="shared" si="1516"/>
        <v>0</v>
      </c>
      <c r="CJ243" s="1509">
        <f t="shared" si="1516"/>
        <v>0</v>
      </c>
      <c r="CK243" s="1507">
        <f t="shared" si="1516"/>
        <v>0</v>
      </c>
      <c r="CL243" s="1508">
        <f t="shared" si="1516"/>
        <v>0</v>
      </c>
      <c r="CM243" s="1508">
        <f t="shared" si="1516"/>
        <v>0</v>
      </c>
      <c r="CN243" s="1508">
        <f t="shared" si="1516"/>
        <v>0</v>
      </c>
      <c r="CO243" s="1508">
        <f t="shared" si="1516"/>
        <v>0</v>
      </c>
      <c r="CP243" s="1508">
        <f t="shared" si="1516"/>
        <v>0</v>
      </c>
      <c r="CQ243" s="1508">
        <f t="shared" si="1516"/>
        <v>0</v>
      </c>
      <c r="CR243" s="1508">
        <f t="shared" si="1516"/>
        <v>0</v>
      </c>
      <c r="CS243" s="1508">
        <f t="shared" si="1516"/>
        <v>0</v>
      </c>
      <c r="CT243" s="1508">
        <f t="shared" si="1517"/>
        <v>0</v>
      </c>
      <c r="CU243" s="1508">
        <f t="shared" si="1517"/>
        <v>0</v>
      </c>
      <c r="CV243" s="1509">
        <f t="shared" si="1517"/>
        <v>0</v>
      </c>
      <c r="CW243" s="1508">
        <f t="shared" si="1517"/>
        <v>0</v>
      </c>
      <c r="CX243" s="1508">
        <f t="shared" si="1517"/>
        <v>0</v>
      </c>
      <c r="CY243" s="1508">
        <f t="shared" si="1517"/>
        <v>0</v>
      </c>
      <c r="CZ243" s="1508">
        <f t="shared" si="1517"/>
        <v>0</v>
      </c>
      <c r="DA243" s="1508">
        <f t="shared" si="1517"/>
        <v>0</v>
      </c>
      <c r="DB243" s="1508">
        <f t="shared" si="1517"/>
        <v>0</v>
      </c>
      <c r="DC243" s="1508">
        <f t="shared" si="1517"/>
        <v>0</v>
      </c>
      <c r="DD243" s="1508">
        <f t="shared" si="1517"/>
        <v>0</v>
      </c>
      <c r="DE243" s="1508">
        <f t="shared" si="1517"/>
        <v>0</v>
      </c>
      <c r="DF243" s="1508">
        <f t="shared" si="1517"/>
        <v>0</v>
      </c>
      <c r="DG243" s="1508">
        <f t="shared" si="1517"/>
        <v>0</v>
      </c>
      <c r="DH243" s="1509">
        <f t="shared" si="1517"/>
        <v>0</v>
      </c>
      <c r="DI243" s="1508">
        <f t="shared" si="1517"/>
        <v>0</v>
      </c>
      <c r="DJ243" s="1508">
        <f t="shared" si="1518"/>
        <v>0</v>
      </c>
      <c r="DK243" s="1508">
        <f t="shared" si="1518"/>
        <v>0</v>
      </c>
      <c r="DL243" s="1508">
        <f t="shared" si="1518"/>
        <v>0</v>
      </c>
      <c r="DM243" s="1508">
        <f t="shared" si="1518"/>
        <v>0</v>
      </c>
      <c r="DN243" s="1508">
        <f t="shared" si="1518"/>
        <v>0</v>
      </c>
      <c r="DO243" s="1508">
        <f t="shared" si="1518"/>
        <v>0</v>
      </c>
      <c r="DP243" s="1508">
        <f t="shared" si="1518"/>
        <v>0</v>
      </c>
      <c r="DQ243" s="1508">
        <f t="shared" si="1518"/>
        <v>0</v>
      </c>
      <c r="DR243" s="1508">
        <f t="shared" si="1518"/>
        <v>0</v>
      </c>
      <c r="DS243" s="1508">
        <f t="shared" si="1518"/>
        <v>0</v>
      </c>
      <c r="DT243" s="1509">
        <f t="shared" si="1518"/>
        <v>0</v>
      </c>
      <c r="DU243" s="1507">
        <f t="shared" si="1518"/>
        <v>0</v>
      </c>
      <c r="DV243" s="1508">
        <f t="shared" si="1518"/>
        <v>0</v>
      </c>
      <c r="DW243" s="1508">
        <f t="shared" si="1518"/>
        <v>0</v>
      </c>
      <c r="DX243" s="1508">
        <f t="shared" si="1518"/>
        <v>0</v>
      </c>
      <c r="DY243" s="1508">
        <f t="shared" si="1518"/>
        <v>0</v>
      </c>
      <c r="DZ243" s="1508">
        <f t="shared" si="1519"/>
        <v>0</v>
      </c>
      <c r="EA243" s="1508">
        <f t="shared" si="1519"/>
        <v>0</v>
      </c>
      <c r="EB243" s="1508">
        <f t="shared" si="1519"/>
        <v>0</v>
      </c>
      <c r="EC243" s="1508">
        <f t="shared" si="1519"/>
        <v>0</v>
      </c>
      <c r="ED243" s="1508">
        <f t="shared" si="1519"/>
        <v>0</v>
      </c>
      <c r="EE243" s="1508">
        <f t="shared" si="1519"/>
        <v>0</v>
      </c>
      <c r="EF243" s="1508">
        <f t="shared" si="1519"/>
        <v>0</v>
      </c>
      <c r="EG243" s="1507">
        <f t="shared" si="1519"/>
        <v>0</v>
      </c>
      <c r="EH243" s="1508">
        <f t="shared" si="1519"/>
        <v>0</v>
      </c>
      <c r="EI243" s="1508">
        <f t="shared" si="1519"/>
        <v>0</v>
      </c>
      <c r="EJ243" s="1508">
        <f t="shared" si="1519"/>
        <v>0</v>
      </c>
      <c r="EK243" s="1508">
        <f t="shared" si="1519"/>
        <v>0</v>
      </c>
      <c r="EL243" s="1508">
        <f t="shared" si="1519"/>
        <v>0</v>
      </c>
      <c r="EM243" s="1508">
        <f t="shared" si="1519"/>
        <v>0</v>
      </c>
      <c r="EN243" s="1508">
        <f t="shared" si="1519"/>
        <v>0</v>
      </c>
      <c r="EO243" s="1508">
        <f t="shared" si="1519"/>
        <v>0</v>
      </c>
      <c r="EP243" s="1508">
        <f t="shared" si="1520"/>
        <v>0</v>
      </c>
      <c r="EQ243" s="1508">
        <f t="shared" si="1520"/>
        <v>0</v>
      </c>
      <c r="ER243" s="1509">
        <f t="shared" si="1520"/>
        <v>0</v>
      </c>
      <c r="ES243" s="1507">
        <f t="shared" si="1520"/>
        <v>0</v>
      </c>
      <c r="ET243" s="1508">
        <f t="shared" si="1520"/>
        <v>0</v>
      </c>
      <c r="EU243" s="1508">
        <f t="shared" si="1520"/>
        <v>0</v>
      </c>
      <c r="EV243" s="1508">
        <f t="shared" si="1520"/>
        <v>0</v>
      </c>
      <c r="EW243" s="1508">
        <f t="shared" si="1520"/>
        <v>0</v>
      </c>
      <c r="EX243" s="1508">
        <f t="shared" si="1520"/>
        <v>0</v>
      </c>
      <c r="EY243" s="1508">
        <f t="shared" si="1520"/>
        <v>0</v>
      </c>
      <c r="EZ243" s="1508">
        <f t="shared" si="1520"/>
        <v>0</v>
      </c>
      <c r="FA243" s="1508">
        <f t="shared" si="1520"/>
        <v>0</v>
      </c>
      <c r="FB243" s="1508">
        <f t="shared" si="1520"/>
        <v>0</v>
      </c>
      <c r="FC243" s="1508">
        <f t="shared" si="1520"/>
        <v>0</v>
      </c>
      <c r="FD243" s="1509">
        <f t="shared" si="1520"/>
        <v>0</v>
      </c>
      <c r="FE243" s="1508">
        <f t="shared" si="1520"/>
        <v>0</v>
      </c>
      <c r="FF243" s="1508">
        <f t="shared" si="1339"/>
        <v>0</v>
      </c>
      <c r="FG243" s="1508">
        <f t="shared" si="1515"/>
        <v>0</v>
      </c>
      <c r="FH243" s="1508">
        <f t="shared" si="1515"/>
        <v>0</v>
      </c>
      <c r="FI243" s="1508">
        <f t="shared" si="1515"/>
        <v>0</v>
      </c>
      <c r="FJ243" s="1508">
        <f t="shared" si="1515"/>
        <v>0</v>
      </c>
      <c r="FK243" s="1508">
        <f t="shared" si="1515"/>
        <v>0</v>
      </c>
      <c r="FL243" s="1508">
        <f t="shared" si="1515"/>
        <v>0</v>
      </c>
      <c r="FM243" s="1508">
        <f t="shared" si="1515"/>
        <v>0</v>
      </c>
      <c r="FN243" s="1508">
        <f t="shared" si="1515"/>
        <v>0</v>
      </c>
      <c r="FO243" s="1508">
        <f t="shared" si="1515"/>
        <v>0</v>
      </c>
      <c r="FP243" s="1509">
        <f t="shared" si="1515"/>
        <v>0</v>
      </c>
      <c r="FQ243" s="1508">
        <f t="shared" si="1515"/>
        <v>0</v>
      </c>
      <c r="FR243" s="1508">
        <f t="shared" si="1515"/>
        <v>0</v>
      </c>
      <c r="FS243" s="1508">
        <f t="shared" si="1515"/>
        <v>0</v>
      </c>
      <c r="FT243" s="1508">
        <f t="shared" si="1515"/>
        <v>0</v>
      </c>
      <c r="FU243" s="1508">
        <f t="shared" si="1515"/>
        <v>0</v>
      </c>
      <c r="FV243" s="1508">
        <f t="shared" si="1515"/>
        <v>0</v>
      </c>
      <c r="FW243" s="1508">
        <f t="shared" si="1322"/>
        <v>0</v>
      </c>
      <c r="FX243" s="1508">
        <f t="shared" si="1322"/>
        <v>0</v>
      </c>
      <c r="FY243" s="1508">
        <f t="shared" si="1322"/>
        <v>0</v>
      </c>
      <c r="FZ243" s="1508">
        <f t="shared" si="1322"/>
        <v>0</v>
      </c>
      <c r="GA243" s="1508">
        <f t="shared" si="1322"/>
        <v>0</v>
      </c>
      <c r="GB243" s="1509">
        <f t="shared" si="1322"/>
        <v>0</v>
      </c>
      <c r="GC243" s="1506"/>
      <c r="GD243" s="1458">
        <f t="shared" si="1377"/>
        <v>1</v>
      </c>
      <c r="GE243" s="1510">
        <f t="shared" si="1341"/>
        <v>0</v>
      </c>
      <c r="GF243" s="1511">
        <f t="shared" si="1341"/>
        <v>0</v>
      </c>
      <c r="GG243" s="1511">
        <f t="shared" si="1341"/>
        <v>0</v>
      </c>
      <c r="GH243" s="1511">
        <f t="shared" si="1341"/>
        <v>0</v>
      </c>
      <c r="GI243" s="1511">
        <f t="shared" si="1341"/>
        <v>0</v>
      </c>
      <c r="GJ243" s="1511">
        <f t="shared" si="1341"/>
        <v>0</v>
      </c>
      <c r="GK243" s="1511">
        <f t="shared" si="1341"/>
        <v>0</v>
      </c>
      <c r="GL243" s="1511">
        <f t="shared" si="1341"/>
        <v>0</v>
      </c>
      <c r="GM243" s="1511">
        <f t="shared" si="1341"/>
        <v>0</v>
      </c>
      <c r="GN243" s="1512">
        <f t="shared" si="1341"/>
        <v>0</v>
      </c>
      <c r="GO243" s="1513">
        <f t="shared" si="1378"/>
        <v>0</v>
      </c>
      <c r="GP243" s="1506"/>
      <c r="GQ243" s="1510">
        <f t="shared" si="1304"/>
        <v>0</v>
      </c>
      <c r="GR243" s="1511">
        <f t="shared" si="1510"/>
        <v>0</v>
      </c>
      <c r="GS243" s="1511">
        <f t="shared" si="1510"/>
        <v>0</v>
      </c>
      <c r="GT243" s="1511">
        <f t="shared" si="1510"/>
        <v>0</v>
      </c>
      <c r="GU243" s="1511">
        <f t="shared" si="1510"/>
        <v>0</v>
      </c>
      <c r="GV243" s="1511">
        <f t="shared" si="1510"/>
        <v>0</v>
      </c>
      <c r="GW243" s="1511">
        <f t="shared" si="1510"/>
        <v>0</v>
      </c>
      <c r="GX243" s="1511">
        <f t="shared" si="1510"/>
        <v>0</v>
      </c>
      <c r="GY243" s="1511">
        <f t="shared" si="1510"/>
        <v>0</v>
      </c>
      <c r="GZ243" s="1512">
        <f t="shared" si="1510"/>
        <v>0</v>
      </c>
      <c r="HA243" s="1513">
        <f t="shared" si="1379"/>
        <v>0</v>
      </c>
      <c r="HB243" s="1506">
        <f t="shared" si="1380"/>
        <v>1</v>
      </c>
      <c r="HC243" s="1506"/>
      <c r="HD243" s="1508">
        <f t="shared" si="1381"/>
        <v>0</v>
      </c>
      <c r="HE243" s="1460">
        <f t="shared" si="1382"/>
        <v>0</v>
      </c>
      <c r="HF243" s="1460">
        <f t="shared" si="1383"/>
        <v>0</v>
      </c>
      <c r="HG243" s="1460">
        <f t="shared" si="1384"/>
        <v>0</v>
      </c>
      <c r="HH243" s="1460">
        <f t="shared" si="1385"/>
        <v>0</v>
      </c>
      <c r="HI243" s="1460">
        <f t="shared" si="1386"/>
        <v>0</v>
      </c>
      <c r="HJ243" s="1460">
        <f t="shared" si="1387"/>
        <v>0</v>
      </c>
      <c r="HK243" s="1460">
        <f t="shared" si="1388"/>
        <v>0</v>
      </c>
      <c r="HL243" s="1460">
        <f t="shared" si="1389"/>
        <v>0</v>
      </c>
      <c r="HM243" s="1460">
        <f t="shared" si="1390"/>
        <v>0</v>
      </c>
      <c r="HN243" s="1460">
        <f t="shared" si="1391"/>
        <v>0</v>
      </c>
      <c r="HO243" s="1460">
        <f t="shared" si="1392"/>
        <v>0</v>
      </c>
      <c r="HP243" s="1460">
        <f t="shared" si="1393"/>
        <v>0</v>
      </c>
      <c r="HQ243" s="1460">
        <f t="shared" si="1394"/>
        <v>0</v>
      </c>
      <c r="HR243" s="1460">
        <f t="shared" si="1395"/>
        <v>0</v>
      </c>
      <c r="HS243" s="1460">
        <f t="shared" si="1396"/>
        <v>0</v>
      </c>
      <c r="HT243" s="1460">
        <f t="shared" si="1397"/>
        <v>0</v>
      </c>
      <c r="HU243" s="1460">
        <f t="shared" si="1398"/>
        <v>0</v>
      </c>
      <c r="HV243" s="1460">
        <f t="shared" si="1399"/>
        <v>0</v>
      </c>
      <c r="HW243" s="1460">
        <f t="shared" si="1400"/>
        <v>0</v>
      </c>
      <c r="HX243" s="1460">
        <f t="shared" si="1401"/>
        <v>0</v>
      </c>
      <c r="HY243" s="1460">
        <f t="shared" si="1402"/>
        <v>0</v>
      </c>
      <c r="HZ243" s="1460">
        <f t="shared" si="1403"/>
        <v>0</v>
      </c>
      <c r="IA243" s="1460">
        <f t="shared" si="1404"/>
        <v>0</v>
      </c>
      <c r="IB243" s="1460">
        <f t="shared" si="1405"/>
        <v>0</v>
      </c>
      <c r="IC243" s="1460">
        <f t="shared" si="1406"/>
        <v>0</v>
      </c>
      <c r="ID243" s="1460">
        <f t="shared" si="1407"/>
        <v>0</v>
      </c>
      <c r="IE243" s="1460">
        <f t="shared" si="1408"/>
        <v>0</v>
      </c>
      <c r="IF243" s="1460">
        <f t="shared" si="1409"/>
        <v>0</v>
      </c>
      <c r="IG243" s="1460">
        <f t="shared" si="1410"/>
        <v>0</v>
      </c>
      <c r="IH243" s="1460">
        <f t="shared" si="1411"/>
        <v>0</v>
      </c>
      <c r="II243" s="1460">
        <f t="shared" si="1412"/>
        <v>0</v>
      </c>
      <c r="IJ243" s="1460">
        <f t="shared" si="1413"/>
        <v>0</v>
      </c>
      <c r="IK243" s="1460">
        <f t="shared" si="1414"/>
        <v>0</v>
      </c>
      <c r="IL243" s="1460">
        <f t="shared" si="1415"/>
        <v>0</v>
      </c>
      <c r="IM243" s="1460">
        <f t="shared" si="1416"/>
        <v>0</v>
      </c>
      <c r="IN243" s="1460">
        <f t="shared" si="1417"/>
        <v>0</v>
      </c>
      <c r="IO243" s="1460">
        <f t="shared" si="1418"/>
        <v>0</v>
      </c>
      <c r="IP243" s="1460">
        <f t="shared" si="1419"/>
        <v>0</v>
      </c>
      <c r="IQ243" s="1460">
        <f t="shared" si="1420"/>
        <v>0</v>
      </c>
      <c r="IR243" s="1460">
        <f t="shared" si="1421"/>
        <v>0</v>
      </c>
      <c r="IS243" s="1460">
        <f t="shared" si="1422"/>
        <v>0</v>
      </c>
      <c r="IT243" s="1460">
        <f t="shared" si="1423"/>
        <v>0</v>
      </c>
      <c r="IU243" s="1460">
        <f t="shared" si="1424"/>
        <v>0</v>
      </c>
      <c r="IV243" s="1460">
        <f t="shared" si="1425"/>
        <v>0</v>
      </c>
      <c r="IW243" s="1460">
        <f t="shared" si="1426"/>
        <v>0</v>
      </c>
      <c r="IX243" s="1460">
        <f t="shared" si="1427"/>
        <v>0</v>
      </c>
      <c r="IY243" s="1460">
        <f t="shared" si="1428"/>
        <v>0</v>
      </c>
      <c r="IZ243" s="1460">
        <f t="shared" si="1429"/>
        <v>0</v>
      </c>
      <c r="JA243" s="1460">
        <f t="shared" si="1430"/>
        <v>0</v>
      </c>
      <c r="JB243" s="1460">
        <f t="shared" si="1431"/>
        <v>0</v>
      </c>
      <c r="JC243" s="1460">
        <f t="shared" si="1432"/>
        <v>0</v>
      </c>
      <c r="JD243" s="1460">
        <f t="shared" si="1433"/>
        <v>0</v>
      </c>
      <c r="JE243" s="1460">
        <f t="shared" si="1434"/>
        <v>0</v>
      </c>
      <c r="JF243" s="1460">
        <f t="shared" si="1435"/>
        <v>0</v>
      </c>
      <c r="JG243" s="1460">
        <f t="shared" si="1436"/>
        <v>0</v>
      </c>
      <c r="JH243" s="1460">
        <f t="shared" si="1437"/>
        <v>0</v>
      </c>
      <c r="JI243" s="1460">
        <f t="shared" si="1438"/>
        <v>0</v>
      </c>
      <c r="JJ243" s="1460">
        <f t="shared" si="1439"/>
        <v>0</v>
      </c>
      <c r="JK243" s="1460">
        <f t="shared" si="1440"/>
        <v>0</v>
      </c>
      <c r="JL243" s="1460">
        <f t="shared" si="1441"/>
        <v>0</v>
      </c>
      <c r="JM243" s="1460">
        <f t="shared" si="1442"/>
        <v>0</v>
      </c>
      <c r="JN243" s="1460">
        <f t="shared" si="1443"/>
        <v>0</v>
      </c>
      <c r="JO243" s="1460">
        <f t="shared" si="1444"/>
        <v>0</v>
      </c>
      <c r="JP243" s="1460">
        <f t="shared" si="1445"/>
        <v>0</v>
      </c>
      <c r="JQ243" s="1460">
        <f t="shared" si="1446"/>
        <v>0</v>
      </c>
      <c r="JR243" s="1460">
        <f t="shared" si="1447"/>
        <v>0</v>
      </c>
      <c r="JS243" s="1460">
        <f t="shared" si="1448"/>
        <v>0</v>
      </c>
      <c r="JT243" s="1460">
        <f t="shared" si="1449"/>
        <v>0</v>
      </c>
      <c r="JU243" s="1460">
        <f t="shared" si="1450"/>
        <v>0</v>
      </c>
      <c r="JV243" s="1460">
        <f t="shared" si="1451"/>
        <v>0</v>
      </c>
      <c r="JW243" s="1460">
        <f t="shared" si="1452"/>
        <v>0</v>
      </c>
      <c r="JX243" s="1460">
        <f t="shared" si="1453"/>
        <v>0</v>
      </c>
      <c r="JY243" s="1460">
        <f t="shared" si="1454"/>
        <v>0</v>
      </c>
      <c r="JZ243" s="1460">
        <f t="shared" si="1455"/>
        <v>0</v>
      </c>
      <c r="KA243" s="1460">
        <f t="shared" si="1456"/>
        <v>0</v>
      </c>
      <c r="KB243" s="1460">
        <f t="shared" si="1457"/>
        <v>0</v>
      </c>
      <c r="KC243" s="1460">
        <f t="shared" si="1458"/>
        <v>0</v>
      </c>
      <c r="KD243" s="1460">
        <f t="shared" si="1459"/>
        <v>0</v>
      </c>
      <c r="KE243" s="1460">
        <f t="shared" si="1460"/>
        <v>0</v>
      </c>
      <c r="KF243" s="1460">
        <f t="shared" si="1461"/>
        <v>0</v>
      </c>
      <c r="KG243" s="1460">
        <f t="shared" si="1462"/>
        <v>0</v>
      </c>
      <c r="KH243" s="1460">
        <f t="shared" si="1463"/>
        <v>0</v>
      </c>
      <c r="KI243" s="1460">
        <f t="shared" si="1464"/>
        <v>0</v>
      </c>
      <c r="KJ243" s="1460">
        <f t="shared" si="1465"/>
        <v>0</v>
      </c>
      <c r="KK243" s="1460">
        <f t="shared" si="1466"/>
        <v>0</v>
      </c>
      <c r="KL243" s="1460">
        <f t="shared" si="1467"/>
        <v>0</v>
      </c>
      <c r="KM243" s="1460">
        <f t="shared" si="1468"/>
        <v>0</v>
      </c>
      <c r="KN243" s="1460">
        <f t="shared" si="1469"/>
        <v>0</v>
      </c>
      <c r="KO243" s="1460">
        <f t="shared" si="1470"/>
        <v>0</v>
      </c>
      <c r="KP243" s="1460">
        <f t="shared" si="1471"/>
        <v>0</v>
      </c>
      <c r="KQ243" s="1460">
        <f t="shared" si="1472"/>
        <v>0</v>
      </c>
      <c r="KR243" s="1460">
        <f t="shared" si="1473"/>
        <v>0</v>
      </c>
      <c r="KS243" s="1460">
        <f t="shared" si="1474"/>
        <v>0</v>
      </c>
      <c r="KT243" s="1460">
        <f t="shared" si="1475"/>
        <v>0</v>
      </c>
      <c r="KU243" s="1460">
        <f t="shared" si="1476"/>
        <v>0</v>
      </c>
      <c r="KV243" s="1460">
        <f t="shared" si="1477"/>
        <v>0</v>
      </c>
      <c r="KW243" s="1460">
        <f t="shared" si="1478"/>
        <v>0</v>
      </c>
      <c r="KX243" s="1460">
        <f t="shared" si="1479"/>
        <v>0</v>
      </c>
      <c r="KY243" s="1460">
        <f t="shared" si="1480"/>
        <v>0</v>
      </c>
      <c r="KZ243" s="1460">
        <f t="shared" si="1481"/>
        <v>0</v>
      </c>
      <c r="LA243" s="1460">
        <f t="shared" si="1482"/>
        <v>0</v>
      </c>
      <c r="LB243" s="1460">
        <f t="shared" si="1483"/>
        <v>0</v>
      </c>
      <c r="LC243" s="1460">
        <f t="shared" si="1484"/>
        <v>0</v>
      </c>
      <c r="LD243" s="1460">
        <f t="shared" si="1485"/>
        <v>0</v>
      </c>
      <c r="LE243" s="1460">
        <f t="shared" si="1486"/>
        <v>0</v>
      </c>
      <c r="LF243" s="1460">
        <f t="shared" si="1487"/>
        <v>0</v>
      </c>
      <c r="LG243" s="1460">
        <f t="shared" si="1488"/>
        <v>0</v>
      </c>
      <c r="LH243" s="1460">
        <f t="shared" si="1489"/>
        <v>0</v>
      </c>
      <c r="LI243" s="1460">
        <f t="shared" si="1490"/>
        <v>0</v>
      </c>
      <c r="LJ243" s="1460">
        <f t="shared" si="1491"/>
        <v>0</v>
      </c>
      <c r="LK243" s="1460">
        <f t="shared" si="1492"/>
        <v>0</v>
      </c>
      <c r="LL243" s="1460">
        <f t="shared" si="1493"/>
        <v>0</v>
      </c>
      <c r="LM243" s="1460">
        <f t="shared" si="1494"/>
        <v>0</v>
      </c>
      <c r="LN243" s="1460">
        <f t="shared" si="1495"/>
        <v>0</v>
      </c>
      <c r="LO243" s="1460">
        <f t="shared" si="1496"/>
        <v>0</v>
      </c>
      <c r="LP243" s="1460">
        <f t="shared" si="1497"/>
        <v>0</v>
      </c>
      <c r="LQ243" s="1460">
        <f t="shared" si="1498"/>
        <v>0</v>
      </c>
      <c r="LR243" s="1460">
        <f t="shared" si="1499"/>
        <v>0</v>
      </c>
      <c r="LS243" s="1460">
        <f t="shared" si="1500"/>
        <v>0</v>
      </c>
      <c r="LW243" s="1467">
        <f t="shared" si="1501"/>
        <v>0</v>
      </c>
      <c r="LX243" s="1467">
        <f t="shared" si="1502"/>
        <v>0</v>
      </c>
      <c r="LY243" s="1467">
        <f t="shared" si="1503"/>
        <v>0</v>
      </c>
      <c r="LZ243" s="1467">
        <f t="shared" si="1504"/>
        <v>0</v>
      </c>
      <c r="MA243" s="1506"/>
      <c r="MB243" s="1460">
        <f t="shared" si="1505"/>
        <v>0</v>
      </c>
      <c r="MC243" s="1460">
        <f t="shared" si="1522"/>
        <v>0</v>
      </c>
      <c r="MD243" s="1460">
        <f t="shared" si="1522"/>
        <v>0</v>
      </c>
      <c r="ME243" s="1460">
        <f t="shared" si="1522"/>
        <v>0</v>
      </c>
      <c r="MF243" s="1460">
        <f t="shared" si="1522"/>
        <v>0</v>
      </c>
      <c r="MG243" s="1460">
        <f t="shared" si="1522"/>
        <v>0</v>
      </c>
      <c r="MH243" s="1460">
        <f t="shared" si="1522"/>
        <v>0</v>
      </c>
      <c r="MI243" s="1460">
        <f t="shared" si="1522"/>
        <v>0</v>
      </c>
      <c r="MJ243" s="1460">
        <f t="shared" si="1522"/>
        <v>0</v>
      </c>
      <c r="MK243" s="1460">
        <f t="shared" si="1522"/>
        <v>0</v>
      </c>
      <c r="ML243" s="1460">
        <f t="shared" si="1522"/>
        <v>0</v>
      </c>
      <c r="MM243" s="1460">
        <f t="shared" si="1522"/>
        <v>0</v>
      </c>
      <c r="MN243" s="1460">
        <f t="shared" si="1522"/>
        <v>0</v>
      </c>
      <c r="MO243" s="1460">
        <f t="shared" si="1522"/>
        <v>0</v>
      </c>
      <c r="MP243" s="1460">
        <f t="shared" si="1522"/>
        <v>0</v>
      </c>
      <c r="MQ243" s="1460">
        <f t="shared" si="1522"/>
        <v>0</v>
      </c>
      <c r="MR243" s="1460">
        <f t="shared" si="1522"/>
        <v>0</v>
      </c>
      <c r="MS243" s="1460">
        <f t="shared" si="1511"/>
        <v>0</v>
      </c>
      <c r="MT243" s="1460">
        <f t="shared" si="1511"/>
        <v>0</v>
      </c>
      <c r="MU243" s="1460">
        <f t="shared" si="1511"/>
        <v>0</v>
      </c>
      <c r="MV243" s="1460">
        <f t="shared" si="1511"/>
        <v>0</v>
      </c>
      <c r="MW243" s="1460">
        <f t="shared" si="1511"/>
        <v>0</v>
      </c>
      <c r="MX243" s="1460">
        <f t="shared" si="1511"/>
        <v>0</v>
      </c>
      <c r="MY243" s="1460">
        <f t="shared" si="1511"/>
        <v>0</v>
      </c>
      <c r="MZ243" s="1460">
        <f t="shared" si="1511"/>
        <v>0</v>
      </c>
      <c r="NA243" s="1460">
        <f t="shared" si="1511"/>
        <v>0</v>
      </c>
      <c r="NB243" s="1460">
        <f t="shared" si="1511"/>
        <v>0</v>
      </c>
      <c r="NC243" s="1460">
        <f t="shared" si="1511"/>
        <v>0</v>
      </c>
      <c r="ND243" s="1460">
        <f t="shared" si="1511"/>
        <v>0</v>
      </c>
      <c r="NE243" s="1460">
        <f t="shared" si="1511"/>
        <v>0</v>
      </c>
      <c r="NF243" s="1460">
        <f t="shared" si="1511"/>
        <v>0</v>
      </c>
      <c r="NG243" s="1460">
        <f t="shared" si="1511"/>
        <v>0</v>
      </c>
      <c r="NH243" s="1460">
        <f t="shared" si="1511"/>
        <v>0</v>
      </c>
      <c r="NI243" s="1460">
        <f t="shared" si="1512"/>
        <v>0</v>
      </c>
      <c r="NJ243" s="1460">
        <f t="shared" si="1512"/>
        <v>0</v>
      </c>
      <c r="NK243" s="1460">
        <f t="shared" si="1512"/>
        <v>0</v>
      </c>
      <c r="NL243" s="1460">
        <f t="shared" si="1512"/>
        <v>0</v>
      </c>
      <c r="NM243" s="1460">
        <f t="shared" si="1512"/>
        <v>0</v>
      </c>
      <c r="NN243" s="1460">
        <f t="shared" si="1512"/>
        <v>0</v>
      </c>
      <c r="NO243" s="1460">
        <f t="shared" si="1512"/>
        <v>0</v>
      </c>
      <c r="NP243" s="1460">
        <f t="shared" si="1512"/>
        <v>0</v>
      </c>
      <c r="NQ243" s="1460">
        <f t="shared" si="1512"/>
        <v>0</v>
      </c>
      <c r="NR243" s="1460">
        <f t="shared" si="1512"/>
        <v>0</v>
      </c>
      <c r="NS243" s="1460">
        <f t="shared" si="1512"/>
        <v>0</v>
      </c>
      <c r="NT243" s="1460">
        <f t="shared" si="1512"/>
        <v>0</v>
      </c>
      <c r="NU243" s="1460">
        <f t="shared" si="1512"/>
        <v>0</v>
      </c>
      <c r="NV243" s="1460">
        <f t="shared" si="1512"/>
        <v>0</v>
      </c>
      <c r="NW243" s="1460">
        <f t="shared" si="1512"/>
        <v>0</v>
      </c>
      <c r="NX243" s="1460">
        <f t="shared" si="1512"/>
        <v>0</v>
      </c>
      <c r="NY243" s="1460">
        <f t="shared" si="1514"/>
        <v>0</v>
      </c>
      <c r="NZ243" s="1460">
        <f t="shared" si="1514"/>
        <v>0</v>
      </c>
      <c r="OA243" s="1460">
        <f t="shared" si="1514"/>
        <v>0</v>
      </c>
      <c r="OB243" s="1460">
        <f t="shared" si="1514"/>
        <v>0</v>
      </c>
      <c r="OC243" s="1460">
        <f t="shared" si="1514"/>
        <v>0</v>
      </c>
      <c r="OD243" s="1460">
        <f t="shared" si="1514"/>
        <v>0</v>
      </c>
      <c r="OE243" s="1460">
        <f t="shared" si="1514"/>
        <v>0</v>
      </c>
      <c r="OF243" s="1460">
        <f t="shared" si="1514"/>
        <v>0</v>
      </c>
      <c r="OG243" s="1460">
        <f t="shared" si="1514"/>
        <v>0</v>
      </c>
      <c r="OH243" s="1460">
        <f t="shared" si="1514"/>
        <v>0</v>
      </c>
      <c r="OI243" s="1460">
        <f t="shared" si="1514"/>
        <v>0</v>
      </c>
      <c r="OJ243" s="1460">
        <f t="shared" si="1514"/>
        <v>0</v>
      </c>
      <c r="OK243" s="1460">
        <f t="shared" si="1514"/>
        <v>0</v>
      </c>
      <c r="OL243" s="1460">
        <f t="shared" si="1514"/>
        <v>0</v>
      </c>
      <c r="OM243" s="1460">
        <f t="shared" si="1514"/>
        <v>0</v>
      </c>
      <c r="ON243" s="1460">
        <f t="shared" si="1514"/>
        <v>0</v>
      </c>
      <c r="OO243" s="1460">
        <f t="shared" si="1513"/>
        <v>0</v>
      </c>
      <c r="OP243" s="1460">
        <f t="shared" si="1523"/>
        <v>0</v>
      </c>
      <c r="OQ243" s="1460">
        <f t="shared" si="1523"/>
        <v>0</v>
      </c>
      <c r="OR243" s="1460">
        <f t="shared" si="1523"/>
        <v>0</v>
      </c>
      <c r="OS243" s="1460">
        <f t="shared" si="1523"/>
        <v>0</v>
      </c>
      <c r="OT243" s="1460">
        <f t="shared" si="1523"/>
        <v>0</v>
      </c>
      <c r="OU243" s="1460">
        <f t="shared" si="1523"/>
        <v>0</v>
      </c>
      <c r="OV243" s="1460">
        <f t="shared" si="1523"/>
        <v>0</v>
      </c>
      <c r="OW243" s="1460">
        <f t="shared" si="1523"/>
        <v>0</v>
      </c>
      <c r="OX243" s="1460">
        <f t="shared" si="1523"/>
        <v>0</v>
      </c>
      <c r="OY243" s="1460">
        <f t="shared" si="1523"/>
        <v>0</v>
      </c>
      <c r="OZ243" s="1460">
        <f t="shared" si="1523"/>
        <v>0</v>
      </c>
      <c r="PA243" s="1460">
        <f t="shared" si="1523"/>
        <v>0</v>
      </c>
      <c r="PB243" s="1460">
        <f t="shared" si="1523"/>
        <v>0</v>
      </c>
      <c r="PC243" s="1460">
        <f t="shared" si="1523"/>
        <v>0</v>
      </c>
      <c r="PD243" s="1460">
        <f t="shared" si="1523"/>
        <v>0</v>
      </c>
      <c r="PE243" s="1460">
        <f t="shared" si="1523"/>
        <v>0</v>
      </c>
      <c r="PF243" s="1460">
        <f t="shared" si="1524"/>
        <v>0</v>
      </c>
      <c r="PG243" s="1460">
        <f t="shared" si="1524"/>
        <v>0</v>
      </c>
      <c r="PH243" s="1460">
        <f t="shared" si="1524"/>
        <v>0</v>
      </c>
      <c r="PI243" s="1460">
        <f t="shared" si="1524"/>
        <v>0</v>
      </c>
      <c r="PJ243" s="1460">
        <f t="shared" si="1524"/>
        <v>0</v>
      </c>
      <c r="PK243" s="1460">
        <f t="shared" si="1524"/>
        <v>0</v>
      </c>
      <c r="PL243" s="1460">
        <f t="shared" si="1524"/>
        <v>0</v>
      </c>
      <c r="PM243" s="1460">
        <f t="shared" si="1524"/>
        <v>0</v>
      </c>
      <c r="PN243" s="1460">
        <f t="shared" si="1524"/>
        <v>0</v>
      </c>
      <c r="PO243" s="1460">
        <f t="shared" si="1524"/>
        <v>0</v>
      </c>
      <c r="PP243" s="1460">
        <f t="shared" si="1524"/>
        <v>0</v>
      </c>
      <c r="PQ243" s="1460">
        <f t="shared" si="1524"/>
        <v>0</v>
      </c>
      <c r="PR243" s="1460">
        <f t="shared" si="1524"/>
        <v>0</v>
      </c>
      <c r="PS243" s="1460">
        <f t="shared" si="1524"/>
        <v>0</v>
      </c>
      <c r="PT243" s="1460">
        <f t="shared" si="1524"/>
        <v>0</v>
      </c>
      <c r="PU243" s="1460">
        <f t="shared" si="1524"/>
        <v>0</v>
      </c>
      <c r="PV243" s="1460">
        <f t="shared" si="1525"/>
        <v>0</v>
      </c>
      <c r="PW243" s="1460">
        <f t="shared" si="1525"/>
        <v>0</v>
      </c>
      <c r="PX243" s="1460">
        <f t="shared" si="1525"/>
        <v>0</v>
      </c>
      <c r="PY243" s="1460">
        <f t="shared" si="1525"/>
        <v>0</v>
      </c>
      <c r="PZ243" s="1460">
        <f t="shared" si="1525"/>
        <v>0</v>
      </c>
      <c r="QA243" s="1460">
        <f t="shared" si="1525"/>
        <v>0</v>
      </c>
      <c r="QB243" s="1460">
        <f t="shared" si="1525"/>
        <v>0</v>
      </c>
      <c r="QC243" s="1460">
        <f t="shared" si="1525"/>
        <v>0</v>
      </c>
      <c r="QD243" s="1460">
        <f t="shared" si="1525"/>
        <v>0</v>
      </c>
      <c r="QE243" s="1460">
        <f t="shared" si="1525"/>
        <v>0</v>
      </c>
      <c r="QF243" s="1460">
        <f t="shared" si="1525"/>
        <v>0</v>
      </c>
      <c r="QG243" s="1460">
        <f t="shared" si="1525"/>
        <v>0</v>
      </c>
      <c r="QH243" s="1460">
        <f t="shared" si="1525"/>
        <v>0</v>
      </c>
      <c r="QI243" s="1460">
        <f t="shared" si="1525"/>
        <v>0</v>
      </c>
      <c r="QJ243" s="1460">
        <f t="shared" si="1525"/>
        <v>0</v>
      </c>
      <c r="QK243" s="1460">
        <f t="shared" si="1525"/>
        <v>0</v>
      </c>
      <c r="QL243" s="1460">
        <f t="shared" si="1323"/>
        <v>0</v>
      </c>
      <c r="QM243" s="1460">
        <f t="shared" si="1323"/>
        <v>0</v>
      </c>
      <c r="QN243" s="1460">
        <f t="shared" si="1323"/>
        <v>0</v>
      </c>
      <c r="QO243" s="1460">
        <f t="shared" si="1323"/>
        <v>0</v>
      </c>
      <c r="QP243" s="1460">
        <f t="shared" si="1323"/>
        <v>0</v>
      </c>
      <c r="QQ243" s="1460">
        <f t="shared" si="1323"/>
        <v>0</v>
      </c>
    </row>
    <row r="244" spans="1:459" s="1466" customFormat="1" ht="22.5" customHeight="1">
      <c r="A244" s="1468"/>
      <c r="B244" s="1469"/>
      <c r="C244" s="1469"/>
      <c r="D244" s="1470"/>
      <c r="E244" s="1471"/>
      <c r="F244" s="1472"/>
      <c r="G244" s="1472"/>
      <c r="H244" s="1473">
        <f t="shared" si="1342"/>
        <v>0</v>
      </c>
      <c r="I244" s="1474">
        <v>0</v>
      </c>
      <c r="J244" s="1475">
        <f t="shared" si="437"/>
        <v>0</v>
      </c>
      <c r="K244" s="1476">
        <v>0</v>
      </c>
      <c r="L244" s="1477">
        <f t="shared" si="1343"/>
        <v>0</v>
      </c>
      <c r="M244" s="1477">
        <f t="shared" si="1344"/>
        <v>0</v>
      </c>
      <c r="N244" s="1478"/>
      <c r="O244" s="1479">
        <v>0</v>
      </c>
      <c r="P244" s="1480">
        <v>0</v>
      </c>
      <c r="Q244" s="1828">
        <v>0</v>
      </c>
      <c r="R244" s="1831">
        <f t="shared" si="1345"/>
        <v>0</v>
      </c>
      <c r="S244" s="1481">
        <f>IF(AND(SUM(O244:Q244)=0,N244="NNN"),MIN('Operating History and Pro Forma'!$M$33,'Operating History and Pro Forma'!$T$15)*D244,SUM(O244:Q244)*D244)</f>
        <v>0</v>
      </c>
      <c r="T244" s="1482">
        <f t="shared" si="1346"/>
        <v>0</v>
      </c>
      <c r="U244" s="1483">
        <f t="shared" si="1347"/>
        <v>0</v>
      </c>
      <c r="V244" s="1480"/>
      <c r="W244" s="1514"/>
      <c r="X244" s="1486" t="str">
        <f t="shared" si="1348"/>
        <v/>
      </c>
      <c r="Y244" s="1487">
        <f t="shared" si="1349"/>
        <v>0</v>
      </c>
      <c r="Z244" s="1488"/>
      <c r="AA244" s="1488"/>
      <c r="AB244" s="1488"/>
      <c r="AC244" s="1488"/>
      <c r="AD244" s="1489">
        <f t="shared" si="1350"/>
        <v>0</v>
      </c>
      <c r="AE244" s="1490" t="str">
        <f t="shared" si="1351"/>
        <v/>
      </c>
      <c r="AF244" s="1491">
        <f t="shared" si="1352"/>
        <v>0</v>
      </c>
      <c r="AG244" s="1492">
        <f t="shared" si="1353"/>
        <v>0</v>
      </c>
      <c r="AH244" s="1493">
        <f t="shared" si="1526"/>
        <v>0</v>
      </c>
      <c r="AI244" s="1493">
        <f t="shared" si="1526"/>
        <v>0</v>
      </c>
      <c r="AJ244" s="1494">
        <f t="shared" si="1526"/>
        <v>0</v>
      </c>
      <c r="AK244" s="1494">
        <f t="shared" si="1526"/>
        <v>0</v>
      </c>
      <c r="AL244" s="1495">
        <f t="shared" si="1526"/>
        <v>0</v>
      </c>
      <c r="AM244" s="1496">
        <f t="shared" si="1526"/>
        <v>0</v>
      </c>
      <c r="AN244" s="1497">
        <f t="shared" si="399"/>
        <v>0</v>
      </c>
      <c r="AO244" s="1498">
        <f t="shared" si="1327"/>
        <v>0</v>
      </c>
      <c r="AP244" s="1499">
        <f t="shared" si="1354"/>
        <v>0</v>
      </c>
      <c r="AQ244" s="1500">
        <f t="shared" si="1355"/>
        <v>0</v>
      </c>
      <c r="AR244" s="1501">
        <f t="shared" si="1356"/>
        <v>0</v>
      </c>
      <c r="AS244" s="1498">
        <f t="shared" si="1324"/>
        <v>0</v>
      </c>
      <c r="AT244" s="1501">
        <f t="shared" si="1357"/>
        <v>0</v>
      </c>
      <c r="AU244" s="1498">
        <f t="shared" si="1358"/>
        <v>1</v>
      </c>
      <c r="AV244" s="1498">
        <f t="shared" si="1359"/>
        <v>2</v>
      </c>
      <c r="AW244" s="1499">
        <f t="shared" si="1360"/>
        <v>0</v>
      </c>
      <c r="AX244" s="1502">
        <f t="shared" si="1361"/>
        <v>0</v>
      </c>
      <c r="AY244" s="1503">
        <f t="shared" si="1362"/>
        <v>0</v>
      </c>
      <c r="AZ244" s="1498">
        <f t="shared" si="1363"/>
        <v>2</v>
      </c>
      <c r="BA244" s="1498">
        <f t="shared" si="1364"/>
        <v>3</v>
      </c>
      <c r="BB244" s="1499">
        <f t="shared" si="1365"/>
        <v>0</v>
      </c>
      <c r="BC244" s="1502">
        <f t="shared" si="1366"/>
        <v>0</v>
      </c>
      <c r="BD244" s="1503">
        <f t="shared" si="1367"/>
        <v>0</v>
      </c>
      <c r="BE244" s="1498">
        <f t="shared" si="1368"/>
        <v>3</v>
      </c>
      <c r="BF244" s="1498">
        <f t="shared" si="1369"/>
        <v>4</v>
      </c>
      <c r="BG244" s="1499">
        <f t="shared" si="1370"/>
        <v>0</v>
      </c>
      <c r="BH244" s="1502">
        <f t="shared" si="1371"/>
        <v>0</v>
      </c>
      <c r="BI244" s="1502">
        <f t="shared" si="1372"/>
        <v>0</v>
      </c>
      <c r="BJ244" s="1504">
        <f t="shared" si="1373"/>
        <v>1900</v>
      </c>
      <c r="BK244" s="1505" t="str">
        <f t="shared" si="1374"/>
        <v/>
      </c>
      <c r="BL244" s="1506"/>
      <c r="BM244" s="1507">
        <f t="shared" si="1375"/>
        <v>0</v>
      </c>
      <c r="BN244" s="1508">
        <f t="shared" si="1521"/>
        <v>0</v>
      </c>
      <c r="BO244" s="1508">
        <f t="shared" si="1521"/>
        <v>0</v>
      </c>
      <c r="BP244" s="1508">
        <f t="shared" si="1521"/>
        <v>0</v>
      </c>
      <c r="BQ244" s="1508">
        <f t="shared" si="1521"/>
        <v>0</v>
      </c>
      <c r="BR244" s="1508">
        <f t="shared" si="1521"/>
        <v>0</v>
      </c>
      <c r="BS244" s="1508">
        <f t="shared" si="1521"/>
        <v>0</v>
      </c>
      <c r="BT244" s="1508">
        <f t="shared" si="1521"/>
        <v>0</v>
      </c>
      <c r="BU244" s="1508">
        <f t="shared" si="1521"/>
        <v>0</v>
      </c>
      <c r="BV244" s="1508">
        <f t="shared" si="1521"/>
        <v>0</v>
      </c>
      <c r="BW244" s="1508">
        <f t="shared" si="1521"/>
        <v>0</v>
      </c>
      <c r="BX244" s="1508">
        <f t="shared" si="1521"/>
        <v>0</v>
      </c>
      <c r="BY244" s="1507">
        <f t="shared" si="1521"/>
        <v>0</v>
      </c>
      <c r="BZ244" s="1508">
        <f t="shared" si="1521"/>
        <v>0</v>
      </c>
      <c r="CA244" s="1508">
        <f t="shared" si="1521"/>
        <v>0</v>
      </c>
      <c r="CB244" s="1508">
        <f t="shared" si="1521"/>
        <v>0</v>
      </c>
      <c r="CC244" s="1508">
        <f t="shared" si="1521"/>
        <v>0</v>
      </c>
      <c r="CD244" s="1508">
        <f t="shared" si="1516"/>
        <v>0</v>
      </c>
      <c r="CE244" s="1508">
        <f t="shared" si="1516"/>
        <v>0</v>
      </c>
      <c r="CF244" s="1508">
        <f t="shared" si="1516"/>
        <v>0</v>
      </c>
      <c r="CG244" s="1508">
        <f t="shared" si="1516"/>
        <v>0</v>
      </c>
      <c r="CH244" s="1508">
        <f t="shared" si="1516"/>
        <v>0</v>
      </c>
      <c r="CI244" s="1508">
        <f t="shared" si="1516"/>
        <v>0</v>
      </c>
      <c r="CJ244" s="1509">
        <f t="shared" si="1516"/>
        <v>0</v>
      </c>
      <c r="CK244" s="1507">
        <f t="shared" si="1516"/>
        <v>0</v>
      </c>
      <c r="CL244" s="1508">
        <f t="shared" si="1516"/>
        <v>0</v>
      </c>
      <c r="CM244" s="1508">
        <f t="shared" si="1516"/>
        <v>0</v>
      </c>
      <c r="CN244" s="1508">
        <f t="shared" si="1516"/>
        <v>0</v>
      </c>
      <c r="CO244" s="1508">
        <f t="shared" si="1516"/>
        <v>0</v>
      </c>
      <c r="CP244" s="1508">
        <f t="shared" si="1516"/>
        <v>0</v>
      </c>
      <c r="CQ244" s="1508">
        <f t="shared" si="1516"/>
        <v>0</v>
      </c>
      <c r="CR244" s="1508">
        <f t="shared" si="1516"/>
        <v>0</v>
      </c>
      <c r="CS244" s="1508">
        <f t="shared" si="1516"/>
        <v>0</v>
      </c>
      <c r="CT244" s="1508">
        <f t="shared" si="1517"/>
        <v>0</v>
      </c>
      <c r="CU244" s="1508">
        <f t="shared" si="1517"/>
        <v>0</v>
      </c>
      <c r="CV244" s="1509">
        <f t="shared" si="1517"/>
        <v>0</v>
      </c>
      <c r="CW244" s="1508">
        <f t="shared" si="1517"/>
        <v>0</v>
      </c>
      <c r="CX244" s="1508">
        <f t="shared" si="1517"/>
        <v>0</v>
      </c>
      <c r="CY244" s="1508">
        <f t="shared" si="1517"/>
        <v>0</v>
      </c>
      <c r="CZ244" s="1508">
        <f t="shared" si="1517"/>
        <v>0</v>
      </c>
      <c r="DA244" s="1508">
        <f t="shared" si="1517"/>
        <v>0</v>
      </c>
      <c r="DB244" s="1508">
        <f t="shared" si="1517"/>
        <v>0</v>
      </c>
      <c r="DC244" s="1508">
        <f t="shared" si="1517"/>
        <v>0</v>
      </c>
      <c r="DD244" s="1508">
        <f t="shared" si="1517"/>
        <v>0</v>
      </c>
      <c r="DE244" s="1508">
        <f t="shared" si="1517"/>
        <v>0</v>
      </c>
      <c r="DF244" s="1508">
        <f t="shared" si="1517"/>
        <v>0</v>
      </c>
      <c r="DG244" s="1508">
        <f t="shared" si="1517"/>
        <v>0</v>
      </c>
      <c r="DH244" s="1509">
        <f t="shared" si="1517"/>
        <v>0</v>
      </c>
      <c r="DI244" s="1508">
        <f t="shared" si="1517"/>
        <v>0</v>
      </c>
      <c r="DJ244" s="1508">
        <f t="shared" si="1518"/>
        <v>0</v>
      </c>
      <c r="DK244" s="1508">
        <f t="shared" si="1518"/>
        <v>0</v>
      </c>
      <c r="DL244" s="1508">
        <f t="shared" si="1518"/>
        <v>0</v>
      </c>
      <c r="DM244" s="1508">
        <f t="shared" si="1518"/>
        <v>0</v>
      </c>
      <c r="DN244" s="1508">
        <f t="shared" si="1518"/>
        <v>0</v>
      </c>
      <c r="DO244" s="1508">
        <f t="shared" si="1518"/>
        <v>0</v>
      </c>
      <c r="DP244" s="1508">
        <f t="shared" si="1518"/>
        <v>0</v>
      </c>
      <c r="DQ244" s="1508">
        <f t="shared" si="1518"/>
        <v>0</v>
      </c>
      <c r="DR244" s="1508">
        <f t="shared" si="1518"/>
        <v>0</v>
      </c>
      <c r="DS244" s="1508">
        <f t="shared" si="1518"/>
        <v>0</v>
      </c>
      <c r="DT244" s="1509">
        <f t="shared" si="1518"/>
        <v>0</v>
      </c>
      <c r="DU244" s="1507">
        <f t="shared" si="1518"/>
        <v>0</v>
      </c>
      <c r="DV244" s="1508">
        <f t="shared" si="1518"/>
        <v>0</v>
      </c>
      <c r="DW244" s="1508">
        <f t="shared" si="1518"/>
        <v>0</v>
      </c>
      <c r="DX244" s="1508">
        <f t="shared" si="1518"/>
        <v>0</v>
      </c>
      <c r="DY244" s="1508">
        <f t="shared" si="1518"/>
        <v>0</v>
      </c>
      <c r="DZ244" s="1508">
        <f t="shared" si="1519"/>
        <v>0</v>
      </c>
      <c r="EA244" s="1508">
        <f t="shared" si="1519"/>
        <v>0</v>
      </c>
      <c r="EB244" s="1508">
        <f t="shared" si="1519"/>
        <v>0</v>
      </c>
      <c r="EC244" s="1508">
        <f t="shared" si="1519"/>
        <v>0</v>
      </c>
      <c r="ED244" s="1508">
        <f t="shared" si="1519"/>
        <v>0</v>
      </c>
      <c r="EE244" s="1508">
        <f t="shared" si="1519"/>
        <v>0</v>
      </c>
      <c r="EF244" s="1508">
        <f t="shared" si="1519"/>
        <v>0</v>
      </c>
      <c r="EG244" s="1507">
        <f t="shared" si="1519"/>
        <v>0</v>
      </c>
      <c r="EH244" s="1508">
        <f t="shared" si="1519"/>
        <v>0</v>
      </c>
      <c r="EI244" s="1508">
        <f t="shared" si="1519"/>
        <v>0</v>
      </c>
      <c r="EJ244" s="1508">
        <f t="shared" si="1519"/>
        <v>0</v>
      </c>
      <c r="EK244" s="1508">
        <f t="shared" si="1519"/>
        <v>0</v>
      </c>
      <c r="EL244" s="1508">
        <f t="shared" si="1519"/>
        <v>0</v>
      </c>
      <c r="EM244" s="1508">
        <f t="shared" si="1519"/>
        <v>0</v>
      </c>
      <c r="EN244" s="1508">
        <f t="shared" si="1519"/>
        <v>0</v>
      </c>
      <c r="EO244" s="1508">
        <f t="shared" si="1519"/>
        <v>0</v>
      </c>
      <c r="EP244" s="1508">
        <f t="shared" si="1520"/>
        <v>0</v>
      </c>
      <c r="EQ244" s="1508">
        <f t="shared" si="1520"/>
        <v>0</v>
      </c>
      <c r="ER244" s="1509">
        <f t="shared" si="1520"/>
        <v>0</v>
      </c>
      <c r="ES244" s="1507">
        <f t="shared" si="1520"/>
        <v>0</v>
      </c>
      <c r="ET244" s="1508">
        <f t="shared" si="1520"/>
        <v>0</v>
      </c>
      <c r="EU244" s="1508">
        <f t="shared" si="1520"/>
        <v>0</v>
      </c>
      <c r="EV244" s="1508">
        <f t="shared" si="1520"/>
        <v>0</v>
      </c>
      <c r="EW244" s="1508">
        <f t="shared" si="1520"/>
        <v>0</v>
      </c>
      <c r="EX244" s="1508">
        <f t="shared" si="1520"/>
        <v>0</v>
      </c>
      <c r="EY244" s="1508">
        <f t="shared" si="1520"/>
        <v>0</v>
      </c>
      <c r="EZ244" s="1508">
        <f t="shared" si="1520"/>
        <v>0</v>
      </c>
      <c r="FA244" s="1508">
        <f t="shared" si="1520"/>
        <v>0</v>
      </c>
      <c r="FB244" s="1508">
        <f t="shared" si="1520"/>
        <v>0</v>
      </c>
      <c r="FC244" s="1508">
        <f t="shared" si="1520"/>
        <v>0</v>
      </c>
      <c r="FD244" s="1509">
        <f t="shared" si="1520"/>
        <v>0</v>
      </c>
      <c r="FE244" s="1508">
        <f t="shared" si="1520"/>
        <v>0</v>
      </c>
      <c r="FF244" s="1508">
        <f t="shared" si="1339"/>
        <v>0</v>
      </c>
      <c r="FG244" s="1508">
        <f t="shared" si="1515"/>
        <v>0</v>
      </c>
      <c r="FH244" s="1508">
        <f t="shared" si="1515"/>
        <v>0</v>
      </c>
      <c r="FI244" s="1508">
        <f t="shared" si="1515"/>
        <v>0</v>
      </c>
      <c r="FJ244" s="1508">
        <f t="shared" si="1515"/>
        <v>0</v>
      </c>
      <c r="FK244" s="1508">
        <f t="shared" si="1515"/>
        <v>0</v>
      </c>
      <c r="FL244" s="1508">
        <f t="shared" si="1515"/>
        <v>0</v>
      </c>
      <c r="FM244" s="1508">
        <f t="shared" si="1515"/>
        <v>0</v>
      </c>
      <c r="FN244" s="1508">
        <f t="shared" si="1515"/>
        <v>0</v>
      </c>
      <c r="FO244" s="1508">
        <f t="shared" si="1515"/>
        <v>0</v>
      </c>
      <c r="FP244" s="1509">
        <f t="shared" si="1515"/>
        <v>0</v>
      </c>
      <c r="FQ244" s="1508">
        <f t="shared" si="1515"/>
        <v>0</v>
      </c>
      <c r="FR244" s="1508">
        <f t="shared" si="1515"/>
        <v>0</v>
      </c>
      <c r="FS244" s="1508">
        <f t="shared" si="1515"/>
        <v>0</v>
      </c>
      <c r="FT244" s="1508">
        <f t="shared" si="1515"/>
        <v>0</v>
      </c>
      <c r="FU244" s="1508">
        <f t="shared" si="1515"/>
        <v>0</v>
      </c>
      <c r="FV244" s="1508">
        <f t="shared" si="1515"/>
        <v>0</v>
      </c>
      <c r="FW244" s="1508">
        <f t="shared" si="1322"/>
        <v>0</v>
      </c>
      <c r="FX244" s="1508">
        <f t="shared" si="1322"/>
        <v>0</v>
      </c>
      <c r="FY244" s="1508">
        <f t="shared" ref="FW244:GB286" si="1527">IF(FY$12&lt;$AO244,0,IF(FY$12&lt;=$AU244,IF(FY$12&lt;$AS244,$L244,$AT244),IF(OR(AND(FY$12&lt;$BF244,FY$12&gt;=$BE244),AND(FY$12&lt;$BA244,FY$12&gt;=$AZ244),AND(FY$12&lt;$AV244,FY$12&gt;=$AU244)),0,IF(FY$12&gt;=$BF244,$BG244*$D244/12,IF(FY$12&gt;=$BA244,$BB244*$D244/12,IF(FY$12&gt;=$AV244,$AW244*$D244/12))))))</f>
        <v>0</v>
      </c>
      <c r="FZ244" s="1508">
        <f t="shared" si="1527"/>
        <v>0</v>
      </c>
      <c r="GA244" s="1508">
        <f t="shared" si="1527"/>
        <v>0</v>
      </c>
      <c r="GB244" s="1509">
        <f t="shared" si="1527"/>
        <v>0</v>
      </c>
      <c r="GC244" s="1506"/>
      <c r="GD244" s="1458">
        <f t="shared" si="1377"/>
        <v>1</v>
      </c>
      <c r="GE244" s="1510">
        <f t="shared" ref="GE244:GN269" si="1528">IF(OR(ROUNDUP($AU244/12,0)=GE$11,ROUNDUP($AZ244/12,0)=GE$11,ROUNDUP($BE244/12,0)=GE$11,ROUNDUP($AN244/12,0)=GE$11),$D244,0)</f>
        <v>0</v>
      </c>
      <c r="GF244" s="1511">
        <f t="shared" si="1528"/>
        <v>0</v>
      </c>
      <c r="GG244" s="1511">
        <f t="shared" si="1528"/>
        <v>0</v>
      </c>
      <c r="GH244" s="1511">
        <f t="shared" si="1528"/>
        <v>0</v>
      </c>
      <c r="GI244" s="1511">
        <f t="shared" si="1528"/>
        <v>0</v>
      </c>
      <c r="GJ244" s="1511">
        <f t="shared" si="1528"/>
        <v>0</v>
      </c>
      <c r="GK244" s="1511">
        <f t="shared" si="1528"/>
        <v>0</v>
      </c>
      <c r="GL244" s="1511">
        <f t="shared" si="1528"/>
        <v>0</v>
      </c>
      <c r="GM244" s="1511">
        <f t="shared" si="1528"/>
        <v>0</v>
      </c>
      <c r="GN244" s="1512">
        <f t="shared" si="1528"/>
        <v>0</v>
      </c>
      <c r="GO244" s="1513">
        <f t="shared" si="1378"/>
        <v>0</v>
      </c>
      <c r="GP244" s="1506"/>
      <c r="GQ244" s="1510">
        <f t="shared" si="1304"/>
        <v>0</v>
      </c>
      <c r="GR244" s="1511">
        <f t="shared" si="1510"/>
        <v>0</v>
      </c>
      <c r="GS244" s="1511">
        <f t="shared" si="1510"/>
        <v>0</v>
      </c>
      <c r="GT244" s="1511">
        <f t="shared" si="1510"/>
        <v>0</v>
      </c>
      <c r="GU244" s="1511">
        <f t="shared" si="1510"/>
        <v>0</v>
      </c>
      <c r="GV244" s="1511">
        <f t="shared" si="1510"/>
        <v>0</v>
      </c>
      <c r="GW244" s="1511">
        <f t="shared" si="1510"/>
        <v>0</v>
      </c>
      <c r="GX244" s="1511">
        <f t="shared" si="1510"/>
        <v>0</v>
      </c>
      <c r="GY244" s="1511">
        <f t="shared" si="1510"/>
        <v>0</v>
      </c>
      <c r="GZ244" s="1512">
        <f t="shared" si="1510"/>
        <v>0</v>
      </c>
      <c r="HA244" s="1513">
        <f t="shared" si="1379"/>
        <v>0</v>
      </c>
      <c r="HB244" s="1506">
        <f t="shared" si="1380"/>
        <v>1</v>
      </c>
      <c r="HC244" s="1506"/>
      <c r="HD244" s="1508">
        <f t="shared" si="1381"/>
        <v>0</v>
      </c>
      <c r="HE244" s="1460">
        <f t="shared" si="1382"/>
        <v>0</v>
      </c>
      <c r="HF244" s="1460">
        <f t="shared" si="1383"/>
        <v>0</v>
      </c>
      <c r="HG244" s="1460">
        <f t="shared" si="1384"/>
        <v>0</v>
      </c>
      <c r="HH244" s="1460">
        <f t="shared" si="1385"/>
        <v>0</v>
      </c>
      <c r="HI244" s="1460">
        <f t="shared" si="1386"/>
        <v>0</v>
      </c>
      <c r="HJ244" s="1460">
        <f t="shared" si="1387"/>
        <v>0</v>
      </c>
      <c r="HK244" s="1460">
        <f t="shared" si="1388"/>
        <v>0</v>
      </c>
      <c r="HL244" s="1460">
        <f t="shared" si="1389"/>
        <v>0</v>
      </c>
      <c r="HM244" s="1460">
        <f t="shared" si="1390"/>
        <v>0</v>
      </c>
      <c r="HN244" s="1460">
        <f t="shared" si="1391"/>
        <v>0</v>
      </c>
      <c r="HO244" s="1460">
        <f t="shared" si="1392"/>
        <v>0</v>
      </c>
      <c r="HP244" s="1460">
        <f t="shared" si="1393"/>
        <v>0</v>
      </c>
      <c r="HQ244" s="1460">
        <f t="shared" si="1394"/>
        <v>0</v>
      </c>
      <c r="HR244" s="1460">
        <f t="shared" si="1395"/>
        <v>0</v>
      </c>
      <c r="HS244" s="1460">
        <f t="shared" si="1396"/>
        <v>0</v>
      </c>
      <c r="HT244" s="1460">
        <f t="shared" si="1397"/>
        <v>0</v>
      </c>
      <c r="HU244" s="1460">
        <f t="shared" si="1398"/>
        <v>0</v>
      </c>
      <c r="HV244" s="1460">
        <f t="shared" si="1399"/>
        <v>0</v>
      </c>
      <c r="HW244" s="1460">
        <f t="shared" si="1400"/>
        <v>0</v>
      </c>
      <c r="HX244" s="1460">
        <f t="shared" si="1401"/>
        <v>0</v>
      </c>
      <c r="HY244" s="1460">
        <f t="shared" si="1402"/>
        <v>0</v>
      </c>
      <c r="HZ244" s="1460">
        <f t="shared" si="1403"/>
        <v>0</v>
      </c>
      <c r="IA244" s="1460">
        <f t="shared" si="1404"/>
        <v>0</v>
      </c>
      <c r="IB244" s="1460">
        <f t="shared" si="1405"/>
        <v>0</v>
      </c>
      <c r="IC244" s="1460">
        <f t="shared" si="1406"/>
        <v>0</v>
      </c>
      <c r="ID244" s="1460">
        <f t="shared" si="1407"/>
        <v>0</v>
      </c>
      <c r="IE244" s="1460">
        <f t="shared" si="1408"/>
        <v>0</v>
      </c>
      <c r="IF244" s="1460">
        <f t="shared" si="1409"/>
        <v>0</v>
      </c>
      <c r="IG244" s="1460">
        <f t="shared" si="1410"/>
        <v>0</v>
      </c>
      <c r="IH244" s="1460">
        <f t="shared" si="1411"/>
        <v>0</v>
      </c>
      <c r="II244" s="1460">
        <f t="shared" si="1412"/>
        <v>0</v>
      </c>
      <c r="IJ244" s="1460">
        <f t="shared" si="1413"/>
        <v>0</v>
      </c>
      <c r="IK244" s="1460">
        <f t="shared" si="1414"/>
        <v>0</v>
      </c>
      <c r="IL244" s="1460">
        <f t="shared" si="1415"/>
        <v>0</v>
      </c>
      <c r="IM244" s="1460">
        <f t="shared" si="1416"/>
        <v>0</v>
      </c>
      <c r="IN244" s="1460">
        <f t="shared" si="1417"/>
        <v>0</v>
      </c>
      <c r="IO244" s="1460">
        <f t="shared" si="1418"/>
        <v>0</v>
      </c>
      <c r="IP244" s="1460">
        <f t="shared" si="1419"/>
        <v>0</v>
      </c>
      <c r="IQ244" s="1460">
        <f t="shared" si="1420"/>
        <v>0</v>
      </c>
      <c r="IR244" s="1460">
        <f t="shared" si="1421"/>
        <v>0</v>
      </c>
      <c r="IS244" s="1460">
        <f t="shared" si="1422"/>
        <v>0</v>
      </c>
      <c r="IT244" s="1460">
        <f t="shared" si="1423"/>
        <v>0</v>
      </c>
      <c r="IU244" s="1460">
        <f t="shared" si="1424"/>
        <v>0</v>
      </c>
      <c r="IV244" s="1460">
        <f t="shared" si="1425"/>
        <v>0</v>
      </c>
      <c r="IW244" s="1460">
        <f t="shared" si="1426"/>
        <v>0</v>
      </c>
      <c r="IX244" s="1460">
        <f t="shared" si="1427"/>
        <v>0</v>
      </c>
      <c r="IY244" s="1460">
        <f t="shared" si="1428"/>
        <v>0</v>
      </c>
      <c r="IZ244" s="1460">
        <f t="shared" si="1429"/>
        <v>0</v>
      </c>
      <c r="JA244" s="1460">
        <f t="shared" si="1430"/>
        <v>0</v>
      </c>
      <c r="JB244" s="1460">
        <f t="shared" si="1431"/>
        <v>0</v>
      </c>
      <c r="JC244" s="1460">
        <f t="shared" si="1432"/>
        <v>0</v>
      </c>
      <c r="JD244" s="1460">
        <f t="shared" si="1433"/>
        <v>0</v>
      </c>
      <c r="JE244" s="1460">
        <f t="shared" si="1434"/>
        <v>0</v>
      </c>
      <c r="JF244" s="1460">
        <f t="shared" si="1435"/>
        <v>0</v>
      </c>
      <c r="JG244" s="1460">
        <f t="shared" si="1436"/>
        <v>0</v>
      </c>
      <c r="JH244" s="1460">
        <f t="shared" si="1437"/>
        <v>0</v>
      </c>
      <c r="JI244" s="1460">
        <f t="shared" si="1438"/>
        <v>0</v>
      </c>
      <c r="JJ244" s="1460">
        <f t="shared" si="1439"/>
        <v>0</v>
      </c>
      <c r="JK244" s="1460">
        <f t="shared" si="1440"/>
        <v>0</v>
      </c>
      <c r="JL244" s="1460">
        <f t="shared" si="1441"/>
        <v>0</v>
      </c>
      <c r="JM244" s="1460">
        <f t="shared" si="1442"/>
        <v>0</v>
      </c>
      <c r="JN244" s="1460">
        <f t="shared" si="1443"/>
        <v>0</v>
      </c>
      <c r="JO244" s="1460">
        <f t="shared" si="1444"/>
        <v>0</v>
      </c>
      <c r="JP244" s="1460">
        <f t="shared" si="1445"/>
        <v>0</v>
      </c>
      <c r="JQ244" s="1460">
        <f t="shared" si="1446"/>
        <v>0</v>
      </c>
      <c r="JR244" s="1460">
        <f t="shared" si="1447"/>
        <v>0</v>
      </c>
      <c r="JS244" s="1460">
        <f t="shared" si="1448"/>
        <v>0</v>
      </c>
      <c r="JT244" s="1460">
        <f t="shared" si="1449"/>
        <v>0</v>
      </c>
      <c r="JU244" s="1460">
        <f t="shared" si="1450"/>
        <v>0</v>
      </c>
      <c r="JV244" s="1460">
        <f t="shared" si="1451"/>
        <v>0</v>
      </c>
      <c r="JW244" s="1460">
        <f t="shared" si="1452"/>
        <v>0</v>
      </c>
      <c r="JX244" s="1460">
        <f t="shared" si="1453"/>
        <v>0</v>
      </c>
      <c r="JY244" s="1460">
        <f t="shared" si="1454"/>
        <v>0</v>
      </c>
      <c r="JZ244" s="1460">
        <f t="shared" si="1455"/>
        <v>0</v>
      </c>
      <c r="KA244" s="1460">
        <f t="shared" si="1456"/>
        <v>0</v>
      </c>
      <c r="KB244" s="1460">
        <f t="shared" si="1457"/>
        <v>0</v>
      </c>
      <c r="KC244" s="1460">
        <f t="shared" si="1458"/>
        <v>0</v>
      </c>
      <c r="KD244" s="1460">
        <f t="shared" si="1459"/>
        <v>0</v>
      </c>
      <c r="KE244" s="1460">
        <f t="shared" si="1460"/>
        <v>0</v>
      </c>
      <c r="KF244" s="1460">
        <f t="shared" si="1461"/>
        <v>0</v>
      </c>
      <c r="KG244" s="1460">
        <f t="shared" si="1462"/>
        <v>0</v>
      </c>
      <c r="KH244" s="1460">
        <f t="shared" si="1463"/>
        <v>0</v>
      </c>
      <c r="KI244" s="1460">
        <f t="shared" si="1464"/>
        <v>0</v>
      </c>
      <c r="KJ244" s="1460">
        <f t="shared" si="1465"/>
        <v>0</v>
      </c>
      <c r="KK244" s="1460">
        <f t="shared" si="1466"/>
        <v>0</v>
      </c>
      <c r="KL244" s="1460">
        <f t="shared" si="1467"/>
        <v>0</v>
      </c>
      <c r="KM244" s="1460">
        <f t="shared" si="1468"/>
        <v>0</v>
      </c>
      <c r="KN244" s="1460">
        <f t="shared" si="1469"/>
        <v>0</v>
      </c>
      <c r="KO244" s="1460">
        <f t="shared" si="1470"/>
        <v>0</v>
      </c>
      <c r="KP244" s="1460">
        <f t="shared" si="1471"/>
        <v>0</v>
      </c>
      <c r="KQ244" s="1460">
        <f t="shared" si="1472"/>
        <v>0</v>
      </c>
      <c r="KR244" s="1460">
        <f t="shared" si="1473"/>
        <v>0</v>
      </c>
      <c r="KS244" s="1460">
        <f t="shared" si="1474"/>
        <v>0</v>
      </c>
      <c r="KT244" s="1460">
        <f t="shared" si="1475"/>
        <v>0</v>
      </c>
      <c r="KU244" s="1460">
        <f t="shared" si="1476"/>
        <v>0</v>
      </c>
      <c r="KV244" s="1460">
        <f t="shared" si="1477"/>
        <v>0</v>
      </c>
      <c r="KW244" s="1460">
        <f t="shared" si="1478"/>
        <v>0</v>
      </c>
      <c r="KX244" s="1460">
        <f t="shared" si="1479"/>
        <v>0</v>
      </c>
      <c r="KY244" s="1460">
        <f t="shared" si="1480"/>
        <v>0</v>
      </c>
      <c r="KZ244" s="1460">
        <f t="shared" si="1481"/>
        <v>0</v>
      </c>
      <c r="LA244" s="1460">
        <f t="shared" si="1482"/>
        <v>0</v>
      </c>
      <c r="LB244" s="1460">
        <f t="shared" si="1483"/>
        <v>0</v>
      </c>
      <c r="LC244" s="1460">
        <f t="shared" si="1484"/>
        <v>0</v>
      </c>
      <c r="LD244" s="1460">
        <f t="shared" si="1485"/>
        <v>0</v>
      </c>
      <c r="LE244" s="1460">
        <f t="shared" si="1486"/>
        <v>0</v>
      </c>
      <c r="LF244" s="1460">
        <f t="shared" si="1487"/>
        <v>0</v>
      </c>
      <c r="LG244" s="1460">
        <f t="shared" si="1488"/>
        <v>0</v>
      </c>
      <c r="LH244" s="1460">
        <f t="shared" si="1489"/>
        <v>0</v>
      </c>
      <c r="LI244" s="1460">
        <f t="shared" si="1490"/>
        <v>0</v>
      </c>
      <c r="LJ244" s="1460">
        <f t="shared" si="1491"/>
        <v>0</v>
      </c>
      <c r="LK244" s="1460">
        <f t="shared" si="1492"/>
        <v>0</v>
      </c>
      <c r="LL244" s="1460">
        <f t="shared" si="1493"/>
        <v>0</v>
      </c>
      <c r="LM244" s="1460">
        <f t="shared" si="1494"/>
        <v>0</v>
      </c>
      <c r="LN244" s="1460">
        <f t="shared" si="1495"/>
        <v>0</v>
      </c>
      <c r="LO244" s="1460">
        <f t="shared" si="1496"/>
        <v>0</v>
      </c>
      <c r="LP244" s="1460">
        <f t="shared" si="1497"/>
        <v>0</v>
      </c>
      <c r="LQ244" s="1460">
        <f t="shared" si="1498"/>
        <v>0</v>
      </c>
      <c r="LR244" s="1460">
        <f t="shared" si="1499"/>
        <v>0</v>
      </c>
      <c r="LS244" s="1460">
        <f t="shared" si="1500"/>
        <v>0</v>
      </c>
      <c r="LW244" s="1467">
        <f t="shared" si="1501"/>
        <v>0</v>
      </c>
      <c r="LX244" s="1467">
        <f t="shared" si="1502"/>
        <v>0</v>
      </c>
      <c r="LY244" s="1467">
        <f t="shared" si="1503"/>
        <v>0</v>
      </c>
      <c r="LZ244" s="1467">
        <f t="shared" si="1504"/>
        <v>0</v>
      </c>
      <c r="MA244" s="1506"/>
      <c r="MB244" s="1460">
        <f t="shared" si="1505"/>
        <v>0</v>
      </c>
      <c r="MC244" s="1460">
        <f t="shared" si="1522"/>
        <v>0</v>
      </c>
      <c r="MD244" s="1460">
        <f t="shared" si="1522"/>
        <v>0</v>
      </c>
      <c r="ME244" s="1460">
        <f t="shared" si="1522"/>
        <v>0</v>
      </c>
      <c r="MF244" s="1460">
        <f t="shared" si="1522"/>
        <v>0</v>
      </c>
      <c r="MG244" s="1460">
        <f t="shared" si="1522"/>
        <v>0</v>
      </c>
      <c r="MH244" s="1460">
        <f t="shared" si="1522"/>
        <v>0</v>
      </c>
      <c r="MI244" s="1460">
        <f t="shared" si="1522"/>
        <v>0</v>
      </c>
      <c r="MJ244" s="1460">
        <f t="shared" si="1522"/>
        <v>0</v>
      </c>
      <c r="MK244" s="1460">
        <f t="shared" si="1522"/>
        <v>0</v>
      </c>
      <c r="ML244" s="1460">
        <f t="shared" si="1522"/>
        <v>0</v>
      </c>
      <c r="MM244" s="1460">
        <f t="shared" si="1522"/>
        <v>0</v>
      </c>
      <c r="MN244" s="1460">
        <f t="shared" si="1522"/>
        <v>0</v>
      </c>
      <c r="MO244" s="1460">
        <f t="shared" si="1522"/>
        <v>0</v>
      </c>
      <c r="MP244" s="1460">
        <f t="shared" si="1522"/>
        <v>0</v>
      </c>
      <c r="MQ244" s="1460">
        <f t="shared" si="1522"/>
        <v>0</v>
      </c>
      <c r="MR244" s="1460">
        <f t="shared" si="1522"/>
        <v>0</v>
      </c>
      <c r="MS244" s="1460">
        <f t="shared" si="1511"/>
        <v>0</v>
      </c>
      <c r="MT244" s="1460">
        <f t="shared" si="1511"/>
        <v>0</v>
      </c>
      <c r="MU244" s="1460">
        <f t="shared" si="1511"/>
        <v>0</v>
      </c>
      <c r="MV244" s="1460">
        <f t="shared" si="1511"/>
        <v>0</v>
      </c>
      <c r="MW244" s="1460">
        <f t="shared" si="1511"/>
        <v>0</v>
      </c>
      <c r="MX244" s="1460">
        <f t="shared" si="1511"/>
        <v>0</v>
      </c>
      <c r="MY244" s="1460">
        <f t="shared" si="1511"/>
        <v>0</v>
      </c>
      <c r="MZ244" s="1460">
        <f t="shared" si="1511"/>
        <v>0</v>
      </c>
      <c r="NA244" s="1460">
        <f t="shared" si="1511"/>
        <v>0</v>
      </c>
      <c r="NB244" s="1460">
        <f t="shared" si="1511"/>
        <v>0</v>
      </c>
      <c r="NC244" s="1460">
        <f t="shared" si="1511"/>
        <v>0</v>
      </c>
      <c r="ND244" s="1460">
        <f t="shared" si="1511"/>
        <v>0</v>
      </c>
      <c r="NE244" s="1460">
        <f t="shared" si="1511"/>
        <v>0</v>
      </c>
      <c r="NF244" s="1460">
        <f t="shared" si="1511"/>
        <v>0</v>
      </c>
      <c r="NG244" s="1460">
        <f t="shared" si="1511"/>
        <v>0</v>
      </c>
      <c r="NH244" s="1460">
        <f t="shared" si="1511"/>
        <v>0</v>
      </c>
      <c r="NI244" s="1460">
        <f t="shared" si="1512"/>
        <v>0</v>
      </c>
      <c r="NJ244" s="1460">
        <f t="shared" si="1512"/>
        <v>0</v>
      </c>
      <c r="NK244" s="1460">
        <f t="shared" si="1512"/>
        <v>0</v>
      </c>
      <c r="NL244" s="1460">
        <f t="shared" si="1512"/>
        <v>0</v>
      </c>
      <c r="NM244" s="1460">
        <f t="shared" si="1512"/>
        <v>0</v>
      </c>
      <c r="NN244" s="1460">
        <f t="shared" si="1512"/>
        <v>0</v>
      </c>
      <c r="NO244" s="1460">
        <f t="shared" si="1512"/>
        <v>0</v>
      </c>
      <c r="NP244" s="1460">
        <f t="shared" si="1512"/>
        <v>0</v>
      </c>
      <c r="NQ244" s="1460">
        <f t="shared" si="1512"/>
        <v>0</v>
      </c>
      <c r="NR244" s="1460">
        <f t="shared" si="1512"/>
        <v>0</v>
      </c>
      <c r="NS244" s="1460">
        <f t="shared" si="1512"/>
        <v>0</v>
      </c>
      <c r="NT244" s="1460">
        <f t="shared" si="1512"/>
        <v>0</v>
      </c>
      <c r="NU244" s="1460">
        <f t="shared" si="1512"/>
        <v>0</v>
      </c>
      <c r="NV244" s="1460">
        <f t="shared" si="1512"/>
        <v>0</v>
      </c>
      <c r="NW244" s="1460">
        <f t="shared" si="1512"/>
        <v>0</v>
      </c>
      <c r="NX244" s="1460">
        <f t="shared" si="1512"/>
        <v>0</v>
      </c>
      <c r="NY244" s="1460">
        <f t="shared" si="1514"/>
        <v>0</v>
      </c>
      <c r="NZ244" s="1460">
        <f t="shared" si="1514"/>
        <v>0</v>
      </c>
      <c r="OA244" s="1460">
        <f t="shared" si="1514"/>
        <v>0</v>
      </c>
      <c r="OB244" s="1460">
        <f t="shared" si="1514"/>
        <v>0</v>
      </c>
      <c r="OC244" s="1460">
        <f t="shared" si="1514"/>
        <v>0</v>
      </c>
      <c r="OD244" s="1460">
        <f t="shared" si="1514"/>
        <v>0</v>
      </c>
      <c r="OE244" s="1460">
        <f t="shared" si="1514"/>
        <v>0</v>
      </c>
      <c r="OF244" s="1460">
        <f t="shared" si="1514"/>
        <v>0</v>
      </c>
      <c r="OG244" s="1460">
        <f t="shared" si="1514"/>
        <v>0</v>
      </c>
      <c r="OH244" s="1460">
        <f t="shared" si="1514"/>
        <v>0</v>
      </c>
      <c r="OI244" s="1460">
        <f t="shared" si="1514"/>
        <v>0</v>
      </c>
      <c r="OJ244" s="1460">
        <f t="shared" si="1514"/>
        <v>0</v>
      </c>
      <c r="OK244" s="1460">
        <f t="shared" si="1514"/>
        <v>0</v>
      </c>
      <c r="OL244" s="1460">
        <f t="shared" si="1514"/>
        <v>0</v>
      </c>
      <c r="OM244" s="1460">
        <f t="shared" si="1514"/>
        <v>0</v>
      </c>
      <c r="ON244" s="1460">
        <f t="shared" si="1514"/>
        <v>0</v>
      </c>
      <c r="OO244" s="1460">
        <f t="shared" si="1513"/>
        <v>0</v>
      </c>
      <c r="OP244" s="1460">
        <f t="shared" si="1523"/>
        <v>0</v>
      </c>
      <c r="OQ244" s="1460">
        <f t="shared" si="1523"/>
        <v>0</v>
      </c>
      <c r="OR244" s="1460">
        <f t="shared" si="1523"/>
        <v>0</v>
      </c>
      <c r="OS244" s="1460">
        <f t="shared" si="1523"/>
        <v>0</v>
      </c>
      <c r="OT244" s="1460">
        <f t="shared" si="1523"/>
        <v>0</v>
      </c>
      <c r="OU244" s="1460">
        <f t="shared" si="1523"/>
        <v>0</v>
      </c>
      <c r="OV244" s="1460">
        <f t="shared" si="1523"/>
        <v>0</v>
      </c>
      <c r="OW244" s="1460">
        <f t="shared" si="1523"/>
        <v>0</v>
      </c>
      <c r="OX244" s="1460">
        <f t="shared" si="1523"/>
        <v>0</v>
      </c>
      <c r="OY244" s="1460">
        <f t="shared" si="1523"/>
        <v>0</v>
      </c>
      <c r="OZ244" s="1460">
        <f t="shared" si="1523"/>
        <v>0</v>
      </c>
      <c r="PA244" s="1460">
        <f t="shared" si="1523"/>
        <v>0</v>
      </c>
      <c r="PB244" s="1460">
        <f t="shared" si="1523"/>
        <v>0</v>
      </c>
      <c r="PC244" s="1460">
        <f t="shared" si="1523"/>
        <v>0</v>
      </c>
      <c r="PD244" s="1460">
        <f t="shared" si="1523"/>
        <v>0</v>
      </c>
      <c r="PE244" s="1460">
        <f t="shared" si="1523"/>
        <v>0</v>
      </c>
      <c r="PF244" s="1460">
        <f t="shared" si="1524"/>
        <v>0</v>
      </c>
      <c r="PG244" s="1460">
        <f t="shared" si="1524"/>
        <v>0</v>
      </c>
      <c r="PH244" s="1460">
        <f t="shared" si="1524"/>
        <v>0</v>
      </c>
      <c r="PI244" s="1460">
        <f t="shared" si="1524"/>
        <v>0</v>
      </c>
      <c r="PJ244" s="1460">
        <f t="shared" si="1524"/>
        <v>0</v>
      </c>
      <c r="PK244" s="1460">
        <f t="shared" si="1524"/>
        <v>0</v>
      </c>
      <c r="PL244" s="1460">
        <f t="shared" si="1524"/>
        <v>0</v>
      </c>
      <c r="PM244" s="1460">
        <f t="shared" si="1524"/>
        <v>0</v>
      </c>
      <c r="PN244" s="1460">
        <f t="shared" si="1524"/>
        <v>0</v>
      </c>
      <c r="PO244" s="1460">
        <f t="shared" si="1524"/>
        <v>0</v>
      </c>
      <c r="PP244" s="1460">
        <f t="shared" si="1524"/>
        <v>0</v>
      </c>
      <c r="PQ244" s="1460">
        <f t="shared" si="1524"/>
        <v>0</v>
      </c>
      <c r="PR244" s="1460">
        <f t="shared" si="1524"/>
        <v>0</v>
      </c>
      <c r="PS244" s="1460">
        <f t="shared" si="1524"/>
        <v>0</v>
      </c>
      <c r="PT244" s="1460">
        <f t="shared" si="1524"/>
        <v>0</v>
      </c>
      <c r="PU244" s="1460">
        <f t="shared" si="1524"/>
        <v>0</v>
      </c>
      <c r="PV244" s="1460">
        <f t="shared" si="1525"/>
        <v>0</v>
      </c>
      <c r="PW244" s="1460">
        <f t="shared" si="1525"/>
        <v>0</v>
      </c>
      <c r="PX244" s="1460">
        <f t="shared" si="1525"/>
        <v>0</v>
      </c>
      <c r="PY244" s="1460">
        <f t="shared" si="1525"/>
        <v>0</v>
      </c>
      <c r="PZ244" s="1460">
        <f t="shared" si="1525"/>
        <v>0</v>
      </c>
      <c r="QA244" s="1460">
        <f t="shared" si="1525"/>
        <v>0</v>
      </c>
      <c r="QB244" s="1460">
        <f t="shared" si="1525"/>
        <v>0</v>
      </c>
      <c r="QC244" s="1460">
        <f t="shared" si="1525"/>
        <v>0</v>
      </c>
      <c r="QD244" s="1460">
        <f t="shared" si="1525"/>
        <v>0</v>
      </c>
      <c r="QE244" s="1460">
        <f t="shared" si="1525"/>
        <v>0</v>
      </c>
      <c r="QF244" s="1460">
        <f t="shared" si="1525"/>
        <v>0</v>
      </c>
      <c r="QG244" s="1460">
        <f t="shared" si="1525"/>
        <v>0</v>
      </c>
      <c r="QH244" s="1460">
        <f t="shared" si="1525"/>
        <v>0</v>
      </c>
      <c r="QI244" s="1460">
        <f t="shared" si="1525"/>
        <v>0</v>
      </c>
      <c r="QJ244" s="1460">
        <f t="shared" si="1525"/>
        <v>0</v>
      </c>
      <c r="QK244" s="1460">
        <f t="shared" si="1525"/>
        <v>0</v>
      </c>
      <c r="QL244" s="1460">
        <f t="shared" si="1323"/>
        <v>0</v>
      </c>
      <c r="QM244" s="1460">
        <f t="shared" si="1323"/>
        <v>0</v>
      </c>
      <c r="QN244" s="1460">
        <f t="shared" si="1323"/>
        <v>0</v>
      </c>
      <c r="QO244" s="1460">
        <f t="shared" si="1323"/>
        <v>0</v>
      </c>
      <c r="QP244" s="1460">
        <f t="shared" si="1323"/>
        <v>0</v>
      </c>
      <c r="QQ244" s="1460">
        <f t="shared" si="1323"/>
        <v>0</v>
      </c>
    </row>
    <row r="245" spans="1:459" s="1466" customFormat="1" ht="22.5" customHeight="1">
      <c r="A245" s="1468"/>
      <c r="B245" s="1469"/>
      <c r="C245" s="1469"/>
      <c r="D245" s="1470"/>
      <c r="E245" s="1471"/>
      <c r="F245" s="1472"/>
      <c r="G245" s="1472"/>
      <c r="H245" s="1473">
        <f t="shared" si="1342"/>
        <v>0</v>
      </c>
      <c r="I245" s="1474">
        <v>0</v>
      </c>
      <c r="J245" s="1475">
        <f t="shared" si="437"/>
        <v>0</v>
      </c>
      <c r="K245" s="1476">
        <v>0</v>
      </c>
      <c r="L245" s="1477">
        <f t="shared" si="1343"/>
        <v>0</v>
      </c>
      <c r="M245" s="1477">
        <f t="shared" si="1344"/>
        <v>0</v>
      </c>
      <c r="N245" s="1478"/>
      <c r="O245" s="1479">
        <v>0</v>
      </c>
      <c r="P245" s="1480">
        <v>0</v>
      </c>
      <c r="Q245" s="1828">
        <v>0</v>
      </c>
      <c r="R245" s="1831">
        <f t="shared" si="1345"/>
        <v>0</v>
      </c>
      <c r="S245" s="1481">
        <f>IF(AND(SUM(O245:Q245)=0,N245="NNN"),MIN('Operating History and Pro Forma'!$M$33,'Operating History and Pro Forma'!$T$15)*D245,SUM(O245:Q245)*D245)</f>
        <v>0</v>
      </c>
      <c r="T245" s="1482">
        <f t="shared" si="1346"/>
        <v>0</v>
      </c>
      <c r="U245" s="1483">
        <f t="shared" si="1347"/>
        <v>0</v>
      </c>
      <c r="V245" s="1480"/>
      <c r="W245" s="1514"/>
      <c r="X245" s="1486" t="str">
        <f t="shared" si="1348"/>
        <v/>
      </c>
      <c r="Y245" s="1487">
        <f t="shared" si="1349"/>
        <v>0</v>
      </c>
      <c r="Z245" s="1488"/>
      <c r="AA245" s="1488"/>
      <c r="AB245" s="1488"/>
      <c r="AC245" s="1488"/>
      <c r="AD245" s="1489">
        <f t="shared" si="1350"/>
        <v>0</v>
      </c>
      <c r="AE245" s="1490" t="str">
        <f t="shared" si="1351"/>
        <v/>
      </c>
      <c r="AF245" s="1491">
        <f t="shared" si="1352"/>
        <v>0</v>
      </c>
      <c r="AG245" s="1492">
        <f t="shared" si="1353"/>
        <v>0</v>
      </c>
      <c r="AH245" s="1493">
        <f t="shared" si="1526"/>
        <v>0</v>
      </c>
      <c r="AI245" s="1493">
        <f t="shared" si="1526"/>
        <v>0</v>
      </c>
      <c r="AJ245" s="1494">
        <f t="shared" si="1526"/>
        <v>0</v>
      </c>
      <c r="AK245" s="1494">
        <f t="shared" si="1526"/>
        <v>0</v>
      </c>
      <c r="AL245" s="1495">
        <f t="shared" si="1526"/>
        <v>0</v>
      </c>
      <c r="AM245" s="1496">
        <f t="shared" si="1526"/>
        <v>0</v>
      </c>
      <c r="AN245" s="1497">
        <f t="shared" si="399"/>
        <v>0</v>
      </c>
      <c r="AO245" s="1498">
        <f t="shared" si="1327"/>
        <v>0</v>
      </c>
      <c r="AP245" s="1499">
        <f t="shared" si="1354"/>
        <v>0</v>
      </c>
      <c r="AQ245" s="1500">
        <f t="shared" si="1355"/>
        <v>0</v>
      </c>
      <c r="AR245" s="1501">
        <f t="shared" si="1356"/>
        <v>0</v>
      </c>
      <c r="AS245" s="1498">
        <f t="shared" si="1324"/>
        <v>0</v>
      </c>
      <c r="AT245" s="1501">
        <f t="shared" si="1357"/>
        <v>0</v>
      </c>
      <c r="AU245" s="1498">
        <f t="shared" si="1358"/>
        <v>1</v>
      </c>
      <c r="AV245" s="1498">
        <f t="shared" si="1359"/>
        <v>2</v>
      </c>
      <c r="AW245" s="1499">
        <f t="shared" si="1360"/>
        <v>0</v>
      </c>
      <c r="AX245" s="1502">
        <f t="shared" si="1361"/>
        <v>0</v>
      </c>
      <c r="AY245" s="1503">
        <f t="shared" si="1362"/>
        <v>0</v>
      </c>
      <c r="AZ245" s="1498">
        <f t="shared" si="1363"/>
        <v>2</v>
      </c>
      <c r="BA245" s="1498">
        <f t="shared" si="1364"/>
        <v>3</v>
      </c>
      <c r="BB245" s="1499">
        <f t="shared" si="1365"/>
        <v>0</v>
      </c>
      <c r="BC245" s="1502">
        <f t="shared" si="1366"/>
        <v>0</v>
      </c>
      <c r="BD245" s="1503">
        <f t="shared" si="1367"/>
        <v>0</v>
      </c>
      <c r="BE245" s="1498">
        <f t="shared" si="1368"/>
        <v>3</v>
      </c>
      <c r="BF245" s="1498">
        <f t="shared" si="1369"/>
        <v>4</v>
      </c>
      <c r="BG245" s="1499">
        <f t="shared" si="1370"/>
        <v>0</v>
      </c>
      <c r="BH245" s="1502">
        <f t="shared" si="1371"/>
        <v>0</v>
      </c>
      <c r="BI245" s="1502">
        <f t="shared" si="1372"/>
        <v>0</v>
      </c>
      <c r="BJ245" s="1504">
        <f t="shared" si="1373"/>
        <v>1900</v>
      </c>
      <c r="BK245" s="1505" t="str">
        <f t="shared" si="1374"/>
        <v/>
      </c>
      <c r="BL245" s="1506"/>
      <c r="BM245" s="1507">
        <f t="shared" si="1375"/>
        <v>0</v>
      </c>
      <c r="BN245" s="1508">
        <f t="shared" si="1521"/>
        <v>0</v>
      </c>
      <c r="BO245" s="1508">
        <f t="shared" si="1521"/>
        <v>0</v>
      </c>
      <c r="BP245" s="1508">
        <f t="shared" si="1521"/>
        <v>0</v>
      </c>
      <c r="BQ245" s="1508">
        <f t="shared" si="1521"/>
        <v>0</v>
      </c>
      <c r="BR245" s="1508">
        <f t="shared" si="1521"/>
        <v>0</v>
      </c>
      <c r="BS245" s="1508">
        <f t="shared" si="1521"/>
        <v>0</v>
      </c>
      <c r="BT245" s="1508">
        <f t="shared" si="1521"/>
        <v>0</v>
      </c>
      <c r="BU245" s="1508">
        <f t="shared" si="1521"/>
        <v>0</v>
      </c>
      <c r="BV245" s="1508">
        <f t="shared" si="1521"/>
        <v>0</v>
      </c>
      <c r="BW245" s="1508">
        <f t="shared" si="1521"/>
        <v>0</v>
      </c>
      <c r="BX245" s="1508">
        <f t="shared" si="1521"/>
        <v>0</v>
      </c>
      <c r="BY245" s="1507">
        <f t="shared" si="1521"/>
        <v>0</v>
      </c>
      <c r="BZ245" s="1508">
        <f t="shared" si="1521"/>
        <v>0</v>
      </c>
      <c r="CA245" s="1508">
        <f t="shared" si="1521"/>
        <v>0</v>
      </c>
      <c r="CB245" s="1508">
        <f t="shared" si="1521"/>
        <v>0</v>
      </c>
      <c r="CC245" s="1508">
        <f t="shared" si="1521"/>
        <v>0</v>
      </c>
      <c r="CD245" s="1508">
        <f t="shared" si="1516"/>
        <v>0</v>
      </c>
      <c r="CE245" s="1508">
        <f t="shared" si="1516"/>
        <v>0</v>
      </c>
      <c r="CF245" s="1508">
        <f t="shared" si="1516"/>
        <v>0</v>
      </c>
      <c r="CG245" s="1508">
        <f t="shared" si="1516"/>
        <v>0</v>
      </c>
      <c r="CH245" s="1508">
        <f t="shared" si="1516"/>
        <v>0</v>
      </c>
      <c r="CI245" s="1508">
        <f t="shared" si="1516"/>
        <v>0</v>
      </c>
      <c r="CJ245" s="1509">
        <f t="shared" si="1516"/>
        <v>0</v>
      </c>
      <c r="CK245" s="1507">
        <f t="shared" si="1516"/>
        <v>0</v>
      </c>
      <c r="CL245" s="1508">
        <f t="shared" si="1516"/>
        <v>0</v>
      </c>
      <c r="CM245" s="1508">
        <f t="shared" si="1516"/>
        <v>0</v>
      </c>
      <c r="CN245" s="1508">
        <f t="shared" si="1516"/>
        <v>0</v>
      </c>
      <c r="CO245" s="1508">
        <f t="shared" si="1516"/>
        <v>0</v>
      </c>
      <c r="CP245" s="1508">
        <f t="shared" si="1516"/>
        <v>0</v>
      </c>
      <c r="CQ245" s="1508">
        <f t="shared" si="1516"/>
        <v>0</v>
      </c>
      <c r="CR245" s="1508">
        <f t="shared" si="1516"/>
        <v>0</v>
      </c>
      <c r="CS245" s="1508">
        <f t="shared" si="1516"/>
        <v>0</v>
      </c>
      <c r="CT245" s="1508">
        <f t="shared" si="1517"/>
        <v>0</v>
      </c>
      <c r="CU245" s="1508">
        <f t="shared" si="1517"/>
        <v>0</v>
      </c>
      <c r="CV245" s="1509">
        <f t="shared" si="1517"/>
        <v>0</v>
      </c>
      <c r="CW245" s="1508">
        <f t="shared" si="1517"/>
        <v>0</v>
      </c>
      <c r="CX245" s="1508">
        <f t="shared" si="1517"/>
        <v>0</v>
      </c>
      <c r="CY245" s="1508">
        <f t="shared" si="1517"/>
        <v>0</v>
      </c>
      <c r="CZ245" s="1508">
        <f t="shared" si="1517"/>
        <v>0</v>
      </c>
      <c r="DA245" s="1508">
        <f t="shared" si="1517"/>
        <v>0</v>
      </c>
      <c r="DB245" s="1508">
        <f t="shared" si="1517"/>
        <v>0</v>
      </c>
      <c r="DC245" s="1508">
        <f t="shared" si="1517"/>
        <v>0</v>
      </c>
      <c r="DD245" s="1508">
        <f t="shared" si="1517"/>
        <v>0</v>
      </c>
      <c r="DE245" s="1508">
        <f t="shared" si="1517"/>
        <v>0</v>
      </c>
      <c r="DF245" s="1508">
        <f t="shared" si="1517"/>
        <v>0</v>
      </c>
      <c r="DG245" s="1508">
        <f t="shared" si="1517"/>
        <v>0</v>
      </c>
      <c r="DH245" s="1509">
        <f t="shared" si="1517"/>
        <v>0</v>
      </c>
      <c r="DI245" s="1508">
        <f t="shared" si="1517"/>
        <v>0</v>
      </c>
      <c r="DJ245" s="1508">
        <f t="shared" si="1518"/>
        <v>0</v>
      </c>
      <c r="DK245" s="1508">
        <f t="shared" si="1518"/>
        <v>0</v>
      </c>
      <c r="DL245" s="1508">
        <f t="shared" si="1518"/>
        <v>0</v>
      </c>
      <c r="DM245" s="1508">
        <f t="shared" si="1518"/>
        <v>0</v>
      </c>
      <c r="DN245" s="1508">
        <f t="shared" si="1518"/>
        <v>0</v>
      </c>
      <c r="DO245" s="1508">
        <f t="shared" si="1518"/>
        <v>0</v>
      </c>
      <c r="DP245" s="1508">
        <f t="shared" si="1518"/>
        <v>0</v>
      </c>
      <c r="DQ245" s="1508">
        <f t="shared" si="1518"/>
        <v>0</v>
      </c>
      <c r="DR245" s="1508">
        <f t="shared" si="1518"/>
        <v>0</v>
      </c>
      <c r="DS245" s="1508">
        <f t="shared" si="1518"/>
        <v>0</v>
      </c>
      <c r="DT245" s="1509">
        <f t="shared" si="1518"/>
        <v>0</v>
      </c>
      <c r="DU245" s="1507">
        <f t="shared" si="1518"/>
        <v>0</v>
      </c>
      <c r="DV245" s="1508">
        <f t="shared" si="1518"/>
        <v>0</v>
      </c>
      <c r="DW245" s="1508">
        <f t="shared" si="1518"/>
        <v>0</v>
      </c>
      <c r="DX245" s="1508">
        <f t="shared" si="1518"/>
        <v>0</v>
      </c>
      <c r="DY245" s="1508">
        <f t="shared" si="1518"/>
        <v>0</v>
      </c>
      <c r="DZ245" s="1508">
        <f t="shared" si="1519"/>
        <v>0</v>
      </c>
      <c r="EA245" s="1508">
        <f t="shared" si="1519"/>
        <v>0</v>
      </c>
      <c r="EB245" s="1508">
        <f t="shared" si="1519"/>
        <v>0</v>
      </c>
      <c r="EC245" s="1508">
        <f t="shared" si="1519"/>
        <v>0</v>
      </c>
      <c r="ED245" s="1508">
        <f t="shared" si="1519"/>
        <v>0</v>
      </c>
      <c r="EE245" s="1508">
        <f t="shared" si="1519"/>
        <v>0</v>
      </c>
      <c r="EF245" s="1508">
        <f t="shared" si="1519"/>
        <v>0</v>
      </c>
      <c r="EG245" s="1507">
        <f t="shared" si="1519"/>
        <v>0</v>
      </c>
      <c r="EH245" s="1508">
        <f t="shared" si="1519"/>
        <v>0</v>
      </c>
      <c r="EI245" s="1508">
        <f t="shared" si="1519"/>
        <v>0</v>
      </c>
      <c r="EJ245" s="1508">
        <f t="shared" si="1519"/>
        <v>0</v>
      </c>
      <c r="EK245" s="1508">
        <f t="shared" si="1519"/>
        <v>0</v>
      </c>
      <c r="EL245" s="1508">
        <f t="shared" si="1519"/>
        <v>0</v>
      </c>
      <c r="EM245" s="1508">
        <f t="shared" si="1519"/>
        <v>0</v>
      </c>
      <c r="EN245" s="1508">
        <f t="shared" si="1519"/>
        <v>0</v>
      </c>
      <c r="EO245" s="1508">
        <f t="shared" si="1519"/>
        <v>0</v>
      </c>
      <c r="EP245" s="1508">
        <f t="shared" si="1520"/>
        <v>0</v>
      </c>
      <c r="EQ245" s="1508">
        <f t="shared" si="1520"/>
        <v>0</v>
      </c>
      <c r="ER245" s="1509">
        <f t="shared" si="1520"/>
        <v>0</v>
      </c>
      <c r="ES245" s="1507">
        <f t="shared" si="1520"/>
        <v>0</v>
      </c>
      <c r="ET245" s="1508">
        <f t="shared" si="1520"/>
        <v>0</v>
      </c>
      <c r="EU245" s="1508">
        <f t="shared" si="1520"/>
        <v>0</v>
      </c>
      <c r="EV245" s="1508">
        <f t="shared" si="1520"/>
        <v>0</v>
      </c>
      <c r="EW245" s="1508">
        <f t="shared" si="1520"/>
        <v>0</v>
      </c>
      <c r="EX245" s="1508">
        <f t="shared" si="1520"/>
        <v>0</v>
      </c>
      <c r="EY245" s="1508">
        <f t="shared" si="1520"/>
        <v>0</v>
      </c>
      <c r="EZ245" s="1508">
        <f t="shared" si="1520"/>
        <v>0</v>
      </c>
      <c r="FA245" s="1508">
        <f t="shared" si="1520"/>
        <v>0</v>
      </c>
      <c r="FB245" s="1508">
        <f t="shared" si="1520"/>
        <v>0</v>
      </c>
      <c r="FC245" s="1508">
        <f t="shared" si="1520"/>
        <v>0</v>
      </c>
      <c r="FD245" s="1509">
        <f t="shared" si="1520"/>
        <v>0</v>
      </c>
      <c r="FE245" s="1508">
        <f t="shared" si="1520"/>
        <v>0</v>
      </c>
      <c r="FF245" s="1508">
        <f t="shared" si="1339"/>
        <v>0</v>
      </c>
      <c r="FG245" s="1508">
        <f t="shared" si="1515"/>
        <v>0</v>
      </c>
      <c r="FH245" s="1508">
        <f t="shared" si="1515"/>
        <v>0</v>
      </c>
      <c r="FI245" s="1508">
        <f t="shared" si="1515"/>
        <v>0</v>
      </c>
      <c r="FJ245" s="1508">
        <f t="shared" si="1515"/>
        <v>0</v>
      </c>
      <c r="FK245" s="1508">
        <f t="shared" si="1515"/>
        <v>0</v>
      </c>
      <c r="FL245" s="1508">
        <f t="shared" si="1515"/>
        <v>0</v>
      </c>
      <c r="FM245" s="1508">
        <f t="shared" si="1515"/>
        <v>0</v>
      </c>
      <c r="FN245" s="1508">
        <f t="shared" si="1515"/>
        <v>0</v>
      </c>
      <c r="FO245" s="1508">
        <f t="shared" si="1515"/>
        <v>0</v>
      </c>
      <c r="FP245" s="1509">
        <f t="shared" si="1515"/>
        <v>0</v>
      </c>
      <c r="FQ245" s="1508">
        <f t="shared" si="1515"/>
        <v>0</v>
      </c>
      <c r="FR245" s="1508">
        <f t="shared" si="1515"/>
        <v>0</v>
      </c>
      <c r="FS245" s="1508">
        <f t="shared" si="1515"/>
        <v>0</v>
      </c>
      <c r="FT245" s="1508">
        <f t="shared" si="1515"/>
        <v>0</v>
      </c>
      <c r="FU245" s="1508">
        <f t="shared" si="1515"/>
        <v>0</v>
      </c>
      <c r="FV245" s="1508">
        <f t="shared" si="1515"/>
        <v>0</v>
      </c>
      <c r="FW245" s="1508">
        <f t="shared" si="1527"/>
        <v>0</v>
      </c>
      <c r="FX245" s="1508">
        <f t="shared" si="1527"/>
        <v>0</v>
      </c>
      <c r="FY245" s="1508">
        <f t="shared" si="1527"/>
        <v>0</v>
      </c>
      <c r="FZ245" s="1508">
        <f t="shared" si="1527"/>
        <v>0</v>
      </c>
      <c r="GA245" s="1508">
        <f t="shared" si="1527"/>
        <v>0</v>
      </c>
      <c r="GB245" s="1509">
        <f t="shared" si="1527"/>
        <v>0</v>
      </c>
      <c r="GC245" s="1506"/>
      <c r="GD245" s="1458">
        <f t="shared" si="1377"/>
        <v>1</v>
      </c>
      <c r="GE245" s="1510">
        <f t="shared" si="1528"/>
        <v>0</v>
      </c>
      <c r="GF245" s="1511">
        <f t="shared" si="1528"/>
        <v>0</v>
      </c>
      <c r="GG245" s="1511">
        <f t="shared" si="1528"/>
        <v>0</v>
      </c>
      <c r="GH245" s="1511">
        <f t="shared" si="1528"/>
        <v>0</v>
      </c>
      <c r="GI245" s="1511">
        <f t="shared" si="1528"/>
        <v>0</v>
      </c>
      <c r="GJ245" s="1511">
        <f t="shared" si="1528"/>
        <v>0</v>
      </c>
      <c r="GK245" s="1511">
        <f t="shared" si="1528"/>
        <v>0</v>
      </c>
      <c r="GL245" s="1511">
        <f t="shared" si="1528"/>
        <v>0</v>
      </c>
      <c r="GM245" s="1511">
        <f t="shared" si="1528"/>
        <v>0</v>
      </c>
      <c r="GN245" s="1512">
        <f t="shared" si="1528"/>
        <v>0</v>
      </c>
      <c r="GO245" s="1513">
        <f t="shared" si="1378"/>
        <v>0</v>
      </c>
      <c r="GP245" s="1506"/>
      <c r="GQ245" s="1510">
        <f t="shared" si="1304"/>
        <v>0</v>
      </c>
      <c r="GR245" s="1511">
        <f t="shared" si="1510"/>
        <v>0</v>
      </c>
      <c r="GS245" s="1511">
        <f t="shared" si="1510"/>
        <v>0</v>
      </c>
      <c r="GT245" s="1511">
        <f t="shared" si="1510"/>
        <v>0</v>
      </c>
      <c r="GU245" s="1511">
        <f t="shared" si="1510"/>
        <v>0</v>
      </c>
      <c r="GV245" s="1511">
        <f t="shared" si="1510"/>
        <v>0</v>
      </c>
      <c r="GW245" s="1511">
        <f t="shared" si="1510"/>
        <v>0</v>
      </c>
      <c r="GX245" s="1511">
        <f t="shared" si="1510"/>
        <v>0</v>
      </c>
      <c r="GY245" s="1511">
        <f t="shared" si="1510"/>
        <v>0</v>
      </c>
      <c r="GZ245" s="1512">
        <f t="shared" si="1510"/>
        <v>0</v>
      </c>
      <c r="HA245" s="1513">
        <f t="shared" si="1379"/>
        <v>0</v>
      </c>
      <c r="HB245" s="1506">
        <f t="shared" si="1380"/>
        <v>1</v>
      </c>
      <c r="HC245" s="1506"/>
      <c r="HD245" s="1508">
        <f t="shared" si="1381"/>
        <v>0</v>
      </c>
      <c r="HE245" s="1460">
        <f t="shared" si="1382"/>
        <v>0</v>
      </c>
      <c r="HF245" s="1460">
        <f t="shared" si="1383"/>
        <v>0</v>
      </c>
      <c r="HG245" s="1460">
        <f t="shared" si="1384"/>
        <v>0</v>
      </c>
      <c r="HH245" s="1460">
        <f t="shared" si="1385"/>
        <v>0</v>
      </c>
      <c r="HI245" s="1460">
        <f t="shared" si="1386"/>
        <v>0</v>
      </c>
      <c r="HJ245" s="1460">
        <f t="shared" si="1387"/>
        <v>0</v>
      </c>
      <c r="HK245" s="1460">
        <f t="shared" si="1388"/>
        <v>0</v>
      </c>
      <c r="HL245" s="1460">
        <f t="shared" si="1389"/>
        <v>0</v>
      </c>
      <c r="HM245" s="1460">
        <f t="shared" si="1390"/>
        <v>0</v>
      </c>
      <c r="HN245" s="1460">
        <f t="shared" si="1391"/>
        <v>0</v>
      </c>
      <c r="HO245" s="1460">
        <f t="shared" si="1392"/>
        <v>0</v>
      </c>
      <c r="HP245" s="1460">
        <f t="shared" si="1393"/>
        <v>0</v>
      </c>
      <c r="HQ245" s="1460">
        <f t="shared" si="1394"/>
        <v>0</v>
      </c>
      <c r="HR245" s="1460">
        <f t="shared" si="1395"/>
        <v>0</v>
      </c>
      <c r="HS245" s="1460">
        <f t="shared" si="1396"/>
        <v>0</v>
      </c>
      <c r="HT245" s="1460">
        <f t="shared" si="1397"/>
        <v>0</v>
      </c>
      <c r="HU245" s="1460">
        <f t="shared" si="1398"/>
        <v>0</v>
      </c>
      <c r="HV245" s="1460">
        <f t="shared" si="1399"/>
        <v>0</v>
      </c>
      <c r="HW245" s="1460">
        <f t="shared" si="1400"/>
        <v>0</v>
      </c>
      <c r="HX245" s="1460">
        <f t="shared" si="1401"/>
        <v>0</v>
      </c>
      <c r="HY245" s="1460">
        <f t="shared" si="1402"/>
        <v>0</v>
      </c>
      <c r="HZ245" s="1460">
        <f t="shared" si="1403"/>
        <v>0</v>
      </c>
      <c r="IA245" s="1460">
        <f t="shared" si="1404"/>
        <v>0</v>
      </c>
      <c r="IB245" s="1460">
        <f t="shared" si="1405"/>
        <v>0</v>
      </c>
      <c r="IC245" s="1460">
        <f t="shared" si="1406"/>
        <v>0</v>
      </c>
      <c r="ID245" s="1460">
        <f t="shared" si="1407"/>
        <v>0</v>
      </c>
      <c r="IE245" s="1460">
        <f t="shared" si="1408"/>
        <v>0</v>
      </c>
      <c r="IF245" s="1460">
        <f t="shared" si="1409"/>
        <v>0</v>
      </c>
      <c r="IG245" s="1460">
        <f t="shared" si="1410"/>
        <v>0</v>
      </c>
      <c r="IH245" s="1460">
        <f t="shared" si="1411"/>
        <v>0</v>
      </c>
      <c r="II245" s="1460">
        <f t="shared" si="1412"/>
        <v>0</v>
      </c>
      <c r="IJ245" s="1460">
        <f t="shared" si="1413"/>
        <v>0</v>
      </c>
      <c r="IK245" s="1460">
        <f t="shared" si="1414"/>
        <v>0</v>
      </c>
      <c r="IL245" s="1460">
        <f t="shared" si="1415"/>
        <v>0</v>
      </c>
      <c r="IM245" s="1460">
        <f t="shared" si="1416"/>
        <v>0</v>
      </c>
      <c r="IN245" s="1460">
        <f t="shared" si="1417"/>
        <v>0</v>
      </c>
      <c r="IO245" s="1460">
        <f t="shared" si="1418"/>
        <v>0</v>
      </c>
      <c r="IP245" s="1460">
        <f t="shared" si="1419"/>
        <v>0</v>
      </c>
      <c r="IQ245" s="1460">
        <f t="shared" si="1420"/>
        <v>0</v>
      </c>
      <c r="IR245" s="1460">
        <f t="shared" si="1421"/>
        <v>0</v>
      </c>
      <c r="IS245" s="1460">
        <f t="shared" si="1422"/>
        <v>0</v>
      </c>
      <c r="IT245" s="1460">
        <f t="shared" si="1423"/>
        <v>0</v>
      </c>
      <c r="IU245" s="1460">
        <f t="shared" si="1424"/>
        <v>0</v>
      </c>
      <c r="IV245" s="1460">
        <f t="shared" si="1425"/>
        <v>0</v>
      </c>
      <c r="IW245" s="1460">
        <f t="shared" si="1426"/>
        <v>0</v>
      </c>
      <c r="IX245" s="1460">
        <f t="shared" si="1427"/>
        <v>0</v>
      </c>
      <c r="IY245" s="1460">
        <f t="shared" si="1428"/>
        <v>0</v>
      </c>
      <c r="IZ245" s="1460">
        <f t="shared" si="1429"/>
        <v>0</v>
      </c>
      <c r="JA245" s="1460">
        <f t="shared" si="1430"/>
        <v>0</v>
      </c>
      <c r="JB245" s="1460">
        <f t="shared" si="1431"/>
        <v>0</v>
      </c>
      <c r="JC245" s="1460">
        <f t="shared" si="1432"/>
        <v>0</v>
      </c>
      <c r="JD245" s="1460">
        <f t="shared" si="1433"/>
        <v>0</v>
      </c>
      <c r="JE245" s="1460">
        <f t="shared" si="1434"/>
        <v>0</v>
      </c>
      <c r="JF245" s="1460">
        <f t="shared" si="1435"/>
        <v>0</v>
      </c>
      <c r="JG245" s="1460">
        <f t="shared" si="1436"/>
        <v>0</v>
      </c>
      <c r="JH245" s="1460">
        <f t="shared" si="1437"/>
        <v>0</v>
      </c>
      <c r="JI245" s="1460">
        <f t="shared" si="1438"/>
        <v>0</v>
      </c>
      <c r="JJ245" s="1460">
        <f t="shared" si="1439"/>
        <v>0</v>
      </c>
      <c r="JK245" s="1460">
        <f t="shared" si="1440"/>
        <v>0</v>
      </c>
      <c r="JL245" s="1460">
        <f t="shared" si="1441"/>
        <v>0</v>
      </c>
      <c r="JM245" s="1460">
        <f t="shared" si="1442"/>
        <v>0</v>
      </c>
      <c r="JN245" s="1460">
        <f t="shared" si="1443"/>
        <v>0</v>
      </c>
      <c r="JO245" s="1460">
        <f t="shared" si="1444"/>
        <v>0</v>
      </c>
      <c r="JP245" s="1460">
        <f t="shared" si="1445"/>
        <v>0</v>
      </c>
      <c r="JQ245" s="1460">
        <f t="shared" si="1446"/>
        <v>0</v>
      </c>
      <c r="JR245" s="1460">
        <f t="shared" si="1447"/>
        <v>0</v>
      </c>
      <c r="JS245" s="1460">
        <f t="shared" si="1448"/>
        <v>0</v>
      </c>
      <c r="JT245" s="1460">
        <f t="shared" si="1449"/>
        <v>0</v>
      </c>
      <c r="JU245" s="1460">
        <f t="shared" si="1450"/>
        <v>0</v>
      </c>
      <c r="JV245" s="1460">
        <f t="shared" si="1451"/>
        <v>0</v>
      </c>
      <c r="JW245" s="1460">
        <f t="shared" si="1452"/>
        <v>0</v>
      </c>
      <c r="JX245" s="1460">
        <f t="shared" si="1453"/>
        <v>0</v>
      </c>
      <c r="JY245" s="1460">
        <f t="shared" si="1454"/>
        <v>0</v>
      </c>
      <c r="JZ245" s="1460">
        <f t="shared" si="1455"/>
        <v>0</v>
      </c>
      <c r="KA245" s="1460">
        <f t="shared" si="1456"/>
        <v>0</v>
      </c>
      <c r="KB245" s="1460">
        <f t="shared" si="1457"/>
        <v>0</v>
      </c>
      <c r="KC245" s="1460">
        <f t="shared" si="1458"/>
        <v>0</v>
      </c>
      <c r="KD245" s="1460">
        <f t="shared" si="1459"/>
        <v>0</v>
      </c>
      <c r="KE245" s="1460">
        <f t="shared" si="1460"/>
        <v>0</v>
      </c>
      <c r="KF245" s="1460">
        <f t="shared" si="1461"/>
        <v>0</v>
      </c>
      <c r="KG245" s="1460">
        <f t="shared" si="1462"/>
        <v>0</v>
      </c>
      <c r="KH245" s="1460">
        <f t="shared" si="1463"/>
        <v>0</v>
      </c>
      <c r="KI245" s="1460">
        <f t="shared" si="1464"/>
        <v>0</v>
      </c>
      <c r="KJ245" s="1460">
        <f t="shared" si="1465"/>
        <v>0</v>
      </c>
      <c r="KK245" s="1460">
        <f t="shared" si="1466"/>
        <v>0</v>
      </c>
      <c r="KL245" s="1460">
        <f t="shared" si="1467"/>
        <v>0</v>
      </c>
      <c r="KM245" s="1460">
        <f t="shared" si="1468"/>
        <v>0</v>
      </c>
      <c r="KN245" s="1460">
        <f t="shared" si="1469"/>
        <v>0</v>
      </c>
      <c r="KO245" s="1460">
        <f t="shared" si="1470"/>
        <v>0</v>
      </c>
      <c r="KP245" s="1460">
        <f t="shared" si="1471"/>
        <v>0</v>
      </c>
      <c r="KQ245" s="1460">
        <f t="shared" si="1472"/>
        <v>0</v>
      </c>
      <c r="KR245" s="1460">
        <f t="shared" si="1473"/>
        <v>0</v>
      </c>
      <c r="KS245" s="1460">
        <f t="shared" si="1474"/>
        <v>0</v>
      </c>
      <c r="KT245" s="1460">
        <f t="shared" si="1475"/>
        <v>0</v>
      </c>
      <c r="KU245" s="1460">
        <f t="shared" si="1476"/>
        <v>0</v>
      </c>
      <c r="KV245" s="1460">
        <f t="shared" si="1477"/>
        <v>0</v>
      </c>
      <c r="KW245" s="1460">
        <f t="shared" si="1478"/>
        <v>0</v>
      </c>
      <c r="KX245" s="1460">
        <f t="shared" si="1479"/>
        <v>0</v>
      </c>
      <c r="KY245" s="1460">
        <f t="shared" si="1480"/>
        <v>0</v>
      </c>
      <c r="KZ245" s="1460">
        <f t="shared" si="1481"/>
        <v>0</v>
      </c>
      <c r="LA245" s="1460">
        <f t="shared" si="1482"/>
        <v>0</v>
      </c>
      <c r="LB245" s="1460">
        <f t="shared" si="1483"/>
        <v>0</v>
      </c>
      <c r="LC245" s="1460">
        <f t="shared" si="1484"/>
        <v>0</v>
      </c>
      <c r="LD245" s="1460">
        <f t="shared" si="1485"/>
        <v>0</v>
      </c>
      <c r="LE245" s="1460">
        <f t="shared" si="1486"/>
        <v>0</v>
      </c>
      <c r="LF245" s="1460">
        <f t="shared" si="1487"/>
        <v>0</v>
      </c>
      <c r="LG245" s="1460">
        <f t="shared" si="1488"/>
        <v>0</v>
      </c>
      <c r="LH245" s="1460">
        <f t="shared" si="1489"/>
        <v>0</v>
      </c>
      <c r="LI245" s="1460">
        <f t="shared" si="1490"/>
        <v>0</v>
      </c>
      <c r="LJ245" s="1460">
        <f t="shared" si="1491"/>
        <v>0</v>
      </c>
      <c r="LK245" s="1460">
        <f t="shared" si="1492"/>
        <v>0</v>
      </c>
      <c r="LL245" s="1460">
        <f t="shared" si="1493"/>
        <v>0</v>
      </c>
      <c r="LM245" s="1460">
        <f t="shared" si="1494"/>
        <v>0</v>
      </c>
      <c r="LN245" s="1460">
        <f t="shared" si="1495"/>
        <v>0</v>
      </c>
      <c r="LO245" s="1460">
        <f t="shared" si="1496"/>
        <v>0</v>
      </c>
      <c r="LP245" s="1460">
        <f t="shared" si="1497"/>
        <v>0</v>
      </c>
      <c r="LQ245" s="1460">
        <f t="shared" si="1498"/>
        <v>0</v>
      </c>
      <c r="LR245" s="1460">
        <f t="shared" si="1499"/>
        <v>0</v>
      </c>
      <c r="LS245" s="1460">
        <f t="shared" si="1500"/>
        <v>0</v>
      </c>
      <c r="LW245" s="1467">
        <f t="shared" si="1501"/>
        <v>0</v>
      </c>
      <c r="LX245" s="1467">
        <f t="shared" si="1502"/>
        <v>0</v>
      </c>
      <c r="LY245" s="1467">
        <f t="shared" si="1503"/>
        <v>0</v>
      </c>
      <c r="LZ245" s="1467">
        <f t="shared" si="1504"/>
        <v>0</v>
      </c>
      <c r="MA245" s="1506"/>
      <c r="MB245" s="1460">
        <f t="shared" si="1505"/>
        <v>0</v>
      </c>
      <c r="MC245" s="1460">
        <f t="shared" si="1522"/>
        <v>0</v>
      </c>
      <c r="MD245" s="1460">
        <f t="shared" si="1522"/>
        <v>0</v>
      </c>
      <c r="ME245" s="1460">
        <f t="shared" si="1522"/>
        <v>0</v>
      </c>
      <c r="MF245" s="1460">
        <f t="shared" si="1522"/>
        <v>0</v>
      </c>
      <c r="MG245" s="1460">
        <f t="shared" si="1522"/>
        <v>0</v>
      </c>
      <c r="MH245" s="1460">
        <f t="shared" si="1522"/>
        <v>0</v>
      </c>
      <c r="MI245" s="1460">
        <f t="shared" si="1522"/>
        <v>0</v>
      </c>
      <c r="MJ245" s="1460">
        <f t="shared" si="1522"/>
        <v>0</v>
      </c>
      <c r="MK245" s="1460">
        <f t="shared" si="1522"/>
        <v>0</v>
      </c>
      <c r="ML245" s="1460">
        <f t="shared" si="1522"/>
        <v>0</v>
      </c>
      <c r="MM245" s="1460">
        <f t="shared" si="1522"/>
        <v>0</v>
      </c>
      <c r="MN245" s="1460">
        <f t="shared" si="1522"/>
        <v>0</v>
      </c>
      <c r="MO245" s="1460">
        <f t="shared" si="1522"/>
        <v>0</v>
      </c>
      <c r="MP245" s="1460">
        <f t="shared" si="1522"/>
        <v>0</v>
      </c>
      <c r="MQ245" s="1460">
        <f t="shared" si="1522"/>
        <v>0</v>
      </c>
      <c r="MR245" s="1460">
        <f t="shared" si="1522"/>
        <v>0</v>
      </c>
      <c r="MS245" s="1460">
        <f t="shared" si="1511"/>
        <v>0</v>
      </c>
      <c r="MT245" s="1460">
        <f t="shared" si="1511"/>
        <v>0</v>
      </c>
      <c r="MU245" s="1460">
        <f t="shared" ref="MS245:NH261" si="1529">IF(MU$12&lt;$AO245,0,IF(MU$12&lt;=$AU245,(MU$8-$LW245)*$D245/12,IF(MU$12&gt;=$BF245,(MU$8-$LZ245)*$D245/12,IF(MU$12&gt;=$BE245,0,IF(MU$12&gt;=$BA245,(MU$8-$LY245)*$D245/12,IF(MU$12&gt;=$AZ245,0,IF(MU$12&gt;=$AV245,(MU$8-$LX245)*$D245/12,0)))))))</f>
        <v>0</v>
      </c>
      <c r="MV245" s="1460">
        <f t="shared" si="1529"/>
        <v>0</v>
      </c>
      <c r="MW245" s="1460">
        <f t="shared" si="1529"/>
        <v>0</v>
      </c>
      <c r="MX245" s="1460">
        <f t="shared" si="1529"/>
        <v>0</v>
      </c>
      <c r="MY245" s="1460">
        <f t="shared" si="1529"/>
        <v>0</v>
      </c>
      <c r="MZ245" s="1460">
        <f t="shared" si="1529"/>
        <v>0</v>
      </c>
      <c r="NA245" s="1460">
        <f t="shared" si="1529"/>
        <v>0</v>
      </c>
      <c r="NB245" s="1460">
        <f t="shared" si="1529"/>
        <v>0</v>
      </c>
      <c r="NC245" s="1460">
        <f t="shared" si="1529"/>
        <v>0</v>
      </c>
      <c r="ND245" s="1460">
        <f t="shared" si="1529"/>
        <v>0</v>
      </c>
      <c r="NE245" s="1460">
        <f t="shared" si="1529"/>
        <v>0</v>
      </c>
      <c r="NF245" s="1460">
        <f t="shared" si="1529"/>
        <v>0</v>
      </c>
      <c r="NG245" s="1460">
        <f t="shared" si="1529"/>
        <v>0</v>
      </c>
      <c r="NH245" s="1460">
        <f t="shared" si="1529"/>
        <v>0</v>
      </c>
      <c r="NI245" s="1460">
        <f t="shared" si="1512"/>
        <v>0</v>
      </c>
      <c r="NJ245" s="1460">
        <f t="shared" si="1512"/>
        <v>0</v>
      </c>
      <c r="NK245" s="1460">
        <f t="shared" ref="NI245:NX261" si="1530">IF(NK$12&lt;$AO245,0,IF(NK$12&lt;=$AU245,(NK$8-$LW245)*$D245/12,IF(NK$12&gt;=$BF245,(NK$8-$LZ245)*$D245/12,IF(NK$12&gt;=$BE245,0,IF(NK$12&gt;=$BA245,(NK$8-$LY245)*$D245/12,IF(NK$12&gt;=$AZ245,0,IF(NK$12&gt;=$AV245,(NK$8-$LX245)*$D245/12,0)))))))</f>
        <v>0</v>
      </c>
      <c r="NL245" s="1460">
        <f t="shared" si="1530"/>
        <v>0</v>
      </c>
      <c r="NM245" s="1460">
        <f t="shared" si="1530"/>
        <v>0</v>
      </c>
      <c r="NN245" s="1460">
        <f t="shared" si="1530"/>
        <v>0</v>
      </c>
      <c r="NO245" s="1460">
        <f t="shared" si="1530"/>
        <v>0</v>
      </c>
      <c r="NP245" s="1460">
        <f t="shared" si="1530"/>
        <v>0</v>
      </c>
      <c r="NQ245" s="1460">
        <f t="shared" si="1530"/>
        <v>0</v>
      </c>
      <c r="NR245" s="1460">
        <f t="shared" si="1530"/>
        <v>0</v>
      </c>
      <c r="NS245" s="1460">
        <f t="shared" si="1530"/>
        <v>0</v>
      </c>
      <c r="NT245" s="1460">
        <f t="shared" si="1530"/>
        <v>0</v>
      </c>
      <c r="NU245" s="1460">
        <f t="shared" si="1530"/>
        <v>0</v>
      </c>
      <c r="NV245" s="1460">
        <f t="shared" si="1530"/>
        <v>0</v>
      </c>
      <c r="NW245" s="1460">
        <f t="shared" si="1530"/>
        <v>0</v>
      </c>
      <c r="NX245" s="1460">
        <f t="shared" si="1530"/>
        <v>0</v>
      </c>
      <c r="NY245" s="1460">
        <f t="shared" si="1514"/>
        <v>0</v>
      </c>
      <c r="NZ245" s="1460">
        <f t="shared" si="1514"/>
        <v>0</v>
      </c>
      <c r="OA245" s="1460">
        <f t="shared" si="1514"/>
        <v>0</v>
      </c>
      <c r="OB245" s="1460">
        <f t="shared" si="1514"/>
        <v>0</v>
      </c>
      <c r="OC245" s="1460">
        <f t="shared" si="1514"/>
        <v>0</v>
      </c>
      <c r="OD245" s="1460">
        <f t="shared" si="1514"/>
        <v>0</v>
      </c>
      <c r="OE245" s="1460">
        <f t="shared" si="1514"/>
        <v>0</v>
      </c>
      <c r="OF245" s="1460">
        <f t="shared" si="1514"/>
        <v>0</v>
      </c>
      <c r="OG245" s="1460">
        <f t="shared" si="1514"/>
        <v>0</v>
      </c>
      <c r="OH245" s="1460">
        <f t="shared" si="1514"/>
        <v>0</v>
      </c>
      <c r="OI245" s="1460">
        <f t="shared" si="1514"/>
        <v>0</v>
      </c>
      <c r="OJ245" s="1460">
        <f t="shared" si="1514"/>
        <v>0</v>
      </c>
      <c r="OK245" s="1460">
        <f t="shared" si="1514"/>
        <v>0</v>
      </c>
      <c r="OL245" s="1460">
        <f t="shared" si="1514"/>
        <v>0</v>
      </c>
      <c r="OM245" s="1460">
        <f t="shared" si="1514"/>
        <v>0</v>
      </c>
      <c r="ON245" s="1460">
        <f t="shared" ref="NY245:ON261" si="1531">IF(ON$12&lt;$AO245,0,IF(ON$12&lt;=$AU245,(ON$8-$LW245)*$D245/12,IF(ON$12&gt;=$BF245,(ON$8-$LZ245)*$D245/12,IF(ON$12&gt;=$BE245,0,IF(ON$12&gt;=$BA245,(ON$8-$LY245)*$D245/12,IF(ON$12&gt;=$AZ245,0,IF(ON$12&gt;=$AV245,(ON$8-$LX245)*$D245/12,0)))))))</f>
        <v>0</v>
      </c>
      <c r="OO245" s="1460">
        <f t="shared" si="1513"/>
        <v>0</v>
      </c>
      <c r="OP245" s="1460">
        <f t="shared" si="1523"/>
        <v>0</v>
      </c>
      <c r="OQ245" s="1460">
        <f t="shared" si="1523"/>
        <v>0</v>
      </c>
      <c r="OR245" s="1460">
        <f t="shared" si="1523"/>
        <v>0</v>
      </c>
      <c r="OS245" s="1460">
        <f t="shared" si="1523"/>
        <v>0</v>
      </c>
      <c r="OT245" s="1460">
        <f t="shared" si="1523"/>
        <v>0</v>
      </c>
      <c r="OU245" s="1460">
        <f t="shared" si="1523"/>
        <v>0</v>
      </c>
      <c r="OV245" s="1460">
        <f t="shared" si="1523"/>
        <v>0</v>
      </c>
      <c r="OW245" s="1460">
        <f t="shared" si="1523"/>
        <v>0</v>
      </c>
      <c r="OX245" s="1460">
        <f t="shared" si="1523"/>
        <v>0</v>
      </c>
      <c r="OY245" s="1460">
        <f t="shared" si="1523"/>
        <v>0</v>
      </c>
      <c r="OZ245" s="1460">
        <f t="shared" si="1523"/>
        <v>0</v>
      </c>
      <c r="PA245" s="1460">
        <f t="shared" si="1523"/>
        <v>0</v>
      </c>
      <c r="PB245" s="1460">
        <f t="shared" si="1523"/>
        <v>0</v>
      </c>
      <c r="PC245" s="1460">
        <f t="shared" si="1523"/>
        <v>0</v>
      </c>
      <c r="PD245" s="1460">
        <f t="shared" si="1523"/>
        <v>0</v>
      </c>
      <c r="PE245" s="1460">
        <f t="shared" si="1523"/>
        <v>0</v>
      </c>
      <c r="PF245" s="1460">
        <f t="shared" si="1524"/>
        <v>0</v>
      </c>
      <c r="PG245" s="1460">
        <f t="shared" si="1524"/>
        <v>0</v>
      </c>
      <c r="PH245" s="1460">
        <f t="shared" si="1524"/>
        <v>0</v>
      </c>
      <c r="PI245" s="1460">
        <f t="shared" si="1524"/>
        <v>0</v>
      </c>
      <c r="PJ245" s="1460">
        <f t="shared" si="1524"/>
        <v>0</v>
      </c>
      <c r="PK245" s="1460">
        <f t="shared" si="1524"/>
        <v>0</v>
      </c>
      <c r="PL245" s="1460">
        <f t="shared" si="1524"/>
        <v>0</v>
      </c>
      <c r="PM245" s="1460">
        <f t="shared" si="1524"/>
        <v>0</v>
      </c>
      <c r="PN245" s="1460">
        <f t="shared" si="1524"/>
        <v>0</v>
      </c>
      <c r="PO245" s="1460">
        <f t="shared" si="1524"/>
        <v>0</v>
      </c>
      <c r="PP245" s="1460">
        <f t="shared" si="1524"/>
        <v>0</v>
      </c>
      <c r="PQ245" s="1460">
        <f t="shared" si="1524"/>
        <v>0</v>
      </c>
      <c r="PR245" s="1460">
        <f t="shared" si="1524"/>
        <v>0</v>
      </c>
      <c r="PS245" s="1460">
        <f t="shared" si="1524"/>
        <v>0</v>
      </c>
      <c r="PT245" s="1460">
        <f t="shared" si="1524"/>
        <v>0</v>
      </c>
      <c r="PU245" s="1460">
        <f t="shared" si="1524"/>
        <v>0</v>
      </c>
      <c r="PV245" s="1460">
        <f t="shared" si="1525"/>
        <v>0</v>
      </c>
      <c r="PW245" s="1460">
        <f t="shared" si="1525"/>
        <v>0</v>
      </c>
      <c r="PX245" s="1460">
        <f t="shared" si="1525"/>
        <v>0</v>
      </c>
      <c r="PY245" s="1460">
        <f t="shared" si="1525"/>
        <v>0</v>
      </c>
      <c r="PZ245" s="1460">
        <f t="shared" si="1525"/>
        <v>0</v>
      </c>
      <c r="QA245" s="1460">
        <f t="shared" si="1525"/>
        <v>0</v>
      </c>
      <c r="QB245" s="1460">
        <f t="shared" si="1525"/>
        <v>0</v>
      </c>
      <c r="QC245" s="1460">
        <f t="shared" si="1525"/>
        <v>0</v>
      </c>
      <c r="QD245" s="1460">
        <f t="shared" si="1525"/>
        <v>0</v>
      </c>
      <c r="QE245" s="1460">
        <f t="shared" si="1525"/>
        <v>0</v>
      </c>
      <c r="QF245" s="1460">
        <f t="shared" si="1525"/>
        <v>0</v>
      </c>
      <c r="QG245" s="1460">
        <f t="shared" si="1525"/>
        <v>0</v>
      </c>
      <c r="QH245" s="1460">
        <f t="shared" si="1525"/>
        <v>0</v>
      </c>
      <c r="QI245" s="1460">
        <f t="shared" si="1525"/>
        <v>0</v>
      </c>
      <c r="QJ245" s="1460">
        <f t="shared" si="1525"/>
        <v>0</v>
      </c>
      <c r="QK245" s="1460">
        <f t="shared" si="1525"/>
        <v>0</v>
      </c>
      <c r="QL245" s="1460">
        <f t="shared" si="1323"/>
        <v>0</v>
      </c>
      <c r="QM245" s="1460">
        <f t="shared" si="1323"/>
        <v>0</v>
      </c>
      <c r="QN245" s="1460">
        <f t="shared" si="1323"/>
        <v>0</v>
      </c>
      <c r="QO245" s="1460">
        <f t="shared" si="1323"/>
        <v>0</v>
      </c>
      <c r="QP245" s="1460">
        <f t="shared" si="1323"/>
        <v>0</v>
      </c>
      <c r="QQ245" s="1460">
        <f t="shared" si="1323"/>
        <v>0</v>
      </c>
    </row>
    <row r="246" spans="1:459" s="1466" customFormat="1" ht="22.5" customHeight="1">
      <c r="A246" s="1468"/>
      <c r="B246" s="1469"/>
      <c r="C246" s="1469"/>
      <c r="D246" s="1470"/>
      <c r="E246" s="1471"/>
      <c r="F246" s="1472"/>
      <c r="G246" s="1472"/>
      <c r="H246" s="1473">
        <f t="shared" si="1342"/>
        <v>0</v>
      </c>
      <c r="I246" s="1474">
        <v>0</v>
      </c>
      <c r="J246" s="1475">
        <f t="shared" si="437"/>
        <v>0</v>
      </c>
      <c r="K246" s="1476">
        <v>0</v>
      </c>
      <c r="L246" s="1477">
        <f t="shared" si="1343"/>
        <v>0</v>
      </c>
      <c r="M246" s="1477">
        <f t="shared" si="1344"/>
        <v>0</v>
      </c>
      <c r="N246" s="1478"/>
      <c r="O246" s="1479">
        <v>0</v>
      </c>
      <c r="P246" s="1480">
        <v>0</v>
      </c>
      <c r="Q246" s="1828">
        <v>0</v>
      </c>
      <c r="R246" s="1831">
        <f t="shared" si="1345"/>
        <v>0</v>
      </c>
      <c r="S246" s="1481">
        <f>IF(AND(SUM(O246:Q246)=0,N246="NNN"),MIN('Operating History and Pro Forma'!$M$33,'Operating History and Pro Forma'!$T$15)*D246,SUM(O246:Q246)*D246)</f>
        <v>0</v>
      </c>
      <c r="T246" s="1482">
        <f t="shared" si="1346"/>
        <v>0</v>
      </c>
      <c r="U246" s="1483">
        <f t="shared" si="1347"/>
        <v>0</v>
      </c>
      <c r="V246" s="1480"/>
      <c r="W246" s="1514"/>
      <c r="X246" s="1486" t="str">
        <f t="shared" si="1348"/>
        <v/>
      </c>
      <c r="Y246" s="1487">
        <f t="shared" si="1349"/>
        <v>0</v>
      </c>
      <c r="Z246" s="1488"/>
      <c r="AA246" s="1488"/>
      <c r="AB246" s="1488"/>
      <c r="AC246" s="1488"/>
      <c r="AD246" s="1489">
        <f t="shared" si="1350"/>
        <v>0</v>
      </c>
      <c r="AE246" s="1490" t="str">
        <f t="shared" si="1351"/>
        <v/>
      </c>
      <c r="AF246" s="1491">
        <f t="shared" si="1352"/>
        <v>0</v>
      </c>
      <c r="AG246" s="1492">
        <f t="shared" si="1353"/>
        <v>0</v>
      </c>
      <c r="AH246" s="1493">
        <f t="shared" si="1526"/>
        <v>0</v>
      </c>
      <c r="AI246" s="1493">
        <f t="shared" si="1526"/>
        <v>0</v>
      </c>
      <c r="AJ246" s="1494">
        <f t="shared" si="1526"/>
        <v>0</v>
      </c>
      <c r="AK246" s="1494">
        <f t="shared" si="1526"/>
        <v>0</v>
      </c>
      <c r="AL246" s="1495">
        <f t="shared" si="1526"/>
        <v>0</v>
      </c>
      <c r="AM246" s="1496">
        <f t="shared" si="1526"/>
        <v>0</v>
      </c>
      <c r="AN246" s="1497">
        <f t="shared" si="399"/>
        <v>0</v>
      </c>
      <c r="AO246" s="1498">
        <f t="shared" si="1327"/>
        <v>0</v>
      </c>
      <c r="AP246" s="1499">
        <f t="shared" si="1354"/>
        <v>0</v>
      </c>
      <c r="AQ246" s="1500">
        <f t="shared" si="1355"/>
        <v>0</v>
      </c>
      <c r="AR246" s="1501">
        <f t="shared" si="1356"/>
        <v>0</v>
      </c>
      <c r="AS246" s="1498">
        <f t="shared" si="1324"/>
        <v>0</v>
      </c>
      <c r="AT246" s="1501">
        <f t="shared" si="1357"/>
        <v>0</v>
      </c>
      <c r="AU246" s="1498">
        <f t="shared" si="1358"/>
        <v>1</v>
      </c>
      <c r="AV246" s="1498">
        <f t="shared" si="1359"/>
        <v>2</v>
      </c>
      <c r="AW246" s="1499">
        <f t="shared" si="1360"/>
        <v>0</v>
      </c>
      <c r="AX246" s="1502">
        <f t="shared" si="1361"/>
        <v>0</v>
      </c>
      <c r="AY246" s="1503">
        <f t="shared" si="1362"/>
        <v>0</v>
      </c>
      <c r="AZ246" s="1498">
        <f t="shared" si="1363"/>
        <v>2</v>
      </c>
      <c r="BA246" s="1498">
        <f t="shared" si="1364"/>
        <v>3</v>
      </c>
      <c r="BB246" s="1499">
        <f t="shared" si="1365"/>
        <v>0</v>
      </c>
      <c r="BC246" s="1502">
        <f t="shared" si="1366"/>
        <v>0</v>
      </c>
      <c r="BD246" s="1503">
        <f t="shared" si="1367"/>
        <v>0</v>
      </c>
      <c r="BE246" s="1498">
        <f t="shared" si="1368"/>
        <v>3</v>
      </c>
      <c r="BF246" s="1498">
        <f t="shared" si="1369"/>
        <v>4</v>
      </c>
      <c r="BG246" s="1499">
        <f t="shared" si="1370"/>
        <v>0</v>
      </c>
      <c r="BH246" s="1502">
        <f t="shared" si="1371"/>
        <v>0</v>
      </c>
      <c r="BI246" s="1502">
        <f t="shared" si="1372"/>
        <v>0</v>
      </c>
      <c r="BJ246" s="1504">
        <f t="shared" si="1373"/>
        <v>1900</v>
      </c>
      <c r="BK246" s="1505" t="str">
        <f t="shared" si="1374"/>
        <v/>
      </c>
      <c r="BL246" s="1506"/>
      <c r="BM246" s="1507">
        <f t="shared" si="1375"/>
        <v>0</v>
      </c>
      <c r="BN246" s="1508">
        <f t="shared" si="1521"/>
        <v>0</v>
      </c>
      <c r="BO246" s="1508">
        <f t="shared" si="1521"/>
        <v>0</v>
      </c>
      <c r="BP246" s="1508">
        <f t="shared" si="1521"/>
        <v>0</v>
      </c>
      <c r="BQ246" s="1508">
        <f t="shared" si="1521"/>
        <v>0</v>
      </c>
      <c r="BR246" s="1508">
        <f t="shared" si="1521"/>
        <v>0</v>
      </c>
      <c r="BS246" s="1508">
        <f t="shared" si="1521"/>
        <v>0</v>
      </c>
      <c r="BT246" s="1508">
        <f t="shared" si="1521"/>
        <v>0</v>
      </c>
      <c r="BU246" s="1508">
        <f t="shared" si="1521"/>
        <v>0</v>
      </c>
      <c r="BV246" s="1508">
        <f t="shared" si="1521"/>
        <v>0</v>
      </c>
      <c r="BW246" s="1508">
        <f t="shared" si="1521"/>
        <v>0</v>
      </c>
      <c r="BX246" s="1508">
        <f t="shared" si="1521"/>
        <v>0</v>
      </c>
      <c r="BY246" s="1507">
        <f t="shared" si="1521"/>
        <v>0</v>
      </c>
      <c r="BZ246" s="1508">
        <f t="shared" si="1521"/>
        <v>0</v>
      </c>
      <c r="CA246" s="1508">
        <f t="shared" si="1521"/>
        <v>0</v>
      </c>
      <c r="CB246" s="1508">
        <f t="shared" si="1521"/>
        <v>0</v>
      </c>
      <c r="CC246" s="1508">
        <f t="shared" si="1521"/>
        <v>0</v>
      </c>
      <c r="CD246" s="1508">
        <f t="shared" si="1516"/>
        <v>0</v>
      </c>
      <c r="CE246" s="1508">
        <f t="shared" si="1516"/>
        <v>0</v>
      </c>
      <c r="CF246" s="1508">
        <f t="shared" si="1516"/>
        <v>0</v>
      </c>
      <c r="CG246" s="1508">
        <f t="shared" si="1516"/>
        <v>0</v>
      </c>
      <c r="CH246" s="1508">
        <f t="shared" si="1516"/>
        <v>0</v>
      </c>
      <c r="CI246" s="1508">
        <f t="shared" si="1516"/>
        <v>0</v>
      </c>
      <c r="CJ246" s="1509">
        <f t="shared" si="1516"/>
        <v>0</v>
      </c>
      <c r="CK246" s="1507">
        <f t="shared" si="1516"/>
        <v>0</v>
      </c>
      <c r="CL246" s="1508">
        <f t="shared" si="1516"/>
        <v>0</v>
      </c>
      <c r="CM246" s="1508">
        <f t="shared" si="1516"/>
        <v>0</v>
      </c>
      <c r="CN246" s="1508">
        <f t="shared" si="1516"/>
        <v>0</v>
      </c>
      <c r="CO246" s="1508">
        <f t="shared" si="1516"/>
        <v>0</v>
      </c>
      <c r="CP246" s="1508">
        <f t="shared" si="1516"/>
        <v>0</v>
      </c>
      <c r="CQ246" s="1508">
        <f t="shared" si="1516"/>
        <v>0</v>
      </c>
      <c r="CR246" s="1508">
        <f t="shared" si="1516"/>
        <v>0</v>
      </c>
      <c r="CS246" s="1508">
        <f t="shared" si="1516"/>
        <v>0</v>
      </c>
      <c r="CT246" s="1508">
        <f t="shared" si="1517"/>
        <v>0</v>
      </c>
      <c r="CU246" s="1508">
        <f t="shared" si="1517"/>
        <v>0</v>
      </c>
      <c r="CV246" s="1509">
        <f t="shared" si="1517"/>
        <v>0</v>
      </c>
      <c r="CW246" s="1508">
        <f t="shared" si="1517"/>
        <v>0</v>
      </c>
      <c r="CX246" s="1508">
        <f t="shared" si="1517"/>
        <v>0</v>
      </c>
      <c r="CY246" s="1508">
        <f t="shared" si="1517"/>
        <v>0</v>
      </c>
      <c r="CZ246" s="1508">
        <f t="shared" si="1517"/>
        <v>0</v>
      </c>
      <c r="DA246" s="1508">
        <f t="shared" si="1517"/>
        <v>0</v>
      </c>
      <c r="DB246" s="1508">
        <f t="shared" si="1517"/>
        <v>0</v>
      </c>
      <c r="DC246" s="1508">
        <f t="shared" si="1517"/>
        <v>0</v>
      </c>
      <c r="DD246" s="1508">
        <f t="shared" si="1517"/>
        <v>0</v>
      </c>
      <c r="DE246" s="1508">
        <f t="shared" si="1517"/>
        <v>0</v>
      </c>
      <c r="DF246" s="1508">
        <f t="shared" si="1517"/>
        <v>0</v>
      </c>
      <c r="DG246" s="1508">
        <f t="shared" si="1517"/>
        <v>0</v>
      </c>
      <c r="DH246" s="1509">
        <f t="shared" si="1517"/>
        <v>0</v>
      </c>
      <c r="DI246" s="1508">
        <f t="shared" si="1517"/>
        <v>0</v>
      </c>
      <c r="DJ246" s="1508">
        <f t="shared" si="1518"/>
        <v>0</v>
      </c>
      <c r="DK246" s="1508">
        <f t="shared" si="1518"/>
        <v>0</v>
      </c>
      <c r="DL246" s="1508">
        <f t="shared" si="1518"/>
        <v>0</v>
      </c>
      <c r="DM246" s="1508">
        <f t="shared" si="1518"/>
        <v>0</v>
      </c>
      <c r="DN246" s="1508">
        <f t="shared" si="1518"/>
        <v>0</v>
      </c>
      <c r="DO246" s="1508">
        <f t="shared" si="1518"/>
        <v>0</v>
      </c>
      <c r="DP246" s="1508">
        <f t="shared" si="1518"/>
        <v>0</v>
      </c>
      <c r="DQ246" s="1508">
        <f t="shared" si="1518"/>
        <v>0</v>
      </c>
      <c r="DR246" s="1508">
        <f t="shared" si="1518"/>
        <v>0</v>
      </c>
      <c r="DS246" s="1508">
        <f t="shared" si="1518"/>
        <v>0</v>
      </c>
      <c r="DT246" s="1509">
        <f t="shared" si="1518"/>
        <v>0</v>
      </c>
      <c r="DU246" s="1507">
        <f t="shared" si="1518"/>
        <v>0</v>
      </c>
      <c r="DV246" s="1508">
        <f t="shared" si="1518"/>
        <v>0</v>
      </c>
      <c r="DW246" s="1508">
        <f t="shared" si="1518"/>
        <v>0</v>
      </c>
      <c r="DX246" s="1508">
        <f t="shared" si="1518"/>
        <v>0</v>
      </c>
      <c r="DY246" s="1508">
        <f t="shared" si="1518"/>
        <v>0</v>
      </c>
      <c r="DZ246" s="1508">
        <f t="shared" si="1519"/>
        <v>0</v>
      </c>
      <c r="EA246" s="1508">
        <f t="shared" si="1519"/>
        <v>0</v>
      </c>
      <c r="EB246" s="1508">
        <f t="shared" si="1519"/>
        <v>0</v>
      </c>
      <c r="EC246" s="1508">
        <f t="shared" si="1519"/>
        <v>0</v>
      </c>
      <c r="ED246" s="1508">
        <f t="shared" si="1519"/>
        <v>0</v>
      </c>
      <c r="EE246" s="1508">
        <f t="shared" si="1519"/>
        <v>0</v>
      </c>
      <c r="EF246" s="1508">
        <f t="shared" si="1519"/>
        <v>0</v>
      </c>
      <c r="EG246" s="1507">
        <f t="shared" si="1519"/>
        <v>0</v>
      </c>
      <c r="EH246" s="1508">
        <f t="shared" si="1519"/>
        <v>0</v>
      </c>
      <c r="EI246" s="1508">
        <f t="shared" si="1519"/>
        <v>0</v>
      </c>
      <c r="EJ246" s="1508">
        <f t="shared" si="1519"/>
        <v>0</v>
      </c>
      <c r="EK246" s="1508">
        <f t="shared" si="1519"/>
        <v>0</v>
      </c>
      <c r="EL246" s="1508">
        <f t="shared" si="1519"/>
        <v>0</v>
      </c>
      <c r="EM246" s="1508">
        <f t="shared" si="1519"/>
        <v>0</v>
      </c>
      <c r="EN246" s="1508">
        <f t="shared" si="1519"/>
        <v>0</v>
      </c>
      <c r="EO246" s="1508">
        <f t="shared" si="1519"/>
        <v>0</v>
      </c>
      <c r="EP246" s="1508">
        <f t="shared" si="1520"/>
        <v>0</v>
      </c>
      <c r="EQ246" s="1508">
        <f t="shared" si="1520"/>
        <v>0</v>
      </c>
      <c r="ER246" s="1509">
        <f t="shared" si="1520"/>
        <v>0</v>
      </c>
      <c r="ES246" s="1507">
        <f t="shared" si="1520"/>
        <v>0</v>
      </c>
      <c r="ET246" s="1508">
        <f t="shared" si="1520"/>
        <v>0</v>
      </c>
      <c r="EU246" s="1508">
        <f t="shared" si="1520"/>
        <v>0</v>
      </c>
      <c r="EV246" s="1508">
        <f t="shared" si="1520"/>
        <v>0</v>
      </c>
      <c r="EW246" s="1508">
        <f t="shared" si="1520"/>
        <v>0</v>
      </c>
      <c r="EX246" s="1508">
        <f t="shared" si="1520"/>
        <v>0</v>
      </c>
      <c r="EY246" s="1508">
        <f t="shared" si="1520"/>
        <v>0</v>
      </c>
      <c r="EZ246" s="1508">
        <f t="shared" si="1520"/>
        <v>0</v>
      </c>
      <c r="FA246" s="1508">
        <f t="shared" si="1520"/>
        <v>0</v>
      </c>
      <c r="FB246" s="1508">
        <f t="shared" si="1520"/>
        <v>0</v>
      </c>
      <c r="FC246" s="1508">
        <f t="shared" si="1520"/>
        <v>0</v>
      </c>
      <c r="FD246" s="1509">
        <f t="shared" si="1520"/>
        <v>0</v>
      </c>
      <c r="FE246" s="1508">
        <f t="shared" si="1520"/>
        <v>0</v>
      </c>
      <c r="FF246" s="1508">
        <f t="shared" si="1339"/>
        <v>0</v>
      </c>
      <c r="FG246" s="1508">
        <f t="shared" si="1515"/>
        <v>0</v>
      </c>
      <c r="FH246" s="1508">
        <f t="shared" si="1515"/>
        <v>0</v>
      </c>
      <c r="FI246" s="1508">
        <f t="shared" si="1515"/>
        <v>0</v>
      </c>
      <c r="FJ246" s="1508">
        <f t="shared" si="1515"/>
        <v>0</v>
      </c>
      <c r="FK246" s="1508">
        <f t="shared" si="1515"/>
        <v>0</v>
      </c>
      <c r="FL246" s="1508">
        <f t="shared" si="1515"/>
        <v>0</v>
      </c>
      <c r="FM246" s="1508">
        <f t="shared" si="1515"/>
        <v>0</v>
      </c>
      <c r="FN246" s="1508">
        <f t="shared" si="1515"/>
        <v>0</v>
      </c>
      <c r="FO246" s="1508">
        <f t="shared" si="1515"/>
        <v>0</v>
      </c>
      <c r="FP246" s="1509">
        <f t="shared" si="1515"/>
        <v>0</v>
      </c>
      <c r="FQ246" s="1508">
        <f t="shared" si="1515"/>
        <v>0</v>
      </c>
      <c r="FR246" s="1508">
        <f t="shared" si="1515"/>
        <v>0</v>
      </c>
      <c r="FS246" s="1508">
        <f t="shared" si="1515"/>
        <v>0</v>
      </c>
      <c r="FT246" s="1508">
        <f t="shared" si="1515"/>
        <v>0</v>
      </c>
      <c r="FU246" s="1508">
        <f t="shared" si="1515"/>
        <v>0</v>
      </c>
      <c r="FV246" s="1508">
        <f t="shared" si="1515"/>
        <v>0</v>
      </c>
      <c r="FW246" s="1508">
        <f t="shared" si="1527"/>
        <v>0</v>
      </c>
      <c r="FX246" s="1508">
        <f t="shared" si="1527"/>
        <v>0</v>
      </c>
      <c r="FY246" s="1508">
        <f t="shared" si="1527"/>
        <v>0</v>
      </c>
      <c r="FZ246" s="1508">
        <f t="shared" si="1527"/>
        <v>0</v>
      </c>
      <c r="GA246" s="1508">
        <f t="shared" si="1527"/>
        <v>0</v>
      </c>
      <c r="GB246" s="1509">
        <f t="shared" si="1527"/>
        <v>0</v>
      </c>
      <c r="GC246" s="1506"/>
      <c r="GD246" s="1458">
        <f t="shared" si="1377"/>
        <v>1</v>
      </c>
      <c r="GE246" s="1510">
        <f t="shared" si="1528"/>
        <v>0</v>
      </c>
      <c r="GF246" s="1511">
        <f t="shared" si="1528"/>
        <v>0</v>
      </c>
      <c r="GG246" s="1511">
        <f t="shared" si="1528"/>
        <v>0</v>
      </c>
      <c r="GH246" s="1511">
        <f t="shared" si="1528"/>
        <v>0</v>
      </c>
      <c r="GI246" s="1511">
        <f t="shared" si="1528"/>
        <v>0</v>
      </c>
      <c r="GJ246" s="1511">
        <f t="shared" si="1528"/>
        <v>0</v>
      </c>
      <c r="GK246" s="1511">
        <f t="shared" si="1528"/>
        <v>0</v>
      </c>
      <c r="GL246" s="1511">
        <f t="shared" si="1528"/>
        <v>0</v>
      </c>
      <c r="GM246" s="1511">
        <f t="shared" si="1528"/>
        <v>0</v>
      </c>
      <c r="GN246" s="1512">
        <f t="shared" si="1528"/>
        <v>0</v>
      </c>
      <c r="GO246" s="1513">
        <f t="shared" si="1378"/>
        <v>0</v>
      </c>
      <c r="GP246" s="1506"/>
      <c r="GQ246" s="1510">
        <f t="shared" si="1304"/>
        <v>0</v>
      </c>
      <c r="GR246" s="1511">
        <f t="shared" si="1510"/>
        <v>0</v>
      </c>
      <c r="GS246" s="1511">
        <f t="shared" si="1510"/>
        <v>0</v>
      </c>
      <c r="GT246" s="1511">
        <f t="shared" si="1510"/>
        <v>0</v>
      </c>
      <c r="GU246" s="1511">
        <f t="shared" si="1510"/>
        <v>0</v>
      </c>
      <c r="GV246" s="1511">
        <f t="shared" si="1510"/>
        <v>0</v>
      </c>
      <c r="GW246" s="1511">
        <f t="shared" si="1510"/>
        <v>0</v>
      </c>
      <c r="GX246" s="1511">
        <f t="shared" si="1510"/>
        <v>0</v>
      </c>
      <c r="GY246" s="1511">
        <f t="shared" si="1510"/>
        <v>0</v>
      </c>
      <c r="GZ246" s="1512">
        <f t="shared" si="1510"/>
        <v>0</v>
      </c>
      <c r="HA246" s="1513">
        <f t="shared" si="1379"/>
        <v>0</v>
      </c>
      <c r="HB246" s="1506">
        <f t="shared" si="1380"/>
        <v>1</v>
      </c>
      <c r="HC246" s="1506"/>
      <c r="HD246" s="1508">
        <f t="shared" si="1381"/>
        <v>0</v>
      </c>
      <c r="HE246" s="1460">
        <f t="shared" si="1382"/>
        <v>0</v>
      </c>
      <c r="HF246" s="1460">
        <f t="shared" si="1383"/>
        <v>0</v>
      </c>
      <c r="HG246" s="1460">
        <f t="shared" si="1384"/>
        <v>0</v>
      </c>
      <c r="HH246" s="1460">
        <f t="shared" si="1385"/>
        <v>0</v>
      </c>
      <c r="HI246" s="1460">
        <f t="shared" si="1386"/>
        <v>0</v>
      </c>
      <c r="HJ246" s="1460">
        <f t="shared" si="1387"/>
        <v>0</v>
      </c>
      <c r="HK246" s="1460">
        <f t="shared" si="1388"/>
        <v>0</v>
      </c>
      <c r="HL246" s="1460">
        <f t="shared" si="1389"/>
        <v>0</v>
      </c>
      <c r="HM246" s="1460">
        <f t="shared" si="1390"/>
        <v>0</v>
      </c>
      <c r="HN246" s="1460">
        <f t="shared" si="1391"/>
        <v>0</v>
      </c>
      <c r="HO246" s="1460">
        <f t="shared" si="1392"/>
        <v>0</v>
      </c>
      <c r="HP246" s="1460">
        <f t="shared" si="1393"/>
        <v>0</v>
      </c>
      <c r="HQ246" s="1460">
        <f t="shared" si="1394"/>
        <v>0</v>
      </c>
      <c r="HR246" s="1460">
        <f t="shared" si="1395"/>
        <v>0</v>
      </c>
      <c r="HS246" s="1460">
        <f t="shared" si="1396"/>
        <v>0</v>
      </c>
      <c r="HT246" s="1460">
        <f t="shared" si="1397"/>
        <v>0</v>
      </c>
      <c r="HU246" s="1460">
        <f t="shared" si="1398"/>
        <v>0</v>
      </c>
      <c r="HV246" s="1460">
        <f t="shared" si="1399"/>
        <v>0</v>
      </c>
      <c r="HW246" s="1460">
        <f t="shared" si="1400"/>
        <v>0</v>
      </c>
      <c r="HX246" s="1460">
        <f t="shared" si="1401"/>
        <v>0</v>
      </c>
      <c r="HY246" s="1460">
        <f t="shared" si="1402"/>
        <v>0</v>
      </c>
      <c r="HZ246" s="1460">
        <f t="shared" si="1403"/>
        <v>0</v>
      </c>
      <c r="IA246" s="1460">
        <f t="shared" si="1404"/>
        <v>0</v>
      </c>
      <c r="IB246" s="1460">
        <f t="shared" si="1405"/>
        <v>0</v>
      </c>
      <c r="IC246" s="1460">
        <f t="shared" si="1406"/>
        <v>0</v>
      </c>
      <c r="ID246" s="1460">
        <f t="shared" si="1407"/>
        <v>0</v>
      </c>
      <c r="IE246" s="1460">
        <f t="shared" si="1408"/>
        <v>0</v>
      </c>
      <c r="IF246" s="1460">
        <f t="shared" si="1409"/>
        <v>0</v>
      </c>
      <c r="IG246" s="1460">
        <f t="shared" si="1410"/>
        <v>0</v>
      </c>
      <c r="IH246" s="1460">
        <f t="shared" si="1411"/>
        <v>0</v>
      </c>
      <c r="II246" s="1460">
        <f t="shared" si="1412"/>
        <v>0</v>
      </c>
      <c r="IJ246" s="1460">
        <f t="shared" si="1413"/>
        <v>0</v>
      </c>
      <c r="IK246" s="1460">
        <f t="shared" si="1414"/>
        <v>0</v>
      </c>
      <c r="IL246" s="1460">
        <f t="shared" si="1415"/>
        <v>0</v>
      </c>
      <c r="IM246" s="1460">
        <f t="shared" si="1416"/>
        <v>0</v>
      </c>
      <c r="IN246" s="1460">
        <f t="shared" si="1417"/>
        <v>0</v>
      </c>
      <c r="IO246" s="1460">
        <f t="shared" si="1418"/>
        <v>0</v>
      </c>
      <c r="IP246" s="1460">
        <f t="shared" si="1419"/>
        <v>0</v>
      </c>
      <c r="IQ246" s="1460">
        <f t="shared" si="1420"/>
        <v>0</v>
      </c>
      <c r="IR246" s="1460">
        <f t="shared" si="1421"/>
        <v>0</v>
      </c>
      <c r="IS246" s="1460">
        <f t="shared" si="1422"/>
        <v>0</v>
      </c>
      <c r="IT246" s="1460">
        <f t="shared" si="1423"/>
        <v>0</v>
      </c>
      <c r="IU246" s="1460">
        <f t="shared" si="1424"/>
        <v>0</v>
      </c>
      <c r="IV246" s="1460">
        <f t="shared" si="1425"/>
        <v>0</v>
      </c>
      <c r="IW246" s="1460">
        <f t="shared" si="1426"/>
        <v>0</v>
      </c>
      <c r="IX246" s="1460">
        <f t="shared" si="1427"/>
        <v>0</v>
      </c>
      <c r="IY246" s="1460">
        <f t="shared" si="1428"/>
        <v>0</v>
      </c>
      <c r="IZ246" s="1460">
        <f t="shared" si="1429"/>
        <v>0</v>
      </c>
      <c r="JA246" s="1460">
        <f t="shared" si="1430"/>
        <v>0</v>
      </c>
      <c r="JB246" s="1460">
        <f t="shared" si="1431"/>
        <v>0</v>
      </c>
      <c r="JC246" s="1460">
        <f t="shared" si="1432"/>
        <v>0</v>
      </c>
      <c r="JD246" s="1460">
        <f t="shared" si="1433"/>
        <v>0</v>
      </c>
      <c r="JE246" s="1460">
        <f t="shared" si="1434"/>
        <v>0</v>
      </c>
      <c r="JF246" s="1460">
        <f t="shared" si="1435"/>
        <v>0</v>
      </c>
      <c r="JG246" s="1460">
        <f t="shared" si="1436"/>
        <v>0</v>
      </c>
      <c r="JH246" s="1460">
        <f t="shared" si="1437"/>
        <v>0</v>
      </c>
      <c r="JI246" s="1460">
        <f t="shared" si="1438"/>
        <v>0</v>
      </c>
      <c r="JJ246" s="1460">
        <f t="shared" si="1439"/>
        <v>0</v>
      </c>
      <c r="JK246" s="1460">
        <f t="shared" si="1440"/>
        <v>0</v>
      </c>
      <c r="JL246" s="1460">
        <f t="shared" si="1441"/>
        <v>0</v>
      </c>
      <c r="JM246" s="1460">
        <f t="shared" si="1442"/>
        <v>0</v>
      </c>
      <c r="JN246" s="1460">
        <f t="shared" si="1443"/>
        <v>0</v>
      </c>
      <c r="JO246" s="1460">
        <f t="shared" si="1444"/>
        <v>0</v>
      </c>
      <c r="JP246" s="1460">
        <f t="shared" si="1445"/>
        <v>0</v>
      </c>
      <c r="JQ246" s="1460">
        <f t="shared" si="1446"/>
        <v>0</v>
      </c>
      <c r="JR246" s="1460">
        <f t="shared" si="1447"/>
        <v>0</v>
      </c>
      <c r="JS246" s="1460">
        <f t="shared" si="1448"/>
        <v>0</v>
      </c>
      <c r="JT246" s="1460">
        <f t="shared" si="1449"/>
        <v>0</v>
      </c>
      <c r="JU246" s="1460">
        <f t="shared" si="1450"/>
        <v>0</v>
      </c>
      <c r="JV246" s="1460">
        <f t="shared" si="1451"/>
        <v>0</v>
      </c>
      <c r="JW246" s="1460">
        <f t="shared" si="1452"/>
        <v>0</v>
      </c>
      <c r="JX246" s="1460">
        <f t="shared" si="1453"/>
        <v>0</v>
      </c>
      <c r="JY246" s="1460">
        <f t="shared" si="1454"/>
        <v>0</v>
      </c>
      <c r="JZ246" s="1460">
        <f t="shared" si="1455"/>
        <v>0</v>
      </c>
      <c r="KA246" s="1460">
        <f t="shared" si="1456"/>
        <v>0</v>
      </c>
      <c r="KB246" s="1460">
        <f t="shared" si="1457"/>
        <v>0</v>
      </c>
      <c r="KC246" s="1460">
        <f t="shared" si="1458"/>
        <v>0</v>
      </c>
      <c r="KD246" s="1460">
        <f t="shared" si="1459"/>
        <v>0</v>
      </c>
      <c r="KE246" s="1460">
        <f t="shared" si="1460"/>
        <v>0</v>
      </c>
      <c r="KF246" s="1460">
        <f t="shared" si="1461"/>
        <v>0</v>
      </c>
      <c r="KG246" s="1460">
        <f t="shared" si="1462"/>
        <v>0</v>
      </c>
      <c r="KH246" s="1460">
        <f t="shared" si="1463"/>
        <v>0</v>
      </c>
      <c r="KI246" s="1460">
        <f t="shared" si="1464"/>
        <v>0</v>
      </c>
      <c r="KJ246" s="1460">
        <f t="shared" si="1465"/>
        <v>0</v>
      </c>
      <c r="KK246" s="1460">
        <f t="shared" si="1466"/>
        <v>0</v>
      </c>
      <c r="KL246" s="1460">
        <f t="shared" si="1467"/>
        <v>0</v>
      </c>
      <c r="KM246" s="1460">
        <f t="shared" si="1468"/>
        <v>0</v>
      </c>
      <c r="KN246" s="1460">
        <f t="shared" si="1469"/>
        <v>0</v>
      </c>
      <c r="KO246" s="1460">
        <f t="shared" si="1470"/>
        <v>0</v>
      </c>
      <c r="KP246" s="1460">
        <f t="shared" si="1471"/>
        <v>0</v>
      </c>
      <c r="KQ246" s="1460">
        <f t="shared" si="1472"/>
        <v>0</v>
      </c>
      <c r="KR246" s="1460">
        <f t="shared" si="1473"/>
        <v>0</v>
      </c>
      <c r="KS246" s="1460">
        <f t="shared" si="1474"/>
        <v>0</v>
      </c>
      <c r="KT246" s="1460">
        <f t="shared" si="1475"/>
        <v>0</v>
      </c>
      <c r="KU246" s="1460">
        <f t="shared" si="1476"/>
        <v>0</v>
      </c>
      <c r="KV246" s="1460">
        <f t="shared" si="1477"/>
        <v>0</v>
      </c>
      <c r="KW246" s="1460">
        <f t="shared" si="1478"/>
        <v>0</v>
      </c>
      <c r="KX246" s="1460">
        <f t="shared" si="1479"/>
        <v>0</v>
      </c>
      <c r="KY246" s="1460">
        <f t="shared" si="1480"/>
        <v>0</v>
      </c>
      <c r="KZ246" s="1460">
        <f t="shared" si="1481"/>
        <v>0</v>
      </c>
      <c r="LA246" s="1460">
        <f t="shared" si="1482"/>
        <v>0</v>
      </c>
      <c r="LB246" s="1460">
        <f t="shared" si="1483"/>
        <v>0</v>
      </c>
      <c r="LC246" s="1460">
        <f t="shared" si="1484"/>
        <v>0</v>
      </c>
      <c r="LD246" s="1460">
        <f t="shared" si="1485"/>
        <v>0</v>
      </c>
      <c r="LE246" s="1460">
        <f t="shared" si="1486"/>
        <v>0</v>
      </c>
      <c r="LF246" s="1460">
        <f t="shared" si="1487"/>
        <v>0</v>
      </c>
      <c r="LG246" s="1460">
        <f t="shared" si="1488"/>
        <v>0</v>
      </c>
      <c r="LH246" s="1460">
        <f t="shared" si="1489"/>
        <v>0</v>
      </c>
      <c r="LI246" s="1460">
        <f t="shared" si="1490"/>
        <v>0</v>
      </c>
      <c r="LJ246" s="1460">
        <f t="shared" si="1491"/>
        <v>0</v>
      </c>
      <c r="LK246" s="1460">
        <f t="shared" si="1492"/>
        <v>0</v>
      </c>
      <c r="LL246" s="1460">
        <f t="shared" si="1493"/>
        <v>0</v>
      </c>
      <c r="LM246" s="1460">
        <f t="shared" si="1494"/>
        <v>0</v>
      </c>
      <c r="LN246" s="1460">
        <f t="shared" si="1495"/>
        <v>0</v>
      </c>
      <c r="LO246" s="1460">
        <f t="shared" si="1496"/>
        <v>0</v>
      </c>
      <c r="LP246" s="1460">
        <f t="shared" si="1497"/>
        <v>0</v>
      </c>
      <c r="LQ246" s="1460">
        <f t="shared" si="1498"/>
        <v>0</v>
      </c>
      <c r="LR246" s="1460">
        <f t="shared" si="1499"/>
        <v>0</v>
      </c>
      <c r="LS246" s="1460">
        <f t="shared" si="1500"/>
        <v>0</v>
      </c>
      <c r="LW246" s="1467">
        <f t="shared" si="1501"/>
        <v>0</v>
      </c>
      <c r="LX246" s="1467">
        <f t="shared" si="1502"/>
        <v>0</v>
      </c>
      <c r="LY246" s="1467">
        <f t="shared" si="1503"/>
        <v>0</v>
      </c>
      <c r="LZ246" s="1467">
        <f t="shared" si="1504"/>
        <v>0</v>
      </c>
      <c r="MA246" s="1506"/>
      <c r="MB246" s="1460">
        <f t="shared" si="1505"/>
        <v>0</v>
      </c>
      <c r="MC246" s="1460">
        <f t="shared" si="1522"/>
        <v>0</v>
      </c>
      <c r="MD246" s="1460">
        <f t="shared" si="1522"/>
        <v>0</v>
      </c>
      <c r="ME246" s="1460">
        <f t="shared" si="1522"/>
        <v>0</v>
      </c>
      <c r="MF246" s="1460">
        <f t="shared" si="1522"/>
        <v>0</v>
      </c>
      <c r="MG246" s="1460">
        <f t="shared" si="1522"/>
        <v>0</v>
      </c>
      <c r="MH246" s="1460">
        <f t="shared" si="1522"/>
        <v>0</v>
      </c>
      <c r="MI246" s="1460">
        <f t="shared" si="1522"/>
        <v>0</v>
      </c>
      <c r="MJ246" s="1460">
        <f t="shared" si="1522"/>
        <v>0</v>
      </c>
      <c r="MK246" s="1460">
        <f t="shared" si="1522"/>
        <v>0</v>
      </c>
      <c r="ML246" s="1460">
        <f t="shared" si="1522"/>
        <v>0</v>
      </c>
      <c r="MM246" s="1460">
        <f t="shared" si="1522"/>
        <v>0</v>
      </c>
      <c r="MN246" s="1460">
        <f t="shared" si="1522"/>
        <v>0</v>
      </c>
      <c r="MO246" s="1460">
        <f t="shared" si="1522"/>
        <v>0</v>
      </c>
      <c r="MP246" s="1460">
        <f t="shared" si="1522"/>
        <v>0</v>
      </c>
      <c r="MQ246" s="1460">
        <f t="shared" si="1522"/>
        <v>0</v>
      </c>
      <c r="MR246" s="1460">
        <f t="shared" si="1522"/>
        <v>0</v>
      </c>
      <c r="MS246" s="1460">
        <f t="shared" si="1529"/>
        <v>0</v>
      </c>
      <c r="MT246" s="1460">
        <f t="shared" si="1529"/>
        <v>0</v>
      </c>
      <c r="MU246" s="1460">
        <f t="shared" si="1529"/>
        <v>0</v>
      </c>
      <c r="MV246" s="1460">
        <f t="shared" si="1529"/>
        <v>0</v>
      </c>
      <c r="MW246" s="1460">
        <f t="shared" si="1529"/>
        <v>0</v>
      </c>
      <c r="MX246" s="1460">
        <f t="shared" si="1529"/>
        <v>0</v>
      </c>
      <c r="MY246" s="1460">
        <f t="shared" si="1529"/>
        <v>0</v>
      </c>
      <c r="MZ246" s="1460">
        <f t="shared" si="1529"/>
        <v>0</v>
      </c>
      <c r="NA246" s="1460">
        <f t="shared" si="1529"/>
        <v>0</v>
      </c>
      <c r="NB246" s="1460">
        <f t="shared" si="1529"/>
        <v>0</v>
      </c>
      <c r="NC246" s="1460">
        <f t="shared" si="1529"/>
        <v>0</v>
      </c>
      <c r="ND246" s="1460">
        <f t="shared" si="1529"/>
        <v>0</v>
      </c>
      <c r="NE246" s="1460">
        <f t="shared" si="1529"/>
        <v>0</v>
      </c>
      <c r="NF246" s="1460">
        <f t="shared" si="1529"/>
        <v>0</v>
      </c>
      <c r="NG246" s="1460">
        <f t="shared" si="1529"/>
        <v>0</v>
      </c>
      <c r="NH246" s="1460">
        <f t="shared" si="1529"/>
        <v>0</v>
      </c>
      <c r="NI246" s="1460">
        <f t="shared" si="1530"/>
        <v>0</v>
      </c>
      <c r="NJ246" s="1460">
        <f t="shared" si="1530"/>
        <v>0</v>
      </c>
      <c r="NK246" s="1460">
        <f t="shared" si="1530"/>
        <v>0</v>
      </c>
      <c r="NL246" s="1460">
        <f t="shared" si="1530"/>
        <v>0</v>
      </c>
      <c r="NM246" s="1460">
        <f t="shared" si="1530"/>
        <v>0</v>
      </c>
      <c r="NN246" s="1460">
        <f t="shared" si="1530"/>
        <v>0</v>
      </c>
      <c r="NO246" s="1460">
        <f t="shared" si="1530"/>
        <v>0</v>
      </c>
      <c r="NP246" s="1460">
        <f t="shared" si="1530"/>
        <v>0</v>
      </c>
      <c r="NQ246" s="1460">
        <f t="shared" si="1530"/>
        <v>0</v>
      </c>
      <c r="NR246" s="1460">
        <f t="shared" si="1530"/>
        <v>0</v>
      </c>
      <c r="NS246" s="1460">
        <f t="shared" si="1530"/>
        <v>0</v>
      </c>
      <c r="NT246" s="1460">
        <f t="shared" si="1530"/>
        <v>0</v>
      </c>
      <c r="NU246" s="1460">
        <f t="shared" si="1530"/>
        <v>0</v>
      </c>
      <c r="NV246" s="1460">
        <f t="shared" si="1530"/>
        <v>0</v>
      </c>
      <c r="NW246" s="1460">
        <f t="shared" si="1530"/>
        <v>0</v>
      </c>
      <c r="NX246" s="1460">
        <f t="shared" si="1530"/>
        <v>0</v>
      </c>
      <c r="NY246" s="1460">
        <f t="shared" si="1531"/>
        <v>0</v>
      </c>
      <c r="NZ246" s="1460">
        <f t="shared" si="1531"/>
        <v>0</v>
      </c>
      <c r="OA246" s="1460">
        <f t="shared" si="1531"/>
        <v>0</v>
      </c>
      <c r="OB246" s="1460">
        <f t="shared" si="1531"/>
        <v>0</v>
      </c>
      <c r="OC246" s="1460">
        <f t="shared" si="1531"/>
        <v>0</v>
      </c>
      <c r="OD246" s="1460">
        <f t="shared" si="1531"/>
        <v>0</v>
      </c>
      <c r="OE246" s="1460">
        <f t="shared" si="1531"/>
        <v>0</v>
      </c>
      <c r="OF246" s="1460">
        <f t="shared" si="1531"/>
        <v>0</v>
      </c>
      <c r="OG246" s="1460">
        <f t="shared" si="1531"/>
        <v>0</v>
      </c>
      <c r="OH246" s="1460">
        <f t="shared" si="1531"/>
        <v>0</v>
      </c>
      <c r="OI246" s="1460">
        <f t="shared" si="1531"/>
        <v>0</v>
      </c>
      <c r="OJ246" s="1460">
        <f t="shared" si="1531"/>
        <v>0</v>
      </c>
      <c r="OK246" s="1460">
        <f t="shared" si="1531"/>
        <v>0</v>
      </c>
      <c r="OL246" s="1460">
        <f t="shared" si="1531"/>
        <v>0</v>
      </c>
      <c r="OM246" s="1460">
        <f t="shared" si="1531"/>
        <v>0</v>
      </c>
      <c r="ON246" s="1460">
        <f t="shared" si="1531"/>
        <v>0</v>
      </c>
      <c r="OO246" s="1460">
        <f t="shared" si="1513"/>
        <v>0</v>
      </c>
      <c r="OP246" s="1460">
        <f t="shared" si="1523"/>
        <v>0</v>
      </c>
      <c r="OQ246" s="1460">
        <f t="shared" si="1523"/>
        <v>0</v>
      </c>
      <c r="OR246" s="1460">
        <f t="shared" si="1523"/>
        <v>0</v>
      </c>
      <c r="OS246" s="1460">
        <f t="shared" si="1523"/>
        <v>0</v>
      </c>
      <c r="OT246" s="1460">
        <f t="shared" si="1523"/>
        <v>0</v>
      </c>
      <c r="OU246" s="1460">
        <f t="shared" si="1523"/>
        <v>0</v>
      </c>
      <c r="OV246" s="1460">
        <f t="shared" si="1523"/>
        <v>0</v>
      </c>
      <c r="OW246" s="1460">
        <f t="shared" si="1523"/>
        <v>0</v>
      </c>
      <c r="OX246" s="1460">
        <f t="shared" si="1523"/>
        <v>0</v>
      </c>
      <c r="OY246" s="1460">
        <f t="shared" si="1523"/>
        <v>0</v>
      </c>
      <c r="OZ246" s="1460">
        <f t="shared" si="1523"/>
        <v>0</v>
      </c>
      <c r="PA246" s="1460">
        <f t="shared" si="1523"/>
        <v>0</v>
      </c>
      <c r="PB246" s="1460">
        <f t="shared" si="1523"/>
        <v>0</v>
      </c>
      <c r="PC246" s="1460">
        <f t="shared" si="1523"/>
        <v>0</v>
      </c>
      <c r="PD246" s="1460">
        <f t="shared" si="1523"/>
        <v>0</v>
      </c>
      <c r="PE246" s="1460">
        <f t="shared" si="1523"/>
        <v>0</v>
      </c>
      <c r="PF246" s="1460">
        <f t="shared" si="1524"/>
        <v>0</v>
      </c>
      <c r="PG246" s="1460">
        <f t="shared" si="1524"/>
        <v>0</v>
      </c>
      <c r="PH246" s="1460">
        <f t="shared" si="1524"/>
        <v>0</v>
      </c>
      <c r="PI246" s="1460">
        <f t="shared" si="1524"/>
        <v>0</v>
      </c>
      <c r="PJ246" s="1460">
        <f t="shared" si="1524"/>
        <v>0</v>
      </c>
      <c r="PK246" s="1460">
        <f t="shared" si="1524"/>
        <v>0</v>
      </c>
      <c r="PL246" s="1460">
        <f t="shared" si="1524"/>
        <v>0</v>
      </c>
      <c r="PM246" s="1460">
        <f t="shared" si="1524"/>
        <v>0</v>
      </c>
      <c r="PN246" s="1460">
        <f t="shared" si="1524"/>
        <v>0</v>
      </c>
      <c r="PO246" s="1460">
        <f t="shared" si="1524"/>
        <v>0</v>
      </c>
      <c r="PP246" s="1460">
        <f t="shared" si="1524"/>
        <v>0</v>
      </c>
      <c r="PQ246" s="1460">
        <f t="shared" si="1524"/>
        <v>0</v>
      </c>
      <c r="PR246" s="1460">
        <f t="shared" si="1524"/>
        <v>0</v>
      </c>
      <c r="PS246" s="1460">
        <f t="shared" si="1524"/>
        <v>0</v>
      </c>
      <c r="PT246" s="1460">
        <f t="shared" si="1524"/>
        <v>0</v>
      </c>
      <c r="PU246" s="1460">
        <f t="shared" si="1524"/>
        <v>0</v>
      </c>
      <c r="PV246" s="1460">
        <f t="shared" si="1525"/>
        <v>0</v>
      </c>
      <c r="PW246" s="1460">
        <f t="shared" si="1525"/>
        <v>0</v>
      </c>
      <c r="PX246" s="1460">
        <f t="shared" si="1525"/>
        <v>0</v>
      </c>
      <c r="PY246" s="1460">
        <f t="shared" si="1525"/>
        <v>0</v>
      </c>
      <c r="PZ246" s="1460">
        <f t="shared" si="1525"/>
        <v>0</v>
      </c>
      <c r="QA246" s="1460">
        <f t="shared" si="1525"/>
        <v>0</v>
      </c>
      <c r="QB246" s="1460">
        <f t="shared" si="1525"/>
        <v>0</v>
      </c>
      <c r="QC246" s="1460">
        <f t="shared" si="1525"/>
        <v>0</v>
      </c>
      <c r="QD246" s="1460">
        <f t="shared" si="1525"/>
        <v>0</v>
      </c>
      <c r="QE246" s="1460">
        <f t="shared" si="1525"/>
        <v>0</v>
      </c>
      <c r="QF246" s="1460">
        <f t="shared" si="1525"/>
        <v>0</v>
      </c>
      <c r="QG246" s="1460">
        <f t="shared" si="1525"/>
        <v>0</v>
      </c>
      <c r="QH246" s="1460">
        <f t="shared" si="1525"/>
        <v>0</v>
      </c>
      <c r="QI246" s="1460">
        <f t="shared" si="1525"/>
        <v>0</v>
      </c>
      <c r="QJ246" s="1460">
        <f t="shared" si="1525"/>
        <v>0</v>
      </c>
      <c r="QK246" s="1460">
        <f t="shared" si="1525"/>
        <v>0</v>
      </c>
      <c r="QL246" s="1460">
        <f t="shared" si="1323"/>
        <v>0</v>
      </c>
      <c r="QM246" s="1460">
        <f t="shared" si="1323"/>
        <v>0</v>
      </c>
      <c r="QN246" s="1460">
        <f t="shared" ref="QL246:QQ288" si="1532">IF(QN$12&lt;$AO246,0,IF(QN$12&lt;=$AU246,(QN$8-$LW246)*$D246/12,IF(QN$12&gt;=$BF246,(QN$8-$LZ246)*$D246/12,IF(QN$12&gt;=$BE246,0,IF(QN$12&gt;=$BA246,(QN$8-$LY246)*$D246/12,IF(QN$12&gt;=$AZ246,0,IF(QN$12&gt;=$AV246,(QN$8-$LX246)*$D246/12,0)))))))</f>
        <v>0</v>
      </c>
      <c r="QO246" s="1460">
        <f t="shared" si="1532"/>
        <v>0</v>
      </c>
      <c r="QP246" s="1460">
        <f t="shared" si="1532"/>
        <v>0</v>
      </c>
      <c r="QQ246" s="1460">
        <f t="shared" si="1532"/>
        <v>0</v>
      </c>
    </row>
    <row r="247" spans="1:459" s="1466" customFormat="1" ht="22.5" customHeight="1">
      <c r="A247" s="1468"/>
      <c r="B247" s="1469"/>
      <c r="C247" s="1469"/>
      <c r="D247" s="1470"/>
      <c r="E247" s="1471"/>
      <c r="F247" s="1472"/>
      <c r="G247" s="1472"/>
      <c r="H247" s="1473">
        <f t="shared" si="1342"/>
        <v>0</v>
      </c>
      <c r="I247" s="1474">
        <v>0</v>
      </c>
      <c r="J247" s="1475">
        <f t="shared" si="437"/>
        <v>0</v>
      </c>
      <c r="K247" s="1476">
        <v>0</v>
      </c>
      <c r="L247" s="1477">
        <f t="shared" si="1343"/>
        <v>0</v>
      </c>
      <c r="M247" s="1477">
        <f t="shared" si="1344"/>
        <v>0</v>
      </c>
      <c r="N247" s="1478"/>
      <c r="O247" s="1479">
        <v>0</v>
      </c>
      <c r="P247" s="1480">
        <v>0</v>
      </c>
      <c r="Q247" s="1828">
        <v>0</v>
      </c>
      <c r="R247" s="1831">
        <f t="shared" si="1345"/>
        <v>0</v>
      </c>
      <c r="S247" s="1481">
        <f>IF(AND(SUM(O247:Q247)=0,N247="NNN"),MIN('Operating History and Pro Forma'!$M$33,'Operating History and Pro Forma'!$T$15)*D247,SUM(O247:Q247)*D247)</f>
        <v>0</v>
      </c>
      <c r="T247" s="1482">
        <f t="shared" si="1346"/>
        <v>0</v>
      </c>
      <c r="U247" s="1483">
        <f t="shared" si="1347"/>
        <v>0</v>
      </c>
      <c r="V247" s="1480"/>
      <c r="W247" s="1514"/>
      <c r="X247" s="1486" t="str">
        <f t="shared" si="1348"/>
        <v/>
      </c>
      <c r="Y247" s="1487">
        <f t="shared" si="1349"/>
        <v>0</v>
      </c>
      <c r="Z247" s="1488"/>
      <c r="AA247" s="1488"/>
      <c r="AB247" s="1488"/>
      <c r="AC247" s="1488"/>
      <c r="AD247" s="1489">
        <f t="shared" si="1350"/>
        <v>0</v>
      </c>
      <c r="AE247" s="1490" t="str">
        <f t="shared" si="1351"/>
        <v/>
      </c>
      <c r="AF247" s="1491">
        <f t="shared" si="1352"/>
        <v>0</v>
      </c>
      <c r="AG247" s="1492">
        <f t="shared" si="1353"/>
        <v>0</v>
      </c>
      <c r="AH247" s="1493">
        <f t="shared" si="1526"/>
        <v>0</v>
      </c>
      <c r="AI247" s="1493">
        <f t="shared" si="1526"/>
        <v>0</v>
      </c>
      <c r="AJ247" s="1494">
        <f t="shared" si="1526"/>
        <v>0</v>
      </c>
      <c r="AK247" s="1494">
        <f t="shared" si="1526"/>
        <v>0</v>
      </c>
      <c r="AL247" s="1495">
        <f t="shared" si="1526"/>
        <v>0</v>
      </c>
      <c r="AM247" s="1496">
        <f t="shared" si="1526"/>
        <v>0</v>
      </c>
      <c r="AN247" s="1497">
        <f t="shared" si="399"/>
        <v>0</v>
      </c>
      <c r="AO247" s="1498">
        <f t="shared" si="1327"/>
        <v>0</v>
      </c>
      <c r="AP247" s="1499">
        <f t="shared" si="1354"/>
        <v>0</v>
      </c>
      <c r="AQ247" s="1500">
        <f t="shared" si="1355"/>
        <v>0</v>
      </c>
      <c r="AR247" s="1501">
        <f t="shared" si="1356"/>
        <v>0</v>
      </c>
      <c r="AS247" s="1498">
        <f t="shared" si="1324"/>
        <v>0</v>
      </c>
      <c r="AT247" s="1501">
        <f t="shared" si="1357"/>
        <v>0</v>
      </c>
      <c r="AU247" s="1498">
        <f t="shared" si="1358"/>
        <v>1</v>
      </c>
      <c r="AV247" s="1498">
        <f t="shared" si="1359"/>
        <v>2</v>
      </c>
      <c r="AW247" s="1499">
        <f t="shared" si="1360"/>
        <v>0</v>
      </c>
      <c r="AX247" s="1502">
        <f t="shared" si="1361"/>
        <v>0</v>
      </c>
      <c r="AY247" s="1503">
        <f t="shared" si="1362"/>
        <v>0</v>
      </c>
      <c r="AZ247" s="1498">
        <f t="shared" si="1363"/>
        <v>2</v>
      </c>
      <c r="BA247" s="1498">
        <f t="shared" si="1364"/>
        <v>3</v>
      </c>
      <c r="BB247" s="1499">
        <f t="shared" si="1365"/>
        <v>0</v>
      </c>
      <c r="BC247" s="1502">
        <f t="shared" si="1366"/>
        <v>0</v>
      </c>
      <c r="BD247" s="1503">
        <f t="shared" si="1367"/>
        <v>0</v>
      </c>
      <c r="BE247" s="1498">
        <f t="shared" si="1368"/>
        <v>3</v>
      </c>
      <c r="BF247" s="1498">
        <f t="shared" si="1369"/>
        <v>4</v>
      </c>
      <c r="BG247" s="1499">
        <f t="shared" si="1370"/>
        <v>0</v>
      </c>
      <c r="BH247" s="1502">
        <f t="shared" si="1371"/>
        <v>0</v>
      </c>
      <c r="BI247" s="1502">
        <f t="shared" si="1372"/>
        <v>0</v>
      </c>
      <c r="BJ247" s="1504">
        <f t="shared" si="1373"/>
        <v>1900</v>
      </c>
      <c r="BK247" s="1505" t="str">
        <f t="shared" si="1374"/>
        <v/>
      </c>
      <c r="BL247" s="1506"/>
      <c r="BM247" s="1507">
        <f t="shared" si="1375"/>
        <v>0</v>
      </c>
      <c r="BN247" s="1508">
        <f t="shared" si="1521"/>
        <v>0</v>
      </c>
      <c r="BO247" s="1508">
        <f t="shared" si="1521"/>
        <v>0</v>
      </c>
      <c r="BP247" s="1508">
        <f t="shared" si="1521"/>
        <v>0</v>
      </c>
      <c r="BQ247" s="1508">
        <f t="shared" si="1521"/>
        <v>0</v>
      </c>
      <c r="BR247" s="1508">
        <f t="shared" si="1521"/>
        <v>0</v>
      </c>
      <c r="BS247" s="1508">
        <f t="shared" si="1521"/>
        <v>0</v>
      </c>
      <c r="BT247" s="1508">
        <f t="shared" si="1521"/>
        <v>0</v>
      </c>
      <c r="BU247" s="1508">
        <f t="shared" si="1521"/>
        <v>0</v>
      </c>
      <c r="BV247" s="1508">
        <f t="shared" si="1521"/>
        <v>0</v>
      </c>
      <c r="BW247" s="1508">
        <f t="shared" si="1521"/>
        <v>0</v>
      </c>
      <c r="BX247" s="1508">
        <f t="shared" si="1521"/>
        <v>0</v>
      </c>
      <c r="BY247" s="1507">
        <f t="shared" si="1521"/>
        <v>0</v>
      </c>
      <c r="BZ247" s="1508">
        <f t="shared" si="1521"/>
        <v>0</v>
      </c>
      <c r="CA247" s="1508">
        <f t="shared" si="1521"/>
        <v>0</v>
      </c>
      <c r="CB247" s="1508">
        <f t="shared" si="1521"/>
        <v>0</v>
      </c>
      <c r="CC247" s="1508">
        <f t="shared" si="1521"/>
        <v>0</v>
      </c>
      <c r="CD247" s="1508">
        <f t="shared" si="1516"/>
        <v>0</v>
      </c>
      <c r="CE247" s="1508">
        <f t="shared" si="1516"/>
        <v>0</v>
      </c>
      <c r="CF247" s="1508">
        <f t="shared" si="1516"/>
        <v>0</v>
      </c>
      <c r="CG247" s="1508">
        <f t="shared" si="1516"/>
        <v>0</v>
      </c>
      <c r="CH247" s="1508">
        <f t="shared" si="1516"/>
        <v>0</v>
      </c>
      <c r="CI247" s="1508">
        <f t="shared" si="1516"/>
        <v>0</v>
      </c>
      <c r="CJ247" s="1509">
        <f t="shared" si="1516"/>
        <v>0</v>
      </c>
      <c r="CK247" s="1507">
        <f t="shared" si="1516"/>
        <v>0</v>
      </c>
      <c r="CL247" s="1508">
        <f t="shared" si="1516"/>
        <v>0</v>
      </c>
      <c r="CM247" s="1508">
        <f t="shared" si="1516"/>
        <v>0</v>
      </c>
      <c r="CN247" s="1508">
        <f t="shared" si="1516"/>
        <v>0</v>
      </c>
      <c r="CO247" s="1508">
        <f t="shared" si="1516"/>
        <v>0</v>
      </c>
      <c r="CP247" s="1508">
        <f t="shared" si="1516"/>
        <v>0</v>
      </c>
      <c r="CQ247" s="1508">
        <f t="shared" si="1516"/>
        <v>0</v>
      </c>
      <c r="CR247" s="1508">
        <f t="shared" si="1516"/>
        <v>0</v>
      </c>
      <c r="CS247" s="1508">
        <f t="shared" si="1516"/>
        <v>0</v>
      </c>
      <c r="CT247" s="1508">
        <f t="shared" si="1517"/>
        <v>0</v>
      </c>
      <c r="CU247" s="1508">
        <f t="shared" si="1517"/>
        <v>0</v>
      </c>
      <c r="CV247" s="1509">
        <f t="shared" si="1517"/>
        <v>0</v>
      </c>
      <c r="CW247" s="1508">
        <f t="shared" si="1517"/>
        <v>0</v>
      </c>
      <c r="CX247" s="1508">
        <f t="shared" si="1517"/>
        <v>0</v>
      </c>
      <c r="CY247" s="1508">
        <f t="shared" si="1517"/>
        <v>0</v>
      </c>
      <c r="CZ247" s="1508">
        <f t="shared" si="1517"/>
        <v>0</v>
      </c>
      <c r="DA247" s="1508">
        <f t="shared" si="1517"/>
        <v>0</v>
      </c>
      <c r="DB247" s="1508">
        <f t="shared" si="1517"/>
        <v>0</v>
      </c>
      <c r="DC247" s="1508">
        <f t="shared" si="1517"/>
        <v>0</v>
      </c>
      <c r="DD247" s="1508">
        <f t="shared" si="1517"/>
        <v>0</v>
      </c>
      <c r="DE247" s="1508">
        <f t="shared" si="1517"/>
        <v>0</v>
      </c>
      <c r="DF247" s="1508">
        <f t="shared" si="1517"/>
        <v>0</v>
      </c>
      <c r="DG247" s="1508">
        <f t="shared" si="1517"/>
        <v>0</v>
      </c>
      <c r="DH247" s="1509">
        <f t="shared" si="1517"/>
        <v>0</v>
      </c>
      <c r="DI247" s="1508">
        <f t="shared" si="1517"/>
        <v>0</v>
      </c>
      <c r="DJ247" s="1508">
        <f t="shared" si="1518"/>
        <v>0</v>
      </c>
      <c r="DK247" s="1508">
        <f t="shared" si="1518"/>
        <v>0</v>
      </c>
      <c r="DL247" s="1508">
        <f t="shared" si="1518"/>
        <v>0</v>
      </c>
      <c r="DM247" s="1508">
        <f t="shared" si="1518"/>
        <v>0</v>
      </c>
      <c r="DN247" s="1508">
        <f t="shared" si="1518"/>
        <v>0</v>
      </c>
      <c r="DO247" s="1508">
        <f t="shared" si="1518"/>
        <v>0</v>
      </c>
      <c r="DP247" s="1508">
        <f t="shared" si="1518"/>
        <v>0</v>
      </c>
      <c r="DQ247" s="1508">
        <f t="shared" si="1518"/>
        <v>0</v>
      </c>
      <c r="DR247" s="1508">
        <f t="shared" si="1518"/>
        <v>0</v>
      </c>
      <c r="DS247" s="1508">
        <f t="shared" si="1518"/>
        <v>0</v>
      </c>
      <c r="DT247" s="1509">
        <f t="shared" si="1518"/>
        <v>0</v>
      </c>
      <c r="DU247" s="1507">
        <f t="shared" si="1518"/>
        <v>0</v>
      </c>
      <c r="DV247" s="1508">
        <f t="shared" si="1518"/>
        <v>0</v>
      </c>
      <c r="DW247" s="1508">
        <f t="shared" si="1518"/>
        <v>0</v>
      </c>
      <c r="DX247" s="1508">
        <f t="shared" si="1518"/>
        <v>0</v>
      </c>
      <c r="DY247" s="1508">
        <f t="shared" si="1518"/>
        <v>0</v>
      </c>
      <c r="DZ247" s="1508">
        <f t="shared" si="1519"/>
        <v>0</v>
      </c>
      <c r="EA247" s="1508">
        <f t="shared" si="1519"/>
        <v>0</v>
      </c>
      <c r="EB247" s="1508">
        <f t="shared" si="1519"/>
        <v>0</v>
      </c>
      <c r="EC247" s="1508">
        <f t="shared" si="1519"/>
        <v>0</v>
      </c>
      <c r="ED247" s="1508">
        <f t="shared" si="1519"/>
        <v>0</v>
      </c>
      <c r="EE247" s="1508">
        <f t="shared" si="1519"/>
        <v>0</v>
      </c>
      <c r="EF247" s="1508">
        <f t="shared" si="1519"/>
        <v>0</v>
      </c>
      <c r="EG247" s="1507">
        <f t="shared" si="1519"/>
        <v>0</v>
      </c>
      <c r="EH247" s="1508">
        <f t="shared" si="1519"/>
        <v>0</v>
      </c>
      <c r="EI247" s="1508">
        <f t="shared" si="1519"/>
        <v>0</v>
      </c>
      <c r="EJ247" s="1508">
        <f t="shared" si="1519"/>
        <v>0</v>
      </c>
      <c r="EK247" s="1508">
        <f t="shared" si="1519"/>
        <v>0</v>
      </c>
      <c r="EL247" s="1508">
        <f t="shared" si="1519"/>
        <v>0</v>
      </c>
      <c r="EM247" s="1508">
        <f t="shared" si="1519"/>
        <v>0</v>
      </c>
      <c r="EN247" s="1508">
        <f t="shared" si="1519"/>
        <v>0</v>
      </c>
      <c r="EO247" s="1508">
        <f t="shared" si="1519"/>
        <v>0</v>
      </c>
      <c r="EP247" s="1508">
        <f t="shared" si="1520"/>
        <v>0</v>
      </c>
      <c r="EQ247" s="1508">
        <f t="shared" si="1520"/>
        <v>0</v>
      </c>
      <c r="ER247" s="1509">
        <f t="shared" si="1520"/>
        <v>0</v>
      </c>
      <c r="ES247" s="1507">
        <f t="shared" si="1520"/>
        <v>0</v>
      </c>
      <c r="ET247" s="1508">
        <f t="shared" si="1520"/>
        <v>0</v>
      </c>
      <c r="EU247" s="1508">
        <f t="shared" si="1520"/>
        <v>0</v>
      </c>
      <c r="EV247" s="1508">
        <f t="shared" si="1520"/>
        <v>0</v>
      </c>
      <c r="EW247" s="1508">
        <f t="shared" si="1520"/>
        <v>0</v>
      </c>
      <c r="EX247" s="1508">
        <f t="shared" si="1520"/>
        <v>0</v>
      </c>
      <c r="EY247" s="1508">
        <f t="shared" si="1520"/>
        <v>0</v>
      </c>
      <c r="EZ247" s="1508">
        <f t="shared" si="1520"/>
        <v>0</v>
      </c>
      <c r="FA247" s="1508">
        <f t="shared" si="1520"/>
        <v>0</v>
      </c>
      <c r="FB247" s="1508">
        <f t="shared" si="1520"/>
        <v>0</v>
      </c>
      <c r="FC247" s="1508">
        <f t="shared" si="1520"/>
        <v>0</v>
      </c>
      <c r="FD247" s="1509">
        <f t="shared" si="1520"/>
        <v>0</v>
      </c>
      <c r="FE247" s="1508">
        <f t="shared" si="1520"/>
        <v>0</v>
      </c>
      <c r="FF247" s="1508">
        <f t="shared" si="1339"/>
        <v>0</v>
      </c>
      <c r="FG247" s="1508">
        <f t="shared" si="1515"/>
        <v>0</v>
      </c>
      <c r="FH247" s="1508">
        <f t="shared" si="1515"/>
        <v>0</v>
      </c>
      <c r="FI247" s="1508">
        <f t="shared" si="1515"/>
        <v>0</v>
      </c>
      <c r="FJ247" s="1508">
        <f t="shared" si="1515"/>
        <v>0</v>
      </c>
      <c r="FK247" s="1508">
        <f t="shared" si="1515"/>
        <v>0</v>
      </c>
      <c r="FL247" s="1508">
        <f t="shared" si="1515"/>
        <v>0</v>
      </c>
      <c r="FM247" s="1508">
        <f t="shared" si="1515"/>
        <v>0</v>
      </c>
      <c r="FN247" s="1508">
        <f t="shared" si="1515"/>
        <v>0</v>
      </c>
      <c r="FO247" s="1508">
        <f t="shared" si="1515"/>
        <v>0</v>
      </c>
      <c r="FP247" s="1509">
        <f t="shared" si="1515"/>
        <v>0</v>
      </c>
      <c r="FQ247" s="1508">
        <f t="shared" si="1515"/>
        <v>0</v>
      </c>
      <c r="FR247" s="1508">
        <f t="shared" ref="FG247:FV263" si="1533">IF(FR$12&lt;$AO247,0,IF(FR$12&lt;=$AU247,IF(FR$12&lt;$AS247,$L247,$AT247),IF(OR(AND(FR$12&lt;$BF247,FR$12&gt;=$BE247),AND(FR$12&lt;$BA247,FR$12&gt;=$AZ247),AND(FR$12&lt;$AV247,FR$12&gt;=$AU247)),0,IF(FR$12&gt;=$BF247,$BG247*$D247/12,IF(FR$12&gt;=$BA247,$BB247*$D247/12,IF(FR$12&gt;=$AV247,$AW247*$D247/12))))))</f>
        <v>0</v>
      </c>
      <c r="FS247" s="1508">
        <f t="shared" si="1533"/>
        <v>0</v>
      </c>
      <c r="FT247" s="1508">
        <f t="shared" si="1533"/>
        <v>0</v>
      </c>
      <c r="FU247" s="1508">
        <f t="shared" si="1533"/>
        <v>0</v>
      </c>
      <c r="FV247" s="1508">
        <f t="shared" si="1533"/>
        <v>0</v>
      </c>
      <c r="FW247" s="1508">
        <f t="shared" si="1527"/>
        <v>0</v>
      </c>
      <c r="FX247" s="1508">
        <f t="shared" si="1527"/>
        <v>0</v>
      </c>
      <c r="FY247" s="1508">
        <f t="shared" si="1527"/>
        <v>0</v>
      </c>
      <c r="FZ247" s="1508">
        <f t="shared" si="1527"/>
        <v>0</v>
      </c>
      <c r="GA247" s="1508">
        <f t="shared" si="1527"/>
        <v>0</v>
      </c>
      <c r="GB247" s="1509">
        <f t="shared" si="1527"/>
        <v>0</v>
      </c>
      <c r="GC247" s="1506"/>
      <c r="GD247" s="1458">
        <f t="shared" si="1377"/>
        <v>1</v>
      </c>
      <c r="GE247" s="1510">
        <f t="shared" si="1528"/>
        <v>0</v>
      </c>
      <c r="GF247" s="1511">
        <f t="shared" si="1528"/>
        <v>0</v>
      </c>
      <c r="GG247" s="1511">
        <f t="shared" si="1528"/>
        <v>0</v>
      </c>
      <c r="GH247" s="1511">
        <f t="shared" si="1528"/>
        <v>0</v>
      </c>
      <c r="GI247" s="1511">
        <f t="shared" si="1528"/>
        <v>0</v>
      </c>
      <c r="GJ247" s="1511">
        <f t="shared" si="1528"/>
        <v>0</v>
      </c>
      <c r="GK247" s="1511">
        <f t="shared" si="1528"/>
        <v>0</v>
      </c>
      <c r="GL247" s="1511">
        <f t="shared" si="1528"/>
        <v>0</v>
      </c>
      <c r="GM247" s="1511">
        <f t="shared" si="1528"/>
        <v>0</v>
      </c>
      <c r="GN247" s="1512">
        <f t="shared" si="1528"/>
        <v>0</v>
      </c>
      <c r="GO247" s="1513">
        <f t="shared" si="1378"/>
        <v>0</v>
      </c>
      <c r="GP247" s="1506"/>
      <c r="GQ247" s="1510">
        <f t="shared" si="1304"/>
        <v>0</v>
      </c>
      <c r="GR247" s="1511">
        <f t="shared" si="1510"/>
        <v>0</v>
      </c>
      <c r="GS247" s="1511">
        <f t="shared" si="1510"/>
        <v>0</v>
      </c>
      <c r="GT247" s="1511">
        <f t="shared" si="1510"/>
        <v>0</v>
      </c>
      <c r="GU247" s="1511">
        <f t="shared" si="1510"/>
        <v>0</v>
      </c>
      <c r="GV247" s="1511">
        <f t="shared" si="1510"/>
        <v>0</v>
      </c>
      <c r="GW247" s="1511">
        <f t="shared" si="1510"/>
        <v>0</v>
      </c>
      <c r="GX247" s="1511">
        <f t="shared" si="1510"/>
        <v>0</v>
      </c>
      <c r="GY247" s="1511">
        <f t="shared" si="1510"/>
        <v>0</v>
      </c>
      <c r="GZ247" s="1512">
        <f t="shared" si="1510"/>
        <v>0</v>
      </c>
      <c r="HA247" s="1513">
        <f t="shared" si="1379"/>
        <v>0</v>
      </c>
      <c r="HB247" s="1506">
        <f t="shared" si="1380"/>
        <v>1</v>
      </c>
      <c r="HC247" s="1506"/>
      <c r="HD247" s="1508">
        <f t="shared" si="1381"/>
        <v>0</v>
      </c>
      <c r="HE247" s="1460">
        <f t="shared" si="1382"/>
        <v>0</v>
      </c>
      <c r="HF247" s="1460">
        <f t="shared" si="1383"/>
        <v>0</v>
      </c>
      <c r="HG247" s="1460">
        <f t="shared" si="1384"/>
        <v>0</v>
      </c>
      <c r="HH247" s="1460">
        <f t="shared" si="1385"/>
        <v>0</v>
      </c>
      <c r="HI247" s="1460">
        <f t="shared" si="1386"/>
        <v>0</v>
      </c>
      <c r="HJ247" s="1460">
        <f t="shared" si="1387"/>
        <v>0</v>
      </c>
      <c r="HK247" s="1460">
        <f t="shared" si="1388"/>
        <v>0</v>
      </c>
      <c r="HL247" s="1460">
        <f t="shared" si="1389"/>
        <v>0</v>
      </c>
      <c r="HM247" s="1460">
        <f t="shared" si="1390"/>
        <v>0</v>
      </c>
      <c r="HN247" s="1460">
        <f t="shared" si="1391"/>
        <v>0</v>
      </c>
      <c r="HO247" s="1460">
        <f t="shared" si="1392"/>
        <v>0</v>
      </c>
      <c r="HP247" s="1460">
        <f t="shared" si="1393"/>
        <v>0</v>
      </c>
      <c r="HQ247" s="1460">
        <f t="shared" si="1394"/>
        <v>0</v>
      </c>
      <c r="HR247" s="1460">
        <f t="shared" si="1395"/>
        <v>0</v>
      </c>
      <c r="HS247" s="1460">
        <f t="shared" si="1396"/>
        <v>0</v>
      </c>
      <c r="HT247" s="1460">
        <f t="shared" si="1397"/>
        <v>0</v>
      </c>
      <c r="HU247" s="1460">
        <f t="shared" si="1398"/>
        <v>0</v>
      </c>
      <c r="HV247" s="1460">
        <f t="shared" si="1399"/>
        <v>0</v>
      </c>
      <c r="HW247" s="1460">
        <f t="shared" si="1400"/>
        <v>0</v>
      </c>
      <c r="HX247" s="1460">
        <f t="shared" si="1401"/>
        <v>0</v>
      </c>
      <c r="HY247" s="1460">
        <f t="shared" si="1402"/>
        <v>0</v>
      </c>
      <c r="HZ247" s="1460">
        <f t="shared" si="1403"/>
        <v>0</v>
      </c>
      <c r="IA247" s="1460">
        <f t="shared" si="1404"/>
        <v>0</v>
      </c>
      <c r="IB247" s="1460">
        <f t="shared" si="1405"/>
        <v>0</v>
      </c>
      <c r="IC247" s="1460">
        <f t="shared" si="1406"/>
        <v>0</v>
      </c>
      <c r="ID247" s="1460">
        <f t="shared" si="1407"/>
        <v>0</v>
      </c>
      <c r="IE247" s="1460">
        <f t="shared" si="1408"/>
        <v>0</v>
      </c>
      <c r="IF247" s="1460">
        <f t="shared" si="1409"/>
        <v>0</v>
      </c>
      <c r="IG247" s="1460">
        <f t="shared" si="1410"/>
        <v>0</v>
      </c>
      <c r="IH247" s="1460">
        <f t="shared" si="1411"/>
        <v>0</v>
      </c>
      <c r="II247" s="1460">
        <f t="shared" si="1412"/>
        <v>0</v>
      </c>
      <c r="IJ247" s="1460">
        <f t="shared" si="1413"/>
        <v>0</v>
      </c>
      <c r="IK247" s="1460">
        <f t="shared" si="1414"/>
        <v>0</v>
      </c>
      <c r="IL247" s="1460">
        <f t="shared" si="1415"/>
        <v>0</v>
      </c>
      <c r="IM247" s="1460">
        <f t="shared" si="1416"/>
        <v>0</v>
      </c>
      <c r="IN247" s="1460">
        <f t="shared" si="1417"/>
        <v>0</v>
      </c>
      <c r="IO247" s="1460">
        <f t="shared" si="1418"/>
        <v>0</v>
      </c>
      <c r="IP247" s="1460">
        <f t="shared" si="1419"/>
        <v>0</v>
      </c>
      <c r="IQ247" s="1460">
        <f t="shared" si="1420"/>
        <v>0</v>
      </c>
      <c r="IR247" s="1460">
        <f t="shared" si="1421"/>
        <v>0</v>
      </c>
      <c r="IS247" s="1460">
        <f t="shared" si="1422"/>
        <v>0</v>
      </c>
      <c r="IT247" s="1460">
        <f t="shared" si="1423"/>
        <v>0</v>
      </c>
      <c r="IU247" s="1460">
        <f t="shared" si="1424"/>
        <v>0</v>
      </c>
      <c r="IV247" s="1460">
        <f t="shared" si="1425"/>
        <v>0</v>
      </c>
      <c r="IW247" s="1460">
        <f t="shared" si="1426"/>
        <v>0</v>
      </c>
      <c r="IX247" s="1460">
        <f t="shared" si="1427"/>
        <v>0</v>
      </c>
      <c r="IY247" s="1460">
        <f t="shared" si="1428"/>
        <v>0</v>
      </c>
      <c r="IZ247" s="1460">
        <f t="shared" si="1429"/>
        <v>0</v>
      </c>
      <c r="JA247" s="1460">
        <f t="shared" si="1430"/>
        <v>0</v>
      </c>
      <c r="JB247" s="1460">
        <f t="shared" si="1431"/>
        <v>0</v>
      </c>
      <c r="JC247" s="1460">
        <f t="shared" si="1432"/>
        <v>0</v>
      </c>
      <c r="JD247" s="1460">
        <f t="shared" si="1433"/>
        <v>0</v>
      </c>
      <c r="JE247" s="1460">
        <f t="shared" si="1434"/>
        <v>0</v>
      </c>
      <c r="JF247" s="1460">
        <f t="shared" si="1435"/>
        <v>0</v>
      </c>
      <c r="JG247" s="1460">
        <f t="shared" si="1436"/>
        <v>0</v>
      </c>
      <c r="JH247" s="1460">
        <f t="shared" si="1437"/>
        <v>0</v>
      </c>
      <c r="JI247" s="1460">
        <f t="shared" si="1438"/>
        <v>0</v>
      </c>
      <c r="JJ247" s="1460">
        <f t="shared" si="1439"/>
        <v>0</v>
      </c>
      <c r="JK247" s="1460">
        <f t="shared" si="1440"/>
        <v>0</v>
      </c>
      <c r="JL247" s="1460">
        <f t="shared" si="1441"/>
        <v>0</v>
      </c>
      <c r="JM247" s="1460">
        <f t="shared" si="1442"/>
        <v>0</v>
      </c>
      <c r="JN247" s="1460">
        <f t="shared" si="1443"/>
        <v>0</v>
      </c>
      <c r="JO247" s="1460">
        <f t="shared" si="1444"/>
        <v>0</v>
      </c>
      <c r="JP247" s="1460">
        <f t="shared" si="1445"/>
        <v>0</v>
      </c>
      <c r="JQ247" s="1460">
        <f t="shared" si="1446"/>
        <v>0</v>
      </c>
      <c r="JR247" s="1460">
        <f t="shared" si="1447"/>
        <v>0</v>
      </c>
      <c r="JS247" s="1460">
        <f t="shared" si="1448"/>
        <v>0</v>
      </c>
      <c r="JT247" s="1460">
        <f t="shared" si="1449"/>
        <v>0</v>
      </c>
      <c r="JU247" s="1460">
        <f t="shared" si="1450"/>
        <v>0</v>
      </c>
      <c r="JV247" s="1460">
        <f t="shared" si="1451"/>
        <v>0</v>
      </c>
      <c r="JW247" s="1460">
        <f t="shared" si="1452"/>
        <v>0</v>
      </c>
      <c r="JX247" s="1460">
        <f t="shared" si="1453"/>
        <v>0</v>
      </c>
      <c r="JY247" s="1460">
        <f t="shared" si="1454"/>
        <v>0</v>
      </c>
      <c r="JZ247" s="1460">
        <f t="shared" si="1455"/>
        <v>0</v>
      </c>
      <c r="KA247" s="1460">
        <f t="shared" si="1456"/>
        <v>0</v>
      </c>
      <c r="KB247" s="1460">
        <f t="shared" si="1457"/>
        <v>0</v>
      </c>
      <c r="KC247" s="1460">
        <f t="shared" si="1458"/>
        <v>0</v>
      </c>
      <c r="KD247" s="1460">
        <f t="shared" si="1459"/>
        <v>0</v>
      </c>
      <c r="KE247" s="1460">
        <f t="shared" si="1460"/>
        <v>0</v>
      </c>
      <c r="KF247" s="1460">
        <f t="shared" si="1461"/>
        <v>0</v>
      </c>
      <c r="KG247" s="1460">
        <f t="shared" si="1462"/>
        <v>0</v>
      </c>
      <c r="KH247" s="1460">
        <f t="shared" si="1463"/>
        <v>0</v>
      </c>
      <c r="KI247" s="1460">
        <f t="shared" si="1464"/>
        <v>0</v>
      </c>
      <c r="KJ247" s="1460">
        <f t="shared" si="1465"/>
        <v>0</v>
      </c>
      <c r="KK247" s="1460">
        <f t="shared" si="1466"/>
        <v>0</v>
      </c>
      <c r="KL247" s="1460">
        <f t="shared" si="1467"/>
        <v>0</v>
      </c>
      <c r="KM247" s="1460">
        <f t="shared" si="1468"/>
        <v>0</v>
      </c>
      <c r="KN247" s="1460">
        <f t="shared" si="1469"/>
        <v>0</v>
      </c>
      <c r="KO247" s="1460">
        <f t="shared" si="1470"/>
        <v>0</v>
      </c>
      <c r="KP247" s="1460">
        <f t="shared" si="1471"/>
        <v>0</v>
      </c>
      <c r="KQ247" s="1460">
        <f t="shared" si="1472"/>
        <v>0</v>
      </c>
      <c r="KR247" s="1460">
        <f t="shared" si="1473"/>
        <v>0</v>
      </c>
      <c r="KS247" s="1460">
        <f t="shared" si="1474"/>
        <v>0</v>
      </c>
      <c r="KT247" s="1460">
        <f t="shared" si="1475"/>
        <v>0</v>
      </c>
      <c r="KU247" s="1460">
        <f t="shared" si="1476"/>
        <v>0</v>
      </c>
      <c r="KV247" s="1460">
        <f t="shared" si="1477"/>
        <v>0</v>
      </c>
      <c r="KW247" s="1460">
        <f t="shared" si="1478"/>
        <v>0</v>
      </c>
      <c r="KX247" s="1460">
        <f t="shared" si="1479"/>
        <v>0</v>
      </c>
      <c r="KY247" s="1460">
        <f t="shared" si="1480"/>
        <v>0</v>
      </c>
      <c r="KZ247" s="1460">
        <f t="shared" si="1481"/>
        <v>0</v>
      </c>
      <c r="LA247" s="1460">
        <f t="shared" si="1482"/>
        <v>0</v>
      </c>
      <c r="LB247" s="1460">
        <f t="shared" si="1483"/>
        <v>0</v>
      </c>
      <c r="LC247" s="1460">
        <f t="shared" si="1484"/>
        <v>0</v>
      </c>
      <c r="LD247" s="1460">
        <f t="shared" si="1485"/>
        <v>0</v>
      </c>
      <c r="LE247" s="1460">
        <f t="shared" si="1486"/>
        <v>0</v>
      </c>
      <c r="LF247" s="1460">
        <f t="shared" si="1487"/>
        <v>0</v>
      </c>
      <c r="LG247" s="1460">
        <f t="shared" si="1488"/>
        <v>0</v>
      </c>
      <c r="LH247" s="1460">
        <f t="shared" si="1489"/>
        <v>0</v>
      </c>
      <c r="LI247" s="1460">
        <f t="shared" si="1490"/>
        <v>0</v>
      </c>
      <c r="LJ247" s="1460">
        <f t="shared" si="1491"/>
        <v>0</v>
      </c>
      <c r="LK247" s="1460">
        <f t="shared" si="1492"/>
        <v>0</v>
      </c>
      <c r="LL247" s="1460">
        <f t="shared" si="1493"/>
        <v>0</v>
      </c>
      <c r="LM247" s="1460">
        <f t="shared" si="1494"/>
        <v>0</v>
      </c>
      <c r="LN247" s="1460">
        <f t="shared" si="1495"/>
        <v>0</v>
      </c>
      <c r="LO247" s="1460">
        <f t="shared" si="1496"/>
        <v>0</v>
      </c>
      <c r="LP247" s="1460">
        <f t="shared" si="1497"/>
        <v>0</v>
      </c>
      <c r="LQ247" s="1460">
        <f t="shared" si="1498"/>
        <v>0</v>
      </c>
      <c r="LR247" s="1460">
        <f t="shared" si="1499"/>
        <v>0</v>
      </c>
      <c r="LS247" s="1460">
        <f t="shared" si="1500"/>
        <v>0</v>
      </c>
      <c r="LW247" s="1467">
        <f t="shared" si="1501"/>
        <v>0</v>
      </c>
      <c r="LX247" s="1467">
        <f t="shared" si="1502"/>
        <v>0</v>
      </c>
      <c r="LY247" s="1467">
        <f t="shared" si="1503"/>
        <v>0</v>
      </c>
      <c r="LZ247" s="1467">
        <f t="shared" si="1504"/>
        <v>0</v>
      </c>
      <c r="MA247" s="1506"/>
      <c r="MB247" s="1460">
        <f t="shared" si="1505"/>
        <v>0</v>
      </c>
      <c r="MC247" s="1460">
        <f t="shared" si="1522"/>
        <v>0</v>
      </c>
      <c r="MD247" s="1460">
        <f t="shared" si="1522"/>
        <v>0</v>
      </c>
      <c r="ME247" s="1460">
        <f t="shared" si="1522"/>
        <v>0</v>
      </c>
      <c r="MF247" s="1460">
        <f t="shared" si="1522"/>
        <v>0</v>
      </c>
      <c r="MG247" s="1460">
        <f t="shared" si="1522"/>
        <v>0</v>
      </c>
      <c r="MH247" s="1460">
        <f t="shared" si="1522"/>
        <v>0</v>
      </c>
      <c r="MI247" s="1460">
        <f t="shared" si="1522"/>
        <v>0</v>
      </c>
      <c r="MJ247" s="1460">
        <f t="shared" si="1522"/>
        <v>0</v>
      </c>
      <c r="MK247" s="1460">
        <f t="shared" si="1522"/>
        <v>0</v>
      </c>
      <c r="ML247" s="1460">
        <f t="shared" si="1522"/>
        <v>0</v>
      </c>
      <c r="MM247" s="1460">
        <f t="shared" si="1522"/>
        <v>0</v>
      </c>
      <c r="MN247" s="1460">
        <f t="shared" si="1522"/>
        <v>0</v>
      </c>
      <c r="MO247" s="1460">
        <f t="shared" si="1522"/>
        <v>0</v>
      </c>
      <c r="MP247" s="1460">
        <f t="shared" si="1522"/>
        <v>0</v>
      </c>
      <c r="MQ247" s="1460">
        <f t="shared" si="1522"/>
        <v>0</v>
      </c>
      <c r="MR247" s="1460">
        <f t="shared" si="1522"/>
        <v>0</v>
      </c>
      <c r="MS247" s="1460">
        <f t="shared" si="1529"/>
        <v>0</v>
      </c>
      <c r="MT247" s="1460">
        <f t="shared" si="1529"/>
        <v>0</v>
      </c>
      <c r="MU247" s="1460">
        <f t="shared" si="1529"/>
        <v>0</v>
      </c>
      <c r="MV247" s="1460">
        <f t="shared" si="1529"/>
        <v>0</v>
      </c>
      <c r="MW247" s="1460">
        <f t="shared" si="1529"/>
        <v>0</v>
      </c>
      <c r="MX247" s="1460">
        <f t="shared" si="1529"/>
        <v>0</v>
      </c>
      <c r="MY247" s="1460">
        <f t="shared" si="1529"/>
        <v>0</v>
      </c>
      <c r="MZ247" s="1460">
        <f t="shared" si="1529"/>
        <v>0</v>
      </c>
      <c r="NA247" s="1460">
        <f t="shared" si="1529"/>
        <v>0</v>
      </c>
      <c r="NB247" s="1460">
        <f t="shared" si="1529"/>
        <v>0</v>
      </c>
      <c r="NC247" s="1460">
        <f t="shared" si="1529"/>
        <v>0</v>
      </c>
      <c r="ND247" s="1460">
        <f t="shared" si="1529"/>
        <v>0</v>
      </c>
      <c r="NE247" s="1460">
        <f t="shared" si="1529"/>
        <v>0</v>
      </c>
      <c r="NF247" s="1460">
        <f t="shared" si="1529"/>
        <v>0</v>
      </c>
      <c r="NG247" s="1460">
        <f t="shared" si="1529"/>
        <v>0</v>
      </c>
      <c r="NH247" s="1460">
        <f t="shared" si="1529"/>
        <v>0</v>
      </c>
      <c r="NI247" s="1460">
        <f t="shared" si="1530"/>
        <v>0</v>
      </c>
      <c r="NJ247" s="1460">
        <f t="shared" si="1530"/>
        <v>0</v>
      </c>
      <c r="NK247" s="1460">
        <f t="shared" si="1530"/>
        <v>0</v>
      </c>
      <c r="NL247" s="1460">
        <f t="shared" si="1530"/>
        <v>0</v>
      </c>
      <c r="NM247" s="1460">
        <f t="shared" si="1530"/>
        <v>0</v>
      </c>
      <c r="NN247" s="1460">
        <f t="shared" si="1530"/>
        <v>0</v>
      </c>
      <c r="NO247" s="1460">
        <f t="shared" si="1530"/>
        <v>0</v>
      </c>
      <c r="NP247" s="1460">
        <f t="shared" si="1530"/>
        <v>0</v>
      </c>
      <c r="NQ247" s="1460">
        <f t="shared" si="1530"/>
        <v>0</v>
      </c>
      <c r="NR247" s="1460">
        <f t="shared" si="1530"/>
        <v>0</v>
      </c>
      <c r="NS247" s="1460">
        <f t="shared" si="1530"/>
        <v>0</v>
      </c>
      <c r="NT247" s="1460">
        <f t="shared" si="1530"/>
        <v>0</v>
      </c>
      <c r="NU247" s="1460">
        <f t="shared" si="1530"/>
        <v>0</v>
      </c>
      <c r="NV247" s="1460">
        <f t="shared" si="1530"/>
        <v>0</v>
      </c>
      <c r="NW247" s="1460">
        <f t="shared" si="1530"/>
        <v>0</v>
      </c>
      <c r="NX247" s="1460">
        <f t="shared" si="1530"/>
        <v>0</v>
      </c>
      <c r="NY247" s="1460">
        <f t="shared" si="1531"/>
        <v>0</v>
      </c>
      <c r="NZ247" s="1460">
        <f t="shared" si="1531"/>
        <v>0</v>
      </c>
      <c r="OA247" s="1460">
        <f t="shared" si="1531"/>
        <v>0</v>
      </c>
      <c r="OB247" s="1460">
        <f t="shared" si="1531"/>
        <v>0</v>
      </c>
      <c r="OC247" s="1460">
        <f t="shared" si="1531"/>
        <v>0</v>
      </c>
      <c r="OD247" s="1460">
        <f t="shared" si="1531"/>
        <v>0</v>
      </c>
      <c r="OE247" s="1460">
        <f t="shared" si="1531"/>
        <v>0</v>
      </c>
      <c r="OF247" s="1460">
        <f t="shared" si="1531"/>
        <v>0</v>
      </c>
      <c r="OG247" s="1460">
        <f t="shared" si="1531"/>
        <v>0</v>
      </c>
      <c r="OH247" s="1460">
        <f t="shared" si="1531"/>
        <v>0</v>
      </c>
      <c r="OI247" s="1460">
        <f t="shared" si="1531"/>
        <v>0</v>
      </c>
      <c r="OJ247" s="1460">
        <f t="shared" si="1531"/>
        <v>0</v>
      </c>
      <c r="OK247" s="1460">
        <f t="shared" si="1531"/>
        <v>0</v>
      </c>
      <c r="OL247" s="1460">
        <f t="shared" si="1531"/>
        <v>0</v>
      </c>
      <c r="OM247" s="1460">
        <f t="shared" si="1531"/>
        <v>0</v>
      </c>
      <c r="ON247" s="1460">
        <f t="shared" si="1531"/>
        <v>0</v>
      </c>
      <c r="OO247" s="1460">
        <f t="shared" si="1513"/>
        <v>0</v>
      </c>
      <c r="OP247" s="1460">
        <f t="shared" si="1523"/>
        <v>0</v>
      </c>
      <c r="OQ247" s="1460">
        <f t="shared" si="1523"/>
        <v>0</v>
      </c>
      <c r="OR247" s="1460">
        <f t="shared" si="1523"/>
        <v>0</v>
      </c>
      <c r="OS247" s="1460">
        <f t="shared" si="1523"/>
        <v>0</v>
      </c>
      <c r="OT247" s="1460">
        <f t="shared" si="1523"/>
        <v>0</v>
      </c>
      <c r="OU247" s="1460">
        <f t="shared" si="1523"/>
        <v>0</v>
      </c>
      <c r="OV247" s="1460">
        <f t="shared" si="1523"/>
        <v>0</v>
      </c>
      <c r="OW247" s="1460">
        <f t="shared" si="1523"/>
        <v>0</v>
      </c>
      <c r="OX247" s="1460">
        <f t="shared" si="1523"/>
        <v>0</v>
      </c>
      <c r="OY247" s="1460">
        <f t="shared" si="1523"/>
        <v>0</v>
      </c>
      <c r="OZ247" s="1460">
        <f t="shared" si="1523"/>
        <v>0</v>
      </c>
      <c r="PA247" s="1460">
        <f t="shared" si="1523"/>
        <v>0</v>
      </c>
      <c r="PB247" s="1460">
        <f t="shared" si="1523"/>
        <v>0</v>
      </c>
      <c r="PC247" s="1460">
        <f t="shared" si="1523"/>
        <v>0</v>
      </c>
      <c r="PD247" s="1460">
        <f t="shared" si="1523"/>
        <v>0</v>
      </c>
      <c r="PE247" s="1460">
        <f t="shared" si="1523"/>
        <v>0</v>
      </c>
      <c r="PF247" s="1460">
        <f t="shared" si="1524"/>
        <v>0</v>
      </c>
      <c r="PG247" s="1460">
        <f t="shared" si="1524"/>
        <v>0</v>
      </c>
      <c r="PH247" s="1460">
        <f t="shared" si="1524"/>
        <v>0</v>
      </c>
      <c r="PI247" s="1460">
        <f t="shared" si="1524"/>
        <v>0</v>
      </c>
      <c r="PJ247" s="1460">
        <f t="shared" si="1524"/>
        <v>0</v>
      </c>
      <c r="PK247" s="1460">
        <f t="shared" si="1524"/>
        <v>0</v>
      </c>
      <c r="PL247" s="1460">
        <f t="shared" si="1524"/>
        <v>0</v>
      </c>
      <c r="PM247" s="1460">
        <f t="shared" si="1524"/>
        <v>0</v>
      </c>
      <c r="PN247" s="1460">
        <f t="shared" si="1524"/>
        <v>0</v>
      </c>
      <c r="PO247" s="1460">
        <f t="shared" si="1524"/>
        <v>0</v>
      </c>
      <c r="PP247" s="1460">
        <f t="shared" si="1524"/>
        <v>0</v>
      </c>
      <c r="PQ247" s="1460">
        <f t="shared" si="1524"/>
        <v>0</v>
      </c>
      <c r="PR247" s="1460">
        <f t="shared" si="1524"/>
        <v>0</v>
      </c>
      <c r="PS247" s="1460">
        <f t="shared" si="1524"/>
        <v>0</v>
      </c>
      <c r="PT247" s="1460">
        <f t="shared" si="1524"/>
        <v>0</v>
      </c>
      <c r="PU247" s="1460">
        <f t="shared" si="1524"/>
        <v>0</v>
      </c>
      <c r="PV247" s="1460">
        <f t="shared" si="1525"/>
        <v>0</v>
      </c>
      <c r="PW247" s="1460">
        <f t="shared" si="1525"/>
        <v>0</v>
      </c>
      <c r="PX247" s="1460">
        <f t="shared" si="1525"/>
        <v>0</v>
      </c>
      <c r="PY247" s="1460">
        <f t="shared" si="1525"/>
        <v>0</v>
      </c>
      <c r="PZ247" s="1460">
        <f t="shared" si="1525"/>
        <v>0</v>
      </c>
      <c r="QA247" s="1460">
        <f t="shared" si="1525"/>
        <v>0</v>
      </c>
      <c r="QB247" s="1460">
        <f t="shared" si="1525"/>
        <v>0</v>
      </c>
      <c r="QC247" s="1460">
        <f t="shared" si="1525"/>
        <v>0</v>
      </c>
      <c r="QD247" s="1460">
        <f t="shared" si="1525"/>
        <v>0</v>
      </c>
      <c r="QE247" s="1460">
        <f t="shared" si="1525"/>
        <v>0</v>
      </c>
      <c r="QF247" s="1460">
        <f t="shared" si="1525"/>
        <v>0</v>
      </c>
      <c r="QG247" s="1460">
        <f t="shared" si="1525"/>
        <v>0</v>
      </c>
      <c r="QH247" s="1460">
        <f t="shared" si="1525"/>
        <v>0</v>
      </c>
      <c r="QI247" s="1460">
        <f t="shared" si="1525"/>
        <v>0</v>
      </c>
      <c r="QJ247" s="1460">
        <f t="shared" si="1525"/>
        <v>0</v>
      </c>
      <c r="QK247" s="1460">
        <f t="shared" si="1525"/>
        <v>0</v>
      </c>
      <c r="QL247" s="1460">
        <f t="shared" si="1532"/>
        <v>0</v>
      </c>
      <c r="QM247" s="1460">
        <f t="shared" si="1532"/>
        <v>0</v>
      </c>
      <c r="QN247" s="1460">
        <f t="shared" si="1532"/>
        <v>0</v>
      </c>
      <c r="QO247" s="1460">
        <f t="shared" si="1532"/>
        <v>0</v>
      </c>
      <c r="QP247" s="1460">
        <f t="shared" si="1532"/>
        <v>0</v>
      </c>
      <c r="QQ247" s="1460">
        <f t="shared" si="1532"/>
        <v>0</v>
      </c>
    </row>
    <row r="248" spans="1:459" s="1466" customFormat="1" ht="22.5" customHeight="1">
      <c r="A248" s="1468"/>
      <c r="B248" s="1469"/>
      <c r="C248" s="1469"/>
      <c r="D248" s="1470"/>
      <c r="E248" s="1471"/>
      <c r="F248" s="1472"/>
      <c r="G248" s="1472"/>
      <c r="H248" s="1473">
        <f t="shared" si="1342"/>
        <v>0</v>
      </c>
      <c r="I248" s="1474">
        <v>0</v>
      </c>
      <c r="J248" s="1475">
        <f t="shared" si="437"/>
        <v>0</v>
      </c>
      <c r="K248" s="1476">
        <v>0</v>
      </c>
      <c r="L248" s="1477">
        <f t="shared" si="1343"/>
        <v>0</v>
      </c>
      <c r="M248" s="1477">
        <f t="shared" si="1344"/>
        <v>0</v>
      </c>
      <c r="N248" s="1478"/>
      <c r="O248" s="1479">
        <v>0</v>
      </c>
      <c r="P248" s="1480">
        <v>0</v>
      </c>
      <c r="Q248" s="1828">
        <v>0</v>
      </c>
      <c r="R248" s="1831">
        <f t="shared" si="1345"/>
        <v>0</v>
      </c>
      <c r="S248" s="1481">
        <f>IF(AND(SUM(O248:Q248)=0,N248="NNN"),MIN('Operating History and Pro Forma'!$M$33,'Operating History and Pro Forma'!$T$15)*D248,SUM(O248:Q248)*D248)</f>
        <v>0</v>
      </c>
      <c r="T248" s="1482">
        <f t="shared" si="1346"/>
        <v>0</v>
      </c>
      <c r="U248" s="1483">
        <f t="shared" si="1347"/>
        <v>0</v>
      </c>
      <c r="V248" s="1480"/>
      <c r="W248" s="1514"/>
      <c r="X248" s="1486" t="str">
        <f t="shared" si="1348"/>
        <v/>
      </c>
      <c r="Y248" s="1487">
        <f t="shared" si="1349"/>
        <v>0</v>
      </c>
      <c r="Z248" s="1488"/>
      <c r="AA248" s="1488"/>
      <c r="AB248" s="1488"/>
      <c r="AC248" s="1488"/>
      <c r="AD248" s="1489">
        <f t="shared" si="1350"/>
        <v>0</v>
      </c>
      <c r="AE248" s="1490" t="str">
        <f t="shared" si="1351"/>
        <v/>
      </c>
      <c r="AF248" s="1491">
        <f t="shared" si="1352"/>
        <v>0</v>
      </c>
      <c r="AG248" s="1492">
        <f t="shared" si="1353"/>
        <v>0</v>
      </c>
      <c r="AH248" s="1493">
        <f t="shared" si="1526"/>
        <v>0</v>
      </c>
      <c r="AI248" s="1493">
        <f t="shared" si="1526"/>
        <v>0</v>
      </c>
      <c r="AJ248" s="1494">
        <f t="shared" si="1526"/>
        <v>0</v>
      </c>
      <c r="AK248" s="1494">
        <f t="shared" si="1526"/>
        <v>0</v>
      </c>
      <c r="AL248" s="1495">
        <f t="shared" si="1526"/>
        <v>0</v>
      </c>
      <c r="AM248" s="1496">
        <f t="shared" si="1526"/>
        <v>0</v>
      </c>
      <c r="AN248" s="1497">
        <f t="shared" si="399"/>
        <v>0</v>
      </c>
      <c r="AO248" s="1498">
        <f t="shared" si="1327"/>
        <v>0</v>
      </c>
      <c r="AP248" s="1499">
        <f t="shared" si="1354"/>
        <v>0</v>
      </c>
      <c r="AQ248" s="1500">
        <f t="shared" si="1355"/>
        <v>0</v>
      </c>
      <c r="AR248" s="1501">
        <f t="shared" si="1356"/>
        <v>0</v>
      </c>
      <c r="AS248" s="1498">
        <f t="shared" si="1324"/>
        <v>0</v>
      </c>
      <c r="AT248" s="1501">
        <f t="shared" si="1357"/>
        <v>0</v>
      </c>
      <c r="AU248" s="1498">
        <f t="shared" si="1358"/>
        <v>1</v>
      </c>
      <c r="AV248" s="1498">
        <f t="shared" si="1359"/>
        <v>2</v>
      </c>
      <c r="AW248" s="1499">
        <f t="shared" si="1360"/>
        <v>0</v>
      </c>
      <c r="AX248" s="1502">
        <f t="shared" si="1361"/>
        <v>0</v>
      </c>
      <c r="AY248" s="1503">
        <f t="shared" si="1362"/>
        <v>0</v>
      </c>
      <c r="AZ248" s="1498">
        <f t="shared" si="1363"/>
        <v>2</v>
      </c>
      <c r="BA248" s="1498">
        <f t="shared" si="1364"/>
        <v>3</v>
      </c>
      <c r="BB248" s="1499">
        <f t="shared" si="1365"/>
        <v>0</v>
      </c>
      <c r="BC248" s="1502">
        <f t="shared" si="1366"/>
        <v>0</v>
      </c>
      <c r="BD248" s="1503">
        <f t="shared" si="1367"/>
        <v>0</v>
      </c>
      <c r="BE248" s="1498">
        <f t="shared" si="1368"/>
        <v>3</v>
      </c>
      <c r="BF248" s="1498">
        <f t="shared" si="1369"/>
        <v>4</v>
      </c>
      <c r="BG248" s="1499">
        <f t="shared" si="1370"/>
        <v>0</v>
      </c>
      <c r="BH248" s="1502">
        <f t="shared" si="1371"/>
        <v>0</v>
      </c>
      <c r="BI248" s="1502">
        <f t="shared" si="1372"/>
        <v>0</v>
      </c>
      <c r="BJ248" s="1504">
        <f t="shared" si="1373"/>
        <v>1900</v>
      </c>
      <c r="BK248" s="1505" t="str">
        <f t="shared" si="1374"/>
        <v/>
      </c>
      <c r="BL248" s="1506"/>
      <c r="BM248" s="1507">
        <f t="shared" si="1375"/>
        <v>0</v>
      </c>
      <c r="BN248" s="1508">
        <f t="shared" si="1521"/>
        <v>0</v>
      </c>
      <c r="BO248" s="1508">
        <f t="shared" si="1521"/>
        <v>0</v>
      </c>
      <c r="BP248" s="1508">
        <f t="shared" si="1521"/>
        <v>0</v>
      </c>
      <c r="BQ248" s="1508">
        <f t="shared" si="1521"/>
        <v>0</v>
      </c>
      <c r="BR248" s="1508">
        <f t="shared" si="1521"/>
        <v>0</v>
      </c>
      <c r="BS248" s="1508">
        <f t="shared" si="1521"/>
        <v>0</v>
      </c>
      <c r="BT248" s="1508">
        <f t="shared" si="1521"/>
        <v>0</v>
      </c>
      <c r="BU248" s="1508">
        <f t="shared" si="1521"/>
        <v>0</v>
      </c>
      <c r="BV248" s="1508">
        <f t="shared" si="1521"/>
        <v>0</v>
      </c>
      <c r="BW248" s="1508">
        <f t="shared" si="1521"/>
        <v>0</v>
      </c>
      <c r="BX248" s="1508">
        <f t="shared" si="1521"/>
        <v>0</v>
      </c>
      <c r="BY248" s="1507">
        <f t="shared" si="1521"/>
        <v>0</v>
      </c>
      <c r="BZ248" s="1508">
        <f t="shared" si="1521"/>
        <v>0</v>
      </c>
      <c r="CA248" s="1508">
        <f t="shared" si="1521"/>
        <v>0</v>
      </c>
      <c r="CB248" s="1508">
        <f t="shared" si="1521"/>
        <v>0</v>
      </c>
      <c r="CC248" s="1508">
        <f t="shared" si="1521"/>
        <v>0</v>
      </c>
      <c r="CD248" s="1508">
        <f t="shared" si="1516"/>
        <v>0</v>
      </c>
      <c r="CE248" s="1508">
        <f t="shared" si="1516"/>
        <v>0</v>
      </c>
      <c r="CF248" s="1508">
        <f t="shared" si="1516"/>
        <v>0</v>
      </c>
      <c r="CG248" s="1508">
        <f t="shared" ref="CD248:CS264" si="1534">IF(CG$12&lt;$AO248,0,IF(CG$12&lt;=$AU248,IF(CG$12&lt;$AS248,$L248,$AT248),IF(OR(AND(CG$12&lt;$BF248,CG$12&gt;=$BE248),AND(CG$12&lt;$BA248,CG$12&gt;=$AZ248),AND(CG$12&lt;$AV248,CG$12&gt;=$AU248)),0,IF(CG$12&gt;=$BF248,$BG248*$D248/12,IF(CG$12&gt;=$BA248,$BB248*$D248/12,IF(CG$12&gt;=$AV248,$AW248*$D248/12))))))</f>
        <v>0</v>
      </c>
      <c r="CH248" s="1508">
        <f t="shared" si="1534"/>
        <v>0</v>
      </c>
      <c r="CI248" s="1508">
        <f t="shared" si="1534"/>
        <v>0</v>
      </c>
      <c r="CJ248" s="1509">
        <f t="shared" si="1534"/>
        <v>0</v>
      </c>
      <c r="CK248" s="1507">
        <f t="shared" si="1534"/>
        <v>0</v>
      </c>
      <c r="CL248" s="1508">
        <f t="shared" si="1534"/>
        <v>0</v>
      </c>
      <c r="CM248" s="1508">
        <f t="shared" si="1534"/>
        <v>0</v>
      </c>
      <c r="CN248" s="1508">
        <f t="shared" si="1534"/>
        <v>0</v>
      </c>
      <c r="CO248" s="1508">
        <f t="shared" si="1534"/>
        <v>0</v>
      </c>
      <c r="CP248" s="1508">
        <f t="shared" si="1534"/>
        <v>0</v>
      </c>
      <c r="CQ248" s="1508">
        <f t="shared" si="1534"/>
        <v>0</v>
      </c>
      <c r="CR248" s="1508">
        <f t="shared" si="1534"/>
        <v>0</v>
      </c>
      <c r="CS248" s="1508">
        <f t="shared" si="1534"/>
        <v>0</v>
      </c>
      <c r="CT248" s="1508">
        <f t="shared" si="1517"/>
        <v>0</v>
      </c>
      <c r="CU248" s="1508">
        <f t="shared" si="1517"/>
        <v>0</v>
      </c>
      <c r="CV248" s="1509">
        <f t="shared" si="1517"/>
        <v>0</v>
      </c>
      <c r="CW248" s="1508">
        <f t="shared" ref="CT248:DI264" si="1535">IF(CW$12&lt;$AO248,0,IF(CW$12&lt;=$AU248,IF(CW$12&lt;$AS248,$L248,$AT248),IF(OR(AND(CW$12&lt;$BF248,CW$12&gt;=$BE248),AND(CW$12&lt;$BA248,CW$12&gt;=$AZ248),AND(CW$12&lt;$AV248,CW$12&gt;=$AU248)),0,IF(CW$12&gt;=$BF248,$BG248*$D248/12,IF(CW$12&gt;=$BA248,$BB248*$D248/12,IF(CW$12&gt;=$AV248,$AW248*$D248/12))))))</f>
        <v>0</v>
      </c>
      <c r="CX248" s="1508">
        <f t="shared" si="1535"/>
        <v>0</v>
      </c>
      <c r="CY248" s="1508">
        <f t="shared" si="1535"/>
        <v>0</v>
      </c>
      <c r="CZ248" s="1508">
        <f t="shared" si="1535"/>
        <v>0</v>
      </c>
      <c r="DA248" s="1508">
        <f t="shared" si="1535"/>
        <v>0</v>
      </c>
      <c r="DB248" s="1508">
        <f t="shared" si="1535"/>
        <v>0</v>
      </c>
      <c r="DC248" s="1508">
        <f t="shared" si="1535"/>
        <v>0</v>
      </c>
      <c r="DD248" s="1508">
        <f t="shared" si="1535"/>
        <v>0</v>
      </c>
      <c r="DE248" s="1508">
        <f t="shared" si="1535"/>
        <v>0</v>
      </c>
      <c r="DF248" s="1508">
        <f t="shared" si="1535"/>
        <v>0</v>
      </c>
      <c r="DG248" s="1508">
        <f t="shared" si="1535"/>
        <v>0</v>
      </c>
      <c r="DH248" s="1509">
        <f t="shared" si="1535"/>
        <v>0</v>
      </c>
      <c r="DI248" s="1508">
        <f t="shared" si="1535"/>
        <v>0</v>
      </c>
      <c r="DJ248" s="1508">
        <f t="shared" si="1518"/>
        <v>0</v>
      </c>
      <c r="DK248" s="1508">
        <f t="shared" si="1518"/>
        <v>0</v>
      </c>
      <c r="DL248" s="1508">
        <f t="shared" si="1518"/>
        <v>0</v>
      </c>
      <c r="DM248" s="1508">
        <f t="shared" ref="DJ248:DY264" si="1536">IF(DM$12&lt;$AO248,0,IF(DM$12&lt;=$AU248,IF(DM$12&lt;$AS248,$L248,$AT248),IF(OR(AND(DM$12&lt;$BF248,DM$12&gt;=$BE248),AND(DM$12&lt;$BA248,DM$12&gt;=$AZ248),AND(DM$12&lt;$AV248,DM$12&gt;=$AU248)),0,IF(DM$12&gt;=$BF248,$BG248*$D248/12,IF(DM$12&gt;=$BA248,$BB248*$D248/12,IF(DM$12&gt;=$AV248,$AW248*$D248/12))))))</f>
        <v>0</v>
      </c>
      <c r="DN248" s="1508">
        <f t="shared" si="1536"/>
        <v>0</v>
      </c>
      <c r="DO248" s="1508">
        <f t="shared" si="1536"/>
        <v>0</v>
      </c>
      <c r="DP248" s="1508">
        <f t="shared" si="1536"/>
        <v>0</v>
      </c>
      <c r="DQ248" s="1508">
        <f t="shared" si="1536"/>
        <v>0</v>
      </c>
      <c r="DR248" s="1508">
        <f t="shared" si="1536"/>
        <v>0</v>
      </c>
      <c r="DS248" s="1508">
        <f t="shared" si="1536"/>
        <v>0</v>
      </c>
      <c r="DT248" s="1509">
        <f t="shared" si="1536"/>
        <v>0</v>
      </c>
      <c r="DU248" s="1507">
        <f t="shared" si="1536"/>
        <v>0</v>
      </c>
      <c r="DV248" s="1508">
        <f t="shared" si="1536"/>
        <v>0</v>
      </c>
      <c r="DW248" s="1508">
        <f t="shared" si="1536"/>
        <v>0</v>
      </c>
      <c r="DX248" s="1508">
        <f t="shared" si="1536"/>
        <v>0</v>
      </c>
      <c r="DY248" s="1508">
        <f t="shared" si="1536"/>
        <v>0</v>
      </c>
      <c r="DZ248" s="1508">
        <f t="shared" si="1519"/>
        <v>0</v>
      </c>
      <c r="EA248" s="1508">
        <f t="shared" si="1519"/>
        <v>0</v>
      </c>
      <c r="EB248" s="1508">
        <f t="shared" si="1519"/>
        <v>0</v>
      </c>
      <c r="EC248" s="1508">
        <f t="shared" ref="DZ248:EO264" si="1537">IF(EC$12&lt;$AO248,0,IF(EC$12&lt;=$AU248,IF(EC$12&lt;$AS248,$L248,$AT248),IF(OR(AND(EC$12&lt;$BF248,EC$12&gt;=$BE248),AND(EC$12&lt;$BA248,EC$12&gt;=$AZ248),AND(EC$12&lt;$AV248,EC$12&gt;=$AU248)),0,IF(EC$12&gt;=$BF248,$BG248*$D248/12,IF(EC$12&gt;=$BA248,$BB248*$D248/12,IF(EC$12&gt;=$AV248,$AW248*$D248/12))))))</f>
        <v>0</v>
      </c>
      <c r="ED248" s="1508">
        <f t="shared" si="1537"/>
        <v>0</v>
      </c>
      <c r="EE248" s="1508">
        <f t="shared" si="1537"/>
        <v>0</v>
      </c>
      <c r="EF248" s="1508">
        <f t="shared" si="1537"/>
        <v>0</v>
      </c>
      <c r="EG248" s="1507">
        <f t="shared" si="1537"/>
        <v>0</v>
      </c>
      <c r="EH248" s="1508">
        <f t="shared" si="1537"/>
        <v>0</v>
      </c>
      <c r="EI248" s="1508">
        <f t="shared" si="1537"/>
        <v>0</v>
      </c>
      <c r="EJ248" s="1508">
        <f t="shared" si="1537"/>
        <v>0</v>
      </c>
      <c r="EK248" s="1508">
        <f t="shared" si="1537"/>
        <v>0</v>
      </c>
      <c r="EL248" s="1508">
        <f t="shared" si="1537"/>
        <v>0</v>
      </c>
      <c r="EM248" s="1508">
        <f t="shared" si="1537"/>
        <v>0</v>
      </c>
      <c r="EN248" s="1508">
        <f t="shared" si="1537"/>
        <v>0</v>
      </c>
      <c r="EO248" s="1508">
        <f t="shared" si="1537"/>
        <v>0</v>
      </c>
      <c r="EP248" s="1508">
        <f t="shared" si="1520"/>
        <v>0</v>
      </c>
      <c r="EQ248" s="1508">
        <f t="shared" si="1520"/>
        <v>0</v>
      </c>
      <c r="ER248" s="1509">
        <f t="shared" si="1520"/>
        <v>0</v>
      </c>
      <c r="ES248" s="1507">
        <f t="shared" si="1520"/>
        <v>0</v>
      </c>
      <c r="ET248" s="1508">
        <f t="shared" si="1520"/>
        <v>0</v>
      </c>
      <c r="EU248" s="1508">
        <f t="shared" si="1520"/>
        <v>0</v>
      </c>
      <c r="EV248" s="1508">
        <f t="shared" si="1520"/>
        <v>0</v>
      </c>
      <c r="EW248" s="1508">
        <f t="shared" si="1520"/>
        <v>0</v>
      </c>
      <c r="EX248" s="1508">
        <f t="shared" si="1520"/>
        <v>0</v>
      </c>
      <c r="EY248" s="1508">
        <f t="shared" si="1520"/>
        <v>0</v>
      </c>
      <c r="EZ248" s="1508">
        <f t="shared" si="1520"/>
        <v>0</v>
      </c>
      <c r="FA248" s="1508">
        <f t="shared" si="1520"/>
        <v>0</v>
      </c>
      <c r="FB248" s="1508">
        <f t="shared" si="1520"/>
        <v>0</v>
      </c>
      <c r="FC248" s="1508">
        <f t="shared" si="1520"/>
        <v>0</v>
      </c>
      <c r="FD248" s="1509">
        <f t="shared" ref="EP248:FE264" si="1538">IF(FD$12&lt;$AO248,0,IF(FD$12&lt;=$AU248,IF(FD$12&lt;$AS248,$L248,$AT248),IF(OR(AND(FD$12&lt;$BF248,FD$12&gt;=$BE248),AND(FD$12&lt;$BA248,FD$12&gt;=$AZ248),AND(FD$12&lt;$AV248,FD$12&gt;=$AU248)),0,IF(FD$12&gt;=$BF248,$BG248*$D248/12,IF(FD$12&gt;=$BA248,$BB248*$D248/12,IF(FD$12&gt;=$AV248,$AW248*$D248/12))))))</f>
        <v>0</v>
      </c>
      <c r="FE248" s="1508">
        <f t="shared" si="1538"/>
        <v>0</v>
      </c>
      <c r="FF248" s="1508">
        <f t="shared" si="1339"/>
        <v>0</v>
      </c>
      <c r="FG248" s="1508">
        <f t="shared" si="1533"/>
        <v>0</v>
      </c>
      <c r="FH248" s="1508">
        <f t="shared" si="1533"/>
        <v>0</v>
      </c>
      <c r="FI248" s="1508">
        <f t="shared" si="1533"/>
        <v>0</v>
      </c>
      <c r="FJ248" s="1508">
        <f t="shared" si="1533"/>
        <v>0</v>
      </c>
      <c r="FK248" s="1508">
        <f t="shared" si="1533"/>
        <v>0</v>
      </c>
      <c r="FL248" s="1508">
        <f t="shared" si="1533"/>
        <v>0</v>
      </c>
      <c r="FM248" s="1508">
        <f t="shared" si="1533"/>
        <v>0</v>
      </c>
      <c r="FN248" s="1508">
        <f t="shared" si="1533"/>
        <v>0</v>
      </c>
      <c r="FO248" s="1508">
        <f t="shared" si="1533"/>
        <v>0</v>
      </c>
      <c r="FP248" s="1509">
        <f t="shared" si="1533"/>
        <v>0</v>
      </c>
      <c r="FQ248" s="1508">
        <f t="shared" si="1533"/>
        <v>0</v>
      </c>
      <c r="FR248" s="1508">
        <f t="shared" si="1533"/>
        <v>0</v>
      </c>
      <c r="FS248" s="1508">
        <f t="shared" si="1533"/>
        <v>0</v>
      </c>
      <c r="FT248" s="1508">
        <f t="shared" si="1533"/>
        <v>0</v>
      </c>
      <c r="FU248" s="1508">
        <f t="shared" si="1533"/>
        <v>0</v>
      </c>
      <c r="FV248" s="1508">
        <f t="shared" si="1533"/>
        <v>0</v>
      </c>
      <c r="FW248" s="1508">
        <f t="shared" si="1527"/>
        <v>0</v>
      </c>
      <c r="FX248" s="1508">
        <f t="shared" si="1527"/>
        <v>0</v>
      </c>
      <c r="FY248" s="1508">
        <f t="shared" si="1527"/>
        <v>0</v>
      </c>
      <c r="FZ248" s="1508">
        <f t="shared" si="1527"/>
        <v>0</v>
      </c>
      <c r="GA248" s="1508">
        <f t="shared" si="1527"/>
        <v>0</v>
      </c>
      <c r="GB248" s="1509">
        <f t="shared" si="1527"/>
        <v>0</v>
      </c>
      <c r="GC248" s="1506"/>
      <c r="GD248" s="1458">
        <f t="shared" si="1377"/>
        <v>1</v>
      </c>
      <c r="GE248" s="1510">
        <f t="shared" si="1528"/>
        <v>0</v>
      </c>
      <c r="GF248" s="1511">
        <f t="shared" si="1528"/>
        <v>0</v>
      </c>
      <c r="GG248" s="1511">
        <f t="shared" si="1528"/>
        <v>0</v>
      </c>
      <c r="GH248" s="1511">
        <f t="shared" si="1528"/>
        <v>0</v>
      </c>
      <c r="GI248" s="1511">
        <f t="shared" si="1528"/>
        <v>0</v>
      </c>
      <c r="GJ248" s="1511">
        <f t="shared" si="1528"/>
        <v>0</v>
      </c>
      <c r="GK248" s="1511">
        <f t="shared" si="1528"/>
        <v>0</v>
      </c>
      <c r="GL248" s="1511">
        <f t="shared" si="1528"/>
        <v>0</v>
      </c>
      <c r="GM248" s="1511">
        <f t="shared" si="1528"/>
        <v>0</v>
      </c>
      <c r="GN248" s="1512">
        <f t="shared" si="1528"/>
        <v>0</v>
      </c>
      <c r="GO248" s="1513">
        <f t="shared" si="1378"/>
        <v>0</v>
      </c>
      <c r="GP248" s="1506"/>
      <c r="GQ248" s="1510">
        <f t="shared" si="1304"/>
        <v>0</v>
      </c>
      <c r="GR248" s="1511">
        <f t="shared" si="1510"/>
        <v>0</v>
      </c>
      <c r="GS248" s="1511">
        <f t="shared" si="1510"/>
        <v>0</v>
      </c>
      <c r="GT248" s="1511">
        <f t="shared" si="1510"/>
        <v>0</v>
      </c>
      <c r="GU248" s="1511">
        <f t="shared" si="1510"/>
        <v>0</v>
      </c>
      <c r="GV248" s="1511">
        <f t="shared" si="1510"/>
        <v>0</v>
      </c>
      <c r="GW248" s="1511">
        <f t="shared" si="1510"/>
        <v>0</v>
      </c>
      <c r="GX248" s="1511">
        <f t="shared" si="1510"/>
        <v>0</v>
      </c>
      <c r="GY248" s="1511">
        <f t="shared" si="1510"/>
        <v>0</v>
      </c>
      <c r="GZ248" s="1512">
        <f t="shared" si="1510"/>
        <v>0</v>
      </c>
      <c r="HA248" s="1513">
        <f t="shared" si="1379"/>
        <v>0</v>
      </c>
      <c r="HB248" s="1506">
        <f t="shared" si="1380"/>
        <v>1</v>
      </c>
      <c r="HC248" s="1506"/>
      <c r="HD248" s="1508">
        <f t="shared" si="1381"/>
        <v>0</v>
      </c>
      <c r="HE248" s="1460">
        <f t="shared" si="1382"/>
        <v>0</v>
      </c>
      <c r="HF248" s="1460">
        <f t="shared" si="1383"/>
        <v>0</v>
      </c>
      <c r="HG248" s="1460">
        <f t="shared" si="1384"/>
        <v>0</v>
      </c>
      <c r="HH248" s="1460">
        <f t="shared" si="1385"/>
        <v>0</v>
      </c>
      <c r="HI248" s="1460">
        <f t="shared" si="1386"/>
        <v>0</v>
      </c>
      <c r="HJ248" s="1460">
        <f t="shared" si="1387"/>
        <v>0</v>
      </c>
      <c r="HK248" s="1460">
        <f t="shared" si="1388"/>
        <v>0</v>
      </c>
      <c r="HL248" s="1460">
        <f t="shared" si="1389"/>
        <v>0</v>
      </c>
      <c r="HM248" s="1460">
        <f t="shared" si="1390"/>
        <v>0</v>
      </c>
      <c r="HN248" s="1460">
        <f t="shared" si="1391"/>
        <v>0</v>
      </c>
      <c r="HO248" s="1460">
        <f t="shared" si="1392"/>
        <v>0</v>
      </c>
      <c r="HP248" s="1460">
        <f t="shared" si="1393"/>
        <v>0</v>
      </c>
      <c r="HQ248" s="1460">
        <f t="shared" si="1394"/>
        <v>0</v>
      </c>
      <c r="HR248" s="1460">
        <f t="shared" si="1395"/>
        <v>0</v>
      </c>
      <c r="HS248" s="1460">
        <f t="shared" si="1396"/>
        <v>0</v>
      </c>
      <c r="HT248" s="1460">
        <f t="shared" si="1397"/>
        <v>0</v>
      </c>
      <c r="HU248" s="1460">
        <f t="shared" si="1398"/>
        <v>0</v>
      </c>
      <c r="HV248" s="1460">
        <f t="shared" si="1399"/>
        <v>0</v>
      </c>
      <c r="HW248" s="1460">
        <f t="shared" si="1400"/>
        <v>0</v>
      </c>
      <c r="HX248" s="1460">
        <f t="shared" si="1401"/>
        <v>0</v>
      </c>
      <c r="HY248" s="1460">
        <f t="shared" si="1402"/>
        <v>0</v>
      </c>
      <c r="HZ248" s="1460">
        <f t="shared" si="1403"/>
        <v>0</v>
      </c>
      <c r="IA248" s="1460">
        <f t="shared" si="1404"/>
        <v>0</v>
      </c>
      <c r="IB248" s="1460">
        <f t="shared" si="1405"/>
        <v>0</v>
      </c>
      <c r="IC248" s="1460">
        <f t="shared" si="1406"/>
        <v>0</v>
      </c>
      <c r="ID248" s="1460">
        <f t="shared" si="1407"/>
        <v>0</v>
      </c>
      <c r="IE248" s="1460">
        <f t="shared" si="1408"/>
        <v>0</v>
      </c>
      <c r="IF248" s="1460">
        <f t="shared" si="1409"/>
        <v>0</v>
      </c>
      <c r="IG248" s="1460">
        <f t="shared" si="1410"/>
        <v>0</v>
      </c>
      <c r="IH248" s="1460">
        <f t="shared" si="1411"/>
        <v>0</v>
      </c>
      <c r="II248" s="1460">
        <f t="shared" si="1412"/>
        <v>0</v>
      </c>
      <c r="IJ248" s="1460">
        <f t="shared" si="1413"/>
        <v>0</v>
      </c>
      <c r="IK248" s="1460">
        <f t="shared" si="1414"/>
        <v>0</v>
      </c>
      <c r="IL248" s="1460">
        <f t="shared" si="1415"/>
        <v>0</v>
      </c>
      <c r="IM248" s="1460">
        <f t="shared" si="1416"/>
        <v>0</v>
      </c>
      <c r="IN248" s="1460">
        <f t="shared" si="1417"/>
        <v>0</v>
      </c>
      <c r="IO248" s="1460">
        <f t="shared" si="1418"/>
        <v>0</v>
      </c>
      <c r="IP248" s="1460">
        <f t="shared" si="1419"/>
        <v>0</v>
      </c>
      <c r="IQ248" s="1460">
        <f t="shared" si="1420"/>
        <v>0</v>
      </c>
      <c r="IR248" s="1460">
        <f t="shared" si="1421"/>
        <v>0</v>
      </c>
      <c r="IS248" s="1460">
        <f t="shared" si="1422"/>
        <v>0</v>
      </c>
      <c r="IT248" s="1460">
        <f t="shared" si="1423"/>
        <v>0</v>
      </c>
      <c r="IU248" s="1460">
        <f t="shared" si="1424"/>
        <v>0</v>
      </c>
      <c r="IV248" s="1460">
        <f t="shared" si="1425"/>
        <v>0</v>
      </c>
      <c r="IW248" s="1460">
        <f t="shared" si="1426"/>
        <v>0</v>
      </c>
      <c r="IX248" s="1460">
        <f t="shared" si="1427"/>
        <v>0</v>
      </c>
      <c r="IY248" s="1460">
        <f t="shared" si="1428"/>
        <v>0</v>
      </c>
      <c r="IZ248" s="1460">
        <f t="shared" si="1429"/>
        <v>0</v>
      </c>
      <c r="JA248" s="1460">
        <f t="shared" si="1430"/>
        <v>0</v>
      </c>
      <c r="JB248" s="1460">
        <f t="shared" si="1431"/>
        <v>0</v>
      </c>
      <c r="JC248" s="1460">
        <f t="shared" si="1432"/>
        <v>0</v>
      </c>
      <c r="JD248" s="1460">
        <f t="shared" si="1433"/>
        <v>0</v>
      </c>
      <c r="JE248" s="1460">
        <f t="shared" si="1434"/>
        <v>0</v>
      </c>
      <c r="JF248" s="1460">
        <f t="shared" si="1435"/>
        <v>0</v>
      </c>
      <c r="JG248" s="1460">
        <f t="shared" si="1436"/>
        <v>0</v>
      </c>
      <c r="JH248" s="1460">
        <f t="shared" si="1437"/>
        <v>0</v>
      </c>
      <c r="JI248" s="1460">
        <f t="shared" si="1438"/>
        <v>0</v>
      </c>
      <c r="JJ248" s="1460">
        <f t="shared" si="1439"/>
        <v>0</v>
      </c>
      <c r="JK248" s="1460">
        <f t="shared" si="1440"/>
        <v>0</v>
      </c>
      <c r="JL248" s="1460">
        <f t="shared" si="1441"/>
        <v>0</v>
      </c>
      <c r="JM248" s="1460">
        <f t="shared" si="1442"/>
        <v>0</v>
      </c>
      <c r="JN248" s="1460">
        <f t="shared" si="1443"/>
        <v>0</v>
      </c>
      <c r="JO248" s="1460">
        <f t="shared" si="1444"/>
        <v>0</v>
      </c>
      <c r="JP248" s="1460">
        <f t="shared" si="1445"/>
        <v>0</v>
      </c>
      <c r="JQ248" s="1460">
        <f t="shared" si="1446"/>
        <v>0</v>
      </c>
      <c r="JR248" s="1460">
        <f t="shared" si="1447"/>
        <v>0</v>
      </c>
      <c r="JS248" s="1460">
        <f t="shared" si="1448"/>
        <v>0</v>
      </c>
      <c r="JT248" s="1460">
        <f t="shared" si="1449"/>
        <v>0</v>
      </c>
      <c r="JU248" s="1460">
        <f t="shared" si="1450"/>
        <v>0</v>
      </c>
      <c r="JV248" s="1460">
        <f t="shared" si="1451"/>
        <v>0</v>
      </c>
      <c r="JW248" s="1460">
        <f t="shared" si="1452"/>
        <v>0</v>
      </c>
      <c r="JX248" s="1460">
        <f t="shared" si="1453"/>
        <v>0</v>
      </c>
      <c r="JY248" s="1460">
        <f t="shared" si="1454"/>
        <v>0</v>
      </c>
      <c r="JZ248" s="1460">
        <f t="shared" si="1455"/>
        <v>0</v>
      </c>
      <c r="KA248" s="1460">
        <f t="shared" si="1456"/>
        <v>0</v>
      </c>
      <c r="KB248" s="1460">
        <f t="shared" si="1457"/>
        <v>0</v>
      </c>
      <c r="KC248" s="1460">
        <f t="shared" si="1458"/>
        <v>0</v>
      </c>
      <c r="KD248" s="1460">
        <f t="shared" si="1459"/>
        <v>0</v>
      </c>
      <c r="KE248" s="1460">
        <f t="shared" si="1460"/>
        <v>0</v>
      </c>
      <c r="KF248" s="1460">
        <f t="shared" si="1461"/>
        <v>0</v>
      </c>
      <c r="KG248" s="1460">
        <f t="shared" si="1462"/>
        <v>0</v>
      </c>
      <c r="KH248" s="1460">
        <f t="shared" si="1463"/>
        <v>0</v>
      </c>
      <c r="KI248" s="1460">
        <f t="shared" si="1464"/>
        <v>0</v>
      </c>
      <c r="KJ248" s="1460">
        <f t="shared" si="1465"/>
        <v>0</v>
      </c>
      <c r="KK248" s="1460">
        <f t="shared" si="1466"/>
        <v>0</v>
      </c>
      <c r="KL248" s="1460">
        <f t="shared" si="1467"/>
        <v>0</v>
      </c>
      <c r="KM248" s="1460">
        <f t="shared" si="1468"/>
        <v>0</v>
      </c>
      <c r="KN248" s="1460">
        <f t="shared" si="1469"/>
        <v>0</v>
      </c>
      <c r="KO248" s="1460">
        <f t="shared" si="1470"/>
        <v>0</v>
      </c>
      <c r="KP248" s="1460">
        <f t="shared" si="1471"/>
        <v>0</v>
      </c>
      <c r="KQ248" s="1460">
        <f t="shared" si="1472"/>
        <v>0</v>
      </c>
      <c r="KR248" s="1460">
        <f t="shared" si="1473"/>
        <v>0</v>
      </c>
      <c r="KS248" s="1460">
        <f t="shared" si="1474"/>
        <v>0</v>
      </c>
      <c r="KT248" s="1460">
        <f t="shared" si="1475"/>
        <v>0</v>
      </c>
      <c r="KU248" s="1460">
        <f t="shared" si="1476"/>
        <v>0</v>
      </c>
      <c r="KV248" s="1460">
        <f t="shared" si="1477"/>
        <v>0</v>
      </c>
      <c r="KW248" s="1460">
        <f t="shared" si="1478"/>
        <v>0</v>
      </c>
      <c r="KX248" s="1460">
        <f t="shared" si="1479"/>
        <v>0</v>
      </c>
      <c r="KY248" s="1460">
        <f t="shared" si="1480"/>
        <v>0</v>
      </c>
      <c r="KZ248" s="1460">
        <f t="shared" si="1481"/>
        <v>0</v>
      </c>
      <c r="LA248" s="1460">
        <f t="shared" si="1482"/>
        <v>0</v>
      </c>
      <c r="LB248" s="1460">
        <f t="shared" si="1483"/>
        <v>0</v>
      </c>
      <c r="LC248" s="1460">
        <f t="shared" si="1484"/>
        <v>0</v>
      </c>
      <c r="LD248" s="1460">
        <f t="shared" si="1485"/>
        <v>0</v>
      </c>
      <c r="LE248" s="1460">
        <f t="shared" si="1486"/>
        <v>0</v>
      </c>
      <c r="LF248" s="1460">
        <f t="shared" si="1487"/>
        <v>0</v>
      </c>
      <c r="LG248" s="1460">
        <f t="shared" si="1488"/>
        <v>0</v>
      </c>
      <c r="LH248" s="1460">
        <f t="shared" si="1489"/>
        <v>0</v>
      </c>
      <c r="LI248" s="1460">
        <f t="shared" si="1490"/>
        <v>0</v>
      </c>
      <c r="LJ248" s="1460">
        <f t="shared" si="1491"/>
        <v>0</v>
      </c>
      <c r="LK248" s="1460">
        <f t="shared" si="1492"/>
        <v>0</v>
      </c>
      <c r="LL248" s="1460">
        <f t="shared" si="1493"/>
        <v>0</v>
      </c>
      <c r="LM248" s="1460">
        <f t="shared" si="1494"/>
        <v>0</v>
      </c>
      <c r="LN248" s="1460">
        <f t="shared" si="1495"/>
        <v>0</v>
      </c>
      <c r="LO248" s="1460">
        <f t="shared" si="1496"/>
        <v>0</v>
      </c>
      <c r="LP248" s="1460">
        <f t="shared" si="1497"/>
        <v>0</v>
      </c>
      <c r="LQ248" s="1460">
        <f t="shared" si="1498"/>
        <v>0</v>
      </c>
      <c r="LR248" s="1460">
        <f t="shared" si="1499"/>
        <v>0</v>
      </c>
      <c r="LS248" s="1460">
        <f t="shared" si="1500"/>
        <v>0</v>
      </c>
      <c r="LW248" s="1467">
        <f t="shared" si="1501"/>
        <v>0</v>
      </c>
      <c r="LX248" s="1467">
        <f t="shared" si="1502"/>
        <v>0</v>
      </c>
      <c r="LY248" s="1467">
        <f t="shared" si="1503"/>
        <v>0</v>
      </c>
      <c r="LZ248" s="1467">
        <f t="shared" si="1504"/>
        <v>0</v>
      </c>
      <c r="MA248" s="1506"/>
      <c r="MB248" s="1460">
        <f t="shared" si="1505"/>
        <v>0</v>
      </c>
      <c r="MC248" s="1460">
        <f t="shared" si="1522"/>
        <v>0</v>
      </c>
      <c r="MD248" s="1460">
        <f t="shared" si="1522"/>
        <v>0</v>
      </c>
      <c r="ME248" s="1460">
        <f t="shared" si="1522"/>
        <v>0</v>
      </c>
      <c r="MF248" s="1460">
        <f t="shared" si="1522"/>
        <v>0</v>
      </c>
      <c r="MG248" s="1460">
        <f t="shared" si="1522"/>
        <v>0</v>
      </c>
      <c r="MH248" s="1460">
        <f t="shared" si="1522"/>
        <v>0</v>
      </c>
      <c r="MI248" s="1460">
        <f t="shared" si="1522"/>
        <v>0</v>
      </c>
      <c r="MJ248" s="1460">
        <f t="shared" si="1522"/>
        <v>0</v>
      </c>
      <c r="MK248" s="1460">
        <f t="shared" si="1522"/>
        <v>0</v>
      </c>
      <c r="ML248" s="1460">
        <f t="shared" si="1522"/>
        <v>0</v>
      </c>
      <c r="MM248" s="1460">
        <f t="shared" si="1522"/>
        <v>0</v>
      </c>
      <c r="MN248" s="1460">
        <f t="shared" si="1522"/>
        <v>0</v>
      </c>
      <c r="MO248" s="1460">
        <f t="shared" si="1522"/>
        <v>0</v>
      </c>
      <c r="MP248" s="1460">
        <f t="shared" si="1522"/>
        <v>0</v>
      </c>
      <c r="MQ248" s="1460">
        <f t="shared" si="1522"/>
        <v>0</v>
      </c>
      <c r="MR248" s="1460">
        <f t="shared" si="1522"/>
        <v>0</v>
      </c>
      <c r="MS248" s="1460">
        <f t="shared" si="1529"/>
        <v>0</v>
      </c>
      <c r="MT248" s="1460">
        <f t="shared" si="1529"/>
        <v>0</v>
      </c>
      <c r="MU248" s="1460">
        <f t="shared" si="1529"/>
        <v>0</v>
      </c>
      <c r="MV248" s="1460">
        <f t="shared" si="1529"/>
        <v>0</v>
      </c>
      <c r="MW248" s="1460">
        <f t="shared" si="1529"/>
        <v>0</v>
      </c>
      <c r="MX248" s="1460">
        <f t="shared" si="1529"/>
        <v>0</v>
      </c>
      <c r="MY248" s="1460">
        <f t="shared" si="1529"/>
        <v>0</v>
      </c>
      <c r="MZ248" s="1460">
        <f t="shared" si="1529"/>
        <v>0</v>
      </c>
      <c r="NA248" s="1460">
        <f t="shared" si="1529"/>
        <v>0</v>
      </c>
      <c r="NB248" s="1460">
        <f t="shared" si="1529"/>
        <v>0</v>
      </c>
      <c r="NC248" s="1460">
        <f t="shared" si="1529"/>
        <v>0</v>
      </c>
      <c r="ND248" s="1460">
        <f t="shared" si="1529"/>
        <v>0</v>
      </c>
      <c r="NE248" s="1460">
        <f t="shared" si="1529"/>
        <v>0</v>
      </c>
      <c r="NF248" s="1460">
        <f t="shared" si="1529"/>
        <v>0</v>
      </c>
      <c r="NG248" s="1460">
        <f t="shared" si="1529"/>
        <v>0</v>
      </c>
      <c r="NH248" s="1460">
        <f t="shared" si="1529"/>
        <v>0</v>
      </c>
      <c r="NI248" s="1460">
        <f t="shared" si="1530"/>
        <v>0</v>
      </c>
      <c r="NJ248" s="1460">
        <f t="shared" si="1530"/>
        <v>0</v>
      </c>
      <c r="NK248" s="1460">
        <f t="shared" si="1530"/>
        <v>0</v>
      </c>
      <c r="NL248" s="1460">
        <f t="shared" si="1530"/>
        <v>0</v>
      </c>
      <c r="NM248" s="1460">
        <f t="shared" si="1530"/>
        <v>0</v>
      </c>
      <c r="NN248" s="1460">
        <f t="shared" si="1530"/>
        <v>0</v>
      </c>
      <c r="NO248" s="1460">
        <f t="shared" si="1530"/>
        <v>0</v>
      </c>
      <c r="NP248" s="1460">
        <f t="shared" si="1530"/>
        <v>0</v>
      </c>
      <c r="NQ248" s="1460">
        <f t="shared" si="1530"/>
        <v>0</v>
      </c>
      <c r="NR248" s="1460">
        <f t="shared" si="1530"/>
        <v>0</v>
      </c>
      <c r="NS248" s="1460">
        <f t="shared" si="1530"/>
        <v>0</v>
      </c>
      <c r="NT248" s="1460">
        <f t="shared" si="1530"/>
        <v>0</v>
      </c>
      <c r="NU248" s="1460">
        <f t="shared" si="1530"/>
        <v>0</v>
      </c>
      <c r="NV248" s="1460">
        <f t="shared" si="1530"/>
        <v>0</v>
      </c>
      <c r="NW248" s="1460">
        <f t="shared" si="1530"/>
        <v>0</v>
      </c>
      <c r="NX248" s="1460">
        <f t="shared" si="1530"/>
        <v>0</v>
      </c>
      <c r="NY248" s="1460">
        <f t="shared" si="1531"/>
        <v>0</v>
      </c>
      <c r="NZ248" s="1460">
        <f t="shared" si="1531"/>
        <v>0</v>
      </c>
      <c r="OA248" s="1460">
        <f t="shared" si="1531"/>
        <v>0</v>
      </c>
      <c r="OB248" s="1460">
        <f t="shared" si="1531"/>
        <v>0</v>
      </c>
      <c r="OC248" s="1460">
        <f t="shared" si="1531"/>
        <v>0</v>
      </c>
      <c r="OD248" s="1460">
        <f t="shared" si="1531"/>
        <v>0</v>
      </c>
      <c r="OE248" s="1460">
        <f t="shared" si="1531"/>
        <v>0</v>
      </c>
      <c r="OF248" s="1460">
        <f t="shared" si="1531"/>
        <v>0</v>
      </c>
      <c r="OG248" s="1460">
        <f t="shared" si="1531"/>
        <v>0</v>
      </c>
      <c r="OH248" s="1460">
        <f t="shared" si="1531"/>
        <v>0</v>
      </c>
      <c r="OI248" s="1460">
        <f t="shared" si="1531"/>
        <v>0</v>
      </c>
      <c r="OJ248" s="1460">
        <f t="shared" si="1531"/>
        <v>0</v>
      </c>
      <c r="OK248" s="1460">
        <f t="shared" si="1531"/>
        <v>0</v>
      </c>
      <c r="OL248" s="1460">
        <f t="shared" si="1531"/>
        <v>0</v>
      </c>
      <c r="OM248" s="1460">
        <f t="shared" si="1531"/>
        <v>0</v>
      </c>
      <c r="ON248" s="1460">
        <f t="shared" si="1531"/>
        <v>0</v>
      </c>
      <c r="OO248" s="1460">
        <f t="shared" si="1513"/>
        <v>0</v>
      </c>
      <c r="OP248" s="1460">
        <f t="shared" si="1523"/>
        <v>0</v>
      </c>
      <c r="OQ248" s="1460">
        <f t="shared" si="1523"/>
        <v>0</v>
      </c>
      <c r="OR248" s="1460">
        <f t="shared" si="1523"/>
        <v>0</v>
      </c>
      <c r="OS248" s="1460">
        <f t="shared" si="1523"/>
        <v>0</v>
      </c>
      <c r="OT248" s="1460">
        <f t="shared" si="1523"/>
        <v>0</v>
      </c>
      <c r="OU248" s="1460">
        <f t="shared" si="1523"/>
        <v>0</v>
      </c>
      <c r="OV248" s="1460">
        <f t="shared" si="1523"/>
        <v>0</v>
      </c>
      <c r="OW248" s="1460">
        <f t="shared" si="1523"/>
        <v>0</v>
      </c>
      <c r="OX248" s="1460">
        <f t="shared" si="1523"/>
        <v>0</v>
      </c>
      <c r="OY248" s="1460">
        <f t="shared" si="1523"/>
        <v>0</v>
      </c>
      <c r="OZ248" s="1460">
        <f t="shared" si="1523"/>
        <v>0</v>
      </c>
      <c r="PA248" s="1460">
        <f t="shared" si="1523"/>
        <v>0</v>
      </c>
      <c r="PB248" s="1460">
        <f t="shared" si="1523"/>
        <v>0</v>
      </c>
      <c r="PC248" s="1460">
        <f t="shared" si="1523"/>
        <v>0</v>
      </c>
      <c r="PD248" s="1460">
        <f t="shared" si="1523"/>
        <v>0</v>
      </c>
      <c r="PE248" s="1460">
        <f t="shared" si="1523"/>
        <v>0</v>
      </c>
      <c r="PF248" s="1460">
        <f t="shared" si="1524"/>
        <v>0</v>
      </c>
      <c r="PG248" s="1460">
        <f t="shared" si="1524"/>
        <v>0</v>
      </c>
      <c r="PH248" s="1460">
        <f t="shared" si="1524"/>
        <v>0</v>
      </c>
      <c r="PI248" s="1460">
        <f t="shared" si="1524"/>
        <v>0</v>
      </c>
      <c r="PJ248" s="1460">
        <f t="shared" si="1524"/>
        <v>0</v>
      </c>
      <c r="PK248" s="1460">
        <f t="shared" si="1524"/>
        <v>0</v>
      </c>
      <c r="PL248" s="1460">
        <f t="shared" si="1524"/>
        <v>0</v>
      </c>
      <c r="PM248" s="1460">
        <f t="shared" si="1524"/>
        <v>0</v>
      </c>
      <c r="PN248" s="1460">
        <f t="shared" si="1524"/>
        <v>0</v>
      </c>
      <c r="PO248" s="1460">
        <f t="shared" si="1524"/>
        <v>0</v>
      </c>
      <c r="PP248" s="1460">
        <f t="shared" si="1524"/>
        <v>0</v>
      </c>
      <c r="PQ248" s="1460">
        <f t="shared" si="1524"/>
        <v>0</v>
      </c>
      <c r="PR248" s="1460">
        <f t="shared" si="1524"/>
        <v>0</v>
      </c>
      <c r="PS248" s="1460">
        <f t="shared" si="1524"/>
        <v>0</v>
      </c>
      <c r="PT248" s="1460">
        <f t="shared" si="1524"/>
        <v>0</v>
      </c>
      <c r="PU248" s="1460">
        <f t="shared" si="1524"/>
        <v>0</v>
      </c>
      <c r="PV248" s="1460">
        <f t="shared" si="1525"/>
        <v>0</v>
      </c>
      <c r="PW248" s="1460">
        <f t="shared" si="1525"/>
        <v>0</v>
      </c>
      <c r="PX248" s="1460">
        <f t="shared" si="1525"/>
        <v>0</v>
      </c>
      <c r="PY248" s="1460">
        <f t="shared" si="1525"/>
        <v>0</v>
      </c>
      <c r="PZ248" s="1460">
        <f t="shared" si="1525"/>
        <v>0</v>
      </c>
      <c r="QA248" s="1460">
        <f t="shared" si="1525"/>
        <v>0</v>
      </c>
      <c r="QB248" s="1460">
        <f t="shared" si="1525"/>
        <v>0</v>
      </c>
      <c r="QC248" s="1460">
        <f t="shared" si="1525"/>
        <v>0</v>
      </c>
      <c r="QD248" s="1460">
        <f t="shared" si="1525"/>
        <v>0</v>
      </c>
      <c r="QE248" s="1460">
        <f t="shared" si="1525"/>
        <v>0</v>
      </c>
      <c r="QF248" s="1460">
        <f t="shared" si="1525"/>
        <v>0</v>
      </c>
      <c r="QG248" s="1460">
        <f t="shared" si="1525"/>
        <v>0</v>
      </c>
      <c r="QH248" s="1460">
        <f t="shared" si="1525"/>
        <v>0</v>
      </c>
      <c r="QI248" s="1460">
        <f t="shared" si="1525"/>
        <v>0</v>
      </c>
      <c r="QJ248" s="1460">
        <f t="shared" si="1525"/>
        <v>0</v>
      </c>
      <c r="QK248" s="1460">
        <f t="shared" si="1525"/>
        <v>0</v>
      </c>
      <c r="QL248" s="1460">
        <f t="shared" si="1532"/>
        <v>0</v>
      </c>
      <c r="QM248" s="1460">
        <f t="shared" si="1532"/>
        <v>0</v>
      </c>
      <c r="QN248" s="1460">
        <f t="shared" si="1532"/>
        <v>0</v>
      </c>
      <c r="QO248" s="1460">
        <f t="shared" si="1532"/>
        <v>0</v>
      </c>
      <c r="QP248" s="1460">
        <f t="shared" si="1532"/>
        <v>0</v>
      </c>
      <c r="QQ248" s="1460">
        <f t="shared" si="1532"/>
        <v>0</v>
      </c>
    </row>
    <row r="249" spans="1:459" s="1466" customFormat="1" ht="22.5" customHeight="1">
      <c r="A249" s="1468"/>
      <c r="B249" s="1469"/>
      <c r="C249" s="1469"/>
      <c r="D249" s="1470"/>
      <c r="E249" s="1471"/>
      <c r="F249" s="1472"/>
      <c r="G249" s="1472"/>
      <c r="H249" s="1473">
        <f t="shared" si="1342"/>
        <v>0</v>
      </c>
      <c r="I249" s="1474">
        <v>0</v>
      </c>
      <c r="J249" s="1475">
        <f t="shared" si="437"/>
        <v>0</v>
      </c>
      <c r="K249" s="1476">
        <v>0</v>
      </c>
      <c r="L249" s="1477">
        <f t="shared" si="1343"/>
        <v>0</v>
      </c>
      <c r="M249" s="1477">
        <f t="shared" si="1344"/>
        <v>0</v>
      </c>
      <c r="N249" s="1478"/>
      <c r="O249" s="1479">
        <v>0</v>
      </c>
      <c r="P249" s="1480">
        <v>0</v>
      </c>
      <c r="Q249" s="1828">
        <v>0</v>
      </c>
      <c r="R249" s="1831">
        <f t="shared" si="1345"/>
        <v>0</v>
      </c>
      <c r="S249" s="1481">
        <f>IF(AND(SUM(O249:Q249)=0,N249="NNN"),MIN('Operating History and Pro Forma'!$M$33,'Operating History and Pro Forma'!$T$15)*D249,SUM(O249:Q249)*D249)</f>
        <v>0</v>
      </c>
      <c r="T249" s="1482">
        <f t="shared" si="1346"/>
        <v>0</v>
      </c>
      <c r="U249" s="1483">
        <f t="shared" si="1347"/>
        <v>0</v>
      </c>
      <c r="V249" s="1480"/>
      <c r="W249" s="1514"/>
      <c r="X249" s="1486" t="str">
        <f t="shared" si="1348"/>
        <v/>
      </c>
      <c r="Y249" s="1487">
        <f t="shared" si="1349"/>
        <v>0</v>
      </c>
      <c r="Z249" s="1488"/>
      <c r="AA249" s="1488"/>
      <c r="AB249" s="1488"/>
      <c r="AC249" s="1488"/>
      <c r="AD249" s="1489">
        <f t="shared" si="1350"/>
        <v>0</v>
      </c>
      <c r="AE249" s="1490" t="str">
        <f t="shared" si="1351"/>
        <v/>
      </c>
      <c r="AF249" s="1491">
        <f t="shared" si="1352"/>
        <v>0</v>
      </c>
      <c r="AG249" s="1492">
        <f t="shared" si="1353"/>
        <v>0</v>
      </c>
      <c r="AH249" s="1493">
        <f t="shared" si="1526"/>
        <v>0</v>
      </c>
      <c r="AI249" s="1493">
        <f t="shared" si="1526"/>
        <v>0</v>
      </c>
      <c r="AJ249" s="1494">
        <f t="shared" si="1526"/>
        <v>0</v>
      </c>
      <c r="AK249" s="1494">
        <f t="shared" si="1526"/>
        <v>0</v>
      </c>
      <c r="AL249" s="1495">
        <f t="shared" si="1526"/>
        <v>0</v>
      </c>
      <c r="AM249" s="1496">
        <f t="shared" si="1526"/>
        <v>0</v>
      </c>
      <c r="AN249" s="1497">
        <f t="shared" si="399"/>
        <v>0</v>
      </c>
      <c r="AO249" s="1498">
        <f t="shared" si="1327"/>
        <v>0</v>
      </c>
      <c r="AP249" s="1499">
        <f t="shared" si="1354"/>
        <v>0</v>
      </c>
      <c r="AQ249" s="1500">
        <f t="shared" si="1355"/>
        <v>0</v>
      </c>
      <c r="AR249" s="1501">
        <f t="shared" si="1356"/>
        <v>0</v>
      </c>
      <c r="AS249" s="1498">
        <f t="shared" si="1324"/>
        <v>0</v>
      </c>
      <c r="AT249" s="1501">
        <f t="shared" si="1357"/>
        <v>0</v>
      </c>
      <c r="AU249" s="1498">
        <f t="shared" si="1358"/>
        <v>1</v>
      </c>
      <c r="AV249" s="1498">
        <f t="shared" si="1359"/>
        <v>2</v>
      </c>
      <c r="AW249" s="1499">
        <f t="shared" si="1360"/>
        <v>0</v>
      </c>
      <c r="AX249" s="1502">
        <f t="shared" si="1361"/>
        <v>0</v>
      </c>
      <c r="AY249" s="1503">
        <f t="shared" si="1362"/>
        <v>0</v>
      </c>
      <c r="AZ249" s="1498">
        <f t="shared" si="1363"/>
        <v>2</v>
      </c>
      <c r="BA249" s="1498">
        <f t="shared" si="1364"/>
        <v>3</v>
      </c>
      <c r="BB249" s="1499">
        <f t="shared" si="1365"/>
        <v>0</v>
      </c>
      <c r="BC249" s="1502">
        <f t="shared" si="1366"/>
        <v>0</v>
      </c>
      <c r="BD249" s="1503">
        <f t="shared" si="1367"/>
        <v>0</v>
      </c>
      <c r="BE249" s="1498">
        <f t="shared" si="1368"/>
        <v>3</v>
      </c>
      <c r="BF249" s="1498">
        <f t="shared" si="1369"/>
        <v>4</v>
      </c>
      <c r="BG249" s="1499">
        <f t="shared" si="1370"/>
        <v>0</v>
      </c>
      <c r="BH249" s="1502">
        <f t="shared" si="1371"/>
        <v>0</v>
      </c>
      <c r="BI249" s="1502">
        <f t="shared" si="1372"/>
        <v>0</v>
      </c>
      <c r="BJ249" s="1504">
        <f t="shared" si="1373"/>
        <v>1900</v>
      </c>
      <c r="BK249" s="1505" t="str">
        <f t="shared" si="1374"/>
        <v/>
      </c>
      <c r="BL249" s="1506"/>
      <c r="BM249" s="1507">
        <f t="shared" si="1375"/>
        <v>0</v>
      </c>
      <c r="BN249" s="1508">
        <f t="shared" si="1521"/>
        <v>0</v>
      </c>
      <c r="BO249" s="1508">
        <f t="shared" si="1521"/>
        <v>0</v>
      </c>
      <c r="BP249" s="1508">
        <f t="shared" si="1521"/>
        <v>0</v>
      </c>
      <c r="BQ249" s="1508">
        <f t="shared" si="1521"/>
        <v>0</v>
      </c>
      <c r="BR249" s="1508">
        <f t="shared" si="1521"/>
        <v>0</v>
      </c>
      <c r="BS249" s="1508">
        <f t="shared" si="1521"/>
        <v>0</v>
      </c>
      <c r="BT249" s="1508">
        <f t="shared" si="1521"/>
        <v>0</v>
      </c>
      <c r="BU249" s="1508">
        <f t="shared" si="1521"/>
        <v>0</v>
      </c>
      <c r="BV249" s="1508">
        <f t="shared" si="1521"/>
        <v>0</v>
      </c>
      <c r="BW249" s="1508">
        <f t="shared" si="1521"/>
        <v>0</v>
      </c>
      <c r="BX249" s="1508">
        <f t="shared" si="1521"/>
        <v>0</v>
      </c>
      <c r="BY249" s="1507">
        <f t="shared" si="1521"/>
        <v>0</v>
      </c>
      <c r="BZ249" s="1508">
        <f t="shared" si="1521"/>
        <v>0</v>
      </c>
      <c r="CA249" s="1508">
        <f t="shared" si="1521"/>
        <v>0</v>
      </c>
      <c r="CB249" s="1508">
        <f t="shared" si="1521"/>
        <v>0</v>
      </c>
      <c r="CC249" s="1508">
        <f t="shared" si="1521"/>
        <v>0</v>
      </c>
      <c r="CD249" s="1508">
        <f t="shared" si="1534"/>
        <v>0</v>
      </c>
      <c r="CE249" s="1508">
        <f t="shared" si="1534"/>
        <v>0</v>
      </c>
      <c r="CF249" s="1508">
        <f t="shared" si="1534"/>
        <v>0</v>
      </c>
      <c r="CG249" s="1508">
        <f t="shared" si="1534"/>
        <v>0</v>
      </c>
      <c r="CH249" s="1508">
        <f t="shared" si="1534"/>
        <v>0</v>
      </c>
      <c r="CI249" s="1508">
        <f t="shared" si="1534"/>
        <v>0</v>
      </c>
      <c r="CJ249" s="1509">
        <f t="shared" si="1534"/>
        <v>0</v>
      </c>
      <c r="CK249" s="1507">
        <f t="shared" si="1534"/>
        <v>0</v>
      </c>
      <c r="CL249" s="1508">
        <f t="shared" si="1534"/>
        <v>0</v>
      </c>
      <c r="CM249" s="1508">
        <f t="shared" si="1534"/>
        <v>0</v>
      </c>
      <c r="CN249" s="1508">
        <f t="shared" si="1534"/>
        <v>0</v>
      </c>
      <c r="CO249" s="1508">
        <f t="shared" si="1534"/>
        <v>0</v>
      </c>
      <c r="CP249" s="1508">
        <f t="shared" si="1534"/>
        <v>0</v>
      </c>
      <c r="CQ249" s="1508">
        <f t="shared" si="1534"/>
        <v>0</v>
      </c>
      <c r="CR249" s="1508">
        <f t="shared" si="1534"/>
        <v>0</v>
      </c>
      <c r="CS249" s="1508">
        <f t="shared" si="1534"/>
        <v>0</v>
      </c>
      <c r="CT249" s="1508">
        <f t="shared" si="1535"/>
        <v>0</v>
      </c>
      <c r="CU249" s="1508">
        <f t="shared" si="1535"/>
        <v>0</v>
      </c>
      <c r="CV249" s="1509">
        <f t="shared" si="1535"/>
        <v>0</v>
      </c>
      <c r="CW249" s="1508">
        <f t="shared" si="1535"/>
        <v>0</v>
      </c>
      <c r="CX249" s="1508">
        <f t="shared" si="1535"/>
        <v>0</v>
      </c>
      <c r="CY249" s="1508">
        <f t="shared" si="1535"/>
        <v>0</v>
      </c>
      <c r="CZ249" s="1508">
        <f t="shared" si="1535"/>
        <v>0</v>
      </c>
      <c r="DA249" s="1508">
        <f t="shared" si="1535"/>
        <v>0</v>
      </c>
      <c r="DB249" s="1508">
        <f t="shared" si="1535"/>
        <v>0</v>
      </c>
      <c r="DC249" s="1508">
        <f t="shared" si="1535"/>
        <v>0</v>
      </c>
      <c r="DD249" s="1508">
        <f t="shared" si="1535"/>
        <v>0</v>
      </c>
      <c r="DE249" s="1508">
        <f t="shared" si="1535"/>
        <v>0</v>
      </c>
      <c r="DF249" s="1508">
        <f t="shared" si="1535"/>
        <v>0</v>
      </c>
      <c r="DG249" s="1508">
        <f t="shared" si="1535"/>
        <v>0</v>
      </c>
      <c r="DH249" s="1509">
        <f t="shared" si="1535"/>
        <v>0</v>
      </c>
      <c r="DI249" s="1508">
        <f t="shared" si="1535"/>
        <v>0</v>
      </c>
      <c r="DJ249" s="1508">
        <f t="shared" si="1536"/>
        <v>0</v>
      </c>
      <c r="DK249" s="1508">
        <f t="shared" si="1536"/>
        <v>0</v>
      </c>
      <c r="DL249" s="1508">
        <f t="shared" si="1536"/>
        <v>0</v>
      </c>
      <c r="DM249" s="1508">
        <f t="shared" si="1536"/>
        <v>0</v>
      </c>
      <c r="DN249" s="1508">
        <f t="shared" si="1536"/>
        <v>0</v>
      </c>
      <c r="DO249" s="1508">
        <f t="shared" si="1536"/>
        <v>0</v>
      </c>
      <c r="DP249" s="1508">
        <f t="shared" si="1536"/>
        <v>0</v>
      </c>
      <c r="DQ249" s="1508">
        <f t="shared" si="1536"/>
        <v>0</v>
      </c>
      <c r="DR249" s="1508">
        <f t="shared" si="1536"/>
        <v>0</v>
      </c>
      <c r="DS249" s="1508">
        <f t="shared" si="1536"/>
        <v>0</v>
      </c>
      <c r="DT249" s="1509">
        <f t="shared" si="1536"/>
        <v>0</v>
      </c>
      <c r="DU249" s="1507">
        <f t="shared" si="1536"/>
        <v>0</v>
      </c>
      <c r="DV249" s="1508">
        <f t="shared" si="1536"/>
        <v>0</v>
      </c>
      <c r="DW249" s="1508">
        <f t="shared" si="1536"/>
        <v>0</v>
      </c>
      <c r="DX249" s="1508">
        <f t="shared" si="1536"/>
        <v>0</v>
      </c>
      <c r="DY249" s="1508">
        <f t="shared" si="1536"/>
        <v>0</v>
      </c>
      <c r="DZ249" s="1508">
        <f t="shared" si="1537"/>
        <v>0</v>
      </c>
      <c r="EA249" s="1508">
        <f t="shared" si="1537"/>
        <v>0</v>
      </c>
      <c r="EB249" s="1508">
        <f t="shared" si="1537"/>
        <v>0</v>
      </c>
      <c r="EC249" s="1508">
        <f t="shared" si="1537"/>
        <v>0</v>
      </c>
      <c r="ED249" s="1508">
        <f t="shared" si="1537"/>
        <v>0</v>
      </c>
      <c r="EE249" s="1508">
        <f t="shared" si="1537"/>
        <v>0</v>
      </c>
      <c r="EF249" s="1508">
        <f t="shared" si="1537"/>
        <v>0</v>
      </c>
      <c r="EG249" s="1507">
        <f t="shared" si="1537"/>
        <v>0</v>
      </c>
      <c r="EH249" s="1508">
        <f t="shared" si="1537"/>
        <v>0</v>
      </c>
      <c r="EI249" s="1508">
        <f t="shared" si="1537"/>
        <v>0</v>
      </c>
      <c r="EJ249" s="1508">
        <f t="shared" si="1537"/>
        <v>0</v>
      </c>
      <c r="EK249" s="1508">
        <f t="shared" si="1537"/>
        <v>0</v>
      </c>
      <c r="EL249" s="1508">
        <f t="shared" si="1537"/>
        <v>0</v>
      </c>
      <c r="EM249" s="1508">
        <f t="shared" si="1537"/>
        <v>0</v>
      </c>
      <c r="EN249" s="1508">
        <f t="shared" si="1537"/>
        <v>0</v>
      </c>
      <c r="EO249" s="1508">
        <f t="shared" si="1537"/>
        <v>0</v>
      </c>
      <c r="EP249" s="1508">
        <f t="shared" si="1538"/>
        <v>0</v>
      </c>
      <c r="EQ249" s="1508">
        <f t="shared" si="1538"/>
        <v>0</v>
      </c>
      <c r="ER249" s="1509">
        <f t="shared" si="1538"/>
        <v>0</v>
      </c>
      <c r="ES249" s="1507">
        <f t="shared" si="1538"/>
        <v>0</v>
      </c>
      <c r="ET249" s="1508">
        <f t="shared" si="1538"/>
        <v>0</v>
      </c>
      <c r="EU249" s="1508">
        <f t="shared" si="1538"/>
        <v>0</v>
      </c>
      <c r="EV249" s="1508">
        <f t="shared" si="1538"/>
        <v>0</v>
      </c>
      <c r="EW249" s="1508">
        <f t="shared" si="1538"/>
        <v>0</v>
      </c>
      <c r="EX249" s="1508">
        <f t="shared" si="1538"/>
        <v>0</v>
      </c>
      <c r="EY249" s="1508">
        <f t="shared" si="1538"/>
        <v>0</v>
      </c>
      <c r="EZ249" s="1508">
        <f t="shared" si="1538"/>
        <v>0</v>
      </c>
      <c r="FA249" s="1508">
        <f t="shared" si="1538"/>
        <v>0</v>
      </c>
      <c r="FB249" s="1508">
        <f t="shared" si="1538"/>
        <v>0</v>
      </c>
      <c r="FC249" s="1508">
        <f t="shared" si="1538"/>
        <v>0</v>
      </c>
      <c r="FD249" s="1509">
        <f t="shared" si="1538"/>
        <v>0</v>
      </c>
      <c r="FE249" s="1508">
        <f t="shared" si="1538"/>
        <v>0</v>
      </c>
      <c r="FF249" s="1508">
        <f t="shared" si="1339"/>
        <v>0</v>
      </c>
      <c r="FG249" s="1508">
        <f t="shared" si="1533"/>
        <v>0</v>
      </c>
      <c r="FH249" s="1508">
        <f t="shared" si="1533"/>
        <v>0</v>
      </c>
      <c r="FI249" s="1508">
        <f t="shared" si="1533"/>
        <v>0</v>
      </c>
      <c r="FJ249" s="1508">
        <f t="shared" si="1533"/>
        <v>0</v>
      </c>
      <c r="FK249" s="1508">
        <f t="shared" si="1533"/>
        <v>0</v>
      </c>
      <c r="FL249" s="1508">
        <f t="shared" si="1533"/>
        <v>0</v>
      </c>
      <c r="FM249" s="1508">
        <f t="shared" si="1533"/>
        <v>0</v>
      </c>
      <c r="FN249" s="1508">
        <f t="shared" si="1533"/>
        <v>0</v>
      </c>
      <c r="FO249" s="1508">
        <f t="shared" si="1533"/>
        <v>0</v>
      </c>
      <c r="FP249" s="1509">
        <f t="shared" si="1533"/>
        <v>0</v>
      </c>
      <c r="FQ249" s="1508">
        <f t="shared" si="1533"/>
        <v>0</v>
      </c>
      <c r="FR249" s="1508">
        <f t="shared" si="1533"/>
        <v>0</v>
      </c>
      <c r="FS249" s="1508">
        <f t="shared" si="1533"/>
        <v>0</v>
      </c>
      <c r="FT249" s="1508">
        <f t="shared" si="1533"/>
        <v>0</v>
      </c>
      <c r="FU249" s="1508">
        <f t="shared" si="1533"/>
        <v>0</v>
      </c>
      <c r="FV249" s="1508">
        <f t="shared" si="1533"/>
        <v>0</v>
      </c>
      <c r="FW249" s="1508">
        <f t="shared" si="1527"/>
        <v>0</v>
      </c>
      <c r="FX249" s="1508">
        <f t="shared" si="1527"/>
        <v>0</v>
      </c>
      <c r="FY249" s="1508">
        <f t="shared" si="1527"/>
        <v>0</v>
      </c>
      <c r="FZ249" s="1508">
        <f t="shared" si="1527"/>
        <v>0</v>
      </c>
      <c r="GA249" s="1508">
        <f t="shared" si="1527"/>
        <v>0</v>
      </c>
      <c r="GB249" s="1509">
        <f t="shared" si="1527"/>
        <v>0</v>
      </c>
      <c r="GC249" s="1506"/>
      <c r="GD249" s="1458">
        <f t="shared" si="1377"/>
        <v>1</v>
      </c>
      <c r="GE249" s="1510">
        <f t="shared" si="1528"/>
        <v>0</v>
      </c>
      <c r="GF249" s="1511">
        <f t="shared" si="1528"/>
        <v>0</v>
      </c>
      <c r="GG249" s="1511">
        <f t="shared" si="1528"/>
        <v>0</v>
      </c>
      <c r="GH249" s="1511">
        <f t="shared" si="1528"/>
        <v>0</v>
      </c>
      <c r="GI249" s="1511">
        <f t="shared" si="1528"/>
        <v>0</v>
      </c>
      <c r="GJ249" s="1511">
        <f t="shared" si="1528"/>
        <v>0</v>
      </c>
      <c r="GK249" s="1511">
        <f t="shared" si="1528"/>
        <v>0</v>
      </c>
      <c r="GL249" s="1511">
        <f t="shared" si="1528"/>
        <v>0</v>
      </c>
      <c r="GM249" s="1511">
        <f t="shared" si="1528"/>
        <v>0</v>
      </c>
      <c r="GN249" s="1512">
        <f t="shared" si="1528"/>
        <v>0</v>
      </c>
      <c r="GO249" s="1513">
        <f t="shared" si="1378"/>
        <v>0</v>
      </c>
      <c r="GP249" s="1506"/>
      <c r="GQ249" s="1510">
        <f t="shared" si="1304"/>
        <v>0</v>
      </c>
      <c r="GR249" s="1511">
        <f t="shared" si="1510"/>
        <v>0</v>
      </c>
      <c r="GS249" s="1511">
        <f t="shared" si="1510"/>
        <v>0</v>
      </c>
      <c r="GT249" s="1511">
        <f t="shared" si="1510"/>
        <v>0</v>
      </c>
      <c r="GU249" s="1511">
        <f t="shared" si="1510"/>
        <v>0</v>
      </c>
      <c r="GV249" s="1511">
        <f t="shared" si="1510"/>
        <v>0</v>
      </c>
      <c r="GW249" s="1511">
        <f t="shared" si="1510"/>
        <v>0</v>
      </c>
      <c r="GX249" s="1511">
        <f t="shared" si="1510"/>
        <v>0</v>
      </c>
      <c r="GY249" s="1511">
        <f t="shared" si="1510"/>
        <v>0</v>
      </c>
      <c r="GZ249" s="1512">
        <f t="shared" si="1510"/>
        <v>0</v>
      </c>
      <c r="HA249" s="1513">
        <f t="shared" si="1379"/>
        <v>0</v>
      </c>
      <c r="HB249" s="1506">
        <f t="shared" si="1380"/>
        <v>1</v>
      </c>
      <c r="HC249" s="1506"/>
      <c r="HD249" s="1508">
        <f t="shared" si="1381"/>
        <v>0</v>
      </c>
      <c r="HE249" s="1460">
        <f t="shared" si="1382"/>
        <v>0</v>
      </c>
      <c r="HF249" s="1460">
        <f t="shared" si="1383"/>
        <v>0</v>
      </c>
      <c r="HG249" s="1460">
        <f t="shared" si="1384"/>
        <v>0</v>
      </c>
      <c r="HH249" s="1460">
        <f t="shared" si="1385"/>
        <v>0</v>
      </c>
      <c r="HI249" s="1460">
        <f t="shared" si="1386"/>
        <v>0</v>
      </c>
      <c r="HJ249" s="1460">
        <f t="shared" si="1387"/>
        <v>0</v>
      </c>
      <c r="HK249" s="1460">
        <f t="shared" si="1388"/>
        <v>0</v>
      </c>
      <c r="HL249" s="1460">
        <f t="shared" si="1389"/>
        <v>0</v>
      </c>
      <c r="HM249" s="1460">
        <f t="shared" si="1390"/>
        <v>0</v>
      </c>
      <c r="HN249" s="1460">
        <f t="shared" si="1391"/>
        <v>0</v>
      </c>
      <c r="HO249" s="1460">
        <f t="shared" si="1392"/>
        <v>0</v>
      </c>
      <c r="HP249" s="1460">
        <f t="shared" si="1393"/>
        <v>0</v>
      </c>
      <c r="HQ249" s="1460">
        <f t="shared" si="1394"/>
        <v>0</v>
      </c>
      <c r="HR249" s="1460">
        <f t="shared" si="1395"/>
        <v>0</v>
      </c>
      <c r="HS249" s="1460">
        <f t="shared" si="1396"/>
        <v>0</v>
      </c>
      <c r="HT249" s="1460">
        <f t="shared" si="1397"/>
        <v>0</v>
      </c>
      <c r="HU249" s="1460">
        <f t="shared" si="1398"/>
        <v>0</v>
      </c>
      <c r="HV249" s="1460">
        <f t="shared" si="1399"/>
        <v>0</v>
      </c>
      <c r="HW249" s="1460">
        <f t="shared" si="1400"/>
        <v>0</v>
      </c>
      <c r="HX249" s="1460">
        <f t="shared" si="1401"/>
        <v>0</v>
      </c>
      <c r="HY249" s="1460">
        <f t="shared" si="1402"/>
        <v>0</v>
      </c>
      <c r="HZ249" s="1460">
        <f t="shared" si="1403"/>
        <v>0</v>
      </c>
      <c r="IA249" s="1460">
        <f t="shared" si="1404"/>
        <v>0</v>
      </c>
      <c r="IB249" s="1460">
        <f t="shared" si="1405"/>
        <v>0</v>
      </c>
      <c r="IC249" s="1460">
        <f t="shared" si="1406"/>
        <v>0</v>
      </c>
      <c r="ID249" s="1460">
        <f t="shared" si="1407"/>
        <v>0</v>
      </c>
      <c r="IE249" s="1460">
        <f t="shared" si="1408"/>
        <v>0</v>
      </c>
      <c r="IF249" s="1460">
        <f t="shared" si="1409"/>
        <v>0</v>
      </c>
      <c r="IG249" s="1460">
        <f t="shared" si="1410"/>
        <v>0</v>
      </c>
      <c r="IH249" s="1460">
        <f t="shared" si="1411"/>
        <v>0</v>
      </c>
      <c r="II249" s="1460">
        <f t="shared" si="1412"/>
        <v>0</v>
      </c>
      <c r="IJ249" s="1460">
        <f t="shared" si="1413"/>
        <v>0</v>
      </c>
      <c r="IK249" s="1460">
        <f t="shared" si="1414"/>
        <v>0</v>
      </c>
      <c r="IL249" s="1460">
        <f t="shared" si="1415"/>
        <v>0</v>
      </c>
      <c r="IM249" s="1460">
        <f t="shared" si="1416"/>
        <v>0</v>
      </c>
      <c r="IN249" s="1460">
        <f t="shared" si="1417"/>
        <v>0</v>
      </c>
      <c r="IO249" s="1460">
        <f t="shared" si="1418"/>
        <v>0</v>
      </c>
      <c r="IP249" s="1460">
        <f t="shared" si="1419"/>
        <v>0</v>
      </c>
      <c r="IQ249" s="1460">
        <f t="shared" si="1420"/>
        <v>0</v>
      </c>
      <c r="IR249" s="1460">
        <f t="shared" si="1421"/>
        <v>0</v>
      </c>
      <c r="IS249" s="1460">
        <f t="shared" si="1422"/>
        <v>0</v>
      </c>
      <c r="IT249" s="1460">
        <f t="shared" si="1423"/>
        <v>0</v>
      </c>
      <c r="IU249" s="1460">
        <f t="shared" si="1424"/>
        <v>0</v>
      </c>
      <c r="IV249" s="1460">
        <f t="shared" si="1425"/>
        <v>0</v>
      </c>
      <c r="IW249" s="1460">
        <f t="shared" si="1426"/>
        <v>0</v>
      </c>
      <c r="IX249" s="1460">
        <f t="shared" si="1427"/>
        <v>0</v>
      </c>
      <c r="IY249" s="1460">
        <f t="shared" si="1428"/>
        <v>0</v>
      </c>
      <c r="IZ249" s="1460">
        <f t="shared" si="1429"/>
        <v>0</v>
      </c>
      <c r="JA249" s="1460">
        <f t="shared" si="1430"/>
        <v>0</v>
      </c>
      <c r="JB249" s="1460">
        <f t="shared" si="1431"/>
        <v>0</v>
      </c>
      <c r="JC249" s="1460">
        <f t="shared" si="1432"/>
        <v>0</v>
      </c>
      <c r="JD249" s="1460">
        <f t="shared" si="1433"/>
        <v>0</v>
      </c>
      <c r="JE249" s="1460">
        <f t="shared" si="1434"/>
        <v>0</v>
      </c>
      <c r="JF249" s="1460">
        <f t="shared" si="1435"/>
        <v>0</v>
      </c>
      <c r="JG249" s="1460">
        <f t="shared" si="1436"/>
        <v>0</v>
      </c>
      <c r="JH249" s="1460">
        <f t="shared" si="1437"/>
        <v>0</v>
      </c>
      <c r="JI249" s="1460">
        <f t="shared" si="1438"/>
        <v>0</v>
      </c>
      <c r="JJ249" s="1460">
        <f t="shared" si="1439"/>
        <v>0</v>
      </c>
      <c r="JK249" s="1460">
        <f t="shared" si="1440"/>
        <v>0</v>
      </c>
      <c r="JL249" s="1460">
        <f t="shared" si="1441"/>
        <v>0</v>
      </c>
      <c r="JM249" s="1460">
        <f t="shared" si="1442"/>
        <v>0</v>
      </c>
      <c r="JN249" s="1460">
        <f t="shared" si="1443"/>
        <v>0</v>
      </c>
      <c r="JO249" s="1460">
        <f t="shared" si="1444"/>
        <v>0</v>
      </c>
      <c r="JP249" s="1460">
        <f t="shared" si="1445"/>
        <v>0</v>
      </c>
      <c r="JQ249" s="1460">
        <f t="shared" si="1446"/>
        <v>0</v>
      </c>
      <c r="JR249" s="1460">
        <f t="shared" si="1447"/>
        <v>0</v>
      </c>
      <c r="JS249" s="1460">
        <f t="shared" si="1448"/>
        <v>0</v>
      </c>
      <c r="JT249" s="1460">
        <f t="shared" si="1449"/>
        <v>0</v>
      </c>
      <c r="JU249" s="1460">
        <f t="shared" si="1450"/>
        <v>0</v>
      </c>
      <c r="JV249" s="1460">
        <f t="shared" si="1451"/>
        <v>0</v>
      </c>
      <c r="JW249" s="1460">
        <f t="shared" si="1452"/>
        <v>0</v>
      </c>
      <c r="JX249" s="1460">
        <f t="shared" si="1453"/>
        <v>0</v>
      </c>
      <c r="JY249" s="1460">
        <f t="shared" si="1454"/>
        <v>0</v>
      </c>
      <c r="JZ249" s="1460">
        <f t="shared" si="1455"/>
        <v>0</v>
      </c>
      <c r="KA249" s="1460">
        <f t="shared" si="1456"/>
        <v>0</v>
      </c>
      <c r="KB249" s="1460">
        <f t="shared" si="1457"/>
        <v>0</v>
      </c>
      <c r="KC249" s="1460">
        <f t="shared" si="1458"/>
        <v>0</v>
      </c>
      <c r="KD249" s="1460">
        <f t="shared" si="1459"/>
        <v>0</v>
      </c>
      <c r="KE249" s="1460">
        <f t="shared" si="1460"/>
        <v>0</v>
      </c>
      <c r="KF249" s="1460">
        <f t="shared" si="1461"/>
        <v>0</v>
      </c>
      <c r="KG249" s="1460">
        <f t="shared" si="1462"/>
        <v>0</v>
      </c>
      <c r="KH249" s="1460">
        <f t="shared" si="1463"/>
        <v>0</v>
      </c>
      <c r="KI249" s="1460">
        <f t="shared" si="1464"/>
        <v>0</v>
      </c>
      <c r="KJ249" s="1460">
        <f t="shared" si="1465"/>
        <v>0</v>
      </c>
      <c r="KK249" s="1460">
        <f t="shared" si="1466"/>
        <v>0</v>
      </c>
      <c r="KL249" s="1460">
        <f t="shared" si="1467"/>
        <v>0</v>
      </c>
      <c r="KM249" s="1460">
        <f t="shared" si="1468"/>
        <v>0</v>
      </c>
      <c r="KN249" s="1460">
        <f t="shared" si="1469"/>
        <v>0</v>
      </c>
      <c r="KO249" s="1460">
        <f t="shared" si="1470"/>
        <v>0</v>
      </c>
      <c r="KP249" s="1460">
        <f t="shared" si="1471"/>
        <v>0</v>
      </c>
      <c r="KQ249" s="1460">
        <f t="shared" si="1472"/>
        <v>0</v>
      </c>
      <c r="KR249" s="1460">
        <f t="shared" si="1473"/>
        <v>0</v>
      </c>
      <c r="KS249" s="1460">
        <f t="shared" si="1474"/>
        <v>0</v>
      </c>
      <c r="KT249" s="1460">
        <f t="shared" si="1475"/>
        <v>0</v>
      </c>
      <c r="KU249" s="1460">
        <f t="shared" si="1476"/>
        <v>0</v>
      </c>
      <c r="KV249" s="1460">
        <f t="shared" si="1477"/>
        <v>0</v>
      </c>
      <c r="KW249" s="1460">
        <f t="shared" si="1478"/>
        <v>0</v>
      </c>
      <c r="KX249" s="1460">
        <f t="shared" si="1479"/>
        <v>0</v>
      </c>
      <c r="KY249" s="1460">
        <f t="shared" si="1480"/>
        <v>0</v>
      </c>
      <c r="KZ249" s="1460">
        <f t="shared" si="1481"/>
        <v>0</v>
      </c>
      <c r="LA249" s="1460">
        <f t="shared" si="1482"/>
        <v>0</v>
      </c>
      <c r="LB249" s="1460">
        <f t="shared" si="1483"/>
        <v>0</v>
      </c>
      <c r="LC249" s="1460">
        <f t="shared" si="1484"/>
        <v>0</v>
      </c>
      <c r="LD249" s="1460">
        <f t="shared" si="1485"/>
        <v>0</v>
      </c>
      <c r="LE249" s="1460">
        <f t="shared" si="1486"/>
        <v>0</v>
      </c>
      <c r="LF249" s="1460">
        <f t="shared" si="1487"/>
        <v>0</v>
      </c>
      <c r="LG249" s="1460">
        <f t="shared" si="1488"/>
        <v>0</v>
      </c>
      <c r="LH249" s="1460">
        <f t="shared" si="1489"/>
        <v>0</v>
      </c>
      <c r="LI249" s="1460">
        <f t="shared" si="1490"/>
        <v>0</v>
      </c>
      <c r="LJ249" s="1460">
        <f t="shared" si="1491"/>
        <v>0</v>
      </c>
      <c r="LK249" s="1460">
        <f t="shared" si="1492"/>
        <v>0</v>
      </c>
      <c r="LL249" s="1460">
        <f t="shared" si="1493"/>
        <v>0</v>
      </c>
      <c r="LM249" s="1460">
        <f t="shared" si="1494"/>
        <v>0</v>
      </c>
      <c r="LN249" s="1460">
        <f t="shared" si="1495"/>
        <v>0</v>
      </c>
      <c r="LO249" s="1460">
        <f t="shared" si="1496"/>
        <v>0</v>
      </c>
      <c r="LP249" s="1460">
        <f t="shared" si="1497"/>
        <v>0</v>
      </c>
      <c r="LQ249" s="1460">
        <f t="shared" si="1498"/>
        <v>0</v>
      </c>
      <c r="LR249" s="1460">
        <f t="shared" si="1499"/>
        <v>0</v>
      </c>
      <c r="LS249" s="1460">
        <f t="shared" si="1500"/>
        <v>0</v>
      </c>
      <c r="LW249" s="1467">
        <f t="shared" si="1501"/>
        <v>0</v>
      </c>
      <c r="LX249" s="1467">
        <f t="shared" si="1502"/>
        <v>0</v>
      </c>
      <c r="LY249" s="1467">
        <f t="shared" si="1503"/>
        <v>0</v>
      </c>
      <c r="LZ249" s="1467">
        <f t="shared" si="1504"/>
        <v>0</v>
      </c>
      <c r="MA249" s="1506"/>
      <c r="MB249" s="1460">
        <f t="shared" si="1505"/>
        <v>0</v>
      </c>
      <c r="MC249" s="1460">
        <f t="shared" si="1522"/>
        <v>0</v>
      </c>
      <c r="MD249" s="1460">
        <f t="shared" si="1522"/>
        <v>0</v>
      </c>
      <c r="ME249" s="1460">
        <f t="shared" si="1522"/>
        <v>0</v>
      </c>
      <c r="MF249" s="1460">
        <f t="shared" si="1522"/>
        <v>0</v>
      </c>
      <c r="MG249" s="1460">
        <f t="shared" si="1522"/>
        <v>0</v>
      </c>
      <c r="MH249" s="1460">
        <f t="shared" si="1522"/>
        <v>0</v>
      </c>
      <c r="MI249" s="1460">
        <f t="shared" si="1522"/>
        <v>0</v>
      </c>
      <c r="MJ249" s="1460">
        <f t="shared" si="1522"/>
        <v>0</v>
      </c>
      <c r="MK249" s="1460">
        <f t="shared" si="1522"/>
        <v>0</v>
      </c>
      <c r="ML249" s="1460">
        <f t="shared" si="1522"/>
        <v>0</v>
      </c>
      <c r="MM249" s="1460">
        <f t="shared" si="1522"/>
        <v>0</v>
      </c>
      <c r="MN249" s="1460">
        <f t="shared" si="1522"/>
        <v>0</v>
      </c>
      <c r="MO249" s="1460">
        <f t="shared" si="1522"/>
        <v>0</v>
      </c>
      <c r="MP249" s="1460">
        <f t="shared" si="1522"/>
        <v>0</v>
      </c>
      <c r="MQ249" s="1460">
        <f t="shared" si="1522"/>
        <v>0</v>
      </c>
      <c r="MR249" s="1460">
        <f t="shared" si="1522"/>
        <v>0</v>
      </c>
      <c r="MS249" s="1460">
        <f t="shared" si="1529"/>
        <v>0</v>
      </c>
      <c r="MT249" s="1460">
        <f t="shared" si="1529"/>
        <v>0</v>
      </c>
      <c r="MU249" s="1460">
        <f t="shared" si="1529"/>
        <v>0</v>
      </c>
      <c r="MV249" s="1460">
        <f t="shared" si="1529"/>
        <v>0</v>
      </c>
      <c r="MW249" s="1460">
        <f t="shared" si="1529"/>
        <v>0</v>
      </c>
      <c r="MX249" s="1460">
        <f t="shared" si="1529"/>
        <v>0</v>
      </c>
      <c r="MY249" s="1460">
        <f t="shared" si="1529"/>
        <v>0</v>
      </c>
      <c r="MZ249" s="1460">
        <f t="shared" si="1529"/>
        <v>0</v>
      </c>
      <c r="NA249" s="1460">
        <f t="shared" si="1529"/>
        <v>0</v>
      </c>
      <c r="NB249" s="1460">
        <f t="shared" si="1529"/>
        <v>0</v>
      </c>
      <c r="NC249" s="1460">
        <f t="shared" si="1529"/>
        <v>0</v>
      </c>
      <c r="ND249" s="1460">
        <f t="shared" si="1529"/>
        <v>0</v>
      </c>
      <c r="NE249" s="1460">
        <f t="shared" si="1529"/>
        <v>0</v>
      </c>
      <c r="NF249" s="1460">
        <f t="shared" si="1529"/>
        <v>0</v>
      </c>
      <c r="NG249" s="1460">
        <f t="shared" si="1529"/>
        <v>0</v>
      </c>
      <c r="NH249" s="1460">
        <f t="shared" si="1529"/>
        <v>0</v>
      </c>
      <c r="NI249" s="1460">
        <f t="shared" si="1530"/>
        <v>0</v>
      </c>
      <c r="NJ249" s="1460">
        <f t="shared" si="1530"/>
        <v>0</v>
      </c>
      <c r="NK249" s="1460">
        <f t="shared" si="1530"/>
        <v>0</v>
      </c>
      <c r="NL249" s="1460">
        <f t="shared" si="1530"/>
        <v>0</v>
      </c>
      <c r="NM249" s="1460">
        <f t="shared" si="1530"/>
        <v>0</v>
      </c>
      <c r="NN249" s="1460">
        <f t="shared" si="1530"/>
        <v>0</v>
      </c>
      <c r="NO249" s="1460">
        <f t="shared" si="1530"/>
        <v>0</v>
      </c>
      <c r="NP249" s="1460">
        <f t="shared" si="1530"/>
        <v>0</v>
      </c>
      <c r="NQ249" s="1460">
        <f t="shared" si="1530"/>
        <v>0</v>
      </c>
      <c r="NR249" s="1460">
        <f t="shared" si="1530"/>
        <v>0</v>
      </c>
      <c r="NS249" s="1460">
        <f t="shared" si="1530"/>
        <v>0</v>
      </c>
      <c r="NT249" s="1460">
        <f t="shared" si="1530"/>
        <v>0</v>
      </c>
      <c r="NU249" s="1460">
        <f t="shared" si="1530"/>
        <v>0</v>
      </c>
      <c r="NV249" s="1460">
        <f t="shared" si="1530"/>
        <v>0</v>
      </c>
      <c r="NW249" s="1460">
        <f t="shared" si="1530"/>
        <v>0</v>
      </c>
      <c r="NX249" s="1460">
        <f t="shared" si="1530"/>
        <v>0</v>
      </c>
      <c r="NY249" s="1460">
        <f t="shared" si="1531"/>
        <v>0</v>
      </c>
      <c r="NZ249" s="1460">
        <f t="shared" si="1531"/>
        <v>0</v>
      </c>
      <c r="OA249" s="1460">
        <f t="shared" si="1531"/>
        <v>0</v>
      </c>
      <c r="OB249" s="1460">
        <f t="shared" si="1531"/>
        <v>0</v>
      </c>
      <c r="OC249" s="1460">
        <f t="shared" si="1531"/>
        <v>0</v>
      </c>
      <c r="OD249" s="1460">
        <f t="shared" si="1531"/>
        <v>0</v>
      </c>
      <c r="OE249" s="1460">
        <f t="shared" si="1531"/>
        <v>0</v>
      </c>
      <c r="OF249" s="1460">
        <f t="shared" si="1531"/>
        <v>0</v>
      </c>
      <c r="OG249" s="1460">
        <f t="shared" si="1531"/>
        <v>0</v>
      </c>
      <c r="OH249" s="1460">
        <f t="shared" si="1531"/>
        <v>0</v>
      </c>
      <c r="OI249" s="1460">
        <f t="shared" si="1531"/>
        <v>0</v>
      </c>
      <c r="OJ249" s="1460">
        <f t="shared" si="1531"/>
        <v>0</v>
      </c>
      <c r="OK249" s="1460">
        <f t="shared" si="1531"/>
        <v>0</v>
      </c>
      <c r="OL249" s="1460">
        <f t="shared" si="1531"/>
        <v>0</v>
      </c>
      <c r="OM249" s="1460">
        <f t="shared" si="1531"/>
        <v>0</v>
      </c>
      <c r="ON249" s="1460">
        <f t="shared" si="1531"/>
        <v>0</v>
      </c>
      <c r="OO249" s="1460">
        <f t="shared" si="1513"/>
        <v>0</v>
      </c>
      <c r="OP249" s="1460">
        <f t="shared" si="1523"/>
        <v>0</v>
      </c>
      <c r="OQ249" s="1460">
        <f t="shared" si="1523"/>
        <v>0</v>
      </c>
      <c r="OR249" s="1460">
        <f t="shared" si="1523"/>
        <v>0</v>
      </c>
      <c r="OS249" s="1460">
        <f t="shared" si="1523"/>
        <v>0</v>
      </c>
      <c r="OT249" s="1460">
        <f t="shared" si="1523"/>
        <v>0</v>
      </c>
      <c r="OU249" s="1460">
        <f t="shared" si="1523"/>
        <v>0</v>
      </c>
      <c r="OV249" s="1460">
        <f t="shared" si="1523"/>
        <v>0</v>
      </c>
      <c r="OW249" s="1460">
        <f t="shared" si="1523"/>
        <v>0</v>
      </c>
      <c r="OX249" s="1460">
        <f t="shared" si="1523"/>
        <v>0</v>
      </c>
      <c r="OY249" s="1460">
        <f t="shared" si="1523"/>
        <v>0</v>
      </c>
      <c r="OZ249" s="1460">
        <f t="shared" si="1523"/>
        <v>0</v>
      </c>
      <c r="PA249" s="1460">
        <f t="shared" si="1523"/>
        <v>0</v>
      </c>
      <c r="PB249" s="1460">
        <f t="shared" si="1523"/>
        <v>0</v>
      </c>
      <c r="PC249" s="1460">
        <f t="shared" si="1523"/>
        <v>0</v>
      </c>
      <c r="PD249" s="1460">
        <f t="shared" si="1523"/>
        <v>0</v>
      </c>
      <c r="PE249" s="1460">
        <f t="shared" si="1523"/>
        <v>0</v>
      </c>
      <c r="PF249" s="1460">
        <f t="shared" si="1524"/>
        <v>0</v>
      </c>
      <c r="PG249" s="1460">
        <f t="shared" si="1524"/>
        <v>0</v>
      </c>
      <c r="PH249" s="1460">
        <f t="shared" si="1524"/>
        <v>0</v>
      </c>
      <c r="PI249" s="1460">
        <f t="shared" si="1524"/>
        <v>0</v>
      </c>
      <c r="PJ249" s="1460">
        <f t="shared" si="1524"/>
        <v>0</v>
      </c>
      <c r="PK249" s="1460">
        <f t="shared" si="1524"/>
        <v>0</v>
      </c>
      <c r="PL249" s="1460">
        <f t="shared" si="1524"/>
        <v>0</v>
      </c>
      <c r="PM249" s="1460">
        <f t="shared" si="1524"/>
        <v>0</v>
      </c>
      <c r="PN249" s="1460">
        <f t="shared" si="1524"/>
        <v>0</v>
      </c>
      <c r="PO249" s="1460">
        <f t="shared" si="1524"/>
        <v>0</v>
      </c>
      <c r="PP249" s="1460">
        <f t="shared" si="1524"/>
        <v>0</v>
      </c>
      <c r="PQ249" s="1460">
        <f t="shared" si="1524"/>
        <v>0</v>
      </c>
      <c r="PR249" s="1460">
        <f t="shared" si="1524"/>
        <v>0</v>
      </c>
      <c r="PS249" s="1460">
        <f t="shared" si="1524"/>
        <v>0</v>
      </c>
      <c r="PT249" s="1460">
        <f t="shared" si="1524"/>
        <v>0</v>
      </c>
      <c r="PU249" s="1460">
        <f t="shared" si="1524"/>
        <v>0</v>
      </c>
      <c r="PV249" s="1460">
        <f t="shared" si="1525"/>
        <v>0</v>
      </c>
      <c r="PW249" s="1460">
        <f t="shared" si="1525"/>
        <v>0</v>
      </c>
      <c r="PX249" s="1460">
        <f t="shared" si="1525"/>
        <v>0</v>
      </c>
      <c r="PY249" s="1460">
        <f t="shared" si="1525"/>
        <v>0</v>
      </c>
      <c r="PZ249" s="1460">
        <f t="shared" si="1525"/>
        <v>0</v>
      </c>
      <c r="QA249" s="1460">
        <f t="shared" si="1525"/>
        <v>0</v>
      </c>
      <c r="QB249" s="1460">
        <f t="shared" si="1525"/>
        <v>0</v>
      </c>
      <c r="QC249" s="1460">
        <f t="shared" si="1525"/>
        <v>0</v>
      </c>
      <c r="QD249" s="1460">
        <f t="shared" si="1525"/>
        <v>0</v>
      </c>
      <c r="QE249" s="1460">
        <f t="shared" si="1525"/>
        <v>0</v>
      </c>
      <c r="QF249" s="1460">
        <f t="shared" si="1525"/>
        <v>0</v>
      </c>
      <c r="QG249" s="1460">
        <f t="shared" si="1525"/>
        <v>0</v>
      </c>
      <c r="QH249" s="1460">
        <f t="shared" si="1525"/>
        <v>0</v>
      </c>
      <c r="QI249" s="1460">
        <f t="shared" si="1525"/>
        <v>0</v>
      </c>
      <c r="QJ249" s="1460">
        <f t="shared" si="1525"/>
        <v>0</v>
      </c>
      <c r="QK249" s="1460">
        <f t="shared" si="1525"/>
        <v>0</v>
      </c>
      <c r="QL249" s="1460">
        <f t="shared" si="1532"/>
        <v>0</v>
      </c>
      <c r="QM249" s="1460">
        <f t="shared" si="1532"/>
        <v>0</v>
      </c>
      <c r="QN249" s="1460">
        <f t="shared" si="1532"/>
        <v>0</v>
      </c>
      <c r="QO249" s="1460">
        <f t="shared" si="1532"/>
        <v>0</v>
      </c>
      <c r="QP249" s="1460">
        <f t="shared" si="1532"/>
        <v>0</v>
      </c>
      <c r="QQ249" s="1460">
        <f t="shared" si="1532"/>
        <v>0</v>
      </c>
    </row>
    <row r="250" spans="1:459" s="1466" customFormat="1" ht="22.5" customHeight="1">
      <c r="A250" s="1468"/>
      <c r="B250" s="1469"/>
      <c r="C250" s="1469"/>
      <c r="D250" s="1470"/>
      <c r="E250" s="1471"/>
      <c r="F250" s="1472"/>
      <c r="G250" s="1472"/>
      <c r="H250" s="1473">
        <f t="shared" si="1342"/>
        <v>0</v>
      </c>
      <c r="I250" s="1474">
        <v>0</v>
      </c>
      <c r="J250" s="1475">
        <f t="shared" si="437"/>
        <v>0</v>
      </c>
      <c r="K250" s="1476">
        <v>0</v>
      </c>
      <c r="L250" s="1477">
        <f t="shared" si="1343"/>
        <v>0</v>
      </c>
      <c r="M250" s="1477">
        <f t="shared" si="1344"/>
        <v>0</v>
      </c>
      <c r="N250" s="1478"/>
      <c r="O250" s="1479">
        <v>0</v>
      </c>
      <c r="P250" s="1480">
        <v>0</v>
      </c>
      <c r="Q250" s="1828">
        <v>0</v>
      </c>
      <c r="R250" s="1831">
        <f t="shared" si="1345"/>
        <v>0</v>
      </c>
      <c r="S250" s="1481">
        <f>IF(AND(SUM(O250:Q250)=0,N250="NNN"),MIN('Operating History and Pro Forma'!$M$33,'Operating History and Pro Forma'!$T$15)*D250,SUM(O250:Q250)*D250)</f>
        <v>0</v>
      </c>
      <c r="T250" s="1482">
        <f t="shared" si="1346"/>
        <v>0</v>
      </c>
      <c r="U250" s="1483">
        <f t="shared" si="1347"/>
        <v>0</v>
      </c>
      <c r="V250" s="1480"/>
      <c r="W250" s="1514"/>
      <c r="X250" s="1486" t="str">
        <f t="shared" si="1348"/>
        <v/>
      </c>
      <c r="Y250" s="1487">
        <f t="shared" si="1349"/>
        <v>0</v>
      </c>
      <c r="Z250" s="1488"/>
      <c r="AA250" s="1488"/>
      <c r="AB250" s="1488"/>
      <c r="AC250" s="1488"/>
      <c r="AD250" s="1489">
        <f t="shared" si="1350"/>
        <v>0</v>
      </c>
      <c r="AE250" s="1490" t="str">
        <f t="shared" si="1351"/>
        <v/>
      </c>
      <c r="AF250" s="1491">
        <f t="shared" si="1352"/>
        <v>0</v>
      </c>
      <c r="AG250" s="1492">
        <f t="shared" si="1353"/>
        <v>0</v>
      </c>
      <c r="AH250" s="1493">
        <f t="shared" si="1526"/>
        <v>0</v>
      </c>
      <c r="AI250" s="1493">
        <f t="shared" si="1526"/>
        <v>0</v>
      </c>
      <c r="AJ250" s="1494">
        <f t="shared" si="1526"/>
        <v>0</v>
      </c>
      <c r="AK250" s="1494">
        <f t="shared" si="1526"/>
        <v>0</v>
      </c>
      <c r="AL250" s="1495">
        <f t="shared" si="1526"/>
        <v>0</v>
      </c>
      <c r="AM250" s="1496">
        <f t="shared" si="1526"/>
        <v>0</v>
      </c>
      <c r="AN250" s="1497">
        <f t="shared" si="399"/>
        <v>0</v>
      </c>
      <c r="AO250" s="1498">
        <f t="shared" si="1327"/>
        <v>0</v>
      </c>
      <c r="AP250" s="1499">
        <f t="shared" si="1354"/>
        <v>0</v>
      </c>
      <c r="AQ250" s="1500">
        <f t="shared" si="1355"/>
        <v>0</v>
      </c>
      <c r="AR250" s="1501">
        <f t="shared" si="1356"/>
        <v>0</v>
      </c>
      <c r="AS250" s="1498">
        <f t="shared" si="1324"/>
        <v>0</v>
      </c>
      <c r="AT250" s="1501">
        <f t="shared" si="1357"/>
        <v>0</v>
      </c>
      <c r="AU250" s="1498">
        <f t="shared" si="1358"/>
        <v>1</v>
      </c>
      <c r="AV250" s="1498">
        <f t="shared" si="1359"/>
        <v>2</v>
      </c>
      <c r="AW250" s="1499">
        <f t="shared" si="1360"/>
        <v>0</v>
      </c>
      <c r="AX250" s="1502">
        <f t="shared" si="1361"/>
        <v>0</v>
      </c>
      <c r="AY250" s="1503">
        <f t="shared" si="1362"/>
        <v>0</v>
      </c>
      <c r="AZ250" s="1498">
        <f t="shared" si="1363"/>
        <v>2</v>
      </c>
      <c r="BA250" s="1498">
        <f t="shared" si="1364"/>
        <v>3</v>
      </c>
      <c r="BB250" s="1499">
        <f t="shared" si="1365"/>
        <v>0</v>
      </c>
      <c r="BC250" s="1502">
        <f t="shared" si="1366"/>
        <v>0</v>
      </c>
      <c r="BD250" s="1503">
        <f t="shared" si="1367"/>
        <v>0</v>
      </c>
      <c r="BE250" s="1498">
        <f t="shared" si="1368"/>
        <v>3</v>
      </c>
      <c r="BF250" s="1498">
        <f t="shared" si="1369"/>
        <v>4</v>
      </c>
      <c r="BG250" s="1499">
        <f t="shared" si="1370"/>
        <v>0</v>
      </c>
      <c r="BH250" s="1502">
        <f t="shared" si="1371"/>
        <v>0</v>
      </c>
      <c r="BI250" s="1502">
        <f t="shared" si="1372"/>
        <v>0</v>
      </c>
      <c r="BJ250" s="1504">
        <f t="shared" si="1373"/>
        <v>1900</v>
      </c>
      <c r="BK250" s="1505" t="str">
        <f t="shared" si="1374"/>
        <v/>
      </c>
      <c r="BL250" s="1506"/>
      <c r="BM250" s="1507">
        <f t="shared" si="1375"/>
        <v>0</v>
      </c>
      <c r="BN250" s="1508">
        <f t="shared" si="1521"/>
        <v>0</v>
      </c>
      <c r="BO250" s="1508">
        <f t="shared" si="1521"/>
        <v>0</v>
      </c>
      <c r="BP250" s="1508">
        <f t="shared" si="1521"/>
        <v>0</v>
      </c>
      <c r="BQ250" s="1508">
        <f t="shared" si="1521"/>
        <v>0</v>
      </c>
      <c r="BR250" s="1508">
        <f t="shared" si="1521"/>
        <v>0</v>
      </c>
      <c r="BS250" s="1508">
        <f t="shared" si="1521"/>
        <v>0</v>
      </c>
      <c r="BT250" s="1508">
        <f t="shared" si="1521"/>
        <v>0</v>
      </c>
      <c r="BU250" s="1508">
        <f t="shared" si="1521"/>
        <v>0</v>
      </c>
      <c r="BV250" s="1508">
        <f t="shared" si="1521"/>
        <v>0</v>
      </c>
      <c r="BW250" s="1508">
        <f t="shared" si="1521"/>
        <v>0</v>
      </c>
      <c r="BX250" s="1508">
        <f t="shared" si="1521"/>
        <v>0</v>
      </c>
      <c r="BY250" s="1507">
        <f t="shared" si="1521"/>
        <v>0</v>
      </c>
      <c r="BZ250" s="1508">
        <f t="shared" si="1521"/>
        <v>0</v>
      </c>
      <c r="CA250" s="1508">
        <f t="shared" si="1521"/>
        <v>0</v>
      </c>
      <c r="CB250" s="1508">
        <f t="shared" si="1521"/>
        <v>0</v>
      </c>
      <c r="CC250" s="1508">
        <f t="shared" si="1521"/>
        <v>0</v>
      </c>
      <c r="CD250" s="1508">
        <f t="shared" si="1534"/>
        <v>0</v>
      </c>
      <c r="CE250" s="1508">
        <f t="shared" si="1534"/>
        <v>0</v>
      </c>
      <c r="CF250" s="1508">
        <f t="shared" si="1534"/>
        <v>0</v>
      </c>
      <c r="CG250" s="1508">
        <f t="shared" si="1534"/>
        <v>0</v>
      </c>
      <c r="CH250" s="1508">
        <f t="shared" si="1534"/>
        <v>0</v>
      </c>
      <c r="CI250" s="1508">
        <f t="shared" si="1534"/>
        <v>0</v>
      </c>
      <c r="CJ250" s="1509">
        <f t="shared" si="1534"/>
        <v>0</v>
      </c>
      <c r="CK250" s="1507">
        <f t="shared" si="1534"/>
        <v>0</v>
      </c>
      <c r="CL250" s="1508">
        <f t="shared" si="1534"/>
        <v>0</v>
      </c>
      <c r="CM250" s="1508">
        <f t="shared" si="1534"/>
        <v>0</v>
      </c>
      <c r="CN250" s="1508">
        <f t="shared" si="1534"/>
        <v>0</v>
      </c>
      <c r="CO250" s="1508">
        <f t="shared" si="1534"/>
        <v>0</v>
      </c>
      <c r="CP250" s="1508">
        <f t="shared" si="1534"/>
        <v>0</v>
      </c>
      <c r="CQ250" s="1508">
        <f t="shared" si="1534"/>
        <v>0</v>
      </c>
      <c r="CR250" s="1508">
        <f t="shared" si="1534"/>
        <v>0</v>
      </c>
      <c r="CS250" s="1508">
        <f t="shared" si="1534"/>
        <v>0</v>
      </c>
      <c r="CT250" s="1508">
        <f t="shared" si="1535"/>
        <v>0</v>
      </c>
      <c r="CU250" s="1508">
        <f t="shared" si="1535"/>
        <v>0</v>
      </c>
      <c r="CV250" s="1509">
        <f t="shared" si="1535"/>
        <v>0</v>
      </c>
      <c r="CW250" s="1508">
        <f t="shared" si="1535"/>
        <v>0</v>
      </c>
      <c r="CX250" s="1508">
        <f t="shared" si="1535"/>
        <v>0</v>
      </c>
      <c r="CY250" s="1508">
        <f t="shared" si="1535"/>
        <v>0</v>
      </c>
      <c r="CZ250" s="1508">
        <f t="shared" si="1535"/>
        <v>0</v>
      </c>
      <c r="DA250" s="1508">
        <f t="shared" si="1535"/>
        <v>0</v>
      </c>
      <c r="DB250" s="1508">
        <f t="shared" si="1535"/>
        <v>0</v>
      </c>
      <c r="DC250" s="1508">
        <f t="shared" si="1535"/>
        <v>0</v>
      </c>
      <c r="DD250" s="1508">
        <f t="shared" si="1535"/>
        <v>0</v>
      </c>
      <c r="DE250" s="1508">
        <f t="shared" si="1535"/>
        <v>0</v>
      </c>
      <c r="DF250" s="1508">
        <f t="shared" si="1535"/>
        <v>0</v>
      </c>
      <c r="DG250" s="1508">
        <f t="shared" si="1535"/>
        <v>0</v>
      </c>
      <c r="DH250" s="1509">
        <f t="shared" si="1535"/>
        <v>0</v>
      </c>
      <c r="DI250" s="1508">
        <f t="shared" si="1535"/>
        <v>0</v>
      </c>
      <c r="DJ250" s="1508">
        <f t="shared" si="1536"/>
        <v>0</v>
      </c>
      <c r="DK250" s="1508">
        <f t="shared" si="1536"/>
        <v>0</v>
      </c>
      <c r="DL250" s="1508">
        <f t="shared" si="1536"/>
        <v>0</v>
      </c>
      <c r="DM250" s="1508">
        <f t="shared" si="1536"/>
        <v>0</v>
      </c>
      <c r="DN250" s="1508">
        <f t="shared" si="1536"/>
        <v>0</v>
      </c>
      <c r="DO250" s="1508">
        <f t="shared" si="1536"/>
        <v>0</v>
      </c>
      <c r="DP250" s="1508">
        <f t="shared" si="1536"/>
        <v>0</v>
      </c>
      <c r="DQ250" s="1508">
        <f t="shared" si="1536"/>
        <v>0</v>
      </c>
      <c r="DR250" s="1508">
        <f t="shared" si="1536"/>
        <v>0</v>
      </c>
      <c r="DS250" s="1508">
        <f t="shared" si="1536"/>
        <v>0</v>
      </c>
      <c r="DT250" s="1509">
        <f t="shared" si="1536"/>
        <v>0</v>
      </c>
      <c r="DU250" s="1507">
        <f t="shared" si="1536"/>
        <v>0</v>
      </c>
      <c r="DV250" s="1508">
        <f t="shared" si="1536"/>
        <v>0</v>
      </c>
      <c r="DW250" s="1508">
        <f t="shared" si="1536"/>
        <v>0</v>
      </c>
      <c r="DX250" s="1508">
        <f t="shared" si="1536"/>
        <v>0</v>
      </c>
      <c r="DY250" s="1508">
        <f t="shared" si="1536"/>
        <v>0</v>
      </c>
      <c r="DZ250" s="1508">
        <f t="shared" si="1537"/>
        <v>0</v>
      </c>
      <c r="EA250" s="1508">
        <f t="shared" si="1537"/>
        <v>0</v>
      </c>
      <c r="EB250" s="1508">
        <f t="shared" si="1537"/>
        <v>0</v>
      </c>
      <c r="EC250" s="1508">
        <f t="shared" si="1537"/>
        <v>0</v>
      </c>
      <c r="ED250" s="1508">
        <f t="shared" si="1537"/>
        <v>0</v>
      </c>
      <c r="EE250" s="1508">
        <f t="shared" si="1537"/>
        <v>0</v>
      </c>
      <c r="EF250" s="1508">
        <f t="shared" si="1537"/>
        <v>0</v>
      </c>
      <c r="EG250" s="1507">
        <f t="shared" si="1537"/>
        <v>0</v>
      </c>
      <c r="EH250" s="1508">
        <f t="shared" si="1537"/>
        <v>0</v>
      </c>
      <c r="EI250" s="1508">
        <f t="shared" si="1537"/>
        <v>0</v>
      </c>
      <c r="EJ250" s="1508">
        <f t="shared" si="1537"/>
        <v>0</v>
      </c>
      <c r="EK250" s="1508">
        <f t="shared" si="1537"/>
        <v>0</v>
      </c>
      <c r="EL250" s="1508">
        <f t="shared" si="1537"/>
        <v>0</v>
      </c>
      <c r="EM250" s="1508">
        <f t="shared" si="1537"/>
        <v>0</v>
      </c>
      <c r="EN250" s="1508">
        <f t="shared" si="1537"/>
        <v>0</v>
      </c>
      <c r="EO250" s="1508">
        <f t="shared" si="1537"/>
        <v>0</v>
      </c>
      <c r="EP250" s="1508">
        <f t="shared" si="1538"/>
        <v>0</v>
      </c>
      <c r="EQ250" s="1508">
        <f t="shared" si="1538"/>
        <v>0</v>
      </c>
      <c r="ER250" s="1509">
        <f t="shared" si="1538"/>
        <v>0</v>
      </c>
      <c r="ES250" s="1507">
        <f t="shared" si="1538"/>
        <v>0</v>
      </c>
      <c r="ET250" s="1508">
        <f t="shared" si="1538"/>
        <v>0</v>
      </c>
      <c r="EU250" s="1508">
        <f t="shared" si="1538"/>
        <v>0</v>
      </c>
      <c r="EV250" s="1508">
        <f t="shared" si="1538"/>
        <v>0</v>
      </c>
      <c r="EW250" s="1508">
        <f t="shared" si="1538"/>
        <v>0</v>
      </c>
      <c r="EX250" s="1508">
        <f t="shared" si="1538"/>
        <v>0</v>
      </c>
      <c r="EY250" s="1508">
        <f t="shared" si="1538"/>
        <v>0</v>
      </c>
      <c r="EZ250" s="1508">
        <f t="shared" si="1538"/>
        <v>0</v>
      </c>
      <c r="FA250" s="1508">
        <f t="shared" si="1538"/>
        <v>0</v>
      </c>
      <c r="FB250" s="1508">
        <f t="shared" si="1538"/>
        <v>0</v>
      </c>
      <c r="FC250" s="1508">
        <f t="shared" si="1538"/>
        <v>0</v>
      </c>
      <c r="FD250" s="1509">
        <f t="shared" si="1538"/>
        <v>0</v>
      </c>
      <c r="FE250" s="1508">
        <f t="shared" si="1538"/>
        <v>0</v>
      </c>
      <c r="FF250" s="1508">
        <f t="shared" si="1339"/>
        <v>0</v>
      </c>
      <c r="FG250" s="1508">
        <f t="shared" si="1533"/>
        <v>0</v>
      </c>
      <c r="FH250" s="1508">
        <f t="shared" si="1533"/>
        <v>0</v>
      </c>
      <c r="FI250" s="1508">
        <f t="shared" si="1533"/>
        <v>0</v>
      </c>
      <c r="FJ250" s="1508">
        <f t="shared" si="1533"/>
        <v>0</v>
      </c>
      <c r="FK250" s="1508">
        <f t="shared" si="1533"/>
        <v>0</v>
      </c>
      <c r="FL250" s="1508">
        <f t="shared" si="1533"/>
        <v>0</v>
      </c>
      <c r="FM250" s="1508">
        <f t="shared" si="1533"/>
        <v>0</v>
      </c>
      <c r="FN250" s="1508">
        <f t="shared" si="1533"/>
        <v>0</v>
      </c>
      <c r="FO250" s="1508">
        <f t="shared" si="1533"/>
        <v>0</v>
      </c>
      <c r="FP250" s="1509">
        <f t="shared" si="1533"/>
        <v>0</v>
      </c>
      <c r="FQ250" s="1508">
        <f t="shared" si="1533"/>
        <v>0</v>
      </c>
      <c r="FR250" s="1508">
        <f t="shared" si="1533"/>
        <v>0</v>
      </c>
      <c r="FS250" s="1508">
        <f t="shared" si="1533"/>
        <v>0</v>
      </c>
      <c r="FT250" s="1508">
        <f t="shared" si="1533"/>
        <v>0</v>
      </c>
      <c r="FU250" s="1508">
        <f t="shared" si="1533"/>
        <v>0</v>
      </c>
      <c r="FV250" s="1508">
        <f t="shared" si="1533"/>
        <v>0</v>
      </c>
      <c r="FW250" s="1508">
        <f t="shared" si="1527"/>
        <v>0</v>
      </c>
      <c r="FX250" s="1508">
        <f t="shared" si="1527"/>
        <v>0</v>
      </c>
      <c r="FY250" s="1508">
        <f t="shared" si="1527"/>
        <v>0</v>
      </c>
      <c r="FZ250" s="1508">
        <f t="shared" si="1527"/>
        <v>0</v>
      </c>
      <c r="GA250" s="1508">
        <f t="shared" si="1527"/>
        <v>0</v>
      </c>
      <c r="GB250" s="1509">
        <f t="shared" si="1527"/>
        <v>0</v>
      </c>
      <c r="GC250" s="1506"/>
      <c r="GD250" s="1458">
        <f t="shared" si="1377"/>
        <v>1</v>
      </c>
      <c r="GE250" s="1510">
        <f t="shared" si="1528"/>
        <v>0</v>
      </c>
      <c r="GF250" s="1511">
        <f t="shared" si="1528"/>
        <v>0</v>
      </c>
      <c r="GG250" s="1511">
        <f t="shared" si="1528"/>
        <v>0</v>
      </c>
      <c r="GH250" s="1511">
        <f t="shared" si="1528"/>
        <v>0</v>
      </c>
      <c r="GI250" s="1511">
        <f t="shared" si="1528"/>
        <v>0</v>
      </c>
      <c r="GJ250" s="1511">
        <f t="shared" si="1528"/>
        <v>0</v>
      </c>
      <c r="GK250" s="1511">
        <f t="shared" si="1528"/>
        <v>0</v>
      </c>
      <c r="GL250" s="1511">
        <f t="shared" si="1528"/>
        <v>0</v>
      </c>
      <c r="GM250" s="1511">
        <f t="shared" si="1528"/>
        <v>0</v>
      </c>
      <c r="GN250" s="1512">
        <f t="shared" si="1528"/>
        <v>0</v>
      </c>
      <c r="GO250" s="1513">
        <f t="shared" si="1378"/>
        <v>0</v>
      </c>
      <c r="GP250" s="1506"/>
      <c r="GQ250" s="1510">
        <f t="shared" ref="GQ250:GQ288" si="1539">IF(ROUNDUP($AU250/12,0)=GQ$11,$U250,IF(ROUNDUP($AZ250/12,0)=GQ$11,$D250*$AW250+INDEX($HD250:$LS250,1,$AZ250-1)*12,IF(ROUNDUP($BE250/12,0)=GQ$11,$D250*$BB250+INDEX($HD250:$LS250,1,$BE250-1)*12,IF(ROUNDUP($AN250/12,0)=GQ$11,$U250,0))))</f>
        <v>0</v>
      </c>
      <c r="GR250" s="1511">
        <f t="shared" si="1510"/>
        <v>0</v>
      </c>
      <c r="GS250" s="1511">
        <f t="shared" si="1510"/>
        <v>0</v>
      </c>
      <c r="GT250" s="1511">
        <f t="shared" si="1510"/>
        <v>0</v>
      </c>
      <c r="GU250" s="1511">
        <f t="shared" si="1510"/>
        <v>0</v>
      </c>
      <c r="GV250" s="1511">
        <f t="shared" si="1510"/>
        <v>0</v>
      </c>
      <c r="GW250" s="1511">
        <f t="shared" si="1510"/>
        <v>0</v>
      </c>
      <c r="GX250" s="1511">
        <f t="shared" si="1510"/>
        <v>0</v>
      </c>
      <c r="GY250" s="1511">
        <f t="shared" si="1510"/>
        <v>0</v>
      </c>
      <c r="GZ250" s="1512">
        <f t="shared" si="1510"/>
        <v>0</v>
      </c>
      <c r="HA250" s="1513">
        <f t="shared" si="1379"/>
        <v>0</v>
      </c>
      <c r="HB250" s="1506">
        <f t="shared" si="1380"/>
        <v>1</v>
      </c>
      <c r="HC250" s="1506"/>
      <c r="HD250" s="1508">
        <f t="shared" si="1381"/>
        <v>0</v>
      </c>
      <c r="HE250" s="1460">
        <f t="shared" si="1382"/>
        <v>0</v>
      </c>
      <c r="HF250" s="1460">
        <f t="shared" si="1383"/>
        <v>0</v>
      </c>
      <c r="HG250" s="1460">
        <f t="shared" si="1384"/>
        <v>0</v>
      </c>
      <c r="HH250" s="1460">
        <f t="shared" si="1385"/>
        <v>0</v>
      </c>
      <c r="HI250" s="1460">
        <f t="shared" si="1386"/>
        <v>0</v>
      </c>
      <c r="HJ250" s="1460">
        <f t="shared" si="1387"/>
        <v>0</v>
      </c>
      <c r="HK250" s="1460">
        <f t="shared" si="1388"/>
        <v>0</v>
      </c>
      <c r="HL250" s="1460">
        <f t="shared" si="1389"/>
        <v>0</v>
      </c>
      <c r="HM250" s="1460">
        <f t="shared" si="1390"/>
        <v>0</v>
      </c>
      <c r="HN250" s="1460">
        <f t="shared" si="1391"/>
        <v>0</v>
      </c>
      <c r="HO250" s="1460">
        <f t="shared" si="1392"/>
        <v>0</v>
      </c>
      <c r="HP250" s="1460">
        <f t="shared" si="1393"/>
        <v>0</v>
      </c>
      <c r="HQ250" s="1460">
        <f t="shared" si="1394"/>
        <v>0</v>
      </c>
      <c r="HR250" s="1460">
        <f t="shared" si="1395"/>
        <v>0</v>
      </c>
      <c r="HS250" s="1460">
        <f t="shared" si="1396"/>
        <v>0</v>
      </c>
      <c r="HT250" s="1460">
        <f t="shared" si="1397"/>
        <v>0</v>
      </c>
      <c r="HU250" s="1460">
        <f t="shared" si="1398"/>
        <v>0</v>
      </c>
      <c r="HV250" s="1460">
        <f t="shared" si="1399"/>
        <v>0</v>
      </c>
      <c r="HW250" s="1460">
        <f t="shared" si="1400"/>
        <v>0</v>
      </c>
      <c r="HX250" s="1460">
        <f t="shared" si="1401"/>
        <v>0</v>
      </c>
      <c r="HY250" s="1460">
        <f t="shared" si="1402"/>
        <v>0</v>
      </c>
      <c r="HZ250" s="1460">
        <f t="shared" si="1403"/>
        <v>0</v>
      </c>
      <c r="IA250" s="1460">
        <f t="shared" si="1404"/>
        <v>0</v>
      </c>
      <c r="IB250" s="1460">
        <f t="shared" si="1405"/>
        <v>0</v>
      </c>
      <c r="IC250" s="1460">
        <f t="shared" si="1406"/>
        <v>0</v>
      </c>
      <c r="ID250" s="1460">
        <f t="shared" si="1407"/>
        <v>0</v>
      </c>
      <c r="IE250" s="1460">
        <f t="shared" si="1408"/>
        <v>0</v>
      </c>
      <c r="IF250" s="1460">
        <f t="shared" si="1409"/>
        <v>0</v>
      </c>
      <c r="IG250" s="1460">
        <f t="shared" si="1410"/>
        <v>0</v>
      </c>
      <c r="IH250" s="1460">
        <f t="shared" si="1411"/>
        <v>0</v>
      </c>
      <c r="II250" s="1460">
        <f t="shared" si="1412"/>
        <v>0</v>
      </c>
      <c r="IJ250" s="1460">
        <f t="shared" si="1413"/>
        <v>0</v>
      </c>
      <c r="IK250" s="1460">
        <f t="shared" si="1414"/>
        <v>0</v>
      </c>
      <c r="IL250" s="1460">
        <f t="shared" si="1415"/>
        <v>0</v>
      </c>
      <c r="IM250" s="1460">
        <f t="shared" si="1416"/>
        <v>0</v>
      </c>
      <c r="IN250" s="1460">
        <f t="shared" si="1417"/>
        <v>0</v>
      </c>
      <c r="IO250" s="1460">
        <f t="shared" si="1418"/>
        <v>0</v>
      </c>
      <c r="IP250" s="1460">
        <f t="shared" si="1419"/>
        <v>0</v>
      </c>
      <c r="IQ250" s="1460">
        <f t="shared" si="1420"/>
        <v>0</v>
      </c>
      <c r="IR250" s="1460">
        <f t="shared" si="1421"/>
        <v>0</v>
      </c>
      <c r="IS250" s="1460">
        <f t="shared" si="1422"/>
        <v>0</v>
      </c>
      <c r="IT250" s="1460">
        <f t="shared" si="1423"/>
        <v>0</v>
      </c>
      <c r="IU250" s="1460">
        <f t="shared" si="1424"/>
        <v>0</v>
      </c>
      <c r="IV250" s="1460">
        <f t="shared" si="1425"/>
        <v>0</v>
      </c>
      <c r="IW250" s="1460">
        <f t="shared" si="1426"/>
        <v>0</v>
      </c>
      <c r="IX250" s="1460">
        <f t="shared" si="1427"/>
        <v>0</v>
      </c>
      <c r="IY250" s="1460">
        <f t="shared" si="1428"/>
        <v>0</v>
      </c>
      <c r="IZ250" s="1460">
        <f t="shared" si="1429"/>
        <v>0</v>
      </c>
      <c r="JA250" s="1460">
        <f t="shared" si="1430"/>
        <v>0</v>
      </c>
      <c r="JB250" s="1460">
        <f t="shared" si="1431"/>
        <v>0</v>
      </c>
      <c r="JC250" s="1460">
        <f t="shared" si="1432"/>
        <v>0</v>
      </c>
      <c r="JD250" s="1460">
        <f t="shared" si="1433"/>
        <v>0</v>
      </c>
      <c r="JE250" s="1460">
        <f t="shared" si="1434"/>
        <v>0</v>
      </c>
      <c r="JF250" s="1460">
        <f t="shared" si="1435"/>
        <v>0</v>
      </c>
      <c r="JG250" s="1460">
        <f t="shared" si="1436"/>
        <v>0</v>
      </c>
      <c r="JH250" s="1460">
        <f t="shared" si="1437"/>
        <v>0</v>
      </c>
      <c r="JI250" s="1460">
        <f t="shared" si="1438"/>
        <v>0</v>
      </c>
      <c r="JJ250" s="1460">
        <f t="shared" si="1439"/>
        <v>0</v>
      </c>
      <c r="JK250" s="1460">
        <f t="shared" si="1440"/>
        <v>0</v>
      </c>
      <c r="JL250" s="1460">
        <f t="shared" si="1441"/>
        <v>0</v>
      </c>
      <c r="JM250" s="1460">
        <f t="shared" si="1442"/>
        <v>0</v>
      </c>
      <c r="JN250" s="1460">
        <f t="shared" si="1443"/>
        <v>0</v>
      </c>
      <c r="JO250" s="1460">
        <f t="shared" si="1444"/>
        <v>0</v>
      </c>
      <c r="JP250" s="1460">
        <f t="shared" si="1445"/>
        <v>0</v>
      </c>
      <c r="JQ250" s="1460">
        <f t="shared" si="1446"/>
        <v>0</v>
      </c>
      <c r="JR250" s="1460">
        <f t="shared" si="1447"/>
        <v>0</v>
      </c>
      <c r="JS250" s="1460">
        <f t="shared" si="1448"/>
        <v>0</v>
      </c>
      <c r="JT250" s="1460">
        <f t="shared" si="1449"/>
        <v>0</v>
      </c>
      <c r="JU250" s="1460">
        <f t="shared" si="1450"/>
        <v>0</v>
      </c>
      <c r="JV250" s="1460">
        <f t="shared" si="1451"/>
        <v>0</v>
      </c>
      <c r="JW250" s="1460">
        <f t="shared" si="1452"/>
        <v>0</v>
      </c>
      <c r="JX250" s="1460">
        <f t="shared" si="1453"/>
        <v>0</v>
      </c>
      <c r="JY250" s="1460">
        <f t="shared" si="1454"/>
        <v>0</v>
      </c>
      <c r="JZ250" s="1460">
        <f t="shared" si="1455"/>
        <v>0</v>
      </c>
      <c r="KA250" s="1460">
        <f t="shared" si="1456"/>
        <v>0</v>
      </c>
      <c r="KB250" s="1460">
        <f t="shared" si="1457"/>
        <v>0</v>
      </c>
      <c r="KC250" s="1460">
        <f t="shared" si="1458"/>
        <v>0</v>
      </c>
      <c r="KD250" s="1460">
        <f t="shared" si="1459"/>
        <v>0</v>
      </c>
      <c r="KE250" s="1460">
        <f t="shared" si="1460"/>
        <v>0</v>
      </c>
      <c r="KF250" s="1460">
        <f t="shared" si="1461"/>
        <v>0</v>
      </c>
      <c r="KG250" s="1460">
        <f t="shared" si="1462"/>
        <v>0</v>
      </c>
      <c r="KH250" s="1460">
        <f t="shared" si="1463"/>
        <v>0</v>
      </c>
      <c r="KI250" s="1460">
        <f t="shared" si="1464"/>
        <v>0</v>
      </c>
      <c r="KJ250" s="1460">
        <f t="shared" si="1465"/>
        <v>0</v>
      </c>
      <c r="KK250" s="1460">
        <f t="shared" si="1466"/>
        <v>0</v>
      </c>
      <c r="KL250" s="1460">
        <f t="shared" si="1467"/>
        <v>0</v>
      </c>
      <c r="KM250" s="1460">
        <f t="shared" si="1468"/>
        <v>0</v>
      </c>
      <c r="KN250" s="1460">
        <f t="shared" si="1469"/>
        <v>0</v>
      </c>
      <c r="KO250" s="1460">
        <f t="shared" si="1470"/>
        <v>0</v>
      </c>
      <c r="KP250" s="1460">
        <f t="shared" si="1471"/>
        <v>0</v>
      </c>
      <c r="KQ250" s="1460">
        <f t="shared" si="1472"/>
        <v>0</v>
      </c>
      <c r="KR250" s="1460">
        <f t="shared" si="1473"/>
        <v>0</v>
      </c>
      <c r="KS250" s="1460">
        <f t="shared" si="1474"/>
        <v>0</v>
      </c>
      <c r="KT250" s="1460">
        <f t="shared" si="1475"/>
        <v>0</v>
      </c>
      <c r="KU250" s="1460">
        <f t="shared" si="1476"/>
        <v>0</v>
      </c>
      <c r="KV250" s="1460">
        <f t="shared" si="1477"/>
        <v>0</v>
      </c>
      <c r="KW250" s="1460">
        <f t="shared" si="1478"/>
        <v>0</v>
      </c>
      <c r="KX250" s="1460">
        <f t="shared" si="1479"/>
        <v>0</v>
      </c>
      <c r="KY250" s="1460">
        <f t="shared" si="1480"/>
        <v>0</v>
      </c>
      <c r="KZ250" s="1460">
        <f t="shared" si="1481"/>
        <v>0</v>
      </c>
      <c r="LA250" s="1460">
        <f t="shared" si="1482"/>
        <v>0</v>
      </c>
      <c r="LB250" s="1460">
        <f t="shared" si="1483"/>
        <v>0</v>
      </c>
      <c r="LC250" s="1460">
        <f t="shared" si="1484"/>
        <v>0</v>
      </c>
      <c r="LD250" s="1460">
        <f t="shared" si="1485"/>
        <v>0</v>
      </c>
      <c r="LE250" s="1460">
        <f t="shared" si="1486"/>
        <v>0</v>
      </c>
      <c r="LF250" s="1460">
        <f t="shared" si="1487"/>
        <v>0</v>
      </c>
      <c r="LG250" s="1460">
        <f t="shared" si="1488"/>
        <v>0</v>
      </c>
      <c r="LH250" s="1460">
        <f t="shared" si="1489"/>
        <v>0</v>
      </c>
      <c r="LI250" s="1460">
        <f t="shared" si="1490"/>
        <v>0</v>
      </c>
      <c r="LJ250" s="1460">
        <f t="shared" si="1491"/>
        <v>0</v>
      </c>
      <c r="LK250" s="1460">
        <f t="shared" si="1492"/>
        <v>0</v>
      </c>
      <c r="LL250" s="1460">
        <f t="shared" si="1493"/>
        <v>0</v>
      </c>
      <c r="LM250" s="1460">
        <f t="shared" si="1494"/>
        <v>0</v>
      </c>
      <c r="LN250" s="1460">
        <f t="shared" si="1495"/>
        <v>0</v>
      </c>
      <c r="LO250" s="1460">
        <f t="shared" si="1496"/>
        <v>0</v>
      </c>
      <c r="LP250" s="1460">
        <f t="shared" si="1497"/>
        <v>0</v>
      </c>
      <c r="LQ250" s="1460">
        <f t="shared" si="1498"/>
        <v>0</v>
      </c>
      <c r="LR250" s="1460">
        <f t="shared" si="1499"/>
        <v>0</v>
      </c>
      <c r="LS250" s="1460">
        <f t="shared" si="1500"/>
        <v>0</v>
      </c>
      <c r="LW250" s="1467">
        <f t="shared" si="1501"/>
        <v>0</v>
      </c>
      <c r="LX250" s="1467">
        <f t="shared" si="1502"/>
        <v>0</v>
      </c>
      <c r="LY250" s="1467">
        <f t="shared" si="1503"/>
        <v>0</v>
      </c>
      <c r="LZ250" s="1467">
        <f t="shared" si="1504"/>
        <v>0</v>
      </c>
      <c r="MA250" s="1506"/>
      <c r="MB250" s="1460">
        <f t="shared" si="1505"/>
        <v>0</v>
      </c>
      <c r="MC250" s="1460">
        <f t="shared" si="1522"/>
        <v>0</v>
      </c>
      <c r="MD250" s="1460">
        <f t="shared" si="1522"/>
        <v>0</v>
      </c>
      <c r="ME250" s="1460">
        <f t="shared" si="1522"/>
        <v>0</v>
      </c>
      <c r="MF250" s="1460">
        <f t="shared" si="1522"/>
        <v>0</v>
      </c>
      <c r="MG250" s="1460">
        <f t="shared" si="1522"/>
        <v>0</v>
      </c>
      <c r="MH250" s="1460">
        <f t="shared" si="1522"/>
        <v>0</v>
      </c>
      <c r="MI250" s="1460">
        <f t="shared" si="1522"/>
        <v>0</v>
      </c>
      <c r="MJ250" s="1460">
        <f t="shared" si="1522"/>
        <v>0</v>
      </c>
      <c r="MK250" s="1460">
        <f t="shared" si="1522"/>
        <v>0</v>
      </c>
      <c r="ML250" s="1460">
        <f t="shared" si="1522"/>
        <v>0</v>
      </c>
      <c r="MM250" s="1460">
        <f t="shared" si="1522"/>
        <v>0</v>
      </c>
      <c r="MN250" s="1460">
        <f t="shared" si="1522"/>
        <v>0</v>
      </c>
      <c r="MO250" s="1460">
        <f t="shared" si="1522"/>
        <v>0</v>
      </c>
      <c r="MP250" s="1460">
        <f t="shared" si="1522"/>
        <v>0</v>
      </c>
      <c r="MQ250" s="1460">
        <f t="shared" si="1522"/>
        <v>0</v>
      </c>
      <c r="MR250" s="1460">
        <f t="shared" si="1522"/>
        <v>0</v>
      </c>
      <c r="MS250" s="1460">
        <f t="shared" si="1529"/>
        <v>0</v>
      </c>
      <c r="MT250" s="1460">
        <f t="shared" si="1529"/>
        <v>0</v>
      </c>
      <c r="MU250" s="1460">
        <f t="shared" si="1529"/>
        <v>0</v>
      </c>
      <c r="MV250" s="1460">
        <f t="shared" si="1529"/>
        <v>0</v>
      </c>
      <c r="MW250" s="1460">
        <f t="shared" si="1529"/>
        <v>0</v>
      </c>
      <c r="MX250" s="1460">
        <f t="shared" si="1529"/>
        <v>0</v>
      </c>
      <c r="MY250" s="1460">
        <f t="shared" si="1529"/>
        <v>0</v>
      </c>
      <c r="MZ250" s="1460">
        <f t="shared" si="1529"/>
        <v>0</v>
      </c>
      <c r="NA250" s="1460">
        <f t="shared" si="1529"/>
        <v>0</v>
      </c>
      <c r="NB250" s="1460">
        <f t="shared" si="1529"/>
        <v>0</v>
      </c>
      <c r="NC250" s="1460">
        <f t="shared" si="1529"/>
        <v>0</v>
      </c>
      <c r="ND250" s="1460">
        <f t="shared" si="1529"/>
        <v>0</v>
      </c>
      <c r="NE250" s="1460">
        <f t="shared" si="1529"/>
        <v>0</v>
      </c>
      <c r="NF250" s="1460">
        <f t="shared" si="1529"/>
        <v>0</v>
      </c>
      <c r="NG250" s="1460">
        <f t="shared" si="1529"/>
        <v>0</v>
      </c>
      <c r="NH250" s="1460">
        <f t="shared" si="1529"/>
        <v>0</v>
      </c>
      <c r="NI250" s="1460">
        <f t="shared" si="1530"/>
        <v>0</v>
      </c>
      <c r="NJ250" s="1460">
        <f t="shared" si="1530"/>
        <v>0</v>
      </c>
      <c r="NK250" s="1460">
        <f t="shared" si="1530"/>
        <v>0</v>
      </c>
      <c r="NL250" s="1460">
        <f t="shared" si="1530"/>
        <v>0</v>
      </c>
      <c r="NM250" s="1460">
        <f t="shared" si="1530"/>
        <v>0</v>
      </c>
      <c r="NN250" s="1460">
        <f t="shared" si="1530"/>
        <v>0</v>
      </c>
      <c r="NO250" s="1460">
        <f t="shared" si="1530"/>
        <v>0</v>
      </c>
      <c r="NP250" s="1460">
        <f t="shared" si="1530"/>
        <v>0</v>
      </c>
      <c r="NQ250" s="1460">
        <f t="shared" si="1530"/>
        <v>0</v>
      </c>
      <c r="NR250" s="1460">
        <f t="shared" si="1530"/>
        <v>0</v>
      </c>
      <c r="NS250" s="1460">
        <f t="shared" si="1530"/>
        <v>0</v>
      </c>
      <c r="NT250" s="1460">
        <f t="shared" si="1530"/>
        <v>0</v>
      </c>
      <c r="NU250" s="1460">
        <f t="shared" si="1530"/>
        <v>0</v>
      </c>
      <c r="NV250" s="1460">
        <f t="shared" si="1530"/>
        <v>0</v>
      </c>
      <c r="NW250" s="1460">
        <f t="shared" si="1530"/>
        <v>0</v>
      </c>
      <c r="NX250" s="1460">
        <f t="shared" si="1530"/>
        <v>0</v>
      </c>
      <c r="NY250" s="1460">
        <f t="shared" si="1531"/>
        <v>0</v>
      </c>
      <c r="NZ250" s="1460">
        <f t="shared" si="1531"/>
        <v>0</v>
      </c>
      <c r="OA250" s="1460">
        <f t="shared" si="1531"/>
        <v>0</v>
      </c>
      <c r="OB250" s="1460">
        <f t="shared" si="1531"/>
        <v>0</v>
      </c>
      <c r="OC250" s="1460">
        <f t="shared" si="1531"/>
        <v>0</v>
      </c>
      <c r="OD250" s="1460">
        <f t="shared" si="1531"/>
        <v>0</v>
      </c>
      <c r="OE250" s="1460">
        <f t="shared" si="1531"/>
        <v>0</v>
      </c>
      <c r="OF250" s="1460">
        <f t="shared" si="1531"/>
        <v>0</v>
      </c>
      <c r="OG250" s="1460">
        <f t="shared" si="1531"/>
        <v>0</v>
      </c>
      <c r="OH250" s="1460">
        <f t="shared" si="1531"/>
        <v>0</v>
      </c>
      <c r="OI250" s="1460">
        <f t="shared" si="1531"/>
        <v>0</v>
      </c>
      <c r="OJ250" s="1460">
        <f t="shared" si="1531"/>
        <v>0</v>
      </c>
      <c r="OK250" s="1460">
        <f t="shared" si="1531"/>
        <v>0</v>
      </c>
      <c r="OL250" s="1460">
        <f t="shared" si="1531"/>
        <v>0</v>
      </c>
      <c r="OM250" s="1460">
        <f t="shared" si="1531"/>
        <v>0</v>
      </c>
      <c r="ON250" s="1460">
        <f t="shared" si="1531"/>
        <v>0</v>
      </c>
      <c r="OO250" s="1460">
        <f t="shared" si="1513"/>
        <v>0</v>
      </c>
      <c r="OP250" s="1460">
        <f t="shared" si="1523"/>
        <v>0</v>
      </c>
      <c r="OQ250" s="1460">
        <f t="shared" si="1523"/>
        <v>0</v>
      </c>
      <c r="OR250" s="1460">
        <f t="shared" si="1523"/>
        <v>0</v>
      </c>
      <c r="OS250" s="1460">
        <f t="shared" si="1523"/>
        <v>0</v>
      </c>
      <c r="OT250" s="1460">
        <f t="shared" si="1523"/>
        <v>0</v>
      </c>
      <c r="OU250" s="1460">
        <f t="shared" si="1523"/>
        <v>0</v>
      </c>
      <c r="OV250" s="1460">
        <f t="shared" si="1523"/>
        <v>0</v>
      </c>
      <c r="OW250" s="1460">
        <f t="shared" si="1523"/>
        <v>0</v>
      </c>
      <c r="OX250" s="1460">
        <f t="shared" si="1523"/>
        <v>0</v>
      </c>
      <c r="OY250" s="1460">
        <f t="shared" si="1523"/>
        <v>0</v>
      </c>
      <c r="OZ250" s="1460">
        <f t="shared" si="1523"/>
        <v>0</v>
      </c>
      <c r="PA250" s="1460">
        <f t="shared" si="1523"/>
        <v>0</v>
      </c>
      <c r="PB250" s="1460">
        <f t="shared" si="1523"/>
        <v>0</v>
      </c>
      <c r="PC250" s="1460">
        <f t="shared" si="1523"/>
        <v>0</v>
      </c>
      <c r="PD250" s="1460">
        <f t="shared" si="1523"/>
        <v>0</v>
      </c>
      <c r="PE250" s="1460">
        <f t="shared" si="1523"/>
        <v>0</v>
      </c>
      <c r="PF250" s="1460">
        <f t="shared" si="1524"/>
        <v>0</v>
      </c>
      <c r="PG250" s="1460">
        <f t="shared" si="1524"/>
        <v>0</v>
      </c>
      <c r="PH250" s="1460">
        <f t="shared" si="1524"/>
        <v>0</v>
      </c>
      <c r="PI250" s="1460">
        <f t="shared" si="1524"/>
        <v>0</v>
      </c>
      <c r="PJ250" s="1460">
        <f t="shared" si="1524"/>
        <v>0</v>
      </c>
      <c r="PK250" s="1460">
        <f t="shared" si="1524"/>
        <v>0</v>
      </c>
      <c r="PL250" s="1460">
        <f t="shared" si="1524"/>
        <v>0</v>
      </c>
      <c r="PM250" s="1460">
        <f t="shared" si="1524"/>
        <v>0</v>
      </c>
      <c r="PN250" s="1460">
        <f t="shared" si="1524"/>
        <v>0</v>
      </c>
      <c r="PO250" s="1460">
        <f t="shared" si="1524"/>
        <v>0</v>
      </c>
      <c r="PP250" s="1460">
        <f t="shared" si="1524"/>
        <v>0</v>
      </c>
      <c r="PQ250" s="1460">
        <f t="shared" si="1524"/>
        <v>0</v>
      </c>
      <c r="PR250" s="1460">
        <f t="shared" si="1524"/>
        <v>0</v>
      </c>
      <c r="PS250" s="1460">
        <f t="shared" si="1524"/>
        <v>0</v>
      </c>
      <c r="PT250" s="1460">
        <f t="shared" si="1524"/>
        <v>0</v>
      </c>
      <c r="PU250" s="1460">
        <f t="shared" si="1524"/>
        <v>0</v>
      </c>
      <c r="PV250" s="1460">
        <f t="shared" si="1525"/>
        <v>0</v>
      </c>
      <c r="PW250" s="1460">
        <f t="shared" si="1525"/>
        <v>0</v>
      </c>
      <c r="PX250" s="1460">
        <f t="shared" si="1525"/>
        <v>0</v>
      </c>
      <c r="PY250" s="1460">
        <f t="shared" si="1525"/>
        <v>0</v>
      </c>
      <c r="PZ250" s="1460">
        <f t="shared" si="1525"/>
        <v>0</v>
      </c>
      <c r="QA250" s="1460">
        <f t="shared" si="1525"/>
        <v>0</v>
      </c>
      <c r="QB250" s="1460">
        <f t="shared" si="1525"/>
        <v>0</v>
      </c>
      <c r="QC250" s="1460">
        <f t="shared" si="1525"/>
        <v>0</v>
      </c>
      <c r="QD250" s="1460">
        <f t="shared" si="1525"/>
        <v>0</v>
      </c>
      <c r="QE250" s="1460">
        <f t="shared" si="1525"/>
        <v>0</v>
      </c>
      <c r="QF250" s="1460">
        <f t="shared" si="1525"/>
        <v>0</v>
      </c>
      <c r="QG250" s="1460">
        <f t="shared" si="1525"/>
        <v>0</v>
      </c>
      <c r="QH250" s="1460">
        <f t="shared" si="1525"/>
        <v>0</v>
      </c>
      <c r="QI250" s="1460">
        <f t="shared" si="1525"/>
        <v>0</v>
      </c>
      <c r="QJ250" s="1460">
        <f t="shared" si="1525"/>
        <v>0</v>
      </c>
      <c r="QK250" s="1460">
        <f t="shared" si="1525"/>
        <v>0</v>
      </c>
      <c r="QL250" s="1460">
        <f t="shared" si="1532"/>
        <v>0</v>
      </c>
      <c r="QM250" s="1460">
        <f t="shared" si="1532"/>
        <v>0</v>
      </c>
      <c r="QN250" s="1460">
        <f t="shared" si="1532"/>
        <v>0</v>
      </c>
      <c r="QO250" s="1460">
        <f t="shared" si="1532"/>
        <v>0</v>
      </c>
      <c r="QP250" s="1460">
        <f t="shared" si="1532"/>
        <v>0</v>
      </c>
      <c r="QQ250" s="1460">
        <f t="shared" si="1532"/>
        <v>0</v>
      </c>
    </row>
    <row r="251" spans="1:459" s="1466" customFormat="1" ht="22.5" customHeight="1">
      <c r="A251" s="1468"/>
      <c r="B251" s="1469"/>
      <c r="C251" s="1469"/>
      <c r="D251" s="1470"/>
      <c r="E251" s="1471"/>
      <c r="F251" s="1472"/>
      <c r="G251" s="1472"/>
      <c r="H251" s="1473">
        <f t="shared" si="1342"/>
        <v>0</v>
      </c>
      <c r="I251" s="1474">
        <v>0</v>
      </c>
      <c r="J251" s="1475">
        <f t="shared" si="437"/>
        <v>0</v>
      </c>
      <c r="K251" s="1476">
        <v>0</v>
      </c>
      <c r="L251" s="1477">
        <f t="shared" si="1343"/>
        <v>0</v>
      </c>
      <c r="M251" s="1477">
        <f t="shared" si="1344"/>
        <v>0</v>
      </c>
      <c r="N251" s="1478"/>
      <c r="O251" s="1479">
        <v>0</v>
      </c>
      <c r="P251" s="1480">
        <v>0</v>
      </c>
      <c r="Q251" s="1828">
        <v>0</v>
      </c>
      <c r="R251" s="1831">
        <f t="shared" si="1345"/>
        <v>0</v>
      </c>
      <c r="S251" s="1481">
        <f>IF(AND(SUM(O251:Q251)=0,N251="NNN"),MIN('Operating History and Pro Forma'!$M$33,'Operating History and Pro Forma'!$T$15)*D251,SUM(O251:Q251)*D251)</f>
        <v>0</v>
      </c>
      <c r="T251" s="1482">
        <f t="shared" si="1346"/>
        <v>0</v>
      </c>
      <c r="U251" s="1483">
        <f t="shared" si="1347"/>
        <v>0</v>
      </c>
      <c r="V251" s="1480"/>
      <c r="W251" s="1514"/>
      <c r="X251" s="1486" t="str">
        <f t="shared" si="1348"/>
        <v/>
      </c>
      <c r="Y251" s="1487">
        <f t="shared" si="1349"/>
        <v>0</v>
      </c>
      <c r="Z251" s="1488"/>
      <c r="AA251" s="1488"/>
      <c r="AB251" s="1488"/>
      <c r="AC251" s="1488"/>
      <c r="AD251" s="1489">
        <f t="shared" si="1350"/>
        <v>0</v>
      </c>
      <c r="AE251" s="1490" t="str">
        <f t="shared" si="1351"/>
        <v/>
      </c>
      <c r="AF251" s="1491">
        <f t="shared" si="1352"/>
        <v>0</v>
      </c>
      <c r="AG251" s="1492">
        <f t="shared" si="1353"/>
        <v>0</v>
      </c>
      <c r="AH251" s="1493">
        <f t="shared" si="1526"/>
        <v>0</v>
      </c>
      <c r="AI251" s="1493">
        <f t="shared" si="1526"/>
        <v>0</v>
      </c>
      <c r="AJ251" s="1494">
        <f t="shared" si="1526"/>
        <v>0</v>
      </c>
      <c r="AK251" s="1494">
        <f t="shared" si="1526"/>
        <v>0</v>
      </c>
      <c r="AL251" s="1495">
        <f t="shared" si="1526"/>
        <v>0</v>
      </c>
      <c r="AM251" s="1496">
        <f t="shared" si="1526"/>
        <v>0</v>
      </c>
      <c r="AN251" s="1497">
        <f t="shared" si="399"/>
        <v>0</v>
      </c>
      <c r="AO251" s="1498">
        <f t="shared" si="1327"/>
        <v>0</v>
      </c>
      <c r="AP251" s="1499">
        <f t="shared" si="1354"/>
        <v>0</v>
      </c>
      <c r="AQ251" s="1500">
        <f t="shared" si="1355"/>
        <v>0</v>
      </c>
      <c r="AR251" s="1501">
        <f t="shared" si="1356"/>
        <v>0</v>
      </c>
      <c r="AS251" s="1498">
        <f t="shared" si="1324"/>
        <v>0</v>
      </c>
      <c r="AT251" s="1501">
        <f t="shared" si="1357"/>
        <v>0</v>
      </c>
      <c r="AU251" s="1498">
        <f t="shared" si="1358"/>
        <v>1</v>
      </c>
      <c r="AV251" s="1498">
        <f t="shared" si="1359"/>
        <v>2</v>
      </c>
      <c r="AW251" s="1499">
        <f t="shared" si="1360"/>
        <v>0</v>
      </c>
      <c r="AX251" s="1502">
        <f t="shared" si="1361"/>
        <v>0</v>
      </c>
      <c r="AY251" s="1503">
        <f t="shared" si="1362"/>
        <v>0</v>
      </c>
      <c r="AZ251" s="1498">
        <f t="shared" si="1363"/>
        <v>2</v>
      </c>
      <c r="BA251" s="1498">
        <f t="shared" si="1364"/>
        <v>3</v>
      </c>
      <c r="BB251" s="1499">
        <f t="shared" si="1365"/>
        <v>0</v>
      </c>
      <c r="BC251" s="1502">
        <f t="shared" si="1366"/>
        <v>0</v>
      </c>
      <c r="BD251" s="1503">
        <f t="shared" si="1367"/>
        <v>0</v>
      </c>
      <c r="BE251" s="1498">
        <f t="shared" si="1368"/>
        <v>3</v>
      </c>
      <c r="BF251" s="1498">
        <f t="shared" si="1369"/>
        <v>4</v>
      </c>
      <c r="BG251" s="1499">
        <f t="shared" si="1370"/>
        <v>0</v>
      </c>
      <c r="BH251" s="1502">
        <f t="shared" si="1371"/>
        <v>0</v>
      </c>
      <c r="BI251" s="1502">
        <f t="shared" si="1372"/>
        <v>0</v>
      </c>
      <c r="BJ251" s="1504">
        <f t="shared" si="1373"/>
        <v>1900</v>
      </c>
      <c r="BK251" s="1505" t="str">
        <f t="shared" si="1374"/>
        <v/>
      </c>
      <c r="BL251" s="1506"/>
      <c r="BM251" s="1507">
        <f t="shared" si="1375"/>
        <v>0</v>
      </c>
      <c r="BN251" s="1508">
        <f t="shared" si="1521"/>
        <v>0</v>
      </c>
      <c r="BO251" s="1508">
        <f t="shared" si="1521"/>
        <v>0</v>
      </c>
      <c r="BP251" s="1508">
        <f t="shared" si="1521"/>
        <v>0</v>
      </c>
      <c r="BQ251" s="1508">
        <f t="shared" si="1521"/>
        <v>0</v>
      </c>
      <c r="BR251" s="1508">
        <f t="shared" si="1521"/>
        <v>0</v>
      </c>
      <c r="BS251" s="1508">
        <f t="shared" si="1521"/>
        <v>0</v>
      </c>
      <c r="BT251" s="1508">
        <f t="shared" si="1521"/>
        <v>0</v>
      </c>
      <c r="BU251" s="1508">
        <f t="shared" si="1521"/>
        <v>0</v>
      </c>
      <c r="BV251" s="1508">
        <f t="shared" si="1521"/>
        <v>0</v>
      </c>
      <c r="BW251" s="1508">
        <f t="shared" si="1521"/>
        <v>0</v>
      </c>
      <c r="BX251" s="1508">
        <f t="shared" si="1521"/>
        <v>0</v>
      </c>
      <c r="BY251" s="1507">
        <f t="shared" si="1521"/>
        <v>0</v>
      </c>
      <c r="BZ251" s="1508">
        <f t="shared" si="1521"/>
        <v>0</v>
      </c>
      <c r="CA251" s="1508">
        <f t="shared" si="1521"/>
        <v>0</v>
      </c>
      <c r="CB251" s="1508">
        <f t="shared" si="1521"/>
        <v>0</v>
      </c>
      <c r="CC251" s="1508">
        <f t="shared" si="1521"/>
        <v>0</v>
      </c>
      <c r="CD251" s="1508">
        <f t="shared" si="1534"/>
        <v>0</v>
      </c>
      <c r="CE251" s="1508">
        <f t="shared" si="1534"/>
        <v>0</v>
      </c>
      <c r="CF251" s="1508">
        <f t="shared" si="1534"/>
        <v>0</v>
      </c>
      <c r="CG251" s="1508">
        <f t="shared" si="1534"/>
        <v>0</v>
      </c>
      <c r="CH251" s="1508">
        <f t="shared" si="1534"/>
        <v>0</v>
      </c>
      <c r="CI251" s="1508">
        <f t="shared" si="1534"/>
        <v>0</v>
      </c>
      <c r="CJ251" s="1509">
        <f t="shared" si="1534"/>
        <v>0</v>
      </c>
      <c r="CK251" s="1507">
        <f t="shared" si="1534"/>
        <v>0</v>
      </c>
      <c r="CL251" s="1508">
        <f t="shared" si="1534"/>
        <v>0</v>
      </c>
      <c r="CM251" s="1508">
        <f t="shared" si="1534"/>
        <v>0</v>
      </c>
      <c r="CN251" s="1508">
        <f t="shared" si="1534"/>
        <v>0</v>
      </c>
      <c r="CO251" s="1508">
        <f t="shared" si="1534"/>
        <v>0</v>
      </c>
      <c r="CP251" s="1508">
        <f t="shared" si="1534"/>
        <v>0</v>
      </c>
      <c r="CQ251" s="1508">
        <f t="shared" si="1534"/>
        <v>0</v>
      </c>
      <c r="CR251" s="1508">
        <f t="shared" si="1534"/>
        <v>0</v>
      </c>
      <c r="CS251" s="1508">
        <f t="shared" si="1534"/>
        <v>0</v>
      </c>
      <c r="CT251" s="1508">
        <f t="shared" si="1535"/>
        <v>0</v>
      </c>
      <c r="CU251" s="1508">
        <f t="shared" si="1535"/>
        <v>0</v>
      </c>
      <c r="CV251" s="1509">
        <f t="shared" si="1535"/>
        <v>0</v>
      </c>
      <c r="CW251" s="1508">
        <f t="shared" si="1535"/>
        <v>0</v>
      </c>
      <c r="CX251" s="1508">
        <f t="shared" si="1535"/>
        <v>0</v>
      </c>
      <c r="CY251" s="1508">
        <f t="shared" si="1535"/>
        <v>0</v>
      </c>
      <c r="CZ251" s="1508">
        <f t="shared" si="1535"/>
        <v>0</v>
      </c>
      <c r="DA251" s="1508">
        <f t="shared" si="1535"/>
        <v>0</v>
      </c>
      <c r="DB251" s="1508">
        <f t="shared" si="1535"/>
        <v>0</v>
      </c>
      <c r="DC251" s="1508">
        <f t="shared" si="1535"/>
        <v>0</v>
      </c>
      <c r="DD251" s="1508">
        <f t="shared" si="1535"/>
        <v>0</v>
      </c>
      <c r="DE251" s="1508">
        <f t="shared" si="1535"/>
        <v>0</v>
      </c>
      <c r="DF251" s="1508">
        <f t="shared" si="1535"/>
        <v>0</v>
      </c>
      <c r="DG251" s="1508">
        <f t="shared" si="1535"/>
        <v>0</v>
      </c>
      <c r="DH251" s="1509">
        <f t="shared" si="1535"/>
        <v>0</v>
      </c>
      <c r="DI251" s="1508">
        <f t="shared" si="1535"/>
        <v>0</v>
      </c>
      <c r="DJ251" s="1508">
        <f t="shared" si="1536"/>
        <v>0</v>
      </c>
      <c r="DK251" s="1508">
        <f t="shared" si="1536"/>
        <v>0</v>
      </c>
      <c r="DL251" s="1508">
        <f t="shared" si="1536"/>
        <v>0</v>
      </c>
      <c r="DM251" s="1508">
        <f t="shared" si="1536"/>
        <v>0</v>
      </c>
      <c r="DN251" s="1508">
        <f t="shared" si="1536"/>
        <v>0</v>
      </c>
      <c r="DO251" s="1508">
        <f t="shared" si="1536"/>
        <v>0</v>
      </c>
      <c r="DP251" s="1508">
        <f t="shared" si="1536"/>
        <v>0</v>
      </c>
      <c r="DQ251" s="1508">
        <f t="shared" si="1536"/>
        <v>0</v>
      </c>
      <c r="DR251" s="1508">
        <f t="shared" si="1536"/>
        <v>0</v>
      </c>
      <c r="DS251" s="1508">
        <f t="shared" si="1536"/>
        <v>0</v>
      </c>
      <c r="DT251" s="1509">
        <f t="shared" si="1536"/>
        <v>0</v>
      </c>
      <c r="DU251" s="1507">
        <f t="shared" si="1536"/>
        <v>0</v>
      </c>
      <c r="DV251" s="1508">
        <f t="shared" si="1536"/>
        <v>0</v>
      </c>
      <c r="DW251" s="1508">
        <f t="shared" si="1536"/>
        <v>0</v>
      </c>
      <c r="DX251" s="1508">
        <f t="shared" si="1536"/>
        <v>0</v>
      </c>
      <c r="DY251" s="1508">
        <f t="shared" si="1536"/>
        <v>0</v>
      </c>
      <c r="DZ251" s="1508">
        <f t="shared" si="1537"/>
        <v>0</v>
      </c>
      <c r="EA251" s="1508">
        <f t="shared" si="1537"/>
        <v>0</v>
      </c>
      <c r="EB251" s="1508">
        <f t="shared" si="1537"/>
        <v>0</v>
      </c>
      <c r="EC251" s="1508">
        <f t="shared" si="1537"/>
        <v>0</v>
      </c>
      <c r="ED251" s="1508">
        <f t="shared" si="1537"/>
        <v>0</v>
      </c>
      <c r="EE251" s="1508">
        <f t="shared" si="1537"/>
        <v>0</v>
      </c>
      <c r="EF251" s="1508">
        <f t="shared" si="1537"/>
        <v>0</v>
      </c>
      <c r="EG251" s="1507">
        <f t="shared" si="1537"/>
        <v>0</v>
      </c>
      <c r="EH251" s="1508">
        <f t="shared" si="1537"/>
        <v>0</v>
      </c>
      <c r="EI251" s="1508">
        <f t="shared" si="1537"/>
        <v>0</v>
      </c>
      <c r="EJ251" s="1508">
        <f t="shared" si="1537"/>
        <v>0</v>
      </c>
      <c r="EK251" s="1508">
        <f t="shared" si="1537"/>
        <v>0</v>
      </c>
      <c r="EL251" s="1508">
        <f t="shared" si="1537"/>
        <v>0</v>
      </c>
      <c r="EM251" s="1508">
        <f t="shared" si="1537"/>
        <v>0</v>
      </c>
      <c r="EN251" s="1508">
        <f t="shared" si="1537"/>
        <v>0</v>
      </c>
      <c r="EO251" s="1508">
        <f t="shared" si="1537"/>
        <v>0</v>
      </c>
      <c r="EP251" s="1508">
        <f t="shared" si="1538"/>
        <v>0</v>
      </c>
      <c r="EQ251" s="1508">
        <f t="shared" si="1538"/>
        <v>0</v>
      </c>
      <c r="ER251" s="1509">
        <f t="shared" si="1538"/>
        <v>0</v>
      </c>
      <c r="ES251" s="1507">
        <f t="shared" si="1538"/>
        <v>0</v>
      </c>
      <c r="ET251" s="1508">
        <f t="shared" si="1538"/>
        <v>0</v>
      </c>
      <c r="EU251" s="1508">
        <f t="shared" si="1538"/>
        <v>0</v>
      </c>
      <c r="EV251" s="1508">
        <f t="shared" si="1538"/>
        <v>0</v>
      </c>
      <c r="EW251" s="1508">
        <f t="shared" si="1538"/>
        <v>0</v>
      </c>
      <c r="EX251" s="1508">
        <f t="shared" si="1538"/>
        <v>0</v>
      </c>
      <c r="EY251" s="1508">
        <f t="shared" si="1538"/>
        <v>0</v>
      </c>
      <c r="EZ251" s="1508">
        <f t="shared" si="1538"/>
        <v>0</v>
      </c>
      <c r="FA251" s="1508">
        <f t="shared" si="1538"/>
        <v>0</v>
      </c>
      <c r="FB251" s="1508">
        <f t="shared" si="1538"/>
        <v>0</v>
      </c>
      <c r="FC251" s="1508">
        <f t="shared" si="1538"/>
        <v>0</v>
      </c>
      <c r="FD251" s="1509">
        <f t="shared" si="1538"/>
        <v>0</v>
      </c>
      <c r="FE251" s="1508">
        <f t="shared" si="1538"/>
        <v>0</v>
      </c>
      <c r="FF251" s="1508">
        <f t="shared" si="1339"/>
        <v>0</v>
      </c>
      <c r="FG251" s="1508">
        <f t="shared" si="1533"/>
        <v>0</v>
      </c>
      <c r="FH251" s="1508">
        <f t="shared" si="1533"/>
        <v>0</v>
      </c>
      <c r="FI251" s="1508">
        <f t="shared" si="1533"/>
        <v>0</v>
      </c>
      <c r="FJ251" s="1508">
        <f t="shared" si="1533"/>
        <v>0</v>
      </c>
      <c r="FK251" s="1508">
        <f t="shared" si="1533"/>
        <v>0</v>
      </c>
      <c r="FL251" s="1508">
        <f t="shared" si="1533"/>
        <v>0</v>
      </c>
      <c r="FM251" s="1508">
        <f t="shared" si="1533"/>
        <v>0</v>
      </c>
      <c r="FN251" s="1508">
        <f t="shared" si="1533"/>
        <v>0</v>
      </c>
      <c r="FO251" s="1508">
        <f t="shared" si="1533"/>
        <v>0</v>
      </c>
      <c r="FP251" s="1509">
        <f t="shared" si="1533"/>
        <v>0</v>
      </c>
      <c r="FQ251" s="1508">
        <f t="shared" si="1533"/>
        <v>0</v>
      </c>
      <c r="FR251" s="1508">
        <f t="shared" si="1533"/>
        <v>0</v>
      </c>
      <c r="FS251" s="1508">
        <f t="shared" si="1533"/>
        <v>0</v>
      </c>
      <c r="FT251" s="1508">
        <f t="shared" si="1533"/>
        <v>0</v>
      </c>
      <c r="FU251" s="1508">
        <f t="shared" si="1533"/>
        <v>0</v>
      </c>
      <c r="FV251" s="1508">
        <f t="shared" si="1533"/>
        <v>0</v>
      </c>
      <c r="FW251" s="1508">
        <f t="shared" si="1527"/>
        <v>0</v>
      </c>
      <c r="FX251" s="1508">
        <f t="shared" si="1527"/>
        <v>0</v>
      </c>
      <c r="FY251" s="1508">
        <f t="shared" si="1527"/>
        <v>0</v>
      </c>
      <c r="FZ251" s="1508">
        <f t="shared" si="1527"/>
        <v>0</v>
      </c>
      <c r="GA251" s="1508">
        <f t="shared" si="1527"/>
        <v>0</v>
      </c>
      <c r="GB251" s="1509">
        <f t="shared" si="1527"/>
        <v>0</v>
      </c>
      <c r="GC251" s="1506"/>
      <c r="GD251" s="1458">
        <f t="shared" si="1377"/>
        <v>1</v>
      </c>
      <c r="GE251" s="1510">
        <f t="shared" si="1528"/>
        <v>0</v>
      </c>
      <c r="GF251" s="1511">
        <f t="shared" si="1528"/>
        <v>0</v>
      </c>
      <c r="GG251" s="1511">
        <f t="shared" si="1528"/>
        <v>0</v>
      </c>
      <c r="GH251" s="1511">
        <f t="shared" si="1528"/>
        <v>0</v>
      </c>
      <c r="GI251" s="1511">
        <f t="shared" si="1528"/>
        <v>0</v>
      </c>
      <c r="GJ251" s="1511">
        <f t="shared" si="1528"/>
        <v>0</v>
      </c>
      <c r="GK251" s="1511">
        <f t="shared" si="1528"/>
        <v>0</v>
      </c>
      <c r="GL251" s="1511">
        <f t="shared" si="1528"/>
        <v>0</v>
      </c>
      <c r="GM251" s="1511">
        <f t="shared" si="1528"/>
        <v>0</v>
      </c>
      <c r="GN251" s="1512">
        <f t="shared" si="1528"/>
        <v>0</v>
      </c>
      <c r="GO251" s="1513">
        <f t="shared" si="1378"/>
        <v>0</v>
      </c>
      <c r="GP251" s="1506"/>
      <c r="GQ251" s="1510">
        <f t="shared" si="1539"/>
        <v>0</v>
      </c>
      <c r="GR251" s="1511">
        <f t="shared" si="1510"/>
        <v>0</v>
      </c>
      <c r="GS251" s="1511">
        <f t="shared" si="1510"/>
        <v>0</v>
      </c>
      <c r="GT251" s="1511">
        <f t="shared" si="1510"/>
        <v>0</v>
      </c>
      <c r="GU251" s="1511">
        <f t="shared" si="1510"/>
        <v>0</v>
      </c>
      <c r="GV251" s="1511">
        <f t="shared" si="1510"/>
        <v>0</v>
      </c>
      <c r="GW251" s="1511">
        <f t="shared" si="1510"/>
        <v>0</v>
      </c>
      <c r="GX251" s="1511">
        <f t="shared" si="1510"/>
        <v>0</v>
      </c>
      <c r="GY251" s="1511">
        <f t="shared" si="1510"/>
        <v>0</v>
      </c>
      <c r="GZ251" s="1512">
        <f t="shared" si="1510"/>
        <v>0</v>
      </c>
      <c r="HA251" s="1513">
        <f t="shared" si="1379"/>
        <v>0</v>
      </c>
      <c r="HB251" s="1506">
        <f t="shared" si="1380"/>
        <v>1</v>
      </c>
      <c r="HC251" s="1506"/>
      <c r="HD251" s="1508">
        <f t="shared" si="1381"/>
        <v>0</v>
      </c>
      <c r="HE251" s="1460">
        <f t="shared" si="1382"/>
        <v>0</v>
      </c>
      <c r="HF251" s="1460">
        <f t="shared" si="1383"/>
        <v>0</v>
      </c>
      <c r="HG251" s="1460">
        <f t="shared" si="1384"/>
        <v>0</v>
      </c>
      <c r="HH251" s="1460">
        <f t="shared" si="1385"/>
        <v>0</v>
      </c>
      <c r="HI251" s="1460">
        <f t="shared" si="1386"/>
        <v>0</v>
      </c>
      <c r="HJ251" s="1460">
        <f t="shared" si="1387"/>
        <v>0</v>
      </c>
      <c r="HK251" s="1460">
        <f t="shared" si="1388"/>
        <v>0</v>
      </c>
      <c r="HL251" s="1460">
        <f t="shared" si="1389"/>
        <v>0</v>
      </c>
      <c r="HM251" s="1460">
        <f t="shared" si="1390"/>
        <v>0</v>
      </c>
      <c r="HN251" s="1460">
        <f t="shared" si="1391"/>
        <v>0</v>
      </c>
      <c r="HO251" s="1460">
        <f t="shared" si="1392"/>
        <v>0</v>
      </c>
      <c r="HP251" s="1460">
        <f t="shared" si="1393"/>
        <v>0</v>
      </c>
      <c r="HQ251" s="1460">
        <f t="shared" si="1394"/>
        <v>0</v>
      </c>
      <c r="HR251" s="1460">
        <f t="shared" si="1395"/>
        <v>0</v>
      </c>
      <c r="HS251" s="1460">
        <f t="shared" si="1396"/>
        <v>0</v>
      </c>
      <c r="HT251" s="1460">
        <f t="shared" si="1397"/>
        <v>0</v>
      </c>
      <c r="HU251" s="1460">
        <f t="shared" si="1398"/>
        <v>0</v>
      </c>
      <c r="HV251" s="1460">
        <f t="shared" si="1399"/>
        <v>0</v>
      </c>
      <c r="HW251" s="1460">
        <f t="shared" si="1400"/>
        <v>0</v>
      </c>
      <c r="HX251" s="1460">
        <f t="shared" si="1401"/>
        <v>0</v>
      </c>
      <c r="HY251" s="1460">
        <f t="shared" si="1402"/>
        <v>0</v>
      </c>
      <c r="HZ251" s="1460">
        <f t="shared" si="1403"/>
        <v>0</v>
      </c>
      <c r="IA251" s="1460">
        <f t="shared" si="1404"/>
        <v>0</v>
      </c>
      <c r="IB251" s="1460">
        <f t="shared" si="1405"/>
        <v>0</v>
      </c>
      <c r="IC251" s="1460">
        <f t="shared" si="1406"/>
        <v>0</v>
      </c>
      <c r="ID251" s="1460">
        <f t="shared" si="1407"/>
        <v>0</v>
      </c>
      <c r="IE251" s="1460">
        <f t="shared" si="1408"/>
        <v>0</v>
      </c>
      <c r="IF251" s="1460">
        <f t="shared" si="1409"/>
        <v>0</v>
      </c>
      <c r="IG251" s="1460">
        <f t="shared" si="1410"/>
        <v>0</v>
      </c>
      <c r="IH251" s="1460">
        <f t="shared" si="1411"/>
        <v>0</v>
      </c>
      <c r="II251" s="1460">
        <f t="shared" si="1412"/>
        <v>0</v>
      </c>
      <c r="IJ251" s="1460">
        <f t="shared" si="1413"/>
        <v>0</v>
      </c>
      <c r="IK251" s="1460">
        <f t="shared" si="1414"/>
        <v>0</v>
      </c>
      <c r="IL251" s="1460">
        <f t="shared" si="1415"/>
        <v>0</v>
      </c>
      <c r="IM251" s="1460">
        <f t="shared" si="1416"/>
        <v>0</v>
      </c>
      <c r="IN251" s="1460">
        <f t="shared" si="1417"/>
        <v>0</v>
      </c>
      <c r="IO251" s="1460">
        <f t="shared" si="1418"/>
        <v>0</v>
      </c>
      <c r="IP251" s="1460">
        <f t="shared" si="1419"/>
        <v>0</v>
      </c>
      <c r="IQ251" s="1460">
        <f t="shared" si="1420"/>
        <v>0</v>
      </c>
      <c r="IR251" s="1460">
        <f t="shared" si="1421"/>
        <v>0</v>
      </c>
      <c r="IS251" s="1460">
        <f t="shared" si="1422"/>
        <v>0</v>
      </c>
      <c r="IT251" s="1460">
        <f t="shared" si="1423"/>
        <v>0</v>
      </c>
      <c r="IU251" s="1460">
        <f t="shared" si="1424"/>
        <v>0</v>
      </c>
      <c r="IV251" s="1460">
        <f t="shared" si="1425"/>
        <v>0</v>
      </c>
      <c r="IW251" s="1460">
        <f t="shared" si="1426"/>
        <v>0</v>
      </c>
      <c r="IX251" s="1460">
        <f t="shared" si="1427"/>
        <v>0</v>
      </c>
      <c r="IY251" s="1460">
        <f t="shared" si="1428"/>
        <v>0</v>
      </c>
      <c r="IZ251" s="1460">
        <f t="shared" si="1429"/>
        <v>0</v>
      </c>
      <c r="JA251" s="1460">
        <f t="shared" si="1430"/>
        <v>0</v>
      </c>
      <c r="JB251" s="1460">
        <f t="shared" si="1431"/>
        <v>0</v>
      </c>
      <c r="JC251" s="1460">
        <f t="shared" si="1432"/>
        <v>0</v>
      </c>
      <c r="JD251" s="1460">
        <f t="shared" si="1433"/>
        <v>0</v>
      </c>
      <c r="JE251" s="1460">
        <f t="shared" si="1434"/>
        <v>0</v>
      </c>
      <c r="JF251" s="1460">
        <f t="shared" si="1435"/>
        <v>0</v>
      </c>
      <c r="JG251" s="1460">
        <f t="shared" si="1436"/>
        <v>0</v>
      </c>
      <c r="JH251" s="1460">
        <f t="shared" si="1437"/>
        <v>0</v>
      </c>
      <c r="JI251" s="1460">
        <f t="shared" si="1438"/>
        <v>0</v>
      </c>
      <c r="JJ251" s="1460">
        <f t="shared" si="1439"/>
        <v>0</v>
      </c>
      <c r="JK251" s="1460">
        <f t="shared" si="1440"/>
        <v>0</v>
      </c>
      <c r="JL251" s="1460">
        <f t="shared" si="1441"/>
        <v>0</v>
      </c>
      <c r="JM251" s="1460">
        <f t="shared" si="1442"/>
        <v>0</v>
      </c>
      <c r="JN251" s="1460">
        <f t="shared" si="1443"/>
        <v>0</v>
      </c>
      <c r="JO251" s="1460">
        <f t="shared" si="1444"/>
        <v>0</v>
      </c>
      <c r="JP251" s="1460">
        <f t="shared" si="1445"/>
        <v>0</v>
      </c>
      <c r="JQ251" s="1460">
        <f t="shared" si="1446"/>
        <v>0</v>
      </c>
      <c r="JR251" s="1460">
        <f t="shared" si="1447"/>
        <v>0</v>
      </c>
      <c r="JS251" s="1460">
        <f t="shared" si="1448"/>
        <v>0</v>
      </c>
      <c r="JT251" s="1460">
        <f t="shared" si="1449"/>
        <v>0</v>
      </c>
      <c r="JU251" s="1460">
        <f t="shared" si="1450"/>
        <v>0</v>
      </c>
      <c r="JV251" s="1460">
        <f t="shared" si="1451"/>
        <v>0</v>
      </c>
      <c r="JW251" s="1460">
        <f t="shared" si="1452"/>
        <v>0</v>
      </c>
      <c r="JX251" s="1460">
        <f t="shared" si="1453"/>
        <v>0</v>
      </c>
      <c r="JY251" s="1460">
        <f t="shared" si="1454"/>
        <v>0</v>
      </c>
      <c r="JZ251" s="1460">
        <f t="shared" si="1455"/>
        <v>0</v>
      </c>
      <c r="KA251" s="1460">
        <f t="shared" si="1456"/>
        <v>0</v>
      </c>
      <c r="KB251" s="1460">
        <f t="shared" si="1457"/>
        <v>0</v>
      </c>
      <c r="KC251" s="1460">
        <f t="shared" si="1458"/>
        <v>0</v>
      </c>
      <c r="KD251" s="1460">
        <f t="shared" si="1459"/>
        <v>0</v>
      </c>
      <c r="KE251" s="1460">
        <f t="shared" si="1460"/>
        <v>0</v>
      </c>
      <c r="KF251" s="1460">
        <f t="shared" si="1461"/>
        <v>0</v>
      </c>
      <c r="KG251" s="1460">
        <f t="shared" si="1462"/>
        <v>0</v>
      </c>
      <c r="KH251" s="1460">
        <f t="shared" si="1463"/>
        <v>0</v>
      </c>
      <c r="KI251" s="1460">
        <f t="shared" si="1464"/>
        <v>0</v>
      </c>
      <c r="KJ251" s="1460">
        <f t="shared" si="1465"/>
        <v>0</v>
      </c>
      <c r="KK251" s="1460">
        <f t="shared" si="1466"/>
        <v>0</v>
      </c>
      <c r="KL251" s="1460">
        <f t="shared" si="1467"/>
        <v>0</v>
      </c>
      <c r="KM251" s="1460">
        <f t="shared" si="1468"/>
        <v>0</v>
      </c>
      <c r="KN251" s="1460">
        <f t="shared" si="1469"/>
        <v>0</v>
      </c>
      <c r="KO251" s="1460">
        <f t="shared" si="1470"/>
        <v>0</v>
      </c>
      <c r="KP251" s="1460">
        <f t="shared" si="1471"/>
        <v>0</v>
      </c>
      <c r="KQ251" s="1460">
        <f t="shared" si="1472"/>
        <v>0</v>
      </c>
      <c r="KR251" s="1460">
        <f t="shared" si="1473"/>
        <v>0</v>
      </c>
      <c r="KS251" s="1460">
        <f t="shared" si="1474"/>
        <v>0</v>
      </c>
      <c r="KT251" s="1460">
        <f t="shared" si="1475"/>
        <v>0</v>
      </c>
      <c r="KU251" s="1460">
        <f t="shared" si="1476"/>
        <v>0</v>
      </c>
      <c r="KV251" s="1460">
        <f t="shared" si="1477"/>
        <v>0</v>
      </c>
      <c r="KW251" s="1460">
        <f t="shared" si="1478"/>
        <v>0</v>
      </c>
      <c r="KX251" s="1460">
        <f t="shared" si="1479"/>
        <v>0</v>
      </c>
      <c r="KY251" s="1460">
        <f t="shared" si="1480"/>
        <v>0</v>
      </c>
      <c r="KZ251" s="1460">
        <f t="shared" si="1481"/>
        <v>0</v>
      </c>
      <c r="LA251" s="1460">
        <f t="shared" si="1482"/>
        <v>0</v>
      </c>
      <c r="LB251" s="1460">
        <f t="shared" si="1483"/>
        <v>0</v>
      </c>
      <c r="LC251" s="1460">
        <f t="shared" si="1484"/>
        <v>0</v>
      </c>
      <c r="LD251" s="1460">
        <f t="shared" si="1485"/>
        <v>0</v>
      </c>
      <c r="LE251" s="1460">
        <f t="shared" si="1486"/>
        <v>0</v>
      </c>
      <c r="LF251" s="1460">
        <f t="shared" si="1487"/>
        <v>0</v>
      </c>
      <c r="LG251" s="1460">
        <f t="shared" si="1488"/>
        <v>0</v>
      </c>
      <c r="LH251" s="1460">
        <f t="shared" si="1489"/>
        <v>0</v>
      </c>
      <c r="LI251" s="1460">
        <f t="shared" si="1490"/>
        <v>0</v>
      </c>
      <c r="LJ251" s="1460">
        <f t="shared" si="1491"/>
        <v>0</v>
      </c>
      <c r="LK251" s="1460">
        <f t="shared" si="1492"/>
        <v>0</v>
      </c>
      <c r="LL251" s="1460">
        <f t="shared" si="1493"/>
        <v>0</v>
      </c>
      <c r="LM251" s="1460">
        <f t="shared" si="1494"/>
        <v>0</v>
      </c>
      <c r="LN251" s="1460">
        <f t="shared" si="1495"/>
        <v>0</v>
      </c>
      <c r="LO251" s="1460">
        <f t="shared" si="1496"/>
        <v>0</v>
      </c>
      <c r="LP251" s="1460">
        <f t="shared" si="1497"/>
        <v>0</v>
      </c>
      <c r="LQ251" s="1460">
        <f t="shared" si="1498"/>
        <v>0</v>
      </c>
      <c r="LR251" s="1460">
        <f t="shared" si="1499"/>
        <v>0</v>
      </c>
      <c r="LS251" s="1460">
        <f t="shared" si="1500"/>
        <v>0</v>
      </c>
      <c r="LW251" s="1467">
        <f t="shared" si="1501"/>
        <v>0</v>
      </c>
      <c r="LX251" s="1467">
        <f t="shared" si="1502"/>
        <v>0</v>
      </c>
      <c r="LY251" s="1467">
        <f t="shared" si="1503"/>
        <v>0</v>
      </c>
      <c r="LZ251" s="1467">
        <f t="shared" si="1504"/>
        <v>0</v>
      </c>
      <c r="MA251" s="1506"/>
      <c r="MB251" s="1460">
        <f t="shared" si="1505"/>
        <v>0</v>
      </c>
      <c r="MC251" s="1460">
        <f t="shared" si="1522"/>
        <v>0</v>
      </c>
      <c r="MD251" s="1460">
        <f t="shared" si="1522"/>
        <v>0</v>
      </c>
      <c r="ME251" s="1460">
        <f t="shared" si="1522"/>
        <v>0</v>
      </c>
      <c r="MF251" s="1460">
        <f t="shared" si="1522"/>
        <v>0</v>
      </c>
      <c r="MG251" s="1460">
        <f t="shared" si="1522"/>
        <v>0</v>
      </c>
      <c r="MH251" s="1460">
        <f t="shared" si="1522"/>
        <v>0</v>
      </c>
      <c r="MI251" s="1460">
        <f t="shared" si="1522"/>
        <v>0</v>
      </c>
      <c r="MJ251" s="1460">
        <f t="shared" si="1522"/>
        <v>0</v>
      </c>
      <c r="MK251" s="1460">
        <f t="shared" si="1522"/>
        <v>0</v>
      </c>
      <c r="ML251" s="1460">
        <f t="shared" si="1522"/>
        <v>0</v>
      </c>
      <c r="MM251" s="1460">
        <f t="shared" si="1522"/>
        <v>0</v>
      </c>
      <c r="MN251" s="1460">
        <f t="shared" si="1522"/>
        <v>0</v>
      </c>
      <c r="MO251" s="1460">
        <f t="shared" si="1522"/>
        <v>0</v>
      </c>
      <c r="MP251" s="1460">
        <f t="shared" si="1522"/>
        <v>0</v>
      </c>
      <c r="MQ251" s="1460">
        <f t="shared" si="1522"/>
        <v>0</v>
      </c>
      <c r="MR251" s="1460">
        <f t="shared" si="1522"/>
        <v>0</v>
      </c>
      <c r="MS251" s="1460">
        <f t="shared" si="1529"/>
        <v>0</v>
      </c>
      <c r="MT251" s="1460">
        <f t="shared" si="1529"/>
        <v>0</v>
      </c>
      <c r="MU251" s="1460">
        <f t="shared" si="1529"/>
        <v>0</v>
      </c>
      <c r="MV251" s="1460">
        <f t="shared" si="1529"/>
        <v>0</v>
      </c>
      <c r="MW251" s="1460">
        <f t="shared" si="1529"/>
        <v>0</v>
      </c>
      <c r="MX251" s="1460">
        <f t="shared" si="1529"/>
        <v>0</v>
      </c>
      <c r="MY251" s="1460">
        <f t="shared" si="1529"/>
        <v>0</v>
      </c>
      <c r="MZ251" s="1460">
        <f t="shared" si="1529"/>
        <v>0</v>
      </c>
      <c r="NA251" s="1460">
        <f t="shared" si="1529"/>
        <v>0</v>
      </c>
      <c r="NB251" s="1460">
        <f t="shared" si="1529"/>
        <v>0</v>
      </c>
      <c r="NC251" s="1460">
        <f t="shared" si="1529"/>
        <v>0</v>
      </c>
      <c r="ND251" s="1460">
        <f t="shared" si="1529"/>
        <v>0</v>
      </c>
      <c r="NE251" s="1460">
        <f t="shared" si="1529"/>
        <v>0</v>
      </c>
      <c r="NF251" s="1460">
        <f t="shared" si="1529"/>
        <v>0</v>
      </c>
      <c r="NG251" s="1460">
        <f t="shared" si="1529"/>
        <v>0</v>
      </c>
      <c r="NH251" s="1460">
        <f t="shared" si="1529"/>
        <v>0</v>
      </c>
      <c r="NI251" s="1460">
        <f t="shared" si="1530"/>
        <v>0</v>
      </c>
      <c r="NJ251" s="1460">
        <f t="shared" si="1530"/>
        <v>0</v>
      </c>
      <c r="NK251" s="1460">
        <f t="shared" si="1530"/>
        <v>0</v>
      </c>
      <c r="NL251" s="1460">
        <f t="shared" si="1530"/>
        <v>0</v>
      </c>
      <c r="NM251" s="1460">
        <f t="shared" si="1530"/>
        <v>0</v>
      </c>
      <c r="NN251" s="1460">
        <f t="shared" si="1530"/>
        <v>0</v>
      </c>
      <c r="NO251" s="1460">
        <f t="shared" si="1530"/>
        <v>0</v>
      </c>
      <c r="NP251" s="1460">
        <f t="shared" si="1530"/>
        <v>0</v>
      </c>
      <c r="NQ251" s="1460">
        <f t="shared" si="1530"/>
        <v>0</v>
      </c>
      <c r="NR251" s="1460">
        <f t="shared" si="1530"/>
        <v>0</v>
      </c>
      <c r="NS251" s="1460">
        <f t="shared" si="1530"/>
        <v>0</v>
      </c>
      <c r="NT251" s="1460">
        <f t="shared" si="1530"/>
        <v>0</v>
      </c>
      <c r="NU251" s="1460">
        <f t="shared" si="1530"/>
        <v>0</v>
      </c>
      <c r="NV251" s="1460">
        <f t="shared" si="1530"/>
        <v>0</v>
      </c>
      <c r="NW251" s="1460">
        <f t="shared" si="1530"/>
        <v>0</v>
      </c>
      <c r="NX251" s="1460">
        <f t="shared" si="1530"/>
        <v>0</v>
      </c>
      <c r="NY251" s="1460">
        <f t="shared" si="1531"/>
        <v>0</v>
      </c>
      <c r="NZ251" s="1460">
        <f t="shared" si="1531"/>
        <v>0</v>
      </c>
      <c r="OA251" s="1460">
        <f t="shared" si="1531"/>
        <v>0</v>
      </c>
      <c r="OB251" s="1460">
        <f t="shared" si="1531"/>
        <v>0</v>
      </c>
      <c r="OC251" s="1460">
        <f t="shared" si="1531"/>
        <v>0</v>
      </c>
      <c r="OD251" s="1460">
        <f t="shared" si="1531"/>
        <v>0</v>
      </c>
      <c r="OE251" s="1460">
        <f t="shared" si="1531"/>
        <v>0</v>
      </c>
      <c r="OF251" s="1460">
        <f t="shared" si="1531"/>
        <v>0</v>
      </c>
      <c r="OG251" s="1460">
        <f t="shared" si="1531"/>
        <v>0</v>
      </c>
      <c r="OH251" s="1460">
        <f t="shared" si="1531"/>
        <v>0</v>
      </c>
      <c r="OI251" s="1460">
        <f t="shared" si="1531"/>
        <v>0</v>
      </c>
      <c r="OJ251" s="1460">
        <f t="shared" si="1531"/>
        <v>0</v>
      </c>
      <c r="OK251" s="1460">
        <f t="shared" si="1531"/>
        <v>0</v>
      </c>
      <c r="OL251" s="1460">
        <f t="shared" si="1531"/>
        <v>0</v>
      </c>
      <c r="OM251" s="1460">
        <f t="shared" si="1531"/>
        <v>0</v>
      </c>
      <c r="ON251" s="1460">
        <f t="shared" si="1531"/>
        <v>0</v>
      </c>
      <c r="OO251" s="1460">
        <f t="shared" si="1513"/>
        <v>0</v>
      </c>
      <c r="OP251" s="1460">
        <f t="shared" si="1523"/>
        <v>0</v>
      </c>
      <c r="OQ251" s="1460">
        <f t="shared" si="1523"/>
        <v>0</v>
      </c>
      <c r="OR251" s="1460">
        <f t="shared" si="1523"/>
        <v>0</v>
      </c>
      <c r="OS251" s="1460">
        <f t="shared" si="1523"/>
        <v>0</v>
      </c>
      <c r="OT251" s="1460">
        <f t="shared" si="1523"/>
        <v>0</v>
      </c>
      <c r="OU251" s="1460">
        <f t="shared" si="1523"/>
        <v>0</v>
      </c>
      <c r="OV251" s="1460">
        <f t="shared" si="1523"/>
        <v>0</v>
      </c>
      <c r="OW251" s="1460">
        <f t="shared" si="1523"/>
        <v>0</v>
      </c>
      <c r="OX251" s="1460">
        <f t="shared" si="1523"/>
        <v>0</v>
      </c>
      <c r="OY251" s="1460">
        <f t="shared" si="1523"/>
        <v>0</v>
      </c>
      <c r="OZ251" s="1460">
        <f t="shared" si="1523"/>
        <v>0</v>
      </c>
      <c r="PA251" s="1460">
        <f t="shared" si="1523"/>
        <v>0</v>
      </c>
      <c r="PB251" s="1460">
        <f t="shared" si="1523"/>
        <v>0</v>
      </c>
      <c r="PC251" s="1460">
        <f t="shared" si="1523"/>
        <v>0</v>
      </c>
      <c r="PD251" s="1460">
        <f t="shared" si="1523"/>
        <v>0</v>
      </c>
      <c r="PE251" s="1460">
        <f t="shared" si="1523"/>
        <v>0</v>
      </c>
      <c r="PF251" s="1460">
        <f t="shared" si="1524"/>
        <v>0</v>
      </c>
      <c r="PG251" s="1460">
        <f t="shared" si="1524"/>
        <v>0</v>
      </c>
      <c r="PH251" s="1460">
        <f t="shared" si="1524"/>
        <v>0</v>
      </c>
      <c r="PI251" s="1460">
        <f t="shared" si="1524"/>
        <v>0</v>
      </c>
      <c r="PJ251" s="1460">
        <f t="shared" si="1524"/>
        <v>0</v>
      </c>
      <c r="PK251" s="1460">
        <f t="shared" si="1524"/>
        <v>0</v>
      </c>
      <c r="PL251" s="1460">
        <f t="shared" si="1524"/>
        <v>0</v>
      </c>
      <c r="PM251" s="1460">
        <f t="shared" si="1524"/>
        <v>0</v>
      </c>
      <c r="PN251" s="1460">
        <f t="shared" si="1524"/>
        <v>0</v>
      </c>
      <c r="PO251" s="1460">
        <f t="shared" si="1524"/>
        <v>0</v>
      </c>
      <c r="PP251" s="1460">
        <f t="shared" si="1524"/>
        <v>0</v>
      </c>
      <c r="PQ251" s="1460">
        <f t="shared" si="1524"/>
        <v>0</v>
      </c>
      <c r="PR251" s="1460">
        <f t="shared" si="1524"/>
        <v>0</v>
      </c>
      <c r="PS251" s="1460">
        <f t="shared" si="1524"/>
        <v>0</v>
      </c>
      <c r="PT251" s="1460">
        <f t="shared" si="1524"/>
        <v>0</v>
      </c>
      <c r="PU251" s="1460">
        <f t="shared" si="1524"/>
        <v>0</v>
      </c>
      <c r="PV251" s="1460">
        <f t="shared" si="1525"/>
        <v>0</v>
      </c>
      <c r="PW251" s="1460">
        <f t="shared" si="1525"/>
        <v>0</v>
      </c>
      <c r="PX251" s="1460">
        <f t="shared" si="1525"/>
        <v>0</v>
      </c>
      <c r="PY251" s="1460">
        <f t="shared" si="1525"/>
        <v>0</v>
      </c>
      <c r="PZ251" s="1460">
        <f t="shared" si="1525"/>
        <v>0</v>
      </c>
      <c r="QA251" s="1460">
        <f t="shared" si="1525"/>
        <v>0</v>
      </c>
      <c r="QB251" s="1460">
        <f t="shared" si="1525"/>
        <v>0</v>
      </c>
      <c r="QC251" s="1460">
        <f t="shared" si="1525"/>
        <v>0</v>
      </c>
      <c r="QD251" s="1460">
        <f t="shared" si="1525"/>
        <v>0</v>
      </c>
      <c r="QE251" s="1460">
        <f t="shared" si="1525"/>
        <v>0</v>
      </c>
      <c r="QF251" s="1460">
        <f t="shared" si="1525"/>
        <v>0</v>
      </c>
      <c r="QG251" s="1460">
        <f t="shared" si="1525"/>
        <v>0</v>
      </c>
      <c r="QH251" s="1460">
        <f t="shared" si="1525"/>
        <v>0</v>
      </c>
      <c r="QI251" s="1460">
        <f t="shared" si="1525"/>
        <v>0</v>
      </c>
      <c r="QJ251" s="1460">
        <f t="shared" si="1525"/>
        <v>0</v>
      </c>
      <c r="QK251" s="1460">
        <f t="shared" si="1525"/>
        <v>0</v>
      </c>
      <c r="QL251" s="1460">
        <f t="shared" si="1532"/>
        <v>0</v>
      </c>
      <c r="QM251" s="1460">
        <f t="shared" si="1532"/>
        <v>0</v>
      </c>
      <c r="QN251" s="1460">
        <f t="shared" si="1532"/>
        <v>0</v>
      </c>
      <c r="QO251" s="1460">
        <f t="shared" si="1532"/>
        <v>0</v>
      </c>
      <c r="QP251" s="1460">
        <f t="shared" si="1532"/>
        <v>0</v>
      </c>
      <c r="QQ251" s="1460">
        <f t="shared" si="1532"/>
        <v>0</v>
      </c>
    </row>
    <row r="252" spans="1:459" s="1466" customFormat="1" ht="22.5" customHeight="1">
      <c r="A252" s="1468"/>
      <c r="B252" s="1469"/>
      <c r="C252" s="1469"/>
      <c r="D252" s="1470"/>
      <c r="E252" s="1471"/>
      <c r="F252" s="1472"/>
      <c r="G252" s="1472"/>
      <c r="H252" s="1473">
        <f t="shared" si="1342"/>
        <v>0</v>
      </c>
      <c r="I252" s="1474">
        <v>0</v>
      </c>
      <c r="J252" s="1475">
        <f t="shared" si="437"/>
        <v>0</v>
      </c>
      <c r="K252" s="1476">
        <v>0</v>
      </c>
      <c r="L252" s="1477">
        <f t="shared" si="1343"/>
        <v>0</v>
      </c>
      <c r="M252" s="1477">
        <f t="shared" si="1344"/>
        <v>0</v>
      </c>
      <c r="N252" s="1478"/>
      <c r="O252" s="1479">
        <v>0</v>
      </c>
      <c r="P252" s="1480">
        <v>0</v>
      </c>
      <c r="Q252" s="1828">
        <v>0</v>
      </c>
      <c r="R252" s="1831">
        <f t="shared" si="1345"/>
        <v>0</v>
      </c>
      <c r="S252" s="1481">
        <f>IF(AND(SUM(O252:Q252)=0,N252="NNN"),MIN('Operating History and Pro Forma'!$M$33,'Operating History and Pro Forma'!$T$15)*D252,SUM(O252:Q252)*D252)</f>
        <v>0</v>
      </c>
      <c r="T252" s="1482">
        <f t="shared" si="1346"/>
        <v>0</v>
      </c>
      <c r="U252" s="1483">
        <f t="shared" si="1347"/>
        <v>0</v>
      </c>
      <c r="V252" s="1480"/>
      <c r="W252" s="1514"/>
      <c r="X252" s="1486" t="str">
        <f t="shared" si="1348"/>
        <v/>
      </c>
      <c r="Y252" s="1487">
        <f t="shared" si="1349"/>
        <v>0</v>
      </c>
      <c r="Z252" s="1488"/>
      <c r="AA252" s="1488"/>
      <c r="AB252" s="1488"/>
      <c r="AC252" s="1488"/>
      <c r="AD252" s="1489">
        <f t="shared" si="1350"/>
        <v>0</v>
      </c>
      <c r="AE252" s="1490" t="str">
        <f t="shared" si="1351"/>
        <v/>
      </c>
      <c r="AF252" s="1491">
        <f t="shared" si="1352"/>
        <v>0</v>
      </c>
      <c r="AG252" s="1492">
        <f t="shared" si="1353"/>
        <v>0</v>
      </c>
      <c r="AH252" s="1493">
        <f t="shared" si="1526"/>
        <v>0</v>
      </c>
      <c r="AI252" s="1493">
        <f t="shared" si="1526"/>
        <v>0</v>
      </c>
      <c r="AJ252" s="1494">
        <f t="shared" si="1526"/>
        <v>0</v>
      </c>
      <c r="AK252" s="1494">
        <f t="shared" si="1526"/>
        <v>0</v>
      </c>
      <c r="AL252" s="1495">
        <f t="shared" si="1526"/>
        <v>0</v>
      </c>
      <c r="AM252" s="1496">
        <f t="shared" si="1526"/>
        <v>0</v>
      </c>
      <c r="AN252" s="1497">
        <f t="shared" si="399"/>
        <v>0</v>
      </c>
      <c r="AO252" s="1498">
        <f t="shared" si="1327"/>
        <v>0</v>
      </c>
      <c r="AP252" s="1499">
        <f t="shared" si="1354"/>
        <v>0</v>
      </c>
      <c r="AQ252" s="1500">
        <f t="shared" si="1355"/>
        <v>0</v>
      </c>
      <c r="AR252" s="1501">
        <f t="shared" si="1356"/>
        <v>0</v>
      </c>
      <c r="AS252" s="1498">
        <f t="shared" si="1324"/>
        <v>0</v>
      </c>
      <c r="AT252" s="1501">
        <f t="shared" si="1357"/>
        <v>0</v>
      </c>
      <c r="AU252" s="1498">
        <f t="shared" si="1358"/>
        <v>1</v>
      </c>
      <c r="AV252" s="1498">
        <f t="shared" si="1359"/>
        <v>2</v>
      </c>
      <c r="AW252" s="1499">
        <f t="shared" si="1360"/>
        <v>0</v>
      </c>
      <c r="AX252" s="1502">
        <f t="shared" si="1361"/>
        <v>0</v>
      </c>
      <c r="AY252" s="1503">
        <f t="shared" si="1362"/>
        <v>0</v>
      </c>
      <c r="AZ252" s="1498">
        <f t="shared" si="1363"/>
        <v>2</v>
      </c>
      <c r="BA252" s="1498">
        <f t="shared" si="1364"/>
        <v>3</v>
      </c>
      <c r="BB252" s="1499">
        <f t="shared" si="1365"/>
        <v>0</v>
      </c>
      <c r="BC252" s="1502">
        <f t="shared" si="1366"/>
        <v>0</v>
      </c>
      <c r="BD252" s="1503">
        <f t="shared" si="1367"/>
        <v>0</v>
      </c>
      <c r="BE252" s="1498">
        <f t="shared" si="1368"/>
        <v>3</v>
      </c>
      <c r="BF252" s="1498">
        <f t="shared" si="1369"/>
        <v>4</v>
      </c>
      <c r="BG252" s="1499">
        <f t="shared" si="1370"/>
        <v>0</v>
      </c>
      <c r="BH252" s="1502">
        <f t="shared" si="1371"/>
        <v>0</v>
      </c>
      <c r="BI252" s="1502">
        <f t="shared" si="1372"/>
        <v>0</v>
      </c>
      <c r="BJ252" s="1504">
        <f t="shared" si="1373"/>
        <v>1900</v>
      </c>
      <c r="BK252" s="1505" t="str">
        <f t="shared" si="1374"/>
        <v/>
      </c>
      <c r="BL252" s="1506"/>
      <c r="BM252" s="1507">
        <f t="shared" si="1375"/>
        <v>0</v>
      </c>
      <c r="BN252" s="1508">
        <f t="shared" si="1521"/>
        <v>0</v>
      </c>
      <c r="BO252" s="1508">
        <f t="shared" si="1521"/>
        <v>0</v>
      </c>
      <c r="BP252" s="1508">
        <f t="shared" si="1521"/>
        <v>0</v>
      </c>
      <c r="BQ252" s="1508">
        <f t="shared" si="1521"/>
        <v>0</v>
      </c>
      <c r="BR252" s="1508">
        <f t="shared" si="1521"/>
        <v>0</v>
      </c>
      <c r="BS252" s="1508">
        <f t="shared" si="1521"/>
        <v>0</v>
      </c>
      <c r="BT252" s="1508">
        <f t="shared" si="1521"/>
        <v>0</v>
      </c>
      <c r="BU252" s="1508">
        <f t="shared" si="1521"/>
        <v>0</v>
      </c>
      <c r="BV252" s="1508">
        <f t="shared" si="1521"/>
        <v>0</v>
      </c>
      <c r="BW252" s="1508">
        <f t="shared" si="1521"/>
        <v>0</v>
      </c>
      <c r="BX252" s="1508">
        <f t="shared" si="1521"/>
        <v>0</v>
      </c>
      <c r="BY252" s="1507">
        <f t="shared" si="1521"/>
        <v>0</v>
      </c>
      <c r="BZ252" s="1508">
        <f t="shared" si="1521"/>
        <v>0</v>
      </c>
      <c r="CA252" s="1508">
        <f t="shared" si="1521"/>
        <v>0</v>
      </c>
      <c r="CB252" s="1508">
        <f t="shared" si="1521"/>
        <v>0</v>
      </c>
      <c r="CC252" s="1508">
        <f t="shared" si="1521"/>
        <v>0</v>
      </c>
      <c r="CD252" s="1508">
        <f t="shared" si="1534"/>
        <v>0</v>
      </c>
      <c r="CE252" s="1508">
        <f t="shared" si="1534"/>
        <v>0</v>
      </c>
      <c r="CF252" s="1508">
        <f t="shared" si="1534"/>
        <v>0</v>
      </c>
      <c r="CG252" s="1508">
        <f t="shared" si="1534"/>
        <v>0</v>
      </c>
      <c r="CH252" s="1508">
        <f t="shared" si="1534"/>
        <v>0</v>
      </c>
      <c r="CI252" s="1508">
        <f t="shared" si="1534"/>
        <v>0</v>
      </c>
      <c r="CJ252" s="1509">
        <f t="shared" si="1534"/>
        <v>0</v>
      </c>
      <c r="CK252" s="1507">
        <f t="shared" si="1534"/>
        <v>0</v>
      </c>
      <c r="CL252" s="1508">
        <f t="shared" si="1534"/>
        <v>0</v>
      </c>
      <c r="CM252" s="1508">
        <f t="shared" si="1534"/>
        <v>0</v>
      </c>
      <c r="CN252" s="1508">
        <f t="shared" si="1534"/>
        <v>0</v>
      </c>
      <c r="CO252" s="1508">
        <f t="shared" si="1534"/>
        <v>0</v>
      </c>
      <c r="CP252" s="1508">
        <f t="shared" si="1534"/>
        <v>0</v>
      </c>
      <c r="CQ252" s="1508">
        <f t="shared" si="1534"/>
        <v>0</v>
      </c>
      <c r="CR252" s="1508">
        <f t="shared" si="1534"/>
        <v>0</v>
      </c>
      <c r="CS252" s="1508">
        <f t="shared" si="1534"/>
        <v>0</v>
      </c>
      <c r="CT252" s="1508">
        <f t="shared" si="1535"/>
        <v>0</v>
      </c>
      <c r="CU252" s="1508">
        <f t="shared" si="1535"/>
        <v>0</v>
      </c>
      <c r="CV252" s="1509">
        <f t="shared" si="1535"/>
        <v>0</v>
      </c>
      <c r="CW252" s="1508">
        <f t="shared" si="1535"/>
        <v>0</v>
      </c>
      <c r="CX252" s="1508">
        <f t="shared" si="1535"/>
        <v>0</v>
      </c>
      <c r="CY252" s="1508">
        <f t="shared" si="1535"/>
        <v>0</v>
      </c>
      <c r="CZ252" s="1508">
        <f t="shared" si="1535"/>
        <v>0</v>
      </c>
      <c r="DA252" s="1508">
        <f t="shared" si="1535"/>
        <v>0</v>
      </c>
      <c r="DB252" s="1508">
        <f t="shared" si="1535"/>
        <v>0</v>
      </c>
      <c r="DC252" s="1508">
        <f t="shared" si="1535"/>
        <v>0</v>
      </c>
      <c r="DD252" s="1508">
        <f t="shared" si="1535"/>
        <v>0</v>
      </c>
      <c r="DE252" s="1508">
        <f t="shared" si="1535"/>
        <v>0</v>
      </c>
      <c r="DF252" s="1508">
        <f t="shared" si="1535"/>
        <v>0</v>
      </c>
      <c r="DG252" s="1508">
        <f t="shared" si="1535"/>
        <v>0</v>
      </c>
      <c r="DH252" s="1509">
        <f t="shared" si="1535"/>
        <v>0</v>
      </c>
      <c r="DI252" s="1508">
        <f t="shared" si="1535"/>
        <v>0</v>
      </c>
      <c r="DJ252" s="1508">
        <f t="shared" si="1536"/>
        <v>0</v>
      </c>
      <c r="DK252" s="1508">
        <f t="shared" si="1536"/>
        <v>0</v>
      </c>
      <c r="DL252" s="1508">
        <f t="shared" si="1536"/>
        <v>0</v>
      </c>
      <c r="DM252" s="1508">
        <f t="shared" si="1536"/>
        <v>0</v>
      </c>
      <c r="DN252" s="1508">
        <f t="shared" si="1536"/>
        <v>0</v>
      </c>
      <c r="DO252" s="1508">
        <f t="shared" si="1536"/>
        <v>0</v>
      </c>
      <c r="DP252" s="1508">
        <f t="shared" si="1536"/>
        <v>0</v>
      </c>
      <c r="DQ252" s="1508">
        <f t="shared" si="1536"/>
        <v>0</v>
      </c>
      <c r="DR252" s="1508">
        <f t="shared" si="1536"/>
        <v>0</v>
      </c>
      <c r="DS252" s="1508">
        <f t="shared" si="1536"/>
        <v>0</v>
      </c>
      <c r="DT252" s="1509">
        <f t="shared" si="1536"/>
        <v>0</v>
      </c>
      <c r="DU252" s="1507">
        <f t="shared" si="1536"/>
        <v>0</v>
      </c>
      <c r="DV252" s="1508">
        <f t="shared" si="1536"/>
        <v>0</v>
      </c>
      <c r="DW252" s="1508">
        <f t="shared" si="1536"/>
        <v>0</v>
      </c>
      <c r="DX252" s="1508">
        <f t="shared" si="1536"/>
        <v>0</v>
      </c>
      <c r="DY252" s="1508">
        <f t="shared" si="1536"/>
        <v>0</v>
      </c>
      <c r="DZ252" s="1508">
        <f t="shared" si="1537"/>
        <v>0</v>
      </c>
      <c r="EA252" s="1508">
        <f t="shared" si="1537"/>
        <v>0</v>
      </c>
      <c r="EB252" s="1508">
        <f t="shared" si="1537"/>
        <v>0</v>
      </c>
      <c r="EC252" s="1508">
        <f t="shared" si="1537"/>
        <v>0</v>
      </c>
      <c r="ED252" s="1508">
        <f t="shared" si="1537"/>
        <v>0</v>
      </c>
      <c r="EE252" s="1508">
        <f t="shared" si="1537"/>
        <v>0</v>
      </c>
      <c r="EF252" s="1508">
        <f t="shared" si="1537"/>
        <v>0</v>
      </c>
      <c r="EG252" s="1507">
        <f t="shared" si="1537"/>
        <v>0</v>
      </c>
      <c r="EH252" s="1508">
        <f t="shared" si="1537"/>
        <v>0</v>
      </c>
      <c r="EI252" s="1508">
        <f t="shared" si="1537"/>
        <v>0</v>
      </c>
      <c r="EJ252" s="1508">
        <f t="shared" si="1537"/>
        <v>0</v>
      </c>
      <c r="EK252" s="1508">
        <f t="shared" si="1537"/>
        <v>0</v>
      </c>
      <c r="EL252" s="1508">
        <f t="shared" si="1537"/>
        <v>0</v>
      </c>
      <c r="EM252" s="1508">
        <f t="shared" si="1537"/>
        <v>0</v>
      </c>
      <c r="EN252" s="1508">
        <f t="shared" si="1537"/>
        <v>0</v>
      </c>
      <c r="EO252" s="1508">
        <f t="shared" si="1537"/>
        <v>0</v>
      </c>
      <c r="EP252" s="1508">
        <f t="shared" si="1538"/>
        <v>0</v>
      </c>
      <c r="EQ252" s="1508">
        <f t="shared" si="1538"/>
        <v>0</v>
      </c>
      <c r="ER252" s="1509">
        <f t="shared" si="1538"/>
        <v>0</v>
      </c>
      <c r="ES252" s="1507">
        <f t="shared" si="1538"/>
        <v>0</v>
      </c>
      <c r="ET252" s="1508">
        <f t="shared" si="1538"/>
        <v>0</v>
      </c>
      <c r="EU252" s="1508">
        <f t="shared" si="1538"/>
        <v>0</v>
      </c>
      <c r="EV252" s="1508">
        <f t="shared" si="1538"/>
        <v>0</v>
      </c>
      <c r="EW252" s="1508">
        <f t="shared" si="1538"/>
        <v>0</v>
      </c>
      <c r="EX252" s="1508">
        <f t="shared" si="1538"/>
        <v>0</v>
      </c>
      <c r="EY252" s="1508">
        <f t="shared" si="1538"/>
        <v>0</v>
      </c>
      <c r="EZ252" s="1508">
        <f t="shared" si="1538"/>
        <v>0</v>
      </c>
      <c r="FA252" s="1508">
        <f t="shared" si="1538"/>
        <v>0</v>
      </c>
      <c r="FB252" s="1508">
        <f t="shared" si="1538"/>
        <v>0</v>
      </c>
      <c r="FC252" s="1508">
        <f t="shared" si="1538"/>
        <v>0</v>
      </c>
      <c r="FD252" s="1509">
        <f t="shared" si="1538"/>
        <v>0</v>
      </c>
      <c r="FE252" s="1508">
        <f t="shared" si="1538"/>
        <v>0</v>
      </c>
      <c r="FF252" s="1508">
        <f t="shared" si="1339"/>
        <v>0</v>
      </c>
      <c r="FG252" s="1508">
        <f t="shared" si="1533"/>
        <v>0</v>
      </c>
      <c r="FH252" s="1508">
        <f t="shared" si="1533"/>
        <v>0</v>
      </c>
      <c r="FI252" s="1508">
        <f t="shared" si="1533"/>
        <v>0</v>
      </c>
      <c r="FJ252" s="1508">
        <f t="shared" si="1533"/>
        <v>0</v>
      </c>
      <c r="FK252" s="1508">
        <f t="shared" si="1533"/>
        <v>0</v>
      </c>
      <c r="FL252" s="1508">
        <f t="shared" si="1533"/>
        <v>0</v>
      </c>
      <c r="FM252" s="1508">
        <f t="shared" si="1533"/>
        <v>0</v>
      </c>
      <c r="FN252" s="1508">
        <f t="shared" si="1533"/>
        <v>0</v>
      </c>
      <c r="FO252" s="1508">
        <f t="shared" si="1533"/>
        <v>0</v>
      </c>
      <c r="FP252" s="1509">
        <f t="shared" si="1533"/>
        <v>0</v>
      </c>
      <c r="FQ252" s="1508">
        <f t="shared" si="1533"/>
        <v>0</v>
      </c>
      <c r="FR252" s="1508">
        <f t="shared" si="1533"/>
        <v>0</v>
      </c>
      <c r="FS252" s="1508">
        <f t="shared" si="1533"/>
        <v>0</v>
      </c>
      <c r="FT252" s="1508">
        <f t="shared" si="1533"/>
        <v>0</v>
      </c>
      <c r="FU252" s="1508">
        <f t="shared" si="1533"/>
        <v>0</v>
      </c>
      <c r="FV252" s="1508">
        <f t="shared" si="1533"/>
        <v>0</v>
      </c>
      <c r="FW252" s="1508">
        <f t="shared" si="1527"/>
        <v>0</v>
      </c>
      <c r="FX252" s="1508">
        <f t="shared" si="1527"/>
        <v>0</v>
      </c>
      <c r="FY252" s="1508">
        <f t="shared" si="1527"/>
        <v>0</v>
      </c>
      <c r="FZ252" s="1508">
        <f t="shared" si="1527"/>
        <v>0</v>
      </c>
      <c r="GA252" s="1508">
        <f t="shared" si="1527"/>
        <v>0</v>
      </c>
      <c r="GB252" s="1509">
        <f t="shared" si="1527"/>
        <v>0</v>
      </c>
      <c r="GC252" s="1506"/>
      <c r="GD252" s="1458">
        <f t="shared" si="1377"/>
        <v>1</v>
      </c>
      <c r="GE252" s="1510">
        <f t="shared" si="1528"/>
        <v>0</v>
      </c>
      <c r="GF252" s="1511">
        <f t="shared" si="1528"/>
        <v>0</v>
      </c>
      <c r="GG252" s="1511">
        <f t="shared" si="1528"/>
        <v>0</v>
      </c>
      <c r="GH252" s="1511">
        <f t="shared" si="1528"/>
        <v>0</v>
      </c>
      <c r="GI252" s="1511">
        <f t="shared" si="1528"/>
        <v>0</v>
      </c>
      <c r="GJ252" s="1511">
        <f t="shared" si="1528"/>
        <v>0</v>
      </c>
      <c r="GK252" s="1511">
        <f t="shared" si="1528"/>
        <v>0</v>
      </c>
      <c r="GL252" s="1511">
        <f t="shared" si="1528"/>
        <v>0</v>
      </c>
      <c r="GM252" s="1511">
        <f t="shared" si="1528"/>
        <v>0</v>
      </c>
      <c r="GN252" s="1512">
        <f t="shared" si="1528"/>
        <v>0</v>
      </c>
      <c r="GO252" s="1513">
        <f t="shared" si="1378"/>
        <v>0</v>
      </c>
      <c r="GP252" s="1506"/>
      <c r="GQ252" s="1510">
        <f t="shared" si="1539"/>
        <v>0</v>
      </c>
      <c r="GR252" s="1511">
        <f t="shared" si="1510"/>
        <v>0</v>
      </c>
      <c r="GS252" s="1511">
        <f t="shared" si="1510"/>
        <v>0</v>
      </c>
      <c r="GT252" s="1511">
        <f t="shared" si="1510"/>
        <v>0</v>
      </c>
      <c r="GU252" s="1511">
        <f t="shared" si="1510"/>
        <v>0</v>
      </c>
      <c r="GV252" s="1511">
        <f t="shared" si="1510"/>
        <v>0</v>
      </c>
      <c r="GW252" s="1511">
        <f t="shared" si="1510"/>
        <v>0</v>
      </c>
      <c r="GX252" s="1511">
        <f t="shared" si="1510"/>
        <v>0</v>
      </c>
      <c r="GY252" s="1511">
        <f t="shared" si="1510"/>
        <v>0</v>
      </c>
      <c r="GZ252" s="1512">
        <f t="shared" si="1510"/>
        <v>0</v>
      </c>
      <c r="HA252" s="1513">
        <f t="shared" si="1379"/>
        <v>0</v>
      </c>
      <c r="HB252" s="1506">
        <f t="shared" si="1380"/>
        <v>1</v>
      </c>
      <c r="HC252" s="1506"/>
      <c r="HD252" s="1508">
        <f t="shared" si="1381"/>
        <v>0</v>
      </c>
      <c r="HE252" s="1460">
        <f t="shared" si="1382"/>
        <v>0</v>
      </c>
      <c r="HF252" s="1460">
        <f t="shared" si="1383"/>
        <v>0</v>
      </c>
      <c r="HG252" s="1460">
        <f t="shared" si="1384"/>
        <v>0</v>
      </c>
      <c r="HH252" s="1460">
        <f t="shared" si="1385"/>
        <v>0</v>
      </c>
      <c r="HI252" s="1460">
        <f t="shared" si="1386"/>
        <v>0</v>
      </c>
      <c r="HJ252" s="1460">
        <f t="shared" si="1387"/>
        <v>0</v>
      </c>
      <c r="HK252" s="1460">
        <f t="shared" si="1388"/>
        <v>0</v>
      </c>
      <c r="HL252" s="1460">
        <f t="shared" si="1389"/>
        <v>0</v>
      </c>
      <c r="HM252" s="1460">
        <f t="shared" si="1390"/>
        <v>0</v>
      </c>
      <c r="HN252" s="1460">
        <f t="shared" si="1391"/>
        <v>0</v>
      </c>
      <c r="HO252" s="1460">
        <f t="shared" si="1392"/>
        <v>0</v>
      </c>
      <c r="HP252" s="1460">
        <f t="shared" si="1393"/>
        <v>0</v>
      </c>
      <c r="HQ252" s="1460">
        <f t="shared" si="1394"/>
        <v>0</v>
      </c>
      <c r="HR252" s="1460">
        <f t="shared" si="1395"/>
        <v>0</v>
      </c>
      <c r="HS252" s="1460">
        <f t="shared" si="1396"/>
        <v>0</v>
      </c>
      <c r="HT252" s="1460">
        <f t="shared" si="1397"/>
        <v>0</v>
      </c>
      <c r="HU252" s="1460">
        <f t="shared" si="1398"/>
        <v>0</v>
      </c>
      <c r="HV252" s="1460">
        <f t="shared" si="1399"/>
        <v>0</v>
      </c>
      <c r="HW252" s="1460">
        <f t="shared" si="1400"/>
        <v>0</v>
      </c>
      <c r="HX252" s="1460">
        <f t="shared" si="1401"/>
        <v>0</v>
      </c>
      <c r="HY252" s="1460">
        <f t="shared" si="1402"/>
        <v>0</v>
      </c>
      <c r="HZ252" s="1460">
        <f t="shared" si="1403"/>
        <v>0</v>
      </c>
      <c r="IA252" s="1460">
        <f t="shared" si="1404"/>
        <v>0</v>
      </c>
      <c r="IB252" s="1460">
        <f t="shared" si="1405"/>
        <v>0</v>
      </c>
      <c r="IC252" s="1460">
        <f t="shared" si="1406"/>
        <v>0</v>
      </c>
      <c r="ID252" s="1460">
        <f t="shared" si="1407"/>
        <v>0</v>
      </c>
      <c r="IE252" s="1460">
        <f t="shared" si="1408"/>
        <v>0</v>
      </c>
      <c r="IF252" s="1460">
        <f t="shared" si="1409"/>
        <v>0</v>
      </c>
      <c r="IG252" s="1460">
        <f t="shared" si="1410"/>
        <v>0</v>
      </c>
      <c r="IH252" s="1460">
        <f t="shared" si="1411"/>
        <v>0</v>
      </c>
      <c r="II252" s="1460">
        <f t="shared" si="1412"/>
        <v>0</v>
      </c>
      <c r="IJ252" s="1460">
        <f t="shared" si="1413"/>
        <v>0</v>
      </c>
      <c r="IK252" s="1460">
        <f t="shared" si="1414"/>
        <v>0</v>
      </c>
      <c r="IL252" s="1460">
        <f t="shared" si="1415"/>
        <v>0</v>
      </c>
      <c r="IM252" s="1460">
        <f t="shared" si="1416"/>
        <v>0</v>
      </c>
      <c r="IN252" s="1460">
        <f t="shared" si="1417"/>
        <v>0</v>
      </c>
      <c r="IO252" s="1460">
        <f t="shared" si="1418"/>
        <v>0</v>
      </c>
      <c r="IP252" s="1460">
        <f t="shared" si="1419"/>
        <v>0</v>
      </c>
      <c r="IQ252" s="1460">
        <f t="shared" si="1420"/>
        <v>0</v>
      </c>
      <c r="IR252" s="1460">
        <f t="shared" si="1421"/>
        <v>0</v>
      </c>
      <c r="IS252" s="1460">
        <f t="shared" si="1422"/>
        <v>0</v>
      </c>
      <c r="IT252" s="1460">
        <f t="shared" si="1423"/>
        <v>0</v>
      </c>
      <c r="IU252" s="1460">
        <f t="shared" si="1424"/>
        <v>0</v>
      </c>
      <c r="IV252" s="1460">
        <f t="shared" si="1425"/>
        <v>0</v>
      </c>
      <c r="IW252" s="1460">
        <f t="shared" si="1426"/>
        <v>0</v>
      </c>
      <c r="IX252" s="1460">
        <f t="shared" si="1427"/>
        <v>0</v>
      </c>
      <c r="IY252" s="1460">
        <f t="shared" si="1428"/>
        <v>0</v>
      </c>
      <c r="IZ252" s="1460">
        <f t="shared" si="1429"/>
        <v>0</v>
      </c>
      <c r="JA252" s="1460">
        <f t="shared" si="1430"/>
        <v>0</v>
      </c>
      <c r="JB252" s="1460">
        <f t="shared" si="1431"/>
        <v>0</v>
      </c>
      <c r="JC252" s="1460">
        <f t="shared" si="1432"/>
        <v>0</v>
      </c>
      <c r="JD252" s="1460">
        <f t="shared" si="1433"/>
        <v>0</v>
      </c>
      <c r="JE252" s="1460">
        <f t="shared" si="1434"/>
        <v>0</v>
      </c>
      <c r="JF252" s="1460">
        <f t="shared" si="1435"/>
        <v>0</v>
      </c>
      <c r="JG252" s="1460">
        <f t="shared" si="1436"/>
        <v>0</v>
      </c>
      <c r="JH252" s="1460">
        <f t="shared" si="1437"/>
        <v>0</v>
      </c>
      <c r="JI252" s="1460">
        <f t="shared" si="1438"/>
        <v>0</v>
      </c>
      <c r="JJ252" s="1460">
        <f t="shared" si="1439"/>
        <v>0</v>
      </c>
      <c r="JK252" s="1460">
        <f t="shared" si="1440"/>
        <v>0</v>
      </c>
      <c r="JL252" s="1460">
        <f t="shared" si="1441"/>
        <v>0</v>
      </c>
      <c r="JM252" s="1460">
        <f t="shared" si="1442"/>
        <v>0</v>
      </c>
      <c r="JN252" s="1460">
        <f t="shared" si="1443"/>
        <v>0</v>
      </c>
      <c r="JO252" s="1460">
        <f t="shared" si="1444"/>
        <v>0</v>
      </c>
      <c r="JP252" s="1460">
        <f t="shared" si="1445"/>
        <v>0</v>
      </c>
      <c r="JQ252" s="1460">
        <f t="shared" si="1446"/>
        <v>0</v>
      </c>
      <c r="JR252" s="1460">
        <f t="shared" si="1447"/>
        <v>0</v>
      </c>
      <c r="JS252" s="1460">
        <f t="shared" si="1448"/>
        <v>0</v>
      </c>
      <c r="JT252" s="1460">
        <f t="shared" si="1449"/>
        <v>0</v>
      </c>
      <c r="JU252" s="1460">
        <f t="shared" si="1450"/>
        <v>0</v>
      </c>
      <c r="JV252" s="1460">
        <f t="shared" si="1451"/>
        <v>0</v>
      </c>
      <c r="JW252" s="1460">
        <f t="shared" si="1452"/>
        <v>0</v>
      </c>
      <c r="JX252" s="1460">
        <f t="shared" si="1453"/>
        <v>0</v>
      </c>
      <c r="JY252" s="1460">
        <f t="shared" si="1454"/>
        <v>0</v>
      </c>
      <c r="JZ252" s="1460">
        <f t="shared" si="1455"/>
        <v>0</v>
      </c>
      <c r="KA252" s="1460">
        <f t="shared" si="1456"/>
        <v>0</v>
      </c>
      <c r="KB252" s="1460">
        <f t="shared" si="1457"/>
        <v>0</v>
      </c>
      <c r="KC252" s="1460">
        <f t="shared" si="1458"/>
        <v>0</v>
      </c>
      <c r="KD252" s="1460">
        <f t="shared" si="1459"/>
        <v>0</v>
      </c>
      <c r="KE252" s="1460">
        <f t="shared" si="1460"/>
        <v>0</v>
      </c>
      <c r="KF252" s="1460">
        <f t="shared" si="1461"/>
        <v>0</v>
      </c>
      <c r="KG252" s="1460">
        <f t="shared" si="1462"/>
        <v>0</v>
      </c>
      <c r="KH252" s="1460">
        <f t="shared" si="1463"/>
        <v>0</v>
      </c>
      <c r="KI252" s="1460">
        <f t="shared" si="1464"/>
        <v>0</v>
      </c>
      <c r="KJ252" s="1460">
        <f t="shared" si="1465"/>
        <v>0</v>
      </c>
      <c r="KK252" s="1460">
        <f t="shared" si="1466"/>
        <v>0</v>
      </c>
      <c r="KL252" s="1460">
        <f t="shared" si="1467"/>
        <v>0</v>
      </c>
      <c r="KM252" s="1460">
        <f t="shared" si="1468"/>
        <v>0</v>
      </c>
      <c r="KN252" s="1460">
        <f t="shared" si="1469"/>
        <v>0</v>
      </c>
      <c r="KO252" s="1460">
        <f t="shared" si="1470"/>
        <v>0</v>
      </c>
      <c r="KP252" s="1460">
        <f t="shared" si="1471"/>
        <v>0</v>
      </c>
      <c r="KQ252" s="1460">
        <f t="shared" si="1472"/>
        <v>0</v>
      </c>
      <c r="KR252" s="1460">
        <f t="shared" si="1473"/>
        <v>0</v>
      </c>
      <c r="KS252" s="1460">
        <f t="shared" si="1474"/>
        <v>0</v>
      </c>
      <c r="KT252" s="1460">
        <f t="shared" si="1475"/>
        <v>0</v>
      </c>
      <c r="KU252" s="1460">
        <f t="shared" si="1476"/>
        <v>0</v>
      </c>
      <c r="KV252" s="1460">
        <f t="shared" si="1477"/>
        <v>0</v>
      </c>
      <c r="KW252" s="1460">
        <f t="shared" si="1478"/>
        <v>0</v>
      </c>
      <c r="KX252" s="1460">
        <f t="shared" si="1479"/>
        <v>0</v>
      </c>
      <c r="KY252" s="1460">
        <f t="shared" si="1480"/>
        <v>0</v>
      </c>
      <c r="KZ252" s="1460">
        <f t="shared" si="1481"/>
        <v>0</v>
      </c>
      <c r="LA252" s="1460">
        <f t="shared" si="1482"/>
        <v>0</v>
      </c>
      <c r="LB252" s="1460">
        <f t="shared" si="1483"/>
        <v>0</v>
      </c>
      <c r="LC252" s="1460">
        <f t="shared" si="1484"/>
        <v>0</v>
      </c>
      <c r="LD252" s="1460">
        <f t="shared" si="1485"/>
        <v>0</v>
      </c>
      <c r="LE252" s="1460">
        <f t="shared" si="1486"/>
        <v>0</v>
      </c>
      <c r="LF252" s="1460">
        <f t="shared" si="1487"/>
        <v>0</v>
      </c>
      <c r="LG252" s="1460">
        <f t="shared" si="1488"/>
        <v>0</v>
      </c>
      <c r="LH252" s="1460">
        <f t="shared" si="1489"/>
        <v>0</v>
      </c>
      <c r="LI252" s="1460">
        <f t="shared" si="1490"/>
        <v>0</v>
      </c>
      <c r="LJ252" s="1460">
        <f t="shared" si="1491"/>
        <v>0</v>
      </c>
      <c r="LK252" s="1460">
        <f t="shared" si="1492"/>
        <v>0</v>
      </c>
      <c r="LL252" s="1460">
        <f t="shared" si="1493"/>
        <v>0</v>
      </c>
      <c r="LM252" s="1460">
        <f t="shared" si="1494"/>
        <v>0</v>
      </c>
      <c r="LN252" s="1460">
        <f t="shared" si="1495"/>
        <v>0</v>
      </c>
      <c r="LO252" s="1460">
        <f t="shared" si="1496"/>
        <v>0</v>
      </c>
      <c r="LP252" s="1460">
        <f t="shared" si="1497"/>
        <v>0</v>
      </c>
      <c r="LQ252" s="1460">
        <f t="shared" si="1498"/>
        <v>0</v>
      </c>
      <c r="LR252" s="1460">
        <f t="shared" si="1499"/>
        <v>0</v>
      </c>
      <c r="LS252" s="1460">
        <f t="shared" si="1500"/>
        <v>0</v>
      </c>
      <c r="LW252" s="1467">
        <f t="shared" si="1501"/>
        <v>0</v>
      </c>
      <c r="LX252" s="1467">
        <f t="shared" si="1502"/>
        <v>0</v>
      </c>
      <c r="LY252" s="1467">
        <f t="shared" si="1503"/>
        <v>0</v>
      </c>
      <c r="LZ252" s="1467">
        <f t="shared" si="1504"/>
        <v>0</v>
      </c>
      <c r="MA252" s="1506"/>
      <c r="MB252" s="1460">
        <f t="shared" si="1505"/>
        <v>0</v>
      </c>
      <c r="MC252" s="1460">
        <f t="shared" si="1522"/>
        <v>0</v>
      </c>
      <c r="MD252" s="1460">
        <f t="shared" si="1522"/>
        <v>0</v>
      </c>
      <c r="ME252" s="1460">
        <f t="shared" si="1522"/>
        <v>0</v>
      </c>
      <c r="MF252" s="1460">
        <f t="shared" si="1522"/>
        <v>0</v>
      </c>
      <c r="MG252" s="1460">
        <f t="shared" si="1522"/>
        <v>0</v>
      </c>
      <c r="MH252" s="1460">
        <f t="shared" si="1522"/>
        <v>0</v>
      </c>
      <c r="MI252" s="1460">
        <f t="shared" si="1522"/>
        <v>0</v>
      </c>
      <c r="MJ252" s="1460">
        <f t="shared" si="1522"/>
        <v>0</v>
      </c>
      <c r="MK252" s="1460">
        <f t="shared" si="1522"/>
        <v>0</v>
      </c>
      <c r="ML252" s="1460">
        <f t="shared" si="1522"/>
        <v>0</v>
      </c>
      <c r="MM252" s="1460">
        <f t="shared" si="1522"/>
        <v>0</v>
      </c>
      <c r="MN252" s="1460">
        <f t="shared" si="1522"/>
        <v>0</v>
      </c>
      <c r="MO252" s="1460">
        <f t="shared" si="1522"/>
        <v>0</v>
      </c>
      <c r="MP252" s="1460">
        <f t="shared" si="1522"/>
        <v>0</v>
      </c>
      <c r="MQ252" s="1460">
        <f t="shared" si="1522"/>
        <v>0</v>
      </c>
      <c r="MR252" s="1460">
        <f t="shared" si="1522"/>
        <v>0</v>
      </c>
      <c r="MS252" s="1460">
        <f t="shared" si="1529"/>
        <v>0</v>
      </c>
      <c r="MT252" s="1460">
        <f t="shared" si="1529"/>
        <v>0</v>
      </c>
      <c r="MU252" s="1460">
        <f t="shared" si="1529"/>
        <v>0</v>
      </c>
      <c r="MV252" s="1460">
        <f t="shared" si="1529"/>
        <v>0</v>
      </c>
      <c r="MW252" s="1460">
        <f t="shared" si="1529"/>
        <v>0</v>
      </c>
      <c r="MX252" s="1460">
        <f t="shared" si="1529"/>
        <v>0</v>
      </c>
      <c r="MY252" s="1460">
        <f t="shared" si="1529"/>
        <v>0</v>
      </c>
      <c r="MZ252" s="1460">
        <f t="shared" si="1529"/>
        <v>0</v>
      </c>
      <c r="NA252" s="1460">
        <f t="shared" si="1529"/>
        <v>0</v>
      </c>
      <c r="NB252" s="1460">
        <f t="shared" si="1529"/>
        <v>0</v>
      </c>
      <c r="NC252" s="1460">
        <f t="shared" si="1529"/>
        <v>0</v>
      </c>
      <c r="ND252" s="1460">
        <f t="shared" si="1529"/>
        <v>0</v>
      </c>
      <c r="NE252" s="1460">
        <f t="shared" si="1529"/>
        <v>0</v>
      </c>
      <c r="NF252" s="1460">
        <f t="shared" si="1529"/>
        <v>0</v>
      </c>
      <c r="NG252" s="1460">
        <f t="shared" si="1529"/>
        <v>0</v>
      </c>
      <c r="NH252" s="1460">
        <f t="shared" si="1529"/>
        <v>0</v>
      </c>
      <c r="NI252" s="1460">
        <f t="shared" si="1530"/>
        <v>0</v>
      </c>
      <c r="NJ252" s="1460">
        <f t="shared" si="1530"/>
        <v>0</v>
      </c>
      <c r="NK252" s="1460">
        <f t="shared" si="1530"/>
        <v>0</v>
      </c>
      <c r="NL252" s="1460">
        <f t="shared" si="1530"/>
        <v>0</v>
      </c>
      <c r="NM252" s="1460">
        <f t="shared" si="1530"/>
        <v>0</v>
      </c>
      <c r="NN252" s="1460">
        <f t="shared" si="1530"/>
        <v>0</v>
      </c>
      <c r="NO252" s="1460">
        <f t="shared" si="1530"/>
        <v>0</v>
      </c>
      <c r="NP252" s="1460">
        <f t="shared" si="1530"/>
        <v>0</v>
      </c>
      <c r="NQ252" s="1460">
        <f t="shared" si="1530"/>
        <v>0</v>
      </c>
      <c r="NR252" s="1460">
        <f t="shared" si="1530"/>
        <v>0</v>
      </c>
      <c r="NS252" s="1460">
        <f t="shared" si="1530"/>
        <v>0</v>
      </c>
      <c r="NT252" s="1460">
        <f t="shared" si="1530"/>
        <v>0</v>
      </c>
      <c r="NU252" s="1460">
        <f t="shared" si="1530"/>
        <v>0</v>
      </c>
      <c r="NV252" s="1460">
        <f t="shared" si="1530"/>
        <v>0</v>
      </c>
      <c r="NW252" s="1460">
        <f t="shared" si="1530"/>
        <v>0</v>
      </c>
      <c r="NX252" s="1460">
        <f t="shared" si="1530"/>
        <v>0</v>
      </c>
      <c r="NY252" s="1460">
        <f t="shared" si="1531"/>
        <v>0</v>
      </c>
      <c r="NZ252" s="1460">
        <f t="shared" si="1531"/>
        <v>0</v>
      </c>
      <c r="OA252" s="1460">
        <f t="shared" si="1531"/>
        <v>0</v>
      </c>
      <c r="OB252" s="1460">
        <f t="shared" si="1531"/>
        <v>0</v>
      </c>
      <c r="OC252" s="1460">
        <f t="shared" si="1531"/>
        <v>0</v>
      </c>
      <c r="OD252" s="1460">
        <f t="shared" si="1531"/>
        <v>0</v>
      </c>
      <c r="OE252" s="1460">
        <f t="shared" si="1531"/>
        <v>0</v>
      </c>
      <c r="OF252" s="1460">
        <f t="shared" si="1531"/>
        <v>0</v>
      </c>
      <c r="OG252" s="1460">
        <f t="shared" si="1531"/>
        <v>0</v>
      </c>
      <c r="OH252" s="1460">
        <f t="shared" si="1531"/>
        <v>0</v>
      </c>
      <c r="OI252" s="1460">
        <f t="shared" si="1531"/>
        <v>0</v>
      </c>
      <c r="OJ252" s="1460">
        <f t="shared" si="1531"/>
        <v>0</v>
      </c>
      <c r="OK252" s="1460">
        <f t="shared" si="1531"/>
        <v>0</v>
      </c>
      <c r="OL252" s="1460">
        <f t="shared" si="1531"/>
        <v>0</v>
      </c>
      <c r="OM252" s="1460">
        <f t="shared" si="1531"/>
        <v>0</v>
      </c>
      <c r="ON252" s="1460">
        <f t="shared" si="1531"/>
        <v>0</v>
      </c>
      <c r="OO252" s="1460">
        <f t="shared" si="1513"/>
        <v>0</v>
      </c>
      <c r="OP252" s="1460">
        <f t="shared" si="1523"/>
        <v>0</v>
      </c>
      <c r="OQ252" s="1460">
        <f t="shared" si="1523"/>
        <v>0</v>
      </c>
      <c r="OR252" s="1460">
        <f t="shared" si="1523"/>
        <v>0</v>
      </c>
      <c r="OS252" s="1460">
        <f t="shared" si="1523"/>
        <v>0</v>
      </c>
      <c r="OT252" s="1460">
        <f t="shared" si="1523"/>
        <v>0</v>
      </c>
      <c r="OU252" s="1460">
        <f t="shared" si="1523"/>
        <v>0</v>
      </c>
      <c r="OV252" s="1460">
        <f t="shared" si="1523"/>
        <v>0</v>
      </c>
      <c r="OW252" s="1460">
        <f t="shared" si="1523"/>
        <v>0</v>
      </c>
      <c r="OX252" s="1460">
        <f t="shared" si="1523"/>
        <v>0</v>
      </c>
      <c r="OY252" s="1460">
        <f t="shared" si="1523"/>
        <v>0</v>
      </c>
      <c r="OZ252" s="1460">
        <f t="shared" si="1523"/>
        <v>0</v>
      </c>
      <c r="PA252" s="1460">
        <f t="shared" si="1523"/>
        <v>0</v>
      </c>
      <c r="PB252" s="1460">
        <f t="shared" si="1523"/>
        <v>0</v>
      </c>
      <c r="PC252" s="1460">
        <f t="shared" si="1523"/>
        <v>0</v>
      </c>
      <c r="PD252" s="1460">
        <f t="shared" si="1523"/>
        <v>0</v>
      </c>
      <c r="PE252" s="1460">
        <f t="shared" si="1523"/>
        <v>0</v>
      </c>
      <c r="PF252" s="1460">
        <f t="shared" si="1524"/>
        <v>0</v>
      </c>
      <c r="PG252" s="1460">
        <f t="shared" si="1524"/>
        <v>0</v>
      </c>
      <c r="PH252" s="1460">
        <f t="shared" si="1524"/>
        <v>0</v>
      </c>
      <c r="PI252" s="1460">
        <f t="shared" si="1524"/>
        <v>0</v>
      </c>
      <c r="PJ252" s="1460">
        <f t="shared" si="1524"/>
        <v>0</v>
      </c>
      <c r="PK252" s="1460">
        <f t="shared" si="1524"/>
        <v>0</v>
      </c>
      <c r="PL252" s="1460">
        <f t="shared" si="1524"/>
        <v>0</v>
      </c>
      <c r="PM252" s="1460">
        <f t="shared" si="1524"/>
        <v>0</v>
      </c>
      <c r="PN252" s="1460">
        <f t="shared" si="1524"/>
        <v>0</v>
      </c>
      <c r="PO252" s="1460">
        <f t="shared" si="1524"/>
        <v>0</v>
      </c>
      <c r="PP252" s="1460">
        <f t="shared" si="1524"/>
        <v>0</v>
      </c>
      <c r="PQ252" s="1460">
        <f t="shared" si="1524"/>
        <v>0</v>
      </c>
      <c r="PR252" s="1460">
        <f t="shared" si="1524"/>
        <v>0</v>
      </c>
      <c r="PS252" s="1460">
        <f t="shared" si="1524"/>
        <v>0</v>
      </c>
      <c r="PT252" s="1460">
        <f t="shared" si="1524"/>
        <v>0</v>
      </c>
      <c r="PU252" s="1460">
        <f t="shared" si="1524"/>
        <v>0</v>
      </c>
      <c r="PV252" s="1460">
        <f t="shared" si="1525"/>
        <v>0</v>
      </c>
      <c r="PW252" s="1460">
        <f t="shared" si="1525"/>
        <v>0</v>
      </c>
      <c r="PX252" s="1460">
        <f t="shared" si="1525"/>
        <v>0</v>
      </c>
      <c r="PY252" s="1460">
        <f t="shared" si="1525"/>
        <v>0</v>
      </c>
      <c r="PZ252" s="1460">
        <f t="shared" si="1525"/>
        <v>0</v>
      </c>
      <c r="QA252" s="1460">
        <f t="shared" si="1525"/>
        <v>0</v>
      </c>
      <c r="QB252" s="1460">
        <f t="shared" si="1525"/>
        <v>0</v>
      </c>
      <c r="QC252" s="1460">
        <f t="shared" si="1525"/>
        <v>0</v>
      </c>
      <c r="QD252" s="1460">
        <f t="shared" si="1525"/>
        <v>0</v>
      </c>
      <c r="QE252" s="1460">
        <f t="shared" si="1525"/>
        <v>0</v>
      </c>
      <c r="QF252" s="1460">
        <f t="shared" si="1525"/>
        <v>0</v>
      </c>
      <c r="QG252" s="1460">
        <f t="shared" si="1525"/>
        <v>0</v>
      </c>
      <c r="QH252" s="1460">
        <f t="shared" si="1525"/>
        <v>0</v>
      </c>
      <c r="QI252" s="1460">
        <f t="shared" si="1525"/>
        <v>0</v>
      </c>
      <c r="QJ252" s="1460">
        <f t="shared" si="1525"/>
        <v>0</v>
      </c>
      <c r="QK252" s="1460">
        <f t="shared" si="1525"/>
        <v>0</v>
      </c>
      <c r="QL252" s="1460">
        <f t="shared" si="1532"/>
        <v>0</v>
      </c>
      <c r="QM252" s="1460">
        <f t="shared" si="1532"/>
        <v>0</v>
      </c>
      <c r="QN252" s="1460">
        <f t="shared" si="1532"/>
        <v>0</v>
      </c>
      <c r="QO252" s="1460">
        <f t="shared" si="1532"/>
        <v>0</v>
      </c>
      <c r="QP252" s="1460">
        <f t="shared" si="1532"/>
        <v>0</v>
      </c>
      <c r="QQ252" s="1460">
        <f t="shared" si="1532"/>
        <v>0</v>
      </c>
    </row>
    <row r="253" spans="1:459" s="1466" customFormat="1" ht="22.5" customHeight="1">
      <c r="A253" s="1468"/>
      <c r="B253" s="1469"/>
      <c r="C253" s="1469"/>
      <c r="D253" s="1470"/>
      <c r="E253" s="1471"/>
      <c r="F253" s="1472"/>
      <c r="G253" s="1472"/>
      <c r="H253" s="1473">
        <f t="shared" si="1342"/>
        <v>0</v>
      </c>
      <c r="I253" s="1474">
        <v>0</v>
      </c>
      <c r="J253" s="1475">
        <f t="shared" si="437"/>
        <v>0</v>
      </c>
      <c r="K253" s="1476">
        <v>0</v>
      </c>
      <c r="L253" s="1477">
        <f t="shared" si="1343"/>
        <v>0</v>
      </c>
      <c r="M253" s="1477">
        <f t="shared" si="1344"/>
        <v>0</v>
      </c>
      <c r="N253" s="1478"/>
      <c r="O253" s="1479">
        <v>0</v>
      </c>
      <c r="P253" s="1480">
        <v>0</v>
      </c>
      <c r="Q253" s="1828">
        <v>0</v>
      </c>
      <c r="R253" s="1831">
        <f t="shared" si="1345"/>
        <v>0</v>
      </c>
      <c r="S253" s="1481">
        <f>IF(AND(SUM(O253:Q253)=0,N253="NNN"),MIN('Operating History and Pro Forma'!$M$33,'Operating History and Pro Forma'!$T$15)*D253,SUM(O253:Q253)*D253)</f>
        <v>0</v>
      </c>
      <c r="T253" s="1482">
        <f t="shared" si="1346"/>
        <v>0</v>
      </c>
      <c r="U253" s="1483">
        <f t="shared" si="1347"/>
        <v>0</v>
      </c>
      <c r="V253" s="1480"/>
      <c r="W253" s="1514"/>
      <c r="X253" s="1486" t="str">
        <f t="shared" si="1348"/>
        <v/>
      </c>
      <c r="Y253" s="1487">
        <f t="shared" si="1349"/>
        <v>0</v>
      </c>
      <c r="Z253" s="1488"/>
      <c r="AA253" s="1488"/>
      <c r="AB253" s="1488"/>
      <c r="AC253" s="1488"/>
      <c r="AD253" s="1489">
        <f t="shared" si="1350"/>
        <v>0</v>
      </c>
      <c r="AE253" s="1490" t="str">
        <f t="shared" si="1351"/>
        <v/>
      </c>
      <c r="AF253" s="1491">
        <f t="shared" si="1352"/>
        <v>0</v>
      </c>
      <c r="AG253" s="1492">
        <f t="shared" si="1353"/>
        <v>0</v>
      </c>
      <c r="AH253" s="1493">
        <f t="shared" si="1526"/>
        <v>0</v>
      </c>
      <c r="AI253" s="1493">
        <f t="shared" si="1526"/>
        <v>0</v>
      </c>
      <c r="AJ253" s="1494">
        <f t="shared" si="1526"/>
        <v>0</v>
      </c>
      <c r="AK253" s="1494">
        <f t="shared" si="1526"/>
        <v>0</v>
      </c>
      <c r="AL253" s="1495">
        <f t="shared" si="1526"/>
        <v>0</v>
      </c>
      <c r="AM253" s="1496">
        <f t="shared" si="1526"/>
        <v>0</v>
      </c>
      <c r="AN253" s="1497">
        <f t="shared" si="399"/>
        <v>0</v>
      </c>
      <c r="AO253" s="1498">
        <f t="shared" si="1327"/>
        <v>0</v>
      </c>
      <c r="AP253" s="1499">
        <f t="shared" si="1354"/>
        <v>0</v>
      </c>
      <c r="AQ253" s="1500">
        <f t="shared" si="1355"/>
        <v>0</v>
      </c>
      <c r="AR253" s="1501">
        <f t="shared" si="1356"/>
        <v>0</v>
      </c>
      <c r="AS253" s="1498">
        <f t="shared" si="1324"/>
        <v>0</v>
      </c>
      <c r="AT253" s="1501">
        <f t="shared" si="1357"/>
        <v>0</v>
      </c>
      <c r="AU253" s="1498">
        <f t="shared" si="1358"/>
        <v>1</v>
      </c>
      <c r="AV253" s="1498">
        <f t="shared" si="1359"/>
        <v>2</v>
      </c>
      <c r="AW253" s="1499">
        <f t="shared" si="1360"/>
        <v>0</v>
      </c>
      <c r="AX253" s="1502">
        <f t="shared" si="1361"/>
        <v>0</v>
      </c>
      <c r="AY253" s="1503">
        <f t="shared" si="1362"/>
        <v>0</v>
      </c>
      <c r="AZ253" s="1498">
        <f t="shared" si="1363"/>
        <v>2</v>
      </c>
      <c r="BA253" s="1498">
        <f t="shared" si="1364"/>
        <v>3</v>
      </c>
      <c r="BB253" s="1499">
        <f t="shared" si="1365"/>
        <v>0</v>
      </c>
      <c r="BC253" s="1502">
        <f t="shared" si="1366"/>
        <v>0</v>
      </c>
      <c r="BD253" s="1503">
        <f t="shared" si="1367"/>
        <v>0</v>
      </c>
      <c r="BE253" s="1498">
        <f t="shared" si="1368"/>
        <v>3</v>
      </c>
      <c r="BF253" s="1498">
        <f t="shared" si="1369"/>
        <v>4</v>
      </c>
      <c r="BG253" s="1499">
        <f t="shared" si="1370"/>
        <v>0</v>
      </c>
      <c r="BH253" s="1502">
        <f t="shared" si="1371"/>
        <v>0</v>
      </c>
      <c r="BI253" s="1502">
        <f t="shared" si="1372"/>
        <v>0</v>
      </c>
      <c r="BJ253" s="1504">
        <f t="shared" si="1373"/>
        <v>1900</v>
      </c>
      <c r="BK253" s="1505" t="str">
        <f t="shared" si="1374"/>
        <v/>
      </c>
      <c r="BL253" s="1506"/>
      <c r="BM253" s="1507">
        <f t="shared" si="1375"/>
        <v>0</v>
      </c>
      <c r="BN253" s="1508">
        <f t="shared" si="1521"/>
        <v>0</v>
      </c>
      <c r="BO253" s="1508">
        <f t="shared" si="1521"/>
        <v>0</v>
      </c>
      <c r="BP253" s="1508">
        <f t="shared" si="1521"/>
        <v>0</v>
      </c>
      <c r="BQ253" s="1508">
        <f t="shared" si="1521"/>
        <v>0</v>
      </c>
      <c r="BR253" s="1508">
        <f t="shared" si="1521"/>
        <v>0</v>
      </c>
      <c r="BS253" s="1508">
        <f t="shared" si="1521"/>
        <v>0</v>
      </c>
      <c r="BT253" s="1508">
        <f t="shared" si="1521"/>
        <v>0</v>
      </c>
      <c r="BU253" s="1508">
        <f t="shared" si="1521"/>
        <v>0</v>
      </c>
      <c r="BV253" s="1508">
        <f t="shared" si="1521"/>
        <v>0</v>
      </c>
      <c r="BW253" s="1508">
        <f t="shared" si="1521"/>
        <v>0</v>
      </c>
      <c r="BX253" s="1508">
        <f t="shared" si="1521"/>
        <v>0</v>
      </c>
      <c r="BY253" s="1507">
        <f t="shared" si="1521"/>
        <v>0</v>
      </c>
      <c r="BZ253" s="1508">
        <f t="shared" si="1521"/>
        <v>0</v>
      </c>
      <c r="CA253" s="1508">
        <f t="shared" si="1521"/>
        <v>0</v>
      </c>
      <c r="CB253" s="1508">
        <f t="shared" si="1521"/>
        <v>0</v>
      </c>
      <c r="CC253" s="1508">
        <f t="shared" si="1521"/>
        <v>0</v>
      </c>
      <c r="CD253" s="1508">
        <f t="shared" si="1534"/>
        <v>0</v>
      </c>
      <c r="CE253" s="1508">
        <f t="shared" si="1534"/>
        <v>0</v>
      </c>
      <c r="CF253" s="1508">
        <f t="shared" si="1534"/>
        <v>0</v>
      </c>
      <c r="CG253" s="1508">
        <f t="shared" si="1534"/>
        <v>0</v>
      </c>
      <c r="CH253" s="1508">
        <f t="shared" si="1534"/>
        <v>0</v>
      </c>
      <c r="CI253" s="1508">
        <f t="shared" si="1534"/>
        <v>0</v>
      </c>
      <c r="CJ253" s="1509">
        <f t="shared" si="1534"/>
        <v>0</v>
      </c>
      <c r="CK253" s="1507">
        <f t="shared" si="1534"/>
        <v>0</v>
      </c>
      <c r="CL253" s="1508">
        <f t="shared" si="1534"/>
        <v>0</v>
      </c>
      <c r="CM253" s="1508">
        <f t="shared" si="1534"/>
        <v>0</v>
      </c>
      <c r="CN253" s="1508">
        <f t="shared" si="1534"/>
        <v>0</v>
      </c>
      <c r="CO253" s="1508">
        <f t="shared" si="1534"/>
        <v>0</v>
      </c>
      <c r="CP253" s="1508">
        <f t="shared" si="1534"/>
        <v>0</v>
      </c>
      <c r="CQ253" s="1508">
        <f t="shared" si="1534"/>
        <v>0</v>
      </c>
      <c r="CR253" s="1508">
        <f t="shared" si="1534"/>
        <v>0</v>
      </c>
      <c r="CS253" s="1508">
        <f t="shared" si="1534"/>
        <v>0</v>
      </c>
      <c r="CT253" s="1508">
        <f t="shared" si="1535"/>
        <v>0</v>
      </c>
      <c r="CU253" s="1508">
        <f t="shared" si="1535"/>
        <v>0</v>
      </c>
      <c r="CV253" s="1509">
        <f t="shared" si="1535"/>
        <v>0</v>
      </c>
      <c r="CW253" s="1508">
        <f t="shared" si="1535"/>
        <v>0</v>
      </c>
      <c r="CX253" s="1508">
        <f t="shared" si="1535"/>
        <v>0</v>
      </c>
      <c r="CY253" s="1508">
        <f t="shared" si="1535"/>
        <v>0</v>
      </c>
      <c r="CZ253" s="1508">
        <f t="shared" si="1535"/>
        <v>0</v>
      </c>
      <c r="DA253" s="1508">
        <f t="shared" si="1535"/>
        <v>0</v>
      </c>
      <c r="DB253" s="1508">
        <f t="shared" si="1535"/>
        <v>0</v>
      </c>
      <c r="DC253" s="1508">
        <f t="shared" si="1535"/>
        <v>0</v>
      </c>
      <c r="DD253" s="1508">
        <f t="shared" si="1535"/>
        <v>0</v>
      </c>
      <c r="DE253" s="1508">
        <f t="shared" si="1535"/>
        <v>0</v>
      </c>
      <c r="DF253" s="1508">
        <f t="shared" si="1535"/>
        <v>0</v>
      </c>
      <c r="DG253" s="1508">
        <f t="shared" si="1535"/>
        <v>0</v>
      </c>
      <c r="DH253" s="1509">
        <f t="shared" si="1535"/>
        <v>0</v>
      </c>
      <c r="DI253" s="1508">
        <f t="shared" si="1535"/>
        <v>0</v>
      </c>
      <c r="DJ253" s="1508">
        <f t="shared" si="1536"/>
        <v>0</v>
      </c>
      <c r="DK253" s="1508">
        <f t="shared" si="1536"/>
        <v>0</v>
      </c>
      <c r="DL253" s="1508">
        <f t="shared" si="1536"/>
        <v>0</v>
      </c>
      <c r="DM253" s="1508">
        <f t="shared" si="1536"/>
        <v>0</v>
      </c>
      <c r="DN253" s="1508">
        <f t="shared" si="1536"/>
        <v>0</v>
      </c>
      <c r="DO253" s="1508">
        <f t="shared" si="1536"/>
        <v>0</v>
      </c>
      <c r="DP253" s="1508">
        <f t="shared" si="1536"/>
        <v>0</v>
      </c>
      <c r="DQ253" s="1508">
        <f t="shared" si="1536"/>
        <v>0</v>
      </c>
      <c r="DR253" s="1508">
        <f t="shared" si="1536"/>
        <v>0</v>
      </c>
      <c r="DS253" s="1508">
        <f t="shared" si="1536"/>
        <v>0</v>
      </c>
      <c r="DT253" s="1509">
        <f t="shared" si="1536"/>
        <v>0</v>
      </c>
      <c r="DU253" s="1507">
        <f t="shared" si="1536"/>
        <v>0</v>
      </c>
      <c r="DV253" s="1508">
        <f t="shared" si="1536"/>
        <v>0</v>
      </c>
      <c r="DW253" s="1508">
        <f t="shared" si="1536"/>
        <v>0</v>
      </c>
      <c r="DX253" s="1508">
        <f t="shared" si="1536"/>
        <v>0</v>
      </c>
      <c r="DY253" s="1508">
        <f t="shared" si="1536"/>
        <v>0</v>
      </c>
      <c r="DZ253" s="1508">
        <f t="shared" si="1537"/>
        <v>0</v>
      </c>
      <c r="EA253" s="1508">
        <f t="shared" si="1537"/>
        <v>0</v>
      </c>
      <c r="EB253" s="1508">
        <f t="shared" si="1537"/>
        <v>0</v>
      </c>
      <c r="EC253" s="1508">
        <f t="shared" si="1537"/>
        <v>0</v>
      </c>
      <c r="ED253" s="1508">
        <f t="shared" si="1537"/>
        <v>0</v>
      </c>
      <c r="EE253" s="1508">
        <f t="shared" si="1537"/>
        <v>0</v>
      </c>
      <c r="EF253" s="1508">
        <f t="shared" si="1537"/>
        <v>0</v>
      </c>
      <c r="EG253" s="1507">
        <f t="shared" si="1537"/>
        <v>0</v>
      </c>
      <c r="EH253" s="1508">
        <f t="shared" si="1537"/>
        <v>0</v>
      </c>
      <c r="EI253" s="1508">
        <f t="shared" si="1537"/>
        <v>0</v>
      </c>
      <c r="EJ253" s="1508">
        <f t="shared" si="1537"/>
        <v>0</v>
      </c>
      <c r="EK253" s="1508">
        <f t="shared" si="1537"/>
        <v>0</v>
      </c>
      <c r="EL253" s="1508">
        <f t="shared" si="1537"/>
        <v>0</v>
      </c>
      <c r="EM253" s="1508">
        <f t="shared" si="1537"/>
        <v>0</v>
      </c>
      <c r="EN253" s="1508">
        <f t="shared" si="1537"/>
        <v>0</v>
      </c>
      <c r="EO253" s="1508">
        <f t="shared" si="1537"/>
        <v>0</v>
      </c>
      <c r="EP253" s="1508">
        <f t="shared" si="1538"/>
        <v>0</v>
      </c>
      <c r="EQ253" s="1508">
        <f t="shared" si="1538"/>
        <v>0</v>
      </c>
      <c r="ER253" s="1509">
        <f t="shared" si="1538"/>
        <v>0</v>
      </c>
      <c r="ES253" s="1507">
        <f t="shared" si="1538"/>
        <v>0</v>
      </c>
      <c r="ET253" s="1508">
        <f t="shared" si="1538"/>
        <v>0</v>
      </c>
      <c r="EU253" s="1508">
        <f t="shared" si="1538"/>
        <v>0</v>
      </c>
      <c r="EV253" s="1508">
        <f t="shared" si="1538"/>
        <v>0</v>
      </c>
      <c r="EW253" s="1508">
        <f t="shared" si="1538"/>
        <v>0</v>
      </c>
      <c r="EX253" s="1508">
        <f t="shared" si="1538"/>
        <v>0</v>
      </c>
      <c r="EY253" s="1508">
        <f t="shared" si="1538"/>
        <v>0</v>
      </c>
      <c r="EZ253" s="1508">
        <f t="shared" si="1538"/>
        <v>0</v>
      </c>
      <c r="FA253" s="1508">
        <f t="shared" si="1538"/>
        <v>0</v>
      </c>
      <c r="FB253" s="1508">
        <f t="shared" si="1538"/>
        <v>0</v>
      </c>
      <c r="FC253" s="1508">
        <f t="shared" si="1538"/>
        <v>0</v>
      </c>
      <c r="FD253" s="1509">
        <f t="shared" si="1538"/>
        <v>0</v>
      </c>
      <c r="FE253" s="1508">
        <f t="shared" si="1538"/>
        <v>0</v>
      </c>
      <c r="FF253" s="1508">
        <f t="shared" si="1339"/>
        <v>0</v>
      </c>
      <c r="FG253" s="1508">
        <f t="shared" si="1533"/>
        <v>0</v>
      </c>
      <c r="FH253" s="1508">
        <f t="shared" si="1533"/>
        <v>0</v>
      </c>
      <c r="FI253" s="1508">
        <f t="shared" si="1533"/>
        <v>0</v>
      </c>
      <c r="FJ253" s="1508">
        <f t="shared" si="1533"/>
        <v>0</v>
      </c>
      <c r="FK253" s="1508">
        <f t="shared" si="1533"/>
        <v>0</v>
      </c>
      <c r="FL253" s="1508">
        <f t="shared" si="1533"/>
        <v>0</v>
      </c>
      <c r="FM253" s="1508">
        <f t="shared" si="1533"/>
        <v>0</v>
      </c>
      <c r="FN253" s="1508">
        <f t="shared" si="1533"/>
        <v>0</v>
      </c>
      <c r="FO253" s="1508">
        <f t="shared" si="1533"/>
        <v>0</v>
      </c>
      <c r="FP253" s="1509">
        <f t="shared" si="1533"/>
        <v>0</v>
      </c>
      <c r="FQ253" s="1508">
        <f t="shared" si="1533"/>
        <v>0</v>
      </c>
      <c r="FR253" s="1508">
        <f t="shared" si="1533"/>
        <v>0</v>
      </c>
      <c r="FS253" s="1508">
        <f t="shared" si="1533"/>
        <v>0</v>
      </c>
      <c r="FT253" s="1508">
        <f t="shared" si="1533"/>
        <v>0</v>
      </c>
      <c r="FU253" s="1508">
        <f t="shared" si="1533"/>
        <v>0</v>
      </c>
      <c r="FV253" s="1508">
        <f t="shared" si="1533"/>
        <v>0</v>
      </c>
      <c r="FW253" s="1508">
        <f t="shared" si="1527"/>
        <v>0</v>
      </c>
      <c r="FX253" s="1508">
        <f t="shared" si="1527"/>
        <v>0</v>
      </c>
      <c r="FY253" s="1508">
        <f t="shared" si="1527"/>
        <v>0</v>
      </c>
      <c r="FZ253" s="1508">
        <f t="shared" si="1527"/>
        <v>0</v>
      </c>
      <c r="GA253" s="1508">
        <f t="shared" si="1527"/>
        <v>0</v>
      </c>
      <c r="GB253" s="1509">
        <f t="shared" si="1527"/>
        <v>0</v>
      </c>
      <c r="GC253" s="1506"/>
      <c r="GD253" s="1458">
        <f t="shared" si="1377"/>
        <v>1</v>
      </c>
      <c r="GE253" s="1510">
        <f t="shared" si="1528"/>
        <v>0</v>
      </c>
      <c r="GF253" s="1511">
        <f t="shared" si="1528"/>
        <v>0</v>
      </c>
      <c r="GG253" s="1511">
        <f t="shared" si="1528"/>
        <v>0</v>
      </c>
      <c r="GH253" s="1511">
        <f t="shared" si="1528"/>
        <v>0</v>
      </c>
      <c r="GI253" s="1511">
        <f t="shared" si="1528"/>
        <v>0</v>
      </c>
      <c r="GJ253" s="1511">
        <f t="shared" si="1528"/>
        <v>0</v>
      </c>
      <c r="GK253" s="1511">
        <f t="shared" si="1528"/>
        <v>0</v>
      </c>
      <c r="GL253" s="1511">
        <f t="shared" si="1528"/>
        <v>0</v>
      </c>
      <c r="GM253" s="1511">
        <f t="shared" si="1528"/>
        <v>0</v>
      </c>
      <c r="GN253" s="1512">
        <f t="shared" si="1528"/>
        <v>0</v>
      </c>
      <c r="GO253" s="1513">
        <f t="shared" si="1378"/>
        <v>0</v>
      </c>
      <c r="GP253" s="1506"/>
      <c r="GQ253" s="1510">
        <f t="shared" si="1539"/>
        <v>0</v>
      </c>
      <c r="GR253" s="1511">
        <f t="shared" si="1510"/>
        <v>0</v>
      </c>
      <c r="GS253" s="1511">
        <f t="shared" si="1510"/>
        <v>0</v>
      </c>
      <c r="GT253" s="1511">
        <f t="shared" si="1510"/>
        <v>0</v>
      </c>
      <c r="GU253" s="1511">
        <f t="shared" si="1510"/>
        <v>0</v>
      </c>
      <c r="GV253" s="1511">
        <f t="shared" si="1510"/>
        <v>0</v>
      </c>
      <c r="GW253" s="1511">
        <f t="shared" si="1510"/>
        <v>0</v>
      </c>
      <c r="GX253" s="1511">
        <f t="shared" si="1510"/>
        <v>0</v>
      </c>
      <c r="GY253" s="1511">
        <f t="shared" si="1510"/>
        <v>0</v>
      </c>
      <c r="GZ253" s="1512">
        <f t="shared" si="1510"/>
        <v>0</v>
      </c>
      <c r="HA253" s="1513">
        <f t="shared" si="1379"/>
        <v>0</v>
      </c>
      <c r="HB253" s="1506">
        <f t="shared" si="1380"/>
        <v>1</v>
      </c>
      <c r="HC253" s="1506"/>
      <c r="HD253" s="1508">
        <f t="shared" si="1381"/>
        <v>0</v>
      </c>
      <c r="HE253" s="1460">
        <f t="shared" si="1382"/>
        <v>0</v>
      </c>
      <c r="HF253" s="1460">
        <f t="shared" si="1383"/>
        <v>0</v>
      </c>
      <c r="HG253" s="1460">
        <f t="shared" si="1384"/>
        <v>0</v>
      </c>
      <c r="HH253" s="1460">
        <f t="shared" si="1385"/>
        <v>0</v>
      </c>
      <c r="HI253" s="1460">
        <f t="shared" si="1386"/>
        <v>0</v>
      </c>
      <c r="HJ253" s="1460">
        <f t="shared" si="1387"/>
        <v>0</v>
      </c>
      <c r="HK253" s="1460">
        <f t="shared" si="1388"/>
        <v>0</v>
      </c>
      <c r="HL253" s="1460">
        <f t="shared" si="1389"/>
        <v>0</v>
      </c>
      <c r="HM253" s="1460">
        <f t="shared" si="1390"/>
        <v>0</v>
      </c>
      <c r="HN253" s="1460">
        <f t="shared" si="1391"/>
        <v>0</v>
      </c>
      <c r="HO253" s="1460">
        <f t="shared" si="1392"/>
        <v>0</v>
      </c>
      <c r="HP253" s="1460">
        <f t="shared" si="1393"/>
        <v>0</v>
      </c>
      <c r="HQ253" s="1460">
        <f t="shared" si="1394"/>
        <v>0</v>
      </c>
      <c r="HR253" s="1460">
        <f t="shared" si="1395"/>
        <v>0</v>
      </c>
      <c r="HS253" s="1460">
        <f t="shared" si="1396"/>
        <v>0</v>
      </c>
      <c r="HT253" s="1460">
        <f t="shared" si="1397"/>
        <v>0</v>
      </c>
      <c r="HU253" s="1460">
        <f t="shared" si="1398"/>
        <v>0</v>
      </c>
      <c r="HV253" s="1460">
        <f t="shared" si="1399"/>
        <v>0</v>
      </c>
      <c r="HW253" s="1460">
        <f t="shared" si="1400"/>
        <v>0</v>
      </c>
      <c r="HX253" s="1460">
        <f t="shared" si="1401"/>
        <v>0</v>
      </c>
      <c r="HY253" s="1460">
        <f t="shared" si="1402"/>
        <v>0</v>
      </c>
      <c r="HZ253" s="1460">
        <f t="shared" si="1403"/>
        <v>0</v>
      </c>
      <c r="IA253" s="1460">
        <f t="shared" si="1404"/>
        <v>0</v>
      </c>
      <c r="IB253" s="1460">
        <f t="shared" si="1405"/>
        <v>0</v>
      </c>
      <c r="IC253" s="1460">
        <f t="shared" si="1406"/>
        <v>0</v>
      </c>
      <c r="ID253" s="1460">
        <f t="shared" si="1407"/>
        <v>0</v>
      </c>
      <c r="IE253" s="1460">
        <f t="shared" si="1408"/>
        <v>0</v>
      </c>
      <c r="IF253" s="1460">
        <f t="shared" si="1409"/>
        <v>0</v>
      </c>
      <c r="IG253" s="1460">
        <f t="shared" si="1410"/>
        <v>0</v>
      </c>
      <c r="IH253" s="1460">
        <f t="shared" si="1411"/>
        <v>0</v>
      </c>
      <c r="II253" s="1460">
        <f t="shared" si="1412"/>
        <v>0</v>
      </c>
      <c r="IJ253" s="1460">
        <f t="shared" si="1413"/>
        <v>0</v>
      </c>
      <c r="IK253" s="1460">
        <f t="shared" si="1414"/>
        <v>0</v>
      </c>
      <c r="IL253" s="1460">
        <f t="shared" si="1415"/>
        <v>0</v>
      </c>
      <c r="IM253" s="1460">
        <f t="shared" si="1416"/>
        <v>0</v>
      </c>
      <c r="IN253" s="1460">
        <f t="shared" si="1417"/>
        <v>0</v>
      </c>
      <c r="IO253" s="1460">
        <f t="shared" si="1418"/>
        <v>0</v>
      </c>
      <c r="IP253" s="1460">
        <f t="shared" si="1419"/>
        <v>0</v>
      </c>
      <c r="IQ253" s="1460">
        <f t="shared" si="1420"/>
        <v>0</v>
      </c>
      <c r="IR253" s="1460">
        <f t="shared" si="1421"/>
        <v>0</v>
      </c>
      <c r="IS253" s="1460">
        <f t="shared" si="1422"/>
        <v>0</v>
      </c>
      <c r="IT253" s="1460">
        <f t="shared" si="1423"/>
        <v>0</v>
      </c>
      <c r="IU253" s="1460">
        <f t="shared" si="1424"/>
        <v>0</v>
      </c>
      <c r="IV253" s="1460">
        <f t="shared" si="1425"/>
        <v>0</v>
      </c>
      <c r="IW253" s="1460">
        <f t="shared" si="1426"/>
        <v>0</v>
      </c>
      <c r="IX253" s="1460">
        <f t="shared" si="1427"/>
        <v>0</v>
      </c>
      <c r="IY253" s="1460">
        <f t="shared" si="1428"/>
        <v>0</v>
      </c>
      <c r="IZ253" s="1460">
        <f t="shared" si="1429"/>
        <v>0</v>
      </c>
      <c r="JA253" s="1460">
        <f t="shared" si="1430"/>
        <v>0</v>
      </c>
      <c r="JB253" s="1460">
        <f t="shared" si="1431"/>
        <v>0</v>
      </c>
      <c r="JC253" s="1460">
        <f t="shared" si="1432"/>
        <v>0</v>
      </c>
      <c r="JD253" s="1460">
        <f t="shared" si="1433"/>
        <v>0</v>
      </c>
      <c r="JE253" s="1460">
        <f t="shared" si="1434"/>
        <v>0</v>
      </c>
      <c r="JF253" s="1460">
        <f t="shared" si="1435"/>
        <v>0</v>
      </c>
      <c r="JG253" s="1460">
        <f t="shared" si="1436"/>
        <v>0</v>
      </c>
      <c r="JH253" s="1460">
        <f t="shared" si="1437"/>
        <v>0</v>
      </c>
      <c r="JI253" s="1460">
        <f t="shared" si="1438"/>
        <v>0</v>
      </c>
      <c r="JJ253" s="1460">
        <f t="shared" si="1439"/>
        <v>0</v>
      </c>
      <c r="JK253" s="1460">
        <f t="shared" si="1440"/>
        <v>0</v>
      </c>
      <c r="JL253" s="1460">
        <f t="shared" si="1441"/>
        <v>0</v>
      </c>
      <c r="JM253" s="1460">
        <f t="shared" si="1442"/>
        <v>0</v>
      </c>
      <c r="JN253" s="1460">
        <f t="shared" si="1443"/>
        <v>0</v>
      </c>
      <c r="JO253" s="1460">
        <f t="shared" si="1444"/>
        <v>0</v>
      </c>
      <c r="JP253" s="1460">
        <f t="shared" si="1445"/>
        <v>0</v>
      </c>
      <c r="JQ253" s="1460">
        <f t="shared" si="1446"/>
        <v>0</v>
      </c>
      <c r="JR253" s="1460">
        <f t="shared" si="1447"/>
        <v>0</v>
      </c>
      <c r="JS253" s="1460">
        <f t="shared" si="1448"/>
        <v>0</v>
      </c>
      <c r="JT253" s="1460">
        <f t="shared" si="1449"/>
        <v>0</v>
      </c>
      <c r="JU253" s="1460">
        <f t="shared" si="1450"/>
        <v>0</v>
      </c>
      <c r="JV253" s="1460">
        <f t="shared" si="1451"/>
        <v>0</v>
      </c>
      <c r="JW253" s="1460">
        <f t="shared" si="1452"/>
        <v>0</v>
      </c>
      <c r="JX253" s="1460">
        <f t="shared" si="1453"/>
        <v>0</v>
      </c>
      <c r="JY253" s="1460">
        <f t="shared" si="1454"/>
        <v>0</v>
      </c>
      <c r="JZ253" s="1460">
        <f t="shared" si="1455"/>
        <v>0</v>
      </c>
      <c r="KA253" s="1460">
        <f t="shared" si="1456"/>
        <v>0</v>
      </c>
      <c r="KB253" s="1460">
        <f t="shared" si="1457"/>
        <v>0</v>
      </c>
      <c r="KC253" s="1460">
        <f t="shared" si="1458"/>
        <v>0</v>
      </c>
      <c r="KD253" s="1460">
        <f t="shared" si="1459"/>
        <v>0</v>
      </c>
      <c r="KE253" s="1460">
        <f t="shared" si="1460"/>
        <v>0</v>
      </c>
      <c r="KF253" s="1460">
        <f t="shared" si="1461"/>
        <v>0</v>
      </c>
      <c r="KG253" s="1460">
        <f t="shared" si="1462"/>
        <v>0</v>
      </c>
      <c r="KH253" s="1460">
        <f t="shared" si="1463"/>
        <v>0</v>
      </c>
      <c r="KI253" s="1460">
        <f t="shared" si="1464"/>
        <v>0</v>
      </c>
      <c r="KJ253" s="1460">
        <f t="shared" si="1465"/>
        <v>0</v>
      </c>
      <c r="KK253" s="1460">
        <f t="shared" si="1466"/>
        <v>0</v>
      </c>
      <c r="KL253" s="1460">
        <f t="shared" si="1467"/>
        <v>0</v>
      </c>
      <c r="KM253" s="1460">
        <f t="shared" si="1468"/>
        <v>0</v>
      </c>
      <c r="KN253" s="1460">
        <f t="shared" si="1469"/>
        <v>0</v>
      </c>
      <c r="KO253" s="1460">
        <f t="shared" si="1470"/>
        <v>0</v>
      </c>
      <c r="KP253" s="1460">
        <f t="shared" si="1471"/>
        <v>0</v>
      </c>
      <c r="KQ253" s="1460">
        <f t="shared" si="1472"/>
        <v>0</v>
      </c>
      <c r="KR253" s="1460">
        <f t="shared" si="1473"/>
        <v>0</v>
      </c>
      <c r="KS253" s="1460">
        <f t="shared" si="1474"/>
        <v>0</v>
      </c>
      <c r="KT253" s="1460">
        <f t="shared" si="1475"/>
        <v>0</v>
      </c>
      <c r="KU253" s="1460">
        <f t="shared" si="1476"/>
        <v>0</v>
      </c>
      <c r="KV253" s="1460">
        <f t="shared" si="1477"/>
        <v>0</v>
      </c>
      <c r="KW253" s="1460">
        <f t="shared" si="1478"/>
        <v>0</v>
      </c>
      <c r="KX253" s="1460">
        <f t="shared" si="1479"/>
        <v>0</v>
      </c>
      <c r="KY253" s="1460">
        <f t="shared" si="1480"/>
        <v>0</v>
      </c>
      <c r="KZ253" s="1460">
        <f t="shared" si="1481"/>
        <v>0</v>
      </c>
      <c r="LA253" s="1460">
        <f t="shared" si="1482"/>
        <v>0</v>
      </c>
      <c r="LB253" s="1460">
        <f t="shared" si="1483"/>
        <v>0</v>
      </c>
      <c r="LC253" s="1460">
        <f t="shared" si="1484"/>
        <v>0</v>
      </c>
      <c r="LD253" s="1460">
        <f t="shared" si="1485"/>
        <v>0</v>
      </c>
      <c r="LE253" s="1460">
        <f t="shared" si="1486"/>
        <v>0</v>
      </c>
      <c r="LF253" s="1460">
        <f t="shared" si="1487"/>
        <v>0</v>
      </c>
      <c r="LG253" s="1460">
        <f t="shared" si="1488"/>
        <v>0</v>
      </c>
      <c r="LH253" s="1460">
        <f t="shared" si="1489"/>
        <v>0</v>
      </c>
      <c r="LI253" s="1460">
        <f t="shared" si="1490"/>
        <v>0</v>
      </c>
      <c r="LJ253" s="1460">
        <f t="shared" si="1491"/>
        <v>0</v>
      </c>
      <c r="LK253" s="1460">
        <f t="shared" si="1492"/>
        <v>0</v>
      </c>
      <c r="LL253" s="1460">
        <f t="shared" si="1493"/>
        <v>0</v>
      </c>
      <c r="LM253" s="1460">
        <f t="shared" si="1494"/>
        <v>0</v>
      </c>
      <c r="LN253" s="1460">
        <f t="shared" si="1495"/>
        <v>0</v>
      </c>
      <c r="LO253" s="1460">
        <f t="shared" si="1496"/>
        <v>0</v>
      </c>
      <c r="LP253" s="1460">
        <f t="shared" si="1497"/>
        <v>0</v>
      </c>
      <c r="LQ253" s="1460">
        <f t="shared" si="1498"/>
        <v>0</v>
      </c>
      <c r="LR253" s="1460">
        <f t="shared" si="1499"/>
        <v>0</v>
      </c>
      <c r="LS253" s="1460">
        <f t="shared" si="1500"/>
        <v>0</v>
      </c>
      <c r="LW253" s="1467">
        <f t="shared" si="1501"/>
        <v>0</v>
      </c>
      <c r="LX253" s="1467">
        <f t="shared" si="1502"/>
        <v>0</v>
      </c>
      <c r="LY253" s="1467">
        <f t="shared" si="1503"/>
        <v>0</v>
      </c>
      <c r="LZ253" s="1467">
        <f t="shared" si="1504"/>
        <v>0</v>
      </c>
      <c r="MA253" s="1506"/>
      <c r="MB253" s="1460">
        <f t="shared" si="1505"/>
        <v>0</v>
      </c>
      <c r="MC253" s="1460">
        <f t="shared" si="1522"/>
        <v>0</v>
      </c>
      <c r="MD253" s="1460">
        <f t="shared" si="1522"/>
        <v>0</v>
      </c>
      <c r="ME253" s="1460">
        <f t="shared" si="1522"/>
        <v>0</v>
      </c>
      <c r="MF253" s="1460">
        <f t="shared" si="1522"/>
        <v>0</v>
      </c>
      <c r="MG253" s="1460">
        <f t="shared" si="1522"/>
        <v>0</v>
      </c>
      <c r="MH253" s="1460">
        <f t="shared" si="1522"/>
        <v>0</v>
      </c>
      <c r="MI253" s="1460">
        <f t="shared" si="1522"/>
        <v>0</v>
      </c>
      <c r="MJ253" s="1460">
        <f t="shared" si="1522"/>
        <v>0</v>
      </c>
      <c r="MK253" s="1460">
        <f t="shared" si="1522"/>
        <v>0</v>
      </c>
      <c r="ML253" s="1460">
        <f t="shared" si="1522"/>
        <v>0</v>
      </c>
      <c r="MM253" s="1460">
        <f t="shared" si="1522"/>
        <v>0</v>
      </c>
      <c r="MN253" s="1460">
        <f t="shared" si="1522"/>
        <v>0</v>
      </c>
      <c r="MO253" s="1460">
        <f t="shared" si="1522"/>
        <v>0</v>
      </c>
      <c r="MP253" s="1460">
        <f t="shared" si="1522"/>
        <v>0</v>
      </c>
      <c r="MQ253" s="1460">
        <f t="shared" si="1522"/>
        <v>0</v>
      </c>
      <c r="MR253" s="1460">
        <f t="shared" si="1522"/>
        <v>0</v>
      </c>
      <c r="MS253" s="1460">
        <f t="shared" si="1529"/>
        <v>0</v>
      </c>
      <c r="MT253" s="1460">
        <f t="shared" si="1529"/>
        <v>0</v>
      </c>
      <c r="MU253" s="1460">
        <f t="shared" si="1529"/>
        <v>0</v>
      </c>
      <c r="MV253" s="1460">
        <f t="shared" si="1529"/>
        <v>0</v>
      </c>
      <c r="MW253" s="1460">
        <f t="shared" si="1529"/>
        <v>0</v>
      </c>
      <c r="MX253" s="1460">
        <f t="shared" si="1529"/>
        <v>0</v>
      </c>
      <c r="MY253" s="1460">
        <f t="shared" si="1529"/>
        <v>0</v>
      </c>
      <c r="MZ253" s="1460">
        <f t="shared" si="1529"/>
        <v>0</v>
      </c>
      <c r="NA253" s="1460">
        <f t="shared" si="1529"/>
        <v>0</v>
      </c>
      <c r="NB253" s="1460">
        <f t="shared" si="1529"/>
        <v>0</v>
      </c>
      <c r="NC253" s="1460">
        <f t="shared" si="1529"/>
        <v>0</v>
      </c>
      <c r="ND253" s="1460">
        <f t="shared" si="1529"/>
        <v>0</v>
      </c>
      <c r="NE253" s="1460">
        <f t="shared" si="1529"/>
        <v>0</v>
      </c>
      <c r="NF253" s="1460">
        <f t="shared" si="1529"/>
        <v>0</v>
      </c>
      <c r="NG253" s="1460">
        <f t="shared" si="1529"/>
        <v>0</v>
      </c>
      <c r="NH253" s="1460">
        <f t="shared" si="1529"/>
        <v>0</v>
      </c>
      <c r="NI253" s="1460">
        <f t="shared" si="1530"/>
        <v>0</v>
      </c>
      <c r="NJ253" s="1460">
        <f t="shared" si="1530"/>
        <v>0</v>
      </c>
      <c r="NK253" s="1460">
        <f t="shared" si="1530"/>
        <v>0</v>
      </c>
      <c r="NL253" s="1460">
        <f t="shared" si="1530"/>
        <v>0</v>
      </c>
      <c r="NM253" s="1460">
        <f t="shared" si="1530"/>
        <v>0</v>
      </c>
      <c r="NN253" s="1460">
        <f t="shared" si="1530"/>
        <v>0</v>
      </c>
      <c r="NO253" s="1460">
        <f t="shared" si="1530"/>
        <v>0</v>
      </c>
      <c r="NP253" s="1460">
        <f t="shared" si="1530"/>
        <v>0</v>
      </c>
      <c r="NQ253" s="1460">
        <f t="shared" si="1530"/>
        <v>0</v>
      </c>
      <c r="NR253" s="1460">
        <f t="shared" si="1530"/>
        <v>0</v>
      </c>
      <c r="NS253" s="1460">
        <f t="shared" si="1530"/>
        <v>0</v>
      </c>
      <c r="NT253" s="1460">
        <f t="shared" si="1530"/>
        <v>0</v>
      </c>
      <c r="NU253" s="1460">
        <f t="shared" si="1530"/>
        <v>0</v>
      </c>
      <c r="NV253" s="1460">
        <f t="shared" si="1530"/>
        <v>0</v>
      </c>
      <c r="NW253" s="1460">
        <f t="shared" si="1530"/>
        <v>0</v>
      </c>
      <c r="NX253" s="1460">
        <f t="shared" si="1530"/>
        <v>0</v>
      </c>
      <c r="NY253" s="1460">
        <f t="shared" si="1531"/>
        <v>0</v>
      </c>
      <c r="NZ253" s="1460">
        <f t="shared" si="1531"/>
        <v>0</v>
      </c>
      <c r="OA253" s="1460">
        <f t="shared" si="1531"/>
        <v>0</v>
      </c>
      <c r="OB253" s="1460">
        <f t="shared" si="1531"/>
        <v>0</v>
      </c>
      <c r="OC253" s="1460">
        <f t="shared" si="1531"/>
        <v>0</v>
      </c>
      <c r="OD253" s="1460">
        <f t="shared" si="1531"/>
        <v>0</v>
      </c>
      <c r="OE253" s="1460">
        <f t="shared" si="1531"/>
        <v>0</v>
      </c>
      <c r="OF253" s="1460">
        <f t="shared" si="1531"/>
        <v>0</v>
      </c>
      <c r="OG253" s="1460">
        <f t="shared" si="1531"/>
        <v>0</v>
      </c>
      <c r="OH253" s="1460">
        <f t="shared" si="1531"/>
        <v>0</v>
      </c>
      <c r="OI253" s="1460">
        <f t="shared" si="1531"/>
        <v>0</v>
      </c>
      <c r="OJ253" s="1460">
        <f t="shared" si="1531"/>
        <v>0</v>
      </c>
      <c r="OK253" s="1460">
        <f t="shared" si="1531"/>
        <v>0</v>
      </c>
      <c r="OL253" s="1460">
        <f t="shared" si="1531"/>
        <v>0</v>
      </c>
      <c r="OM253" s="1460">
        <f t="shared" si="1531"/>
        <v>0</v>
      </c>
      <c r="ON253" s="1460">
        <f t="shared" si="1531"/>
        <v>0</v>
      </c>
      <c r="OO253" s="1460">
        <f t="shared" si="1513"/>
        <v>0</v>
      </c>
      <c r="OP253" s="1460">
        <f t="shared" si="1523"/>
        <v>0</v>
      </c>
      <c r="OQ253" s="1460">
        <f t="shared" si="1523"/>
        <v>0</v>
      </c>
      <c r="OR253" s="1460">
        <f t="shared" si="1523"/>
        <v>0</v>
      </c>
      <c r="OS253" s="1460">
        <f t="shared" si="1523"/>
        <v>0</v>
      </c>
      <c r="OT253" s="1460">
        <f t="shared" si="1523"/>
        <v>0</v>
      </c>
      <c r="OU253" s="1460">
        <f t="shared" si="1523"/>
        <v>0</v>
      </c>
      <c r="OV253" s="1460">
        <f t="shared" si="1523"/>
        <v>0</v>
      </c>
      <c r="OW253" s="1460">
        <f t="shared" si="1523"/>
        <v>0</v>
      </c>
      <c r="OX253" s="1460">
        <f t="shared" si="1523"/>
        <v>0</v>
      </c>
      <c r="OY253" s="1460">
        <f t="shared" si="1523"/>
        <v>0</v>
      </c>
      <c r="OZ253" s="1460">
        <f t="shared" si="1523"/>
        <v>0</v>
      </c>
      <c r="PA253" s="1460">
        <f t="shared" si="1523"/>
        <v>0</v>
      </c>
      <c r="PB253" s="1460">
        <f t="shared" si="1523"/>
        <v>0</v>
      </c>
      <c r="PC253" s="1460">
        <f t="shared" si="1523"/>
        <v>0</v>
      </c>
      <c r="PD253" s="1460">
        <f t="shared" si="1523"/>
        <v>0</v>
      </c>
      <c r="PE253" s="1460">
        <f t="shared" si="1523"/>
        <v>0</v>
      </c>
      <c r="PF253" s="1460">
        <f t="shared" si="1524"/>
        <v>0</v>
      </c>
      <c r="PG253" s="1460">
        <f t="shared" si="1524"/>
        <v>0</v>
      </c>
      <c r="PH253" s="1460">
        <f t="shared" si="1524"/>
        <v>0</v>
      </c>
      <c r="PI253" s="1460">
        <f t="shared" si="1524"/>
        <v>0</v>
      </c>
      <c r="PJ253" s="1460">
        <f t="shared" si="1524"/>
        <v>0</v>
      </c>
      <c r="PK253" s="1460">
        <f t="shared" si="1524"/>
        <v>0</v>
      </c>
      <c r="PL253" s="1460">
        <f t="shared" si="1524"/>
        <v>0</v>
      </c>
      <c r="PM253" s="1460">
        <f t="shared" si="1524"/>
        <v>0</v>
      </c>
      <c r="PN253" s="1460">
        <f t="shared" si="1524"/>
        <v>0</v>
      </c>
      <c r="PO253" s="1460">
        <f t="shared" si="1524"/>
        <v>0</v>
      </c>
      <c r="PP253" s="1460">
        <f t="shared" si="1524"/>
        <v>0</v>
      </c>
      <c r="PQ253" s="1460">
        <f t="shared" si="1524"/>
        <v>0</v>
      </c>
      <c r="PR253" s="1460">
        <f t="shared" si="1524"/>
        <v>0</v>
      </c>
      <c r="PS253" s="1460">
        <f t="shared" si="1524"/>
        <v>0</v>
      </c>
      <c r="PT253" s="1460">
        <f t="shared" si="1524"/>
        <v>0</v>
      </c>
      <c r="PU253" s="1460">
        <f t="shared" si="1524"/>
        <v>0</v>
      </c>
      <c r="PV253" s="1460">
        <f t="shared" si="1525"/>
        <v>0</v>
      </c>
      <c r="PW253" s="1460">
        <f t="shared" si="1525"/>
        <v>0</v>
      </c>
      <c r="PX253" s="1460">
        <f t="shared" si="1525"/>
        <v>0</v>
      </c>
      <c r="PY253" s="1460">
        <f t="shared" si="1525"/>
        <v>0</v>
      </c>
      <c r="PZ253" s="1460">
        <f t="shared" si="1525"/>
        <v>0</v>
      </c>
      <c r="QA253" s="1460">
        <f t="shared" si="1525"/>
        <v>0</v>
      </c>
      <c r="QB253" s="1460">
        <f t="shared" si="1525"/>
        <v>0</v>
      </c>
      <c r="QC253" s="1460">
        <f t="shared" si="1525"/>
        <v>0</v>
      </c>
      <c r="QD253" s="1460">
        <f t="shared" si="1525"/>
        <v>0</v>
      </c>
      <c r="QE253" s="1460">
        <f t="shared" si="1525"/>
        <v>0</v>
      </c>
      <c r="QF253" s="1460">
        <f t="shared" si="1525"/>
        <v>0</v>
      </c>
      <c r="QG253" s="1460">
        <f t="shared" si="1525"/>
        <v>0</v>
      </c>
      <c r="QH253" s="1460">
        <f t="shared" si="1525"/>
        <v>0</v>
      </c>
      <c r="QI253" s="1460">
        <f t="shared" si="1525"/>
        <v>0</v>
      </c>
      <c r="QJ253" s="1460">
        <f t="shared" si="1525"/>
        <v>0</v>
      </c>
      <c r="QK253" s="1460">
        <f t="shared" si="1525"/>
        <v>0</v>
      </c>
      <c r="QL253" s="1460">
        <f t="shared" si="1532"/>
        <v>0</v>
      </c>
      <c r="QM253" s="1460">
        <f t="shared" si="1532"/>
        <v>0</v>
      </c>
      <c r="QN253" s="1460">
        <f t="shared" si="1532"/>
        <v>0</v>
      </c>
      <c r="QO253" s="1460">
        <f t="shared" si="1532"/>
        <v>0</v>
      </c>
      <c r="QP253" s="1460">
        <f t="shared" si="1532"/>
        <v>0</v>
      </c>
      <c r="QQ253" s="1460">
        <f t="shared" si="1532"/>
        <v>0</v>
      </c>
    </row>
    <row r="254" spans="1:459" s="1466" customFormat="1" ht="22.5" customHeight="1">
      <c r="A254" s="1468"/>
      <c r="B254" s="1469"/>
      <c r="C254" s="1469"/>
      <c r="D254" s="1470"/>
      <c r="E254" s="1471"/>
      <c r="F254" s="1472"/>
      <c r="G254" s="1472"/>
      <c r="H254" s="1473">
        <f t="shared" si="1342"/>
        <v>0</v>
      </c>
      <c r="I254" s="1474">
        <v>0</v>
      </c>
      <c r="J254" s="1475">
        <f t="shared" si="437"/>
        <v>0</v>
      </c>
      <c r="K254" s="1476">
        <v>0</v>
      </c>
      <c r="L254" s="1477">
        <f t="shared" si="1343"/>
        <v>0</v>
      </c>
      <c r="M254" s="1477">
        <f t="shared" si="1344"/>
        <v>0</v>
      </c>
      <c r="N254" s="1478"/>
      <c r="O254" s="1479">
        <v>0</v>
      </c>
      <c r="P254" s="1480">
        <v>0</v>
      </c>
      <c r="Q254" s="1828">
        <v>0</v>
      </c>
      <c r="R254" s="1831">
        <f t="shared" si="1345"/>
        <v>0</v>
      </c>
      <c r="S254" s="1481">
        <f>IF(AND(SUM(O254:Q254)=0,N254="NNN"),MIN('Operating History and Pro Forma'!$M$33,'Operating History and Pro Forma'!$T$15)*D254,SUM(O254:Q254)*D254)</f>
        <v>0</v>
      </c>
      <c r="T254" s="1482">
        <f t="shared" si="1346"/>
        <v>0</v>
      </c>
      <c r="U254" s="1483">
        <f t="shared" si="1347"/>
        <v>0</v>
      </c>
      <c r="V254" s="1480"/>
      <c r="W254" s="1514"/>
      <c r="X254" s="1486" t="str">
        <f t="shared" si="1348"/>
        <v/>
      </c>
      <c r="Y254" s="1487">
        <f t="shared" si="1349"/>
        <v>0</v>
      </c>
      <c r="Z254" s="1488"/>
      <c r="AA254" s="1488"/>
      <c r="AB254" s="1488"/>
      <c r="AC254" s="1488"/>
      <c r="AD254" s="1489">
        <f t="shared" si="1350"/>
        <v>0</v>
      </c>
      <c r="AE254" s="1490" t="str">
        <f t="shared" si="1351"/>
        <v/>
      </c>
      <c r="AF254" s="1491">
        <f t="shared" si="1352"/>
        <v>0</v>
      </c>
      <c r="AG254" s="1492">
        <f t="shared" si="1353"/>
        <v>0</v>
      </c>
      <c r="AH254" s="1493">
        <f t="shared" si="1526"/>
        <v>0</v>
      </c>
      <c r="AI254" s="1493">
        <f t="shared" si="1526"/>
        <v>0</v>
      </c>
      <c r="AJ254" s="1494">
        <f t="shared" si="1526"/>
        <v>0</v>
      </c>
      <c r="AK254" s="1494">
        <f t="shared" si="1526"/>
        <v>0</v>
      </c>
      <c r="AL254" s="1495">
        <f t="shared" si="1526"/>
        <v>0</v>
      </c>
      <c r="AM254" s="1496">
        <f t="shared" si="1526"/>
        <v>0</v>
      </c>
      <c r="AN254" s="1497">
        <f t="shared" si="399"/>
        <v>0</v>
      </c>
      <c r="AO254" s="1498">
        <f t="shared" si="1327"/>
        <v>0</v>
      </c>
      <c r="AP254" s="1499">
        <f t="shared" si="1354"/>
        <v>0</v>
      </c>
      <c r="AQ254" s="1500">
        <f t="shared" si="1355"/>
        <v>0</v>
      </c>
      <c r="AR254" s="1501">
        <f t="shared" si="1356"/>
        <v>0</v>
      </c>
      <c r="AS254" s="1498">
        <f t="shared" si="1324"/>
        <v>0</v>
      </c>
      <c r="AT254" s="1501">
        <f t="shared" si="1357"/>
        <v>0</v>
      </c>
      <c r="AU254" s="1498">
        <f t="shared" si="1358"/>
        <v>1</v>
      </c>
      <c r="AV254" s="1498">
        <f t="shared" si="1359"/>
        <v>2</v>
      </c>
      <c r="AW254" s="1499">
        <f t="shared" si="1360"/>
        <v>0</v>
      </c>
      <c r="AX254" s="1502">
        <f t="shared" si="1361"/>
        <v>0</v>
      </c>
      <c r="AY254" s="1503">
        <f t="shared" si="1362"/>
        <v>0</v>
      </c>
      <c r="AZ254" s="1498">
        <f t="shared" si="1363"/>
        <v>2</v>
      </c>
      <c r="BA254" s="1498">
        <f t="shared" si="1364"/>
        <v>3</v>
      </c>
      <c r="BB254" s="1499">
        <f t="shared" si="1365"/>
        <v>0</v>
      </c>
      <c r="BC254" s="1502">
        <f t="shared" si="1366"/>
        <v>0</v>
      </c>
      <c r="BD254" s="1503">
        <f t="shared" si="1367"/>
        <v>0</v>
      </c>
      <c r="BE254" s="1498">
        <f t="shared" si="1368"/>
        <v>3</v>
      </c>
      <c r="BF254" s="1498">
        <f t="shared" si="1369"/>
        <v>4</v>
      </c>
      <c r="BG254" s="1499">
        <f t="shared" si="1370"/>
        <v>0</v>
      </c>
      <c r="BH254" s="1502">
        <f t="shared" si="1371"/>
        <v>0</v>
      </c>
      <c r="BI254" s="1502">
        <f t="shared" si="1372"/>
        <v>0</v>
      </c>
      <c r="BJ254" s="1504">
        <f t="shared" si="1373"/>
        <v>1900</v>
      </c>
      <c r="BK254" s="1505" t="str">
        <f t="shared" si="1374"/>
        <v/>
      </c>
      <c r="BL254" s="1506"/>
      <c r="BM254" s="1507">
        <f t="shared" si="1375"/>
        <v>0</v>
      </c>
      <c r="BN254" s="1508">
        <f t="shared" si="1521"/>
        <v>0</v>
      </c>
      <c r="BO254" s="1508">
        <f t="shared" si="1521"/>
        <v>0</v>
      </c>
      <c r="BP254" s="1508">
        <f t="shared" ref="BN254:CC270" si="1540">IF(BP$12&lt;$AO254,0,IF(BP$12&lt;=$AU254,IF(BP$12&lt;$AS254,$L254,$AT254),IF(OR(AND(BP$12&lt;$BF254,BP$12&gt;=$BE254),AND(BP$12&lt;$BA254,BP$12&gt;=$AZ254),AND(BP$12&lt;$AV254,BP$12&gt;=$AU254)),0,IF(BP$12&gt;=$BF254,$BG254*$D254/12,IF(BP$12&gt;=$BA254,$BB254*$D254/12,IF(BP$12&gt;=$AV254,$AW254*$D254/12))))))</f>
        <v>0</v>
      </c>
      <c r="BQ254" s="1508">
        <f t="shared" si="1540"/>
        <v>0</v>
      </c>
      <c r="BR254" s="1508">
        <f t="shared" si="1540"/>
        <v>0</v>
      </c>
      <c r="BS254" s="1508">
        <f t="shared" si="1540"/>
        <v>0</v>
      </c>
      <c r="BT254" s="1508">
        <f t="shared" si="1540"/>
        <v>0</v>
      </c>
      <c r="BU254" s="1508">
        <f t="shared" si="1540"/>
        <v>0</v>
      </c>
      <c r="BV254" s="1508">
        <f t="shared" si="1540"/>
        <v>0</v>
      </c>
      <c r="BW254" s="1508">
        <f t="shared" si="1540"/>
        <v>0</v>
      </c>
      <c r="BX254" s="1508">
        <f t="shared" si="1540"/>
        <v>0</v>
      </c>
      <c r="BY254" s="1507">
        <f t="shared" si="1540"/>
        <v>0</v>
      </c>
      <c r="BZ254" s="1508">
        <f t="shared" si="1540"/>
        <v>0</v>
      </c>
      <c r="CA254" s="1508">
        <f t="shared" si="1540"/>
        <v>0</v>
      </c>
      <c r="CB254" s="1508">
        <f t="shared" si="1540"/>
        <v>0</v>
      </c>
      <c r="CC254" s="1508">
        <f t="shared" si="1540"/>
        <v>0</v>
      </c>
      <c r="CD254" s="1508">
        <f t="shared" si="1534"/>
        <v>0</v>
      </c>
      <c r="CE254" s="1508">
        <f t="shared" si="1534"/>
        <v>0</v>
      </c>
      <c r="CF254" s="1508">
        <f t="shared" si="1534"/>
        <v>0</v>
      </c>
      <c r="CG254" s="1508">
        <f t="shared" si="1534"/>
        <v>0</v>
      </c>
      <c r="CH254" s="1508">
        <f t="shared" si="1534"/>
        <v>0</v>
      </c>
      <c r="CI254" s="1508">
        <f t="shared" si="1534"/>
        <v>0</v>
      </c>
      <c r="CJ254" s="1509">
        <f t="shared" si="1534"/>
        <v>0</v>
      </c>
      <c r="CK254" s="1507">
        <f t="shared" si="1534"/>
        <v>0</v>
      </c>
      <c r="CL254" s="1508">
        <f t="shared" si="1534"/>
        <v>0</v>
      </c>
      <c r="CM254" s="1508">
        <f t="shared" si="1534"/>
        <v>0</v>
      </c>
      <c r="CN254" s="1508">
        <f t="shared" si="1534"/>
        <v>0</v>
      </c>
      <c r="CO254" s="1508">
        <f t="shared" si="1534"/>
        <v>0</v>
      </c>
      <c r="CP254" s="1508">
        <f t="shared" si="1534"/>
        <v>0</v>
      </c>
      <c r="CQ254" s="1508">
        <f t="shared" si="1534"/>
        <v>0</v>
      </c>
      <c r="CR254" s="1508">
        <f t="shared" si="1534"/>
        <v>0</v>
      </c>
      <c r="CS254" s="1508">
        <f t="shared" si="1534"/>
        <v>0</v>
      </c>
      <c r="CT254" s="1508">
        <f t="shared" si="1535"/>
        <v>0</v>
      </c>
      <c r="CU254" s="1508">
        <f t="shared" si="1535"/>
        <v>0</v>
      </c>
      <c r="CV254" s="1509">
        <f t="shared" si="1535"/>
        <v>0</v>
      </c>
      <c r="CW254" s="1508">
        <f t="shared" si="1535"/>
        <v>0</v>
      </c>
      <c r="CX254" s="1508">
        <f t="shared" si="1535"/>
        <v>0</v>
      </c>
      <c r="CY254" s="1508">
        <f t="shared" si="1535"/>
        <v>0</v>
      </c>
      <c r="CZ254" s="1508">
        <f t="shared" si="1535"/>
        <v>0</v>
      </c>
      <c r="DA254" s="1508">
        <f t="shared" si="1535"/>
        <v>0</v>
      </c>
      <c r="DB254" s="1508">
        <f t="shared" si="1535"/>
        <v>0</v>
      </c>
      <c r="DC254" s="1508">
        <f t="shared" si="1535"/>
        <v>0</v>
      </c>
      <c r="DD254" s="1508">
        <f t="shared" si="1535"/>
        <v>0</v>
      </c>
      <c r="DE254" s="1508">
        <f t="shared" si="1535"/>
        <v>0</v>
      </c>
      <c r="DF254" s="1508">
        <f t="shared" si="1535"/>
        <v>0</v>
      </c>
      <c r="DG254" s="1508">
        <f t="shared" si="1535"/>
        <v>0</v>
      </c>
      <c r="DH254" s="1509">
        <f t="shared" si="1535"/>
        <v>0</v>
      </c>
      <c r="DI254" s="1508">
        <f t="shared" si="1535"/>
        <v>0</v>
      </c>
      <c r="DJ254" s="1508">
        <f t="shared" si="1536"/>
        <v>0</v>
      </c>
      <c r="DK254" s="1508">
        <f t="shared" si="1536"/>
        <v>0</v>
      </c>
      <c r="DL254" s="1508">
        <f t="shared" si="1536"/>
        <v>0</v>
      </c>
      <c r="DM254" s="1508">
        <f t="shared" si="1536"/>
        <v>0</v>
      </c>
      <c r="DN254" s="1508">
        <f t="shared" si="1536"/>
        <v>0</v>
      </c>
      <c r="DO254" s="1508">
        <f t="shared" si="1536"/>
        <v>0</v>
      </c>
      <c r="DP254" s="1508">
        <f t="shared" si="1536"/>
        <v>0</v>
      </c>
      <c r="DQ254" s="1508">
        <f t="shared" si="1536"/>
        <v>0</v>
      </c>
      <c r="DR254" s="1508">
        <f t="shared" si="1536"/>
        <v>0</v>
      </c>
      <c r="DS254" s="1508">
        <f t="shared" si="1536"/>
        <v>0</v>
      </c>
      <c r="DT254" s="1509">
        <f t="shared" si="1536"/>
        <v>0</v>
      </c>
      <c r="DU254" s="1507">
        <f t="shared" si="1536"/>
        <v>0</v>
      </c>
      <c r="DV254" s="1508">
        <f t="shared" si="1536"/>
        <v>0</v>
      </c>
      <c r="DW254" s="1508">
        <f t="shared" si="1536"/>
        <v>0</v>
      </c>
      <c r="DX254" s="1508">
        <f t="shared" si="1536"/>
        <v>0</v>
      </c>
      <c r="DY254" s="1508">
        <f t="shared" si="1536"/>
        <v>0</v>
      </c>
      <c r="DZ254" s="1508">
        <f t="shared" si="1537"/>
        <v>0</v>
      </c>
      <c r="EA254" s="1508">
        <f t="shared" si="1537"/>
        <v>0</v>
      </c>
      <c r="EB254" s="1508">
        <f t="shared" si="1537"/>
        <v>0</v>
      </c>
      <c r="EC254" s="1508">
        <f t="shared" si="1537"/>
        <v>0</v>
      </c>
      <c r="ED254" s="1508">
        <f t="shared" si="1537"/>
        <v>0</v>
      </c>
      <c r="EE254" s="1508">
        <f t="shared" si="1537"/>
        <v>0</v>
      </c>
      <c r="EF254" s="1508">
        <f t="shared" si="1537"/>
        <v>0</v>
      </c>
      <c r="EG254" s="1507">
        <f t="shared" si="1537"/>
        <v>0</v>
      </c>
      <c r="EH254" s="1508">
        <f t="shared" si="1537"/>
        <v>0</v>
      </c>
      <c r="EI254" s="1508">
        <f t="shared" si="1537"/>
        <v>0</v>
      </c>
      <c r="EJ254" s="1508">
        <f t="shared" si="1537"/>
        <v>0</v>
      </c>
      <c r="EK254" s="1508">
        <f t="shared" si="1537"/>
        <v>0</v>
      </c>
      <c r="EL254" s="1508">
        <f t="shared" si="1537"/>
        <v>0</v>
      </c>
      <c r="EM254" s="1508">
        <f t="shared" si="1537"/>
        <v>0</v>
      </c>
      <c r="EN254" s="1508">
        <f t="shared" si="1537"/>
        <v>0</v>
      </c>
      <c r="EO254" s="1508">
        <f t="shared" si="1537"/>
        <v>0</v>
      </c>
      <c r="EP254" s="1508">
        <f t="shared" si="1538"/>
        <v>0</v>
      </c>
      <c r="EQ254" s="1508">
        <f t="shared" si="1538"/>
        <v>0</v>
      </c>
      <c r="ER254" s="1509">
        <f t="shared" si="1538"/>
        <v>0</v>
      </c>
      <c r="ES254" s="1507">
        <f t="shared" si="1538"/>
        <v>0</v>
      </c>
      <c r="ET254" s="1508">
        <f t="shared" si="1538"/>
        <v>0</v>
      </c>
      <c r="EU254" s="1508">
        <f t="shared" si="1538"/>
        <v>0</v>
      </c>
      <c r="EV254" s="1508">
        <f t="shared" si="1538"/>
        <v>0</v>
      </c>
      <c r="EW254" s="1508">
        <f t="shared" si="1538"/>
        <v>0</v>
      </c>
      <c r="EX254" s="1508">
        <f t="shared" si="1538"/>
        <v>0</v>
      </c>
      <c r="EY254" s="1508">
        <f t="shared" si="1538"/>
        <v>0</v>
      </c>
      <c r="EZ254" s="1508">
        <f t="shared" si="1538"/>
        <v>0</v>
      </c>
      <c r="FA254" s="1508">
        <f t="shared" si="1538"/>
        <v>0</v>
      </c>
      <c r="FB254" s="1508">
        <f t="shared" si="1538"/>
        <v>0</v>
      </c>
      <c r="FC254" s="1508">
        <f t="shared" si="1538"/>
        <v>0</v>
      </c>
      <c r="FD254" s="1509">
        <f t="shared" si="1538"/>
        <v>0</v>
      </c>
      <c r="FE254" s="1508">
        <f t="shared" si="1538"/>
        <v>0</v>
      </c>
      <c r="FF254" s="1508">
        <f t="shared" si="1339"/>
        <v>0</v>
      </c>
      <c r="FG254" s="1508">
        <f t="shared" si="1533"/>
        <v>0</v>
      </c>
      <c r="FH254" s="1508">
        <f t="shared" si="1533"/>
        <v>0</v>
      </c>
      <c r="FI254" s="1508">
        <f t="shared" si="1533"/>
        <v>0</v>
      </c>
      <c r="FJ254" s="1508">
        <f t="shared" si="1533"/>
        <v>0</v>
      </c>
      <c r="FK254" s="1508">
        <f t="shared" si="1533"/>
        <v>0</v>
      </c>
      <c r="FL254" s="1508">
        <f t="shared" si="1533"/>
        <v>0</v>
      </c>
      <c r="FM254" s="1508">
        <f t="shared" si="1533"/>
        <v>0</v>
      </c>
      <c r="FN254" s="1508">
        <f t="shared" si="1533"/>
        <v>0</v>
      </c>
      <c r="FO254" s="1508">
        <f t="shared" si="1533"/>
        <v>0</v>
      </c>
      <c r="FP254" s="1509">
        <f t="shared" si="1533"/>
        <v>0</v>
      </c>
      <c r="FQ254" s="1508">
        <f t="shared" si="1533"/>
        <v>0</v>
      </c>
      <c r="FR254" s="1508">
        <f t="shared" si="1533"/>
        <v>0</v>
      </c>
      <c r="FS254" s="1508">
        <f t="shared" si="1533"/>
        <v>0</v>
      </c>
      <c r="FT254" s="1508">
        <f t="shared" si="1533"/>
        <v>0</v>
      </c>
      <c r="FU254" s="1508">
        <f t="shared" si="1533"/>
        <v>0</v>
      </c>
      <c r="FV254" s="1508">
        <f t="shared" si="1533"/>
        <v>0</v>
      </c>
      <c r="FW254" s="1508">
        <f t="shared" si="1527"/>
        <v>0</v>
      </c>
      <c r="FX254" s="1508">
        <f t="shared" si="1527"/>
        <v>0</v>
      </c>
      <c r="FY254" s="1508">
        <f t="shared" si="1527"/>
        <v>0</v>
      </c>
      <c r="FZ254" s="1508">
        <f t="shared" si="1527"/>
        <v>0</v>
      </c>
      <c r="GA254" s="1508">
        <f t="shared" si="1527"/>
        <v>0</v>
      </c>
      <c r="GB254" s="1509">
        <f t="shared" si="1527"/>
        <v>0</v>
      </c>
      <c r="GC254" s="1506"/>
      <c r="GD254" s="1458">
        <f t="shared" si="1377"/>
        <v>1</v>
      </c>
      <c r="GE254" s="1510">
        <f t="shared" si="1528"/>
        <v>0</v>
      </c>
      <c r="GF254" s="1511">
        <f t="shared" si="1528"/>
        <v>0</v>
      </c>
      <c r="GG254" s="1511">
        <f t="shared" si="1528"/>
        <v>0</v>
      </c>
      <c r="GH254" s="1511">
        <f t="shared" si="1528"/>
        <v>0</v>
      </c>
      <c r="GI254" s="1511">
        <f t="shared" si="1528"/>
        <v>0</v>
      </c>
      <c r="GJ254" s="1511">
        <f t="shared" si="1528"/>
        <v>0</v>
      </c>
      <c r="GK254" s="1511">
        <f t="shared" si="1528"/>
        <v>0</v>
      </c>
      <c r="GL254" s="1511">
        <f t="shared" si="1528"/>
        <v>0</v>
      </c>
      <c r="GM254" s="1511">
        <f t="shared" si="1528"/>
        <v>0</v>
      </c>
      <c r="GN254" s="1512">
        <f t="shared" si="1528"/>
        <v>0</v>
      </c>
      <c r="GO254" s="1513">
        <f t="shared" si="1378"/>
        <v>0</v>
      </c>
      <c r="GP254" s="1506"/>
      <c r="GQ254" s="1510">
        <f t="shared" si="1539"/>
        <v>0</v>
      </c>
      <c r="GR254" s="1511">
        <f t="shared" si="1510"/>
        <v>0</v>
      </c>
      <c r="GS254" s="1511">
        <f t="shared" si="1510"/>
        <v>0</v>
      </c>
      <c r="GT254" s="1511">
        <f t="shared" si="1510"/>
        <v>0</v>
      </c>
      <c r="GU254" s="1511">
        <f t="shared" si="1510"/>
        <v>0</v>
      </c>
      <c r="GV254" s="1511">
        <f t="shared" si="1510"/>
        <v>0</v>
      </c>
      <c r="GW254" s="1511">
        <f t="shared" si="1510"/>
        <v>0</v>
      </c>
      <c r="GX254" s="1511">
        <f t="shared" si="1510"/>
        <v>0</v>
      </c>
      <c r="GY254" s="1511">
        <f t="shared" si="1510"/>
        <v>0</v>
      </c>
      <c r="GZ254" s="1512">
        <f t="shared" si="1510"/>
        <v>0</v>
      </c>
      <c r="HA254" s="1513">
        <f t="shared" si="1379"/>
        <v>0</v>
      </c>
      <c r="HB254" s="1506">
        <f t="shared" si="1380"/>
        <v>1</v>
      </c>
      <c r="HC254" s="1506"/>
      <c r="HD254" s="1508">
        <f t="shared" si="1381"/>
        <v>0</v>
      </c>
      <c r="HE254" s="1460">
        <f t="shared" si="1382"/>
        <v>0</v>
      </c>
      <c r="HF254" s="1460">
        <f t="shared" si="1383"/>
        <v>0</v>
      </c>
      <c r="HG254" s="1460">
        <f t="shared" si="1384"/>
        <v>0</v>
      </c>
      <c r="HH254" s="1460">
        <f t="shared" si="1385"/>
        <v>0</v>
      </c>
      <c r="HI254" s="1460">
        <f t="shared" si="1386"/>
        <v>0</v>
      </c>
      <c r="HJ254" s="1460">
        <f t="shared" si="1387"/>
        <v>0</v>
      </c>
      <c r="HK254" s="1460">
        <f t="shared" si="1388"/>
        <v>0</v>
      </c>
      <c r="HL254" s="1460">
        <f t="shared" si="1389"/>
        <v>0</v>
      </c>
      <c r="HM254" s="1460">
        <f t="shared" si="1390"/>
        <v>0</v>
      </c>
      <c r="HN254" s="1460">
        <f t="shared" si="1391"/>
        <v>0</v>
      </c>
      <c r="HO254" s="1460">
        <f t="shared" si="1392"/>
        <v>0</v>
      </c>
      <c r="HP254" s="1460">
        <f t="shared" si="1393"/>
        <v>0</v>
      </c>
      <c r="HQ254" s="1460">
        <f t="shared" si="1394"/>
        <v>0</v>
      </c>
      <c r="HR254" s="1460">
        <f t="shared" si="1395"/>
        <v>0</v>
      </c>
      <c r="HS254" s="1460">
        <f t="shared" si="1396"/>
        <v>0</v>
      </c>
      <c r="HT254" s="1460">
        <f t="shared" si="1397"/>
        <v>0</v>
      </c>
      <c r="HU254" s="1460">
        <f t="shared" si="1398"/>
        <v>0</v>
      </c>
      <c r="HV254" s="1460">
        <f t="shared" si="1399"/>
        <v>0</v>
      </c>
      <c r="HW254" s="1460">
        <f t="shared" si="1400"/>
        <v>0</v>
      </c>
      <c r="HX254" s="1460">
        <f t="shared" si="1401"/>
        <v>0</v>
      </c>
      <c r="HY254" s="1460">
        <f t="shared" si="1402"/>
        <v>0</v>
      </c>
      <c r="HZ254" s="1460">
        <f t="shared" si="1403"/>
        <v>0</v>
      </c>
      <c r="IA254" s="1460">
        <f t="shared" si="1404"/>
        <v>0</v>
      </c>
      <c r="IB254" s="1460">
        <f t="shared" si="1405"/>
        <v>0</v>
      </c>
      <c r="IC254" s="1460">
        <f t="shared" si="1406"/>
        <v>0</v>
      </c>
      <c r="ID254" s="1460">
        <f t="shared" si="1407"/>
        <v>0</v>
      </c>
      <c r="IE254" s="1460">
        <f t="shared" si="1408"/>
        <v>0</v>
      </c>
      <c r="IF254" s="1460">
        <f t="shared" si="1409"/>
        <v>0</v>
      </c>
      <c r="IG254" s="1460">
        <f t="shared" si="1410"/>
        <v>0</v>
      </c>
      <c r="IH254" s="1460">
        <f t="shared" si="1411"/>
        <v>0</v>
      </c>
      <c r="II254" s="1460">
        <f t="shared" si="1412"/>
        <v>0</v>
      </c>
      <c r="IJ254" s="1460">
        <f t="shared" si="1413"/>
        <v>0</v>
      </c>
      <c r="IK254" s="1460">
        <f t="shared" si="1414"/>
        <v>0</v>
      </c>
      <c r="IL254" s="1460">
        <f t="shared" si="1415"/>
        <v>0</v>
      </c>
      <c r="IM254" s="1460">
        <f t="shared" si="1416"/>
        <v>0</v>
      </c>
      <c r="IN254" s="1460">
        <f t="shared" si="1417"/>
        <v>0</v>
      </c>
      <c r="IO254" s="1460">
        <f t="shared" si="1418"/>
        <v>0</v>
      </c>
      <c r="IP254" s="1460">
        <f t="shared" si="1419"/>
        <v>0</v>
      </c>
      <c r="IQ254" s="1460">
        <f t="shared" si="1420"/>
        <v>0</v>
      </c>
      <c r="IR254" s="1460">
        <f t="shared" si="1421"/>
        <v>0</v>
      </c>
      <c r="IS254" s="1460">
        <f t="shared" si="1422"/>
        <v>0</v>
      </c>
      <c r="IT254" s="1460">
        <f t="shared" si="1423"/>
        <v>0</v>
      </c>
      <c r="IU254" s="1460">
        <f t="shared" si="1424"/>
        <v>0</v>
      </c>
      <c r="IV254" s="1460">
        <f t="shared" si="1425"/>
        <v>0</v>
      </c>
      <c r="IW254" s="1460">
        <f t="shared" si="1426"/>
        <v>0</v>
      </c>
      <c r="IX254" s="1460">
        <f t="shared" si="1427"/>
        <v>0</v>
      </c>
      <c r="IY254" s="1460">
        <f t="shared" si="1428"/>
        <v>0</v>
      </c>
      <c r="IZ254" s="1460">
        <f t="shared" si="1429"/>
        <v>0</v>
      </c>
      <c r="JA254" s="1460">
        <f t="shared" si="1430"/>
        <v>0</v>
      </c>
      <c r="JB254" s="1460">
        <f t="shared" si="1431"/>
        <v>0</v>
      </c>
      <c r="JC254" s="1460">
        <f t="shared" si="1432"/>
        <v>0</v>
      </c>
      <c r="JD254" s="1460">
        <f t="shared" si="1433"/>
        <v>0</v>
      </c>
      <c r="JE254" s="1460">
        <f t="shared" si="1434"/>
        <v>0</v>
      </c>
      <c r="JF254" s="1460">
        <f t="shared" si="1435"/>
        <v>0</v>
      </c>
      <c r="JG254" s="1460">
        <f t="shared" si="1436"/>
        <v>0</v>
      </c>
      <c r="JH254" s="1460">
        <f t="shared" si="1437"/>
        <v>0</v>
      </c>
      <c r="JI254" s="1460">
        <f t="shared" si="1438"/>
        <v>0</v>
      </c>
      <c r="JJ254" s="1460">
        <f t="shared" si="1439"/>
        <v>0</v>
      </c>
      <c r="JK254" s="1460">
        <f t="shared" si="1440"/>
        <v>0</v>
      </c>
      <c r="JL254" s="1460">
        <f t="shared" si="1441"/>
        <v>0</v>
      </c>
      <c r="JM254" s="1460">
        <f t="shared" si="1442"/>
        <v>0</v>
      </c>
      <c r="JN254" s="1460">
        <f t="shared" si="1443"/>
        <v>0</v>
      </c>
      <c r="JO254" s="1460">
        <f t="shared" si="1444"/>
        <v>0</v>
      </c>
      <c r="JP254" s="1460">
        <f t="shared" si="1445"/>
        <v>0</v>
      </c>
      <c r="JQ254" s="1460">
        <f t="shared" si="1446"/>
        <v>0</v>
      </c>
      <c r="JR254" s="1460">
        <f t="shared" si="1447"/>
        <v>0</v>
      </c>
      <c r="JS254" s="1460">
        <f t="shared" si="1448"/>
        <v>0</v>
      </c>
      <c r="JT254" s="1460">
        <f t="shared" si="1449"/>
        <v>0</v>
      </c>
      <c r="JU254" s="1460">
        <f t="shared" si="1450"/>
        <v>0</v>
      </c>
      <c r="JV254" s="1460">
        <f t="shared" si="1451"/>
        <v>0</v>
      </c>
      <c r="JW254" s="1460">
        <f t="shared" si="1452"/>
        <v>0</v>
      </c>
      <c r="JX254" s="1460">
        <f t="shared" si="1453"/>
        <v>0</v>
      </c>
      <c r="JY254" s="1460">
        <f t="shared" si="1454"/>
        <v>0</v>
      </c>
      <c r="JZ254" s="1460">
        <f t="shared" si="1455"/>
        <v>0</v>
      </c>
      <c r="KA254" s="1460">
        <f t="shared" si="1456"/>
        <v>0</v>
      </c>
      <c r="KB254" s="1460">
        <f t="shared" si="1457"/>
        <v>0</v>
      </c>
      <c r="KC254" s="1460">
        <f t="shared" si="1458"/>
        <v>0</v>
      </c>
      <c r="KD254" s="1460">
        <f t="shared" si="1459"/>
        <v>0</v>
      </c>
      <c r="KE254" s="1460">
        <f t="shared" si="1460"/>
        <v>0</v>
      </c>
      <c r="KF254" s="1460">
        <f t="shared" si="1461"/>
        <v>0</v>
      </c>
      <c r="KG254" s="1460">
        <f t="shared" si="1462"/>
        <v>0</v>
      </c>
      <c r="KH254" s="1460">
        <f t="shared" si="1463"/>
        <v>0</v>
      </c>
      <c r="KI254" s="1460">
        <f t="shared" si="1464"/>
        <v>0</v>
      </c>
      <c r="KJ254" s="1460">
        <f t="shared" si="1465"/>
        <v>0</v>
      </c>
      <c r="KK254" s="1460">
        <f t="shared" si="1466"/>
        <v>0</v>
      </c>
      <c r="KL254" s="1460">
        <f t="shared" si="1467"/>
        <v>0</v>
      </c>
      <c r="KM254" s="1460">
        <f t="shared" si="1468"/>
        <v>0</v>
      </c>
      <c r="KN254" s="1460">
        <f t="shared" si="1469"/>
        <v>0</v>
      </c>
      <c r="KO254" s="1460">
        <f t="shared" si="1470"/>
        <v>0</v>
      </c>
      <c r="KP254" s="1460">
        <f t="shared" si="1471"/>
        <v>0</v>
      </c>
      <c r="KQ254" s="1460">
        <f t="shared" si="1472"/>
        <v>0</v>
      </c>
      <c r="KR254" s="1460">
        <f t="shared" si="1473"/>
        <v>0</v>
      </c>
      <c r="KS254" s="1460">
        <f t="shared" si="1474"/>
        <v>0</v>
      </c>
      <c r="KT254" s="1460">
        <f t="shared" si="1475"/>
        <v>0</v>
      </c>
      <c r="KU254" s="1460">
        <f t="shared" si="1476"/>
        <v>0</v>
      </c>
      <c r="KV254" s="1460">
        <f t="shared" si="1477"/>
        <v>0</v>
      </c>
      <c r="KW254" s="1460">
        <f t="shared" si="1478"/>
        <v>0</v>
      </c>
      <c r="KX254" s="1460">
        <f t="shared" si="1479"/>
        <v>0</v>
      </c>
      <c r="KY254" s="1460">
        <f t="shared" si="1480"/>
        <v>0</v>
      </c>
      <c r="KZ254" s="1460">
        <f t="shared" si="1481"/>
        <v>0</v>
      </c>
      <c r="LA254" s="1460">
        <f t="shared" si="1482"/>
        <v>0</v>
      </c>
      <c r="LB254" s="1460">
        <f t="shared" si="1483"/>
        <v>0</v>
      </c>
      <c r="LC254" s="1460">
        <f t="shared" si="1484"/>
        <v>0</v>
      </c>
      <c r="LD254" s="1460">
        <f t="shared" si="1485"/>
        <v>0</v>
      </c>
      <c r="LE254" s="1460">
        <f t="shared" si="1486"/>
        <v>0</v>
      </c>
      <c r="LF254" s="1460">
        <f t="shared" si="1487"/>
        <v>0</v>
      </c>
      <c r="LG254" s="1460">
        <f t="shared" si="1488"/>
        <v>0</v>
      </c>
      <c r="LH254" s="1460">
        <f t="shared" si="1489"/>
        <v>0</v>
      </c>
      <c r="LI254" s="1460">
        <f t="shared" si="1490"/>
        <v>0</v>
      </c>
      <c r="LJ254" s="1460">
        <f t="shared" si="1491"/>
        <v>0</v>
      </c>
      <c r="LK254" s="1460">
        <f t="shared" si="1492"/>
        <v>0</v>
      </c>
      <c r="LL254" s="1460">
        <f t="shared" si="1493"/>
        <v>0</v>
      </c>
      <c r="LM254" s="1460">
        <f t="shared" si="1494"/>
        <v>0</v>
      </c>
      <c r="LN254" s="1460">
        <f t="shared" si="1495"/>
        <v>0</v>
      </c>
      <c r="LO254" s="1460">
        <f t="shared" si="1496"/>
        <v>0</v>
      </c>
      <c r="LP254" s="1460">
        <f t="shared" si="1497"/>
        <v>0</v>
      </c>
      <c r="LQ254" s="1460">
        <f t="shared" si="1498"/>
        <v>0</v>
      </c>
      <c r="LR254" s="1460">
        <f t="shared" si="1499"/>
        <v>0</v>
      </c>
      <c r="LS254" s="1460">
        <f t="shared" si="1500"/>
        <v>0</v>
      </c>
      <c r="LW254" s="1467">
        <f t="shared" si="1501"/>
        <v>0</v>
      </c>
      <c r="LX254" s="1467">
        <f t="shared" si="1502"/>
        <v>0</v>
      </c>
      <c r="LY254" s="1467">
        <f t="shared" si="1503"/>
        <v>0</v>
      </c>
      <c r="LZ254" s="1467">
        <f t="shared" si="1504"/>
        <v>0</v>
      </c>
      <c r="MA254" s="1506"/>
      <c r="MB254" s="1460">
        <f t="shared" si="1505"/>
        <v>0</v>
      </c>
      <c r="MC254" s="1460">
        <f t="shared" si="1522"/>
        <v>0</v>
      </c>
      <c r="MD254" s="1460">
        <f t="shared" si="1522"/>
        <v>0</v>
      </c>
      <c r="ME254" s="1460">
        <f t="shared" ref="MC254:MR270" si="1541">IF(ME$12&lt;$AO254,0,IF(ME$12&lt;=$AU254,(ME$8-$LW254)*$D254/12,IF(ME$12&gt;=$BF254,(ME$8-$LZ254)*$D254/12,IF(ME$12&gt;=$BE254,0,IF(ME$12&gt;=$BA254,(ME$8-$LY254)*$D254/12,IF(ME$12&gt;=$AZ254,0,IF(ME$12&gt;=$AV254,(ME$8-$LX254)*$D254/12,0)))))))</f>
        <v>0</v>
      </c>
      <c r="MF254" s="1460">
        <f t="shared" si="1541"/>
        <v>0</v>
      </c>
      <c r="MG254" s="1460">
        <f t="shared" si="1541"/>
        <v>0</v>
      </c>
      <c r="MH254" s="1460">
        <f t="shared" si="1541"/>
        <v>0</v>
      </c>
      <c r="MI254" s="1460">
        <f t="shared" si="1541"/>
        <v>0</v>
      </c>
      <c r="MJ254" s="1460">
        <f t="shared" si="1541"/>
        <v>0</v>
      </c>
      <c r="MK254" s="1460">
        <f t="shared" si="1541"/>
        <v>0</v>
      </c>
      <c r="ML254" s="1460">
        <f t="shared" si="1541"/>
        <v>0</v>
      </c>
      <c r="MM254" s="1460">
        <f t="shared" si="1541"/>
        <v>0</v>
      </c>
      <c r="MN254" s="1460">
        <f t="shared" si="1541"/>
        <v>0</v>
      </c>
      <c r="MO254" s="1460">
        <f t="shared" si="1541"/>
        <v>0</v>
      </c>
      <c r="MP254" s="1460">
        <f t="shared" si="1541"/>
        <v>0</v>
      </c>
      <c r="MQ254" s="1460">
        <f t="shared" si="1541"/>
        <v>0</v>
      </c>
      <c r="MR254" s="1460">
        <f t="shared" si="1541"/>
        <v>0</v>
      </c>
      <c r="MS254" s="1460">
        <f t="shared" si="1529"/>
        <v>0</v>
      </c>
      <c r="MT254" s="1460">
        <f t="shared" si="1529"/>
        <v>0</v>
      </c>
      <c r="MU254" s="1460">
        <f t="shared" si="1529"/>
        <v>0</v>
      </c>
      <c r="MV254" s="1460">
        <f t="shared" si="1529"/>
        <v>0</v>
      </c>
      <c r="MW254" s="1460">
        <f t="shared" si="1529"/>
        <v>0</v>
      </c>
      <c r="MX254" s="1460">
        <f t="shared" si="1529"/>
        <v>0</v>
      </c>
      <c r="MY254" s="1460">
        <f t="shared" si="1529"/>
        <v>0</v>
      </c>
      <c r="MZ254" s="1460">
        <f t="shared" si="1529"/>
        <v>0</v>
      </c>
      <c r="NA254" s="1460">
        <f t="shared" si="1529"/>
        <v>0</v>
      </c>
      <c r="NB254" s="1460">
        <f t="shared" si="1529"/>
        <v>0</v>
      </c>
      <c r="NC254" s="1460">
        <f t="shared" si="1529"/>
        <v>0</v>
      </c>
      <c r="ND254" s="1460">
        <f t="shared" si="1529"/>
        <v>0</v>
      </c>
      <c r="NE254" s="1460">
        <f t="shared" si="1529"/>
        <v>0</v>
      </c>
      <c r="NF254" s="1460">
        <f t="shared" si="1529"/>
        <v>0</v>
      </c>
      <c r="NG254" s="1460">
        <f t="shared" si="1529"/>
        <v>0</v>
      </c>
      <c r="NH254" s="1460">
        <f t="shared" si="1529"/>
        <v>0</v>
      </c>
      <c r="NI254" s="1460">
        <f t="shared" si="1530"/>
        <v>0</v>
      </c>
      <c r="NJ254" s="1460">
        <f t="shared" si="1530"/>
        <v>0</v>
      </c>
      <c r="NK254" s="1460">
        <f t="shared" si="1530"/>
        <v>0</v>
      </c>
      <c r="NL254" s="1460">
        <f t="shared" si="1530"/>
        <v>0</v>
      </c>
      <c r="NM254" s="1460">
        <f t="shared" si="1530"/>
        <v>0</v>
      </c>
      <c r="NN254" s="1460">
        <f t="shared" si="1530"/>
        <v>0</v>
      </c>
      <c r="NO254" s="1460">
        <f t="shared" si="1530"/>
        <v>0</v>
      </c>
      <c r="NP254" s="1460">
        <f t="shared" si="1530"/>
        <v>0</v>
      </c>
      <c r="NQ254" s="1460">
        <f t="shared" si="1530"/>
        <v>0</v>
      </c>
      <c r="NR254" s="1460">
        <f t="shared" si="1530"/>
        <v>0</v>
      </c>
      <c r="NS254" s="1460">
        <f t="shared" si="1530"/>
        <v>0</v>
      </c>
      <c r="NT254" s="1460">
        <f t="shared" si="1530"/>
        <v>0</v>
      </c>
      <c r="NU254" s="1460">
        <f t="shared" si="1530"/>
        <v>0</v>
      </c>
      <c r="NV254" s="1460">
        <f t="shared" si="1530"/>
        <v>0</v>
      </c>
      <c r="NW254" s="1460">
        <f t="shared" si="1530"/>
        <v>0</v>
      </c>
      <c r="NX254" s="1460">
        <f t="shared" si="1530"/>
        <v>0</v>
      </c>
      <c r="NY254" s="1460">
        <f t="shared" si="1531"/>
        <v>0</v>
      </c>
      <c r="NZ254" s="1460">
        <f t="shared" si="1531"/>
        <v>0</v>
      </c>
      <c r="OA254" s="1460">
        <f t="shared" si="1531"/>
        <v>0</v>
      </c>
      <c r="OB254" s="1460">
        <f t="shared" si="1531"/>
        <v>0</v>
      </c>
      <c r="OC254" s="1460">
        <f t="shared" si="1531"/>
        <v>0</v>
      </c>
      <c r="OD254" s="1460">
        <f t="shared" si="1531"/>
        <v>0</v>
      </c>
      <c r="OE254" s="1460">
        <f t="shared" si="1531"/>
        <v>0</v>
      </c>
      <c r="OF254" s="1460">
        <f t="shared" si="1531"/>
        <v>0</v>
      </c>
      <c r="OG254" s="1460">
        <f t="shared" si="1531"/>
        <v>0</v>
      </c>
      <c r="OH254" s="1460">
        <f t="shared" si="1531"/>
        <v>0</v>
      </c>
      <c r="OI254" s="1460">
        <f t="shared" si="1531"/>
        <v>0</v>
      </c>
      <c r="OJ254" s="1460">
        <f t="shared" si="1531"/>
        <v>0</v>
      </c>
      <c r="OK254" s="1460">
        <f t="shared" si="1531"/>
        <v>0</v>
      </c>
      <c r="OL254" s="1460">
        <f t="shared" si="1531"/>
        <v>0</v>
      </c>
      <c r="OM254" s="1460">
        <f t="shared" si="1531"/>
        <v>0</v>
      </c>
      <c r="ON254" s="1460">
        <f t="shared" si="1531"/>
        <v>0</v>
      </c>
      <c r="OO254" s="1460">
        <f t="shared" si="1513"/>
        <v>0</v>
      </c>
      <c r="OP254" s="1460">
        <f t="shared" si="1523"/>
        <v>0</v>
      </c>
      <c r="OQ254" s="1460">
        <f t="shared" si="1523"/>
        <v>0</v>
      </c>
      <c r="OR254" s="1460">
        <f t="shared" si="1523"/>
        <v>0</v>
      </c>
      <c r="OS254" s="1460">
        <f t="shared" si="1523"/>
        <v>0</v>
      </c>
      <c r="OT254" s="1460">
        <f t="shared" si="1523"/>
        <v>0</v>
      </c>
      <c r="OU254" s="1460">
        <f t="shared" si="1523"/>
        <v>0</v>
      </c>
      <c r="OV254" s="1460">
        <f t="shared" si="1523"/>
        <v>0</v>
      </c>
      <c r="OW254" s="1460">
        <f t="shared" si="1523"/>
        <v>0</v>
      </c>
      <c r="OX254" s="1460">
        <f t="shared" si="1523"/>
        <v>0</v>
      </c>
      <c r="OY254" s="1460">
        <f t="shared" si="1523"/>
        <v>0</v>
      </c>
      <c r="OZ254" s="1460">
        <f t="shared" si="1523"/>
        <v>0</v>
      </c>
      <c r="PA254" s="1460">
        <f t="shared" si="1523"/>
        <v>0</v>
      </c>
      <c r="PB254" s="1460">
        <f t="shared" si="1523"/>
        <v>0</v>
      </c>
      <c r="PC254" s="1460">
        <f t="shared" si="1523"/>
        <v>0</v>
      </c>
      <c r="PD254" s="1460">
        <f t="shared" si="1523"/>
        <v>0</v>
      </c>
      <c r="PE254" s="1460">
        <f t="shared" si="1523"/>
        <v>0</v>
      </c>
      <c r="PF254" s="1460">
        <f t="shared" si="1524"/>
        <v>0</v>
      </c>
      <c r="PG254" s="1460">
        <f t="shared" si="1524"/>
        <v>0</v>
      </c>
      <c r="PH254" s="1460">
        <f t="shared" si="1524"/>
        <v>0</v>
      </c>
      <c r="PI254" s="1460">
        <f t="shared" si="1524"/>
        <v>0</v>
      </c>
      <c r="PJ254" s="1460">
        <f t="shared" si="1524"/>
        <v>0</v>
      </c>
      <c r="PK254" s="1460">
        <f t="shared" si="1524"/>
        <v>0</v>
      </c>
      <c r="PL254" s="1460">
        <f t="shared" si="1524"/>
        <v>0</v>
      </c>
      <c r="PM254" s="1460">
        <f t="shared" si="1524"/>
        <v>0</v>
      </c>
      <c r="PN254" s="1460">
        <f t="shared" si="1524"/>
        <v>0</v>
      </c>
      <c r="PO254" s="1460">
        <f t="shared" si="1524"/>
        <v>0</v>
      </c>
      <c r="PP254" s="1460">
        <f t="shared" si="1524"/>
        <v>0</v>
      </c>
      <c r="PQ254" s="1460">
        <f t="shared" si="1524"/>
        <v>0</v>
      </c>
      <c r="PR254" s="1460">
        <f t="shared" si="1524"/>
        <v>0</v>
      </c>
      <c r="PS254" s="1460">
        <f t="shared" si="1524"/>
        <v>0</v>
      </c>
      <c r="PT254" s="1460">
        <f t="shared" si="1524"/>
        <v>0</v>
      </c>
      <c r="PU254" s="1460">
        <f t="shared" si="1524"/>
        <v>0</v>
      </c>
      <c r="PV254" s="1460">
        <f t="shared" si="1525"/>
        <v>0</v>
      </c>
      <c r="PW254" s="1460">
        <f t="shared" si="1525"/>
        <v>0</v>
      </c>
      <c r="PX254" s="1460">
        <f t="shared" si="1525"/>
        <v>0</v>
      </c>
      <c r="PY254" s="1460">
        <f t="shared" si="1525"/>
        <v>0</v>
      </c>
      <c r="PZ254" s="1460">
        <f t="shared" si="1525"/>
        <v>0</v>
      </c>
      <c r="QA254" s="1460">
        <f t="shared" si="1525"/>
        <v>0</v>
      </c>
      <c r="QB254" s="1460">
        <f t="shared" si="1525"/>
        <v>0</v>
      </c>
      <c r="QC254" s="1460">
        <f t="shared" si="1525"/>
        <v>0</v>
      </c>
      <c r="QD254" s="1460">
        <f t="shared" si="1525"/>
        <v>0</v>
      </c>
      <c r="QE254" s="1460">
        <f t="shared" si="1525"/>
        <v>0</v>
      </c>
      <c r="QF254" s="1460">
        <f t="shared" si="1525"/>
        <v>0</v>
      </c>
      <c r="QG254" s="1460">
        <f t="shared" si="1525"/>
        <v>0</v>
      </c>
      <c r="QH254" s="1460">
        <f t="shared" si="1525"/>
        <v>0</v>
      </c>
      <c r="QI254" s="1460">
        <f t="shared" si="1525"/>
        <v>0</v>
      </c>
      <c r="QJ254" s="1460">
        <f t="shared" si="1525"/>
        <v>0</v>
      </c>
      <c r="QK254" s="1460">
        <f t="shared" si="1525"/>
        <v>0</v>
      </c>
      <c r="QL254" s="1460">
        <f t="shared" si="1532"/>
        <v>0</v>
      </c>
      <c r="QM254" s="1460">
        <f t="shared" si="1532"/>
        <v>0</v>
      </c>
      <c r="QN254" s="1460">
        <f t="shared" si="1532"/>
        <v>0</v>
      </c>
      <c r="QO254" s="1460">
        <f t="shared" si="1532"/>
        <v>0</v>
      </c>
      <c r="QP254" s="1460">
        <f t="shared" si="1532"/>
        <v>0</v>
      </c>
      <c r="QQ254" s="1460">
        <f t="shared" si="1532"/>
        <v>0</v>
      </c>
    </row>
    <row r="255" spans="1:459" s="1466" customFormat="1" ht="22.5" customHeight="1">
      <c r="A255" s="1468"/>
      <c r="B255" s="1469"/>
      <c r="C255" s="1469"/>
      <c r="D255" s="1470"/>
      <c r="E255" s="1471"/>
      <c r="F255" s="1472"/>
      <c r="G255" s="1472"/>
      <c r="H255" s="1473">
        <f t="shared" si="1342"/>
        <v>0</v>
      </c>
      <c r="I255" s="1474">
        <v>0</v>
      </c>
      <c r="J255" s="1475">
        <f t="shared" si="437"/>
        <v>0</v>
      </c>
      <c r="K255" s="1476">
        <v>0</v>
      </c>
      <c r="L255" s="1477">
        <f t="shared" si="1343"/>
        <v>0</v>
      </c>
      <c r="M255" s="1477">
        <f t="shared" si="1344"/>
        <v>0</v>
      </c>
      <c r="N255" s="1478"/>
      <c r="O255" s="1479">
        <v>0</v>
      </c>
      <c r="P255" s="1480">
        <v>0</v>
      </c>
      <c r="Q255" s="1828">
        <v>0</v>
      </c>
      <c r="R255" s="1831">
        <f t="shared" si="1345"/>
        <v>0</v>
      </c>
      <c r="S255" s="1481">
        <f>IF(AND(SUM(O255:Q255)=0,N255="NNN"),MIN('Operating History and Pro Forma'!$M$33,'Operating History and Pro Forma'!$T$15)*D255,SUM(O255:Q255)*D255)</f>
        <v>0</v>
      </c>
      <c r="T255" s="1482">
        <f t="shared" si="1346"/>
        <v>0</v>
      </c>
      <c r="U255" s="1483">
        <f t="shared" si="1347"/>
        <v>0</v>
      </c>
      <c r="V255" s="1480"/>
      <c r="W255" s="1514"/>
      <c r="X255" s="1486" t="str">
        <f t="shared" si="1348"/>
        <v/>
      </c>
      <c r="Y255" s="1487">
        <f t="shared" si="1349"/>
        <v>0</v>
      </c>
      <c r="Z255" s="1488"/>
      <c r="AA255" s="1488"/>
      <c r="AB255" s="1488"/>
      <c r="AC255" s="1488"/>
      <c r="AD255" s="1489">
        <f t="shared" si="1350"/>
        <v>0</v>
      </c>
      <c r="AE255" s="1490" t="str">
        <f t="shared" si="1351"/>
        <v/>
      </c>
      <c r="AF255" s="1491">
        <f t="shared" si="1352"/>
        <v>0</v>
      </c>
      <c r="AG255" s="1492">
        <f t="shared" si="1353"/>
        <v>0</v>
      </c>
      <c r="AH255" s="1493">
        <f t="shared" si="1526"/>
        <v>0</v>
      </c>
      <c r="AI255" s="1493">
        <f t="shared" si="1526"/>
        <v>0</v>
      </c>
      <c r="AJ255" s="1494">
        <f t="shared" si="1526"/>
        <v>0</v>
      </c>
      <c r="AK255" s="1494">
        <f t="shared" si="1526"/>
        <v>0</v>
      </c>
      <c r="AL255" s="1495">
        <f t="shared" si="1526"/>
        <v>0</v>
      </c>
      <c r="AM255" s="1496">
        <f t="shared" si="1526"/>
        <v>0</v>
      </c>
      <c r="AN255" s="1497">
        <f t="shared" si="399"/>
        <v>0</v>
      </c>
      <c r="AO255" s="1498">
        <f t="shared" si="1327"/>
        <v>0</v>
      </c>
      <c r="AP255" s="1499">
        <f t="shared" si="1354"/>
        <v>0</v>
      </c>
      <c r="AQ255" s="1500">
        <f t="shared" si="1355"/>
        <v>0</v>
      </c>
      <c r="AR255" s="1501">
        <f t="shared" si="1356"/>
        <v>0</v>
      </c>
      <c r="AS255" s="1498">
        <f t="shared" si="1324"/>
        <v>0</v>
      </c>
      <c r="AT255" s="1501">
        <f t="shared" si="1357"/>
        <v>0</v>
      </c>
      <c r="AU255" s="1498">
        <f t="shared" si="1358"/>
        <v>1</v>
      </c>
      <c r="AV255" s="1498">
        <f t="shared" si="1359"/>
        <v>2</v>
      </c>
      <c r="AW255" s="1499">
        <f t="shared" si="1360"/>
        <v>0</v>
      </c>
      <c r="AX255" s="1502">
        <f t="shared" si="1361"/>
        <v>0</v>
      </c>
      <c r="AY255" s="1503">
        <f t="shared" si="1362"/>
        <v>0</v>
      </c>
      <c r="AZ255" s="1498">
        <f t="shared" si="1363"/>
        <v>2</v>
      </c>
      <c r="BA255" s="1498">
        <f t="shared" si="1364"/>
        <v>3</v>
      </c>
      <c r="BB255" s="1499">
        <f t="shared" si="1365"/>
        <v>0</v>
      </c>
      <c r="BC255" s="1502">
        <f t="shared" si="1366"/>
        <v>0</v>
      </c>
      <c r="BD255" s="1503">
        <f t="shared" si="1367"/>
        <v>0</v>
      </c>
      <c r="BE255" s="1498">
        <f t="shared" si="1368"/>
        <v>3</v>
      </c>
      <c r="BF255" s="1498">
        <f t="shared" si="1369"/>
        <v>4</v>
      </c>
      <c r="BG255" s="1499">
        <f t="shared" si="1370"/>
        <v>0</v>
      </c>
      <c r="BH255" s="1502">
        <f t="shared" si="1371"/>
        <v>0</v>
      </c>
      <c r="BI255" s="1502">
        <f t="shared" si="1372"/>
        <v>0</v>
      </c>
      <c r="BJ255" s="1504">
        <f t="shared" si="1373"/>
        <v>1900</v>
      </c>
      <c r="BK255" s="1505" t="str">
        <f t="shared" si="1374"/>
        <v/>
      </c>
      <c r="BL255" s="1506"/>
      <c r="BM255" s="1507">
        <f t="shared" si="1375"/>
        <v>0</v>
      </c>
      <c r="BN255" s="1508">
        <f t="shared" si="1540"/>
        <v>0</v>
      </c>
      <c r="BO255" s="1508">
        <f t="shared" si="1540"/>
        <v>0</v>
      </c>
      <c r="BP255" s="1508">
        <f t="shared" si="1540"/>
        <v>0</v>
      </c>
      <c r="BQ255" s="1508">
        <f t="shared" si="1540"/>
        <v>0</v>
      </c>
      <c r="BR255" s="1508">
        <f t="shared" si="1540"/>
        <v>0</v>
      </c>
      <c r="BS255" s="1508">
        <f t="shared" si="1540"/>
        <v>0</v>
      </c>
      <c r="BT255" s="1508">
        <f t="shared" si="1540"/>
        <v>0</v>
      </c>
      <c r="BU255" s="1508">
        <f t="shared" si="1540"/>
        <v>0</v>
      </c>
      <c r="BV255" s="1508">
        <f t="shared" si="1540"/>
        <v>0</v>
      </c>
      <c r="BW255" s="1508">
        <f t="shared" si="1540"/>
        <v>0</v>
      </c>
      <c r="BX255" s="1508">
        <f t="shared" si="1540"/>
        <v>0</v>
      </c>
      <c r="BY255" s="1507">
        <f t="shared" si="1540"/>
        <v>0</v>
      </c>
      <c r="BZ255" s="1508">
        <f t="shared" si="1540"/>
        <v>0</v>
      </c>
      <c r="CA255" s="1508">
        <f t="shared" si="1540"/>
        <v>0</v>
      </c>
      <c r="CB255" s="1508">
        <f t="shared" si="1540"/>
        <v>0</v>
      </c>
      <c r="CC255" s="1508">
        <f t="shared" si="1540"/>
        <v>0</v>
      </c>
      <c r="CD255" s="1508">
        <f t="shared" si="1534"/>
        <v>0</v>
      </c>
      <c r="CE255" s="1508">
        <f t="shared" si="1534"/>
        <v>0</v>
      </c>
      <c r="CF255" s="1508">
        <f t="shared" si="1534"/>
        <v>0</v>
      </c>
      <c r="CG255" s="1508">
        <f t="shared" si="1534"/>
        <v>0</v>
      </c>
      <c r="CH255" s="1508">
        <f t="shared" si="1534"/>
        <v>0</v>
      </c>
      <c r="CI255" s="1508">
        <f t="shared" si="1534"/>
        <v>0</v>
      </c>
      <c r="CJ255" s="1509">
        <f t="shared" si="1534"/>
        <v>0</v>
      </c>
      <c r="CK255" s="1507">
        <f t="shared" si="1534"/>
        <v>0</v>
      </c>
      <c r="CL255" s="1508">
        <f t="shared" si="1534"/>
        <v>0</v>
      </c>
      <c r="CM255" s="1508">
        <f t="shared" si="1534"/>
        <v>0</v>
      </c>
      <c r="CN255" s="1508">
        <f t="shared" si="1534"/>
        <v>0</v>
      </c>
      <c r="CO255" s="1508">
        <f t="shared" si="1534"/>
        <v>0</v>
      </c>
      <c r="CP255" s="1508">
        <f t="shared" si="1534"/>
        <v>0</v>
      </c>
      <c r="CQ255" s="1508">
        <f t="shared" si="1534"/>
        <v>0</v>
      </c>
      <c r="CR255" s="1508">
        <f t="shared" si="1534"/>
        <v>0</v>
      </c>
      <c r="CS255" s="1508">
        <f t="shared" si="1534"/>
        <v>0</v>
      </c>
      <c r="CT255" s="1508">
        <f t="shared" si="1535"/>
        <v>0</v>
      </c>
      <c r="CU255" s="1508">
        <f t="shared" si="1535"/>
        <v>0</v>
      </c>
      <c r="CV255" s="1509">
        <f t="shared" si="1535"/>
        <v>0</v>
      </c>
      <c r="CW255" s="1508">
        <f t="shared" si="1535"/>
        <v>0</v>
      </c>
      <c r="CX255" s="1508">
        <f t="shared" si="1535"/>
        <v>0</v>
      </c>
      <c r="CY255" s="1508">
        <f t="shared" si="1535"/>
        <v>0</v>
      </c>
      <c r="CZ255" s="1508">
        <f t="shared" si="1535"/>
        <v>0</v>
      </c>
      <c r="DA255" s="1508">
        <f t="shared" si="1535"/>
        <v>0</v>
      </c>
      <c r="DB255" s="1508">
        <f t="shared" si="1535"/>
        <v>0</v>
      </c>
      <c r="DC255" s="1508">
        <f t="shared" si="1535"/>
        <v>0</v>
      </c>
      <c r="DD255" s="1508">
        <f t="shared" si="1535"/>
        <v>0</v>
      </c>
      <c r="DE255" s="1508">
        <f t="shared" si="1535"/>
        <v>0</v>
      </c>
      <c r="DF255" s="1508">
        <f t="shared" si="1535"/>
        <v>0</v>
      </c>
      <c r="DG255" s="1508">
        <f t="shared" si="1535"/>
        <v>0</v>
      </c>
      <c r="DH255" s="1509">
        <f t="shared" si="1535"/>
        <v>0</v>
      </c>
      <c r="DI255" s="1508">
        <f t="shared" si="1535"/>
        <v>0</v>
      </c>
      <c r="DJ255" s="1508">
        <f t="shared" si="1536"/>
        <v>0</v>
      </c>
      <c r="DK255" s="1508">
        <f t="shared" si="1536"/>
        <v>0</v>
      </c>
      <c r="DL255" s="1508">
        <f t="shared" si="1536"/>
        <v>0</v>
      </c>
      <c r="DM255" s="1508">
        <f t="shared" si="1536"/>
        <v>0</v>
      </c>
      <c r="DN255" s="1508">
        <f t="shared" si="1536"/>
        <v>0</v>
      </c>
      <c r="DO255" s="1508">
        <f t="shared" si="1536"/>
        <v>0</v>
      </c>
      <c r="DP255" s="1508">
        <f t="shared" si="1536"/>
        <v>0</v>
      </c>
      <c r="DQ255" s="1508">
        <f t="shared" si="1536"/>
        <v>0</v>
      </c>
      <c r="DR255" s="1508">
        <f t="shared" si="1536"/>
        <v>0</v>
      </c>
      <c r="DS255" s="1508">
        <f t="shared" si="1536"/>
        <v>0</v>
      </c>
      <c r="DT255" s="1509">
        <f t="shared" si="1536"/>
        <v>0</v>
      </c>
      <c r="DU255" s="1507">
        <f t="shared" si="1536"/>
        <v>0</v>
      </c>
      <c r="DV255" s="1508">
        <f t="shared" si="1536"/>
        <v>0</v>
      </c>
      <c r="DW255" s="1508">
        <f t="shared" si="1536"/>
        <v>0</v>
      </c>
      <c r="DX255" s="1508">
        <f t="shared" si="1536"/>
        <v>0</v>
      </c>
      <c r="DY255" s="1508">
        <f t="shared" si="1536"/>
        <v>0</v>
      </c>
      <c r="DZ255" s="1508">
        <f t="shared" si="1537"/>
        <v>0</v>
      </c>
      <c r="EA255" s="1508">
        <f t="shared" si="1537"/>
        <v>0</v>
      </c>
      <c r="EB255" s="1508">
        <f t="shared" si="1537"/>
        <v>0</v>
      </c>
      <c r="EC255" s="1508">
        <f t="shared" si="1537"/>
        <v>0</v>
      </c>
      <c r="ED255" s="1508">
        <f t="shared" si="1537"/>
        <v>0</v>
      </c>
      <c r="EE255" s="1508">
        <f t="shared" si="1537"/>
        <v>0</v>
      </c>
      <c r="EF255" s="1508">
        <f t="shared" si="1537"/>
        <v>0</v>
      </c>
      <c r="EG255" s="1507">
        <f t="shared" si="1537"/>
        <v>0</v>
      </c>
      <c r="EH255" s="1508">
        <f t="shared" si="1537"/>
        <v>0</v>
      </c>
      <c r="EI255" s="1508">
        <f t="shared" si="1537"/>
        <v>0</v>
      </c>
      <c r="EJ255" s="1508">
        <f t="shared" si="1537"/>
        <v>0</v>
      </c>
      <c r="EK255" s="1508">
        <f t="shared" si="1537"/>
        <v>0</v>
      </c>
      <c r="EL255" s="1508">
        <f t="shared" si="1537"/>
        <v>0</v>
      </c>
      <c r="EM255" s="1508">
        <f t="shared" si="1537"/>
        <v>0</v>
      </c>
      <c r="EN255" s="1508">
        <f t="shared" si="1537"/>
        <v>0</v>
      </c>
      <c r="EO255" s="1508">
        <f t="shared" si="1537"/>
        <v>0</v>
      </c>
      <c r="EP255" s="1508">
        <f t="shared" si="1538"/>
        <v>0</v>
      </c>
      <c r="EQ255" s="1508">
        <f t="shared" si="1538"/>
        <v>0</v>
      </c>
      <c r="ER255" s="1509">
        <f t="shared" si="1538"/>
        <v>0</v>
      </c>
      <c r="ES255" s="1507">
        <f t="shared" si="1538"/>
        <v>0</v>
      </c>
      <c r="ET255" s="1508">
        <f t="shared" si="1538"/>
        <v>0</v>
      </c>
      <c r="EU255" s="1508">
        <f t="shared" si="1538"/>
        <v>0</v>
      </c>
      <c r="EV255" s="1508">
        <f t="shared" si="1538"/>
        <v>0</v>
      </c>
      <c r="EW255" s="1508">
        <f t="shared" si="1538"/>
        <v>0</v>
      </c>
      <c r="EX255" s="1508">
        <f t="shared" si="1538"/>
        <v>0</v>
      </c>
      <c r="EY255" s="1508">
        <f t="shared" si="1538"/>
        <v>0</v>
      </c>
      <c r="EZ255" s="1508">
        <f t="shared" si="1538"/>
        <v>0</v>
      </c>
      <c r="FA255" s="1508">
        <f t="shared" si="1538"/>
        <v>0</v>
      </c>
      <c r="FB255" s="1508">
        <f t="shared" si="1538"/>
        <v>0</v>
      </c>
      <c r="FC255" s="1508">
        <f t="shared" si="1538"/>
        <v>0</v>
      </c>
      <c r="FD255" s="1509">
        <f t="shared" si="1538"/>
        <v>0</v>
      </c>
      <c r="FE255" s="1508">
        <f t="shared" si="1538"/>
        <v>0</v>
      </c>
      <c r="FF255" s="1508">
        <f t="shared" si="1339"/>
        <v>0</v>
      </c>
      <c r="FG255" s="1508">
        <f t="shared" si="1533"/>
        <v>0</v>
      </c>
      <c r="FH255" s="1508">
        <f t="shared" si="1533"/>
        <v>0</v>
      </c>
      <c r="FI255" s="1508">
        <f t="shared" si="1533"/>
        <v>0</v>
      </c>
      <c r="FJ255" s="1508">
        <f t="shared" si="1533"/>
        <v>0</v>
      </c>
      <c r="FK255" s="1508">
        <f t="shared" si="1533"/>
        <v>0</v>
      </c>
      <c r="FL255" s="1508">
        <f t="shared" si="1533"/>
        <v>0</v>
      </c>
      <c r="FM255" s="1508">
        <f t="shared" si="1533"/>
        <v>0</v>
      </c>
      <c r="FN255" s="1508">
        <f t="shared" si="1533"/>
        <v>0</v>
      </c>
      <c r="FO255" s="1508">
        <f t="shared" si="1533"/>
        <v>0</v>
      </c>
      <c r="FP255" s="1509">
        <f t="shared" si="1533"/>
        <v>0</v>
      </c>
      <c r="FQ255" s="1508">
        <f t="shared" si="1533"/>
        <v>0</v>
      </c>
      <c r="FR255" s="1508">
        <f t="shared" si="1533"/>
        <v>0</v>
      </c>
      <c r="FS255" s="1508">
        <f t="shared" si="1533"/>
        <v>0</v>
      </c>
      <c r="FT255" s="1508">
        <f t="shared" si="1533"/>
        <v>0</v>
      </c>
      <c r="FU255" s="1508">
        <f t="shared" si="1533"/>
        <v>0</v>
      </c>
      <c r="FV255" s="1508">
        <f t="shared" si="1533"/>
        <v>0</v>
      </c>
      <c r="FW255" s="1508">
        <f t="shared" si="1527"/>
        <v>0</v>
      </c>
      <c r="FX255" s="1508">
        <f t="shared" si="1527"/>
        <v>0</v>
      </c>
      <c r="FY255" s="1508">
        <f t="shared" si="1527"/>
        <v>0</v>
      </c>
      <c r="FZ255" s="1508">
        <f t="shared" si="1527"/>
        <v>0</v>
      </c>
      <c r="GA255" s="1508">
        <f t="shared" si="1527"/>
        <v>0</v>
      </c>
      <c r="GB255" s="1509">
        <f t="shared" si="1527"/>
        <v>0</v>
      </c>
      <c r="GC255" s="1506"/>
      <c r="GD255" s="1458">
        <f t="shared" si="1377"/>
        <v>1</v>
      </c>
      <c r="GE255" s="1510">
        <f t="shared" si="1528"/>
        <v>0</v>
      </c>
      <c r="GF255" s="1511">
        <f t="shared" si="1528"/>
        <v>0</v>
      </c>
      <c r="GG255" s="1511">
        <f t="shared" si="1528"/>
        <v>0</v>
      </c>
      <c r="GH255" s="1511">
        <f t="shared" si="1528"/>
        <v>0</v>
      </c>
      <c r="GI255" s="1511">
        <f t="shared" si="1528"/>
        <v>0</v>
      </c>
      <c r="GJ255" s="1511">
        <f t="shared" si="1528"/>
        <v>0</v>
      </c>
      <c r="GK255" s="1511">
        <f t="shared" si="1528"/>
        <v>0</v>
      </c>
      <c r="GL255" s="1511">
        <f t="shared" si="1528"/>
        <v>0</v>
      </c>
      <c r="GM255" s="1511">
        <f t="shared" si="1528"/>
        <v>0</v>
      </c>
      <c r="GN255" s="1512">
        <f t="shared" si="1528"/>
        <v>0</v>
      </c>
      <c r="GO255" s="1513">
        <f t="shared" si="1378"/>
        <v>0</v>
      </c>
      <c r="GP255" s="1506"/>
      <c r="GQ255" s="1510">
        <f t="shared" si="1539"/>
        <v>0</v>
      </c>
      <c r="GR255" s="1511">
        <f t="shared" si="1510"/>
        <v>0</v>
      </c>
      <c r="GS255" s="1511">
        <f t="shared" si="1510"/>
        <v>0</v>
      </c>
      <c r="GT255" s="1511">
        <f t="shared" si="1510"/>
        <v>0</v>
      </c>
      <c r="GU255" s="1511">
        <f t="shared" si="1510"/>
        <v>0</v>
      </c>
      <c r="GV255" s="1511">
        <f t="shared" si="1510"/>
        <v>0</v>
      </c>
      <c r="GW255" s="1511">
        <f t="shared" si="1510"/>
        <v>0</v>
      </c>
      <c r="GX255" s="1511">
        <f t="shared" si="1510"/>
        <v>0</v>
      </c>
      <c r="GY255" s="1511">
        <f t="shared" ref="GR255:GZ284" si="1542">IF(ROUNDUP($AU255/12,0)=GY$11,$U255,IF(ROUNDUP($AZ255/12,0)=GY$11,$D255*$AW255+INDEX($HD255:$LS255,1,$AZ255-1)*12,IF(ROUNDUP($BE255/12,0)=GY$11,$D255*$BB255+INDEX($HD255:$LS255,1,$BE255-1)*12,IF(ROUNDUP($AN255/12,0)=GY$11,$U255,0))))</f>
        <v>0</v>
      </c>
      <c r="GZ255" s="1512">
        <f t="shared" si="1542"/>
        <v>0</v>
      </c>
      <c r="HA255" s="1513">
        <f t="shared" si="1379"/>
        <v>0</v>
      </c>
      <c r="HB255" s="1506">
        <f t="shared" si="1380"/>
        <v>1</v>
      </c>
      <c r="HC255" s="1506"/>
      <c r="HD255" s="1508">
        <f t="shared" si="1381"/>
        <v>0</v>
      </c>
      <c r="HE255" s="1460">
        <f t="shared" si="1382"/>
        <v>0</v>
      </c>
      <c r="HF255" s="1460">
        <f t="shared" si="1383"/>
        <v>0</v>
      </c>
      <c r="HG255" s="1460">
        <f t="shared" si="1384"/>
        <v>0</v>
      </c>
      <c r="HH255" s="1460">
        <f t="shared" si="1385"/>
        <v>0</v>
      </c>
      <c r="HI255" s="1460">
        <f t="shared" si="1386"/>
        <v>0</v>
      </c>
      <c r="HJ255" s="1460">
        <f t="shared" si="1387"/>
        <v>0</v>
      </c>
      <c r="HK255" s="1460">
        <f t="shared" si="1388"/>
        <v>0</v>
      </c>
      <c r="HL255" s="1460">
        <f t="shared" si="1389"/>
        <v>0</v>
      </c>
      <c r="HM255" s="1460">
        <f t="shared" si="1390"/>
        <v>0</v>
      </c>
      <c r="HN255" s="1460">
        <f t="shared" si="1391"/>
        <v>0</v>
      </c>
      <c r="HO255" s="1460">
        <f t="shared" si="1392"/>
        <v>0</v>
      </c>
      <c r="HP255" s="1460">
        <f t="shared" si="1393"/>
        <v>0</v>
      </c>
      <c r="HQ255" s="1460">
        <f t="shared" si="1394"/>
        <v>0</v>
      </c>
      <c r="HR255" s="1460">
        <f t="shared" si="1395"/>
        <v>0</v>
      </c>
      <c r="HS255" s="1460">
        <f t="shared" si="1396"/>
        <v>0</v>
      </c>
      <c r="HT255" s="1460">
        <f t="shared" si="1397"/>
        <v>0</v>
      </c>
      <c r="HU255" s="1460">
        <f t="shared" si="1398"/>
        <v>0</v>
      </c>
      <c r="HV255" s="1460">
        <f t="shared" si="1399"/>
        <v>0</v>
      </c>
      <c r="HW255" s="1460">
        <f t="shared" si="1400"/>
        <v>0</v>
      </c>
      <c r="HX255" s="1460">
        <f t="shared" si="1401"/>
        <v>0</v>
      </c>
      <c r="HY255" s="1460">
        <f t="shared" si="1402"/>
        <v>0</v>
      </c>
      <c r="HZ255" s="1460">
        <f t="shared" si="1403"/>
        <v>0</v>
      </c>
      <c r="IA255" s="1460">
        <f t="shared" si="1404"/>
        <v>0</v>
      </c>
      <c r="IB255" s="1460">
        <f t="shared" si="1405"/>
        <v>0</v>
      </c>
      <c r="IC255" s="1460">
        <f t="shared" si="1406"/>
        <v>0</v>
      </c>
      <c r="ID255" s="1460">
        <f t="shared" si="1407"/>
        <v>0</v>
      </c>
      <c r="IE255" s="1460">
        <f t="shared" si="1408"/>
        <v>0</v>
      </c>
      <c r="IF255" s="1460">
        <f t="shared" si="1409"/>
        <v>0</v>
      </c>
      <c r="IG255" s="1460">
        <f t="shared" si="1410"/>
        <v>0</v>
      </c>
      <c r="IH255" s="1460">
        <f t="shared" si="1411"/>
        <v>0</v>
      </c>
      <c r="II255" s="1460">
        <f t="shared" si="1412"/>
        <v>0</v>
      </c>
      <c r="IJ255" s="1460">
        <f t="shared" si="1413"/>
        <v>0</v>
      </c>
      <c r="IK255" s="1460">
        <f t="shared" si="1414"/>
        <v>0</v>
      </c>
      <c r="IL255" s="1460">
        <f t="shared" si="1415"/>
        <v>0</v>
      </c>
      <c r="IM255" s="1460">
        <f t="shared" si="1416"/>
        <v>0</v>
      </c>
      <c r="IN255" s="1460">
        <f t="shared" si="1417"/>
        <v>0</v>
      </c>
      <c r="IO255" s="1460">
        <f t="shared" si="1418"/>
        <v>0</v>
      </c>
      <c r="IP255" s="1460">
        <f t="shared" si="1419"/>
        <v>0</v>
      </c>
      <c r="IQ255" s="1460">
        <f t="shared" si="1420"/>
        <v>0</v>
      </c>
      <c r="IR255" s="1460">
        <f t="shared" si="1421"/>
        <v>0</v>
      </c>
      <c r="IS255" s="1460">
        <f t="shared" si="1422"/>
        <v>0</v>
      </c>
      <c r="IT255" s="1460">
        <f t="shared" si="1423"/>
        <v>0</v>
      </c>
      <c r="IU255" s="1460">
        <f t="shared" si="1424"/>
        <v>0</v>
      </c>
      <c r="IV255" s="1460">
        <f t="shared" si="1425"/>
        <v>0</v>
      </c>
      <c r="IW255" s="1460">
        <f t="shared" si="1426"/>
        <v>0</v>
      </c>
      <c r="IX255" s="1460">
        <f t="shared" si="1427"/>
        <v>0</v>
      </c>
      <c r="IY255" s="1460">
        <f t="shared" si="1428"/>
        <v>0</v>
      </c>
      <c r="IZ255" s="1460">
        <f t="shared" si="1429"/>
        <v>0</v>
      </c>
      <c r="JA255" s="1460">
        <f t="shared" si="1430"/>
        <v>0</v>
      </c>
      <c r="JB255" s="1460">
        <f t="shared" si="1431"/>
        <v>0</v>
      </c>
      <c r="JC255" s="1460">
        <f t="shared" si="1432"/>
        <v>0</v>
      </c>
      <c r="JD255" s="1460">
        <f t="shared" si="1433"/>
        <v>0</v>
      </c>
      <c r="JE255" s="1460">
        <f t="shared" si="1434"/>
        <v>0</v>
      </c>
      <c r="JF255" s="1460">
        <f t="shared" si="1435"/>
        <v>0</v>
      </c>
      <c r="JG255" s="1460">
        <f t="shared" si="1436"/>
        <v>0</v>
      </c>
      <c r="JH255" s="1460">
        <f t="shared" si="1437"/>
        <v>0</v>
      </c>
      <c r="JI255" s="1460">
        <f t="shared" si="1438"/>
        <v>0</v>
      </c>
      <c r="JJ255" s="1460">
        <f t="shared" si="1439"/>
        <v>0</v>
      </c>
      <c r="JK255" s="1460">
        <f t="shared" si="1440"/>
        <v>0</v>
      </c>
      <c r="JL255" s="1460">
        <f t="shared" si="1441"/>
        <v>0</v>
      </c>
      <c r="JM255" s="1460">
        <f t="shared" si="1442"/>
        <v>0</v>
      </c>
      <c r="JN255" s="1460">
        <f t="shared" si="1443"/>
        <v>0</v>
      </c>
      <c r="JO255" s="1460">
        <f t="shared" si="1444"/>
        <v>0</v>
      </c>
      <c r="JP255" s="1460">
        <f t="shared" si="1445"/>
        <v>0</v>
      </c>
      <c r="JQ255" s="1460">
        <f t="shared" si="1446"/>
        <v>0</v>
      </c>
      <c r="JR255" s="1460">
        <f t="shared" si="1447"/>
        <v>0</v>
      </c>
      <c r="JS255" s="1460">
        <f t="shared" si="1448"/>
        <v>0</v>
      </c>
      <c r="JT255" s="1460">
        <f t="shared" si="1449"/>
        <v>0</v>
      </c>
      <c r="JU255" s="1460">
        <f t="shared" si="1450"/>
        <v>0</v>
      </c>
      <c r="JV255" s="1460">
        <f t="shared" si="1451"/>
        <v>0</v>
      </c>
      <c r="JW255" s="1460">
        <f t="shared" si="1452"/>
        <v>0</v>
      </c>
      <c r="JX255" s="1460">
        <f t="shared" si="1453"/>
        <v>0</v>
      </c>
      <c r="JY255" s="1460">
        <f t="shared" si="1454"/>
        <v>0</v>
      </c>
      <c r="JZ255" s="1460">
        <f t="shared" si="1455"/>
        <v>0</v>
      </c>
      <c r="KA255" s="1460">
        <f t="shared" si="1456"/>
        <v>0</v>
      </c>
      <c r="KB255" s="1460">
        <f t="shared" si="1457"/>
        <v>0</v>
      </c>
      <c r="KC255" s="1460">
        <f t="shared" si="1458"/>
        <v>0</v>
      </c>
      <c r="KD255" s="1460">
        <f t="shared" si="1459"/>
        <v>0</v>
      </c>
      <c r="KE255" s="1460">
        <f t="shared" si="1460"/>
        <v>0</v>
      </c>
      <c r="KF255" s="1460">
        <f t="shared" si="1461"/>
        <v>0</v>
      </c>
      <c r="KG255" s="1460">
        <f t="shared" si="1462"/>
        <v>0</v>
      </c>
      <c r="KH255" s="1460">
        <f t="shared" si="1463"/>
        <v>0</v>
      </c>
      <c r="KI255" s="1460">
        <f t="shared" si="1464"/>
        <v>0</v>
      </c>
      <c r="KJ255" s="1460">
        <f t="shared" si="1465"/>
        <v>0</v>
      </c>
      <c r="KK255" s="1460">
        <f t="shared" si="1466"/>
        <v>0</v>
      </c>
      <c r="KL255" s="1460">
        <f t="shared" si="1467"/>
        <v>0</v>
      </c>
      <c r="KM255" s="1460">
        <f t="shared" si="1468"/>
        <v>0</v>
      </c>
      <c r="KN255" s="1460">
        <f t="shared" si="1469"/>
        <v>0</v>
      </c>
      <c r="KO255" s="1460">
        <f t="shared" si="1470"/>
        <v>0</v>
      </c>
      <c r="KP255" s="1460">
        <f t="shared" si="1471"/>
        <v>0</v>
      </c>
      <c r="KQ255" s="1460">
        <f t="shared" si="1472"/>
        <v>0</v>
      </c>
      <c r="KR255" s="1460">
        <f t="shared" si="1473"/>
        <v>0</v>
      </c>
      <c r="KS255" s="1460">
        <f t="shared" si="1474"/>
        <v>0</v>
      </c>
      <c r="KT255" s="1460">
        <f t="shared" si="1475"/>
        <v>0</v>
      </c>
      <c r="KU255" s="1460">
        <f t="shared" si="1476"/>
        <v>0</v>
      </c>
      <c r="KV255" s="1460">
        <f t="shared" si="1477"/>
        <v>0</v>
      </c>
      <c r="KW255" s="1460">
        <f t="shared" si="1478"/>
        <v>0</v>
      </c>
      <c r="KX255" s="1460">
        <f t="shared" si="1479"/>
        <v>0</v>
      </c>
      <c r="KY255" s="1460">
        <f t="shared" si="1480"/>
        <v>0</v>
      </c>
      <c r="KZ255" s="1460">
        <f t="shared" si="1481"/>
        <v>0</v>
      </c>
      <c r="LA255" s="1460">
        <f t="shared" si="1482"/>
        <v>0</v>
      </c>
      <c r="LB255" s="1460">
        <f t="shared" si="1483"/>
        <v>0</v>
      </c>
      <c r="LC255" s="1460">
        <f t="shared" si="1484"/>
        <v>0</v>
      </c>
      <c r="LD255" s="1460">
        <f t="shared" si="1485"/>
        <v>0</v>
      </c>
      <c r="LE255" s="1460">
        <f t="shared" si="1486"/>
        <v>0</v>
      </c>
      <c r="LF255" s="1460">
        <f t="shared" si="1487"/>
        <v>0</v>
      </c>
      <c r="LG255" s="1460">
        <f t="shared" si="1488"/>
        <v>0</v>
      </c>
      <c r="LH255" s="1460">
        <f t="shared" si="1489"/>
        <v>0</v>
      </c>
      <c r="LI255" s="1460">
        <f t="shared" si="1490"/>
        <v>0</v>
      </c>
      <c r="LJ255" s="1460">
        <f t="shared" si="1491"/>
        <v>0</v>
      </c>
      <c r="LK255" s="1460">
        <f t="shared" si="1492"/>
        <v>0</v>
      </c>
      <c r="LL255" s="1460">
        <f t="shared" si="1493"/>
        <v>0</v>
      </c>
      <c r="LM255" s="1460">
        <f t="shared" si="1494"/>
        <v>0</v>
      </c>
      <c r="LN255" s="1460">
        <f t="shared" si="1495"/>
        <v>0</v>
      </c>
      <c r="LO255" s="1460">
        <f t="shared" si="1496"/>
        <v>0</v>
      </c>
      <c r="LP255" s="1460">
        <f t="shared" si="1497"/>
        <v>0</v>
      </c>
      <c r="LQ255" s="1460">
        <f t="shared" si="1498"/>
        <v>0</v>
      </c>
      <c r="LR255" s="1460">
        <f t="shared" si="1499"/>
        <v>0</v>
      </c>
      <c r="LS255" s="1460">
        <f t="shared" si="1500"/>
        <v>0</v>
      </c>
      <c r="LW255" s="1467">
        <f t="shared" si="1501"/>
        <v>0</v>
      </c>
      <c r="LX255" s="1467">
        <f t="shared" si="1502"/>
        <v>0</v>
      </c>
      <c r="LY255" s="1467">
        <f t="shared" si="1503"/>
        <v>0</v>
      </c>
      <c r="LZ255" s="1467">
        <f t="shared" si="1504"/>
        <v>0</v>
      </c>
      <c r="MA255" s="1506"/>
      <c r="MB255" s="1460">
        <f t="shared" si="1505"/>
        <v>0</v>
      </c>
      <c r="MC255" s="1460">
        <f t="shared" si="1541"/>
        <v>0</v>
      </c>
      <c r="MD255" s="1460">
        <f t="shared" si="1541"/>
        <v>0</v>
      </c>
      <c r="ME255" s="1460">
        <f t="shared" si="1541"/>
        <v>0</v>
      </c>
      <c r="MF255" s="1460">
        <f t="shared" si="1541"/>
        <v>0</v>
      </c>
      <c r="MG255" s="1460">
        <f t="shared" si="1541"/>
        <v>0</v>
      </c>
      <c r="MH255" s="1460">
        <f t="shared" si="1541"/>
        <v>0</v>
      </c>
      <c r="MI255" s="1460">
        <f t="shared" si="1541"/>
        <v>0</v>
      </c>
      <c r="MJ255" s="1460">
        <f t="shared" si="1541"/>
        <v>0</v>
      </c>
      <c r="MK255" s="1460">
        <f t="shared" si="1541"/>
        <v>0</v>
      </c>
      <c r="ML255" s="1460">
        <f t="shared" si="1541"/>
        <v>0</v>
      </c>
      <c r="MM255" s="1460">
        <f t="shared" si="1541"/>
        <v>0</v>
      </c>
      <c r="MN255" s="1460">
        <f t="shared" si="1541"/>
        <v>0</v>
      </c>
      <c r="MO255" s="1460">
        <f t="shared" si="1541"/>
        <v>0</v>
      </c>
      <c r="MP255" s="1460">
        <f t="shared" si="1541"/>
        <v>0</v>
      </c>
      <c r="MQ255" s="1460">
        <f t="shared" si="1541"/>
        <v>0</v>
      </c>
      <c r="MR255" s="1460">
        <f t="shared" si="1541"/>
        <v>0</v>
      </c>
      <c r="MS255" s="1460">
        <f t="shared" si="1529"/>
        <v>0</v>
      </c>
      <c r="MT255" s="1460">
        <f t="shared" si="1529"/>
        <v>0</v>
      </c>
      <c r="MU255" s="1460">
        <f t="shared" si="1529"/>
        <v>0</v>
      </c>
      <c r="MV255" s="1460">
        <f t="shared" si="1529"/>
        <v>0</v>
      </c>
      <c r="MW255" s="1460">
        <f t="shared" si="1529"/>
        <v>0</v>
      </c>
      <c r="MX255" s="1460">
        <f t="shared" si="1529"/>
        <v>0</v>
      </c>
      <c r="MY255" s="1460">
        <f t="shared" si="1529"/>
        <v>0</v>
      </c>
      <c r="MZ255" s="1460">
        <f t="shared" si="1529"/>
        <v>0</v>
      </c>
      <c r="NA255" s="1460">
        <f t="shared" si="1529"/>
        <v>0</v>
      </c>
      <c r="NB255" s="1460">
        <f t="shared" si="1529"/>
        <v>0</v>
      </c>
      <c r="NC255" s="1460">
        <f t="shared" si="1529"/>
        <v>0</v>
      </c>
      <c r="ND255" s="1460">
        <f t="shared" si="1529"/>
        <v>0</v>
      </c>
      <c r="NE255" s="1460">
        <f t="shared" si="1529"/>
        <v>0</v>
      </c>
      <c r="NF255" s="1460">
        <f t="shared" si="1529"/>
        <v>0</v>
      </c>
      <c r="NG255" s="1460">
        <f t="shared" si="1529"/>
        <v>0</v>
      </c>
      <c r="NH255" s="1460">
        <f t="shared" si="1529"/>
        <v>0</v>
      </c>
      <c r="NI255" s="1460">
        <f t="shared" si="1530"/>
        <v>0</v>
      </c>
      <c r="NJ255" s="1460">
        <f t="shared" si="1530"/>
        <v>0</v>
      </c>
      <c r="NK255" s="1460">
        <f t="shared" si="1530"/>
        <v>0</v>
      </c>
      <c r="NL255" s="1460">
        <f t="shared" si="1530"/>
        <v>0</v>
      </c>
      <c r="NM255" s="1460">
        <f t="shared" si="1530"/>
        <v>0</v>
      </c>
      <c r="NN255" s="1460">
        <f t="shared" si="1530"/>
        <v>0</v>
      </c>
      <c r="NO255" s="1460">
        <f t="shared" si="1530"/>
        <v>0</v>
      </c>
      <c r="NP255" s="1460">
        <f t="shared" si="1530"/>
        <v>0</v>
      </c>
      <c r="NQ255" s="1460">
        <f t="shared" si="1530"/>
        <v>0</v>
      </c>
      <c r="NR255" s="1460">
        <f t="shared" si="1530"/>
        <v>0</v>
      </c>
      <c r="NS255" s="1460">
        <f t="shared" si="1530"/>
        <v>0</v>
      </c>
      <c r="NT255" s="1460">
        <f t="shared" si="1530"/>
        <v>0</v>
      </c>
      <c r="NU255" s="1460">
        <f t="shared" si="1530"/>
        <v>0</v>
      </c>
      <c r="NV255" s="1460">
        <f t="shared" si="1530"/>
        <v>0</v>
      </c>
      <c r="NW255" s="1460">
        <f t="shared" si="1530"/>
        <v>0</v>
      </c>
      <c r="NX255" s="1460">
        <f t="shared" si="1530"/>
        <v>0</v>
      </c>
      <c r="NY255" s="1460">
        <f t="shared" si="1531"/>
        <v>0</v>
      </c>
      <c r="NZ255" s="1460">
        <f t="shared" si="1531"/>
        <v>0</v>
      </c>
      <c r="OA255" s="1460">
        <f t="shared" si="1531"/>
        <v>0</v>
      </c>
      <c r="OB255" s="1460">
        <f t="shared" si="1531"/>
        <v>0</v>
      </c>
      <c r="OC255" s="1460">
        <f t="shared" si="1531"/>
        <v>0</v>
      </c>
      <c r="OD255" s="1460">
        <f t="shared" si="1531"/>
        <v>0</v>
      </c>
      <c r="OE255" s="1460">
        <f t="shared" si="1531"/>
        <v>0</v>
      </c>
      <c r="OF255" s="1460">
        <f t="shared" si="1531"/>
        <v>0</v>
      </c>
      <c r="OG255" s="1460">
        <f t="shared" si="1531"/>
        <v>0</v>
      </c>
      <c r="OH255" s="1460">
        <f t="shared" si="1531"/>
        <v>0</v>
      </c>
      <c r="OI255" s="1460">
        <f t="shared" si="1531"/>
        <v>0</v>
      </c>
      <c r="OJ255" s="1460">
        <f t="shared" si="1531"/>
        <v>0</v>
      </c>
      <c r="OK255" s="1460">
        <f t="shared" si="1531"/>
        <v>0</v>
      </c>
      <c r="OL255" s="1460">
        <f t="shared" si="1531"/>
        <v>0</v>
      </c>
      <c r="OM255" s="1460">
        <f t="shared" si="1531"/>
        <v>0</v>
      </c>
      <c r="ON255" s="1460">
        <f t="shared" si="1531"/>
        <v>0</v>
      </c>
      <c r="OO255" s="1460">
        <f t="shared" si="1513"/>
        <v>0</v>
      </c>
      <c r="OP255" s="1460">
        <f t="shared" si="1523"/>
        <v>0</v>
      </c>
      <c r="OQ255" s="1460">
        <f t="shared" si="1523"/>
        <v>0</v>
      </c>
      <c r="OR255" s="1460">
        <f t="shared" si="1523"/>
        <v>0</v>
      </c>
      <c r="OS255" s="1460">
        <f t="shared" si="1523"/>
        <v>0</v>
      </c>
      <c r="OT255" s="1460">
        <f t="shared" si="1523"/>
        <v>0</v>
      </c>
      <c r="OU255" s="1460">
        <f t="shared" si="1523"/>
        <v>0</v>
      </c>
      <c r="OV255" s="1460">
        <f t="shared" si="1523"/>
        <v>0</v>
      </c>
      <c r="OW255" s="1460">
        <f t="shared" si="1523"/>
        <v>0</v>
      </c>
      <c r="OX255" s="1460">
        <f t="shared" si="1523"/>
        <v>0</v>
      </c>
      <c r="OY255" s="1460">
        <f t="shared" si="1523"/>
        <v>0</v>
      </c>
      <c r="OZ255" s="1460">
        <f t="shared" si="1523"/>
        <v>0</v>
      </c>
      <c r="PA255" s="1460">
        <f t="shared" si="1523"/>
        <v>0</v>
      </c>
      <c r="PB255" s="1460">
        <f t="shared" si="1523"/>
        <v>0</v>
      </c>
      <c r="PC255" s="1460">
        <f t="shared" si="1523"/>
        <v>0</v>
      </c>
      <c r="PD255" s="1460">
        <f t="shared" si="1523"/>
        <v>0</v>
      </c>
      <c r="PE255" s="1460">
        <f t="shared" si="1523"/>
        <v>0</v>
      </c>
      <c r="PF255" s="1460">
        <f t="shared" si="1524"/>
        <v>0</v>
      </c>
      <c r="PG255" s="1460">
        <f t="shared" si="1524"/>
        <v>0</v>
      </c>
      <c r="PH255" s="1460">
        <f t="shared" si="1524"/>
        <v>0</v>
      </c>
      <c r="PI255" s="1460">
        <f t="shared" si="1524"/>
        <v>0</v>
      </c>
      <c r="PJ255" s="1460">
        <f t="shared" si="1524"/>
        <v>0</v>
      </c>
      <c r="PK255" s="1460">
        <f t="shared" si="1524"/>
        <v>0</v>
      </c>
      <c r="PL255" s="1460">
        <f t="shared" si="1524"/>
        <v>0</v>
      </c>
      <c r="PM255" s="1460">
        <f t="shared" si="1524"/>
        <v>0</v>
      </c>
      <c r="PN255" s="1460">
        <f t="shared" si="1524"/>
        <v>0</v>
      </c>
      <c r="PO255" s="1460">
        <f t="shared" si="1524"/>
        <v>0</v>
      </c>
      <c r="PP255" s="1460">
        <f t="shared" si="1524"/>
        <v>0</v>
      </c>
      <c r="PQ255" s="1460">
        <f t="shared" si="1524"/>
        <v>0</v>
      </c>
      <c r="PR255" s="1460">
        <f t="shared" si="1524"/>
        <v>0</v>
      </c>
      <c r="PS255" s="1460">
        <f t="shared" si="1524"/>
        <v>0</v>
      </c>
      <c r="PT255" s="1460">
        <f t="shared" si="1524"/>
        <v>0</v>
      </c>
      <c r="PU255" s="1460">
        <f t="shared" si="1524"/>
        <v>0</v>
      </c>
      <c r="PV255" s="1460">
        <f t="shared" si="1525"/>
        <v>0</v>
      </c>
      <c r="PW255" s="1460">
        <f t="shared" si="1525"/>
        <v>0</v>
      </c>
      <c r="PX255" s="1460">
        <f t="shared" si="1525"/>
        <v>0</v>
      </c>
      <c r="PY255" s="1460">
        <f t="shared" si="1525"/>
        <v>0</v>
      </c>
      <c r="PZ255" s="1460">
        <f t="shared" si="1525"/>
        <v>0</v>
      </c>
      <c r="QA255" s="1460">
        <f t="shared" si="1525"/>
        <v>0</v>
      </c>
      <c r="QB255" s="1460">
        <f t="shared" si="1525"/>
        <v>0</v>
      </c>
      <c r="QC255" s="1460">
        <f t="shared" si="1525"/>
        <v>0</v>
      </c>
      <c r="QD255" s="1460">
        <f t="shared" si="1525"/>
        <v>0</v>
      </c>
      <c r="QE255" s="1460">
        <f t="shared" si="1525"/>
        <v>0</v>
      </c>
      <c r="QF255" s="1460">
        <f t="shared" si="1525"/>
        <v>0</v>
      </c>
      <c r="QG255" s="1460">
        <f t="shared" si="1525"/>
        <v>0</v>
      </c>
      <c r="QH255" s="1460">
        <f t="shared" si="1525"/>
        <v>0</v>
      </c>
      <c r="QI255" s="1460">
        <f t="shared" si="1525"/>
        <v>0</v>
      </c>
      <c r="QJ255" s="1460">
        <f t="shared" si="1525"/>
        <v>0</v>
      </c>
      <c r="QK255" s="1460">
        <f t="shared" si="1525"/>
        <v>0</v>
      </c>
      <c r="QL255" s="1460">
        <f t="shared" si="1532"/>
        <v>0</v>
      </c>
      <c r="QM255" s="1460">
        <f t="shared" si="1532"/>
        <v>0</v>
      </c>
      <c r="QN255" s="1460">
        <f t="shared" si="1532"/>
        <v>0</v>
      </c>
      <c r="QO255" s="1460">
        <f t="shared" si="1532"/>
        <v>0</v>
      </c>
      <c r="QP255" s="1460">
        <f t="shared" si="1532"/>
        <v>0</v>
      </c>
      <c r="QQ255" s="1460">
        <f t="shared" si="1532"/>
        <v>0</v>
      </c>
    </row>
    <row r="256" spans="1:459" s="1466" customFormat="1" ht="22.5" customHeight="1">
      <c r="A256" s="1468"/>
      <c r="B256" s="1469"/>
      <c r="C256" s="1469"/>
      <c r="D256" s="1470"/>
      <c r="E256" s="1471"/>
      <c r="F256" s="1472"/>
      <c r="G256" s="1472"/>
      <c r="H256" s="1473">
        <f t="shared" si="1342"/>
        <v>0</v>
      </c>
      <c r="I256" s="1474">
        <v>0</v>
      </c>
      <c r="J256" s="1475">
        <f t="shared" si="437"/>
        <v>0</v>
      </c>
      <c r="K256" s="1476">
        <v>0</v>
      </c>
      <c r="L256" s="1477">
        <f t="shared" si="1343"/>
        <v>0</v>
      </c>
      <c r="M256" s="1477">
        <f t="shared" si="1344"/>
        <v>0</v>
      </c>
      <c r="N256" s="1478"/>
      <c r="O256" s="1479">
        <v>0</v>
      </c>
      <c r="P256" s="1480">
        <v>0</v>
      </c>
      <c r="Q256" s="1828">
        <v>0</v>
      </c>
      <c r="R256" s="1831">
        <f t="shared" si="1345"/>
        <v>0</v>
      </c>
      <c r="S256" s="1481">
        <f>IF(AND(SUM(O256:Q256)=0,N256="NNN"),MIN('Operating History and Pro Forma'!$M$33,'Operating History and Pro Forma'!$T$15)*D256,SUM(O256:Q256)*D256)</f>
        <v>0</v>
      </c>
      <c r="T256" s="1482">
        <f t="shared" si="1346"/>
        <v>0</v>
      </c>
      <c r="U256" s="1483">
        <f t="shared" si="1347"/>
        <v>0</v>
      </c>
      <c r="V256" s="1480"/>
      <c r="W256" s="1514"/>
      <c r="X256" s="1486" t="str">
        <f t="shared" si="1348"/>
        <v/>
      </c>
      <c r="Y256" s="1487">
        <f t="shared" si="1349"/>
        <v>0</v>
      </c>
      <c r="Z256" s="1488"/>
      <c r="AA256" s="1488"/>
      <c r="AB256" s="1488"/>
      <c r="AC256" s="1488"/>
      <c r="AD256" s="1489">
        <f t="shared" si="1350"/>
        <v>0</v>
      </c>
      <c r="AE256" s="1490" t="str">
        <f t="shared" si="1351"/>
        <v/>
      </c>
      <c r="AF256" s="1491">
        <f t="shared" si="1352"/>
        <v>0</v>
      </c>
      <c r="AG256" s="1492">
        <f t="shared" si="1353"/>
        <v>0</v>
      </c>
      <c r="AH256" s="1493">
        <f t="shared" si="1526"/>
        <v>0</v>
      </c>
      <c r="AI256" s="1493">
        <f t="shared" si="1526"/>
        <v>0</v>
      </c>
      <c r="AJ256" s="1494">
        <f t="shared" si="1526"/>
        <v>0</v>
      </c>
      <c r="AK256" s="1494">
        <f t="shared" si="1526"/>
        <v>0</v>
      </c>
      <c r="AL256" s="1495">
        <f t="shared" si="1526"/>
        <v>0</v>
      </c>
      <c r="AM256" s="1496">
        <f t="shared" si="1526"/>
        <v>0</v>
      </c>
      <c r="AN256" s="1497">
        <f t="shared" si="399"/>
        <v>0</v>
      </c>
      <c r="AO256" s="1498">
        <f t="shared" si="1327"/>
        <v>0</v>
      </c>
      <c r="AP256" s="1499">
        <f t="shared" si="1354"/>
        <v>0</v>
      </c>
      <c r="AQ256" s="1500">
        <f t="shared" si="1355"/>
        <v>0</v>
      </c>
      <c r="AR256" s="1501">
        <f t="shared" si="1356"/>
        <v>0</v>
      </c>
      <c r="AS256" s="1498">
        <f t="shared" si="1324"/>
        <v>0</v>
      </c>
      <c r="AT256" s="1501">
        <f t="shared" si="1357"/>
        <v>0</v>
      </c>
      <c r="AU256" s="1498">
        <f t="shared" si="1358"/>
        <v>1</v>
      </c>
      <c r="AV256" s="1498">
        <f t="shared" si="1359"/>
        <v>2</v>
      </c>
      <c r="AW256" s="1499">
        <f t="shared" si="1360"/>
        <v>0</v>
      </c>
      <c r="AX256" s="1502">
        <f t="shared" si="1361"/>
        <v>0</v>
      </c>
      <c r="AY256" s="1503">
        <f t="shared" si="1362"/>
        <v>0</v>
      </c>
      <c r="AZ256" s="1498">
        <f t="shared" si="1363"/>
        <v>2</v>
      </c>
      <c r="BA256" s="1498">
        <f t="shared" si="1364"/>
        <v>3</v>
      </c>
      <c r="BB256" s="1499">
        <f t="shared" si="1365"/>
        <v>0</v>
      </c>
      <c r="BC256" s="1502">
        <f t="shared" si="1366"/>
        <v>0</v>
      </c>
      <c r="BD256" s="1503">
        <f t="shared" si="1367"/>
        <v>0</v>
      </c>
      <c r="BE256" s="1498">
        <f t="shared" si="1368"/>
        <v>3</v>
      </c>
      <c r="BF256" s="1498">
        <f t="shared" si="1369"/>
        <v>4</v>
      </c>
      <c r="BG256" s="1499">
        <f t="shared" si="1370"/>
        <v>0</v>
      </c>
      <c r="BH256" s="1502">
        <f t="shared" si="1371"/>
        <v>0</v>
      </c>
      <c r="BI256" s="1502">
        <f t="shared" si="1372"/>
        <v>0</v>
      </c>
      <c r="BJ256" s="1504">
        <f t="shared" si="1373"/>
        <v>1900</v>
      </c>
      <c r="BK256" s="1505" t="str">
        <f t="shared" si="1374"/>
        <v/>
      </c>
      <c r="BL256" s="1506"/>
      <c r="BM256" s="1507">
        <f t="shared" si="1375"/>
        <v>0</v>
      </c>
      <c r="BN256" s="1508">
        <f t="shared" si="1540"/>
        <v>0</v>
      </c>
      <c r="BO256" s="1508">
        <f t="shared" si="1540"/>
        <v>0</v>
      </c>
      <c r="BP256" s="1508">
        <f t="shared" si="1540"/>
        <v>0</v>
      </c>
      <c r="BQ256" s="1508">
        <f t="shared" si="1540"/>
        <v>0</v>
      </c>
      <c r="BR256" s="1508">
        <f t="shared" si="1540"/>
        <v>0</v>
      </c>
      <c r="BS256" s="1508">
        <f t="shared" si="1540"/>
        <v>0</v>
      </c>
      <c r="BT256" s="1508">
        <f t="shared" si="1540"/>
        <v>0</v>
      </c>
      <c r="BU256" s="1508">
        <f t="shared" si="1540"/>
        <v>0</v>
      </c>
      <c r="BV256" s="1508">
        <f t="shared" si="1540"/>
        <v>0</v>
      </c>
      <c r="BW256" s="1508">
        <f t="shared" si="1540"/>
        <v>0</v>
      </c>
      <c r="BX256" s="1508">
        <f t="shared" si="1540"/>
        <v>0</v>
      </c>
      <c r="BY256" s="1507">
        <f t="shared" si="1540"/>
        <v>0</v>
      </c>
      <c r="BZ256" s="1508">
        <f t="shared" si="1540"/>
        <v>0</v>
      </c>
      <c r="CA256" s="1508">
        <f t="shared" si="1540"/>
        <v>0</v>
      </c>
      <c r="CB256" s="1508">
        <f t="shared" si="1540"/>
        <v>0</v>
      </c>
      <c r="CC256" s="1508">
        <f t="shared" si="1540"/>
        <v>0</v>
      </c>
      <c r="CD256" s="1508">
        <f t="shared" si="1534"/>
        <v>0</v>
      </c>
      <c r="CE256" s="1508">
        <f t="shared" si="1534"/>
        <v>0</v>
      </c>
      <c r="CF256" s="1508">
        <f t="shared" si="1534"/>
        <v>0</v>
      </c>
      <c r="CG256" s="1508">
        <f t="shared" si="1534"/>
        <v>0</v>
      </c>
      <c r="CH256" s="1508">
        <f t="shared" si="1534"/>
        <v>0</v>
      </c>
      <c r="CI256" s="1508">
        <f t="shared" si="1534"/>
        <v>0</v>
      </c>
      <c r="CJ256" s="1509">
        <f t="shared" si="1534"/>
        <v>0</v>
      </c>
      <c r="CK256" s="1507">
        <f t="shared" si="1534"/>
        <v>0</v>
      </c>
      <c r="CL256" s="1508">
        <f t="shared" si="1534"/>
        <v>0</v>
      </c>
      <c r="CM256" s="1508">
        <f t="shared" si="1534"/>
        <v>0</v>
      </c>
      <c r="CN256" s="1508">
        <f t="shared" si="1534"/>
        <v>0</v>
      </c>
      <c r="CO256" s="1508">
        <f t="shared" si="1534"/>
        <v>0</v>
      </c>
      <c r="CP256" s="1508">
        <f t="shared" si="1534"/>
        <v>0</v>
      </c>
      <c r="CQ256" s="1508">
        <f t="shared" si="1534"/>
        <v>0</v>
      </c>
      <c r="CR256" s="1508">
        <f t="shared" si="1534"/>
        <v>0</v>
      </c>
      <c r="CS256" s="1508">
        <f t="shared" si="1534"/>
        <v>0</v>
      </c>
      <c r="CT256" s="1508">
        <f t="shared" si="1535"/>
        <v>0</v>
      </c>
      <c r="CU256" s="1508">
        <f t="shared" si="1535"/>
        <v>0</v>
      </c>
      <c r="CV256" s="1509">
        <f t="shared" si="1535"/>
        <v>0</v>
      </c>
      <c r="CW256" s="1508">
        <f t="shared" si="1535"/>
        <v>0</v>
      </c>
      <c r="CX256" s="1508">
        <f t="shared" si="1535"/>
        <v>0</v>
      </c>
      <c r="CY256" s="1508">
        <f t="shared" si="1535"/>
        <v>0</v>
      </c>
      <c r="CZ256" s="1508">
        <f t="shared" si="1535"/>
        <v>0</v>
      </c>
      <c r="DA256" s="1508">
        <f t="shared" si="1535"/>
        <v>0</v>
      </c>
      <c r="DB256" s="1508">
        <f t="shared" si="1535"/>
        <v>0</v>
      </c>
      <c r="DC256" s="1508">
        <f t="shared" si="1535"/>
        <v>0</v>
      </c>
      <c r="DD256" s="1508">
        <f t="shared" si="1535"/>
        <v>0</v>
      </c>
      <c r="DE256" s="1508">
        <f t="shared" si="1535"/>
        <v>0</v>
      </c>
      <c r="DF256" s="1508">
        <f t="shared" si="1535"/>
        <v>0</v>
      </c>
      <c r="DG256" s="1508">
        <f t="shared" si="1535"/>
        <v>0</v>
      </c>
      <c r="DH256" s="1509">
        <f t="shared" si="1535"/>
        <v>0</v>
      </c>
      <c r="DI256" s="1508">
        <f t="shared" si="1535"/>
        <v>0</v>
      </c>
      <c r="DJ256" s="1508">
        <f t="shared" si="1536"/>
        <v>0</v>
      </c>
      <c r="DK256" s="1508">
        <f t="shared" si="1536"/>
        <v>0</v>
      </c>
      <c r="DL256" s="1508">
        <f t="shared" si="1536"/>
        <v>0</v>
      </c>
      <c r="DM256" s="1508">
        <f t="shared" si="1536"/>
        <v>0</v>
      </c>
      <c r="DN256" s="1508">
        <f t="shared" si="1536"/>
        <v>0</v>
      </c>
      <c r="DO256" s="1508">
        <f t="shared" si="1536"/>
        <v>0</v>
      </c>
      <c r="DP256" s="1508">
        <f t="shared" si="1536"/>
        <v>0</v>
      </c>
      <c r="DQ256" s="1508">
        <f t="shared" si="1536"/>
        <v>0</v>
      </c>
      <c r="DR256" s="1508">
        <f t="shared" si="1536"/>
        <v>0</v>
      </c>
      <c r="DS256" s="1508">
        <f t="shared" si="1536"/>
        <v>0</v>
      </c>
      <c r="DT256" s="1509">
        <f t="shared" si="1536"/>
        <v>0</v>
      </c>
      <c r="DU256" s="1507">
        <f t="shared" si="1536"/>
        <v>0</v>
      </c>
      <c r="DV256" s="1508">
        <f t="shared" si="1536"/>
        <v>0</v>
      </c>
      <c r="DW256" s="1508">
        <f t="shared" si="1536"/>
        <v>0</v>
      </c>
      <c r="DX256" s="1508">
        <f t="shared" si="1536"/>
        <v>0</v>
      </c>
      <c r="DY256" s="1508">
        <f t="shared" si="1536"/>
        <v>0</v>
      </c>
      <c r="DZ256" s="1508">
        <f t="shared" si="1537"/>
        <v>0</v>
      </c>
      <c r="EA256" s="1508">
        <f t="shared" si="1537"/>
        <v>0</v>
      </c>
      <c r="EB256" s="1508">
        <f t="shared" si="1537"/>
        <v>0</v>
      </c>
      <c r="EC256" s="1508">
        <f t="shared" si="1537"/>
        <v>0</v>
      </c>
      <c r="ED256" s="1508">
        <f t="shared" si="1537"/>
        <v>0</v>
      </c>
      <c r="EE256" s="1508">
        <f t="shared" si="1537"/>
        <v>0</v>
      </c>
      <c r="EF256" s="1508">
        <f t="shared" si="1537"/>
        <v>0</v>
      </c>
      <c r="EG256" s="1507">
        <f t="shared" si="1537"/>
        <v>0</v>
      </c>
      <c r="EH256" s="1508">
        <f t="shared" si="1537"/>
        <v>0</v>
      </c>
      <c r="EI256" s="1508">
        <f t="shared" si="1537"/>
        <v>0</v>
      </c>
      <c r="EJ256" s="1508">
        <f t="shared" si="1537"/>
        <v>0</v>
      </c>
      <c r="EK256" s="1508">
        <f t="shared" si="1537"/>
        <v>0</v>
      </c>
      <c r="EL256" s="1508">
        <f t="shared" si="1537"/>
        <v>0</v>
      </c>
      <c r="EM256" s="1508">
        <f t="shared" si="1537"/>
        <v>0</v>
      </c>
      <c r="EN256" s="1508">
        <f t="shared" si="1537"/>
        <v>0</v>
      </c>
      <c r="EO256" s="1508">
        <f t="shared" si="1537"/>
        <v>0</v>
      </c>
      <c r="EP256" s="1508">
        <f t="shared" si="1538"/>
        <v>0</v>
      </c>
      <c r="EQ256" s="1508">
        <f t="shared" si="1538"/>
        <v>0</v>
      </c>
      <c r="ER256" s="1509">
        <f t="shared" si="1538"/>
        <v>0</v>
      </c>
      <c r="ES256" s="1507">
        <f t="shared" si="1538"/>
        <v>0</v>
      </c>
      <c r="ET256" s="1508">
        <f t="shared" si="1538"/>
        <v>0</v>
      </c>
      <c r="EU256" s="1508">
        <f t="shared" si="1538"/>
        <v>0</v>
      </c>
      <c r="EV256" s="1508">
        <f t="shared" si="1538"/>
        <v>0</v>
      </c>
      <c r="EW256" s="1508">
        <f t="shared" si="1538"/>
        <v>0</v>
      </c>
      <c r="EX256" s="1508">
        <f t="shared" si="1538"/>
        <v>0</v>
      </c>
      <c r="EY256" s="1508">
        <f t="shared" si="1538"/>
        <v>0</v>
      </c>
      <c r="EZ256" s="1508">
        <f t="shared" si="1538"/>
        <v>0</v>
      </c>
      <c r="FA256" s="1508">
        <f t="shared" si="1538"/>
        <v>0</v>
      </c>
      <c r="FB256" s="1508">
        <f t="shared" si="1538"/>
        <v>0</v>
      </c>
      <c r="FC256" s="1508">
        <f t="shared" si="1538"/>
        <v>0</v>
      </c>
      <c r="FD256" s="1509">
        <f t="shared" si="1538"/>
        <v>0</v>
      </c>
      <c r="FE256" s="1508">
        <f t="shared" si="1538"/>
        <v>0</v>
      </c>
      <c r="FF256" s="1508">
        <f t="shared" si="1339"/>
        <v>0</v>
      </c>
      <c r="FG256" s="1508">
        <f t="shared" si="1533"/>
        <v>0</v>
      </c>
      <c r="FH256" s="1508">
        <f t="shared" si="1533"/>
        <v>0</v>
      </c>
      <c r="FI256" s="1508">
        <f t="shared" si="1533"/>
        <v>0</v>
      </c>
      <c r="FJ256" s="1508">
        <f t="shared" si="1533"/>
        <v>0</v>
      </c>
      <c r="FK256" s="1508">
        <f t="shared" si="1533"/>
        <v>0</v>
      </c>
      <c r="FL256" s="1508">
        <f t="shared" si="1533"/>
        <v>0</v>
      </c>
      <c r="FM256" s="1508">
        <f t="shared" si="1533"/>
        <v>0</v>
      </c>
      <c r="FN256" s="1508">
        <f t="shared" si="1533"/>
        <v>0</v>
      </c>
      <c r="FO256" s="1508">
        <f t="shared" si="1533"/>
        <v>0</v>
      </c>
      <c r="FP256" s="1509">
        <f t="shared" si="1533"/>
        <v>0</v>
      </c>
      <c r="FQ256" s="1508">
        <f t="shared" si="1533"/>
        <v>0</v>
      </c>
      <c r="FR256" s="1508">
        <f t="shared" si="1533"/>
        <v>0</v>
      </c>
      <c r="FS256" s="1508">
        <f t="shared" si="1533"/>
        <v>0</v>
      </c>
      <c r="FT256" s="1508">
        <f t="shared" si="1533"/>
        <v>0</v>
      </c>
      <c r="FU256" s="1508">
        <f t="shared" si="1533"/>
        <v>0</v>
      </c>
      <c r="FV256" s="1508">
        <f t="shared" si="1533"/>
        <v>0</v>
      </c>
      <c r="FW256" s="1508">
        <f t="shared" si="1527"/>
        <v>0</v>
      </c>
      <c r="FX256" s="1508">
        <f t="shared" si="1527"/>
        <v>0</v>
      </c>
      <c r="FY256" s="1508">
        <f t="shared" si="1527"/>
        <v>0</v>
      </c>
      <c r="FZ256" s="1508">
        <f t="shared" si="1527"/>
        <v>0</v>
      </c>
      <c r="GA256" s="1508">
        <f t="shared" si="1527"/>
        <v>0</v>
      </c>
      <c r="GB256" s="1509">
        <f t="shared" si="1527"/>
        <v>0</v>
      </c>
      <c r="GC256" s="1506"/>
      <c r="GD256" s="1458">
        <f t="shared" si="1377"/>
        <v>1</v>
      </c>
      <c r="GE256" s="1510">
        <f t="shared" si="1528"/>
        <v>0</v>
      </c>
      <c r="GF256" s="1511">
        <f t="shared" si="1528"/>
        <v>0</v>
      </c>
      <c r="GG256" s="1511">
        <f t="shared" si="1528"/>
        <v>0</v>
      </c>
      <c r="GH256" s="1511">
        <f t="shared" si="1528"/>
        <v>0</v>
      </c>
      <c r="GI256" s="1511">
        <f t="shared" si="1528"/>
        <v>0</v>
      </c>
      <c r="GJ256" s="1511">
        <f t="shared" si="1528"/>
        <v>0</v>
      </c>
      <c r="GK256" s="1511">
        <f t="shared" si="1528"/>
        <v>0</v>
      </c>
      <c r="GL256" s="1511">
        <f t="shared" si="1528"/>
        <v>0</v>
      </c>
      <c r="GM256" s="1511">
        <f t="shared" si="1528"/>
        <v>0</v>
      </c>
      <c r="GN256" s="1512">
        <f t="shared" si="1528"/>
        <v>0</v>
      </c>
      <c r="GO256" s="1513">
        <f t="shared" si="1378"/>
        <v>0</v>
      </c>
      <c r="GP256" s="1506"/>
      <c r="GQ256" s="1510">
        <f t="shared" si="1539"/>
        <v>0</v>
      </c>
      <c r="GR256" s="1511">
        <f t="shared" si="1542"/>
        <v>0</v>
      </c>
      <c r="GS256" s="1511">
        <f t="shared" si="1542"/>
        <v>0</v>
      </c>
      <c r="GT256" s="1511">
        <f t="shared" si="1542"/>
        <v>0</v>
      </c>
      <c r="GU256" s="1511">
        <f t="shared" si="1542"/>
        <v>0</v>
      </c>
      <c r="GV256" s="1511">
        <f t="shared" si="1542"/>
        <v>0</v>
      </c>
      <c r="GW256" s="1511">
        <f t="shared" si="1542"/>
        <v>0</v>
      </c>
      <c r="GX256" s="1511">
        <f t="shared" si="1542"/>
        <v>0</v>
      </c>
      <c r="GY256" s="1511">
        <f t="shared" si="1542"/>
        <v>0</v>
      </c>
      <c r="GZ256" s="1512">
        <f t="shared" si="1542"/>
        <v>0</v>
      </c>
      <c r="HA256" s="1513">
        <f t="shared" si="1379"/>
        <v>0</v>
      </c>
      <c r="HB256" s="1506">
        <f t="shared" si="1380"/>
        <v>1</v>
      </c>
      <c r="HC256" s="1506"/>
      <c r="HD256" s="1508">
        <f t="shared" si="1381"/>
        <v>0</v>
      </c>
      <c r="HE256" s="1460">
        <f t="shared" si="1382"/>
        <v>0</v>
      </c>
      <c r="HF256" s="1460">
        <f t="shared" si="1383"/>
        <v>0</v>
      </c>
      <c r="HG256" s="1460">
        <f t="shared" si="1384"/>
        <v>0</v>
      </c>
      <c r="HH256" s="1460">
        <f t="shared" si="1385"/>
        <v>0</v>
      </c>
      <c r="HI256" s="1460">
        <f t="shared" si="1386"/>
        <v>0</v>
      </c>
      <c r="HJ256" s="1460">
        <f t="shared" si="1387"/>
        <v>0</v>
      </c>
      <c r="HK256" s="1460">
        <f t="shared" si="1388"/>
        <v>0</v>
      </c>
      <c r="HL256" s="1460">
        <f t="shared" si="1389"/>
        <v>0</v>
      </c>
      <c r="HM256" s="1460">
        <f t="shared" si="1390"/>
        <v>0</v>
      </c>
      <c r="HN256" s="1460">
        <f t="shared" si="1391"/>
        <v>0</v>
      </c>
      <c r="HO256" s="1460">
        <f t="shared" si="1392"/>
        <v>0</v>
      </c>
      <c r="HP256" s="1460">
        <f t="shared" si="1393"/>
        <v>0</v>
      </c>
      <c r="HQ256" s="1460">
        <f t="shared" si="1394"/>
        <v>0</v>
      </c>
      <c r="HR256" s="1460">
        <f t="shared" si="1395"/>
        <v>0</v>
      </c>
      <c r="HS256" s="1460">
        <f t="shared" si="1396"/>
        <v>0</v>
      </c>
      <c r="HT256" s="1460">
        <f t="shared" si="1397"/>
        <v>0</v>
      </c>
      <c r="HU256" s="1460">
        <f t="shared" si="1398"/>
        <v>0</v>
      </c>
      <c r="HV256" s="1460">
        <f t="shared" si="1399"/>
        <v>0</v>
      </c>
      <c r="HW256" s="1460">
        <f t="shared" si="1400"/>
        <v>0</v>
      </c>
      <c r="HX256" s="1460">
        <f t="shared" si="1401"/>
        <v>0</v>
      </c>
      <c r="HY256" s="1460">
        <f t="shared" si="1402"/>
        <v>0</v>
      </c>
      <c r="HZ256" s="1460">
        <f t="shared" si="1403"/>
        <v>0</v>
      </c>
      <c r="IA256" s="1460">
        <f t="shared" si="1404"/>
        <v>0</v>
      </c>
      <c r="IB256" s="1460">
        <f t="shared" si="1405"/>
        <v>0</v>
      </c>
      <c r="IC256" s="1460">
        <f t="shared" si="1406"/>
        <v>0</v>
      </c>
      <c r="ID256" s="1460">
        <f t="shared" si="1407"/>
        <v>0</v>
      </c>
      <c r="IE256" s="1460">
        <f t="shared" si="1408"/>
        <v>0</v>
      </c>
      <c r="IF256" s="1460">
        <f t="shared" si="1409"/>
        <v>0</v>
      </c>
      <c r="IG256" s="1460">
        <f t="shared" si="1410"/>
        <v>0</v>
      </c>
      <c r="IH256" s="1460">
        <f t="shared" si="1411"/>
        <v>0</v>
      </c>
      <c r="II256" s="1460">
        <f t="shared" si="1412"/>
        <v>0</v>
      </c>
      <c r="IJ256" s="1460">
        <f t="shared" si="1413"/>
        <v>0</v>
      </c>
      <c r="IK256" s="1460">
        <f t="shared" si="1414"/>
        <v>0</v>
      </c>
      <c r="IL256" s="1460">
        <f t="shared" si="1415"/>
        <v>0</v>
      </c>
      <c r="IM256" s="1460">
        <f t="shared" si="1416"/>
        <v>0</v>
      </c>
      <c r="IN256" s="1460">
        <f t="shared" si="1417"/>
        <v>0</v>
      </c>
      <c r="IO256" s="1460">
        <f t="shared" si="1418"/>
        <v>0</v>
      </c>
      <c r="IP256" s="1460">
        <f t="shared" si="1419"/>
        <v>0</v>
      </c>
      <c r="IQ256" s="1460">
        <f t="shared" si="1420"/>
        <v>0</v>
      </c>
      <c r="IR256" s="1460">
        <f t="shared" si="1421"/>
        <v>0</v>
      </c>
      <c r="IS256" s="1460">
        <f t="shared" si="1422"/>
        <v>0</v>
      </c>
      <c r="IT256" s="1460">
        <f t="shared" si="1423"/>
        <v>0</v>
      </c>
      <c r="IU256" s="1460">
        <f t="shared" si="1424"/>
        <v>0</v>
      </c>
      <c r="IV256" s="1460">
        <f t="shared" si="1425"/>
        <v>0</v>
      </c>
      <c r="IW256" s="1460">
        <f t="shared" si="1426"/>
        <v>0</v>
      </c>
      <c r="IX256" s="1460">
        <f t="shared" si="1427"/>
        <v>0</v>
      </c>
      <c r="IY256" s="1460">
        <f t="shared" si="1428"/>
        <v>0</v>
      </c>
      <c r="IZ256" s="1460">
        <f t="shared" si="1429"/>
        <v>0</v>
      </c>
      <c r="JA256" s="1460">
        <f t="shared" si="1430"/>
        <v>0</v>
      </c>
      <c r="JB256" s="1460">
        <f t="shared" si="1431"/>
        <v>0</v>
      </c>
      <c r="JC256" s="1460">
        <f t="shared" si="1432"/>
        <v>0</v>
      </c>
      <c r="JD256" s="1460">
        <f t="shared" si="1433"/>
        <v>0</v>
      </c>
      <c r="JE256" s="1460">
        <f t="shared" si="1434"/>
        <v>0</v>
      </c>
      <c r="JF256" s="1460">
        <f t="shared" si="1435"/>
        <v>0</v>
      </c>
      <c r="JG256" s="1460">
        <f t="shared" si="1436"/>
        <v>0</v>
      </c>
      <c r="JH256" s="1460">
        <f t="shared" si="1437"/>
        <v>0</v>
      </c>
      <c r="JI256" s="1460">
        <f t="shared" si="1438"/>
        <v>0</v>
      </c>
      <c r="JJ256" s="1460">
        <f t="shared" si="1439"/>
        <v>0</v>
      </c>
      <c r="JK256" s="1460">
        <f t="shared" si="1440"/>
        <v>0</v>
      </c>
      <c r="JL256" s="1460">
        <f t="shared" si="1441"/>
        <v>0</v>
      </c>
      <c r="JM256" s="1460">
        <f t="shared" si="1442"/>
        <v>0</v>
      </c>
      <c r="JN256" s="1460">
        <f t="shared" si="1443"/>
        <v>0</v>
      </c>
      <c r="JO256" s="1460">
        <f t="shared" si="1444"/>
        <v>0</v>
      </c>
      <c r="JP256" s="1460">
        <f t="shared" si="1445"/>
        <v>0</v>
      </c>
      <c r="JQ256" s="1460">
        <f t="shared" si="1446"/>
        <v>0</v>
      </c>
      <c r="JR256" s="1460">
        <f t="shared" si="1447"/>
        <v>0</v>
      </c>
      <c r="JS256" s="1460">
        <f t="shared" si="1448"/>
        <v>0</v>
      </c>
      <c r="JT256" s="1460">
        <f t="shared" si="1449"/>
        <v>0</v>
      </c>
      <c r="JU256" s="1460">
        <f t="shared" si="1450"/>
        <v>0</v>
      </c>
      <c r="JV256" s="1460">
        <f t="shared" si="1451"/>
        <v>0</v>
      </c>
      <c r="JW256" s="1460">
        <f t="shared" si="1452"/>
        <v>0</v>
      </c>
      <c r="JX256" s="1460">
        <f t="shared" si="1453"/>
        <v>0</v>
      </c>
      <c r="JY256" s="1460">
        <f t="shared" si="1454"/>
        <v>0</v>
      </c>
      <c r="JZ256" s="1460">
        <f t="shared" si="1455"/>
        <v>0</v>
      </c>
      <c r="KA256" s="1460">
        <f t="shared" si="1456"/>
        <v>0</v>
      </c>
      <c r="KB256" s="1460">
        <f t="shared" si="1457"/>
        <v>0</v>
      </c>
      <c r="KC256" s="1460">
        <f t="shared" si="1458"/>
        <v>0</v>
      </c>
      <c r="KD256" s="1460">
        <f t="shared" si="1459"/>
        <v>0</v>
      </c>
      <c r="KE256" s="1460">
        <f t="shared" si="1460"/>
        <v>0</v>
      </c>
      <c r="KF256" s="1460">
        <f t="shared" si="1461"/>
        <v>0</v>
      </c>
      <c r="KG256" s="1460">
        <f t="shared" si="1462"/>
        <v>0</v>
      </c>
      <c r="KH256" s="1460">
        <f t="shared" si="1463"/>
        <v>0</v>
      </c>
      <c r="KI256" s="1460">
        <f t="shared" si="1464"/>
        <v>0</v>
      </c>
      <c r="KJ256" s="1460">
        <f t="shared" si="1465"/>
        <v>0</v>
      </c>
      <c r="KK256" s="1460">
        <f t="shared" si="1466"/>
        <v>0</v>
      </c>
      <c r="KL256" s="1460">
        <f t="shared" si="1467"/>
        <v>0</v>
      </c>
      <c r="KM256" s="1460">
        <f t="shared" si="1468"/>
        <v>0</v>
      </c>
      <c r="KN256" s="1460">
        <f t="shared" si="1469"/>
        <v>0</v>
      </c>
      <c r="KO256" s="1460">
        <f t="shared" si="1470"/>
        <v>0</v>
      </c>
      <c r="KP256" s="1460">
        <f t="shared" si="1471"/>
        <v>0</v>
      </c>
      <c r="KQ256" s="1460">
        <f t="shared" si="1472"/>
        <v>0</v>
      </c>
      <c r="KR256" s="1460">
        <f t="shared" si="1473"/>
        <v>0</v>
      </c>
      <c r="KS256" s="1460">
        <f t="shared" si="1474"/>
        <v>0</v>
      </c>
      <c r="KT256" s="1460">
        <f t="shared" si="1475"/>
        <v>0</v>
      </c>
      <c r="KU256" s="1460">
        <f t="shared" si="1476"/>
        <v>0</v>
      </c>
      <c r="KV256" s="1460">
        <f t="shared" si="1477"/>
        <v>0</v>
      </c>
      <c r="KW256" s="1460">
        <f t="shared" si="1478"/>
        <v>0</v>
      </c>
      <c r="KX256" s="1460">
        <f t="shared" si="1479"/>
        <v>0</v>
      </c>
      <c r="KY256" s="1460">
        <f t="shared" si="1480"/>
        <v>0</v>
      </c>
      <c r="KZ256" s="1460">
        <f t="shared" si="1481"/>
        <v>0</v>
      </c>
      <c r="LA256" s="1460">
        <f t="shared" si="1482"/>
        <v>0</v>
      </c>
      <c r="LB256" s="1460">
        <f t="shared" si="1483"/>
        <v>0</v>
      </c>
      <c r="LC256" s="1460">
        <f t="shared" si="1484"/>
        <v>0</v>
      </c>
      <c r="LD256" s="1460">
        <f t="shared" si="1485"/>
        <v>0</v>
      </c>
      <c r="LE256" s="1460">
        <f t="shared" si="1486"/>
        <v>0</v>
      </c>
      <c r="LF256" s="1460">
        <f t="shared" si="1487"/>
        <v>0</v>
      </c>
      <c r="LG256" s="1460">
        <f t="shared" si="1488"/>
        <v>0</v>
      </c>
      <c r="LH256" s="1460">
        <f t="shared" si="1489"/>
        <v>0</v>
      </c>
      <c r="LI256" s="1460">
        <f t="shared" si="1490"/>
        <v>0</v>
      </c>
      <c r="LJ256" s="1460">
        <f t="shared" si="1491"/>
        <v>0</v>
      </c>
      <c r="LK256" s="1460">
        <f t="shared" si="1492"/>
        <v>0</v>
      </c>
      <c r="LL256" s="1460">
        <f t="shared" si="1493"/>
        <v>0</v>
      </c>
      <c r="LM256" s="1460">
        <f t="shared" si="1494"/>
        <v>0</v>
      </c>
      <c r="LN256" s="1460">
        <f t="shared" si="1495"/>
        <v>0</v>
      </c>
      <c r="LO256" s="1460">
        <f t="shared" si="1496"/>
        <v>0</v>
      </c>
      <c r="LP256" s="1460">
        <f t="shared" si="1497"/>
        <v>0</v>
      </c>
      <c r="LQ256" s="1460">
        <f t="shared" si="1498"/>
        <v>0</v>
      </c>
      <c r="LR256" s="1460">
        <f t="shared" si="1499"/>
        <v>0</v>
      </c>
      <c r="LS256" s="1460">
        <f t="shared" si="1500"/>
        <v>0</v>
      </c>
      <c r="LW256" s="1467">
        <f t="shared" si="1501"/>
        <v>0</v>
      </c>
      <c r="LX256" s="1467">
        <f t="shared" si="1502"/>
        <v>0</v>
      </c>
      <c r="LY256" s="1467">
        <f t="shared" si="1503"/>
        <v>0</v>
      </c>
      <c r="LZ256" s="1467">
        <f t="shared" si="1504"/>
        <v>0</v>
      </c>
      <c r="MA256" s="1506"/>
      <c r="MB256" s="1460">
        <f t="shared" si="1505"/>
        <v>0</v>
      </c>
      <c r="MC256" s="1460">
        <f t="shared" si="1541"/>
        <v>0</v>
      </c>
      <c r="MD256" s="1460">
        <f t="shared" si="1541"/>
        <v>0</v>
      </c>
      <c r="ME256" s="1460">
        <f t="shared" si="1541"/>
        <v>0</v>
      </c>
      <c r="MF256" s="1460">
        <f t="shared" si="1541"/>
        <v>0</v>
      </c>
      <c r="MG256" s="1460">
        <f t="shared" si="1541"/>
        <v>0</v>
      </c>
      <c r="MH256" s="1460">
        <f t="shared" si="1541"/>
        <v>0</v>
      </c>
      <c r="MI256" s="1460">
        <f t="shared" si="1541"/>
        <v>0</v>
      </c>
      <c r="MJ256" s="1460">
        <f t="shared" si="1541"/>
        <v>0</v>
      </c>
      <c r="MK256" s="1460">
        <f t="shared" si="1541"/>
        <v>0</v>
      </c>
      <c r="ML256" s="1460">
        <f t="shared" si="1541"/>
        <v>0</v>
      </c>
      <c r="MM256" s="1460">
        <f t="shared" si="1541"/>
        <v>0</v>
      </c>
      <c r="MN256" s="1460">
        <f t="shared" si="1541"/>
        <v>0</v>
      </c>
      <c r="MO256" s="1460">
        <f t="shared" si="1541"/>
        <v>0</v>
      </c>
      <c r="MP256" s="1460">
        <f t="shared" si="1541"/>
        <v>0</v>
      </c>
      <c r="MQ256" s="1460">
        <f t="shared" si="1541"/>
        <v>0</v>
      </c>
      <c r="MR256" s="1460">
        <f t="shared" si="1541"/>
        <v>0</v>
      </c>
      <c r="MS256" s="1460">
        <f t="shared" si="1529"/>
        <v>0</v>
      </c>
      <c r="MT256" s="1460">
        <f t="shared" si="1529"/>
        <v>0</v>
      </c>
      <c r="MU256" s="1460">
        <f t="shared" si="1529"/>
        <v>0</v>
      </c>
      <c r="MV256" s="1460">
        <f t="shared" si="1529"/>
        <v>0</v>
      </c>
      <c r="MW256" s="1460">
        <f t="shared" si="1529"/>
        <v>0</v>
      </c>
      <c r="MX256" s="1460">
        <f t="shared" si="1529"/>
        <v>0</v>
      </c>
      <c r="MY256" s="1460">
        <f t="shared" si="1529"/>
        <v>0</v>
      </c>
      <c r="MZ256" s="1460">
        <f t="shared" si="1529"/>
        <v>0</v>
      </c>
      <c r="NA256" s="1460">
        <f t="shared" si="1529"/>
        <v>0</v>
      </c>
      <c r="NB256" s="1460">
        <f t="shared" si="1529"/>
        <v>0</v>
      </c>
      <c r="NC256" s="1460">
        <f t="shared" si="1529"/>
        <v>0</v>
      </c>
      <c r="ND256" s="1460">
        <f t="shared" si="1529"/>
        <v>0</v>
      </c>
      <c r="NE256" s="1460">
        <f t="shared" si="1529"/>
        <v>0</v>
      </c>
      <c r="NF256" s="1460">
        <f t="shared" si="1529"/>
        <v>0</v>
      </c>
      <c r="NG256" s="1460">
        <f t="shared" si="1529"/>
        <v>0</v>
      </c>
      <c r="NH256" s="1460">
        <f t="shared" si="1529"/>
        <v>0</v>
      </c>
      <c r="NI256" s="1460">
        <f t="shared" si="1530"/>
        <v>0</v>
      </c>
      <c r="NJ256" s="1460">
        <f t="shared" si="1530"/>
        <v>0</v>
      </c>
      <c r="NK256" s="1460">
        <f t="shared" si="1530"/>
        <v>0</v>
      </c>
      <c r="NL256" s="1460">
        <f t="shared" si="1530"/>
        <v>0</v>
      </c>
      <c r="NM256" s="1460">
        <f t="shared" si="1530"/>
        <v>0</v>
      </c>
      <c r="NN256" s="1460">
        <f t="shared" si="1530"/>
        <v>0</v>
      </c>
      <c r="NO256" s="1460">
        <f t="shared" si="1530"/>
        <v>0</v>
      </c>
      <c r="NP256" s="1460">
        <f t="shared" si="1530"/>
        <v>0</v>
      </c>
      <c r="NQ256" s="1460">
        <f t="shared" si="1530"/>
        <v>0</v>
      </c>
      <c r="NR256" s="1460">
        <f t="shared" si="1530"/>
        <v>0</v>
      </c>
      <c r="NS256" s="1460">
        <f t="shared" si="1530"/>
        <v>0</v>
      </c>
      <c r="NT256" s="1460">
        <f t="shared" si="1530"/>
        <v>0</v>
      </c>
      <c r="NU256" s="1460">
        <f t="shared" si="1530"/>
        <v>0</v>
      </c>
      <c r="NV256" s="1460">
        <f t="shared" si="1530"/>
        <v>0</v>
      </c>
      <c r="NW256" s="1460">
        <f t="shared" si="1530"/>
        <v>0</v>
      </c>
      <c r="NX256" s="1460">
        <f t="shared" si="1530"/>
        <v>0</v>
      </c>
      <c r="NY256" s="1460">
        <f t="shared" si="1531"/>
        <v>0</v>
      </c>
      <c r="NZ256" s="1460">
        <f t="shared" si="1531"/>
        <v>0</v>
      </c>
      <c r="OA256" s="1460">
        <f t="shared" si="1531"/>
        <v>0</v>
      </c>
      <c r="OB256" s="1460">
        <f t="shared" si="1531"/>
        <v>0</v>
      </c>
      <c r="OC256" s="1460">
        <f t="shared" si="1531"/>
        <v>0</v>
      </c>
      <c r="OD256" s="1460">
        <f t="shared" si="1531"/>
        <v>0</v>
      </c>
      <c r="OE256" s="1460">
        <f t="shared" si="1531"/>
        <v>0</v>
      </c>
      <c r="OF256" s="1460">
        <f t="shared" si="1531"/>
        <v>0</v>
      </c>
      <c r="OG256" s="1460">
        <f t="shared" si="1531"/>
        <v>0</v>
      </c>
      <c r="OH256" s="1460">
        <f t="shared" si="1531"/>
        <v>0</v>
      </c>
      <c r="OI256" s="1460">
        <f t="shared" si="1531"/>
        <v>0</v>
      </c>
      <c r="OJ256" s="1460">
        <f t="shared" si="1531"/>
        <v>0</v>
      </c>
      <c r="OK256" s="1460">
        <f t="shared" si="1531"/>
        <v>0</v>
      </c>
      <c r="OL256" s="1460">
        <f t="shared" si="1531"/>
        <v>0</v>
      </c>
      <c r="OM256" s="1460">
        <f t="shared" si="1531"/>
        <v>0</v>
      </c>
      <c r="ON256" s="1460">
        <f t="shared" si="1531"/>
        <v>0</v>
      </c>
      <c r="OO256" s="1460">
        <f t="shared" si="1513"/>
        <v>0</v>
      </c>
      <c r="OP256" s="1460">
        <f t="shared" si="1523"/>
        <v>0</v>
      </c>
      <c r="OQ256" s="1460">
        <f t="shared" si="1523"/>
        <v>0</v>
      </c>
      <c r="OR256" s="1460">
        <f t="shared" si="1523"/>
        <v>0</v>
      </c>
      <c r="OS256" s="1460">
        <f t="shared" si="1523"/>
        <v>0</v>
      </c>
      <c r="OT256" s="1460">
        <f t="shared" si="1523"/>
        <v>0</v>
      </c>
      <c r="OU256" s="1460">
        <f t="shared" si="1523"/>
        <v>0</v>
      </c>
      <c r="OV256" s="1460">
        <f t="shared" si="1523"/>
        <v>0</v>
      </c>
      <c r="OW256" s="1460">
        <f t="shared" si="1523"/>
        <v>0</v>
      </c>
      <c r="OX256" s="1460">
        <f t="shared" si="1523"/>
        <v>0</v>
      </c>
      <c r="OY256" s="1460">
        <f t="shared" si="1523"/>
        <v>0</v>
      </c>
      <c r="OZ256" s="1460">
        <f t="shared" si="1523"/>
        <v>0</v>
      </c>
      <c r="PA256" s="1460">
        <f t="shared" si="1523"/>
        <v>0</v>
      </c>
      <c r="PB256" s="1460">
        <f t="shared" si="1523"/>
        <v>0</v>
      </c>
      <c r="PC256" s="1460">
        <f t="shared" si="1523"/>
        <v>0</v>
      </c>
      <c r="PD256" s="1460">
        <f t="shared" si="1523"/>
        <v>0</v>
      </c>
      <c r="PE256" s="1460">
        <f t="shared" si="1523"/>
        <v>0</v>
      </c>
      <c r="PF256" s="1460">
        <f t="shared" si="1524"/>
        <v>0</v>
      </c>
      <c r="PG256" s="1460">
        <f t="shared" si="1524"/>
        <v>0</v>
      </c>
      <c r="PH256" s="1460">
        <f t="shared" si="1524"/>
        <v>0</v>
      </c>
      <c r="PI256" s="1460">
        <f t="shared" si="1524"/>
        <v>0</v>
      </c>
      <c r="PJ256" s="1460">
        <f t="shared" si="1524"/>
        <v>0</v>
      </c>
      <c r="PK256" s="1460">
        <f t="shared" si="1524"/>
        <v>0</v>
      </c>
      <c r="PL256" s="1460">
        <f t="shared" si="1524"/>
        <v>0</v>
      </c>
      <c r="PM256" s="1460">
        <f t="shared" si="1524"/>
        <v>0</v>
      </c>
      <c r="PN256" s="1460">
        <f t="shared" si="1524"/>
        <v>0</v>
      </c>
      <c r="PO256" s="1460">
        <f t="shared" si="1524"/>
        <v>0</v>
      </c>
      <c r="PP256" s="1460">
        <f t="shared" si="1524"/>
        <v>0</v>
      </c>
      <c r="PQ256" s="1460">
        <f t="shared" si="1524"/>
        <v>0</v>
      </c>
      <c r="PR256" s="1460">
        <f t="shared" si="1524"/>
        <v>0</v>
      </c>
      <c r="PS256" s="1460">
        <f t="shared" si="1524"/>
        <v>0</v>
      </c>
      <c r="PT256" s="1460">
        <f t="shared" si="1524"/>
        <v>0</v>
      </c>
      <c r="PU256" s="1460">
        <f t="shared" si="1524"/>
        <v>0</v>
      </c>
      <c r="PV256" s="1460">
        <f t="shared" si="1525"/>
        <v>0</v>
      </c>
      <c r="PW256" s="1460">
        <f t="shared" si="1525"/>
        <v>0</v>
      </c>
      <c r="PX256" s="1460">
        <f t="shared" si="1525"/>
        <v>0</v>
      </c>
      <c r="PY256" s="1460">
        <f t="shared" si="1525"/>
        <v>0</v>
      </c>
      <c r="PZ256" s="1460">
        <f t="shared" si="1525"/>
        <v>0</v>
      </c>
      <c r="QA256" s="1460">
        <f t="shared" si="1525"/>
        <v>0</v>
      </c>
      <c r="QB256" s="1460">
        <f t="shared" si="1525"/>
        <v>0</v>
      </c>
      <c r="QC256" s="1460">
        <f t="shared" si="1525"/>
        <v>0</v>
      </c>
      <c r="QD256" s="1460">
        <f t="shared" si="1525"/>
        <v>0</v>
      </c>
      <c r="QE256" s="1460">
        <f t="shared" si="1525"/>
        <v>0</v>
      </c>
      <c r="QF256" s="1460">
        <f t="shared" si="1525"/>
        <v>0</v>
      </c>
      <c r="QG256" s="1460">
        <f t="shared" si="1525"/>
        <v>0</v>
      </c>
      <c r="QH256" s="1460">
        <f t="shared" si="1525"/>
        <v>0</v>
      </c>
      <c r="QI256" s="1460">
        <f t="shared" si="1525"/>
        <v>0</v>
      </c>
      <c r="QJ256" s="1460">
        <f t="shared" si="1525"/>
        <v>0</v>
      </c>
      <c r="QK256" s="1460">
        <f t="shared" si="1525"/>
        <v>0</v>
      </c>
      <c r="QL256" s="1460">
        <f t="shared" si="1532"/>
        <v>0</v>
      </c>
      <c r="QM256" s="1460">
        <f t="shared" si="1532"/>
        <v>0</v>
      </c>
      <c r="QN256" s="1460">
        <f t="shared" si="1532"/>
        <v>0</v>
      </c>
      <c r="QO256" s="1460">
        <f t="shared" si="1532"/>
        <v>0</v>
      </c>
      <c r="QP256" s="1460">
        <f t="shared" si="1532"/>
        <v>0</v>
      </c>
      <c r="QQ256" s="1460">
        <f t="shared" si="1532"/>
        <v>0</v>
      </c>
    </row>
    <row r="257" spans="1:459" s="1466" customFormat="1" ht="22.5" customHeight="1">
      <c r="A257" s="1468"/>
      <c r="B257" s="1469"/>
      <c r="C257" s="1469"/>
      <c r="D257" s="1470"/>
      <c r="E257" s="1471"/>
      <c r="F257" s="1472"/>
      <c r="G257" s="1472"/>
      <c r="H257" s="1473">
        <f t="shared" si="1342"/>
        <v>0</v>
      </c>
      <c r="I257" s="1474">
        <v>0</v>
      </c>
      <c r="J257" s="1475">
        <f t="shared" si="437"/>
        <v>0</v>
      </c>
      <c r="K257" s="1476">
        <v>0</v>
      </c>
      <c r="L257" s="1477">
        <f t="shared" si="1343"/>
        <v>0</v>
      </c>
      <c r="M257" s="1477">
        <f t="shared" si="1344"/>
        <v>0</v>
      </c>
      <c r="N257" s="1478"/>
      <c r="O257" s="1479">
        <v>0</v>
      </c>
      <c r="P257" s="1480">
        <v>0</v>
      </c>
      <c r="Q257" s="1828">
        <v>0</v>
      </c>
      <c r="R257" s="1831">
        <f t="shared" si="1345"/>
        <v>0</v>
      </c>
      <c r="S257" s="1481">
        <f>IF(AND(SUM(O257:Q257)=0,N257="NNN"),MIN('Operating History and Pro Forma'!$M$33,'Operating History and Pro Forma'!$T$15)*D257,SUM(O257:Q257)*D257)</f>
        <v>0</v>
      </c>
      <c r="T257" s="1482">
        <f t="shared" si="1346"/>
        <v>0</v>
      </c>
      <c r="U257" s="1483">
        <f t="shared" si="1347"/>
        <v>0</v>
      </c>
      <c r="V257" s="1480"/>
      <c r="W257" s="1514"/>
      <c r="X257" s="1486" t="str">
        <f t="shared" si="1348"/>
        <v/>
      </c>
      <c r="Y257" s="1487">
        <f t="shared" si="1349"/>
        <v>0</v>
      </c>
      <c r="Z257" s="1488"/>
      <c r="AA257" s="1488"/>
      <c r="AB257" s="1488"/>
      <c r="AC257" s="1488"/>
      <c r="AD257" s="1489">
        <f t="shared" si="1350"/>
        <v>0</v>
      </c>
      <c r="AE257" s="1490" t="str">
        <f t="shared" si="1351"/>
        <v/>
      </c>
      <c r="AF257" s="1491">
        <f t="shared" si="1352"/>
        <v>0</v>
      </c>
      <c r="AG257" s="1492">
        <f t="shared" si="1353"/>
        <v>0</v>
      </c>
      <c r="AH257" s="1493">
        <f t="shared" si="1526"/>
        <v>0</v>
      </c>
      <c r="AI257" s="1493">
        <f t="shared" si="1526"/>
        <v>0</v>
      </c>
      <c r="AJ257" s="1494">
        <f t="shared" si="1526"/>
        <v>0</v>
      </c>
      <c r="AK257" s="1494">
        <f t="shared" si="1526"/>
        <v>0</v>
      </c>
      <c r="AL257" s="1495">
        <f t="shared" si="1526"/>
        <v>0</v>
      </c>
      <c r="AM257" s="1496">
        <f t="shared" si="1526"/>
        <v>0</v>
      </c>
      <c r="AN257" s="1497">
        <f t="shared" si="399"/>
        <v>0</v>
      </c>
      <c r="AO257" s="1498">
        <f t="shared" si="1327"/>
        <v>0</v>
      </c>
      <c r="AP257" s="1499">
        <f t="shared" si="1354"/>
        <v>0</v>
      </c>
      <c r="AQ257" s="1500">
        <f t="shared" si="1355"/>
        <v>0</v>
      </c>
      <c r="AR257" s="1501">
        <f t="shared" si="1356"/>
        <v>0</v>
      </c>
      <c r="AS257" s="1498">
        <f t="shared" si="1324"/>
        <v>0</v>
      </c>
      <c r="AT257" s="1501">
        <f t="shared" si="1357"/>
        <v>0</v>
      </c>
      <c r="AU257" s="1498">
        <f t="shared" si="1358"/>
        <v>1</v>
      </c>
      <c r="AV257" s="1498">
        <f t="shared" si="1359"/>
        <v>2</v>
      </c>
      <c r="AW257" s="1499">
        <f t="shared" si="1360"/>
        <v>0</v>
      </c>
      <c r="AX257" s="1502">
        <f t="shared" si="1361"/>
        <v>0</v>
      </c>
      <c r="AY257" s="1503">
        <f t="shared" si="1362"/>
        <v>0</v>
      </c>
      <c r="AZ257" s="1498">
        <f t="shared" si="1363"/>
        <v>2</v>
      </c>
      <c r="BA257" s="1498">
        <f t="shared" si="1364"/>
        <v>3</v>
      </c>
      <c r="BB257" s="1499">
        <f t="shared" si="1365"/>
        <v>0</v>
      </c>
      <c r="BC257" s="1502">
        <f t="shared" si="1366"/>
        <v>0</v>
      </c>
      <c r="BD257" s="1503">
        <f t="shared" si="1367"/>
        <v>0</v>
      </c>
      <c r="BE257" s="1498">
        <f t="shared" si="1368"/>
        <v>3</v>
      </c>
      <c r="BF257" s="1498">
        <f t="shared" si="1369"/>
        <v>4</v>
      </c>
      <c r="BG257" s="1499">
        <f t="shared" si="1370"/>
        <v>0</v>
      </c>
      <c r="BH257" s="1502">
        <f t="shared" si="1371"/>
        <v>0</v>
      </c>
      <c r="BI257" s="1502">
        <f t="shared" si="1372"/>
        <v>0</v>
      </c>
      <c r="BJ257" s="1504">
        <f t="shared" si="1373"/>
        <v>1900</v>
      </c>
      <c r="BK257" s="1505" t="str">
        <f t="shared" si="1374"/>
        <v/>
      </c>
      <c r="BL257" s="1506"/>
      <c r="BM257" s="1507">
        <f t="shared" si="1375"/>
        <v>0</v>
      </c>
      <c r="BN257" s="1508">
        <f t="shared" si="1540"/>
        <v>0</v>
      </c>
      <c r="BO257" s="1508">
        <f t="shared" si="1540"/>
        <v>0</v>
      </c>
      <c r="BP257" s="1508">
        <f t="shared" si="1540"/>
        <v>0</v>
      </c>
      <c r="BQ257" s="1508">
        <f t="shared" si="1540"/>
        <v>0</v>
      </c>
      <c r="BR257" s="1508">
        <f t="shared" si="1540"/>
        <v>0</v>
      </c>
      <c r="BS257" s="1508">
        <f t="shared" si="1540"/>
        <v>0</v>
      </c>
      <c r="BT257" s="1508">
        <f t="shared" si="1540"/>
        <v>0</v>
      </c>
      <c r="BU257" s="1508">
        <f t="shared" si="1540"/>
        <v>0</v>
      </c>
      <c r="BV257" s="1508">
        <f t="shared" si="1540"/>
        <v>0</v>
      </c>
      <c r="BW257" s="1508">
        <f t="shared" si="1540"/>
        <v>0</v>
      </c>
      <c r="BX257" s="1508">
        <f t="shared" si="1540"/>
        <v>0</v>
      </c>
      <c r="BY257" s="1507">
        <f t="shared" si="1540"/>
        <v>0</v>
      </c>
      <c r="BZ257" s="1508">
        <f t="shared" si="1540"/>
        <v>0</v>
      </c>
      <c r="CA257" s="1508">
        <f t="shared" si="1540"/>
        <v>0</v>
      </c>
      <c r="CB257" s="1508">
        <f t="shared" si="1540"/>
        <v>0</v>
      </c>
      <c r="CC257" s="1508">
        <f t="shared" si="1540"/>
        <v>0</v>
      </c>
      <c r="CD257" s="1508">
        <f t="shared" si="1534"/>
        <v>0</v>
      </c>
      <c r="CE257" s="1508">
        <f t="shared" si="1534"/>
        <v>0</v>
      </c>
      <c r="CF257" s="1508">
        <f t="shared" si="1534"/>
        <v>0</v>
      </c>
      <c r="CG257" s="1508">
        <f t="shared" si="1534"/>
        <v>0</v>
      </c>
      <c r="CH257" s="1508">
        <f t="shared" si="1534"/>
        <v>0</v>
      </c>
      <c r="CI257" s="1508">
        <f t="shared" si="1534"/>
        <v>0</v>
      </c>
      <c r="CJ257" s="1509">
        <f t="shared" si="1534"/>
        <v>0</v>
      </c>
      <c r="CK257" s="1507">
        <f t="shared" si="1534"/>
        <v>0</v>
      </c>
      <c r="CL257" s="1508">
        <f t="shared" si="1534"/>
        <v>0</v>
      </c>
      <c r="CM257" s="1508">
        <f t="shared" si="1534"/>
        <v>0</v>
      </c>
      <c r="CN257" s="1508">
        <f t="shared" si="1534"/>
        <v>0</v>
      </c>
      <c r="CO257" s="1508">
        <f t="shared" si="1534"/>
        <v>0</v>
      </c>
      <c r="CP257" s="1508">
        <f t="shared" si="1534"/>
        <v>0</v>
      </c>
      <c r="CQ257" s="1508">
        <f t="shared" si="1534"/>
        <v>0</v>
      </c>
      <c r="CR257" s="1508">
        <f t="shared" si="1534"/>
        <v>0</v>
      </c>
      <c r="CS257" s="1508">
        <f t="shared" si="1534"/>
        <v>0</v>
      </c>
      <c r="CT257" s="1508">
        <f t="shared" si="1535"/>
        <v>0</v>
      </c>
      <c r="CU257" s="1508">
        <f t="shared" si="1535"/>
        <v>0</v>
      </c>
      <c r="CV257" s="1509">
        <f t="shared" si="1535"/>
        <v>0</v>
      </c>
      <c r="CW257" s="1508">
        <f t="shared" si="1535"/>
        <v>0</v>
      </c>
      <c r="CX257" s="1508">
        <f t="shared" si="1535"/>
        <v>0</v>
      </c>
      <c r="CY257" s="1508">
        <f t="shared" si="1535"/>
        <v>0</v>
      </c>
      <c r="CZ257" s="1508">
        <f t="shared" si="1535"/>
        <v>0</v>
      </c>
      <c r="DA257" s="1508">
        <f t="shared" si="1535"/>
        <v>0</v>
      </c>
      <c r="DB257" s="1508">
        <f t="shared" si="1535"/>
        <v>0</v>
      </c>
      <c r="DC257" s="1508">
        <f t="shared" si="1535"/>
        <v>0</v>
      </c>
      <c r="DD257" s="1508">
        <f t="shared" si="1535"/>
        <v>0</v>
      </c>
      <c r="DE257" s="1508">
        <f t="shared" si="1535"/>
        <v>0</v>
      </c>
      <c r="DF257" s="1508">
        <f t="shared" si="1535"/>
        <v>0</v>
      </c>
      <c r="DG257" s="1508">
        <f t="shared" si="1535"/>
        <v>0</v>
      </c>
      <c r="DH257" s="1509">
        <f t="shared" si="1535"/>
        <v>0</v>
      </c>
      <c r="DI257" s="1508">
        <f t="shared" si="1535"/>
        <v>0</v>
      </c>
      <c r="DJ257" s="1508">
        <f t="shared" si="1536"/>
        <v>0</v>
      </c>
      <c r="DK257" s="1508">
        <f t="shared" si="1536"/>
        <v>0</v>
      </c>
      <c r="DL257" s="1508">
        <f t="shared" si="1536"/>
        <v>0</v>
      </c>
      <c r="DM257" s="1508">
        <f t="shared" si="1536"/>
        <v>0</v>
      </c>
      <c r="DN257" s="1508">
        <f t="shared" si="1536"/>
        <v>0</v>
      </c>
      <c r="DO257" s="1508">
        <f t="shared" si="1536"/>
        <v>0</v>
      </c>
      <c r="DP257" s="1508">
        <f t="shared" si="1536"/>
        <v>0</v>
      </c>
      <c r="DQ257" s="1508">
        <f t="shared" si="1536"/>
        <v>0</v>
      </c>
      <c r="DR257" s="1508">
        <f t="shared" si="1536"/>
        <v>0</v>
      </c>
      <c r="DS257" s="1508">
        <f t="shared" si="1536"/>
        <v>0</v>
      </c>
      <c r="DT257" s="1509">
        <f t="shared" si="1536"/>
        <v>0</v>
      </c>
      <c r="DU257" s="1507">
        <f t="shared" si="1536"/>
        <v>0</v>
      </c>
      <c r="DV257" s="1508">
        <f t="shared" si="1536"/>
        <v>0</v>
      </c>
      <c r="DW257" s="1508">
        <f t="shared" si="1536"/>
        <v>0</v>
      </c>
      <c r="DX257" s="1508">
        <f t="shared" si="1536"/>
        <v>0</v>
      </c>
      <c r="DY257" s="1508">
        <f t="shared" si="1536"/>
        <v>0</v>
      </c>
      <c r="DZ257" s="1508">
        <f t="shared" si="1537"/>
        <v>0</v>
      </c>
      <c r="EA257" s="1508">
        <f t="shared" si="1537"/>
        <v>0</v>
      </c>
      <c r="EB257" s="1508">
        <f t="shared" si="1537"/>
        <v>0</v>
      </c>
      <c r="EC257" s="1508">
        <f t="shared" si="1537"/>
        <v>0</v>
      </c>
      <c r="ED257" s="1508">
        <f t="shared" si="1537"/>
        <v>0</v>
      </c>
      <c r="EE257" s="1508">
        <f t="shared" si="1537"/>
        <v>0</v>
      </c>
      <c r="EF257" s="1508">
        <f t="shared" si="1537"/>
        <v>0</v>
      </c>
      <c r="EG257" s="1507">
        <f t="shared" si="1537"/>
        <v>0</v>
      </c>
      <c r="EH257" s="1508">
        <f t="shared" si="1537"/>
        <v>0</v>
      </c>
      <c r="EI257" s="1508">
        <f t="shared" si="1537"/>
        <v>0</v>
      </c>
      <c r="EJ257" s="1508">
        <f t="shared" si="1537"/>
        <v>0</v>
      </c>
      <c r="EK257" s="1508">
        <f t="shared" si="1537"/>
        <v>0</v>
      </c>
      <c r="EL257" s="1508">
        <f t="shared" si="1537"/>
        <v>0</v>
      </c>
      <c r="EM257" s="1508">
        <f t="shared" si="1537"/>
        <v>0</v>
      </c>
      <c r="EN257" s="1508">
        <f t="shared" si="1537"/>
        <v>0</v>
      </c>
      <c r="EO257" s="1508">
        <f t="shared" si="1537"/>
        <v>0</v>
      </c>
      <c r="EP257" s="1508">
        <f t="shared" si="1538"/>
        <v>0</v>
      </c>
      <c r="EQ257" s="1508">
        <f t="shared" si="1538"/>
        <v>0</v>
      </c>
      <c r="ER257" s="1509">
        <f t="shared" si="1538"/>
        <v>0</v>
      </c>
      <c r="ES257" s="1507">
        <f t="shared" si="1538"/>
        <v>0</v>
      </c>
      <c r="ET257" s="1508">
        <f t="shared" si="1538"/>
        <v>0</v>
      </c>
      <c r="EU257" s="1508">
        <f t="shared" si="1538"/>
        <v>0</v>
      </c>
      <c r="EV257" s="1508">
        <f t="shared" si="1538"/>
        <v>0</v>
      </c>
      <c r="EW257" s="1508">
        <f t="shared" si="1538"/>
        <v>0</v>
      </c>
      <c r="EX257" s="1508">
        <f t="shared" si="1538"/>
        <v>0</v>
      </c>
      <c r="EY257" s="1508">
        <f t="shared" si="1538"/>
        <v>0</v>
      </c>
      <c r="EZ257" s="1508">
        <f t="shared" si="1538"/>
        <v>0</v>
      </c>
      <c r="FA257" s="1508">
        <f t="shared" si="1538"/>
        <v>0</v>
      </c>
      <c r="FB257" s="1508">
        <f t="shared" si="1538"/>
        <v>0</v>
      </c>
      <c r="FC257" s="1508">
        <f t="shared" si="1538"/>
        <v>0</v>
      </c>
      <c r="FD257" s="1509">
        <f t="shared" si="1538"/>
        <v>0</v>
      </c>
      <c r="FE257" s="1508">
        <f t="shared" si="1538"/>
        <v>0</v>
      </c>
      <c r="FF257" s="1508">
        <f t="shared" si="1339"/>
        <v>0</v>
      </c>
      <c r="FG257" s="1508">
        <f t="shared" si="1533"/>
        <v>0</v>
      </c>
      <c r="FH257" s="1508">
        <f t="shared" si="1533"/>
        <v>0</v>
      </c>
      <c r="FI257" s="1508">
        <f t="shared" si="1533"/>
        <v>0</v>
      </c>
      <c r="FJ257" s="1508">
        <f t="shared" si="1533"/>
        <v>0</v>
      </c>
      <c r="FK257" s="1508">
        <f t="shared" si="1533"/>
        <v>0</v>
      </c>
      <c r="FL257" s="1508">
        <f t="shared" si="1533"/>
        <v>0</v>
      </c>
      <c r="FM257" s="1508">
        <f t="shared" si="1533"/>
        <v>0</v>
      </c>
      <c r="FN257" s="1508">
        <f t="shared" si="1533"/>
        <v>0</v>
      </c>
      <c r="FO257" s="1508">
        <f t="shared" si="1533"/>
        <v>0</v>
      </c>
      <c r="FP257" s="1509">
        <f t="shared" si="1533"/>
        <v>0</v>
      </c>
      <c r="FQ257" s="1508">
        <f t="shared" si="1533"/>
        <v>0</v>
      </c>
      <c r="FR257" s="1508">
        <f t="shared" si="1533"/>
        <v>0</v>
      </c>
      <c r="FS257" s="1508">
        <f t="shared" si="1533"/>
        <v>0</v>
      </c>
      <c r="FT257" s="1508">
        <f t="shared" si="1533"/>
        <v>0</v>
      </c>
      <c r="FU257" s="1508">
        <f t="shared" si="1533"/>
        <v>0</v>
      </c>
      <c r="FV257" s="1508">
        <f t="shared" si="1533"/>
        <v>0</v>
      </c>
      <c r="FW257" s="1508">
        <f t="shared" si="1527"/>
        <v>0</v>
      </c>
      <c r="FX257" s="1508">
        <f t="shared" si="1527"/>
        <v>0</v>
      </c>
      <c r="FY257" s="1508">
        <f t="shared" si="1527"/>
        <v>0</v>
      </c>
      <c r="FZ257" s="1508">
        <f t="shared" si="1527"/>
        <v>0</v>
      </c>
      <c r="GA257" s="1508">
        <f t="shared" si="1527"/>
        <v>0</v>
      </c>
      <c r="GB257" s="1509">
        <f t="shared" si="1527"/>
        <v>0</v>
      </c>
      <c r="GC257" s="1506"/>
      <c r="GD257" s="1458">
        <f t="shared" si="1377"/>
        <v>1</v>
      </c>
      <c r="GE257" s="1510">
        <f t="shared" si="1528"/>
        <v>0</v>
      </c>
      <c r="GF257" s="1511">
        <f t="shared" si="1528"/>
        <v>0</v>
      </c>
      <c r="GG257" s="1511">
        <f t="shared" si="1528"/>
        <v>0</v>
      </c>
      <c r="GH257" s="1511">
        <f t="shared" si="1528"/>
        <v>0</v>
      </c>
      <c r="GI257" s="1511">
        <f t="shared" si="1528"/>
        <v>0</v>
      </c>
      <c r="GJ257" s="1511">
        <f t="shared" si="1528"/>
        <v>0</v>
      </c>
      <c r="GK257" s="1511">
        <f t="shared" si="1528"/>
        <v>0</v>
      </c>
      <c r="GL257" s="1511">
        <f t="shared" si="1528"/>
        <v>0</v>
      </c>
      <c r="GM257" s="1511">
        <f t="shared" si="1528"/>
        <v>0</v>
      </c>
      <c r="GN257" s="1512">
        <f t="shared" si="1528"/>
        <v>0</v>
      </c>
      <c r="GO257" s="1513">
        <f t="shared" si="1378"/>
        <v>0</v>
      </c>
      <c r="GP257" s="1506"/>
      <c r="GQ257" s="1510">
        <f t="shared" si="1539"/>
        <v>0</v>
      </c>
      <c r="GR257" s="1511">
        <f t="shared" si="1542"/>
        <v>0</v>
      </c>
      <c r="GS257" s="1511">
        <f t="shared" si="1542"/>
        <v>0</v>
      </c>
      <c r="GT257" s="1511">
        <f t="shared" si="1542"/>
        <v>0</v>
      </c>
      <c r="GU257" s="1511">
        <f t="shared" si="1542"/>
        <v>0</v>
      </c>
      <c r="GV257" s="1511">
        <f t="shared" si="1542"/>
        <v>0</v>
      </c>
      <c r="GW257" s="1511">
        <f t="shared" si="1542"/>
        <v>0</v>
      </c>
      <c r="GX257" s="1511">
        <f t="shared" si="1542"/>
        <v>0</v>
      </c>
      <c r="GY257" s="1511">
        <f t="shared" si="1542"/>
        <v>0</v>
      </c>
      <c r="GZ257" s="1512">
        <f t="shared" si="1542"/>
        <v>0</v>
      </c>
      <c r="HA257" s="1513">
        <f t="shared" si="1379"/>
        <v>0</v>
      </c>
      <c r="HB257" s="1506">
        <f t="shared" si="1380"/>
        <v>1</v>
      </c>
      <c r="HC257" s="1506"/>
      <c r="HD257" s="1508">
        <f t="shared" si="1381"/>
        <v>0</v>
      </c>
      <c r="HE257" s="1460">
        <f t="shared" si="1382"/>
        <v>0</v>
      </c>
      <c r="HF257" s="1460">
        <f t="shared" si="1383"/>
        <v>0</v>
      </c>
      <c r="HG257" s="1460">
        <f t="shared" si="1384"/>
        <v>0</v>
      </c>
      <c r="HH257" s="1460">
        <f t="shared" si="1385"/>
        <v>0</v>
      </c>
      <c r="HI257" s="1460">
        <f t="shared" si="1386"/>
        <v>0</v>
      </c>
      <c r="HJ257" s="1460">
        <f t="shared" si="1387"/>
        <v>0</v>
      </c>
      <c r="HK257" s="1460">
        <f t="shared" si="1388"/>
        <v>0</v>
      </c>
      <c r="HL257" s="1460">
        <f t="shared" si="1389"/>
        <v>0</v>
      </c>
      <c r="HM257" s="1460">
        <f t="shared" si="1390"/>
        <v>0</v>
      </c>
      <c r="HN257" s="1460">
        <f t="shared" si="1391"/>
        <v>0</v>
      </c>
      <c r="HO257" s="1460">
        <f t="shared" si="1392"/>
        <v>0</v>
      </c>
      <c r="HP257" s="1460">
        <f t="shared" si="1393"/>
        <v>0</v>
      </c>
      <c r="HQ257" s="1460">
        <f t="shared" si="1394"/>
        <v>0</v>
      </c>
      <c r="HR257" s="1460">
        <f t="shared" si="1395"/>
        <v>0</v>
      </c>
      <c r="HS257" s="1460">
        <f t="shared" si="1396"/>
        <v>0</v>
      </c>
      <c r="HT257" s="1460">
        <f t="shared" si="1397"/>
        <v>0</v>
      </c>
      <c r="HU257" s="1460">
        <f t="shared" si="1398"/>
        <v>0</v>
      </c>
      <c r="HV257" s="1460">
        <f t="shared" si="1399"/>
        <v>0</v>
      </c>
      <c r="HW257" s="1460">
        <f t="shared" si="1400"/>
        <v>0</v>
      </c>
      <c r="HX257" s="1460">
        <f t="shared" si="1401"/>
        <v>0</v>
      </c>
      <c r="HY257" s="1460">
        <f t="shared" si="1402"/>
        <v>0</v>
      </c>
      <c r="HZ257" s="1460">
        <f t="shared" si="1403"/>
        <v>0</v>
      </c>
      <c r="IA257" s="1460">
        <f t="shared" si="1404"/>
        <v>0</v>
      </c>
      <c r="IB257" s="1460">
        <f t="shared" si="1405"/>
        <v>0</v>
      </c>
      <c r="IC257" s="1460">
        <f t="shared" si="1406"/>
        <v>0</v>
      </c>
      <c r="ID257" s="1460">
        <f t="shared" si="1407"/>
        <v>0</v>
      </c>
      <c r="IE257" s="1460">
        <f t="shared" si="1408"/>
        <v>0</v>
      </c>
      <c r="IF257" s="1460">
        <f t="shared" si="1409"/>
        <v>0</v>
      </c>
      <c r="IG257" s="1460">
        <f t="shared" si="1410"/>
        <v>0</v>
      </c>
      <c r="IH257" s="1460">
        <f t="shared" si="1411"/>
        <v>0</v>
      </c>
      <c r="II257" s="1460">
        <f t="shared" si="1412"/>
        <v>0</v>
      </c>
      <c r="IJ257" s="1460">
        <f t="shared" si="1413"/>
        <v>0</v>
      </c>
      <c r="IK257" s="1460">
        <f t="shared" si="1414"/>
        <v>0</v>
      </c>
      <c r="IL257" s="1460">
        <f t="shared" si="1415"/>
        <v>0</v>
      </c>
      <c r="IM257" s="1460">
        <f t="shared" si="1416"/>
        <v>0</v>
      </c>
      <c r="IN257" s="1460">
        <f t="shared" si="1417"/>
        <v>0</v>
      </c>
      <c r="IO257" s="1460">
        <f t="shared" si="1418"/>
        <v>0</v>
      </c>
      <c r="IP257" s="1460">
        <f t="shared" si="1419"/>
        <v>0</v>
      </c>
      <c r="IQ257" s="1460">
        <f t="shared" si="1420"/>
        <v>0</v>
      </c>
      <c r="IR257" s="1460">
        <f t="shared" si="1421"/>
        <v>0</v>
      </c>
      <c r="IS257" s="1460">
        <f t="shared" si="1422"/>
        <v>0</v>
      </c>
      <c r="IT257" s="1460">
        <f t="shared" si="1423"/>
        <v>0</v>
      </c>
      <c r="IU257" s="1460">
        <f t="shared" si="1424"/>
        <v>0</v>
      </c>
      <c r="IV257" s="1460">
        <f t="shared" si="1425"/>
        <v>0</v>
      </c>
      <c r="IW257" s="1460">
        <f t="shared" si="1426"/>
        <v>0</v>
      </c>
      <c r="IX257" s="1460">
        <f t="shared" si="1427"/>
        <v>0</v>
      </c>
      <c r="IY257" s="1460">
        <f t="shared" si="1428"/>
        <v>0</v>
      </c>
      <c r="IZ257" s="1460">
        <f t="shared" si="1429"/>
        <v>0</v>
      </c>
      <c r="JA257" s="1460">
        <f t="shared" si="1430"/>
        <v>0</v>
      </c>
      <c r="JB257" s="1460">
        <f t="shared" si="1431"/>
        <v>0</v>
      </c>
      <c r="JC257" s="1460">
        <f t="shared" si="1432"/>
        <v>0</v>
      </c>
      <c r="JD257" s="1460">
        <f t="shared" si="1433"/>
        <v>0</v>
      </c>
      <c r="JE257" s="1460">
        <f t="shared" si="1434"/>
        <v>0</v>
      </c>
      <c r="JF257" s="1460">
        <f t="shared" si="1435"/>
        <v>0</v>
      </c>
      <c r="JG257" s="1460">
        <f t="shared" si="1436"/>
        <v>0</v>
      </c>
      <c r="JH257" s="1460">
        <f t="shared" si="1437"/>
        <v>0</v>
      </c>
      <c r="JI257" s="1460">
        <f t="shared" si="1438"/>
        <v>0</v>
      </c>
      <c r="JJ257" s="1460">
        <f t="shared" si="1439"/>
        <v>0</v>
      </c>
      <c r="JK257" s="1460">
        <f t="shared" si="1440"/>
        <v>0</v>
      </c>
      <c r="JL257" s="1460">
        <f t="shared" si="1441"/>
        <v>0</v>
      </c>
      <c r="JM257" s="1460">
        <f t="shared" si="1442"/>
        <v>0</v>
      </c>
      <c r="JN257" s="1460">
        <f t="shared" si="1443"/>
        <v>0</v>
      </c>
      <c r="JO257" s="1460">
        <f t="shared" si="1444"/>
        <v>0</v>
      </c>
      <c r="JP257" s="1460">
        <f t="shared" si="1445"/>
        <v>0</v>
      </c>
      <c r="JQ257" s="1460">
        <f t="shared" si="1446"/>
        <v>0</v>
      </c>
      <c r="JR257" s="1460">
        <f t="shared" si="1447"/>
        <v>0</v>
      </c>
      <c r="JS257" s="1460">
        <f t="shared" si="1448"/>
        <v>0</v>
      </c>
      <c r="JT257" s="1460">
        <f t="shared" si="1449"/>
        <v>0</v>
      </c>
      <c r="JU257" s="1460">
        <f t="shared" si="1450"/>
        <v>0</v>
      </c>
      <c r="JV257" s="1460">
        <f t="shared" si="1451"/>
        <v>0</v>
      </c>
      <c r="JW257" s="1460">
        <f t="shared" si="1452"/>
        <v>0</v>
      </c>
      <c r="JX257" s="1460">
        <f t="shared" si="1453"/>
        <v>0</v>
      </c>
      <c r="JY257" s="1460">
        <f t="shared" si="1454"/>
        <v>0</v>
      </c>
      <c r="JZ257" s="1460">
        <f t="shared" si="1455"/>
        <v>0</v>
      </c>
      <c r="KA257" s="1460">
        <f t="shared" si="1456"/>
        <v>0</v>
      </c>
      <c r="KB257" s="1460">
        <f t="shared" si="1457"/>
        <v>0</v>
      </c>
      <c r="KC257" s="1460">
        <f t="shared" si="1458"/>
        <v>0</v>
      </c>
      <c r="KD257" s="1460">
        <f t="shared" si="1459"/>
        <v>0</v>
      </c>
      <c r="KE257" s="1460">
        <f t="shared" si="1460"/>
        <v>0</v>
      </c>
      <c r="KF257" s="1460">
        <f t="shared" si="1461"/>
        <v>0</v>
      </c>
      <c r="KG257" s="1460">
        <f t="shared" si="1462"/>
        <v>0</v>
      </c>
      <c r="KH257" s="1460">
        <f t="shared" si="1463"/>
        <v>0</v>
      </c>
      <c r="KI257" s="1460">
        <f t="shared" si="1464"/>
        <v>0</v>
      </c>
      <c r="KJ257" s="1460">
        <f t="shared" si="1465"/>
        <v>0</v>
      </c>
      <c r="KK257" s="1460">
        <f t="shared" si="1466"/>
        <v>0</v>
      </c>
      <c r="KL257" s="1460">
        <f t="shared" si="1467"/>
        <v>0</v>
      </c>
      <c r="KM257" s="1460">
        <f t="shared" si="1468"/>
        <v>0</v>
      </c>
      <c r="KN257" s="1460">
        <f t="shared" si="1469"/>
        <v>0</v>
      </c>
      <c r="KO257" s="1460">
        <f t="shared" si="1470"/>
        <v>0</v>
      </c>
      <c r="KP257" s="1460">
        <f t="shared" si="1471"/>
        <v>0</v>
      </c>
      <c r="KQ257" s="1460">
        <f t="shared" si="1472"/>
        <v>0</v>
      </c>
      <c r="KR257" s="1460">
        <f t="shared" si="1473"/>
        <v>0</v>
      </c>
      <c r="KS257" s="1460">
        <f t="shared" si="1474"/>
        <v>0</v>
      </c>
      <c r="KT257" s="1460">
        <f t="shared" si="1475"/>
        <v>0</v>
      </c>
      <c r="KU257" s="1460">
        <f t="shared" si="1476"/>
        <v>0</v>
      </c>
      <c r="KV257" s="1460">
        <f t="shared" si="1477"/>
        <v>0</v>
      </c>
      <c r="KW257" s="1460">
        <f t="shared" si="1478"/>
        <v>0</v>
      </c>
      <c r="KX257" s="1460">
        <f t="shared" si="1479"/>
        <v>0</v>
      </c>
      <c r="KY257" s="1460">
        <f t="shared" si="1480"/>
        <v>0</v>
      </c>
      <c r="KZ257" s="1460">
        <f t="shared" si="1481"/>
        <v>0</v>
      </c>
      <c r="LA257" s="1460">
        <f t="shared" si="1482"/>
        <v>0</v>
      </c>
      <c r="LB257" s="1460">
        <f t="shared" si="1483"/>
        <v>0</v>
      </c>
      <c r="LC257" s="1460">
        <f t="shared" si="1484"/>
        <v>0</v>
      </c>
      <c r="LD257" s="1460">
        <f t="shared" si="1485"/>
        <v>0</v>
      </c>
      <c r="LE257" s="1460">
        <f t="shared" si="1486"/>
        <v>0</v>
      </c>
      <c r="LF257" s="1460">
        <f t="shared" si="1487"/>
        <v>0</v>
      </c>
      <c r="LG257" s="1460">
        <f t="shared" si="1488"/>
        <v>0</v>
      </c>
      <c r="LH257" s="1460">
        <f t="shared" si="1489"/>
        <v>0</v>
      </c>
      <c r="LI257" s="1460">
        <f t="shared" si="1490"/>
        <v>0</v>
      </c>
      <c r="LJ257" s="1460">
        <f t="shared" si="1491"/>
        <v>0</v>
      </c>
      <c r="LK257" s="1460">
        <f t="shared" si="1492"/>
        <v>0</v>
      </c>
      <c r="LL257" s="1460">
        <f t="shared" si="1493"/>
        <v>0</v>
      </c>
      <c r="LM257" s="1460">
        <f t="shared" si="1494"/>
        <v>0</v>
      </c>
      <c r="LN257" s="1460">
        <f t="shared" si="1495"/>
        <v>0</v>
      </c>
      <c r="LO257" s="1460">
        <f t="shared" si="1496"/>
        <v>0</v>
      </c>
      <c r="LP257" s="1460">
        <f t="shared" si="1497"/>
        <v>0</v>
      </c>
      <c r="LQ257" s="1460">
        <f t="shared" si="1498"/>
        <v>0</v>
      </c>
      <c r="LR257" s="1460">
        <f t="shared" si="1499"/>
        <v>0</v>
      </c>
      <c r="LS257" s="1460">
        <f t="shared" si="1500"/>
        <v>0</v>
      </c>
      <c r="LW257" s="1467">
        <f t="shared" si="1501"/>
        <v>0</v>
      </c>
      <c r="LX257" s="1467">
        <f t="shared" si="1502"/>
        <v>0</v>
      </c>
      <c r="LY257" s="1467">
        <f t="shared" si="1503"/>
        <v>0</v>
      </c>
      <c r="LZ257" s="1467">
        <f t="shared" si="1504"/>
        <v>0</v>
      </c>
      <c r="MA257" s="1506"/>
      <c r="MB257" s="1460">
        <f t="shared" si="1505"/>
        <v>0</v>
      </c>
      <c r="MC257" s="1460">
        <f t="shared" si="1541"/>
        <v>0</v>
      </c>
      <c r="MD257" s="1460">
        <f t="shared" si="1541"/>
        <v>0</v>
      </c>
      <c r="ME257" s="1460">
        <f t="shared" si="1541"/>
        <v>0</v>
      </c>
      <c r="MF257" s="1460">
        <f t="shared" si="1541"/>
        <v>0</v>
      </c>
      <c r="MG257" s="1460">
        <f t="shared" si="1541"/>
        <v>0</v>
      </c>
      <c r="MH257" s="1460">
        <f t="shared" si="1541"/>
        <v>0</v>
      </c>
      <c r="MI257" s="1460">
        <f t="shared" si="1541"/>
        <v>0</v>
      </c>
      <c r="MJ257" s="1460">
        <f t="shared" si="1541"/>
        <v>0</v>
      </c>
      <c r="MK257" s="1460">
        <f t="shared" si="1541"/>
        <v>0</v>
      </c>
      <c r="ML257" s="1460">
        <f t="shared" si="1541"/>
        <v>0</v>
      </c>
      <c r="MM257" s="1460">
        <f t="shared" si="1541"/>
        <v>0</v>
      </c>
      <c r="MN257" s="1460">
        <f t="shared" si="1541"/>
        <v>0</v>
      </c>
      <c r="MO257" s="1460">
        <f t="shared" si="1541"/>
        <v>0</v>
      </c>
      <c r="MP257" s="1460">
        <f t="shared" si="1541"/>
        <v>0</v>
      </c>
      <c r="MQ257" s="1460">
        <f t="shared" si="1541"/>
        <v>0</v>
      </c>
      <c r="MR257" s="1460">
        <f t="shared" si="1541"/>
        <v>0</v>
      </c>
      <c r="MS257" s="1460">
        <f t="shared" si="1529"/>
        <v>0</v>
      </c>
      <c r="MT257" s="1460">
        <f t="shared" si="1529"/>
        <v>0</v>
      </c>
      <c r="MU257" s="1460">
        <f t="shared" si="1529"/>
        <v>0</v>
      </c>
      <c r="MV257" s="1460">
        <f t="shared" si="1529"/>
        <v>0</v>
      </c>
      <c r="MW257" s="1460">
        <f t="shared" si="1529"/>
        <v>0</v>
      </c>
      <c r="MX257" s="1460">
        <f t="shared" si="1529"/>
        <v>0</v>
      </c>
      <c r="MY257" s="1460">
        <f t="shared" si="1529"/>
        <v>0</v>
      </c>
      <c r="MZ257" s="1460">
        <f t="shared" si="1529"/>
        <v>0</v>
      </c>
      <c r="NA257" s="1460">
        <f t="shared" si="1529"/>
        <v>0</v>
      </c>
      <c r="NB257" s="1460">
        <f t="shared" si="1529"/>
        <v>0</v>
      </c>
      <c r="NC257" s="1460">
        <f t="shared" si="1529"/>
        <v>0</v>
      </c>
      <c r="ND257" s="1460">
        <f t="shared" si="1529"/>
        <v>0</v>
      </c>
      <c r="NE257" s="1460">
        <f t="shared" si="1529"/>
        <v>0</v>
      </c>
      <c r="NF257" s="1460">
        <f t="shared" si="1529"/>
        <v>0</v>
      </c>
      <c r="NG257" s="1460">
        <f t="shared" si="1529"/>
        <v>0</v>
      </c>
      <c r="NH257" s="1460">
        <f t="shared" si="1529"/>
        <v>0</v>
      </c>
      <c r="NI257" s="1460">
        <f t="shared" si="1530"/>
        <v>0</v>
      </c>
      <c r="NJ257" s="1460">
        <f t="shared" si="1530"/>
        <v>0</v>
      </c>
      <c r="NK257" s="1460">
        <f t="shared" si="1530"/>
        <v>0</v>
      </c>
      <c r="NL257" s="1460">
        <f t="shared" si="1530"/>
        <v>0</v>
      </c>
      <c r="NM257" s="1460">
        <f t="shared" si="1530"/>
        <v>0</v>
      </c>
      <c r="NN257" s="1460">
        <f t="shared" si="1530"/>
        <v>0</v>
      </c>
      <c r="NO257" s="1460">
        <f t="shared" si="1530"/>
        <v>0</v>
      </c>
      <c r="NP257" s="1460">
        <f t="shared" si="1530"/>
        <v>0</v>
      </c>
      <c r="NQ257" s="1460">
        <f t="shared" si="1530"/>
        <v>0</v>
      </c>
      <c r="NR257" s="1460">
        <f t="shared" si="1530"/>
        <v>0</v>
      </c>
      <c r="NS257" s="1460">
        <f t="shared" si="1530"/>
        <v>0</v>
      </c>
      <c r="NT257" s="1460">
        <f t="shared" si="1530"/>
        <v>0</v>
      </c>
      <c r="NU257" s="1460">
        <f t="shared" si="1530"/>
        <v>0</v>
      </c>
      <c r="NV257" s="1460">
        <f t="shared" si="1530"/>
        <v>0</v>
      </c>
      <c r="NW257" s="1460">
        <f t="shared" si="1530"/>
        <v>0</v>
      </c>
      <c r="NX257" s="1460">
        <f t="shared" si="1530"/>
        <v>0</v>
      </c>
      <c r="NY257" s="1460">
        <f t="shared" si="1531"/>
        <v>0</v>
      </c>
      <c r="NZ257" s="1460">
        <f t="shared" si="1531"/>
        <v>0</v>
      </c>
      <c r="OA257" s="1460">
        <f t="shared" si="1531"/>
        <v>0</v>
      </c>
      <c r="OB257" s="1460">
        <f t="shared" si="1531"/>
        <v>0</v>
      </c>
      <c r="OC257" s="1460">
        <f t="shared" si="1531"/>
        <v>0</v>
      </c>
      <c r="OD257" s="1460">
        <f t="shared" si="1531"/>
        <v>0</v>
      </c>
      <c r="OE257" s="1460">
        <f t="shared" si="1531"/>
        <v>0</v>
      </c>
      <c r="OF257" s="1460">
        <f t="shared" si="1531"/>
        <v>0</v>
      </c>
      <c r="OG257" s="1460">
        <f t="shared" si="1531"/>
        <v>0</v>
      </c>
      <c r="OH257" s="1460">
        <f t="shared" si="1531"/>
        <v>0</v>
      </c>
      <c r="OI257" s="1460">
        <f t="shared" si="1531"/>
        <v>0</v>
      </c>
      <c r="OJ257" s="1460">
        <f t="shared" si="1531"/>
        <v>0</v>
      </c>
      <c r="OK257" s="1460">
        <f t="shared" si="1531"/>
        <v>0</v>
      </c>
      <c r="OL257" s="1460">
        <f t="shared" si="1531"/>
        <v>0</v>
      </c>
      <c r="OM257" s="1460">
        <f t="shared" si="1531"/>
        <v>0</v>
      </c>
      <c r="ON257" s="1460">
        <f t="shared" si="1531"/>
        <v>0</v>
      </c>
      <c r="OO257" s="1460">
        <f t="shared" si="1513"/>
        <v>0</v>
      </c>
      <c r="OP257" s="1460">
        <f t="shared" si="1523"/>
        <v>0</v>
      </c>
      <c r="OQ257" s="1460">
        <f t="shared" si="1523"/>
        <v>0</v>
      </c>
      <c r="OR257" s="1460">
        <f t="shared" si="1523"/>
        <v>0</v>
      </c>
      <c r="OS257" s="1460">
        <f t="shared" si="1523"/>
        <v>0</v>
      </c>
      <c r="OT257" s="1460">
        <f t="shared" si="1523"/>
        <v>0</v>
      </c>
      <c r="OU257" s="1460">
        <f t="shared" si="1523"/>
        <v>0</v>
      </c>
      <c r="OV257" s="1460">
        <f t="shared" si="1523"/>
        <v>0</v>
      </c>
      <c r="OW257" s="1460">
        <f t="shared" si="1523"/>
        <v>0</v>
      </c>
      <c r="OX257" s="1460">
        <f t="shared" si="1523"/>
        <v>0</v>
      </c>
      <c r="OY257" s="1460">
        <f t="shared" si="1523"/>
        <v>0</v>
      </c>
      <c r="OZ257" s="1460">
        <f t="shared" si="1523"/>
        <v>0</v>
      </c>
      <c r="PA257" s="1460">
        <f t="shared" si="1523"/>
        <v>0</v>
      </c>
      <c r="PB257" s="1460">
        <f t="shared" si="1523"/>
        <v>0</v>
      </c>
      <c r="PC257" s="1460">
        <f t="shared" si="1523"/>
        <v>0</v>
      </c>
      <c r="PD257" s="1460">
        <f t="shared" si="1523"/>
        <v>0</v>
      </c>
      <c r="PE257" s="1460">
        <f t="shared" si="1523"/>
        <v>0</v>
      </c>
      <c r="PF257" s="1460">
        <f t="shared" si="1524"/>
        <v>0</v>
      </c>
      <c r="PG257" s="1460">
        <f t="shared" si="1524"/>
        <v>0</v>
      </c>
      <c r="PH257" s="1460">
        <f t="shared" si="1524"/>
        <v>0</v>
      </c>
      <c r="PI257" s="1460">
        <f t="shared" si="1524"/>
        <v>0</v>
      </c>
      <c r="PJ257" s="1460">
        <f t="shared" si="1524"/>
        <v>0</v>
      </c>
      <c r="PK257" s="1460">
        <f t="shared" si="1524"/>
        <v>0</v>
      </c>
      <c r="PL257" s="1460">
        <f t="shared" si="1524"/>
        <v>0</v>
      </c>
      <c r="PM257" s="1460">
        <f t="shared" si="1524"/>
        <v>0</v>
      </c>
      <c r="PN257" s="1460">
        <f t="shared" si="1524"/>
        <v>0</v>
      </c>
      <c r="PO257" s="1460">
        <f t="shared" si="1524"/>
        <v>0</v>
      </c>
      <c r="PP257" s="1460">
        <f t="shared" si="1524"/>
        <v>0</v>
      </c>
      <c r="PQ257" s="1460">
        <f t="shared" si="1524"/>
        <v>0</v>
      </c>
      <c r="PR257" s="1460">
        <f t="shared" si="1524"/>
        <v>0</v>
      </c>
      <c r="PS257" s="1460">
        <f t="shared" si="1524"/>
        <v>0</v>
      </c>
      <c r="PT257" s="1460">
        <f t="shared" si="1524"/>
        <v>0</v>
      </c>
      <c r="PU257" s="1460">
        <f t="shared" si="1524"/>
        <v>0</v>
      </c>
      <c r="PV257" s="1460">
        <f t="shared" si="1525"/>
        <v>0</v>
      </c>
      <c r="PW257" s="1460">
        <f t="shared" si="1525"/>
        <v>0</v>
      </c>
      <c r="PX257" s="1460">
        <f t="shared" si="1525"/>
        <v>0</v>
      </c>
      <c r="PY257" s="1460">
        <f t="shared" si="1525"/>
        <v>0</v>
      </c>
      <c r="PZ257" s="1460">
        <f t="shared" si="1525"/>
        <v>0</v>
      </c>
      <c r="QA257" s="1460">
        <f t="shared" si="1525"/>
        <v>0</v>
      </c>
      <c r="QB257" s="1460">
        <f t="shared" si="1525"/>
        <v>0</v>
      </c>
      <c r="QC257" s="1460">
        <f t="shared" si="1525"/>
        <v>0</v>
      </c>
      <c r="QD257" s="1460">
        <f t="shared" si="1525"/>
        <v>0</v>
      </c>
      <c r="QE257" s="1460">
        <f t="shared" si="1525"/>
        <v>0</v>
      </c>
      <c r="QF257" s="1460">
        <f t="shared" si="1525"/>
        <v>0</v>
      </c>
      <c r="QG257" s="1460">
        <f t="shared" si="1525"/>
        <v>0</v>
      </c>
      <c r="QH257" s="1460">
        <f t="shared" si="1525"/>
        <v>0</v>
      </c>
      <c r="QI257" s="1460">
        <f t="shared" si="1525"/>
        <v>0</v>
      </c>
      <c r="QJ257" s="1460">
        <f t="shared" si="1525"/>
        <v>0</v>
      </c>
      <c r="QK257" s="1460">
        <f t="shared" si="1525"/>
        <v>0</v>
      </c>
      <c r="QL257" s="1460">
        <f t="shared" si="1532"/>
        <v>0</v>
      </c>
      <c r="QM257" s="1460">
        <f t="shared" si="1532"/>
        <v>0</v>
      </c>
      <c r="QN257" s="1460">
        <f t="shared" si="1532"/>
        <v>0</v>
      </c>
      <c r="QO257" s="1460">
        <f t="shared" si="1532"/>
        <v>0</v>
      </c>
      <c r="QP257" s="1460">
        <f t="shared" si="1532"/>
        <v>0</v>
      </c>
      <c r="QQ257" s="1460">
        <f t="shared" si="1532"/>
        <v>0</v>
      </c>
    </row>
    <row r="258" spans="1:459" s="1466" customFormat="1" ht="22.5" customHeight="1">
      <c r="A258" s="1468"/>
      <c r="B258" s="1469"/>
      <c r="C258" s="1469"/>
      <c r="D258" s="1470"/>
      <c r="E258" s="1471"/>
      <c r="F258" s="1472"/>
      <c r="G258" s="1472"/>
      <c r="H258" s="1473">
        <f t="shared" si="1342"/>
        <v>0</v>
      </c>
      <c r="I258" s="1474">
        <v>0</v>
      </c>
      <c r="J258" s="1475">
        <f t="shared" si="437"/>
        <v>0</v>
      </c>
      <c r="K258" s="1476">
        <v>0</v>
      </c>
      <c r="L258" s="1477">
        <f t="shared" si="1343"/>
        <v>0</v>
      </c>
      <c r="M258" s="1477">
        <f t="shared" si="1344"/>
        <v>0</v>
      </c>
      <c r="N258" s="1478"/>
      <c r="O258" s="1479">
        <v>0</v>
      </c>
      <c r="P258" s="1480">
        <v>0</v>
      </c>
      <c r="Q258" s="1828">
        <v>0</v>
      </c>
      <c r="R258" s="1831">
        <f t="shared" si="1345"/>
        <v>0</v>
      </c>
      <c r="S258" s="1481">
        <f>IF(AND(SUM(O258:Q258)=0,N258="NNN"),MIN('Operating History and Pro Forma'!$M$33,'Operating History and Pro Forma'!$T$15)*D258,SUM(O258:Q258)*D258)</f>
        <v>0</v>
      </c>
      <c r="T258" s="1482">
        <f t="shared" si="1346"/>
        <v>0</v>
      </c>
      <c r="U258" s="1483">
        <f t="shared" si="1347"/>
        <v>0</v>
      </c>
      <c r="V258" s="1480"/>
      <c r="W258" s="1514"/>
      <c r="X258" s="1486" t="str">
        <f t="shared" si="1348"/>
        <v/>
      </c>
      <c r="Y258" s="1487">
        <f t="shared" si="1349"/>
        <v>0</v>
      </c>
      <c r="Z258" s="1488"/>
      <c r="AA258" s="1488"/>
      <c r="AB258" s="1488"/>
      <c r="AC258" s="1488"/>
      <c r="AD258" s="1489">
        <f t="shared" si="1350"/>
        <v>0</v>
      </c>
      <c r="AE258" s="1490" t="str">
        <f t="shared" si="1351"/>
        <v/>
      </c>
      <c r="AF258" s="1491">
        <f t="shared" si="1352"/>
        <v>0</v>
      </c>
      <c r="AG258" s="1492">
        <f t="shared" si="1353"/>
        <v>0</v>
      </c>
      <c r="AH258" s="1493">
        <f t="shared" si="1526"/>
        <v>0</v>
      </c>
      <c r="AI258" s="1493">
        <f t="shared" si="1526"/>
        <v>0</v>
      </c>
      <c r="AJ258" s="1494">
        <f t="shared" si="1526"/>
        <v>0</v>
      </c>
      <c r="AK258" s="1494">
        <f t="shared" si="1526"/>
        <v>0</v>
      </c>
      <c r="AL258" s="1495">
        <f t="shared" si="1526"/>
        <v>0</v>
      </c>
      <c r="AM258" s="1496">
        <f t="shared" si="1526"/>
        <v>0</v>
      </c>
      <c r="AN258" s="1497">
        <f t="shared" si="399"/>
        <v>0</v>
      </c>
      <c r="AO258" s="1498">
        <f t="shared" si="1327"/>
        <v>0</v>
      </c>
      <c r="AP258" s="1499">
        <f t="shared" si="1354"/>
        <v>0</v>
      </c>
      <c r="AQ258" s="1500">
        <f t="shared" si="1355"/>
        <v>0</v>
      </c>
      <c r="AR258" s="1501">
        <f t="shared" si="1356"/>
        <v>0</v>
      </c>
      <c r="AS258" s="1498">
        <f t="shared" si="1324"/>
        <v>0</v>
      </c>
      <c r="AT258" s="1501">
        <f t="shared" si="1357"/>
        <v>0</v>
      </c>
      <c r="AU258" s="1498">
        <f t="shared" si="1358"/>
        <v>1</v>
      </c>
      <c r="AV258" s="1498">
        <f t="shared" si="1359"/>
        <v>2</v>
      </c>
      <c r="AW258" s="1499">
        <f t="shared" si="1360"/>
        <v>0</v>
      </c>
      <c r="AX258" s="1502">
        <f t="shared" si="1361"/>
        <v>0</v>
      </c>
      <c r="AY258" s="1503">
        <f t="shared" si="1362"/>
        <v>0</v>
      </c>
      <c r="AZ258" s="1498">
        <f t="shared" si="1363"/>
        <v>2</v>
      </c>
      <c r="BA258" s="1498">
        <f t="shared" si="1364"/>
        <v>3</v>
      </c>
      <c r="BB258" s="1499">
        <f t="shared" si="1365"/>
        <v>0</v>
      </c>
      <c r="BC258" s="1502">
        <f t="shared" si="1366"/>
        <v>0</v>
      </c>
      <c r="BD258" s="1503">
        <f t="shared" si="1367"/>
        <v>0</v>
      </c>
      <c r="BE258" s="1498">
        <f t="shared" si="1368"/>
        <v>3</v>
      </c>
      <c r="BF258" s="1498">
        <f t="shared" si="1369"/>
        <v>4</v>
      </c>
      <c r="BG258" s="1499">
        <f t="shared" si="1370"/>
        <v>0</v>
      </c>
      <c r="BH258" s="1502">
        <f t="shared" si="1371"/>
        <v>0</v>
      </c>
      <c r="BI258" s="1502">
        <f t="shared" si="1372"/>
        <v>0</v>
      </c>
      <c r="BJ258" s="1504">
        <f t="shared" si="1373"/>
        <v>1900</v>
      </c>
      <c r="BK258" s="1505" t="str">
        <f t="shared" si="1374"/>
        <v/>
      </c>
      <c r="BL258" s="1506"/>
      <c r="BM258" s="1507">
        <f t="shared" si="1375"/>
        <v>0</v>
      </c>
      <c r="BN258" s="1508">
        <f t="shared" si="1540"/>
        <v>0</v>
      </c>
      <c r="BO258" s="1508">
        <f t="shared" si="1540"/>
        <v>0</v>
      </c>
      <c r="BP258" s="1508">
        <f t="shared" si="1540"/>
        <v>0</v>
      </c>
      <c r="BQ258" s="1508">
        <f t="shared" si="1540"/>
        <v>0</v>
      </c>
      <c r="BR258" s="1508">
        <f t="shared" si="1540"/>
        <v>0</v>
      </c>
      <c r="BS258" s="1508">
        <f t="shared" si="1540"/>
        <v>0</v>
      </c>
      <c r="BT258" s="1508">
        <f t="shared" si="1540"/>
        <v>0</v>
      </c>
      <c r="BU258" s="1508">
        <f t="shared" si="1540"/>
        <v>0</v>
      </c>
      <c r="BV258" s="1508">
        <f t="shared" si="1540"/>
        <v>0</v>
      </c>
      <c r="BW258" s="1508">
        <f t="shared" si="1540"/>
        <v>0</v>
      </c>
      <c r="BX258" s="1508">
        <f t="shared" si="1540"/>
        <v>0</v>
      </c>
      <c r="BY258" s="1507">
        <f t="shared" si="1540"/>
        <v>0</v>
      </c>
      <c r="BZ258" s="1508">
        <f t="shared" si="1540"/>
        <v>0</v>
      </c>
      <c r="CA258" s="1508">
        <f t="shared" si="1540"/>
        <v>0</v>
      </c>
      <c r="CB258" s="1508">
        <f t="shared" si="1540"/>
        <v>0</v>
      </c>
      <c r="CC258" s="1508">
        <f t="shared" si="1540"/>
        <v>0</v>
      </c>
      <c r="CD258" s="1508">
        <f t="shared" si="1534"/>
        <v>0</v>
      </c>
      <c r="CE258" s="1508">
        <f t="shared" si="1534"/>
        <v>0</v>
      </c>
      <c r="CF258" s="1508">
        <f t="shared" si="1534"/>
        <v>0</v>
      </c>
      <c r="CG258" s="1508">
        <f t="shared" si="1534"/>
        <v>0</v>
      </c>
      <c r="CH258" s="1508">
        <f t="shared" si="1534"/>
        <v>0</v>
      </c>
      <c r="CI258" s="1508">
        <f t="shared" si="1534"/>
        <v>0</v>
      </c>
      <c r="CJ258" s="1509">
        <f t="shared" si="1534"/>
        <v>0</v>
      </c>
      <c r="CK258" s="1507">
        <f t="shared" si="1534"/>
        <v>0</v>
      </c>
      <c r="CL258" s="1508">
        <f t="shared" si="1534"/>
        <v>0</v>
      </c>
      <c r="CM258" s="1508">
        <f t="shared" si="1534"/>
        <v>0</v>
      </c>
      <c r="CN258" s="1508">
        <f t="shared" si="1534"/>
        <v>0</v>
      </c>
      <c r="CO258" s="1508">
        <f t="shared" si="1534"/>
        <v>0</v>
      </c>
      <c r="CP258" s="1508">
        <f t="shared" si="1534"/>
        <v>0</v>
      </c>
      <c r="CQ258" s="1508">
        <f t="shared" si="1534"/>
        <v>0</v>
      </c>
      <c r="CR258" s="1508">
        <f t="shared" si="1534"/>
        <v>0</v>
      </c>
      <c r="CS258" s="1508">
        <f t="shared" si="1534"/>
        <v>0</v>
      </c>
      <c r="CT258" s="1508">
        <f t="shared" si="1535"/>
        <v>0</v>
      </c>
      <c r="CU258" s="1508">
        <f t="shared" si="1535"/>
        <v>0</v>
      </c>
      <c r="CV258" s="1509">
        <f t="shared" si="1535"/>
        <v>0</v>
      </c>
      <c r="CW258" s="1508">
        <f t="shared" si="1535"/>
        <v>0</v>
      </c>
      <c r="CX258" s="1508">
        <f t="shared" si="1535"/>
        <v>0</v>
      </c>
      <c r="CY258" s="1508">
        <f t="shared" si="1535"/>
        <v>0</v>
      </c>
      <c r="CZ258" s="1508">
        <f t="shared" si="1535"/>
        <v>0</v>
      </c>
      <c r="DA258" s="1508">
        <f t="shared" si="1535"/>
        <v>0</v>
      </c>
      <c r="DB258" s="1508">
        <f t="shared" si="1535"/>
        <v>0</v>
      </c>
      <c r="DC258" s="1508">
        <f t="shared" si="1535"/>
        <v>0</v>
      </c>
      <c r="DD258" s="1508">
        <f t="shared" si="1535"/>
        <v>0</v>
      </c>
      <c r="DE258" s="1508">
        <f t="shared" si="1535"/>
        <v>0</v>
      </c>
      <c r="DF258" s="1508">
        <f t="shared" si="1535"/>
        <v>0</v>
      </c>
      <c r="DG258" s="1508">
        <f t="shared" si="1535"/>
        <v>0</v>
      </c>
      <c r="DH258" s="1509">
        <f t="shared" si="1535"/>
        <v>0</v>
      </c>
      <c r="DI258" s="1508">
        <f t="shared" si="1535"/>
        <v>0</v>
      </c>
      <c r="DJ258" s="1508">
        <f t="shared" si="1536"/>
        <v>0</v>
      </c>
      <c r="DK258" s="1508">
        <f t="shared" si="1536"/>
        <v>0</v>
      </c>
      <c r="DL258" s="1508">
        <f t="shared" si="1536"/>
        <v>0</v>
      </c>
      <c r="DM258" s="1508">
        <f t="shared" si="1536"/>
        <v>0</v>
      </c>
      <c r="DN258" s="1508">
        <f t="shared" si="1536"/>
        <v>0</v>
      </c>
      <c r="DO258" s="1508">
        <f t="shared" si="1536"/>
        <v>0</v>
      </c>
      <c r="DP258" s="1508">
        <f t="shared" si="1536"/>
        <v>0</v>
      </c>
      <c r="DQ258" s="1508">
        <f t="shared" si="1536"/>
        <v>0</v>
      </c>
      <c r="DR258" s="1508">
        <f t="shared" si="1536"/>
        <v>0</v>
      </c>
      <c r="DS258" s="1508">
        <f t="shared" si="1536"/>
        <v>0</v>
      </c>
      <c r="DT258" s="1509">
        <f t="shared" si="1536"/>
        <v>0</v>
      </c>
      <c r="DU258" s="1507">
        <f t="shared" si="1536"/>
        <v>0</v>
      </c>
      <c r="DV258" s="1508">
        <f t="shared" si="1536"/>
        <v>0</v>
      </c>
      <c r="DW258" s="1508">
        <f t="shared" si="1536"/>
        <v>0</v>
      </c>
      <c r="DX258" s="1508">
        <f t="shared" si="1536"/>
        <v>0</v>
      </c>
      <c r="DY258" s="1508">
        <f t="shared" si="1536"/>
        <v>0</v>
      </c>
      <c r="DZ258" s="1508">
        <f t="shared" si="1537"/>
        <v>0</v>
      </c>
      <c r="EA258" s="1508">
        <f t="shared" si="1537"/>
        <v>0</v>
      </c>
      <c r="EB258" s="1508">
        <f t="shared" si="1537"/>
        <v>0</v>
      </c>
      <c r="EC258" s="1508">
        <f t="shared" si="1537"/>
        <v>0</v>
      </c>
      <c r="ED258" s="1508">
        <f t="shared" si="1537"/>
        <v>0</v>
      </c>
      <c r="EE258" s="1508">
        <f t="shared" si="1537"/>
        <v>0</v>
      </c>
      <c r="EF258" s="1508">
        <f t="shared" si="1537"/>
        <v>0</v>
      </c>
      <c r="EG258" s="1507">
        <f t="shared" si="1537"/>
        <v>0</v>
      </c>
      <c r="EH258" s="1508">
        <f t="shared" si="1537"/>
        <v>0</v>
      </c>
      <c r="EI258" s="1508">
        <f t="shared" si="1537"/>
        <v>0</v>
      </c>
      <c r="EJ258" s="1508">
        <f t="shared" si="1537"/>
        <v>0</v>
      </c>
      <c r="EK258" s="1508">
        <f t="shared" si="1537"/>
        <v>0</v>
      </c>
      <c r="EL258" s="1508">
        <f t="shared" si="1537"/>
        <v>0</v>
      </c>
      <c r="EM258" s="1508">
        <f t="shared" si="1537"/>
        <v>0</v>
      </c>
      <c r="EN258" s="1508">
        <f t="shared" si="1537"/>
        <v>0</v>
      </c>
      <c r="EO258" s="1508">
        <f t="shared" si="1537"/>
        <v>0</v>
      </c>
      <c r="EP258" s="1508">
        <f t="shared" si="1538"/>
        <v>0</v>
      </c>
      <c r="EQ258" s="1508">
        <f t="shared" si="1538"/>
        <v>0</v>
      </c>
      <c r="ER258" s="1509">
        <f t="shared" si="1538"/>
        <v>0</v>
      </c>
      <c r="ES258" s="1507">
        <f t="shared" si="1538"/>
        <v>0</v>
      </c>
      <c r="ET258" s="1508">
        <f t="shared" si="1538"/>
        <v>0</v>
      </c>
      <c r="EU258" s="1508">
        <f t="shared" si="1538"/>
        <v>0</v>
      </c>
      <c r="EV258" s="1508">
        <f t="shared" si="1538"/>
        <v>0</v>
      </c>
      <c r="EW258" s="1508">
        <f t="shared" si="1538"/>
        <v>0</v>
      </c>
      <c r="EX258" s="1508">
        <f t="shared" si="1538"/>
        <v>0</v>
      </c>
      <c r="EY258" s="1508">
        <f t="shared" si="1538"/>
        <v>0</v>
      </c>
      <c r="EZ258" s="1508">
        <f t="shared" si="1538"/>
        <v>0</v>
      </c>
      <c r="FA258" s="1508">
        <f t="shared" si="1538"/>
        <v>0</v>
      </c>
      <c r="FB258" s="1508">
        <f t="shared" si="1538"/>
        <v>0</v>
      </c>
      <c r="FC258" s="1508">
        <f t="shared" si="1538"/>
        <v>0</v>
      </c>
      <c r="FD258" s="1509">
        <f t="shared" si="1538"/>
        <v>0</v>
      </c>
      <c r="FE258" s="1508">
        <f t="shared" si="1538"/>
        <v>0</v>
      </c>
      <c r="FF258" s="1508">
        <f t="shared" si="1339"/>
        <v>0</v>
      </c>
      <c r="FG258" s="1508">
        <f t="shared" si="1533"/>
        <v>0</v>
      </c>
      <c r="FH258" s="1508">
        <f t="shared" si="1533"/>
        <v>0</v>
      </c>
      <c r="FI258" s="1508">
        <f t="shared" si="1533"/>
        <v>0</v>
      </c>
      <c r="FJ258" s="1508">
        <f t="shared" si="1533"/>
        <v>0</v>
      </c>
      <c r="FK258" s="1508">
        <f t="shared" si="1533"/>
        <v>0</v>
      </c>
      <c r="FL258" s="1508">
        <f t="shared" si="1533"/>
        <v>0</v>
      </c>
      <c r="FM258" s="1508">
        <f t="shared" si="1533"/>
        <v>0</v>
      </c>
      <c r="FN258" s="1508">
        <f t="shared" si="1533"/>
        <v>0</v>
      </c>
      <c r="FO258" s="1508">
        <f t="shared" si="1533"/>
        <v>0</v>
      </c>
      <c r="FP258" s="1509">
        <f t="shared" si="1533"/>
        <v>0</v>
      </c>
      <c r="FQ258" s="1508">
        <f t="shared" si="1533"/>
        <v>0</v>
      </c>
      <c r="FR258" s="1508">
        <f t="shared" si="1533"/>
        <v>0</v>
      </c>
      <c r="FS258" s="1508">
        <f t="shared" si="1533"/>
        <v>0</v>
      </c>
      <c r="FT258" s="1508">
        <f t="shared" si="1533"/>
        <v>0</v>
      </c>
      <c r="FU258" s="1508">
        <f t="shared" si="1533"/>
        <v>0</v>
      </c>
      <c r="FV258" s="1508">
        <f t="shared" si="1533"/>
        <v>0</v>
      </c>
      <c r="FW258" s="1508">
        <f t="shared" si="1527"/>
        <v>0</v>
      </c>
      <c r="FX258" s="1508">
        <f t="shared" si="1527"/>
        <v>0</v>
      </c>
      <c r="FY258" s="1508">
        <f t="shared" si="1527"/>
        <v>0</v>
      </c>
      <c r="FZ258" s="1508">
        <f t="shared" si="1527"/>
        <v>0</v>
      </c>
      <c r="GA258" s="1508">
        <f t="shared" si="1527"/>
        <v>0</v>
      </c>
      <c r="GB258" s="1509">
        <f t="shared" si="1527"/>
        <v>0</v>
      </c>
      <c r="GC258" s="1506"/>
      <c r="GD258" s="1458">
        <f t="shared" si="1377"/>
        <v>1</v>
      </c>
      <c r="GE258" s="1510">
        <f t="shared" si="1528"/>
        <v>0</v>
      </c>
      <c r="GF258" s="1511">
        <f t="shared" si="1528"/>
        <v>0</v>
      </c>
      <c r="GG258" s="1511">
        <f t="shared" si="1528"/>
        <v>0</v>
      </c>
      <c r="GH258" s="1511">
        <f t="shared" si="1528"/>
        <v>0</v>
      </c>
      <c r="GI258" s="1511">
        <f t="shared" si="1528"/>
        <v>0</v>
      </c>
      <c r="GJ258" s="1511">
        <f t="shared" si="1528"/>
        <v>0</v>
      </c>
      <c r="GK258" s="1511">
        <f t="shared" si="1528"/>
        <v>0</v>
      </c>
      <c r="GL258" s="1511">
        <f t="shared" si="1528"/>
        <v>0</v>
      </c>
      <c r="GM258" s="1511">
        <f t="shared" si="1528"/>
        <v>0</v>
      </c>
      <c r="GN258" s="1512">
        <f t="shared" si="1528"/>
        <v>0</v>
      </c>
      <c r="GO258" s="1513">
        <f t="shared" si="1378"/>
        <v>0</v>
      </c>
      <c r="GP258" s="1506"/>
      <c r="GQ258" s="1510">
        <f t="shared" si="1539"/>
        <v>0</v>
      </c>
      <c r="GR258" s="1511">
        <f t="shared" si="1542"/>
        <v>0</v>
      </c>
      <c r="GS258" s="1511">
        <f t="shared" si="1542"/>
        <v>0</v>
      </c>
      <c r="GT258" s="1511">
        <f t="shared" si="1542"/>
        <v>0</v>
      </c>
      <c r="GU258" s="1511">
        <f t="shared" si="1542"/>
        <v>0</v>
      </c>
      <c r="GV258" s="1511">
        <f t="shared" si="1542"/>
        <v>0</v>
      </c>
      <c r="GW258" s="1511">
        <f t="shared" si="1542"/>
        <v>0</v>
      </c>
      <c r="GX258" s="1511">
        <f t="shared" si="1542"/>
        <v>0</v>
      </c>
      <c r="GY258" s="1511">
        <f t="shared" si="1542"/>
        <v>0</v>
      </c>
      <c r="GZ258" s="1512">
        <f t="shared" si="1542"/>
        <v>0</v>
      </c>
      <c r="HA258" s="1513">
        <f t="shared" si="1379"/>
        <v>0</v>
      </c>
      <c r="HB258" s="1506">
        <f t="shared" si="1380"/>
        <v>1</v>
      </c>
      <c r="HC258" s="1506"/>
      <c r="HD258" s="1508">
        <f t="shared" si="1381"/>
        <v>0</v>
      </c>
      <c r="HE258" s="1460">
        <f t="shared" si="1382"/>
        <v>0</v>
      </c>
      <c r="HF258" s="1460">
        <f t="shared" si="1383"/>
        <v>0</v>
      </c>
      <c r="HG258" s="1460">
        <f t="shared" si="1384"/>
        <v>0</v>
      </c>
      <c r="HH258" s="1460">
        <f t="shared" si="1385"/>
        <v>0</v>
      </c>
      <c r="HI258" s="1460">
        <f t="shared" si="1386"/>
        <v>0</v>
      </c>
      <c r="HJ258" s="1460">
        <f t="shared" si="1387"/>
        <v>0</v>
      </c>
      <c r="HK258" s="1460">
        <f t="shared" si="1388"/>
        <v>0</v>
      </c>
      <c r="HL258" s="1460">
        <f t="shared" si="1389"/>
        <v>0</v>
      </c>
      <c r="HM258" s="1460">
        <f t="shared" si="1390"/>
        <v>0</v>
      </c>
      <c r="HN258" s="1460">
        <f t="shared" si="1391"/>
        <v>0</v>
      </c>
      <c r="HO258" s="1460">
        <f t="shared" si="1392"/>
        <v>0</v>
      </c>
      <c r="HP258" s="1460">
        <f t="shared" si="1393"/>
        <v>0</v>
      </c>
      <c r="HQ258" s="1460">
        <f t="shared" si="1394"/>
        <v>0</v>
      </c>
      <c r="HR258" s="1460">
        <f t="shared" si="1395"/>
        <v>0</v>
      </c>
      <c r="HS258" s="1460">
        <f t="shared" si="1396"/>
        <v>0</v>
      </c>
      <c r="HT258" s="1460">
        <f t="shared" si="1397"/>
        <v>0</v>
      </c>
      <c r="HU258" s="1460">
        <f t="shared" si="1398"/>
        <v>0</v>
      </c>
      <c r="HV258" s="1460">
        <f t="shared" si="1399"/>
        <v>0</v>
      </c>
      <c r="HW258" s="1460">
        <f t="shared" si="1400"/>
        <v>0</v>
      </c>
      <c r="HX258" s="1460">
        <f t="shared" si="1401"/>
        <v>0</v>
      </c>
      <c r="HY258" s="1460">
        <f t="shared" si="1402"/>
        <v>0</v>
      </c>
      <c r="HZ258" s="1460">
        <f t="shared" si="1403"/>
        <v>0</v>
      </c>
      <c r="IA258" s="1460">
        <f t="shared" si="1404"/>
        <v>0</v>
      </c>
      <c r="IB258" s="1460">
        <f t="shared" si="1405"/>
        <v>0</v>
      </c>
      <c r="IC258" s="1460">
        <f t="shared" si="1406"/>
        <v>0</v>
      </c>
      <c r="ID258" s="1460">
        <f t="shared" si="1407"/>
        <v>0</v>
      </c>
      <c r="IE258" s="1460">
        <f t="shared" si="1408"/>
        <v>0</v>
      </c>
      <c r="IF258" s="1460">
        <f t="shared" si="1409"/>
        <v>0</v>
      </c>
      <c r="IG258" s="1460">
        <f t="shared" si="1410"/>
        <v>0</v>
      </c>
      <c r="IH258" s="1460">
        <f t="shared" si="1411"/>
        <v>0</v>
      </c>
      <c r="II258" s="1460">
        <f t="shared" si="1412"/>
        <v>0</v>
      </c>
      <c r="IJ258" s="1460">
        <f t="shared" si="1413"/>
        <v>0</v>
      </c>
      <c r="IK258" s="1460">
        <f t="shared" si="1414"/>
        <v>0</v>
      </c>
      <c r="IL258" s="1460">
        <f t="shared" si="1415"/>
        <v>0</v>
      </c>
      <c r="IM258" s="1460">
        <f t="shared" si="1416"/>
        <v>0</v>
      </c>
      <c r="IN258" s="1460">
        <f t="shared" si="1417"/>
        <v>0</v>
      </c>
      <c r="IO258" s="1460">
        <f t="shared" si="1418"/>
        <v>0</v>
      </c>
      <c r="IP258" s="1460">
        <f t="shared" si="1419"/>
        <v>0</v>
      </c>
      <c r="IQ258" s="1460">
        <f t="shared" si="1420"/>
        <v>0</v>
      </c>
      <c r="IR258" s="1460">
        <f t="shared" si="1421"/>
        <v>0</v>
      </c>
      <c r="IS258" s="1460">
        <f t="shared" si="1422"/>
        <v>0</v>
      </c>
      <c r="IT258" s="1460">
        <f t="shared" si="1423"/>
        <v>0</v>
      </c>
      <c r="IU258" s="1460">
        <f t="shared" si="1424"/>
        <v>0</v>
      </c>
      <c r="IV258" s="1460">
        <f t="shared" si="1425"/>
        <v>0</v>
      </c>
      <c r="IW258" s="1460">
        <f t="shared" si="1426"/>
        <v>0</v>
      </c>
      <c r="IX258" s="1460">
        <f t="shared" si="1427"/>
        <v>0</v>
      </c>
      <c r="IY258" s="1460">
        <f t="shared" si="1428"/>
        <v>0</v>
      </c>
      <c r="IZ258" s="1460">
        <f t="shared" si="1429"/>
        <v>0</v>
      </c>
      <c r="JA258" s="1460">
        <f t="shared" si="1430"/>
        <v>0</v>
      </c>
      <c r="JB258" s="1460">
        <f t="shared" si="1431"/>
        <v>0</v>
      </c>
      <c r="JC258" s="1460">
        <f t="shared" si="1432"/>
        <v>0</v>
      </c>
      <c r="JD258" s="1460">
        <f t="shared" si="1433"/>
        <v>0</v>
      </c>
      <c r="JE258" s="1460">
        <f t="shared" si="1434"/>
        <v>0</v>
      </c>
      <c r="JF258" s="1460">
        <f t="shared" si="1435"/>
        <v>0</v>
      </c>
      <c r="JG258" s="1460">
        <f t="shared" si="1436"/>
        <v>0</v>
      </c>
      <c r="JH258" s="1460">
        <f t="shared" si="1437"/>
        <v>0</v>
      </c>
      <c r="JI258" s="1460">
        <f t="shared" si="1438"/>
        <v>0</v>
      </c>
      <c r="JJ258" s="1460">
        <f t="shared" si="1439"/>
        <v>0</v>
      </c>
      <c r="JK258" s="1460">
        <f t="shared" si="1440"/>
        <v>0</v>
      </c>
      <c r="JL258" s="1460">
        <f t="shared" si="1441"/>
        <v>0</v>
      </c>
      <c r="JM258" s="1460">
        <f t="shared" si="1442"/>
        <v>0</v>
      </c>
      <c r="JN258" s="1460">
        <f t="shared" si="1443"/>
        <v>0</v>
      </c>
      <c r="JO258" s="1460">
        <f t="shared" si="1444"/>
        <v>0</v>
      </c>
      <c r="JP258" s="1460">
        <f t="shared" si="1445"/>
        <v>0</v>
      </c>
      <c r="JQ258" s="1460">
        <f t="shared" si="1446"/>
        <v>0</v>
      </c>
      <c r="JR258" s="1460">
        <f t="shared" si="1447"/>
        <v>0</v>
      </c>
      <c r="JS258" s="1460">
        <f t="shared" si="1448"/>
        <v>0</v>
      </c>
      <c r="JT258" s="1460">
        <f t="shared" si="1449"/>
        <v>0</v>
      </c>
      <c r="JU258" s="1460">
        <f t="shared" si="1450"/>
        <v>0</v>
      </c>
      <c r="JV258" s="1460">
        <f t="shared" si="1451"/>
        <v>0</v>
      </c>
      <c r="JW258" s="1460">
        <f t="shared" si="1452"/>
        <v>0</v>
      </c>
      <c r="JX258" s="1460">
        <f t="shared" si="1453"/>
        <v>0</v>
      </c>
      <c r="JY258" s="1460">
        <f t="shared" si="1454"/>
        <v>0</v>
      </c>
      <c r="JZ258" s="1460">
        <f t="shared" si="1455"/>
        <v>0</v>
      </c>
      <c r="KA258" s="1460">
        <f t="shared" si="1456"/>
        <v>0</v>
      </c>
      <c r="KB258" s="1460">
        <f t="shared" si="1457"/>
        <v>0</v>
      </c>
      <c r="KC258" s="1460">
        <f t="shared" si="1458"/>
        <v>0</v>
      </c>
      <c r="KD258" s="1460">
        <f t="shared" si="1459"/>
        <v>0</v>
      </c>
      <c r="KE258" s="1460">
        <f t="shared" si="1460"/>
        <v>0</v>
      </c>
      <c r="KF258" s="1460">
        <f t="shared" si="1461"/>
        <v>0</v>
      </c>
      <c r="KG258" s="1460">
        <f t="shared" si="1462"/>
        <v>0</v>
      </c>
      <c r="KH258" s="1460">
        <f t="shared" si="1463"/>
        <v>0</v>
      </c>
      <c r="KI258" s="1460">
        <f t="shared" si="1464"/>
        <v>0</v>
      </c>
      <c r="KJ258" s="1460">
        <f t="shared" si="1465"/>
        <v>0</v>
      </c>
      <c r="KK258" s="1460">
        <f t="shared" si="1466"/>
        <v>0</v>
      </c>
      <c r="KL258" s="1460">
        <f t="shared" si="1467"/>
        <v>0</v>
      </c>
      <c r="KM258" s="1460">
        <f t="shared" si="1468"/>
        <v>0</v>
      </c>
      <c r="KN258" s="1460">
        <f t="shared" si="1469"/>
        <v>0</v>
      </c>
      <c r="KO258" s="1460">
        <f t="shared" si="1470"/>
        <v>0</v>
      </c>
      <c r="KP258" s="1460">
        <f t="shared" si="1471"/>
        <v>0</v>
      </c>
      <c r="KQ258" s="1460">
        <f t="shared" si="1472"/>
        <v>0</v>
      </c>
      <c r="KR258" s="1460">
        <f t="shared" si="1473"/>
        <v>0</v>
      </c>
      <c r="KS258" s="1460">
        <f t="shared" si="1474"/>
        <v>0</v>
      </c>
      <c r="KT258" s="1460">
        <f t="shared" si="1475"/>
        <v>0</v>
      </c>
      <c r="KU258" s="1460">
        <f t="shared" si="1476"/>
        <v>0</v>
      </c>
      <c r="KV258" s="1460">
        <f t="shared" si="1477"/>
        <v>0</v>
      </c>
      <c r="KW258" s="1460">
        <f t="shared" si="1478"/>
        <v>0</v>
      </c>
      <c r="KX258" s="1460">
        <f t="shared" si="1479"/>
        <v>0</v>
      </c>
      <c r="KY258" s="1460">
        <f t="shared" si="1480"/>
        <v>0</v>
      </c>
      <c r="KZ258" s="1460">
        <f t="shared" si="1481"/>
        <v>0</v>
      </c>
      <c r="LA258" s="1460">
        <f t="shared" si="1482"/>
        <v>0</v>
      </c>
      <c r="LB258" s="1460">
        <f t="shared" si="1483"/>
        <v>0</v>
      </c>
      <c r="LC258" s="1460">
        <f t="shared" si="1484"/>
        <v>0</v>
      </c>
      <c r="LD258" s="1460">
        <f t="shared" si="1485"/>
        <v>0</v>
      </c>
      <c r="LE258" s="1460">
        <f t="shared" si="1486"/>
        <v>0</v>
      </c>
      <c r="LF258" s="1460">
        <f t="shared" si="1487"/>
        <v>0</v>
      </c>
      <c r="LG258" s="1460">
        <f t="shared" si="1488"/>
        <v>0</v>
      </c>
      <c r="LH258" s="1460">
        <f t="shared" si="1489"/>
        <v>0</v>
      </c>
      <c r="LI258" s="1460">
        <f t="shared" si="1490"/>
        <v>0</v>
      </c>
      <c r="LJ258" s="1460">
        <f t="shared" si="1491"/>
        <v>0</v>
      </c>
      <c r="LK258" s="1460">
        <f t="shared" si="1492"/>
        <v>0</v>
      </c>
      <c r="LL258" s="1460">
        <f t="shared" si="1493"/>
        <v>0</v>
      </c>
      <c r="LM258" s="1460">
        <f t="shared" si="1494"/>
        <v>0</v>
      </c>
      <c r="LN258" s="1460">
        <f t="shared" si="1495"/>
        <v>0</v>
      </c>
      <c r="LO258" s="1460">
        <f t="shared" si="1496"/>
        <v>0</v>
      </c>
      <c r="LP258" s="1460">
        <f t="shared" si="1497"/>
        <v>0</v>
      </c>
      <c r="LQ258" s="1460">
        <f t="shared" si="1498"/>
        <v>0</v>
      </c>
      <c r="LR258" s="1460">
        <f t="shared" si="1499"/>
        <v>0</v>
      </c>
      <c r="LS258" s="1460">
        <f t="shared" si="1500"/>
        <v>0</v>
      </c>
      <c r="LW258" s="1467">
        <f t="shared" si="1501"/>
        <v>0</v>
      </c>
      <c r="LX258" s="1467">
        <f t="shared" si="1502"/>
        <v>0</v>
      </c>
      <c r="LY258" s="1467">
        <f t="shared" si="1503"/>
        <v>0</v>
      </c>
      <c r="LZ258" s="1467">
        <f t="shared" si="1504"/>
        <v>0</v>
      </c>
      <c r="MA258" s="1506"/>
      <c r="MB258" s="1460">
        <f t="shared" si="1505"/>
        <v>0</v>
      </c>
      <c r="MC258" s="1460">
        <f t="shared" si="1541"/>
        <v>0</v>
      </c>
      <c r="MD258" s="1460">
        <f t="shared" si="1541"/>
        <v>0</v>
      </c>
      <c r="ME258" s="1460">
        <f t="shared" si="1541"/>
        <v>0</v>
      </c>
      <c r="MF258" s="1460">
        <f t="shared" si="1541"/>
        <v>0</v>
      </c>
      <c r="MG258" s="1460">
        <f t="shared" si="1541"/>
        <v>0</v>
      </c>
      <c r="MH258" s="1460">
        <f t="shared" si="1541"/>
        <v>0</v>
      </c>
      <c r="MI258" s="1460">
        <f t="shared" si="1541"/>
        <v>0</v>
      </c>
      <c r="MJ258" s="1460">
        <f t="shared" si="1541"/>
        <v>0</v>
      </c>
      <c r="MK258" s="1460">
        <f t="shared" si="1541"/>
        <v>0</v>
      </c>
      <c r="ML258" s="1460">
        <f t="shared" si="1541"/>
        <v>0</v>
      </c>
      <c r="MM258" s="1460">
        <f t="shared" si="1541"/>
        <v>0</v>
      </c>
      <c r="MN258" s="1460">
        <f t="shared" si="1541"/>
        <v>0</v>
      </c>
      <c r="MO258" s="1460">
        <f t="shared" si="1541"/>
        <v>0</v>
      </c>
      <c r="MP258" s="1460">
        <f t="shared" si="1541"/>
        <v>0</v>
      </c>
      <c r="MQ258" s="1460">
        <f t="shared" si="1541"/>
        <v>0</v>
      </c>
      <c r="MR258" s="1460">
        <f t="shared" si="1541"/>
        <v>0</v>
      </c>
      <c r="MS258" s="1460">
        <f t="shared" si="1529"/>
        <v>0</v>
      </c>
      <c r="MT258" s="1460">
        <f t="shared" si="1529"/>
        <v>0</v>
      </c>
      <c r="MU258" s="1460">
        <f t="shared" si="1529"/>
        <v>0</v>
      </c>
      <c r="MV258" s="1460">
        <f t="shared" si="1529"/>
        <v>0</v>
      </c>
      <c r="MW258" s="1460">
        <f t="shared" si="1529"/>
        <v>0</v>
      </c>
      <c r="MX258" s="1460">
        <f t="shared" si="1529"/>
        <v>0</v>
      </c>
      <c r="MY258" s="1460">
        <f t="shared" si="1529"/>
        <v>0</v>
      </c>
      <c r="MZ258" s="1460">
        <f t="shared" si="1529"/>
        <v>0</v>
      </c>
      <c r="NA258" s="1460">
        <f t="shared" si="1529"/>
        <v>0</v>
      </c>
      <c r="NB258" s="1460">
        <f t="shared" si="1529"/>
        <v>0</v>
      </c>
      <c r="NC258" s="1460">
        <f t="shared" si="1529"/>
        <v>0</v>
      </c>
      <c r="ND258" s="1460">
        <f t="shared" si="1529"/>
        <v>0</v>
      </c>
      <c r="NE258" s="1460">
        <f t="shared" si="1529"/>
        <v>0</v>
      </c>
      <c r="NF258" s="1460">
        <f t="shared" si="1529"/>
        <v>0</v>
      </c>
      <c r="NG258" s="1460">
        <f t="shared" si="1529"/>
        <v>0</v>
      </c>
      <c r="NH258" s="1460">
        <f t="shared" si="1529"/>
        <v>0</v>
      </c>
      <c r="NI258" s="1460">
        <f t="shared" si="1530"/>
        <v>0</v>
      </c>
      <c r="NJ258" s="1460">
        <f t="shared" si="1530"/>
        <v>0</v>
      </c>
      <c r="NK258" s="1460">
        <f t="shared" si="1530"/>
        <v>0</v>
      </c>
      <c r="NL258" s="1460">
        <f t="shared" si="1530"/>
        <v>0</v>
      </c>
      <c r="NM258" s="1460">
        <f t="shared" si="1530"/>
        <v>0</v>
      </c>
      <c r="NN258" s="1460">
        <f t="shared" si="1530"/>
        <v>0</v>
      </c>
      <c r="NO258" s="1460">
        <f t="shared" si="1530"/>
        <v>0</v>
      </c>
      <c r="NP258" s="1460">
        <f t="shared" si="1530"/>
        <v>0</v>
      </c>
      <c r="NQ258" s="1460">
        <f t="shared" si="1530"/>
        <v>0</v>
      </c>
      <c r="NR258" s="1460">
        <f t="shared" si="1530"/>
        <v>0</v>
      </c>
      <c r="NS258" s="1460">
        <f t="shared" si="1530"/>
        <v>0</v>
      </c>
      <c r="NT258" s="1460">
        <f t="shared" si="1530"/>
        <v>0</v>
      </c>
      <c r="NU258" s="1460">
        <f t="shared" si="1530"/>
        <v>0</v>
      </c>
      <c r="NV258" s="1460">
        <f t="shared" si="1530"/>
        <v>0</v>
      </c>
      <c r="NW258" s="1460">
        <f t="shared" si="1530"/>
        <v>0</v>
      </c>
      <c r="NX258" s="1460">
        <f t="shared" si="1530"/>
        <v>0</v>
      </c>
      <c r="NY258" s="1460">
        <f t="shared" si="1531"/>
        <v>0</v>
      </c>
      <c r="NZ258" s="1460">
        <f t="shared" si="1531"/>
        <v>0</v>
      </c>
      <c r="OA258" s="1460">
        <f t="shared" si="1531"/>
        <v>0</v>
      </c>
      <c r="OB258" s="1460">
        <f t="shared" si="1531"/>
        <v>0</v>
      </c>
      <c r="OC258" s="1460">
        <f t="shared" si="1531"/>
        <v>0</v>
      </c>
      <c r="OD258" s="1460">
        <f t="shared" si="1531"/>
        <v>0</v>
      </c>
      <c r="OE258" s="1460">
        <f t="shared" si="1531"/>
        <v>0</v>
      </c>
      <c r="OF258" s="1460">
        <f t="shared" si="1531"/>
        <v>0</v>
      </c>
      <c r="OG258" s="1460">
        <f t="shared" si="1531"/>
        <v>0</v>
      </c>
      <c r="OH258" s="1460">
        <f t="shared" si="1531"/>
        <v>0</v>
      </c>
      <c r="OI258" s="1460">
        <f t="shared" si="1531"/>
        <v>0</v>
      </c>
      <c r="OJ258" s="1460">
        <f t="shared" si="1531"/>
        <v>0</v>
      </c>
      <c r="OK258" s="1460">
        <f t="shared" si="1531"/>
        <v>0</v>
      </c>
      <c r="OL258" s="1460">
        <f t="shared" si="1531"/>
        <v>0</v>
      </c>
      <c r="OM258" s="1460">
        <f t="shared" si="1531"/>
        <v>0</v>
      </c>
      <c r="ON258" s="1460">
        <f t="shared" si="1531"/>
        <v>0</v>
      </c>
      <c r="OO258" s="1460">
        <f t="shared" si="1513"/>
        <v>0</v>
      </c>
      <c r="OP258" s="1460">
        <f t="shared" si="1523"/>
        <v>0</v>
      </c>
      <c r="OQ258" s="1460">
        <f t="shared" ref="OP258:PE273" si="1543">IF(OQ$12&lt;$AO258,0,IF(OQ$12&lt;=$AU258,(OQ$8-$LW258)*$D258/12,IF(OQ$12&gt;=$BF258,(OQ$8-$LZ258)*$D258/12,IF(OQ$12&gt;=$BE258,0,IF(OQ$12&gt;=$BA258,(OQ$8-$LY258)*$D258/12,IF(OQ$12&gt;=$AZ258,0,IF(OQ$12&gt;=$AV258,(OQ$8-$LX258)*$D258/12,0)))))))</f>
        <v>0</v>
      </c>
      <c r="OR258" s="1460">
        <f t="shared" si="1543"/>
        <v>0</v>
      </c>
      <c r="OS258" s="1460">
        <f t="shared" si="1543"/>
        <v>0</v>
      </c>
      <c r="OT258" s="1460">
        <f t="shared" si="1543"/>
        <v>0</v>
      </c>
      <c r="OU258" s="1460">
        <f t="shared" si="1543"/>
        <v>0</v>
      </c>
      <c r="OV258" s="1460">
        <f t="shared" si="1543"/>
        <v>0</v>
      </c>
      <c r="OW258" s="1460">
        <f t="shared" si="1543"/>
        <v>0</v>
      </c>
      <c r="OX258" s="1460">
        <f t="shared" si="1543"/>
        <v>0</v>
      </c>
      <c r="OY258" s="1460">
        <f t="shared" si="1543"/>
        <v>0</v>
      </c>
      <c r="OZ258" s="1460">
        <f t="shared" si="1543"/>
        <v>0</v>
      </c>
      <c r="PA258" s="1460">
        <f t="shared" si="1543"/>
        <v>0</v>
      </c>
      <c r="PB258" s="1460">
        <f t="shared" si="1543"/>
        <v>0</v>
      </c>
      <c r="PC258" s="1460">
        <f t="shared" si="1543"/>
        <v>0</v>
      </c>
      <c r="PD258" s="1460">
        <f t="shared" si="1543"/>
        <v>0</v>
      </c>
      <c r="PE258" s="1460">
        <f t="shared" si="1543"/>
        <v>0</v>
      </c>
      <c r="PF258" s="1460">
        <f t="shared" si="1524"/>
        <v>0</v>
      </c>
      <c r="PG258" s="1460">
        <f t="shared" ref="PF258:PU273" si="1544">IF(PG$12&lt;$AO258,0,IF(PG$12&lt;=$AU258,(PG$8-$LW258)*$D258/12,IF(PG$12&gt;=$BF258,(PG$8-$LZ258)*$D258/12,IF(PG$12&gt;=$BE258,0,IF(PG$12&gt;=$BA258,(PG$8-$LY258)*$D258/12,IF(PG$12&gt;=$AZ258,0,IF(PG$12&gt;=$AV258,(PG$8-$LX258)*$D258/12,0)))))))</f>
        <v>0</v>
      </c>
      <c r="PH258" s="1460">
        <f t="shared" si="1544"/>
        <v>0</v>
      </c>
      <c r="PI258" s="1460">
        <f t="shared" si="1544"/>
        <v>0</v>
      </c>
      <c r="PJ258" s="1460">
        <f t="shared" si="1544"/>
        <v>0</v>
      </c>
      <c r="PK258" s="1460">
        <f t="shared" si="1544"/>
        <v>0</v>
      </c>
      <c r="PL258" s="1460">
        <f t="shared" si="1544"/>
        <v>0</v>
      </c>
      <c r="PM258" s="1460">
        <f t="shared" si="1544"/>
        <v>0</v>
      </c>
      <c r="PN258" s="1460">
        <f t="shared" si="1544"/>
        <v>0</v>
      </c>
      <c r="PO258" s="1460">
        <f t="shared" si="1544"/>
        <v>0</v>
      </c>
      <c r="PP258" s="1460">
        <f t="shared" si="1544"/>
        <v>0</v>
      </c>
      <c r="PQ258" s="1460">
        <f t="shared" si="1544"/>
        <v>0</v>
      </c>
      <c r="PR258" s="1460">
        <f t="shared" si="1544"/>
        <v>0</v>
      </c>
      <c r="PS258" s="1460">
        <f t="shared" si="1544"/>
        <v>0</v>
      </c>
      <c r="PT258" s="1460">
        <f t="shared" si="1544"/>
        <v>0</v>
      </c>
      <c r="PU258" s="1460">
        <f t="shared" si="1544"/>
        <v>0</v>
      </c>
      <c r="PV258" s="1460">
        <f t="shared" si="1525"/>
        <v>0</v>
      </c>
      <c r="PW258" s="1460">
        <f t="shared" si="1525"/>
        <v>0</v>
      </c>
      <c r="PX258" s="1460">
        <f t="shared" ref="PV258:QK274" si="1545">IF(PX$12&lt;$AO258,0,IF(PX$12&lt;=$AU258,(PX$8-$LW258)*$D258/12,IF(PX$12&gt;=$BF258,(PX$8-$LZ258)*$D258/12,IF(PX$12&gt;=$BE258,0,IF(PX$12&gt;=$BA258,(PX$8-$LY258)*$D258/12,IF(PX$12&gt;=$AZ258,0,IF(PX$12&gt;=$AV258,(PX$8-$LX258)*$D258/12,0)))))))</f>
        <v>0</v>
      </c>
      <c r="PY258" s="1460">
        <f t="shared" si="1545"/>
        <v>0</v>
      </c>
      <c r="PZ258" s="1460">
        <f t="shared" si="1545"/>
        <v>0</v>
      </c>
      <c r="QA258" s="1460">
        <f t="shared" si="1545"/>
        <v>0</v>
      </c>
      <c r="QB258" s="1460">
        <f t="shared" si="1545"/>
        <v>0</v>
      </c>
      <c r="QC258" s="1460">
        <f t="shared" si="1545"/>
        <v>0</v>
      </c>
      <c r="QD258" s="1460">
        <f t="shared" si="1545"/>
        <v>0</v>
      </c>
      <c r="QE258" s="1460">
        <f t="shared" si="1545"/>
        <v>0</v>
      </c>
      <c r="QF258" s="1460">
        <f t="shared" si="1545"/>
        <v>0</v>
      </c>
      <c r="QG258" s="1460">
        <f t="shared" si="1545"/>
        <v>0</v>
      </c>
      <c r="QH258" s="1460">
        <f t="shared" si="1545"/>
        <v>0</v>
      </c>
      <c r="QI258" s="1460">
        <f t="shared" si="1545"/>
        <v>0</v>
      </c>
      <c r="QJ258" s="1460">
        <f t="shared" si="1545"/>
        <v>0</v>
      </c>
      <c r="QK258" s="1460">
        <f t="shared" si="1545"/>
        <v>0</v>
      </c>
      <c r="QL258" s="1460">
        <f t="shared" si="1532"/>
        <v>0</v>
      </c>
      <c r="QM258" s="1460">
        <f t="shared" si="1532"/>
        <v>0</v>
      </c>
      <c r="QN258" s="1460">
        <f t="shared" si="1532"/>
        <v>0</v>
      </c>
      <c r="QO258" s="1460">
        <f t="shared" si="1532"/>
        <v>0</v>
      </c>
      <c r="QP258" s="1460">
        <f t="shared" si="1532"/>
        <v>0</v>
      </c>
      <c r="QQ258" s="1460">
        <f t="shared" si="1532"/>
        <v>0</v>
      </c>
    </row>
    <row r="259" spans="1:459" s="1466" customFormat="1" ht="22.5" customHeight="1">
      <c r="A259" s="1468"/>
      <c r="B259" s="1469"/>
      <c r="C259" s="1469"/>
      <c r="D259" s="1470"/>
      <c r="E259" s="1471"/>
      <c r="F259" s="1472"/>
      <c r="G259" s="1472"/>
      <c r="H259" s="1473">
        <f t="shared" si="1342"/>
        <v>0</v>
      </c>
      <c r="I259" s="1474">
        <v>0</v>
      </c>
      <c r="J259" s="1475">
        <f t="shared" si="437"/>
        <v>0</v>
      </c>
      <c r="K259" s="1476">
        <v>0</v>
      </c>
      <c r="L259" s="1477">
        <f t="shared" si="1343"/>
        <v>0</v>
      </c>
      <c r="M259" s="1477">
        <f t="shared" si="1344"/>
        <v>0</v>
      </c>
      <c r="N259" s="1478"/>
      <c r="O259" s="1479">
        <v>0</v>
      </c>
      <c r="P259" s="1480">
        <v>0</v>
      </c>
      <c r="Q259" s="1828">
        <v>0</v>
      </c>
      <c r="R259" s="1831">
        <f t="shared" si="1345"/>
        <v>0</v>
      </c>
      <c r="S259" s="1481">
        <f>IF(AND(SUM(O259:Q259)=0,N259="NNN"),MIN('Operating History and Pro Forma'!$M$33,'Operating History and Pro Forma'!$T$15)*D259,SUM(O259:Q259)*D259)</f>
        <v>0</v>
      </c>
      <c r="T259" s="1482">
        <f t="shared" si="1346"/>
        <v>0</v>
      </c>
      <c r="U259" s="1483">
        <f t="shared" si="1347"/>
        <v>0</v>
      </c>
      <c r="V259" s="1480"/>
      <c r="W259" s="1514"/>
      <c r="X259" s="1486" t="str">
        <f t="shared" si="1348"/>
        <v/>
      </c>
      <c r="Y259" s="1487">
        <f t="shared" si="1349"/>
        <v>0</v>
      </c>
      <c r="Z259" s="1488"/>
      <c r="AA259" s="1488"/>
      <c r="AB259" s="1488"/>
      <c r="AC259" s="1488"/>
      <c r="AD259" s="1489">
        <f t="shared" si="1350"/>
        <v>0</v>
      </c>
      <c r="AE259" s="1490" t="str">
        <f t="shared" si="1351"/>
        <v/>
      </c>
      <c r="AF259" s="1491">
        <f t="shared" si="1352"/>
        <v>0</v>
      </c>
      <c r="AG259" s="1492">
        <f t="shared" si="1353"/>
        <v>0</v>
      </c>
      <c r="AH259" s="1493">
        <f t="shared" si="1526"/>
        <v>0</v>
      </c>
      <c r="AI259" s="1493">
        <f t="shared" si="1526"/>
        <v>0</v>
      </c>
      <c r="AJ259" s="1494">
        <f t="shared" si="1526"/>
        <v>0</v>
      </c>
      <c r="AK259" s="1494">
        <f t="shared" si="1526"/>
        <v>0</v>
      </c>
      <c r="AL259" s="1495">
        <f t="shared" si="1526"/>
        <v>0</v>
      </c>
      <c r="AM259" s="1496">
        <f t="shared" si="1526"/>
        <v>0</v>
      </c>
      <c r="AN259" s="1497">
        <f t="shared" si="399"/>
        <v>0</v>
      </c>
      <c r="AO259" s="1498">
        <f t="shared" si="1327"/>
        <v>0</v>
      </c>
      <c r="AP259" s="1499">
        <f t="shared" si="1354"/>
        <v>0</v>
      </c>
      <c r="AQ259" s="1500">
        <f t="shared" si="1355"/>
        <v>0</v>
      </c>
      <c r="AR259" s="1501">
        <f t="shared" si="1356"/>
        <v>0</v>
      </c>
      <c r="AS259" s="1498">
        <f t="shared" si="1324"/>
        <v>0</v>
      </c>
      <c r="AT259" s="1501">
        <f t="shared" si="1357"/>
        <v>0</v>
      </c>
      <c r="AU259" s="1498">
        <f t="shared" si="1358"/>
        <v>1</v>
      </c>
      <c r="AV259" s="1498">
        <f t="shared" si="1359"/>
        <v>2</v>
      </c>
      <c r="AW259" s="1499">
        <f t="shared" si="1360"/>
        <v>0</v>
      </c>
      <c r="AX259" s="1502">
        <f t="shared" si="1361"/>
        <v>0</v>
      </c>
      <c r="AY259" s="1503">
        <f t="shared" si="1362"/>
        <v>0</v>
      </c>
      <c r="AZ259" s="1498">
        <f t="shared" si="1363"/>
        <v>2</v>
      </c>
      <c r="BA259" s="1498">
        <f t="shared" si="1364"/>
        <v>3</v>
      </c>
      <c r="BB259" s="1499">
        <f t="shared" si="1365"/>
        <v>0</v>
      </c>
      <c r="BC259" s="1502">
        <f t="shared" si="1366"/>
        <v>0</v>
      </c>
      <c r="BD259" s="1503">
        <f t="shared" si="1367"/>
        <v>0</v>
      </c>
      <c r="BE259" s="1498">
        <f t="shared" si="1368"/>
        <v>3</v>
      </c>
      <c r="BF259" s="1498">
        <f t="shared" si="1369"/>
        <v>4</v>
      </c>
      <c r="BG259" s="1499">
        <f t="shared" si="1370"/>
        <v>0</v>
      </c>
      <c r="BH259" s="1502">
        <f t="shared" si="1371"/>
        <v>0</v>
      </c>
      <c r="BI259" s="1502">
        <f t="shared" si="1372"/>
        <v>0</v>
      </c>
      <c r="BJ259" s="1504">
        <f t="shared" si="1373"/>
        <v>1900</v>
      </c>
      <c r="BK259" s="1505" t="str">
        <f t="shared" si="1374"/>
        <v/>
      </c>
      <c r="BL259" s="1506"/>
      <c r="BM259" s="1507">
        <f t="shared" si="1375"/>
        <v>0</v>
      </c>
      <c r="BN259" s="1508">
        <f t="shared" si="1540"/>
        <v>0</v>
      </c>
      <c r="BO259" s="1508">
        <f t="shared" si="1540"/>
        <v>0</v>
      </c>
      <c r="BP259" s="1508">
        <f t="shared" si="1540"/>
        <v>0</v>
      </c>
      <c r="BQ259" s="1508">
        <f t="shared" si="1540"/>
        <v>0</v>
      </c>
      <c r="BR259" s="1508">
        <f t="shared" si="1540"/>
        <v>0</v>
      </c>
      <c r="BS259" s="1508">
        <f t="shared" si="1540"/>
        <v>0</v>
      </c>
      <c r="BT259" s="1508">
        <f t="shared" si="1540"/>
        <v>0</v>
      </c>
      <c r="BU259" s="1508">
        <f t="shared" si="1540"/>
        <v>0</v>
      </c>
      <c r="BV259" s="1508">
        <f t="shared" si="1540"/>
        <v>0</v>
      </c>
      <c r="BW259" s="1508">
        <f t="shared" si="1540"/>
        <v>0</v>
      </c>
      <c r="BX259" s="1508">
        <f t="shared" si="1540"/>
        <v>0</v>
      </c>
      <c r="BY259" s="1507">
        <f t="shared" si="1540"/>
        <v>0</v>
      </c>
      <c r="BZ259" s="1508">
        <f t="shared" si="1540"/>
        <v>0</v>
      </c>
      <c r="CA259" s="1508">
        <f t="shared" si="1540"/>
        <v>0</v>
      </c>
      <c r="CB259" s="1508">
        <f t="shared" si="1540"/>
        <v>0</v>
      </c>
      <c r="CC259" s="1508">
        <f t="shared" si="1540"/>
        <v>0</v>
      </c>
      <c r="CD259" s="1508">
        <f t="shared" si="1534"/>
        <v>0</v>
      </c>
      <c r="CE259" s="1508">
        <f t="shared" si="1534"/>
        <v>0</v>
      </c>
      <c r="CF259" s="1508">
        <f t="shared" si="1534"/>
        <v>0</v>
      </c>
      <c r="CG259" s="1508">
        <f t="shared" si="1534"/>
        <v>0</v>
      </c>
      <c r="CH259" s="1508">
        <f t="shared" si="1534"/>
        <v>0</v>
      </c>
      <c r="CI259" s="1508">
        <f t="shared" si="1534"/>
        <v>0</v>
      </c>
      <c r="CJ259" s="1509">
        <f t="shared" si="1534"/>
        <v>0</v>
      </c>
      <c r="CK259" s="1507">
        <f t="shared" si="1534"/>
        <v>0</v>
      </c>
      <c r="CL259" s="1508">
        <f t="shared" si="1534"/>
        <v>0</v>
      </c>
      <c r="CM259" s="1508">
        <f t="shared" si="1534"/>
        <v>0</v>
      </c>
      <c r="CN259" s="1508">
        <f t="shared" si="1534"/>
        <v>0</v>
      </c>
      <c r="CO259" s="1508">
        <f t="shared" si="1534"/>
        <v>0</v>
      </c>
      <c r="CP259" s="1508">
        <f t="shared" si="1534"/>
        <v>0</v>
      </c>
      <c r="CQ259" s="1508">
        <f t="shared" si="1534"/>
        <v>0</v>
      </c>
      <c r="CR259" s="1508">
        <f t="shared" si="1534"/>
        <v>0</v>
      </c>
      <c r="CS259" s="1508">
        <f t="shared" si="1534"/>
        <v>0</v>
      </c>
      <c r="CT259" s="1508">
        <f t="shared" si="1535"/>
        <v>0</v>
      </c>
      <c r="CU259" s="1508">
        <f t="shared" si="1535"/>
        <v>0</v>
      </c>
      <c r="CV259" s="1509">
        <f t="shared" si="1535"/>
        <v>0</v>
      </c>
      <c r="CW259" s="1508">
        <f t="shared" si="1535"/>
        <v>0</v>
      </c>
      <c r="CX259" s="1508">
        <f t="shared" si="1535"/>
        <v>0</v>
      </c>
      <c r="CY259" s="1508">
        <f t="shared" si="1535"/>
        <v>0</v>
      </c>
      <c r="CZ259" s="1508">
        <f t="shared" si="1535"/>
        <v>0</v>
      </c>
      <c r="DA259" s="1508">
        <f t="shared" si="1535"/>
        <v>0</v>
      </c>
      <c r="DB259" s="1508">
        <f t="shared" si="1535"/>
        <v>0</v>
      </c>
      <c r="DC259" s="1508">
        <f t="shared" si="1535"/>
        <v>0</v>
      </c>
      <c r="DD259" s="1508">
        <f t="shared" si="1535"/>
        <v>0</v>
      </c>
      <c r="DE259" s="1508">
        <f t="shared" si="1535"/>
        <v>0</v>
      </c>
      <c r="DF259" s="1508">
        <f t="shared" si="1535"/>
        <v>0</v>
      </c>
      <c r="DG259" s="1508">
        <f t="shared" si="1535"/>
        <v>0</v>
      </c>
      <c r="DH259" s="1509">
        <f t="shared" si="1535"/>
        <v>0</v>
      </c>
      <c r="DI259" s="1508">
        <f t="shared" si="1535"/>
        <v>0</v>
      </c>
      <c r="DJ259" s="1508">
        <f t="shared" si="1536"/>
        <v>0</v>
      </c>
      <c r="DK259" s="1508">
        <f t="shared" si="1536"/>
        <v>0</v>
      </c>
      <c r="DL259" s="1508">
        <f t="shared" si="1536"/>
        <v>0</v>
      </c>
      <c r="DM259" s="1508">
        <f t="shared" si="1536"/>
        <v>0</v>
      </c>
      <c r="DN259" s="1508">
        <f t="shared" si="1536"/>
        <v>0</v>
      </c>
      <c r="DO259" s="1508">
        <f t="shared" si="1536"/>
        <v>0</v>
      </c>
      <c r="DP259" s="1508">
        <f t="shared" si="1536"/>
        <v>0</v>
      </c>
      <c r="DQ259" s="1508">
        <f t="shared" si="1536"/>
        <v>0</v>
      </c>
      <c r="DR259" s="1508">
        <f t="shared" si="1536"/>
        <v>0</v>
      </c>
      <c r="DS259" s="1508">
        <f t="shared" si="1536"/>
        <v>0</v>
      </c>
      <c r="DT259" s="1509">
        <f t="shared" si="1536"/>
        <v>0</v>
      </c>
      <c r="DU259" s="1507">
        <f t="shared" si="1536"/>
        <v>0</v>
      </c>
      <c r="DV259" s="1508">
        <f t="shared" si="1536"/>
        <v>0</v>
      </c>
      <c r="DW259" s="1508">
        <f t="shared" si="1536"/>
        <v>0</v>
      </c>
      <c r="DX259" s="1508">
        <f t="shared" si="1536"/>
        <v>0</v>
      </c>
      <c r="DY259" s="1508">
        <f t="shared" si="1536"/>
        <v>0</v>
      </c>
      <c r="DZ259" s="1508">
        <f t="shared" si="1537"/>
        <v>0</v>
      </c>
      <c r="EA259" s="1508">
        <f t="shared" si="1537"/>
        <v>0</v>
      </c>
      <c r="EB259" s="1508">
        <f t="shared" si="1537"/>
        <v>0</v>
      </c>
      <c r="EC259" s="1508">
        <f t="shared" si="1537"/>
        <v>0</v>
      </c>
      <c r="ED259" s="1508">
        <f t="shared" si="1537"/>
        <v>0</v>
      </c>
      <c r="EE259" s="1508">
        <f t="shared" si="1537"/>
        <v>0</v>
      </c>
      <c r="EF259" s="1508">
        <f t="shared" si="1537"/>
        <v>0</v>
      </c>
      <c r="EG259" s="1507">
        <f t="shared" si="1537"/>
        <v>0</v>
      </c>
      <c r="EH259" s="1508">
        <f t="shared" si="1537"/>
        <v>0</v>
      </c>
      <c r="EI259" s="1508">
        <f t="shared" si="1537"/>
        <v>0</v>
      </c>
      <c r="EJ259" s="1508">
        <f t="shared" si="1537"/>
        <v>0</v>
      </c>
      <c r="EK259" s="1508">
        <f t="shared" si="1537"/>
        <v>0</v>
      </c>
      <c r="EL259" s="1508">
        <f t="shared" si="1537"/>
        <v>0</v>
      </c>
      <c r="EM259" s="1508">
        <f t="shared" si="1537"/>
        <v>0</v>
      </c>
      <c r="EN259" s="1508">
        <f t="shared" si="1537"/>
        <v>0</v>
      </c>
      <c r="EO259" s="1508">
        <f t="shared" si="1537"/>
        <v>0</v>
      </c>
      <c r="EP259" s="1508">
        <f t="shared" si="1538"/>
        <v>0</v>
      </c>
      <c r="EQ259" s="1508">
        <f t="shared" si="1538"/>
        <v>0</v>
      </c>
      <c r="ER259" s="1509">
        <f t="shared" si="1538"/>
        <v>0</v>
      </c>
      <c r="ES259" s="1507">
        <f t="shared" si="1538"/>
        <v>0</v>
      </c>
      <c r="ET259" s="1508">
        <f t="shared" si="1538"/>
        <v>0</v>
      </c>
      <c r="EU259" s="1508">
        <f t="shared" si="1538"/>
        <v>0</v>
      </c>
      <c r="EV259" s="1508">
        <f t="shared" si="1538"/>
        <v>0</v>
      </c>
      <c r="EW259" s="1508">
        <f t="shared" si="1538"/>
        <v>0</v>
      </c>
      <c r="EX259" s="1508">
        <f t="shared" si="1538"/>
        <v>0</v>
      </c>
      <c r="EY259" s="1508">
        <f t="shared" si="1538"/>
        <v>0</v>
      </c>
      <c r="EZ259" s="1508">
        <f t="shared" si="1538"/>
        <v>0</v>
      </c>
      <c r="FA259" s="1508">
        <f t="shared" si="1538"/>
        <v>0</v>
      </c>
      <c r="FB259" s="1508">
        <f t="shared" si="1538"/>
        <v>0</v>
      </c>
      <c r="FC259" s="1508">
        <f t="shared" si="1538"/>
        <v>0</v>
      </c>
      <c r="FD259" s="1509">
        <f t="shared" si="1538"/>
        <v>0</v>
      </c>
      <c r="FE259" s="1508">
        <f t="shared" si="1538"/>
        <v>0</v>
      </c>
      <c r="FF259" s="1508">
        <f t="shared" si="1339"/>
        <v>0</v>
      </c>
      <c r="FG259" s="1508">
        <f t="shared" si="1533"/>
        <v>0</v>
      </c>
      <c r="FH259" s="1508">
        <f t="shared" si="1533"/>
        <v>0</v>
      </c>
      <c r="FI259" s="1508">
        <f t="shared" si="1533"/>
        <v>0</v>
      </c>
      <c r="FJ259" s="1508">
        <f t="shared" si="1533"/>
        <v>0</v>
      </c>
      <c r="FK259" s="1508">
        <f t="shared" si="1533"/>
        <v>0</v>
      </c>
      <c r="FL259" s="1508">
        <f t="shared" si="1533"/>
        <v>0</v>
      </c>
      <c r="FM259" s="1508">
        <f t="shared" si="1533"/>
        <v>0</v>
      </c>
      <c r="FN259" s="1508">
        <f t="shared" si="1533"/>
        <v>0</v>
      </c>
      <c r="FO259" s="1508">
        <f t="shared" si="1533"/>
        <v>0</v>
      </c>
      <c r="FP259" s="1509">
        <f t="shared" si="1533"/>
        <v>0</v>
      </c>
      <c r="FQ259" s="1508">
        <f t="shared" si="1533"/>
        <v>0</v>
      </c>
      <c r="FR259" s="1508">
        <f t="shared" si="1533"/>
        <v>0</v>
      </c>
      <c r="FS259" s="1508">
        <f t="shared" si="1533"/>
        <v>0</v>
      </c>
      <c r="FT259" s="1508">
        <f t="shared" si="1533"/>
        <v>0</v>
      </c>
      <c r="FU259" s="1508">
        <f t="shared" si="1533"/>
        <v>0</v>
      </c>
      <c r="FV259" s="1508">
        <f t="shared" si="1533"/>
        <v>0</v>
      </c>
      <c r="FW259" s="1508">
        <f t="shared" si="1527"/>
        <v>0</v>
      </c>
      <c r="FX259" s="1508">
        <f t="shared" si="1527"/>
        <v>0</v>
      </c>
      <c r="FY259" s="1508">
        <f t="shared" si="1527"/>
        <v>0</v>
      </c>
      <c r="FZ259" s="1508">
        <f t="shared" si="1527"/>
        <v>0</v>
      </c>
      <c r="GA259" s="1508">
        <f t="shared" si="1527"/>
        <v>0</v>
      </c>
      <c r="GB259" s="1509">
        <f t="shared" si="1527"/>
        <v>0</v>
      </c>
      <c r="GC259" s="1506"/>
      <c r="GD259" s="1458">
        <f t="shared" si="1377"/>
        <v>1</v>
      </c>
      <c r="GE259" s="1510">
        <f t="shared" si="1528"/>
        <v>0</v>
      </c>
      <c r="GF259" s="1511">
        <f t="shared" si="1528"/>
        <v>0</v>
      </c>
      <c r="GG259" s="1511">
        <f t="shared" si="1528"/>
        <v>0</v>
      </c>
      <c r="GH259" s="1511">
        <f t="shared" si="1528"/>
        <v>0</v>
      </c>
      <c r="GI259" s="1511">
        <f t="shared" si="1528"/>
        <v>0</v>
      </c>
      <c r="GJ259" s="1511">
        <f t="shared" si="1528"/>
        <v>0</v>
      </c>
      <c r="GK259" s="1511">
        <f t="shared" si="1528"/>
        <v>0</v>
      </c>
      <c r="GL259" s="1511">
        <f t="shared" si="1528"/>
        <v>0</v>
      </c>
      <c r="GM259" s="1511">
        <f t="shared" si="1528"/>
        <v>0</v>
      </c>
      <c r="GN259" s="1512">
        <f t="shared" si="1528"/>
        <v>0</v>
      </c>
      <c r="GO259" s="1513">
        <f t="shared" si="1378"/>
        <v>0</v>
      </c>
      <c r="GP259" s="1506"/>
      <c r="GQ259" s="1510">
        <f t="shared" si="1539"/>
        <v>0</v>
      </c>
      <c r="GR259" s="1511">
        <f t="shared" si="1542"/>
        <v>0</v>
      </c>
      <c r="GS259" s="1511">
        <f t="shared" si="1542"/>
        <v>0</v>
      </c>
      <c r="GT259" s="1511">
        <f t="shared" si="1542"/>
        <v>0</v>
      </c>
      <c r="GU259" s="1511">
        <f t="shared" si="1542"/>
        <v>0</v>
      </c>
      <c r="GV259" s="1511">
        <f t="shared" si="1542"/>
        <v>0</v>
      </c>
      <c r="GW259" s="1511">
        <f t="shared" si="1542"/>
        <v>0</v>
      </c>
      <c r="GX259" s="1511">
        <f t="shared" si="1542"/>
        <v>0</v>
      </c>
      <c r="GY259" s="1511">
        <f t="shared" si="1542"/>
        <v>0</v>
      </c>
      <c r="GZ259" s="1512">
        <f t="shared" si="1542"/>
        <v>0</v>
      </c>
      <c r="HA259" s="1513">
        <f t="shared" si="1379"/>
        <v>0</v>
      </c>
      <c r="HB259" s="1506">
        <f t="shared" si="1380"/>
        <v>1</v>
      </c>
      <c r="HC259" s="1506"/>
      <c r="HD259" s="1508">
        <f t="shared" si="1381"/>
        <v>0</v>
      </c>
      <c r="HE259" s="1460">
        <f t="shared" si="1382"/>
        <v>0</v>
      </c>
      <c r="HF259" s="1460">
        <f t="shared" si="1383"/>
        <v>0</v>
      </c>
      <c r="HG259" s="1460">
        <f t="shared" si="1384"/>
        <v>0</v>
      </c>
      <c r="HH259" s="1460">
        <f t="shared" si="1385"/>
        <v>0</v>
      </c>
      <c r="HI259" s="1460">
        <f t="shared" si="1386"/>
        <v>0</v>
      </c>
      <c r="HJ259" s="1460">
        <f t="shared" si="1387"/>
        <v>0</v>
      </c>
      <c r="HK259" s="1460">
        <f t="shared" si="1388"/>
        <v>0</v>
      </c>
      <c r="HL259" s="1460">
        <f t="shared" si="1389"/>
        <v>0</v>
      </c>
      <c r="HM259" s="1460">
        <f t="shared" si="1390"/>
        <v>0</v>
      </c>
      <c r="HN259" s="1460">
        <f t="shared" si="1391"/>
        <v>0</v>
      </c>
      <c r="HO259" s="1460">
        <f t="shared" si="1392"/>
        <v>0</v>
      </c>
      <c r="HP259" s="1460">
        <f t="shared" si="1393"/>
        <v>0</v>
      </c>
      <c r="HQ259" s="1460">
        <f t="shared" si="1394"/>
        <v>0</v>
      </c>
      <c r="HR259" s="1460">
        <f t="shared" si="1395"/>
        <v>0</v>
      </c>
      <c r="HS259" s="1460">
        <f t="shared" si="1396"/>
        <v>0</v>
      </c>
      <c r="HT259" s="1460">
        <f t="shared" si="1397"/>
        <v>0</v>
      </c>
      <c r="HU259" s="1460">
        <f t="shared" si="1398"/>
        <v>0</v>
      </c>
      <c r="HV259" s="1460">
        <f t="shared" si="1399"/>
        <v>0</v>
      </c>
      <c r="HW259" s="1460">
        <f t="shared" si="1400"/>
        <v>0</v>
      </c>
      <c r="HX259" s="1460">
        <f t="shared" si="1401"/>
        <v>0</v>
      </c>
      <c r="HY259" s="1460">
        <f t="shared" si="1402"/>
        <v>0</v>
      </c>
      <c r="HZ259" s="1460">
        <f t="shared" si="1403"/>
        <v>0</v>
      </c>
      <c r="IA259" s="1460">
        <f t="shared" si="1404"/>
        <v>0</v>
      </c>
      <c r="IB259" s="1460">
        <f t="shared" si="1405"/>
        <v>0</v>
      </c>
      <c r="IC259" s="1460">
        <f t="shared" si="1406"/>
        <v>0</v>
      </c>
      <c r="ID259" s="1460">
        <f t="shared" si="1407"/>
        <v>0</v>
      </c>
      <c r="IE259" s="1460">
        <f t="shared" si="1408"/>
        <v>0</v>
      </c>
      <c r="IF259" s="1460">
        <f t="shared" si="1409"/>
        <v>0</v>
      </c>
      <c r="IG259" s="1460">
        <f t="shared" si="1410"/>
        <v>0</v>
      </c>
      <c r="IH259" s="1460">
        <f t="shared" si="1411"/>
        <v>0</v>
      </c>
      <c r="II259" s="1460">
        <f t="shared" si="1412"/>
        <v>0</v>
      </c>
      <c r="IJ259" s="1460">
        <f t="shared" si="1413"/>
        <v>0</v>
      </c>
      <c r="IK259" s="1460">
        <f t="shared" si="1414"/>
        <v>0</v>
      </c>
      <c r="IL259" s="1460">
        <f t="shared" si="1415"/>
        <v>0</v>
      </c>
      <c r="IM259" s="1460">
        <f t="shared" si="1416"/>
        <v>0</v>
      </c>
      <c r="IN259" s="1460">
        <f t="shared" si="1417"/>
        <v>0</v>
      </c>
      <c r="IO259" s="1460">
        <f t="shared" si="1418"/>
        <v>0</v>
      </c>
      <c r="IP259" s="1460">
        <f t="shared" si="1419"/>
        <v>0</v>
      </c>
      <c r="IQ259" s="1460">
        <f t="shared" si="1420"/>
        <v>0</v>
      </c>
      <c r="IR259" s="1460">
        <f t="shared" si="1421"/>
        <v>0</v>
      </c>
      <c r="IS259" s="1460">
        <f t="shared" si="1422"/>
        <v>0</v>
      </c>
      <c r="IT259" s="1460">
        <f t="shared" si="1423"/>
        <v>0</v>
      </c>
      <c r="IU259" s="1460">
        <f t="shared" si="1424"/>
        <v>0</v>
      </c>
      <c r="IV259" s="1460">
        <f t="shared" si="1425"/>
        <v>0</v>
      </c>
      <c r="IW259" s="1460">
        <f t="shared" si="1426"/>
        <v>0</v>
      </c>
      <c r="IX259" s="1460">
        <f t="shared" si="1427"/>
        <v>0</v>
      </c>
      <c r="IY259" s="1460">
        <f t="shared" si="1428"/>
        <v>0</v>
      </c>
      <c r="IZ259" s="1460">
        <f t="shared" si="1429"/>
        <v>0</v>
      </c>
      <c r="JA259" s="1460">
        <f t="shared" si="1430"/>
        <v>0</v>
      </c>
      <c r="JB259" s="1460">
        <f t="shared" si="1431"/>
        <v>0</v>
      </c>
      <c r="JC259" s="1460">
        <f t="shared" si="1432"/>
        <v>0</v>
      </c>
      <c r="JD259" s="1460">
        <f t="shared" si="1433"/>
        <v>0</v>
      </c>
      <c r="JE259" s="1460">
        <f t="shared" si="1434"/>
        <v>0</v>
      </c>
      <c r="JF259" s="1460">
        <f t="shared" si="1435"/>
        <v>0</v>
      </c>
      <c r="JG259" s="1460">
        <f t="shared" si="1436"/>
        <v>0</v>
      </c>
      <c r="JH259" s="1460">
        <f t="shared" si="1437"/>
        <v>0</v>
      </c>
      <c r="JI259" s="1460">
        <f t="shared" si="1438"/>
        <v>0</v>
      </c>
      <c r="JJ259" s="1460">
        <f t="shared" si="1439"/>
        <v>0</v>
      </c>
      <c r="JK259" s="1460">
        <f t="shared" si="1440"/>
        <v>0</v>
      </c>
      <c r="JL259" s="1460">
        <f t="shared" si="1441"/>
        <v>0</v>
      </c>
      <c r="JM259" s="1460">
        <f t="shared" si="1442"/>
        <v>0</v>
      </c>
      <c r="JN259" s="1460">
        <f t="shared" si="1443"/>
        <v>0</v>
      </c>
      <c r="JO259" s="1460">
        <f t="shared" si="1444"/>
        <v>0</v>
      </c>
      <c r="JP259" s="1460">
        <f t="shared" si="1445"/>
        <v>0</v>
      </c>
      <c r="JQ259" s="1460">
        <f t="shared" si="1446"/>
        <v>0</v>
      </c>
      <c r="JR259" s="1460">
        <f t="shared" si="1447"/>
        <v>0</v>
      </c>
      <c r="JS259" s="1460">
        <f t="shared" si="1448"/>
        <v>0</v>
      </c>
      <c r="JT259" s="1460">
        <f t="shared" si="1449"/>
        <v>0</v>
      </c>
      <c r="JU259" s="1460">
        <f t="shared" si="1450"/>
        <v>0</v>
      </c>
      <c r="JV259" s="1460">
        <f t="shared" si="1451"/>
        <v>0</v>
      </c>
      <c r="JW259" s="1460">
        <f t="shared" si="1452"/>
        <v>0</v>
      </c>
      <c r="JX259" s="1460">
        <f t="shared" si="1453"/>
        <v>0</v>
      </c>
      <c r="JY259" s="1460">
        <f t="shared" si="1454"/>
        <v>0</v>
      </c>
      <c r="JZ259" s="1460">
        <f t="shared" si="1455"/>
        <v>0</v>
      </c>
      <c r="KA259" s="1460">
        <f t="shared" si="1456"/>
        <v>0</v>
      </c>
      <c r="KB259" s="1460">
        <f t="shared" si="1457"/>
        <v>0</v>
      </c>
      <c r="KC259" s="1460">
        <f t="shared" si="1458"/>
        <v>0</v>
      </c>
      <c r="KD259" s="1460">
        <f t="shared" si="1459"/>
        <v>0</v>
      </c>
      <c r="KE259" s="1460">
        <f t="shared" si="1460"/>
        <v>0</v>
      </c>
      <c r="KF259" s="1460">
        <f t="shared" si="1461"/>
        <v>0</v>
      </c>
      <c r="KG259" s="1460">
        <f t="shared" si="1462"/>
        <v>0</v>
      </c>
      <c r="KH259" s="1460">
        <f t="shared" si="1463"/>
        <v>0</v>
      </c>
      <c r="KI259" s="1460">
        <f t="shared" si="1464"/>
        <v>0</v>
      </c>
      <c r="KJ259" s="1460">
        <f t="shared" si="1465"/>
        <v>0</v>
      </c>
      <c r="KK259" s="1460">
        <f t="shared" si="1466"/>
        <v>0</v>
      </c>
      <c r="KL259" s="1460">
        <f t="shared" si="1467"/>
        <v>0</v>
      </c>
      <c r="KM259" s="1460">
        <f t="shared" si="1468"/>
        <v>0</v>
      </c>
      <c r="KN259" s="1460">
        <f t="shared" si="1469"/>
        <v>0</v>
      </c>
      <c r="KO259" s="1460">
        <f t="shared" si="1470"/>
        <v>0</v>
      </c>
      <c r="KP259" s="1460">
        <f t="shared" si="1471"/>
        <v>0</v>
      </c>
      <c r="KQ259" s="1460">
        <f t="shared" si="1472"/>
        <v>0</v>
      </c>
      <c r="KR259" s="1460">
        <f t="shared" si="1473"/>
        <v>0</v>
      </c>
      <c r="KS259" s="1460">
        <f t="shared" si="1474"/>
        <v>0</v>
      </c>
      <c r="KT259" s="1460">
        <f t="shared" si="1475"/>
        <v>0</v>
      </c>
      <c r="KU259" s="1460">
        <f t="shared" si="1476"/>
        <v>0</v>
      </c>
      <c r="KV259" s="1460">
        <f t="shared" si="1477"/>
        <v>0</v>
      </c>
      <c r="KW259" s="1460">
        <f t="shared" si="1478"/>
        <v>0</v>
      </c>
      <c r="KX259" s="1460">
        <f t="shared" si="1479"/>
        <v>0</v>
      </c>
      <c r="KY259" s="1460">
        <f t="shared" si="1480"/>
        <v>0</v>
      </c>
      <c r="KZ259" s="1460">
        <f t="shared" si="1481"/>
        <v>0</v>
      </c>
      <c r="LA259" s="1460">
        <f t="shared" si="1482"/>
        <v>0</v>
      </c>
      <c r="LB259" s="1460">
        <f t="shared" si="1483"/>
        <v>0</v>
      </c>
      <c r="LC259" s="1460">
        <f t="shared" si="1484"/>
        <v>0</v>
      </c>
      <c r="LD259" s="1460">
        <f t="shared" si="1485"/>
        <v>0</v>
      </c>
      <c r="LE259" s="1460">
        <f t="shared" si="1486"/>
        <v>0</v>
      </c>
      <c r="LF259" s="1460">
        <f t="shared" si="1487"/>
        <v>0</v>
      </c>
      <c r="LG259" s="1460">
        <f t="shared" si="1488"/>
        <v>0</v>
      </c>
      <c r="LH259" s="1460">
        <f t="shared" si="1489"/>
        <v>0</v>
      </c>
      <c r="LI259" s="1460">
        <f t="shared" si="1490"/>
        <v>0</v>
      </c>
      <c r="LJ259" s="1460">
        <f t="shared" si="1491"/>
        <v>0</v>
      </c>
      <c r="LK259" s="1460">
        <f t="shared" si="1492"/>
        <v>0</v>
      </c>
      <c r="LL259" s="1460">
        <f t="shared" si="1493"/>
        <v>0</v>
      </c>
      <c r="LM259" s="1460">
        <f t="shared" si="1494"/>
        <v>0</v>
      </c>
      <c r="LN259" s="1460">
        <f t="shared" si="1495"/>
        <v>0</v>
      </c>
      <c r="LO259" s="1460">
        <f t="shared" si="1496"/>
        <v>0</v>
      </c>
      <c r="LP259" s="1460">
        <f t="shared" si="1497"/>
        <v>0</v>
      </c>
      <c r="LQ259" s="1460">
        <f t="shared" si="1498"/>
        <v>0</v>
      </c>
      <c r="LR259" s="1460">
        <f t="shared" si="1499"/>
        <v>0</v>
      </c>
      <c r="LS259" s="1460">
        <f t="shared" si="1500"/>
        <v>0</v>
      </c>
      <c r="LW259" s="1467">
        <f t="shared" si="1501"/>
        <v>0</v>
      </c>
      <c r="LX259" s="1467">
        <f t="shared" si="1502"/>
        <v>0</v>
      </c>
      <c r="LY259" s="1467">
        <f t="shared" si="1503"/>
        <v>0</v>
      </c>
      <c r="LZ259" s="1467">
        <f t="shared" si="1504"/>
        <v>0</v>
      </c>
      <c r="MA259" s="1506"/>
      <c r="MB259" s="1460">
        <f t="shared" si="1505"/>
        <v>0</v>
      </c>
      <c r="MC259" s="1460">
        <f t="shared" si="1541"/>
        <v>0</v>
      </c>
      <c r="MD259" s="1460">
        <f t="shared" si="1541"/>
        <v>0</v>
      </c>
      <c r="ME259" s="1460">
        <f t="shared" si="1541"/>
        <v>0</v>
      </c>
      <c r="MF259" s="1460">
        <f t="shared" si="1541"/>
        <v>0</v>
      </c>
      <c r="MG259" s="1460">
        <f t="shared" si="1541"/>
        <v>0</v>
      </c>
      <c r="MH259" s="1460">
        <f t="shared" si="1541"/>
        <v>0</v>
      </c>
      <c r="MI259" s="1460">
        <f t="shared" si="1541"/>
        <v>0</v>
      </c>
      <c r="MJ259" s="1460">
        <f t="shared" si="1541"/>
        <v>0</v>
      </c>
      <c r="MK259" s="1460">
        <f t="shared" si="1541"/>
        <v>0</v>
      </c>
      <c r="ML259" s="1460">
        <f t="shared" si="1541"/>
        <v>0</v>
      </c>
      <c r="MM259" s="1460">
        <f t="shared" si="1541"/>
        <v>0</v>
      </c>
      <c r="MN259" s="1460">
        <f t="shared" si="1541"/>
        <v>0</v>
      </c>
      <c r="MO259" s="1460">
        <f t="shared" si="1541"/>
        <v>0</v>
      </c>
      <c r="MP259" s="1460">
        <f t="shared" si="1541"/>
        <v>0</v>
      </c>
      <c r="MQ259" s="1460">
        <f t="shared" si="1541"/>
        <v>0</v>
      </c>
      <c r="MR259" s="1460">
        <f t="shared" si="1541"/>
        <v>0</v>
      </c>
      <c r="MS259" s="1460">
        <f t="shared" si="1529"/>
        <v>0</v>
      </c>
      <c r="MT259" s="1460">
        <f t="shared" si="1529"/>
        <v>0</v>
      </c>
      <c r="MU259" s="1460">
        <f t="shared" si="1529"/>
        <v>0</v>
      </c>
      <c r="MV259" s="1460">
        <f t="shared" si="1529"/>
        <v>0</v>
      </c>
      <c r="MW259" s="1460">
        <f t="shared" si="1529"/>
        <v>0</v>
      </c>
      <c r="MX259" s="1460">
        <f t="shared" si="1529"/>
        <v>0</v>
      </c>
      <c r="MY259" s="1460">
        <f t="shared" si="1529"/>
        <v>0</v>
      </c>
      <c r="MZ259" s="1460">
        <f t="shared" si="1529"/>
        <v>0</v>
      </c>
      <c r="NA259" s="1460">
        <f t="shared" si="1529"/>
        <v>0</v>
      </c>
      <c r="NB259" s="1460">
        <f t="shared" si="1529"/>
        <v>0</v>
      </c>
      <c r="NC259" s="1460">
        <f t="shared" si="1529"/>
        <v>0</v>
      </c>
      <c r="ND259" s="1460">
        <f t="shared" si="1529"/>
        <v>0</v>
      </c>
      <c r="NE259" s="1460">
        <f t="shared" si="1529"/>
        <v>0</v>
      </c>
      <c r="NF259" s="1460">
        <f t="shared" si="1529"/>
        <v>0</v>
      </c>
      <c r="NG259" s="1460">
        <f t="shared" si="1529"/>
        <v>0</v>
      </c>
      <c r="NH259" s="1460">
        <f t="shared" si="1529"/>
        <v>0</v>
      </c>
      <c r="NI259" s="1460">
        <f t="shared" si="1530"/>
        <v>0</v>
      </c>
      <c r="NJ259" s="1460">
        <f t="shared" si="1530"/>
        <v>0</v>
      </c>
      <c r="NK259" s="1460">
        <f t="shared" si="1530"/>
        <v>0</v>
      </c>
      <c r="NL259" s="1460">
        <f t="shared" si="1530"/>
        <v>0</v>
      </c>
      <c r="NM259" s="1460">
        <f t="shared" si="1530"/>
        <v>0</v>
      </c>
      <c r="NN259" s="1460">
        <f t="shared" si="1530"/>
        <v>0</v>
      </c>
      <c r="NO259" s="1460">
        <f t="shared" si="1530"/>
        <v>0</v>
      </c>
      <c r="NP259" s="1460">
        <f t="shared" si="1530"/>
        <v>0</v>
      </c>
      <c r="NQ259" s="1460">
        <f t="shared" si="1530"/>
        <v>0</v>
      </c>
      <c r="NR259" s="1460">
        <f t="shared" si="1530"/>
        <v>0</v>
      </c>
      <c r="NS259" s="1460">
        <f t="shared" si="1530"/>
        <v>0</v>
      </c>
      <c r="NT259" s="1460">
        <f t="shared" si="1530"/>
        <v>0</v>
      </c>
      <c r="NU259" s="1460">
        <f t="shared" si="1530"/>
        <v>0</v>
      </c>
      <c r="NV259" s="1460">
        <f t="shared" si="1530"/>
        <v>0</v>
      </c>
      <c r="NW259" s="1460">
        <f t="shared" si="1530"/>
        <v>0</v>
      </c>
      <c r="NX259" s="1460">
        <f t="shared" si="1530"/>
        <v>0</v>
      </c>
      <c r="NY259" s="1460">
        <f t="shared" si="1531"/>
        <v>0</v>
      </c>
      <c r="NZ259" s="1460">
        <f t="shared" si="1531"/>
        <v>0</v>
      </c>
      <c r="OA259" s="1460">
        <f t="shared" si="1531"/>
        <v>0</v>
      </c>
      <c r="OB259" s="1460">
        <f t="shared" si="1531"/>
        <v>0</v>
      </c>
      <c r="OC259" s="1460">
        <f t="shared" si="1531"/>
        <v>0</v>
      </c>
      <c r="OD259" s="1460">
        <f t="shared" si="1531"/>
        <v>0</v>
      </c>
      <c r="OE259" s="1460">
        <f t="shared" si="1531"/>
        <v>0</v>
      </c>
      <c r="OF259" s="1460">
        <f t="shared" si="1531"/>
        <v>0</v>
      </c>
      <c r="OG259" s="1460">
        <f t="shared" si="1531"/>
        <v>0</v>
      </c>
      <c r="OH259" s="1460">
        <f t="shared" si="1531"/>
        <v>0</v>
      </c>
      <c r="OI259" s="1460">
        <f t="shared" si="1531"/>
        <v>0</v>
      </c>
      <c r="OJ259" s="1460">
        <f t="shared" si="1531"/>
        <v>0</v>
      </c>
      <c r="OK259" s="1460">
        <f t="shared" si="1531"/>
        <v>0</v>
      </c>
      <c r="OL259" s="1460">
        <f t="shared" si="1531"/>
        <v>0</v>
      </c>
      <c r="OM259" s="1460">
        <f t="shared" si="1531"/>
        <v>0</v>
      </c>
      <c r="ON259" s="1460">
        <f t="shared" si="1531"/>
        <v>0</v>
      </c>
      <c r="OO259" s="1460">
        <f t="shared" si="1513"/>
        <v>0</v>
      </c>
      <c r="OP259" s="1460">
        <f t="shared" si="1543"/>
        <v>0</v>
      </c>
      <c r="OQ259" s="1460">
        <f t="shared" si="1543"/>
        <v>0</v>
      </c>
      <c r="OR259" s="1460">
        <f t="shared" si="1543"/>
        <v>0</v>
      </c>
      <c r="OS259" s="1460">
        <f t="shared" si="1543"/>
        <v>0</v>
      </c>
      <c r="OT259" s="1460">
        <f t="shared" si="1543"/>
        <v>0</v>
      </c>
      <c r="OU259" s="1460">
        <f t="shared" si="1543"/>
        <v>0</v>
      </c>
      <c r="OV259" s="1460">
        <f t="shared" si="1543"/>
        <v>0</v>
      </c>
      <c r="OW259" s="1460">
        <f t="shared" si="1543"/>
        <v>0</v>
      </c>
      <c r="OX259" s="1460">
        <f t="shared" si="1543"/>
        <v>0</v>
      </c>
      <c r="OY259" s="1460">
        <f t="shared" si="1543"/>
        <v>0</v>
      </c>
      <c r="OZ259" s="1460">
        <f t="shared" si="1543"/>
        <v>0</v>
      </c>
      <c r="PA259" s="1460">
        <f t="shared" si="1543"/>
        <v>0</v>
      </c>
      <c r="PB259" s="1460">
        <f t="shared" si="1543"/>
        <v>0</v>
      </c>
      <c r="PC259" s="1460">
        <f t="shared" si="1543"/>
        <v>0</v>
      </c>
      <c r="PD259" s="1460">
        <f t="shared" si="1543"/>
        <v>0</v>
      </c>
      <c r="PE259" s="1460">
        <f t="shared" si="1543"/>
        <v>0</v>
      </c>
      <c r="PF259" s="1460">
        <f t="shared" si="1544"/>
        <v>0</v>
      </c>
      <c r="PG259" s="1460">
        <f t="shared" si="1544"/>
        <v>0</v>
      </c>
      <c r="PH259" s="1460">
        <f t="shared" si="1544"/>
        <v>0</v>
      </c>
      <c r="PI259" s="1460">
        <f t="shared" si="1544"/>
        <v>0</v>
      </c>
      <c r="PJ259" s="1460">
        <f t="shared" si="1544"/>
        <v>0</v>
      </c>
      <c r="PK259" s="1460">
        <f t="shared" si="1544"/>
        <v>0</v>
      </c>
      <c r="PL259" s="1460">
        <f t="shared" si="1544"/>
        <v>0</v>
      </c>
      <c r="PM259" s="1460">
        <f t="shared" si="1544"/>
        <v>0</v>
      </c>
      <c r="PN259" s="1460">
        <f t="shared" si="1544"/>
        <v>0</v>
      </c>
      <c r="PO259" s="1460">
        <f t="shared" si="1544"/>
        <v>0</v>
      </c>
      <c r="PP259" s="1460">
        <f t="shared" si="1544"/>
        <v>0</v>
      </c>
      <c r="PQ259" s="1460">
        <f t="shared" si="1544"/>
        <v>0</v>
      </c>
      <c r="PR259" s="1460">
        <f t="shared" si="1544"/>
        <v>0</v>
      </c>
      <c r="PS259" s="1460">
        <f t="shared" si="1544"/>
        <v>0</v>
      </c>
      <c r="PT259" s="1460">
        <f t="shared" si="1544"/>
        <v>0</v>
      </c>
      <c r="PU259" s="1460">
        <f t="shared" si="1544"/>
        <v>0</v>
      </c>
      <c r="PV259" s="1460">
        <f t="shared" si="1545"/>
        <v>0</v>
      </c>
      <c r="PW259" s="1460">
        <f t="shared" si="1545"/>
        <v>0</v>
      </c>
      <c r="PX259" s="1460">
        <f t="shared" si="1545"/>
        <v>0</v>
      </c>
      <c r="PY259" s="1460">
        <f t="shared" si="1545"/>
        <v>0</v>
      </c>
      <c r="PZ259" s="1460">
        <f t="shared" si="1545"/>
        <v>0</v>
      </c>
      <c r="QA259" s="1460">
        <f t="shared" si="1545"/>
        <v>0</v>
      </c>
      <c r="QB259" s="1460">
        <f t="shared" si="1545"/>
        <v>0</v>
      </c>
      <c r="QC259" s="1460">
        <f t="shared" si="1545"/>
        <v>0</v>
      </c>
      <c r="QD259" s="1460">
        <f t="shared" si="1545"/>
        <v>0</v>
      </c>
      <c r="QE259" s="1460">
        <f t="shared" si="1545"/>
        <v>0</v>
      </c>
      <c r="QF259" s="1460">
        <f t="shared" si="1545"/>
        <v>0</v>
      </c>
      <c r="QG259" s="1460">
        <f t="shared" si="1545"/>
        <v>0</v>
      </c>
      <c r="QH259" s="1460">
        <f t="shared" si="1545"/>
        <v>0</v>
      </c>
      <c r="QI259" s="1460">
        <f t="shared" si="1545"/>
        <v>0</v>
      </c>
      <c r="QJ259" s="1460">
        <f t="shared" si="1545"/>
        <v>0</v>
      </c>
      <c r="QK259" s="1460">
        <f t="shared" si="1545"/>
        <v>0</v>
      </c>
      <c r="QL259" s="1460">
        <f t="shared" si="1532"/>
        <v>0</v>
      </c>
      <c r="QM259" s="1460">
        <f t="shared" si="1532"/>
        <v>0</v>
      </c>
      <c r="QN259" s="1460">
        <f t="shared" si="1532"/>
        <v>0</v>
      </c>
      <c r="QO259" s="1460">
        <f t="shared" si="1532"/>
        <v>0</v>
      </c>
      <c r="QP259" s="1460">
        <f t="shared" si="1532"/>
        <v>0</v>
      </c>
      <c r="QQ259" s="1460">
        <f t="shared" si="1532"/>
        <v>0</v>
      </c>
    </row>
    <row r="260" spans="1:459" s="1466" customFormat="1" ht="22.5" customHeight="1">
      <c r="A260" s="1468"/>
      <c r="B260" s="1469"/>
      <c r="C260" s="1469"/>
      <c r="D260" s="1470"/>
      <c r="E260" s="1471"/>
      <c r="F260" s="1472"/>
      <c r="G260" s="1472"/>
      <c r="H260" s="1473">
        <f t="shared" si="1342"/>
        <v>0</v>
      </c>
      <c r="I260" s="1474">
        <v>0</v>
      </c>
      <c r="J260" s="1475">
        <f t="shared" si="437"/>
        <v>0</v>
      </c>
      <c r="K260" s="1476">
        <v>0</v>
      </c>
      <c r="L260" s="1477">
        <f t="shared" si="1343"/>
        <v>0</v>
      </c>
      <c r="M260" s="1477">
        <f t="shared" si="1344"/>
        <v>0</v>
      </c>
      <c r="N260" s="1478"/>
      <c r="O260" s="1479">
        <v>0</v>
      </c>
      <c r="P260" s="1480">
        <v>0</v>
      </c>
      <c r="Q260" s="1828">
        <v>0</v>
      </c>
      <c r="R260" s="1831">
        <f t="shared" si="1345"/>
        <v>0</v>
      </c>
      <c r="S260" s="1481">
        <f>IF(AND(SUM(O260:Q260)=0,N260="NNN"),MIN('Operating History and Pro Forma'!$M$33,'Operating History and Pro Forma'!$T$15)*D260,SUM(O260:Q260)*D260)</f>
        <v>0</v>
      </c>
      <c r="T260" s="1482">
        <f t="shared" si="1346"/>
        <v>0</v>
      </c>
      <c r="U260" s="1483">
        <f t="shared" si="1347"/>
        <v>0</v>
      </c>
      <c r="V260" s="1480"/>
      <c r="W260" s="1514"/>
      <c r="X260" s="1486" t="str">
        <f t="shared" si="1348"/>
        <v/>
      </c>
      <c r="Y260" s="1487">
        <f t="shared" si="1349"/>
        <v>0</v>
      </c>
      <c r="Z260" s="1488"/>
      <c r="AA260" s="1488"/>
      <c r="AB260" s="1488"/>
      <c r="AC260" s="1488"/>
      <c r="AD260" s="1489">
        <f t="shared" si="1350"/>
        <v>0</v>
      </c>
      <c r="AE260" s="1490" t="str">
        <f t="shared" si="1351"/>
        <v/>
      </c>
      <c r="AF260" s="1491">
        <f t="shared" si="1352"/>
        <v>0</v>
      </c>
      <c r="AG260" s="1492">
        <f t="shared" si="1353"/>
        <v>0</v>
      </c>
      <c r="AH260" s="1493">
        <f t="shared" si="1526"/>
        <v>0</v>
      </c>
      <c r="AI260" s="1493">
        <f t="shared" si="1526"/>
        <v>0</v>
      </c>
      <c r="AJ260" s="1494">
        <f t="shared" si="1526"/>
        <v>0</v>
      </c>
      <c r="AK260" s="1494">
        <f t="shared" si="1526"/>
        <v>0</v>
      </c>
      <c r="AL260" s="1495">
        <f t="shared" si="1526"/>
        <v>0</v>
      </c>
      <c r="AM260" s="1496">
        <f t="shared" si="1526"/>
        <v>0</v>
      </c>
      <c r="AN260" s="1497">
        <f t="shared" si="399"/>
        <v>0</v>
      </c>
      <c r="AO260" s="1498">
        <f t="shared" si="1327"/>
        <v>0</v>
      </c>
      <c r="AP260" s="1499">
        <f t="shared" si="1354"/>
        <v>0</v>
      </c>
      <c r="AQ260" s="1500">
        <f t="shared" si="1355"/>
        <v>0</v>
      </c>
      <c r="AR260" s="1501">
        <f t="shared" si="1356"/>
        <v>0</v>
      </c>
      <c r="AS260" s="1498">
        <f t="shared" si="1324"/>
        <v>0</v>
      </c>
      <c r="AT260" s="1501">
        <f t="shared" si="1357"/>
        <v>0</v>
      </c>
      <c r="AU260" s="1498">
        <f t="shared" si="1358"/>
        <v>1</v>
      </c>
      <c r="AV260" s="1498">
        <f t="shared" si="1359"/>
        <v>2</v>
      </c>
      <c r="AW260" s="1499">
        <f t="shared" si="1360"/>
        <v>0</v>
      </c>
      <c r="AX260" s="1502">
        <f t="shared" si="1361"/>
        <v>0</v>
      </c>
      <c r="AY260" s="1503">
        <f t="shared" si="1362"/>
        <v>0</v>
      </c>
      <c r="AZ260" s="1498">
        <f t="shared" si="1363"/>
        <v>2</v>
      </c>
      <c r="BA260" s="1498">
        <f t="shared" si="1364"/>
        <v>3</v>
      </c>
      <c r="BB260" s="1499">
        <f t="shared" si="1365"/>
        <v>0</v>
      </c>
      <c r="BC260" s="1502">
        <f t="shared" si="1366"/>
        <v>0</v>
      </c>
      <c r="BD260" s="1503">
        <f t="shared" si="1367"/>
        <v>0</v>
      </c>
      <c r="BE260" s="1498">
        <f t="shared" si="1368"/>
        <v>3</v>
      </c>
      <c r="BF260" s="1498">
        <f t="shared" si="1369"/>
        <v>4</v>
      </c>
      <c r="BG260" s="1499">
        <f t="shared" si="1370"/>
        <v>0</v>
      </c>
      <c r="BH260" s="1502">
        <f t="shared" si="1371"/>
        <v>0</v>
      </c>
      <c r="BI260" s="1502">
        <f t="shared" si="1372"/>
        <v>0</v>
      </c>
      <c r="BJ260" s="1504">
        <f t="shared" si="1373"/>
        <v>1900</v>
      </c>
      <c r="BK260" s="1505" t="str">
        <f t="shared" si="1374"/>
        <v/>
      </c>
      <c r="BL260" s="1506"/>
      <c r="BM260" s="1507">
        <f t="shared" si="1375"/>
        <v>0</v>
      </c>
      <c r="BN260" s="1508">
        <f t="shared" si="1540"/>
        <v>0</v>
      </c>
      <c r="BO260" s="1508">
        <f t="shared" si="1540"/>
        <v>0</v>
      </c>
      <c r="BP260" s="1508">
        <f t="shared" si="1540"/>
        <v>0</v>
      </c>
      <c r="BQ260" s="1508">
        <f t="shared" si="1540"/>
        <v>0</v>
      </c>
      <c r="BR260" s="1508">
        <f t="shared" si="1540"/>
        <v>0</v>
      </c>
      <c r="BS260" s="1508">
        <f t="shared" si="1540"/>
        <v>0</v>
      </c>
      <c r="BT260" s="1508">
        <f t="shared" si="1540"/>
        <v>0</v>
      </c>
      <c r="BU260" s="1508">
        <f t="shared" si="1540"/>
        <v>0</v>
      </c>
      <c r="BV260" s="1508">
        <f t="shared" si="1540"/>
        <v>0</v>
      </c>
      <c r="BW260" s="1508">
        <f t="shared" si="1540"/>
        <v>0</v>
      </c>
      <c r="BX260" s="1508">
        <f t="shared" si="1540"/>
        <v>0</v>
      </c>
      <c r="BY260" s="1507">
        <f t="shared" si="1540"/>
        <v>0</v>
      </c>
      <c r="BZ260" s="1508">
        <f t="shared" si="1540"/>
        <v>0</v>
      </c>
      <c r="CA260" s="1508">
        <f t="shared" si="1540"/>
        <v>0</v>
      </c>
      <c r="CB260" s="1508">
        <f t="shared" si="1540"/>
        <v>0</v>
      </c>
      <c r="CC260" s="1508">
        <f t="shared" si="1540"/>
        <v>0</v>
      </c>
      <c r="CD260" s="1508">
        <f t="shared" si="1534"/>
        <v>0</v>
      </c>
      <c r="CE260" s="1508">
        <f t="shared" si="1534"/>
        <v>0</v>
      </c>
      <c r="CF260" s="1508">
        <f t="shared" si="1534"/>
        <v>0</v>
      </c>
      <c r="CG260" s="1508">
        <f t="shared" si="1534"/>
        <v>0</v>
      </c>
      <c r="CH260" s="1508">
        <f t="shared" si="1534"/>
        <v>0</v>
      </c>
      <c r="CI260" s="1508">
        <f t="shared" si="1534"/>
        <v>0</v>
      </c>
      <c r="CJ260" s="1509">
        <f t="shared" si="1534"/>
        <v>0</v>
      </c>
      <c r="CK260" s="1507">
        <f t="shared" si="1534"/>
        <v>0</v>
      </c>
      <c r="CL260" s="1508">
        <f t="shared" si="1534"/>
        <v>0</v>
      </c>
      <c r="CM260" s="1508">
        <f t="shared" si="1534"/>
        <v>0</v>
      </c>
      <c r="CN260" s="1508">
        <f t="shared" si="1534"/>
        <v>0</v>
      </c>
      <c r="CO260" s="1508">
        <f t="shared" si="1534"/>
        <v>0</v>
      </c>
      <c r="CP260" s="1508">
        <f t="shared" si="1534"/>
        <v>0</v>
      </c>
      <c r="CQ260" s="1508">
        <f t="shared" si="1534"/>
        <v>0</v>
      </c>
      <c r="CR260" s="1508">
        <f t="shared" si="1534"/>
        <v>0</v>
      </c>
      <c r="CS260" s="1508">
        <f t="shared" si="1534"/>
        <v>0</v>
      </c>
      <c r="CT260" s="1508">
        <f t="shared" si="1535"/>
        <v>0</v>
      </c>
      <c r="CU260" s="1508">
        <f t="shared" si="1535"/>
        <v>0</v>
      </c>
      <c r="CV260" s="1509">
        <f t="shared" si="1535"/>
        <v>0</v>
      </c>
      <c r="CW260" s="1508">
        <f t="shared" si="1535"/>
        <v>0</v>
      </c>
      <c r="CX260" s="1508">
        <f t="shared" si="1535"/>
        <v>0</v>
      </c>
      <c r="CY260" s="1508">
        <f t="shared" si="1535"/>
        <v>0</v>
      </c>
      <c r="CZ260" s="1508">
        <f t="shared" si="1535"/>
        <v>0</v>
      </c>
      <c r="DA260" s="1508">
        <f t="shared" si="1535"/>
        <v>0</v>
      </c>
      <c r="DB260" s="1508">
        <f t="shared" si="1535"/>
        <v>0</v>
      </c>
      <c r="DC260" s="1508">
        <f t="shared" si="1535"/>
        <v>0</v>
      </c>
      <c r="DD260" s="1508">
        <f t="shared" si="1535"/>
        <v>0</v>
      </c>
      <c r="DE260" s="1508">
        <f t="shared" si="1535"/>
        <v>0</v>
      </c>
      <c r="DF260" s="1508">
        <f t="shared" si="1535"/>
        <v>0</v>
      </c>
      <c r="DG260" s="1508">
        <f t="shared" si="1535"/>
        <v>0</v>
      </c>
      <c r="DH260" s="1509">
        <f t="shared" si="1535"/>
        <v>0</v>
      </c>
      <c r="DI260" s="1508">
        <f t="shared" si="1535"/>
        <v>0</v>
      </c>
      <c r="DJ260" s="1508">
        <f t="shared" si="1536"/>
        <v>0</v>
      </c>
      <c r="DK260" s="1508">
        <f t="shared" si="1536"/>
        <v>0</v>
      </c>
      <c r="DL260" s="1508">
        <f t="shared" si="1536"/>
        <v>0</v>
      </c>
      <c r="DM260" s="1508">
        <f t="shared" si="1536"/>
        <v>0</v>
      </c>
      <c r="DN260" s="1508">
        <f t="shared" si="1536"/>
        <v>0</v>
      </c>
      <c r="DO260" s="1508">
        <f t="shared" si="1536"/>
        <v>0</v>
      </c>
      <c r="DP260" s="1508">
        <f t="shared" si="1536"/>
        <v>0</v>
      </c>
      <c r="DQ260" s="1508">
        <f t="shared" si="1536"/>
        <v>0</v>
      </c>
      <c r="DR260" s="1508">
        <f t="shared" si="1536"/>
        <v>0</v>
      </c>
      <c r="DS260" s="1508">
        <f t="shared" si="1536"/>
        <v>0</v>
      </c>
      <c r="DT260" s="1509">
        <f t="shared" si="1536"/>
        <v>0</v>
      </c>
      <c r="DU260" s="1507">
        <f t="shared" si="1536"/>
        <v>0</v>
      </c>
      <c r="DV260" s="1508">
        <f t="shared" si="1536"/>
        <v>0</v>
      </c>
      <c r="DW260" s="1508">
        <f t="shared" si="1536"/>
        <v>0</v>
      </c>
      <c r="DX260" s="1508">
        <f t="shared" si="1536"/>
        <v>0</v>
      </c>
      <c r="DY260" s="1508">
        <f t="shared" si="1536"/>
        <v>0</v>
      </c>
      <c r="DZ260" s="1508">
        <f t="shared" si="1537"/>
        <v>0</v>
      </c>
      <c r="EA260" s="1508">
        <f t="shared" si="1537"/>
        <v>0</v>
      </c>
      <c r="EB260" s="1508">
        <f t="shared" si="1537"/>
        <v>0</v>
      </c>
      <c r="EC260" s="1508">
        <f t="shared" si="1537"/>
        <v>0</v>
      </c>
      <c r="ED260" s="1508">
        <f t="shared" si="1537"/>
        <v>0</v>
      </c>
      <c r="EE260" s="1508">
        <f t="shared" si="1537"/>
        <v>0</v>
      </c>
      <c r="EF260" s="1508">
        <f t="shared" si="1537"/>
        <v>0</v>
      </c>
      <c r="EG260" s="1507">
        <f t="shared" si="1537"/>
        <v>0</v>
      </c>
      <c r="EH260" s="1508">
        <f t="shared" si="1537"/>
        <v>0</v>
      </c>
      <c r="EI260" s="1508">
        <f t="shared" si="1537"/>
        <v>0</v>
      </c>
      <c r="EJ260" s="1508">
        <f t="shared" si="1537"/>
        <v>0</v>
      </c>
      <c r="EK260" s="1508">
        <f t="shared" si="1537"/>
        <v>0</v>
      </c>
      <c r="EL260" s="1508">
        <f t="shared" si="1537"/>
        <v>0</v>
      </c>
      <c r="EM260" s="1508">
        <f t="shared" si="1537"/>
        <v>0</v>
      </c>
      <c r="EN260" s="1508">
        <f t="shared" si="1537"/>
        <v>0</v>
      </c>
      <c r="EO260" s="1508">
        <f t="shared" si="1537"/>
        <v>0</v>
      </c>
      <c r="EP260" s="1508">
        <f t="shared" si="1538"/>
        <v>0</v>
      </c>
      <c r="EQ260" s="1508">
        <f t="shared" si="1538"/>
        <v>0</v>
      </c>
      <c r="ER260" s="1509">
        <f t="shared" si="1538"/>
        <v>0</v>
      </c>
      <c r="ES260" s="1507">
        <f t="shared" si="1538"/>
        <v>0</v>
      </c>
      <c r="ET260" s="1508">
        <f t="shared" si="1538"/>
        <v>0</v>
      </c>
      <c r="EU260" s="1508">
        <f t="shared" si="1538"/>
        <v>0</v>
      </c>
      <c r="EV260" s="1508">
        <f t="shared" si="1538"/>
        <v>0</v>
      </c>
      <c r="EW260" s="1508">
        <f t="shared" si="1538"/>
        <v>0</v>
      </c>
      <c r="EX260" s="1508">
        <f t="shared" si="1538"/>
        <v>0</v>
      </c>
      <c r="EY260" s="1508">
        <f t="shared" si="1538"/>
        <v>0</v>
      </c>
      <c r="EZ260" s="1508">
        <f t="shared" si="1538"/>
        <v>0</v>
      </c>
      <c r="FA260" s="1508">
        <f t="shared" si="1538"/>
        <v>0</v>
      </c>
      <c r="FB260" s="1508">
        <f t="shared" si="1538"/>
        <v>0</v>
      </c>
      <c r="FC260" s="1508">
        <f t="shared" si="1538"/>
        <v>0</v>
      </c>
      <c r="FD260" s="1509">
        <f t="shared" si="1538"/>
        <v>0</v>
      </c>
      <c r="FE260" s="1508">
        <f t="shared" si="1538"/>
        <v>0</v>
      </c>
      <c r="FF260" s="1508">
        <f t="shared" si="1339"/>
        <v>0</v>
      </c>
      <c r="FG260" s="1508">
        <f t="shared" si="1533"/>
        <v>0</v>
      </c>
      <c r="FH260" s="1508">
        <f t="shared" si="1533"/>
        <v>0</v>
      </c>
      <c r="FI260" s="1508">
        <f t="shared" si="1533"/>
        <v>0</v>
      </c>
      <c r="FJ260" s="1508">
        <f t="shared" si="1533"/>
        <v>0</v>
      </c>
      <c r="FK260" s="1508">
        <f t="shared" si="1533"/>
        <v>0</v>
      </c>
      <c r="FL260" s="1508">
        <f t="shared" si="1533"/>
        <v>0</v>
      </c>
      <c r="FM260" s="1508">
        <f t="shared" si="1533"/>
        <v>0</v>
      </c>
      <c r="FN260" s="1508">
        <f t="shared" si="1533"/>
        <v>0</v>
      </c>
      <c r="FO260" s="1508">
        <f t="shared" si="1533"/>
        <v>0</v>
      </c>
      <c r="FP260" s="1509">
        <f t="shared" si="1533"/>
        <v>0</v>
      </c>
      <c r="FQ260" s="1508">
        <f t="shared" si="1533"/>
        <v>0</v>
      </c>
      <c r="FR260" s="1508">
        <f t="shared" si="1533"/>
        <v>0</v>
      </c>
      <c r="FS260" s="1508">
        <f t="shared" si="1533"/>
        <v>0</v>
      </c>
      <c r="FT260" s="1508">
        <f t="shared" si="1533"/>
        <v>0</v>
      </c>
      <c r="FU260" s="1508">
        <f t="shared" si="1533"/>
        <v>0</v>
      </c>
      <c r="FV260" s="1508">
        <f t="shared" si="1533"/>
        <v>0</v>
      </c>
      <c r="FW260" s="1508">
        <f t="shared" si="1527"/>
        <v>0</v>
      </c>
      <c r="FX260" s="1508">
        <f t="shared" si="1527"/>
        <v>0</v>
      </c>
      <c r="FY260" s="1508">
        <f t="shared" si="1527"/>
        <v>0</v>
      </c>
      <c r="FZ260" s="1508">
        <f t="shared" si="1527"/>
        <v>0</v>
      </c>
      <c r="GA260" s="1508">
        <f t="shared" si="1527"/>
        <v>0</v>
      </c>
      <c r="GB260" s="1509">
        <f t="shared" si="1527"/>
        <v>0</v>
      </c>
      <c r="GC260" s="1506"/>
      <c r="GD260" s="1458">
        <f t="shared" si="1377"/>
        <v>1</v>
      </c>
      <c r="GE260" s="1510">
        <f t="shared" si="1528"/>
        <v>0</v>
      </c>
      <c r="GF260" s="1511">
        <f t="shared" si="1528"/>
        <v>0</v>
      </c>
      <c r="GG260" s="1511">
        <f t="shared" si="1528"/>
        <v>0</v>
      </c>
      <c r="GH260" s="1511">
        <f t="shared" si="1528"/>
        <v>0</v>
      </c>
      <c r="GI260" s="1511">
        <f t="shared" si="1528"/>
        <v>0</v>
      </c>
      <c r="GJ260" s="1511">
        <f t="shared" si="1528"/>
        <v>0</v>
      </c>
      <c r="GK260" s="1511">
        <f t="shared" si="1528"/>
        <v>0</v>
      </c>
      <c r="GL260" s="1511">
        <f t="shared" si="1528"/>
        <v>0</v>
      </c>
      <c r="GM260" s="1511">
        <f t="shared" si="1528"/>
        <v>0</v>
      </c>
      <c r="GN260" s="1512">
        <f t="shared" si="1528"/>
        <v>0</v>
      </c>
      <c r="GO260" s="1513">
        <f t="shared" si="1378"/>
        <v>0</v>
      </c>
      <c r="GP260" s="1506"/>
      <c r="GQ260" s="1510">
        <f t="shared" si="1539"/>
        <v>0</v>
      </c>
      <c r="GR260" s="1511">
        <f t="shared" si="1542"/>
        <v>0</v>
      </c>
      <c r="GS260" s="1511">
        <f t="shared" si="1542"/>
        <v>0</v>
      </c>
      <c r="GT260" s="1511">
        <f t="shared" si="1542"/>
        <v>0</v>
      </c>
      <c r="GU260" s="1511">
        <f t="shared" si="1542"/>
        <v>0</v>
      </c>
      <c r="GV260" s="1511">
        <f t="shared" si="1542"/>
        <v>0</v>
      </c>
      <c r="GW260" s="1511">
        <f t="shared" si="1542"/>
        <v>0</v>
      </c>
      <c r="GX260" s="1511">
        <f t="shared" si="1542"/>
        <v>0</v>
      </c>
      <c r="GY260" s="1511">
        <f t="shared" si="1542"/>
        <v>0</v>
      </c>
      <c r="GZ260" s="1512">
        <f t="shared" si="1542"/>
        <v>0</v>
      </c>
      <c r="HA260" s="1513">
        <f t="shared" si="1379"/>
        <v>0</v>
      </c>
      <c r="HB260" s="1506">
        <f t="shared" si="1380"/>
        <v>1</v>
      </c>
      <c r="HC260" s="1506"/>
      <c r="HD260" s="1508">
        <f t="shared" si="1381"/>
        <v>0</v>
      </c>
      <c r="HE260" s="1460">
        <f t="shared" si="1382"/>
        <v>0</v>
      </c>
      <c r="HF260" s="1460">
        <f t="shared" si="1383"/>
        <v>0</v>
      </c>
      <c r="HG260" s="1460">
        <f t="shared" si="1384"/>
        <v>0</v>
      </c>
      <c r="HH260" s="1460">
        <f t="shared" si="1385"/>
        <v>0</v>
      </c>
      <c r="HI260" s="1460">
        <f t="shared" si="1386"/>
        <v>0</v>
      </c>
      <c r="HJ260" s="1460">
        <f t="shared" si="1387"/>
        <v>0</v>
      </c>
      <c r="HK260" s="1460">
        <f t="shared" si="1388"/>
        <v>0</v>
      </c>
      <c r="HL260" s="1460">
        <f t="shared" si="1389"/>
        <v>0</v>
      </c>
      <c r="HM260" s="1460">
        <f t="shared" si="1390"/>
        <v>0</v>
      </c>
      <c r="HN260" s="1460">
        <f t="shared" si="1391"/>
        <v>0</v>
      </c>
      <c r="HO260" s="1460">
        <f t="shared" si="1392"/>
        <v>0</v>
      </c>
      <c r="HP260" s="1460">
        <f t="shared" si="1393"/>
        <v>0</v>
      </c>
      <c r="HQ260" s="1460">
        <f t="shared" si="1394"/>
        <v>0</v>
      </c>
      <c r="HR260" s="1460">
        <f t="shared" si="1395"/>
        <v>0</v>
      </c>
      <c r="HS260" s="1460">
        <f t="shared" si="1396"/>
        <v>0</v>
      </c>
      <c r="HT260" s="1460">
        <f t="shared" si="1397"/>
        <v>0</v>
      </c>
      <c r="HU260" s="1460">
        <f t="shared" si="1398"/>
        <v>0</v>
      </c>
      <c r="HV260" s="1460">
        <f t="shared" si="1399"/>
        <v>0</v>
      </c>
      <c r="HW260" s="1460">
        <f t="shared" si="1400"/>
        <v>0</v>
      </c>
      <c r="HX260" s="1460">
        <f t="shared" si="1401"/>
        <v>0</v>
      </c>
      <c r="HY260" s="1460">
        <f t="shared" si="1402"/>
        <v>0</v>
      </c>
      <c r="HZ260" s="1460">
        <f t="shared" si="1403"/>
        <v>0</v>
      </c>
      <c r="IA260" s="1460">
        <f t="shared" si="1404"/>
        <v>0</v>
      </c>
      <c r="IB260" s="1460">
        <f t="shared" si="1405"/>
        <v>0</v>
      </c>
      <c r="IC260" s="1460">
        <f t="shared" si="1406"/>
        <v>0</v>
      </c>
      <c r="ID260" s="1460">
        <f t="shared" si="1407"/>
        <v>0</v>
      </c>
      <c r="IE260" s="1460">
        <f t="shared" si="1408"/>
        <v>0</v>
      </c>
      <c r="IF260" s="1460">
        <f t="shared" si="1409"/>
        <v>0</v>
      </c>
      <c r="IG260" s="1460">
        <f t="shared" si="1410"/>
        <v>0</v>
      </c>
      <c r="IH260" s="1460">
        <f t="shared" si="1411"/>
        <v>0</v>
      </c>
      <c r="II260" s="1460">
        <f t="shared" si="1412"/>
        <v>0</v>
      </c>
      <c r="IJ260" s="1460">
        <f t="shared" si="1413"/>
        <v>0</v>
      </c>
      <c r="IK260" s="1460">
        <f t="shared" si="1414"/>
        <v>0</v>
      </c>
      <c r="IL260" s="1460">
        <f t="shared" si="1415"/>
        <v>0</v>
      </c>
      <c r="IM260" s="1460">
        <f t="shared" si="1416"/>
        <v>0</v>
      </c>
      <c r="IN260" s="1460">
        <f t="shared" si="1417"/>
        <v>0</v>
      </c>
      <c r="IO260" s="1460">
        <f t="shared" si="1418"/>
        <v>0</v>
      </c>
      <c r="IP260" s="1460">
        <f t="shared" si="1419"/>
        <v>0</v>
      </c>
      <c r="IQ260" s="1460">
        <f t="shared" si="1420"/>
        <v>0</v>
      </c>
      <c r="IR260" s="1460">
        <f t="shared" si="1421"/>
        <v>0</v>
      </c>
      <c r="IS260" s="1460">
        <f t="shared" si="1422"/>
        <v>0</v>
      </c>
      <c r="IT260" s="1460">
        <f t="shared" si="1423"/>
        <v>0</v>
      </c>
      <c r="IU260" s="1460">
        <f t="shared" si="1424"/>
        <v>0</v>
      </c>
      <c r="IV260" s="1460">
        <f t="shared" si="1425"/>
        <v>0</v>
      </c>
      <c r="IW260" s="1460">
        <f t="shared" si="1426"/>
        <v>0</v>
      </c>
      <c r="IX260" s="1460">
        <f t="shared" si="1427"/>
        <v>0</v>
      </c>
      <c r="IY260" s="1460">
        <f t="shared" si="1428"/>
        <v>0</v>
      </c>
      <c r="IZ260" s="1460">
        <f t="shared" si="1429"/>
        <v>0</v>
      </c>
      <c r="JA260" s="1460">
        <f t="shared" si="1430"/>
        <v>0</v>
      </c>
      <c r="JB260" s="1460">
        <f t="shared" si="1431"/>
        <v>0</v>
      </c>
      <c r="JC260" s="1460">
        <f t="shared" si="1432"/>
        <v>0</v>
      </c>
      <c r="JD260" s="1460">
        <f t="shared" si="1433"/>
        <v>0</v>
      </c>
      <c r="JE260" s="1460">
        <f t="shared" si="1434"/>
        <v>0</v>
      </c>
      <c r="JF260" s="1460">
        <f t="shared" si="1435"/>
        <v>0</v>
      </c>
      <c r="JG260" s="1460">
        <f t="shared" si="1436"/>
        <v>0</v>
      </c>
      <c r="JH260" s="1460">
        <f t="shared" si="1437"/>
        <v>0</v>
      </c>
      <c r="JI260" s="1460">
        <f t="shared" si="1438"/>
        <v>0</v>
      </c>
      <c r="JJ260" s="1460">
        <f t="shared" si="1439"/>
        <v>0</v>
      </c>
      <c r="JK260" s="1460">
        <f t="shared" si="1440"/>
        <v>0</v>
      </c>
      <c r="JL260" s="1460">
        <f t="shared" si="1441"/>
        <v>0</v>
      </c>
      <c r="JM260" s="1460">
        <f t="shared" si="1442"/>
        <v>0</v>
      </c>
      <c r="JN260" s="1460">
        <f t="shared" si="1443"/>
        <v>0</v>
      </c>
      <c r="JO260" s="1460">
        <f t="shared" si="1444"/>
        <v>0</v>
      </c>
      <c r="JP260" s="1460">
        <f t="shared" si="1445"/>
        <v>0</v>
      </c>
      <c r="JQ260" s="1460">
        <f t="shared" si="1446"/>
        <v>0</v>
      </c>
      <c r="JR260" s="1460">
        <f t="shared" si="1447"/>
        <v>0</v>
      </c>
      <c r="JS260" s="1460">
        <f t="shared" si="1448"/>
        <v>0</v>
      </c>
      <c r="JT260" s="1460">
        <f t="shared" si="1449"/>
        <v>0</v>
      </c>
      <c r="JU260" s="1460">
        <f t="shared" si="1450"/>
        <v>0</v>
      </c>
      <c r="JV260" s="1460">
        <f t="shared" si="1451"/>
        <v>0</v>
      </c>
      <c r="JW260" s="1460">
        <f t="shared" si="1452"/>
        <v>0</v>
      </c>
      <c r="JX260" s="1460">
        <f t="shared" si="1453"/>
        <v>0</v>
      </c>
      <c r="JY260" s="1460">
        <f t="shared" si="1454"/>
        <v>0</v>
      </c>
      <c r="JZ260" s="1460">
        <f t="shared" si="1455"/>
        <v>0</v>
      </c>
      <c r="KA260" s="1460">
        <f t="shared" si="1456"/>
        <v>0</v>
      </c>
      <c r="KB260" s="1460">
        <f t="shared" si="1457"/>
        <v>0</v>
      </c>
      <c r="KC260" s="1460">
        <f t="shared" si="1458"/>
        <v>0</v>
      </c>
      <c r="KD260" s="1460">
        <f t="shared" si="1459"/>
        <v>0</v>
      </c>
      <c r="KE260" s="1460">
        <f t="shared" si="1460"/>
        <v>0</v>
      </c>
      <c r="KF260" s="1460">
        <f t="shared" si="1461"/>
        <v>0</v>
      </c>
      <c r="KG260" s="1460">
        <f t="shared" si="1462"/>
        <v>0</v>
      </c>
      <c r="KH260" s="1460">
        <f t="shared" si="1463"/>
        <v>0</v>
      </c>
      <c r="KI260" s="1460">
        <f t="shared" si="1464"/>
        <v>0</v>
      </c>
      <c r="KJ260" s="1460">
        <f t="shared" si="1465"/>
        <v>0</v>
      </c>
      <c r="KK260" s="1460">
        <f t="shared" si="1466"/>
        <v>0</v>
      </c>
      <c r="KL260" s="1460">
        <f t="shared" si="1467"/>
        <v>0</v>
      </c>
      <c r="KM260" s="1460">
        <f t="shared" si="1468"/>
        <v>0</v>
      </c>
      <c r="KN260" s="1460">
        <f t="shared" si="1469"/>
        <v>0</v>
      </c>
      <c r="KO260" s="1460">
        <f t="shared" si="1470"/>
        <v>0</v>
      </c>
      <c r="KP260" s="1460">
        <f t="shared" si="1471"/>
        <v>0</v>
      </c>
      <c r="KQ260" s="1460">
        <f t="shared" si="1472"/>
        <v>0</v>
      </c>
      <c r="KR260" s="1460">
        <f t="shared" si="1473"/>
        <v>0</v>
      </c>
      <c r="KS260" s="1460">
        <f t="shared" si="1474"/>
        <v>0</v>
      </c>
      <c r="KT260" s="1460">
        <f t="shared" si="1475"/>
        <v>0</v>
      </c>
      <c r="KU260" s="1460">
        <f t="shared" si="1476"/>
        <v>0</v>
      </c>
      <c r="KV260" s="1460">
        <f t="shared" si="1477"/>
        <v>0</v>
      </c>
      <c r="KW260" s="1460">
        <f t="shared" si="1478"/>
        <v>0</v>
      </c>
      <c r="KX260" s="1460">
        <f t="shared" si="1479"/>
        <v>0</v>
      </c>
      <c r="KY260" s="1460">
        <f t="shared" si="1480"/>
        <v>0</v>
      </c>
      <c r="KZ260" s="1460">
        <f t="shared" si="1481"/>
        <v>0</v>
      </c>
      <c r="LA260" s="1460">
        <f t="shared" si="1482"/>
        <v>0</v>
      </c>
      <c r="LB260" s="1460">
        <f t="shared" si="1483"/>
        <v>0</v>
      </c>
      <c r="LC260" s="1460">
        <f t="shared" si="1484"/>
        <v>0</v>
      </c>
      <c r="LD260" s="1460">
        <f t="shared" si="1485"/>
        <v>0</v>
      </c>
      <c r="LE260" s="1460">
        <f t="shared" si="1486"/>
        <v>0</v>
      </c>
      <c r="LF260" s="1460">
        <f t="shared" si="1487"/>
        <v>0</v>
      </c>
      <c r="LG260" s="1460">
        <f t="shared" si="1488"/>
        <v>0</v>
      </c>
      <c r="LH260" s="1460">
        <f t="shared" si="1489"/>
        <v>0</v>
      </c>
      <c r="LI260" s="1460">
        <f t="shared" si="1490"/>
        <v>0</v>
      </c>
      <c r="LJ260" s="1460">
        <f t="shared" si="1491"/>
        <v>0</v>
      </c>
      <c r="LK260" s="1460">
        <f t="shared" si="1492"/>
        <v>0</v>
      </c>
      <c r="LL260" s="1460">
        <f t="shared" si="1493"/>
        <v>0</v>
      </c>
      <c r="LM260" s="1460">
        <f t="shared" si="1494"/>
        <v>0</v>
      </c>
      <c r="LN260" s="1460">
        <f t="shared" si="1495"/>
        <v>0</v>
      </c>
      <c r="LO260" s="1460">
        <f t="shared" si="1496"/>
        <v>0</v>
      </c>
      <c r="LP260" s="1460">
        <f t="shared" si="1497"/>
        <v>0</v>
      </c>
      <c r="LQ260" s="1460">
        <f t="shared" si="1498"/>
        <v>0</v>
      </c>
      <c r="LR260" s="1460">
        <f t="shared" si="1499"/>
        <v>0</v>
      </c>
      <c r="LS260" s="1460">
        <f t="shared" si="1500"/>
        <v>0</v>
      </c>
      <c r="LW260" s="1467">
        <f t="shared" si="1501"/>
        <v>0</v>
      </c>
      <c r="LX260" s="1467">
        <f t="shared" si="1502"/>
        <v>0</v>
      </c>
      <c r="LY260" s="1467">
        <f t="shared" si="1503"/>
        <v>0</v>
      </c>
      <c r="LZ260" s="1467">
        <f t="shared" si="1504"/>
        <v>0</v>
      </c>
      <c r="MA260" s="1506"/>
      <c r="MB260" s="1460">
        <f t="shared" si="1505"/>
        <v>0</v>
      </c>
      <c r="MC260" s="1460">
        <f t="shared" si="1541"/>
        <v>0</v>
      </c>
      <c r="MD260" s="1460">
        <f t="shared" si="1541"/>
        <v>0</v>
      </c>
      <c r="ME260" s="1460">
        <f t="shared" si="1541"/>
        <v>0</v>
      </c>
      <c r="MF260" s="1460">
        <f t="shared" si="1541"/>
        <v>0</v>
      </c>
      <c r="MG260" s="1460">
        <f t="shared" si="1541"/>
        <v>0</v>
      </c>
      <c r="MH260" s="1460">
        <f t="shared" si="1541"/>
        <v>0</v>
      </c>
      <c r="MI260" s="1460">
        <f t="shared" si="1541"/>
        <v>0</v>
      </c>
      <c r="MJ260" s="1460">
        <f t="shared" si="1541"/>
        <v>0</v>
      </c>
      <c r="MK260" s="1460">
        <f t="shared" si="1541"/>
        <v>0</v>
      </c>
      <c r="ML260" s="1460">
        <f t="shared" si="1541"/>
        <v>0</v>
      </c>
      <c r="MM260" s="1460">
        <f t="shared" si="1541"/>
        <v>0</v>
      </c>
      <c r="MN260" s="1460">
        <f t="shared" si="1541"/>
        <v>0</v>
      </c>
      <c r="MO260" s="1460">
        <f t="shared" si="1541"/>
        <v>0</v>
      </c>
      <c r="MP260" s="1460">
        <f t="shared" si="1541"/>
        <v>0</v>
      </c>
      <c r="MQ260" s="1460">
        <f t="shared" si="1541"/>
        <v>0</v>
      </c>
      <c r="MR260" s="1460">
        <f t="shared" si="1541"/>
        <v>0</v>
      </c>
      <c r="MS260" s="1460">
        <f t="shared" si="1529"/>
        <v>0</v>
      </c>
      <c r="MT260" s="1460">
        <f t="shared" si="1529"/>
        <v>0</v>
      </c>
      <c r="MU260" s="1460">
        <f t="shared" si="1529"/>
        <v>0</v>
      </c>
      <c r="MV260" s="1460">
        <f t="shared" si="1529"/>
        <v>0</v>
      </c>
      <c r="MW260" s="1460">
        <f t="shared" si="1529"/>
        <v>0</v>
      </c>
      <c r="MX260" s="1460">
        <f t="shared" si="1529"/>
        <v>0</v>
      </c>
      <c r="MY260" s="1460">
        <f t="shared" si="1529"/>
        <v>0</v>
      </c>
      <c r="MZ260" s="1460">
        <f t="shared" si="1529"/>
        <v>0</v>
      </c>
      <c r="NA260" s="1460">
        <f t="shared" si="1529"/>
        <v>0</v>
      </c>
      <c r="NB260" s="1460">
        <f t="shared" si="1529"/>
        <v>0</v>
      </c>
      <c r="NC260" s="1460">
        <f t="shared" si="1529"/>
        <v>0</v>
      </c>
      <c r="ND260" s="1460">
        <f t="shared" si="1529"/>
        <v>0</v>
      </c>
      <c r="NE260" s="1460">
        <f t="shared" si="1529"/>
        <v>0</v>
      </c>
      <c r="NF260" s="1460">
        <f t="shared" si="1529"/>
        <v>0</v>
      </c>
      <c r="NG260" s="1460">
        <f t="shared" si="1529"/>
        <v>0</v>
      </c>
      <c r="NH260" s="1460">
        <f t="shared" si="1529"/>
        <v>0</v>
      </c>
      <c r="NI260" s="1460">
        <f t="shared" si="1530"/>
        <v>0</v>
      </c>
      <c r="NJ260" s="1460">
        <f t="shared" si="1530"/>
        <v>0</v>
      </c>
      <c r="NK260" s="1460">
        <f t="shared" si="1530"/>
        <v>0</v>
      </c>
      <c r="NL260" s="1460">
        <f t="shared" si="1530"/>
        <v>0</v>
      </c>
      <c r="NM260" s="1460">
        <f t="shared" si="1530"/>
        <v>0</v>
      </c>
      <c r="NN260" s="1460">
        <f t="shared" si="1530"/>
        <v>0</v>
      </c>
      <c r="NO260" s="1460">
        <f t="shared" si="1530"/>
        <v>0</v>
      </c>
      <c r="NP260" s="1460">
        <f t="shared" si="1530"/>
        <v>0</v>
      </c>
      <c r="NQ260" s="1460">
        <f t="shared" si="1530"/>
        <v>0</v>
      </c>
      <c r="NR260" s="1460">
        <f t="shared" si="1530"/>
        <v>0</v>
      </c>
      <c r="NS260" s="1460">
        <f t="shared" si="1530"/>
        <v>0</v>
      </c>
      <c r="NT260" s="1460">
        <f t="shared" si="1530"/>
        <v>0</v>
      </c>
      <c r="NU260" s="1460">
        <f t="shared" si="1530"/>
        <v>0</v>
      </c>
      <c r="NV260" s="1460">
        <f t="shared" si="1530"/>
        <v>0</v>
      </c>
      <c r="NW260" s="1460">
        <f t="shared" si="1530"/>
        <v>0</v>
      </c>
      <c r="NX260" s="1460">
        <f t="shared" si="1530"/>
        <v>0</v>
      </c>
      <c r="NY260" s="1460">
        <f t="shared" si="1531"/>
        <v>0</v>
      </c>
      <c r="NZ260" s="1460">
        <f t="shared" si="1531"/>
        <v>0</v>
      </c>
      <c r="OA260" s="1460">
        <f t="shared" si="1531"/>
        <v>0</v>
      </c>
      <c r="OB260" s="1460">
        <f t="shared" si="1531"/>
        <v>0</v>
      </c>
      <c r="OC260" s="1460">
        <f t="shared" si="1531"/>
        <v>0</v>
      </c>
      <c r="OD260" s="1460">
        <f t="shared" si="1531"/>
        <v>0</v>
      </c>
      <c r="OE260" s="1460">
        <f t="shared" si="1531"/>
        <v>0</v>
      </c>
      <c r="OF260" s="1460">
        <f t="shared" si="1531"/>
        <v>0</v>
      </c>
      <c r="OG260" s="1460">
        <f t="shared" si="1531"/>
        <v>0</v>
      </c>
      <c r="OH260" s="1460">
        <f t="shared" si="1531"/>
        <v>0</v>
      </c>
      <c r="OI260" s="1460">
        <f t="shared" si="1531"/>
        <v>0</v>
      </c>
      <c r="OJ260" s="1460">
        <f t="shared" si="1531"/>
        <v>0</v>
      </c>
      <c r="OK260" s="1460">
        <f t="shared" si="1531"/>
        <v>0</v>
      </c>
      <c r="OL260" s="1460">
        <f t="shared" si="1531"/>
        <v>0</v>
      </c>
      <c r="OM260" s="1460">
        <f t="shared" si="1531"/>
        <v>0</v>
      </c>
      <c r="ON260" s="1460">
        <f t="shared" si="1531"/>
        <v>0</v>
      </c>
      <c r="OO260" s="1460">
        <f t="shared" si="1513"/>
        <v>0</v>
      </c>
      <c r="OP260" s="1460">
        <f t="shared" si="1543"/>
        <v>0</v>
      </c>
      <c r="OQ260" s="1460">
        <f t="shared" si="1543"/>
        <v>0</v>
      </c>
      <c r="OR260" s="1460">
        <f t="shared" si="1543"/>
        <v>0</v>
      </c>
      <c r="OS260" s="1460">
        <f t="shared" si="1543"/>
        <v>0</v>
      </c>
      <c r="OT260" s="1460">
        <f t="shared" si="1543"/>
        <v>0</v>
      </c>
      <c r="OU260" s="1460">
        <f t="shared" si="1543"/>
        <v>0</v>
      </c>
      <c r="OV260" s="1460">
        <f t="shared" si="1543"/>
        <v>0</v>
      </c>
      <c r="OW260" s="1460">
        <f t="shared" si="1543"/>
        <v>0</v>
      </c>
      <c r="OX260" s="1460">
        <f t="shared" si="1543"/>
        <v>0</v>
      </c>
      <c r="OY260" s="1460">
        <f t="shared" si="1543"/>
        <v>0</v>
      </c>
      <c r="OZ260" s="1460">
        <f t="shared" si="1543"/>
        <v>0</v>
      </c>
      <c r="PA260" s="1460">
        <f t="shared" si="1543"/>
        <v>0</v>
      </c>
      <c r="PB260" s="1460">
        <f t="shared" si="1543"/>
        <v>0</v>
      </c>
      <c r="PC260" s="1460">
        <f t="shared" si="1543"/>
        <v>0</v>
      </c>
      <c r="PD260" s="1460">
        <f t="shared" si="1543"/>
        <v>0</v>
      </c>
      <c r="PE260" s="1460">
        <f t="shared" si="1543"/>
        <v>0</v>
      </c>
      <c r="PF260" s="1460">
        <f t="shared" si="1544"/>
        <v>0</v>
      </c>
      <c r="PG260" s="1460">
        <f t="shared" si="1544"/>
        <v>0</v>
      </c>
      <c r="PH260" s="1460">
        <f t="shared" si="1544"/>
        <v>0</v>
      </c>
      <c r="PI260" s="1460">
        <f t="shared" si="1544"/>
        <v>0</v>
      </c>
      <c r="PJ260" s="1460">
        <f t="shared" si="1544"/>
        <v>0</v>
      </c>
      <c r="PK260" s="1460">
        <f t="shared" si="1544"/>
        <v>0</v>
      </c>
      <c r="PL260" s="1460">
        <f t="shared" si="1544"/>
        <v>0</v>
      </c>
      <c r="PM260" s="1460">
        <f t="shared" si="1544"/>
        <v>0</v>
      </c>
      <c r="PN260" s="1460">
        <f t="shared" si="1544"/>
        <v>0</v>
      </c>
      <c r="PO260" s="1460">
        <f t="shared" si="1544"/>
        <v>0</v>
      </c>
      <c r="PP260" s="1460">
        <f t="shared" si="1544"/>
        <v>0</v>
      </c>
      <c r="PQ260" s="1460">
        <f t="shared" si="1544"/>
        <v>0</v>
      </c>
      <c r="PR260" s="1460">
        <f t="shared" si="1544"/>
        <v>0</v>
      </c>
      <c r="PS260" s="1460">
        <f t="shared" si="1544"/>
        <v>0</v>
      </c>
      <c r="PT260" s="1460">
        <f t="shared" si="1544"/>
        <v>0</v>
      </c>
      <c r="PU260" s="1460">
        <f t="shared" si="1544"/>
        <v>0</v>
      </c>
      <c r="PV260" s="1460">
        <f t="shared" si="1545"/>
        <v>0</v>
      </c>
      <c r="PW260" s="1460">
        <f t="shared" si="1545"/>
        <v>0</v>
      </c>
      <c r="PX260" s="1460">
        <f t="shared" si="1545"/>
        <v>0</v>
      </c>
      <c r="PY260" s="1460">
        <f t="shared" si="1545"/>
        <v>0</v>
      </c>
      <c r="PZ260" s="1460">
        <f t="shared" si="1545"/>
        <v>0</v>
      </c>
      <c r="QA260" s="1460">
        <f t="shared" si="1545"/>
        <v>0</v>
      </c>
      <c r="QB260" s="1460">
        <f t="shared" si="1545"/>
        <v>0</v>
      </c>
      <c r="QC260" s="1460">
        <f t="shared" si="1545"/>
        <v>0</v>
      </c>
      <c r="QD260" s="1460">
        <f t="shared" si="1545"/>
        <v>0</v>
      </c>
      <c r="QE260" s="1460">
        <f t="shared" si="1545"/>
        <v>0</v>
      </c>
      <c r="QF260" s="1460">
        <f t="shared" si="1545"/>
        <v>0</v>
      </c>
      <c r="QG260" s="1460">
        <f t="shared" si="1545"/>
        <v>0</v>
      </c>
      <c r="QH260" s="1460">
        <f t="shared" si="1545"/>
        <v>0</v>
      </c>
      <c r="QI260" s="1460">
        <f t="shared" si="1545"/>
        <v>0</v>
      </c>
      <c r="QJ260" s="1460">
        <f t="shared" si="1545"/>
        <v>0</v>
      </c>
      <c r="QK260" s="1460">
        <f t="shared" si="1545"/>
        <v>0</v>
      </c>
      <c r="QL260" s="1460">
        <f t="shared" si="1532"/>
        <v>0</v>
      </c>
      <c r="QM260" s="1460">
        <f t="shared" si="1532"/>
        <v>0</v>
      </c>
      <c r="QN260" s="1460">
        <f t="shared" si="1532"/>
        <v>0</v>
      </c>
      <c r="QO260" s="1460">
        <f t="shared" si="1532"/>
        <v>0</v>
      </c>
      <c r="QP260" s="1460">
        <f t="shared" si="1532"/>
        <v>0</v>
      </c>
      <c r="QQ260" s="1460">
        <f t="shared" si="1532"/>
        <v>0</v>
      </c>
    </row>
    <row r="261" spans="1:459" s="1466" customFormat="1" ht="22.5" customHeight="1">
      <c r="A261" s="1468"/>
      <c r="B261" s="1469"/>
      <c r="C261" s="1469"/>
      <c r="D261" s="1470"/>
      <c r="E261" s="1471"/>
      <c r="F261" s="1472"/>
      <c r="G261" s="1472"/>
      <c r="H261" s="1473">
        <f t="shared" si="1342"/>
        <v>0</v>
      </c>
      <c r="I261" s="1474">
        <v>0</v>
      </c>
      <c r="J261" s="1475">
        <f t="shared" si="437"/>
        <v>0</v>
      </c>
      <c r="K261" s="1476">
        <v>0</v>
      </c>
      <c r="L261" s="1477">
        <f t="shared" si="1343"/>
        <v>0</v>
      </c>
      <c r="M261" s="1477">
        <f t="shared" si="1344"/>
        <v>0</v>
      </c>
      <c r="N261" s="1478"/>
      <c r="O261" s="1479">
        <v>0</v>
      </c>
      <c r="P261" s="1480">
        <v>0</v>
      </c>
      <c r="Q261" s="1828">
        <v>0</v>
      </c>
      <c r="R261" s="1831">
        <f t="shared" si="1345"/>
        <v>0</v>
      </c>
      <c r="S261" s="1481">
        <f>IF(AND(SUM(O261:Q261)=0,N261="NNN"),MIN('Operating History and Pro Forma'!$M$33,'Operating History and Pro Forma'!$T$15)*D261,SUM(O261:Q261)*D261)</f>
        <v>0</v>
      </c>
      <c r="T261" s="1482">
        <f t="shared" si="1346"/>
        <v>0</v>
      </c>
      <c r="U261" s="1483">
        <f t="shared" si="1347"/>
        <v>0</v>
      </c>
      <c r="V261" s="1480"/>
      <c r="W261" s="1514"/>
      <c r="X261" s="1486" t="str">
        <f t="shared" si="1348"/>
        <v/>
      </c>
      <c r="Y261" s="1487">
        <f t="shared" si="1349"/>
        <v>0</v>
      </c>
      <c r="Z261" s="1488"/>
      <c r="AA261" s="1488"/>
      <c r="AB261" s="1488"/>
      <c r="AC261" s="1488"/>
      <c r="AD261" s="1489">
        <f t="shared" si="1350"/>
        <v>0</v>
      </c>
      <c r="AE261" s="1490" t="str">
        <f t="shared" si="1351"/>
        <v/>
      </c>
      <c r="AF261" s="1491">
        <f t="shared" si="1352"/>
        <v>0</v>
      </c>
      <c r="AG261" s="1492">
        <f t="shared" si="1353"/>
        <v>0</v>
      </c>
      <c r="AH261" s="1493">
        <f t="shared" si="1526"/>
        <v>0</v>
      </c>
      <c r="AI261" s="1493">
        <f t="shared" si="1526"/>
        <v>0</v>
      </c>
      <c r="AJ261" s="1494">
        <f t="shared" si="1526"/>
        <v>0</v>
      </c>
      <c r="AK261" s="1494">
        <f t="shared" si="1526"/>
        <v>0</v>
      </c>
      <c r="AL261" s="1495">
        <f t="shared" si="1526"/>
        <v>0</v>
      </c>
      <c r="AM261" s="1496">
        <f t="shared" si="1526"/>
        <v>0</v>
      </c>
      <c r="AN261" s="1497">
        <f t="shared" si="399"/>
        <v>0</v>
      </c>
      <c r="AO261" s="1498">
        <f t="shared" si="1327"/>
        <v>0</v>
      </c>
      <c r="AP261" s="1499">
        <f t="shared" si="1354"/>
        <v>0</v>
      </c>
      <c r="AQ261" s="1500">
        <f t="shared" si="1355"/>
        <v>0</v>
      </c>
      <c r="AR261" s="1501">
        <f t="shared" si="1356"/>
        <v>0</v>
      </c>
      <c r="AS261" s="1498">
        <f t="shared" si="1324"/>
        <v>0</v>
      </c>
      <c r="AT261" s="1501">
        <f t="shared" si="1357"/>
        <v>0</v>
      </c>
      <c r="AU261" s="1498">
        <f t="shared" si="1358"/>
        <v>1</v>
      </c>
      <c r="AV261" s="1498">
        <f t="shared" si="1359"/>
        <v>2</v>
      </c>
      <c r="AW261" s="1499">
        <f t="shared" si="1360"/>
        <v>0</v>
      </c>
      <c r="AX261" s="1502">
        <f t="shared" si="1361"/>
        <v>0</v>
      </c>
      <c r="AY261" s="1503">
        <f t="shared" si="1362"/>
        <v>0</v>
      </c>
      <c r="AZ261" s="1498">
        <f t="shared" si="1363"/>
        <v>2</v>
      </c>
      <c r="BA261" s="1498">
        <f t="shared" si="1364"/>
        <v>3</v>
      </c>
      <c r="BB261" s="1499">
        <f t="shared" si="1365"/>
        <v>0</v>
      </c>
      <c r="BC261" s="1502">
        <f t="shared" si="1366"/>
        <v>0</v>
      </c>
      <c r="BD261" s="1503">
        <f t="shared" si="1367"/>
        <v>0</v>
      </c>
      <c r="BE261" s="1498">
        <f t="shared" si="1368"/>
        <v>3</v>
      </c>
      <c r="BF261" s="1498">
        <f t="shared" si="1369"/>
        <v>4</v>
      </c>
      <c r="BG261" s="1499">
        <f t="shared" si="1370"/>
        <v>0</v>
      </c>
      <c r="BH261" s="1502">
        <f t="shared" si="1371"/>
        <v>0</v>
      </c>
      <c r="BI261" s="1502">
        <f t="shared" si="1372"/>
        <v>0</v>
      </c>
      <c r="BJ261" s="1504">
        <f t="shared" si="1373"/>
        <v>1900</v>
      </c>
      <c r="BK261" s="1505" t="str">
        <f t="shared" si="1374"/>
        <v/>
      </c>
      <c r="BL261" s="1506"/>
      <c r="BM261" s="1507">
        <f t="shared" si="1375"/>
        <v>0</v>
      </c>
      <c r="BN261" s="1508">
        <f t="shared" si="1540"/>
        <v>0</v>
      </c>
      <c r="BO261" s="1508">
        <f t="shared" si="1540"/>
        <v>0</v>
      </c>
      <c r="BP261" s="1508">
        <f t="shared" si="1540"/>
        <v>0</v>
      </c>
      <c r="BQ261" s="1508">
        <f t="shared" si="1540"/>
        <v>0</v>
      </c>
      <c r="BR261" s="1508">
        <f t="shared" si="1540"/>
        <v>0</v>
      </c>
      <c r="BS261" s="1508">
        <f t="shared" si="1540"/>
        <v>0</v>
      </c>
      <c r="BT261" s="1508">
        <f t="shared" si="1540"/>
        <v>0</v>
      </c>
      <c r="BU261" s="1508">
        <f t="shared" si="1540"/>
        <v>0</v>
      </c>
      <c r="BV261" s="1508">
        <f t="shared" si="1540"/>
        <v>0</v>
      </c>
      <c r="BW261" s="1508">
        <f t="shared" si="1540"/>
        <v>0</v>
      </c>
      <c r="BX261" s="1508">
        <f t="shared" si="1540"/>
        <v>0</v>
      </c>
      <c r="BY261" s="1507">
        <f t="shared" si="1540"/>
        <v>0</v>
      </c>
      <c r="BZ261" s="1508">
        <f t="shared" si="1540"/>
        <v>0</v>
      </c>
      <c r="CA261" s="1508">
        <f t="shared" si="1540"/>
        <v>0</v>
      </c>
      <c r="CB261" s="1508">
        <f t="shared" si="1540"/>
        <v>0</v>
      </c>
      <c r="CC261" s="1508">
        <f t="shared" si="1540"/>
        <v>0</v>
      </c>
      <c r="CD261" s="1508">
        <f t="shared" si="1534"/>
        <v>0</v>
      </c>
      <c r="CE261" s="1508">
        <f t="shared" si="1534"/>
        <v>0</v>
      </c>
      <c r="CF261" s="1508">
        <f t="shared" si="1534"/>
        <v>0</v>
      </c>
      <c r="CG261" s="1508">
        <f t="shared" si="1534"/>
        <v>0</v>
      </c>
      <c r="CH261" s="1508">
        <f t="shared" si="1534"/>
        <v>0</v>
      </c>
      <c r="CI261" s="1508">
        <f t="shared" si="1534"/>
        <v>0</v>
      </c>
      <c r="CJ261" s="1509">
        <f t="shared" si="1534"/>
        <v>0</v>
      </c>
      <c r="CK261" s="1507">
        <f t="shared" si="1534"/>
        <v>0</v>
      </c>
      <c r="CL261" s="1508">
        <f t="shared" si="1534"/>
        <v>0</v>
      </c>
      <c r="CM261" s="1508">
        <f t="shared" si="1534"/>
        <v>0</v>
      </c>
      <c r="CN261" s="1508">
        <f t="shared" si="1534"/>
        <v>0</v>
      </c>
      <c r="CO261" s="1508">
        <f t="shared" si="1534"/>
        <v>0</v>
      </c>
      <c r="CP261" s="1508">
        <f t="shared" si="1534"/>
        <v>0</v>
      </c>
      <c r="CQ261" s="1508">
        <f t="shared" si="1534"/>
        <v>0</v>
      </c>
      <c r="CR261" s="1508">
        <f t="shared" si="1534"/>
        <v>0</v>
      </c>
      <c r="CS261" s="1508">
        <f t="shared" si="1534"/>
        <v>0</v>
      </c>
      <c r="CT261" s="1508">
        <f t="shared" si="1535"/>
        <v>0</v>
      </c>
      <c r="CU261" s="1508">
        <f t="shared" si="1535"/>
        <v>0</v>
      </c>
      <c r="CV261" s="1509">
        <f t="shared" si="1535"/>
        <v>0</v>
      </c>
      <c r="CW261" s="1508">
        <f t="shared" si="1535"/>
        <v>0</v>
      </c>
      <c r="CX261" s="1508">
        <f t="shared" si="1535"/>
        <v>0</v>
      </c>
      <c r="CY261" s="1508">
        <f t="shared" si="1535"/>
        <v>0</v>
      </c>
      <c r="CZ261" s="1508">
        <f t="shared" si="1535"/>
        <v>0</v>
      </c>
      <c r="DA261" s="1508">
        <f t="shared" si="1535"/>
        <v>0</v>
      </c>
      <c r="DB261" s="1508">
        <f t="shared" si="1535"/>
        <v>0</v>
      </c>
      <c r="DC261" s="1508">
        <f t="shared" si="1535"/>
        <v>0</v>
      </c>
      <c r="DD261" s="1508">
        <f t="shared" si="1535"/>
        <v>0</v>
      </c>
      <c r="DE261" s="1508">
        <f t="shared" si="1535"/>
        <v>0</v>
      </c>
      <c r="DF261" s="1508">
        <f t="shared" si="1535"/>
        <v>0</v>
      </c>
      <c r="DG261" s="1508">
        <f t="shared" si="1535"/>
        <v>0</v>
      </c>
      <c r="DH261" s="1509">
        <f t="shared" si="1535"/>
        <v>0</v>
      </c>
      <c r="DI261" s="1508">
        <f t="shared" si="1535"/>
        <v>0</v>
      </c>
      <c r="DJ261" s="1508">
        <f t="shared" si="1536"/>
        <v>0</v>
      </c>
      <c r="DK261" s="1508">
        <f t="shared" si="1536"/>
        <v>0</v>
      </c>
      <c r="DL261" s="1508">
        <f t="shared" si="1536"/>
        <v>0</v>
      </c>
      <c r="DM261" s="1508">
        <f t="shared" si="1536"/>
        <v>0</v>
      </c>
      <c r="DN261" s="1508">
        <f t="shared" si="1536"/>
        <v>0</v>
      </c>
      <c r="DO261" s="1508">
        <f t="shared" si="1536"/>
        <v>0</v>
      </c>
      <c r="DP261" s="1508">
        <f t="shared" si="1536"/>
        <v>0</v>
      </c>
      <c r="DQ261" s="1508">
        <f t="shared" si="1536"/>
        <v>0</v>
      </c>
      <c r="DR261" s="1508">
        <f t="shared" si="1536"/>
        <v>0</v>
      </c>
      <c r="DS261" s="1508">
        <f t="shared" si="1536"/>
        <v>0</v>
      </c>
      <c r="DT261" s="1509">
        <f t="shared" si="1536"/>
        <v>0</v>
      </c>
      <c r="DU261" s="1507">
        <f t="shared" si="1536"/>
        <v>0</v>
      </c>
      <c r="DV261" s="1508">
        <f t="shared" si="1536"/>
        <v>0</v>
      </c>
      <c r="DW261" s="1508">
        <f t="shared" si="1536"/>
        <v>0</v>
      </c>
      <c r="DX261" s="1508">
        <f t="shared" si="1536"/>
        <v>0</v>
      </c>
      <c r="DY261" s="1508">
        <f t="shared" si="1536"/>
        <v>0</v>
      </c>
      <c r="DZ261" s="1508">
        <f t="shared" si="1537"/>
        <v>0</v>
      </c>
      <c r="EA261" s="1508">
        <f t="shared" si="1537"/>
        <v>0</v>
      </c>
      <c r="EB261" s="1508">
        <f t="shared" si="1537"/>
        <v>0</v>
      </c>
      <c r="EC261" s="1508">
        <f t="shared" si="1537"/>
        <v>0</v>
      </c>
      <c r="ED261" s="1508">
        <f t="shared" si="1537"/>
        <v>0</v>
      </c>
      <c r="EE261" s="1508">
        <f t="shared" si="1537"/>
        <v>0</v>
      </c>
      <c r="EF261" s="1508">
        <f t="shared" si="1537"/>
        <v>0</v>
      </c>
      <c r="EG261" s="1507">
        <f t="shared" si="1537"/>
        <v>0</v>
      </c>
      <c r="EH261" s="1508">
        <f t="shared" si="1537"/>
        <v>0</v>
      </c>
      <c r="EI261" s="1508">
        <f t="shared" si="1537"/>
        <v>0</v>
      </c>
      <c r="EJ261" s="1508">
        <f t="shared" si="1537"/>
        <v>0</v>
      </c>
      <c r="EK261" s="1508">
        <f t="shared" si="1537"/>
        <v>0</v>
      </c>
      <c r="EL261" s="1508">
        <f t="shared" si="1537"/>
        <v>0</v>
      </c>
      <c r="EM261" s="1508">
        <f t="shared" si="1537"/>
        <v>0</v>
      </c>
      <c r="EN261" s="1508">
        <f t="shared" si="1537"/>
        <v>0</v>
      </c>
      <c r="EO261" s="1508">
        <f t="shared" si="1537"/>
        <v>0</v>
      </c>
      <c r="EP261" s="1508">
        <f t="shared" si="1538"/>
        <v>0</v>
      </c>
      <c r="EQ261" s="1508">
        <f t="shared" si="1538"/>
        <v>0</v>
      </c>
      <c r="ER261" s="1509">
        <f t="shared" si="1538"/>
        <v>0</v>
      </c>
      <c r="ES261" s="1507">
        <f t="shared" si="1538"/>
        <v>0</v>
      </c>
      <c r="ET261" s="1508">
        <f t="shared" si="1538"/>
        <v>0</v>
      </c>
      <c r="EU261" s="1508">
        <f t="shared" si="1538"/>
        <v>0</v>
      </c>
      <c r="EV261" s="1508">
        <f t="shared" si="1538"/>
        <v>0</v>
      </c>
      <c r="EW261" s="1508">
        <f t="shared" si="1538"/>
        <v>0</v>
      </c>
      <c r="EX261" s="1508">
        <f t="shared" si="1538"/>
        <v>0</v>
      </c>
      <c r="EY261" s="1508">
        <f t="shared" si="1538"/>
        <v>0</v>
      </c>
      <c r="EZ261" s="1508">
        <f t="shared" si="1538"/>
        <v>0</v>
      </c>
      <c r="FA261" s="1508">
        <f t="shared" si="1538"/>
        <v>0</v>
      </c>
      <c r="FB261" s="1508">
        <f t="shared" si="1538"/>
        <v>0</v>
      </c>
      <c r="FC261" s="1508">
        <f t="shared" si="1538"/>
        <v>0</v>
      </c>
      <c r="FD261" s="1509">
        <f t="shared" si="1538"/>
        <v>0</v>
      </c>
      <c r="FE261" s="1508">
        <f t="shared" si="1538"/>
        <v>0</v>
      </c>
      <c r="FF261" s="1508">
        <f t="shared" si="1339"/>
        <v>0</v>
      </c>
      <c r="FG261" s="1508">
        <f t="shared" si="1533"/>
        <v>0</v>
      </c>
      <c r="FH261" s="1508">
        <f t="shared" si="1533"/>
        <v>0</v>
      </c>
      <c r="FI261" s="1508">
        <f t="shared" si="1533"/>
        <v>0</v>
      </c>
      <c r="FJ261" s="1508">
        <f t="shared" si="1533"/>
        <v>0</v>
      </c>
      <c r="FK261" s="1508">
        <f t="shared" si="1533"/>
        <v>0</v>
      </c>
      <c r="FL261" s="1508">
        <f t="shared" si="1533"/>
        <v>0</v>
      </c>
      <c r="FM261" s="1508">
        <f t="shared" si="1533"/>
        <v>0</v>
      </c>
      <c r="FN261" s="1508">
        <f t="shared" si="1533"/>
        <v>0</v>
      </c>
      <c r="FO261" s="1508">
        <f t="shared" si="1533"/>
        <v>0</v>
      </c>
      <c r="FP261" s="1509">
        <f t="shared" si="1533"/>
        <v>0</v>
      </c>
      <c r="FQ261" s="1508">
        <f t="shared" si="1533"/>
        <v>0</v>
      </c>
      <c r="FR261" s="1508">
        <f t="shared" si="1533"/>
        <v>0</v>
      </c>
      <c r="FS261" s="1508">
        <f t="shared" si="1533"/>
        <v>0</v>
      </c>
      <c r="FT261" s="1508">
        <f t="shared" si="1533"/>
        <v>0</v>
      </c>
      <c r="FU261" s="1508">
        <f t="shared" si="1533"/>
        <v>0</v>
      </c>
      <c r="FV261" s="1508">
        <f t="shared" si="1533"/>
        <v>0</v>
      </c>
      <c r="FW261" s="1508">
        <f t="shared" si="1527"/>
        <v>0</v>
      </c>
      <c r="FX261" s="1508">
        <f t="shared" si="1527"/>
        <v>0</v>
      </c>
      <c r="FY261" s="1508">
        <f t="shared" si="1527"/>
        <v>0</v>
      </c>
      <c r="FZ261" s="1508">
        <f t="shared" si="1527"/>
        <v>0</v>
      </c>
      <c r="GA261" s="1508">
        <f t="shared" si="1527"/>
        <v>0</v>
      </c>
      <c r="GB261" s="1509">
        <f t="shared" si="1527"/>
        <v>0</v>
      </c>
      <c r="GC261" s="1506"/>
      <c r="GD261" s="1458">
        <f t="shared" si="1377"/>
        <v>1</v>
      </c>
      <c r="GE261" s="1510">
        <f t="shared" si="1528"/>
        <v>0</v>
      </c>
      <c r="GF261" s="1511">
        <f t="shared" si="1528"/>
        <v>0</v>
      </c>
      <c r="GG261" s="1511">
        <f t="shared" si="1528"/>
        <v>0</v>
      </c>
      <c r="GH261" s="1511">
        <f t="shared" si="1528"/>
        <v>0</v>
      </c>
      <c r="GI261" s="1511">
        <f t="shared" si="1528"/>
        <v>0</v>
      </c>
      <c r="GJ261" s="1511">
        <f t="shared" si="1528"/>
        <v>0</v>
      </c>
      <c r="GK261" s="1511">
        <f t="shared" si="1528"/>
        <v>0</v>
      </c>
      <c r="GL261" s="1511">
        <f t="shared" si="1528"/>
        <v>0</v>
      </c>
      <c r="GM261" s="1511">
        <f t="shared" si="1528"/>
        <v>0</v>
      </c>
      <c r="GN261" s="1512">
        <f t="shared" si="1528"/>
        <v>0</v>
      </c>
      <c r="GO261" s="1513">
        <f t="shared" si="1378"/>
        <v>0</v>
      </c>
      <c r="GP261" s="1506"/>
      <c r="GQ261" s="1510">
        <f t="shared" si="1539"/>
        <v>0</v>
      </c>
      <c r="GR261" s="1511">
        <f t="shared" si="1542"/>
        <v>0</v>
      </c>
      <c r="GS261" s="1511">
        <f t="shared" si="1542"/>
        <v>0</v>
      </c>
      <c r="GT261" s="1511">
        <f t="shared" si="1542"/>
        <v>0</v>
      </c>
      <c r="GU261" s="1511">
        <f t="shared" si="1542"/>
        <v>0</v>
      </c>
      <c r="GV261" s="1511">
        <f t="shared" si="1542"/>
        <v>0</v>
      </c>
      <c r="GW261" s="1511">
        <f t="shared" si="1542"/>
        <v>0</v>
      </c>
      <c r="GX261" s="1511">
        <f t="shared" si="1542"/>
        <v>0</v>
      </c>
      <c r="GY261" s="1511">
        <f t="shared" si="1542"/>
        <v>0</v>
      </c>
      <c r="GZ261" s="1512">
        <f t="shared" si="1542"/>
        <v>0</v>
      </c>
      <c r="HA261" s="1513">
        <f t="shared" si="1379"/>
        <v>0</v>
      </c>
      <c r="HB261" s="1506">
        <f t="shared" si="1380"/>
        <v>1</v>
      </c>
      <c r="HC261" s="1506"/>
      <c r="HD261" s="1508">
        <f t="shared" si="1381"/>
        <v>0</v>
      </c>
      <c r="HE261" s="1460">
        <f t="shared" si="1382"/>
        <v>0</v>
      </c>
      <c r="HF261" s="1460">
        <f t="shared" si="1383"/>
        <v>0</v>
      </c>
      <c r="HG261" s="1460">
        <f t="shared" si="1384"/>
        <v>0</v>
      </c>
      <c r="HH261" s="1460">
        <f t="shared" si="1385"/>
        <v>0</v>
      </c>
      <c r="HI261" s="1460">
        <f t="shared" si="1386"/>
        <v>0</v>
      </c>
      <c r="HJ261" s="1460">
        <f t="shared" si="1387"/>
        <v>0</v>
      </c>
      <c r="HK261" s="1460">
        <f t="shared" si="1388"/>
        <v>0</v>
      </c>
      <c r="HL261" s="1460">
        <f t="shared" si="1389"/>
        <v>0</v>
      </c>
      <c r="HM261" s="1460">
        <f t="shared" si="1390"/>
        <v>0</v>
      </c>
      <c r="HN261" s="1460">
        <f t="shared" si="1391"/>
        <v>0</v>
      </c>
      <c r="HO261" s="1460">
        <f t="shared" si="1392"/>
        <v>0</v>
      </c>
      <c r="HP261" s="1460">
        <f t="shared" si="1393"/>
        <v>0</v>
      </c>
      <c r="HQ261" s="1460">
        <f t="shared" si="1394"/>
        <v>0</v>
      </c>
      <c r="HR261" s="1460">
        <f t="shared" si="1395"/>
        <v>0</v>
      </c>
      <c r="HS261" s="1460">
        <f t="shared" si="1396"/>
        <v>0</v>
      </c>
      <c r="HT261" s="1460">
        <f t="shared" si="1397"/>
        <v>0</v>
      </c>
      <c r="HU261" s="1460">
        <f t="shared" si="1398"/>
        <v>0</v>
      </c>
      <c r="HV261" s="1460">
        <f t="shared" si="1399"/>
        <v>0</v>
      </c>
      <c r="HW261" s="1460">
        <f t="shared" si="1400"/>
        <v>0</v>
      </c>
      <c r="HX261" s="1460">
        <f t="shared" si="1401"/>
        <v>0</v>
      </c>
      <c r="HY261" s="1460">
        <f t="shared" si="1402"/>
        <v>0</v>
      </c>
      <c r="HZ261" s="1460">
        <f t="shared" si="1403"/>
        <v>0</v>
      </c>
      <c r="IA261" s="1460">
        <f t="shared" si="1404"/>
        <v>0</v>
      </c>
      <c r="IB261" s="1460">
        <f t="shared" si="1405"/>
        <v>0</v>
      </c>
      <c r="IC261" s="1460">
        <f t="shared" si="1406"/>
        <v>0</v>
      </c>
      <c r="ID261" s="1460">
        <f t="shared" si="1407"/>
        <v>0</v>
      </c>
      <c r="IE261" s="1460">
        <f t="shared" si="1408"/>
        <v>0</v>
      </c>
      <c r="IF261" s="1460">
        <f t="shared" si="1409"/>
        <v>0</v>
      </c>
      <c r="IG261" s="1460">
        <f t="shared" si="1410"/>
        <v>0</v>
      </c>
      <c r="IH261" s="1460">
        <f t="shared" si="1411"/>
        <v>0</v>
      </c>
      <c r="II261" s="1460">
        <f t="shared" si="1412"/>
        <v>0</v>
      </c>
      <c r="IJ261" s="1460">
        <f t="shared" si="1413"/>
        <v>0</v>
      </c>
      <c r="IK261" s="1460">
        <f t="shared" si="1414"/>
        <v>0</v>
      </c>
      <c r="IL261" s="1460">
        <f t="shared" si="1415"/>
        <v>0</v>
      </c>
      <c r="IM261" s="1460">
        <f t="shared" si="1416"/>
        <v>0</v>
      </c>
      <c r="IN261" s="1460">
        <f t="shared" si="1417"/>
        <v>0</v>
      </c>
      <c r="IO261" s="1460">
        <f t="shared" si="1418"/>
        <v>0</v>
      </c>
      <c r="IP261" s="1460">
        <f t="shared" si="1419"/>
        <v>0</v>
      </c>
      <c r="IQ261" s="1460">
        <f t="shared" si="1420"/>
        <v>0</v>
      </c>
      <c r="IR261" s="1460">
        <f t="shared" si="1421"/>
        <v>0</v>
      </c>
      <c r="IS261" s="1460">
        <f t="shared" si="1422"/>
        <v>0</v>
      </c>
      <c r="IT261" s="1460">
        <f t="shared" si="1423"/>
        <v>0</v>
      </c>
      <c r="IU261" s="1460">
        <f t="shared" si="1424"/>
        <v>0</v>
      </c>
      <c r="IV261" s="1460">
        <f t="shared" si="1425"/>
        <v>0</v>
      </c>
      <c r="IW261" s="1460">
        <f t="shared" si="1426"/>
        <v>0</v>
      </c>
      <c r="IX261" s="1460">
        <f t="shared" si="1427"/>
        <v>0</v>
      </c>
      <c r="IY261" s="1460">
        <f t="shared" si="1428"/>
        <v>0</v>
      </c>
      <c r="IZ261" s="1460">
        <f t="shared" si="1429"/>
        <v>0</v>
      </c>
      <c r="JA261" s="1460">
        <f t="shared" si="1430"/>
        <v>0</v>
      </c>
      <c r="JB261" s="1460">
        <f t="shared" si="1431"/>
        <v>0</v>
      </c>
      <c r="JC261" s="1460">
        <f t="shared" si="1432"/>
        <v>0</v>
      </c>
      <c r="JD261" s="1460">
        <f t="shared" si="1433"/>
        <v>0</v>
      </c>
      <c r="JE261" s="1460">
        <f t="shared" si="1434"/>
        <v>0</v>
      </c>
      <c r="JF261" s="1460">
        <f t="shared" si="1435"/>
        <v>0</v>
      </c>
      <c r="JG261" s="1460">
        <f t="shared" si="1436"/>
        <v>0</v>
      </c>
      <c r="JH261" s="1460">
        <f t="shared" si="1437"/>
        <v>0</v>
      </c>
      <c r="JI261" s="1460">
        <f t="shared" si="1438"/>
        <v>0</v>
      </c>
      <c r="JJ261" s="1460">
        <f t="shared" si="1439"/>
        <v>0</v>
      </c>
      <c r="JK261" s="1460">
        <f t="shared" si="1440"/>
        <v>0</v>
      </c>
      <c r="JL261" s="1460">
        <f t="shared" si="1441"/>
        <v>0</v>
      </c>
      <c r="JM261" s="1460">
        <f t="shared" si="1442"/>
        <v>0</v>
      </c>
      <c r="JN261" s="1460">
        <f t="shared" si="1443"/>
        <v>0</v>
      </c>
      <c r="JO261" s="1460">
        <f t="shared" si="1444"/>
        <v>0</v>
      </c>
      <c r="JP261" s="1460">
        <f t="shared" si="1445"/>
        <v>0</v>
      </c>
      <c r="JQ261" s="1460">
        <f t="shared" si="1446"/>
        <v>0</v>
      </c>
      <c r="JR261" s="1460">
        <f t="shared" si="1447"/>
        <v>0</v>
      </c>
      <c r="JS261" s="1460">
        <f t="shared" si="1448"/>
        <v>0</v>
      </c>
      <c r="JT261" s="1460">
        <f t="shared" si="1449"/>
        <v>0</v>
      </c>
      <c r="JU261" s="1460">
        <f t="shared" si="1450"/>
        <v>0</v>
      </c>
      <c r="JV261" s="1460">
        <f t="shared" si="1451"/>
        <v>0</v>
      </c>
      <c r="JW261" s="1460">
        <f t="shared" si="1452"/>
        <v>0</v>
      </c>
      <c r="JX261" s="1460">
        <f t="shared" si="1453"/>
        <v>0</v>
      </c>
      <c r="JY261" s="1460">
        <f t="shared" si="1454"/>
        <v>0</v>
      </c>
      <c r="JZ261" s="1460">
        <f t="shared" si="1455"/>
        <v>0</v>
      </c>
      <c r="KA261" s="1460">
        <f t="shared" si="1456"/>
        <v>0</v>
      </c>
      <c r="KB261" s="1460">
        <f t="shared" si="1457"/>
        <v>0</v>
      </c>
      <c r="KC261" s="1460">
        <f t="shared" si="1458"/>
        <v>0</v>
      </c>
      <c r="KD261" s="1460">
        <f t="shared" si="1459"/>
        <v>0</v>
      </c>
      <c r="KE261" s="1460">
        <f t="shared" si="1460"/>
        <v>0</v>
      </c>
      <c r="KF261" s="1460">
        <f t="shared" si="1461"/>
        <v>0</v>
      </c>
      <c r="KG261" s="1460">
        <f t="shared" si="1462"/>
        <v>0</v>
      </c>
      <c r="KH261" s="1460">
        <f t="shared" si="1463"/>
        <v>0</v>
      </c>
      <c r="KI261" s="1460">
        <f t="shared" si="1464"/>
        <v>0</v>
      </c>
      <c r="KJ261" s="1460">
        <f t="shared" si="1465"/>
        <v>0</v>
      </c>
      <c r="KK261" s="1460">
        <f t="shared" si="1466"/>
        <v>0</v>
      </c>
      <c r="KL261" s="1460">
        <f t="shared" si="1467"/>
        <v>0</v>
      </c>
      <c r="KM261" s="1460">
        <f t="shared" si="1468"/>
        <v>0</v>
      </c>
      <c r="KN261" s="1460">
        <f t="shared" si="1469"/>
        <v>0</v>
      </c>
      <c r="KO261" s="1460">
        <f t="shared" si="1470"/>
        <v>0</v>
      </c>
      <c r="KP261" s="1460">
        <f t="shared" si="1471"/>
        <v>0</v>
      </c>
      <c r="KQ261" s="1460">
        <f t="shared" si="1472"/>
        <v>0</v>
      </c>
      <c r="KR261" s="1460">
        <f t="shared" si="1473"/>
        <v>0</v>
      </c>
      <c r="KS261" s="1460">
        <f t="shared" si="1474"/>
        <v>0</v>
      </c>
      <c r="KT261" s="1460">
        <f t="shared" si="1475"/>
        <v>0</v>
      </c>
      <c r="KU261" s="1460">
        <f t="shared" si="1476"/>
        <v>0</v>
      </c>
      <c r="KV261" s="1460">
        <f t="shared" si="1477"/>
        <v>0</v>
      </c>
      <c r="KW261" s="1460">
        <f t="shared" si="1478"/>
        <v>0</v>
      </c>
      <c r="KX261" s="1460">
        <f t="shared" si="1479"/>
        <v>0</v>
      </c>
      <c r="KY261" s="1460">
        <f t="shared" si="1480"/>
        <v>0</v>
      </c>
      <c r="KZ261" s="1460">
        <f t="shared" si="1481"/>
        <v>0</v>
      </c>
      <c r="LA261" s="1460">
        <f t="shared" si="1482"/>
        <v>0</v>
      </c>
      <c r="LB261" s="1460">
        <f t="shared" si="1483"/>
        <v>0</v>
      </c>
      <c r="LC261" s="1460">
        <f t="shared" si="1484"/>
        <v>0</v>
      </c>
      <c r="LD261" s="1460">
        <f t="shared" si="1485"/>
        <v>0</v>
      </c>
      <c r="LE261" s="1460">
        <f t="shared" si="1486"/>
        <v>0</v>
      </c>
      <c r="LF261" s="1460">
        <f t="shared" si="1487"/>
        <v>0</v>
      </c>
      <c r="LG261" s="1460">
        <f t="shared" si="1488"/>
        <v>0</v>
      </c>
      <c r="LH261" s="1460">
        <f t="shared" si="1489"/>
        <v>0</v>
      </c>
      <c r="LI261" s="1460">
        <f t="shared" si="1490"/>
        <v>0</v>
      </c>
      <c r="LJ261" s="1460">
        <f t="shared" si="1491"/>
        <v>0</v>
      </c>
      <c r="LK261" s="1460">
        <f t="shared" si="1492"/>
        <v>0</v>
      </c>
      <c r="LL261" s="1460">
        <f t="shared" si="1493"/>
        <v>0</v>
      </c>
      <c r="LM261" s="1460">
        <f t="shared" si="1494"/>
        <v>0</v>
      </c>
      <c r="LN261" s="1460">
        <f t="shared" si="1495"/>
        <v>0</v>
      </c>
      <c r="LO261" s="1460">
        <f t="shared" si="1496"/>
        <v>0</v>
      </c>
      <c r="LP261" s="1460">
        <f t="shared" si="1497"/>
        <v>0</v>
      </c>
      <c r="LQ261" s="1460">
        <f t="shared" si="1498"/>
        <v>0</v>
      </c>
      <c r="LR261" s="1460">
        <f t="shared" si="1499"/>
        <v>0</v>
      </c>
      <c r="LS261" s="1460">
        <f t="shared" si="1500"/>
        <v>0</v>
      </c>
      <c r="LW261" s="1467">
        <f t="shared" si="1501"/>
        <v>0</v>
      </c>
      <c r="LX261" s="1467">
        <f t="shared" si="1502"/>
        <v>0</v>
      </c>
      <c r="LY261" s="1467">
        <f t="shared" si="1503"/>
        <v>0</v>
      </c>
      <c r="LZ261" s="1467">
        <f t="shared" si="1504"/>
        <v>0</v>
      </c>
      <c r="MA261" s="1506"/>
      <c r="MB261" s="1460">
        <f t="shared" si="1505"/>
        <v>0</v>
      </c>
      <c r="MC261" s="1460">
        <f t="shared" si="1541"/>
        <v>0</v>
      </c>
      <c r="MD261" s="1460">
        <f t="shared" si="1541"/>
        <v>0</v>
      </c>
      <c r="ME261" s="1460">
        <f t="shared" si="1541"/>
        <v>0</v>
      </c>
      <c r="MF261" s="1460">
        <f t="shared" si="1541"/>
        <v>0</v>
      </c>
      <c r="MG261" s="1460">
        <f t="shared" si="1541"/>
        <v>0</v>
      </c>
      <c r="MH261" s="1460">
        <f t="shared" si="1541"/>
        <v>0</v>
      </c>
      <c r="MI261" s="1460">
        <f t="shared" si="1541"/>
        <v>0</v>
      </c>
      <c r="MJ261" s="1460">
        <f t="shared" si="1541"/>
        <v>0</v>
      </c>
      <c r="MK261" s="1460">
        <f t="shared" si="1541"/>
        <v>0</v>
      </c>
      <c r="ML261" s="1460">
        <f t="shared" si="1541"/>
        <v>0</v>
      </c>
      <c r="MM261" s="1460">
        <f t="shared" si="1541"/>
        <v>0</v>
      </c>
      <c r="MN261" s="1460">
        <f t="shared" si="1541"/>
        <v>0</v>
      </c>
      <c r="MO261" s="1460">
        <f t="shared" si="1541"/>
        <v>0</v>
      </c>
      <c r="MP261" s="1460">
        <f t="shared" si="1541"/>
        <v>0</v>
      </c>
      <c r="MQ261" s="1460">
        <f t="shared" si="1541"/>
        <v>0</v>
      </c>
      <c r="MR261" s="1460">
        <f t="shared" si="1541"/>
        <v>0</v>
      </c>
      <c r="MS261" s="1460">
        <f t="shared" si="1529"/>
        <v>0</v>
      </c>
      <c r="MT261" s="1460">
        <f t="shared" ref="MS261:NH276" si="1546">IF(MT$12&lt;$AO261,0,IF(MT$12&lt;=$AU261,(MT$8-$LW261)*$D261/12,IF(MT$12&gt;=$BF261,(MT$8-$LZ261)*$D261/12,IF(MT$12&gt;=$BE261,0,IF(MT$12&gt;=$BA261,(MT$8-$LY261)*$D261/12,IF(MT$12&gt;=$AZ261,0,IF(MT$12&gt;=$AV261,(MT$8-$LX261)*$D261/12,0)))))))</f>
        <v>0</v>
      </c>
      <c r="MU261" s="1460">
        <f t="shared" si="1546"/>
        <v>0</v>
      </c>
      <c r="MV261" s="1460">
        <f t="shared" si="1546"/>
        <v>0</v>
      </c>
      <c r="MW261" s="1460">
        <f t="shared" si="1546"/>
        <v>0</v>
      </c>
      <c r="MX261" s="1460">
        <f t="shared" si="1546"/>
        <v>0</v>
      </c>
      <c r="MY261" s="1460">
        <f t="shared" si="1546"/>
        <v>0</v>
      </c>
      <c r="MZ261" s="1460">
        <f t="shared" si="1546"/>
        <v>0</v>
      </c>
      <c r="NA261" s="1460">
        <f t="shared" si="1546"/>
        <v>0</v>
      </c>
      <c r="NB261" s="1460">
        <f t="shared" si="1546"/>
        <v>0</v>
      </c>
      <c r="NC261" s="1460">
        <f t="shared" si="1546"/>
        <v>0</v>
      </c>
      <c r="ND261" s="1460">
        <f t="shared" si="1546"/>
        <v>0</v>
      </c>
      <c r="NE261" s="1460">
        <f t="shared" si="1546"/>
        <v>0</v>
      </c>
      <c r="NF261" s="1460">
        <f t="shared" si="1546"/>
        <v>0</v>
      </c>
      <c r="NG261" s="1460">
        <f t="shared" si="1546"/>
        <v>0</v>
      </c>
      <c r="NH261" s="1460">
        <f t="shared" si="1546"/>
        <v>0</v>
      </c>
      <c r="NI261" s="1460">
        <f t="shared" si="1530"/>
        <v>0</v>
      </c>
      <c r="NJ261" s="1460">
        <f t="shared" ref="NI261:NX276" si="1547">IF(NJ$12&lt;$AO261,0,IF(NJ$12&lt;=$AU261,(NJ$8-$LW261)*$D261/12,IF(NJ$12&gt;=$BF261,(NJ$8-$LZ261)*$D261/12,IF(NJ$12&gt;=$BE261,0,IF(NJ$12&gt;=$BA261,(NJ$8-$LY261)*$D261/12,IF(NJ$12&gt;=$AZ261,0,IF(NJ$12&gt;=$AV261,(NJ$8-$LX261)*$D261/12,0)))))))</f>
        <v>0</v>
      </c>
      <c r="NK261" s="1460">
        <f t="shared" si="1547"/>
        <v>0</v>
      </c>
      <c r="NL261" s="1460">
        <f t="shared" si="1547"/>
        <v>0</v>
      </c>
      <c r="NM261" s="1460">
        <f t="shared" si="1547"/>
        <v>0</v>
      </c>
      <c r="NN261" s="1460">
        <f t="shared" si="1547"/>
        <v>0</v>
      </c>
      <c r="NO261" s="1460">
        <f t="shared" si="1547"/>
        <v>0</v>
      </c>
      <c r="NP261" s="1460">
        <f t="shared" si="1547"/>
        <v>0</v>
      </c>
      <c r="NQ261" s="1460">
        <f t="shared" si="1547"/>
        <v>0</v>
      </c>
      <c r="NR261" s="1460">
        <f t="shared" si="1547"/>
        <v>0</v>
      </c>
      <c r="NS261" s="1460">
        <f t="shared" si="1547"/>
        <v>0</v>
      </c>
      <c r="NT261" s="1460">
        <f t="shared" si="1547"/>
        <v>0</v>
      </c>
      <c r="NU261" s="1460">
        <f t="shared" si="1547"/>
        <v>0</v>
      </c>
      <c r="NV261" s="1460">
        <f t="shared" si="1547"/>
        <v>0</v>
      </c>
      <c r="NW261" s="1460">
        <f t="shared" si="1547"/>
        <v>0</v>
      </c>
      <c r="NX261" s="1460">
        <f t="shared" si="1547"/>
        <v>0</v>
      </c>
      <c r="NY261" s="1460">
        <f t="shared" si="1531"/>
        <v>0</v>
      </c>
      <c r="NZ261" s="1460">
        <f t="shared" si="1531"/>
        <v>0</v>
      </c>
      <c r="OA261" s="1460">
        <f t="shared" si="1531"/>
        <v>0</v>
      </c>
      <c r="OB261" s="1460">
        <f t="shared" si="1531"/>
        <v>0</v>
      </c>
      <c r="OC261" s="1460">
        <f t="shared" si="1531"/>
        <v>0</v>
      </c>
      <c r="OD261" s="1460">
        <f t="shared" si="1531"/>
        <v>0</v>
      </c>
      <c r="OE261" s="1460">
        <f t="shared" si="1531"/>
        <v>0</v>
      </c>
      <c r="OF261" s="1460">
        <f t="shared" si="1531"/>
        <v>0</v>
      </c>
      <c r="OG261" s="1460">
        <f t="shared" si="1531"/>
        <v>0</v>
      </c>
      <c r="OH261" s="1460">
        <f t="shared" si="1531"/>
        <v>0</v>
      </c>
      <c r="OI261" s="1460">
        <f t="shared" si="1531"/>
        <v>0</v>
      </c>
      <c r="OJ261" s="1460">
        <f t="shared" si="1531"/>
        <v>0</v>
      </c>
      <c r="OK261" s="1460">
        <f t="shared" si="1531"/>
        <v>0</v>
      </c>
      <c r="OL261" s="1460">
        <f t="shared" si="1531"/>
        <v>0</v>
      </c>
      <c r="OM261" s="1460">
        <f t="shared" ref="NY261:ON277" si="1548">IF(OM$12&lt;$AO261,0,IF(OM$12&lt;=$AU261,(OM$8-$LW261)*$D261/12,IF(OM$12&gt;=$BF261,(OM$8-$LZ261)*$D261/12,IF(OM$12&gt;=$BE261,0,IF(OM$12&gt;=$BA261,(OM$8-$LY261)*$D261/12,IF(OM$12&gt;=$AZ261,0,IF(OM$12&gt;=$AV261,(OM$8-$LX261)*$D261/12,0)))))))</f>
        <v>0</v>
      </c>
      <c r="ON261" s="1460">
        <f t="shared" si="1548"/>
        <v>0</v>
      </c>
      <c r="OO261" s="1460">
        <f t="shared" si="1513"/>
        <v>0</v>
      </c>
      <c r="OP261" s="1460">
        <f t="shared" si="1543"/>
        <v>0</v>
      </c>
      <c r="OQ261" s="1460">
        <f t="shared" si="1543"/>
        <v>0</v>
      </c>
      <c r="OR261" s="1460">
        <f t="shared" si="1543"/>
        <v>0</v>
      </c>
      <c r="OS261" s="1460">
        <f t="shared" si="1543"/>
        <v>0</v>
      </c>
      <c r="OT261" s="1460">
        <f t="shared" si="1543"/>
        <v>0</v>
      </c>
      <c r="OU261" s="1460">
        <f t="shared" si="1543"/>
        <v>0</v>
      </c>
      <c r="OV261" s="1460">
        <f t="shared" si="1543"/>
        <v>0</v>
      </c>
      <c r="OW261" s="1460">
        <f t="shared" si="1543"/>
        <v>0</v>
      </c>
      <c r="OX261" s="1460">
        <f t="shared" si="1543"/>
        <v>0</v>
      </c>
      <c r="OY261" s="1460">
        <f t="shared" si="1543"/>
        <v>0</v>
      </c>
      <c r="OZ261" s="1460">
        <f t="shared" si="1543"/>
        <v>0</v>
      </c>
      <c r="PA261" s="1460">
        <f t="shared" si="1543"/>
        <v>0</v>
      </c>
      <c r="PB261" s="1460">
        <f t="shared" si="1543"/>
        <v>0</v>
      </c>
      <c r="PC261" s="1460">
        <f t="shared" si="1543"/>
        <v>0</v>
      </c>
      <c r="PD261" s="1460">
        <f t="shared" si="1543"/>
        <v>0</v>
      </c>
      <c r="PE261" s="1460">
        <f t="shared" si="1543"/>
        <v>0</v>
      </c>
      <c r="PF261" s="1460">
        <f t="shared" si="1544"/>
        <v>0</v>
      </c>
      <c r="PG261" s="1460">
        <f t="shared" si="1544"/>
        <v>0</v>
      </c>
      <c r="PH261" s="1460">
        <f t="shared" si="1544"/>
        <v>0</v>
      </c>
      <c r="PI261" s="1460">
        <f t="shared" si="1544"/>
        <v>0</v>
      </c>
      <c r="PJ261" s="1460">
        <f t="shared" si="1544"/>
        <v>0</v>
      </c>
      <c r="PK261" s="1460">
        <f t="shared" si="1544"/>
        <v>0</v>
      </c>
      <c r="PL261" s="1460">
        <f t="shared" si="1544"/>
        <v>0</v>
      </c>
      <c r="PM261" s="1460">
        <f t="shared" si="1544"/>
        <v>0</v>
      </c>
      <c r="PN261" s="1460">
        <f t="shared" si="1544"/>
        <v>0</v>
      </c>
      <c r="PO261" s="1460">
        <f t="shared" si="1544"/>
        <v>0</v>
      </c>
      <c r="PP261" s="1460">
        <f t="shared" si="1544"/>
        <v>0</v>
      </c>
      <c r="PQ261" s="1460">
        <f t="shared" si="1544"/>
        <v>0</v>
      </c>
      <c r="PR261" s="1460">
        <f t="shared" si="1544"/>
        <v>0</v>
      </c>
      <c r="PS261" s="1460">
        <f t="shared" si="1544"/>
        <v>0</v>
      </c>
      <c r="PT261" s="1460">
        <f t="shared" si="1544"/>
        <v>0</v>
      </c>
      <c r="PU261" s="1460">
        <f t="shared" si="1544"/>
        <v>0</v>
      </c>
      <c r="PV261" s="1460">
        <f t="shared" si="1545"/>
        <v>0</v>
      </c>
      <c r="PW261" s="1460">
        <f t="shared" si="1545"/>
        <v>0</v>
      </c>
      <c r="PX261" s="1460">
        <f t="shared" si="1545"/>
        <v>0</v>
      </c>
      <c r="PY261" s="1460">
        <f t="shared" si="1545"/>
        <v>0</v>
      </c>
      <c r="PZ261" s="1460">
        <f t="shared" si="1545"/>
        <v>0</v>
      </c>
      <c r="QA261" s="1460">
        <f t="shared" si="1545"/>
        <v>0</v>
      </c>
      <c r="QB261" s="1460">
        <f t="shared" si="1545"/>
        <v>0</v>
      </c>
      <c r="QC261" s="1460">
        <f t="shared" si="1545"/>
        <v>0</v>
      </c>
      <c r="QD261" s="1460">
        <f t="shared" si="1545"/>
        <v>0</v>
      </c>
      <c r="QE261" s="1460">
        <f t="shared" si="1545"/>
        <v>0</v>
      </c>
      <c r="QF261" s="1460">
        <f t="shared" si="1545"/>
        <v>0</v>
      </c>
      <c r="QG261" s="1460">
        <f t="shared" si="1545"/>
        <v>0</v>
      </c>
      <c r="QH261" s="1460">
        <f t="shared" si="1545"/>
        <v>0</v>
      </c>
      <c r="QI261" s="1460">
        <f t="shared" si="1545"/>
        <v>0</v>
      </c>
      <c r="QJ261" s="1460">
        <f t="shared" si="1545"/>
        <v>0</v>
      </c>
      <c r="QK261" s="1460">
        <f t="shared" si="1545"/>
        <v>0</v>
      </c>
      <c r="QL261" s="1460">
        <f t="shared" si="1532"/>
        <v>0</v>
      </c>
      <c r="QM261" s="1460">
        <f t="shared" si="1532"/>
        <v>0</v>
      </c>
      <c r="QN261" s="1460">
        <f t="shared" si="1532"/>
        <v>0</v>
      </c>
      <c r="QO261" s="1460">
        <f t="shared" si="1532"/>
        <v>0</v>
      </c>
      <c r="QP261" s="1460">
        <f t="shared" si="1532"/>
        <v>0</v>
      </c>
      <c r="QQ261" s="1460">
        <f t="shared" si="1532"/>
        <v>0</v>
      </c>
    </row>
    <row r="262" spans="1:459" s="1466" customFormat="1" ht="22.5" customHeight="1">
      <c r="A262" s="1468"/>
      <c r="B262" s="1469"/>
      <c r="C262" s="1469"/>
      <c r="D262" s="1470"/>
      <c r="E262" s="1471"/>
      <c r="F262" s="1472"/>
      <c r="G262" s="1472"/>
      <c r="H262" s="1473">
        <f t="shared" si="1342"/>
        <v>0</v>
      </c>
      <c r="I262" s="1474">
        <v>0</v>
      </c>
      <c r="J262" s="1475">
        <f t="shared" si="437"/>
        <v>0</v>
      </c>
      <c r="K262" s="1476">
        <v>0</v>
      </c>
      <c r="L262" s="1477">
        <f t="shared" si="1343"/>
        <v>0</v>
      </c>
      <c r="M262" s="1477">
        <f t="shared" si="1344"/>
        <v>0</v>
      </c>
      <c r="N262" s="1478"/>
      <c r="O262" s="1479">
        <v>0</v>
      </c>
      <c r="P262" s="1480">
        <v>0</v>
      </c>
      <c r="Q262" s="1828">
        <v>0</v>
      </c>
      <c r="R262" s="1831">
        <f t="shared" si="1345"/>
        <v>0</v>
      </c>
      <c r="S262" s="1481">
        <f>IF(AND(SUM(O262:Q262)=0,N262="NNN"),MIN('Operating History and Pro Forma'!$M$33,'Operating History and Pro Forma'!$T$15)*D262,SUM(O262:Q262)*D262)</f>
        <v>0</v>
      </c>
      <c r="T262" s="1482">
        <f t="shared" si="1346"/>
        <v>0</v>
      </c>
      <c r="U262" s="1483">
        <f t="shared" si="1347"/>
        <v>0</v>
      </c>
      <c r="V262" s="1480"/>
      <c r="W262" s="1514"/>
      <c r="X262" s="1486" t="str">
        <f t="shared" si="1348"/>
        <v/>
      </c>
      <c r="Y262" s="1487">
        <f t="shared" si="1349"/>
        <v>0</v>
      </c>
      <c r="Z262" s="1488"/>
      <c r="AA262" s="1488"/>
      <c r="AB262" s="1488"/>
      <c r="AC262" s="1488"/>
      <c r="AD262" s="1489">
        <f t="shared" si="1350"/>
        <v>0</v>
      </c>
      <c r="AE262" s="1490" t="str">
        <f t="shared" si="1351"/>
        <v/>
      </c>
      <c r="AF262" s="1491">
        <f t="shared" si="1352"/>
        <v>0</v>
      </c>
      <c r="AG262" s="1492">
        <f t="shared" si="1353"/>
        <v>0</v>
      </c>
      <c r="AH262" s="1493">
        <f t="shared" si="1526"/>
        <v>0</v>
      </c>
      <c r="AI262" s="1493">
        <f t="shared" si="1526"/>
        <v>0</v>
      </c>
      <c r="AJ262" s="1494">
        <f t="shared" si="1526"/>
        <v>0</v>
      </c>
      <c r="AK262" s="1494">
        <f t="shared" si="1526"/>
        <v>0</v>
      </c>
      <c r="AL262" s="1495">
        <f t="shared" si="1526"/>
        <v>0</v>
      </c>
      <c r="AM262" s="1496">
        <f t="shared" si="1526"/>
        <v>0</v>
      </c>
      <c r="AN262" s="1497">
        <f t="shared" si="399"/>
        <v>0</v>
      </c>
      <c r="AO262" s="1498">
        <f t="shared" si="1327"/>
        <v>0</v>
      </c>
      <c r="AP262" s="1499">
        <f t="shared" si="1354"/>
        <v>0</v>
      </c>
      <c r="AQ262" s="1500">
        <f t="shared" si="1355"/>
        <v>0</v>
      </c>
      <c r="AR262" s="1501">
        <f t="shared" si="1356"/>
        <v>0</v>
      </c>
      <c r="AS262" s="1498">
        <f t="shared" si="1324"/>
        <v>0</v>
      </c>
      <c r="AT262" s="1501">
        <f t="shared" si="1357"/>
        <v>0</v>
      </c>
      <c r="AU262" s="1498">
        <f t="shared" si="1358"/>
        <v>1</v>
      </c>
      <c r="AV262" s="1498">
        <f t="shared" si="1359"/>
        <v>2</v>
      </c>
      <c r="AW262" s="1499">
        <f t="shared" si="1360"/>
        <v>0</v>
      </c>
      <c r="AX262" s="1502">
        <f t="shared" si="1361"/>
        <v>0</v>
      </c>
      <c r="AY262" s="1503">
        <f t="shared" si="1362"/>
        <v>0</v>
      </c>
      <c r="AZ262" s="1498">
        <f t="shared" si="1363"/>
        <v>2</v>
      </c>
      <c r="BA262" s="1498">
        <f t="shared" si="1364"/>
        <v>3</v>
      </c>
      <c r="BB262" s="1499">
        <f t="shared" si="1365"/>
        <v>0</v>
      </c>
      <c r="BC262" s="1502">
        <f t="shared" si="1366"/>
        <v>0</v>
      </c>
      <c r="BD262" s="1503">
        <f t="shared" si="1367"/>
        <v>0</v>
      </c>
      <c r="BE262" s="1498">
        <f t="shared" si="1368"/>
        <v>3</v>
      </c>
      <c r="BF262" s="1498">
        <f t="shared" si="1369"/>
        <v>4</v>
      </c>
      <c r="BG262" s="1499">
        <f t="shared" si="1370"/>
        <v>0</v>
      </c>
      <c r="BH262" s="1502">
        <f t="shared" si="1371"/>
        <v>0</v>
      </c>
      <c r="BI262" s="1502">
        <f t="shared" si="1372"/>
        <v>0</v>
      </c>
      <c r="BJ262" s="1504">
        <f t="shared" si="1373"/>
        <v>1900</v>
      </c>
      <c r="BK262" s="1505" t="str">
        <f t="shared" si="1374"/>
        <v/>
      </c>
      <c r="BL262" s="1506"/>
      <c r="BM262" s="1507">
        <f t="shared" si="1375"/>
        <v>0</v>
      </c>
      <c r="BN262" s="1508">
        <f t="shared" si="1540"/>
        <v>0</v>
      </c>
      <c r="BO262" s="1508">
        <f t="shared" si="1540"/>
        <v>0</v>
      </c>
      <c r="BP262" s="1508">
        <f t="shared" si="1540"/>
        <v>0</v>
      </c>
      <c r="BQ262" s="1508">
        <f t="shared" si="1540"/>
        <v>0</v>
      </c>
      <c r="BR262" s="1508">
        <f t="shared" si="1540"/>
        <v>0</v>
      </c>
      <c r="BS262" s="1508">
        <f t="shared" si="1540"/>
        <v>0</v>
      </c>
      <c r="BT262" s="1508">
        <f t="shared" si="1540"/>
        <v>0</v>
      </c>
      <c r="BU262" s="1508">
        <f t="shared" si="1540"/>
        <v>0</v>
      </c>
      <c r="BV262" s="1508">
        <f t="shared" si="1540"/>
        <v>0</v>
      </c>
      <c r="BW262" s="1508">
        <f t="shared" si="1540"/>
        <v>0</v>
      </c>
      <c r="BX262" s="1508">
        <f t="shared" si="1540"/>
        <v>0</v>
      </c>
      <c r="BY262" s="1507">
        <f t="shared" si="1540"/>
        <v>0</v>
      </c>
      <c r="BZ262" s="1508">
        <f t="shared" si="1540"/>
        <v>0</v>
      </c>
      <c r="CA262" s="1508">
        <f t="shared" si="1540"/>
        <v>0</v>
      </c>
      <c r="CB262" s="1508">
        <f t="shared" si="1540"/>
        <v>0</v>
      </c>
      <c r="CC262" s="1508">
        <f t="shared" si="1540"/>
        <v>0</v>
      </c>
      <c r="CD262" s="1508">
        <f t="shared" si="1534"/>
        <v>0</v>
      </c>
      <c r="CE262" s="1508">
        <f t="shared" si="1534"/>
        <v>0</v>
      </c>
      <c r="CF262" s="1508">
        <f t="shared" si="1534"/>
        <v>0</v>
      </c>
      <c r="CG262" s="1508">
        <f t="shared" si="1534"/>
        <v>0</v>
      </c>
      <c r="CH262" s="1508">
        <f t="shared" si="1534"/>
        <v>0</v>
      </c>
      <c r="CI262" s="1508">
        <f t="shared" si="1534"/>
        <v>0</v>
      </c>
      <c r="CJ262" s="1509">
        <f t="shared" si="1534"/>
        <v>0</v>
      </c>
      <c r="CK262" s="1507">
        <f t="shared" si="1534"/>
        <v>0</v>
      </c>
      <c r="CL262" s="1508">
        <f t="shared" si="1534"/>
        <v>0</v>
      </c>
      <c r="CM262" s="1508">
        <f t="shared" si="1534"/>
        <v>0</v>
      </c>
      <c r="CN262" s="1508">
        <f t="shared" si="1534"/>
        <v>0</v>
      </c>
      <c r="CO262" s="1508">
        <f t="shared" si="1534"/>
        <v>0</v>
      </c>
      <c r="CP262" s="1508">
        <f t="shared" si="1534"/>
        <v>0</v>
      </c>
      <c r="CQ262" s="1508">
        <f t="shared" si="1534"/>
        <v>0</v>
      </c>
      <c r="CR262" s="1508">
        <f t="shared" si="1534"/>
        <v>0</v>
      </c>
      <c r="CS262" s="1508">
        <f t="shared" si="1534"/>
        <v>0</v>
      </c>
      <c r="CT262" s="1508">
        <f t="shared" si="1535"/>
        <v>0</v>
      </c>
      <c r="CU262" s="1508">
        <f t="shared" si="1535"/>
        <v>0</v>
      </c>
      <c r="CV262" s="1509">
        <f t="shared" si="1535"/>
        <v>0</v>
      </c>
      <c r="CW262" s="1508">
        <f t="shared" si="1535"/>
        <v>0</v>
      </c>
      <c r="CX262" s="1508">
        <f t="shared" si="1535"/>
        <v>0</v>
      </c>
      <c r="CY262" s="1508">
        <f t="shared" si="1535"/>
        <v>0</v>
      </c>
      <c r="CZ262" s="1508">
        <f t="shared" si="1535"/>
        <v>0</v>
      </c>
      <c r="DA262" s="1508">
        <f t="shared" si="1535"/>
        <v>0</v>
      </c>
      <c r="DB262" s="1508">
        <f t="shared" si="1535"/>
        <v>0</v>
      </c>
      <c r="DC262" s="1508">
        <f t="shared" si="1535"/>
        <v>0</v>
      </c>
      <c r="DD262" s="1508">
        <f t="shared" si="1535"/>
        <v>0</v>
      </c>
      <c r="DE262" s="1508">
        <f t="shared" si="1535"/>
        <v>0</v>
      </c>
      <c r="DF262" s="1508">
        <f t="shared" si="1535"/>
        <v>0</v>
      </c>
      <c r="DG262" s="1508">
        <f t="shared" si="1535"/>
        <v>0</v>
      </c>
      <c r="DH262" s="1509">
        <f t="shared" si="1535"/>
        <v>0</v>
      </c>
      <c r="DI262" s="1508">
        <f t="shared" si="1535"/>
        <v>0</v>
      </c>
      <c r="DJ262" s="1508">
        <f t="shared" si="1536"/>
        <v>0</v>
      </c>
      <c r="DK262" s="1508">
        <f t="shared" si="1536"/>
        <v>0</v>
      </c>
      <c r="DL262" s="1508">
        <f t="shared" si="1536"/>
        <v>0</v>
      </c>
      <c r="DM262" s="1508">
        <f t="shared" si="1536"/>
        <v>0</v>
      </c>
      <c r="DN262" s="1508">
        <f t="shared" si="1536"/>
        <v>0</v>
      </c>
      <c r="DO262" s="1508">
        <f t="shared" si="1536"/>
        <v>0</v>
      </c>
      <c r="DP262" s="1508">
        <f t="shared" si="1536"/>
        <v>0</v>
      </c>
      <c r="DQ262" s="1508">
        <f t="shared" si="1536"/>
        <v>0</v>
      </c>
      <c r="DR262" s="1508">
        <f t="shared" si="1536"/>
        <v>0</v>
      </c>
      <c r="DS262" s="1508">
        <f t="shared" si="1536"/>
        <v>0</v>
      </c>
      <c r="DT262" s="1509">
        <f t="shared" si="1536"/>
        <v>0</v>
      </c>
      <c r="DU262" s="1507">
        <f t="shared" si="1536"/>
        <v>0</v>
      </c>
      <c r="DV262" s="1508">
        <f t="shared" si="1536"/>
        <v>0</v>
      </c>
      <c r="DW262" s="1508">
        <f t="shared" si="1536"/>
        <v>0</v>
      </c>
      <c r="DX262" s="1508">
        <f t="shared" si="1536"/>
        <v>0</v>
      </c>
      <c r="DY262" s="1508">
        <f t="shared" si="1536"/>
        <v>0</v>
      </c>
      <c r="DZ262" s="1508">
        <f t="shared" si="1537"/>
        <v>0</v>
      </c>
      <c r="EA262" s="1508">
        <f t="shared" si="1537"/>
        <v>0</v>
      </c>
      <c r="EB262" s="1508">
        <f t="shared" si="1537"/>
        <v>0</v>
      </c>
      <c r="EC262" s="1508">
        <f t="shared" si="1537"/>
        <v>0</v>
      </c>
      <c r="ED262" s="1508">
        <f t="shared" si="1537"/>
        <v>0</v>
      </c>
      <c r="EE262" s="1508">
        <f t="shared" si="1537"/>
        <v>0</v>
      </c>
      <c r="EF262" s="1508">
        <f t="shared" si="1537"/>
        <v>0</v>
      </c>
      <c r="EG262" s="1507">
        <f t="shared" si="1537"/>
        <v>0</v>
      </c>
      <c r="EH262" s="1508">
        <f t="shared" si="1537"/>
        <v>0</v>
      </c>
      <c r="EI262" s="1508">
        <f t="shared" si="1537"/>
        <v>0</v>
      </c>
      <c r="EJ262" s="1508">
        <f t="shared" si="1537"/>
        <v>0</v>
      </c>
      <c r="EK262" s="1508">
        <f t="shared" si="1537"/>
        <v>0</v>
      </c>
      <c r="EL262" s="1508">
        <f t="shared" si="1537"/>
        <v>0</v>
      </c>
      <c r="EM262" s="1508">
        <f t="shared" si="1537"/>
        <v>0</v>
      </c>
      <c r="EN262" s="1508">
        <f t="shared" si="1537"/>
        <v>0</v>
      </c>
      <c r="EO262" s="1508">
        <f t="shared" si="1537"/>
        <v>0</v>
      </c>
      <c r="EP262" s="1508">
        <f t="shared" si="1538"/>
        <v>0</v>
      </c>
      <c r="EQ262" s="1508">
        <f t="shared" si="1538"/>
        <v>0</v>
      </c>
      <c r="ER262" s="1509">
        <f t="shared" si="1538"/>
        <v>0</v>
      </c>
      <c r="ES262" s="1507">
        <f t="shared" si="1538"/>
        <v>0</v>
      </c>
      <c r="ET262" s="1508">
        <f t="shared" si="1538"/>
        <v>0</v>
      </c>
      <c r="EU262" s="1508">
        <f t="shared" si="1538"/>
        <v>0</v>
      </c>
      <c r="EV262" s="1508">
        <f t="shared" si="1538"/>
        <v>0</v>
      </c>
      <c r="EW262" s="1508">
        <f t="shared" si="1538"/>
        <v>0</v>
      </c>
      <c r="EX262" s="1508">
        <f t="shared" si="1538"/>
        <v>0</v>
      </c>
      <c r="EY262" s="1508">
        <f t="shared" si="1538"/>
        <v>0</v>
      </c>
      <c r="EZ262" s="1508">
        <f t="shared" si="1538"/>
        <v>0</v>
      </c>
      <c r="FA262" s="1508">
        <f t="shared" si="1538"/>
        <v>0</v>
      </c>
      <c r="FB262" s="1508">
        <f t="shared" si="1538"/>
        <v>0</v>
      </c>
      <c r="FC262" s="1508">
        <f t="shared" si="1538"/>
        <v>0</v>
      </c>
      <c r="FD262" s="1509">
        <f t="shared" si="1538"/>
        <v>0</v>
      </c>
      <c r="FE262" s="1508">
        <f t="shared" si="1538"/>
        <v>0</v>
      </c>
      <c r="FF262" s="1508">
        <f t="shared" si="1339"/>
        <v>0</v>
      </c>
      <c r="FG262" s="1508">
        <f t="shared" si="1533"/>
        <v>0</v>
      </c>
      <c r="FH262" s="1508">
        <f t="shared" si="1533"/>
        <v>0</v>
      </c>
      <c r="FI262" s="1508">
        <f t="shared" si="1533"/>
        <v>0</v>
      </c>
      <c r="FJ262" s="1508">
        <f t="shared" si="1533"/>
        <v>0</v>
      </c>
      <c r="FK262" s="1508">
        <f t="shared" si="1533"/>
        <v>0</v>
      </c>
      <c r="FL262" s="1508">
        <f t="shared" si="1533"/>
        <v>0</v>
      </c>
      <c r="FM262" s="1508">
        <f t="shared" si="1533"/>
        <v>0</v>
      </c>
      <c r="FN262" s="1508">
        <f t="shared" si="1533"/>
        <v>0</v>
      </c>
      <c r="FO262" s="1508">
        <f t="shared" si="1533"/>
        <v>0</v>
      </c>
      <c r="FP262" s="1509">
        <f t="shared" si="1533"/>
        <v>0</v>
      </c>
      <c r="FQ262" s="1508">
        <f t="shared" si="1533"/>
        <v>0</v>
      </c>
      <c r="FR262" s="1508">
        <f t="shared" si="1533"/>
        <v>0</v>
      </c>
      <c r="FS262" s="1508">
        <f t="shared" si="1533"/>
        <v>0</v>
      </c>
      <c r="FT262" s="1508">
        <f t="shared" si="1533"/>
        <v>0</v>
      </c>
      <c r="FU262" s="1508">
        <f t="shared" si="1533"/>
        <v>0</v>
      </c>
      <c r="FV262" s="1508">
        <f t="shared" si="1533"/>
        <v>0</v>
      </c>
      <c r="FW262" s="1508">
        <f t="shared" si="1527"/>
        <v>0</v>
      </c>
      <c r="FX262" s="1508">
        <f t="shared" si="1527"/>
        <v>0</v>
      </c>
      <c r="FY262" s="1508">
        <f t="shared" si="1527"/>
        <v>0</v>
      </c>
      <c r="FZ262" s="1508">
        <f t="shared" si="1527"/>
        <v>0</v>
      </c>
      <c r="GA262" s="1508">
        <f t="shared" si="1527"/>
        <v>0</v>
      </c>
      <c r="GB262" s="1509">
        <f t="shared" si="1527"/>
        <v>0</v>
      </c>
      <c r="GC262" s="1506"/>
      <c r="GD262" s="1458">
        <f t="shared" si="1377"/>
        <v>1</v>
      </c>
      <c r="GE262" s="1510">
        <f t="shared" si="1528"/>
        <v>0</v>
      </c>
      <c r="GF262" s="1511">
        <f t="shared" si="1528"/>
        <v>0</v>
      </c>
      <c r="GG262" s="1511">
        <f t="shared" si="1528"/>
        <v>0</v>
      </c>
      <c r="GH262" s="1511">
        <f t="shared" si="1528"/>
        <v>0</v>
      </c>
      <c r="GI262" s="1511">
        <f t="shared" si="1528"/>
        <v>0</v>
      </c>
      <c r="GJ262" s="1511">
        <f t="shared" si="1528"/>
        <v>0</v>
      </c>
      <c r="GK262" s="1511">
        <f t="shared" si="1528"/>
        <v>0</v>
      </c>
      <c r="GL262" s="1511">
        <f t="shared" si="1528"/>
        <v>0</v>
      </c>
      <c r="GM262" s="1511">
        <f t="shared" si="1528"/>
        <v>0</v>
      </c>
      <c r="GN262" s="1512">
        <f t="shared" si="1528"/>
        <v>0</v>
      </c>
      <c r="GO262" s="1513">
        <f t="shared" si="1378"/>
        <v>0</v>
      </c>
      <c r="GP262" s="1506"/>
      <c r="GQ262" s="1510">
        <f t="shared" si="1539"/>
        <v>0</v>
      </c>
      <c r="GR262" s="1511">
        <f t="shared" si="1542"/>
        <v>0</v>
      </c>
      <c r="GS262" s="1511">
        <f t="shared" si="1542"/>
        <v>0</v>
      </c>
      <c r="GT262" s="1511">
        <f t="shared" si="1542"/>
        <v>0</v>
      </c>
      <c r="GU262" s="1511">
        <f t="shared" si="1542"/>
        <v>0</v>
      </c>
      <c r="GV262" s="1511">
        <f t="shared" si="1542"/>
        <v>0</v>
      </c>
      <c r="GW262" s="1511">
        <f t="shared" si="1542"/>
        <v>0</v>
      </c>
      <c r="GX262" s="1511">
        <f t="shared" si="1542"/>
        <v>0</v>
      </c>
      <c r="GY262" s="1511">
        <f t="shared" si="1542"/>
        <v>0</v>
      </c>
      <c r="GZ262" s="1512">
        <f t="shared" si="1542"/>
        <v>0</v>
      </c>
      <c r="HA262" s="1513">
        <f t="shared" si="1379"/>
        <v>0</v>
      </c>
      <c r="HB262" s="1506">
        <f t="shared" si="1380"/>
        <v>1</v>
      </c>
      <c r="HC262" s="1506"/>
      <c r="HD262" s="1508">
        <f t="shared" si="1381"/>
        <v>0</v>
      </c>
      <c r="HE262" s="1460">
        <f t="shared" si="1382"/>
        <v>0</v>
      </c>
      <c r="HF262" s="1460">
        <f t="shared" si="1383"/>
        <v>0</v>
      </c>
      <c r="HG262" s="1460">
        <f t="shared" si="1384"/>
        <v>0</v>
      </c>
      <c r="HH262" s="1460">
        <f t="shared" si="1385"/>
        <v>0</v>
      </c>
      <c r="HI262" s="1460">
        <f t="shared" si="1386"/>
        <v>0</v>
      </c>
      <c r="HJ262" s="1460">
        <f t="shared" si="1387"/>
        <v>0</v>
      </c>
      <c r="HK262" s="1460">
        <f t="shared" si="1388"/>
        <v>0</v>
      </c>
      <c r="HL262" s="1460">
        <f t="shared" si="1389"/>
        <v>0</v>
      </c>
      <c r="HM262" s="1460">
        <f t="shared" si="1390"/>
        <v>0</v>
      </c>
      <c r="HN262" s="1460">
        <f t="shared" si="1391"/>
        <v>0</v>
      </c>
      <c r="HO262" s="1460">
        <f t="shared" si="1392"/>
        <v>0</v>
      </c>
      <c r="HP262" s="1460">
        <f t="shared" si="1393"/>
        <v>0</v>
      </c>
      <c r="HQ262" s="1460">
        <f t="shared" si="1394"/>
        <v>0</v>
      </c>
      <c r="HR262" s="1460">
        <f t="shared" si="1395"/>
        <v>0</v>
      </c>
      <c r="HS262" s="1460">
        <f t="shared" si="1396"/>
        <v>0</v>
      </c>
      <c r="HT262" s="1460">
        <f t="shared" si="1397"/>
        <v>0</v>
      </c>
      <c r="HU262" s="1460">
        <f t="shared" si="1398"/>
        <v>0</v>
      </c>
      <c r="HV262" s="1460">
        <f t="shared" si="1399"/>
        <v>0</v>
      </c>
      <c r="HW262" s="1460">
        <f t="shared" si="1400"/>
        <v>0</v>
      </c>
      <c r="HX262" s="1460">
        <f t="shared" si="1401"/>
        <v>0</v>
      </c>
      <c r="HY262" s="1460">
        <f t="shared" si="1402"/>
        <v>0</v>
      </c>
      <c r="HZ262" s="1460">
        <f t="shared" si="1403"/>
        <v>0</v>
      </c>
      <c r="IA262" s="1460">
        <f t="shared" si="1404"/>
        <v>0</v>
      </c>
      <c r="IB262" s="1460">
        <f t="shared" si="1405"/>
        <v>0</v>
      </c>
      <c r="IC262" s="1460">
        <f t="shared" si="1406"/>
        <v>0</v>
      </c>
      <c r="ID262" s="1460">
        <f t="shared" si="1407"/>
        <v>0</v>
      </c>
      <c r="IE262" s="1460">
        <f t="shared" si="1408"/>
        <v>0</v>
      </c>
      <c r="IF262" s="1460">
        <f t="shared" si="1409"/>
        <v>0</v>
      </c>
      <c r="IG262" s="1460">
        <f t="shared" si="1410"/>
        <v>0</v>
      </c>
      <c r="IH262" s="1460">
        <f t="shared" si="1411"/>
        <v>0</v>
      </c>
      <c r="II262" s="1460">
        <f t="shared" si="1412"/>
        <v>0</v>
      </c>
      <c r="IJ262" s="1460">
        <f t="shared" si="1413"/>
        <v>0</v>
      </c>
      <c r="IK262" s="1460">
        <f t="shared" si="1414"/>
        <v>0</v>
      </c>
      <c r="IL262" s="1460">
        <f t="shared" si="1415"/>
        <v>0</v>
      </c>
      <c r="IM262" s="1460">
        <f t="shared" si="1416"/>
        <v>0</v>
      </c>
      <c r="IN262" s="1460">
        <f t="shared" si="1417"/>
        <v>0</v>
      </c>
      <c r="IO262" s="1460">
        <f t="shared" si="1418"/>
        <v>0</v>
      </c>
      <c r="IP262" s="1460">
        <f t="shared" si="1419"/>
        <v>0</v>
      </c>
      <c r="IQ262" s="1460">
        <f t="shared" si="1420"/>
        <v>0</v>
      </c>
      <c r="IR262" s="1460">
        <f t="shared" si="1421"/>
        <v>0</v>
      </c>
      <c r="IS262" s="1460">
        <f t="shared" si="1422"/>
        <v>0</v>
      </c>
      <c r="IT262" s="1460">
        <f t="shared" si="1423"/>
        <v>0</v>
      </c>
      <c r="IU262" s="1460">
        <f t="shared" si="1424"/>
        <v>0</v>
      </c>
      <c r="IV262" s="1460">
        <f t="shared" si="1425"/>
        <v>0</v>
      </c>
      <c r="IW262" s="1460">
        <f t="shared" si="1426"/>
        <v>0</v>
      </c>
      <c r="IX262" s="1460">
        <f t="shared" si="1427"/>
        <v>0</v>
      </c>
      <c r="IY262" s="1460">
        <f t="shared" si="1428"/>
        <v>0</v>
      </c>
      <c r="IZ262" s="1460">
        <f t="shared" si="1429"/>
        <v>0</v>
      </c>
      <c r="JA262" s="1460">
        <f t="shared" si="1430"/>
        <v>0</v>
      </c>
      <c r="JB262" s="1460">
        <f t="shared" si="1431"/>
        <v>0</v>
      </c>
      <c r="JC262" s="1460">
        <f t="shared" si="1432"/>
        <v>0</v>
      </c>
      <c r="JD262" s="1460">
        <f t="shared" si="1433"/>
        <v>0</v>
      </c>
      <c r="JE262" s="1460">
        <f t="shared" si="1434"/>
        <v>0</v>
      </c>
      <c r="JF262" s="1460">
        <f t="shared" si="1435"/>
        <v>0</v>
      </c>
      <c r="JG262" s="1460">
        <f t="shared" si="1436"/>
        <v>0</v>
      </c>
      <c r="JH262" s="1460">
        <f t="shared" si="1437"/>
        <v>0</v>
      </c>
      <c r="JI262" s="1460">
        <f t="shared" si="1438"/>
        <v>0</v>
      </c>
      <c r="JJ262" s="1460">
        <f t="shared" si="1439"/>
        <v>0</v>
      </c>
      <c r="JK262" s="1460">
        <f t="shared" si="1440"/>
        <v>0</v>
      </c>
      <c r="JL262" s="1460">
        <f t="shared" si="1441"/>
        <v>0</v>
      </c>
      <c r="JM262" s="1460">
        <f t="shared" si="1442"/>
        <v>0</v>
      </c>
      <c r="JN262" s="1460">
        <f t="shared" si="1443"/>
        <v>0</v>
      </c>
      <c r="JO262" s="1460">
        <f t="shared" si="1444"/>
        <v>0</v>
      </c>
      <c r="JP262" s="1460">
        <f t="shared" si="1445"/>
        <v>0</v>
      </c>
      <c r="JQ262" s="1460">
        <f t="shared" si="1446"/>
        <v>0</v>
      </c>
      <c r="JR262" s="1460">
        <f t="shared" si="1447"/>
        <v>0</v>
      </c>
      <c r="JS262" s="1460">
        <f t="shared" si="1448"/>
        <v>0</v>
      </c>
      <c r="JT262" s="1460">
        <f t="shared" si="1449"/>
        <v>0</v>
      </c>
      <c r="JU262" s="1460">
        <f t="shared" si="1450"/>
        <v>0</v>
      </c>
      <c r="JV262" s="1460">
        <f t="shared" si="1451"/>
        <v>0</v>
      </c>
      <c r="JW262" s="1460">
        <f t="shared" si="1452"/>
        <v>0</v>
      </c>
      <c r="JX262" s="1460">
        <f t="shared" si="1453"/>
        <v>0</v>
      </c>
      <c r="JY262" s="1460">
        <f t="shared" si="1454"/>
        <v>0</v>
      </c>
      <c r="JZ262" s="1460">
        <f t="shared" si="1455"/>
        <v>0</v>
      </c>
      <c r="KA262" s="1460">
        <f t="shared" si="1456"/>
        <v>0</v>
      </c>
      <c r="KB262" s="1460">
        <f t="shared" si="1457"/>
        <v>0</v>
      </c>
      <c r="KC262" s="1460">
        <f t="shared" si="1458"/>
        <v>0</v>
      </c>
      <c r="KD262" s="1460">
        <f t="shared" si="1459"/>
        <v>0</v>
      </c>
      <c r="KE262" s="1460">
        <f t="shared" si="1460"/>
        <v>0</v>
      </c>
      <c r="KF262" s="1460">
        <f t="shared" si="1461"/>
        <v>0</v>
      </c>
      <c r="KG262" s="1460">
        <f t="shared" si="1462"/>
        <v>0</v>
      </c>
      <c r="KH262" s="1460">
        <f t="shared" si="1463"/>
        <v>0</v>
      </c>
      <c r="KI262" s="1460">
        <f t="shared" si="1464"/>
        <v>0</v>
      </c>
      <c r="KJ262" s="1460">
        <f t="shared" si="1465"/>
        <v>0</v>
      </c>
      <c r="KK262" s="1460">
        <f t="shared" si="1466"/>
        <v>0</v>
      </c>
      <c r="KL262" s="1460">
        <f t="shared" si="1467"/>
        <v>0</v>
      </c>
      <c r="KM262" s="1460">
        <f t="shared" si="1468"/>
        <v>0</v>
      </c>
      <c r="KN262" s="1460">
        <f t="shared" si="1469"/>
        <v>0</v>
      </c>
      <c r="KO262" s="1460">
        <f t="shared" si="1470"/>
        <v>0</v>
      </c>
      <c r="KP262" s="1460">
        <f t="shared" si="1471"/>
        <v>0</v>
      </c>
      <c r="KQ262" s="1460">
        <f t="shared" si="1472"/>
        <v>0</v>
      </c>
      <c r="KR262" s="1460">
        <f t="shared" si="1473"/>
        <v>0</v>
      </c>
      <c r="KS262" s="1460">
        <f t="shared" si="1474"/>
        <v>0</v>
      </c>
      <c r="KT262" s="1460">
        <f t="shared" si="1475"/>
        <v>0</v>
      </c>
      <c r="KU262" s="1460">
        <f t="shared" si="1476"/>
        <v>0</v>
      </c>
      <c r="KV262" s="1460">
        <f t="shared" si="1477"/>
        <v>0</v>
      </c>
      <c r="KW262" s="1460">
        <f t="shared" si="1478"/>
        <v>0</v>
      </c>
      <c r="KX262" s="1460">
        <f t="shared" si="1479"/>
        <v>0</v>
      </c>
      <c r="KY262" s="1460">
        <f t="shared" si="1480"/>
        <v>0</v>
      </c>
      <c r="KZ262" s="1460">
        <f t="shared" si="1481"/>
        <v>0</v>
      </c>
      <c r="LA262" s="1460">
        <f t="shared" si="1482"/>
        <v>0</v>
      </c>
      <c r="LB262" s="1460">
        <f t="shared" si="1483"/>
        <v>0</v>
      </c>
      <c r="LC262" s="1460">
        <f t="shared" si="1484"/>
        <v>0</v>
      </c>
      <c r="LD262" s="1460">
        <f t="shared" si="1485"/>
        <v>0</v>
      </c>
      <c r="LE262" s="1460">
        <f t="shared" si="1486"/>
        <v>0</v>
      </c>
      <c r="LF262" s="1460">
        <f t="shared" si="1487"/>
        <v>0</v>
      </c>
      <c r="LG262" s="1460">
        <f t="shared" si="1488"/>
        <v>0</v>
      </c>
      <c r="LH262" s="1460">
        <f t="shared" si="1489"/>
        <v>0</v>
      </c>
      <c r="LI262" s="1460">
        <f t="shared" si="1490"/>
        <v>0</v>
      </c>
      <c r="LJ262" s="1460">
        <f t="shared" si="1491"/>
        <v>0</v>
      </c>
      <c r="LK262" s="1460">
        <f t="shared" si="1492"/>
        <v>0</v>
      </c>
      <c r="LL262" s="1460">
        <f t="shared" si="1493"/>
        <v>0</v>
      </c>
      <c r="LM262" s="1460">
        <f t="shared" si="1494"/>
        <v>0</v>
      </c>
      <c r="LN262" s="1460">
        <f t="shared" si="1495"/>
        <v>0</v>
      </c>
      <c r="LO262" s="1460">
        <f t="shared" si="1496"/>
        <v>0</v>
      </c>
      <c r="LP262" s="1460">
        <f t="shared" si="1497"/>
        <v>0</v>
      </c>
      <c r="LQ262" s="1460">
        <f t="shared" si="1498"/>
        <v>0</v>
      </c>
      <c r="LR262" s="1460">
        <f t="shared" si="1499"/>
        <v>0</v>
      </c>
      <c r="LS262" s="1460">
        <f t="shared" si="1500"/>
        <v>0</v>
      </c>
      <c r="LW262" s="1467">
        <f t="shared" si="1501"/>
        <v>0</v>
      </c>
      <c r="LX262" s="1467">
        <f t="shared" si="1502"/>
        <v>0</v>
      </c>
      <c r="LY262" s="1467">
        <f t="shared" si="1503"/>
        <v>0</v>
      </c>
      <c r="LZ262" s="1467">
        <f t="shared" si="1504"/>
        <v>0</v>
      </c>
      <c r="MA262" s="1506"/>
      <c r="MB262" s="1460">
        <f t="shared" si="1505"/>
        <v>0</v>
      </c>
      <c r="MC262" s="1460">
        <f t="shared" si="1541"/>
        <v>0</v>
      </c>
      <c r="MD262" s="1460">
        <f t="shared" si="1541"/>
        <v>0</v>
      </c>
      <c r="ME262" s="1460">
        <f t="shared" si="1541"/>
        <v>0</v>
      </c>
      <c r="MF262" s="1460">
        <f t="shared" si="1541"/>
        <v>0</v>
      </c>
      <c r="MG262" s="1460">
        <f t="shared" si="1541"/>
        <v>0</v>
      </c>
      <c r="MH262" s="1460">
        <f t="shared" si="1541"/>
        <v>0</v>
      </c>
      <c r="MI262" s="1460">
        <f t="shared" si="1541"/>
        <v>0</v>
      </c>
      <c r="MJ262" s="1460">
        <f t="shared" si="1541"/>
        <v>0</v>
      </c>
      <c r="MK262" s="1460">
        <f t="shared" si="1541"/>
        <v>0</v>
      </c>
      <c r="ML262" s="1460">
        <f t="shared" si="1541"/>
        <v>0</v>
      </c>
      <c r="MM262" s="1460">
        <f t="shared" si="1541"/>
        <v>0</v>
      </c>
      <c r="MN262" s="1460">
        <f t="shared" si="1541"/>
        <v>0</v>
      </c>
      <c r="MO262" s="1460">
        <f t="shared" si="1541"/>
        <v>0</v>
      </c>
      <c r="MP262" s="1460">
        <f t="shared" si="1541"/>
        <v>0</v>
      </c>
      <c r="MQ262" s="1460">
        <f t="shared" si="1541"/>
        <v>0</v>
      </c>
      <c r="MR262" s="1460">
        <f t="shared" si="1541"/>
        <v>0</v>
      </c>
      <c r="MS262" s="1460">
        <f t="shared" si="1546"/>
        <v>0</v>
      </c>
      <c r="MT262" s="1460">
        <f t="shared" si="1546"/>
        <v>0</v>
      </c>
      <c r="MU262" s="1460">
        <f t="shared" si="1546"/>
        <v>0</v>
      </c>
      <c r="MV262" s="1460">
        <f t="shared" si="1546"/>
        <v>0</v>
      </c>
      <c r="MW262" s="1460">
        <f t="shared" si="1546"/>
        <v>0</v>
      </c>
      <c r="MX262" s="1460">
        <f t="shared" si="1546"/>
        <v>0</v>
      </c>
      <c r="MY262" s="1460">
        <f t="shared" si="1546"/>
        <v>0</v>
      </c>
      <c r="MZ262" s="1460">
        <f t="shared" si="1546"/>
        <v>0</v>
      </c>
      <c r="NA262" s="1460">
        <f t="shared" si="1546"/>
        <v>0</v>
      </c>
      <c r="NB262" s="1460">
        <f t="shared" si="1546"/>
        <v>0</v>
      </c>
      <c r="NC262" s="1460">
        <f t="shared" si="1546"/>
        <v>0</v>
      </c>
      <c r="ND262" s="1460">
        <f t="shared" si="1546"/>
        <v>0</v>
      </c>
      <c r="NE262" s="1460">
        <f t="shared" si="1546"/>
        <v>0</v>
      </c>
      <c r="NF262" s="1460">
        <f t="shared" si="1546"/>
        <v>0</v>
      </c>
      <c r="NG262" s="1460">
        <f t="shared" si="1546"/>
        <v>0</v>
      </c>
      <c r="NH262" s="1460">
        <f t="shared" si="1546"/>
        <v>0</v>
      </c>
      <c r="NI262" s="1460">
        <f t="shared" si="1547"/>
        <v>0</v>
      </c>
      <c r="NJ262" s="1460">
        <f t="shared" si="1547"/>
        <v>0</v>
      </c>
      <c r="NK262" s="1460">
        <f t="shared" si="1547"/>
        <v>0</v>
      </c>
      <c r="NL262" s="1460">
        <f t="shared" si="1547"/>
        <v>0</v>
      </c>
      <c r="NM262" s="1460">
        <f t="shared" si="1547"/>
        <v>0</v>
      </c>
      <c r="NN262" s="1460">
        <f t="shared" si="1547"/>
        <v>0</v>
      </c>
      <c r="NO262" s="1460">
        <f t="shared" si="1547"/>
        <v>0</v>
      </c>
      <c r="NP262" s="1460">
        <f t="shared" si="1547"/>
        <v>0</v>
      </c>
      <c r="NQ262" s="1460">
        <f t="shared" si="1547"/>
        <v>0</v>
      </c>
      <c r="NR262" s="1460">
        <f t="shared" si="1547"/>
        <v>0</v>
      </c>
      <c r="NS262" s="1460">
        <f t="shared" si="1547"/>
        <v>0</v>
      </c>
      <c r="NT262" s="1460">
        <f t="shared" si="1547"/>
        <v>0</v>
      </c>
      <c r="NU262" s="1460">
        <f t="shared" si="1547"/>
        <v>0</v>
      </c>
      <c r="NV262" s="1460">
        <f t="shared" si="1547"/>
        <v>0</v>
      </c>
      <c r="NW262" s="1460">
        <f t="shared" si="1547"/>
        <v>0</v>
      </c>
      <c r="NX262" s="1460">
        <f t="shared" si="1547"/>
        <v>0</v>
      </c>
      <c r="NY262" s="1460">
        <f t="shared" si="1548"/>
        <v>0</v>
      </c>
      <c r="NZ262" s="1460">
        <f t="shared" si="1548"/>
        <v>0</v>
      </c>
      <c r="OA262" s="1460">
        <f t="shared" si="1548"/>
        <v>0</v>
      </c>
      <c r="OB262" s="1460">
        <f t="shared" si="1548"/>
        <v>0</v>
      </c>
      <c r="OC262" s="1460">
        <f t="shared" si="1548"/>
        <v>0</v>
      </c>
      <c r="OD262" s="1460">
        <f t="shared" si="1548"/>
        <v>0</v>
      </c>
      <c r="OE262" s="1460">
        <f t="shared" si="1548"/>
        <v>0</v>
      </c>
      <c r="OF262" s="1460">
        <f t="shared" si="1548"/>
        <v>0</v>
      </c>
      <c r="OG262" s="1460">
        <f t="shared" si="1548"/>
        <v>0</v>
      </c>
      <c r="OH262" s="1460">
        <f t="shared" si="1548"/>
        <v>0</v>
      </c>
      <c r="OI262" s="1460">
        <f t="shared" si="1548"/>
        <v>0</v>
      </c>
      <c r="OJ262" s="1460">
        <f t="shared" si="1548"/>
        <v>0</v>
      </c>
      <c r="OK262" s="1460">
        <f t="shared" si="1548"/>
        <v>0</v>
      </c>
      <c r="OL262" s="1460">
        <f t="shared" si="1548"/>
        <v>0</v>
      </c>
      <c r="OM262" s="1460">
        <f t="shared" si="1548"/>
        <v>0</v>
      </c>
      <c r="ON262" s="1460">
        <f t="shared" si="1548"/>
        <v>0</v>
      </c>
      <c r="OO262" s="1460">
        <f t="shared" si="1513"/>
        <v>0</v>
      </c>
      <c r="OP262" s="1460">
        <f t="shared" si="1543"/>
        <v>0</v>
      </c>
      <c r="OQ262" s="1460">
        <f t="shared" si="1543"/>
        <v>0</v>
      </c>
      <c r="OR262" s="1460">
        <f t="shared" si="1543"/>
        <v>0</v>
      </c>
      <c r="OS262" s="1460">
        <f t="shared" si="1543"/>
        <v>0</v>
      </c>
      <c r="OT262" s="1460">
        <f t="shared" si="1543"/>
        <v>0</v>
      </c>
      <c r="OU262" s="1460">
        <f t="shared" si="1543"/>
        <v>0</v>
      </c>
      <c r="OV262" s="1460">
        <f t="shared" si="1543"/>
        <v>0</v>
      </c>
      <c r="OW262" s="1460">
        <f t="shared" si="1543"/>
        <v>0</v>
      </c>
      <c r="OX262" s="1460">
        <f t="shared" si="1543"/>
        <v>0</v>
      </c>
      <c r="OY262" s="1460">
        <f t="shared" si="1543"/>
        <v>0</v>
      </c>
      <c r="OZ262" s="1460">
        <f t="shared" si="1543"/>
        <v>0</v>
      </c>
      <c r="PA262" s="1460">
        <f t="shared" si="1543"/>
        <v>0</v>
      </c>
      <c r="PB262" s="1460">
        <f t="shared" si="1543"/>
        <v>0</v>
      </c>
      <c r="PC262" s="1460">
        <f t="shared" si="1543"/>
        <v>0</v>
      </c>
      <c r="PD262" s="1460">
        <f t="shared" si="1543"/>
        <v>0</v>
      </c>
      <c r="PE262" s="1460">
        <f t="shared" si="1543"/>
        <v>0</v>
      </c>
      <c r="PF262" s="1460">
        <f t="shared" si="1544"/>
        <v>0</v>
      </c>
      <c r="PG262" s="1460">
        <f t="shared" si="1544"/>
        <v>0</v>
      </c>
      <c r="PH262" s="1460">
        <f t="shared" si="1544"/>
        <v>0</v>
      </c>
      <c r="PI262" s="1460">
        <f t="shared" si="1544"/>
        <v>0</v>
      </c>
      <c r="PJ262" s="1460">
        <f t="shared" si="1544"/>
        <v>0</v>
      </c>
      <c r="PK262" s="1460">
        <f t="shared" si="1544"/>
        <v>0</v>
      </c>
      <c r="PL262" s="1460">
        <f t="shared" si="1544"/>
        <v>0</v>
      </c>
      <c r="PM262" s="1460">
        <f t="shared" si="1544"/>
        <v>0</v>
      </c>
      <c r="PN262" s="1460">
        <f t="shared" si="1544"/>
        <v>0</v>
      </c>
      <c r="PO262" s="1460">
        <f t="shared" si="1544"/>
        <v>0</v>
      </c>
      <c r="PP262" s="1460">
        <f t="shared" si="1544"/>
        <v>0</v>
      </c>
      <c r="PQ262" s="1460">
        <f t="shared" si="1544"/>
        <v>0</v>
      </c>
      <c r="PR262" s="1460">
        <f t="shared" si="1544"/>
        <v>0</v>
      </c>
      <c r="PS262" s="1460">
        <f t="shared" si="1544"/>
        <v>0</v>
      </c>
      <c r="PT262" s="1460">
        <f t="shared" si="1544"/>
        <v>0</v>
      </c>
      <c r="PU262" s="1460">
        <f t="shared" si="1544"/>
        <v>0</v>
      </c>
      <c r="PV262" s="1460">
        <f t="shared" si="1545"/>
        <v>0</v>
      </c>
      <c r="PW262" s="1460">
        <f t="shared" si="1545"/>
        <v>0</v>
      </c>
      <c r="PX262" s="1460">
        <f t="shared" si="1545"/>
        <v>0</v>
      </c>
      <c r="PY262" s="1460">
        <f t="shared" si="1545"/>
        <v>0</v>
      </c>
      <c r="PZ262" s="1460">
        <f t="shared" si="1545"/>
        <v>0</v>
      </c>
      <c r="QA262" s="1460">
        <f t="shared" si="1545"/>
        <v>0</v>
      </c>
      <c r="QB262" s="1460">
        <f t="shared" si="1545"/>
        <v>0</v>
      </c>
      <c r="QC262" s="1460">
        <f t="shared" si="1545"/>
        <v>0</v>
      </c>
      <c r="QD262" s="1460">
        <f t="shared" si="1545"/>
        <v>0</v>
      </c>
      <c r="QE262" s="1460">
        <f t="shared" si="1545"/>
        <v>0</v>
      </c>
      <c r="QF262" s="1460">
        <f t="shared" si="1545"/>
        <v>0</v>
      </c>
      <c r="QG262" s="1460">
        <f t="shared" si="1545"/>
        <v>0</v>
      </c>
      <c r="QH262" s="1460">
        <f t="shared" si="1545"/>
        <v>0</v>
      </c>
      <c r="QI262" s="1460">
        <f t="shared" si="1545"/>
        <v>0</v>
      </c>
      <c r="QJ262" s="1460">
        <f t="shared" si="1545"/>
        <v>0</v>
      </c>
      <c r="QK262" s="1460">
        <f t="shared" si="1545"/>
        <v>0</v>
      </c>
      <c r="QL262" s="1460">
        <f t="shared" si="1532"/>
        <v>0</v>
      </c>
      <c r="QM262" s="1460">
        <f t="shared" si="1532"/>
        <v>0</v>
      </c>
      <c r="QN262" s="1460">
        <f t="shared" si="1532"/>
        <v>0</v>
      </c>
      <c r="QO262" s="1460">
        <f t="shared" si="1532"/>
        <v>0</v>
      </c>
      <c r="QP262" s="1460">
        <f t="shared" si="1532"/>
        <v>0</v>
      </c>
      <c r="QQ262" s="1460">
        <f t="shared" si="1532"/>
        <v>0</v>
      </c>
    </row>
    <row r="263" spans="1:459" s="1466" customFormat="1" ht="22.5" customHeight="1">
      <c r="A263" s="1468"/>
      <c r="B263" s="1469"/>
      <c r="C263" s="1469"/>
      <c r="D263" s="1470"/>
      <c r="E263" s="1471"/>
      <c r="F263" s="1472"/>
      <c r="G263" s="1472"/>
      <c r="H263" s="1473">
        <f t="shared" si="1342"/>
        <v>0</v>
      </c>
      <c r="I263" s="1474">
        <v>0</v>
      </c>
      <c r="J263" s="1475">
        <f t="shared" si="437"/>
        <v>0</v>
      </c>
      <c r="K263" s="1476">
        <v>0</v>
      </c>
      <c r="L263" s="1477">
        <f t="shared" si="1343"/>
        <v>0</v>
      </c>
      <c r="M263" s="1477">
        <f t="shared" si="1344"/>
        <v>0</v>
      </c>
      <c r="N263" s="1478"/>
      <c r="O263" s="1479">
        <v>0</v>
      </c>
      <c r="P263" s="1480">
        <v>0</v>
      </c>
      <c r="Q263" s="1828">
        <v>0</v>
      </c>
      <c r="R263" s="1831">
        <f t="shared" si="1345"/>
        <v>0</v>
      </c>
      <c r="S263" s="1481">
        <f>IF(AND(SUM(O263:Q263)=0,N263="NNN"),MIN('Operating History and Pro Forma'!$M$33,'Operating History and Pro Forma'!$T$15)*D263,SUM(O263:Q263)*D263)</f>
        <v>0</v>
      </c>
      <c r="T263" s="1482">
        <f t="shared" si="1346"/>
        <v>0</v>
      </c>
      <c r="U263" s="1483">
        <f t="shared" si="1347"/>
        <v>0</v>
      </c>
      <c r="V263" s="1480"/>
      <c r="W263" s="1514"/>
      <c r="X263" s="1486" t="str">
        <f t="shared" si="1348"/>
        <v/>
      </c>
      <c r="Y263" s="1487">
        <f t="shared" si="1349"/>
        <v>0</v>
      </c>
      <c r="Z263" s="1488"/>
      <c r="AA263" s="1488"/>
      <c r="AB263" s="1488"/>
      <c r="AC263" s="1488"/>
      <c r="AD263" s="1489">
        <f t="shared" si="1350"/>
        <v>0</v>
      </c>
      <c r="AE263" s="1490" t="str">
        <f t="shared" si="1351"/>
        <v/>
      </c>
      <c r="AF263" s="1491">
        <f t="shared" si="1352"/>
        <v>0</v>
      </c>
      <c r="AG263" s="1492">
        <f t="shared" si="1353"/>
        <v>0</v>
      </c>
      <c r="AH263" s="1493">
        <f t="shared" si="1526"/>
        <v>0</v>
      </c>
      <c r="AI263" s="1493">
        <f t="shared" si="1526"/>
        <v>0</v>
      </c>
      <c r="AJ263" s="1494">
        <f t="shared" si="1526"/>
        <v>0</v>
      </c>
      <c r="AK263" s="1494">
        <f t="shared" si="1526"/>
        <v>0</v>
      </c>
      <c r="AL263" s="1495">
        <f t="shared" si="1526"/>
        <v>0</v>
      </c>
      <c r="AM263" s="1496">
        <f t="shared" si="1526"/>
        <v>0</v>
      </c>
      <c r="AN263" s="1497">
        <f t="shared" si="399"/>
        <v>0</v>
      </c>
      <c r="AO263" s="1498">
        <f t="shared" si="1327"/>
        <v>0</v>
      </c>
      <c r="AP263" s="1499">
        <f t="shared" si="1354"/>
        <v>0</v>
      </c>
      <c r="AQ263" s="1500">
        <f t="shared" si="1355"/>
        <v>0</v>
      </c>
      <c r="AR263" s="1501">
        <f t="shared" si="1356"/>
        <v>0</v>
      </c>
      <c r="AS263" s="1498">
        <f t="shared" si="1324"/>
        <v>0</v>
      </c>
      <c r="AT263" s="1501">
        <f t="shared" si="1357"/>
        <v>0</v>
      </c>
      <c r="AU263" s="1498">
        <f t="shared" si="1358"/>
        <v>1</v>
      </c>
      <c r="AV263" s="1498">
        <f t="shared" si="1359"/>
        <v>2</v>
      </c>
      <c r="AW263" s="1499">
        <f t="shared" si="1360"/>
        <v>0</v>
      </c>
      <c r="AX263" s="1502">
        <f t="shared" si="1361"/>
        <v>0</v>
      </c>
      <c r="AY263" s="1503">
        <f t="shared" si="1362"/>
        <v>0</v>
      </c>
      <c r="AZ263" s="1498">
        <f t="shared" si="1363"/>
        <v>2</v>
      </c>
      <c r="BA263" s="1498">
        <f t="shared" si="1364"/>
        <v>3</v>
      </c>
      <c r="BB263" s="1499">
        <f t="shared" si="1365"/>
        <v>0</v>
      </c>
      <c r="BC263" s="1502">
        <f t="shared" si="1366"/>
        <v>0</v>
      </c>
      <c r="BD263" s="1503">
        <f t="shared" si="1367"/>
        <v>0</v>
      </c>
      <c r="BE263" s="1498">
        <f t="shared" si="1368"/>
        <v>3</v>
      </c>
      <c r="BF263" s="1498">
        <f t="shared" si="1369"/>
        <v>4</v>
      </c>
      <c r="BG263" s="1499">
        <f t="shared" si="1370"/>
        <v>0</v>
      </c>
      <c r="BH263" s="1502">
        <f t="shared" si="1371"/>
        <v>0</v>
      </c>
      <c r="BI263" s="1502">
        <f t="shared" si="1372"/>
        <v>0</v>
      </c>
      <c r="BJ263" s="1504">
        <f t="shared" si="1373"/>
        <v>1900</v>
      </c>
      <c r="BK263" s="1505" t="str">
        <f t="shared" si="1374"/>
        <v/>
      </c>
      <c r="BL263" s="1506"/>
      <c r="BM263" s="1507">
        <f t="shared" si="1375"/>
        <v>0</v>
      </c>
      <c r="BN263" s="1508">
        <f t="shared" si="1540"/>
        <v>0</v>
      </c>
      <c r="BO263" s="1508">
        <f t="shared" si="1540"/>
        <v>0</v>
      </c>
      <c r="BP263" s="1508">
        <f t="shared" si="1540"/>
        <v>0</v>
      </c>
      <c r="BQ263" s="1508">
        <f t="shared" si="1540"/>
        <v>0</v>
      </c>
      <c r="BR263" s="1508">
        <f t="shared" si="1540"/>
        <v>0</v>
      </c>
      <c r="BS263" s="1508">
        <f t="shared" si="1540"/>
        <v>0</v>
      </c>
      <c r="BT263" s="1508">
        <f t="shared" si="1540"/>
        <v>0</v>
      </c>
      <c r="BU263" s="1508">
        <f t="shared" si="1540"/>
        <v>0</v>
      </c>
      <c r="BV263" s="1508">
        <f t="shared" si="1540"/>
        <v>0</v>
      </c>
      <c r="BW263" s="1508">
        <f t="shared" si="1540"/>
        <v>0</v>
      </c>
      <c r="BX263" s="1508">
        <f t="shared" si="1540"/>
        <v>0</v>
      </c>
      <c r="BY263" s="1507">
        <f t="shared" si="1540"/>
        <v>0</v>
      </c>
      <c r="BZ263" s="1508">
        <f t="shared" si="1540"/>
        <v>0</v>
      </c>
      <c r="CA263" s="1508">
        <f t="shared" si="1540"/>
        <v>0</v>
      </c>
      <c r="CB263" s="1508">
        <f t="shared" si="1540"/>
        <v>0</v>
      </c>
      <c r="CC263" s="1508">
        <f t="shared" si="1540"/>
        <v>0</v>
      </c>
      <c r="CD263" s="1508">
        <f t="shared" si="1534"/>
        <v>0</v>
      </c>
      <c r="CE263" s="1508">
        <f t="shared" si="1534"/>
        <v>0</v>
      </c>
      <c r="CF263" s="1508">
        <f t="shared" si="1534"/>
        <v>0</v>
      </c>
      <c r="CG263" s="1508">
        <f t="shared" si="1534"/>
        <v>0</v>
      </c>
      <c r="CH263" s="1508">
        <f t="shared" si="1534"/>
        <v>0</v>
      </c>
      <c r="CI263" s="1508">
        <f t="shared" si="1534"/>
        <v>0</v>
      </c>
      <c r="CJ263" s="1509">
        <f t="shared" si="1534"/>
        <v>0</v>
      </c>
      <c r="CK263" s="1507">
        <f t="shared" si="1534"/>
        <v>0</v>
      </c>
      <c r="CL263" s="1508">
        <f t="shared" si="1534"/>
        <v>0</v>
      </c>
      <c r="CM263" s="1508">
        <f t="shared" si="1534"/>
        <v>0</v>
      </c>
      <c r="CN263" s="1508">
        <f t="shared" si="1534"/>
        <v>0</v>
      </c>
      <c r="CO263" s="1508">
        <f t="shared" si="1534"/>
        <v>0</v>
      </c>
      <c r="CP263" s="1508">
        <f t="shared" si="1534"/>
        <v>0</v>
      </c>
      <c r="CQ263" s="1508">
        <f t="shared" si="1534"/>
        <v>0</v>
      </c>
      <c r="CR263" s="1508">
        <f t="shared" si="1534"/>
        <v>0</v>
      </c>
      <c r="CS263" s="1508">
        <f t="shared" si="1534"/>
        <v>0</v>
      </c>
      <c r="CT263" s="1508">
        <f t="shared" si="1535"/>
        <v>0</v>
      </c>
      <c r="CU263" s="1508">
        <f t="shared" si="1535"/>
        <v>0</v>
      </c>
      <c r="CV263" s="1509">
        <f t="shared" si="1535"/>
        <v>0</v>
      </c>
      <c r="CW263" s="1508">
        <f t="shared" si="1535"/>
        <v>0</v>
      </c>
      <c r="CX263" s="1508">
        <f t="shared" si="1535"/>
        <v>0</v>
      </c>
      <c r="CY263" s="1508">
        <f t="shared" si="1535"/>
        <v>0</v>
      </c>
      <c r="CZ263" s="1508">
        <f t="shared" si="1535"/>
        <v>0</v>
      </c>
      <c r="DA263" s="1508">
        <f t="shared" si="1535"/>
        <v>0</v>
      </c>
      <c r="DB263" s="1508">
        <f t="shared" si="1535"/>
        <v>0</v>
      </c>
      <c r="DC263" s="1508">
        <f t="shared" si="1535"/>
        <v>0</v>
      </c>
      <c r="DD263" s="1508">
        <f t="shared" si="1535"/>
        <v>0</v>
      </c>
      <c r="DE263" s="1508">
        <f t="shared" si="1535"/>
        <v>0</v>
      </c>
      <c r="DF263" s="1508">
        <f t="shared" si="1535"/>
        <v>0</v>
      </c>
      <c r="DG263" s="1508">
        <f t="shared" si="1535"/>
        <v>0</v>
      </c>
      <c r="DH263" s="1509">
        <f t="shared" si="1535"/>
        <v>0</v>
      </c>
      <c r="DI263" s="1508">
        <f t="shared" si="1535"/>
        <v>0</v>
      </c>
      <c r="DJ263" s="1508">
        <f t="shared" si="1536"/>
        <v>0</v>
      </c>
      <c r="DK263" s="1508">
        <f t="shared" si="1536"/>
        <v>0</v>
      </c>
      <c r="DL263" s="1508">
        <f t="shared" si="1536"/>
        <v>0</v>
      </c>
      <c r="DM263" s="1508">
        <f t="shared" si="1536"/>
        <v>0</v>
      </c>
      <c r="DN263" s="1508">
        <f t="shared" si="1536"/>
        <v>0</v>
      </c>
      <c r="DO263" s="1508">
        <f t="shared" si="1536"/>
        <v>0</v>
      </c>
      <c r="DP263" s="1508">
        <f t="shared" si="1536"/>
        <v>0</v>
      </c>
      <c r="DQ263" s="1508">
        <f t="shared" si="1536"/>
        <v>0</v>
      </c>
      <c r="DR263" s="1508">
        <f t="shared" si="1536"/>
        <v>0</v>
      </c>
      <c r="DS263" s="1508">
        <f t="shared" si="1536"/>
        <v>0</v>
      </c>
      <c r="DT263" s="1509">
        <f t="shared" si="1536"/>
        <v>0</v>
      </c>
      <c r="DU263" s="1507">
        <f t="shared" si="1536"/>
        <v>0</v>
      </c>
      <c r="DV263" s="1508">
        <f t="shared" si="1536"/>
        <v>0</v>
      </c>
      <c r="DW263" s="1508">
        <f t="shared" si="1536"/>
        <v>0</v>
      </c>
      <c r="DX263" s="1508">
        <f t="shared" si="1536"/>
        <v>0</v>
      </c>
      <c r="DY263" s="1508">
        <f t="shared" si="1536"/>
        <v>0</v>
      </c>
      <c r="DZ263" s="1508">
        <f t="shared" si="1537"/>
        <v>0</v>
      </c>
      <c r="EA263" s="1508">
        <f t="shared" si="1537"/>
        <v>0</v>
      </c>
      <c r="EB263" s="1508">
        <f t="shared" si="1537"/>
        <v>0</v>
      </c>
      <c r="EC263" s="1508">
        <f t="shared" si="1537"/>
        <v>0</v>
      </c>
      <c r="ED263" s="1508">
        <f t="shared" si="1537"/>
        <v>0</v>
      </c>
      <c r="EE263" s="1508">
        <f t="shared" si="1537"/>
        <v>0</v>
      </c>
      <c r="EF263" s="1508">
        <f t="shared" si="1537"/>
        <v>0</v>
      </c>
      <c r="EG263" s="1507">
        <f t="shared" si="1537"/>
        <v>0</v>
      </c>
      <c r="EH263" s="1508">
        <f t="shared" si="1537"/>
        <v>0</v>
      </c>
      <c r="EI263" s="1508">
        <f t="shared" si="1537"/>
        <v>0</v>
      </c>
      <c r="EJ263" s="1508">
        <f t="shared" si="1537"/>
        <v>0</v>
      </c>
      <c r="EK263" s="1508">
        <f t="shared" si="1537"/>
        <v>0</v>
      </c>
      <c r="EL263" s="1508">
        <f t="shared" si="1537"/>
        <v>0</v>
      </c>
      <c r="EM263" s="1508">
        <f t="shared" si="1537"/>
        <v>0</v>
      </c>
      <c r="EN263" s="1508">
        <f t="shared" si="1537"/>
        <v>0</v>
      </c>
      <c r="EO263" s="1508">
        <f t="shared" si="1537"/>
        <v>0</v>
      </c>
      <c r="EP263" s="1508">
        <f t="shared" si="1538"/>
        <v>0</v>
      </c>
      <c r="EQ263" s="1508">
        <f t="shared" si="1538"/>
        <v>0</v>
      </c>
      <c r="ER263" s="1509">
        <f t="shared" si="1538"/>
        <v>0</v>
      </c>
      <c r="ES263" s="1507">
        <f t="shared" si="1538"/>
        <v>0</v>
      </c>
      <c r="ET263" s="1508">
        <f t="shared" si="1538"/>
        <v>0</v>
      </c>
      <c r="EU263" s="1508">
        <f t="shared" si="1538"/>
        <v>0</v>
      </c>
      <c r="EV263" s="1508">
        <f t="shared" si="1538"/>
        <v>0</v>
      </c>
      <c r="EW263" s="1508">
        <f t="shared" si="1538"/>
        <v>0</v>
      </c>
      <c r="EX263" s="1508">
        <f t="shared" si="1538"/>
        <v>0</v>
      </c>
      <c r="EY263" s="1508">
        <f t="shared" si="1538"/>
        <v>0</v>
      </c>
      <c r="EZ263" s="1508">
        <f t="shared" si="1538"/>
        <v>0</v>
      </c>
      <c r="FA263" s="1508">
        <f t="shared" si="1538"/>
        <v>0</v>
      </c>
      <c r="FB263" s="1508">
        <f t="shared" si="1538"/>
        <v>0</v>
      </c>
      <c r="FC263" s="1508">
        <f t="shared" si="1538"/>
        <v>0</v>
      </c>
      <c r="FD263" s="1509">
        <f t="shared" si="1538"/>
        <v>0</v>
      </c>
      <c r="FE263" s="1508">
        <f t="shared" si="1538"/>
        <v>0</v>
      </c>
      <c r="FF263" s="1508">
        <f t="shared" si="1339"/>
        <v>0</v>
      </c>
      <c r="FG263" s="1508">
        <f t="shared" si="1533"/>
        <v>0</v>
      </c>
      <c r="FH263" s="1508">
        <f t="shared" si="1533"/>
        <v>0</v>
      </c>
      <c r="FI263" s="1508">
        <f t="shared" si="1533"/>
        <v>0</v>
      </c>
      <c r="FJ263" s="1508">
        <f t="shared" si="1533"/>
        <v>0</v>
      </c>
      <c r="FK263" s="1508">
        <f t="shared" si="1533"/>
        <v>0</v>
      </c>
      <c r="FL263" s="1508">
        <f t="shared" si="1533"/>
        <v>0</v>
      </c>
      <c r="FM263" s="1508">
        <f t="shared" si="1533"/>
        <v>0</v>
      </c>
      <c r="FN263" s="1508">
        <f t="shared" si="1533"/>
        <v>0</v>
      </c>
      <c r="FO263" s="1508">
        <f t="shared" si="1533"/>
        <v>0</v>
      </c>
      <c r="FP263" s="1509">
        <f t="shared" si="1533"/>
        <v>0</v>
      </c>
      <c r="FQ263" s="1508">
        <f t="shared" ref="FG263:FV279" si="1549">IF(FQ$12&lt;$AO263,0,IF(FQ$12&lt;=$AU263,IF(FQ$12&lt;$AS263,$L263,$AT263),IF(OR(AND(FQ$12&lt;$BF263,FQ$12&gt;=$BE263),AND(FQ$12&lt;$BA263,FQ$12&gt;=$AZ263),AND(FQ$12&lt;$AV263,FQ$12&gt;=$AU263)),0,IF(FQ$12&gt;=$BF263,$BG263*$D263/12,IF(FQ$12&gt;=$BA263,$BB263*$D263/12,IF(FQ$12&gt;=$AV263,$AW263*$D263/12))))))</f>
        <v>0</v>
      </c>
      <c r="FR263" s="1508">
        <f t="shared" si="1549"/>
        <v>0</v>
      </c>
      <c r="FS263" s="1508">
        <f t="shared" si="1549"/>
        <v>0</v>
      </c>
      <c r="FT263" s="1508">
        <f t="shared" si="1549"/>
        <v>0</v>
      </c>
      <c r="FU263" s="1508">
        <f t="shared" si="1549"/>
        <v>0</v>
      </c>
      <c r="FV263" s="1508">
        <f t="shared" si="1549"/>
        <v>0</v>
      </c>
      <c r="FW263" s="1508">
        <f t="shared" si="1527"/>
        <v>0</v>
      </c>
      <c r="FX263" s="1508">
        <f t="shared" si="1527"/>
        <v>0</v>
      </c>
      <c r="FY263" s="1508">
        <f t="shared" si="1527"/>
        <v>0</v>
      </c>
      <c r="FZ263" s="1508">
        <f t="shared" si="1527"/>
        <v>0</v>
      </c>
      <c r="GA263" s="1508">
        <f t="shared" si="1527"/>
        <v>0</v>
      </c>
      <c r="GB263" s="1509">
        <f t="shared" si="1527"/>
        <v>0</v>
      </c>
      <c r="GC263" s="1506"/>
      <c r="GD263" s="1458">
        <f t="shared" si="1377"/>
        <v>1</v>
      </c>
      <c r="GE263" s="1510">
        <f t="shared" si="1528"/>
        <v>0</v>
      </c>
      <c r="GF263" s="1511">
        <f t="shared" si="1528"/>
        <v>0</v>
      </c>
      <c r="GG263" s="1511">
        <f t="shared" si="1528"/>
        <v>0</v>
      </c>
      <c r="GH263" s="1511">
        <f t="shared" si="1528"/>
        <v>0</v>
      </c>
      <c r="GI263" s="1511">
        <f t="shared" si="1528"/>
        <v>0</v>
      </c>
      <c r="GJ263" s="1511">
        <f t="shared" si="1528"/>
        <v>0</v>
      </c>
      <c r="GK263" s="1511">
        <f t="shared" si="1528"/>
        <v>0</v>
      </c>
      <c r="GL263" s="1511">
        <f t="shared" si="1528"/>
        <v>0</v>
      </c>
      <c r="GM263" s="1511">
        <f t="shared" si="1528"/>
        <v>0</v>
      </c>
      <c r="GN263" s="1512">
        <f t="shared" si="1528"/>
        <v>0</v>
      </c>
      <c r="GO263" s="1513">
        <f t="shared" si="1378"/>
        <v>0</v>
      </c>
      <c r="GP263" s="1506"/>
      <c r="GQ263" s="1510">
        <f t="shared" si="1539"/>
        <v>0</v>
      </c>
      <c r="GR263" s="1511">
        <f t="shared" si="1542"/>
        <v>0</v>
      </c>
      <c r="GS263" s="1511">
        <f t="shared" si="1542"/>
        <v>0</v>
      </c>
      <c r="GT263" s="1511">
        <f t="shared" si="1542"/>
        <v>0</v>
      </c>
      <c r="GU263" s="1511">
        <f t="shared" si="1542"/>
        <v>0</v>
      </c>
      <c r="GV263" s="1511">
        <f t="shared" si="1542"/>
        <v>0</v>
      </c>
      <c r="GW263" s="1511">
        <f t="shared" si="1542"/>
        <v>0</v>
      </c>
      <c r="GX263" s="1511">
        <f t="shared" si="1542"/>
        <v>0</v>
      </c>
      <c r="GY263" s="1511">
        <f t="shared" si="1542"/>
        <v>0</v>
      </c>
      <c r="GZ263" s="1512">
        <f t="shared" si="1542"/>
        <v>0</v>
      </c>
      <c r="HA263" s="1513">
        <f t="shared" si="1379"/>
        <v>0</v>
      </c>
      <c r="HB263" s="1506">
        <f t="shared" si="1380"/>
        <v>1</v>
      </c>
      <c r="HC263" s="1506"/>
      <c r="HD263" s="1508">
        <f t="shared" si="1381"/>
        <v>0</v>
      </c>
      <c r="HE263" s="1460">
        <f t="shared" si="1382"/>
        <v>0</v>
      </c>
      <c r="HF263" s="1460">
        <f t="shared" si="1383"/>
        <v>0</v>
      </c>
      <c r="HG263" s="1460">
        <f t="shared" si="1384"/>
        <v>0</v>
      </c>
      <c r="HH263" s="1460">
        <f t="shared" si="1385"/>
        <v>0</v>
      </c>
      <c r="HI263" s="1460">
        <f t="shared" si="1386"/>
        <v>0</v>
      </c>
      <c r="HJ263" s="1460">
        <f t="shared" si="1387"/>
        <v>0</v>
      </c>
      <c r="HK263" s="1460">
        <f t="shared" si="1388"/>
        <v>0</v>
      </c>
      <c r="HL263" s="1460">
        <f t="shared" si="1389"/>
        <v>0</v>
      </c>
      <c r="HM263" s="1460">
        <f t="shared" si="1390"/>
        <v>0</v>
      </c>
      <c r="HN263" s="1460">
        <f t="shared" si="1391"/>
        <v>0</v>
      </c>
      <c r="HO263" s="1460">
        <f t="shared" si="1392"/>
        <v>0</v>
      </c>
      <c r="HP263" s="1460">
        <f t="shared" si="1393"/>
        <v>0</v>
      </c>
      <c r="HQ263" s="1460">
        <f t="shared" si="1394"/>
        <v>0</v>
      </c>
      <c r="HR263" s="1460">
        <f t="shared" si="1395"/>
        <v>0</v>
      </c>
      <c r="HS263" s="1460">
        <f t="shared" si="1396"/>
        <v>0</v>
      </c>
      <c r="HT263" s="1460">
        <f t="shared" si="1397"/>
        <v>0</v>
      </c>
      <c r="HU263" s="1460">
        <f t="shared" si="1398"/>
        <v>0</v>
      </c>
      <c r="HV263" s="1460">
        <f t="shared" si="1399"/>
        <v>0</v>
      </c>
      <c r="HW263" s="1460">
        <f t="shared" si="1400"/>
        <v>0</v>
      </c>
      <c r="HX263" s="1460">
        <f t="shared" si="1401"/>
        <v>0</v>
      </c>
      <c r="HY263" s="1460">
        <f t="shared" si="1402"/>
        <v>0</v>
      </c>
      <c r="HZ263" s="1460">
        <f t="shared" si="1403"/>
        <v>0</v>
      </c>
      <c r="IA263" s="1460">
        <f t="shared" si="1404"/>
        <v>0</v>
      </c>
      <c r="IB263" s="1460">
        <f t="shared" si="1405"/>
        <v>0</v>
      </c>
      <c r="IC263" s="1460">
        <f t="shared" si="1406"/>
        <v>0</v>
      </c>
      <c r="ID263" s="1460">
        <f t="shared" si="1407"/>
        <v>0</v>
      </c>
      <c r="IE263" s="1460">
        <f t="shared" si="1408"/>
        <v>0</v>
      </c>
      <c r="IF263" s="1460">
        <f t="shared" si="1409"/>
        <v>0</v>
      </c>
      <c r="IG263" s="1460">
        <f t="shared" si="1410"/>
        <v>0</v>
      </c>
      <c r="IH263" s="1460">
        <f t="shared" si="1411"/>
        <v>0</v>
      </c>
      <c r="II263" s="1460">
        <f t="shared" si="1412"/>
        <v>0</v>
      </c>
      <c r="IJ263" s="1460">
        <f t="shared" si="1413"/>
        <v>0</v>
      </c>
      <c r="IK263" s="1460">
        <f t="shared" si="1414"/>
        <v>0</v>
      </c>
      <c r="IL263" s="1460">
        <f t="shared" si="1415"/>
        <v>0</v>
      </c>
      <c r="IM263" s="1460">
        <f t="shared" si="1416"/>
        <v>0</v>
      </c>
      <c r="IN263" s="1460">
        <f t="shared" si="1417"/>
        <v>0</v>
      </c>
      <c r="IO263" s="1460">
        <f t="shared" si="1418"/>
        <v>0</v>
      </c>
      <c r="IP263" s="1460">
        <f t="shared" si="1419"/>
        <v>0</v>
      </c>
      <c r="IQ263" s="1460">
        <f t="shared" si="1420"/>
        <v>0</v>
      </c>
      <c r="IR263" s="1460">
        <f t="shared" si="1421"/>
        <v>0</v>
      </c>
      <c r="IS263" s="1460">
        <f t="shared" si="1422"/>
        <v>0</v>
      </c>
      <c r="IT263" s="1460">
        <f t="shared" si="1423"/>
        <v>0</v>
      </c>
      <c r="IU263" s="1460">
        <f t="shared" si="1424"/>
        <v>0</v>
      </c>
      <c r="IV263" s="1460">
        <f t="shared" si="1425"/>
        <v>0</v>
      </c>
      <c r="IW263" s="1460">
        <f t="shared" si="1426"/>
        <v>0</v>
      </c>
      <c r="IX263" s="1460">
        <f t="shared" si="1427"/>
        <v>0</v>
      </c>
      <c r="IY263" s="1460">
        <f t="shared" si="1428"/>
        <v>0</v>
      </c>
      <c r="IZ263" s="1460">
        <f t="shared" si="1429"/>
        <v>0</v>
      </c>
      <c r="JA263" s="1460">
        <f t="shared" si="1430"/>
        <v>0</v>
      </c>
      <c r="JB263" s="1460">
        <f t="shared" si="1431"/>
        <v>0</v>
      </c>
      <c r="JC263" s="1460">
        <f t="shared" si="1432"/>
        <v>0</v>
      </c>
      <c r="JD263" s="1460">
        <f t="shared" si="1433"/>
        <v>0</v>
      </c>
      <c r="JE263" s="1460">
        <f t="shared" si="1434"/>
        <v>0</v>
      </c>
      <c r="JF263" s="1460">
        <f t="shared" si="1435"/>
        <v>0</v>
      </c>
      <c r="JG263" s="1460">
        <f t="shared" si="1436"/>
        <v>0</v>
      </c>
      <c r="JH263" s="1460">
        <f t="shared" si="1437"/>
        <v>0</v>
      </c>
      <c r="JI263" s="1460">
        <f t="shared" si="1438"/>
        <v>0</v>
      </c>
      <c r="JJ263" s="1460">
        <f t="shared" si="1439"/>
        <v>0</v>
      </c>
      <c r="JK263" s="1460">
        <f t="shared" si="1440"/>
        <v>0</v>
      </c>
      <c r="JL263" s="1460">
        <f t="shared" si="1441"/>
        <v>0</v>
      </c>
      <c r="JM263" s="1460">
        <f t="shared" si="1442"/>
        <v>0</v>
      </c>
      <c r="JN263" s="1460">
        <f t="shared" si="1443"/>
        <v>0</v>
      </c>
      <c r="JO263" s="1460">
        <f t="shared" si="1444"/>
        <v>0</v>
      </c>
      <c r="JP263" s="1460">
        <f t="shared" si="1445"/>
        <v>0</v>
      </c>
      <c r="JQ263" s="1460">
        <f t="shared" si="1446"/>
        <v>0</v>
      </c>
      <c r="JR263" s="1460">
        <f t="shared" si="1447"/>
        <v>0</v>
      </c>
      <c r="JS263" s="1460">
        <f t="shared" si="1448"/>
        <v>0</v>
      </c>
      <c r="JT263" s="1460">
        <f t="shared" si="1449"/>
        <v>0</v>
      </c>
      <c r="JU263" s="1460">
        <f t="shared" si="1450"/>
        <v>0</v>
      </c>
      <c r="JV263" s="1460">
        <f t="shared" si="1451"/>
        <v>0</v>
      </c>
      <c r="JW263" s="1460">
        <f t="shared" si="1452"/>
        <v>0</v>
      </c>
      <c r="JX263" s="1460">
        <f t="shared" si="1453"/>
        <v>0</v>
      </c>
      <c r="JY263" s="1460">
        <f t="shared" si="1454"/>
        <v>0</v>
      </c>
      <c r="JZ263" s="1460">
        <f t="shared" si="1455"/>
        <v>0</v>
      </c>
      <c r="KA263" s="1460">
        <f t="shared" si="1456"/>
        <v>0</v>
      </c>
      <c r="KB263" s="1460">
        <f t="shared" si="1457"/>
        <v>0</v>
      </c>
      <c r="KC263" s="1460">
        <f t="shared" si="1458"/>
        <v>0</v>
      </c>
      <c r="KD263" s="1460">
        <f t="shared" si="1459"/>
        <v>0</v>
      </c>
      <c r="KE263" s="1460">
        <f t="shared" si="1460"/>
        <v>0</v>
      </c>
      <c r="KF263" s="1460">
        <f t="shared" si="1461"/>
        <v>0</v>
      </c>
      <c r="KG263" s="1460">
        <f t="shared" si="1462"/>
        <v>0</v>
      </c>
      <c r="KH263" s="1460">
        <f t="shared" si="1463"/>
        <v>0</v>
      </c>
      <c r="KI263" s="1460">
        <f t="shared" si="1464"/>
        <v>0</v>
      </c>
      <c r="KJ263" s="1460">
        <f t="shared" si="1465"/>
        <v>0</v>
      </c>
      <c r="KK263" s="1460">
        <f t="shared" si="1466"/>
        <v>0</v>
      </c>
      <c r="KL263" s="1460">
        <f t="shared" si="1467"/>
        <v>0</v>
      </c>
      <c r="KM263" s="1460">
        <f t="shared" si="1468"/>
        <v>0</v>
      </c>
      <c r="KN263" s="1460">
        <f t="shared" si="1469"/>
        <v>0</v>
      </c>
      <c r="KO263" s="1460">
        <f t="shared" si="1470"/>
        <v>0</v>
      </c>
      <c r="KP263" s="1460">
        <f t="shared" si="1471"/>
        <v>0</v>
      </c>
      <c r="KQ263" s="1460">
        <f t="shared" si="1472"/>
        <v>0</v>
      </c>
      <c r="KR263" s="1460">
        <f t="shared" si="1473"/>
        <v>0</v>
      </c>
      <c r="KS263" s="1460">
        <f t="shared" si="1474"/>
        <v>0</v>
      </c>
      <c r="KT263" s="1460">
        <f t="shared" si="1475"/>
        <v>0</v>
      </c>
      <c r="KU263" s="1460">
        <f t="shared" si="1476"/>
        <v>0</v>
      </c>
      <c r="KV263" s="1460">
        <f t="shared" si="1477"/>
        <v>0</v>
      </c>
      <c r="KW263" s="1460">
        <f t="shared" si="1478"/>
        <v>0</v>
      </c>
      <c r="KX263" s="1460">
        <f t="shared" si="1479"/>
        <v>0</v>
      </c>
      <c r="KY263" s="1460">
        <f t="shared" si="1480"/>
        <v>0</v>
      </c>
      <c r="KZ263" s="1460">
        <f t="shared" si="1481"/>
        <v>0</v>
      </c>
      <c r="LA263" s="1460">
        <f t="shared" si="1482"/>
        <v>0</v>
      </c>
      <c r="LB263" s="1460">
        <f t="shared" si="1483"/>
        <v>0</v>
      </c>
      <c r="LC263" s="1460">
        <f t="shared" si="1484"/>
        <v>0</v>
      </c>
      <c r="LD263" s="1460">
        <f t="shared" si="1485"/>
        <v>0</v>
      </c>
      <c r="LE263" s="1460">
        <f t="shared" si="1486"/>
        <v>0</v>
      </c>
      <c r="LF263" s="1460">
        <f t="shared" si="1487"/>
        <v>0</v>
      </c>
      <c r="LG263" s="1460">
        <f t="shared" si="1488"/>
        <v>0</v>
      </c>
      <c r="LH263" s="1460">
        <f t="shared" si="1489"/>
        <v>0</v>
      </c>
      <c r="LI263" s="1460">
        <f t="shared" si="1490"/>
        <v>0</v>
      </c>
      <c r="LJ263" s="1460">
        <f t="shared" si="1491"/>
        <v>0</v>
      </c>
      <c r="LK263" s="1460">
        <f t="shared" si="1492"/>
        <v>0</v>
      </c>
      <c r="LL263" s="1460">
        <f t="shared" si="1493"/>
        <v>0</v>
      </c>
      <c r="LM263" s="1460">
        <f t="shared" si="1494"/>
        <v>0</v>
      </c>
      <c r="LN263" s="1460">
        <f t="shared" si="1495"/>
        <v>0</v>
      </c>
      <c r="LO263" s="1460">
        <f t="shared" si="1496"/>
        <v>0</v>
      </c>
      <c r="LP263" s="1460">
        <f t="shared" si="1497"/>
        <v>0</v>
      </c>
      <c r="LQ263" s="1460">
        <f t="shared" si="1498"/>
        <v>0</v>
      </c>
      <c r="LR263" s="1460">
        <f t="shared" si="1499"/>
        <v>0</v>
      </c>
      <c r="LS263" s="1460">
        <f t="shared" si="1500"/>
        <v>0</v>
      </c>
      <c r="LW263" s="1467">
        <f t="shared" si="1501"/>
        <v>0</v>
      </c>
      <c r="LX263" s="1467">
        <f t="shared" si="1502"/>
        <v>0</v>
      </c>
      <c r="LY263" s="1467">
        <f t="shared" si="1503"/>
        <v>0</v>
      </c>
      <c r="LZ263" s="1467">
        <f t="shared" si="1504"/>
        <v>0</v>
      </c>
      <c r="MA263" s="1506"/>
      <c r="MB263" s="1460">
        <f t="shared" si="1505"/>
        <v>0</v>
      </c>
      <c r="MC263" s="1460">
        <f t="shared" si="1541"/>
        <v>0</v>
      </c>
      <c r="MD263" s="1460">
        <f t="shared" si="1541"/>
        <v>0</v>
      </c>
      <c r="ME263" s="1460">
        <f t="shared" si="1541"/>
        <v>0</v>
      </c>
      <c r="MF263" s="1460">
        <f t="shared" si="1541"/>
        <v>0</v>
      </c>
      <c r="MG263" s="1460">
        <f t="shared" si="1541"/>
        <v>0</v>
      </c>
      <c r="MH263" s="1460">
        <f t="shared" si="1541"/>
        <v>0</v>
      </c>
      <c r="MI263" s="1460">
        <f t="shared" si="1541"/>
        <v>0</v>
      </c>
      <c r="MJ263" s="1460">
        <f t="shared" si="1541"/>
        <v>0</v>
      </c>
      <c r="MK263" s="1460">
        <f t="shared" si="1541"/>
        <v>0</v>
      </c>
      <c r="ML263" s="1460">
        <f t="shared" si="1541"/>
        <v>0</v>
      </c>
      <c r="MM263" s="1460">
        <f t="shared" si="1541"/>
        <v>0</v>
      </c>
      <c r="MN263" s="1460">
        <f t="shared" si="1541"/>
        <v>0</v>
      </c>
      <c r="MO263" s="1460">
        <f t="shared" si="1541"/>
        <v>0</v>
      </c>
      <c r="MP263" s="1460">
        <f t="shared" si="1541"/>
        <v>0</v>
      </c>
      <c r="MQ263" s="1460">
        <f t="shared" si="1541"/>
        <v>0</v>
      </c>
      <c r="MR263" s="1460">
        <f t="shared" si="1541"/>
        <v>0</v>
      </c>
      <c r="MS263" s="1460">
        <f t="shared" si="1546"/>
        <v>0</v>
      </c>
      <c r="MT263" s="1460">
        <f t="shared" si="1546"/>
        <v>0</v>
      </c>
      <c r="MU263" s="1460">
        <f t="shared" si="1546"/>
        <v>0</v>
      </c>
      <c r="MV263" s="1460">
        <f t="shared" si="1546"/>
        <v>0</v>
      </c>
      <c r="MW263" s="1460">
        <f t="shared" si="1546"/>
        <v>0</v>
      </c>
      <c r="MX263" s="1460">
        <f t="shared" si="1546"/>
        <v>0</v>
      </c>
      <c r="MY263" s="1460">
        <f t="shared" si="1546"/>
        <v>0</v>
      </c>
      <c r="MZ263" s="1460">
        <f t="shared" si="1546"/>
        <v>0</v>
      </c>
      <c r="NA263" s="1460">
        <f t="shared" si="1546"/>
        <v>0</v>
      </c>
      <c r="NB263" s="1460">
        <f t="shared" si="1546"/>
        <v>0</v>
      </c>
      <c r="NC263" s="1460">
        <f t="shared" si="1546"/>
        <v>0</v>
      </c>
      <c r="ND263" s="1460">
        <f t="shared" si="1546"/>
        <v>0</v>
      </c>
      <c r="NE263" s="1460">
        <f t="shared" si="1546"/>
        <v>0</v>
      </c>
      <c r="NF263" s="1460">
        <f t="shared" si="1546"/>
        <v>0</v>
      </c>
      <c r="NG263" s="1460">
        <f t="shared" si="1546"/>
        <v>0</v>
      </c>
      <c r="NH263" s="1460">
        <f t="shared" si="1546"/>
        <v>0</v>
      </c>
      <c r="NI263" s="1460">
        <f t="shared" si="1547"/>
        <v>0</v>
      </c>
      <c r="NJ263" s="1460">
        <f t="shared" si="1547"/>
        <v>0</v>
      </c>
      <c r="NK263" s="1460">
        <f t="shared" si="1547"/>
        <v>0</v>
      </c>
      <c r="NL263" s="1460">
        <f t="shared" si="1547"/>
        <v>0</v>
      </c>
      <c r="NM263" s="1460">
        <f t="shared" si="1547"/>
        <v>0</v>
      </c>
      <c r="NN263" s="1460">
        <f t="shared" si="1547"/>
        <v>0</v>
      </c>
      <c r="NO263" s="1460">
        <f t="shared" si="1547"/>
        <v>0</v>
      </c>
      <c r="NP263" s="1460">
        <f t="shared" si="1547"/>
        <v>0</v>
      </c>
      <c r="NQ263" s="1460">
        <f t="shared" si="1547"/>
        <v>0</v>
      </c>
      <c r="NR263" s="1460">
        <f t="shared" si="1547"/>
        <v>0</v>
      </c>
      <c r="NS263" s="1460">
        <f t="shared" si="1547"/>
        <v>0</v>
      </c>
      <c r="NT263" s="1460">
        <f t="shared" si="1547"/>
        <v>0</v>
      </c>
      <c r="NU263" s="1460">
        <f t="shared" si="1547"/>
        <v>0</v>
      </c>
      <c r="NV263" s="1460">
        <f t="shared" si="1547"/>
        <v>0</v>
      </c>
      <c r="NW263" s="1460">
        <f t="shared" si="1547"/>
        <v>0</v>
      </c>
      <c r="NX263" s="1460">
        <f t="shared" si="1547"/>
        <v>0</v>
      </c>
      <c r="NY263" s="1460">
        <f t="shared" si="1548"/>
        <v>0</v>
      </c>
      <c r="NZ263" s="1460">
        <f t="shared" si="1548"/>
        <v>0</v>
      </c>
      <c r="OA263" s="1460">
        <f t="shared" si="1548"/>
        <v>0</v>
      </c>
      <c r="OB263" s="1460">
        <f t="shared" si="1548"/>
        <v>0</v>
      </c>
      <c r="OC263" s="1460">
        <f t="shared" si="1548"/>
        <v>0</v>
      </c>
      <c r="OD263" s="1460">
        <f t="shared" si="1548"/>
        <v>0</v>
      </c>
      <c r="OE263" s="1460">
        <f t="shared" si="1548"/>
        <v>0</v>
      </c>
      <c r="OF263" s="1460">
        <f t="shared" si="1548"/>
        <v>0</v>
      </c>
      <c r="OG263" s="1460">
        <f t="shared" si="1548"/>
        <v>0</v>
      </c>
      <c r="OH263" s="1460">
        <f t="shared" si="1548"/>
        <v>0</v>
      </c>
      <c r="OI263" s="1460">
        <f t="shared" si="1548"/>
        <v>0</v>
      </c>
      <c r="OJ263" s="1460">
        <f t="shared" si="1548"/>
        <v>0</v>
      </c>
      <c r="OK263" s="1460">
        <f t="shared" si="1548"/>
        <v>0</v>
      </c>
      <c r="OL263" s="1460">
        <f t="shared" si="1548"/>
        <v>0</v>
      </c>
      <c r="OM263" s="1460">
        <f t="shared" si="1548"/>
        <v>0</v>
      </c>
      <c r="ON263" s="1460">
        <f t="shared" si="1548"/>
        <v>0</v>
      </c>
      <c r="OO263" s="1460">
        <f t="shared" si="1513"/>
        <v>0</v>
      </c>
      <c r="OP263" s="1460">
        <f t="shared" si="1543"/>
        <v>0</v>
      </c>
      <c r="OQ263" s="1460">
        <f t="shared" si="1543"/>
        <v>0</v>
      </c>
      <c r="OR263" s="1460">
        <f t="shared" si="1543"/>
        <v>0</v>
      </c>
      <c r="OS263" s="1460">
        <f t="shared" si="1543"/>
        <v>0</v>
      </c>
      <c r="OT263" s="1460">
        <f t="shared" si="1543"/>
        <v>0</v>
      </c>
      <c r="OU263" s="1460">
        <f t="shared" si="1543"/>
        <v>0</v>
      </c>
      <c r="OV263" s="1460">
        <f t="shared" si="1543"/>
        <v>0</v>
      </c>
      <c r="OW263" s="1460">
        <f t="shared" si="1543"/>
        <v>0</v>
      </c>
      <c r="OX263" s="1460">
        <f t="shared" si="1543"/>
        <v>0</v>
      </c>
      <c r="OY263" s="1460">
        <f t="shared" si="1543"/>
        <v>0</v>
      </c>
      <c r="OZ263" s="1460">
        <f t="shared" si="1543"/>
        <v>0</v>
      </c>
      <c r="PA263" s="1460">
        <f t="shared" si="1543"/>
        <v>0</v>
      </c>
      <c r="PB263" s="1460">
        <f t="shared" si="1543"/>
        <v>0</v>
      </c>
      <c r="PC263" s="1460">
        <f t="shared" si="1543"/>
        <v>0</v>
      </c>
      <c r="PD263" s="1460">
        <f t="shared" si="1543"/>
        <v>0</v>
      </c>
      <c r="PE263" s="1460">
        <f t="shared" si="1543"/>
        <v>0</v>
      </c>
      <c r="PF263" s="1460">
        <f t="shared" si="1544"/>
        <v>0</v>
      </c>
      <c r="PG263" s="1460">
        <f t="shared" si="1544"/>
        <v>0</v>
      </c>
      <c r="PH263" s="1460">
        <f t="shared" si="1544"/>
        <v>0</v>
      </c>
      <c r="PI263" s="1460">
        <f t="shared" si="1544"/>
        <v>0</v>
      </c>
      <c r="PJ263" s="1460">
        <f t="shared" si="1544"/>
        <v>0</v>
      </c>
      <c r="PK263" s="1460">
        <f t="shared" si="1544"/>
        <v>0</v>
      </c>
      <c r="PL263" s="1460">
        <f t="shared" si="1544"/>
        <v>0</v>
      </c>
      <c r="PM263" s="1460">
        <f t="shared" si="1544"/>
        <v>0</v>
      </c>
      <c r="PN263" s="1460">
        <f t="shared" si="1544"/>
        <v>0</v>
      </c>
      <c r="PO263" s="1460">
        <f t="shared" si="1544"/>
        <v>0</v>
      </c>
      <c r="PP263" s="1460">
        <f t="shared" si="1544"/>
        <v>0</v>
      </c>
      <c r="PQ263" s="1460">
        <f t="shared" si="1544"/>
        <v>0</v>
      </c>
      <c r="PR263" s="1460">
        <f t="shared" si="1544"/>
        <v>0</v>
      </c>
      <c r="PS263" s="1460">
        <f t="shared" si="1544"/>
        <v>0</v>
      </c>
      <c r="PT263" s="1460">
        <f t="shared" si="1544"/>
        <v>0</v>
      </c>
      <c r="PU263" s="1460">
        <f t="shared" si="1544"/>
        <v>0</v>
      </c>
      <c r="PV263" s="1460">
        <f t="shared" si="1545"/>
        <v>0</v>
      </c>
      <c r="PW263" s="1460">
        <f t="shared" si="1545"/>
        <v>0</v>
      </c>
      <c r="PX263" s="1460">
        <f t="shared" si="1545"/>
        <v>0</v>
      </c>
      <c r="PY263" s="1460">
        <f t="shared" si="1545"/>
        <v>0</v>
      </c>
      <c r="PZ263" s="1460">
        <f t="shared" si="1545"/>
        <v>0</v>
      </c>
      <c r="QA263" s="1460">
        <f t="shared" si="1545"/>
        <v>0</v>
      </c>
      <c r="QB263" s="1460">
        <f t="shared" si="1545"/>
        <v>0</v>
      </c>
      <c r="QC263" s="1460">
        <f t="shared" si="1545"/>
        <v>0</v>
      </c>
      <c r="QD263" s="1460">
        <f t="shared" si="1545"/>
        <v>0</v>
      </c>
      <c r="QE263" s="1460">
        <f t="shared" si="1545"/>
        <v>0</v>
      </c>
      <c r="QF263" s="1460">
        <f t="shared" si="1545"/>
        <v>0</v>
      </c>
      <c r="QG263" s="1460">
        <f t="shared" si="1545"/>
        <v>0</v>
      </c>
      <c r="QH263" s="1460">
        <f t="shared" si="1545"/>
        <v>0</v>
      </c>
      <c r="QI263" s="1460">
        <f t="shared" si="1545"/>
        <v>0</v>
      </c>
      <c r="QJ263" s="1460">
        <f t="shared" si="1545"/>
        <v>0</v>
      </c>
      <c r="QK263" s="1460">
        <f t="shared" si="1545"/>
        <v>0</v>
      </c>
      <c r="QL263" s="1460">
        <f t="shared" si="1532"/>
        <v>0</v>
      </c>
      <c r="QM263" s="1460">
        <f t="shared" si="1532"/>
        <v>0</v>
      </c>
      <c r="QN263" s="1460">
        <f t="shared" si="1532"/>
        <v>0</v>
      </c>
      <c r="QO263" s="1460">
        <f t="shared" si="1532"/>
        <v>0</v>
      </c>
      <c r="QP263" s="1460">
        <f t="shared" si="1532"/>
        <v>0</v>
      </c>
      <c r="QQ263" s="1460">
        <f t="shared" si="1532"/>
        <v>0</v>
      </c>
    </row>
    <row r="264" spans="1:459" s="1466" customFormat="1" ht="22.5" customHeight="1">
      <c r="A264" s="1468"/>
      <c r="B264" s="1469"/>
      <c r="C264" s="1469"/>
      <c r="D264" s="1470"/>
      <c r="E264" s="1471"/>
      <c r="F264" s="1472"/>
      <c r="G264" s="1472"/>
      <c r="H264" s="1473">
        <f t="shared" si="1342"/>
        <v>0</v>
      </c>
      <c r="I264" s="1474">
        <v>0</v>
      </c>
      <c r="J264" s="1475">
        <f t="shared" si="437"/>
        <v>0</v>
      </c>
      <c r="K264" s="1476">
        <v>0</v>
      </c>
      <c r="L264" s="1477">
        <f t="shared" si="1343"/>
        <v>0</v>
      </c>
      <c r="M264" s="1477">
        <f t="shared" si="1344"/>
        <v>0</v>
      </c>
      <c r="N264" s="1478"/>
      <c r="O264" s="1479">
        <v>0</v>
      </c>
      <c r="P264" s="1480">
        <v>0</v>
      </c>
      <c r="Q264" s="1828">
        <v>0</v>
      </c>
      <c r="R264" s="1831">
        <f t="shared" si="1345"/>
        <v>0</v>
      </c>
      <c r="S264" s="1481">
        <f>IF(AND(SUM(O264:Q264)=0,N264="NNN"),MIN('Operating History and Pro Forma'!$M$33,'Operating History and Pro Forma'!$T$15)*D264,SUM(O264:Q264)*D264)</f>
        <v>0</v>
      </c>
      <c r="T264" s="1482">
        <f t="shared" si="1346"/>
        <v>0</v>
      </c>
      <c r="U264" s="1483">
        <f t="shared" si="1347"/>
        <v>0</v>
      </c>
      <c r="V264" s="1480"/>
      <c r="W264" s="1514"/>
      <c r="X264" s="1486" t="str">
        <f t="shared" si="1348"/>
        <v/>
      </c>
      <c r="Y264" s="1487">
        <f t="shared" si="1349"/>
        <v>0</v>
      </c>
      <c r="Z264" s="1488"/>
      <c r="AA264" s="1488"/>
      <c r="AB264" s="1488"/>
      <c r="AC264" s="1488"/>
      <c r="AD264" s="1489">
        <f t="shared" si="1350"/>
        <v>0</v>
      </c>
      <c r="AE264" s="1490" t="str">
        <f t="shared" si="1351"/>
        <v/>
      </c>
      <c r="AF264" s="1491">
        <f t="shared" si="1352"/>
        <v>0</v>
      </c>
      <c r="AG264" s="1492">
        <f t="shared" si="1353"/>
        <v>0</v>
      </c>
      <c r="AH264" s="1493">
        <f t="shared" si="1526"/>
        <v>0</v>
      </c>
      <c r="AI264" s="1493">
        <f t="shared" si="1526"/>
        <v>0</v>
      </c>
      <c r="AJ264" s="1494">
        <f t="shared" si="1526"/>
        <v>0</v>
      </c>
      <c r="AK264" s="1494">
        <f t="shared" si="1526"/>
        <v>0</v>
      </c>
      <c r="AL264" s="1495">
        <f t="shared" si="1526"/>
        <v>0</v>
      </c>
      <c r="AM264" s="1496">
        <f t="shared" si="1526"/>
        <v>0</v>
      </c>
      <c r="AN264" s="1497">
        <f t="shared" si="399"/>
        <v>0</v>
      </c>
      <c r="AO264" s="1498">
        <f t="shared" si="1327"/>
        <v>0</v>
      </c>
      <c r="AP264" s="1499">
        <f t="shared" si="1354"/>
        <v>0</v>
      </c>
      <c r="AQ264" s="1500">
        <f t="shared" si="1355"/>
        <v>0</v>
      </c>
      <c r="AR264" s="1501">
        <f t="shared" si="1356"/>
        <v>0</v>
      </c>
      <c r="AS264" s="1498">
        <f t="shared" si="1324"/>
        <v>0</v>
      </c>
      <c r="AT264" s="1501">
        <f t="shared" si="1357"/>
        <v>0</v>
      </c>
      <c r="AU264" s="1498">
        <f t="shared" si="1358"/>
        <v>1</v>
      </c>
      <c r="AV264" s="1498">
        <f t="shared" si="1359"/>
        <v>2</v>
      </c>
      <c r="AW264" s="1499">
        <f t="shared" si="1360"/>
        <v>0</v>
      </c>
      <c r="AX264" s="1502">
        <f t="shared" si="1361"/>
        <v>0</v>
      </c>
      <c r="AY264" s="1503">
        <f t="shared" si="1362"/>
        <v>0</v>
      </c>
      <c r="AZ264" s="1498">
        <f t="shared" si="1363"/>
        <v>2</v>
      </c>
      <c r="BA264" s="1498">
        <f t="shared" si="1364"/>
        <v>3</v>
      </c>
      <c r="BB264" s="1499">
        <f t="shared" si="1365"/>
        <v>0</v>
      </c>
      <c r="BC264" s="1502">
        <f t="shared" si="1366"/>
        <v>0</v>
      </c>
      <c r="BD264" s="1503">
        <f t="shared" si="1367"/>
        <v>0</v>
      </c>
      <c r="BE264" s="1498">
        <f t="shared" si="1368"/>
        <v>3</v>
      </c>
      <c r="BF264" s="1498">
        <f t="shared" si="1369"/>
        <v>4</v>
      </c>
      <c r="BG264" s="1499">
        <f t="shared" si="1370"/>
        <v>0</v>
      </c>
      <c r="BH264" s="1502">
        <f t="shared" si="1371"/>
        <v>0</v>
      </c>
      <c r="BI264" s="1502">
        <f t="shared" si="1372"/>
        <v>0</v>
      </c>
      <c r="BJ264" s="1504">
        <f t="shared" si="1373"/>
        <v>1900</v>
      </c>
      <c r="BK264" s="1505" t="str">
        <f t="shared" si="1374"/>
        <v/>
      </c>
      <c r="BL264" s="1506"/>
      <c r="BM264" s="1507">
        <f t="shared" si="1375"/>
        <v>0</v>
      </c>
      <c r="BN264" s="1508">
        <f t="shared" si="1540"/>
        <v>0</v>
      </c>
      <c r="BO264" s="1508">
        <f t="shared" si="1540"/>
        <v>0</v>
      </c>
      <c r="BP264" s="1508">
        <f t="shared" si="1540"/>
        <v>0</v>
      </c>
      <c r="BQ264" s="1508">
        <f t="shared" si="1540"/>
        <v>0</v>
      </c>
      <c r="BR264" s="1508">
        <f t="shared" si="1540"/>
        <v>0</v>
      </c>
      <c r="BS264" s="1508">
        <f t="shared" si="1540"/>
        <v>0</v>
      </c>
      <c r="BT264" s="1508">
        <f t="shared" si="1540"/>
        <v>0</v>
      </c>
      <c r="BU264" s="1508">
        <f t="shared" si="1540"/>
        <v>0</v>
      </c>
      <c r="BV264" s="1508">
        <f t="shared" si="1540"/>
        <v>0</v>
      </c>
      <c r="BW264" s="1508">
        <f t="shared" si="1540"/>
        <v>0</v>
      </c>
      <c r="BX264" s="1508">
        <f t="shared" si="1540"/>
        <v>0</v>
      </c>
      <c r="BY264" s="1507">
        <f t="shared" si="1540"/>
        <v>0</v>
      </c>
      <c r="BZ264" s="1508">
        <f t="shared" si="1540"/>
        <v>0</v>
      </c>
      <c r="CA264" s="1508">
        <f t="shared" si="1540"/>
        <v>0</v>
      </c>
      <c r="CB264" s="1508">
        <f t="shared" si="1540"/>
        <v>0</v>
      </c>
      <c r="CC264" s="1508">
        <f t="shared" si="1540"/>
        <v>0</v>
      </c>
      <c r="CD264" s="1508">
        <f t="shared" si="1534"/>
        <v>0</v>
      </c>
      <c r="CE264" s="1508">
        <f t="shared" si="1534"/>
        <v>0</v>
      </c>
      <c r="CF264" s="1508">
        <f t="shared" ref="CD264:CS280" si="1550">IF(CF$12&lt;$AO264,0,IF(CF$12&lt;=$AU264,IF(CF$12&lt;$AS264,$L264,$AT264),IF(OR(AND(CF$12&lt;$BF264,CF$12&gt;=$BE264),AND(CF$12&lt;$BA264,CF$12&gt;=$AZ264),AND(CF$12&lt;$AV264,CF$12&gt;=$AU264)),0,IF(CF$12&gt;=$BF264,$BG264*$D264/12,IF(CF$12&gt;=$BA264,$BB264*$D264/12,IF(CF$12&gt;=$AV264,$AW264*$D264/12))))))</f>
        <v>0</v>
      </c>
      <c r="CG264" s="1508">
        <f t="shared" si="1550"/>
        <v>0</v>
      </c>
      <c r="CH264" s="1508">
        <f t="shared" si="1550"/>
        <v>0</v>
      </c>
      <c r="CI264" s="1508">
        <f t="shared" si="1550"/>
        <v>0</v>
      </c>
      <c r="CJ264" s="1509">
        <f t="shared" si="1550"/>
        <v>0</v>
      </c>
      <c r="CK264" s="1507">
        <f t="shared" si="1550"/>
        <v>0</v>
      </c>
      <c r="CL264" s="1508">
        <f t="shared" si="1550"/>
        <v>0</v>
      </c>
      <c r="CM264" s="1508">
        <f t="shared" si="1550"/>
        <v>0</v>
      </c>
      <c r="CN264" s="1508">
        <f t="shared" si="1550"/>
        <v>0</v>
      </c>
      <c r="CO264" s="1508">
        <f t="shared" si="1550"/>
        <v>0</v>
      </c>
      <c r="CP264" s="1508">
        <f t="shared" si="1550"/>
        <v>0</v>
      </c>
      <c r="CQ264" s="1508">
        <f t="shared" si="1550"/>
        <v>0</v>
      </c>
      <c r="CR264" s="1508">
        <f t="shared" si="1550"/>
        <v>0</v>
      </c>
      <c r="CS264" s="1508">
        <f t="shared" si="1550"/>
        <v>0</v>
      </c>
      <c r="CT264" s="1508">
        <f t="shared" si="1535"/>
        <v>0</v>
      </c>
      <c r="CU264" s="1508">
        <f t="shared" si="1535"/>
        <v>0</v>
      </c>
      <c r="CV264" s="1509">
        <f t="shared" ref="CT264:DI280" si="1551">IF(CV$12&lt;$AO264,0,IF(CV$12&lt;=$AU264,IF(CV$12&lt;$AS264,$L264,$AT264),IF(OR(AND(CV$12&lt;$BF264,CV$12&gt;=$BE264),AND(CV$12&lt;$BA264,CV$12&gt;=$AZ264),AND(CV$12&lt;$AV264,CV$12&gt;=$AU264)),0,IF(CV$12&gt;=$BF264,$BG264*$D264/12,IF(CV$12&gt;=$BA264,$BB264*$D264/12,IF(CV$12&gt;=$AV264,$AW264*$D264/12))))))</f>
        <v>0</v>
      </c>
      <c r="CW264" s="1508">
        <f t="shared" si="1551"/>
        <v>0</v>
      </c>
      <c r="CX264" s="1508">
        <f t="shared" si="1551"/>
        <v>0</v>
      </c>
      <c r="CY264" s="1508">
        <f t="shared" si="1551"/>
        <v>0</v>
      </c>
      <c r="CZ264" s="1508">
        <f t="shared" si="1551"/>
        <v>0</v>
      </c>
      <c r="DA264" s="1508">
        <f t="shared" si="1551"/>
        <v>0</v>
      </c>
      <c r="DB264" s="1508">
        <f t="shared" si="1551"/>
        <v>0</v>
      </c>
      <c r="DC264" s="1508">
        <f t="shared" si="1551"/>
        <v>0</v>
      </c>
      <c r="DD264" s="1508">
        <f t="shared" si="1551"/>
        <v>0</v>
      </c>
      <c r="DE264" s="1508">
        <f t="shared" si="1551"/>
        <v>0</v>
      </c>
      <c r="DF264" s="1508">
        <f t="shared" si="1551"/>
        <v>0</v>
      </c>
      <c r="DG264" s="1508">
        <f t="shared" si="1551"/>
        <v>0</v>
      </c>
      <c r="DH264" s="1509">
        <f t="shared" si="1551"/>
        <v>0</v>
      </c>
      <c r="DI264" s="1508">
        <f t="shared" si="1551"/>
        <v>0</v>
      </c>
      <c r="DJ264" s="1508">
        <f t="shared" si="1536"/>
        <v>0</v>
      </c>
      <c r="DK264" s="1508">
        <f t="shared" si="1536"/>
        <v>0</v>
      </c>
      <c r="DL264" s="1508">
        <f t="shared" ref="DJ264:DY280" si="1552">IF(DL$12&lt;$AO264,0,IF(DL$12&lt;=$AU264,IF(DL$12&lt;$AS264,$L264,$AT264),IF(OR(AND(DL$12&lt;$BF264,DL$12&gt;=$BE264),AND(DL$12&lt;$BA264,DL$12&gt;=$AZ264),AND(DL$12&lt;$AV264,DL$12&gt;=$AU264)),0,IF(DL$12&gt;=$BF264,$BG264*$D264/12,IF(DL$12&gt;=$BA264,$BB264*$D264/12,IF(DL$12&gt;=$AV264,$AW264*$D264/12))))))</f>
        <v>0</v>
      </c>
      <c r="DM264" s="1508">
        <f t="shared" si="1552"/>
        <v>0</v>
      </c>
      <c r="DN264" s="1508">
        <f t="shared" si="1552"/>
        <v>0</v>
      </c>
      <c r="DO264" s="1508">
        <f t="shared" si="1552"/>
        <v>0</v>
      </c>
      <c r="DP264" s="1508">
        <f t="shared" si="1552"/>
        <v>0</v>
      </c>
      <c r="DQ264" s="1508">
        <f t="shared" si="1552"/>
        <v>0</v>
      </c>
      <c r="DR264" s="1508">
        <f t="shared" si="1552"/>
        <v>0</v>
      </c>
      <c r="DS264" s="1508">
        <f t="shared" si="1552"/>
        <v>0</v>
      </c>
      <c r="DT264" s="1509">
        <f t="shared" si="1552"/>
        <v>0</v>
      </c>
      <c r="DU264" s="1507">
        <f t="shared" si="1552"/>
        <v>0</v>
      </c>
      <c r="DV264" s="1508">
        <f t="shared" si="1552"/>
        <v>0</v>
      </c>
      <c r="DW264" s="1508">
        <f t="shared" si="1552"/>
        <v>0</v>
      </c>
      <c r="DX264" s="1508">
        <f t="shared" si="1552"/>
        <v>0</v>
      </c>
      <c r="DY264" s="1508">
        <f t="shared" si="1552"/>
        <v>0</v>
      </c>
      <c r="DZ264" s="1508">
        <f t="shared" si="1537"/>
        <v>0</v>
      </c>
      <c r="EA264" s="1508">
        <f t="shared" si="1537"/>
        <v>0</v>
      </c>
      <c r="EB264" s="1508">
        <f t="shared" ref="DZ264:EO280" si="1553">IF(EB$12&lt;$AO264,0,IF(EB$12&lt;=$AU264,IF(EB$12&lt;$AS264,$L264,$AT264),IF(OR(AND(EB$12&lt;$BF264,EB$12&gt;=$BE264),AND(EB$12&lt;$BA264,EB$12&gt;=$AZ264),AND(EB$12&lt;$AV264,EB$12&gt;=$AU264)),0,IF(EB$12&gt;=$BF264,$BG264*$D264/12,IF(EB$12&gt;=$BA264,$BB264*$D264/12,IF(EB$12&gt;=$AV264,$AW264*$D264/12))))))</f>
        <v>0</v>
      </c>
      <c r="EC264" s="1508">
        <f t="shared" si="1553"/>
        <v>0</v>
      </c>
      <c r="ED264" s="1508">
        <f t="shared" si="1553"/>
        <v>0</v>
      </c>
      <c r="EE264" s="1508">
        <f t="shared" si="1553"/>
        <v>0</v>
      </c>
      <c r="EF264" s="1508">
        <f t="shared" si="1553"/>
        <v>0</v>
      </c>
      <c r="EG264" s="1507">
        <f t="shared" si="1553"/>
        <v>0</v>
      </c>
      <c r="EH264" s="1508">
        <f t="shared" si="1553"/>
        <v>0</v>
      </c>
      <c r="EI264" s="1508">
        <f t="shared" si="1553"/>
        <v>0</v>
      </c>
      <c r="EJ264" s="1508">
        <f t="shared" si="1553"/>
        <v>0</v>
      </c>
      <c r="EK264" s="1508">
        <f t="shared" si="1553"/>
        <v>0</v>
      </c>
      <c r="EL264" s="1508">
        <f t="shared" si="1553"/>
        <v>0</v>
      </c>
      <c r="EM264" s="1508">
        <f t="shared" si="1553"/>
        <v>0</v>
      </c>
      <c r="EN264" s="1508">
        <f t="shared" si="1553"/>
        <v>0</v>
      </c>
      <c r="EO264" s="1508">
        <f t="shared" si="1553"/>
        <v>0</v>
      </c>
      <c r="EP264" s="1508">
        <f t="shared" si="1538"/>
        <v>0</v>
      </c>
      <c r="EQ264" s="1508">
        <f t="shared" si="1538"/>
        <v>0</v>
      </c>
      <c r="ER264" s="1509">
        <f t="shared" si="1538"/>
        <v>0</v>
      </c>
      <c r="ES264" s="1507">
        <f t="shared" si="1538"/>
        <v>0</v>
      </c>
      <c r="ET264" s="1508">
        <f t="shared" si="1538"/>
        <v>0</v>
      </c>
      <c r="EU264" s="1508">
        <f t="shared" si="1538"/>
        <v>0</v>
      </c>
      <c r="EV264" s="1508">
        <f t="shared" si="1538"/>
        <v>0</v>
      </c>
      <c r="EW264" s="1508">
        <f t="shared" si="1538"/>
        <v>0</v>
      </c>
      <c r="EX264" s="1508">
        <f t="shared" si="1538"/>
        <v>0</v>
      </c>
      <c r="EY264" s="1508">
        <f t="shared" si="1538"/>
        <v>0</v>
      </c>
      <c r="EZ264" s="1508">
        <f t="shared" si="1538"/>
        <v>0</v>
      </c>
      <c r="FA264" s="1508">
        <f t="shared" si="1538"/>
        <v>0</v>
      </c>
      <c r="FB264" s="1508">
        <f t="shared" si="1538"/>
        <v>0</v>
      </c>
      <c r="FC264" s="1508">
        <f t="shared" ref="EP264:FE280" si="1554">IF(FC$12&lt;$AO264,0,IF(FC$12&lt;=$AU264,IF(FC$12&lt;$AS264,$L264,$AT264),IF(OR(AND(FC$12&lt;$BF264,FC$12&gt;=$BE264),AND(FC$12&lt;$BA264,FC$12&gt;=$AZ264),AND(FC$12&lt;$AV264,FC$12&gt;=$AU264)),0,IF(FC$12&gt;=$BF264,$BG264*$D264/12,IF(FC$12&gt;=$BA264,$BB264*$D264/12,IF(FC$12&gt;=$AV264,$AW264*$D264/12))))))</f>
        <v>0</v>
      </c>
      <c r="FD264" s="1509">
        <f t="shared" si="1554"/>
        <v>0</v>
      </c>
      <c r="FE264" s="1508">
        <f t="shared" si="1554"/>
        <v>0</v>
      </c>
      <c r="FF264" s="1508">
        <f t="shared" si="1339"/>
        <v>0</v>
      </c>
      <c r="FG264" s="1508">
        <f t="shared" si="1549"/>
        <v>0</v>
      </c>
      <c r="FH264" s="1508">
        <f t="shared" si="1549"/>
        <v>0</v>
      </c>
      <c r="FI264" s="1508">
        <f t="shared" si="1549"/>
        <v>0</v>
      </c>
      <c r="FJ264" s="1508">
        <f t="shared" si="1549"/>
        <v>0</v>
      </c>
      <c r="FK264" s="1508">
        <f t="shared" si="1549"/>
        <v>0</v>
      </c>
      <c r="FL264" s="1508">
        <f t="shared" si="1549"/>
        <v>0</v>
      </c>
      <c r="FM264" s="1508">
        <f t="shared" si="1549"/>
        <v>0</v>
      </c>
      <c r="FN264" s="1508">
        <f t="shared" si="1549"/>
        <v>0</v>
      </c>
      <c r="FO264" s="1508">
        <f t="shared" si="1549"/>
        <v>0</v>
      </c>
      <c r="FP264" s="1509">
        <f t="shared" si="1549"/>
        <v>0</v>
      </c>
      <c r="FQ264" s="1508">
        <f t="shared" si="1549"/>
        <v>0</v>
      </c>
      <c r="FR264" s="1508">
        <f t="shared" si="1549"/>
        <v>0</v>
      </c>
      <c r="FS264" s="1508">
        <f t="shared" si="1549"/>
        <v>0</v>
      </c>
      <c r="FT264" s="1508">
        <f t="shared" si="1549"/>
        <v>0</v>
      </c>
      <c r="FU264" s="1508">
        <f t="shared" si="1549"/>
        <v>0</v>
      </c>
      <c r="FV264" s="1508">
        <f t="shared" si="1549"/>
        <v>0</v>
      </c>
      <c r="FW264" s="1508">
        <f t="shared" si="1527"/>
        <v>0</v>
      </c>
      <c r="FX264" s="1508">
        <f t="shared" si="1527"/>
        <v>0</v>
      </c>
      <c r="FY264" s="1508">
        <f t="shared" si="1527"/>
        <v>0</v>
      </c>
      <c r="FZ264" s="1508">
        <f t="shared" si="1527"/>
        <v>0</v>
      </c>
      <c r="GA264" s="1508">
        <f t="shared" si="1527"/>
        <v>0</v>
      </c>
      <c r="GB264" s="1509">
        <f t="shared" si="1527"/>
        <v>0</v>
      </c>
      <c r="GC264" s="1506"/>
      <c r="GD264" s="1458">
        <f t="shared" si="1377"/>
        <v>1</v>
      </c>
      <c r="GE264" s="1510">
        <f t="shared" si="1528"/>
        <v>0</v>
      </c>
      <c r="GF264" s="1511">
        <f t="shared" si="1528"/>
        <v>0</v>
      </c>
      <c r="GG264" s="1511">
        <f t="shared" si="1528"/>
        <v>0</v>
      </c>
      <c r="GH264" s="1511">
        <f t="shared" si="1528"/>
        <v>0</v>
      </c>
      <c r="GI264" s="1511">
        <f t="shared" si="1528"/>
        <v>0</v>
      </c>
      <c r="GJ264" s="1511">
        <f t="shared" si="1528"/>
        <v>0</v>
      </c>
      <c r="GK264" s="1511">
        <f t="shared" si="1528"/>
        <v>0</v>
      </c>
      <c r="GL264" s="1511">
        <f t="shared" si="1528"/>
        <v>0</v>
      </c>
      <c r="GM264" s="1511">
        <f t="shared" si="1528"/>
        <v>0</v>
      </c>
      <c r="GN264" s="1512">
        <f t="shared" si="1528"/>
        <v>0</v>
      </c>
      <c r="GO264" s="1513">
        <f t="shared" si="1378"/>
        <v>0</v>
      </c>
      <c r="GP264" s="1506"/>
      <c r="GQ264" s="1510">
        <f t="shared" si="1539"/>
        <v>0</v>
      </c>
      <c r="GR264" s="1511">
        <f t="shared" si="1542"/>
        <v>0</v>
      </c>
      <c r="GS264" s="1511">
        <f t="shared" si="1542"/>
        <v>0</v>
      </c>
      <c r="GT264" s="1511">
        <f t="shared" si="1542"/>
        <v>0</v>
      </c>
      <c r="GU264" s="1511">
        <f t="shared" si="1542"/>
        <v>0</v>
      </c>
      <c r="GV264" s="1511">
        <f t="shared" si="1542"/>
        <v>0</v>
      </c>
      <c r="GW264" s="1511">
        <f t="shared" si="1542"/>
        <v>0</v>
      </c>
      <c r="GX264" s="1511">
        <f t="shared" si="1542"/>
        <v>0</v>
      </c>
      <c r="GY264" s="1511">
        <f t="shared" si="1542"/>
        <v>0</v>
      </c>
      <c r="GZ264" s="1512">
        <f t="shared" si="1542"/>
        <v>0</v>
      </c>
      <c r="HA264" s="1513">
        <f t="shared" si="1379"/>
        <v>0</v>
      </c>
      <c r="HB264" s="1506">
        <f t="shared" si="1380"/>
        <v>1</v>
      </c>
      <c r="HC264" s="1506"/>
      <c r="HD264" s="1508">
        <f t="shared" si="1381"/>
        <v>0</v>
      </c>
      <c r="HE264" s="1460">
        <f t="shared" si="1382"/>
        <v>0</v>
      </c>
      <c r="HF264" s="1460">
        <f t="shared" si="1383"/>
        <v>0</v>
      </c>
      <c r="HG264" s="1460">
        <f t="shared" si="1384"/>
        <v>0</v>
      </c>
      <c r="HH264" s="1460">
        <f t="shared" si="1385"/>
        <v>0</v>
      </c>
      <c r="HI264" s="1460">
        <f t="shared" si="1386"/>
        <v>0</v>
      </c>
      <c r="HJ264" s="1460">
        <f t="shared" si="1387"/>
        <v>0</v>
      </c>
      <c r="HK264" s="1460">
        <f t="shared" si="1388"/>
        <v>0</v>
      </c>
      <c r="HL264" s="1460">
        <f t="shared" si="1389"/>
        <v>0</v>
      </c>
      <c r="HM264" s="1460">
        <f t="shared" si="1390"/>
        <v>0</v>
      </c>
      <c r="HN264" s="1460">
        <f t="shared" si="1391"/>
        <v>0</v>
      </c>
      <c r="HO264" s="1460">
        <f t="shared" si="1392"/>
        <v>0</v>
      </c>
      <c r="HP264" s="1460">
        <f t="shared" si="1393"/>
        <v>0</v>
      </c>
      <c r="HQ264" s="1460">
        <f t="shared" si="1394"/>
        <v>0</v>
      </c>
      <c r="HR264" s="1460">
        <f t="shared" si="1395"/>
        <v>0</v>
      </c>
      <c r="HS264" s="1460">
        <f t="shared" si="1396"/>
        <v>0</v>
      </c>
      <c r="HT264" s="1460">
        <f t="shared" si="1397"/>
        <v>0</v>
      </c>
      <c r="HU264" s="1460">
        <f t="shared" si="1398"/>
        <v>0</v>
      </c>
      <c r="HV264" s="1460">
        <f t="shared" si="1399"/>
        <v>0</v>
      </c>
      <c r="HW264" s="1460">
        <f t="shared" si="1400"/>
        <v>0</v>
      </c>
      <c r="HX264" s="1460">
        <f t="shared" si="1401"/>
        <v>0</v>
      </c>
      <c r="HY264" s="1460">
        <f t="shared" si="1402"/>
        <v>0</v>
      </c>
      <c r="HZ264" s="1460">
        <f t="shared" si="1403"/>
        <v>0</v>
      </c>
      <c r="IA264" s="1460">
        <f t="shared" si="1404"/>
        <v>0</v>
      </c>
      <c r="IB264" s="1460">
        <f t="shared" si="1405"/>
        <v>0</v>
      </c>
      <c r="IC264" s="1460">
        <f t="shared" si="1406"/>
        <v>0</v>
      </c>
      <c r="ID264" s="1460">
        <f t="shared" si="1407"/>
        <v>0</v>
      </c>
      <c r="IE264" s="1460">
        <f t="shared" si="1408"/>
        <v>0</v>
      </c>
      <c r="IF264" s="1460">
        <f t="shared" si="1409"/>
        <v>0</v>
      </c>
      <c r="IG264" s="1460">
        <f t="shared" si="1410"/>
        <v>0</v>
      </c>
      <c r="IH264" s="1460">
        <f t="shared" si="1411"/>
        <v>0</v>
      </c>
      <c r="II264" s="1460">
        <f t="shared" si="1412"/>
        <v>0</v>
      </c>
      <c r="IJ264" s="1460">
        <f t="shared" si="1413"/>
        <v>0</v>
      </c>
      <c r="IK264" s="1460">
        <f t="shared" si="1414"/>
        <v>0</v>
      </c>
      <c r="IL264" s="1460">
        <f t="shared" si="1415"/>
        <v>0</v>
      </c>
      <c r="IM264" s="1460">
        <f t="shared" si="1416"/>
        <v>0</v>
      </c>
      <c r="IN264" s="1460">
        <f t="shared" si="1417"/>
        <v>0</v>
      </c>
      <c r="IO264" s="1460">
        <f t="shared" si="1418"/>
        <v>0</v>
      </c>
      <c r="IP264" s="1460">
        <f t="shared" si="1419"/>
        <v>0</v>
      </c>
      <c r="IQ264" s="1460">
        <f t="shared" si="1420"/>
        <v>0</v>
      </c>
      <c r="IR264" s="1460">
        <f t="shared" si="1421"/>
        <v>0</v>
      </c>
      <c r="IS264" s="1460">
        <f t="shared" si="1422"/>
        <v>0</v>
      </c>
      <c r="IT264" s="1460">
        <f t="shared" si="1423"/>
        <v>0</v>
      </c>
      <c r="IU264" s="1460">
        <f t="shared" si="1424"/>
        <v>0</v>
      </c>
      <c r="IV264" s="1460">
        <f t="shared" si="1425"/>
        <v>0</v>
      </c>
      <c r="IW264" s="1460">
        <f t="shared" si="1426"/>
        <v>0</v>
      </c>
      <c r="IX264" s="1460">
        <f t="shared" si="1427"/>
        <v>0</v>
      </c>
      <c r="IY264" s="1460">
        <f t="shared" si="1428"/>
        <v>0</v>
      </c>
      <c r="IZ264" s="1460">
        <f t="shared" si="1429"/>
        <v>0</v>
      </c>
      <c r="JA264" s="1460">
        <f t="shared" si="1430"/>
        <v>0</v>
      </c>
      <c r="JB264" s="1460">
        <f t="shared" si="1431"/>
        <v>0</v>
      </c>
      <c r="JC264" s="1460">
        <f t="shared" si="1432"/>
        <v>0</v>
      </c>
      <c r="JD264" s="1460">
        <f t="shared" si="1433"/>
        <v>0</v>
      </c>
      <c r="JE264" s="1460">
        <f t="shared" si="1434"/>
        <v>0</v>
      </c>
      <c r="JF264" s="1460">
        <f t="shared" si="1435"/>
        <v>0</v>
      </c>
      <c r="JG264" s="1460">
        <f t="shared" si="1436"/>
        <v>0</v>
      </c>
      <c r="JH264" s="1460">
        <f t="shared" si="1437"/>
        <v>0</v>
      </c>
      <c r="JI264" s="1460">
        <f t="shared" si="1438"/>
        <v>0</v>
      </c>
      <c r="JJ264" s="1460">
        <f t="shared" si="1439"/>
        <v>0</v>
      </c>
      <c r="JK264" s="1460">
        <f t="shared" si="1440"/>
        <v>0</v>
      </c>
      <c r="JL264" s="1460">
        <f t="shared" si="1441"/>
        <v>0</v>
      </c>
      <c r="JM264" s="1460">
        <f t="shared" si="1442"/>
        <v>0</v>
      </c>
      <c r="JN264" s="1460">
        <f t="shared" si="1443"/>
        <v>0</v>
      </c>
      <c r="JO264" s="1460">
        <f t="shared" si="1444"/>
        <v>0</v>
      </c>
      <c r="JP264" s="1460">
        <f t="shared" si="1445"/>
        <v>0</v>
      </c>
      <c r="JQ264" s="1460">
        <f t="shared" si="1446"/>
        <v>0</v>
      </c>
      <c r="JR264" s="1460">
        <f t="shared" si="1447"/>
        <v>0</v>
      </c>
      <c r="JS264" s="1460">
        <f t="shared" si="1448"/>
        <v>0</v>
      </c>
      <c r="JT264" s="1460">
        <f t="shared" si="1449"/>
        <v>0</v>
      </c>
      <c r="JU264" s="1460">
        <f t="shared" si="1450"/>
        <v>0</v>
      </c>
      <c r="JV264" s="1460">
        <f t="shared" si="1451"/>
        <v>0</v>
      </c>
      <c r="JW264" s="1460">
        <f t="shared" si="1452"/>
        <v>0</v>
      </c>
      <c r="JX264" s="1460">
        <f t="shared" si="1453"/>
        <v>0</v>
      </c>
      <c r="JY264" s="1460">
        <f t="shared" si="1454"/>
        <v>0</v>
      </c>
      <c r="JZ264" s="1460">
        <f t="shared" si="1455"/>
        <v>0</v>
      </c>
      <c r="KA264" s="1460">
        <f t="shared" si="1456"/>
        <v>0</v>
      </c>
      <c r="KB264" s="1460">
        <f t="shared" si="1457"/>
        <v>0</v>
      </c>
      <c r="KC264" s="1460">
        <f t="shared" si="1458"/>
        <v>0</v>
      </c>
      <c r="KD264" s="1460">
        <f t="shared" si="1459"/>
        <v>0</v>
      </c>
      <c r="KE264" s="1460">
        <f t="shared" si="1460"/>
        <v>0</v>
      </c>
      <c r="KF264" s="1460">
        <f t="shared" si="1461"/>
        <v>0</v>
      </c>
      <c r="KG264" s="1460">
        <f t="shared" si="1462"/>
        <v>0</v>
      </c>
      <c r="KH264" s="1460">
        <f t="shared" si="1463"/>
        <v>0</v>
      </c>
      <c r="KI264" s="1460">
        <f t="shared" si="1464"/>
        <v>0</v>
      </c>
      <c r="KJ264" s="1460">
        <f t="shared" si="1465"/>
        <v>0</v>
      </c>
      <c r="KK264" s="1460">
        <f t="shared" si="1466"/>
        <v>0</v>
      </c>
      <c r="KL264" s="1460">
        <f t="shared" si="1467"/>
        <v>0</v>
      </c>
      <c r="KM264" s="1460">
        <f t="shared" si="1468"/>
        <v>0</v>
      </c>
      <c r="KN264" s="1460">
        <f t="shared" si="1469"/>
        <v>0</v>
      </c>
      <c r="KO264" s="1460">
        <f t="shared" si="1470"/>
        <v>0</v>
      </c>
      <c r="KP264" s="1460">
        <f t="shared" si="1471"/>
        <v>0</v>
      </c>
      <c r="KQ264" s="1460">
        <f t="shared" si="1472"/>
        <v>0</v>
      </c>
      <c r="KR264" s="1460">
        <f t="shared" si="1473"/>
        <v>0</v>
      </c>
      <c r="KS264" s="1460">
        <f t="shared" si="1474"/>
        <v>0</v>
      </c>
      <c r="KT264" s="1460">
        <f t="shared" si="1475"/>
        <v>0</v>
      </c>
      <c r="KU264" s="1460">
        <f t="shared" si="1476"/>
        <v>0</v>
      </c>
      <c r="KV264" s="1460">
        <f t="shared" si="1477"/>
        <v>0</v>
      </c>
      <c r="KW264" s="1460">
        <f t="shared" si="1478"/>
        <v>0</v>
      </c>
      <c r="KX264" s="1460">
        <f t="shared" si="1479"/>
        <v>0</v>
      </c>
      <c r="KY264" s="1460">
        <f t="shared" si="1480"/>
        <v>0</v>
      </c>
      <c r="KZ264" s="1460">
        <f t="shared" si="1481"/>
        <v>0</v>
      </c>
      <c r="LA264" s="1460">
        <f t="shared" si="1482"/>
        <v>0</v>
      </c>
      <c r="LB264" s="1460">
        <f t="shared" si="1483"/>
        <v>0</v>
      </c>
      <c r="LC264" s="1460">
        <f t="shared" si="1484"/>
        <v>0</v>
      </c>
      <c r="LD264" s="1460">
        <f t="shared" si="1485"/>
        <v>0</v>
      </c>
      <c r="LE264" s="1460">
        <f t="shared" si="1486"/>
        <v>0</v>
      </c>
      <c r="LF264" s="1460">
        <f t="shared" si="1487"/>
        <v>0</v>
      </c>
      <c r="LG264" s="1460">
        <f t="shared" si="1488"/>
        <v>0</v>
      </c>
      <c r="LH264" s="1460">
        <f t="shared" si="1489"/>
        <v>0</v>
      </c>
      <c r="LI264" s="1460">
        <f t="shared" si="1490"/>
        <v>0</v>
      </c>
      <c r="LJ264" s="1460">
        <f t="shared" si="1491"/>
        <v>0</v>
      </c>
      <c r="LK264" s="1460">
        <f t="shared" si="1492"/>
        <v>0</v>
      </c>
      <c r="LL264" s="1460">
        <f t="shared" si="1493"/>
        <v>0</v>
      </c>
      <c r="LM264" s="1460">
        <f t="shared" si="1494"/>
        <v>0</v>
      </c>
      <c r="LN264" s="1460">
        <f t="shared" si="1495"/>
        <v>0</v>
      </c>
      <c r="LO264" s="1460">
        <f t="shared" si="1496"/>
        <v>0</v>
      </c>
      <c r="LP264" s="1460">
        <f t="shared" si="1497"/>
        <v>0</v>
      </c>
      <c r="LQ264" s="1460">
        <f t="shared" si="1498"/>
        <v>0</v>
      </c>
      <c r="LR264" s="1460">
        <f t="shared" si="1499"/>
        <v>0</v>
      </c>
      <c r="LS264" s="1460">
        <f t="shared" si="1500"/>
        <v>0</v>
      </c>
      <c r="LW264" s="1467">
        <f t="shared" si="1501"/>
        <v>0</v>
      </c>
      <c r="LX264" s="1467">
        <f t="shared" si="1502"/>
        <v>0</v>
      </c>
      <c r="LY264" s="1467">
        <f t="shared" si="1503"/>
        <v>0</v>
      </c>
      <c r="LZ264" s="1467">
        <f t="shared" si="1504"/>
        <v>0</v>
      </c>
      <c r="MA264" s="1506"/>
      <c r="MB264" s="1460">
        <f t="shared" si="1505"/>
        <v>0</v>
      </c>
      <c r="MC264" s="1460">
        <f t="shared" si="1541"/>
        <v>0</v>
      </c>
      <c r="MD264" s="1460">
        <f t="shared" si="1541"/>
        <v>0</v>
      </c>
      <c r="ME264" s="1460">
        <f t="shared" si="1541"/>
        <v>0</v>
      </c>
      <c r="MF264" s="1460">
        <f t="shared" si="1541"/>
        <v>0</v>
      </c>
      <c r="MG264" s="1460">
        <f t="shared" si="1541"/>
        <v>0</v>
      </c>
      <c r="MH264" s="1460">
        <f t="shared" si="1541"/>
        <v>0</v>
      </c>
      <c r="MI264" s="1460">
        <f t="shared" si="1541"/>
        <v>0</v>
      </c>
      <c r="MJ264" s="1460">
        <f t="shared" si="1541"/>
        <v>0</v>
      </c>
      <c r="MK264" s="1460">
        <f t="shared" si="1541"/>
        <v>0</v>
      </c>
      <c r="ML264" s="1460">
        <f t="shared" si="1541"/>
        <v>0</v>
      </c>
      <c r="MM264" s="1460">
        <f t="shared" si="1541"/>
        <v>0</v>
      </c>
      <c r="MN264" s="1460">
        <f t="shared" si="1541"/>
        <v>0</v>
      </c>
      <c r="MO264" s="1460">
        <f t="shared" si="1541"/>
        <v>0</v>
      </c>
      <c r="MP264" s="1460">
        <f t="shared" si="1541"/>
        <v>0</v>
      </c>
      <c r="MQ264" s="1460">
        <f t="shared" si="1541"/>
        <v>0</v>
      </c>
      <c r="MR264" s="1460">
        <f t="shared" si="1541"/>
        <v>0</v>
      </c>
      <c r="MS264" s="1460">
        <f t="shared" si="1546"/>
        <v>0</v>
      </c>
      <c r="MT264" s="1460">
        <f t="shared" si="1546"/>
        <v>0</v>
      </c>
      <c r="MU264" s="1460">
        <f t="shared" si="1546"/>
        <v>0</v>
      </c>
      <c r="MV264" s="1460">
        <f t="shared" si="1546"/>
        <v>0</v>
      </c>
      <c r="MW264" s="1460">
        <f t="shared" si="1546"/>
        <v>0</v>
      </c>
      <c r="MX264" s="1460">
        <f t="shared" si="1546"/>
        <v>0</v>
      </c>
      <c r="MY264" s="1460">
        <f t="shared" si="1546"/>
        <v>0</v>
      </c>
      <c r="MZ264" s="1460">
        <f t="shared" si="1546"/>
        <v>0</v>
      </c>
      <c r="NA264" s="1460">
        <f t="shared" si="1546"/>
        <v>0</v>
      </c>
      <c r="NB264" s="1460">
        <f t="shared" si="1546"/>
        <v>0</v>
      </c>
      <c r="NC264" s="1460">
        <f t="shared" si="1546"/>
        <v>0</v>
      </c>
      <c r="ND264" s="1460">
        <f t="shared" si="1546"/>
        <v>0</v>
      </c>
      <c r="NE264" s="1460">
        <f t="shared" si="1546"/>
        <v>0</v>
      </c>
      <c r="NF264" s="1460">
        <f t="shared" si="1546"/>
        <v>0</v>
      </c>
      <c r="NG264" s="1460">
        <f t="shared" si="1546"/>
        <v>0</v>
      </c>
      <c r="NH264" s="1460">
        <f t="shared" si="1546"/>
        <v>0</v>
      </c>
      <c r="NI264" s="1460">
        <f t="shared" si="1547"/>
        <v>0</v>
      </c>
      <c r="NJ264" s="1460">
        <f t="shared" si="1547"/>
        <v>0</v>
      </c>
      <c r="NK264" s="1460">
        <f t="shared" si="1547"/>
        <v>0</v>
      </c>
      <c r="NL264" s="1460">
        <f t="shared" si="1547"/>
        <v>0</v>
      </c>
      <c r="NM264" s="1460">
        <f t="shared" si="1547"/>
        <v>0</v>
      </c>
      <c r="NN264" s="1460">
        <f t="shared" si="1547"/>
        <v>0</v>
      </c>
      <c r="NO264" s="1460">
        <f t="shared" si="1547"/>
        <v>0</v>
      </c>
      <c r="NP264" s="1460">
        <f t="shared" si="1547"/>
        <v>0</v>
      </c>
      <c r="NQ264" s="1460">
        <f t="shared" si="1547"/>
        <v>0</v>
      </c>
      <c r="NR264" s="1460">
        <f t="shared" si="1547"/>
        <v>0</v>
      </c>
      <c r="NS264" s="1460">
        <f t="shared" si="1547"/>
        <v>0</v>
      </c>
      <c r="NT264" s="1460">
        <f t="shared" si="1547"/>
        <v>0</v>
      </c>
      <c r="NU264" s="1460">
        <f t="shared" si="1547"/>
        <v>0</v>
      </c>
      <c r="NV264" s="1460">
        <f t="shared" si="1547"/>
        <v>0</v>
      </c>
      <c r="NW264" s="1460">
        <f t="shared" si="1547"/>
        <v>0</v>
      </c>
      <c r="NX264" s="1460">
        <f t="shared" si="1547"/>
        <v>0</v>
      </c>
      <c r="NY264" s="1460">
        <f t="shared" si="1548"/>
        <v>0</v>
      </c>
      <c r="NZ264" s="1460">
        <f t="shared" si="1548"/>
        <v>0</v>
      </c>
      <c r="OA264" s="1460">
        <f t="shared" si="1548"/>
        <v>0</v>
      </c>
      <c r="OB264" s="1460">
        <f t="shared" si="1548"/>
        <v>0</v>
      </c>
      <c r="OC264" s="1460">
        <f t="shared" si="1548"/>
        <v>0</v>
      </c>
      <c r="OD264" s="1460">
        <f t="shared" si="1548"/>
        <v>0</v>
      </c>
      <c r="OE264" s="1460">
        <f t="shared" si="1548"/>
        <v>0</v>
      </c>
      <c r="OF264" s="1460">
        <f t="shared" si="1548"/>
        <v>0</v>
      </c>
      <c r="OG264" s="1460">
        <f t="shared" si="1548"/>
        <v>0</v>
      </c>
      <c r="OH264" s="1460">
        <f t="shared" si="1548"/>
        <v>0</v>
      </c>
      <c r="OI264" s="1460">
        <f t="shared" si="1548"/>
        <v>0</v>
      </c>
      <c r="OJ264" s="1460">
        <f t="shared" si="1548"/>
        <v>0</v>
      </c>
      <c r="OK264" s="1460">
        <f t="shared" si="1548"/>
        <v>0</v>
      </c>
      <c r="OL264" s="1460">
        <f t="shared" si="1548"/>
        <v>0</v>
      </c>
      <c r="OM264" s="1460">
        <f t="shared" si="1548"/>
        <v>0</v>
      </c>
      <c r="ON264" s="1460">
        <f t="shared" si="1548"/>
        <v>0</v>
      </c>
      <c r="OO264" s="1460">
        <f t="shared" si="1513"/>
        <v>0</v>
      </c>
      <c r="OP264" s="1460">
        <f t="shared" si="1543"/>
        <v>0</v>
      </c>
      <c r="OQ264" s="1460">
        <f t="shared" si="1543"/>
        <v>0</v>
      </c>
      <c r="OR264" s="1460">
        <f t="shared" si="1543"/>
        <v>0</v>
      </c>
      <c r="OS264" s="1460">
        <f t="shared" si="1543"/>
        <v>0</v>
      </c>
      <c r="OT264" s="1460">
        <f t="shared" si="1543"/>
        <v>0</v>
      </c>
      <c r="OU264" s="1460">
        <f t="shared" si="1543"/>
        <v>0</v>
      </c>
      <c r="OV264" s="1460">
        <f t="shared" si="1543"/>
        <v>0</v>
      </c>
      <c r="OW264" s="1460">
        <f t="shared" si="1543"/>
        <v>0</v>
      </c>
      <c r="OX264" s="1460">
        <f t="shared" si="1543"/>
        <v>0</v>
      </c>
      <c r="OY264" s="1460">
        <f t="shared" si="1543"/>
        <v>0</v>
      </c>
      <c r="OZ264" s="1460">
        <f t="shared" si="1543"/>
        <v>0</v>
      </c>
      <c r="PA264" s="1460">
        <f t="shared" si="1543"/>
        <v>0</v>
      </c>
      <c r="PB264" s="1460">
        <f t="shared" si="1543"/>
        <v>0</v>
      </c>
      <c r="PC264" s="1460">
        <f t="shared" si="1543"/>
        <v>0</v>
      </c>
      <c r="PD264" s="1460">
        <f t="shared" si="1543"/>
        <v>0</v>
      </c>
      <c r="PE264" s="1460">
        <f t="shared" si="1543"/>
        <v>0</v>
      </c>
      <c r="PF264" s="1460">
        <f t="shared" si="1544"/>
        <v>0</v>
      </c>
      <c r="PG264" s="1460">
        <f t="shared" si="1544"/>
        <v>0</v>
      </c>
      <c r="PH264" s="1460">
        <f t="shared" si="1544"/>
        <v>0</v>
      </c>
      <c r="PI264" s="1460">
        <f t="shared" si="1544"/>
        <v>0</v>
      </c>
      <c r="PJ264" s="1460">
        <f t="shared" si="1544"/>
        <v>0</v>
      </c>
      <c r="PK264" s="1460">
        <f t="shared" si="1544"/>
        <v>0</v>
      </c>
      <c r="PL264" s="1460">
        <f t="shared" si="1544"/>
        <v>0</v>
      </c>
      <c r="PM264" s="1460">
        <f t="shared" si="1544"/>
        <v>0</v>
      </c>
      <c r="PN264" s="1460">
        <f t="shared" si="1544"/>
        <v>0</v>
      </c>
      <c r="PO264" s="1460">
        <f t="shared" si="1544"/>
        <v>0</v>
      </c>
      <c r="PP264" s="1460">
        <f t="shared" si="1544"/>
        <v>0</v>
      </c>
      <c r="PQ264" s="1460">
        <f t="shared" si="1544"/>
        <v>0</v>
      </c>
      <c r="PR264" s="1460">
        <f t="shared" si="1544"/>
        <v>0</v>
      </c>
      <c r="PS264" s="1460">
        <f t="shared" si="1544"/>
        <v>0</v>
      </c>
      <c r="PT264" s="1460">
        <f t="shared" si="1544"/>
        <v>0</v>
      </c>
      <c r="PU264" s="1460">
        <f t="shared" si="1544"/>
        <v>0</v>
      </c>
      <c r="PV264" s="1460">
        <f t="shared" si="1545"/>
        <v>0</v>
      </c>
      <c r="PW264" s="1460">
        <f t="shared" si="1545"/>
        <v>0</v>
      </c>
      <c r="PX264" s="1460">
        <f t="shared" si="1545"/>
        <v>0</v>
      </c>
      <c r="PY264" s="1460">
        <f t="shared" si="1545"/>
        <v>0</v>
      </c>
      <c r="PZ264" s="1460">
        <f t="shared" si="1545"/>
        <v>0</v>
      </c>
      <c r="QA264" s="1460">
        <f t="shared" si="1545"/>
        <v>0</v>
      </c>
      <c r="QB264" s="1460">
        <f t="shared" si="1545"/>
        <v>0</v>
      </c>
      <c r="QC264" s="1460">
        <f t="shared" si="1545"/>
        <v>0</v>
      </c>
      <c r="QD264" s="1460">
        <f t="shared" si="1545"/>
        <v>0</v>
      </c>
      <c r="QE264" s="1460">
        <f t="shared" si="1545"/>
        <v>0</v>
      </c>
      <c r="QF264" s="1460">
        <f t="shared" si="1545"/>
        <v>0</v>
      </c>
      <c r="QG264" s="1460">
        <f t="shared" si="1545"/>
        <v>0</v>
      </c>
      <c r="QH264" s="1460">
        <f t="shared" si="1545"/>
        <v>0</v>
      </c>
      <c r="QI264" s="1460">
        <f t="shared" si="1545"/>
        <v>0</v>
      </c>
      <c r="QJ264" s="1460">
        <f t="shared" si="1545"/>
        <v>0</v>
      </c>
      <c r="QK264" s="1460">
        <f t="shared" si="1545"/>
        <v>0</v>
      </c>
      <c r="QL264" s="1460">
        <f t="shared" si="1532"/>
        <v>0</v>
      </c>
      <c r="QM264" s="1460">
        <f t="shared" si="1532"/>
        <v>0</v>
      </c>
      <c r="QN264" s="1460">
        <f t="shared" si="1532"/>
        <v>0</v>
      </c>
      <c r="QO264" s="1460">
        <f t="shared" si="1532"/>
        <v>0</v>
      </c>
      <c r="QP264" s="1460">
        <f t="shared" si="1532"/>
        <v>0</v>
      </c>
      <c r="QQ264" s="1460">
        <f t="shared" si="1532"/>
        <v>0</v>
      </c>
    </row>
    <row r="265" spans="1:459" s="1466" customFormat="1" ht="22.5" customHeight="1">
      <c r="A265" s="1468"/>
      <c r="B265" s="1469"/>
      <c r="C265" s="1469"/>
      <c r="D265" s="1470"/>
      <c r="E265" s="1471"/>
      <c r="F265" s="1472"/>
      <c r="G265" s="1472"/>
      <c r="H265" s="1473">
        <f t="shared" si="1342"/>
        <v>0</v>
      </c>
      <c r="I265" s="1474">
        <v>0</v>
      </c>
      <c r="J265" s="1475">
        <f t="shared" si="437"/>
        <v>0</v>
      </c>
      <c r="K265" s="1476">
        <v>0</v>
      </c>
      <c r="L265" s="1477">
        <f t="shared" si="1343"/>
        <v>0</v>
      </c>
      <c r="M265" s="1477">
        <f t="shared" si="1344"/>
        <v>0</v>
      </c>
      <c r="N265" s="1478"/>
      <c r="O265" s="1479">
        <v>0</v>
      </c>
      <c r="P265" s="1480">
        <v>0</v>
      </c>
      <c r="Q265" s="1828">
        <v>0</v>
      </c>
      <c r="R265" s="1831">
        <f t="shared" si="1345"/>
        <v>0</v>
      </c>
      <c r="S265" s="1481">
        <f>IF(AND(SUM(O265:Q265)=0,N265="NNN"),MIN('Operating History and Pro Forma'!$M$33,'Operating History and Pro Forma'!$T$15)*D265,SUM(O265:Q265)*D265)</f>
        <v>0</v>
      </c>
      <c r="T265" s="1482">
        <f t="shared" si="1346"/>
        <v>0</v>
      </c>
      <c r="U265" s="1483">
        <f t="shared" si="1347"/>
        <v>0</v>
      </c>
      <c r="V265" s="1480"/>
      <c r="W265" s="1514"/>
      <c r="X265" s="1486" t="str">
        <f t="shared" si="1348"/>
        <v/>
      </c>
      <c r="Y265" s="1487">
        <f t="shared" si="1349"/>
        <v>0</v>
      </c>
      <c r="Z265" s="1488"/>
      <c r="AA265" s="1488"/>
      <c r="AB265" s="1488"/>
      <c r="AC265" s="1488"/>
      <c r="AD265" s="1489">
        <f t="shared" si="1350"/>
        <v>0</v>
      </c>
      <c r="AE265" s="1490" t="str">
        <f t="shared" si="1351"/>
        <v/>
      </c>
      <c r="AF265" s="1491">
        <f t="shared" si="1352"/>
        <v>0</v>
      </c>
      <c r="AG265" s="1492">
        <f t="shared" si="1353"/>
        <v>0</v>
      </c>
      <c r="AH265" s="1493">
        <f t="shared" si="1526"/>
        <v>0</v>
      </c>
      <c r="AI265" s="1493">
        <f t="shared" si="1526"/>
        <v>0</v>
      </c>
      <c r="AJ265" s="1494">
        <f t="shared" si="1526"/>
        <v>0</v>
      </c>
      <c r="AK265" s="1494">
        <f t="shared" si="1526"/>
        <v>0</v>
      </c>
      <c r="AL265" s="1495">
        <f t="shared" si="1526"/>
        <v>0</v>
      </c>
      <c r="AM265" s="1496">
        <f t="shared" si="1526"/>
        <v>0</v>
      </c>
      <c r="AN265" s="1497">
        <f t="shared" si="399"/>
        <v>0</v>
      </c>
      <c r="AO265" s="1498">
        <f t="shared" si="1327"/>
        <v>0</v>
      </c>
      <c r="AP265" s="1499">
        <f t="shared" si="1354"/>
        <v>0</v>
      </c>
      <c r="AQ265" s="1500">
        <f t="shared" si="1355"/>
        <v>0</v>
      </c>
      <c r="AR265" s="1501">
        <f t="shared" si="1356"/>
        <v>0</v>
      </c>
      <c r="AS265" s="1498">
        <f t="shared" si="1324"/>
        <v>0</v>
      </c>
      <c r="AT265" s="1501">
        <f t="shared" si="1357"/>
        <v>0</v>
      </c>
      <c r="AU265" s="1498">
        <f t="shared" si="1358"/>
        <v>1</v>
      </c>
      <c r="AV265" s="1498">
        <f t="shared" si="1359"/>
        <v>2</v>
      </c>
      <c r="AW265" s="1499">
        <f t="shared" si="1360"/>
        <v>0</v>
      </c>
      <c r="AX265" s="1502">
        <f t="shared" si="1361"/>
        <v>0</v>
      </c>
      <c r="AY265" s="1503">
        <f t="shared" si="1362"/>
        <v>0</v>
      </c>
      <c r="AZ265" s="1498">
        <f t="shared" si="1363"/>
        <v>2</v>
      </c>
      <c r="BA265" s="1498">
        <f t="shared" si="1364"/>
        <v>3</v>
      </c>
      <c r="BB265" s="1499">
        <f t="shared" si="1365"/>
        <v>0</v>
      </c>
      <c r="BC265" s="1502">
        <f t="shared" si="1366"/>
        <v>0</v>
      </c>
      <c r="BD265" s="1503">
        <f t="shared" si="1367"/>
        <v>0</v>
      </c>
      <c r="BE265" s="1498">
        <f t="shared" si="1368"/>
        <v>3</v>
      </c>
      <c r="BF265" s="1498">
        <f t="shared" si="1369"/>
        <v>4</v>
      </c>
      <c r="BG265" s="1499">
        <f t="shared" si="1370"/>
        <v>0</v>
      </c>
      <c r="BH265" s="1502">
        <f t="shared" si="1371"/>
        <v>0</v>
      </c>
      <c r="BI265" s="1502">
        <f t="shared" si="1372"/>
        <v>0</v>
      </c>
      <c r="BJ265" s="1504">
        <f t="shared" si="1373"/>
        <v>1900</v>
      </c>
      <c r="BK265" s="1505" t="str">
        <f t="shared" si="1374"/>
        <v/>
      </c>
      <c r="BL265" s="1506"/>
      <c r="BM265" s="1507">
        <f t="shared" si="1375"/>
        <v>0</v>
      </c>
      <c r="BN265" s="1508">
        <f t="shared" si="1540"/>
        <v>0</v>
      </c>
      <c r="BO265" s="1508">
        <f t="shared" si="1540"/>
        <v>0</v>
      </c>
      <c r="BP265" s="1508">
        <f t="shared" si="1540"/>
        <v>0</v>
      </c>
      <c r="BQ265" s="1508">
        <f t="shared" si="1540"/>
        <v>0</v>
      </c>
      <c r="BR265" s="1508">
        <f t="shared" si="1540"/>
        <v>0</v>
      </c>
      <c r="BS265" s="1508">
        <f t="shared" si="1540"/>
        <v>0</v>
      </c>
      <c r="BT265" s="1508">
        <f t="shared" si="1540"/>
        <v>0</v>
      </c>
      <c r="BU265" s="1508">
        <f t="shared" si="1540"/>
        <v>0</v>
      </c>
      <c r="BV265" s="1508">
        <f t="shared" si="1540"/>
        <v>0</v>
      </c>
      <c r="BW265" s="1508">
        <f t="shared" si="1540"/>
        <v>0</v>
      </c>
      <c r="BX265" s="1508">
        <f t="shared" si="1540"/>
        <v>0</v>
      </c>
      <c r="BY265" s="1507">
        <f t="shared" si="1540"/>
        <v>0</v>
      </c>
      <c r="BZ265" s="1508">
        <f t="shared" si="1540"/>
        <v>0</v>
      </c>
      <c r="CA265" s="1508">
        <f t="shared" si="1540"/>
        <v>0</v>
      </c>
      <c r="CB265" s="1508">
        <f t="shared" si="1540"/>
        <v>0</v>
      </c>
      <c r="CC265" s="1508">
        <f t="shared" si="1540"/>
        <v>0</v>
      </c>
      <c r="CD265" s="1508">
        <f t="shared" si="1550"/>
        <v>0</v>
      </c>
      <c r="CE265" s="1508">
        <f t="shared" si="1550"/>
        <v>0</v>
      </c>
      <c r="CF265" s="1508">
        <f t="shared" si="1550"/>
        <v>0</v>
      </c>
      <c r="CG265" s="1508">
        <f t="shared" si="1550"/>
        <v>0</v>
      </c>
      <c r="CH265" s="1508">
        <f t="shared" si="1550"/>
        <v>0</v>
      </c>
      <c r="CI265" s="1508">
        <f t="shared" si="1550"/>
        <v>0</v>
      </c>
      <c r="CJ265" s="1509">
        <f t="shared" si="1550"/>
        <v>0</v>
      </c>
      <c r="CK265" s="1507">
        <f t="shared" si="1550"/>
        <v>0</v>
      </c>
      <c r="CL265" s="1508">
        <f t="shared" si="1550"/>
        <v>0</v>
      </c>
      <c r="CM265" s="1508">
        <f t="shared" si="1550"/>
        <v>0</v>
      </c>
      <c r="CN265" s="1508">
        <f t="shared" si="1550"/>
        <v>0</v>
      </c>
      <c r="CO265" s="1508">
        <f t="shared" si="1550"/>
        <v>0</v>
      </c>
      <c r="CP265" s="1508">
        <f t="shared" si="1550"/>
        <v>0</v>
      </c>
      <c r="CQ265" s="1508">
        <f t="shared" si="1550"/>
        <v>0</v>
      </c>
      <c r="CR265" s="1508">
        <f t="shared" si="1550"/>
        <v>0</v>
      </c>
      <c r="CS265" s="1508">
        <f t="shared" si="1550"/>
        <v>0</v>
      </c>
      <c r="CT265" s="1508">
        <f t="shared" si="1551"/>
        <v>0</v>
      </c>
      <c r="CU265" s="1508">
        <f t="shared" si="1551"/>
        <v>0</v>
      </c>
      <c r="CV265" s="1509">
        <f t="shared" si="1551"/>
        <v>0</v>
      </c>
      <c r="CW265" s="1508">
        <f t="shared" si="1551"/>
        <v>0</v>
      </c>
      <c r="CX265" s="1508">
        <f t="shared" si="1551"/>
        <v>0</v>
      </c>
      <c r="CY265" s="1508">
        <f t="shared" si="1551"/>
        <v>0</v>
      </c>
      <c r="CZ265" s="1508">
        <f t="shared" si="1551"/>
        <v>0</v>
      </c>
      <c r="DA265" s="1508">
        <f t="shared" si="1551"/>
        <v>0</v>
      </c>
      <c r="DB265" s="1508">
        <f t="shared" si="1551"/>
        <v>0</v>
      </c>
      <c r="DC265" s="1508">
        <f t="shared" si="1551"/>
        <v>0</v>
      </c>
      <c r="DD265" s="1508">
        <f t="shared" si="1551"/>
        <v>0</v>
      </c>
      <c r="DE265" s="1508">
        <f t="shared" si="1551"/>
        <v>0</v>
      </c>
      <c r="DF265" s="1508">
        <f t="shared" si="1551"/>
        <v>0</v>
      </c>
      <c r="DG265" s="1508">
        <f t="shared" si="1551"/>
        <v>0</v>
      </c>
      <c r="DH265" s="1509">
        <f t="shared" si="1551"/>
        <v>0</v>
      </c>
      <c r="DI265" s="1508">
        <f t="shared" si="1551"/>
        <v>0</v>
      </c>
      <c r="DJ265" s="1508">
        <f t="shared" si="1552"/>
        <v>0</v>
      </c>
      <c r="DK265" s="1508">
        <f t="shared" si="1552"/>
        <v>0</v>
      </c>
      <c r="DL265" s="1508">
        <f t="shared" si="1552"/>
        <v>0</v>
      </c>
      <c r="DM265" s="1508">
        <f t="shared" si="1552"/>
        <v>0</v>
      </c>
      <c r="DN265" s="1508">
        <f t="shared" si="1552"/>
        <v>0</v>
      </c>
      <c r="DO265" s="1508">
        <f t="shared" si="1552"/>
        <v>0</v>
      </c>
      <c r="DP265" s="1508">
        <f t="shared" si="1552"/>
        <v>0</v>
      </c>
      <c r="DQ265" s="1508">
        <f t="shared" si="1552"/>
        <v>0</v>
      </c>
      <c r="DR265" s="1508">
        <f t="shared" si="1552"/>
        <v>0</v>
      </c>
      <c r="DS265" s="1508">
        <f t="shared" si="1552"/>
        <v>0</v>
      </c>
      <c r="DT265" s="1509">
        <f t="shared" si="1552"/>
        <v>0</v>
      </c>
      <c r="DU265" s="1507">
        <f t="shared" si="1552"/>
        <v>0</v>
      </c>
      <c r="DV265" s="1508">
        <f t="shared" si="1552"/>
        <v>0</v>
      </c>
      <c r="DW265" s="1508">
        <f t="shared" si="1552"/>
        <v>0</v>
      </c>
      <c r="DX265" s="1508">
        <f t="shared" si="1552"/>
        <v>0</v>
      </c>
      <c r="DY265" s="1508">
        <f t="shared" si="1552"/>
        <v>0</v>
      </c>
      <c r="DZ265" s="1508">
        <f t="shared" si="1553"/>
        <v>0</v>
      </c>
      <c r="EA265" s="1508">
        <f t="shared" si="1553"/>
        <v>0</v>
      </c>
      <c r="EB265" s="1508">
        <f t="shared" si="1553"/>
        <v>0</v>
      </c>
      <c r="EC265" s="1508">
        <f t="shared" si="1553"/>
        <v>0</v>
      </c>
      <c r="ED265" s="1508">
        <f t="shared" si="1553"/>
        <v>0</v>
      </c>
      <c r="EE265" s="1508">
        <f t="shared" si="1553"/>
        <v>0</v>
      </c>
      <c r="EF265" s="1508">
        <f t="shared" si="1553"/>
        <v>0</v>
      </c>
      <c r="EG265" s="1507">
        <f t="shared" si="1553"/>
        <v>0</v>
      </c>
      <c r="EH265" s="1508">
        <f t="shared" si="1553"/>
        <v>0</v>
      </c>
      <c r="EI265" s="1508">
        <f t="shared" si="1553"/>
        <v>0</v>
      </c>
      <c r="EJ265" s="1508">
        <f t="shared" si="1553"/>
        <v>0</v>
      </c>
      <c r="EK265" s="1508">
        <f t="shared" si="1553"/>
        <v>0</v>
      </c>
      <c r="EL265" s="1508">
        <f t="shared" si="1553"/>
        <v>0</v>
      </c>
      <c r="EM265" s="1508">
        <f t="shared" si="1553"/>
        <v>0</v>
      </c>
      <c r="EN265" s="1508">
        <f t="shared" si="1553"/>
        <v>0</v>
      </c>
      <c r="EO265" s="1508">
        <f t="shared" si="1553"/>
        <v>0</v>
      </c>
      <c r="EP265" s="1508">
        <f t="shared" si="1554"/>
        <v>0</v>
      </c>
      <c r="EQ265" s="1508">
        <f t="shared" si="1554"/>
        <v>0</v>
      </c>
      <c r="ER265" s="1509">
        <f t="shared" si="1554"/>
        <v>0</v>
      </c>
      <c r="ES265" s="1507">
        <f t="shared" si="1554"/>
        <v>0</v>
      </c>
      <c r="ET265" s="1508">
        <f t="shared" si="1554"/>
        <v>0</v>
      </c>
      <c r="EU265" s="1508">
        <f t="shared" si="1554"/>
        <v>0</v>
      </c>
      <c r="EV265" s="1508">
        <f t="shared" si="1554"/>
        <v>0</v>
      </c>
      <c r="EW265" s="1508">
        <f t="shared" si="1554"/>
        <v>0</v>
      </c>
      <c r="EX265" s="1508">
        <f t="shared" si="1554"/>
        <v>0</v>
      </c>
      <c r="EY265" s="1508">
        <f t="shared" si="1554"/>
        <v>0</v>
      </c>
      <c r="EZ265" s="1508">
        <f t="shared" si="1554"/>
        <v>0</v>
      </c>
      <c r="FA265" s="1508">
        <f t="shared" si="1554"/>
        <v>0</v>
      </c>
      <c r="FB265" s="1508">
        <f t="shared" si="1554"/>
        <v>0</v>
      </c>
      <c r="FC265" s="1508">
        <f t="shared" si="1554"/>
        <v>0</v>
      </c>
      <c r="FD265" s="1509">
        <f t="shared" si="1554"/>
        <v>0</v>
      </c>
      <c r="FE265" s="1508">
        <f t="shared" si="1554"/>
        <v>0</v>
      </c>
      <c r="FF265" s="1508">
        <f t="shared" si="1339"/>
        <v>0</v>
      </c>
      <c r="FG265" s="1508">
        <f t="shared" si="1549"/>
        <v>0</v>
      </c>
      <c r="FH265" s="1508">
        <f t="shared" si="1549"/>
        <v>0</v>
      </c>
      <c r="FI265" s="1508">
        <f t="shared" si="1549"/>
        <v>0</v>
      </c>
      <c r="FJ265" s="1508">
        <f t="shared" si="1549"/>
        <v>0</v>
      </c>
      <c r="FK265" s="1508">
        <f t="shared" si="1549"/>
        <v>0</v>
      </c>
      <c r="FL265" s="1508">
        <f t="shared" si="1549"/>
        <v>0</v>
      </c>
      <c r="FM265" s="1508">
        <f t="shared" si="1549"/>
        <v>0</v>
      </c>
      <c r="FN265" s="1508">
        <f t="shared" si="1549"/>
        <v>0</v>
      </c>
      <c r="FO265" s="1508">
        <f t="shared" si="1549"/>
        <v>0</v>
      </c>
      <c r="FP265" s="1509">
        <f t="shared" si="1549"/>
        <v>0</v>
      </c>
      <c r="FQ265" s="1508">
        <f t="shared" si="1549"/>
        <v>0</v>
      </c>
      <c r="FR265" s="1508">
        <f t="shared" si="1549"/>
        <v>0</v>
      </c>
      <c r="FS265" s="1508">
        <f t="shared" si="1549"/>
        <v>0</v>
      </c>
      <c r="FT265" s="1508">
        <f t="shared" si="1549"/>
        <v>0</v>
      </c>
      <c r="FU265" s="1508">
        <f t="shared" si="1549"/>
        <v>0</v>
      </c>
      <c r="FV265" s="1508">
        <f t="shared" si="1549"/>
        <v>0</v>
      </c>
      <c r="FW265" s="1508">
        <f t="shared" si="1527"/>
        <v>0</v>
      </c>
      <c r="FX265" s="1508">
        <f t="shared" si="1527"/>
        <v>0</v>
      </c>
      <c r="FY265" s="1508">
        <f t="shared" si="1527"/>
        <v>0</v>
      </c>
      <c r="FZ265" s="1508">
        <f t="shared" si="1527"/>
        <v>0</v>
      </c>
      <c r="GA265" s="1508">
        <f t="shared" si="1527"/>
        <v>0</v>
      </c>
      <c r="GB265" s="1509">
        <f t="shared" si="1527"/>
        <v>0</v>
      </c>
      <c r="GC265" s="1506"/>
      <c r="GD265" s="1458">
        <f t="shared" si="1377"/>
        <v>1</v>
      </c>
      <c r="GE265" s="1510">
        <f t="shared" si="1528"/>
        <v>0</v>
      </c>
      <c r="GF265" s="1511">
        <f t="shared" si="1528"/>
        <v>0</v>
      </c>
      <c r="GG265" s="1511">
        <f t="shared" si="1528"/>
        <v>0</v>
      </c>
      <c r="GH265" s="1511">
        <f t="shared" si="1528"/>
        <v>0</v>
      </c>
      <c r="GI265" s="1511">
        <f t="shared" si="1528"/>
        <v>0</v>
      </c>
      <c r="GJ265" s="1511">
        <f t="shared" si="1528"/>
        <v>0</v>
      </c>
      <c r="GK265" s="1511">
        <f t="shared" si="1528"/>
        <v>0</v>
      </c>
      <c r="GL265" s="1511">
        <f t="shared" si="1528"/>
        <v>0</v>
      </c>
      <c r="GM265" s="1511">
        <f t="shared" si="1528"/>
        <v>0</v>
      </c>
      <c r="GN265" s="1512">
        <f t="shared" si="1528"/>
        <v>0</v>
      </c>
      <c r="GO265" s="1513">
        <f t="shared" si="1378"/>
        <v>0</v>
      </c>
      <c r="GP265" s="1506"/>
      <c r="GQ265" s="1510">
        <f t="shared" si="1539"/>
        <v>0</v>
      </c>
      <c r="GR265" s="1511">
        <f t="shared" si="1542"/>
        <v>0</v>
      </c>
      <c r="GS265" s="1511">
        <f t="shared" si="1542"/>
        <v>0</v>
      </c>
      <c r="GT265" s="1511">
        <f t="shared" si="1542"/>
        <v>0</v>
      </c>
      <c r="GU265" s="1511">
        <f t="shared" si="1542"/>
        <v>0</v>
      </c>
      <c r="GV265" s="1511">
        <f t="shared" si="1542"/>
        <v>0</v>
      </c>
      <c r="GW265" s="1511">
        <f t="shared" si="1542"/>
        <v>0</v>
      </c>
      <c r="GX265" s="1511">
        <f t="shared" si="1542"/>
        <v>0</v>
      </c>
      <c r="GY265" s="1511">
        <f t="shared" si="1542"/>
        <v>0</v>
      </c>
      <c r="GZ265" s="1512">
        <f t="shared" si="1542"/>
        <v>0</v>
      </c>
      <c r="HA265" s="1513">
        <f t="shared" si="1379"/>
        <v>0</v>
      </c>
      <c r="HB265" s="1506">
        <f t="shared" si="1380"/>
        <v>1</v>
      </c>
      <c r="HC265" s="1506"/>
      <c r="HD265" s="1508">
        <f t="shared" si="1381"/>
        <v>0</v>
      </c>
      <c r="HE265" s="1460">
        <f t="shared" si="1382"/>
        <v>0</v>
      </c>
      <c r="HF265" s="1460">
        <f t="shared" si="1383"/>
        <v>0</v>
      </c>
      <c r="HG265" s="1460">
        <f t="shared" si="1384"/>
        <v>0</v>
      </c>
      <c r="HH265" s="1460">
        <f t="shared" si="1385"/>
        <v>0</v>
      </c>
      <c r="HI265" s="1460">
        <f t="shared" si="1386"/>
        <v>0</v>
      </c>
      <c r="HJ265" s="1460">
        <f t="shared" si="1387"/>
        <v>0</v>
      </c>
      <c r="HK265" s="1460">
        <f t="shared" si="1388"/>
        <v>0</v>
      </c>
      <c r="HL265" s="1460">
        <f t="shared" si="1389"/>
        <v>0</v>
      </c>
      <c r="HM265" s="1460">
        <f t="shared" si="1390"/>
        <v>0</v>
      </c>
      <c r="HN265" s="1460">
        <f t="shared" si="1391"/>
        <v>0</v>
      </c>
      <c r="HO265" s="1460">
        <f t="shared" si="1392"/>
        <v>0</v>
      </c>
      <c r="HP265" s="1460">
        <f t="shared" si="1393"/>
        <v>0</v>
      </c>
      <c r="HQ265" s="1460">
        <f t="shared" si="1394"/>
        <v>0</v>
      </c>
      <c r="HR265" s="1460">
        <f t="shared" si="1395"/>
        <v>0</v>
      </c>
      <c r="HS265" s="1460">
        <f t="shared" si="1396"/>
        <v>0</v>
      </c>
      <c r="HT265" s="1460">
        <f t="shared" si="1397"/>
        <v>0</v>
      </c>
      <c r="HU265" s="1460">
        <f t="shared" si="1398"/>
        <v>0</v>
      </c>
      <c r="HV265" s="1460">
        <f t="shared" si="1399"/>
        <v>0</v>
      </c>
      <c r="HW265" s="1460">
        <f t="shared" si="1400"/>
        <v>0</v>
      </c>
      <c r="HX265" s="1460">
        <f t="shared" si="1401"/>
        <v>0</v>
      </c>
      <c r="HY265" s="1460">
        <f t="shared" si="1402"/>
        <v>0</v>
      </c>
      <c r="HZ265" s="1460">
        <f t="shared" si="1403"/>
        <v>0</v>
      </c>
      <c r="IA265" s="1460">
        <f t="shared" si="1404"/>
        <v>0</v>
      </c>
      <c r="IB265" s="1460">
        <f t="shared" si="1405"/>
        <v>0</v>
      </c>
      <c r="IC265" s="1460">
        <f t="shared" si="1406"/>
        <v>0</v>
      </c>
      <c r="ID265" s="1460">
        <f t="shared" si="1407"/>
        <v>0</v>
      </c>
      <c r="IE265" s="1460">
        <f t="shared" si="1408"/>
        <v>0</v>
      </c>
      <c r="IF265" s="1460">
        <f t="shared" si="1409"/>
        <v>0</v>
      </c>
      <c r="IG265" s="1460">
        <f t="shared" si="1410"/>
        <v>0</v>
      </c>
      <c r="IH265" s="1460">
        <f t="shared" si="1411"/>
        <v>0</v>
      </c>
      <c r="II265" s="1460">
        <f t="shared" si="1412"/>
        <v>0</v>
      </c>
      <c r="IJ265" s="1460">
        <f t="shared" si="1413"/>
        <v>0</v>
      </c>
      <c r="IK265" s="1460">
        <f t="shared" si="1414"/>
        <v>0</v>
      </c>
      <c r="IL265" s="1460">
        <f t="shared" si="1415"/>
        <v>0</v>
      </c>
      <c r="IM265" s="1460">
        <f t="shared" si="1416"/>
        <v>0</v>
      </c>
      <c r="IN265" s="1460">
        <f t="shared" si="1417"/>
        <v>0</v>
      </c>
      <c r="IO265" s="1460">
        <f t="shared" si="1418"/>
        <v>0</v>
      </c>
      <c r="IP265" s="1460">
        <f t="shared" si="1419"/>
        <v>0</v>
      </c>
      <c r="IQ265" s="1460">
        <f t="shared" si="1420"/>
        <v>0</v>
      </c>
      <c r="IR265" s="1460">
        <f t="shared" si="1421"/>
        <v>0</v>
      </c>
      <c r="IS265" s="1460">
        <f t="shared" si="1422"/>
        <v>0</v>
      </c>
      <c r="IT265" s="1460">
        <f t="shared" si="1423"/>
        <v>0</v>
      </c>
      <c r="IU265" s="1460">
        <f t="shared" si="1424"/>
        <v>0</v>
      </c>
      <c r="IV265" s="1460">
        <f t="shared" si="1425"/>
        <v>0</v>
      </c>
      <c r="IW265" s="1460">
        <f t="shared" si="1426"/>
        <v>0</v>
      </c>
      <c r="IX265" s="1460">
        <f t="shared" si="1427"/>
        <v>0</v>
      </c>
      <c r="IY265" s="1460">
        <f t="shared" si="1428"/>
        <v>0</v>
      </c>
      <c r="IZ265" s="1460">
        <f t="shared" si="1429"/>
        <v>0</v>
      </c>
      <c r="JA265" s="1460">
        <f t="shared" si="1430"/>
        <v>0</v>
      </c>
      <c r="JB265" s="1460">
        <f t="shared" si="1431"/>
        <v>0</v>
      </c>
      <c r="JC265" s="1460">
        <f t="shared" si="1432"/>
        <v>0</v>
      </c>
      <c r="JD265" s="1460">
        <f t="shared" si="1433"/>
        <v>0</v>
      </c>
      <c r="JE265" s="1460">
        <f t="shared" si="1434"/>
        <v>0</v>
      </c>
      <c r="JF265" s="1460">
        <f t="shared" si="1435"/>
        <v>0</v>
      </c>
      <c r="JG265" s="1460">
        <f t="shared" si="1436"/>
        <v>0</v>
      </c>
      <c r="JH265" s="1460">
        <f t="shared" si="1437"/>
        <v>0</v>
      </c>
      <c r="JI265" s="1460">
        <f t="shared" si="1438"/>
        <v>0</v>
      </c>
      <c r="JJ265" s="1460">
        <f t="shared" si="1439"/>
        <v>0</v>
      </c>
      <c r="JK265" s="1460">
        <f t="shared" si="1440"/>
        <v>0</v>
      </c>
      <c r="JL265" s="1460">
        <f t="shared" si="1441"/>
        <v>0</v>
      </c>
      <c r="JM265" s="1460">
        <f t="shared" si="1442"/>
        <v>0</v>
      </c>
      <c r="JN265" s="1460">
        <f t="shared" si="1443"/>
        <v>0</v>
      </c>
      <c r="JO265" s="1460">
        <f t="shared" si="1444"/>
        <v>0</v>
      </c>
      <c r="JP265" s="1460">
        <f t="shared" si="1445"/>
        <v>0</v>
      </c>
      <c r="JQ265" s="1460">
        <f t="shared" si="1446"/>
        <v>0</v>
      </c>
      <c r="JR265" s="1460">
        <f t="shared" si="1447"/>
        <v>0</v>
      </c>
      <c r="JS265" s="1460">
        <f t="shared" si="1448"/>
        <v>0</v>
      </c>
      <c r="JT265" s="1460">
        <f t="shared" si="1449"/>
        <v>0</v>
      </c>
      <c r="JU265" s="1460">
        <f t="shared" si="1450"/>
        <v>0</v>
      </c>
      <c r="JV265" s="1460">
        <f t="shared" si="1451"/>
        <v>0</v>
      </c>
      <c r="JW265" s="1460">
        <f t="shared" si="1452"/>
        <v>0</v>
      </c>
      <c r="JX265" s="1460">
        <f t="shared" si="1453"/>
        <v>0</v>
      </c>
      <c r="JY265" s="1460">
        <f t="shared" si="1454"/>
        <v>0</v>
      </c>
      <c r="JZ265" s="1460">
        <f t="shared" si="1455"/>
        <v>0</v>
      </c>
      <c r="KA265" s="1460">
        <f t="shared" si="1456"/>
        <v>0</v>
      </c>
      <c r="KB265" s="1460">
        <f t="shared" si="1457"/>
        <v>0</v>
      </c>
      <c r="KC265" s="1460">
        <f t="shared" si="1458"/>
        <v>0</v>
      </c>
      <c r="KD265" s="1460">
        <f t="shared" si="1459"/>
        <v>0</v>
      </c>
      <c r="KE265" s="1460">
        <f t="shared" si="1460"/>
        <v>0</v>
      </c>
      <c r="KF265" s="1460">
        <f t="shared" si="1461"/>
        <v>0</v>
      </c>
      <c r="KG265" s="1460">
        <f t="shared" si="1462"/>
        <v>0</v>
      </c>
      <c r="KH265" s="1460">
        <f t="shared" si="1463"/>
        <v>0</v>
      </c>
      <c r="KI265" s="1460">
        <f t="shared" si="1464"/>
        <v>0</v>
      </c>
      <c r="KJ265" s="1460">
        <f t="shared" si="1465"/>
        <v>0</v>
      </c>
      <c r="KK265" s="1460">
        <f t="shared" si="1466"/>
        <v>0</v>
      </c>
      <c r="KL265" s="1460">
        <f t="shared" si="1467"/>
        <v>0</v>
      </c>
      <c r="KM265" s="1460">
        <f t="shared" si="1468"/>
        <v>0</v>
      </c>
      <c r="KN265" s="1460">
        <f t="shared" si="1469"/>
        <v>0</v>
      </c>
      <c r="KO265" s="1460">
        <f t="shared" si="1470"/>
        <v>0</v>
      </c>
      <c r="KP265" s="1460">
        <f t="shared" si="1471"/>
        <v>0</v>
      </c>
      <c r="KQ265" s="1460">
        <f t="shared" si="1472"/>
        <v>0</v>
      </c>
      <c r="KR265" s="1460">
        <f t="shared" si="1473"/>
        <v>0</v>
      </c>
      <c r="KS265" s="1460">
        <f t="shared" si="1474"/>
        <v>0</v>
      </c>
      <c r="KT265" s="1460">
        <f t="shared" si="1475"/>
        <v>0</v>
      </c>
      <c r="KU265" s="1460">
        <f t="shared" si="1476"/>
        <v>0</v>
      </c>
      <c r="KV265" s="1460">
        <f t="shared" si="1477"/>
        <v>0</v>
      </c>
      <c r="KW265" s="1460">
        <f t="shared" si="1478"/>
        <v>0</v>
      </c>
      <c r="KX265" s="1460">
        <f t="shared" si="1479"/>
        <v>0</v>
      </c>
      <c r="KY265" s="1460">
        <f t="shared" si="1480"/>
        <v>0</v>
      </c>
      <c r="KZ265" s="1460">
        <f t="shared" si="1481"/>
        <v>0</v>
      </c>
      <c r="LA265" s="1460">
        <f t="shared" si="1482"/>
        <v>0</v>
      </c>
      <c r="LB265" s="1460">
        <f t="shared" si="1483"/>
        <v>0</v>
      </c>
      <c r="LC265" s="1460">
        <f t="shared" si="1484"/>
        <v>0</v>
      </c>
      <c r="LD265" s="1460">
        <f t="shared" si="1485"/>
        <v>0</v>
      </c>
      <c r="LE265" s="1460">
        <f t="shared" si="1486"/>
        <v>0</v>
      </c>
      <c r="LF265" s="1460">
        <f t="shared" si="1487"/>
        <v>0</v>
      </c>
      <c r="LG265" s="1460">
        <f t="shared" si="1488"/>
        <v>0</v>
      </c>
      <c r="LH265" s="1460">
        <f t="shared" si="1489"/>
        <v>0</v>
      </c>
      <c r="LI265" s="1460">
        <f t="shared" si="1490"/>
        <v>0</v>
      </c>
      <c r="LJ265" s="1460">
        <f t="shared" si="1491"/>
        <v>0</v>
      </c>
      <c r="LK265" s="1460">
        <f t="shared" si="1492"/>
        <v>0</v>
      </c>
      <c r="LL265" s="1460">
        <f t="shared" si="1493"/>
        <v>0</v>
      </c>
      <c r="LM265" s="1460">
        <f t="shared" si="1494"/>
        <v>0</v>
      </c>
      <c r="LN265" s="1460">
        <f t="shared" si="1495"/>
        <v>0</v>
      </c>
      <c r="LO265" s="1460">
        <f t="shared" si="1496"/>
        <v>0</v>
      </c>
      <c r="LP265" s="1460">
        <f t="shared" si="1497"/>
        <v>0</v>
      </c>
      <c r="LQ265" s="1460">
        <f t="shared" si="1498"/>
        <v>0</v>
      </c>
      <c r="LR265" s="1460">
        <f t="shared" si="1499"/>
        <v>0</v>
      </c>
      <c r="LS265" s="1460">
        <f t="shared" si="1500"/>
        <v>0</v>
      </c>
      <c r="LW265" s="1467">
        <f t="shared" si="1501"/>
        <v>0</v>
      </c>
      <c r="LX265" s="1467">
        <f t="shared" si="1502"/>
        <v>0</v>
      </c>
      <c r="LY265" s="1467">
        <f t="shared" si="1503"/>
        <v>0</v>
      </c>
      <c r="LZ265" s="1467">
        <f t="shared" si="1504"/>
        <v>0</v>
      </c>
      <c r="MA265" s="1506"/>
      <c r="MB265" s="1460">
        <f t="shared" si="1505"/>
        <v>0</v>
      </c>
      <c r="MC265" s="1460">
        <f t="shared" si="1541"/>
        <v>0</v>
      </c>
      <c r="MD265" s="1460">
        <f t="shared" si="1541"/>
        <v>0</v>
      </c>
      <c r="ME265" s="1460">
        <f t="shared" si="1541"/>
        <v>0</v>
      </c>
      <c r="MF265" s="1460">
        <f t="shared" si="1541"/>
        <v>0</v>
      </c>
      <c r="MG265" s="1460">
        <f t="shared" si="1541"/>
        <v>0</v>
      </c>
      <c r="MH265" s="1460">
        <f t="shared" si="1541"/>
        <v>0</v>
      </c>
      <c r="MI265" s="1460">
        <f t="shared" si="1541"/>
        <v>0</v>
      </c>
      <c r="MJ265" s="1460">
        <f t="shared" si="1541"/>
        <v>0</v>
      </c>
      <c r="MK265" s="1460">
        <f t="shared" si="1541"/>
        <v>0</v>
      </c>
      <c r="ML265" s="1460">
        <f t="shared" si="1541"/>
        <v>0</v>
      </c>
      <c r="MM265" s="1460">
        <f t="shared" si="1541"/>
        <v>0</v>
      </c>
      <c r="MN265" s="1460">
        <f t="shared" si="1541"/>
        <v>0</v>
      </c>
      <c r="MO265" s="1460">
        <f t="shared" si="1541"/>
        <v>0</v>
      </c>
      <c r="MP265" s="1460">
        <f t="shared" si="1541"/>
        <v>0</v>
      </c>
      <c r="MQ265" s="1460">
        <f t="shared" si="1541"/>
        <v>0</v>
      </c>
      <c r="MR265" s="1460">
        <f t="shared" si="1541"/>
        <v>0</v>
      </c>
      <c r="MS265" s="1460">
        <f t="shared" si="1546"/>
        <v>0</v>
      </c>
      <c r="MT265" s="1460">
        <f t="shared" si="1546"/>
        <v>0</v>
      </c>
      <c r="MU265" s="1460">
        <f t="shared" si="1546"/>
        <v>0</v>
      </c>
      <c r="MV265" s="1460">
        <f t="shared" si="1546"/>
        <v>0</v>
      </c>
      <c r="MW265" s="1460">
        <f t="shared" si="1546"/>
        <v>0</v>
      </c>
      <c r="MX265" s="1460">
        <f t="shared" si="1546"/>
        <v>0</v>
      </c>
      <c r="MY265" s="1460">
        <f t="shared" si="1546"/>
        <v>0</v>
      </c>
      <c r="MZ265" s="1460">
        <f t="shared" si="1546"/>
        <v>0</v>
      </c>
      <c r="NA265" s="1460">
        <f t="shared" si="1546"/>
        <v>0</v>
      </c>
      <c r="NB265" s="1460">
        <f t="shared" si="1546"/>
        <v>0</v>
      </c>
      <c r="NC265" s="1460">
        <f t="shared" si="1546"/>
        <v>0</v>
      </c>
      <c r="ND265" s="1460">
        <f t="shared" si="1546"/>
        <v>0</v>
      </c>
      <c r="NE265" s="1460">
        <f t="shared" si="1546"/>
        <v>0</v>
      </c>
      <c r="NF265" s="1460">
        <f t="shared" si="1546"/>
        <v>0</v>
      </c>
      <c r="NG265" s="1460">
        <f t="shared" si="1546"/>
        <v>0</v>
      </c>
      <c r="NH265" s="1460">
        <f t="shared" si="1546"/>
        <v>0</v>
      </c>
      <c r="NI265" s="1460">
        <f t="shared" si="1547"/>
        <v>0</v>
      </c>
      <c r="NJ265" s="1460">
        <f t="shared" si="1547"/>
        <v>0</v>
      </c>
      <c r="NK265" s="1460">
        <f t="shared" si="1547"/>
        <v>0</v>
      </c>
      <c r="NL265" s="1460">
        <f t="shared" si="1547"/>
        <v>0</v>
      </c>
      <c r="NM265" s="1460">
        <f t="shared" si="1547"/>
        <v>0</v>
      </c>
      <c r="NN265" s="1460">
        <f t="shared" si="1547"/>
        <v>0</v>
      </c>
      <c r="NO265" s="1460">
        <f t="shared" si="1547"/>
        <v>0</v>
      </c>
      <c r="NP265" s="1460">
        <f t="shared" si="1547"/>
        <v>0</v>
      </c>
      <c r="NQ265" s="1460">
        <f t="shared" si="1547"/>
        <v>0</v>
      </c>
      <c r="NR265" s="1460">
        <f t="shared" si="1547"/>
        <v>0</v>
      </c>
      <c r="NS265" s="1460">
        <f t="shared" si="1547"/>
        <v>0</v>
      </c>
      <c r="NT265" s="1460">
        <f t="shared" si="1547"/>
        <v>0</v>
      </c>
      <c r="NU265" s="1460">
        <f t="shared" si="1547"/>
        <v>0</v>
      </c>
      <c r="NV265" s="1460">
        <f t="shared" si="1547"/>
        <v>0</v>
      </c>
      <c r="NW265" s="1460">
        <f t="shared" si="1547"/>
        <v>0</v>
      </c>
      <c r="NX265" s="1460">
        <f t="shared" si="1547"/>
        <v>0</v>
      </c>
      <c r="NY265" s="1460">
        <f t="shared" si="1548"/>
        <v>0</v>
      </c>
      <c r="NZ265" s="1460">
        <f t="shared" si="1548"/>
        <v>0</v>
      </c>
      <c r="OA265" s="1460">
        <f t="shared" si="1548"/>
        <v>0</v>
      </c>
      <c r="OB265" s="1460">
        <f t="shared" si="1548"/>
        <v>0</v>
      </c>
      <c r="OC265" s="1460">
        <f t="shared" si="1548"/>
        <v>0</v>
      </c>
      <c r="OD265" s="1460">
        <f t="shared" si="1548"/>
        <v>0</v>
      </c>
      <c r="OE265" s="1460">
        <f t="shared" si="1548"/>
        <v>0</v>
      </c>
      <c r="OF265" s="1460">
        <f t="shared" si="1548"/>
        <v>0</v>
      </c>
      <c r="OG265" s="1460">
        <f t="shared" si="1548"/>
        <v>0</v>
      </c>
      <c r="OH265" s="1460">
        <f t="shared" si="1548"/>
        <v>0</v>
      </c>
      <c r="OI265" s="1460">
        <f t="shared" si="1548"/>
        <v>0</v>
      </c>
      <c r="OJ265" s="1460">
        <f t="shared" si="1548"/>
        <v>0</v>
      </c>
      <c r="OK265" s="1460">
        <f t="shared" si="1548"/>
        <v>0</v>
      </c>
      <c r="OL265" s="1460">
        <f t="shared" si="1548"/>
        <v>0</v>
      </c>
      <c r="OM265" s="1460">
        <f t="shared" si="1548"/>
        <v>0</v>
      </c>
      <c r="ON265" s="1460">
        <f t="shared" si="1548"/>
        <v>0</v>
      </c>
      <c r="OO265" s="1460">
        <f t="shared" si="1513"/>
        <v>0</v>
      </c>
      <c r="OP265" s="1460">
        <f t="shared" si="1543"/>
        <v>0</v>
      </c>
      <c r="OQ265" s="1460">
        <f t="shared" si="1543"/>
        <v>0</v>
      </c>
      <c r="OR265" s="1460">
        <f t="shared" si="1543"/>
        <v>0</v>
      </c>
      <c r="OS265" s="1460">
        <f t="shared" si="1543"/>
        <v>0</v>
      </c>
      <c r="OT265" s="1460">
        <f t="shared" si="1543"/>
        <v>0</v>
      </c>
      <c r="OU265" s="1460">
        <f t="shared" si="1543"/>
        <v>0</v>
      </c>
      <c r="OV265" s="1460">
        <f t="shared" si="1543"/>
        <v>0</v>
      </c>
      <c r="OW265" s="1460">
        <f t="shared" si="1543"/>
        <v>0</v>
      </c>
      <c r="OX265" s="1460">
        <f t="shared" si="1543"/>
        <v>0</v>
      </c>
      <c r="OY265" s="1460">
        <f t="shared" si="1543"/>
        <v>0</v>
      </c>
      <c r="OZ265" s="1460">
        <f t="shared" si="1543"/>
        <v>0</v>
      </c>
      <c r="PA265" s="1460">
        <f t="shared" si="1543"/>
        <v>0</v>
      </c>
      <c r="PB265" s="1460">
        <f t="shared" si="1543"/>
        <v>0</v>
      </c>
      <c r="PC265" s="1460">
        <f t="shared" si="1543"/>
        <v>0</v>
      </c>
      <c r="PD265" s="1460">
        <f t="shared" si="1543"/>
        <v>0</v>
      </c>
      <c r="PE265" s="1460">
        <f t="shared" si="1543"/>
        <v>0</v>
      </c>
      <c r="PF265" s="1460">
        <f t="shared" si="1544"/>
        <v>0</v>
      </c>
      <c r="PG265" s="1460">
        <f t="shared" si="1544"/>
        <v>0</v>
      </c>
      <c r="PH265" s="1460">
        <f t="shared" si="1544"/>
        <v>0</v>
      </c>
      <c r="PI265" s="1460">
        <f t="shared" si="1544"/>
        <v>0</v>
      </c>
      <c r="PJ265" s="1460">
        <f t="shared" si="1544"/>
        <v>0</v>
      </c>
      <c r="PK265" s="1460">
        <f t="shared" si="1544"/>
        <v>0</v>
      </c>
      <c r="PL265" s="1460">
        <f t="shared" si="1544"/>
        <v>0</v>
      </c>
      <c r="PM265" s="1460">
        <f t="shared" si="1544"/>
        <v>0</v>
      </c>
      <c r="PN265" s="1460">
        <f t="shared" si="1544"/>
        <v>0</v>
      </c>
      <c r="PO265" s="1460">
        <f t="shared" si="1544"/>
        <v>0</v>
      </c>
      <c r="PP265" s="1460">
        <f t="shared" si="1544"/>
        <v>0</v>
      </c>
      <c r="PQ265" s="1460">
        <f t="shared" si="1544"/>
        <v>0</v>
      </c>
      <c r="PR265" s="1460">
        <f t="shared" si="1544"/>
        <v>0</v>
      </c>
      <c r="PS265" s="1460">
        <f t="shared" si="1544"/>
        <v>0</v>
      </c>
      <c r="PT265" s="1460">
        <f t="shared" si="1544"/>
        <v>0</v>
      </c>
      <c r="PU265" s="1460">
        <f t="shared" si="1544"/>
        <v>0</v>
      </c>
      <c r="PV265" s="1460">
        <f t="shared" si="1545"/>
        <v>0</v>
      </c>
      <c r="PW265" s="1460">
        <f t="shared" si="1545"/>
        <v>0</v>
      </c>
      <c r="PX265" s="1460">
        <f t="shared" si="1545"/>
        <v>0</v>
      </c>
      <c r="PY265" s="1460">
        <f t="shared" si="1545"/>
        <v>0</v>
      </c>
      <c r="PZ265" s="1460">
        <f t="shared" si="1545"/>
        <v>0</v>
      </c>
      <c r="QA265" s="1460">
        <f t="shared" si="1545"/>
        <v>0</v>
      </c>
      <c r="QB265" s="1460">
        <f t="shared" si="1545"/>
        <v>0</v>
      </c>
      <c r="QC265" s="1460">
        <f t="shared" si="1545"/>
        <v>0</v>
      </c>
      <c r="QD265" s="1460">
        <f t="shared" si="1545"/>
        <v>0</v>
      </c>
      <c r="QE265" s="1460">
        <f t="shared" si="1545"/>
        <v>0</v>
      </c>
      <c r="QF265" s="1460">
        <f t="shared" si="1545"/>
        <v>0</v>
      </c>
      <c r="QG265" s="1460">
        <f t="shared" si="1545"/>
        <v>0</v>
      </c>
      <c r="QH265" s="1460">
        <f t="shared" si="1545"/>
        <v>0</v>
      </c>
      <c r="QI265" s="1460">
        <f t="shared" si="1545"/>
        <v>0</v>
      </c>
      <c r="QJ265" s="1460">
        <f t="shared" si="1545"/>
        <v>0</v>
      </c>
      <c r="QK265" s="1460">
        <f t="shared" si="1545"/>
        <v>0</v>
      </c>
      <c r="QL265" s="1460">
        <f t="shared" si="1532"/>
        <v>0</v>
      </c>
      <c r="QM265" s="1460">
        <f t="shared" si="1532"/>
        <v>0</v>
      </c>
      <c r="QN265" s="1460">
        <f t="shared" si="1532"/>
        <v>0</v>
      </c>
      <c r="QO265" s="1460">
        <f t="shared" si="1532"/>
        <v>0</v>
      </c>
      <c r="QP265" s="1460">
        <f t="shared" si="1532"/>
        <v>0</v>
      </c>
      <c r="QQ265" s="1460">
        <f t="shared" si="1532"/>
        <v>0</v>
      </c>
    </row>
    <row r="266" spans="1:459" s="1466" customFormat="1" ht="22.5" customHeight="1">
      <c r="A266" s="1468"/>
      <c r="B266" s="1469"/>
      <c r="C266" s="1469"/>
      <c r="D266" s="1470"/>
      <c r="E266" s="1471"/>
      <c r="F266" s="1472"/>
      <c r="G266" s="1472"/>
      <c r="H266" s="1473">
        <f t="shared" si="1342"/>
        <v>0</v>
      </c>
      <c r="I266" s="1474">
        <v>0</v>
      </c>
      <c r="J266" s="1475">
        <f t="shared" si="437"/>
        <v>0</v>
      </c>
      <c r="K266" s="1476">
        <v>0</v>
      </c>
      <c r="L266" s="1477">
        <f t="shared" si="1343"/>
        <v>0</v>
      </c>
      <c r="M266" s="1477">
        <f t="shared" si="1344"/>
        <v>0</v>
      </c>
      <c r="N266" s="1478"/>
      <c r="O266" s="1479">
        <v>0</v>
      </c>
      <c r="P266" s="1480">
        <v>0</v>
      </c>
      <c r="Q266" s="1828">
        <v>0</v>
      </c>
      <c r="R266" s="1831">
        <f t="shared" si="1345"/>
        <v>0</v>
      </c>
      <c r="S266" s="1481">
        <f>IF(AND(SUM(O266:Q266)=0,N266="NNN"),MIN('Operating History and Pro Forma'!$M$33,'Operating History and Pro Forma'!$T$15)*D266,SUM(O266:Q266)*D266)</f>
        <v>0</v>
      </c>
      <c r="T266" s="1482">
        <f t="shared" si="1346"/>
        <v>0</v>
      </c>
      <c r="U266" s="1483">
        <f t="shared" si="1347"/>
        <v>0</v>
      </c>
      <c r="V266" s="1480"/>
      <c r="W266" s="1514"/>
      <c r="X266" s="1486" t="str">
        <f t="shared" si="1348"/>
        <v/>
      </c>
      <c r="Y266" s="1487">
        <f t="shared" si="1349"/>
        <v>0</v>
      </c>
      <c r="Z266" s="1488"/>
      <c r="AA266" s="1488"/>
      <c r="AB266" s="1488"/>
      <c r="AC266" s="1488"/>
      <c r="AD266" s="1489">
        <f t="shared" si="1350"/>
        <v>0</v>
      </c>
      <c r="AE266" s="1490" t="str">
        <f t="shared" si="1351"/>
        <v/>
      </c>
      <c r="AF266" s="1491">
        <f t="shared" si="1352"/>
        <v>0</v>
      </c>
      <c r="AG266" s="1492">
        <f t="shared" si="1353"/>
        <v>0</v>
      </c>
      <c r="AH266" s="1493">
        <f t="shared" si="1526"/>
        <v>0</v>
      </c>
      <c r="AI266" s="1493">
        <f t="shared" si="1526"/>
        <v>0</v>
      </c>
      <c r="AJ266" s="1494">
        <f t="shared" si="1526"/>
        <v>0</v>
      </c>
      <c r="AK266" s="1494">
        <f t="shared" si="1526"/>
        <v>0</v>
      </c>
      <c r="AL266" s="1495">
        <f t="shared" si="1526"/>
        <v>0</v>
      </c>
      <c r="AM266" s="1496">
        <f t="shared" si="1526"/>
        <v>0</v>
      </c>
      <c r="AN266" s="1497">
        <f t="shared" si="399"/>
        <v>0</v>
      </c>
      <c r="AO266" s="1498">
        <f t="shared" si="1327"/>
        <v>0</v>
      </c>
      <c r="AP266" s="1499">
        <f t="shared" si="1354"/>
        <v>0</v>
      </c>
      <c r="AQ266" s="1500">
        <f t="shared" si="1355"/>
        <v>0</v>
      </c>
      <c r="AR266" s="1501">
        <f t="shared" si="1356"/>
        <v>0</v>
      </c>
      <c r="AS266" s="1498">
        <f t="shared" si="1324"/>
        <v>0</v>
      </c>
      <c r="AT266" s="1501">
        <f t="shared" si="1357"/>
        <v>0</v>
      </c>
      <c r="AU266" s="1498">
        <f t="shared" si="1358"/>
        <v>1</v>
      </c>
      <c r="AV266" s="1498">
        <f t="shared" si="1359"/>
        <v>2</v>
      </c>
      <c r="AW266" s="1499">
        <f t="shared" si="1360"/>
        <v>0</v>
      </c>
      <c r="AX266" s="1502">
        <f t="shared" si="1361"/>
        <v>0</v>
      </c>
      <c r="AY266" s="1503">
        <f t="shared" si="1362"/>
        <v>0</v>
      </c>
      <c r="AZ266" s="1498">
        <f t="shared" si="1363"/>
        <v>2</v>
      </c>
      <c r="BA266" s="1498">
        <f t="shared" si="1364"/>
        <v>3</v>
      </c>
      <c r="BB266" s="1499">
        <f t="shared" si="1365"/>
        <v>0</v>
      </c>
      <c r="BC266" s="1502">
        <f t="shared" si="1366"/>
        <v>0</v>
      </c>
      <c r="BD266" s="1503">
        <f t="shared" si="1367"/>
        <v>0</v>
      </c>
      <c r="BE266" s="1498">
        <f t="shared" si="1368"/>
        <v>3</v>
      </c>
      <c r="BF266" s="1498">
        <f t="shared" si="1369"/>
        <v>4</v>
      </c>
      <c r="BG266" s="1499">
        <f t="shared" si="1370"/>
        <v>0</v>
      </c>
      <c r="BH266" s="1502">
        <f t="shared" si="1371"/>
        <v>0</v>
      </c>
      <c r="BI266" s="1502">
        <f t="shared" si="1372"/>
        <v>0</v>
      </c>
      <c r="BJ266" s="1504">
        <f t="shared" si="1373"/>
        <v>1900</v>
      </c>
      <c r="BK266" s="1505" t="str">
        <f t="shared" si="1374"/>
        <v/>
      </c>
      <c r="BL266" s="1506"/>
      <c r="BM266" s="1507">
        <f t="shared" si="1375"/>
        <v>0</v>
      </c>
      <c r="BN266" s="1508">
        <f t="shared" si="1540"/>
        <v>0</v>
      </c>
      <c r="BO266" s="1508">
        <f t="shared" si="1540"/>
        <v>0</v>
      </c>
      <c r="BP266" s="1508">
        <f t="shared" si="1540"/>
        <v>0</v>
      </c>
      <c r="BQ266" s="1508">
        <f t="shared" si="1540"/>
        <v>0</v>
      </c>
      <c r="BR266" s="1508">
        <f t="shared" si="1540"/>
        <v>0</v>
      </c>
      <c r="BS266" s="1508">
        <f t="shared" si="1540"/>
        <v>0</v>
      </c>
      <c r="BT266" s="1508">
        <f t="shared" si="1540"/>
        <v>0</v>
      </c>
      <c r="BU266" s="1508">
        <f t="shared" si="1540"/>
        <v>0</v>
      </c>
      <c r="BV266" s="1508">
        <f t="shared" si="1540"/>
        <v>0</v>
      </c>
      <c r="BW266" s="1508">
        <f t="shared" si="1540"/>
        <v>0</v>
      </c>
      <c r="BX266" s="1508">
        <f t="shared" si="1540"/>
        <v>0</v>
      </c>
      <c r="BY266" s="1507">
        <f t="shared" si="1540"/>
        <v>0</v>
      </c>
      <c r="BZ266" s="1508">
        <f t="shared" si="1540"/>
        <v>0</v>
      </c>
      <c r="CA266" s="1508">
        <f t="shared" si="1540"/>
        <v>0</v>
      </c>
      <c r="CB266" s="1508">
        <f t="shared" si="1540"/>
        <v>0</v>
      </c>
      <c r="CC266" s="1508">
        <f t="shared" si="1540"/>
        <v>0</v>
      </c>
      <c r="CD266" s="1508">
        <f t="shared" si="1550"/>
        <v>0</v>
      </c>
      <c r="CE266" s="1508">
        <f t="shared" si="1550"/>
        <v>0</v>
      </c>
      <c r="CF266" s="1508">
        <f t="shared" si="1550"/>
        <v>0</v>
      </c>
      <c r="CG266" s="1508">
        <f t="shared" si="1550"/>
        <v>0</v>
      </c>
      <c r="CH266" s="1508">
        <f t="shared" si="1550"/>
        <v>0</v>
      </c>
      <c r="CI266" s="1508">
        <f t="shared" si="1550"/>
        <v>0</v>
      </c>
      <c r="CJ266" s="1509">
        <f t="shared" si="1550"/>
        <v>0</v>
      </c>
      <c r="CK266" s="1507">
        <f t="shared" si="1550"/>
        <v>0</v>
      </c>
      <c r="CL266" s="1508">
        <f t="shared" si="1550"/>
        <v>0</v>
      </c>
      <c r="CM266" s="1508">
        <f t="shared" si="1550"/>
        <v>0</v>
      </c>
      <c r="CN266" s="1508">
        <f t="shared" si="1550"/>
        <v>0</v>
      </c>
      <c r="CO266" s="1508">
        <f t="shared" si="1550"/>
        <v>0</v>
      </c>
      <c r="CP266" s="1508">
        <f t="shared" si="1550"/>
        <v>0</v>
      </c>
      <c r="CQ266" s="1508">
        <f t="shared" si="1550"/>
        <v>0</v>
      </c>
      <c r="CR266" s="1508">
        <f t="shared" si="1550"/>
        <v>0</v>
      </c>
      <c r="CS266" s="1508">
        <f t="shared" si="1550"/>
        <v>0</v>
      </c>
      <c r="CT266" s="1508">
        <f t="shared" si="1551"/>
        <v>0</v>
      </c>
      <c r="CU266" s="1508">
        <f t="shared" si="1551"/>
        <v>0</v>
      </c>
      <c r="CV266" s="1509">
        <f t="shared" si="1551"/>
        <v>0</v>
      </c>
      <c r="CW266" s="1508">
        <f t="shared" si="1551"/>
        <v>0</v>
      </c>
      <c r="CX266" s="1508">
        <f t="shared" si="1551"/>
        <v>0</v>
      </c>
      <c r="CY266" s="1508">
        <f t="shared" si="1551"/>
        <v>0</v>
      </c>
      <c r="CZ266" s="1508">
        <f t="shared" si="1551"/>
        <v>0</v>
      </c>
      <c r="DA266" s="1508">
        <f t="shared" si="1551"/>
        <v>0</v>
      </c>
      <c r="DB266" s="1508">
        <f t="shared" si="1551"/>
        <v>0</v>
      </c>
      <c r="DC266" s="1508">
        <f t="shared" si="1551"/>
        <v>0</v>
      </c>
      <c r="DD266" s="1508">
        <f t="shared" si="1551"/>
        <v>0</v>
      </c>
      <c r="DE266" s="1508">
        <f t="shared" si="1551"/>
        <v>0</v>
      </c>
      <c r="DF266" s="1508">
        <f t="shared" si="1551"/>
        <v>0</v>
      </c>
      <c r="DG266" s="1508">
        <f t="shared" si="1551"/>
        <v>0</v>
      </c>
      <c r="DH266" s="1509">
        <f t="shared" si="1551"/>
        <v>0</v>
      </c>
      <c r="DI266" s="1508">
        <f t="shared" si="1551"/>
        <v>0</v>
      </c>
      <c r="DJ266" s="1508">
        <f t="shared" si="1552"/>
        <v>0</v>
      </c>
      <c r="DK266" s="1508">
        <f t="shared" si="1552"/>
        <v>0</v>
      </c>
      <c r="DL266" s="1508">
        <f t="shared" si="1552"/>
        <v>0</v>
      </c>
      <c r="DM266" s="1508">
        <f t="shared" si="1552"/>
        <v>0</v>
      </c>
      <c r="DN266" s="1508">
        <f t="shared" si="1552"/>
        <v>0</v>
      </c>
      <c r="DO266" s="1508">
        <f t="shared" si="1552"/>
        <v>0</v>
      </c>
      <c r="DP266" s="1508">
        <f t="shared" si="1552"/>
        <v>0</v>
      </c>
      <c r="DQ266" s="1508">
        <f t="shared" si="1552"/>
        <v>0</v>
      </c>
      <c r="DR266" s="1508">
        <f t="shared" si="1552"/>
        <v>0</v>
      </c>
      <c r="DS266" s="1508">
        <f t="shared" si="1552"/>
        <v>0</v>
      </c>
      <c r="DT266" s="1509">
        <f t="shared" si="1552"/>
        <v>0</v>
      </c>
      <c r="DU266" s="1507">
        <f t="shared" si="1552"/>
        <v>0</v>
      </c>
      <c r="DV266" s="1508">
        <f t="shared" si="1552"/>
        <v>0</v>
      </c>
      <c r="DW266" s="1508">
        <f t="shared" si="1552"/>
        <v>0</v>
      </c>
      <c r="DX266" s="1508">
        <f t="shared" si="1552"/>
        <v>0</v>
      </c>
      <c r="DY266" s="1508">
        <f t="shared" si="1552"/>
        <v>0</v>
      </c>
      <c r="DZ266" s="1508">
        <f t="shared" si="1553"/>
        <v>0</v>
      </c>
      <c r="EA266" s="1508">
        <f t="shared" si="1553"/>
        <v>0</v>
      </c>
      <c r="EB266" s="1508">
        <f t="shared" si="1553"/>
        <v>0</v>
      </c>
      <c r="EC266" s="1508">
        <f t="shared" si="1553"/>
        <v>0</v>
      </c>
      <c r="ED266" s="1508">
        <f t="shared" si="1553"/>
        <v>0</v>
      </c>
      <c r="EE266" s="1508">
        <f t="shared" si="1553"/>
        <v>0</v>
      </c>
      <c r="EF266" s="1508">
        <f t="shared" si="1553"/>
        <v>0</v>
      </c>
      <c r="EG266" s="1507">
        <f t="shared" si="1553"/>
        <v>0</v>
      </c>
      <c r="EH266" s="1508">
        <f t="shared" si="1553"/>
        <v>0</v>
      </c>
      <c r="EI266" s="1508">
        <f t="shared" si="1553"/>
        <v>0</v>
      </c>
      <c r="EJ266" s="1508">
        <f t="shared" si="1553"/>
        <v>0</v>
      </c>
      <c r="EK266" s="1508">
        <f t="shared" si="1553"/>
        <v>0</v>
      </c>
      <c r="EL266" s="1508">
        <f t="shared" si="1553"/>
        <v>0</v>
      </c>
      <c r="EM266" s="1508">
        <f t="shared" si="1553"/>
        <v>0</v>
      </c>
      <c r="EN266" s="1508">
        <f t="shared" si="1553"/>
        <v>0</v>
      </c>
      <c r="EO266" s="1508">
        <f t="shared" si="1553"/>
        <v>0</v>
      </c>
      <c r="EP266" s="1508">
        <f t="shared" si="1554"/>
        <v>0</v>
      </c>
      <c r="EQ266" s="1508">
        <f t="shared" si="1554"/>
        <v>0</v>
      </c>
      <c r="ER266" s="1509">
        <f t="shared" si="1554"/>
        <v>0</v>
      </c>
      <c r="ES266" s="1507">
        <f t="shared" si="1554"/>
        <v>0</v>
      </c>
      <c r="ET266" s="1508">
        <f t="shared" si="1554"/>
        <v>0</v>
      </c>
      <c r="EU266" s="1508">
        <f t="shared" si="1554"/>
        <v>0</v>
      </c>
      <c r="EV266" s="1508">
        <f t="shared" si="1554"/>
        <v>0</v>
      </c>
      <c r="EW266" s="1508">
        <f t="shared" si="1554"/>
        <v>0</v>
      </c>
      <c r="EX266" s="1508">
        <f t="shared" si="1554"/>
        <v>0</v>
      </c>
      <c r="EY266" s="1508">
        <f t="shared" si="1554"/>
        <v>0</v>
      </c>
      <c r="EZ266" s="1508">
        <f t="shared" si="1554"/>
        <v>0</v>
      </c>
      <c r="FA266" s="1508">
        <f t="shared" si="1554"/>
        <v>0</v>
      </c>
      <c r="FB266" s="1508">
        <f t="shared" si="1554"/>
        <v>0</v>
      </c>
      <c r="FC266" s="1508">
        <f t="shared" si="1554"/>
        <v>0</v>
      </c>
      <c r="FD266" s="1509">
        <f t="shared" si="1554"/>
        <v>0</v>
      </c>
      <c r="FE266" s="1508">
        <f t="shared" si="1554"/>
        <v>0</v>
      </c>
      <c r="FF266" s="1508">
        <f t="shared" si="1339"/>
        <v>0</v>
      </c>
      <c r="FG266" s="1508">
        <f t="shared" si="1549"/>
        <v>0</v>
      </c>
      <c r="FH266" s="1508">
        <f t="shared" si="1549"/>
        <v>0</v>
      </c>
      <c r="FI266" s="1508">
        <f t="shared" si="1549"/>
        <v>0</v>
      </c>
      <c r="FJ266" s="1508">
        <f t="shared" si="1549"/>
        <v>0</v>
      </c>
      <c r="FK266" s="1508">
        <f t="shared" si="1549"/>
        <v>0</v>
      </c>
      <c r="FL266" s="1508">
        <f t="shared" si="1549"/>
        <v>0</v>
      </c>
      <c r="FM266" s="1508">
        <f t="shared" si="1549"/>
        <v>0</v>
      </c>
      <c r="FN266" s="1508">
        <f t="shared" si="1549"/>
        <v>0</v>
      </c>
      <c r="FO266" s="1508">
        <f t="shared" si="1549"/>
        <v>0</v>
      </c>
      <c r="FP266" s="1509">
        <f t="shared" si="1549"/>
        <v>0</v>
      </c>
      <c r="FQ266" s="1508">
        <f t="shared" si="1549"/>
        <v>0</v>
      </c>
      <c r="FR266" s="1508">
        <f t="shared" si="1549"/>
        <v>0</v>
      </c>
      <c r="FS266" s="1508">
        <f t="shared" si="1549"/>
        <v>0</v>
      </c>
      <c r="FT266" s="1508">
        <f t="shared" si="1549"/>
        <v>0</v>
      </c>
      <c r="FU266" s="1508">
        <f t="shared" si="1549"/>
        <v>0</v>
      </c>
      <c r="FV266" s="1508">
        <f t="shared" si="1549"/>
        <v>0</v>
      </c>
      <c r="FW266" s="1508">
        <f t="shared" si="1527"/>
        <v>0</v>
      </c>
      <c r="FX266" s="1508">
        <f t="shared" si="1527"/>
        <v>0</v>
      </c>
      <c r="FY266" s="1508">
        <f t="shared" si="1527"/>
        <v>0</v>
      </c>
      <c r="FZ266" s="1508">
        <f t="shared" si="1527"/>
        <v>0</v>
      </c>
      <c r="GA266" s="1508">
        <f t="shared" si="1527"/>
        <v>0</v>
      </c>
      <c r="GB266" s="1509">
        <f t="shared" si="1527"/>
        <v>0</v>
      </c>
      <c r="GC266" s="1506"/>
      <c r="GD266" s="1458">
        <f t="shared" si="1377"/>
        <v>1</v>
      </c>
      <c r="GE266" s="1510">
        <f t="shared" si="1528"/>
        <v>0</v>
      </c>
      <c r="GF266" s="1511">
        <f t="shared" si="1528"/>
        <v>0</v>
      </c>
      <c r="GG266" s="1511">
        <f t="shared" si="1528"/>
        <v>0</v>
      </c>
      <c r="GH266" s="1511">
        <f t="shared" si="1528"/>
        <v>0</v>
      </c>
      <c r="GI266" s="1511">
        <f t="shared" si="1528"/>
        <v>0</v>
      </c>
      <c r="GJ266" s="1511">
        <f t="shared" si="1528"/>
        <v>0</v>
      </c>
      <c r="GK266" s="1511">
        <f t="shared" si="1528"/>
        <v>0</v>
      </c>
      <c r="GL266" s="1511">
        <f t="shared" si="1528"/>
        <v>0</v>
      </c>
      <c r="GM266" s="1511">
        <f t="shared" si="1528"/>
        <v>0</v>
      </c>
      <c r="GN266" s="1512">
        <f t="shared" si="1528"/>
        <v>0</v>
      </c>
      <c r="GO266" s="1513">
        <f t="shared" si="1378"/>
        <v>0</v>
      </c>
      <c r="GP266" s="1506"/>
      <c r="GQ266" s="1510">
        <f t="shared" si="1539"/>
        <v>0</v>
      </c>
      <c r="GR266" s="1511">
        <f t="shared" si="1542"/>
        <v>0</v>
      </c>
      <c r="GS266" s="1511">
        <f t="shared" si="1542"/>
        <v>0</v>
      </c>
      <c r="GT266" s="1511">
        <f t="shared" si="1542"/>
        <v>0</v>
      </c>
      <c r="GU266" s="1511">
        <f t="shared" si="1542"/>
        <v>0</v>
      </c>
      <c r="GV266" s="1511">
        <f t="shared" si="1542"/>
        <v>0</v>
      </c>
      <c r="GW266" s="1511">
        <f t="shared" si="1542"/>
        <v>0</v>
      </c>
      <c r="GX266" s="1511">
        <f t="shared" si="1542"/>
        <v>0</v>
      </c>
      <c r="GY266" s="1511">
        <f t="shared" si="1542"/>
        <v>0</v>
      </c>
      <c r="GZ266" s="1512">
        <f t="shared" si="1542"/>
        <v>0</v>
      </c>
      <c r="HA266" s="1513">
        <f t="shared" si="1379"/>
        <v>0</v>
      </c>
      <c r="HB266" s="1506">
        <f t="shared" si="1380"/>
        <v>1</v>
      </c>
      <c r="HC266" s="1506"/>
      <c r="HD266" s="1508">
        <f t="shared" si="1381"/>
        <v>0</v>
      </c>
      <c r="HE266" s="1460">
        <f t="shared" si="1382"/>
        <v>0</v>
      </c>
      <c r="HF266" s="1460">
        <f t="shared" si="1383"/>
        <v>0</v>
      </c>
      <c r="HG266" s="1460">
        <f t="shared" si="1384"/>
        <v>0</v>
      </c>
      <c r="HH266" s="1460">
        <f t="shared" si="1385"/>
        <v>0</v>
      </c>
      <c r="HI266" s="1460">
        <f t="shared" si="1386"/>
        <v>0</v>
      </c>
      <c r="HJ266" s="1460">
        <f t="shared" si="1387"/>
        <v>0</v>
      </c>
      <c r="HK266" s="1460">
        <f t="shared" si="1388"/>
        <v>0</v>
      </c>
      <c r="HL266" s="1460">
        <f t="shared" si="1389"/>
        <v>0</v>
      </c>
      <c r="HM266" s="1460">
        <f t="shared" si="1390"/>
        <v>0</v>
      </c>
      <c r="HN266" s="1460">
        <f t="shared" si="1391"/>
        <v>0</v>
      </c>
      <c r="HO266" s="1460">
        <f t="shared" si="1392"/>
        <v>0</v>
      </c>
      <c r="HP266" s="1460">
        <f t="shared" si="1393"/>
        <v>0</v>
      </c>
      <c r="HQ266" s="1460">
        <f t="shared" si="1394"/>
        <v>0</v>
      </c>
      <c r="HR266" s="1460">
        <f t="shared" si="1395"/>
        <v>0</v>
      </c>
      <c r="HS266" s="1460">
        <f t="shared" si="1396"/>
        <v>0</v>
      </c>
      <c r="HT266" s="1460">
        <f t="shared" si="1397"/>
        <v>0</v>
      </c>
      <c r="HU266" s="1460">
        <f t="shared" si="1398"/>
        <v>0</v>
      </c>
      <c r="HV266" s="1460">
        <f t="shared" si="1399"/>
        <v>0</v>
      </c>
      <c r="HW266" s="1460">
        <f t="shared" si="1400"/>
        <v>0</v>
      </c>
      <c r="HX266" s="1460">
        <f t="shared" si="1401"/>
        <v>0</v>
      </c>
      <c r="HY266" s="1460">
        <f t="shared" si="1402"/>
        <v>0</v>
      </c>
      <c r="HZ266" s="1460">
        <f t="shared" si="1403"/>
        <v>0</v>
      </c>
      <c r="IA266" s="1460">
        <f t="shared" si="1404"/>
        <v>0</v>
      </c>
      <c r="IB266" s="1460">
        <f t="shared" si="1405"/>
        <v>0</v>
      </c>
      <c r="IC266" s="1460">
        <f t="shared" si="1406"/>
        <v>0</v>
      </c>
      <c r="ID266" s="1460">
        <f t="shared" si="1407"/>
        <v>0</v>
      </c>
      <c r="IE266" s="1460">
        <f t="shared" si="1408"/>
        <v>0</v>
      </c>
      <c r="IF266" s="1460">
        <f t="shared" si="1409"/>
        <v>0</v>
      </c>
      <c r="IG266" s="1460">
        <f t="shared" si="1410"/>
        <v>0</v>
      </c>
      <c r="IH266" s="1460">
        <f t="shared" si="1411"/>
        <v>0</v>
      </c>
      <c r="II266" s="1460">
        <f t="shared" si="1412"/>
        <v>0</v>
      </c>
      <c r="IJ266" s="1460">
        <f t="shared" si="1413"/>
        <v>0</v>
      </c>
      <c r="IK266" s="1460">
        <f t="shared" si="1414"/>
        <v>0</v>
      </c>
      <c r="IL266" s="1460">
        <f t="shared" si="1415"/>
        <v>0</v>
      </c>
      <c r="IM266" s="1460">
        <f t="shared" si="1416"/>
        <v>0</v>
      </c>
      <c r="IN266" s="1460">
        <f t="shared" si="1417"/>
        <v>0</v>
      </c>
      <c r="IO266" s="1460">
        <f t="shared" si="1418"/>
        <v>0</v>
      </c>
      <c r="IP266" s="1460">
        <f t="shared" si="1419"/>
        <v>0</v>
      </c>
      <c r="IQ266" s="1460">
        <f t="shared" si="1420"/>
        <v>0</v>
      </c>
      <c r="IR266" s="1460">
        <f t="shared" si="1421"/>
        <v>0</v>
      </c>
      <c r="IS266" s="1460">
        <f t="shared" si="1422"/>
        <v>0</v>
      </c>
      <c r="IT266" s="1460">
        <f t="shared" si="1423"/>
        <v>0</v>
      </c>
      <c r="IU266" s="1460">
        <f t="shared" si="1424"/>
        <v>0</v>
      </c>
      <c r="IV266" s="1460">
        <f t="shared" si="1425"/>
        <v>0</v>
      </c>
      <c r="IW266" s="1460">
        <f t="shared" si="1426"/>
        <v>0</v>
      </c>
      <c r="IX266" s="1460">
        <f t="shared" si="1427"/>
        <v>0</v>
      </c>
      <c r="IY266" s="1460">
        <f t="shared" si="1428"/>
        <v>0</v>
      </c>
      <c r="IZ266" s="1460">
        <f t="shared" si="1429"/>
        <v>0</v>
      </c>
      <c r="JA266" s="1460">
        <f t="shared" si="1430"/>
        <v>0</v>
      </c>
      <c r="JB266" s="1460">
        <f t="shared" si="1431"/>
        <v>0</v>
      </c>
      <c r="JC266" s="1460">
        <f t="shared" si="1432"/>
        <v>0</v>
      </c>
      <c r="JD266" s="1460">
        <f t="shared" si="1433"/>
        <v>0</v>
      </c>
      <c r="JE266" s="1460">
        <f t="shared" si="1434"/>
        <v>0</v>
      </c>
      <c r="JF266" s="1460">
        <f t="shared" si="1435"/>
        <v>0</v>
      </c>
      <c r="JG266" s="1460">
        <f t="shared" si="1436"/>
        <v>0</v>
      </c>
      <c r="JH266" s="1460">
        <f t="shared" si="1437"/>
        <v>0</v>
      </c>
      <c r="JI266" s="1460">
        <f t="shared" si="1438"/>
        <v>0</v>
      </c>
      <c r="JJ266" s="1460">
        <f t="shared" si="1439"/>
        <v>0</v>
      </c>
      <c r="JK266" s="1460">
        <f t="shared" si="1440"/>
        <v>0</v>
      </c>
      <c r="JL266" s="1460">
        <f t="shared" si="1441"/>
        <v>0</v>
      </c>
      <c r="JM266" s="1460">
        <f t="shared" si="1442"/>
        <v>0</v>
      </c>
      <c r="JN266" s="1460">
        <f t="shared" si="1443"/>
        <v>0</v>
      </c>
      <c r="JO266" s="1460">
        <f t="shared" si="1444"/>
        <v>0</v>
      </c>
      <c r="JP266" s="1460">
        <f t="shared" si="1445"/>
        <v>0</v>
      </c>
      <c r="JQ266" s="1460">
        <f t="shared" si="1446"/>
        <v>0</v>
      </c>
      <c r="JR266" s="1460">
        <f t="shared" si="1447"/>
        <v>0</v>
      </c>
      <c r="JS266" s="1460">
        <f t="shared" si="1448"/>
        <v>0</v>
      </c>
      <c r="JT266" s="1460">
        <f t="shared" si="1449"/>
        <v>0</v>
      </c>
      <c r="JU266" s="1460">
        <f t="shared" si="1450"/>
        <v>0</v>
      </c>
      <c r="JV266" s="1460">
        <f t="shared" si="1451"/>
        <v>0</v>
      </c>
      <c r="JW266" s="1460">
        <f t="shared" si="1452"/>
        <v>0</v>
      </c>
      <c r="JX266" s="1460">
        <f t="shared" si="1453"/>
        <v>0</v>
      </c>
      <c r="JY266" s="1460">
        <f t="shared" si="1454"/>
        <v>0</v>
      </c>
      <c r="JZ266" s="1460">
        <f t="shared" si="1455"/>
        <v>0</v>
      </c>
      <c r="KA266" s="1460">
        <f t="shared" si="1456"/>
        <v>0</v>
      </c>
      <c r="KB266" s="1460">
        <f t="shared" si="1457"/>
        <v>0</v>
      </c>
      <c r="KC266" s="1460">
        <f t="shared" si="1458"/>
        <v>0</v>
      </c>
      <c r="KD266" s="1460">
        <f t="shared" si="1459"/>
        <v>0</v>
      </c>
      <c r="KE266" s="1460">
        <f t="shared" si="1460"/>
        <v>0</v>
      </c>
      <c r="KF266" s="1460">
        <f t="shared" si="1461"/>
        <v>0</v>
      </c>
      <c r="KG266" s="1460">
        <f t="shared" si="1462"/>
        <v>0</v>
      </c>
      <c r="KH266" s="1460">
        <f t="shared" si="1463"/>
        <v>0</v>
      </c>
      <c r="KI266" s="1460">
        <f t="shared" si="1464"/>
        <v>0</v>
      </c>
      <c r="KJ266" s="1460">
        <f t="shared" si="1465"/>
        <v>0</v>
      </c>
      <c r="KK266" s="1460">
        <f t="shared" si="1466"/>
        <v>0</v>
      </c>
      <c r="KL266" s="1460">
        <f t="shared" si="1467"/>
        <v>0</v>
      </c>
      <c r="KM266" s="1460">
        <f t="shared" si="1468"/>
        <v>0</v>
      </c>
      <c r="KN266" s="1460">
        <f t="shared" si="1469"/>
        <v>0</v>
      </c>
      <c r="KO266" s="1460">
        <f t="shared" si="1470"/>
        <v>0</v>
      </c>
      <c r="KP266" s="1460">
        <f t="shared" si="1471"/>
        <v>0</v>
      </c>
      <c r="KQ266" s="1460">
        <f t="shared" si="1472"/>
        <v>0</v>
      </c>
      <c r="KR266" s="1460">
        <f t="shared" si="1473"/>
        <v>0</v>
      </c>
      <c r="KS266" s="1460">
        <f t="shared" si="1474"/>
        <v>0</v>
      </c>
      <c r="KT266" s="1460">
        <f t="shared" si="1475"/>
        <v>0</v>
      </c>
      <c r="KU266" s="1460">
        <f t="shared" si="1476"/>
        <v>0</v>
      </c>
      <c r="KV266" s="1460">
        <f t="shared" si="1477"/>
        <v>0</v>
      </c>
      <c r="KW266" s="1460">
        <f t="shared" si="1478"/>
        <v>0</v>
      </c>
      <c r="KX266" s="1460">
        <f t="shared" si="1479"/>
        <v>0</v>
      </c>
      <c r="KY266" s="1460">
        <f t="shared" si="1480"/>
        <v>0</v>
      </c>
      <c r="KZ266" s="1460">
        <f t="shared" si="1481"/>
        <v>0</v>
      </c>
      <c r="LA266" s="1460">
        <f t="shared" si="1482"/>
        <v>0</v>
      </c>
      <c r="LB266" s="1460">
        <f t="shared" si="1483"/>
        <v>0</v>
      </c>
      <c r="LC266" s="1460">
        <f t="shared" si="1484"/>
        <v>0</v>
      </c>
      <c r="LD266" s="1460">
        <f t="shared" si="1485"/>
        <v>0</v>
      </c>
      <c r="LE266" s="1460">
        <f t="shared" si="1486"/>
        <v>0</v>
      </c>
      <c r="LF266" s="1460">
        <f t="shared" si="1487"/>
        <v>0</v>
      </c>
      <c r="LG266" s="1460">
        <f t="shared" si="1488"/>
        <v>0</v>
      </c>
      <c r="LH266" s="1460">
        <f t="shared" si="1489"/>
        <v>0</v>
      </c>
      <c r="LI266" s="1460">
        <f t="shared" si="1490"/>
        <v>0</v>
      </c>
      <c r="LJ266" s="1460">
        <f t="shared" si="1491"/>
        <v>0</v>
      </c>
      <c r="LK266" s="1460">
        <f t="shared" si="1492"/>
        <v>0</v>
      </c>
      <c r="LL266" s="1460">
        <f t="shared" si="1493"/>
        <v>0</v>
      </c>
      <c r="LM266" s="1460">
        <f t="shared" si="1494"/>
        <v>0</v>
      </c>
      <c r="LN266" s="1460">
        <f t="shared" si="1495"/>
        <v>0</v>
      </c>
      <c r="LO266" s="1460">
        <f t="shared" si="1496"/>
        <v>0</v>
      </c>
      <c r="LP266" s="1460">
        <f t="shared" si="1497"/>
        <v>0</v>
      </c>
      <c r="LQ266" s="1460">
        <f t="shared" si="1498"/>
        <v>0</v>
      </c>
      <c r="LR266" s="1460">
        <f t="shared" si="1499"/>
        <v>0</v>
      </c>
      <c r="LS266" s="1460">
        <f t="shared" si="1500"/>
        <v>0</v>
      </c>
      <c r="LW266" s="1467">
        <f t="shared" si="1501"/>
        <v>0</v>
      </c>
      <c r="LX266" s="1467">
        <f t="shared" si="1502"/>
        <v>0</v>
      </c>
      <c r="LY266" s="1467">
        <f t="shared" si="1503"/>
        <v>0</v>
      </c>
      <c r="LZ266" s="1467">
        <f t="shared" si="1504"/>
        <v>0</v>
      </c>
      <c r="MA266" s="1506"/>
      <c r="MB266" s="1460">
        <f t="shared" si="1505"/>
        <v>0</v>
      </c>
      <c r="MC266" s="1460">
        <f t="shared" si="1541"/>
        <v>0</v>
      </c>
      <c r="MD266" s="1460">
        <f t="shared" si="1541"/>
        <v>0</v>
      </c>
      <c r="ME266" s="1460">
        <f t="shared" si="1541"/>
        <v>0</v>
      </c>
      <c r="MF266" s="1460">
        <f t="shared" si="1541"/>
        <v>0</v>
      </c>
      <c r="MG266" s="1460">
        <f t="shared" si="1541"/>
        <v>0</v>
      </c>
      <c r="MH266" s="1460">
        <f t="shared" si="1541"/>
        <v>0</v>
      </c>
      <c r="MI266" s="1460">
        <f t="shared" si="1541"/>
        <v>0</v>
      </c>
      <c r="MJ266" s="1460">
        <f t="shared" si="1541"/>
        <v>0</v>
      </c>
      <c r="MK266" s="1460">
        <f t="shared" si="1541"/>
        <v>0</v>
      </c>
      <c r="ML266" s="1460">
        <f t="shared" si="1541"/>
        <v>0</v>
      </c>
      <c r="MM266" s="1460">
        <f t="shared" si="1541"/>
        <v>0</v>
      </c>
      <c r="MN266" s="1460">
        <f t="shared" si="1541"/>
        <v>0</v>
      </c>
      <c r="MO266" s="1460">
        <f t="shared" si="1541"/>
        <v>0</v>
      </c>
      <c r="MP266" s="1460">
        <f t="shared" si="1541"/>
        <v>0</v>
      </c>
      <c r="MQ266" s="1460">
        <f t="shared" si="1541"/>
        <v>0</v>
      </c>
      <c r="MR266" s="1460">
        <f t="shared" si="1541"/>
        <v>0</v>
      </c>
      <c r="MS266" s="1460">
        <f t="shared" si="1546"/>
        <v>0</v>
      </c>
      <c r="MT266" s="1460">
        <f t="shared" si="1546"/>
        <v>0</v>
      </c>
      <c r="MU266" s="1460">
        <f t="shared" si="1546"/>
        <v>0</v>
      </c>
      <c r="MV266" s="1460">
        <f t="shared" si="1546"/>
        <v>0</v>
      </c>
      <c r="MW266" s="1460">
        <f t="shared" si="1546"/>
        <v>0</v>
      </c>
      <c r="MX266" s="1460">
        <f t="shared" si="1546"/>
        <v>0</v>
      </c>
      <c r="MY266" s="1460">
        <f t="shared" si="1546"/>
        <v>0</v>
      </c>
      <c r="MZ266" s="1460">
        <f t="shared" si="1546"/>
        <v>0</v>
      </c>
      <c r="NA266" s="1460">
        <f t="shared" si="1546"/>
        <v>0</v>
      </c>
      <c r="NB266" s="1460">
        <f t="shared" si="1546"/>
        <v>0</v>
      </c>
      <c r="NC266" s="1460">
        <f t="shared" si="1546"/>
        <v>0</v>
      </c>
      <c r="ND266" s="1460">
        <f t="shared" si="1546"/>
        <v>0</v>
      </c>
      <c r="NE266" s="1460">
        <f t="shared" si="1546"/>
        <v>0</v>
      </c>
      <c r="NF266" s="1460">
        <f t="shared" si="1546"/>
        <v>0</v>
      </c>
      <c r="NG266" s="1460">
        <f t="shared" si="1546"/>
        <v>0</v>
      </c>
      <c r="NH266" s="1460">
        <f t="shared" si="1546"/>
        <v>0</v>
      </c>
      <c r="NI266" s="1460">
        <f t="shared" si="1547"/>
        <v>0</v>
      </c>
      <c r="NJ266" s="1460">
        <f t="shared" si="1547"/>
        <v>0</v>
      </c>
      <c r="NK266" s="1460">
        <f t="shared" si="1547"/>
        <v>0</v>
      </c>
      <c r="NL266" s="1460">
        <f t="shared" si="1547"/>
        <v>0</v>
      </c>
      <c r="NM266" s="1460">
        <f t="shared" si="1547"/>
        <v>0</v>
      </c>
      <c r="NN266" s="1460">
        <f t="shared" si="1547"/>
        <v>0</v>
      </c>
      <c r="NO266" s="1460">
        <f t="shared" si="1547"/>
        <v>0</v>
      </c>
      <c r="NP266" s="1460">
        <f t="shared" si="1547"/>
        <v>0</v>
      </c>
      <c r="NQ266" s="1460">
        <f t="shared" si="1547"/>
        <v>0</v>
      </c>
      <c r="NR266" s="1460">
        <f t="shared" si="1547"/>
        <v>0</v>
      </c>
      <c r="NS266" s="1460">
        <f t="shared" si="1547"/>
        <v>0</v>
      </c>
      <c r="NT266" s="1460">
        <f t="shared" si="1547"/>
        <v>0</v>
      </c>
      <c r="NU266" s="1460">
        <f t="shared" si="1547"/>
        <v>0</v>
      </c>
      <c r="NV266" s="1460">
        <f t="shared" si="1547"/>
        <v>0</v>
      </c>
      <c r="NW266" s="1460">
        <f t="shared" si="1547"/>
        <v>0</v>
      </c>
      <c r="NX266" s="1460">
        <f t="shared" si="1547"/>
        <v>0</v>
      </c>
      <c r="NY266" s="1460">
        <f t="shared" si="1548"/>
        <v>0</v>
      </c>
      <c r="NZ266" s="1460">
        <f t="shared" si="1548"/>
        <v>0</v>
      </c>
      <c r="OA266" s="1460">
        <f t="shared" si="1548"/>
        <v>0</v>
      </c>
      <c r="OB266" s="1460">
        <f t="shared" si="1548"/>
        <v>0</v>
      </c>
      <c r="OC266" s="1460">
        <f t="shared" si="1548"/>
        <v>0</v>
      </c>
      <c r="OD266" s="1460">
        <f t="shared" si="1548"/>
        <v>0</v>
      </c>
      <c r="OE266" s="1460">
        <f t="shared" si="1548"/>
        <v>0</v>
      </c>
      <c r="OF266" s="1460">
        <f t="shared" si="1548"/>
        <v>0</v>
      </c>
      <c r="OG266" s="1460">
        <f t="shared" si="1548"/>
        <v>0</v>
      </c>
      <c r="OH266" s="1460">
        <f t="shared" si="1548"/>
        <v>0</v>
      </c>
      <c r="OI266" s="1460">
        <f t="shared" si="1548"/>
        <v>0</v>
      </c>
      <c r="OJ266" s="1460">
        <f t="shared" si="1548"/>
        <v>0</v>
      </c>
      <c r="OK266" s="1460">
        <f t="shared" si="1548"/>
        <v>0</v>
      </c>
      <c r="OL266" s="1460">
        <f t="shared" si="1548"/>
        <v>0</v>
      </c>
      <c r="OM266" s="1460">
        <f t="shared" si="1548"/>
        <v>0</v>
      </c>
      <c r="ON266" s="1460">
        <f t="shared" si="1548"/>
        <v>0</v>
      </c>
      <c r="OO266" s="1460">
        <f t="shared" si="1513"/>
        <v>0</v>
      </c>
      <c r="OP266" s="1460">
        <f t="shared" si="1543"/>
        <v>0</v>
      </c>
      <c r="OQ266" s="1460">
        <f t="shared" si="1543"/>
        <v>0</v>
      </c>
      <c r="OR266" s="1460">
        <f t="shared" si="1543"/>
        <v>0</v>
      </c>
      <c r="OS266" s="1460">
        <f t="shared" si="1543"/>
        <v>0</v>
      </c>
      <c r="OT266" s="1460">
        <f t="shared" si="1543"/>
        <v>0</v>
      </c>
      <c r="OU266" s="1460">
        <f t="shared" si="1543"/>
        <v>0</v>
      </c>
      <c r="OV266" s="1460">
        <f t="shared" si="1543"/>
        <v>0</v>
      </c>
      <c r="OW266" s="1460">
        <f t="shared" si="1543"/>
        <v>0</v>
      </c>
      <c r="OX266" s="1460">
        <f t="shared" si="1543"/>
        <v>0</v>
      </c>
      <c r="OY266" s="1460">
        <f t="shared" si="1543"/>
        <v>0</v>
      </c>
      <c r="OZ266" s="1460">
        <f t="shared" si="1543"/>
        <v>0</v>
      </c>
      <c r="PA266" s="1460">
        <f t="shared" si="1543"/>
        <v>0</v>
      </c>
      <c r="PB266" s="1460">
        <f t="shared" si="1543"/>
        <v>0</v>
      </c>
      <c r="PC266" s="1460">
        <f t="shared" si="1543"/>
        <v>0</v>
      </c>
      <c r="PD266" s="1460">
        <f t="shared" si="1543"/>
        <v>0</v>
      </c>
      <c r="PE266" s="1460">
        <f t="shared" si="1543"/>
        <v>0</v>
      </c>
      <c r="PF266" s="1460">
        <f t="shared" si="1544"/>
        <v>0</v>
      </c>
      <c r="PG266" s="1460">
        <f t="shared" si="1544"/>
        <v>0</v>
      </c>
      <c r="PH266" s="1460">
        <f t="shared" si="1544"/>
        <v>0</v>
      </c>
      <c r="PI266" s="1460">
        <f t="shared" si="1544"/>
        <v>0</v>
      </c>
      <c r="PJ266" s="1460">
        <f t="shared" si="1544"/>
        <v>0</v>
      </c>
      <c r="PK266" s="1460">
        <f t="shared" si="1544"/>
        <v>0</v>
      </c>
      <c r="PL266" s="1460">
        <f t="shared" si="1544"/>
        <v>0</v>
      </c>
      <c r="PM266" s="1460">
        <f t="shared" si="1544"/>
        <v>0</v>
      </c>
      <c r="PN266" s="1460">
        <f t="shared" si="1544"/>
        <v>0</v>
      </c>
      <c r="PO266" s="1460">
        <f t="shared" si="1544"/>
        <v>0</v>
      </c>
      <c r="PP266" s="1460">
        <f t="shared" si="1544"/>
        <v>0</v>
      </c>
      <c r="PQ266" s="1460">
        <f t="shared" si="1544"/>
        <v>0</v>
      </c>
      <c r="PR266" s="1460">
        <f t="shared" si="1544"/>
        <v>0</v>
      </c>
      <c r="PS266" s="1460">
        <f t="shared" si="1544"/>
        <v>0</v>
      </c>
      <c r="PT266" s="1460">
        <f t="shared" si="1544"/>
        <v>0</v>
      </c>
      <c r="PU266" s="1460">
        <f t="shared" si="1544"/>
        <v>0</v>
      </c>
      <c r="PV266" s="1460">
        <f t="shared" si="1545"/>
        <v>0</v>
      </c>
      <c r="PW266" s="1460">
        <f t="shared" si="1545"/>
        <v>0</v>
      </c>
      <c r="PX266" s="1460">
        <f t="shared" si="1545"/>
        <v>0</v>
      </c>
      <c r="PY266" s="1460">
        <f t="shared" si="1545"/>
        <v>0</v>
      </c>
      <c r="PZ266" s="1460">
        <f t="shared" si="1545"/>
        <v>0</v>
      </c>
      <c r="QA266" s="1460">
        <f t="shared" si="1545"/>
        <v>0</v>
      </c>
      <c r="QB266" s="1460">
        <f t="shared" si="1545"/>
        <v>0</v>
      </c>
      <c r="QC266" s="1460">
        <f t="shared" si="1545"/>
        <v>0</v>
      </c>
      <c r="QD266" s="1460">
        <f t="shared" si="1545"/>
        <v>0</v>
      </c>
      <c r="QE266" s="1460">
        <f t="shared" si="1545"/>
        <v>0</v>
      </c>
      <c r="QF266" s="1460">
        <f t="shared" si="1545"/>
        <v>0</v>
      </c>
      <c r="QG266" s="1460">
        <f t="shared" si="1545"/>
        <v>0</v>
      </c>
      <c r="QH266" s="1460">
        <f t="shared" si="1545"/>
        <v>0</v>
      </c>
      <c r="QI266" s="1460">
        <f t="shared" si="1545"/>
        <v>0</v>
      </c>
      <c r="QJ266" s="1460">
        <f t="shared" si="1545"/>
        <v>0</v>
      </c>
      <c r="QK266" s="1460">
        <f t="shared" si="1545"/>
        <v>0</v>
      </c>
      <c r="QL266" s="1460">
        <f t="shared" si="1532"/>
        <v>0</v>
      </c>
      <c r="QM266" s="1460">
        <f t="shared" si="1532"/>
        <v>0</v>
      </c>
      <c r="QN266" s="1460">
        <f t="shared" si="1532"/>
        <v>0</v>
      </c>
      <c r="QO266" s="1460">
        <f t="shared" si="1532"/>
        <v>0</v>
      </c>
      <c r="QP266" s="1460">
        <f t="shared" si="1532"/>
        <v>0</v>
      </c>
      <c r="QQ266" s="1460">
        <f t="shared" si="1532"/>
        <v>0</v>
      </c>
    </row>
    <row r="267" spans="1:459" s="1466" customFormat="1" ht="22.5" customHeight="1">
      <c r="A267" s="1468"/>
      <c r="B267" s="1469"/>
      <c r="C267" s="1469"/>
      <c r="D267" s="1470"/>
      <c r="E267" s="1471"/>
      <c r="F267" s="1472"/>
      <c r="G267" s="1472"/>
      <c r="H267" s="1473">
        <f t="shared" si="1342"/>
        <v>0</v>
      </c>
      <c r="I267" s="1474">
        <v>0</v>
      </c>
      <c r="J267" s="1475">
        <f t="shared" si="437"/>
        <v>0</v>
      </c>
      <c r="K267" s="1476">
        <v>0</v>
      </c>
      <c r="L267" s="1477">
        <f t="shared" si="1343"/>
        <v>0</v>
      </c>
      <c r="M267" s="1477">
        <f t="shared" si="1344"/>
        <v>0</v>
      </c>
      <c r="N267" s="1478"/>
      <c r="O267" s="1479">
        <v>0</v>
      </c>
      <c r="P267" s="1480">
        <v>0</v>
      </c>
      <c r="Q267" s="1828">
        <v>0</v>
      </c>
      <c r="R267" s="1831">
        <f t="shared" si="1345"/>
        <v>0</v>
      </c>
      <c r="S267" s="1481">
        <f>IF(AND(SUM(O267:Q267)=0,N267="NNN"),MIN('Operating History and Pro Forma'!$M$33,'Operating History and Pro Forma'!$T$15)*D267,SUM(O267:Q267)*D267)</f>
        <v>0</v>
      </c>
      <c r="T267" s="1482">
        <f t="shared" si="1346"/>
        <v>0</v>
      </c>
      <c r="U267" s="1483">
        <f t="shared" si="1347"/>
        <v>0</v>
      </c>
      <c r="V267" s="1480"/>
      <c r="W267" s="1514"/>
      <c r="X267" s="1486" t="str">
        <f t="shared" si="1348"/>
        <v/>
      </c>
      <c r="Y267" s="1487">
        <f t="shared" si="1349"/>
        <v>0</v>
      </c>
      <c r="Z267" s="1488"/>
      <c r="AA267" s="1488"/>
      <c r="AB267" s="1488"/>
      <c r="AC267" s="1488"/>
      <c r="AD267" s="1489">
        <f t="shared" si="1350"/>
        <v>0</v>
      </c>
      <c r="AE267" s="1490" t="str">
        <f t="shared" si="1351"/>
        <v/>
      </c>
      <c r="AF267" s="1491">
        <f t="shared" si="1352"/>
        <v>0</v>
      </c>
      <c r="AG267" s="1492">
        <f t="shared" si="1353"/>
        <v>0</v>
      </c>
      <c r="AH267" s="1493">
        <f t="shared" si="1526"/>
        <v>0</v>
      </c>
      <c r="AI267" s="1493">
        <f t="shared" si="1526"/>
        <v>0</v>
      </c>
      <c r="AJ267" s="1494">
        <f t="shared" si="1526"/>
        <v>0</v>
      </c>
      <c r="AK267" s="1494">
        <f t="shared" si="1526"/>
        <v>0</v>
      </c>
      <c r="AL267" s="1495">
        <f t="shared" si="1526"/>
        <v>0</v>
      </c>
      <c r="AM267" s="1496">
        <f t="shared" si="1526"/>
        <v>0</v>
      </c>
      <c r="AN267" s="1497">
        <f t="shared" ref="AN267:AN288" si="1555">IFERROR(IF($AF267="Vacant",$AO267+($AI267*12),0),0)</f>
        <v>0</v>
      </c>
      <c r="AO267" s="1498">
        <f t="shared" si="1327"/>
        <v>0</v>
      </c>
      <c r="AP267" s="1499">
        <f t="shared" si="1354"/>
        <v>0</v>
      </c>
      <c r="AQ267" s="1500">
        <f t="shared" si="1355"/>
        <v>0</v>
      </c>
      <c r="AR267" s="1501">
        <f t="shared" si="1356"/>
        <v>0</v>
      </c>
      <c r="AS267" s="1498">
        <f t="shared" si="1324"/>
        <v>0</v>
      </c>
      <c r="AT267" s="1501">
        <f t="shared" si="1357"/>
        <v>0</v>
      </c>
      <c r="AU267" s="1498">
        <f t="shared" si="1358"/>
        <v>1</v>
      </c>
      <c r="AV267" s="1498">
        <f t="shared" si="1359"/>
        <v>2</v>
      </c>
      <c r="AW267" s="1499">
        <f t="shared" si="1360"/>
        <v>0</v>
      </c>
      <c r="AX267" s="1502">
        <f t="shared" si="1361"/>
        <v>0</v>
      </c>
      <c r="AY267" s="1503">
        <f t="shared" si="1362"/>
        <v>0</v>
      </c>
      <c r="AZ267" s="1498">
        <f t="shared" si="1363"/>
        <v>2</v>
      </c>
      <c r="BA267" s="1498">
        <f t="shared" si="1364"/>
        <v>3</v>
      </c>
      <c r="BB267" s="1499">
        <f t="shared" si="1365"/>
        <v>0</v>
      </c>
      <c r="BC267" s="1502">
        <f t="shared" si="1366"/>
        <v>0</v>
      </c>
      <c r="BD267" s="1503">
        <f t="shared" si="1367"/>
        <v>0</v>
      </c>
      <c r="BE267" s="1498">
        <f t="shared" si="1368"/>
        <v>3</v>
      </c>
      <c r="BF267" s="1498">
        <f t="shared" si="1369"/>
        <v>4</v>
      </c>
      <c r="BG267" s="1499">
        <f t="shared" si="1370"/>
        <v>0</v>
      </c>
      <c r="BH267" s="1502">
        <f t="shared" si="1371"/>
        <v>0</v>
      </c>
      <c r="BI267" s="1502">
        <f t="shared" si="1372"/>
        <v>0</v>
      </c>
      <c r="BJ267" s="1504">
        <f t="shared" si="1373"/>
        <v>1900</v>
      </c>
      <c r="BK267" s="1505" t="str">
        <f t="shared" si="1374"/>
        <v/>
      </c>
      <c r="BL267" s="1506"/>
      <c r="BM267" s="1507">
        <f t="shared" si="1375"/>
        <v>0</v>
      </c>
      <c r="BN267" s="1508">
        <f t="shared" si="1540"/>
        <v>0</v>
      </c>
      <c r="BO267" s="1508">
        <f t="shared" si="1540"/>
        <v>0</v>
      </c>
      <c r="BP267" s="1508">
        <f t="shared" si="1540"/>
        <v>0</v>
      </c>
      <c r="BQ267" s="1508">
        <f t="shared" si="1540"/>
        <v>0</v>
      </c>
      <c r="BR267" s="1508">
        <f t="shared" si="1540"/>
        <v>0</v>
      </c>
      <c r="BS267" s="1508">
        <f t="shared" si="1540"/>
        <v>0</v>
      </c>
      <c r="BT267" s="1508">
        <f t="shared" si="1540"/>
        <v>0</v>
      </c>
      <c r="BU267" s="1508">
        <f t="shared" si="1540"/>
        <v>0</v>
      </c>
      <c r="BV267" s="1508">
        <f t="shared" si="1540"/>
        <v>0</v>
      </c>
      <c r="BW267" s="1508">
        <f t="shared" si="1540"/>
        <v>0</v>
      </c>
      <c r="BX267" s="1508">
        <f t="shared" si="1540"/>
        <v>0</v>
      </c>
      <c r="BY267" s="1507">
        <f t="shared" si="1540"/>
        <v>0</v>
      </c>
      <c r="BZ267" s="1508">
        <f t="shared" si="1540"/>
        <v>0</v>
      </c>
      <c r="CA267" s="1508">
        <f t="shared" si="1540"/>
        <v>0</v>
      </c>
      <c r="CB267" s="1508">
        <f t="shared" si="1540"/>
        <v>0</v>
      </c>
      <c r="CC267" s="1508">
        <f t="shared" si="1540"/>
        <v>0</v>
      </c>
      <c r="CD267" s="1508">
        <f t="shared" si="1550"/>
        <v>0</v>
      </c>
      <c r="CE267" s="1508">
        <f t="shared" si="1550"/>
        <v>0</v>
      </c>
      <c r="CF267" s="1508">
        <f t="shared" si="1550"/>
        <v>0</v>
      </c>
      <c r="CG267" s="1508">
        <f t="shared" si="1550"/>
        <v>0</v>
      </c>
      <c r="CH267" s="1508">
        <f t="shared" si="1550"/>
        <v>0</v>
      </c>
      <c r="CI267" s="1508">
        <f t="shared" si="1550"/>
        <v>0</v>
      </c>
      <c r="CJ267" s="1509">
        <f t="shared" si="1550"/>
        <v>0</v>
      </c>
      <c r="CK267" s="1507">
        <f t="shared" si="1550"/>
        <v>0</v>
      </c>
      <c r="CL267" s="1508">
        <f t="shared" si="1550"/>
        <v>0</v>
      </c>
      <c r="CM267" s="1508">
        <f t="shared" si="1550"/>
        <v>0</v>
      </c>
      <c r="CN267" s="1508">
        <f t="shared" si="1550"/>
        <v>0</v>
      </c>
      <c r="CO267" s="1508">
        <f t="shared" si="1550"/>
        <v>0</v>
      </c>
      <c r="CP267" s="1508">
        <f t="shared" si="1550"/>
        <v>0</v>
      </c>
      <c r="CQ267" s="1508">
        <f t="shared" si="1550"/>
        <v>0</v>
      </c>
      <c r="CR267" s="1508">
        <f t="shared" si="1550"/>
        <v>0</v>
      </c>
      <c r="CS267" s="1508">
        <f t="shared" si="1550"/>
        <v>0</v>
      </c>
      <c r="CT267" s="1508">
        <f t="shared" si="1551"/>
        <v>0</v>
      </c>
      <c r="CU267" s="1508">
        <f t="shared" si="1551"/>
        <v>0</v>
      </c>
      <c r="CV267" s="1509">
        <f t="shared" si="1551"/>
        <v>0</v>
      </c>
      <c r="CW267" s="1508">
        <f t="shared" si="1551"/>
        <v>0</v>
      </c>
      <c r="CX267" s="1508">
        <f t="shared" si="1551"/>
        <v>0</v>
      </c>
      <c r="CY267" s="1508">
        <f t="shared" si="1551"/>
        <v>0</v>
      </c>
      <c r="CZ267" s="1508">
        <f t="shared" si="1551"/>
        <v>0</v>
      </c>
      <c r="DA267" s="1508">
        <f t="shared" si="1551"/>
        <v>0</v>
      </c>
      <c r="DB267" s="1508">
        <f t="shared" si="1551"/>
        <v>0</v>
      </c>
      <c r="DC267" s="1508">
        <f t="shared" si="1551"/>
        <v>0</v>
      </c>
      <c r="DD267" s="1508">
        <f t="shared" si="1551"/>
        <v>0</v>
      </c>
      <c r="DE267" s="1508">
        <f t="shared" si="1551"/>
        <v>0</v>
      </c>
      <c r="DF267" s="1508">
        <f t="shared" si="1551"/>
        <v>0</v>
      </c>
      <c r="DG267" s="1508">
        <f t="shared" si="1551"/>
        <v>0</v>
      </c>
      <c r="DH267" s="1509">
        <f t="shared" si="1551"/>
        <v>0</v>
      </c>
      <c r="DI267" s="1508">
        <f t="shared" si="1551"/>
        <v>0</v>
      </c>
      <c r="DJ267" s="1508">
        <f t="shared" si="1552"/>
        <v>0</v>
      </c>
      <c r="DK267" s="1508">
        <f t="shared" si="1552"/>
        <v>0</v>
      </c>
      <c r="DL267" s="1508">
        <f t="shared" si="1552"/>
        <v>0</v>
      </c>
      <c r="DM267" s="1508">
        <f t="shared" si="1552"/>
        <v>0</v>
      </c>
      <c r="DN267" s="1508">
        <f t="shared" si="1552"/>
        <v>0</v>
      </c>
      <c r="DO267" s="1508">
        <f t="shared" si="1552"/>
        <v>0</v>
      </c>
      <c r="DP267" s="1508">
        <f t="shared" si="1552"/>
        <v>0</v>
      </c>
      <c r="DQ267" s="1508">
        <f t="shared" si="1552"/>
        <v>0</v>
      </c>
      <c r="DR267" s="1508">
        <f t="shared" si="1552"/>
        <v>0</v>
      </c>
      <c r="DS267" s="1508">
        <f t="shared" si="1552"/>
        <v>0</v>
      </c>
      <c r="DT267" s="1509">
        <f t="shared" si="1552"/>
        <v>0</v>
      </c>
      <c r="DU267" s="1507">
        <f t="shared" si="1552"/>
        <v>0</v>
      </c>
      <c r="DV267" s="1508">
        <f t="shared" si="1552"/>
        <v>0</v>
      </c>
      <c r="DW267" s="1508">
        <f t="shared" si="1552"/>
        <v>0</v>
      </c>
      <c r="DX267" s="1508">
        <f t="shared" si="1552"/>
        <v>0</v>
      </c>
      <c r="DY267" s="1508">
        <f t="shared" si="1552"/>
        <v>0</v>
      </c>
      <c r="DZ267" s="1508">
        <f t="shared" si="1553"/>
        <v>0</v>
      </c>
      <c r="EA267" s="1508">
        <f t="shared" si="1553"/>
        <v>0</v>
      </c>
      <c r="EB267" s="1508">
        <f t="shared" si="1553"/>
        <v>0</v>
      </c>
      <c r="EC267" s="1508">
        <f t="shared" si="1553"/>
        <v>0</v>
      </c>
      <c r="ED267" s="1508">
        <f t="shared" si="1553"/>
        <v>0</v>
      </c>
      <c r="EE267" s="1508">
        <f t="shared" si="1553"/>
        <v>0</v>
      </c>
      <c r="EF267" s="1508">
        <f t="shared" si="1553"/>
        <v>0</v>
      </c>
      <c r="EG267" s="1507">
        <f t="shared" si="1553"/>
        <v>0</v>
      </c>
      <c r="EH267" s="1508">
        <f t="shared" si="1553"/>
        <v>0</v>
      </c>
      <c r="EI267" s="1508">
        <f t="shared" si="1553"/>
        <v>0</v>
      </c>
      <c r="EJ267" s="1508">
        <f t="shared" si="1553"/>
        <v>0</v>
      </c>
      <c r="EK267" s="1508">
        <f t="shared" si="1553"/>
        <v>0</v>
      </c>
      <c r="EL267" s="1508">
        <f t="shared" si="1553"/>
        <v>0</v>
      </c>
      <c r="EM267" s="1508">
        <f t="shared" si="1553"/>
        <v>0</v>
      </c>
      <c r="EN267" s="1508">
        <f t="shared" si="1553"/>
        <v>0</v>
      </c>
      <c r="EO267" s="1508">
        <f t="shared" si="1553"/>
        <v>0</v>
      </c>
      <c r="EP267" s="1508">
        <f t="shared" si="1554"/>
        <v>0</v>
      </c>
      <c r="EQ267" s="1508">
        <f t="shared" si="1554"/>
        <v>0</v>
      </c>
      <c r="ER267" s="1509">
        <f t="shared" si="1554"/>
        <v>0</v>
      </c>
      <c r="ES267" s="1507">
        <f t="shared" si="1554"/>
        <v>0</v>
      </c>
      <c r="ET267" s="1508">
        <f t="shared" si="1554"/>
        <v>0</v>
      </c>
      <c r="EU267" s="1508">
        <f t="shared" si="1554"/>
        <v>0</v>
      </c>
      <c r="EV267" s="1508">
        <f t="shared" si="1554"/>
        <v>0</v>
      </c>
      <c r="EW267" s="1508">
        <f t="shared" si="1554"/>
        <v>0</v>
      </c>
      <c r="EX267" s="1508">
        <f t="shared" si="1554"/>
        <v>0</v>
      </c>
      <c r="EY267" s="1508">
        <f t="shared" si="1554"/>
        <v>0</v>
      </c>
      <c r="EZ267" s="1508">
        <f t="shared" si="1554"/>
        <v>0</v>
      </c>
      <c r="FA267" s="1508">
        <f t="shared" si="1554"/>
        <v>0</v>
      </c>
      <c r="FB267" s="1508">
        <f t="shared" si="1554"/>
        <v>0</v>
      </c>
      <c r="FC267" s="1508">
        <f t="shared" si="1554"/>
        <v>0</v>
      </c>
      <c r="FD267" s="1509">
        <f t="shared" si="1554"/>
        <v>0</v>
      </c>
      <c r="FE267" s="1508">
        <f t="shared" si="1554"/>
        <v>0</v>
      </c>
      <c r="FF267" s="1508">
        <f t="shared" si="1339"/>
        <v>0</v>
      </c>
      <c r="FG267" s="1508">
        <f t="shared" si="1549"/>
        <v>0</v>
      </c>
      <c r="FH267" s="1508">
        <f t="shared" si="1549"/>
        <v>0</v>
      </c>
      <c r="FI267" s="1508">
        <f t="shared" si="1549"/>
        <v>0</v>
      </c>
      <c r="FJ267" s="1508">
        <f t="shared" si="1549"/>
        <v>0</v>
      </c>
      <c r="FK267" s="1508">
        <f t="shared" si="1549"/>
        <v>0</v>
      </c>
      <c r="FL267" s="1508">
        <f t="shared" si="1549"/>
        <v>0</v>
      </c>
      <c r="FM267" s="1508">
        <f t="shared" si="1549"/>
        <v>0</v>
      </c>
      <c r="FN267" s="1508">
        <f t="shared" si="1549"/>
        <v>0</v>
      </c>
      <c r="FO267" s="1508">
        <f t="shared" si="1549"/>
        <v>0</v>
      </c>
      <c r="FP267" s="1509">
        <f t="shared" si="1549"/>
        <v>0</v>
      </c>
      <c r="FQ267" s="1508">
        <f t="shared" si="1549"/>
        <v>0</v>
      </c>
      <c r="FR267" s="1508">
        <f t="shared" si="1549"/>
        <v>0</v>
      </c>
      <c r="FS267" s="1508">
        <f t="shared" si="1549"/>
        <v>0</v>
      </c>
      <c r="FT267" s="1508">
        <f t="shared" si="1549"/>
        <v>0</v>
      </c>
      <c r="FU267" s="1508">
        <f t="shared" si="1549"/>
        <v>0</v>
      </c>
      <c r="FV267" s="1508">
        <f t="shared" si="1549"/>
        <v>0</v>
      </c>
      <c r="FW267" s="1508">
        <f t="shared" si="1527"/>
        <v>0</v>
      </c>
      <c r="FX267" s="1508">
        <f t="shared" si="1527"/>
        <v>0</v>
      </c>
      <c r="FY267" s="1508">
        <f t="shared" si="1527"/>
        <v>0</v>
      </c>
      <c r="FZ267" s="1508">
        <f t="shared" si="1527"/>
        <v>0</v>
      </c>
      <c r="GA267" s="1508">
        <f t="shared" si="1527"/>
        <v>0</v>
      </c>
      <c r="GB267" s="1509">
        <f t="shared" si="1527"/>
        <v>0</v>
      </c>
      <c r="GC267" s="1506"/>
      <c r="GD267" s="1458">
        <f t="shared" si="1377"/>
        <v>1</v>
      </c>
      <c r="GE267" s="1510">
        <f t="shared" si="1528"/>
        <v>0</v>
      </c>
      <c r="GF267" s="1511">
        <f t="shared" si="1528"/>
        <v>0</v>
      </c>
      <c r="GG267" s="1511">
        <f t="shared" si="1528"/>
        <v>0</v>
      </c>
      <c r="GH267" s="1511">
        <f t="shared" si="1528"/>
        <v>0</v>
      </c>
      <c r="GI267" s="1511">
        <f t="shared" si="1528"/>
        <v>0</v>
      </c>
      <c r="GJ267" s="1511">
        <f t="shared" si="1528"/>
        <v>0</v>
      </c>
      <c r="GK267" s="1511">
        <f t="shared" si="1528"/>
        <v>0</v>
      </c>
      <c r="GL267" s="1511">
        <f t="shared" si="1528"/>
        <v>0</v>
      </c>
      <c r="GM267" s="1511">
        <f t="shared" si="1528"/>
        <v>0</v>
      </c>
      <c r="GN267" s="1512">
        <f t="shared" si="1528"/>
        <v>0</v>
      </c>
      <c r="GO267" s="1513">
        <f t="shared" si="1378"/>
        <v>0</v>
      </c>
      <c r="GP267" s="1506"/>
      <c r="GQ267" s="1510">
        <f t="shared" si="1539"/>
        <v>0</v>
      </c>
      <c r="GR267" s="1511">
        <f t="shared" si="1542"/>
        <v>0</v>
      </c>
      <c r="GS267" s="1511">
        <f t="shared" si="1542"/>
        <v>0</v>
      </c>
      <c r="GT267" s="1511">
        <f t="shared" si="1542"/>
        <v>0</v>
      </c>
      <c r="GU267" s="1511">
        <f t="shared" si="1542"/>
        <v>0</v>
      </c>
      <c r="GV267" s="1511">
        <f t="shared" si="1542"/>
        <v>0</v>
      </c>
      <c r="GW267" s="1511">
        <f t="shared" si="1542"/>
        <v>0</v>
      </c>
      <c r="GX267" s="1511">
        <f t="shared" si="1542"/>
        <v>0</v>
      </c>
      <c r="GY267" s="1511">
        <f t="shared" si="1542"/>
        <v>0</v>
      </c>
      <c r="GZ267" s="1512">
        <f t="shared" si="1542"/>
        <v>0</v>
      </c>
      <c r="HA267" s="1513">
        <f t="shared" si="1379"/>
        <v>0</v>
      </c>
      <c r="HB267" s="1506">
        <f t="shared" si="1380"/>
        <v>1</v>
      </c>
      <c r="HC267" s="1506"/>
      <c r="HD267" s="1508">
        <f t="shared" si="1381"/>
        <v>0</v>
      </c>
      <c r="HE267" s="1460">
        <f t="shared" si="1382"/>
        <v>0</v>
      </c>
      <c r="HF267" s="1460">
        <f t="shared" si="1383"/>
        <v>0</v>
      </c>
      <c r="HG267" s="1460">
        <f t="shared" si="1384"/>
        <v>0</v>
      </c>
      <c r="HH267" s="1460">
        <f t="shared" si="1385"/>
        <v>0</v>
      </c>
      <c r="HI267" s="1460">
        <f t="shared" si="1386"/>
        <v>0</v>
      </c>
      <c r="HJ267" s="1460">
        <f t="shared" si="1387"/>
        <v>0</v>
      </c>
      <c r="HK267" s="1460">
        <f t="shared" si="1388"/>
        <v>0</v>
      </c>
      <c r="HL267" s="1460">
        <f t="shared" si="1389"/>
        <v>0</v>
      </c>
      <c r="HM267" s="1460">
        <f t="shared" si="1390"/>
        <v>0</v>
      </c>
      <c r="HN267" s="1460">
        <f t="shared" si="1391"/>
        <v>0</v>
      </c>
      <c r="HO267" s="1460">
        <f t="shared" si="1392"/>
        <v>0</v>
      </c>
      <c r="HP267" s="1460">
        <f t="shared" si="1393"/>
        <v>0</v>
      </c>
      <c r="HQ267" s="1460">
        <f t="shared" si="1394"/>
        <v>0</v>
      </c>
      <c r="HR267" s="1460">
        <f t="shared" si="1395"/>
        <v>0</v>
      </c>
      <c r="HS267" s="1460">
        <f t="shared" si="1396"/>
        <v>0</v>
      </c>
      <c r="HT267" s="1460">
        <f t="shared" si="1397"/>
        <v>0</v>
      </c>
      <c r="HU267" s="1460">
        <f t="shared" si="1398"/>
        <v>0</v>
      </c>
      <c r="HV267" s="1460">
        <f t="shared" si="1399"/>
        <v>0</v>
      </c>
      <c r="HW267" s="1460">
        <f t="shared" si="1400"/>
        <v>0</v>
      </c>
      <c r="HX267" s="1460">
        <f t="shared" si="1401"/>
        <v>0</v>
      </c>
      <c r="HY267" s="1460">
        <f t="shared" si="1402"/>
        <v>0</v>
      </c>
      <c r="HZ267" s="1460">
        <f t="shared" si="1403"/>
        <v>0</v>
      </c>
      <c r="IA267" s="1460">
        <f t="shared" si="1404"/>
        <v>0</v>
      </c>
      <c r="IB267" s="1460">
        <f t="shared" si="1405"/>
        <v>0</v>
      </c>
      <c r="IC267" s="1460">
        <f t="shared" si="1406"/>
        <v>0</v>
      </c>
      <c r="ID267" s="1460">
        <f t="shared" si="1407"/>
        <v>0</v>
      </c>
      <c r="IE267" s="1460">
        <f t="shared" si="1408"/>
        <v>0</v>
      </c>
      <c r="IF267" s="1460">
        <f t="shared" si="1409"/>
        <v>0</v>
      </c>
      <c r="IG267" s="1460">
        <f t="shared" si="1410"/>
        <v>0</v>
      </c>
      <c r="IH267" s="1460">
        <f t="shared" si="1411"/>
        <v>0</v>
      </c>
      <c r="II267" s="1460">
        <f t="shared" si="1412"/>
        <v>0</v>
      </c>
      <c r="IJ267" s="1460">
        <f t="shared" si="1413"/>
        <v>0</v>
      </c>
      <c r="IK267" s="1460">
        <f t="shared" si="1414"/>
        <v>0</v>
      </c>
      <c r="IL267" s="1460">
        <f t="shared" si="1415"/>
        <v>0</v>
      </c>
      <c r="IM267" s="1460">
        <f t="shared" si="1416"/>
        <v>0</v>
      </c>
      <c r="IN267" s="1460">
        <f t="shared" si="1417"/>
        <v>0</v>
      </c>
      <c r="IO267" s="1460">
        <f t="shared" si="1418"/>
        <v>0</v>
      </c>
      <c r="IP267" s="1460">
        <f t="shared" si="1419"/>
        <v>0</v>
      </c>
      <c r="IQ267" s="1460">
        <f t="shared" si="1420"/>
        <v>0</v>
      </c>
      <c r="IR267" s="1460">
        <f t="shared" si="1421"/>
        <v>0</v>
      </c>
      <c r="IS267" s="1460">
        <f t="shared" si="1422"/>
        <v>0</v>
      </c>
      <c r="IT267" s="1460">
        <f t="shared" si="1423"/>
        <v>0</v>
      </c>
      <c r="IU267" s="1460">
        <f t="shared" si="1424"/>
        <v>0</v>
      </c>
      <c r="IV267" s="1460">
        <f t="shared" si="1425"/>
        <v>0</v>
      </c>
      <c r="IW267" s="1460">
        <f t="shared" si="1426"/>
        <v>0</v>
      </c>
      <c r="IX267" s="1460">
        <f t="shared" si="1427"/>
        <v>0</v>
      </c>
      <c r="IY267" s="1460">
        <f t="shared" si="1428"/>
        <v>0</v>
      </c>
      <c r="IZ267" s="1460">
        <f t="shared" si="1429"/>
        <v>0</v>
      </c>
      <c r="JA267" s="1460">
        <f t="shared" si="1430"/>
        <v>0</v>
      </c>
      <c r="JB267" s="1460">
        <f t="shared" si="1431"/>
        <v>0</v>
      </c>
      <c r="JC267" s="1460">
        <f t="shared" si="1432"/>
        <v>0</v>
      </c>
      <c r="JD267" s="1460">
        <f t="shared" si="1433"/>
        <v>0</v>
      </c>
      <c r="JE267" s="1460">
        <f t="shared" si="1434"/>
        <v>0</v>
      </c>
      <c r="JF267" s="1460">
        <f t="shared" si="1435"/>
        <v>0</v>
      </c>
      <c r="JG267" s="1460">
        <f t="shared" si="1436"/>
        <v>0</v>
      </c>
      <c r="JH267" s="1460">
        <f t="shared" si="1437"/>
        <v>0</v>
      </c>
      <c r="JI267" s="1460">
        <f t="shared" si="1438"/>
        <v>0</v>
      </c>
      <c r="JJ267" s="1460">
        <f t="shared" si="1439"/>
        <v>0</v>
      </c>
      <c r="JK267" s="1460">
        <f t="shared" si="1440"/>
        <v>0</v>
      </c>
      <c r="JL267" s="1460">
        <f t="shared" si="1441"/>
        <v>0</v>
      </c>
      <c r="JM267" s="1460">
        <f t="shared" si="1442"/>
        <v>0</v>
      </c>
      <c r="JN267" s="1460">
        <f t="shared" si="1443"/>
        <v>0</v>
      </c>
      <c r="JO267" s="1460">
        <f t="shared" si="1444"/>
        <v>0</v>
      </c>
      <c r="JP267" s="1460">
        <f t="shared" si="1445"/>
        <v>0</v>
      </c>
      <c r="JQ267" s="1460">
        <f t="shared" si="1446"/>
        <v>0</v>
      </c>
      <c r="JR267" s="1460">
        <f t="shared" si="1447"/>
        <v>0</v>
      </c>
      <c r="JS267" s="1460">
        <f t="shared" si="1448"/>
        <v>0</v>
      </c>
      <c r="JT267" s="1460">
        <f t="shared" si="1449"/>
        <v>0</v>
      </c>
      <c r="JU267" s="1460">
        <f t="shared" si="1450"/>
        <v>0</v>
      </c>
      <c r="JV267" s="1460">
        <f t="shared" si="1451"/>
        <v>0</v>
      </c>
      <c r="JW267" s="1460">
        <f t="shared" si="1452"/>
        <v>0</v>
      </c>
      <c r="JX267" s="1460">
        <f t="shared" si="1453"/>
        <v>0</v>
      </c>
      <c r="JY267" s="1460">
        <f t="shared" si="1454"/>
        <v>0</v>
      </c>
      <c r="JZ267" s="1460">
        <f t="shared" si="1455"/>
        <v>0</v>
      </c>
      <c r="KA267" s="1460">
        <f t="shared" si="1456"/>
        <v>0</v>
      </c>
      <c r="KB267" s="1460">
        <f t="shared" si="1457"/>
        <v>0</v>
      </c>
      <c r="KC267" s="1460">
        <f t="shared" si="1458"/>
        <v>0</v>
      </c>
      <c r="KD267" s="1460">
        <f t="shared" si="1459"/>
        <v>0</v>
      </c>
      <c r="KE267" s="1460">
        <f t="shared" si="1460"/>
        <v>0</v>
      </c>
      <c r="KF267" s="1460">
        <f t="shared" si="1461"/>
        <v>0</v>
      </c>
      <c r="KG267" s="1460">
        <f t="shared" si="1462"/>
        <v>0</v>
      </c>
      <c r="KH267" s="1460">
        <f t="shared" si="1463"/>
        <v>0</v>
      </c>
      <c r="KI267" s="1460">
        <f t="shared" si="1464"/>
        <v>0</v>
      </c>
      <c r="KJ267" s="1460">
        <f t="shared" si="1465"/>
        <v>0</v>
      </c>
      <c r="KK267" s="1460">
        <f t="shared" si="1466"/>
        <v>0</v>
      </c>
      <c r="KL267" s="1460">
        <f t="shared" si="1467"/>
        <v>0</v>
      </c>
      <c r="KM267" s="1460">
        <f t="shared" si="1468"/>
        <v>0</v>
      </c>
      <c r="KN267" s="1460">
        <f t="shared" si="1469"/>
        <v>0</v>
      </c>
      <c r="KO267" s="1460">
        <f t="shared" si="1470"/>
        <v>0</v>
      </c>
      <c r="KP267" s="1460">
        <f t="shared" si="1471"/>
        <v>0</v>
      </c>
      <c r="KQ267" s="1460">
        <f t="shared" si="1472"/>
        <v>0</v>
      </c>
      <c r="KR267" s="1460">
        <f t="shared" si="1473"/>
        <v>0</v>
      </c>
      <c r="KS267" s="1460">
        <f t="shared" si="1474"/>
        <v>0</v>
      </c>
      <c r="KT267" s="1460">
        <f t="shared" si="1475"/>
        <v>0</v>
      </c>
      <c r="KU267" s="1460">
        <f t="shared" si="1476"/>
        <v>0</v>
      </c>
      <c r="KV267" s="1460">
        <f t="shared" si="1477"/>
        <v>0</v>
      </c>
      <c r="KW267" s="1460">
        <f t="shared" si="1478"/>
        <v>0</v>
      </c>
      <c r="KX267" s="1460">
        <f t="shared" si="1479"/>
        <v>0</v>
      </c>
      <c r="KY267" s="1460">
        <f t="shared" si="1480"/>
        <v>0</v>
      </c>
      <c r="KZ267" s="1460">
        <f t="shared" si="1481"/>
        <v>0</v>
      </c>
      <c r="LA267" s="1460">
        <f t="shared" si="1482"/>
        <v>0</v>
      </c>
      <c r="LB267" s="1460">
        <f t="shared" si="1483"/>
        <v>0</v>
      </c>
      <c r="LC267" s="1460">
        <f t="shared" si="1484"/>
        <v>0</v>
      </c>
      <c r="LD267" s="1460">
        <f t="shared" si="1485"/>
        <v>0</v>
      </c>
      <c r="LE267" s="1460">
        <f t="shared" si="1486"/>
        <v>0</v>
      </c>
      <c r="LF267" s="1460">
        <f t="shared" si="1487"/>
        <v>0</v>
      </c>
      <c r="LG267" s="1460">
        <f t="shared" si="1488"/>
        <v>0</v>
      </c>
      <c r="LH267" s="1460">
        <f t="shared" si="1489"/>
        <v>0</v>
      </c>
      <c r="LI267" s="1460">
        <f t="shared" si="1490"/>
        <v>0</v>
      </c>
      <c r="LJ267" s="1460">
        <f t="shared" si="1491"/>
        <v>0</v>
      </c>
      <c r="LK267" s="1460">
        <f t="shared" si="1492"/>
        <v>0</v>
      </c>
      <c r="LL267" s="1460">
        <f t="shared" si="1493"/>
        <v>0</v>
      </c>
      <c r="LM267" s="1460">
        <f t="shared" si="1494"/>
        <v>0</v>
      </c>
      <c r="LN267" s="1460">
        <f t="shared" si="1495"/>
        <v>0</v>
      </c>
      <c r="LO267" s="1460">
        <f t="shared" si="1496"/>
        <v>0</v>
      </c>
      <c r="LP267" s="1460">
        <f t="shared" si="1497"/>
        <v>0</v>
      </c>
      <c r="LQ267" s="1460">
        <f t="shared" si="1498"/>
        <v>0</v>
      </c>
      <c r="LR267" s="1460">
        <f t="shared" si="1499"/>
        <v>0</v>
      </c>
      <c r="LS267" s="1460">
        <f t="shared" si="1500"/>
        <v>0</v>
      </c>
      <c r="LW267" s="1467">
        <f t="shared" si="1501"/>
        <v>0</v>
      </c>
      <c r="LX267" s="1467">
        <f t="shared" si="1502"/>
        <v>0</v>
      </c>
      <c r="LY267" s="1467">
        <f t="shared" si="1503"/>
        <v>0</v>
      </c>
      <c r="LZ267" s="1467">
        <f t="shared" si="1504"/>
        <v>0</v>
      </c>
      <c r="MA267" s="1506"/>
      <c r="MB267" s="1460">
        <f t="shared" si="1505"/>
        <v>0</v>
      </c>
      <c r="MC267" s="1460">
        <f t="shared" si="1541"/>
        <v>0</v>
      </c>
      <c r="MD267" s="1460">
        <f t="shared" si="1541"/>
        <v>0</v>
      </c>
      <c r="ME267" s="1460">
        <f t="shared" si="1541"/>
        <v>0</v>
      </c>
      <c r="MF267" s="1460">
        <f t="shared" si="1541"/>
        <v>0</v>
      </c>
      <c r="MG267" s="1460">
        <f t="shared" si="1541"/>
        <v>0</v>
      </c>
      <c r="MH267" s="1460">
        <f t="shared" si="1541"/>
        <v>0</v>
      </c>
      <c r="MI267" s="1460">
        <f t="shared" si="1541"/>
        <v>0</v>
      </c>
      <c r="MJ267" s="1460">
        <f t="shared" si="1541"/>
        <v>0</v>
      </c>
      <c r="MK267" s="1460">
        <f t="shared" si="1541"/>
        <v>0</v>
      </c>
      <c r="ML267" s="1460">
        <f t="shared" si="1541"/>
        <v>0</v>
      </c>
      <c r="MM267" s="1460">
        <f t="shared" si="1541"/>
        <v>0</v>
      </c>
      <c r="MN267" s="1460">
        <f t="shared" si="1541"/>
        <v>0</v>
      </c>
      <c r="MO267" s="1460">
        <f t="shared" si="1541"/>
        <v>0</v>
      </c>
      <c r="MP267" s="1460">
        <f t="shared" si="1541"/>
        <v>0</v>
      </c>
      <c r="MQ267" s="1460">
        <f t="shared" si="1541"/>
        <v>0</v>
      </c>
      <c r="MR267" s="1460">
        <f t="shared" si="1541"/>
        <v>0</v>
      </c>
      <c r="MS267" s="1460">
        <f t="shared" si="1546"/>
        <v>0</v>
      </c>
      <c r="MT267" s="1460">
        <f t="shared" si="1546"/>
        <v>0</v>
      </c>
      <c r="MU267" s="1460">
        <f t="shared" si="1546"/>
        <v>0</v>
      </c>
      <c r="MV267" s="1460">
        <f t="shared" si="1546"/>
        <v>0</v>
      </c>
      <c r="MW267" s="1460">
        <f t="shared" si="1546"/>
        <v>0</v>
      </c>
      <c r="MX267" s="1460">
        <f t="shared" si="1546"/>
        <v>0</v>
      </c>
      <c r="MY267" s="1460">
        <f t="shared" si="1546"/>
        <v>0</v>
      </c>
      <c r="MZ267" s="1460">
        <f t="shared" si="1546"/>
        <v>0</v>
      </c>
      <c r="NA267" s="1460">
        <f t="shared" si="1546"/>
        <v>0</v>
      </c>
      <c r="NB267" s="1460">
        <f t="shared" si="1546"/>
        <v>0</v>
      </c>
      <c r="NC267" s="1460">
        <f t="shared" si="1546"/>
        <v>0</v>
      </c>
      <c r="ND267" s="1460">
        <f t="shared" si="1546"/>
        <v>0</v>
      </c>
      <c r="NE267" s="1460">
        <f t="shared" si="1546"/>
        <v>0</v>
      </c>
      <c r="NF267" s="1460">
        <f t="shared" si="1546"/>
        <v>0</v>
      </c>
      <c r="NG267" s="1460">
        <f t="shared" si="1546"/>
        <v>0</v>
      </c>
      <c r="NH267" s="1460">
        <f t="shared" si="1546"/>
        <v>0</v>
      </c>
      <c r="NI267" s="1460">
        <f t="shared" si="1547"/>
        <v>0</v>
      </c>
      <c r="NJ267" s="1460">
        <f t="shared" si="1547"/>
        <v>0</v>
      </c>
      <c r="NK267" s="1460">
        <f t="shared" si="1547"/>
        <v>0</v>
      </c>
      <c r="NL267" s="1460">
        <f t="shared" si="1547"/>
        <v>0</v>
      </c>
      <c r="NM267" s="1460">
        <f t="shared" si="1547"/>
        <v>0</v>
      </c>
      <c r="NN267" s="1460">
        <f t="shared" si="1547"/>
        <v>0</v>
      </c>
      <c r="NO267" s="1460">
        <f t="shared" si="1547"/>
        <v>0</v>
      </c>
      <c r="NP267" s="1460">
        <f t="shared" si="1547"/>
        <v>0</v>
      </c>
      <c r="NQ267" s="1460">
        <f t="shared" si="1547"/>
        <v>0</v>
      </c>
      <c r="NR267" s="1460">
        <f t="shared" si="1547"/>
        <v>0</v>
      </c>
      <c r="NS267" s="1460">
        <f t="shared" si="1547"/>
        <v>0</v>
      </c>
      <c r="NT267" s="1460">
        <f t="shared" si="1547"/>
        <v>0</v>
      </c>
      <c r="NU267" s="1460">
        <f t="shared" si="1547"/>
        <v>0</v>
      </c>
      <c r="NV267" s="1460">
        <f t="shared" si="1547"/>
        <v>0</v>
      </c>
      <c r="NW267" s="1460">
        <f t="shared" si="1547"/>
        <v>0</v>
      </c>
      <c r="NX267" s="1460">
        <f t="shared" si="1547"/>
        <v>0</v>
      </c>
      <c r="NY267" s="1460">
        <f t="shared" si="1548"/>
        <v>0</v>
      </c>
      <c r="NZ267" s="1460">
        <f t="shared" si="1548"/>
        <v>0</v>
      </c>
      <c r="OA267" s="1460">
        <f t="shared" si="1548"/>
        <v>0</v>
      </c>
      <c r="OB267" s="1460">
        <f t="shared" si="1548"/>
        <v>0</v>
      </c>
      <c r="OC267" s="1460">
        <f t="shared" si="1548"/>
        <v>0</v>
      </c>
      <c r="OD267" s="1460">
        <f t="shared" si="1548"/>
        <v>0</v>
      </c>
      <c r="OE267" s="1460">
        <f t="shared" si="1548"/>
        <v>0</v>
      </c>
      <c r="OF267" s="1460">
        <f t="shared" si="1548"/>
        <v>0</v>
      </c>
      <c r="OG267" s="1460">
        <f t="shared" si="1548"/>
        <v>0</v>
      </c>
      <c r="OH267" s="1460">
        <f t="shared" si="1548"/>
        <v>0</v>
      </c>
      <c r="OI267" s="1460">
        <f t="shared" si="1548"/>
        <v>0</v>
      </c>
      <c r="OJ267" s="1460">
        <f t="shared" si="1548"/>
        <v>0</v>
      </c>
      <c r="OK267" s="1460">
        <f t="shared" si="1548"/>
        <v>0</v>
      </c>
      <c r="OL267" s="1460">
        <f t="shared" si="1548"/>
        <v>0</v>
      </c>
      <c r="OM267" s="1460">
        <f t="shared" si="1548"/>
        <v>0</v>
      </c>
      <c r="ON267" s="1460">
        <f t="shared" si="1548"/>
        <v>0</v>
      </c>
      <c r="OO267" s="1460">
        <f t="shared" si="1513"/>
        <v>0</v>
      </c>
      <c r="OP267" s="1460">
        <f t="shared" si="1543"/>
        <v>0</v>
      </c>
      <c r="OQ267" s="1460">
        <f t="shared" si="1543"/>
        <v>0</v>
      </c>
      <c r="OR267" s="1460">
        <f t="shared" si="1543"/>
        <v>0</v>
      </c>
      <c r="OS267" s="1460">
        <f t="shared" si="1543"/>
        <v>0</v>
      </c>
      <c r="OT267" s="1460">
        <f t="shared" si="1543"/>
        <v>0</v>
      </c>
      <c r="OU267" s="1460">
        <f t="shared" si="1543"/>
        <v>0</v>
      </c>
      <c r="OV267" s="1460">
        <f t="shared" si="1543"/>
        <v>0</v>
      </c>
      <c r="OW267" s="1460">
        <f t="shared" si="1543"/>
        <v>0</v>
      </c>
      <c r="OX267" s="1460">
        <f t="shared" si="1543"/>
        <v>0</v>
      </c>
      <c r="OY267" s="1460">
        <f t="shared" si="1543"/>
        <v>0</v>
      </c>
      <c r="OZ267" s="1460">
        <f t="shared" si="1543"/>
        <v>0</v>
      </c>
      <c r="PA267" s="1460">
        <f t="shared" si="1543"/>
        <v>0</v>
      </c>
      <c r="PB267" s="1460">
        <f t="shared" si="1543"/>
        <v>0</v>
      </c>
      <c r="PC267" s="1460">
        <f t="shared" si="1543"/>
        <v>0</v>
      </c>
      <c r="PD267" s="1460">
        <f t="shared" si="1543"/>
        <v>0</v>
      </c>
      <c r="PE267" s="1460">
        <f t="shared" si="1543"/>
        <v>0</v>
      </c>
      <c r="PF267" s="1460">
        <f t="shared" si="1544"/>
        <v>0</v>
      </c>
      <c r="PG267" s="1460">
        <f t="shared" si="1544"/>
        <v>0</v>
      </c>
      <c r="PH267" s="1460">
        <f t="shared" si="1544"/>
        <v>0</v>
      </c>
      <c r="PI267" s="1460">
        <f t="shared" si="1544"/>
        <v>0</v>
      </c>
      <c r="PJ267" s="1460">
        <f t="shared" si="1544"/>
        <v>0</v>
      </c>
      <c r="PK267" s="1460">
        <f t="shared" si="1544"/>
        <v>0</v>
      </c>
      <c r="PL267" s="1460">
        <f t="shared" si="1544"/>
        <v>0</v>
      </c>
      <c r="PM267" s="1460">
        <f t="shared" si="1544"/>
        <v>0</v>
      </c>
      <c r="PN267" s="1460">
        <f t="shared" si="1544"/>
        <v>0</v>
      </c>
      <c r="PO267" s="1460">
        <f t="shared" si="1544"/>
        <v>0</v>
      </c>
      <c r="PP267" s="1460">
        <f t="shared" si="1544"/>
        <v>0</v>
      </c>
      <c r="PQ267" s="1460">
        <f t="shared" si="1544"/>
        <v>0</v>
      </c>
      <c r="PR267" s="1460">
        <f t="shared" si="1544"/>
        <v>0</v>
      </c>
      <c r="PS267" s="1460">
        <f t="shared" si="1544"/>
        <v>0</v>
      </c>
      <c r="PT267" s="1460">
        <f t="shared" si="1544"/>
        <v>0</v>
      </c>
      <c r="PU267" s="1460">
        <f t="shared" si="1544"/>
        <v>0</v>
      </c>
      <c r="PV267" s="1460">
        <f t="shared" si="1545"/>
        <v>0</v>
      </c>
      <c r="PW267" s="1460">
        <f t="shared" si="1545"/>
        <v>0</v>
      </c>
      <c r="PX267" s="1460">
        <f t="shared" si="1545"/>
        <v>0</v>
      </c>
      <c r="PY267" s="1460">
        <f t="shared" si="1545"/>
        <v>0</v>
      </c>
      <c r="PZ267" s="1460">
        <f t="shared" si="1545"/>
        <v>0</v>
      </c>
      <c r="QA267" s="1460">
        <f t="shared" si="1545"/>
        <v>0</v>
      </c>
      <c r="QB267" s="1460">
        <f t="shared" si="1545"/>
        <v>0</v>
      </c>
      <c r="QC267" s="1460">
        <f t="shared" si="1545"/>
        <v>0</v>
      </c>
      <c r="QD267" s="1460">
        <f t="shared" si="1545"/>
        <v>0</v>
      </c>
      <c r="QE267" s="1460">
        <f t="shared" si="1545"/>
        <v>0</v>
      </c>
      <c r="QF267" s="1460">
        <f t="shared" si="1545"/>
        <v>0</v>
      </c>
      <c r="QG267" s="1460">
        <f t="shared" si="1545"/>
        <v>0</v>
      </c>
      <c r="QH267" s="1460">
        <f t="shared" si="1545"/>
        <v>0</v>
      </c>
      <c r="QI267" s="1460">
        <f t="shared" si="1545"/>
        <v>0</v>
      </c>
      <c r="QJ267" s="1460">
        <f t="shared" si="1545"/>
        <v>0</v>
      </c>
      <c r="QK267" s="1460">
        <f t="shared" si="1545"/>
        <v>0</v>
      </c>
      <c r="QL267" s="1460">
        <f t="shared" si="1532"/>
        <v>0</v>
      </c>
      <c r="QM267" s="1460">
        <f t="shared" si="1532"/>
        <v>0</v>
      </c>
      <c r="QN267" s="1460">
        <f t="shared" si="1532"/>
        <v>0</v>
      </c>
      <c r="QO267" s="1460">
        <f t="shared" si="1532"/>
        <v>0</v>
      </c>
      <c r="QP267" s="1460">
        <f t="shared" si="1532"/>
        <v>0</v>
      </c>
      <c r="QQ267" s="1460">
        <f t="shared" si="1532"/>
        <v>0</v>
      </c>
    </row>
    <row r="268" spans="1:459" s="1466" customFormat="1" ht="22.5" customHeight="1">
      <c r="A268" s="1468"/>
      <c r="B268" s="1469"/>
      <c r="C268" s="1469"/>
      <c r="D268" s="1470"/>
      <c r="E268" s="1471"/>
      <c r="F268" s="1472"/>
      <c r="G268" s="1472"/>
      <c r="H268" s="1473">
        <f t="shared" si="1342"/>
        <v>0</v>
      </c>
      <c r="I268" s="1474">
        <v>0</v>
      </c>
      <c r="J268" s="1475">
        <f t="shared" si="437"/>
        <v>0</v>
      </c>
      <c r="K268" s="1476">
        <v>0</v>
      </c>
      <c r="L268" s="1477">
        <f t="shared" si="1343"/>
        <v>0</v>
      </c>
      <c r="M268" s="1477">
        <f t="shared" si="1344"/>
        <v>0</v>
      </c>
      <c r="N268" s="1478"/>
      <c r="O268" s="1479">
        <v>0</v>
      </c>
      <c r="P268" s="1480">
        <v>0</v>
      </c>
      <c r="Q268" s="1828">
        <v>0</v>
      </c>
      <c r="R268" s="1831">
        <f t="shared" si="1345"/>
        <v>0</v>
      </c>
      <c r="S268" s="1481">
        <f>IF(AND(SUM(O268:Q268)=0,N268="NNN"),MIN('Operating History and Pro Forma'!$M$33,'Operating History and Pro Forma'!$T$15)*D268,SUM(O268:Q268)*D268)</f>
        <v>0</v>
      </c>
      <c r="T268" s="1482">
        <f t="shared" si="1346"/>
        <v>0</v>
      </c>
      <c r="U268" s="1483">
        <f t="shared" si="1347"/>
        <v>0</v>
      </c>
      <c r="V268" s="1480"/>
      <c r="W268" s="1514"/>
      <c r="X268" s="1486" t="str">
        <f t="shared" si="1348"/>
        <v/>
      </c>
      <c r="Y268" s="1487">
        <f t="shared" si="1349"/>
        <v>0</v>
      </c>
      <c r="Z268" s="1488"/>
      <c r="AA268" s="1488"/>
      <c r="AB268" s="1488"/>
      <c r="AC268" s="1488"/>
      <c r="AD268" s="1489">
        <f t="shared" si="1350"/>
        <v>0</v>
      </c>
      <c r="AE268" s="1490" t="str">
        <f t="shared" si="1351"/>
        <v/>
      </c>
      <c r="AF268" s="1491">
        <f t="shared" si="1352"/>
        <v>0</v>
      </c>
      <c r="AG268" s="1492">
        <f t="shared" si="1353"/>
        <v>0</v>
      </c>
      <c r="AH268" s="1493">
        <f t="shared" si="1526"/>
        <v>0</v>
      </c>
      <c r="AI268" s="1493">
        <f t="shared" si="1526"/>
        <v>0</v>
      </c>
      <c r="AJ268" s="1494">
        <f t="shared" si="1526"/>
        <v>0</v>
      </c>
      <c r="AK268" s="1494">
        <f t="shared" si="1526"/>
        <v>0</v>
      </c>
      <c r="AL268" s="1495">
        <f t="shared" si="1526"/>
        <v>0</v>
      </c>
      <c r="AM268" s="1496">
        <f t="shared" si="1526"/>
        <v>0</v>
      </c>
      <c r="AN268" s="1497">
        <f t="shared" si="1555"/>
        <v>0</v>
      </c>
      <c r="AO268" s="1498">
        <f t="shared" si="1327"/>
        <v>0</v>
      </c>
      <c r="AP268" s="1499">
        <f t="shared" si="1354"/>
        <v>0</v>
      </c>
      <c r="AQ268" s="1500">
        <f t="shared" si="1355"/>
        <v>0</v>
      </c>
      <c r="AR268" s="1501">
        <f t="shared" si="1356"/>
        <v>0</v>
      </c>
      <c r="AS268" s="1498">
        <f t="shared" si="1324"/>
        <v>0</v>
      </c>
      <c r="AT268" s="1501">
        <f t="shared" si="1357"/>
        <v>0</v>
      </c>
      <c r="AU268" s="1498">
        <f t="shared" si="1358"/>
        <v>1</v>
      </c>
      <c r="AV268" s="1498">
        <f t="shared" si="1359"/>
        <v>2</v>
      </c>
      <c r="AW268" s="1499">
        <f t="shared" si="1360"/>
        <v>0</v>
      </c>
      <c r="AX268" s="1502">
        <f t="shared" si="1361"/>
        <v>0</v>
      </c>
      <c r="AY268" s="1503">
        <f t="shared" si="1362"/>
        <v>0</v>
      </c>
      <c r="AZ268" s="1498">
        <f t="shared" si="1363"/>
        <v>2</v>
      </c>
      <c r="BA268" s="1498">
        <f t="shared" si="1364"/>
        <v>3</v>
      </c>
      <c r="BB268" s="1499">
        <f t="shared" si="1365"/>
        <v>0</v>
      </c>
      <c r="BC268" s="1502">
        <f t="shared" si="1366"/>
        <v>0</v>
      </c>
      <c r="BD268" s="1503">
        <f t="shared" si="1367"/>
        <v>0</v>
      </c>
      <c r="BE268" s="1498">
        <f t="shared" si="1368"/>
        <v>3</v>
      </c>
      <c r="BF268" s="1498">
        <f t="shared" si="1369"/>
        <v>4</v>
      </c>
      <c r="BG268" s="1499">
        <f t="shared" si="1370"/>
        <v>0</v>
      </c>
      <c r="BH268" s="1502">
        <f t="shared" si="1371"/>
        <v>0</v>
      </c>
      <c r="BI268" s="1502">
        <f t="shared" si="1372"/>
        <v>0</v>
      </c>
      <c r="BJ268" s="1504">
        <f t="shared" si="1373"/>
        <v>1900</v>
      </c>
      <c r="BK268" s="1505" t="str">
        <f t="shared" si="1374"/>
        <v/>
      </c>
      <c r="BL268" s="1506"/>
      <c r="BM268" s="1507">
        <f t="shared" si="1375"/>
        <v>0</v>
      </c>
      <c r="BN268" s="1508">
        <f t="shared" si="1540"/>
        <v>0</v>
      </c>
      <c r="BO268" s="1508">
        <f t="shared" si="1540"/>
        <v>0</v>
      </c>
      <c r="BP268" s="1508">
        <f t="shared" si="1540"/>
        <v>0</v>
      </c>
      <c r="BQ268" s="1508">
        <f t="shared" si="1540"/>
        <v>0</v>
      </c>
      <c r="BR268" s="1508">
        <f t="shared" si="1540"/>
        <v>0</v>
      </c>
      <c r="BS268" s="1508">
        <f t="shared" si="1540"/>
        <v>0</v>
      </c>
      <c r="BT268" s="1508">
        <f t="shared" si="1540"/>
        <v>0</v>
      </c>
      <c r="BU268" s="1508">
        <f t="shared" si="1540"/>
        <v>0</v>
      </c>
      <c r="BV268" s="1508">
        <f t="shared" si="1540"/>
        <v>0</v>
      </c>
      <c r="BW268" s="1508">
        <f t="shared" si="1540"/>
        <v>0</v>
      </c>
      <c r="BX268" s="1508">
        <f t="shared" si="1540"/>
        <v>0</v>
      </c>
      <c r="BY268" s="1507">
        <f t="shared" si="1540"/>
        <v>0</v>
      </c>
      <c r="BZ268" s="1508">
        <f t="shared" si="1540"/>
        <v>0</v>
      </c>
      <c r="CA268" s="1508">
        <f t="shared" si="1540"/>
        <v>0</v>
      </c>
      <c r="CB268" s="1508">
        <f t="shared" si="1540"/>
        <v>0</v>
      </c>
      <c r="CC268" s="1508">
        <f t="shared" si="1540"/>
        <v>0</v>
      </c>
      <c r="CD268" s="1508">
        <f t="shared" si="1550"/>
        <v>0</v>
      </c>
      <c r="CE268" s="1508">
        <f t="shared" si="1550"/>
        <v>0</v>
      </c>
      <c r="CF268" s="1508">
        <f t="shared" si="1550"/>
        <v>0</v>
      </c>
      <c r="CG268" s="1508">
        <f t="shared" si="1550"/>
        <v>0</v>
      </c>
      <c r="CH268" s="1508">
        <f t="shared" si="1550"/>
        <v>0</v>
      </c>
      <c r="CI268" s="1508">
        <f t="shared" si="1550"/>
        <v>0</v>
      </c>
      <c r="CJ268" s="1509">
        <f t="shared" si="1550"/>
        <v>0</v>
      </c>
      <c r="CK268" s="1507">
        <f t="shared" si="1550"/>
        <v>0</v>
      </c>
      <c r="CL268" s="1508">
        <f t="shared" si="1550"/>
        <v>0</v>
      </c>
      <c r="CM268" s="1508">
        <f t="shared" si="1550"/>
        <v>0</v>
      </c>
      <c r="CN268" s="1508">
        <f t="shared" si="1550"/>
        <v>0</v>
      </c>
      <c r="CO268" s="1508">
        <f t="shared" si="1550"/>
        <v>0</v>
      </c>
      <c r="CP268" s="1508">
        <f t="shared" si="1550"/>
        <v>0</v>
      </c>
      <c r="CQ268" s="1508">
        <f t="shared" si="1550"/>
        <v>0</v>
      </c>
      <c r="CR268" s="1508">
        <f t="shared" si="1550"/>
        <v>0</v>
      </c>
      <c r="CS268" s="1508">
        <f t="shared" si="1550"/>
        <v>0</v>
      </c>
      <c r="CT268" s="1508">
        <f t="shared" si="1551"/>
        <v>0</v>
      </c>
      <c r="CU268" s="1508">
        <f t="shared" si="1551"/>
        <v>0</v>
      </c>
      <c r="CV268" s="1509">
        <f t="shared" si="1551"/>
        <v>0</v>
      </c>
      <c r="CW268" s="1508">
        <f t="shared" si="1551"/>
        <v>0</v>
      </c>
      <c r="CX268" s="1508">
        <f t="shared" si="1551"/>
        <v>0</v>
      </c>
      <c r="CY268" s="1508">
        <f t="shared" si="1551"/>
        <v>0</v>
      </c>
      <c r="CZ268" s="1508">
        <f t="shared" si="1551"/>
        <v>0</v>
      </c>
      <c r="DA268" s="1508">
        <f t="shared" si="1551"/>
        <v>0</v>
      </c>
      <c r="DB268" s="1508">
        <f t="shared" si="1551"/>
        <v>0</v>
      </c>
      <c r="DC268" s="1508">
        <f t="shared" si="1551"/>
        <v>0</v>
      </c>
      <c r="DD268" s="1508">
        <f t="shared" si="1551"/>
        <v>0</v>
      </c>
      <c r="DE268" s="1508">
        <f t="shared" si="1551"/>
        <v>0</v>
      </c>
      <c r="DF268" s="1508">
        <f t="shared" si="1551"/>
        <v>0</v>
      </c>
      <c r="DG268" s="1508">
        <f t="shared" si="1551"/>
        <v>0</v>
      </c>
      <c r="DH268" s="1509">
        <f t="shared" si="1551"/>
        <v>0</v>
      </c>
      <c r="DI268" s="1508">
        <f t="shared" si="1551"/>
        <v>0</v>
      </c>
      <c r="DJ268" s="1508">
        <f t="shared" si="1552"/>
        <v>0</v>
      </c>
      <c r="DK268" s="1508">
        <f t="shared" si="1552"/>
        <v>0</v>
      </c>
      <c r="DL268" s="1508">
        <f t="shared" si="1552"/>
        <v>0</v>
      </c>
      <c r="DM268" s="1508">
        <f t="shared" si="1552"/>
        <v>0</v>
      </c>
      <c r="DN268" s="1508">
        <f t="shared" si="1552"/>
        <v>0</v>
      </c>
      <c r="DO268" s="1508">
        <f t="shared" si="1552"/>
        <v>0</v>
      </c>
      <c r="DP268" s="1508">
        <f t="shared" si="1552"/>
        <v>0</v>
      </c>
      <c r="DQ268" s="1508">
        <f t="shared" si="1552"/>
        <v>0</v>
      </c>
      <c r="DR268" s="1508">
        <f t="shared" si="1552"/>
        <v>0</v>
      </c>
      <c r="DS268" s="1508">
        <f t="shared" si="1552"/>
        <v>0</v>
      </c>
      <c r="DT268" s="1509">
        <f t="shared" si="1552"/>
        <v>0</v>
      </c>
      <c r="DU268" s="1507">
        <f t="shared" si="1552"/>
        <v>0</v>
      </c>
      <c r="DV268" s="1508">
        <f t="shared" si="1552"/>
        <v>0</v>
      </c>
      <c r="DW268" s="1508">
        <f t="shared" si="1552"/>
        <v>0</v>
      </c>
      <c r="DX268" s="1508">
        <f t="shared" si="1552"/>
        <v>0</v>
      </c>
      <c r="DY268" s="1508">
        <f t="shared" si="1552"/>
        <v>0</v>
      </c>
      <c r="DZ268" s="1508">
        <f t="shared" si="1553"/>
        <v>0</v>
      </c>
      <c r="EA268" s="1508">
        <f t="shared" si="1553"/>
        <v>0</v>
      </c>
      <c r="EB268" s="1508">
        <f t="shared" si="1553"/>
        <v>0</v>
      </c>
      <c r="EC268" s="1508">
        <f t="shared" si="1553"/>
        <v>0</v>
      </c>
      <c r="ED268" s="1508">
        <f t="shared" si="1553"/>
        <v>0</v>
      </c>
      <c r="EE268" s="1508">
        <f t="shared" si="1553"/>
        <v>0</v>
      </c>
      <c r="EF268" s="1508">
        <f t="shared" si="1553"/>
        <v>0</v>
      </c>
      <c r="EG268" s="1507">
        <f t="shared" si="1553"/>
        <v>0</v>
      </c>
      <c r="EH268" s="1508">
        <f t="shared" si="1553"/>
        <v>0</v>
      </c>
      <c r="EI268" s="1508">
        <f t="shared" si="1553"/>
        <v>0</v>
      </c>
      <c r="EJ268" s="1508">
        <f t="shared" si="1553"/>
        <v>0</v>
      </c>
      <c r="EK268" s="1508">
        <f t="shared" si="1553"/>
        <v>0</v>
      </c>
      <c r="EL268" s="1508">
        <f t="shared" si="1553"/>
        <v>0</v>
      </c>
      <c r="EM268" s="1508">
        <f t="shared" si="1553"/>
        <v>0</v>
      </c>
      <c r="EN268" s="1508">
        <f t="shared" si="1553"/>
        <v>0</v>
      </c>
      <c r="EO268" s="1508">
        <f t="shared" si="1553"/>
        <v>0</v>
      </c>
      <c r="EP268" s="1508">
        <f t="shared" si="1554"/>
        <v>0</v>
      </c>
      <c r="EQ268" s="1508">
        <f t="shared" si="1554"/>
        <v>0</v>
      </c>
      <c r="ER268" s="1509">
        <f t="shared" si="1554"/>
        <v>0</v>
      </c>
      <c r="ES268" s="1507">
        <f t="shared" si="1554"/>
        <v>0</v>
      </c>
      <c r="ET268" s="1508">
        <f t="shared" si="1554"/>
        <v>0</v>
      </c>
      <c r="EU268" s="1508">
        <f t="shared" si="1554"/>
        <v>0</v>
      </c>
      <c r="EV268" s="1508">
        <f t="shared" si="1554"/>
        <v>0</v>
      </c>
      <c r="EW268" s="1508">
        <f t="shared" si="1554"/>
        <v>0</v>
      </c>
      <c r="EX268" s="1508">
        <f t="shared" si="1554"/>
        <v>0</v>
      </c>
      <c r="EY268" s="1508">
        <f t="shared" si="1554"/>
        <v>0</v>
      </c>
      <c r="EZ268" s="1508">
        <f t="shared" si="1554"/>
        <v>0</v>
      </c>
      <c r="FA268" s="1508">
        <f t="shared" si="1554"/>
        <v>0</v>
      </c>
      <c r="FB268" s="1508">
        <f t="shared" si="1554"/>
        <v>0</v>
      </c>
      <c r="FC268" s="1508">
        <f t="shared" si="1554"/>
        <v>0</v>
      </c>
      <c r="FD268" s="1509">
        <f t="shared" si="1554"/>
        <v>0</v>
      </c>
      <c r="FE268" s="1508">
        <f t="shared" si="1554"/>
        <v>0</v>
      </c>
      <c r="FF268" s="1508">
        <f t="shared" si="1339"/>
        <v>0</v>
      </c>
      <c r="FG268" s="1508">
        <f t="shared" si="1549"/>
        <v>0</v>
      </c>
      <c r="FH268" s="1508">
        <f t="shared" si="1549"/>
        <v>0</v>
      </c>
      <c r="FI268" s="1508">
        <f t="shared" si="1549"/>
        <v>0</v>
      </c>
      <c r="FJ268" s="1508">
        <f t="shared" si="1549"/>
        <v>0</v>
      </c>
      <c r="FK268" s="1508">
        <f t="shared" si="1549"/>
        <v>0</v>
      </c>
      <c r="FL268" s="1508">
        <f t="shared" si="1549"/>
        <v>0</v>
      </c>
      <c r="FM268" s="1508">
        <f t="shared" si="1549"/>
        <v>0</v>
      </c>
      <c r="FN268" s="1508">
        <f t="shared" si="1549"/>
        <v>0</v>
      </c>
      <c r="FO268" s="1508">
        <f t="shared" si="1549"/>
        <v>0</v>
      </c>
      <c r="FP268" s="1509">
        <f t="shared" si="1549"/>
        <v>0</v>
      </c>
      <c r="FQ268" s="1508">
        <f t="shared" si="1549"/>
        <v>0</v>
      </c>
      <c r="FR268" s="1508">
        <f t="shared" si="1549"/>
        <v>0</v>
      </c>
      <c r="FS268" s="1508">
        <f t="shared" si="1549"/>
        <v>0</v>
      </c>
      <c r="FT268" s="1508">
        <f t="shared" si="1549"/>
        <v>0</v>
      </c>
      <c r="FU268" s="1508">
        <f t="shared" si="1549"/>
        <v>0</v>
      </c>
      <c r="FV268" s="1508">
        <f t="shared" si="1549"/>
        <v>0</v>
      </c>
      <c r="FW268" s="1508">
        <f t="shared" si="1527"/>
        <v>0</v>
      </c>
      <c r="FX268" s="1508">
        <f t="shared" si="1527"/>
        <v>0</v>
      </c>
      <c r="FY268" s="1508">
        <f t="shared" si="1527"/>
        <v>0</v>
      </c>
      <c r="FZ268" s="1508">
        <f t="shared" si="1527"/>
        <v>0</v>
      </c>
      <c r="GA268" s="1508">
        <f t="shared" si="1527"/>
        <v>0</v>
      </c>
      <c r="GB268" s="1509">
        <f t="shared" si="1527"/>
        <v>0</v>
      </c>
      <c r="GC268" s="1506"/>
      <c r="GD268" s="1458">
        <f t="shared" si="1377"/>
        <v>1</v>
      </c>
      <c r="GE268" s="1510">
        <f t="shared" si="1528"/>
        <v>0</v>
      </c>
      <c r="GF268" s="1511">
        <f t="shared" si="1528"/>
        <v>0</v>
      </c>
      <c r="GG268" s="1511">
        <f t="shared" si="1528"/>
        <v>0</v>
      </c>
      <c r="GH268" s="1511">
        <f t="shared" si="1528"/>
        <v>0</v>
      </c>
      <c r="GI268" s="1511">
        <f t="shared" si="1528"/>
        <v>0</v>
      </c>
      <c r="GJ268" s="1511">
        <f t="shared" si="1528"/>
        <v>0</v>
      </c>
      <c r="GK268" s="1511">
        <f t="shared" si="1528"/>
        <v>0</v>
      </c>
      <c r="GL268" s="1511">
        <f t="shared" si="1528"/>
        <v>0</v>
      </c>
      <c r="GM268" s="1511">
        <f t="shared" si="1528"/>
        <v>0</v>
      </c>
      <c r="GN268" s="1512">
        <f t="shared" si="1528"/>
        <v>0</v>
      </c>
      <c r="GO268" s="1513">
        <f t="shared" si="1378"/>
        <v>0</v>
      </c>
      <c r="GP268" s="1506"/>
      <c r="GQ268" s="1510">
        <f t="shared" si="1539"/>
        <v>0</v>
      </c>
      <c r="GR268" s="1511">
        <f t="shared" si="1542"/>
        <v>0</v>
      </c>
      <c r="GS268" s="1511">
        <f t="shared" si="1542"/>
        <v>0</v>
      </c>
      <c r="GT268" s="1511">
        <f t="shared" si="1542"/>
        <v>0</v>
      </c>
      <c r="GU268" s="1511">
        <f t="shared" si="1542"/>
        <v>0</v>
      </c>
      <c r="GV268" s="1511">
        <f t="shared" si="1542"/>
        <v>0</v>
      </c>
      <c r="GW268" s="1511">
        <f t="shared" si="1542"/>
        <v>0</v>
      </c>
      <c r="GX268" s="1511">
        <f t="shared" si="1542"/>
        <v>0</v>
      </c>
      <c r="GY268" s="1511">
        <f t="shared" si="1542"/>
        <v>0</v>
      </c>
      <c r="GZ268" s="1512">
        <f t="shared" si="1542"/>
        <v>0</v>
      </c>
      <c r="HA268" s="1513">
        <f t="shared" si="1379"/>
        <v>0</v>
      </c>
      <c r="HB268" s="1506">
        <f t="shared" si="1380"/>
        <v>1</v>
      </c>
      <c r="HC268" s="1506"/>
      <c r="HD268" s="1508">
        <f t="shared" si="1381"/>
        <v>0</v>
      </c>
      <c r="HE268" s="1460">
        <f t="shared" si="1382"/>
        <v>0</v>
      </c>
      <c r="HF268" s="1460">
        <f t="shared" si="1383"/>
        <v>0</v>
      </c>
      <c r="HG268" s="1460">
        <f t="shared" si="1384"/>
        <v>0</v>
      </c>
      <c r="HH268" s="1460">
        <f t="shared" si="1385"/>
        <v>0</v>
      </c>
      <c r="HI268" s="1460">
        <f t="shared" si="1386"/>
        <v>0</v>
      </c>
      <c r="HJ268" s="1460">
        <f t="shared" si="1387"/>
        <v>0</v>
      </c>
      <c r="HK268" s="1460">
        <f t="shared" si="1388"/>
        <v>0</v>
      </c>
      <c r="HL268" s="1460">
        <f t="shared" si="1389"/>
        <v>0</v>
      </c>
      <c r="HM268" s="1460">
        <f t="shared" si="1390"/>
        <v>0</v>
      </c>
      <c r="HN268" s="1460">
        <f t="shared" si="1391"/>
        <v>0</v>
      </c>
      <c r="HO268" s="1460">
        <f t="shared" si="1392"/>
        <v>0</v>
      </c>
      <c r="HP268" s="1460">
        <f t="shared" si="1393"/>
        <v>0</v>
      </c>
      <c r="HQ268" s="1460">
        <f t="shared" si="1394"/>
        <v>0</v>
      </c>
      <c r="HR268" s="1460">
        <f t="shared" si="1395"/>
        <v>0</v>
      </c>
      <c r="HS268" s="1460">
        <f t="shared" si="1396"/>
        <v>0</v>
      </c>
      <c r="HT268" s="1460">
        <f t="shared" si="1397"/>
        <v>0</v>
      </c>
      <c r="HU268" s="1460">
        <f t="shared" si="1398"/>
        <v>0</v>
      </c>
      <c r="HV268" s="1460">
        <f t="shared" si="1399"/>
        <v>0</v>
      </c>
      <c r="HW268" s="1460">
        <f t="shared" si="1400"/>
        <v>0</v>
      </c>
      <c r="HX268" s="1460">
        <f t="shared" si="1401"/>
        <v>0</v>
      </c>
      <c r="HY268" s="1460">
        <f t="shared" si="1402"/>
        <v>0</v>
      </c>
      <c r="HZ268" s="1460">
        <f t="shared" si="1403"/>
        <v>0</v>
      </c>
      <c r="IA268" s="1460">
        <f t="shared" si="1404"/>
        <v>0</v>
      </c>
      <c r="IB268" s="1460">
        <f t="shared" si="1405"/>
        <v>0</v>
      </c>
      <c r="IC268" s="1460">
        <f t="shared" si="1406"/>
        <v>0</v>
      </c>
      <c r="ID268" s="1460">
        <f t="shared" si="1407"/>
        <v>0</v>
      </c>
      <c r="IE268" s="1460">
        <f t="shared" si="1408"/>
        <v>0</v>
      </c>
      <c r="IF268" s="1460">
        <f t="shared" si="1409"/>
        <v>0</v>
      </c>
      <c r="IG268" s="1460">
        <f t="shared" si="1410"/>
        <v>0</v>
      </c>
      <c r="IH268" s="1460">
        <f t="shared" si="1411"/>
        <v>0</v>
      </c>
      <c r="II268" s="1460">
        <f t="shared" si="1412"/>
        <v>0</v>
      </c>
      <c r="IJ268" s="1460">
        <f t="shared" si="1413"/>
        <v>0</v>
      </c>
      <c r="IK268" s="1460">
        <f t="shared" si="1414"/>
        <v>0</v>
      </c>
      <c r="IL268" s="1460">
        <f t="shared" si="1415"/>
        <v>0</v>
      </c>
      <c r="IM268" s="1460">
        <f t="shared" si="1416"/>
        <v>0</v>
      </c>
      <c r="IN268" s="1460">
        <f t="shared" si="1417"/>
        <v>0</v>
      </c>
      <c r="IO268" s="1460">
        <f t="shared" si="1418"/>
        <v>0</v>
      </c>
      <c r="IP268" s="1460">
        <f t="shared" si="1419"/>
        <v>0</v>
      </c>
      <c r="IQ268" s="1460">
        <f t="shared" si="1420"/>
        <v>0</v>
      </c>
      <c r="IR268" s="1460">
        <f t="shared" si="1421"/>
        <v>0</v>
      </c>
      <c r="IS268" s="1460">
        <f t="shared" si="1422"/>
        <v>0</v>
      </c>
      <c r="IT268" s="1460">
        <f t="shared" si="1423"/>
        <v>0</v>
      </c>
      <c r="IU268" s="1460">
        <f t="shared" si="1424"/>
        <v>0</v>
      </c>
      <c r="IV268" s="1460">
        <f t="shared" si="1425"/>
        <v>0</v>
      </c>
      <c r="IW268" s="1460">
        <f t="shared" si="1426"/>
        <v>0</v>
      </c>
      <c r="IX268" s="1460">
        <f t="shared" si="1427"/>
        <v>0</v>
      </c>
      <c r="IY268" s="1460">
        <f t="shared" si="1428"/>
        <v>0</v>
      </c>
      <c r="IZ268" s="1460">
        <f t="shared" si="1429"/>
        <v>0</v>
      </c>
      <c r="JA268" s="1460">
        <f t="shared" si="1430"/>
        <v>0</v>
      </c>
      <c r="JB268" s="1460">
        <f t="shared" si="1431"/>
        <v>0</v>
      </c>
      <c r="JC268" s="1460">
        <f t="shared" si="1432"/>
        <v>0</v>
      </c>
      <c r="JD268" s="1460">
        <f t="shared" si="1433"/>
        <v>0</v>
      </c>
      <c r="JE268" s="1460">
        <f t="shared" si="1434"/>
        <v>0</v>
      </c>
      <c r="JF268" s="1460">
        <f t="shared" si="1435"/>
        <v>0</v>
      </c>
      <c r="JG268" s="1460">
        <f t="shared" si="1436"/>
        <v>0</v>
      </c>
      <c r="JH268" s="1460">
        <f t="shared" si="1437"/>
        <v>0</v>
      </c>
      <c r="JI268" s="1460">
        <f t="shared" si="1438"/>
        <v>0</v>
      </c>
      <c r="JJ268" s="1460">
        <f t="shared" si="1439"/>
        <v>0</v>
      </c>
      <c r="JK268" s="1460">
        <f t="shared" si="1440"/>
        <v>0</v>
      </c>
      <c r="JL268" s="1460">
        <f t="shared" si="1441"/>
        <v>0</v>
      </c>
      <c r="JM268" s="1460">
        <f t="shared" si="1442"/>
        <v>0</v>
      </c>
      <c r="JN268" s="1460">
        <f t="shared" si="1443"/>
        <v>0</v>
      </c>
      <c r="JO268" s="1460">
        <f t="shared" si="1444"/>
        <v>0</v>
      </c>
      <c r="JP268" s="1460">
        <f t="shared" si="1445"/>
        <v>0</v>
      </c>
      <c r="JQ268" s="1460">
        <f t="shared" si="1446"/>
        <v>0</v>
      </c>
      <c r="JR268" s="1460">
        <f t="shared" si="1447"/>
        <v>0</v>
      </c>
      <c r="JS268" s="1460">
        <f t="shared" si="1448"/>
        <v>0</v>
      </c>
      <c r="JT268" s="1460">
        <f t="shared" si="1449"/>
        <v>0</v>
      </c>
      <c r="JU268" s="1460">
        <f t="shared" si="1450"/>
        <v>0</v>
      </c>
      <c r="JV268" s="1460">
        <f t="shared" si="1451"/>
        <v>0</v>
      </c>
      <c r="JW268" s="1460">
        <f t="shared" si="1452"/>
        <v>0</v>
      </c>
      <c r="JX268" s="1460">
        <f t="shared" si="1453"/>
        <v>0</v>
      </c>
      <c r="JY268" s="1460">
        <f t="shared" si="1454"/>
        <v>0</v>
      </c>
      <c r="JZ268" s="1460">
        <f t="shared" si="1455"/>
        <v>0</v>
      </c>
      <c r="KA268" s="1460">
        <f t="shared" si="1456"/>
        <v>0</v>
      </c>
      <c r="KB268" s="1460">
        <f t="shared" si="1457"/>
        <v>0</v>
      </c>
      <c r="KC268" s="1460">
        <f t="shared" si="1458"/>
        <v>0</v>
      </c>
      <c r="KD268" s="1460">
        <f t="shared" si="1459"/>
        <v>0</v>
      </c>
      <c r="KE268" s="1460">
        <f t="shared" si="1460"/>
        <v>0</v>
      </c>
      <c r="KF268" s="1460">
        <f t="shared" si="1461"/>
        <v>0</v>
      </c>
      <c r="KG268" s="1460">
        <f t="shared" si="1462"/>
        <v>0</v>
      </c>
      <c r="KH268" s="1460">
        <f t="shared" si="1463"/>
        <v>0</v>
      </c>
      <c r="KI268" s="1460">
        <f t="shared" si="1464"/>
        <v>0</v>
      </c>
      <c r="KJ268" s="1460">
        <f t="shared" si="1465"/>
        <v>0</v>
      </c>
      <c r="KK268" s="1460">
        <f t="shared" si="1466"/>
        <v>0</v>
      </c>
      <c r="KL268" s="1460">
        <f t="shared" si="1467"/>
        <v>0</v>
      </c>
      <c r="KM268" s="1460">
        <f t="shared" si="1468"/>
        <v>0</v>
      </c>
      <c r="KN268" s="1460">
        <f t="shared" si="1469"/>
        <v>0</v>
      </c>
      <c r="KO268" s="1460">
        <f t="shared" si="1470"/>
        <v>0</v>
      </c>
      <c r="KP268" s="1460">
        <f t="shared" si="1471"/>
        <v>0</v>
      </c>
      <c r="KQ268" s="1460">
        <f t="shared" si="1472"/>
        <v>0</v>
      </c>
      <c r="KR268" s="1460">
        <f t="shared" si="1473"/>
        <v>0</v>
      </c>
      <c r="KS268" s="1460">
        <f t="shared" si="1474"/>
        <v>0</v>
      </c>
      <c r="KT268" s="1460">
        <f t="shared" si="1475"/>
        <v>0</v>
      </c>
      <c r="KU268" s="1460">
        <f t="shared" si="1476"/>
        <v>0</v>
      </c>
      <c r="KV268" s="1460">
        <f t="shared" si="1477"/>
        <v>0</v>
      </c>
      <c r="KW268" s="1460">
        <f t="shared" si="1478"/>
        <v>0</v>
      </c>
      <c r="KX268" s="1460">
        <f t="shared" si="1479"/>
        <v>0</v>
      </c>
      <c r="KY268" s="1460">
        <f t="shared" si="1480"/>
        <v>0</v>
      </c>
      <c r="KZ268" s="1460">
        <f t="shared" si="1481"/>
        <v>0</v>
      </c>
      <c r="LA268" s="1460">
        <f t="shared" si="1482"/>
        <v>0</v>
      </c>
      <c r="LB268" s="1460">
        <f t="shared" si="1483"/>
        <v>0</v>
      </c>
      <c r="LC268" s="1460">
        <f t="shared" si="1484"/>
        <v>0</v>
      </c>
      <c r="LD268" s="1460">
        <f t="shared" si="1485"/>
        <v>0</v>
      </c>
      <c r="LE268" s="1460">
        <f t="shared" si="1486"/>
        <v>0</v>
      </c>
      <c r="LF268" s="1460">
        <f t="shared" si="1487"/>
        <v>0</v>
      </c>
      <c r="LG268" s="1460">
        <f t="shared" si="1488"/>
        <v>0</v>
      </c>
      <c r="LH268" s="1460">
        <f t="shared" si="1489"/>
        <v>0</v>
      </c>
      <c r="LI268" s="1460">
        <f t="shared" si="1490"/>
        <v>0</v>
      </c>
      <c r="LJ268" s="1460">
        <f t="shared" si="1491"/>
        <v>0</v>
      </c>
      <c r="LK268" s="1460">
        <f t="shared" si="1492"/>
        <v>0</v>
      </c>
      <c r="LL268" s="1460">
        <f t="shared" si="1493"/>
        <v>0</v>
      </c>
      <c r="LM268" s="1460">
        <f t="shared" si="1494"/>
        <v>0</v>
      </c>
      <c r="LN268" s="1460">
        <f t="shared" si="1495"/>
        <v>0</v>
      </c>
      <c r="LO268" s="1460">
        <f t="shared" si="1496"/>
        <v>0</v>
      </c>
      <c r="LP268" s="1460">
        <f t="shared" si="1497"/>
        <v>0</v>
      </c>
      <c r="LQ268" s="1460">
        <f t="shared" si="1498"/>
        <v>0</v>
      </c>
      <c r="LR268" s="1460">
        <f t="shared" si="1499"/>
        <v>0</v>
      </c>
      <c r="LS268" s="1460">
        <f t="shared" si="1500"/>
        <v>0</v>
      </c>
      <c r="LW268" s="1467">
        <f t="shared" si="1501"/>
        <v>0</v>
      </c>
      <c r="LX268" s="1467">
        <f t="shared" si="1502"/>
        <v>0</v>
      </c>
      <c r="LY268" s="1467">
        <f t="shared" si="1503"/>
        <v>0</v>
      </c>
      <c r="LZ268" s="1467">
        <f t="shared" si="1504"/>
        <v>0</v>
      </c>
      <c r="MA268" s="1506"/>
      <c r="MB268" s="1460">
        <f t="shared" si="1505"/>
        <v>0</v>
      </c>
      <c r="MC268" s="1460">
        <f t="shared" si="1541"/>
        <v>0</v>
      </c>
      <c r="MD268" s="1460">
        <f t="shared" si="1541"/>
        <v>0</v>
      </c>
      <c r="ME268" s="1460">
        <f t="shared" si="1541"/>
        <v>0</v>
      </c>
      <c r="MF268" s="1460">
        <f t="shared" si="1541"/>
        <v>0</v>
      </c>
      <c r="MG268" s="1460">
        <f t="shared" si="1541"/>
        <v>0</v>
      </c>
      <c r="MH268" s="1460">
        <f t="shared" si="1541"/>
        <v>0</v>
      </c>
      <c r="MI268" s="1460">
        <f t="shared" si="1541"/>
        <v>0</v>
      </c>
      <c r="MJ268" s="1460">
        <f t="shared" si="1541"/>
        <v>0</v>
      </c>
      <c r="MK268" s="1460">
        <f t="shared" si="1541"/>
        <v>0</v>
      </c>
      <c r="ML268" s="1460">
        <f t="shared" si="1541"/>
        <v>0</v>
      </c>
      <c r="MM268" s="1460">
        <f t="shared" si="1541"/>
        <v>0</v>
      </c>
      <c r="MN268" s="1460">
        <f t="shared" si="1541"/>
        <v>0</v>
      </c>
      <c r="MO268" s="1460">
        <f t="shared" si="1541"/>
        <v>0</v>
      </c>
      <c r="MP268" s="1460">
        <f t="shared" si="1541"/>
        <v>0</v>
      </c>
      <c r="MQ268" s="1460">
        <f t="shared" si="1541"/>
        <v>0</v>
      </c>
      <c r="MR268" s="1460">
        <f t="shared" si="1541"/>
        <v>0</v>
      </c>
      <c r="MS268" s="1460">
        <f t="shared" si="1546"/>
        <v>0</v>
      </c>
      <c r="MT268" s="1460">
        <f t="shared" si="1546"/>
        <v>0</v>
      </c>
      <c r="MU268" s="1460">
        <f t="shared" si="1546"/>
        <v>0</v>
      </c>
      <c r="MV268" s="1460">
        <f t="shared" si="1546"/>
        <v>0</v>
      </c>
      <c r="MW268" s="1460">
        <f t="shared" si="1546"/>
        <v>0</v>
      </c>
      <c r="MX268" s="1460">
        <f t="shared" si="1546"/>
        <v>0</v>
      </c>
      <c r="MY268" s="1460">
        <f t="shared" si="1546"/>
        <v>0</v>
      </c>
      <c r="MZ268" s="1460">
        <f t="shared" si="1546"/>
        <v>0</v>
      </c>
      <c r="NA268" s="1460">
        <f t="shared" si="1546"/>
        <v>0</v>
      </c>
      <c r="NB268" s="1460">
        <f t="shared" si="1546"/>
        <v>0</v>
      </c>
      <c r="NC268" s="1460">
        <f t="shared" si="1546"/>
        <v>0</v>
      </c>
      <c r="ND268" s="1460">
        <f t="shared" si="1546"/>
        <v>0</v>
      </c>
      <c r="NE268" s="1460">
        <f t="shared" si="1546"/>
        <v>0</v>
      </c>
      <c r="NF268" s="1460">
        <f t="shared" si="1546"/>
        <v>0</v>
      </c>
      <c r="NG268" s="1460">
        <f t="shared" si="1546"/>
        <v>0</v>
      </c>
      <c r="NH268" s="1460">
        <f t="shared" si="1546"/>
        <v>0</v>
      </c>
      <c r="NI268" s="1460">
        <f t="shared" si="1547"/>
        <v>0</v>
      </c>
      <c r="NJ268" s="1460">
        <f t="shared" si="1547"/>
        <v>0</v>
      </c>
      <c r="NK268" s="1460">
        <f t="shared" si="1547"/>
        <v>0</v>
      </c>
      <c r="NL268" s="1460">
        <f t="shared" si="1547"/>
        <v>0</v>
      </c>
      <c r="NM268" s="1460">
        <f t="shared" si="1547"/>
        <v>0</v>
      </c>
      <c r="NN268" s="1460">
        <f t="shared" si="1547"/>
        <v>0</v>
      </c>
      <c r="NO268" s="1460">
        <f t="shared" si="1547"/>
        <v>0</v>
      </c>
      <c r="NP268" s="1460">
        <f t="shared" si="1547"/>
        <v>0</v>
      </c>
      <c r="NQ268" s="1460">
        <f t="shared" si="1547"/>
        <v>0</v>
      </c>
      <c r="NR268" s="1460">
        <f t="shared" si="1547"/>
        <v>0</v>
      </c>
      <c r="NS268" s="1460">
        <f t="shared" si="1547"/>
        <v>0</v>
      </c>
      <c r="NT268" s="1460">
        <f t="shared" si="1547"/>
        <v>0</v>
      </c>
      <c r="NU268" s="1460">
        <f t="shared" si="1547"/>
        <v>0</v>
      </c>
      <c r="NV268" s="1460">
        <f t="shared" si="1547"/>
        <v>0</v>
      </c>
      <c r="NW268" s="1460">
        <f t="shared" si="1547"/>
        <v>0</v>
      </c>
      <c r="NX268" s="1460">
        <f t="shared" si="1547"/>
        <v>0</v>
      </c>
      <c r="NY268" s="1460">
        <f t="shared" si="1548"/>
        <v>0</v>
      </c>
      <c r="NZ268" s="1460">
        <f t="shared" si="1548"/>
        <v>0</v>
      </c>
      <c r="OA268" s="1460">
        <f t="shared" si="1548"/>
        <v>0</v>
      </c>
      <c r="OB268" s="1460">
        <f t="shared" si="1548"/>
        <v>0</v>
      </c>
      <c r="OC268" s="1460">
        <f t="shared" si="1548"/>
        <v>0</v>
      </c>
      <c r="OD268" s="1460">
        <f t="shared" si="1548"/>
        <v>0</v>
      </c>
      <c r="OE268" s="1460">
        <f t="shared" si="1548"/>
        <v>0</v>
      </c>
      <c r="OF268" s="1460">
        <f t="shared" si="1548"/>
        <v>0</v>
      </c>
      <c r="OG268" s="1460">
        <f t="shared" si="1548"/>
        <v>0</v>
      </c>
      <c r="OH268" s="1460">
        <f t="shared" si="1548"/>
        <v>0</v>
      </c>
      <c r="OI268" s="1460">
        <f t="shared" si="1548"/>
        <v>0</v>
      </c>
      <c r="OJ268" s="1460">
        <f t="shared" si="1548"/>
        <v>0</v>
      </c>
      <c r="OK268" s="1460">
        <f t="shared" si="1548"/>
        <v>0</v>
      </c>
      <c r="OL268" s="1460">
        <f t="shared" si="1548"/>
        <v>0</v>
      </c>
      <c r="OM268" s="1460">
        <f t="shared" si="1548"/>
        <v>0</v>
      </c>
      <c r="ON268" s="1460">
        <f t="shared" si="1548"/>
        <v>0</v>
      </c>
      <c r="OO268" s="1460">
        <f t="shared" si="1513"/>
        <v>0</v>
      </c>
      <c r="OP268" s="1460">
        <f t="shared" si="1543"/>
        <v>0</v>
      </c>
      <c r="OQ268" s="1460">
        <f t="shared" si="1543"/>
        <v>0</v>
      </c>
      <c r="OR268" s="1460">
        <f t="shared" si="1543"/>
        <v>0</v>
      </c>
      <c r="OS268" s="1460">
        <f t="shared" si="1543"/>
        <v>0</v>
      </c>
      <c r="OT268" s="1460">
        <f t="shared" si="1543"/>
        <v>0</v>
      </c>
      <c r="OU268" s="1460">
        <f t="shared" si="1543"/>
        <v>0</v>
      </c>
      <c r="OV268" s="1460">
        <f t="shared" si="1543"/>
        <v>0</v>
      </c>
      <c r="OW268" s="1460">
        <f t="shared" si="1543"/>
        <v>0</v>
      </c>
      <c r="OX268" s="1460">
        <f t="shared" si="1543"/>
        <v>0</v>
      </c>
      <c r="OY268" s="1460">
        <f t="shared" si="1543"/>
        <v>0</v>
      </c>
      <c r="OZ268" s="1460">
        <f t="shared" si="1543"/>
        <v>0</v>
      </c>
      <c r="PA268" s="1460">
        <f t="shared" si="1543"/>
        <v>0</v>
      </c>
      <c r="PB268" s="1460">
        <f t="shared" si="1543"/>
        <v>0</v>
      </c>
      <c r="PC268" s="1460">
        <f t="shared" si="1543"/>
        <v>0</v>
      </c>
      <c r="PD268" s="1460">
        <f t="shared" si="1543"/>
        <v>0</v>
      </c>
      <c r="PE268" s="1460">
        <f t="shared" si="1543"/>
        <v>0</v>
      </c>
      <c r="PF268" s="1460">
        <f t="shared" si="1544"/>
        <v>0</v>
      </c>
      <c r="PG268" s="1460">
        <f t="shared" si="1544"/>
        <v>0</v>
      </c>
      <c r="PH268" s="1460">
        <f t="shared" si="1544"/>
        <v>0</v>
      </c>
      <c r="PI268" s="1460">
        <f t="shared" si="1544"/>
        <v>0</v>
      </c>
      <c r="PJ268" s="1460">
        <f t="shared" si="1544"/>
        <v>0</v>
      </c>
      <c r="PK268" s="1460">
        <f t="shared" si="1544"/>
        <v>0</v>
      </c>
      <c r="PL268" s="1460">
        <f t="shared" si="1544"/>
        <v>0</v>
      </c>
      <c r="PM268" s="1460">
        <f t="shared" si="1544"/>
        <v>0</v>
      </c>
      <c r="PN268" s="1460">
        <f t="shared" si="1544"/>
        <v>0</v>
      </c>
      <c r="PO268" s="1460">
        <f t="shared" si="1544"/>
        <v>0</v>
      </c>
      <c r="PP268" s="1460">
        <f t="shared" si="1544"/>
        <v>0</v>
      </c>
      <c r="PQ268" s="1460">
        <f t="shared" si="1544"/>
        <v>0</v>
      </c>
      <c r="PR268" s="1460">
        <f t="shared" si="1544"/>
        <v>0</v>
      </c>
      <c r="PS268" s="1460">
        <f t="shared" si="1544"/>
        <v>0</v>
      </c>
      <c r="PT268" s="1460">
        <f t="shared" si="1544"/>
        <v>0</v>
      </c>
      <c r="PU268" s="1460">
        <f t="shared" si="1544"/>
        <v>0</v>
      </c>
      <c r="PV268" s="1460">
        <f t="shared" si="1545"/>
        <v>0</v>
      </c>
      <c r="PW268" s="1460">
        <f t="shared" si="1545"/>
        <v>0</v>
      </c>
      <c r="PX268" s="1460">
        <f t="shared" si="1545"/>
        <v>0</v>
      </c>
      <c r="PY268" s="1460">
        <f t="shared" si="1545"/>
        <v>0</v>
      </c>
      <c r="PZ268" s="1460">
        <f t="shared" si="1545"/>
        <v>0</v>
      </c>
      <c r="QA268" s="1460">
        <f t="shared" si="1545"/>
        <v>0</v>
      </c>
      <c r="QB268" s="1460">
        <f t="shared" si="1545"/>
        <v>0</v>
      </c>
      <c r="QC268" s="1460">
        <f t="shared" si="1545"/>
        <v>0</v>
      </c>
      <c r="QD268" s="1460">
        <f t="shared" si="1545"/>
        <v>0</v>
      </c>
      <c r="QE268" s="1460">
        <f t="shared" si="1545"/>
        <v>0</v>
      </c>
      <c r="QF268" s="1460">
        <f t="shared" si="1545"/>
        <v>0</v>
      </c>
      <c r="QG268" s="1460">
        <f t="shared" si="1545"/>
        <v>0</v>
      </c>
      <c r="QH268" s="1460">
        <f t="shared" si="1545"/>
        <v>0</v>
      </c>
      <c r="QI268" s="1460">
        <f t="shared" si="1545"/>
        <v>0</v>
      </c>
      <c r="QJ268" s="1460">
        <f t="shared" si="1545"/>
        <v>0</v>
      </c>
      <c r="QK268" s="1460">
        <f t="shared" si="1545"/>
        <v>0</v>
      </c>
      <c r="QL268" s="1460">
        <f t="shared" si="1532"/>
        <v>0</v>
      </c>
      <c r="QM268" s="1460">
        <f t="shared" si="1532"/>
        <v>0</v>
      </c>
      <c r="QN268" s="1460">
        <f t="shared" si="1532"/>
        <v>0</v>
      </c>
      <c r="QO268" s="1460">
        <f t="shared" si="1532"/>
        <v>0</v>
      </c>
      <c r="QP268" s="1460">
        <f t="shared" si="1532"/>
        <v>0</v>
      </c>
      <c r="QQ268" s="1460">
        <f t="shared" si="1532"/>
        <v>0</v>
      </c>
    </row>
    <row r="269" spans="1:459" s="1466" customFormat="1" ht="22.5" customHeight="1">
      <c r="A269" s="1468"/>
      <c r="B269" s="1469"/>
      <c r="C269" s="1469"/>
      <c r="D269" s="1470"/>
      <c r="E269" s="1471"/>
      <c r="F269" s="1472"/>
      <c r="G269" s="1472"/>
      <c r="H269" s="1473">
        <f t="shared" si="1342"/>
        <v>0</v>
      </c>
      <c r="I269" s="1474">
        <v>0</v>
      </c>
      <c r="J269" s="1475">
        <f t="shared" ref="J269:J288" si="1556">IFERROR(VLOOKUP(LEFT($E269,1),$A$7:$C$11,3,0),0)</f>
        <v>0</v>
      </c>
      <c r="K269" s="1476">
        <v>0</v>
      </c>
      <c r="L269" s="1477">
        <f t="shared" si="1343"/>
        <v>0</v>
      </c>
      <c r="M269" s="1477">
        <f t="shared" si="1344"/>
        <v>0</v>
      </c>
      <c r="N269" s="1478"/>
      <c r="O269" s="1479">
        <v>0</v>
      </c>
      <c r="P269" s="1480">
        <v>0</v>
      </c>
      <c r="Q269" s="1828">
        <v>0</v>
      </c>
      <c r="R269" s="1831">
        <f t="shared" si="1345"/>
        <v>0</v>
      </c>
      <c r="S269" s="1481">
        <f>IF(AND(SUM(O269:Q269)=0,N269="NNN"),MIN('Operating History and Pro Forma'!$M$33,'Operating History and Pro Forma'!$T$15)*D269,SUM(O269:Q269)*D269)</f>
        <v>0</v>
      </c>
      <c r="T269" s="1482">
        <f t="shared" si="1346"/>
        <v>0</v>
      </c>
      <c r="U269" s="1483">
        <f t="shared" si="1347"/>
        <v>0</v>
      </c>
      <c r="V269" s="1480"/>
      <c r="W269" s="1514"/>
      <c r="X269" s="1486" t="str">
        <f t="shared" si="1348"/>
        <v/>
      </c>
      <c r="Y269" s="1487">
        <f t="shared" si="1349"/>
        <v>0</v>
      </c>
      <c r="Z269" s="1488"/>
      <c r="AA269" s="1488"/>
      <c r="AB269" s="1488"/>
      <c r="AC269" s="1488"/>
      <c r="AD269" s="1489">
        <f t="shared" si="1350"/>
        <v>0</v>
      </c>
      <c r="AE269" s="1490" t="str">
        <f t="shared" si="1351"/>
        <v/>
      </c>
      <c r="AF269" s="1491">
        <f t="shared" si="1352"/>
        <v>0</v>
      </c>
      <c r="AG269" s="1492">
        <f t="shared" si="1353"/>
        <v>0</v>
      </c>
      <c r="AH269" s="1493">
        <f t="shared" si="1526"/>
        <v>0</v>
      </c>
      <c r="AI269" s="1493">
        <f t="shared" si="1526"/>
        <v>0</v>
      </c>
      <c r="AJ269" s="1494">
        <f t="shared" si="1526"/>
        <v>0</v>
      </c>
      <c r="AK269" s="1494">
        <f t="shared" si="1526"/>
        <v>0</v>
      </c>
      <c r="AL269" s="1495">
        <f t="shared" si="1526"/>
        <v>0</v>
      </c>
      <c r="AM269" s="1496">
        <f t="shared" si="1526"/>
        <v>0</v>
      </c>
      <c r="AN269" s="1497">
        <f t="shared" si="1555"/>
        <v>0</v>
      </c>
      <c r="AO269" s="1498">
        <f t="shared" si="1327"/>
        <v>0</v>
      </c>
      <c r="AP269" s="1499">
        <f t="shared" si="1354"/>
        <v>0</v>
      </c>
      <c r="AQ269" s="1500">
        <f t="shared" si="1355"/>
        <v>0</v>
      </c>
      <c r="AR269" s="1501">
        <f t="shared" si="1356"/>
        <v>0</v>
      </c>
      <c r="AS269" s="1498">
        <f t="shared" si="1324"/>
        <v>0</v>
      </c>
      <c r="AT269" s="1501">
        <f t="shared" si="1357"/>
        <v>0</v>
      </c>
      <c r="AU269" s="1498">
        <f t="shared" si="1358"/>
        <v>1</v>
      </c>
      <c r="AV269" s="1498">
        <f t="shared" si="1359"/>
        <v>2</v>
      </c>
      <c r="AW269" s="1499">
        <f t="shared" si="1360"/>
        <v>0</v>
      </c>
      <c r="AX269" s="1502">
        <f t="shared" si="1361"/>
        <v>0</v>
      </c>
      <c r="AY269" s="1503">
        <f t="shared" si="1362"/>
        <v>0</v>
      </c>
      <c r="AZ269" s="1498">
        <f t="shared" si="1363"/>
        <v>2</v>
      </c>
      <c r="BA269" s="1498">
        <f t="shared" si="1364"/>
        <v>3</v>
      </c>
      <c r="BB269" s="1499">
        <f t="shared" si="1365"/>
        <v>0</v>
      </c>
      <c r="BC269" s="1502">
        <f t="shared" si="1366"/>
        <v>0</v>
      </c>
      <c r="BD269" s="1503">
        <f t="shared" si="1367"/>
        <v>0</v>
      </c>
      <c r="BE269" s="1498">
        <f t="shared" si="1368"/>
        <v>3</v>
      </c>
      <c r="BF269" s="1498">
        <f t="shared" si="1369"/>
        <v>4</v>
      </c>
      <c r="BG269" s="1499">
        <f t="shared" si="1370"/>
        <v>0</v>
      </c>
      <c r="BH269" s="1502">
        <f t="shared" si="1371"/>
        <v>0</v>
      </c>
      <c r="BI269" s="1502">
        <f t="shared" si="1372"/>
        <v>0</v>
      </c>
      <c r="BJ269" s="1504">
        <f t="shared" si="1373"/>
        <v>1900</v>
      </c>
      <c r="BK269" s="1505" t="str">
        <f t="shared" si="1374"/>
        <v/>
      </c>
      <c r="BL269" s="1506"/>
      <c r="BM269" s="1507">
        <f t="shared" si="1375"/>
        <v>0</v>
      </c>
      <c r="BN269" s="1508">
        <f t="shared" si="1540"/>
        <v>0</v>
      </c>
      <c r="BO269" s="1508">
        <f t="shared" si="1540"/>
        <v>0</v>
      </c>
      <c r="BP269" s="1508">
        <f t="shared" si="1540"/>
        <v>0</v>
      </c>
      <c r="BQ269" s="1508">
        <f t="shared" si="1540"/>
        <v>0</v>
      </c>
      <c r="BR269" s="1508">
        <f t="shared" si="1540"/>
        <v>0</v>
      </c>
      <c r="BS269" s="1508">
        <f t="shared" si="1540"/>
        <v>0</v>
      </c>
      <c r="BT269" s="1508">
        <f t="shared" si="1540"/>
        <v>0</v>
      </c>
      <c r="BU269" s="1508">
        <f t="shared" si="1540"/>
        <v>0</v>
      </c>
      <c r="BV269" s="1508">
        <f t="shared" si="1540"/>
        <v>0</v>
      </c>
      <c r="BW269" s="1508">
        <f t="shared" si="1540"/>
        <v>0</v>
      </c>
      <c r="BX269" s="1508">
        <f t="shared" si="1540"/>
        <v>0</v>
      </c>
      <c r="BY269" s="1507">
        <f t="shared" si="1540"/>
        <v>0</v>
      </c>
      <c r="BZ269" s="1508">
        <f t="shared" si="1540"/>
        <v>0</v>
      </c>
      <c r="CA269" s="1508">
        <f t="shared" si="1540"/>
        <v>0</v>
      </c>
      <c r="CB269" s="1508">
        <f t="shared" si="1540"/>
        <v>0</v>
      </c>
      <c r="CC269" s="1508">
        <f t="shared" si="1540"/>
        <v>0</v>
      </c>
      <c r="CD269" s="1508">
        <f t="shared" si="1550"/>
        <v>0</v>
      </c>
      <c r="CE269" s="1508">
        <f t="shared" si="1550"/>
        <v>0</v>
      </c>
      <c r="CF269" s="1508">
        <f t="shared" si="1550"/>
        <v>0</v>
      </c>
      <c r="CG269" s="1508">
        <f t="shared" si="1550"/>
        <v>0</v>
      </c>
      <c r="CH269" s="1508">
        <f t="shared" si="1550"/>
        <v>0</v>
      </c>
      <c r="CI269" s="1508">
        <f t="shared" si="1550"/>
        <v>0</v>
      </c>
      <c r="CJ269" s="1509">
        <f t="shared" si="1550"/>
        <v>0</v>
      </c>
      <c r="CK269" s="1507">
        <f t="shared" si="1550"/>
        <v>0</v>
      </c>
      <c r="CL269" s="1508">
        <f t="shared" si="1550"/>
        <v>0</v>
      </c>
      <c r="CM269" s="1508">
        <f t="shared" si="1550"/>
        <v>0</v>
      </c>
      <c r="CN269" s="1508">
        <f t="shared" si="1550"/>
        <v>0</v>
      </c>
      <c r="CO269" s="1508">
        <f t="shared" si="1550"/>
        <v>0</v>
      </c>
      <c r="CP269" s="1508">
        <f t="shared" si="1550"/>
        <v>0</v>
      </c>
      <c r="CQ269" s="1508">
        <f t="shared" si="1550"/>
        <v>0</v>
      </c>
      <c r="CR269" s="1508">
        <f t="shared" si="1550"/>
        <v>0</v>
      </c>
      <c r="CS269" s="1508">
        <f t="shared" si="1550"/>
        <v>0</v>
      </c>
      <c r="CT269" s="1508">
        <f t="shared" si="1551"/>
        <v>0</v>
      </c>
      <c r="CU269" s="1508">
        <f t="shared" si="1551"/>
        <v>0</v>
      </c>
      <c r="CV269" s="1509">
        <f t="shared" si="1551"/>
        <v>0</v>
      </c>
      <c r="CW269" s="1508">
        <f t="shared" si="1551"/>
        <v>0</v>
      </c>
      <c r="CX269" s="1508">
        <f t="shared" si="1551"/>
        <v>0</v>
      </c>
      <c r="CY269" s="1508">
        <f t="shared" si="1551"/>
        <v>0</v>
      </c>
      <c r="CZ269" s="1508">
        <f t="shared" si="1551"/>
        <v>0</v>
      </c>
      <c r="DA269" s="1508">
        <f t="shared" si="1551"/>
        <v>0</v>
      </c>
      <c r="DB269" s="1508">
        <f t="shared" si="1551"/>
        <v>0</v>
      </c>
      <c r="DC269" s="1508">
        <f t="shared" si="1551"/>
        <v>0</v>
      </c>
      <c r="DD269" s="1508">
        <f t="shared" si="1551"/>
        <v>0</v>
      </c>
      <c r="DE269" s="1508">
        <f t="shared" si="1551"/>
        <v>0</v>
      </c>
      <c r="DF269" s="1508">
        <f t="shared" si="1551"/>
        <v>0</v>
      </c>
      <c r="DG269" s="1508">
        <f t="shared" si="1551"/>
        <v>0</v>
      </c>
      <c r="DH269" s="1509">
        <f t="shared" si="1551"/>
        <v>0</v>
      </c>
      <c r="DI269" s="1508">
        <f t="shared" si="1551"/>
        <v>0</v>
      </c>
      <c r="DJ269" s="1508">
        <f t="shared" si="1552"/>
        <v>0</v>
      </c>
      <c r="DK269" s="1508">
        <f t="shared" si="1552"/>
        <v>0</v>
      </c>
      <c r="DL269" s="1508">
        <f t="shared" si="1552"/>
        <v>0</v>
      </c>
      <c r="DM269" s="1508">
        <f t="shared" si="1552"/>
        <v>0</v>
      </c>
      <c r="DN269" s="1508">
        <f t="shared" si="1552"/>
        <v>0</v>
      </c>
      <c r="DO269" s="1508">
        <f t="shared" si="1552"/>
        <v>0</v>
      </c>
      <c r="DP269" s="1508">
        <f t="shared" si="1552"/>
        <v>0</v>
      </c>
      <c r="DQ269" s="1508">
        <f t="shared" si="1552"/>
        <v>0</v>
      </c>
      <c r="DR269" s="1508">
        <f t="shared" si="1552"/>
        <v>0</v>
      </c>
      <c r="DS269" s="1508">
        <f t="shared" si="1552"/>
        <v>0</v>
      </c>
      <c r="DT269" s="1509">
        <f t="shared" si="1552"/>
        <v>0</v>
      </c>
      <c r="DU269" s="1507">
        <f t="shared" si="1552"/>
        <v>0</v>
      </c>
      <c r="DV269" s="1508">
        <f t="shared" si="1552"/>
        <v>0</v>
      </c>
      <c r="DW269" s="1508">
        <f t="shared" si="1552"/>
        <v>0</v>
      </c>
      <c r="DX269" s="1508">
        <f t="shared" si="1552"/>
        <v>0</v>
      </c>
      <c r="DY269" s="1508">
        <f t="shared" si="1552"/>
        <v>0</v>
      </c>
      <c r="DZ269" s="1508">
        <f t="shared" si="1553"/>
        <v>0</v>
      </c>
      <c r="EA269" s="1508">
        <f t="shared" si="1553"/>
        <v>0</v>
      </c>
      <c r="EB269" s="1508">
        <f t="shared" si="1553"/>
        <v>0</v>
      </c>
      <c r="EC269" s="1508">
        <f t="shared" si="1553"/>
        <v>0</v>
      </c>
      <c r="ED269" s="1508">
        <f t="shared" si="1553"/>
        <v>0</v>
      </c>
      <c r="EE269" s="1508">
        <f t="shared" si="1553"/>
        <v>0</v>
      </c>
      <c r="EF269" s="1508">
        <f t="shared" si="1553"/>
        <v>0</v>
      </c>
      <c r="EG269" s="1507">
        <f t="shared" si="1553"/>
        <v>0</v>
      </c>
      <c r="EH269" s="1508">
        <f t="shared" si="1553"/>
        <v>0</v>
      </c>
      <c r="EI269" s="1508">
        <f t="shared" si="1553"/>
        <v>0</v>
      </c>
      <c r="EJ269" s="1508">
        <f t="shared" si="1553"/>
        <v>0</v>
      </c>
      <c r="EK269" s="1508">
        <f t="shared" si="1553"/>
        <v>0</v>
      </c>
      <c r="EL269" s="1508">
        <f t="shared" si="1553"/>
        <v>0</v>
      </c>
      <c r="EM269" s="1508">
        <f t="shared" si="1553"/>
        <v>0</v>
      </c>
      <c r="EN269" s="1508">
        <f t="shared" si="1553"/>
        <v>0</v>
      </c>
      <c r="EO269" s="1508">
        <f t="shared" si="1553"/>
        <v>0</v>
      </c>
      <c r="EP269" s="1508">
        <f t="shared" si="1554"/>
        <v>0</v>
      </c>
      <c r="EQ269" s="1508">
        <f t="shared" si="1554"/>
        <v>0</v>
      </c>
      <c r="ER269" s="1509">
        <f t="shared" si="1554"/>
        <v>0</v>
      </c>
      <c r="ES269" s="1507">
        <f t="shared" si="1554"/>
        <v>0</v>
      </c>
      <c r="ET269" s="1508">
        <f t="shared" si="1554"/>
        <v>0</v>
      </c>
      <c r="EU269" s="1508">
        <f t="shared" si="1554"/>
        <v>0</v>
      </c>
      <c r="EV269" s="1508">
        <f t="shared" si="1554"/>
        <v>0</v>
      </c>
      <c r="EW269" s="1508">
        <f t="shared" si="1554"/>
        <v>0</v>
      </c>
      <c r="EX269" s="1508">
        <f t="shared" si="1554"/>
        <v>0</v>
      </c>
      <c r="EY269" s="1508">
        <f t="shared" si="1554"/>
        <v>0</v>
      </c>
      <c r="EZ269" s="1508">
        <f t="shared" si="1554"/>
        <v>0</v>
      </c>
      <c r="FA269" s="1508">
        <f t="shared" si="1554"/>
        <v>0</v>
      </c>
      <c r="FB269" s="1508">
        <f t="shared" si="1554"/>
        <v>0</v>
      </c>
      <c r="FC269" s="1508">
        <f t="shared" si="1554"/>
        <v>0</v>
      </c>
      <c r="FD269" s="1509">
        <f t="shared" si="1554"/>
        <v>0</v>
      </c>
      <c r="FE269" s="1508">
        <f t="shared" si="1554"/>
        <v>0</v>
      </c>
      <c r="FF269" s="1508">
        <f t="shared" si="1339"/>
        <v>0</v>
      </c>
      <c r="FG269" s="1508">
        <f t="shared" si="1549"/>
        <v>0</v>
      </c>
      <c r="FH269" s="1508">
        <f t="shared" si="1549"/>
        <v>0</v>
      </c>
      <c r="FI269" s="1508">
        <f t="shared" si="1549"/>
        <v>0</v>
      </c>
      <c r="FJ269" s="1508">
        <f t="shared" si="1549"/>
        <v>0</v>
      </c>
      <c r="FK269" s="1508">
        <f t="shared" si="1549"/>
        <v>0</v>
      </c>
      <c r="FL269" s="1508">
        <f t="shared" si="1549"/>
        <v>0</v>
      </c>
      <c r="FM269" s="1508">
        <f t="shared" si="1549"/>
        <v>0</v>
      </c>
      <c r="FN269" s="1508">
        <f t="shared" si="1549"/>
        <v>0</v>
      </c>
      <c r="FO269" s="1508">
        <f t="shared" si="1549"/>
        <v>0</v>
      </c>
      <c r="FP269" s="1509">
        <f t="shared" si="1549"/>
        <v>0</v>
      </c>
      <c r="FQ269" s="1508">
        <f t="shared" si="1549"/>
        <v>0</v>
      </c>
      <c r="FR269" s="1508">
        <f t="shared" si="1549"/>
        <v>0</v>
      </c>
      <c r="FS269" s="1508">
        <f t="shared" si="1549"/>
        <v>0</v>
      </c>
      <c r="FT269" s="1508">
        <f t="shared" si="1549"/>
        <v>0</v>
      </c>
      <c r="FU269" s="1508">
        <f t="shared" si="1549"/>
        <v>0</v>
      </c>
      <c r="FV269" s="1508">
        <f t="shared" si="1549"/>
        <v>0</v>
      </c>
      <c r="FW269" s="1508">
        <f t="shared" si="1527"/>
        <v>0</v>
      </c>
      <c r="FX269" s="1508">
        <f t="shared" si="1527"/>
        <v>0</v>
      </c>
      <c r="FY269" s="1508">
        <f t="shared" si="1527"/>
        <v>0</v>
      </c>
      <c r="FZ269" s="1508">
        <f t="shared" si="1527"/>
        <v>0</v>
      </c>
      <c r="GA269" s="1508">
        <f t="shared" si="1527"/>
        <v>0</v>
      </c>
      <c r="GB269" s="1509">
        <f t="shared" si="1527"/>
        <v>0</v>
      </c>
      <c r="GC269" s="1506"/>
      <c r="GD269" s="1458">
        <f t="shared" si="1377"/>
        <v>1</v>
      </c>
      <c r="GE269" s="1510">
        <f t="shared" si="1528"/>
        <v>0</v>
      </c>
      <c r="GF269" s="1511">
        <f t="shared" si="1528"/>
        <v>0</v>
      </c>
      <c r="GG269" s="1511">
        <f t="shared" si="1528"/>
        <v>0</v>
      </c>
      <c r="GH269" s="1511">
        <f t="shared" si="1528"/>
        <v>0</v>
      </c>
      <c r="GI269" s="1511">
        <f t="shared" si="1528"/>
        <v>0</v>
      </c>
      <c r="GJ269" s="1511">
        <f t="shared" ref="GE269:GN288" si="1557">IF(OR(ROUNDUP($AU269/12,0)=GJ$11,ROUNDUP($AZ269/12,0)=GJ$11,ROUNDUP($BE269/12,0)=GJ$11,ROUNDUP($AN269/12,0)=GJ$11),$D269,0)</f>
        <v>0</v>
      </c>
      <c r="GK269" s="1511">
        <f t="shared" si="1557"/>
        <v>0</v>
      </c>
      <c r="GL269" s="1511">
        <f t="shared" si="1557"/>
        <v>0</v>
      </c>
      <c r="GM269" s="1511">
        <f t="shared" si="1557"/>
        <v>0</v>
      </c>
      <c r="GN269" s="1512">
        <f t="shared" si="1557"/>
        <v>0</v>
      </c>
      <c r="GO269" s="1513">
        <f t="shared" si="1378"/>
        <v>0</v>
      </c>
      <c r="GP269" s="1506"/>
      <c r="GQ269" s="1510">
        <f t="shared" si="1539"/>
        <v>0</v>
      </c>
      <c r="GR269" s="1511">
        <f t="shared" si="1542"/>
        <v>0</v>
      </c>
      <c r="GS269" s="1511">
        <f t="shared" si="1542"/>
        <v>0</v>
      </c>
      <c r="GT269" s="1511">
        <f t="shared" si="1542"/>
        <v>0</v>
      </c>
      <c r="GU269" s="1511">
        <f t="shared" si="1542"/>
        <v>0</v>
      </c>
      <c r="GV269" s="1511">
        <f t="shared" si="1542"/>
        <v>0</v>
      </c>
      <c r="GW269" s="1511">
        <f t="shared" si="1542"/>
        <v>0</v>
      </c>
      <c r="GX269" s="1511">
        <f t="shared" si="1542"/>
        <v>0</v>
      </c>
      <c r="GY269" s="1511">
        <f t="shared" si="1542"/>
        <v>0</v>
      </c>
      <c r="GZ269" s="1512">
        <f t="shared" si="1542"/>
        <v>0</v>
      </c>
      <c r="HA269" s="1513">
        <f t="shared" si="1379"/>
        <v>0</v>
      </c>
      <c r="HB269" s="1506">
        <f t="shared" si="1380"/>
        <v>1</v>
      </c>
      <c r="HC269" s="1506"/>
      <c r="HD269" s="1508">
        <f t="shared" si="1381"/>
        <v>0</v>
      </c>
      <c r="HE269" s="1460">
        <f t="shared" si="1382"/>
        <v>0</v>
      </c>
      <c r="HF269" s="1460">
        <f t="shared" si="1383"/>
        <v>0</v>
      </c>
      <c r="HG269" s="1460">
        <f t="shared" si="1384"/>
        <v>0</v>
      </c>
      <c r="HH269" s="1460">
        <f t="shared" si="1385"/>
        <v>0</v>
      </c>
      <c r="HI269" s="1460">
        <f t="shared" si="1386"/>
        <v>0</v>
      </c>
      <c r="HJ269" s="1460">
        <f t="shared" si="1387"/>
        <v>0</v>
      </c>
      <c r="HK269" s="1460">
        <f t="shared" si="1388"/>
        <v>0</v>
      </c>
      <c r="HL269" s="1460">
        <f t="shared" si="1389"/>
        <v>0</v>
      </c>
      <c r="HM269" s="1460">
        <f t="shared" si="1390"/>
        <v>0</v>
      </c>
      <c r="HN269" s="1460">
        <f t="shared" si="1391"/>
        <v>0</v>
      </c>
      <c r="HO269" s="1460">
        <f t="shared" si="1392"/>
        <v>0</v>
      </c>
      <c r="HP269" s="1460">
        <f t="shared" si="1393"/>
        <v>0</v>
      </c>
      <c r="HQ269" s="1460">
        <f t="shared" si="1394"/>
        <v>0</v>
      </c>
      <c r="HR269" s="1460">
        <f t="shared" si="1395"/>
        <v>0</v>
      </c>
      <c r="HS269" s="1460">
        <f t="shared" si="1396"/>
        <v>0</v>
      </c>
      <c r="HT269" s="1460">
        <f t="shared" si="1397"/>
        <v>0</v>
      </c>
      <c r="HU269" s="1460">
        <f t="shared" si="1398"/>
        <v>0</v>
      </c>
      <c r="HV269" s="1460">
        <f t="shared" si="1399"/>
        <v>0</v>
      </c>
      <c r="HW269" s="1460">
        <f t="shared" si="1400"/>
        <v>0</v>
      </c>
      <c r="HX269" s="1460">
        <f t="shared" si="1401"/>
        <v>0</v>
      </c>
      <c r="HY269" s="1460">
        <f t="shared" si="1402"/>
        <v>0</v>
      </c>
      <c r="HZ269" s="1460">
        <f t="shared" si="1403"/>
        <v>0</v>
      </c>
      <c r="IA269" s="1460">
        <f t="shared" si="1404"/>
        <v>0</v>
      </c>
      <c r="IB269" s="1460">
        <f t="shared" si="1405"/>
        <v>0</v>
      </c>
      <c r="IC269" s="1460">
        <f t="shared" si="1406"/>
        <v>0</v>
      </c>
      <c r="ID269" s="1460">
        <f t="shared" si="1407"/>
        <v>0</v>
      </c>
      <c r="IE269" s="1460">
        <f t="shared" si="1408"/>
        <v>0</v>
      </c>
      <c r="IF269" s="1460">
        <f t="shared" si="1409"/>
        <v>0</v>
      </c>
      <c r="IG269" s="1460">
        <f t="shared" si="1410"/>
        <v>0</v>
      </c>
      <c r="IH269" s="1460">
        <f t="shared" si="1411"/>
        <v>0</v>
      </c>
      <c r="II269" s="1460">
        <f t="shared" si="1412"/>
        <v>0</v>
      </c>
      <c r="IJ269" s="1460">
        <f t="shared" si="1413"/>
        <v>0</v>
      </c>
      <c r="IK269" s="1460">
        <f t="shared" si="1414"/>
        <v>0</v>
      </c>
      <c r="IL269" s="1460">
        <f t="shared" si="1415"/>
        <v>0</v>
      </c>
      <c r="IM269" s="1460">
        <f t="shared" si="1416"/>
        <v>0</v>
      </c>
      <c r="IN269" s="1460">
        <f t="shared" si="1417"/>
        <v>0</v>
      </c>
      <c r="IO269" s="1460">
        <f t="shared" si="1418"/>
        <v>0</v>
      </c>
      <c r="IP269" s="1460">
        <f t="shared" si="1419"/>
        <v>0</v>
      </c>
      <c r="IQ269" s="1460">
        <f t="shared" si="1420"/>
        <v>0</v>
      </c>
      <c r="IR269" s="1460">
        <f t="shared" si="1421"/>
        <v>0</v>
      </c>
      <c r="IS269" s="1460">
        <f t="shared" si="1422"/>
        <v>0</v>
      </c>
      <c r="IT269" s="1460">
        <f t="shared" si="1423"/>
        <v>0</v>
      </c>
      <c r="IU269" s="1460">
        <f t="shared" si="1424"/>
        <v>0</v>
      </c>
      <c r="IV269" s="1460">
        <f t="shared" si="1425"/>
        <v>0</v>
      </c>
      <c r="IW269" s="1460">
        <f t="shared" si="1426"/>
        <v>0</v>
      </c>
      <c r="IX269" s="1460">
        <f t="shared" si="1427"/>
        <v>0</v>
      </c>
      <c r="IY269" s="1460">
        <f t="shared" si="1428"/>
        <v>0</v>
      </c>
      <c r="IZ269" s="1460">
        <f t="shared" si="1429"/>
        <v>0</v>
      </c>
      <c r="JA269" s="1460">
        <f t="shared" si="1430"/>
        <v>0</v>
      </c>
      <c r="JB269" s="1460">
        <f t="shared" si="1431"/>
        <v>0</v>
      </c>
      <c r="JC269" s="1460">
        <f t="shared" si="1432"/>
        <v>0</v>
      </c>
      <c r="JD269" s="1460">
        <f t="shared" si="1433"/>
        <v>0</v>
      </c>
      <c r="JE269" s="1460">
        <f t="shared" si="1434"/>
        <v>0</v>
      </c>
      <c r="JF269" s="1460">
        <f t="shared" si="1435"/>
        <v>0</v>
      </c>
      <c r="JG269" s="1460">
        <f t="shared" si="1436"/>
        <v>0</v>
      </c>
      <c r="JH269" s="1460">
        <f t="shared" si="1437"/>
        <v>0</v>
      </c>
      <c r="JI269" s="1460">
        <f t="shared" si="1438"/>
        <v>0</v>
      </c>
      <c r="JJ269" s="1460">
        <f t="shared" si="1439"/>
        <v>0</v>
      </c>
      <c r="JK269" s="1460">
        <f t="shared" si="1440"/>
        <v>0</v>
      </c>
      <c r="JL269" s="1460">
        <f t="shared" si="1441"/>
        <v>0</v>
      </c>
      <c r="JM269" s="1460">
        <f t="shared" si="1442"/>
        <v>0</v>
      </c>
      <c r="JN269" s="1460">
        <f t="shared" si="1443"/>
        <v>0</v>
      </c>
      <c r="JO269" s="1460">
        <f t="shared" si="1444"/>
        <v>0</v>
      </c>
      <c r="JP269" s="1460">
        <f t="shared" si="1445"/>
        <v>0</v>
      </c>
      <c r="JQ269" s="1460">
        <f t="shared" si="1446"/>
        <v>0</v>
      </c>
      <c r="JR269" s="1460">
        <f t="shared" si="1447"/>
        <v>0</v>
      </c>
      <c r="JS269" s="1460">
        <f t="shared" si="1448"/>
        <v>0</v>
      </c>
      <c r="JT269" s="1460">
        <f t="shared" si="1449"/>
        <v>0</v>
      </c>
      <c r="JU269" s="1460">
        <f t="shared" si="1450"/>
        <v>0</v>
      </c>
      <c r="JV269" s="1460">
        <f t="shared" si="1451"/>
        <v>0</v>
      </c>
      <c r="JW269" s="1460">
        <f t="shared" si="1452"/>
        <v>0</v>
      </c>
      <c r="JX269" s="1460">
        <f t="shared" si="1453"/>
        <v>0</v>
      </c>
      <c r="JY269" s="1460">
        <f t="shared" si="1454"/>
        <v>0</v>
      </c>
      <c r="JZ269" s="1460">
        <f t="shared" si="1455"/>
        <v>0</v>
      </c>
      <c r="KA269" s="1460">
        <f t="shared" si="1456"/>
        <v>0</v>
      </c>
      <c r="KB269" s="1460">
        <f t="shared" si="1457"/>
        <v>0</v>
      </c>
      <c r="KC269" s="1460">
        <f t="shared" si="1458"/>
        <v>0</v>
      </c>
      <c r="KD269" s="1460">
        <f t="shared" si="1459"/>
        <v>0</v>
      </c>
      <c r="KE269" s="1460">
        <f t="shared" si="1460"/>
        <v>0</v>
      </c>
      <c r="KF269" s="1460">
        <f t="shared" si="1461"/>
        <v>0</v>
      </c>
      <c r="KG269" s="1460">
        <f t="shared" si="1462"/>
        <v>0</v>
      </c>
      <c r="KH269" s="1460">
        <f t="shared" si="1463"/>
        <v>0</v>
      </c>
      <c r="KI269" s="1460">
        <f t="shared" si="1464"/>
        <v>0</v>
      </c>
      <c r="KJ269" s="1460">
        <f t="shared" si="1465"/>
        <v>0</v>
      </c>
      <c r="KK269" s="1460">
        <f t="shared" si="1466"/>
        <v>0</v>
      </c>
      <c r="KL269" s="1460">
        <f t="shared" si="1467"/>
        <v>0</v>
      </c>
      <c r="KM269" s="1460">
        <f t="shared" si="1468"/>
        <v>0</v>
      </c>
      <c r="KN269" s="1460">
        <f t="shared" si="1469"/>
        <v>0</v>
      </c>
      <c r="KO269" s="1460">
        <f t="shared" si="1470"/>
        <v>0</v>
      </c>
      <c r="KP269" s="1460">
        <f t="shared" si="1471"/>
        <v>0</v>
      </c>
      <c r="KQ269" s="1460">
        <f t="shared" si="1472"/>
        <v>0</v>
      </c>
      <c r="KR269" s="1460">
        <f t="shared" si="1473"/>
        <v>0</v>
      </c>
      <c r="KS269" s="1460">
        <f t="shared" si="1474"/>
        <v>0</v>
      </c>
      <c r="KT269" s="1460">
        <f t="shared" si="1475"/>
        <v>0</v>
      </c>
      <c r="KU269" s="1460">
        <f t="shared" si="1476"/>
        <v>0</v>
      </c>
      <c r="KV269" s="1460">
        <f t="shared" si="1477"/>
        <v>0</v>
      </c>
      <c r="KW269" s="1460">
        <f t="shared" si="1478"/>
        <v>0</v>
      </c>
      <c r="KX269" s="1460">
        <f t="shared" si="1479"/>
        <v>0</v>
      </c>
      <c r="KY269" s="1460">
        <f t="shared" si="1480"/>
        <v>0</v>
      </c>
      <c r="KZ269" s="1460">
        <f t="shared" si="1481"/>
        <v>0</v>
      </c>
      <c r="LA269" s="1460">
        <f t="shared" si="1482"/>
        <v>0</v>
      </c>
      <c r="LB269" s="1460">
        <f t="shared" si="1483"/>
        <v>0</v>
      </c>
      <c r="LC269" s="1460">
        <f t="shared" si="1484"/>
        <v>0</v>
      </c>
      <c r="LD269" s="1460">
        <f t="shared" si="1485"/>
        <v>0</v>
      </c>
      <c r="LE269" s="1460">
        <f t="shared" si="1486"/>
        <v>0</v>
      </c>
      <c r="LF269" s="1460">
        <f t="shared" si="1487"/>
        <v>0</v>
      </c>
      <c r="LG269" s="1460">
        <f t="shared" si="1488"/>
        <v>0</v>
      </c>
      <c r="LH269" s="1460">
        <f t="shared" si="1489"/>
        <v>0</v>
      </c>
      <c r="LI269" s="1460">
        <f t="shared" si="1490"/>
        <v>0</v>
      </c>
      <c r="LJ269" s="1460">
        <f t="shared" si="1491"/>
        <v>0</v>
      </c>
      <c r="LK269" s="1460">
        <f t="shared" si="1492"/>
        <v>0</v>
      </c>
      <c r="LL269" s="1460">
        <f t="shared" si="1493"/>
        <v>0</v>
      </c>
      <c r="LM269" s="1460">
        <f t="shared" si="1494"/>
        <v>0</v>
      </c>
      <c r="LN269" s="1460">
        <f t="shared" si="1495"/>
        <v>0</v>
      </c>
      <c r="LO269" s="1460">
        <f t="shared" si="1496"/>
        <v>0</v>
      </c>
      <c r="LP269" s="1460">
        <f t="shared" si="1497"/>
        <v>0</v>
      </c>
      <c r="LQ269" s="1460">
        <f t="shared" si="1498"/>
        <v>0</v>
      </c>
      <c r="LR269" s="1460">
        <f t="shared" si="1499"/>
        <v>0</v>
      </c>
      <c r="LS269" s="1460">
        <f t="shared" si="1500"/>
        <v>0</v>
      </c>
      <c r="LW269" s="1467">
        <f t="shared" si="1501"/>
        <v>0</v>
      </c>
      <c r="LX269" s="1467">
        <f t="shared" si="1502"/>
        <v>0</v>
      </c>
      <c r="LY269" s="1467">
        <f t="shared" si="1503"/>
        <v>0</v>
      </c>
      <c r="LZ269" s="1467">
        <f t="shared" si="1504"/>
        <v>0</v>
      </c>
      <c r="MA269" s="1506"/>
      <c r="MB269" s="1460">
        <f t="shared" si="1505"/>
        <v>0</v>
      </c>
      <c r="MC269" s="1460">
        <f t="shared" si="1541"/>
        <v>0</v>
      </c>
      <c r="MD269" s="1460">
        <f t="shared" si="1541"/>
        <v>0</v>
      </c>
      <c r="ME269" s="1460">
        <f t="shared" si="1541"/>
        <v>0</v>
      </c>
      <c r="MF269" s="1460">
        <f t="shared" si="1541"/>
        <v>0</v>
      </c>
      <c r="MG269" s="1460">
        <f t="shared" si="1541"/>
        <v>0</v>
      </c>
      <c r="MH269" s="1460">
        <f t="shared" si="1541"/>
        <v>0</v>
      </c>
      <c r="MI269" s="1460">
        <f t="shared" si="1541"/>
        <v>0</v>
      </c>
      <c r="MJ269" s="1460">
        <f t="shared" si="1541"/>
        <v>0</v>
      </c>
      <c r="MK269" s="1460">
        <f t="shared" si="1541"/>
        <v>0</v>
      </c>
      <c r="ML269" s="1460">
        <f t="shared" si="1541"/>
        <v>0</v>
      </c>
      <c r="MM269" s="1460">
        <f t="shared" si="1541"/>
        <v>0</v>
      </c>
      <c r="MN269" s="1460">
        <f t="shared" si="1541"/>
        <v>0</v>
      </c>
      <c r="MO269" s="1460">
        <f t="shared" si="1541"/>
        <v>0</v>
      </c>
      <c r="MP269" s="1460">
        <f t="shared" si="1541"/>
        <v>0</v>
      </c>
      <c r="MQ269" s="1460">
        <f t="shared" si="1541"/>
        <v>0</v>
      </c>
      <c r="MR269" s="1460">
        <f t="shared" si="1541"/>
        <v>0</v>
      </c>
      <c r="MS269" s="1460">
        <f t="shared" si="1546"/>
        <v>0</v>
      </c>
      <c r="MT269" s="1460">
        <f t="shared" si="1546"/>
        <v>0</v>
      </c>
      <c r="MU269" s="1460">
        <f t="shared" si="1546"/>
        <v>0</v>
      </c>
      <c r="MV269" s="1460">
        <f t="shared" si="1546"/>
        <v>0</v>
      </c>
      <c r="MW269" s="1460">
        <f t="shared" si="1546"/>
        <v>0</v>
      </c>
      <c r="MX269" s="1460">
        <f t="shared" si="1546"/>
        <v>0</v>
      </c>
      <c r="MY269" s="1460">
        <f t="shared" si="1546"/>
        <v>0</v>
      </c>
      <c r="MZ269" s="1460">
        <f t="shared" si="1546"/>
        <v>0</v>
      </c>
      <c r="NA269" s="1460">
        <f t="shared" si="1546"/>
        <v>0</v>
      </c>
      <c r="NB269" s="1460">
        <f t="shared" si="1546"/>
        <v>0</v>
      </c>
      <c r="NC269" s="1460">
        <f t="shared" si="1546"/>
        <v>0</v>
      </c>
      <c r="ND269" s="1460">
        <f t="shared" si="1546"/>
        <v>0</v>
      </c>
      <c r="NE269" s="1460">
        <f t="shared" si="1546"/>
        <v>0</v>
      </c>
      <c r="NF269" s="1460">
        <f t="shared" si="1546"/>
        <v>0</v>
      </c>
      <c r="NG269" s="1460">
        <f t="shared" si="1546"/>
        <v>0</v>
      </c>
      <c r="NH269" s="1460">
        <f t="shared" si="1546"/>
        <v>0</v>
      </c>
      <c r="NI269" s="1460">
        <f t="shared" si="1547"/>
        <v>0</v>
      </c>
      <c r="NJ269" s="1460">
        <f t="shared" si="1547"/>
        <v>0</v>
      </c>
      <c r="NK269" s="1460">
        <f t="shared" si="1547"/>
        <v>0</v>
      </c>
      <c r="NL269" s="1460">
        <f t="shared" si="1547"/>
        <v>0</v>
      </c>
      <c r="NM269" s="1460">
        <f t="shared" si="1547"/>
        <v>0</v>
      </c>
      <c r="NN269" s="1460">
        <f t="shared" si="1547"/>
        <v>0</v>
      </c>
      <c r="NO269" s="1460">
        <f t="shared" si="1547"/>
        <v>0</v>
      </c>
      <c r="NP269" s="1460">
        <f t="shared" si="1547"/>
        <v>0</v>
      </c>
      <c r="NQ269" s="1460">
        <f t="shared" si="1547"/>
        <v>0</v>
      </c>
      <c r="NR269" s="1460">
        <f t="shared" si="1547"/>
        <v>0</v>
      </c>
      <c r="NS269" s="1460">
        <f t="shared" si="1547"/>
        <v>0</v>
      </c>
      <c r="NT269" s="1460">
        <f t="shared" si="1547"/>
        <v>0</v>
      </c>
      <c r="NU269" s="1460">
        <f t="shared" si="1547"/>
        <v>0</v>
      </c>
      <c r="NV269" s="1460">
        <f t="shared" si="1547"/>
        <v>0</v>
      </c>
      <c r="NW269" s="1460">
        <f t="shared" si="1547"/>
        <v>0</v>
      </c>
      <c r="NX269" s="1460">
        <f t="shared" si="1547"/>
        <v>0</v>
      </c>
      <c r="NY269" s="1460">
        <f t="shared" si="1548"/>
        <v>0</v>
      </c>
      <c r="NZ269" s="1460">
        <f t="shared" si="1548"/>
        <v>0</v>
      </c>
      <c r="OA269" s="1460">
        <f t="shared" si="1548"/>
        <v>0</v>
      </c>
      <c r="OB269" s="1460">
        <f t="shared" si="1548"/>
        <v>0</v>
      </c>
      <c r="OC269" s="1460">
        <f t="shared" si="1548"/>
        <v>0</v>
      </c>
      <c r="OD269" s="1460">
        <f t="shared" si="1548"/>
        <v>0</v>
      </c>
      <c r="OE269" s="1460">
        <f t="shared" si="1548"/>
        <v>0</v>
      </c>
      <c r="OF269" s="1460">
        <f t="shared" si="1548"/>
        <v>0</v>
      </c>
      <c r="OG269" s="1460">
        <f t="shared" si="1548"/>
        <v>0</v>
      </c>
      <c r="OH269" s="1460">
        <f t="shared" si="1548"/>
        <v>0</v>
      </c>
      <c r="OI269" s="1460">
        <f t="shared" si="1548"/>
        <v>0</v>
      </c>
      <c r="OJ269" s="1460">
        <f t="shared" si="1548"/>
        <v>0</v>
      </c>
      <c r="OK269" s="1460">
        <f t="shared" si="1548"/>
        <v>0</v>
      </c>
      <c r="OL269" s="1460">
        <f t="shared" si="1548"/>
        <v>0</v>
      </c>
      <c r="OM269" s="1460">
        <f t="shared" si="1548"/>
        <v>0</v>
      </c>
      <c r="ON269" s="1460">
        <f t="shared" si="1548"/>
        <v>0</v>
      </c>
      <c r="OO269" s="1460">
        <f t="shared" si="1513"/>
        <v>0</v>
      </c>
      <c r="OP269" s="1460">
        <f t="shared" si="1543"/>
        <v>0</v>
      </c>
      <c r="OQ269" s="1460">
        <f t="shared" si="1543"/>
        <v>0</v>
      </c>
      <c r="OR269" s="1460">
        <f t="shared" si="1543"/>
        <v>0</v>
      </c>
      <c r="OS269" s="1460">
        <f t="shared" si="1543"/>
        <v>0</v>
      </c>
      <c r="OT269" s="1460">
        <f t="shared" si="1543"/>
        <v>0</v>
      </c>
      <c r="OU269" s="1460">
        <f t="shared" si="1543"/>
        <v>0</v>
      </c>
      <c r="OV269" s="1460">
        <f t="shared" si="1543"/>
        <v>0</v>
      </c>
      <c r="OW269" s="1460">
        <f t="shared" si="1543"/>
        <v>0</v>
      </c>
      <c r="OX269" s="1460">
        <f t="shared" si="1543"/>
        <v>0</v>
      </c>
      <c r="OY269" s="1460">
        <f t="shared" si="1543"/>
        <v>0</v>
      </c>
      <c r="OZ269" s="1460">
        <f t="shared" si="1543"/>
        <v>0</v>
      </c>
      <c r="PA269" s="1460">
        <f t="shared" si="1543"/>
        <v>0</v>
      </c>
      <c r="PB269" s="1460">
        <f t="shared" si="1543"/>
        <v>0</v>
      </c>
      <c r="PC269" s="1460">
        <f t="shared" si="1543"/>
        <v>0</v>
      </c>
      <c r="PD269" s="1460">
        <f t="shared" si="1543"/>
        <v>0</v>
      </c>
      <c r="PE269" s="1460">
        <f t="shared" si="1543"/>
        <v>0</v>
      </c>
      <c r="PF269" s="1460">
        <f t="shared" si="1544"/>
        <v>0</v>
      </c>
      <c r="PG269" s="1460">
        <f t="shared" si="1544"/>
        <v>0</v>
      </c>
      <c r="PH269" s="1460">
        <f t="shared" si="1544"/>
        <v>0</v>
      </c>
      <c r="PI269" s="1460">
        <f t="shared" si="1544"/>
        <v>0</v>
      </c>
      <c r="PJ269" s="1460">
        <f t="shared" si="1544"/>
        <v>0</v>
      </c>
      <c r="PK269" s="1460">
        <f t="shared" si="1544"/>
        <v>0</v>
      </c>
      <c r="PL269" s="1460">
        <f t="shared" si="1544"/>
        <v>0</v>
      </c>
      <c r="PM269" s="1460">
        <f t="shared" si="1544"/>
        <v>0</v>
      </c>
      <c r="PN269" s="1460">
        <f t="shared" si="1544"/>
        <v>0</v>
      </c>
      <c r="PO269" s="1460">
        <f t="shared" si="1544"/>
        <v>0</v>
      </c>
      <c r="PP269" s="1460">
        <f t="shared" si="1544"/>
        <v>0</v>
      </c>
      <c r="PQ269" s="1460">
        <f t="shared" si="1544"/>
        <v>0</v>
      </c>
      <c r="PR269" s="1460">
        <f t="shared" si="1544"/>
        <v>0</v>
      </c>
      <c r="PS269" s="1460">
        <f t="shared" si="1544"/>
        <v>0</v>
      </c>
      <c r="PT269" s="1460">
        <f t="shared" si="1544"/>
        <v>0</v>
      </c>
      <c r="PU269" s="1460">
        <f t="shared" si="1544"/>
        <v>0</v>
      </c>
      <c r="PV269" s="1460">
        <f t="shared" si="1545"/>
        <v>0</v>
      </c>
      <c r="PW269" s="1460">
        <f t="shared" si="1545"/>
        <v>0</v>
      </c>
      <c r="PX269" s="1460">
        <f t="shared" si="1545"/>
        <v>0</v>
      </c>
      <c r="PY269" s="1460">
        <f t="shared" si="1545"/>
        <v>0</v>
      </c>
      <c r="PZ269" s="1460">
        <f t="shared" si="1545"/>
        <v>0</v>
      </c>
      <c r="QA269" s="1460">
        <f t="shared" si="1545"/>
        <v>0</v>
      </c>
      <c r="QB269" s="1460">
        <f t="shared" si="1545"/>
        <v>0</v>
      </c>
      <c r="QC269" s="1460">
        <f t="shared" si="1545"/>
        <v>0</v>
      </c>
      <c r="QD269" s="1460">
        <f t="shared" si="1545"/>
        <v>0</v>
      </c>
      <c r="QE269" s="1460">
        <f t="shared" si="1545"/>
        <v>0</v>
      </c>
      <c r="QF269" s="1460">
        <f t="shared" si="1545"/>
        <v>0</v>
      </c>
      <c r="QG269" s="1460">
        <f t="shared" si="1545"/>
        <v>0</v>
      </c>
      <c r="QH269" s="1460">
        <f t="shared" si="1545"/>
        <v>0</v>
      </c>
      <c r="QI269" s="1460">
        <f t="shared" si="1545"/>
        <v>0</v>
      </c>
      <c r="QJ269" s="1460">
        <f t="shared" si="1545"/>
        <v>0</v>
      </c>
      <c r="QK269" s="1460">
        <f t="shared" si="1545"/>
        <v>0</v>
      </c>
      <c r="QL269" s="1460">
        <f t="shared" si="1532"/>
        <v>0</v>
      </c>
      <c r="QM269" s="1460">
        <f t="shared" si="1532"/>
        <v>0</v>
      </c>
      <c r="QN269" s="1460">
        <f t="shared" si="1532"/>
        <v>0</v>
      </c>
      <c r="QO269" s="1460">
        <f t="shared" si="1532"/>
        <v>0</v>
      </c>
      <c r="QP269" s="1460">
        <f t="shared" si="1532"/>
        <v>0</v>
      </c>
      <c r="QQ269" s="1460">
        <f t="shared" si="1532"/>
        <v>0</v>
      </c>
    </row>
    <row r="270" spans="1:459" s="1466" customFormat="1" ht="22.5" customHeight="1">
      <c r="A270" s="1468"/>
      <c r="B270" s="1469"/>
      <c r="C270" s="1469"/>
      <c r="D270" s="1470"/>
      <c r="E270" s="1471"/>
      <c r="F270" s="1472"/>
      <c r="G270" s="1472"/>
      <c r="H270" s="1473">
        <f t="shared" si="1342"/>
        <v>0</v>
      </c>
      <c r="I270" s="1474">
        <v>0</v>
      </c>
      <c r="J270" s="1475">
        <f t="shared" si="1556"/>
        <v>0</v>
      </c>
      <c r="K270" s="1476">
        <v>0</v>
      </c>
      <c r="L270" s="1477">
        <f t="shared" si="1343"/>
        <v>0</v>
      </c>
      <c r="M270" s="1477">
        <f t="shared" si="1344"/>
        <v>0</v>
      </c>
      <c r="N270" s="1478"/>
      <c r="O270" s="1479">
        <v>0</v>
      </c>
      <c r="P270" s="1480">
        <v>0</v>
      </c>
      <c r="Q270" s="1828">
        <v>0</v>
      </c>
      <c r="R270" s="1831">
        <f t="shared" si="1345"/>
        <v>0</v>
      </c>
      <c r="S270" s="1481">
        <f>IF(AND(SUM(O270:Q270)=0,N270="NNN"),MIN('Operating History and Pro Forma'!$M$33,'Operating History and Pro Forma'!$T$15)*D270,SUM(O270:Q270)*D270)</f>
        <v>0</v>
      </c>
      <c r="T270" s="1482">
        <f t="shared" si="1346"/>
        <v>0</v>
      </c>
      <c r="U270" s="1483">
        <f t="shared" si="1347"/>
        <v>0</v>
      </c>
      <c r="V270" s="1480"/>
      <c r="W270" s="1514"/>
      <c r="X270" s="1486" t="str">
        <f t="shared" si="1348"/>
        <v/>
      </c>
      <c r="Y270" s="1487">
        <f t="shared" si="1349"/>
        <v>0</v>
      </c>
      <c r="Z270" s="1488"/>
      <c r="AA270" s="1488"/>
      <c r="AB270" s="1488"/>
      <c r="AC270" s="1488"/>
      <c r="AD270" s="1489">
        <f t="shared" si="1350"/>
        <v>0</v>
      </c>
      <c r="AE270" s="1490" t="str">
        <f t="shared" si="1351"/>
        <v/>
      </c>
      <c r="AF270" s="1491">
        <f t="shared" si="1352"/>
        <v>0</v>
      </c>
      <c r="AG270" s="1492">
        <f t="shared" si="1353"/>
        <v>0</v>
      </c>
      <c r="AH270" s="1493">
        <f t="shared" si="1526"/>
        <v>0</v>
      </c>
      <c r="AI270" s="1493">
        <f t="shared" si="1526"/>
        <v>0</v>
      </c>
      <c r="AJ270" s="1494">
        <f t="shared" si="1526"/>
        <v>0</v>
      </c>
      <c r="AK270" s="1494">
        <f t="shared" si="1526"/>
        <v>0</v>
      </c>
      <c r="AL270" s="1495">
        <f t="shared" si="1526"/>
        <v>0</v>
      </c>
      <c r="AM270" s="1496">
        <f t="shared" si="1526"/>
        <v>0</v>
      </c>
      <c r="AN270" s="1497">
        <f t="shared" si="1555"/>
        <v>0</v>
      </c>
      <c r="AO270" s="1498">
        <f t="shared" si="1327"/>
        <v>0</v>
      </c>
      <c r="AP270" s="1499">
        <f t="shared" si="1354"/>
        <v>0</v>
      </c>
      <c r="AQ270" s="1500">
        <f t="shared" si="1355"/>
        <v>0</v>
      </c>
      <c r="AR270" s="1501">
        <f t="shared" si="1356"/>
        <v>0</v>
      </c>
      <c r="AS270" s="1498">
        <f t="shared" ref="AS270:AS288" si="1558">IFERROR(DATEDIF(Note_Date,$V270,"M"),$AU270)</f>
        <v>0</v>
      </c>
      <c r="AT270" s="1501">
        <f t="shared" si="1357"/>
        <v>0</v>
      </c>
      <c r="AU270" s="1498">
        <f t="shared" si="1358"/>
        <v>1</v>
      </c>
      <c r="AV270" s="1498">
        <f t="shared" si="1359"/>
        <v>2</v>
      </c>
      <c r="AW270" s="1499">
        <f t="shared" si="1360"/>
        <v>0</v>
      </c>
      <c r="AX270" s="1502">
        <f t="shared" si="1361"/>
        <v>0</v>
      </c>
      <c r="AY270" s="1503">
        <f t="shared" si="1362"/>
        <v>0</v>
      </c>
      <c r="AZ270" s="1498">
        <f t="shared" si="1363"/>
        <v>2</v>
      </c>
      <c r="BA270" s="1498">
        <f t="shared" si="1364"/>
        <v>3</v>
      </c>
      <c r="BB270" s="1499">
        <f t="shared" si="1365"/>
        <v>0</v>
      </c>
      <c r="BC270" s="1502">
        <f t="shared" si="1366"/>
        <v>0</v>
      </c>
      <c r="BD270" s="1503">
        <f t="shared" si="1367"/>
        <v>0</v>
      </c>
      <c r="BE270" s="1498">
        <f t="shared" si="1368"/>
        <v>3</v>
      </c>
      <c r="BF270" s="1498">
        <f t="shared" si="1369"/>
        <v>4</v>
      </c>
      <c r="BG270" s="1499">
        <f t="shared" si="1370"/>
        <v>0</v>
      </c>
      <c r="BH270" s="1502">
        <f t="shared" si="1371"/>
        <v>0</v>
      </c>
      <c r="BI270" s="1502">
        <f t="shared" si="1372"/>
        <v>0</v>
      </c>
      <c r="BJ270" s="1504">
        <f t="shared" si="1373"/>
        <v>1900</v>
      </c>
      <c r="BK270" s="1505" t="str">
        <f t="shared" si="1374"/>
        <v/>
      </c>
      <c r="BL270" s="1506"/>
      <c r="BM270" s="1507">
        <f t="shared" si="1375"/>
        <v>0</v>
      </c>
      <c r="BN270" s="1508">
        <f t="shared" si="1540"/>
        <v>0</v>
      </c>
      <c r="BO270" s="1508">
        <f t="shared" ref="BN270:CC285" si="1559">IF(BO$12&lt;$AO270,0,IF(BO$12&lt;=$AU270,IF(BO$12&lt;$AS270,$L270,$AT270),IF(OR(AND(BO$12&lt;$BF270,BO$12&gt;=$BE270),AND(BO$12&lt;$BA270,BO$12&gt;=$AZ270),AND(BO$12&lt;$AV270,BO$12&gt;=$AU270)),0,IF(BO$12&gt;=$BF270,$BG270*$D270/12,IF(BO$12&gt;=$BA270,$BB270*$D270/12,IF(BO$12&gt;=$AV270,$AW270*$D270/12))))))</f>
        <v>0</v>
      </c>
      <c r="BP270" s="1508">
        <f t="shared" si="1559"/>
        <v>0</v>
      </c>
      <c r="BQ270" s="1508">
        <f t="shared" si="1559"/>
        <v>0</v>
      </c>
      <c r="BR270" s="1508">
        <f t="shared" si="1559"/>
        <v>0</v>
      </c>
      <c r="BS270" s="1508">
        <f t="shared" si="1559"/>
        <v>0</v>
      </c>
      <c r="BT270" s="1508">
        <f t="shared" si="1559"/>
        <v>0</v>
      </c>
      <c r="BU270" s="1508">
        <f t="shared" si="1559"/>
        <v>0</v>
      </c>
      <c r="BV270" s="1508">
        <f t="shared" si="1559"/>
        <v>0</v>
      </c>
      <c r="BW270" s="1508">
        <f t="shared" si="1559"/>
        <v>0</v>
      </c>
      <c r="BX270" s="1508">
        <f t="shared" si="1559"/>
        <v>0</v>
      </c>
      <c r="BY270" s="1507">
        <f t="shared" si="1559"/>
        <v>0</v>
      </c>
      <c r="BZ270" s="1508">
        <f t="shared" si="1559"/>
        <v>0</v>
      </c>
      <c r="CA270" s="1508">
        <f t="shared" si="1559"/>
        <v>0</v>
      </c>
      <c r="CB270" s="1508">
        <f t="shared" si="1559"/>
        <v>0</v>
      </c>
      <c r="CC270" s="1508">
        <f t="shared" si="1559"/>
        <v>0</v>
      </c>
      <c r="CD270" s="1508">
        <f t="shared" si="1550"/>
        <v>0</v>
      </c>
      <c r="CE270" s="1508">
        <f t="shared" si="1550"/>
        <v>0</v>
      </c>
      <c r="CF270" s="1508">
        <f t="shared" si="1550"/>
        <v>0</v>
      </c>
      <c r="CG270" s="1508">
        <f t="shared" si="1550"/>
        <v>0</v>
      </c>
      <c r="CH270" s="1508">
        <f t="shared" si="1550"/>
        <v>0</v>
      </c>
      <c r="CI270" s="1508">
        <f t="shared" si="1550"/>
        <v>0</v>
      </c>
      <c r="CJ270" s="1509">
        <f t="shared" si="1550"/>
        <v>0</v>
      </c>
      <c r="CK270" s="1507">
        <f t="shared" si="1550"/>
        <v>0</v>
      </c>
      <c r="CL270" s="1508">
        <f t="shared" si="1550"/>
        <v>0</v>
      </c>
      <c r="CM270" s="1508">
        <f t="shared" si="1550"/>
        <v>0</v>
      </c>
      <c r="CN270" s="1508">
        <f t="shared" si="1550"/>
        <v>0</v>
      </c>
      <c r="CO270" s="1508">
        <f t="shared" si="1550"/>
        <v>0</v>
      </c>
      <c r="CP270" s="1508">
        <f t="shared" si="1550"/>
        <v>0</v>
      </c>
      <c r="CQ270" s="1508">
        <f t="shared" si="1550"/>
        <v>0</v>
      </c>
      <c r="CR270" s="1508">
        <f t="shared" si="1550"/>
        <v>0</v>
      </c>
      <c r="CS270" s="1508">
        <f t="shared" si="1550"/>
        <v>0</v>
      </c>
      <c r="CT270" s="1508">
        <f t="shared" si="1551"/>
        <v>0</v>
      </c>
      <c r="CU270" s="1508">
        <f t="shared" si="1551"/>
        <v>0</v>
      </c>
      <c r="CV270" s="1509">
        <f t="shared" si="1551"/>
        <v>0</v>
      </c>
      <c r="CW270" s="1508">
        <f t="shared" si="1551"/>
        <v>0</v>
      </c>
      <c r="CX270" s="1508">
        <f t="shared" si="1551"/>
        <v>0</v>
      </c>
      <c r="CY270" s="1508">
        <f t="shared" si="1551"/>
        <v>0</v>
      </c>
      <c r="CZ270" s="1508">
        <f t="shared" si="1551"/>
        <v>0</v>
      </c>
      <c r="DA270" s="1508">
        <f t="shared" si="1551"/>
        <v>0</v>
      </c>
      <c r="DB270" s="1508">
        <f t="shared" si="1551"/>
        <v>0</v>
      </c>
      <c r="DC270" s="1508">
        <f t="shared" si="1551"/>
        <v>0</v>
      </c>
      <c r="DD270" s="1508">
        <f t="shared" si="1551"/>
        <v>0</v>
      </c>
      <c r="DE270" s="1508">
        <f t="shared" si="1551"/>
        <v>0</v>
      </c>
      <c r="DF270" s="1508">
        <f t="shared" si="1551"/>
        <v>0</v>
      </c>
      <c r="DG270" s="1508">
        <f t="shared" si="1551"/>
        <v>0</v>
      </c>
      <c r="DH270" s="1509">
        <f t="shared" si="1551"/>
        <v>0</v>
      </c>
      <c r="DI270" s="1508">
        <f t="shared" si="1551"/>
        <v>0</v>
      </c>
      <c r="DJ270" s="1508">
        <f t="shared" si="1552"/>
        <v>0</v>
      </c>
      <c r="DK270" s="1508">
        <f t="shared" si="1552"/>
        <v>0</v>
      </c>
      <c r="DL270" s="1508">
        <f t="shared" si="1552"/>
        <v>0</v>
      </c>
      <c r="DM270" s="1508">
        <f t="shared" si="1552"/>
        <v>0</v>
      </c>
      <c r="DN270" s="1508">
        <f t="shared" si="1552"/>
        <v>0</v>
      </c>
      <c r="DO270" s="1508">
        <f t="shared" si="1552"/>
        <v>0</v>
      </c>
      <c r="DP270" s="1508">
        <f t="shared" si="1552"/>
        <v>0</v>
      </c>
      <c r="DQ270" s="1508">
        <f t="shared" si="1552"/>
        <v>0</v>
      </c>
      <c r="DR270" s="1508">
        <f t="shared" si="1552"/>
        <v>0</v>
      </c>
      <c r="DS270" s="1508">
        <f t="shared" si="1552"/>
        <v>0</v>
      </c>
      <c r="DT270" s="1509">
        <f t="shared" si="1552"/>
        <v>0</v>
      </c>
      <c r="DU270" s="1507">
        <f t="shared" si="1552"/>
        <v>0</v>
      </c>
      <c r="DV270" s="1508">
        <f t="shared" si="1552"/>
        <v>0</v>
      </c>
      <c r="DW270" s="1508">
        <f t="shared" si="1552"/>
        <v>0</v>
      </c>
      <c r="DX270" s="1508">
        <f t="shared" si="1552"/>
        <v>0</v>
      </c>
      <c r="DY270" s="1508">
        <f t="shared" si="1552"/>
        <v>0</v>
      </c>
      <c r="DZ270" s="1508">
        <f t="shared" si="1553"/>
        <v>0</v>
      </c>
      <c r="EA270" s="1508">
        <f t="shared" si="1553"/>
        <v>0</v>
      </c>
      <c r="EB270" s="1508">
        <f t="shared" si="1553"/>
        <v>0</v>
      </c>
      <c r="EC270" s="1508">
        <f t="shared" si="1553"/>
        <v>0</v>
      </c>
      <c r="ED270" s="1508">
        <f t="shared" si="1553"/>
        <v>0</v>
      </c>
      <c r="EE270" s="1508">
        <f t="shared" si="1553"/>
        <v>0</v>
      </c>
      <c r="EF270" s="1508">
        <f t="shared" si="1553"/>
        <v>0</v>
      </c>
      <c r="EG270" s="1507">
        <f t="shared" si="1553"/>
        <v>0</v>
      </c>
      <c r="EH270" s="1508">
        <f t="shared" si="1553"/>
        <v>0</v>
      </c>
      <c r="EI270" s="1508">
        <f t="shared" si="1553"/>
        <v>0</v>
      </c>
      <c r="EJ270" s="1508">
        <f t="shared" si="1553"/>
        <v>0</v>
      </c>
      <c r="EK270" s="1508">
        <f t="shared" si="1553"/>
        <v>0</v>
      </c>
      <c r="EL270" s="1508">
        <f t="shared" si="1553"/>
        <v>0</v>
      </c>
      <c r="EM270" s="1508">
        <f t="shared" si="1553"/>
        <v>0</v>
      </c>
      <c r="EN270" s="1508">
        <f t="shared" si="1553"/>
        <v>0</v>
      </c>
      <c r="EO270" s="1508">
        <f t="shared" si="1553"/>
        <v>0</v>
      </c>
      <c r="EP270" s="1508">
        <f t="shared" si="1554"/>
        <v>0</v>
      </c>
      <c r="EQ270" s="1508">
        <f t="shared" si="1554"/>
        <v>0</v>
      </c>
      <c r="ER270" s="1509">
        <f t="shared" si="1554"/>
        <v>0</v>
      </c>
      <c r="ES270" s="1507">
        <f t="shared" si="1554"/>
        <v>0</v>
      </c>
      <c r="ET270" s="1508">
        <f t="shared" si="1554"/>
        <v>0</v>
      </c>
      <c r="EU270" s="1508">
        <f t="shared" si="1554"/>
        <v>0</v>
      </c>
      <c r="EV270" s="1508">
        <f t="shared" si="1554"/>
        <v>0</v>
      </c>
      <c r="EW270" s="1508">
        <f t="shared" si="1554"/>
        <v>0</v>
      </c>
      <c r="EX270" s="1508">
        <f t="shared" si="1554"/>
        <v>0</v>
      </c>
      <c r="EY270" s="1508">
        <f t="shared" si="1554"/>
        <v>0</v>
      </c>
      <c r="EZ270" s="1508">
        <f t="shared" si="1554"/>
        <v>0</v>
      </c>
      <c r="FA270" s="1508">
        <f t="shared" si="1554"/>
        <v>0</v>
      </c>
      <c r="FB270" s="1508">
        <f t="shared" si="1554"/>
        <v>0</v>
      </c>
      <c r="FC270" s="1508">
        <f t="shared" si="1554"/>
        <v>0</v>
      </c>
      <c r="FD270" s="1509">
        <f t="shared" si="1554"/>
        <v>0</v>
      </c>
      <c r="FE270" s="1508">
        <f t="shared" si="1554"/>
        <v>0</v>
      </c>
      <c r="FF270" s="1508">
        <f t="shared" si="1339"/>
        <v>0</v>
      </c>
      <c r="FG270" s="1508">
        <f t="shared" si="1549"/>
        <v>0</v>
      </c>
      <c r="FH270" s="1508">
        <f t="shared" si="1549"/>
        <v>0</v>
      </c>
      <c r="FI270" s="1508">
        <f t="shared" si="1549"/>
        <v>0</v>
      </c>
      <c r="FJ270" s="1508">
        <f t="shared" si="1549"/>
        <v>0</v>
      </c>
      <c r="FK270" s="1508">
        <f t="shared" si="1549"/>
        <v>0</v>
      </c>
      <c r="FL270" s="1508">
        <f t="shared" si="1549"/>
        <v>0</v>
      </c>
      <c r="FM270" s="1508">
        <f t="shared" si="1549"/>
        <v>0</v>
      </c>
      <c r="FN270" s="1508">
        <f t="shared" si="1549"/>
        <v>0</v>
      </c>
      <c r="FO270" s="1508">
        <f t="shared" si="1549"/>
        <v>0</v>
      </c>
      <c r="FP270" s="1509">
        <f t="shared" si="1549"/>
        <v>0</v>
      </c>
      <c r="FQ270" s="1508">
        <f t="shared" si="1549"/>
        <v>0</v>
      </c>
      <c r="FR270" s="1508">
        <f t="shared" si="1549"/>
        <v>0</v>
      </c>
      <c r="FS270" s="1508">
        <f t="shared" si="1549"/>
        <v>0</v>
      </c>
      <c r="FT270" s="1508">
        <f t="shared" si="1549"/>
        <v>0</v>
      </c>
      <c r="FU270" s="1508">
        <f t="shared" si="1549"/>
        <v>0</v>
      </c>
      <c r="FV270" s="1508">
        <f t="shared" si="1549"/>
        <v>0</v>
      </c>
      <c r="FW270" s="1508">
        <f t="shared" si="1527"/>
        <v>0</v>
      </c>
      <c r="FX270" s="1508">
        <f t="shared" si="1527"/>
        <v>0</v>
      </c>
      <c r="FY270" s="1508">
        <f t="shared" si="1527"/>
        <v>0</v>
      </c>
      <c r="FZ270" s="1508">
        <f t="shared" si="1527"/>
        <v>0</v>
      </c>
      <c r="GA270" s="1508">
        <f t="shared" si="1527"/>
        <v>0</v>
      </c>
      <c r="GB270" s="1509">
        <f t="shared" si="1527"/>
        <v>0</v>
      </c>
      <c r="GC270" s="1506"/>
      <c r="GD270" s="1458">
        <f t="shared" si="1377"/>
        <v>1</v>
      </c>
      <c r="GE270" s="1510">
        <f t="shared" si="1557"/>
        <v>0</v>
      </c>
      <c r="GF270" s="1511">
        <f t="shared" si="1557"/>
        <v>0</v>
      </c>
      <c r="GG270" s="1511">
        <f t="shared" si="1557"/>
        <v>0</v>
      </c>
      <c r="GH270" s="1511">
        <f t="shared" si="1557"/>
        <v>0</v>
      </c>
      <c r="GI270" s="1511">
        <f t="shared" si="1557"/>
        <v>0</v>
      </c>
      <c r="GJ270" s="1511">
        <f t="shared" si="1557"/>
        <v>0</v>
      </c>
      <c r="GK270" s="1511">
        <f t="shared" si="1557"/>
        <v>0</v>
      </c>
      <c r="GL270" s="1511">
        <f t="shared" si="1557"/>
        <v>0</v>
      </c>
      <c r="GM270" s="1511">
        <f t="shared" si="1557"/>
        <v>0</v>
      </c>
      <c r="GN270" s="1512">
        <f t="shared" si="1557"/>
        <v>0</v>
      </c>
      <c r="GO270" s="1513">
        <f t="shared" si="1378"/>
        <v>0</v>
      </c>
      <c r="GP270" s="1506"/>
      <c r="GQ270" s="1510">
        <f t="shared" si="1539"/>
        <v>0</v>
      </c>
      <c r="GR270" s="1511">
        <f t="shared" si="1542"/>
        <v>0</v>
      </c>
      <c r="GS270" s="1511">
        <f t="shared" si="1542"/>
        <v>0</v>
      </c>
      <c r="GT270" s="1511">
        <f t="shared" si="1542"/>
        <v>0</v>
      </c>
      <c r="GU270" s="1511">
        <f t="shared" si="1542"/>
        <v>0</v>
      </c>
      <c r="GV270" s="1511">
        <f t="shared" si="1542"/>
        <v>0</v>
      </c>
      <c r="GW270" s="1511">
        <f t="shared" si="1542"/>
        <v>0</v>
      </c>
      <c r="GX270" s="1511">
        <f t="shared" si="1542"/>
        <v>0</v>
      </c>
      <c r="GY270" s="1511">
        <f t="shared" si="1542"/>
        <v>0</v>
      </c>
      <c r="GZ270" s="1512">
        <f t="shared" si="1542"/>
        <v>0</v>
      </c>
      <c r="HA270" s="1513">
        <f t="shared" si="1379"/>
        <v>0</v>
      </c>
      <c r="HB270" s="1506">
        <f t="shared" si="1380"/>
        <v>1</v>
      </c>
      <c r="HC270" s="1506"/>
      <c r="HD270" s="1508">
        <f t="shared" si="1381"/>
        <v>0</v>
      </c>
      <c r="HE270" s="1460">
        <f t="shared" si="1382"/>
        <v>0</v>
      </c>
      <c r="HF270" s="1460">
        <f t="shared" si="1383"/>
        <v>0</v>
      </c>
      <c r="HG270" s="1460">
        <f t="shared" si="1384"/>
        <v>0</v>
      </c>
      <c r="HH270" s="1460">
        <f t="shared" si="1385"/>
        <v>0</v>
      </c>
      <c r="HI270" s="1460">
        <f t="shared" si="1386"/>
        <v>0</v>
      </c>
      <c r="HJ270" s="1460">
        <f t="shared" si="1387"/>
        <v>0</v>
      </c>
      <c r="HK270" s="1460">
        <f t="shared" si="1388"/>
        <v>0</v>
      </c>
      <c r="HL270" s="1460">
        <f t="shared" si="1389"/>
        <v>0</v>
      </c>
      <c r="HM270" s="1460">
        <f t="shared" si="1390"/>
        <v>0</v>
      </c>
      <c r="HN270" s="1460">
        <f t="shared" si="1391"/>
        <v>0</v>
      </c>
      <c r="HO270" s="1460">
        <f t="shared" si="1392"/>
        <v>0</v>
      </c>
      <c r="HP270" s="1460">
        <f t="shared" si="1393"/>
        <v>0</v>
      </c>
      <c r="HQ270" s="1460">
        <f t="shared" si="1394"/>
        <v>0</v>
      </c>
      <c r="HR270" s="1460">
        <f t="shared" si="1395"/>
        <v>0</v>
      </c>
      <c r="HS270" s="1460">
        <f t="shared" si="1396"/>
        <v>0</v>
      </c>
      <c r="HT270" s="1460">
        <f t="shared" si="1397"/>
        <v>0</v>
      </c>
      <c r="HU270" s="1460">
        <f t="shared" si="1398"/>
        <v>0</v>
      </c>
      <c r="HV270" s="1460">
        <f t="shared" si="1399"/>
        <v>0</v>
      </c>
      <c r="HW270" s="1460">
        <f t="shared" si="1400"/>
        <v>0</v>
      </c>
      <c r="HX270" s="1460">
        <f t="shared" si="1401"/>
        <v>0</v>
      </c>
      <c r="HY270" s="1460">
        <f t="shared" si="1402"/>
        <v>0</v>
      </c>
      <c r="HZ270" s="1460">
        <f t="shared" si="1403"/>
        <v>0</v>
      </c>
      <c r="IA270" s="1460">
        <f t="shared" si="1404"/>
        <v>0</v>
      </c>
      <c r="IB270" s="1460">
        <f t="shared" si="1405"/>
        <v>0</v>
      </c>
      <c r="IC270" s="1460">
        <f t="shared" si="1406"/>
        <v>0</v>
      </c>
      <c r="ID270" s="1460">
        <f t="shared" si="1407"/>
        <v>0</v>
      </c>
      <c r="IE270" s="1460">
        <f t="shared" si="1408"/>
        <v>0</v>
      </c>
      <c r="IF270" s="1460">
        <f t="shared" si="1409"/>
        <v>0</v>
      </c>
      <c r="IG270" s="1460">
        <f t="shared" si="1410"/>
        <v>0</v>
      </c>
      <c r="IH270" s="1460">
        <f t="shared" si="1411"/>
        <v>0</v>
      </c>
      <c r="II270" s="1460">
        <f t="shared" si="1412"/>
        <v>0</v>
      </c>
      <c r="IJ270" s="1460">
        <f t="shared" si="1413"/>
        <v>0</v>
      </c>
      <c r="IK270" s="1460">
        <f t="shared" si="1414"/>
        <v>0</v>
      </c>
      <c r="IL270" s="1460">
        <f t="shared" si="1415"/>
        <v>0</v>
      </c>
      <c r="IM270" s="1460">
        <f t="shared" si="1416"/>
        <v>0</v>
      </c>
      <c r="IN270" s="1460">
        <f t="shared" si="1417"/>
        <v>0</v>
      </c>
      <c r="IO270" s="1460">
        <f t="shared" si="1418"/>
        <v>0</v>
      </c>
      <c r="IP270" s="1460">
        <f t="shared" si="1419"/>
        <v>0</v>
      </c>
      <c r="IQ270" s="1460">
        <f t="shared" si="1420"/>
        <v>0</v>
      </c>
      <c r="IR270" s="1460">
        <f t="shared" si="1421"/>
        <v>0</v>
      </c>
      <c r="IS270" s="1460">
        <f t="shared" si="1422"/>
        <v>0</v>
      </c>
      <c r="IT270" s="1460">
        <f t="shared" si="1423"/>
        <v>0</v>
      </c>
      <c r="IU270" s="1460">
        <f t="shared" si="1424"/>
        <v>0</v>
      </c>
      <c r="IV270" s="1460">
        <f t="shared" si="1425"/>
        <v>0</v>
      </c>
      <c r="IW270" s="1460">
        <f t="shared" si="1426"/>
        <v>0</v>
      </c>
      <c r="IX270" s="1460">
        <f t="shared" si="1427"/>
        <v>0</v>
      </c>
      <c r="IY270" s="1460">
        <f t="shared" si="1428"/>
        <v>0</v>
      </c>
      <c r="IZ270" s="1460">
        <f t="shared" si="1429"/>
        <v>0</v>
      </c>
      <c r="JA270" s="1460">
        <f t="shared" si="1430"/>
        <v>0</v>
      </c>
      <c r="JB270" s="1460">
        <f t="shared" si="1431"/>
        <v>0</v>
      </c>
      <c r="JC270" s="1460">
        <f t="shared" si="1432"/>
        <v>0</v>
      </c>
      <c r="JD270" s="1460">
        <f t="shared" si="1433"/>
        <v>0</v>
      </c>
      <c r="JE270" s="1460">
        <f t="shared" si="1434"/>
        <v>0</v>
      </c>
      <c r="JF270" s="1460">
        <f t="shared" si="1435"/>
        <v>0</v>
      </c>
      <c r="JG270" s="1460">
        <f t="shared" si="1436"/>
        <v>0</v>
      </c>
      <c r="JH270" s="1460">
        <f t="shared" si="1437"/>
        <v>0</v>
      </c>
      <c r="JI270" s="1460">
        <f t="shared" si="1438"/>
        <v>0</v>
      </c>
      <c r="JJ270" s="1460">
        <f t="shared" si="1439"/>
        <v>0</v>
      </c>
      <c r="JK270" s="1460">
        <f t="shared" si="1440"/>
        <v>0</v>
      </c>
      <c r="JL270" s="1460">
        <f t="shared" si="1441"/>
        <v>0</v>
      </c>
      <c r="JM270" s="1460">
        <f t="shared" si="1442"/>
        <v>0</v>
      </c>
      <c r="JN270" s="1460">
        <f t="shared" si="1443"/>
        <v>0</v>
      </c>
      <c r="JO270" s="1460">
        <f t="shared" si="1444"/>
        <v>0</v>
      </c>
      <c r="JP270" s="1460">
        <f t="shared" si="1445"/>
        <v>0</v>
      </c>
      <c r="JQ270" s="1460">
        <f t="shared" si="1446"/>
        <v>0</v>
      </c>
      <c r="JR270" s="1460">
        <f t="shared" si="1447"/>
        <v>0</v>
      </c>
      <c r="JS270" s="1460">
        <f t="shared" si="1448"/>
        <v>0</v>
      </c>
      <c r="JT270" s="1460">
        <f t="shared" si="1449"/>
        <v>0</v>
      </c>
      <c r="JU270" s="1460">
        <f t="shared" si="1450"/>
        <v>0</v>
      </c>
      <c r="JV270" s="1460">
        <f t="shared" si="1451"/>
        <v>0</v>
      </c>
      <c r="JW270" s="1460">
        <f t="shared" si="1452"/>
        <v>0</v>
      </c>
      <c r="JX270" s="1460">
        <f t="shared" si="1453"/>
        <v>0</v>
      </c>
      <c r="JY270" s="1460">
        <f t="shared" si="1454"/>
        <v>0</v>
      </c>
      <c r="JZ270" s="1460">
        <f t="shared" si="1455"/>
        <v>0</v>
      </c>
      <c r="KA270" s="1460">
        <f t="shared" si="1456"/>
        <v>0</v>
      </c>
      <c r="KB270" s="1460">
        <f t="shared" si="1457"/>
        <v>0</v>
      </c>
      <c r="KC270" s="1460">
        <f t="shared" si="1458"/>
        <v>0</v>
      </c>
      <c r="KD270" s="1460">
        <f t="shared" si="1459"/>
        <v>0</v>
      </c>
      <c r="KE270" s="1460">
        <f t="shared" si="1460"/>
        <v>0</v>
      </c>
      <c r="KF270" s="1460">
        <f t="shared" si="1461"/>
        <v>0</v>
      </c>
      <c r="KG270" s="1460">
        <f t="shared" si="1462"/>
        <v>0</v>
      </c>
      <c r="KH270" s="1460">
        <f t="shared" si="1463"/>
        <v>0</v>
      </c>
      <c r="KI270" s="1460">
        <f t="shared" si="1464"/>
        <v>0</v>
      </c>
      <c r="KJ270" s="1460">
        <f t="shared" si="1465"/>
        <v>0</v>
      </c>
      <c r="KK270" s="1460">
        <f t="shared" si="1466"/>
        <v>0</v>
      </c>
      <c r="KL270" s="1460">
        <f t="shared" si="1467"/>
        <v>0</v>
      </c>
      <c r="KM270" s="1460">
        <f t="shared" si="1468"/>
        <v>0</v>
      </c>
      <c r="KN270" s="1460">
        <f t="shared" si="1469"/>
        <v>0</v>
      </c>
      <c r="KO270" s="1460">
        <f t="shared" si="1470"/>
        <v>0</v>
      </c>
      <c r="KP270" s="1460">
        <f t="shared" si="1471"/>
        <v>0</v>
      </c>
      <c r="KQ270" s="1460">
        <f t="shared" si="1472"/>
        <v>0</v>
      </c>
      <c r="KR270" s="1460">
        <f t="shared" si="1473"/>
        <v>0</v>
      </c>
      <c r="KS270" s="1460">
        <f t="shared" si="1474"/>
        <v>0</v>
      </c>
      <c r="KT270" s="1460">
        <f t="shared" si="1475"/>
        <v>0</v>
      </c>
      <c r="KU270" s="1460">
        <f t="shared" si="1476"/>
        <v>0</v>
      </c>
      <c r="KV270" s="1460">
        <f t="shared" si="1477"/>
        <v>0</v>
      </c>
      <c r="KW270" s="1460">
        <f t="shared" si="1478"/>
        <v>0</v>
      </c>
      <c r="KX270" s="1460">
        <f t="shared" si="1479"/>
        <v>0</v>
      </c>
      <c r="KY270" s="1460">
        <f t="shared" si="1480"/>
        <v>0</v>
      </c>
      <c r="KZ270" s="1460">
        <f t="shared" si="1481"/>
        <v>0</v>
      </c>
      <c r="LA270" s="1460">
        <f t="shared" si="1482"/>
        <v>0</v>
      </c>
      <c r="LB270" s="1460">
        <f t="shared" si="1483"/>
        <v>0</v>
      </c>
      <c r="LC270" s="1460">
        <f t="shared" si="1484"/>
        <v>0</v>
      </c>
      <c r="LD270" s="1460">
        <f t="shared" si="1485"/>
        <v>0</v>
      </c>
      <c r="LE270" s="1460">
        <f t="shared" si="1486"/>
        <v>0</v>
      </c>
      <c r="LF270" s="1460">
        <f t="shared" si="1487"/>
        <v>0</v>
      </c>
      <c r="LG270" s="1460">
        <f t="shared" si="1488"/>
        <v>0</v>
      </c>
      <c r="LH270" s="1460">
        <f t="shared" si="1489"/>
        <v>0</v>
      </c>
      <c r="LI270" s="1460">
        <f t="shared" si="1490"/>
        <v>0</v>
      </c>
      <c r="LJ270" s="1460">
        <f t="shared" si="1491"/>
        <v>0</v>
      </c>
      <c r="LK270" s="1460">
        <f t="shared" si="1492"/>
        <v>0</v>
      </c>
      <c r="LL270" s="1460">
        <f t="shared" si="1493"/>
        <v>0</v>
      </c>
      <c r="LM270" s="1460">
        <f t="shared" si="1494"/>
        <v>0</v>
      </c>
      <c r="LN270" s="1460">
        <f t="shared" si="1495"/>
        <v>0</v>
      </c>
      <c r="LO270" s="1460">
        <f t="shared" si="1496"/>
        <v>0</v>
      </c>
      <c r="LP270" s="1460">
        <f t="shared" si="1497"/>
        <v>0</v>
      </c>
      <c r="LQ270" s="1460">
        <f t="shared" si="1498"/>
        <v>0</v>
      </c>
      <c r="LR270" s="1460">
        <f t="shared" si="1499"/>
        <v>0</v>
      </c>
      <c r="LS270" s="1460">
        <f t="shared" si="1500"/>
        <v>0</v>
      </c>
      <c r="LW270" s="1467">
        <f t="shared" si="1501"/>
        <v>0</v>
      </c>
      <c r="LX270" s="1467">
        <f t="shared" si="1502"/>
        <v>0</v>
      </c>
      <c r="LY270" s="1467">
        <f t="shared" si="1503"/>
        <v>0</v>
      </c>
      <c r="LZ270" s="1467">
        <f t="shared" si="1504"/>
        <v>0</v>
      </c>
      <c r="MA270" s="1506"/>
      <c r="MB270" s="1460">
        <f t="shared" si="1505"/>
        <v>0</v>
      </c>
      <c r="MC270" s="1460">
        <f t="shared" si="1541"/>
        <v>0</v>
      </c>
      <c r="MD270" s="1460">
        <f t="shared" ref="MC270:MR285" si="1560">IF(MD$12&lt;$AO270,0,IF(MD$12&lt;=$AU270,(MD$8-$LW270)*$D270/12,IF(MD$12&gt;=$BF270,(MD$8-$LZ270)*$D270/12,IF(MD$12&gt;=$BE270,0,IF(MD$12&gt;=$BA270,(MD$8-$LY270)*$D270/12,IF(MD$12&gt;=$AZ270,0,IF(MD$12&gt;=$AV270,(MD$8-$LX270)*$D270/12,0)))))))</f>
        <v>0</v>
      </c>
      <c r="ME270" s="1460">
        <f t="shared" si="1560"/>
        <v>0</v>
      </c>
      <c r="MF270" s="1460">
        <f t="shared" si="1560"/>
        <v>0</v>
      </c>
      <c r="MG270" s="1460">
        <f t="shared" si="1560"/>
        <v>0</v>
      </c>
      <c r="MH270" s="1460">
        <f t="shared" si="1560"/>
        <v>0</v>
      </c>
      <c r="MI270" s="1460">
        <f t="shared" si="1560"/>
        <v>0</v>
      </c>
      <c r="MJ270" s="1460">
        <f t="shared" si="1560"/>
        <v>0</v>
      </c>
      <c r="MK270" s="1460">
        <f t="shared" si="1560"/>
        <v>0</v>
      </c>
      <c r="ML270" s="1460">
        <f t="shared" si="1560"/>
        <v>0</v>
      </c>
      <c r="MM270" s="1460">
        <f t="shared" si="1560"/>
        <v>0</v>
      </c>
      <c r="MN270" s="1460">
        <f t="shared" si="1560"/>
        <v>0</v>
      </c>
      <c r="MO270" s="1460">
        <f t="shared" si="1560"/>
        <v>0</v>
      </c>
      <c r="MP270" s="1460">
        <f t="shared" si="1560"/>
        <v>0</v>
      </c>
      <c r="MQ270" s="1460">
        <f t="shared" si="1560"/>
        <v>0</v>
      </c>
      <c r="MR270" s="1460">
        <f t="shared" si="1560"/>
        <v>0</v>
      </c>
      <c r="MS270" s="1460">
        <f t="shared" si="1546"/>
        <v>0</v>
      </c>
      <c r="MT270" s="1460">
        <f t="shared" si="1546"/>
        <v>0</v>
      </c>
      <c r="MU270" s="1460">
        <f t="shared" si="1546"/>
        <v>0</v>
      </c>
      <c r="MV270" s="1460">
        <f t="shared" si="1546"/>
        <v>0</v>
      </c>
      <c r="MW270" s="1460">
        <f t="shared" si="1546"/>
        <v>0</v>
      </c>
      <c r="MX270" s="1460">
        <f t="shared" si="1546"/>
        <v>0</v>
      </c>
      <c r="MY270" s="1460">
        <f t="shared" si="1546"/>
        <v>0</v>
      </c>
      <c r="MZ270" s="1460">
        <f t="shared" si="1546"/>
        <v>0</v>
      </c>
      <c r="NA270" s="1460">
        <f t="shared" si="1546"/>
        <v>0</v>
      </c>
      <c r="NB270" s="1460">
        <f t="shared" si="1546"/>
        <v>0</v>
      </c>
      <c r="NC270" s="1460">
        <f t="shared" si="1546"/>
        <v>0</v>
      </c>
      <c r="ND270" s="1460">
        <f t="shared" si="1546"/>
        <v>0</v>
      </c>
      <c r="NE270" s="1460">
        <f t="shared" si="1546"/>
        <v>0</v>
      </c>
      <c r="NF270" s="1460">
        <f t="shared" si="1546"/>
        <v>0</v>
      </c>
      <c r="NG270" s="1460">
        <f t="shared" si="1546"/>
        <v>0</v>
      </c>
      <c r="NH270" s="1460">
        <f t="shared" si="1546"/>
        <v>0</v>
      </c>
      <c r="NI270" s="1460">
        <f t="shared" si="1547"/>
        <v>0</v>
      </c>
      <c r="NJ270" s="1460">
        <f t="shared" si="1547"/>
        <v>0</v>
      </c>
      <c r="NK270" s="1460">
        <f t="shared" si="1547"/>
        <v>0</v>
      </c>
      <c r="NL270" s="1460">
        <f t="shared" si="1547"/>
        <v>0</v>
      </c>
      <c r="NM270" s="1460">
        <f t="shared" si="1547"/>
        <v>0</v>
      </c>
      <c r="NN270" s="1460">
        <f t="shared" si="1547"/>
        <v>0</v>
      </c>
      <c r="NO270" s="1460">
        <f t="shared" si="1547"/>
        <v>0</v>
      </c>
      <c r="NP270" s="1460">
        <f t="shared" si="1547"/>
        <v>0</v>
      </c>
      <c r="NQ270" s="1460">
        <f t="shared" si="1547"/>
        <v>0</v>
      </c>
      <c r="NR270" s="1460">
        <f t="shared" si="1547"/>
        <v>0</v>
      </c>
      <c r="NS270" s="1460">
        <f t="shared" si="1547"/>
        <v>0</v>
      </c>
      <c r="NT270" s="1460">
        <f t="shared" si="1547"/>
        <v>0</v>
      </c>
      <c r="NU270" s="1460">
        <f t="shared" si="1547"/>
        <v>0</v>
      </c>
      <c r="NV270" s="1460">
        <f t="shared" si="1547"/>
        <v>0</v>
      </c>
      <c r="NW270" s="1460">
        <f t="shared" si="1547"/>
        <v>0</v>
      </c>
      <c r="NX270" s="1460">
        <f t="shared" si="1547"/>
        <v>0</v>
      </c>
      <c r="NY270" s="1460">
        <f t="shared" si="1548"/>
        <v>0</v>
      </c>
      <c r="NZ270" s="1460">
        <f t="shared" si="1548"/>
        <v>0</v>
      </c>
      <c r="OA270" s="1460">
        <f t="shared" si="1548"/>
        <v>0</v>
      </c>
      <c r="OB270" s="1460">
        <f t="shared" si="1548"/>
        <v>0</v>
      </c>
      <c r="OC270" s="1460">
        <f t="shared" si="1548"/>
        <v>0</v>
      </c>
      <c r="OD270" s="1460">
        <f t="shared" si="1548"/>
        <v>0</v>
      </c>
      <c r="OE270" s="1460">
        <f t="shared" si="1548"/>
        <v>0</v>
      </c>
      <c r="OF270" s="1460">
        <f t="shared" si="1548"/>
        <v>0</v>
      </c>
      <c r="OG270" s="1460">
        <f t="shared" si="1548"/>
        <v>0</v>
      </c>
      <c r="OH270" s="1460">
        <f t="shared" si="1548"/>
        <v>0</v>
      </c>
      <c r="OI270" s="1460">
        <f t="shared" si="1548"/>
        <v>0</v>
      </c>
      <c r="OJ270" s="1460">
        <f t="shared" si="1548"/>
        <v>0</v>
      </c>
      <c r="OK270" s="1460">
        <f t="shared" si="1548"/>
        <v>0</v>
      </c>
      <c r="OL270" s="1460">
        <f t="shared" si="1548"/>
        <v>0</v>
      </c>
      <c r="OM270" s="1460">
        <f t="shared" si="1548"/>
        <v>0</v>
      </c>
      <c r="ON270" s="1460">
        <f t="shared" si="1548"/>
        <v>0</v>
      </c>
      <c r="OO270" s="1460">
        <f t="shared" si="1513"/>
        <v>0</v>
      </c>
      <c r="OP270" s="1460">
        <f t="shared" si="1543"/>
        <v>0</v>
      </c>
      <c r="OQ270" s="1460">
        <f t="shared" si="1543"/>
        <v>0</v>
      </c>
      <c r="OR270" s="1460">
        <f t="shared" si="1543"/>
        <v>0</v>
      </c>
      <c r="OS270" s="1460">
        <f t="shared" si="1543"/>
        <v>0</v>
      </c>
      <c r="OT270" s="1460">
        <f t="shared" si="1543"/>
        <v>0</v>
      </c>
      <c r="OU270" s="1460">
        <f t="shared" si="1543"/>
        <v>0</v>
      </c>
      <c r="OV270" s="1460">
        <f t="shared" si="1543"/>
        <v>0</v>
      </c>
      <c r="OW270" s="1460">
        <f t="shared" si="1543"/>
        <v>0</v>
      </c>
      <c r="OX270" s="1460">
        <f t="shared" si="1543"/>
        <v>0</v>
      </c>
      <c r="OY270" s="1460">
        <f t="shared" si="1543"/>
        <v>0</v>
      </c>
      <c r="OZ270" s="1460">
        <f t="shared" si="1543"/>
        <v>0</v>
      </c>
      <c r="PA270" s="1460">
        <f t="shared" si="1543"/>
        <v>0</v>
      </c>
      <c r="PB270" s="1460">
        <f t="shared" si="1543"/>
        <v>0</v>
      </c>
      <c r="PC270" s="1460">
        <f t="shared" si="1543"/>
        <v>0</v>
      </c>
      <c r="PD270" s="1460">
        <f t="shared" si="1543"/>
        <v>0</v>
      </c>
      <c r="PE270" s="1460">
        <f t="shared" si="1543"/>
        <v>0</v>
      </c>
      <c r="PF270" s="1460">
        <f t="shared" si="1544"/>
        <v>0</v>
      </c>
      <c r="PG270" s="1460">
        <f t="shared" si="1544"/>
        <v>0</v>
      </c>
      <c r="PH270" s="1460">
        <f t="shared" si="1544"/>
        <v>0</v>
      </c>
      <c r="PI270" s="1460">
        <f t="shared" si="1544"/>
        <v>0</v>
      </c>
      <c r="PJ270" s="1460">
        <f t="shared" si="1544"/>
        <v>0</v>
      </c>
      <c r="PK270" s="1460">
        <f t="shared" si="1544"/>
        <v>0</v>
      </c>
      <c r="PL270" s="1460">
        <f t="shared" si="1544"/>
        <v>0</v>
      </c>
      <c r="PM270" s="1460">
        <f t="shared" si="1544"/>
        <v>0</v>
      </c>
      <c r="PN270" s="1460">
        <f t="shared" si="1544"/>
        <v>0</v>
      </c>
      <c r="PO270" s="1460">
        <f t="shared" si="1544"/>
        <v>0</v>
      </c>
      <c r="PP270" s="1460">
        <f t="shared" si="1544"/>
        <v>0</v>
      </c>
      <c r="PQ270" s="1460">
        <f t="shared" si="1544"/>
        <v>0</v>
      </c>
      <c r="PR270" s="1460">
        <f t="shared" si="1544"/>
        <v>0</v>
      </c>
      <c r="PS270" s="1460">
        <f t="shared" si="1544"/>
        <v>0</v>
      </c>
      <c r="PT270" s="1460">
        <f t="shared" si="1544"/>
        <v>0</v>
      </c>
      <c r="PU270" s="1460">
        <f t="shared" si="1544"/>
        <v>0</v>
      </c>
      <c r="PV270" s="1460">
        <f t="shared" si="1545"/>
        <v>0</v>
      </c>
      <c r="PW270" s="1460">
        <f t="shared" si="1545"/>
        <v>0</v>
      </c>
      <c r="PX270" s="1460">
        <f t="shared" si="1545"/>
        <v>0</v>
      </c>
      <c r="PY270" s="1460">
        <f t="shared" si="1545"/>
        <v>0</v>
      </c>
      <c r="PZ270" s="1460">
        <f t="shared" si="1545"/>
        <v>0</v>
      </c>
      <c r="QA270" s="1460">
        <f t="shared" si="1545"/>
        <v>0</v>
      </c>
      <c r="QB270" s="1460">
        <f t="shared" si="1545"/>
        <v>0</v>
      </c>
      <c r="QC270" s="1460">
        <f t="shared" si="1545"/>
        <v>0</v>
      </c>
      <c r="QD270" s="1460">
        <f t="shared" si="1545"/>
        <v>0</v>
      </c>
      <c r="QE270" s="1460">
        <f t="shared" si="1545"/>
        <v>0</v>
      </c>
      <c r="QF270" s="1460">
        <f t="shared" si="1545"/>
        <v>0</v>
      </c>
      <c r="QG270" s="1460">
        <f t="shared" si="1545"/>
        <v>0</v>
      </c>
      <c r="QH270" s="1460">
        <f t="shared" si="1545"/>
        <v>0</v>
      </c>
      <c r="QI270" s="1460">
        <f t="shared" si="1545"/>
        <v>0</v>
      </c>
      <c r="QJ270" s="1460">
        <f t="shared" si="1545"/>
        <v>0</v>
      </c>
      <c r="QK270" s="1460">
        <f t="shared" si="1545"/>
        <v>0</v>
      </c>
      <c r="QL270" s="1460">
        <f t="shared" si="1532"/>
        <v>0</v>
      </c>
      <c r="QM270" s="1460">
        <f t="shared" si="1532"/>
        <v>0</v>
      </c>
      <c r="QN270" s="1460">
        <f t="shared" si="1532"/>
        <v>0</v>
      </c>
      <c r="QO270" s="1460">
        <f t="shared" si="1532"/>
        <v>0</v>
      </c>
      <c r="QP270" s="1460">
        <f t="shared" si="1532"/>
        <v>0</v>
      </c>
      <c r="QQ270" s="1460">
        <f t="shared" si="1532"/>
        <v>0</v>
      </c>
    </row>
    <row r="271" spans="1:459" s="1466" customFormat="1" ht="22.5" customHeight="1">
      <c r="A271" s="1468"/>
      <c r="B271" s="1469"/>
      <c r="C271" s="1469"/>
      <c r="D271" s="1470"/>
      <c r="E271" s="1471"/>
      <c r="F271" s="1472"/>
      <c r="G271" s="1472"/>
      <c r="H271" s="1473">
        <f t="shared" si="1342"/>
        <v>0</v>
      </c>
      <c r="I271" s="1474">
        <v>0</v>
      </c>
      <c r="J271" s="1475">
        <f t="shared" si="1556"/>
        <v>0</v>
      </c>
      <c r="K271" s="1476">
        <v>0</v>
      </c>
      <c r="L271" s="1477">
        <f t="shared" si="1343"/>
        <v>0</v>
      </c>
      <c r="M271" s="1477">
        <f t="shared" si="1344"/>
        <v>0</v>
      </c>
      <c r="N271" s="1478"/>
      <c r="O271" s="1479">
        <v>0</v>
      </c>
      <c r="P271" s="1480">
        <v>0</v>
      </c>
      <c r="Q271" s="1828">
        <v>0</v>
      </c>
      <c r="R271" s="1831">
        <f t="shared" si="1345"/>
        <v>0</v>
      </c>
      <c r="S271" s="1481">
        <f>IF(AND(SUM(O271:Q271)=0,N271="NNN"),MIN('Operating History and Pro Forma'!$M$33,'Operating History and Pro Forma'!$T$15)*D271,SUM(O271:Q271)*D271)</f>
        <v>0</v>
      </c>
      <c r="T271" s="1482">
        <f t="shared" si="1346"/>
        <v>0</v>
      </c>
      <c r="U271" s="1483">
        <f t="shared" si="1347"/>
        <v>0</v>
      </c>
      <c r="V271" s="1480"/>
      <c r="W271" s="1514"/>
      <c r="X271" s="1486" t="str">
        <f t="shared" si="1348"/>
        <v/>
      </c>
      <c r="Y271" s="1487">
        <f t="shared" si="1349"/>
        <v>0</v>
      </c>
      <c r="Z271" s="1488"/>
      <c r="AA271" s="1488"/>
      <c r="AB271" s="1488"/>
      <c r="AC271" s="1488"/>
      <c r="AD271" s="1489">
        <f t="shared" si="1350"/>
        <v>0</v>
      </c>
      <c r="AE271" s="1490" t="str">
        <f t="shared" si="1351"/>
        <v/>
      </c>
      <c r="AF271" s="1491">
        <f t="shared" si="1352"/>
        <v>0</v>
      </c>
      <c r="AG271" s="1492">
        <f t="shared" si="1353"/>
        <v>0</v>
      </c>
      <c r="AH271" s="1493">
        <f t="shared" si="1526"/>
        <v>0</v>
      </c>
      <c r="AI271" s="1493">
        <f t="shared" si="1526"/>
        <v>0</v>
      </c>
      <c r="AJ271" s="1494">
        <f t="shared" si="1526"/>
        <v>0</v>
      </c>
      <c r="AK271" s="1494">
        <f t="shared" si="1526"/>
        <v>0</v>
      </c>
      <c r="AL271" s="1495">
        <f t="shared" si="1526"/>
        <v>0</v>
      </c>
      <c r="AM271" s="1496">
        <f t="shared" si="1526"/>
        <v>0</v>
      </c>
      <c r="AN271" s="1497">
        <f t="shared" si="1555"/>
        <v>0</v>
      </c>
      <c r="AO271" s="1498">
        <f t="shared" ref="AO271:AO288" si="1561">ROUNDUP(IF($AE271="v",1000,0),0)</f>
        <v>0</v>
      </c>
      <c r="AP271" s="1499">
        <f t="shared" si="1354"/>
        <v>0</v>
      </c>
      <c r="AQ271" s="1500">
        <f t="shared" si="1355"/>
        <v>0</v>
      </c>
      <c r="AR271" s="1501">
        <f t="shared" si="1356"/>
        <v>0</v>
      </c>
      <c r="AS271" s="1498">
        <f t="shared" si="1558"/>
        <v>0</v>
      </c>
      <c r="AT271" s="1501">
        <f t="shared" si="1357"/>
        <v>0</v>
      </c>
      <c r="AU271" s="1498">
        <f t="shared" si="1358"/>
        <v>1</v>
      </c>
      <c r="AV271" s="1498">
        <f t="shared" si="1359"/>
        <v>2</v>
      </c>
      <c r="AW271" s="1499">
        <f t="shared" si="1360"/>
        <v>0</v>
      </c>
      <c r="AX271" s="1502">
        <f t="shared" si="1361"/>
        <v>0</v>
      </c>
      <c r="AY271" s="1503">
        <f t="shared" si="1362"/>
        <v>0</v>
      </c>
      <c r="AZ271" s="1498">
        <f t="shared" si="1363"/>
        <v>2</v>
      </c>
      <c r="BA271" s="1498">
        <f t="shared" si="1364"/>
        <v>3</v>
      </c>
      <c r="BB271" s="1499">
        <f t="shared" si="1365"/>
        <v>0</v>
      </c>
      <c r="BC271" s="1502">
        <f t="shared" si="1366"/>
        <v>0</v>
      </c>
      <c r="BD271" s="1503">
        <f t="shared" si="1367"/>
        <v>0</v>
      </c>
      <c r="BE271" s="1498">
        <f t="shared" si="1368"/>
        <v>3</v>
      </c>
      <c r="BF271" s="1498">
        <f t="shared" si="1369"/>
        <v>4</v>
      </c>
      <c r="BG271" s="1499">
        <f t="shared" si="1370"/>
        <v>0</v>
      </c>
      <c r="BH271" s="1502">
        <f t="shared" si="1371"/>
        <v>0</v>
      </c>
      <c r="BI271" s="1502">
        <f t="shared" si="1372"/>
        <v>0</v>
      </c>
      <c r="BJ271" s="1504">
        <f t="shared" si="1373"/>
        <v>1900</v>
      </c>
      <c r="BK271" s="1505" t="str">
        <f t="shared" si="1374"/>
        <v/>
      </c>
      <c r="BL271" s="1506"/>
      <c r="BM271" s="1507">
        <f t="shared" si="1375"/>
        <v>0</v>
      </c>
      <c r="BN271" s="1508">
        <f t="shared" si="1559"/>
        <v>0</v>
      </c>
      <c r="BO271" s="1508">
        <f t="shared" si="1559"/>
        <v>0</v>
      </c>
      <c r="BP271" s="1508">
        <f t="shared" si="1559"/>
        <v>0</v>
      </c>
      <c r="BQ271" s="1508">
        <f t="shared" si="1559"/>
        <v>0</v>
      </c>
      <c r="BR271" s="1508">
        <f t="shared" si="1559"/>
        <v>0</v>
      </c>
      <c r="BS271" s="1508">
        <f t="shared" si="1559"/>
        <v>0</v>
      </c>
      <c r="BT271" s="1508">
        <f t="shared" si="1559"/>
        <v>0</v>
      </c>
      <c r="BU271" s="1508">
        <f t="shared" si="1559"/>
        <v>0</v>
      </c>
      <c r="BV271" s="1508">
        <f t="shared" si="1559"/>
        <v>0</v>
      </c>
      <c r="BW271" s="1508">
        <f t="shared" si="1559"/>
        <v>0</v>
      </c>
      <c r="BX271" s="1508">
        <f t="shared" si="1559"/>
        <v>0</v>
      </c>
      <c r="BY271" s="1507">
        <f t="shared" si="1559"/>
        <v>0</v>
      </c>
      <c r="BZ271" s="1508">
        <f t="shared" si="1559"/>
        <v>0</v>
      </c>
      <c r="CA271" s="1508">
        <f t="shared" si="1559"/>
        <v>0</v>
      </c>
      <c r="CB271" s="1508">
        <f t="shared" si="1559"/>
        <v>0</v>
      </c>
      <c r="CC271" s="1508">
        <f t="shared" si="1559"/>
        <v>0</v>
      </c>
      <c r="CD271" s="1508">
        <f t="shared" si="1550"/>
        <v>0</v>
      </c>
      <c r="CE271" s="1508">
        <f t="shared" si="1550"/>
        <v>0</v>
      </c>
      <c r="CF271" s="1508">
        <f t="shared" si="1550"/>
        <v>0</v>
      </c>
      <c r="CG271" s="1508">
        <f t="shared" si="1550"/>
        <v>0</v>
      </c>
      <c r="CH271" s="1508">
        <f t="shared" si="1550"/>
        <v>0</v>
      </c>
      <c r="CI271" s="1508">
        <f t="shared" si="1550"/>
        <v>0</v>
      </c>
      <c r="CJ271" s="1509">
        <f t="shared" si="1550"/>
        <v>0</v>
      </c>
      <c r="CK271" s="1507">
        <f t="shared" si="1550"/>
        <v>0</v>
      </c>
      <c r="CL271" s="1508">
        <f t="shared" si="1550"/>
        <v>0</v>
      </c>
      <c r="CM271" s="1508">
        <f t="shared" si="1550"/>
        <v>0</v>
      </c>
      <c r="CN271" s="1508">
        <f t="shared" si="1550"/>
        <v>0</v>
      </c>
      <c r="CO271" s="1508">
        <f t="shared" si="1550"/>
        <v>0</v>
      </c>
      <c r="CP271" s="1508">
        <f t="shared" si="1550"/>
        <v>0</v>
      </c>
      <c r="CQ271" s="1508">
        <f t="shared" si="1550"/>
        <v>0</v>
      </c>
      <c r="CR271" s="1508">
        <f t="shared" si="1550"/>
        <v>0</v>
      </c>
      <c r="CS271" s="1508">
        <f t="shared" si="1550"/>
        <v>0</v>
      </c>
      <c r="CT271" s="1508">
        <f t="shared" si="1551"/>
        <v>0</v>
      </c>
      <c r="CU271" s="1508">
        <f t="shared" si="1551"/>
        <v>0</v>
      </c>
      <c r="CV271" s="1509">
        <f t="shared" si="1551"/>
        <v>0</v>
      </c>
      <c r="CW271" s="1508">
        <f t="shared" si="1551"/>
        <v>0</v>
      </c>
      <c r="CX271" s="1508">
        <f t="shared" si="1551"/>
        <v>0</v>
      </c>
      <c r="CY271" s="1508">
        <f t="shared" si="1551"/>
        <v>0</v>
      </c>
      <c r="CZ271" s="1508">
        <f t="shared" si="1551"/>
        <v>0</v>
      </c>
      <c r="DA271" s="1508">
        <f t="shared" si="1551"/>
        <v>0</v>
      </c>
      <c r="DB271" s="1508">
        <f t="shared" si="1551"/>
        <v>0</v>
      </c>
      <c r="DC271" s="1508">
        <f t="shared" si="1551"/>
        <v>0</v>
      </c>
      <c r="DD271" s="1508">
        <f t="shared" si="1551"/>
        <v>0</v>
      </c>
      <c r="DE271" s="1508">
        <f t="shared" si="1551"/>
        <v>0</v>
      </c>
      <c r="DF271" s="1508">
        <f t="shared" si="1551"/>
        <v>0</v>
      </c>
      <c r="DG271" s="1508">
        <f t="shared" si="1551"/>
        <v>0</v>
      </c>
      <c r="DH271" s="1509">
        <f t="shared" si="1551"/>
        <v>0</v>
      </c>
      <c r="DI271" s="1508">
        <f t="shared" si="1551"/>
        <v>0</v>
      </c>
      <c r="DJ271" s="1508">
        <f t="shared" si="1552"/>
        <v>0</v>
      </c>
      <c r="DK271" s="1508">
        <f t="shared" si="1552"/>
        <v>0</v>
      </c>
      <c r="DL271" s="1508">
        <f t="shared" si="1552"/>
        <v>0</v>
      </c>
      <c r="DM271" s="1508">
        <f t="shared" si="1552"/>
        <v>0</v>
      </c>
      <c r="DN271" s="1508">
        <f t="shared" si="1552"/>
        <v>0</v>
      </c>
      <c r="DO271" s="1508">
        <f t="shared" si="1552"/>
        <v>0</v>
      </c>
      <c r="DP271" s="1508">
        <f t="shared" si="1552"/>
        <v>0</v>
      </c>
      <c r="DQ271" s="1508">
        <f t="shared" si="1552"/>
        <v>0</v>
      </c>
      <c r="DR271" s="1508">
        <f t="shared" si="1552"/>
        <v>0</v>
      </c>
      <c r="DS271" s="1508">
        <f t="shared" si="1552"/>
        <v>0</v>
      </c>
      <c r="DT271" s="1509">
        <f t="shared" si="1552"/>
        <v>0</v>
      </c>
      <c r="DU271" s="1507">
        <f t="shared" si="1552"/>
        <v>0</v>
      </c>
      <c r="DV271" s="1508">
        <f t="shared" si="1552"/>
        <v>0</v>
      </c>
      <c r="DW271" s="1508">
        <f t="shared" si="1552"/>
        <v>0</v>
      </c>
      <c r="DX271" s="1508">
        <f t="shared" si="1552"/>
        <v>0</v>
      </c>
      <c r="DY271" s="1508">
        <f t="shared" si="1552"/>
        <v>0</v>
      </c>
      <c r="DZ271" s="1508">
        <f t="shared" si="1553"/>
        <v>0</v>
      </c>
      <c r="EA271" s="1508">
        <f t="shared" si="1553"/>
        <v>0</v>
      </c>
      <c r="EB271" s="1508">
        <f t="shared" si="1553"/>
        <v>0</v>
      </c>
      <c r="EC271" s="1508">
        <f t="shared" si="1553"/>
        <v>0</v>
      </c>
      <c r="ED271" s="1508">
        <f t="shared" si="1553"/>
        <v>0</v>
      </c>
      <c r="EE271" s="1508">
        <f t="shared" si="1553"/>
        <v>0</v>
      </c>
      <c r="EF271" s="1508">
        <f t="shared" si="1553"/>
        <v>0</v>
      </c>
      <c r="EG271" s="1507">
        <f t="shared" si="1553"/>
        <v>0</v>
      </c>
      <c r="EH271" s="1508">
        <f t="shared" si="1553"/>
        <v>0</v>
      </c>
      <c r="EI271" s="1508">
        <f t="shared" si="1553"/>
        <v>0</v>
      </c>
      <c r="EJ271" s="1508">
        <f t="shared" si="1553"/>
        <v>0</v>
      </c>
      <c r="EK271" s="1508">
        <f t="shared" si="1553"/>
        <v>0</v>
      </c>
      <c r="EL271" s="1508">
        <f t="shared" si="1553"/>
        <v>0</v>
      </c>
      <c r="EM271" s="1508">
        <f t="shared" si="1553"/>
        <v>0</v>
      </c>
      <c r="EN271" s="1508">
        <f t="shared" si="1553"/>
        <v>0</v>
      </c>
      <c r="EO271" s="1508">
        <f t="shared" si="1553"/>
        <v>0</v>
      </c>
      <c r="EP271" s="1508">
        <f t="shared" si="1554"/>
        <v>0</v>
      </c>
      <c r="EQ271" s="1508">
        <f t="shared" si="1554"/>
        <v>0</v>
      </c>
      <c r="ER271" s="1509">
        <f t="shared" si="1554"/>
        <v>0</v>
      </c>
      <c r="ES271" s="1507">
        <f t="shared" si="1554"/>
        <v>0</v>
      </c>
      <c r="ET271" s="1508">
        <f t="shared" si="1554"/>
        <v>0</v>
      </c>
      <c r="EU271" s="1508">
        <f t="shared" si="1554"/>
        <v>0</v>
      </c>
      <c r="EV271" s="1508">
        <f t="shared" si="1554"/>
        <v>0</v>
      </c>
      <c r="EW271" s="1508">
        <f t="shared" si="1554"/>
        <v>0</v>
      </c>
      <c r="EX271" s="1508">
        <f t="shared" si="1554"/>
        <v>0</v>
      </c>
      <c r="EY271" s="1508">
        <f t="shared" si="1554"/>
        <v>0</v>
      </c>
      <c r="EZ271" s="1508">
        <f t="shared" si="1554"/>
        <v>0</v>
      </c>
      <c r="FA271" s="1508">
        <f t="shared" si="1554"/>
        <v>0</v>
      </c>
      <c r="FB271" s="1508">
        <f t="shared" si="1554"/>
        <v>0</v>
      </c>
      <c r="FC271" s="1508">
        <f t="shared" si="1554"/>
        <v>0</v>
      </c>
      <c r="FD271" s="1509">
        <f t="shared" si="1554"/>
        <v>0</v>
      </c>
      <c r="FE271" s="1508">
        <f t="shared" si="1554"/>
        <v>0</v>
      </c>
      <c r="FF271" s="1508">
        <f t="shared" si="1339"/>
        <v>0</v>
      </c>
      <c r="FG271" s="1508">
        <f t="shared" si="1549"/>
        <v>0</v>
      </c>
      <c r="FH271" s="1508">
        <f t="shared" si="1549"/>
        <v>0</v>
      </c>
      <c r="FI271" s="1508">
        <f t="shared" si="1549"/>
        <v>0</v>
      </c>
      <c r="FJ271" s="1508">
        <f t="shared" si="1549"/>
        <v>0</v>
      </c>
      <c r="FK271" s="1508">
        <f t="shared" si="1549"/>
        <v>0</v>
      </c>
      <c r="FL271" s="1508">
        <f t="shared" si="1549"/>
        <v>0</v>
      </c>
      <c r="FM271" s="1508">
        <f t="shared" si="1549"/>
        <v>0</v>
      </c>
      <c r="FN271" s="1508">
        <f t="shared" si="1549"/>
        <v>0</v>
      </c>
      <c r="FO271" s="1508">
        <f t="shared" si="1549"/>
        <v>0</v>
      </c>
      <c r="FP271" s="1509">
        <f t="shared" si="1549"/>
        <v>0</v>
      </c>
      <c r="FQ271" s="1508">
        <f t="shared" si="1549"/>
        <v>0</v>
      </c>
      <c r="FR271" s="1508">
        <f t="shared" si="1549"/>
        <v>0</v>
      </c>
      <c r="FS271" s="1508">
        <f t="shared" si="1549"/>
        <v>0</v>
      </c>
      <c r="FT271" s="1508">
        <f t="shared" si="1549"/>
        <v>0</v>
      </c>
      <c r="FU271" s="1508">
        <f t="shared" si="1549"/>
        <v>0</v>
      </c>
      <c r="FV271" s="1508">
        <f t="shared" si="1549"/>
        <v>0</v>
      </c>
      <c r="FW271" s="1508">
        <f t="shared" si="1527"/>
        <v>0</v>
      </c>
      <c r="FX271" s="1508">
        <f t="shared" si="1527"/>
        <v>0</v>
      </c>
      <c r="FY271" s="1508">
        <f t="shared" si="1527"/>
        <v>0</v>
      </c>
      <c r="FZ271" s="1508">
        <f t="shared" si="1527"/>
        <v>0</v>
      </c>
      <c r="GA271" s="1508">
        <f t="shared" si="1527"/>
        <v>0</v>
      </c>
      <c r="GB271" s="1509">
        <f t="shared" si="1527"/>
        <v>0</v>
      </c>
      <c r="GC271" s="1506"/>
      <c r="GD271" s="1458">
        <f t="shared" si="1377"/>
        <v>1</v>
      </c>
      <c r="GE271" s="1510">
        <f t="shared" si="1557"/>
        <v>0</v>
      </c>
      <c r="GF271" s="1511">
        <f t="shared" si="1557"/>
        <v>0</v>
      </c>
      <c r="GG271" s="1511">
        <f t="shared" si="1557"/>
        <v>0</v>
      </c>
      <c r="GH271" s="1511">
        <f t="shared" si="1557"/>
        <v>0</v>
      </c>
      <c r="GI271" s="1511">
        <f t="shared" si="1557"/>
        <v>0</v>
      </c>
      <c r="GJ271" s="1511">
        <f t="shared" si="1557"/>
        <v>0</v>
      </c>
      <c r="GK271" s="1511">
        <f t="shared" si="1557"/>
        <v>0</v>
      </c>
      <c r="GL271" s="1511">
        <f t="shared" si="1557"/>
        <v>0</v>
      </c>
      <c r="GM271" s="1511">
        <f t="shared" si="1557"/>
        <v>0</v>
      </c>
      <c r="GN271" s="1512">
        <f t="shared" si="1557"/>
        <v>0</v>
      </c>
      <c r="GO271" s="1513">
        <f t="shared" si="1378"/>
        <v>0</v>
      </c>
      <c r="GP271" s="1506"/>
      <c r="GQ271" s="1510">
        <f t="shared" si="1539"/>
        <v>0</v>
      </c>
      <c r="GR271" s="1511">
        <f t="shared" si="1542"/>
        <v>0</v>
      </c>
      <c r="GS271" s="1511">
        <f t="shared" si="1542"/>
        <v>0</v>
      </c>
      <c r="GT271" s="1511">
        <f t="shared" si="1542"/>
        <v>0</v>
      </c>
      <c r="GU271" s="1511">
        <f t="shared" si="1542"/>
        <v>0</v>
      </c>
      <c r="GV271" s="1511">
        <f t="shared" si="1542"/>
        <v>0</v>
      </c>
      <c r="GW271" s="1511">
        <f t="shared" si="1542"/>
        <v>0</v>
      </c>
      <c r="GX271" s="1511">
        <f t="shared" si="1542"/>
        <v>0</v>
      </c>
      <c r="GY271" s="1511">
        <f t="shared" si="1542"/>
        <v>0</v>
      </c>
      <c r="GZ271" s="1512">
        <f t="shared" si="1542"/>
        <v>0</v>
      </c>
      <c r="HA271" s="1513">
        <f t="shared" si="1379"/>
        <v>0</v>
      </c>
      <c r="HB271" s="1506">
        <f t="shared" si="1380"/>
        <v>1</v>
      </c>
      <c r="HC271" s="1506"/>
      <c r="HD271" s="1508">
        <f t="shared" si="1381"/>
        <v>0</v>
      </c>
      <c r="HE271" s="1460">
        <f t="shared" si="1382"/>
        <v>0</v>
      </c>
      <c r="HF271" s="1460">
        <f t="shared" si="1383"/>
        <v>0</v>
      </c>
      <c r="HG271" s="1460">
        <f t="shared" si="1384"/>
        <v>0</v>
      </c>
      <c r="HH271" s="1460">
        <f t="shared" si="1385"/>
        <v>0</v>
      </c>
      <c r="HI271" s="1460">
        <f t="shared" si="1386"/>
        <v>0</v>
      </c>
      <c r="HJ271" s="1460">
        <f t="shared" si="1387"/>
        <v>0</v>
      </c>
      <c r="HK271" s="1460">
        <f t="shared" si="1388"/>
        <v>0</v>
      </c>
      <c r="HL271" s="1460">
        <f t="shared" si="1389"/>
        <v>0</v>
      </c>
      <c r="HM271" s="1460">
        <f t="shared" si="1390"/>
        <v>0</v>
      </c>
      <c r="HN271" s="1460">
        <f t="shared" si="1391"/>
        <v>0</v>
      </c>
      <c r="HO271" s="1460">
        <f t="shared" si="1392"/>
        <v>0</v>
      </c>
      <c r="HP271" s="1460">
        <f t="shared" si="1393"/>
        <v>0</v>
      </c>
      <c r="HQ271" s="1460">
        <f t="shared" si="1394"/>
        <v>0</v>
      </c>
      <c r="HR271" s="1460">
        <f t="shared" si="1395"/>
        <v>0</v>
      </c>
      <c r="HS271" s="1460">
        <f t="shared" si="1396"/>
        <v>0</v>
      </c>
      <c r="HT271" s="1460">
        <f t="shared" si="1397"/>
        <v>0</v>
      </c>
      <c r="HU271" s="1460">
        <f t="shared" si="1398"/>
        <v>0</v>
      </c>
      <c r="HV271" s="1460">
        <f t="shared" si="1399"/>
        <v>0</v>
      </c>
      <c r="HW271" s="1460">
        <f t="shared" si="1400"/>
        <v>0</v>
      </c>
      <c r="HX271" s="1460">
        <f t="shared" si="1401"/>
        <v>0</v>
      </c>
      <c r="HY271" s="1460">
        <f t="shared" si="1402"/>
        <v>0</v>
      </c>
      <c r="HZ271" s="1460">
        <f t="shared" si="1403"/>
        <v>0</v>
      </c>
      <c r="IA271" s="1460">
        <f t="shared" si="1404"/>
        <v>0</v>
      </c>
      <c r="IB271" s="1460">
        <f t="shared" si="1405"/>
        <v>0</v>
      </c>
      <c r="IC271" s="1460">
        <f t="shared" si="1406"/>
        <v>0</v>
      </c>
      <c r="ID271" s="1460">
        <f t="shared" si="1407"/>
        <v>0</v>
      </c>
      <c r="IE271" s="1460">
        <f t="shared" si="1408"/>
        <v>0</v>
      </c>
      <c r="IF271" s="1460">
        <f t="shared" si="1409"/>
        <v>0</v>
      </c>
      <c r="IG271" s="1460">
        <f t="shared" si="1410"/>
        <v>0</v>
      </c>
      <c r="IH271" s="1460">
        <f t="shared" si="1411"/>
        <v>0</v>
      </c>
      <c r="II271" s="1460">
        <f t="shared" si="1412"/>
        <v>0</v>
      </c>
      <c r="IJ271" s="1460">
        <f t="shared" si="1413"/>
        <v>0</v>
      </c>
      <c r="IK271" s="1460">
        <f t="shared" si="1414"/>
        <v>0</v>
      </c>
      <c r="IL271" s="1460">
        <f t="shared" si="1415"/>
        <v>0</v>
      </c>
      <c r="IM271" s="1460">
        <f t="shared" si="1416"/>
        <v>0</v>
      </c>
      <c r="IN271" s="1460">
        <f t="shared" si="1417"/>
        <v>0</v>
      </c>
      <c r="IO271" s="1460">
        <f t="shared" si="1418"/>
        <v>0</v>
      </c>
      <c r="IP271" s="1460">
        <f t="shared" si="1419"/>
        <v>0</v>
      </c>
      <c r="IQ271" s="1460">
        <f t="shared" si="1420"/>
        <v>0</v>
      </c>
      <c r="IR271" s="1460">
        <f t="shared" si="1421"/>
        <v>0</v>
      </c>
      <c r="IS271" s="1460">
        <f t="shared" si="1422"/>
        <v>0</v>
      </c>
      <c r="IT271" s="1460">
        <f t="shared" si="1423"/>
        <v>0</v>
      </c>
      <c r="IU271" s="1460">
        <f t="shared" si="1424"/>
        <v>0</v>
      </c>
      <c r="IV271" s="1460">
        <f t="shared" si="1425"/>
        <v>0</v>
      </c>
      <c r="IW271" s="1460">
        <f t="shared" si="1426"/>
        <v>0</v>
      </c>
      <c r="IX271" s="1460">
        <f t="shared" si="1427"/>
        <v>0</v>
      </c>
      <c r="IY271" s="1460">
        <f t="shared" si="1428"/>
        <v>0</v>
      </c>
      <c r="IZ271" s="1460">
        <f t="shared" si="1429"/>
        <v>0</v>
      </c>
      <c r="JA271" s="1460">
        <f t="shared" si="1430"/>
        <v>0</v>
      </c>
      <c r="JB271" s="1460">
        <f t="shared" si="1431"/>
        <v>0</v>
      </c>
      <c r="JC271" s="1460">
        <f t="shared" si="1432"/>
        <v>0</v>
      </c>
      <c r="JD271" s="1460">
        <f t="shared" si="1433"/>
        <v>0</v>
      </c>
      <c r="JE271" s="1460">
        <f t="shared" si="1434"/>
        <v>0</v>
      </c>
      <c r="JF271" s="1460">
        <f t="shared" si="1435"/>
        <v>0</v>
      </c>
      <c r="JG271" s="1460">
        <f t="shared" si="1436"/>
        <v>0</v>
      </c>
      <c r="JH271" s="1460">
        <f t="shared" si="1437"/>
        <v>0</v>
      </c>
      <c r="JI271" s="1460">
        <f t="shared" si="1438"/>
        <v>0</v>
      </c>
      <c r="JJ271" s="1460">
        <f t="shared" si="1439"/>
        <v>0</v>
      </c>
      <c r="JK271" s="1460">
        <f t="shared" si="1440"/>
        <v>0</v>
      </c>
      <c r="JL271" s="1460">
        <f t="shared" si="1441"/>
        <v>0</v>
      </c>
      <c r="JM271" s="1460">
        <f t="shared" si="1442"/>
        <v>0</v>
      </c>
      <c r="JN271" s="1460">
        <f t="shared" si="1443"/>
        <v>0</v>
      </c>
      <c r="JO271" s="1460">
        <f t="shared" si="1444"/>
        <v>0</v>
      </c>
      <c r="JP271" s="1460">
        <f t="shared" si="1445"/>
        <v>0</v>
      </c>
      <c r="JQ271" s="1460">
        <f t="shared" si="1446"/>
        <v>0</v>
      </c>
      <c r="JR271" s="1460">
        <f t="shared" si="1447"/>
        <v>0</v>
      </c>
      <c r="JS271" s="1460">
        <f t="shared" si="1448"/>
        <v>0</v>
      </c>
      <c r="JT271" s="1460">
        <f t="shared" si="1449"/>
        <v>0</v>
      </c>
      <c r="JU271" s="1460">
        <f t="shared" si="1450"/>
        <v>0</v>
      </c>
      <c r="JV271" s="1460">
        <f t="shared" si="1451"/>
        <v>0</v>
      </c>
      <c r="JW271" s="1460">
        <f t="shared" si="1452"/>
        <v>0</v>
      </c>
      <c r="JX271" s="1460">
        <f t="shared" si="1453"/>
        <v>0</v>
      </c>
      <c r="JY271" s="1460">
        <f t="shared" si="1454"/>
        <v>0</v>
      </c>
      <c r="JZ271" s="1460">
        <f t="shared" si="1455"/>
        <v>0</v>
      </c>
      <c r="KA271" s="1460">
        <f t="shared" si="1456"/>
        <v>0</v>
      </c>
      <c r="KB271" s="1460">
        <f t="shared" si="1457"/>
        <v>0</v>
      </c>
      <c r="KC271" s="1460">
        <f t="shared" si="1458"/>
        <v>0</v>
      </c>
      <c r="KD271" s="1460">
        <f t="shared" si="1459"/>
        <v>0</v>
      </c>
      <c r="KE271" s="1460">
        <f t="shared" si="1460"/>
        <v>0</v>
      </c>
      <c r="KF271" s="1460">
        <f t="shared" si="1461"/>
        <v>0</v>
      </c>
      <c r="KG271" s="1460">
        <f t="shared" si="1462"/>
        <v>0</v>
      </c>
      <c r="KH271" s="1460">
        <f t="shared" si="1463"/>
        <v>0</v>
      </c>
      <c r="KI271" s="1460">
        <f t="shared" si="1464"/>
        <v>0</v>
      </c>
      <c r="KJ271" s="1460">
        <f t="shared" si="1465"/>
        <v>0</v>
      </c>
      <c r="KK271" s="1460">
        <f t="shared" si="1466"/>
        <v>0</v>
      </c>
      <c r="KL271" s="1460">
        <f t="shared" si="1467"/>
        <v>0</v>
      </c>
      <c r="KM271" s="1460">
        <f t="shared" si="1468"/>
        <v>0</v>
      </c>
      <c r="KN271" s="1460">
        <f t="shared" si="1469"/>
        <v>0</v>
      </c>
      <c r="KO271" s="1460">
        <f t="shared" si="1470"/>
        <v>0</v>
      </c>
      <c r="KP271" s="1460">
        <f t="shared" si="1471"/>
        <v>0</v>
      </c>
      <c r="KQ271" s="1460">
        <f t="shared" si="1472"/>
        <v>0</v>
      </c>
      <c r="KR271" s="1460">
        <f t="shared" si="1473"/>
        <v>0</v>
      </c>
      <c r="KS271" s="1460">
        <f t="shared" si="1474"/>
        <v>0</v>
      </c>
      <c r="KT271" s="1460">
        <f t="shared" si="1475"/>
        <v>0</v>
      </c>
      <c r="KU271" s="1460">
        <f t="shared" si="1476"/>
        <v>0</v>
      </c>
      <c r="KV271" s="1460">
        <f t="shared" si="1477"/>
        <v>0</v>
      </c>
      <c r="KW271" s="1460">
        <f t="shared" si="1478"/>
        <v>0</v>
      </c>
      <c r="KX271" s="1460">
        <f t="shared" si="1479"/>
        <v>0</v>
      </c>
      <c r="KY271" s="1460">
        <f t="shared" si="1480"/>
        <v>0</v>
      </c>
      <c r="KZ271" s="1460">
        <f t="shared" si="1481"/>
        <v>0</v>
      </c>
      <c r="LA271" s="1460">
        <f t="shared" si="1482"/>
        <v>0</v>
      </c>
      <c r="LB271" s="1460">
        <f t="shared" si="1483"/>
        <v>0</v>
      </c>
      <c r="LC271" s="1460">
        <f t="shared" si="1484"/>
        <v>0</v>
      </c>
      <c r="LD271" s="1460">
        <f t="shared" si="1485"/>
        <v>0</v>
      </c>
      <c r="LE271" s="1460">
        <f t="shared" si="1486"/>
        <v>0</v>
      </c>
      <c r="LF271" s="1460">
        <f t="shared" si="1487"/>
        <v>0</v>
      </c>
      <c r="LG271" s="1460">
        <f t="shared" si="1488"/>
        <v>0</v>
      </c>
      <c r="LH271" s="1460">
        <f t="shared" si="1489"/>
        <v>0</v>
      </c>
      <c r="LI271" s="1460">
        <f t="shared" si="1490"/>
        <v>0</v>
      </c>
      <c r="LJ271" s="1460">
        <f t="shared" si="1491"/>
        <v>0</v>
      </c>
      <c r="LK271" s="1460">
        <f t="shared" si="1492"/>
        <v>0</v>
      </c>
      <c r="LL271" s="1460">
        <f t="shared" si="1493"/>
        <v>0</v>
      </c>
      <c r="LM271" s="1460">
        <f t="shared" si="1494"/>
        <v>0</v>
      </c>
      <c r="LN271" s="1460">
        <f t="shared" si="1495"/>
        <v>0</v>
      </c>
      <c r="LO271" s="1460">
        <f t="shared" si="1496"/>
        <v>0</v>
      </c>
      <c r="LP271" s="1460">
        <f t="shared" si="1497"/>
        <v>0</v>
      </c>
      <c r="LQ271" s="1460">
        <f t="shared" si="1498"/>
        <v>0</v>
      </c>
      <c r="LR271" s="1460">
        <f t="shared" si="1499"/>
        <v>0</v>
      </c>
      <c r="LS271" s="1460">
        <f t="shared" si="1500"/>
        <v>0</v>
      </c>
      <c r="LW271" s="1467">
        <f t="shared" si="1501"/>
        <v>0</v>
      </c>
      <c r="LX271" s="1467">
        <f t="shared" si="1502"/>
        <v>0</v>
      </c>
      <c r="LY271" s="1467">
        <f t="shared" si="1503"/>
        <v>0</v>
      </c>
      <c r="LZ271" s="1467">
        <f t="shared" si="1504"/>
        <v>0</v>
      </c>
      <c r="MA271" s="1506"/>
      <c r="MB271" s="1460">
        <f t="shared" si="1505"/>
        <v>0</v>
      </c>
      <c r="MC271" s="1460">
        <f t="shared" si="1560"/>
        <v>0</v>
      </c>
      <c r="MD271" s="1460">
        <f t="shared" si="1560"/>
        <v>0</v>
      </c>
      <c r="ME271" s="1460">
        <f t="shared" si="1560"/>
        <v>0</v>
      </c>
      <c r="MF271" s="1460">
        <f t="shared" si="1560"/>
        <v>0</v>
      </c>
      <c r="MG271" s="1460">
        <f t="shared" si="1560"/>
        <v>0</v>
      </c>
      <c r="MH271" s="1460">
        <f t="shared" si="1560"/>
        <v>0</v>
      </c>
      <c r="MI271" s="1460">
        <f t="shared" si="1560"/>
        <v>0</v>
      </c>
      <c r="MJ271" s="1460">
        <f t="shared" si="1560"/>
        <v>0</v>
      </c>
      <c r="MK271" s="1460">
        <f t="shared" si="1560"/>
        <v>0</v>
      </c>
      <c r="ML271" s="1460">
        <f t="shared" si="1560"/>
        <v>0</v>
      </c>
      <c r="MM271" s="1460">
        <f t="shared" si="1560"/>
        <v>0</v>
      </c>
      <c r="MN271" s="1460">
        <f t="shared" si="1560"/>
        <v>0</v>
      </c>
      <c r="MO271" s="1460">
        <f t="shared" si="1560"/>
        <v>0</v>
      </c>
      <c r="MP271" s="1460">
        <f t="shared" si="1560"/>
        <v>0</v>
      </c>
      <c r="MQ271" s="1460">
        <f t="shared" si="1560"/>
        <v>0</v>
      </c>
      <c r="MR271" s="1460">
        <f t="shared" si="1560"/>
        <v>0</v>
      </c>
      <c r="MS271" s="1460">
        <f t="shared" si="1546"/>
        <v>0</v>
      </c>
      <c r="MT271" s="1460">
        <f t="shared" si="1546"/>
        <v>0</v>
      </c>
      <c r="MU271" s="1460">
        <f t="shared" si="1546"/>
        <v>0</v>
      </c>
      <c r="MV271" s="1460">
        <f t="shared" si="1546"/>
        <v>0</v>
      </c>
      <c r="MW271" s="1460">
        <f t="shared" si="1546"/>
        <v>0</v>
      </c>
      <c r="MX271" s="1460">
        <f t="shared" si="1546"/>
        <v>0</v>
      </c>
      <c r="MY271" s="1460">
        <f t="shared" si="1546"/>
        <v>0</v>
      </c>
      <c r="MZ271" s="1460">
        <f t="shared" si="1546"/>
        <v>0</v>
      </c>
      <c r="NA271" s="1460">
        <f t="shared" si="1546"/>
        <v>0</v>
      </c>
      <c r="NB271" s="1460">
        <f t="shared" si="1546"/>
        <v>0</v>
      </c>
      <c r="NC271" s="1460">
        <f t="shared" si="1546"/>
        <v>0</v>
      </c>
      <c r="ND271" s="1460">
        <f t="shared" si="1546"/>
        <v>0</v>
      </c>
      <c r="NE271" s="1460">
        <f t="shared" si="1546"/>
        <v>0</v>
      </c>
      <c r="NF271" s="1460">
        <f t="shared" si="1546"/>
        <v>0</v>
      </c>
      <c r="NG271" s="1460">
        <f t="shared" si="1546"/>
        <v>0</v>
      </c>
      <c r="NH271" s="1460">
        <f t="shared" si="1546"/>
        <v>0</v>
      </c>
      <c r="NI271" s="1460">
        <f t="shared" si="1547"/>
        <v>0</v>
      </c>
      <c r="NJ271" s="1460">
        <f t="shared" si="1547"/>
        <v>0</v>
      </c>
      <c r="NK271" s="1460">
        <f t="shared" si="1547"/>
        <v>0</v>
      </c>
      <c r="NL271" s="1460">
        <f t="shared" si="1547"/>
        <v>0</v>
      </c>
      <c r="NM271" s="1460">
        <f t="shared" si="1547"/>
        <v>0</v>
      </c>
      <c r="NN271" s="1460">
        <f t="shared" si="1547"/>
        <v>0</v>
      </c>
      <c r="NO271" s="1460">
        <f t="shared" si="1547"/>
        <v>0</v>
      </c>
      <c r="NP271" s="1460">
        <f t="shared" si="1547"/>
        <v>0</v>
      </c>
      <c r="NQ271" s="1460">
        <f t="shared" si="1547"/>
        <v>0</v>
      </c>
      <c r="NR271" s="1460">
        <f t="shared" si="1547"/>
        <v>0</v>
      </c>
      <c r="NS271" s="1460">
        <f t="shared" si="1547"/>
        <v>0</v>
      </c>
      <c r="NT271" s="1460">
        <f t="shared" si="1547"/>
        <v>0</v>
      </c>
      <c r="NU271" s="1460">
        <f t="shared" si="1547"/>
        <v>0</v>
      </c>
      <c r="NV271" s="1460">
        <f t="shared" si="1547"/>
        <v>0</v>
      </c>
      <c r="NW271" s="1460">
        <f t="shared" si="1547"/>
        <v>0</v>
      </c>
      <c r="NX271" s="1460">
        <f t="shared" si="1547"/>
        <v>0</v>
      </c>
      <c r="NY271" s="1460">
        <f t="shared" si="1548"/>
        <v>0</v>
      </c>
      <c r="NZ271" s="1460">
        <f t="shared" si="1548"/>
        <v>0</v>
      </c>
      <c r="OA271" s="1460">
        <f t="shared" si="1548"/>
        <v>0</v>
      </c>
      <c r="OB271" s="1460">
        <f t="shared" si="1548"/>
        <v>0</v>
      </c>
      <c r="OC271" s="1460">
        <f t="shared" si="1548"/>
        <v>0</v>
      </c>
      <c r="OD271" s="1460">
        <f t="shared" si="1548"/>
        <v>0</v>
      </c>
      <c r="OE271" s="1460">
        <f t="shared" si="1548"/>
        <v>0</v>
      </c>
      <c r="OF271" s="1460">
        <f t="shared" si="1548"/>
        <v>0</v>
      </c>
      <c r="OG271" s="1460">
        <f t="shared" si="1548"/>
        <v>0</v>
      </c>
      <c r="OH271" s="1460">
        <f t="shared" si="1548"/>
        <v>0</v>
      </c>
      <c r="OI271" s="1460">
        <f t="shared" si="1548"/>
        <v>0</v>
      </c>
      <c r="OJ271" s="1460">
        <f t="shared" si="1548"/>
        <v>0</v>
      </c>
      <c r="OK271" s="1460">
        <f t="shared" si="1548"/>
        <v>0</v>
      </c>
      <c r="OL271" s="1460">
        <f t="shared" si="1548"/>
        <v>0</v>
      </c>
      <c r="OM271" s="1460">
        <f t="shared" si="1548"/>
        <v>0</v>
      </c>
      <c r="ON271" s="1460">
        <f t="shared" si="1548"/>
        <v>0</v>
      </c>
      <c r="OO271" s="1460">
        <f t="shared" si="1513"/>
        <v>0</v>
      </c>
      <c r="OP271" s="1460">
        <f t="shared" si="1543"/>
        <v>0</v>
      </c>
      <c r="OQ271" s="1460">
        <f t="shared" si="1543"/>
        <v>0</v>
      </c>
      <c r="OR271" s="1460">
        <f t="shared" si="1543"/>
        <v>0</v>
      </c>
      <c r="OS271" s="1460">
        <f t="shared" si="1543"/>
        <v>0</v>
      </c>
      <c r="OT271" s="1460">
        <f t="shared" si="1543"/>
        <v>0</v>
      </c>
      <c r="OU271" s="1460">
        <f t="shared" si="1543"/>
        <v>0</v>
      </c>
      <c r="OV271" s="1460">
        <f t="shared" si="1543"/>
        <v>0</v>
      </c>
      <c r="OW271" s="1460">
        <f t="shared" si="1543"/>
        <v>0</v>
      </c>
      <c r="OX271" s="1460">
        <f t="shared" si="1543"/>
        <v>0</v>
      </c>
      <c r="OY271" s="1460">
        <f t="shared" si="1543"/>
        <v>0</v>
      </c>
      <c r="OZ271" s="1460">
        <f t="shared" si="1543"/>
        <v>0</v>
      </c>
      <c r="PA271" s="1460">
        <f t="shared" si="1543"/>
        <v>0</v>
      </c>
      <c r="PB271" s="1460">
        <f t="shared" si="1543"/>
        <v>0</v>
      </c>
      <c r="PC271" s="1460">
        <f t="shared" si="1543"/>
        <v>0</v>
      </c>
      <c r="PD271" s="1460">
        <f t="shared" si="1543"/>
        <v>0</v>
      </c>
      <c r="PE271" s="1460">
        <f t="shared" si="1543"/>
        <v>0</v>
      </c>
      <c r="PF271" s="1460">
        <f t="shared" si="1544"/>
        <v>0</v>
      </c>
      <c r="PG271" s="1460">
        <f t="shared" si="1544"/>
        <v>0</v>
      </c>
      <c r="PH271" s="1460">
        <f t="shared" si="1544"/>
        <v>0</v>
      </c>
      <c r="PI271" s="1460">
        <f t="shared" si="1544"/>
        <v>0</v>
      </c>
      <c r="PJ271" s="1460">
        <f t="shared" si="1544"/>
        <v>0</v>
      </c>
      <c r="PK271" s="1460">
        <f t="shared" si="1544"/>
        <v>0</v>
      </c>
      <c r="PL271" s="1460">
        <f t="shared" si="1544"/>
        <v>0</v>
      </c>
      <c r="PM271" s="1460">
        <f t="shared" si="1544"/>
        <v>0</v>
      </c>
      <c r="PN271" s="1460">
        <f t="shared" si="1544"/>
        <v>0</v>
      </c>
      <c r="PO271" s="1460">
        <f t="shared" si="1544"/>
        <v>0</v>
      </c>
      <c r="PP271" s="1460">
        <f t="shared" si="1544"/>
        <v>0</v>
      </c>
      <c r="PQ271" s="1460">
        <f t="shared" si="1544"/>
        <v>0</v>
      </c>
      <c r="PR271" s="1460">
        <f t="shared" si="1544"/>
        <v>0</v>
      </c>
      <c r="PS271" s="1460">
        <f t="shared" si="1544"/>
        <v>0</v>
      </c>
      <c r="PT271" s="1460">
        <f t="shared" si="1544"/>
        <v>0</v>
      </c>
      <c r="PU271" s="1460">
        <f t="shared" si="1544"/>
        <v>0</v>
      </c>
      <c r="PV271" s="1460">
        <f t="shared" si="1545"/>
        <v>0</v>
      </c>
      <c r="PW271" s="1460">
        <f t="shared" si="1545"/>
        <v>0</v>
      </c>
      <c r="PX271" s="1460">
        <f t="shared" si="1545"/>
        <v>0</v>
      </c>
      <c r="PY271" s="1460">
        <f t="shared" si="1545"/>
        <v>0</v>
      </c>
      <c r="PZ271" s="1460">
        <f t="shared" si="1545"/>
        <v>0</v>
      </c>
      <c r="QA271" s="1460">
        <f t="shared" si="1545"/>
        <v>0</v>
      </c>
      <c r="QB271" s="1460">
        <f t="shared" si="1545"/>
        <v>0</v>
      </c>
      <c r="QC271" s="1460">
        <f t="shared" si="1545"/>
        <v>0</v>
      </c>
      <c r="QD271" s="1460">
        <f t="shared" si="1545"/>
        <v>0</v>
      </c>
      <c r="QE271" s="1460">
        <f t="shared" si="1545"/>
        <v>0</v>
      </c>
      <c r="QF271" s="1460">
        <f t="shared" si="1545"/>
        <v>0</v>
      </c>
      <c r="QG271" s="1460">
        <f t="shared" si="1545"/>
        <v>0</v>
      </c>
      <c r="QH271" s="1460">
        <f t="shared" si="1545"/>
        <v>0</v>
      </c>
      <c r="QI271" s="1460">
        <f t="shared" si="1545"/>
        <v>0</v>
      </c>
      <c r="QJ271" s="1460">
        <f t="shared" si="1545"/>
        <v>0</v>
      </c>
      <c r="QK271" s="1460">
        <f t="shared" si="1545"/>
        <v>0</v>
      </c>
      <c r="QL271" s="1460">
        <f t="shared" si="1532"/>
        <v>0</v>
      </c>
      <c r="QM271" s="1460">
        <f t="shared" si="1532"/>
        <v>0</v>
      </c>
      <c r="QN271" s="1460">
        <f t="shared" si="1532"/>
        <v>0</v>
      </c>
      <c r="QO271" s="1460">
        <f t="shared" si="1532"/>
        <v>0</v>
      </c>
      <c r="QP271" s="1460">
        <f t="shared" si="1532"/>
        <v>0</v>
      </c>
      <c r="QQ271" s="1460">
        <f t="shared" si="1532"/>
        <v>0</v>
      </c>
    </row>
    <row r="272" spans="1:459" s="1466" customFormat="1" ht="22.5" customHeight="1">
      <c r="A272" s="1468"/>
      <c r="B272" s="1469"/>
      <c r="C272" s="1469"/>
      <c r="D272" s="1470"/>
      <c r="E272" s="1471"/>
      <c r="F272" s="1472"/>
      <c r="G272" s="1472"/>
      <c r="H272" s="1473">
        <f t="shared" si="1342"/>
        <v>0</v>
      </c>
      <c r="I272" s="1474">
        <v>0</v>
      </c>
      <c r="J272" s="1475">
        <f t="shared" si="1556"/>
        <v>0</v>
      </c>
      <c r="K272" s="1476">
        <v>0</v>
      </c>
      <c r="L272" s="1477">
        <f t="shared" si="1343"/>
        <v>0</v>
      </c>
      <c r="M272" s="1477">
        <f t="shared" si="1344"/>
        <v>0</v>
      </c>
      <c r="N272" s="1478"/>
      <c r="O272" s="1479">
        <v>0</v>
      </c>
      <c r="P272" s="1480">
        <v>0</v>
      </c>
      <c r="Q272" s="1828">
        <v>0</v>
      </c>
      <c r="R272" s="1831">
        <f t="shared" si="1345"/>
        <v>0</v>
      </c>
      <c r="S272" s="1481">
        <f>IF(AND(SUM(O272:Q272)=0,N272="NNN"),MIN('Operating History and Pro Forma'!$M$33,'Operating History and Pro Forma'!$T$15)*D272,SUM(O272:Q272)*D272)</f>
        <v>0</v>
      </c>
      <c r="T272" s="1482">
        <f t="shared" si="1346"/>
        <v>0</v>
      </c>
      <c r="U272" s="1483">
        <f t="shared" si="1347"/>
        <v>0</v>
      </c>
      <c r="V272" s="1480"/>
      <c r="W272" s="1514"/>
      <c r="X272" s="1486" t="str">
        <f t="shared" si="1348"/>
        <v/>
      </c>
      <c r="Y272" s="1487">
        <f t="shared" si="1349"/>
        <v>0</v>
      </c>
      <c r="Z272" s="1488"/>
      <c r="AA272" s="1488"/>
      <c r="AB272" s="1488"/>
      <c r="AC272" s="1488"/>
      <c r="AD272" s="1489">
        <f t="shared" si="1350"/>
        <v>0</v>
      </c>
      <c r="AE272" s="1490" t="str">
        <f t="shared" si="1351"/>
        <v/>
      </c>
      <c r="AF272" s="1491">
        <f t="shared" si="1352"/>
        <v>0</v>
      </c>
      <c r="AG272" s="1492">
        <f t="shared" si="1353"/>
        <v>0</v>
      </c>
      <c r="AH272" s="1493">
        <f t="shared" si="1526"/>
        <v>0</v>
      </c>
      <c r="AI272" s="1493">
        <f t="shared" si="1526"/>
        <v>0</v>
      </c>
      <c r="AJ272" s="1494">
        <f t="shared" si="1526"/>
        <v>0</v>
      </c>
      <c r="AK272" s="1494">
        <f t="shared" si="1526"/>
        <v>0</v>
      </c>
      <c r="AL272" s="1495">
        <f t="shared" si="1526"/>
        <v>0</v>
      </c>
      <c r="AM272" s="1496">
        <f t="shared" si="1526"/>
        <v>0</v>
      </c>
      <c r="AN272" s="1497">
        <f t="shared" si="1555"/>
        <v>0</v>
      </c>
      <c r="AO272" s="1498">
        <f t="shared" si="1561"/>
        <v>0</v>
      </c>
      <c r="AP272" s="1499">
        <f t="shared" si="1354"/>
        <v>0</v>
      </c>
      <c r="AQ272" s="1500">
        <f t="shared" si="1355"/>
        <v>0</v>
      </c>
      <c r="AR272" s="1501">
        <f t="shared" si="1356"/>
        <v>0</v>
      </c>
      <c r="AS272" s="1498">
        <f t="shared" si="1558"/>
        <v>0</v>
      </c>
      <c r="AT272" s="1501">
        <f t="shared" si="1357"/>
        <v>0</v>
      </c>
      <c r="AU272" s="1498">
        <f t="shared" si="1358"/>
        <v>1</v>
      </c>
      <c r="AV272" s="1498">
        <f t="shared" si="1359"/>
        <v>2</v>
      </c>
      <c r="AW272" s="1499">
        <f t="shared" si="1360"/>
        <v>0</v>
      </c>
      <c r="AX272" s="1502">
        <f t="shared" si="1361"/>
        <v>0</v>
      </c>
      <c r="AY272" s="1503">
        <f t="shared" si="1362"/>
        <v>0</v>
      </c>
      <c r="AZ272" s="1498">
        <f t="shared" si="1363"/>
        <v>2</v>
      </c>
      <c r="BA272" s="1498">
        <f t="shared" si="1364"/>
        <v>3</v>
      </c>
      <c r="BB272" s="1499">
        <f t="shared" si="1365"/>
        <v>0</v>
      </c>
      <c r="BC272" s="1502">
        <f t="shared" si="1366"/>
        <v>0</v>
      </c>
      <c r="BD272" s="1503">
        <f t="shared" si="1367"/>
        <v>0</v>
      </c>
      <c r="BE272" s="1498">
        <f t="shared" si="1368"/>
        <v>3</v>
      </c>
      <c r="BF272" s="1498">
        <f t="shared" si="1369"/>
        <v>4</v>
      </c>
      <c r="BG272" s="1499">
        <f t="shared" si="1370"/>
        <v>0</v>
      </c>
      <c r="BH272" s="1502">
        <f t="shared" si="1371"/>
        <v>0</v>
      </c>
      <c r="BI272" s="1502">
        <f t="shared" si="1372"/>
        <v>0</v>
      </c>
      <c r="BJ272" s="1504">
        <f t="shared" si="1373"/>
        <v>1900</v>
      </c>
      <c r="BK272" s="1505" t="str">
        <f t="shared" si="1374"/>
        <v/>
      </c>
      <c r="BL272" s="1506"/>
      <c r="BM272" s="1507">
        <f t="shared" si="1375"/>
        <v>0</v>
      </c>
      <c r="BN272" s="1508">
        <f t="shared" si="1559"/>
        <v>0</v>
      </c>
      <c r="BO272" s="1508">
        <f t="shared" si="1559"/>
        <v>0</v>
      </c>
      <c r="BP272" s="1508">
        <f t="shared" si="1559"/>
        <v>0</v>
      </c>
      <c r="BQ272" s="1508">
        <f t="shared" si="1559"/>
        <v>0</v>
      </c>
      <c r="BR272" s="1508">
        <f t="shared" si="1559"/>
        <v>0</v>
      </c>
      <c r="BS272" s="1508">
        <f t="shared" si="1559"/>
        <v>0</v>
      </c>
      <c r="BT272" s="1508">
        <f t="shared" si="1559"/>
        <v>0</v>
      </c>
      <c r="BU272" s="1508">
        <f t="shared" si="1559"/>
        <v>0</v>
      </c>
      <c r="BV272" s="1508">
        <f t="shared" si="1559"/>
        <v>0</v>
      </c>
      <c r="BW272" s="1508">
        <f t="shared" si="1559"/>
        <v>0</v>
      </c>
      <c r="BX272" s="1508">
        <f t="shared" si="1559"/>
        <v>0</v>
      </c>
      <c r="BY272" s="1507">
        <f t="shared" si="1559"/>
        <v>0</v>
      </c>
      <c r="BZ272" s="1508">
        <f t="shared" si="1559"/>
        <v>0</v>
      </c>
      <c r="CA272" s="1508">
        <f t="shared" si="1559"/>
        <v>0</v>
      </c>
      <c r="CB272" s="1508">
        <f t="shared" si="1559"/>
        <v>0</v>
      </c>
      <c r="CC272" s="1508">
        <f t="shared" si="1559"/>
        <v>0</v>
      </c>
      <c r="CD272" s="1508">
        <f t="shared" si="1550"/>
        <v>0</v>
      </c>
      <c r="CE272" s="1508">
        <f t="shared" si="1550"/>
        <v>0</v>
      </c>
      <c r="CF272" s="1508">
        <f t="shared" si="1550"/>
        <v>0</v>
      </c>
      <c r="CG272" s="1508">
        <f t="shared" si="1550"/>
        <v>0</v>
      </c>
      <c r="CH272" s="1508">
        <f t="shared" si="1550"/>
        <v>0</v>
      </c>
      <c r="CI272" s="1508">
        <f t="shared" si="1550"/>
        <v>0</v>
      </c>
      <c r="CJ272" s="1509">
        <f t="shared" si="1550"/>
        <v>0</v>
      </c>
      <c r="CK272" s="1507">
        <f t="shared" si="1550"/>
        <v>0</v>
      </c>
      <c r="CL272" s="1508">
        <f t="shared" si="1550"/>
        <v>0</v>
      </c>
      <c r="CM272" s="1508">
        <f t="shared" si="1550"/>
        <v>0</v>
      </c>
      <c r="CN272" s="1508">
        <f t="shared" si="1550"/>
        <v>0</v>
      </c>
      <c r="CO272" s="1508">
        <f t="shared" si="1550"/>
        <v>0</v>
      </c>
      <c r="CP272" s="1508">
        <f t="shared" si="1550"/>
        <v>0</v>
      </c>
      <c r="CQ272" s="1508">
        <f t="shared" si="1550"/>
        <v>0</v>
      </c>
      <c r="CR272" s="1508">
        <f t="shared" si="1550"/>
        <v>0</v>
      </c>
      <c r="CS272" s="1508">
        <f t="shared" si="1550"/>
        <v>0</v>
      </c>
      <c r="CT272" s="1508">
        <f t="shared" si="1551"/>
        <v>0</v>
      </c>
      <c r="CU272" s="1508">
        <f t="shared" si="1551"/>
        <v>0</v>
      </c>
      <c r="CV272" s="1509">
        <f t="shared" si="1551"/>
        <v>0</v>
      </c>
      <c r="CW272" s="1508">
        <f t="shared" si="1551"/>
        <v>0</v>
      </c>
      <c r="CX272" s="1508">
        <f t="shared" si="1551"/>
        <v>0</v>
      </c>
      <c r="CY272" s="1508">
        <f t="shared" si="1551"/>
        <v>0</v>
      </c>
      <c r="CZ272" s="1508">
        <f t="shared" si="1551"/>
        <v>0</v>
      </c>
      <c r="DA272" s="1508">
        <f t="shared" si="1551"/>
        <v>0</v>
      </c>
      <c r="DB272" s="1508">
        <f t="shared" si="1551"/>
        <v>0</v>
      </c>
      <c r="DC272" s="1508">
        <f t="shared" si="1551"/>
        <v>0</v>
      </c>
      <c r="DD272" s="1508">
        <f t="shared" si="1551"/>
        <v>0</v>
      </c>
      <c r="DE272" s="1508">
        <f t="shared" si="1551"/>
        <v>0</v>
      </c>
      <c r="DF272" s="1508">
        <f t="shared" si="1551"/>
        <v>0</v>
      </c>
      <c r="DG272" s="1508">
        <f t="shared" si="1551"/>
        <v>0</v>
      </c>
      <c r="DH272" s="1509">
        <f t="shared" si="1551"/>
        <v>0</v>
      </c>
      <c r="DI272" s="1508">
        <f t="shared" si="1551"/>
        <v>0</v>
      </c>
      <c r="DJ272" s="1508">
        <f t="shared" si="1552"/>
        <v>0</v>
      </c>
      <c r="DK272" s="1508">
        <f t="shared" si="1552"/>
        <v>0</v>
      </c>
      <c r="DL272" s="1508">
        <f t="shared" si="1552"/>
        <v>0</v>
      </c>
      <c r="DM272" s="1508">
        <f t="shared" si="1552"/>
        <v>0</v>
      </c>
      <c r="DN272" s="1508">
        <f t="shared" si="1552"/>
        <v>0</v>
      </c>
      <c r="DO272" s="1508">
        <f t="shared" si="1552"/>
        <v>0</v>
      </c>
      <c r="DP272" s="1508">
        <f t="shared" si="1552"/>
        <v>0</v>
      </c>
      <c r="DQ272" s="1508">
        <f t="shared" si="1552"/>
        <v>0</v>
      </c>
      <c r="DR272" s="1508">
        <f t="shared" si="1552"/>
        <v>0</v>
      </c>
      <c r="DS272" s="1508">
        <f t="shared" si="1552"/>
        <v>0</v>
      </c>
      <c r="DT272" s="1509">
        <f t="shared" si="1552"/>
        <v>0</v>
      </c>
      <c r="DU272" s="1507">
        <f t="shared" si="1552"/>
        <v>0</v>
      </c>
      <c r="DV272" s="1508">
        <f t="shared" si="1552"/>
        <v>0</v>
      </c>
      <c r="DW272" s="1508">
        <f t="shared" si="1552"/>
        <v>0</v>
      </c>
      <c r="DX272" s="1508">
        <f t="shared" si="1552"/>
        <v>0</v>
      </c>
      <c r="DY272" s="1508">
        <f t="shared" si="1552"/>
        <v>0</v>
      </c>
      <c r="DZ272" s="1508">
        <f t="shared" si="1553"/>
        <v>0</v>
      </c>
      <c r="EA272" s="1508">
        <f t="shared" si="1553"/>
        <v>0</v>
      </c>
      <c r="EB272" s="1508">
        <f t="shared" si="1553"/>
        <v>0</v>
      </c>
      <c r="EC272" s="1508">
        <f t="shared" si="1553"/>
        <v>0</v>
      </c>
      <c r="ED272" s="1508">
        <f t="shared" si="1553"/>
        <v>0</v>
      </c>
      <c r="EE272" s="1508">
        <f t="shared" si="1553"/>
        <v>0</v>
      </c>
      <c r="EF272" s="1508">
        <f t="shared" si="1553"/>
        <v>0</v>
      </c>
      <c r="EG272" s="1507">
        <f t="shared" si="1553"/>
        <v>0</v>
      </c>
      <c r="EH272" s="1508">
        <f t="shared" si="1553"/>
        <v>0</v>
      </c>
      <c r="EI272" s="1508">
        <f t="shared" si="1553"/>
        <v>0</v>
      </c>
      <c r="EJ272" s="1508">
        <f t="shared" si="1553"/>
        <v>0</v>
      </c>
      <c r="EK272" s="1508">
        <f t="shared" si="1553"/>
        <v>0</v>
      </c>
      <c r="EL272" s="1508">
        <f t="shared" si="1553"/>
        <v>0</v>
      </c>
      <c r="EM272" s="1508">
        <f t="shared" si="1553"/>
        <v>0</v>
      </c>
      <c r="EN272" s="1508">
        <f t="shared" si="1553"/>
        <v>0</v>
      </c>
      <c r="EO272" s="1508">
        <f t="shared" si="1553"/>
        <v>0</v>
      </c>
      <c r="EP272" s="1508">
        <f t="shared" si="1554"/>
        <v>0</v>
      </c>
      <c r="EQ272" s="1508">
        <f t="shared" si="1554"/>
        <v>0</v>
      </c>
      <c r="ER272" s="1509">
        <f t="shared" si="1554"/>
        <v>0</v>
      </c>
      <c r="ES272" s="1507">
        <f t="shared" si="1554"/>
        <v>0</v>
      </c>
      <c r="ET272" s="1508">
        <f t="shared" si="1554"/>
        <v>0</v>
      </c>
      <c r="EU272" s="1508">
        <f t="shared" si="1554"/>
        <v>0</v>
      </c>
      <c r="EV272" s="1508">
        <f t="shared" si="1554"/>
        <v>0</v>
      </c>
      <c r="EW272" s="1508">
        <f t="shared" si="1554"/>
        <v>0</v>
      </c>
      <c r="EX272" s="1508">
        <f t="shared" si="1554"/>
        <v>0</v>
      </c>
      <c r="EY272" s="1508">
        <f t="shared" si="1554"/>
        <v>0</v>
      </c>
      <c r="EZ272" s="1508">
        <f t="shared" si="1554"/>
        <v>0</v>
      </c>
      <c r="FA272" s="1508">
        <f t="shared" si="1554"/>
        <v>0</v>
      </c>
      <c r="FB272" s="1508">
        <f t="shared" si="1554"/>
        <v>0</v>
      </c>
      <c r="FC272" s="1508">
        <f t="shared" si="1554"/>
        <v>0</v>
      </c>
      <c r="FD272" s="1509">
        <f t="shared" si="1554"/>
        <v>0</v>
      </c>
      <c r="FE272" s="1508">
        <f t="shared" si="1554"/>
        <v>0</v>
      </c>
      <c r="FF272" s="1508">
        <f t="shared" si="1339"/>
        <v>0</v>
      </c>
      <c r="FG272" s="1508">
        <f t="shared" si="1549"/>
        <v>0</v>
      </c>
      <c r="FH272" s="1508">
        <f t="shared" si="1549"/>
        <v>0</v>
      </c>
      <c r="FI272" s="1508">
        <f t="shared" si="1549"/>
        <v>0</v>
      </c>
      <c r="FJ272" s="1508">
        <f t="shared" si="1549"/>
        <v>0</v>
      </c>
      <c r="FK272" s="1508">
        <f t="shared" si="1549"/>
        <v>0</v>
      </c>
      <c r="FL272" s="1508">
        <f t="shared" si="1549"/>
        <v>0</v>
      </c>
      <c r="FM272" s="1508">
        <f t="shared" si="1549"/>
        <v>0</v>
      </c>
      <c r="FN272" s="1508">
        <f t="shared" si="1549"/>
        <v>0</v>
      </c>
      <c r="FO272" s="1508">
        <f t="shared" si="1549"/>
        <v>0</v>
      </c>
      <c r="FP272" s="1509">
        <f t="shared" si="1549"/>
        <v>0</v>
      </c>
      <c r="FQ272" s="1508">
        <f t="shared" si="1549"/>
        <v>0</v>
      </c>
      <c r="FR272" s="1508">
        <f t="shared" si="1549"/>
        <v>0</v>
      </c>
      <c r="FS272" s="1508">
        <f t="shared" si="1549"/>
        <v>0</v>
      </c>
      <c r="FT272" s="1508">
        <f t="shared" si="1549"/>
        <v>0</v>
      </c>
      <c r="FU272" s="1508">
        <f t="shared" si="1549"/>
        <v>0</v>
      </c>
      <c r="FV272" s="1508">
        <f t="shared" si="1549"/>
        <v>0</v>
      </c>
      <c r="FW272" s="1508">
        <f t="shared" si="1527"/>
        <v>0</v>
      </c>
      <c r="FX272" s="1508">
        <f t="shared" si="1527"/>
        <v>0</v>
      </c>
      <c r="FY272" s="1508">
        <f t="shared" si="1527"/>
        <v>0</v>
      </c>
      <c r="FZ272" s="1508">
        <f t="shared" si="1527"/>
        <v>0</v>
      </c>
      <c r="GA272" s="1508">
        <f t="shared" si="1527"/>
        <v>0</v>
      </c>
      <c r="GB272" s="1509">
        <f t="shared" si="1527"/>
        <v>0</v>
      </c>
      <c r="GC272" s="1506"/>
      <c r="GD272" s="1458">
        <f t="shared" si="1377"/>
        <v>1</v>
      </c>
      <c r="GE272" s="1510">
        <f t="shared" si="1557"/>
        <v>0</v>
      </c>
      <c r="GF272" s="1511">
        <f t="shared" si="1557"/>
        <v>0</v>
      </c>
      <c r="GG272" s="1511">
        <f t="shared" si="1557"/>
        <v>0</v>
      </c>
      <c r="GH272" s="1511">
        <f t="shared" si="1557"/>
        <v>0</v>
      </c>
      <c r="GI272" s="1511">
        <f t="shared" si="1557"/>
        <v>0</v>
      </c>
      <c r="GJ272" s="1511">
        <f t="shared" si="1557"/>
        <v>0</v>
      </c>
      <c r="GK272" s="1511">
        <f t="shared" si="1557"/>
        <v>0</v>
      </c>
      <c r="GL272" s="1511">
        <f t="shared" si="1557"/>
        <v>0</v>
      </c>
      <c r="GM272" s="1511">
        <f t="shared" si="1557"/>
        <v>0</v>
      </c>
      <c r="GN272" s="1512">
        <f t="shared" si="1557"/>
        <v>0</v>
      </c>
      <c r="GO272" s="1513">
        <f t="shared" si="1378"/>
        <v>0</v>
      </c>
      <c r="GP272" s="1506"/>
      <c r="GQ272" s="1510">
        <f t="shared" si="1539"/>
        <v>0</v>
      </c>
      <c r="GR272" s="1511">
        <f t="shared" si="1542"/>
        <v>0</v>
      </c>
      <c r="GS272" s="1511">
        <f t="shared" si="1542"/>
        <v>0</v>
      </c>
      <c r="GT272" s="1511">
        <f t="shared" si="1542"/>
        <v>0</v>
      </c>
      <c r="GU272" s="1511">
        <f t="shared" si="1542"/>
        <v>0</v>
      </c>
      <c r="GV272" s="1511">
        <f t="shared" si="1542"/>
        <v>0</v>
      </c>
      <c r="GW272" s="1511">
        <f t="shared" si="1542"/>
        <v>0</v>
      </c>
      <c r="GX272" s="1511">
        <f t="shared" si="1542"/>
        <v>0</v>
      </c>
      <c r="GY272" s="1511">
        <f t="shared" si="1542"/>
        <v>0</v>
      </c>
      <c r="GZ272" s="1512">
        <f t="shared" si="1542"/>
        <v>0</v>
      </c>
      <c r="HA272" s="1513">
        <f t="shared" si="1379"/>
        <v>0</v>
      </c>
      <c r="HB272" s="1506">
        <f t="shared" si="1380"/>
        <v>1</v>
      </c>
      <c r="HC272" s="1506"/>
      <c r="HD272" s="1508">
        <f t="shared" si="1381"/>
        <v>0</v>
      </c>
      <c r="HE272" s="1460">
        <f t="shared" si="1382"/>
        <v>0</v>
      </c>
      <c r="HF272" s="1460">
        <f t="shared" si="1383"/>
        <v>0</v>
      </c>
      <c r="HG272" s="1460">
        <f t="shared" si="1384"/>
        <v>0</v>
      </c>
      <c r="HH272" s="1460">
        <f t="shared" si="1385"/>
        <v>0</v>
      </c>
      <c r="HI272" s="1460">
        <f t="shared" si="1386"/>
        <v>0</v>
      </c>
      <c r="HJ272" s="1460">
        <f t="shared" si="1387"/>
        <v>0</v>
      </c>
      <c r="HK272" s="1460">
        <f t="shared" si="1388"/>
        <v>0</v>
      </c>
      <c r="HL272" s="1460">
        <f t="shared" si="1389"/>
        <v>0</v>
      </c>
      <c r="HM272" s="1460">
        <f t="shared" si="1390"/>
        <v>0</v>
      </c>
      <c r="HN272" s="1460">
        <f t="shared" si="1391"/>
        <v>0</v>
      </c>
      <c r="HO272" s="1460">
        <f t="shared" si="1392"/>
        <v>0</v>
      </c>
      <c r="HP272" s="1460">
        <f t="shared" si="1393"/>
        <v>0</v>
      </c>
      <c r="HQ272" s="1460">
        <f t="shared" si="1394"/>
        <v>0</v>
      </c>
      <c r="HR272" s="1460">
        <f t="shared" si="1395"/>
        <v>0</v>
      </c>
      <c r="HS272" s="1460">
        <f t="shared" si="1396"/>
        <v>0</v>
      </c>
      <c r="HT272" s="1460">
        <f t="shared" si="1397"/>
        <v>0</v>
      </c>
      <c r="HU272" s="1460">
        <f t="shared" si="1398"/>
        <v>0</v>
      </c>
      <c r="HV272" s="1460">
        <f t="shared" si="1399"/>
        <v>0</v>
      </c>
      <c r="HW272" s="1460">
        <f t="shared" si="1400"/>
        <v>0</v>
      </c>
      <c r="HX272" s="1460">
        <f t="shared" si="1401"/>
        <v>0</v>
      </c>
      <c r="HY272" s="1460">
        <f t="shared" si="1402"/>
        <v>0</v>
      </c>
      <c r="HZ272" s="1460">
        <f t="shared" si="1403"/>
        <v>0</v>
      </c>
      <c r="IA272" s="1460">
        <f t="shared" si="1404"/>
        <v>0</v>
      </c>
      <c r="IB272" s="1460">
        <f t="shared" si="1405"/>
        <v>0</v>
      </c>
      <c r="IC272" s="1460">
        <f t="shared" si="1406"/>
        <v>0</v>
      </c>
      <c r="ID272" s="1460">
        <f t="shared" si="1407"/>
        <v>0</v>
      </c>
      <c r="IE272" s="1460">
        <f t="shared" si="1408"/>
        <v>0</v>
      </c>
      <c r="IF272" s="1460">
        <f t="shared" si="1409"/>
        <v>0</v>
      </c>
      <c r="IG272" s="1460">
        <f t="shared" si="1410"/>
        <v>0</v>
      </c>
      <c r="IH272" s="1460">
        <f t="shared" si="1411"/>
        <v>0</v>
      </c>
      <c r="II272" s="1460">
        <f t="shared" si="1412"/>
        <v>0</v>
      </c>
      <c r="IJ272" s="1460">
        <f t="shared" si="1413"/>
        <v>0</v>
      </c>
      <c r="IK272" s="1460">
        <f t="shared" si="1414"/>
        <v>0</v>
      </c>
      <c r="IL272" s="1460">
        <f t="shared" si="1415"/>
        <v>0</v>
      </c>
      <c r="IM272" s="1460">
        <f t="shared" si="1416"/>
        <v>0</v>
      </c>
      <c r="IN272" s="1460">
        <f t="shared" si="1417"/>
        <v>0</v>
      </c>
      <c r="IO272" s="1460">
        <f t="shared" si="1418"/>
        <v>0</v>
      </c>
      <c r="IP272" s="1460">
        <f t="shared" si="1419"/>
        <v>0</v>
      </c>
      <c r="IQ272" s="1460">
        <f t="shared" si="1420"/>
        <v>0</v>
      </c>
      <c r="IR272" s="1460">
        <f t="shared" si="1421"/>
        <v>0</v>
      </c>
      <c r="IS272" s="1460">
        <f t="shared" si="1422"/>
        <v>0</v>
      </c>
      <c r="IT272" s="1460">
        <f t="shared" si="1423"/>
        <v>0</v>
      </c>
      <c r="IU272" s="1460">
        <f t="shared" si="1424"/>
        <v>0</v>
      </c>
      <c r="IV272" s="1460">
        <f t="shared" si="1425"/>
        <v>0</v>
      </c>
      <c r="IW272" s="1460">
        <f t="shared" si="1426"/>
        <v>0</v>
      </c>
      <c r="IX272" s="1460">
        <f t="shared" si="1427"/>
        <v>0</v>
      </c>
      <c r="IY272" s="1460">
        <f t="shared" si="1428"/>
        <v>0</v>
      </c>
      <c r="IZ272" s="1460">
        <f t="shared" si="1429"/>
        <v>0</v>
      </c>
      <c r="JA272" s="1460">
        <f t="shared" si="1430"/>
        <v>0</v>
      </c>
      <c r="JB272" s="1460">
        <f t="shared" si="1431"/>
        <v>0</v>
      </c>
      <c r="JC272" s="1460">
        <f t="shared" si="1432"/>
        <v>0</v>
      </c>
      <c r="JD272" s="1460">
        <f t="shared" si="1433"/>
        <v>0</v>
      </c>
      <c r="JE272" s="1460">
        <f t="shared" si="1434"/>
        <v>0</v>
      </c>
      <c r="JF272" s="1460">
        <f t="shared" si="1435"/>
        <v>0</v>
      </c>
      <c r="JG272" s="1460">
        <f t="shared" si="1436"/>
        <v>0</v>
      </c>
      <c r="JH272" s="1460">
        <f t="shared" si="1437"/>
        <v>0</v>
      </c>
      <c r="JI272" s="1460">
        <f t="shared" si="1438"/>
        <v>0</v>
      </c>
      <c r="JJ272" s="1460">
        <f t="shared" si="1439"/>
        <v>0</v>
      </c>
      <c r="JK272" s="1460">
        <f t="shared" si="1440"/>
        <v>0</v>
      </c>
      <c r="JL272" s="1460">
        <f t="shared" si="1441"/>
        <v>0</v>
      </c>
      <c r="JM272" s="1460">
        <f t="shared" si="1442"/>
        <v>0</v>
      </c>
      <c r="JN272" s="1460">
        <f t="shared" si="1443"/>
        <v>0</v>
      </c>
      <c r="JO272" s="1460">
        <f t="shared" si="1444"/>
        <v>0</v>
      </c>
      <c r="JP272" s="1460">
        <f t="shared" si="1445"/>
        <v>0</v>
      </c>
      <c r="JQ272" s="1460">
        <f t="shared" si="1446"/>
        <v>0</v>
      </c>
      <c r="JR272" s="1460">
        <f t="shared" si="1447"/>
        <v>0</v>
      </c>
      <c r="JS272" s="1460">
        <f t="shared" si="1448"/>
        <v>0</v>
      </c>
      <c r="JT272" s="1460">
        <f t="shared" si="1449"/>
        <v>0</v>
      </c>
      <c r="JU272" s="1460">
        <f t="shared" si="1450"/>
        <v>0</v>
      </c>
      <c r="JV272" s="1460">
        <f t="shared" si="1451"/>
        <v>0</v>
      </c>
      <c r="JW272" s="1460">
        <f t="shared" si="1452"/>
        <v>0</v>
      </c>
      <c r="JX272" s="1460">
        <f t="shared" si="1453"/>
        <v>0</v>
      </c>
      <c r="JY272" s="1460">
        <f t="shared" si="1454"/>
        <v>0</v>
      </c>
      <c r="JZ272" s="1460">
        <f t="shared" si="1455"/>
        <v>0</v>
      </c>
      <c r="KA272" s="1460">
        <f t="shared" si="1456"/>
        <v>0</v>
      </c>
      <c r="KB272" s="1460">
        <f t="shared" si="1457"/>
        <v>0</v>
      </c>
      <c r="KC272" s="1460">
        <f t="shared" si="1458"/>
        <v>0</v>
      </c>
      <c r="KD272" s="1460">
        <f t="shared" si="1459"/>
        <v>0</v>
      </c>
      <c r="KE272" s="1460">
        <f t="shared" si="1460"/>
        <v>0</v>
      </c>
      <c r="KF272" s="1460">
        <f t="shared" si="1461"/>
        <v>0</v>
      </c>
      <c r="KG272" s="1460">
        <f t="shared" si="1462"/>
        <v>0</v>
      </c>
      <c r="KH272" s="1460">
        <f t="shared" si="1463"/>
        <v>0</v>
      </c>
      <c r="KI272" s="1460">
        <f t="shared" si="1464"/>
        <v>0</v>
      </c>
      <c r="KJ272" s="1460">
        <f t="shared" si="1465"/>
        <v>0</v>
      </c>
      <c r="KK272" s="1460">
        <f t="shared" si="1466"/>
        <v>0</v>
      </c>
      <c r="KL272" s="1460">
        <f t="shared" si="1467"/>
        <v>0</v>
      </c>
      <c r="KM272" s="1460">
        <f t="shared" si="1468"/>
        <v>0</v>
      </c>
      <c r="KN272" s="1460">
        <f t="shared" si="1469"/>
        <v>0</v>
      </c>
      <c r="KO272" s="1460">
        <f t="shared" si="1470"/>
        <v>0</v>
      </c>
      <c r="KP272" s="1460">
        <f t="shared" si="1471"/>
        <v>0</v>
      </c>
      <c r="KQ272" s="1460">
        <f t="shared" si="1472"/>
        <v>0</v>
      </c>
      <c r="KR272" s="1460">
        <f t="shared" si="1473"/>
        <v>0</v>
      </c>
      <c r="KS272" s="1460">
        <f t="shared" si="1474"/>
        <v>0</v>
      </c>
      <c r="KT272" s="1460">
        <f t="shared" si="1475"/>
        <v>0</v>
      </c>
      <c r="KU272" s="1460">
        <f t="shared" si="1476"/>
        <v>0</v>
      </c>
      <c r="KV272" s="1460">
        <f t="shared" si="1477"/>
        <v>0</v>
      </c>
      <c r="KW272" s="1460">
        <f t="shared" si="1478"/>
        <v>0</v>
      </c>
      <c r="KX272" s="1460">
        <f t="shared" si="1479"/>
        <v>0</v>
      </c>
      <c r="KY272" s="1460">
        <f t="shared" si="1480"/>
        <v>0</v>
      </c>
      <c r="KZ272" s="1460">
        <f t="shared" si="1481"/>
        <v>0</v>
      </c>
      <c r="LA272" s="1460">
        <f t="shared" si="1482"/>
        <v>0</v>
      </c>
      <c r="LB272" s="1460">
        <f t="shared" si="1483"/>
        <v>0</v>
      </c>
      <c r="LC272" s="1460">
        <f t="shared" si="1484"/>
        <v>0</v>
      </c>
      <c r="LD272" s="1460">
        <f t="shared" si="1485"/>
        <v>0</v>
      </c>
      <c r="LE272" s="1460">
        <f t="shared" si="1486"/>
        <v>0</v>
      </c>
      <c r="LF272" s="1460">
        <f t="shared" si="1487"/>
        <v>0</v>
      </c>
      <c r="LG272" s="1460">
        <f t="shared" si="1488"/>
        <v>0</v>
      </c>
      <c r="LH272" s="1460">
        <f t="shared" si="1489"/>
        <v>0</v>
      </c>
      <c r="LI272" s="1460">
        <f t="shared" si="1490"/>
        <v>0</v>
      </c>
      <c r="LJ272" s="1460">
        <f t="shared" si="1491"/>
        <v>0</v>
      </c>
      <c r="LK272" s="1460">
        <f t="shared" si="1492"/>
        <v>0</v>
      </c>
      <c r="LL272" s="1460">
        <f t="shared" si="1493"/>
        <v>0</v>
      </c>
      <c r="LM272" s="1460">
        <f t="shared" si="1494"/>
        <v>0</v>
      </c>
      <c r="LN272" s="1460">
        <f t="shared" si="1495"/>
        <v>0</v>
      </c>
      <c r="LO272" s="1460">
        <f t="shared" si="1496"/>
        <v>0</v>
      </c>
      <c r="LP272" s="1460">
        <f t="shared" si="1497"/>
        <v>0</v>
      </c>
      <c r="LQ272" s="1460">
        <f t="shared" si="1498"/>
        <v>0</v>
      </c>
      <c r="LR272" s="1460">
        <f t="shared" si="1499"/>
        <v>0</v>
      </c>
      <c r="LS272" s="1460">
        <f t="shared" si="1500"/>
        <v>0</v>
      </c>
      <c r="LW272" s="1467">
        <f t="shared" si="1501"/>
        <v>0</v>
      </c>
      <c r="LX272" s="1467">
        <f t="shared" si="1502"/>
        <v>0</v>
      </c>
      <c r="LY272" s="1467">
        <f t="shared" si="1503"/>
        <v>0</v>
      </c>
      <c r="LZ272" s="1467">
        <f t="shared" si="1504"/>
        <v>0</v>
      </c>
      <c r="MA272" s="1506"/>
      <c r="MB272" s="1460">
        <f t="shared" si="1505"/>
        <v>0</v>
      </c>
      <c r="MC272" s="1460">
        <f t="shared" si="1560"/>
        <v>0</v>
      </c>
      <c r="MD272" s="1460">
        <f t="shared" si="1560"/>
        <v>0</v>
      </c>
      <c r="ME272" s="1460">
        <f t="shared" si="1560"/>
        <v>0</v>
      </c>
      <c r="MF272" s="1460">
        <f t="shared" si="1560"/>
        <v>0</v>
      </c>
      <c r="MG272" s="1460">
        <f t="shared" si="1560"/>
        <v>0</v>
      </c>
      <c r="MH272" s="1460">
        <f t="shared" si="1560"/>
        <v>0</v>
      </c>
      <c r="MI272" s="1460">
        <f t="shared" si="1560"/>
        <v>0</v>
      </c>
      <c r="MJ272" s="1460">
        <f t="shared" si="1560"/>
        <v>0</v>
      </c>
      <c r="MK272" s="1460">
        <f t="shared" si="1560"/>
        <v>0</v>
      </c>
      <c r="ML272" s="1460">
        <f t="shared" si="1560"/>
        <v>0</v>
      </c>
      <c r="MM272" s="1460">
        <f t="shared" si="1560"/>
        <v>0</v>
      </c>
      <c r="MN272" s="1460">
        <f t="shared" si="1560"/>
        <v>0</v>
      </c>
      <c r="MO272" s="1460">
        <f t="shared" si="1560"/>
        <v>0</v>
      </c>
      <c r="MP272" s="1460">
        <f t="shared" si="1560"/>
        <v>0</v>
      </c>
      <c r="MQ272" s="1460">
        <f t="shared" si="1560"/>
        <v>0</v>
      </c>
      <c r="MR272" s="1460">
        <f t="shared" si="1560"/>
        <v>0</v>
      </c>
      <c r="MS272" s="1460">
        <f t="shared" si="1546"/>
        <v>0</v>
      </c>
      <c r="MT272" s="1460">
        <f t="shared" si="1546"/>
        <v>0</v>
      </c>
      <c r="MU272" s="1460">
        <f t="shared" si="1546"/>
        <v>0</v>
      </c>
      <c r="MV272" s="1460">
        <f t="shared" si="1546"/>
        <v>0</v>
      </c>
      <c r="MW272" s="1460">
        <f t="shared" si="1546"/>
        <v>0</v>
      </c>
      <c r="MX272" s="1460">
        <f t="shared" si="1546"/>
        <v>0</v>
      </c>
      <c r="MY272" s="1460">
        <f t="shared" si="1546"/>
        <v>0</v>
      </c>
      <c r="MZ272" s="1460">
        <f t="shared" si="1546"/>
        <v>0</v>
      </c>
      <c r="NA272" s="1460">
        <f t="shared" si="1546"/>
        <v>0</v>
      </c>
      <c r="NB272" s="1460">
        <f t="shared" si="1546"/>
        <v>0</v>
      </c>
      <c r="NC272" s="1460">
        <f t="shared" si="1546"/>
        <v>0</v>
      </c>
      <c r="ND272" s="1460">
        <f t="shared" si="1546"/>
        <v>0</v>
      </c>
      <c r="NE272" s="1460">
        <f t="shared" si="1546"/>
        <v>0</v>
      </c>
      <c r="NF272" s="1460">
        <f t="shared" si="1546"/>
        <v>0</v>
      </c>
      <c r="NG272" s="1460">
        <f t="shared" si="1546"/>
        <v>0</v>
      </c>
      <c r="NH272" s="1460">
        <f t="shared" si="1546"/>
        <v>0</v>
      </c>
      <c r="NI272" s="1460">
        <f t="shared" si="1547"/>
        <v>0</v>
      </c>
      <c r="NJ272" s="1460">
        <f t="shared" si="1547"/>
        <v>0</v>
      </c>
      <c r="NK272" s="1460">
        <f t="shared" si="1547"/>
        <v>0</v>
      </c>
      <c r="NL272" s="1460">
        <f t="shared" si="1547"/>
        <v>0</v>
      </c>
      <c r="NM272" s="1460">
        <f t="shared" si="1547"/>
        <v>0</v>
      </c>
      <c r="NN272" s="1460">
        <f t="shared" si="1547"/>
        <v>0</v>
      </c>
      <c r="NO272" s="1460">
        <f t="shared" si="1547"/>
        <v>0</v>
      </c>
      <c r="NP272" s="1460">
        <f t="shared" si="1547"/>
        <v>0</v>
      </c>
      <c r="NQ272" s="1460">
        <f t="shared" si="1547"/>
        <v>0</v>
      </c>
      <c r="NR272" s="1460">
        <f t="shared" si="1547"/>
        <v>0</v>
      </c>
      <c r="NS272" s="1460">
        <f t="shared" si="1547"/>
        <v>0</v>
      </c>
      <c r="NT272" s="1460">
        <f t="shared" si="1547"/>
        <v>0</v>
      </c>
      <c r="NU272" s="1460">
        <f t="shared" si="1547"/>
        <v>0</v>
      </c>
      <c r="NV272" s="1460">
        <f t="shared" si="1547"/>
        <v>0</v>
      </c>
      <c r="NW272" s="1460">
        <f t="shared" si="1547"/>
        <v>0</v>
      </c>
      <c r="NX272" s="1460">
        <f t="shared" si="1547"/>
        <v>0</v>
      </c>
      <c r="NY272" s="1460">
        <f t="shared" si="1548"/>
        <v>0</v>
      </c>
      <c r="NZ272" s="1460">
        <f t="shared" si="1548"/>
        <v>0</v>
      </c>
      <c r="OA272" s="1460">
        <f t="shared" si="1548"/>
        <v>0</v>
      </c>
      <c r="OB272" s="1460">
        <f t="shared" si="1548"/>
        <v>0</v>
      </c>
      <c r="OC272" s="1460">
        <f t="shared" si="1548"/>
        <v>0</v>
      </c>
      <c r="OD272" s="1460">
        <f t="shared" si="1548"/>
        <v>0</v>
      </c>
      <c r="OE272" s="1460">
        <f t="shared" si="1548"/>
        <v>0</v>
      </c>
      <c r="OF272" s="1460">
        <f t="shared" si="1548"/>
        <v>0</v>
      </c>
      <c r="OG272" s="1460">
        <f t="shared" si="1548"/>
        <v>0</v>
      </c>
      <c r="OH272" s="1460">
        <f t="shared" si="1548"/>
        <v>0</v>
      </c>
      <c r="OI272" s="1460">
        <f t="shared" si="1548"/>
        <v>0</v>
      </c>
      <c r="OJ272" s="1460">
        <f t="shared" si="1548"/>
        <v>0</v>
      </c>
      <c r="OK272" s="1460">
        <f t="shared" si="1548"/>
        <v>0</v>
      </c>
      <c r="OL272" s="1460">
        <f t="shared" si="1548"/>
        <v>0</v>
      </c>
      <c r="OM272" s="1460">
        <f t="shared" si="1548"/>
        <v>0</v>
      </c>
      <c r="ON272" s="1460">
        <f t="shared" si="1548"/>
        <v>0</v>
      </c>
      <c r="OO272" s="1460">
        <f t="shared" si="1513"/>
        <v>0</v>
      </c>
      <c r="OP272" s="1460">
        <f t="shared" si="1543"/>
        <v>0</v>
      </c>
      <c r="OQ272" s="1460">
        <f t="shared" si="1543"/>
        <v>0</v>
      </c>
      <c r="OR272" s="1460">
        <f t="shared" si="1543"/>
        <v>0</v>
      </c>
      <c r="OS272" s="1460">
        <f t="shared" si="1543"/>
        <v>0</v>
      </c>
      <c r="OT272" s="1460">
        <f t="shared" si="1543"/>
        <v>0</v>
      </c>
      <c r="OU272" s="1460">
        <f t="shared" si="1543"/>
        <v>0</v>
      </c>
      <c r="OV272" s="1460">
        <f t="shared" si="1543"/>
        <v>0</v>
      </c>
      <c r="OW272" s="1460">
        <f t="shared" si="1543"/>
        <v>0</v>
      </c>
      <c r="OX272" s="1460">
        <f t="shared" si="1543"/>
        <v>0</v>
      </c>
      <c r="OY272" s="1460">
        <f t="shared" si="1543"/>
        <v>0</v>
      </c>
      <c r="OZ272" s="1460">
        <f t="shared" si="1543"/>
        <v>0</v>
      </c>
      <c r="PA272" s="1460">
        <f t="shared" si="1543"/>
        <v>0</v>
      </c>
      <c r="PB272" s="1460">
        <f t="shared" si="1543"/>
        <v>0</v>
      </c>
      <c r="PC272" s="1460">
        <f t="shared" si="1543"/>
        <v>0</v>
      </c>
      <c r="PD272" s="1460">
        <f t="shared" si="1543"/>
        <v>0</v>
      </c>
      <c r="PE272" s="1460">
        <f t="shared" si="1543"/>
        <v>0</v>
      </c>
      <c r="PF272" s="1460">
        <f t="shared" si="1544"/>
        <v>0</v>
      </c>
      <c r="PG272" s="1460">
        <f t="shared" si="1544"/>
        <v>0</v>
      </c>
      <c r="PH272" s="1460">
        <f t="shared" si="1544"/>
        <v>0</v>
      </c>
      <c r="PI272" s="1460">
        <f t="shared" si="1544"/>
        <v>0</v>
      </c>
      <c r="PJ272" s="1460">
        <f t="shared" si="1544"/>
        <v>0</v>
      </c>
      <c r="PK272" s="1460">
        <f t="shared" si="1544"/>
        <v>0</v>
      </c>
      <c r="PL272" s="1460">
        <f t="shared" si="1544"/>
        <v>0</v>
      </c>
      <c r="PM272" s="1460">
        <f t="shared" si="1544"/>
        <v>0</v>
      </c>
      <c r="PN272" s="1460">
        <f t="shared" si="1544"/>
        <v>0</v>
      </c>
      <c r="PO272" s="1460">
        <f t="shared" si="1544"/>
        <v>0</v>
      </c>
      <c r="PP272" s="1460">
        <f t="shared" si="1544"/>
        <v>0</v>
      </c>
      <c r="PQ272" s="1460">
        <f t="shared" si="1544"/>
        <v>0</v>
      </c>
      <c r="PR272" s="1460">
        <f t="shared" si="1544"/>
        <v>0</v>
      </c>
      <c r="PS272" s="1460">
        <f t="shared" si="1544"/>
        <v>0</v>
      </c>
      <c r="PT272" s="1460">
        <f t="shared" si="1544"/>
        <v>0</v>
      </c>
      <c r="PU272" s="1460">
        <f t="shared" si="1544"/>
        <v>0</v>
      </c>
      <c r="PV272" s="1460">
        <f t="shared" si="1545"/>
        <v>0</v>
      </c>
      <c r="PW272" s="1460">
        <f t="shared" si="1545"/>
        <v>0</v>
      </c>
      <c r="PX272" s="1460">
        <f t="shared" si="1545"/>
        <v>0</v>
      </c>
      <c r="PY272" s="1460">
        <f t="shared" si="1545"/>
        <v>0</v>
      </c>
      <c r="PZ272" s="1460">
        <f t="shared" si="1545"/>
        <v>0</v>
      </c>
      <c r="QA272" s="1460">
        <f t="shared" si="1545"/>
        <v>0</v>
      </c>
      <c r="QB272" s="1460">
        <f t="shared" si="1545"/>
        <v>0</v>
      </c>
      <c r="QC272" s="1460">
        <f t="shared" si="1545"/>
        <v>0</v>
      </c>
      <c r="QD272" s="1460">
        <f t="shared" si="1545"/>
        <v>0</v>
      </c>
      <c r="QE272" s="1460">
        <f t="shared" si="1545"/>
        <v>0</v>
      </c>
      <c r="QF272" s="1460">
        <f t="shared" si="1545"/>
        <v>0</v>
      </c>
      <c r="QG272" s="1460">
        <f t="shared" si="1545"/>
        <v>0</v>
      </c>
      <c r="QH272" s="1460">
        <f t="shared" si="1545"/>
        <v>0</v>
      </c>
      <c r="QI272" s="1460">
        <f t="shared" si="1545"/>
        <v>0</v>
      </c>
      <c r="QJ272" s="1460">
        <f t="shared" si="1545"/>
        <v>0</v>
      </c>
      <c r="QK272" s="1460">
        <f t="shared" si="1545"/>
        <v>0</v>
      </c>
      <c r="QL272" s="1460">
        <f t="shared" si="1532"/>
        <v>0</v>
      </c>
      <c r="QM272" s="1460">
        <f t="shared" si="1532"/>
        <v>0</v>
      </c>
      <c r="QN272" s="1460">
        <f t="shared" si="1532"/>
        <v>0</v>
      </c>
      <c r="QO272" s="1460">
        <f t="shared" si="1532"/>
        <v>0</v>
      </c>
      <c r="QP272" s="1460">
        <f t="shared" si="1532"/>
        <v>0</v>
      </c>
      <c r="QQ272" s="1460">
        <f t="shared" si="1532"/>
        <v>0</v>
      </c>
    </row>
    <row r="273" spans="1:459" s="1466" customFormat="1" ht="22.5" customHeight="1">
      <c r="A273" s="1468"/>
      <c r="B273" s="1469"/>
      <c r="C273" s="1469"/>
      <c r="D273" s="1470"/>
      <c r="E273" s="1471"/>
      <c r="F273" s="1472"/>
      <c r="G273" s="1472"/>
      <c r="H273" s="1473">
        <f t="shared" si="1342"/>
        <v>0</v>
      </c>
      <c r="I273" s="1474">
        <v>0</v>
      </c>
      <c r="J273" s="1475">
        <f t="shared" si="1556"/>
        <v>0</v>
      </c>
      <c r="K273" s="1476">
        <v>0</v>
      </c>
      <c r="L273" s="1477">
        <f t="shared" si="1343"/>
        <v>0</v>
      </c>
      <c r="M273" s="1477">
        <f t="shared" si="1344"/>
        <v>0</v>
      </c>
      <c r="N273" s="1478"/>
      <c r="O273" s="1479">
        <v>0</v>
      </c>
      <c r="P273" s="1480">
        <v>0</v>
      </c>
      <c r="Q273" s="1828">
        <v>0</v>
      </c>
      <c r="R273" s="1831">
        <f t="shared" si="1345"/>
        <v>0</v>
      </c>
      <c r="S273" s="1481">
        <f>IF(AND(SUM(O273:Q273)=0,N273="NNN"),MIN('Operating History and Pro Forma'!$M$33,'Operating History and Pro Forma'!$T$15)*D273,SUM(O273:Q273)*D273)</f>
        <v>0</v>
      </c>
      <c r="T273" s="1482">
        <f t="shared" si="1346"/>
        <v>0</v>
      </c>
      <c r="U273" s="1483">
        <f t="shared" si="1347"/>
        <v>0</v>
      </c>
      <c r="V273" s="1480"/>
      <c r="W273" s="1514"/>
      <c r="X273" s="1486" t="str">
        <f t="shared" si="1348"/>
        <v/>
      </c>
      <c r="Y273" s="1487">
        <f t="shared" si="1349"/>
        <v>0</v>
      </c>
      <c r="Z273" s="1488"/>
      <c r="AA273" s="1488"/>
      <c r="AB273" s="1488"/>
      <c r="AC273" s="1488"/>
      <c r="AD273" s="1489">
        <f t="shared" si="1350"/>
        <v>0</v>
      </c>
      <c r="AE273" s="1490" t="str">
        <f t="shared" si="1351"/>
        <v/>
      </c>
      <c r="AF273" s="1491">
        <f t="shared" si="1352"/>
        <v>0</v>
      </c>
      <c r="AG273" s="1492">
        <f t="shared" si="1353"/>
        <v>0</v>
      </c>
      <c r="AH273" s="1493">
        <f t="shared" si="1526"/>
        <v>0</v>
      </c>
      <c r="AI273" s="1493">
        <f t="shared" si="1526"/>
        <v>0</v>
      </c>
      <c r="AJ273" s="1494">
        <f t="shared" si="1526"/>
        <v>0</v>
      </c>
      <c r="AK273" s="1494">
        <f t="shared" si="1526"/>
        <v>0</v>
      </c>
      <c r="AL273" s="1495">
        <f t="shared" si="1526"/>
        <v>0</v>
      </c>
      <c r="AM273" s="1496">
        <f t="shared" si="1526"/>
        <v>0</v>
      </c>
      <c r="AN273" s="1497">
        <f t="shared" si="1555"/>
        <v>0</v>
      </c>
      <c r="AO273" s="1498">
        <f t="shared" si="1561"/>
        <v>0</v>
      </c>
      <c r="AP273" s="1499">
        <f t="shared" si="1354"/>
        <v>0</v>
      </c>
      <c r="AQ273" s="1500">
        <f t="shared" si="1355"/>
        <v>0</v>
      </c>
      <c r="AR273" s="1501">
        <f t="shared" si="1356"/>
        <v>0</v>
      </c>
      <c r="AS273" s="1498">
        <f t="shared" si="1558"/>
        <v>0</v>
      </c>
      <c r="AT273" s="1501">
        <f t="shared" si="1357"/>
        <v>0</v>
      </c>
      <c r="AU273" s="1498">
        <f t="shared" si="1358"/>
        <v>1</v>
      </c>
      <c r="AV273" s="1498">
        <f t="shared" si="1359"/>
        <v>2</v>
      </c>
      <c r="AW273" s="1499">
        <f t="shared" si="1360"/>
        <v>0</v>
      </c>
      <c r="AX273" s="1502">
        <f t="shared" si="1361"/>
        <v>0</v>
      </c>
      <c r="AY273" s="1503">
        <f t="shared" si="1362"/>
        <v>0</v>
      </c>
      <c r="AZ273" s="1498">
        <f t="shared" si="1363"/>
        <v>2</v>
      </c>
      <c r="BA273" s="1498">
        <f t="shared" si="1364"/>
        <v>3</v>
      </c>
      <c r="BB273" s="1499">
        <f t="shared" si="1365"/>
        <v>0</v>
      </c>
      <c r="BC273" s="1502">
        <f t="shared" si="1366"/>
        <v>0</v>
      </c>
      <c r="BD273" s="1503">
        <f t="shared" si="1367"/>
        <v>0</v>
      </c>
      <c r="BE273" s="1498">
        <f t="shared" si="1368"/>
        <v>3</v>
      </c>
      <c r="BF273" s="1498">
        <f t="shared" si="1369"/>
        <v>4</v>
      </c>
      <c r="BG273" s="1499">
        <f t="shared" si="1370"/>
        <v>0</v>
      </c>
      <c r="BH273" s="1502">
        <f t="shared" si="1371"/>
        <v>0</v>
      </c>
      <c r="BI273" s="1502">
        <f t="shared" si="1372"/>
        <v>0</v>
      </c>
      <c r="BJ273" s="1504">
        <f t="shared" si="1373"/>
        <v>1900</v>
      </c>
      <c r="BK273" s="1505" t="str">
        <f t="shared" si="1374"/>
        <v/>
      </c>
      <c r="BL273" s="1506"/>
      <c r="BM273" s="1507">
        <f t="shared" si="1375"/>
        <v>0</v>
      </c>
      <c r="BN273" s="1508">
        <f t="shared" si="1559"/>
        <v>0</v>
      </c>
      <c r="BO273" s="1508">
        <f t="shared" si="1559"/>
        <v>0</v>
      </c>
      <c r="BP273" s="1508">
        <f t="shared" si="1559"/>
        <v>0</v>
      </c>
      <c r="BQ273" s="1508">
        <f t="shared" si="1559"/>
        <v>0</v>
      </c>
      <c r="BR273" s="1508">
        <f t="shared" si="1559"/>
        <v>0</v>
      </c>
      <c r="BS273" s="1508">
        <f t="shared" si="1559"/>
        <v>0</v>
      </c>
      <c r="BT273" s="1508">
        <f t="shared" si="1559"/>
        <v>0</v>
      </c>
      <c r="BU273" s="1508">
        <f t="shared" si="1559"/>
        <v>0</v>
      </c>
      <c r="BV273" s="1508">
        <f t="shared" si="1559"/>
        <v>0</v>
      </c>
      <c r="BW273" s="1508">
        <f t="shared" si="1559"/>
        <v>0</v>
      </c>
      <c r="BX273" s="1508">
        <f t="shared" si="1559"/>
        <v>0</v>
      </c>
      <c r="BY273" s="1507">
        <f t="shared" si="1559"/>
        <v>0</v>
      </c>
      <c r="BZ273" s="1508">
        <f t="shared" si="1559"/>
        <v>0</v>
      </c>
      <c r="CA273" s="1508">
        <f t="shared" si="1559"/>
        <v>0</v>
      </c>
      <c r="CB273" s="1508">
        <f t="shared" si="1559"/>
        <v>0</v>
      </c>
      <c r="CC273" s="1508">
        <f t="shared" si="1559"/>
        <v>0</v>
      </c>
      <c r="CD273" s="1508">
        <f t="shared" si="1550"/>
        <v>0</v>
      </c>
      <c r="CE273" s="1508">
        <f t="shared" si="1550"/>
        <v>0</v>
      </c>
      <c r="CF273" s="1508">
        <f t="shared" si="1550"/>
        <v>0</v>
      </c>
      <c r="CG273" s="1508">
        <f t="shared" si="1550"/>
        <v>0</v>
      </c>
      <c r="CH273" s="1508">
        <f t="shared" si="1550"/>
        <v>0</v>
      </c>
      <c r="CI273" s="1508">
        <f t="shared" si="1550"/>
        <v>0</v>
      </c>
      <c r="CJ273" s="1509">
        <f t="shared" si="1550"/>
        <v>0</v>
      </c>
      <c r="CK273" s="1507">
        <f t="shared" si="1550"/>
        <v>0</v>
      </c>
      <c r="CL273" s="1508">
        <f t="shared" si="1550"/>
        <v>0</v>
      </c>
      <c r="CM273" s="1508">
        <f t="shared" si="1550"/>
        <v>0</v>
      </c>
      <c r="CN273" s="1508">
        <f t="shared" si="1550"/>
        <v>0</v>
      </c>
      <c r="CO273" s="1508">
        <f t="shared" si="1550"/>
        <v>0</v>
      </c>
      <c r="CP273" s="1508">
        <f t="shared" si="1550"/>
        <v>0</v>
      </c>
      <c r="CQ273" s="1508">
        <f t="shared" si="1550"/>
        <v>0</v>
      </c>
      <c r="CR273" s="1508">
        <f t="shared" si="1550"/>
        <v>0</v>
      </c>
      <c r="CS273" s="1508">
        <f t="shared" si="1550"/>
        <v>0</v>
      </c>
      <c r="CT273" s="1508">
        <f t="shared" si="1551"/>
        <v>0</v>
      </c>
      <c r="CU273" s="1508">
        <f t="shared" si="1551"/>
        <v>0</v>
      </c>
      <c r="CV273" s="1509">
        <f t="shared" si="1551"/>
        <v>0</v>
      </c>
      <c r="CW273" s="1508">
        <f t="shared" si="1551"/>
        <v>0</v>
      </c>
      <c r="CX273" s="1508">
        <f t="shared" si="1551"/>
        <v>0</v>
      </c>
      <c r="CY273" s="1508">
        <f t="shared" si="1551"/>
        <v>0</v>
      </c>
      <c r="CZ273" s="1508">
        <f t="shared" si="1551"/>
        <v>0</v>
      </c>
      <c r="DA273" s="1508">
        <f t="shared" si="1551"/>
        <v>0</v>
      </c>
      <c r="DB273" s="1508">
        <f t="shared" si="1551"/>
        <v>0</v>
      </c>
      <c r="DC273" s="1508">
        <f t="shared" si="1551"/>
        <v>0</v>
      </c>
      <c r="DD273" s="1508">
        <f t="shared" si="1551"/>
        <v>0</v>
      </c>
      <c r="DE273" s="1508">
        <f t="shared" si="1551"/>
        <v>0</v>
      </c>
      <c r="DF273" s="1508">
        <f t="shared" si="1551"/>
        <v>0</v>
      </c>
      <c r="DG273" s="1508">
        <f t="shared" si="1551"/>
        <v>0</v>
      </c>
      <c r="DH273" s="1509">
        <f t="shared" si="1551"/>
        <v>0</v>
      </c>
      <c r="DI273" s="1508">
        <f t="shared" si="1551"/>
        <v>0</v>
      </c>
      <c r="DJ273" s="1508">
        <f t="shared" si="1552"/>
        <v>0</v>
      </c>
      <c r="DK273" s="1508">
        <f t="shared" si="1552"/>
        <v>0</v>
      </c>
      <c r="DL273" s="1508">
        <f t="shared" si="1552"/>
        <v>0</v>
      </c>
      <c r="DM273" s="1508">
        <f t="shared" si="1552"/>
        <v>0</v>
      </c>
      <c r="DN273" s="1508">
        <f t="shared" si="1552"/>
        <v>0</v>
      </c>
      <c r="DO273" s="1508">
        <f t="shared" si="1552"/>
        <v>0</v>
      </c>
      <c r="DP273" s="1508">
        <f t="shared" si="1552"/>
        <v>0</v>
      </c>
      <c r="DQ273" s="1508">
        <f t="shared" si="1552"/>
        <v>0</v>
      </c>
      <c r="DR273" s="1508">
        <f t="shared" si="1552"/>
        <v>0</v>
      </c>
      <c r="DS273" s="1508">
        <f t="shared" si="1552"/>
        <v>0</v>
      </c>
      <c r="DT273" s="1509">
        <f t="shared" si="1552"/>
        <v>0</v>
      </c>
      <c r="DU273" s="1507">
        <f t="shared" si="1552"/>
        <v>0</v>
      </c>
      <c r="DV273" s="1508">
        <f t="shared" si="1552"/>
        <v>0</v>
      </c>
      <c r="DW273" s="1508">
        <f t="shared" si="1552"/>
        <v>0</v>
      </c>
      <c r="DX273" s="1508">
        <f t="shared" si="1552"/>
        <v>0</v>
      </c>
      <c r="DY273" s="1508">
        <f t="shared" si="1552"/>
        <v>0</v>
      </c>
      <c r="DZ273" s="1508">
        <f t="shared" si="1553"/>
        <v>0</v>
      </c>
      <c r="EA273" s="1508">
        <f t="shared" si="1553"/>
        <v>0</v>
      </c>
      <c r="EB273" s="1508">
        <f t="shared" si="1553"/>
        <v>0</v>
      </c>
      <c r="EC273" s="1508">
        <f t="shared" si="1553"/>
        <v>0</v>
      </c>
      <c r="ED273" s="1508">
        <f t="shared" si="1553"/>
        <v>0</v>
      </c>
      <c r="EE273" s="1508">
        <f t="shared" si="1553"/>
        <v>0</v>
      </c>
      <c r="EF273" s="1508">
        <f t="shared" si="1553"/>
        <v>0</v>
      </c>
      <c r="EG273" s="1507">
        <f t="shared" si="1553"/>
        <v>0</v>
      </c>
      <c r="EH273" s="1508">
        <f t="shared" si="1553"/>
        <v>0</v>
      </c>
      <c r="EI273" s="1508">
        <f t="shared" si="1553"/>
        <v>0</v>
      </c>
      <c r="EJ273" s="1508">
        <f t="shared" si="1553"/>
        <v>0</v>
      </c>
      <c r="EK273" s="1508">
        <f t="shared" si="1553"/>
        <v>0</v>
      </c>
      <c r="EL273" s="1508">
        <f t="shared" si="1553"/>
        <v>0</v>
      </c>
      <c r="EM273" s="1508">
        <f t="shared" si="1553"/>
        <v>0</v>
      </c>
      <c r="EN273" s="1508">
        <f t="shared" si="1553"/>
        <v>0</v>
      </c>
      <c r="EO273" s="1508">
        <f t="shared" si="1553"/>
        <v>0</v>
      </c>
      <c r="EP273" s="1508">
        <f t="shared" si="1554"/>
        <v>0</v>
      </c>
      <c r="EQ273" s="1508">
        <f t="shared" si="1554"/>
        <v>0</v>
      </c>
      <c r="ER273" s="1509">
        <f t="shared" si="1554"/>
        <v>0</v>
      </c>
      <c r="ES273" s="1507">
        <f t="shared" si="1554"/>
        <v>0</v>
      </c>
      <c r="ET273" s="1508">
        <f t="shared" si="1554"/>
        <v>0</v>
      </c>
      <c r="EU273" s="1508">
        <f t="shared" si="1554"/>
        <v>0</v>
      </c>
      <c r="EV273" s="1508">
        <f t="shared" si="1554"/>
        <v>0</v>
      </c>
      <c r="EW273" s="1508">
        <f t="shared" si="1554"/>
        <v>0</v>
      </c>
      <c r="EX273" s="1508">
        <f t="shared" si="1554"/>
        <v>0</v>
      </c>
      <c r="EY273" s="1508">
        <f t="shared" si="1554"/>
        <v>0</v>
      </c>
      <c r="EZ273" s="1508">
        <f t="shared" si="1554"/>
        <v>0</v>
      </c>
      <c r="FA273" s="1508">
        <f t="shared" si="1554"/>
        <v>0</v>
      </c>
      <c r="FB273" s="1508">
        <f t="shared" si="1554"/>
        <v>0</v>
      </c>
      <c r="FC273" s="1508">
        <f t="shared" si="1554"/>
        <v>0</v>
      </c>
      <c r="FD273" s="1509">
        <f t="shared" si="1554"/>
        <v>0</v>
      </c>
      <c r="FE273" s="1508">
        <f t="shared" si="1554"/>
        <v>0</v>
      </c>
      <c r="FF273" s="1508">
        <f t="shared" si="1339"/>
        <v>0</v>
      </c>
      <c r="FG273" s="1508">
        <f t="shared" si="1549"/>
        <v>0</v>
      </c>
      <c r="FH273" s="1508">
        <f t="shared" si="1549"/>
        <v>0</v>
      </c>
      <c r="FI273" s="1508">
        <f t="shared" si="1549"/>
        <v>0</v>
      </c>
      <c r="FJ273" s="1508">
        <f t="shared" si="1549"/>
        <v>0</v>
      </c>
      <c r="FK273" s="1508">
        <f t="shared" si="1549"/>
        <v>0</v>
      </c>
      <c r="FL273" s="1508">
        <f t="shared" si="1549"/>
        <v>0</v>
      </c>
      <c r="FM273" s="1508">
        <f t="shared" si="1549"/>
        <v>0</v>
      </c>
      <c r="FN273" s="1508">
        <f t="shared" si="1549"/>
        <v>0</v>
      </c>
      <c r="FO273" s="1508">
        <f t="shared" si="1549"/>
        <v>0</v>
      </c>
      <c r="FP273" s="1509">
        <f t="shared" si="1549"/>
        <v>0</v>
      </c>
      <c r="FQ273" s="1508">
        <f t="shared" si="1549"/>
        <v>0</v>
      </c>
      <c r="FR273" s="1508">
        <f t="shared" si="1549"/>
        <v>0</v>
      </c>
      <c r="FS273" s="1508">
        <f t="shared" si="1549"/>
        <v>0</v>
      </c>
      <c r="FT273" s="1508">
        <f t="shared" si="1549"/>
        <v>0</v>
      </c>
      <c r="FU273" s="1508">
        <f t="shared" si="1549"/>
        <v>0</v>
      </c>
      <c r="FV273" s="1508">
        <f t="shared" si="1549"/>
        <v>0</v>
      </c>
      <c r="FW273" s="1508">
        <f t="shared" si="1527"/>
        <v>0</v>
      </c>
      <c r="FX273" s="1508">
        <f t="shared" si="1527"/>
        <v>0</v>
      </c>
      <c r="FY273" s="1508">
        <f t="shared" si="1527"/>
        <v>0</v>
      </c>
      <c r="FZ273" s="1508">
        <f t="shared" si="1527"/>
        <v>0</v>
      </c>
      <c r="GA273" s="1508">
        <f t="shared" si="1527"/>
        <v>0</v>
      </c>
      <c r="GB273" s="1509">
        <f t="shared" si="1527"/>
        <v>0</v>
      </c>
      <c r="GC273" s="1506"/>
      <c r="GD273" s="1458">
        <f t="shared" si="1377"/>
        <v>1</v>
      </c>
      <c r="GE273" s="1510">
        <f t="shared" si="1557"/>
        <v>0</v>
      </c>
      <c r="GF273" s="1511">
        <f t="shared" si="1557"/>
        <v>0</v>
      </c>
      <c r="GG273" s="1511">
        <f t="shared" si="1557"/>
        <v>0</v>
      </c>
      <c r="GH273" s="1511">
        <f t="shared" si="1557"/>
        <v>0</v>
      </c>
      <c r="GI273" s="1511">
        <f t="shared" si="1557"/>
        <v>0</v>
      </c>
      <c r="GJ273" s="1511">
        <f t="shared" si="1557"/>
        <v>0</v>
      </c>
      <c r="GK273" s="1511">
        <f t="shared" si="1557"/>
        <v>0</v>
      </c>
      <c r="GL273" s="1511">
        <f t="shared" si="1557"/>
        <v>0</v>
      </c>
      <c r="GM273" s="1511">
        <f t="shared" si="1557"/>
        <v>0</v>
      </c>
      <c r="GN273" s="1512">
        <f t="shared" si="1557"/>
        <v>0</v>
      </c>
      <c r="GO273" s="1513">
        <f t="shared" si="1378"/>
        <v>0</v>
      </c>
      <c r="GP273" s="1506"/>
      <c r="GQ273" s="1510">
        <f t="shared" si="1539"/>
        <v>0</v>
      </c>
      <c r="GR273" s="1511">
        <f t="shared" si="1542"/>
        <v>0</v>
      </c>
      <c r="GS273" s="1511">
        <f t="shared" si="1542"/>
        <v>0</v>
      </c>
      <c r="GT273" s="1511">
        <f t="shared" si="1542"/>
        <v>0</v>
      </c>
      <c r="GU273" s="1511">
        <f t="shared" si="1542"/>
        <v>0</v>
      </c>
      <c r="GV273" s="1511">
        <f t="shared" si="1542"/>
        <v>0</v>
      </c>
      <c r="GW273" s="1511">
        <f t="shared" si="1542"/>
        <v>0</v>
      </c>
      <c r="GX273" s="1511">
        <f t="shared" si="1542"/>
        <v>0</v>
      </c>
      <c r="GY273" s="1511">
        <f t="shared" si="1542"/>
        <v>0</v>
      </c>
      <c r="GZ273" s="1512">
        <f t="shared" si="1542"/>
        <v>0</v>
      </c>
      <c r="HA273" s="1513">
        <f t="shared" si="1379"/>
        <v>0</v>
      </c>
      <c r="HB273" s="1506">
        <f t="shared" si="1380"/>
        <v>1</v>
      </c>
      <c r="HC273" s="1506"/>
      <c r="HD273" s="1508">
        <f t="shared" si="1381"/>
        <v>0</v>
      </c>
      <c r="HE273" s="1460">
        <f t="shared" si="1382"/>
        <v>0</v>
      </c>
      <c r="HF273" s="1460">
        <f t="shared" si="1383"/>
        <v>0</v>
      </c>
      <c r="HG273" s="1460">
        <f t="shared" si="1384"/>
        <v>0</v>
      </c>
      <c r="HH273" s="1460">
        <f t="shared" si="1385"/>
        <v>0</v>
      </c>
      <c r="HI273" s="1460">
        <f t="shared" si="1386"/>
        <v>0</v>
      </c>
      <c r="HJ273" s="1460">
        <f t="shared" si="1387"/>
        <v>0</v>
      </c>
      <c r="HK273" s="1460">
        <f t="shared" si="1388"/>
        <v>0</v>
      </c>
      <c r="HL273" s="1460">
        <f t="shared" si="1389"/>
        <v>0</v>
      </c>
      <c r="HM273" s="1460">
        <f t="shared" si="1390"/>
        <v>0</v>
      </c>
      <c r="HN273" s="1460">
        <f t="shared" si="1391"/>
        <v>0</v>
      </c>
      <c r="HO273" s="1460">
        <f t="shared" si="1392"/>
        <v>0</v>
      </c>
      <c r="HP273" s="1460">
        <f t="shared" si="1393"/>
        <v>0</v>
      </c>
      <c r="HQ273" s="1460">
        <f t="shared" si="1394"/>
        <v>0</v>
      </c>
      <c r="HR273" s="1460">
        <f t="shared" si="1395"/>
        <v>0</v>
      </c>
      <c r="HS273" s="1460">
        <f t="shared" si="1396"/>
        <v>0</v>
      </c>
      <c r="HT273" s="1460">
        <f t="shared" si="1397"/>
        <v>0</v>
      </c>
      <c r="HU273" s="1460">
        <f t="shared" si="1398"/>
        <v>0</v>
      </c>
      <c r="HV273" s="1460">
        <f t="shared" si="1399"/>
        <v>0</v>
      </c>
      <c r="HW273" s="1460">
        <f t="shared" si="1400"/>
        <v>0</v>
      </c>
      <c r="HX273" s="1460">
        <f t="shared" si="1401"/>
        <v>0</v>
      </c>
      <c r="HY273" s="1460">
        <f t="shared" si="1402"/>
        <v>0</v>
      </c>
      <c r="HZ273" s="1460">
        <f t="shared" si="1403"/>
        <v>0</v>
      </c>
      <c r="IA273" s="1460">
        <f t="shared" si="1404"/>
        <v>0</v>
      </c>
      <c r="IB273" s="1460">
        <f t="shared" si="1405"/>
        <v>0</v>
      </c>
      <c r="IC273" s="1460">
        <f t="shared" si="1406"/>
        <v>0</v>
      </c>
      <c r="ID273" s="1460">
        <f t="shared" si="1407"/>
        <v>0</v>
      </c>
      <c r="IE273" s="1460">
        <f t="shared" si="1408"/>
        <v>0</v>
      </c>
      <c r="IF273" s="1460">
        <f t="shared" si="1409"/>
        <v>0</v>
      </c>
      <c r="IG273" s="1460">
        <f t="shared" si="1410"/>
        <v>0</v>
      </c>
      <c r="IH273" s="1460">
        <f t="shared" si="1411"/>
        <v>0</v>
      </c>
      <c r="II273" s="1460">
        <f t="shared" si="1412"/>
        <v>0</v>
      </c>
      <c r="IJ273" s="1460">
        <f t="shared" si="1413"/>
        <v>0</v>
      </c>
      <c r="IK273" s="1460">
        <f t="shared" si="1414"/>
        <v>0</v>
      </c>
      <c r="IL273" s="1460">
        <f t="shared" si="1415"/>
        <v>0</v>
      </c>
      <c r="IM273" s="1460">
        <f t="shared" si="1416"/>
        <v>0</v>
      </c>
      <c r="IN273" s="1460">
        <f t="shared" si="1417"/>
        <v>0</v>
      </c>
      <c r="IO273" s="1460">
        <f t="shared" si="1418"/>
        <v>0</v>
      </c>
      <c r="IP273" s="1460">
        <f t="shared" si="1419"/>
        <v>0</v>
      </c>
      <c r="IQ273" s="1460">
        <f t="shared" si="1420"/>
        <v>0</v>
      </c>
      <c r="IR273" s="1460">
        <f t="shared" si="1421"/>
        <v>0</v>
      </c>
      <c r="IS273" s="1460">
        <f t="shared" si="1422"/>
        <v>0</v>
      </c>
      <c r="IT273" s="1460">
        <f t="shared" si="1423"/>
        <v>0</v>
      </c>
      <c r="IU273" s="1460">
        <f t="shared" si="1424"/>
        <v>0</v>
      </c>
      <c r="IV273" s="1460">
        <f t="shared" si="1425"/>
        <v>0</v>
      </c>
      <c r="IW273" s="1460">
        <f t="shared" si="1426"/>
        <v>0</v>
      </c>
      <c r="IX273" s="1460">
        <f t="shared" si="1427"/>
        <v>0</v>
      </c>
      <c r="IY273" s="1460">
        <f t="shared" si="1428"/>
        <v>0</v>
      </c>
      <c r="IZ273" s="1460">
        <f t="shared" si="1429"/>
        <v>0</v>
      </c>
      <c r="JA273" s="1460">
        <f t="shared" si="1430"/>
        <v>0</v>
      </c>
      <c r="JB273" s="1460">
        <f t="shared" si="1431"/>
        <v>0</v>
      </c>
      <c r="JC273" s="1460">
        <f t="shared" si="1432"/>
        <v>0</v>
      </c>
      <c r="JD273" s="1460">
        <f t="shared" si="1433"/>
        <v>0</v>
      </c>
      <c r="JE273" s="1460">
        <f t="shared" si="1434"/>
        <v>0</v>
      </c>
      <c r="JF273" s="1460">
        <f t="shared" si="1435"/>
        <v>0</v>
      </c>
      <c r="JG273" s="1460">
        <f t="shared" si="1436"/>
        <v>0</v>
      </c>
      <c r="JH273" s="1460">
        <f t="shared" si="1437"/>
        <v>0</v>
      </c>
      <c r="JI273" s="1460">
        <f t="shared" si="1438"/>
        <v>0</v>
      </c>
      <c r="JJ273" s="1460">
        <f t="shared" si="1439"/>
        <v>0</v>
      </c>
      <c r="JK273" s="1460">
        <f t="shared" si="1440"/>
        <v>0</v>
      </c>
      <c r="JL273" s="1460">
        <f t="shared" si="1441"/>
        <v>0</v>
      </c>
      <c r="JM273" s="1460">
        <f t="shared" si="1442"/>
        <v>0</v>
      </c>
      <c r="JN273" s="1460">
        <f t="shared" si="1443"/>
        <v>0</v>
      </c>
      <c r="JO273" s="1460">
        <f t="shared" si="1444"/>
        <v>0</v>
      </c>
      <c r="JP273" s="1460">
        <f t="shared" si="1445"/>
        <v>0</v>
      </c>
      <c r="JQ273" s="1460">
        <f t="shared" si="1446"/>
        <v>0</v>
      </c>
      <c r="JR273" s="1460">
        <f t="shared" si="1447"/>
        <v>0</v>
      </c>
      <c r="JS273" s="1460">
        <f t="shared" si="1448"/>
        <v>0</v>
      </c>
      <c r="JT273" s="1460">
        <f t="shared" si="1449"/>
        <v>0</v>
      </c>
      <c r="JU273" s="1460">
        <f t="shared" si="1450"/>
        <v>0</v>
      </c>
      <c r="JV273" s="1460">
        <f t="shared" si="1451"/>
        <v>0</v>
      </c>
      <c r="JW273" s="1460">
        <f t="shared" si="1452"/>
        <v>0</v>
      </c>
      <c r="JX273" s="1460">
        <f t="shared" si="1453"/>
        <v>0</v>
      </c>
      <c r="JY273" s="1460">
        <f t="shared" si="1454"/>
        <v>0</v>
      </c>
      <c r="JZ273" s="1460">
        <f t="shared" si="1455"/>
        <v>0</v>
      </c>
      <c r="KA273" s="1460">
        <f t="shared" si="1456"/>
        <v>0</v>
      </c>
      <c r="KB273" s="1460">
        <f t="shared" si="1457"/>
        <v>0</v>
      </c>
      <c r="KC273" s="1460">
        <f t="shared" si="1458"/>
        <v>0</v>
      </c>
      <c r="KD273" s="1460">
        <f t="shared" si="1459"/>
        <v>0</v>
      </c>
      <c r="KE273" s="1460">
        <f t="shared" si="1460"/>
        <v>0</v>
      </c>
      <c r="KF273" s="1460">
        <f t="shared" si="1461"/>
        <v>0</v>
      </c>
      <c r="KG273" s="1460">
        <f t="shared" si="1462"/>
        <v>0</v>
      </c>
      <c r="KH273" s="1460">
        <f t="shared" si="1463"/>
        <v>0</v>
      </c>
      <c r="KI273" s="1460">
        <f t="shared" si="1464"/>
        <v>0</v>
      </c>
      <c r="KJ273" s="1460">
        <f t="shared" si="1465"/>
        <v>0</v>
      </c>
      <c r="KK273" s="1460">
        <f t="shared" si="1466"/>
        <v>0</v>
      </c>
      <c r="KL273" s="1460">
        <f t="shared" si="1467"/>
        <v>0</v>
      </c>
      <c r="KM273" s="1460">
        <f t="shared" si="1468"/>
        <v>0</v>
      </c>
      <c r="KN273" s="1460">
        <f t="shared" si="1469"/>
        <v>0</v>
      </c>
      <c r="KO273" s="1460">
        <f t="shared" si="1470"/>
        <v>0</v>
      </c>
      <c r="KP273" s="1460">
        <f t="shared" si="1471"/>
        <v>0</v>
      </c>
      <c r="KQ273" s="1460">
        <f t="shared" si="1472"/>
        <v>0</v>
      </c>
      <c r="KR273" s="1460">
        <f t="shared" si="1473"/>
        <v>0</v>
      </c>
      <c r="KS273" s="1460">
        <f t="shared" si="1474"/>
        <v>0</v>
      </c>
      <c r="KT273" s="1460">
        <f t="shared" si="1475"/>
        <v>0</v>
      </c>
      <c r="KU273" s="1460">
        <f t="shared" si="1476"/>
        <v>0</v>
      </c>
      <c r="KV273" s="1460">
        <f t="shared" si="1477"/>
        <v>0</v>
      </c>
      <c r="KW273" s="1460">
        <f t="shared" si="1478"/>
        <v>0</v>
      </c>
      <c r="KX273" s="1460">
        <f t="shared" si="1479"/>
        <v>0</v>
      </c>
      <c r="KY273" s="1460">
        <f t="shared" si="1480"/>
        <v>0</v>
      </c>
      <c r="KZ273" s="1460">
        <f t="shared" si="1481"/>
        <v>0</v>
      </c>
      <c r="LA273" s="1460">
        <f t="shared" si="1482"/>
        <v>0</v>
      </c>
      <c r="LB273" s="1460">
        <f t="shared" si="1483"/>
        <v>0</v>
      </c>
      <c r="LC273" s="1460">
        <f t="shared" si="1484"/>
        <v>0</v>
      </c>
      <c r="LD273" s="1460">
        <f t="shared" si="1485"/>
        <v>0</v>
      </c>
      <c r="LE273" s="1460">
        <f t="shared" si="1486"/>
        <v>0</v>
      </c>
      <c r="LF273" s="1460">
        <f t="shared" si="1487"/>
        <v>0</v>
      </c>
      <c r="LG273" s="1460">
        <f t="shared" si="1488"/>
        <v>0</v>
      </c>
      <c r="LH273" s="1460">
        <f t="shared" si="1489"/>
        <v>0</v>
      </c>
      <c r="LI273" s="1460">
        <f t="shared" si="1490"/>
        <v>0</v>
      </c>
      <c r="LJ273" s="1460">
        <f t="shared" si="1491"/>
        <v>0</v>
      </c>
      <c r="LK273" s="1460">
        <f t="shared" si="1492"/>
        <v>0</v>
      </c>
      <c r="LL273" s="1460">
        <f t="shared" si="1493"/>
        <v>0</v>
      </c>
      <c r="LM273" s="1460">
        <f t="shared" si="1494"/>
        <v>0</v>
      </c>
      <c r="LN273" s="1460">
        <f t="shared" si="1495"/>
        <v>0</v>
      </c>
      <c r="LO273" s="1460">
        <f t="shared" si="1496"/>
        <v>0</v>
      </c>
      <c r="LP273" s="1460">
        <f t="shared" si="1497"/>
        <v>0</v>
      </c>
      <c r="LQ273" s="1460">
        <f t="shared" si="1498"/>
        <v>0</v>
      </c>
      <c r="LR273" s="1460">
        <f t="shared" si="1499"/>
        <v>0</v>
      </c>
      <c r="LS273" s="1460">
        <f t="shared" si="1500"/>
        <v>0</v>
      </c>
      <c r="LW273" s="1467">
        <f t="shared" si="1501"/>
        <v>0</v>
      </c>
      <c r="LX273" s="1467">
        <f t="shared" si="1502"/>
        <v>0</v>
      </c>
      <c r="LY273" s="1467">
        <f t="shared" si="1503"/>
        <v>0</v>
      </c>
      <c r="LZ273" s="1467">
        <f t="shared" si="1504"/>
        <v>0</v>
      </c>
      <c r="MA273" s="1506"/>
      <c r="MB273" s="1460">
        <f t="shared" si="1505"/>
        <v>0</v>
      </c>
      <c r="MC273" s="1460">
        <f t="shared" si="1560"/>
        <v>0</v>
      </c>
      <c r="MD273" s="1460">
        <f t="shared" si="1560"/>
        <v>0</v>
      </c>
      <c r="ME273" s="1460">
        <f t="shared" si="1560"/>
        <v>0</v>
      </c>
      <c r="MF273" s="1460">
        <f t="shared" si="1560"/>
        <v>0</v>
      </c>
      <c r="MG273" s="1460">
        <f t="shared" si="1560"/>
        <v>0</v>
      </c>
      <c r="MH273" s="1460">
        <f t="shared" si="1560"/>
        <v>0</v>
      </c>
      <c r="MI273" s="1460">
        <f t="shared" si="1560"/>
        <v>0</v>
      </c>
      <c r="MJ273" s="1460">
        <f t="shared" si="1560"/>
        <v>0</v>
      </c>
      <c r="MK273" s="1460">
        <f t="shared" si="1560"/>
        <v>0</v>
      </c>
      <c r="ML273" s="1460">
        <f t="shared" si="1560"/>
        <v>0</v>
      </c>
      <c r="MM273" s="1460">
        <f t="shared" si="1560"/>
        <v>0</v>
      </c>
      <c r="MN273" s="1460">
        <f t="shared" si="1560"/>
        <v>0</v>
      </c>
      <c r="MO273" s="1460">
        <f t="shared" si="1560"/>
        <v>0</v>
      </c>
      <c r="MP273" s="1460">
        <f t="shared" si="1560"/>
        <v>0</v>
      </c>
      <c r="MQ273" s="1460">
        <f t="shared" si="1560"/>
        <v>0</v>
      </c>
      <c r="MR273" s="1460">
        <f t="shared" si="1560"/>
        <v>0</v>
      </c>
      <c r="MS273" s="1460">
        <f t="shared" si="1546"/>
        <v>0</v>
      </c>
      <c r="MT273" s="1460">
        <f t="shared" si="1546"/>
        <v>0</v>
      </c>
      <c r="MU273" s="1460">
        <f t="shared" si="1546"/>
        <v>0</v>
      </c>
      <c r="MV273" s="1460">
        <f t="shared" si="1546"/>
        <v>0</v>
      </c>
      <c r="MW273" s="1460">
        <f t="shared" si="1546"/>
        <v>0</v>
      </c>
      <c r="MX273" s="1460">
        <f t="shared" si="1546"/>
        <v>0</v>
      </c>
      <c r="MY273" s="1460">
        <f t="shared" si="1546"/>
        <v>0</v>
      </c>
      <c r="MZ273" s="1460">
        <f t="shared" si="1546"/>
        <v>0</v>
      </c>
      <c r="NA273" s="1460">
        <f t="shared" si="1546"/>
        <v>0</v>
      </c>
      <c r="NB273" s="1460">
        <f t="shared" si="1546"/>
        <v>0</v>
      </c>
      <c r="NC273" s="1460">
        <f t="shared" si="1546"/>
        <v>0</v>
      </c>
      <c r="ND273" s="1460">
        <f t="shared" si="1546"/>
        <v>0</v>
      </c>
      <c r="NE273" s="1460">
        <f t="shared" si="1546"/>
        <v>0</v>
      </c>
      <c r="NF273" s="1460">
        <f t="shared" si="1546"/>
        <v>0</v>
      </c>
      <c r="NG273" s="1460">
        <f t="shared" si="1546"/>
        <v>0</v>
      </c>
      <c r="NH273" s="1460">
        <f t="shared" si="1546"/>
        <v>0</v>
      </c>
      <c r="NI273" s="1460">
        <f t="shared" si="1547"/>
        <v>0</v>
      </c>
      <c r="NJ273" s="1460">
        <f t="shared" si="1547"/>
        <v>0</v>
      </c>
      <c r="NK273" s="1460">
        <f t="shared" si="1547"/>
        <v>0</v>
      </c>
      <c r="NL273" s="1460">
        <f t="shared" si="1547"/>
        <v>0</v>
      </c>
      <c r="NM273" s="1460">
        <f t="shared" si="1547"/>
        <v>0</v>
      </c>
      <c r="NN273" s="1460">
        <f t="shared" si="1547"/>
        <v>0</v>
      </c>
      <c r="NO273" s="1460">
        <f t="shared" si="1547"/>
        <v>0</v>
      </c>
      <c r="NP273" s="1460">
        <f t="shared" si="1547"/>
        <v>0</v>
      </c>
      <c r="NQ273" s="1460">
        <f t="shared" si="1547"/>
        <v>0</v>
      </c>
      <c r="NR273" s="1460">
        <f t="shared" si="1547"/>
        <v>0</v>
      </c>
      <c r="NS273" s="1460">
        <f t="shared" si="1547"/>
        <v>0</v>
      </c>
      <c r="NT273" s="1460">
        <f t="shared" si="1547"/>
        <v>0</v>
      </c>
      <c r="NU273" s="1460">
        <f t="shared" si="1547"/>
        <v>0</v>
      </c>
      <c r="NV273" s="1460">
        <f t="shared" si="1547"/>
        <v>0</v>
      </c>
      <c r="NW273" s="1460">
        <f t="shared" si="1547"/>
        <v>0</v>
      </c>
      <c r="NX273" s="1460">
        <f t="shared" si="1547"/>
        <v>0</v>
      </c>
      <c r="NY273" s="1460">
        <f t="shared" si="1548"/>
        <v>0</v>
      </c>
      <c r="NZ273" s="1460">
        <f t="shared" si="1548"/>
        <v>0</v>
      </c>
      <c r="OA273" s="1460">
        <f t="shared" si="1548"/>
        <v>0</v>
      </c>
      <c r="OB273" s="1460">
        <f t="shared" si="1548"/>
        <v>0</v>
      </c>
      <c r="OC273" s="1460">
        <f t="shared" si="1548"/>
        <v>0</v>
      </c>
      <c r="OD273" s="1460">
        <f t="shared" si="1548"/>
        <v>0</v>
      </c>
      <c r="OE273" s="1460">
        <f t="shared" si="1548"/>
        <v>0</v>
      </c>
      <c r="OF273" s="1460">
        <f t="shared" si="1548"/>
        <v>0</v>
      </c>
      <c r="OG273" s="1460">
        <f t="shared" si="1548"/>
        <v>0</v>
      </c>
      <c r="OH273" s="1460">
        <f t="shared" si="1548"/>
        <v>0</v>
      </c>
      <c r="OI273" s="1460">
        <f t="shared" si="1548"/>
        <v>0</v>
      </c>
      <c r="OJ273" s="1460">
        <f t="shared" si="1548"/>
        <v>0</v>
      </c>
      <c r="OK273" s="1460">
        <f t="shared" si="1548"/>
        <v>0</v>
      </c>
      <c r="OL273" s="1460">
        <f t="shared" si="1548"/>
        <v>0</v>
      </c>
      <c r="OM273" s="1460">
        <f t="shared" si="1548"/>
        <v>0</v>
      </c>
      <c r="ON273" s="1460">
        <f t="shared" si="1548"/>
        <v>0</v>
      </c>
      <c r="OO273" s="1460">
        <f t="shared" si="1513"/>
        <v>0</v>
      </c>
      <c r="OP273" s="1460">
        <f t="shared" si="1543"/>
        <v>0</v>
      </c>
      <c r="OQ273" s="1460">
        <f t="shared" si="1543"/>
        <v>0</v>
      </c>
      <c r="OR273" s="1460">
        <f t="shared" si="1543"/>
        <v>0</v>
      </c>
      <c r="OS273" s="1460">
        <f t="shared" si="1543"/>
        <v>0</v>
      </c>
      <c r="OT273" s="1460">
        <f t="shared" si="1543"/>
        <v>0</v>
      </c>
      <c r="OU273" s="1460">
        <f t="shared" si="1543"/>
        <v>0</v>
      </c>
      <c r="OV273" s="1460">
        <f t="shared" si="1543"/>
        <v>0</v>
      </c>
      <c r="OW273" s="1460">
        <f t="shared" si="1543"/>
        <v>0</v>
      </c>
      <c r="OX273" s="1460">
        <f t="shared" si="1543"/>
        <v>0</v>
      </c>
      <c r="OY273" s="1460">
        <f t="shared" si="1543"/>
        <v>0</v>
      </c>
      <c r="OZ273" s="1460">
        <f t="shared" si="1543"/>
        <v>0</v>
      </c>
      <c r="PA273" s="1460">
        <f t="shared" si="1543"/>
        <v>0</v>
      </c>
      <c r="PB273" s="1460">
        <f t="shared" si="1543"/>
        <v>0</v>
      </c>
      <c r="PC273" s="1460">
        <f t="shared" si="1543"/>
        <v>0</v>
      </c>
      <c r="PD273" s="1460">
        <f t="shared" si="1543"/>
        <v>0</v>
      </c>
      <c r="PE273" s="1460">
        <f t="shared" si="1543"/>
        <v>0</v>
      </c>
      <c r="PF273" s="1460">
        <f t="shared" si="1544"/>
        <v>0</v>
      </c>
      <c r="PG273" s="1460">
        <f t="shared" si="1544"/>
        <v>0</v>
      </c>
      <c r="PH273" s="1460">
        <f t="shared" si="1544"/>
        <v>0</v>
      </c>
      <c r="PI273" s="1460">
        <f t="shared" si="1544"/>
        <v>0</v>
      </c>
      <c r="PJ273" s="1460">
        <f t="shared" si="1544"/>
        <v>0</v>
      </c>
      <c r="PK273" s="1460">
        <f t="shared" si="1544"/>
        <v>0</v>
      </c>
      <c r="PL273" s="1460">
        <f t="shared" si="1544"/>
        <v>0</v>
      </c>
      <c r="PM273" s="1460">
        <f t="shared" si="1544"/>
        <v>0</v>
      </c>
      <c r="PN273" s="1460">
        <f t="shared" si="1544"/>
        <v>0</v>
      </c>
      <c r="PO273" s="1460">
        <f t="shared" si="1544"/>
        <v>0</v>
      </c>
      <c r="PP273" s="1460">
        <f t="shared" si="1544"/>
        <v>0</v>
      </c>
      <c r="PQ273" s="1460">
        <f t="shared" si="1544"/>
        <v>0</v>
      </c>
      <c r="PR273" s="1460">
        <f t="shared" si="1544"/>
        <v>0</v>
      </c>
      <c r="PS273" s="1460">
        <f t="shared" si="1544"/>
        <v>0</v>
      </c>
      <c r="PT273" s="1460">
        <f t="shared" si="1544"/>
        <v>0</v>
      </c>
      <c r="PU273" s="1460">
        <f t="shared" si="1544"/>
        <v>0</v>
      </c>
      <c r="PV273" s="1460">
        <f t="shared" si="1545"/>
        <v>0</v>
      </c>
      <c r="PW273" s="1460">
        <f t="shared" si="1545"/>
        <v>0</v>
      </c>
      <c r="PX273" s="1460">
        <f t="shared" si="1545"/>
        <v>0</v>
      </c>
      <c r="PY273" s="1460">
        <f t="shared" si="1545"/>
        <v>0</v>
      </c>
      <c r="PZ273" s="1460">
        <f t="shared" si="1545"/>
        <v>0</v>
      </c>
      <c r="QA273" s="1460">
        <f t="shared" si="1545"/>
        <v>0</v>
      </c>
      <c r="QB273" s="1460">
        <f t="shared" si="1545"/>
        <v>0</v>
      </c>
      <c r="QC273" s="1460">
        <f t="shared" si="1545"/>
        <v>0</v>
      </c>
      <c r="QD273" s="1460">
        <f t="shared" si="1545"/>
        <v>0</v>
      </c>
      <c r="QE273" s="1460">
        <f t="shared" si="1545"/>
        <v>0</v>
      </c>
      <c r="QF273" s="1460">
        <f t="shared" si="1545"/>
        <v>0</v>
      </c>
      <c r="QG273" s="1460">
        <f t="shared" si="1545"/>
        <v>0</v>
      </c>
      <c r="QH273" s="1460">
        <f t="shared" si="1545"/>
        <v>0</v>
      </c>
      <c r="QI273" s="1460">
        <f t="shared" si="1545"/>
        <v>0</v>
      </c>
      <c r="QJ273" s="1460">
        <f t="shared" si="1545"/>
        <v>0</v>
      </c>
      <c r="QK273" s="1460">
        <f t="shared" si="1545"/>
        <v>0</v>
      </c>
      <c r="QL273" s="1460">
        <f t="shared" si="1532"/>
        <v>0</v>
      </c>
      <c r="QM273" s="1460">
        <f t="shared" si="1532"/>
        <v>0</v>
      </c>
      <c r="QN273" s="1460">
        <f t="shared" si="1532"/>
        <v>0</v>
      </c>
      <c r="QO273" s="1460">
        <f t="shared" si="1532"/>
        <v>0</v>
      </c>
      <c r="QP273" s="1460">
        <f t="shared" si="1532"/>
        <v>0</v>
      </c>
      <c r="QQ273" s="1460">
        <f t="shared" si="1532"/>
        <v>0</v>
      </c>
    </row>
    <row r="274" spans="1:459" s="1466" customFormat="1" ht="22.5" customHeight="1">
      <c r="A274" s="1468"/>
      <c r="B274" s="1469"/>
      <c r="C274" s="1469"/>
      <c r="D274" s="1470"/>
      <c r="E274" s="1471"/>
      <c r="F274" s="1472"/>
      <c r="G274" s="1472"/>
      <c r="H274" s="1473">
        <f t="shared" si="1342"/>
        <v>0</v>
      </c>
      <c r="I274" s="1474">
        <v>0</v>
      </c>
      <c r="J274" s="1475">
        <f t="shared" si="1556"/>
        <v>0</v>
      </c>
      <c r="K274" s="1476">
        <v>0</v>
      </c>
      <c r="L274" s="1477">
        <f t="shared" si="1343"/>
        <v>0</v>
      </c>
      <c r="M274" s="1477">
        <f t="shared" si="1344"/>
        <v>0</v>
      </c>
      <c r="N274" s="1478"/>
      <c r="O274" s="1479">
        <v>0</v>
      </c>
      <c r="P274" s="1480">
        <v>0</v>
      </c>
      <c r="Q274" s="1828">
        <v>0</v>
      </c>
      <c r="R274" s="1831">
        <f t="shared" si="1345"/>
        <v>0</v>
      </c>
      <c r="S274" s="1481">
        <f>IF(AND(SUM(O274:Q274)=0,N274="NNN"),MIN('Operating History and Pro Forma'!$M$33,'Operating History and Pro Forma'!$T$15)*D274,SUM(O274:Q274)*D274)</f>
        <v>0</v>
      </c>
      <c r="T274" s="1482">
        <f t="shared" si="1346"/>
        <v>0</v>
      </c>
      <c r="U274" s="1483">
        <f t="shared" si="1347"/>
        <v>0</v>
      </c>
      <c r="V274" s="1480"/>
      <c r="W274" s="1514"/>
      <c r="X274" s="1486" t="str">
        <f t="shared" si="1348"/>
        <v/>
      </c>
      <c r="Y274" s="1487">
        <f t="shared" si="1349"/>
        <v>0</v>
      </c>
      <c r="Z274" s="1488"/>
      <c r="AA274" s="1488"/>
      <c r="AB274" s="1488"/>
      <c r="AC274" s="1488"/>
      <c r="AD274" s="1489">
        <f t="shared" si="1350"/>
        <v>0</v>
      </c>
      <c r="AE274" s="1490" t="str">
        <f t="shared" si="1351"/>
        <v/>
      </c>
      <c r="AF274" s="1491">
        <f t="shared" si="1352"/>
        <v>0</v>
      </c>
      <c r="AG274" s="1492">
        <f t="shared" si="1353"/>
        <v>0</v>
      </c>
      <c r="AH274" s="1493">
        <f t="shared" si="1526"/>
        <v>0</v>
      </c>
      <c r="AI274" s="1493">
        <f t="shared" si="1526"/>
        <v>0</v>
      </c>
      <c r="AJ274" s="1494">
        <f t="shared" si="1526"/>
        <v>0</v>
      </c>
      <c r="AK274" s="1494">
        <f t="shared" si="1526"/>
        <v>0</v>
      </c>
      <c r="AL274" s="1495">
        <f t="shared" si="1526"/>
        <v>0</v>
      </c>
      <c r="AM274" s="1496">
        <f t="shared" si="1526"/>
        <v>0</v>
      </c>
      <c r="AN274" s="1497">
        <f t="shared" si="1555"/>
        <v>0</v>
      </c>
      <c r="AO274" s="1498">
        <f t="shared" si="1561"/>
        <v>0</v>
      </c>
      <c r="AP274" s="1499">
        <f t="shared" si="1354"/>
        <v>0</v>
      </c>
      <c r="AQ274" s="1500">
        <f t="shared" si="1355"/>
        <v>0</v>
      </c>
      <c r="AR274" s="1501">
        <f t="shared" si="1356"/>
        <v>0</v>
      </c>
      <c r="AS274" s="1498">
        <f t="shared" si="1558"/>
        <v>0</v>
      </c>
      <c r="AT274" s="1501">
        <f t="shared" si="1357"/>
        <v>0</v>
      </c>
      <c r="AU274" s="1498">
        <f t="shared" si="1358"/>
        <v>1</v>
      </c>
      <c r="AV274" s="1498">
        <f t="shared" si="1359"/>
        <v>2</v>
      </c>
      <c r="AW274" s="1499">
        <f t="shared" si="1360"/>
        <v>0</v>
      </c>
      <c r="AX274" s="1502">
        <f t="shared" si="1361"/>
        <v>0</v>
      </c>
      <c r="AY274" s="1503">
        <f t="shared" si="1362"/>
        <v>0</v>
      </c>
      <c r="AZ274" s="1498">
        <f t="shared" si="1363"/>
        <v>2</v>
      </c>
      <c r="BA274" s="1498">
        <f t="shared" si="1364"/>
        <v>3</v>
      </c>
      <c r="BB274" s="1499">
        <f t="shared" si="1365"/>
        <v>0</v>
      </c>
      <c r="BC274" s="1502">
        <f t="shared" si="1366"/>
        <v>0</v>
      </c>
      <c r="BD274" s="1503">
        <f t="shared" si="1367"/>
        <v>0</v>
      </c>
      <c r="BE274" s="1498">
        <f t="shared" si="1368"/>
        <v>3</v>
      </c>
      <c r="BF274" s="1498">
        <f t="shared" si="1369"/>
        <v>4</v>
      </c>
      <c r="BG274" s="1499">
        <f t="shared" si="1370"/>
        <v>0</v>
      </c>
      <c r="BH274" s="1502">
        <f t="shared" si="1371"/>
        <v>0</v>
      </c>
      <c r="BI274" s="1502">
        <f t="shared" si="1372"/>
        <v>0</v>
      </c>
      <c r="BJ274" s="1504">
        <f t="shared" si="1373"/>
        <v>1900</v>
      </c>
      <c r="BK274" s="1505" t="str">
        <f t="shared" si="1374"/>
        <v/>
      </c>
      <c r="BL274" s="1506"/>
      <c r="BM274" s="1507">
        <f t="shared" si="1375"/>
        <v>0</v>
      </c>
      <c r="BN274" s="1508">
        <f t="shared" si="1559"/>
        <v>0</v>
      </c>
      <c r="BO274" s="1508">
        <f t="shared" si="1559"/>
        <v>0</v>
      </c>
      <c r="BP274" s="1508">
        <f t="shared" si="1559"/>
        <v>0</v>
      </c>
      <c r="BQ274" s="1508">
        <f t="shared" si="1559"/>
        <v>0</v>
      </c>
      <c r="BR274" s="1508">
        <f t="shared" si="1559"/>
        <v>0</v>
      </c>
      <c r="BS274" s="1508">
        <f t="shared" si="1559"/>
        <v>0</v>
      </c>
      <c r="BT274" s="1508">
        <f t="shared" si="1559"/>
        <v>0</v>
      </c>
      <c r="BU274" s="1508">
        <f t="shared" si="1559"/>
        <v>0</v>
      </c>
      <c r="BV274" s="1508">
        <f t="shared" si="1559"/>
        <v>0</v>
      </c>
      <c r="BW274" s="1508">
        <f t="shared" si="1559"/>
        <v>0</v>
      </c>
      <c r="BX274" s="1508">
        <f t="shared" si="1559"/>
        <v>0</v>
      </c>
      <c r="BY274" s="1507">
        <f t="shared" si="1559"/>
        <v>0</v>
      </c>
      <c r="BZ274" s="1508">
        <f t="shared" si="1559"/>
        <v>0</v>
      </c>
      <c r="CA274" s="1508">
        <f t="shared" si="1559"/>
        <v>0</v>
      </c>
      <c r="CB274" s="1508">
        <f t="shared" si="1559"/>
        <v>0</v>
      </c>
      <c r="CC274" s="1508">
        <f t="shared" si="1559"/>
        <v>0</v>
      </c>
      <c r="CD274" s="1508">
        <f t="shared" si="1550"/>
        <v>0</v>
      </c>
      <c r="CE274" s="1508">
        <f t="shared" si="1550"/>
        <v>0</v>
      </c>
      <c r="CF274" s="1508">
        <f t="shared" si="1550"/>
        <v>0</v>
      </c>
      <c r="CG274" s="1508">
        <f t="shared" si="1550"/>
        <v>0</v>
      </c>
      <c r="CH274" s="1508">
        <f t="shared" si="1550"/>
        <v>0</v>
      </c>
      <c r="CI274" s="1508">
        <f t="shared" si="1550"/>
        <v>0</v>
      </c>
      <c r="CJ274" s="1509">
        <f t="shared" si="1550"/>
        <v>0</v>
      </c>
      <c r="CK274" s="1507">
        <f t="shared" si="1550"/>
        <v>0</v>
      </c>
      <c r="CL274" s="1508">
        <f t="shared" si="1550"/>
        <v>0</v>
      </c>
      <c r="CM274" s="1508">
        <f t="shared" si="1550"/>
        <v>0</v>
      </c>
      <c r="CN274" s="1508">
        <f t="shared" si="1550"/>
        <v>0</v>
      </c>
      <c r="CO274" s="1508">
        <f t="shared" si="1550"/>
        <v>0</v>
      </c>
      <c r="CP274" s="1508">
        <f t="shared" si="1550"/>
        <v>0</v>
      </c>
      <c r="CQ274" s="1508">
        <f t="shared" si="1550"/>
        <v>0</v>
      </c>
      <c r="CR274" s="1508">
        <f t="shared" si="1550"/>
        <v>0</v>
      </c>
      <c r="CS274" s="1508">
        <f t="shared" si="1550"/>
        <v>0</v>
      </c>
      <c r="CT274" s="1508">
        <f t="shared" si="1551"/>
        <v>0</v>
      </c>
      <c r="CU274" s="1508">
        <f t="shared" si="1551"/>
        <v>0</v>
      </c>
      <c r="CV274" s="1509">
        <f t="shared" si="1551"/>
        <v>0</v>
      </c>
      <c r="CW274" s="1508">
        <f t="shared" si="1551"/>
        <v>0</v>
      </c>
      <c r="CX274" s="1508">
        <f t="shared" si="1551"/>
        <v>0</v>
      </c>
      <c r="CY274" s="1508">
        <f t="shared" si="1551"/>
        <v>0</v>
      </c>
      <c r="CZ274" s="1508">
        <f t="shared" si="1551"/>
        <v>0</v>
      </c>
      <c r="DA274" s="1508">
        <f t="shared" si="1551"/>
        <v>0</v>
      </c>
      <c r="DB274" s="1508">
        <f t="shared" si="1551"/>
        <v>0</v>
      </c>
      <c r="DC274" s="1508">
        <f t="shared" si="1551"/>
        <v>0</v>
      </c>
      <c r="DD274" s="1508">
        <f t="shared" si="1551"/>
        <v>0</v>
      </c>
      <c r="DE274" s="1508">
        <f t="shared" si="1551"/>
        <v>0</v>
      </c>
      <c r="DF274" s="1508">
        <f t="shared" si="1551"/>
        <v>0</v>
      </c>
      <c r="DG274" s="1508">
        <f t="shared" si="1551"/>
        <v>0</v>
      </c>
      <c r="DH274" s="1509">
        <f t="shared" si="1551"/>
        <v>0</v>
      </c>
      <c r="DI274" s="1508">
        <f t="shared" si="1551"/>
        <v>0</v>
      </c>
      <c r="DJ274" s="1508">
        <f t="shared" si="1552"/>
        <v>0</v>
      </c>
      <c r="DK274" s="1508">
        <f t="shared" si="1552"/>
        <v>0</v>
      </c>
      <c r="DL274" s="1508">
        <f t="shared" si="1552"/>
        <v>0</v>
      </c>
      <c r="DM274" s="1508">
        <f t="shared" si="1552"/>
        <v>0</v>
      </c>
      <c r="DN274" s="1508">
        <f t="shared" si="1552"/>
        <v>0</v>
      </c>
      <c r="DO274" s="1508">
        <f t="shared" si="1552"/>
        <v>0</v>
      </c>
      <c r="DP274" s="1508">
        <f t="shared" si="1552"/>
        <v>0</v>
      </c>
      <c r="DQ274" s="1508">
        <f t="shared" si="1552"/>
        <v>0</v>
      </c>
      <c r="DR274" s="1508">
        <f t="shared" si="1552"/>
        <v>0</v>
      </c>
      <c r="DS274" s="1508">
        <f t="shared" si="1552"/>
        <v>0</v>
      </c>
      <c r="DT274" s="1509">
        <f t="shared" si="1552"/>
        <v>0</v>
      </c>
      <c r="DU274" s="1507">
        <f t="shared" si="1552"/>
        <v>0</v>
      </c>
      <c r="DV274" s="1508">
        <f t="shared" si="1552"/>
        <v>0</v>
      </c>
      <c r="DW274" s="1508">
        <f t="shared" si="1552"/>
        <v>0</v>
      </c>
      <c r="DX274" s="1508">
        <f t="shared" si="1552"/>
        <v>0</v>
      </c>
      <c r="DY274" s="1508">
        <f t="shared" si="1552"/>
        <v>0</v>
      </c>
      <c r="DZ274" s="1508">
        <f t="shared" si="1553"/>
        <v>0</v>
      </c>
      <c r="EA274" s="1508">
        <f t="shared" si="1553"/>
        <v>0</v>
      </c>
      <c r="EB274" s="1508">
        <f t="shared" si="1553"/>
        <v>0</v>
      </c>
      <c r="EC274" s="1508">
        <f t="shared" si="1553"/>
        <v>0</v>
      </c>
      <c r="ED274" s="1508">
        <f t="shared" si="1553"/>
        <v>0</v>
      </c>
      <c r="EE274" s="1508">
        <f t="shared" si="1553"/>
        <v>0</v>
      </c>
      <c r="EF274" s="1508">
        <f t="shared" si="1553"/>
        <v>0</v>
      </c>
      <c r="EG274" s="1507">
        <f t="shared" si="1553"/>
        <v>0</v>
      </c>
      <c r="EH274" s="1508">
        <f t="shared" si="1553"/>
        <v>0</v>
      </c>
      <c r="EI274" s="1508">
        <f t="shared" si="1553"/>
        <v>0</v>
      </c>
      <c r="EJ274" s="1508">
        <f t="shared" si="1553"/>
        <v>0</v>
      </c>
      <c r="EK274" s="1508">
        <f t="shared" si="1553"/>
        <v>0</v>
      </c>
      <c r="EL274" s="1508">
        <f t="shared" si="1553"/>
        <v>0</v>
      </c>
      <c r="EM274" s="1508">
        <f t="shared" si="1553"/>
        <v>0</v>
      </c>
      <c r="EN274" s="1508">
        <f t="shared" si="1553"/>
        <v>0</v>
      </c>
      <c r="EO274" s="1508">
        <f t="shared" si="1553"/>
        <v>0</v>
      </c>
      <c r="EP274" s="1508">
        <f t="shared" si="1554"/>
        <v>0</v>
      </c>
      <c r="EQ274" s="1508">
        <f t="shared" si="1554"/>
        <v>0</v>
      </c>
      <c r="ER274" s="1509">
        <f t="shared" si="1554"/>
        <v>0</v>
      </c>
      <c r="ES274" s="1507">
        <f t="shared" si="1554"/>
        <v>0</v>
      </c>
      <c r="ET274" s="1508">
        <f t="shared" si="1554"/>
        <v>0</v>
      </c>
      <c r="EU274" s="1508">
        <f t="shared" si="1554"/>
        <v>0</v>
      </c>
      <c r="EV274" s="1508">
        <f t="shared" si="1554"/>
        <v>0</v>
      </c>
      <c r="EW274" s="1508">
        <f t="shared" si="1554"/>
        <v>0</v>
      </c>
      <c r="EX274" s="1508">
        <f t="shared" si="1554"/>
        <v>0</v>
      </c>
      <c r="EY274" s="1508">
        <f t="shared" si="1554"/>
        <v>0</v>
      </c>
      <c r="EZ274" s="1508">
        <f t="shared" si="1554"/>
        <v>0</v>
      </c>
      <c r="FA274" s="1508">
        <f t="shared" si="1554"/>
        <v>0</v>
      </c>
      <c r="FB274" s="1508">
        <f t="shared" si="1554"/>
        <v>0</v>
      </c>
      <c r="FC274" s="1508">
        <f t="shared" si="1554"/>
        <v>0</v>
      </c>
      <c r="FD274" s="1509">
        <f t="shared" si="1554"/>
        <v>0</v>
      </c>
      <c r="FE274" s="1508">
        <f t="shared" si="1554"/>
        <v>0</v>
      </c>
      <c r="FF274" s="1508">
        <f t="shared" si="1339"/>
        <v>0</v>
      </c>
      <c r="FG274" s="1508">
        <f t="shared" si="1549"/>
        <v>0</v>
      </c>
      <c r="FH274" s="1508">
        <f t="shared" si="1549"/>
        <v>0</v>
      </c>
      <c r="FI274" s="1508">
        <f t="shared" si="1549"/>
        <v>0</v>
      </c>
      <c r="FJ274" s="1508">
        <f t="shared" si="1549"/>
        <v>0</v>
      </c>
      <c r="FK274" s="1508">
        <f t="shared" si="1549"/>
        <v>0</v>
      </c>
      <c r="FL274" s="1508">
        <f t="shared" si="1549"/>
        <v>0</v>
      </c>
      <c r="FM274" s="1508">
        <f t="shared" si="1549"/>
        <v>0</v>
      </c>
      <c r="FN274" s="1508">
        <f t="shared" si="1549"/>
        <v>0</v>
      </c>
      <c r="FO274" s="1508">
        <f t="shared" si="1549"/>
        <v>0</v>
      </c>
      <c r="FP274" s="1509">
        <f t="shared" si="1549"/>
        <v>0</v>
      </c>
      <c r="FQ274" s="1508">
        <f t="shared" si="1549"/>
        <v>0</v>
      </c>
      <c r="FR274" s="1508">
        <f t="shared" si="1549"/>
        <v>0</v>
      </c>
      <c r="FS274" s="1508">
        <f t="shared" si="1549"/>
        <v>0</v>
      </c>
      <c r="FT274" s="1508">
        <f t="shared" si="1549"/>
        <v>0</v>
      </c>
      <c r="FU274" s="1508">
        <f t="shared" si="1549"/>
        <v>0</v>
      </c>
      <c r="FV274" s="1508">
        <f t="shared" si="1549"/>
        <v>0</v>
      </c>
      <c r="FW274" s="1508">
        <f t="shared" si="1527"/>
        <v>0</v>
      </c>
      <c r="FX274" s="1508">
        <f t="shared" si="1527"/>
        <v>0</v>
      </c>
      <c r="FY274" s="1508">
        <f t="shared" si="1527"/>
        <v>0</v>
      </c>
      <c r="FZ274" s="1508">
        <f t="shared" si="1527"/>
        <v>0</v>
      </c>
      <c r="GA274" s="1508">
        <f t="shared" si="1527"/>
        <v>0</v>
      </c>
      <c r="GB274" s="1509">
        <f t="shared" si="1527"/>
        <v>0</v>
      </c>
      <c r="GC274" s="1506"/>
      <c r="GD274" s="1458">
        <f t="shared" si="1377"/>
        <v>1</v>
      </c>
      <c r="GE274" s="1510">
        <f t="shared" si="1557"/>
        <v>0</v>
      </c>
      <c r="GF274" s="1511">
        <f t="shared" si="1557"/>
        <v>0</v>
      </c>
      <c r="GG274" s="1511">
        <f t="shared" si="1557"/>
        <v>0</v>
      </c>
      <c r="GH274" s="1511">
        <f t="shared" si="1557"/>
        <v>0</v>
      </c>
      <c r="GI274" s="1511">
        <f t="shared" si="1557"/>
        <v>0</v>
      </c>
      <c r="GJ274" s="1511">
        <f t="shared" si="1557"/>
        <v>0</v>
      </c>
      <c r="GK274" s="1511">
        <f t="shared" si="1557"/>
        <v>0</v>
      </c>
      <c r="GL274" s="1511">
        <f t="shared" si="1557"/>
        <v>0</v>
      </c>
      <c r="GM274" s="1511">
        <f t="shared" si="1557"/>
        <v>0</v>
      </c>
      <c r="GN274" s="1512">
        <f t="shared" si="1557"/>
        <v>0</v>
      </c>
      <c r="GO274" s="1513">
        <f t="shared" si="1378"/>
        <v>0</v>
      </c>
      <c r="GP274" s="1506"/>
      <c r="GQ274" s="1510">
        <f t="shared" si="1539"/>
        <v>0</v>
      </c>
      <c r="GR274" s="1511">
        <f t="shared" si="1542"/>
        <v>0</v>
      </c>
      <c r="GS274" s="1511">
        <f t="shared" si="1542"/>
        <v>0</v>
      </c>
      <c r="GT274" s="1511">
        <f t="shared" si="1542"/>
        <v>0</v>
      </c>
      <c r="GU274" s="1511">
        <f t="shared" si="1542"/>
        <v>0</v>
      </c>
      <c r="GV274" s="1511">
        <f t="shared" si="1542"/>
        <v>0</v>
      </c>
      <c r="GW274" s="1511">
        <f t="shared" si="1542"/>
        <v>0</v>
      </c>
      <c r="GX274" s="1511">
        <f t="shared" si="1542"/>
        <v>0</v>
      </c>
      <c r="GY274" s="1511">
        <f t="shared" si="1542"/>
        <v>0</v>
      </c>
      <c r="GZ274" s="1512">
        <f t="shared" si="1542"/>
        <v>0</v>
      </c>
      <c r="HA274" s="1513">
        <f t="shared" si="1379"/>
        <v>0</v>
      </c>
      <c r="HB274" s="1506">
        <f t="shared" si="1380"/>
        <v>1</v>
      </c>
      <c r="HC274" s="1506"/>
      <c r="HD274" s="1508">
        <f t="shared" si="1381"/>
        <v>0</v>
      </c>
      <c r="HE274" s="1460">
        <f t="shared" si="1382"/>
        <v>0</v>
      </c>
      <c r="HF274" s="1460">
        <f t="shared" si="1383"/>
        <v>0</v>
      </c>
      <c r="HG274" s="1460">
        <f t="shared" si="1384"/>
        <v>0</v>
      </c>
      <c r="HH274" s="1460">
        <f t="shared" si="1385"/>
        <v>0</v>
      </c>
      <c r="HI274" s="1460">
        <f t="shared" si="1386"/>
        <v>0</v>
      </c>
      <c r="HJ274" s="1460">
        <f t="shared" si="1387"/>
        <v>0</v>
      </c>
      <c r="HK274" s="1460">
        <f t="shared" si="1388"/>
        <v>0</v>
      </c>
      <c r="HL274" s="1460">
        <f t="shared" si="1389"/>
        <v>0</v>
      </c>
      <c r="HM274" s="1460">
        <f t="shared" si="1390"/>
        <v>0</v>
      </c>
      <c r="HN274" s="1460">
        <f t="shared" si="1391"/>
        <v>0</v>
      </c>
      <c r="HO274" s="1460">
        <f t="shared" si="1392"/>
        <v>0</v>
      </c>
      <c r="HP274" s="1460">
        <f t="shared" si="1393"/>
        <v>0</v>
      </c>
      <c r="HQ274" s="1460">
        <f t="shared" si="1394"/>
        <v>0</v>
      </c>
      <c r="HR274" s="1460">
        <f t="shared" si="1395"/>
        <v>0</v>
      </c>
      <c r="HS274" s="1460">
        <f t="shared" si="1396"/>
        <v>0</v>
      </c>
      <c r="HT274" s="1460">
        <f t="shared" si="1397"/>
        <v>0</v>
      </c>
      <c r="HU274" s="1460">
        <f t="shared" si="1398"/>
        <v>0</v>
      </c>
      <c r="HV274" s="1460">
        <f t="shared" si="1399"/>
        <v>0</v>
      </c>
      <c r="HW274" s="1460">
        <f t="shared" si="1400"/>
        <v>0</v>
      </c>
      <c r="HX274" s="1460">
        <f t="shared" si="1401"/>
        <v>0</v>
      </c>
      <c r="HY274" s="1460">
        <f t="shared" si="1402"/>
        <v>0</v>
      </c>
      <c r="HZ274" s="1460">
        <f t="shared" si="1403"/>
        <v>0</v>
      </c>
      <c r="IA274" s="1460">
        <f t="shared" si="1404"/>
        <v>0</v>
      </c>
      <c r="IB274" s="1460">
        <f t="shared" si="1405"/>
        <v>0</v>
      </c>
      <c r="IC274" s="1460">
        <f t="shared" si="1406"/>
        <v>0</v>
      </c>
      <c r="ID274" s="1460">
        <f t="shared" si="1407"/>
        <v>0</v>
      </c>
      <c r="IE274" s="1460">
        <f t="shared" si="1408"/>
        <v>0</v>
      </c>
      <c r="IF274" s="1460">
        <f t="shared" si="1409"/>
        <v>0</v>
      </c>
      <c r="IG274" s="1460">
        <f t="shared" si="1410"/>
        <v>0</v>
      </c>
      <c r="IH274" s="1460">
        <f t="shared" si="1411"/>
        <v>0</v>
      </c>
      <c r="II274" s="1460">
        <f t="shared" si="1412"/>
        <v>0</v>
      </c>
      <c r="IJ274" s="1460">
        <f t="shared" si="1413"/>
        <v>0</v>
      </c>
      <c r="IK274" s="1460">
        <f t="shared" si="1414"/>
        <v>0</v>
      </c>
      <c r="IL274" s="1460">
        <f t="shared" si="1415"/>
        <v>0</v>
      </c>
      <c r="IM274" s="1460">
        <f t="shared" si="1416"/>
        <v>0</v>
      </c>
      <c r="IN274" s="1460">
        <f t="shared" si="1417"/>
        <v>0</v>
      </c>
      <c r="IO274" s="1460">
        <f t="shared" si="1418"/>
        <v>0</v>
      </c>
      <c r="IP274" s="1460">
        <f t="shared" si="1419"/>
        <v>0</v>
      </c>
      <c r="IQ274" s="1460">
        <f t="shared" si="1420"/>
        <v>0</v>
      </c>
      <c r="IR274" s="1460">
        <f t="shared" si="1421"/>
        <v>0</v>
      </c>
      <c r="IS274" s="1460">
        <f t="shared" si="1422"/>
        <v>0</v>
      </c>
      <c r="IT274" s="1460">
        <f t="shared" si="1423"/>
        <v>0</v>
      </c>
      <c r="IU274" s="1460">
        <f t="shared" si="1424"/>
        <v>0</v>
      </c>
      <c r="IV274" s="1460">
        <f t="shared" si="1425"/>
        <v>0</v>
      </c>
      <c r="IW274" s="1460">
        <f t="shared" si="1426"/>
        <v>0</v>
      </c>
      <c r="IX274" s="1460">
        <f t="shared" si="1427"/>
        <v>0</v>
      </c>
      <c r="IY274" s="1460">
        <f t="shared" si="1428"/>
        <v>0</v>
      </c>
      <c r="IZ274" s="1460">
        <f t="shared" si="1429"/>
        <v>0</v>
      </c>
      <c r="JA274" s="1460">
        <f t="shared" si="1430"/>
        <v>0</v>
      </c>
      <c r="JB274" s="1460">
        <f t="shared" si="1431"/>
        <v>0</v>
      </c>
      <c r="JC274" s="1460">
        <f t="shared" si="1432"/>
        <v>0</v>
      </c>
      <c r="JD274" s="1460">
        <f t="shared" si="1433"/>
        <v>0</v>
      </c>
      <c r="JE274" s="1460">
        <f t="shared" si="1434"/>
        <v>0</v>
      </c>
      <c r="JF274" s="1460">
        <f t="shared" si="1435"/>
        <v>0</v>
      </c>
      <c r="JG274" s="1460">
        <f t="shared" si="1436"/>
        <v>0</v>
      </c>
      <c r="JH274" s="1460">
        <f t="shared" si="1437"/>
        <v>0</v>
      </c>
      <c r="JI274" s="1460">
        <f t="shared" si="1438"/>
        <v>0</v>
      </c>
      <c r="JJ274" s="1460">
        <f t="shared" si="1439"/>
        <v>0</v>
      </c>
      <c r="JK274" s="1460">
        <f t="shared" si="1440"/>
        <v>0</v>
      </c>
      <c r="JL274" s="1460">
        <f t="shared" si="1441"/>
        <v>0</v>
      </c>
      <c r="JM274" s="1460">
        <f t="shared" si="1442"/>
        <v>0</v>
      </c>
      <c r="JN274" s="1460">
        <f t="shared" si="1443"/>
        <v>0</v>
      </c>
      <c r="JO274" s="1460">
        <f t="shared" si="1444"/>
        <v>0</v>
      </c>
      <c r="JP274" s="1460">
        <f t="shared" si="1445"/>
        <v>0</v>
      </c>
      <c r="JQ274" s="1460">
        <f t="shared" si="1446"/>
        <v>0</v>
      </c>
      <c r="JR274" s="1460">
        <f t="shared" si="1447"/>
        <v>0</v>
      </c>
      <c r="JS274" s="1460">
        <f t="shared" si="1448"/>
        <v>0</v>
      </c>
      <c r="JT274" s="1460">
        <f t="shared" si="1449"/>
        <v>0</v>
      </c>
      <c r="JU274" s="1460">
        <f t="shared" si="1450"/>
        <v>0</v>
      </c>
      <c r="JV274" s="1460">
        <f t="shared" si="1451"/>
        <v>0</v>
      </c>
      <c r="JW274" s="1460">
        <f t="shared" si="1452"/>
        <v>0</v>
      </c>
      <c r="JX274" s="1460">
        <f t="shared" si="1453"/>
        <v>0</v>
      </c>
      <c r="JY274" s="1460">
        <f t="shared" si="1454"/>
        <v>0</v>
      </c>
      <c r="JZ274" s="1460">
        <f t="shared" si="1455"/>
        <v>0</v>
      </c>
      <c r="KA274" s="1460">
        <f t="shared" si="1456"/>
        <v>0</v>
      </c>
      <c r="KB274" s="1460">
        <f t="shared" si="1457"/>
        <v>0</v>
      </c>
      <c r="KC274" s="1460">
        <f t="shared" si="1458"/>
        <v>0</v>
      </c>
      <c r="KD274" s="1460">
        <f t="shared" si="1459"/>
        <v>0</v>
      </c>
      <c r="KE274" s="1460">
        <f t="shared" si="1460"/>
        <v>0</v>
      </c>
      <c r="KF274" s="1460">
        <f t="shared" si="1461"/>
        <v>0</v>
      </c>
      <c r="KG274" s="1460">
        <f t="shared" si="1462"/>
        <v>0</v>
      </c>
      <c r="KH274" s="1460">
        <f t="shared" si="1463"/>
        <v>0</v>
      </c>
      <c r="KI274" s="1460">
        <f t="shared" si="1464"/>
        <v>0</v>
      </c>
      <c r="KJ274" s="1460">
        <f t="shared" si="1465"/>
        <v>0</v>
      </c>
      <c r="KK274" s="1460">
        <f t="shared" si="1466"/>
        <v>0</v>
      </c>
      <c r="KL274" s="1460">
        <f t="shared" si="1467"/>
        <v>0</v>
      </c>
      <c r="KM274" s="1460">
        <f t="shared" si="1468"/>
        <v>0</v>
      </c>
      <c r="KN274" s="1460">
        <f t="shared" si="1469"/>
        <v>0</v>
      </c>
      <c r="KO274" s="1460">
        <f t="shared" si="1470"/>
        <v>0</v>
      </c>
      <c r="KP274" s="1460">
        <f t="shared" si="1471"/>
        <v>0</v>
      </c>
      <c r="KQ274" s="1460">
        <f t="shared" si="1472"/>
        <v>0</v>
      </c>
      <c r="KR274" s="1460">
        <f t="shared" si="1473"/>
        <v>0</v>
      </c>
      <c r="KS274" s="1460">
        <f t="shared" si="1474"/>
        <v>0</v>
      </c>
      <c r="KT274" s="1460">
        <f t="shared" si="1475"/>
        <v>0</v>
      </c>
      <c r="KU274" s="1460">
        <f t="shared" si="1476"/>
        <v>0</v>
      </c>
      <c r="KV274" s="1460">
        <f t="shared" si="1477"/>
        <v>0</v>
      </c>
      <c r="KW274" s="1460">
        <f t="shared" si="1478"/>
        <v>0</v>
      </c>
      <c r="KX274" s="1460">
        <f t="shared" si="1479"/>
        <v>0</v>
      </c>
      <c r="KY274" s="1460">
        <f t="shared" si="1480"/>
        <v>0</v>
      </c>
      <c r="KZ274" s="1460">
        <f t="shared" si="1481"/>
        <v>0</v>
      </c>
      <c r="LA274" s="1460">
        <f t="shared" si="1482"/>
        <v>0</v>
      </c>
      <c r="LB274" s="1460">
        <f t="shared" si="1483"/>
        <v>0</v>
      </c>
      <c r="LC274" s="1460">
        <f t="shared" si="1484"/>
        <v>0</v>
      </c>
      <c r="LD274" s="1460">
        <f t="shared" si="1485"/>
        <v>0</v>
      </c>
      <c r="LE274" s="1460">
        <f t="shared" si="1486"/>
        <v>0</v>
      </c>
      <c r="LF274" s="1460">
        <f t="shared" si="1487"/>
        <v>0</v>
      </c>
      <c r="LG274" s="1460">
        <f t="shared" si="1488"/>
        <v>0</v>
      </c>
      <c r="LH274" s="1460">
        <f t="shared" si="1489"/>
        <v>0</v>
      </c>
      <c r="LI274" s="1460">
        <f t="shared" si="1490"/>
        <v>0</v>
      </c>
      <c r="LJ274" s="1460">
        <f t="shared" si="1491"/>
        <v>0</v>
      </c>
      <c r="LK274" s="1460">
        <f t="shared" si="1492"/>
        <v>0</v>
      </c>
      <c r="LL274" s="1460">
        <f t="shared" si="1493"/>
        <v>0</v>
      </c>
      <c r="LM274" s="1460">
        <f t="shared" si="1494"/>
        <v>0</v>
      </c>
      <c r="LN274" s="1460">
        <f t="shared" si="1495"/>
        <v>0</v>
      </c>
      <c r="LO274" s="1460">
        <f t="shared" si="1496"/>
        <v>0</v>
      </c>
      <c r="LP274" s="1460">
        <f t="shared" si="1497"/>
        <v>0</v>
      </c>
      <c r="LQ274" s="1460">
        <f t="shared" si="1498"/>
        <v>0</v>
      </c>
      <c r="LR274" s="1460">
        <f t="shared" si="1499"/>
        <v>0</v>
      </c>
      <c r="LS274" s="1460">
        <f t="shared" si="1500"/>
        <v>0</v>
      </c>
      <c r="LW274" s="1467">
        <f t="shared" si="1501"/>
        <v>0</v>
      </c>
      <c r="LX274" s="1467">
        <f t="shared" si="1502"/>
        <v>0</v>
      </c>
      <c r="LY274" s="1467">
        <f t="shared" si="1503"/>
        <v>0</v>
      </c>
      <c r="LZ274" s="1467">
        <f t="shared" si="1504"/>
        <v>0</v>
      </c>
      <c r="MA274" s="1506"/>
      <c r="MB274" s="1460">
        <f t="shared" si="1505"/>
        <v>0</v>
      </c>
      <c r="MC274" s="1460">
        <f t="shared" si="1560"/>
        <v>0</v>
      </c>
      <c r="MD274" s="1460">
        <f t="shared" si="1560"/>
        <v>0</v>
      </c>
      <c r="ME274" s="1460">
        <f t="shared" si="1560"/>
        <v>0</v>
      </c>
      <c r="MF274" s="1460">
        <f t="shared" si="1560"/>
        <v>0</v>
      </c>
      <c r="MG274" s="1460">
        <f t="shared" si="1560"/>
        <v>0</v>
      </c>
      <c r="MH274" s="1460">
        <f t="shared" si="1560"/>
        <v>0</v>
      </c>
      <c r="MI274" s="1460">
        <f t="shared" si="1560"/>
        <v>0</v>
      </c>
      <c r="MJ274" s="1460">
        <f t="shared" si="1560"/>
        <v>0</v>
      </c>
      <c r="MK274" s="1460">
        <f t="shared" si="1560"/>
        <v>0</v>
      </c>
      <c r="ML274" s="1460">
        <f t="shared" si="1560"/>
        <v>0</v>
      </c>
      <c r="MM274" s="1460">
        <f t="shared" si="1560"/>
        <v>0</v>
      </c>
      <c r="MN274" s="1460">
        <f t="shared" si="1560"/>
        <v>0</v>
      </c>
      <c r="MO274" s="1460">
        <f t="shared" si="1560"/>
        <v>0</v>
      </c>
      <c r="MP274" s="1460">
        <f t="shared" si="1560"/>
        <v>0</v>
      </c>
      <c r="MQ274" s="1460">
        <f t="shared" si="1560"/>
        <v>0</v>
      </c>
      <c r="MR274" s="1460">
        <f t="shared" si="1560"/>
        <v>0</v>
      </c>
      <c r="MS274" s="1460">
        <f t="shared" si="1546"/>
        <v>0</v>
      </c>
      <c r="MT274" s="1460">
        <f t="shared" si="1546"/>
        <v>0</v>
      </c>
      <c r="MU274" s="1460">
        <f t="shared" si="1546"/>
        <v>0</v>
      </c>
      <c r="MV274" s="1460">
        <f t="shared" si="1546"/>
        <v>0</v>
      </c>
      <c r="MW274" s="1460">
        <f t="shared" si="1546"/>
        <v>0</v>
      </c>
      <c r="MX274" s="1460">
        <f t="shared" si="1546"/>
        <v>0</v>
      </c>
      <c r="MY274" s="1460">
        <f t="shared" si="1546"/>
        <v>0</v>
      </c>
      <c r="MZ274" s="1460">
        <f t="shared" si="1546"/>
        <v>0</v>
      </c>
      <c r="NA274" s="1460">
        <f t="shared" si="1546"/>
        <v>0</v>
      </c>
      <c r="NB274" s="1460">
        <f t="shared" si="1546"/>
        <v>0</v>
      </c>
      <c r="NC274" s="1460">
        <f t="shared" si="1546"/>
        <v>0</v>
      </c>
      <c r="ND274" s="1460">
        <f t="shared" si="1546"/>
        <v>0</v>
      </c>
      <c r="NE274" s="1460">
        <f t="shared" si="1546"/>
        <v>0</v>
      </c>
      <c r="NF274" s="1460">
        <f t="shared" si="1546"/>
        <v>0</v>
      </c>
      <c r="NG274" s="1460">
        <f t="shared" si="1546"/>
        <v>0</v>
      </c>
      <c r="NH274" s="1460">
        <f t="shared" si="1546"/>
        <v>0</v>
      </c>
      <c r="NI274" s="1460">
        <f t="shared" si="1547"/>
        <v>0</v>
      </c>
      <c r="NJ274" s="1460">
        <f t="shared" si="1547"/>
        <v>0</v>
      </c>
      <c r="NK274" s="1460">
        <f t="shared" si="1547"/>
        <v>0</v>
      </c>
      <c r="NL274" s="1460">
        <f t="shared" si="1547"/>
        <v>0</v>
      </c>
      <c r="NM274" s="1460">
        <f t="shared" si="1547"/>
        <v>0</v>
      </c>
      <c r="NN274" s="1460">
        <f t="shared" si="1547"/>
        <v>0</v>
      </c>
      <c r="NO274" s="1460">
        <f t="shared" si="1547"/>
        <v>0</v>
      </c>
      <c r="NP274" s="1460">
        <f t="shared" si="1547"/>
        <v>0</v>
      </c>
      <c r="NQ274" s="1460">
        <f t="shared" si="1547"/>
        <v>0</v>
      </c>
      <c r="NR274" s="1460">
        <f t="shared" si="1547"/>
        <v>0</v>
      </c>
      <c r="NS274" s="1460">
        <f t="shared" si="1547"/>
        <v>0</v>
      </c>
      <c r="NT274" s="1460">
        <f t="shared" si="1547"/>
        <v>0</v>
      </c>
      <c r="NU274" s="1460">
        <f t="shared" si="1547"/>
        <v>0</v>
      </c>
      <c r="NV274" s="1460">
        <f t="shared" si="1547"/>
        <v>0</v>
      </c>
      <c r="NW274" s="1460">
        <f t="shared" si="1547"/>
        <v>0</v>
      </c>
      <c r="NX274" s="1460">
        <f t="shared" si="1547"/>
        <v>0</v>
      </c>
      <c r="NY274" s="1460">
        <f t="shared" si="1548"/>
        <v>0</v>
      </c>
      <c r="NZ274" s="1460">
        <f t="shared" si="1548"/>
        <v>0</v>
      </c>
      <c r="OA274" s="1460">
        <f t="shared" si="1548"/>
        <v>0</v>
      </c>
      <c r="OB274" s="1460">
        <f t="shared" si="1548"/>
        <v>0</v>
      </c>
      <c r="OC274" s="1460">
        <f t="shared" si="1548"/>
        <v>0</v>
      </c>
      <c r="OD274" s="1460">
        <f t="shared" si="1548"/>
        <v>0</v>
      </c>
      <c r="OE274" s="1460">
        <f t="shared" si="1548"/>
        <v>0</v>
      </c>
      <c r="OF274" s="1460">
        <f t="shared" si="1548"/>
        <v>0</v>
      </c>
      <c r="OG274" s="1460">
        <f t="shared" si="1548"/>
        <v>0</v>
      </c>
      <c r="OH274" s="1460">
        <f t="shared" si="1548"/>
        <v>0</v>
      </c>
      <c r="OI274" s="1460">
        <f t="shared" si="1548"/>
        <v>0</v>
      </c>
      <c r="OJ274" s="1460">
        <f t="shared" si="1548"/>
        <v>0</v>
      </c>
      <c r="OK274" s="1460">
        <f t="shared" si="1548"/>
        <v>0</v>
      </c>
      <c r="OL274" s="1460">
        <f t="shared" si="1548"/>
        <v>0</v>
      </c>
      <c r="OM274" s="1460">
        <f t="shared" si="1548"/>
        <v>0</v>
      </c>
      <c r="ON274" s="1460">
        <f t="shared" si="1548"/>
        <v>0</v>
      </c>
      <c r="OO274" s="1460">
        <f t="shared" si="1513"/>
        <v>0</v>
      </c>
      <c r="OP274" s="1460">
        <f t="shared" si="1513"/>
        <v>0</v>
      </c>
      <c r="OQ274" s="1460">
        <f t="shared" si="1513"/>
        <v>0</v>
      </c>
      <c r="OR274" s="1460">
        <f t="shared" si="1513"/>
        <v>0</v>
      </c>
      <c r="OS274" s="1460">
        <f t="shared" si="1513"/>
        <v>0</v>
      </c>
      <c r="OT274" s="1460">
        <f t="shared" si="1513"/>
        <v>0</v>
      </c>
      <c r="OU274" s="1460">
        <f t="shared" si="1513"/>
        <v>0</v>
      </c>
      <c r="OV274" s="1460">
        <f t="shared" si="1513"/>
        <v>0</v>
      </c>
      <c r="OW274" s="1460">
        <f t="shared" si="1513"/>
        <v>0</v>
      </c>
      <c r="OX274" s="1460">
        <f t="shared" si="1513"/>
        <v>0</v>
      </c>
      <c r="OY274" s="1460">
        <f t="shared" si="1513"/>
        <v>0</v>
      </c>
      <c r="OZ274" s="1460">
        <f t="shared" si="1513"/>
        <v>0</v>
      </c>
      <c r="PA274" s="1460">
        <f t="shared" ref="PA274:PP288" si="1562">IF(PA$12&lt;$AO274,0,IF(PA$12&lt;=$AU274,(PA$8-$LW274)*$D274/12,IF(PA$12&gt;=$BF274,(PA$8-$LZ274)*$D274/12,IF(PA$12&gt;=$BE274,0,IF(PA$12&gt;=$BA274,(PA$8-$LY274)*$D274/12,IF(PA$12&gt;=$AZ274,0,IF(PA$12&gt;=$AV274,(PA$8-$LX274)*$D274/12,0)))))))</f>
        <v>0</v>
      </c>
      <c r="PB274" s="1460">
        <f t="shared" si="1562"/>
        <v>0</v>
      </c>
      <c r="PC274" s="1460">
        <f t="shared" si="1562"/>
        <v>0</v>
      </c>
      <c r="PD274" s="1460">
        <f t="shared" si="1562"/>
        <v>0</v>
      </c>
      <c r="PE274" s="1460">
        <f t="shared" si="1562"/>
        <v>0</v>
      </c>
      <c r="PF274" s="1460">
        <f t="shared" si="1562"/>
        <v>0</v>
      </c>
      <c r="PG274" s="1460">
        <f t="shared" si="1562"/>
        <v>0</v>
      </c>
      <c r="PH274" s="1460">
        <f t="shared" si="1562"/>
        <v>0</v>
      </c>
      <c r="PI274" s="1460">
        <f t="shared" si="1562"/>
        <v>0</v>
      </c>
      <c r="PJ274" s="1460">
        <f t="shared" si="1562"/>
        <v>0</v>
      </c>
      <c r="PK274" s="1460">
        <f t="shared" si="1562"/>
        <v>0</v>
      </c>
      <c r="PL274" s="1460">
        <f t="shared" si="1562"/>
        <v>0</v>
      </c>
      <c r="PM274" s="1460">
        <f t="shared" si="1562"/>
        <v>0</v>
      </c>
      <c r="PN274" s="1460">
        <f t="shared" si="1562"/>
        <v>0</v>
      </c>
      <c r="PO274" s="1460">
        <f t="shared" si="1562"/>
        <v>0</v>
      </c>
      <c r="PP274" s="1460">
        <f t="shared" si="1562"/>
        <v>0</v>
      </c>
      <c r="PQ274" s="1460">
        <f t="shared" ref="PF274:PU288" si="1563">IF(PQ$12&lt;$AO274,0,IF(PQ$12&lt;=$AU274,(PQ$8-$LW274)*$D274/12,IF(PQ$12&gt;=$BF274,(PQ$8-$LZ274)*$D274/12,IF(PQ$12&gt;=$BE274,0,IF(PQ$12&gt;=$BA274,(PQ$8-$LY274)*$D274/12,IF(PQ$12&gt;=$AZ274,0,IF(PQ$12&gt;=$AV274,(PQ$8-$LX274)*$D274/12,0)))))))</f>
        <v>0</v>
      </c>
      <c r="PR274" s="1460">
        <f t="shared" si="1563"/>
        <v>0</v>
      </c>
      <c r="PS274" s="1460">
        <f t="shared" si="1563"/>
        <v>0</v>
      </c>
      <c r="PT274" s="1460">
        <f t="shared" si="1563"/>
        <v>0</v>
      </c>
      <c r="PU274" s="1460">
        <f t="shared" si="1563"/>
        <v>0</v>
      </c>
      <c r="PV274" s="1460">
        <f t="shared" si="1545"/>
        <v>0</v>
      </c>
      <c r="PW274" s="1460">
        <f t="shared" ref="PV274:QK288" si="1564">IF(PW$12&lt;$AO274,0,IF(PW$12&lt;=$AU274,(PW$8-$LW274)*$D274/12,IF(PW$12&gt;=$BF274,(PW$8-$LZ274)*$D274/12,IF(PW$12&gt;=$BE274,0,IF(PW$12&gt;=$BA274,(PW$8-$LY274)*$D274/12,IF(PW$12&gt;=$AZ274,0,IF(PW$12&gt;=$AV274,(PW$8-$LX274)*$D274/12,0)))))))</f>
        <v>0</v>
      </c>
      <c r="PX274" s="1460">
        <f t="shared" si="1564"/>
        <v>0</v>
      </c>
      <c r="PY274" s="1460">
        <f t="shared" si="1564"/>
        <v>0</v>
      </c>
      <c r="PZ274" s="1460">
        <f t="shared" si="1564"/>
        <v>0</v>
      </c>
      <c r="QA274" s="1460">
        <f t="shared" si="1564"/>
        <v>0</v>
      </c>
      <c r="QB274" s="1460">
        <f t="shared" si="1564"/>
        <v>0</v>
      </c>
      <c r="QC274" s="1460">
        <f t="shared" si="1564"/>
        <v>0</v>
      </c>
      <c r="QD274" s="1460">
        <f t="shared" si="1564"/>
        <v>0</v>
      </c>
      <c r="QE274" s="1460">
        <f t="shared" si="1564"/>
        <v>0</v>
      </c>
      <c r="QF274" s="1460">
        <f t="shared" si="1564"/>
        <v>0</v>
      </c>
      <c r="QG274" s="1460">
        <f t="shared" si="1564"/>
        <v>0</v>
      </c>
      <c r="QH274" s="1460">
        <f t="shared" si="1564"/>
        <v>0</v>
      </c>
      <c r="QI274" s="1460">
        <f t="shared" si="1564"/>
        <v>0</v>
      </c>
      <c r="QJ274" s="1460">
        <f t="shared" si="1564"/>
        <v>0</v>
      </c>
      <c r="QK274" s="1460">
        <f t="shared" si="1564"/>
        <v>0</v>
      </c>
      <c r="QL274" s="1460">
        <f t="shared" si="1532"/>
        <v>0</v>
      </c>
      <c r="QM274" s="1460">
        <f t="shared" si="1532"/>
        <v>0</v>
      </c>
      <c r="QN274" s="1460">
        <f t="shared" si="1532"/>
        <v>0</v>
      </c>
      <c r="QO274" s="1460">
        <f t="shared" si="1532"/>
        <v>0</v>
      </c>
      <c r="QP274" s="1460">
        <f t="shared" si="1532"/>
        <v>0</v>
      </c>
      <c r="QQ274" s="1460">
        <f t="shared" si="1532"/>
        <v>0</v>
      </c>
    </row>
    <row r="275" spans="1:459" s="1466" customFormat="1" ht="22.5" customHeight="1">
      <c r="A275" s="1468"/>
      <c r="B275" s="1469"/>
      <c r="C275" s="1469"/>
      <c r="D275" s="1470"/>
      <c r="E275" s="1471"/>
      <c r="F275" s="1472"/>
      <c r="G275" s="1472"/>
      <c r="H275" s="1473">
        <f t="shared" si="1342"/>
        <v>0</v>
      </c>
      <c r="I275" s="1474">
        <v>0</v>
      </c>
      <c r="J275" s="1475">
        <f t="shared" si="1556"/>
        <v>0</v>
      </c>
      <c r="K275" s="1476">
        <v>0</v>
      </c>
      <c r="L275" s="1477">
        <f t="shared" si="1343"/>
        <v>0</v>
      </c>
      <c r="M275" s="1477">
        <f t="shared" si="1344"/>
        <v>0</v>
      </c>
      <c r="N275" s="1478"/>
      <c r="O275" s="1479">
        <v>0</v>
      </c>
      <c r="P275" s="1480">
        <v>0</v>
      </c>
      <c r="Q275" s="1828">
        <v>0</v>
      </c>
      <c r="R275" s="1831">
        <f t="shared" si="1345"/>
        <v>0</v>
      </c>
      <c r="S275" s="1481">
        <f>IF(AND(SUM(O275:Q275)=0,N275="NNN"),MIN('Operating History and Pro Forma'!$M$33,'Operating History and Pro Forma'!$T$15)*D275,SUM(O275:Q275)*D275)</f>
        <v>0</v>
      </c>
      <c r="T275" s="1482">
        <f t="shared" si="1346"/>
        <v>0</v>
      </c>
      <c r="U275" s="1483">
        <f t="shared" si="1347"/>
        <v>0</v>
      </c>
      <c r="V275" s="1480"/>
      <c r="W275" s="1514"/>
      <c r="X275" s="1486" t="str">
        <f t="shared" si="1348"/>
        <v/>
      </c>
      <c r="Y275" s="1487">
        <f t="shared" si="1349"/>
        <v>0</v>
      </c>
      <c r="Z275" s="1488"/>
      <c r="AA275" s="1488"/>
      <c r="AB275" s="1488"/>
      <c r="AC275" s="1488"/>
      <c r="AD275" s="1489">
        <f t="shared" si="1350"/>
        <v>0</v>
      </c>
      <c r="AE275" s="1490" t="str">
        <f t="shared" si="1351"/>
        <v/>
      </c>
      <c r="AF275" s="1491">
        <f t="shared" si="1352"/>
        <v>0</v>
      </c>
      <c r="AG275" s="1492">
        <f t="shared" si="1353"/>
        <v>0</v>
      </c>
      <c r="AH275" s="1493">
        <f t="shared" si="1526"/>
        <v>0</v>
      </c>
      <c r="AI275" s="1493">
        <f t="shared" si="1526"/>
        <v>0</v>
      </c>
      <c r="AJ275" s="1494">
        <f t="shared" si="1526"/>
        <v>0</v>
      </c>
      <c r="AK275" s="1494">
        <f t="shared" si="1526"/>
        <v>0</v>
      </c>
      <c r="AL275" s="1495">
        <f t="shared" si="1526"/>
        <v>0</v>
      </c>
      <c r="AM275" s="1496">
        <f t="shared" si="1526"/>
        <v>0</v>
      </c>
      <c r="AN275" s="1497">
        <f t="shared" si="1555"/>
        <v>0</v>
      </c>
      <c r="AO275" s="1498">
        <f t="shared" si="1561"/>
        <v>0</v>
      </c>
      <c r="AP275" s="1499">
        <f t="shared" si="1354"/>
        <v>0</v>
      </c>
      <c r="AQ275" s="1500">
        <f t="shared" si="1355"/>
        <v>0</v>
      </c>
      <c r="AR275" s="1501">
        <f t="shared" si="1356"/>
        <v>0</v>
      </c>
      <c r="AS275" s="1498">
        <f t="shared" si="1558"/>
        <v>0</v>
      </c>
      <c r="AT275" s="1501">
        <f t="shared" si="1357"/>
        <v>0</v>
      </c>
      <c r="AU275" s="1498">
        <f t="shared" si="1358"/>
        <v>1</v>
      </c>
      <c r="AV275" s="1498">
        <f t="shared" si="1359"/>
        <v>2</v>
      </c>
      <c r="AW275" s="1499">
        <f t="shared" si="1360"/>
        <v>0</v>
      </c>
      <c r="AX275" s="1502">
        <f t="shared" si="1361"/>
        <v>0</v>
      </c>
      <c r="AY275" s="1503">
        <f t="shared" si="1362"/>
        <v>0</v>
      </c>
      <c r="AZ275" s="1498">
        <f t="shared" si="1363"/>
        <v>2</v>
      </c>
      <c r="BA275" s="1498">
        <f t="shared" si="1364"/>
        <v>3</v>
      </c>
      <c r="BB275" s="1499">
        <f t="shared" si="1365"/>
        <v>0</v>
      </c>
      <c r="BC275" s="1502">
        <f t="shared" si="1366"/>
        <v>0</v>
      </c>
      <c r="BD275" s="1503">
        <f t="shared" si="1367"/>
        <v>0</v>
      </c>
      <c r="BE275" s="1498">
        <f t="shared" si="1368"/>
        <v>3</v>
      </c>
      <c r="BF275" s="1498">
        <f t="shared" si="1369"/>
        <v>4</v>
      </c>
      <c r="BG275" s="1499">
        <f t="shared" si="1370"/>
        <v>0</v>
      </c>
      <c r="BH275" s="1502">
        <f t="shared" si="1371"/>
        <v>0</v>
      </c>
      <c r="BI275" s="1502">
        <f t="shared" si="1372"/>
        <v>0</v>
      </c>
      <c r="BJ275" s="1504">
        <f t="shared" si="1373"/>
        <v>1900</v>
      </c>
      <c r="BK275" s="1505" t="str">
        <f t="shared" si="1374"/>
        <v/>
      </c>
      <c r="BL275" s="1506"/>
      <c r="BM275" s="1507">
        <f t="shared" si="1375"/>
        <v>0</v>
      </c>
      <c r="BN275" s="1508">
        <f t="shared" si="1559"/>
        <v>0</v>
      </c>
      <c r="BO275" s="1508">
        <f t="shared" si="1559"/>
        <v>0</v>
      </c>
      <c r="BP275" s="1508">
        <f t="shared" si="1559"/>
        <v>0</v>
      </c>
      <c r="BQ275" s="1508">
        <f t="shared" si="1559"/>
        <v>0</v>
      </c>
      <c r="BR275" s="1508">
        <f t="shared" si="1559"/>
        <v>0</v>
      </c>
      <c r="BS275" s="1508">
        <f t="shared" si="1559"/>
        <v>0</v>
      </c>
      <c r="BT275" s="1508">
        <f t="shared" si="1559"/>
        <v>0</v>
      </c>
      <c r="BU275" s="1508">
        <f t="shared" si="1559"/>
        <v>0</v>
      </c>
      <c r="BV275" s="1508">
        <f t="shared" si="1559"/>
        <v>0</v>
      </c>
      <c r="BW275" s="1508">
        <f t="shared" si="1559"/>
        <v>0</v>
      </c>
      <c r="BX275" s="1508">
        <f t="shared" si="1559"/>
        <v>0</v>
      </c>
      <c r="BY275" s="1507">
        <f t="shared" si="1559"/>
        <v>0</v>
      </c>
      <c r="BZ275" s="1508">
        <f t="shared" si="1559"/>
        <v>0</v>
      </c>
      <c r="CA275" s="1508">
        <f t="shared" si="1559"/>
        <v>0</v>
      </c>
      <c r="CB275" s="1508">
        <f t="shared" si="1559"/>
        <v>0</v>
      </c>
      <c r="CC275" s="1508">
        <f t="shared" si="1559"/>
        <v>0</v>
      </c>
      <c r="CD275" s="1508">
        <f t="shared" si="1550"/>
        <v>0</v>
      </c>
      <c r="CE275" s="1508">
        <f t="shared" si="1550"/>
        <v>0</v>
      </c>
      <c r="CF275" s="1508">
        <f t="shared" si="1550"/>
        <v>0</v>
      </c>
      <c r="CG275" s="1508">
        <f t="shared" si="1550"/>
        <v>0</v>
      </c>
      <c r="CH275" s="1508">
        <f t="shared" si="1550"/>
        <v>0</v>
      </c>
      <c r="CI275" s="1508">
        <f t="shared" si="1550"/>
        <v>0</v>
      </c>
      <c r="CJ275" s="1509">
        <f t="shared" si="1550"/>
        <v>0</v>
      </c>
      <c r="CK275" s="1507">
        <f t="shared" si="1550"/>
        <v>0</v>
      </c>
      <c r="CL275" s="1508">
        <f t="shared" si="1550"/>
        <v>0</v>
      </c>
      <c r="CM275" s="1508">
        <f t="shared" si="1550"/>
        <v>0</v>
      </c>
      <c r="CN275" s="1508">
        <f t="shared" si="1550"/>
        <v>0</v>
      </c>
      <c r="CO275" s="1508">
        <f t="shared" si="1550"/>
        <v>0</v>
      </c>
      <c r="CP275" s="1508">
        <f t="shared" si="1550"/>
        <v>0</v>
      </c>
      <c r="CQ275" s="1508">
        <f t="shared" si="1550"/>
        <v>0</v>
      </c>
      <c r="CR275" s="1508">
        <f t="shared" si="1550"/>
        <v>0</v>
      </c>
      <c r="CS275" s="1508">
        <f t="shared" si="1550"/>
        <v>0</v>
      </c>
      <c r="CT275" s="1508">
        <f t="shared" si="1551"/>
        <v>0</v>
      </c>
      <c r="CU275" s="1508">
        <f t="shared" si="1551"/>
        <v>0</v>
      </c>
      <c r="CV275" s="1509">
        <f t="shared" si="1551"/>
        <v>0</v>
      </c>
      <c r="CW275" s="1508">
        <f t="shared" si="1551"/>
        <v>0</v>
      </c>
      <c r="CX275" s="1508">
        <f t="shared" si="1551"/>
        <v>0</v>
      </c>
      <c r="CY275" s="1508">
        <f t="shared" si="1551"/>
        <v>0</v>
      </c>
      <c r="CZ275" s="1508">
        <f t="shared" si="1551"/>
        <v>0</v>
      </c>
      <c r="DA275" s="1508">
        <f t="shared" si="1551"/>
        <v>0</v>
      </c>
      <c r="DB275" s="1508">
        <f t="shared" si="1551"/>
        <v>0</v>
      </c>
      <c r="DC275" s="1508">
        <f t="shared" si="1551"/>
        <v>0</v>
      </c>
      <c r="DD275" s="1508">
        <f t="shared" si="1551"/>
        <v>0</v>
      </c>
      <c r="DE275" s="1508">
        <f t="shared" si="1551"/>
        <v>0</v>
      </c>
      <c r="DF275" s="1508">
        <f t="shared" si="1551"/>
        <v>0</v>
      </c>
      <c r="DG275" s="1508">
        <f t="shared" si="1551"/>
        <v>0</v>
      </c>
      <c r="DH275" s="1509">
        <f t="shared" si="1551"/>
        <v>0</v>
      </c>
      <c r="DI275" s="1508">
        <f t="shared" si="1551"/>
        <v>0</v>
      </c>
      <c r="DJ275" s="1508">
        <f t="shared" si="1552"/>
        <v>0</v>
      </c>
      <c r="DK275" s="1508">
        <f t="shared" si="1552"/>
        <v>0</v>
      </c>
      <c r="DL275" s="1508">
        <f t="shared" si="1552"/>
        <v>0</v>
      </c>
      <c r="DM275" s="1508">
        <f t="shared" si="1552"/>
        <v>0</v>
      </c>
      <c r="DN275" s="1508">
        <f t="shared" si="1552"/>
        <v>0</v>
      </c>
      <c r="DO275" s="1508">
        <f t="shared" si="1552"/>
        <v>0</v>
      </c>
      <c r="DP275" s="1508">
        <f t="shared" si="1552"/>
        <v>0</v>
      </c>
      <c r="DQ275" s="1508">
        <f t="shared" si="1552"/>
        <v>0</v>
      </c>
      <c r="DR275" s="1508">
        <f t="shared" si="1552"/>
        <v>0</v>
      </c>
      <c r="DS275" s="1508">
        <f t="shared" si="1552"/>
        <v>0</v>
      </c>
      <c r="DT275" s="1509">
        <f t="shared" si="1552"/>
        <v>0</v>
      </c>
      <c r="DU275" s="1507">
        <f t="shared" si="1552"/>
        <v>0</v>
      </c>
      <c r="DV275" s="1508">
        <f t="shared" si="1552"/>
        <v>0</v>
      </c>
      <c r="DW275" s="1508">
        <f t="shared" si="1552"/>
        <v>0</v>
      </c>
      <c r="DX275" s="1508">
        <f t="shared" si="1552"/>
        <v>0</v>
      </c>
      <c r="DY275" s="1508">
        <f t="shared" si="1552"/>
        <v>0</v>
      </c>
      <c r="DZ275" s="1508">
        <f t="shared" si="1553"/>
        <v>0</v>
      </c>
      <c r="EA275" s="1508">
        <f t="shared" si="1553"/>
        <v>0</v>
      </c>
      <c r="EB275" s="1508">
        <f t="shared" si="1553"/>
        <v>0</v>
      </c>
      <c r="EC275" s="1508">
        <f t="shared" si="1553"/>
        <v>0</v>
      </c>
      <c r="ED275" s="1508">
        <f t="shared" si="1553"/>
        <v>0</v>
      </c>
      <c r="EE275" s="1508">
        <f t="shared" si="1553"/>
        <v>0</v>
      </c>
      <c r="EF275" s="1508">
        <f t="shared" si="1553"/>
        <v>0</v>
      </c>
      <c r="EG275" s="1507">
        <f t="shared" si="1553"/>
        <v>0</v>
      </c>
      <c r="EH275" s="1508">
        <f t="shared" si="1553"/>
        <v>0</v>
      </c>
      <c r="EI275" s="1508">
        <f t="shared" si="1553"/>
        <v>0</v>
      </c>
      <c r="EJ275" s="1508">
        <f t="shared" si="1553"/>
        <v>0</v>
      </c>
      <c r="EK275" s="1508">
        <f t="shared" si="1553"/>
        <v>0</v>
      </c>
      <c r="EL275" s="1508">
        <f t="shared" si="1553"/>
        <v>0</v>
      </c>
      <c r="EM275" s="1508">
        <f t="shared" si="1553"/>
        <v>0</v>
      </c>
      <c r="EN275" s="1508">
        <f t="shared" si="1553"/>
        <v>0</v>
      </c>
      <c r="EO275" s="1508">
        <f t="shared" si="1553"/>
        <v>0</v>
      </c>
      <c r="EP275" s="1508">
        <f t="shared" si="1554"/>
        <v>0</v>
      </c>
      <c r="EQ275" s="1508">
        <f t="shared" si="1554"/>
        <v>0</v>
      </c>
      <c r="ER275" s="1509">
        <f t="shared" si="1554"/>
        <v>0</v>
      </c>
      <c r="ES275" s="1507">
        <f t="shared" si="1554"/>
        <v>0</v>
      </c>
      <c r="ET275" s="1508">
        <f t="shared" si="1554"/>
        <v>0</v>
      </c>
      <c r="EU275" s="1508">
        <f t="shared" si="1554"/>
        <v>0</v>
      </c>
      <c r="EV275" s="1508">
        <f t="shared" si="1554"/>
        <v>0</v>
      </c>
      <c r="EW275" s="1508">
        <f t="shared" si="1554"/>
        <v>0</v>
      </c>
      <c r="EX275" s="1508">
        <f t="shared" si="1554"/>
        <v>0</v>
      </c>
      <c r="EY275" s="1508">
        <f t="shared" si="1554"/>
        <v>0</v>
      </c>
      <c r="EZ275" s="1508">
        <f t="shared" si="1554"/>
        <v>0</v>
      </c>
      <c r="FA275" s="1508">
        <f t="shared" si="1554"/>
        <v>0</v>
      </c>
      <c r="FB275" s="1508">
        <f t="shared" si="1554"/>
        <v>0</v>
      </c>
      <c r="FC275" s="1508">
        <f t="shared" si="1554"/>
        <v>0</v>
      </c>
      <c r="FD275" s="1509">
        <f t="shared" si="1554"/>
        <v>0</v>
      </c>
      <c r="FE275" s="1508">
        <f t="shared" si="1554"/>
        <v>0</v>
      </c>
      <c r="FF275" s="1508">
        <f t="shared" si="1339"/>
        <v>0</v>
      </c>
      <c r="FG275" s="1508">
        <f t="shared" si="1549"/>
        <v>0</v>
      </c>
      <c r="FH275" s="1508">
        <f t="shared" si="1549"/>
        <v>0</v>
      </c>
      <c r="FI275" s="1508">
        <f t="shared" si="1549"/>
        <v>0</v>
      </c>
      <c r="FJ275" s="1508">
        <f t="shared" si="1549"/>
        <v>0</v>
      </c>
      <c r="FK275" s="1508">
        <f t="shared" si="1549"/>
        <v>0</v>
      </c>
      <c r="FL275" s="1508">
        <f t="shared" si="1549"/>
        <v>0</v>
      </c>
      <c r="FM275" s="1508">
        <f t="shared" si="1549"/>
        <v>0</v>
      </c>
      <c r="FN275" s="1508">
        <f t="shared" si="1549"/>
        <v>0</v>
      </c>
      <c r="FO275" s="1508">
        <f t="shared" si="1549"/>
        <v>0</v>
      </c>
      <c r="FP275" s="1509">
        <f t="shared" si="1549"/>
        <v>0</v>
      </c>
      <c r="FQ275" s="1508">
        <f t="shared" si="1549"/>
        <v>0</v>
      </c>
      <c r="FR275" s="1508">
        <f t="shared" si="1549"/>
        <v>0</v>
      </c>
      <c r="FS275" s="1508">
        <f t="shared" si="1549"/>
        <v>0</v>
      </c>
      <c r="FT275" s="1508">
        <f t="shared" si="1549"/>
        <v>0</v>
      </c>
      <c r="FU275" s="1508">
        <f t="shared" si="1549"/>
        <v>0</v>
      </c>
      <c r="FV275" s="1508">
        <f t="shared" si="1549"/>
        <v>0</v>
      </c>
      <c r="FW275" s="1508">
        <f t="shared" si="1527"/>
        <v>0</v>
      </c>
      <c r="FX275" s="1508">
        <f t="shared" si="1527"/>
        <v>0</v>
      </c>
      <c r="FY275" s="1508">
        <f t="shared" si="1527"/>
        <v>0</v>
      </c>
      <c r="FZ275" s="1508">
        <f t="shared" si="1527"/>
        <v>0</v>
      </c>
      <c r="GA275" s="1508">
        <f t="shared" si="1527"/>
        <v>0</v>
      </c>
      <c r="GB275" s="1509">
        <f t="shared" si="1527"/>
        <v>0</v>
      </c>
      <c r="GC275" s="1506"/>
      <c r="GD275" s="1458">
        <f t="shared" si="1377"/>
        <v>1</v>
      </c>
      <c r="GE275" s="1510">
        <f t="shared" si="1557"/>
        <v>0</v>
      </c>
      <c r="GF275" s="1511">
        <f t="shared" si="1557"/>
        <v>0</v>
      </c>
      <c r="GG275" s="1511">
        <f t="shared" si="1557"/>
        <v>0</v>
      </c>
      <c r="GH275" s="1511">
        <f t="shared" si="1557"/>
        <v>0</v>
      </c>
      <c r="GI275" s="1511">
        <f t="shared" si="1557"/>
        <v>0</v>
      </c>
      <c r="GJ275" s="1511">
        <f t="shared" si="1557"/>
        <v>0</v>
      </c>
      <c r="GK275" s="1511">
        <f t="shared" si="1557"/>
        <v>0</v>
      </c>
      <c r="GL275" s="1511">
        <f t="shared" si="1557"/>
        <v>0</v>
      </c>
      <c r="GM275" s="1511">
        <f t="shared" si="1557"/>
        <v>0</v>
      </c>
      <c r="GN275" s="1512">
        <f t="shared" si="1557"/>
        <v>0</v>
      </c>
      <c r="GO275" s="1513">
        <f t="shared" si="1378"/>
        <v>0</v>
      </c>
      <c r="GP275" s="1506"/>
      <c r="GQ275" s="1510">
        <f t="shared" si="1539"/>
        <v>0</v>
      </c>
      <c r="GR275" s="1511">
        <f t="shared" si="1542"/>
        <v>0</v>
      </c>
      <c r="GS275" s="1511">
        <f t="shared" si="1542"/>
        <v>0</v>
      </c>
      <c r="GT275" s="1511">
        <f t="shared" si="1542"/>
        <v>0</v>
      </c>
      <c r="GU275" s="1511">
        <f t="shared" si="1542"/>
        <v>0</v>
      </c>
      <c r="GV275" s="1511">
        <f t="shared" si="1542"/>
        <v>0</v>
      </c>
      <c r="GW275" s="1511">
        <f t="shared" si="1542"/>
        <v>0</v>
      </c>
      <c r="GX275" s="1511">
        <f t="shared" si="1542"/>
        <v>0</v>
      </c>
      <c r="GY275" s="1511">
        <f t="shared" si="1542"/>
        <v>0</v>
      </c>
      <c r="GZ275" s="1512">
        <f t="shared" si="1542"/>
        <v>0</v>
      </c>
      <c r="HA275" s="1513">
        <f t="shared" si="1379"/>
        <v>0</v>
      </c>
      <c r="HB275" s="1506">
        <f t="shared" si="1380"/>
        <v>1</v>
      </c>
      <c r="HC275" s="1506"/>
      <c r="HD275" s="1508">
        <f t="shared" si="1381"/>
        <v>0</v>
      </c>
      <c r="HE275" s="1460">
        <f t="shared" si="1382"/>
        <v>0</v>
      </c>
      <c r="HF275" s="1460">
        <f t="shared" si="1383"/>
        <v>0</v>
      </c>
      <c r="HG275" s="1460">
        <f t="shared" si="1384"/>
        <v>0</v>
      </c>
      <c r="HH275" s="1460">
        <f t="shared" si="1385"/>
        <v>0</v>
      </c>
      <c r="HI275" s="1460">
        <f t="shared" si="1386"/>
        <v>0</v>
      </c>
      <c r="HJ275" s="1460">
        <f t="shared" si="1387"/>
        <v>0</v>
      </c>
      <c r="HK275" s="1460">
        <f t="shared" si="1388"/>
        <v>0</v>
      </c>
      <c r="HL275" s="1460">
        <f t="shared" si="1389"/>
        <v>0</v>
      </c>
      <c r="HM275" s="1460">
        <f t="shared" si="1390"/>
        <v>0</v>
      </c>
      <c r="HN275" s="1460">
        <f t="shared" si="1391"/>
        <v>0</v>
      </c>
      <c r="HO275" s="1460">
        <f t="shared" si="1392"/>
        <v>0</v>
      </c>
      <c r="HP275" s="1460">
        <f t="shared" si="1393"/>
        <v>0</v>
      </c>
      <c r="HQ275" s="1460">
        <f t="shared" si="1394"/>
        <v>0</v>
      </c>
      <c r="HR275" s="1460">
        <f t="shared" si="1395"/>
        <v>0</v>
      </c>
      <c r="HS275" s="1460">
        <f t="shared" si="1396"/>
        <v>0</v>
      </c>
      <c r="HT275" s="1460">
        <f t="shared" si="1397"/>
        <v>0</v>
      </c>
      <c r="HU275" s="1460">
        <f t="shared" si="1398"/>
        <v>0</v>
      </c>
      <c r="HV275" s="1460">
        <f t="shared" si="1399"/>
        <v>0</v>
      </c>
      <c r="HW275" s="1460">
        <f t="shared" si="1400"/>
        <v>0</v>
      </c>
      <c r="HX275" s="1460">
        <f t="shared" si="1401"/>
        <v>0</v>
      </c>
      <c r="HY275" s="1460">
        <f t="shared" si="1402"/>
        <v>0</v>
      </c>
      <c r="HZ275" s="1460">
        <f t="shared" si="1403"/>
        <v>0</v>
      </c>
      <c r="IA275" s="1460">
        <f t="shared" si="1404"/>
        <v>0</v>
      </c>
      <c r="IB275" s="1460">
        <f t="shared" si="1405"/>
        <v>0</v>
      </c>
      <c r="IC275" s="1460">
        <f t="shared" si="1406"/>
        <v>0</v>
      </c>
      <c r="ID275" s="1460">
        <f t="shared" si="1407"/>
        <v>0</v>
      </c>
      <c r="IE275" s="1460">
        <f t="shared" si="1408"/>
        <v>0</v>
      </c>
      <c r="IF275" s="1460">
        <f t="shared" si="1409"/>
        <v>0</v>
      </c>
      <c r="IG275" s="1460">
        <f t="shared" si="1410"/>
        <v>0</v>
      </c>
      <c r="IH275" s="1460">
        <f t="shared" si="1411"/>
        <v>0</v>
      </c>
      <c r="II275" s="1460">
        <f t="shared" si="1412"/>
        <v>0</v>
      </c>
      <c r="IJ275" s="1460">
        <f t="shared" si="1413"/>
        <v>0</v>
      </c>
      <c r="IK275" s="1460">
        <f t="shared" si="1414"/>
        <v>0</v>
      </c>
      <c r="IL275" s="1460">
        <f t="shared" si="1415"/>
        <v>0</v>
      </c>
      <c r="IM275" s="1460">
        <f t="shared" si="1416"/>
        <v>0</v>
      </c>
      <c r="IN275" s="1460">
        <f t="shared" si="1417"/>
        <v>0</v>
      </c>
      <c r="IO275" s="1460">
        <f t="shared" si="1418"/>
        <v>0</v>
      </c>
      <c r="IP275" s="1460">
        <f t="shared" si="1419"/>
        <v>0</v>
      </c>
      <c r="IQ275" s="1460">
        <f t="shared" si="1420"/>
        <v>0</v>
      </c>
      <c r="IR275" s="1460">
        <f t="shared" si="1421"/>
        <v>0</v>
      </c>
      <c r="IS275" s="1460">
        <f t="shared" si="1422"/>
        <v>0</v>
      </c>
      <c r="IT275" s="1460">
        <f t="shared" si="1423"/>
        <v>0</v>
      </c>
      <c r="IU275" s="1460">
        <f t="shared" si="1424"/>
        <v>0</v>
      </c>
      <c r="IV275" s="1460">
        <f t="shared" si="1425"/>
        <v>0</v>
      </c>
      <c r="IW275" s="1460">
        <f t="shared" si="1426"/>
        <v>0</v>
      </c>
      <c r="IX275" s="1460">
        <f t="shared" si="1427"/>
        <v>0</v>
      </c>
      <c r="IY275" s="1460">
        <f t="shared" si="1428"/>
        <v>0</v>
      </c>
      <c r="IZ275" s="1460">
        <f t="shared" si="1429"/>
        <v>0</v>
      </c>
      <c r="JA275" s="1460">
        <f t="shared" si="1430"/>
        <v>0</v>
      </c>
      <c r="JB275" s="1460">
        <f t="shared" si="1431"/>
        <v>0</v>
      </c>
      <c r="JC275" s="1460">
        <f t="shared" si="1432"/>
        <v>0</v>
      </c>
      <c r="JD275" s="1460">
        <f t="shared" si="1433"/>
        <v>0</v>
      </c>
      <c r="JE275" s="1460">
        <f t="shared" si="1434"/>
        <v>0</v>
      </c>
      <c r="JF275" s="1460">
        <f t="shared" si="1435"/>
        <v>0</v>
      </c>
      <c r="JG275" s="1460">
        <f t="shared" si="1436"/>
        <v>0</v>
      </c>
      <c r="JH275" s="1460">
        <f t="shared" si="1437"/>
        <v>0</v>
      </c>
      <c r="JI275" s="1460">
        <f t="shared" si="1438"/>
        <v>0</v>
      </c>
      <c r="JJ275" s="1460">
        <f t="shared" si="1439"/>
        <v>0</v>
      </c>
      <c r="JK275" s="1460">
        <f t="shared" si="1440"/>
        <v>0</v>
      </c>
      <c r="JL275" s="1460">
        <f t="shared" si="1441"/>
        <v>0</v>
      </c>
      <c r="JM275" s="1460">
        <f t="shared" si="1442"/>
        <v>0</v>
      </c>
      <c r="JN275" s="1460">
        <f t="shared" si="1443"/>
        <v>0</v>
      </c>
      <c r="JO275" s="1460">
        <f t="shared" si="1444"/>
        <v>0</v>
      </c>
      <c r="JP275" s="1460">
        <f t="shared" si="1445"/>
        <v>0</v>
      </c>
      <c r="JQ275" s="1460">
        <f t="shared" si="1446"/>
        <v>0</v>
      </c>
      <c r="JR275" s="1460">
        <f t="shared" si="1447"/>
        <v>0</v>
      </c>
      <c r="JS275" s="1460">
        <f t="shared" si="1448"/>
        <v>0</v>
      </c>
      <c r="JT275" s="1460">
        <f t="shared" si="1449"/>
        <v>0</v>
      </c>
      <c r="JU275" s="1460">
        <f t="shared" si="1450"/>
        <v>0</v>
      </c>
      <c r="JV275" s="1460">
        <f t="shared" si="1451"/>
        <v>0</v>
      </c>
      <c r="JW275" s="1460">
        <f t="shared" si="1452"/>
        <v>0</v>
      </c>
      <c r="JX275" s="1460">
        <f t="shared" si="1453"/>
        <v>0</v>
      </c>
      <c r="JY275" s="1460">
        <f t="shared" si="1454"/>
        <v>0</v>
      </c>
      <c r="JZ275" s="1460">
        <f t="shared" si="1455"/>
        <v>0</v>
      </c>
      <c r="KA275" s="1460">
        <f t="shared" si="1456"/>
        <v>0</v>
      </c>
      <c r="KB275" s="1460">
        <f t="shared" si="1457"/>
        <v>0</v>
      </c>
      <c r="KC275" s="1460">
        <f t="shared" si="1458"/>
        <v>0</v>
      </c>
      <c r="KD275" s="1460">
        <f t="shared" si="1459"/>
        <v>0</v>
      </c>
      <c r="KE275" s="1460">
        <f t="shared" si="1460"/>
        <v>0</v>
      </c>
      <c r="KF275" s="1460">
        <f t="shared" si="1461"/>
        <v>0</v>
      </c>
      <c r="KG275" s="1460">
        <f t="shared" si="1462"/>
        <v>0</v>
      </c>
      <c r="KH275" s="1460">
        <f t="shared" si="1463"/>
        <v>0</v>
      </c>
      <c r="KI275" s="1460">
        <f t="shared" si="1464"/>
        <v>0</v>
      </c>
      <c r="KJ275" s="1460">
        <f t="shared" si="1465"/>
        <v>0</v>
      </c>
      <c r="KK275" s="1460">
        <f t="shared" si="1466"/>
        <v>0</v>
      </c>
      <c r="KL275" s="1460">
        <f t="shared" si="1467"/>
        <v>0</v>
      </c>
      <c r="KM275" s="1460">
        <f t="shared" si="1468"/>
        <v>0</v>
      </c>
      <c r="KN275" s="1460">
        <f t="shared" si="1469"/>
        <v>0</v>
      </c>
      <c r="KO275" s="1460">
        <f t="shared" si="1470"/>
        <v>0</v>
      </c>
      <c r="KP275" s="1460">
        <f t="shared" si="1471"/>
        <v>0</v>
      </c>
      <c r="KQ275" s="1460">
        <f t="shared" si="1472"/>
        <v>0</v>
      </c>
      <c r="KR275" s="1460">
        <f t="shared" si="1473"/>
        <v>0</v>
      </c>
      <c r="KS275" s="1460">
        <f t="shared" si="1474"/>
        <v>0</v>
      </c>
      <c r="KT275" s="1460">
        <f t="shared" si="1475"/>
        <v>0</v>
      </c>
      <c r="KU275" s="1460">
        <f t="shared" si="1476"/>
        <v>0</v>
      </c>
      <c r="KV275" s="1460">
        <f t="shared" si="1477"/>
        <v>0</v>
      </c>
      <c r="KW275" s="1460">
        <f t="shared" si="1478"/>
        <v>0</v>
      </c>
      <c r="KX275" s="1460">
        <f t="shared" si="1479"/>
        <v>0</v>
      </c>
      <c r="KY275" s="1460">
        <f t="shared" si="1480"/>
        <v>0</v>
      </c>
      <c r="KZ275" s="1460">
        <f t="shared" si="1481"/>
        <v>0</v>
      </c>
      <c r="LA275" s="1460">
        <f t="shared" si="1482"/>
        <v>0</v>
      </c>
      <c r="LB275" s="1460">
        <f t="shared" si="1483"/>
        <v>0</v>
      </c>
      <c r="LC275" s="1460">
        <f t="shared" si="1484"/>
        <v>0</v>
      </c>
      <c r="LD275" s="1460">
        <f t="shared" si="1485"/>
        <v>0</v>
      </c>
      <c r="LE275" s="1460">
        <f t="shared" si="1486"/>
        <v>0</v>
      </c>
      <c r="LF275" s="1460">
        <f t="shared" si="1487"/>
        <v>0</v>
      </c>
      <c r="LG275" s="1460">
        <f t="shared" si="1488"/>
        <v>0</v>
      </c>
      <c r="LH275" s="1460">
        <f t="shared" si="1489"/>
        <v>0</v>
      </c>
      <c r="LI275" s="1460">
        <f t="shared" si="1490"/>
        <v>0</v>
      </c>
      <c r="LJ275" s="1460">
        <f t="shared" si="1491"/>
        <v>0</v>
      </c>
      <c r="LK275" s="1460">
        <f t="shared" si="1492"/>
        <v>0</v>
      </c>
      <c r="LL275" s="1460">
        <f t="shared" si="1493"/>
        <v>0</v>
      </c>
      <c r="LM275" s="1460">
        <f t="shared" si="1494"/>
        <v>0</v>
      </c>
      <c r="LN275" s="1460">
        <f t="shared" si="1495"/>
        <v>0</v>
      </c>
      <c r="LO275" s="1460">
        <f t="shared" si="1496"/>
        <v>0</v>
      </c>
      <c r="LP275" s="1460">
        <f t="shared" si="1497"/>
        <v>0</v>
      </c>
      <c r="LQ275" s="1460">
        <f t="shared" si="1498"/>
        <v>0</v>
      </c>
      <c r="LR275" s="1460">
        <f t="shared" si="1499"/>
        <v>0</v>
      </c>
      <c r="LS275" s="1460">
        <f t="shared" si="1500"/>
        <v>0</v>
      </c>
      <c r="LW275" s="1467">
        <f t="shared" si="1501"/>
        <v>0</v>
      </c>
      <c r="LX275" s="1467">
        <f t="shared" si="1502"/>
        <v>0</v>
      </c>
      <c r="LY275" s="1467">
        <f t="shared" si="1503"/>
        <v>0</v>
      </c>
      <c r="LZ275" s="1467">
        <f t="shared" si="1504"/>
        <v>0</v>
      </c>
      <c r="MA275" s="1506"/>
      <c r="MB275" s="1460">
        <f t="shared" si="1505"/>
        <v>0</v>
      </c>
      <c r="MC275" s="1460">
        <f t="shared" si="1560"/>
        <v>0</v>
      </c>
      <c r="MD275" s="1460">
        <f t="shared" si="1560"/>
        <v>0</v>
      </c>
      <c r="ME275" s="1460">
        <f t="shared" si="1560"/>
        <v>0</v>
      </c>
      <c r="MF275" s="1460">
        <f t="shared" si="1560"/>
        <v>0</v>
      </c>
      <c r="MG275" s="1460">
        <f t="shared" si="1560"/>
        <v>0</v>
      </c>
      <c r="MH275" s="1460">
        <f t="shared" si="1560"/>
        <v>0</v>
      </c>
      <c r="MI275" s="1460">
        <f t="shared" si="1560"/>
        <v>0</v>
      </c>
      <c r="MJ275" s="1460">
        <f t="shared" si="1560"/>
        <v>0</v>
      </c>
      <c r="MK275" s="1460">
        <f t="shared" si="1560"/>
        <v>0</v>
      </c>
      <c r="ML275" s="1460">
        <f t="shared" si="1560"/>
        <v>0</v>
      </c>
      <c r="MM275" s="1460">
        <f t="shared" si="1560"/>
        <v>0</v>
      </c>
      <c r="MN275" s="1460">
        <f t="shared" si="1560"/>
        <v>0</v>
      </c>
      <c r="MO275" s="1460">
        <f t="shared" si="1560"/>
        <v>0</v>
      </c>
      <c r="MP275" s="1460">
        <f t="shared" si="1560"/>
        <v>0</v>
      </c>
      <c r="MQ275" s="1460">
        <f t="shared" si="1560"/>
        <v>0</v>
      </c>
      <c r="MR275" s="1460">
        <f t="shared" si="1560"/>
        <v>0</v>
      </c>
      <c r="MS275" s="1460">
        <f t="shared" si="1546"/>
        <v>0</v>
      </c>
      <c r="MT275" s="1460">
        <f t="shared" si="1546"/>
        <v>0</v>
      </c>
      <c r="MU275" s="1460">
        <f t="shared" si="1546"/>
        <v>0</v>
      </c>
      <c r="MV275" s="1460">
        <f t="shared" si="1546"/>
        <v>0</v>
      </c>
      <c r="MW275" s="1460">
        <f t="shared" si="1546"/>
        <v>0</v>
      </c>
      <c r="MX275" s="1460">
        <f t="shared" si="1546"/>
        <v>0</v>
      </c>
      <c r="MY275" s="1460">
        <f t="shared" si="1546"/>
        <v>0</v>
      </c>
      <c r="MZ275" s="1460">
        <f t="shared" si="1546"/>
        <v>0</v>
      </c>
      <c r="NA275" s="1460">
        <f t="shared" si="1546"/>
        <v>0</v>
      </c>
      <c r="NB275" s="1460">
        <f t="shared" si="1546"/>
        <v>0</v>
      </c>
      <c r="NC275" s="1460">
        <f t="shared" si="1546"/>
        <v>0</v>
      </c>
      <c r="ND275" s="1460">
        <f t="shared" si="1546"/>
        <v>0</v>
      </c>
      <c r="NE275" s="1460">
        <f t="shared" si="1546"/>
        <v>0</v>
      </c>
      <c r="NF275" s="1460">
        <f t="shared" si="1546"/>
        <v>0</v>
      </c>
      <c r="NG275" s="1460">
        <f t="shared" si="1546"/>
        <v>0</v>
      </c>
      <c r="NH275" s="1460">
        <f t="shared" si="1546"/>
        <v>0</v>
      </c>
      <c r="NI275" s="1460">
        <f t="shared" si="1547"/>
        <v>0</v>
      </c>
      <c r="NJ275" s="1460">
        <f t="shared" si="1547"/>
        <v>0</v>
      </c>
      <c r="NK275" s="1460">
        <f t="shared" si="1547"/>
        <v>0</v>
      </c>
      <c r="NL275" s="1460">
        <f t="shared" si="1547"/>
        <v>0</v>
      </c>
      <c r="NM275" s="1460">
        <f t="shared" si="1547"/>
        <v>0</v>
      </c>
      <c r="NN275" s="1460">
        <f t="shared" si="1547"/>
        <v>0</v>
      </c>
      <c r="NO275" s="1460">
        <f t="shared" si="1547"/>
        <v>0</v>
      </c>
      <c r="NP275" s="1460">
        <f t="shared" si="1547"/>
        <v>0</v>
      </c>
      <c r="NQ275" s="1460">
        <f t="shared" si="1547"/>
        <v>0</v>
      </c>
      <c r="NR275" s="1460">
        <f t="shared" si="1547"/>
        <v>0</v>
      </c>
      <c r="NS275" s="1460">
        <f t="shared" si="1547"/>
        <v>0</v>
      </c>
      <c r="NT275" s="1460">
        <f t="shared" si="1547"/>
        <v>0</v>
      </c>
      <c r="NU275" s="1460">
        <f t="shared" si="1547"/>
        <v>0</v>
      </c>
      <c r="NV275" s="1460">
        <f t="shared" si="1547"/>
        <v>0</v>
      </c>
      <c r="NW275" s="1460">
        <f t="shared" si="1547"/>
        <v>0</v>
      </c>
      <c r="NX275" s="1460">
        <f t="shared" si="1547"/>
        <v>0</v>
      </c>
      <c r="NY275" s="1460">
        <f t="shared" si="1548"/>
        <v>0</v>
      </c>
      <c r="NZ275" s="1460">
        <f t="shared" si="1548"/>
        <v>0</v>
      </c>
      <c r="OA275" s="1460">
        <f t="shared" si="1548"/>
        <v>0</v>
      </c>
      <c r="OB275" s="1460">
        <f t="shared" si="1548"/>
        <v>0</v>
      </c>
      <c r="OC275" s="1460">
        <f t="shared" si="1548"/>
        <v>0</v>
      </c>
      <c r="OD275" s="1460">
        <f t="shared" si="1548"/>
        <v>0</v>
      </c>
      <c r="OE275" s="1460">
        <f t="shared" si="1548"/>
        <v>0</v>
      </c>
      <c r="OF275" s="1460">
        <f t="shared" si="1548"/>
        <v>0</v>
      </c>
      <c r="OG275" s="1460">
        <f t="shared" si="1548"/>
        <v>0</v>
      </c>
      <c r="OH275" s="1460">
        <f t="shared" si="1548"/>
        <v>0</v>
      </c>
      <c r="OI275" s="1460">
        <f t="shared" si="1548"/>
        <v>0</v>
      </c>
      <c r="OJ275" s="1460">
        <f t="shared" si="1548"/>
        <v>0</v>
      </c>
      <c r="OK275" s="1460">
        <f t="shared" si="1548"/>
        <v>0</v>
      </c>
      <c r="OL275" s="1460">
        <f t="shared" si="1548"/>
        <v>0</v>
      </c>
      <c r="OM275" s="1460">
        <f t="shared" si="1548"/>
        <v>0</v>
      </c>
      <c r="ON275" s="1460">
        <f t="shared" si="1548"/>
        <v>0</v>
      </c>
      <c r="OO275" s="1460">
        <f t="shared" si="1513"/>
        <v>0</v>
      </c>
      <c r="OP275" s="1460">
        <f t="shared" si="1513"/>
        <v>0</v>
      </c>
      <c r="OQ275" s="1460">
        <f t="shared" si="1513"/>
        <v>0</v>
      </c>
      <c r="OR275" s="1460">
        <f t="shared" si="1513"/>
        <v>0</v>
      </c>
      <c r="OS275" s="1460">
        <f t="shared" si="1513"/>
        <v>0</v>
      </c>
      <c r="OT275" s="1460">
        <f t="shared" si="1513"/>
        <v>0</v>
      </c>
      <c r="OU275" s="1460">
        <f t="shared" si="1513"/>
        <v>0</v>
      </c>
      <c r="OV275" s="1460">
        <f t="shared" si="1513"/>
        <v>0</v>
      </c>
      <c r="OW275" s="1460">
        <f t="shared" si="1513"/>
        <v>0</v>
      </c>
      <c r="OX275" s="1460">
        <f t="shared" si="1513"/>
        <v>0</v>
      </c>
      <c r="OY275" s="1460">
        <f t="shared" si="1513"/>
        <v>0</v>
      </c>
      <c r="OZ275" s="1460">
        <f t="shared" si="1513"/>
        <v>0</v>
      </c>
      <c r="PA275" s="1460">
        <f t="shared" si="1562"/>
        <v>0</v>
      </c>
      <c r="PB275" s="1460">
        <f t="shared" si="1562"/>
        <v>0</v>
      </c>
      <c r="PC275" s="1460">
        <f t="shared" si="1562"/>
        <v>0</v>
      </c>
      <c r="PD275" s="1460">
        <f t="shared" si="1562"/>
        <v>0</v>
      </c>
      <c r="PE275" s="1460">
        <f t="shared" si="1562"/>
        <v>0</v>
      </c>
      <c r="PF275" s="1460">
        <f t="shared" si="1563"/>
        <v>0</v>
      </c>
      <c r="PG275" s="1460">
        <f t="shared" si="1563"/>
        <v>0</v>
      </c>
      <c r="PH275" s="1460">
        <f t="shared" si="1563"/>
        <v>0</v>
      </c>
      <c r="PI275" s="1460">
        <f t="shared" si="1563"/>
        <v>0</v>
      </c>
      <c r="PJ275" s="1460">
        <f t="shared" si="1563"/>
        <v>0</v>
      </c>
      <c r="PK275" s="1460">
        <f t="shared" si="1563"/>
        <v>0</v>
      </c>
      <c r="PL275" s="1460">
        <f t="shared" si="1563"/>
        <v>0</v>
      </c>
      <c r="PM275" s="1460">
        <f t="shared" si="1563"/>
        <v>0</v>
      </c>
      <c r="PN275" s="1460">
        <f t="shared" si="1563"/>
        <v>0</v>
      </c>
      <c r="PO275" s="1460">
        <f t="shared" si="1563"/>
        <v>0</v>
      </c>
      <c r="PP275" s="1460">
        <f t="shared" si="1563"/>
        <v>0</v>
      </c>
      <c r="PQ275" s="1460">
        <f t="shared" si="1563"/>
        <v>0</v>
      </c>
      <c r="PR275" s="1460">
        <f t="shared" si="1563"/>
        <v>0</v>
      </c>
      <c r="PS275" s="1460">
        <f t="shared" si="1563"/>
        <v>0</v>
      </c>
      <c r="PT275" s="1460">
        <f t="shared" si="1563"/>
        <v>0</v>
      </c>
      <c r="PU275" s="1460">
        <f t="shared" si="1563"/>
        <v>0</v>
      </c>
      <c r="PV275" s="1460">
        <f t="shared" si="1564"/>
        <v>0</v>
      </c>
      <c r="PW275" s="1460">
        <f t="shared" si="1564"/>
        <v>0</v>
      </c>
      <c r="PX275" s="1460">
        <f t="shared" si="1564"/>
        <v>0</v>
      </c>
      <c r="PY275" s="1460">
        <f t="shared" si="1564"/>
        <v>0</v>
      </c>
      <c r="PZ275" s="1460">
        <f t="shared" si="1564"/>
        <v>0</v>
      </c>
      <c r="QA275" s="1460">
        <f t="shared" si="1564"/>
        <v>0</v>
      </c>
      <c r="QB275" s="1460">
        <f t="shared" si="1564"/>
        <v>0</v>
      </c>
      <c r="QC275" s="1460">
        <f t="shared" si="1564"/>
        <v>0</v>
      </c>
      <c r="QD275" s="1460">
        <f t="shared" si="1564"/>
        <v>0</v>
      </c>
      <c r="QE275" s="1460">
        <f t="shared" si="1564"/>
        <v>0</v>
      </c>
      <c r="QF275" s="1460">
        <f t="shared" si="1564"/>
        <v>0</v>
      </c>
      <c r="QG275" s="1460">
        <f t="shared" si="1564"/>
        <v>0</v>
      </c>
      <c r="QH275" s="1460">
        <f t="shared" si="1564"/>
        <v>0</v>
      </c>
      <c r="QI275" s="1460">
        <f t="shared" si="1564"/>
        <v>0</v>
      </c>
      <c r="QJ275" s="1460">
        <f t="shared" si="1564"/>
        <v>0</v>
      </c>
      <c r="QK275" s="1460">
        <f t="shared" si="1564"/>
        <v>0</v>
      </c>
      <c r="QL275" s="1460">
        <f t="shared" si="1532"/>
        <v>0</v>
      </c>
      <c r="QM275" s="1460">
        <f t="shared" si="1532"/>
        <v>0</v>
      </c>
      <c r="QN275" s="1460">
        <f t="shared" si="1532"/>
        <v>0</v>
      </c>
      <c r="QO275" s="1460">
        <f t="shared" si="1532"/>
        <v>0</v>
      </c>
      <c r="QP275" s="1460">
        <f t="shared" si="1532"/>
        <v>0</v>
      </c>
      <c r="QQ275" s="1460">
        <f t="shared" si="1532"/>
        <v>0</v>
      </c>
    </row>
    <row r="276" spans="1:459" s="1466" customFormat="1" ht="22.5" customHeight="1">
      <c r="A276" s="1468"/>
      <c r="B276" s="1469"/>
      <c r="C276" s="1469"/>
      <c r="D276" s="1470"/>
      <c r="E276" s="1471"/>
      <c r="F276" s="1472"/>
      <c r="G276" s="1472"/>
      <c r="H276" s="1473">
        <f t="shared" si="1342"/>
        <v>0</v>
      </c>
      <c r="I276" s="1474">
        <v>0</v>
      </c>
      <c r="J276" s="1475">
        <f t="shared" si="1556"/>
        <v>0</v>
      </c>
      <c r="K276" s="1476">
        <v>0</v>
      </c>
      <c r="L276" s="1477">
        <f t="shared" si="1343"/>
        <v>0</v>
      </c>
      <c r="M276" s="1477">
        <f t="shared" si="1344"/>
        <v>0</v>
      </c>
      <c r="N276" s="1478"/>
      <c r="O276" s="1479">
        <v>0</v>
      </c>
      <c r="P276" s="1480">
        <v>0</v>
      </c>
      <c r="Q276" s="1828">
        <v>0</v>
      </c>
      <c r="R276" s="1831">
        <f t="shared" si="1345"/>
        <v>0</v>
      </c>
      <c r="S276" s="1481">
        <f>IF(AND(SUM(O276:Q276)=0,N276="NNN"),MIN('Operating History and Pro Forma'!$M$33,'Operating History and Pro Forma'!$T$15)*D276,SUM(O276:Q276)*D276)</f>
        <v>0</v>
      </c>
      <c r="T276" s="1482">
        <f t="shared" si="1346"/>
        <v>0</v>
      </c>
      <c r="U276" s="1483">
        <f t="shared" si="1347"/>
        <v>0</v>
      </c>
      <c r="V276" s="1480"/>
      <c r="W276" s="1514"/>
      <c r="X276" s="1486" t="str">
        <f t="shared" si="1348"/>
        <v/>
      </c>
      <c r="Y276" s="1487">
        <f t="shared" si="1349"/>
        <v>0</v>
      </c>
      <c r="Z276" s="1488"/>
      <c r="AA276" s="1488"/>
      <c r="AB276" s="1488"/>
      <c r="AC276" s="1488"/>
      <c r="AD276" s="1489">
        <f t="shared" si="1350"/>
        <v>0</v>
      </c>
      <c r="AE276" s="1490" t="str">
        <f t="shared" si="1351"/>
        <v/>
      </c>
      <c r="AF276" s="1491">
        <f t="shared" si="1352"/>
        <v>0</v>
      </c>
      <c r="AG276" s="1492">
        <f t="shared" si="1353"/>
        <v>0</v>
      </c>
      <c r="AH276" s="1493">
        <f t="shared" si="1526"/>
        <v>0</v>
      </c>
      <c r="AI276" s="1493">
        <f t="shared" si="1526"/>
        <v>0</v>
      </c>
      <c r="AJ276" s="1494">
        <f t="shared" si="1526"/>
        <v>0</v>
      </c>
      <c r="AK276" s="1494">
        <f t="shared" si="1526"/>
        <v>0</v>
      </c>
      <c r="AL276" s="1495">
        <f t="shared" si="1526"/>
        <v>0</v>
      </c>
      <c r="AM276" s="1496">
        <f t="shared" si="1526"/>
        <v>0</v>
      </c>
      <c r="AN276" s="1497">
        <f t="shared" si="1555"/>
        <v>0</v>
      </c>
      <c r="AO276" s="1498">
        <f t="shared" si="1561"/>
        <v>0</v>
      </c>
      <c r="AP276" s="1499">
        <f t="shared" si="1354"/>
        <v>0</v>
      </c>
      <c r="AQ276" s="1500">
        <f t="shared" si="1355"/>
        <v>0</v>
      </c>
      <c r="AR276" s="1501">
        <f t="shared" si="1356"/>
        <v>0</v>
      </c>
      <c r="AS276" s="1498">
        <f t="shared" si="1558"/>
        <v>0</v>
      </c>
      <c r="AT276" s="1501">
        <f t="shared" si="1357"/>
        <v>0</v>
      </c>
      <c r="AU276" s="1498">
        <f t="shared" si="1358"/>
        <v>1</v>
      </c>
      <c r="AV276" s="1498">
        <f t="shared" si="1359"/>
        <v>2</v>
      </c>
      <c r="AW276" s="1499">
        <f t="shared" si="1360"/>
        <v>0</v>
      </c>
      <c r="AX276" s="1502">
        <f t="shared" si="1361"/>
        <v>0</v>
      </c>
      <c r="AY276" s="1503">
        <f t="shared" si="1362"/>
        <v>0</v>
      </c>
      <c r="AZ276" s="1498">
        <f t="shared" si="1363"/>
        <v>2</v>
      </c>
      <c r="BA276" s="1498">
        <f t="shared" si="1364"/>
        <v>3</v>
      </c>
      <c r="BB276" s="1499">
        <f t="shared" si="1365"/>
        <v>0</v>
      </c>
      <c r="BC276" s="1502">
        <f t="shared" si="1366"/>
        <v>0</v>
      </c>
      <c r="BD276" s="1503">
        <f t="shared" si="1367"/>
        <v>0</v>
      </c>
      <c r="BE276" s="1498">
        <f t="shared" si="1368"/>
        <v>3</v>
      </c>
      <c r="BF276" s="1498">
        <f t="shared" si="1369"/>
        <v>4</v>
      </c>
      <c r="BG276" s="1499">
        <f t="shared" si="1370"/>
        <v>0</v>
      </c>
      <c r="BH276" s="1502">
        <f t="shared" si="1371"/>
        <v>0</v>
      </c>
      <c r="BI276" s="1502">
        <f t="shared" si="1372"/>
        <v>0</v>
      </c>
      <c r="BJ276" s="1504">
        <f t="shared" si="1373"/>
        <v>1900</v>
      </c>
      <c r="BK276" s="1505" t="str">
        <f t="shared" si="1374"/>
        <v/>
      </c>
      <c r="BL276" s="1506"/>
      <c r="BM276" s="1507">
        <f t="shared" si="1375"/>
        <v>0</v>
      </c>
      <c r="BN276" s="1508">
        <f t="shared" si="1559"/>
        <v>0</v>
      </c>
      <c r="BO276" s="1508">
        <f t="shared" si="1559"/>
        <v>0</v>
      </c>
      <c r="BP276" s="1508">
        <f t="shared" si="1559"/>
        <v>0</v>
      </c>
      <c r="BQ276" s="1508">
        <f t="shared" si="1559"/>
        <v>0</v>
      </c>
      <c r="BR276" s="1508">
        <f t="shared" si="1559"/>
        <v>0</v>
      </c>
      <c r="BS276" s="1508">
        <f t="shared" si="1559"/>
        <v>0</v>
      </c>
      <c r="BT276" s="1508">
        <f t="shared" si="1559"/>
        <v>0</v>
      </c>
      <c r="BU276" s="1508">
        <f t="shared" si="1559"/>
        <v>0</v>
      </c>
      <c r="BV276" s="1508">
        <f t="shared" si="1559"/>
        <v>0</v>
      </c>
      <c r="BW276" s="1508">
        <f t="shared" si="1559"/>
        <v>0</v>
      </c>
      <c r="BX276" s="1508">
        <f t="shared" si="1559"/>
        <v>0</v>
      </c>
      <c r="BY276" s="1507">
        <f t="shared" si="1559"/>
        <v>0</v>
      </c>
      <c r="BZ276" s="1508">
        <f t="shared" si="1559"/>
        <v>0</v>
      </c>
      <c r="CA276" s="1508">
        <f t="shared" si="1559"/>
        <v>0</v>
      </c>
      <c r="CB276" s="1508">
        <f t="shared" si="1559"/>
        <v>0</v>
      </c>
      <c r="CC276" s="1508">
        <f t="shared" si="1559"/>
        <v>0</v>
      </c>
      <c r="CD276" s="1508">
        <f t="shared" si="1550"/>
        <v>0</v>
      </c>
      <c r="CE276" s="1508">
        <f t="shared" si="1550"/>
        <v>0</v>
      </c>
      <c r="CF276" s="1508">
        <f t="shared" si="1550"/>
        <v>0</v>
      </c>
      <c r="CG276" s="1508">
        <f t="shared" si="1550"/>
        <v>0</v>
      </c>
      <c r="CH276" s="1508">
        <f t="shared" si="1550"/>
        <v>0</v>
      </c>
      <c r="CI276" s="1508">
        <f t="shared" si="1550"/>
        <v>0</v>
      </c>
      <c r="CJ276" s="1509">
        <f t="shared" si="1550"/>
        <v>0</v>
      </c>
      <c r="CK276" s="1507">
        <f t="shared" si="1550"/>
        <v>0</v>
      </c>
      <c r="CL276" s="1508">
        <f t="shared" si="1550"/>
        <v>0</v>
      </c>
      <c r="CM276" s="1508">
        <f t="shared" si="1550"/>
        <v>0</v>
      </c>
      <c r="CN276" s="1508">
        <f t="shared" si="1550"/>
        <v>0</v>
      </c>
      <c r="CO276" s="1508">
        <f t="shared" si="1550"/>
        <v>0</v>
      </c>
      <c r="CP276" s="1508">
        <f t="shared" si="1550"/>
        <v>0</v>
      </c>
      <c r="CQ276" s="1508">
        <f t="shared" si="1550"/>
        <v>0</v>
      </c>
      <c r="CR276" s="1508">
        <f t="shared" si="1550"/>
        <v>0</v>
      </c>
      <c r="CS276" s="1508">
        <f t="shared" si="1550"/>
        <v>0</v>
      </c>
      <c r="CT276" s="1508">
        <f t="shared" si="1551"/>
        <v>0</v>
      </c>
      <c r="CU276" s="1508">
        <f t="shared" si="1551"/>
        <v>0</v>
      </c>
      <c r="CV276" s="1509">
        <f t="shared" si="1551"/>
        <v>0</v>
      </c>
      <c r="CW276" s="1508">
        <f t="shared" si="1551"/>
        <v>0</v>
      </c>
      <c r="CX276" s="1508">
        <f t="shared" si="1551"/>
        <v>0</v>
      </c>
      <c r="CY276" s="1508">
        <f t="shared" si="1551"/>
        <v>0</v>
      </c>
      <c r="CZ276" s="1508">
        <f t="shared" si="1551"/>
        <v>0</v>
      </c>
      <c r="DA276" s="1508">
        <f t="shared" si="1551"/>
        <v>0</v>
      </c>
      <c r="DB276" s="1508">
        <f t="shared" si="1551"/>
        <v>0</v>
      </c>
      <c r="DC276" s="1508">
        <f t="shared" si="1551"/>
        <v>0</v>
      </c>
      <c r="DD276" s="1508">
        <f t="shared" si="1551"/>
        <v>0</v>
      </c>
      <c r="DE276" s="1508">
        <f t="shared" si="1551"/>
        <v>0</v>
      </c>
      <c r="DF276" s="1508">
        <f t="shared" si="1551"/>
        <v>0</v>
      </c>
      <c r="DG276" s="1508">
        <f t="shared" si="1551"/>
        <v>0</v>
      </c>
      <c r="DH276" s="1509">
        <f t="shared" si="1551"/>
        <v>0</v>
      </c>
      <c r="DI276" s="1508">
        <f t="shared" si="1551"/>
        <v>0</v>
      </c>
      <c r="DJ276" s="1508">
        <f t="shared" si="1552"/>
        <v>0</v>
      </c>
      <c r="DK276" s="1508">
        <f t="shared" si="1552"/>
        <v>0</v>
      </c>
      <c r="DL276" s="1508">
        <f t="shared" si="1552"/>
        <v>0</v>
      </c>
      <c r="DM276" s="1508">
        <f t="shared" si="1552"/>
        <v>0</v>
      </c>
      <c r="DN276" s="1508">
        <f t="shared" si="1552"/>
        <v>0</v>
      </c>
      <c r="DO276" s="1508">
        <f t="shared" si="1552"/>
        <v>0</v>
      </c>
      <c r="DP276" s="1508">
        <f t="shared" si="1552"/>
        <v>0</v>
      </c>
      <c r="DQ276" s="1508">
        <f t="shared" si="1552"/>
        <v>0</v>
      </c>
      <c r="DR276" s="1508">
        <f t="shared" si="1552"/>
        <v>0</v>
      </c>
      <c r="DS276" s="1508">
        <f t="shared" si="1552"/>
        <v>0</v>
      </c>
      <c r="DT276" s="1509">
        <f t="shared" si="1552"/>
        <v>0</v>
      </c>
      <c r="DU276" s="1507">
        <f t="shared" si="1552"/>
        <v>0</v>
      </c>
      <c r="DV276" s="1508">
        <f t="shared" si="1552"/>
        <v>0</v>
      </c>
      <c r="DW276" s="1508">
        <f t="shared" si="1552"/>
        <v>0</v>
      </c>
      <c r="DX276" s="1508">
        <f t="shared" si="1552"/>
        <v>0</v>
      </c>
      <c r="DY276" s="1508">
        <f t="shared" si="1552"/>
        <v>0</v>
      </c>
      <c r="DZ276" s="1508">
        <f t="shared" si="1553"/>
        <v>0</v>
      </c>
      <c r="EA276" s="1508">
        <f t="shared" si="1553"/>
        <v>0</v>
      </c>
      <c r="EB276" s="1508">
        <f t="shared" si="1553"/>
        <v>0</v>
      </c>
      <c r="EC276" s="1508">
        <f t="shared" si="1553"/>
        <v>0</v>
      </c>
      <c r="ED276" s="1508">
        <f t="shared" si="1553"/>
        <v>0</v>
      </c>
      <c r="EE276" s="1508">
        <f t="shared" si="1553"/>
        <v>0</v>
      </c>
      <c r="EF276" s="1508">
        <f t="shared" si="1553"/>
        <v>0</v>
      </c>
      <c r="EG276" s="1507">
        <f t="shared" si="1553"/>
        <v>0</v>
      </c>
      <c r="EH276" s="1508">
        <f t="shared" si="1553"/>
        <v>0</v>
      </c>
      <c r="EI276" s="1508">
        <f t="shared" si="1553"/>
        <v>0</v>
      </c>
      <c r="EJ276" s="1508">
        <f t="shared" si="1553"/>
        <v>0</v>
      </c>
      <c r="EK276" s="1508">
        <f t="shared" si="1553"/>
        <v>0</v>
      </c>
      <c r="EL276" s="1508">
        <f t="shared" si="1553"/>
        <v>0</v>
      </c>
      <c r="EM276" s="1508">
        <f t="shared" si="1553"/>
        <v>0</v>
      </c>
      <c r="EN276" s="1508">
        <f t="shared" si="1553"/>
        <v>0</v>
      </c>
      <c r="EO276" s="1508">
        <f t="shared" si="1553"/>
        <v>0</v>
      </c>
      <c r="EP276" s="1508">
        <f t="shared" si="1554"/>
        <v>0</v>
      </c>
      <c r="EQ276" s="1508">
        <f t="shared" si="1554"/>
        <v>0</v>
      </c>
      <c r="ER276" s="1509">
        <f t="shared" si="1554"/>
        <v>0</v>
      </c>
      <c r="ES276" s="1507">
        <f t="shared" si="1554"/>
        <v>0</v>
      </c>
      <c r="ET276" s="1508">
        <f t="shared" si="1554"/>
        <v>0</v>
      </c>
      <c r="EU276" s="1508">
        <f t="shared" si="1554"/>
        <v>0</v>
      </c>
      <c r="EV276" s="1508">
        <f t="shared" si="1554"/>
        <v>0</v>
      </c>
      <c r="EW276" s="1508">
        <f t="shared" si="1554"/>
        <v>0</v>
      </c>
      <c r="EX276" s="1508">
        <f t="shared" si="1554"/>
        <v>0</v>
      </c>
      <c r="EY276" s="1508">
        <f t="shared" si="1554"/>
        <v>0</v>
      </c>
      <c r="EZ276" s="1508">
        <f t="shared" si="1554"/>
        <v>0</v>
      </c>
      <c r="FA276" s="1508">
        <f t="shared" si="1554"/>
        <v>0</v>
      </c>
      <c r="FB276" s="1508">
        <f t="shared" si="1554"/>
        <v>0</v>
      </c>
      <c r="FC276" s="1508">
        <f t="shared" si="1554"/>
        <v>0</v>
      </c>
      <c r="FD276" s="1509">
        <f t="shared" si="1554"/>
        <v>0</v>
      </c>
      <c r="FE276" s="1508">
        <f t="shared" si="1554"/>
        <v>0</v>
      </c>
      <c r="FF276" s="1508">
        <f t="shared" si="1339"/>
        <v>0</v>
      </c>
      <c r="FG276" s="1508">
        <f t="shared" si="1549"/>
        <v>0</v>
      </c>
      <c r="FH276" s="1508">
        <f t="shared" si="1549"/>
        <v>0</v>
      </c>
      <c r="FI276" s="1508">
        <f t="shared" si="1549"/>
        <v>0</v>
      </c>
      <c r="FJ276" s="1508">
        <f t="shared" si="1549"/>
        <v>0</v>
      </c>
      <c r="FK276" s="1508">
        <f t="shared" si="1549"/>
        <v>0</v>
      </c>
      <c r="FL276" s="1508">
        <f t="shared" si="1549"/>
        <v>0</v>
      </c>
      <c r="FM276" s="1508">
        <f t="shared" si="1549"/>
        <v>0</v>
      </c>
      <c r="FN276" s="1508">
        <f t="shared" si="1549"/>
        <v>0</v>
      </c>
      <c r="FO276" s="1508">
        <f t="shared" si="1549"/>
        <v>0</v>
      </c>
      <c r="FP276" s="1509">
        <f t="shared" si="1549"/>
        <v>0</v>
      </c>
      <c r="FQ276" s="1508">
        <f t="shared" si="1549"/>
        <v>0</v>
      </c>
      <c r="FR276" s="1508">
        <f t="shared" si="1549"/>
        <v>0</v>
      </c>
      <c r="FS276" s="1508">
        <f t="shared" si="1549"/>
        <v>0</v>
      </c>
      <c r="FT276" s="1508">
        <f t="shared" si="1549"/>
        <v>0</v>
      </c>
      <c r="FU276" s="1508">
        <f t="shared" si="1549"/>
        <v>0</v>
      </c>
      <c r="FV276" s="1508">
        <f t="shared" si="1549"/>
        <v>0</v>
      </c>
      <c r="FW276" s="1508">
        <f t="shared" si="1527"/>
        <v>0</v>
      </c>
      <c r="FX276" s="1508">
        <f t="shared" si="1527"/>
        <v>0</v>
      </c>
      <c r="FY276" s="1508">
        <f t="shared" si="1527"/>
        <v>0</v>
      </c>
      <c r="FZ276" s="1508">
        <f t="shared" si="1527"/>
        <v>0</v>
      </c>
      <c r="GA276" s="1508">
        <f t="shared" si="1527"/>
        <v>0</v>
      </c>
      <c r="GB276" s="1509">
        <f t="shared" si="1527"/>
        <v>0</v>
      </c>
      <c r="GC276" s="1506"/>
      <c r="GD276" s="1458">
        <f t="shared" si="1377"/>
        <v>1</v>
      </c>
      <c r="GE276" s="1510">
        <f t="shared" si="1557"/>
        <v>0</v>
      </c>
      <c r="GF276" s="1511">
        <f t="shared" si="1557"/>
        <v>0</v>
      </c>
      <c r="GG276" s="1511">
        <f t="shared" si="1557"/>
        <v>0</v>
      </c>
      <c r="GH276" s="1511">
        <f t="shared" si="1557"/>
        <v>0</v>
      </c>
      <c r="GI276" s="1511">
        <f t="shared" si="1557"/>
        <v>0</v>
      </c>
      <c r="GJ276" s="1511">
        <f t="shared" si="1557"/>
        <v>0</v>
      </c>
      <c r="GK276" s="1511">
        <f t="shared" si="1557"/>
        <v>0</v>
      </c>
      <c r="GL276" s="1511">
        <f t="shared" si="1557"/>
        <v>0</v>
      </c>
      <c r="GM276" s="1511">
        <f t="shared" si="1557"/>
        <v>0</v>
      </c>
      <c r="GN276" s="1512">
        <f t="shared" si="1557"/>
        <v>0</v>
      </c>
      <c r="GO276" s="1513">
        <f t="shared" si="1378"/>
        <v>0</v>
      </c>
      <c r="GP276" s="1506"/>
      <c r="GQ276" s="1510">
        <f t="shared" si="1539"/>
        <v>0</v>
      </c>
      <c r="GR276" s="1511">
        <f t="shared" si="1542"/>
        <v>0</v>
      </c>
      <c r="GS276" s="1511">
        <f t="shared" si="1542"/>
        <v>0</v>
      </c>
      <c r="GT276" s="1511">
        <f t="shared" si="1542"/>
        <v>0</v>
      </c>
      <c r="GU276" s="1511">
        <f t="shared" si="1542"/>
        <v>0</v>
      </c>
      <c r="GV276" s="1511">
        <f t="shared" si="1542"/>
        <v>0</v>
      </c>
      <c r="GW276" s="1511">
        <f t="shared" si="1542"/>
        <v>0</v>
      </c>
      <c r="GX276" s="1511">
        <f t="shared" si="1542"/>
        <v>0</v>
      </c>
      <c r="GY276" s="1511">
        <f t="shared" si="1542"/>
        <v>0</v>
      </c>
      <c r="GZ276" s="1512">
        <f t="shared" si="1542"/>
        <v>0</v>
      </c>
      <c r="HA276" s="1513">
        <f t="shared" si="1379"/>
        <v>0</v>
      </c>
      <c r="HB276" s="1506">
        <f t="shared" si="1380"/>
        <v>1</v>
      </c>
      <c r="HC276" s="1506"/>
      <c r="HD276" s="1508">
        <f t="shared" si="1381"/>
        <v>0</v>
      </c>
      <c r="HE276" s="1460">
        <f t="shared" si="1382"/>
        <v>0</v>
      </c>
      <c r="HF276" s="1460">
        <f t="shared" si="1383"/>
        <v>0</v>
      </c>
      <c r="HG276" s="1460">
        <f t="shared" si="1384"/>
        <v>0</v>
      </c>
      <c r="HH276" s="1460">
        <f t="shared" si="1385"/>
        <v>0</v>
      </c>
      <c r="HI276" s="1460">
        <f t="shared" si="1386"/>
        <v>0</v>
      </c>
      <c r="HJ276" s="1460">
        <f t="shared" si="1387"/>
        <v>0</v>
      </c>
      <c r="HK276" s="1460">
        <f t="shared" si="1388"/>
        <v>0</v>
      </c>
      <c r="HL276" s="1460">
        <f t="shared" si="1389"/>
        <v>0</v>
      </c>
      <c r="HM276" s="1460">
        <f t="shared" si="1390"/>
        <v>0</v>
      </c>
      <c r="HN276" s="1460">
        <f t="shared" si="1391"/>
        <v>0</v>
      </c>
      <c r="HO276" s="1460">
        <f t="shared" si="1392"/>
        <v>0</v>
      </c>
      <c r="HP276" s="1460">
        <f t="shared" si="1393"/>
        <v>0</v>
      </c>
      <c r="HQ276" s="1460">
        <f t="shared" si="1394"/>
        <v>0</v>
      </c>
      <c r="HR276" s="1460">
        <f t="shared" si="1395"/>
        <v>0</v>
      </c>
      <c r="HS276" s="1460">
        <f t="shared" si="1396"/>
        <v>0</v>
      </c>
      <c r="HT276" s="1460">
        <f t="shared" si="1397"/>
        <v>0</v>
      </c>
      <c r="HU276" s="1460">
        <f t="shared" si="1398"/>
        <v>0</v>
      </c>
      <c r="HV276" s="1460">
        <f t="shared" si="1399"/>
        <v>0</v>
      </c>
      <c r="HW276" s="1460">
        <f t="shared" si="1400"/>
        <v>0</v>
      </c>
      <c r="HX276" s="1460">
        <f t="shared" si="1401"/>
        <v>0</v>
      </c>
      <c r="HY276" s="1460">
        <f t="shared" si="1402"/>
        <v>0</v>
      </c>
      <c r="HZ276" s="1460">
        <f t="shared" si="1403"/>
        <v>0</v>
      </c>
      <c r="IA276" s="1460">
        <f t="shared" si="1404"/>
        <v>0</v>
      </c>
      <c r="IB276" s="1460">
        <f t="shared" si="1405"/>
        <v>0</v>
      </c>
      <c r="IC276" s="1460">
        <f t="shared" si="1406"/>
        <v>0</v>
      </c>
      <c r="ID276" s="1460">
        <f t="shared" si="1407"/>
        <v>0</v>
      </c>
      <c r="IE276" s="1460">
        <f t="shared" si="1408"/>
        <v>0</v>
      </c>
      <c r="IF276" s="1460">
        <f t="shared" si="1409"/>
        <v>0</v>
      </c>
      <c r="IG276" s="1460">
        <f t="shared" si="1410"/>
        <v>0</v>
      </c>
      <c r="IH276" s="1460">
        <f t="shared" si="1411"/>
        <v>0</v>
      </c>
      <c r="II276" s="1460">
        <f t="shared" si="1412"/>
        <v>0</v>
      </c>
      <c r="IJ276" s="1460">
        <f t="shared" si="1413"/>
        <v>0</v>
      </c>
      <c r="IK276" s="1460">
        <f t="shared" si="1414"/>
        <v>0</v>
      </c>
      <c r="IL276" s="1460">
        <f t="shared" si="1415"/>
        <v>0</v>
      </c>
      <c r="IM276" s="1460">
        <f t="shared" si="1416"/>
        <v>0</v>
      </c>
      <c r="IN276" s="1460">
        <f t="shared" si="1417"/>
        <v>0</v>
      </c>
      <c r="IO276" s="1460">
        <f t="shared" si="1418"/>
        <v>0</v>
      </c>
      <c r="IP276" s="1460">
        <f t="shared" si="1419"/>
        <v>0</v>
      </c>
      <c r="IQ276" s="1460">
        <f t="shared" si="1420"/>
        <v>0</v>
      </c>
      <c r="IR276" s="1460">
        <f t="shared" si="1421"/>
        <v>0</v>
      </c>
      <c r="IS276" s="1460">
        <f t="shared" si="1422"/>
        <v>0</v>
      </c>
      <c r="IT276" s="1460">
        <f t="shared" si="1423"/>
        <v>0</v>
      </c>
      <c r="IU276" s="1460">
        <f t="shared" si="1424"/>
        <v>0</v>
      </c>
      <c r="IV276" s="1460">
        <f t="shared" si="1425"/>
        <v>0</v>
      </c>
      <c r="IW276" s="1460">
        <f t="shared" si="1426"/>
        <v>0</v>
      </c>
      <c r="IX276" s="1460">
        <f t="shared" si="1427"/>
        <v>0</v>
      </c>
      <c r="IY276" s="1460">
        <f t="shared" si="1428"/>
        <v>0</v>
      </c>
      <c r="IZ276" s="1460">
        <f t="shared" si="1429"/>
        <v>0</v>
      </c>
      <c r="JA276" s="1460">
        <f t="shared" si="1430"/>
        <v>0</v>
      </c>
      <c r="JB276" s="1460">
        <f t="shared" si="1431"/>
        <v>0</v>
      </c>
      <c r="JC276" s="1460">
        <f t="shared" si="1432"/>
        <v>0</v>
      </c>
      <c r="JD276" s="1460">
        <f t="shared" si="1433"/>
        <v>0</v>
      </c>
      <c r="JE276" s="1460">
        <f t="shared" si="1434"/>
        <v>0</v>
      </c>
      <c r="JF276" s="1460">
        <f t="shared" si="1435"/>
        <v>0</v>
      </c>
      <c r="JG276" s="1460">
        <f t="shared" si="1436"/>
        <v>0</v>
      </c>
      <c r="JH276" s="1460">
        <f t="shared" si="1437"/>
        <v>0</v>
      </c>
      <c r="JI276" s="1460">
        <f t="shared" si="1438"/>
        <v>0</v>
      </c>
      <c r="JJ276" s="1460">
        <f t="shared" si="1439"/>
        <v>0</v>
      </c>
      <c r="JK276" s="1460">
        <f t="shared" si="1440"/>
        <v>0</v>
      </c>
      <c r="JL276" s="1460">
        <f t="shared" si="1441"/>
        <v>0</v>
      </c>
      <c r="JM276" s="1460">
        <f t="shared" si="1442"/>
        <v>0</v>
      </c>
      <c r="JN276" s="1460">
        <f t="shared" si="1443"/>
        <v>0</v>
      </c>
      <c r="JO276" s="1460">
        <f t="shared" si="1444"/>
        <v>0</v>
      </c>
      <c r="JP276" s="1460">
        <f t="shared" si="1445"/>
        <v>0</v>
      </c>
      <c r="JQ276" s="1460">
        <f t="shared" si="1446"/>
        <v>0</v>
      </c>
      <c r="JR276" s="1460">
        <f t="shared" si="1447"/>
        <v>0</v>
      </c>
      <c r="JS276" s="1460">
        <f t="shared" si="1448"/>
        <v>0</v>
      </c>
      <c r="JT276" s="1460">
        <f t="shared" si="1449"/>
        <v>0</v>
      </c>
      <c r="JU276" s="1460">
        <f t="shared" si="1450"/>
        <v>0</v>
      </c>
      <c r="JV276" s="1460">
        <f t="shared" si="1451"/>
        <v>0</v>
      </c>
      <c r="JW276" s="1460">
        <f t="shared" si="1452"/>
        <v>0</v>
      </c>
      <c r="JX276" s="1460">
        <f t="shared" si="1453"/>
        <v>0</v>
      </c>
      <c r="JY276" s="1460">
        <f t="shared" si="1454"/>
        <v>0</v>
      </c>
      <c r="JZ276" s="1460">
        <f t="shared" si="1455"/>
        <v>0</v>
      </c>
      <c r="KA276" s="1460">
        <f t="shared" si="1456"/>
        <v>0</v>
      </c>
      <c r="KB276" s="1460">
        <f t="shared" si="1457"/>
        <v>0</v>
      </c>
      <c r="KC276" s="1460">
        <f t="shared" si="1458"/>
        <v>0</v>
      </c>
      <c r="KD276" s="1460">
        <f t="shared" si="1459"/>
        <v>0</v>
      </c>
      <c r="KE276" s="1460">
        <f t="shared" si="1460"/>
        <v>0</v>
      </c>
      <c r="KF276" s="1460">
        <f t="shared" si="1461"/>
        <v>0</v>
      </c>
      <c r="KG276" s="1460">
        <f t="shared" si="1462"/>
        <v>0</v>
      </c>
      <c r="KH276" s="1460">
        <f t="shared" si="1463"/>
        <v>0</v>
      </c>
      <c r="KI276" s="1460">
        <f t="shared" si="1464"/>
        <v>0</v>
      </c>
      <c r="KJ276" s="1460">
        <f t="shared" si="1465"/>
        <v>0</v>
      </c>
      <c r="KK276" s="1460">
        <f t="shared" si="1466"/>
        <v>0</v>
      </c>
      <c r="KL276" s="1460">
        <f t="shared" si="1467"/>
        <v>0</v>
      </c>
      <c r="KM276" s="1460">
        <f t="shared" si="1468"/>
        <v>0</v>
      </c>
      <c r="KN276" s="1460">
        <f t="shared" si="1469"/>
        <v>0</v>
      </c>
      <c r="KO276" s="1460">
        <f t="shared" si="1470"/>
        <v>0</v>
      </c>
      <c r="KP276" s="1460">
        <f t="shared" si="1471"/>
        <v>0</v>
      </c>
      <c r="KQ276" s="1460">
        <f t="shared" si="1472"/>
        <v>0</v>
      </c>
      <c r="KR276" s="1460">
        <f t="shared" si="1473"/>
        <v>0</v>
      </c>
      <c r="KS276" s="1460">
        <f t="shared" si="1474"/>
        <v>0</v>
      </c>
      <c r="KT276" s="1460">
        <f t="shared" si="1475"/>
        <v>0</v>
      </c>
      <c r="KU276" s="1460">
        <f t="shared" si="1476"/>
        <v>0</v>
      </c>
      <c r="KV276" s="1460">
        <f t="shared" si="1477"/>
        <v>0</v>
      </c>
      <c r="KW276" s="1460">
        <f t="shared" si="1478"/>
        <v>0</v>
      </c>
      <c r="KX276" s="1460">
        <f t="shared" si="1479"/>
        <v>0</v>
      </c>
      <c r="KY276" s="1460">
        <f t="shared" si="1480"/>
        <v>0</v>
      </c>
      <c r="KZ276" s="1460">
        <f t="shared" si="1481"/>
        <v>0</v>
      </c>
      <c r="LA276" s="1460">
        <f t="shared" si="1482"/>
        <v>0</v>
      </c>
      <c r="LB276" s="1460">
        <f t="shared" si="1483"/>
        <v>0</v>
      </c>
      <c r="LC276" s="1460">
        <f t="shared" si="1484"/>
        <v>0</v>
      </c>
      <c r="LD276" s="1460">
        <f t="shared" si="1485"/>
        <v>0</v>
      </c>
      <c r="LE276" s="1460">
        <f t="shared" si="1486"/>
        <v>0</v>
      </c>
      <c r="LF276" s="1460">
        <f t="shared" si="1487"/>
        <v>0</v>
      </c>
      <c r="LG276" s="1460">
        <f t="shared" si="1488"/>
        <v>0</v>
      </c>
      <c r="LH276" s="1460">
        <f t="shared" si="1489"/>
        <v>0</v>
      </c>
      <c r="LI276" s="1460">
        <f t="shared" si="1490"/>
        <v>0</v>
      </c>
      <c r="LJ276" s="1460">
        <f t="shared" si="1491"/>
        <v>0</v>
      </c>
      <c r="LK276" s="1460">
        <f t="shared" si="1492"/>
        <v>0</v>
      </c>
      <c r="LL276" s="1460">
        <f t="shared" si="1493"/>
        <v>0</v>
      </c>
      <c r="LM276" s="1460">
        <f t="shared" si="1494"/>
        <v>0</v>
      </c>
      <c r="LN276" s="1460">
        <f t="shared" si="1495"/>
        <v>0</v>
      </c>
      <c r="LO276" s="1460">
        <f t="shared" si="1496"/>
        <v>0</v>
      </c>
      <c r="LP276" s="1460">
        <f t="shared" si="1497"/>
        <v>0</v>
      </c>
      <c r="LQ276" s="1460">
        <f t="shared" si="1498"/>
        <v>0</v>
      </c>
      <c r="LR276" s="1460">
        <f t="shared" si="1499"/>
        <v>0</v>
      </c>
      <c r="LS276" s="1460">
        <f t="shared" si="1500"/>
        <v>0</v>
      </c>
      <c r="LW276" s="1467">
        <f t="shared" si="1501"/>
        <v>0</v>
      </c>
      <c r="LX276" s="1467">
        <f t="shared" si="1502"/>
        <v>0</v>
      </c>
      <c r="LY276" s="1467">
        <f t="shared" si="1503"/>
        <v>0</v>
      </c>
      <c r="LZ276" s="1467">
        <f t="shared" si="1504"/>
        <v>0</v>
      </c>
      <c r="MA276" s="1506"/>
      <c r="MB276" s="1460">
        <f t="shared" si="1505"/>
        <v>0</v>
      </c>
      <c r="MC276" s="1460">
        <f t="shared" si="1560"/>
        <v>0</v>
      </c>
      <c r="MD276" s="1460">
        <f t="shared" si="1560"/>
        <v>0</v>
      </c>
      <c r="ME276" s="1460">
        <f t="shared" si="1560"/>
        <v>0</v>
      </c>
      <c r="MF276" s="1460">
        <f t="shared" si="1560"/>
        <v>0</v>
      </c>
      <c r="MG276" s="1460">
        <f t="shared" si="1560"/>
        <v>0</v>
      </c>
      <c r="MH276" s="1460">
        <f t="shared" si="1560"/>
        <v>0</v>
      </c>
      <c r="MI276" s="1460">
        <f t="shared" si="1560"/>
        <v>0</v>
      </c>
      <c r="MJ276" s="1460">
        <f t="shared" si="1560"/>
        <v>0</v>
      </c>
      <c r="MK276" s="1460">
        <f t="shared" si="1560"/>
        <v>0</v>
      </c>
      <c r="ML276" s="1460">
        <f t="shared" si="1560"/>
        <v>0</v>
      </c>
      <c r="MM276" s="1460">
        <f t="shared" si="1560"/>
        <v>0</v>
      </c>
      <c r="MN276" s="1460">
        <f t="shared" si="1560"/>
        <v>0</v>
      </c>
      <c r="MO276" s="1460">
        <f t="shared" si="1560"/>
        <v>0</v>
      </c>
      <c r="MP276" s="1460">
        <f t="shared" si="1560"/>
        <v>0</v>
      </c>
      <c r="MQ276" s="1460">
        <f t="shared" si="1560"/>
        <v>0</v>
      </c>
      <c r="MR276" s="1460">
        <f t="shared" si="1560"/>
        <v>0</v>
      </c>
      <c r="MS276" s="1460">
        <f t="shared" si="1546"/>
        <v>0</v>
      </c>
      <c r="MT276" s="1460">
        <f t="shared" si="1546"/>
        <v>0</v>
      </c>
      <c r="MU276" s="1460">
        <f t="shared" si="1546"/>
        <v>0</v>
      </c>
      <c r="MV276" s="1460">
        <f t="shared" si="1546"/>
        <v>0</v>
      </c>
      <c r="MW276" s="1460">
        <f t="shared" si="1546"/>
        <v>0</v>
      </c>
      <c r="MX276" s="1460">
        <f t="shared" si="1546"/>
        <v>0</v>
      </c>
      <c r="MY276" s="1460">
        <f t="shared" si="1546"/>
        <v>0</v>
      </c>
      <c r="MZ276" s="1460">
        <f t="shared" si="1546"/>
        <v>0</v>
      </c>
      <c r="NA276" s="1460">
        <f t="shared" si="1546"/>
        <v>0</v>
      </c>
      <c r="NB276" s="1460">
        <f t="shared" si="1546"/>
        <v>0</v>
      </c>
      <c r="NC276" s="1460">
        <f t="shared" si="1546"/>
        <v>0</v>
      </c>
      <c r="ND276" s="1460">
        <f t="shared" si="1546"/>
        <v>0</v>
      </c>
      <c r="NE276" s="1460">
        <f t="shared" si="1546"/>
        <v>0</v>
      </c>
      <c r="NF276" s="1460">
        <f t="shared" si="1546"/>
        <v>0</v>
      </c>
      <c r="NG276" s="1460">
        <f t="shared" si="1546"/>
        <v>0</v>
      </c>
      <c r="NH276" s="1460">
        <f t="shared" si="1546"/>
        <v>0</v>
      </c>
      <c r="NI276" s="1460">
        <f t="shared" si="1547"/>
        <v>0</v>
      </c>
      <c r="NJ276" s="1460">
        <f t="shared" si="1547"/>
        <v>0</v>
      </c>
      <c r="NK276" s="1460">
        <f t="shared" si="1547"/>
        <v>0</v>
      </c>
      <c r="NL276" s="1460">
        <f t="shared" si="1547"/>
        <v>0</v>
      </c>
      <c r="NM276" s="1460">
        <f t="shared" si="1547"/>
        <v>0</v>
      </c>
      <c r="NN276" s="1460">
        <f t="shared" si="1547"/>
        <v>0</v>
      </c>
      <c r="NO276" s="1460">
        <f t="shared" si="1547"/>
        <v>0</v>
      </c>
      <c r="NP276" s="1460">
        <f t="shared" si="1547"/>
        <v>0</v>
      </c>
      <c r="NQ276" s="1460">
        <f t="shared" si="1547"/>
        <v>0</v>
      </c>
      <c r="NR276" s="1460">
        <f t="shared" si="1547"/>
        <v>0</v>
      </c>
      <c r="NS276" s="1460">
        <f t="shared" si="1547"/>
        <v>0</v>
      </c>
      <c r="NT276" s="1460">
        <f t="shared" si="1547"/>
        <v>0</v>
      </c>
      <c r="NU276" s="1460">
        <f t="shared" si="1547"/>
        <v>0</v>
      </c>
      <c r="NV276" s="1460">
        <f t="shared" si="1547"/>
        <v>0</v>
      </c>
      <c r="NW276" s="1460">
        <f t="shared" si="1547"/>
        <v>0</v>
      </c>
      <c r="NX276" s="1460">
        <f t="shared" si="1547"/>
        <v>0</v>
      </c>
      <c r="NY276" s="1460">
        <f t="shared" si="1548"/>
        <v>0</v>
      </c>
      <c r="NZ276" s="1460">
        <f t="shared" si="1548"/>
        <v>0</v>
      </c>
      <c r="OA276" s="1460">
        <f t="shared" si="1548"/>
        <v>0</v>
      </c>
      <c r="OB276" s="1460">
        <f t="shared" si="1548"/>
        <v>0</v>
      </c>
      <c r="OC276" s="1460">
        <f t="shared" si="1548"/>
        <v>0</v>
      </c>
      <c r="OD276" s="1460">
        <f t="shared" si="1548"/>
        <v>0</v>
      </c>
      <c r="OE276" s="1460">
        <f t="shared" si="1548"/>
        <v>0</v>
      </c>
      <c r="OF276" s="1460">
        <f t="shared" si="1548"/>
        <v>0</v>
      </c>
      <c r="OG276" s="1460">
        <f t="shared" si="1548"/>
        <v>0</v>
      </c>
      <c r="OH276" s="1460">
        <f t="shared" si="1548"/>
        <v>0</v>
      </c>
      <c r="OI276" s="1460">
        <f t="shared" si="1548"/>
        <v>0</v>
      </c>
      <c r="OJ276" s="1460">
        <f t="shared" si="1548"/>
        <v>0</v>
      </c>
      <c r="OK276" s="1460">
        <f t="shared" si="1548"/>
        <v>0</v>
      </c>
      <c r="OL276" s="1460">
        <f t="shared" si="1548"/>
        <v>0</v>
      </c>
      <c r="OM276" s="1460">
        <f t="shared" si="1548"/>
        <v>0</v>
      </c>
      <c r="ON276" s="1460">
        <f t="shared" si="1548"/>
        <v>0</v>
      </c>
      <c r="OO276" s="1460">
        <f t="shared" si="1513"/>
        <v>0</v>
      </c>
      <c r="OP276" s="1460">
        <f t="shared" si="1513"/>
        <v>0</v>
      </c>
      <c r="OQ276" s="1460">
        <f t="shared" si="1513"/>
        <v>0</v>
      </c>
      <c r="OR276" s="1460">
        <f t="shared" si="1513"/>
        <v>0</v>
      </c>
      <c r="OS276" s="1460">
        <f t="shared" si="1513"/>
        <v>0</v>
      </c>
      <c r="OT276" s="1460">
        <f t="shared" si="1513"/>
        <v>0</v>
      </c>
      <c r="OU276" s="1460">
        <f t="shared" si="1513"/>
        <v>0</v>
      </c>
      <c r="OV276" s="1460">
        <f t="shared" si="1513"/>
        <v>0</v>
      </c>
      <c r="OW276" s="1460">
        <f t="shared" si="1513"/>
        <v>0</v>
      </c>
      <c r="OX276" s="1460">
        <f t="shared" si="1513"/>
        <v>0</v>
      </c>
      <c r="OY276" s="1460">
        <f t="shared" si="1513"/>
        <v>0</v>
      </c>
      <c r="OZ276" s="1460">
        <f t="shared" si="1513"/>
        <v>0</v>
      </c>
      <c r="PA276" s="1460">
        <f t="shared" si="1562"/>
        <v>0</v>
      </c>
      <c r="PB276" s="1460">
        <f t="shared" si="1562"/>
        <v>0</v>
      </c>
      <c r="PC276" s="1460">
        <f t="shared" si="1562"/>
        <v>0</v>
      </c>
      <c r="PD276" s="1460">
        <f t="shared" si="1562"/>
        <v>0</v>
      </c>
      <c r="PE276" s="1460">
        <f t="shared" si="1562"/>
        <v>0</v>
      </c>
      <c r="PF276" s="1460">
        <f t="shared" si="1563"/>
        <v>0</v>
      </c>
      <c r="PG276" s="1460">
        <f t="shared" si="1563"/>
        <v>0</v>
      </c>
      <c r="PH276" s="1460">
        <f t="shared" si="1563"/>
        <v>0</v>
      </c>
      <c r="PI276" s="1460">
        <f t="shared" si="1563"/>
        <v>0</v>
      </c>
      <c r="PJ276" s="1460">
        <f t="shared" si="1563"/>
        <v>0</v>
      </c>
      <c r="PK276" s="1460">
        <f t="shared" si="1563"/>
        <v>0</v>
      </c>
      <c r="PL276" s="1460">
        <f t="shared" si="1563"/>
        <v>0</v>
      </c>
      <c r="PM276" s="1460">
        <f t="shared" si="1563"/>
        <v>0</v>
      </c>
      <c r="PN276" s="1460">
        <f t="shared" si="1563"/>
        <v>0</v>
      </c>
      <c r="PO276" s="1460">
        <f t="shared" si="1563"/>
        <v>0</v>
      </c>
      <c r="PP276" s="1460">
        <f t="shared" si="1563"/>
        <v>0</v>
      </c>
      <c r="PQ276" s="1460">
        <f t="shared" si="1563"/>
        <v>0</v>
      </c>
      <c r="PR276" s="1460">
        <f t="shared" si="1563"/>
        <v>0</v>
      </c>
      <c r="PS276" s="1460">
        <f t="shared" si="1563"/>
        <v>0</v>
      </c>
      <c r="PT276" s="1460">
        <f t="shared" si="1563"/>
        <v>0</v>
      </c>
      <c r="PU276" s="1460">
        <f t="shared" si="1563"/>
        <v>0</v>
      </c>
      <c r="PV276" s="1460">
        <f t="shared" si="1564"/>
        <v>0</v>
      </c>
      <c r="PW276" s="1460">
        <f t="shared" si="1564"/>
        <v>0</v>
      </c>
      <c r="PX276" s="1460">
        <f t="shared" si="1564"/>
        <v>0</v>
      </c>
      <c r="PY276" s="1460">
        <f t="shared" si="1564"/>
        <v>0</v>
      </c>
      <c r="PZ276" s="1460">
        <f t="shared" si="1564"/>
        <v>0</v>
      </c>
      <c r="QA276" s="1460">
        <f t="shared" si="1564"/>
        <v>0</v>
      </c>
      <c r="QB276" s="1460">
        <f t="shared" si="1564"/>
        <v>0</v>
      </c>
      <c r="QC276" s="1460">
        <f t="shared" si="1564"/>
        <v>0</v>
      </c>
      <c r="QD276" s="1460">
        <f t="shared" si="1564"/>
        <v>0</v>
      </c>
      <c r="QE276" s="1460">
        <f t="shared" si="1564"/>
        <v>0</v>
      </c>
      <c r="QF276" s="1460">
        <f t="shared" si="1564"/>
        <v>0</v>
      </c>
      <c r="QG276" s="1460">
        <f t="shared" si="1564"/>
        <v>0</v>
      </c>
      <c r="QH276" s="1460">
        <f t="shared" si="1564"/>
        <v>0</v>
      </c>
      <c r="QI276" s="1460">
        <f t="shared" si="1564"/>
        <v>0</v>
      </c>
      <c r="QJ276" s="1460">
        <f t="shared" si="1564"/>
        <v>0</v>
      </c>
      <c r="QK276" s="1460">
        <f t="shared" si="1564"/>
        <v>0</v>
      </c>
      <c r="QL276" s="1460">
        <f t="shared" si="1532"/>
        <v>0</v>
      </c>
      <c r="QM276" s="1460">
        <f t="shared" si="1532"/>
        <v>0</v>
      </c>
      <c r="QN276" s="1460">
        <f t="shared" si="1532"/>
        <v>0</v>
      </c>
      <c r="QO276" s="1460">
        <f t="shared" si="1532"/>
        <v>0</v>
      </c>
      <c r="QP276" s="1460">
        <f t="shared" si="1532"/>
        <v>0</v>
      </c>
      <c r="QQ276" s="1460">
        <f t="shared" si="1532"/>
        <v>0</v>
      </c>
    </row>
    <row r="277" spans="1:459" s="1466" customFormat="1" ht="22.5" customHeight="1">
      <c r="A277" s="1468"/>
      <c r="B277" s="1469"/>
      <c r="C277" s="1469"/>
      <c r="D277" s="1470"/>
      <c r="E277" s="1471"/>
      <c r="F277" s="1472"/>
      <c r="G277" s="1472"/>
      <c r="H277" s="1473">
        <f t="shared" si="1342"/>
        <v>0</v>
      </c>
      <c r="I277" s="1474">
        <v>0</v>
      </c>
      <c r="J277" s="1475">
        <f t="shared" si="1556"/>
        <v>0</v>
      </c>
      <c r="K277" s="1476">
        <v>0</v>
      </c>
      <c r="L277" s="1477">
        <f t="shared" si="1343"/>
        <v>0</v>
      </c>
      <c r="M277" s="1477">
        <f t="shared" si="1344"/>
        <v>0</v>
      </c>
      <c r="N277" s="1478"/>
      <c r="O277" s="1479">
        <v>0</v>
      </c>
      <c r="P277" s="1480">
        <v>0</v>
      </c>
      <c r="Q277" s="1828">
        <v>0</v>
      </c>
      <c r="R277" s="1831">
        <f t="shared" si="1345"/>
        <v>0</v>
      </c>
      <c r="S277" s="1481">
        <f>IF(AND(SUM(O277:Q277)=0,N277="NNN"),MIN('Operating History and Pro Forma'!$M$33,'Operating History and Pro Forma'!$T$15)*D277,SUM(O277:Q277)*D277)</f>
        <v>0</v>
      </c>
      <c r="T277" s="1482">
        <f t="shared" si="1346"/>
        <v>0</v>
      </c>
      <c r="U277" s="1483">
        <f t="shared" si="1347"/>
        <v>0</v>
      </c>
      <c r="V277" s="1480"/>
      <c r="W277" s="1514"/>
      <c r="X277" s="1486" t="str">
        <f t="shared" si="1348"/>
        <v/>
      </c>
      <c r="Y277" s="1487">
        <f t="shared" si="1349"/>
        <v>0</v>
      </c>
      <c r="Z277" s="1488"/>
      <c r="AA277" s="1488"/>
      <c r="AB277" s="1488"/>
      <c r="AC277" s="1488"/>
      <c r="AD277" s="1489">
        <f t="shared" si="1350"/>
        <v>0</v>
      </c>
      <c r="AE277" s="1490" t="str">
        <f t="shared" si="1351"/>
        <v/>
      </c>
      <c r="AF277" s="1491">
        <f t="shared" si="1352"/>
        <v>0</v>
      </c>
      <c r="AG277" s="1492">
        <f t="shared" si="1353"/>
        <v>0</v>
      </c>
      <c r="AH277" s="1493">
        <f t="shared" si="1526"/>
        <v>0</v>
      </c>
      <c r="AI277" s="1493">
        <f t="shared" si="1526"/>
        <v>0</v>
      </c>
      <c r="AJ277" s="1494">
        <f t="shared" si="1526"/>
        <v>0</v>
      </c>
      <c r="AK277" s="1494">
        <f t="shared" si="1526"/>
        <v>0</v>
      </c>
      <c r="AL277" s="1495">
        <f t="shared" si="1526"/>
        <v>0</v>
      </c>
      <c r="AM277" s="1496">
        <f t="shared" si="1526"/>
        <v>0</v>
      </c>
      <c r="AN277" s="1497">
        <f t="shared" si="1555"/>
        <v>0</v>
      </c>
      <c r="AO277" s="1498">
        <f t="shared" si="1561"/>
        <v>0</v>
      </c>
      <c r="AP277" s="1499">
        <f t="shared" si="1354"/>
        <v>0</v>
      </c>
      <c r="AQ277" s="1500">
        <f t="shared" si="1355"/>
        <v>0</v>
      </c>
      <c r="AR277" s="1501">
        <f t="shared" si="1356"/>
        <v>0</v>
      </c>
      <c r="AS277" s="1498">
        <f t="shared" si="1558"/>
        <v>0</v>
      </c>
      <c r="AT277" s="1501">
        <f t="shared" si="1357"/>
        <v>0</v>
      </c>
      <c r="AU277" s="1498">
        <f t="shared" si="1358"/>
        <v>1</v>
      </c>
      <c r="AV277" s="1498">
        <f t="shared" si="1359"/>
        <v>2</v>
      </c>
      <c r="AW277" s="1499">
        <f t="shared" si="1360"/>
        <v>0</v>
      </c>
      <c r="AX277" s="1502">
        <f t="shared" si="1361"/>
        <v>0</v>
      </c>
      <c r="AY277" s="1503">
        <f t="shared" si="1362"/>
        <v>0</v>
      </c>
      <c r="AZ277" s="1498">
        <f t="shared" si="1363"/>
        <v>2</v>
      </c>
      <c r="BA277" s="1498">
        <f t="shared" si="1364"/>
        <v>3</v>
      </c>
      <c r="BB277" s="1499">
        <f t="shared" si="1365"/>
        <v>0</v>
      </c>
      <c r="BC277" s="1502">
        <f t="shared" si="1366"/>
        <v>0</v>
      </c>
      <c r="BD277" s="1503">
        <f t="shared" si="1367"/>
        <v>0</v>
      </c>
      <c r="BE277" s="1498">
        <f t="shared" si="1368"/>
        <v>3</v>
      </c>
      <c r="BF277" s="1498">
        <f t="shared" si="1369"/>
        <v>4</v>
      </c>
      <c r="BG277" s="1499">
        <f t="shared" si="1370"/>
        <v>0</v>
      </c>
      <c r="BH277" s="1502">
        <f t="shared" si="1371"/>
        <v>0</v>
      </c>
      <c r="BI277" s="1502">
        <f t="shared" si="1372"/>
        <v>0</v>
      </c>
      <c r="BJ277" s="1504">
        <f t="shared" si="1373"/>
        <v>1900</v>
      </c>
      <c r="BK277" s="1505" t="str">
        <f t="shared" si="1374"/>
        <v/>
      </c>
      <c r="BL277" s="1506"/>
      <c r="BM277" s="1507">
        <f t="shared" si="1375"/>
        <v>0</v>
      </c>
      <c r="BN277" s="1508">
        <f t="shared" si="1559"/>
        <v>0</v>
      </c>
      <c r="BO277" s="1508">
        <f t="shared" si="1559"/>
        <v>0</v>
      </c>
      <c r="BP277" s="1508">
        <f t="shared" si="1559"/>
        <v>0</v>
      </c>
      <c r="BQ277" s="1508">
        <f t="shared" si="1559"/>
        <v>0</v>
      </c>
      <c r="BR277" s="1508">
        <f t="shared" si="1559"/>
        <v>0</v>
      </c>
      <c r="BS277" s="1508">
        <f t="shared" si="1559"/>
        <v>0</v>
      </c>
      <c r="BT277" s="1508">
        <f t="shared" si="1559"/>
        <v>0</v>
      </c>
      <c r="BU277" s="1508">
        <f t="shared" si="1559"/>
        <v>0</v>
      </c>
      <c r="BV277" s="1508">
        <f t="shared" si="1559"/>
        <v>0</v>
      </c>
      <c r="BW277" s="1508">
        <f t="shared" si="1559"/>
        <v>0</v>
      </c>
      <c r="BX277" s="1508">
        <f t="shared" si="1559"/>
        <v>0</v>
      </c>
      <c r="BY277" s="1507">
        <f t="shared" si="1559"/>
        <v>0</v>
      </c>
      <c r="BZ277" s="1508">
        <f t="shared" si="1559"/>
        <v>0</v>
      </c>
      <c r="CA277" s="1508">
        <f t="shared" si="1559"/>
        <v>0</v>
      </c>
      <c r="CB277" s="1508">
        <f t="shared" si="1559"/>
        <v>0</v>
      </c>
      <c r="CC277" s="1508">
        <f t="shared" si="1559"/>
        <v>0</v>
      </c>
      <c r="CD277" s="1508">
        <f t="shared" si="1550"/>
        <v>0</v>
      </c>
      <c r="CE277" s="1508">
        <f t="shared" si="1550"/>
        <v>0</v>
      </c>
      <c r="CF277" s="1508">
        <f t="shared" si="1550"/>
        <v>0</v>
      </c>
      <c r="CG277" s="1508">
        <f t="shared" si="1550"/>
        <v>0</v>
      </c>
      <c r="CH277" s="1508">
        <f t="shared" si="1550"/>
        <v>0</v>
      </c>
      <c r="CI277" s="1508">
        <f t="shared" si="1550"/>
        <v>0</v>
      </c>
      <c r="CJ277" s="1509">
        <f t="shared" si="1550"/>
        <v>0</v>
      </c>
      <c r="CK277" s="1507">
        <f t="shared" si="1550"/>
        <v>0</v>
      </c>
      <c r="CL277" s="1508">
        <f t="shared" si="1550"/>
        <v>0</v>
      </c>
      <c r="CM277" s="1508">
        <f t="shared" si="1550"/>
        <v>0</v>
      </c>
      <c r="CN277" s="1508">
        <f t="shared" si="1550"/>
        <v>0</v>
      </c>
      <c r="CO277" s="1508">
        <f t="shared" si="1550"/>
        <v>0</v>
      </c>
      <c r="CP277" s="1508">
        <f t="shared" si="1550"/>
        <v>0</v>
      </c>
      <c r="CQ277" s="1508">
        <f t="shared" si="1550"/>
        <v>0</v>
      </c>
      <c r="CR277" s="1508">
        <f t="shared" si="1550"/>
        <v>0</v>
      </c>
      <c r="CS277" s="1508">
        <f t="shared" si="1550"/>
        <v>0</v>
      </c>
      <c r="CT277" s="1508">
        <f t="shared" si="1551"/>
        <v>0</v>
      </c>
      <c r="CU277" s="1508">
        <f t="shared" si="1551"/>
        <v>0</v>
      </c>
      <c r="CV277" s="1509">
        <f t="shared" si="1551"/>
        <v>0</v>
      </c>
      <c r="CW277" s="1508">
        <f t="shared" si="1551"/>
        <v>0</v>
      </c>
      <c r="CX277" s="1508">
        <f t="shared" si="1551"/>
        <v>0</v>
      </c>
      <c r="CY277" s="1508">
        <f t="shared" si="1551"/>
        <v>0</v>
      </c>
      <c r="CZ277" s="1508">
        <f t="shared" si="1551"/>
        <v>0</v>
      </c>
      <c r="DA277" s="1508">
        <f t="shared" si="1551"/>
        <v>0</v>
      </c>
      <c r="DB277" s="1508">
        <f t="shared" si="1551"/>
        <v>0</v>
      </c>
      <c r="DC277" s="1508">
        <f t="shared" si="1551"/>
        <v>0</v>
      </c>
      <c r="DD277" s="1508">
        <f t="shared" si="1551"/>
        <v>0</v>
      </c>
      <c r="DE277" s="1508">
        <f t="shared" si="1551"/>
        <v>0</v>
      </c>
      <c r="DF277" s="1508">
        <f t="shared" si="1551"/>
        <v>0</v>
      </c>
      <c r="DG277" s="1508">
        <f t="shared" si="1551"/>
        <v>0</v>
      </c>
      <c r="DH277" s="1509">
        <f t="shared" si="1551"/>
        <v>0</v>
      </c>
      <c r="DI277" s="1508">
        <f t="shared" si="1551"/>
        <v>0</v>
      </c>
      <c r="DJ277" s="1508">
        <f t="shared" si="1552"/>
        <v>0</v>
      </c>
      <c r="DK277" s="1508">
        <f t="shared" si="1552"/>
        <v>0</v>
      </c>
      <c r="DL277" s="1508">
        <f t="shared" si="1552"/>
        <v>0</v>
      </c>
      <c r="DM277" s="1508">
        <f t="shared" si="1552"/>
        <v>0</v>
      </c>
      <c r="DN277" s="1508">
        <f t="shared" si="1552"/>
        <v>0</v>
      </c>
      <c r="DO277" s="1508">
        <f t="shared" si="1552"/>
        <v>0</v>
      </c>
      <c r="DP277" s="1508">
        <f t="shared" si="1552"/>
        <v>0</v>
      </c>
      <c r="DQ277" s="1508">
        <f t="shared" si="1552"/>
        <v>0</v>
      </c>
      <c r="DR277" s="1508">
        <f t="shared" si="1552"/>
        <v>0</v>
      </c>
      <c r="DS277" s="1508">
        <f t="shared" si="1552"/>
        <v>0</v>
      </c>
      <c r="DT277" s="1509">
        <f t="shared" si="1552"/>
        <v>0</v>
      </c>
      <c r="DU277" s="1507">
        <f t="shared" si="1552"/>
        <v>0</v>
      </c>
      <c r="DV277" s="1508">
        <f t="shared" si="1552"/>
        <v>0</v>
      </c>
      <c r="DW277" s="1508">
        <f t="shared" si="1552"/>
        <v>0</v>
      </c>
      <c r="DX277" s="1508">
        <f t="shared" si="1552"/>
        <v>0</v>
      </c>
      <c r="DY277" s="1508">
        <f t="shared" si="1552"/>
        <v>0</v>
      </c>
      <c r="DZ277" s="1508">
        <f t="shared" si="1553"/>
        <v>0</v>
      </c>
      <c r="EA277" s="1508">
        <f t="shared" si="1553"/>
        <v>0</v>
      </c>
      <c r="EB277" s="1508">
        <f t="shared" si="1553"/>
        <v>0</v>
      </c>
      <c r="EC277" s="1508">
        <f t="shared" si="1553"/>
        <v>0</v>
      </c>
      <c r="ED277" s="1508">
        <f t="shared" si="1553"/>
        <v>0</v>
      </c>
      <c r="EE277" s="1508">
        <f t="shared" si="1553"/>
        <v>0</v>
      </c>
      <c r="EF277" s="1508">
        <f t="shared" si="1553"/>
        <v>0</v>
      </c>
      <c r="EG277" s="1507">
        <f t="shared" si="1553"/>
        <v>0</v>
      </c>
      <c r="EH277" s="1508">
        <f t="shared" si="1553"/>
        <v>0</v>
      </c>
      <c r="EI277" s="1508">
        <f t="shared" si="1553"/>
        <v>0</v>
      </c>
      <c r="EJ277" s="1508">
        <f t="shared" si="1553"/>
        <v>0</v>
      </c>
      <c r="EK277" s="1508">
        <f t="shared" si="1553"/>
        <v>0</v>
      </c>
      <c r="EL277" s="1508">
        <f t="shared" si="1553"/>
        <v>0</v>
      </c>
      <c r="EM277" s="1508">
        <f t="shared" si="1553"/>
        <v>0</v>
      </c>
      <c r="EN277" s="1508">
        <f t="shared" si="1553"/>
        <v>0</v>
      </c>
      <c r="EO277" s="1508">
        <f t="shared" si="1553"/>
        <v>0</v>
      </c>
      <c r="EP277" s="1508">
        <f t="shared" si="1554"/>
        <v>0</v>
      </c>
      <c r="EQ277" s="1508">
        <f t="shared" si="1554"/>
        <v>0</v>
      </c>
      <c r="ER277" s="1509">
        <f t="shared" si="1554"/>
        <v>0</v>
      </c>
      <c r="ES277" s="1507">
        <f t="shared" si="1554"/>
        <v>0</v>
      </c>
      <c r="ET277" s="1508">
        <f t="shared" si="1554"/>
        <v>0</v>
      </c>
      <c r="EU277" s="1508">
        <f t="shared" si="1554"/>
        <v>0</v>
      </c>
      <c r="EV277" s="1508">
        <f t="shared" si="1554"/>
        <v>0</v>
      </c>
      <c r="EW277" s="1508">
        <f t="shared" si="1554"/>
        <v>0</v>
      </c>
      <c r="EX277" s="1508">
        <f t="shared" si="1554"/>
        <v>0</v>
      </c>
      <c r="EY277" s="1508">
        <f t="shared" si="1554"/>
        <v>0</v>
      </c>
      <c r="EZ277" s="1508">
        <f t="shared" si="1554"/>
        <v>0</v>
      </c>
      <c r="FA277" s="1508">
        <f t="shared" si="1554"/>
        <v>0</v>
      </c>
      <c r="FB277" s="1508">
        <f t="shared" si="1554"/>
        <v>0</v>
      </c>
      <c r="FC277" s="1508">
        <f t="shared" si="1554"/>
        <v>0</v>
      </c>
      <c r="FD277" s="1509">
        <f t="shared" si="1554"/>
        <v>0</v>
      </c>
      <c r="FE277" s="1508">
        <f t="shared" si="1554"/>
        <v>0</v>
      </c>
      <c r="FF277" s="1508">
        <f t="shared" si="1339"/>
        <v>0</v>
      </c>
      <c r="FG277" s="1508">
        <f t="shared" si="1549"/>
        <v>0</v>
      </c>
      <c r="FH277" s="1508">
        <f t="shared" si="1549"/>
        <v>0</v>
      </c>
      <c r="FI277" s="1508">
        <f t="shared" si="1549"/>
        <v>0</v>
      </c>
      <c r="FJ277" s="1508">
        <f t="shared" si="1549"/>
        <v>0</v>
      </c>
      <c r="FK277" s="1508">
        <f t="shared" si="1549"/>
        <v>0</v>
      </c>
      <c r="FL277" s="1508">
        <f t="shared" si="1549"/>
        <v>0</v>
      </c>
      <c r="FM277" s="1508">
        <f t="shared" si="1549"/>
        <v>0</v>
      </c>
      <c r="FN277" s="1508">
        <f t="shared" si="1549"/>
        <v>0</v>
      </c>
      <c r="FO277" s="1508">
        <f t="shared" si="1549"/>
        <v>0</v>
      </c>
      <c r="FP277" s="1509">
        <f t="shared" si="1549"/>
        <v>0</v>
      </c>
      <c r="FQ277" s="1508">
        <f t="shared" si="1549"/>
        <v>0</v>
      </c>
      <c r="FR277" s="1508">
        <f t="shared" si="1549"/>
        <v>0</v>
      </c>
      <c r="FS277" s="1508">
        <f t="shared" si="1549"/>
        <v>0</v>
      </c>
      <c r="FT277" s="1508">
        <f t="shared" si="1549"/>
        <v>0</v>
      </c>
      <c r="FU277" s="1508">
        <f t="shared" si="1549"/>
        <v>0</v>
      </c>
      <c r="FV277" s="1508">
        <f t="shared" si="1549"/>
        <v>0</v>
      </c>
      <c r="FW277" s="1508">
        <f t="shared" si="1527"/>
        <v>0</v>
      </c>
      <c r="FX277" s="1508">
        <f t="shared" si="1527"/>
        <v>0</v>
      </c>
      <c r="FY277" s="1508">
        <f t="shared" si="1527"/>
        <v>0</v>
      </c>
      <c r="FZ277" s="1508">
        <f t="shared" si="1527"/>
        <v>0</v>
      </c>
      <c r="GA277" s="1508">
        <f t="shared" si="1527"/>
        <v>0</v>
      </c>
      <c r="GB277" s="1509">
        <f t="shared" si="1527"/>
        <v>0</v>
      </c>
      <c r="GC277" s="1506"/>
      <c r="GD277" s="1458">
        <f t="shared" si="1377"/>
        <v>1</v>
      </c>
      <c r="GE277" s="1510">
        <f t="shared" si="1557"/>
        <v>0</v>
      </c>
      <c r="GF277" s="1511">
        <f t="shared" si="1557"/>
        <v>0</v>
      </c>
      <c r="GG277" s="1511">
        <f t="shared" si="1557"/>
        <v>0</v>
      </c>
      <c r="GH277" s="1511">
        <f t="shared" si="1557"/>
        <v>0</v>
      </c>
      <c r="GI277" s="1511">
        <f t="shared" si="1557"/>
        <v>0</v>
      </c>
      <c r="GJ277" s="1511">
        <f t="shared" si="1557"/>
        <v>0</v>
      </c>
      <c r="GK277" s="1511">
        <f t="shared" si="1557"/>
        <v>0</v>
      </c>
      <c r="GL277" s="1511">
        <f t="shared" si="1557"/>
        <v>0</v>
      </c>
      <c r="GM277" s="1511">
        <f t="shared" si="1557"/>
        <v>0</v>
      </c>
      <c r="GN277" s="1512">
        <f t="shared" si="1557"/>
        <v>0</v>
      </c>
      <c r="GO277" s="1513">
        <f t="shared" si="1378"/>
        <v>0</v>
      </c>
      <c r="GP277" s="1506"/>
      <c r="GQ277" s="1510">
        <f t="shared" si="1539"/>
        <v>0</v>
      </c>
      <c r="GR277" s="1511">
        <f t="shared" si="1542"/>
        <v>0</v>
      </c>
      <c r="GS277" s="1511">
        <f t="shared" si="1542"/>
        <v>0</v>
      </c>
      <c r="GT277" s="1511">
        <f t="shared" si="1542"/>
        <v>0</v>
      </c>
      <c r="GU277" s="1511">
        <f t="shared" si="1542"/>
        <v>0</v>
      </c>
      <c r="GV277" s="1511">
        <f t="shared" si="1542"/>
        <v>0</v>
      </c>
      <c r="GW277" s="1511">
        <f t="shared" si="1542"/>
        <v>0</v>
      </c>
      <c r="GX277" s="1511">
        <f t="shared" si="1542"/>
        <v>0</v>
      </c>
      <c r="GY277" s="1511">
        <f t="shared" si="1542"/>
        <v>0</v>
      </c>
      <c r="GZ277" s="1512">
        <f t="shared" si="1542"/>
        <v>0</v>
      </c>
      <c r="HA277" s="1513">
        <f t="shared" si="1379"/>
        <v>0</v>
      </c>
      <c r="HB277" s="1506">
        <f t="shared" si="1380"/>
        <v>1</v>
      </c>
      <c r="HC277" s="1506"/>
      <c r="HD277" s="1508">
        <f t="shared" si="1381"/>
        <v>0</v>
      </c>
      <c r="HE277" s="1460">
        <f t="shared" si="1382"/>
        <v>0</v>
      </c>
      <c r="HF277" s="1460">
        <f t="shared" si="1383"/>
        <v>0</v>
      </c>
      <c r="HG277" s="1460">
        <f t="shared" si="1384"/>
        <v>0</v>
      </c>
      <c r="HH277" s="1460">
        <f t="shared" si="1385"/>
        <v>0</v>
      </c>
      <c r="HI277" s="1460">
        <f t="shared" si="1386"/>
        <v>0</v>
      </c>
      <c r="HJ277" s="1460">
        <f t="shared" si="1387"/>
        <v>0</v>
      </c>
      <c r="HK277" s="1460">
        <f t="shared" si="1388"/>
        <v>0</v>
      </c>
      <c r="HL277" s="1460">
        <f t="shared" si="1389"/>
        <v>0</v>
      </c>
      <c r="HM277" s="1460">
        <f t="shared" si="1390"/>
        <v>0</v>
      </c>
      <c r="HN277" s="1460">
        <f t="shared" si="1391"/>
        <v>0</v>
      </c>
      <c r="HO277" s="1460">
        <f t="shared" si="1392"/>
        <v>0</v>
      </c>
      <c r="HP277" s="1460">
        <f t="shared" si="1393"/>
        <v>0</v>
      </c>
      <c r="HQ277" s="1460">
        <f t="shared" si="1394"/>
        <v>0</v>
      </c>
      <c r="HR277" s="1460">
        <f t="shared" si="1395"/>
        <v>0</v>
      </c>
      <c r="HS277" s="1460">
        <f t="shared" si="1396"/>
        <v>0</v>
      </c>
      <c r="HT277" s="1460">
        <f t="shared" si="1397"/>
        <v>0</v>
      </c>
      <c r="HU277" s="1460">
        <f t="shared" si="1398"/>
        <v>0</v>
      </c>
      <c r="HV277" s="1460">
        <f t="shared" si="1399"/>
        <v>0</v>
      </c>
      <c r="HW277" s="1460">
        <f t="shared" si="1400"/>
        <v>0</v>
      </c>
      <c r="HX277" s="1460">
        <f t="shared" si="1401"/>
        <v>0</v>
      </c>
      <c r="HY277" s="1460">
        <f t="shared" si="1402"/>
        <v>0</v>
      </c>
      <c r="HZ277" s="1460">
        <f t="shared" si="1403"/>
        <v>0</v>
      </c>
      <c r="IA277" s="1460">
        <f t="shared" si="1404"/>
        <v>0</v>
      </c>
      <c r="IB277" s="1460">
        <f t="shared" si="1405"/>
        <v>0</v>
      </c>
      <c r="IC277" s="1460">
        <f t="shared" si="1406"/>
        <v>0</v>
      </c>
      <c r="ID277" s="1460">
        <f t="shared" si="1407"/>
        <v>0</v>
      </c>
      <c r="IE277" s="1460">
        <f t="shared" si="1408"/>
        <v>0</v>
      </c>
      <c r="IF277" s="1460">
        <f t="shared" si="1409"/>
        <v>0</v>
      </c>
      <c r="IG277" s="1460">
        <f t="shared" si="1410"/>
        <v>0</v>
      </c>
      <c r="IH277" s="1460">
        <f t="shared" si="1411"/>
        <v>0</v>
      </c>
      <c r="II277" s="1460">
        <f t="shared" si="1412"/>
        <v>0</v>
      </c>
      <c r="IJ277" s="1460">
        <f t="shared" si="1413"/>
        <v>0</v>
      </c>
      <c r="IK277" s="1460">
        <f t="shared" si="1414"/>
        <v>0</v>
      </c>
      <c r="IL277" s="1460">
        <f t="shared" si="1415"/>
        <v>0</v>
      </c>
      <c r="IM277" s="1460">
        <f t="shared" si="1416"/>
        <v>0</v>
      </c>
      <c r="IN277" s="1460">
        <f t="shared" si="1417"/>
        <v>0</v>
      </c>
      <c r="IO277" s="1460">
        <f t="shared" si="1418"/>
        <v>0</v>
      </c>
      <c r="IP277" s="1460">
        <f t="shared" si="1419"/>
        <v>0</v>
      </c>
      <c r="IQ277" s="1460">
        <f t="shared" si="1420"/>
        <v>0</v>
      </c>
      <c r="IR277" s="1460">
        <f t="shared" si="1421"/>
        <v>0</v>
      </c>
      <c r="IS277" s="1460">
        <f t="shared" si="1422"/>
        <v>0</v>
      </c>
      <c r="IT277" s="1460">
        <f t="shared" si="1423"/>
        <v>0</v>
      </c>
      <c r="IU277" s="1460">
        <f t="shared" si="1424"/>
        <v>0</v>
      </c>
      <c r="IV277" s="1460">
        <f t="shared" si="1425"/>
        <v>0</v>
      </c>
      <c r="IW277" s="1460">
        <f t="shared" si="1426"/>
        <v>0</v>
      </c>
      <c r="IX277" s="1460">
        <f t="shared" si="1427"/>
        <v>0</v>
      </c>
      <c r="IY277" s="1460">
        <f t="shared" si="1428"/>
        <v>0</v>
      </c>
      <c r="IZ277" s="1460">
        <f t="shared" si="1429"/>
        <v>0</v>
      </c>
      <c r="JA277" s="1460">
        <f t="shared" si="1430"/>
        <v>0</v>
      </c>
      <c r="JB277" s="1460">
        <f t="shared" si="1431"/>
        <v>0</v>
      </c>
      <c r="JC277" s="1460">
        <f t="shared" si="1432"/>
        <v>0</v>
      </c>
      <c r="JD277" s="1460">
        <f t="shared" si="1433"/>
        <v>0</v>
      </c>
      <c r="JE277" s="1460">
        <f t="shared" si="1434"/>
        <v>0</v>
      </c>
      <c r="JF277" s="1460">
        <f t="shared" si="1435"/>
        <v>0</v>
      </c>
      <c r="JG277" s="1460">
        <f t="shared" si="1436"/>
        <v>0</v>
      </c>
      <c r="JH277" s="1460">
        <f t="shared" si="1437"/>
        <v>0</v>
      </c>
      <c r="JI277" s="1460">
        <f t="shared" si="1438"/>
        <v>0</v>
      </c>
      <c r="JJ277" s="1460">
        <f t="shared" si="1439"/>
        <v>0</v>
      </c>
      <c r="JK277" s="1460">
        <f t="shared" si="1440"/>
        <v>0</v>
      </c>
      <c r="JL277" s="1460">
        <f t="shared" si="1441"/>
        <v>0</v>
      </c>
      <c r="JM277" s="1460">
        <f t="shared" si="1442"/>
        <v>0</v>
      </c>
      <c r="JN277" s="1460">
        <f t="shared" si="1443"/>
        <v>0</v>
      </c>
      <c r="JO277" s="1460">
        <f t="shared" si="1444"/>
        <v>0</v>
      </c>
      <c r="JP277" s="1460">
        <f t="shared" si="1445"/>
        <v>0</v>
      </c>
      <c r="JQ277" s="1460">
        <f t="shared" si="1446"/>
        <v>0</v>
      </c>
      <c r="JR277" s="1460">
        <f t="shared" si="1447"/>
        <v>0</v>
      </c>
      <c r="JS277" s="1460">
        <f t="shared" si="1448"/>
        <v>0</v>
      </c>
      <c r="JT277" s="1460">
        <f t="shared" si="1449"/>
        <v>0</v>
      </c>
      <c r="JU277" s="1460">
        <f t="shared" si="1450"/>
        <v>0</v>
      </c>
      <c r="JV277" s="1460">
        <f t="shared" si="1451"/>
        <v>0</v>
      </c>
      <c r="JW277" s="1460">
        <f t="shared" si="1452"/>
        <v>0</v>
      </c>
      <c r="JX277" s="1460">
        <f t="shared" si="1453"/>
        <v>0</v>
      </c>
      <c r="JY277" s="1460">
        <f t="shared" si="1454"/>
        <v>0</v>
      </c>
      <c r="JZ277" s="1460">
        <f t="shared" si="1455"/>
        <v>0</v>
      </c>
      <c r="KA277" s="1460">
        <f t="shared" si="1456"/>
        <v>0</v>
      </c>
      <c r="KB277" s="1460">
        <f t="shared" si="1457"/>
        <v>0</v>
      </c>
      <c r="KC277" s="1460">
        <f t="shared" si="1458"/>
        <v>0</v>
      </c>
      <c r="KD277" s="1460">
        <f t="shared" si="1459"/>
        <v>0</v>
      </c>
      <c r="KE277" s="1460">
        <f t="shared" si="1460"/>
        <v>0</v>
      </c>
      <c r="KF277" s="1460">
        <f t="shared" si="1461"/>
        <v>0</v>
      </c>
      <c r="KG277" s="1460">
        <f t="shared" si="1462"/>
        <v>0</v>
      </c>
      <c r="KH277" s="1460">
        <f t="shared" si="1463"/>
        <v>0</v>
      </c>
      <c r="KI277" s="1460">
        <f t="shared" si="1464"/>
        <v>0</v>
      </c>
      <c r="KJ277" s="1460">
        <f t="shared" si="1465"/>
        <v>0</v>
      </c>
      <c r="KK277" s="1460">
        <f t="shared" si="1466"/>
        <v>0</v>
      </c>
      <c r="KL277" s="1460">
        <f t="shared" si="1467"/>
        <v>0</v>
      </c>
      <c r="KM277" s="1460">
        <f t="shared" si="1468"/>
        <v>0</v>
      </c>
      <c r="KN277" s="1460">
        <f t="shared" si="1469"/>
        <v>0</v>
      </c>
      <c r="KO277" s="1460">
        <f t="shared" si="1470"/>
        <v>0</v>
      </c>
      <c r="KP277" s="1460">
        <f t="shared" si="1471"/>
        <v>0</v>
      </c>
      <c r="KQ277" s="1460">
        <f t="shared" si="1472"/>
        <v>0</v>
      </c>
      <c r="KR277" s="1460">
        <f t="shared" si="1473"/>
        <v>0</v>
      </c>
      <c r="KS277" s="1460">
        <f t="shared" si="1474"/>
        <v>0</v>
      </c>
      <c r="KT277" s="1460">
        <f t="shared" si="1475"/>
        <v>0</v>
      </c>
      <c r="KU277" s="1460">
        <f t="shared" si="1476"/>
        <v>0</v>
      </c>
      <c r="KV277" s="1460">
        <f t="shared" si="1477"/>
        <v>0</v>
      </c>
      <c r="KW277" s="1460">
        <f t="shared" si="1478"/>
        <v>0</v>
      </c>
      <c r="KX277" s="1460">
        <f t="shared" si="1479"/>
        <v>0</v>
      </c>
      <c r="KY277" s="1460">
        <f t="shared" si="1480"/>
        <v>0</v>
      </c>
      <c r="KZ277" s="1460">
        <f t="shared" si="1481"/>
        <v>0</v>
      </c>
      <c r="LA277" s="1460">
        <f t="shared" si="1482"/>
        <v>0</v>
      </c>
      <c r="LB277" s="1460">
        <f t="shared" si="1483"/>
        <v>0</v>
      </c>
      <c r="LC277" s="1460">
        <f t="shared" si="1484"/>
        <v>0</v>
      </c>
      <c r="LD277" s="1460">
        <f t="shared" si="1485"/>
        <v>0</v>
      </c>
      <c r="LE277" s="1460">
        <f t="shared" si="1486"/>
        <v>0</v>
      </c>
      <c r="LF277" s="1460">
        <f t="shared" si="1487"/>
        <v>0</v>
      </c>
      <c r="LG277" s="1460">
        <f t="shared" si="1488"/>
        <v>0</v>
      </c>
      <c r="LH277" s="1460">
        <f t="shared" si="1489"/>
        <v>0</v>
      </c>
      <c r="LI277" s="1460">
        <f t="shared" si="1490"/>
        <v>0</v>
      </c>
      <c r="LJ277" s="1460">
        <f t="shared" si="1491"/>
        <v>0</v>
      </c>
      <c r="LK277" s="1460">
        <f t="shared" si="1492"/>
        <v>0</v>
      </c>
      <c r="LL277" s="1460">
        <f t="shared" si="1493"/>
        <v>0</v>
      </c>
      <c r="LM277" s="1460">
        <f t="shared" si="1494"/>
        <v>0</v>
      </c>
      <c r="LN277" s="1460">
        <f t="shared" si="1495"/>
        <v>0</v>
      </c>
      <c r="LO277" s="1460">
        <f t="shared" si="1496"/>
        <v>0</v>
      </c>
      <c r="LP277" s="1460">
        <f t="shared" si="1497"/>
        <v>0</v>
      </c>
      <c r="LQ277" s="1460">
        <f t="shared" si="1498"/>
        <v>0</v>
      </c>
      <c r="LR277" s="1460">
        <f t="shared" si="1499"/>
        <v>0</v>
      </c>
      <c r="LS277" s="1460">
        <f t="shared" si="1500"/>
        <v>0</v>
      </c>
      <c r="LW277" s="1467">
        <f t="shared" si="1501"/>
        <v>0</v>
      </c>
      <c r="LX277" s="1467">
        <f t="shared" si="1502"/>
        <v>0</v>
      </c>
      <c r="LY277" s="1467">
        <f t="shared" si="1503"/>
        <v>0</v>
      </c>
      <c r="LZ277" s="1467">
        <f t="shared" si="1504"/>
        <v>0</v>
      </c>
      <c r="MA277" s="1506"/>
      <c r="MB277" s="1460">
        <f t="shared" si="1505"/>
        <v>0</v>
      </c>
      <c r="MC277" s="1460">
        <f t="shared" si="1560"/>
        <v>0</v>
      </c>
      <c r="MD277" s="1460">
        <f t="shared" si="1560"/>
        <v>0</v>
      </c>
      <c r="ME277" s="1460">
        <f t="shared" si="1560"/>
        <v>0</v>
      </c>
      <c r="MF277" s="1460">
        <f t="shared" si="1560"/>
        <v>0</v>
      </c>
      <c r="MG277" s="1460">
        <f t="shared" si="1560"/>
        <v>0</v>
      </c>
      <c r="MH277" s="1460">
        <f t="shared" si="1560"/>
        <v>0</v>
      </c>
      <c r="MI277" s="1460">
        <f t="shared" si="1560"/>
        <v>0</v>
      </c>
      <c r="MJ277" s="1460">
        <f t="shared" si="1560"/>
        <v>0</v>
      </c>
      <c r="MK277" s="1460">
        <f t="shared" si="1560"/>
        <v>0</v>
      </c>
      <c r="ML277" s="1460">
        <f t="shared" si="1560"/>
        <v>0</v>
      </c>
      <c r="MM277" s="1460">
        <f t="shared" si="1560"/>
        <v>0</v>
      </c>
      <c r="MN277" s="1460">
        <f t="shared" si="1560"/>
        <v>0</v>
      </c>
      <c r="MO277" s="1460">
        <f t="shared" si="1560"/>
        <v>0</v>
      </c>
      <c r="MP277" s="1460">
        <f t="shared" si="1560"/>
        <v>0</v>
      </c>
      <c r="MQ277" s="1460">
        <f t="shared" si="1560"/>
        <v>0</v>
      </c>
      <c r="MR277" s="1460">
        <f t="shared" si="1560"/>
        <v>0</v>
      </c>
      <c r="MS277" s="1460">
        <f t="shared" ref="MS277:NH288" si="1565">IF(MS$12&lt;$AO277,0,IF(MS$12&lt;=$AU277,(MS$8-$LW277)*$D277/12,IF(MS$12&gt;=$BF277,(MS$8-$LZ277)*$D277/12,IF(MS$12&gt;=$BE277,0,IF(MS$12&gt;=$BA277,(MS$8-$LY277)*$D277/12,IF(MS$12&gt;=$AZ277,0,IF(MS$12&gt;=$AV277,(MS$8-$LX277)*$D277/12,0)))))))</f>
        <v>0</v>
      </c>
      <c r="MT277" s="1460">
        <f t="shared" si="1565"/>
        <v>0</v>
      </c>
      <c r="MU277" s="1460">
        <f t="shared" si="1565"/>
        <v>0</v>
      </c>
      <c r="MV277" s="1460">
        <f t="shared" si="1565"/>
        <v>0</v>
      </c>
      <c r="MW277" s="1460">
        <f t="shared" si="1565"/>
        <v>0</v>
      </c>
      <c r="MX277" s="1460">
        <f t="shared" si="1565"/>
        <v>0</v>
      </c>
      <c r="MY277" s="1460">
        <f t="shared" si="1565"/>
        <v>0</v>
      </c>
      <c r="MZ277" s="1460">
        <f t="shared" si="1565"/>
        <v>0</v>
      </c>
      <c r="NA277" s="1460">
        <f t="shared" si="1565"/>
        <v>0</v>
      </c>
      <c r="NB277" s="1460">
        <f t="shared" si="1565"/>
        <v>0</v>
      </c>
      <c r="NC277" s="1460">
        <f t="shared" si="1565"/>
        <v>0</v>
      </c>
      <c r="ND277" s="1460">
        <f t="shared" si="1565"/>
        <v>0</v>
      </c>
      <c r="NE277" s="1460">
        <f t="shared" si="1565"/>
        <v>0</v>
      </c>
      <c r="NF277" s="1460">
        <f t="shared" si="1565"/>
        <v>0</v>
      </c>
      <c r="NG277" s="1460">
        <f t="shared" si="1565"/>
        <v>0</v>
      </c>
      <c r="NH277" s="1460">
        <f t="shared" si="1565"/>
        <v>0</v>
      </c>
      <c r="NI277" s="1460">
        <f t="shared" ref="NI277:NX288" si="1566">IF(NI$12&lt;$AO277,0,IF(NI$12&lt;=$AU277,(NI$8-$LW277)*$D277/12,IF(NI$12&gt;=$BF277,(NI$8-$LZ277)*$D277/12,IF(NI$12&gt;=$BE277,0,IF(NI$12&gt;=$BA277,(NI$8-$LY277)*$D277/12,IF(NI$12&gt;=$AZ277,0,IF(NI$12&gt;=$AV277,(NI$8-$LX277)*$D277/12,0)))))))</f>
        <v>0</v>
      </c>
      <c r="NJ277" s="1460">
        <f t="shared" si="1566"/>
        <v>0</v>
      </c>
      <c r="NK277" s="1460">
        <f t="shared" si="1566"/>
        <v>0</v>
      </c>
      <c r="NL277" s="1460">
        <f t="shared" si="1566"/>
        <v>0</v>
      </c>
      <c r="NM277" s="1460">
        <f t="shared" si="1566"/>
        <v>0</v>
      </c>
      <c r="NN277" s="1460">
        <f t="shared" si="1566"/>
        <v>0</v>
      </c>
      <c r="NO277" s="1460">
        <f t="shared" si="1566"/>
        <v>0</v>
      </c>
      <c r="NP277" s="1460">
        <f t="shared" si="1566"/>
        <v>0</v>
      </c>
      <c r="NQ277" s="1460">
        <f t="shared" si="1566"/>
        <v>0</v>
      </c>
      <c r="NR277" s="1460">
        <f t="shared" si="1566"/>
        <v>0</v>
      </c>
      <c r="NS277" s="1460">
        <f t="shared" si="1566"/>
        <v>0</v>
      </c>
      <c r="NT277" s="1460">
        <f t="shared" si="1566"/>
        <v>0</v>
      </c>
      <c r="NU277" s="1460">
        <f t="shared" si="1566"/>
        <v>0</v>
      </c>
      <c r="NV277" s="1460">
        <f t="shared" si="1566"/>
        <v>0</v>
      </c>
      <c r="NW277" s="1460">
        <f t="shared" si="1566"/>
        <v>0</v>
      </c>
      <c r="NX277" s="1460">
        <f t="shared" si="1566"/>
        <v>0</v>
      </c>
      <c r="NY277" s="1460">
        <f t="shared" si="1548"/>
        <v>0</v>
      </c>
      <c r="NZ277" s="1460">
        <f t="shared" si="1548"/>
        <v>0</v>
      </c>
      <c r="OA277" s="1460">
        <f t="shared" si="1548"/>
        <v>0</v>
      </c>
      <c r="OB277" s="1460">
        <f t="shared" si="1548"/>
        <v>0</v>
      </c>
      <c r="OC277" s="1460">
        <f t="shared" si="1548"/>
        <v>0</v>
      </c>
      <c r="OD277" s="1460">
        <f t="shared" si="1548"/>
        <v>0</v>
      </c>
      <c r="OE277" s="1460">
        <f t="shared" si="1548"/>
        <v>0</v>
      </c>
      <c r="OF277" s="1460">
        <f t="shared" si="1548"/>
        <v>0</v>
      </c>
      <c r="OG277" s="1460">
        <f t="shared" si="1548"/>
        <v>0</v>
      </c>
      <c r="OH277" s="1460">
        <f t="shared" si="1548"/>
        <v>0</v>
      </c>
      <c r="OI277" s="1460">
        <f t="shared" si="1548"/>
        <v>0</v>
      </c>
      <c r="OJ277" s="1460">
        <f t="shared" si="1548"/>
        <v>0</v>
      </c>
      <c r="OK277" s="1460">
        <f t="shared" si="1548"/>
        <v>0</v>
      </c>
      <c r="OL277" s="1460">
        <f t="shared" ref="NY277:ON288" si="1567">IF(OL$12&lt;$AO277,0,IF(OL$12&lt;=$AU277,(OL$8-$LW277)*$D277/12,IF(OL$12&gt;=$BF277,(OL$8-$LZ277)*$D277/12,IF(OL$12&gt;=$BE277,0,IF(OL$12&gt;=$BA277,(OL$8-$LY277)*$D277/12,IF(OL$12&gt;=$AZ277,0,IF(OL$12&gt;=$AV277,(OL$8-$LX277)*$D277/12,0)))))))</f>
        <v>0</v>
      </c>
      <c r="OM277" s="1460">
        <f t="shared" si="1567"/>
        <v>0</v>
      </c>
      <c r="ON277" s="1460">
        <f t="shared" si="1567"/>
        <v>0</v>
      </c>
      <c r="OO277" s="1460">
        <f t="shared" si="1513"/>
        <v>0</v>
      </c>
      <c r="OP277" s="1460">
        <f t="shared" si="1513"/>
        <v>0</v>
      </c>
      <c r="OQ277" s="1460">
        <f t="shared" si="1513"/>
        <v>0</v>
      </c>
      <c r="OR277" s="1460">
        <f t="shared" si="1513"/>
        <v>0</v>
      </c>
      <c r="OS277" s="1460">
        <f t="shared" si="1513"/>
        <v>0</v>
      </c>
      <c r="OT277" s="1460">
        <f t="shared" si="1513"/>
        <v>0</v>
      </c>
      <c r="OU277" s="1460">
        <f t="shared" si="1513"/>
        <v>0</v>
      </c>
      <c r="OV277" s="1460">
        <f t="shared" si="1513"/>
        <v>0</v>
      </c>
      <c r="OW277" s="1460">
        <f t="shared" si="1513"/>
        <v>0</v>
      </c>
      <c r="OX277" s="1460">
        <f t="shared" si="1513"/>
        <v>0</v>
      </c>
      <c r="OY277" s="1460">
        <f t="shared" si="1513"/>
        <v>0</v>
      </c>
      <c r="OZ277" s="1460">
        <f t="shared" si="1513"/>
        <v>0</v>
      </c>
      <c r="PA277" s="1460">
        <f t="shared" si="1562"/>
        <v>0</v>
      </c>
      <c r="PB277" s="1460">
        <f t="shared" si="1562"/>
        <v>0</v>
      </c>
      <c r="PC277" s="1460">
        <f t="shared" si="1562"/>
        <v>0</v>
      </c>
      <c r="PD277" s="1460">
        <f t="shared" si="1562"/>
        <v>0</v>
      </c>
      <c r="PE277" s="1460">
        <f t="shared" si="1562"/>
        <v>0</v>
      </c>
      <c r="PF277" s="1460">
        <f t="shared" si="1563"/>
        <v>0</v>
      </c>
      <c r="PG277" s="1460">
        <f t="shared" si="1563"/>
        <v>0</v>
      </c>
      <c r="PH277" s="1460">
        <f t="shared" si="1563"/>
        <v>0</v>
      </c>
      <c r="PI277" s="1460">
        <f t="shared" si="1563"/>
        <v>0</v>
      </c>
      <c r="PJ277" s="1460">
        <f t="shared" si="1563"/>
        <v>0</v>
      </c>
      <c r="PK277" s="1460">
        <f t="shared" si="1563"/>
        <v>0</v>
      </c>
      <c r="PL277" s="1460">
        <f t="shared" si="1563"/>
        <v>0</v>
      </c>
      <c r="PM277" s="1460">
        <f t="shared" si="1563"/>
        <v>0</v>
      </c>
      <c r="PN277" s="1460">
        <f t="shared" si="1563"/>
        <v>0</v>
      </c>
      <c r="PO277" s="1460">
        <f t="shared" si="1563"/>
        <v>0</v>
      </c>
      <c r="PP277" s="1460">
        <f t="shared" si="1563"/>
        <v>0</v>
      </c>
      <c r="PQ277" s="1460">
        <f t="shared" si="1563"/>
        <v>0</v>
      </c>
      <c r="PR277" s="1460">
        <f t="shared" si="1563"/>
        <v>0</v>
      </c>
      <c r="PS277" s="1460">
        <f t="shared" si="1563"/>
        <v>0</v>
      </c>
      <c r="PT277" s="1460">
        <f t="shared" si="1563"/>
        <v>0</v>
      </c>
      <c r="PU277" s="1460">
        <f t="shared" si="1563"/>
        <v>0</v>
      </c>
      <c r="PV277" s="1460">
        <f t="shared" si="1564"/>
        <v>0</v>
      </c>
      <c r="PW277" s="1460">
        <f t="shared" si="1564"/>
        <v>0</v>
      </c>
      <c r="PX277" s="1460">
        <f t="shared" si="1564"/>
        <v>0</v>
      </c>
      <c r="PY277" s="1460">
        <f t="shared" si="1564"/>
        <v>0</v>
      </c>
      <c r="PZ277" s="1460">
        <f t="shared" si="1564"/>
        <v>0</v>
      </c>
      <c r="QA277" s="1460">
        <f t="shared" si="1564"/>
        <v>0</v>
      </c>
      <c r="QB277" s="1460">
        <f t="shared" si="1564"/>
        <v>0</v>
      </c>
      <c r="QC277" s="1460">
        <f t="shared" si="1564"/>
        <v>0</v>
      </c>
      <c r="QD277" s="1460">
        <f t="shared" si="1564"/>
        <v>0</v>
      </c>
      <c r="QE277" s="1460">
        <f t="shared" si="1564"/>
        <v>0</v>
      </c>
      <c r="QF277" s="1460">
        <f t="shared" si="1564"/>
        <v>0</v>
      </c>
      <c r="QG277" s="1460">
        <f t="shared" si="1564"/>
        <v>0</v>
      </c>
      <c r="QH277" s="1460">
        <f t="shared" si="1564"/>
        <v>0</v>
      </c>
      <c r="QI277" s="1460">
        <f t="shared" si="1564"/>
        <v>0</v>
      </c>
      <c r="QJ277" s="1460">
        <f t="shared" si="1564"/>
        <v>0</v>
      </c>
      <c r="QK277" s="1460">
        <f t="shared" si="1564"/>
        <v>0</v>
      </c>
      <c r="QL277" s="1460">
        <f t="shared" si="1532"/>
        <v>0</v>
      </c>
      <c r="QM277" s="1460">
        <f t="shared" si="1532"/>
        <v>0</v>
      </c>
      <c r="QN277" s="1460">
        <f t="shared" si="1532"/>
        <v>0</v>
      </c>
      <c r="QO277" s="1460">
        <f t="shared" si="1532"/>
        <v>0</v>
      </c>
      <c r="QP277" s="1460">
        <f t="shared" si="1532"/>
        <v>0</v>
      </c>
      <c r="QQ277" s="1460">
        <f t="shared" si="1532"/>
        <v>0</v>
      </c>
    </row>
    <row r="278" spans="1:459" s="1466" customFormat="1" ht="22.5" customHeight="1">
      <c r="A278" s="1468"/>
      <c r="B278" s="1469"/>
      <c r="C278" s="1469"/>
      <c r="D278" s="1470"/>
      <c r="E278" s="1471"/>
      <c r="F278" s="1472"/>
      <c r="G278" s="1472"/>
      <c r="H278" s="1473">
        <f t="shared" si="1342"/>
        <v>0</v>
      </c>
      <c r="I278" s="1474">
        <v>0</v>
      </c>
      <c r="J278" s="1475">
        <f t="shared" si="1556"/>
        <v>0</v>
      </c>
      <c r="K278" s="1476">
        <v>0</v>
      </c>
      <c r="L278" s="1477">
        <f t="shared" si="1343"/>
        <v>0</v>
      </c>
      <c r="M278" s="1477">
        <f t="shared" si="1344"/>
        <v>0</v>
      </c>
      <c r="N278" s="1478"/>
      <c r="O278" s="1479">
        <v>0</v>
      </c>
      <c r="P278" s="1480">
        <v>0</v>
      </c>
      <c r="Q278" s="1828">
        <v>0</v>
      </c>
      <c r="R278" s="1831">
        <f t="shared" si="1345"/>
        <v>0</v>
      </c>
      <c r="S278" s="1481">
        <f>IF(AND(SUM(O278:Q278)=0,N278="NNN"),MIN('Operating History and Pro Forma'!$M$33,'Operating History and Pro Forma'!$T$15)*D278,SUM(O278:Q278)*D278)</f>
        <v>0</v>
      </c>
      <c r="T278" s="1482">
        <f t="shared" si="1346"/>
        <v>0</v>
      </c>
      <c r="U278" s="1483">
        <f t="shared" si="1347"/>
        <v>0</v>
      </c>
      <c r="V278" s="1480"/>
      <c r="W278" s="1514"/>
      <c r="X278" s="1486" t="str">
        <f t="shared" si="1348"/>
        <v/>
      </c>
      <c r="Y278" s="1487">
        <f t="shared" si="1349"/>
        <v>0</v>
      </c>
      <c r="Z278" s="1488"/>
      <c r="AA278" s="1488"/>
      <c r="AB278" s="1488"/>
      <c r="AC278" s="1488"/>
      <c r="AD278" s="1489">
        <f t="shared" si="1350"/>
        <v>0</v>
      </c>
      <c r="AE278" s="1490" t="str">
        <f t="shared" si="1351"/>
        <v/>
      </c>
      <c r="AF278" s="1491">
        <f t="shared" si="1352"/>
        <v>0</v>
      </c>
      <c r="AG278" s="1492">
        <f t="shared" si="1353"/>
        <v>0</v>
      </c>
      <c r="AH278" s="1493">
        <f t="shared" si="1526"/>
        <v>0</v>
      </c>
      <c r="AI278" s="1493">
        <f t="shared" si="1526"/>
        <v>0</v>
      </c>
      <c r="AJ278" s="1494">
        <f t="shared" si="1526"/>
        <v>0</v>
      </c>
      <c r="AK278" s="1494">
        <f t="shared" si="1526"/>
        <v>0</v>
      </c>
      <c r="AL278" s="1495">
        <f t="shared" si="1526"/>
        <v>0</v>
      </c>
      <c r="AM278" s="1496">
        <f t="shared" si="1526"/>
        <v>0</v>
      </c>
      <c r="AN278" s="1497">
        <f t="shared" si="1555"/>
        <v>0</v>
      </c>
      <c r="AO278" s="1498">
        <f t="shared" si="1561"/>
        <v>0</v>
      </c>
      <c r="AP278" s="1499">
        <f t="shared" si="1354"/>
        <v>0</v>
      </c>
      <c r="AQ278" s="1500">
        <f t="shared" si="1355"/>
        <v>0</v>
      </c>
      <c r="AR278" s="1501">
        <f t="shared" si="1356"/>
        <v>0</v>
      </c>
      <c r="AS278" s="1498">
        <f t="shared" si="1558"/>
        <v>0</v>
      </c>
      <c r="AT278" s="1501">
        <f t="shared" si="1357"/>
        <v>0</v>
      </c>
      <c r="AU278" s="1498">
        <f t="shared" si="1358"/>
        <v>1</v>
      </c>
      <c r="AV278" s="1498">
        <f t="shared" si="1359"/>
        <v>2</v>
      </c>
      <c r="AW278" s="1499">
        <f t="shared" si="1360"/>
        <v>0</v>
      </c>
      <c r="AX278" s="1502">
        <f t="shared" si="1361"/>
        <v>0</v>
      </c>
      <c r="AY278" s="1503">
        <f t="shared" si="1362"/>
        <v>0</v>
      </c>
      <c r="AZ278" s="1498">
        <f t="shared" si="1363"/>
        <v>2</v>
      </c>
      <c r="BA278" s="1498">
        <f t="shared" si="1364"/>
        <v>3</v>
      </c>
      <c r="BB278" s="1499">
        <f t="shared" si="1365"/>
        <v>0</v>
      </c>
      <c r="BC278" s="1502">
        <f t="shared" si="1366"/>
        <v>0</v>
      </c>
      <c r="BD278" s="1503">
        <f t="shared" si="1367"/>
        <v>0</v>
      </c>
      <c r="BE278" s="1498">
        <f t="shared" si="1368"/>
        <v>3</v>
      </c>
      <c r="BF278" s="1498">
        <f t="shared" si="1369"/>
        <v>4</v>
      </c>
      <c r="BG278" s="1499">
        <f t="shared" si="1370"/>
        <v>0</v>
      </c>
      <c r="BH278" s="1502">
        <f t="shared" si="1371"/>
        <v>0</v>
      </c>
      <c r="BI278" s="1502">
        <f t="shared" si="1372"/>
        <v>0</v>
      </c>
      <c r="BJ278" s="1504">
        <f t="shared" si="1373"/>
        <v>1900</v>
      </c>
      <c r="BK278" s="1505" t="str">
        <f t="shared" si="1374"/>
        <v/>
      </c>
      <c r="BL278" s="1506"/>
      <c r="BM278" s="1507">
        <f t="shared" si="1375"/>
        <v>0</v>
      </c>
      <c r="BN278" s="1508">
        <f t="shared" si="1559"/>
        <v>0</v>
      </c>
      <c r="BO278" s="1508">
        <f t="shared" si="1559"/>
        <v>0</v>
      </c>
      <c r="BP278" s="1508">
        <f t="shared" si="1559"/>
        <v>0</v>
      </c>
      <c r="BQ278" s="1508">
        <f t="shared" si="1559"/>
        <v>0</v>
      </c>
      <c r="BR278" s="1508">
        <f t="shared" si="1559"/>
        <v>0</v>
      </c>
      <c r="BS278" s="1508">
        <f t="shared" si="1559"/>
        <v>0</v>
      </c>
      <c r="BT278" s="1508">
        <f t="shared" si="1559"/>
        <v>0</v>
      </c>
      <c r="BU278" s="1508">
        <f t="shared" si="1559"/>
        <v>0</v>
      </c>
      <c r="BV278" s="1508">
        <f t="shared" si="1559"/>
        <v>0</v>
      </c>
      <c r="BW278" s="1508">
        <f t="shared" si="1559"/>
        <v>0</v>
      </c>
      <c r="BX278" s="1508">
        <f t="shared" si="1559"/>
        <v>0</v>
      </c>
      <c r="BY278" s="1507">
        <f t="shared" si="1559"/>
        <v>0</v>
      </c>
      <c r="BZ278" s="1508">
        <f t="shared" si="1559"/>
        <v>0</v>
      </c>
      <c r="CA278" s="1508">
        <f t="shared" si="1559"/>
        <v>0</v>
      </c>
      <c r="CB278" s="1508">
        <f t="shared" si="1559"/>
        <v>0</v>
      </c>
      <c r="CC278" s="1508">
        <f t="shared" si="1559"/>
        <v>0</v>
      </c>
      <c r="CD278" s="1508">
        <f t="shared" si="1550"/>
        <v>0</v>
      </c>
      <c r="CE278" s="1508">
        <f t="shared" si="1550"/>
        <v>0</v>
      </c>
      <c r="CF278" s="1508">
        <f t="shared" si="1550"/>
        <v>0</v>
      </c>
      <c r="CG278" s="1508">
        <f t="shared" si="1550"/>
        <v>0</v>
      </c>
      <c r="CH278" s="1508">
        <f t="shared" si="1550"/>
        <v>0</v>
      </c>
      <c r="CI278" s="1508">
        <f t="shared" si="1550"/>
        <v>0</v>
      </c>
      <c r="CJ278" s="1509">
        <f t="shared" si="1550"/>
        <v>0</v>
      </c>
      <c r="CK278" s="1507">
        <f t="shared" si="1550"/>
        <v>0</v>
      </c>
      <c r="CL278" s="1508">
        <f t="shared" si="1550"/>
        <v>0</v>
      </c>
      <c r="CM278" s="1508">
        <f t="shared" si="1550"/>
        <v>0</v>
      </c>
      <c r="CN278" s="1508">
        <f t="shared" si="1550"/>
        <v>0</v>
      </c>
      <c r="CO278" s="1508">
        <f t="shared" si="1550"/>
        <v>0</v>
      </c>
      <c r="CP278" s="1508">
        <f t="shared" si="1550"/>
        <v>0</v>
      </c>
      <c r="CQ278" s="1508">
        <f t="shared" si="1550"/>
        <v>0</v>
      </c>
      <c r="CR278" s="1508">
        <f t="shared" si="1550"/>
        <v>0</v>
      </c>
      <c r="CS278" s="1508">
        <f t="shared" si="1550"/>
        <v>0</v>
      </c>
      <c r="CT278" s="1508">
        <f t="shared" si="1551"/>
        <v>0</v>
      </c>
      <c r="CU278" s="1508">
        <f t="shared" si="1551"/>
        <v>0</v>
      </c>
      <c r="CV278" s="1509">
        <f t="shared" si="1551"/>
        <v>0</v>
      </c>
      <c r="CW278" s="1508">
        <f t="shared" si="1551"/>
        <v>0</v>
      </c>
      <c r="CX278" s="1508">
        <f t="shared" si="1551"/>
        <v>0</v>
      </c>
      <c r="CY278" s="1508">
        <f t="shared" si="1551"/>
        <v>0</v>
      </c>
      <c r="CZ278" s="1508">
        <f t="shared" si="1551"/>
        <v>0</v>
      </c>
      <c r="DA278" s="1508">
        <f t="shared" si="1551"/>
        <v>0</v>
      </c>
      <c r="DB278" s="1508">
        <f t="shared" si="1551"/>
        <v>0</v>
      </c>
      <c r="DC278" s="1508">
        <f t="shared" si="1551"/>
        <v>0</v>
      </c>
      <c r="DD278" s="1508">
        <f t="shared" si="1551"/>
        <v>0</v>
      </c>
      <c r="DE278" s="1508">
        <f t="shared" si="1551"/>
        <v>0</v>
      </c>
      <c r="DF278" s="1508">
        <f t="shared" si="1551"/>
        <v>0</v>
      </c>
      <c r="DG278" s="1508">
        <f t="shared" si="1551"/>
        <v>0</v>
      </c>
      <c r="DH278" s="1509">
        <f t="shared" si="1551"/>
        <v>0</v>
      </c>
      <c r="DI278" s="1508">
        <f t="shared" si="1551"/>
        <v>0</v>
      </c>
      <c r="DJ278" s="1508">
        <f t="shared" si="1552"/>
        <v>0</v>
      </c>
      <c r="DK278" s="1508">
        <f t="shared" si="1552"/>
        <v>0</v>
      </c>
      <c r="DL278" s="1508">
        <f t="shared" si="1552"/>
        <v>0</v>
      </c>
      <c r="DM278" s="1508">
        <f t="shared" si="1552"/>
        <v>0</v>
      </c>
      <c r="DN278" s="1508">
        <f t="shared" si="1552"/>
        <v>0</v>
      </c>
      <c r="DO278" s="1508">
        <f t="shared" si="1552"/>
        <v>0</v>
      </c>
      <c r="DP278" s="1508">
        <f t="shared" si="1552"/>
        <v>0</v>
      </c>
      <c r="DQ278" s="1508">
        <f t="shared" si="1552"/>
        <v>0</v>
      </c>
      <c r="DR278" s="1508">
        <f t="shared" si="1552"/>
        <v>0</v>
      </c>
      <c r="DS278" s="1508">
        <f t="shared" si="1552"/>
        <v>0</v>
      </c>
      <c r="DT278" s="1509">
        <f t="shared" si="1552"/>
        <v>0</v>
      </c>
      <c r="DU278" s="1507">
        <f t="shared" si="1552"/>
        <v>0</v>
      </c>
      <c r="DV278" s="1508">
        <f t="shared" si="1552"/>
        <v>0</v>
      </c>
      <c r="DW278" s="1508">
        <f t="shared" si="1552"/>
        <v>0</v>
      </c>
      <c r="DX278" s="1508">
        <f t="shared" si="1552"/>
        <v>0</v>
      </c>
      <c r="DY278" s="1508">
        <f t="shared" si="1552"/>
        <v>0</v>
      </c>
      <c r="DZ278" s="1508">
        <f t="shared" si="1553"/>
        <v>0</v>
      </c>
      <c r="EA278" s="1508">
        <f t="shared" si="1553"/>
        <v>0</v>
      </c>
      <c r="EB278" s="1508">
        <f t="shared" si="1553"/>
        <v>0</v>
      </c>
      <c r="EC278" s="1508">
        <f t="shared" si="1553"/>
        <v>0</v>
      </c>
      <c r="ED278" s="1508">
        <f t="shared" si="1553"/>
        <v>0</v>
      </c>
      <c r="EE278" s="1508">
        <f t="shared" si="1553"/>
        <v>0</v>
      </c>
      <c r="EF278" s="1508">
        <f t="shared" si="1553"/>
        <v>0</v>
      </c>
      <c r="EG278" s="1507">
        <f t="shared" si="1553"/>
        <v>0</v>
      </c>
      <c r="EH278" s="1508">
        <f t="shared" si="1553"/>
        <v>0</v>
      </c>
      <c r="EI278" s="1508">
        <f t="shared" si="1553"/>
        <v>0</v>
      </c>
      <c r="EJ278" s="1508">
        <f t="shared" si="1553"/>
        <v>0</v>
      </c>
      <c r="EK278" s="1508">
        <f t="shared" si="1553"/>
        <v>0</v>
      </c>
      <c r="EL278" s="1508">
        <f t="shared" si="1553"/>
        <v>0</v>
      </c>
      <c r="EM278" s="1508">
        <f t="shared" si="1553"/>
        <v>0</v>
      </c>
      <c r="EN278" s="1508">
        <f t="shared" si="1553"/>
        <v>0</v>
      </c>
      <c r="EO278" s="1508">
        <f t="shared" si="1553"/>
        <v>0</v>
      </c>
      <c r="EP278" s="1508">
        <f t="shared" si="1554"/>
        <v>0</v>
      </c>
      <c r="EQ278" s="1508">
        <f t="shared" si="1554"/>
        <v>0</v>
      </c>
      <c r="ER278" s="1509">
        <f t="shared" si="1554"/>
        <v>0</v>
      </c>
      <c r="ES278" s="1507">
        <f t="shared" si="1554"/>
        <v>0</v>
      </c>
      <c r="ET278" s="1508">
        <f t="shared" si="1554"/>
        <v>0</v>
      </c>
      <c r="EU278" s="1508">
        <f t="shared" si="1554"/>
        <v>0</v>
      </c>
      <c r="EV278" s="1508">
        <f t="shared" si="1554"/>
        <v>0</v>
      </c>
      <c r="EW278" s="1508">
        <f t="shared" si="1554"/>
        <v>0</v>
      </c>
      <c r="EX278" s="1508">
        <f t="shared" si="1554"/>
        <v>0</v>
      </c>
      <c r="EY278" s="1508">
        <f t="shared" si="1554"/>
        <v>0</v>
      </c>
      <c r="EZ278" s="1508">
        <f t="shared" si="1554"/>
        <v>0</v>
      </c>
      <c r="FA278" s="1508">
        <f t="shared" si="1554"/>
        <v>0</v>
      </c>
      <c r="FB278" s="1508">
        <f t="shared" si="1554"/>
        <v>0</v>
      </c>
      <c r="FC278" s="1508">
        <f t="shared" si="1554"/>
        <v>0</v>
      </c>
      <c r="FD278" s="1509">
        <f t="shared" si="1554"/>
        <v>0</v>
      </c>
      <c r="FE278" s="1508">
        <f t="shared" si="1554"/>
        <v>0</v>
      </c>
      <c r="FF278" s="1508">
        <f t="shared" si="1339"/>
        <v>0</v>
      </c>
      <c r="FG278" s="1508">
        <f t="shared" si="1549"/>
        <v>0</v>
      </c>
      <c r="FH278" s="1508">
        <f t="shared" si="1549"/>
        <v>0</v>
      </c>
      <c r="FI278" s="1508">
        <f t="shared" si="1549"/>
        <v>0</v>
      </c>
      <c r="FJ278" s="1508">
        <f t="shared" si="1549"/>
        <v>0</v>
      </c>
      <c r="FK278" s="1508">
        <f t="shared" si="1549"/>
        <v>0</v>
      </c>
      <c r="FL278" s="1508">
        <f t="shared" si="1549"/>
        <v>0</v>
      </c>
      <c r="FM278" s="1508">
        <f t="shared" si="1549"/>
        <v>0</v>
      </c>
      <c r="FN278" s="1508">
        <f t="shared" si="1549"/>
        <v>0</v>
      </c>
      <c r="FO278" s="1508">
        <f t="shared" si="1549"/>
        <v>0</v>
      </c>
      <c r="FP278" s="1509">
        <f t="shared" si="1549"/>
        <v>0</v>
      </c>
      <c r="FQ278" s="1508">
        <f t="shared" si="1549"/>
        <v>0</v>
      </c>
      <c r="FR278" s="1508">
        <f t="shared" si="1549"/>
        <v>0</v>
      </c>
      <c r="FS278" s="1508">
        <f t="shared" si="1549"/>
        <v>0</v>
      </c>
      <c r="FT278" s="1508">
        <f t="shared" si="1549"/>
        <v>0</v>
      </c>
      <c r="FU278" s="1508">
        <f t="shared" si="1549"/>
        <v>0</v>
      </c>
      <c r="FV278" s="1508">
        <f t="shared" si="1549"/>
        <v>0</v>
      </c>
      <c r="FW278" s="1508">
        <f t="shared" si="1527"/>
        <v>0</v>
      </c>
      <c r="FX278" s="1508">
        <f t="shared" si="1527"/>
        <v>0</v>
      </c>
      <c r="FY278" s="1508">
        <f t="shared" si="1527"/>
        <v>0</v>
      </c>
      <c r="FZ278" s="1508">
        <f t="shared" si="1527"/>
        <v>0</v>
      </c>
      <c r="GA278" s="1508">
        <f t="shared" si="1527"/>
        <v>0</v>
      </c>
      <c r="GB278" s="1509">
        <f t="shared" si="1527"/>
        <v>0</v>
      </c>
      <c r="GC278" s="1506"/>
      <c r="GD278" s="1458">
        <f t="shared" si="1377"/>
        <v>1</v>
      </c>
      <c r="GE278" s="1510">
        <f t="shared" si="1557"/>
        <v>0</v>
      </c>
      <c r="GF278" s="1511">
        <f t="shared" si="1557"/>
        <v>0</v>
      </c>
      <c r="GG278" s="1511">
        <f t="shared" si="1557"/>
        <v>0</v>
      </c>
      <c r="GH278" s="1511">
        <f t="shared" si="1557"/>
        <v>0</v>
      </c>
      <c r="GI278" s="1511">
        <f t="shared" si="1557"/>
        <v>0</v>
      </c>
      <c r="GJ278" s="1511">
        <f t="shared" si="1557"/>
        <v>0</v>
      </c>
      <c r="GK278" s="1511">
        <f t="shared" si="1557"/>
        <v>0</v>
      </c>
      <c r="GL278" s="1511">
        <f t="shared" si="1557"/>
        <v>0</v>
      </c>
      <c r="GM278" s="1511">
        <f t="shared" si="1557"/>
        <v>0</v>
      </c>
      <c r="GN278" s="1512">
        <f t="shared" si="1557"/>
        <v>0</v>
      </c>
      <c r="GO278" s="1513">
        <f t="shared" si="1378"/>
        <v>0</v>
      </c>
      <c r="GP278" s="1506"/>
      <c r="GQ278" s="1510">
        <f t="shared" si="1539"/>
        <v>0</v>
      </c>
      <c r="GR278" s="1511">
        <f t="shared" si="1542"/>
        <v>0</v>
      </c>
      <c r="GS278" s="1511">
        <f t="shared" si="1542"/>
        <v>0</v>
      </c>
      <c r="GT278" s="1511">
        <f t="shared" si="1542"/>
        <v>0</v>
      </c>
      <c r="GU278" s="1511">
        <f t="shared" si="1542"/>
        <v>0</v>
      </c>
      <c r="GV278" s="1511">
        <f t="shared" si="1542"/>
        <v>0</v>
      </c>
      <c r="GW278" s="1511">
        <f t="shared" si="1542"/>
        <v>0</v>
      </c>
      <c r="GX278" s="1511">
        <f t="shared" si="1542"/>
        <v>0</v>
      </c>
      <c r="GY278" s="1511">
        <f t="shared" si="1542"/>
        <v>0</v>
      </c>
      <c r="GZ278" s="1512">
        <f t="shared" si="1542"/>
        <v>0</v>
      </c>
      <c r="HA278" s="1513">
        <f t="shared" si="1379"/>
        <v>0</v>
      </c>
      <c r="HB278" s="1506">
        <f t="shared" si="1380"/>
        <v>1</v>
      </c>
      <c r="HC278" s="1506"/>
      <c r="HD278" s="1508">
        <f t="shared" si="1381"/>
        <v>0</v>
      </c>
      <c r="HE278" s="1460">
        <f t="shared" si="1382"/>
        <v>0</v>
      </c>
      <c r="HF278" s="1460">
        <f t="shared" si="1383"/>
        <v>0</v>
      </c>
      <c r="HG278" s="1460">
        <f t="shared" si="1384"/>
        <v>0</v>
      </c>
      <c r="HH278" s="1460">
        <f t="shared" si="1385"/>
        <v>0</v>
      </c>
      <c r="HI278" s="1460">
        <f t="shared" si="1386"/>
        <v>0</v>
      </c>
      <c r="HJ278" s="1460">
        <f t="shared" si="1387"/>
        <v>0</v>
      </c>
      <c r="HK278" s="1460">
        <f t="shared" si="1388"/>
        <v>0</v>
      </c>
      <c r="HL278" s="1460">
        <f t="shared" si="1389"/>
        <v>0</v>
      </c>
      <c r="HM278" s="1460">
        <f t="shared" si="1390"/>
        <v>0</v>
      </c>
      <c r="HN278" s="1460">
        <f t="shared" si="1391"/>
        <v>0</v>
      </c>
      <c r="HO278" s="1460">
        <f t="shared" si="1392"/>
        <v>0</v>
      </c>
      <c r="HP278" s="1460">
        <f t="shared" si="1393"/>
        <v>0</v>
      </c>
      <c r="HQ278" s="1460">
        <f t="shared" si="1394"/>
        <v>0</v>
      </c>
      <c r="HR278" s="1460">
        <f t="shared" si="1395"/>
        <v>0</v>
      </c>
      <c r="HS278" s="1460">
        <f t="shared" si="1396"/>
        <v>0</v>
      </c>
      <c r="HT278" s="1460">
        <f t="shared" si="1397"/>
        <v>0</v>
      </c>
      <c r="HU278" s="1460">
        <f t="shared" si="1398"/>
        <v>0</v>
      </c>
      <c r="HV278" s="1460">
        <f t="shared" si="1399"/>
        <v>0</v>
      </c>
      <c r="HW278" s="1460">
        <f t="shared" si="1400"/>
        <v>0</v>
      </c>
      <c r="HX278" s="1460">
        <f t="shared" si="1401"/>
        <v>0</v>
      </c>
      <c r="HY278" s="1460">
        <f t="shared" si="1402"/>
        <v>0</v>
      </c>
      <c r="HZ278" s="1460">
        <f t="shared" si="1403"/>
        <v>0</v>
      </c>
      <c r="IA278" s="1460">
        <f t="shared" si="1404"/>
        <v>0</v>
      </c>
      <c r="IB278" s="1460">
        <f t="shared" si="1405"/>
        <v>0</v>
      </c>
      <c r="IC278" s="1460">
        <f t="shared" si="1406"/>
        <v>0</v>
      </c>
      <c r="ID278" s="1460">
        <f t="shared" si="1407"/>
        <v>0</v>
      </c>
      <c r="IE278" s="1460">
        <f t="shared" si="1408"/>
        <v>0</v>
      </c>
      <c r="IF278" s="1460">
        <f t="shared" si="1409"/>
        <v>0</v>
      </c>
      <c r="IG278" s="1460">
        <f t="shared" si="1410"/>
        <v>0</v>
      </c>
      <c r="IH278" s="1460">
        <f t="shared" si="1411"/>
        <v>0</v>
      </c>
      <c r="II278" s="1460">
        <f t="shared" si="1412"/>
        <v>0</v>
      </c>
      <c r="IJ278" s="1460">
        <f t="shared" si="1413"/>
        <v>0</v>
      </c>
      <c r="IK278" s="1460">
        <f t="shared" si="1414"/>
        <v>0</v>
      </c>
      <c r="IL278" s="1460">
        <f t="shared" si="1415"/>
        <v>0</v>
      </c>
      <c r="IM278" s="1460">
        <f t="shared" si="1416"/>
        <v>0</v>
      </c>
      <c r="IN278" s="1460">
        <f t="shared" si="1417"/>
        <v>0</v>
      </c>
      <c r="IO278" s="1460">
        <f t="shared" si="1418"/>
        <v>0</v>
      </c>
      <c r="IP278" s="1460">
        <f t="shared" si="1419"/>
        <v>0</v>
      </c>
      <c r="IQ278" s="1460">
        <f t="shared" si="1420"/>
        <v>0</v>
      </c>
      <c r="IR278" s="1460">
        <f t="shared" si="1421"/>
        <v>0</v>
      </c>
      <c r="IS278" s="1460">
        <f t="shared" si="1422"/>
        <v>0</v>
      </c>
      <c r="IT278" s="1460">
        <f t="shared" si="1423"/>
        <v>0</v>
      </c>
      <c r="IU278" s="1460">
        <f t="shared" si="1424"/>
        <v>0</v>
      </c>
      <c r="IV278" s="1460">
        <f t="shared" si="1425"/>
        <v>0</v>
      </c>
      <c r="IW278" s="1460">
        <f t="shared" si="1426"/>
        <v>0</v>
      </c>
      <c r="IX278" s="1460">
        <f t="shared" si="1427"/>
        <v>0</v>
      </c>
      <c r="IY278" s="1460">
        <f t="shared" si="1428"/>
        <v>0</v>
      </c>
      <c r="IZ278" s="1460">
        <f t="shared" si="1429"/>
        <v>0</v>
      </c>
      <c r="JA278" s="1460">
        <f t="shared" si="1430"/>
        <v>0</v>
      </c>
      <c r="JB278" s="1460">
        <f t="shared" si="1431"/>
        <v>0</v>
      </c>
      <c r="JC278" s="1460">
        <f t="shared" si="1432"/>
        <v>0</v>
      </c>
      <c r="JD278" s="1460">
        <f t="shared" si="1433"/>
        <v>0</v>
      </c>
      <c r="JE278" s="1460">
        <f t="shared" si="1434"/>
        <v>0</v>
      </c>
      <c r="JF278" s="1460">
        <f t="shared" si="1435"/>
        <v>0</v>
      </c>
      <c r="JG278" s="1460">
        <f t="shared" si="1436"/>
        <v>0</v>
      </c>
      <c r="JH278" s="1460">
        <f t="shared" si="1437"/>
        <v>0</v>
      </c>
      <c r="JI278" s="1460">
        <f t="shared" si="1438"/>
        <v>0</v>
      </c>
      <c r="JJ278" s="1460">
        <f t="shared" si="1439"/>
        <v>0</v>
      </c>
      <c r="JK278" s="1460">
        <f t="shared" si="1440"/>
        <v>0</v>
      </c>
      <c r="JL278" s="1460">
        <f t="shared" si="1441"/>
        <v>0</v>
      </c>
      <c r="JM278" s="1460">
        <f t="shared" si="1442"/>
        <v>0</v>
      </c>
      <c r="JN278" s="1460">
        <f t="shared" si="1443"/>
        <v>0</v>
      </c>
      <c r="JO278" s="1460">
        <f t="shared" si="1444"/>
        <v>0</v>
      </c>
      <c r="JP278" s="1460">
        <f t="shared" si="1445"/>
        <v>0</v>
      </c>
      <c r="JQ278" s="1460">
        <f t="shared" si="1446"/>
        <v>0</v>
      </c>
      <c r="JR278" s="1460">
        <f t="shared" si="1447"/>
        <v>0</v>
      </c>
      <c r="JS278" s="1460">
        <f t="shared" si="1448"/>
        <v>0</v>
      </c>
      <c r="JT278" s="1460">
        <f t="shared" si="1449"/>
        <v>0</v>
      </c>
      <c r="JU278" s="1460">
        <f t="shared" si="1450"/>
        <v>0</v>
      </c>
      <c r="JV278" s="1460">
        <f t="shared" si="1451"/>
        <v>0</v>
      </c>
      <c r="JW278" s="1460">
        <f t="shared" si="1452"/>
        <v>0</v>
      </c>
      <c r="JX278" s="1460">
        <f t="shared" si="1453"/>
        <v>0</v>
      </c>
      <c r="JY278" s="1460">
        <f t="shared" si="1454"/>
        <v>0</v>
      </c>
      <c r="JZ278" s="1460">
        <f t="shared" si="1455"/>
        <v>0</v>
      </c>
      <c r="KA278" s="1460">
        <f t="shared" si="1456"/>
        <v>0</v>
      </c>
      <c r="KB278" s="1460">
        <f t="shared" si="1457"/>
        <v>0</v>
      </c>
      <c r="KC278" s="1460">
        <f t="shared" si="1458"/>
        <v>0</v>
      </c>
      <c r="KD278" s="1460">
        <f t="shared" si="1459"/>
        <v>0</v>
      </c>
      <c r="KE278" s="1460">
        <f t="shared" si="1460"/>
        <v>0</v>
      </c>
      <c r="KF278" s="1460">
        <f t="shared" si="1461"/>
        <v>0</v>
      </c>
      <c r="KG278" s="1460">
        <f t="shared" si="1462"/>
        <v>0</v>
      </c>
      <c r="KH278" s="1460">
        <f t="shared" si="1463"/>
        <v>0</v>
      </c>
      <c r="KI278" s="1460">
        <f t="shared" si="1464"/>
        <v>0</v>
      </c>
      <c r="KJ278" s="1460">
        <f t="shared" si="1465"/>
        <v>0</v>
      </c>
      <c r="KK278" s="1460">
        <f t="shared" si="1466"/>
        <v>0</v>
      </c>
      <c r="KL278" s="1460">
        <f t="shared" si="1467"/>
        <v>0</v>
      </c>
      <c r="KM278" s="1460">
        <f t="shared" si="1468"/>
        <v>0</v>
      </c>
      <c r="KN278" s="1460">
        <f t="shared" si="1469"/>
        <v>0</v>
      </c>
      <c r="KO278" s="1460">
        <f t="shared" si="1470"/>
        <v>0</v>
      </c>
      <c r="KP278" s="1460">
        <f t="shared" si="1471"/>
        <v>0</v>
      </c>
      <c r="KQ278" s="1460">
        <f t="shared" si="1472"/>
        <v>0</v>
      </c>
      <c r="KR278" s="1460">
        <f t="shared" si="1473"/>
        <v>0</v>
      </c>
      <c r="KS278" s="1460">
        <f t="shared" si="1474"/>
        <v>0</v>
      </c>
      <c r="KT278" s="1460">
        <f t="shared" si="1475"/>
        <v>0</v>
      </c>
      <c r="KU278" s="1460">
        <f t="shared" si="1476"/>
        <v>0</v>
      </c>
      <c r="KV278" s="1460">
        <f t="shared" si="1477"/>
        <v>0</v>
      </c>
      <c r="KW278" s="1460">
        <f t="shared" si="1478"/>
        <v>0</v>
      </c>
      <c r="KX278" s="1460">
        <f t="shared" si="1479"/>
        <v>0</v>
      </c>
      <c r="KY278" s="1460">
        <f t="shared" si="1480"/>
        <v>0</v>
      </c>
      <c r="KZ278" s="1460">
        <f t="shared" si="1481"/>
        <v>0</v>
      </c>
      <c r="LA278" s="1460">
        <f t="shared" si="1482"/>
        <v>0</v>
      </c>
      <c r="LB278" s="1460">
        <f t="shared" si="1483"/>
        <v>0</v>
      </c>
      <c r="LC278" s="1460">
        <f t="shared" si="1484"/>
        <v>0</v>
      </c>
      <c r="LD278" s="1460">
        <f t="shared" si="1485"/>
        <v>0</v>
      </c>
      <c r="LE278" s="1460">
        <f t="shared" si="1486"/>
        <v>0</v>
      </c>
      <c r="LF278" s="1460">
        <f t="shared" si="1487"/>
        <v>0</v>
      </c>
      <c r="LG278" s="1460">
        <f t="shared" si="1488"/>
        <v>0</v>
      </c>
      <c r="LH278" s="1460">
        <f t="shared" si="1489"/>
        <v>0</v>
      </c>
      <c r="LI278" s="1460">
        <f t="shared" si="1490"/>
        <v>0</v>
      </c>
      <c r="LJ278" s="1460">
        <f t="shared" si="1491"/>
        <v>0</v>
      </c>
      <c r="LK278" s="1460">
        <f t="shared" si="1492"/>
        <v>0</v>
      </c>
      <c r="LL278" s="1460">
        <f t="shared" si="1493"/>
        <v>0</v>
      </c>
      <c r="LM278" s="1460">
        <f t="shared" si="1494"/>
        <v>0</v>
      </c>
      <c r="LN278" s="1460">
        <f t="shared" si="1495"/>
        <v>0</v>
      </c>
      <c r="LO278" s="1460">
        <f t="shared" si="1496"/>
        <v>0</v>
      </c>
      <c r="LP278" s="1460">
        <f t="shared" si="1497"/>
        <v>0</v>
      </c>
      <c r="LQ278" s="1460">
        <f t="shared" si="1498"/>
        <v>0</v>
      </c>
      <c r="LR278" s="1460">
        <f t="shared" si="1499"/>
        <v>0</v>
      </c>
      <c r="LS278" s="1460">
        <f t="shared" si="1500"/>
        <v>0</v>
      </c>
      <c r="LW278" s="1467">
        <f t="shared" si="1501"/>
        <v>0</v>
      </c>
      <c r="LX278" s="1467">
        <f t="shared" si="1502"/>
        <v>0</v>
      </c>
      <c r="LY278" s="1467">
        <f t="shared" si="1503"/>
        <v>0</v>
      </c>
      <c r="LZ278" s="1467">
        <f t="shared" si="1504"/>
        <v>0</v>
      </c>
      <c r="MA278" s="1506"/>
      <c r="MB278" s="1460">
        <f t="shared" si="1505"/>
        <v>0</v>
      </c>
      <c r="MC278" s="1460">
        <f t="shared" si="1560"/>
        <v>0</v>
      </c>
      <c r="MD278" s="1460">
        <f t="shared" si="1560"/>
        <v>0</v>
      </c>
      <c r="ME278" s="1460">
        <f t="shared" si="1560"/>
        <v>0</v>
      </c>
      <c r="MF278" s="1460">
        <f t="shared" si="1560"/>
        <v>0</v>
      </c>
      <c r="MG278" s="1460">
        <f t="shared" si="1560"/>
        <v>0</v>
      </c>
      <c r="MH278" s="1460">
        <f t="shared" si="1560"/>
        <v>0</v>
      </c>
      <c r="MI278" s="1460">
        <f t="shared" si="1560"/>
        <v>0</v>
      </c>
      <c r="MJ278" s="1460">
        <f t="shared" si="1560"/>
        <v>0</v>
      </c>
      <c r="MK278" s="1460">
        <f t="shared" si="1560"/>
        <v>0</v>
      </c>
      <c r="ML278" s="1460">
        <f t="shared" si="1560"/>
        <v>0</v>
      </c>
      <c r="MM278" s="1460">
        <f t="shared" si="1560"/>
        <v>0</v>
      </c>
      <c r="MN278" s="1460">
        <f t="shared" si="1560"/>
        <v>0</v>
      </c>
      <c r="MO278" s="1460">
        <f t="shared" si="1560"/>
        <v>0</v>
      </c>
      <c r="MP278" s="1460">
        <f t="shared" si="1560"/>
        <v>0</v>
      </c>
      <c r="MQ278" s="1460">
        <f t="shared" si="1560"/>
        <v>0</v>
      </c>
      <c r="MR278" s="1460">
        <f t="shared" si="1560"/>
        <v>0</v>
      </c>
      <c r="MS278" s="1460">
        <f t="shared" si="1565"/>
        <v>0</v>
      </c>
      <c r="MT278" s="1460">
        <f t="shared" si="1565"/>
        <v>0</v>
      </c>
      <c r="MU278" s="1460">
        <f t="shared" si="1565"/>
        <v>0</v>
      </c>
      <c r="MV278" s="1460">
        <f t="shared" si="1565"/>
        <v>0</v>
      </c>
      <c r="MW278" s="1460">
        <f t="shared" si="1565"/>
        <v>0</v>
      </c>
      <c r="MX278" s="1460">
        <f t="shared" si="1565"/>
        <v>0</v>
      </c>
      <c r="MY278" s="1460">
        <f t="shared" si="1565"/>
        <v>0</v>
      </c>
      <c r="MZ278" s="1460">
        <f t="shared" si="1565"/>
        <v>0</v>
      </c>
      <c r="NA278" s="1460">
        <f t="shared" si="1565"/>
        <v>0</v>
      </c>
      <c r="NB278" s="1460">
        <f t="shared" si="1565"/>
        <v>0</v>
      </c>
      <c r="NC278" s="1460">
        <f t="shared" si="1565"/>
        <v>0</v>
      </c>
      <c r="ND278" s="1460">
        <f t="shared" si="1565"/>
        <v>0</v>
      </c>
      <c r="NE278" s="1460">
        <f t="shared" si="1565"/>
        <v>0</v>
      </c>
      <c r="NF278" s="1460">
        <f t="shared" si="1565"/>
        <v>0</v>
      </c>
      <c r="NG278" s="1460">
        <f t="shared" si="1565"/>
        <v>0</v>
      </c>
      <c r="NH278" s="1460">
        <f t="shared" si="1565"/>
        <v>0</v>
      </c>
      <c r="NI278" s="1460">
        <f t="shared" si="1566"/>
        <v>0</v>
      </c>
      <c r="NJ278" s="1460">
        <f t="shared" si="1566"/>
        <v>0</v>
      </c>
      <c r="NK278" s="1460">
        <f t="shared" si="1566"/>
        <v>0</v>
      </c>
      <c r="NL278" s="1460">
        <f t="shared" si="1566"/>
        <v>0</v>
      </c>
      <c r="NM278" s="1460">
        <f t="shared" si="1566"/>
        <v>0</v>
      </c>
      <c r="NN278" s="1460">
        <f t="shared" si="1566"/>
        <v>0</v>
      </c>
      <c r="NO278" s="1460">
        <f t="shared" si="1566"/>
        <v>0</v>
      </c>
      <c r="NP278" s="1460">
        <f t="shared" si="1566"/>
        <v>0</v>
      </c>
      <c r="NQ278" s="1460">
        <f t="shared" si="1566"/>
        <v>0</v>
      </c>
      <c r="NR278" s="1460">
        <f t="shared" si="1566"/>
        <v>0</v>
      </c>
      <c r="NS278" s="1460">
        <f t="shared" si="1566"/>
        <v>0</v>
      </c>
      <c r="NT278" s="1460">
        <f t="shared" si="1566"/>
        <v>0</v>
      </c>
      <c r="NU278" s="1460">
        <f t="shared" si="1566"/>
        <v>0</v>
      </c>
      <c r="NV278" s="1460">
        <f t="shared" si="1566"/>
        <v>0</v>
      </c>
      <c r="NW278" s="1460">
        <f t="shared" si="1566"/>
        <v>0</v>
      </c>
      <c r="NX278" s="1460">
        <f t="shared" si="1566"/>
        <v>0</v>
      </c>
      <c r="NY278" s="1460">
        <f t="shared" si="1567"/>
        <v>0</v>
      </c>
      <c r="NZ278" s="1460">
        <f t="shared" si="1567"/>
        <v>0</v>
      </c>
      <c r="OA278" s="1460">
        <f t="shared" si="1567"/>
        <v>0</v>
      </c>
      <c r="OB278" s="1460">
        <f t="shared" si="1567"/>
        <v>0</v>
      </c>
      <c r="OC278" s="1460">
        <f t="shared" si="1567"/>
        <v>0</v>
      </c>
      <c r="OD278" s="1460">
        <f t="shared" si="1567"/>
        <v>0</v>
      </c>
      <c r="OE278" s="1460">
        <f t="shared" si="1567"/>
        <v>0</v>
      </c>
      <c r="OF278" s="1460">
        <f t="shared" si="1567"/>
        <v>0</v>
      </c>
      <c r="OG278" s="1460">
        <f t="shared" si="1567"/>
        <v>0</v>
      </c>
      <c r="OH278" s="1460">
        <f t="shared" si="1567"/>
        <v>0</v>
      </c>
      <c r="OI278" s="1460">
        <f t="shared" si="1567"/>
        <v>0</v>
      </c>
      <c r="OJ278" s="1460">
        <f t="shared" si="1567"/>
        <v>0</v>
      </c>
      <c r="OK278" s="1460">
        <f t="shared" si="1567"/>
        <v>0</v>
      </c>
      <c r="OL278" s="1460">
        <f t="shared" si="1567"/>
        <v>0</v>
      </c>
      <c r="OM278" s="1460">
        <f t="shared" si="1567"/>
        <v>0</v>
      </c>
      <c r="ON278" s="1460">
        <f t="shared" si="1567"/>
        <v>0</v>
      </c>
      <c r="OO278" s="1460">
        <f t="shared" si="1513"/>
        <v>0</v>
      </c>
      <c r="OP278" s="1460">
        <f t="shared" si="1513"/>
        <v>0</v>
      </c>
      <c r="OQ278" s="1460">
        <f t="shared" si="1513"/>
        <v>0</v>
      </c>
      <c r="OR278" s="1460">
        <f t="shared" si="1513"/>
        <v>0</v>
      </c>
      <c r="OS278" s="1460">
        <f t="shared" si="1513"/>
        <v>0</v>
      </c>
      <c r="OT278" s="1460">
        <f t="shared" si="1513"/>
        <v>0</v>
      </c>
      <c r="OU278" s="1460">
        <f t="shared" si="1513"/>
        <v>0</v>
      </c>
      <c r="OV278" s="1460">
        <f t="shared" si="1513"/>
        <v>0</v>
      </c>
      <c r="OW278" s="1460">
        <f t="shared" si="1513"/>
        <v>0</v>
      </c>
      <c r="OX278" s="1460">
        <f t="shared" si="1513"/>
        <v>0</v>
      </c>
      <c r="OY278" s="1460">
        <f t="shared" si="1513"/>
        <v>0</v>
      </c>
      <c r="OZ278" s="1460">
        <f t="shared" si="1513"/>
        <v>0</v>
      </c>
      <c r="PA278" s="1460">
        <f t="shared" si="1562"/>
        <v>0</v>
      </c>
      <c r="PB278" s="1460">
        <f t="shared" si="1562"/>
        <v>0</v>
      </c>
      <c r="PC278" s="1460">
        <f t="shared" si="1562"/>
        <v>0</v>
      </c>
      <c r="PD278" s="1460">
        <f t="shared" si="1562"/>
        <v>0</v>
      </c>
      <c r="PE278" s="1460">
        <f t="shared" si="1562"/>
        <v>0</v>
      </c>
      <c r="PF278" s="1460">
        <f t="shared" si="1563"/>
        <v>0</v>
      </c>
      <c r="PG278" s="1460">
        <f t="shared" si="1563"/>
        <v>0</v>
      </c>
      <c r="PH278" s="1460">
        <f t="shared" si="1563"/>
        <v>0</v>
      </c>
      <c r="PI278" s="1460">
        <f t="shared" si="1563"/>
        <v>0</v>
      </c>
      <c r="PJ278" s="1460">
        <f t="shared" si="1563"/>
        <v>0</v>
      </c>
      <c r="PK278" s="1460">
        <f t="shared" si="1563"/>
        <v>0</v>
      </c>
      <c r="PL278" s="1460">
        <f t="shared" si="1563"/>
        <v>0</v>
      </c>
      <c r="PM278" s="1460">
        <f t="shared" si="1563"/>
        <v>0</v>
      </c>
      <c r="PN278" s="1460">
        <f t="shared" si="1563"/>
        <v>0</v>
      </c>
      <c r="PO278" s="1460">
        <f t="shared" si="1563"/>
        <v>0</v>
      </c>
      <c r="PP278" s="1460">
        <f t="shared" si="1563"/>
        <v>0</v>
      </c>
      <c r="PQ278" s="1460">
        <f t="shared" si="1563"/>
        <v>0</v>
      </c>
      <c r="PR278" s="1460">
        <f t="shared" si="1563"/>
        <v>0</v>
      </c>
      <c r="PS278" s="1460">
        <f t="shared" si="1563"/>
        <v>0</v>
      </c>
      <c r="PT278" s="1460">
        <f t="shared" si="1563"/>
        <v>0</v>
      </c>
      <c r="PU278" s="1460">
        <f t="shared" si="1563"/>
        <v>0</v>
      </c>
      <c r="PV278" s="1460">
        <f t="shared" si="1564"/>
        <v>0</v>
      </c>
      <c r="PW278" s="1460">
        <f t="shared" si="1564"/>
        <v>0</v>
      </c>
      <c r="PX278" s="1460">
        <f t="shared" si="1564"/>
        <v>0</v>
      </c>
      <c r="PY278" s="1460">
        <f t="shared" si="1564"/>
        <v>0</v>
      </c>
      <c r="PZ278" s="1460">
        <f t="shared" si="1564"/>
        <v>0</v>
      </c>
      <c r="QA278" s="1460">
        <f t="shared" si="1564"/>
        <v>0</v>
      </c>
      <c r="QB278" s="1460">
        <f t="shared" si="1564"/>
        <v>0</v>
      </c>
      <c r="QC278" s="1460">
        <f t="shared" si="1564"/>
        <v>0</v>
      </c>
      <c r="QD278" s="1460">
        <f t="shared" si="1564"/>
        <v>0</v>
      </c>
      <c r="QE278" s="1460">
        <f t="shared" si="1564"/>
        <v>0</v>
      </c>
      <c r="QF278" s="1460">
        <f t="shared" si="1564"/>
        <v>0</v>
      </c>
      <c r="QG278" s="1460">
        <f t="shared" si="1564"/>
        <v>0</v>
      </c>
      <c r="QH278" s="1460">
        <f t="shared" si="1564"/>
        <v>0</v>
      </c>
      <c r="QI278" s="1460">
        <f t="shared" si="1564"/>
        <v>0</v>
      </c>
      <c r="QJ278" s="1460">
        <f t="shared" si="1564"/>
        <v>0</v>
      </c>
      <c r="QK278" s="1460">
        <f t="shared" si="1564"/>
        <v>0</v>
      </c>
      <c r="QL278" s="1460">
        <f t="shared" si="1532"/>
        <v>0</v>
      </c>
      <c r="QM278" s="1460">
        <f t="shared" si="1532"/>
        <v>0</v>
      </c>
      <c r="QN278" s="1460">
        <f t="shared" si="1532"/>
        <v>0</v>
      </c>
      <c r="QO278" s="1460">
        <f t="shared" si="1532"/>
        <v>0</v>
      </c>
      <c r="QP278" s="1460">
        <f t="shared" si="1532"/>
        <v>0</v>
      </c>
      <c r="QQ278" s="1460">
        <f t="shared" si="1532"/>
        <v>0</v>
      </c>
    </row>
    <row r="279" spans="1:459" s="1466" customFormat="1" ht="22.5" customHeight="1">
      <c r="A279" s="1468"/>
      <c r="B279" s="1469"/>
      <c r="C279" s="1469"/>
      <c r="D279" s="1470"/>
      <c r="E279" s="1471"/>
      <c r="F279" s="1472"/>
      <c r="G279" s="1472"/>
      <c r="H279" s="1473">
        <f t="shared" si="1342"/>
        <v>0</v>
      </c>
      <c r="I279" s="1474">
        <v>0</v>
      </c>
      <c r="J279" s="1475">
        <f t="shared" si="1556"/>
        <v>0</v>
      </c>
      <c r="K279" s="1476">
        <v>0</v>
      </c>
      <c r="L279" s="1477">
        <f t="shared" si="1343"/>
        <v>0</v>
      </c>
      <c r="M279" s="1477">
        <f t="shared" si="1344"/>
        <v>0</v>
      </c>
      <c r="N279" s="1478"/>
      <c r="O279" s="1479">
        <v>0</v>
      </c>
      <c r="P279" s="1480">
        <v>0</v>
      </c>
      <c r="Q279" s="1828">
        <v>0</v>
      </c>
      <c r="R279" s="1831">
        <f t="shared" si="1345"/>
        <v>0</v>
      </c>
      <c r="S279" s="1481">
        <f>IF(AND(SUM(O279:Q279)=0,N279="NNN"),MIN('Operating History and Pro Forma'!$M$33,'Operating History and Pro Forma'!$T$15)*D279,SUM(O279:Q279)*D279)</f>
        <v>0</v>
      </c>
      <c r="T279" s="1482">
        <f t="shared" si="1346"/>
        <v>0</v>
      </c>
      <c r="U279" s="1483">
        <f t="shared" si="1347"/>
        <v>0</v>
      </c>
      <c r="V279" s="1480"/>
      <c r="W279" s="1514"/>
      <c r="X279" s="1486" t="str">
        <f t="shared" si="1348"/>
        <v/>
      </c>
      <c r="Y279" s="1487">
        <f t="shared" si="1349"/>
        <v>0</v>
      </c>
      <c r="Z279" s="1488"/>
      <c r="AA279" s="1488"/>
      <c r="AB279" s="1488"/>
      <c r="AC279" s="1488"/>
      <c r="AD279" s="1489">
        <f t="shared" si="1350"/>
        <v>0</v>
      </c>
      <c r="AE279" s="1490" t="str">
        <f t="shared" si="1351"/>
        <v/>
      </c>
      <c r="AF279" s="1491">
        <f t="shared" si="1352"/>
        <v>0</v>
      </c>
      <c r="AG279" s="1492">
        <f t="shared" si="1353"/>
        <v>0</v>
      </c>
      <c r="AH279" s="1493">
        <f t="shared" si="1526"/>
        <v>0</v>
      </c>
      <c r="AI279" s="1493">
        <f t="shared" si="1526"/>
        <v>0</v>
      </c>
      <c r="AJ279" s="1494">
        <f t="shared" si="1526"/>
        <v>0</v>
      </c>
      <c r="AK279" s="1494">
        <f t="shared" si="1526"/>
        <v>0</v>
      </c>
      <c r="AL279" s="1495">
        <f t="shared" si="1526"/>
        <v>0</v>
      </c>
      <c r="AM279" s="1496">
        <f t="shared" si="1526"/>
        <v>0</v>
      </c>
      <c r="AN279" s="1497">
        <f t="shared" si="1555"/>
        <v>0</v>
      </c>
      <c r="AO279" s="1498">
        <f t="shared" si="1561"/>
        <v>0</v>
      </c>
      <c r="AP279" s="1499">
        <f t="shared" si="1354"/>
        <v>0</v>
      </c>
      <c r="AQ279" s="1500">
        <f t="shared" si="1355"/>
        <v>0</v>
      </c>
      <c r="AR279" s="1501">
        <f t="shared" si="1356"/>
        <v>0</v>
      </c>
      <c r="AS279" s="1498">
        <f t="shared" si="1558"/>
        <v>0</v>
      </c>
      <c r="AT279" s="1501">
        <f t="shared" si="1357"/>
        <v>0</v>
      </c>
      <c r="AU279" s="1498">
        <f t="shared" si="1358"/>
        <v>1</v>
      </c>
      <c r="AV279" s="1498">
        <f t="shared" si="1359"/>
        <v>2</v>
      </c>
      <c r="AW279" s="1499">
        <f t="shared" si="1360"/>
        <v>0</v>
      </c>
      <c r="AX279" s="1502">
        <f t="shared" si="1361"/>
        <v>0</v>
      </c>
      <c r="AY279" s="1503">
        <f t="shared" si="1362"/>
        <v>0</v>
      </c>
      <c r="AZ279" s="1498">
        <f t="shared" si="1363"/>
        <v>2</v>
      </c>
      <c r="BA279" s="1498">
        <f t="shared" si="1364"/>
        <v>3</v>
      </c>
      <c r="BB279" s="1499">
        <f t="shared" si="1365"/>
        <v>0</v>
      </c>
      <c r="BC279" s="1502">
        <f t="shared" si="1366"/>
        <v>0</v>
      </c>
      <c r="BD279" s="1503">
        <f t="shared" si="1367"/>
        <v>0</v>
      </c>
      <c r="BE279" s="1498">
        <f t="shared" si="1368"/>
        <v>3</v>
      </c>
      <c r="BF279" s="1498">
        <f t="shared" si="1369"/>
        <v>4</v>
      </c>
      <c r="BG279" s="1499">
        <f t="shared" si="1370"/>
        <v>0</v>
      </c>
      <c r="BH279" s="1502">
        <f t="shared" si="1371"/>
        <v>0</v>
      </c>
      <c r="BI279" s="1502">
        <f t="shared" si="1372"/>
        <v>0</v>
      </c>
      <c r="BJ279" s="1504">
        <f t="shared" si="1373"/>
        <v>1900</v>
      </c>
      <c r="BK279" s="1505" t="str">
        <f t="shared" si="1374"/>
        <v/>
      </c>
      <c r="BL279" s="1506"/>
      <c r="BM279" s="1507">
        <f t="shared" si="1375"/>
        <v>0</v>
      </c>
      <c r="BN279" s="1508">
        <f t="shared" si="1559"/>
        <v>0</v>
      </c>
      <c r="BO279" s="1508">
        <f t="shared" si="1559"/>
        <v>0</v>
      </c>
      <c r="BP279" s="1508">
        <f t="shared" si="1559"/>
        <v>0</v>
      </c>
      <c r="BQ279" s="1508">
        <f t="shared" si="1559"/>
        <v>0</v>
      </c>
      <c r="BR279" s="1508">
        <f t="shared" si="1559"/>
        <v>0</v>
      </c>
      <c r="BS279" s="1508">
        <f t="shared" si="1559"/>
        <v>0</v>
      </c>
      <c r="BT279" s="1508">
        <f t="shared" si="1559"/>
        <v>0</v>
      </c>
      <c r="BU279" s="1508">
        <f t="shared" si="1559"/>
        <v>0</v>
      </c>
      <c r="BV279" s="1508">
        <f t="shared" si="1559"/>
        <v>0</v>
      </c>
      <c r="BW279" s="1508">
        <f t="shared" si="1559"/>
        <v>0</v>
      </c>
      <c r="BX279" s="1508">
        <f t="shared" si="1559"/>
        <v>0</v>
      </c>
      <c r="BY279" s="1507">
        <f t="shared" si="1559"/>
        <v>0</v>
      </c>
      <c r="BZ279" s="1508">
        <f t="shared" si="1559"/>
        <v>0</v>
      </c>
      <c r="CA279" s="1508">
        <f t="shared" si="1559"/>
        <v>0</v>
      </c>
      <c r="CB279" s="1508">
        <f t="shared" si="1559"/>
        <v>0</v>
      </c>
      <c r="CC279" s="1508">
        <f t="shared" si="1559"/>
        <v>0</v>
      </c>
      <c r="CD279" s="1508">
        <f t="shared" si="1550"/>
        <v>0</v>
      </c>
      <c r="CE279" s="1508">
        <f t="shared" si="1550"/>
        <v>0</v>
      </c>
      <c r="CF279" s="1508">
        <f t="shared" si="1550"/>
        <v>0</v>
      </c>
      <c r="CG279" s="1508">
        <f t="shared" si="1550"/>
        <v>0</v>
      </c>
      <c r="CH279" s="1508">
        <f t="shared" si="1550"/>
        <v>0</v>
      </c>
      <c r="CI279" s="1508">
        <f t="shared" si="1550"/>
        <v>0</v>
      </c>
      <c r="CJ279" s="1509">
        <f t="shared" si="1550"/>
        <v>0</v>
      </c>
      <c r="CK279" s="1507">
        <f t="shared" si="1550"/>
        <v>0</v>
      </c>
      <c r="CL279" s="1508">
        <f t="shared" si="1550"/>
        <v>0</v>
      </c>
      <c r="CM279" s="1508">
        <f t="shared" si="1550"/>
        <v>0</v>
      </c>
      <c r="CN279" s="1508">
        <f t="shared" si="1550"/>
        <v>0</v>
      </c>
      <c r="CO279" s="1508">
        <f t="shared" si="1550"/>
        <v>0</v>
      </c>
      <c r="CP279" s="1508">
        <f t="shared" si="1550"/>
        <v>0</v>
      </c>
      <c r="CQ279" s="1508">
        <f t="shared" si="1550"/>
        <v>0</v>
      </c>
      <c r="CR279" s="1508">
        <f t="shared" si="1550"/>
        <v>0</v>
      </c>
      <c r="CS279" s="1508">
        <f t="shared" si="1550"/>
        <v>0</v>
      </c>
      <c r="CT279" s="1508">
        <f t="shared" si="1551"/>
        <v>0</v>
      </c>
      <c r="CU279" s="1508">
        <f t="shared" si="1551"/>
        <v>0</v>
      </c>
      <c r="CV279" s="1509">
        <f t="shared" si="1551"/>
        <v>0</v>
      </c>
      <c r="CW279" s="1508">
        <f t="shared" si="1551"/>
        <v>0</v>
      </c>
      <c r="CX279" s="1508">
        <f t="shared" si="1551"/>
        <v>0</v>
      </c>
      <c r="CY279" s="1508">
        <f t="shared" si="1551"/>
        <v>0</v>
      </c>
      <c r="CZ279" s="1508">
        <f t="shared" si="1551"/>
        <v>0</v>
      </c>
      <c r="DA279" s="1508">
        <f t="shared" si="1551"/>
        <v>0</v>
      </c>
      <c r="DB279" s="1508">
        <f t="shared" si="1551"/>
        <v>0</v>
      </c>
      <c r="DC279" s="1508">
        <f t="shared" si="1551"/>
        <v>0</v>
      </c>
      <c r="DD279" s="1508">
        <f t="shared" si="1551"/>
        <v>0</v>
      </c>
      <c r="DE279" s="1508">
        <f t="shared" si="1551"/>
        <v>0</v>
      </c>
      <c r="DF279" s="1508">
        <f t="shared" si="1551"/>
        <v>0</v>
      </c>
      <c r="DG279" s="1508">
        <f t="shared" si="1551"/>
        <v>0</v>
      </c>
      <c r="DH279" s="1509">
        <f t="shared" si="1551"/>
        <v>0</v>
      </c>
      <c r="DI279" s="1508">
        <f t="shared" si="1551"/>
        <v>0</v>
      </c>
      <c r="DJ279" s="1508">
        <f t="shared" si="1552"/>
        <v>0</v>
      </c>
      <c r="DK279" s="1508">
        <f t="shared" si="1552"/>
        <v>0</v>
      </c>
      <c r="DL279" s="1508">
        <f t="shared" si="1552"/>
        <v>0</v>
      </c>
      <c r="DM279" s="1508">
        <f t="shared" si="1552"/>
        <v>0</v>
      </c>
      <c r="DN279" s="1508">
        <f t="shared" si="1552"/>
        <v>0</v>
      </c>
      <c r="DO279" s="1508">
        <f t="shared" si="1552"/>
        <v>0</v>
      </c>
      <c r="DP279" s="1508">
        <f t="shared" si="1552"/>
        <v>0</v>
      </c>
      <c r="DQ279" s="1508">
        <f t="shared" si="1552"/>
        <v>0</v>
      </c>
      <c r="DR279" s="1508">
        <f t="shared" si="1552"/>
        <v>0</v>
      </c>
      <c r="DS279" s="1508">
        <f t="shared" si="1552"/>
        <v>0</v>
      </c>
      <c r="DT279" s="1509">
        <f t="shared" si="1552"/>
        <v>0</v>
      </c>
      <c r="DU279" s="1507">
        <f t="shared" si="1552"/>
        <v>0</v>
      </c>
      <c r="DV279" s="1508">
        <f t="shared" si="1552"/>
        <v>0</v>
      </c>
      <c r="DW279" s="1508">
        <f t="shared" si="1552"/>
        <v>0</v>
      </c>
      <c r="DX279" s="1508">
        <f t="shared" si="1552"/>
        <v>0</v>
      </c>
      <c r="DY279" s="1508">
        <f t="shared" si="1552"/>
        <v>0</v>
      </c>
      <c r="DZ279" s="1508">
        <f t="shared" si="1553"/>
        <v>0</v>
      </c>
      <c r="EA279" s="1508">
        <f t="shared" si="1553"/>
        <v>0</v>
      </c>
      <c r="EB279" s="1508">
        <f t="shared" si="1553"/>
        <v>0</v>
      </c>
      <c r="EC279" s="1508">
        <f t="shared" si="1553"/>
        <v>0</v>
      </c>
      <c r="ED279" s="1508">
        <f t="shared" si="1553"/>
        <v>0</v>
      </c>
      <c r="EE279" s="1508">
        <f t="shared" si="1553"/>
        <v>0</v>
      </c>
      <c r="EF279" s="1508">
        <f t="shared" si="1553"/>
        <v>0</v>
      </c>
      <c r="EG279" s="1507">
        <f t="shared" si="1553"/>
        <v>0</v>
      </c>
      <c r="EH279" s="1508">
        <f t="shared" si="1553"/>
        <v>0</v>
      </c>
      <c r="EI279" s="1508">
        <f t="shared" si="1553"/>
        <v>0</v>
      </c>
      <c r="EJ279" s="1508">
        <f t="shared" si="1553"/>
        <v>0</v>
      </c>
      <c r="EK279" s="1508">
        <f t="shared" si="1553"/>
        <v>0</v>
      </c>
      <c r="EL279" s="1508">
        <f t="shared" si="1553"/>
        <v>0</v>
      </c>
      <c r="EM279" s="1508">
        <f t="shared" si="1553"/>
        <v>0</v>
      </c>
      <c r="EN279" s="1508">
        <f t="shared" si="1553"/>
        <v>0</v>
      </c>
      <c r="EO279" s="1508">
        <f t="shared" si="1553"/>
        <v>0</v>
      </c>
      <c r="EP279" s="1508">
        <f t="shared" si="1554"/>
        <v>0</v>
      </c>
      <c r="EQ279" s="1508">
        <f t="shared" si="1554"/>
        <v>0</v>
      </c>
      <c r="ER279" s="1509">
        <f t="shared" si="1554"/>
        <v>0</v>
      </c>
      <c r="ES279" s="1507">
        <f t="shared" si="1554"/>
        <v>0</v>
      </c>
      <c r="ET279" s="1508">
        <f t="shared" si="1554"/>
        <v>0</v>
      </c>
      <c r="EU279" s="1508">
        <f t="shared" si="1554"/>
        <v>0</v>
      </c>
      <c r="EV279" s="1508">
        <f t="shared" si="1554"/>
        <v>0</v>
      </c>
      <c r="EW279" s="1508">
        <f t="shared" si="1554"/>
        <v>0</v>
      </c>
      <c r="EX279" s="1508">
        <f t="shared" si="1554"/>
        <v>0</v>
      </c>
      <c r="EY279" s="1508">
        <f t="shared" si="1554"/>
        <v>0</v>
      </c>
      <c r="EZ279" s="1508">
        <f t="shared" si="1554"/>
        <v>0</v>
      </c>
      <c r="FA279" s="1508">
        <f t="shared" si="1554"/>
        <v>0</v>
      </c>
      <c r="FB279" s="1508">
        <f t="shared" si="1554"/>
        <v>0</v>
      </c>
      <c r="FC279" s="1508">
        <f t="shared" si="1554"/>
        <v>0</v>
      </c>
      <c r="FD279" s="1509">
        <f t="shared" si="1554"/>
        <v>0</v>
      </c>
      <c r="FE279" s="1508">
        <f t="shared" si="1554"/>
        <v>0</v>
      </c>
      <c r="FF279" s="1508">
        <f t="shared" si="1339"/>
        <v>0</v>
      </c>
      <c r="FG279" s="1508">
        <f t="shared" si="1549"/>
        <v>0</v>
      </c>
      <c r="FH279" s="1508">
        <f t="shared" si="1549"/>
        <v>0</v>
      </c>
      <c r="FI279" s="1508">
        <f t="shared" si="1549"/>
        <v>0</v>
      </c>
      <c r="FJ279" s="1508">
        <f t="shared" si="1549"/>
        <v>0</v>
      </c>
      <c r="FK279" s="1508">
        <f t="shared" si="1549"/>
        <v>0</v>
      </c>
      <c r="FL279" s="1508">
        <f t="shared" si="1549"/>
        <v>0</v>
      </c>
      <c r="FM279" s="1508">
        <f t="shared" si="1549"/>
        <v>0</v>
      </c>
      <c r="FN279" s="1508">
        <f t="shared" si="1549"/>
        <v>0</v>
      </c>
      <c r="FO279" s="1508">
        <f t="shared" si="1549"/>
        <v>0</v>
      </c>
      <c r="FP279" s="1509">
        <f t="shared" ref="FG279:FV288" si="1568">IF(FP$12&lt;$AO279,0,IF(FP$12&lt;=$AU279,IF(FP$12&lt;$AS279,$L279,$AT279),IF(OR(AND(FP$12&lt;$BF279,FP$12&gt;=$BE279),AND(FP$12&lt;$BA279,FP$12&gt;=$AZ279),AND(FP$12&lt;$AV279,FP$12&gt;=$AU279)),0,IF(FP$12&gt;=$BF279,$BG279*$D279/12,IF(FP$12&gt;=$BA279,$BB279*$D279/12,IF(FP$12&gt;=$AV279,$AW279*$D279/12))))))</f>
        <v>0</v>
      </c>
      <c r="FQ279" s="1508">
        <f t="shared" si="1568"/>
        <v>0</v>
      </c>
      <c r="FR279" s="1508">
        <f t="shared" si="1568"/>
        <v>0</v>
      </c>
      <c r="FS279" s="1508">
        <f t="shared" si="1568"/>
        <v>0</v>
      </c>
      <c r="FT279" s="1508">
        <f t="shared" si="1568"/>
        <v>0</v>
      </c>
      <c r="FU279" s="1508">
        <f t="shared" si="1568"/>
        <v>0</v>
      </c>
      <c r="FV279" s="1508">
        <f t="shared" si="1568"/>
        <v>0</v>
      </c>
      <c r="FW279" s="1508">
        <f t="shared" si="1527"/>
        <v>0</v>
      </c>
      <c r="FX279" s="1508">
        <f t="shared" si="1527"/>
        <v>0</v>
      </c>
      <c r="FY279" s="1508">
        <f t="shared" si="1527"/>
        <v>0</v>
      </c>
      <c r="FZ279" s="1508">
        <f t="shared" si="1527"/>
        <v>0</v>
      </c>
      <c r="GA279" s="1508">
        <f t="shared" si="1527"/>
        <v>0</v>
      </c>
      <c r="GB279" s="1509">
        <f t="shared" si="1527"/>
        <v>0</v>
      </c>
      <c r="GC279" s="1506"/>
      <c r="GD279" s="1458">
        <f t="shared" si="1377"/>
        <v>1</v>
      </c>
      <c r="GE279" s="1510">
        <f t="shared" si="1557"/>
        <v>0</v>
      </c>
      <c r="GF279" s="1511">
        <f t="shared" si="1557"/>
        <v>0</v>
      </c>
      <c r="GG279" s="1511">
        <f t="shared" si="1557"/>
        <v>0</v>
      </c>
      <c r="GH279" s="1511">
        <f t="shared" si="1557"/>
        <v>0</v>
      </c>
      <c r="GI279" s="1511">
        <f t="shared" si="1557"/>
        <v>0</v>
      </c>
      <c r="GJ279" s="1511">
        <f t="shared" si="1557"/>
        <v>0</v>
      </c>
      <c r="GK279" s="1511">
        <f t="shared" si="1557"/>
        <v>0</v>
      </c>
      <c r="GL279" s="1511">
        <f t="shared" si="1557"/>
        <v>0</v>
      </c>
      <c r="GM279" s="1511">
        <f t="shared" si="1557"/>
        <v>0</v>
      </c>
      <c r="GN279" s="1512">
        <f t="shared" si="1557"/>
        <v>0</v>
      </c>
      <c r="GO279" s="1513">
        <f t="shared" si="1378"/>
        <v>0</v>
      </c>
      <c r="GP279" s="1506"/>
      <c r="GQ279" s="1510">
        <f t="shared" si="1539"/>
        <v>0</v>
      </c>
      <c r="GR279" s="1511">
        <f t="shared" si="1542"/>
        <v>0</v>
      </c>
      <c r="GS279" s="1511">
        <f t="shared" si="1542"/>
        <v>0</v>
      </c>
      <c r="GT279" s="1511">
        <f t="shared" si="1542"/>
        <v>0</v>
      </c>
      <c r="GU279" s="1511">
        <f t="shared" si="1542"/>
        <v>0</v>
      </c>
      <c r="GV279" s="1511">
        <f t="shared" si="1542"/>
        <v>0</v>
      </c>
      <c r="GW279" s="1511">
        <f t="shared" si="1542"/>
        <v>0</v>
      </c>
      <c r="GX279" s="1511">
        <f t="shared" si="1542"/>
        <v>0</v>
      </c>
      <c r="GY279" s="1511">
        <f t="shared" si="1542"/>
        <v>0</v>
      </c>
      <c r="GZ279" s="1512">
        <f t="shared" si="1542"/>
        <v>0</v>
      </c>
      <c r="HA279" s="1513">
        <f t="shared" si="1379"/>
        <v>0</v>
      </c>
      <c r="HB279" s="1506">
        <f t="shared" si="1380"/>
        <v>1</v>
      </c>
      <c r="HC279" s="1506"/>
      <c r="HD279" s="1508">
        <f t="shared" si="1381"/>
        <v>0</v>
      </c>
      <c r="HE279" s="1460">
        <f t="shared" si="1382"/>
        <v>0</v>
      </c>
      <c r="HF279" s="1460">
        <f t="shared" si="1383"/>
        <v>0</v>
      </c>
      <c r="HG279" s="1460">
        <f t="shared" si="1384"/>
        <v>0</v>
      </c>
      <c r="HH279" s="1460">
        <f t="shared" si="1385"/>
        <v>0</v>
      </c>
      <c r="HI279" s="1460">
        <f t="shared" si="1386"/>
        <v>0</v>
      </c>
      <c r="HJ279" s="1460">
        <f t="shared" si="1387"/>
        <v>0</v>
      </c>
      <c r="HK279" s="1460">
        <f t="shared" si="1388"/>
        <v>0</v>
      </c>
      <c r="HL279" s="1460">
        <f t="shared" si="1389"/>
        <v>0</v>
      </c>
      <c r="HM279" s="1460">
        <f t="shared" si="1390"/>
        <v>0</v>
      </c>
      <c r="HN279" s="1460">
        <f t="shared" si="1391"/>
        <v>0</v>
      </c>
      <c r="HO279" s="1460">
        <f t="shared" si="1392"/>
        <v>0</v>
      </c>
      <c r="HP279" s="1460">
        <f t="shared" si="1393"/>
        <v>0</v>
      </c>
      <c r="HQ279" s="1460">
        <f t="shared" si="1394"/>
        <v>0</v>
      </c>
      <c r="HR279" s="1460">
        <f t="shared" si="1395"/>
        <v>0</v>
      </c>
      <c r="HS279" s="1460">
        <f t="shared" si="1396"/>
        <v>0</v>
      </c>
      <c r="HT279" s="1460">
        <f t="shared" si="1397"/>
        <v>0</v>
      </c>
      <c r="HU279" s="1460">
        <f t="shared" si="1398"/>
        <v>0</v>
      </c>
      <c r="HV279" s="1460">
        <f t="shared" si="1399"/>
        <v>0</v>
      </c>
      <c r="HW279" s="1460">
        <f t="shared" si="1400"/>
        <v>0</v>
      </c>
      <c r="HX279" s="1460">
        <f t="shared" si="1401"/>
        <v>0</v>
      </c>
      <c r="HY279" s="1460">
        <f t="shared" si="1402"/>
        <v>0</v>
      </c>
      <c r="HZ279" s="1460">
        <f t="shared" si="1403"/>
        <v>0</v>
      </c>
      <c r="IA279" s="1460">
        <f t="shared" si="1404"/>
        <v>0</v>
      </c>
      <c r="IB279" s="1460">
        <f t="shared" si="1405"/>
        <v>0</v>
      </c>
      <c r="IC279" s="1460">
        <f t="shared" si="1406"/>
        <v>0</v>
      </c>
      <c r="ID279" s="1460">
        <f t="shared" si="1407"/>
        <v>0</v>
      </c>
      <c r="IE279" s="1460">
        <f t="shared" si="1408"/>
        <v>0</v>
      </c>
      <c r="IF279" s="1460">
        <f t="shared" si="1409"/>
        <v>0</v>
      </c>
      <c r="IG279" s="1460">
        <f t="shared" si="1410"/>
        <v>0</v>
      </c>
      <c r="IH279" s="1460">
        <f t="shared" si="1411"/>
        <v>0</v>
      </c>
      <c r="II279" s="1460">
        <f t="shared" si="1412"/>
        <v>0</v>
      </c>
      <c r="IJ279" s="1460">
        <f t="shared" si="1413"/>
        <v>0</v>
      </c>
      <c r="IK279" s="1460">
        <f t="shared" si="1414"/>
        <v>0</v>
      </c>
      <c r="IL279" s="1460">
        <f t="shared" si="1415"/>
        <v>0</v>
      </c>
      <c r="IM279" s="1460">
        <f t="shared" si="1416"/>
        <v>0</v>
      </c>
      <c r="IN279" s="1460">
        <f t="shared" si="1417"/>
        <v>0</v>
      </c>
      <c r="IO279" s="1460">
        <f t="shared" si="1418"/>
        <v>0</v>
      </c>
      <c r="IP279" s="1460">
        <f t="shared" si="1419"/>
        <v>0</v>
      </c>
      <c r="IQ279" s="1460">
        <f t="shared" si="1420"/>
        <v>0</v>
      </c>
      <c r="IR279" s="1460">
        <f t="shared" si="1421"/>
        <v>0</v>
      </c>
      <c r="IS279" s="1460">
        <f t="shared" si="1422"/>
        <v>0</v>
      </c>
      <c r="IT279" s="1460">
        <f t="shared" si="1423"/>
        <v>0</v>
      </c>
      <c r="IU279" s="1460">
        <f t="shared" si="1424"/>
        <v>0</v>
      </c>
      <c r="IV279" s="1460">
        <f t="shared" si="1425"/>
        <v>0</v>
      </c>
      <c r="IW279" s="1460">
        <f t="shared" si="1426"/>
        <v>0</v>
      </c>
      <c r="IX279" s="1460">
        <f t="shared" si="1427"/>
        <v>0</v>
      </c>
      <c r="IY279" s="1460">
        <f t="shared" si="1428"/>
        <v>0</v>
      </c>
      <c r="IZ279" s="1460">
        <f t="shared" si="1429"/>
        <v>0</v>
      </c>
      <c r="JA279" s="1460">
        <f t="shared" si="1430"/>
        <v>0</v>
      </c>
      <c r="JB279" s="1460">
        <f t="shared" si="1431"/>
        <v>0</v>
      </c>
      <c r="JC279" s="1460">
        <f t="shared" si="1432"/>
        <v>0</v>
      </c>
      <c r="JD279" s="1460">
        <f t="shared" si="1433"/>
        <v>0</v>
      </c>
      <c r="JE279" s="1460">
        <f t="shared" si="1434"/>
        <v>0</v>
      </c>
      <c r="JF279" s="1460">
        <f t="shared" si="1435"/>
        <v>0</v>
      </c>
      <c r="JG279" s="1460">
        <f t="shared" si="1436"/>
        <v>0</v>
      </c>
      <c r="JH279" s="1460">
        <f t="shared" si="1437"/>
        <v>0</v>
      </c>
      <c r="JI279" s="1460">
        <f t="shared" si="1438"/>
        <v>0</v>
      </c>
      <c r="JJ279" s="1460">
        <f t="shared" si="1439"/>
        <v>0</v>
      </c>
      <c r="JK279" s="1460">
        <f t="shared" si="1440"/>
        <v>0</v>
      </c>
      <c r="JL279" s="1460">
        <f t="shared" si="1441"/>
        <v>0</v>
      </c>
      <c r="JM279" s="1460">
        <f t="shared" si="1442"/>
        <v>0</v>
      </c>
      <c r="JN279" s="1460">
        <f t="shared" si="1443"/>
        <v>0</v>
      </c>
      <c r="JO279" s="1460">
        <f t="shared" si="1444"/>
        <v>0</v>
      </c>
      <c r="JP279" s="1460">
        <f t="shared" si="1445"/>
        <v>0</v>
      </c>
      <c r="JQ279" s="1460">
        <f t="shared" si="1446"/>
        <v>0</v>
      </c>
      <c r="JR279" s="1460">
        <f t="shared" si="1447"/>
        <v>0</v>
      </c>
      <c r="JS279" s="1460">
        <f t="shared" si="1448"/>
        <v>0</v>
      </c>
      <c r="JT279" s="1460">
        <f t="shared" si="1449"/>
        <v>0</v>
      </c>
      <c r="JU279" s="1460">
        <f t="shared" si="1450"/>
        <v>0</v>
      </c>
      <c r="JV279" s="1460">
        <f t="shared" si="1451"/>
        <v>0</v>
      </c>
      <c r="JW279" s="1460">
        <f t="shared" si="1452"/>
        <v>0</v>
      </c>
      <c r="JX279" s="1460">
        <f t="shared" si="1453"/>
        <v>0</v>
      </c>
      <c r="JY279" s="1460">
        <f t="shared" si="1454"/>
        <v>0</v>
      </c>
      <c r="JZ279" s="1460">
        <f t="shared" si="1455"/>
        <v>0</v>
      </c>
      <c r="KA279" s="1460">
        <f t="shared" si="1456"/>
        <v>0</v>
      </c>
      <c r="KB279" s="1460">
        <f t="shared" si="1457"/>
        <v>0</v>
      </c>
      <c r="KC279" s="1460">
        <f t="shared" si="1458"/>
        <v>0</v>
      </c>
      <c r="KD279" s="1460">
        <f t="shared" si="1459"/>
        <v>0</v>
      </c>
      <c r="KE279" s="1460">
        <f t="shared" si="1460"/>
        <v>0</v>
      </c>
      <c r="KF279" s="1460">
        <f t="shared" si="1461"/>
        <v>0</v>
      </c>
      <c r="KG279" s="1460">
        <f t="shared" si="1462"/>
        <v>0</v>
      </c>
      <c r="KH279" s="1460">
        <f t="shared" si="1463"/>
        <v>0</v>
      </c>
      <c r="KI279" s="1460">
        <f t="shared" si="1464"/>
        <v>0</v>
      </c>
      <c r="KJ279" s="1460">
        <f t="shared" si="1465"/>
        <v>0</v>
      </c>
      <c r="KK279" s="1460">
        <f t="shared" si="1466"/>
        <v>0</v>
      </c>
      <c r="KL279" s="1460">
        <f t="shared" si="1467"/>
        <v>0</v>
      </c>
      <c r="KM279" s="1460">
        <f t="shared" si="1468"/>
        <v>0</v>
      </c>
      <c r="KN279" s="1460">
        <f t="shared" si="1469"/>
        <v>0</v>
      </c>
      <c r="KO279" s="1460">
        <f t="shared" si="1470"/>
        <v>0</v>
      </c>
      <c r="KP279" s="1460">
        <f t="shared" si="1471"/>
        <v>0</v>
      </c>
      <c r="KQ279" s="1460">
        <f t="shared" si="1472"/>
        <v>0</v>
      </c>
      <c r="KR279" s="1460">
        <f t="shared" si="1473"/>
        <v>0</v>
      </c>
      <c r="KS279" s="1460">
        <f t="shared" si="1474"/>
        <v>0</v>
      </c>
      <c r="KT279" s="1460">
        <f t="shared" si="1475"/>
        <v>0</v>
      </c>
      <c r="KU279" s="1460">
        <f t="shared" si="1476"/>
        <v>0</v>
      </c>
      <c r="KV279" s="1460">
        <f t="shared" si="1477"/>
        <v>0</v>
      </c>
      <c r="KW279" s="1460">
        <f t="shared" si="1478"/>
        <v>0</v>
      </c>
      <c r="KX279" s="1460">
        <f t="shared" si="1479"/>
        <v>0</v>
      </c>
      <c r="KY279" s="1460">
        <f t="shared" si="1480"/>
        <v>0</v>
      </c>
      <c r="KZ279" s="1460">
        <f t="shared" si="1481"/>
        <v>0</v>
      </c>
      <c r="LA279" s="1460">
        <f t="shared" si="1482"/>
        <v>0</v>
      </c>
      <c r="LB279" s="1460">
        <f t="shared" si="1483"/>
        <v>0</v>
      </c>
      <c r="LC279" s="1460">
        <f t="shared" si="1484"/>
        <v>0</v>
      </c>
      <c r="LD279" s="1460">
        <f t="shared" si="1485"/>
        <v>0</v>
      </c>
      <c r="LE279" s="1460">
        <f t="shared" si="1486"/>
        <v>0</v>
      </c>
      <c r="LF279" s="1460">
        <f t="shared" si="1487"/>
        <v>0</v>
      </c>
      <c r="LG279" s="1460">
        <f t="shared" si="1488"/>
        <v>0</v>
      </c>
      <c r="LH279" s="1460">
        <f t="shared" si="1489"/>
        <v>0</v>
      </c>
      <c r="LI279" s="1460">
        <f t="shared" si="1490"/>
        <v>0</v>
      </c>
      <c r="LJ279" s="1460">
        <f t="shared" si="1491"/>
        <v>0</v>
      </c>
      <c r="LK279" s="1460">
        <f t="shared" si="1492"/>
        <v>0</v>
      </c>
      <c r="LL279" s="1460">
        <f t="shared" si="1493"/>
        <v>0</v>
      </c>
      <c r="LM279" s="1460">
        <f t="shared" si="1494"/>
        <v>0</v>
      </c>
      <c r="LN279" s="1460">
        <f t="shared" si="1495"/>
        <v>0</v>
      </c>
      <c r="LO279" s="1460">
        <f t="shared" si="1496"/>
        <v>0</v>
      </c>
      <c r="LP279" s="1460">
        <f t="shared" si="1497"/>
        <v>0</v>
      </c>
      <c r="LQ279" s="1460">
        <f t="shared" si="1498"/>
        <v>0</v>
      </c>
      <c r="LR279" s="1460">
        <f t="shared" si="1499"/>
        <v>0</v>
      </c>
      <c r="LS279" s="1460">
        <f t="shared" si="1500"/>
        <v>0</v>
      </c>
      <c r="LW279" s="1467">
        <f t="shared" si="1501"/>
        <v>0</v>
      </c>
      <c r="LX279" s="1467">
        <f t="shared" si="1502"/>
        <v>0</v>
      </c>
      <c r="LY279" s="1467">
        <f t="shared" si="1503"/>
        <v>0</v>
      </c>
      <c r="LZ279" s="1467">
        <f t="shared" si="1504"/>
        <v>0</v>
      </c>
      <c r="MA279" s="1506"/>
      <c r="MB279" s="1460">
        <f t="shared" si="1505"/>
        <v>0</v>
      </c>
      <c r="MC279" s="1460">
        <f t="shared" si="1560"/>
        <v>0</v>
      </c>
      <c r="MD279" s="1460">
        <f t="shared" si="1560"/>
        <v>0</v>
      </c>
      <c r="ME279" s="1460">
        <f t="shared" si="1560"/>
        <v>0</v>
      </c>
      <c r="MF279" s="1460">
        <f t="shared" si="1560"/>
        <v>0</v>
      </c>
      <c r="MG279" s="1460">
        <f t="shared" si="1560"/>
        <v>0</v>
      </c>
      <c r="MH279" s="1460">
        <f t="shared" si="1560"/>
        <v>0</v>
      </c>
      <c r="MI279" s="1460">
        <f t="shared" si="1560"/>
        <v>0</v>
      </c>
      <c r="MJ279" s="1460">
        <f t="shared" si="1560"/>
        <v>0</v>
      </c>
      <c r="MK279" s="1460">
        <f t="shared" si="1560"/>
        <v>0</v>
      </c>
      <c r="ML279" s="1460">
        <f t="shared" si="1560"/>
        <v>0</v>
      </c>
      <c r="MM279" s="1460">
        <f t="shared" si="1560"/>
        <v>0</v>
      </c>
      <c r="MN279" s="1460">
        <f t="shared" si="1560"/>
        <v>0</v>
      </c>
      <c r="MO279" s="1460">
        <f t="shared" si="1560"/>
        <v>0</v>
      </c>
      <c r="MP279" s="1460">
        <f t="shared" si="1560"/>
        <v>0</v>
      </c>
      <c r="MQ279" s="1460">
        <f t="shared" si="1560"/>
        <v>0</v>
      </c>
      <c r="MR279" s="1460">
        <f t="shared" si="1560"/>
        <v>0</v>
      </c>
      <c r="MS279" s="1460">
        <f t="shared" si="1565"/>
        <v>0</v>
      </c>
      <c r="MT279" s="1460">
        <f t="shared" si="1565"/>
        <v>0</v>
      </c>
      <c r="MU279" s="1460">
        <f t="shared" si="1565"/>
        <v>0</v>
      </c>
      <c r="MV279" s="1460">
        <f t="shared" si="1565"/>
        <v>0</v>
      </c>
      <c r="MW279" s="1460">
        <f t="shared" si="1565"/>
        <v>0</v>
      </c>
      <c r="MX279" s="1460">
        <f t="shared" si="1565"/>
        <v>0</v>
      </c>
      <c r="MY279" s="1460">
        <f t="shared" si="1565"/>
        <v>0</v>
      </c>
      <c r="MZ279" s="1460">
        <f t="shared" si="1565"/>
        <v>0</v>
      </c>
      <c r="NA279" s="1460">
        <f t="shared" si="1565"/>
        <v>0</v>
      </c>
      <c r="NB279" s="1460">
        <f t="shared" si="1565"/>
        <v>0</v>
      </c>
      <c r="NC279" s="1460">
        <f t="shared" si="1565"/>
        <v>0</v>
      </c>
      <c r="ND279" s="1460">
        <f t="shared" si="1565"/>
        <v>0</v>
      </c>
      <c r="NE279" s="1460">
        <f t="shared" si="1565"/>
        <v>0</v>
      </c>
      <c r="NF279" s="1460">
        <f t="shared" si="1565"/>
        <v>0</v>
      </c>
      <c r="NG279" s="1460">
        <f t="shared" si="1565"/>
        <v>0</v>
      </c>
      <c r="NH279" s="1460">
        <f t="shared" si="1565"/>
        <v>0</v>
      </c>
      <c r="NI279" s="1460">
        <f t="shared" si="1566"/>
        <v>0</v>
      </c>
      <c r="NJ279" s="1460">
        <f t="shared" si="1566"/>
        <v>0</v>
      </c>
      <c r="NK279" s="1460">
        <f t="shared" si="1566"/>
        <v>0</v>
      </c>
      <c r="NL279" s="1460">
        <f t="shared" si="1566"/>
        <v>0</v>
      </c>
      <c r="NM279" s="1460">
        <f t="shared" si="1566"/>
        <v>0</v>
      </c>
      <c r="NN279" s="1460">
        <f t="shared" si="1566"/>
        <v>0</v>
      </c>
      <c r="NO279" s="1460">
        <f t="shared" si="1566"/>
        <v>0</v>
      </c>
      <c r="NP279" s="1460">
        <f t="shared" si="1566"/>
        <v>0</v>
      </c>
      <c r="NQ279" s="1460">
        <f t="shared" si="1566"/>
        <v>0</v>
      </c>
      <c r="NR279" s="1460">
        <f t="shared" si="1566"/>
        <v>0</v>
      </c>
      <c r="NS279" s="1460">
        <f t="shared" si="1566"/>
        <v>0</v>
      </c>
      <c r="NT279" s="1460">
        <f t="shared" si="1566"/>
        <v>0</v>
      </c>
      <c r="NU279" s="1460">
        <f t="shared" si="1566"/>
        <v>0</v>
      </c>
      <c r="NV279" s="1460">
        <f t="shared" si="1566"/>
        <v>0</v>
      </c>
      <c r="NW279" s="1460">
        <f t="shared" si="1566"/>
        <v>0</v>
      </c>
      <c r="NX279" s="1460">
        <f t="shared" si="1566"/>
        <v>0</v>
      </c>
      <c r="NY279" s="1460">
        <f t="shared" si="1567"/>
        <v>0</v>
      </c>
      <c r="NZ279" s="1460">
        <f t="shared" si="1567"/>
        <v>0</v>
      </c>
      <c r="OA279" s="1460">
        <f t="shared" si="1567"/>
        <v>0</v>
      </c>
      <c r="OB279" s="1460">
        <f t="shared" si="1567"/>
        <v>0</v>
      </c>
      <c r="OC279" s="1460">
        <f t="shared" si="1567"/>
        <v>0</v>
      </c>
      <c r="OD279" s="1460">
        <f t="shared" si="1567"/>
        <v>0</v>
      </c>
      <c r="OE279" s="1460">
        <f t="shared" si="1567"/>
        <v>0</v>
      </c>
      <c r="OF279" s="1460">
        <f t="shared" si="1567"/>
        <v>0</v>
      </c>
      <c r="OG279" s="1460">
        <f t="shared" si="1567"/>
        <v>0</v>
      </c>
      <c r="OH279" s="1460">
        <f t="shared" si="1567"/>
        <v>0</v>
      </c>
      <c r="OI279" s="1460">
        <f t="shared" si="1567"/>
        <v>0</v>
      </c>
      <c r="OJ279" s="1460">
        <f t="shared" si="1567"/>
        <v>0</v>
      </c>
      <c r="OK279" s="1460">
        <f t="shared" si="1567"/>
        <v>0</v>
      </c>
      <c r="OL279" s="1460">
        <f t="shared" si="1567"/>
        <v>0</v>
      </c>
      <c r="OM279" s="1460">
        <f t="shared" si="1567"/>
        <v>0</v>
      </c>
      <c r="ON279" s="1460">
        <f t="shared" si="1567"/>
        <v>0</v>
      </c>
      <c r="OO279" s="1460">
        <f t="shared" si="1513"/>
        <v>0</v>
      </c>
      <c r="OP279" s="1460">
        <f t="shared" si="1513"/>
        <v>0</v>
      </c>
      <c r="OQ279" s="1460">
        <f t="shared" si="1513"/>
        <v>0</v>
      </c>
      <c r="OR279" s="1460">
        <f t="shared" si="1513"/>
        <v>0</v>
      </c>
      <c r="OS279" s="1460">
        <f t="shared" si="1513"/>
        <v>0</v>
      </c>
      <c r="OT279" s="1460">
        <f t="shared" si="1513"/>
        <v>0</v>
      </c>
      <c r="OU279" s="1460">
        <f t="shared" si="1513"/>
        <v>0</v>
      </c>
      <c r="OV279" s="1460">
        <f t="shared" si="1513"/>
        <v>0</v>
      </c>
      <c r="OW279" s="1460">
        <f t="shared" si="1513"/>
        <v>0</v>
      </c>
      <c r="OX279" s="1460">
        <f t="shared" si="1513"/>
        <v>0</v>
      </c>
      <c r="OY279" s="1460">
        <f t="shared" si="1513"/>
        <v>0</v>
      </c>
      <c r="OZ279" s="1460">
        <f t="shared" si="1513"/>
        <v>0</v>
      </c>
      <c r="PA279" s="1460">
        <f t="shared" si="1562"/>
        <v>0</v>
      </c>
      <c r="PB279" s="1460">
        <f t="shared" si="1562"/>
        <v>0</v>
      </c>
      <c r="PC279" s="1460">
        <f t="shared" si="1562"/>
        <v>0</v>
      </c>
      <c r="PD279" s="1460">
        <f t="shared" si="1562"/>
        <v>0</v>
      </c>
      <c r="PE279" s="1460">
        <f t="shared" si="1562"/>
        <v>0</v>
      </c>
      <c r="PF279" s="1460">
        <f t="shared" si="1563"/>
        <v>0</v>
      </c>
      <c r="PG279" s="1460">
        <f t="shared" si="1563"/>
        <v>0</v>
      </c>
      <c r="PH279" s="1460">
        <f t="shared" si="1563"/>
        <v>0</v>
      </c>
      <c r="PI279" s="1460">
        <f t="shared" si="1563"/>
        <v>0</v>
      </c>
      <c r="PJ279" s="1460">
        <f t="shared" si="1563"/>
        <v>0</v>
      </c>
      <c r="PK279" s="1460">
        <f t="shared" si="1563"/>
        <v>0</v>
      </c>
      <c r="PL279" s="1460">
        <f t="shared" si="1563"/>
        <v>0</v>
      </c>
      <c r="PM279" s="1460">
        <f t="shared" si="1563"/>
        <v>0</v>
      </c>
      <c r="PN279" s="1460">
        <f t="shared" si="1563"/>
        <v>0</v>
      </c>
      <c r="PO279" s="1460">
        <f t="shared" si="1563"/>
        <v>0</v>
      </c>
      <c r="PP279" s="1460">
        <f t="shared" si="1563"/>
        <v>0</v>
      </c>
      <c r="PQ279" s="1460">
        <f t="shared" si="1563"/>
        <v>0</v>
      </c>
      <c r="PR279" s="1460">
        <f t="shared" si="1563"/>
        <v>0</v>
      </c>
      <c r="PS279" s="1460">
        <f t="shared" si="1563"/>
        <v>0</v>
      </c>
      <c r="PT279" s="1460">
        <f t="shared" si="1563"/>
        <v>0</v>
      </c>
      <c r="PU279" s="1460">
        <f t="shared" si="1563"/>
        <v>0</v>
      </c>
      <c r="PV279" s="1460">
        <f t="shared" si="1564"/>
        <v>0</v>
      </c>
      <c r="PW279" s="1460">
        <f t="shared" si="1564"/>
        <v>0</v>
      </c>
      <c r="PX279" s="1460">
        <f t="shared" si="1564"/>
        <v>0</v>
      </c>
      <c r="PY279" s="1460">
        <f t="shared" si="1564"/>
        <v>0</v>
      </c>
      <c r="PZ279" s="1460">
        <f t="shared" si="1564"/>
        <v>0</v>
      </c>
      <c r="QA279" s="1460">
        <f t="shared" si="1564"/>
        <v>0</v>
      </c>
      <c r="QB279" s="1460">
        <f t="shared" si="1564"/>
        <v>0</v>
      </c>
      <c r="QC279" s="1460">
        <f t="shared" si="1564"/>
        <v>0</v>
      </c>
      <c r="QD279" s="1460">
        <f t="shared" si="1564"/>
        <v>0</v>
      </c>
      <c r="QE279" s="1460">
        <f t="shared" si="1564"/>
        <v>0</v>
      </c>
      <c r="QF279" s="1460">
        <f t="shared" si="1564"/>
        <v>0</v>
      </c>
      <c r="QG279" s="1460">
        <f t="shared" si="1564"/>
        <v>0</v>
      </c>
      <c r="QH279" s="1460">
        <f t="shared" si="1564"/>
        <v>0</v>
      </c>
      <c r="QI279" s="1460">
        <f t="shared" si="1564"/>
        <v>0</v>
      </c>
      <c r="QJ279" s="1460">
        <f t="shared" si="1564"/>
        <v>0</v>
      </c>
      <c r="QK279" s="1460">
        <f t="shared" si="1564"/>
        <v>0</v>
      </c>
      <c r="QL279" s="1460">
        <f t="shared" si="1532"/>
        <v>0</v>
      </c>
      <c r="QM279" s="1460">
        <f t="shared" si="1532"/>
        <v>0</v>
      </c>
      <c r="QN279" s="1460">
        <f t="shared" si="1532"/>
        <v>0</v>
      </c>
      <c r="QO279" s="1460">
        <f t="shared" si="1532"/>
        <v>0</v>
      </c>
      <c r="QP279" s="1460">
        <f t="shared" si="1532"/>
        <v>0</v>
      </c>
      <c r="QQ279" s="1460">
        <f t="shared" si="1532"/>
        <v>0</v>
      </c>
    </row>
    <row r="280" spans="1:459" s="1466" customFormat="1" ht="22.5" customHeight="1">
      <c r="A280" s="1468"/>
      <c r="B280" s="1469"/>
      <c r="C280" s="1469"/>
      <c r="D280" s="1470"/>
      <c r="E280" s="1471"/>
      <c r="F280" s="1472"/>
      <c r="G280" s="1472"/>
      <c r="H280" s="1473">
        <f t="shared" si="1342"/>
        <v>0</v>
      </c>
      <c r="I280" s="1474">
        <v>0</v>
      </c>
      <c r="J280" s="1475">
        <f t="shared" si="1556"/>
        <v>0</v>
      </c>
      <c r="K280" s="1476">
        <v>0</v>
      </c>
      <c r="L280" s="1477">
        <f t="shared" si="1343"/>
        <v>0</v>
      </c>
      <c r="M280" s="1477">
        <f t="shared" si="1344"/>
        <v>0</v>
      </c>
      <c r="N280" s="1478"/>
      <c r="O280" s="1479">
        <v>0</v>
      </c>
      <c r="P280" s="1480">
        <v>0</v>
      </c>
      <c r="Q280" s="1828">
        <v>0</v>
      </c>
      <c r="R280" s="1831">
        <f t="shared" si="1345"/>
        <v>0</v>
      </c>
      <c r="S280" s="1481">
        <f>IF(AND(SUM(O280:Q280)=0,N280="NNN"),MIN('Operating History and Pro Forma'!$M$33,'Operating History and Pro Forma'!$T$15)*D280,SUM(O280:Q280)*D280)</f>
        <v>0</v>
      </c>
      <c r="T280" s="1482">
        <f t="shared" si="1346"/>
        <v>0</v>
      </c>
      <c r="U280" s="1483">
        <f t="shared" si="1347"/>
        <v>0</v>
      </c>
      <c r="V280" s="1480"/>
      <c r="W280" s="1514"/>
      <c r="X280" s="1486" t="str">
        <f t="shared" si="1348"/>
        <v/>
      </c>
      <c r="Y280" s="1487">
        <f t="shared" si="1349"/>
        <v>0</v>
      </c>
      <c r="Z280" s="1488"/>
      <c r="AA280" s="1488"/>
      <c r="AB280" s="1488"/>
      <c r="AC280" s="1488"/>
      <c r="AD280" s="1489">
        <f t="shared" si="1350"/>
        <v>0</v>
      </c>
      <c r="AE280" s="1490" t="str">
        <f t="shared" si="1351"/>
        <v/>
      </c>
      <c r="AF280" s="1491">
        <f t="shared" si="1352"/>
        <v>0</v>
      </c>
      <c r="AG280" s="1492">
        <f t="shared" si="1353"/>
        <v>0</v>
      </c>
      <c r="AH280" s="1493">
        <f t="shared" si="1526"/>
        <v>0</v>
      </c>
      <c r="AI280" s="1493">
        <f t="shared" si="1526"/>
        <v>0</v>
      </c>
      <c r="AJ280" s="1494">
        <f t="shared" si="1526"/>
        <v>0</v>
      </c>
      <c r="AK280" s="1494">
        <f t="shared" si="1526"/>
        <v>0</v>
      </c>
      <c r="AL280" s="1495">
        <f t="shared" si="1526"/>
        <v>0</v>
      </c>
      <c r="AM280" s="1496">
        <f t="shared" si="1526"/>
        <v>0</v>
      </c>
      <c r="AN280" s="1497">
        <f t="shared" si="1555"/>
        <v>0</v>
      </c>
      <c r="AO280" s="1498">
        <f t="shared" si="1561"/>
        <v>0</v>
      </c>
      <c r="AP280" s="1499">
        <f t="shared" si="1354"/>
        <v>0</v>
      </c>
      <c r="AQ280" s="1500">
        <f t="shared" si="1355"/>
        <v>0</v>
      </c>
      <c r="AR280" s="1501">
        <f t="shared" si="1356"/>
        <v>0</v>
      </c>
      <c r="AS280" s="1498">
        <f t="shared" si="1558"/>
        <v>0</v>
      </c>
      <c r="AT280" s="1501">
        <f t="shared" si="1357"/>
        <v>0</v>
      </c>
      <c r="AU280" s="1498">
        <f t="shared" si="1358"/>
        <v>1</v>
      </c>
      <c r="AV280" s="1498">
        <f t="shared" si="1359"/>
        <v>2</v>
      </c>
      <c r="AW280" s="1499">
        <f t="shared" si="1360"/>
        <v>0</v>
      </c>
      <c r="AX280" s="1502">
        <f t="shared" si="1361"/>
        <v>0</v>
      </c>
      <c r="AY280" s="1503">
        <f t="shared" si="1362"/>
        <v>0</v>
      </c>
      <c r="AZ280" s="1498">
        <f t="shared" si="1363"/>
        <v>2</v>
      </c>
      <c r="BA280" s="1498">
        <f t="shared" si="1364"/>
        <v>3</v>
      </c>
      <c r="BB280" s="1499">
        <f t="shared" si="1365"/>
        <v>0</v>
      </c>
      <c r="BC280" s="1502">
        <f t="shared" si="1366"/>
        <v>0</v>
      </c>
      <c r="BD280" s="1503">
        <f t="shared" si="1367"/>
        <v>0</v>
      </c>
      <c r="BE280" s="1498">
        <f t="shared" si="1368"/>
        <v>3</v>
      </c>
      <c r="BF280" s="1498">
        <f t="shared" si="1369"/>
        <v>4</v>
      </c>
      <c r="BG280" s="1499">
        <f t="shared" si="1370"/>
        <v>0</v>
      </c>
      <c r="BH280" s="1502">
        <f t="shared" si="1371"/>
        <v>0</v>
      </c>
      <c r="BI280" s="1502">
        <f t="shared" si="1372"/>
        <v>0</v>
      </c>
      <c r="BJ280" s="1504">
        <f t="shared" si="1373"/>
        <v>1900</v>
      </c>
      <c r="BK280" s="1505" t="str">
        <f t="shared" si="1374"/>
        <v/>
      </c>
      <c r="BL280" s="1506"/>
      <c r="BM280" s="1507">
        <f t="shared" si="1375"/>
        <v>0</v>
      </c>
      <c r="BN280" s="1508">
        <f t="shared" si="1559"/>
        <v>0</v>
      </c>
      <c r="BO280" s="1508">
        <f t="shared" si="1559"/>
        <v>0</v>
      </c>
      <c r="BP280" s="1508">
        <f t="shared" si="1559"/>
        <v>0</v>
      </c>
      <c r="BQ280" s="1508">
        <f t="shared" si="1559"/>
        <v>0</v>
      </c>
      <c r="BR280" s="1508">
        <f t="shared" si="1559"/>
        <v>0</v>
      </c>
      <c r="BS280" s="1508">
        <f t="shared" si="1559"/>
        <v>0</v>
      </c>
      <c r="BT280" s="1508">
        <f t="shared" si="1559"/>
        <v>0</v>
      </c>
      <c r="BU280" s="1508">
        <f t="shared" si="1559"/>
        <v>0</v>
      </c>
      <c r="BV280" s="1508">
        <f t="shared" si="1559"/>
        <v>0</v>
      </c>
      <c r="BW280" s="1508">
        <f t="shared" si="1559"/>
        <v>0</v>
      </c>
      <c r="BX280" s="1508">
        <f t="shared" si="1559"/>
        <v>0</v>
      </c>
      <c r="BY280" s="1507">
        <f t="shared" si="1559"/>
        <v>0</v>
      </c>
      <c r="BZ280" s="1508">
        <f t="shared" si="1559"/>
        <v>0</v>
      </c>
      <c r="CA280" s="1508">
        <f t="shared" si="1559"/>
        <v>0</v>
      </c>
      <c r="CB280" s="1508">
        <f t="shared" si="1559"/>
        <v>0</v>
      </c>
      <c r="CC280" s="1508">
        <f t="shared" si="1559"/>
        <v>0</v>
      </c>
      <c r="CD280" s="1508">
        <f t="shared" si="1550"/>
        <v>0</v>
      </c>
      <c r="CE280" s="1508">
        <f t="shared" ref="CD280:CS288" si="1569">IF(CE$12&lt;$AO280,0,IF(CE$12&lt;=$AU280,IF(CE$12&lt;$AS280,$L280,$AT280),IF(OR(AND(CE$12&lt;$BF280,CE$12&gt;=$BE280),AND(CE$12&lt;$BA280,CE$12&gt;=$AZ280),AND(CE$12&lt;$AV280,CE$12&gt;=$AU280)),0,IF(CE$12&gt;=$BF280,$BG280*$D280/12,IF(CE$12&gt;=$BA280,$BB280*$D280/12,IF(CE$12&gt;=$AV280,$AW280*$D280/12))))))</f>
        <v>0</v>
      </c>
      <c r="CF280" s="1508">
        <f t="shared" si="1569"/>
        <v>0</v>
      </c>
      <c r="CG280" s="1508">
        <f t="shared" si="1569"/>
        <v>0</v>
      </c>
      <c r="CH280" s="1508">
        <f t="shared" si="1569"/>
        <v>0</v>
      </c>
      <c r="CI280" s="1508">
        <f t="shared" si="1569"/>
        <v>0</v>
      </c>
      <c r="CJ280" s="1509">
        <f t="shared" si="1569"/>
        <v>0</v>
      </c>
      <c r="CK280" s="1507">
        <f t="shared" si="1569"/>
        <v>0</v>
      </c>
      <c r="CL280" s="1508">
        <f t="shared" si="1569"/>
        <v>0</v>
      </c>
      <c r="CM280" s="1508">
        <f t="shared" si="1569"/>
        <v>0</v>
      </c>
      <c r="CN280" s="1508">
        <f t="shared" si="1569"/>
        <v>0</v>
      </c>
      <c r="CO280" s="1508">
        <f t="shared" si="1569"/>
        <v>0</v>
      </c>
      <c r="CP280" s="1508">
        <f t="shared" si="1569"/>
        <v>0</v>
      </c>
      <c r="CQ280" s="1508">
        <f t="shared" si="1569"/>
        <v>0</v>
      </c>
      <c r="CR280" s="1508">
        <f t="shared" si="1569"/>
        <v>0</v>
      </c>
      <c r="CS280" s="1508">
        <f t="shared" si="1569"/>
        <v>0</v>
      </c>
      <c r="CT280" s="1508">
        <f t="shared" si="1551"/>
        <v>0</v>
      </c>
      <c r="CU280" s="1508">
        <f t="shared" ref="CT280:DI288" si="1570">IF(CU$12&lt;$AO280,0,IF(CU$12&lt;=$AU280,IF(CU$12&lt;$AS280,$L280,$AT280),IF(OR(AND(CU$12&lt;$BF280,CU$12&gt;=$BE280),AND(CU$12&lt;$BA280,CU$12&gt;=$AZ280),AND(CU$12&lt;$AV280,CU$12&gt;=$AU280)),0,IF(CU$12&gt;=$BF280,$BG280*$D280/12,IF(CU$12&gt;=$BA280,$BB280*$D280/12,IF(CU$12&gt;=$AV280,$AW280*$D280/12))))))</f>
        <v>0</v>
      </c>
      <c r="CV280" s="1509">
        <f t="shared" si="1570"/>
        <v>0</v>
      </c>
      <c r="CW280" s="1508">
        <f t="shared" si="1570"/>
        <v>0</v>
      </c>
      <c r="CX280" s="1508">
        <f t="shared" si="1570"/>
        <v>0</v>
      </c>
      <c r="CY280" s="1508">
        <f t="shared" si="1570"/>
        <v>0</v>
      </c>
      <c r="CZ280" s="1508">
        <f t="shared" si="1570"/>
        <v>0</v>
      </c>
      <c r="DA280" s="1508">
        <f t="shared" si="1570"/>
        <v>0</v>
      </c>
      <c r="DB280" s="1508">
        <f t="shared" si="1570"/>
        <v>0</v>
      </c>
      <c r="DC280" s="1508">
        <f t="shared" si="1570"/>
        <v>0</v>
      </c>
      <c r="DD280" s="1508">
        <f t="shared" si="1570"/>
        <v>0</v>
      </c>
      <c r="DE280" s="1508">
        <f t="shared" si="1570"/>
        <v>0</v>
      </c>
      <c r="DF280" s="1508">
        <f t="shared" si="1570"/>
        <v>0</v>
      </c>
      <c r="DG280" s="1508">
        <f t="shared" si="1570"/>
        <v>0</v>
      </c>
      <c r="DH280" s="1509">
        <f t="shared" si="1570"/>
        <v>0</v>
      </c>
      <c r="DI280" s="1508">
        <f t="shared" si="1570"/>
        <v>0</v>
      </c>
      <c r="DJ280" s="1508">
        <f t="shared" si="1552"/>
        <v>0</v>
      </c>
      <c r="DK280" s="1508">
        <f t="shared" ref="DJ280:DY288" si="1571">IF(DK$12&lt;$AO280,0,IF(DK$12&lt;=$AU280,IF(DK$12&lt;$AS280,$L280,$AT280),IF(OR(AND(DK$12&lt;$BF280,DK$12&gt;=$BE280),AND(DK$12&lt;$BA280,DK$12&gt;=$AZ280),AND(DK$12&lt;$AV280,DK$12&gt;=$AU280)),0,IF(DK$12&gt;=$BF280,$BG280*$D280/12,IF(DK$12&gt;=$BA280,$BB280*$D280/12,IF(DK$12&gt;=$AV280,$AW280*$D280/12))))))</f>
        <v>0</v>
      </c>
      <c r="DL280" s="1508">
        <f t="shared" si="1571"/>
        <v>0</v>
      </c>
      <c r="DM280" s="1508">
        <f t="shared" si="1571"/>
        <v>0</v>
      </c>
      <c r="DN280" s="1508">
        <f t="shared" si="1571"/>
        <v>0</v>
      </c>
      <c r="DO280" s="1508">
        <f t="shared" si="1571"/>
        <v>0</v>
      </c>
      <c r="DP280" s="1508">
        <f t="shared" si="1571"/>
        <v>0</v>
      </c>
      <c r="DQ280" s="1508">
        <f t="shared" si="1571"/>
        <v>0</v>
      </c>
      <c r="DR280" s="1508">
        <f t="shared" si="1571"/>
        <v>0</v>
      </c>
      <c r="DS280" s="1508">
        <f t="shared" si="1571"/>
        <v>0</v>
      </c>
      <c r="DT280" s="1509">
        <f t="shared" si="1571"/>
        <v>0</v>
      </c>
      <c r="DU280" s="1507">
        <f t="shared" si="1571"/>
        <v>0</v>
      </c>
      <c r="DV280" s="1508">
        <f t="shared" si="1571"/>
        <v>0</v>
      </c>
      <c r="DW280" s="1508">
        <f t="shared" si="1571"/>
        <v>0</v>
      </c>
      <c r="DX280" s="1508">
        <f t="shared" si="1571"/>
        <v>0</v>
      </c>
      <c r="DY280" s="1508">
        <f t="shared" si="1571"/>
        <v>0</v>
      </c>
      <c r="DZ280" s="1508">
        <f t="shared" si="1553"/>
        <v>0</v>
      </c>
      <c r="EA280" s="1508">
        <f t="shared" ref="DZ280:EO288" si="1572">IF(EA$12&lt;$AO280,0,IF(EA$12&lt;=$AU280,IF(EA$12&lt;$AS280,$L280,$AT280),IF(OR(AND(EA$12&lt;$BF280,EA$12&gt;=$BE280),AND(EA$12&lt;$BA280,EA$12&gt;=$AZ280),AND(EA$12&lt;$AV280,EA$12&gt;=$AU280)),0,IF(EA$12&gt;=$BF280,$BG280*$D280/12,IF(EA$12&gt;=$BA280,$BB280*$D280/12,IF(EA$12&gt;=$AV280,$AW280*$D280/12))))))</f>
        <v>0</v>
      </c>
      <c r="EB280" s="1508">
        <f t="shared" si="1572"/>
        <v>0</v>
      </c>
      <c r="EC280" s="1508">
        <f t="shared" si="1572"/>
        <v>0</v>
      </c>
      <c r="ED280" s="1508">
        <f t="shared" si="1572"/>
        <v>0</v>
      </c>
      <c r="EE280" s="1508">
        <f t="shared" si="1572"/>
        <v>0</v>
      </c>
      <c r="EF280" s="1508">
        <f t="shared" si="1572"/>
        <v>0</v>
      </c>
      <c r="EG280" s="1507">
        <f t="shared" si="1572"/>
        <v>0</v>
      </c>
      <c r="EH280" s="1508">
        <f t="shared" si="1572"/>
        <v>0</v>
      </c>
      <c r="EI280" s="1508">
        <f t="shared" si="1572"/>
        <v>0</v>
      </c>
      <c r="EJ280" s="1508">
        <f t="shared" si="1572"/>
        <v>0</v>
      </c>
      <c r="EK280" s="1508">
        <f t="shared" si="1572"/>
        <v>0</v>
      </c>
      <c r="EL280" s="1508">
        <f t="shared" si="1572"/>
        <v>0</v>
      </c>
      <c r="EM280" s="1508">
        <f t="shared" si="1572"/>
        <v>0</v>
      </c>
      <c r="EN280" s="1508">
        <f t="shared" si="1572"/>
        <v>0</v>
      </c>
      <c r="EO280" s="1508">
        <f t="shared" si="1572"/>
        <v>0</v>
      </c>
      <c r="EP280" s="1508">
        <f t="shared" si="1554"/>
        <v>0</v>
      </c>
      <c r="EQ280" s="1508">
        <f t="shared" si="1554"/>
        <v>0</v>
      </c>
      <c r="ER280" s="1509">
        <f t="shared" si="1554"/>
        <v>0</v>
      </c>
      <c r="ES280" s="1507">
        <f t="shared" si="1554"/>
        <v>0</v>
      </c>
      <c r="ET280" s="1508">
        <f t="shared" si="1554"/>
        <v>0</v>
      </c>
      <c r="EU280" s="1508">
        <f t="shared" si="1554"/>
        <v>0</v>
      </c>
      <c r="EV280" s="1508">
        <f t="shared" si="1554"/>
        <v>0</v>
      </c>
      <c r="EW280" s="1508">
        <f t="shared" si="1554"/>
        <v>0</v>
      </c>
      <c r="EX280" s="1508">
        <f t="shared" si="1554"/>
        <v>0</v>
      </c>
      <c r="EY280" s="1508">
        <f t="shared" si="1554"/>
        <v>0</v>
      </c>
      <c r="EZ280" s="1508">
        <f t="shared" si="1554"/>
        <v>0</v>
      </c>
      <c r="FA280" s="1508">
        <f t="shared" si="1554"/>
        <v>0</v>
      </c>
      <c r="FB280" s="1508">
        <f t="shared" ref="FB280:FF288" si="1573">IF(FB$12&lt;$AO280,0,IF(FB$12&lt;=$AU280,IF(FB$12&lt;$AS280,$L280,$AT280),IF(OR(AND(FB$12&lt;$BF280,FB$12&gt;=$BE280),AND(FB$12&lt;$BA280,FB$12&gt;=$AZ280),AND(FB$12&lt;$AV280,FB$12&gt;=$AU280)),0,IF(FB$12&gt;=$BF280,$BG280*$D280/12,IF(FB$12&gt;=$BA280,$BB280*$D280/12,IF(FB$12&gt;=$AV280,$AW280*$D280/12))))))</f>
        <v>0</v>
      </c>
      <c r="FC280" s="1508">
        <f t="shared" si="1573"/>
        <v>0</v>
      </c>
      <c r="FD280" s="1509">
        <f t="shared" si="1573"/>
        <v>0</v>
      </c>
      <c r="FE280" s="1508">
        <f t="shared" si="1573"/>
        <v>0</v>
      </c>
      <c r="FF280" s="1508">
        <f t="shared" si="1573"/>
        <v>0</v>
      </c>
      <c r="FG280" s="1508">
        <f t="shared" si="1568"/>
        <v>0</v>
      </c>
      <c r="FH280" s="1508">
        <f t="shared" si="1568"/>
        <v>0</v>
      </c>
      <c r="FI280" s="1508">
        <f t="shared" si="1568"/>
        <v>0</v>
      </c>
      <c r="FJ280" s="1508">
        <f t="shared" si="1568"/>
        <v>0</v>
      </c>
      <c r="FK280" s="1508">
        <f t="shared" si="1568"/>
        <v>0</v>
      </c>
      <c r="FL280" s="1508">
        <f t="shared" si="1568"/>
        <v>0</v>
      </c>
      <c r="FM280" s="1508">
        <f t="shared" si="1568"/>
        <v>0</v>
      </c>
      <c r="FN280" s="1508">
        <f t="shared" si="1568"/>
        <v>0</v>
      </c>
      <c r="FO280" s="1508">
        <f t="shared" si="1568"/>
        <v>0</v>
      </c>
      <c r="FP280" s="1509">
        <f t="shared" si="1568"/>
        <v>0</v>
      </c>
      <c r="FQ280" s="1508">
        <f t="shared" si="1568"/>
        <v>0</v>
      </c>
      <c r="FR280" s="1508">
        <f t="shared" si="1568"/>
        <v>0</v>
      </c>
      <c r="FS280" s="1508">
        <f t="shared" si="1568"/>
        <v>0</v>
      </c>
      <c r="FT280" s="1508">
        <f t="shared" si="1568"/>
        <v>0</v>
      </c>
      <c r="FU280" s="1508">
        <f t="shared" si="1568"/>
        <v>0</v>
      </c>
      <c r="FV280" s="1508">
        <f t="shared" si="1568"/>
        <v>0</v>
      </c>
      <c r="FW280" s="1508">
        <f t="shared" si="1527"/>
        <v>0</v>
      </c>
      <c r="FX280" s="1508">
        <f t="shared" si="1527"/>
        <v>0</v>
      </c>
      <c r="FY280" s="1508">
        <f t="shared" si="1527"/>
        <v>0</v>
      </c>
      <c r="FZ280" s="1508">
        <f t="shared" si="1527"/>
        <v>0</v>
      </c>
      <c r="GA280" s="1508">
        <f t="shared" si="1527"/>
        <v>0</v>
      </c>
      <c r="GB280" s="1509">
        <f t="shared" si="1527"/>
        <v>0</v>
      </c>
      <c r="GC280" s="1506"/>
      <c r="GD280" s="1458">
        <f t="shared" si="1377"/>
        <v>1</v>
      </c>
      <c r="GE280" s="1510">
        <f t="shared" si="1557"/>
        <v>0</v>
      </c>
      <c r="GF280" s="1511">
        <f t="shared" si="1557"/>
        <v>0</v>
      </c>
      <c r="GG280" s="1511">
        <f t="shared" si="1557"/>
        <v>0</v>
      </c>
      <c r="GH280" s="1511">
        <f t="shared" si="1557"/>
        <v>0</v>
      </c>
      <c r="GI280" s="1511">
        <f t="shared" si="1557"/>
        <v>0</v>
      </c>
      <c r="GJ280" s="1511">
        <f t="shared" si="1557"/>
        <v>0</v>
      </c>
      <c r="GK280" s="1511">
        <f t="shared" si="1557"/>
        <v>0</v>
      </c>
      <c r="GL280" s="1511">
        <f t="shared" si="1557"/>
        <v>0</v>
      </c>
      <c r="GM280" s="1511">
        <f t="shared" si="1557"/>
        <v>0</v>
      </c>
      <c r="GN280" s="1512">
        <f t="shared" si="1557"/>
        <v>0</v>
      </c>
      <c r="GO280" s="1513">
        <f t="shared" si="1378"/>
        <v>0</v>
      </c>
      <c r="GP280" s="1506"/>
      <c r="GQ280" s="1510">
        <f t="shared" si="1539"/>
        <v>0</v>
      </c>
      <c r="GR280" s="1511">
        <f t="shared" si="1542"/>
        <v>0</v>
      </c>
      <c r="GS280" s="1511">
        <f t="shared" si="1542"/>
        <v>0</v>
      </c>
      <c r="GT280" s="1511">
        <f t="shared" si="1542"/>
        <v>0</v>
      </c>
      <c r="GU280" s="1511">
        <f t="shared" si="1542"/>
        <v>0</v>
      </c>
      <c r="GV280" s="1511">
        <f t="shared" si="1542"/>
        <v>0</v>
      </c>
      <c r="GW280" s="1511">
        <f t="shared" si="1542"/>
        <v>0</v>
      </c>
      <c r="GX280" s="1511">
        <f t="shared" si="1542"/>
        <v>0</v>
      </c>
      <c r="GY280" s="1511">
        <f t="shared" si="1542"/>
        <v>0</v>
      </c>
      <c r="GZ280" s="1512">
        <f t="shared" si="1542"/>
        <v>0</v>
      </c>
      <c r="HA280" s="1513">
        <f t="shared" si="1379"/>
        <v>0</v>
      </c>
      <c r="HB280" s="1506">
        <f t="shared" si="1380"/>
        <v>1</v>
      </c>
      <c r="HC280" s="1506"/>
      <c r="HD280" s="1508">
        <f t="shared" si="1381"/>
        <v>0</v>
      </c>
      <c r="HE280" s="1460">
        <f t="shared" si="1382"/>
        <v>0</v>
      </c>
      <c r="HF280" s="1460">
        <f t="shared" si="1383"/>
        <v>0</v>
      </c>
      <c r="HG280" s="1460">
        <f t="shared" si="1384"/>
        <v>0</v>
      </c>
      <c r="HH280" s="1460">
        <f t="shared" si="1385"/>
        <v>0</v>
      </c>
      <c r="HI280" s="1460">
        <f t="shared" si="1386"/>
        <v>0</v>
      </c>
      <c r="HJ280" s="1460">
        <f t="shared" si="1387"/>
        <v>0</v>
      </c>
      <c r="HK280" s="1460">
        <f t="shared" si="1388"/>
        <v>0</v>
      </c>
      <c r="HL280" s="1460">
        <f t="shared" si="1389"/>
        <v>0</v>
      </c>
      <c r="HM280" s="1460">
        <f t="shared" si="1390"/>
        <v>0</v>
      </c>
      <c r="HN280" s="1460">
        <f t="shared" si="1391"/>
        <v>0</v>
      </c>
      <c r="HO280" s="1460">
        <f t="shared" si="1392"/>
        <v>0</v>
      </c>
      <c r="HP280" s="1460">
        <f t="shared" si="1393"/>
        <v>0</v>
      </c>
      <c r="HQ280" s="1460">
        <f t="shared" si="1394"/>
        <v>0</v>
      </c>
      <c r="HR280" s="1460">
        <f t="shared" si="1395"/>
        <v>0</v>
      </c>
      <c r="HS280" s="1460">
        <f t="shared" si="1396"/>
        <v>0</v>
      </c>
      <c r="HT280" s="1460">
        <f t="shared" si="1397"/>
        <v>0</v>
      </c>
      <c r="HU280" s="1460">
        <f t="shared" si="1398"/>
        <v>0</v>
      </c>
      <c r="HV280" s="1460">
        <f t="shared" si="1399"/>
        <v>0</v>
      </c>
      <c r="HW280" s="1460">
        <f t="shared" si="1400"/>
        <v>0</v>
      </c>
      <c r="HX280" s="1460">
        <f t="shared" si="1401"/>
        <v>0</v>
      </c>
      <c r="HY280" s="1460">
        <f t="shared" si="1402"/>
        <v>0</v>
      </c>
      <c r="HZ280" s="1460">
        <f t="shared" si="1403"/>
        <v>0</v>
      </c>
      <c r="IA280" s="1460">
        <f t="shared" si="1404"/>
        <v>0</v>
      </c>
      <c r="IB280" s="1460">
        <f t="shared" si="1405"/>
        <v>0</v>
      </c>
      <c r="IC280" s="1460">
        <f t="shared" si="1406"/>
        <v>0</v>
      </c>
      <c r="ID280" s="1460">
        <f t="shared" si="1407"/>
        <v>0</v>
      </c>
      <c r="IE280" s="1460">
        <f t="shared" si="1408"/>
        <v>0</v>
      </c>
      <c r="IF280" s="1460">
        <f t="shared" si="1409"/>
        <v>0</v>
      </c>
      <c r="IG280" s="1460">
        <f t="shared" si="1410"/>
        <v>0</v>
      </c>
      <c r="IH280" s="1460">
        <f t="shared" si="1411"/>
        <v>0</v>
      </c>
      <c r="II280" s="1460">
        <f t="shared" si="1412"/>
        <v>0</v>
      </c>
      <c r="IJ280" s="1460">
        <f t="shared" si="1413"/>
        <v>0</v>
      </c>
      <c r="IK280" s="1460">
        <f t="shared" si="1414"/>
        <v>0</v>
      </c>
      <c r="IL280" s="1460">
        <f t="shared" si="1415"/>
        <v>0</v>
      </c>
      <c r="IM280" s="1460">
        <f t="shared" si="1416"/>
        <v>0</v>
      </c>
      <c r="IN280" s="1460">
        <f t="shared" si="1417"/>
        <v>0</v>
      </c>
      <c r="IO280" s="1460">
        <f t="shared" si="1418"/>
        <v>0</v>
      </c>
      <c r="IP280" s="1460">
        <f t="shared" si="1419"/>
        <v>0</v>
      </c>
      <c r="IQ280" s="1460">
        <f t="shared" si="1420"/>
        <v>0</v>
      </c>
      <c r="IR280" s="1460">
        <f t="shared" si="1421"/>
        <v>0</v>
      </c>
      <c r="IS280" s="1460">
        <f t="shared" si="1422"/>
        <v>0</v>
      </c>
      <c r="IT280" s="1460">
        <f t="shared" si="1423"/>
        <v>0</v>
      </c>
      <c r="IU280" s="1460">
        <f t="shared" si="1424"/>
        <v>0</v>
      </c>
      <c r="IV280" s="1460">
        <f t="shared" si="1425"/>
        <v>0</v>
      </c>
      <c r="IW280" s="1460">
        <f t="shared" si="1426"/>
        <v>0</v>
      </c>
      <c r="IX280" s="1460">
        <f t="shared" si="1427"/>
        <v>0</v>
      </c>
      <c r="IY280" s="1460">
        <f t="shared" si="1428"/>
        <v>0</v>
      </c>
      <c r="IZ280" s="1460">
        <f t="shared" si="1429"/>
        <v>0</v>
      </c>
      <c r="JA280" s="1460">
        <f t="shared" si="1430"/>
        <v>0</v>
      </c>
      <c r="JB280" s="1460">
        <f t="shared" si="1431"/>
        <v>0</v>
      </c>
      <c r="JC280" s="1460">
        <f t="shared" si="1432"/>
        <v>0</v>
      </c>
      <c r="JD280" s="1460">
        <f t="shared" si="1433"/>
        <v>0</v>
      </c>
      <c r="JE280" s="1460">
        <f t="shared" si="1434"/>
        <v>0</v>
      </c>
      <c r="JF280" s="1460">
        <f t="shared" si="1435"/>
        <v>0</v>
      </c>
      <c r="JG280" s="1460">
        <f t="shared" si="1436"/>
        <v>0</v>
      </c>
      <c r="JH280" s="1460">
        <f t="shared" si="1437"/>
        <v>0</v>
      </c>
      <c r="JI280" s="1460">
        <f t="shared" si="1438"/>
        <v>0</v>
      </c>
      <c r="JJ280" s="1460">
        <f t="shared" si="1439"/>
        <v>0</v>
      </c>
      <c r="JK280" s="1460">
        <f t="shared" si="1440"/>
        <v>0</v>
      </c>
      <c r="JL280" s="1460">
        <f t="shared" si="1441"/>
        <v>0</v>
      </c>
      <c r="JM280" s="1460">
        <f t="shared" si="1442"/>
        <v>0</v>
      </c>
      <c r="JN280" s="1460">
        <f t="shared" si="1443"/>
        <v>0</v>
      </c>
      <c r="JO280" s="1460">
        <f t="shared" si="1444"/>
        <v>0</v>
      </c>
      <c r="JP280" s="1460">
        <f t="shared" si="1445"/>
        <v>0</v>
      </c>
      <c r="JQ280" s="1460">
        <f t="shared" si="1446"/>
        <v>0</v>
      </c>
      <c r="JR280" s="1460">
        <f t="shared" si="1447"/>
        <v>0</v>
      </c>
      <c r="JS280" s="1460">
        <f t="shared" si="1448"/>
        <v>0</v>
      </c>
      <c r="JT280" s="1460">
        <f t="shared" si="1449"/>
        <v>0</v>
      </c>
      <c r="JU280" s="1460">
        <f t="shared" si="1450"/>
        <v>0</v>
      </c>
      <c r="JV280" s="1460">
        <f t="shared" si="1451"/>
        <v>0</v>
      </c>
      <c r="JW280" s="1460">
        <f t="shared" si="1452"/>
        <v>0</v>
      </c>
      <c r="JX280" s="1460">
        <f t="shared" si="1453"/>
        <v>0</v>
      </c>
      <c r="JY280" s="1460">
        <f t="shared" si="1454"/>
        <v>0</v>
      </c>
      <c r="JZ280" s="1460">
        <f t="shared" si="1455"/>
        <v>0</v>
      </c>
      <c r="KA280" s="1460">
        <f t="shared" si="1456"/>
        <v>0</v>
      </c>
      <c r="KB280" s="1460">
        <f t="shared" si="1457"/>
        <v>0</v>
      </c>
      <c r="KC280" s="1460">
        <f t="shared" si="1458"/>
        <v>0</v>
      </c>
      <c r="KD280" s="1460">
        <f t="shared" si="1459"/>
        <v>0</v>
      </c>
      <c r="KE280" s="1460">
        <f t="shared" si="1460"/>
        <v>0</v>
      </c>
      <c r="KF280" s="1460">
        <f t="shared" si="1461"/>
        <v>0</v>
      </c>
      <c r="KG280" s="1460">
        <f t="shared" si="1462"/>
        <v>0</v>
      </c>
      <c r="KH280" s="1460">
        <f t="shared" si="1463"/>
        <v>0</v>
      </c>
      <c r="KI280" s="1460">
        <f t="shared" si="1464"/>
        <v>0</v>
      </c>
      <c r="KJ280" s="1460">
        <f t="shared" si="1465"/>
        <v>0</v>
      </c>
      <c r="KK280" s="1460">
        <f t="shared" si="1466"/>
        <v>0</v>
      </c>
      <c r="KL280" s="1460">
        <f t="shared" si="1467"/>
        <v>0</v>
      </c>
      <c r="KM280" s="1460">
        <f t="shared" si="1468"/>
        <v>0</v>
      </c>
      <c r="KN280" s="1460">
        <f t="shared" si="1469"/>
        <v>0</v>
      </c>
      <c r="KO280" s="1460">
        <f t="shared" si="1470"/>
        <v>0</v>
      </c>
      <c r="KP280" s="1460">
        <f t="shared" si="1471"/>
        <v>0</v>
      </c>
      <c r="KQ280" s="1460">
        <f t="shared" si="1472"/>
        <v>0</v>
      </c>
      <c r="KR280" s="1460">
        <f t="shared" si="1473"/>
        <v>0</v>
      </c>
      <c r="KS280" s="1460">
        <f t="shared" si="1474"/>
        <v>0</v>
      </c>
      <c r="KT280" s="1460">
        <f t="shared" si="1475"/>
        <v>0</v>
      </c>
      <c r="KU280" s="1460">
        <f t="shared" si="1476"/>
        <v>0</v>
      </c>
      <c r="KV280" s="1460">
        <f t="shared" si="1477"/>
        <v>0</v>
      </c>
      <c r="KW280" s="1460">
        <f t="shared" si="1478"/>
        <v>0</v>
      </c>
      <c r="KX280" s="1460">
        <f t="shared" si="1479"/>
        <v>0</v>
      </c>
      <c r="KY280" s="1460">
        <f t="shared" si="1480"/>
        <v>0</v>
      </c>
      <c r="KZ280" s="1460">
        <f t="shared" si="1481"/>
        <v>0</v>
      </c>
      <c r="LA280" s="1460">
        <f t="shared" si="1482"/>
        <v>0</v>
      </c>
      <c r="LB280" s="1460">
        <f t="shared" si="1483"/>
        <v>0</v>
      </c>
      <c r="LC280" s="1460">
        <f t="shared" si="1484"/>
        <v>0</v>
      </c>
      <c r="LD280" s="1460">
        <f t="shared" si="1485"/>
        <v>0</v>
      </c>
      <c r="LE280" s="1460">
        <f t="shared" si="1486"/>
        <v>0</v>
      </c>
      <c r="LF280" s="1460">
        <f t="shared" si="1487"/>
        <v>0</v>
      </c>
      <c r="LG280" s="1460">
        <f t="shared" si="1488"/>
        <v>0</v>
      </c>
      <c r="LH280" s="1460">
        <f t="shared" si="1489"/>
        <v>0</v>
      </c>
      <c r="LI280" s="1460">
        <f t="shared" si="1490"/>
        <v>0</v>
      </c>
      <c r="LJ280" s="1460">
        <f t="shared" si="1491"/>
        <v>0</v>
      </c>
      <c r="LK280" s="1460">
        <f t="shared" si="1492"/>
        <v>0</v>
      </c>
      <c r="LL280" s="1460">
        <f t="shared" si="1493"/>
        <v>0</v>
      </c>
      <c r="LM280" s="1460">
        <f t="shared" si="1494"/>
        <v>0</v>
      </c>
      <c r="LN280" s="1460">
        <f t="shared" si="1495"/>
        <v>0</v>
      </c>
      <c r="LO280" s="1460">
        <f t="shared" si="1496"/>
        <v>0</v>
      </c>
      <c r="LP280" s="1460">
        <f t="shared" si="1497"/>
        <v>0</v>
      </c>
      <c r="LQ280" s="1460">
        <f t="shared" si="1498"/>
        <v>0</v>
      </c>
      <c r="LR280" s="1460">
        <f t="shared" si="1499"/>
        <v>0</v>
      </c>
      <c r="LS280" s="1460">
        <f t="shared" si="1500"/>
        <v>0</v>
      </c>
      <c r="LW280" s="1467">
        <f t="shared" si="1501"/>
        <v>0</v>
      </c>
      <c r="LX280" s="1467">
        <f t="shared" si="1502"/>
        <v>0</v>
      </c>
      <c r="LY280" s="1467">
        <f t="shared" si="1503"/>
        <v>0</v>
      </c>
      <c r="LZ280" s="1467">
        <f t="shared" si="1504"/>
        <v>0</v>
      </c>
      <c r="MA280" s="1506"/>
      <c r="MB280" s="1460">
        <f t="shared" si="1505"/>
        <v>0</v>
      </c>
      <c r="MC280" s="1460">
        <f t="shared" si="1560"/>
        <v>0</v>
      </c>
      <c r="MD280" s="1460">
        <f t="shared" si="1560"/>
        <v>0</v>
      </c>
      <c r="ME280" s="1460">
        <f t="shared" si="1560"/>
        <v>0</v>
      </c>
      <c r="MF280" s="1460">
        <f t="shared" si="1560"/>
        <v>0</v>
      </c>
      <c r="MG280" s="1460">
        <f t="shared" si="1560"/>
        <v>0</v>
      </c>
      <c r="MH280" s="1460">
        <f t="shared" si="1560"/>
        <v>0</v>
      </c>
      <c r="MI280" s="1460">
        <f t="shared" si="1560"/>
        <v>0</v>
      </c>
      <c r="MJ280" s="1460">
        <f t="shared" si="1560"/>
        <v>0</v>
      </c>
      <c r="MK280" s="1460">
        <f t="shared" si="1560"/>
        <v>0</v>
      </c>
      <c r="ML280" s="1460">
        <f t="shared" si="1560"/>
        <v>0</v>
      </c>
      <c r="MM280" s="1460">
        <f t="shared" si="1560"/>
        <v>0</v>
      </c>
      <c r="MN280" s="1460">
        <f t="shared" si="1560"/>
        <v>0</v>
      </c>
      <c r="MO280" s="1460">
        <f t="shared" si="1560"/>
        <v>0</v>
      </c>
      <c r="MP280" s="1460">
        <f t="shared" si="1560"/>
        <v>0</v>
      </c>
      <c r="MQ280" s="1460">
        <f t="shared" si="1560"/>
        <v>0</v>
      </c>
      <c r="MR280" s="1460">
        <f t="shared" si="1560"/>
        <v>0</v>
      </c>
      <c r="MS280" s="1460">
        <f t="shared" si="1565"/>
        <v>0</v>
      </c>
      <c r="MT280" s="1460">
        <f t="shared" si="1565"/>
        <v>0</v>
      </c>
      <c r="MU280" s="1460">
        <f t="shared" si="1565"/>
        <v>0</v>
      </c>
      <c r="MV280" s="1460">
        <f t="shared" si="1565"/>
        <v>0</v>
      </c>
      <c r="MW280" s="1460">
        <f t="shared" si="1565"/>
        <v>0</v>
      </c>
      <c r="MX280" s="1460">
        <f t="shared" si="1565"/>
        <v>0</v>
      </c>
      <c r="MY280" s="1460">
        <f t="shared" si="1565"/>
        <v>0</v>
      </c>
      <c r="MZ280" s="1460">
        <f t="shared" si="1565"/>
        <v>0</v>
      </c>
      <c r="NA280" s="1460">
        <f t="shared" si="1565"/>
        <v>0</v>
      </c>
      <c r="NB280" s="1460">
        <f t="shared" si="1565"/>
        <v>0</v>
      </c>
      <c r="NC280" s="1460">
        <f t="shared" si="1565"/>
        <v>0</v>
      </c>
      <c r="ND280" s="1460">
        <f t="shared" si="1565"/>
        <v>0</v>
      </c>
      <c r="NE280" s="1460">
        <f t="shared" si="1565"/>
        <v>0</v>
      </c>
      <c r="NF280" s="1460">
        <f t="shared" si="1565"/>
        <v>0</v>
      </c>
      <c r="NG280" s="1460">
        <f t="shared" si="1565"/>
        <v>0</v>
      </c>
      <c r="NH280" s="1460">
        <f t="shared" si="1565"/>
        <v>0</v>
      </c>
      <c r="NI280" s="1460">
        <f t="shared" si="1566"/>
        <v>0</v>
      </c>
      <c r="NJ280" s="1460">
        <f t="shared" si="1566"/>
        <v>0</v>
      </c>
      <c r="NK280" s="1460">
        <f t="shared" si="1566"/>
        <v>0</v>
      </c>
      <c r="NL280" s="1460">
        <f t="shared" si="1566"/>
        <v>0</v>
      </c>
      <c r="NM280" s="1460">
        <f t="shared" si="1566"/>
        <v>0</v>
      </c>
      <c r="NN280" s="1460">
        <f t="shared" si="1566"/>
        <v>0</v>
      </c>
      <c r="NO280" s="1460">
        <f t="shared" si="1566"/>
        <v>0</v>
      </c>
      <c r="NP280" s="1460">
        <f t="shared" si="1566"/>
        <v>0</v>
      </c>
      <c r="NQ280" s="1460">
        <f t="shared" si="1566"/>
        <v>0</v>
      </c>
      <c r="NR280" s="1460">
        <f t="shared" si="1566"/>
        <v>0</v>
      </c>
      <c r="NS280" s="1460">
        <f t="shared" si="1566"/>
        <v>0</v>
      </c>
      <c r="NT280" s="1460">
        <f t="shared" si="1566"/>
        <v>0</v>
      </c>
      <c r="NU280" s="1460">
        <f t="shared" si="1566"/>
        <v>0</v>
      </c>
      <c r="NV280" s="1460">
        <f t="shared" si="1566"/>
        <v>0</v>
      </c>
      <c r="NW280" s="1460">
        <f t="shared" si="1566"/>
        <v>0</v>
      </c>
      <c r="NX280" s="1460">
        <f t="shared" si="1566"/>
        <v>0</v>
      </c>
      <c r="NY280" s="1460">
        <f t="shared" si="1567"/>
        <v>0</v>
      </c>
      <c r="NZ280" s="1460">
        <f t="shared" si="1567"/>
        <v>0</v>
      </c>
      <c r="OA280" s="1460">
        <f t="shared" si="1567"/>
        <v>0</v>
      </c>
      <c r="OB280" s="1460">
        <f t="shared" si="1567"/>
        <v>0</v>
      </c>
      <c r="OC280" s="1460">
        <f t="shared" si="1567"/>
        <v>0</v>
      </c>
      <c r="OD280" s="1460">
        <f t="shared" si="1567"/>
        <v>0</v>
      </c>
      <c r="OE280" s="1460">
        <f t="shared" si="1567"/>
        <v>0</v>
      </c>
      <c r="OF280" s="1460">
        <f t="shared" si="1567"/>
        <v>0</v>
      </c>
      <c r="OG280" s="1460">
        <f t="shared" si="1567"/>
        <v>0</v>
      </c>
      <c r="OH280" s="1460">
        <f t="shared" si="1567"/>
        <v>0</v>
      </c>
      <c r="OI280" s="1460">
        <f t="shared" si="1567"/>
        <v>0</v>
      </c>
      <c r="OJ280" s="1460">
        <f t="shared" si="1567"/>
        <v>0</v>
      </c>
      <c r="OK280" s="1460">
        <f t="shared" si="1567"/>
        <v>0</v>
      </c>
      <c r="OL280" s="1460">
        <f t="shared" si="1567"/>
        <v>0</v>
      </c>
      <c r="OM280" s="1460">
        <f t="shared" si="1567"/>
        <v>0</v>
      </c>
      <c r="ON280" s="1460">
        <f t="shared" si="1567"/>
        <v>0</v>
      </c>
      <c r="OO280" s="1460">
        <f t="shared" si="1513"/>
        <v>0</v>
      </c>
      <c r="OP280" s="1460">
        <f t="shared" si="1513"/>
        <v>0</v>
      </c>
      <c r="OQ280" s="1460">
        <f t="shared" si="1513"/>
        <v>0</v>
      </c>
      <c r="OR280" s="1460">
        <f t="shared" si="1513"/>
        <v>0</v>
      </c>
      <c r="OS280" s="1460">
        <f t="shared" si="1513"/>
        <v>0</v>
      </c>
      <c r="OT280" s="1460">
        <f t="shared" si="1513"/>
        <v>0</v>
      </c>
      <c r="OU280" s="1460">
        <f t="shared" si="1513"/>
        <v>0</v>
      </c>
      <c r="OV280" s="1460">
        <f t="shared" si="1513"/>
        <v>0</v>
      </c>
      <c r="OW280" s="1460">
        <f t="shared" si="1513"/>
        <v>0</v>
      </c>
      <c r="OX280" s="1460">
        <f t="shared" si="1513"/>
        <v>0</v>
      </c>
      <c r="OY280" s="1460">
        <f t="shared" si="1513"/>
        <v>0</v>
      </c>
      <c r="OZ280" s="1460">
        <f t="shared" si="1513"/>
        <v>0</v>
      </c>
      <c r="PA280" s="1460">
        <f t="shared" si="1562"/>
        <v>0</v>
      </c>
      <c r="PB280" s="1460">
        <f t="shared" si="1562"/>
        <v>0</v>
      </c>
      <c r="PC280" s="1460">
        <f t="shared" si="1562"/>
        <v>0</v>
      </c>
      <c r="PD280" s="1460">
        <f t="shared" si="1562"/>
        <v>0</v>
      </c>
      <c r="PE280" s="1460">
        <f t="shared" si="1562"/>
        <v>0</v>
      </c>
      <c r="PF280" s="1460">
        <f t="shared" si="1563"/>
        <v>0</v>
      </c>
      <c r="PG280" s="1460">
        <f t="shared" si="1563"/>
        <v>0</v>
      </c>
      <c r="PH280" s="1460">
        <f t="shared" si="1563"/>
        <v>0</v>
      </c>
      <c r="PI280" s="1460">
        <f t="shared" si="1563"/>
        <v>0</v>
      </c>
      <c r="PJ280" s="1460">
        <f t="shared" si="1563"/>
        <v>0</v>
      </c>
      <c r="PK280" s="1460">
        <f t="shared" si="1563"/>
        <v>0</v>
      </c>
      <c r="PL280" s="1460">
        <f t="shared" si="1563"/>
        <v>0</v>
      </c>
      <c r="PM280" s="1460">
        <f t="shared" si="1563"/>
        <v>0</v>
      </c>
      <c r="PN280" s="1460">
        <f t="shared" si="1563"/>
        <v>0</v>
      </c>
      <c r="PO280" s="1460">
        <f t="shared" si="1563"/>
        <v>0</v>
      </c>
      <c r="PP280" s="1460">
        <f t="shared" si="1563"/>
        <v>0</v>
      </c>
      <c r="PQ280" s="1460">
        <f t="shared" si="1563"/>
        <v>0</v>
      </c>
      <c r="PR280" s="1460">
        <f t="shared" si="1563"/>
        <v>0</v>
      </c>
      <c r="PS280" s="1460">
        <f t="shared" si="1563"/>
        <v>0</v>
      </c>
      <c r="PT280" s="1460">
        <f t="shared" si="1563"/>
        <v>0</v>
      </c>
      <c r="PU280" s="1460">
        <f t="shared" si="1563"/>
        <v>0</v>
      </c>
      <c r="PV280" s="1460">
        <f t="shared" si="1564"/>
        <v>0</v>
      </c>
      <c r="PW280" s="1460">
        <f t="shared" si="1564"/>
        <v>0</v>
      </c>
      <c r="PX280" s="1460">
        <f t="shared" si="1564"/>
        <v>0</v>
      </c>
      <c r="PY280" s="1460">
        <f t="shared" si="1564"/>
        <v>0</v>
      </c>
      <c r="PZ280" s="1460">
        <f t="shared" si="1564"/>
        <v>0</v>
      </c>
      <c r="QA280" s="1460">
        <f t="shared" si="1564"/>
        <v>0</v>
      </c>
      <c r="QB280" s="1460">
        <f t="shared" si="1564"/>
        <v>0</v>
      </c>
      <c r="QC280" s="1460">
        <f t="shared" si="1564"/>
        <v>0</v>
      </c>
      <c r="QD280" s="1460">
        <f t="shared" si="1564"/>
        <v>0</v>
      </c>
      <c r="QE280" s="1460">
        <f t="shared" si="1564"/>
        <v>0</v>
      </c>
      <c r="QF280" s="1460">
        <f t="shared" si="1564"/>
        <v>0</v>
      </c>
      <c r="QG280" s="1460">
        <f t="shared" si="1564"/>
        <v>0</v>
      </c>
      <c r="QH280" s="1460">
        <f t="shared" si="1564"/>
        <v>0</v>
      </c>
      <c r="QI280" s="1460">
        <f t="shared" si="1564"/>
        <v>0</v>
      </c>
      <c r="QJ280" s="1460">
        <f t="shared" si="1564"/>
        <v>0</v>
      </c>
      <c r="QK280" s="1460">
        <f t="shared" si="1564"/>
        <v>0</v>
      </c>
      <c r="QL280" s="1460">
        <f t="shared" si="1532"/>
        <v>0</v>
      </c>
      <c r="QM280" s="1460">
        <f t="shared" si="1532"/>
        <v>0</v>
      </c>
      <c r="QN280" s="1460">
        <f t="shared" si="1532"/>
        <v>0</v>
      </c>
      <c r="QO280" s="1460">
        <f t="shared" si="1532"/>
        <v>0</v>
      </c>
      <c r="QP280" s="1460">
        <f t="shared" si="1532"/>
        <v>0</v>
      </c>
      <c r="QQ280" s="1460">
        <f t="shared" si="1532"/>
        <v>0</v>
      </c>
    </row>
    <row r="281" spans="1:459" s="1466" customFormat="1" ht="22.5" customHeight="1">
      <c r="A281" s="1468"/>
      <c r="B281" s="1469"/>
      <c r="C281" s="1469"/>
      <c r="D281" s="1470"/>
      <c r="E281" s="1471"/>
      <c r="F281" s="1472"/>
      <c r="G281" s="1472"/>
      <c r="H281" s="1473">
        <f t="shared" si="1342"/>
        <v>0</v>
      </c>
      <c r="I281" s="1474">
        <v>0</v>
      </c>
      <c r="J281" s="1475">
        <f t="shared" si="1556"/>
        <v>0</v>
      </c>
      <c r="K281" s="1476">
        <v>0</v>
      </c>
      <c r="L281" s="1477">
        <f t="shared" si="1343"/>
        <v>0</v>
      </c>
      <c r="M281" s="1477">
        <f t="shared" si="1344"/>
        <v>0</v>
      </c>
      <c r="N281" s="1478"/>
      <c r="O281" s="1479">
        <v>0</v>
      </c>
      <c r="P281" s="1480">
        <v>0</v>
      </c>
      <c r="Q281" s="1828">
        <v>0</v>
      </c>
      <c r="R281" s="1831">
        <f t="shared" si="1345"/>
        <v>0</v>
      </c>
      <c r="S281" s="1481">
        <f>IF(AND(SUM(O281:Q281)=0,N281="NNN"),MIN('Operating History and Pro Forma'!$M$33,'Operating History and Pro Forma'!$T$15)*D281,SUM(O281:Q281)*D281)</f>
        <v>0</v>
      </c>
      <c r="T281" s="1482">
        <f t="shared" si="1346"/>
        <v>0</v>
      </c>
      <c r="U281" s="1483">
        <f t="shared" si="1347"/>
        <v>0</v>
      </c>
      <c r="V281" s="1480"/>
      <c r="W281" s="1514"/>
      <c r="X281" s="1486" t="str">
        <f t="shared" si="1348"/>
        <v/>
      </c>
      <c r="Y281" s="1487">
        <f t="shared" si="1349"/>
        <v>0</v>
      </c>
      <c r="Z281" s="1488"/>
      <c r="AA281" s="1488"/>
      <c r="AB281" s="1488"/>
      <c r="AC281" s="1488"/>
      <c r="AD281" s="1489">
        <f t="shared" si="1350"/>
        <v>0</v>
      </c>
      <c r="AE281" s="1490" t="str">
        <f t="shared" si="1351"/>
        <v/>
      </c>
      <c r="AF281" s="1491">
        <f t="shared" si="1352"/>
        <v>0</v>
      </c>
      <c r="AG281" s="1492">
        <f t="shared" si="1353"/>
        <v>0</v>
      </c>
      <c r="AH281" s="1493">
        <f t="shared" si="1526"/>
        <v>0</v>
      </c>
      <c r="AI281" s="1493">
        <f t="shared" si="1526"/>
        <v>0</v>
      </c>
      <c r="AJ281" s="1494">
        <f t="shared" si="1526"/>
        <v>0</v>
      </c>
      <c r="AK281" s="1494">
        <f t="shared" si="1526"/>
        <v>0</v>
      </c>
      <c r="AL281" s="1495">
        <f t="shared" si="1526"/>
        <v>0</v>
      </c>
      <c r="AM281" s="1496">
        <f t="shared" si="1526"/>
        <v>0</v>
      </c>
      <c r="AN281" s="1497">
        <f t="shared" si="1555"/>
        <v>0</v>
      </c>
      <c r="AO281" s="1498">
        <f t="shared" si="1561"/>
        <v>0</v>
      </c>
      <c r="AP281" s="1499">
        <f t="shared" si="1354"/>
        <v>0</v>
      </c>
      <c r="AQ281" s="1500">
        <f t="shared" si="1355"/>
        <v>0</v>
      </c>
      <c r="AR281" s="1501">
        <f t="shared" si="1356"/>
        <v>0</v>
      </c>
      <c r="AS281" s="1498">
        <f t="shared" si="1558"/>
        <v>0</v>
      </c>
      <c r="AT281" s="1501">
        <f t="shared" si="1357"/>
        <v>0</v>
      </c>
      <c r="AU281" s="1498">
        <f t="shared" si="1358"/>
        <v>1</v>
      </c>
      <c r="AV281" s="1498">
        <f t="shared" si="1359"/>
        <v>2</v>
      </c>
      <c r="AW281" s="1499">
        <f t="shared" si="1360"/>
        <v>0</v>
      </c>
      <c r="AX281" s="1502">
        <f t="shared" si="1361"/>
        <v>0</v>
      </c>
      <c r="AY281" s="1503">
        <f t="shared" si="1362"/>
        <v>0</v>
      </c>
      <c r="AZ281" s="1498">
        <f t="shared" si="1363"/>
        <v>2</v>
      </c>
      <c r="BA281" s="1498">
        <f t="shared" si="1364"/>
        <v>3</v>
      </c>
      <c r="BB281" s="1499">
        <f t="shared" si="1365"/>
        <v>0</v>
      </c>
      <c r="BC281" s="1502">
        <f t="shared" si="1366"/>
        <v>0</v>
      </c>
      <c r="BD281" s="1503">
        <f t="shared" si="1367"/>
        <v>0</v>
      </c>
      <c r="BE281" s="1498">
        <f t="shared" si="1368"/>
        <v>3</v>
      </c>
      <c r="BF281" s="1498">
        <f t="shared" si="1369"/>
        <v>4</v>
      </c>
      <c r="BG281" s="1499">
        <f t="shared" si="1370"/>
        <v>0</v>
      </c>
      <c r="BH281" s="1502">
        <f t="shared" si="1371"/>
        <v>0</v>
      </c>
      <c r="BI281" s="1502">
        <f t="shared" si="1372"/>
        <v>0</v>
      </c>
      <c r="BJ281" s="1504">
        <f t="shared" si="1373"/>
        <v>1900</v>
      </c>
      <c r="BK281" s="1505" t="str">
        <f t="shared" si="1374"/>
        <v/>
      </c>
      <c r="BL281" s="1506"/>
      <c r="BM281" s="1507">
        <f t="shared" si="1375"/>
        <v>0</v>
      </c>
      <c r="BN281" s="1508">
        <f t="shared" si="1559"/>
        <v>0</v>
      </c>
      <c r="BO281" s="1508">
        <f t="shared" si="1559"/>
        <v>0</v>
      </c>
      <c r="BP281" s="1508">
        <f t="shared" si="1559"/>
        <v>0</v>
      </c>
      <c r="BQ281" s="1508">
        <f t="shared" si="1559"/>
        <v>0</v>
      </c>
      <c r="BR281" s="1508">
        <f t="shared" si="1559"/>
        <v>0</v>
      </c>
      <c r="BS281" s="1508">
        <f t="shared" si="1559"/>
        <v>0</v>
      </c>
      <c r="BT281" s="1508">
        <f t="shared" si="1559"/>
        <v>0</v>
      </c>
      <c r="BU281" s="1508">
        <f t="shared" si="1559"/>
        <v>0</v>
      </c>
      <c r="BV281" s="1508">
        <f t="shared" si="1559"/>
        <v>0</v>
      </c>
      <c r="BW281" s="1508">
        <f t="shared" si="1559"/>
        <v>0</v>
      </c>
      <c r="BX281" s="1508">
        <f t="shared" si="1559"/>
        <v>0</v>
      </c>
      <c r="BY281" s="1507">
        <f t="shared" si="1559"/>
        <v>0</v>
      </c>
      <c r="BZ281" s="1508">
        <f t="shared" si="1559"/>
        <v>0</v>
      </c>
      <c r="CA281" s="1508">
        <f t="shared" si="1559"/>
        <v>0</v>
      </c>
      <c r="CB281" s="1508">
        <f t="shared" si="1559"/>
        <v>0</v>
      </c>
      <c r="CC281" s="1508">
        <f t="shared" si="1559"/>
        <v>0</v>
      </c>
      <c r="CD281" s="1508">
        <f t="shared" si="1569"/>
        <v>0</v>
      </c>
      <c r="CE281" s="1508">
        <f t="shared" si="1569"/>
        <v>0</v>
      </c>
      <c r="CF281" s="1508">
        <f t="shared" si="1569"/>
        <v>0</v>
      </c>
      <c r="CG281" s="1508">
        <f t="shared" si="1569"/>
        <v>0</v>
      </c>
      <c r="CH281" s="1508">
        <f t="shared" si="1569"/>
        <v>0</v>
      </c>
      <c r="CI281" s="1508">
        <f t="shared" si="1569"/>
        <v>0</v>
      </c>
      <c r="CJ281" s="1509">
        <f t="shared" si="1569"/>
        <v>0</v>
      </c>
      <c r="CK281" s="1507">
        <f t="shared" si="1569"/>
        <v>0</v>
      </c>
      <c r="CL281" s="1508">
        <f t="shared" si="1569"/>
        <v>0</v>
      </c>
      <c r="CM281" s="1508">
        <f t="shared" si="1569"/>
        <v>0</v>
      </c>
      <c r="CN281" s="1508">
        <f t="shared" si="1569"/>
        <v>0</v>
      </c>
      <c r="CO281" s="1508">
        <f t="shared" si="1569"/>
        <v>0</v>
      </c>
      <c r="CP281" s="1508">
        <f t="shared" si="1569"/>
        <v>0</v>
      </c>
      <c r="CQ281" s="1508">
        <f t="shared" si="1569"/>
        <v>0</v>
      </c>
      <c r="CR281" s="1508">
        <f t="shared" si="1569"/>
        <v>0</v>
      </c>
      <c r="CS281" s="1508">
        <f t="shared" si="1569"/>
        <v>0</v>
      </c>
      <c r="CT281" s="1508">
        <f t="shared" si="1570"/>
        <v>0</v>
      </c>
      <c r="CU281" s="1508">
        <f t="shared" si="1570"/>
        <v>0</v>
      </c>
      <c r="CV281" s="1509">
        <f t="shared" si="1570"/>
        <v>0</v>
      </c>
      <c r="CW281" s="1508">
        <f t="shared" si="1570"/>
        <v>0</v>
      </c>
      <c r="CX281" s="1508">
        <f t="shared" si="1570"/>
        <v>0</v>
      </c>
      <c r="CY281" s="1508">
        <f t="shared" si="1570"/>
        <v>0</v>
      </c>
      <c r="CZ281" s="1508">
        <f t="shared" si="1570"/>
        <v>0</v>
      </c>
      <c r="DA281" s="1508">
        <f t="shared" si="1570"/>
        <v>0</v>
      </c>
      <c r="DB281" s="1508">
        <f t="shared" si="1570"/>
        <v>0</v>
      </c>
      <c r="DC281" s="1508">
        <f t="shared" si="1570"/>
        <v>0</v>
      </c>
      <c r="DD281" s="1508">
        <f t="shared" si="1570"/>
        <v>0</v>
      </c>
      <c r="DE281" s="1508">
        <f t="shared" si="1570"/>
        <v>0</v>
      </c>
      <c r="DF281" s="1508">
        <f t="shared" si="1570"/>
        <v>0</v>
      </c>
      <c r="DG281" s="1508">
        <f t="shared" si="1570"/>
        <v>0</v>
      </c>
      <c r="DH281" s="1509">
        <f t="shared" si="1570"/>
        <v>0</v>
      </c>
      <c r="DI281" s="1508">
        <f t="shared" si="1570"/>
        <v>0</v>
      </c>
      <c r="DJ281" s="1508">
        <f t="shared" si="1571"/>
        <v>0</v>
      </c>
      <c r="DK281" s="1508">
        <f t="shared" si="1571"/>
        <v>0</v>
      </c>
      <c r="DL281" s="1508">
        <f t="shared" si="1571"/>
        <v>0</v>
      </c>
      <c r="DM281" s="1508">
        <f t="shared" si="1571"/>
        <v>0</v>
      </c>
      <c r="DN281" s="1508">
        <f t="shared" si="1571"/>
        <v>0</v>
      </c>
      <c r="DO281" s="1508">
        <f t="shared" si="1571"/>
        <v>0</v>
      </c>
      <c r="DP281" s="1508">
        <f t="shared" si="1571"/>
        <v>0</v>
      </c>
      <c r="DQ281" s="1508">
        <f t="shared" si="1571"/>
        <v>0</v>
      </c>
      <c r="DR281" s="1508">
        <f t="shared" si="1571"/>
        <v>0</v>
      </c>
      <c r="DS281" s="1508">
        <f t="shared" si="1571"/>
        <v>0</v>
      </c>
      <c r="DT281" s="1509">
        <f t="shared" si="1571"/>
        <v>0</v>
      </c>
      <c r="DU281" s="1507">
        <f t="shared" si="1571"/>
        <v>0</v>
      </c>
      <c r="DV281" s="1508">
        <f t="shared" si="1571"/>
        <v>0</v>
      </c>
      <c r="DW281" s="1508">
        <f t="shared" si="1571"/>
        <v>0</v>
      </c>
      <c r="DX281" s="1508">
        <f t="shared" si="1571"/>
        <v>0</v>
      </c>
      <c r="DY281" s="1508">
        <f t="shared" si="1571"/>
        <v>0</v>
      </c>
      <c r="DZ281" s="1508">
        <f t="shared" si="1572"/>
        <v>0</v>
      </c>
      <c r="EA281" s="1508">
        <f t="shared" si="1572"/>
        <v>0</v>
      </c>
      <c r="EB281" s="1508">
        <f t="shared" si="1572"/>
        <v>0</v>
      </c>
      <c r="EC281" s="1508">
        <f t="shared" si="1572"/>
        <v>0</v>
      </c>
      <c r="ED281" s="1508">
        <f t="shared" si="1572"/>
        <v>0</v>
      </c>
      <c r="EE281" s="1508">
        <f t="shared" si="1572"/>
        <v>0</v>
      </c>
      <c r="EF281" s="1508">
        <f t="shared" si="1572"/>
        <v>0</v>
      </c>
      <c r="EG281" s="1507">
        <f t="shared" si="1572"/>
        <v>0</v>
      </c>
      <c r="EH281" s="1508">
        <f t="shared" si="1572"/>
        <v>0</v>
      </c>
      <c r="EI281" s="1508">
        <f t="shared" si="1572"/>
        <v>0</v>
      </c>
      <c r="EJ281" s="1508">
        <f t="shared" si="1572"/>
        <v>0</v>
      </c>
      <c r="EK281" s="1508">
        <f t="shared" si="1572"/>
        <v>0</v>
      </c>
      <c r="EL281" s="1508">
        <f t="shared" si="1572"/>
        <v>0</v>
      </c>
      <c r="EM281" s="1508">
        <f t="shared" si="1572"/>
        <v>0</v>
      </c>
      <c r="EN281" s="1508">
        <f t="shared" si="1572"/>
        <v>0</v>
      </c>
      <c r="EO281" s="1508">
        <f t="shared" si="1572"/>
        <v>0</v>
      </c>
      <c r="EP281" s="1508">
        <f t="shared" ref="EP281:FE288" si="1574">IF(EP$12&lt;$AO281,0,IF(EP$12&lt;=$AU281,IF(EP$12&lt;$AS281,$L281,$AT281),IF(OR(AND(EP$12&lt;$BF281,EP$12&gt;=$BE281),AND(EP$12&lt;$BA281,EP$12&gt;=$AZ281),AND(EP$12&lt;$AV281,EP$12&gt;=$AU281)),0,IF(EP$12&gt;=$BF281,$BG281*$D281/12,IF(EP$12&gt;=$BA281,$BB281*$D281/12,IF(EP$12&gt;=$AV281,$AW281*$D281/12))))))</f>
        <v>0</v>
      </c>
      <c r="EQ281" s="1508">
        <f t="shared" si="1574"/>
        <v>0</v>
      </c>
      <c r="ER281" s="1509">
        <f t="shared" si="1574"/>
        <v>0</v>
      </c>
      <c r="ES281" s="1507">
        <f t="shared" si="1574"/>
        <v>0</v>
      </c>
      <c r="ET281" s="1508">
        <f t="shared" si="1574"/>
        <v>0</v>
      </c>
      <c r="EU281" s="1508">
        <f t="shared" si="1574"/>
        <v>0</v>
      </c>
      <c r="EV281" s="1508">
        <f t="shared" si="1574"/>
        <v>0</v>
      </c>
      <c r="EW281" s="1508">
        <f t="shared" si="1574"/>
        <v>0</v>
      </c>
      <c r="EX281" s="1508">
        <f t="shared" si="1574"/>
        <v>0</v>
      </c>
      <c r="EY281" s="1508">
        <f t="shared" si="1574"/>
        <v>0</v>
      </c>
      <c r="EZ281" s="1508">
        <f t="shared" si="1574"/>
        <v>0</v>
      </c>
      <c r="FA281" s="1508">
        <f t="shared" si="1574"/>
        <v>0</v>
      </c>
      <c r="FB281" s="1508">
        <f t="shared" si="1574"/>
        <v>0</v>
      </c>
      <c r="FC281" s="1508">
        <f t="shared" si="1574"/>
        <v>0</v>
      </c>
      <c r="FD281" s="1509">
        <f t="shared" si="1574"/>
        <v>0</v>
      </c>
      <c r="FE281" s="1508">
        <f t="shared" si="1574"/>
        <v>0</v>
      </c>
      <c r="FF281" s="1508">
        <f t="shared" si="1573"/>
        <v>0</v>
      </c>
      <c r="FG281" s="1508">
        <f t="shared" si="1568"/>
        <v>0</v>
      </c>
      <c r="FH281" s="1508">
        <f t="shared" si="1568"/>
        <v>0</v>
      </c>
      <c r="FI281" s="1508">
        <f t="shared" si="1568"/>
        <v>0</v>
      </c>
      <c r="FJ281" s="1508">
        <f t="shared" si="1568"/>
        <v>0</v>
      </c>
      <c r="FK281" s="1508">
        <f t="shared" si="1568"/>
        <v>0</v>
      </c>
      <c r="FL281" s="1508">
        <f t="shared" si="1568"/>
        <v>0</v>
      </c>
      <c r="FM281" s="1508">
        <f t="shared" si="1568"/>
        <v>0</v>
      </c>
      <c r="FN281" s="1508">
        <f t="shared" si="1568"/>
        <v>0</v>
      </c>
      <c r="FO281" s="1508">
        <f t="shared" si="1568"/>
        <v>0</v>
      </c>
      <c r="FP281" s="1509">
        <f t="shared" si="1568"/>
        <v>0</v>
      </c>
      <c r="FQ281" s="1508">
        <f t="shared" si="1568"/>
        <v>0</v>
      </c>
      <c r="FR281" s="1508">
        <f t="shared" si="1568"/>
        <v>0</v>
      </c>
      <c r="FS281" s="1508">
        <f t="shared" si="1568"/>
        <v>0</v>
      </c>
      <c r="FT281" s="1508">
        <f t="shared" si="1568"/>
        <v>0</v>
      </c>
      <c r="FU281" s="1508">
        <f t="shared" si="1568"/>
        <v>0</v>
      </c>
      <c r="FV281" s="1508">
        <f t="shared" si="1568"/>
        <v>0</v>
      </c>
      <c r="FW281" s="1508">
        <f t="shared" si="1527"/>
        <v>0</v>
      </c>
      <c r="FX281" s="1508">
        <f t="shared" si="1527"/>
        <v>0</v>
      </c>
      <c r="FY281" s="1508">
        <f t="shared" si="1527"/>
        <v>0</v>
      </c>
      <c r="FZ281" s="1508">
        <f t="shared" si="1527"/>
        <v>0</v>
      </c>
      <c r="GA281" s="1508">
        <f t="shared" si="1527"/>
        <v>0</v>
      </c>
      <c r="GB281" s="1509">
        <f t="shared" si="1527"/>
        <v>0</v>
      </c>
      <c r="GC281" s="1506"/>
      <c r="GD281" s="1458">
        <f t="shared" si="1377"/>
        <v>1</v>
      </c>
      <c r="GE281" s="1510">
        <f t="shared" si="1557"/>
        <v>0</v>
      </c>
      <c r="GF281" s="1511">
        <f t="shared" si="1557"/>
        <v>0</v>
      </c>
      <c r="GG281" s="1511">
        <f t="shared" si="1557"/>
        <v>0</v>
      </c>
      <c r="GH281" s="1511">
        <f t="shared" si="1557"/>
        <v>0</v>
      </c>
      <c r="GI281" s="1511">
        <f t="shared" si="1557"/>
        <v>0</v>
      </c>
      <c r="GJ281" s="1511">
        <f t="shared" si="1557"/>
        <v>0</v>
      </c>
      <c r="GK281" s="1511">
        <f t="shared" si="1557"/>
        <v>0</v>
      </c>
      <c r="GL281" s="1511">
        <f t="shared" si="1557"/>
        <v>0</v>
      </c>
      <c r="GM281" s="1511">
        <f t="shared" si="1557"/>
        <v>0</v>
      </c>
      <c r="GN281" s="1512">
        <f t="shared" si="1557"/>
        <v>0</v>
      </c>
      <c r="GO281" s="1513">
        <f t="shared" si="1378"/>
        <v>0</v>
      </c>
      <c r="GP281" s="1506"/>
      <c r="GQ281" s="1510">
        <f t="shared" si="1539"/>
        <v>0</v>
      </c>
      <c r="GR281" s="1511">
        <f t="shared" si="1542"/>
        <v>0</v>
      </c>
      <c r="GS281" s="1511">
        <f t="shared" si="1542"/>
        <v>0</v>
      </c>
      <c r="GT281" s="1511">
        <f t="shared" si="1542"/>
        <v>0</v>
      </c>
      <c r="GU281" s="1511">
        <f t="shared" si="1542"/>
        <v>0</v>
      </c>
      <c r="GV281" s="1511">
        <f t="shared" si="1542"/>
        <v>0</v>
      </c>
      <c r="GW281" s="1511">
        <f t="shared" si="1542"/>
        <v>0</v>
      </c>
      <c r="GX281" s="1511">
        <f t="shared" si="1542"/>
        <v>0</v>
      </c>
      <c r="GY281" s="1511">
        <f t="shared" si="1542"/>
        <v>0</v>
      </c>
      <c r="GZ281" s="1512">
        <f t="shared" si="1542"/>
        <v>0</v>
      </c>
      <c r="HA281" s="1513">
        <f t="shared" si="1379"/>
        <v>0</v>
      </c>
      <c r="HB281" s="1506">
        <f t="shared" si="1380"/>
        <v>1</v>
      </c>
      <c r="HC281" s="1506"/>
      <c r="HD281" s="1508">
        <f t="shared" si="1381"/>
        <v>0</v>
      </c>
      <c r="HE281" s="1460">
        <f t="shared" si="1382"/>
        <v>0</v>
      </c>
      <c r="HF281" s="1460">
        <f t="shared" si="1383"/>
        <v>0</v>
      </c>
      <c r="HG281" s="1460">
        <f t="shared" si="1384"/>
        <v>0</v>
      </c>
      <c r="HH281" s="1460">
        <f t="shared" si="1385"/>
        <v>0</v>
      </c>
      <c r="HI281" s="1460">
        <f t="shared" si="1386"/>
        <v>0</v>
      </c>
      <c r="HJ281" s="1460">
        <f t="shared" si="1387"/>
        <v>0</v>
      </c>
      <c r="HK281" s="1460">
        <f t="shared" si="1388"/>
        <v>0</v>
      </c>
      <c r="HL281" s="1460">
        <f t="shared" si="1389"/>
        <v>0</v>
      </c>
      <c r="HM281" s="1460">
        <f t="shared" si="1390"/>
        <v>0</v>
      </c>
      <c r="HN281" s="1460">
        <f t="shared" si="1391"/>
        <v>0</v>
      </c>
      <c r="HO281" s="1460">
        <f t="shared" si="1392"/>
        <v>0</v>
      </c>
      <c r="HP281" s="1460">
        <f t="shared" si="1393"/>
        <v>0</v>
      </c>
      <c r="HQ281" s="1460">
        <f t="shared" si="1394"/>
        <v>0</v>
      </c>
      <c r="HR281" s="1460">
        <f t="shared" si="1395"/>
        <v>0</v>
      </c>
      <c r="HS281" s="1460">
        <f t="shared" si="1396"/>
        <v>0</v>
      </c>
      <c r="HT281" s="1460">
        <f t="shared" si="1397"/>
        <v>0</v>
      </c>
      <c r="HU281" s="1460">
        <f t="shared" si="1398"/>
        <v>0</v>
      </c>
      <c r="HV281" s="1460">
        <f t="shared" si="1399"/>
        <v>0</v>
      </c>
      <c r="HW281" s="1460">
        <f t="shared" si="1400"/>
        <v>0</v>
      </c>
      <c r="HX281" s="1460">
        <f t="shared" si="1401"/>
        <v>0</v>
      </c>
      <c r="HY281" s="1460">
        <f t="shared" si="1402"/>
        <v>0</v>
      </c>
      <c r="HZ281" s="1460">
        <f t="shared" si="1403"/>
        <v>0</v>
      </c>
      <c r="IA281" s="1460">
        <f t="shared" si="1404"/>
        <v>0</v>
      </c>
      <c r="IB281" s="1460">
        <f t="shared" si="1405"/>
        <v>0</v>
      </c>
      <c r="IC281" s="1460">
        <f t="shared" si="1406"/>
        <v>0</v>
      </c>
      <c r="ID281" s="1460">
        <f t="shared" si="1407"/>
        <v>0</v>
      </c>
      <c r="IE281" s="1460">
        <f t="shared" si="1408"/>
        <v>0</v>
      </c>
      <c r="IF281" s="1460">
        <f t="shared" si="1409"/>
        <v>0</v>
      </c>
      <c r="IG281" s="1460">
        <f t="shared" si="1410"/>
        <v>0</v>
      </c>
      <c r="IH281" s="1460">
        <f t="shared" si="1411"/>
        <v>0</v>
      </c>
      <c r="II281" s="1460">
        <f t="shared" si="1412"/>
        <v>0</v>
      </c>
      <c r="IJ281" s="1460">
        <f t="shared" si="1413"/>
        <v>0</v>
      </c>
      <c r="IK281" s="1460">
        <f t="shared" si="1414"/>
        <v>0</v>
      </c>
      <c r="IL281" s="1460">
        <f t="shared" si="1415"/>
        <v>0</v>
      </c>
      <c r="IM281" s="1460">
        <f t="shared" si="1416"/>
        <v>0</v>
      </c>
      <c r="IN281" s="1460">
        <f t="shared" si="1417"/>
        <v>0</v>
      </c>
      <c r="IO281" s="1460">
        <f t="shared" si="1418"/>
        <v>0</v>
      </c>
      <c r="IP281" s="1460">
        <f t="shared" si="1419"/>
        <v>0</v>
      </c>
      <c r="IQ281" s="1460">
        <f t="shared" si="1420"/>
        <v>0</v>
      </c>
      <c r="IR281" s="1460">
        <f t="shared" si="1421"/>
        <v>0</v>
      </c>
      <c r="IS281" s="1460">
        <f t="shared" si="1422"/>
        <v>0</v>
      </c>
      <c r="IT281" s="1460">
        <f t="shared" si="1423"/>
        <v>0</v>
      </c>
      <c r="IU281" s="1460">
        <f t="shared" si="1424"/>
        <v>0</v>
      </c>
      <c r="IV281" s="1460">
        <f t="shared" si="1425"/>
        <v>0</v>
      </c>
      <c r="IW281" s="1460">
        <f t="shared" si="1426"/>
        <v>0</v>
      </c>
      <c r="IX281" s="1460">
        <f t="shared" si="1427"/>
        <v>0</v>
      </c>
      <c r="IY281" s="1460">
        <f t="shared" si="1428"/>
        <v>0</v>
      </c>
      <c r="IZ281" s="1460">
        <f t="shared" si="1429"/>
        <v>0</v>
      </c>
      <c r="JA281" s="1460">
        <f t="shared" si="1430"/>
        <v>0</v>
      </c>
      <c r="JB281" s="1460">
        <f t="shared" si="1431"/>
        <v>0</v>
      </c>
      <c r="JC281" s="1460">
        <f t="shared" si="1432"/>
        <v>0</v>
      </c>
      <c r="JD281" s="1460">
        <f t="shared" si="1433"/>
        <v>0</v>
      </c>
      <c r="JE281" s="1460">
        <f t="shared" si="1434"/>
        <v>0</v>
      </c>
      <c r="JF281" s="1460">
        <f t="shared" si="1435"/>
        <v>0</v>
      </c>
      <c r="JG281" s="1460">
        <f t="shared" si="1436"/>
        <v>0</v>
      </c>
      <c r="JH281" s="1460">
        <f t="shared" si="1437"/>
        <v>0</v>
      </c>
      <c r="JI281" s="1460">
        <f t="shared" si="1438"/>
        <v>0</v>
      </c>
      <c r="JJ281" s="1460">
        <f t="shared" si="1439"/>
        <v>0</v>
      </c>
      <c r="JK281" s="1460">
        <f t="shared" si="1440"/>
        <v>0</v>
      </c>
      <c r="JL281" s="1460">
        <f t="shared" si="1441"/>
        <v>0</v>
      </c>
      <c r="JM281" s="1460">
        <f t="shared" si="1442"/>
        <v>0</v>
      </c>
      <c r="JN281" s="1460">
        <f t="shared" si="1443"/>
        <v>0</v>
      </c>
      <c r="JO281" s="1460">
        <f t="shared" si="1444"/>
        <v>0</v>
      </c>
      <c r="JP281" s="1460">
        <f t="shared" si="1445"/>
        <v>0</v>
      </c>
      <c r="JQ281" s="1460">
        <f t="shared" si="1446"/>
        <v>0</v>
      </c>
      <c r="JR281" s="1460">
        <f t="shared" si="1447"/>
        <v>0</v>
      </c>
      <c r="JS281" s="1460">
        <f t="shared" si="1448"/>
        <v>0</v>
      </c>
      <c r="JT281" s="1460">
        <f t="shared" si="1449"/>
        <v>0</v>
      </c>
      <c r="JU281" s="1460">
        <f t="shared" si="1450"/>
        <v>0</v>
      </c>
      <c r="JV281" s="1460">
        <f t="shared" si="1451"/>
        <v>0</v>
      </c>
      <c r="JW281" s="1460">
        <f t="shared" si="1452"/>
        <v>0</v>
      </c>
      <c r="JX281" s="1460">
        <f t="shared" si="1453"/>
        <v>0</v>
      </c>
      <c r="JY281" s="1460">
        <f t="shared" si="1454"/>
        <v>0</v>
      </c>
      <c r="JZ281" s="1460">
        <f t="shared" si="1455"/>
        <v>0</v>
      </c>
      <c r="KA281" s="1460">
        <f t="shared" si="1456"/>
        <v>0</v>
      </c>
      <c r="KB281" s="1460">
        <f t="shared" si="1457"/>
        <v>0</v>
      </c>
      <c r="KC281" s="1460">
        <f t="shared" si="1458"/>
        <v>0</v>
      </c>
      <c r="KD281" s="1460">
        <f t="shared" si="1459"/>
        <v>0</v>
      </c>
      <c r="KE281" s="1460">
        <f t="shared" si="1460"/>
        <v>0</v>
      </c>
      <c r="KF281" s="1460">
        <f t="shared" si="1461"/>
        <v>0</v>
      </c>
      <c r="KG281" s="1460">
        <f t="shared" si="1462"/>
        <v>0</v>
      </c>
      <c r="KH281" s="1460">
        <f t="shared" si="1463"/>
        <v>0</v>
      </c>
      <c r="KI281" s="1460">
        <f t="shared" si="1464"/>
        <v>0</v>
      </c>
      <c r="KJ281" s="1460">
        <f t="shared" si="1465"/>
        <v>0</v>
      </c>
      <c r="KK281" s="1460">
        <f t="shared" si="1466"/>
        <v>0</v>
      </c>
      <c r="KL281" s="1460">
        <f t="shared" si="1467"/>
        <v>0</v>
      </c>
      <c r="KM281" s="1460">
        <f t="shared" si="1468"/>
        <v>0</v>
      </c>
      <c r="KN281" s="1460">
        <f t="shared" si="1469"/>
        <v>0</v>
      </c>
      <c r="KO281" s="1460">
        <f t="shared" si="1470"/>
        <v>0</v>
      </c>
      <c r="KP281" s="1460">
        <f t="shared" si="1471"/>
        <v>0</v>
      </c>
      <c r="KQ281" s="1460">
        <f t="shared" si="1472"/>
        <v>0</v>
      </c>
      <c r="KR281" s="1460">
        <f t="shared" si="1473"/>
        <v>0</v>
      </c>
      <c r="KS281" s="1460">
        <f t="shared" si="1474"/>
        <v>0</v>
      </c>
      <c r="KT281" s="1460">
        <f t="shared" si="1475"/>
        <v>0</v>
      </c>
      <c r="KU281" s="1460">
        <f t="shared" si="1476"/>
        <v>0</v>
      </c>
      <c r="KV281" s="1460">
        <f t="shared" si="1477"/>
        <v>0</v>
      </c>
      <c r="KW281" s="1460">
        <f t="shared" si="1478"/>
        <v>0</v>
      </c>
      <c r="KX281" s="1460">
        <f t="shared" si="1479"/>
        <v>0</v>
      </c>
      <c r="KY281" s="1460">
        <f t="shared" si="1480"/>
        <v>0</v>
      </c>
      <c r="KZ281" s="1460">
        <f t="shared" si="1481"/>
        <v>0</v>
      </c>
      <c r="LA281" s="1460">
        <f t="shared" si="1482"/>
        <v>0</v>
      </c>
      <c r="LB281" s="1460">
        <f t="shared" si="1483"/>
        <v>0</v>
      </c>
      <c r="LC281" s="1460">
        <f t="shared" si="1484"/>
        <v>0</v>
      </c>
      <c r="LD281" s="1460">
        <f t="shared" si="1485"/>
        <v>0</v>
      </c>
      <c r="LE281" s="1460">
        <f t="shared" si="1486"/>
        <v>0</v>
      </c>
      <c r="LF281" s="1460">
        <f t="shared" si="1487"/>
        <v>0</v>
      </c>
      <c r="LG281" s="1460">
        <f t="shared" si="1488"/>
        <v>0</v>
      </c>
      <c r="LH281" s="1460">
        <f t="shared" si="1489"/>
        <v>0</v>
      </c>
      <c r="LI281" s="1460">
        <f t="shared" si="1490"/>
        <v>0</v>
      </c>
      <c r="LJ281" s="1460">
        <f t="shared" si="1491"/>
        <v>0</v>
      </c>
      <c r="LK281" s="1460">
        <f t="shared" si="1492"/>
        <v>0</v>
      </c>
      <c r="LL281" s="1460">
        <f t="shared" si="1493"/>
        <v>0</v>
      </c>
      <c r="LM281" s="1460">
        <f t="shared" si="1494"/>
        <v>0</v>
      </c>
      <c r="LN281" s="1460">
        <f t="shared" si="1495"/>
        <v>0</v>
      </c>
      <c r="LO281" s="1460">
        <f t="shared" si="1496"/>
        <v>0</v>
      </c>
      <c r="LP281" s="1460">
        <f t="shared" si="1497"/>
        <v>0</v>
      </c>
      <c r="LQ281" s="1460">
        <f t="shared" si="1498"/>
        <v>0</v>
      </c>
      <c r="LR281" s="1460">
        <f t="shared" si="1499"/>
        <v>0</v>
      </c>
      <c r="LS281" s="1460">
        <f t="shared" si="1500"/>
        <v>0</v>
      </c>
      <c r="LW281" s="1467">
        <f t="shared" si="1501"/>
        <v>0</v>
      </c>
      <c r="LX281" s="1467">
        <f t="shared" si="1502"/>
        <v>0</v>
      </c>
      <c r="LY281" s="1467">
        <f t="shared" si="1503"/>
        <v>0</v>
      </c>
      <c r="LZ281" s="1467">
        <f t="shared" si="1504"/>
        <v>0</v>
      </c>
      <c r="MA281" s="1506"/>
      <c r="MB281" s="1460">
        <f t="shared" si="1505"/>
        <v>0</v>
      </c>
      <c r="MC281" s="1460">
        <f t="shared" si="1560"/>
        <v>0</v>
      </c>
      <c r="MD281" s="1460">
        <f t="shared" si="1560"/>
        <v>0</v>
      </c>
      <c r="ME281" s="1460">
        <f t="shared" si="1560"/>
        <v>0</v>
      </c>
      <c r="MF281" s="1460">
        <f t="shared" si="1560"/>
        <v>0</v>
      </c>
      <c r="MG281" s="1460">
        <f t="shared" si="1560"/>
        <v>0</v>
      </c>
      <c r="MH281" s="1460">
        <f t="shared" si="1560"/>
        <v>0</v>
      </c>
      <c r="MI281" s="1460">
        <f t="shared" si="1560"/>
        <v>0</v>
      </c>
      <c r="MJ281" s="1460">
        <f t="shared" si="1560"/>
        <v>0</v>
      </c>
      <c r="MK281" s="1460">
        <f t="shared" si="1560"/>
        <v>0</v>
      </c>
      <c r="ML281" s="1460">
        <f t="shared" si="1560"/>
        <v>0</v>
      </c>
      <c r="MM281" s="1460">
        <f t="shared" si="1560"/>
        <v>0</v>
      </c>
      <c r="MN281" s="1460">
        <f t="shared" si="1560"/>
        <v>0</v>
      </c>
      <c r="MO281" s="1460">
        <f t="shared" si="1560"/>
        <v>0</v>
      </c>
      <c r="MP281" s="1460">
        <f t="shared" si="1560"/>
        <v>0</v>
      </c>
      <c r="MQ281" s="1460">
        <f t="shared" si="1560"/>
        <v>0</v>
      </c>
      <c r="MR281" s="1460">
        <f t="shared" si="1560"/>
        <v>0</v>
      </c>
      <c r="MS281" s="1460">
        <f t="shared" si="1565"/>
        <v>0</v>
      </c>
      <c r="MT281" s="1460">
        <f t="shared" si="1565"/>
        <v>0</v>
      </c>
      <c r="MU281" s="1460">
        <f t="shared" si="1565"/>
        <v>0</v>
      </c>
      <c r="MV281" s="1460">
        <f t="shared" si="1565"/>
        <v>0</v>
      </c>
      <c r="MW281" s="1460">
        <f t="shared" si="1565"/>
        <v>0</v>
      </c>
      <c r="MX281" s="1460">
        <f t="shared" si="1565"/>
        <v>0</v>
      </c>
      <c r="MY281" s="1460">
        <f t="shared" si="1565"/>
        <v>0</v>
      </c>
      <c r="MZ281" s="1460">
        <f t="shared" si="1565"/>
        <v>0</v>
      </c>
      <c r="NA281" s="1460">
        <f t="shared" si="1565"/>
        <v>0</v>
      </c>
      <c r="NB281" s="1460">
        <f t="shared" si="1565"/>
        <v>0</v>
      </c>
      <c r="NC281" s="1460">
        <f t="shared" si="1565"/>
        <v>0</v>
      </c>
      <c r="ND281" s="1460">
        <f t="shared" si="1565"/>
        <v>0</v>
      </c>
      <c r="NE281" s="1460">
        <f t="shared" si="1565"/>
        <v>0</v>
      </c>
      <c r="NF281" s="1460">
        <f t="shared" si="1565"/>
        <v>0</v>
      </c>
      <c r="NG281" s="1460">
        <f t="shared" si="1565"/>
        <v>0</v>
      </c>
      <c r="NH281" s="1460">
        <f t="shared" si="1565"/>
        <v>0</v>
      </c>
      <c r="NI281" s="1460">
        <f t="shared" si="1566"/>
        <v>0</v>
      </c>
      <c r="NJ281" s="1460">
        <f t="shared" si="1566"/>
        <v>0</v>
      </c>
      <c r="NK281" s="1460">
        <f t="shared" si="1566"/>
        <v>0</v>
      </c>
      <c r="NL281" s="1460">
        <f t="shared" si="1566"/>
        <v>0</v>
      </c>
      <c r="NM281" s="1460">
        <f t="shared" si="1566"/>
        <v>0</v>
      </c>
      <c r="NN281" s="1460">
        <f t="shared" si="1566"/>
        <v>0</v>
      </c>
      <c r="NO281" s="1460">
        <f t="shared" si="1566"/>
        <v>0</v>
      </c>
      <c r="NP281" s="1460">
        <f t="shared" si="1566"/>
        <v>0</v>
      </c>
      <c r="NQ281" s="1460">
        <f t="shared" si="1566"/>
        <v>0</v>
      </c>
      <c r="NR281" s="1460">
        <f t="shared" si="1566"/>
        <v>0</v>
      </c>
      <c r="NS281" s="1460">
        <f t="shared" si="1566"/>
        <v>0</v>
      </c>
      <c r="NT281" s="1460">
        <f t="shared" si="1566"/>
        <v>0</v>
      </c>
      <c r="NU281" s="1460">
        <f t="shared" si="1566"/>
        <v>0</v>
      </c>
      <c r="NV281" s="1460">
        <f t="shared" si="1566"/>
        <v>0</v>
      </c>
      <c r="NW281" s="1460">
        <f t="shared" si="1566"/>
        <v>0</v>
      </c>
      <c r="NX281" s="1460">
        <f t="shared" si="1566"/>
        <v>0</v>
      </c>
      <c r="NY281" s="1460">
        <f t="shared" si="1567"/>
        <v>0</v>
      </c>
      <c r="NZ281" s="1460">
        <f t="shared" si="1567"/>
        <v>0</v>
      </c>
      <c r="OA281" s="1460">
        <f t="shared" si="1567"/>
        <v>0</v>
      </c>
      <c r="OB281" s="1460">
        <f t="shared" si="1567"/>
        <v>0</v>
      </c>
      <c r="OC281" s="1460">
        <f t="shared" si="1567"/>
        <v>0</v>
      </c>
      <c r="OD281" s="1460">
        <f t="shared" si="1567"/>
        <v>0</v>
      </c>
      <c r="OE281" s="1460">
        <f t="shared" si="1567"/>
        <v>0</v>
      </c>
      <c r="OF281" s="1460">
        <f t="shared" si="1567"/>
        <v>0</v>
      </c>
      <c r="OG281" s="1460">
        <f t="shared" si="1567"/>
        <v>0</v>
      </c>
      <c r="OH281" s="1460">
        <f t="shared" si="1567"/>
        <v>0</v>
      </c>
      <c r="OI281" s="1460">
        <f t="shared" si="1567"/>
        <v>0</v>
      </c>
      <c r="OJ281" s="1460">
        <f t="shared" si="1567"/>
        <v>0</v>
      </c>
      <c r="OK281" s="1460">
        <f t="shared" si="1567"/>
        <v>0</v>
      </c>
      <c r="OL281" s="1460">
        <f t="shared" si="1567"/>
        <v>0</v>
      </c>
      <c r="OM281" s="1460">
        <f t="shared" si="1567"/>
        <v>0</v>
      </c>
      <c r="ON281" s="1460">
        <f t="shared" si="1567"/>
        <v>0</v>
      </c>
      <c r="OO281" s="1460">
        <f t="shared" si="1513"/>
        <v>0</v>
      </c>
      <c r="OP281" s="1460">
        <f t="shared" si="1513"/>
        <v>0</v>
      </c>
      <c r="OQ281" s="1460">
        <f t="shared" si="1513"/>
        <v>0</v>
      </c>
      <c r="OR281" s="1460">
        <f t="shared" si="1513"/>
        <v>0</v>
      </c>
      <c r="OS281" s="1460">
        <f t="shared" si="1513"/>
        <v>0</v>
      </c>
      <c r="OT281" s="1460">
        <f t="shared" si="1513"/>
        <v>0</v>
      </c>
      <c r="OU281" s="1460">
        <f t="shared" si="1513"/>
        <v>0</v>
      </c>
      <c r="OV281" s="1460">
        <f t="shared" si="1513"/>
        <v>0</v>
      </c>
      <c r="OW281" s="1460">
        <f t="shared" si="1513"/>
        <v>0</v>
      </c>
      <c r="OX281" s="1460">
        <f t="shared" si="1513"/>
        <v>0</v>
      </c>
      <c r="OY281" s="1460">
        <f t="shared" si="1513"/>
        <v>0</v>
      </c>
      <c r="OZ281" s="1460">
        <f t="shared" si="1513"/>
        <v>0</v>
      </c>
      <c r="PA281" s="1460">
        <f t="shared" si="1562"/>
        <v>0</v>
      </c>
      <c r="PB281" s="1460">
        <f t="shared" si="1562"/>
        <v>0</v>
      </c>
      <c r="PC281" s="1460">
        <f t="shared" si="1562"/>
        <v>0</v>
      </c>
      <c r="PD281" s="1460">
        <f t="shared" si="1562"/>
        <v>0</v>
      </c>
      <c r="PE281" s="1460">
        <f t="shared" si="1562"/>
        <v>0</v>
      </c>
      <c r="PF281" s="1460">
        <f t="shared" si="1563"/>
        <v>0</v>
      </c>
      <c r="PG281" s="1460">
        <f t="shared" si="1563"/>
        <v>0</v>
      </c>
      <c r="PH281" s="1460">
        <f t="shared" si="1563"/>
        <v>0</v>
      </c>
      <c r="PI281" s="1460">
        <f t="shared" si="1563"/>
        <v>0</v>
      </c>
      <c r="PJ281" s="1460">
        <f t="shared" si="1563"/>
        <v>0</v>
      </c>
      <c r="PK281" s="1460">
        <f t="shared" si="1563"/>
        <v>0</v>
      </c>
      <c r="PL281" s="1460">
        <f t="shared" si="1563"/>
        <v>0</v>
      </c>
      <c r="PM281" s="1460">
        <f t="shared" si="1563"/>
        <v>0</v>
      </c>
      <c r="PN281" s="1460">
        <f t="shared" si="1563"/>
        <v>0</v>
      </c>
      <c r="PO281" s="1460">
        <f t="shared" si="1563"/>
        <v>0</v>
      </c>
      <c r="PP281" s="1460">
        <f t="shared" si="1563"/>
        <v>0</v>
      </c>
      <c r="PQ281" s="1460">
        <f t="shared" si="1563"/>
        <v>0</v>
      </c>
      <c r="PR281" s="1460">
        <f t="shared" si="1563"/>
        <v>0</v>
      </c>
      <c r="PS281" s="1460">
        <f t="shared" si="1563"/>
        <v>0</v>
      </c>
      <c r="PT281" s="1460">
        <f t="shared" si="1563"/>
        <v>0</v>
      </c>
      <c r="PU281" s="1460">
        <f t="shared" si="1563"/>
        <v>0</v>
      </c>
      <c r="PV281" s="1460">
        <f t="shared" si="1564"/>
        <v>0</v>
      </c>
      <c r="PW281" s="1460">
        <f t="shared" si="1564"/>
        <v>0</v>
      </c>
      <c r="PX281" s="1460">
        <f t="shared" si="1564"/>
        <v>0</v>
      </c>
      <c r="PY281" s="1460">
        <f t="shared" si="1564"/>
        <v>0</v>
      </c>
      <c r="PZ281" s="1460">
        <f t="shared" si="1564"/>
        <v>0</v>
      </c>
      <c r="QA281" s="1460">
        <f t="shared" si="1564"/>
        <v>0</v>
      </c>
      <c r="QB281" s="1460">
        <f t="shared" si="1564"/>
        <v>0</v>
      </c>
      <c r="QC281" s="1460">
        <f t="shared" si="1564"/>
        <v>0</v>
      </c>
      <c r="QD281" s="1460">
        <f t="shared" si="1564"/>
        <v>0</v>
      </c>
      <c r="QE281" s="1460">
        <f t="shared" si="1564"/>
        <v>0</v>
      </c>
      <c r="QF281" s="1460">
        <f t="shared" si="1564"/>
        <v>0</v>
      </c>
      <c r="QG281" s="1460">
        <f t="shared" si="1564"/>
        <v>0</v>
      </c>
      <c r="QH281" s="1460">
        <f t="shared" si="1564"/>
        <v>0</v>
      </c>
      <c r="QI281" s="1460">
        <f t="shared" si="1564"/>
        <v>0</v>
      </c>
      <c r="QJ281" s="1460">
        <f t="shared" si="1564"/>
        <v>0</v>
      </c>
      <c r="QK281" s="1460">
        <f t="shared" si="1564"/>
        <v>0</v>
      </c>
      <c r="QL281" s="1460">
        <f t="shared" si="1532"/>
        <v>0</v>
      </c>
      <c r="QM281" s="1460">
        <f t="shared" si="1532"/>
        <v>0</v>
      </c>
      <c r="QN281" s="1460">
        <f t="shared" si="1532"/>
        <v>0</v>
      </c>
      <c r="QO281" s="1460">
        <f t="shared" si="1532"/>
        <v>0</v>
      </c>
      <c r="QP281" s="1460">
        <f t="shared" si="1532"/>
        <v>0</v>
      </c>
      <c r="QQ281" s="1460">
        <f t="shared" si="1532"/>
        <v>0</v>
      </c>
    </row>
    <row r="282" spans="1:459" s="1466" customFormat="1" ht="22.5" customHeight="1">
      <c r="A282" s="1468"/>
      <c r="B282" s="1469"/>
      <c r="C282" s="1469"/>
      <c r="D282" s="1470"/>
      <c r="E282" s="1471"/>
      <c r="F282" s="1472"/>
      <c r="G282" s="1472"/>
      <c r="H282" s="1473">
        <f t="shared" si="1342"/>
        <v>0</v>
      </c>
      <c r="I282" s="1474">
        <v>0</v>
      </c>
      <c r="J282" s="1475">
        <f t="shared" si="1556"/>
        <v>0</v>
      </c>
      <c r="K282" s="1476">
        <v>0</v>
      </c>
      <c r="L282" s="1477">
        <f t="shared" si="1343"/>
        <v>0</v>
      </c>
      <c r="M282" s="1477">
        <f t="shared" si="1344"/>
        <v>0</v>
      </c>
      <c r="N282" s="1478"/>
      <c r="O282" s="1479">
        <v>0</v>
      </c>
      <c r="P282" s="1480">
        <v>0</v>
      </c>
      <c r="Q282" s="1828">
        <v>0</v>
      </c>
      <c r="R282" s="1831">
        <f t="shared" si="1345"/>
        <v>0</v>
      </c>
      <c r="S282" s="1481">
        <f>IF(AND(SUM(O282:Q282)=0,N282="NNN"),MIN('Operating History and Pro Forma'!$M$33,'Operating History and Pro Forma'!$T$15)*D282,SUM(O282:Q282)*D282)</f>
        <v>0</v>
      </c>
      <c r="T282" s="1482">
        <f t="shared" si="1346"/>
        <v>0</v>
      </c>
      <c r="U282" s="1483">
        <f t="shared" si="1347"/>
        <v>0</v>
      </c>
      <c r="V282" s="1480"/>
      <c r="W282" s="1514"/>
      <c r="X282" s="1486" t="str">
        <f t="shared" si="1348"/>
        <v/>
      </c>
      <c r="Y282" s="1487">
        <f t="shared" si="1349"/>
        <v>0</v>
      </c>
      <c r="Z282" s="1488"/>
      <c r="AA282" s="1488"/>
      <c r="AB282" s="1488"/>
      <c r="AC282" s="1488"/>
      <c r="AD282" s="1489">
        <f t="shared" si="1350"/>
        <v>0</v>
      </c>
      <c r="AE282" s="1490" t="str">
        <f t="shared" si="1351"/>
        <v/>
      </c>
      <c r="AF282" s="1491">
        <f t="shared" si="1352"/>
        <v>0</v>
      </c>
      <c r="AG282" s="1492">
        <f t="shared" si="1353"/>
        <v>0</v>
      </c>
      <c r="AH282" s="1493">
        <f t="shared" si="1526"/>
        <v>0</v>
      </c>
      <c r="AI282" s="1493">
        <f t="shared" si="1526"/>
        <v>0</v>
      </c>
      <c r="AJ282" s="1494">
        <f t="shared" si="1526"/>
        <v>0</v>
      </c>
      <c r="AK282" s="1494">
        <f t="shared" si="1526"/>
        <v>0</v>
      </c>
      <c r="AL282" s="1495">
        <f t="shared" si="1526"/>
        <v>0</v>
      </c>
      <c r="AM282" s="1496">
        <f t="shared" si="1526"/>
        <v>0</v>
      </c>
      <c r="AN282" s="1497">
        <f t="shared" si="1555"/>
        <v>0</v>
      </c>
      <c r="AO282" s="1498">
        <f t="shared" si="1561"/>
        <v>0</v>
      </c>
      <c r="AP282" s="1499">
        <f t="shared" si="1354"/>
        <v>0</v>
      </c>
      <c r="AQ282" s="1500">
        <f t="shared" si="1355"/>
        <v>0</v>
      </c>
      <c r="AR282" s="1501">
        <f t="shared" si="1356"/>
        <v>0</v>
      </c>
      <c r="AS282" s="1498">
        <f t="shared" si="1558"/>
        <v>0</v>
      </c>
      <c r="AT282" s="1501">
        <f t="shared" si="1357"/>
        <v>0</v>
      </c>
      <c r="AU282" s="1498">
        <f t="shared" si="1358"/>
        <v>1</v>
      </c>
      <c r="AV282" s="1498">
        <f t="shared" si="1359"/>
        <v>2</v>
      </c>
      <c r="AW282" s="1499">
        <f t="shared" si="1360"/>
        <v>0</v>
      </c>
      <c r="AX282" s="1502">
        <f t="shared" si="1361"/>
        <v>0</v>
      </c>
      <c r="AY282" s="1503">
        <f t="shared" si="1362"/>
        <v>0</v>
      </c>
      <c r="AZ282" s="1498">
        <f t="shared" si="1363"/>
        <v>2</v>
      </c>
      <c r="BA282" s="1498">
        <f t="shared" si="1364"/>
        <v>3</v>
      </c>
      <c r="BB282" s="1499">
        <f t="shared" si="1365"/>
        <v>0</v>
      </c>
      <c r="BC282" s="1502">
        <f t="shared" si="1366"/>
        <v>0</v>
      </c>
      <c r="BD282" s="1503">
        <f t="shared" si="1367"/>
        <v>0</v>
      </c>
      <c r="BE282" s="1498">
        <f t="shared" si="1368"/>
        <v>3</v>
      </c>
      <c r="BF282" s="1498">
        <f t="shared" si="1369"/>
        <v>4</v>
      </c>
      <c r="BG282" s="1499">
        <f t="shared" si="1370"/>
        <v>0</v>
      </c>
      <c r="BH282" s="1502">
        <f t="shared" si="1371"/>
        <v>0</v>
      </c>
      <c r="BI282" s="1502">
        <f t="shared" si="1372"/>
        <v>0</v>
      </c>
      <c r="BJ282" s="1504">
        <f t="shared" si="1373"/>
        <v>1900</v>
      </c>
      <c r="BK282" s="1505" t="str">
        <f t="shared" si="1374"/>
        <v/>
      </c>
      <c r="BL282" s="1506"/>
      <c r="BM282" s="1507">
        <f t="shared" si="1375"/>
        <v>0</v>
      </c>
      <c r="BN282" s="1508">
        <f t="shared" si="1559"/>
        <v>0</v>
      </c>
      <c r="BO282" s="1508">
        <f t="shared" si="1559"/>
        <v>0</v>
      </c>
      <c r="BP282" s="1508">
        <f t="shared" si="1559"/>
        <v>0</v>
      </c>
      <c r="BQ282" s="1508">
        <f t="shared" si="1559"/>
        <v>0</v>
      </c>
      <c r="BR282" s="1508">
        <f t="shared" si="1559"/>
        <v>0</v>
      </c>
      <c r="BS282" s="1508">
        <f t="shared" si="1559"/>
        <v>0</v>
      </c>
      <c r="BT282" s="1508">
        <f t="shared" si="1559"/>
        <v>0</v>
      </c>
      <c r="BU282" s="1508">
        <f t="shared" si="1559"/>
        <v>0</v>
      </c>
      <c r="BV282" s="1508">
        <f t="shared" si="1559"/>
        <v>0</v>
      </c>
      <c r="BW282" s="1508">
        <f t="shared" si="1559"/>
        <v>0</v>
      </c>
      <c r="BX282" s="1508">
        <f t="shared" si="1559"/>
        <v>0</v>
      </c>
      <c r="BY282" s="1507">
        <f t="shared" si="1559"/>
        <v>0</v>
      </c>
      <c r="BZ282" s="1508">
        <f t="shared" si="1559"/>
        <v>0</v>
      </c>
      <c r="CA282" s="1508">
        <f t="shared" si="1559"/>
        <v>0</v>
      </c>
      <c r="CB282" s="1508">
        <f t="shared" si="1559"/>
        <v>0</v>
      </c>
      <c r="CC282" s="1508">
        <f t="shared" si="1559"/>
        <v>0</v>
      </c>
      <c r="CD282" s="1508">
        <f t="shared" si="1569"/>
        <v>0</v>
      </c>
      <c r="CE282" s="1508">
        <f t="shared" si="1569"/>
        <v>0</v>
      </c>
      <c r="CF282" s="1508">
        <f t="shared" si="1569"/>
        <v>0</v>
      </c>
      <c r="CG282" s="1508">
        <f t="shared" si="1569"/>
        <v>0</v>
      </c>
      <c r="CH282" s="1508">
        <f t="shared" si="1569"/>
        <v>0</v>
      </c>
      <c r="CI282" s="1508">
        <f t="shared" si="1569"/>
        <v>0</v>
      </c>
      <c r="CJ282" s="1509">
        <f t="shared" si="1569"/>
        <v>0</v>
      </c>
      <c r="CK282" s="1507">
        <f t="shared" si="1569"/>
        <v>0</v>
      </c>
      <c r="CL282" s="1508">
        <f t="shared" si="1569"/>
        <v>0</v>
      </c>
      <c r="CM282" s="1508">
        <f t="shared" si="1569"/>
        <v>0</v>
      </c>
      <c r="CN282" s="1508">
        <f t="shared" si="1569"/>
        <v>0</v>
      </c>
      <c r="CO282" s="1508">
        <f t="shared" si="1569"/>
        <v>0</v>
      </c>
      <c r="CP282" s="1508">
        <f t="shared" si="1569"/>
        <v>0</v>
      </c>
      <c r="CQ282" s="1508">
        <f t="shared" si="1569"/>
        <v>0</v>
      </c>
      <c r="CR282" s="1508">
        <f t="shared" si="1569"/>
        <v>0</v>
      </c>
      <c r="CS282" s="1508">
        <f t="shared" si="1569"/>
        <v>0</v>
      </c>
      <c r="CT282" s="1508">
        <f t="shared" si="1570"/>
        <v>0</v>
      </c>
      <c r="CU282" s="1508">
        <f t="shared" si="1570"/>
        <v>0</v>
      </c>
      <c r="CV282" s="1509">
        <f t="shared" si="1570"/>
        <v>0</v>
      </c>
      <c r="CW282" s="1508">
        <f t="shared" si="1570"/>
        <v>0</v>
      </c>
      <c r="CX282" s="1508">
        <f t="shared" si="1570"/>
        <v>0</v>
      </c>
      <c r="CY282" s="1508">
        <f t="shared" si="1570"/>
        <v>0</v>
      </c>
      <c r="CZ282" s="1508">
        <f t="shared" si="1570"/>
        <v>0</v>
      </c>
      <c r="DA282" s="1508">
        <f t="shared" si="1570"/>
        <v>0</v>
      </c>
      <c r="DB282" s="1508">
        <f t="shared" si="1570"/>
        <v>0</v>
      </c>
      <c r="DC282" s="1508">
        <f t="shared" si="1570"/>
        <v>0</v>
      </c>
      <c r="DD282" s="1508">
        <f t="shared" si="1570"/>
        <v>0</v>
      </c>
      <c r="DE282" s="1508">
        <f t="shared" si="1570"/>
        <v>0</v>
      </c>
      <c r="DF282" s="1508">
        <f t="shared" si="1570"/>
        <v>0</v>
      </c>
      <c r="DG282" s="1508">
        <f t="shared" si="1570"/>
        <v>0</v>
      </c>
      <c r="DH282" s="1509">
        <f t="shared" si="1570"/>
        <v>0</v>
      </c>
      <c r="DI282" s="1508">
        <f t="shared" si="1570"/>
        <v>0</v>
      </c>
      <c r="DJ282" s="1508">
        <f t="shared" si="1571"/>
        <v>0</v>
      </c>
      <c r="DK282" s="1508">
        <f t="shared" si="1571"/>
        <v>0</v>
      </c>
      <c r="DL282" s="1508">
        <f t="shared" si="1571"/>
        <v>0</v>
      </c>
      <c r="DM282" s="1508">
        <f t="shared" si="1571"/>
        <v>0</v>
      </c>
      <c r="DN282" s="1508">
        <f t="shared" si="1571"/>
        <v>0</v>
      </c>
      <c r="DO282" s="1508">
        <f t="shared" si="1571"/>
        <v>0</v>
      </c>
      <c r="DP282" s="1508">
        <f t="shared" si="1571"/>
        <v>0</v>
      </c>
      <c r="DQ282" s="1508">
        <f t="shared" si="1571"/>
        <v>0</v>
      </c>
      <c r="DR282" s="1508">
        <f t="shared" si="1571"/>
        <v>0</v>
      </c>
      <c r="DS282" s="1508">
        <f t="shared" si="1571"/>
        <v>0</v>
      </c>
      <c r="DT282" s="1509">
        <f t="shared" si="1571"/>
        <v>0</v>
      </c>
      <c r="DU282" s="1507">
        <f t="shared" si="1571"/>
        <v>0</v>
      </c>
      <c r="DV282" s="1508">
        <f t="shared" si="1571"/>
        <v>0</v>
      </c>
      <c r="DW282" s="1508">
        <f t="shared" si="1571"/>
        <v>0</v>
      </c>
      <c r="DX282" s="1508">
        <f t="shared" si="1571"/>
        <v>0</v>
      </c>
      <c r="DY282" s="1508">
        <f t="shared" si="1571"/>
        <v>0</v>
      </c>
      <c r="DZ282" s="1508">
        <f t="shared" si="1572"/>
        <v>0</v>
      </c>
      <c r="EA282" s="1508">
        <f t="shared" si="1572"/>
        <v>0</v>
      </c>
      <c r="EB282" s="1508">
        <f t="shared" si="1572"/>
        <v>0</v>
      </c>
      <c r="EC282" s="1508">
        <f t="shared" si="1572"/>
        <v>0</v>
      </c>
      <c r="ED282" s="1508">
        <f t="shared" si="1572"/>
        <v>0</v>
      </c>
      <c r="EE282" s="1508">
        <f t="shared" si="1572"/>
        <v>0</v>
      </c>
      <c r="EF282" s="1508">
        <f t="shared" si="1572"/>
        <v>0</v>
      </c>
      <c r="EG282" s="1507">
        <f t="shared" si="1572"/>
        <v>0</v>
      </c>
      <c r="EH282" s="1508">
        <f t="shared" si="1572"/>
        <v>0</v>
      </c>
      <c r="EI282" s="1508">
        <f t="shared" si="1572"/>
        <v>0</v>
      </c>
      <c r="EJ282" s="1508">
        <f t="shared" si="1572"/>
        <v>0</v>
      </c>
      <c r="EK282" s="1508">
        <f t="shared" si="1572"/>
        <v>0</v>
      </c>
      <c r="EL282" s="1508">
        <f t="shared" si="1572"/>
        <v>0</v>
      </c>
      <c r="EM282" s="1508">
        <f t="shared" si="1572"/>
        <v>0</v>
      </c>
      <c r="EN282" s="1508">
        <f t="shared" si="1572"/>
        <v>0</v>
      </c>
      <c r="EO282" s="1508">
        <f t="shared" si="1572"/>
        <v>0</v>
      </c>
      <c r="EP282" s="1508">
        <f t="shared" si="1574"/>
        <v>0</v>
      </c>
      <c r="EQ282" s="1508">
        <f t="shared" si="1574"/>
        <v>0</v>
      </c>
      <c r="ER282" s="1509">
        <f t="shared" si="1574"/>
        <v>0</v>
      </c>
      <c r="ES282" s="1507">
        <f t="shared" si="1574"/>
        <v>0</v>
      </c>
      <c r="ET282" s="1508">
        <f t="shared" si="1574"/>
        <v>0</v>
      </c>
      <c r="EU282" s="1508">
        <f t="shared" si="1574"/>
        <v>0</v>
      </c>
      <c r="EV282" s="1508">
        <f t="shared" si="1574"/>
        <v>0</v>
      </c>
      <c r="EW282" s="1508">
        <f t="shared" si="1574"/>
        <v>0</v>
      </c>
      <c r="EX282" s="1508">
        <f t="shared" si="1574"/>
        <v>0</v>
      </c>
      <c r="EY282" s="1508">
        <f t="shared" si="1574"/>
        <v>0</v>
      </c>
      <c r="EZ282" s="1508">
        <f t="shared" si="1574"/>
        <v>0</v>
      </c>
      <c r="FA282" s="1508">
        <f t="shared" si="1574"/>
        <v>0</v>
      </c>
      <c r="FB282" s="1508">
        <f t="shared" si="1574"/>
        <v>0</v>
      </c>
      <c r="FC282" s="1508">
        <f t="shared" si="1574"/>
        <v>0</v>
      </c>
      <c r="FD282" s="1509">
        <f t="shared" si="1574"/>
        <v>0</v>
      </c>
      <c r="FE282" s="1508">
        <f t="shared" si="1574"/>
        <v>0</v>
      </c>
      <c r="FF282" s="1508">
        <f t="shared" si="1573"/>
        <v>0</v>
      </c>
      <c r="FG282" s="1508">
        <f t="shared" si="1568"/>
        <v>0</v>
      </c>
      <c r="FH282" s="1508">
        <f t="shared" si="1568"/>
        <v>0</v>
      </c>
      <c r="FI282" s="1508">
        <f t="shared" si="1568"/>
        <v>0</v>
      </c>
      <c r="FJ282" s="1508">
        <f t="shared" si="1568"/>
        <v>0</v>
      </c>
      <c r="FK282" s="1508">
        <f t="shared" si="1568"/>
        <v>0</v>
      </c>
      <c r="FL282" s="1508">
        <f t="shared" si="1568"/>
        <v>0</v>
      </c>
      <c r="FM282" s="1508">
        <f t="shared" si="1568"/>
        <v>0</v>
      </c>
      <c r="FN282" s="1508">
        <f t="shared" si="1568"/>
        <v>0</v>
      </c>
      <c r="FO282" s="1508">
        <f t="shared" si="1568"/>
        <v>0</v>
      </c>
      <c r="FP282" s="1509">
        <f t="shared" si="1568"/>
        <v>0</v>
      </c>
      <c r="FQ282" s="1508">
        <f t="shared" si="1568"/>
        <v>0</v>
      </c>
      <c r="FR282" s="1508">
        <f t="shared" si="1568"/>
        <v>0</v>
      </c>
      <c r="FS282" s="1508">
        <f t="shared" si="1568"/>
        <v>0</v>
      </c>
      <c r="FT282" s="1508">
        <f t="shared" si="1568"/>
        <v>0</v>
      </c>
      <c r="FU282" s="1508">
        <f t="shared" si="1568"/>
        <v>0</v>
      </c>
      <c r="FV282" s="1508">
        <f t="shared" si="1568"/>
        <v>0</v>
      </c>
      <c r="FW282" s="1508">
        <f t="shared" si="1527"/>
        <v>0</v>
      </c>
      <c r="FX282" s="1508">
        <f t="shared" si="1527"/>
        <v>0</v>
      </c>
      <c r="FY282" s="1508">
        <f t="shared" si="1527"/>
        <v>0</v>
      </c>
      <c r="FZ282" s="1508">
        <f t="shared" si="1527"/>
        <v>0</v>
      </c>
      <c r="GA282" s="1508">
        <f t="shared" si="1527"/>
        <v>0</v>
      </c>
      <c r="GB282" s="1509">
        <f t="shared" si="1527"/>
        <v>0</v>
      </c>
      <c r="GC282" s="1506"/>
      <c r="GD282" s="1458">
        <f t="shared" si="1377"/>
        <v>1</v>
      </c>
      <c r="GE282" s="1510">
        <f t="shared" si="1557"/>
        <v>0</v>
      </c>
      <c r="GF282" s="1511">
        <f t="shared" si="1557"/>
        <v>0</v>
      </c>
      <c r="GG282" s="1511">
        <f t="shared" si="1557"/>
        <v>0</v>
      </c>
      <c r="GH282" s="1511">
        <f t="shared" si="1557"/>
        <v>0</v>
      </c>
      <c r="GI282" s="1511">
        <f t="shared" si="1557"/>
        <v>0</v>
      </c>
      <c r="GJ282" s="1511">
        <f t="shared" si="1557"/>
        <v>0</v>
      </c>
      <c r="GK282" s="1511">
        <f t="shared" si="1557"/>
        <v>0</v>
      </c>
      <c r="GL282" s="1511">
        <f t="shared" si="1557"/>
        <v>0</v>
      </c>
      <c r="GM282" s="1511">
        <f t="shared" si="1557"/>
        <v>0</v>
      </c>
      <c r="GN282" s="1512">
        <f t="shared" si="1557"/>
        <v>0</v>
      </c>
      <c r="GO282" s="1513">
        <f t="shared" si="1378"/>
        <v>0</v>
      </c>
      <c r="GP282" s="1506"/>
      <c r="GQ282" s="1510">
        <f t="shared" si="1539"/>
        <v>0</v>
      </c>
      <c r="GR282" s="1511">
        <f t="shared" si="1542"/>
        <v>0</v>
      </c>
      <c r="GS282" s="1511">
        <f t="shared" si="1542"/>
        <v>0</v>
      </c>
      <c r="GT282" s="1511">
        <f t="shared" si="1542"/>
        <v>0</v>
      </c>
      <c r="GU282" s="1511">
        <f t="shared" si="1542"/>
        <v>0</v>
      </c>
      <c r="GV282" s="1511">
        <f t="shared" si="1542"/>
        <v>0</v>
      </c>
      <c r="GW282" s="1511">
        <f t="shared" si="1542"/>
        <v>0</v>
      </c>
      <c r="GX282" s="1511">
        <f t="shared" si="1542"/>
        <v>0</v>
      </c>
      <c r="GY282" s="1511">
        <f t="shared" si="1542"/>
        <v>0</v>
      </c>
      <c r="GZ282" s="1512">
        <f t="shared" si="1542"/>
        <v>0</v>
      </c>
      <c r="HA282" s="1513">
        <f t="shared" si="1379"/>
        <v>0</v>
      </c>
      <c r="HB282" s="1506">
        <f t="shared" si="1380"/>
        <v>1</v>
      </c>
      <c r="HC282" s="1506"/>
      <c r="HD282" s="1508">
        <f t="shared" si="1381"/>
        <v>0</v>
      </c>
      <c r="HE282" s="1460">
        <f t="shared" si="1382"/>
        <v>0</v>
      </c>
      <c r="HF282" s="1460">
        <f t="shared" si="1383"/>
        <v>0</v>
      </c>
      <c r="HG282" s="1460">
        <f t="shared" si="1384"/>
        <v>0</v>
      </c>
      <c r="HH282" s="1460">
        <f t="shared" si="1385"/>
        <v>0</v>
      </c>
      <c r="HI282" s="1460">
        <f t="shared" si="1386"/>
        <v>0</v>
      </c>
      <c r="HJ282" s="1460">
        <f t="shared" si="1387"/>
        <v>0</v>
      </c>
      <c r="HK282" s="1460">
        <f t="shared" si="1388"/>
        <v>0</v>
      </c>
      <c r="HL282" s="1460">
        <f t="shared" si="1389"/>
        <v>0</v>
      </c>
      <c r="HM282" s="1460">
        <f t="shared" si="1390"/>
        <v>0</v>
      </c>
      <c r="HN282" s="1460">
        <f t="shared" si="1391"/>
        <v>0</v>
      </c>
      <c r="HO282" s="1460">
        <f t="shared" si="1392"/>
        <v>0</v>
      </c>
      <c r="HP282" s="1460">
        <f t="shared" si="1393"/>
        <v>0</v>
      </c>
      <c r="HQ282" s="1460">
        <f t="shared" si="1394"/>
        <v>0</v>
      </c>
      <c r="HR282" s="1460">
        <f t="shared" si="1395"/>
        <v>0</v>
      </c>
      <c r="HS282" s="1460">
        <f t="shared" si="1396"/>
        <v>0</v>
      </c>
      <c r="HT282" s="1460">
        <f t="shared" si="1397"/>
        <v>0</v>
      </c>
      <c r="HU282" s="1460">
        <f t="shared" si="1398"/>
        <v>0</v>
      </c>
      <c r="HV282" s="1460">
        <f t="shared" si="1399"/>
        <v>0</v>
      </c>
      <c r="HW282" s="1460">
        <f t="shared" si="1400"/>
        <v>0</v>
      </c>
      <c r="HX282" s="1460">
        <f t="shared" si="1401"/>
        <v>0</v>
      </c>
      <c r="HY282" s="1460">
        <f t="shared" si="1402"/>
        <v>0</v>
      </c>
      <c r="HZ282" s="1460">
        <f t="shared" si="1403"/>
        <v>0</v>
      </c>
      <c r="IA282" s="1460">
        <f t="shared" si="1404"/>
        <v>0</v>
      </c>
      <c r="IB282" s="1460">
        <f t="shared" si="1405"/>
        <v>0</v>
      </c>
      <c r="IC282" s="1460">
        <f t="shared" si="1406"/>
        <v>0</v>
      </c>
      <c r="ID282" s="1460">
        <f t="shared" si="1407"/>
        <v>0</v>
      </c>
      <c r="IE282" s="1460">
        <f t="shared" si="1408"/>
        <v>0</v>
      </c>
      <c r="IF282" s="1460">
        <f t="shared" si="1409"/>
        <v>0</v>
      </c>
      <c r="IG282" s="1460">
        <f t="shared" si="1410"/>
        <v>0</v>
      </c>
      <c r="IH282" s="1460">
        <f t="shared" si="1411"/>
        <v>0</v>
      </c>
      <c r="II282" s="1460">
        <f t="shared" si="1412"/>
        <v>0</v>
      </c>
      <c r="IJ282" s="1460">
        <f t="shared" si="1413"/>
        <v>0</v>
      </c>
      <c r="IK282" s="1460">
        <f t="shared" si="1414"/>
        <v>0</v>
      </c>
      <c r="IL282" s="1460">
        <f t="shared" si="1415"/>
        <v>0</v>
      </c>
      <c r="IM282" s="1460">
        <f t="shared" si="1416"/>
        <v>0</v>
      </c>
      <c r="IN282" s="1460">
        <f t="shared" si="1417"/>
        <v>0</v>
      </c>
      <c r="IO282" s="1460">
        <f t="shared" si="1418"/>
        <v>0</v>
      </c>
      <c r="IP282" s="1460">
        <f t="shared" si="1419"/>
        <v>0</v>
      </c>
      <c r="IQ282" s="1460">
        <f t="shared" si="1420"/>
        <v>0</v>
      </c>
      <c r="IR282" s="1460">
        <f t="shared" si="1421"/>
        <v>0</v>
      </c>
      <c r="IS282" s="1460">
        <f t="shared" si="1422"/>
        <v>0</v>
      </c>
      <c r="IT282" s="1460">
        <f t="shared" si="1423"/>
        <v>0</v>
      </c>
      <c r="IU282" s="1460">
        <f t="shared" si="1424"/>
        <v>0</v>
      </c>
      <c r="IV282" s="1460">
        <f t="shared" si="1425"/>
        <v>0</v>
      </c>
      <c r="IW282" s="1460">
        <f t="shared" si="1426"/>
        <v>0</v>
      </c>
      <c r="IX282" s="1460">
        <f t="shared" si="1427"/>
        <v>0</v>
      </c>
      <c r="IY282" s="1460">
        <f t="shared" si="1428"/>
        <v>0</v>
      </c>
      <c r="IZ282" s="1460">
        <f t="shared" si="1429"/>
        <v>0</v>
      </c>
      <c r="JA282" s="1460">
        <f t="shared" si="1430"/>
        <v>0</v>
      </c>
      <c r="JB282" s="1460">
        <f t="shared" si="1431"/>
        <v>0</v>
      </c>
      <c r="JC282" s="1460">
        <f t="shared" si="1432"/>
        <v>0</v>
      </c>
      <c r="JD282" s="1460">
        <f t="shared" si="1433"/>
        <v>0</v>
      </c>
      <c r="JE282" s="1460">
        <f t="shared" si="1434"/>
        <v>0</v>
      </c>
      <c r="JF282" s="1460">
        <f t="shared" si="1435"/>
        <v>0</v>
      </c>
      <c r="JG282" s="1460">
        <f t="shared" si="1436"/>
        <v>0</v>
      </c>
      <c r="JH282" s="1460">
        <f t="shared" si="1437"/>
        <v>0</v>
      </c>
      <c r="JI282" s="1460">
        <f t="shared" si="1438"/>
        <v>0</v>
      </c>
      <c r="JJ282" s="1460">
        <f t="shared" si="1439"/>
        <v>0</v>
      </c>
      <c r="JK282" s="1460">
        <f t="shared" si="1440"/>
        <v>0</v>
      </c>
      <c r="JL282" s="1460">
        <f t="shared" si="1441"/>
        <v>0</v>
      </c>
      <c r="JM282" s="1460">
        <f t="shared" si="1442"/>
        <v>0</v>
      </c>
      <c r="JN282" s="1460">
        <f t="shared" si="1443"/>
        <v>0</v>
      </c>
      <c r="JO282" s="1460">
        <f t="shared" si="1444"/>
        <v>0</v>
      </c>
      <c r="JP282" s="1460">
        <f t="shared" si="1445"/>
        <v>0</v>
      </c>
      <c r="JQ282" s="1460">
        <f t="shared" si="1446"/>
        <v>0</v>
      </c>
      <c r="JR282" s="1460">
        <f t="shared" si="1447"/>
        <v>0</v>
      </c>
      <c r="JS282" s="1460">
        <f t="shared" si="1448"/>
        <v>0</v>
      </c>
      <c r="JT282" s="1460">
        <f t="shared" si="1449"/>
        <v>0</v>
      </c>
      <c r="JU282" s="1460">
        <f t="shared" si="1450"/>
        <v>0</v>
      </c>
      <c r="JV282" s="1460">
        <f t="shared" si="1451"/>
        <v>0</v>
      </c>
      <c r="JW282" s="1460">
        <f t="shared" si="1452"/>
        <v>0</v>
      </c>
      <c r="JX282" s="1460">
        <f t="shared" si="1453"/>
        <v>0</v>
      </c>
      <c r="JY282" s="1460">
        <f t="shared" si="1454"/>
        <v>0</v>
      </c>
      <c r="JZ282" s="1460">
        <f t="shared" si="1455"/>
        <v>0</v>
      </c>
      <c r="KA282" s="1460">
        <f t="shared" si="1456"/>
        <v>0</v>
      </c>
      <c r="KB282" s="1460">
        <f t="shared" si="1457"/>
        <v>0</v>
      </c>
      <c r="KC282" s="1460">
        <f t="shared" si="1458"/>
        <v>0</v>
      </c>
      <c r="KD282" s="1460">
        <f t="shared" si="1459"/>
        <v>0</v>
      </c>
      <c r="KE282" s="1460">
        <f t="shared" si="1460"/>
        <v>0</v>
      </c>
      <c r="KF282" s="1460">
        <f t="shared" si="1461"/>
        <v>0</v>
      </c>
      <c r="KG282" s="1460">
        <f t="shared" si="1462"/>
        <v>0</v>
      </c>
      <c r="KH282" s="1460">
        <f t="shared" si="1463"/>
        <v>0</v>
      </c>
      <c r="KI282" s="1460">
        <f t="shared" si="1464"/>
        <v>0</v>
      </c>
      <c r="KJ282" s="1460">
        <f t="shared" si="1465"/>
        <v>0</v>
      </c>
      <c r="KK282" s="1460">
        <f t="shared" si="1466"/>
        <v>0</v>
      </c>
      <c r="KL282" s="1460">
        <f t="shared" si="1467"/>
        <v>0</v>
      </c>
      <c r="KM282" s="1460">
        <f t="shared" si="1468"/>
        <v>0</v>
      </c>
      <c r="KN282" s="1460">
        <f t="shared" si="1469"/>
        <v>0</v>
      </c>
      <c r="KO282" s="1460">
        <f t="shared" si="1470"/>
        <v>0</v>
      </c>
      <c r="KP282" s="1460">
        <f t="shared" si="1471"/>
        <v>0</v>
      </c>
      <c r="KQ282" s="1460">
        <f t="shared" si="1472"/>
        <v>0</v>
      </c>
      <c r="KR282" s="1460">
        <f t="shared" si="1473"/>
        <v>0</v>
      </c>
      <c r="KS282" s="1460">
        <f t="shared" si="1474"/>
        <v>0</v>
      </c>
      <c r="KT282" s="1460">
        <f t="shared" si="1475"/>
        <v>0</v>
      </c>
      <c r="KU282" s="1460">
        <f t="shared" si="1476"/>
        <v>0</v>
      </c>
      <c r="KV282" s="1460">
        <f t="shared" si="1477"/>
        <v>0</v>
      </c>
      <c r="KW282" s="1460">
        <f t="shared" si="1478"/>
        <v>0</v>
      </c>
      <c r="KX282" s="1460">
        <f t="shared" si="1479"/>
        <v>0</v>
      </c>
      <c r="KY282" s="1460">
        <f t="shared" si="1480"/>
        <v>0</v>
      </c>
      <c r="KZ282" s="1460">
        <f t="shared" si="1481"/>
        <v>0</v>
      </c>
      <c r="LA282" s="1460">
        <f t="shared" si="1482"/>
        <v>0</v>
      </c>
      <c r="LB282" s="1460">
        <f t="shared" si="1483"/>
        <v>0</v>
      </c>
      <c r="LC282" s="1460">
        <f t="shared" si="1484"/>
        <v>0</v>
      </c>
      <c r="LD282" s="1460">
        <f t="shared" si="1485"/>
        <v>0</v>
      </c>
      <c r="LE282" s="1460">
        <f t="shared" si="1486"/>
        <v>0</v>
      </c>
      <c r="LF282" s="1460">
        <f t="shared" si="1487"/>
        <v>0</v>
      </c>
      <c r="LG282" s="1460">
        <f t="shared" si="1488"/>
        <v>0</v>
      </c>
      <c r="LH282" s="1460">
        <f t="shared" si="1489"/>
        <v>0</v>
      </c>
      <c r="LI282" s="1460">
        <f t="shared" si="1490"/>
        <v>0</v>
      </c>
      <c r="LJ282" s="1460">
        <f t="shared" si="1491"/>
        <v>0</v>
      </c>
      <c r="LK282" s="1460">
        <f t="shared" si="1492"/>
        <v>0</v>
      </c>
      <c r="LL282" s="1460">
        <f t="shared" si="1493"/>
        <v>0</v>
      </c>
      <c r="LM282" s="1460">
        <f t="shared" si="1494"/>
        <v>0</v>
      </c>
      <c r="LN282" s="1460">
        <f t="shared" si="1495"/>
        <v>0</v>
      </c>
      <c r="LO282" s="1460">
        <f t="shared" si="1496"/>
        <v>0</v>
      </c>
      <c r="LP282" s="1460">
        <f t="shared" si="1497"/>
        <v>0</v>
      </c>
      <c r="LQ282" s="1460">
        <f t="shared" si="1498"/>
        <v>0</v>
      </c>
      <c r="LR282" s="1460">
        <f t="shared" si="1499"/>
        <v>0</v>
      </c>
      <c r="LS282" s="1460">
        <f t="shared" si="1500"/>
        <v>0</v>
      </c>
      <c r="LW282" s="1467">
        <f t="shared" si="1501"/>
        <v>0</v>
      </c>
      <c r="LX282" s="1467">
        <f t="shared" si="1502"/>
        <v>0</v>
      </c>
      <c r="LY282" s="1467">
        <f t="shared" si="1503"/>
        <v>0</v>
      </c>
      <c r="LZ282" s="1467">
        <f t="shared" si="1504"/>
        <v>0</v>
      </c>
      <c r="MA282" s="1506"/>
      <c r="MB282" s="1460">
        <f t="shared" si="1505"/>
        <v>0</v>
      </c>
      <c r="MC282" s="1460">
        <f t="shared" si="1560"/>
        <v>0</v>
      </c>
      <c r="MD282" s="1460">
        <f t="shared" si="1560"/>
        <v>0</v>
      </c>
      <c r="ME282" s="1460">
        <f t="shared" si="1560"/>
        <v>0</v>
      </c>
      <c r="MF282" s="1460">
        <f t="shared" si="1560"/>
        <v>0</v>
      </c>
      <c r="MG282" s="1460">
        <f t="shared" si="1560"/>
        <v>0</v>
      </c>
      <c r="MH282" s="1460">
        <f t="shared" si="1560"/>
        <v>0</v>
      </c>
      <c r="MI282" s="1460">
        <f t="shared" si="1560"/>
        <v>0</v>
      </c>
      <c r="MJ282" s="1460">
        <f t="shared" si="1560"/>
        <v>0</v>
      </c>
      <c r="MK282" s="1460">
        <f t="shared" si="1560"/>
        <v>0</v>
      </c>
      <c r="ML282" s="1460">
        <f t="shared" si="1560"/>
        <v>0</v>
      </c>
      <c r="MM282" s="1460">
        <f t="shared" si="1560"/>
        <v>0</v>
      </c>
      <c r="MN282" s="1460">
        <f t="shared" si="1560"/>
        <v>0</v>
      </c>
      <c r="MO282" s="1460">
        <f t="shared" si="1560"/>
        <v>0</v>
      </c>
      <c r="MP282" s="1460">
        <f t="shared" si="1560"/>
        <v>0</v>
      </c>
      <c r="MQ282" s="1460">
        <f t="shared" si="1560"/>
        <v>0</v>
      </c>
      <c r="MR282" s="1460">
        <f t="shared" si="1560"/>
        <v>0</v>
      </c>
      <c r="MS282" s="1460">
        <f t="shared" si="1565"/>
        <v>0</v>
      </c>
      <c r="MT282" s="1460">
        <f t="shared" si="1565"/>
        <v>0</v>
      </c>
      <c r="MU282" s="1460">
        <f t="shared" si="1565"/>
        <v>0</v>
      </c>
      <c r="MV282" s="1460">
        <f t="shared" si="1565"/>
        <v>0</v>
      </c>
      <c r="MW282" s="1460">
        <f t="shared" si="1565"/>
        <v>0</v>
      </c>
      <c r="MX282" s="1460">
        <f t="shared" si="1565"/>
        <v>0</v>
      </c>
      <c r="MY282" s="1460">
        <f t="shared" si="1565"/>
        <v>0</v>
      </c>
      <c r="MZ282" s="1460">
        <f t="shared" si="1565"/>
        <v>0</v>
      </c>
      <c r="NA282" s="1460">
        <f t="shared" si="1565"/>
        <v>0</v>
      </c>
      <c r="NB282" s="1460">
        <f t="shared" si="1565"/>
        <v>0</v>
      </c>
      <c r="NC282" s="1460">
        <f t="shared" si="1565"/>
        <v>0</v>
      </c>
      <c r="ND282" s="1460">
        <f t="shared" si="1565"/>
        <v>0</v>
      </c>
      <c r="NE282" s="1460">
        <f t="shared" si="1565"/>
        <v>0</v>
      </c>
      <c r="NF282" s="1460">
        <f t="shared" si="1565"/>
        <v>0</v>
      </c>
      <c r="NG282" s="1460">
        <f t="shared" si="1565"/>
        <v>0</v>
      </c>
      <c r="NH282" s="1460">
        <f t="shared" si="1565"/>
        <v>0</v>
      </c>
      <c r="NI282" s="1460">
        <f t="shared" si="1566"/>
        <v>0</v>
      </c>
      <c r="NJ282" s="1460">
        <f t="shared" si="1566"/>
        <v>0</v>
      </c>
      <c r="NK282" s="1460">
        <f t="shared" si="1566"/>
        <v>0</v>
      </c>
      <c r="NL282" s="1460">
        <f t="shared" si="1566"/>
        <v>0</v>
      </c>
      <c r="NM282" s="1460">
        <f t="shared" si="1566"/>
        <v>0</v>
      </c>
      <c r="NN282" s="1460">
        <f t="shared" si="1566"/>
        <v>0</v>
      </c>
      <c r="NO282" s="1460">
        <f t="shared" si="1566"/>
        <v>0</v>
      </c>
      <c r="NP282" s="1460">
        <f t="shared" si="1566"/>
        <v>0</v>
      </c>
      <c r="NQ282" s="1460">
        <f t="shared" si="1566"/>
        <v>0</v>
      </c>
      <c r="NR282" s="1460">
        <f t="shared" si="1566"/>
        <v>0</v>
      </c>
      <c r="NS282" s="1460">
        <f t="shared" si="1566"/>
        <v>0</v>
      </c>
      <c r="NT282" s="1460">
        <f t="shared" si="1566"/>
        <v>0</v>
      </c>
      <c r="NU282" s="1460">
        <f t="shared" si="1566"/>
        <v>0</v>
      </c>
      <c r="NV282" s="1460">
        <f t="shared" si="1566"/>
        <v>0</v>
      </c>
      <c r="NW282" s="1460">
        <f t="shared" si="1566"/>
        <v>0</v>
      </c>
      <c r="NX282" s="1460">
        <f t="shared" si="1566"/>
        <v>0</v>
      </c>
      <c r="NY282" s="1460">
        <f t="shared" si="1567"/>
        <v>0</v>
      </c>
      <c r="NZ282" s="1460">
        <f t="shared" si="1567"/>
        <v>0</v>
      </c>
      <c r="OA282" s="1460">
        <f t="shared" si="1567"/>
        <v>0</v>
      </c>
      <c r="OB282" s="1460">
        <f t="shared" si="1567"/>
        <v>0</v>
      </c>
      <c r="OC282" s="1460">
        <f t="shared" si="1567"/>
        <v>0</v>
      </c>
      <c r="OD282" s="1460">
        <f t="shared" si="1567"/>
        <v>0</v>
      </c>
      <c r="OE282" s="1460">
        <f t="shared" si="1567"/>
        <v>0</v>
      </c>
      <c r="OF282" s="1460">
        <f t="shared" si="1567"/>
        <v>0</v>
      </c>
      <c r="OG282" s="1460">
        <f t="shared" si="1567"/>
        <v>0</v>
      </c>
      <c r="OH282" s="1460">
        <f t="shared" si="1567"/>
        <v>0</v>
      </c>
      <c r="OI282" s="1460">
        <f t="shared" si="1567"/>
        <v>0</v>
      </c>
      <c r="OJ282" s="1460">
        <f t="shared" si="1567"/>
        <v>0</v>
      </c>
      <c r="OK282" s="1460">
        <f t="shared" si="1567"/>
        <v>0</v>
      </c>
      <c r="OL282" s="1460">
        <f t="shared" si="1567"/>
        <v>0</v>
      </c>
      <c r="OM282" s="1460">
        <f t="shared" si="1567"/>
        <v>0</v>
      </c>
      <c r="ON282" s="1460">
        <f t="shared" si="1567"/>
        <v>0</v>
      </c>
      <c r="OO282" s="1460">
        <f t="shared" si="1513"/>
        <v>0</v>
      </c>
      <c r="OP282" s="1460">
        <f t="shared" si="1513"/>
        <v>0</v>
      </c>
      <c r="OQ282" s="1460">
        <f t="shared" si="1513"/>
        <v>0</v>
      </c>
      <c r="OR282" s="1460">
        <f t="shared" si="1513"/>
        <v>0</v>
      </c>
      <c r="OS282" s="1460">
        <f t="shared" si="1513"/>
        <v>0</v>
      </c>
      <c r="OT282" s="1460">
        <f t="shared" si="1513"/>
        <v>0</v>
      </c>
      <c r="OU282" s="1460">
        <f t="shared" si="1513"/>
        <v>0</v>
      </c>
      <c r="OV282" s="1460">
        <f t="shared" si="1513"/>
        <v>0</v>
      </c>
      <c r="OW282" s="1460">
        <f t="shared" si="1513"/>
        <v>0</v>
      </c>
      <c r="OX282" s="1460">
        <f t="shared" si="1513"/>
        <v>0</v>
      </c>
      <c r="OY282" s="1460">
        <f t="shared" si="1513"/>
        <v>0</v>
      </c>
      <c r="OZ282" s="1460">
        <f t="shared" si="1513"/>
        <v>0</v>
      </c>
      <c r="PA282" s="1460">
        <f t="shared" si="1562"/>
        <v>0</v>
      </c>
      <c r="PB282" s="1460">
        <f t="shared" si="1562"/>
        <v>0</v>
      </c>
      <c r="PC282" s="1460">
        <f t="shared" si="1562"/>
        <v>0</v>
      </c>
      <c r="PD282" s="1460">
        <f t="shared" si="1562"/>
        <v>0</v>
      </c>
      <c r="PE282" s="1460">
        <f t="shared" si="1562"/>
        <v>0</v>
      </c>
      <c r="PF282" s="1460">
        <f t="shared" si="1563"/>
        <v>0</v>
      </c>
      <c r="PG282" s="1460">
        <f t="shared" si="1563"/>
        <v>0</v>
      </c>
      <c r="PH282" s="1460">
        <f t="shared" si="1563"/>
        <v>0</v>
      </c>
      <c r="PI282" s="1460">
        <f t="shared" si="1563"/>
        <v>0</v>
      </c>
      <c r="PJ282" s="1460">
        <f t="shared" si="1563"/>
        <v>0</v>
      </c>
      <c r="PK282" s="1460">
        <f t="shared" si="1563"/>
        <v>0</v>
      </c>
      <c r="PL282" s="1460">
        <f t="shared" si="1563"/>
        <v>0</v>
      </c>
      <c r="PM282" s="1460">
        <f t="shared" si="1563"/>
        <v>0</v>
      </c>
      <c r="PN282" s="1460">
        <f t="shared" si="1563"/>
        <v>0</v>
      </c>
      <c r="PO282" s="1460">
        <f t="shared" si="1563"/>
        <v>0</v>
      </c>
      <c r="PP282" s="1460">
        <f t="shared" si="1563"/>
        <v>0</v>
      </c>
      <c r="PQ282" s="1460">
        <f t="shared" si="1563"/>
        <v>0</v>
      </c>
      <c r="PR282" s="1460">
        <f t="shared" si="1563"/>
        <v>0</v>
      </c>
      <c r="PS282" s="1460">
        <f t="shared" si="1563"/>
        <v>0</v>
      </c>
      <c r="PT282" s="1460">
        <f t="shared" si="1563"/>
        <v>0</v>
      </c>
      <c r="PU282" s="1460">
        <f t="shared" si="1563"/>
        <v>0</v>
      </c>
      <c r="PV282" s="1460">
        <f t="shared" si="1564"/>
        <v>0</v>
      </c>
      <c r="PW282" s="1460">
        <f t="shared" si="1564"/>
        <v>0</v>
      </c>
      <c r="PX282" s="1460">
        <f t="shared" si="1564"/>
        <v>0</v>
      </c>
      <c r="PY282" s="1460">
        <f t="shared" si="1564"/>
        <v>0</v>
      </c>
      <c r="PZ282" s="1460">
        <f t="shared" si="1564"/>
        <v>0</v>
      </c>
      <c r="QA282" s="1460">
        <f t="shared" si="1564"/>
        <v>0</v>
      </c>
      <c r="QB282" s="1460">
        <f t="shared" si="1564"/>
        <v>0</v>
      </c>
      <c r="QC282" s="1460">
        <f t="shared" si="1564"/>
        <v>0</v>
      </c>
      <c r="QD282" s="1460">
        <f t="shared" si="1564"/>
        <v>0</v>
      </c>
      <c r="QE282" s="1460">
        <f t="shared" si="1564"/>
        <v>0</v>
      </c>
      <c r="QF282" s="1460">
        <f t="shared" si="1564"/>
        <v>0</v>
      </c>
      <c r="QG282" s="1460">
        <f t="shared" si="1564"/>
        <v>0</v>
      </c>
      <c r="QH282" s="1460">
        <f t="shared" si="1564"/>
        <v>0</v>
      </c>
      <c r="QI282" s="1460">
        <f t="shared" si="1564"/>
        <v>0</v>
      </c>
      <c r="QJ282" s="1460">
        <f t="shared" si="1564"/>
        <v>0</v>
      </c>
      <c r="QK282" s="1460">
        <f t="shared" si="1564"/>
        <v>0</v>
      </c>
      <c r="QL282" s="1460">
        <f t="shared" si="1532"/>
        <v>0</v>
      </c>
      <c r="QM282" s="1460">
        <f t="shared" si="1532"/>
        <v>0</v>
      </c>
      <c r="QN282" s="1460">
        <f t="shared" si="1532"/>
        <v>0</v>
      </c>
      <c r="QO282" s="1460">
        <f t="shared" si="1532"/>
        <v>0</v>
      </c>
      <c r="QP282" s="1460">
        <f t="shared" si="1532"/>
        <v>0</v>
      </c>
      <c r="QQ282" s="1460">
        <f t="shared" si="1532"/>
        <v>0</v>
      </c>
    </row>
    <row r="283" spans="1:459" s="1466" customFormat="1" ht="22.5" customHeight="1">
      <c r="A283" s="1468"/>
      <c r="B283" s="1469"/>
      <c r="C283" s="1469"/>
      <c r="D283" s="1470"/>
      <c r="E283" s="1471"/>
      <c r="F283" s="1472"/>
      <c r="G283" s="1472"/>
      <c r="H283" s="1473">
        <f t="shared" si="1342"/>
        <v>0</v>
      </c>
      <c r="I283" s="1474">
        <v>0</v>
      </c>
      <c r="J283" s="1475">
        <f t="shared" si="1556"/>
        <v>0</v>
      </c>
      <c r="K283" s="1476">
        <v>0</v>
      </c>
      <c r="L283" s="1477">
        <f t="shared" si="1343"/>
        <v>0</v>
      </c>
      <c r="M283" s="1477">
        <f t="shared" si="1344"/>
        <v>0</v>
      </c>
      <c r="N283" s="1478"/>
      <c r="O283" s="1479">
        <v>0</v>
      </c>
      <c r="P283" s="1480">
        <v>0</v>
      </c>
      <c r="Q283" s="1828">
        <v>0</v>
      </c>
      <c r="R283" s="1831">
        <f t="shared" si="1345"/>
        <v>0</v>
      </c>
      <c r="S283" s="1481">
        <f>IF(AND(SUM(O283:Q283)=0,N283="NNN"),MIN('Operating History and Pro Forma'!$M$33,'Operating History and Pro Forma'!$T$15)*D283,SUM(O283:Q283)*D283)</f>
        <v>0</v>
      </c>
      <c r="T283" s="1482">
        <f t="shared" si="1346"/>
        <v>0</v>
      </c>
      <c r="U283" s="1483">
        <f t="shared" si="1347"/>
        <v>0</v>
      </c>
      <c r="V283" s="1480"/>
      <c r="W283" s="1514"/>
      <c r="X283" s="1486" t="str">
        <f t="shared" si="1348"/>
        <v/>
      </c>
      <c r="Y283" s="1487">
        <f t="shared" si="1349"/>
        <v>0</v>
      </c>
      <c r="Z283" s="1488"/>
      <c r="AA283" s="1488"/>
      <c r="AB283" s="1488"/>
      <c r="AC283" s="1488"/>
      <c r="AD283" s="1489">
        <f t="shared" si="1350"/>
        <v>0</v>
      </c>
      <c r="AE283" s="1490" t="str">
        <f t="shared" si="1351"/>
        <v/>
      </c>
      <c r="AF283" s="1491">
        <f t="shared" si="1352"/>
        <v>0</v>
      </c>
      <c r="AG283" s="1492">
        <f t="shared" si="1353"/>
        <v>0</v>
      </c>
      <c r="AH283" s="1493">
        <f t="shared" si="1526"/>
        <v>0</v>
      </c>
      <c r="AI283" s="1493">
        <f t="shared" si="1526"/>
        <v>0</v>
      </c>
      <c r="AJ283" s="1494">
        <f t="shared" si="1526"/>
        <v>0</v>
      </c>
      <c r="AK283" s="1494">
        <f t="shared" si="1526"/>
        <v>0</v>
      </c>
      <c r="AL283" s="1495">
        <f t="shared" si="1526"/>
        <v>0</v>
      </c>
      <c r="AM283" s="1496">
        <f t="shared" si="1526"/>
        <v>0</v>
      </c>
      <c r="AN283" s="1497">
        <f t="shared" si="1555"/>
        <v>0</v>
      </c>
      <c r="AO283" s="1498">
        <f t="shared" si="1561"/>
        <v>0</v>
      </c>
      <c r="AP283" s="1499">
        <f t="shared" si="1354"/>
        <v>0</v>
      </c>
      <c r="AQ283" s="1500">
        <f t="shared" si="1355"/>
        <v>0</v>
      </c>
      <c r="AR283" s="1501">
        <f t="shared" si="1356"/>
        <v>0</v>
      </c>
      <c r="AS283" s="1498">
        <f t="shared" si="1558"/>
        <v>0</v>
      </c>
      <c r="AT283" s="1501">
        <f t="shared" si="1357"/>
        <v>0</v>
      </c>
      <c r="AU283" s="1498">
        <f t="shared" si="1358"/>
        <v>1</v>
      </c>
      <c r="AV283" s="1498">
        <f t="shared" si="1359"/>
        <v>2</v>
      </c>
      <c r="AW283" s="1499">
        <f t="shared" si="1360"/>
        <v>0</v>
      </c>
      <c r="AX283" s="1502">
        <f t="shared" si="1361"/>
        <v>0</v>
      </c>
      <c r="AY283" s="1503">
        <f t="shared" si="1362"/>
        <v>0</v>
      </c>
      <c r="AZ283" s="1498">
        <f t="shared" si="1363"/>
        <v>2</v>
      </c>
      <c r="BA283" s="1498">
        <f t="shared" si="1364"/>
        <v>3</v>
      </c>
      <c r="BB283" s="1499">
        <f t="shared" si="1365"/>
        <v>0</v>
      </c>
      <c r="BC283" s="1502">
        <f t="shared" si="1366"/>
        <v>0</v>
      </c>
      <c r="BD283" s="1503">
        <f t="shared" si="1367"/>
        <v>0</v>
      </c>
      <c r="BE283" s="1498">
        <f t="shared" si="1368"/>
        <v>3</v>
      </c>
      <c r="BF283" s="1498">
        <f t="shared" si="1369"/>
        <v>4</v>
      </c>
      <c r="BG283" s="1499">
        <f t="shared" si="1370"/>
        <v>0</v>
      </c>
      <c r="BH283" s="1502">
        <f t="shared" si="1371"/>
        <v>0</v>
      </c>
      <c r="BI283" s="1502">
        <f t="shared" si="1372"/>
        <v>0</v>
      </c>
      <c r="BJ283" s="1504">
        <f t="shared" si="1373"/>
        <v>1900</v>
      </c>
      <c r="BK283" s="1505" t="str">
        <f t="shared" si="1374"/>
        <v/>
      </c>
      <c r="BL283" s="1506"/>
      <c r="BM283" s="1507">
        <f t="shared" si="1375"/>
        <v>0</v>
      </c>
      <c r="BN283" s="1508">
        <f t="shared" si="1559"/>
        <v>0</v>
      </c>
      <c r="BO283" s="1508">
        <f t="shared" si="1559"/>
        <v>0</v>
      </c>
      <c r="BP283" s="1508">
        <f t="shared" si="1559"/>
        <v>0</v>
      </c>
      <c r="BQ283" s="1508">
        <f t="shared" si="1559"/>
        <v>0</v>
      </c>
      <c r="BR283" s="1508">
        <f t="shared" si="1559"/>
        <v>0</v>
      </c>
      <c r="BS283" s="1508">
        <f t="shared" si="1559"/>
        <v>0</v>
      </c>
      <c r="BT283" s="1508">
        <f t="shared" si="1559"/>
        <v>0</v>
      </c>
      <c r="BU283" s="1508">
        <f t="shared" si="1559"/>
        <v>0</v>
      </c>
      <c r="BV283" s="1508">
        <f t="shared" si="1559"/>
        <v>0</v>
      </c>
      <c r="BW283" s="1508">
        <f t="shared" si="1559"/>
        <v>0</v>
      </c>
      <c r="BX283" s="1508">
        <f t="shared" si="1559"/>
        <v>0</v>
      </c>
      <c r="BY283" s="1507">
        <f t="shared" si="1559"/>
        <v>0</v>
      </c>
      <c r="BZ283" s="1508">
        <f t="shared" si="1559"/>
        <v>0</v>
      </c>
      <c r="CA283" s="1508">
        <f t="shared" si="1559"/>
        <v>0</v>
      </c>
      <c r="CB283" s="1508">
        <f t="shared" si="1559"/>
        <v>0</v>
      </c>
      <c r="CC283" s="1508">
        <f t="shared" si="1559"/>
        <v>0</v>
      </c>
      <c r="CD283" s="1508">
        <f t="shared" si="1569"/>
        <v>0</v>
      </c>
      <c r="CE283" s="1508">
        <f t="shared" si="1569"/>
        <v>0</v>
      </c>
      <c r="CF283" s="1508">
        <f t="shared" si="1569"/>
        <v>0</v>
      </c>
      <c r="CG283" s="1508">
        <f t="shared" si="1569"/>
        <v>0</v>
      </c>
      <c r="CH283" s="1508">
        <f t="shared" si="1569"/>
        <v>0</v>
      </c>
      <c r="CI283" s="1508">
        <f t="shared" si="1569"/>
        <v>0</v>
      </c>
      <c r="CJ283" s="1509">
        <f t="shared" si="1569"/>
        <v>0</v>
      </c>
      <c r="CK283" s="1507">
        <f t="shared" si="1569"/>
        <v>0</v>
      </c>
      <c r="CL283" s="1508">
        <f t="shared" si="1569"/>
        <v>0</v>
      </c>
      <c r="CM283" s="1508">
        <f t="shared" si="1569"/>
        <v>0</v>
      </c>
      <c r="CN283" s="1508">
        <f t="shared" si="1569"/>
        <v>0</v>
      </c>
      <c r="CO283" s="1508">
        <f t="shared" si="1569"/>
        <v>0</v>
      </c>
      <c r="CP283" s="1508">
        <f t="shared" si="1569"/>
        <v>0</v>
      </c>
      <c r="CQ283" s="1508">
        <f t="shared" si="1569"/>
        <v>0</v>
      </c>
      <c r="CR283" s="1508">
        <f t="shared" si="1569"/>
        <v>0</v>
      </c>
      <c r="CS283" s="1508">
        <f t="shared" si="1569"/>
        <v>0</v>
      </c>
      <c r="CT283" s="1508">
        <f t="shared" si="1570"/>
        <v>0</v>
      </c>
      <c r="CU283" s="1508">
        <f t="shared" si="1570"/>
        <v>0</v>
      </c>
      <c r="CV283" s="1509">
        <f t="shared" si="1570"/>
        <v>0</v>
      </c>
      <c r="CW283" s="1508">
        <f t="shared" si="1570"/>
        <v>0</v>
      </c>
      <c r="CX283" s="1508">
        <f t="shared" si="1570"/>
        <v>0</v>
      </c>
      <c r="CY283" s="1508">
        <f t="shared" si="1570"/>
        <v>0</v>
      </c>
      <c r="CZ283" s="1508">
        <f t="shared" si="1570"/>
        <v>0</v>
      </c>
      <c r="DA283" s="1508">
        <f t="shared" si="1570"/>
        <v>0</v>
      </c>
      <c r="DB283" s="1508">
        <f t="shared" si="1570"/>
        <v>0</v>
      </c>
      <c r="DC283" s="1508">
        <f t="shared" si="1570"/>
        <v>0</v>
      </c>
      <c r="DD283" s="1508">
        <f t="shared" si="1570"/>
        <v>0</v>
      </c>
      <c r="DE283" s="1508">
        <f t="shared" si="1570"/>
        <v>0</v>
      </c>
      <c r="DF283" s="1508">
        <f t="shared" si="1570"/>
        <v>0</v>
      </c>
      <c r="DG283" s="1508">
        <f t="shared" si="1570"/>
        <v>0</v>
      </c>
      <c r="DH283" s="1509">
        <f t="shared" si="1570"/>
        <v>0</v>
      </c>
      <c r="DI283" s="1508">
        <f t="shared" si="1570"/>
        <v>0</v>
      </c>
      <c r="DJ283" s="1508">
        <f t="shared" si="1571"/>
        <v>0</v>
      </c>
      <c r="DK283" s="1508">
        <f t="shared" si="1571"/>
        <v>0</v>
      </c>
      <c r="DL283" s="1508">
        <f t="shared" si="1571"/>
        <v>0</v>
      </c>
      <c r="DM283" s="1508">
        <f t="shared" si="1571"/>
        <v>0</v>
      </c>
      <c r="DN283" s="1508">
        <f t="shared" si="1571"/>
        <v>0</v>
      </c>
      <c r="DO283" s="1508">
        <f t="shared" si="1571"/>
        <v>0</v>
      </c>
      <c r="DP283" s="1508">
        <f t="shared" si="1571"/>
        <v>0</v>
      </c>
      <c r="DQ283" s="1508">
        <f t="shared" si="1571"/>
        <v>0</v>
      </c>
      <c r="DR283" s="1508">
        <f t="shared" si="1571"/>
        <v>0</v>
      </c>
      <c r="DS283" s="1508">
        <f t="shared" si="1571"/>
        <v>0</v>
      </c>
      <c r="DT283" s="1509">
        <f t="shared" si="1571"/>
        <v>0</v>
      </c>
      <c r="DU283" s="1507">
        <f t="shared" si="1571"/>
        <v>0</v>
      </c>
      <c r="DV283" s="1508">
        <f t="shared" si="1571"/>
        <v>0</v>
      </c>
      <c r="DW283" s="1508">
        <f t="shared" si="1571"/>
        <v>0</v>
      </c>
      <c r="DX283" s="1508">
        <f t="shared" si="1571"/>
        <v>0</v>
      </c>
      <c r="DY283" s="1508">
        <f t="shared" si="1571"/>
        <v>0</v>
      </c>
      <c r="DZ283" s="1508">
        <f t="shared" si="1572"/>
        <v>0</v>
      </c>
      <c r="EA283" s="1508">
        <f t="shared" si="1572"/>
        <v>0</v>
      </c>
      <c r="EB283" s="1508">
        <f t="shared" si="1572"/>
        <v>0</v>
      </c>
      <c r="EC283" s="1508">
        <f t="shared" si="1572"/>
        <v>0</v>
      </c>
      <c r="ED283" s="1508">
        <f t="shared" si="1572"/>
        <v>0</v>
      </c>
      <c r="EE283" s="1508">
        <f t="shared" si="1572"/>
        <v>0</v>
      </c>
      <c r="EF283" s="1508">
        <f t="shared" si="1572"/>
        <v>0</v>
      </c>
      <c r="EG283" s="1507">
        <f t="shared" si="1572"/>
        <v>0</v>
      </c>
      <c r="EH283" s="1508">
        <f t="shared" si="1572"/>
        <v>0</v>
      </c>
      <c r="EI283" s="1508">
        <f t="shared" si="1572"/>
        <v>0</v>
      </c>
      <c r="EJ283" s="1508">
        <f t="shared" si="1572"/>
        <v>0</v>
      </c>
      <c r="EK283" s="1508">
        <f t="shared" si="1572"/>
        <v>0</v>
      </c>
      <c r="EL283" s="1508">
        <f t="shared" si="1572"/>
        <v>0</v>
      </c>
      <c r="EM283" s="1508">
        <f t="shared" si="1572"/>
        <v>0</v>
      </c>
      <c r="EN283" s="1508">
        <f t="shared" si="1572"/>
        <v>0</v>
      </c>
      <c r="EO283" s="1508">
        <f t="shared" si="1572"/>
        <v>0</v>
      </c>
      <c r="EP283" s="1508">
        <f t="shared" si="1574"/>
        <v>0</v>
      </c>
      <c r="EQ283" s="1508">
        <f t="shared" si="1574"/>
        <v>0</v>
      </c>
      <c r="ER283" s="1509">
        <f t="shared" si="1574"/>
        <v>0</v>
      </c>
      <c r="ES283" s="1507">
        <f t="shared" si="1574"/>
        <v>0</v>
      </c>
      <c r="ET283" s="1508">
        <f t="shared" si="1574"/>
        <v>0</v>
      </c>
      <c r="EU283" s="1508">
        <f t="shared" si="1574"/>
        <v>0</v>
      </c>
      <c r="EV283" s="1508">
        <f t="shared" si="1574"/>
        <v>0</v>
      </c>
      <c r="EW283" s="1508">
        <f t="shared" si="1574"/>
        <v>0</v>
      </c>
      <c r="EX283" s="1508">
        <f t="shared" si="1574"/>
        <v>0</v>
      </c>
      <c r="EY283" s="1508">
        <f t="shared" si="1574"/>
        <v>0</v>
      </c>
      <c r="EZ283" s="1508">
        <f t="shared" si="1574"/>
        <v>0</v>
      </c>
      <c r="FA283" s="1508">
        <f t="shared" si="1574"/>
        <v>0</v>
      </c>
      <c r="FB283" s="1508">
        <f t="shared" si="1574"/>
        <v>0</v>
      </c>
      <c r="FC283" s="1508">
        <f t="shared" si="1574"/>
        <v>0</v>
      </c>
      <c r="FD283" s="1509">
        <f t="shared" si="1574"/>
        <v>0</v>
      </c>
      <c r="FE283" s="1508">
        <f t="shared" si="1574"/>
        <v>0</v>
      </c>
      <c r="FF283" s="1508">
        <f t="shared" si="1573"/>
        <v>0</v>
      </c>
      <c r="FG283" s="1508">
        <f t="shared" si="1568"/>
        <v>0</v>
      </c>
      <c r="FH283" s="1508">
        <f t="shared" si="1568"/>
        <v>0</v>
      </c>
      <c r="FI283" s="1508">
        <f t="shared" si="1568"/>
        <v>0</v>
      </c>
      <c r="FJ283" s="1508">
        <f t="shared" si="1568"/>
        <v>0</v>
      </c>
      <c r="FK283" s="1508">
        <f t="shared" si="1568"/>
        <v>0</v>
      </c>
      <c r="FL283" s="1508">
        <f t="shared" si="1568"/>
        <v>0</v>
      </c>
      <c r="FM283" s="1508">
        <f t="shared" si="1568"/>
        <v>0</v>
      </c>
      <c r="FN283" s="1508">
        <f t="shared" si="1568"/>
        <v>0</v>
      </c>
      <c r="FO283" s="1508">
        <f t="shared" si="1568"/>
        <v>0</v>
      </c>
      <c r="FP283" s="1509">
        <f t="shared" si="1568"/>
        <v>0</v>
      </c>
      <c r="FQ283" s="1508">
        <f t="shared" si="1568"/>
        <v>0</v>
      </c>
      <c r="FR283" s="1508">
        <f t="shared" si="1568"/>
        <v>0</v>
      </c>
      <c r="FS283" s="1508">
        <f t="shared" si="1568"/>
        <v>0</v>
      </c>
      <c r="FT283" s="1508">
        <f t="shared" si="1568"/>
        <v>0</v>
      </c>
      <c r="FU283" s="1508">
        <f t="shared" si="1568"/>
        <v>0</v>
      </c>
      <c r="FV283" s="1508">
        <f t="shared" si="1568"/>
        <v>0</v>
      </c>
      <c r="FW283" s="1508">
        <f t="shared" si="1527"/>
        <v>0</v>
      </c>
      <c r="FX283" s="1508">
        <f t="shared" si="1527"/>
        <v>0</v>
      </c>
      <c r="FY283" s="1508">
        <f t="shared" si="1527"/>
        <v>0</v>
      </c>
      <c r="FZ283" s="1508">
        <f t="shared" si="1527"/>
        <v>0</v>
      </c>
      <c r="GA283" s="1508">
        <f t="shared" si="1527"/>
        <v>0</v>
      </c>
      <c r="GB283" s="1509">
        <f t="shared" si="1527"/>
        <v>0</v>
      </c>
      <c r="GC283" s="1506"/>
      <c r="GD283" s="1458">
        <f t="shared" si="1377"/>
        <v>1</v>
      </c>
      <c r="GE283" s="1510">
        <f t="shared" si="1557"/>
        <v>0</v>
      </c>
      <c r="GF283" s="1511">
        <f t="shared" si="1557"/>
        <v>0</v>
      </c>
      <c r="GG283" s="1511">
        <f t="shared" si="1557"/>
        <v>0</v>
      </c>
      <c r="GH283" s="1511">
        <f t="shared" si="1557"/>
        <v>0</v>
      </c>
      <c r="GI283" s="1511">
        <f t="shared" si="1557"/>
        <v>0</v>
      </c>
      <c r="GJ283" s="1511">
        <f t="shared" si="1557"/>
        <v>0</v>
      </c>
      <c r="GK283" s="1511">
        <f t="shared" si="1557"/>
        <v>0</v>
      </c>
      <c r="GL283" s="1511">
        <f t="shared" si="1557"/>
        <v>0</v>
      </c>
      <c r="GM283" s="1511">
        <f t="shared" si="1557"/>
        <v>0</v>
      </c>
      <c r="GN283" s="1512">
        <f t="shared" si="1557"/>
        <v>0</v>
      </c>
      <c r="GO283" s="1513">
        <f t="shared" si="1378"/>
        <v>0</v>
      </c>
      <c r="GP283" s="1506"/>
      <c r="GQ283" s="1510">
        <f t="shared" si="1539"/>
        <v>0</v>
      </c>
      <c r="GR283" s="1511">
        <f t="shared" si="1542"/>
        <v>0</v>
      </c>
      <c r="GS283" s="1511">
        <f t="shared" si="1542"/>
        <v>0</v>
      </c>
      <c r="GT283" s="1511">
        <f t="shared" si="1542"/>
        <v>0</v>
      </c>
      <c r="GU283" s="1511">
        <f t="shared" si="1542"/>
        <v>0</v>
      </c>
      <c r="GV283" s="1511">
        <f t="shared" si="1542"/>
        <v>0</v>
      </c>
      <c r="GW283" s="1511">
        <f t="shared" si="1542"/>
        <v>0</v>
      </c>
      <c r="GX283" s="1511">
        <f t="shared" si="1542"/>
        <v>0</v>
      </c>
      <c r="GY283" s="1511">
        <f t="shared" si="1542"/>
        <v>0</v>
      </c>
      <c r="GZ283" s="1512">
        <f t="shared" si="1542"/>
        <v>0</v>
      </c>
      <c r="HA283" s="1513">
        <f t="shared" si="1379"/>
        <v>0</v>
      </c>
      <c r="HB283" s="1506">
        <f t="shared" si="1380"/>
        <v>1</v>
      </c>
      <c r="HC283" s="1506"/>
      <c r="HD283" s="1508">
        <f t="shared" si="1381"/>
        <v>0</v>
      </c>
      <c r="HE283" s="1460">
        <f t="shared" si="1382"/>
        <v>0</v>
      </c>
      <c r="HF283" s="1460">
        <f t="shared" si="1383"/>
        <v>0</v>
      </c>
      <c r="HG283" s="1460">
        <f t="shared" si="1384"/>
        <v>0</v>
      </c>
      <c r="HH283" s="1460">
        <f t="shared" si="1385"/>
        <v>0</v>
      </c>
      <c r="HI283" s="1460">
        <f t="shared" si="1386"/>
        <v>0</v>
      </c>
      <c r="HJ283" s="1460">
        <f t="shared" si="1387"/>
        <v>0</v>
      </c>
      <c r="HK283" s="1460">
        <f t="shared" si="1388"/>
        <v>0</v>
      </c>
      <c r="HL283" s="1460">
        <f t="shared" si="1389"/>
        <v>0</v>
      </c>
      <c r="HM283" s="1460">
        <f t="shared" si="1390"/>
        <v>0</v>
      </c>
      <c r="HN283" s="1460">
        <f t="shared" si="1391"/>
        <v>0</v>
      </c>
      <c r="HO283" s="1460">
        <f t="shared" si="1392"/>
        <v>0</v>
      </c>
      <c r="HP283" s="1460">
        <f t="shared" si="1393"/>
        <v>0</v>
      </c>
      <c r="HQ283" s="1460">
        <f t="shared" si="1394"/>
        <v>0</v>
      </c>
      <c r="HR283" s="1460">
        <f t="shared" si="1395"/>
        <v>0</v>
      </c>
      <c r="HS283" s="1460">
        <f t="shared" si="1396"/>
        <v>0</v>
      </c>
      <c r="HT283" s="1460">
        <f t="shared" si="1397"/>
        <v>0</v>
      </c>
      <c r="HU283" s="1460">
        <f t="shared" si="1398"/>
        <v>0</v>
      </c>
      <c r="HV283" s="1460">
        <f t="shared" si="1399"/>
        <v>0</v>
      </c>
      <c r="HW283" s="1460">
        <f t="shared" si="1400"/>
        <v>0</v>
      </c>
      <c r="HX283" s="1460">
        <f t="shared" si="1401"/>
        <v>0</v>
      </c>
      <c r="HY283" s="1460">
        <f t="shared" si="1402"/>
        <v>0</v>
      </c>
      <c r="HZ283" s="1460">
        <f t="shared" si="1403"/>
        <v>0</v>
      </c>
      <c r="IA283" s="1460">
        <f t="shared" si="1404"/>
        <v>0</v>
      </c>
      <c r="IB283" s="1460">
        <f t="shared" si="1405"/>
        <v>0</v>
      </c>
      <c r="IC283" s="1460">
        <f t="shared" si="1406"/>
        <v>0</v>
      </c>
      <c r="ID283" s="1460">
        <f t="shared" si="1407"/>
        <v>0</v>
      </c>
      <c r="IE283" s="1460">
        <f t="shared" si="1408"/>
        <v>0</v>
      </c>
      <c r="IF283" s="1460">
        <f t="shared" si="1409"/>
        <v>0</v>
      </c>
      <c r="IG283" s="1460">
        <f t="shared" si="1410"/>
        <v>0</v>
      </c>
      <c r="IH283" s="1460">
        <f t="shared" si="1411"/>
        <v>0</v>
      </c>
      <c r="II283" s="1460">
        <f t="shared" si="1412"/>
        <v>0</v>
      </c>
      <c r="IJ283" s="1460">
        <f t="shared" si="1413"/>
        <v>0</v>
      </c>
      <c r="IK283" s="1460">
        <f t="shared" si="1414"/>
        <v>0</v>
      </c>
      <c r="IL283" s="1460">
        <f t="shared" si="1415"/>
        <v>0</v>
      </c>
      <c r="IM283" s="1460">
        <f t="shared" si="1416"/>
        <v>0</v>
      </c>
      <c r="IN283" s="1460">
        <f t="shared" si="1417"/>
        <v>0</v>
      </c>
      <c r="IO283" s="1460">
        <f t="shared" si="1418"/>
        <v>0</v>
      </c>
      <c r="IP283" s="1460">
        <f t="shared" si="1419"/>
        <v>0</v>
      </c>
      <c r="IQ283" s="1460">
        <f t="shared" si="1420"/>
        <v>0</v>
      </c>
      <c r="IR283" s="1460">
        <f t="shared" si="1421"/>
        <v>0</v>
      </c>
      <c r="IS283" s="1460">
        <f t="shared" si="1422"/>
        <v>0</v>
      </c>
      <c r="IT283" s="1460">
        <f t="shared" si="1423"/>
        <v>0</v>
      </c>
      <c r="IU283" s="1460">
        <f t="shared" si="1424"/>
        <v>0</v>
      </c>
      <c r="IV283" s="1460">
        <f t="shared" si="1425"/>
        <v>0</v>
      </c>
      <c r="IW283" s="1460">
        <f t="shared" si="1426"/>
        <v>0</v>
      </c>
      <c r="IX283" s="1460">
        <f t="shared" si="1427"/>
        <v>0</v>
      </c>
      <c r="IY283" s="1460">
        <f t="shared" si="1428"/>
        <v>0</v>
      </c>
      <c r="IZ283" s="1460">
        <f t="shared" si="1429"/>
        <v>0</v>
      </c>
      <c r="JA283" s="1460">
        <f t="shared" si="1430"/>
        <v>0</v>
      </c>
      <c r="JB283" s="1460">
        <f t="shared" si="1431"/>
        <v>0</v>
      </c>
      <c r="JC283" s="1460">
        <f t="shared" si="1432"/>
        <v>0</v>
      </c>
      <c r="JD283" s="1460">
        <f t="shared" si="1433"/>
        <v>0</v>
      </c>
      <c r="JE283" s="1460">
        <f t="shared" si="1434"/>
        <v>0</v>
      </c>
      <c r="JF283" s="1460">
        <f t="shared" si="1435"/>
        <v>0</v>
      </c>
      <c r="JG283" s="1460">
        <f t="shared" si="1436"/>
        <v>0</v>
      </c>
      <c r="JH283" s="1460">
        <f t="shared" si="1437"/>
        <v>0</v>
      </c>
      <c r="JI283" s="1460">
        <f t="shared" si="1438"/>
        <v>0</v>
      </c>
      <c r="JJ283" s="1460">
        <f t="shared" si="1439"/>
        <v>0</v>
      </c>
      <c r="JK283" s="1460">
        <f t="shared" si="1440"/>
        <v>0</v>
      </c>
      <c r="JL283" s="1460">
        <f t="shared" si="1441"/>
        <v>0</v>
      </c>
      <c r="JM283" s="1460">
        <f t="shared" si="1442"/>
        <v>0</v>
      </c>
      <c r="JN283" s="1460">
        <f t="shared" si="1443"/>
        <v>0</v>
      </c>
      <c r="JO283" s="1460">
        <f t="shared" si="1444"/>
        <v>0</v>
      </c>
      <c r="JP283" s="1460">
        <f t="shared" si="1445"/>
        <v>0</v>
      </c>
      <c r="JQ283" s="1460">
        <f t="shared" si="1446"/>
        <v>0</v>
      </c>
      <c r="JR283" s="1460">
        <f t="shared" si="1447"/>
        <v>0</v>
      </c>
      <c r="JS283" s="1460">
        <f t="shared" si="1448"/>
        <v>0</v>
      </c>
      <c r="JT283" s="1460">
        <f t="shared" si="1449"/>
        <v>0</v>
      </c>
      <c r="JU283" s="1460">
        <f t="shared" si="1450"/>
        <v>0</v>
      </c>
      <c r="JV283" s="1460">
        <f t="shared" si="1451"/>
        <v>0</v>
      </c>
      <c r="JW283" s="1460">
        <f t="shared" si="1452"/>
        <v>0</v>
      </c>
      <c r="JX283" s="1460">
        <f t="shared" si="1453"/>
        <v>0</v>
      </c>
      <c r="JY283" s="1460">
        <f t="shared" si="1454"/>
        <v>0</v>
      </c>
      <c r="JZ283" s="1460">
        <f t="shared" si="1455"/>
        <v>0</v>
      </c>
      <c r="KA283" s="1460">
        <f t="shared" si="1456"/>
        <v>0</v>
      </c>
      <c r="KB283" s="1460">
        <f t="shared" si="1457"/>
        <v>0</v>
      </c>
      <c r="KC283" s="1460">
        <f t="shared" si="1458"/>
        <v>0</v>
      </c>
      <c r="KD283" s="1460">
        <f t="shared" si="1459"/>
        <v>0</v>
      </c>
      <c r="KE283" s="1460">
        <f t="shared" si="1460"/>
        <v>0</v>
      </c>
      <c r="KF283" s="1460">
        <f t="shared" si="1461"/>
        <v>0</v>
      </c>
      <c r="KG283" s="1460">
        <f t="shared" si="1462"/>
        <v>0</v>
      </c>
      <c r="KH283" s="1460">
        <f t="shared" si="1463"/>
        <v>0</v>
      </c>
      <c r="KI283" s="1460">
        <f t="shared" si="1464"/>
        <v>0</v>
      </c>
      <c r="KJ283" s="1460">
        <f t="shared" si="1465"/>
        <v>0</v>
      </c>
      <c r="KK283" s="1460">
        <f t="shared" si="1466"/>
        <v>0</v>
      </c>
      <c r="KL283" s="1460">
        <f t="shared" si="1467"/>
        <v>0</v>
      </c>
      <c r="KM283" s="1460">
        <f t="shared" si="1468"/>
        <v>0</v>
      </c>
      <c r="KN283" s="1460">
        <f t="shared" si="1469"/>
        <v>0</v>
      </c>
      <c r="KO283" s="1460">
        <f t="shared" si="1470"/>
        <v>0</v>
      </c>
      <c r="KP283" s="1460">
        <f t="shared" si="1471"/>
        <v>0</v>
      </c>
      <c r="KQ283" s="1460">
        <f t="shared" si="1472"/>
        <v>0</v>
      </c>
      <c r="KR283" s="1460">
        <f t="shared" si="1473"/>
        <v>0</v>
      </c>
      <c r="KS283" s="1460">
        <f t="shared" si="1474"/>
        <v>0</v>
      </c>
      <c r="KT283" s="1460">
        <f t="shared" si="1475"/>
        <v>0</v>
      </c>
      <c r="KU283" s="1460">
        <f t="shared" si="1476"/>
        <v>0</v>
      </c>
      <c r="KV283" s="1460">
        <f t="shared" si="1477"/>
        <v>0</v>
      </c>
      <c r="KW283" s="1460">
        <f t="shared" si="1478"/>
        <v>0</v>
      </c>
      <c r="KX283" s="1460">
        <f t="shared" si="1479"/>
        <v>0</v>
      </c>
      <c r="KY283" s="1460">
        <f t="shared" si="1480"/>
        <v>0</v>
      </c>
      <c r="KZ283" s="1460">
        <f t="shared" si="1481"/>
        <v>0</v>
      </c>
      <c r="LA283" s="1460">
        <f t="shared" si="1482"/>
        <v>0</v>
      </c>
      <c r="LB283" s="1460">
        <f t="shared" si="1483"/>
        <v>0</v>
      </c>
      <c r="LC283" s="1460">
        <f t="shared" si="1484"/>
        <v>0</v>
      </c>
      <c r="LD283" s="1460">
        <f t="shared" si="1485"/>
        <v>0</v>
      </c>
      <c r="LE283" s="1460">
        <f t="shared" si="1486"/>
        <v>0</v>
      </c>
      <c r="LF283" s="1460">
        <f t="shared" si="1487"/>
        <v>0</v>
      </c>
      <c r="LG283" s="1460">
        <f t="shared" si="1488"/>
        <v>0</v>
      </c>
      <c r="LH283" s="1460">
        <f t="shared" si="1489"/>
        <v>0</v>
      </c>
      <c r="LI283" s="1460">
        <f t="shared" si="1490"/>
        <v>0</v>
      </c>
      <c r="LJ283" s="1460">
        <f t="shared" si="1491"/>
        <v>0</v>
      </c>
      <c r="LK283" s="1460">
        <f t="shared" si="1492"/>
        <v>0</v>
      </c>
      <c r="LL283" s="1460">
        <f t="shared" si="1493"/>
        <v>0</v>
      </c>
      <c r="LM283" s="1460">
        <f t="shared" si="1494"/>
        <v>0</v>
      </c>
      <c r="LN283" s="1460">
        <f t="shared" si="1495"/>
        <v>0</v>
      </c>
      <c r="LO283" s="1460">
        <f t="shared" si="1496"/>
        <v>0</v>
      </c>
      <c r="LP283" s="1460">
        <f t="shared" si="1497"/>
        <v>0</v>
      </c>
      <c r="LQ283" s="1460">
        <f t="shared" si="1498"/>
        <v>0</v>
      </c>
      <c r="LR283" s="1460">
        <f t="shared" si="1499"/>
        <v>0</v>
      </c>
      <c r="LS283" s="1460">
        <f t="shared" si="1500"/>
        <v>0</v>
      </c>
      <c r="LW283" s="1467">
        <f t="shared" si="1501"/>
        <v>0</v>
      </c>
      <c r="LX283" s="1467">
        <f t="shared" si="1502"/>
        <v>0</v>
      </c>
      <c r="LY283" s="1467">
        <f t="shared" si="1503"/>
        <v>0</v>
      </c>
      <c r="LZ283" s="1467">
        <f t="shared" si="1504"/>
        <v>0</v>
      </c>
      <c r="MA283" s="1506"/>
      <c r="MB283" s="1460">
        <f t="shared" si="1505"/>
        <v>0</v>
      </c>
      <c r="MC283" s="1460">
        <f t="shared" si="1560"/>
        <v>0</v>
      </c>
      <c r="MD283" s="1460">
        <f t="shared" si="1560"/>
        <v>0</v>
      </c>
      <c r="ME283" s="1460">
        <f t="shared" si="1560"/>
        <v>0</v>
      </c>
      <c r="MF283" s="1460">
        <f t="shared" si="1560"/>
        <v>0</v>
      </c>
      <c r="MG283" s="1460">
        <f t="shared" si="1560"/>
        <v>0</v>
      </c>
      <c r="MH283" s="1460">
        <f t="shared" si="1560"/>
        <v>0</v>
      </c>
      <c r="MI283" s="1460">
        <f t="shared" si="1560"/>
        <v>0</v>
      </c>
      <c r="MJ283" s="1460">
        <f t="shared" si="1560"/>
        <v>0</v>
      </c>
      <c r="MK283" s="1460">
        <f t="shared" si="1560"/>
        <v>0</v>
      </c>
      <c r="ML283" s="1460">
        <f t="shared" si="1560"/>
        <v>0</v>
      </c>
      <c r="MM283" s="1460">
        <f t="shared" si="1560"/>
        <v>0</v>
      </c>
      <c r="MN283" s="1460">
        <f t="shared" si="1560"/>
        <v>0</v>
      </c>
      <c r="MO283" s="1460">
        <f t="shared" si="1560"/>
        <v>0</v>
      </c>
      <c r="MP283" s="1460">
        <f t="shared" si="1560"/>
        <v>0</v>
      </c>
      <c r="MQ283" s="1460">
        <f t="shared" si="1560"/>
        <v>0</v>
      </c>
      <c r="MR283" s="1460">
        <f t="shared" si="1560"/>
        <v>0</v>
      </c>
      <c r="MS283" s="1460">
        <f t="shared" si="1565"/>
        <v>0</v>
      </c>
      <c r="MT283" s="1460">
        <f t="shared" si="1565"/>
        <v>0</v>
      </c>
      <c r="MU283" s="1460">
        <f t="shared" si="1565"/>
        <v>0</v>
      </c>
      <c r="MV283" s="1460">
        <f t="shared" si="1565"/>
        <v>0</v>
      </c>
      <c r="MW283" s="1460">
        <f t="shared" si="1565"/>
        <v>0</v>
      </c>
      <c r="MX283" s="1460">
        <f t="shared" si="1565"/>
        <v>0</v>
      </c>
      <c r="MY283" s="1460">
        <f t="shared" si="1565"/>
        <v>0</v>
      </c>
      <c r="MZ283" s="1460">
        <f t="shared" si="1565"/>
        <v>0</v>
      </c>
      <c r="NA283" s="1460">
        <f t="shared" si="1565"/>
        <v>0</v>
      </c>
      <c r="NB283" s="1460">
        <f t="shared" si="1565"/>
        <v>0</v>
      </c>
      <c r="NC283" s="1460">
        <f t="shared" si="1565"/>
        <v>0</v>
      </c>
      <c r="ND283" s="1460">
        <f t="shared" si="1565"/>
        <v>0</v>
      </c>
      <c r="NE283" s="1460">
        <f t="shared" si="1565"/>
        <v>0</v>
      </c>
      <c r="NF283" s="1460">
        <f t="shared" si="1565"/>
        <v>0</v>
      </c>
      <c r="NG283" s="1460">
        <f t="shared" si="1565"/>
        <v>0</v>
      </c>
      <c r="NH283" s="1460">
        <f t="shared" si="1565"/>
        <v>0</v>
      </c>
      <c r="NI283" s="1460">
        <f t="shared" si="1566"/>
        <v>0</v>
      </c>
      <c r="NJ283" s="1460">
        <f t="shared" si="1566"/>
        <v>0</v>
      </c>
      <c r="NK283" s="1460">
        <f t="shared" si="1566"/>
        <v>0</v>
      </c>
      <c r="NL283" s="1460">
        <f t="shared" si="1566"/>
        <v>0</v>
      </c>
      <c r="NM283" s="1460">
        <f t="shared" si="1566"/>
        <v>0</v>
      </c>
      <c r="NN283" s="1460">
        <f t="shared" si="1566"/>
        <v>0</v>
      </c>
      <c r="NO283" s="1460">
        <f t="shared" si="1566"/>
        <v>0</v>
      </c>
      <c r="NP283" s="1460">
        <f t="shared" si="1566"/>
        <v>0</v>
      </c>
      <c r="NQ283" s="1460">
        <f t="shared" si="1566"/>
        <v>0</v>
      </c>
      <c r="NR283" s="1460">
        <f t="shared" si="1566"/>
        <v>0</v>
      </c>
      <c r="NS283" s="1460">
        <f t="shared" si="1566"/>
        <v>0</v>
      </c>
      <c r="NT283" s="1460">
        <f t="shared" si="1566"/>
        <v>0</v>
      </c>
      <c r="NU283" s="1460">
        <f t="shared" si="1566"/>
        <v>0</v>
      </c>
      <c r="NV283" s="1460">
        <f t="shared" si="1566"/>
        <v>0</v>
      </c>
      <c r="NW283" s="1460">
        <f t="shared" si="1566"/>
        <v>0</v>
      </c>
      <c r="NX283" s="1460">
        <f t="shared" si="1566"/>
        <v>0</v>
      </c>
      <c r="NY283" s="1460">
        <f t="shared" si="1567"/>
        <v>0</v>
      </c>
      <c r="NZ283" s="1460">
        <f t="shared" si="1567"/>
        <v>0</v>
      </c>
      <c r="OA283" s="1460">
        <f t="shared" si="1567"/>
        <v>0</v>
      </c>
      <c r="OB283" s="1460">
        <f t="shared" si="1567"/>
        <v>0</v>
      </c>
      <c r="OC283" s="1460">
        <f t="shared" si="1567"/>
        <v>0</v>
      </c>
      <c r="OD283" s="1460">
        <f t="shared" si="1567"/>
        <v>0</v>
      </c>
      <c r="OE283" s="1460">
        <f t="shared" si="1567"/>
        <v>0</v>
      </c>
      <c r="OF283" s="1460">
        <f t="shared" si="1567"/>
        <v>0</v>
      </c>
      <c r="OG283" s="1460">
        <f t="shared" si="1567"/>
        <v>0</v>
      </c>
      <c r="OH283" s="1460">
        <f t="shared" si="1567"/>
        <v>0</v>
      </c>
      <c r="OI283" s="1460">
        <f t="shared" si="1567"/>
        <v>0</v>
      </c>
      <c r="OJ283" s="1460">
        <f t="shared" si="1567"/>
        <v>0</v>
      </c>
      <c r="OK283" s="1460">
        <f t="shared" si="1567"/>
        <v>0</v>
      </c>
      <c r="OL283" s="1460">
        <f t="shared" si="1567"/>
        <v>0</v>
      </c>
      <c r="OM283" s="1460">
        <f t="shared" si="1567"/>
        <v>0</v>
      </c>
      <c r="ON283" s="1460">
        <f t="shared" si="1567"/>
        <v>0</v>
      </c>
      <c r="OO283" s="1460">
        <f t="shared" si="1513"/>
        <v>0</v>
      </c>
      <c r="OP283" s="1460">
        <f t="shared" si="1513"/>
        <v>0</v>
      </c>
      <c r="OQ283" s="1460">
        <f t="shared" si="1513"/>
        <v>0</v>
      </c>
      <c r="OR283" s="1460">
        <f t="shared" si="1513"/>
        <v>0</v>
      </c>
      <c r="OS283" s="1460">
        <f t="shared" si="1513"/>
        <v>0</v>
      </c>
      <c r="OT283" s="1460">
        <f t="shared" si="1513"/>
        <v>0</v>
      </c>
      <c r="OU283" s="1460">
        <f t="shared" si="1513"/>
        <v>0</v>
      </c>
      <c r="OV283" s="1460">
        <f t="shared" si="1513"/>
        <v>0</v>
      </c>
      <c r="OW283" s="1460">
        <f t="shared" si="1513"/>
        <v>0</v>
      </c>
      <c r="OX283" s="1460">
        <f t="shared" si="1513"/>
        <v>0</v>
      </c>
      <c r="OY283" s="1460">
        <f t="shared" si="1513"/>
        <v>0</v>
      </c>
      <c r="OZ283" s="1460">
        <f t="shared" si="1513"/>
        <v>0</v>
      </c>
      <c r="PA283" s="1460">
        <f t="shared" si="1562"/>
        <v>0</v>
      </c>
      <c r="PB283" s="1460">
        <f t="shared" si="1562"/>
        <v>0</v>
      </c>
      <c r="PC283" s="1460">
        <f t="shared" si="1562"/>
        <v>0</v>
      </c>
      <c r="PD283" s="1460">
        <f t="shared" si="1562"/>
        <v>0</v>
      </c>
      <c r="PE283" s="1460">
        <f t="shared" si="1562"/>
        <v>0</v>
      </c>
      <c r="PF283" s="1460">
        <f t="shared" si="1563"/>
        <v>0</v>
      </c>
      <c r="PG283" s="1460">
        <f t="shared" si="1563"/>
        <v>0</v>
      </c>
      <c r="PH283" s="1460">
        <f t="shared" si="1563"/>
        <v>0</v>
      </c>
      <c r="PI283" s="1460">
        <f t="shared" si="1563"/>
        <v>0</v>
      </c>
      <c r="PJ283" s="1460">
        <f t="shared" si="1563"/>
        <v>0</v>
      </c>
      <c r="PK283" s="1460">
        <f t="shared" si="1563"/>
        <v>0</v>
      </c>
      <c r="PL283" s="1460">
        <f t="shared" si="1563"/>
        <v>0</v>
      </c>
      <c r="PM283" s="1460">
        <f t="shared" si="1563"/>
        <v>0</v>
      </c>
      <c r="PN283" s="1460">
        <f t="shared" si="1563"/>
        <v>0</v>
      </c>
      <c r="PO283" s="1460">
        <f t="shared" si="1563"/>
        <v>0</v>
      </c>
      <c r="PP283" s="1460">
        <f t="shared" si="1563"/>
        <v>0</v>
      </c>
      <c r="PQ283" s="1460">
        <f t="shared" si="1563"/>
        <v>0</v>
      </c>
      <c r="PR283" s="1460">
        <f t="shared" si="1563"/>
        <v>0</v>
      </c>
      <c r="PS283" s="1460">
        <f t="shared" si="1563"/>
        <v>0</v>
      </c>
      <c r="PT283" s="1460">
        <f t="shared" si="1563"/>
        <v>0</v>
      </c>
      <c r="PU283" s="1460">
        <f t="shared" si="1563"/>
        <v>0</v>
      </c>
      <c r="PV283" s="1460">
        <f t="shared" si="1564"/>
        <v>0</v>
      </c>
      <c r="PW283" s="1460">
        <f t="shared" si="1564"/>
        <v>0</v>
      </c>
      <c r="PX283" s="1460">
        <f t="shared" si="1564"/>
        <v>0</v>
      </c>
      <c r="PY283" s="1460">
        <f t="shared" si="1564"/>
        <v>0</v>
      </c>
      <c r="PZ283" s="1460">
        <f t="shared" si="1564"/>
        <v>0</v>
      </c>
      <c r="QA283" s="1460">
        <f t="shared" si="1564"/>
        <v>0</v>
      </c>
      <c r="QB283" s="1460">
        <f t="shared" si="1564"/>
        <v>0</v>
      </c>
      <c r="QC283" s="1460">
        <f t="shared" si="1564"/>
        <v>0</v>
      </c>
      <c r="QD283" s="1460">
        <f t="shared" si="1564"/>
        <v>0</v>
      </c>
      <c r="QE283" s="1460">
        <f t="shared" si="1564"/>
        <v>0</v>
      </c>
      <c r="QF283" s="1460">
        <f t="shared" si="1564"/>
        <v>0</v>
      </c>
      <c r="QG283" s="1460">
        <f t="shared" si="1564"/>
        <v>0</v>
      </c>
      <c r="QH283" s="1460">
        <f t="shared" si="1564"/>
        <v>0</v>
      </c>
      <c r="QI283" s="1460">
        <f t="shared" si="1564"/>
        <v>0</v>
      </c>
      <c r="QJ283" s="1460">
        <f t="shared" si="1564"/>
        <v>0</v>
      </c>
      <c r="QK283" s="1460">
        <f t="shared" si="1564"/>
        <v>0</v>
      </c>
      <c r="QL283" s="1460">
        <f t="shared" si="1532"/>
        <v>0</v>
      </c>
      <c r="QM283" s="1460">
        <f t="shared" si="1532"/>
        <v>0</v>
      </c>
      <c r="QN283" s="1460">
        <f t="shared" si="1532"/>
        <v>0</v>
      </c>
      <c r="QO283" s="1460">
        <f t="shared" si="1532"/>
        <v>0</v>
      </c>
      <c r="QP283" s="1460">
        <f t="shared" si="1532"/>
        <v>0</v>
      </c>
      <c r="QQ283" s="1460">
        <f t="shared" si="1532"/>
        <v>0</v>
      </c>
    </row>
    <row r="284" spans="1:459" s="1466" customFormat="1" ht="22.5" customHeight="1">
      <c r="A284" s="1468"/>
      <c r="B284" s="1469"/>
      <c r="C284" s="1469"/>
      <c r="D284" s="1470"/>
      <c r="E284" s="1471"/>
      <c r="F284" s="1472"/>
      <c r="G284" s="1472"/>
      <c r="H284" s="1473">
        <f t="shared" si="1342"/>
        <v>0</v>
      </c>
      <c r="I284" s="1474">
        <v>0</v>
      </c>
      <c r="J284" s="1475">
        <f t="shared" si="1556"/>
        <v>0</v>
      </c>
      <c r="K284" s="1476">
        <v>0</v>
      </c>
      <c r="L284" s="1477">
        <f t="shared" si="1343"/>
        <v>0</v>
      </c>
      <c r="M284" s="1477">
        <f t="shared" si="1344"/>
        <v>0</v>
      </c>
      <c r="N284" s="1478"/>
      <c r="O284" s="1479">
        <v>0</v>
      </c>
      <c r="P284" s="1480">
        <v>0</v>
      </c>
      <c r="Q284" s="1828">
        <v>0</v>
      </c>
      <c r="R284" s="1831">
        <f t="shared" si="1345"/>
        <v>0</v>
      </c>
      <c r="S284" s="1481">
        <f>IF(AND(SUM(O284:Q284)=0,N284="NNN"),MIN('Operating History and Pro Forma'!$M$33,'Operating History and Pro Forma'!$T$15)*D284,SUM(O284:Q284)*D284)</f>
        <v>0</v>
      </c>
      <c r="T284" s="1482">
        <f t="shared" si="1346"/>
        <v>0</v>
      </c>
      <c r="U284" s="1483">
        <f t="shared" si="1347"/>
        <v>0</v>
      </c>
      <c r="V284" s="1480"/>
      <c r="W284" s="1514"/>
      <c r="X284" s="1486" t="str">
        <f t="shared" si="1348"/>
        <v/>
      </c>
      <c r="Y284" s="1487">
        <f t="shared" si="1349"/>
        <v>0</v>
      </c>
      <c r="Z284" s="1488"/>
      <c r="AA284" s="1488"/>
      <c r="AB284" s="1488"/>
      <c r="AC284" s="1488"/>
      <c r="AD284" s="1489">
        <f t="shared" si="1350"/>
        <v>0</v>
      </c>
      <c r="AE284" s="1490" t="str">
        <f t="shared" si="1351"/>
        <v/>
      </c>
      <c r="AF284" s="1491">
        <f t="shared" si="1352"/>
        <v>0</v>
      </c>
      <c r="AG284" s="1492">
        <f t="shared" si="1353"/>
        <v>0</v>
      </c>
      <c r="AH284" s="1493">
        <f t="shared" si="1526"/>
        <v>0</v>
      </c>
      <c r="AI284" s="1493">
        <f t="shared" si="1526"/>
        <v>0</v>
      </c>
      <c r="AJ284" s="1494">
        <f t="shared" si="1526"/>
        <v>0</v>
      </c>
      <c r="AK284" s="1494">
        <f t="shared" si="1526"/>
        <v>0</v>
      </c>
      <c r="AL284" s="1495">
        <f t="shared" si="1526"/>
        <v>0</v>
      </c>
      <c r="AM284" s="1496">
        <f t="shared" si="1526"/>
        <v>0</v>
      </c>
      <c r="AN284" s="1497">
        <f t="shared" si="1555"/>
        <v>0</v>
      </c>
      <c r="AO284" s="1498">
        <f t="shared" si="1561"/>
        <v>0</v>
      </c>
      <c r="AP284" s="1499">
        <f t="shared" si="1354"/>
        <v>0</v>
      </c>
      <c r="AQ284" s="1500">
        <f t="shared" si="1355"/>
        <v>0</v>
      </c>
      <c r="AR284" s="1501">
        <f t="shared" si="1356"/>
        <v>0</v>
      </c>
      <c r="AS284" s="1498">
        <f t="shared" si="1558"/>
        <v>0</v>
      </c>
      <c r="AT284" s="1501">
        <f t="shared" si="1357"/>
        <v>0</v>
      </c>
      <c r="AU284" s="1498">
        <f t="shared" si="1358"/>
        <v>1</v>
      </c>
      <c r="AV284" s="1498">
        <f t="shared" si="1359"/>
        <v>2</v>
      </c>
      <c r="AW284" s="1499">
        <f t="shared" si="1360"/>
        <v>0</v>
      </c>
      <c r="AX284" s="1502">
        <f t="shared" si="1361"/>
        <v>0</v>
      </c>
      <c r="AY284" s="1503">
        <f t="shared" si="1362"/>
        <v>0</v>
      </c>
      <c r="AZ284" s="1498">
        <f t="shared" si="1363"/>
        <v>2</v>
      </c>
      <c r="BA284" s="1498">
        <f t="shared" si="1364"/>
        <v>3</v>
      </c>
      <c r="BB284" s="1499">
        <f t="shared" si="1365"/>
        <v>0</v>
      </c>
      <c r="BC284" s="1502">
        <f t="shared" si="1366"/>
        <v>0</v>
      </c>
      <c r="BD284" s="1503">
        <f t="shared" si="1367"/>
        <v>0</v>
      </c>
      <c r="BE284" s="1498">
        <f t="shared" si="1368"/>
        <v>3</v>
      </c>
      <c r="BF284" s="1498">
        <f t="shared" si="1369"/>
        <v>4</v>
      </c>
      <c r="BG284" s="1499">
        <f t="shared" si="1370"/>
        <v>0</v>
      </c>
      <c r="BH284" s="1502">
        <f t="shared" si="1371"/>
        <v>0</v>
      </c>
      <c r="BI284" s="1502">
        <f t="shared" si="1372"/>
        <v>0</v>
      </c>
      <c r="BJ284" s="1504">
        <f t="shared" si="1373"/>
        <v>1900</v>
      </c>
      <c r="BK284" s="1505" t="str">
        <f t="shared" si="1374"/>
        <v/>
      </c>
      <c r="BL284" s="1506"/>
      <c r="BM284" s="1507">
        <f t="shared" si="1375"/>
        <v>0</v>
      </c>
      <c r="BN284" s="1508">
        <f t="shared" si="1559"/>
        <v>0</v>
      </c>
      <c r="BO284" s="1508">
        <f t="shared" si="1559"/>
        <v>0</v>
      </c>
      <c r="BP284" s="1508">
        <f t="shared" si="1559"/>
        <v>0</v>
      </c>
      <c r="BQ284" s="1508">
        <f t="shared" si="1559"/>
        <v>0</v>
      </c>
      <c r="BR284" s="1508">
        <f t="shared" si="1559"/>
        <v>0</v>
      </c>
      <c r="BS284" s="1508">
        <f t="shared" si="1559"/>
        <v>0</v>
      </c>
      <c r="BT284" s="1508">
        <f t="shared" si="1559"/>
        <v>0</v>
      </c>
      <c r="BU284" s="1508">
        <f t="shared" si="1559"/>
        <v>0</v>
      </c>
      <c r="BV284" s="1508">
        <f t="shared" si="1559"/>
        <v>0</v>
      </c>
      <c r="BW284" s="1508">
        <f t="shared" si="1559"/>
        <v>0</v>
      </c>
      <c r="BX284" s="1508">
        <f t="shared" si="1559"/>
        <v>0</v>
      </c>
      <c r="BY284" s="1507">
        <f t="shared" si="1559"/>
        <v>0</v>
      </c>
      <c r="BZ284" s="1508">
        <f t="shared" si="1559"/>
        <v>0</v>
      </c>
      <c r="CA284" s="1508">
        <f t="shared" si="1559"/>
        <v>0</v>
      </c>
      <c r="CB284" s="1508">
        <f t="shared" si="1559"/>
        <v>0</v>
      </c>
      <c r="CC284" s="1508">
        <f t="shared" si="1559"/>
        <v>0</v>
      </c>
      <c r="CD284" s="1508">
        <f t="shared" si="1569"/>
        <v>0</v>
      </c>
      <c r="CE284" s="1508">
        <f t="shared" si="1569"/>
        <v>0</v>
      </c>
      <c r="CF284" s="1508">
        <f t="shared" si="1569"/>
        <v>0</v>
      </c>
      <c r="CG284" s="1508">
        <f t="shared" si="1569"/>
        <v>0</v>
      </c>
      <c r="CH284" s="1508">
        <f t="shared" si="1569"/>
        <v>0</v>
      </c>
      <c r="CI284" s="1508">
        <f t="shared" si="1569"/>
        <v>0</v>
      </c>
      <c r="CJ284" s="1509">
        <f t="shared" si="1569"/>
        <v>0</v>
      </c>
      <c r="CK284" s="1507">
        <f t="shared" si="1569"/>
        <v>0</v>
      </c>
      <c r="CL284" s="1508">
        <f t="shared" si="1569"/>
        <v>0</v>
      </c>
      <c r="CM284" s="1508">
        <f t="shared" si="1569"/>
        <v>0</v>
      </c>
      <c r="CN284" s="1508">
        <f t="shared" si="1569"/>
        <v>0</v>
      </c>
      <c r="CO284" s="1508">
        <f t="shared" si="1569"/>
        <v>0</v>
      </c>
      <c r="CP284" s="1508">
        <f t="shared" si="1569"/>
        <v>0</v>
      </c>
      <c r="CQ284" s="1508">
        <f t="shared" si="1569"/>
        <v>0</v>
      </c>
      <c r="CR284" s="1508">
        <f t="shared" si="1569"/>
        <v>0</v>
      </c>
      <c r="CS284" s="1508">
        <f t="shared" si="1569"/>
        <v>0</v>
      </c>
      <c r="CT284" s="1508">
        <f t="shared" si="1570"/>
        <v>0</v>
      </c>
      <c r="CU284" s="1508">
        <f t="shared" si="1570"/>
        <v>0</v>
      </c>
      <c r="CV284" s="1509">
        <f t="shared" si="1570"/>
        <v>0</v>
      </c>
      <c r="CW284" s="1508">
        <f t="shared" si="1570"/>
        <v>0</v>
      </c>
      <c r="CX284" s="1508">
        <f t="shared" si="1570"/>
        <v>0</v>
      </c>
      <c r="CY284" s="1508">
        <f t="shared" si="1570"/>
        <v>0</v>
      </c>
      <c r="CZ284" s="1508">
        <f t="shared" si="1570"/>
        <v>0</v>
      </c>
      <c r="DA284" s="1508">
        <f t="shared" si="1570"/>
        <v>0</v>
      </c>
      <c r="DB284" s="1508">
        <f t="shared" si="1570"/>
        <v>0</v>
      </c>
      <c r="DC284" s="1508">
        <f t="shared" si="1570"/>
        <v>0</v>
      </c>
      <c r="DD284" s="1508">
        <f t="shared" si="1570"/>
        <v>0</v>
      </c>
      <c r="DE284" s="1508">
        <f t="shared" si="1570"/>
        <v>0</v>
      </c>
      <c r="DF284" s="1508">
        <f t="shared" si="1570"/>
        <v>0</v>
      </c>
      <c r="DG284" s="1508">
        <f t="shared" si="1570"/>
        <v>0</v>
      </c>
      <c r="DH284" s="1509">
        <f t="shared" si="1570"/>
        <v>0</v>
      </c>
      <c r="DI284" s="1508">
        <f t="shared" si="1570"/>
        <v>0</v>
      </c>
      <c r="DJ284" s="1508">
        <f t="shared" si="1571"/>
        <v>0</v>
      </c>
      <c r="DK284" s="1508">
        <f t="shared" si="1571"/>
        <v>0</v>
      </c>
      <c r="DL284" s="1508">
        <f t="shared" si="1571"/>
        <v>0</v>
      </c>
      <c r="DM284" s="1508">
        <f t="shared" si="1571"/>
        <v>0</v>
      </c>
      <c r="DN284" s="1508">
        <f t="shared" si="1571"/>
        <v>0</v>
      </c>
      <c r="DO284" s="1508">
        <f t="shared" si="1571"/>
        <v>0</v>
      </c>
      <c r="DP284" s="1508">
        <f t="shared" si="1571"/>
        <v>0</v>
      </c>
      <c r="DQ284" s="1508">
        <f t="shared" si="1571"/>
        <v>0</v>
      </c>
      <c r="DR284" s="1508">
        <f t="shared" si="1571"/>
        <v>0</v>
      </c>
      <c r="DS284" s="1508">
        <f t="shared" si="1571"/>
        <v>0</v>
      </c>
      <c r="DT284" s="1509">
        <f t="shared" si="1571"/>
        <v>0</v>
      </c>
      <c r="DU284" s="1507">
        <f t="shared" si="1571"/>
        <v>0</v>
      </c>
      <c r="DV284" s="1508">
        <f t="shared" si="1571"/>
        <v>0</v>
      </c>
      <c r="DW284" s="1508">
        <f t="shared" si="1571"/>
        <v>0</v>
      </c>
      <c r="DX284" s="1508">
        <f t="shared" si="1571"/>
        <v>0</v>
      </c>
      <c r="DY284" s="1508">
        <f t="shared" si="1571"/>
        <v>0</v>
      </c>
      <c r="DZ284" s="1508">
        <f t="shared" si="1572"/>
        <v>0</v>
      </c>
      <c r="EA284" s="1508">
        <f t="shared" si="1572"/>
        <v>0</v>
      </c>
      <c r="EB284" s="1508">
        <f t="shared" si="1572"/>
        <v>0</v>
      </c>
      <c r="EC284" s="1508">
        <f t="shared" si="1572"/>
        <v>0</v>
      </c>
      <c r="ED284" s="1508">
        <f t="shared" si="1572"/>
        <v>0</v>
      </c>
      <c r="EE284" s="1508">
        <f t="shared" si="1572"/>
        <v>0</v>
      </c>
      <c r="EF284" s="1508">
        <f t="shared" si="1572"/>
        <v>0</v>
      </c>
      <c r="EG284" s="1507">
        <f t="shared" si="1572"/>
        <v>0</v>
      </c>
      <c r="EH284" s="1508">
        <f t="shared" si="1572"/>
        <v>0</v>
      </c>
      <c r="EI284" s="1508">
        <f t="shared" si="1572"/>
        <v>0</v>
      </c>
      <c r="EJ284" s="1508">
        <f t="shared" si="1572"/>
        <v>0</v>
      </c>
      <c r="EK284" s="1508">
        <f t="shared" si="1572"/>
        <v>0</v>
      </c>
      <c r="EL284" s="1508">
        <f t="shared" si="1572"/>
        <v>0</v>
      </c>
      <c r="EM284" s="1508">
        <f t="shared" si="1572"/>
        <v>0</v>
      </c>
      <c r="EN284" s="1508">
        <f t="shared" si="1572"/>
        <v>0</v>
      </c>
      <c r="EO284" s="1508">
        <f t="shared" si="1572"/>
        <v>0</v>
      </c>
      <c r="EP284" s="1508">
        <f t="shared" si="1574"/>
        <v>0</v>
      </c>
      <c r="EQ284" s="1508">
        <f t="shared" si="1574"/>
        <v>0</v>
      </c>
      <c r="ER284" s="1509">
        <f t="shared" si="1574"/>
        <v>0</v>
      </c>
      <c r="ES284" s="1507">
        <f t="shared" si="1574"/>
        <v>0</v>
      </c>
      <c r="ET284" s="1508">
        <f t="shared" si="1574"/>
        <v>0</v>
      </c>
      <c r="EU284" s="1508">
        <f t="shared" si="1574"/>
        <v>0</v>
      </c>
      <c r="EV284" s="1508">
        <f t="shared" si="1574"/>
        <v>0</v>
      </c>
      <c r="EW284" s="1508">
        <f t="shared" si="1574"/>
        <v>0</v>
      </c>
      <c r="EX284" s="1508">
        <f t="shared" si="1574"/>
        <v>0</v>
      </c>
      <c r="EY284" s="1508">
        <f t="shared" si="1574"/>
        <v>0</v>
      </c>
      <c r="EZ284" s="1508">
        <f t="shared" si="1574"/>
        <v>0</v>
      </c>
      <c r="FA284" s="1508">
        <f t="shared" si="1574"/>
        <v>0</v>
      </c>
      <c r="FB284" s="1508">
        <f t="shared" si="1574"/>
        <v>0</v>
      </c>
      <c r="FC284" s="1508">
        <f t="shared" si="1574"/>
        <v>0</v>
      </c>
      <c r="FD284" s="1509">
        <f t="shared" si="1574"/>
        <v>0</v>
      </c>
      <c r="FE284" s="1508">
        <f t="shared" si="1574"/>
        <v>0</v>
      </c>
      <c r="FF284" s="1508">
        <f t="shared" si="1573"/>
        <v>0</v>
      </c>
      <c r="FG284" s="1508">
        <f t="shared" si="1568"/>
        <v>0</v>
      </c>
      <c r="FH284" s="1508">
        <f t="shared" si="1568"/>
        <v>0</v>
      </c>
      <c r="FI284" s="1508">
        <f t="shared" si="1568"/>
        <v>0</v>
      </c>
      <c r="FJ284" s="1508">
        <f t="shared" si="1568"/>
        <v>0</v>
      </c>
      <c r="FK284" s="1508">
        <f t="shared" si="1568"/>
        <v>0</v>
      </c>
      <c r="FL284" s="1508">
        <f t="shared" si="1568"/>
        <v>0</v>
      </c>
      <c r="FM284" s="1508">
        <f t="shared" si="1568"/>
        <v>0</v>
      </c>
      <c r="FN284" s="1508">
        <f t="shared" si="1568"/>
        <v>0</v>
      </c>
      <c r="FO284" s="1508">
        <f t="shared" si="1568"/>
        <v>0</v>
      </c>
      <c r="FP284" s="1509">
        <f t="shared" si="1568"/>
        <v>0</v>
      </c>
      <c r="FQ284" s="1508">
        <f t="shared" si="1568"/>
        <v>0</v>
      </c>
      <c r="FR284" s="1508">
        <f t="shared" si="1568"/>
        <v>0</v>
      </c>
      <c r="FS284" s="1508">
        <f t="shared" si="1568"/>
        <v>0</v>
      </c>
      <c r="FT284" s="1508">
        <f t="shared" si="1568"/>
        <v>0</v>
      </c>
      <c r="FU284" s="1508">
        <f t="shared" si="1568"/>
        <v>0</v>
      </c>
      <c r="FV284" s="1508">
        <f t="shared" si="1568"/>
        <v>0</v>
      </c>
      <c r="FW284" s="1508">
        <f t="shared" si="1527"/>
        <v>0</v>
      </c>
      <c r="FX284" s="1508">
        <f t="shared" si="1527"/>
        <v>0</v>
      </c>
      <c r="FY284" s="1508">
        <f t="shared" si="1527"/>
        <v>0</v>
      </c>
      <c r="FZ284" s="1508">
        <f t="shared" si="1527"/>
        <v>0</v>
      </c>
      <c r="GA284" s="1508">
        <f t="shared" si="1527"/>
        <v>0</v>
      </c>
      <c r="GB284" s="1509">
        <f t="shared" si="1527"/>
        <v>0</v>
      </c>
      <c r="GC284" s="1506"/>
      <c r="GD284" s="1458">
        <f t="shared" si="1377"/>
        <v>1</v>
      </c>
      <c r="GE284" s="1510">
        <f t="shared" si="1557"/>
        <v>0</v>
      </c>
      <c r="GF284" s="1511">
        <f t="shared" si="1557"/>
        <v>0</v>
      </c>
      <c r="GG284" s="1511">
        <f t="shared" si="1557"/>
        <v>0</v>
      </c>
      <c r="GH284" s="1511">
        <f t="shared" si="1557"/>
        <v>0</v>
      </c>
      <c r="GI284" s="1511">
        <f t="shared" si="1557"/>
        <v>0</v>
      </c>
      <c r="GJ284" s="1511">
        <f t="shared" si="1557"/>
        <v>0</v>
      </c>
      <c r="GK284" s="1511">
        <f t="shared" si="1557"/>
        <v>0</v>
      </c>
      <c r="GL284" s="1511">
        <f t="shared" si="1557"/>
        <v>0</v>
      </c>
      <c r="GM284" s="1511">
        <f t="shared" si="1557"/>
        <v>0</v>
      </c>
      <c r="GN284" s="1512">
        <f t="shared" si="1557"/>
        <v>0</v>
      </c>
      <c r="GO284" s="1513">
        <f t="shared" si="1378"/>
        <v>0</v>
      </c>
      <c r="GP284" s="1506"/>
      <c r="GQ284" s="1510">
        <f t="shared" si="1539"/>
        <v>0</v>
      </c>
      <c r="GR284" s="1511">
        <f t="shared" si="1542"/>
        <v>0</v>
      </c>
      <c r="GS284" s="1511">
        <f t="shared" ref="GR284:GZ288" si="1575">IF(ROUNDUP($AU284/12,0)=GS$11,$U284,IF(ROUNDUP($AZ284/12,0)=GS$11,$D284*$AW284+INDEX($HD284:$LS284,1,$AZ284-1)*12,IF(ROUNDUP($BE284/12,0)=GS$11,$D284*$BB284+INDEX($HD284:$LS284,1,$BE284-1)*12,IF(ROUNDUP($AN284/12,0)=GS$11,$U284,0))))</f>
        <v>0</v>
      </c>
      <c r="GT284" s="1511">
        <f t="shared" si="1575"/>
        <v>0</v>
      </c>
      <c r="GU284" s="1511">
        <f t="shared" si="1575"/>
        <v>0</v>
      </c>
      <c r="GV284" s="1511">
        <f t="shared" si="1575"/>
        <v>0</v>
      </c>
      <c r="GW284" s="1511">
        <f t="shared" si="1575"/>
        <v>0</v>
      </c>
      <c r="GX284" s="1511">
        <f t="shared" si="1575"/>
        <v>0</v>
      </c>
      <c r="GY284" s="1511">
        <f t="shared" si="1575"/>
        <v>0</v>
      </c>
      <c r="GZ284" s="1512">
        <f t="shared" si="1575"/>
        <v>0</v>
      </c>
      <c r="HA284" s="1513">
        <f t="shared" si="1379"/>
        <v>0</v>
      </c>
      <c r="HB284" s="1506">
        <f t="shared" si="1380"/>
        <v>1</v>
      </c>
      <c r="HC284" s="1506"/>
      <c r="HD284" s="1508">
        <f t="shared" si="1381"/>
        <v>0</v>
      </c>
      <c r="HE284" s="1460">
        <f t="shared" si="1382"/>
        <v>0</v>
      </c>
      <c r="HF284" s="1460">
        <f t="shared" si="1383"/>
        <v>0</v>
      </c>
      <c r="HG284" s="1460">
        <f t="shared" si="1384"/>
        <v>0</v>
      </c>
      <c r="HH284" s="1460">
        <f t="shared" si="1385"/>
        <v>0</v>
      </c>
      <c r="HI284" s="1460">
        <f t="shared" si="1386"/>
        <v>0</v>
      </c>
      <c r="HJ284" s="1460">
        <f t="shared" si="1387"/>
        <v>0</v>
      </c>
      <c r="HK284" s="1460">
        <f t="shared" si="1388"/>
        <v>0</v>
      </c>
      <c r="HL284" s="1460">
        <f t="shared" si="1389"/>
        <v>0</v>
      </c>
      <c r="HM284" s="1460">
        <f t="shared" si="1390"/>
        <v>0</v>
      </c>
      <c r="HN284" s="1460">
        <f t="shared" si="1391"/>
        <v>0</v>
      </c>
      <c r="HO284" s="1460">
        <f t="shared" si="1392"/>
        <v>0</v>
      </c>
      <c r="HP284" s="1460">
        <f t="shared" si="1393"/>
        <v>0</v>
      </c>
      <c r="HQ284" s="1460">
        <f t="shared" si="1394"/>
        <v>0</v>
      </c>
      <c r="HR284" s="1460">
        <f t="shared" si="1395"/>
        <v>0</v>
      </c>
      <c r="HS284" s="1460">
        <f t="shared" si="1396"/>
        <v>0</v>
      </c>
      <c r="HT284" s="1460">
        <f t="shared" si="1397"/>
        <v>0</v>
      </c>
      <c r="HU284" s="1460">
        <f t="shared" si="1398"/>
        <v>0</v>
      </c>
      <c r="HV284" s="1460">
        <f t="shared" si="1399"/>
        <v>0</v>
      </c>
      <c r="HW284" s="1460">
        <f t="shared" si="1400"/>
        <v>0</v>
      </c>
      <c r="HX284" s="1460">
        <f t="shared" si="1401"/>
        <v>0</v>
      </c>
      <c r="HY284" s="1460">
        <f t="shared" si="1402"/>
        <v>0</v>
      </c>
      <c r="HZ284" s="1460">
        <f t="shared" si="1403"/>
        <v>0</v>
      </c>
      <c r="IA284" s="1460">
        <f t="shared" si="1404"/>
        <v>0</v>
      </c>
      <c r="IB284" s="1460">
        <f t="shared" si="1405"/>
        <v>0</v>
      </c>
      <c r="IC284" s="1460">
        <f t="shared" si="1406"/>
        <v>0</v>
      </c>
      <c r="ID284" s="1460">
        <f t="shared" si="1407"/>
        <v>0</v>
      </c>
      <c r="IE284" s="1460">
        <f t="shared" si="1408"/>
        <v>0</v>
      </c>
      <c r="IF284" s="1460">
        <f t="shared" si="1409"/>
        <v>0</v>
      </c>
      <c r="IG284" s="1460">
        <f t="shared" si="1410"/>
        <v>0</v>
      </c>
      <c r="IH284" s="1460">
        <f t="shared" si="1411"/>
        <v>0</v>
      </c>
      <c r="II284" s="1460">
        <f t="shared" si="1412"/>
        <v>0</v>
      </c>
      <c r="IJ284" s="1460">
        <f t="shared" si="1413"/>
        <v>0</v>
      </c>
      <c r="IK284" s="1460">
        <f t="shared" si="1414"/>
        <v>0</v>
      </c>
      <c r="IL284" s="1460">
        <f t="shared" si="1415"/>
        <v>0</v>
      </c>
      <c r="IM284" s="1460">
        <f t="shared" si="1416"/>
        <v>0</v>
      </c>
      <c r="IN284" s="1460">
        <f t="shared" si="1417"/>
        <v>0</v>
      </c>
      <c r="IO284" s="1460">
        <f t="shared" si="1418"/>
        <v>0</v>
      </c>
      <c r="IP284" s="1460">
        <f t="shared" si="1419"/>
        <v>0</v>
      </c>
      <c r="IQ284" s="1460">
        <f t="shared" si="1420"/>
        <v>0</v>
      </c>
      <c r="IR284" s="1460">
        <f t="shared" si="1421"/>
        <v>0</v>
      </c>
      <c r="IS284" s="1460">
        <f t="shared" si="1422"/>
        <v>0</v>
      </c>
      <c r="IT284" s="1460">
        <f t="shared" si="1423"/>
        <v>0</v>
      </c>
      <c r="IU284" s="1460">
        <f t="shared" si="1424"/>
        <v>0</v>
      </c>
      <c r="IV284" s="1460">
        <f t="shared" si="1425"/>
        <v>0</v>
      </c>
      <c r="IW284" s="1460">
        <f t="shared" si="1426"/>
        <v>0</v>
      </c>
      <c r="IX284" s="1460">
        <f t="shared" si="1427"/>
        <v>0</v>
      </c>
      <c r="IY284" s="1460">
        <f t="shared" si="1428"/>
        <v>0</v>
      </c>
      <c r="IZ284" s="1460">
        <f t="shared" si="1429"/>
        <v>0</v>
      </c>
      <c r="JA284" s="1460">
        <f t="shared" si="1430"/>
        <v>0</v>
      </c>
      <c r="JB284" s="1460">
        <f t="shared" si="1431"/>
        <v>0</v>
      </c>
      <c r="JC284" s="1460">
        <f t="shared" si="1432"/>
        <v>0</v>
      </c>
      <c r="JD284" s="1460">
        <f t="shared" si="1433"/>
        <v>0</v>
      </c>
      <c r="JE284" s="1460">
        <f t="shared" si="1434"/>
        <v>0</v>
      </c>
      <c r="JF284" s="1460">
        <f t="shared" si="1435"/>
        <v>0</v>
      </c>
      <c r="JG284" s="1460">
        <f t="shared" si="1436"/>
        <v>0</v>
      </c>
      <c r="JH284" s="1460">
        <f t="shared" si="1437"/>
        <v>0</v>
      </c>
      <c r="JI284" s="1460">
        <f t="shared" si="1438"/>
        <v>0</v>
      </c>
      <c r="JJ284" s="1460">
        <f t="shared" si="1439"/>
        <v>0</v>
      </c>
      <c r="JK284" s="1460">
        <f t="shared" si="1440"/>
        <v>0</v>
      </c>
      <c r="JL284" s="1460">
        <f t="shared" si="1441"/>
        <v>0</v>
      </c>
      <c r="JM284" s="1460">
        <f t="shared" si="1442"/>
        <v>0</v>
      </c>
      <c r="JN284" s="1460">
        <f t="shared" si="1443"/>
        <v>0</v>
      </c>
      <c r="JO284" s="1460">
        <f t="shared" si="1444"/>
        <v>0</v>
      </c>
      <c r="JP284" s="1460">
        <f t="shared" si="1445"/>
        <v>0</v>
      </c>
      <c r="JQ284" s="1460">
        <f t="shared" si="1446"/>
        <v>0</v>
      </c>
      <c r="JR284" s="1460">
        <f t="shared" si="1447"/>
        <v>0</v>
      </c>
      <c r="JS284" s="1460">
        <f t="shared" si="1448"/>
        <v>0</v>
      </c>
      <c r="JT284" s="1460">
        <f t="shared" si="1449"/>
        <v>0</v>
      </c>
      <c r="JU284" s="1460">
        <f t="shared" si="1450"/>
        <v>0</v>
      </c>
      <c r="JV284" s="1460">
        <f t="shared" si="1451"/>
        <v>0</v>
      </c>
      <c r="JW284" s="1460">
        <f t="shared" si="1452"/>
        <v>0</v>
      </c>
      <c r="JX284" s="1460">
        <f t="shared" si="1453"/>
        <v>0</v>
      </c>
      <c r="JY284" s="1460">
        <f t="shared" si="1454"/>
        <v>0</v>
      </c>
      <c r="JZ284" s="1460">
        <f t="shared" si="1455"/>
        <v>0</v>
      </c>
      <c r="KA284" s="1460">
        <f t="shared" si="1456"/>
        <v>0</v>
      </c>
      <c r="KB284" s="1460">
        <f t="shared" si="1457"/>
        <v>0</v>
      </c>
      <c r="KC284" s="1460">
        <f t="shared" si="1458"/>
        <v>0</v>
      </c>
      <c r="KD284" s="1460">
        <f t="shared" si="1459"/>
        <v>0</v>
      </c>
      <c r="KE284" s="1460">
        <f t="shared" si="1460"/>
        <v>0</v>
      </c>
      <c r="KF284" s="1460">
        <f t="shared" si="1461"/>
        <v>0</v>
      </c>
      <c r="KG284" s="1460">
        <f t="shared" si="1462"/>
        <v>0</v>
      </c>
      <c r="KH284" s="1460">
        <f t="shared" si="1463"/>
        <v>0</v>
      </c>
      <c r="KI284" s="1460">
        <f t="shared" si="1464"/>
        <v>0</v>
      </c>
      <c r="KJ284" s="1460">
        <f t="shared" si="1465"/>
        <v>0</v>
      </c>
      <c r="KK284" s="1460">
        <f t="shared" si="1466"/>
        <v>0</v>
      </c>
      <c r="KL284" s="1460">
        <f t="shared" si="1467"/>
        <v>0</v>
      </c>
      <c r="KM284" s="1460">
        <f t="shared" si="1468"/>
        <v>0</v>
      </c>
      <c r="KN284" s="1460">
        <f t="shared" si="1469"/>
        <v>0</v>
      </c>
      <c r="KO284" s="1460">
        <f t="shared" si="1470"/>
        <v>0</v>
      </c>
      <c r="KP284" s="1460">
        <f t="shared" si="1471"/>
        <v>0</v>
      </c>
      <c r="KQ284" s="1460">
        <f t="shared" si="1472"/>
        <v>0</v>
      </c>
      <c r="KR284" s="1460">
        <f t="shared" si="1473"/>
        <v>0</v>
      </c>
      <c r="KS284" s="1460">
        <f t="shared" si="1474"/>
        <v>0</v>
      </c>
      <c r="KT284" s="1460">
        <f t="shared" si="1475"/>
        <v>0</v>
      </c>
      <c r="KU284" s="1460">
        <f t="shared" si="1476"/>
        <v>0</v>
      </c>
      <c r="KV284" s="1460">
        <f t="shared" si="1477"/>
        <v>0</v>
      </c>
      <c r="KW284" s="1460">
        <f t="shared" si="1478"/>
        <v>0</v>
      </c>
      <c r="KX284" s="1460">
        <f t="shared" si="1479"/>
        <v>0</v>
      </c>
      <c r="KY284" s="1460">
        <f t="shared" si="1480"/>
        <v>0</v>
      </c>
      <c r="KZ284" s="1460">
        <f t="shared" si="1481"/>
        <v>0</v>
      </c>
      <c r="LA284" s="1460">
        <f t="shared" si="1482"/>
        <v>0</v>
      </c>
      <c r="LB284" s="1460">
        <f t="shared" si="1483"/>
        <v>0</v>
      </c>
      <c r="LC284" s="1460">
        <f t="shared" si="1484"/>
        <v>0</v>
      </c>
      <c r="LD284" s="1460">
        <f t="shared" si="1485"/>
        <v>0</v>
      </c>
      <c r="LE284" s="1460">
        <f t="shared" si="1486"/>
        <v>0</v>
      </c>
      <c r="LF284" s="1460">
        <f t="shared" si="1487"/>
        <v>0</v>
      </c>
      <c r="LG284" s="1460">
        <f t="shared" si="1488"/>
        <v>0</v>
      </c>
      <c r="LH284" s="1460">
        <f t="shared" si="1489"/>
        <v>0</v>
      </c>
      <c r="LI284" s="1460">
        <f t="shared" si="1490"/>
        <v>0</v>
      </c>
      <c r="LJ284" s="1460">
        <f t="shared" si="1491"/>
        <v>0</v>
      </c>
      <c r="LK284" s="1460">
        <f t="shared" si="1492"/>
        <v>0</v>
      </c>
      <c r="LL284" s="1460">
        <f t="shared" si="1493"/>
        <v>0</v>
      </c>
      <c r="LM284" s="1460">
        <f t="shared" si="1494"/>
        <v>0</v>
      </c>
      <c r="LN284" s="1460">
        <f t="shared" si="1495"/>
        <v>0</v>
      </c>
      <c r="LO284" s="1460">
        <f t="shared" si="1496"/>
        <v>0</v>
      </c>
      <c r="LP284" s="1460">
        <f t="shared" si="1497"/>
        <v>0</v>
      </c>
      <c r="LQ284" s="1460">
        <f t="shared" si="1498"/>
        <v>0</v>
      </c>
      <c r="LR284" s="1460">
        <f t="shared" si="1499"/>
        <v>0</v>
      </c>
      <c r="LS284" s="1460">
        <f t="shared" si="1500"/>
        <v>0</v>
      </c>
      <c r="LW284" s="1467">
        <f t="shared" si="1501"/>
        <v>0</v>
      </c>
      <c r="LX284" s="1467">
        <f t="shared" si="1502"/>
        <v>0</v>
      </c>
      <c r="LY284" s="1467">
        <f t="shared" si="1503"/>
        <v>0</v>
      </c>
      <c r="LZ284" s="1467">
        <f t="shared" si="1504"/>
        <v>0</v>
      </c>
      <c r="MA284" s="1506"/>
      <c r="MB284" s="1460">
        <f t="shared" si="1505"/>
        <v>0</v>
      </c>
      <c r="MC284" s="1460">
        <f t="shared" si="1560"/>
        <v>0</v>
      </c>
      <c r="MD284" s="1460">
        <f t="shared" si="1560"/>
        <v>0</v>
      </c>
      <c r="ME284" s="1460">
        <f t="shared" si="1560"/>
        <v>0</v>
      </c>
      <c r="MF284" s="1460">
        <f t="shared" si="1560"/>
        <v>0</v>
      </c>
      <c r="MG284" s="1460">
        <f t="shared" si="1560"/>
        <v>0</v>
      </c>
      <c r="MH284" s="1460">
        <f t="shared" si="1560"/>
        <v>0</v>
      </c>
      <c r="MI284" s="1460">
        <f t="shared" si="1560"/>
        <v>0</v>
      </c>
      <c r="MJ284" s="1460">
        <f t="shared" si="1560"/>
        <v>0</v>
      </c>
      <c r="MK284" s="1460">
        <f t="shared" si="1560"/>
        <v>0</v>
      </c>
      <c r="ML284" s="1460">
        <f t="shared" si="1560"/>
        <v>0</v>
      </c>
      <c r="MM284" s="1460">
        <f t="shared" si="1560"/>
        <v>0</v>
      </c>
      <c r="MN284" s="1460">
        <f t="shared" si="1560"/>
        <v>0</v>
      </c>
      <c r="MO284" s="1460">
        <f t="shared" si="1560"/>
        <v>0</v>
      </c>
      <c r="MP284" s="1460">
        <f t="shared" si="1560"/>
        <v>0</v>
      </c>
      <c r="MQ284" s="1460">
        <f t="shared" si="1560"/>
        <v>0</v>
      </c>
      <c r="MR284" s="1460">
        <f t="shared" si="1560"/>
        <v>0</v>
      </c>
      <c r="MS284" s="1460">
        <f t="shared" si="1565"/>
        <v>0</v>
      </c>
      <c r="MT284" s="1460">
        <f t="shared" si="1565"/>
        <v>0</v>
      </c>
      <c r="MU284" s="1460">
        <f t="shared" si="1565"/>
        <v>0</v>
      </c>
      <c r="MV284" s="1460">
        <f t="shared" si="1565"/>
        <v>0</v>
      </c>
      <c r="MW284" s="1460">
        <f t="shared" si="1565"/>
        <v>0</v>
      </c>
      <c r="MX284" s="1460">
        <f t="shared" si="1565"/>
        <v>0</v>
      </c>
      <c r="MY284" s="1460">
        <f t="shared" si="1565"/>
        <v>0</v>
      </c>
      <c r="MZ284" s="1460">
        <f t="shared" si="1565"/>
        <v>0</v>
      </c>
      <c r="NA284" s="1460">
        <f t="shared" si="1565"/>
        <v>0</v>
      </c>
      <c r="NB284" s="1460">
        <f t="shared" si="1565"/>
        <v>0</v>
      </c>
      <c r="NC284" s="1460">
        <f t="shared" si="1565"/>
        <v>0</v>
      </c>
      <c r="ND284" s="1460">
        <f t="shared" si="1565"/>
        <v>0</v>
      </c>
      <c r="NE284" s="1460">
        <f t="shared" si="1565"/>
        <v>0</v>
      </c>
      <c r="NF284" s="1460">
        <f t="shared" si="1565"/>
        <v>0</v>
      </c>
      <c r="NG284" s="1460">
        <f t="shared" si="1565"/>
        <v>0</v>
      </c>
      <c r="NH284" s="1460">
        <f t="shared" si="1565"/>
        <v>0</v>
      </c>
      <c r="NI284" s="1460">
        <f t="shared" si="1566"/>
        <v>0</v>
      </c>
      <c r="NJ284" s="1460">
        <f t="shared" si="1566"/>
        <v>0</v>
      </c>
      <c r="NK284" s="1460">
        <f t="shared" si="1566"/>
        <v>0</v>
      </c>
      <c r="NL284" s="1460">
        <f t="shared" si="1566"/>
        <v>0</v>
      </c>
      <c r="NM284" s="1460">
        <f t="shared" si="1566"/>
        <v>0</v>
      </c>
      <c r="NN284" s="1460">
        <f t="shared" si="1566"/>
        <v>0</v>
      </c>
      <c r="NO284" s="1460">
        <f t="shared" si="1566"/>
        <v>0</v>
      </c>
      <c r="NP284" s="1460">
        <f t="shared" si="1566"/>
        <v>0</v>
      </c>
      <c r="NQ284" s="1460">
        <f t="shared" si="1566"/>
        <v>0</v>
      </c>
      <c r="NR284" s="1460">
        <f t="shared" si="1566"/>
        <v>0</v>
      </c>
      <c r="NS284" s="1460">
        <f t="shared" si="1566"/>
        <v>0</v>
      </c>
      <c r="NT284" s="1460">
        <f t="shared" si="1566"/>
        <v>0</v>
      </c>
      <c r="NU284" s="1460">
        <f t="shared" si="1566"/>
        <v>0</v>
      </c>
      <c r="NV284" s="1460">
        <f t="shared" si="1566"/>
        <v>0</v>
      </c>
      <c r="NW284" s="1460">
        <f t="shared" si="1566"/>
        <v>0</v>
      </c>
      <c r="NX284" s="1460">
        <f t="shared" si="1566"/>
        <v>0</v>
      </c>
      <c r="NY284" s="1460">
        <f t="shared" si="1567"/>
        <v>0</v>
      </c>
      <c r="NZ284" s="1460">
        <f t="shared" si="1567"/>
        <v>0</v>
      </c>
      <c r="OA284" s="1460">
        <f t="shared" si="1567"/>
        <v>0</v>
      </c>
      <c r="OB284" s="1460">
        <f t="shared" si="1567"/>
        <v>0</v>
      </c>
      <c r="OC284" s="1460">
        <f t="shared" si="1567"/>
        <v>0</v>
      </c>
      <c r="OD284" s="1460">
        <f t="shared" si="1567"/>
        <v>0</v>
      </c>
      <c r="OE284" s="1460">
        <f t="shared" si="1567"/>
        <v>0</v>
      </c>
      <c r="OF284" s="1460">
        <f t="shared" si="1567"/>
        <v>0</v>
      </c>
      <c r="OG284" s="1460">
        <f t="shared" si="1567"/>
        <v>0</v>
      </c>
      <c r="OH284" s="1460">
        <f t="shared" si="1567"/>
        <v>0</v>
      </c>
      <c r="OI284" s="1460">
        <f t="shared" si="1567"/>
        <v>0</v>
      </c>
      <c r="OJ284" s="1460">
        <f t="shared" si="1567"/>
        <v>0</v>
      </c>
      <c r="OK284" s="1460">
        <f t="shared" si="1567"/>
        <v>0</v>
      </c>
      <c r="OL284" s="1460">
        <f t="shared" si="1567"/>
        <v>0</v>
      </c>
      <c r="OM284" s="1460">
        <f t="shared" si="1567"/>
        <v>0</v>
      </c>
      <c r="ON284" s="1460">
        <f t="shared" si="1567"/>
        <v>0</v>
      </c>
      <c r="OO284" s="1460">
        <f t="shared" si="1513"/>
        <v>0</v>
      </c>
      <c r="OP284" s="1460">
        <f t="shared" si="1513"/>
        <v>0</v>
      </c>
      <c r="OQ284" s="1460">
        <f t="shared" si="1513"/>
        <v>0</v>
      </c>
      <c r="OR284" s="1460">
        <f t="shared" si="1513"/>
        <v>0</v>
      </c>
      <c r="OS284" s="1460">
        <f t="shared" si="1513"/>
        <v>0</v>
      </c>
      <c r="OT284" s="1460">
        <f t="shared" si="1513"/>
        <v>0</v>
      </c>
      <c r="OU284" s="1460">
        <f t="shared" si="1513"/>
        <v>0</v>
      </c>
      <c r="OV284" s="1460">
        <f t="shared" si="1513"/>
        <v>0</v>
      </c>
      <c r="OW284" s="1460">
        <f t="shared" si="1513"/>
        <v>0</v>
      </c>
      <c r="OX284" s="1460">
        <f t="shared" si="1513"/>
        <v>0</v>
      </c>
      <c r="OY284" s="1460">
        <f t="shared" si="1513"/>
        <v>0</v>
      </c>
      <c r="OZ284" s="1460">
        <f t="shared" si="1513"/>
        <v>0</v>
      </c>
      <c r="PA284" s="1460">
        <f t="shared" si="1562"/>
        <v>0</v>
      </c>
      <c r="PB284" s="1460">
        <f t="shared" si="1562"/>
        <v>0</v>
      </c>
      <c r="PC284" s="1460">
        <f t="shared" si="1562"/>
        <v>0</v>
      </c>
      <c r="PD284" s="1460">
        <f t="shared" si="1562"/>
        <v>0</v>
      </c>
      <c r="PE284" s="1460">
        <f t="shared" si="1562"/>
        <v>0</v>
      </c>
      <c r="PF284" s="1460">
        <f t="shared" si="1563"/>
        <v>0</v>
      </c>
      <c r="PG284" s="1460">
        <f t="shared" si="1563"/>
        <v>0</v>
      </c>
      <c r="PH284" s="1460">
        <f t="shared" si="1563"/>
        <v>0</v>
      </c>
      <c r="PI284" s="1460">
        <f t="shared" si="1563"/>
        <v>0</v>
      </c>
      <c r="PJ284" s="1460">
        <f t="shared" si="1563"/>
        <v>0</v>
      </c>
      <c r="PK284" s="1460">
        <f t="shared" si="1563"/>
        <v>0</v>
      </c>
      <c r="PL284" s="1460">
        <f t="shared" si="1563"/>
        <v>0</v>
      </c>
      <c r="PM284" s="1460">
        <f t="shared" si="1563"/>
        <v>0</v>
      </c>
      <c r="PN284" s="1460">
        <f t="shared" si="1563"/>
        <v>0</v>
      </c>
      <c r="PO284" s="1460">
        <f t="shared" si="1563"/>
        <v>0</v>
      </c>
      <c r="PP284" s="1460">
        <f t="shared" si="1563"/>
        <v>0</v>
      </c>
      <c r="PQ284" s="1460">
        <f t="shared" si="1563"/>
        <v>0</v>
      </c>
      <c r="PR284" s="1460">
        <f t="shared" si="1563"/>
        <v>0</v>
      </c>
      <c r="PS284" s="1460">
        <f t="shared" si="1563"/>
        <v>0</v>
      </c>
      <c r="PT284" s="1460">
        <f t="shared" si="1563"/>
        <v>0</v>
      </c>
      <c r="PU284" s="1460">
        <f t="shared" si="1563"/>
        <v>0</v>
      </c>
      <c r="PV284" s="1460">
        <f t="shared" si="1564"/>
        <v>0</v>
      </c>
      <c r="PW284" s="1460">
        <f t="shared" si="1564"/>
        <v>0</v>
      </c>
      <c r="PX284" s="1460">
        <f t="shared" si="1564"/>
        <v>0</v>
      </c>
      <c r="PY284" s="1460">
        <f t="shared" si="1564"/>
        <v>0</v>
      </c>
      <c r="PZ284" s="1460">
        <f t="shared" si="1564"/>
        <v>0</v>
      </c>
      <c r="QA284" s="1460">
        <f t="shared" si="1564"/>
        <v>0</v>
      </c>
      <c r="QB284" s="1460">
        <f t="shared" si="1564"/>
        <v>0</v>
      </c>
      <c r="QC284" s="1460">
        <f t="shared" si="1564"/>
        <v>0</v>
      </c>
      <c r="QD284" s="1460">
        <f t="shared" si="1564"/>
        <v>0</v>
      </c>
      <c r="QE284" s="1460">
        <f t="shared" si="1564"/>
        <v>0</v>
      </c>
      <c r="QF284" s="1460">
        <f t="shared" si="1564"/>
        <v>0</v>
      </c>
      <c r="QG284" s="1460">
        <f t="shared" si="1564"/>
        <v>0</v>
      </c>
      <c r="QH284" s="1460">
        <f t="shared" si="1564"/>
        <v>0</v>
      </c>
      <c r="QI284" s="1460">
        <f t="shared" si="1564"/>
        <v>0</v>
      </c>
      <c r="QJ284" s="1460">
        <f t="shared" si="1564"/>
        <v>0</v>
      </c>
      <c r="QK284" s="1460">
        <f t="shared" si="1564"/>
        <v>0</v>
      </c>
      <c r="QL284" s="1460">
        <f t="shared" si="1532"/>
        <v>0</v>
      </c>
      <c r="QM284" s="1460">
        <f t="shared" si="1532"/>
        <v>0</v>
      </c>
      <c r="QN284" s="1460">
        <f t="shared" si="1532"/>
        <v>0</v>
      </c>
      <c r="QO284" s="1460">
        <f t="shared" si="1532"/>
        <v>0</v>
      </c>
      <c r="QP284" s="1460">
        <f t="shared" si="1532"/>
        <v>0</v>
      </c>
      <c r="QQ284" s="1460">
        <f t="shared" si="1532"/>
        <v>0</v>
      </c>
    </row>
    <row r="285" spans="1:459" s="1466" customFormat="1" ht="22.5" customHeight="1">
      <c r="A285" s="1468"/>
      <c r="B285" s="1469"/>
      <c r="C285" s="1469"/>
      <c r="D285" s="1470"/>
      <c r="E285" s="1471"/>
      <c r="F285" s="1472"/>
      <c r="G285" s="1472"/>
      <c r="H285" s="1473">
        <f t="shared" si="1342"/>
        <v>0</v>
      </c>
      <c r="I285" s="1474">
        <v>0</v>
      </c>
      <c r="J285" s="1475">
        <f t="shared" si="1556"/>
        <v>0</v>
      </c>
      <c r="K285" s="1476">
        <v>0</v>
      </c>
      <c r="L285" s="1477">
        <f t="shared" si="1343"/>
        <v>0</v>
      </c>
      <c r="M285" s="1477">
        <f t="shared" si="1344"/>
        <v>0</v>
      </c>
      <c r="N285" s="1478"/>
      <c r="O285" s="1479">
        <v>0</v>
      </c>
      <c r="P285" s="1480">
        <v>0</v>
      </c>
      <c r="Q285" s="1828">
        <v>0</v>
      </c>
      <c r="R285" s="1831">
        <f t="shared" si="1345"/>
        <v>0</v>
      </c>
      <c r="S285" s="1481">
        <f>IF(AND(SUM(O285:Q285)=0,N285="NNN"),MIN('Operating History and Pro Forma'!$M$33,'Operating History and Pro Forma'!$T$15)*D285,SUM(O285:Q285)*D285)</f>
        <v>0</v>
      </c>
      <c r="T285" s="1482">
        <f t="shared" si="1346"/>
        <v>0</v>
      </c>
      <c r="U285" s="1483">
        <f t="shared" si="1347"/>
        <v>0</v>
      </c>
      <c r="V285" s="1480"/>
      <c r="W285" s="1514"/>
      <c r="X285" s="1486" t="str">
        <f t="shared" si="1348"/>
        <v/>
      </c>
      <c r="Y285" s="1487">
        <f t="shared" si="1349"/>
        <v>0</v>
      </c>
      <c r="Z285" s="1488"/>
      <c r="AA285" s="1488"/>
      <c r="AB285" s="1488"/>
      <c r="AC285" s="1488"/>
      <c r="AD285" s="1489">
        <f t="shared" si="1350"/>
        <v>0</v>
      </c>
      <c r="AE285" s="1490" t="str">
        <f t="shared" si="1351"/>
        <v/>
      </c>
      <c r="AF285" s="1491">
        <f t="shared" si="1352"/>
        <v>0</v>
      </c>
      <c r="AG285" s="1492">
        <f t="shared" si="1353"/>
        <v>0</v>
      </c>
      <c r="AH285" s="1493">
        <f t="shared" si="1526"/>
        <v>0</v>
      </c>
      <c r="AI285" s="1493">
        <f t="shared" si="1526"/>
        <v>0</v>
      </c>
      <c r="AJ285" s="1494">
        <f t="shared" si="1526"/>
        <v>0</v>
      </c>
      <c r="AK285" s="1494">
        <f t="shared" si="1526"/>
        <v>0</v>
      </c>
      <c r="AL285" s="1495">
        <f t="shared" si="1526"/>
        <v>0</v>
      </c>
      <c r="AM285" s="1496">
        <f t="shared" si="1526"/>
        <v>0</v>
      </c>
      <c r="AN285" s="1497">
        <f t="shared" si="1555"/>
        <v>0</v>
      </c>
      <c r="AO285" s="1498">
        <f t="shared" si="1561"/>
        <v>0</v>
      </c>
      <c r="AP285" s="1499">
        <f t="shared" si="1354"/>
        <v>0</v>
      </c>
      <c r="AQ285" s="1500">
        <f t="shared" si="1355"/>
        <v>0</v>
      </c>
      <c r="AR285" s="1501">
        <f t="shared" si="1356"/>
        <v>0</v>
      </c>
      <c r="AS285" s="1498">
        <f t="shared" si="1558"/>
        <v>0</v>
      </c>
      <c r="AT285" s="1501">
        <f t="shared" si="1357"/>
        <v>0</v>
      </c>
      <c r="AU285" s="1498">
        <f t="shared" si="1358"/>
        <v>1</v>
      </c>
      <c r="AV285" s="1498">
        <f t="shared" si="1359"/>
        <v>2</v>
      </c>
      <c r="AW285" s="1499">
        <f t="shared" si="1360"/>
        <v>0</v>
      </c>
      <c r="AX285" s="1502">
        <f t="shared" si="1361"/>
        <v>0</v>
      </c>
      <c r="AY285" s="1503">
        <f t="shared" si="1362"/>
        <v>0</v>
      </c>
      <c r="AZ285" s="1498">
        <f t="shared" si="1363"/>
        <v>2</v>
      </c>
      <c r="BA285" s="1498">
        <f t="shared" si="1364"/>
        <v>3</v>
      </c>
      <c r="BB285" s="1499">
        <f t="shared" si="1365"/>
        <v>0</v>
      </c>
      <c r="BC285" s="1502">
        <f t="shared" si="1366"/>
        <v>0</v>
      </c>
      <c r="BD285" s="1503">
        <f t="shared" si="1367"/>
        <v>0</v>
      </c>
      <c r="BE285" s="1498">
        <f t="shared" si="1368"/>
        <v>3</v>
      </c>
      <c r="BF285" s="1498">
        <f t="shared" si="1369"/>
        <v>4</v>
      </c>
      <c r="BG285" s="1499">
        <f t="shared" si="1370"/>
        <v>0</v>
      </c>
      <c r="BH285" s="1502">
        <f t="shared" si="1371"/>
        <v>0</v>
      </c>
      <c r="BI285" s="1502">
        <f t="shared" si="1372"/>
        <v>0</v>
      </c>
      <c r="BJ285" s="1504">
        <f t="shared" si="1373"/>
        <v>1900</v>
      </c>
      <c r="BK285" s="1505" t="str">
        <f t="shared" si="1374"/>
        <v/>
      </c>
      <c r="BL285" s="1506"/>
      <c r="BM285" s="1507">
        <f t="shared" si="1375"/>
        <v>0</v>
      </c>
      <c r="BN285" s="1508">
        <f t="shared" si="1559"/>
        <v>0</v>
      </c>
      <c r="BO285" s="1508">
        <f t="shared" si="1559"/>
        <v>0</v>
      </c>
      <c r="BP285" s="1508">
        <f t="shared" si="1559"/>
        <v>0</v>
      </c>
      <c r="BQ285" s="1508">
        <f t="shared" si="1559"/>
        <v>0</v>
      </c>
      <c r="BR285" s="1508">
        <f t="shared" si="1559"/>
        <v>0</v>
      </c>
      <c r="BS285" s="1508">
        <f t="shared" si="1559"/>
        <v>0</v>
      </c>
      <c r="BT285" s="1508">
        <f t="shared" si="1559"/>
        <v>0</v>
      </c>
      <c r="BU285" s="1508">
        <f t="shared" si="1559"/>
        <v>0</v>
      </c>
      <c r="BV285" s="1508">
        <f t="shared" si="1559"/>
        <v>0</v>
      </c>
      <c r="BW285" s="1508">
        <f t="shared" si="1559"/>
        <v>0</v>
      </c>
      <c r="BX285" s="1508">
        <f t="shared" si="1559"/>
        <v>0</v>
      </c>
      <c r="BY285" s="1507">
        <f t="shared" si="1559"/>
        <v>0</v>
      </c>
      <c r="BZ285" s="1508">
        <f t="shared" si="1559"/>
        <v>0</v>
      </c>
      <c r="CA285" s="1508">
        <f t="shared" si="1559"/>
        <v>0</v>
      </c>
      <c r="CB285" s="1508">
        <f t="shared" si="1559"/>
        <v>0</v>
      </c>
      <c r="CC285" s="1508">
        <f t="shared" si="1559"/>
        <v>0</v>
      </c>
      <c r="CD285" s="1508">
        <f t="shared" si="1569"/>
        <v>0</v>
      </c>
      <c r="CE285" s="1508">
        <f t="shared" si="1569"/>
        <v>0</v>
      </c>
      <c r="CF285" s="1508">
        <f t="shared" si="1569"/>
        <v>0</v>
      </c>
      <c r="CG285" s="1508">
        <f t="shared" si="1569"/>
        <v>0</v>
      </c>
      <c r="CH285" s="1508">
        <f t="shared" si="1569"/>
        <v>0</v>
      </c>
      <c r="CI285" s="1508">
        <f t="shared" si="1569"/>
        <v>0</v>
      </c>
      <c r="CJ285" s="1509">
        <f t="shared" si="1569"/>
        <v>0</v>
      </c>
      <c r="CK285" s="1507">
        <f t="shared" si="1569"/>
        <v>0</v>
      </c>
      <c r="CL285" s="1508">
        <f t="shared" si="1569"/>
        <v>0</v>
      </c>
      <c r="CM285" s="1508">
        <f t="shared" si="1569"/>
        <v>0</v>
      </c>
      <c r="CN285" s="1508">
        <f t="shared" si="1569"/>
        <v>0</v>
      </c>
      <c r="CO285" s="1508">
        <f t="shared" si="1569"/>
        <v>0</v>
      </c>
      <c r="CP285" s="1508">
        <f t="shared" si="1569"/>
        <v>0</v>
      </c>
      <c r="CQ285" s="1508">
        <f t="shared" si="1569"/>
        <v>0</v>
      </c>
      <c r="CR285" s="1508">
        <f t="shared" si="1569"/>
        <v>0</v>
      </c>
      <c r="CS285" s="1508">
        <f t="shared" si="1569"/>
        <v>0</v>
      </c>
      <c r="CT285" s="1508">
        <f t="shared" si="1570"/>
        <v>0</v>
      </c>
      <c r="CU285" s="1508">
        <f t="shared" si="1570"/>
        <v>0</v>
      </c>
      <c r="CV285" s="1509">
        <f t="shared" si="1570"/>
        <v>0</v>
      </c>
      <c r="CW285" s="1508">
        <f t="shared" si="1570"/>
        <v>0</v>
      </c>
      <c r="CX285" s="1508">
        <f t="shared" si="1570"/>
        <v>0</v>
      </c>
      <c r="CY285" s="1508">
        <f t="shared" si="1570"/>
        <v>0</v>
      </c>
      <c r="CZ285" s="1508">
        <f t="shared" si="1570"/>
        <v>0</v>
      </c>
      <c r="DA285" s="1508">
        <f t="shared" si="1570"/>
        <v>0</v>
      </c>
      <c r="DB285" s="1508">
        <f t="shared" si="1570"/>
        <v>0</v>
      </c>
      <c r="DC285" s="1508">
        <f t="shared" si="1570"/>
        <v>0</v>
      </c>
      <c r="DD285" s="1508">
        <f t="shared" si="1570"/>
        <v>0</v>
      </c>
      <c r="DE285" s="1508">
        <f t="shared" si="1570"/>
        <v>0</v>
      </c>
      <c r="DF285" s="1508">
        <f t="shared" si="1570"/>
        <v>0</v>
      </c>
      <c r="DG285" s="1508">
        <f t="shared" si="1570"/>
        <v>0</v>
      </c>
      <c r="DH285" s="1509">
        <f t="shared" si="1570"/>
        <v>0</v>
      </c>
      <c r="DI285" s="1508">
        <f t="shared" si="1570"/>
        <v>0</v>
      </c>
      <c r="DJ285" s="1508">
        <f t="shared" si="1571"/>
        <v>0</v>
      </c>
      <c r="DK285" s="1508">
        <f t="shared" si="1571"/>
        <v>0</v>
      </c>
      <c r="DL285" s="1508">
        <f t="shared" si="1571"/>
        <v>0</v>
      </c>
      <c r="DM285" s="1508">
        <f t="shared" si="1571"/>
        <v>0</v>
      </c>
      <c r="DN285" s="1508">
        <f t="shared" si="1571"/>
        <v>0</v>
      </c>
      <c r="DO285" s="1508">
        <f t="shared" si="1571"/>
        <v>0</v>
      </c>
      <c r="DP285" s="1508">
        <f t="shared" si="1571"/>
        <v>0</v>
      </c>
      <c r="DQ285" s="1508">
        <f t="shared" si="1571"/>
        <v>0</v>
      </c>
      <c r="DR285" s="1508">
        <f t="shared" si="1571"/>
        <v>0</v>
      </c>
      <c r="DS285" s="1508">
        <f t="shared" si="1571"/>
        <v>0</v>
      </c>
      <c r="DT285" s="1509">
        <f t="shared" si="1571"/>
        <v>0</v>
      </c>
      <c r="DU285" s="1507">
        <f t="shared" si="1571"/>
        <v>0</v>
      </c>
      <c r="DV285" s="1508">
        <f t="shared" si="1571"/>
        <v>0</v>
      </c>
      <c r="DW285" s="1508">
        <f t="shared" si="1571"/>
        <v>0</v>
      </c>
      <c r="DX285" s="1508">
        <f t="shared" si="1571"/>
        <v>0</v>
      </c>
      <c r="DY285" s="1508">
        <f t="shared" si="1571"/>
        <v>0</v>
      </c>
      <c r="DZ285" s="1508">
        <f t="shared" si="1572"/>
        <v>0</v>
      </c>
      <c r="EA285" s="1508">
        <f t="shared" si="1572"/>
        <v>0</v>
      </c>
      <c r="EB285" s="1508">
        <f t="shared" si="1572"/>
        <v>0</v>
      </c>
      <c r="EC285" s="1508">
        <f t="shared" si="1572"/>
        <v>0</v>
      </c>
      <c r="ED285" s="1508">
        <f t="shared" si="1572"/>
        <v>0</v>
      </c>
      <c r="EE285" s="1508">
        <f t="shared" si="1572"/>
        <v>0</v>
      </c>
      <c r="EF285" s="1508">
        <f t="shared" si="1572"/>
        <v>0</v>
      </c>
      <c r="EG285" s="1507">
        <f t="shared" si="1572"/>
        <v>0</v>
      </c>
      <c r="EH285" s="1508">
        <f t="shared" si="1572"/>
        <v>0</v>
      </c>
      <c r="EI285" s="1508">
        <f t="shared" si="1572"/>
        <v>0</v>
      </c>
      <c r="EJ285" s="1508">
        <f t="shared" si="1572"/>
        <v>0</v>
      </c>
      <c r="EK285" s="1508">
        <f t="shared" si="1572"/>
        <v>0</v>
      </c>
      <c r="EL285" s="1508">
        <f t="shared" si="1572"/>
        <v>0</v>
      </c>
      <c r="EM285" s="1508">
        <f t="shared" si="1572"/>
        <v>0</v>
      </c>
      <c r="EN285" s="1508">
        <f t="shared" si="1572"/>
        <v>0</v>
      </c>
      <c r="EO285" s="1508">
        <f t="shared" si="1572"/>
        <v>0</v>
      </c>
      <c r="EP285" s="1508">
        <f t="shared" si="1574"/>
        <v>0</v>
      </c>
      <c r="EQ285" s="1508">
        <f t="shared" si="1574"/>
        <v>0</v>
      </c>
      <c r="ER285" s="1509">
        <f t="shared" si="1574"/>
        <v>0</v>
      </c>
      <c r="ES285" s="1507">
        <f t="shared" si="1574"/>
        <v>0</v>
      </c>
      <c r="ET285" s="1508">
        <f t="shared" si="1574"/>
        <v>0</v>
      </c>
      <c r="EU285" s="1508">
        <f t="shared" si="1574"/>
        <v>0</v>
      </c>
      <c r="EV285" s="1508">
        <f t="shared" si="1574"/>
        <v>0</v>
      </c>
      <c r="EW285" s="1508">
        <f t="shared" si="1574"/>
        <v>0</v>
      </c>
      <c r="EX285" s="1508">
        <f t="shared" si="1574"/>
        <v>0</v>
      </c>
      <c r="EY285" s="1508">
        <f t="shared" si="1574"/>
        <v>0</v>
      </c>
      <c r="EZ285" s="1508">
        <f t="shared" si="1574"/>
        <v>0</v>
      </c>
      <c r="FA285" s="1508">
        <f t="shared" si="1574"/>
        <v>0</v>
      </c>
      <c r="FB285" s="1508">
        <f t="shared" si="1574"/>
        <v>0</v>
      </c>
      <c r="FC285" s="1508">
        <f t="shared" si="1574"/>
        <v>0</v>
      </c>
      <c r="FD285" s="1509">
        <f t="shared" si="1574"/>
        <v>0</v>
      </c>
      <c r="FE285" s="1508">
        <f t="shared" si="1574"/>
        <v>0</v>
      </c>
      <c r="FF285" s="1508">
        <f t="shared" si="1573"/>
        <v>0</v>
      </c>
      <c r="FG285" s="1508">
        <f t="shared" si="1568"/>
        <v>0</v>
      </c>
      <c r="FH285" s="1508">
        <f t="shared" si="1568"/>
        <v>0</v>
      </c>
      <c r="FI285" s="1508">
        <f t="shared" si="1568"/>
        <v>0</v>
      </c>
      <c r="FJ285" s="1508">
        <f t="shared" si="1568"/>
        <v>0</v>
      </c>
      <c r="FK285" s="1508">
        <f t="shared" si="1568"/>
        <v>0</v>
      </c>
      <c r="FL285" s="1508">
        <f t="shared" si="1568"/>
        <v>0</v>
      </c>
      <c r="FM285" s="1508">
        <f t="shared" si="1568"/>
        <v>0</v>
      </c>
      <c r="FN285" s="1508">
        <f t="shared" si="1568"/>
        <v>0</v>
      </c>
      <c r="FO285" s="1508">
        <f t="shared" si="1568"/>
        <v>0</v>
      </c>
      <c r="FP285" s="1509">
        <f t="shared" si="1568"/>
        <v>0</v>
      </c>
      <c r="FQ285" s="1508">
        <f t="shared" si="1568"/>
        <v>0</v>
      </c>
      <c r="FR285" s="1508">
        <f t="shared" si="1568"/>
        <v>0</v>
      </c>
      <c r="FS285" s="1508">
        <f t="shared" si="1568"/>
        <v>0</v>
      </c>
      <c r="FT285" s="1508">
        <f t="shared" si="1568"/>
        <v>0</v>
      </c>
      <c r="FU285" s="1508">
        <f t="shared" si="1568"/>
        <v>0</v>
      </c>
      <c r="FV285" s="1508">
        <f t="shared" si="1568"/>
        <v>0</v>
      </c>
      <c r="FW285" s="1508">
        <f t="shared" si="1527"/>
        <v>0</v>
      </c>
      <c r="FX285" s="1508">
        <f t="shared" si="1527"/>
        <v>0</v>
      </c>
      <c r="FY285" s="1508">
        <f t="shared" si="1527"/>
        <v>0</v>
      </c>
      <c r="FZ285" s="1508">
        <f t="shared" si="1527"/>
        <v>0</v>
      </c>
      <c r="GA285" s="1508">
        <f t="shared" si="1527"/>
        <v>0</v>
      </c>
      <c r="GB285" s="1509">
        <f t="shared" si="1527"/>
        <v>0</v>
      </c>
      <c r="GC285" s="1506"/>
      <c r="GD285" s="1458">
        <f t="shared" si="1377"/>
        <v>1</v>
      </c>
      <c r="GE285" s="1510">
        <f t="shared" si="1557"/>
        <v>0</v>
      </c>
      <c r="GF285" s="1511">
        <f t="shared" si="1557"/>
        <v>0</v>
      </c>
      <c r="GG285" s="1511">
        <f t="shared" si="1557"/>
        <v>0</v>
      </c>
      <c r="GH285" s="1511">
        <f t="shared" si="1557"/>
        <v>0</v>
      </c>
      <c r="GI285" s="1511">
        <f t="shared" si="1557"/>
        <v>0</v>
      </c>
      <c r="GJ285" s="1511">
        <f t="shared" si="1557"/>
        <v>0</v>
      </c>
      <c r="GK285" s="1511">
        <f t="shared" si="1557"/>
        <v>0</v>
      </c>
      <c r="GL285" s="1511">
        <f t="shared" si="1557"/>
        <v>0</v>
      </c>
      <c r="GM285" s="1511">
        <f t="shared" si="1557"/>
        <v>0</v>
      </c>
      <c r="GN285" s="1512">
        <f t="shared" si="1557"/>
        <v>0</v>
      </c>
      <c r="GO285" s="1513">
        <f t="shared" si="1378"/>
        <v>0</v>
      </c>
      <c r="GP285" s="1506"/>
      <c r="GQ285" s="1510">
        <f t="shared" si="1539"/>
        <v>0</v>
      </c>
      <c r="GR285" s="1511">
        <f t="shared" si="1575"/>
        <v>0</v>
      </c>
      <c r="GS285" s="1511">
        <f t="shared" si="1575"/>
        <v>0</v>
      </c>
      <c r="GT285" s="1511">
        <f t="shared" si="1575"/>
        <v>0</v>
      </c>
      <c r="GU285" s="1511">
        <f t="shared" si="1575"/>
        <v>0</v>
      </c>
      <c r="GV285" s="1511">
        <f t="shared" si="1575"/>
        <v>0</v>
      </c>
      <c r="GW285" s="1511">
        <f t="shared" si="1575"/>
        <v>0</v>
      </c>
      <c r="GX285" s="1511">
        <f t="shared" si="1575"/>
        <v>0</v>
      </c>
      <c r="GY285" s="1511">
        <f t="shared" si="1575"/>
        <v>0</v>
      </c>
      <c r="GZ285" s="1512">
        <f t="shared" si="1575"/>
        <v>0</v>
      </c>
      <c r="HA285" s="1513">
        <f t="shared" si="1379"/>
        <v>0</v>
      </c>
      <c r="HB285" s="1506">
        <f t="shared" si="1380"/>
        <v>1</v>
      </c>
      <c r="HC285" s="1506"/>
      <c r="HD285" s="1508">
        <f t="shared" si="1381"/>
        <v>0</v>
      </c>
      <c r="HE285" s="1460">
        <f t="shared" si="1382"/>
        <v>0</v>
      </c>
      <c r="HF285" s="1460">
        <f t="shared" si="1383"/>
        <v>0</v>
      </c>
      <c r="HG285" s="1460">
        <f t="shared" si="1384"/>
        <v>0</v>
      </c>
      <c r="HH285" s="1460">
        <f t="shared" si="1385"/>
        <v>0</v>
      </c>
      <c r="HI285" s="1460">
        <f t="shared" si="1386"/>
        <v>0</v>
      </c>
      <c r="HJ285" s="1460">
        <f t="shared" si="1387"/>
        <v>0</v>
      </c>
      <c r="HK285" s="1460">
        <f t="shared" si="1388"/>
        <v>0</v>
      </c>
      <c r="HL285" s="1460">
        <f t="shared" si="1389"/>
        <v>0</v>
      </c>
      <c r="HM285" s="1460">
        <f t="shared" si="1390"/>
        <v>0</v>
      </c>
      <c r="HN285" s="1460">
        <f t="shared" si="1391"/>
        <v>0</v>
      </c>
      <c r="HO285" s="1460">
        <f t="shared" si="1392"/>
        <v>0</v>
      </c>
      <c r="HP285" s="1460">
        <f t="shared" si="1393"/>
        <v>0</v>
      </c>
      <c r="HQ285" s="1460">
        <f t="shared" si="1394"/>
        <v>0</v>
      </c>
      <c r="HR285" s="1460">
        <f t="shared" si="1395"/>
        <v>0</v>
      </c>
      <c r="HS285" s="1460">
        <f t="shared" si="1396"/>
        <v>0</v>
      </c>
      <c r="HT285" s="1460">
        <f t="shared" si="1397"/>
        <v>0</v>
      </c>
      <c r="HU285" s="1460">
        <f t="shared" si="1398"/>
        <v>0</v>
      </c>
      <c r="HV285" s="1460">
        <f t="shared" si="1399"/>
        <v>0</v>
      </c>
      <c r="HW285" s="1460">
        <f t="shared" si="1400"/>
        <v>0</v>
      </c>
      <c r="HX285" s="1460">
        <f t="shared" si="1401"/>
        <v>0</v>
      </c>
      <c r="HY285" s="1460">
        <f t="shared" si="1402"/>
        <v>0</v>
      </c>
      <c r="HZ285" s="1460">
        <f t="shared" si="1403"/>
        <v>0</v>
      </c>
      <c r="IA285" s="1460">
        <f t="shared" si="1404"/>
        <v>0</v>
      </c>
      <c r="IB285" s="1460">
        <f t="shared" si="1405"/>
        <v>0</v>
      </c>
      <c r="IC285" s="1460">
        <f t="shared" si="1406"/>
        <v>0</v>
      </c>
      <c r="ID285" s="1460">
        <f t="shared" si="1407"/>
        <v>0</v>
      </c>
      <c r="IE285" s="1460">
        <f t="shared" si="1408"/>
        <v>0</v>
      </c>
      <c r="IF285" s="1460">
        <f t="shared" si="1409"/>
        <v>0</v>
      </c>
      <c r="IG285" s="1460">
        <f t="shared" si="1410"/>
        <v>0</v>
      </c>
      <c r="IH285" s="1460">
        <f t="shared" si="1411"/>
        <v>0</v>
      </c>
      <c r="II285" s="1460">
        <f t="shared" si="1412"/>
        <v>0</v>
      </c>
      <c r="IJ285" s="1460">
        <f t="shared" si="1413"/>
        <v>0</v>
      </c>
      <c r="IK285" s="1460">
        <f t="shared" si="1414"/>
        <v>0</v>
      </c>
      <c r="IL285" s="1460">
        <f t="shared" si="1415"/>
        <v>0</v>
      </c>
      <c r="IM285" s="1460">
        <f t="shared" si="1416"/>
        <v>0</v>
      </c>
      <c r="IN285" s="1460">
        <f t="shared" si="1417"/>
        <v>0</v>
      </c>
      <c r="IO285" s="1460">
        <f t="shared" si="1418"/>
        <v>0</v>
      </c>
      <c r="IP285" s="1460">
        <f t="shared" si="1419"/>
        <v>0</v>
      </c>
      <c r="IQ285" s="1460">
        <f t="shared" si="1420"/>
        <v>0</v>
      </c>
      <c r="IR285" s="1460">
        <f t="shared" si="1421"/>
        <v>0</v>
      </c>
      <c r="IS285" s="1460">
        <f t="shared" si="1422"/>
        <v>0</v>
      </c>
      <c r="IT285" s="1460">
        <f t="shared" si="1423"/>
        <v>0</v>
      </c>
      <c r="IU285" s="1460">
        <f t="shared" si="1424"/>
        <v>0</v>
      </c>
      <c r="IV285" s="1460">
        <f t="shared" si="1425"/>
        <v>0</v>
      </c>
      <c r="IW285" s="1460">
        <f t="shared" si="1426"/>
        <v>0</v>
      </c>
      <c r="IX285" s="1460">
        <f t="shared" si="1427"/>
        <v>0</v>
      </c>
      <c r="IY285" s="1460">
        <f t="shared" si="1428"/>
        <v>0</v>
      </c>
      <c r="IZ285" s="1460">
        <f t="shared" si="1429"/>
        <v>0</v>
      </c>
      <c r="JA285" s="1460">
        <f t="shared" si="1430"/>
        <v>0</v>
      </c>
      <c r="JB285" s="1460">
        <f t="shared" si="1431"/>
        <v>0</v>
      </c>
      <c r="JC285" s="1460">
        <f t="shared" si="1432"/>
        <v>0</v>
      </c>
      <c r="JD285" s="1460">
        <f t="shared" si="1433"/>
        <v>0</v>
      </c>
      <c r="JE285" s="1460">
        <f t="shared" si="1434"/>
        <v>0</v>
      </c>
      <c r="JF285" s="1460">
        <f t="shared" si="1435"/>
        <v>0</v>
      </c>
      <c r="JG285" s="1460">
        <f t="shared" si="1436"/>
        <v>0</v>
      </c>
      <c r="JH285" s="1460">
        <f t="shared" si="1437"/>
        <v>0</v>
      </c>
      <c r="JI285" s="1460">
        <f t="shared" si="1438"/>
        <v>0</v>
      </c>
      <c r="JJ285" s="1460">
        <f t="shared" si="1439"/>
        <v>0</v>
      </c>
      <c r="JK285" s="1460">
        <f t="shared" si="1440"/>
        <v>0</v>
      </c>
      <c r="JL285" s="1460">
        <f t="shared" si="1441"/>
        <v>0</v>
      </c>
      <c r="JM285" s="1460">
        <f t="shared" si="1442"/>
        <v>0</v>
      </c>
      <c r="JN285" s="1460">
        <f t="shared" si="1443"/>
        <v>0</v>
      </c>
      <c r="JO285" s="1460">
        <f t="shared" si="1444"/>
        <v>0</v>
      </c>
      <c r="JP285" s="1460">
        <f t="shared" si="1445"/>
        <v>0</v>
      </c>
      <c r="JQ285" s="1460">
        <f t="shared" si="1446"/>
        <v>0</v>
      </c>
      <c r="JR285" s="1460">
        <f t="shared" si="1447"/>
        <v>0</v>
      </c>
      <c r="JS285" s="1460">
        <f t="shared" si="1448"/>
        <v>0</v>
      </c>
      <c r="JT285" s="1460">
        <f t="shared" si="1449"/>
        <v>0</v>
      </c>
      <c r="JU285" s="1460">
        <f t="shared" si="1450"/>
        <v>0</v>
      </c>
      <c r="JV285" s="1460">
        <f t="shared" si="1451"/>
        <v>0</v>
      </c>
      <c r="JW285" s="1460">
        <f t="shared" si="1452"/>
        <v>0</v>
      </c>
      <c r="JX285" s="1460">
        <f t="shared" si="1453"/>
        <v>0</v>
      </c>
      <c r="JY285" s="1460">
        <f t="shared" si="1454"/>
        <v>0</v>
      </c>
      <c r="JZ285" s="1460">
        <f t="shared" si="1455"/>
        <v>0</v>
      </c>
      <c r="KA285" s="1460">
        <f t="shared" si="1456"/>
        <v>0</v>
      </c>
      <c r="KB285" s="1460">
        <f t="shared" si="1457"/>
        <v>0</v>
      </c>
      <c r="KC285" s="1460">
        <f t="shared" si="1458"/>
        <v>0</v>
      </c>
      <c r="KD285" s="1460">
        <f t="shared" si="1459"/>
        <v>0</v>
      </c>
      <c r="KE285" s="1460">
        <f t="shared" si="1460"/>
        <v>0</v>
      </c>
      <c r="KF285" s="1460">
        <f t="shared" si="1461"/>
        <v>0</v>
      </c>
      <c r="KG285" s="1460">
        <f t="shared" si="1462"/>
        <v>0</v>
      </c>
      <c r="KH285" s="1460">
        <f t="shared" si="1463"/>
        <v>0</v>
      </c>
      <c r="KI285" s="1460">
        <f t="shared" si="1464"/>
        <v>0</v>
      </c>
      <c r="KJ285" s="1460">
        <f t="shared" si="1465"/>
        <v>0</v>
      </c>
      <c r="KK285" s="1460">
        <f t="shared" si="1466"/>
        <v>0</v>
      </c>
      <c r="KL285" s="1460">
        <f t="shared" si="1467"/>
        <v>0</v>
      </c>
      <c r="KM285" s="1460">
        <f t="shared" si="1468"/>
        <v>0</v>
      </c>
      <c r="KN285" s="1460">
        <f t="shared" si="1469"/>
        <v>0</v>
      </c>
      <c r="KO285" s="1460">
        <f t="shared" si="1470"/>
        <v>0</v>
      </c>
      <c r="KP285" s="1460">
        <f t="shared" si="1471"/>
        <v>0</v>
      </c>
      <c r="KQ285" s="1460">
        <f t="shared" si="1472"/>
        <v>0</v>
      </c>
      <c r="KR285" s="1460">
        <f t="shared" si="1473"/>
        <v>0</v>
      </c>
      <c r="KS285" s="1460">
        <f t="shared" si="1474"/>
        <v>0</v>
      </c>
      <c r="KT285" s="1460">
        <f t="shared" si="1475"/>
        <v>0</v>
      </c>
      <c r="KU285" s="1460">
        <f t="shared" si="1476"/>
        <v>0</v>
      </c>
      <c r="KV285" s="1460">
        <f t="shared" si="1477"/>
        <v>0</v>
      </c>
      <c r="KW285" s="1460">
        <f t="shared" si="1478"/>
        <v>0</v>
      </c>
      <c r="KX285" s="1460">
        <f t="shared" si="1479"/>
        <v>0</v>
      </c>
      <c r="KY285" s="1460">
        <f t="shared" si="1480"/>
        <v>0</v>
      </c>
      <c r="KZ285" s="1460">
        <f t="shared" si="1481"/>
        <v>0</v>
      </c>
      <c r="LA285" s="1460">
        <f t="shared" si="1482"/>
        <v>0</v>
      </c>
      <c r="LB285" s="1460">
        <f t="shared" si="1483"/>
        <v>0</v>
      </c>
      <c r="LC285" s="1460">
        <f t="shared" si="1484"/>
        <v>0</v>
      </c>
      <c r="LD285" s="1460">
        <f t="shared" si="1485"/>
        <v>0</v>
      </c>
      <c r="LE285" s="1460">
        <f t="shared" si="1486"/>
        <v>0</v>
      </c>
      <c r="LF285" s="1460">
        <f t="shared" si="1487"/>
        <v>0</v>
      </c>
      <c r="LG285" s="1460">
        <f t="shared" si="1488"/>
        <v>0</v>
      </c>
      <c r="LH285" s="1460">
        <f t="shared" si="1489"/>
        <v>0</v>
      </c>
      <c r="LI285" s="1460">
        <f t="shared" si="1490"/>
        <v>0</v>
      </c>
      <c r="LJ285" s="1460">
        <f t="shared" si="1491"/>
        <v>0</v>
      </c>
      <c r="LK285" s="1460">
        <f t="shared" si="1492"/>
        <v>0</v>
      </c>
      <c r="LL285" s="1460">
        <f t="shared" si="1493"/>
        <v>0</v>
      </c>
      <c r="LM285" s="1460">
        <f t="shared" si="1494"/>
        <v>0</v>
      </c>
      <c r="LN285" s="1460">
        <f t="shared" si="1495"/>
        <v>0</v>
      </c>
      <c r="LO285" s="1460">
        <f t="shared" si="1496"/>
        <v>0</v>
      </c>
      <c r="LP285" s="1460">
        <f t="shared" si="1497"/>
        <v>0</v>
      </c>
      <c r="LQ285" s="1460">
        <f t="shared" si="1498"/>
        <v>0</v>
      </c>
      <c r="LR285" s="1460">
        <f t="shared" si="1499"/>
        <v>0</v>
      </c>
      <c r="LS285" s="1460">
        <f t="shared" si="1500"/>
        <v>0</v>
      </c>
      <c r="LW285" s="1467">
        <f t="shared" si="1501"/>
        <v>0</v>
      </c>
      <c r="LX285" s="1467">
        <f t="shared" si="1502"/>
        <v>0</v>
      </c>
      <c r="LY285" s="1467">
        <f t="shared" si="1503"/>
        <v>0</v>
      </c>
      <c r="LZ285" s="1467">
        <f t="shared" si="1504"/>
        <v>0</v>
      </c>
      <c r="MA285" s="1506"/>
      <c r="MB285" s="1460">
        <f t="shared" si="1505"/>
        <v>0</v>
      </c>
      <c r="MC285" s="1460">
        <f t="shared" si="1560"/>
        <v>0</v>
      </c>
      <c r="MD285" s="1460">
        <f t="shared" si="1560"/>
        <v>0</v>
      </c>
      <c r="ME285" s="1460">
        <f t="shared" si="1560"/>
        <v>0</v>
      </c>
      <c r="MF285" s="1460">
        <f t="shared" si="1560"/>
        <v>0</v>
      </c>
      <c r="MG285" s="1460">
        <f t="shared" si="1560"/>
        <v>0</v>
      </c>
      <c r="MH285" s="1460">
        <f t="shared" si="1560"/>
        <v>0</v>
      </c>
      <c r="MI285" s="1460">
        <f t="shared" si="1560"/>
        <v>0</v>
      </c>
      <c r="MJ285" s="1460">
        <f t="shared" si="1560"/>
        <v>0</v>
      </c>
      <c r="MK285" s="1460">
        <f t="shared" si="1560"/>
        <v>0</v>
      </c>
      <c r="ML285" s="1460">
        <f t="shared" si="1560"/>
        <v>0</v>
      </c>
      <c r="MM285" s="1460">
        <f t="shared" si="1560"/>
        <v>0</v>
      </c>
      <c r="MN285" s="1460">
        <f t="shared" si="1560"/>
        <v>0</v>
      </c>
      <c r="MO285" s="1460">
        <f t="shared" si="1560"/>
        <v>0</v>
      </c>
      <c r="MP285" s="1460">
        <f t="shared" si="1560"/>
        <v>0</v>
      </c>
      <c r="MQ285" s="1460">
        <f t="shared" si="1560"/>
        <v>0</v>
      </c>
      <c r="MR285" s="1460">
        <f t="shared" si="1560"/>
        <v>0</v>
      </c>
      <c r="MS285" s="1460">
        <f t="shared" si="1565"/>
        <v>0</v>
      </c>
      <c r="MT285" s="1460">
        <f t="shared" si="1565"/>
        <v>0</v>
      </c>
      <c r="MU285" s="1460">
        <f t="shared" si="1565"/>
        <v>0</v>
      </c>
      <c r="MV285" s="1460">
        <f t="shared" si="1565"/>
        <v>0</v>
      </c>
      <c r="MW285" s="1460">
        <f t="shared" si="1565"/>
        <v>0</v>
      </c>
      <c r="MX285" s="1460">
        <f t="shared" si="1565"/>
        <v>0</v>
      </c>
      <c r="MY285" s="1460">
        <f t="shared" si="1565"/>
        <v>0</v>
      </c>
      <c r="MZ285" s="1460">
        <f t="shared" si="1565"/>
        <v>0</v>
      </c>
      <c r="NA285" s="1460">
        <f t="shared" si="1565"/>
        <v>0</v>
      </c>
      <c r="NB285" s="1460">
        <f t="shared" si="1565"/>
        <v>0</v>
      </c>
      <c r="NC285" s="1460">
        <f t="shared" si="1565"/>
        <v>0</v>
      </c>
      <c r="ND285" s="1460">
        <f t="shared" si="1565"/>
        <v>0</v>
      </c>
      <c r="NE285" s="1460">
        <f t="shared" si="1565"/>
        <v>0</v>
      </c>
      <c r="NF285" s="1460">
        <f t="shared" si="1565"/>
        <v>0</v>
      </c>
      <c r="NG285" s="1460">
        <f t="shared" si="1565"/>
        <v>0</v>
      </c>
      <c r="NH285" s="1460">
        <f t="shared" si="1565"/>
        <v>0</v>
      </c>
      <c r="NI285" s="1460">
        <f t="shared" si="1566"/>
        <v>0</v>
      </c>
      <c r="NJ285" s="1460">
        <f t="shared" si="1566"/>
        <v>0</v>
      </c>
      <c r="NK285" s="1460">
        <f t="shared" si="1566"/>
        <v>0</v>
      </c>
      <c r="NL285" s="1460">
        <f t="shared" si="1566"/>
        <v>0</v>
      </c>
      <c r="NM285" s="1460">
        <f t="shared" si="1566"/>
        <v>0</v>
      </c>
      <c r="NN285" s="1460">
        <f t="shared" si="1566"/>
        <v>0</v>
      </c>
      <c r="NO285" s="1460">
        <f t="shared" si="1566"/>
        <v>0</v>
      </c>
      <c r="NP285" s="1460">
        <f t="shared" si="1566"/>
        <v>0</v>
      </c>
      <c r="NQ285" s="1460">
        <f t="shared" si="1566"/>
        <v>0</v>
      </c>
      <c r="NR285" s="1460">
        <f t="shared" si="1566"/>
        <v>0</v>
      </c>
      <c r="NS285" s="1460">
        <f t="shared" si="1566"/>
        <v>0</v>
      </c>
      <c r="NT285" s="1460">
        <f t="shared" si="1566"/>
        <v>0</v>
      </c>
      <c r="NU285" s="1460">
        <f t="shared" si="1566"/>
        <v>0</v>
      </c>
      <c r="NV285" s="1460">
        <f t="shared" si="1566"/>
        <v>0</v>
      </c>
      <c r="NW285" s="1460">
        <f t="shared" si="1566"/>
        <v>0</v>
      </c>
      <c r="NX285" s="1460">
        <f t="shared" si="1566"/>
        <v>0</v>
      </c>
      <c r="NY285" s="1460">
        <f t="shared" si="1567"/>
        <v>0</v>
      </c>
      <c r="NZ285" s="1460">
        <f t="shared" si="1567"/>
        <v>0</v>
      </c>
      <c r="OA285" s="1460">
        <f t="shared" si="1567"/>
        <v>0</v>
      </c>
      <c r="OB285" s="1460">
        <f t="shared" si="1567"/>
        <v>0</v>
      </c>
      <c r="OC285" s="1460">
        <f t="shared" si="1567"/>
        <v>0</v>
      </c>
      <c r="OD285" s="1460">
        <f t="shared" si="1567"/>
        <v>0</v>
      </c>
      <c r="OE285" s="1460">
        <f t="shared" si="1567"/>
        <v>0</v>
      </c>
      <c r="OF285" s="1460">
        <f t="shared" si="1567"/>
        <v>0</v>
      </c>
      <c r="OG285" s="1460">
        <f t="shared" si="1567"/>
        <v>0</v>
      </c>
      <c r="OH285" s="1460">
        <f t="shared" si="1567"/>
        <v>0</v>
      </c>
      <c r="OI285" s="1460">
        <f t="shared" si="1567"/>
        <v>0</v>
      </c>
      <c r="OJ285" s="1460">
        <f t="shared" si="1567"/>
        <v>0</v>
      </c>
      <c r="OK285" s="1460">
        <f t="shared" si="1567"/>
        <v>0</v>
      </c>
      <c r="OL285" s="1460">
        <f t="shared" si="1567"/>
        <v>0</v>
      </c>
      <c r="OM285" s="1460">
        <f t="shared" si="1567"/>
        <v>0</v>
      </c>
      <c r="ON285" s="1460">
        <f t="shared" si="1567"/>
        <v>0</v>
      </c>
      <c r="OO285" s="1460">
        <f t="shared" si="1513"/>
        <v>0</v>
      </c>
      <c r="OP285" s="1460">
        <f t="shared" si="1513"/>
        <v>0</v>
      </c>
      <c r="OQ285" s="1460">
        <f t="shared" si="1513"/>
        <v>0</v>
      </c>
      <c r="OR285" s="1460">
        <f t="shared" si="1513"/>
        <v>0</v>
      </c>
      <c r="OS285" s="1460">
        <f t="shared" si="1513"/>
        <v>0</v>
      </c>
      <c r="OT285" s="1460">
        <f t="shared" si="1513"/>
        <v>0</v>
      </c>
      <c r="OU285" s="1460">
        <f t="shared" si="1513"/>
        <v>0</v>
      </c>
      <c r="OV285" s="1460">
        <f t="shared" si="1513"/>
        <v>0</v>
      </c>
      <c r="OW285" s="1460">
        <f t="shared" si="1513"/>
        <v>0</v>
      </c>
      <c r="OX285" s="1460">
        <f t="shared" si="1513"/>
        <v>0</v>
      </c>
      <c r="OY285" s="1460">
        <f t="shared" si="1513"/>
        <v>0</v>
      </c>
      <c r="OZ285" s="1460">
        <f t="shared" si="1513"/>
        <v>0</v>
      </c>
      <c r="PA285" s="1460">
        <f t="shared" si="1562"/>
        <v>0</v>
      </c>
      <c r="PB285" s="1460">
        <f t="shared" si="1562"/>
        <v>0</v>
      </c>
      <c r="PC285" s="1460">
        <f t="shared" si="1562"/>
        <v>0</v>
      </c>
      <c r="PD285" s="1460">
        <f t="shared" si="1562"/>
        <v>0</v>
      </c>
      <c r="PE285" s="1460">
        <f t="shared" si="1562"/>
        <v>0</v>
      </c>
      <c r="PF285" s="1460">
        <f t="shared" si="1563"/>
        <v>0</v>
      </c>
      <c r="PG285" s="1460">
        <f t="shared" si="1563"/>
        <v>0</v>
      </c>
      <c r="PH285" s="1460">
        <f t="shared" si="1563"/>
        <v>0</v>
      </c>
      <c r="PI285" s="1460">
        <f t="shared" si="1563"/>
        <v>0</v>
      </c>
      <c r="PJ285" s="1460">
        <f t="shared" si="1563"/>
        <v>0</v>
      </c>
      <c r="PK285" s="1460">
        <f t="shared" si="1563"/>
        <v>0</v>
      </c>
      <c r="PL285" s="1460">
        <f t="shared" si="1563"/>
        <v>0</v>
      </c>
      <c r="PM285" s="1460">
        <f t="shared" si="1563"/>
        <v>0</v>
      </c>
      <c r="PN285" s="1460">
        <f t="shared" si="1563"/>
        <v>0</v>
      </c>
      <c r="PO285" s="1460">
        <f t="shared" si="1563"/>
        <v>0</v>
      </c>
      <c r="PP285" s="1460">
        <f t="shared" si="1563"/>
        <v>0</v>
      </c>
      <c r="PQ285" s="1460">
        <f t="shared" si="1563"/>
        <v>0</v>
      </c>
      <c r="PR285" s="1460">
        <f t="shared" si="1563"/>
        <v>0</v>
      </c>
      <c r="PS285" s="1460">
        <f t="shared" si="1563"/>
        <v>0</v>
      </c>
      <c r="PT285" s="1460">
        <f t="shared" si="1563"/>
        <v>0</v>
      </c>
      <c r="PU285" s="1460">
        <f t="shared" si="1563"/>
        <v>0</v>
      </c>
      <c r="PV285" s="1460">
        <f t="shared" si="1564"/>
        <v>0</v>
      </c>
      <c r="PW285" s="1460">
        <f t="shared" si="1564"/>
        <v>0</v>
      </c>
      <c r="PX285" s="1460">
        <f t="shared" si="1564"/>
        <v>0</v>
      </c>
      <c r="PY285" s="1460">
        <f t="shared" si="1564"/>
        <v>0</v>
      </c>
      <c r="PZ285" s="1460">
        <f t="shared" si="1564"/>
        <v>0</v>
      </c>
      <c r="QA285" s="1460">
        <f t="shared" si="1564"/>
        <v>0</v>
      </c>
      <c r="QB285" s="1460">
        <f t="shared" si="1564"/>
        <v>0</v>
      </c>
      <c r="QC285" s="1460">
        <f t="shared" si="1564"/>
        <v>0</v>
      </c>
      <c r="QD285" s="1460">
        <f t="shared" si="1564"/>
        <v>0</v>
      </c>
      <c r="QE285" s="1460">
        <f t="shared" si="1564"/>
        <v>0</v>
      </c>
      <c r="QF285" s="1460">
        <f t="shared" si="1564"/>
        <v>0</v>
      </c>
      <c r="QG285" s="1460">
        <f t="shared" si="1564"/>
        <v>0</v>
      </c>
      <c r="QH285" s="1460">
        <f t="shared" si="1564"/>
        <v>0</v>
      </c>
      <c r="QI285" s="1460">
        <f t="shared" si="1564"/>
        <v>0</v>
      </c>
      <c r="QJ285" s="1460">
        <f t="shared" si="1564"/>
        <v>0</v>
      </c>
      <c r="QK285" s="1460">
        <f t="shared" si="1564"/>
        <v>0</v>
      </c>
      <c r="QL285" s="1460">
        <f t="shared" si="1532"/>
        <v>0</v>
      </c>
      <c r="QM285" s="1460">
        <f t="shared" si="1532"/>
        <v>0</v>
      </c>
      <c r="QN285" s="1460">
        <f t="shared" si="1532"/>
        <v>0</v>
      </c>
      <c r="QO285" s="1460">
        <f t="shared" si="1532"/>
        <v>0</v>
      </c>
      <c r="QP285" s="1460">
        <f t="shared" si="1532"/>
        <v>0</v>
      </c>
      <c r="QQ285" s="1460">
        <f t="shared" si="1532"/>
        <v>0</v>
      </c>
    </row>
    <row r="286" spans="1:459" s="1466" customFormat="1" ht="22.5" customHeight="1">
      <c r="A286" s="1468"/>
      <c r="B286" s="1469"/>
      <c r="C286" s="1469"/>
      <c r="D286" s="1470"/>
      <c r="E286" s="1471"/>
      <c r="F286" s="1472"/>
      <c r="G286" s="1472"/>
      <c r="H286" s="1473">
        <f t="shared" ref="H286:H288" si="1576">IFERROR(DATEDIF(F286,G286,"M"),"")</f>
        <v>0</v>
      </c>
      <c r="I286" s="1474">
        <v>0</v>
      </c>
      <c r="J286" s="1475">
        <f t="shared" si="1556"/>
        <v>0</v>
      </c>
      <c r="K286" s="1476">
        <v>0</v>
      </c>
      <c r="L286" s="1477">
        <f t="shared" ref="L286:L288" si="1577">+M286/12</f>
        <v>0</v>
      </c>
      <c r="M286" s="1477">
        <f t="shared" ref="M286:M288" si="1578">+K286*D286</f>
        <v>0</v>
      </c>
      <c r="N286" s="1478"/>
      <c r="O286" s="1479">
        <v>0</v>
      </c>
      <c r="P286" s="1480">
        <v>0</v>
      </c>
      <c r="Q286" s="1828">
        <v>0</v>
      </c>
      <c r="R286" s="1831">
        <f t="shared" ref="R286:R288" si="1579">IFERROR(S286/D286,0)</f>
        <v>0</v>
      </c>
      <c r="S286" s="1481">
        <f>IF(AND(SUM(O286:Q286)=0,N286="NNN"),MIN('Operating History and Pro Forma'!$M$33,'Operating History and Pro Forma'!$T$15)*D286,SUM(O286:Q286)*D286)</f>
        <v>0</v>
      </c>
      <c r="T286" s="1482">
        <f t="shared" ref="T286:T288" si="1580">+IFERROR(U286/D286,0)</f>
        <v>0</v>
      </c>
      <c r="U286" s="1483">
        <f t="shared" ref="U286:U288" si="1581">+M286+S286</f>
        <v>0</v>
      </c>
      <c r="V286" s="1480"/>
      <c r="W286" s="1514"/>
      <c r="X286" s="1486" t="str">
        <f t="shared" ref="X286:X288" si="1582">IFERROR(U286/Y286,"")</f>
        <v/>
      </c>
      <c r="Y286" s="1487">
        <f t="shared" ref="Y286:Y288" si="1583">+Z286*D286</f>
        <v>0</v>
      </c>
      <c r="Z286" s="1488"/>
      <c r="AA286" s="1488"/>
      <c r="AB286" s="1488"/>
      <c r="AC286" s="1488"/>
      <c r="AD286" s="1489">
        <f t="shared" ref="AD286:AD288" si="1584">IFERROR(IF(AE286="V",0,U286/$U$295),0)</f>
        <v>0</v>
      </c>
      <c r="AE286" s="1490" t="str">
        <f t="shared" ref="AE286:AE288" si="1585">RIGHT(E286)</f>
        <v/>
      </c>
      <c r="AF286" s="1491">
        <f t="shared" ref="AF286:AF288" si="1586">IFERROR(IF(AE286="V","Vacant",VLOOKUP(AC286,$A$327:$B$330,2,0)),0)</f>
        <v>0</v>
      </c>
      <c r="AG286" s="1492">
        <f t="shared" ref="AG286:AG288" si="1587">+J286</f>
        <v>0</v>
      </c>
      <c r="AH286" s="1493">
        <f t="shared" ref="AH286:AM288" si="1588">IFERROR(VLOOKUP(LEFT($E286,1),$A$7:$I$11,MATCH(AH$13,$A$6:$I$6,0),0),0)</f>
        <v>0</v>
      </c>
      <c r="AI286" s="1493">
        <f t="shared" si="1588"/>
        <v>0</v>
      </c>
      <c r="AJ286" s="1494">
        <f t="shared" si="1588"/>
        <v>0</v>
      </c>
      <c r="AK286" s="1494">
        <f t="shared" si="1588"/>
        <v>0</v>
      </c>
      <c r="AL286" s="1495">
        <f t="shared" si="1588"/>
        <v>0</v>
      </c>
      <c r="AM286" s="1496">
        <f t="shared" si="1588"/>
        <v>0</v>
      </c>
      <c r="AN286" s="1497">
        <f t="shared" si="1555"/>
        <v>0</v>
      </c>
      <c r="AO286" s="1498">
        <f t="shared" si="1561"/>
        <v>0</v>
      </c>
      <c r="AP286" s="1499">
        <f t="shared" ref="AP286:AP288" si="1589">IFERROR(INDEX($BM$10:$GB$10,1,AO286)*$AG286,)</f>
        <v>0</v>
      </c>
      <c r="AQ286" s="1500">
        <f t="shared" ref="AQ286:AQ288" si="1590">IFERROR(INDEX($BM$10:$GB$10,1,AO286)*$AJ286*$D286,0)</f>
        <v>0</v>
      </c>
      <c r="AR286" s="1501">
        <f t="shared" ref="AR286:AR288" si="1591">IFERROR(INDEX($BM$10:$GB$10,1,AO286)*$AL286*$D286*AI286*$AP286,0)</f>
        <v>0</v>
      </c>
      <c r="AS286" s="1498">
        <f t="shared" si="1558"/>
        <v>0</v>
      </c>
      <c r="AT286" s="1501">
        <f t="shared" ref="AT286:AT288" si="1592">IF(AS286=$AU286,L286,W286*D286/12)</f>
        <v>0</v>
      </c>
      <c r="AU286" s="1498">
        <f t="shared" ref="AU286:AU288" si="1593">IFERROR(IF($AF286="Vacant",AN286,MAX(1,DATEDIF(Note_Date,$G286,"M"))),1)</f>
        <v>1</v>
      </c>
      <c r="AV286" s="1498">
        <f t="shared" ref="AV286:AV288" si="1594">ROUNDUP(IF($AF286="V",AU286+$AH286,IF($AF286="R",AU286+1,(AU286+1+((1-$B$312)*$AH286)))),0)</f>
        <v>2</v>
      </c>
      <c r="AW286" s="1499">
        <f t="shared" ref="AW286:AW288" si="1595">IFERROR(IF(AF286="R",MIN(AT286*12/D286*(1+INDEX($BM$10:$GB$10,1,AV286)-IF(AU286=AS286,1,INDEX($BM$10:$GB$10,1,MAX(1,AS286)))),(INDEX($BM$10:$GB$10,1,MIN(120,AV286))*$AG286)),(INDEX($BM$10:$GB$10,1,MIN(120,AV286))*$AG286)),0)</f>
        <v>0</v>
      </c>
      <c r="AX286" s="1502">
        <f t="shared" ref="AX286:AX288" si="1596">IF($AF286="R",$AK286*$D286*INDEX($BM$8:$GB$8,1,MIN(120,AV286)),IF($AF286="V",$AJ286*$D286*INDEX($BM$8:$GB$8,1,MIN(120,AV286)),($AK286*$D286*INDEX($BM$8:$GB$8,1,MIN(120,AV286))*$B$312)+($AJ286*$D286*INDEX($BM$8:$GB$8,1,MIN(120,AV286))*(1-$B$312))))</f>
        <v>0</v>
      </c>
      <c r="AY286" s="1503">
        <f t="shared" ref="AY286:AY288" si="1597">IF($AF286="R",$AM286*$D286*$AI286*AW286*INDEX($BM$8:$GB$8,1,MIN(120,AV286)),IF($AF286="V",$AL286*$D286*$AI286*AW286*INDEX($BM$8:$GB$8,1,MIN(120,AV286)),($AM286*$D286*$AI286*AW286*INDEX($BM$8:$GB$8,1,MIN(120,AV286))*$B$312)+($AL286*$D286*$AI286*AW286*INDEX($BM$8:$GB$8,1,MIN(120,AV286))*(1-$B$312))))</f>
        <v>0</v>
      </c>
      <c r="AZ286" s="1498">
        <f t="shared" ref="AZ286:AZ288" si="1598">+AV286+(12*AI286)</f>
        <v>2</v>
      </c>
      <c r="BA286" s="1498">
        <f t="shared" ref="BA286:BA288" si="1599">ROUNDUP((AZ286+1+((1-$B$312)*$AH286)),0)</f>
        <v>3</v>
      </c>
      <c r="BB286" s="1499">
        <f t="shared" ref="BB286:BB288" si="1600">(INDEX($BM$10:$GB$10,1,MIN(120,BA286))*$AG286)</f>
        <v>0</v>
      </c>
      <c r="BC286" s="1502">
        <f t="shared" ref="BC286:BC288" si="1601">($AK286*$D286*INDEX($BM$8:$GB$8,1,MIN(120,BA286))*$B$312)+($AJ286*$D286*INDEX($BM$8:$GB$8,1,MIN(120,BA286))*(1-$B$312))</f>
        <v>0</v>
      </c>
      <c r="BD286" s="1503">
        <f t="shared" ref="BD286:BD288" si="1602">($AM286*$D286*$AI286*BB286*INDEX($BM$8:$GB$8,1,MIN(120,BA286))*$B$312)+($AL286*$D286*$AI286*BB286*INDEX($BM$8:$GB$8,1,MIN(120,BA286))*(1-$B$312))</f>
        <v>0</v>
      </c>
      <c r="BE286" s="1498">
        <f t="shared" ref="BE286:BE288" si="1603">+BA286+(12*AI286)</f>
        <v>3</v>
      </c>
      <c r="BF286" s="1498">
        <f t="shared" ref="BF286:BF288" si="1604">ROUNDUP((BE286+1+((1-$B$312)*$AH286)),0)</f>
        <v>4</v>
      </c>
      <c r="BG286" s="1499">
        <f t="shared" ref="BG286:BG288" si="1605">INDEX($BM$10:$GB$10,1,MIN(120,BF286))*$AG286</f>
        <v>0</v>
      </c>
      <c r="BH286" s="1502">
        <f t="shared" ref="BH286:BH288" si="1606">($AK286*$D286*INDEX($BM$8:$GB$8,1,MIN(120,BF286))*$B$312)+($AJ286*$D286*INDEX($BM$8:$GB$8,1,MIN(120,BF286))*(1-$B$312))</f>
        <v>0</v>
      </c>
      <c r="BI286" s="1502">
        <f t="shared" ref="BI286:BI288" si="1607">($AM286*$D286*$AI286*BG286*INDEX($BM$8:$GB$8,1,MIN(120,BF286))*$B$312)+($AL286*$D286*$AI286*BG286*INDEX($BM$8:$GB$8,1,MIN(120,BF286))*(1-$B$312))</f>
        <v>0</v>
      </c>
      <c r="BJ286" s="1504">
        <f t="shared" ref="BJ286:BJ288" si="1608">IFERROR(YEAR(F286),)</f>
        <v>1900</v>
      </c>
      <c r="BK286" s="1505" t="str">
        <f t="shared" ref="BK286:BK288" si="1609">LEFT(E286)</f>
        <v/>
      </c>
      <c r="BL286" s="1506"/>
      <c r="BM286" s="1507">
        <f t="shared" ref="BM286:BM288" si="1610">IF(AE286="v",0,IF(BM$12&lt;$AU286,$L286,IF(BM$12&gt;$AV286,$AW286*$D286/12,0)))</f>
        <v>0</v>
      </c>
      <c r="BN286" s="1508">
        <f t="shared" ref="BN286:CC288" si="1611">IF(BN$12&lt;$AO286,0,IF(BN$12&lt;=$AU286,IF(BN$12&lt;$AS286,$L286,$AT286),IF(OR(AND(BN$12&lt;$BF286,BN$12&gt;=$BE286),AND(BN$12&lt;$BA286,BN$12&gt;=$AZ286),AND(BN$12&lt;$AV286,BN$12&gt;=$AU286)),0,IF(BN$12&gt;=$BF286,$BG286*$D286/12,IF(BN$12&gt;=$BA286,$BB286*$D286/12,IF(BN$12&gt;=$AV286,$AW286*$D286/12))))))</f>
        <v>0</v>
      </c>
      <c r="BO286" s="1508">
        <f t="shared" si="1611"/>
        <v>0</v>
      </c>
      <c r="BP286" s="1508">
        <f t="shared" si="1611"/>
        <v>0</v>
      </c>
      <c r="BQ286" s="1508">
        <f t="shared" si="1611"/>
        <v>0</v>
      </c>
      <c r="BR286" s="1508">
        <f t="shared" si="1611"/>
        <v>0</v>
      </c>
      <c r="BS286" s="1508">
        <f t="shared" si="1611"/>
        <v>0</v>
      </c>
      <c r="BT286" s="1508">
        <f t="shared" si="1611"/>
        <v>0</v>
      </c>
      <c r="BU286" s="1508">
        <f t="shared" si="1611"/>
        <v>0</v>
      </c>
      <c r="BV286" s="1508">
        <f t="shared" si="1611"/>
        <v>0</v>
      </c>
      <c r="BW286" s="1508">
        <f t="shared" si="1611"/>
        <v>0</v>
      </c>
      <c r="BX286" s="1508">
        <f t="shared" si="1611"/>
        <v>0</v>
      </c>
      <c r="BY286" s="1507">
        <f t="shared" si="1611"/>
        <v>0</v>
      </c>
      <c r="BZ286" s="1508">
        <f t="shared" si="1611"/>
        <v>0</v>
      </c>
      <c r="CA286" s="1508">
        <f t="shared" si="1611"/>
        <v>0</v>
      </c>
      <c r="CB286" s="1508">
        <f t="shared" si="1611"/>
        <v>0</v>
      </c>
      <c r="CC286" s="1508">
        <f t="shared" si="1611"/>
        <v>0</v>
      </c>
      <c r="CD286" s="1508">
        <f t="shared" si="1569"/>
        <v>0</v>
      </c>
      <c r="CE286" s="1508">
        <f t="shared" si="1569"/>
        <v>0</v>
      </c>
      <c r="CF286" s="1508">
        <f t="shared" si="1569"/>
        <v>0</v>
      </c>
      <c r="CG286" s="1508">
        <f t="shared" si="1569"/>
        <v>0</v>
      </c>
      <c r="CH286" s="1508">
        <f t="shared" si="1569"/>
        <v>0</v>
      </c>
      <c r="CI286" s="1508">
        <f t="shared" si="1569"/>
        <v>0</v>
      </c>
      <c r="CJ286" s="1509">
        <f t="shared" si="1569"/>
        <v>0</v>
      </c>
      <c r="CK286" s="1507">
        <f t="shared" si="1569"/>
        <v>0</v>
      </c>
      <c r="CL286" s="1508">
        <f t="shared" si="1569"/>
        <v>0</v>
      </c>
      <c r="CM286" s="1508">
        <f t="shared" si="1569"/>
        <v>0</v>
      </c>
      <c r="CN286" s="1508">
        <f t="shared" si="1569"/>
        <v>0</v>
      </c>
      <c r="CO286" s="1508">
        <f t="shared" si="1569"/>
        <v>0</v>
      </c>
      <c r="CP286" s="1508">
        <f t="shared" si="1569"/>
        <v>0</v>
      </c>
      <c r="CQ286" s="1508">
        <f t="shared" si="1569"/>
        <v>0</v>
      </c>
      <c r="CR286" s="1508">
        <f t="shared" si="1569"/>
        <v>0</v>
      </c>
      <c r="CS286" s="1508">
        <f t="shared" si="1569"/>
        <v>0</v>
      </c>
      <c r="CT286" s="1508">
        <f t="shared" si="1570"/>
        <v>0</v>
      </c>
      <c r="CU286" s="1508">
        <f t="shared" si="1570"/>
        <v>0</v>
      </c>
      <c r="CV286" s="1509">
        <f t="shared" si="1570"/>
        <v>0</v>
      </c>
      <c r="CW286" s="1508">
        <f t="shared" si="1570"/>
        <v>0</v>
      </c>
      <c r="CX286" s="1508">
        <f t="shared" si="1570"/>
        <v>0</v>
      </c>
      <c r="CY286" s="1508">
        <f t="shared" si="1570"/>
        <v>0</v>
      </c>
      <c r="CZ286" s="1508">
        <f t="shared" si="1570"/>
        <v>0</v>
      </c>
      <c r="DA286" s="1508">
        <f t="shared" si="1570"/>
        <v>0</v>
      </c>
      <c r="DB286" s="1508">
        <f t="shared" si="1570"/>
        <v>0</v>
      </c>
      <c r="DC286" s="1508">
        <f t="shared" si="1570"/>
        <v>0</v>
      </c>
      <c r="DD286" s="1508">
        <f t="shared" si="1570"/>
        <v>0</v>
      </c>
      <c r="DE286" s="1508">
        <f t="shared" si="1570"/>
        <v>0</v>
      </c>
      <c r="DF286" s="1508">
        <f t="shared" si="1570"/>
        <v>0</v>
      </c>
      <c r="DG286" s="1508">
        <f t="shared" si="1570"/>
        <v>0</v>
      </c>
      <c r="DH286" s="1509">
        <f t="shared" si="1570"/>
        <v>0</v>
      </c>
      <c r="DI286" s="1508">
        <f t="shared" si="1570"/>
        <v>0</v>
      </c>
      <c r="DJ286" s="1508">
        <f t="shared" si="1571"/>
        <v>0</v>
      </c>
      <c r="DK286" s="1508">
        <f t="shared" si="1571"/>
        <v>0</v>
      </c>
      <c r="DL286" s="1508">
        <f t="shared" si="1571"/>
        <v>0</v>
      </c>
      <c r="DM286" s="1508">
        <f t="shared" si="1571"/>
        <v>0</v>
      </c>
      <c r="DN286" s="1508">
        <f t="shared" si="1571"/>
        <v>0</v>
      </c>
      <c r="DO286" s="1508">
        <f t="shared" si="1571"/>
        <v>0</v>
      </c>
      <c r="DP286" s="1508">
        <f t="shared" si="1571"/>
        <v>0</v>
      </c>
      <c r="DQ286" s="1508">
        <f t="shared" si="1571"/>
        <v>0</v>
      </c>
      <c r="DR286" s="1508">
        <f t="shared" si="1571"/>
        <v>0</v>
      </c>
      <c r="DS286" s="1508">
        <f t="shared" si="1571"/>
        <v>0</v>
      </c>
      <c r="DT286" s="1509">
        <f t="shared" si="1571"/>
        <v>0</v>
      </c>
      <c r="DU286" s="1507">
        <f t="shared" si="1571"/>
        <v>0</v>
      </c>
      <c r="DV286" s="1508">
        <f t="shared" si="1571"/>
        <v>0</v>
      </c>
      <c r="DW286" s="1508">
        <f t="shared" si="1571"/>
        <v>0</v>
      </c>
      <c r="DX286" s="1508">
        <f t="shared" si="1571"/>
        <v>0</v>
      </c>
      <c r="DY286" s="1508">
        <f t="shared" si="1571"/>
        <v>0</v>
      </c>
      <c r="DZ286" s="1508">
        <f t="shared" si="1572"/>
        <v>0</v>
      </c>
      <c r="EA286" s="1508">
        <f t="shared" si="1572"/>
        <v>0</v>
      </c>
      <c r="EB286" s="1508">
        <f t="shared" si="1572"/>
        <v>0</v>
      </c>
      <c r="EC286" s="1508">
        <f t="shared" si="1572"/>
        <v>0</v>
      </c>
      <c r="ED286" s="1508">
        <f t="shared" si="1572"/>
        <v>0</v>
      </c>
      <c r="EE286" s="1508">
        <f t="shared" si="1572"/>
        <v>0</v>
      </c>
      <c r="EF286" s="1508">
        <f t="shared" si="1572"/>
        <v>0</v>
      </c>
      <c r="EG286" s="1507">
        <f t="shared" si="1572"/>
        <v>0</v>
      </c>
      <c r="EH286" s="1508">
        <f t="shared" si="1572"/>
        <v>0</v>
      </c>
      <c r="EI286" s="1508">
        <f t="shared" si="1572"/>
        <v>0</v>
      </c>
      <c r="EJ286" s="1508">
        <f t="shared" si="1572"/>
        <v>0</v>
      </c>
      <c r="EK286" s="1508">
        <f t="shared" si="1572"/>
        <v>0</v>
      </c>
      <c r="EL286" s="1508">
        <f t="shared" si="1572"/>
        <v>0</v>
      </c>
      <c r="EM286" s="1508">
        <f t="shared" si="1572"/>
        <v>0</v>
      </c>
      <c r="EN286" s="1508">
        <f t="shared" si="1572"/>
        <v>0</v>
      </c>
      <c r="EO286" s="1508">
        <f t="shared" si="1572"/>
        <v>0</v>
      </c>
      <c r="EP286" s="1508">
        <f t="shared" si="1574"/>
        <v>0</v>
      </c>
      <c r="EQ286" s="1508">
        <f t="shared" si="1574"/>
        <v>0</v>
      </c>
      <c r="ER286" s="1509">
        <f t="shared" si="1574"/>
        <v>0</v>
      </c>
      <c r="ES286" s="1507">
        <f t="shared" si="1574"/>
        <v>0</v>
      </c>
      <c r="ET286" s="1508">
        <f t="shared" si="1574"/>
        <v>0</v>
      </c>
      <c r="EU286" s="1508">
        <f t="shared" si="1574"/>
        <v>0</v>
      </c>
      <c r="EV286" s="1508">
        <f t="shared" si="1574"/>
        <v>0</v>
      </c>
      <c r="EW286" s="1508">
        <f t="shared" si="1574"/>
        <v>0</v>
      </c>
      <c r="EX286" s="1508">
        <f t="shared" si="1574"/>
        <v>0</v>
      </c>
      <c r="EY286" s="1508">
        <f t="shared" si="1574"/>
        <v>0</v>
      </c>
      <c r="EZ286" s="1508">
        <f t="shared" si="1574"/>
        <v>0</v>
      </c>
      <c r="FA286" s="1508">
        <f t="shared" si="1574"/>
        <v>0</v>
      </c>
      <c r="FB286" s="1508">
        <f t="shared" si="1574"/>
        <v>0</v>
      </c>
      <c r="FC286" s="1508">
        <f t="shared" si="1574"/>
        <v>0</v>
      </c>
      <c r="FD286" s="1509">
        <f t="shared" si="1574"/>
        <v>0</v>
      </c>
      <c r="FE286" s="1508">
        <f t="shared" si="1574"/>
        <v>0</v>
      </c>
      <c r="FF286" s="1508">
        <f t="shared" si="1573"/>
        <v>0</v>
      </c>
      <c r="FG286" s="1508">
        <f t="shared" si="1568"/>
        <v>0</v>
      </c>
      <c r="FH286" s="1508">
        <f t="shared" si="1568"/>
        <v>0</v>
      </c>
      <c r="FI286" s="1508">
        <f t="shared" si="1568"/>
        <v>0</v>
      </c>
      <c r="FJ286" s="1508">
        <f t="shared" si="1568"/>
        <v>0</v>
      </c>
      <c r="FK286" s="1508">
        <f t="shared" si="1568"/>
        <v>0</v>
      </c>
      <c r="FL286" s="1508">
        <f t="shared" si="1568"/>
        <v>0</v>
      </c>
      <c r="FM286" s="1508">
        <f t="shared" si="1568"/>
        <v>0</v>
      </c>
      <c r="FN286" s="1508">
        <f t="shared" si="1568"/>
        <v>0</v>
      </c>
      <c r="FO286" s="1508">
        <f t="shared" si="1568"/>
        <v>0</v>
      </c>
      <c r="FP286" s="1509">
        <f t="shared" si="1568"/>
        <v>0</v>
      </c>
      <c r="FQ286" s="1508">
        <f t="shared" si="1568"/>
        <v>0</v>
      </c>
      <c r="FR286" s="1508">
        <f t="shared" si="1568"/>
        <v>0</v>
      </c>
      <c r="FS286" s="1508">
        <f t="shared" si="1568"/>
        <v>0</v>
      </c>
      <c r="FT286" s="1508">
        <f t="shared" si="1568"/>
        <v>0</v>
      </c>
      <c r="FU286" s="1508">
        <f t="shared" si="1568"/>
        <v>0</v>
      </c>
      <c r="FV286" s="1508">
        <f t="shared" si="1568"/>
        <v>0</v>
      </c>
      <c r="FW286" s="1508">
        <f t="shared" si="1527"/>
        <v>0</v>
      </c>
      <c r="FX286" s="1508">
        <f t="shared" si="1527"/>
        <v>0</v>
      </c>
      <c r="FY286" s="1508">
        <f t="shared" si="1527"/>
        <v>0</v>
      </c>
      <c r="FZ286" s="1508">
        <f t="shared" si="1527"/>
        <v>0</v>
      </c>
      <c r="GA286" s="1508">
        <f t="shared" si="1527"/>
        <v>0</v>
      </c>
      <c r="GB286" s="1509">
        <f t="shared" ref="FW286:GB288" si="1612">IF(GB$12&lt;$AO286,0,IF(GB$12&lt;=$AU286,IF(GB$12&lt;$AS286,$L286,$AT286),IF(OR(AND(GB$12&lt;$BF286,GB$12&gt;=$BE286),AND(GB$12&lt;$BA286,GB$12&gt;=$AZ286),AND(GB$12&lt;$AV286,GB$12&gt;=$AU286)),0,IF(GB$12&gt;=$BF286,$BG286*$D286/12,IF(GB$12&gt;=$BA286,$BB286*$D286/12,IF(GB$12&gt;=$AV286,$AW286*$D286/12))))))</f>
        <v>0</v>
      </c>
      <c r="GC286" s="1506"/>
      <c r="GD286" s="1458">
        <f t="shared" ref="GD286:GD288" si="1613">IF(AE286="V",0,ROUNDUP(AU286/12,0))</f>
        <v>1</v>
      </c>
      <c r="GE286" s="1510">
        <f t="shared" si="1557"/>
        <v>0</v>
      </c>
      <c r="GF286" s="1511">
        <f t="shared" si="1557"/>
        <v>0</v>
      </c>
      <c r="GG286" s="1511">
        <f t="shared" si="1557"/>
        <v>0</v>
      </c>
      <c r="GH286" s="1511">
        <f t="shared" si="1557"/>
        <v>0</v>
      </c>
      <c r="GI286" s="1511">
        <f t="shared" si="1557"/>
        <v>0</v>
      </c>
      <c r="GJ286" s="1511">
        <f t="shared" si="1557"/>
        <v>0</v>
      </c>
      <c r="GK286" s="1511">
        <f t="shared" si="1557"/>
        <v>0</v>
      </c>
      <c r="GL286" s="1511">
        <f t="shared" si="1557"/>
        <v>0</v>
      </c>
      <c r="GM286" s="1511">
        <f t="shared" si="1557"/>
        <v>0</v>
      </c>
      <c r="GN286" s="1512">
        <f t="shared" si="1557"/>
        <v>0</v>
      </c>
      <c r="GO286" s="1513">
        <f t="shared" ref="GO286:GO288" si="1614">SUM(GE286:GN286)</f>
        <v>0</v>
      </c>
      <c r="GP286" s="1506"/>
      <c r="GQ286" s="1510">
        <f t="shared" si="1539"/>
        <v>0</v>
      </c>
      <c r="GR286" s="1511">
        <f t="shared" si="1575"/>
        <v>0</v>
      </c>
      <c r="GS286" s="1511">
        <f t="shared" si="1575"/>
        <v>0</v>
      </c>
      <c r="GT286" s="1511">
        <f t="shared" si="1575"/>
        <v>0</v>
      </c>
      <c r="GU286" s="1511">
        <f t="shared" si="1575"/>
        <v>0</v>
      </c>
      <c r="GV286" s="1511">
        <f t="shared" si="1575"/>
        <v>0</v>
      </c>
      <c r="GW286" s="1511">
        <f t="shared" si="1575"/>
        <v>0</v>
      </c>
      <c r="GX286" s="1511">
        <f t="shared" si="1575"/>
        <v>0</v>
      </c>
      <c r="GY286" s="1511">
        <f t="shared" si="1575"/>
        <v>0</v>
      </c>
      <c r="GZ286" s="1512">
        <f t="shared" si="1575"/>
        <v>0</v>
      </c>
      <c r="HA286" s="1513">
        <f t="shared" ref="HA286:HA288" si="1615">SUM(GQ286:GZ286)</f>
        <v>0</v>
      </c>
      <c r="HB286" s="1506">
        <f t="shared" ref="HB286:HB288" si="1616">ROUNDUP(AV286/12,0)</f>
        <v>1</v>
      </c>
      <c r="HC286" s="1506"/>
      <c r="HD286" s="1508">
        <f t="shared" ref="HD286:HD288" si="1617">IF(AE286="v",0,IF(HD$12&lt;$AU286,$S286/12,IF(HD$12&gt;$AV286,$S286/12,0)))</f>
        <v>0</v>
      </c>
      <c r="HE286" s="1460">
        <f t="shared" ref="HE286:HE288" si="1618">IF(HE$12&lt;$AO286,0,IF($N286="MG",MC286,IF(HE$12&lt;=$AU286,$S286*HE$10/12,IF(HE$12&lt;$AU286,$S286*HE$10/12,IF(HE$12&gt;=$BF286,$S286*HE$10/12,IF(HE$12&gt;=$BE286,0,IF(HE$12&gt;=$BA286,$S286*HE$10/12,IF(HE$12&gt;=$AZ286,0,IF(HE$12&gt;=$AV286,$S286*HE$10/12,0)))))))))</f>
        <v>0</v>
      </c>
      <c r="HF286" s="1460">
        <f t="shared" ref="HF286:HF288" si="1619">IF(HF$12&lt;$AO286,0,IF($N286="MG",MD286,IF(HF$12&lt;=$AU286,$S286*HF$10/12,IF(HF$12&lt;$AU286,$S286*HF$10/12,IF(HF$12&gt;=$BF286,$S286*HF$10/12,IF(HF$12&gt;=$BE286,0,IF(HF$12&gt;=$BA286,$S286*HF$10/12,IF(HF$12&gt;=$AZ286,0,IF(HF$12&gt;=$AV286,$S286*HF$10/12,0)))))))))</f>
        <v>0</v>
      </c>
      <c r="HG286" s="1460">
        <f t="shared" ref="HG286:HG288" si="1620">IF(HG$12&lt;$AO286,0,IF($N286="MG",ME286,IF(HG$12&lt;=$AU286,$S286*HG$10/12,IF(HG$12&lt;$AU286,$S286*HG$10/12,IF(HG$12&gt;=$BF286,$S286*HG$10/12,IF(HG$12&gt;=$BE286,0,IF(HG$12&gt;=$BA286,$S286*HG$10/12,IF(HG$12&gt;=$AZ286,0,IF(HG$12&gt;=$AV286,$S286*HG$10/12,0)))))))))</f>
        <v>0</v>
      </c>
      <c r="HH286" s="1460">
        <f t="shared" ref="HH286:HH288" si="1621">IF(HH$12&lt;$AO286,0,IF($N286="MG",MF286,IF(HH$12&lt;=$AU286,$S286*HH$10/12,IF(HH$12&lt;$AU286,$S286*HH$10/12,IF(HH$12&gt;=$BF286,$S286*HH$10/12,IF(HH$12&gt;=$BE286,0,IF(HH$12&gt;=$BA286,$S286*HH$10/12,IF(HH$12&gt;=$AZ286,0,IF(HH$12&gt;=$AV286,$S286*HH$10/12,0)))))))))</f>
        <v>0</v>
      </c>
      <c r="HI286" s="1460">
        <f t="shared" ref="HI286:HI288" si="1622">IF(HI$12&lt;$AO286,0,IF($N286="MG",MG286,IF(HI$12&lt;=$AU286,$S286*HI$10/12,IF(HI$12&lt;$AU286,$S286*HI$10/12,IF(HI$12&gt;=$BF286,$S286*HI$10/12,IF(HI$12&gt;=$BE286,0,IF(HI$12&gt;=$BA286,$S286*HI$10/12,IF(HI$12&gt;=$AZ286,0,IF(HI$12&gt;=$AV286,$S286*HI$10/12,0)))))))))</f>
        <v>0</v>
      </c>
      <c r="HJ286" s="1460">
        <f t="shared" ref="HJ286:HJ288" si="1623">IF(HJ$12&lt;$AO286,0,IF($N286="MG",MH286,IF(HJ$12&lt;=$AU286,$S286*HJ$10/12,IF(HJ$12&lt;$AU286,$S286*HJ$10/12,IF(HJ$12&gt;=$BF286,$S286*HJ$10/12,IF(HJ$12&gt;=$BE286,0,IF(HJ$12&gt;=$BA286,$S286*HJ$10/12,IF(HJ$12&gt;=$AZ286,0,IF(HJ$12&gt;=$AV286,$S286*HJ$10/12,0)))))))))</f>
        <v>0</v>
      </c>
      <c r="HK286" s="1460">
        <f t="shared" ref="HK286:HK288" si="1624">IF(HK$12&lt;$AO286,0,IF($N286="MG",MI286,IF(HK$12&lt;=$AU286,$S286*HK$10/12,IF(HK$12&lt;$AU286,$S286*HK$10/12,IF(HK$12&gt;=$BF286,$S286*HK$10/12,IF(HK$12&gt;=$BE286,0,IF(HK$12&gt;=$BA286,$S286*HK$10/12,IF(HK$12&gt;=$AZ286,0,IF(HK$12&gt;=$AV286,$S286*HK$10/12,0)))))))))</f>
        <v>0</v>
      </c>
      <c r="HL286" s="1460">
        <f t="shared" ref="HL286:HL288" si="1625">IF(HL$12&lt;$AO286,0,IF($N286="MG",MJ286,IF(HL$12&lt;=$AU286,$S286*HL$10/12,IF(HL$12&lt;$AU286,$S286*HL$10/12,IF(HL$12&gt;=$BF286,$S286*HL$10/12,IF(HL$12&gt;=$BE286,0,IF(HL$12&gt;=$BA286,$S286*HL$10/12,IF(HL$12&gt;=$AZ286,0,IF(HL$12&gt;=$AV286,$S286*HL$10/12,0)))))))))</f>
        <v>0</v>
      </c>
      <c r="HM286" s="1460">
        <f t="shared" ref="HM286:HM288" si="1626">IF(HM$12&lt;$AO286,0,IF($N286="MG",MK286,IF(HM$12&lt;=$AU286,$S286*HM$10/12,IF(HM$12&lt;$AU286,$S286*HM$10/12,IF(HM$12&gt;=$BF286,$S286*HM$10/12,IF(HM$12&gt;=$BE286,0,IF(HM$12&gt;=$BA286,$S286*HM$10/12,IF(HM$12&gt;=$AZ286,0,IF(HM$12&gt;=$AV286,$S286*HM$10/12,0)))))))))</f>
        <v>0</v>
      </c>
      <c r="HN286" s="1460">
        <f t="shared" ref="HN286:HN288" si="1627">IF(HN$12&lt;$AO286,0,IF($N286="MG",ML286,IF(HN$12&lt;=$AU286,$S286*HN$10/12,IF(HN$12&lt;$AU286,$S286*HN$10/12,IF(HN$12&gt;=$BF286,$S286*HN$10/12,IF(HN$12&gt;=$BE286,0,IF(HN$12&gt;=$BA286,$S286*HN$10/12,IF(HN$12&gt;=$AZ286,0,IF(HN$12&gt;=$AV286,$S286*HN$10/12,0)))))))))</f>
        <v>0</v>
      </c>
      <c r="HO286" s="1460">
        <f t="shared" ref="HO286:HO288" si="1628">IF(HO$12&lt;$AO286,0,IF($N286="MG",MM286,IF(HO$12&lt;=$AU286,$S286*HO$10/12,IF(HO$12&lt;$AU286,$S286*HO$10/12,IF(HO$12&gt;=$BF286,$S286*HO$10/12,IF(HO$12&gt;=$BE286,0,IF(HO$12&gt;=$BA286,$S286*HO$10/12,IF(HO$12&gt;=$AZ286,0,IF(HO$12&gt;=$AV286,$S286*HO$10/12,0)))))))))</f>
        <v>0</v>
      </c>
      <c r="HP286" s="1460">
        <f t="shared" ref="HP286:HP288" si="1629">IF(HP$12&lt;$AO286,0,IF($N286="MG",MN286,IF(HP$12&lt;=$AU286,$S286*HP$10/12,IF(HP$12&lt;$AU286,$S286*HP$10/12,IF(HP$12&gt;=$BF286,$S286*HP$10/12,IF(HP$12&gt;=$BE286,0,IF(HP$12&gt;=$BA286,$S286*HP$10/12,IF(HP$12&gt;=$AZ286,0,IF(HP$12&gt;=$AV286,$S286*HP$10/12,0)))))))))</f>
        <v>0</v>
      </c>
      <c r="HQ286" s="1460">
        <f t="shared" ref="HQ286:HQ288" si="1630">IF(HQ$12&lt;$AO286,0,IF($N286="MG",MO286,IF(HQ$12&lt;=$AU286,$S286*HQ$10/12,IF(HQ$12&lt;$AU286,$S286*HQ$10/12,IF(HQ$12&gt;=$BF286,$S286*HQ$10/12,IF(HQ$12&gt;=$BE286,0,IF(HQ$12&gt;=$BA286,$S286*HQ$10/12,IF(HQ$12&gt;=$AZ286,0,IF(HQ$12&gt;=$AV286,$S286*HQ$10/12,0)))))))))</f>
        <v>0</v>
      </c>
      <c r="HR286" s="1460">
        <f t="shared" ref="HR286:HR288" si="1631">IF(HR$12&lt;$AO286,0,IF($N286="MG",MP286,IF(HR$12&lt;=$AU286,$S286*HR$10/12,IF(HR$12&lt;$AU286,$S286*HR$10/12,IF(HR$12&gt;=$BF286,$S286*HR$10/12,IF(HR$12&gt;=$BE286,0,IF(HR$12&gt;=$BA286,$S286*HR$10/12,IF(HR$12&gt;=$AZ286,0,IF(HR$12&gt;=$AV286,$S286*HR$10/12,0)))))))))</f>
        <v>0</v>
      </c>
      <c r="HS286" s="1460">
        <f t="shared" ref="HS286:HS288" si="1632">IF(HS$12&lt;$AO286,0,IF($N286="MG",MQ286,IF(HS$12&lt;=$AU286,$S286*HS$10/12,IF(HS$12&lt;$AU286,$S286*HS$10/12,IF(HS$12&gt;=$BF286,$S286*HS$10/12,IF(HS$12&gt;=$BE286,0,IF(HS$12&gt;=$BA286,$S286*HS$10/12,IF(HS$12&gt;=$AZ286,0,IF(HS$12&gt;=$AV286,$S286*HS$10/12,0)))))))))</f>
        <v>0</v>
      </c>
      <c r="HT286" s="1460">
        <f t="shared" ref="HT286:HT288" si="1633">IF(HT$12&lt;$AO286,0,IF($N286="MG",MR286,IF(HT$12&lt;=$AU286,$S286*HT$10/12,IF(HT$12&lt;$AU286,$S286*HT$10/12,IF(HT$12&gt;=$BF286,$S286*HT$10/12,IF(HT$12&gt;=$BE286,0,IF(HT$12&gt;=$BA286,$S286*HT$10/12,IF(HT$12&gt;=$AZ286,0,IF(HT$12&gt;=$AV286,$S286*HT$10/12,0)))))))))</f>
        <v>0</v>
      </c>
      <c r="HU286" s="1460">
        <f t="shared" ref="HU286:HU288" si="1634">IF(HU$12&lt;$AO286,0,IF($N286="MG",MS286,IF(HU$12&lt;=$AU286,$S286*HU$10/12,IF(HU$12&lt;$AU286,$S286*HU$10/12,IF(HU$12&gt;=$BF286,$S286*HU$10/12,IF(HU$12&gt;=$BE286,0,IF(HU$12&gt;=$BA286,$S286*HU$10/12,IF(HU$12&gt;=$AZ286,0,IF(HU$12&gt;=$AV286,$S286*HU$10/12,0)))))))))</f>
        <v>0</v>
      </c>
      <c r="HV286" s="1460">
        <f t="shared" ref="HV286:HV288" si="1635">IF(HV$12&lt;$AO286,0,IF($N286="MG",MT286,IF(HV$12&lt;=$AU286,$S286*HV$10/12,IF(HV$12&lt;$AU286,$S286*HV$10/12,IF(HV$12&gt;=$BF286,$S286*HV$10/12,IF(HV$12&gt;=$BE286,0,IF(HV$12&gt;=$BA286,$S286*HV$10/12,IF(HV$12&gt;=$AZ286,0,IF(HV$12&gt;=$AV286,$S286*HV$10/12,0)))))))))</f>
        <v>0</v>
      </c>
      <c r="HW286" s="1460">
        <f t="shared" ref="HW286:HW288" si="1636">IF(HW$12&lt;$AO286,0,IF($N286="MG",MU286,IF(HW$12&lt;=$AU286,$S286*HW$10/12,IF(HW$12&lt;$AU286,$S286*HW$10/12,IF(HW$12&gt;=$BF286,$S286*HW$10/12,IF(HW$12&gt;=$BE286,0,IF(HW$12&gt;=$BA286,$S286*HW$10/12,IF(HW$12&gt;=$AZ286,0,IF(HW$12&gt;=$AV286,$S286*HW$10/12,0)))))))))</f>
        <v>0</v>
      </c>
      <c r="HX286" s="1460">
        <f t="shared" ref="HX286:HX288" si="1637">IF(HX$12&lt;$AO286,0,IF($N286="MG",MV286,IF(HX$12&lt;=$AU286,$S286*HX$10/12,IF(HX$12&lt;$AU286,$S286*HX$10/12,IF(HX$12&gt;=$BF286,$S286*HX$10/12,IF(HX$12&gt;=$BE286,0,IF(HX$12&gt;=$BA286,$S286*HX$10/12,IF(HX$12&gt;=$AZ286,0,IF(HX$12&gt;=$AV286,$S286*HX$10/12,0)))))))))</f>
        <v>0</v>
      </c>
      <c r="HY286" s="1460">
        <f t="shared" ref="HY286:HY288" si="1638">IF(HY$12&lt;$AO286,0,IF($N286="MG",MW286,IF(HY$12&lt;=$AU286,$S286*HY$10/12,IF(HY$12&lt;$AU286,$S286*HY$10/12,IF(HY$12&gt;=$BF286,$S286*HY$10/12,IF(HY$12&gt;=$BE286,0,IF(HY$12&gt;=$BA286,$S286*HY$10/12,IF(HY$12&gt;=$AZ286,0,IF(HY$12&gt;=$AV286,$S286*HY$10/12,0)))))))))</f>
        <v>0</v>
      </c>
      <c r="HZ286" s="1460">
        <f t="shared" ref="HZ286:HZ288" si="1639">IF(HZ$12&lt;$AO286,0,IF($N286="MG",MX286,IF(HZ$12&lt;=$AU286,$S286*HZ$10/12,IF(HZ$12&lt;$AU286,$S286*HZ$10/12,IF(HZ$12&gt;=$BF286,$S286*HZ$10/12,IF(HZ$12&gt;=$BE286,0,IF(HZ$12&gt;=$BA286,$S286*HZ$10/12,IF(HZ$12&gt;=$AZ286,0,IF(HZ$12&gt;=$AV286,$S286*HZ$10/12,0)))))))))</f>
        <v>0</v>
      </c>
      <c r="IA286" s="1460">
        <f t="shared" ref="IA286:IA288" si="1640">IF(IA$12&lt;$AO286,0,IF($N286="MG",MY286,IF(IA$12&lt;=$AU286,$S286*IA$10/12,IF(IA$12&lt;$AU286,$S286*IA$10/12,IF(IA$12&gt;=$BF286,$S286*IA$10/12,IF(IA$12&gt;=$BE286,0,IF(IA$12&gt;=$BA286,$S286*IA$10/12,IF(IA$12&gt;=$AZ286,0,IF(IA$12&gt;=$AV286,$S286*IA$10/12,0)))))))))</f>
        <v>0</v>
      </c>
      <c r="IB286" s="1460">
        <f t="shared" ref="IB286:IB288" si="1641">IF(IB$12&lt;$AO286,0,IF($N286="MG",MZ286,IF(IB$12&lt;=$AU286,$S286*IB$10/12,IF(IB$12&lt;$AU286,$S286*IB$10/12,IF(IB$12&gt;=$BF286,$S286*IB$10/12,IF(IB$12&gt;=$BE286,0,IF(IB$12&gt;=$BA286,$S286*IB$10/12,IF(IB$12&gt;=$AZ286,0,IF(IB$12&gt;=$AV286,$S286*IB$10/12,0)))))))))</f>
        <v>0</v>
      </c>
      <c r="IC286" s="1460">
        <f t="shared" ref="IC286:IC288" si="1642">IF(IC$12&lt;$AO286,0,IF($N286="MG",NA286,IF(IC$12&lt;=$AU286,$S286*IC$10/12,IF(IC$12&lt;$AU286,$S286*IC$10/12,IF(IC$12&gt;=$BF286,$S286*IC$10/12,IF(IC$12&gt;=$BE286,0,IF(IC$12&gt;=$BA286,$S286*IC$10/12,IF(IC$12&gt;=$AZ286,0,IF(IC$12&gt;=$AV286,$S286*IC$10/12,0)))))))))</f>
        <v>0</v>
      </c>
      <c r="ID286" s="1460">
        <f t="shared" ref="ID286:ID288" si="1643">IF(ID$12&lt;$AO286,0,IF($N286="MG",NB286,IF(ID$12&lt;=$AU286,$S286*ID$10/12,IF(ID$12&lt;$AU286,$S286*ID$10/12,IF(ID$12&gt;=$BF286,$S286*ID$10/12,IF(ID$12&gt;=$BE286,0,IF(ID$12&gt;=$BA286,$S286*ID$10/12,IF(ID$12&gt;=$AZ286,0,IF(ID$12&gt;=$AV286,$S286*ID$10/12,0)))))))))</f>
        <v>0</v>
      </c>
      <c r="IE286" s="1460">
        <f t="shared" ref="IE286:IE288" si="1644">IF(IE$12&lt;$AO286,0,IF($N286="MG",NC286,IF(IE$12&lt;=$AU286,$S286*IE$10/12,IF(IE$12&lt;$AU286,$S286*IE$10/12,IF(IE$12&gt;=$BF286,$S286*IE$10/12,IF(IE$12&gt;=$BE286,0,IF(IE$12&gt;=$BA286,$S286*IE$10/12,IF(IE$12&gt;=$AZ286,0,IF(IE$12&gt;=$AV286,$S286*IE$10/12,0)))))))))</f>
        <v>0</v>
      </c>
      <c r="IF286" s="1460">
        <f t="shared" ref="IF286:IF288" si="1645">IF(IF$12&lt;$AO286,0,IF($N286="MG",ND286,IF(IF$12&lt;=$AU286,$S286*IF$10/12,IF(IF$12&lt;$AU286,$S286*IF$10/12,IF(IF$12&gt;=$BF286,$S286*IF$10/12,IF(IF$12&gt;=$BE286,0,IF(IF$12&gt;=$BA286,$S286*IF$10/12,IF(IF$12&gt;=$AZ286,0,IF(IF$12&gt;=$AV286,$S286*IF$10/12,0)))))))))</f>
        <v>0</v>
      </c>
      <c r="IG286" s="1460">
        <f t="shared" ref="IG286:IG288" si="1646">IF(IG$12&lt;$AO286,0,IF($N286="MG",NE286,IF(IG$12&lt;=$AU286,$S286*IG$10/12,IF(IG$12&lt;$AU286,$S286*IG$10/12,IF(IG$12&gt;=$BF286,$S286*IG$10/12,IF(IG$12&gt;=$BE286,0,IF(IG$12&gt;=$BA286,$S286*IG$10/12,IF(IG$12&gt;=$AZ286,0,IF(IG$12&gt;=$AV286,$S286*IG$10/12,0)))))))))</f>
        <v>0</v>
      </c>
      <c r="IH286" s="1460">
        <f t="shared" ref="IH286:IH288" si="1647">IF(IH$12&lt;$AO286,0,IF($N286="MG",NF286,IF(IH$12&lt;=$AU286,$S286*IH$10/12,IF(IH$12&lt;$AU286,$S286*IH$10/12,IF(IH$12&gt;=$BF286,$S286*IH$10/12,IF(IH$12&gt;=$BE286,0,IF(IH$12&gt;=$BA286,$S286*IH$10/12,IF(IH$12&gt;=$AZ286,0,IF(IH$12&gt;=$AV286,$S286*IH$10/12,0)))))))))</f>
        <v>0</v>
      </c>
      <c r="II286" s="1460">
        <f t="shared" ref="II286:II288" si="1648">IF(II$12&lt;$AO286,0,IF($N286="MG",NG286,IF(II$12&lt;=$AU286,$S286*II$10/12,IF(II$12&lt;$AU286,$S286*II$10/12,IF(II$12&gt;=$BF286,$S286*II$10/12,IF(II$12&gt;=$BE286,0,IF(II$12&gt;=$BA286,$S286*II$10/12,IF(II$12&gt;=$AZ286,0,IF(II$12&gt;=$AV286,$S286*II$10/12,0)))))))))</f>
        <v>0</v>
      </c>
      <c r="IJ286" s="1460">
        <f t="shared" ref="IJ286:IJ288" si="1649">IF(IJ$12&lt;$AO286,0,IF($N286="MG",NH286,IF(IJ$12&lt;=$AU286,$S286*IJ$10/12,IF(IJ$12&lt;$AU286,$S286*IJ$10/12,IF(IJ$12&gt;=$BF286,$S286*IJ$10/12,IF(IJ$12&gt;=$BE286,0,IF(IJ$12&gt;=$BA286,$S286*IJ$10/12,IF(IJ$12&gt;=$AZ286,0,IF(IJ$12&gt;=$AV286,$S286*IJ$10/12,0)))))))))</f>
        <v>0</v>
      </c>
      <c r="IK286" s="1460">
        <f t="shared" ref="IK286:IK288" si="1650">IF(IK$12&lt;$AO286,0,IF($N286="MG",NI286,IF(IK$12&lt;=$AU286,$S286*IK$10/12,IF(IK$12&lt;$AU286,$S286*IK$10/12,IF(IK$12&gt;=$BF286,$S286*IK$10/12,IF(IK$12&gt;=$BE286,0,IF(IK$12&gt;=$BA286,$S286*IK$10/12,IF(IK$12&gt;=$AZ286,0,IF(IK$12&gt;=$AV286,$S286*IK$10/12,0)))))))))</f>
        <v>0</v>
      </c>
      <c r="IL286" s="1460">
        <f t="shared" ref="IL286:IL288" si="1651">IF(IL$12&lt;$AO286,0,IF($N286="MG",NJ286,IF(IL$12&lt;=$AU286,$S286*IL$10/12,IF(IL$12&lt;$AU286,$S286*IL$10/12,IF(IL$12&gt;=$BF286,$S286*IL$10/12,IF(IL$12&gt;=$BE286,0,IF(IL$12&gt;=$BA286,$S286*IL$10/12,IF(IL$12&gt;=$AZ286,0,IF(IL$12&gt;=$AV286,$S286*IL$10/12,0)))))))))</f>
        <v>0</v>
      </c>
      <c r="IM286" s="1460">
        <f t="shared" ref="IM286:IM288" si="1652">IF(IM$12&lt;$AO286,0,IF($N286="MG",NK286,IF(IM$12&lt;=$AU286,$S286*IM$10/12,IF(IM$12&lt;$AU286,$S286*IM$10/12,IF(IM$12&gt;=$BF286,$S286*IM$10/12,IF(IM$12&gt;=$BE286,0,IF(IM$12&gt;=$BA286,$S286*IM$10/12,IF(IM$12&gt;=$AZ286,0,IF(IM$12&gt;=$AV286,$S286*IM$10/12,0)))))))))</f>
        <v>0</v>
      </c>
      <c r="IN286" s="1460">
        <f t="shared" ref="IN286:IN288" si="1653">IF(IN$12&lt;$AO286,0,IF($N286="MG",NL286,IF(IN$12&lt;=$AU286,$S286*IN$10/12,IF(IN$12&lt;$AU286,$S286*IN$10/12,IF(IN$12&gt;=$BF286,$S286*IN$10/12,IF(IN$12&gt;=$BE286,0,IF(IN$12&gt;=$BA286,$S286*IN$10/12,IF(IN$12&gt;=$AZ286,0,IF(IN$12&gt;=$AV286,$S286*IN$10/12,0)))))))))</f>
        <v>0</v>
      </c>
      <c r="IO286" s="1460">
        <f t="shared" ref="IO286:IO288" si="1654">IF(IO$12&lt;$AO286,0,IF($N286="MG",NM286,IF(IO$12&lt;=$AU286,$S286*IO$10/12,IF(IO$12&lt;$AU286,$S286*IO$10/12,IF(IO$12&gt;=$BF286,$S286*IO$10/12,IF(IO$12&gt;=$BE286,0,IF(IO$12&gt;=$BA286,$S286*IO$10/12,IF(IO$12&gt;=$AZ286,0,IF(IO$12&gt;=$AV286,$S286*IO$10/12,0)))))))))</f>
        <v>0</v>
      </c>
      <c r="IP286" s="1460">
        <f t="shared" ref="IP286:IP288" si="1655">IF(IP$12&lt;$AO286,0,IF($N286="MG",NN286,IF(IP$12&lt;=$AU286,$S286*IP$10/12,IF(IP$12&lt;$AU286,$S286*IP$10/12,IF(IP$12&gt;=$BF286,$S286*IP$10/12,IF(IP$12&gt;=$BE286,0,IF(IP$12&gt;=$BA286,$S286*IP$10/12,IF(IP$12&gt;=$AZ286,0,IF(IP$12&gt;=$AV286,$S286*IP$10/12,0)))))))))</f>
        <v>0</v>
      </c>
      <c r="IQ286" s="1460">
        <f t="shared" ref="IQ286:IQ288" si="1656">IF(IQ$12&lt;$AO286,0,IF($N286="MG",NO286,IF(IQ$12&lt;=$AU286,$S286*IQ$10/12,IF(IQ$12&lt;$AU286,$S286*IQ$10/12,IF(IQ$12&gt;=$BF286,$S286*IQ$10/12,IF(IQ$12&gt;=$BE286,0,IF(IQ$12&gt;=$BA286,$S286*IQ$10/12,IF(IQ$12&gt;=$AZ286,0,IF(IQ$12&gt;=$AV286,$S286*IQ$10/12,0)))))))))</f>
        <v>0</v>
      </c>
      <c r="IR286" s="1460">
        <f t="shared" ref="IR286:IR288" si="1657">IF(IR$12&lt;$AO286,0,IF($N286="MG",NP286,IF(IR$12&lt;=$AU286,$S286*IR$10/12,IF(IR$12&lt;$AU286,$S286*IR$10/12,IF(IR$12&gt;=$BF286,$S286*IR$10/12,IF(IR$12&gt;=$BE286,0,IF(IR$12&gt;=$BA286,$S286*IR$10/12,IF(IR$12&gt;=$AZ286,0,IF(IR$12&gt;=$AV286,$S286*IR$10/12,0)))))))))</f>
        <v>0</v>
      </c>
      <c r="IS286" s="1460">
        <f t="shared" ref="IS286:IS288" si="1658">IF(IS$12&lt;$AO286,0,IF($N286="MG",NQ286,IF(IS$12&lt;=$AU286,$S286*IS$10/12,IF(IS$12&lt;$AU286,$S286*IS$10/12,IF(IS$12&gt;=$BF286,$S286*IS$10/12,IF(IS$12&gt;=$BE286,0,IF(IS$12&gt;=$BA286,$S286*IS$10/12,IF(IS$12&gt;=$AZ286,0,IF(IS$12&gt;=$AV286,$S286*IS$10/12,0)))))))))</f>
        <v>0</v>
      </c>
      <c r="IT286" s="1460">
        <f t="shared" ref="IT286:IT288" si="1659">IF(IT$12&lt;$AO286,0,IF($N286="MG",NR286,IF(IT$12&lt;=$AU286,$S286*IT$10/12,IF(IT$12&lt;$AU286,$S286*IT$10/12,IF(IT$12&gt;=$BF286,$S286*IT$10/12,IF(IT$12&gt;=$BE286,0,IF(IT$12&gt;=$BA286,$S286*IT$10/12,IF(IT$12&gt;=$AZ286,0,IF(IT$12&gt;=$AV286,$S286*IT$10/12,0)))))))))</f>
        <v>0</v>
      </c>
      <c r="IU286" s="1460">
        <f t="shared" ref="IU286:IU288" si="1660">IF(IU$12&lt;$AO286,0,IF($N286="MG",NS286,IF(IU$12&lt;=$AU286,$S286*IU$10/12,IF(IU$12&lt;$AU286,$S286*IU$10/12,IF(IU$12&gt;=$BF286,$S286*IU$10/12,IF(IU$12&gt;=$BE286,0,IF(IU$12&gt;=$BA286,$S286*IU$10/12,IF(IU$12&gt;=$AZ286,0,IF(IU$12&gt;=$AV286,$S286*IU$10/12,0)))))))))</f>
        <v>0</v>
      </c>
      <c r="IV286" s="1460">
        <f t="shared" ref="IV286:IV288" si="1661">IF(IV$12&lt;$AO286,0,IF($N286="MG",NT286,IF(IV$12&lt;=$AU286,$S286*IV$10/12,IF(IV$12&lt;$AU286,$S286*IV$10/12,IF(IV$12&gt;=$BF286,$S286*IV$10/12,IF(IV$12&gt;=$BE286,0,IF(IV$12&gt;=$BA286,$S286*IV$10/12,IF(IV$12&gt;=$AZ286,0,IF(IV$12&gt;=$AV286,$S286*IV$10/12,0)))))))))</f>
        <v>0</v>
      </c>
      <c r="IW286" s="1460">
        <f t="shared" ref="IW286:IW288" si="1662">IF(IW$12&lt;$AO286,0,IF($N286="MG",NU286,IF(IW$12&lt;=$AU286,$S286*IW$10/12,IF(IW$12&lt;$AU286,$S286*IW$10/12,IF(IW$12&gt;=$BF286,$S286*IW$10/12,IF(IW$12&gt;=$BE286,0,IF(IW$12&gt;=$BA286,$S286*IW$10/12,IF(IW$12&gt;=$AZ286,0,IF(IW$12&gt;=$AV286,$S286*IW$10/12,0)))))))))</f>
        <v>0</v>
      </c>
      <c r="IX286" s="1460">
        <f t="shared" ref="IX286:IX288" si="1663">IF(IX$12&lt;$AO286,0,IF($N286="MG",NV286,IF(IX$12&lt;=$AU286,$S286*IX$10/12,IF(IX$12&lt;$AU286,$S286*IX$10/12,IF(IX$12&gt;=$BF286,$S286*IX$10/12,IF(IX$12&gt;=$BE286,0,IF(IX$12&gt;=$BA286,$S286*IX$10/12,IF(IX$12&gt;=$AZ286,0,IF(IX$12&gt;=$AV286,$S286*IX$10/12,0)))))))))</f>
        <v>0</v>
      </c>
      <c r="IY286" s="1460">
        <f t="shared" ref="IY286:IY288" si="1664">IF(IY$12&lt;$AO286,0,IF($N286="MG",NW286,IF(IY$12&lt;=$AU286,$S286*IY$10/12,IF(IY$12&lt;$AU286,$S286*IY$10/12,IF(IY$12&gt;=$BF286,$S286*IY$10/12,IF(IY$12&gt;=$BE286,0,IF(IY$12&gt;=$BA286,$S286*IY$10/12,IF(IY$12&gt;=$AZ286,0,IF(IY$12&gt;=$AV286,$S286*IY$10/12,0)))))))))</f>
        <v>0</v>
      </c>
      <c r="IZ286" s="1460">
        <f t="shared" ref="IZ286:IZ288" si="1665">IF(IZ$12&lt;$AO286,0,IF($N286="MG",NX286,IF(IZ$12&lt;=$AU286,$S286*IZ$10/12,IF(IZ$12&lt;$AU286,$S286*IZ$10/12,IF(IZ$12&gt;=$BF286,$S286*IZ$10/12,IF(IZ$12&gt;=$BE286,0,IF(IZ$12&gt;=$BA286,$S286*IZ$10/12,IF(IZ$12&gt;=$AZ286,0,IF(IZ$12&gt;=$AV286,$S286*IZ$10/12,0)))))))))</f>
        <v>0</v>
      </c>
      <c r="JA286" s="1460">
        <f t="shared" ref="JA286:JA288" si="1666">IF(JA$12&lt;$AO286,0,IF($N286="MG",NY286,IF(JA$12&lt;=$AU286,$S286*JA$10/12,IF(JA$12&lt;$AU286,$S286*JA$10/12,IF(JA$12&gt;=$BF286,$S286*JA$10/12,IF(JA$12&gt;=$BE286,0,IF(JA$12&gt;=$BA286,$S286*JA$10/12,IF(JA$12&gt;=$AZ286,0,IF(JA$12&gt;=$AV286,$S286*JA$10/12,0)))))))))</f>
        <v>0</v>
      </c>
      <c r="JB286" s="1460">
        <f t="shared" ref="JB286:JB288" si="1667">IF(JB$12&lt;$AO286,0,IF($N286="MG",NZ286,IF(JB$12&lt;=$AU286,$S286*JB$10/12,IF(JB$12&lt;$AU286,$S286*JB$10/12,IF(JB$12&gt;=$BF286,$S286*JB$10/12,IF(JB$12&gt;=$BE286,0,IF(JB$12&gt;=$BA286,$S286*JB$10/12,IF(JB$12&gt;=$AZ286,0,IF(JB$12&gt;=$AV286,$S286*JB$10/12,0)))))))))</f>
        <v>0</v>
      </c>
      <c r="JC286" s="1460">
        <f t="shared" ref="JC286:JC288" si="1668">IF(JC$12&lt;$AO286,0,IF($N286="MG",OA286,IF(JC$12&lt;=$AU286,$S286*JC$10/12,IF(JC$12&lt;$AU286,$S286*JC$10/12,IF(JC$12&gt;=$BF286,$S286*JC$10/12,IF(JC$12&gt;=$BE286,0,IF(JC$12&gt;=$BA286,$S286*JC$10/12,IF(JC$12&gt;=$AZ286,0,IF(JC$12&gt;=$AV286,$S286*JC$10/12,0)))))))))</f>
        <v>0</v>
      </c>
      <c r="JD286" s="1460">
        <f t="shared" ref="JD286:JD288" si="1669">IF(JD$12&lt;$AO286,0,IF($N286="MG",OB286,IF(JD$12&lt;=$AU286,$S286*JD$10/12,IF(JD$12&lt;$AU286,$S286*JD$10/12,IF(JD$12&gt;=$BF286,$S286*JD$10/12,IF(JD$12&gt;=$BE286,0,IF(JD$12&gt;=$BA286,$S286*JD$10/12,IF(JD$12&gt;=$AZ286,0,IF(JD$12&gt;=$AV286,$S286*JD$10/12,0)))))))))</f>
        <v>0</v>
      </c>
      <c r="JE286" s="1460">
        <f t="shared" ref="JE286:JE288" si="1670">IF(JE$12&lt;$AO286,0,IF($N286="MG",OC286,IF(JE$12&lt;=$AU286,$S286*JE$10/12,IF(JE$12&lt;$AU286,$S286*JE$10/12,IF(JE$12&gt;=$BF286,$S286*JE$10/12,IF(JE$12&gt;=$BE286,0,IF(JE$12&gt;=$BA286,$S286*JE$10/12,IF(JE$12&gt;=$AZ286,0,IF(JE$12&gt;=$AV286,$S286*JE$10/12,0)))))))))</f>
        <v>0</v>
      </c>
      <c r="JF286" s="1460">
        <f t="shared" ref="JF286:JF288" si="1671">IF(JF$12&lt;$AO286,0,IF($N286="MG",OD286,IF(JF$12&lt;=$AU286,$S286*JF$10/12,IF(JF$12&lt;$AU286,$S286*JF$10/12,IF(JF$12&gt;=$BF286,$S286*JF$10/12,IF(JF$12&gt;=$BE286,0,IF(JF$12&gt;=$BA286,$S286*JF$10/12,IF(JF$12&gt;=$AZ286,0,IF(JF$12&gt;=$AV286,$S286*JF$10/12,0)))))))))</f>
        <v>0</v>
      </c>
      <c r="JG286" s="1460">
        <f t="shared" ref="JG286:JG288" si="1672">IF(JG$12&lt;$AO286,0,IF($N286="MG",OE286,IF(JG$12&lt;=$AU286,$S286*JG$10/12,IF(JG$12&lt;$AU286,$S286*JG$10/12,IF(JG$12&gt;=$BF286,$S286*JG$10/12,IF(JG$12&gt;=$BE286,0,IF(JG$12&gt;=$BA286,$S286*JG$10/12,IF(JG$12&gt;=$AZ286,0,IF(JG$12&gt;=$AV286,$S286*JG$10/12,0)))))))))</f>
        <v>0</v>
      </c>
      <c r="JH286" s="1460">
        <f t="shared" ref="JH286:JH288" si="1673">IF(JH$12&lt;$AO286,0,IF($N286="MG",OF286,IF(JH$12&lt;=$AU286,$S286*JH$10/12,IF(JH$12&lt;$AU286,$S286*JH$10/12,IF(JH$12&gt;=$BF286,$S286*JH$10/12,IF(JH$12&gt;=$BE286,0,IF(JH$12&gt;=$BA286,$S286*JH$10/12,IF(JH$12&gt;=$AZ286,0,IF(JH$12&gt;=$AV286,$S286*JH$10/12,0)))))))))</f>
        <v>0</v>
      </c>
      <c r="JI286" s="1460">
        <f t="shared" ref="JI286:JI288" si="1674">IF(JI$12&lt;$AO286,0,IF($N286="MG",OG286,IF(JI$12&lt;=$AU286,$S286*JI$10/12,IF(JI$12&lt;$AU286,$S286*JI$10/12,IF(JI$12&gt;=$BF286,$S286*JI$10/12,IF(JI$12&gt;=$BE286,0,IF(JI$12&gt;=$BA286,$S286*JI$10/12,IF(JI$12&gt;=$AZ286,0,IF(JI$12&gt;=$AV286,$S286*JI$10/12,0)))))))))</f>
        <v>0</v>
      </c>
      <c r="JJ286" s="1460">
        <f t="shared" ref="JJ286:JJ288" si="1675">IF(JJ$12&lt;$AO286,0,IF($N286="MG",OH286,IF(JJ$12&lt;=$AU286,$S286*JJ$10/12,IF(JJ$12&lt;$AU286,$S286*JJ$10/12,IF(JJ$12&gt;=$BF286,$S286*JJ$10/12,IF(JJ$12&gt;=$BE286,0,IF(JJ$12&gt;=$BA286,$S286*JJ$10/12,IF(JJ$12&gt;=$AZ286,0,IF(JJ$12&gt;=$AV286,$S286*JJ$10/12,0)))))))))</f>
        <v>0</v>
      </c>
      <c r="JK286" s="1460">
        <f t="shared" ref="JK286:JK288" si="1676">IF(JK$12&lt;$AO286,0,IF($N286="MG",OI286,IF(JK$12&lt;=$AU286,$S286*JK$10/12,IF(JK$12&lt;$AU286,$S286*JK$10/12,IF(JK$12&gt;=$BF286,$S286*JK$10/12,IF(JK$12&gt;=$BE286,0,IF(JK$12&gt;=$BA286,$S286*JK$10/12,IF(JK$12&gt;=$AZ286,0,IF(JK$12&gt;=$AV286,$S286*JK$10/12,0)))))))))</f>
        <v>0</v>
      </c>
      <c r="JL286" s="1460">
        <f t="shared" ref="JL286:JL288" si="1677">IF(JL$12&lt;$AO286,0,IF($N286="MG",OJ286,IF(JL$12&lt;=$AU286,$S286*JL$10/12,IF(JL$12&lt;$AU286,$S286*JL$10/12,IF(JL$12&gt;=$BF286,$S286*JL$10/12,IF(JL$12&gt;=$BE286,0,IF(JL$12&gt;=$BA286,$S286*JL$10/12,IF(JL$12&gt;=$AZ286,0,IF(JL$12&gt;=$AV286,$S286*JL$10/12,0)))))))))</f>
        <v>0</v>
      </c>
      <c r="JM286" s="1460">
        <f t="shared" ref="JM286:JM288" si="1678">IF(JM$12&lt;$AO286,0,IF($N286="MG",OK286,IF(JM$12&lt;=$AU286,$S286*JM$10/12,IF(JM$12&lt;$AU286,$S286*JM$10/12,IF(JM$12&gt;=$BF286,$S286*JM$10/12,IF(JM$12&gt;=$BE286,0,IF(JM$12&gt;=$BA286,$S286*JM$10/12,IF(JM$12&gt;=$AZ286,0,IF(JM$12&gt;=$AV286,$S286*JM$10/12,0)))))))))</f>
        <v>0</v>
      </c>
      <c r="JN286" s="1460">
        <f t="shared" ref="JN286:JN288" si="1679">IF(JN$12&lt;$AO286,0,IF($N286="MG",OL286,IF(JN$12&lt;=$AU286,$S286*JN$10/12,IF(JN$12&lt;$AU286,$S286*JN$10/12,IF(JN$12&gt;=$BF286,$S286*JN$10/12,IF(JN$12&gt;=$BE286,0,IF(JN$12&gt;=$BA286,$S286*JN$10/12,IF(JN$12&gt;=$AZ286,0,IF(JN$12&gt;=$AV286,$S286*JN$10/12,0)))))))))</f>
        <v>0</v>
      </c>
      <c r="JO286" s="1460">
        <f t="shared" ref="JO286:JO288" si="1680">IF(JO$12&lt;$AO286,0,IF($N286="MG",OM286,IF(JO$12&lt;=$AU286,$S286*JO$10/12,IF(JO$12&lt;$AU286,$S286*JO$10/12,IF(JO$12&gt;=$BF286,$S286*JO$10/12,IF(JO$12&gt;=$BE286,0,IF(JO$12&gt;=$BA286,$S286*JO$10/12,IF(JO$12&gt;=$AZ286,0,IF(JO$12&gt;=$AV286,$S286*JO$10/12,0)))))))))</f>
        <v>0</v>
      </c>
      <c r="JP286" s="1460">
        <f t="shared" ref="JP286:JP288" si="1681">IF(JP$12&lt;$AO286,0,IF($N286="MG",ON286,IF(JP$12&lt;=$AU286,$S286*JP$10/12,IF(JP$12&lt;$AU286,$S286*JP$10/12,IF(JP$12&gt;=$BF286,$S286*JP$10/12,IF(JP$12&gt;=$BE286,0,IF(JP$12&gt;=$BA286,$S286*JP$10/12,IF(JP$12&gt;=$AZ286,0,IF(JP$12&gt;=$AV286,$S286*JP$10/12,0)))))))))</f>
        <v>0</v>
      </c>
      <c r="JQ286" s="1460">
        <f t="shared" ref="JQ286:JQ288" si="1682">IF(JQ$12&lt;$AO286,0,IF($N286="MG",OO286,IF(JQ$12&lt;=$AU286,$S286*JQ$10/12,IF(JQ$12&lt;$AU286,$S286*JQ$10/12,IF(JQ$12&gt;=$BF286,$S286*JQ$10/12,IF(JQ$12&gt;=$BE286,0,IF(JQ$12&gt;=$BA286,$S286*JQ$10/12,IF(JQ$12&gt;=$AZ286,0,IF(JQ$12&gt;=$AV286,$S286*JQ$10/12,0)))))))))</f>
        <v>0</v>
      </c>
      <c r="JR286" s="1460">
        <f t="shared" ref="JR286:JR288" si="1683">IF(JR$12&lt;$AO286,0,IF($N286="MG",OP286,IF(JR$12&lt;=$AU286,$S286*JR$10/12,IF(JR$12&lt;$AU286,$S286*JR$10/12,IF(JR$12&gt;=$BF286,$S286*JR$10/12,IF(JR$12&gt;=$BE286,0,IF(JR$12&gt;=$BA286,$S286*JR$10/12,IF(JR$12&gt;=$AZ286,0,IF(JR$12&gt;=$AV286,$S286*JR$10/12,0)))))))))</f>
        <v>0</v>
      </c>
      <c r="JS286" s="1460">
        <f t="shared" ref="JS286:JS288" si="1684">IF(JS$12&lt;$AO286,0,IF($N286="MG",OQ286,IF(JS$12&lt;=$AU286,$S286*JS$10/12,IF(JS$12&lt;$AU286,$S286*JS$10/12,IF(JS$12&gt;=$BF286,$S286*JS$10/12,IF(JS$12&gt;=$BE286,0,IF(JS$12&gt;=$BA286,$S286*JS$10/12,IF(JS$12&gt;=$AZ286,0,IF(JS$12&gt;=$AV286,$S286*JS$10/12,0)))))))))</f>
        <v>0</v>
      </c>
      <c r="JT286" s="1460">
        <f t="shared" ref="JT286:JT288" si="1685">IF(JT$12&lt;$AO286,0,IF($N286="MG",OR286,IF(JT$12&lt;=$AU286,$S286*JT$10/12,IF(JT$12&lt;$AU286,$S286*JT$10/12,IF(JT$12&gt;=$BF286,$S286*JT$10/12,IF(JT$12&gt;=$BE286,0,IF(JT$12&gt;=$BA286,$S286*JT$10/12,IF(JT$12&gt;=$AZ286,0,IF(JT$12&gt;=$AV286,$S286*JT$10/12,0)))))))))</f>
        <v>0</v>
      </c>
      <c r="JU286" s="1460">
        <f t="shared" ref="JU286:JU288" si="1686">IF(JU$12&lt;$AO286,0,IF($N286="MG",OS286,IF(JU$12&lt;=$AU286,$S286*JU$10/12,IF(JU$12&lt;$AU286,$S286*JU$10/12,IF(JU$12&gt;=$BF286,$S286*JU$10/12,IF(JU$12&gt;=$BE286,0,IF(JU$12&gt;=$BA286,$S286*JU$10/12,IF(JU$12&gt;=$AZ286,0,IF(JU$12&gt;=$AV286,$S286*JU$10/12,0)))))))))</f>
        <v>0</v>
      </c>
      <c r="JV286" s="1460">
        <f t="shared" ref="JV286:JV288" si="1687">IF(JV$12&lt;$AO286,0,IF($N286="MG",OT286,IF(JV$12&lt;=$AU286,$S286*JV$10/12,IF(JV$12&lt;$AU286,$S286*JV$10/12,IF(JV$12&gt;=$BF286,$S286*JV$10/12,IF(JV$12&gt;=$BE286,0,IF(JV$12&gt;=$BA286,$S286*JV$10/12,IF(JV$12&gt;=$AZ286,0,IF(JV$12&gt;=$AV286,$S286*JV$10/12,0)))))))))</f>
        <v>0</v>
      </c>
      <c r="JW286" s="1460">
        <f t="shared" ref="JW286:JW288" si="1688">IF(JW$12&lt;$AO286,0,IF($N286="MG",OU286,IF(JW$12&lt;=$AU286,$S286*JW$10/12,IF(JW$12&lt;$AU286,$S286*JW$10/12,IF(JW$12&gt;=$BF286,$S286*JW$10/12,IF(JW$12&gt;=$BE286,0,IF(JW$12&gt;=$BA286,$S286*JW$10/12,IF(JW$12&gt;=$AZ286,0,IF(JW$12&gt;=$AV286,$S286*JW$10/12,0)))))))))</f>
        <v>0</v>
      </c>
      <c r="JX286" s="1460">
        <f t="shared" ref="JX286:JX288" si="1689">IF(JX$12&lt;$AO286,0,IF($N286="MG",OV286,IF(JX$12&lt;=$AU286,$S286*JX$10/12,IF(JX$12&lt;$AU286,$S286*JX$10/12,IF(JX$12&gt;=$BF286,$S286*JX$10/12,IF(JX$12&gt;=$BE286,0,IF(JX$12&gt;=$BA286,$S286*JX$10/12,IF(JX$12&gt;=$AZ286,0,IF(JX$12&gt;=$AV286,$S286*JX$10/12,0)))))))))</f>
        <v>0</v>
      </c>
      <c r="JY286" s="1460">
        <f t="shared" ref="JY286:JY288" si="1690">IF(JY$12&lt;$AO286,0,IF($N286="MG",OW286,IF(JY$12&lt;=$AU286,$S286*JY$10/12,IF(JY$12&lt;$AU286,$S286*JY$10/12,IF(JY$12&gt;=$BF286,$S286*JY$10/12,IF(JY$12&gt;=$BE286,0,IF(JY$12&gt;=$BA286,$S286*JY$10/12,IF(JY$12&gt;=$AZ286,0,IF(JY$12&gt;=$AV286,$S286*JY$10/12,0)))))))))</f>
        <v>0</v>
      </c>
      <c r="JZ286" s="1460">
        <f t="shared" ref="JZ286:JZ288" si="1691">IF(JZ$12&lt;$AO286,0,IF($N286="MG",OX286,IF(JZ$12&lt;=$AU286,$S286*JZ$10/12,IF(JZ$12&lt;$AU286,$S286*JZ$10/12,IF(JZ$12&gt;=$BF286,$S286*JZ$10/12,IF(JZ$12&gt;=$BE286,0,IF(JZ$12&gt;=$BA286,$S286*JZ$10/12,IF(JZ$12&gt;=$AZ286,0,IF(JZ$12&gt;=$AV286,$S286*JZ$10/12,0)))))))))</f>
        <v>0</v>
      </c>
      <c r="KA286" s="1460">
        <f t="shared" ref="KA286:KA288" si="1692">IF(KA$12&lt;$AO286,0,IF($N286="MG",OY286,IF(KA$12&lt;=$AU286,$S286*KA$10/12,IF(KA$12&lt;$AU286,$S286*KA$10/12,IF(KA$12&gt;=$BF286,$S286*KA$10/12,IF(KA$12&gt;=$BE286,0,IF(KA$12&gt;=$BA286,$S286*KA$10/12,IF(KA$12&gt;=$AZ286,0,IF(KA$12&gt;=$AV286,$S286*KA$10/12,0)))))))))</f>
        <v>0</v>
      </c>
      <c r="KB286" s="1460">
        <f t="shared" ref="KB286:KB288" si="1693">IF(KB$12&lt;$AO286,0,IF($N286="MG",OZ286,IF(KB$12&lt;=$AU286,$S286*KB$10/12,IF(KB$12&lt;$AU286,$S286*KB$10/12,IF(KB$12&gt;=$BF286,$S286*KB$10/12,IF(KB$12&gt;=$BE286,0,IF(KB$12&gt;=$BA286,$S286*KB$10/12,IF(KB$12&gt;=$AZ286,0,IF(KB$12&gt;=$AV286,$S286*KB$10/12,0)))))))))</f>
        <v>0</v>
      </c>
      <c r="KC286" s="1460">
        <f t="shared" ref="KC286:KC288" si="1694">IF(KC$12&lt;$AO286,0,IF($N286="MG",PA286,IF(KC$12&lt;=$AU286,$S286*KC$10/12,IF(KC$12&lt;$AU286,$S286*KC$10/12,IF(KC$12&gt;=$BF286,$S286*KC$10/12,IF(KC$12&gt;=$BE286,0,IF(KC$12&gt;=$BA286,$S286*KC$10/12,IF(KC$12&gt;=$AZ286,0,IF(KC$12&gt;=$AV286,$S286*KC$10/12,0)))))))))</f>
        <v>0</v>
      </c>
      <c r="KD286" s="1460">
        <f t="shared" ref="KD286:KD288" si="1695">IF(KD$12&lt;$AO286,0,IF($N286="MG",PB286,IF(KD$12&lt;=$AU286,$S286*KD$10/12,IF(KD$12&lt;$AU286,$S286*KD$10/12,IF(KD$12&gt;=$BF286,$S286*KD$10/12,IF(KD$12&gt;=$BE286,0,IF(KD$12&gt;=$BA286,$S286*KD$10/12,IF(KD$12&gt;=$AZ286,0,IF(KD$12&gt;=$AV286,$S286*KD$10/12,0)))))))))</f>
        <v>0</v>
      </c>
      <c r="KE286" s="1460">
        <f t="shared" ref="KE286:KE288" si="1696">IF(KE$12&lt;$AO286,0,IF($N286="MG",PC286,IF(KE$12&lt;=$AU286,$S286*KE$10/12,IF(KE$12&lt;$AU286,$S286*KE$10/12,IF(KE$12&gt;=$BF286,$S286*KE$10/12,IF(KE$12&gt;=$BE286,0,IF(KE$12&gt;=$BA286,$S286*KE$10/12,IF(KE$12&gt;=$AZ286,0,IF(KE$12&gt;=$AV286,$S286*KE$10/12,0)))))))))</f>
        <v>0</v>
      </c>
      <c r="KF286" s="1460">
        <f t="shared" ref="KF286:KF288" si="1697">IF(KF$12&lt;$AO286,0,IF($N286="MG",PD286,IF(KF$12&lt;=$AU286,$S286*KF$10/12,IF(KF$12&lt;$AU286,$S286*KF$10/12,IF(KF$12&gt;=$BF286,$S286*KF$10/12,IF(KF$12&gt;=$BE286,0,IF(KF$12&gt;=$BA286,$S286*KF$10/12,IF(KF$12&gt;=$AZ286,0,IF(KF$12&gt;=$AV286,$S286*KF$10/12,0)))))))))</f>
        <v>0</v>
      </c>
      <c r="KG286" s="1460">
        <f t="shared" ref="KG286:KG288" si="1698">IF(KG$12&lt;$AO286,0,IF($N286="MG",PE286,IF(KG$12&lt;=$AU286,$S286*KG$10/12,IF(KG$12&lt;$AU286,$S286*KG$10/12,IF(KG$12&gt;=$BF286,$S286*KG$10/12,IF(KG$12&gt;=$BE286,0,IF(KG$12&gt;=$BA286,$S286*KG$10/12,IF(KG$12&gt;=$AZ286,0,IF(KG$12&gt;=$AV286,$S286*KG$10/12,0)))))))))</f>
        <v>0</v>
      </c>
      <c r="KH286" s="1460">
        <f t="shared" ref="KH286:KH288" si="1699">IF(KH$12&lt;$AO286,0,IF($N286="MG",PF286,IF(KH$12&lt;=$AU286,$S286*KH$10/12,IF(KH$12&lt;$AU286,$S286*KH$10/12,IF(KH$12&gt;=$BF286,$S286*KH$10/12,IF(KH$12&gt;=$BE286,0,IF(KH$12&gt;=$BA286,$S286*KH$10/12,IF(KH$12&gt;=$AZ286,0,IF(KH$12&gt;=$AV286,$S286*KH$10/12,0)))))))))</f>
        <v>0</v>
      </c>
      <c r="KI286" s="1460">
        <f t="shared" ref="KI286:KI288" si="1700">IF(KI$12&lt;$AO286,0,IF($N286="MG",PG286,IF(KI$12&lt;=$AU286,$S286*KI$10/12,IF(KI$12&lt;$AU286,$S286*KI$10/12,IF(KI$12&gt;=$BF286,$S286*KI$10/12,IF(KI$12&gt;=$BE286,0,IF(KI$12&gt;=$BA286,$S286*KI$10/12,IF(KI$12&gt;=$AZ286,0,IF(KI$12&gt;=$AV286,$S286*KI$10/12,0)))))))))</f>
        <v>0</v>
      </c>
      <c r="KJ286" s="1460">
        <f t="shared" ref="KJ286:KJ288" si="1701">IF(KJ$12&lt;$AO286,0,IF($N286="MG",PH286,IF(KJ$12&lt;=$AU286,$S286*KJ$10/12,IF(KJ$12&lt;$AU286,$S286*KJ$10/12,IF(KJ$12&gt;=$BF286,$S286*KJ$10/12,IF(KJ$12&gt;=$BE286,0,IF(KJ$12&gt;=$BA286,$S286*KJ$10/12,IF(KJ$12&gt;=$AZ286,0,IF(KJ$12&gt;=$AV286,$S286*KJ$10/12,0)))))))))</f>
        <v>0</v>
      </c>
      <c r="KK286" s="1460">
        <f t="shared" ref="KK286:KK288" si="1702">IF(KK$12&lt;$AO286,0,IF($N286="MG",PI286,IF(KK$12&lt;=$AU286,$S286*KK$10/12,IF(KK$12&lt;$AU286,$S286*KK$10/12,IF(KK$12&gt;=$BF286,$S286*KK$10/12,IF(KK$12&gt;=$BE286,0,IF(KK$12&gt;=$BA286,$S286*KK$10/12,IF(KK$12&gt;=$AZ286,0,IF(KK$12&gt;=$AV286,$S286*KK$10/12,0)))))))))</f>
        <v>0</v>
      </c>
      <c r="KL286" s="1460">
        <f t="shared" ref="KL286:KL288" si="1703">IF(KL$12&lt;$AO286,0,IF($N286="MG",PJ286,IF(KL$12&lt;=$AU286,$S286*KL$10/12,IF(KL$12&lt;$AU286,$S286*KL$10/12,IF(KL$12&gt;=$BF286,$S286*KL$10/12,IF(KL$12&gt;=$BE286,0,IF(KL$12&gt;=$BA286,$S286*KL$10/12,IF(KL$12&gt;=$AZ286,0,IF(KL$12&gt;=$AV286,$S286*KL$10/12,0)))))))))</f>
        <v>0</v>
      </c>
      <c r="KM286" s="1460">
        <f t="shared" ref="KM286:KM288" si="1704">IF(KM$12&lt;$AO286,0,IF($N286="MG",PK286,IF(KM$12&lt;=$AU286,$S286*KM$10/12,IF(KM$12&lt;$AU286,$S286*KM$10/12,IF(KM$12&gt;=$BF286,$S286*KM$10/12,IF(KM$12&gt;=$BE286,0,IF(KM$12&gt;=$BA286,$S286*KM$10/12,IF(KM$12&gt;=$AZ286,0,IF(KM$12&gt;=$AV286,$S286*KM$10/12,0)))))))))</f>
        <v>0</v>
      </c>
      <c r="KN286" s="1460">
        <f t="shared" ref="KN286:KN288" si="1705">IF(KN$12&lt;$AO286,0,IF($N286="MG",PL286,IF(KN$12&lt;=$AU286,$S286*KN$10/12,IF(KN$12&lt;$AU286,$S286*KN$10/12,IF(KN$12&gt;=$BF286,$S286*KN$10/12,IF(KN$12&gt;=$BE286,0,IF(KN$12&gt;=$BA286,$S286*KN$10/12,IF(KN$12&gt;=$AZ286,0,IF(KN$12&gt;=$AV286,$S286*KN$10/12,0)))))))))</f>
        <v>0</v>
      </c>
      <c r="KO286" s="1460">
        <f t="shared" ref="KO286:KO288" si="1706">IF(KO$12&lt;$AO286,0,IF($N286="MG",PM286,IF(KO$12&lt;=$AU286,$S286*KO$10/12,IF(KO$12&lt;$AU286,$S286*KO$10/12,IF(KO$12&gt;=$BF286,$S286*KO$10/12,IF(KO$12&gt;=$BE286,0,IF(KO$12&gt;=$BA286,$S286*KO$10/12,IF(KO$12&gt;=$AZ286,0,IF(KO$12&gt;=$AV286,$S286*KO$10/12,0)))))))))</f>
        <v>0</v>
      </c>
      <c r="KP286" s="1460">
        <f t="shared" ref="KP286:KP288" si="1707">IF(KP$12&lt;$AO286,0,IF($N286="MG",PN286,IF(KP$12&lt;=$AU286,$S286*KP$10/12,IF(KP$12&lt;$AU286,$S286*KP$10/12,IF(KP$12&gt;=$BF286,$S286*KP$10/12,IF(KP$12&gt;=$BE286,0,IF(KP$12&gt;=$BA286,$S286*KP$10/12,IF(KP$12&gt;=$AZ286,0,IF(KP$12&gt;=$AV286,$S286*KP$10/12,0)))))))))</f>
        <v>0</v>
      </c>
      <c r="KQ286" s="1460">
        <f t="shared" ref="KQ286:KQ288" si="1708">IF(KQ$12&lt;$AO286,0,IF($N286="MG",PO286,IF(KQ$12&lt;=$AU286,$S286*KQ$10/12,IF(KQ$12&lt;$AU286,$S286*KQ$10/12,IF(KQ$12&gt;=$BF286,$S286*KQ$10/12,IF(KQ$12&gt;=$BE286,0,IF(KQ$12&gt;=$BA286,$S286*KQ$10/12,IF(KQ$12&gt;=$AZ286,0,IF(KQ$12&gt;=$AV286,$S286*KQ$10/12,0)))))))))</f>
        <v>0</v>
      </c>
      <c r="KR286" s="1460">
        <f t="shared" ref="KR286:KR288" si="1709">IF(KR$12&lt;$AO286,0,IF($N286="MG",PP286,IF(KR$12&lt;=$AU286,$S286*KR$10/12,IF(KR$12&lt;$AU286,$S286*KR$10/12,IF(KR$12&gt;=$BF286,$S286*KR$10/12,IF(KR$12&gt;=$BE286,0,IF(KR$12&gt;=$BA286,$S286*KR$10/12,IF(KR$12&gt;=$AZ286,0,IF(KR$12&gt;=$AV286,$S286*KR$10/12,0)))))))))</f>
        <v>0</v>
      </c>
      <c r="KS286" s="1460">
        <f t="shared" ref="KS286:KS288" si="1710">IF(KS$12&lt;$AO286,0,IF($N286="MG",PQ286,IF(KS$12&lt;=$AU286,$S286*KS$10/12,IF(KS$12&lt;$AU286,$S286*KS$10/12,IF(KS$12&gt;=$BF286,$S286*KS$10/12,IF(KS$12&gt;=$BE286,0,IF(KS$12&gt;=$BA286,$S286*KS$10/12,IF(KS$12&gt;=$AZ286,0,IF(KS$12&gt;=$AV286,$S286*KS$10/12,0)))))))))</f>
        <v>0</v>
      </c>
      <c r="KT286" s="1460">
        <f t="shared" ref="KT286:KT288" si="1711">IF(KT$12&lt;$AO286,0,IF($N286="MG",PR286,IF(KT$12&lt;=$AU286,$S286*KT$10/12,IF(KT$12&lt;$AU286,$S286*KT$10/12,IF(KT$12&gt;=$BF286,$S286*KT$10/12,IF(KT$12&gt;=$BE286,0,IF(KT$12&gt;=$BA286,$S286*KT$10/12,IF(KT$12&gt;=$AZ286,0,IF(KT$12&gt;=$AV286,$S286*KT$10/12,0)))))))))</f>
        <v>0</v>
      </c>
      <c r="KU286" s="1460">
        <f t="shared" ref="KU286:KU288" si="1712">IF(KU$12&lt;$AO286,0,IF($N286="MG",PS286,IF(KU$12&lt;=$AU286,$S286*KU$10/12,IF(KU$12&lt;$AU286,$S286*KU$10/12,IF(KU$12&gt;=$BF286,$S286*KU$10/12,IF(KU$12&gt;=$BE286,0,IF(KU$12&gt;=$BA286,$S286*KU$10/12,IF(KU$12&gt;=$AZ286,0,IF(KU$12&gt;=$AV286,$S286*KU$10/12,0)))))))))</f>
        <v>0</v>
      </c>
      <c r="KV286" s="1460">
        <f t="shared" ref="KV286:KV288" si="1713">IF(KV$12&lt;$AO286,0,IF($N286="MG",PT286,IF(KV$12&lt;=$AU286,$S286*KV$10/12,IF(KV$12&lt;$AU286,$S286*KV$10/12,IF(KV$12&gt;=$BF286,$S286*KV$10/12,IF(KV$12&gt;=$BE286,0,IF(KV$12&gt;=$BA286,$S286*KV$10/12,IF(KV$12&gt;=$AZ286,0,IF(KV$12&gt;=$AV286,$S286*KV$10/12,0)))))))))</f>
        <v>0</v>
      </c>
      <c r="KW286" s="1460">
        <f t="shared" ref="KW286:KW288" si="1714">IF(KW$12&lt;$AO286,0,IF($N286="MG",PU286,IF(KW$12&lt;=$AU286,$S286*KW$10/12,IF(KW$12&lt;$AU286,$S286*KW$10/12,IF(KW$12&gt;=$BF286,$S286*KW$10/12,IF(KW$12&gt;=$BE286,0,IF(KW$12&gt;=$BA286,$S286*KW$10/12,IF(KW$12&gt;=$AZ286,0,IF(KW$12&gt;=$AV286,$S286*KW$10/12,0)))))))))</f>
        <v>0</v>
      </c>
      <c r="KX286" s="1460">
        <f t="shared" ref="KX286:KX288" si="1715">IF(KX$12&lt;$AO286,0,IF($N286="MG",PV286,IF(KX$12&lt;=$AU286,$S286*KX$10/12,IF(KX$12&lt;$AU286,$S286*KX$10/12,IF(KX$12&gt;=$BF286,$S286*KX$10/12,IF(KX$12&gt;=$BE286,0,IF(KX$12&gt;=$BA286,$S286*KX$10/12,IF(KX$12&gt;=$AZ286,0,IF(KX$12&gt;=$AV286,$S286*KX$10/12,0)))))))))</f>
        <v>0</v>
      </c>
      <c r="KY286" s="1460">
        <f t="shared" ref="KY286:KY288" si="1716">IF(KY$12&lt;$AO286,0,IF($N286="MG",PW286,IF(KY$12&lt;=$AU286,$S286*KY$10/12,IF(KY$12&lt;$AU286,$S286*KY$10/12,IF(KY$12&gt;=$BF286,$S286*KY$10/12,IF(KY$12&gt;=$BE286,0,IF(KY$12&gt;=$BA286,$S286*KY$10/12,IF(KY$12&gt;=$AZ286,0,IF(KY$12&gt;=$AV286,$S286*KY$10/12,0)))))))))</f>
        <v>0</v>
      </c>
      <c r="KZ286" s="1460">
        <f t="shared" ref="KZ286:KZ288" si="1717">IF(KZ$12&lt;$AO286,0,IF($N286="MG",PX286,IF(KZ$12&lt;=$AU286,$S286*KZ$10/12,IF(KZ$12&lt;$AU286,$S286*KZ$10/12,IF(KZ$12&gt;=$BF286,$S286*KZ$10/12,IF(KZ$12&gt;=$BE286,0,IF(KZ$12&gt;=$BA286,$S286*KZ$10/12,IF(KZ$12&gt;=$AZ286,0,IF(KZ$12&gt;=$AV286,$S286*KZ$10/12,0)))))))))</f>
        <v>0</v>
      </c>
      <c r="LA286" s="1460">
        <f t="shared" ref="LA286:LA288" si="1718">IF(LA$12&lt;$AO286,0,IF($N286="MG",PY286,IF(LA$12&lt;=$AU286,$S286*LA$10/12,IF(LA$12&lt;$AU286,$S286*LA$10/12,IF(LA$12&gt;=$BF286,$S286*LA$10/12,IF(LA$12&gt;=$BE286,0,IF(LA$12&gt;=$BA286,$S286*LA$10/12,IF(LA$12&gt;=$AZ286,0,IF(LA$12&gt;=$AV286,$S286*LA$10/12,0)))))))))</f>
        <v>0</v>
      </c>
      <c r="LB286" s="1460">
        <f t="shared" ref="LB286:LB288" si="1719">IF(LB$12&lt;$AO286,0,IF($N286="MG",PZ286,IF(LB$12&lt;=$AU286,$S286*LB$10/12,IF(LB$12&lt;$AU286,$S286*LB$10/12,IF(LB$12&gt;=$BF286,$S286*LB$10/12,IF(LB$12&gt;=$BE286,0,IF(LB$12&gt;=$BA286,$S286*LB$10/12,IF(LB$12&gt;=$AZ286,0,IF(LB$12&gt;=$AV286,$S286*LB$10/12,0)))))))))</f>
        <v>0</v>
      </c>
      <c r="LC286" s="1460">
        <f t="shared" ref="LC286:LC288" si="1720">IF(LC$12&lt;$AO286,0,IF($N286="MG",QA286,IF(LC$12&lt;=$AU286,$S286*LC$10/12,IF(LC$12&lt;$AU286,$S286*LC$10/12,IF(LC$12&gt;=$BF286,$S286*LC$10/12,IF(LC$12&gt;=$BE286,0,IF(LC$12&gt;=$BA286,$S286*LC$10/12,IF(LC$12&gt;=$AZ286,0,IF(LC$12&gt;=$AV286,$S286*LC$10/12,0)))))))))</f>
        <v>0</v>
      </c>
      <c r="LD286" s="1460">
        <f t="shared" ref="LD286:LD288" si="1721">IF(LD$12&lt;$AO286,0,IF($N286="MG",QB286,IF(LD$12&lt;=$AU286,$S286*LD$10/12,IF(LD$12&lt;$AU286,$S286*LD$10/12,IF(LD$12&gt;=$BF286,$S286*LD$10/12,IF(LD$12&gt;=$BE286,0,IF(LD$12&gt;=$BA286,$S286*LD$10/12,IF(LD$12&gt;=$AZ286,0,IF(LD$12&gt;=$AV286,$S286*LD$10/12,0)))))))))</f>
        <v>0</v>
      </c>
      <c r="LE286" s="1460">
        <f t="shared" ref="LE286:LE288" si="1722">IF(LE$12&lt;$AO286,0,IF($N286="MG",QC286,IF(LE$12&lt;=$AU286,$S286*LE$10/12,IF(LE$12&lt;$AU286,$S286*LE$10/12,IF(LE$12&gt;=$BF286,$S286*LE$10/12,IF(LE$12&gt;=$BE286,0,IF(LE$12&gt;=$BA286,$S286*LE$10/12,IF(LE$12&gt;=$AZ286,0,IF(LE$12&gt;=$AV286,$S286*LE$10/12,0)))))))))</f>
        <v>0</v>
      </c>
      <c r="LF286" s="1460">
        <f t="shared" ref="LF286:LF288" si="1723">IF(LF$12&lt;$AO286,0,IF($N286="MG",QD286,IF(LF$12&lt;=$AU286,$S286*LF$10/12,IF(LF$12&lt;$AU286,$S286*LF$10/12,IF(LF$12&gt;=$BF286,$S286*LF$10/12,IF(LF$12&gt;=$BE286,0,IF(LF$12&gt;=$BA286,$S286*LF$10/12,IF(LF$12&gt;=$AZ286,0,IF(LF$12&gt;=$AV286,$S286*LF$10/12,0)))))))))</f>
        <v>0</v>
      </c>
      <c r="LG286" s="1460">
        <f t="shared" ref="LG286:LG288" si="1724">IF(LG$12&lt;$AO286,0,IF($N286="MG",QE286,IF(LG$12&lt;=$AU286,$S286*LG$10/12,IF(LG$12&lt;$AU286,$S286*LG$10/12,IF(LG$12&gt;=$BF286,$S286*LG$10/12,IF(LG$12&gt;=$BE286,0,IF(LG$12&gt;=$BA286,$S286*LG$10/12,IF(LG$12&gt;=$AZ286,0,IF(LG$12&gt;=$AV286,$S286*LG$10/12,0)))))))))</f>
        <v>0</v>
      </c>
      <c r="LH286" s="1460">
        <f t="shared" ref="LH286:LH288" si="1725">IF(LH$12&lt;$AO286,0,IF($N286="MG",QF286,IF(LH$12&lt;=$AU286,$S286*LH$10/12,IF(LH$12&lt;$AU286,$S286*LH$10/12,IF(LH$12&gt;=$BF286,$S286*LH$10/12,IF(LH$12&gt;=$BE286,0,IF(LH$12&gt;=$BA286,$S286*LH$10/12,IF(LH$12&gt;=$AZ286,0,IF(LH$12&gt;=$AV286,$S286*LH$10/12,0)))))))))</f>
        <v>0</v>
      </c>
      <c r="LI286" s="1460">
        <f t="shared" ref="LI286:LI288" si="1726">IF(LI$12&lt;$AO286,0,IF($N286="MG",QG286,IF(LI$12&lt;=$AU286,$S286*LI$10/12,IF(LI$12&lt;$AU286,$S286*LI$10/12,IF(LI$12&gt;=$BF286,$S286*LI$10/12,IF(LI$12&gt;=$BE286,0,IF(LI$12&gt;=$BA286,$S286*LI$10/12,IF(LI$12&gt;=$AZ286,0,IF(LI$12&gt;=$AV286,$S286*LI$10/12,0)))))))))</f>
        <v>0</v>
      </c>
      <c r="LJ286" s="1460">
        <f t="shared" ref="LJ286:LJ288" si="1727">IF(LJ$12&lt;$AO286,0,IF($N286="MG",QH286,IF(LJ$12&lt;=$AU286,$S286*LJ$10/12,IF(LJ$12&lt;$AU286,$S286*LJ$10/12,IF(LJ$12&gt;=$BF286,$S286*LJ$10/12,IF(LJ$12&gt;=$BE286,0,IF(LJ$12&gt;=$BA286,$S286*LJ$10/12,IF(LJ$12&gt;=$AZ286,0,IF(LJ$12&gt;=$AV286,$S286*LJ$10/12,0)))))))))</f>
        <v>0</v>
      </c>
      <c r="LK286" s="1460">
        <f t="shared" ref="LK286:LK288" si="1728">IF(LK$12&lt;$AO286,0,IF($N286="MG",QI286,IF(LK$12&lt;=$AU286,$S286*LK$10/12,IF(LK$12&lt;$AU286,$S286*LK$10/12,IF(LK$12&gt;=$BF286,$S286*LK$10/12,IF(LK$12&gt;=$BE286,0,IF(LK$12&gt;=$BA286,$S286*LK$10/12,IF(LK$12&gt;=$AZ286,0,IF(LK$12&gt;=$AV286,$S286*LK$10/12,0)))))))))</f>
        <v>0</v>
      </c>
      <c r="LL286" s="1460">
        <f t="shared" ref="LL286:LL288" si="1729">IF(LL$12&lt;$AO286,0,IF($N286="MG",QJ286,IF(LL$12&lt;=$AU286,$S286*LL$10/12,IF(LL$12&lt;$AU286,$S286*LL$10/12,IF(LL$12&gt;=$BF286,$S286*LL$10/12,IF(LL$12&gt;=$BE286,0,IF(LL$12&gt;=$BA286,$S286*LL$10/12,IF(LL$12&gt;=$AZ286,0,IF(LL$12&gt;=$AV286,$S286*LL$10/12,0)))))))))</f>
        <v>0</v>
      </c>
      <c r="LM286" s="1460">
        <f t="shared" ref="LM286:LM288" si="1730">IF(LM$12&lt;$AO286,0,IF($N286="MG",QK286,IF(LM$12&lt;=$AU286,$S286*LM$10/12,IF(LM$12&lt;$AU286,$S286*LM$10/12,IF(LM$12&gt;=$BF286,$S286*LM$10/12,IF(LM$12&gt;=$BE286,0,IF(LM$12&gt;=$BA286,$S286*LM$10/12,IF(LM$12&gt;=$AZ286,0,IF(LM$12&gt;=$AV286,$S286*LM$10/12,0)))))))))</f>
        <v>0</v>
      </c>
      <c r="LN286" s="1460">
        <f t="shared" ref="LN286:LN288" si="1731">IF(LN$12&lt;$AO286,0,IF($N286="MG",QL286,IF(LN$12&lt;=$AU286,$S286*LN$10/12,IF(LN$12&lt;$AU286,$S286*LN$10/12,IF(LN$12&gt;=$BF286,$S286*LN$10/12,IF(LN$12&gt;=$BE286,0,IF(LN$12&gt;=$BA286,$S286*LN$10/12,IF(LN$12&gt;=$AZ286,0,IF(LN$12&gt;=$AV286,$S286*LN$10/12,0)))))))))</f>
        <v>0</v>
      </c>
      <c r="LO286" s="1460">
        <f t="shared" ref="LO286:LO288" si="1732">IF(LO$12&lt;$AO286,0,IF($N286="MG",QM286,IF(LO$12&lt;=$AU286,$S286*LO$10/12,IF(LO$12&lt;$AU286,$S286*LO$10/12,IF(LO$12&gt;=$BF286,$S286*LO$10/12,IF(LO$12&gt;=$BE286,0,IF(LO$12&gt;=$BA286,$S286*LO$10/12,IF(LO$12&gt;=$AZ286,0,IF(LO$12&gt;=$AV286,$S286*LO$10/12,0)))))))))</f>
        <v>0</v>
      </c>
      <c r="LP286" s="1460">
        <f t="shared" ref="LP286:LP288" si="1733">IF(LP$12&lt;$AO286,0,IF($N286="MG",QN286,IF(LP$12&lt;=$AU286,$S286*LP$10/12,IF(LP$12&lt;$AU286,$S286*LP$10/12,IF(LP$12&gt;=$BF286,$S286*LP$10/12,IF(LP$12&gt;=$BE286,0,IF(LP$12&gt;=$BA286,$S286*LP$10/12,IF(LP$12&gt;=$AZ286,0,IF(LP$12&gt;=$AV286,$S286*LP$10/12,0)))))))))</f>
        <v>0</v>
      </c>
      <c r="LQ286" s="1460">
        <f t="shared" ref="LQ286:LQ288" si="1734">IF(LQ$12&lt;$AO286,0,IF($N286="MG",QO286,IF(LQ$12&lt;=$AU286,$S286*LQ$10/12,IF(LQ$12&lt;$AU286,$S286*LQ$10/12,IF(LQ$12&gt;=$BF286,$S286*LQ$10/12,IF(LQ$12&gt;=$BE286,0,IF(LQ$12&gt;=$BA286,$S286*LQ$10/12,IF(LQ$12&gt;=$AZ286,0,IF(LQ$12&gt;=$AV286,$S286*LQ$10/12,0)))))))))</f>
        <v>0</v>
      </c>
      <c r="LR286" s="1460">
        <f t="shared" ref="LR286:LR288" si="1735">IF(LR$12&lt;$AO286,0,IF($N286="MG",QP286,IF(LR$12&lt;=$AU286,$S286*LR$10/12,IF(LR$12&lt;$AU286,$S286*LR$10/12,IF(LR$12&gt;=$BF286,$S286*LR$10/12,IF(LR$12&gt;=$BE286,0,IF(LR$12&gt;=$BA286,$S286*LR$10/12,IF(LR$12&gt;=$AZ286,0,IF(LR$12&gt;=$AV286,$S286*LR$10/12,0)))))))))</f>
        <v>0</v>
      </c>
      <c r="LS286" s="1460">
        <f t="shared" ref="LS286:LS288" si="1736">IF(LS$12&lt;$AO286,0,IF($N286="MG",QQ286,IF(LS$12&lt;=$AU286,$S286*LS$10/12,IF(LS$12&lt;$AU286,$S286*LS$10/12,IF(LS$12&gt;=$BF286,$S286*LS$10/12,IF(LS$12&gt;=$BE286,0,IF(LS$12&gt;=$BA286,$S286*LS$10/12,IF(LS$12&gt;=$AZ286,0,IF(LS$12&gt;=$AV286,$S286*LS$10/12,0)))))))))</f>
        <v>0</v>
      </c>
      <c r="LW286" s="1467">
        <f t="shared" ref="LW286:LW288" si="1737">IFERROR(IF($AE286="v",INDEX($MB$8:$QQ$8,1,AO286),MAX(0,+$MB$8-(S286/D286))),0)</f>
        <v>0</v>
      </c>
      <c r="LX286" s="1467">
        <f t="shared" ref="LX286:LX288" si="1738">IFERROR(INDEX($MB$8:$QQ$8,1,AV286),$QQ$8)</f>
        <v>0</v>
      </c>
      <c r="LY286" s="1467">
        <f t="shared" ref="LY286:LY288" si="1739">IFERROR(INDEX($MB$8:$QQ$8,1,BA286),$QQ$8)</f>
        <v>0</v>
      </c>
      <c r="LZ286" s="1467">
        <f t="shared" ref="LZ286:LZ288" si="1740">IFERROR(INDEX($MB$8:$QQ$8,1,BF286),$QQ$8)</f>
        <v>0</v>
      </c>
      <c r="MA286" s="1506"/>
      <c r="MB286" s="1460">
        <f t="shared" ref="MB286:MB288" si="1741">IF(AE286="v",0,IF(MB$12&lt;$AU286,$S286/12,IF(MB$12&gt;$AV286,$S286/12,0)))</f>
        <v>0</v>
      </c>
      <c r="MC286" s="1460">
        <f t="shared" ref="MC286:MR288" si="1742">IF(MC$12&lt;$AO286,0,IF(MC$12&lt;=$AU286,(MC$8-$LW286)*$D286/12,IF(MC$12&gt;=$BF286,(MC$8-$LZ286)*$D286/12,IF(MC$12&gt;=$BE286,0,IF(MC$12&gt;=$BA286,(MC$8-$LY286)*$D286/12,IF(MC$12&gt;=$AZ286,0,IF(MC$12&gt;=$AV286,(MC$8-$LX286)*$D286/12,0)))))))</f>
        <v>0</v>
      </c>
      <c r="MD286" s="1460">
        <f t="shared" si="1742"/>
        <v>0</v>
      </c>
      <c r="ME286" s="1460">
        <f t="shared" si="1742"/>
        <v>0</v>
      </c>
      <c r="MF286" s="1460">
        <f t="shared" si="1742"/>
        <v>0</v>
      </c>
      <c r="MG286" s="1460">
        <f t="shared" si="1742"/>
        <v>0</v>
      </c>
      <c r="MH286" s="1460">
        <f t="shared" si="1742"/>
        <v>0</v>
      </c>
      <c r="MI286" s="1460">
        <f t="shared" si="1742"/>
        <v>0</v>
      </c>
      <c r="MJ286" s="1460">
        <f t="shared" si="1742"/>
        <v>0</v>
      </c>
      <c r="MK286" s="1460">
        <f t="shared" si="1742"/>
        <v>0</v>
      </c>
      <c r="ML286" s="1460">
        <f t="shared" si="1742"/>
        <v>0</v>
      </c>
      <c r="MM286" s="1460">
        <f t="shared" si="1742"/>
        <v>0</v>
      </c>
      <c r="MN286" s="1460">
        <f t="shared" si="1742"/>
        <v>0</v>
      </c>
      <c r="MO286" s="1460">
        <f t="shared" si="1742"/>
        <v>0</v>
      </c>
      <c r="MP286" s="1460">
        <f t="shared" si="1742"/>
        <v>0</v>
      </c>
      <c r="MQ286" s="1460">
        <f t="shared" si="1742"/>
        <v>0</v>
      </c>
      <c r="MR286" s="1460">
        <f t="shared" si="1742"/>
        <v>0</v>
      </c>
      <c r="MS286" s="1460">
        <f t="shared" si="1565"/>
        <v>0</v>
      </c>
      <c r="MT286" s="1460">
        <f t="shared" si="1565"/>
        <v>0</v>
      </c>
      <c r="MU286" s="1460">
        <f t="shared" si="1565"/>
        <v>0</v>
      </c>
      <c r="MV286" s="1460">
        <f t="shared" si="1565"/>
        <v>0</v>
      </c>
      <c r="MW286" s="1460">
        <f t="shared" si="1565"/>
        <v>0</v>
      </c>
      <c r="MX286" s="1460">
        <f t="shared" si="1565"/>
        <v>0</v>
      </c>
      <c r="MY286" s="1460">
        <f t="shared" si="1565"/>
        <v>0</v>
      </c>
      <c r="MZ286" s="1460">
        <f t="shared" si="1565"/>
        <v>0</v>
      </c>
      <c r="NA286" s="1460">
        <f t="shared" si="1565"/>
        <v>0</v>
      </c>
      <c r="NB286" s="1460">
        <f t="shared" si="1565"/>
        <v>0</v>
      </c>
      <c r="NC286" s="1460">
        <f t="shared" si="1565"/>
        <v>0</v>
      </c>
      <c r="ND286" s="1460">
        <f t="shared" si="1565"/>
        <v>0</v>
      </c>
      <c r="NE286" s="1460">
        <f t="shared" si="1565"/>
        <v>0</v>
      </c>
      <c r="NF286" s="1460">
        <f t="shared" si="1565"/>
        <v>0</v>
      </c>
      <c r="NG286" s="1460">
        <f t="shared" si="1565"/>
        <v>0</v>
      </c>
      <c r="NH286" s="1460">
        <f t="shared" si="1565"/>
        <v>0</v>
      </c>
      <c r="NI286" s="1460">
        <f t="shared" si="1566"/>
        <v>0</v>
      </c>
      <c r="NJ286" s="1460">
        <f t="shared" si="1566"/>
        <v>0</v>
      </c>
      <c r="NK286" s="1460">
        <f t="shared" si="1566"/>
        <v>0</v>
      </c>
      <c r="NL286" s="1460">
        <f t="shared" si="1566"/>
        <v>0</v>
      </c>
      <c r="NM286" s="1460">
        <f t="shared" si="1566"/>
        <v>0</v>
      </c>
      <c r="NN286" s="1460">
        <f t="shared" si="1566"/>
        <v>0</v>
      </c>
      <c r="NO286" s="1460">
        <f t="shared" si="1566"/>
        <v>0</v>
      </c>
      <c r="NP286" s="1460">
        <f t="shared" si="1566"/>
        <v>0</v>
      </c>
      <c r="NQ286" s="1460">
        <f t="shared" si="1566"/>
        <v>0</v>
      </c>
      <c r="NR286" s="1460">
        <f t="shared" si="1566"/>
        <v>0</v>
      </c>
      <c r="NS286" s="1460">
        <f t="shared" si="1566"/>
        <v>0</v>
      </c>
      <c r="NT286" s="1460">
        <f t="shared" si="1566"/>
        <v>0</v>
      </c>
      <c r="NU286" s="1460">
        <f t="shared" si="1566"/>
        <v>0</v>
      </c>
      <c r="NV286" s="1460">
        <f t="shared" si="1566"/>
        <v>0</v>
      </c>
      <c r="NW286" s="1460">
        <f t="shared" si="1566"/>
        <v>0</v>
      </c>
      <c r="NX286" s="1460">
        <f t="shared" si="1566"/>
        <v>0</v>
      </c>
      <c r="NY286" s="1460">
        <f t="shared" si="1567"/>
        <v>0</v>
      </c>
      <c r="NZ286" s="1460">
        <f t="shared" si="1567"/>
        <v>0</v>
      </c>
      <c r="OA286" s="1460">
        <f t="shared" si="1567"/>
        <v>0</v>
      </c>
      <c r="OB286" s="1460">
        <f t="shared" si="1567"/>
        <v>0</v>
      </c>
      <c r="OC286" s="1460">
        <f t="shared" si="1567"/>
        <v>0</v>
      </c>
      <c r="OD286" s="1460">
        <f t="shared" si="1567"/>
        <v>0</v>
      </c>
      <c r="OE286" s="1460">
        <f t="shared" si="1567"/>
        <v>0</v>
      </c>
      <c r="OF286" s="1460">
        <f t="shared" si="1567"/>
        <v>0</v>
      </c>
      <c r="OG286" s="1460">
        <f t="shared" si="1567"/>
        <v>0</v>
      </c>
      <c r="OH286" s="1460">
        <f t="shared" si="1567"/>
        <v>0</v>
      </c>
      <c r="OI286" s="1460">
        <f t="shared" si="1567"/>
        <v>0</v>
      </c>
      <c r="OJ286" s="1460">
        <f t="shared" si="1567"/>
        <v>0</v>
      </c>
      <c r="OK286" s="1460">
        <f t="shared" si="1567"/>
        <v>0</v>
      </c>
      <c r="OL286" s="1460">
        <f t="shared" si="1567"/>
        <v>0</v>
      </c>
      <c r="OM286" s="1460">
        <f t="shared" si="1567"/>
        <v>0</v>
      </c>
      <c r="ON286" s="1460">
        <f t="shared" si="1567"/>
        <v>0</v>
      </c>
      <c r="OO286" s="1460">
        <f t="shared" si="1513"/>
        <v>0</v>
      </c>
      <c r="OP286" s="1460">
        <f t="shared" si="1513"/>
        <v>0</v>
      </c>
      <c r="OQ286" s="1460">
        <f t="shared" si="1513"/>
        <v>0</v>
      </c>
      <c r="OR286" s="1460">
        <f t="shared" si="1513"/>
        <v>0</v>
      </c>
      <c r="OS286" s="1460">
        <f t="shared" si="1513"/>
        <v>0</v>
      </c>
      <c r="OT286" s="1460">
        <f t="shared" si="1513"/>
        <v>0</v>
      </c>
      <c r="OU286" s="1460">
        <f t="shared" si="1513"/>
        <v>0</v>
      </c>
      <c r="OV286" s="1460">
        <f t="shared" si="1513"/>
        <v>0</v>
      </c>
      <c r="OW286" s="1460">
        <f t="shared" si="1513"/>
        <v>0</v>
      </c>
      <c r="OX286" s="1460">
        <f t="shared" si="1513"/>
        <v>0</v>
      </c>
      <c r="OY286" s="1460">
        <f t="shared" si="1513"/>
        <v>0</v>
      </c>
      <c r="OZ286" s="1460">
        <f t="shared" si="1513"/>
        <v>0</v>
      </c>
      <c r="PA286" s="1460">
        <f t="shared" si="1562"/>
        <v>0</v>
      </c>
      <c r="PB286" s="1460">
        <f t="shared" si="1562"/>
        <v>0</v>
      </c>
      <c r="PC286" s="1460">
        <f t="shared" si="1562"/>
        <v>0</v>
      </c>
      <c r="PD286" s="1460">
        <f t="shared" si="1562"/>
        <v>0</v>
      </c>
      <c r="PE286" s="1460">
        <f t="shared" si="1562"/>
        <v>0</v>
      </c>
      <c r="PF286" s="1460">
        <f t="shared" si="1563"/>
        <v>0</v>
      </c>
      <c r="PG286" s="1460">
        <f t="shared" si="1563"/>
        <v>0</v>
      </c>
      <c r="PH286" s="1460">
        <f t="shared" si="1563"/>
        <v>0</v>
      </c>
      <c r="PI286" s="1460">
        <f t="shared" si="1563"/>
        <v>0</v>
      </c>
      <c r="PJ286" s="1460">
        <f t="shared" si="1563"/>
        <v>0</v>
      </c>
      <c r="PK286" s="1460">
        <f t="shared" si="1563"/>
        <v>0</v>
      </c>
      <c r="PL286" s="1460">
        <f t="shared" si="1563"/>
        <v>0</v>
      </c>
      <c r="PM286" s="1460">
        <f t="shared" si="1563"/>
        <v>0</v>
      </c>
      <c r="PN286" s="1460">
        <f t="shared" si="1563"/>
        <v>0</v>
      </c>
      <c r="PO286" s="1460">
        <f t="shared" si="1563"/>
        <v>0</v>
      </c>
      <c r="PP286" s="1460">
        <f t="shared" si="1563"/>
        <v>0</v>
      </c>
      <c r="PQ286" s="1460">
        <f t="shared" si="1563"/>
        <v>0</v>
      </c>
      <c r="PR286" s="1460">
        <f t="shared" si="1563"/>
        <v>0</v>
      </c>
      <c r="PS286" s="1460">
        <f t="shared" si="1563"/>
        <v>0</v>
      </c>
      <c r="PT286" s="1460">
        <f t="shared" si="1563"/>
        <v>0</v>
      </c>
      <c r="PU286" s="1460">
        <f t="shared" si="1563"/>
        <v>0</v>
      </c>
      <c r="PV286" s="1460">
        <f t="shared" si="1564"/>
        <v>0</v>
      </c>
      <c r="PW286" s="1460">
        <f t="shared" si="1564"/>
        <v>0</v>
      </c>
      <c r="PX286" s="1460">
        <f t="shared" si="1564"/>
        <v>0</v>
      </c>
      <c r="PY286" s="1460">
        <f t="shared" si="1564"/>
        <v>0</v>
      </c>
      <c r="PZ286" s="1460">
        <f t="shared" si="1564"/>
        <v>0</v>
      </c>
      <c r="QA286" s="1460">
        <f t="shared" si="1564"/>
        <v>0</v>
      </c>
      <c r="QB286" s="1460">
        <f t="shared" si="1564"/>
        <v>0</v>
      </c>
      <c r="QC286" s="1460">
        <f t="shared" si="1564"/>
        <v>0</v>
      </c>
      <c r="QD286" s="1460">
        <f t="shared" si="1564"/>
        <v>0</v>
      </c>
      <c r="QE286" s="1460">
        <f t="shared" si="1564"/>
        <v>0</v>
      </c>
      <c r="QF286" s="1460">
        <f t="shared" si="1564"/>
        <v>0</v>
      </c>
      <c r="QG286" s="1460">
        <f t="shared" si="1564"/>
        <v>0</v>
      </c>
      <c r="QH286" s="1460">
        <f t="shared" si="1564"/>
        <v>0</v>
      </c>
      <c r="QI286" s="1460">
        <f t="shared" si="1564"/>
        <v>0</v>
      </c>
      <c r="QJ286" s="1460">
        <f t="shared" si="1564"/>
        <v>0</v>
      </c>
      <c r="QK286" s="1460">
        <f t="shared" si="1564"/>
        <v>0</v>
      </c>
      <c r="QL286" s="1460">
        <f t="shared" si="1532"/>
        <v>0</v>
      </c>
      <c r="QM286" s="1460">
        <f t="shared" si="1532"/>
        <v>0</v>
      </c>
      <c r="QN286" s="1460">
        <f t="shared" si="1532"/>
        <v>0</v>
      </c>
      <c r="QO286" s="1460">
        <f t="shared" si="1532"/>
        <v>0</v>
      </c>
      <c r="QP286" s="1460">
        <f t="shared" si="1532"/>
        <v>0</v>
      </c>
      <c r="QQ286" s="1460">
        <f t="shared" si="1532"/>
        <v>0</v>
      </c>
    </row>
    <row r="287" spans="1:459" s="1466" customFormat="1" ht="22.5" customHeight="1">
      <c r="A287" s="1468"/>
      <c r="B287" s="1469"/>
      <c r="C287" s="1469"/>
      <c r="D287" s="1470"/>
      <c r="E287" s="1471"/>
      <c r="F287" s="1472"/>
      <c r="G287" s="1472"/>
      <c r="H287" s="1473">
        <f t="shared" si="1576"/>
        <v>0</v>
      </c>
      <c r="I287" s="1474">
        <v>0</v>
      </c>
      <c r="J287" s="1475">
        <f t="shared" si="1556"/>
        <v>0</v>
      </c>
      <c r="K287" s="1476">
        <v>0</v>
      </c>
      <c r="L287" s="1477">
        <f t="shared" si="1577"/>
        <v>0</v>
      </c>
      <c r="M287" s="1477">
        <f t="shared" si="1578"/>
        <v>0</v>
      </c>
      <c r="N287" s="1478"/>
      <c r="O287" s="1479">
        <v>0</v>
      </c>
      <c r="P287" s="1480">
        <v>0</v>
      </c>
      <c r="Q287" s="1828">
        <v>0</v>
      </c>
      <c r="R287" s="1831">
        <f t="shared" si="1579"/>
        <v>0</v>
      </c>
      <c r="S287" s="1481">
        <f>IF(AND(SUM(O287:Q287)=0,N287="NNN"),MIN('Operating History and Pro Forma'!$M$33,'Operating History and Pro Forma'!$T$15)*D287,SUM(O287:Q287)*D287)</f>
        <v>0</v>
      </c>
      <c r="T287" s="1482">
        <f t="shared" si="1580"/>
        <v>0</v>
      </c>
      <c r="U287" s="1483">
        <f t="shared" si="1581"/>
        <v>0</v>
      </c>
      <c r="V287" s="1480"/>
      <c r="W287" s="1514"/>
      <c r="X287" s="1486" t="str">
        <f t="shared" si="1582"/>
        <v/>
      </c>
      <c r="Y287" s="1487">
        <f t="shared" si="1583"/>
        <v>0</v>
      </c>
      <c r="Z287" s="1488"/>
      <c r="AA287" s="1488"/>
      <c r="AB287" s="1488"/>
      <c r="AC287" s="1488"/>
      <c r="AD287" s="1489">
        <f t="shared" si="1584"/>
        <v>0</v>
      </c>
      <c r="AE287" s="1490" t="str">
        <f t="shared" si="1585"/>
        <v/>
      </c>
      <c r="AF287" s="1491">
        <f t="shared" si="1586"/>
        <v>0</v>
      </c>
      <c r="AG287" s="1492">
        <f t="shared" si="1587"/>
        <v>0</v>
      </c>
      <c r="AH287" s="1493">
        <f t="shared" si="1588"/>
        <v>0</v>
      </c>
      <c r="AI287" s="1493">
        <f t="shared" si="1588"/>
        <v>0</v>
      </c>
      <c r="AJ287" s="1494">
        <f t="shared" si="1588"/>
        <v>0</v>
      </c>
      <c r="AK287" s="1494">
        <f t="shared" si="1588"/>
        <v>0</v>
      </c>
      <c r="AL287" s="1495">
        <f t="shared" si="1588"/>
        <v>0</v>
      </c>
      <c r="AM287" s="1496">
        <f t="shared" si="1588"/>
        <v>0</v>
      </c>
      <c r="AN287" s="1497">
        <f t="shared" si="1555"/>
        <v>0</v>
      </c>
      <c r="AO287" s="1498">
        <f t="shared" si="1561"/>
        <v>0</v>
      </c>
      <c r="AP287" s="1499">
        <f t="shared" si="1589"/>
        <v>0</v>
      </c>
      <c r="AQ287" s="1500">
        <f t="shared" si="1590"/>
        <v>0</v>
      </c>
      <c r="AR287" s="1501">
        <f t="shared" si="1591"/>
        <v>0</v>
      </c>
      <c r="AS287" s="1498">
        <f t="shared" si="1558"/>
        <v>0</v>
      </c>
      <c r="AT287" s="1501">
        <f t="shared" si="1592"/>
        <v>0</v>
      </c>
      <c r="AU287" s="1498">
        <f t="shared" si="1593"/>
        <v>1</v>
      </c>
      <c r="AV287" s="1498">
        <f t="shared" si="1594"/>
        <v>2</v>
      </c>
      <c r="AW287" s="1499">
        <f t="shared" si="1595"/>
        <v>0</v>
      </c>
      <c r="AX287" s="1502">
        <f t="shared" si="1596"/>
        <v>0</v>
      </c>
      <c r="AY287" s="1503">
        <f t="shared" si="1597"/>
        <v>0</v>
      </c>
      <c r="AZ287" s="1498">
        <f t="shared" si="1598"/>
        <v>2</v>
      </c>
      <c r="BA287" s="1498">
        <f t="shared" si="1599"/>
        <v>3</v>
      </c>
      <c r="BB287" s="1499">
        <f t="shared" si="1600"/>
        <v>0</v>
      </c>
      <c r="BC287" s="1502">
        <f t="shared" si="1601"/>
        <v>0</v>
      </c>
      <c r="BD287" s="1503">
        <f t="shared" si="1602"/>
        <v>0</v>
      </c>
      <c r="BE287" s="1498">
        <f t="shared" si="1603"/>
        <v>3</v>
      </c>
      <c r="BF287" s="1498">
        <f t="shared" si="1604"/>
        <v>4</v>
      </c>
      <c r="BG287" s="1499">
        <f t="shared" si="1605"/>
        <v>0</v>
      </c>
      <c r="BH287" s="1502">
        <f t="shared" si="1606"/>
        <v>0</v>
      </c>
      <c r="BI287" s="1502">
        <f t="shared" si="1607"/>
        <v>0</v>
      </c>
      <c r="BJ287" s="1504">
        <f t="shared" si="1608"/>
        <v>1900</v>
      </c>
      <c r="BK287" s="1505" t="str">
        <f t="shared" si="1609"/>
        <v/>
      </c>
      <c r="BL287" s="1506"/>
      <c r="BM287" s="1507">
        <f t="shared" si="1610"/>
        <v>0</v>
      </c>
      <c r="BN287" s="1508">
        <f t="shared" si="1611"/>
        <v>0</v>
      </c>
      <c r="BO287" s="1508">
        <f t="shared" si="1611"/>
        <v>0</v>
      </c>
      <c r="BP287" s="1508">
        <f t="shared" si="1611"/>
        <v>0</v>
      </c>
      <c r="BQ287" s="1508">
        <f t="shared" si="1611"/>
        <v>0</v>
      </c>
      <c r="BR287" s="1508">
        <f t="shared" si="1611"/>
        <v>0</v>
      </c>
      <c r="BS287" s="1508">
        <f t="shared" si="1611"/>
        <v>0</v>
      </c>
      <c r="BT287" s="1508">
        <f t="shared" si="1611"/>
        <v>0</v>
      </c>
      <c r="BU287" s="1508">
        <f t="shared" si="1611"/>
        <v>0</v>
      </c>
      <c r="BV287" s="1508">
        <f t="shared" si="1611"/>
        <v>0</v>
      </c>
      <c r="BW287" s="1508">
        <f t="shared" si="1611"/>
        <v>0</v>
      </c>
      <c r="BX287" s="1508">
        <f t="shared" si="1611"/>
        <v>0</v>
      </c>
      <c r="BY287" s="1507">
        <f t="shared" si="1611"/>
        <v>0</v>
      </c>
      <c r="BZ287" s="1508">
        <f t="shared" si="1611"/>
        <v>0</v>
      </c>
      <c r="CA287" s="1508">
        <f t="shared" si="1611"/>
        <v>0</v>
      </c>
      <c r="CB287" s="1508">
        <f t="shared" si="1611"/>
        <v>0</v>
      </c>
      <c r="CC287" s="1508">
        <f t="shared" si="1611"/>
        <v>0</v>
      </c>
      <c r="CD287" s="1508">
        <f t="shared" si="1569"/>
        <v>0</v>
      </c>
      <c r="CE287" s="1508">
        <f t="shared" si="1569"/>
        <v>0</v>
      </c>
      <c r="CF287" s="1508">
        <f t="shared" si="1569"/>
        <v>0</v>
      </c>
      <c r="CG287" s="1508">
        <f t="shared" si="1569"/>
        <v>0</v>
      </c>
      <c r="CH287" s="1508">
        <f t="shared" si="1569"/>
        <v>0</v>
      </c>
      <c r="CI287" s="1508">
        <f t="shared" si="1569"/>
        <v>0</v>
      </c>
      <c r="CJ287" s="1509">
        <f t="shared" si="1569"/>
        <v>0</v>
      </c>
      <c r="CK287" s="1507">
        <f t="shared" si="1569"/>
        <v>0</v>
      </c>
      <c r="CL287" s="1508">
        <f t="shared" si="1569"/>
        <v>0</v>
      </c>
      <c r="CM287" s="1508">
        <f t="shared" si="1569"/>
        <v>0</v>
      </c>
      <c r="CN287" s="1508">
        <f t="shared" si="1569"/>
        <v>0</v>
      </c>
      <c r="CO287" s="1508">
        <f t="shared" si="1569"/>
        <v>0</v>
      </c>
      <c r="CP287" s="1508">
        <f t="shared" si="1569"/>
        <v>0</v>
      </c>
      <c r="CQ287" s="1508">
        <f t="shared" si="1569"/>
        <v>0</v>
      </c>
      <c r="CR287" s="1508">
        <f t="shared" si="1569"/>
        <v>0</v>
      </c>
      <c r="CS287" s="1508">
        <f t="shared" si="1569"/>
        <v>0</v>
      </c>
      <c r="CT287" s="1508">
        <f t="shared" si="1570"/>
        <v>0</v>
      </c>
      <c r="CU287" s="1508">
        <f t="shared" si="1570"/>
        <v>0</v>
      </c>
      <c r="CV287" s="1509">
        <f t="shared" si="1570"/>
        <v>0</v>
      </c>
      <c r="CW287" s="1508">
        <f t="shared" si="1570"/>
        <v>0</v>
      </c>
      <c r="CX287" s="1508">
        <f t="shared" si="1570"/>
        <v>0</v>
      </c>
      <c r="CY287" s="1508">
        <f t="shared" si="1570"/>
        <v>0</v>
      </c>
      <c r="CZ287" s="1508">
        <f t="shared" si="1570"/>
        <v>0</v>
      </c>
      <c r="DA287" s="1508">
        <f t="shared" si="1570"/>
        <v>0</v>
      </c>
      <c r="DB287" s="1508">
        <f t="shared" si="1570"/>
        <v>0</v>
      </c>
      <c r="DC287" s="1508">
        <f t="shared" si="1570"/>
        <v>0</v>
      </c>
      <c r="DD287" s="1508">
        <f t="shared" si="1570"/>
        <v>0</v>
      </c>
      <c r="DE287" s="1508">
        <f t="shared" si="1570"/>
        <v>0</v>
      </c>
      <c r="DF287" s="1508">
        <f t="shared" si="1570"/>
        <v>0</v>
      </c>
      <c r="DG287" s="1508">
        <f t="shared" si="1570"/>
        <v>0</v>
      </c>
      <c r="DH287" s="1509">
        <f t="shared" si="1570"/>
        <v>0</v>
      </c>
      <c r="DI287" s="1508">
        <f t="shared" si="1570"/>
        <v>0</v>
      </c>
      <c r="DJ287" s="1508">
        <f t="shared" si="1571"/>
        <v>0</v>
      </c>
      <c r="DK287" s="1508">
        <f t="shared" si="1571"/>
        <v>0</v>
      </c>
      <c r="DL287" s="1508">
        <f t="shared" si="1571"/>
        <v>0</v>
      </c>
      <c r="DM287" s="1508">
        <f t="shared" si="1571"/>
        <v>0</v>
      </c>
      <c r="DN287" s="1508">
        <f t="shared" si="1571"/>
        <v>0</v>
      </c>
      <c r="DO287" s="1508">
        <f t="shared" si="1571"/>
        <v>0</v>
      </c>
      <c r="DP287" s="1508">
        <f t="shared" si="1571"/>
        <v>0</v>
      </c>
      <c r="DQ287" s="1508">
        <f t="shared" si="1571"/>
        <v>0</v>
      </c>
      <c r="DR287" s="1508">
        <f t="shared" si="1571"/>
        <v>0</v>
      </c>
      <c r="DS287" s="1508">
        <f t="shared" si="1571"/>
        <v>0</v>
      </c>
      <c r="DT287" s="1509">
        <f t="shared" si="1571"/>
        <v>0</v>
      </c>
      <c r="DU287" s="1507">
        <f t="shared" si="1571"/>
        <v>0</v>
      </c>
      <c r="DV287" s="1508">
        <f t="shared" si="1571"/>
        <v>0</v>
      </c>
      <c r="DW287" s="1508">
        <f t="shared" si="1571"/>
        <v>0</v>
      </c>
      <c r="DX287" s="1508">
        <f t="shared" si="1571"/>
        <v>0</v>
      </c>
      <c r="DY287" s="1508">
        <f t="shared" si="1571"/>
        <v>0</v>
      </c>
      <c r="DZ287" s="1508">
        <f t="shared" si="1572"/>
        <v>0</v>
      </c>
      <c r="EA287" s="1508">
        <f t="shared" si="1572"/>
        <v>0</v>
      </c>
      <c r="EB287" s="1508">
        <f t="shared" si="1572"/>
        <v>0</v>
      </c>
      <c r="EC287" s="1508">
        <f t="shared" si="1572"/>
        <v>0</v>
      </c>
      <c r="ED287" s="1508">
        <f t="shared" si="1572"/>
        <v>0</v>
      </c>
      <c r="EE287" s="1508">
        <f t="shared" si="1572"/>
        <v>0</v>
      </c>
      <c r="EF287" s="1508">
        <f t="shared" si="1572"/>
        <v>0</v>
      </c>
      <c r="EG287" s="1507">
        <f t="shared" si="1572"/>
        <v>0</v>
      </c>
      <c r="EH287" s="1508">
        <f t="shared" si="1572"/>
        <v>0</v>
      </c>
      <c r="EI287" s="1508">
        <f t="shared" si="1572"/>
        <v>0</v>
      </c>
      <c r="EJ287" s="1508">
        <f t="shared" si="1572"/>
        <v>0</v>
      </c>
      <c r="EK287" s="1508">
        <f t="shared" si="1572"/>
        <v>0</v>
      </c>
      <c r="EL287" s="1508">
        <f t="shared" si="1572"/>
        <v>0</v>
      </c>
      <c r="EM287" s="1508">
        <f t="shared" si="1572"/>
        <v>0</v>
      </c>
      <c r="EN287" s="1508">
        <f t="shared" si="1572"/>
        <v>0</v>
      </c>
      <c r="EO287" s="1508">
        <f t="shared" si="1572"/>
        <v>0</v>
      </c>
      <c r="EP287" s="1508">
        <f t="shared" si="1574"/>
        <v>0</v>
      </c>
      <c r="EQ287" s="1508">
        <f t="shared" si="1574"/>
        <v>0</v>
      </c>
      <c r="ER287" s="1509">
        <f t="shared" si="1574"/>
        <v>0</v>
      </c>
      <c r="ES287" s="1507">
        <f t="shared" si="1574"/>
        <v>0</v>
      </c>
      <c r="ET287" s="1508">
        <f t="shared" si="1574"/>
        <v>0</v>
      </c>
      <c r="EU287" s="1508">
        <f t="shared" si="1574"/>
        <v>0</v>
      </c>
      <c r="EV287" s="1508">
        <f t="shared" si="1574"/>
        <v>0</v>
      </c>
      <c r="EW287" s="1508">
        <f t="shared" si="1574"/>
        <v>0</v>
      </c>
      <c r="EX287" s="1508">
        <f t="shared" si="1574"/>
        <v>0</v>
      </c>
      <c r="EY287" s="1508">
        <f t="shared" si="1574"/>
        <v>0</v>
      </c>
      <c r="EZ287" s="1508">
        <f t="shared" si="1574"/>
        <v>0</v>
      </c>
      <c r="FA287" s="1508">
        <f t="shared" si="1574"/>
        <v>0</v>
      </c>
      <c r="FB287" s="1508">
        <f t="shared" si="1574"/>
        <v>0</v>
      </c>
      <c r="FC287" s="1508">
        <f t="shared" si="1574"/>
        <v>0</v>
      </c>
      <c r="FD287" s="1509">
        <f t="shared" si="1574"/>
        <v>0</v>
      </c>
      <c r="FE287" s="1508">
        <f t="shared" si="1574"/>
        <v>0</v>
      </c>
      <c r="FF287" s="1508">
        <f t="shared" si="1573"/>
        <v>0</v>
      </c>
      <c r="FG287" s="1508">
        <f t="shared" si="1568"/>
        <v>0</v>
      </c>
      <c r="FH287" s="1508">
        <f t="shared" si="1568"/>
        <v>0</v>
      </c>
      <c r="FI287" s="1508">
        <f t="shared" si="1568"/>
        <v>0</v>
      </c>
      <c r="FJ287" s="1508">
        <f t="shared" si="1568"/>
        <v>0</v>
      </c>
      <c r="FK287" s="1508">
        <f t="shared" si="1568"/>
        <v>0</v>
      </c>
      <c r="FL287" s="1508">
        <f t="shared" si="1568"/>
        <v>0</v>
      </c>
      <c r="FM287" s="1508">
        <f t="shared" si="1568"/>
        <v>0</v>
      </c>
      <c r="FN287" s="1508">
        <f t="shared" si="1568"/>
        <v>0</v>
      </c>
      <c r="FO287" s="1508">
        <f t="shared" si="1568"/>
        <v>0</v>
      </c>
      <c r="FP287" s="1509">
        <f t="shared" si="1568"/>
        <v>0</v>
      </c>
      <c r="FQ287" s="1508">
        <f t="shared" si="1568"/>
        <v>0</v>
      </c>
      <c r="FR287" s="1508">
        <f t="shared" si="1568"/>
        <v>0</v>
      </c>
      <c r="FS287" s="1508">
        <f t="shared" si="1568"/>
        <v>0</v>
      </c>
      <c r="FT287" s="1508">
        <f t="shared" si="1568"/>
        <v>0</v>
      </c>
      <c r="FU287" s="1508">
        <f t="shared" si="1568"/>
        <v>0</v>
      </c>
      <c r="FV287" s="1508">
        <f t="shared" si="1568"/>
        <v>0</v>
      </c>
      <c r="FW287" s="1508">
        <f t="shared" si="1612"/>
        <v>0</v>
      </c>
      <c r="FX287" s="1508">
        <f t="shared" si="1612"/>
        <v>0</v>
      </c>
      <c r="FY287" s="1508">
        <f t="shared" si="1612"/>
        <v>0</v>
      </c>
      <c r="FZ287" s="1508">
        <f t="shared" si="1612"/>
        <v>0</v>
      </c>
      <c r="GA287" s="1508">
        <f t="shared" si="1612"/>
        <v>0</v>
      </c>
      <c r="GB287" s="1509">
        <f t="shared" si="1612"/>
        <v>0</v>
      </c>
      <c r="GC287" s="1506"/>
      <c r="GD287" s="1458">
        <f t="shared" si="1613"/>
        <v>1</v>
      </c>
      <c r="GE287" s="1510">
        <f t="shared" si="1557"/>
        <v>0</v>
      </c>
      <c r="GF287" s="1511">
        <f t="shared" si="1557"/>
        <v>0</v>
      </c>
      <c r="GG287" s="1511">
        <f t="shared" si="1557"/>
        <v>0</v>
      </c>
      <c r="GH287" s="1511">
        <f t="shared" si="1557"/>
        <v>0</v>
      </c>
      <c r="GI287" s="1511">
        <f t="shared" si="1557"/>
        <v>0</v>
      </c>
      <c r="GJ287" s="1511">
        <f t="shared" si="1557"/>
        <v>0</v>
      </c>
      <c r="GK287" s="1511">
        <f t="shared" si="1557"/>
        <v>0</v>
      </c>
      <c r="GL287" s="1511">
        <f t="shared" si="1557"/>
        <v>0</v>
      </c>
      <c r="GM287" s="1511">
        <f t="shared" si="1557"/>
        <v>0</v>
      </c>
      <c r="GN287" s="1512">
        <f t="shared" si="1557"/>
        <v>0</v>
      </c>
      <c r="GO287" s="1513">
        <f t="shared" si="1614"/>
        <v>0</v>
      </c>
      <c r="GP287" s="1506"/>
      <c r="GQ287" s="1510">
        <f t="shared" si="1539"/>
        <v>0</v>
      </c>
      <c r="GR287" s="1511">
        <f t="shared" si="1575"/>
        <v>0</v>
      </c>
      <c r="GS287" s="1511">
        <f t="shared" si="1575"/>
        <v>0</v>
      </c>
      <c r="GT287" s="1511">
        <f t="shared" si="1575"/>
        <v>0</v>
      </c>
      <c r="GU287" s="1511">
        <f t="shared" si="1575"/>
        <v>0</v>
      </c>
      <c r="GV287" s="1511">
        <f t="shared" si="1575"/>
        <v>0</v>
      </c>
      <c r="GW287" s="1511">
        <f t="shared" si="1575"/>
        <v>0</v>
      </c>
      <c r="GX287" s="1511">
        <f t="shared" si="1575"/>
        <v>0</v>
      </c>
      <c r="GY287" s="1511">
        <f t="shared" si="1575"/>
        <v>0</v>
      </c>
      <c r="GZ287" s="1512">
        <f t="shared" si="1575"/>
        <v>0</v>
      </c>
      <c r="HA287" s="1513">
        <f t="shared" si="1615"/>
        <v>0</v>
      </c>
      <c r="HB287" s="1506">
        <f t="shared" si="1616"/>
        <v>1</v>
      </c>
      <c r="HC287" s="1506"/>
      <c r="HD287" s="1508">
        <f t="shared" si="1617"/>
        <v>0</v>
      </c>
      <c r="HE287" s="1460">
        <f t="shared" si="1618"/>
        <v>0</v>
      </c>
      <c r="HF287" s="1460">
        <f t="shared" si="1619"/>
        <v>0</v>
      </c>
      <c r="HG287" s="1460">
        <f t="shared" si="1620"/>
        <v>0</v>
      </c>
      <c r="HH287" s="1460">
        <f t="shared" si="1621"/>
        <v>0</v>
      </c>
      <c r="HI287" s="1460">
        <f t="shared" si="1622"/>
        <v>0</v>
      </c>
      <c r="HJ287" s="1460">
        <f t="shared" si="1623"/>
        <v>0</v>
      </c>
      <c r="HK287" s="1460">
        <f t="shared" si="1624"/>
        <v>0</v>
      </c>
      <c r="HL287" s="1460">
        <f t="shared" si="1625"/>
        <v>0</v>
      </c>
      <c r="HM287" s="1460">
        <f t="shared" si="1626"/>
        <v>0</v>
      </c>
      <c r="HN287" s="1460">
        <f t="shared" si="1627"/>
        <v>0</v>
      </c>
      <c r="HO287" s="1460">
        <f t="shared" si="1628"/>
        <v>0</v>
      </c>
      <c r="HP287" s="1460">
        <f t="shared" si="1629"/>
        <v>0</v>
      </c>
      <c r="HQ287" s="1460">
        <f t="shared" si="1630"/>
        <v>0</v>
      </c>
      <c r="HR287" s="1460">
        <f t="shared" si="1631"/>
        <v>0</v>
      </c>
      <c r="HS287" s="1460">
        <f t="shared" si="1632"/>
        <v>0</v>
      </c>
      <c r="HT287" s="1460">
        <f t="shared" si="1633"/>
        <v>0</v>
      </c>
      <c r="HU287" s="1460">
        <f t="shared" si="1634"/>
        <v>0</v>
      </c>
      <c r="HV287" s="1460">
        <f t="shared" si="1635"/>
        <v>0</v>
      </c>
      <c r="HW287" s="1460">
        <f t="shared" si="1636"/>
        <v>0</v>
      </c>
      <c r="HX287" s="1460">
        <f t="shared" si="1637"/>
        <v>0</v>
      </c>
      <c r="HY287" s="1460">
        <f t="shared" si="1638"/>
        <v>0</v>
      </c>
      <c r="HZ287" s="1460">
        <f t="shared" si="1639"/>
        <v>0</v>
      </c>
      <c r="IA287" s="1460">
        <f t="shared" si="1640"/>
        <v>0</v>
      </c>
      <c r="IB287" s="1460">
        <f t="shared" si="1641"/>
        <v>0</v>
      </c>
      <c r="IC287" s="1460">
        <f t="shared" si="1642"/>
        <v>0</v>
      </c>
      <c r="ID287" s="1460">
        <f t="shared" si="1643"/>
        <v>0</v>
      </c>
      <c r="IE287" s="1460">
        <f t="shared" si="1644"/>
        <v>0</v>
      </c>
      <c r="IF287" s="1460">
        <f t="shared" si="1645"/>
        <v>0</v>
      </c>
      <c r="IG287" s="1460">
        <f t="shared" si="1646"/>
        <v>0</v>
      </c>
      <c r="IH287" s="1460">
        <f t="shared" si="1647"/>
        <v>0</v>
      </c>
      <c r="II287" s="1460">
        <f t="shared" si="1648"/>
        <v>0</v>
      </c>
      <c r="IJ287" s="1460">
        <f t="shared" si="1649"/>
        <v>0</v>
      </c>
      <c r="IK287" s="1460">
        <f t="shared" si="1650"/>
        <v>0</v>
      </c>
      <c r="IL287" s="1460">
        <f t="shared" si="1651"/>
        <v>0</v>
      </c>
      <c r="IM287" s="1460">
        <f t="shared" si="1652"/>
        <v>0</v>
      </c>
      <c r="IN287" s="1460">
        <f t="shared" si="1653"/>
        <v>0</v>
      </c>
      <c r="IO287" s="1460">
        <f t="shared" si="1654"/>
        <v>0</v>
      </c>
      <c r="IP287" s="1460">
        <f t="shared" si="1655"/>
        <v>0</v>
      </c>
      <c r="IQ287" s="1460">
        <f t="shared" si="1656"/>
        <v>0</v>
      </c>
      <c r="IR287" s="1460">
        <f t="shared" si="1657"/>
        <v>0</v>
      </c>
      <c r="IS287" s="1460">
        <f t="shared" si="1658"/>
        <v>0</v>
      </c>
      <c r="IT287" s="1460">
        <f t="shared" si="1659"/>
        <v>0</v>
      </c>
      <c r="IU287" s="1460">
        <f t="shared" si="1660"/>
        <v>0</v>
      </c>
      <c r="IV287" s="1460">
        <f t="shared" si="1661"/>
        <v>0</v>
      </c>
      <c r="IW287" s="1460">
        <f t="shared" si="1662"/>
        <v>0</v>
      </c>
      <c r="IX287" s="1460">
        <f t="shared" si="1663"/>
        <v>0</v>
      </c>
      <c r="IY287" s="1460">
        <f t="shared" si="1664"/>
        <v>0</v>
      </c>
      <c r="IZ287" s="1460">
        <f t="shared" si="1665"/>
        <v>0</v>
      </c>
      <c r="JA287" s="1460">
        <f t="shared" si="1666"/>
        <v>0</v>
      </c>
      <c r="JB287" s="1460">
        <f t="shared" si="1667"/>
        <v>0</v>
      </c>
      <c r="JC287" s="1460">
        <f t="shared" si="1668"/>
        <v>0</v>
      </c>
      <c r="JD287" s="1460">
        <f t="shared" si="1669"/>
        <v>0</v>
      </c>
      <c r="JE287" s="1460">
        <f t="shared" si="1670"/>
        <v>0</v>
      </c>
      <c r="JF287" s="1460">
        <f t="shared" si="1671"/>
        <v>0</v>
      </c>
      <c r="JG287" s="1460">
        <f t="shared" si="1672"/>
        <v>0</v>
      </c>
      <c r="JH287" s="1460">
        <f t="shared" si="1673"/>
        <v>0</v>
      </c>
      <c r="JI287" s="1460">
        <f t="shared" si="1674"/>
        <v>0</v>
      </c>
      <c r="JJ287" s="1460">
        <f t="shared" si="1675"/>
        <v>0</v>
      </c>
      <c r="JK287" s="1460">
        <f t="shared" si="1676"/>
        <v>0</v>
      </c>
      <c r="JL287" s="1460">
        <f t="shared" si="1677"/>
        <v>0</v>
      </c>
      <c r="JM287" s="1460">
        <f t="shared" si="1678"/>
        <v>0</v>
      </c>
      <c r="JN287" s="1460">
        <f t="shared" si="1679"/>
        <v>0</v>
      </c>
      <c r="JO287" s="1460">
        <f t="shared" si="1680"/>
        <v>0</v>
      </c>
      <c r="JP287" s="1460">
        <f t="shared" si="1681"/>
        <v>0</v>
      </c>
      <c r="JQ287" s="1460">
        <f t="shared" si="1682"/>
        <v>0</v>
      </c>
      <c r="JR287" s="1460">
        <f t="shared" si="1683"/>
        <v>0</v>
      </c>
      <c r="JS287" s="1460">
        <f t="shared" si="1684"/>
        <v>0</v>
      </c>
      <c r="JT287" s="1460">
        <f t="shared" si="1685"/>
        <v>0</v>
      </c>
      <c r="JU287" s="1460">
        <f t="shared" si="1686"/>
        <v>0</v>
      </c>
      <c r="JV287" s="1460">
        <f t="shared" si="1687"/>
        <v>0</v>
      </c>
      <c r="JW287" s="1460">
        <f t="shared" si="1688"/>
        <v>0</v>
      </c>
      <c r="JX287" s="1460">
        <f t="shared" si="1689"/>
        <v>0</v>
      </c>
      <c r="JY287" s="1460">
        <f t="shared" si="1690"/>
        <v>0</v>
      </c>
      <c r="JZ287" s="1460">
        <f t="shared" si="1691"/>
        <v>0</v>
      </c>
      <c r="KA287" s="1460">
        <f t="shared" si="1692"/>
        <v>0</v>
      </c>
      <c r="KB287" s="1460">
        <f t="shared" si="1693"/>
        <v>0</v>
      </c>
      <c r="KC287" s="1460">
        <f t="shared" si="1694"/>
        <v>0</v>
      </c>
      <c r="KD287" s="1460">
        <f t="shared" si="1695"/>
        <v>0</v>
      </c>
      <c r="KE287" s="1460">
        <f t="shared" si="1696"/>
        <v>0</v>
      </c>
      <c r="KF287" s="1460">
        <f t="shared" si="1697"/>
        <v>0</v>
      </c>
      <c r="KG287" s="1460">
        <f t="shared" si="1698"/>
        <v>0</v>
      </c>
      <c r="KH287" s="1460">
        <f t="shared" si="1699"/>
        <v>0</v>
      </c>
      <c r="KI287" s="1460">
        <f t="shared" si="1700"/>
        <v>0</v>
      </c>
      <c r="KJ287" s="1460">
        <f t="shared" si="1701"/>
        <v>0</v>
      </c>
      <c r="KK287" s="1460">
        <f t="shared" si="1702"/>
        <v>0</v>
      </c>
      <c r="KL287" s="1460">
        <f t="shared" si="1703"/>
        <v>0</v>
      </c>
      <c r="KM287" s="1460">
        <f t="shared" si="1704"/>
        <v>0</v>
      </c>
      <c r="KN287" s="1460">
        <f t="shared" si="1705"/>
        <v>0</v>
      </c>
      <c r="KO287" s="1460">
        <f t="shared" si="1706"/>
        <v>0</v>
      </c>
      <c r="KP287" s="1460">
        <f t="shared" si="1707"/>
        <v>0</v>
      </c>
      <c r="KQ287" s="1460">
        <f t="shared" si="1708"/>
        <v>0</v>
      </c>
      <c r="KR287" s="1460">
        <f t="shared" si="1709"/>
        <v>0</v>
      </c>
      <c r="KS287" s="1460">
        <f t="shared" si="1710"/>
        <v>0</v>
      </c>
      <c r="KT287" s="1460">
        <f t="shared" si="1711"/>
        <v>0</v>
      </c>
      <c r="KU287" s="1460">
        <f t="shared" si="1712"/>
        <v>0</v>
      </c>
      <c r="KV287" s="1460">
        <f t="shared" si="1713"/>
        <v>0</v>
      </c>
      <c r="KW287" s="1460">
        <f t="shared" si="1714"/>
        <v>0</v>
      </c>
      <c r="KX287" s="1460">
        <f t="shared" si="1715"/>
        <v>0</v>
      </c>
      <c r="KY287" s="1460">
        <f t="shared" si="1716"/>
        <v>0</v>
      </c>
      <c r="KZ287" s="1460">
        <f t="shared" si="1717"/>
        <v>0</v>
      </c>
      <c r="LA287" s="1460">
        <f t="shared" si="1718"/>
        <v>0</v>
      </c>
      <c r="LB287" s="1460">
        <f t="shared" si="1719"/>
        <v>0</v>
      </c>
      <c r="LC287" s="1460">
        <f t="shared" si="1720"/>
        <v>0</v>
      </c>
      <c r="LD287" s="1460">
        <f t="shared" si="1721"/>
        <v>0</v>
      </c>
      <c r="LE287" s="1460">
        <f t="shared" si="1722"/>
        <v>0</v>
      </c>
      <c r="LF287" s="1460">
        <f t="shared" si="1723"/>
        <v>0</v>
      </c>
      <c r="LG287" s="1460">
        <f t="shared" si="1724"/>
        <v>0</v>
      </c>
      <c r="LH287" s="1460">
        <f t="shared" si="1725"/>
        <v>0</v>
      </c>
      <c r="LI287" s="1460">
        <f t="shared" si="1726"/>
        <v>0</v>
      </c>
      <c r="LJ287" s="1460">
        <f t="shared" si="1727"/>
        <v>0</v>
      </c>
      <c r="LK287" s="1460">
        <f t="shared" si="1728"/>
        <v>0</v>
      </c>
      <c r="LL287" s="1460">
        <f t="shared" si="1729"/>
        <v>0</v>
      </c>
      <c r="LM287" s="1460">
        <f t="shared" si="1730"/>
        <v>0</v>
      </c>
      <c r="LN287" s="1460">
        <f t="shared" si="1731"/>
        <v>0</v>
      </c>
      <c r="LO287" s="1460">
        <f t="shared" si="1732"/>
        <v>0</v>
      </c>
      <c r="LP287" s="1460">
        <f t="shared" si="1733"/>
        <v>0</v>
      </c>
      <c r="LQ287" s="1460">
        <f t="shared" si="1734"/>
        <v>0</v>
      </c>
      <c r="LR287" s="1460">
        <f t="shared" si="1735"/>
        <v>0</v>
      </c>
      <c r="LS287" s="1460">
        <f t="shared" si="1736"/>
        <v>0</v>
      </c>
      <c r="LW287" s="1467">
        <f t="shared" si="1737"/>
        <v>0</v>
      </c>
      <c r="LX287" s="1467">
        <f t="shared" si="1738"/>
        <v>0</v>
      </c>
      <c r="LY287" s="1467">
        <f t="shared" si="1739"/>
        <v>0</v>
      </c>
      <c r="LZ287" s="1467">
        <f t="shared" si="1740"/>
        <v>0</v>
      </c>
      <c r="MA287" s="1506"/>
      <c r="MB287" s="1460">
        <f t="shared" si="1741"/>
        <v>0</v>
      </c>
      <c r="MC287" s="1460">
        <f t="shared" si="1742"/>
        <v>0</v>
      </c>
      <c r="MD287" s="1460">
        <f t="shared" si="1742"/>
        <v>0</v>
      </c>
      <c r="ME287" s="1460">
        <f t="shared" si="1742"/>
        <v>0</v>
      </c>
      <c r="MF287" s="1460">
        <f t="shared" si="1742"/>
        <v>0</v>
      </c>
      <c r="MG287" s="1460">
        <f t="shared" si="1742"/>
        <v>0</v>
      </c>
      <c r="MH287" s="1460">
        <f t="shared" si="1742"/>
        <v>0</v>
      </c>
      <c r="MI287" s="1460">
        <f t="shared" si="1742"/>
        <v>0</v>
      </c>
      <c r="MJ287" s="1460">
        <f t="shared" si="1742"/>
        <v>0</v>
      </c>
      <c r="MK287" s="1460">
        <f t="shared" si="1742"/>
        <v>0</v>
      </c>
      <c r="ML287" s="1460">
        <f t="shared" si="1742"/>
        <v>0</v>
      </c>
      <c r="MM287" s="1460">
        <f t="shared" si="1742"/>
        <v>0</v>
      </c>
      <c r="MN287" s="1460">
        <f t="shared" si="1742"/>
        <v>0</v>
      </c>
      <c r="MO287" s="1460">
        <f t="shared" si="1742"/>
        <v>0</v>
      </c>
      <c r="MP287" s="1460">
        <f t="shared" si="1742"/>
        <v>0</v>
      </c>
      <c r="MQ287" s="1460">
        <f t="shared" si="1742"/>
        <v>0</v>
      </c>
      <c r="MR287" s="1460">
        <f t="shared" si="1742"/>
        <v>0</v>
      </c>
      <c r="MS287" s="1460">
        <f t="shared" si="1565"/>
        <v>0</v>
      </c>
      <c r="MT287" s="1460">
        <f t="shared" si="1565"/>
        <v>0</v>
      </c>
      <c r="MU287" s="1460">
        <f t="shared" si="1565"/>
        <v>0</v>
      </c>
      <c r="MV287" s="1460">
        <f t="shared" si="1565"/>
        <v>0</v>
      </c>
      <c r="MW287" s="1460">
        <f t="shared" si="1565"/>
        <v>0</v>
      </c>
      <c r="MX287" s="1460">
        <f t="shared" si="1565"/>
        <v>0</v>
      </c>
      <c r="MY287" s="1460">
        <f t="shared" si="1565"/>
        <v>0</v>
      </c>
      <c r="MZ287" s="1460">
        <f t="shared" si="1565"/>
        <v>0</v>
      </c>
      <c r="NA287" s="1460">
        <f t="shared" si="1565"/>
        <v>0</v>
      </c>
      <c r="NB287" s="1460">
        <f t="shared" si="1565"/>
        <v>0</v>
      </c>
      <c r="NC287" s="1460">
        <f t="shared" si="1565"/>
        <v>0</v>
      </c>
      <c r="ND287" s="1460">
        <f t="shared" si="1565"/>
        <v>0</v>
      </c>
      <c r="NE287" s="1460">
        <f t="shared" si="1565"/>
        <v>0</v>
      </c>
      <c r="NF287" s="1460">
        <f t="shared" si="1565"/>
        <v>0</v>
      </c>
      <c r="NG287" s="1460">
        <f t="shared" si="1565"/>
        <v>0</v>
      </c>
      <c r="NH287" s="1460">
        <f t="shared" si="1565"/>
        <v>0</v>
      </c>
      <c r="NI287" s="1460">
        <f t="shared" si="1566"/>
        <v>0</v>
      </c>
      <c r="NJ287" s="1460">
        <f t="shared" si="1566"/>
        <v>0</v>
      </c>
      <c r="NK287" s="1460">
        <f t="shared" si="1566"/>
        <v>0</v>
      </c>
      <c r="NL287" s="1460">
        <f t="shared" si="1566"/>
        <v>0</v>
      </c>
      <c r="NM287" s="1460">
        <f t="shared" si="1566"/>
        <v>0</v>
      </c>
      <c r="NN287" s="1460">
        <f t="shared" si="1566"/>
        <v>0</v>
      </c>
      <c r="NO287" s="1460">
        <f t="shared" si="1566"/>
        <v>0</v>
      </c>
      <c r="NP287" s="1460">
        <f t="shared" si="1566"/>
        <v>0</v>
      </c>
      <c r="NQ287" s="1460">
        <f t="shared" si="1566"/>
        <v>0</v>
      </c>
      <c r="NR287" s="1460">
        <f t="shared" si="1566"/>
        <v>0</v>
      </c>
      <c r="NS287" s="1460">
        <f t="shared" si="1566"/>
        <v>0</v>
      </c>
      <c r="NT287" s="1460">
        <f t="shared" si="1566"/>
        <v>0</v>
      </c>
      <c r="NU287" s="1460">
        <f t="shared" si="1566"/>
        <v>0</v>
      </c>
      <c r="NV287" s="1460">
        <f t="shared" si="1566"/>
        <v>0</v>
      </c>
      <c r="NW287" s="1460">
        <f t="shared" si="1566"/>
        <v>0</v>
      </c>
      <c r="NX287" s="1460">
        <f t="shared" si="1566"/>
        <v>0</v>
      </c>
      <c r="NY287" s="1460">
        <f t="shared" si="1567"/>
        <v>0</v>
      </c>
      <c r="NZ287" s="1460">
        <f t="shared" si="1567"/>
        <v>0</v>
      </c>
      <c r="OA287" s="1460">
        <f t="shared" si="1567"/>
        <v>0</v>
      </c>
      <c r="OB287" s="1460">
        <f t="shared" si="1567"/>
        <v>0</v>
      </c>
      <c r="OC287" s="1460">
        <f t="shared" si="1567"/>
        <v>0</v>
      </c>
      <c r="OD287" s="1460">
        <f t="shared" si="1567"/>
        <v>0</v>
      </c>
      <c r="OE287" s="1460">
        <f t="shared" si="1567"/>
        <v>0</v>
      </c>
      <c r="OF287" s="1460">
        <f t="shared" si="1567"/>
        <v>0</v>
      </c>
      <c r="OG287" s="1460">
        <f t="shared" si="1567"/>
        <v>0</v>
      </c>
      <c r="OH287" s="1460">
        <f t="shared" si="1567"/>
        <v>0</v>
      </c>
      <c r="OI287" s="1460">
        <f t="shared" si="1567"/>
        <v>0</v>
      </c>
      <c r="OJ287" s="1460">
        <f t="shared" si="1567"/>
        <v>0</v>
      </c>
      <c r="OK287" s="1460">
        <f t="shared" si="1567"/>
        <v>0</v>
      </c>
      <c r="OL287" s="1460">
        <f t="shared" si="1567"/>
        <v>0</v>
      </c>
      <c r="OM287" s="1460">
        <f t="shared" si="1567"/>
        <v>0</v>
      </c>
      <c r="ON287" s="1460">
        <f t="shared" si="1567"/>
        <v>0</v>
      </c>
      <c r="OO287" s="1460">
        <f t="shared" si="1513"/>
        <v>0</v>
      </c>
      <c r="OP287" s="1460">
        <f t="shared" si="1513"/>
        <v>0</v>
      </c>
      <c r="OQ287" s="1460">
        <f t="shared" si="1513"/>
        <v>0</v>
      </c>
      <c r="OR287" s="1460">
        <f t="shared" si="1513"/>
        <v>0</v>
      </c>
      <c r="OS287" s="1460">
        <f t="shared" si="1513"/>
        <v>0</v>
      </c>
      <c r="OT287" s="1460">
        <f t="shared" si="1513"/>
        <v>0</v>
      </c>
      <c r="OU287" s="1460">
        <f t="shared" si="1513"/>
        <v>0</v>
      </c>
      <c r="OV287" s="1460">
        <f t="shared" si="1513"/>
        <v>0</v>
      </c>
      <c r="OW287" s="1460">
        <f t="shared" si="1513"/>
        <v>0</v>
      </c>
      <c r="OX287" s="1460">
        <f t="shared" si="1513"/>
        <v>0</v>
      </c>
      <c r="OY287" s="1460">
        <f t="shared" si="1513"/>
        <v>0</v>
      </c>
      <c r="OZ287" s="1460">
        <f t="shared" si="1513"/>
        <v>0</v>
      </c>
      <c r="PA287" s="1460">
        <f t="shared" si="1562"/>
        <v>0</v>
      </c>
      <c r="PB287" s="1460">
        <f t="shared" si="1562"/>
        <v>0</v>
      </c>
      <c r="PC287" s="1460">
        <f t="shared" si="1562"/>
        <v>0</v>
      </c>
      <c r="PD287" s="1460">
        <f t="shared" si="1562"/>
        <v>0</v>
      </c>
      <c r="PE287" s="1460">
        <f t="shared" si="1562"/>
        <v>0</v>
      </c>
      <c r="PF287" s="1460">
        <f t="shared" si="1563"/>
        <v>0</v>
      </c>
      <c r="PG287" s="1460">
        <f t="shared" si="1563"/>
        <v>0</v>
      </c>
      <c r="PH287" s="1460">
        <f t="shared" si="1563"/>
        <v>0</v>
      </c>
      <c r="PI287" s="1460">
        <f t="shared" si="1563"/>
        <v>0</v>
      </c>
      <c r="PJ287" s="1460">
        <f t="shared" si="1563"/>
        <v>0</v>
      </c>
      <c r="PK287" s="1460">
        <f t="shared" si="1563"/>
        <v>0</v>
      </c>
      <c r="PL287" s="1460">
        <f t="shared" si="1563"/>
        <v>0</v>
      </c>
      <c r="PM287" s="1460">
        <f t="shared" si="1563"/>
        <v>0</v>
      </c>
      <c r="PN287" s="1460">
        <f t="shared" si="1563"/>
        <v>0</v>
      </c>
      <c r="PO287" s="1460">
        <f t="shared" si="1563"/>
        <v>0</v>
      </c>
      <c r="PP287" s="1460">
        <f t="shared" si="1563"/>
        <v>0</v>
      </c>
      <c r="PQ287" s="1460">
        <f t="shared" si="1563"/>
        <v>0</v>
      </c>
      <c r="PR287" s="1460">
        <f t="shared" si="1563"/>
        <v>0</v>
      </c>
      <c r="PS287" s="1460">
        <f t="shared" si="1563"/>
        <v>0</v>
      </c>
      <c r="PT287" s="1460">
        <f t="shared" si="1563"/>
        <v>0</v>
      </c>
      <c r="PU287" s="1460">
        <f t="shared" si="1563"/>
        <v>0</v>
      </c>
      <c r="PV287" s="1460">
        <f t="shared" si="1564"/>
        <v>0</v>
      </c>
      <c r="PW287" s="1460">
        <f t="shared" si="1564"/>
        <v>0</v>
      </c>
      <c r="PX287" s="1460">
        <f t="shared" si="1564"/>
        <v>0</v>
      </c>
      <c r="PY287" s="1460">
        <f t="shared" si="1564"/>
        <v>0</v>
      </c>
      <c r="PZ287" s="1460">
        <f t="shared" si="1564"/>
        <v>0</v>
      </c>
      <c r="QA287" s="1460">
        <f t="shared" si="1564"/>
        <v>0</v>
      </c>
      <c r="QB287" s="1460">
        <f t="shared" si="1564"/>
        <v>0</v>
      </c>
      <c r="QC287" s="1460">
        <f t="shared" si="1564"/>
        <v>0</v>
      </c>
      <c r="QD287" s="1460">
        <f t="shared" si="1564"/>
        <v>0</v>
      </c>
      <c r="QE287" s="1460">
        <f t="shared" si="1564"/>
        <v>0</v>
      </c>
      <c r="QF287" s="1460">
        <f t="shared" si="1564"/>
        <v>0</v>
      </c>
      <c r="QG287" s="1460">
        <f t="shared" si="1564"/>
        <v>0</v>
      </c>
      <c r="QH287" s="1460">
        <f t="shared" si="1564"/>
        <v>0</v>
      </c>
      <c r="QI287" s="1460">
        <f t="shared" si="1564"/>
        <v>0</v>
      </c>
      <c r="QJ287" s="1460">
        <f t="shared" si="1564"/>
        <v>0</v>
      </c>
      <c r="QK287" s="1460">
        <f t="shared" si="1564"/>
        <v>0</v>
      </c>
      <c r="QL287" s="1460">
        <f t="shared" si="1532"/>
        <v>0</v>
      </c>
      <c r="QM287" s="1460">
        <f t="shared" si="1532"/>
        <v>0</v>
      </c>
      <c r="QN287" s="1460">
        <f t="shared" si="1532"/>
        <v>0</v>
      </c>
      <c r="QO287" s="1460">
        <f t="shared" si="1532"/>
        <v>0</v>
      </c>
      <c r="QP287" s="1460">
        <f t="shared" si="1532"/>
        <v>0</v>
      </c>
      <c r="QQ287" s="1460">
        <f t="shared" si="1532"/>
        <v>0</v>
      </c>
    </row>
    <row r="288" spans="1:459" s="1466" customFormat="1" ht="22.5" customHeight="1">
      <c r="A288" s="1468"/>
      <c r="B288" s="1469"/>
      <c r="C288" s="1469"/>
      <c r="D288" s="1470"/>
      <c r="E288" s="1471"/>
      <c r="F288" s="1472"/>
      <c r="G288" s="1472"/>
      <c r="H288" s="1473">
        <f t="shared" si="1576"/>
        <v>0</v>
      </c>
      <c r="I288" s="1474">
        <v>0</v>
      </c>
      <c r="J288" s="1475">
        <f t="shared" si="1556"/>
        <v>0</v>
      </c>
      <c r="K288" s="1476">
        <v>0</v>
      </c>
      <c r="L288" s="1477">
        <f t="shared" si="1577"/>
        <v>0</v>
      </c>
      <c r="M288" s="1477">
        <f t="shared" si="1578"/>
        <v>0</v>
      </c>
      <c r="N288" s="1478"/>
      <c r="O288" s="1479">
        <v>0</v>
      </c>
      <c r="P288" s="1480">
        <v>0</v>
      </c>
      <c r="Q288" s="1828">
        <v>0</v>
      </c>
      <c r="R288" s="1831">
        <f t="shared" si="1579"/>
        <v>0</v>
      </c>
      <c r="S288" s="1481">
        <f>IF(AND(SUM(O288:Q288)=0,N288="NNN"),MIN('Operating History and Pro Forma'!$M$33,'Operating History and Pro Forma'!$T$15)*D288,SUM(O288:Q288)*D288)</f>
        <v>0</v>
      </c>
      <c r="T288" s="1482">
        <f t="shared" si="1580"/>
        <v>0</v>
      </c>
      <c r="U288" s="1483">
        <f t="shared" si="1581"/>
        <v>0</v>
      </c>
      <c r="V288" s="1480"/>
      <c r="W288" s="1514"/>
      <c r="X288" s="1486" t="str">
        <f t="shared" si="1582"/>
        <v/>
      </c>
      <c r="Y288" s="1487">
        <f t="shared" si="1583"/>
        <v>0</v>
      </c>
      <c r="Z288" s="1488"/>
      <c r="AA288" s="1488"/>
      <c r="AB288" s="1488"/>
      <c r="AC288" s="1488"/>
      <c r="AD288" s="1489">
        <f t="shared" si="1584"/>
        <v>0</v>
      </c>
      <c r="AE288" s="1490" t="str">
        <f t="shared" si="1585"/>
        <v/>
      </c>
      <c r="AF288" s="1491">
        <f t="shared" si="1586"/>
        <v>0</v>
      </c>
      <c r="AG288" s="1492">
        <f t="shared" si="1587"/>
        <v>0</v>
      </c>
      <c r="AH288" s="1493">
        <f t="shared" si="1588"/>
        <v>0</v>
      </c>
      <c r="AI288" s="1493">
        <f t="shared" si="1588"/>
        <v>0</v>
      </c>
      <c r="AJ288" s="1494">
        <f t="shared" si="1588"/>
        <v>0</v>
      </c>
      <c r="AK288" s="1494">
        <f t="shared" si="1588"/>
        <v>0</v>
      </c>
      <c r="AL288" s="1495">
        <f t="shared" si="1588"/>
        <v>0</v>
      </c>
      <c r="AM288" s="1496">
        <f t="shared" si="1588"/>
        <v>0</v>
      </c>
      <c r="AN288" s="1497">
        <f t="shared" si="1555"/>
        <v>0</v>
      </c>
      <c r="AO288" s="1498">
        <f t="shared" si="1561"/>
        <v>0</v>
      </c>
      <c r="AP288" s="1499">
        <f t="shared" si="1589"/>
        <v>0</v>
      </c>
      <c r="AQ288" s="1500">
        <f t="shared" si="1590"/>
        <v>0</v>
      </c>
      <c r="AR288" s="1501">
        <f t="shared" si="1591"/>
        <v>0</v>
      </c>
      <c r="AS288" s="1498">
        <f t="shared" si="1558"/>
        <v>0</v>
      </c>
      <c r="AT288" s="1501">
        <f t="shared" si="1592"/>
        <v>0</v>
      </c>
      <c r="AU288" s="1498">
        <f t="shared" si="1593"/>
        <v>1</v>
      </c>
      <c r="AV288" s="1498">
        <f t="shared" si="1594"/>
        <v>2</v>
      </c>
      <c r="AW288" s="1499">
        <f t="shared" si="1595"/>
        <v>0</v>
      </c>
      <c r="AX288" s="1502">
        <f t="shared" si="1596"/>
        <v>0</v>
      </c>
      <c r="AY288" s="1503">
        <f t="shared" si="1597"/>
        <v>0</v>
      </c>
      <c r="AZ288" s="1498">
        <f t="shared" si="1598"/>
        <v>2</v>
      </c>
      <c r="BA288" s="1498">
        <f t="shared" si="1599"/>
        <v>3</v>
      </c>
      <c r="BB288" s="1499">
        <f t="shared" si="1600"/>
        <v>0</v>
      </c>
      <c r="BC288" s="1502">
        <f t="shared" si="1601"/>
        <v>0</v>
      </c>
      <c r="BD288" s="1503">
        <f t="shared" si="1602"/>
        <v>0</v>
      </c>
      <c r="BE288" s="1498">
        <f t="shared" si="1603"/>
        <v>3</v>
      </c>
      <c r="BF288" s="1498">
        <f t="shared" si="1604"/>
        <v>4</v>
      </c>
      <c r="BG288" s="1499">
        <f t="shared" si="1605"/>
        <v>0</v>
      </c>
      <c r="BH288" s="1502">
        <f t="shared" si="1606"/>
        <v>0</v>
      </c>
      <c r="BI288" s="1502">
        <f t="shared" si="1607"/>
        <v>0</v>
      </c>
      <c r="BJ288" s="1504">
        <f t="shared" si="1608"/>
        <v>1900</v>
      </c>
      <c r="BK288" s="1505" t="str">
        <f t="shared" si="1609"/>
        <v/>
      </c>
      <c r="BL288" s="1506"/>
      <c r="BM288" s="1507">
        <f t="shared" si="1610"/>
        <v>0</v>
      </c>
      <c r="BN288" s="1508">
        <f t="shared" si="1611"/>
        <v>0</v>
      </c>
      <c r="BO288" s="1508">
        <f t="shared" si="1611"/>
        <v>0</v>
      </c>
      <c r="BP288" s="1508">
        <f t="shared" si="1611"/>
        <v>0</v>
      </c>
      <c r="BQ288" s="1508">
        <f t="shared" si="1611"/>
        <v>0</v>
      </c>
      <c r="BR288" s="1508">
        <f t="shared" si="1611"/>
        <v>0</v>
      </c>
      <c r="BS288" s="1508">
        <f t="shared" si="1611"/>
        <v>0</v>
      </c>
      <c r="BT288" s="1508">
        <f t="shared" si="1611"/>
        <v>0</v>
      </c>
      <c r="BU288" s="1508">
        <f t="shared" si="1611"/>
        <v>0</v>
      </c>
      <c r="BV288" s="1508">
        <f t="shared" si="1611"/>
        <v>0</v>
      </c>
      <c r="BW288" s="1508">
        <f t="shared" si="1611"/>
        <v>0</v>
      </c>
      <c r="BX288" s="1508">
        <f t="shared" si="1611"/>
        <v>0</v>
      </c>
      <c r="BY288" s="1507">
        <f t="shared" si="1611"/>
        <v>0</v>
      </c>
      <c r="BZ288" s="1508">
        <f t="shared" si="1611"/>
        <v>0</v>
      </c>
      <c r="CA288" s="1508">
        <f t="shared" si="1611"/>
        <v>0</v>
      </c>
      <c r="CB288" s="1508">
        <f t="shared" si="1611"/>
        <v>0</v>
      </c>
      <c r="CC288" s="1508">
        <f t="shared" si="1611"/>
        <v>0</v>
      </c>
      <c r="CD288" s="1508">
        <f t="shared" si="1569"/>
        <v>0</v>
      </c>
      <c r="CE288" s="1508">
        <f t="shared" si="1569"/>
        <v>0</v>
      </c>
      <c r="CF288" s="1508">
        <f t="shared" si="1569"/>
        <v>0</v>
      </c>
      <c r="CG288" s="1508">
        <f t="shared" si="1569"/>
        <v>0</v>
      </c>
      <c r="CH288" s="1508">
        <f t="shared" si="1569"/>
        <v>0</v>
      </c>
      <c r="CI288" s="1508">
        <f t="shared" si="1569"/>
        <v>0</v>
      </c>
      <c r="CJ288" s="1509">
        <f t="shared" si="1569"/>
        <v>0</v>
      </c>
      <c r="CK288" s="1507">
        <f t="shared" si="1569"/>
        <v>0</v>
      </c>
      <c r="CL288" s="1508">
        <f t="shared" si="1569"/>
        <v>0</v>
      </c>
      <c r="CM288" s="1508">
        <f t="shared" si="1569"/>
        <v>0</v>
      </c>
      <c r="CN288" s="1508">
        <f t="shared" si="1569"/>
        <v>0</v>
      </c>
      <c r="CO288" s="1508">
        <f t="shared" si="1569"/>
        <v>0</v>
      </c>
      <c r="CP288" s="1508">
        <f t="shared" si="1569"/>
        <v>0</v>
      </c>
      <c r="CQ288" s="1508">
        <f t="shared" si="1569"/>
        <v>0</v>
      </c>
      <c r="CR288" s="1508">
        <f t="shared" si="1569"/>
        <v>0</v>
      </c>
      <c r="CS288" s="1508">
        <f t="shared" si="1569"/>
        <v>0</v>
      </c>
      <c r="CT288" s="1508">
        <f t="shared" si="1570"/>
        <v>0</v>
      </c>
      <c r="CU288" s="1508">
        <f t="shared" si="1570"/>
        <v>0</v>
      </c>
      <c r="CV288" s="1509">
        <f t="shared" si="1570"/>
        <v>0</v>
      </c>
      <c r="CW288" s="1508">
        <f t="shared" si="1570"/>
        <v>0</v>
      </c>
      <c r="CX288" s="1508">
        <f t="shared" si="1570"/>
        <v>0</v>
      </c>
      <c r="CY288" s="1508">
        <f t="shared" si="1570"/>
        <v>0</v>
      </c>
      <c r="CZ288" s="1508">
        <f t="shared" si="1570"/>
        <v>0</v>
      </c>
      <c r="DA288" s="1508">
        <f t="shared" si="1570"/>
        <v>0</v>
      </c>
      <c r="DB288" s="1508">
        <f t="shared" si="1570"/>
        <v>0</v>
      </c>
      <c r="DC288" s="1508">
        <f t="shared" si="1570"/>
        <v>0</v>
      </c>
      <c r="DD288" s="1508">
        <f t="shared" si="1570"/>
        <v>0</v>
      </c>
      <c r="DE288" s="1508">
        <f t="shared" si="1570"/>
        <v>0</v>
      </c>
      <c r="DF288" s="1508">
        <f t="shared" si="1570"/>
        <v>0</v>
      </c>
      <c r="DG288" s="1508">
        <f t="shared" si="1570"/>
        <v>0</v>
      </c>
      <c r="DH288" s="1509">
        <f t="shared" si="1570"/>
        <v>0</v>
      </c>
      <c r="DI288" s="1508">
        <f t="shared" si="1570"/>
        <v>0</v>
      </c>
      <c r="DJ288" s="1508">
        <f t="shared" si="1571"/>
        <v>0</v>
      </c>
      <c r="DK288" s="1508">
        <f t="shared" si="1571"/>
        <v>0</v>
      </c>
      <c r="DL288" s="1508">
        <f t="shared" si="1571"/>
        <v>0</v>
      </c>
      <c r="DM288" s="1508">
        <f t="shared" si="1571"/>
        <v>0</v>
      </c>
      <c r="DN288" s="1508">
        <f t="shared" si="1571"/>
        <v>0</v>
      </c>
      <c r="DO288" s="1508">
        <f t="shared" si="1571"/>
        <v>0</v>
      </c>
      <c r="DP288" s="1508">
        <f t="shared" si="1571"/>
        <v>0</v>
      </c>
      <c r="DQ288" s="1508">
        <f t="shared" si="1571"/>
        <v>0</v>
      </c>
      <c r="DR288" s="1508">
        <f t="shared" si="1571"/>
        <v>0</v>
      </c>
      <c r="DS288" s="1508">
        <f t="shared" si="1571"/>
        <v>0</v>
      </c>
      <c r="DT288" s="1509">
        <f t="shared" si="1571"/>
        <v>0</v>
      </c>
      <c r="DU288" s="1507">
        <f t="shared" si="1571"/>
        <v>0</v>
      </c>
      <c r="DV288" s="1508">
        <f t="shared" si="1571"/>
        <v>0</v>
      </c>
      <c r="DW288" s="1508">
        <f t="shared" si="1571"/>
        <v>0</v>
      </c>
      <c r="DX288" s="1508">
        <f t="shared" si="1571"/>
        <v>0</v>
      </c>
      <c r="DY288" s="1508">
        <f t="shared" si="1571"/>
        <v>0</v>
      </c>
      <c r="DZ288" s="1508">
        <f t="shared" si="1572"/>
        <v>0</v>
      </c>
      <c r="EA288" s="1508">
        <f t="shared" si="1572"/>
        <v>0</v>
      </c>
      <c r="EB288" s="1508">
        <f t="shared" si="1572"/>
        <v>0</v>
      </c>
      <c r="EC288" s="1508">
        <f t="shared" si="1572"/>
        <v>0</v>
      </c>
      <c r="ED288" s="1508">
        <f t="shared" si="1572"/>
        <v>0</v>
      </c>
      <c r="EE288" s="1508">
        <f t="shared" si="1572"/>
        <v>0</v>
      </c>
      <c r="EF288" s="1508">
        <f t="shared" si="1572"/>
        <v>0</v>
      </c>
      <c r="EG288" s="1507">
        <f t="shared" si="1572"/>
        <v>0</v>
      </c>
      <c r="EH288" s="1508">
        <f t="shared" si="1572"/>
        <v>0</v>
      </c>
      <c r="EI288" s="1508">
        <f t="shared" si="1572"/>
        <v>0</v>
      </c>
      <c r="EJ288" s="1508">
        <f t="shared" si="1572"/>
        <v>0</v>
      </c>
      <c r="EK288" s="1508">
        <f t="shared" si="1572"/>
        <v>0</v>
      </c>
      <c r="EL288" s="1508">
        <f t="shared" si="1572"/>
        <v>0</v>
      </c>
      <c r="EM288" s="1508">
        <f t="shared" si="1572"/>
        <v>0</v>
      </c>
      <c r="EN288" s="1508">
        <f t="shared" si="1572"/>
        <v>0</v>
      </c>
      <c r="EO288" s="1508">
        <f t="shared" si="1572"/>
        <v>0</v>
      </c>
      <c r="EP288" s="1508">
        <f t="shared" si="1574"/>
        <v>0</v>
      </c>
      <c r="EQ288" s="1508">
        <f t="shared" si="1574"/>
        <v>0</v>
      </c>
      <c r="ER288" s="1509">
        <f t="shared" si="1574"/>
        <v>0</v>
      </c>
      <c r="ES288" s="1507">
        <f t="shared" si="1574"/>
        <v>0</v>
      </c>
      <c r="ET288" s="1508">
        <f t="shared" si="1574"/>
        <v>0</v>
      </c>
      <c r="EU288" s="1508">
        <f t="shared" si="1574"/>
        <v>0</v>
      </c>
      <c r="EV288" s="1508">
        <f t="shared" si="1574"/>
        <v>0</v>
      </c>
      <c r="EW288" s="1508">
        <f t="shared" si="1574"/>
        <v>0</v>
      </c>
      <c r="EX288" s="1508">
        <f t="shared" si="1574"/>
        <v>0</v>
      </c>
      <c r="EY288" s="1508">
        <f t="shared" si="1574"/>
        <v>0</v>
      </c>
      <c r="EZ288" s="1508">
        <f t="shared" si="1574"/>
        <v>0</v>
      </c>
      <c r="FA288" s="1508">
        <f t="shared" si="1574"/>
        <v>0</v>
      </c>
      <c r="FB288" s="1508">
        <f t="shared" si="1574"/>
        <v>0</v>
      </c>
      <c r="FC288" s="1508">
        <f t="shared" si="1574"/>
        <v>0</v>
      </c>
      <c r="FD288" s="1509">
        <f t="shared" si="1574"/>
        <v>0</v>
      </c>
      <c r="FE288" s="1508">
        <f t="shared" si="1574"/>
        <v>0</v>
      </c>
      <c r="FF288" s="1508">
        <f t="shared" si="1573"/>
        <v>0</v>
      </c>
      <c r="FG288" s="1508">
        <f t="shared" si="1568"/>
        <v>0</v>
      </c>
      <c r="FH288" s="1508">
        <f t="shared" si="1568"/>
        <v>0</v>
      </c>
      <c r="FI288" s="1508">
        <f t="shared" si="1568"/>
        <v>0</v>
      </c>
      <c r="FJ288" s="1508">
        <f t="shared" si="1568"/>
        <v>0</v>
      </c>
      <c r="FK288" s="1508">
        <f t="shared" si="1568"/>
        <v>0</v>
      </c>
      <c r="FL288" s="1508">
        <f t="shared" si="1568"/>
        <v>0</v>
      </c>
      <c r="FM288" s="1508">
        <f t="shared" si="1568"/>
        <v>0</v>
      </c>
      <c r="FN288" s="1508">
        <f t="shared" si="1568"/>
        <v>0</v>
      </c>
      <c r="FO288" s="1508">
        <f t="shared" si="1568"/>
        <v>0</v>
      </c>
      <c r="FP288" s="1509">
        <f t="shared" si="1568"/>
        <v>0</v>
      </c>
      <c r="FQ288" s="1508">
        <f t="shared" si="1568"/>
        <v>0</v>
      </c>
      <c r="FR288" s="1508">
        <f t="shared" si="1568"/>
        <v>0</v>
      </c>
      <c r="FS288" s="1508">
        <f t="shared" si="1568"/>
        <v>0</v>
      </c>
      <c r="FT288" s="1508">
        <f t="shared" si="1568"/>
        <v>0</v>
      </c>
      <c r="FU288" s="1508">
        <f t="shared" si="1568"/>
        <v>0</v>
      </c>
      <c r="FV288" s="1508">
        <f t="shared" si="1568"/>
        <v>0</v>
      </c>
      <c r="FW288" s="1508">
        <f t="shared" si="1612"/>
        <v>0</v>
      </c>
      <c r="FX288" s="1508">
        <f t="shared" si="1612"/>
        <v>0</v>
      </c>
      <c r="FY288" s="1508">
        <f t="shared" si="1612"/>
        <v>0</v>
      </c>
      <c r="FZ288" s="1508">
        <f t="shared" si="1612"/>
        <v>0</v>
      </c>
      <c r="GA288" s="1508">
        <f t="shared" si="1612"/>
        <v>0</v>
      </c>
      <c r="GB288" s="1509">
        <f t="shared" si="1612"/>
        <v>0</v>
      </c>
      <c r="GC288" s="1506"/>
      <c r="GD288" s="1458">
        <f t="shared" si="1613"/>
        <v>1</v>
      </c>
      <c r="GE288" s="1510">
        <f t="shared" si="1557"/>
        <v>0</v>
      </c>
      <c r="GF288" s="1511">
        <f t="shared" si="1557"/>
        <v>0</v>
      </c>
      <c r="GG288" s="1511">
        <f t="shared" si="1557"/>
        <v>0</v>
      </c>
      <c r="GH288" s="1511">
        <f t="shared" si="1557"/>
        <v>0</v>
      </c>
      <c r="GI288" s="1511">
        <f t="shared" si="1557"/>
        <v>0</v>
      </c>
      <c r="GJ288" s="1511">
        <f t="shared" si="1557"/>
        <v>0</v>
      </c>
      <c r="GK288" s="1511">
        <f t="shared" si="1557"/>
        <v>0</v>
      </c>
      <c r="GL288" s="1511">
        <f t="shared" si="1557"/>
        <v>0</v>
      </c>
      <c r="GM288" s="1511">
        <f t="shared" si="1557"/>
        <v>0</v>
      </c>
      <c r="GN288" s="1512">
        <f t="shared" si="1557"/>
        <v>0</v>
      </c>
      <c r="GO288" s="1513">
        <f t="shared" si="1614"/>
        <v>0</v>
      </c>
      <c r="GP288" s="1506"/>
      <c r="GQ288" s="1510">
        <f t="shared" si="1539"/>
        <v>0</v>
      </c>
      <c r="GR288" s="1511">
        <f t="shared" si="1575"/>
        <v>0</v>
      </c>
      <c r="GS288" s="1511">
        <f t="shared" si="1575"/>
        <v>0</v>
      </c>
      <c r="GT288" s="1511">
        <f t="shared" si="1575"/>
        <v>0</v>
      </c>
      <c r="GU288" s="1511">
        <f t="shared" si="1575"/>
        <v>0</v>
      </c>
      <c r="GV288" s="1511">
        <f t="shared" si="1575"/>
        <v>0</v>
      </c>
      <c r="GW288" s="1511">
        <f t="shared" si="1575"/>
        <v>0</v>
      </c>
      <c r="GX288" s="1511">
        <f t="shared" si="1575"/>
        <v>0</v>
      </c>
      <c r="GY288" s="1511">
        <f t="shared" si="1575"/>
        <v>0</v>
      </c>
      <c r="GZ288" s="1512">
        <f t="shared" si="1575"/>
        <v>0</v>
      </c>
      <c r="HA288" s="1513">
        <f t="shared" si="1615"/>
        <v>0</v>
      </c>
      <c r="HB288" s="1506">
        <f t="shared" si="1616"/>
        <v>1</v>
      </c>
      <c r="HC288" s="1506"/>
      <c r="HD288" s="1508">
        <f t="shared" si="1617"/>
        <v>0</v>
      </c>
      <c r="HE288" s="1460">
        <f t="shared" si="1618"/>
        <v>0</v>
      </c>
      <c r="HF288" s="1460">
        <f t="shared" si="1619"/>
        <v>0</v>
      </c>
      <c r="HG288" s="1460">
        <f t="shared" si="1620"/>
        <v>0</v>
      </c>
      <c r="HH288" s="1460">
        <f t="shared" si="1621"/>
        <v>0</v>
      </c>
      <c r="HI288" s="1460">
        <f t="shared" si="1622"/>
        <v>0</v>
      </c>
      <c r="HJ288" s="1460">
        <f t="shared" si="1623"/>
        <v>0</v>
      </c>
      <c r="HK288" s="1460">
        <f t="shared" si="1624"/>
        <v>0</v>
      </c>
      <c r="HL288" s="1460">
        <f t="shared" si="1625"/>
        <v>0</v>
      </c>
      <c r="HM288" s="1460">
        <f t="shared" si="1626"/>
        <v>0</v>
      </c>
      <c r="HN288" s="1460">
        <f t="shared" si="1627"/>
        <v>0</v>
      </c>
      <c r="HO288" s="1460">
        <f t="shared" si="1628"/>
        <v>0</v>
      </c>
      <c r="HP288" s="1460">
        <f t="shared" si="1629"/>
        <v>0</v>
      </c>
      <c r="HQ288" s="1460">
        <f t="shared" si="1630"/>
        <v>0</v>
      </c>
      <c r="HR288" s="1460">
        <f t="shared" si="1631"/>
        <v>0</v>
      </c>
      <c r="HS288" s="1460">
        <f t="shared" si="1632"/>
        <v>0</v>
      </c>
      <c r="HT288" s="1460">
        <f t="shared" si="1633"/>
        <v>0</v>
      </c>
      <c r="HU288" s="1460">
        <f t="shared" si="1634"/>
        <v>0</v>
      </c>
      <c r="HV288" s="1460">
        <f t="shared" si="1635"/>
        <v>0</v>
      </c>
      <c r="HW288" s="1460">
        <f t="shared" si="1636"/>
        <v>0</v>
      </c>
      <c r="HX288" s="1460">
        <f t="shared" si="1637"/>
        <v>0</v>
      </c>
      <c r="HY288" s="1460">
        <f t="shared" si="1638"/>
        <v>0</v>
      </c>
      <c r="HZ288" s="1460">
        <f t="shared" si="1639"/>
        <v>0</v>
      </c>
      <c r="IA288" s="1460">
        <f t="shared" si="1640"/>
        <v>0</v>
      </c>
      <c r="IB288" s="1460">
        <f t="shared" si="1641"/>
        <v>0</v>
      </c>
      <c r="IC288" s="1460">
        <f t="shared" si="1642"/>
        <v>0</v>
      </c>
      <c r="ID288" s="1460">
        <f t="shared" si="1643"/>
        <v>0</v>
      </c>
      <c r="IE288" s="1460">
        <f t="shared" si="1644"/>
        <v>0</v>
      </c>
      <c r="IF288" s="1460">
        <f t="shared" si="1645"/>
        <v>0</v>
      </c>
      <c r="IG288" s="1460">
        <f t="shared" si="1646"/>
        <v>0</v>
      </c>
      <c r="IH288" s="1460">
        <f t="shared" si="1647"/>
        <v>0</v>
      </c>
      <c r="II288" s="1460">
        <f t="shared" si="1648"/>
        <v>0</v>
      </c>
      <c r="IJ288" s="1460">
        <f t="shared" si="1649"/>
        <v>0</v>
      </c>
      <c r="IK288" s="1460">
        <f t="shared" si="1650"/>
        <v>0</v>
      </c>
      <c r="IL288" s="1460">
        <f t="shared" si="1651"/>
        <v>0</v>
      </c>
      <c r="IM288" s="1460">
        <f t="shared" si="1652"/>
        <v>0</v>
      </c>
      <c r="IN288" s="1460">
        <f t="shared" si="1653"/>
        <v>0</v>
      </c>
      <c r="IO288" s="1460">
        <f t="shared" si="1654"/>
        <v>0</v>
      </c>
      <c r="IP288" s="1460">
        <f t="shared" si="1655"/>
        <v>0</v>
      </c>
      <c r="IQ288" s="1460">
        <f t="shared" si="1656"/>
        <v>0</v>
      </c>
      <c r="IR288" s="1460">
        <f t="shared" si="1657"/>
        <v>0</v>
      </c>
      <c r="IS288" s="1460">
        <f t="shared" si="1658"/>
        <v>0</v>
      </c>
      <c r="IT288" s="1460">
        <f t="shared" si="1659"/>
        <v>0</v>
      </c>
      <c r="IU288" s="1460">
        <f t="shared" si="1660"/>
        <v>0</v>
      </c>
      <c r="IV288" s="1460">
        <f t="shared" si="1661"/>
        <v>0</v>
      </c>
      <c r="IW288" s="1460">
        <f t="shared" si="1662"/>
        <v>0</v>
      </c>
      <c r="IX288" s="1460">
        <f t="shared" si="1663"/>
        <v>0</v>
      </c>
      <c r="IY288" s="1460">
        <f t="shared" si="1664"/>
        <v>0</v>
      </c>
      <c r="IZ288" s="1460">
        <f t="shared" si="1665"/>
        <v>0</v>
      </c>
      <c r="JA288" s="1460">
        <f t="shared" si="1666"/>
        <v>0</v>
      </c>
      <c r="JB288" s="1460">
        <f t="shared" si="1667"/>
        <v>0</v>
      </c>
      <c r="JC288" s="1460">
        <f t="shared" si="1668"/>
        <v>0</v>
      </c>
      <c r="JD288" s="1460">
        <f t="shared" si="1669"/>
        <v>0</v>
      </c>
      <c r="JE288" s="1460">
        <f t="shared" si="1670"/>
        <v>0</v>
      </c>
      <c r="JF288" s="1460">
        <f t="shared" si="1671"/>
        <v>0</v>
      </c>
      <c r="JG288" s="1460">
        <f t="shared" si="1672"/>
        <v>0</v>
      </c>
      <c r="JH288" s="1460">
        <f t="shared" si="1673"/>
        <v>0</v>
      </c>
      <c r="JI288" s="1460">
        <f t="shared" si="1674"/>
        <v>0</v>
      </c>
      <c r="JJ288" s="1460">
        <f t="shared" si="1675"/>
        <v>0</v>
      </c>
      <c r="JK288" s="1460">
        <f t="shared" si="1676"/>
        <v>0</v>
      </c>
      <c r="JL288" s="1460">
        <f t="shared" si="1677"/>
        <v>0</v>
      </c>
      <c r="JM288" s="1460">
        <f t="shared" si="1678"/>
        <v>0</v>
      </c>
      <c r="JN288" s="1460">
        <f t="shared" si="1679"/>
        <v>0</v>
      </c>
      <c r="JO288" s="1460">
        <f t="shared" si="1680"/>
        <v>0</v>
      </c>
      <c r="JP288" s="1460">
        <f t="shared" si="1681"/>
        <v>0</v>
      </c>
      <c r="JQ288" s="1460">
        <f t="shared" si="1682"/>
        <v>0</v>
      </c>
      <c r="JR288" s="1460">
        <f t="shared" si="1683"/>
        <v>0</v>
      </c>
      <c r="JS288" s="1460">
        <f t="shared" si="1684"/>
        <v>0</v>
      </c>
      <c r="JT288" s="1460">
        <f t="shared" si="1685"/>
        <v>0</v>
      </c>
      <c r="JU288" s="1460">
        <f t="shared" si="1686"/>
        <v>0</v>
      </c>
      <c r="JV288" s="1460">
        <f t="shared" si="1687"/>
        <v>0</v>
      </c>
      <c r="JW288" s="1460">
        <f t="shared" si="1688"/>
        <v>0</v>
      </c>
      <c r="JX288" s="1460">
        <f t="shared" si="1689"/>
        <v>0</v>
      </c>
      <c r="JY288" s="1460">
        <f t="shared" si="1690"/>
        <v>0</v>
      </c>
      <c r="JZ288" s="1460">
        <f t="shared" si="1691"/>
        <v>0</v>
      </c>
      <c r="KA288" s="1460">
        <f t="shared" si="1692"/>
        <v>0</v>
      </c>
      <c r="KB288" s="1460">
        <f t="shared" si="1693"/>
        <v>0</v>
      </c>
      <c r="KC288" s="1460">
        <f t="shared" si="1694"/>
        <v>0</v>
      </c>
      <c r="KD288" s="1460">
        <f t="shared" si="1695"/>
        <v>0</v>
      </c>
      <c r="KE288" s="1460">
        <f t="shared" si="1696"/>
        <v>0</v>
      </c>
      <c r="KF288" s="1460">
        <f t="shared" si="1697"/>
        <v>0</v>
      </c>
      <c r="KG288" s="1460">
        <f t="shared" si="1698"/>
        <v>0</v>
      </c>
      <c r="KH288" s="1460">
        <f t="shared" si="1699"/>
        <v>0</v>
      </c>
      <c r="KI288" s="1460">
        <f t="shared" si="1700"/>
        <v>0</v>
      </c>
      <c r="KJ288" s="1460">
        <f t="shared" si="1701"/>
        <v>0</v>
      </c>
      <c r="KK288" s="1460">
        <f t="shared" si="1702"/>
        <v>0</v>
      </c>
      <c r="KL288" s="1460">
        <f t="shared" si="1703"/>
        <v>0</v>
      </c>
      <c r="KM288" s="1460">
        <f t="shared" si="1704"/>
        <v>0</v>
      </c>
      <c r="KN288" s="1460">
        <f t="shared" si="1705"/>
        <v>0</v>
      </c>
      <c r="KO288" s="1460">
        <f t="shared" si="1706"/>
        <v>0</v>
      </c>
      <c r="KP288" s="1460">
        <f t="shared" si="1707"/>
        <v>0</v>
      </c>
      <c r="KQ288" s="1460">
        <f t="shared" si="1708"/>
        <v>0</v>
      </c>
      <c r="KR288" s="1460">
        <f t="shared" si="1709"/>
        <v>0</v>
      </c>
      <c r="KS288" s="1460">
        <f t="shared" si="1710"/>
        <v>0</v>
      </c>
      <c r="KT288" s="1460">
        <f t="shared" si="1711"/>
        <v>0</v>
      </c>
      <c r="KU288" s="1460">
        <f t="shared" si="1712"/>
        <v>0</v>
      </c>
      <c r="KV288" s="1460">
        <f t="shared" si="1713"/>
        <v>0</v>
      </c>
      <c r="KW288" s="1460">
        <f t="shared" si="1714"/>
        <v>0</v>
      </c>
      <c r="KX288" s="1460">
        <f t="shared" si="1715"/>
        <v>0</v>
      </c>
      <c r="KY288" s="1460">
        <f t="shared" si="1716"/>
        <v>0</v>
      </c>
      <c r="KZ288" s="1460">
        <f t="shared" si="1717"/>
        <v>0</v>
      </c>
      <c r="LA288" s="1460">
        <f t="shared" si="1718"/>
        <v>0</v>
      </c>
      <c r="LB288" s="1460">
        <f t="shared" si="1719"/>
        <v>0</v>
      </c>
      <c r="LC288" s="1460">
        <f t="shared" si="1720"/>
        <v>0</v>
      </c>
      <c r="LD288" s="1460">
        <f t="shared" si="1721"/>
        <v>0</v>
      </c>
      <c r="LE288" s="1460">
        <f t="shared" si="1722"/>
        <v>0</v>
      </c>
      <c r="LF288" s="1460">
        <f t="shared" si="1723"/>
        <v>0</v>
      </c>
      <c r="LG288" s="1460">
        <f t="shared" si="1724"/>
        <v>0</v>
      </c>
      <c r="LH288" s="1460">
        <f t="shared" si="1725"/>
        <v>0</v>
      </c>
      <c r="LI288" s="1460">
        <f t="shared" si="1726"/>
        <v>0</v>
      </c>
      <c r="LJ288" s="1460">
        <f t="shared" si="1727"/>
        <v>0</v>
      </c>
      <c r="LK288" s="1460">
        <f t="shared" si="1728"/>
        <v>0</v>
      </c>
      <c r="LL288" s="1460">
        <f t="shared" si="1729"/>
        <v>0</v>
      </c>
      <c r="LM288" s="1460">
        <f t="shared" si="1730"/>
        <v>0</v>
      </c>
      <c r="LN288" s="1460">
        <f t="shared" si="1731"/>
        <v>0</v>
      </c>
      <c r="LO288" s="1460">
        <f t="shared" si="1732"/>
        <v>0</v>
      </c>
      <c r="LP288" s="1460">
        <f t="shared" si="1733"/>
        <v>0</v>
      </c>
      <c r="LQ288" s="1460">
        <f t="shared" si="1734"/>
        <v>0</v>
      </c>
      <c r="LR288" s="1460">
        <f t="shared" si="1735"/>
        <v>0</v>
      </c>
      <c r="LS288" s="1460">
        <f t="shared" si="1736"/>
        <v>0</v>
      </c>
      <c r="LW288" s="1467">
        <f t="shared" si="1737"/>
        <v>0</v>
      </c>
      <c r="LX288" s="1467">
        <f t="shared" si="1738"/>
        <v>0</v>
      </c>
      <c r="LY288" s="1467">
        <f t="shared" si="1739"/>
        <v>0</v>
      </c>
      <c r="LZ288" s="1467">
        <f t="shared" si="1740"/>
        <v>0</v>
      </c>
      <c r="MA288" s="1506"/>
      <c r="MB288" s="1460">
        <f t="shared" si="1741"/>
        <v>0</v>
      </c>
      <c r="MC288" s="1460">
        <f t="shared" si="1742"/>
        <v>0</v>
      </c>
      <c r="MD288" s="1460">
        <f t="shared" si="1742"/>
        <v>0</v>
      </c>
      <c r="ME288" s="1460">
        <f t="shared" si="1742"/>
        <v>0</v>
      </c>
      <c r="MF288" s="1460">
        <f t="shared" si="1742"/>
        <v>0</v>
      </c>
      <c r="MG288" s="1460">
        <f t="shared" si="1742"/>
        <v>0</v>
      </c>
      <c r="MH288" s="1460">
        <f t="shared" si="1742"/>
        <v>0</v>
      </c>
      <c r="MI288" s="1460">
        <f t="shared" si="1742"/>
        <v>0</v>
      </c>
      <c r="MJ288" s="1460">
        <f t="shared" si="1742"/>
        <v>0</v>
      </c>
      <c r="MK288" s="1460">
        <f t="shared" si="1742"/>
        <v>0</v>
      </c>
      <c r="ML288" s="1460">
        <f t="shared" si="1742"/>
        <v>0</v>
      </c>
      <c r="MM288" s="1460">
        <f t="shared" si="1742"/>
        <v>0</v>
      </c>
      <c r="MN288" s="1460">
        <f t="shared" si="1742"/>
        <v>0</v>
      </c>
      <c r="MO288" s="1460">
        <f t="shared" si="1742"/>
        <v>0</v>
      </c>
      <c r="MP288" s="1460">
        <f t="shared" si="1742"/>
        <v>0</v>
      </c>
      <c r="MQ288" s="1460">
        <f t="shared" si="1742"/>
        <v>0</v>
      </c>
      <c r="MR288" s="1460">
        <f t="shared" si="1742"/>
        <v>0</v>
      </c>
      <c r="MS288" s="1460">
        <f t="shared" si="1565"/>
        <v>0</v>
      </c>
      <c r="MT288" s="1460">
        <f t="shared" si="1565"/>
        <v>0</v>
      </c>
      <c r="MU288" s="1460">
        <f t="shared" si="1565"/>
        <v>0</v>
      </c>
      <c r="MV288" s="1460">
        <f t="shared" si="1565"/>
        <v>0</v>
      </c>
      <c r="MW288" s="1460">
        <f t="shared" si="1565"/>
        <v>0</v>
      </c>
      <c r="MX288" s="1460">
        <f t="shared" si="1565"/>
        <v>0</v>
      </c>
      <c r="MY288" s="1460">
        <f t="shared" si="1565"/>
        <v>0</v>
      </c>
      <c r="MZ288" s="1460">
        <f t="shared" si="1565"/>
        <v>0</v>
      </c>
      <c r="NA288" s="1460">
        <f t="shared" si="1565"/>
        <v>0</v>
      </c>
      <c r="NB288" s="1460">
        <f t="shared" si="1565"/>
        <v>0</v>
      </c>
      <c r="NC288" s="1460">
        <f t="shared" si="1565"/>
        <v>0</v>
      </c>
      <c r="ND288" s="1460">
        <f t="shared" si="1565"/>
        <v>0</v>
      </c>
      <c r="NE288" s="1460">
        <f t="shared" si="1565"/>
        <v>0</v>
      </c>
      <c r="NF288" s="1460">
        <f t="shared" si="1565"/>
        <v>0</v>
      </c>
      <c r="NG288" s="1460">
        <f t="shared" si="1565"/>
        <v>0</v>
      </c>
      <c r="NH288" s="1460">
        <f t="shared" si="1565"/>
        <v>0</v>
      </c>
      <c r="NI288" s="1460">
        <f t="shared" si="1566"/>
        <v>0</v>
      </c>
      <c r="NJ288" s="1460">
        <f t="shared" si="1566"/>
        <v>0</v>
      </c>
      <c r="NK288" s="1460">
        <f t="shared" si="1566"/>
        <v>0</v>
      </c>
      <c r="NL288" s="1460">
        <f t="shared" si="1566"/>
        <v>0</v>
      </c>
      <c r="NM288" s="1460">
        <f t="shared" si="1566"/>
        <v>0</v>
      </c>
      <c r="NN288" s="1460">
        <f t="shared" si="1566"/>
        <v>0</v>
      </c>
      <c r="NO288" s="1460">
        <f t="shared" si="1566"/>
        <v>0</v>
      </c>
      <c r="NP288" s="1460">
        <f t="shared" si="1566"/>
        <v>0</v>
      </c>
      <c r="NQ288" s="1460">
        <f t="shared" si="1566"/>
        <v>0</v>
      </c>
      <c r="NR288" s="1460">
        <f t="shared" si="1566"/>
        <v>0</v>
      </c>
      <c r="NS288" s="1460">
        <f t="shared" si="1566"/>
        <v>0</v>
      </c>
      <c r="NT288" s="1460">
        <f t="shared" si="1566"/>
        <v>0</v>
      </c>
      <c r="NU288" s="1460">
        <f t="shared" si="1566"/>
        <v>0</v>
      </c>
      <c r="NV288" s="1460">
        <f t="shared" si="1566"/>
        <v>0</v>
      </c>
      <c r="NW288" s="1460">
        <f t="shared" si="1566"/>
        <v>0</v>
      </c>
      <c r="NX288" s="1460">
        <f t="shared" si="1566"/>
        <v>0</v>
      </c>
      <c r="NY288" s="1460">
        <f t="shared" si="1567"/>
        <v>0</v>
      </c>
      <c r="NZ288" s="1460">
        <f t="shared" si="1567"/>
        <v>0</v>
      </c>
      <c r="OA288" s="1460">
        <f t="shared" si="1567"/>
        <v>0</v>
      </c>
      <c r="OB288" s="1460">
        <f t="shared" si="1567"/>
        <v>0</v>
      </c>
      <c r="OC288" s="1460">
        <f t="shared" si="1567"/>
        <v>0</v>
      </c>
      <c r="OD288" s="1460">
        <f t="shared" si="1567"/>
        <v>0</v>
      </c>
      <c r="OE288" s="1460">
        <f t="shared" si="1567"/>
        <v>0</v>
      </c>
      <c r="OF288" s="1460">
        <f t="shared" si="1567"/>
        <v>0</v>
      </c>
      <c r="OG288" s="1460">
        <f t="shared" si="1567"/>
        <v>0</v>
      </c>
      <c r="OH288" s="1460">
        <f t="shared" si="1567"/>
        <v>0</v>
      </c>
      <c r="OI288" s="1460">
        <f t="shared" si="1567"/>
        <v>0</v>
      </c>
      <c r="OJ288" s="1460">
        <f t="shared" si="1567"/>
        <v>0</v>
      </c>
      <c r="OK288" s="1460">
        <f t="shared" si="1567"/>
        <v>0</v>
      </c>
      <c r="OL288" s="1460">
        <f t="shared" si="1567"/>
        <v>0</v>
      </c>
      <c r="OM288" s="1460">
        <f t="shared" si="1567"/>
        <v>0</v>
      </c>
      <c r="ON288" s="1460">
        <f t="shared" si="1567"/>
        <v>0</v>
      </c>
      <c r="OO288" s="1460">
        <f t="shared" si="1513"/>
        <v>0</v>
      </c>
      <c r="OP288" s="1460">
        <f t="shared" si="1513"/>
        <v>0</v>
      </c>
      <c r="OQ288" s="1460">
        <f t="shared" si="1513"/>
        <v>0</v>
      </c>
      <c r="OR288" s="1460">
        <f t="shared" si="1513"/>
        <v>0</v>
      </c>
      <c r="OS288" s="1460">
        <f t="shared" si="1513"/>
        <v>0</v>
      </c>
      <c r="OT288" s="1460">
        <f t="shared" si="1513"/>
        <v>0</v>
      </c>
      <c r="OU288" s="1460">
        <f t="shared" si="1513"/>
        <v>0</v>
      </c>
      <c r="OV288" s="1460">
        <f t="shared" si="1513"/>
        <v>0</v>
      </c>
      <c r="OW288" s="1460">
        <f t="shared" si="1513"/>
        <v>0</v>
      </c>
      <c r="OX288" s="1460">
        <f t="shared" si="1513"/>
        <v>0</v>
      </c>
      <c r="OY288" s="1460">
        <f t="shared" si="1513"/>
        <v>0</v>
      </c>
      <c r="OZ288" s="1460">
        <f t="shared" si="1513"/>
        <v>0</v>
      </c>
      <c r="PA288" s="1460">
        <f t="shared" si="1562"/>
        <v>0</v>
      </c>
      <c r="PB288" s="1460">
        <f t="shared" si="1562"/>
        <v>0</v>
      </c>
      <c r="PC288" s="1460">
        <f t="shared" si="1562"/>
        <v>0</v>
      </c>
      <c r="PD288" s="1460">
        <f t="shared" si="1562"/>
        <v>0</v>
      </c>
      <c r="PE288" s="1460">
        <f t="shared" si="1562"/>
        <v>0</v>
      </c>
      <c r="PF288" s="1460">
        <f t="shared" si="1563"/>
        <v>0</v>
      </c>
      <c r="PG288" s="1460">
        <f t="shared" si="1563"/>
        <v>0</v>
      </c>
      <c r="PH288" s="1460">
        <f t="shared" si="1563"/>
        <v>0</v>
      </c>
      <c r="PI288" s="1460">
        <f t="shared" si="1563"/>
        <v>0</v>
      </c>
      <c r="PJ288" s="1460">
        <f t="shared" si="1563"/>
        <v>0</v>
      </c>
      <c r="PK288" s="1460">
        <f t="shared" si="1563"/>
        <v>0</v>
      </c>
      <c r="PL288" s="1460">
        <f t="shared" si="1563"/>
        <v>0</v>
      </c>
      <c r="PM288" s="1460">
        <f t="shared" si="1563"/>
        <v>0</v>
      </c>
      <c r="PN288" s="1460">
        <f t="shared" si="1563"/>
        <v>0</v>
      </c>
      <c r="PO288" s="1460">
        <f t="shared" si="1563"/>
        <v>0</v>
      </c>
      <c r="PP288" s="1460">
        <f t="shared" si="1563"/>
        <v>0</v>
      </c>
      <c r="PQ288" s="1460">
        <f t="shared" si="1563"/>
        <v>0</v>
      </c>
      <c r="PR288" s="1460">
        <f t="shared" si="1563"/>
        <v>0</v>
      </c>
      <c r="PS288" s="1460">
        <f t="shared" si="1563"/>
        <v>0</v>
      </c>
      <c r="PT288" s="1460">
        <f t="shared" si="1563"/>
        <v>0</v>
      </c>
      <c r="PU288" s="1460">
        <f t="shared" si="1563"/>
        <v>0</v>
      </c>
      <c r="PV288" s="1460">
        <f t="shared" si="1564"/>
        <v>0</v>
      </c>
      <c r="PW288" s="1460">
        <f t="shared" si="1564"/>
        <v>0</v>
      </c>
      <c r="PX288" s="1460">
        <f t="shared" si="1564"/>
        <v>0</v>
      </c>
      <c r="PY288" s="1460">
        <f t="shared" si="1564"/>
        <v>0</v>
      </c>
      <c r="PZ288" s="1460">
        <f t="shared" si="1564"/>
        <v>0</v>
      </c>
      <c r="QA288" s="1460">
        <f t="shared" si="1564"/>
        <v>0</v>
      </c>
      <c r="QB288" s="1460">
        <f t="shared" si="1564"/>
        <v>0</v>
      </c>
      <c r="QC288" s="1460">
        <f t="shared" si="1564"/>
        <v>0</v>
      </c>
      <c r="QD288" s="1460">
        <f t="shared" si="1564"/>
        <v>0</v>
      </c>
      <c r="QE288" s="1460">
        <f t="shared" si="1564"/>
        <v>0</v>
      </c>
      <c r="QF288" s="1460">
        <f t="shared" si="1564"/>
        <v>0</v>
      </c>
      <c r="QG288" s="1460">
        <f t="shared" si="1564"/>
        <v>0</v>
      </c>
      <c r="QH288" s="1460">
        <f t="shared" si="1564"/>
        <v>0</v>
      </c>
      <c r="QI288" s="1460">
        <f t="shared" si="1564"/>
        <v>0</v>
      </c>
      <c r="QJ288" s="1460">
        <f t="shared" si="1564"/>
        <v>0</v>
      </c>
      <c r="QK288" s="1460">
        <f t="shared" si="1564"/>
        <v>0</v>
      </c>
      <c r="QL288" s="1460">
        <f t="shared" si="1532"/>
        <v>0</v>
      </c>
      <c r="QM288" s="1460">
        <f t="shared" si="1532"/>
        <v>0</v>
      </c>
      <c r="QN288" s="1460">
        <f t="shared" si="1532"/>
        <v>0</v>
      </c>
      <c r="QO288" s="1460">
        <f t="shared" si="1532"/>
        <v>0</v>
      </c>
      <c r="QP288" s="1460">
        <f t="shared" si="1532"/>
        <v>0</v>
      </c>
      <c r="QQ288" s="1460">
        <f t="shared" ref="QQ288" si="1743">IF(QQ$12&lt;$AO288,0,IF(QQ$12&lt;=$AU288,(QQ$8-$LW288)*$D288/12,IF(QQ$12&gt;=$BF288,(QQ$8-$LZ288)*$D288/12,IF(QQ$12&gt;=$BE288,0,IF(QQ$12&gt;=$BA288,(QQ$8-$LY288)*$D288/12,IF(QQ$12&gt;=$AZ288,0,IF(QQ$12&gt;=$AV288,(QQ$8-$LX288)*$D288/12,0)))))))</f>
        <v>0</v>
      </c>
    </row>
    <row r="289" spans="1:459" s="1466" customFormat="1" ht="23.25" customHeight="1">
      <c r="A289" s="1468"/>
      <c r="B289" s="1469"/>
      <c r="C289" s="1469"/>
      <c r="D289" s="1470"/>
      <c r="E289" s="1471"/>
      <c r="F289" s="1472"/>
      <c r="G289" s="1472"/>
      <c r="H289" s="1473">
        <f t="shared" si="390"/>
        <v>0</v>
      </c>
      <c r="I289" s="1474"/>
      <c r="J289" s="1516">
        <f t="shared" si="437"/>
        <v>0</v>
      </c>
      <c r="K289" s="1476">
        <v>0</v>
      </c>
      <c r="L289" s="1477">
        <f t="shared" si="438"/>
        <v>0</v>
      </c>
      <c r="M289" s="1477">
        <f t="shared" si="391"/>
        <v>0</v>
      </c>
      <c r="N289" s="1478"/>
      <c r="O289" s="1479">
        <v>0</v>
      </c>
      <c r="P289" s="1480">
        <v>0</v>
      </c>
      <c r="Q289" s="1828">
        <v>0</v>
      </c>
      <c r="R289" s="1831">
        <f t="shared" ref="R289" si="1744">IFERROR(S289/D289,0)</f>
        <v>0</v>
      </c>
      <c r="S289" s="1481">
        <f>IF(AND(SUM(O289:Q289)=0,N289="NNN"),MIN('Operating History and Pro Forma'!$M$33,'Operating History and Pro Forma'!$T$15)*D289,SUM(O289:Q289)*D289)</f>
        <v>0</v>
      </c>
      <c r="T289" s="1482">
        <f t="shared" ref="T289:T290" si="1745">+IFERROR(U289/D289,0)</f>
        <v>0</v>
      </c>
      <c r="U289" s="1483">
        <f t="shared" ref="U289:U290" si="1746">+M289+S289</f>
        <v>0</v>
      </c>
      <c r="V289" s="1480"/>
      <c r="W289" s="1514"/>
      <c r="X289" s="1486" t="str">
        <f t="shared" ref="X289:X290" si="1747">IFERROR(U289/Y289,"")</f>
        <v/>
      </c>
      <c r="Y289" s="1487">
        <f t="shared" ref="Y289:Y290" si="1748">+Z289*D289</f>
        <v>0</v>
      </c>
      <c r="Z289" s="1488"/>
      <c r="AA289" s="1488"/>
      <c r="AB289" s="1488"/>
      <c r="AC289" s="1488"/>
      <c r="AD289" s="1489">
        <f>IFERROR(IF(AE289="V",0,U289/$U$295),0)</f>
        <v>0</v>
      </c>
      <c r="AE289" s="1490" t="str">
        <f t="shared" ref="AE289:AE290" si="1749">RIGHT(E289)</f>
        <v/>
      </c>
      <c r="AF289" s="1491">
        <f>IFERROR(IF(AE289="V","Vacant",VLOOKUP(AC289,$A$327:$B$330,2,0)),0)</f>
        <v>0</v>
      </c>
      <c r="AG289" s="1492">
        <f t="shared" ref="AG289:AG290" si="1750">+J289</f>
        <v>0</v>
      </c>
      <c r="AH289" s="1493">
        <f t="shared" ref="AH289:AM290" si="1751">IFERROR(VLOOKUP(LEFT($E289,1),$A$7:$I$11,MATCH(AH$13,$A$6:$I$6,0),0),0)</f>
        <v>0</v>
      </c>
      <c r="AI289" s="1493">
        <f t="shared" si="1751"/>
        <v>0</v>
      </c>
      <c r="AJ289" s="1494">
        <f t="shared" si="1751"/>
        <v>0</v>
      </c>
      <c r="AK289" s="1494">
        <f t="shared" si="1751"/>
        <v>0</v>
      </c>
      <c r="AL289" s="1495">
        <f t="shared" si="1751"/>
        <v>0</v>
      </c>
      <c r="AM289" s="1496">
        <f t="shared" si="1751"/>
        <v>0</v>
      </c>
      <c r="AN289" s="1497">
        <f t="shared" si="399"/>
        <v>0</v>
      </c>
      <c r="AO289" s="1498">
        <f t="shared" ref="AO289:AO290" si="1752">ROUNDUP(IF($AE289="v",1000,0),0)</f>
        <v>0</v>
      </c>
      <c r="AP289" s="1499">
        <f t="shared" ref="AP289" si="1753">IFERROR(INDEX($BM$10:$GB$10,1,AO289)*$AG289,)</f>
        <v>0</v>
      </c>
      <c r="AQ289" s="1500">
        <f t="shared" ref="AQ289:AQ290" si="1754">IFERROR(INDEX($BM$10:$GB$10,1,AO289)*$AJ289*$D289,0)</f>
        <v>0</v>
      </c>
      <c r="AR289" s="1501">
        <f t="shared" ref="AR289:AR290" si="1755">IFERROR(INDEX($BM$10:$GB$10,1,AO289)*$AL289*$D289*AI289*$AP289,0)</f>
        <v>0</v>
      </c>
      <c r="AS289" s="1498">
        <f t="shared" ref="AS289:AS290" si="1756">IFERROR(DATEDIF(Note_Date,$V289,"M"),$AU289)</f>
        <v>0</v>
      </c>
      <c r="AT289" s="1501">
        <f t="shared" ref="AT289:AT290" si="1757">IF(AS289=$AU289,L289,W289*D289/12)</f>
        <v>0</v>
      </c>
      <c r="AU289" s="1498">
        <f t="shared" ref="AU289:AU290" si="1758">IFERROR(IF($AF289="Vacant",AN289,MAX(1,DATEDIF(Note_Date,$G289,"M"))),1)</f>
        <v>1</v>
      </c>
      <c r="AV289" s="1498">
        <f>ROUNDUP(IF($AF289="V",AU289+$AH289,IF($AF289="R",AU289+1,(AU289+1+((1-$B$312)*$AH289)))),0)</f>
        <v>2</v>
      </c>
      <c r="AW289" s="1499">
        <f t="shared" si="572"/>
        <v>0</v>
      </c>
      <c r="AX289" s="1502">
        <f>IF($AF289="R",$AK289*$D289*INDEX($BM$8:$GB$8,1,MIN(120,AV289)),IF($AF289="V",$AJ289*$D289*INDEX($BM$8:$GB$8,1,MIN(120,AV289)),($AK289*$D289*INDEX($BM$8:$GB$8,1,MIN(120,AV289))*$B$312)+($AJ289*$D289*INDEX($BM$8:$GB$8,1,MIN(120,AV289))*(1-$B$312))))</f>
        <v>0</v>
      </c>
      <c r="AY289" s="1503">
        <f>IF($AF289="R",$AM289*$D289*$AI289*AW289*INDEX($BM$8:$GB$8,1,MIN(120,AV289)),IF($AF289="V",$AL289*$D289*$AI289*AW289*INDEX($BM$8:$GB$8,1,MIN(120,AV289)),($AM289*$D289*$AI289*AW289*INDEX($BM$8:$GB$8,1,MIN(120,AV289))*$B$312)+($AL289*$D289*$AI289*AW289*INDEX($BM$8:$GB$8,1,MIN(120,AV289))*(1-$B$312))))</f>
        <v>0</v>
      </c>
      <c r="AZ289" s="1498">
        <f t="shared" ref="AZ289:AZ290" si="1759">+AV289+(12*AI289)</f>
        <v>2</v>
      </c>
      <c r="BA289" s="1498">
        <f>ROUNDUP((AZ289+1+((1-$B$312)*$AH289)),0)</f>
        <v>3</v>
      </c>
      <c r="BB289" s="1499">
        <f t="shared" ref="BB289:BB290" si="1760">(INDEX($BM$10:$GB$10,1,MIN(120,BA289))*$AG289)</f>
        <v>0</v>
      </c>
      <c r="BC289" s="1502">
        <f>($AK289*$D289*INDEX($BM$8:$GB$8,1,MIN(120,BA289))*$B$312)+($AJ289*$D289*INDEX($BM$8:$GB$8,1,MIN(120,BA289))*(1-$B$312))</f>
        <v>0</v>
      </c>
      <c r="BD289" s="1503">
        <f>($AM289*$D289*$AI289*BB289*INDEX($BM$8:$GB$8,1,MIN(120,BA289))*$B$312)+($AL289*$D289*$AI289*BB289*INDEX($BM$8:$GB$8,1,MIN(120,BA289))*(1-$B$312))</f>
        <v>0</v>
      </c>
      <c r="BE289" s="1498">
        <f t="shared" ref="BE289:BE290" si="1761">+BA289+(12*AI289)</f>
        <v>3</v>
      </c>
      <c r="BF289" s="1498">
        <f>ROUNDUP((BE289+1+((1-$B$312)*$AH289)),0)</f>
        <v>4</v>
      </c>
      <c r="BG289" s="1499">
        <f t="shared" ref="BG289:BG290" si="1762">INDEX($BM$10:$GB$10,1,MIN(120,BF289))*$AG289</f>
        <v>0</v>
      </c>
      <c r="BH289" s="1502">
        <f>($AK289*$D289*INDEX($BM$8:$GB$8,1,MIN(120,BF289))*$B$312)+($AJ289*$D289*INDEX($BM$8:$GB$8,1,MIN(120,BF289))*(1-$B$312))</f>
        <v>0</v>
      </c>
      <c r="BI289" s="1502">
        <f>($AM289*$D289*$AI289*BG289*INDEX($BM$8:$GB$8,1,MIN(120,BF289))*$B$312)+($AL289*$D289*$AI289*BG289*INDEX($BM$8:$GB$8,1,MIN(120,BF289))*(1-$B$312))</f>
        <v>0</v>
      </c>
      <c r="BJ289" s="1504">
        <f t="shared" ref="BJ289:BJ290" si="1763">IFERROR(YEAR(F289),)</f>
        <v>1900</v>
      </c>
      <c r="BK289" s="1505" t="str">
        <f t="shared" ref="BK289:BK290" si="1764">LEFT(E289)</f>
        <v/>
      </c>
      <c r="BL289" s="1506"/>
      <c r="BM289" s="1507">
        <f t="shared" ref="BM289:BM290" si="1765">IF(AE289="v",0,IF(BM$12&lt;$AU289,$L289,IF(BM$12&gt;$AV289,$AW289*$D289/12,0)))</f>
        <v>0</v>
      </c>
      <c r="BN289" s="1508">
        <f t="shared" ref="BN289:CC290" si="1766">IF(BN$12&lt;$AO289,0,IF(BN$12&lt;=$AU289,IF(BN$12&lt;$AS289,$L289,$AT289),IF(OR(AND(BN$12&lt;$BF289,BN$12&gt;=$BE289),AND(BN$12&lt;$BA289,BN$12&gt;=$AZ289),AND(BN$12&lt;$AV289,BN$12&gt;=$AU289)),0,IF(BN$12&gt;=$BF289,$BG289*$D289/12,IF(BN$12&gt;=$BA289,$BB289*$D289/12,IF(BN$12&gt;=$AV289,$AW289*$D289/12))))))</f>
        <v>0</v>
      </c>
      <c r="BO289" s="1508">
        <f t="shared" si="1766"/>
        <v>0</v>
      </c>
      <c r="BP289" s="1508">
        <f t="shared" si="1766"/>
        <v>0</v>
      </c>
      <c r="BQ289" s="1508">
        <f t="shared" si="1766"/>
        <v>0</v>
      </c>
      <c r="BR289" s="1508">
        <f t="shared" si="1766"/>
        <v>0</v>
      </c>
      <c r="BS289" s="1508">
        <f t="shared" si="1766"/>
        <v>0</v>
      </c>
      <c r="BT289" s="1508">
        <f t="shared" si="1766"/>
        <v>0</v>
      </c>
      <c r="BU289" s="1508">
        <f t="shared" si="1766"/>
        <v>0</v>
      </c>
      <c r="BV289" s="1508">
        <f t="shared" si="1766"/>
        <v>0</v>
      </c>
      <c r="BW289" s="1508">
        <f t="shared" si="1766"/>
        <v>0</v>
      </c>
      <c r="BX289" s="1508">
        <f t="shared" si="1766"/>
        <v>0</v>
      </c>
      <c r="BY289" s="1507">
        <f t="shared" si="1766"/>
        <v>0</v>
      </c>
      <c r="BZ289" s="1508">
        <f t="shared" si="1766"/>
        <v>0</v>
      </c>
      <c r="CA289" s="1508">
        <f t="shared" si="1766"/>
        <v>0</v>
      </c>
      <c r="CB289" s="1508">
        <f t="shared" si="1766"/>
        <v>0</v>
      </c>
      <c r="CC289" s="1508">
        <f t="shared" si="1766"/>
        <v>0</v>
      </c>
      <c r="CD289" s="1508">
        <f t="shared" ref="CD289:CS290" si="1767">IF(CD$12&lt;$AO289,0,IF(CD$12&lt;=$AU289,IF(CD$12&lt;$AS289,$L289,$AT289),IF(OR(AND(CD$12&lt;$BF289,CD$12&gt;=$BE289),AND(CD$12&lt;$BA289,CD$12&gt;=$AZ289),AND(CD$12&lt;$AV289,CD$12&gt;=$AU289)),0,IF(CD$12&gt;=$BF289,$BG289*$D289/12,IF(CD$12&gt;=$BA289,$BB289*$D289/12,IF(CD$12&gt;=$AV289,$AW289*$D289/12))))))</f>
        <v>0</v>
      </c>
      <c r="CE289" s="1508">
        <f t="shared" si="1767"/>
        <v>0</v>
      </c>
      <c r="CF289" s="1508">
        <f t="shared" si="1767"/>
        <v>0</v>
      </c>
      <c r="CG289" s="1508">
        <f t="shared" si="1767"/>
        <v>0</v>
      </c>
      <c r="CH289" s="1508">
        <f t="shared" si="1767"/>
        <v>0</v>
      </c>
      <c r="CI289" s="1508">
        <f t="shared" si="1767"/>
        <v>0</v>
      </c>
      <c r="CJ289" s="1509">
        <f t="shared" si="1767"/>
        <v>0</v>
      </c>
      <c r="CK289" s="1507">
        <f t="shared" si="1767"/>
        <v>0</v>
      </c>
      <c r="CL289" s="1508">
        <f t="shared" si="1767"/>
        <v>0</v>
      </c>
      <c r="CM289" s="1508">
        <f t="shared" si="1767"/>
        <v>0</v>
      </c>
      <c r="CN289" s="1508">
        <f t="shared" si="1767"/>
        <v>0</v>
      </c>
      <c r="CO289" s="1508">
        <f t="shared" si="1767"/>
        <v>0</v>
      </c>
      <c r="CP289" s="1508">
        <f t="shared" si="1767"/>
        <v>0</v>
      </c>
      <c r="CQ289" s="1508">
        <f t="shared" si="1767"/>
        <v>0</v>
      </c>
      <c r="CR289" s="1508">
        <f t="shared" si="1767"/>
        <v>0</v>
      </c>
      <c r="CS289" s="1508">
        <f t="shared" si="1767"/>
        <v>0</v>
      </c>
      <c r="CT289" s="1508">
        <f t="shared" ref="CT289:DI290" si="1768">IF(CT$12&lt;$AO289,0,IF(CT$12&lt;=$AU289,IF(CT$12&lt;$AS289,$L289,$AT289),IF(OR(AND(CT$12&lt;$BF289,CT$12&gt;=$BE289),AND(CT$12&lt;$BA289,CT$12&gt;=$AZ289),AND(CT$12&lt;$AV289,CT$12&gt;=$AU289)),0,IF(CT$12&gt;=$BF289,$BG289*$D289/12,IF(CT$12&gt;=$BA289,$BB289*$D289/12,IF(CT$12&gt;=$AV289,$AW289*$D289/12))))))</f>
        <v>0</v>
      </c>
      <c r="CU289" s="1508">
        <f t="shared" si="1768"/>
        <v>0</v>
      </c>
      <c r="CV289" s="1509">
        <f t="shared" si="1768"/>
        <v>0</v>
      </c>
      <c r="CW289" s="1508">
        <f t="shared" si="1768"/>
        <v>0</v>
      </c>
      <c r="CX289" s="1508">
        <f t="shared" si="1768"/>
        <v>0</v>
      </c>
      <c r="CY289" s="1508">
        <f t="shared" si="1768"/>
        <v>0</v>
      </c>
      <c r="CZ289" s="1508">
        <f t="shared" si="1768"/>
        <v>0</v>
      </c>
      <c r="DA289" s="1508">
        <f t="shared" si="1768"/>
        <v>0</v>
      </c>
      <c r="DB289" s="1508">
        <f t="shared" si="1768"/>
        <v>0</v>
      </c>
      <c r="DC289" s="1508">
        <f t="shared" si="1768"/>
        <v>0</v>
      </c>
      <c r="DD289" s="1508">
        <f t="shared" si="1768"/>
        <v>0</v>
      </c>
      <c r="DE289" s="1508">
        <f t="shared" si="1768"/>
        <v>0</v>
      </c>
      <c r="DF289" s="1508">
        <f t="shared" si="1768"/>
        <v>0</v>
      </c>
      <c r="DG289" s="1508">
        <f t="shared" si="1768"/>
        <v>0</v>
      </c>
      <c r="DH289" s="1509">
        <f t="shared" si="1768"/>
        <v>0</v>
      </c>
      <c r="DI289" s="1508">
        <f t="shared" si="1768"/>
        <v>0</v>
      </c>
      <c r="DJ289" s="1508">
        <f t="shared" ref="DJ289:DY290" si="1769">IF(DJ$12&lt;$AO289,0,IF(DJ$12&lt;=$AU289,IF(DJ$12&lt;$AS289,$L289,$AT289),IF(OR(AND(DJ$12&lt;$BF289,DJ$12&gt;=$BE289),AND(DJ$12&lt;$BA289,DJ$12&gt;=$AZ289),AND(DJ$12&lt;$AV289,DJ$12&gt;=$AU289)),0,IF(DJ$12&gt;=$BF289,$BG289*$D289/12,IF(DJ$12&gt;=$BA289,$BB289*$D289/12,IF(DJ$12&gt;=$AV289,$AW289*$D289/12))))))</f>
        <v>0</v>
      </c>
      <c r="DK289" s="1508">
        <f t="shared" si="1769"/>
        <v>0</v>
      </c>
      <c r="DL289" s="1508">
        <f t="shared" si="1769"/>
        <v>0</v>
      </c>
      <c r="DM289" s="1508">
        <f t="shared" si="1769"/>
        <v>0</v>
      </c>
      <c r="DN289" s="1508">
        <f t="shared" si="1769"/>
        <v>0</v>
      </c>
      <c r="DO289" s="1508">
        <f t="shared" si="1769"/>
        <v>0</v>
      </c>
      <c r="DP289" s="1508">
        <f t="shared" si="1769"/>
        <v>0</v>
      </c>
      <c r="DQ289" s="1508">
        <f t="shared" si="1769"/>
        <v>0</v>
      </c>
      <c r="DR289" s="1508">
        <f t="shared" si="1769"/>
        <v>0</v>
      </c>
      <c r="DS289" s="1508">
        <f t="shared" si="1769"/>
        <v>0</v>
      </c>
      <c r="DT289" s="1509">
        <f t="shared" si="1769"/>
        <v>0</v>
      </c>
      <c r="DU289" s="1507">
        <f t="shared" si="1769"/>
        <v>0</v>
      </c>
      <c r="DV289" s="1508">
        <f t="shared" si="1769"/>
        <v>0</v>
      </c>
      <c r="DW289" s="1508">
        <f t="shared" si="1769"/>
        <v>0</v>
      </c>
      <c r="DX289" s="1508">
        <f t="shared" si="1769"/>
        <v>0</v>
      </c>
      <c r="DY289" s="1508">
        <f t="shared" si="1769"/>
        <v>0</v>
      </c>
      <c r="DZ289" s="1508">
        <f t="shared" ref="DZ289:EO290" si="1770">IF(DZ$12&lt;$AO289,0,IF(DZ$12&lt;=$AU289,IF(DZ$12&lt;$AS289,$L289,$AT289),IF(OR(AND(DZ$12&lt;$BF289,DZ$12&gt;=$BE289),AND(DZ$12&lt;$BA289,DZ$12&gt;=$AZ289),AND(DZ$12&lt;$AV289,DZ$12&gt;=$AU289)),0,IF(DZ$12&gt;=$BF289,$BG289*$D289/12,IF(DZ$12&gt;=$BA289,$BB289*$D289/12,IF(DZ$12&gt;=$AV289,$AW289*$D289/12))))))</f>
        <v>0</v>
      </c>
      <c r="EA289" s="1508">
        <f t="shared" si="1770"/>
        <v>0</v>
      </c>
      <c r="EB289" s="1508">
        <f t="shared" si="1770"/>
        <v>0</v>
      </c>
      <c r="EC289" s="1508">
        <f t="shared" si="1770"/>
        <v>0</v>
      </c>
      <c r="ED289" s="1508">
        <f t="shared" si="1770"/>
        <v>0</v>
      </c>
      <c r="EE289" s="1508">
        <f t="shared" si="1770"/>
        <v>0</v>
      </c>
      <c r="EF289" s="1508">
        <f t="shared" si="1770"/>
        <v>0</v>
      </c>
      <c r="EG289" s="1507">
        <f t="shared" si="1770"/>
        <v>0</v>
      </c>
      <c r="EH289" s="1508">
        <f t="shared" si="1770"/>
        <v>0</v>
      </c>
      <c r="EI289" s="1508">
        <f t="shared" si="1770"/>
        <v>0</v>
      </c>
      <c r="EJ289" s="1508">
        <f t="shared" si="1770"/>
        <v>0</v>
      </c>
      <c r="EK289" s="1508">
        <f t="shared" si="1770"/>
        <v>0</v>
      </c>
      <c r="EL289" s="1508">
        <f t="shared" si="1770"/>
        <v>0</v>
      </c>
      <c r="EM289" s="1508">
        <f t="shared" si="1770"/>
        <v>0</v>
      </c>
      <c r="EN289" s="1508">
        <f t="shared" si="1770"/>
        <v>0</v>
      </c>
      <c r="EO289" s="1508">
        <f t="shared" si="1770"/>
        <v>0</v>
      </c>
      <c r="EP289" s="1508">
        <f t="shared" ref="EP289:FE290" si="1771">IF(EP$12&lt;$AO289,0,IF(EP$12&lt;=$AU289,IF(EP$12&lt;$AS289,$L289,$AT289),IF(OR(AND(EP$12&lt;$BF289,EP$12&gt;=$BE289),AND(EP$12&lt;$BA289,EP$12&gt;=$AZ289),AND(EP$12&lt;$AV289,EP$12&gt;=$AU289)),0,IF(EP$12&gt;=$BF289,$BG289*$D289/12,IF(EP$12&gt;=$BA289,$BB289*$D289/12,IF(EP$12&gt;=$AV289,$AW289*$D289/12))))))</f>
        <v>0</v>
      </c>
      <c r="EQ289" s="1508">
        <f t="shared" si="1771"/>
        <v>0</v>
      </c>
      <c r="ER289" s="1509">
        <f t="shared" si="1771"/>
        <v>0</v>
      </c>
      <c r="ES289" s="1507">
        <f t="shared" si="1771"/>
        <v>0</v>
      </c>
      <c r="ET289" s="1508">
        <f t="shared" si="1771"/>
        <v>0</v>
      </c>
      <c r="EU289" s="1508">
        <f t="shared" si="1771"/>
        <v>0</v>
      </c>
      <c r="EV289" s="1508">
        <f t="shared" si="1771"/>
        <v>0</v>
      </c>
      <c r="EW289" s="1508">
        <f t="shared" si="1771"/>
        <v>0</v>
      </c>
      <c r="EX289" s="1508">
        <f t="shared" si="1771"/>
        <v>0</v>
      </c>
      <c r="EY289" s="1508">
        <f t="shared" si="1771"/>
        <v>0</v>
      </c>
      <c r="EZ289" s="1508">
        <f t="shared" si="1771"/>
        <v>0</v>
      </c>
      <c r="FA289" s="1508">
        <f t="shared" si="1771"/>
        <v>0</v>
      </c>
      <c r="FB289" s="1508">
        <f t="shared" si="1771"/>
        <v>0</v>
      </c>
      <c r="FC289" s="1508">
        <f t="shared" si="1771"/>
        <v>0</v>
      </c>
      <c r="FD289" s="1509">
        <f t="shared" si="1771"/>
        <v>0</v>
      </c>
      <c r="FE289" s="1508">
        <f t="shared" si="1771"/>
        <v>0</v>
      </c>
      <c r="FF289" s="1508">
        <f t="shared" ref="FF289:FU290" si="1772">IF(FF$12&lt;$AO289,0,IF(FF$12&lt;=$AU289,IF(FF$12&lt;$AS289,$L289,$AT289),IF(OR(AND(FF$12&lt;$BF289,FF$12&gt;=$BE289),AND(FF$12&lt;$BA289,FF$12&gt;=$AZ289),AND(FF$12&lt;$AV289,FF$12&gt;=$AU289)),0,IF(FF$12&gt;=$BF289,$BG289*$D289/12,IF(FF$12&gt;=$BA289,$BB289*$D289/12,IF(FF$12&gt;=$AV289,$AW289*$D289/12))))))</f>
        <v>0</v>
      </c>
      <c r="FG289" s="1508">
        <f t="shared" si="1772"/>
        <v>0</v>
      </c>
      <c r="FH289" s="1508">
        <f t="shared" si="1772"/>
        <v>0</v>
      </c>
      <c r="FI289" s="1508">
        <f t="shared" si="1772"/>
        <v>0</v>
      </c>
      <c r="FJ289" s="1508">
        <f t="shared" si="1772"/>
        <v>0</v>
      </c>
      <c r="FK289" s="1508">
        <f t="shared" si="1772"/>
        <v>0</v>
      </c>
      <c r="FL289" s="1508">
        <f t="shared" si="1772"/>
        <v>0</v>
      </c>
      <c r="FM289" s="1508">
        <f t="shared" si="1772"/>
        <v>0</v>
      </c>
      <c r="FN289" s="1508">
        <f t="shared" si="1772"/>
        <v>0</v>
      </c>
      <c r="FO289" s="1508">
        <f t="shared" si="1772"/>
        <v>0</v>
      </c>
      <c r="FP289" s="1509">
        <f t="shared" si="1772"/>
        <v>0</v>
      </c>
      <c r="FQ289" s="1508">
        <f t="shared" si="1772"/>
        <v>0</v>
      </c>
      <c r="FR289" s="1508">
        <f t="shared" si="1772"/>
        <v>0</v>
      </c>
      <c r="FS289" s="1508">
        <f t="shared" si="1772"/>
        <v>0</v>
      </c>
      <c r="FT289" s="1508">
        <f t="shared" si="1772"/>
        <v>0</v>
      </c>
      <c r="FU289" s="1508">
        <f t="shared" si="1772"/>
        <v>0</v>
      </c>
      <c r="FV289" s="1508">
        <f t="shared" ref="FV289:GB290" si="1773">IF(FV$12&lt;$AO289,0,IF(FV$12&lt;=$AU289,IF(FV$12&lt;$AS289,$L289,$AT289),IF(OR(AND(FV$12&lt;$BF289,FV$12&gt;=$BE289),AND(FV$12&lt;$BA289,FV$12&gt;=$AZ289),AND(FV$12&lt;$AV289,FV$12&gt;=$AU289)),0,IF(FV$12&gt;=$BF289,$BG289*$D289/12,IF(FV$12&gt;=$BA289,$BB289*$D289/12,IF(FV$12&gt;=$AV289,$AW289*$D289/12))))))</f>
        <v>0</v>
      </c>
      <c r="FW289" s="1508">
        <f t="shared" si="1773"/>
        <v>0</v>
      </c>
      <c r="FX289" s="1508">
        <f t="shared" si="1773"/>
        <v>0</v>
      </c>
      <c r="FY289" s="1508">
        <f t="shared" si="1773"/>
        <v>0</v>
      </c>
      <c r="FZ289" s="1508">
        <f t="shared" si="1773"/>
        <v>0</v>
      </c>
      <c r="GA289" s="1508">
        <f t="shared" si="1773"/>
        <v>0</v>
      </c>
      <c r="GB289" s="1509">
        <f t="shared" si="1773"/>
        <v>0</v>
      </c>
      <c r="GC289" s="1506"/>
      <c r="GD289" s="1458">
        <f t="shared" ref="GD289:GD290" si="1774">IF(AE289="V",0,ROUNDUP(AU289/12,0))</f>
        <v>1</v>
      </c>
      <c r="GE289" s="1510">
        <f t="shared" ref="GE289:GN289" si="1775">IF(OR(ROUNDUP($AU289/12,0)=GE$11,ROUNDUP($AZ289/12,0)=GE$11,ROUNDUP($BE289/12,0)=GE$11,ROUNDUP($AN289/12,0)=GE$11),$D289,0)</f>
        <v>0</v>
      </c>
      <c r="GF289" s="1511">
        <f t="shared" si="1775"/>
        <v>0</v>
      </c>
      <c r="GG289" s="1511">
        <f t="shared" si="1775"/>
        <v>0</v>
      </c>
      <c r="GH289" s="1511">
        <f t="shared" si="1775"/>
        <v>0</v>
      </c>
      <c r="GI289" s="1511">
        <f t="shared" si="1775"/>
        <v>0</v>
      </c>
      <c r="GJ289" s="1511">
        <f t="shared" si="1775"/>
        <v>0</v>
      </c>
      <c r="GK289" s="1511">
        <f t="shared" si="1775"/>
        <v>0</v>
      </c>
      <c r="GL289" s="1511">
        <f t="shared" si="1775"/>
        <v>0</v>
      </c>
      <c r="GM289" s="1511">
        <f t="shared" si="1775"/>
        <v>0</v>
      </c>
      <c r="GN289" s="1512">
        <f t="shared" si="1775"/>
        <v>0</v>
      </c>
      <c r="GO289" s="1513">
        <f t="shared" si="447"/>
        <v>0</v>
      </c>
      <c r="GP289" s="1506"/>
      <c r="GQ289" s="1510">
        <f t="shared" ref="GQ289:GZ289" si="1776">IF(ROUNDUP($AU289/12,0)=GQ$11,$U289,IF(ROUNDUP($AZ289/12,0)=GQ$11,$D289*$AW289+INDEX($HD289:$LS289,1,$AZ289-1)*12,IF(ROUNDUP($BE289/12,0)=GQ$11,$D289*$BB289+INDEX($HD289:$LS289,1,$BE289-1)*12,IF(ROUNDUP($AN289/12,0)=GQ$11,$U289,0))))</f>
        <v>0</v>
      </c>
      <c r="GR289" s="1511">
        <f t="shared" si="1776"/>
        <v>0</v>
      </c>
      <c r="GS289" s="1511">
        <f t="shared" si="1776"/>
        <v>0</v>
      </c>
      <c r="GT289" s="1511">
        <f t="shared" si="1776"/>
        <v>0</v>
      </c>
      <c r="GU289" s="1511">
        <f t="shared" si="1776"/>
        <v>0</v>
      </c>
      <c r="GV289" s="1511">
        <f t="shared" si="1776"/>
        <v>0</v>
      </c>
      <c r="GW289" s="1511">
        <f t="shared" si="1776"/>
        <v>0</v>
      </c>
      <c r="GX289" s="1511">
        <f t="shared" si="1776"/>
        <v>0</v>
      </c>
      <c r="GY289" s="1511">
        <f t="shared" si="1776"/>
        <v>0</v>
      </c>
      <c r="GZ289" s="1512">
        <f t="shared" si="1776"/>
        <v>0</v>
      </c>
      <c r="HA289" s="1513">
        <f t="shared" si="449"/>
        <v>0</v>
      </c>
      <c r="HB289" s="1506">
        <f t="shared" ref="HB289:HB290" si="1777">ROUNDUP(AV289/12,0)</f>
        <v>1</v>
      </c>
      <c r="HC289" s="1506"/>
      <c r="HD289" s="1508">
        <f t="shared" ref="HD289:HD290" si="1778">IF(AE289="v",0,IF(HD$12&lt;$AU289,$S289/12,IF(HD$12&gt;$AV289,$S289/12,0)))</f>
        <v>0</v>
      </c>
      <c r="HE289" s="1460">
        <f t="shared" ref="HE289:HE290" si="1779">IF(HE$12&lt;$AO289,0,IF($N289="MG",MC289,IF(HE$12&lt;=$AU289,$S289*HE$10/12,IF(HE$12&lt;$AU289,$S289*HE$10/12,IF(HE$12&gt;=$BF289,$S289*HE$10/12,IF(HE$12&gt;=$BE289,0,IF(HE$12&gt;=$BA289,$S289*HE$10/12,IF(HE$12&gt;=$AZ289,0,IF(HE$12&gt;=$AV289,$S289*HE$10/12,0)))))))))</f>
        <v>0</v>
      </c>
      <c r="HF289" s="1460">
        <f t="shared" ref="HF289:HF290" si="1780">IF(HF$12&lt;$AO289,0,IF($N289="MG",MD289,IF(HF$12&lt;=$AU289,$S289*HF$10/12,IF(HF$12&lt;$AU289,$S289*HF$10/12,IF(HF$12&gt;=$BF289,$S289*HF$10/12,IF(HF$12&gt;=$BE289,0,IF(HF$12&gt;=$BA289,$S289*HF$10/12,IF(HF$12&gt;=$AZ289,0,IF(HF$12&gt;=$AV289,$S289*HF$10/12,0)))))))))</f>
        <v>0</v>
      </c>
      <c r="HG289" s="1460">
        <f t="shared" ref="HG289:HG290" si="1781">IF(HG$12&lt;$AO289,0,IF($N289="MG",ME289,IF(HG$12&lt;=$AU289,$S289*HG$10/12,IF(HG$12&lt;$AU289,$S289*HG$10/12,IF(HG$12&gt;=$BF289,$S289*HG$10/12,IF(HG$12&gt;=$BE289,0,IF(HG$12&gt;=$BA289,$S289*HG$10/12,IF(HG$12&gt;=$AZ289,0,IF(HG$12&gt;=$AV289,$S289*HG$10/12,0)))))))))</f>
        <v>0</v>
      </c>
      <c r="HH289" s="1460">
        <f t="shared" ref="HH289:HH290" si="1782">IF(HH$12&lt;$AO289,0,IF($N289="MG",MF289,IF(HH$12&lt;=$AU289,$S289*HH$10/12,IF(HH$12&lt;$AU289,$S289*HH$10/12,IF(HH$12&gt;=$BF289,$S289*HH$10/12,IF(HH$12&gt;=$BE289,0,IF(HH$12&gt;=$BA289,$S289*HH$10/12,IF(HH$12&gt;=$AZ289,0,IF(HH$12&gt;=$AV289,$S289*HH$10/12,0)))))))))</f>
        <v>0</v>
      </c>
      <c r="HI289" s="1460">
        <f t="shared" ref="HI289:HI290" si="1783">IF(HI$12&lt;$AO289,0,IF($N289="MG",MG289,IF(HI$12&lt;=$AU289,$S289*HI$10/12,IF(HI$12&lt;$AU289,$S289*HI$10/12,IF(HI$12&gt;=$BF289,$S289*HI$10/12,IF(HI$12&gt;=$BE289,0,IF(HI$12&gt;=$BA289,$S289*HI$10/12,IF(HI$12&gt;=$AZ289,0,IF(HI$12&gt;=$AV289,$S289*HI$10/12,0)))))))))</f>
        <v>0</v>
      </c>
      <c r="HJ289" s="1460">
        <f t="shared" ref="HJ289:HJ290" si="1784">IF(HJ$12&lt;$AO289,0,IF($N289="MG",MH289,IF(HJ$12&lt;=$AU289,$S289*HJ$10/12,IF(HJ$12&lt;$AU289,$S289*HJ$10/12,IF(HJ$12&gt;=$BF289,$S289*HJ$10/12,IF(HJ$12&gt;=$BE289,0,IF(HJ$12&gt;=$BA289,$S289*HJ$10/12,IF(HJ$12&gt;=$AZ289,0,IF(HJ$12&gt;=$AV289,$S289*HJ$10/12,0)))))))))</f>
        <v>0</v>
      </c>
      <c r="HK289" s="1460">
        <f t="shared" ref="HK289:HK290" si="1785">IF(HK$12&lt;$AO289,0,IF($N289="MG",MI289,IF(HK$12&lt;=$AU289,$S289*HK$10/12,IF(HK$12&lt;$AU289,$S289*HK$10/12,IF(HK$12&gt;=$BF289,$S289*HK$10/12,IF(HK$12&gt;=$BE289,0,IF(HK$12&gt;=$BA289,$S289*HK$10/12,IF(HK$12&gt;=$AZ289,0,IF(HK$12&gt;=$AV289,$S289*HK$10/12,0)))))))))</f>
        <v>0</v>
      </c>
      <c r="HL289" s="1460">
        <f t="shared" ref="HL289:HL290" si="1786">IF(HL$12&lt;$AO289,0,IF($N289="MG",MJ289,IF(HL$12&lt;=$AU289,$S289*HL$10/12,IF(HL$12&lt;$AU289,$S289*HL$10/12,IF(HL$12&gt;=$BF289,$S289*HL$10/12,IF(HL$12&gt;=$BE289,0,IF(HL$12&gt;=$BA289,$S289*HL$10/12,IF(HL$12&gt;=$AZ289,0,IF(HL$12&gt;=$AV289,$S289*HL$10/12,0)))))))))</f>
        <v>0</v>
      </c>
      <c r="HM289" s="1460">
        <f t="shared" ref="HM289:HM290" si="1787">IF(HM$12&lt;$AO289,0,IF($N289="MG",MK289,IF(HM$12&lt;=$AU289,$S289*HM$10/12,IF(HM$12&lt;$AU289,$S289*HM$10/12,IF(HM$12&gt;=$BF289,$S289*HM$10/12,IF(HM$12&gt;=$BE289,0,IF(HM$12&gt;=$BA289,$S289*HM$10/12,IF(HM$12&gt;=$AZ289,0,IF(HM$12&gt;=$AV289,$S289*HM$10/12,0)))))))))</f>
        <v>0</v>
      </c>
      <c r="HN289" s="1460">
        <f t="shared" ref="HN289:HN290" si="1788">IF(HN$12&lt;$AO289,0,IF($N289="MG",ML289,IF(HN$12&lt;=$AU289,$S289*HN$10/12,IF(HN$12&lt;$AU289,$S289*HN$10/12,IF(HN$12&gt;=$BF289,$S289*HN$10/12,IF(HN$12&gt;=$BE289,0,IF(HN$12&gt;=$BA289,$S289*HN$10/12,IF(HN$12&gt;=$AZ289,0,IF(HN$12&gt;=$AV289,$S289*HN$10/12,0)))))))))</f>
        <v>0</v>
      </c>
      <c r="HO289" s="1460">
        <f t="shared" ref="HO289:HO290" si="1789">IF(HO$12&lt;$AO289,0,IF($N289="MG",MM289,IF(HO$12&lt;=$AU289,$S289*HO$10/12,IF(HO$12&lt;$AU289,$S289*HO$10/12,IF(HO$12&gt;=$BF289,$S289*HO$10/12,IF(HO$12&gt;=$BE289,0,IF(HO$12&gt;=$BA289,$S289*HO$10/12,IF(HO$12&gt;=$AZ289,0,IF(HO$12&gt;=$AV289,$S289*HO$10/12,0)))))))))</f>
        <v>0</v>
      </c>
      <c r="HP289" s="1460">
        <f t="shared" ref="HP289:HP290" si="1790">IF(HP$12&lt;$AO289,0,IF($N289="MG",MN289,IF(HP$12&lt;=$AU289,$S289*HP$10/12,IF(HP$12&lt;$AU289,$S289*HP$10/12,IF(HP$12&gt;=$BF289,$S289*HP$10/12,IF(HP$12&gt;=$BE289,0,IF(HP$12&gt;=$BA289,$S289*HP$10/12,IF(HP$12&gt;=$AZ289,0,IF(HP$12&gt;=$AV289,$S289*HP$10/12,0)))))))))</f>
        <v>0</v>
      </c>
      <c r="HQ289" s="1460">
        <f t="shared" ref="HQ289:HQ290" si="1791">IF(HQ$12&lt;$AO289,0,IF($N289="MG",MO289,IF(HQ$12&lt;=$AU289,$S289*HQ$10/12,IF(HQ$12&lt;$AU289,$S289*HQ$10/12,IF(HQ$12&gt;=$BF289,$S289*HQ$10/12,IF(HQ$12&gt;=$BE289,0,IF(HQ$12&gt;=$BA289,$S289*HQ$10/12,IF(HQ$12&gt;=$AZ289,0,IF(HQ$12&gt;=$AV289,$S289*HQ$10/12,0)))))))))</f>
        <v>0</v>
      </c>
      <c r="HR289" s="1460">
        <f t="shared" ref="HR289:HR290" si="1792">IF(HR$12&lt;$AO289,0,IF($N289="MG",MP289,IF(HR$12&lt;=$AU289,$S289*HR$10/12,IF(HR$12&lt;$AU289,$S289*HR$10/12,IF(HR$12&gt;=$BF289,$S289*HR$10/12,IF(HR$12&gt;=$BE289,0,IF(HR$12&gt;=$BA289,$S289*HR$10/12,IF(HR$12&gt;=$AZ289,0,IF(HR$12&gt;=$AV289,$S289*HR$10/12,0)))))))))</f>
        <v>0</v>
      </c>
      <c r="HS289" s="1460">
        <f t="shared" ref="HS289:HS290" si="1793">IF(HS$12&lt;$AO289,0,IF($N289="MG",MQ289,IF(HS$12&lt;=$AU289,$S289*HS$10/12,IF(HS$12&lt;$AU289,$S289*HS$10/12,IF(HS$12&gt;=$BF289,$S289*HS$10/12,IF(HS$12&gt;=$BE289,0,IF(HS$12&gt;=$BA289,$S289*HS$10/12,IF(HS$12&gt;=$AZ289,0,IF(HS$12&gt;=$AV289,$S289*HS$10/12,0)))))))))</f>
        <v>0</v>
      </c>
      <c r="HT289" s="1460">
        <f t="shared" ref="HT289:HT290" si="1794">IF(HT$12&lt;$AO289,0,IF($N289="MG",MR289,IF(HT$12&lt;=$AU289,$S289*HT$10/12,IF(HT$12&lt;$AU289,$S289*HT$10/12,IF(HT$12&gt;=$BF289,$S289*HT$10/12,IF(HT$12&gt;=$BE289,0,IF(HT$12&gt;=$BA289,$S289*HT$10/12,IF(HT$12&gt;=$AZ289,0,IF(HT$12&gt;=$AV289,$S289*HT$10/12,0)))))))))</f>
        <v>0</v>
      </c>
      <c r="HU289" s="1460">
        <f t="shared" ref="HU289:HU290" si="1795">IF(HU$12&lt;$AO289,0,IF($N289="MG",MS289,IF(HU$12&lt;=$AU289,$S289*HU$10/12,IF(HU$12&lt;$AU289,$S289*HU$10/12,IF(HU$12&gt;=$BF289,$S289*HU$10/12,IF(HU$12&gt;=$BE289,0,IF(HU$12&gt;=$BA289,$S289*HU$10/12,IF(HU$12&gt;=$AZ289,0,IF(HU$12&gt;=$AV289,$S289*HU$10/12,0)))))))))</f>
        <v>0</v>
      </c>
      <c r="HV289" s="1460">
        <f t="shared" ref="HV289:HV290" si="1796">IF(HV$12&lt;$AO289,0,IF($N289="MG",MT289,IF(HV$12&lt;=$AU289,$S289*HV$10/12,IF(HV$12&lt;$AU289,$S289*HV$10/12,IF(HV$12&gt;=$BF289,$S289*HV$10/12,IF(HV$12&gt;=$BE289,0,IF(HV$12&gt;=$BA289,$S289*HV$10/12,IF(HV$12&gt;=$AZ289,0,IF(HV$12&gt;=$AV289,$S289*HV$10/12,0)))))))))</f>
        <v>0</v>
      </c>
      <c r="HW289" s="1460">
        <f t="shared" ref="HW289:HW290" si="1797">IF(HW$12&lt;$AO289,0,IF($N289="MG",MU289,IF(HW$12&lt;=$AU289,$S289*HW$10/12,IF(HW$12&lt;$AU289,$S289*HW$10/12,IF(HW$12&gt;=$BF289,$S289*HW$10/12,IF(HW$12&gt;=$BE289,0,IF(HW$12&gt;=$BA289,$S289*HW$10/12,IF(HW$12&gt;=$AZ289,0,IF(HW$12&gt;=$AV289,$S289*HW$10/12,0)))))))))</f>
        <v>0</v>
      </c>
      <c r="HX289" s="1460">
        <f t="shared" ref="HX289:HX290" si="1798">IF(HX$12&lt;$AO289,0,IF($N289="MG",MV289,IF(HX$12&lt;=$AU289,$S289*HX$10/12,IF(HX$12&lt;$AU289,$S289*HX$10/12,IF(HX$12&gt;=$BF289,$S289*HX$10/12,IF(HX$12&gt;=$BE289,0,IF(HX$12&gt;=$BA289,$S289*HX$10/12,IF(HX$12&gt;=$AZ289,0,IF(HX$12&gt;=$AV289,$S289*HX$10/12,0)))))))))</f>
        <v>0</v>
      </c>
      <c r="HY289" s="1460">
        <f t="shared" ref="HY289:HY290" si="1799">IF(HY$12&lt;$AO289,0,IF($N289="MG",MW289,IF(HY$12&lt;=$AU289,$S289*HY$10/12,IF(HY$12&lt;$AU289,$S289*HY$10/12,IF(HY$12&gt;=$BF289,$S289*HY$10/12,IF(HY$12&gt;=$BE289,0,IF(HY$12&gt;=$BA289,$S289*HY$10/12,IF(HY$12&gt;=$AZ289,0,IF(HY$12&gt;=$AV289,$S289*HY$10/12,0)))))))))</f>
        <v>0</v>
      </c>
      <c r="HZ289" s="1460">
        <f t="shared" ref="HZ289:HZ290" si="1800">IF(HZ$12&lt;$AO289,0,IF($N289="MG",MX289,IF(HZ$12&lt;=$AU289,$S289*HZ$10/12,IF(HZ$12&lt;$AU289,$S289*HZ$10/12,IF(HZ$12&gt;=$BF289,$S289*HZ$10/12,IF(HZ$12&gt;=$BE289,0,IF(HZ$12&gt;=$BA289,$S289*HZ$10/12,IF(HZ$12&gt;=$AZ289,0,IF(HZ$12&gt;=$AV289,$S289*HZ$10/12,0)))))))))</f>
        <v>0</v>
      </c>
      <c r="IA289" s="1460">
        <f t="shared" ref="IA289:IA290" si="1801">IF(IA$12&lt;$AO289,0,IF($N289="MG",MY289,IF(IA$12&lt;=$AU289,$S289*IA$10/12,IF(IA$12&lt;$AU289,$S289*IA$10/12,IF(IA$12&gt;=$BF289,$S289*IA$10/12,IF(IA$12&gt;=$BE289,0,IF(IA$12&gt;=$BA289,$S289*IA$10/12,IF(IA$12&gt;=$AZ289,0,IF(IA$12&gt;=$AV289,$S289*IA$10/12,0)))))))))</f>
        <v>0</v>
      </c>
      <c r="IB289" s="1460">
        <f t="shared" ref="IB289:IB290" si="1802">IF(IB$12&lt;$AO289,0,IF($N289="MG",MZ289,IF(IB$12&lt;=$AU289,$S289*IB$10/12,IF(IB$12&lt;$AU289,$S289*IB$10/12,IF(IB$12&gt;=$BF289,$S289*IB$10/12,IF(IB$12&gt;=$BE289,0,IF(IB$12&gt;=$BA289,$S289*IB$10/12,IF(IB$12&gt;=$AZ289,0,IF(IB$12&gt;=$AV289,$S289*IB$10/12,0)))))))))</f>
        <v>0</v>
      </c>
      <c r="IC289" s="1460">
        <f t="shared" ref="IC289:IC290" si="1803">IF(IC$12&lt;$AO289,0,IF($N289="MG",NA289,IF(IC$12&lt;=$AU289,$S289*IC$10/12,IF(IC$12&lt;$AU289,$S289*IC$10/12,IF(IC$12&gt;=$BF289,$S289*IC$10/12,IF(IC$12&gt;=$BE289,0,IF(IC$12&gt;=$BA289,$S289*IC$10/12,IF(IC$12&gt;=$AZ289,0,IF(IC$12&gt;=$AV289,$S289*IC$10/12,0)))))))))</f>
        <v>0</v>
      </c>
      <c r="ID289" s="1460">
        <f t="shared" ref="ID289:ID290" si="1804">IF(ID$12&lt;$AO289,0,IF($N289="MG",NB289,IF(ID$12&lt;=$AU289,$S289*ID$10/12,IF(ID$12&lt;$AU289,$S289*ID$10/12,IF(ID$12&gt;=$BF289,$S289*ID$10/12,IF(ID$12&gt;=$BE289,0,IF(ID$12&gt;=$BA289,$S289*ID$10/12,IF(ID$12&gt;=$AZ289,0,IF(ID$12&gt;=$AV289,$S289*ID$10/12,0)))))))))</f>
        <v>0</v>
      </c>
      <c r="IE289" s="1460">
        <f t="shared" ref="IE289:IE290" si="1805">IF(IE$12&lt;$AO289,0,IF($N289="MG",NC289,IF(IE$12&lt;=$AU289,$S289*IE$10/12,IF(IE$12&lt;$AU289,$S289*IE$10/12,IF(IE$12&gt;=$BF289,$S289*IE$10/12,IF(IE$12&gt;=$BE289,0,IF(IE$12&gt;=$BA289,$S289*IE$10/12,IF(IE$12&gt;=$AZ289,0,IF(IE$12&gt;=$AV289,$S289*IE$10/12,0)))))))))</f>
        <v>0</v>
      </c>
      <c r="IF289" s="1460">
        <f t="shared" ref="IF289:IF290" si="1806">IF(IF$12&lt;$AO289,0,IF($N289="MG",ND289,IF(IF$12&lt;=$AU289,$S289*IF$10/12,IF(IF$12&lt;$AU289,$S289*IF$10/12,IF(IF$12&gt;=$BF289,$S289*IF$10/12,IF(IF$12&gt;=$BE289,0,IF(IF$12&gt;=$BA289,$S289*IF$10/12,IF(IF$12&gt;=$AZ289,0,IF(IF$12&gt;=$AV289,$S289*IF$10/12,0)))))))))</f>
        <v>0</v>
      </c>
      <c r="IG289" s="1460">
        <f t="shared" ref="IG289:IG290" si="1807">IF(IG$12&lt;$AO289,0,IF($N289="MG",NE289,IF(IG$12&lt;=$AU289,$S289*IG$10/12,IF(IG$12&lt;$AU289,$S289*IG$10/12,IF(IG$12&gt;=$BF289,$S289*IG$10/12,IF(IG$12&gt;=$BE289,0,IF(IG$12&gt;=$BA289,$S289*IG$10/12,IF(IG$12&gt;=$AZ289,0,IF(IG$12&gt;=$AV289,$S289*IG$10/12,0)))))))))</f>
        <v>0</v>
      </c>
      <c r="IH289" s="1460">
        <f t="shared" ref="IH289:IH290" si="1808">IF(IH$12&lt;$AO289,0,IF($N289="MG",NF289,IF(IH$12&lt;=$AU289,$S289*IH$10/12,IF(IH$12&lt;$AU289,$S289*IH$10/12,IF(IH$12&gt;=$BF289,$S289*IH$10/12,IF(IH$12&gt;=$BE289,0,IF(IH$12&gt;=$BA289,$S289*IH$10/12,IF(IH$12&gt;=$AZ289,0,IF(IH$12&gt;=$AV289,$S289*IH$10/12,0)))))))))</f>
        <v>0</v>
      </c>
      <c r="II289" s="1460">
        <f t="shared" ref="II289:II290" si="1809">IF(II$12&lt;$AO289,0,IF($N289="MG",NG289,IF(II$12&lt;=$AU289,$S289*II$10/12,IF(II$12&lt;$AU289,$S289*II$10/12,IF(II$12&gt;=$BF289,$S289*II$10/12,IF(II$12&gt;=$BE289,0,IF(II$12&gt;=$BA289,$S289*II$10/12,IF(II$12&gt;=$AZ289,0,IF(II$12&gt;=$AV289,$S289*II$10/12,0)))))))))</f>
        <v>0</v>
      </c>
      <c r="IJ289" s="1460">
        <f t="shared" ref="IJ289:IJ290" si="1810">IF(IJ$12&lt;$AO289,0,IF($N289="MG",NH289,IF(IJ$12&lt;=$AU289,$S289*IJ$10/12,IF(IJ$12&lt;$AU289,$S289*IJ$10/12,IF(IJ$12&gt;=$BF289,$S289*IJ$10/12,IF(IJ$12&gt;=$BE289,0,IF(IJ$12&gt;=$BA289,$S289*IJ$10/12,IF(IJ$12&gt;=$AZ289,0,IF(IJ$12&gt;=$AV289,$S289*IJ$10/12,0)))))))))</f>
        <v>0</v>
      </c>
      <c r="IK289" s="1460">
        <f t="shared" ref="IK289:IK290" si="1811">IF(IK$12&lt;$AO289,0,IF($N289="MG",NI289,IF(IK$12&lt;=$AU289,$S289*IK$10/12,IF(IK$12&lt;$AU289,$S289*IK$10/12,IF(IK$12&gt;=$BF289,$S289*IK$10/12,IF(IK$12&gt;=$BE289,0,IF(IK$12&gt;=$BA289,$S289*IK$10/12,IF(IK$12&gt;=$AZ289,0,IF(IK$12&gt;=$AV289,$S289*IK$10/12,0)))))))))</f>
        <v>0</v>
      </c>
      <c r="IL289" s="1460">
        <f t="shared" ref="IL289:IL290" si="1812">IF(IL$12&lt;$AO289,0,IF($N289="MG",NJ289,IF(IL$12&lt;=$AU289,$S289*IL$10/12,IF(IL$12&lt;$AU289,$S289*IL$10/12,IF(IL$12&gt;=$BF289,$S289*IL$10/12,IF(IL$12&gt;=$BE289,0,IF(IL$12&gt;=$BA289,$S289*IL$10/12,IF(IL$12&gt;=$AZ289,0,IF(IL$12&gt;=$AV289,$S289*IL$10/12,0)))))))))</f>
        <v>0</v>
      </c>
      <c r="IM289" s="1460">
        <f t="shared" ref="IM289:IM290" si="1813">IF(IM$12&lt;$AO289,0,IF($N289="MG",NK289,IF(IM$12&lt;=$AU289,$S289*IM$10/12,IF(IM$12&lt;$AU289,$S289*IM$10/12,IF(IM$12&gt;=$BF289,$S289*IM$10/12,IF(IM$12&gt;=$BE289,0,IF(IM$12&gt;=$BA289,$S289*IM$10/12,IF(IM$12&gt;=$AZ289,0,IF(IM$12&gt;=$AV289,$S289*IM$10/12,0)))))))))</f>
        <v>0</v>
      </c>
      <c r="IN289" s="1460">
        <f t="shared" ref="IN289:IN290" si="1814">IF(IN$12&lt;$AO289,0,IF($N289="MG",NL289,IF(IN$12&lt;=$AU289,$S289*IN$10/12,IF(IN$12&lt;$AU289,$S289*IN$10/12,IF(IN$12&gt;=$BF289,$S289*IN$10/12,IF(IN$12&gt;=$BE289,0,IF(IN$12&gt;=$BA289,$S289*IN$10/12,IF(IN$12&gt;=$AZ289,0,IF(IN$12&gt;=$AV289,$S289*IN$10/12,0)))))))))</f>
        <v>0</v>
      </c>
      <c r="IO289" s="1460">
        <f t="shared" ref="IO289:IO290" si="1815">IF(IO$12&lt;$AO289,0,IF($N289="MG",NM289,IF(IO$12&lt;=$AU289,$S289*IO$10/12,IF(IO$12&lt;$AU289,$S289*IO$10/12,IF(IO$12&gt;=$BF289,$S289*IO$10/12,IF(IO$12&gt;=$BE289,0,IF(IO$12&gt;=$BA289,$S289*IO$10/12,IF(IO$12&gt;=$AZ289,0,IF(IO$12&gt;=$AV289,$S289*IO$10/12,0)))))))))</f>
        <v>0</v>
      </c>
      <c r="IP289" s="1460">
        <f t="shared" ref="IP289:IP290" si="1816">IF(IP$12&lt;$AO289,0,IF($N289="MG",NN289,IF(IP$12&lt;=$AU289,$S289*IP$10/12,IF(IP$12&lt;$AU289,$S289*IP$10/12,IF(IP$12&gt;=$BF289,$S289*IP$10/12,IF(IP$12&gt;=$BE289,0,IF(IP$12&gt;=$BA289,$S289*IP$10/12,IF(IP$12&gt;=$AZ289,0,IF(IP$12&gt;=$AV289,$S289*IP$10/12,0)))))))))</f>
        <v>0</v>
      </c>
      <c r="IQ289" s="1460">
        <f t="shared" ref="IQ289:IQ290" si="1817">IF(IQ$12&lt;$AO289,0,IF($N289="MG",NO289,IF(IQ$12&lt;=$AU289,$S289*IQ$10/12,IF(IQ$12&lt;$AU289,$S289*IQ$10/12,IF(IQ$12&gt;=$BF289,$S289*IQ$10/12,IF(IQ$12&gt;=$BE289,0,IF(IQ$12&gt;=$BA289,$S289*IQ$10/12,IF(IQ$12&gt;=$AZ289,0,IF(IQ$12&gt;=$AV289,$S289*IQ$10/12,0)))))))))</f>
        <v>0</v>
      </c>
      <c r="IR289" s="1460">
        <f t="shared" ref="IR289:IR290" si="1818">IF(IR$12&lt;$AO289,0,IF($N289="MG",NP289,IF(IR$12&lt;=$AU289,$S289*IR$10/12,IF(IR$12&lt;$AU289,$S289*IR$10/12,IF(IR$12&gt;=$BF289,$S289*IR$10/12,IF(IR$12&gt;=$BE289,0,IF(IR$12&gt;=$BA289,$S289*IR$10/12,IF(IR$12&gt;=$AZ289,0,IF(IR$12&gt;=$AV289,$S289*IR$10/12,0)))))))))</f>
        <v>0</v>
      </c>
      <c r="IS289" s="1460">
        <f t="shared" ref="IS289:IS290" si="1819">IF(IS$12&lt;$AO289,0,IF($N289="MG",NQ289,IF(IS$12&lt;=$AU289,$S289*IS$10/12,IF(IS$12&lt;$AU289,$S289*IS$10/12,IF(IS$12&gt;=$BF289,$S289*IS$10/12,IF(IS$12&gt;=$BE289,0,IF(IS$12&gt;=$BA289,$S289*IS$10/12,IF(IS$12&gt;=$AZ289,0,IF(IS$12&gt;=$AV289,$S289*IS$10/12,0)))))))))</f>
        <v>0</v>
      </c>
      <c r="IT289" s="1460">
        <f t="shared" ref="IT289:IT290" si="1820">IF(IT$12&lt;$AO289,0,IF($N289="MG",NR289,IF(IT$12&lt;=$AU289,$S289*IT$10/12,IF(IT$12&lt;$AU289,$S289*IT$10/12,IF(IT$12&gt;=$BF289,$S289*IT$10/12,IF(IT$12&gt;=$BE289,0,IF(IT$12&gt;=$BA289,$S289*IT$10/12,IF(IT$12&gt;=$AZ289,0,IF(IT$12&gt;=$AV289,$S289*IT$10/12,0)))))))))</f>
        <v>0</v>
      </c>
      <c r="IU289" s="1460">
        <f t="shared" ref="IU289:IU290" si="1821">IF(IU$12&lt;$AO289,0,IF($N289="MG",NS289,IF(IU$12&lt;=$AU289,$S289*IU$10/12,IF(IU$12&lt;$AU289,$S289*IU$10/12,IF(IU$12&gt;=$BF289,$S289*IU$10/12,IF(IU$12&gt;=$BE289,0,IF(IU$12&gt;=$BA289,$S289*IU$10/12,IF(IU$12&gt;=$AZ289,0,IF(IU$12&gt;=$AV289,$S289*IU$10/12,0)))))))))</f>
        <v>0</v>
      </c>
      <c r="IV289" s="1460">
        <f t="shared" ref="IV289:IV290" si="1822">IF(IV$12&lt;$AO289,0,IF($N289="MG",NT289,IF(IV$12&lt;=$AU289,$S289*IV$10/12,IF(IV$12&lt;$AU289,$S289*IV$10/12,IF(IV$12&gt;=$BF289,$S289*IV$10/12,IF(IV$12&gt;=$BE289,0,IF(IV$12&gt;=$BA289,$S289*IV$10/12,IF(IV$12&gt;=$AZ289,0,IF(IV$12&gt;=$AV289,$S289*IV$10/12,0)))))))))</f>
        <v>0</v>
      </c>
      <c r="IW289" s="1460">
        <f t="shared" ref="IW289:IW290" si="1823">IF(IW$12&lt;$AO289,0,IF($N289="MG",NU289,IF(IW$12&lt;=$AU289,$S289*IW$10/12,IF(IW$12&lt;$AU289,$S289*IW$10/12,IF(IW$12&gt;=$BF289,$S289*IW$10/12,IF(IW$12&gt;=$BE289,0,IF(IW$12&gt;=$BA289,$S289*IW$10/12,IF(IW$12&gt;=$AZ289,0,IF(IW$12&gt;=$AV289,$S289*IW$10/12,0)))))))))</f>
        <v>0</v>
      </c>
      <c r="IX289" s="1460">
        <f t="shared" ref="IX289:IX290" si="1824">IF(IX$12&lt;$AO289,0,IF($N289="MG",NV289,IF(IX$12&lt;=$AU289,$S289*IX$10/12,IF(IX$12&lt;$AU289,$S289*IX$10/12,IF(IX$12&gt;=$BF289,$S289*IX$10/12,IF(IX$12&gt;=$BE289,0,IF(IX$12&gt;=$BA289,$S289*IX$10/12,IF(IX$12&gt;=$AZ289,0,IF(IX$12&gt;=$AV289,$S289*IX$10/12,0)))))))))</f>
        <v>0</v>
      </c>
      <c r="IY289" s="1460">
        <f t="shared" ref="IY289:IY290" si="1825">IF(IY$12&lt;$AO289,0,IF($N289="MG",NW289,IF(IY$12&lt;=$AU289,$S289*IY$10/12,IF(IY$12&lt;$AU289,$S289*IY$10/12,IF(IY$12&gt;=$BF289,$S289*IY$10/12,IF(IY$12&gt;=$BE289,0,IF(IY$12&gt;=$BA289,$S289*IY$10/12,IF(IY$12&gt;=$AZ289,0,IF(IY$12&gt;=$AV289,$S289*IY$10/12,0)))))))))</f>
        <v>0</v>
      </c>
      <c r="IZ289" s="1460">
        <f t="shared" ref="IZ289:IZ290" si="1826">IF(IZ$12&lt;$AO289,0,IF($N289="MG",NX289,IF(IZ$12&lt;=$AU289,$S289*IZ$10/12,IF(IZ$12&lt;$AU289,$S289*IZ$10/12,IF(IZ$12&gt;=$BF289,$S289*IZ$10/12,IF(IZ$12&gt;=$BE289,0,IF(IZ$12&gt;=$BA289,$S289*IZ$10/12,IF(IZ$12&gt;=$AZ289,0,IF(IZ$12&gt;=$AV289,$S289*IZ$10/12,0)))))))))</f>
        <v>0</v>
      </c>
      <c r="JA289" s="1460">
        <f t="shared" ref="JA289:JA290" si="1827">IF(JA$12&lt;$AO289,0,IF($N289="MG",NY289,IF(JA$12&lt;=$AU289,$S289*JA$10/12,IF(JA$12&lt;$AU289,$S289*JA$10/12,IF(JA$12&gt;=$BF289,$S289*JA$10/12,IF(JA$12&gt;=$BE289,0,IF(JA$12&gt;=$BA289,$S289*JA$10/12,IF(JA$12&gt;=$AZ289,0,IF(JA$12&gt;=$AV289,$S289*JA$10/12,0)))))))))</f>
        <v>0</v>
      </c>
      <c r="JB289" s="1460">
        <f t="shared" ref="JB289:JB290" si="1828">IF(JB$12&lt;$AO289,0,IF($N289="MG",NZ289,IF(JB$12&lt;=$AU289,$S289*JB$10/12,IF(JB$12&lt;$AU289,$S289*JB$10/12,IF(JB$12&gt;=$BF289,$S289*JB$10/12,IF(JB$12&gt;=$BE289,0,IF(JB$12&gt;=$BA289,$S289*JB$10/12,IF(JB$12&gt;=$AZ289,0,IF(JB$12&gt;=$AV289,$S289*JB$10/12,0)))))))))</f>
        <v>0</v>
      </c>
      <c r="JC289" s="1460">
        <f t="shared" ref="JC289:JC290" si="1829">IF(JC$12&lt;$AO289,0,IF($N289="MG",OA289,IF(JC$12&lt;=$AU289,$S289*JC$10/12,IF(JC$12&lt;$AU289,$S289*JC$10/12,IF(JC$12&gt;=$BF289,$S289*JC$10/12,IF(JC$12&gt;=$BE289,0,IF(JC$12&gt;=$BA289,$S289*JC$10/12,IF(JC$12&gt;=$AZ289,0,IF(JC$12&gt;=$AV289,$S289*JC$10/12,0)))))))))</f>
        <v>0</v>
      </c>
      <c r="JD289" s="1460">
        <f t="shared" ref="JD289:JD290" si="1830">IF(JD$12&lt;$AO289,0,IF($N289="MG",OB289,IF(JD$12&lt;=$AU289,$S289*JD$10/12,IF(JD$12&lt;$AU289,$S289*JD$10/12,IF(JD$12&gt;=$BF289,$S289*JD$10/12,IF(JD$12&gt;=$BE289,0,IF(JD$12&gt;=$BA289,$S289*JD$10/12,IF(JD$12&gt;=$AZ289,0,IF(JD$12&gt;=$AV289,$S289*JD$10/12,0)))))))))</f>
        <v>0</v>
      </c>
      <c r="JE289" s="1460">
        <f t="shared" ref="JE289:JE290" si="1831">IF(JE$12&lt;$AO289,0,IF($N289="MG",OC289,IF(JE$12&lt;=$AU289,$S289*JE$10/12,IF(JE$12&lt;$AU289,$S289*JE$10/12,IF(JE$12&gt;=$BF289,$S289*JE$10/12,IF(JE$12&gt;=$BE289,0,IF(JE$12&gt;=$BA289,$S289*JE$10/12,IF(JE$12&gt;=$AZ289,0,IF(JE$12&gt;=$AV289,$S289*JE$10/12,0)))))))))</f>
        <v>0</v>
      </c>
      <c r="JF289" s="1460">
        <f t="shared" ref="JF289:JF290" si="1832">IF(JF$12&lt;$AO289,0,IF($N289="MG",OD289,IF(JF$12&lt;=$AU289,$S289*JF$10/12,IF(JF$12&lt;$AU289,$S289*JF$10/12,IF(JF$12&gt;=$BF289,$S289*JF$10/12,IF(JF$12&gt;=$BE289,0,IF(JF$12&gt;=$BA289,$S289*JF$10/12,IF(JF$12&gt;=$AZ289,0,IF(JF$12&gt;=$AV289,$S289*JF$10/12,0)))))))))</f>
        <v>0</v>
      </c>
      <c r="JG289" s="1460">
        <f t="shared" ref="JG289:JG290" si="1833">IF(JG$12&lt;$AO289,0,IF($N289="MG",OE289,IF(JG$12&lt;=$AU289,$S289*JG$10/12,IF(JG$12&lt;$AU289,$S289*JG$10/12,IF(JG$12&gt;=$BF289,$S289*JG$10/12,IF(JG$12&gt;=$BE289,0,IF(JG$12&gt;=$BA289,$S289*JG$10/12,IF(JG$12&gt;=$AZ289,0,IF(JG$12&gt;=$AV289,$S289*JG$10/12,0)))))))))</f>
        <v>0</v>
      </c>
      <c r="JH289" s="1460">
        <f t="shared" ref="JH289:JH290" si="1834">IF(JH$12&lt;$AO289,0,IF($N289="MG",OF289,IF(JH$12&lt;=$AU289,$S289*JH$10/12,IF(JH$12&lt;$AU289,$S289*JH$10/12,IF(JH$12&gt;=$BF289,$S289*JH$10/12,IF(JH$12&gt;=$BE289,0,IF(JH$12&gt;=$BA289,$S289*JH$10/12,IF(JH$12&gt;=$AZ289,0,IF(JH$12&gt;=$AV289,$S289*JH$10/12,0)))))))))</f>
        <v>0</v>
      </c>
      <c r="JI289" s="1460">
        <f t="shared" ref="JI289:JI290" si="1835">IF(JI$12&lt;$AO289,0,IF($N289="MG",OG289,IF(JI$12&lt;=$AU289,$S289*JI$10/12,IF(JI$12&lt;$AU289,$S289*JI$10/12,IF(JI$12&gt;=$BF289,$S289*JI$10/12,IF(JI$12&gt;=$BE289,0,IF(JI$12&gt;=$BA289,$S289*JI$10/12,IF(JI$12&gt;=$AZ289,0,IF(JI$12&gt;=$AV289,$S289*JI$10/12,0)))))))))</f>
        <v>0</v>
      </c>
      <c r="JJ289" s="1460">
        <f t="shared" ref="JJ289:JJ290" si="1836">IF(JJ$12&lt;$AO289,0,IF($N289="MG",OH289,IF(JJ$12&lt;=$AU289,$S289*JJ$10/12,IF(JJ$12&lt;$AU289,$S289*JJ$10/12,IF(JJ$12&gt;=$BF289,$S289*JJ$10/12,IF(JJ$12&gt;=$BE289,0,IF(JJ$12&gt;=$BA289,$S289*JJ$10/12,IF(JJ$12&gt;=$AZ289,0,IF(JJ$12&gt;=$AV289,$S289*JJ$10/12,0)))))))))</f>
        <v>0</v>
      </c>
      <c r="JK289" s="1460">
        <f t="shared" ref="JK289:JK290" si="1837">IF(JK$12&lt;$AO289,0,IF($N289="MG",OI289,IF(JK$12&lt;=$AU289,$S289*JK$10/12,IF(JK$12&lt;$AU289,$S289*JK$10/12,IF(JK$12&gt;=$BF289,$S289*JK$10/12,IF(JK$12&gt;=$BE289,0,IF(JK$12&gt;=$BA289,$S289*JK$10/12,IF(JK$12&gt;=$AZ289,0,IF(JK$12&gt;=$AV289,$S289*JK$10/12,0)))))))))</f>
        <v>0</v>
      </c>
      <c r="JL289" s="1460">
        <f t="shared" ref="JL289:JL290" si="1838">IF(JL$12&lt;$AO289,0,IF($N289="MG",OJ289,IF(JL$12&lt;=$AU289,$S289*JL$10/12,IF(JL$12&lt;$AU289,$S289*JL$10/12,IF(JL$12&gt;=$BF289,$S289*JL$10/12,IF(JL$12&gt;=$BE289,0,IF(JL$12&gt;=$BA289,$S289*JL$10/12,IF(JL$12&gt;=$AZ289,0,IF(JL$12&gt;=$AV289,$S289*JL$10/12,0)))))))))</f>
        <v>0</v>
      </c>
      <c r="JM289" s="1460">
        <f t="shared" ref="JM289:JM290" si="1839">IF(JM$12&lt;$AO289,0,IF($N289="MG",OK289,IF(JM$12&lt;=$AU289,$S289*JM$10/12,IF(JM$12&lt;$AU289,$S289*JM$10/12,IF(JM$12&gt;=$BF289,$S289*JM$10/12,IF(JM$12&gt;=$BE289,0,IF(JM$12&gt;=$BA289,$S289*JM$10/12,IF(JM$12&gt;=$AZ289,0,IF(JM$12&gt;=$AV289,$S289*JM$10/12,0)))))))))</f>
        <v>0</v>
      </c>
      <c r="JN289" s="1460">
        <f t="shared" ref="JN289:JN290" si="1840">IF(JN$12&lt;$AO289,0,IF($N289="MG",OL289,IF(JN$12&lt;=$AU289,$S289*JN$10/12,IF(JN$12&lt;$AU289,$S289*JN$10/12,IF(JN$12&gt;=$BF289,$S289*JN$10/12,IF(JN$12&gt;=$BE289,0,IF(JN$12&gt;=$BA289,$S289*JN$10/12,IF(JN$12&gt;=$AZ289,0,IF(JN$12&gt;=$AV289,$S289*JN$10/12,0)))))))))</f>
        <v>0</v>
      </c>
      <c r="JO289" s="1460">
        <f t="shared" ref="JO289:JO290" si="1841">IF(JO$12&lt;$AO289,0,IF($N289="MG",OM289,IF(JO$12&lt;=$AU289,$S289*JO$10/12,IF(JO$12&lt;$AU289,$S289*JO$10/12,IF(JO$12&gt;=$BF289,$S289*JO$10/12,IF(JO$12&gt;=$BE289,0,IF(JO$12&gt;=$BA289,$S289*JO$10/12,IF(JO$12&gt;=$AZ289,0,IF(JO$12&gt;=$AV289,$S289*JO$10/12,0)))))))))</f>
        <v>0</v>
      </c>
      <c r="JP289" s="1460">
        <f t="shared" ref="JP289:JP290" si="1842">IF(JP$12&lt;$AO289,0,IF($N289="MG",ON289,IF(JP$12&lt;=$AU289,$S289*JP$10/12,IF(JP$12&lt;$AU289,$S289*JP$10/12,IF(JP$12&gt;=$BF289,$S289*JP$10/12,IF(JP$12&gt;=$BE289,0,IF(JP$12&gt;=$BA289,$S289*JP$10/12,IF(JP$12&gt;=$AZ289,0,IF(JP$12&gt;=$AV289,$S289*JP$10/12,0)))))))))</f>
        <v>0</v>
      </c>
      <c r="JQ289" s="1460">
        <f t="shared" ref="JQ289:JQ290" si="1843">IF(JQ$12&lt;$AO289,0,IF($N289="MG",OO289,IF(JQ$12&lt;=$AU289,$S289*JQ$10/12,IF(JQ$12&lt;$AU289,$S289*JQ$10/12,IF(JQ$12&gt;=$BF289,$S289*JQ$10/12,IF(JQ$12&gt;=$BE289,0,IF(JQ$12&gt;=$BA289,$S289*JQ$10/12,IF(JQ$12&gt;=$AZ289,0,IF(JQ$12&gt;=$AV289,$S289*JQ$10/12,0)))))))))</f>
        <v>0</v>
      </c>
      <c r="JR289" s="1460">
        <f t="shared" ref="JR289:JR290" si="1844">IF(JR$12&lt;$AO289,0,IF($N289="MG",OP289,IF(JR$12&lt;=$AU289,$S289*JR$10/12,IF(JR$12&lt;$AU289,$S289*JR$10/12,IF(JR$12&gt;=$BF289,$S289*JR$10/12,IF(JR$12&gt;=$BE289,0,IF(JR$12&gt;=$BA289,$S289*JR$10/12,IF(JR$12&gt;=$AZ289,0,IF(JR$12&gt;=$AV289,$S289*JR$10/12,0)))))))))</f>
        <v>0</v>
      </c>
      <c r="JS289" s="1460">
        <f t="shared" ref="JS289:JS290" si="1845">IF(JS$12&lt;$AO289,0,IF($N289="MG",OQ289,IF(JS$12&lt;=$AU289,$S289*JS$10/12,IF(JS$12&lt;$AU289,$S289*JS$10/12,IF(JS$12&gt;=$BF289,$S289*JS$10/12,IF(JS$12&gt;=$BE289,0,IF(JS$12&gt;=$BA289,$S289*JS$10/12,IF(JS$12&gt;=$AZ289,0,IF(JS$12&gt;=$AV289,$S289*JS$10/12,0)))))))))</f>
        <v>0</v>
      </c>
      <c r="JT289" s="1460">
        <f t="shared" ref="JT289:JT290" si="1846">IF(JT$12&lt;$AO289,0,IF($N289="MG",OR289,IF(JT$12&lt;=$AU289,$S289*JT$10/12,IF(JT$12&lt;$AU289,$S289*JT$10/12,IF(JT$12&gt;=$BF289,$S289*JT$10/12,IF(JT$12&gt;=$BE289,0,IF(JT$12&gt;=$BA289,$S289*JT$10/12,IF(JT$12&gt;=$AZ289,0,IF(JT$12&gt;=$AV289,$S289*JT$10/12,0)))))))))</f>
        <v>0</v>
      </c>
      <c r="JU289" s="1460">
        <f t="shared" ref="JU289:JU290" si="1847">IF(JU$12&lt;$AO289,0,IF($N289="MG",OS289,IF(JU$12&lt;=$AU289,$S289*JU$10/12,IF(JU$12&lt;$AU289,$S289*JU$10/12,IF(JU$12&gt;=$BF289,$S289*JU$10/12,IF(JU$12&gt;=$BE289,0,IF(JU$12&gt;=$BA289,$S289*JU$10/12,IF(JU$12&gt;=$AZ289,0,IF(JU$12&gt;=$AV289,$S289*JU$10/12,0)))))))))</f>
        <v>0</v>
      </c>
      <c r="JV289" s="1460">
        <f t="shared" ref="JV289:JV290" si="1848">IF(JV$12&lt;$AO289,0,IF($N289="MG",OT289,IF(JV$12&lt;=$AU289,$S289*JV$10/12,IF(JV$12&lt;$AU289,$S289*JV$10/12,IF(JV$12&gt;=$BF289,$S289*JV$10/12,IF(JV$12&gt;=$BE289,0,IF(JV$12&gt;=$BA289,$S289*JV$10/12,IF(JV$12&gt;=$AZ289,0,IF(JV$12&gt;=$AV289,$S289*JV$10/12,0)))))))))</f>
        <v>0</v>
      </c>
      <c r="JW289" s="1460">
        <f t="shared" ref="JW289:JW290" si="1849">IF(JW$12&lt;$AO289,0,IF($N289="MG",OU289,IF(JW$12&lt;=$AU289,$S289*JW$10/12,IF(JW$12&lt;$AU289,$S289*JW$10/12,IF(JW$12&gt;=$BF289,$S289*JW$10/12,IF(JW$12&gt;=$BE289,0,IF(JW$12&gt;=$BA289,$S289*JW$10/12,IF(JW$12&gt;=$AZ289,0,IF(JW$12&gt;=$AV289,$S289*JW$10/12,0)))))))))</f>
        <v>0</v>
      </c>
      <c r="JX289" s="1460">
        <f t="shared" ref="JX289:JX290" si="1850">IF(JX$12&lt;$AO289,0,IF($N289="MG",OV289,IF(JX$12&lt;=$AU289,$S289*JX$10/12,IF(JX$12&lt;$AU289,$S289*JX$10/12,IF(JX$12&gt;=$BF289,$S289*JX$10/12,IF(JX$12&gt;=$BE289,0,IF(JX$12&gt;=$BA289,$S289*JX$10/12,IF(JX$12&gt;=$AZ289,0,IF(JX$12&gt;=$AV289,$S289*JX$10/12,0)))))))))</f>
        <v>0</v>
      </c>
      <c r="JY289" s="1460">
        <f t="shared" ref="JY289:JY290" si="1851">IF(JY$12&lt;$AO289,0,IF($N289="MG",OW289,IF(JY$12&lt;=$AU289,$S289*JY$10/12,IF(JY$12&lt;$AU289,$S289*JY$10/12,IF(JY$12&gt;=$BF289,$S289*JY$10/12,IF(JY$12&gt;=$BE289,0,IF(JY$12&gt;=$BA289,$S289*JY$10/12,IF(JY$12&gt;=$AZ289,0,IF(JY$12&gt;=$AV289,$S289*JY$10/12,0)))))))))</f>
        <v>0</v>
      </c>
      <c r="JZ289" s="1460">
        <f t="shared" ref="JZ289:JZ290" si="1852">IF(JZ$12&lt;$AO289,0,IF($N289="MG",OX289,IF(JZ$12&lt;=$AU289,$S289*JZ$10/12,IF(JZ$12&lt;$AU289,$S289*JZ$10/12,IF(JZ$12&gt;=$BF289,$S289*JZ$10/12,IF(JZ$12&gt;=$BE289,0,IF(JZ$12&gt;=$BA289,$S289*JZ$10/12,IF(JZ$12&gt;=$AZ289,0,IF(JZ$12&gt;=$AV289,$S289*JZ$10/12,0)))))))))</f>
        <v>0</v>
      </c>
      <c r="KA289" s="1460">
        <f t="shared" ref="KA289:KA290" si="1853">IF(KA$12&lt;$AO289,0,IF($N289="MG",OY289,IF(KA$12&lt;=$AU289,$S289*KA$10/12,IF(KA$12&lt;$AU289,$S289*KA$10/12,IF(KA$12&gt;=$BF289,$S289*KA$10/12,IF(KA$12&gt;=$BE289,0,IF(KA$12&gt;=$BA289,$S289*KA$10/12,IF(KA$12&gt;=$AZ289,0,IF(KA$12&gt;=$AV289,$S289*KA$10/12,0)))))))))</f>
        <v>0</v>
      </c>
      <c r="KB289" s="1460">
        <f t="shared" ref="KB289:KB290" si="1854">IF(KB$12&lt;$AO289,0,IF($N289="MG",OZ289,IF(KB$12&lt;=$AU289,$S289*KB$10/12,IF(KB$12&lt;$AU289,$S289*KB$10/12,IF(KB$12&gt;=$BF289,$S289*KB$10/12,IF(KB$12&gt;=$BE289,0,IF(KB$12&gt;=$BA289,$S289*KB$10/12,IF(KB$12&gt;=$AZ289,0,IF(KB$12&gt;=$AV289,$S289*KB$10/12,0)))))))))</f>
        <v>0</v>
      </c>
      <c r="KC289" s="1460">
        <f t="shared" ref="KC289:KC290" si="1855">IF(KC$12&lt;$AO289,0,IF($N289="MG",PA289,IF(KC$12&lt;=$AU289,$S289*KC$10/12,IF(KC$12&lt;$AU289,$S289*KC$10/12,IF(KC$12&gt;=$BF289,$S289*KC$10/12,IF(KC$12&gt;=$BE289,0,IF(KC$12&gt;=$BA289,$S289*KC$10/12,IF(KC$12&gt;=$AZ289,0,IF(KC$12&gt;=$AV289,$S289*KC$10/12,0)))))))))</f>
        <v>0</v>
      </c>
      <c r="KD289" s="1460">
        <f t="shared" ref="KD289:KD290" si="1856">IF(KD$12&lt;$AO289,0,IF($N289="MG",PB289,IF(KD$12&lt;=$AU289,$S289*KD$10/12,IF(KD$12&lt;$AU289,$S289*KD$10/12,IF(KD$12&gt;=$BF289,$S289*KD$10/12,IF(KD$12&gt;=$BE289,0,IF(KD$12&gt;=$BA289,$S289*KD$10/12,IF(KD$12&gt;=$AZ289,0,IF(KD$12&gt;=$AV289,$S289*KD$10/12,0)))))))))</f>
        <v>0</v>
      </c>
      <c r="KE289" s="1460">
        <f t="shared" ref="KE289:KE290" si="1857">IF(KE$12&lt;$AO289,0,IF($N289="MG",PC289,IF(KE$12&lt;=$AU289,$S289*KE$10/12,IF(KE$12&lt;$AU289,$S289*KE$10/12,IF(KE$12&gt;=$BF289,$S289*KE$10/12,IF(KE$12&gt;=$BE289,0,IF(KE$12&gt;=$BA289,$S289*KE$10/12,IF(KE$12&gt;=$AZ289,0,IF(KE$12&gt;=$AV289,$S289*KE$10/12,0)))))))))</f>
        <v>0</v>
      </c>
      <c r="KF289" s="1460">
        <f t="shared" ref="KF289:KF290" si="1858">IF(KF$12&lt;$AO289,0,IF($N289="MG",PD289,IF(KF$12&lt;=$AU289,$S289*KF$10/12,IF(KF$12&lt;$AU289,$S289*KF$10/12,IF(KF$12&gt;=$BF289,$S289*KF$10/12,IF(KF$12&gt;=$BE289,0,IF(KF$12&gt;=$BA289,$S289*KF$10/12,IF(KF$12&gt;=$AZ289,0,IF(KF$12&gt;=$AV289,$S289*KF$10/12,0)))))))))</f>
        <v>0</v>
      </c>
      <c r="KG289" s="1460">
        <f t="shared" ref="KG289:KG290" si="1859">IF(KG$12&lt;$AO289,0,IF($N289="MG",PE289,IF(KG$12&lt;=$AU289,$S289*KG$10/12,IF(KG$12&lt;$AU289,$S289*KG$10/12,IF(KG$12&gt;=$BF289,$S289*KG$10/12,IF(KG$12&gt;=$BE289,0,IF(KG$12&gt;=$BA289,$S289*KG$10/12,IF(KG$12&gt;=$AZ289,0,IF(KG$12&gt;=$AV289,$S289*KG$10/12,0)))))))))</f>
        <v>0</v>
      </c>
      <c r="KH289" s="1460">
        <f t="shared" ref="KH289:KH290" si="1860">IF(KH$12&lt;$AO289,0,IF($N289="MG",PF289,IF(KH$12&lt;=$AU289,$S289*KH$10/12,IF(KH$12&lt;$AU289,$S289*KH$10/12,IF(KH$12&gt;=$BF289,$S289*KH$10/12,IF(KH$12&gt;=$BE289,0,IF(KH$12&gt;=$BA289,$S289*KH$10/12,IF(KH$12&gt;=$AZ289,0,IF(KH$12&gt;=$AV289,$S289*KH$10/12,0)))))))))</f>
        <v>0</v>
      </c>
      <c r="KI289" s="1460">
        <f t="shared" ref="KI289:KI290" si="1861">IF(KI$12&lt;$AO289,0,IF($N289="MG",PG289,IF(KI$12&lt;=$AU289,$S289*KI$10/12,IF(KI$12&lt;$AU289,$S289*KI$10/12,IF(KI$12&gt;=$BF289,$S289*KI$10/12,IF(KI$12&gt;=$BE289,0,IF(KI$12&gt;=$BA289,$S289*KI$10/12,IF(KI$12&gt;=$AZ289,0,IF(KI$12&gt;=$AV289,$S289*KI$10/12,0)))))))))</f>
        <v>0</v>
      </c>
      <c r="KJ289" s="1460">
        <f t="shared" ref="KJ289:KJ290" si="1862">IF(KJ$12&lt;$AO289,0,IF($N289="MG",PH289,IF(KJ$12&lt;=$AU289,$S289*KJ$10/12,IF(KJ$12&lt;$AU289,$S289*KJ$10/12,IF(KJ$12&gt;=$BF289,$S289*KJ$10/12,IF(KJ$12&gt;=$BE289,0,IF(KJ$12&gt;=$BA289,$S289*KJ$10/12,IF(KJ$12&gt;=$AZ289,0,IF(KJ$12&gt;=$AV289,$S289*KJ$10/12,0)))))))))</f>
        <v>0</v>
      </c>
      <c r="KK289" s="1460">
        <f t="shared" ref="KK289:KK290" si="1863">IF(KK$12&lt;$AO289,0,IF($N289="MG",PI289,IF(KK$12&lt;=$AU289,$S289*KK$10/12,IF(KK$12&lt;$AU289,$S289*KK$10/12,IF(KK$12&gt;=$BF289,$S289*KK$10/12,IF(KK$12&gt;=$BE289,0,IF(KK$12&gt;=$BA289,$S289*KK$10/12,IF(KK$12&gt;=$AZ289,0,IF(KK$12&gt;=$AV289,$S289*KK$10/12,0)))))))))</f>
        <v>0</v>
      </c>
      <c r="KL289" s="1460">
        <f t="shared" ref="KL289:KL290" si="1864">IF(KL$12&lt;$AO289,0,IF($N289="MG",PJ289,IF(KL$12&lt;=$AU289,$S289*KL$10/12,IF(KL$12&lt;$AU289,$S289*KL$10/12,IF(KL$12&gt;=$BF289,$S289*KL$10/12,IF(KL$12&gt;=$BE289,0,IF(KL$12&gt;=$BA289,$S289*KL$10/12,IF(KL$12&gt;=$AZ289,0,IF(KL$12&gt;=$AV289,$S289*KL$10/12,0)))))))))</f>
        <v>0</v>
      </c>
      <c r="KM289" s="1460">
        <f t="shared" ref="KM289:KM290" si="1865">IF(KM$12&lt;$AO289,0,IF($N289="MG",PK289,IF(KM$12&lt;=$AU289,$S289*KM$10/12,IF(KM$12&lt;$AU289,$S289*KM$10/12,IF(KM$12&gt;=$BF289,$S289*KM$10/12,IF(KM$12&gt;=$BE289,0,IF(KM$12&gt;=$BA289,$S289*KM$10/12,IF(KM$12&gt;=$AZ289,0,IF(KM$12&gt;=$AV289,$S289*KM$10/12,0)))))))))</f>
        <v>0</v>
      </c>
      <c r="KN289" s="1460">
        <f t="shared" ref="KN289:KN290" si="1866">IF(KN$12&lt;$AO289,0,IF($N289="MG",PL289,IF(KN$12&lt;=$AU289,$S289*KN$10/12,IF(KN$12&lt;$AU289,$S289*KN$10/12,IF(KN$12&gt;=$BF289,$S289*KN$10/12,IF(KN$12&gt;=$BE289,0,IF(KN$12&gt;=$BA289,$S289*KN$10/12,IF(KN$12&gt;=$AZ289,0,IF(KN$12&gt;=$AV289,$S289*KN$10/12,0)))))))))</f>
        <v>0</v>
      </c>
      <c r="KO289" s="1460">
        <f t="shared" ref="KO289:KO290" si="1867">IF(KO$12&lt;$AO289,0,IF($N289="MG",PM289,IF(KO$12&lt;=$AU289,$S289*KO$10/12,IF(KO$12&lt;$AU289,$S289*KO$10/12,IF(KO$12&gt;=$BF289,$S289*KO$10/12,IF(KO$12&gt;=$BE289,0,IF(KO$12&gt;=$BA289,$S289*KO$10/12,IF(KO$12&gt;=$AZ289,0,IF(KO$12&gt;=$AV289,$S289*KO$10/12,0)))))))))</f>
        <v>0</v>
      </c>
      <c r="KP289" s="1460">
        <f t="shared" ref="KP289:KP290" si="1868">IF(KP$12&lt;$AO289,0,IF($N289="MG",PN289,IF(KP$12&lt;=$AU289,$S289*KP$10/12,IF(KP$12&lt;$AU289,$S289*KP$10/12,IF(KP$12&gt;=$BF289,$S289*KP$10/12,IF(KP$12&gt;=$BE289,0,IF(KP$12&gt;=$BA289,$S289*KP$10/12,IF(KP$12&gt;=$AZ289,0,IF(KP$12&gt;=$AV289,$S289*KP$10/12,0)))))))))</f>
        <v>0</v>
      </c>
      <c r="KQ289" s="1460">
        <f t="shared" ref="KQ289:KQ290" si="1869">IF(KQ$12&lt;$AO289,0,IF($N289="MG",PO289,IF(KQ$12&lt;=$AU289,$S289*KQ$10/12,IF(KQ$12&lt;$AU289,$S289*KQ$10/12,IF(KQ$12&gt;=$BF289,$S289*KQ$10/12,IF(KQ$12&gt;=$BE289,0,IF(KQ$12&gt;=$BA289,$S289*KQ$10/12,IF(KQ$12&gt;=$AZ289,0,IF(KQ$12&gt;=$AV289,$S289*KQ$10/12,0)))))))))</f>
        <v>0</v>
      </c>
      <c r="KR289" s="1460">
        <f t="shared" ref="KR289:KR290" si="1870">IF(KR$12&lt;$AO289,0,IF($N289="MG",PP289,IF(KR$12&lt;=$AU289,$S289*KR$10/12,IF(KR$12&lt;$AU289,$S289*KR$10/12,IF(KR$12&gt;=$BF289,$S289*KR$10/12,IF(KR$12&gt;=$BE289,0,IF(KR$12&gt;=$BA289,$S289*KR$10/12,IF(KR$12&gt;=$AZ289,0,IF(KR$12&gt;=$AV289,$S289*KR$10/12,0)))))))))</f>
        <v>0</v>
      </c>
      <c r="KS289" s="1460">
        <f t="shared" ref="KS289:KS290" si="1871">IF(KS$12&lt;$AO289,0,IF($N289="MG",PQ289,IF(KS$12&lt;=$AU289,$S289*KS$10/12,IF(KS$12&lt;$AU289,$S289*KS$10/12,IF(KS$12&gt;=$BF289,$S289*KS$10/12,IF(KS$12&gt;=$BE289,0,IF(KS$12&gt;=$BA289,$S289*KS$10/12,IF(KS$12&gt;=$AZ289,0,IF(KS$12&gt;=$AV289,$S289*KS$10/12,0)))))))))</f>
        <v>0</v>
      </c>
      <c r="KT289" s="1460">
        <f t="shared" ref="KT289:KT290" si="1872">IF(KT$12&lt;$AO289,0,IF($N289="MG",PR289,IF(KT$12&lt;=$AU289,$S289*KT$10/12,IF(KT$12&lt;$AU289,$S289*KT$10/12,IF(KT$12&gt;=$BF289,$S289*KT$10/12,IF(KT$12&gt;=$BE289,0,IF(KT$12&gt;=$BA289,$S289*KT$10/12,IF(KT$12&gt;=$AZ289,0,IF(KT$12&gt;=$AV289,$S289*KT$10/12,0)))))))))</f>
        <v>0</v>
      </c>
      <c r="KU289" s="1460">
        <f t="shared" ref="KU289:KU290" si="1873">IF(KU$12&lt;$AO289,0,IF($N289="MG",PS289,IF(KU$12&lt;=$AU289,$S289*KU$10/12,IF(KU$12&lt;$AU289,$S289*KU$10/12,IF(KU$12&gt;=$BF289,$S289*KU$10/12,IF(KU$12&gt;=$BE289,0,IF(KU$12&gt;=$BA289,$S289*KU$10/12,IF(KU$12&gt;=$AZ289,0,IF(KU$12&gt;=$AV289,$S289*KU$10/12,0)))))))))</f>
        <v>0</v>
      </c>
      <c r="KV289" s="1460">
        <f t="shared" ref="KV289:KV290" si="1874">IF(KV$12&lt;$AO289,0,IF($N289="MG",PT289,IF(KV$12&lt;=$AU289,$S289*KV$10/12,IF(KV$12&lt;$AU289,$S289*KV$10/12,IF(KV$12&gt;=$BF289,$S289*KV$10/12,IF(KV$12&gt;=$BE289,0,IF(KV$12&gt;=$BA289,$S289*KV$10/12,IF(KV$12&gt;=$AZ289,0,IF(KV$12&gt;=$AV289,$S289*KV$10/12,0)))))))))</f>
        <v>0</v>
      </c>
      <c r="KW289" s="1460">
        <f t="shared" ref="KW289:KW290" si="1875">IF(KW$12&lt;$AO289,0,IF($N289="MG",PU289,IF(KW$12&lt;=$AU289,$S289*KW$10/12,IF(KW$12&lt;$AU289,$S289*KW$10/12,IF(KW$12&gt;=$BF289,$S289*KW$10/12,IF(KW$12&gt;=$BE289,0,IF(KW$12&gt;=$BA289,$S289*KW$10/12,IF(KW$12&gt;=$AZ289,0,IF(KW$12&gt;=$AV289,$S289*KW$10/12,0)))))))))</f>
        <v>0</v>
      </c>
      <c r="KX289" s="1460">
        <f t="shared" ref="KX289:KX290" si="1876">IF(KX$12&lt;$AO289,0,IF($N289="MG",PV289,IF(KX$12&lt;=$AU289,$S289*KX$10/12,IF(KX$12&lt;$AU289,$S289*KX$10/12,IF(KX$12&gt;=$BF289,$S289*KX$10/12,IF(KX$12&gt;=$BE289,0,IF(KX$12&gt;=$BA289,$S289*KX$10/12,IF(KX$12&gt;=$AZ289,0,IF(KX$12&gt;=$AV289,$S289*KX$10/12,0)))))))))</f>
        <v>0</v>
      </c>
      <c r="KY289" s="1460">
        <f t="shared" ref="KY289:KY290" si="1877">IF(KY$12&lt;$AO289,0,IF($N289="MG",PW289,IF(KY$12&lt;=$AU289,$S289*KY$10/12,IF(KY$12&lt;$AU289,$S289*KY$10/12,IF(KY$12&gt;=$BF289,$S289*KY$10/12,IF(KY$12&gt;=$BE289,0,IF(KY$12&gt;=$BA289,$S289*KY$10/12,IF(KY$12&gt;=$AZ289,0,IF(KY$12&gt;=$AV289,$S289*KY$10/12,0)))))))))</f>
        <v>0</v>
      </c>
      <c r="KZ289" s="1460">
        <f t="shared" ref="KZ289:KZ290" si="1878">IF(KZ$12&lt;$AO289,0,IF($N289="MG",PX289,IF(KZ$12&lt;=$AU289,$S289*KZ$10/12,IF(KZ$12&lt;$AU289,$S289*KZ$10/12,IF(KZ$12&gt;=$BF289,$S289*KZ$10/12,IF(KZ$12&gt;=$BE289,0,IF(KZ$12&gt;=$BA289,$S289*KZ$10/12,IF(KZ$12&gt;=$AZ289,0,IF(KZ$12&gt;=$AV289,$S289*KZ$10/12,0)))))))))</f>
        <v>0</v>
      </c>
      <c r="LA289" s="1460">
        <f t="shared" ref="LA289:LA290" si="1879">IF(LA$12&lt;$AO289,0,IF($N289="MG",PY289,IF(LA$12&lt;=$AU289,$S289*LA$10/12,IF(LA$12&lt;$AU289,$S289*LA$10/12,IF(LA$12&gt;=$BF289,$S289*LA$10/12,IF(LA$12&gt;=$BE289,0,IF(LA$12&gt;=$BA289,$S289*LA$10/12,IF(LA$12&gt;=$AZ289,0,IF(LA$12&gt;=$AV289,$S289*LA$10/12,0)))))))))</f>
        <v>0</v>
      </c>
      <c r="LB289" s="1460">
        <f t="shared" ref="LB289:LB290" si="1880">IF(LB$12&lt;$AO289,0,IF($N289="MG",PZ289,IF(LB$12&lt;=$AU289,$S289*LB$10/12,IF(LB$12&lt;$AU289,$S289*LB$10/12,IF(LB$12&gt;=$BF289,$S289*LB$10/12,IF(LB$12&gt;=$BE289,0,IF(LB$12&gt;=$BA289,$S289*LB$10/12,IF(LB$12&gt;=$AZ289,0,IF(LB$12&gt;=$AV289,$S289*LB$10/12,0)))))))))</f>
        <v>0</v>
      </c>
      <c r="LC289" s="1460">
        <f t="shared" ref="LC289:LC290" si="1881">IF(LC$12&lt;$AO289,0,IF($N289="MG",QA289,IF(LC$12&lt;=$AU289,$S289*LC$10/12,IF(LC$12&lt;$AU289,$S289*LC$10/12,IF(LC$12&gt;=$BF289,$S289*LC$10/12,IF(LC$12&gt;=$BE289,0,IF(LC$12&gt;=$BA289,$S289*LC$10/12,IF(LC$12&gt;=$AZ289,0,IF(LC$12&gt;=$AV289,$S289*LC$10/12,0)))))))))</f>
        <v>0</v>
      </c>
      <c r="LD289" s="1460">
        <f t="shared" ref="LD289:LD290" si="1882">IF(LD$12&lt;$AO289,0,IF($N289="MG",QB289,IF(LD$12&lt;=$AU289,$S289*LD$10/12,IF(LD$12&lt;$AU289,$S289*LD$10/12,IF(LD$12&gt;=$BF289,$S289*LD$10/12,IF(LD$12&gt;=$BE289,0,IF(LD$12&gt;=$BA289,$S289*LD$10/12,IF(LD$12&gt;=$AZ289,0,IF(LD$12&gt;=$AV289,$S289*LD$10/12,0)))))))))</f>
        <v>0</v>
      </c>
      <c r="LE289" s="1460">
        <f t="shared" ref="LE289:LE290" si="1883">IF(LE$12&lt;$AO289,0,IF($N289="MG",QC289,IF(LE$12&lt;=$AU289,$S289*LE$10/12,IF(LE$12&lt;$AU289,$S289*LE$10/12,IF(LE$12&gt;=$BF289,$S289*LE$10/12,IF(LE$12&gt;=$BE289,0,IF(LE$12&gt;=$BA289,$S289*LE$10/12,IF(LE$12&gt;=$AZ289,0,IF(LE$12&gt;=$AV289,$S289*LE$10/12,0)))))))))</f>
        <v>0</v>
      </c>
      <c r="LF289" s="1460">
        <f t="shared" ref="LF289:LF290" si="1884">IF(LF$12&lt;$AO289,0,IF($N289="MG",QD289,IF(LF$12&lt;=$AU289,$S289*LF$10/12,IF(LF$12&lt;$AU289,$S289*LF$10/12,IF(LF$12&gt;=$BF289,$S289*LF$10/12,IF(LF$12&gt;=$BE289,0,IF(LF$12&gt;=$BA289,$S289*LF$10/12,IF(LF$12&gt;=$AZ289,0,IF(LF$12&gt;=$AV289,$S289*LF$10/12,0)))))))))</f>
        <v>0</v>
      </c>
      <c r="LG289" s="1460">
        <f t="shared" ref="LG289:LG290" si="1885">IF(LG$12&lt;$AO289,0,IF($N289="MG",QE289,IF(LG$12&lt;=$AU289,$S289*LG$10/12,IF(LG$12&lt;$AU289,$S289*LG$10/12,IF(LG$12&gt;=$BF289,$S289*LG$10/12,IF(LG$12&gt;=$BE289,0,IF(LG$12&gt;=$BA289,$S289*LG$10/12,IF(LG$12&gt;=$AZ289,0,IF(LG$12&gt;=$AV289,$S289*LG$10/12,0)))))))))</f>
        <v>0</v>
      </c>
      <c r="LH289" s="1460">
        <f t="shared" ref="LH289:LH290" si="1886">IF(LH$12&lt;$AO289,0,IF($N289="MG",QF289,IF(LH$12&lt;=$AU289,$S289*LH$10/12,IF(LH$12&lt;$AU289,$S289*LH$10/12,IF(LH$12&gt;=$BF289,$S289*LH$10/12,IF(LH$12&gt;=$BE289,0,IF(LH$12&gt;=$BA289,$S289*LH$10/12,IF(LH$12&gt;=$AZ289,0,IF(LH$12&gt;=$AV289,$S289*LH$10/12,0)))))))))</f>
        <v>0</v>
      </c>
      <c r="LI289" s="1460">
        <f t="shared" ref="LI289:LI290" si="1887">IF(LI$12&lt;$AO289,0,IF($N289="MG",QG289,IF(LI$12&lt;=$AU289,$S289*LI$10/12,IF(LI$12&lt;$AU289,$S289*LI$10/12,IF(LI$12&gt;=$BF289,$S289*LI$10/12,IF(LI$12&gt;=$BE289,0,IF(LI$12&gt;=$BA289,$S289*LI$10/12,IF(LI$12&gt;=$AZ289,0,IF(LI$12&gt;=$AV289,$S289*LI$10/12,0)))))))))</f>
        <v>0</v>
      </c>
      <c r="LJ289" s="1460">
        <f t="shared" ref="LJ289:LJ290" si="1888">IF(LJ$12&lt;$AO289,0,IF($N289="MG",QH289,IF(LJ$12&lt;=$AU289,$S289*LJ$10/12,IF(LJ$12&lt;$AU289,$S289*LJ$10/12,IF(LJ$12&gt;=$BF289,$S289*LJ$10/12,IF(LJ$12&gt;=$BE289,0,IF(LJ$12&gt;=$BA289,$S289*LJ$10/12,IF(LJ$12&gt;=$AZ289,0,IF(LJ$12&gt;=$AV289,$S289*LJ$10/12,0)))))))))</f>
        <v>0</v>
      </c>
      <c r="LK289" s="1460">
        <f t="shared" ref="LK289:LK290" si="1889">IF(LK$12&lt;$AO289,0,IF($N289="MG",QI289,IF(LK$12&lt;=$AU289,$S289*LK$10/12,IF(LK$12&lt;$AU289,$S289*LK$10/12,IF(LK$12&gt;=$BF289,$S289*LK$10/12,IF(LK$12&gt;=$BE289,0,IF(LK$12&gt;=$BA289,$S289*LK$10/12,IF(LK$12&gt;=$AZ289,0,IF(LK$12&gt;=$AV289,$S289*LK$10/12,0)))))))))</f>
        <v>0</v>
      </c>
      <c r="LL289" s="1460">
        <f t="shared" ref="LL289:LL290" si="1890">IF(LL$12&lt;$AO289,0,IF($N289="MG",QJ289,IF(LL$12&lt;=$AU289,$S289*LL$10/12,IF(LL$12&lt;$AU289,$S289*LL$10/12,IF(LL$12&gt;=$BF289,$S289*LL$10/12,IF(LL$12&gt;=$BE289,0,IF(LL$12&gt;=$BA289,$S289*LL$10/12,IF(LL$12&gt;=$AZ289,0,IF(LL$12&gt;=$AV289,$S289*LL$10/12,0)))))))))</f>
        <v>0</v>
      </c>
      <c r="LM289" s="1460">
        <f t="shared" ref="LM289:LM290" si="1891">IF(LM$12&lt;$AO289,0,IF($N289="MG",QK289,IF(LM$12&lt;=$AU289,$S289*LM$10/12,IF(LM$12&lt;$AU289,$S289*LM$10/12,IF(LM$12&gt;=$BF289,$S289*LM$10/12,IF(LM$12&gt;=$BE289,0,IF(LM$12&gt;=$BA289,$S289*LM$10/12,IF(LM$12&gt;=$AZ289,0,IF(LM$12&gt;=$AV289,$S289*LM$10/12,0)))))))))</f>
        <v>0</v>
      </c>
      <c r="LN289" s="1460">
        <f t="shared" ref="LN289:LN290" si="1892">IF(LN$12&lt;$AO289,0,IF($N289="MG",QL289,IF(LN$12&lt;=$AU289,$S289*LN$10/12,IF(LN$12&lt;$AU289,$S289*LN$10/12,IF(LN$12&gt;=$BF289,$S289*LN$10/12,IF(LN$12&gt;=$BE289,0,IF(LN$12&gt;=$BA289,$S289*LN$10/12,IF(LN$12&gt;=$AZ289,0,IF(LN$12&gt;=$AV289,$S289*LN$10/12,0)))))))))</f>
        <v>0</v>
      </c>
      <c r="LO289" s="1460">
        <f t="shared" ref="LO289:LO290" si="1893">IF(LO$12&lt;$AO289,0,IF($N289="MG",QM289,IF(LO$12&lt;=$AU289,$S289*LO$10/12,IF(LO$12&lt;$AU289,$S289*LO$10/12,IF(LO$12&gt;=$BF289,$S289*LO$10/12,IF(LO$12&gt;=$BE289,0,IF(LO$12&gt;=$BA289,$S289*LO$10/12,IF(LO$12&gt;=$AZ289,0,IF(LO$12&gt;=$AV289,$S289*LO$10/12,0)))))))))</f>
        <v>0</v>
      </c>
      <c r="LP289" s="1460">
        <f t="shared" ref="LP289:LP290" si="1894">IF(LP$12&lt;$AO289,0,IF($N289="MG",QN289,IF(LP$12&lt;=$AU289,$S289*LP$10/12,IF(LP$12&lt;$AU289,$S289*LP$10/12,IF(LP$12&gt;=$BF289,$S289*LP$10/12,IF(LP$12&gt;=$BE289,0,IF(LP$12&gt;=$BA289,$S289*LP$10/12,IF(LP$12&gt;=$AZ289,0,IF(LP$12&gt;=$AV289,$S289*LP$10/12,0)))))))))</f>
        <v>0</v>
      </c>
      <c r="LQ289" s="1460">
        <f t="shared" ref="LQ289:LQ290" si="1895">IF(LQ$12&lt;$AO289,0,IF($N289="MG",QO289,IF(LQ$12&lt;=$AU289,$S289*LQ$10/12,IF(LQ$12&lt;$AU289,$S289*LQ$10/12,IF(LQ$12&gt;=$BF289,$S289*LQ$10/12,IF(LQ$12&gt;=$BE289,0,IF(LQ$12&gt;=$BA289,$S289*LQ$10/12,IF(LQ$12&gt;=$AZ289,0,IF(LQ$12&gt;=$AV289,$S289*LQ$10/12,0)))))))))</f>
        <v>0</v>
      </c>
      <c r="LR289" s="1460">
        <f t="shared" ref="LR289:LR290" si="1896">IF(LR$12&lt;$AO289,0,IF($N289="MG",QP289,IF(LR$12&lt;=$AU289,$S289*LR$10/12,IF(LR$12&lt;$AU289,$S289*LR$10/12,IF(LR$12&gt;=$BF289,$S289*LR$10/12,IF(LR$12&gt;=$BE289,0,IF(LR$12&gt;=$BA289,$S289*LR$10/12,IF(LR$12&gt;=$AZ289,0,IF(LR$12&gt;=$AV289,$S289*LR$10/12,0)))))))))</f>
        <v>0</v>
      </c>
      <c r="LS289" s="1460">
        <f t="shared" ref="LS289:LS290" si="1897">IF(LS$12&lt;$AO289,0,IF($N289="MG",QQ289,IF(LS$12&lt;=$AU289,$S289*LS$10/12,IF(LS$12&lt;$AU289,$S289*LS$10/12,IF(LS$12&gt;=$BF289,$S289*LS$10/12,IF(LS$12&gt;=$BE289,0,IF(LS$12&gt;=$BA289,$S289*LS$10/12,IF(LS$12&gt;=$AZ289,0,IF(LS$12&gt;=$AV289,$S289*LS$10/12,0)))))))))</f>
        <v>0</v>
      </c>
      <c r="LW289" s="1467">
        <f t="shared" ref="LW289" si="1898">IFERROR(IF($AE289="v",INDEX($MB$8:$QQ$8,1,AO289),MAX(0,+$MB$8-(S289/D289))),0)</f>
        <v>0</v>
      </c>
      <c r="LX289" s="1467">
        <f t="shared" ref="LX289" si="1899">IFERROR(INDEX($MB$8:$QQ$8,1,AV289),$QQ$8)</f>
        <v>0</v>
      </c>
      <c r="LY289" s="1467">
        <f t="shared" ref="LY289" si="1900">IFERROR(INDEX($MB$8:$QQ$8,1,BA289),$QQ$8)</f>
        <v>0</v>
      </c>
      <c r="LZ289" s="1467">
        <f t="shared" ref="LZ289" si="1901">IFERROR(INDEX($MB$8:$QQ$8,1,BF289),$QQ$8)</f>
        <v>0</v>
      </c>
      <c r="MA289" s="1506"/>
      <c r="MB289" s="1460">
        <f t="shared" ref="MB289" si="1902">IF(AE289="v",0,IF(MB$12&lt;$AU289,$S289/12,IF(MB$12&gt;$AV289,$S289/12,0)))</f>
        <v>0</v>
      </c>
      <c r="MC289" s="1460">
        <f t="shared" ref="MC289:MR289" si="1903">IF(MC$12&lt;$AO289,0,IF(MC$12&lt;=$AU289,(MC$8-$LW289)*$D289/12,IF(MC$12&gt;=$BF289,(MC$8-$LZ289)*$D289/12,IF(MC$12&gt;=$BE289,0,IF(MC$12&gt;=$BA289,(MC$8-$LY289)*$D289/12,IF(MC$12&gt;=$AZ289,0,IF(MC$12&gt;=$AV289,(MC$8-$LX289)*$D289/12,0)))))))</f>
        <v>0</v>
      </c>
      <c r="MD289" s="1460">
        <f t="shared" si="1903"/>
        <v>0</v>
      </c>
      <c r="ME289" s="1460">
        <f t="shared" si="1903"/>
        <v>0</v>
      </c>
      <c r="MF289" s="1460">
        <f t="shared" si="1903"/>
        <v>0</v>
      </c>
      <c r="MG289" s="1460">
        <f t="shared" si="1903"/>
        <v>0</v>
      </c>
      <c r="MH289" s="1460">
        <f t="shared" si="1903"/>
        <v>0</v>
      </c>
      <c r="MI289" s="1460">
        <f t="shared" si="1903"/>
        <v>0</v>
      </c>
      <c r="MJ289" s="1460">
        <f t="shared" si="1903"/>
        <v>0</v>
      </c>
      <c r="MK289" s="1460">
        <f t="shared" si="1903"/>
        <v>0</v>
      </c>
      <c r="ML289" s="1460">
        <f t="shared" si="1903"/>
        <v>0</v>
      </c>
      <c r="MM289" s="1460">
        <f t="shared" si="1903"/>
        <v>0</v>
      </c>
      <c r="MN289" s="1460">
        <f t="shared" si="1903"/>
        <v>0</v>
      </c>
      <c r="MO289" s="1460">
        <f t="shared" si="1903"/>
        <v>0</v>
      </c>
      <c r="MP289" s="1460">
        <f t="shared" si="1903"/>
        <v>0</v>
      </c>
      <c r="MQ289" s="1460">
        <f t="shared" si="1903"/>
        <v>0</v>
      </c>
      <c r="MR289" s="1460">
        <f t="shared" si="1903"/>
        <v>0</v>
      </c>
      <c r="MS289" s="1460">
        <f t="shared" ref="MS289:NG289" si="1904">IF(MS$12&lt;$AO289,0,IF(MS$12&lt;=$AU289,(MS$8-$LW289)*$D289/12,IF(MS$12&gt;=$BF289,(MS$8-$LZ289)*$D289/12,IF(MS$12&gt;=$BE289,0,IF(MS$12&gt;=$BA289,(MS$8-$LY289)*$D289/12,IF(MS$12&gt;=$AZ289,0,IF(MS$12&gt;=$AV289,(MS$8-$LX289)*$D289/12,0)))))))</f>
        <v>0</v>
      </c>
      <c r="MT289" s="1460">
        <f t="shared" si="1904"/>
        <v>0</v>
      </c>
      <c r="MU289" s="1460">
        <f t="shared" si="1904"/>
        <v>0</v>
      </c>
      <c r="MV289" s="1460">
        <f t="shared" si="1904"/>
        <v>0</v>
      </c>
      <c r="MW289" s="1460">
        <f t="shared" si="1904"/>
        <v>0</v>
      </c>
      <c r="MX289" s="1460">
        <f t="shared" si="1904"/>
        <v>0</v>
      </c>
      <c r="MY289" s="1460">
        <f t="shared" si="1904"/>
        <v>0</v>
      </c>
      <c r="MZ289" s="1460">
        <f t="shared" si="1904"/>
        <v>0</v>
      </c>
      <c r="NA289" s="1460">
        <f t="shared" si="1904"/>
        <v>0</v>
      </c>
      <c r="NB289" s="1460">
        <f t="shared" si="1904"/>
        <v>0</v>
      </c>
      <c r="NC289" s="1460">
        <f t="shared" si="1904"/>
        <v>0</v>
      </c>
      <c r="ND289" s="1460">
        <f t="shared" si="1904"/>
        <v>0</v>
      </c>
      <c r="NE289" s="1460">
        <f t="shared" si="1904"/>
        <v>0</v>
      </c>
      <c r="NF289" s="1460">
        <f t="shared" si="1904"/>
        <v>0</v>
      </c>
      <c r="NG289" s="1460">
        <f t="shared" si="1904"/>
        <v>0</v>
      </c>
      <c r="NH289" s="1460">
        <f t="shared" ref="NH289:NW289" si="1905">IF(NH$12&lt;$AO289,0,IF(NH$12&lt;=$AU289,(NH$8-$LW289)*$D289/12,IF(NH$12&gt;=$BF289,(NH$8-$LZ289)*$D289/12,IF(NH$12&gt;=$BE289,0,IF(NH$12&gt;=$BA289,(NH$8-$LY289)*$D289/12,IF(NH$12&gt;=$AZ289,0,IF(NH$12&gt;=$AV289,(NH$8-$LX289)*$D289/12,0)))))))</f>
        <v>0</v>
      </c>
      <c r="NI289" s="1460">
        <f t="shared" si="1905"/>
        <v>0</v>
      </c>
      <c r="NJ289" s="1460">
        <f t="shared" si="1905"/>
        <v>0</v>
      </c>
      <c r="NK289" s="1460">
        <f t="shared" si="1905"/>
        <v>0</v>
      </c>
      <c r="NL289" s="1460">
        <f t="shared" si="1905"/>
        <v>0</v>
      </c>
      <c r="NM289" s="1460">
        <f t="shared" si="1905"/>
        <v>0</v>
      </c>
      <c r="NN289" s="1460">
        <f t="shared" si="1905"/>
        <v>0</v>
      </c>
      <c r="NO289" s="1460">
        <f t="shared" si="1905"/>
        <v>0</v>
      </c>
      <c r="NP289" s="1460">
        <f t="shared" si="1905"/>
        <v>0</v>
      </c>
      <c r="NQ289" s="1460">
        <f t="shared" si="1905"/>
        <v>0</v>
      </c>
      <c r="NR289" s="1460">
        <f t="shared" si="1905"/>
        <v>0</v>
      </c>
      <c r="NS289" s="1460">
        <f t="shared" si="1905"/>
        <v>0</v>
      </c>
      <c r="NT289" s="1460">
        <f t="shared" si="1905"/>
        <v>0</v>
      </c>
      <c r="NU289" s="1460">
        <f t="shared" si="1905"/>
        <v>0</v>
      </c>
      <c r="NV289" s="1460">
        <f t="shared" si="1905"/>
        <v>0</v>
      </c>
      <c r="NW289" s="1460">
        <f t="shared" si="1905"/>
        <v>0</v>
      </c>
      <c r="NX289" s="1460">
        <f t="shared" ref="NX289:OL289" si="1906">IF(NX$12&lt;$AO289,0,IF(NX$12&lt;=$AU289,(NX$8-$LW289)*$D289/12,IF(NX$12&gt;=$BF289,(NX$8-$LZ289)*$D289/12,IF(NX$12&gt;=$BE289,0,IF(NX$12&gt;=$BA289,(NX$8-$LY289)*$D289/12,IF(NX$12&gt;=$AZ289,0,IF(NX$12&gt;=$AV289,(NX$8-$LX289)*$D289/12,0)))))))</f>
        <v>0</v>
      </c>
      <c r="NY289" s="1460">
        <f t="shared" si="1906"/>
        <v>0</v>
      </c>
      <c r="NZ289" s="1460">
        <f t="shared" si="1906"/>
        <v>0</v>
      </c>
      <c r="OA289" s="1460">
        <f t="shared" si="1906"/>
        <v>0</v>
      </c>
      <c r="OB289" s="1460">
        <f t="shared" si="1906"/>
        <v>0</v>
      </c>
      <c r="OC289" s="1460">
        <f t="shared" si="1906"/>
        <v>0</v>
      </c>
      <c r="OD289" s="1460">
        <f t="shared" si="1906"/>
        <v>0</v>
      </c>
      <c r="OE289" s="1460">
        <f t="shared" si="1906"/>
        <v>0</v>
      </c>
      <c r="OF289" s="1460">
        <f t="shared" si="1906"/>
        <v>0</v>
      </c>
      <c r="OG289" s="1460">
        <f t="shared" si="1906"/>
        <v>0</v>
      </c>
      <c r="OH289" s="1460">
        <f t="shared" si="1906"/>
        <v>0</v>
      </c>
      <c r="OI289" s="1460">
        <f t="shared" si="1906"/>
        <v>0</v>
      </c>
      <c r="OJ289" s="1460">
        <f t="shared" si="1906"/>
        <v>0</v>
      </c>
      <c r="OK289" s="1460">
        <f t="shared" si="1906"/>
        <v>0</v>
      </c>
      <c r="OL289" s="1460">
        <f t="shared" si="1906"/>
        <v>0</v>
      </c>
      <c r="OM289" s="1460">
        <f t="shared" ref="OM289:QQ289" si="1907">IF(OM$12&lt;$AO289,0,IF(OM$12&lt;=$AU289,(OM$8-$LW289)*$D289/12,IF(OM$12&gt;=$BF289,(OM$8-$LZ289)*$D289/12,IF(OM$12&gt;=$BE289,0,IF(OM$12&gt;=$BA289,(OM$8-$LY289)*$D289/12,IF(OM$12&gt;=$AZ289,0,IF(OM$12&gt;=$AV289,(OM$8-$LX289)*$D289/12,0)))))))</f>
        <v>0</v>
      </c>
      <c r="ON289" s="1460">
        <f t="shared" si="1907"/>
        <v>0</v>
      </c>
      <c r="OO289" s="1460">
        <f t="shared" si="1907"/>
        <v>0</v>
      </c>
      <c r="OP289" s="1460">
        <f t="shared" si="1907"/>
        <v>0</v>
      </c>
      <c r="OQ289" s="1460">
        <f t="shared" si="1907"/>
        <v>0</v>
      </c>
      <c r="OR289" s="1460">
        <f t="shared" si="1907"/>
        <v>0</v>
      </c>
      <c r="OS289" s="1460">
        <f t="shared" si="1907"/>
        <v>0</v>
      </c>
      <c r="OT289" s="1460">
        <f t="shared" si="1907"/>
        <v>0</v>
      </c>
      <c r="OU289" s="1460">
        <f t="shared" si="1907"/>
        <v>0</v>
      </c>
      <c r="OV289" s="1460">
        <f t="shared" si="1907"/>
        <v>0</v>
      </c>
      <c r="OW289" s="1460">
        <f t="shared" si="1907"/>
        <v>0</v>
      </c>
      <c r="OX289" s="1460">
        <f t="shared" si="1907"/>
        <v>0</v>
      </c>
      <c r="OY289" s="1460">
        <f t="shared" si="1907"/>
        <v>0</v>
      </c>
      <c r="OZ289" s="1460">
        <f t="shared" si="1907"/>
        <v>0</v>
      </c>
      <c r="PA289" s="1460">
        <f t="shared" si="1907"/>
        <v>0</v>
      </c>
      <c r="PB289" s="1460">
        <f t="shared" si="1907"/>
        <v>0</v>
      </c>
      <c r="PC289" s="1460">
        <f t="shared" si="1907"/>
        <v>0</v>
      </c>
      <c r="PD289" s="1460">
        <f t="shared" si="1907"/>
        <v>0</v>
      </c>
      <c r="PE289" s="1460">
        <f t="shared" si="1907"/>
        <v>0</v>
      </c>
      <c r="PF289" s="1460">
        <f t="shared" si="1907"/>
        <v>0</v>
      </c>
      <c r="PG289" s="1460">
        <f t="shared" si="1907"/>
        <v>0</v>
      </c>
      <c r="PH289" s="1460">
        <f t="shared" si="1907"/>
        <v>0</v>
      </c>
      <c r="PI289" s="1460">
        <f t="shared" si="1907"/>
        <v>0</v>
      </c>
      <c r="PJ289" s="1460">
        <f t="shared" si="1907"/>
        <v>0</v>
      </c>
      <c r="PK289" s="1460">
        <f t="shared" si="1907"/>
        <v>0</v>
      </c>
      <c r="PL289" s="1460">
        <f t="shared" si="1907"/>
        <v>0</v>
      </c>
      <c r="PM289" s="1460">
        <f t="shared" si="1907"/>
        <v>0</v>
      </c>
      <c r="PN289" s="1460">
        <f t="shared" si="1907"/>
        <v>0</v>
      </c>
      <c r="PO289" s="1460">
        <f t="shared" si="1907"/>
        <v>0</v>
      </c>
      <c r="PP289" s="1460">
        <f t="shared" si="1907"/>
        <v>0</v>
      </c>
      <c r="PQ289" s="1460">
        <f t="shared" si="1907"/>
        <v>0</v>
      </c>
      <c r="PR289" s="1460">
        <f t="shared" si="1907"/>
        <v>0</v>
      </c>
      <c r="PS289" s="1460">
        <f t="shared" si="1907"/>
        <v>0</v>
      </c>
      <c r="PT289" s="1460">
        <f t="shared" si="1907"/>
        <v>0</v>
      </c>
      <c r="PU289" s="1460">
        <f t="shared" si="1907"/>
        <v>0</v>
      </c>
      <c r="PV289" s="1460">
        <f t="shared" si="1907"/>
        <v>0</v>
      </c>
      <c r="PW289" s="1460">
        <f t="shared" si="1907"/>
        <v>0</v>
      </c>
      <c r="PX289" s="1460">
        <f t="shared" si="1907"/>
        <v>0</v>
      </c>
      <c r="PY289" s="1460">
        <f t="shared" si="1907"/>
        <v>0</v>
      </c>
      <c r="PZ289" s="1460">
        <f t="shared" si="1907"/>
        <v>0</v>
      </c>
      <c r="QA289" s="1460">
        <f t="shared" si="1907"/>
        <v>0</v>
      </c>
      <c r="QB289" s="1460">
        <f t="shared" si="1907"/>
        <v>0</v>
      </c>
      <c r="QC289" s="1460">
        <f t="shared" si="1907"/>
        <v>0</v>
      </c>
      <c r="QD289" s="1460">
        <f t="shared" si="1907"/>
        <v>0</v>
      </c>
      <c r="QE289" s="1460">
        <f t="shared" si="1907"/>
        <v>0</v>
      </c>
      <c r="QF289" s="1460">
        <f t="shared" si="1907"/>
        <v>0</v>
      </c>
      <c r="QG289" s="1460">
        <f t="shared" si="1907"/>
        <v>0</v>
      </c>
      <c r="QH289" s="1460">
        <f t="shared" si="1907"/>
        <v>0</v>
      </c>
      <c r="QI289" s="1460">
        <f t="shared" si="1907"/>
        <v>0</v>
      </c>
      <c r="QJ289" s="1460">
        <f t="shared" si="1907"/>
        <v>0</v>
      </c>
      <c r="QK289" s="1460">
        <f t="shared" si="1907"/>
        <v>0</v>
      </c>
      <c r="QL289" s="1460">
        <f t="shared" si="1907"/>
        <v>0</v>
      </c>
      <c r="QM289" s="1460">
        <f t="shared" si="1907"/>
        <v>0</v>
      </c>
      <c r="QN289" s="1460">
        <f t="shared" si="1907"/>
        <v>0</v>
      </c>
      <c r="QO289" s="1460">
        <f t="shared" si="1907"/>
        <v>0</v>
      </c>
      <c r="QP289" s="1460">
        <f t="shared" si="1907"/>
        <v>0</v>
      </c>
      <c r="QQ289" s="1460">
        <f t="shared" si="1907"/>
        <v>0</v>
      </c>
    </row>
    <row r="290" spans="1:459" s="568" customFormat="1" ht="23.25" customHeight="1" thickBot="1">
      <c r="A290" s="713"/>
      <c r="B290" s="569"/>
      <c r="C290" s="569" t="str">
        <f>IF(Hotel,Flag,"")</f>
        <v/>
      </c>
      <c r="D290" s="570"/>
      <c r="E290" s="570"/>
      <c r="F290" s="569"/>
      <c r="G290" s="569"/>
      <c r="H290" s="571"/>
      <c r="I290" s="572"/>
      <c r="J290" s="573"/>
      <c r="K290" s="574"/>
      <c r="L290" s="575"/>
      <c r="M290" s="575"/>
      <c r="N290" s="576"/>
      <c r="O290" s="577"/>
      <c r="P290" s="576"/>
      <c r="Q290" s="1829"/>
      <c r="R290" s="575"/>
      <c r="S290" s="578">
        <f>IF(AND(SUM(O290:Q290)=0,N290="NNN"),MIN('Operating History and Pro Forma'!$M$33,'Operating History and Pro Forma'!$T$15)*D290,SUM(O290:Q290)*D290)</f>
        <v>0</v>
      </c>
      <c r="T290" s="579">
        <f t="shared" si="1745"/>
        <v>0</v>
      </c>
      <c r="U290" s="580">
        <f t="shared" si="1746"/>
        <v>0</v>
      </c>
      <c r="V290" s="576"/>
      <c r="W290" s="581"/>
      <c r="X290" s="582" t="str">
        <f t="shared" si="1747"/>
        <v/>
      </c>
      <c r="Y290" s="575">
        <f t="shared" si="1748"/>
        <v>0</v>
      </c>
      <c r="Z290" s="576"/>
      <c r="AA290" s="576"/>
      <c r="AB290" s="576"/>
      <c r="AC290" s="576"/>
      <c r="AD290" s="583">
        <f>IFERROR(IF(AE290="V",0,U290/$U$295),0)</f>
        <v>0</v>
      </c>
      <c r="AE290" s="584" t="str">
        <f t="shared" si="1749"/>
        <v/>
      </c>
      <c r="AF290" s="585">
        <f>IFERROR(IF(AE290="V","Vacant",VLOOKUP(AC290,$A$327:$B$330,2,0)),0)</f>
        <v>0</v>
      </c>
      <c r="AG290" s="586">
        <f t="shared" si="1750"/>
        <v>0</v>
      </c>
      <c r="AH290" s="587">
        <f t="shared" si="1751"/>
        <v>0</v>
      </c>
      <c r="AI290" s="587">
        <f t="shared" si="1751"/>
        <v>0</v>
      </c>
      <c r="AJ290" s="588">
        <f t="shared" si="1751"/>
        <v>0</v>
      </c>
      <c r="AK290" s="588">
        <f t="shared" si="1751"/>
        <v>0</v>
      </c>
      <c r="AL290" s="589">
        <f t="shared" si="1751"/>
        <v>0</v>
      </c>
      <c r="AM290" s="590">
        <f t="shared" si="1751"/>
        <v>0</v>
      </c>
      <c r="AN290" s="591">
        <f t="shared" si="399"/>
        <v>0</v>
      </c>
      <c r="AO290" s="592">
        <f t="shared" si="1752"/>
        <v>0</v>
      </c>
      <c r="AP290" s="593">
        <f>+K290</f>
        <v>0</v>
      </c>
      <c r="AQ290" s="594">
        <f t="shared" si="1754"/>
        <v>0</v>
      </c>
      <c r="AR290" s="595">
        <f t="shared" si="1755"/>
        <v>0</v>
      </c>
      <c r="AS290" s="592">
        <f t="shared" si="1756"/>
        <v>0</v>
      </c>
      <c r="AT290" s="595">
        <f t="shared" si="1757"/>
        <v>0</v>
      </c>
      <c r="AU290" s="592">
        <f t="shared" si="1758"/>
        <v>1</v>
      </c>
      <c r="AV290" s="592">
        <f>ROUNDUP(IF($AF290="V",AU290+$AH290,IF($AF290="R",AU290+1,(AU290+1+((1-$B$312)*$AH290)))),0)</f>
        <v>2</v>
      </c>
      <c r="AW290" s="593">
        <f t="shared" si="572"/>
        <v>0</v>
      </c>
      <c r="AX290" s="596">
        <f>IF($AF290="R",$AK290*$D290*INDEX($BM$8:$GB$8,1,MIN(120,AV290)),IF($AF290="V",$AJ290*$D290*INDEX($BM$8:$GB$8,1,MIN(120,AV290)),($AK290*$D290*INDEX($BM$8:$GB$8,1,MIN(120,AV290))*$B$312)+($AJ290*$D290*INDEX($BM$8:$GB$8,1,MIN(120,AV290))*(1-$B$312))))</f>
        <v>0</v>
      </c>
      <c r="AY290" s="597">
        <f>IF($AF290="R",$AM290*$D290*$AI290*AW290*INDEX($BM$8:$GB$8,1,MIN(120,AV290)),IF($AF290="V",$AL290*$D290*$AI290*AW290*INDEX($BM$8:$GB$8,1,MIN(120,AV290)),($AM290*$D290*$AI290*AW290*INDEX($BM$8:$GB$8,1,MIN(120,AV290))*$B$312)+($AL290*$D290*$AI290*AW290*INDEX($BM$8:$GB$8,1,MIN(120,AV290))*(1-$B$312))))</f>
        <v>0</v>
      </c>
      <c r="AZ290" s="592">
        <f t="shared" si="1759"/>
        <v>2</v>
      </c>
      <c r="BA290" s="592">
        <f>ROUNDUP((AZ290+1+((1-$B$312)*$AH290)),0)</f>
        <v>3</v>
      </c>
      <c r="BB290" s="593">
        <f t="shared" si="1760"/>
        <v>0</v>
      </c>
      <c r="BC290" s="596">
        <f>($AK290*$D290*INDEX($BM$8:$GB$8,1,MIN(120,BA290))*$B$312)+($AJ290*$D290*INDEX($BM$8:$GB$8,1,MIN(120,BA290))*(1-$B$312))</f>
        <v>0</v>
      </c>
      <c r="BD290" s="597">
        <f>($AM290*$D290*$AI290*BB290*INDEX($BM$8:$GB$8,1,MIN(120,BA290))*$B$312)+($AL290*$D290*$AI290*BB290*INDEX($BM$8:$GB$8,1,MIN(120,BA290))*(1-$B$312))</f>
        <v>0</v>
      </c>
      <c r="BE290" s="592">
        <f t="shared" si="1761"/>
        <v>3</v>
      </c>
      <c r="BF290" s="592">
        <f>ROUNDUP((BE290+1+((1-$B$312)*$AH290)),0)</f>
        <v>4</v>
      </c>
      <c r="BG290" s="593">
        <f t="shared" si="1762"/>
        <v>0</v>
      </c>
      <c r="BH290" s="596">
        <f>($AK290*$D290*INDEX($BM$8:$GB$8,1,MIN(120,BF290))*$B$312)+($AJ290*$D290*INDEX($BM$8:$GB$8,1,MIN(120,BF290))*(1-$B$312))</f>
        <v>0</v>
      </c>
      <c r="BI290" s="596">
        <f>($AM290*$D290*$AI290*BG290*INDEX($BM$8:$GB$8,1,MIN(120,BF290))*$B$312)+($AL290*$D290*$AI290*BG290*INDEX($BM$8:$GB$8,1,MIN(120,BF290))*(1-$B$312))</f>
        <v>0</v>
      </c>
      <c r="BJ290" s="598">
        <f t="shared" si="1763"/>
        <v>1900</v>
      </c>
      <c r="BK290" s="599" t="str">
        <f t="shared" si="1764"/>
        <v/>
      </c>
      <c r="BL290" s="600"/>
      <c r="BM290" s="601">
        <f t="shared" si="1765"/>
        <v>0</v>
      </c>
      <c r="BN290" s="602">
        <f t="shared" si="1766"/>
        <v>0</v>
      </c>
      <c r="BO290" s="602">
        <f t="shared" si="1766"/>
        <v>0</v>
      </c>
      <c r="BP290" s="602">
        <f t="shared" si="1766"/>
        <v>0</v>
      </c>
      <c r="BQ290" s="602">
        <f t="shared" si="1766"/>
        <v>0</v>
      </c>
      <c r="BR290" s="602">
        <f t="shared" si="1766"/>
        <v>0</v>
      </c>
      <c r="BS290" s="602">
        <f t="shared" si="1766"/>
        <v>0</v>
      </c>
      <c r="BT290" s="602">
        <f t="shared" si="1766"/>
        <v>0</v>
      </c>
      <c r="BU290" s="602">
        <f t="shared" si="1766"/>
        <v>0</v>
      </c>
      <c r="BV290" s="602">
        <f t="shared" si="1766"/>
        <v>0</v>
      </c>
      <c r="BW290" s="602">
        <f t="shared" si="1766"/>
        <v>0</v>
      </c>
      <c r="BX290" s="602">
        <f t="shared" si="1766"/>
        <v>0</v>
      </c>
      <c r="BY290" s="601">
        <f t="shared" si="1766"/>
        <v>0</v>
      </c>
      <c r="BZ290" s="602">
        <f t="shared" si="1766"/>
        <v>0</v>
      </c>
      <c r="CA290" s="602">
        <f t="shared" si="1766"/>
        <v>0</v>
      </c>
      <c r="CB290" s="602">
        <f t="shared" si="1766"/>
        <v>0</v>
      </c>
      <c r="CC290" s="602">
        <f t="shared" si="1766"/>
        <v>0</v>
      </c>
      <c r="CD290" s="602">
        <f t="shared" si="1767"/>
        <v>0</v>
      </c>
      <c r="CE290" s="602">
        <f t="shared" si="1767"/>
        <v>0</v>
      </c>
      <c r="CF290" s="602">
        <f t="shared" si="1767"/>
        <v>0</v>
      </c>
      <c r="CG290" s="602">
        <f t="shared" si="1767"/>
        <v>0</v>
      </c>
      <c r="CH290" s="602">
        <f t="shared" si="1767"/>
        <v>0</v>
      </c>
      <c r="CI290" s="602">
        <f t="shared" si="1767"/>
        <v>0</v>
      </c>
      <c r="CJ290" s="603">
        <f t="shared" si="1767"/>
        <v>0</v>
      </c>
      <c r="CK290" s="601">
        <f t="shared" si="1767"/>
        <v>0</v>
      </c>
      <c r="CL290" s="602">
        <f t="shared" si="1767"/>
        <v>0</v>
      </c>
      <c r="CM290" s="602">
        <f t="shared" si="1767"/>
        <v>0</v>
      </c>
      <c r="CN290" s="602">
        <f t="shared" si="1767"/>
        <v>0</v>
      </c>
      <c r="CO290" s="602">
        <f t="shared" si="1767"/>
        <v>0</v>
      </c>
      <c r="CP290" s="602">
        <f t="shared" si="1767"/>
        <v>0</v>
      </c>
      <c r="CQ290" s="602">
        <f t="shared" si="1767"/>
        <v>0</v>
      </c>
      <c r="CR290" s="602">
        <f t="shared" si="1767"/>
        <v>0</v>
      </c>
      <c r="CS290" s="602">
        <f t="shared" si="1767"/>
        <v>0</v>
      </c>
      <c r="CT290" s="602">
        <f t="shared" si="1768"/>
        <v>0</v>
      </c>
      <c r="CU290" s="602">
        <f t="shared" si="1768"/>
        <v>0</v>
      </c>
      <c r="CV290" s="603">
        <f t="shared" si="1768"/>
        <v>0</v>
      </c>
      <c r="CW290" s="602">
        <f t="shared" si="1768"/>
        <v>0</v>
      </c>
      <c r="CX290" s="602">
        <f t="shared" si="1768"/>
        <v>0</v>
      </c>
      <c r="CY290" s="602">
        <f t="shared" si="1768"/>
        <v>0</v>
      </c>
      <c r="CZ290" s="602">
        <f t="shared" si="1768"/>
        <v>0</v>
      </c>
      <c r="DA290" s="602">
        <f t="shared" si="1768"/>
        <v>0</v>
      </c>
      <c r="DB290" s="602">
        <f t="shared" si="1768"/>
        <v>0</v>
      </c>
      <c r="DC290" s="602">
        <f t="shared" si="1768"/>
        <v>0</v>
      </c>
      <c r="DD290" s="602">
        <f t="shared" si="1768"/>
        <v>0</v>
      </c>
      <c r="DE290" s="602">
        <f t="shared" si="1768"/>
        <v>0</v>
      </c>
      <c r="DF290" s="602">
        <f t="shared" si="1768"/>
        <v>0</v>
      </c>
      <c r="DG290" s="602">
        <f t="shared" si="1768"/>
        <v>0</v>
      </c>
      <c r="DH290" s="603">
        <f t="shared" si="1768"/>
        <v>0</v>
      </c>
      <c r="DI290" s="602">
        <f t="shared" si="1768"/>
        <v>0</v>
      </c>
      <c r="DJ290" s="602">
        <f t="shared" si="1769"/>
        <v>0</v>
      </c>
      <c r="DK290" s="602">
        <f t="shared" si="1769"/>
        <v>0</v>
      </c>
      <c r="DL290" s="602">
        <f t="shared" si="1769"/>
        <v>0</v>
      </c>
      <c r="DM290" s="602">
        <f t="shared" si="1769"/>
        <v>0</v>
      </c>
      <c r="DN290" s="602">
        <f t="shared" si="1769"/>
        <v>0</v>
      </c>
      <c r="DO290" s="602">
        <f t="shared" si="1769"/>
        <v>0</v>
      </c>
      <c r="DP290" s="602">
        <f t="shared" si="1769"/>
        <v>0</v>
      </c>
      <c r="DQ290" s="602">
        <f t="shared" si="1769"/>
        <v>0</v>
      </c>
      <c r="DR290" s="602">
        <f t="shared" si="1769"/>
        <v>0</v>
      </c>
      <c r="DS290" s="602">
        <f t="shared" si="1769"/>
        <v>0</v>
      </c>
      <c r="DT290" s="603">
        <f t="shared" si="1769"/>
        <v>0</v>
      </c>
      <c r="DU290" s="601">
        <f t="shared" si="1769"/>
        <v>0</v>
      </c>
      <c r="DV290" s="602">
        <f t="shared" si="1769"/>
        <v>0</v>
      </c>
      <c r="DW290" s="602">
        <f t="shared" si="1769"/>
        <v>0</v>
      </c>
      <c r="DX290" s="602">
        <f t="shared" si="1769"/>
        <v>0</v>
      </c>
      <c r="DY290" s="602">
        <f t="shared" si="1769"/>
        <v>0</v>
      </c>
      <c r="DZ290" s="602">
        <f t="shared" si="1770"/>
        <v>0</v>
      </c>
      <c r="EA290" s="602">
        <f t="shared" si="1770"/>
        <v>0</v>
      </c>
      <c r="EB290" s="602">
        <f t="shared" si="1770"/>
        <v>0</v>
      </c>
      <c r="EC290" s="602">
        <f t="shared" si="1770"/>
        <v>0</v>
      </c>
      <c r="ED290" s="602">
        <f t="shared" si="1770"/>
        <v>0</v>
      </c>
      <c r="EE290" s="602">
        <f t="shared" si="1770"/>
        <v>0</v>
      </c>
      <c r="EF290" s="602">
        <f t="shared" si="1770"/>
        <v>0</v>
      </c>
      <c r="EG290" s="601">
        <f t="shared" si="1770"/>
        <v>0</v>
      </c>
      <c r="EH290" s="602">
        <f t="shared" si="1770"/>
        <v>0</v>
      </c>
      <c r="EI290" s="602">
        <f t="shared" si="1770"/>
        <v>0</v>
      </c>
      <c r="EJ290" s="602">
        <f t="shared" si="1770"/>
        <v>0</v>
      </c>
      <c r="EK290" s="602">
        <f t="shared" si="1770"/>
        <v>0</v>
      </c>
      <c r="EL290" s="602">
        <f t="shared" si="1770"/>
        <v>0</v>
      </c>
      <c r="EM290" s="602">
        <f t="shared" si="1770"/>
        <v>0</v>
      </c>
      <c r="EN290" s="602">
        <f t="shared" si="1770"/>
        <v>0</v>
      </c>
      <c r="EO290" s="602">
        <f t="shared" si="1770"/>
        <v>0</v>
      </c>
      <c r="EP290" s="602">
        <f t="shared" si="1771"/>
        <v>0</v>
      </c>
      <c r="EQ290" s="602">
        <f t="shared" si="1771"/>
        <v>0</v>
      </c>
      <c r="ER290" s="603">
        <f t="shared" si="1771"/>
        <v>0</v>
      </c>
      <c r="ES290" s="601">
        <f t="shared" si="1771"/>
        <v>0</v>
      </c>
      <c r="ET290" s="602">
        <f t="shared" si="1771"/>
        <v>0</v>
      </c>
      <c r="EU290" s="602">
        <f t="shared" si="1771"/>
        <v>0</v>
      </c>
      <c r="EV290" s="602">
        <f t="shared" si="1771"/>
        <v>0</v>
      </c>
      <c r="EW290" s="602">
        <f t="shared" si="1771"/>
        <v>0</v>
      </c>
      <c r="EX290" s="602">
        <f t="shared" si="1771"/>
        <v>0</v>
      </c>
      <c r="EY290" s="602">
        <f t="shared" si="1771"/>
        <v>0</v>
      </c>
      <c r="EZ290" s="602">
        <f t="shared" si="1771"/>
        <v>0</v>
      </c>
      <c r="FA290" s="602">
        <f t="shared" si="1771"/>
        <v>0</v>
      </c>
      <c r="FB290" s="602">
        <f t="shared" si="1771"/>
        <v>0</v>
      </c>
      <c r="FC290" s="602">
        <f t="shared" si="1771"/>
        <v>0</v>
      </c>
      <c r="FD290" s="603">
        <f t="shared" si="1771"/>
        <v>0</v>
      </c>
      <c r="FE290" s="602">
        <f t="shared" si="1771"/>
        <v>0</v>
      </c>
      <c r="FF290" s="602">
        <f t="shared" si="1772"/>
        <v>0</v>
      </c>
      <c r="FG290" s="602">
        <f t="shared" si="1772"/>
        <v>0</v>
      </c>
      <c r="FH290" s="602">
        <f t="shared" si="1772"/>
        <v>0</v>
      </c>
      <c r="FI290" s="602">
        <f t="shared" si="1772"/>
        <v>0</v>
      </c>
      <c r="FJ290" s="602">
        <f t="shared" si="1772"/>
        <v>0</v>
      </c>
      <c r="FK290" s="602">
        <f t="shared" si="1772"/>
        <v>0</v>
      </c>
      <c r="FL290" s="602">
        <f t="shared" si="1772"/>
        <v>0</v>
      </c>
      <c r="FM290" s="602">
        <f t="shared" si="1772"/>
        <v>0</v>
      </c>
      <c r="FN290" s="602">
        <f t="shared" si="1772"/>
        <v>0</v>
      </c>
      <c r="FO290" s="602">
        <f t="shared" si="1772"/>
        <v>0</v>
      </c>
      <c r="FP290" s="603">
        <f t="shared" si="1772"/>
        <v>0</v>
      </c>
      <c r="FQ290" s="602">
        <f t="shared" si="1772"/>
        <v>0</v>
      </c>
      <c r="FR290" s="602">
        <f t="shared" si="1772"/>
        <v>0</v>
      </c>
      <c r="FS290" s="602">
        <f t="shared" si="1772"/>
        <v>0</v>
      </c>
      <c r="FT290" s="602">
        <f t="shared" si="1772"/>
        <v>0</v>
      </c>
      <c r="FU290" s="602">
        <f t="shared" si="1772"/>
        <v>0</v>
      </c>
      <c r="FV290" s="602">
        <f t="shared" si="1773"/>
        <v>0</v>
      </c>
      <c r="FW290" s="602">
        <f t="shared" si="1773"/>
        <v>0</v>
      </c>
      <c r="FX290" s="602">
        <f t="shared" si="1773"/>
        <v>0</v>
      </c>
      <c r="FY290" s="602">
        <f t="shared" si="1773"/>
        <v>0</v>
      </c>
      <c r="FZ290" s="602">
        <f t="shared" si="1773"/>
        <v>0</v>
      </c>
      <c r="GA290" s="602">
        <f t="shared" si="1773"/>
        <v>0</v>
      </c>
      <c r="GB290" s="603">
        <f t="shared" si="1773"/>
        <v>0</v>
      </c>
      <c r="GC290" s="600"/>
      <c r="GD290" s="566">
        <f t="shared" si="1774"/>
        <v>1</v>
      </c>
      <c r="GE290" s="604"/>
      <c r="GF290" s="605"/>
      <c r="GG290" s="605"/>
      <c r="GH290" s="605"/>
      <c r="GI290" s="605"/>
      <c r="GJ290" s="605"/>
      <c r="GK290" s="605"/>
      <c r="GL290" s="605"/>
      <c r="GM290" s="605"/>
      <c r="GN290" s="606"/>
      <c r="GO290" s="607"/>
      <c r="GP290" s="600"/>
      <c r="GQ290" s="604"/>
      <c r="GR290" s="605"/>
      <c r="GS290" s="605"/>
      <c r="GT290" s="605"/>
      <c r="GU290" s="605"/>
      <c r="GV290" s="605"/>
      <c r="GW290" s="605"/>
      <c r="GX290" s="605"/>
      <c r="GY290" s="605"/>
      <c r="GZ290" s="606"/>
      <c r="HA290" s="608"/>
      <c r="HB290" s="600">
        <f t="shared" si="1777"/>
        <v>1</v>
      </c>
      <c r="HC290" s="600"/>
      <c r="HD290" s="609">
        <f t="shared" si="1778"/>
        <v>0</v>
      </c>
      <c r="HE290" s="567">
        <f t="shared" si="1779"/>
        <v>0</v>
      </c>
      <c r="HF290" s="567">
        <f t="shared" si="1780"/>
        <v>0</v>
      </c>
      <c r="HG290" s="567">
        <f t="shared" si="1781"/>
        <v>0</v>
      </c>
      <c r="HH290" s="567">
        <f t="shared" si="1782"/>
        <v>0</v>
      </c>
      <c r="HI290" s="567">
        <f t="shared" si="1783"/>
        <v>0</v>
      </c>
      <c r="HJ290" s="567">
        <f t="shared" si="1784"/>
        <v>0</v>
      </c>
      <c r="HK290" s="567">
        <f t="shared" si="1785"/>
        <v>0</v>
      </c>
      <c r="HL290" s="567">
        <f t="shared" si="1786"/>
        <v>0</v>
      </c>
      <c r="HM290" s="567">
        <f t="shared" si="1787"/>
        <v>0</v>
      </c>
      <c r="HN290" s="567">
        <f t="shared" si="1788"/>
        <v>0</v>
      </c>
      <c r="HO290" s="567">
        <f t="shared" si="1789"/>
        <v>0</v>
      </c>
      <c r="HP290" s="567">
        <f t="shared" si="1790"/>
        <v>0</v>
      </c>
      <c r="HQ290" s="567">
        <f t="shared" si="1791"/>
        <v>0</v>
      </c>
      <c r="HR290" s="567">
        <f t="shared" si="1792"/>
        <v>0</v>
      </c>
      <c r="HS290" s="567">
        <f t="shared" si="1793"/>
        <v>0</v>
      </c>
      <c r="HT290" s="567">
        <f t="shared" si="1794"/>
        <v>0</v>
      </c>
      <c r="HU290" s="567">
        <f t="shared" si="1795"/>
        <v>0</v>
      </c>
      <c r="HV290" s="567">
        <f t="shared" si="1796"/>
        <v>0</v>
      </c>
      <c r="HW290" s="567">
        <f t="shared" si="1797"/>
        <v>0</v>
      </c>
      <c r="HX290" s="567">
        <f t="shared" si="1798"/>
        <v>0</v>
      </c>
      <c r="HY290" s="567">
        <f t="shared" si="1799"/>
        <v>0</v>
      </c>
      <c r="HZ290" s="567">
        <f t="shared" si="1800"/>
        <v>0</v>
      </c>
      <c r="IA290" s="567">
        <f t="shared" si="1801"/>
        <v>0</v>
      </c>
      <c r="IB290" s="567">
        <f t="shared" si="1802"/>
        <v>0</v>
      </c>
      <c r="IC290" s="567">
        <f t="shared" si="1803"/>
        <v>0</v>
      </c>
      <c r="ID290" s="567">
        <f t="shared" si="1804"/>
        <v>0</v>
      </c>
      <c r="IE290" s="567">
        <f t="shared" si="1805"/>
        <v>0</v>
      </c>
      <c r="IF290" s="567">
        <f t="shared" si="1806"/>
        <v>0</v>
      </c>
      <c r="IG290" s="567">
        <f t="shared" si="1807"/>
        <v>0</v>
      </c>
      <c r="IH290" s="567">
        <f t="shared" si="1808"/>
        <v>0</v>
      </c>
      <c r="II290" s="567">
        <f t="shared" si="1809"/>
        <v>0</v>
      </c>
      <c r="IJ290" s="567">
        <f t="shared" si="1810"/>
        <v>0</v>
      </c>
      <c r="IK290" s="567">
        <f t="shared" si="1811"/>
        <v>0</v>
      </c>
      <c r="IL290" s="567">
        <f t="shared" si="1812"/>
        <v>0</v>
      </c>
      <c r="IM290" s="567">
        <f t="shared" si="1813"/>
        <v>0</v>
      </c>
      <c r="IN290" s="567">
        <f t="shared" si="1814"/>
        <v>0</v>
      </c>
      <c r="IO290" s="567">
        <f t="shared" si="1815"/>
        <v>0</v>
      </c>
      <c r="IP290" s="567">
        <f t="shared" si="1816"/>
        <v>0</v>
      </c>
      <c r="IQ290" s="567">
        <f t="shared" si="1817"/>
        <v>0</v>
      </c>
      <c r="IR290" s="567">
        <f t="shared" si="1818"/>
        <v>0</v>
      </c>
      <c r="IS290" s="567">
        <f t="shared" si="1819"/>
        <v>0</v>
      </c>
      <c r="IT290" s="567">
        <f t="shared" si="1820"/>
        <v>0</v>
      </c>
      <c r="IU290" s="567">
        <f t="shared" si="1821"/>
        <v>0</v>
      </c>
      <c r="IV290" s="567">
        <f t="shared" si="1822"/>
        <v>0</v>
      </c>
      <c r="IW290" s="567">
        <f t="shared" si="1823"/>
        <v>0</v>
      </c>
      <c r="IX290" s="567">
        <f t="shared" si="1824"/>
        <v>0</v>
      </c>
      <c r="IY290" s="567">
        <f t="shared" si="1825"/>
        <v>0</v>
      </c>
      <c r="IZ290" s="567">
        <f t="shared" si="1826"/>
        <v>0</v>
      </c>
      <c r="JA290" s="567">
        <f t="shared" si="1827"/>
        <v>0</v>
      </c>
      <c r="JB290" s="567">
        <f t="shared" si="1828"/>
        <v>0</v>
      </c>
      <c r="JC290" s="567">
        <f t="shared" si="1829"/>
        <v>0</v>
      </c>
      <c r="JD290" s="567">
        <f t="shared" si="1830"/>
        <v>0</v>
      </c>
      <c r="JE290" s="567">
        <f t="shared" si="1831"/>
        <v>0</v>
      </c>
      <c r="JF290" s="567">
        <f t="shared" si="1832"/>
        <v>0</v>
      </c>
      <c r="JG290" s="567">
        <f t="shared" si="1833"/>
        <v>0</v>
      </c>
      <c r="JH290" s="567">
        <f t="shared" si="1834"/>
        <v>0</v>
      </c>
      <c r="JI290" s="567">
        <f t="shared" si="1835"/>
        <v>0</v>
      </c>
      <c r="JJ290" s="567">
        <f t="shared" si="1836"/>
        <v>0</v>
      </c>
      <c r="JK290" s="567">
        <f t="shared" si="1837"/>
        <v>0</v>
      </c>
      <c r="JL290" s="567">
        <f t="shared" si="1838"/>
        <v>0</v>
      </c>
      <c r="JM290" s="567">
        <f t="shared" si="1839"/>
        <v>0</v>
      </c>
      <c r="JN290" s="567">
        <f t="shared" si="1840"/>
        <v>0</v>
      </c>
      <c r="JO290" s="567">
        <f t="shared" si="1841"/>
        <v>0</v>
      </c>
      <c r="JP290" s="567">
        <f t="shared" si="1842"/>
        <v>0</v>
      </c>
      <c r="JQ290" s="567">
        <f t="shared" si="1843"/>
        <v>0</v>
      </c>
      <c r="JR290" s="567">
        <f t="shared" si="1844"/>
        <v>0</v>
      </c>
      <c r="JS290" s="567">
        <f t="shared" si="1845"/>
        <v>0</v>
      </c>
      <c r="JT290" s="567">
        <f t="shared" si="1846"/>
        <v>0</v>
      </c>
      <c r="JU290" s="567">
        <f t="shared" si="1847"/>
        <v>0</v>
      </c>
      <c r="JV290" s="567">
        <f t="shared" si="1848"/>
        <v>0</v>
      </c>
      <c r="JW290" s="567">
        <f t="shared" si="1849"/>
        <v>0</v>
      </c>
      <c r="JX290" s="567">
        <f t="shared" si="1850"/>
        <v>0</v>
      </c>
      <c r="JY290" s="567">
        <f t="shared" si="1851"/>
        <v>0</v>
      </c>
      <c r="JZ290" s="567">
        <f t="shared" si="1852"/>
        <v>0</v>
      </c>
      <c r="KA290" s="567">
        <f t="shared" si="1853"/>
        <v>0</v>
      </c>
      <c r="KB290" s="567">
        <f t="shared" si="1854"/>
        <v>0</v>
      </c>
      <c r="KC290" s="567">
        <f t="shared" si="1855"/>
        <v>0</v>
      </c>
      <c r="KD290" s="567">
        <f t="shared" si="1856"/>
        <v>0</v>
      </c>
      <c r="KE290" s="567">
        <f t="shared" si="1857"/>
        <v>0</v>
      </c>
      <c r="KF290" s="567">
        <f t="shared" si="1858"/>
        <v>0</v>
      </c>
      <c r="KG290" s="567">
        <f t="shared" si="1859"/>
        <v>0</v>
      </c>
      <c r="KH290" s="567">
        <f t="shared" si="1860"/>
        <v>0</v>
      </c>
      <c r="KI290" s="567">
        <f t="shared" si="1861"/>
        <v>0</v>
      </c>
      <c r="KJ290" s="567">
        <f t="shared" si="1862"/>
        <v>0</v>
      </c>
      <c r="KK290" s="567">
        <f t="shared" si="1863"/>
        <v>0</v>
      </c>
      <c r="KL290" s="567">
        <f t="shared" si="1864"/>
        <v>0</v>
      </c>
      <c r="KM290" s="567">
        <f t="shared" si="1865"/>
        <v>0</v>
      </c>
      <c r="KN290" s="567">
        <f t="shared" si="1866"/>
        <v>0</v>
      </c>
      <c r="KO290" s="567">
        <f t="shared" si="1867"/>
        <v>0</v>
      </c>
      <c r="KP290" s="567">
        <f t="shared" si="1868"/>
        <v>0</v>
      </c>
      <c r="KQ290" s="567">
        <f t="shared" si="1869"/>
        <v>0</v>
      </c>
      <c r="KR290" s="567">
        <f t="shared" si="1870"/>
        <v>0</v>
      </c>
      <c r="KS290" s="567">
        <f t="shared" si="1871"/>
        <v>0</v>
      </c>
      <c r="KT290" s="567">
        <f t="shared" si="1872"/>
        <v>0</v>
      </c>
      <c r="KU290" s="567">
        <f t="shared" si="1873"/>
        <v>0</v>
      </c>
      <c r="KV290" s="567">
        <f t="shared" si="1874"/>
        <v>0</v>
      </c>
      <c r="KW290" s="567">
        <f t="shared" si="1875"/>
        <v>0</v>
      </c>
      <c r="KX290" s="567">
        <f t="shared" si="1876"/>
        <v>0</v>
      </c>
      <c r="KY290" s="567">
        <f t="shared" si="1877"/>
        <v>0</v>
      </c>
      <c r="KZ290" s="567">
        <f t="shared" si="1878"/>
        <v>0</v>
      </c>
      <c r="LA290" s="567">
        <f t="shared" si="1879"/>
        <v>0</v>
      </c>
      <c r="LB290" s="567">
        <f t="shared" si="1880"/>
        <v>0</v>
      </c>
      <c r="LC290" s="567">
        <f t="shared" si="1881"/>
        <v>0</v>
      </c>
      <c r="LD290" s="567">
        <f t="shared" si="1882"/>
        <v>0</v>
      </c>
      <c r="LE290" s="567">
        <f t="shared" si="1883"/>
        <v>0</v>
      </c>
      <c r="LF290" s="567">
        <f t="shared" si="1884"/>
        <v>0</v>
      </c>
      <c r="LG290" s="567">
        <f t="shared" si="1885"/>
        <v>0</v>
      </c>
      <c r="LH290" s="567">
        <f t="shared" si="1886"/>
        <v>0</v>
      </c>
      <c r="LI290" s="567">
        <f t="shared" si="1887"/>
        <v>0</v>
      </c>
      <c r="LJ290" s="567">
        <f t="shared" si="1888"/>
        <v>0</v>
      </c>
      <c r="LK290" s="567">
        <f t="shared" si="1889"/>
        <v>0</v>
      </c>
      <c r="LL290" s="567">
        <f t="shared" si="1890"/>
        <v>0</v>
      </c>
      <c r="LM290" s="567">
        <f t="shared" si="1891"/>
        <v>0</v>
      </c>
      <c r="LN290" s="567">
        <f t="shared" si="1892"/>
        <v>0</v>
      </c>
      <c r="LO290" s="567">
        <f t="shared" si="1893"/>
        <v>0</v>
      </c>
      <c r="LP290" s="567">
        <f t="shared" si="1894"/>
        <v>0</v>
      </c>
      <c r="LQ290" s="567">
        <f t="shared" si="1895"/>
        <v>0</v>
      </c>
      <c r="LR290" s="567">
        <f t="shared" si="1896"/>
        <v>0</v>
      </c>
      <c r="LS290" s="567">
        <f t="shared" si="1897"/>
        <v>0</v>
      </c>
    </row>
    <row r="291" spans="1:459" s="568" customFormat="1" ht="17.25" customHeight="1">
      <c r="A291" s="610"/>
      <c r="B291" s="611"/>
      <c r="C291" s="611"/>
      <c r="D291" s="612"/>
      <c r="E291" s="612"/>
      <c r="F291" s="611"/>
      <c r="G291" s="611"/>
      <c r="H291" s="611"/>
      <c r="I291" s="613"/>
      <c r="J291" s="613"/>
      <c r="K291" s="614"/>
      <c r="L291" s="613"/>
      <c r="M291" s="613"/>
      <c r="N291" s="614"/>
      <c r="O291" s="615"/>
      <c r="P291" s="614"/>
      <c r="Q291" s="614"/>
      <c r="R291" s="614"/>
      <c r="S291" s="614"/>
      <c r="T291" s="614"/>
      <c r="U291" s="614"/>
      <c r="V291" s="614"/>
      <c r="W291" s="616"/>
      <c r="X291" s="614"/>
      <c r="Y291" s="614"/>
      <c r="Z291" s="614"/>
      <c r="AA291" s="614"/>
      <c r="AB291" s="614"/>
      <c r="AC291" s="614"/>
      <c r="AD291" s="616"/>
      <c r="BM291" s="617"/>
      <c r="BN291" s="618"/>
      <c r="BO291" s="618"/>
      <c r="BP291" s="618"/>
      <c r="BQ291" s="618"/>
      <c r="BR291" s="618"/>
      <c r="BS291" s="618"/>
      <c r="BT291" s="618"/>
      <c r="BU291" s="618"/>
      <c r="BV291" s="618"/>
      <c r="BW291" s="618"/>
      <c r="BX291" s="619"/>
      <c r="BY291" s="620"/>
      <c r="CJ291" s="621"/>
      <c r="CK291" s="620"/>
      <c r="CV291" s="621"/>
      <c r="DH291" s="621"/>
      <c r="DT291" s="621"/>
      <c r="DU291" s="617"/>
      <c r="DV291" s="618"/>
      <c r="DW291" s="618"/>
      <c r="DX291" s="618"/>
      <c r="DY291" s="618"/>
      <c r="DZ291" s="618"/>
      <c r="EA291" s="618"/>
      <c r="EB291" s="618"/>
      <c r="EC291" s="618"/>
      <c r="ED291" s="618"/>
      <c r="EE291" s="618"/>
      <c r="EF291" s="619"/>
      <c r="EG291" s="620"/>
      <c r="ER291" s="621"/>
      <c r="ES291" s="620"/>
      <c r="FD291" s="621"/>
      <c r="FP291" s="621"/>
      <c r="GB291" s="621"/>
      <c r="GE291" s="622">
        <f t="shared" ref="GE291:GO291" si="1908">SUM(GE14:GE290)</f>
        <v>0</v>
      </c>
      <c r="GF291" s="623">
        <f t="shared" si="1908"/>
        <v>0</v>
      </c>
      <c r="GG291" s="623">
        <f t="shared" si="1908"/>
        <v>0</v>
      </c>
      <c r="GH291" s="623">
        <f t="shared" si="1908"/>
        <v>0</v>
      </c>
      <c r="GI291" s="623">
        <f t="shared" si="1908"/>
        <v>0</v>
      </c>
      <c r="GJ291" s="623">
        <f t="shared" si="1908"/>
        <v>0</v>
      </c>
      <c r="GK291" s="623">
        <f t="shared" si="1908"/>
        <v>0</v>
      </c>
      <c r="GL291" s="623">
        <f t="shared" si="1908"/>
        <v>0</v>
      </c>
      <c r="GM291" s="623">
        <f t="shared" si="1908"/>
        <v>0</v>
      </c>
      <c r="GN291" s="623">
        <f t="shared" si="1908"/>
        <v>0</v>
      </c>
      <c r="GO291" s="624">
        <f t="shared" si="1908"/>
        <v>0</v>
      </c>
      <c r="GQ291" s="622">
        <f t="shared" ref="GQ291:HA291" si="1909">SUM(GQ14:GQ290)</f>
        <v>0</v>
      </c>
      <c r="GR291" s="623">
        <f t="shared" si="1909"/>
        <v>0</v>
      </c>
      <c r="GS291" s="623">
        <f t="shared" si="1909"/>
        <v>0</v>
      </c>
      <c r="GT291" s="623">
        <f t="shared" si="1909"/>
        <v>0</v>
      </c>
      <c r="GU291" s="623">
        <f t="shared" si="1909"/>
        <v>0</v>
      </c>
      <c r="GV291" s="623">
        <f t="shared" si="1909"/>
        <v>0</v>
      </c>
      <c r="GW291" s="623">
        <f t="shared" si="1909"/>
        <v>0</v>
      </c>
      <c r="GX291" s="623">
        <f t="shared" si="1909"/>
        <v>0</v>
      </c>
      <c r="GY291" s="623">
        <f t="shared" si="1909"/>
        <v>0</v>
      </c>
      <c r="GZ291" s="623">
        <f t="shared" si="1909"/>
        <v>0</v>
      </c>
      <c r="HA291" s="625">
        <f t="shared" si="1909"/>
        <v>0</v>
      </c>
    </row>
    <row r="292" spans="1:459" s="568" customFormat="1" ht="17.25" customHeight="1">
      <c r="A292" s="626"/>
      <c r="B292" s="627"/>
      <c r="C292" s="627"/>
      <c r="D292" s="628"/>
      <c r="E292" s="628"/>
      <c r="F292" s="627"/>
      <c r="G292" s="627"/>
      <c r="H292" s="629"/>
      <c r="I292" s="630"/>
      <c r="J292" s="630"/>
      <c r="K292" s="630"/>
      <c r="L292" s="630"/>
      <c r="M292" s="630"/>
      <c r="N292" s="630"/>
      <c r="O292" s="631"/>
      <c r="P292" s="630"/>
      <c r="Q292" s="630"/>
      <c r="R292" s="630"/>
      <c r="S292" s="630"/>
      <c r="T292" s="630"/>
      <c r="U292" s="630"/>
      <c r="V292" s="630"/>
      <c r="W292" s="632"/>
      <c r="X292" s="630"/>
      <c r="Y292" s="630"/>
      <c r="Z292" s="630"/>
      <c r="AA292" s="630"/>
      <c r="AB292" s="630"/>
      <c r="AC292" s="630"/>
      <c r="AD292" s="632"/>
      <c r="AW292" s="633"/>
      <c r="BK292" s="634" t="s">
        <v>86</v>
      </c>
      <c r="BL292" s="634"/>
      <c r="BM292" s="635">
        <f t="shared" ref="BM292:CR292" si="1910">SUM(BM14:BM290)</f>
        <v>0</v>
      </c>
      <c r="BN292" s="636">
        <f t="shared" si="1910"/>
        <v>0</v>
      </c>
      <c r="BO292" s="636">
        <f t="shared" si="1910"/>
        <v>0</v>
      </c>
      <c r="BP292" s="636">
        <f t="shared" si="1910"/>
        <v>0</v>
      </c>
      <c r="BQ292" s="636">
        <f t="shared" si="1910"/>
        <v>0</v>
      </c>
      <c r="BR292" s="636">
        <f t="shared" si="1910"/>
        <v>0</v>
      </c>
      <c r="BS292" s="636">
        <f t="shared" si="1910"/>
        <v>0</v>
      </c>
      <c r="BT292" s="636">
        <f t="shared" si="1910"/>
        <v>0</v>
      </c>
      <c r="BU292" s="636">
        <f t="shared" si="1910"/>
        <v>0</v>
      </c>
      <c r="BV292" s="636">
        <f t="shared" si="1910"/>
        <v>0</v>
      </c>
      <c r="BW292" s="636">
        <f t="shared" si="1910"/>
        <v>0</v>
      </c>
      <c r="BX292" s="637">
        <f t="shared" si="1910"/>
        <v>0</v>
      </c>
      <c r="BY292" s="635">
        <f t="shared" si="1910"/>
        <v>0</v>
      </c>
      <c r="BZ292" s="636">
        <f t="shared" si="1910"/>
        <v>0</v>
      </c>
      <c r="CA292" s="636">
        <f t="shared" si="1910"/>
        <v>0</v>
      </c>
      <c r="CB292" s="636">
        <f t="shared" si="1910"/>
        <v>0</v>
      </c>
      <c r="CC292" s="636">
        <f t="shared" si="1910"/>
        <v>0</v>
      </c>
      <c r="CD292" s="636">
        <f t="shared" si="1910"/>
        <v>0</v>
      </c>
      <c r="CE292" s="636">
        <f t="shared" si="1910"/>
        <v>0</v>
      </c>
      <c r="CF292" s="636">
        <f t="shared" si="1910"/>
        <v>0</v>
      </c>
      <c r="CG292" s="636">
        <f t="shared" si="1910"/>
        <v>0</v>
      </c>
      <c r="CH292" s="636">
        <f t="shared" si="1910"/>
        <v>0</v>
      </c>
      <c r="CI292" s="636">
        <f t="shared" si="1910"/>
        <v>0</v>
      </c>
      <c r="CJ292" s="637">
        <f t="shared" si="1910"/>
        <v>0</v>
      </c>
      <c r="CK292" s="635">
        <f t="shared" si="1910"/>
        <v>0</v>
      </c>
      <c r="CL292" s="636">
        <f t="shared" si="1910"/>
        <v>0</v>
      </c>
      <c r="CM292" s="636">
        <f t="shared" si="1910"/>
        <v>0</v>
      </c>
      <c r="CN292" s="636">
        <f t="shared" si="1910"/>
        <v>0</v>
      </c>
      <c r="CO292" s="636">
        <f t="shared" si="1910"/>
        <v>0</v>
      </c>
      <c r="CP292" s="636">
        <f t="shared" si="1910"/>
        <v>0</v>
      </c>
      <c r="CQ292" s="636">
        <f t="shared" si="1910"/>
        <v>0</v>
      </c>
      <c r="CR292" s="636">
        <f t="shared" si="1910"/>
        <v>0</v>
      </c>
      <c r="CS292" s="636">
        <f t="shared" ref="CS292:DX292" si="1911">SUM(CS14:CS290)</f>
        <v>0</v>
      </c>
      <c r="CT292" s="636">
        <f t="shared" si="1911"/>
        <v>0</v>
      </c>
      <c r="CU292" s="636">
        <f t="shared" si="1911"/>
        <v>0</v>
      </c>
      <c r="CV292" s="637">
        <f t="shared" si="1911"/>
        <v>0</v>
      </c>
      <c r="CW292" s="636">
        <f t="shared" si="1911"/>
        <v>0</v>
      </c>
      <c r="CX292" s="636">
        <f t="shared" si="1911"/>
        <v>0</v>
      </c>
      <c r="CY292" s="636">
        <f t="shared" si="1911"/>
        <v>0</v>
      </c>
      <c r="CZ292" s="636">
        <f t="shared" si="1911"/>
        <v>0</v>
      </c>
      <c r="DA292" s="636">
        <f t="shared" si="1911"/>
        <v>0</v>
      </c>
      <c r="DB292" s="636">
        <f t="shared" si="1911"/>
        <v>0</v>
      </c>
      <c r="DC292" s="636">
        <f t="shared" si="1911"/>
        <v>0</v>
      </c>
      <c r="DD292" s="636">
        <f t="shared" si="1911"/>
        <v>0</v>
      </c>
      <c r="DE292" s="636">
        <f t="shared" si="1911"/>
        <v>0</v>
      </c>
      <c r="DF292" s="636">
        <f t="shared" si="1911"/>
        <v>0</v>
      </c>
      <c r="DG292" s="636">
        <f t="shared" si="1911"/>
        <v>0</v>
      </c>
      <c r="DH292" s="637">
        <f t="shared" si="1911"/>
        <v>0</v>
      </c>
      <c r="DI292" s="636">
        <f t="shared" si="1911"/>
        <v>0</v>
      </c>
      <c r="DJ292" s="636">
        <f t="shared" si="1911"/>
        <v>0</v>
      </c>
      <c r="DK292" s="636">
        <f t="shared" si="1911"/>
        <v>0</v>
      </c>
      <c r="DL292" s="636">
        <f t="shared" si="1911"/>
        <v>0</v>
      </c>
      <c r="DM292" s="636">
        <f t="shared" si="1911"/>
        <v>0</v>
      </c>
      <c r="DN292" s="636">
        <f t="shared" si="1911"/>
        <v>0</v>
      </c>
      <c r="DO292" s="636">
        <f t="shared" si="1911"/>
        <v>0</v>
      </c>
      <c r="DP292" s="636">
        <f t="shared" si="1911"/>
        <v>0</v>
      </c>
      <c r="DQ292" s="636">
        <f t="shared" si="1911"/>
        <v>0</v>
      </c>
      <c r="DR292" s="636">
        <f t="shared" si="1911"/>
        <v>0</v>
      </c>
      <c r="DS292" s="636">
        <f t="shared" si="1911"/>
        <v>0</v>
      </c>
      <c r="DT292" s="637">
        <f t="shared" si="1911"/>
        <v>0</v>
      </c>
      <c r="DU292" s="635">
        <f t="shared" si="1911"/>
        <v>0</v>
      </c>
      <c r="DV292" s="636">
        <f t="shared" si="1911"/>
        <v>0</v>
      </c>
      <c r="DW292" s="636">
        <f t="shared" si="1911"/>
        <v>0</v>
      </c>
      <c r="DX292" s="636">
        <f t="shared" si="1911"/>
        <v>0</v>
      </c>
      <c r="DY292" s="636">
        <f t="shared" ref="DY292:FD292" si="1912">SUM(DY14:DY290)</f>
        <v>0</v>
      </c>
      <c r="DZ292" s="636">
        <f t="shared" si="1912"/>
        <v>0</v>
      </c>
      <c r="EA292" s="636">
        <f t="shared" si="1912"/>
        <v>0</v>
      </c>
      <c r="EB292" s="636">
        <f t="shared" si="1912"/>
        <v>0</v>
      </c>
      <c r="EC292" s="636">
        <f t="shared" si="1912"/>
        <v>0</v>
      </c>
      <c r="ED292" s="636">
        <f t="shared" si="1912"/>
        <v>0</v>
      </c>
      <c r="EE292" s="636">
        <f t="shared" si="1912"/>
        <v>0</v>
      </c>
      <c r="EF292" s="637">
        <f t="shared" si="1912"/>
        <v>0</v>
      </c>
      <c r="EG292" s="635">
        <f t="shared" si="1912"/>
        <v>0</v>
      </c>
      <c r="EH292" s="636">
        <f t="shared" si="1912"/>
        <v>0</v>
      </c>
      <c r="EI292" s="636">
        <f t="shared" si="1912"/>
        <v>0</v>
      </c>
      <c r="EJ292" s="636">
        <f t="shared" si="1912"/>
        <v>0</v>
      </c>
      <c r="EK292" s="636">
        <f t="shared" si="1912"/>
        <v>0</v>
      </c>
      <c r="EL292" s="636">
        <f t="shared" si="1912"/>
        <v>0</v>
      </c>
      <c r="EM292" s="636">
        <f t="shared" si="1912"/>
        <v>0</v>
      </c>
      <c r="EN292" s="636">
        <f t="shared" si="1912"/>
        <v>0</v>
      </c>
      <c r="EO292" s="636">
        <f t="shared" si="1912"/>
        <v>0</v>
      </c>
      <c r="EP292" s="636">
        <f t="shared" si="1912"/>
        <v>0</v>
      </c>
      <c r="EQ292" s="636">
        <f t="shared" si="1912"/>
        <v>0</v>
      </c>
      <c r="ER292" s="637">
        <f t="shared" si="1912"/>
        <v>0</v>
      </c>
      <c r="ES292" s="635">
        <f t="shared" si="1912"/>
        <v>0</v>
      </c>
      <c r="ET292" s="636">
        <f t="shared" si="1912"/>
        <v>0</v>
      </c>
      <c r="EU292" s="636">
        <f t="shared" si="1912"/>
        <v>0</v>
      </c>
      <c r="EV292" s="636">
        <f t="shared" si="1912"/>
        <v>0</v>
      </c>
      <c r="EW292" s="636">
        <f t="shared" si="1912"/>
        <v>0</v>
      </c>
      <c r="EX292" s="636">
        <f t="shared" si="1912"/>
        <v>0</v>
      </c>
      <c r="EY292" s="636">
        <f t="shared" si="1912"/>
        <v>0</v>
      </c>
      <c r="EZ292" s="636">
        <f t="shared" si="1912"/>
        <v>0</v>
      </c>
      <c r="FA292" s="636">
        <f t="shared" si="1912"/>
        <v>0</v>
      </c>
      <c r="FB292" s="636">
        <f t="shared" si="1912"/>
        <v>0</v>
      </c>
      <c r="FC292" s="636">
        <f t="shared" si="1912"/>
        <v>0</v>
      </c>
      <c r="FD292" s="637">
        <f t="shared" si="1912"/>
        <v>0</v>
      </c>
      <c r="FE292" s="636">
        <f t="shared" ref="FE292:GB292" si="1913">SUM(FE14:FE290)</f>
        <v>0</v>
      </c>
      <c r="FF292" s="636">
        <f t="shared" si="1913"/>
        <v>0</v>
      </c>
      <c r="FG292" s="636">
        <f t="shared" si="1913"/>
        <v>0</v>
      </c>
      <c r="FH292" s="636">
        <f t="shared" si="1913"/>
        <v>0</v>
      </c>
      <c r="FI292" s="636">
        <f t="shared" si="1913"/>
        <v>0</v>
      </c>
      <c r="FJ292" s="636">
        <f t="shared" si="1913"/>
        <v>0</v>
      </c>
      <c r="FK292" s="636">
        <f t="shared" si="1913"/>
        <v>0</v>
      </c>
      <c r="FL292" s="636">
        <f t="shared" si="1913"/>
        <v>0</v>
      </c>
      <c r="FM292" s="636">
        <f t="shared" si="1913"/>
        <v>0</v>
      </c>
      <c r="FN292" s="636">
        <f t="shared" si="1913"/>
        <v>0</v>
      </c>
      <c r="FO292" s="636">
        <f t="shared" si="1913"/>
        <v>0</v>
      </c>
      <c r="FP292" s="637">
        <f t="shared" si="1913"/>
        <v>0</v>
      </c>
      <c r="FQ292" s="636">
        <f t="shared" si="1913"/>
        <v>0</v>
      </c>
      <c r="FR292" s="636">
        <f t="shared" si="1913"/>
        <v>0</v>
      </c>
      <c r="FS292" s="636">
        <f t="shared" si="1913"/>
        <v>0</v>
      </c>
      <c r="FT292" s="636">
        <f t="shared" si="1913"/>
        <v>0</v>
      </c>
      <c r="FU292" s="636">
        <f t="shared" si="1913"/>
        <v>0</v>
      </c>
      <c r="FV292" s="636">
        <f t="shared" si="1913"/>
        <v>0</v>
      </c>
      <c r="FW292" s="636">
        <f t="shared" si="1913"/>
        <v>0</v>
      </c>
      <c r="FX292" s="636">
        <f t="shared" si="1913"/>
        <v>0</v>
      </c>
      <c r="FY292" s="636">
        <f t="shared" si="1913"/>
        <v>0</v>
      </c>
      <c r="FZ292" s="636">
        <f t="shared" si="1913"/>
        <v>0</v>
      </c>
      <c r="GA292" s="636">
        <f t="shared" si="1913"/>
        <v>0</v>
      </c>
      <c r="GB292" s="637">
        <f t="shared" si="1913"/>
        <v>0</v>
      </c>
      <c r="GE292" s="638">
        <f t="shared" ref="GE292:GN292" si="1914">COUNTIF(GE14:GE290,"&gt;"&amp;0)</f>
        <v>0</v>
      </c>
      <c r="GF292" s="639">
        <f t="shared" si="1914"/>
        <v>0</v>
      </c>
      <c r="GG292" s="639">
        <f t="shared" si="1914"/>
        <v>0</v>
      </c>
      <c r="GH292" s="639">
        <f t="shared" si="1914"/>
        <v>0</v>
      </c>
      <c r="GI292" s="639">
        <f t="shared" si="1914"/>
        <v>0</v>
      </c>
      <c r="GJ292" s="639">
        <f t="shared" si="1914"/>
        <v>0</v>
      </c>
      <c r="GK292" s="639">
        <f t="shared" si="1914"/>
        <v>0</v>
      </c>
      <c r="GL292" s="639">
        <f t="shared" si="1914"/>
        <v>0</v>
      </c>
      <c r="GM292" s="639">
        <f t="shared" si="1914"/>
        <v>0</v>
      </c>
      <c r="GN292" s="639">
        <f t="shared" si="1914"/>
        <v>0</v>
      </c>
      <c r="GO292" s="640"/>
      <c r="GQ292" s="638">
        <f t="shared" ref="GQ292:GZ292" si="1915">COUNTIF(GQ14:GQ290,"&gt;"&amp;0)</f>
        <v>0</v>
      </c>
      <c r="GR292" s="639">
        <f t="shared" si="1915"/>
        <v>0</v>
      </c>
      <c r="GS292" s="639">
        <f t="shared" si="1915"/>
        <v>0</v>
      </c>
      <c r="GT292" s="639">
        <f t="shared" si="1915"/>
        <v>0</v>
      </c>
      <c r="GU292" s="639">
        <f t="shared" si="1915"/>
        <v>0</v>
      </c>
      <c r="GV292" s="639">
        <f t="shared" si="1915"/>
        <v>0</v>
      </c>
      <c r="GW292" s="639">
        <f t="shared" si="1915"/>
        <v>0</v>
      </c>
      <c r="GX292" s="639">
        <f t="shared" si="1915"/>
        <v>0</v>
      </c>
      <c r="GY292" s="639">
        <f t="shared" si="1915"/>
        <v>0</v>
      </c>
      <c r="GZ292" s="639">
        <f t="shared" si="1915"/>
        <v>0</v>
      </c>
      <c r="HA292" s="641"/>
      <c r="HC292" s="634" t="s">
        <v>505</v>
      </c>
      <c r="HD292" s="642">
        <f t="shared" ref="HD292:II292" si="1916">IFERROR(SUM(HD14:HD290)*MIN(1,($C$4/BM296)),0)</f>
        <v>0</v>
      </c>
      <c r="HE292" s="642">
        <f t="shared" si="1916"/>
        <v>0</v>
      </c>
      <c r="HF292" s="642">
        <f t="shared" si="1916"/>
        <v>0</v>
      </c>
      <c r="HG292" s="642">
        <f t="shared" si="1916"/>
        <v>0</v>
      </c>
      <c r="HH292" s="642">
        <f t="shared" si="1916"/>
        <v>0</v>
      </c>
      <c r="HI292" s="642">
        <f t="shared" si="1916"/>
        <v>0</v>
      </c>
      <c r="HJ292" s="642">
        <f t="shared" si="1916"/>
        <v>0</v>
      </c>
      <c r="HK292" s="642">
        <f t="shared" si="1916"/>
        <v>0</v>
      </c>
      <c r="HL292" s="642">
        <f t="shared" si="1916"/>
        <v>0</v>
      </c>
      <c r="HM292" s="642">
        <f t="shared" si="1916"/>
        <v>0</v>
      </c>
      <c r="HN292" s="642">
        <f t="shared" si="1916"/>
        <v>0</v>
      </c>
      <c r="HO292" s="642">
        <f t="shared" si="1916"/>
        <v>0</v>
      </c>
      <c r="HP292" s="642">
        <f t="shared" si="1916"/>
        <v>0</v>
      </c>
      <c r="HQ292" s="642">
        <f t="shared" si="1916"/>
        <v>0</v>
      </c>
      <c r="HR292" s="642">
        <f t="shared" si="1916"/>
        <v>0</v>
      </c>
      <c r="HS292" s="642">
        <f t="shared" si="1916"/>
        <v>0</v>
      </c>
      <c r="HT292" s="642">
        <f t="shared" si="1916"/>
        <v>0</v>
      </c>
      <c r="HU292" s="642">
        <f t="shared" si="1916"/>
        <v>0</v>
      </c>
      <c r="HV292" s="642">
        <f t="shared" si="1916"/>
        <v>0</v>
      </c>
      <c r="HW292" s="642">
        <f t="shared" si="1916"/>
        <v>0</v>
      </c>
      <c r="HX292" s="642">
        <f t="shared" si="1916"/>
        <v>0</v>
      </c>
      <c r="HY292" s="642">
        <f t="shared" si="1916"/>
        <v>0</v>
      </c>
      <c r="HZ292" s="642">
        <f t="shared" si="1916"/>
        <v>0</v>
      </c>
      <c r="IA292" s="642">
        <f t="shared" si="1916"/>
        <v>0</v>
      </c>
      <c r="IB292" s="642">
        <f t="shared" si="1916"/>
        <v>0</v>
      </c>
      <c r="IC292" s="642">
        <f t="shared" si="1916"/>
        <v>0</v>
      </c>
      <c r="ID292" s="642">
        <f t="shared" si="1916"/>
        <v>0</v>
      </c>
      <c r="IE292" s="642">
        <f t="shared" si="1916"/>
        <v>0</v>
      </c>
      <c r="IF292" s="642">
        <f t="shared" si="1916"/>
        <v>0</v>
      </c>
      <c r="IG292" s="642">
        <f t="shared" si="1916"/>
        <v>0</v>
      </c>
      <c r="IH292" s="642">
        <f t="shared" si="1916"/>
        <v>0</v>
      </c>
      <c r="II292" s="642">
        <f t="shared" si="1916"/>
        <v>0</v>
      </c>
      <c r="IJ292" s="642">
        <f t="shared" ref="IJ292:JO292" si="1917">IFERROR(SUM(IJ14:IJ290)*MIN(1,($C$4/CS296)),0)</f>
        <v>0</v>
      </c>
      <c r="IK292" s="642">
        <f t="shared" si="1917"/>
        <v>0</v>
      </c>
      <c r="IL292" s="642">
        <f t="shared" si="1917"/>
        <v>0</v>
      </c>
      <c r="IM292" s="642">
        <f t="shared" si="1917"/>
        <v>0</v>
      </c>
      <c r="IN292" s="642">
        <f t="shared" si="1917"/>
        <v>0</v>
      </c>
      <c r="IO292" s="642">
        <f t="shared" si="1917"/>
        <v>0</v>
      </c>
      <c r="IP292" s="642">
        <f t="shared" si="1917"/>
        <v>0</v>
      </c>
      <c r="IQ292" s="642">
        <f t="shared" si="1917"/>
        <v>0</v>
      </c>
      <c r="IR292" s="642">
        <f t="shared" si="1917"/>
        <v>0</v>
      </c>
      <c r="IS292" s="642">
        <f t="shared" si="1917"/>
        <v>0</v>
      </c>
      <c r="IT292" s="642">
        <f t="shared" si="1917"/>
        <v>0</v>
      </c>
      <c r="IU292" s="642">
        <f t="shared" si="1917"/>
        <v>0</v>
      </c>
      <c r="IV292" s="642">
        <f t="shared" si="1917"/>
        <v>0</v>
      </c>
      <c r="IW292" s="642">
        <f t="shared" si="1917"/>
        <v>0</v>
      </c>
      <c r="IX292" s="642">
        <f t="shared" si="1917"/>
        <v>0</v>
      </c>
      <c r="IY292" s="642">
        <f t="shared" si="1917"/>
        <v>0</v>
      </c>
      <c r="IZ292" s="642">
        <f t="shared" si="1917"/>
        <v>0</v>
      </c>
      <c r="JA292" s="642">
        <f t="shared" si="1917"/>
        <v>0</v>
      </c>
      <c r="JB292" s="642">
        <f t="shared" si="1917"/>
        <v>0</v>
      </c>
      <c r="JC292" s="642">
        <f t="shared" si="1917"/>
        <v>0</v>
      </c>
      <c r="JD292" s="642">
        <f t="shared" si="1917"/>
        <v>0</v>
      </c>
      <c r="JE292" s="642">
        <f t="shared" si="1917"/>
        <v>0</v>
      </c>
      <c r="JF292" s="642">
        <f t="shared" si="1917"/>
        <v>0</v>
      </c>
      <c r="JG292" s="642">
        <f t="shared" si="1917"/>
        <v>0</v>
      </c>
      <c r="JH292" s="642">
        <f t="shared" si="1917"/>
        <v>0</v>
      </c>
      <c r="JI292" s="642">
        <f t="shared" si="1917"/>
        <v>0</v>
      </c>
      <c r="JJ292" s="642">
        <f t="shared" si="1917"/>
        <v>0</v>
      </c>
      <c r="JK292" s="642">
        <f t="shared" si="1917"/>
        <v>0</v>
      </c>
      <c r="JL292" s="642">
        <f t="shared" si="1917"/>
        <v>0</v>
      </c>
      <c r="JM292" s="642">
        <f t="shared" si="1917"/>
        <v>0</v>
      </c>
      <c r="JN292" s="642">
        <f t="shared" si="1917"/>
        <v>0</v>
      </c>
      <c r="JO292" s="642">
        <f t="shared" si="1917"/>
        <v>0</v>
      </c>
      <c r="JP292" s="642">
        <f t="shared" ref="JP292:KU292" si="1918">IFERROR(SUM(JP14:JP290)*MIN(1,($C$4/DY296)),0)</f>
        <v>0</v>
      </c>
      <c r="JQ292" s="642">
        <f t="shared" si="1918"/>
        <v>0</v>
      </c>
      <c r="JR292" s="642">
        <f t="shared" si="1918"/>
        <v>0</v>
      </c>
      <c r="JS292" s="642">
        <f t="shared" si="1918"/>
        <v>0</v>
      </c>
      <c r="JT292" s="642">
        <f t="shared" si="1918"/>
        <v>0</v>
      </c>
      <c r="JU292" s="642">
        <f t="shared" si="1918"/>
        <v>0</v>
      </c>
      <c r="JV292" s="642">
        <f t="shared" si="1918"/>
        <v>0</v>
      </c>
      <c r="JW292" s="642">
        <f t="shared" si="1918"/>
        <v>0</v>
      </c>
      <c r="JX292" s="642">
        <f t="shared" si="1918"/>
        <v>0</v>
      </c>
      <c r="JY292" s="642">
        <f t="shared" si="1918"/>
        <v>0</v>
      </c>
      <c r="JZ292" s="642">
        <f t="shared" si="1918"/>
        <v>0</v>
      </c>
      <c r="KA292" s="642">
        <f t="shared" si="1918"/>
        <v>0</v>
      </c>
      <c r="KB292" s="642">
        <f t="shared" si="1918"/>
        <v>0</v>
      </c>
      <c r="KC292" s="642">
        <f t="shared" si="1918"/>
        <v>0</v>
      </c>
      <c r="KD292" s="642">
        <f t="shared" si="1918"/>
        <v>0</v>
      </c>
      <c r="KE292" s="642">
        <f t="shared" si="1918"/>
        <v>0</v>
      </c>
      <c r="KF292" s="642">
        <f t="shared" si="1918"/>
        <v>0</v>
      </c>
      <c r="KG292" s="642">
        <f t="shared" si="1918"/>
        <v>0</v>
      </c>
      <c r="KH292" s="642">
        <f t="shared" si="1918"/>
        <v>0</v>
      </c>
      <c r="KI292" s="642">
        <f t="shared" si="1918"/>
        <v>0</v>
      </c>
      <c r="KJ292" s="642">
        <f t="shared" si="1918"/>
        <v>0</v>
      </c>
      <c r="KK292" s="642">
        <f t="shared" si="1918"/>
        <v>0</v>
      </c>
      <c r="KL292" s="642">
        <f t="shared" si="1918"/>
        <v>0</v>
      </c>
      <c r="KM292" s="642">
        <f t="shared" si="1918"/>
        <v>0</v>
      </c>
      <c r="KN292" s="642">
        <f t="shared" si="1918"/>
        <v>0</v>
      </c>
      <c r="KO292" s="642">
        <f t="shared" si="1918"/>
        <v>0</v>
      </c>
      <c r="KP292" s="642">
        <f t="shared" si="1918"/>
        <v>0</v>
      </c>
      <c r="KQ292" s="642">
        <f t="shared" si="1918"/>
        <v>0</v>
      </c>
      <c r="KR292" s="642">
        <f t="shared" si="1918"/>
        <v>0</v>
      </c>
      <c r="KS292" s="642">
        <f t="shared" si="1918"/>
        <v>0</v>
      </c>
      <c r="KT292" s="642">
        <f t="shared" si="1918"/>
        <v>0</v>
      </c>
      <c r="KU292" s="642">
        <f t="shared" si="1918"/>
        <v>0</v>
      </c>
      <c r="KV292" s="642">
        <f t="shared" ref="KV292:LS292" si="1919">IFERROR(SUM(KV14:KV290)*MIN(1,($C$4/FE296)),0)</f>
        <v>0</v>
      </c>
      <c r="KW292" s="642">
        <f t="shared" si="1919"/>
        <v>0</v>
      </c>
      <c r="KX292" s="642">
        <f t="shared" si="1919"/>
        <v>0</v>
      </c>
      <c r="KY292" s="642">
        <f t="shared" si="1919"/>
        <v>0</v>
      </c>
      <c r="KZ292" s="642">
        <f t="shared" si="1919"/>
        <v>0</v>
      </c>
      <c r="LA292" s="642">
        <f t="shared" si="1919"/>
        <v>0</v>
      </c>
      <c r="LB292" s="642">
        <f t="shared" si="1919"/>
        <v>0</v>
      </c>
      <c r="LC292" s="642">
        <f t="shared" si="1919"/>
        <v>0</v>
      </c>
      <c r="LD292" s="642">
        <f t="shared" si="1919"/>
        <v>0</v>
      </c>
      <c r="LE292" s="642">
        <f t="shared" si="1919"/>
        <v>0</v>
      </c>
      <c r="LF292" s="642">
        <f t="shared" si="1919"/>
        <v>0</v>
      </c>
      <c r="LG292" s="642">
        <f t="shared" si="1919"/>
        <v>0</v>
      </c>
      <c r="LH292" s="642">
        <f t="shared" si="1919"/>
        <v>0</v>
      </c>
      <c r="LI292" s="642">
        <f t="shared" si="1919"/>
        <v>0</v>
      </c>
      <c r="LJ292" s="642">
        <f t="shared" si="1919"/>
        <v>0</v>
      </c>
      <c r="LK292" s="642">
        <f t="shared" si="1919"/>
        <v>0</v>
      </c>
      <c r="LL292" s="642">
        <f t="shared" si="1919"/>
        <v>0</v>
      </c>
      <c r="LM292" s="642">
        <f t="shared" si="1919"/>
        <v>0</v>
      </c>
      <c r="LN292" s="642">
        <f t="shared" si="1919"/>
        <v>0</v>
      </c>
      <c r="LO292" s="642">
        <f t="shared" si="1919"/>
        <v>0</v>
      </c>
      <c r="LP292" s="642">
        <f t="shared" si="1919"/>
        <v>0</v>
      </c>
      <c r="LQ292" s="642">
        <f t="shared" si="1919"/>
        <v>0</v>
      </c>
      <c r="LR292" s="642">
        <f t="shared" si="1919"/>
        <v>0</v>
      </c>
      <c r="LS292" s="642">
        <f t="shared" si="1919"/>
        <v>0</v>
      </c>
      <c r="MA292" s="634" t="s">
        <v>789</v>
      </c>
      <c r="MB292" s="642" t="e">
        <f t="shared" ref="MB292:NG292" si="1920">SUM(MB14:MB290)*MIN(1,($C$4/BM296))</f>
        <v>#DIV/0!</v>
      </c>
      <c r="MC292" s="642" t="e">
        <f t="shared" si="1920"/>
        <v>#DIV/0!</v>
      </c>
      <c r="MD292" s="642" t="e">
        <f t="shared" si="1920"/>
        <v>#DIV/0!</v>
      </c>
      <c r="ME292" s="642" t="e">
        <f t="shared" si="1920"/>
        <v>#DIV/0!</v>
      </c>
      <c r="MF292" s="642" t="e">
        <f t="shared" si="1920"/>
        <v>#DIV/0!</v>
      </c>
      <c r="MG292" s="642" t="e">
        <f t="shared" si="1920"/>
        <v>#DIV/0!</v>
      </c>
      <c r="MH292" s="642" t="e">
        <f t="shared" si="1920"/>
        <v>#DIV/0!</v>
      </c>
      <c r="MI292" s="642" t="e">
        <f t="shared" si="1920"/>
        <v>#DIV/0!</v>
      </c>
      <c r="MJ292" s="642" t="e">
        <f t="shared" si="1920"/>
        <v>#DIV/0!</v>
      </c>
      <c r="MK292" s="642" t="e">
        <f t="shared" si="1920"/>
        <v>#DIV/0!</v>
      </c>
      <c r="ML292" s="642" t="e">
        <f t="shared" si="1920"/>
        <v>#DIV/0!</v>
      </c>
      <c r="MM292" s="642" t="e">
        <f t="shared" si="1920"/>
        <v>#DIV/0!</v>
      </c>
      <c r="MN292" s="642" t="e">
        <f t="shared" si="1920"/>
        <v>#DIV/0!</v>
      </c>
      <c r="MO292" s="642" t="e">
        <f t="shared" si="1920"/>
        <v>#DIV/0!</v>
      </c>
      <c r="MP292" s="642" t="e">
        <f t="shared" si="1920"/>
        <v>#DIV/0!</v>
      </c>
      <c r="MQ292" s="642" t="e">
        <f t="shared" si="1920"/>
        <v>#DIV/0!</v>
      </c>
      <c r="MR292" s="642" t="e">
        <f t="shared" si="1920"/>
        <v>#DIV/0!</v>
      </c>
      <c r="MS292" s="642" t="e">
        <f t="shared" si="1920"/>
        <v>#DIV/0!</v>
      </c>
      <c r="MT292" s="642" t="e">
        <f t="shared" si="1920"/>
        <v>#DIV/0!</v>
      </c>
      <c r="MU292" s="642" t="e">
        <f t="shared" si="1920"/>
        <v>#DIV/0!</v>
      </c>
      <c r="MV292" s="642" t="e">
        <f t="shared" si="1920"/>
        <v>#DIV/0!</v>
      </c>
      <c r="MW292" s="642" t="e">
        <f t="shared" si="1920"/>
        <v>#DIV/0!</v>
      </c>
      <c r="MX292" s="642" t="e">
        <f t="shared" si="1920"/>
        <v>#DIV/0!</v>
      </c>
      <c r="MY292" s="642" t="e">
        <f t="shared" si="1920"/>
        <v>#DIV/0!</v>
      </c>
      <c r="MZ292" s="642" t="e">
        <f t="shared" si="1920"/>
        <v>#DIV/0!</v>
      </c>
      <c r="NA292" s="642" t="e">
        <f t="shared" si="1920"/>
        <v>#DIV/0!</v>
      </c>
      <c r="NB292" s="642" t="e">
        <f t="shared" si="1920"/>
        <v>#DIV/0!</v>
      </c>
      <c r="NC292" s="642" t="e">
        <f t="shared" si="1920"/>
        <v>#DIV/0!</v>
      </c>
      <c r="ND292" s="642" t="e">
        <f t="shared" si="1920"/>
        <v>#DIV/0!</v>
      </c>
      <c r="NE292" s="642" t="e">
        <f t="shared" si="1920"/>
        <v>#DIV/0!</v>
      </c>
      <c r="NF292" s="642" t="e">
        <f t="shared" si="1920"/>
        <v>#DIV/0!</v>
      </c>
      <c r="NG292" s="642" t="e">
        <f t="shared" si="1920"/>
        <v>#DIV/0!</v>
      </c>
      <c r="NH292" s="642" t="e">
        <f t="shared" ref="NH292:OM292" si="1921">SUM(NH14:NH290)*MIN(1,($C$4/CS296))</f>
        <v>#DIV/0!</v>
      </c>
      <c r="NI292" s="642" t="e">
        <f t="shared" si="1921"/>
        <v>#DIV/0!</v>
      </c>
      <c r="NJ292" s="642" t="e">
        <f t="shared" si="1921"/>
        <v>#DIV/0!</v>
      </c>
      <c r="NK292" s="642" t="e">
        <f t="shared" si="1921"/>
        <v>#DIV/0!</v>
      </c>
      <c r="NL292" s="642" t="e">
        <f t="shared" si="1921"/>
        <v>#DIV/0!</v>
      </c>
      <c r="NM292" s="642" t="e">
        <f t="shared" si="1921"/>
        <v>#DIV/0!</v>
      </c>
      <c r="NN292" s="642" t="e">
        <f t="shared" si="1921"/>
        <v>#DIV/0!</v>
      </c>
      <c r="NO292" s="642" t="e">
        <f t="shared" si="1921"/>
        <v>#DIV/0!</v>
      </c>
      <c r="NP292" s="642" t="e">
        <f t="shared" si="1921"/>
        <v>#DIV/0!</v>
      </c>
      <c r="NQ292" s="642" t="e">
        <f t="shared" si="1921"/>
        <v>#DIV/0!</v>
      </c>
      <c r="NR292" s="642" t="e">
        <f t="shared" si="1921"/>
        <v>#DIV/0!</v>
      </c>
      <c r="NS292" s="642" t="e">
        <f t="shared" si="1921"/>
        <v>#DIV/0!</v>
      </c>
      <c r="NT292" s="642" t="e">
        <f t="shared" si="1921"/>
        <v>#DIV/0!</v>
      </c>
      <c r="NU292" s="642" t="e">
        <f t="shared" si="1921"/>
        <v>#DIV/0!</v>
      </c>
      <c r="NV292" s="642" t="e">
        <f t="shared" si="1921"/>
        <v>#DIV/0!</v>
      </c>
      <c r="NW292" s="642" t="e">
        <f t="shared" si="1921"/>
        <v>#DIV/0!</v>
      </c>
      <c r="NX292" s="642" t="e">
        <f t="shared" si="1921"/>
        <v>#DIV/0!</v>
      </c>
      <c r="NY292" s="642" t="e">
        <f t="shared" si="1921"/>
        <v>#DIV/0!</v>
      </c>
      <c r="NZ292" s="642" t="e">
        <f t="shared" si="1921"/>
        <v>#DIV/0!</v>
      </c>
      <c r="OA292" s="642" t="e">
        <f t="shared" si="1921"/>
        <v>#DIV/0!</v>
      </c>
      <c r="OB292" s="642" t="e">
        <f t="shared" si="1921"/>
        <v>#DIV/0!</v>
      </c>
      <c r="OC292" s="642" t="e">
        <f t="shared" si="1921"/>
        <v>#DIV/0!</v>
      </c>
      <c r="OD292" s="642" t="e">
        <f t="shared" si="1921"/>
        <v>#DIV/0!</v>
      </c>
      <c r="OE292" s="642" t="e">
        <f t="shared" si="1921"/>
        <v>#DIV/0!</v>
      </c>
      <c r="OF292" s="642" t="e">
        <f t="shared" si="1921"/>
        <v>#DIV/0!</v>
      </c>
      <c r="OG292" s="642" t="e">
        <f t="shared" si="1921"/>
        <v>#DIV/0!</v>
      </c>
      <c r="OH292" s="642" t="e">
        <f t="shared" si="1921"/>
        <v>#DIV/0!</v>
      </c>
      <c r="OI292" s="642" t="e">
        <f t="shared" si="1921"/>
        <v>#DIV/0!</v>
      </c>
      <c r="OJ292" s="642" t="e">
        <f t="shared" si="1921"/>
        <v>#DIV/0!</v>
      </c>
      <c r="OK292" s="642" t="e">
        <f t="shared" si="1921"/>
        <v>#DIV/0!</v>
      </c>
      <c r="OL292" s="642" t="e">
        <f t="shared" si="1921"/>
        <v>#DIV/0!</v>
      </c>
      <c r="OM292" s="642" t="e">
        <f t="shared" si="1921"/>
        <v>#DIV/0!</v>
      </c>
      <c r="ON292" s="642" t="e">
        <f t="shared" ref="ON292:PS292" si="1922">SUM(ON14:ON290)*MIN(1,($C$4/DY296))</f>
        <v>#DIV/0!</v>
      </c>
      <c r="OO292" s="642" t="e">
        <f t="shared" si="1922"/>
        <v>#DIV/0!</v>
      </c>
      <c r="OP292" s="642" t="e">
        <f t="shared" si="1922"/>
        <v>#DIV/0!</v>
      </c>
      <c r="OQ292" s="642" t="e">
        <f t="shared" si="1922"/>
        <v>#DIV/0!</v>
      </c>
      <c r="OR292" s="642" t="e">
        <f t="shared" si="1922"/>
        <v>#DIV/0!</v>
      </c>
      <c r="OS292" s="642" t="e">
        <f t="shared" si="1922"/>
        <v>#DIV/0!</v>
      </c>
      <c r="OT292" s="642" t="e">
        <f t="shared" si="1922"/>
        <v>#DIV/0!</v>
      </c>
      <c r="OU292" s="642" t="e">
        <f t="shared" si="1922"/>
        <v>#DIV/0!</v>
      </c>
      <c r="OV292" s="642" t="e">
        <f t="shared" si="1922"/>
        <v>#DIV/0!</v>
      </c>
      <c r="OW292" s="642" t="e">
        <f t="shared" si="1922"/>
        <v>#DIV/0!</v>
      </c>
      <c r="OX292" s="642" t="e">
        <f t="shared" si="1922"/>
        <v>#DIV/0!</v>
      </c>
      <c r="OY292" s="642" t="e">
        <f t="shared" si="1922"/>
        <v>#DIV/0!</v>
      </c>
      <c r="OZ292" s="642" t="e">
        <f t="shared" si="1922"/>
        <v>#DIV/0!</v>
      </c>
      <c r="PA292" s="642" t="e">
        <f t="shared" si="1922"/>
        <v>#DIV/0!</v>
      </c>
      <c r="PB292" s="642" t="e">
        <f t="shared" si="1922"/>
        <v>#DIV/0!</v>
      </c>
      <c r="PC292" s="642" t="e">
        <f t="shared" si="1922"/>
        <v>#DIV/0!</v>
      </c>
      <c r="PD292" s="642" t="e">
        <f t="shared" si="1922"/>
        <v>#DIV/0!</v>
      </c>
      <c r="PE292" s="642" t="e">
        <f t="shared" si="1922"/>
        <v>#DIV/0!</v>
      </c>
      <c r="PF292" s="642" t="e">
        <f t="shared" si="1922"/>
        <v>#DIV/0!</v>
      </c>
      <c r="PG292" s="642" t="e">
        <f t="shared" si="1922"/>
        <v>#DIV/0!</v>
      </c>
      <c r="PH292" s="642" t="e">
        <f t="shared" si="1922"/>
        <v>#DIV/0!</v>
      </c>
      <c r="PI292" s="642" t="e">
        <f t="shared" si="1922"/>
        <v>#DIV/0!</v>
      </c>
      <c r="PJ292" s="642" t="e">
        <f t="shared" si="1922"/>
        <v>#DIV/0!</v>
      </c>
      <c r="PK292" s="642" t="e">
        <f t="shared" si="1922"/>
        <v>#DIV/0!</v>
      </c>
      <c r="PL292" s="642" t="e">
        <f t="shared" si="1922"/>
        <v>#DIV/0!</v>
      </c>
      <c r="PM292" s="642" t="e">
        <f t="shared" si="1922"/>
        <v>#DIV/0!</v>
      </c>
      <c r="PN292" s="642" t="e">
        <f t="shared" si="1922"/>
        <v>#DIV/0!</v>
      </c>
      <c r="PO292" s="642" t="e">
        <f t="shared" si="1922"/>
        <v>#DIV/0!</v>
      </c>
      <c r="PP292" s="642" t="e">
        <f t="shared" si="1922"/>
        <v>#DIV/0!</v>
      </c>
      <c r="PQ292" s="642" t="e">
        <f t="shared" si="1922"/>
        <v>#DIV/0!</v>
      </c>
      <c r="PR292" s="642" t="e">
        <f t="shared" si="1922"/>
        <v>#DIV/0!</v>
      </c>
      <c r="PS292" s="642" t="e">
        <f t="shared" si="1922"/>
        <v>#DIV/0!</v>
      </c>
      <c r="PT292" s="642" t="e">
        <f t="shared" ref="PT292:QQ292" si="1923">SUM(PT14:PT290)*MIN(1,($C$4/FE296))</f>
        <v>#DIV/0!</v>
      </c>
      <c r="PU292" s="642" t="e">
        <f t="shared" si="1923"/>
        <v>#DIV/0!</v>
      </c>
      <c r="PV292" s="642" t="e">
        <f t="shared" si="1923"/>
        <v>#DIV/0!</v>
      </c>
      <c r="PW292" s="642" t="e">
        <f t="shared" si="1923"/>
        <v>#DIV/0!</v>
      </c>
      <c r="PX292" s="642" t="e">
        <f t="shared" si="1923"/>
        <v>#DIV/0!</v>
      </c>
      <c r="PY292" s="642" t="e">
        <f t="shared" si="1923"/>
        <v>#DIV/0!</v>
      </c>
      <c r="PZ292" s="642" t="e">
        <f t="shared" si="1923"/>
        <v>#DIV/0!</v>
      </c>
      <c r="QA292" s="642" t="e">
        <f t="shared" si="1923"/>
        <v>#DIV/0!</v>
      </c>
      <c r="QB292" s="642" t="e">
        <f t="shared" si="1923"/>
        <v>#DIV/0!</v>
      </c>
      <c r="QC292" s="642" t="e">
        <f t="shared" si="1923"/>
        <v>#DIV/0!</v>
      </c>
      <c r="QD292" s="642" t="e">
        <f t="shared" si="1923"/>
        <v>#DIV/0!</v>
      </c>
      <c r="QE292" s="642" t="e">
        <f t="shared" si="1923"/>
        <v>#DIV/0!</v>
      </c>
      <c r="QF292" s="642" t="e">
        <f t="shared" si="1923"/>
        <v>#DIV/0!</v>
      </c>
      <c r="QG292" s="642" t="e">
        <f t="shared" si="1923"/>
        <v>#DIV/0!</v>
      </c>
      <c r="QH292" s="642" t="e">
        <f t="shared" si="1923"/>
        <v>#DIV/0!</v>
      </c>
      <c r="QI292" s="642" t="e">
        <f t="shared" si="1923"/>
        <v>#DIV/0!</v>
      </c>
      <c r="QJ292" s="642" t="e">
        <f t="shared" si="1923"/>
        <v>#DIV/0!</v>
      </c>
      <c r="QK292" s="642" t="e">
        <f t="shared" si="1923"/>
        <v>#DIV/0!</v>
      </c>
      <c r="QL292" s="642" t="e">
        <f t="shared" si="1923"/>
        <v>#DIV/0!</v>
      </c>
      <c r="QM292" s="642" t="e">
        <f t="shared" si="1923"/>
        <v>#DIV/0!</v>
      </c>
      <c r="QN292" s="642" t="e">
        <f t="shared" si="1923"/>
        <v>#DIV/0!</v>
      </c>
      <c r="QO292" s="642" t="e">
        <f t="shared" si="1923"/>
        <v>#DIV/0!</v>
      </c>
      <c r="QP292" s="642" t="e">
        <f t="shared" si="1923"/>
        <v>#DIV/0!</v>
      </c>
      <c r="QQ292" s="642" t="e">
        <f t="shared" si="1923"/>
        <v>#DIV/0!</v>
      </c>
    </row>
    <row r="293" spans="1:459" s="568" customFormat="1" ht="17.25" customHeight="1">
      <c r="A293" s="643"/>
      <c r="B293" s="644"/>
      <c r="C293" s="644"/>
      <c r="D293" s="645"/>
      <c r="E293" s="645"/>
      <c r="F293" s="644"/>
      <c r="G293" s="644"/>
      <c r="H293" s="646"/>
      <c r="I293" s="647"/>
      <c r="J293" s="647"/>
      <c r="K293" s="647"/>
      <c r="L293" s="647"/>
      <c r="M293" s="647"/>
      <c r="N293" s="647"/>
      <c r="O293" s="648"/>
      <c r="P293" s="647"/>
      <c r="Q293" s="647"/>
      <c r="R293" s="647"/>
      <c r="S293" s="647"/>
      <c r="T293" s="647"/>
      <c r="U293" s="647"/>
      <c r="V293" s="647"/>
      <c r="W293" s="649"/>
      <c r="X293" s="647"/>
      <c r="Y293" s="647"/>
      <c r="Z293" s="647"/>
      <c r="AA293" s="647"/>
      <c r="AB293" s="647"/>
      <c r="AC293" s="647"/>
      <c r="AD293" s="649"/>
      <c r="AW293" s="633"/>
      <c r="AX293" s="650"/>
      <c r="AY293" s="651"/>
      <c r="AZ293" s="652"/>
      <c r="BK293" s="634" t="s">
        <v>87</v>
      </c>
      <c r="BL293" s="634"/>
      <c r="BM293" s="653">
        <f t="shared" ref="BM293:CR293" si="1924">SUMPRODUCT((BM14:BM290=0)*($D14:$D290)*($AG14:$AG290))/12*BM10</f>
        <v>0</v>
      </c>
      <c r="BN293" s="654">
        <f t="shared" si="1924"/>
        <v>0</v>
      </c>
      <c r="BO293" s="654">
        <f t="shared" si="1924"/>
        <v>0</v>
      </c>
      <c r="BP293" s="654">
        <f t="shared" si="1924"/>
        <v>0</v>
      </c>
      <c r="BQ293" s="654">
        <f t="shared" si="1924"/>
        <v>0</v>
      </c>
      <c r="BR293" s="654">
        <f t="shared" si="1924"/>
        <v>0</v>
      </c>
      <c r="BS293" s="654">
        <f t="shared" si="1924"/>
        <v>0</v>
      </c>
      <c r="BT293" s="654">
        <f t="shared" si="1924"/>
        <v>0</v>
      </c>
      <c r="BU293" s="654">
        <f t="shared" si="1924"/>
        <v>0</v>
      </c>
      <c r="BV293" s="654">
        <f t="shared" si="1924"/>
        <v>0</v>
      </c>
      <c r="BW293" s="654">
        <f t="shared" si="1924"/>
        <v>0</v>
      </c>
      <c r="BX293" s="655">
        <f t="shared" si="1924"/>
        <v>0</v>
      </c>
      <c r="BY293" s="653">
        <f t="shared" si="1924"/>
        <v>0</v>
      </c>
      <c r="BZ293" s="654">
        <f t="shared" si="1924"/>
        <v>0</v>
      </c>
      <c r="CA293" s="654">
        <f t="shared" si="1924"/>
        <v>0</v>
      </c>
      <c r="CB293" s="654">
        <f t="shared" si="1924"/>
        <v>0</v>
      </c>
      <c r="CC293" s="654">
        <f t="shared" si="1924"/>
        <v>0</v>
      </c>
      <c r="CD293" s="654">
        <f t="shared" si="1924"/>
        <v>0</v>
      </c>
      <c r="CE293" s="654">
        <f t="shared" si="1924"/>
        <v>0</v>
      </c>
      <c r="CF293" s="654">
        <f t="shared" si="1924"/>
        <v>0</v>
      </c>
      <c r="CG293" s="654">
        <f t="shared" si="1924"/>
        <v>0</v>
      </c>
      <c r="CH293" s="654">
        <f t="shared" si="1924"/>
        <v>0</v>
      </c>
      <c r="CI293" s="654">
        <f t="shared" si="1924"/>
        <v>0</v>
      </c>
      <c r="CJ293" s="655">
        <f t="shared" si="1924"/>
        <v>0</v>
      </c>
      <c r="CK293" s="653">
        <f t="shared" si="1924"/>
        <v>0</v>
      </c>
      <c r="CL293" s="654">
        <f t="shared" si="1924"/>
        <v>0</v>
      </c>
      <c r="CM293" s="654">
        <f t="shared" si="1924"/>
        <v>0</v>
      </c>
      <c r="CN293" s="654">
        <f t="shared" si="1924"/>
        <v>0</v>
      </c>
      <c r="CO293" s="654">
        <f t="shared" si="1924"/>
        <v>0</v>
      </c>
      <c r="CP293" s="654">
        <f t="shared" si="1924"/>
        <v>0</v>
      </c>
      <c r="CQ293" s="654">
        <f t="shared" si="1924"/>
        <v>0</v>
      </c>
      <c r="CR293" s="654">
        <f t="shared" si="1924"/>
        <v>0</v>
      </c>
      <c r="CS293" s="654">
        <f t="shared" ref="CS293:DX293" si="1925">SUMPRODUCT((CS14:CS290=0)*($D14:$D290)*($AG14:$AG290))/12*CS10</f>
        <v>0</v>
      </c>
      <c r="CT293" s="654">
        <f t="shared" si="1925"/>
        <v>0</v>
      </c>
      <c r="CU293" s="654">
        <f t="shared" si="1925"/>
        <v>0</v>
      </c>
      <c r="CV293" s="655">
        <f t="shared" si="1925"/>
        <v>0</v>
      </c>
      <c r="CW293" s="654">
        <f t="shared" si="1925"/>
        <v>0</v>
      </c>
      <c r="CX293" s="654">
        <f t="shared" si="1925"/>
        <v>0</v>
      </c>
      <c r="CY293" s="654">
        <f t="shared" si="1925"/>
        <v>0</v>
      </c>
      <c r="CZ293" s="654">
        <f t="shared" si="1925"/>
        <v>0</v>
      </c>
      <c r="DA293" s="654">
        <f t="shared" si="1925"/>
        <v>0</v>
      </c>
      <c r="DB293" s="654">
        <f t="shared" si="1925"/>
        <v>0</v>
      </c>
      <c r="DC293" s="654">
        <f t="shared" si="1925"/>
        <v>0</v>
      </c>
      <c r="DD293" s="654">
        <f t="shared" si="1925"/>
        <v>0</v>
      </c>
      <c r="DE293" s="654">
        <f t="shared" si="1925"/>
        <v>0</v>
      </c>
      <c r="DF293" s="654">
        <f t="shared" si="1925"/>
        <v>0</v>
      </c>
      <c r="DG293" s="654">
        <f t="shared" si="1925"/>
        <v>0</v>
      </c>
      <c r="DH293" s="655">
        <f t="shared" si="1925"/>
        <v>0</v>
      </c>
      <c r="DI293" s="654">
        <f t="shared" si="1925"/>
        <v>0</v>
      </c>
      <c r="DJ293" s="654">
        <f t="shared" si="1925"/>
        <v>0</v>
      </c>
      <c r="DK293" s="654">
        <f t="shared" si="1925"/>
        <v>0</v>
      </c>
      <c r="DL293" s="654">
        <f t="shared" si="1925"/>
        <v>0</v>
      </c>
      <c r="DM293" s="654">
        <f t="shared" si="1925"/>
        <v>0</v>
      </c>
      <c r="DN293" s="654">
        <f t="shared" si="1925"/>
        <v>0</v>
      </c>
      <c r="DO293" s="654">
        <f t="shared" si="1925"/>
        <v>0</v>
      </c>
      <c r="DP293" s="654">
        <f t="shared" si="1925"/>
        <v>0</v>
      </c>
      <c r="DQ293" s="654">
        <f t="shared" si="1925"/>
        <v>0</v>
      </c>
      <c r="DR293" s="654">
        <f t="shared" si="1925"/>
        <v>0</v>
      </c>
      <c r="DS293" s="654">
        <f t="shared" si="1925"/>
        <v>0</v>
      </c>
      <c r="DT293" s="655">
        <f t="shared" si="1925"/>
        <v>0</v>
      </c>
      <c r="DU293" s="653">
        <f t="shared" si="1925"/>
        <v>0</v>
      </c>
      <c r="DV293" s="654">
        <f t="shared" si="1925"/>
        <v>0</v>
      </c>
      <c r="DW293" s="654">
        <f t="shared" si="1925"/>
        <v>0</v>
      </c>
      <c r="DX293" s="654">
        <f t="shared" si="1925"/>
        <v>0</v>
      </c>
      <c r="DY293" s="654">
        <f t="shared" ref="DY293:FD293" si="1926">SUMPRODUCT((DY14:DY290=0)*($D14:$D290)*($AG14:$AG290))/12*DY10</f>
        <v>0</v>
      </c>
      <c r="DZ293" s="654">
        <f t="shared" si="1926"/>
        <v>0</v>
      </c>
      <c r="EA293" s="654">
        <f t="shared" si="1926"/>
        <v>0</v>
      </c>
      <c r="EB293" s="654">
        <f t="shared" si="1926"/>
        <v>0</v>
      </c>
      <c r="EC293" s="654">
        <f t="shared" si="1926"/>
        <v>0</v>
      </c>
      <c r="ED293" s="654">
        <f t="shared" si="1926"/>
        <v>0</v>
      </c>
      <c r="EE293" s="654">
        <f t="shared" si="1926"/>
        <v>0</v>
      </c>
      <c r="EF293" s="655">
        <f t="shared" si="1926"/>
        <v>0</v>
      </c>
      <c r="EG293" s="653">
        <f t="shared" si="1926"/>
        <v>0</v>
      </c>
      <c r="EH293" s="654">
        <f t="shared" si="1926"/>
        <v>0</v>
      </c>
      <c r="EI293" s="654">
        <f t="shared" si="1926"/>
        <v>0</v>
      </c>
      <c r="EJ293" s="654">
        <f t="shared" si="1926"/>
        <v>0</v>
      </c>
      <c r="EK293" s="654">
        <f t="shared" si="1926"/>
        <v>0</v>
      </c>
      <c r="EL293" s="654">
        <f t="shared" si="1926"/>
        <v>0</v>
      </c>
      <c r="EM293" s="654">
        <f t="shared" si="1926"/>
        <v>0</v>
      </c>
      <c r="EN293" s="654">
        <f t="shared" si="1926"/>
        <v>0</v>
      </c>
      <c r="EO293" s="654">
        <f t="shared" si="1926"/>
        <v>0</v>
      </c>
      <c r="EP293" s="654">
        <f t="shared" si="1926"/>
        <v>0</v>
      </c>
      <c r="EQ293" s="654">
        <f t="shared" si="1926"/>
        <v>0</v>
      </c>
      <c r="ER293" s="655">
        <f t="shared" si="1926"/>
        <v>0</v>
      </c>
      <c r="ES293" s="653">
        <f t="shared" si="1926"/>
        <v>0</v>
      </c>
      <c r="ET293" s="654">
        <f t="shared" si="1926"/>
        <v>0</v>
      </c>
      <c r="EU293" s="654">
        <f t="shared" si="1926"/>
        <v>0</v>
      </c>
      <c r="EV293" s="654">
        <f t="shared" si="1926"/>
        <v>0</v>
      </c>
      <c r="EW293" s="654">
        <f t="shared" si="1926"/>
        <v>0</v>
      </c>
      <c r="EX293" s="654">
        <f t="shared" si="1926"/>
        <v>0</v>
      </c>
      <c r="EY293" s="654">
        <f t="shared" si="1926"/>
        <v>0</v>
      </c>
      <c r="EZ293" s="654">
        <f t="shared" si="1926"/>
        <v>0</v>
      </c>
      <c r="FA293" s="654">
        <f t="shared" si="1926"/>
        <v>0</v>
      </c>
      <c r="FB293" s="654">
        <f t="shared" si="1926"/>
        <v>0</v>
      </c>
      <c r="FC293" s="654">
        <f t="shared" si="1926"/>
        <v>0</v>
      </c>
      <c r="FD293" s="655">
        <f t="shared" si="1926"/>
        <v>0</v>
      </c>
      <c r="FE293" s="654">
        <f t="shared" ref="FE293:GB293" si="1927">SUMPRODUCT((FE14:FE290=0)*($D14:$D290)*($AG14:$AG290))/12*FE10</f>
        <v>0</v>
      </c>
      <c r="FF293" s="654">
        <f t="shared" si="1927"/>
        <v>0</v>
      </c>
      <c r="FG293" s="654">
        <f t="shared" si="1927"/>
        <v>0</v>
      </c>
      <c r="FH293" s="654">
        <f t="shared" si="1927"/>
        <v>0</v>
      </c>
      <c r="FI293" s="654">
        <f t="shared" si="1927"/>
        <v>0</v>
      </c>
      <c r="FJ293" s="654">
        <f t="shared" si="1927"/>
        <v>0</v>
      </c>
      <c r="FK293" s="654">
        <f t="shared" si="1927"/>
        <v>0</v>
      </c>
      <c r="FL293" s="654">
        <f t="shared" si="1927"/>
        <v>0</v>
      </c>
      <c r="FM293" s="654">
        <f t="shared" si="1927"/>
        <v>0</v>
      </c>
      <c r="FN293" s="654">
        <f t="shared" si="1927"/>
        <v>0</v>
      </c>
      <c r="FO293" s="654">
        <f t="shared" si="1927"/>
        <v>0</v>
      </c>
      <c r="FP293" s="655">
        <f t="shared" si="1927"/>
        <v>0</v>
      </c>
      <c r="FQ293" s="654">
        <f t="shared" si="1927"/>
        <v>0</v>
      </c>
      <c r="FR293" s="654">
        <f t="shared" si="1927"/>
        <v>0</v>
      </c>
      <c r="FS293" s="654">
        <f t="shared" si="1927"/>
        <v>0</v>
      </c>
      <c r="FT293" s="654">
        <f t="shared" si="1927"/>
        <v>0</v>
      </c>
      <c r="FU293" s="654">
        <f t="shared" si="1927"/>
        <v>0</v>
      </c>
      <c r="FV293" s="654">
        <f t="shared" si="1927"/>
        <v>0</v>
      </c>
      <c r="FW293" s="654">
        <f t="shared" si="1927"/>
        <v>0</v>
      </c>
      <c r="FX293" s="654">
        <f t="shared" si="1927"/>
        <v>0</v>
      </c>
      <c r="FY293" s="654">
        <f t="shared" si="1927"/>
        <v>0</v>
      </c>
      <c r="FZ293" s="654">
        <f t="shared" si="1927"/>
        <v>0</v>
      </c>
      <c r="GA293" s="654">
        <f t="shared" si="1927"/>
        <v>0</v>
      </c>
      <c r="GB293" s="655">
        <f t="shared" si="1927"/>
        <v>0</v>
      </c>
      <c r="HC293" s="634"/>
      <c r="HD293" s="656"/>
      <c r="HE293" s="656"/>
      <c r="HF293" s="656"/>
      <c r="HG293" s="656"/>
      <c r="HH293" s="656"/>
      <c r="HI293" s="656"/>
      <c r="HJ293" s="656"/>
      <c r="HK293" s="656"/>
      <c r="HL293" s="656"/>
      <c r="HM293" s="656"/>
      <c r="HN293" s="656"/>
      <c r="HO293" s="656"/>
      <c r="HP293" s="642"/>
      <c r="HQ293" s="656"/>
      <c r="HR293" s="656"/>
      <c r="HS293" s="656"/>
      <c r="HT293" s="656"/>
      <c r="HU293" s="656"/>
      <c r="HV293" s="656"/>
      <c r="HW293" s="656"/>
      <c r="HX293" s="656"/>
      <c r="HY293" s="656"/>
      <c r="HZ293" s="656"/>
      <c r="IA293" s="656"/>
      <c r="IB293" s="642"/>
      <c r="IC293" s="656"/>
      <c r="ID293" s="656"/>
      <c r="IE293" s="656"/>
      <c r="IF293" s="656"/>
      <c r="IG293" s="656"/>
      <c r="IH293" s="656"/>
      <c r="II293" s="656"/>
      <c r="IJ293" s="656"/>
      <c r="IK293" s="656"/>
      <c r="IL293" s="656"/>
      <c r="IM293" s="656"/>
      <c r="IN293" s="642"/>
      <c r="IO293" s="656"/>
      <c r="IP293" s="656"/>
      <c r="IQ293" s="656"/>
      <c r="IR293" s="656"/>
      <c r="IS293" s="656"/>
      <c r="IT293" s="656"/>
      <c r="IU293" s="656"/>
      <c r="IV293" s="656"/>
      <c r="IW293" s="656"/>
      <c r="IX293" s="656"/>
      <c r="IY293" s="656"/>
      <c r="IZ293" s="642"/>
      <c r="JA293" s="656"/>
      <c r="JB293" s="656"/>
      <c r="JC293" s="656"/>
      <c r="JD293" s="656"/>
      <c r="JE293" s="656"/>
      <c r="JF293" s="656"/>
      <c r="JG293" s="656"/>
      <c r="JH293" s="656"/>
      <c r="JI293" s="656"/>
      <c r="JJ293" s="656"/>
      <c r="JK293" s="656"/>
      <c r="JL293" s="656"/>
      <c r="JM293" s="656"/>
      <c r="JN293" s="656"/>
      <c r="JO293" s="656"/>
      <c r="JP293" s="656"/>
      <c r="JQ293" s="656"/>
      <c r="JR293" s="656"/>
      <c r="JS293" s="656"/>
      <c r="JT293" s="656"/>
      <c r="JU293" s="656"/>
      <c r="JV293" s="656"/>
      <c r="JW293" s="656"/>
      <c r="JX293" s="656"/>
      <c r="JY293" s="656"/>
      <c r="JZ293" s="656"/>
      <c r="KA293" s="656"/>
      <c r="KB293" s="656"/>
      <c r="KC293" s="656"/>
      <c r="KD293" s="656"/>
      <c r="KE293" s="656"/>
      <c r="KF293" s="656"/>
      <c r="KG293" s="656"/>
      <c r="KH293" s="656"/>
      <c r="KI293" s="656"/>
      <c r="KJ293" s="656"/>
      <c r="KK293" s="656"/>
      <c r="KL293" s="656"/>
      <c r="KM293" s="656"/>
      <c r="KN293" s="656"/>
      <c r="KO293" s="656"/>
      <c r="KP293" s="656"/>
      <c r="KQ293" s="656"/>
      <c r="KR293" s="656"/>
      <c r="KS293" s="656"/>
      <c r="KT293" s="656"/>
      <c r="KU293" s="656"/>
      <c r="KV293" s="656"/>
      <c r="KW293" s="656"/>
      <c r="KX293" s="656"/>
      <c r="KY293" s="656"/>
      <c r="KZ293" s="656"/>
      <c r="LA293" s="656"/>
      <c r="LB293" s="656"/>
      <c r="LC293" s="656"/>
      <c r="LD293" s="656"/>
      <c r="LE293" s="656"/>
      <c r="LF293" s="656"/>
      <c r="LG293" s="656"/>
      <c r="LH293" s="656"/>
      <c r="LI293" s="656"/>
      <c r="LJ293" s="656"/>
      <c r="LK293" s="656"/>
      <c r="LL293" s="656"/>
      <c r="LM293" s="656"/>
      <c r="LN293" s="656"/>
      <c r="LO293" s="656"/>
      <c r="LP293" s="656"/>
      <c r="LQ293" s="656"/>
      <c r="LR293" s="656"/>
      <c r="LS293" s="656"/>
    </row>
    <row r="294" spans="1:459" s="568" customFormat="1" ht="17.25" customHeight="1">
      <c r="A294" s="657"/>
      <c r="B294" s="1527" t="s">
        <v>108</v>
      </c>
      <c r="C294" s="1528"/>
      <c r="D294" s="1529"/>
      <c r="E294" s="1529"/>
      <c r="F294" s="1528"/>
      <c r="G294" s="1528"/>
      <c r="H294" s="1528"/>
      <c r="I294" s="1530"/>
      <c r="J294" s="1530"/>
      <c r="K294" s="1530"/>
      <c r="L294" s="1530"/>
      <c r="M294" s="1530"/>
      <c r="N294" s="1530"/>
      <c r="O294" s="1531"/>
      <c r="P294" s="1530"/>
      <c r="Q294" s="1530"/>
      <c r="R294" s="1530"/>
      <c r="S294" s="1530"/>
      <c r="T294" s="1530"/>
      <c r="U294" s="1530"/>
      <c r="V294" s="1530"/>
      <c r="W294" s="1532"/>
      <c r="X294" s="1530"/>
      <c r="Y294" s="1530"/>
      <c r="Z294" s="1530"/>
      <c r="AA294" s="1530"/>
      <c r="AB294" s="1530"/>
      <c r="AC294" s="1530"/>
      <c r="AD294" s="1532"/>
      <c r="AW294" s="633"/>
      <c r="BK294" s="634" t="s">
        <v>88</v>
      </c>
      <c r="BL294" s="634"/>
      <c r="BM294" s="658">
        <f>SUM(BM292:BM293)</f>
        <v>0</v>
      </c>
      <c r="BN294" s="659">
        <f t="shared" ref="BN294:DY294" si="1928">SUM(BN292:BN293)</f>
        <v>0</v>
      </c>
      <c r="BO294" s="659">
        <f t="shared" si="1928"/>
        <v>0</v>
      </c>
      <c r="BP294" s="659">
        <f t="shared" si="1928"/>
        <v>0</v>
      </c>
      <c r="BQ294" s="659">
        <f t="shared" si="1928"/>
        <v>0</v>
      </c>
      <c r="BR294" s="659">
        <f t="shared" si="1928"/>
        <v>0</v>
      </c>
      <c r="BS294" s="659">
        <f t="shared" si="1928"/>
        <v>0</v>
      </c>
      <c r="BT294" s="659">
        <f t="shared" si="1928"/>
        <v>0</v>
      </c>
      <c r="BU294" s="659">
        <f t="shared" si="1928"/>
        <v>0</v>
      </c>
      <c r="BV294" s="659">
        <f t="shared" si="1928"/>
        <v>0</v>
      </c>
      <c r="BW294" s="659">
        <f t="shared" si="1928"/>
        <v>0</v>
      </c>
      <c r="BX294" s="660">
        <f t="shared" si="1928"/>
        <v>0</v>
      </c>
      <c r="BY294" s="658">
        <f t="shared" si="1928"/>
        <v>0</v>
      </c>
      <c r="BZ294" s="659">
        <f t="shared" si="1928"/>
        <v>0</v>
      </c>
      <c r="CA294" s="659">
        <f t="shared" si="1928"/>
        <v>0</v>
      </c>
      <c r="CB294" s="659">
        <f t="shared" si="1928"/>
        <v>0</v>
      </c>
      <c r="CC294" s="659">
        <f t="shared" si="1928"/>
        <v>0</v>
      </c>
      <c r="CD294" s="659">
        <f t="shared" si="1928"/>
        <v>0</v>
      </c>
      <c r="CE294" s="659">
        <f t="shared" si="1928"/>
        <v>0</v>
      </c>
      <c r="CF294" s="659">
        <f t="shared" si="1928"/>
        <v>0</v>
      </c>
      <c r="CG294" s="659">
        <f t="shared" si="1928"/>
        <v>0</v>
      </c>
      <c r="CH294" s="659">
        <f t="shared" si="1928"/>
        <v>0</v>
      </c>
      <c r="CI294" s="659">
        <f t="shared" si="1928"/>
        <v>0</v>
      </c>
      <c r="CJ294" s="660">
        <f t="shared" si="1928"/>
        <v>0</v>
      </c>
      <c r="CK294" s="658">
        <f t="shared" si="1928"/>
        <v>0</v>
      </c>
      <c r="CL294" s="659">
        <f t="shared" si="1928"/>
        <v>0</v>
      </c>
      <c r="CM294" s="659">
        <f t="shared" si="1928"/>
        <v>0</v>
      </c>
      <c r="CN294" s="659">
        <f t="shared" si="1928"/>
        <v>0</v>
      </c>
      <c r="CO294" s="659">
        <f t="shared" si="1928"/>
        <v>0</v>
      </c>
      <c r="CP294" s="659">
        <f t="shared" si="1928"/>
        <v>0</v>
      </c>
      <c r="CQ294" s="659">
        <f t="shared" si="1928"/>
        <v>0</v>
      </c>
      <c r="CR294" s="659">
        <f t="shared" si="1928"/>
        <v>0</v>
      </c>
      <c r="CS294" s="659">
        <f t="shared" si="1928"/>
        <v>0</v>
      </c>
      <c r="CT294" s="659">
        <f t="shared" si="1928"/>
        <v>0</v>
      </c>
      <c r="CU294" s="659">
        <f t="shared" si="1928"/>
        <v>0</v>
      </c>
      <c r="CV294" s="660">
        <f t="shared" si="1928"/>
        <v>0</v>
      </c>
      <c r="CW294" s="659">
        <f t="shared" si="1928"/>
        <v>0</v>
      </c>
      <c r="CX294" s="659">
        <f t="shared" si="1928"/>
        <v>0</v>
      </c>
      <c r="CY294" s="659">
        <f t="shared" si="1928"/>
        <v>0</v>
      </c>
      <c r="CZ294" s="659">
        <f t="shared" si="1928"/>
        <v>0</v>
      </c>
      <c r="DA294" s="659">
        <f t="shared" si="1928"/>
        <v>0</v>
      </c>
      <c r="DB294" s="659">
        <f t="shared" si="1928"/>
        <v>0</v>
      </c>
      <c r="DC294" s="659">
        <f t="shared" si="1928"/>
        <v>0</v>
      </c>
      <c r="DD294" s="659">
        <f t="shared" si="1928"/>
        <v>0</v>
      </c>
      <c r="DE294" s="659">
        <f t="shared" si="1928"/>
        <v>0</v>
      </c>
      <c r="DF294" s="659">
        <f t="shared" si="1928"/>
        <v>0</v>
      </c>
      <c r="DG294" s="659">
        <f t="shared" si="1928"/>
        <v>0</v>
      </c>
      <c r="DH294" s="660">
        <f t="shared" si="1928"/>
        <v>0</v>
      </c>
      <c r="DI294" s="659">
        <f t="shared" si="1928"/>
        <v>0</v>
      </c>
      <c r="DJ294" s="659">
        <f t="shared" si="1928"/>
        <v>0</v>
      </c>
      <c r="DK294" s="659">
        <f t="shared" si="1928"/>
        <v>0</v>
      </c>
      <c r="DL294" s="659">
        <f t="shared" si="1928"/>
        <v>0</v>
      </c>
      <c r="DM294" s="659">
        <f t="shared" si="1928"/>
        <v>0</v>
      </c>
      <c r="DN294" s="659">
        <f t="shared" si="1928"/>
        <v>0</v>
      </c>
      <c r="DO294" s="659">
        <f t="shared" si="1928"/>
        <v>0</v>
      </c>
      <c r="DP294" s="659">
        <f t="shared" si="1928"/>
        <v>0</v>
      </c>
      <c r="DQ294" s="659">
        <f t="shared" si="1928"/>
        <v>0</v>
      </c>
      <c r="DR294" s="659">
        <f t="shared" si="1928"/>
        <v>0</v>
      </c>
      <c r="DS294" s="659">
        <f t="shared" si="1928"/>
        <v>0</v>
      </c>
      <c r="DT294" s="660">
        <f t="shared" si="1928"/>
        <v>0</v>
      </c>
      <c r="DU294" s="658">
        <f t="shared" si="1928"/>
        <v>0</v>
      </c>
      <c r="DV294" s="659">
        <f t="shared" si="1928"/>
        <v>0</v>
      </c>
      <c r="DW294" s="659">
        <f t="shared" si="1928"/>
        <v>0</v>
      </c>
      <c r="DX294" s="659">
        <f t="shared" si="1928"/>
        <v>0</v>
      </c>
      <c r="DY294" s="659">
        <f t="shared" si="1928"/>
        <v>0</v>
      </c>
      <c r="DZ294" s="659">
        <f t="shared" ref="DZ294:GB294" si="1929">SUM(DZ292:DZ293)</f>
        <v>0</v>
      </c>
      <c r="EA294" s="659">
        <f t="shared" si="1929"/>
        <v>0</v>
      </c>
      <c r="EB294" s="659">
        <f t="shared" si="1929"/>
        <v>0</v>
      </c>
      <c r="EC294" s="659">
        <f t="shared" si="1929"/>
        <v>0</v>
      </c>
      <c r="ED294" s="659">
        <f t="shared" si="1929"/>
        <v>0</v>
      </c>
      <c r="EE294" s="659">
        <f t="shared" si="1929"/>
        <v>0</v>
      </c>
      <c r="EF294" s="660">
        <f t="shared" si="1929"/>
        <v>0</v>
      </c>
      <c r="EG294" s="658">
        <f t="shared" si="1929"/>
        <v>0</v>
      </c>
      <c r="EH294" s="659">
        <f t="shared" si="1929"/>
        <v>0</v>
      </c>
      <c r="EI294" s="659">
        <f t="shared" si="1929"/>
        <v>0</v>
      </c>
      <c r="EJ294" s="659">
        <f t="shared" si="1929"/>
        <v>0</v>
      </c>
      <c r="EK294" s="659">
        <f t="shared" si="1929"/>
        <v>0</v>
      </c>
      <c r="EL294" s="659">
        <f t="shared" si="1929"/>
        <v>0</v>
      </c>
      <c r="EM294" s="659">
        <f t="shared" si="1929"/>
        <v>0</v>
      </c>
      <c r="EN294" s="659">
        <f t="shared" si="1929"/>
        <v>0</v>
      </c>
      <c r="EO294" s="659">
        <f t="shared" si="1929"/>
        <v>0</v>
      </c>
      <c r="EP294" s="659">
        <f t="shared" si="1929"/>
        <v>0</v>
      </c>
      <c r="EQ294" s="659">
        <f t="shared" si="1929"/>
        <v>0</v>
      </c>
      <c r="ER294" s="660">
        <f t="shared" si="1929"/>
        <v>0</v>
      </c>
      <c r="ES294" s="658">
        <f t="shared" si="1929"/>
        <v>0</v>
      </c>
      <c r="ET294" s="659">
        <f t="shared" si="1929"/>
        <v>0</v>
      </c>
      <c r="EU294" s="659">
        <f t="shared" si="1929"/>
        <v>0</v>
      </c>
      <c r="EV294" s="659">
        <f t="shared" si="1929"/>
        <v>0</v>
      </c>
      <c r="EW294" s="659">
        <f t="shared" si="1929"/>
        <v>0</v>
      </c>
      <c r="EX294" s="659">
        <f t="shared" si="1929"/>
        <v>0</v>
      </c>
      <c r="EY294" s="659">
        <f t="shared" si="1929"/>
        <v>0</v>
      </c>
      <c r="EZ294" s="659">
        <f t="shared" si="1929"/>
        <v>0</v>
      </c>
      <c r="FA294" s="659">
        <f t="shared" si="1929"/>
        <v>0</v>
      </c>
      <c r="FB294" s="659">
        <f t="shared" si="1929"/>
        <v>0</v>
      </c>
      <c r="FC294" s="659">
        <f t="shared" si="1929"/>
        <v>0</v>
      </c>
      <c r="FD294" s="660">
        <f t="shared" si="1929"/>
        <v>0</v>
      </c>
      <c r="FE294" s="659">
        <f t="shared" si="1929"/>
        <v>0</v>
      </c>
      <c r="FF294" s="659">
        <f t="shared" si="1929"/>
        <v>0</v>
      </c>
      <c r="FG294" s="659">
        <f t="shared" si="1929"/>
        <v>0</v>
      </c>
      <c r="FH294" s="659">
        <f t="shared" si="1929"/>
        <v>0</v>
      </c>
      <c r="FI294" s="659">
        <f t="shared" si="1929"/>
        <v>0</v>
      </c>
      <c r="FJ294" s="659">
        <f t="shared" si="1929"/>
        <v>0</v>
      </c>
      <c r="FK294" s="659">
        <f t="shared" si="1929"/>
        <v>0</v>
      </c>
      <c r="FL294" s="659">
        <f t="shared" si="1929"/>
        <v>0</v>
      </c>
      <c r="FM294" s="659">
        <f t="shared" si="1929"/>
        <v>0</v>
      </c>
      <c r="FN294" s="659">
        <f t="shared" si="1929"/>
        <v>0</v>
      </c>
      <c r="FO294" s="659">
        <f t="shared" si="1929"/>
        <v>0</v>
      </c>
      <c r="FP294" s="660">
        <f t="shared" si="1929"/>
        <v>0</v>
      </c>
      <c r="FQ294" s="659">
        <f t="shared" si="1929"/>
        <v>0</v>
      </c>
      <c r="FR294" s="659">
        <f t="shared" si="1929"/>
        <v>0</v>
      </c>
      <c r="FS294" s="659">
        <f t="shared" si="1929"/>
        <v>0</v>
      </c>
      <c r="FT294" s="659">
        <f t="shared" si="1929"/>
        <v>0</v>
      </c>
      <c r="FU294" s="659">
        <f t="shared" si="1929"/>
        <v>0</v>
      </c>
      <c r="FV294" s="659">
        <f t="shared" si="1929"/>
        <v>0</v>
      </c>
      <c r="FW294" s="659">
        <f t="shared" si="1929"/>
        <v>0</v>
      </c>
      <c r="FX294" s="659">
        <f t="shared" si="1929"/>
        <v>0</v>
      </c>
      <c r="FY294" s="659">
        <f t="shared" si="1929"/>
        <v>0</v>
      </c>
      <c r="FZ294" s="659">
        <f t="shared" si="1929"/>
        <v>0</v>
      </c>
      <c r="GA294" s="659">
        <f t="shared" si="1929"/>
        <v>0</v>
      </c>
      <c r="GB294" s="660">
        <f t="shared" si="1929"/>
        <v>0</v>
      </c>
      <c r="HC294" s="634"/>
      <c r="HD294" s="661"/>
      <c r="HE294" s="661"/>
      <c r="HF294" s="661"/>
      <c r="HG294" s="661"/>
      <c r="HH294" s="661"/>
      <c r="HI294" s="661"/>
      <c r="HJ294" s="661"/>
      <c r="HK294" s="661"/>
      <c r="HL294" s="661"/>
      <c r="HM294" s="661"/>
      <c r="HN294" s="661"/>
      <c r="HO294" s="661"/>
      <c r="HP294" s="661"/>
      <c r="HQ294" s="661"/>
      <c r="HR294" s="661"/>
      <c r="HS294" s="661"/>
      <c r="HT294" s="661"/>
      <c r="HU294" s="661"/>
      <c r="HV294" s="661"/>
      <c r="HW294" s="661"/>
      <c r="HX294" s="661"/>
      <c r="HY294" s="661"/>
      <c r="HZ294" s="661"/>
      <c r="IA294" s="661"/>
      <c r="IB294" s="661"/>
      <c r="IC294" s="661"/>
      <c r="ID294" s="661"/>
      <c r="IE294" s="661"/>
      <c r="IF294" s="661"/>
      <c r="IG294" s="661"/>
      <c r="IH294" s="661"/>
      <c r="II294" s="661"/>
      <c r="IJ294" s="661"/>
      <c r="IK294" s="661"/>
      <c r="IL294" s="661"/>
      <c r="IM294" s="661"/>
      <c r="IN294" s="661"/>
      <c r="IO294" s="661"/>
      <c r="IP294" s="661"/>
      <c r="IQ294" s="661"/>
      <c r="IR294" s="661"/>
      <c r="IS294" s="661"/>
      <c r="IT294" s="661"/>
      <c r="IU294" s="661"/>
      <c r="IV294" s="661"/>
      <c r="IW294" s="661"/>
      <c r="IX294" s="661"/>
      <c r="IY294" s="661"/>
      <c r="IZ294" s="661"/>
      <c r="JA294" s="661"/>
      <c r="JB294" s="661"/>
      <c r="JC294" s="661"/>
      <c r="JD294" s="661"/>
      <c r="JE294" s="661"/>
      <c r="JF294" s="661"/>
      <c r="JG294" s="661"/>
      <c r="JH294" s="661"/>
      <c r="JI294" s="661"/>
      <c r="JJ294" s="661"/>
      <c r="JK294" s="661"/>
      <c r="JL294" s="661"/>
      <c r="JM294" s="661"/>
      <c r="JN294" s="661"/>
      <c r="JO294" s="661"/>
      <c r="JP294" s="661"/>
      <c r="JQ294" s="661"/>
      <c r="JR294" s="661"/>
      <c r="JS294" s="661"/>
      <c r="JT294" s="661"/>
      <c r="JU294" s="661"/>
      <c r="JV294" s="661"/>
      <c r="JW294" s="661"/>
      <c r="JX294" s="661"/>
      <c r="JY294" s="661"/>
      <c r="JZ294" s="661"/>
      <c r="KA294" s="661"/>
      <c r="KB294" s="661"/>
      <c r="KC294" s="661"/>
      <c r="KD294" s="661"/>
      <c r="KE294" s="661"/>
      <c r="KF294" s="661"/>
      <c r="KG294" s="661"/>
      <c r="KH294" s="661"/>
      <c r="KI294" s="661"/>
      <c r="KJ294" s="661"/>
      <c r="KK294" s="661"/>
      <c r="KL294" s="661"/>
      <c r="KM294" s="661"/>
      <c r="KN294" s="661"/>
      <c r="KO294" s="661"/>
      <c r="KP294" s="661"/>
      <c r="KQ294" s="661"/>
      <c r="KR294" s="661"/>
      <c r="KS294" s="661"/>
      <c r="KT294" s="661"/>
      <c r="KU294" s="661"/>
      <c r="KV294" s="661"/>
      <c r="KW294" s="661"/>
      <c r="KX294" s="661"/>
      <c r="KY294" s="661"/>
      <c r="KZ294" s="661"/>
      <c r="LA294" s="661"/>
      <c r="LB294" s="661"/>
      <c r="LC294" s="661"/>
      <c r="LD294" s="661"/>
      <c r="LE294" s="661"/>
      <c r="LF294" s="661"/>
      <c r="LG294" s="661"/>
      <c r="LH294" s="661"/>
      <c r="LI294" s="661"/>
      <c r="LJ294" s="661"/>
      <c r="LK294" s="661"/>
      <c r="LL294" s="661"/>
      <c r="LM294" s="661"/>
      <c r="LN294" s="661"/>
      <c r="LO294" s="661"/>
      <c r="LP294" s="661"/>
      <c r="LQ294" s="661"/>
      <c r="LR294" s="661"/>
      <c r="LS294" s="661"/>
    </row>
    <row r="295" spans="1:459" s="568" customFormat="1" ht="17.25" customHeight="1">
      <c r="A295" s="610"/>
      <c r="B295" s="1527" t="s">
        <v>107</v>
      </c>
      <c r="C295" s="1527"/>
      <c r="D295" s="1533">
        <f>SUMIF($AE$14:$AE$289,"&lt;&gt;"&amp;"V",$D$14:$D$289)</f>
        <v>0</v>
      </c>
      <c r="E295" s="1534">
        <f>IFERROR(+D295/$D$297,0)</f>
        <v>0</v>
      </c>
      <c r="F295" s="1527" t="s">
        <v>26</v>
      </c>
      <c r="G295" s="1527" t="s">
        <v>26</v>
      </c>
      <c r="H295" s="1534">
        <f>IFERROR(+M295/SUM($M$14:$M$289),0)</f>
        <v>0</v>
      </c>
      <c r="I295" s="1535">
        <f>IFERROR(SUMPRODUCT(I14:I289,D14:D289)/D295,0)</f>
        <v>0</v>
      </c>
      <c r="J295" s="1535">
        <f>IFERROR(SUMPRODUCT((J14:J289)*(D14:D289)*(AF14:AF289&lt;&gt;"Vacant"))/D295,0)</f>
        <v>0</v>
      </c>
      <c r="K295" s="1535">
        <f>IFERROR(SUMPRODUCT((K14:K289)*(D14:D289)*(AF14:AF289&lt;&gt;"Vacant"))/D295,0)</f>
        <v>0</v>
      </c>
      <c r="L295" s="1536">
        <f>SUMIF($AE$14:$AE$289,"&lt;&gt;"&amp;"V",$L$14:$L$289)</f>
        <v>0</v>
      </c>
      <c r="M295" s="1536">
        <f>SUMIF($AF$14:$AF$289,"&lt;&gt;"&amp;"VACANT",M14:M289)</f>
        <v>0</v>
      </c>
      <c r="N295" s="1537"/>
      <c r="O295" s="1538"/>
      <c r="P295" s="1533"/>
      <c r="Q295" s="1533"/>
      <c r="R295" s="1533"/>
      <c r="S295" s="1539">
        <f>SUMIF($AF$14:$AF$289,"&lt;&gt;"&amp;"VACANT",S14:S289)</f>
        <v>0</v>
      </c>
      <c r="T295" s="1540">
        <f>IFERROR(+U295/D295,0)</f>
        <v>0</v>
      </c>
      <c r="U295" s="1541">
        <f>SUMIF($AF$14:$AF$289,"&lt;&gt;"&amp;"VACANT",U14:U289)</f>
        <v>0</v>
      </c>
      <c r="V295" s="1542"/>
      <c r="W295" s="1543"/>
      <c r="X295" s="1542"/>
      <c r="Y295" s="1542"/>
      <c r="Z295" s="1542"/>
      <c r="AA295" s="1542"/>
      <c r="AB295" s="1542"/>
      <c r="AC295" s="1542"/>
      <c r="AD295" s="1544"/>
      <c r="AW295" s="633"/>
      <c r="AX295" s="650"/>
      <c r="BK295" s="634"/>
      <c r="BL295" s="634"/>
      <c r="BM295" s="662"/>
      <c r="BN295" s="661"/>
      <c r="BO295" s="661"/>
      <c r="BP295" s="661"/>
      <c r="BQ295" s="661"/>
      <c r="BR295" s="661"/>
      <c r="BS295" s="661"/>
      <c r="BT295" s="661"/>
      <c r="BU295" s="661"/>
      <c r="BV295" s="661"/>
      <c r="BW295" s="661"/>
      <c r="BX295" s="663"/>
      <c r="BY295" s="662"/>
      <c r="BZ295" s="661"/>
      <c r="CA295" s="661"/>
      <c r="CB295" s="661"/>
      <c r="CC295" s="661"/>
      <c r="CD295" s="661"/>
      <c r="CE295" s="661"/>
      <c r="CF295" s="661"/>
      <c r="CG295" s="661"/>
      <c r="CH295" s="661"/>
      <c r="CI295" s="661"/>
      <c r="CJ295" s="663"/>
      <c r="CK295" s="662"/>
      <c r="CL295" s="661"/>
      <c r="CM295" s="661"/>
      <c r="CN295" s="661"/>
      <c r="CO295" s="661"/>
      <c r="CP295" s="661"/>
      <c r="CQ295" s="661"/>
      <c r="CR295" s="661"/>
      <c r="CS295" s="661"/>
      <c r="CT295" s="661"/>
      <c r="CU295" s="661"/>
      <c r="CV295" s="663"/>
      <c r="CW295" s="661"/>
      <c r="CX295" s="661"/>
      <c r="CY295" s="661"/>
      <c r="CZ295" s="661"/>
      <c r="DA295" s="661"/>
      <c r="DB295" s="661"/>
      <c r="DC295" s="661"/>
      <c r="DD295" s="661"/>
      <c r="DE295" s="661"/>
      <c r="DF295" s="661"/>
      <c r="DG295" s="661"/>
      <c r="DH295" s="663"/>
      <c r="DI295" s="661"/>
      <c r="DJ295" s="661"/>
      <c r="DK295" s="661"/>
      <c r="DL295" s="661"/>
      <c r="DM295" s="661"/>
      <c r="DN295" s="661"/>
      <c r="DO295" s="661"/>
      <c r="DP295" s="661"/>
      <c r="DQ295" s="661"/>
      <c r="DR295" s="661"/>
      <c r="DS295" s="661"/>
      <c r="DT295" s="663"/>
      <c r="DU295" s="662"/>
      <c r="DV295" s="661"/>
      <c r="DW295" s="661"/>
      <c r="DX295" s="661"/>
      <c r="DY295" s="661"/>
      <c r="DZ295" s="661"/>
      <c r="EA295" s="661"/>
      <c r="EB295" s="661"/>
      <c r="EC295" s="661"/>
      <c r="ED295" s="661"/>
      <c r="EE295" s="661"/>
      <c r="EF295" s="663"/>
      <c r="EG295" s="662"/>
      <c r="EH295" s="661"/>
      <c r="EI295" s="661"/>
      <c r="EJ295" s="661"/>
      <c r="EK295" s="661"/>
      <c r="EL295" s="661"/>
      <c r="EM295" s="661"/>
      <c r="EN295" s="661"/>
      <c r="EO295" s="661"/>
      <c r="EP295" s="661"/>
      <c r="EQ295" s="661"/>
      <c r="ER295" s="663"/>
      <c r="ES295" s="662"/>
      <c r="ET295" s="661"/>
      <c r="EU295" s="661"/>
      <c r="EV295" s="661"/>
      <c r="EW295" s="661"/>
      <c r="EX295" s="661"/>
      <c r="EY295" s="661"/>
      <c r="EZ295" s="661"/>
      <c r="FA295" s="661"/>
      <c r="FB295" s="661"/>
      <c r="FC295" s="661"/>
      <c r="FD295" s="663"/>
      <c r="FE295" s="661"/>
      <c r="FF295" s="661"/>
      <c r="FG295" s="661"/>
      <c r="FH295" s="661"/>
      <c r="FI295" s="661"/>
      <c r="FJ295" s="661"/>
      <c r="FK295" s="661"/>
      <c r="FL295" s="661"/>
      <c r="FM295" s="661"/>
      <c r="FN295" s="661"/>
      <c r="FO295" s="661"/>
      <c r="FP295" s="663"/>
      <c r="FQ295" s="661"/>
      <c r="FR295" s="661"/>
      <c r="FS295" s="661"/>
      <c r="FT295" s="661"/>
      <c r="FU295" s="661"/>
      <c r="FV295" s="661"/>
      <c r="FW295" s="661"/>
      <c r="FX295" s="661"/>
      <c r="FY295" s="661"/>
      <c r="FZ295" s="661"/>
      <c r="GA295" s="661"/>
      <c r="GB295" s="663"/>
      <c r="HD295" s="661"/>
      <c r="HE295" s="656"/>
      <c r="HF295" s="656"/>
      <c r="HG295" s="656"/>
      <c r="HH295" s="656"/>
      <c r="HI295" s="656"/>
      <c r="HJ295" s="656"/>
      <c r="HK295" s="656"/>
      <c r="HL295" s="656"/>
      <c r="HM295" s="656"/>
      <c r="HN295" s="656"/>
      <c r="HO295" s="656"/>
      <c r="HP295" s="656"/>
      <c r="HQ295" s="656"/>
      <c r="HR295" s="656"/>
      <c r="HS295" s="656"/>
      <c r="HT295" s="656"/>
      <c r="HU295" s="656"/>
      <c r="HV295" s="656"/>
      <c r="HW295" s="656"/>
      <c r="HX295" s="656"/>
      <c r="HY295" s="656"/>
      <c r="HZ295" s="656"/>
      <c r="IA295" s="656"/>
      <c r="IB295" s="656"/>
      <c r="IC295" s="656"/>
      <c r="ID295" s="656"/>
      <c r="IE295" s="656"/>
      <c r="IF295" s="656"/>
      <c r="IG295" s="656"/>
      <c r="IH295" s="656"/>
      <c r="II295" s="656"/>
      <c r="IJ295" s="656"/>
      <c r="IK295" s="656"/>
      <c r="IL295" s="656"/>
      <c r="IM295" s="656"/>
      <c r="IN295" s="656"/>
      <c r="IO295" s="656"/>
      <c r="IP295" s="656"/>
      <c r="IQ295" s="656"/>
      <c r="IR295" s="656"/>
      <c r="IS295" s="656"/>
      <c r="IT295" s="656"/>
      <c r="IU295" s="656"/>
      <c r="IV295" s="656"/>
      <c r="IW295" s="656"/>
      <c r="IX295" s="656"/>
      <c r="IY295" s="656"/>
      <c r="IZ295" s="656"/>
      <c r="JA295" s="656"/>
      <c r="JB295" s="656"/>
      <c r="JC295" s="656"/>
      <c r="JD295" s="656"/>
      <c r="JE295" s="656"/>
      <c r="JF295" s="656"/>
      <c r="JG295" s="656"/>
      <c r="JH295" s="656"/>
      <c r="JI295" s="656"/>
      <c r="JJ295" s="656"/>
      <c r="JK295" s="656"/>
      <c r="JL295" s="656"/>
      <c r="JM295" s="656"/>
      <c r="JN295" s="656"/>
      <c r="JO295" s="656"/>
      <c r="JP295" s="656"/>
      <c r="JQ295" s="656"/>
      <c r="JR295" s="656"/>
      <c r="JS295" s="656"/>
      <c r="JT295" s="656"/>
      <c r="JU295" s="656"/>
      <c r="JV295" s="656"/>
      <c r="JW295" s="656"/>
      <c r="JX295" s="656"/>
      <c r="JY295" s="656"/>
      <c r="JZ295" s="656"/>
      <c r="KA295" s="656"/>
      <c r="KB295" s="656"/>
      <c r="KC295" s="656"/>
      <c r="KD295" s="656"/>
      <c r="KE295" s="656"/>
      <c r="KF295" s="656"/>
      <c r="KG295" s="656"/>
      <c r="KH295" s="656"/>
      <c r="KI295" s="656"/>
      <c r="KJ295" s="656"/>
      <c r="KK295" s="656"/>
      <c r="KL295" s="656"/>
      <c r="KM295" s="656"/>
      <c r="KN295" s="656"/>
      <c r="KO295" s="656"/>
      <c r="KP295" s="656"/>
      <c r="KQ295" s="656"/>
      <c r="KR295" s="656"/>
      <c r="KS295" s="656"/>
      <c r="KT295" s="656"/>
      <c r="KU295" s="656"/>
      <c r="KV295" s="656"/>
      <c r="KW295" s="656"/>
      <c r="KX295" s="656"/>
      <c r="KY295" s="656"/>
      <c r="KZ295" s="656"/>
      <c r="LA295" s="656"/>
      <c r="LB295" s="656"/>
      <c r="LC295" s="656"/>
      <c r="LD295" s="656"/>
      <c r="LE295" s="656"/>
      <c r="LF295" s="656"/>
      <c r="LG295" s="656"/>
      <c r="LH295" s="656"/>
      <c r="LI295" s="656"/>
      <c r="LJ295" s="656"/>
      <c r="LK295" s="656"/>
      <c r="LL295" s="656"/>
      <c r="LM295" s="656"/>
      <c r="LN295" s="656"/>
      <c r="LO295" s="656"/>
      <c r="LP295" s="656"/>
      <c r="LQ295" s="656"/>
      <c r="LR295" s="656"/>
      <c r="LS295" s="656"/>
    </row>
    <row r="296" spans="1:459" s="568" customFormat="1" ht="17.25" customHeight="1">
      <c r="A296" s="610"/>
      <c r="B296" s="1528" t="s">
        <v>49</v>
      </c>
      <c r="C296" s="1528"/>
      <c r="D296" s="1545">
        <f>SUM($D$14:$D$290)-D295</f>
        <v>0</v>
      </c>
      <c r="E296" s="1546">
        <f>IFERROR(+D296/$D$297,0)</f>
        <v>0</v>
      </c>
      <c r="F296" s="1528" t="s">
        <v>26</v>
      </c>
      <c r="G296" s="1528" t="s">
        <v>26</v>
      </c>
      <c r="H296" s="1546">
        <f>IFERROR(+M296/SUM($M$14:$M$289),0)</f>
        <v>0</v>
      </c>
      <c r="I296" s="1547">
        <f>IFERROR(+$M296/$D296,0)</f>
        <v>0</v>
      </c>
      <c r="J296" s="1547">
        <f>IFERROR(SUMPRODUCT((J14:J289)*(D14:D289)*(AF14:AF289="Vacant"))/D296,0)</f>
        <v>0</v>
      </c>
      <c r="K296" s="1547">
        <f>IFERROR(SUMPRODUCT((K14:K289)*(D14:D289)*(AF14:AF289="Vacant"))/D296,0)</f>
        <v>0</v>
      </c>
      <c r="L296" s="1548">
        <f>SUM($L$14:$L$290)-L295</f>
        <v>0</v>
      </c>
      <c r="M296" s="1548">
        <f>SUM($M$14:$M$290)-M295</f>
        <v>0</v>
      </c>
      <c r="N296" s="1537"/>
      <c r="O296" s="1549"/>
      <c r="P296" s="1542"/>
      <c r="Q296" s="1542"/>
      <c r="R296" s="1542"/>
      <c r="S296" s="1550">
        <f>SUM($S$14:$S$290)-S295</f>
        <v>0</v>
      </c>
      <c r="T296" s="1551">
        <f t="shared" ref="T296:T297" si="1930">IFERROR(+U296/D296,0)</f>
        <v>0</v>
      </c>
      <c r="U296" s="1552">
        <f>SUM($U$14:$U$290)-U295</f>
        <v>0</v>
      </c>
      <c r="V296" s="1542"/>
      <c r="W296" s="1543"/>
      <c r="X296" s="1542"/>
      <c r="Y296" s="1542"/>
      <c r="Z296" s="1542"/>
      <c r="AA296" s="1542"/>
      <c r="AB296" s="1542"/>
      <c r="AC296" s="1542"/>
      <c r="AD296" s="1543"/>
      <c r="BK296" s="634" t="s">
        <v>89</v>
      </c>
      <c r="BL296" s="634"/>
      <c r="BM296" s="664" t="e">
        <f t="shared" ref="BM296:CR296" si="1931">BM292/BM294</f>
        <v>#DIV/0!</v>
      </c>
      <c r="BN296" s="665" t="e">
        <f t="shared" si="1931"/>
        <v>#DIV/0!</v>
      </c>
      <c r="BO296" s="665" t="e">
        <f t="shared" si="1931"/>
        <v>#DIV/0!</v>
      </c>
      <c r="BP296" s="665" t="e">
        <f t="shared" si="1931"/>
        <v>#DIV/0!</v>
      </c>
      <c r="BQ296" s="665" t="e">
        <f t="shared" si="1931"/>
        <v>#DIV/0!</v>
      </c>
      <c r="BR296" s="665" t="e">
        <f t="shared" si="1931"/>
        <v>#DIV/0!</v>
      </c>
      <c r="BS296" s="665" t="e">
        <f t="shared" si="1931"/>
        <v>#DIV/0!</v>
      </c>
      <c r="BT296" s="665" t="e">
        <f t="shared" si="1931"/>
        <v>#DIV/0!</v>
      </c>
      <c r="BU296" s="665" t="e">
        <f t="shared" si="1931"/>
        <v>#DIV/0!</v>
      </c>
      <c r="BV296" s="665" t="e">
        <f t="shared" si="1931"/>
        <v>#DIV/0!</v>
      </c>
      <c r="BW296" s="665" t="e">
        <f t="shared" si="1931"/>
        <v>#DIV/0!</v>
      </c>
      <c r="BX296" s="666" t="e">
        <f t="shared" si="1931"/>
        <v>#DIV/0!</v>
      </c>
      <c r="BY296" s="664" t="e">
        <f t="shared" si="1931"/>
        <v>#DIV/0!</v>
      </c>
      <c r="BZ296" s="665" t="e">
        <f t="shared" si="1931"/>
        <v>#DIV/0!</v>
      </c>
      <c r="CA296" s="665" t="e">
        <f t="shared" si="1931"/>
        <v>#DIV/0!</v>
      </c>
      <c r="CB296" s="665" t="e">
        <f t="shared" si="1931"/>
        <v>#DIV/0!</v>
      </c>
      <c r="CC296" s="665" t="e">
        <f t="shared" si="1931"/>
        <v>#DIV/0!</v>
      </c>
      <c r="CD296" s="665" t="e">
        <f t="shared" si="1931"/>
        <v>#DIV/0!</v>
      </c>
      <c r="CE296" s="665" t="e">
        <f t="shared" si="1931"/>
        <v>#DIV/0!</v>
      </c>
      <c r="CF296" s="665" t="e">
        <f t="shared" si="1931"/>
        <v>#DIV/0!</v>
      </c>
      <c r="CG296" s="665" t="e">
        <f t="shared" si="1931"/>
        <v>#DIV/0!</v>
      </c>
      <c r="CH296" s="665" t="e">
        <f t="shared" si="1931"/>
        <v>#DIV/0!</v>
      </c>
      <c r="CI296" s="665" t="e">
        <f t="shared" si="1931"/>
        <v>#DIV/0!</v>
      </c>
      <c r="CJ296" s="666" t="e">
        <f t="shared" si="1931"/>
        <v>#DIV/0!</v>
      </c>
      <c r="CK296" s="664" t="e">
        <f t="shared" si="1931"/>
        <v>#DIV/0!</v>
      </c>
      <c r="CL296" s="665" t="e">
        <f t="shared" si="1931"/>
        <v>#DIV/0!</v>
      </c>
      <c r="CM296" s="665" t="e">
        <f t="shared" si="1931"/>
        <v>#DIV/0!</v>
      </c>
      <c r="CN296" s="665" t="e">
        <f t="shared" si="1931"/>
        <v>#DIV/0!</v>
      </c>
      <c r="CO296" s="665" t="e">
        <f t="shared" si="1931"/>
        <v>#DIV/0!</v>
      </c>
      <c r="CP296" s="665" t="e">
        <f t="shared" si="1931"/>
        <v>#DIV/0!</v>
      </c>
      <c r="CQ296" s="665" t="e">
        <f t="shared" si="1931"/>
        <v>#DIV/0!</v>
      </c>
      <c r="CR296" s="665" t="e">
        <f t="shared" si="1931"/>
        <v>#DIV/0!</v>
      </c>
      <c r="CS296" s="665" t="e">
        <f t="shared" ref="CS296:DX296" si="1932">CS292/CS294</f>
        <v>#DIV/0!</v>
      </c>
      <c r="CT296" s="665" t="e">
        <f t="shared" si="1932"/>
        <v>#DIV/0!</v>
      </c>
      <c r="CU296" s="665" t="e">
        <f t="shared" si="1932"/>
        <v>#DIV/0!</v>
      </c>
      <c r="CV296" s="666" t="e">
        <f t="shared" si="1932"/>
        <v>#DIV/0!</v>
      </c>
      <c r="CW296" s="665" t="e">
        <f t="shared" si="1932"/>
        <v>#DIV/0!</v>
      </c>
      <c r="CX296" s="665" t="e">
        <f t="shared" si="1932"/>
        <v>#DIV/0!</v>
      </c>
      <c r="CY296" s="665" t="e">
        <f t="shared" si="1932"/>
        <v>#DIV/0!</v>
      </c>
      <c r="CZ296" s="665" t="e">
        <f t="shared" si="1932"/>
        <v>#DIV/0!</v>
      </c>
      <c r="DA296" s="665" t="e">
        <f t="shared" si="1932"/>
        <v>#DIV/0!</v>
      </c>
      <c r="DB296" s="665" t="e">
        <f t="shared" si="1932"/>
        <v>#DIV/0!</v>
      </c>
      <c r="DC296" s="665" t="e">
        <f t="shared" si="1932"/>
        <v>#DIV/0!</v>
      </c>
      <c r="DD296" s="665" t="e">
        <f t="shared" si="1932"/>
        <v>#DIV/0!</v>
      </c>
      <c r="DE296" s="665" t="e">
        <f t="shared" si="1932"/>
        <v>#DIV/0!</v>
      </c>
      <c r="DF296" s="665" t="e">
        <f t="shared" si="1932"/>
        <v>#DIV/0!</v>
      </c>
      <c r="DG296" s="665" t="e">
        <f t="shared" si="1932"/>
        <v>#DIV/0!</v>
      </c>
      <c r="DH296" s="666" t="e">
        <f t="shared" si="1932"/>
        <v>#DIV/0!</v>
      </c>
      <c r="DI296" s="665" t="e">
        <f t="shared" si="1932"/>
        <v>#DIV/0!</v>
      </c>
      <c r="DJ296" s="665" t="e">
        <f t="shared" si="1932"/>
        <v>#DIV/0!</v>
      </c>
      <c r="DK296" s="665" t="e">
        <f t="shared" si="1932"/>
        <v>#DIV/0!</v>
      </c>
      <c r="DL296" s="665" t="e">
        <f t="shared" si="1932"/>
        <v>#DIV/0!</v>
      </c>
      <c r="DM296" s="665" t="e">
        <f t="shared" si="1932"/>
        <v>#DIV/0!</v>
      </c>
      <c r="DN296" s="665" t="e">
        <f t="shared" si="1932"/>
        <v>#DIV/0!</v>
      </c>
      <c r="DO296" s="665" t="e">
        <f t="shared" si="1932"/>
        <v>#DIV/0!</v>
      </c>
      <c r="DP296" s="665" t="e">
        <f t="shared" si="1932"/>
        <v>#DIV/0!</v>
      </c>
      <c r="DQ296" s="665" t="e">
        <f t="shared" si="1932"/>
        <v>#DIV/0!</v>
      </c>
      <c r="DR296" s="665" t="e">
        <f t="shared" si="1932"/>
        <v>#DIV/0!</v>
      </c>
      <c r="DS296" s="665" t="e">
        <f t="shared" si="1932"/>
        <v>#DIV/0!</v>
      </c>
      <c r="DT296" s="666" t="e">
        <f t="shared" si="1932"/>
        <v>#DIV/0!</v>
      </c>
      <c r="DU296" s="664" t="e">
        <f t="shared" si="1932"/>
        <v>#DIV/0!</v>
      </c>
      <c r="DV296" s="665" t="e">
        <f t="shared" si="1932"/>
        <v>#DIV/0!</v>
      </c>
      <c r="DW296" s="665" t="e">
        <f t="shared" si="1932"/>
        <v>#DIV/0!</v>
      </c>
      <c r="DX296" s="665" t="e">
        <f t="shared" si="1932"/>
        <v>#DIV/0!</v>
      </c>
      <c r="DY296" s="665" t="e">
        <f t="shared" ref="DY296:FD296" si="1933">DY292/DY294</f>
        <v>#DIV/0!</v>
      </c>
      <c r="DZ296" s="665" t="e">
        <f t="shared" si="1933"/>
        <v>#DIV/0!</v>
      </c>
      <c r="EA296" s="665" t="e">
        <f t="shared" si="1933"/>
        <v>#DIV/0!</v>
      </c>
      <c r="EB296" s="665" t="e">
        <f t="shared" si="1933"/>
        <v>#DIV/0!</v>
      </c>
      <c r="EC296" s="665" t="e">
        <f t="shared" si="1933"/>
        <v>#DIV/0!</v>
      </c>
      <c r="ED296" s="665" t="e">
        <f t="shared" si="1933"/>
        <v>#DIV/0!</v>
      </c>
      <c r="EE296" s="665" t="e">
        <f t="shared" si="1933"/>
        <v>#DIV/0!</v>
      </c>
      <c r="EF296" s="666" t="e">
        <f t="shared" si="1933"/>
        <v>#DIV/0!</v>
      </c>
      <c r="EG296" s="664" t="e">
        <f t="shared" si="1933"/>
        <v>#DIV/0!</v>
      </c>
      <c r="EH296" s="665" t="e">
        <f t="shared" si="1933"/>
        <v>#DIV/0!</v>
      </c>
      <c r="EI296" s="665" t="e">
        <f t="shared" si="1933"/>
        <v>#DIV/0!</v>
      </c>
      <c r="EJ296" s="665" t="e">
        <f t="shared" si="1933"/>
        <v>#DIV/0!</v>
      </c>
      <c r="EK296" s="665" t="e">
        <f t="shared" si="1933"/>
        <v>#DIV/0!</v>
      </c>
      <c r="EL296" s="665" t="e">
        <f t="shared" si="1933"/>
        <v>#DIV/0!</v>
      </c>
      <c r="EM296" s="665" t="e">
        <f t="shared" si="1933"/>
        <v>#DIV/0!</v>
      </c>
      <c r="EN296" s="665" t="e">
        <f t="shared" si="1933"/>
        <v>#DIV/0!</v>
      </c>
      <c r="EO296" s="665" t="e">
        <f t="shared" si="1933"/>
        <v>#DIV/0!</v>
      </c>
      <c r="EP296" s="665" t="e">
        <f t="shared" si="1933"/>
        <v>#DIV/0!</v>
      </c>
      <c r="EQ296" s="665" t="e">
        <f t="shared" si="1933"/>
        <v>#DIV/0!</v>
      </c>
      <c r="ER296" s="666" t="e">
        <f t="shared" si="1933"/>
        <v>#DIV/0!</v>
      </c>
      <c r="ES296" s="664" t="e">
        <f t="shared" si="1933"/>
        <v>#DIV/0!</v>
      </c>
      <c r="ET296" s="665" t="e">
        <f t="shared" si="1933"/>
        <v>#DIV/0!</v>
      </c>
      <c r="EU296" s="665" t="e">
        <f t="shared" si="1933"/>
        <v>#DIV/0!</v>
      </c>
      <c r="EV296" s="665" t="e">
        <f t="shared" si="1933"/>
        <v>#DIV/0!</v>
      </c>
      <c r="EW296" s="665" t="e">
        <f t="shared" si="1933"/>
        <v>#DIV/0!</v>
      </c>
      <c r="EX296" s="665" t="e">
        <f t="shared" si="1933"/>
        <v>#DIV/0!</v>
      </c>
      <c r="EY296" s="665" t="e">
        <f t="shared" si="1933"/>
        <v>#DIV/0!</v>
      </c>
      <c r="EZ296" s="665" t="e">
        <f t="shared" si="1933"/>
        <v>#DIV/0!</v>
      </c>
      <c r="FA296" s="665" t="e">
        <f t="shared" si="1933"/>
        <v>#DIV/0!</v>
      </c>
      <c r="FB296" s="665" t="e">
        <f t="shared" si="1933"/>
        <v>#DIV/0!</v>
      </c>
      <c r="FC296" s="665" t="e">
        <f t="shared" si="1933"/>
        <v>#DIV/0!</v>
      </c>
      <c r="FD296" s="666" t="e">
        <f t="shared" si="1933"/>
        <v>#DIV/0!</v>
      </c>
      <c r="FE296" s="665" t="e">
        <f t="shared" ref="FE296:GB296" si="1934">FE292/FE294</f>
        <v>#DIV/0!</v>
      </c>
      <c r="FF296" s="665" t="e">
        <f t="shared" si="1934"/>
        <v>#DIV/0!</v>
      </c>
      <c r="FG296" s="665" t="e">
        <f t="shared" si="1934"/>
        <v>#DIV/0!</v>
      </c>
      <c r="FH296" s="665" t="e">
        <f t="shared" si="1934"/>
        <v>#DIV/0!</v>
      </c>
      <c r="FI296" s="665" t="e">
        <f t="shared" si="1934"/>
        <v>#DIV/0!</v>
      </c>
      <c r="FJ296" s="665" t="e">
        <f t="shared" si="1934"/>
        <v>#DIV/0!</v>
      </c>
      <c r="FK296" s="665" t="e">
        <f t="shared" si="1934"/>
        <v>#DIV/0!</v>
      </c>
      <c r="FL296" s="665" t="e">
        <f t="shared" si="1934"/>
        <v>#DIV/0!</v>
      </c>
      <c r="FM296" s="665" t="e">
        <f t="shared" si="1934"/>
        <v>#DIV/0!</v>
      </c>
      <c r="FN296" s="665" t="e">
        <f t="shared" si="1934"/>
        <v>#DIV/0!</v>
      </c>
      <c r="FO296" s="665" t="e">
        <f t="shared" si="1934"/>
        <v>#DIV/0!</v>
      </c>
      <c r="FP296" s="666" t="e">
        <f t="shared" si="1934"/>
        <v>#DIV/0!</v>
      </c>
      <c r="FQ296" s="665" t="e">
        <f t="shared" si="1934"/>
        <v>#DIV/0!</v>
      </c>
      <c r="FR296" s="665" t="e">
        <f t="shared" si="1934"/>
        <v>#DIV/0!</v>
      </c>
      <c r="FS296" s="665" t="e">
        <f t="shared" si="1934"/>
        <v>#DIV/0!</v>
      </c>
      <c r="FT296" s="665" t="e">
        <f t="shared" si="1934"/>
        <v>#DIV/0!</v>
      </c>
      <c r="FU296" s="665" t="e">
        <f t="shared" si="1934"/>
        <v>#DIV/0!</v>
      </c>
      <c r="FV296" s="665" t="e">
        <f t="shared" si="1934"/>
        <v>#DIV/0!</v>
      </c>
      <c r="FW296" s="665" t="e">
        <f t="shared" si="1934"/>
        <v>#DIV/0!</v>
      </c>
      <c r="FX296" s="665" t="e">
        <f t="shared" si="1934"/>
        <v>#DIV/0!</v>
      </c>
      <c r="FY296" s="665" t="e">
        <f t="shared" si="1934"/>
        <v>#DIV/0!</v>
      </c>
      <c r="FZ296" s="665" t="e">
        <f t="shared" si="1934"/>
        <v>#DIV/0!</v>
      </c>
      <c r="GA296" s="665" t="e">
        <f t="shared" si="1934"/>
        <v>#DIV/0!</v>
      </c>
      <c r="GB296" s="666" t="e">
        <f t="shared" si="1934"/>
        <v>#DIV/0!</v>
      </c>
      <c r="HD296" s="661"/>
      <c r="HE296" s="661"/>
      <c r="HF296" s="661"/>
      <c r="HG296" s="661"/>
      <c r="HH296" s="661"/>
      <c r="HI296" s="661"/>
      <c r="HJ296" s="661"/>
      <c r="HK296" s="661"/>
      <c r="HL296" s="661"/>
      <c r="HM296" s="661"/>
      <c r="HN296" s="661"/>
      <c r="HO296" s="661"/>
      <c r="HP296" s="661"/>
      <c r="HQ296" s="661"/>
      <c r="HR296" s="661"/>
      <c r="HS296" s="661"/>
      <c r="HT296" s="661"/>
      <c r="HU296" s="661"/>
      <c r="HV296" s="661"/>
      <c r="HW296" s="661"/>
      <c r="HX296" s="661"/>
      <c r="HY296" s="661"/>
      <c r="HZ296" s="661"/>
      <c r="IA296" s="661"/>
      <c r="IB296" s="661"/>
      <c r="IC296" s="661"/>
      <c r="ID296" s="661"/>
      <c r="IE296" s="661"/>
      <c r="IF296" s="661"/>
      <c r="IG296" s="661"/>
      <c r="IH296" s="661"/>
      <c r="II296" s="661"/>
      <c r="IJ296" s="661"/>
      <c r="IK296" s="661"/>
      <c r="IL296" s="661"/>
      <c r="IM296" s="661"/>
      <c r="IN296" s="661"/>
      <c r="IO296" s="661"/>
      <c r="IP296" s="661"/>
      <c r="IQ296" s="661"/>
      <c r="IR296" s="661"/>
      <c r="IS296" s="661"/>
      <c r="IT296" s="661"/>
      <c r="IU296" s="661"/>
      <c r="IV296" s="661"/>
      <c r="IW296" s="661"/>
      <c r="IX296" s="661"/>
      <c r="IY296" s="661"/>
      <c r="IZ296" s="661"/>
      <c r="JA296" s="661"/>
      <c r="JB296" s="661"/>
      <c r="JC296" s="661"/>
      <c r="JD296" s="661"/>
      <c r="JE296" s="661"/>
      <c r="JF296" s="661"/>
      <c r="JG296" s="661"/>
      <c r="JH296" s="661"/>
      <c r="JI296" s="661"/>
      <c r="JJ296" s="661"/>
      <c r="JK296" s="661"/>
      <c r="JL296" s="661"/>
      <c r="JM296" s="661"/>
      <c r="JN296" s="661"/>
      <c r="JO296" s="661"/>
      <c r="JP296" s="661"/>
      <c r="JQ296" s="661"/>
      <c r="JR296" s="661"/>
      <c r="JS296" s="661"/>
      <c r="JT296" s="661"/>
      <c r="JU296" s="661"/>
      <c r="JV296" s="661"/>
      <c r="JW296" s="661"/>
      <c r="JX296" s="661"/>
      <c r="JY296" s="661"/>
      <c r="JZ296" s="661"/>
      <c r="KA296" s="661"/>
      <c r="KB296" s="661"/>
      <c r="KC296" s="661"/>
      <c r="KD296" s="661"/>
      <c r="KE296" s="661"/>
      <c r="KF296" s="661"/>
      <c r="KG296" s="661"/>
      <c r="KH296" s="661"/>
      <c r="KI296" s="661"/>
      <c r="KJ296" s="661"/>
      <c r="KK296" s="661"/>
      <c r="KL296" s="661"/>
      <c r="KM296" s="661"/>
      <c r="KN296" s="661"/>
      <c r="KO296" s="661"/>
      <c r="KP296" s="661"/>
      <c r="KQ296" s="661"/>
      <c r="KR296" s="661"/>
      <c r="KS296" s="661"/>
      <c r="KT296" s="661"/>
      <c r="KU296" s="661"/>
      <c r="KV296" s="661"/>
      <c r="KW296" s="661"/>
      <c r="KX296" s="661"/>
      <c r="KY296" s="661"/>
      <c r="KZ296" s="661"/>
      <c r="LA296" s="661"/>
      <c r="LB296" s="661"/>
      <c r="LC296" s="661"/>
      <c r="LD296" s="661"/>
      <c r="LE296" s="661"/>
      <c r="LF296" s="661"/>
      <c r="LG296" s="661"/>
      <c r="LH296" s="661"/>
      <c r="LI296" s="661"/>
      <c r="LJ296" s="661"/>
      <c r="LK296" s="661"/>
      <c r="LL296" s="661"/>
      <c r="LM296" s="661"/>
      <c r="LN296" s="661"/>
      <c r="LO296" s="661"/>
      <c r="LP296" s="661"/>
      <c r="LQ296" s="661"/>
      <c r="LR296" s="661"/>
      <c r="LS296" s="661"/>
    </row>
    <row r="297" spans="1:459" s="568" customFormat="1" ht="17.25" customHeight="1" thickBot="1">
      <c r="A297" s="667"/>
      <c r="B297" s="1553" t="s">
        <v>104</v>
      </c>
      <c r="C297" s="1554"/>
      <c r="D297" s="1555">
        <f>SUM(D295:D296)</f>
        <v>0</v>
      </c>
      <c r="E297" s="1556">
        <f>SUM(E295:E296)</f>
        <v>0</v>
      </c>
      <c r="F297" s="1554" t="s">
        <v>26</v>
      </c>
      <c r="G297" s="1554" t="s">
        <v>26</v>
      </c>
      <c r="H297" s="1556">
        <f>IFERROR(+M297/SUM($M$14:$M$289),0)</f>
        <v>0</v>
      </c>
      <c r="I297" s="1557">
        <f>IFERROR((SUMPRODUCT(I14:I289,D14:D289)+M296)/D297,0)</f>
        <v>0</v>
      </c>
      <c r="J297" s="1558">
        <f>IFERROR(SUMPRODUCT(J14:J289,D14:D289)/D297,0)</f>
        <v>0</v>
      </c>
      <c r="K297" s="1558">
        <f>IFERROR(SUMPRODUCT(K14:K289,D14:D289)/D297,0)</f>
        <v>0</v>
      </c>
      <c r="L297" s="1559">
        <f>SUM(L295:L296)</f>
        <v>0</v>
      </c>
      <c r="M297" s="1559">
        <f>SUM(M295:M296)</f>
        <v>0</v>
      </c>
      <c r="N297" s="1560"/>
      <c r="O297" s="1561"/>
      <c r="P297" s="1562"/>
      <c r="Q297" s="1562"/>
      <c r="R297" s="1562"/>
      <c r="S297" s="1563">
        <f>SUM(S295:S296)</f>
        <v>0</v>
      </c>
      <c r="T297" s="1564">
        <f t="shared" si="1930"/>
        <v>0</v>
      </c>
      <c r="U297" s="1565">
        <f>SUM(U295:U296)</f>
        <v>0</v>
      </c>
      <c r="V297" s="1566"/>
      <c r="W297" s="1567"/>
      <c r="X297" s="1566"/>
      <c r="Y297" s="1566"/>
      <c r="Z297" s="1566"/>
      <c r="AA297" s="1566"/>
      <c r="AB297" s="1566"/>
      <c r="AC297" s="1566"/>
      <c r="AD297" s="1567"/>
      <c r="BK297" s="634" t="s">
        <v>11</v>
      </c>
      <c r="BL297" s="634"/>
      <c r="BM297" s="668">
        <f t="shared" ref="BM297:CR297" si="1935">SUMIF($AV$14:$AV$289,BM$12,$AX$14:$AX$289)+SUMIF($BA$14:$BA$289,BM$12,$BC$14:$BC$289)+SUMIF($BF$14:$BF$289,BM$12,$BH$14:$BH$289)+SUMIF($AO$14:$AO$289,BM$12,$AQ$14:$AQ$289)</f>
        <v>0</v>
      </c>
      <c r="BN297" s="669">
        <f t="shared" si="1935"/>
        <v>0</v>
      </c>
      <c r="BO297" s="669">
        <f t="shared" si="1935"/>
        <v>0</v>
      </c>
      <c r="BP297" s="669">
        <f t="shared" si="1935"/>
        <v>0</v>
      </c>
      <c r="BQ297" s="669">
        <f t="shared" si="1935"/>
        <v>0</v>
      </c>
      <c r="BR297" s="669">
        <f t="shared" si="1935"/>
        <v>0</v>
      </c>
      <c r="BS297" s="669">
        <f t="shared" si="1935"/>
        <v>0</v>
      </c>
      <c r="BT297" s="669">
        <f t="shared" si="1935"/>
        <v>0</v>
      </c>
      <c r="BU297" s="669">
        <f t="shared" si="1935"/>
        <v>0</v>
      </c>
      <c r="BV297" s="669">
        <f t="shared" si="1935"/>
        <v>0</v>
      </c>
      <c r="BW297" s="669">
        <f t="shared" si="1935"/>
        <v>0</v>
      </c>
      <c r="BX297" s="670">
        <f t="shared" si="1935"/>
        <v>0</v>
      </c>
      <c r="BY297" s="668">
        <f t="shared" si="1935"/>
        <v>0</v>
      </c>
      <c r="BZ297" s="669">
        <f t="shared" si="1935"/>
        <v>0</v>
      </c>
      <c r="CA297" s="669">
        <f t="shared" si="1935"/>
        <v>0</v>
      </c>
      <c r="CB297" s="669">
        <f t="shared" si="1935"/>
        <v>0</v>
      </c>
      <c r="CC297" s="669">
        <f t="shared" si="1935"/>
        <v>0</v>
      </c>
      <c r="CD297" s="669">
        <f t="shared" si="1935"/>
        <v>0</v>
      </c>
      <c r="CE297" s="669">
        <f t="shared" si="1935"/>
        <v>0</v>
      </c>
      <c r="CF297" s="669">
        <f t="shared" si="1935"/>
        <v>0</v>
      </c>
      <c r="CG297" s="669">
        <f t="shared" si="1935"/>
        <v>0</v>
      </c>
      <c r="CH297" s="669">
        <f t="shared" si="1935"/>
        <v>0</v>
      </c>
      <c r="CI297" s="669">
        <f t="shared" si="1935"/>
        <v>0</v>
      </c>
      <c r="CJ297" s="670">
        <f t="shared" si="1935"/>
        <v>0</v>
      </c>
      <c r="CK297" s="668">
        <f t="shared" si="1935"/>
        <v>0</v>
      </c>
      <c r="CL297" s="669">
        <f t="shared" si="1935"/>
        <v>0</v>
      </c>
      <c r="CM297" s="669">
        <f t="shared" si="1935"/>
        <v>0</v>
      </c>
      <c r="CN297" s="669">
        <f t="shared" si="1935"/>
        <v>0</v>
      </c>
      <c r="CO297" s="669">
        <f t="shared" si="1935"/>
        <v>0</v>
      </c>
      <c r="CP297" s="669">
        <f t="shared" si="1935"/>
        <v>0</v>
      </c>
      <c r="CQ297" s="669">
        <f t="shared" si="1935"/>
        <v>0</v>
      </c>
      <c r="CR297" s="669">
        <f t="shared" si="1935"/>
        <v>0</v>
      </c>
      <c r="CS297" s="669">
        <f t="shared" ref="CS297:DX297" si="1936">SUMIF($AV$14:$AV$289,CS$12,$AX$14:$AX$289)+SUMIF($BA$14:$BA$289,CS$12,$BC$14:$BC$289)+SUMIF($BF$14:$BF$289,CS$12,$BH$14:$BH$289)+SUMIF($AO$14:$AO$289,CS$12,$AQ$14:$AQ$289)</f>
        <v>0</v>
      </c>
      <c r="CT297" s="669">
        <f t="shared" si="1936"/>
        <v>0</v>
      </c>
      <c r="CU297" s="669">
        <f t="shared" si="1936"/>
        <v>0</v>
      </c>
      <c r="CV297" s="670">
        <f t="shared" si="1936"/>
        <v>0</v>
      </c>
      <c r="CW297" s="669">
        <f t="shared" si="1936"/>
        <v>0</v>
      </c>
      <c r="CX297" s="669">
        <f t="shared" si="1936"/>
        <v>0</v>
      </c>
      <c r="CY297" s="669">
        <f t="shared" si="1936"/>
        <v>0</v>
      </c>
      <c r="CZ297" s="669">
        <f t="shared" si="1936"/>
        <v>0</v>
      </c>
      <c r="DA297" s="669">
        <f t="shared" si="1936"/>
        <v>0</v>
      </c>
      <c r="DB297" s="669">
        <f t="shared" si="1936"/>
        <v>0</v>
      </c>
      <c r="DC297" s="669">
        <f t="shared" si="1936"/>
        <v>0</v>
      </c>
      <c r="DD297" s="669">
        <f t="shared" si="1936"/>
        <v>0</v>
      </c>
      <c r="DE297" s="669">
        <f t="shared" si="1936"/>
        <v>0</v>
      </c>
      <c r="DF297" s="669">
        <f t="shared" si="1936"/>
        <v>0</v>
      </c>
      <c r="DG297" s="669">
        <f t="shared" si="1936"/>
        <v>0</v>
      </c>
      <c r="DH297" s="670">
        <f t="shared" si="1936"/>
        <v>0</v>
      </c>
      <c r="DI297" s="669">
        <f t="shared" si="1936"/>
        <v>0</v>
      </c>
      <c r="DJ297" s="669">
        <f t="shared" si="1936"/>
        <v>0</v>
      </c>
      <c r="DK297" s="669">
        <f t="shared" si="1936"/>
        <v>0</v>
      </c>
      <c r="DL297" s="669">
        <f t="shared" si="1936"/>
        <v>0</v>
      </c>
      <c r="DM297" s="669">
        <f t="shared" si="1936"/>
        <v>0</v>
      </c>
      <c r="DN297" s="669">
        <f t="shared" si="1936"/>
        <v>0</v>
      </c>
      <c r="DO297" s="669">
        <f t="shared" si="1936"/>
        <v>0</v>
      </c>
      <c r="DP297" s="669">
        <f t="shared" si="1936"/>
        <v>0</v>
      </c>
      <c r="DQ297" s="669">
        <f t="shared" si="1936"/>
        <v>0</v>
      </c>
      <c r="DR297" s="669">
        <f t="shared" si="1936"/>
        <v>0</v>
      </c>
      <c r="DS297" s="669">
        <f t="shared" si="1936"/>
        <v>0</v>
      </c>
      <c r="DT297" s="670">
        <f t="shared" si="1936"/>
        <v>0</v>
      </c>
      <c r="DU297" s="668">
        <f t="shared" si="1936"/>
        <v>0</v>
      </c>
      <c r="DV297" s="669">
        <f t="shared" si="1936"/>
        <v>0</v>
      </c>
      <c r="DW297" s="669">
        <f t="shared" si="1936"/>
        <v>0</v>
      </c>
      <c r="DX297" s="669">
        <f t="shared" si="1936"/>
        <v>0</v>
      </c>
      <c r="DY297" s="669">
        <f t="shared" ref="DY297:FD297" si="1937">SUMIF($AV$14:$AV$289,DY$12,$AX$14:$AX$289)+SUMIF($BA$14:$BA$289,DY$12,$BC$14:$BC$289)+SUMIF($BF$14:$BF$289,DY$12,$BH$14:$BH$289)+SUMIF($AO$14:$AO$289,DY$12,$AQ$14:$AQ$289)</f>
        <v>0</v>
      </c>
      <c r="DZ297" s="669">
        <f t="shared" si="1937"/>
        <v>0</v>
      </c>
      <c r="EA297" s="669">
        <f t="shared" si="1937"/>
        <v>0</v>
      </c>
      <c r="EB297" s="669">
        <f t="shared" si="1937"/>
        <v>0</v>
      </c>
      <c r="EC297" s="669">
        <f t="shared" si="1937"/>
        <v>0</v>
      </c>
      <c r="ED297" s="669">
        <f t="shared" si="1937"/>
        <v>0</v>
      </c>
      <c r="EE297" s="669">
        <f t="shared" si="1937"/>
        <v>0</v>
      </c>
      <c r="EF297" s="670">
        <f t="shared" si="1937"/>
        <v>0</v>
      </c>
      <c r="EG297" s="668">
        <f t="shared" si="1937"/>
        <v>0</v>
      </c>
      <c r="EH297" s="669">
        <f t="shared" si="1937"/>
        <v>0</v>
      </c>
      <c r="EI297" s="669">
        <f t="shared" si="1937"/>
        <v>0</v>
      </c>
      <c r="EJ297" s="669">
        <f t="shared" si="1937"/>
        <v>0</v>
      </c>
      <c r="EK297" s="669">
        <f t="shared" si="1937"/>
        <v>0</v>
      </c>
      <c r="EL297" s="669">
        <f t="shared" si="1937"/>
        <v>0</v>
      </c>
      <c r="EM297" s="669">
        <f t="shared" si="1937"/>
        <v>0</v>
      </c>
      <c r="EN297" s="669">
        <f t="shared" si="1937"/>
        <v>0</v>
      </c>
      <c r="EO297" s="669">
        <f t="shared" si="1937"/>
        <v>0</v>
      </c>
      <c r="EP297" s="669">
        <f t="shared" si="1937"/>
        <v>0</v>
      </c>
      <c r="EQ297" s="669">
        <f t="shared" si="1937"/>
        <v>0</v>
      </c>
      <c r="ER297" s="670">
        <f t="shared" si="1937"/>
        <v>0</v>
      </c>
      <c r="ES297" s="668">
        <f t="shared" si="1937"/>
        <v>0</v>
      </c>
      <c r="ET297" s="669">
        <f t="shared" si="1937"/>
        <v>0</v>
      </c>
      <c r="EU297" s="669">
        <f t="shared" si="1937"/>
        <v>0</v>
      </c>
      <c r="EV297" s="669">
        <f t="shared" si="1937"/>
        <v>0</v>
      </c>
      <c r="EW297" s="669">
        <f t="shared" si="1937"/>
        <v>0</v>
      </c>
      <c r="EX297" s="669">
        <f t="shared" si="1937"/>
        <v>0</v>
      </c>
      <c r="EY297" s="669">
        <f t="shared" si="1937"/>
        <v>0</v>
      </c>
      <c r="EZ297" s="669">
        <f t="shared" si="1937"/>
        <v>0</v>
      </c>
      <c r="FA297" s="669">
        <f t="shared" si="1937"/>
        <v>0</v>
      </c>
      <c r="FB297" s="669">
        <f t="shared" si="1937"/>
        <v>0</v>
      </c>
      <c r="FC297" s="669">
        <f t="shared" si="1937"/>
        <v>0</v>
      </c>
      <c r="FD297" s="670">
        <f t="shared" si="1937"/>
        <v>0</v>
      </c>
      <c r="FE297" s="669">
        <f t="shared" ref="FE297:GB297" si="1938">SUMIF($AV$14:$AV$289,FE$12,$AX$14:$AX$289)+SUMIF($BA$14:$BA$289,FE$12,$BC$14:$BC$289)+SUMIF($BF$14:$BF$289,FE$12,$BH$14:$BH$289)+SUMIF($AO$14:$AO$289,FE$12,$AQ$14:$AQ$289)</f>
        <v>0</v>
      </c>
      <c r="FF297" s="669">
        <f t="shared" si="1938"/>
        <v>0</v>
      </c>
      <c r="FG297" s="669">
        <f t="shared" si="1938"/>
        <v>0</v>
      </c>
      <c r="FH297" s="669">
        <f t="shared" si="1938"/>
        <v>0</v>
      </c>
      <c r="FI297" s="669">
        <f t="shared" si="1938"/>
        <v>0</v>
      </c>
      <c r="FJ297" s="669">
        <f t="shared" si="1938"/>
        <v>0</v>
      </c>
      <c r="FK297" s="669">
        <f t="shared" si="1938"/>
        <v>0</v>
      </c>
      <c r="FL297" s="669">
        <f t="shared" si="1938"/>
        <v>0</v>
      </c>
      <c r="FM297" s="669">
        <f t="shared" si="1938"/>
        <v>0</v>
      </c>
      <c r="FN297" s="669">
        <f t="shared" si="1938"/>
        <v>0</v>
      </c>
      <c r="FO297" s="669">
        <f t="shared" si="1938"/>
        <v>0</v>
      </c>
      <c r="FP297" s="670">
        <f t="shared" si="1938"/>
        <v>0</v>
      </c>
      <c r="FQ297" s="669">
        <f t="shared" si="1938"/>
        <v>0</v>
      </c>
      <c r="FR297" s="669">
        <f t="shared" si="1938"/>
        <v>0</v>
      </c>
      <c r="FS297" s="669">
        <f t="shared" si="1938"/>
        <v>0</v>
      </c>
      <c r="FT297" s="669">
        <f t="shared" si="1938"/>
        <v>0</v>
      </c>
      <c r="FU297" s="669">
        <f t="shared" si="1938"/>
        <v>0</v>
      </c>
      <c r="FV297" s="669">
        <f t="shared" si="1938"/>
        <v>0</v>
      </c>
      <c r="FW297" s="669">
        <f t="shared" si="1938"/>
        <v>0</v>
      </c>
      <c r="FX297" s="669">
        <f t="shared" si="1938"/>
        <v>0</v>
      </c>
      <c r="FY297" s="669">
        <f t="shared" si="1938"/>
        <v>0</v>
      </c>
      <c r="FZ297" s="669">
        <f t="shared" si="1938"/>
        <v>0</v>
      </c>
      <c r="GA297" s="669">
        <f t="shared" si="1938"/>
        <v>0</v>
      </c>
      <c r="GB297" s="670">
        <f t="shared" si="1938"/>
        <v>0</v>
      </c>
    </row>
    <row r="298" spans="1:459" ht="15" thickBot="1">
      <c r="BK298" s="285" t="s">
        <v>52</v>
      </c>
      <c r="BL298" s="285"/>
      <c r="BM298" s="330">
        <f t="shared" ref="BM298:CR298" si="1939">SUMIF($AV$14:$AV$289,BM$12,$AY$14:$AY$289)+SUMIF($BA$14:$BA$289,BM$12,$BD$14:$BD$289)+SUMIF($BF$14:$BF$289,BM$12,$BI$14:$BI$289)+SUMIF($AO$14:$AO$289,BM$12,$AR$14:$AR$289)</f>
        <v>0</v>
      </c>
      <c r="BN298" s="116">
        <f t="shared" si="1939"/>
        <v>0</v>
      </c>
      <c r="BO298" s="116">
        <f t="shared" si="1939"/>
        <v>0</v>
      </c>
      <c r="BP298" s="116">
        <f t="shared" si="1939"/>
        <v>0</v>
      </c>
      <c r="BQ298" s="116">
        <f t="shared" si="1939"/>
        <v>0</v>
      </c>
      <c r="BR298" s="116">
        <f t="shared" si="1939"/>
        <v>0</v>
      </c>
      <c r="BS298" s="116">
        <f t="shared" si="1939"/>
        <v>0</v>
      </c>
      <c r="BT298" s="116">
        <f t="shared" si="1939"/>
        <v>0</v>
      </c>
      <c r="BU298" s="116">
        <f t="shared" si="1939"/>
        <v>0</v>
      </c>
      <c r="BV298" s="116">
        <f t="shared" si="1939"/>
        <v>0</v>
      </c>
      <c r="BW298" s="116">
        <f t="shared" si="1939"/>
        <v>0</v>
      </c>
      <c r="BX298" s="331">
        <f t="shared" si="1939"/>
        <v>0</v>
      </c>
      <c r="BY298" s="330">
        <f t="shared" si="1939"/>
        <v>0</v>
      </c>
      <c r="BZ298" s="116">
        <f t="shared" si="1939"/>
        <v>0</v>
      </c>
      <c r="CA298" s="116">
        <f t="shared" si="1939"/>
        <v>0</v>
      </c>
      <c r="CB298" s="116">
        <f t="shared" si="1939"/>
        <v>0</v>
      </c>
      <c r="CC298" s="116">
        <f t="shared" si="1939"/>
        <v>0</v>
      </c>
      <c r="CD298" s="116">
        <f t="shared" si="1939"/>
        <v>0</v>
      </c>
      <c r="CE298" s="116">
        <f t="shared" si="1939"/>
        <v>0</v>
      </c>
      <c r="CF298" s="116">
        <f t="shared" si="1939"/>
        <v>0</v>
      </c>
      <c r="CG298" s="116">
        <f t="shared" si="1939"/>
        <v>0</v>
      </c>
      <c r="CH298" s="116">
        <f t="shared" si="1939"/>
        <v>0</v>
      </c>
      <c r="CI298" s="116">
        <f t="shared" si="1939"/>
        <v>0</v>
      </c>
      <c r="CJ298" s="331">
        <f t="shared" si="1939"/>
        <v>0</v>
      </c>
      <c r="CK298" s="330">
        <f t="shared" si="1939"/>
        <v>0</v>
      </c>
      <c r="CL298" s="116">
        <f t="shared" si="1939"/>
        <v>0</v>
      </c>
      <c r="CM298" s="116">
        <f t="shared" si="1939"/>
        <v>0</v>
      </c>
      <c r="CN298" s="116">
        <f t="shared" si="1939"/>
        <v>0</v>
      </c>
      <c r="CO298" s="116">
        <f t="shared" si="1939"/>
        <v>0</v>
      </c>
      <c r="CP298" s="116">
        <f t="shared" si="1939"/>
        <v>0</v>
      </c>
      <c r="CQ298" s="116">
        <f t="shared" si="1939"/>
        <v>0</v>
      </c>
      <c r="CR298" s="116">
        <f t="shared" si="1939"/>
        <v>0</v>
      </c>
      <c r="CS298" s="116">
        <f t="shared" ref="CS298:DX298" si="1940">SUMIF($AV$14:$AV$289,CS$12,$AY$14:$AY$289)+SUMIF($BA$14:$BA$289,CS$12,$BD$14:$BD$289)+SUMIF($BF$14:$BF$289,CS$12,$BI$14:$BI$289)+SUMIF($AO$14:$AO$289,CS$12,$AR$14:$AR$289)</f>
        <v>0</v>
      </c>
      <c r="CT298" s="116">
        <f t="shared" si="1940"/>
        <v>0</v>
      </c>
      <c r="CU298" s="116">
        <f t="shared" si="1940"/>
        <v>0</v>
      </c>
      <c r="CV298" s="331">
        <f t="shared" si="1940"/>
        <v>0</v>
      </c>
      <c r="CW298" s="116">
        <f t="shared" si="1940"/>
        <v>0</v>
      </c>
      <c r="CX298" s="116">
        <f t="shared" si="1940"/>
        <v>0</v>
      </c>
      <c r="CY298" s="116">
        <f t="shared" si="1940"/>
        <v>0</v>
      </c>
      <c r="CZ298" s="116">
        <f t="shared" si="1940"/>
        <v>0</v>
      </c>
      <c r="DA298" s="116">
        <f t="shared" si="1940"/>
        <v>0</v>
      </c>
      <c r="DB298" s="116">
        <f t="shared" si="1940"/>
        <v>0</v>
      </c>
      <c r="DC298" s="116">
        <f t="shared" si="1940"/>
        <v>0</v>
      </c>
      <c r="DD298" s="116">
        <f t="shared" si="1940"/>
        <v>0</v>
      </c>
      <c r="DE298" s="116">
        <f t="shared" si="1940"/>
        <v>0</v>
      </c>
      <c r="DF298" s="116">
        <f t="shared" si="1940"/>
        <v>0</v>
      </c>
      <c r="DG298" s="116">
        <f t="shared" si="1940"/>
        <v>0</v>
      </c>
      <c r="DH298" s="331">
        <f t="shared" si="1940"/>
        <v>0</v>
      </c>
      <c r="DI298" s="116">
        <f t="shared" si="1940"/>
        <v>0</v>
      </c>
      <c r="DJ298" s="116">
        <f t="shared" si="1940"/>
        <v>0</v>
      </c>
      <c r="DK298" s="116">
        <f t="shared" si="1940"/>
        <v>0</v>
      </c>
      <c r="DL298" s="116">
        <f t="shared" si="1940"/>
        <v>0</v>
      </c>
      <c r="DM298" s="116">
        <f t="shared" si="1940"/>
        <v>0</v>
      </c>
      <c r="DN298" s="116">
        <f t="shared" si="1940"/>
        <v>0</v>
      </c>
      <c r="DO298" s="116">
        <f t="shared" si="1940"/>
        <v>0</v>
      </c>
      <c r="DP298" s="116">
        <f t="shared" si="1940"/>
        <v>0</v>
      </c>
      <c r="DQ298" s="116">
        <f t="shared" si="1940"/>
        <v>0</v>
      </c>
      <c r="DR298" s="116">
        <f t="shared" si="1940"/>
        <v>0</v>
      </c>
      <c r="DS298" s="116">
        <f t="shared" si="1940"/>
        <v>0</v>
      </c>
      <c r="DT298" s="331">
        <f t="shared" si="1940"/>
        <v>0</v>
      </c>
      <c r="DU298" s="330">
        <f t="shared" si="1940"/>
        <v>0</v>
      </c>
      <c r="DV298" s="116">
        <f t="shared" si="1940"/>
        <v>0</v>
      </c>
      <c r="DW298" s="116">
        <f t="shared" si="1940"/>
        <v>0</v>
      </c>
      <c r="DX298" s="116">
        <f t="shared" si="1940"/>
        <v>0</v>
      </c>
      <c r="DY298" s="116">
        <f t="shared" ref="DY298:FD298" si="1941">SUMIF($AV$14:$AV$289,DY$12,$AY$14:$AY$289)+SUMIF($BA$14:$BA$289,DY$12,$BD$14:$BD$289)+SUMIF($BF$14:$BF$289,DY$12,$BI$14:$BI$289)+SUMIF($AO$14:$AO$289,DY$12,$AR$14:$AR$289)</f>
        <v>0</v>
      </c>
      <c r="DZ298" s="116">
        <f t="shared" si="1941"/>
        <v>0</v>
      </c>
      <c r="EA298" s="116">
        <f t="shared" si="1941"/>
        <v>0</v>
      </c>
      <c r="EB298" s="116">
        <f t="shared" si="1941"/>
        <v>0</v>
      </c>
      <c r="EC298" s="116">
        <f t="shared" si="1941"/>
        <v>0</v>
      </c>
      <c r="ED298" s="116">
        <f t="shared" si="1941"/>
        <v>0</v>
      </c>
      <c r="EE298" s="116">
        <f t="shared" si="1941"/>
        <v>0</v>
      </c>
      <c r="EF298" s="331">
        <f t="shared" si="1941"/>
        <v>0</v>
      </c>
      <c r="EG298" s="330">
        <f t="shared" si="1941"/>
        <v>0</v>
      </c>
      <c r="EH298" s="116">
        <f t="shared" si="1941"/>
        <v>0</v>
      </c>
      <c r="EI298" s="116">
        <f t="shared" si="1941"/>
        <v>0</v>
      </c>
      <c r="EJ298" s="116">
        <f t="shared" si="1941"/>
        <v>0</v>
      </c>
      <c r="EK298" s="116">
        <f t="shared" si="1941"/>
        <v>0</v>
      </c>
      <c r="EL298" s="116">
        <f t="shared" si="1941"/>
        <v>0</v>
      </c>
      <c r="EM298" s="116">
        <f t="shared" si="1941"/>
        <v>0</v>
      </c>
      <c r="EN298" s="116">
        <f t="shared" si="1941"/>
        <v>0</v>
      </c>
      <c r="EO298" s="116">
        <f t="shared" si="1941"/>
        <v>0</v>
      </c>
      <c r="EP298" s="116">
        <f t="shared" si="1941"/>
        <v>0</v>
      </c>
      <c r="EQ298" s="116">
        <f t="shared" si="1941"/>
        <v>0</v>
      </c>
      <c r="ER298" s="331">
        <f t="shared" si="1941"/>
        <v>0</v>
      </c>
      <c r="ES298" s="330">
        <f t="shared" si="1941"/>
        <v>0</v>
      </c>
      <c r="ET298" s="116">
        <f t="shared" si="1941"/>
        <v>0</v>
      </c>
      <c r="EU298" s="116">
        <f t="shared" si="1941"/>
        <v>0</v>
      </c>
      <c r="EV298" s="116">
        <f t="shared" si="1941"/>
        <v>0</v>
      </c>
      <c r="EW298" s="116">
        <f t="shared" si="1941"/>
        <v>0</v>
      </c>
      <c r="EX298" s="116">
        <f t="shared" si="1941"/>
        <v>0</v>
      </c>
      <c r="EY298" s="116">
        <f t="shared" si="1941"/>
        <v>0</v>
      </c>
      <c r="EZ298" s="116">
        <f t="shared" si="1941"/>
        <v>0</v>
      </c>
      <c r="FA298" s="116">
        <f t="shared" si="1941"/>
        <v>0</v>
      </c>
      <c r="FB298" s="116">
        <f t="shared" si="1941"/>
        <v>0</v>
      </c>
      <c r="FC298" s="116">
        <f t="shared" si="1941"/>
        <v>0</v>
      </c>
      <c r="FD298" s="331">
        <f t="shared" si="1941"/>
        <v>0</v>
      </c>
      <c r="FE298" s="116">
        <f t="shared" ref="FE298:GB298" si="1942">SUMIF($AV$14:$AV$289,FE$12,$AY$14:$AY$289)+SUMIF($BA$14:$BA$289,FE$12,$BD$14:$BD$289)+SUMIF($BF$14:$BF$289,FE$12,$BI$14:$BI$289)+SUMIF($AO$14:$AO$289,FE$12,$AR$14:$AR$289)</f>
        <v>0</v>
      </c>
      <c r="FF298" s="116">
        <f t="shared" si="1942"/>
        <v>0</v>
      </c>
      <c r="FG298" s="116">
        <f t="shared" si="1942"/>
        <v>0</v>
      </c>
      <c r="FH298" s="116">
        <f t="shared" si="1942"/>
        <v>0</v>
      </c>
      <c r="FI298" s="116">
        <f t="shared" si="1942"/>
        <v>0</v>
      </c>
      <c r="FJ298" s="116">
        <f t="shared" si="1942"/>
        <v>0</v>
      </c>
      <c r="FK298" s="116">
        <f t="shared" si="1942"/>
        <v>0</v>
      </c>
      <c r="FL298" s="116">
        <f t="shared" si="1942"/>
        <v>0</v>
      </c>
      <c r="FM298" s="116">
        <f t="shared" si="1942"/>
        <v>0</v>
      </c>
      <c r="FN298" s="116">
        <f t="shared" si="1942"/>
        <v>0</v>
      </c>
      <c r="FO298" s="116">
        <f t="shared" si="1942"/>
        <v>0</v>
      </c>
      <c r="FP298" s="331">
        <f t="shared" si="1942"/>
        <v>0</v>
      </c>
      <c r="FQ298" s="116">
        <f t="shared" si="1942"/>
        <v>0</v>
      </c>
      <c r="FR298" s="116">
        <f t="shared" si="1942"/>
        <v>0</v>
      </c>
      <c r="FS298" s="116">
        <f t="shared" si="1942"/>
        <v>0</v>
      </c>
      <c r="FT298" s="116">
        <f t="shared" si="1942"/>
        <v>0</v>
      </c>
      <c r="FU298" s="116">
        <f t="shared" si="1942"/>
        <v>0</v>
      </c>
      <c r="FV298" s="116">
        <f t="shared" si="1942"/>
        <v>0</v>
      </c>
      <c r="FW298" s="116">
        <f t="shared" si="1942"/>
        <v>0</v>
      </c>
      <c r="FX298" s="116">
        <f t="shared" si="1942"/>
        <v>0</v>
      </c>
      <c r="FY298" s="116">
        <f t="shared" si="1942"/>
        <v>0</v>
      </c>
      <c r="FZ298" s="116">
        <f t="shared" si="1942"/>
        <v>0</v>
      </c>
      <c r="GA298" s="116">
        <f t="shared" si="1942"/>
        <v>0</v>
      </c>
      <c r="GB298" s="331">
        <f t="shared" si="1942"/>
        <v>0</v>
      </c>
    </row>
    <row r="299" spans="1:459" ht="15" thickBot="1">
      <c r="A299" s="332" t="s">
        <v>10</v>
      </c>
      <c r="B299" s="333" t="s">
        <v>103</v>
      </c>
      <c r="C299" s="333" t="s">
        <v>476</v>
      </c>
      <c r="BK299" s="285" t="s">
        <v>117</v>
      </c>
      <c r="BL299" s="285"/>
      <c r="BM299" s="330">
        <f t="shared" ref="BM299:CR299" si="1943">SUMPRODUCT((BM14:BM290&lt;&gt;0)*($D14:$D290))</f>
        <v>0</v>
      </c>
      <c r="BN299" s="116">
        <f t="shared" si="1943"/>
        <v>0</v>
      </c>
      <c r="BO299" s="116">
        <f t="shared" si="1943"/>
        <v>0</v>
      </c>
      <c r="BP299" s="116">
        <f t="shared" si="1943"/>
        <v>0</v>
      </c>
      <c r="BQ299" s="116">
        <f t="shared" si="1943"/>
        <v>0</v>
      </c>
      <c r="BR299" s="116">
        <f t="shared" si="1943"/>
        <v>0</v>
      </c>
      <c r="BS299" s="116">
        <f t="shared" si="1943"/>
        <v>0</v>
      </c>
      <c r="BT299" s="116">
        <f t="shared" si="1943"/>
        <v>0</v>
      </c>
      <c r="BU299" s="116">
        <f t="shared" si="1943"/>
        <v>0</v>
      </c>
      <c r="BV299" s="116">
        <f t="shared" si="1943"/>
        <v>0</v>
      </c>
      <c r="BW299" s="116">
        <f t="shared" si="1943"/>
        <v>0</v>
      </c>
      <c r="BX299" s="331">
        <f t="shared" si="1943"/>
        <v>0</v>
      </c>
      <c r="BY299" s="330">
        <f t="shared" si="1943"/>
        <v>0</v>
      </c>
      <c r="BZ299" s="116">
        <f t="shared" si="1943"/>
        <v>0</v>
      </c>
      <c r="CA299" s="116">
        <f t="shared" si="1943"/>
        <v>0</v>
      </c>
      <c r="CB299" s="116">
        <f t="shared" si="1943"/>
        <v>0</v>
      </c>
      <c r="CC299" s="116">
        <f t="shared" si="1943"/>
        <v>0</v>
      </c>
      <c r="CD299" s="116">
        <f t="shared" si="1943"/>
        <v>0</v>
      </c>
      <c r="CE299" s="116">
        <f t="shared" si="1943"/>
        <v>0</v>
      </c>
      <c r="CF299" s="116">
        <f t="shared" si="1943"/>
        <v>0</v>
      </c>
      <c r="CG299" s="116">
        <f t="shared" si="1943"/>
        <v>0</v>
      </c>
      <c r="CH299" s="116">
        <f t="shared" si="1943"/>
        <v>0</v>
      </c>
      <c r="CI299" s="116">
        <f t="shared" si="1943"/>
        <v>0</v>
      </c>
      <c r="CJ299" s="331">
        <f t="shared" si="1943"/>
        <v>0</v>
      </c>
      <c r="CK299" s="330">
        <f t="shared" si="1943"/>
        <v>0</v>
      </c>
      <c r="CL299" s="116">
        <f t="shared" si="1943"/>
        <v>0</v>
      </c>
      <c r="CM299" s="116">
        <f t="shared" si="1943"/>
        <v>0</v>
      </c>
      <c r="CN299" s="116">
        <f t="shared" si="1943"/>
        <v>0</v>
      </c>
      <c r="CO299" s="116">
        <f t="shared" si="1943"/>
        <v>0</v>
      </c>
      <c r="CP299" s="116">
        <f t="shared" si="1943"/>
        <v>0</v>
      </c>
      <c r="CQ299" s="116">
        <f t="shared" si="1943"/>
        <v>0</v>
      </c>
      <c r="CR299" s="116">
        <f t="shared" si="1943"/>
        <v>0</v>
      </c>
      <c r="CS299" s="116">
        <f t="shared" ref="CS299:DX299" si="1944">SUMPRODUCT((CS14:CS290&lt;&gt;0)*($D14:$D290))</f>
        <v>0</v>
      </c>
      <c r="CT299" s="116">
        <f t="shared" si="1944"/>
        <v>0</v>
      </c>
      <c r="CU299" s="116">
        <f t="shared" si="1944"/>
        <v>0</v>
      </c>
      <c r="CV299" s="331">
        <f t="shared" si="1944"/>
        <v>0</v>
      </c>
      <c r="CW299" s="116">
        <f t="shared" si="1944"/>
        <v>0</v>
      </c>
      <c r="CX299" s="116">
        <f t="shared" si="1944"/>
        <v>0</v>
      </c>
      <c r="CY299" s="116">
        <f t="shared" si="1944"/>
        <v>0</v>
      </c>
      <c r="CZ299" s="116">
        <f t="shared" si="1944"/>
        <v>0</v>
      </c>
      <c r="DA299" s="116">
        <f t="shared" si="1944"/>
        <v>0</v>
      </c>
      <c r="DB299" s="116">
        <f t="shared" si="1944"/>
        <v>0</v>
      </c>
      <c r="DC299" s="116">
        <f t="shared" si="1944"/>
        <v>0</v>
      </c>
      <c r="DD299" s="116">
        <f t="shared" si="1944"/>
        <v>0</v>
      </c>
      <c r="DE299" s="116">
        <f t="shared" si="1944"/>
        <v>0</v>
      </c>
      <c r="DF299" s="116">
        <f t="shared" si="1944"/>
        <v>0</v>
      </c>
      <c r="DG299" s="116">
        <f t="shared" si="1944"/>
        <v>0</v>
      </c>
      <c r="DH299" s="331">
        <f t="shared" si="1944"/>
        <v>0</v>
      </c>
      <c r="DI299" s="116">
        <f t="shared" si="1944"/>
        <v>0</v>
      </c>
      <c r="DJ299" s="116">
        <f t="shared" si="1944"/>
        <v>0</v>
      </c>
      <c r="DK299" s="116">
        <f t="shared" si="1944"/>
        <v>0</v>
      </c>
      <c r="DL299" s="116">
        <f t="shared" si="1944"/>
        <v>0</v>
      </c>
      <c r="DM299" s="116">
        <f t="shared" si="1944"/>
        <v>0</v>
      </c>
      <c r="DN299" s="116">
        <f t="shared" si="1944"/>
        <v>0</v>
      </c>
      <c r="DO299" s="116">
        <f t="shared" si="1944"/>
        <v>0</v>
      </c>
      <c r="DP299" s="116">
        <f t="shared" si="1944"/>
        <v>0</v>
      </c>
      <c r="DQ299" s="116">
        <f t="shared" si="1944"/>
        <v>0</v>
      </c>
      <c r="DR299" s="116">
        <f t="shared" si="1944"/>
        <v>0</v>
      </c>
      <c r="DS299" s="116">
        <f t="shared" si="1944"/>
        <v>0</v>
      </c>
      <c r="DT299" s="331">
        <f t="shared" si="1944"/>
        <v>0</v>
      </c>
      <c r="DU299" s="330">
        <f t="shared" si="1944"/>
        <v>0</v>
      </c>
      <c r="DV299" s="116">
        <f t="shared" si="1944"/>
        <v>0</v>
      </c>
      <c r="DW299" s="116">
        <f t="shared" si="1944"/>
        <v>0</v>
      </c>
      <c r="DX299" s="116">
        <f t="shared" si="1944"/>
        <v>0</v>
      </c>
      <c r="DY299" s="116">
        <f t="shared" ref="DY299:FD299" si="1945">SUMPRODUCT((DY14:DY290&lt;&gt;0)*($D14:$D290))</f>
        <v>0</v>
      </c>
      <c r="DZ299" s="116">
        <f t="shared" si="1945"/>
        <v>0</v>
      </c>
      <c r="EA299" s="116">
        <f t="shared" si="1945"/>
        <v>0</v>
      </c>
      <c r="EB299" s="116">
        <f t="shared" si="1945"/>
        <v>0</v>
      </c>
      <c r="EC299" s="116">
        <f t="shared" si="1945"/>
        <v>0</v>
      </c>
      <c r="ED299" s="116">
        <f t="shared" si="1945"/>
        <v>0</v>
      </c>
      <c r="EE299" s="116">
        <f t="shared" si="1945"/>
        <v>0</v>
      </c>
      <c r="EF299" s="331">
        <f t="shared" si="1945"/>
        <v>0</v>
      </c>
      <c r="EG299" s="330">
        <f t="shared" si="1945"/>
        <v>0</v>
      </c>
      <c r="EH299" s="116">
        <f t="shared" si="1945"/>
        <v>0</v>
      </c>
      <c r="EI299" s="116">
        <f t="shared" si="1945"/>
        <v>0</v>
      </c>
      <c r="EJ299" s="116">
        <f t="shared" si="1945"/>
        <v>0</v>
      </c>
      <c r="EK299" s="116">
        <f t="shared" si="1945"/>
        <v>0</v>
      </c>
      <c r="EL299" s="116">
        <f t="shared" si="1945"/>
        <v>0</v>
      </c>
      <c r="EM299" s="116">
        <f t="shared" si="1945"/>
        <v>0</v>
      </c>
      <c r="EN299" s="116">
        <f t="shared" si="1945"/>
        <v>0</v>
      </c>
      <c r="EO299" s="116">
        <f t="shared" si="1945"/>
        <v>0</v>
      </c>
      <c r="EP299" s="116">
        <f t="shared" si="1945"/>
        <v>0</v>
      </c>
      <c r="EQ299" s="116">
        <f t="shared" si="1945"/>
        <v>0</v>
      </c>
      <c r="ER299" s="331">
        <f t="shared" si="1945"/>
        <v>0</v>
      </c>
      <c r="ES299" s="330">
        <f t="shared" si="1945"/>
        <v>0</v>
      </c>
      <c r="ET299" s="116">
        <f t="shared" si="1945"/>
        <v>0</v>
      </c>
      <c r="EU299" s="116">
        <f t="shared" si="1945"/>
        <v>0</v>
      </c>
      <c r="EV299" s="116">
        <f t="shared" si="1945"/>
        <v>0</v>
      </c>
      <c r="EW299" s="116">
        <f t="shared" si="1945"/>
        <v>0</v>
      </c>
      <c r="EX299" s="116">
        <f t="shared" si="1945"/>
        <v>0</v>
      </c>
      <c r="EY299" s="116">
        <f t="shared" si="1945"/>
        <v>0</v>
      </c>
      <c r="EZ299" s="116">
        <f t="shared" si="1945"/>
        <v>0</v>
      </c>
      <c r="FA299" s="116">
        <f t="shared" si="1945"/>
        <v>0</v>
      </c>
      <c r="FB299" s="116">
        <f t="shared" si="1945"/>
        <v>0</v>
      </c>
      <c r="FC299" s="116">
        <f t="shared" si="1945"/>
        <v>0</v>
      </c>
      <c r="FD299" s="331">
        <f t="shared" si="1945"/>
        <v>0</v>
      </c>
      <c r="FE299" s="116">
        <f t="shared" ref="FE299:GB299" si="1946">SUMPRODUCT((FE14:FE290&lt;&gt;0)*($D14:$D290))</f>
        <v>0</v>
      </c>
      <c r="FF299" s="116">
        <f t="shared" si="1946"/>
        <v>0</v>
      </c>
      <c r="FG299" s="116">
        <f t="shared" si="1946"/>
        <v>0</v>
      </c>
      <c r="FH299" s="116">
        <f t="shared" si="1946"/>
        <v>0</v>
      </c>
      <c r="FI299" s="116">
        <f t="shared" si="1946"/>
        <v>0</v>
      </c>
      <c r="FJ299" s="116">
        <f t="shared" si="1946"/>
        <v>0</v>
      </c>
      <c r="FK299" s="116">
        <f t="shared" si="1946"/>
        <v>0</v>
      </c>
      <c r="FL299" s="116">
        <f t="shared" si="1946"/>
        <v>0</v>
      </c>
      <c r="FM299" s="116">
        <f t="shared" si="1946"/>
        <v>0</v>
      </c>
      <c r="FN299" s="116">
        <f t="shared" si="1946"/>
        <v>0</v>
      </c>
      <c r="FO299" s="116">
        <f t="shared" si="1946"/>
        <v>0</v>
      </c>
      <c r="FP299" s="331">
        <f t="shared" si="1946"/>
        <v>0</v>
      </c>
      <c r="FQ299" s="116">
        <f t="shared" si="1946"/>
        <v>0</v>
      </c>
      <c r="FR299" s="116">
        <f t="shared" si="1946"/>
        <v>0</v>
      </c>
      <c r="FS299" s="116">
        <f t="shared" si="1946"/>
        <v>0</v>
      </c>
      <c r="FT299" s="116">
        <f t="shared" si="1946"/>
        <v>0</v>
      </c>
      <c r="FU299" s="116">
        <f t="shared" si="1946"/>
        <v>0</v>
      </c>
      <c r="FV299" s="116">
        <f t="shared" si="1946"/>
        <v>0</v>
      </c>
      <c r="FW299" s="116">
        <f t="shared" si="1946"/>
        <v>0</v>
      </c>
      <c r="FX299" s="116">
        <f t="shared" si="1946"/>
        <v>0</v>
      </c>
      <c r="FY299" s="116">
        <f t="shared" si="1946"/>
        <v>0</v>
      </c>
      <c r="FZ299" s="116">
        <f t="shared" si="1946"/>
        <v>0</v>
      </c>
      <c r="GA299" s="116">
        <f t="shared" si="1946"/>
        <v>0</v>
      </c>
      <c r="GB299" s="331">
        <f t="shared" si="1946"/>
        <v>0</v>
      </c>
    </row>
    <row r="300" spans="1:459">
      <c r="A300" s="278">
        <v>1</v>
      </c>
      <c r="B300" s="334">
        <v>0.01</v>
      </c>
      <c r="C300" s="334">
        <v>0.03</v>
      </c>
      <c r="R300" s="273" t="s">
        <v>1086</v>
      </c>
      <c r="S300" s="273">
        <f>SUMIF($N$14:$N$290,$A$333,$S$14:$S$290)</f>
        <v>0</v>
      </c>
      <c r="BK300" s="285" t="s">
        <v>270</v>
      </c>
      <c r="BL300" s="285"/>
      <c r="BM300" s="330">
        <f t="shared" ref="BM300:CR300" si="1947">SUMPRODUCT(($AF$14:$AF$290="R")*($AV$14:$AV$290=BM12)*($D$14:$D$290))</f>
        <v>0</v>
      </c>
      <c r="BN300" s="116">
        <f t="shared" si="1947"/>
        <v>0</v>
      </c>
      <c r="BO300" s="116">
        <f t="shared" si="1947"/>
        <v>0</v>
      </c>
      <c r="BP300" s="116">
        <f t="shared" si="1947"/>
        <v>0</v>
      </c>
      <c r="BQ300" s="116">
        <f t="shared" si="1947"/>
        <v>0</v>
      </c>
      <c r="BR300" s="116">
        <f t="shared" si="1947"/>
        <v>0</v>
      </c>
      <c r="BS300" s="116">
        <f t="shared" si="1947"/>
        <v>0</v>
      </c>
      <c r="BT300" s="116">
        <f t="shared" si="1947"/>
        <v>0</v>
      </c>
      <c r="BU300" s="116">
        <f t="shared" si="1947"/>
        <v>0</v>
      </c>
      <c r="BV300" s="116">
        <f t="shared" si="1947"/>
        <v>0</v>
      </c>
      <c r="BW300" s="116">
        <f t="shared" si="1947"/>
        <v>0</v>
      </c>
      <c r="BX300" s="331">
        <f t="shared" si="1947"/>
        <v>0</v>
      </c>
      <c r="BY300" s="330">
        <f t="shared" si="1947"/>
        <v>0</v>
      </c>
      <c r="BZ300" s="116">
        <f t="shared" si="1947"/>
        <v>0</v>
      </c>
      <c r="CA300" s="116">
        <f t="shared" si="1947"/>
        <v>0</v>
      </c>
      <c r="CB300" s="116">
        <f t="shared" si="1947"/>
        <v>0</v>
      </c>
      <c r="CC300" s="116">
        <f t="shared" si="1947"/>
        <v>0</v>
      </c>
      <c r="CD300" s="116">
        <f t="shared" si="1947"/>
        <v>0</v>
      </c>
      <c r="CE300" s="116">
        <f t="shared" si="1947"/>
        <v>0</v>
      </c>
      <c r="CF300" s="116">
        <f t="shared" si="1947"/>
        <v>0</v>
      </c>
      <c r="CG300" s="116">
        <f t="shared" si="1947"/>
        <v>0</v>
      </c>
      <c r="CH300" s="116">
        <f t="shared" si="1947"/>
        <v>0</v>
      </c>
      <c r="CI300" s="116">
        <f t="shared" si="1947"/>
        <v>0</v>
      </c>
      <c r="CJ300" s="331">
        <f t="shared" si="1947"/>
        <v>0</v>
      </c>
      <c r="CK300" s="330">
        <f t="shared" si="1947"/>
        <v>0</v>
      </c>
      <c r="CL300" s="116">
        <f t="shared" si="1947"/>
        <v>0</v>
      </c>
      <c r="CM300" s="116">
        <f t="shared" si="1947"/>
        <v>0</v>
      </c>
      <c r="CN300" s="116">
        <f t="shared" si="1947"/>
        <v>0</v>
      </c>
      <c r="CO300" s="116">
        <f t="shared" si="1947"/>
        <v>0</v>
      </c>
      <c r="CP300" s="116">
        <f t="shared" si="1947"/>
        <v>0</v>
      </c>
      <c r="CQ300" s="116">
        <f t="shared" si="1947"/>
        <v>0</v>
      </c>
      <c r="CR300" s="116">
        <f t="shared" si="1947"/>
        <v>0</v>
      </c>
      <c r="CS300" s="116">
        <f t="shared" ref="CS300:DX300" si="1948">SUMPRODUCT(($AF$14:$AF$290="R")*($AV$14:$AV$290=CS12)*($D$14:$D$290))</f>
        <v>0</v>
      </c>
      <c r="CT300" s="116">
        <f t="shared" si="1948"/>
        <v>0</v>
      </c>
      <c r="CU300" s="116">
        <f t="shared" si="1948"/>
        <v>0</v>
      </c>
      <c r="CV300" s="331">
        <f t="shared" si="1948"/>
        <v>0</v>
      </c>
      <c r="CW300" s="116">
        <f t="shared" si="1948"/>
        <v>0</v>
      </c>
      <c r="CX300" s="116">
        <f t="shared" si="1948"/>
        <v>0</v>
      </c>
      <c r="CY300" s="116">
        <f t="shared" si="1948"/>
        <v>0</v>
      </c>
      <c r="CZ300" s="116">
        <f t="shared" si="1948"/>
        <v>0</v>
      </c>
      <c r="DA300" s="116">
        <f t="shared" si="1948"/>
        <v>0</v>
      </c>
      <c r="DB300" s="116">
        <f t="shared" si="1948"/>
        <v>0</v>
      </c>
      <c r="DC300" s="116">
        <f t="shared" si="1948"/>
        <v>0</v>
      </c>
      <c r="DD300" s="116">
        <f t="shared" si="1948"/>
        <v>0</v>
      </c>
      <c r="DE300" s="116">
        <f t="shared" si="1948"/>
        <v>0</v>
      </c>
      <c r="DF300" s="116">
        <f t="shared" si="1948"/>
        <v>0</v>
      </c>
      <c r="DG300" s="116">
        <f t="shared" si="1948"/>
        <v>0</v>
      </c>
      <c r="DH300" s="331">
        <f t="shared" si="1948"/>
        <v>0</v>
      </c>
      <c r="DI300" s="116">
        <f t="shared" si="1948"/>
        <v>0</v>
      </c>
      <c r="DJ300" s="116">
        <f t="shared" si="1948"/>
        <v>0</v>
      </c>
      <c r="DK300" s="116">
        <f t="shared" si="1948"/>
        <v>0</v>
      </c>
      <c r="DL300" s="116">
        <f t="shared" si="1948"/>
        <v>0</v>
      </c>
      <c r="DM300" s="116">
        <f t="shared" si="1948"/>
        <v>0</v>
      </c>
      <c r="DN300" s="116">
        <f t="shared" si="1948"/>
        <v>0</v>
      </c>
      <c r="DO300" s="116">
        <f t="shared" si="1948"/>
        <v>0</v>
      </c>
      <c r="DP300" s="116">
        <f t="shared" si="1948"/>
        <v>0</v>
      </c>
      <c r="DQ300" s="116">
        <f t="shared" si="1948"/>
        <v>0</v>
      </c>
      <c r="DR300" s="116">
        <f t="shared" si="1948"/>
        <v>0</v>
      </c>
      <c r="DS300" s="116">
        <f t="shared" si="1948"/>
        <v>0</v>
      </c>
      <c r="DT300" s="331">
        <f t="shared" si="1948"/>
        <v>0</v>
      </c>
      <c r="DU300" s="330">
        <f t="shared" si="1948"/>
        <v>0</v>
      </c>
      <c r="DV300" s="116">
        <f t="shared" si="1948"/>
        <v>0</v>
      </c>
      <c r="DW300" s="116">
        <f t="shared" si="1948"/>
        <v>0</v>
      </c>
      <c r="DX300" s="116">
        <f t="shared" si="1948"/>
        <v>0</v>
      </c>
      <c r="DY300" s="116">
        <f t="shared" ref="DY300:FD300" si="1949">SUMPRODUCT(($AF$14:$AF$290="R")*($AV$14:$AV$290=DY12)*($D$14:$D$290))</f>
        <v>0</v>
      </c>
      <c r="DZ300" s="116">
        <f t="shared" si="1949"/>
        <v>0</v>
      </c>
      <c r="EA300" s="116">
        <f t="shared" si="1949"/>
        <v>0</v>
      </c>
      <c r="EB300" s="116">
        <f t="shared" si="1949"/>
        <v>0</v>
      </c>
      <c r="EC300" s="116">
        <f t="shared" si="1949"/>
        <v>0</v>
      </c>
      <c r="ED300" s="116">
        <f t="shared" si="1949"/>
        <v>0</v>
      </c>
      <c r="EE300" s="116">
        <f t="shared" si="1949"/>
        <v>0</v>
      </c>
      <c r="EF300" s="331">
        <f t="shared" si="1949"/>
        <v>0</v>
      </c>
      <c r="EG300" s="330">
        <f t="shared" si="1949"/>
        <v>0</v>
      </c>
      <c r="EH300" s="116">
        <f t="shared" si="1949"/>
        <v>0</v>
      </c>
      <c r="EI300" s="116">
        <f t="shared" si="1949"/>
        <v>0</v>
      </c>
      <c r="EJ300" s="116">
        <f t="shared" si="1949"/>
        <v>0</v>
      </c>
      <c r="EK300" s="116">
        <f t="shared" si="1949"/>
        <v>0</v>
      </c>
      <c r="EL300" s="116">
        <f t="shared" si="1949"/>
        <v>0</v>
      </c>
      <c r="EM300" s="116">
        <f t="shared" si="1949"/>
        <v>0</v>
      </c>
      <c r="EN300" s="116">
        <f t="shared" si="1949"/>
        <v>0</v>
      </c>
      <c r="EO300" s="116">
        <f t="shared" si="1949"/>
        <v>0</v>
      </c>
      <c r="EP300" s="116">
        <f t="shared" si="1949"/>
        <v>0</v>
      </c>
      <c r="EQ300" s="116">
        <f t="shared" si="1949"/>
        <v>0</v>
      </c>
      <c r="ER300" s="331">
        <f t="shared" si="1949"/>
        <v>0</v>
      </c>
      <c r="ES300" s="330">
        <f t="shared" si="1949"/>
        <v>0</v>
      </c>
      <c r="ET300" s="116">
        <f t="shared" si="1949"/>
        <v>0</v>
      </c>
      <c r="EU300" s="116">
        <f t="shared" si="1949"/>
        <v>0</v>
      </c>
      <c r="EV300" s="116">
        <f t="shared" si="1949"/>
        <v>0</v>
      </c>
      <c r="EW300" s="116">
        <f t="shared" si="1949"/>
        <v>0</v>
      </c>
      <c r="EX300" s="116">
        <f t="shared" si="1949"/>
        <v>0</v>
      </c>
      <c r="EY300" s="116">
        <f t="shared" si="1949"/>
        <v>0</v>
      </c>
      <c r="EZ300" s="116">
        <f t="shared" si="1949"/>
        <v>0</v>
      </c>
      <c r="FA300" s="116">
        <f t="shared" si="1949"/>
        <v>0</v>
      </c>
      <c r="FB300" s="116">
        <f t="shared" si="1949"/>
        <v>0</v>
      </c>
      <c r="FC300" s="116">
        <f t="shared" si="1949"/>
        <v>0</v>
      </c>
      <c r="FD300" s="331">
        <f t="shared" si="1949"/>
        <v>0</v>
      </c>
      <c r="FE300" s="116">
        <f t="shared" ref="FE300:GB300" si="1950">SUMPRODUCT(($AF$14:$AF$290="R")*($AV$14:$AV$290=FE12)*($D$14:$D$290))</f>
        <v>0</v>
      </c>
      <c r="FF300" s="116">
        <f t="shared" si="1950"/>
        <v>0</v>
      </c>
      <c r="FG300" s="116">
        <f t="shared" si="1950"/>
        <v>0</v>
      </c>
      <c r="FH300" s="116">
        <f t="shared" si="1950"/>
        <v>0</v>
      </c>
      <c r="FI300" s="116">
        <f t="shared" si="1950"/>
        <v>0</v>
      </c>
      <c r="FJ300" s="116">
        <f t="shared" si="1950"/>
        <v>0</v>
      </c>
      <c r="FK300" s="116">
        <f t="shared" si="1950"/>
        <v>0</v>
      </c>
      <c r="FL300" s="116">
        <f t="shared" si="1950"/>
        <v>0</v>
      </c>
      <c r="FM300" s="116">
        <f t="shared" si="1950"/>
        <v>0</v>
      </c>
      <c r="FN300" s="116">
        <f t="shared" si="1950"/>
        <v>0</v>
      </c>
      <c r="FO300" s="116">
        <f t="shared" si="1950"/>
        <v>0</v>
      </c>
      <c r="FP300" s="331">
        <f t="shared" si="1950"/>
        <v>0</v>
      </c>
      <c r="FQ300" s="116">
        <f t="shared" si="1950"/>
        <v>0</v>
      </c>
      <c r="FR300" s="116">
        <f t="shared" si="1950"/>
        <v>0</v>
      </c>
      <c r="FS300" s="116">
        <f t="shared" si="1950"/>
        <v>0</v>
      </c>
      <c r="FT300" s="116">
        <f t="shared" si="1950"/>
        <v>0</v>
      </c>
      <c r="FU300" s="116">
        <f t="shared" si="1950"/>
        <v>0</v>
      </c>
      <c r="FV300" s="116">
        <f t="shared" si="1950"/>
        <v>0</v>
      </c>
      <c r="FW300" s="116">
        <f t="shared" si="1950"/>
        <v>0</v>
      </c>
      <c r="FX300" s="116">
        <f t="shared" si="1950"/>
        <v>0</v>
      </c>
      <c r="FY300" s="116">
        <f t="shared" si="1950"/>
        <v>0</v>
      </c>
      <c r="FZ300" s="116">
        <f t="shared" si="1950"/>
        <v>0</v>
      </c>
      <c r="GA300" s="116">
        <f t="shared" si="1950"/>
        <v>0</v>
      </c>
      <c r="GB300" s="331">
        <f t="shared" si="1950"/>
        <v>0</v>
      </c>
    </row>
    <row r="301" spans="1:459">
      <c r="A301" s="278">
        <f t="shared" ref="A301:A310" si="1951">+A300+1</f>
        <v>2</v>
      </c>
      <c r="B301" s="334">
        <v>0.01</v>
      </c>
      <c r="C301" s="334">
        <f>INDEX('10 Yr Pro Forma'!$D$28:$M$28,1,'Rent Roll'!A301)</f>
        <v>0.03</v>
      </c>
      <c r="BK301" s="285" t="s">
        <v>264</v>
      </c>
      <c r="BL301" s="285"/>
      <c r="BM301" s="330">
        <f>+BM299-D295</f>
        <v>0</v>
      </c>
      <c r="BN301" s="116">
        <f t="shared" ref="BN301:CS301" si="1952">+BN299-BM299</f>
        <v>0</v>
      </c>
      <c r="BO301" s="116">
        <f t="shared" si="1952"/>
        <v>0</v>
      </c>
      <c r="BP301" s="116">
        <f t="shared" si="1952"/>
        <v>0</v>
      </c>
      <c r="BQ301" s="116">
        <f t="shared" si="1952"/>
        <v>0</v>
      </c>
      <c r="BR301" s="116">
        <f t="shared" si="1952"/>
        <v>0</v>
      </c>
      <c r="BS301" s="116">
        <f t="shared" si="1952"/>
        <v>0</v>
      </c>
      <c r="BT301" s="116">
        <f t="shared" si="1952"/>
        <v>0</v>
      </c>
      <c r="BU301" s="116">
        <f t="shared" si="1952"/>
        <v>0</v>
      </c>
      <c r="BV301" s="116">
        <f t="shared" si="1952"/>
        <v>0</v>
      </c>
      <c r="BW301" s="116">
        <f t="shared" si="1952"/>
        <v>0</v>
      </c>
      <c r="BX301" s="331">
        <f t="shared" si="1952"/>
        <v>0</v>
      </c>
      <c r="BY301" s="330">
        <f t="shared" si="1952"/>
        <v>0</v>
      </c>
      <c r="BZ301" s="116">
        <f t="shared" si="1952"/>
        <v>0</v>
      </c>
      <c r="CA301" s="116">
        <f t="shared" si="1952"/>
        <v>0</v>
      </c>
      <c r="CB301" s="116">
        <f t="shared" si="1952"/>
        <v>0</v>
      </c>
      <c r="CC301" s="116">
        <f t="shared" si="1952"/>
        <v>0</v>
      </c>
      <c r="CD301" s="116">
        <f t="shared" si="1952"/>
        <v>0</v>
      </c>
      <c r="CE301" s="116">
        <f t="shared" si="1952"/>
        <v>0</v>
      </c>
      <c r="CF301" s="116">
        <f t="shared" si="1952"/>
        <v>0</v>
      </c>
      <c r="CG301" s="116">
        <f t="shared" si="1952"/>
        <v>0</v>
      </c>
      <c r="CH301" s="116">
        <f t="shared" si="1952"/>
        <v>0</v>
      </c>
      <c r="CI301" s="116">
        <f t="shared" si="1952"/>
        <v>0</v>
      </c>
      <c r="CJ301" s="331">
        <f t="shared" si="1952"/>
        <v>0</v>
      </c>
      <c r="CK301" s="330">
        <f t="shared" si="1952"/>
        <v>0</v>
      </c>
      <c r="CL301" s="116">
        <f t="shared" si="1952"/>
        <v>0</v>
      </c>
      <c r="CM301" s="116">
        <f t="shared" si="1952"/>
        <v>0</v>
      </c>
      <c r="CN301" s="116">
        <f t="shared" si="1952"/>
        <v>0</v>
      </c>
      <c r="CO301" s="116">
        <f t="shared" si="1952"/>
        <v>0</v>
      </c>
      <c r="CP301" s="116">
        <f t="shared" si="1952"/>
        <v>0</v>
      </c>
      <c r="CQ301" s="116">
        <f t="shared" si="1952"/>
        <v>0</v>
      </c>
      <c r="CR301" s="116">
        <f t="shared" si="1952"/>
        <v>0</v>
      </c>
      <c r="CS301" s="116">
        <f t="shared" si="1952"/>
        <v>0</v>
      </c>
      <c r="CT301" s="116">
        <f t="shared" ref="CT301:DY301" si="1953">+CT299-CS299</f>
        <v>0</v>
      </c>
      <c r="CU301" s="116">
        <f t="shared" si="1953"/>
        <v>0</v>
      </c>
      <c r="CV301" s="331">
        <f t="shared" si="1953"/>
        <v>0</v>
      </c>
      <c r="CW301" s="116">
        <f t="shared" si="1953"/>
        <v>0</v>
      </c>
      <c r="CX301" s="116">
        <f t="shared" si="1953"/>
        <v>0</v>
      </c>
      <c r="CY301" s="116">
        <f t="shared" si="1953"/>
        <v>0</v>
      </c>
      <c r="CZ301" s="116">
        <f t="shared" si="1953"/>
        <v>0</v>
      </c>
      <c r="DA301" s="116">
        <f t="shared" si="1953"/>
        <v>0</v>
      </c>
      <c r="DB301" s="116">
        <f t="shared" si="1953"/>
        <v>0</v>
      </c>
      <c r="DC301" s="116">
        <f t="shared" si="1953"/>
        <v>0</v>
      </c>
      <c r="DD301" s="116">
        <f t="shared" si="1953"/>
        <v>0</v>
      </c>
      <c r="DE301" s="116">
        <f t="shared" si="1953"/>
        <v>0</v>
      </c>
      <c r="DF301" s="116">
        <f t="shared" si="1953"/>
        <v>0</v>
      </c>
      <c r="DG301" s="116">
        <f t="shared" si="1953"/>
        <v>0</v>
      </c>
      <c r="DH301" s="331">
        <f t="shared" si="1953"/>
        <v>0</v>
      </c>
      <c r="DI301" s="116">
        <f t="shared" si="1953"/>
        <v>0</v>
      </c>
      <c r="DJ301" s="116">
        <f t="shared" si="1953"/>
        <v>0</v>
      </c>
      <c r="DK301" s="116">
        <f t="shared" si="1953"/>
        <v>0</v>
      </c>
      <c r="DL301" s="116">
        <f t="shared" si="1953"/>
        <v>0</v>
      </c>
      <c r="DM301" s="116">
        <f t="shared" si="1953"/>
        <v>0</v>
      </c>
      <c r="DN301" s="116">
        <f t="shared" si="1953"/>
        <v>0</v>
      </c>
      <c r="DO301" s="116">
        <f t="shared" si="1953"/>
        <v>0</v>
      </c>
      <c r="DP301" s="116">
        <f t="shared" si="1953"/>
        <v>0</v>
      </c>
      <c r="DQ301" s="116">
        <f t="shared" si="1953"/>
        <v>0</v>
      </c>
      <c r="DR301" s="116">
        <f t="shared" si="1953"/>
        <v>0</v>
      </c>
      <c r="DS301" s="116">
        <f t="shared" si="1953"/>
        <v>0</v>
      </c>
      <c r="DT301" s="331">
        <f t="shared" si="1953"/>
        <v>0</v>
      </c>
      <c r="DU301" s="330">
        <f t="shared" si="1953"/>
        <v>0</v>
      </c>
      <c r="DV301" s="116">
        <f t="shared" si="1953"/>
        <v>0</v>
      </c>
      <c r="DW301" s="116">
        <f t="shared" si="1953"/>
        <v>0</v>
      </c>
      <c r="DX301" s="116">
        <f t="shared" si="1953"/>
        <v>0</v>
      </c>
      <c r="DY301" s="116">
        <f t="shared" si="1953"/>
        <v>0</v>
      </c>
      <c r="DZ301" s="116">
        <f t="shared" ref="DZ301:FE301" si="1954">+DZ299-DY299</f>
        <v>0</v>
      </c>
      <c r="EA301" s="116">
        <f t="shared" si="1954"/>
        <v>0</v>
      </c>
      <c r="EB301" s="116">
        <f t="shared" si="1954"/>
        <v>0</v>
      </c>
      <c r="EC301" s="116">
        <f t="shared" si="1954"/>
        <v>0</v>
      </c>
      <c r="ED301" s="116">
        <f t="shared" si="1954"/>
        <v>0</v>
      </c>
      <c r="EE301" s="116">
        <f t="shared" si="1954"/>
        <v>0</v>
      </c>
      <c r="EF301" s="331">
        <f t="shared" si="1954"/>
        <v>0</v>
      </c>
      <c r="EG301" s="330">
        <f t="shared" si="1954"/>
        <v>0</v>
      </c>
      <c r="EH301" s="116">
        <f t="shared" si="1954"/>
        <v>0</v>
      </c>
      <c r="EI301" s="116">
        <f t="shared" si="1954"/>
        <v>0</v>
      </c>
      <c r="EJ301" s="116">
        <f t="shared" si="1954"/>
        <v>0</v>
      </c>
      <c r="EK301" s="116">
        <f t="shared" si="1954"/>
        <v>0</v>
      </c>
      <c r="EL301" s="116">
        <f t="shared" si="1954"/>
        <v>0</v>
      </c>
      <c r="EM301" s="116">
        <f t="shared" si="1954"/>
        <v>0</v>
      </c>
      <c r="EN301" s="116">
        <f t="shared" si="1954"/>
        <v>0</v>
      </c>
      <c r="EO301" s="116">
        <f t="shared" si="1954"/>
        <v>0</v>
      </c>
      <c r="EP301" s="116">
        <f t="shared" si="1954"/>
        <v>0</v>
      </c>
      <c r="EQ301" s="116">
        <f t="shared" si="1954"/>
        <v>0</v>
      </c>
      <c r="ER301" s="331">
        <f t="shared" si="1954"/>
        <v>0</v>
      </c>
      <c r="ES301" s="330">
        <f t="shared" si="1954"/>
        <v>0</v>
      </c>
      <c r="ET301" s="116">
        <f t="shared" si="1954"/>
        <v>0</v>
      </c>
      <c r="EU301" s="116">
        <f t="shared" si="1954"/>
        <v>0</v>
      </c>
      <c r="EV301" s="116">
        <f t="shared" si="1954"/>
        <v>0</v>
      </c>
      <c r="EW301" s="116">
        <f t="shared" si="1954"/>
        <v>0</v>
      </c>
      <c r="EX301" s="116">
        <f t="shared" si="1954"/>
        <v>0</v>
      </c>
      <c r="EY301" s="116">
        <f t="shared" si="1954"/>
        <v>0</v>
      </c>
      <c r="EZ301" s="116">
        <f t="shared" si="1954"/>
        <v>0</v>
      </c>
      <c r="FA301" s="116">
        <f t="shared" si="1954"/>
        <v>0</v>
      </c>
      <c r="FB301" s="116">
        <f t="shared" si="1954"/>
        <v>0</v>
      </c>
      <c r="FC301" s="116">
        <f t="shared" si="1954"/>
        <v>0</v>
      </c>
      <c r="FD301" s="331">
        <f t="shared" si="1954"/>
        <v>0</v>
      </c>
      <c r="FE301" s="116">
        <f t="shared" si="1954"/>
        <v>0</v>
      </c>
      <c r="FF301" s="116">
        <f t="shared" ref="FF301:GB301" si="1955">+FF299-FE299</f>
        <v>0</v>
      </c>
      <c r="FG301" s="116">
        <f t="shared" si="1955"/>
        <v>0</v>
      </c>
      <c r="FH301" s="116">
        <f t="shared" si="1955"/>
        <v>0</v>
      </c>
      <c r="FI301" s="116">
        <f t="shared" si="1955"/>
        <v>0</v>
      </c>
      <c r="FJ301" s="116">
        <f t="shared" si="1955"/>
        <v>0</v>
      </c>
      <c r="FK301" s="116">
        <f t="shared" si="1955"/>
        <v>0</v>
      </c>
      <c r="FL301" s="116">
        <f t="shared" si="1955"/>
        <v>0</v>
      </c>
      <c r="FM301" s="116">
        <f t="shared" si="1955"/>
        <v>0</v>
      </c>
      <c r="FN301" s="116">
        <f t="shared" si="1955"/>
        <v>0</v>
      </c>
      <c r="FO301" s="116">
        <f t="shared" si="1955"/>
        <v>0</v>
      </c>
      <c r="FP301" s="331">
        <f t="shared" si="1955"/>
        <v>0</v>
      </c>
      <c r="FQ301" s="116">
        <f t="shared" si="1955"/>
        <v>0</v>
      </c>
      <c r="FR301" s="116">
        <f t="shared" si="1955"/>
        <v>0</v>
      </c>
      <c r="FS301" s="116">
        <f t="shared" si="1955"/>
        <v>0</v>
      </c>
      <c r="FT301" s="116">
        <f t="shared" si="1955"/>
        <v>0</v>
      </c>
      <c r="FU301" s="116">
        <f t="shared" si="1955"/>
        <v>0</v>
      </c>
      <c r="FV301" s="116">
        <f t="shared" si="1955"/>
        <v>0</v>
      </c>
      <c r="FW301" s="116">
        <f t="shared" si="1955"/>
        <v>0</v>
      </c>
      <c r="FX301" s="116">
        <f t="shared" si="1955"/>
        <v>0</v>
      </c>
      <c r="FY301" s="116">
        <f t="shared" si="1955"/>
        <v>0</v>
      </c>
      <c r="FZ301" s="116">
        <f t="shared" si="1955"/>
        <v>0</v>
      </c>
      <c r="GA301" s="116">
        <f t="shared" si="1955"/>
        <v>0</v>
      </c>
      <c r="GB301" s="331">
        <f t="shared" si="1955"/>
        <v>0</v>
      </c>
    </row>
    <row r="302" spans="1:459">
      <c r="A302" s="278">
        <f t="shared" si="1951"/>
        <v>3</v>
      </c>
      <c r="B302" s="334">
        <v>0.01</v>
      </c>
      <c r="C302" s="334">
        <f>INDEX('10 Yr Pro Forma'!$D$28:$M$28,1,'Rent Roll'!A302)</f>
        <v>0.03</v>
      </c>
      <c r="BK302" s="285" t="s">
        <v>265</v>
      </c>
      <c r="BL302" s="285"/>
      <c r="BM302" s="330">
        <f t="shared" ref="BM302:CR302" si="1956">+$C$4*Measure</f>
        <v>0</v>
      </c>
      <c r="BN302" s="116">
        <f t="shared" si="1956"/>
        <v>0</v>
      </c>
      <c r="BO302" s="116">
        <f t="shared" si="1956"/>
        <v>0</v>
      </c>
      <c r="BP302" s="116">
        <f t="shared" si="1956"/>
        <v>0</v>
      </c>
      <c r="BQ302" s="116">
        <f t="shared" si="1956"/>
        <v>0</v>
      </c>
      <c r="BR302" s="116">
        <f t="shared" si="1956"/>
        <v>0</v>
      </c>
      <c r="BS302" s="116">
        <f t="shared" si="1956"/>
        <v>0</v>
      </c>
      <c r="BT302" s="116">
        <f t="shared" si="1956"/>
        <v>0</v>
      </c>
      <c r="BU302" s="116">
        <f t="shared" si="1956"/>
        <v>0</v>
      </c>
      <c r="BV302" s="116">
        <f t="shared" si="1956"/>
        <v>0</v>
      </c>
      <c r="BW302" s="116">
        <f t="shared" si="1956"/>
        <v>0</v>
      </c>
      <c r="BX302" s="331">
        <f t="shared" si="1956"/>
        <v>0</v>
      </c>
      <c r="BY302" s="330">
        <f t="shared" si="1956"/>
        <v>0</v>
      </c>
      <c r="BZ302" s="116">
        <f t="shared" si="1956"/>
        <v>0</v>
      </c>
      <c r="CA302" s="116">
        <f t="shared" si="1956"/>
        <v>0</v>
      </c>
      <c r="CB302" s="116">
        <f t="shared" si="1956"/>
        <v>0</v>
      </c>
      <c r="CC302" s="116">
        <f t="shared" si="1956"/>
        <v>0</v>
      </c>
      <c r="CD302" s="116">
        <f t="shared" si="1956"/>
        <v>0</v>
      </c>
      <c r="CE302" s="116">
        <f t="shared" si="1956"/>
        <v>0</v>
      </c>
      <c r="CF302" s="116">
        <f t="shared" si="1956"/>
        <v>0</v>
      </c>
      <c r="CG302" s="116">
        <f t="shared" si="1956"/>
        <v>0</v>
      </c>
      <c r="CH302" s="116">
        <f t="shared" si="1956"/>
        <v>0</v>
      </c>
      <c r="CI302" s="116">
        <f t="shared" si="1956"/>
        <v>0</v>
      </c>
      <c r="CJ302" s="331">
        <f t="shared" si="1956"/>
        <v>0</v>
      </c>
      <c r="CK302" s="330">
        <f t="shared" si="1956"/>
        <v>0</v>
      </c>
      <c r="CL302" s="116">
        <f t="shared" si="1956"/>
        <v>0</v>
      </c>
      <c r="CM302" s="116">
        <f t="shared" si="1956"/>
        <v>0</v>
      </c>
      <c r="CN302" s="116">
        <f t="shared" si="1956"/>
        <v>0</v>
      </c>
      <c r="CO302" s="116">
        <f t="shared" si="1956"/>
        <v>0</v>
      </c>
      <c r="CP302" s="116">
        <f t="shared" si="1956"/>
        <v>0</v>
      </c>
      <c r="CQ302" s="116">
        <f t="shared" si="1956"/>
        <v>0</v>
      </c>
      <c r="CR302" s="116">
        <f t="shared" si="1956"/>
        <v>0</v>
      </c>
      <c r="CS302" s="116">
        <f t="shared" ref="CS302:DX302" si="1957">+$C$4*Measure</f>
        <v>0</v>
      </c>
      <c r="CT302" s="116">
        <f t="shared" si="1957"/>
        <v>0</v>
      </c>
      <c r="CU302" s="116">
        <f t="shared" si="1957"/>
        <v>0</v>
      </c>
      <c r="CV302" s="331">
        <f t="shared" si="1957"/>
        <v>0</v>
      </c>
      <c r="CW302" s="116">
        <f t="shared" si="1957"/>
        <v>0</v>
      </c>
      <c r="CX302" s="116">
        <f t="shared" si="1957"/>
        <v>0</v>
      </c>
      <c r="CY302" s="116">
        <f t="shared" si="1957"/>
        <v>0</v>
      </c>
      <c r="CZ302" s="116">
        <f t="shared" si="1957"/>
        <v>0</v>
      </c>
      <c r="DA302" s="116">
        <f t="shared" si="1957"/>
        <v>0</v>
      </c>
      <c r="DB302" s="116">
        <f t="shared" si="1957"/>
        <v>0</v>
      </c>
      <c r="DC302" s="116">
        <f t="shared" si="1957"/>
        <v>0</v>
      </c>
      <c r="DD302" s="116">
        <f t="shared" si="1957"/>
        <v>0</v>
      </c>
      <c r="DE302" s="116">
        <f t="shared" si="1957"/>
        <v>0</v>
      </c>
      <c r="DF302" s="116">
        <f t="shared" si="1957"/>
        <v>0</v>
      </c>
      <c r="DG302" s="116">
        <f t="shared" si="1957"/>
        <v>0</v>
      </c>
      <c r="DH302" s="331">
        <f t="shared" si="1957"/>
        <v>0</v>
      </c>
      <c r="DI302" s="116">
        <f t="shared" si="1957"/>
        <v>0</v>
      </c>
      <c r="DJ302" s="116">
        <f t="shared" si="1957"/>
        <v>0</v>
      </c>
      <c r="DK302" s="116">
        <f t="shared" si="1957"/>
        <v>0</v>
      </c>
      <c r="DL302" s="116">
        <f t="shared" si="1957"/>
        <v>0</v>
      </c>
      <c r="DM302" s="116">
        <f t="shared" si="1957"/>
        <v>0</v>
      </c>
      <c r="DN302" s="116">
        <f t="shared" si="1957"/>
        <v>0</v>
      </c>
      <c r="DO302" s="116">
        <f t="shared" si="1957"/>
        <v>0</v>
      </c>
      <c r="DP302" s="116">
        <f t="shared" si="1957"/>
        <v>0</v>
      </c>
      <c r="DQ302" s="116">
        <f t="shared" si="1957"/>
        <v>0</v>
      </c>
      <c r="DR302" s="116">
        <f t="shared" si="1957"/>
        <v>0</v>
      </c>
      <c r="DS302" s="116">
        <f t="shared" si="1957"/>
        <v>0</v>
      </c>
      <c r="DT302" s="331">
        <f t="shared" si="1957"/>
        <v>0</v>
      </c>
      <c r="DU302" s="330">
        <f t="shared" si="1957"/>
        <v>0</v>
      </c>
      <c r="DV302" s="116">
        <f t="shared" si="1957"/>
        <v>0</v>
      </c>
      <c r="DW302" s="116">
        <f t="shared" si="1957"/>
        <v>0</v>
      </c>
      <c r="DX302" s="116">
        <f t="shared" si="1957"/>
        <v>0</v>
      </c>
      <c r="DY302" s="116">
        <f t="shared" ref="DY302:FD302" si="1958">+$C$4*Measure</f>
        <v>0</v>
      </c>
      <c r="DZ302" s="116">
        <f t="shared" si="1958"/>
        <v>0</v>
      </c>
      <c r="EA302" s="116">
        <f t="shared" si="1958"/>
        <v>0</v>
      </c>
      <c r="EB302" s="116">
        <f t="shared" si="1958"/>
        <v>0</v>
      </c>
      <c r="EC302" s="116">
        <f t="shared" si="1958"/>
        <v>0</v>
      </c>
      <c r="ED302" s="116">
        <f t="shared" si="1958"/>
        <v>0</v>
      </c>
      <c r="EE302" s="116">
        <f t="shared" si="1958"/>
        <v>0</v>
      </c>
      <c r="EF302" s="331">
        <f t="shared" si="1958"/>
        <v>0</v>
      </c>
      <c r="EG302" s="330">
        <f t="shared" si="1958"/>
        <v>0</v>
      </c>
      <c r="EH302" s="116">
        <f t="shared" si="1958"/>
        <v>0</v>
      </c>
      <c r="EI302" s="116">
        <f t="shared" si="1958"/>
        <v>0</v>
      </c>
      <c r="EJ302" s="116">
        <f t="shared" si="1958"/>
        <v>0</v>
      </c>
      <c r="EK302" s="116">
        <f t="shared" si="1958"/>
        <v>0</v>
      </c>
      <c r="EL302" s="116">
        <f t="shared" si="1958"/>
        <v>0</v>
      </c>
      <c r="EM302" s="116">
        <f t="shared" si="1958"/>
        <v>0</v>
      </c>
      <c r="EN302" s="116">
        <f t="shared" si="1958"/>
        <v>0</v>
      </c>
      <c r="EO302" s="116">
        <f t="shared" si="1958"/>
        <v>0</v>
      </c>
      <c r="EP302" s="116">
        <f t="shared" si="1958"/>
        <v>0</v>
      </c>
      <c r="EQ302" s="116">
        <f t="shared" si="1958"/>
        <v>0</v>
      </c>
      <c r="ER302" s="331">
        <f t="shared" si="1958"/>
        <v>0</v>
      </c>
      <c r="ES302" s="330">
        <f t="shared" si="1958"/>
        <v>0</v>
      </c>
      <c r="ET302" s="116">
        <f t="shared" si="1958"/>
        <v>0</v>
      </c>
      <c r="EU302" s="116">
        <f t="shared" si="1958"/>
        <v>0</v>
      </c>
      <c r="EV302" s="116">
        <f t="shared" si="1958"/>
        <v>0</v>
      </c>
      <c r="EW302" s="116">
        <f t="shared" si="1958"/>
        <v>0</v>
      </c>
      <c r="EX302" s="116">
        <f t="shared" si="1958"/>
        <v>0</v>
      </c>
      <c r="EY302" s="116">
        <f t="shared" si="1958"/>
        <v>0</v>
      </c>
      <c r="EZ302" s="116">
        <f t="shared" si="1958"/>
        <v>0</v>
      </c>
      <c r="FA302" s="116">
        <f t="shared" si="1958"/>
        <v>0</v>
      </c>
      <c r="FB302" s="116">
        <f t="shared" si="1958"/>
        <v>0</v>
      </c>
      <c r="FC302" s="116">
        <f t="shared" si="1958"/>
        <v>0</v>
      </c>
      <c r="FD302" s="331">
        <f t="shared" si="1958"/>
        <v>0</v>
      </c>
      <c r="FE302" s="116">
        <f t="shared" ref="FE302:GB302" si="1959">+$C$4*Measure</f>
        <v>0</v>
      </c>
      <c r="FF302" s="116">
        <f t="shared" si="1959"/>
        <v>0</v>
      </c>
      <c r="FG302" s="116">
        <f t="shared" si="1959"/>
        <v>0</v>
      </c>
      <c r="FH302" s="116">
        <f t="shared" si="1959"/>
        <v>0</v>
      </c>
      <c r="FI302" s="116">
        <f t="shared" si="1959"/>
        <v>0</v>
      </c>
      <c r="FJ302" s="116">
        <f t="shared" si="1959"/>
        <v>0</v>
      </c>
      <c r="FK302" s="116">
        <f t="shared" si="1959"/>
        <v>0</v>
      </c>
      <c r="FL302" s="116">
        <f t="shared" si="1959"/>
        <v>0</v>
      </c>
      <c r="FM302" s="116">
        <f t="shared" si="1959"/>
        <v>0</v>
      </c>
      <c r="FN302" s="116">
        <f t="shared" si="1959"/>
        <v>0</v>
      </c>
      <c r="FO302" s="116">
        <f t="shared" si="1959"/>
        <v>0</v>
      </c>
      <c r="FP302" s="331">
        <f t="shared" si="1959"/>
        <v>0</v>
      </c>
      <c r="FQ302" s="116">
        <f t="shared" si="1959"/>
        <v>0</v>
      </c>
      <c r="FR302" s="116">
        <f t="shared" si="1959"/>
        <v>0</v>
      </c>
      <c r="FS302" s="116">
        <f t="shared" si="1959"/>
        <v>0</v>
      </c>
      <c r="FT302" s="116">
        <f t="shared" si="1959"/>
        <v>0</v>
      </c>
      <c r="FU302" s="116">
        <f t="shared" si="1959"/>
        <v>0</v>
      </c>
      <c r="FV302" s="116">
        <f t="shared" si="1959"/>
        <v>0</v>
      </c>
      <c r="FW302" s="116">
        <f t="shared" si="1959"/>
        <v>0</v>
      </c>
      <c r="FX302" s="116">
        <f t="shared" si="1959"/>
        <v>0</v>
      </c>
      <c r="FY302" s="116">
        <f t="shared" si="1959"/>
        <v>0</v>
      </c>
      <c r="FZ302" s="116">
        <f t="shared" si="1959"/>
        <v>0</v>
      </c>
      <c r="GA302" s="116">
        <f t="shared" si="1959"/>
        <v>0</v>
      </c>
      <c r="GB302" s="331">
        <f t="shared" si="1959"/>
        <v>0</v>
      </c>
    </row>
    <row r="303" spans="1:459">
      <c r="A303" s="278">
        <f t="shared" si="1951"/>
        <v>4</v>
      </c>
      <c r="B303" s="334">
        <v>0.01</v>
      </c>
      <c r="C303" s="334">
        <f>INDEX('10 Yr Pro Forma'!$D$28:$M$28,1,'Rent Roll'!A303)</f>
        <v>0.03</v>
      </c>
      <c r="BK303" s="285" t="s">
        <v>266</v>
      </c>
      <c r="BL303" s="285"/>
      <c r="BM303" s="330">
        <f>+BM302-D295+BM300</f>
        <v>0</v>
      </c>
      <c r="BN303" s="116">
        <f>MAX(0,BN302-BM299)+BN300</f>
        <v>0</v>
      </c>
      <c r="BO303" s="116">
        <f t="shared" ref="BO303:DZ303" si="1960">MAX(0,BO302-BN299)+BO300</f>
        <v>0</v>
      </c>
      <c r="BP303" s="116">
        <f t="shared" si="1960"/>
        <v>0</v>
      </c>
      <c r="BQ303" s="116">
        <f t="shared" si="1960"/>
        <v>0</v>
      </c>
      <c r="BR303" s="116">
        <f t="shared" si="1960"/>
        <v>0</v>
      </c>
      <c r="BS303" s="116">
        <f t="shared" si="1960"/>
        <v>0</v>
      </c>
      <c r="BT303" s="116">
        <f t="shared" si="1960"/>
        <v>0</v>
      </c>
      <c r="BU303" s="116">
        <f t="shared" si="1960"/>
        <v>0</v>
      </c>
      <c r="BV303" s="116">
        <f t="shared" si="1960"/>
        <v>0</v>
      </c>
      <c r="BW303" s="116">
        <f t="shared" si="1960"/>
        <v>0</v>
      </c>
      <c r="BX303" s="331">
        <f t="shared" si="1960"/>
        <v>0</v>
      </c>
      <c r="BY303" s="330">
        <f t="shared" si="1960"/>
        <v>0</v>
      </c>
      <c r="BZ303" s="116">
        <f t="shared" si="1960"/>
        <v>0</v>
      </c>
      <c r="CA303" s="116">
        <f t="shared" si="1960"/>
        <v>0</v>
      </c>
      <c r="CB303" s="116">
        <f t="shared" si="1960"/>
        <v>0</v>
      </c>
      <c r="CC303" s="116">
        <f t="shared" si="1960"/>
        <v>0</v>
      </c>
      <c r="CD303" s="116">
        <f t="shared" si="1960"/>
        <v>0</v>
      </c>
      <c r="CE303" s="116">
        <f t="shared" si="1960"/>
        <v>0</v>
      </c>
      <c r="CF303" s="116">
        <f t="shared" si="1960"/>
        <v>0</v>
      </c>
      <c r="CG303" s="116">
        <f t="shared" si="1960"/>
        <v>0</v>
      </c>
      <c r="CH303" s="116">
        <f t="shared" si="1960"/>
        <v>0</v>
      </c>
      <c r="CI303" s="116">
        <f t="shared" si="1960"/>
        <v>0</v>
      </c>
      <c r="CJ303" s="331">
        <f t="shared" si="1960"/>
        <v>0</v>
      </c>
      <c r="CK303" s="330">
        <f t="shared" si="1960"/>
        <v>0</v>
      </c>
      <c r="CL303" s="116">
        <f t="shared" si="1960"/>
        <v>0</v>
      </c>
      <c r="CM303" s="116">
        <f t="shared" si="1960"/>
        <v>0</v>
      </c>
      <c r="CN303" s="116">
        <f t="shared" si="1960"/>
        <v>0</v>
      </c>
      <c r="CO303" s="116">
        <f t="shared" si="1960"/>
        <v>0</v>
      </c>
      <c r="CP303" s="116">
        <f t="shared" si="1960"/>
        <v>0</v>
      </c>
      <c r="CQ303" s="116">
        <f t="shared" si="1960"/>
        <v>0</v>
      </c>
      <c r="CR303" s="116">
        <f t="shared" si="1960"/>
        <v>0</v>
      </c>
      <c r="CS303" s="116">
        <f t="shared" si="1960"/>
        <v>0</v>
      </c>
      <c r="CT303" s="116">
        <f t="shared" si="1960"/>
        <v>0</v>
      </c>
      <c r="CU303" s="116">
        <f t="shared" si="1960"/>
        <v>0</v>
      </c>
      <c r="CV303" s="331">
        <f t="shared" si="1960"/>
        <v>0</v>
      </c>
      <c r="CW303" s="116">
        <f t="shared" si="1960"/>
        <v>0</v>
      </c>
      <c r="CX303" s="116">
        <f t="shared" si="1960"/>
        <v>0</v>
      </c>
      <c r="CY303" s="116">
        <f t="shared" si="1960"/>
        <v>0</v>
      </c>
      <c r="CZ303" s="116">
        <f t="shared" si="1960"/>
        <v>0</v>
      </c>
      <c r="DA303" s="116">
        <f t="shared" si="1960"/>
        <v>0</v>
      </c>
      <c r="DB303" s="116">
        <f t="shared" si="1960"/>
        <v>0</v>
      </c>
      <c r="DC303" s="116">
        <f t="shared" si="1960"/>
        <v>0</v>
      </c>
      <c r="DD303" s="116">
        <f t="shared" si="1960"/>
        <v>0</v>
      </c>
      <c r="DE303" s="116">
        <f t="shared" si="1960"/>
        <v>0</v>
      </c>
      <c r="DF303" s="116">
        <f t="shared" si="1960"/>
        <v>0</v>
      </c>
      <c r="DG303" s="116">
        <f t="shared" si="1960"/>
        <v>0</v>
      </c>
      <c r="DH303" s="331">
        <f t="shared" si="1960"/>
        <v>0</v>
      </c>
      <c r="DI303" s="116">
        <f t="shared" si="1960"/>
        <v>0</v>
      </c>
      <c r="DJ303" s="116">
        <f t="shared" si="1960"/>
        <v>0</v>
      </c>
      <c r="DK303" s="116">
        <f t="shared" si="1960"/>
        <v>0</v>
      </c>
      <c r="DL303" s="116">
        <f t="shared" si="1960"/>
        <v>0</v>
      </c>
      <c r="DM303" s="116">
        <f t="shared" si="1960"/>
        <v>0</v>
      </c>
      <c r="DN303" s="116">
        <f t="shared" si="1960"/>
        <v>0</v>
      </c>
      <c r="DO303" s="116">
        <f t="shared" si="1960"/>
        <v>0</v>
      </c>
      <c r="DP303" s="116">
        <f t="shared" si="1960"/>
        <v>0</v>
      </c>
      <c r="DQ303" s="116">
        <f t="shared" si="1960"/>
        <v>0</v>
      </c>
      <c r="DR303" s="116">
        <f t="shared" si="1960"/>
        <v>0</v>
      </c>
      <c r="DS303" s="116">
        <f t="shared" si="1960"/>
        <v>0</v>
      </c>
      <c r="DT303" s="331">
        <f t="shared" si="1960"/>
        <v>0</v>
      </c>
      <c r="DU303" s="330">
        <f t="shared" si="1960"/>
        <v>0</v>
      </c>
      <c r="DV303" s="116">
        <f t="shared" si="1960"/>
        <v>0</v>
      </c>
      <c r="DW303" s="116">
        <f t="shared" si="1960"/>
        <v>0</v>
      </c>
      <c r="DX303" s="116">
        <f t="shared" si="1960"/>
        <v>0</v>
      </c>
      <c r="DY303" s="116">
        <f t="shared" si="1960"/>
        <v>0</v>
      </c>
      <c r="DZ303" s="116">
        <f t="shared" si="1960"/>
        <v>0</v>
      </c>
      <c r="EA303" s="116">
        <f t="shared" ref="EA303:GB303" si="1961">MAX(0,EA302-DZ299)+EA300</f>
        <v>0</v>
      </c>
      <c r="EB303" s="116">
        <f t="shared" si="1961"/>
        <v>0</v>
      </c>
      <c r="EC303" s="116">
        <f t="shared" si="1961"/>
        <v>0</v>
      </c>
      <c r="ED303" s="116">
        <f t="shared" si="1961"/>
        <v>0</v>
      </c>
      <c r="EE303" s="116">
        <f t="shared" si="1961"/>
        <v>0</v>
      </c>
      <c r="EF303" s="331">
        <f t="shared" si="1961"/>
        <v>0</v>
      </c>
      <c r="EG303" s="330">
        <f t="shared" si="1961"/>
        <v>0</v>
      </c>
      <c r="EH303" s="116">
        <f t="shared" si="1961"/>
        <v>0</v>
      </c>
      <c r="EI303" s="116">
        <f t="shared" si="1961"/>
        <v>0</v>
      </c>
      <c r="EJ303" s="116">
        <f t="shared" si="1961"/>
        <v>0</v>
      </c>
      <c r="EK303" s="116">
        <f t="shared" si="1961"/>
        <v>0</v>
      </c>
      <c r="EL303" s="116">
        <f t="shared" si="1961"/>
        <v>0</v>
      </c>
      <c r="EM303" s="116">
        <f t="shared" si="1961"/>
        <v>0</v>
      </c>
      <c r="EN303" s="116">
        <f t="shared" si="1961"/>
        <v>0</v>
      </c>
      <c r="EO303" s="116">
        <f t="shared" si="1961"/>
        <v>0</v>
      </c>
      <c r="EP303" s="116">
        <f t="shared" si="1961"/>
        <v>0</v>
      </c>
      <c r="EQ303" s="116">
        <f t="shared" si="1961"/>
        <v>0</v>
      </c>
      <c r="ER303" s="331">
        <f t="shared" si="1961"/>
        <v>0</v>
      </c>
      <c r="ES303" s="330">
        <f t="shared" si="1961"/>
        <v>0</v>
      </c>
      <c r="ET303" s="116">
        <f t="shared" si="1961"/>
        <v>0</v>
      </c>
      <c r="EU303" s="116">
        <f t="shared" si="1961"/>
        <v>0</v>
      </c>
      <c r="EV303" s="116">
        <f t="shared" si="1961"/>
        <v>0</v>
      </c>
      <c r="EW303" s="116">
        <f t="shared" si="1961"/>
        <v>0</v>
      </c>
      <c r="EX303" s="116">
        <f t="shared" si="1961"/>
        <v>0</v>
      </c>
      <c r="EY303" s="116">
        <f t="shared" si="1961"/>
        <v>0</v>
      </c>
      <c r="EZ303" s="116">
        <f t="shared" si="1961"/>
        <v>0</v>
      </c>
      <c r="FA303" s="116">
        <f t="shared" si="1961"/>
        <v>0</v>
      </c>
      <c r="FB303" s="116">
        <f t="shared" si="1961"/>
        <v>0</v>
      </c>
      <c r="FC303" s="116">
        <f t="shared" si="1961"/>
        <v>0</v>
      </c>
      <c r="FD303" s="331">
        <f t="shared" si="1961"/>
        <v>0</v>
      </c>
      <c r="FE303" s="116">
        <f t="shared" si="1961"/>
        <v>0</v>
      </c>
      <c r="FF303" s="116">
        <f t="shared" si="1961"/>
        <v>0</v>
      </c>
      <c r="FG303" s="116">
        <f t="shared" si="1961"/>
        <v>0</v>
      </c>
      <c r="FH303" s="116">
        <f t="shared" si="1961"/>
        <v>0</v>
      </c>
      <c r="FI303" s="116">
        <f t="shared" si="1961"/>
        <v>0</v>
      </c>
      <c r="FJ303" s="116">
        <f t="shared" si="1961"/>
        <v>0</v>
      </c>
      <c r="FK303" s="116">
        <f t="shared" si="1961"/>
        <v>0</v>
      </c>
      <c r="FL303" s="116">
        <f t="shared" si="1961"/>
        <v>0</v>
      </c>
      <c r="FM303" s="116">
        <f t="shared" si="1961"/>
        <v>0</v>
      </c>
      <c r="FN303" s="116">
        <f t="shared" si="1961"/>
        <v>0</v>
      </c>
      <c r="FO303" s="116">
        <f t="shared" si="1961"/>
        <v>0</v>
      </c>
      <c r="FP303" s="331">
        <f t="shared" si="1961"/>
        <v>0</v>
      </c>
      <c r="FQ303" s="116">
        <f t="shared" si="1961"/>
        <v>0</v>
      </c>
      <c r="FR303" s="116">
        <f t="shared" si="1961"/>
        <v>0</v>
      </c>
      <c r="FS303" s="116">
        <f t="shared" si="1961"/>
        <v>0</v>
      </c>
      <c r="FT303" s="116">
        <f t="shared" si="1961"/>
        <v>0</v>
      </c>
      <c r="FU303" s="116">
        <f t="shared" si="1961"/>
        <v>0</v>
      </c>
      <c r="FV303" s="116">
        <f t="shared" si="1961"/>
        <v>0</v>
      </c>
      <c r="FW303" s="116">
        <f t="shared" si="1961"/>
        <v>0</v>
      </c>
      <c r="FX303" s="116">
        <f t="shared" si="1961"/>
        <v>0</v>
      </c>
      <c r="FY303" s="116">
        <f t="shared" si="1961"/>
        <v>0</v>
      </c>
      <c r="FZ303" s="116">
        <f t="shared" si="1961"/>
        <v>0</v>
      </c>
      <c r="GA303" s="116">
        <f t="shared" si="1961"/>
        <v>0</v>
      </c>
      <c r="GB303" s="331">
        <f t="shared" si="1961"/>
        <v>0</v>
      </c>
    </row>
    <row r="304" spans="1:459">
      <c r="A304" s="278">
        <f t="shared" si="1951"/>
        <v>5</v>
      </c>
      <c r="B304" s="334">
        <v>0.01</v>
      </c>
      <c r="C304" s="334">
        <f>INDEX('10 Yr Pro Forma'!$D$28:$M$28,1,'Rent Roll'!A304)</f>
        <v>0.03</v>
      </c>
      <c r="BK304" s="335" t="s">
        <v>269</v>
      </c>
      <c r="BL304" s="335"/>
      <c r="BM304" s="336">
        <f>MIN(BM303,BM301)</f>
        <v>0</v>
      </c>
      <c r="BN304" s="145">
        <f>MIN(BN303,BN301)</f>
        <v>0</v>
      </c>
      <c r="BO304" s="145">
        <f t="shared" ref="BO304:DZ304" si="1962">MIN(BO303,BO301)</f>
        <v>0</v>
      </c>
      <c r="BP304" s="145">
        <f t="shared" si="1962"/>
        <v>0</v>
      </c>
      <c r="BQ304" s="145">
        <f t="shared" si="1962"/>
        <v>0</v>
      </c>
      <c r="BR304" s="145">
        <f t="shared" si="1962"/>
        <v>0</v>
      </c>
      <c r="BS304" s="145">
        <f t="shared" si="1962"/>
        <v>0</v>
      </c>
      <c r="BT304" s="145">
        <f t="shared" si="1962"/>
        <v>0</v>
      </c>
      <c r="BU304" s="145">
        <f t="shared" si="1962"/>
        <v>0</v>
      </c>
      <c r="BV304" s="145">
        <f t="shared" si="1962"/>
        <v>0</v>
      </c>
      <c r="BW304" s="145">
        <f t="shared" si="1962"/>
        <v>0</v>
      </c>
      <c r="BX304" s="228">
        <f t="shared" si="1962"/>
        <v>0</v>
      </c>
      <c r="BY304" s="336">
        <f t="shared" si="1962"/>
        <v>0</v>
      </c>
      <c r="BZ304" s="145">
        <f t="shared" si="1962"/>
        <v>0</v>
      </c>
      <c r="CA304" s="145">
        <f t="shared" si="1962"/>
        <v>0</v>
      </c>
      <c r="CB304" s="145">
        <f t="shared" si="1962"/>
        <v>0</v>
      </c>
      <c r="CC304" s="145">
        <f t="shared" si="1962"/>
        <v>0</v>
      </c>
      <c r="CD304" s="145">
        <f t="shared" si="1962"/>
        <v>0</v>
      </c>
      <c r="CE304" s="145">
        <f t="shared" si="1962"/>
        <v>0</v>
      </c>
      <c r="CF304" s="145">
        <f t="shared" si="1962"/>
        <v>0</v>
      </c>
      <c r="CG304" s="145">
        <f t="shared" si="1962"/>
        <v>0</v>
      </c>
      <c r="CH304" s="145">
        <f t="shared" si="1962"/>
        <v>0</v>
      </c>
      <c r="CI304" s="145">
        <f t="shared" si="1962"/>
        <v>0</v>
      </c>
      <c r="CJ304" s="228">
        <f t="shared" si="1962"/>
        <v>0</v>
      </c>
      <c r="CK304" s="336">
        <f t="shared" si="1962"/>
        <v>0</v>
      </c>
      <c r="CL304" s="145">
        <f t="shared" si="1962"/>
        <v>0</v>
      </c>
      <c r="CM304" s="145">
        <f t="shared" si="1962"/>
        <v>0</v>
      </c>
      <c r="CN304" s="145">
        <f t="shared" si="1962"/>
        <v>0</v>
      </c>
      <c r="CO304" s="145">
        <f t="shared" si="1962"/>
        <v>0</v>
      </c>
      <c r="CP304" s="145">
        <f t="shared" si="1962"/>
        <v>0</v>
      </c>
      <c r="CQ304" s="145">
        <f t="shared" si="1962"/>
        <v>0</v>
      </c>
      <c r="CR304" s="145">
        <f t="shared" si="1962"/>
        <v>0</v>
      </c>
      <c r="CS304" s="145">
        <f t="shared" si="1962"/>
        <v>0</v>
      </c>
      <c r="CT304" s="145">
        <f t="shared" si="1962"/>
        <v>0</v>
      </c>
      <c r="CU304" s="145">
        <f t="shared" si="1962"/>
        <v>0</v>
      </c>
      <c r="CV304" s="228">
        <f t="shared" si="1962"/>
        <v>0</v>
      </c>
      <c r="CW304" s="145">
        <f t="shared" si="1962"/>
        <v>0</v>
      </c>
      <c r="CX304" s="145">
        <f t="shared" si="1962"/>
        <v>0</v>
      </c>
      <c r="CY304" s="145">
        <f t="shared" si="1962"/>
        <v>0</v>
      </c>
      <c r="CZ304" s="145">
        <f t="shared" si="1962"/>
        <v>0</v>
      </c>
      <c r="DA304" s="145">
        <f t="shared" si="1962"/>
        <v>0</v>
      </c>
      <c r="DB304" s="145">
        <f t="shared" si="1962"/>
        <v>0</v>
      </c>
      <c r="DC304" s="145">
        <f t="shared" si="1962"/>
        <v>0</v>
      </c>
      <c r="DD304" s="145">
        <f t="shared" si="1962"/>
        <v>0</v>
      </c>
      <c r="DE304" s="145">
        <f t="shared" si="1962"/>
        <v>0</v>
      </c>
      <c r="DF304" s="145">
        <f t="shared" si="1962"/>
        <v>0</v>
      </c>
      <c r="DG304" s="145">
        <f t="shared" si="1962"/>
        <v>0</v>
      </c>
      <c r="DH304" s="228">
        <f t="shared" si="1962"/>
        <v>0</v>
      </c>
      <c r="DI304" s="145">
        <f t="shared" si="1962"/>
        <v>0</v>
      </c>
      <c r="DJ304" s="145">
        <f t="shared" si="1962"/>
        <v>0</v>
      </c>
      <c r="DK304" s="145">
        <f t="shared" si="1962"/>
        <v>0</v>
      </c>
      <c r="DL304" s="145">
        <f t="shared" si="1962"/>
        <v>0</v>
      </c>
      <c r="DM304" s="145">
        <f t="shared" si="1962"/>
        <v>0</v>
      </c>
      <c r="DN304" s="145">
        <f t="shared" si="1962"/>
        <v>0</v>
      </c>
      <c r="DO304" s="145">
        <f t="shared" si="1962"/>
        <v>0</v>
      </c>
      <c r="DP304" s="145">
        <f t="shared" si="1962"/>
        <v>0</v>
      </c>
      <c r="DQ304" s="145">
        <f t="shared" si="1962"/>
        <v>0</v>
      </c>
      <c r="DR304" s="145">
        <f t="shared" si="1962"/>
        <v>0</v>
      </c>
      <c r="DS304" s="145">
        <f t="shared" si="1962"/>
        <v>0</v>
      </c>
      <c r="DT304" s="228">
        <f t="shared" si="1962"/>
        <v>0</v>
      </c>
      <c r="DU304" s="336">
        <f t="shared" si="1962"/>
        <v>0</v>
      </c>
      <c r="DV304" s="145">
        <f t="shared" si="1962"/>
        <v>0</v>
      </c>
      <c r="DW304" s="145">
        <f t="shared" si="1962"/>
        <v>0</v>
      </c>
      <c r="DX304" s="145">
        <f t="shared" si="1962"/>
        <v>0</v>
      </c>
      <c r="DY304" s="145">
        <f t="shared" si="1962"/>
        <v>0</v>
      </c>
      <c r="DZ304" s="145">
        <f t="shared" si="1962"/>
        <v>0</v>
      </c>
      <c r="EA304" s="145">
        <f t="shared" ref="EA304:GB304" si="1963">MIN(EA303,EA301)</f>
        <v>0</v>
      </c>
      <c r="EB304" s="145">
        <f t="shared" si="1963"/>
        <v>0</v>
      </c>
      <c r="EC304" s="145">
        <f t="shared" si="1963"/>
        <v>0</v>
      </c>
      <c r="ED304" s="145">
        <f t="shared" si="1963"/>
        <v>0</v>
      </c>
      <c r="EE304" s="145">
        <f t="shared" si="1963"/>
        <v>0</v>
      </c>
      <c r="EF304" s="228">
        <f t="shared" si="1963"/>
        <v>0</v>
      </c>
      <c r="EG304" s="336">
        <f t="shared" si="1963"/>
        <v>0</v>
      </c>
      <c r="EH304" s="145">
        <f t="shared" si="1963"/>
        <v>0</v>
      </c>
      <c r="EI304" s="145">
        <f t="shared" si="1963"/>
        <v>0</v>
      </c>
      <c r="EJ304" s="145">
        <f t="shared" si="1963"/>
        <v>0</v>
      </c>
      <c r="EK304" s="145">
        <f t="shared" si="1963"/>
        <v>0</v>
      </c>
      <c r="EL304" s="145">
        <f t="shared" si="1963"/>
        <v>0</v>
      </c>
      <c r="EM304" s="145">
        <f t="shared" si="1963"/>
        <v>0</v>
      </c>
      <c r="EN304" s="145">
        <f t="shared" si="1963"/>
        <v>0</v>
      </c>
      <c r="EO304" s="145">
        <f t="shared" si="1963"/>
        <v>0</v>
      </c>
      <c r="EP304" s="145">
        <f t="shared" si="1963"/>
        <v>0</v>
      </c>
      <c r="EQ304" s="145">
        <f t="shared" si="1963"/>
        <v>0</v>
      </c>
      <c r="ER304" s="228">
        <f t="shared" si="1963"/>
        <v>0</v>
      </c>
      <c r="ES304" s="336">
        <f t="shared" si="1963"/>
        <v>0</v>
      </c>
      <c r="ET304" s="145">
        <f t="shared" si="1963"/>
        <v>0</v>
      </c>
      <c r="EU304" s="145">
        <f t="shared" si="1963"/>
        <v>0</v>
      </c>
      <c r="EV304" s="145">
        <f t="shared" si="1963"/>
        <v>0</v>
      </c>
      <c r="EW304" s="145">
        <f t="shared" si="1963"/>
        <v>0</v>
      </c>
      <c r="EX304" s="145">
        <f t="shared" si="1963"/>
        <v>0</v>
      </c>
      <c r="EY304" s="145">
        <f t="shared" si="1963"/>
        <v>0</v>
      </c>
      <c r="EZ304" s="145">
        <f t="shared" si="1963"/>
        <v>0</v>
      </c>
      <c r="FA304" s="145">
        <f t="shared" si="1963"/>
        <v>0</v>
      </c>
      <c r="FB304" s="145">
        <f t="shared" si="1963"/>
        <v>0</v>
      </c>
      <c r="FC304" s="145">
        <f t="shared" si="1963"/>
        <v>0</v>
      </c>
      <c r="FD304" s="228">
        <f t="shared" si="1963"/>
        <v>0</v>
      </c>
      <c r="FE304" s="145">
        <f t="shared" si="1963"/>
        <v>0</v>
      </c>
      <c r="FF304" s="145">
        <f t="shared" si="1963"/>
        <v>0</v>
      </c>
      <c r="FG304" s="145">
        <f t="shared" si="1963"/>
        <v>0</v>
      </c>
      <c r="FH304" s="145">
        <f t="shared" si="1963"/>
        <v>0</v>
      </c>
      <c r="FI304" s="145">
        <f t="shared" si="1963"/>
        <v>0</v>
      </c>
      <c r="FJ304" s="145">
        <f t="shared" si="1963"/>
        <v>0</v>
      </c>
      <c r="FK304" s="145">
        <f t="shared" si="1963"/>
        <v>0</v>
      </c>
      <c r="FL304" s="145">
        <f t="shared" si="1963"/>
        <v>0</v>
      </c>
      <c r="FM304" s="145">
        <f t="shared" si="1963"/>
        <v>0</v>
      </c>
      <c r="FN304" s="145">
        <f t="shared" si="1963"/>
        <v>0</v>
      </c>
      <c r="FO304" s="145">
        <f t="shared" si="1963"/>
        <v>0</v>
      </c>
      <c r="FP304" s="228">
        <f t="shared" si="1963"/>
        <v>0</v>
      </c>
      <c r="FQ304" s="145">
        <f t="shared" si="1963"/>
        <v>0</v>
      </c>
      <c r="FR304" s="145">
        <f t="shared" si="1963"/>
        <v>0</v>
      </c>
      <c r="FS304" s="145">
        <f t="shared" si="1963"/>
        <v>0</v>
      </c>
      <c r="FT304" s="145">
        <f t="shared" si="1963"/>
        <v>0</v>
      </c>
      <c r="FU304" s="145">
        <f t="shared" si="1963"/>
        <v>0</v>
      </c>
      <c r="FV304" s="145">
        <f t="shared" si="1963"/>
        <v>0</v>
      </c>
      <c r="FW304" s="145">
        <f t="shared" si="1963"/>
        <v>0</v>
      </c>
      <c r="FX304" s="145">
        <f t="shared" si="1963"/>
        <v>0</v>
      </c>
      <c r="FY304" s="145">
        <f t="shared" si="1963"/>
        <v>0</v>
      </c>
      <c r="FZ304" s="145">
        <f t="shared" si="1963"/>
        <v>0</v>
      </c>
      <c r="GA304" s="145">
        <f t="shared" si="1963"/>
        <v>0</v>
      </c>
      <c r="GB304" s="228">
        <f t="shared" si="1963"/>
        <v>0</v>
      </c>
    </row>
    <row r="305" spans="1:331">
      <c r="A305" s="278">
        <f t="shared" si="1951"/>
        <v>6</v>
      </c>
      <c r="B305" s="334">
        <v>0.02</v>
      </c>
      <c r="C305" s="334">
        <f>INDEX('10 Yr Pro Forma'!$D$28:$M$28,1,'Rent Roll'!A305)</f>
        <v>0.03</v>
      </c>
      <c r="BK305" s="285" t="s">
        <v>267</v>
      </c>
      <c r="BL305" s="285"/>
      <c r="BM305" s="337">
        <f t="shared" ref="BM305" si="1964">MAX(0,IF(BM297=0,0,IF(BM$303&gt;=BM$301,BM297,BM297*(BM$303/BM$301))))</f>
        <v>0</v>
      </c>
      <c r="BN305" s="338">
        <f t="shared" ref="BN305:DY305" si="1965">MAX(0,IF(OR(BN303=0,BN297=0),0,IF(BN$303&gt;=BN$301,BN297,BN297*(BN$303/BN$301))))</f>
        <v>0</v>
      </c>
      <c r="BO305" s="338">
        <f t="shared" si="1965"/>
        <v>0</v>
      </c>
      <c r="BP305" s="338">
        <f t="shared" si="1965"/>
        <v>0</v>
      </c>
      <c r="BQ305" s="338">
        <f t="shared" si="1965"/>
        <v>0</v>
      </c>
      <c r="BR305" s="338">
        <f t="shared" si="1965"/>
        <v>0</v>
      </c>
      <c r="BS305" s="338">
        <f t="shared" si="1965"/>
        <v>0</v>
      </c>
      <c r="BT305" s="338">
        <f t="shared" si="1965"/>
        <v>0</v>
      </c>
      <c r="BU305" s="338">
        <f t="shared" si="1965"/>
        <v>0</v>
      </c>
      <c r="BV305" s="338">
        <f t="shared" si="1965"/>
        <v>0</v>
      </c>
      <c r="BW305" s="338">
        <f t="shared" si="1965"/>
        <v>0</v>
      </c>
      <c r="BX305" s="339">
        <f t="shared" si="1965"/>
        <v>0</v>
      </c>
      <c r="BY305" s="337">
        <f t="shared" si="1965"/>
        <v>0</v>
      </c>
      <c r="BZ305" s="338">
        <f t="shared" si="1965"/>
        <v>0</v>
      </c>
      <c r="CA305" s="338">
        <f t="shared" si="1965"/>
        <v>0</v>
      </c>
      <c r="CB305" s="338">
        <f t="shared" si="1965"/>
        <v>0</v>
      </c>
      <c r="CC305" s="338">
        <f t="shared" si="1965"/>
        <v>0</v>
      </c>
      <c r="CD305" s="338">
        <f t="shared" si="1965"/>
        <v>0</v>
      </c>
      <c r="CE305" s="338">
        <f t="shared" si="1965"/>
        <v>0</v>
      </c>
      <c r="CF305" s="338">
        <f t="shared" si="1965"/>
        <v>0</v>
      </c>
      <c r="CG305" s="338">
        <f t="shared" si="1965"/>
        <v>0</v>
      </c>
      <c r="CH305" s="338">
        <f t="shared" si="1965"/>
        <v>0</v>
      </c>
      <c r="CI305" s="338">
        <f t="shared" si="1965"/>
        <v>0</v>
      </c>
      <c r="CJ305" s="339">
        <f t="shared" si="1965"/>
        <v>0</v>
      </c>
      <c r="CK305" s="337">
        <f t="shared" si="1965"/>
        <v>0</v>
      </c>
      <c r="CL305" s="338">
        <f t="shared" si="1965"/>
        <v>0</v>
      </c>
      <c r="CM305" s="338">
        <f t="shared" si="1965"/>
        <v>0</v>
      </c>
      <c r="CN305" s="338">
        <f t="shared" si="1965"/>
        <v>0</v>
      </c>
      <c r="CO305" s="338">
        <f t="shared" si="1965"/>
        <v>0</v>
      </c>
      <c r="CP305" s="338">
        <f t="shared" si="1965"/>
        <v>0</v>
      </c>
      <c r="CQ305" s="338">
        <f t="shared" si="1965"/>
        <v>0</v>
      </c>
      <c r="CR305" s="338">
        <f t="shared" si="1965"/>
        <v>0</v>
      </c>
      <c r="CS305" s="338">
        <f t="shared" si="1965"/>
        <v>0</v>
      </c>
      <c r="CT305" s="338">
        <f t="shared" si="1965"/>
        <v>0</v>
      </c>
      <c r="CU305" s="338">
        <f t="shared" si="1965"/>
        <v>0</v>
      </c>
      <c r="CV305" s="339">
        <f t="shared" si="1965"/>
        <v>0</v>
      </c>
      <c r="CW305" s="338">
        <f t="shared" si="1965"/>
        <v>0</v>
      </c>
      <c r="CX305" s="338">
        <f t="shared" si="1965"/>
        <v>0</v>
      </c>
      <c r="CY305" s="338">
        <f t="shared" si="1965"/>
        <v>0</v>
      </c>
      <c r="CZ305" s="338">
        <f t="shared" si="1965"/>
        <v>0</v>
      </c>
      <c r="DA305" s="338">
        <f t="shared" si="1965"/>
        <v>0</v>
      </c>
      <c r="DB305" s="338">
        <f t="shared" si="1965"/>
        <v>0</v>
      </c>
      <c r="DC305" s="338">
        <f t="shared" si="1965"/>
        <v>0</v>
      </c>
      <c r="DD305" s="338">
        <f t="shared" si="1965"/>
        <v>0</v>
      </c>
      <c r="DE305" s="338">
        <f t="shared" si="1965"/>
        <v>0</v>
      </c>
      <c r="DF305" s="338">
        <f t="shared" si="1965"/>
        <v>0</v>
      </c>
      <c r="DG305" s="338">
        <f t="shared" si="1965"/>
        <v>0</v>
      </c>
      <c r="DH305" s="339">
        <f t="shared" si="1965"/>
        <v>0</v>
      </c>
      <c r="DI305" s="338">
        <f t="shared" si="1965"/>
        <v>0</v>
      </c>
      <c r="DJ305" s="338">
        <f t="shared" si="1965"/>
        <v>0</v>
      </c>
      <c r="DK305" s="338">
        <f t="shared" si="1965"/>
        <v>0</v>
      </c>
      <c r="DL305" s="338">
        <f t="shared" si="1965"/>
        <v>0</v>
      </c>
      <c r="DM305" s="338">
        <f t="shared" si="1965"/>
        <v>0</v>
      </c>
      <c r="DN305" s="338">
        <f t="shared" si="1965"/>
        <v>0</v>
      </c>
      <c r="DO305" s="338">
        <f t="shared" si="1965"/>
        <v>0</v>
      </c>
      <c r="DP305" s="338">
        <f t="shared" si="1965"/>
        <v>0</v>
      </c>
      <c r="DQ305" s="338">
        <f t="shared" si="1965"/>
        <v>0</v>
      </c>
      <c r="DR305" s="338">
        <f t="shared" si="1965"/>
        <v>0</v>
      </c>
      <c r="DS305" s="338">
        <f t="shared" si="1965"/>
        <v>0</v>
      </c>
      <c r="DT305" s="339">
        <f t="shared" si="1965"/>
        <v>0</v>
      </c>
      <c r="DU305" s="337">
        <f t="shared" si="1965"/>
        <v>0</v>
      </c>
      <c r="DV305" s="338">
        <f t="shared" si="1965"/>
        <v>0</v>
      </c>
      <c r="DW305" s="338">
        <f t="shared" si="1965"/>
        <v>0</v>
      </c>
      <c r="DX305" s="338">
        <f t="shared" si="1965"/>
        <v>0</v>
      </c>
      <c r="DY305" s="338">
        <f t="shared" si="1965"/>
        <v>0</v>
      </c>
      <c r="DZ305" s="338">
        <f t="shared" ref="DZ305:GB305" si="1966">MAX(0,IF(OR(DZ303=0,DZ297=0),0,IF(DZ$303&gt;=DZ$301,DZ297,DZ297*(DZ$303/DZ$301))))</f>
        <v>0</v>
      </c>
      <c r="EA305" s="338">
        <f t="shared" si="1966"/>
        <v>0</v>
      </c>
      <c r="EB305" s="338">
        <f t="shared" si="1966"/>
        <v>0</v>
      </c>
      <c r="EC305" s="338">
        <f t="shared" si="1966"/>
        <v>0</v>
      </c>
      <c r="ED305" s="338">
        <f t="shared" si="1966"/>
        <v>0</v>
      </c>
      <c r="EE305" s="338">
        <f t="shared" si="1966"/>
        <v>0</v>
      </c>
      <c r="EF305" s="339">
        <f t="shared" si="1966"/>
        <v>0</v>
      </c>
      <c r="EG305" s="337">
        <f t="shared" si="1966"/>
        <v>0</v>
      </c>
      <c r="EH305" s="338">
        <f t="shared" si="1966"/>
        <v>0</v>
      </c>
      <c r="EI305" s="338">
        <f t="shared" si="1966"/>
        <v>0</v>
      </c>
      <c r="EJ305" s="338">
        <f t="shared" si="1966"/>
        <v>0</v>
      </c>
      <c r="EK305" s="338">
        <f t="shared" si="1966"/>
        <v>0</v>
      </c>
      <c r="EL305" s="338">
        <f t="shared" si="1966"/>
        <v>0</v>
      </c>
      <c r="EM305" s="338">
        <f t="shared" si="1966"/>
        <v>0</v>
      </c>
      <c r="EN305" s="338">
        <f t="shared" si="1966"/>
        <v>0</v>
      </c>
      <c r="EO305" s="338">
        <f t="shared" si="1966"/>
        <v>0</v>
      </c>
      <c r="EP305" s="338">
        <f t="shared" si="1966"/>
        <v>0</v>
      </c>
      <c r="EQ305" s="338">
        <f t="shared" si="1966"/>
        <v>0</v>
      </c>
      <c r="ER305" s="339">
        <f t="shared" si="1966"/>
        <v>0</v>
      </c>
      <c r="ES305" s="337">
        <f t="shared" si="1966"/>
        <v>0</v>
      </c>
      <c r="ET305" s="338">
        <f t="shared" si="1966"/>
        <v>0</v>
      </c>
      <c r="EU305" s="338">
        <f t="shared" si="1966"/>
        <v>0</v>
      </c>
      <c r="EV305" s="338">
        <f t="shared" si="1966"/>
        <v>0</v>
      </c>
      <c r="EW305" s="338">
        <f t="shared" si="1966"/>
        <v>0</v>
      </c>
      <c r="EX305" s="338">
        <f t="shared" si="1966"/>
        <v>0</v>
      </c>
      <c r="EY305" s="338">
        <f t="shared" si="1966"/>
        <v>0</v>
      </c>
      <c r="EZ305" s="338">
        <f t="shared" si="1966"/>
        <v>0</v>
      </c>
      <c r="FA305" s="338">
        <f t="shared" si="1966"/>
        <v>0</v>
      </c>
      <c r="FB305" s="338">
        <f t="shared" si="1966"/>
        <v>0</v>
      </c>
      <c r="FC305" s="338">
        <f t="shared" si="1966"/>
        <v>0</v>
      </c>
      <c r="FD305" s="339">
        <f t="shared" si="1966"/>
        <v>0</v>
      </c>
      <c r="FE305" s="338">
        <f t="shared" si="1966"/>
        <v>0</v>
      </c>
      <c r="FF305" s="338">
        <f t="shared" si="1966"/>
        <v>0</v>
      </c>
      <c r="FG305" s="338">
        <f t="shared" si="1966"/>
        <v>0</v>
      </c>
      <c r="FH305" s="338">
        <f t="shared" si="1966"/>
        <v>0</v>
      </c>
      <c r="FI305" s="338">
        <f t="shared" si="1966"/>
        <v>0</v>
      </c>
      <c r="FJ305" s="338">
        <f t="shared" si="1966"/>
        <v>0</v>
      </c>
      <c r="FK305" s="338">
        <f t="shared" si="1966"/>
        <v>0</v>
      </c>
      <c r="FL305" s="338">
        <f t="shared" si="1966"/>
        <v>0</v>
      </c>
      <c r="FM305" s="338">
        <f t="shared" si="1966"/>
        <v>0</v>
      </c>
      <c r="FN305" s="338">
        <f t="shared" si="1966"/>
        <v>0</v>
      </c>
      <c r="FO305" s="338">
        <f t="shared" si="1966"/>
        <v>0</v>
      </c>
      <c r="FP305" s="339">
        <f t="shared" si="1966"/>
        <v>0</v>
      </c>
      <c r="FQ305" s="338">
        <f t="shared" si="1966"/>
        <v>0</v>
      </c>
      <c r="FR305" s="338">
        <f t="shared" si="1966"/>
        <v>0</v>
      </c>
      <c r="FS305" s="338">
        <f t="shared" si="1966"/>
        <v>0</v>
      </c>
      <c r="FT305" s="338">
        <f t="shared" si="1966"/>
        <v>0</v>
      </c>
      <c r="FU305" s="338">
        <f t="shared" si="1966"/>
        <v>0</v>
      </c>
      <c r="FV305" s="338">
        <f t="shared" si="1966"/>
        <v>0</v>
      </c>
      <c r="FW305" s="338">
        <f t="shared" si="1966"/>
        <v>0</v>
      </c>
      <c r="FX305" s="338">
        <f t="shared" si="1966"/>
        <v>0</v>
      </c>
      <c r="FY305" s="338">
        <f t="shared" si="1966"/>
        <v>0</v>
      </c>
      <c r="FZ305" s="338">
        <f t="shared" si="1966"/>
        <v>0</v>
      </c>
      <c r="GA305" s="338">
        <f t="shared" si="1966"/>
        <v>0</v>
      </c>
      <c r="GB305" s="339">
        <f t="shared" si="1966"/>
        <v>0</v>
      </c>
    </row>
    <row r="306" spans="1:331">
      <c r="A306" s="278">
        <f t="shared" si="1951"/>
        <v>7</v>
      </c>
      <c r="B306" s="334">
        <v>0.02</v>
      </c>
      <c r="C306" s="334">
        <f>INDEX('10 Yr Pro Forma'!$D$28:$M$28,1,'Rent Roll'!A306)</f>
        <v>0.03</v>
      </c>
      <c r="BK306" s="285" t="s">
        <v>268</v>
      </c>
      <c r="BL306" s="285"/>
      <c r="BM306" s="340">
        <f t="shared" ref="BM306" si="1967">MAX(0,IF(BM298=0,0,IF(BM$303&gt;=BM$301,BM298,BM298*(BM$303/BM$301))))</f>
        <v>0</v>
      </c>
      <c r="BN306" s="341">
        <f t="shared" ref="BN306:DY306" si="1968">MAX(0,IF(OR(BN298=0,BN303=0),0,IF(BN$303&gt;=BN$301,BN298,BN298*(BN$303/BN$301))))</f>
        <v>0</v>
      </c>
      <c r="BO306" s="341">
        <f t="shared" si="1968"/>
        <v>0</v>
      </c>
      <c r="BP306" s="341">
        <f t="shared" si="1968"/>
        <v>0</v>
      </c>
      <c r="BQ306" s="341">
        <f t="shared" si="1968"/>
        <v>0</v>
      </c>
      <c r="BR306" s="341">
        <f t="shared" si="1968"/>
        <v>0</v>
      </c>
      <c r="BS306" s="341">
        <f t="shared" si="1968"/>
        <v>0</v>
      </c>
      <c r="BT306" s="341">
        <f t="shared" si="1968"/>
        <v>0</v>
      </c>
      <c r="BU306" s="341">
        <f t="shared" si="1968"/>
        <v>0</v>
      </c>
      <c r="BV306" s="341">
        <f t="shared" si="1968"/>
        <v>0</v>
      </c>
      <c r="BW306" s="341">
        <f t="shared" si="1968"/>
        <v>0</v>
      </c>
      <c r="BX306" s="342">
        <f t="shared" si="1968"/>
        <v>0</v>
      </c>
      <c r="BY306" s="340">
        <f t="shared" si="1968"/>
        <v>0</v>
      </c>
      <c r="BZ306" s="341">
        <f t="shared" si="1968"/>
        <v>0</v>
      </c>
      <c r="CA306" s="341">
        <f t="shared" si="1968"/>
        <v>0</v>
      </c>
      <c r="CB306" s="341">
        <f t="shared" si="1968"/>
        <v>0</v>
      </c>
      <c r="CC306" s="341">
        <f t="shared" si="1968"/>
        <v>0</v>
      </c>
      <c r="CD306" s="341">
        <f t="shared" si="1968"/>
        <v>0</v>
      </c>
      <c r="CE306" s="341">
        <f t="shared" si="1968"/>
        <v>0</v>
      </c>
      <c r="CF306" s="341">
        <f t="shared" si="1968"/>
        <v>0</v>
      </c>
      <c r="CG306" s="341">
        <f t="shared" si="1968"/>
        <v>0</v>
      </c>
      <c r="CH306" s="341">
        <f t="shared" si="1968"/>
        <v>0</v>
      </c>
      <c r="CI306" s="341">
        <f t="shared" si="1968"/>
        <v>0</v>
      </c>
      <c r="CJ306" s="342">
        <f t="shared" si="1968"/>
        <v>0</v>
      </c>
      <c r="CK306" s="340">
        <f t="shared" si="1968"/>
        <v>0</v>
      </c>
      <c r="CL306" s="341">
        <f t="shared" si="1968"/>
        <v>0</v>
      </c>
      <c r="CM306" s="341">
        <f t="shared" si="1968"/>
        <v>0</v>
      </c>
      <c r="CN306" s="341">
        <f t="shared" si="1968"/>
        <v>0</v>
      </c>
      <c r="CO306" s="341">
        <f t="shared" si="1968"/>
        <v>0</v>
      </c>
      <c r="CP306" s="341">
        <f t="shared" si="1968"/>
        <v>0</v>
      </c>
      <c r="CQ306" s="341">
        <f t="shared" si="1968"/>
        <v>0</v>
      </c>
      <c r="CR306" s="341">
        <f t="shared" si="1968"/>
        <v>0</v>
      </c>
      <c r="CS306" s="341">
        <f t="shared" si="1968"/>
        <v>0</v>
      </c>
      <c r="CT306" s="341">
        <f t="shared" si="1968"/>
        <v>0</v>
      </c>
      <c r="CU306" s="341">
        <f t="shared" si="1968"/>
        <v>0</v>
      </c>
      <c r="CV306" s="342">
        <f t="shared" si="1968"/>
        <v>0</v>
      </c>
      <c r="CW306" s="341">
        <f t="shared" si="1968"/>
        <v>0</v>
      </c>
      <c r="CX306" s="341">
        <f t="shared" si="1968"/>
        <v>0</v>
      </c>
      <c r="CY306" s="341">
        <f t="shared" si="1968"/>
        <v>0</v>
      </c>
      <c r="CZ306" s="341">
        <f t="shared" si="1968"/>
        <v>0</v>
      </c>
      <c r="DA306" s="341">
        <f t="shared" si="1968"/>
        <v>0</v>
      </c>
      <c r="DB306" s="341">
        <f t="shared" si="1968"/>
        <v>0</v>
      </c>
      <c r="DC306" s="341">
        <f t="shared" si="1968"/>
        <v>0</v>
      </c>
      <c r="DD306" s="341">
        <f t="shared" si="1968"/>
        <v>0</v>
      </c>
      <c r="DE306" s="341">
        <f t="shared" si="1968"/>
        <v>0</v>
      </c>
      <c r="DF306" s="341">
        <f t="shared" si="1968"/>
        <v>0</v>
      </c>
      <c r="DG306" s="341">
        <f t="shared" si="1968"/>
        <v>0</v>
      </c>
      <c r="DH306" s="342">
        <f t="shared" si="1968"/>
        <v>0</v>
      </c>
      <c r="DI306" s="341">
        <f t="shared" si="1968"/>
        <v>0</v>
      </c>
      <c r="DJ306" s="341">
        <f t="shared" si="1968"/>
        <v>0</v>
      </c>
      <c r="DK306" s="341">
        <f t="shared" si="1968"/>
        <v>0</v>
      </c>
      <c r="DL306" s="341">
        <f t="shared" si="1968"/>
        <v>0</v>
      </c>
      <c r="DM306" s="341">
        <f t="shared" si="1968"/>
        <v>0</v>
      </c>
      <c r="DN306" s="341">
        <f t="shared" si="1968"/>
        <v>0</v>
      </c>
      <c r="DO306" s="341">
        <f t="shared" si="1968"/>
        <v>0</v>
      </c>
      <c r="DP306" s="341">
        <f t="shared" si="1968"/>
        <v>0</v>
      </c>
      <c r="DQ306" s="341">
        <f t="shared" si="1968"/>
        <v>0</v>
      </c>
      <c r="DR306" s="341">
        <f t="shared" si="1968"/>
        <v>0</v>
      </c>
      <c r="DS306" s="341">
        <f t="shared" si="1968"/>
        <v>0</v>
      </c>
      <c r="DT306" s="342">
        <f t="shared" si="1968"/>
        <v>0</v>
      </c>
      <c r="DU306" s="340">
        <f t="shared" si="1968"/>
        <v>0</v>
      </c>
      <c r="DV306" s="341">
        <f t="shared" si="1968"/>
        <v>0</v>
      </c>
      <c r="DW306" s="341">
        <f t="shared" si="1968"/>
        <v>0</v>
      </c>
      <c r="DX306" s="341">
        <f t="shared" si="1968"/>
        <v>0</v>
      </c>
      <c r="DY306" s="341">
        <f t="shared" si="1968"/>
        <v>0</v>
      </c>
      <c r="DZ306" s="341">
        <f t="shared" ref="DZ306:GB306" si="1969">MAX(0,IF(OR(DZ298=0,DZ303=0),0,IF(DZ$303&gt;=DZ$301,DZ298,DZ298*(DZ$303/DZ$301))))</f>
        <v>0</v>
      </c>
      <c r="EA306" s="341">
        <f t="shared" si="1969"/>
        <v>0</v>
      </c>
      <c r="EB306" s="341">
        <f t="shared" si="1969"/>
        <v>0</v>
      </c>
      <c r="EC306" s="341">
        <f t="shared" si="1969"/>
        <v>0</v>
      </c>
      <c r="ED306" s="341">
        <f t="shared" si="1969"/>
        <v>0</v>
      </c>
      <c r="EE306" s="341">
        <f t="shared" si="1969"/>
        <v>0</v>
      </c>
      <c r="EF306" s="342">
        <f t="shared" si="1969"/>
        <v>0</v>
      </c>
      <c r="EG306" s="340">
        <f t="shared" si="1969"/>
        <v>0</v>
      </c>
      <c r="EH306" s="341">
        <f t="shared" si="1969"/>
        <v>0</v>
      </c>
      <c r="EI306" s="341">
        <f t="shared" si="1969"/>
        <v>0</v>
      </c>
      <c r="EJ306" s="341">
        <f t="shared" si="1969"/>
        <v>0</v>
      </c>
      <c r="EK306" s="341">
        <f t="shared" si="1969"/>
        <v>0</v>
      </c>
      <c r="EL306" s="341">
        <f t="shared" si="1969"/>
        <v>0</v>
      </c>
      <c r="EM306" s="341">
        <f t="shared" si="1969"/>
        <v>0</v>
      </c>
      <c r="EN306" s="341">
        <f t="shared" si="1969"/>
        <v>0</v>
      </c>
      <c r="EO306" s="341">
        <f t="shared" si="1969"/>
        <v>0</v>
      </c>
      <c r="EP306" s="341">
        <f t="shared" si="1969"/>
        <v>0</v>
      </c>
      <c r="EQ306" s="341">
        <f t="shared" si="1969"/>
        <v>0</v>
      </c>
      <c r="ER306" s="342">
        <f t="shared" si="1969"/>
        <v>0</v>
      </c>
      <c r="ES306" s="340">
        <f t="shared" si="1969"/>
        <v>0</v>
      </c>
      <c r="ET306" s="341">
        <f t="shared" si="1969"/>
        <v>0</v>
      </c>
      <c r="EU306" s="341">
        <f t="shared" si="1969"/>
        <v>0</v>
      </c>
      <c r="EV306" s="341">
        <f t="shared" si="1969"/>
        <v>0</v>
      </c>
      <c r="EW306" s="341">
        <f t="shared" si="1969"/>
        <v>0</v>
      </c>
      <c r="EX306" s="341">
        <f t="shared" si="1969"/>
        <v>0</v>
      </c>
      <c r="EY306" s="341">
        <f t="shared" si="1969"/>
        <v>0</v>
      </c>
      <c r="EZ306" s="341">
        <f t="shared" si="1969"/>
        <v>0</v>
      </c>
      <c r="FA306" s="341">
        <f t="shared" si="1969"/>
        <v>0</v>
      </c>
      <c r="FB306" s="341">
        <f t="shared" si="1969"/>
        <v>0</v>
      </c>
      <c r="FC306" s="341">
        <f t="shared" si="1969"/>
        <v>0</v>
      </c>
      <c r="FD306" s="342">
        <f t="shared" si="1969"/>
        <v>0</v>
      </c>
      <c r="FE306" s="341">
        <f t="shared" si="1969"/>
        <v>0</v>
      </c>
      <c r="FF306" s="341">
        <f t="shared" si="1969"/>
        <v>0</v>
      </c>
      <c r="FG306" s="341">
        <f t="shared" si="1969"/>
        <v>0</v>
      </c>
      <c r="FH306" s="341">
        <f t="shared" si="1969"/>
        <v>0</v>
      </c>
      <c r="FI306" s="341">
        <f t="shared" si="1969"/>
        <v>0</v>
      </c>
      <c r="FJ306" s="341">
        <f t="shared" si="1969"/>
        <v>0</v>
      </c>
      <c r="FK306" s="341">
        <f t="shared" si="1969"/>
        <v>0</v>
      </c>
      <c r="FL306" s="341">
        <f t="shared" si="1969"/>
        <v>0</v>
      </c>
      <c r="FM306" s="341">
        <f t="shared" si="1969"/>
        <v>0</v>
      </c>
      <c r="FN306" s="341">
        <f t="shared" si="1969"/>
        <v>0</v>
      </c>
      <c r="FO306" s="341">
        <f t="shared" si="1969"/>
        <v>0</v>
      </c>
      <c r="FP306" s="342">
        <f t="shared" si="1969"/>
        <v>0</v>
      </c>
      <c r="FQ306" s="341">
        <f t="shared" si="1969"/>
        <v>0</v>
      </c>
      <c r="FR306" s="341">
        <f t="shared" si="1969"/>
        <v>0</v>
      </c>
      <c r="FS306" s="341">
        <f t="shared" si="1969"/>
        <v>0</v>
      </c>
      <c r="FT306" s="341">
        <f t="shared" si="1969"/>
        <v>0</v>
      </c>
      <c r="FU306" s="341">
        <f t="shared" si="1969"/>
        <v>0</v>
      </c>
      <c r="FV306" s="341">
        <f t="shared" si="1969"/>
        <v>0</v>
      </c>
      <c r="FW306" s="341">
        <f t="shared" si="1969"/>
        <v>0</v>
      </c>
      <c r="FX306" s="341">
        <f t="shared" si="1969"/>
        <v>0</v>
      </c>
      <c r="FY306" s="341">
        <f t="shared" si="1969"/>
        <v>0</v>
      </c>
      <c r="FZ306" s="341">
        <f t="shared" si="1969"/>
        <v>0</v>
      </c>
      <c r="GA306" s="341">
        <f t="shared" si="1969"/>
        <v>0</v>
      </c>
      <c r="GB306" s="342">
        <f t="shared" si="1969"/>
        <v>0</v>
      </c>
    </row>
    <row r="307" spans="1:331">
      <c r="A307" s="278">
        <f t="shared" si="1951"/>
        <v>8</v>
      </c>
      <c r="B307" s="334">
        <v>0.02</v>
      </c>
      <c r="C307" s="334">
        <f>INDEX('10 Yr Pro Forma'!$D$28:$M$28,1,'Rent Roll'!A307)</f>
        <v>0.03</v>
      </c>
      <c r="BM307" s="315"/>
      <c r="BX307" s="316"/>
      <c r="BY307" s="315"/>
      <c r="CJ307" s="316"/>
      <c r="CK307" s="315"/>
      <c r="CV307" s="316"/>
      <c r="DH307" s="316"/>
      <c r="DT307" s="316"/>
      <c r="DU307" s="315"/>
      <c r="EF307" s="316"/>
      <c r="EG307" s="315"/>
      <c r="ER307" s="316"/>
      <c r="ES307" s="315"/>
      <c r="FD307" s="316"/>
      <c r="FP307" s="316"/>
      <c r="GB307" s="316"/>
    </row>
    <row r="308" spans="1:331">
      <c r="A308" s="278">
        <f t="shared" si="1951"/>
        <v>9</v>
      </c>
      <c r="B308" s="334">
        <v>0.02</v>
      </c>
      <c r="C308" s="334">
        <f>INDEX('10 Yr Pro Forma'!$D$28:$M$28,1,'Rent Roll'!A308)</f>
        <v>0.03</v>
      </c>
      <c r="BM308" s="343"/>
      <c r="BN308" s="344"/>
      <c r="BO308" s="344"/>
      <c r="BP308" s="344"/>
      <c r="BQ308" s="344"/>
      <c r="BR308" s="344"/>
      <c r="BS308" s="344"/>
      <c r="BT308" s="344"/>
      <c r="BU308" s="344"/>
      <c r="BV308" s="344"/>
      <c r="BW308" s="344" t="s">
        <v>572</v>
      </c>
      <c r="BX308" s="228">
        <f>SUM(BM292:BX292)</f>
        <v>0</v>
      </c>
      <c r="BY308" s="336">
        <f t="shared" ref="BY308:EJ308" si="1970">SUM(BN292:BY292)</f>
        <v>0</v>
      </c>
      <c r="BZ308" s="145">
        <f t="shared" si="1970"/>
        <v>0</v>
      </c>
      <c r="CA308" s="145">
        <f t="shared" si="1970"/>
        <v>0</v>
      </c>
      <c r="CB308" s="145">
        <f t="shared" si="1970"/>
        <v>0</v>
      </c>
      <c r="CC308" s="145">
        <f t="shared" si="1970"/>
        <v>0</v>
      </c>
      <c r="CD308" s="145">
        <f t="shared" si="1970"/>
        <v>0</v>
      </c>
      <c r="CE308" s="145">
        <f t="shared" si="1970"/>
        <v>0</v>
      </c>
      <c r="CF308" s="145">
        <f t="shared" si="1970"/>
        <v>0</v>
      </c>
      <c r="CG308" s="145">
        <f t="shared" si="1970"/>
        <v>0</v>
      </c>
      <c r="CH308" s="145">
        <f t="shared" si="1970"/>
        <v>0</v>
      </c>
      <c r="CI308" s="145">
        <f t="shared" si="1970"/>
        <v>0</v>
      </c>
      <c r="CJ308" s="228">
        <f t="shared" si="1970"/>
        <v>0</v>
      </c>
      <c r="CK308" s="336">
        <f t="shared" si="1970"/>
        <v>0</v>
      </c>
      <c r="CL308" s="145">
        <f t="shared" si="1970"/>
        <v>0</v>
      </c>
      <c r="CM308" s="145">
        <f t="shared" si="1970"/>
        <v>0</v>
      </c>
      <c r="CN308" s="145">
        <f t="shared" si="1970"/>
        <v>0</v>
      </c>
      <c r="CO308" s="145">
        <f t="shared" si="1970"/>
        <v>0</v>
      </c>
      <c r="CP308" s="145">
        <f t="shared" si="1970"/>
        <v>0</v>
      </c>
      <c r="CQ308" s="145">
        <f t="shared" si="1970"/>
        <v>0</v>
      </c>
      <c r="CR308" s="145">
        <f t="shared" si="1970"/>
        <v>0</v>
      </c>
      <c r="CS308" s="145">
        <f t="shared" si="1970"/>
        <v>0</v>
      </c>
      <c r="CT308" s="145">
        <f t="shared" si="1970"/>
        <v>0</v>
      </c>
      <c r="CU308" s="145">
        <f t="shared" si="1970"/>
        <v>0</v>
      </c>
      <c r="CV308" s="228">
        <f t="shared" si="1970"/>
        <v>0</v>
      </c>
      <c r="CW308" s="145">
        <f t="shared" si="1970"/>
        <v>0</v>
      </c>
      <c r="CX308" s="145">
        <f t="shared" si="1970"/>
        <v>0</v>
      </c>
      <c r="CY308" s="145">
        <f t="shared" si="1970"/>
        <v>0</v>
      </c>
      <c r="CZ308" s="145">
        <f t="shared" si="1970"/>
        <v>0</v>
      </c>
      <c r="DA308" s="145">
        <f t="shared" si="1970"/>
        <v>0</v>
      </c>
      <c r="DB308" s="145">
        <f t="shared" si="1970"/>
        <v>0</v>
      </c>
      <c r="DC308" s="145">
        <f t="shared" si="1970"/>
        <v>0</v>
      </c>
      <c r="DD308" s="145">
        <f t="shared" si="1970"/>
        <v>0</v>
      </c>
      <c r="DE308" s="145">
        <f t="shared" si="1970"/>
        <v>0</v>
      </c>
      <c r="DF308" s="145">
        <f t="shared" si="1970"/>
        <v>0</v>
      </c>
      <c r="DG308" s="145">
        <f t="shared" si="1970"/>
        <v>0</v>
      </c>
      <c r="DH308" s="228">
        <f t="shared" si="1970"/>
        <v>0</v>
      </c>
      <c r="DI308" s="145">
        <f t="shared" si="1970"/>
        <v>0</v>
      </c>
      <c r="DJ308" s="145">
        <f t="shared" si="1970"/>
        <v>0</v>
      </c>
      <c r="DK308" s="145">
        <f t="shared" si="1970"/>
        <v>0</v>
      </c>
      <c r="DL308" s="145">
        <f t="shared" si="1970"/>
        <v>0</v>
      </c>
      <c r="DM308" s="145">
        <f t="shared" si="1970"/>
        <v>0</v>
      </c>
      <c r="DN308" s="145">
        <f t="shared" si="1970"/>
        <v>0</v>
      </c>
      <c r="DO308" s="145">
        <f t="shared" si="1970"/>
        <v>0</v>
      </c>
      <c r="DP308" s="145">
        <f t="shared" si="1970"/>
        <v>0</v>
      </c>
      <c r="DQ308" s="145">
        <f t="shared" si="1970"/>
        <v>0</v>
      </c>
      <c r="DR308" s="145">
        <f t="shared" si="1970"/>
        <v>0</v>
      </c>
      <c r="DS308" s="145">
        <f t="shared" si="1970"/>
        <v>0</v>
      </c>
      <c r="DT308" s="228">
        <f t="shared" si="1970"/>
        <v>0</v>
      </c>
      <c r="DU308" s="336">
        <f t="shared" si="1970"/>
        <v>0</v>
      </c>
      <c r="DV308" s="145">
        <f t="shared" si="1970"/>
        <v>0</v>
      </c>
      <c r="DW308" s="145">
        <f t="shared" si="1970"/>
        <v>0</v>
      </c>
      <c r="DX308" s="145">
        <f t="shared" si="1970"/>
        <v>0</v>
      </c>
      <c r="DY308" s="145">
        <f t="shared" si="1970"/>
        <v>0</v>
      </c>
      <c r="DZ308" s="145">
        <f t="shared" si="1970"/>
        <v>0</v>
      </c>
      <c r="EA308" s="145">
        <f t="shared" si="1970"/>
        <v>0</v>
      </c>
      <c r="EB308" s="145">
        <f t="shared" si="1970"/>
        <v>0</v>
      </c>
      <c r="EC308" s="145">
        <f t="shared" si="1970"/>
        <v>0</v>
      </c>
      <c r="ED308" s="145">
        <f t="shared" si="1970"/>
        <v>0</v>
      </c>
      <c r="EE308" s="145">
        <f t="shared" si="1970"/>
        <v>0</v>
      </c>
      <c r="EF308" s="228">
        <f t="shared" si="1970"/>
        <v>0</v>
      </c>
      <c r="EG308" s="336">
        <f t="shared" si="1970"/>
        <v>0</v>
      </c>
      <c r="EH308" s="145">
        <f t="shared" si="1970"/>
        <v>0</v>
      </c>
      <c r="EI308" s="145">
        <f t="shared" si="1970"/>
        <v>0</v>
      </c>
      <c r="EJ308" s="145">
        <f t="shared" si="1970"/>
        <v>0</v>
      </c>
      <c r="EK308" s="145">
        <f t="shared" ref="EK308:GB308" si="1971">SUM(DZ292:EK292)</f>
        <v>0</v>
      </c>
      <c r="EL308" s="145">
        <f t="shared" si="1971"/>
        <v>0</v>
      </c>
      <c r="EM308" s="145">
        <f t="shared" si="1971"/>
        <v>0</v>
      </c>
      <c r="EN308" s="145">
        <f t="shared" si="1971"/>
        <v>0</v>
      </c>
      <c r="EO308" s="145">
        <f t="shared" si="1971"/>
        <v>0</v>
      </c>
      <c r="EP308" s="145">
        <f t="shared" si="1971"/>
        <v>0</v>
      </c>
      <c r="EQ308" s="145">
        <f t="shared" si="1971"/>
        <v>0</v>
      </c>
      <c r="ER308" s="228">
        <f t="shared" si="1971"/>
        <v>0</v>
      </c>
      <c r="ES308" s="336">
        <f t="shared" si="1971"/>
        <v>0</v>
      </c>
      <c r="ET308" s="145">
        <f t="shared" si="1971"/>
        <v>0</v>
      </c>
      <c r="EU308" s="145">
        <f t="shared" si="1971"/>
        <v>0</v>
      </c>
      <c r="EV308" s="145">
        <f t="shared" si="1971"/>
        <v>0</v>
      </c>
      <c r="EW308" s="145">
        <f t="shared" si="1971"/>
        <v>0</v>
      </c>
      <c r="EX308" s="145">
        <f t="shared" si="1971"/>
        <v>0</v>
      </c>
      <c r="EY308" s="145">
        <f t="shared" si="1971"/>
        <v>0</v>
      </c>
      <c r="EZ308" s="145">
        <f t="shared" si="1971"/>
        <v>0</v>
      </c>
      <c r="FA308" s="145">
        <f t="shared" si="1971"/>
        <v>0</v>
      </c>
      <c r="FB308" s="145">
        <f t="shared" si="1971"/>
        <v>0</v>
      </c>
      <c r="FC308" s="145">
        <f t="shared" si="1971"/>
        <v>0</v>
      </c>
      <c r="FD308" s="228">
        <f t="shared" si="1971"/>
        <v>0</v>
      </c>
      <c r="FE308" s="145">
        <f t="shared" si="1971"/>
        <v>0</v>
      </c>
      <c r="FF308" s="145">
        <f t="shared" si="1971"/>
        <v>0</v>
      </c>
      <c r="FG308" s="145">
        <f t="shared" si="1971"/>
        <v>0</v>
      </c>
      <c r="FH308" s="145">
        <f t="shared" si="1971"/>
        <v>0</v>
      </c>
      <c r="FI308" s="145">
        <f t="shared" si="1971"/>
        <v>0</v>
      </c>
      <c r="FJ308" s="145">
        <f t="shared" si="1971"/>
        <v>0</v>
      </c>
      <c r="FK308" s="145">
        <f t="shared" si="1971"/>
        <v>0</v>
      </c>
      <c r="FL308" s="145">
        <f t="shared" si="1971"/>
        <v>0</v>
      </c>
      <c r="FM308" s="145">
        <f t="shared" si="1971"/>
        <v>0</v>
      </c>
      <c r="FN308" s="145">
        <f t="shared" si="1971"/>
        <v>0</v>
      </c>
      <c r="FO308" s="145">
        <f t="shared" si="1971"/>
        <v>0</v>
      </c>
      <c r="FP308" s="228">
        <f t="shared" si="1971"/>
        <v>0</v>
      </c>
      <c r="FQ308" s="145">
        <f t="shared" si="1971"/>
        <v>0</v>
      </c>
      <c r="FR308" s="145">
        <f t="shared" si="1971"/>
        <v>0</v>
      </c>
      <c r="FS308" s="145">
        <f t="shared" si="1971"/>
        <v>0</v>
      </c>
      <c r="FT308" s="145">
        <f t="shared" si="1971"/>
        <v>0</v>
      </c>
      <c r="FU308" s="145">
        <f t="shared" si="1971"/>
        <v>0</v>
      </c>
      <c r="FV308" s="145">
        <f t="shared" si="1971"/>
        <v>0</v>
      </c>
      <c r="FW308" s="145">
        <f t="shared" si="1971"/>
        <v>0</v>
      </c>
      <c r="FX308" s="145">
        <f t="shared" si="1971"/>
        <v>0</v>
      </c>
      <c r="FY308" s="145">
        <f t="shared" si="1971"/>
        <v>0</v>
      </c>
      <c r="FZ308" s="145">
        <f t="shared" si="1971"/>
        <v>0</v>
      </c>
      <c r="GA308" s="145">
        <f t="shared" si="1971"/>
        <v>0</v>
      </c>
      <c r="GB308" s="228">
        <f t="shared" si="1971"/>
        <v>0</v>
      </c>
      <c r="HN308" s="270" t="s">
        <v>573</v>
      </c>
      <c r="HO308" s="329">
        <f>SUM(HD292:HO292)</f>
        <v>0</v>
      </c>
      <c r="HP308" s="329">
        <f t="shared" ref="HP308:KA308" si="1972">SUM(HE292:HP292)</f>
        <v>0</v>
      </c>
      <c r="HQ308" s="329">
        <f t="shared" si="1972"/>
        <v>0</v>
      </c>
      <c r="HR308" s="329">
        <f t="shared" si="1972"/>
        <v>0</v>
      </c>
      <c r="HS308" s="329">
        <f t="shared" si="1972"/>
        <v>0</v>
      </c>
      <c r="HT308" s="329">
        <f t="shared" si="1972"/>
        <v>0</v>
      </c>
      <c r="HU308" s="329">
        <f t="shared" si="1972"/>
        <v>0</v>
      </c>
      <c r="HV308" s="329">
        <f t="shared" si="1972"/>
        <v>0</v>
      </c>
      <c r="HW308" s="329">
        <f t="shared" si="1972"/>
        <v>0</v>
      </c>
      <c r="HX308" s="329">
        <f t="shared" si="1972"/>
        <v>0</v>
      </c>
      <c r="HY308" s="329">
        <f t="shared" si="1972"/>
        <v>0</v>
      </c>
      <c r="HZ308" s="329">
        <f t="shared" si="1972"/>
        <v>0</v>
      </c>
      <c r="IA308" s="329">
        <f t="shared" si="1972"/>
        <v>0</v>
      </c>
      <c r="IB308" s="329">
        <f t="shared" si="1972"/>
        <v>0</v>
      </c>
      <c r="IC308" s="329">
        <f t="shared" si="1972"/>
        <v>0</v>
      </c>
      <c r="ID308" s="329">
        <f t="shared" si="1972"/>
        <v>0</v>
      </c>
      <c r="IE308" s="329">
        <f t="shared" si="1972"/>
        <v>0</v>
      </c>
      <c r="IF308" s="329">
        <f t="shared" si="1972"/>
        <v>0</v>
      </c>
      <c r="IG308" s="329">
        <f t="shared" si="1972"/>
        <v>0</v>
      </c>
      <c r="IH308" s="329">
        <f t="shared" si="1972"/>
        <v>0</v>
      </c>
      <c r="II308" s="329">
        <f t="shared" si="1972"/>
        <v>0</v>
      </c>
      <c r="IJ308" s="329">
        <f t="shared" si="1972"/>
        <v>0</v>
      </c>
      <c r="IK308" s="329">
        <f t="shared" si="1972"/>
        <v>0</v>
      </c>
      <c r="IL308" s="329">
        <f t="shared" si="1972"/>
        <v>0</v>
      </c>
      <c r="IM308" s="329">
        <f t="shared" si="1972"/>
        <v>0</v>
      </c>
      <c r="IN308" s="329">
        <f t="shared" si="1972"/>
        <v>0</v>
      </c>
      <c r="IO308" s="329">
        <f t="shared" si="1972"/>
        <v>0</v>
      </c>
      <c r="IP308" s="329">
        <f t="shared" si="1972"/>
        <v>0</v>
      </c>
      <c r="IQ308" s="329">
        <f t="shared" si="1972"/>
        <v>0</v>
      </c>
      <c r="IR308" s="329">
        <f t="shared" si="1972"/>
        <v>0</v>
      </c>
      <c r="IS308" s="329">
        <f t="shared" si="1972"/>
        <v>0</v>
      </c>
      <c r="IT308" s="329">
        <f t="shared" si="1972"/>
        <v>0</v>
      </c>
      <c r="IU308" s="329">
        <f t="shared" si="1972"/>
        <v>0</v>
      </c>
      <c r="IV308" s="329">
        <f t="shared" si="1972"/>
        <v>0</v>
      </c>
      <c r="IW308" s="329">
        <f t="shared" si="1972"/>
        <v>0</v>
      </c>
      <c r="IX308" s="329">
        <f t="shared" si="1972"/>
        <v>0</v>
      </c>
      <c r="IY308" s="329">
        <f t="shared" si="1972"/>
        <v>0</v>
      </c>
      <c r="IZ308" s="329">
        <f t="shared" si="1972"/>
        <v>0</v>
      </c>
      <c r="JA308" s="329">
        <f t="shared" si="1972"/>
        <v>0</v>
      </c>
      <c r="JB308" s="329">
        <f t="shared" si="1972"/>
        <v>0</v>
      </c>
      <c r="JC308" s="329">
        <f t="shared" si="1972"/>
        <v>0</v>
      </c>
      <c r="JD308" s="329">
        <f t="shared" si="1972"/>
        <v>0</v>
      </c>
      <c r="JE308" s="329">
        <f t="shared" si="1972"/>
        <v>0</v>
      </c>
      <c r="JF308" s="329">
        <f t="shared" si="1972"/>
        <v>0</v>
      </c>
      <c r="JG308" s="329">
        <f t="shared" si="1972"/>
        <v>0</v>
      </c>
      <c r="JH308" s="329">
        <f t="shared" si="1972"/>
        <v>0</v>
      </c>
      <c r="JI308" s="329">
        <f t="shared" si="1972"/>
        <v>0</v>
      </c>
      <c r="JJ308" s="329">
        <f t="shared" si="1972"/>
        <v>0</v>
      </c>
      <c r="JK308" s="329">
        <f t="shared" si="1972"/>
        <v>0</v>
      </c>
      <c r="JL308" s="329">
        <f t="shared" si="1972"/>
        <v>0</v>
      </c>
      <c r="JM308" s="329">
        <f t="shared" si="1972"/>
        <v>0</v>
      </c>
      <c r="JN308" s="329">
        <f t="shared" si="1972"/>
        <v>0</v>
      </c>
      <c r="JO308" s="329">
        <f t="shared" si="1972"/>
        <v>0</v>
      </c>
      <c r="JP308" s="329">
        <f t="shared" si="1972"/>
        <v>0</v>
      </c>
      <c r="JQ308" s="329">
        <f t="shared" si="1972"/>
        <v>0</v>
      </c>
      <c r="JR308" s="329">
        <f t="shared" si="1972"/>
        <v>0</v>
      </c>
      <c r="JS308" s="329">
        <f t="shared" si="1972"/>
        <v>0</v>
      </c>
      <c r="JT308" s="329">
        <f t="shared" si="1972"/>
        <v>0</v>
      </c>
      <c r="JU308" s="329">
        <f t="shared" si="1972"/>
        <v>0</v>
      </c>
      <c r="JV308" s="329">
        <f t="shared" si="1972"/>
        <v>0</v>
      </c>
      <c r="JW308" s="329">
        <f t="shared" si="1972"/>
        <v>0</v>
      </c>
      <c r="JX308" s="329">
        <f t="shared" si="1972"/>
        <v>0</v>
      </c>
      <c r="JY308" s="329">
        <f t="shared" si="1972"/>
        <v>0</v>
      </c>
      <c r="JZ308" s="329">
        <f t="shared" si="1972"/>
        <v>0</v>
      </c>
      <c r="KA308" s="329">
        <f t="shared" si="1972"/>
        <v>0</v>
      </c>
      <c r="KB308" s="329">
        <f t="shared" ref="KB308:LS308" si="1973">SUM(JQ292:KB292)</f>
        <v>0</v>
      </c>
      <c r="KC308" s="329">
        <f t="shared" si="1973"/>
        <v>0</v>
      </c>
      <c r="KD308" s="329">
        <f t="shared" si="1973"/>
        <v>0</v>
      </c>
      <c r="KE308" s="329">
        <f t="shared" si="1973"/>
        <v>0</v>
      </c>
      <c r="KF308" s="329">
        <f t="shared" si="1973"/>
        <v>0</v>
      </c>
      <c r="KG308" s="329">
        <f t="shared" si="1973"/>
        <v>0</v>
      </c>
      <c r="KH308" s="329">
        <f t="shared" si="1973"/>
        <v>0</v>
      </c>
      <c r="KI308" s="329">
        <f t="shared" si="1973"/>
        <v>0</v>
      </c>
      <c r="KJ308" s="329">
        <f t="shared" si="1973"/>
        <v>0</v>
      </c>
      <c r="KK308" s="329">
        <f t="shared" si="1973"/>
        <v>0</v>
      </c>
      <c r="KL308" s="329">
        <f t="shared" si="1973"/>
        <v>0</v>
      </c>
      <c r="KM308" s="329">
        <f t="shared" si="1973"/>
        <v>0</v>
      </c>
      <c r="KN308" s="329">
        <f t="shared" si="1973"/>
        <v>0</v>
      </c>
      <c r="KO308" s="329">
        <f t="shared" si="1973"/>
        <v>0</v>
      </c>
      <c r="KP308" s="329">
        <f t="shared" si="1973"/>
        <v>0</v>
      </c>
      <c r="KQ308" s="329">
        <f t="shared" si="1973"/>
        <v>0</v>
      </c>
      <c r="KR308" s="329">
        <f t="shared" si="1973"/>
        <v>0</v>
      </c>
      <c r="KS308" s="329">
        <f t="shared" si="1973"/>
        <v>0</v>
      </c>
      <c r="KT308" s="329">
        <f t="shared" si="1973"/>
        <v>0</v>
      </c>
      <c r="KU308" s="329">
        <f t="shared" si="1973"/>
        <v>0</v>
      </c>
      <c r="KV308" s="329">
        <f t="shared" si="1973"/>
        <v>0</v>
      </c>
      <c r="KW308" s="329">
        <f t="shared" si="1973"/>
        <v>0</v>
      </c>
      <c r="KX308" s="329">
        <f t="shared" si="1973"/>
        <v>0</v>
      </c>
      <c r="KY308" s="329">
        <f t="shared" si="1973"/>
        <v>0</v>
      </c>
      <c r="KZ308" s="329">
        <f t="shared" si="1973"/>
        <v>0</v>
      </c>
      <c r="LA308" s="329">
        <f t="shared" si="1973"/>
        <v>0</v>
      </c>
      <c r="LB308" s="329">
        <f t="shared" si="1973"/>
        <v>0</v>
      </c>
      <c r="LC308" s="329">
        <f t="shared" si="1973"/>
        <v>0</v>
      </c>
      <c r="LD308" s="329">
        <f t="shared" si="1973"/>
        <v>0</v>
      </c>
      <c r="LE308" s="329">
        <f t="shared" si="1973"/>
        <v>0</v>
      </c>
      <c r="LF308" s="329">
        <f t="shared" si="1973"/>
        <v>0</v>
      </c>
      <c r="LG308" s="329">
        <f t="shared" si="1973"/>
        <v>0</v>
      </c>
      <c r="LH308" s="329">
        <f t="shared" si="1973"/>
        <v>0</v>
      </c>
      <c r="LI308" s="329">
        <f t="shared" si="1973"/>
        <v>0</v>
      </c>
      <c r="LJ308" s="329">
        <f t="shared" si="1973"/>
        <v>0</v>
      </c>
      <c r="LK308" s="329">
        <f t="shared" si="1973"/>
        <v>0</v>
      </c>
      <c r="LL308" s="329">
        <f t="shared" si="1973"/>
        <v>0</v>
      </c>
      <c r="LM308" s="329">
        <f t="shared" si="1973"/>
        <v>0</v>
      </c>
      <c r="LN308" s="329">
        <f t="shared" si="1973"/>
        <v>0</v>
      </c>
      <c r="LO308" s="329">
        <f t="shared" si="1973"/>
        <v>0</v>
      </c>
      <c r="LP308" s="329">
        <f t="shared" si="1973"/>
        <v>0</v>
      </c>
      <c r="LQ308" s="329">
        <f t="shared" si="1973"/>
        <v>0</v>
      </c>
      <c r="LR308" s="329">
        <f t="shared" si="1973"/>
        <v>0</v>
      </c>
      <c r="LS308" s="329">
        <f t="shared" si="1973"/>
        <v>0</v>
      </c>
    </row>
    <row r="309" spans="1:331">
      <c r="A309" s="278">
        <f t="shared" si="1951"/>
        <v>10</v>
      </c>
      <c r="B309" s="334">
        <v>0.02</v>
      </c>
      <c r="C309" s="334">
        <f>INDEX('10 Yr Pro Forma'!$D$28:$M$28,1,'Rent Roll'!A309)</f>
        <v>0.03</v>
      </c>
    </row>
    <row r="310" spans="1:331" ht="15" thickBot="1">
      <c r="A310" s="345">
        <f t="shared" si="1951"/>
        <v>11</v>
      </c>
      <c r="B310" s="346">
        <v>0.02</v>
      </c>
      <c r="C310" s="346">
        <f>+C309</f>
        <v>0.03</v>
      </c>
      <c r="BK310" s="270" t="s">
        <v>88</v>
      </c>
    </row>
    <row r="311" spans="1:331">
      <c r="BK311" s="270">
        <v>1</v>
      </c>
      <c r="BM311" s="328">
        <f t="shared" ref="BM311:BM320" si="1974">SUMIF($BM$11:$GB$11,BK311,$BM$294:$GB$294)</f>
        <v>0</v>
      </c>
    </row>
    <row r="312" spans="1:331">
      <c r="A312" s="279" t="s">
        <v>57</v>
      </c>
      <c r="B312" s="347">
        <v>0.6</v>
      </c>
      <c r="BK312" s="270">
        <f>+BK311+1</f>
        <v>2</v>
      </c>
      <c r="BM312" s="328">
        <f t="shared" si="1974"/>
        <v>0</v>
      </c>
    </row>
    <row r="313" spans="1:331">
      <c r="BK313" s="270">
        <f t="shared" ref="BK313:BK320" si="1975">+BK312+1</f>
        <v>3</v>
      </c>
      <c r="BM313" s="328">
        <f t="shared" si="1974"/>
        <v>0</v>
      </c>
    </row>
    <row r="314" spans="1:331">
      <c r="B314" s="347"/>
      <c r="BK314" s="270">
        <f t="shared" si="1975"/>
        <v>4</v>
      </c>
      <c r="BM314" s="328">
        <f t="shared" si="1974"/>
        <v>0</v>
      </c>
    </row>
    <row r="315" spans="1:331">
      <c r="A315" s="279">
        <f>'Property Detail - Comm'!O3</f>
        <v>0</v>
      </c>
      <c r="B315" s="279" t="s">
        <v>490</v>
      </c>
      <c r="C315" s="279" t="s">
        <v>491</v>
      </c>
      <c r="D315" s="271" t="s">
        <v>492</v>
      </c>
      <c r="E315" s="271" t="s">
        <v>493</v>
      </c>
      <c r="F315" s="271" t="s">
        <v>494</v>
      </c>
      <c r="G315" s="279" t="s">
        <v>67</v>
      </c>
      <c r="H315" s="279" t="s">
        <v>68</v>
      </c>
      <c r="I315" s="271"/>
      <c r="J315" s="271"/>
      <c r="BK315" s="270">
        <f t="shared" si="1975"/>
        <v>5</v>
      </c>
      <c r="BM315" s="328">
        <f t="shared" si="1974"/>
        <v>0</v>
      </c>
    </row>
    <row r="316" spans="1:331">
      <c r="A316" s="279" t="s">
        <v>69</v>
      </c>
      <c r="B316" s="279" t="s">
        <v>74</v>
      </c>
      <c r="C316" s="279" t="s">
        <v>75</v>
      </c>
      <c r="D316" s="279" t="s">
        <v>74</v>
      </c>
      <c r="E316" s="271" t="s">
        <v>46</v>
      </c>
      <c r="F316" s="279" t="s">
        <v>74</v>
      </c>
      <c r="G316" s="271" t="s">
        <v>46</v>
      </c>
      <c r="H316" s="271" t="s">
        <v>46</v>
      </c>
      <c r="I316" s="271" t="str">
        <f t="shared" ref="I316" si="1976">IFERROR(INDEX($B$316:$H$325,J316,MATCH($A$315,$B$315:$H$315,0)),"")</f>
        <v/>
      </c>
      <c r="J316" s="271">
        <v>1</v>
      </c>
      <c r="P316" s="273" t="s">
        <v>74</v>
      </c>
      <c r="Q316" s="273" t="s">
        <v>496</v>
      </c>
      <c r="BK316" s="270">
        <f t="shared" si="1975"/>
        <v>6</v>
      </c>
      <c r="BM316" s="328">
        <f t="shared" si="1974"/>
        <v>0</v>
      </c>
    </row>
    <row r="317" spans="1:331">
      <c r="A317" s="279" t="s">
        <v>70</v>
      </c>
      <c r="B317" s="279" t="s">
        <v>75</v>
      </c>
      <c r="C317" s="279" t="s">
        <v>76</v>
      </c>
      <c r="D317" s="279" t="s">
        <v>75</v>
      </c>
      <c r="E317" s="271" t="s">
        <v>80</v>
      </c>
      <c r="F317" s="279" t="s">
        <v>75</v>
      </c>
      <c r="G317" s="271" t="s">
        <v>80</v>
      </c>
      <c r="H317" s="271" t="s">
        <v>80</v>
      </c>
      <c r="I317" s="271" t="str">
        <f>IFERROR(INDEX($B$316:$H$325,J317,MATCH($A$315,$B$315:$H$315,0)),"")</f>
        <v/>
      </c>
      <c r="J317" s="271">
        <f t="shared" ref="J317:J325" si="1977">+J316+1</f>
        <v>2</v>
      </c>
      <c r="P317" s="273" t="s">
        <v>75</v>
      </c>
      <c r="Q317" s="273" t="s">
        <v>497</v>
      </c>
      <c r="BK317" s="270">
        <f t="shared" si="1975"/>
        <v>7</v>
      </c>
      <c r="BM317" s="328">
        <f t="shared" si="1974"/>
        <v>0</v>
      </c>
    </row>
    <row r="318" spans="1:331">
      <c r="A318" s="271" t="s">
        <v>71</v>
      </c>
      <c r="B318" s="271" t="s">
        <v>76</v>
      </c>
      <c r="C318" s="279" t="s">
        <v>77</v>
      </c>
      <c r="D318" s="271" t="s">
        <v>76</v>
      </c>
      <c r="E318" s="271" t="s">
        <v>81</v>
      </c>
      <c r="F318" s="271" t="s">
        <v>76</v>
      </c>
      <c r="G318" s="271" t="s">
        <v>81</v>
      </c>
      <c r="H318" s="271" t="s">
        <v>81</v>
      </c>
      <c r="I318" s="271" t="str">
        <f t="shared" ref="I318:I325" si="1978">IFERROR(INDEX($B$316:$H$325,J318,MATCH($A$315,$B$315:$H$315,0)),"")</f>
        <v/>
      </c>
      <c r="J318" s="271">
        <f t="shared" si="1977"/>
        <v>3</v>
      </c>
      <c r="P318" s="273" t="s">
        <v>76</v>
      </c>
      <c r="Q318" s="273" t="s">
        <v>498</v>
      </c>
      <c r="BK318" s="270">
        <f t="shared" si="1975"/>
        <v>8</v>
      </c>
      <c r="BM318" s="328">
        <f t="shared" si="1974"/>
        <v>0</v>
      </c>
    </row>
    <row r="319" spans="1:331" ht="15" thickBot="1">
      <c r="A319" s="271" t="s">
        <v>72</v>
      </c>
      <c r="B319" s="271" t="s">
        <v>77</v>
      </c>
      <c r="C319" s="279" t="s">
        <v>78</v>
      </c>
      <c r="D319" s="271" t="s">
        <v>77</v>
      </c>
      <c r="E319" s="271" t="s">
        <v>79</v>
      </c>
      <c r="F319" s="271" t="s">
        <v>77</v>
      </c>
      <c r="G319" s="271" t="s">
        <v>79</v>
      </c>
      <c r="H319" s="271" t="s">
        <v>79</v>
      </c>
      <c r="I319" s="271" t="str">
        <f t="shared" si="1978"/>
        <v/>
      </c>
      <c r="J319" s="271">
        <f t="shared" si="1977"/>
        <v>4</v>
      </c>
      <c r="P319" s="273" t="s">
        <v>77</v>
      </c>
      <c r="Q319" s="273" t="s">
        <v>499</v>
      </c>
      <c r="BK319" s="270">
        <f t="shared" si="1975"/>
        <v>9</v>
      </c>
      <c r="BM319" s="328">
        <f t="shared" si="1974"/>
        <v>0</v>
      </c>
    </row>
    <row r="320" spans="1:331">
      <c r="A320" s="271" t="s">
        <v>73</v>
      </c>
      <c r="B320" s="271" t="s">
        <v>78</v>
      </c>
      <c r="C320" s="279" t="s">
        <v>79</v>
      </c>
      <c r="D320" s="271" t="s">
        <v>78</v>
      </c>
      <c r="E320" s="271" t="s">
        <v>82</v>
      </c>
      <c r="F320" s="271" t="s">
        <v>78</v>
      </c>
      <c r="G320" s="271" t="s">
        <v>82</v>
      </c>
      <c r="H320" s="271" t="s">
        <v>82</v>
      </c>
      <c r="I320" s="271" t="str">
        <f t="shared" si="1978"/>
        <v/>
      </c>
      <c r="J320" s="271">
        <f t="shared" si="1977"/>
        <v>5</v>
      </c>
      <c r="P320" s="273" t="s">
        <v>78</v>
      </c>
      <c r="Q320" s="273" t="s">
        <v>67</v>
      </c>
      <c r="BK320" s="270">
        <f t="shared" si="1975"/>
        <v>10</v>
      </c>
      <c r="BM320" s="328">
        <f t="shared" si="1974"/>
        <v>0</v>
      </c>
      <c r="BW320" s="348" t="s">
        <v>114</v>
      </c>
      <c r="BX320" s="313" t="s">
        <v>113</v>
      </c>
      <c r="BY320" s="349" t="s">
        <v>115</v>
      </c>
    </row>
    <row r="321" spans="1:86" ht="15" thickBot="1">
      <c r="B321" s="279" t="str">
        <f t="shared" ref="B321:C325" si="1979">+B316&amp;"v"</f>
        <v>Av</v>
      </c>
      <c r="C321" s="279" t="str">
        <f t="shared" si="1979"/>
        <v>Iv</v>
      </c>
      <c r="D321" s="279" t="str">
        <f t="shared" ref="D321" si="1980">+D316&amp;"v"</f>
        <v>Av</v>
      </c>
      <c r="E321" s="279" t="str">
        <f>+E316&amp;"v"</f>
        <v>Mv</v>
      </c>
      <c r="F321" s="279" t="str">
        <f t="shared" ref="F321" si="1981">+F316&amp;"v"</f>
        <v>Av</v>
      </c>
      <c r="G321" s="279" t="str">
        <f t="shared" ref="G321:H325" si="1982">+G316&amp;"v"</f>
        <v>Mv</v>
      </c>
      <c r="H321" s="279" t="str">
        <f t="shared" si="1982"/>
        <v>Mv</v>
      </c>
      <c r="I321" s="271" t="str">
        <f t="shared" si="1978"/>
        <v/>
      </c>
      <c r="J321" s="271">
        <f t="shared" si="1977"/>
        <v>6</v>
      </c>
      <c r="P321" s="273" t="s">
        <v>79</v>
      </c>
      <c r="Q321" s="273" t="s">
        <v>500</v>
      </c>
      <c r="BM321" s="328"/>
      <c r="BQ321" s="471" t="s">
        <v>508</v>
      </c>
      <c r="BR321" s="118"/>
      <c r="BS321" s="472" t="s">
        <v>503</v>
      </c>
      <c r="BT321" s="473" t="s">
        <v>510</v>
      </c>
      <c r="BU321" s="474" t="s">
        <v>325</v>
      </c>
      <c r="BV321" s="471" t="s">
        <v>511</v>
      </c>
      <c r="BW321" s="350" t="s">
        <v>506</v>
      </c>
      <c r="BX321" s="351" t="s">
        <v>507</v>
      </c>
      <c r="BY321" s="352"/>
      <c r="CA321" s="477" t="s">
        <v>574</v>
      </c>
      <c r="CB321" s="477" t="s">
        <v>575</v>
      </c>
      <c r="CC321" s="477"/>
      <c r="CD321" s="477" t="s">
        <v>576</v>
      </c>
      <c r="CE321" s="477" t="s">
        <v>577</v>
      </c>
      <c r="CF321" s="480" t="s">
        <v>0</v>
      </c>
      <c r="CG321" s="477"/>
      <c r="CH321" s="477"/>
    </row>
    <row r="322" spans="1:86" ht="15" thickBot="1">
      <c r="B322" s="279" t="str">
        <f t="shared" si="1979"/>
        <v>Iv</v>
      </c>
      <c r="C322" s="279" t="str">
        <f t="shared" si="1979"/>
        <v>Pv</v>
      </c>
      <c r="D322" s="279" t="str">
        <f t="shared" ref="D322" si="1983">+D317&amp;"v"</f>
        <v>Iv</v>
      </c>
      <c r="E322" s="279" t="str">
        <f>+E317&amp;"v"</f>
        <v>Lv</v>
      </c>
      <c r="F322" s="279" t="str">
        <f t="shared" ref="F322" si="1984">+F317&amp;"v"</f>
        <v>Iv</v>
      </c>
      <c r="G322" s="279" t="str">
        <f t="shared" si="1982"/>
        <v>Lv</v>
      </c>
      <c r="H322" s="279" t="str">
        <f t="shared" si="1982"/>
        <v>Lv</v>
      </c>
      <c r="I322" s="271" t="str">
        <f t="shared" si="1978"/>
        <v/>
      </c>
      <c r="J322" s="271">
        <f t="shared" si="1977"/>
        <v>7</v>
      </c>
      <c r="P322" s="273" t="s">
        <v>46</v>
      </c>
      <c r="Q322" s="273" t="s">
        <v>900</v>
      </c>
      <c r="BJ322" s="285" t="s">
        <v>570</v>
      </c>
      <c r="BK322" s="270" t="s">
        <v>86</v>
      </c>
      <c r="BM322" s="328"/>
      <c r="BN322" s="285" t="s">
        <v>512</v>
      </c>
      <c r="BO322" s="270" t="s">
        <v>513</v>
      </c>
      <c r="BQ322" s="475">
        <f>IFERROR(+BQ323/D295,0)</f>
        <v>0</v>
      </c>
      <c r="BR322" s="476" t="s">
        <v>509</v>
      </c>
      <c r="BS322" s="472"/>
      <c r="BT322" s="471"/>
      <c r="BU322" s="474">
        <f>+BU323-BQ322</f>
        <v>0</v>
      </c>
      <c r="BV322" s="471"/>
      <c r="BW322" s="353"/>
      <c r="BX322" s="285"/>
      <c r="BY322" s="354"/>
      <c r="CA322" s="477"/>
      <c r="CB322" s="477"/>
      <c r="CC322" s="477"/>
      <c r="CD322" s="477"/>
      <c r="CE322" s="477"/>
      <c r="CF322" s="477"/>
      <c r="CG322" s="477"/>
      <c r="CH322" s="477"/>
    </row>
    <row r="323" spans="1:86">
      <c r="B323" s="279" t="str">
        <f t="shared" si="1979"/>
        <v>Pv</v>
      </c>
      <c r="C323" s="279" t="str">
        <f t="shared" si="1979"/>
        <v>Jv</v>
      </c>
      <c r="D323" s="279" t="str">
        <f t="shared" ref="D323" si="1985">+D318&amp;"v"</f>
        <v>Pv</v>
      </c>
      <c r="E323" s="279" t="str">
        <f>+E318&amp;"v"</f>
        <v>Tv</v>
      </c>
      <c r="F323" s="279" t="str">
        <f t="shared" ref="F323" si="1986">+F318&amp;"v"</f>
        <v>Pv</v>
      </c>
      <c r="G323" s="279" t="str">
        <f t="shared" si="1982"/>
        <v>Tv</v>
      </c>
      <c r="H323" s="279" t="str">
        <f t="shared" si="1982"/>
        <v>Tv</v>
      </c>
      <c r="I323" s="271" t="str">
        <f t="shared" si="1978"/>
        <v/>
      </c>
      <c r="J323" s="271">
        <f t="shared" si="1977"/>
        <v>8</v>
      </c>
      <c r="P323" s="273" t="s">
        <v>80</v>
      </c>
      <c r="Q323" s="273" t="s">
        <v>901</v>
      </c>
      <c r="BJ323" s="355" t="e">
        <f>+BM323/BM311</f>
        <v>#DIV/0!</v>
      </c>
      <c r="BK323" s="270">
        <v>1</v>
      </c>
      <c r="BM323" s="328">
        <f t="shared" ref="BM323:BM332" si="1987">SUMIF($BM$11:$GB$11,BK323,$BM$292:$GB$292)</f>
        <v>0</v>
      </c>
      <c r="BN323" s="355" t="e">
        <f>MIN(BM323/BM311,$C$4)</f>
        <v>#DIV/0!</v>
      </c>
      <c r="BO323" s="355" t="e">
        <f t="shared" ref="BO323:BO332" si="1988">MIN($C$4,SUMIF($BM$11:$GB$11,BK323,$BM$299:$GB$299)/(12*$D$297))</f>
        <v>#DIV/0!</v>
      </c>
      <c r="BQ323" s="477">
        <f>+'Operating History and Pro Forma'!N15</f>
        <v>0</v>
      </c>
      <c r="BR323" s="471"/>
      <c r="BS323" s="478" t="e">
        <f>+BO323*$D$297</f>
        <v>#DIV/0!</v>
      </c>
      <c r="BT323" s="477"/>
      <c r="BU323" s="474">
        <f>INDEX('10 Yr Pro Forma'!$D$29:$M$29,1,'Rent Roll'!BK323)</f>
        <v>0</v>
      </c>
      <c r="BV323" s="477"/>
      <c r="BW323" s="356">
        <f>+BX323</f>
        <v>0</v>
      </c>
      <c r="BX323" s="357">
        <f t="shared" ref="BX323:BX332" si="1989">IFERROR(SUMIF($HD$11:$LS$11,BK323,$HD$292:$LS$292),0)</f>
        <v>0</v>
      </c>
      <c r="BY323" s="354">
        <v>0</v>
      </c>
      <c r="BZ323" s="204"/>
      <c r="CA323" s="477"/>
      <c r="CB323" s="477"/>
      <c r="CC323" s="477"/>
      <c r="CD323" s="477"/>
      <c r="CE323" s="477"/>
      <c r="CF323" s="477"/>
      <c r="CG323" s="477"/>
      <c r="CH323" s="477">
        <f>IFERROR(+BQ323+SUM($BV$323:BV323),0)</f>
        <v>0</v>
      </c>
    </row>
    <row r="324" spans="1:86">
      <c r="B324" s="279" t="str">
        <f t="shared" si="1979"/>
        <v>Jv</v>
      </c>
      <c r="C324" s="279" t="str">
        <f t="shared" si="1979"/>
        <v>Ov</v>
      </c>
      <c r="D324" s="279" t="str">
        <f t="shared" ref="D324" si="1990">+D319&amp;"v"</f>
        <v>Jv</v>
      </c>
      <c r="E324" s="279" t="str">
        <f>+E319&amp;"v"</f>
        <v>Xv</v>
      </c>
      <c r="F324" s="279" t="str">
        <f t="shared" ref="F324" si="1991">+F319&amp;"v"</f>
        <v>Jv</v>
      </c>
      <c r="G324" s="279" t="str">
        <f t="shared" si="1982"/>
        <v>Xv</v>
      </c>
      <c r="H324" s="279" t="str">
        <f t="shared" si="1982"/>
        <v>Xv</v>
      </c>
      <c r="I324" s="271" t="str">
        <f t="shared" si="1978"/>
        <v/>
      </c>
      <c r="J324" s="271">
        <f t="shared" si="1977"/>
        <v>9</v>
      </c>
      <c r="P324" s="273" t="s">
        <v>81</v>
      </c>
      <c r="Q324" s="273" t="s">
        <v>501</v>
      </c>
      <c r="BJ324" s="355" t="e">
        <f t="shared" ref="BJ324:BJ332" si="1992">+BM324/BM312</f>
        <v>#DIV/0!</v>
      </c>
      <c r="BK324" s="270">
        <f>+BK323+1</f>
        <v>2</v>
      </c>
      <c r="BM324" s="328">
        <f t="shared" si="1987"/>
        <v>0</v>
      </c>
      <c r="BN324" s="355" t="e">
        <f t="shared" ref="BN324:BN332" si="1993">MIN(BM324/BM312,$C$4)</f>
        <v>#DIV/0!</v>
      </c>
      <c r="BO324" s="355" t="e">
        <f t="shared" si="1988"/>
        <v>#DIV/0!</v>
      </c>
      <c r="BQ324" s="477" t="e">
        <f>(+BS$323*(BU324-$BU$322))</f>
        <v>#DIV/0!</v>
      </c>
      <c r="BR324" s="479"/>
      <c r="BS324" s="478" t="e">
        <f t="shared" ref="BS324:BS332" si="1994">+BO324*$D$297</f>
        <v>#DIV/0!</v>
      </c>
      <c r="BT324" s="477" t="e">
        <f>+BS324-D295</f>
        <v>#DIV/0!</v>
      </c>
      <c r="BU324" s="474">
        <f>INDEX('10 Yr Pro Forma'!$D$29:$M$29,1,'Rent Roll'!BK324)</f>
        <v>0</v>
      </c>
      <c r="BV324" s="477" t="e">
        <f>IF(BT324&lt;1,BT324*(BU324-$BU$322),0)</f>
        <v>#DIV/0!</v>
      </c>
      <c r="BW324" s="356">
        <f t="shared" ref="BW324:BW332" si="1995">+BX324</f>
        <v>0</v>
      </c>
      <c r="BX324" s="357">
        <f t="shared" si="1989"/>
        <v>0</v>
      </c>
      <c r="BY324" s="354">
        <v>0</v>
      </c>
      <c r="BZ324" s="204"/>
      <c r="CA324" s="477">
        <f t="array" ref="CA324">MIN((IF(BK324=$BX$11:$GB$11,$BX$308:$GB$308)))</f>
        <v>0</v>
      </c>
      <c r="CB324" s="477">
        <f t="array" ref="CB324">MIN((IF(BK324=$HO$11:$LS$11,$HO$308:$LS$308)))</f>
        <v>0</v>
      </c>
      <c r="CC324" s="477"/>
      <c r="CD324" s="477">
        <f>CA324-BM324</f>
        <v>0</v>
      </c>
      <c r="CE324" s="477">
        <f>CB324-BX324</f>
        <v>0</v>
      </c>
      <c r="CF324" s="477">
        <f>IF('10 Yr Pro Forma'!$C$9="NNN",'Rent Roll'!CE324+'Rent Roll'!CD324,'Rent Roll'!CD324)</f>
        <v>0</v>
      </c>
      <c r="CG324" s="477"/>
      <c r="CH324" s="477">
        <f>IFERROR(+BQ324+SUM($BV$323:BV324),0)</f>
        <v>0</v>
      </c>
    </row>
    <row r="325" spans="1:86">
      <c r="B325" s="279" t="str">
        <f t="shared" si="1979"/>
        <v>Ov</v>
      </c>
      <c r="C325" s="279" t="str">
        <f t="shared" si="1979"/>
        <v>Xv</v>
      </c>
      <c r="D325" s="279" t="str">
        <f t="shared" ref="D325" si="1996">+D320&amp;"v"</f>
        <v>Ov</v>
      </c>
      <c r="E325" s="279" t="str">
        <f>+E320&amp;"v"</f>
        <v>Yv</v>
      </c>
      <c r="F325" s="279" t="str">
        <f t="shared" ref="F325" si="1997">+F320&amp;"v"</f>
        <v>Ov</v>
      </c>
      <c r="G325" s="279" t="str">
        <f t="shared" si="1982"/>
        <v>Yv</v>
      </c>
      <c r="H325" s="279" t="str">
        <f t="shared" si="1982"/>
        <v>Yv</v>
      </c>
      <c r="I325" s="271" t="str">
        <f t="shared" si="1978"/>
        <v/>
      </c>
      <c r="J325" s="271">
        <f t="shared" si="1977"/>
        <v>10</v>
      </c>
      <c r="P325" s="273" t="s">
        <v>82</v>
      </c>
      <c r="Q325" s="273" t="s">
        <v>502</v>
      </c>
      <c r="BJ325" s="355" t="e">
        <f t="shared" si="1992"/>
        <v>#DIV/0!</v>
      </c>
      <c r="BK325" s="270">
        <f t="shared" ref="BK325:BK332" si="1998">+BK324+1</f>
        <v>3</v>
      </c>
      <c r="BM325" s="328">
        <f t="shared" si="1987"/>
        <v>0</v>
      </c>
      <c r="BN325" s="355" t="e">
        <f t="shared" si="1993"/>
        <v>#DIV/0!</v>
      </c>
      <c r="BO325" s="355" t="e">
        <f t="shared" si="1988"/>
        <v>#DIV/0!</v>
      </c>
      <c r="BQ325" s="477" t="e">
        <f>(+BS$323*(BU325-$BU$322))+(MAX(0,(BT$324*(BU325-$BU$324))))</f>
        <v>#DIV/0!</v>
      </c>
      <c r="BR325" s="479"/>
      <c r="BS325" s="478" t="e">
        <f t="shared" si="1994"/>
        <v>#DIV/0!</v>
      </c>
      <c r="BT325" s="477" t="e">
        <f>+BS325-BS324</f>
        <v>#DIV/0!</v>
      </c>
      <c r="BU325" s="474">
        <f>INDEX('10 Yr Pro Forma'!$D$29:$M$29,1,'Rent Roll'!BK325)</f>
        <v>0</v>
      </c>
      <c r="BV325" s="477" t="e">
        <f t="shared" ref="BV325:BV332" si="1999">IF(BT325&lt;1,BT325*(BU325-$BU$322),0)</f>
        <v>#DIV/0!</v>
      </c>
      <c r="BW325" s="356">
        <f t="shared" si="1995"/>
        <v>0</v>
      </c>
      <c r="BX325" s="357">
        <f t="shared" si="1989"/>
        <v>0</v>
      </c>
      <c r="BY325" s="354">
        <v>0</v>
      </c>
      <c r="BZ325" s="204"/>
      <c r="CA325" s="477">
        <f t="array" ref="CA325">MIN((IF(BK325=$BX$11:$GB$11,$BX$308:$GB$308)))</f>
        <v>0</v>
      </c>
      <c r="CB325" s="477">
        <f t="array" ref="CB325">MIN((IF(BK325=$HO$11:$LS$11,$HO$308:$LS$308)))</f>
        <v>0</v>
      </c>
      <c r="CC325" s="477"/>
      <c r="CD325" s="477">
        <f t="shared" ref="CD325:CD332" si="2000">CA325-BM325</f>
        <v>0</v>
      </c>
      <c r="CE325" s="477">
        <f t="shared" ref="CE325:CE332" si="2001">CB325-BX325</f>
        <v>0</v>
      </c>
      <c r="CF325" s="477">
        <f>IF('10 Yr Pro Forma'!$C$9="NNN",'Rent Roll'!CE325+'Rent Roll'!CD325,'Rent Roll'!CD325)</f>
        <v>0</v>
      </c>
      <c r="CG325" s="477"/>
      <c r="CH325" s="477">
        <f>IFERROR(+BQ325+SUM($BV$323:BV325),0)</f>
        <v>0</v>
      </c>
    </row>
    <row r="326" spans="1:86">
      <c r="BJ326" s="355" t="e">
        <f t="shared" si="1992"/>
        <v>#DIV/0!</v>
      </c>
      <c r="BK326" s="270">
        <f t="shared" si="1998"/>
        <v>4</v>
      </c>
      <c r="BM326" s="328">
        <f t="shared" si="1987"/>
        <v>0</v>
      </c>
      <c r="BN326" s="355" t="e">
        <f t="shared" si="1993"/>
        <v>#DIV/0!</v>
      </c>
      <c r="BO326" s="355" t="e">
        <f t="shared" si="1988"/>
        <v>#DIV/0!</v>
      </c>
      <c r="BQ326" s="477" t="e">
        <f>(+BS$323*(BU326-$BU$322))+MAX(0,(BT$324*(BU326-$BU$324)))+(MAX(0,(BT$325*(BU326-$BU$325))))</f>
        <v>#DIV/0!</v>
      </c>
      <c r="BR326" s="479"/>
      <c r="BS326" s="478" t="e">
        <f t="shared" si="1994"/>
        <v>#DIV/0!</v>
      </c>
      <c r="BT326" s="477" t="e">
        <f t="shared" ref="BT326:BT332" si="2002">+BS326-BS325</f>
        <v>#DIV/0!</v>
      </c>
      <c r="BU326" s="474">
        <f>INDEX('10 Yr Pro Forma'!$D$29:$M$29,1,'Rent Roll'!BK326)</f>
        <v>0</v>
      </c>
      <c r="BV326" s="477" t="e">
        <f t="shared" si="1999"/>
        <v>#DIV/0!</v>
      </c>
      <c r="BW326" s="356">
        <f t="shared" si="1995"/>
        <v>0</v>
      </c>
      <c r="BX326" s="357">
        <f t="shared" si="1989"/>
        <v>0</v>
      </c>
      <c r="BY326" s="354">
        <v>0</v>
      </c>
      <c r="BZ326" s="204"/>
      <c r="CA326" s="477">
        <f t="array" ref="CA326">MIN((IF(BK326=$BX$11:$GB$11,$BX$308:$GB$308)))</f>
        <v>0</v>
      </c>
      <c r="CB326" s="477">
        <f t="array" ref="CB326">MIN((IF(BK326=$HO$11:$LS$11,$HO$308:$LS$308)))</f>
        <v>0</v>
      </c>
      <c r="CC326" s="477"/>
      <c r="CD326" s="477">
        <f t="shared" si="2000"/>
        <v>0</v>
      </c>
      <c r="CE326" s="477">
        <f t="shared" si="2001"/>
        <v>0</v>
      </c>
      <c r="CF326" s="477">
        <f>IF('10 Yr Pro Forma'!$C$9="NNN",'Rent Roll'!CE326+'Rent Roll'!CD326,'Rent Roll'!CD326)</f>
        <v>0</v>
      </c>
      <c r="CG326" s="477"/>
      <c r="CH326" s="477">
        <f>IFERROR(+BQ326+SUM($BV$323:BV326),0)</f>
        <v>0</v>
      </c>
    </row>
    <row r="327" spans="1:86">
      <c r="A327" s="279" t="s">
        <v>62</v>
      </c>
      <c r="B327" s="279" t="s">
        <v>46</v>
      </c>
      <c r="BJ327" s="355" t="e">
        <f t="shared" si="1992"/>
        <v>#DIV/0!</v>
      </c>
      <c r="BK327" s="270">
        <f t="shared" si="1998"/>
        <v>5</v>
      </c>
      <c r="BM327" s="328">
        <f t="shared" si="1987"/>
        <v>0</v>
      </c>
      <c r="BN327" s="355" t="e">
        <f t="shared" si="1993"/>
        <v>#DIV/0!</v>
      </c>
      <c r="BO327" s="355" t="e">
        <f t="shared" si="1988"/>
        <v>#DIV/0!</v>
      </c>
      <c r="BQ327" s="477" t="e">
        <f>(+BS$323*(BU327-$BU$322))+(MAX(0,(BT$324*(BU327-$BU$324)))+(MAX(0,(BT$325*(BU327-$BU$325)))+MAX(0,(BT$326*(BU327-$BU$326)))))</f>
        <v>#DIV/0!</v>
      </c>
      <c r="BR327" s="479"/>
      <c r="BS327" s="478" t="e">
        <f t="shared" si="1994"/>
        <v>#DIV/0!</v>
      </c>
      <c r="BT327" s="477" t="e">
        <f t="shared" si="2002"/>
        <v>#DIV/0!</v>
      </c>
      <c r="BU327" s="474">
        <f>INDEX('10 Yr Pro Forma'!$D$29:$M$29,1,'Rent Roll'!BK327)</f>
        <v>0</v>
      </c>
      <c r="BV327" s="477" t="e">
        <f t="shared" si="1999"/>
        <v>#DIV/0!</v>
      </c>
      <c r="BW327" s="356">
        <f t="shared" si="1995"/>
        <v>0</v>
      </c>
      <c r="BX327" s="357">
        <f t="shared" si="1989"/>
        <v>0</v>
      </c>
      <c r="BY327" s="354">
        <v>0</v>
      </c>
      <c r="BZ327" s="204"/>
      <c r="CA327" s="477">
        <f t="array" ref="CA327">MIN((IF(BK327=$BX$11:$GB$11,$BX$308:$GB$308)))</f>
        <v>0</v>
      </c>
      <c r="CB327" s="477">
        <f t="array" ref="CB327">MIN((IF(BK327=$HO$11:$LS$11,$HO$308:$LS$308)))</f>
        <v>0</v>
      </c>
      <c r="CC327" s="477"/>
      <c r="CD327" s="477">
        <f t="shared" si="2000"/>
        <v>0</v>
      </c>
      <c r="CE327" s="477">
        <f t="shared" si="2001"/>
        <v>0</v>
      </c>
      <c r="CF327" s="477">
        <f>IF('10 Yr Pro Forma'!$C$9="NNN",'Rent Roll'!CE327+'Rent Roll'!CD327,'Rent Roll'!CD327)</f>
        <v>0</v>
      </c>
      <c r="CG327" s="477"/>
      <c r="CH327" s="477">
        <f>IFERROR(+BQ327+SUM($BV$323:BV327),0)</f>
        <v>0</v>
      </c>
    </row>
    <row r="328" spans="1:86">
      <c r="A328" s="279" t="s">
        <v>63</v>
      </c>
      <c r="B328" s="279" t="s">
        <v>47</v>
      </c>
      <c r="BJ328" s="355" t="e">
        <f t="shared" si="1992"/>
        <v>#DIV/0!</v>
      </c>
      <c r="BK328" s="270">
        <f t="shared" si="1998"/>
        <v>6</v>
      </c>
      <c r="BM328" s="328">
        <f t="shared" si="1987"/>
        <v>0</v>
      </c>
      <c r="BN328" s="355" t="e">
        <f t="shared" si="1993"/>
        <v>#DIV/0!</v>
      </c>
      <c r="BO328" s="355" t="e">
        <f t="shared" si="1988"/>
        <v>#DIV/0!</v>
      </c>
      <c r="BQ328" s="477" t="e">
        <f>(+BS$323*(BU328-$BU$322))+MAX(0,(BT$324*(BU328-$BU$324)))+MAX(0,(BT$325*(BU328-$BU$325)))+MAX(0,(BT$326*(BU328-$BU$326)))+MAX(0,(BT$327*(BU328-$BU$327)))</f>
        <v>#DIV/0!</v>
      </c>
      <c r="BR328" s="479"/>
      <c r="BS328" s="478" t="e">
        <f t="shared" si="1994"/>
        <v>#DIV/0!</v>
      </c>
      <c r="BT328" s="477" t="e">
        <f t="shared" si="2002"/>
        <v>#DIV/0!</v>
      </c>
      <c r="BU328" s="474">
        <f>INDEX('10 Yr Pro Forma'!$D$29:$M$29,1,'Rent Roll'!BK328)</f>
        <v>0</v>
      </c>
      <c r="BV328" s="477" t="e">
        <f t="shared" si="1999"/>
        <v>#DIV/0!</v>
      </c>
      <c r="BW328" s="356">
        <f t="shared" si="1995"/>
        <v>0</v>
      </c>
      <c r="BX328" s="357">
        <f t="shared" si="1989"/>
        <v>0</v>
      </c>
      <c r="BY328" s="354">
        <v>0</v>
      </c>
      <c r="BZ328" s="204"/>
      <c r="CA328" s="477">
        <f t="array" ref="CA328">MIN((IF(BK328=$BX$11:$GB$11,$BX$308:$GB$308)))</f>
        <v>0</v>
      </c>
      <c r="CB328" s="477">
        <f t="array" ref="CB328">MIN((IF(BK328=$HO$11:$LS$11,$HO$308:$LS$308)))</f>
        <v>0</v>
      </c>
      <c r="CC328" s="477"/>
      <c r="CD328" s="477">
        <f t="shared" si="2000"/>
        <v>0</v>
      </c>
      <c r="CE328" s="477">
        <f t="shared" si="2001"/>
        <v>0</v>
      </c>
      <c r="CF328" s="477">
        <f>IF('10 Yr Pro Forma'!$C$9="NNN",'Rent Roll'!CE328+'Rent Roll'!CD328,'Rent Roll'!CD328)</f>
        <v>0</v>
      </c>
      <c r="CG328" s="477"/>
      <c r="CH328" s="477">
        <f>IFERROR(+BQ328+SUM($BV$323:BV328),0)</f>
        <v>0</v>
      </c>
    </row>
    <row r="329" spans="1:86">
      <c r="A329" s="279" t="s">
        <v>54</v>
      </c>
      <c r="B329" s="279" t="s">
        <v>48</v>
      </c>
      <c r="BJ329" s="355" t="e">
        <f t="shared" si="1992"/>
        <v>#DIV/0!</v>
      </c>
      <c r="BK329" s="270">
        <f t="shared" si="1998"/>
        <v>7</v>
      </c>
      <c r="BM329" s="328">
        <f t="shared" si="1987"/>
        <v>0</v>
      </c>
      <c r="BN329" s="355" t="e">
        <f t="shared" si="1993"/>
        <v>#DIV/0!</v>
      </c>
      <c r="BO329" s="355" t="e">
        <f t="shared" si="1988"/>
        <v>#DIV/0!</v>
      </c>
      <c r="BQ329" s="477" t="e">
        <f>(+BS$323*(BU329-$BU$322))+MAX(0,(BT$324*(BU329-$BU$324)))+MAX(0,(BT$325*(BU329-$BU$325)))+MAX(0,(BT$326*(BU329-$BU$326)))+MAX(0,(BT$327*(BU329-$BU$327)))+MAX(0,(BT$328*(BU329-$BU$328)))</f>
        <v>#DIV/0!</v>
      </c>
      <c r="BR329" s="479"/>
      <c r="BS329" s="478" t="e">
        <f t="shared" si="1994"/>
        <v>#DIV/0!</v>
      </c>
      <c r="BT329" s="477" t="e">
        <f t="shared" si="2002"/>
        <v>#DIV/0!</v>
      </c>
      <c r="BU329" s="474">
        <f>INDEX('10 Yr Pro Forma'!$D$29:$M$29,1,'Rent Roll'!BK329)</f>
        <v>0</v>
      </c>
      <c r="BV329" s="477" t="e">
        <f t="shared" si="1999"/>
        <v>#DIV/0!</v>
      </c>
      <c r="BW329" s="356">
        <f t="shared" si="1995"/>
        <v>0</v>
      </c>
      <c r="BX329" s="357">
        <f t="shared" si="1989"/>
        <v>0</v>
      </c>
      <c r="BY329" s="354">
        <v>0</v>
      </c>
      <c r="BZ329" s="204"/>
      <c r="CA329" s="477">
        <f t="array" ref="CA329">MIN((IF(BK329=$BX$11:$GB$11,$BX$308:$GB$308)))</f>
        <v>0</v>
      </c>
      <c r="CB329" s="477">
        <f t="array" ref="CB329">MIN((IF(BK329=$HO$11:$LS$11,$HO$308:$LS$308)))</f>
        <v>0</v>
      </c>
      <c r="CC329" s="477"/>
      <c r="CD329" s="477">
        <f t="shared" si="2000"/>
        <v>0</v>
      </c>
      <c r="CE329" s="477">
        <f t="shared" si="2001"/>
        <v>0</v>
      </c>
      <c r="CF329" s="477">
        <f>IF('10 Yr Pro Forma'!$C$9="NNN",'Rent Roll'!CE329+'Rent Roll'!CD329,'Rent Roll'!CD329)</f>
        <v>0</v>
      </c>
      <c r="CG329" s="477"/>
      <c r="CH329" s="477">
        <f>IFERROR(+BQ329+SUM($BV$323:BV329),0)</f>
        <v>0</v>
      </c>
    </row>
    <row r="330" spans="1:86">
      <c r="A330" s="279" t="s">
        <v>64</v>
      </c>
      <c r="B330" s="279" t="s">
        <v>49</v>
      </c>
      <c r="BJ330" s="355" t="e">
        <f t="shared" si="1992"/>
        <v>#DIV/0!</v>
      </c>
      <c r="BK330" s="270">
        <f t="shared" si="1998"/>
        <v>8</v>
      </c>
      <c r="BM330" s="328">
        <f t="shared" si="1987"/>
        <v>0</v>
      </c>
      <c r="BN330" s="355" t="e">
        <f t="shared" si="1993"/>
        <v>#DIV/0!</v>
      </c>
      <c r="BO330" s="355" t="e">
        <f t="shared" si="1988"/>
        <v>#DIV/0!</v>
      </c>
      <c r="BQ330" s="477" t="e">
        <f>(+BS$323*(BU330-$BU$322))+MAX(0,(BT$324*(BU330-$BU$324)))+MAX(0,(BT$325*(BU330-$BU$325)))+MAX(0,(BT$326*(BU330-$BU$326)))+MAX(0,(BT$327*(BU330-$BU$327)))+MAX(0,(BT$328*(BU330-$BU$328)))+MAX(0,(BT$329*(BU330-$BU$329)))</f>
        <v>#DIV/0!</v>
      </c>
      <c r="BR330" s="479"/>
      <c r="BS330" s="478" t="e">
        <f t="shared" si="1994"/>
        <v>#DIV/0!</v>
      </c>
      <c r="BT330" s="477" t="e">
        <f t="shared" si="2002"/>
        <v>#DIV/0!</v>
      </c>
      <c r="BU330" s="474">
        <f>INDEX('10 Yr Pro Forma'!$D$29:$M$29,1,'Rent Roll'!BK330)</f>
        <v>0</v>
      </c>
      <c r="BV330" s="477" t="e">
        <f t="shared" si="1999"/>
        <v>#DIV/0!</v>
      </c>
      <c r="BW330" s="356">
        <f t="shared" si="1995"/>
        <v>0</v>
      </c>
      <c r="BX330" s="357">
        <f t="shared" si="1989"/>
        <v>0</v>
      </c>
      <c r="BY330" s="354">
        <v>0</v>
      </c>
      <c r="BZ330" s="204"/>
      <c r="CA330" s="477">
        <f t="array" ref="CA330">MIN((IF(BK330=$BX$11:$GB$11,$BX$308:$GB$308)))</f>
        <v>0</v>
      </c>
      <c r="CB330" s="477">
        <f t="array" ref="CB330">MIN((IF(BK330=$HO$11:$LS$11,$HO$308:$LS$308)))</f>
        <v>0</v>
      </c>
      <c r="CC330" s="477"/>
      <c r="CD330" s="477">
        <f t="shared" si="2000"/>
        <v>0</v>
      </c>
      <c r="CE330" s="477">
        <f t="shared" si="2001"/>
        <v>0</v>
      </c>
      <c r="CF330" s="477">
        <f>IF('10 Yr Pro Forma'!$C$9="NNN",'Rent Roll'!CE330+'Rent Roll'!CD330,'Rent Roll'!CD330)</f>
        <v>0</v>
      </c>
      <c r="CG330" s="477"/>
      <c r="CH330" s="477">
        <f>IFERROR(+BQ330+SUM($BV$323:BV330),0)</f>
        <v>0</v>
      </c>
    </row>
    <row r="331" spans="1:86">
      <c r="BJ331" s="355" t="e">
        <f t="shared" si="1992"/>
        <v>#DIV/0!</v>
      </c>
      <c r="BK331" s="270">
        <f t="shared" si="1998"/>
        <v>9</v>
      </c>
      <c r="BM331" s="328">
        <f t="shared" si="1987"/>
        <v>0</v>
      </c>
      <c r="BN331" s="355" t="e">
        <f t="shared" si="1993"/>
        <v>#DIV/0!</v>
      </c>
      <c r="BO331" s="355" t="e">
        <f t="shared" si="1988"/>
        <v>#DIV/0!</v>
      </c>
      <c r="BQ331" s="477" t="e">
        <f>(+BS$323*(BU331-$BU$322))+MAX(0,(BT$324*(BU331-$BU$324)))+MAX(0,(BT$325*(BU331-$BU$325)))+MAX(0,(BT$326*(BU331-$BU$326)))+MAX(0,(BT$327*(BU331-$BU$327)))+MAX(0,(BT$328*(BU331-$BU$328)))+MAX(0,(BT$329*(BU331-$BU$329)))+MAX(0,(BT$330*(BU331-$BU$330)))</f>
        <v>#DIV/0!</v>
      </c>
      <c r="BR331" s="479"/>
      <c r="BS331" s="478" t="e">
        <f t="shared" si="1994"/>
        <v>#DIV/0!</v>
      </c>
      <c r="BT331" s="477" t="e">
        <f t="shared" si="2002"/>
        <v>#DIV/0!</v>
      </c>
      <c r="BU331" s="474">
        <f>INDEX('10 Yr Pro Forma'!$D$29:$M$29,1,'Rent Roll'!BK331)</f>
        <v>0</v>
      </c>
      <c r="BV331" s="477" t="e">
        <f t="shared" si="1999"/>
        <v>#DIV/0!</v>
      </c>
      <c r="BW331" s="356">
        <f t="shared" si="1995"/>
        <v>0</v>
      </c>
      <c r="BX331" s="357">
        <f t="shared" si="1989"/>
        <v>0</v>
      </c>
      <c r="BY331" s="354">
        <v>0</v>
      </c>
      <c r="BZ331" s="204"/>
      <c r="CA331" s="477">
        <f t="array" ref="CA331">MIN((IF(BK331=$BX$11:$GB$11,$BX$308:$GB$308)))</f>
        <v>0</v>
      </c>
      <c r="CB331" s="477">
        <f t="array" ref="CB331">MIN((IF(BK331=$HO$11:$LS$11,$HO$308:$LS$308)))</f>
        <v>0</v>
      </c>
      <c r="CC331" s="477"/>
      <c r="CD331" s="477">
        <f t="shared" si="2000"/>
        <v>0</v>
      </c>
      <c r="CE331" s="477">
        <f t="shared" si="2001"/>
        <v>0</v>
      </c>
      <c r="CF331" s="477">
        <f>IF('10 Yr Pro Forma'!$C$9="NNN",'Rent Roll'!CE331+'Rent Roll'!CD331,'Rent Roll'!CD331)</f>
        <v>0</v>
      </c>
      <c r="CG331" s="477"/>
      <c r="CH331" s="477">
        <f>IFERROR(+BQ331+SUM($BV$323:BV331),0)</f>
        <v>0</v>
      </c>
    </row>
    <row r="332" spans="1:86" ht="15" thickBot="1">
      <c r="A332" s="279" t="s">
        <v>113</v>
      </c>
      <c r="BJ332" s="355" t="e">
        <f t="shared" si="1992"/>
        <v>#DIV/0!</v>
      </c>
      <c r="BK332" s="270">
        <f t="shared" si="1998"/>
        <v>10</v>
      </c>
      <c r="BM332" s="328">
        <f t="shared" si="1987"/>
        <v>0</v>
      </c>
      <c r="BN332" s="355" t="e">
        <f t="shared" si="1993"/>
        <v>#DIV/0!</v>
      </c>
      <c r="BO332" s="355" t="e">
        <f t="shared" si="1988"/>
        <v>#DIV/0!</v>
      </c>
      <c r="BQ332" s="477" t="e">
        <f>(+BS$323*(BU332-$BU$322))+MAX(0,(BT$324*(BU332-$BU$324)))+MAX(0,(BT$325*(BU332-$BU$325)))+MAX(0,(BT$326*(BU332-$BU$326)))+MAX(0,(BT$327*(BU332-$BU$327)))+MAX(0,(BT$328*(BU332-$BU$328)))+MAX(0,(BT$329*(BU332-$BU$329)))+MAX(0,(BT$330*(BU332-$BU$330)))+MAX(0,(BT$331*(BU332-$BU$331)))</f>
        <v>#DIV/0!</v>
      </c>
      <c r="BR332" s="479"/>
      <c r="BS332" s="478" t="e">
        <f t="shared" si="1994"/>
        <v>#DIV/0!</v>
      </c>
      <c r="BT332" s="477" t="e">
        <f t="shared" si="2002"/>
        <v>#DIV/0!</v>
      </c>
      <c r="BU332" s="474">
        <f>INDEX('10 Yr Pro Forma'!$D$29:$M$29,1,'Rent Roll'!BK332)</f>
        <v>0</v>
      </c>
      <c r="BV332" s="477" t="e">
        <f t="shared" si="1999"/>
        <v>#DIV/0!</v>
      </c>
      <c r="BW332" s="358">
        <f t="shared" si="1995"/>
        <v>0</v>
      </c>
      <c r="BX332" s="359">
        <f t="shared" si="1989"/>
        <v>0</v>
      </c>
      <c r="BY332" s="352">
        <v>0</v>
      </c>
      <c r="BZ332" s="204"/>
      <c r="CA332" s="477">
        <f t="array" ref="CA332">MIN((IF(BK332=$BX$11:$GB$11,$BX$308:$GB$308)))</f>
        <v>0</v>
      </c>
      <c r="CB332" s="477">
        <f t="array" ref="CB332">MIN((IF(BK332=$HO$11:$LS$11,$HO$308:$LS$308)))</f>
        <v>0</v>
      </c>
      <c r="CC332" s="477"/>
      <c r="CD332" s="477">
        <f t="shared" si="2000"/>
        <v>0</v>
      </c>
      <c r="CE332" s="477">
        <f t="shared" si="2001"/>
        <v>0</v>
      </c>
      <c r="CF332" s="477">
        <f>IF('10 Yr Pro Forma'!$C$9="NNN",'Rent Roll'!CE332+'Rent Roll'!CD332,'Rent Roll'!CD332)</f>
        <v>0</v>
      </c>
      <c r="CG332" s="477"/>
      <c r="CH332" s="477">
        <f>IFERROR(+BQ332+SUM($BV$323:BV332),0)</f>
        <v>0</v>
      </c>
    </row>
    <row r="333" spans="1:86">
      <c r="A333" s="279" t="s">
        <v>114</v>
      </c>
      <c r="BQ333" s="329"/>
    </row>
    <row r="334" spans="1:86">
      <c r="A334" s="279" t="s">
        <v>571</v>
      </c>
      <c r="BK334" s="270" t="s">
        <v>11</v>
      </c>
      <c r="BQ334" s="329"/>
    </row>
    <row r="335" spans="1:86">
      <c r="A335" s="279" t="s">
        <v>115</v>
      </c>
      <c r="BK335" s="270">
        <v>1</v>
      </c>
      <c r="BM335" s="328">
        <f t="shared" ref="BM335:BM344" si="2003">SUMIF($BM$11:$GB$11,BK335,$BM$305:$GB$305)</f>
        <v>0</v>
      </c>
      <c r="BN335" s="355"/>
      <c r="BQ335" s="329"/>
    </row>
    <row r="336" spans="1:86">
      <c r="B336" s="279">
        <f>YEAR(Note_Date)</f>
        <v>1900</v>
      </c>
      <c r="C336" s="279">
        <f>+B336-1</f>
        <v>1899</v>
      </c>
      <c r="D336" s="279">
        <f t="shared" ref="D336:L336" si="2004">+C336-1</f>
        <v>1898</v>
      </c>
      <c r="E336" s="279">
        <f t="shared" si="2004"/>
        <v>1897</v>
      </c>
      <c r="F336" s="279">
        <f t="shared" si="2004"/>
        <v>1896</v>
      </c>
      <c r="G336" s="279">
        <f t="shared" si="2004"/>
        <v>1895</v>
      </c>
      <c r="H336" s="279">
        <f t="shared" si="2004"/>
        <v>1894</v>
      </c>
      <c r="I336" s="279">
        <f t="shared" si="2004"/>
        <v>1893</v>
      </c>
      <c r="J336" s="279">
        <f t="shared" si="2004"/>
        <v>1892</v>
      </c>
      <c r="K336" s="279">
        <f t="shared" si="2004"/>
        <v>1891</v>
      </c>
      <c r="L336" s="279">
        <f t="shared" si="2004"/>
        <v>1890</v>
      </c>
      <c r="BK336" s="270">
        <f>+BK335+1</f>
        <v>2</v>
      </c>
      <c r="BM336" s="328">
        <f t="shared" si="2003"/>
        <v>0</v>
      </c>
      <c r="BN336" s="355"/>
    </row>
    <row r="337" spans="1:66">
      <c r="A337" s="271" t="str">
        <f>+A7</f>
        <v/>
      </c>
      <c r="B337" s="360">
        <f>IFERROR(MAX(0,SUMPRODUCT(($E$14:$E$290=$A337)*($BJ$14:$BJ$290=B$336)*($T$14:$T$290)*($D$14:$D$290))/SUMPRODUCT(($E$14:$E$290=$A337)*($BJ$14:$BJ$290=B$336)*($D$14:$D$290))-'Operating History and Pro Forma'!$Q$33),0)</f>
        <v>0</v>
      </c>
      <c r="C337" s="360">
        <f>IFERROR(MAX(0,SUMPRODUCT(($E$14:$E$290=$A337)*($BJ$14:$BJ$290=C$336)*($T$14:$T$290)*($D$14:$D$290))/SUMPRODUCT(($E$14:$E$290=$A337)*($BJ$14:$BJ$290=C$336)*($D$14:$D$290))-'Operating History and Pro Forma'!$Q$33),0)</f>
        <v>0</v>
      </c>
      <c r="D337" s="360">
        <f>IFERROR(MAX(0,SUMPRODUCT(($E$14:$E$290=$A337)*($BJ$14:$BJ$290=D$336)*($T$14:$T$290)*($D$14:$D$290))/SUMPRODUCT(($E$14:$E$290=$A337)*($BJ$14:$BJ$290=D$336)*($D$14:$D$290))-'Operating History and Pro Forma'!$Q$33),0)</f>
        <v>0</v>
      </c>
      <c r="E337" s="360">
        <f>IFERROR(MAX(0,SUMPRODUCT(($E$14:$E$290=$A337)*($BJ$14:$BJ$290=E$336)*($T$14:$T$290)*($D$14:$D$290))/SUMPRODUCT(($E$14:$E$290=$A337)*($BJ$14:$BJ$290=E$336)*($D$14:$D$290))-'Operating History and Pro Forma'!$Q$33),0)</f>
        <v>0</v>
      </c>
      <c r="F337" s="360">
        <f>IFERROR(MAX(0,SUMPRODUCT(($E$14:$E$290=$A337)*($BJ$14:$BJ$290=F$336)*($T$14:$T$290)*($D$14:$D$290))/SUMPRODUCT(($E$14:$E$290=$A337)*($BJ$14:$BJ$290=F$336)*($D$14:$D$290))-'Operating History and Pro Forma'!$Q$33),0)</f>
        <v>0</v>
      </c>
      <c r="G337" s="360">
        <f>IFERROR(MAX(0,SUMPRODUCT(($E$14:$E$290=$A337)*($BJ$14:$BJ$290=G$336)*($T$14:$T$290)*($D$14:$D$290))/SUMPRODUCT(($E$14:$E$290=$A337)*($BJ$14:$BJ$290=G$336)*($D$14:$D$290))-'Operating History and Pro Forma'!$Q$33),0)</f>
        <v>0</v>
      </c>
      <c r="H337" s="360">
        <f>IFERROR(MAX(0,SUMPRODUCT(($E$14:$E$290=$A337)*($BJ$14:$BJ$290=H$336)*($T$14:$T$290)*($D$14:$D$290))/SUMPRODUCT(($E$14:$E$290=$A337)*($BJ$14:$BJ$290=H$336)*($D$14:$D$290))-'Operating History and Pro Forma'!$Q$33),0)</f>
        <v>0</v>
      </c>
      <c r="I337" s="360">
        <f>IFERROR(MAX(0,SUMPRODUCT(($E$14:$E$290=$A337)*($BJ$14:$BJ$290=I$336)*($T$14:$T$290)*($D$14:$D$290))/SUMPRODUCT(($E$14:$E$290=$A337)*($BJ$14:$BJ$290=I$336)*($D$14:$D$290))-'Operating History and Pro Forma'!$Q$33),0)</f>
        <v>0</v>
      </c>
      <c r="J337" s="360">
        <f>IFERROR(MAX(0,SUMPRODUCT(($E$14:$E$290=$A337)*($BJ$14:$BJ$290=J$336)*($T$14:$T$290)*($D$14:$D$290))/SUMPRODUCT(($E$14:$E$290=$A337)*($BJ$14:$BJ$290=J$336)*($D$14:$D$290))-'Operating History and Pro Forma'!$Q$33),0)</f>
        <v>0</v>
      </c>
      <c r="K337" s="360">
        <f>IFERROR(MAX(0,SUMPRODUCT(($E$14:$E$290=$A337)*($BJ$14:$BJ$290=K$336)*($T$14:$T$290)*($D$14:$D$290))/SUMPRODUCT(($E$14:$E$290=$A337)*($BJ$14:$BJ$290=K$336)*($D$14:$D$290))-'Operating History and Pro Forma'!$Q$33),0)</f>
        <v>0</v>
      </c>
      <c r="L337" s="360">
        <f>IFERROR(MAX(0,SUMPRODUCT(($E$14:$E$290=$A337)*($BJ$14:$BJ$290=L$336)*($T$14:$T$290)*($D$14:$D$290))/SUMPRODUCT(($E$14:$E$290=$A337)*($BJ$14:$BJ$290=L$336)*($D$14:$D$290))-'Operating History and Pro Forma'!$Q$33),0)</f>
        <v>0</v>
      </c>
      <c r="BK337" s="270">
        <f t="shared" ref="BK337:BK344" si="2005">+BK336+1</f>
        <v>3</v>
      </c>
      <c r="BM337" s="328">
        <f t="shared" si="2003"/>
        <v>0</v>
      </c>
      <c r="BN337" s="355"/>
    </row>
    <row r="338" spans="1:66">
      <c r="A338" s="271" t="str">
        <f>+A8</f>
        <v/>
      </c>
      <c r="B338" s="360">
        <f>IFERROR(MAX(0,SUMPRODUCT(($E$14:$E$290=$A338)*($BJ$14:$BJ$290=B$336)*($T$14:$T$290)*($D$14:$D$290))/SUMPRODUCT(($E$14:$E$290=$A338)*($BJ$14:$BJ$290=B$336)*($D$14:$D$290))-'Operating History and Pro Forma'!$Q$33),0)</f>
        <v>0</v>
      </c>
      <c r="C338" s="360">
        <f>IFERROR(MAX(0,SUMPRODUCT(($E$14:$E$290=$A338)*($BJ$14:$BJ$290=C$336)*($T$14:$T$290)*($D$14:$D$290))/SUMPRODUCT(($E$14:$E$290=$A338)*($BJ$14:$BJ$290=C$336)*($D$14:$D$290))-'Operating History and Pro Forma'!$Q$33),0)</f>
        <v>0</v>
      </c>
      <c r="D338" s="360">
        <f>IFERROR(MAX(0,SUMPRODUCT(($E$14:$E$290=$A338)*($BJ$14:$BJ$290=D$336)*($T$14:$T$290)*($D$14:$D$290))/SUMPRODUCT(($E$14:$E$290=$A338)*($BJ$14:$BJ$290=D$336)*($D$14:$D$290))-'Operating History and Pro Forma'!$Q$33),0)</f>
        <v>0</v>
      </c>
      <c r="E338" s="360">
        <f>IFERROR(MAX(0,SUMPRODUCT(($E$14:$E$290=$A338)*($BJ$14:$BJ$290=E$336)*($T$14:$T$290)*($D$14:$D$290))/SUMPRODUCT(($E$14:$E$290=$A338)*($BJ$14:$BJ$290=E$336)*($D$14:$D$290))-'Operating History and Pro Forma'!$Q$33),0)</f>
        <v>0</v>
      </c>
      <c r="F338" s="360">
        <f>IFERROR(MAX(0,SUMPRODUCT(($E$14:$E$290=$A338)*($BJ$14:$BJ$290=F$336)*($T$14:$T$290)*($D$14:$D$290))/SUMPRODUCT(($E$14:$E$290=$A338)*($BJ$14:$BJ$290=F$336)*($D$14:$D$290))-'Operating History and Pro Forma'!$Q$33),0)</f>
        <v>0</v>
      </c>
      <c r="G338" s="360">
        <f>IFERROR(MAX(0,SUMPRODUCT(($E$14:$E$290=$A338)*($BJ$14:$BJ$290=G$336)*($T$14:$T$290)*($D$14:$D$290))/SUMPRODUCT(($E$14:$E$290=$A338)*($BJ$14:$BJ$290=G$336)*($D$14:$D$290))-'Operating History and Pro Forma'!$Q$33),0)</f>
        <v>0</v>
      </c>
      <c r="H338" s="360">
        <f>IFERROR(MAX(0,SUMPRODUCT(($E$14:$E$290=$A338)*($BJ$14:$BJ$290=H$336)*($T$14:$T$290)*($D$14:$D$290))/SUMPRODUCT(($E$14:$E$290=$A338)*($BJ$14:$BJ$290=H$336)*($D$14:$D$290))-'Operating History and Pro Forma'!$Q$33),0)</f>
        <v>0</v>
      </c>
      <c r="I338" s="360">
        <f>IFERROR(MAX(0,SUMPRODUCT(($E$14:$E$290=$A338)*($BJ$14:$BJ$290=I$336)*($T$14:$T$290)*($D$14:$D$290))/SUMPRODUCT(($E$14:$E$290=$A338)*($BJ$14:$BJ$290=I$336)*($D$14:$D$290))-'Operating History and Pro Forma'!$Q$33),0)</f>
        <v>0</v>
      </c>
      <c r="J338" s="360">
        <f>IFERROR(MAX(0,SUMPRODUCT(($E$14:$E$290=$A338)*($BJ$14:$BJ$290=J$336)*($T$14:$T$290)*($D$14:$D$290))/SUMPRODUCT(($E$14:$E$290=$A338)*($BJ$14:$BJ$290=J$336)*($D$14:$D$290))-'Operating History and Pro Forma'!$Q$33),0)</f>
        <v>0</v>
      </c>
      <c r="K338" s="360">
        <f>IFERROR(MAX(0,SUMPRODUCT(($E$14:$E$290=$A338)*($BJ$14:$BJ$290=K$336)*($T$14:$T$290)*($D$14:$D$290))/SUMPRODUCT(($E$14:$E$290=$A338)*($BJ$14:$BJ$290=K$336)*($D$14:$D$290))-'Operating History and Pro Forma'!$Q$33),0)</f>
        <v>0</v>
      </c>
      <c r="L338" s="360">
        <f>IFERROR(MAX(0,SUMPRODUCT(($E$14:$E$290=$A338)*($BJ$14:$BJ$290=L$336)*($T$14:$T$290)*($D$14:$D$290))/SUMPRODUCT(($E$14:$E$290=$A338)*($BJ$14:$BJ$290=L$336)*($D$14:$D$290))-'Operating History and Pro Forma'!$Q$33),0)</f>
        <v>0</v>
      </c>
      <c r="BK338" s="270">
        <f t="shared" si="2005"/>
        <v>4</v>
      </c>
      <c r="BM338" s="328">
        <f t="shared" si="2003"/>
        <v>0</v>
      </c>
      <c r="BN338" s="355"/>
    </row>
    <row r="339" spans="1:66">
      <c r="A339" s="271" t="str">
        <f>+A9</f>
        <v/>
      </c>
      <c r="B339" s="360">
        <f>IFERROR(MAX(0,SUMPRODUCT(($E$14:$E$290=$A339)*($BJ$14:$BJ$290=B$336)*($T$14:$T$290)*($D$14:$D$290))/SUMPRODUCT(($E$14:$E$290=$A339)*($BJ$14:$BJ$290=B$336)*($D$14:$D$290))-'Operating History and Pro Forma'!$Q$33),0)</f>
        <v>0</v>
      </c>
      <c r="C339" s="360">
        <f>IFERROR(MAX(0,SUMPRODUCT(($E$14:$E$290=$A339)*($BJ$14:$BJ$290=C$336)*($T$14:$T$290)*($D$14:$D$290))/SUMPRODUCT(($E$14:$E$290=$A339)*($BJ$14:$BJ$290=C$336)*($D$14:$D$290))-'Operating History and Pro Forma'!$Q$33),0)</f>
        <v>0</v>
      </c>
      <c r="D339" s="360">
        <f>IFERROR(MAX(0,SUMPRODUCT(($E$14:$E$290=$A339)*($BJ$14:$BJ$290=D$336)*($T$14:$T$290)*($D$14:$D$290))/SUMPRODUCT(($E$14:$E$290=$A339)*($BJ$14:$BJ$290=D$336)*($D$14:$D$290))-'Operating History and Pro Forma'!$Q$33),0)</f>
        <v>0</v>
      </c>
      <c r="E339" s="360">
        <f>IFERROR(MAX(0,SUMPRODUCT(($E$14:$E$290=$A339)*($BJ$14:$BJ$290=E$336)*($T$14:$T$290)*($D$14:$D$290))/SUMPRODUCT(($E$14:$E$290=$A339)*($BJ$14:$BJ$290=E$336)*($D$14:$D$290))-'Operating History and Pro Forma'!$Q$33),0)</f>
        <v>0</v>
      </c>
      <c r="F339" s="360">
        <f>IFERROR(MAX(0,SUMPRODUCT(($E$14:$E$290=$A339)*($BJ$14:$BJ$290=F$336)*($T$14:$T$290)*($D$14:$D$290))/SUMPRODUCT(($E$14:$E$290=$A339)*($BJ$14:$BJ$290=F$336)*($D$14:$D$290))-'Operating History and Pro Forma'!$Q$33),0)</f>
        <v>0</v>
      </c>
      <c r="G339" s="360">
        <f>IFERROR(MAX(0,SUMPRODUCT(($E$14:$E$290=$A339)*($BJ$14:$BJ$290=G$336)*($T$14:$T$290)*($D$14:$D$290))/SUMPRODUCT(($E$14:$E$290=$A339)*($BJ$14:$BJ$290=G$336)*($D$14:$D$290))-'Operating History and Pro Forma'!$Q$33),0)</f>
        <v>0</v>
      </c>
      <c r="H339" s="360">
        <f>IFERROR(MAX(0,SUMPRODUCT(($E$14:$E$290=$A339)*($BJ$14:$BJ$290=H$336)*($T$14:$T$290)*($D$14:$D$290))/SUMPRODUCT(($E$14:$E$290=$A339)*($BJ$14:$BJ$290=H$336)*($D$14:$D$290))-'Operating History and Pro Forma'!$Q$33),0)</f>
        <v>0</v>
      </c>
      <c r="I339" s="360">
        <f>IFERROR(MAX(0,SUMPRODUCT(($E$14:$E$290=$A339)*($BJ$14:$BJ$290=I$336)*($T$14:$T$290)*($D$14:$D$290))/SUMPRODUCT(($E$14:$E$290=$A339)*($BJ$14:$BJ$290=I$336)*($D$14:$D$290))-'Operating History and Pro Forma'!$Q$33),0)</f>
        <v>0</v>
      </c>
      <c r="J339" s="360">
        <f>IFERROR(MAX(0,SUMPRODUCT(($E$14:$E$290=$A339)*($BJ$14:$BJ$290=J$336)*($T$14:$T$290)*($D$14:$D$290))/SUMPRODUCT(($E$14:$E$290=$A339)*($BJ$14:$BJ$290=J$336)*($D$14:$D$290))-'Operating History and Pro Forma'!$Q$33),0)</f>
        <v>0</v>
      </c>
      <c r="K339" s="360">
        <f>IFERROR(MAX(0,SUMPRODUCT(($E$14:$E$290=$A339)*($BJ$14:$BJ$290=K$336)*($T$14:$T$290)*($D$14:$D$290))/SUMPRODUCT(($E$14:$E$290=$A339)*($BJ$14:$BJ$290=K$336)*($D$14:$D$290))-'Operating History and Pro Forma'!$Q$33),0)</f>
        <v>0</v>
      </c>
      <c r="L339" s="360">
        <f>IFERROR(MAX(0,SUMPRODUCT(($E$14:$E$290=$A339)*($BJ$14:$BJ$290=L$336)*($T$14:$T$290)*($D$14:$D$290))/SUMPRODUCT(($E$14:$E$290=$A339)*($BJ$14:$BJ$290=L$336)*($D$14:$D$290))-'Operating History and Pro Forma'!$Q$33),0)</f>
        <v>0</v>
      </c>
      <c r="BK339" s="270">
        <f t="shared" si="2005"/>
        <v>5</v>
      </c>
      <c r="BM339" s="328">
        <f t="shared" si="2003"/>
        <v>0</v>
      </c>
      <c r="BN339" s="355"/>
    </row>
    <row r="340" spans="1:66">
      <c r="A340" s="271" t="str">
        <f>+A10</f>
        <v/>
      </c>
      <c r="B340" s="360">
        <f>IFERROR(MAX(0,SUMPRODUCT(($E$14:$E$290=$A340)*($BJ$14:$BJ$290=B$336)*($T$14:$T$290)*($D$14:$D$290))/SUMPRODUCT(($E$14:$E$290=$A340)*($BJ$14:$BJ$290=B$336)*($D$14:$D$290))-'Operating History and Pro Forma'!$Q$33),0)</f>
        <v>0</v>
      </c>
      <c r="C340" s="360">
        <f>IFERROR(MAX(0,SUMPRODUCT(($E$14:$E$290=$A340)*($BJ$14:$BJ$290=C$336)*($T$14:$T$290)*($D$14:$D$290))/SUMPRODUCT(($E$14:$E$290=$A340)*($BJ$14:$BJ$290=C$336)*($D$14:$D$290))-'Operating History and Pro Forma'!$Q$33),0)</f>
        <v>0</v>
      </c>
      <c r="D340" s="360">
        <f>IFERROR(MAX(0,SUMPRODUCT(($E$14:$E$290=$A340)*($BJ$14:$BJ$290=D$336)*($T$14:$T$290)*($D$14:$D$290))/SUMPRODUCT(($E$14:$E$290=$A340)*($BJ$14:$BJ$290=D$336)*($D$14:$D$290))-'Operating History and Pro Forma'!$Q$33),0)</f>
        <v>0</v>
      </c>
      <c r="E340" s="360">
        <f>IFERROR(MAX(0,SUMPRODUCT(($E$14:$E$290=$A340)*($BJ$14:$BJ$290=E$336)*($T$14:$T$290)*($D$14:$D$290))/SUMPRODUCT(($E$14:$E$290=$A340)*($BJ$14:$BJ$290=E$336)*($D$14:$D$290))-'Operating History and Pro Forma'!$Q$33),0)</f>
        <v>0</v>
      </c>
      <c r="F340" s="360">
        <f>IFERROR(MAX(0,SUMPRODUCT(($E$14:$E$290=$A340)*($BJ$14:$BJ$290=F$336)*($T$14:$T$290)*($D$14:$D$290))/SUMPRODUCT(($E$14:$E$290=$A340)*($BJ$14:$BJ$290=F$336)*($D$14:$D$290))-'Operating History and Pro Forma'!$Q$33),0)</f>
        <v>0</v>
      </c>
      <c r="G340" s="360">
        <f>IFERROR(MAX(0,SUMPRODUCT(($E$14:$E$290=$A340)*($BJ$14:$BJ$290=G$336)*($T$14:$T$290)*($D$14:$D$290))/SUMPRODUCT(($E$14:$E$290=$A340)*($BJ$14:$BJ$290=G$336)*($D$14:$D$290))-'Operating History and Pro Forma'!$Q$33),0)</f>
        <v>0</v>
      </c>
      <c r="H340" s="360">
        <f>IFERROR(MAX(0,SUMPRODUCT(($E$14:$E$290=$A340)*($BJ$14:$BJ$290=H$336)*($T$14:$T$290)*($D$14:$D$290))/SUMPRODUCT(($E$14:$E$290=$A340)*($BJ$14:$BJ$290=H$336)*($D$14:$D$290))-'Operating History and Pro Forma'!$Q$33),0)</f>
        <v>0</v>
      </c>
      <c r="I340" s="360">
        <f>IFERROR(MAX(0,SUMPRODUCT(($E$14:$E$290=$A340)*($BJ$14:$BJ$290=I$336)*($T$14:$T$290)*($D$14:$D$290))/SUMPRODUCT(($E$14:$E$290=$A340)*($BJ$14:$BJ$290=I$336)*($D$14:$D$290))-'Operating History and Pro Forma'!$Q$33),0)</f>
        <v>0</v>
      </c>
      <c r="J340" s="360">
        <f>IFERROR(MAX(0,SUMPRODUCT(($E$14:$E$290=$A340)*($BJ$14:$BJ$290=J$336)*($T$14:$T$290)*($D$14:$D$290))/SUMPRODUCT(($E$14:$E$290=$A340)*($BJ$14:$BJ$290=J$336)*($D$14:$D$290))-'Operating History and Pro Forma'!$Q$33),0)</f>
        <v>0</v>
      </c>
      <c r="K340" s="360">
        <f>IFERROR(MAX(0,SUMPRODUCT(($E$14:$E$290=$A340)*($BJ$14:$BJ$290=K$336)*($T$14:$T$290)*($D$14:$D$290))/SUMPRODUCT(($E$14:$E$290=$A340)*($BJ$14:$BJ$290=K$336)*($D$14:$D$290))-'Operating History and Pro Forma'!$Q$33),0)</f>
        <v>0</v>
      </c>
      <c r="L340" s="360">
        <f>IFERROR(MAX(0,SUMPRODUCT(($E$14:$E$290=$A340)*($BJ$14:$BJ$290=L$336)*($T$14:$T$290)*($D$14:$D$290))/SUMPRODUCT(($E$14:$E$290=$A340)*($BJ$14:$BJ$290=L$336)*($D$14:$D$290))-'Operating History and Pro Forma'!$Q$33),0)</f>
        <v>0</v>
      </c>
      <c r="BK340" s="270">
        <f t="shared" si="2005"/>
        <v>6</v>
      </c>
      <c r="BM340" s="328">
        <f t="shared" si="2003"/>
        <v>0</v>
      </c>
      <c r="BN340" s="355"/>
    </row>
    <row r="341" spans="1:66">
      <c r="A341" s="271" t="str">
        <f>+A11</f>
        <v/>
      </c>
      <c r="B341" s="360">
        <f>IFERROR(MAX(0,SUMPRODUCT(($E$14:$E$290=$A341)*($BJ$14:$BJ$290=B$336)*($T$14:$T$290)*($D$14:$D$290))/SUMPRODUCT(($E$14:$E$290=$A341)*($BJ$14:$BJ$290=B$336)*($D$14:$D$290))-'Operating History and Pro Forma'!$Q$33),0)</f>
        <v>0</v>
      </c>
      <c r="C341" s="360">
        <f>IFERROR(MAX(0,SUMPRODUCT(($E$14:$E$290=$A341)*($BJ$14:$BJ$290=C$336)*($T$14:$T$290)*($D$14:$D$290))/SUMPRODUCT(($E$14:$E$290=$A341)*($BJ$14:$BJ$290=C$336)*($D$14:$D$290))-'Operating History and Pro Forma'!$Q$33),0)</f>
        <v>0</v>
      </c>
      <c r="D341" s="360">
        <f>IFERROR(MAX(0,SUMPRODUCT(($E$14:$E$290=$A341)*($BJ$14:$BJ$290=D$336)*($T$14:$T$290)*($D$14:$D$290))/SUMPRODUCT(($E$14:$E$290=$A341)*($BJ$14:$BJ$290=D$336)*($D$14:$D$290))-'Operating History and Pro Forma'!$Q$33),0)</f>
        <v>0</v>
      </c>
      <c r="E341" s="360">
        <f>IFERROR(MAX(0,SUMPRODUCT(($E$14:$E$290=$A341)*($BJ$14:$BJ$290=E$336)*($T$14:$T$290)*($D$14:$D$290))/SUMPRODUCT(($E$14:$E$290=$A341)*($BJ$14:$BJ$290=E$336)*($D$14:$D$290))-'Operating History and Pro Forma'!$Q$33),0)</f>
        <v>0</v>
      </c>
      <c r="F341" s="360">
        <f>IFERROR(MAX(0,SUMPRODUCT(($E$14:$E$290=$A341)*($BJ$14:$BJ$290=F$336)*($T$14:$T$290)*($D$14:$D$290))/SUMPRODUCT(($E$14:$E$290=$A341)*($BJ$14:$BJ$290=F$336)*($D$14:$D$290))-'Operating History and Pro Forma'!$Q$33),0)</f>
        <v>0</v>
      </c>
      <c r="G341" s="360">
        <f>IFERROR(MAX(0,SUMPRODUCT(($E$14:$E$290=$A341)*($BJ$14:$BJ$290=G$336)*($T$14:$T$290)*($D$14:$D$290))/SUMPRODUCT(($E$14:$E$290=$A341)*($BJ$14:$BJ$290=G$336)*($D$14:$D$290))-'Operating History and Pro Forma'!$Q$33),0)</f>
        <v>0</v>
      </c>
      <c r="H341" s="360">
        <f>IFERROR(MAX(0,SUMPRODUCT(($E$14:$E$290=$A341)*($BJ$14:$BJ$290=H$336)*($T$14:$T$290)*($D$14:$D$290))/SUMPRODUCT(($E$14:$E$290=$A341)*($BJ$14:$BJ$290=H$336)*($D$14:$D$290))-'Operating History and Pro Forma'!$Q$33),0)</f>
        <v>0</v>
      </c>
      <c r="I341" s="360">
        <f>IFERROR(MAX(0,SUMPRODUCT(($E$14:$E$290=$A341)*($BJ$14:$BJ$290=I$336)*($T$14:$T$290)*($D$14:$D$290))/SUMPRODUCT(($E$14:$E$290=$A341)*($BJ$14:$BJ$290=I$336)*($D$14:$D$290))-'Operating History and Pro Forma'!$Q$33),0)</f>
        <v>0</v>
      </c>
      <c r="J341" s="360">
        <f>IFERROR(MAX(0,SUMPRODUCT(($E$14:$E$290=$A341)*($BJ$14:$BJ$290=J$336)*($T$14:$T$290)*($D$14:$D$290))/SUMPRODUCT(($E$14:$E$290=$A341)*($BJ$14:$BJ$290=J$336)*($D$14:$D$290))-'Operating History and Pro Forma'!$Q$33),0)</f>
        <v>0</v>
      </c>
      <c r="K341" s="360">
        <f>IFERROR(MAX(0,SUMPRODUCT(($E$14:$E$290=$A341)*($BJ$14:$BJ$290=K$336)*($T$14:$T$290)*($D$14:$D$290))/SUMPRODUCT(($E$14:$E$290=$A341)*($BJ$14:$BJ$290=K$336)*($D$14:$D$290))-'Operating History and Pro Forma'!$Q$33),0)</f>
        <v>0</v>
      </c>
      <c r="L341" s="360">
        <f>IFERROR(MAX(0,SUMPRODUCT(($E$14:$E$290=$A341)*($BJ$14:$BJ$290=L$336)*($T$14:$T$290)*($D$14:$D$290))/SUMPRODUCT(($E$14:$E$290=$A341)*($BJ$14:$BJ$290=L$336)*($D$14:$D$290))-'Operating History and Pro Forma'!$Q$33),0)</f>
        <v>0</v>
      </c>
      <c r="BK341" s="270">
        <f t="shared" si="2005"/>
        <v>7</v>
      </c>
      <c r="BM341" s="328">
        <f t="shared" si="2003"/>
        <v>0</v>
      </c>
      <c r="BN341" s="355"/>
    </row>
    <row r="342" spans="1:66">
      <c r="BK342" s="270">
        <f t="shared" si="2005"/>
        <v>8</v>
      </c>
      <c r="BM342" s="328">
        <f t="shared" si="2003"/>
        <v>0</v>
      </c>
      <c r="BN342" s="355"/>
    </row>
    <row r="343" spans="1:66">
      <c r="B343" s="279">
        <f>+B336</f>
        <v>1900</v>
      </c>
      <c r="C343" s="279">
        <f>+B343-1</f>
        <v>1899</v>
      </c>
      <c r="D343" s="279">
        <f t="shared" ref="D343:L343" si="2006">+C343-1</f>
        <v>1898</v>
      </c>
      <c r="E343" s="279">
        <f t="shared" si="2006"/>
        <v>1897</v>
      </c>
      <c r="F343" s="279">
        <f t="shared" si="2006"/>
        <v>1896</v>
      </c>
      <c r="G343" s="279">
        <f t="shared" si="2006"/>
        <v>1895</v>
      </c>
      <c r="H343" s="279">
        <f t="shared" si="2006"/>
        <v>1894</v>
      </c>
      <c r="I343" s="279">
        <f t="shared" si="2006"/>
        <v>1893</v>
      </c>
      <c r="J343" s="279">
        <f t="shared" si="2006"/>
        <v>1892</v>
      </c>
      <c r="K343" s="279">
        <f t="shared" si="2006"/>
        <v>1891</v>
      </c>
      <c r="L343" s="279">
        <f t="shared" si="2006"/>
        <v>1890</v>
      </c>
      <c r="BK343" s="270">
        <f t="shared" si="2005"/>
        <v>9</v>
      </c>
      <c r="BM343" s="328">
        <f t="shared" si="2003"/>
        <v>0</v>
      </c>
      <c r="BN343" s="355"/>
    </row>
    <row r="344" spans="1:66">
      <c r="A344" s="271" t="str">
        <f>+A337</f>
        <v/>
      </c>
      <c r="B344" s="360">
        <f t="shared" ref="B344:L348" si="2007">IFERROR(SUMPRODUCT(($E$14:$E$290=$A344)*($BJ$14:$BJ$290=B$336)),0)</f>
        <v>277</v>
      </c>
      <c r="C344" s="360">
        <f t="shared" si="2007"/>
        <v>0</v>
      </c>
      <c r="D344" s="360">
        <f t="shared" si="2007"/>
        <v>0</v>
      </c>
      <c r="E344" s="360">
        <f t="shared" si="2007"/>
        <v>0</v>
      </c>
      <c r="F344" s="360">
        <f t="shared" si="2007"/>
        <v>0</v>
      </c>
      <c r="G344" s="360">
        <f t="shared" si="2007"/>
        <v>0</v>
      </c>
      <c r="H344" s="360">
        <f t="shared" si="2007"/>
        <v>0</v>
      </c>
      <c r="I344" s="360">
        <f t="shared" si="2007"/>
        <v>0</v>
      </c>
      <c r="J344" s="360">
        <f t="shared" si="2007"/>
        <v>0</v>
      </c>
      <c r="K344" s="360">
        <f t="shared" si="2007"/>
        <v>0</v>
      </c>
      <c r="L344" s="360">
        <f t="shared" si="2007"/>
        <v>0</v>
      </c>
      <c r="BK344" s="270">
        <f t="shared" si="2005"/>
        <v>10</v>
      </c>
      <c r="BM344" s="328">
        <f t="shared" si="2003"/>
        <v>0</v>
      </c>
      <c r="BN344" s="355"/>
    </row>
    <row r="345" spans="1:66">
      <c r="A345" s="271" t="str">
        <f t="shared" ref="A345:A348" si="2008">+A338</f>
        <v/>
      </c>
      <c r="B345" s="360">
        <f t="shared" si="2007"/>
        <v>277</v>
      </c>
      <c r="C345" s="360">
        <f t="shared" si="2007"/>
        <v>0</v>
      </c>
      <c r="D345" s="360">
        <f t="shared" si="2007"/>
        <v>0</v>
      </c>
      <c r="E345" s="360">
        <f t="shared" si="2007"/>
        <v>0</v>
      </c>
      <c r="F345" s="360">
        <f t="shared" si="2007"/>
        <v>0</v>
      </c>
      <c r="G345" s="360">
        <f t="shared" si="2007"/>
        <v>0</v>
      </c>
      <c r="H345" s="360">
        <f t="shared" si="2007"/>
        <v>0</v>
      </c>
      <c r="I345" s="360">
        <f t="shared" si="2007"/>
        <v>0</v>
      </c>
      <c r="J345" s="360">
        <f t="shared" si="2007"/>
        <v>0</v>
      </c>
      <c r="K345" s="360">
        <f t="shared" si="2007"/>
        <v>0</v>
      </c>
      <c r="L345" s="360">
        <f t="shared" si="2007"/>
        <v>0</v>
      </c>
    </row>
    <row r="346" spans="1:66">
      <c r="A346" s="271" t="str">
        <f t="shared" si="2008"/>
        <v/>
      </c>
      <c r="B346" s="360">
        <f t="shared" si="2007"/>
        <v>277</v>
      </c>
      <c r="C346" s="360">
        <f t="shared" si="2007"/>
        <v>0</v>
      </c>
      <c r="D346" s="360">
        <f t="shared" si="2007"/>
        <v>0</v>
      </c>
      <c r="E346" s="360">
        <f t="shared" si="2007"/>
        <v>0</v>
      </c>
      <c r="F346" s="360">
        <f t="shared" si="2007"/>
        <v>0</v>
      </c>
      <c r="G346" s="360">
        <f t="shared" si="2007"/>
        <v>0</v>
      </c>
      <c r="H346" s="360">
        <f t="shared" si="2007"/>
        <v>0</v>
      </c>
      <c r="I346" s="360">
        <f t="shared" si="2007"/>
        <v>0</v>
      </c>
      <c r="J346" s="360">
        <f t="shared" si="2007"/>
        <v>0</v>
      </c>
      <c r="K346" s="360">
        <f t="shared" si="2007"/>
        <v>0</v>
      </c>
      <c r="L346" s="360">
        <f t="shared" si="2007"/>
        <v>0</v>
      </c>
      <c r="BK346" s="270" t="s">
        <v>52</v>
      </c>
    </row>
    <row r="347" spans="1:66">
      <c r="A347" s="271" t="str">
        <f t="shared" si="2008"/>
        <v/>
      </c>
      <c r="B347" s="360">
        <f t="shared" si="2007"/>
        <v>277</v>
      </c>
      <c r="C347" s="360">
        <f t="shared" si="2007"/>
        <v>0</v>
      </c>
      <c r="D347" s="360">
        <f t="shared" si="2007"/>
        <v>0</v>
      </c>
      <c r="E347" s="360">
        <f t="shared" si="2007"/>
        <v>0</v>
      </c>
      <c r="F347" s="360">
        <f t="shared" si="2007"/>
        <v>0</v>
      </c>
      <c r="G347" s="360">
        <f t="shared" si="2007"/>
        <v>0</v>
      </c>
      <c r="H347" s="360">
        <f t="shared" si="2007"/>
        <v>0</v>
      </c>
      <c r="I347" s="360">
        <f t="shared" si="2007"/>
        <v>0</v>
      </c>
      <c r="J347" s="360">
        <f t="shared" si="2007"/>
        <v>0</v>
      </c>
      <c r="K347" s="360">
        <f t="shared" si="2007"/>
        <v>0</v>
      </c>
      <c r="L347" s="360">
        <f t="shared" si="2007"/>
        <v>0</v>
      </c>
      <c r="BK347" s="270">
        <v>1</v>
      </c>
      <c r="BM347" s="328">
        <f t="shared" ref="BM347:BM356" si="2009">SUMIF($BM$11:$GB$11,BK347,$BM$306:$GB$306)</f>
        <v>0</v>
      </c>
    </row>
    <row r="348" spans="1:66">
      <c r="A348" s="271" t="str">
        <f t="shared" si="2008"/>
        <v/>
      </c>
      <c r="B348" s="360">
        <f t="shared" si="2007"/>
        <v>277</v>
      </c>
      <c r="C348" s="360">
        <f t="shared" si="2007"/>
        <v>0</v>
      </c>
      <c r="D348" s="360">
        <f t="shared" si="2007"/>
        <v>0</v>
      </c>
      <c r="E348" s="360">
        <f t="shared" si="2007"/>
        <v>0</v>
      </c>
      <c r="F348" s="360">
        <f t="shared" si="2007"/>
        <v>0</v>
      </c>
      <c r="G348" s="360">
        <f t="shared" si="2007"/>
        <v>0</v>
      </c>
      <c r="H348" s="360">
        <f t="shared" si="2007"/>
        <v>0</v>
      </c>
      <c r="I348" s="360">
        <f t="shared" si="2007"/>
        <v>0</v>
      </c>
      <c r="J348" s="360">
        <f t="shared" si="2007"/>
        <v>0</v>
      </c>
      <c r="K348" s="360">
        <f t="shared" si="2007"/>
        <v>0</v>
      </c>
      <c r="L348" s="360">
        <f t="shared" si="2007"/>
        <v>0</v>
      </c>
      <c r="BK348" s="270">
        <f>+BK347+1</f>
        <v>2</v>
      </c>
      <c r="BM348" s="328">
        <f t="shared" si="2009"/>
        <v>0</v>
      </c>
    </row>
    <row r="349" spans="1:66">
      <c r="BK349" s="270">
        <f t="shared" ref="BK349:BK356" si="2010">+BK348+1</f>
        <v>3</v>
      </c>
      <c r="BM349" s="328">
        <f t="shared" si="2009"/>
        <v>0</v>
      </c>
    </row>
    <row r="350" spans="1:66">
      <c r="BK350" s="270">
        <f t="shared" si="2010"/>
        <v>4</v>
      </c>
      <c r="BM350" s="328">
        <f t="shared" si="2009"/>
        <v>0</v>
      </c>
    </row>
    <row r="351" spans="1:66">
      <c r="BK351" s="270">
        <f t="shared" si="2010"/>
        <v>5</v>
      </c>
      <c r="BM351" s="328">
        <f t="shared" si="2009"/>
        <v>0</v>
      </c>
    </row>
    <row r="352" spans="1:66">
      <c r="BK352" s="270">
        <f t="shared" si="2010"/>
        <v>6</v>
      </c>
      <c r="BM352" s="328">
        <f t="shared" si="2009"/>
        <v>0</v>
      </c>
    </row>
    <row r="353" spans="63:184">
      <c r="BK353" s="270">
        <f t="shared" si="2010"/>
        <v>7</v>
      </c>
      <c r="BM353" s="328">
        <f t="shared" si="2009"/>
        <v>0</v>
      </c>
    </row>
    <row r="354" spans="63:184">
      <c r="BK354" s="270">
        <f t="shared" si="2010"/>
        <v>8</v>
      </c>
      <c r="BM354" s="328">
        <f t="shared" si="2009"/>
        <v>0</v>
      </c>
    </row>
    <row r="355" spans="63:184">
      <c r="BK355" s="270">
        <f t="shared" si="2010"/>
        <v>9</v>
      </c>
      <c r="BM355" s="328">
        <f t="shared" si="2009"/>
        <v>0</v>
      </c>
    </row>
    <row r="356" spans="63:184">
      <c r="BK356" s="270">
        <f t="shared" si="2010"/>
        <v>10</v>
      </c>
      <c r="BM356" s="328">
        <f t="shared" si="2009"/>
        <v>0</v>
      </c>
    </row>
    <row r="362" spans="63:184">
      <c r="BK362" s="285" t="s">
        <v>1122</v>
      </c>
    </row>
    <row r="363" spans="63:184">
      <c r="BK363" s="285" t="s">
        <v>1123</v>
      </c>
      <c r="BM363" s="328">
        <f>+'Conclusions &amp; Escrows'!E51</f>
        <v>0</v>
      </c>
      <c r="BN363" s="328">
        <f>+BM366</f>
        <v>0</v>
      </c>
      <c r="BO363" s="328">
        <f t="shared" ref="BO363:DZ363" si="2011">+BN366</f>
        <v>0</v>
      </c>
      <c r="BP363" s="328">
        <f t="shared" si="2011"/>
        <v>0</v>
      </c>
      <c r="BQ363" s="328">
        <f t="shared" si="2011"/>
        <v>0</v>
      </c>
      <c r="BR363" s="328">
        <f t="shared" si="2011"/>
        <v>0</v>
      </c>
      <c r="BS363" s="328">
        <f t="shared" si="2011"/>
        <v>0</v>
      </c>
      <c r="BT363" s="328">
        <f t="shared" si="2011"/>
        <v>0</v>
      </c>
      <c r="BU363" s="328">
        <f t="shared" si="2011"/>
        <v>0</v>
      </c>
      <c r="BV363" s="328">
        <f t="shared" si="2011"/>
        <v>0</v>
      </c>
      <c r="BW363" s="328">
        <f t="shared" si="2011"/>
        <v>0</v>
      </c>
      <c r="BX363" s="328">
        <f t="shared" si="2011"/>
        <v>0</v>
      </c>
      <c r="BY363" s="328">
        <f t="shared" si="2011"/>
        <v>0</v>
      </c>
      <c r="BZ363" s="328">
        <f t="shared" si="2011"/>
        <v>0</v>
      </c>
      <c r="CA363" s="328">
        <f t="shared" si="2011"/>
        <v>0</v>
      </c>
      <c r="CB363" s="328">
        <f t="shared" si="2011"/>
        <v>0</v>
      </c>
      <c r="CC363" s="328">
        <f t="shared" si="2011"/>
        <v>0</v>
      </c>
      <c r="CD363" s="328">
        <f t="shared" si="2011"/>
        <v>0</v>
      </c>
      <c r="CE363" s="328">
        <f t="shared" si="2011"/>
        <v>0</v>
      </c>
      <c r="CF363" s="328">
        <f t="shared" si="2011"/>
        <v>0</v>
      </c>
      <c r="CG363" s="328">
        <f t="shared" si="2011"/>
        <v>0</v>
      </c>
      <c r="CH363" s="328">
        <f t="shared" si="2011"/>
        <v>0</v>
      </c>
      <c r="CI363" s="328">
        <f t="shared" si="2011"/>
        <v>0</v>
      </c>
      <c r="CJ363" s="328">
        <f t="shared" si="2011"/>
        <v>0</v>
      </c>
      <c r="CK363" s="328">
        <f t="shared" si="2011"/>
        <v>0</v>
      </c>
      <c r="CL363" s="328">
        <f t="shared" si="2011"/>
        <v>0</v>
      </c>
      <c r="CM363" s="328">
        <f t="shared" si="2011"/>
        <v>0</v>
      </c>
      <c r="CN363" s="328">
        <f t="shared" si="2011"/>
        <v>0</v>
      </c>
      <c r="CO363" s="328">
        <f t="shared" si="2011"/>
        <v>0</v>
      </c>
      <c r="CP363" s="328">
        <f t="shared" si="2011"/>
        <v>0</v>
      </c>
      <c r="CQ363" s="328">
        <f t="shared" si="2011"/>
        <v>0</v>
      </c>
      <c r="CR363" s="328">
        <f t="shared" si="2011"/>
        <v>0</v>
      </c>
      <c r="CS363" s="328">
        <f t="shared" si="2011"/>
        <v>0</v>
      </c>
      <c r="CT363" s="328">
        <f t="shared" si="2011"/>
        <v>0</v>
      </c>
      <c r="CU363" s="328">
        <f t="shared" si="2011"/>
        <v>0</v>
      </c>
      <c r="CV363" s="328">
        <f t="shared" si="2011"/>
        <v>0</v>
      </c>
      <c r="CW363" s="328">
        <f t="shared" si="2011"/>
        <v>0</v>
      </c>
      <c r="CX363" s="328">
        <f t="shared" si="2011"/>
        <v>0</v>
      </c>
      <c r="CY363" s="328">
        <f t="shared" si="2011"/>
        <v>0</v>
      </c>
      <c r="CZ363" s="328">
        <f t="shared" si="2011"/>
        <v>0</v>
      </c>
      <c r="DA363" s="328">
        <f t="shared" si="2011"/>
        <v>0</v>
      </c>
      <c r="DB363" s="328">
        <f t="shared" si="2011"/>
        <v>0</v>
      </c>
      <c r="DC363" s="328">
        <f t="shared" si="2011"/>
        <v>0</v>
      </c>
      <c r="DD363" s="328">
        <f t="shared" si="2011"/>
        <v>0</v>
      </c>
      <c r="DE363" s="328">
        <f t="shared" si="2011"/>
        <v>0</v>
      </c>
      <c r="DF363" s="328">
        <f t="shared" si="2011"/>
        <v>0</v>
      </c>
      <c r="DG363" s="328">
        <f t="shared" si="2011"/>
        <v>0</v>
      </c>
      <c r="DH363" s="328">
        <f t="shared" si="2011"/>
        <v>0</v>
      </c>
      <c r="DI363" s="328">
        <f t="shared" si="2011"/>
        <v>0</v>
      </c>
      <c r="DJ363" s="328">
        <f t="shared" si="2011"/>
        <v>0</v>
      </c>
      <c r="DK363" s="328">
        <f t="shared" si="2011"/>
        <v>0</v>
      </c>
      <c r="DL363" s="328">
        <f t="shared" si="2011"/>
        <v>0</v>
      </c>
      <c r="DM363" s="328">
        <f t="shared" si="2011"/>
        <v>0</v>
      </c>
      <c r="DN363" s="328">
        <f t="shared" si="2011"/>
        <v>0</v>
      </c>
      <c r="DO363" s="328">
        <f t="shared" si="2011"/>
        <v>0</v>
      </c>
      <c r="DP363" s="328">
        <f t="shared" si="2011"/>
        <v>0</v>
      </c>
      <c r="DQ363" s="328">
        <f t="shared" si="2011"/>
        <v>0</v>
      </c>
      <c r="DR363" s="328">
        <f t="shared" si="2011"/>
        <v>0</v>
      </c>
      <c r="DS363" s="328">
        <f t="shared" si="2011"/>
        <v>0</v>
      </c>
      <c r="DT363" s="328">
        <f t="shared" si="2011"/>
        <v>0</v>
      </c>
      <c r="DU363" s="328">
        <f t="shared" si="2011"/>
        <v>0</v>
      </c>
      <c r="DV363" s="328">
        <f t="shared" si="2011"/>
        <v>0</v>
      </c>
      <c r="DW363" s="328">
        <f t="shared" si="2011"/>
        <v>0</v>
      </c>
      <c r="DX363" s="328">
        <f t="shared" si="2011"/>
        <v>0</v>
      </c>
      <c r="DY363" s="328">
        <f t="shared" si="2011"/>
        <v>0</v>
      </c>
      <c r="DZ363" s="328">
        <f t="shared" si="2011"/>
        <v>0</v>
      </c>
      <c r="EA363" s="328">
        <f t="shared" ref="EA363:GB363" si="2012">+DZ366</f>
        <v>0</v>
      </c>
      <c r="EB363" s="328">
        <f t="shared" si="2012"/>
        <v>0</v>
      </c>
      <c r="EC363" s="328">
        <f t="shared" si="2012"/>
        <v>0</v>
      </c>
      <c r="ED363" s="328">
        <f t="shared" si="2012"/>
        <v>0</v>
      </c>
      <c r="EE363" s="328">
        <f t="shared" si="2012"/>
        <v>0</v>
      </c>
      <c r="EF363" s="328">
        <f t="shared" si="2012"/>
        <v>0</v>
      </c>
      <c r="EG363" s="328">
        <f t="shared" si="2012"/>
        <v>0</v>
      </c>
      <c r="EH363" s="328">
        <f t="shared" si="2012"/>
        <v>0</v>
      </c>
      <c r="EI363" s="328">
        <f t="shared" si="2012"/>
        <v>0</v>
      </c>
      <c r="EJ363" s="328">
        <f t="shared" si="2012"/>
        <v>0</v>
      </c>
      <c r="EK363" s="328">
        <f t="shared" si="2012"/>
        <v>0</v>
      </c>
      <c r="EL363" s="328">
        <f t="shared" si="2012"/>
        <v>0</v>
      </c>
      <c r="EM363" s="328">
        <f t="shared" si="2012"/>
        <v>0</v>
      </c>
      <c r="EN363" s="328">
        <f t="shared" si="2012"/>
        <v>0</v>
      </c>
      <c r="EO363" s="328">
        <f t="shared" si="2012"/>
        <v>0</v>
      </c>
      <c r="EP363" s="328">
        <f t="shared" si="2012"/>
        <v>0</v>
      </c>
      <c r="EQ363" s="328">
        <f t="shared" si="2012"/>
        <v>0</v>
      </c>
      <c r="ER363" s="328">
        <f t="shared" si="2012"/>
        <v>0</v>
      </c>
      <c r="ES363" s="328">
        <f t="shared" si="2012"/>
        <v>0</v>
      </c>
      <c r="ET363" s="328">
        <f t="shared" si="2012"/>
        <v>0</v>
      </c>
      <c r="EU363" s="328">
        <f t="shared" si="2012"/>
        <v>0</v>
      </c>
      <c r="EV363" s="328">
        <f t="shared" si="2012"/>
        <v>0</v>
      </c>
      <c r="EW363" s="328">
        <f t="shared" si="2012"/>
        <v>0</v>
      </c>
      <c r="EX363" s="328">
        <f t="shared" si="2012"/>
        <v>0</v>
      </c>
      <c r="EY363" s="328">
        <f t="shared" si="2012"/>
        <v>0</v>
      </c>
      <c r="EZ363" s="328">
        <f t="shared" si="2012"/>
        <v>0</v>
      </c>
      <c r="FA363" s="328">
        <f t="shared" si="2012"/>
        <v>0</v>
      </c>
      <c r="FB363" s="328">
        <f t="shared" si="2012"/>
        <v>0</v>
      </c>
      <c r="FC363" s="328">
        <f t="shared" si="2012"/>
        <v>0</v>
      </c>
      <c r="FD363" s="328">
        <f t="shared" si="2012"/>
        <v>0</v>
      </c>
      <c r="FE363" s="328">
        <f t="shared" si="2012"/>
        <v>0</v>
      </c>
      <c r="FF363" s="328">
        <f t="shared" si="2012"/>
        <v>0</v>
      </c>
      <c r="FG363" s="328">
        <f t="shared" si="2012"/>
        <v>0</v>
      </c>
      <c r="FH363" s="328">
        <f t="shared" si="2012"/>
        <v>0</v>
      </c>
      <c r="FI363" s="328">
        <f t="shared" si="2012"/>
        <v>0</v>
      </c>
      <c r="FJ363" s="328">
        <f t="shared" si="2012"/>
        <v>0</v>
      </c>
      <c r="FK363" s="328">
        <f t="shared" si="2012"/>
        <v>0</v>
      </c>
      <c r="FL363" s="328">
        <f t="shared" si="2012"/>
        <v>0</v>
      </c>
      <c r="FM363" s="328">
        <f t="shared" si="2012"/>
        <v>0</v>
      </c>
      <c r="FN363" s="328">
        <f t="shared" si="2012"/>
        <v>0</v>
      </c>
      <c r="FO363" s="328">
        <f t="shared" si="2012"/>
        <v>0</v>
      </c>
      <c r="FP363" s="328">
        <f t="shared" si="2012"/>
        <v>0</v>
      </c>
      <c r="FQ363" s="328">
        <f t="shared" si="2012"/>
        <v>0</v>
      </c>
      <c r="FR363" s="328">
        <f t="shared" si="2012"/>
        <v>0</v>
      </c>
      <c r="FS363" s="328">
        <f t="shared" si="2012"/>
        <v>0</v>
      </c>
      <c r="FT363" s="328">
        <f t="shared" si="2012"/>
        <v>0</v>
      </c>
      <c r="FU363" s="328">
        <f t="shared" si="2012"/>
        <v>0</v>
      </c>
      <c r="FV363" s="328">
        <f t="shared" si="2012"/>
        <v>0</v>
      </c>
      <c r="FW363" s="328">
        <f t="shared" si="2012"/>
        <v>0</v>
      </c>
      <c r="FX363" s="328">
        <f t="shared" si="2012"/>
        <v>0</v>
      </c>
      <c r="FY363" s="328">
        <f t="shared" si="2012"/>
        <v>0</v>
      </c>
      <c r="FZ363" s="328">
        <f t="shared" si="2012"/>
        <v>0</v>
      </c>
      <c r="GA363" s="328">
        <f t="shared" si="2012"/>
        <v>0</v>
      </c>
      <c r="GB363" s="328">
        <f t="shared" si="2012"/>
        <v>0</v>
      </c>
    </row>
    <row r="364" spans="63:184">
      <c r="BK364" s="285" t="s">
        <v>1124</v>
      </c>
      <c r="BM364" s="328">
        <f>IF(BM363+'Conclusions &amp; Escrows'!$F$51&lt;'Conclusions &amp; Escrows'!$K$51,+'Conclusions &amp; Escrows'!$F$51,MAX('Conclusions &amp; Escrows'!$K$51-'Rent Roll'!BM363,0))</f>
        <v>0</v>
      </c>
      <c r="BN364" s="328">
        <f>IF(BN363+'Conclusions &amp; Escrows'!$F$51&lt;'Conclusions &amp; Escrows'!$K$51,+'Conclusions &amp; Escrows'!$F$51,MAX('Conclusions &amp; Escrows'!$K$51-'Rent Roll'!BN363,0))</f>
        <v>0</v>
      </c>
      <c r="BO364" s="328">
        <f>IF(BO363+'Conclusions &amp; Escrows'!$F$51&lt;'Conclusions &amp; Escrows'!$K$51,+'Conclusions &amp; Escrows'!$F$51,MAX('Conclusions &amp; Escrows'!$K$51-'Rent Roll'!BO363,0))</f>
        <v>0</v>
      </c>
      <c r="BP364" s="328">
        <f>IF(BP363+'Conclusions &amp; Escrows'!$F$51&lt;'Conclusions &amp; Escrows'!$K$51,+'Conclusions &amp; Escrows'!$F$51,MAX('Conclusions &amp; Escrows'!$K$51-'Rent Roll'!BP363,0))</f>
        <v>0</v>
      </c>
      <c r="BQ364" s="328">
        <f>IF(BQ363+'Conclusions &amp; Escrows'!$F$51&lt;'Conclusions &amp; Escrows'!$K$51,+'Conclusions &amp; Escrows'!$F$51,MAX('Conclusions &amp; Escrows'!$K$51-'Rent Roll'!BQ363,0))</f>
        <v>0</v>
      </c>
      <c r="BR364" s="328">
        <f>IF(BR363+'Conclusions &amp; Escrows'!$F$51&lt;'Conclusions &amp; Escrows'!$K$51,+'Conclusions &amp; Escrows'!$F$51,MAX('Conclusions &amp; Escrows'!$K$51-'Rent Roll'!BR363,0))</f>
        <v>0</v>
      </c>
      <c r="BS364" s="328">
        <f>IF(BS363+'Conclusions &amp; Escrows'!$F$51&lt;'Conclusions &amp; Escrows'!$K$51,+'Conclusions &amp; Escrows'!$F$51,MAX('Conclusions &amp; Escrows'!$K$51-'Rent Roll'!BS363,0))</f>
        <v>0</v>
      </c>
      <c r="BT364" s="328">
        <f>IF(BT363+'Conclusions &amp; Escrows'!$F$51&lt;'Conclusions &amp; Escrows'!$K$51,+'Conclusions &amp; Escrows'!$F$51,MAX('Conclusions &amp; Escrows'!$K$51-'Rent Roll'!BT363,0))</f>
        <v>0</v>
      </c>
      <c r="BU364" s="328">
        <f>IF(BU363+'Conclusions &amp; Escrows'!$F$51&lt;'Conclusions &amp; Escrows'!$K$51,+'Conclusions &amp; Escrows'!$F$51,MAX('Conclusions &amp; Escrows'!$K$51-'Rent Roll'!BU363,0))</f>
        <v>0</v>
      </c>
      <c r="BV364" s="328">
        <f>IF(BV363+'Conclusions &amp; Escrows'!$F$51&lt;'Conclusions &amp; Escrows'!$K$51,+'Conclusions &amp; Escrows'!$F$51,MAX('Conclusions &amp; Escrows'!$K$51-'Rent Roll'!BV363,0))</f>
        <v>0</v>
      </c>
      <c r="BW364" s="328">
        <f>IF(BW363+'Conclusions &amp; Escrows'!$F$51&lt;'Conclusions &amp; Escrows'!$K$51,+'Conclusions &amp; Escrows'!$F$51,MAX('Conclusions &amp; Escrows'!$K$51-'Rent Roll'!BW363,0))</f>
        <v>0</v>
      </c>
      <c r="BX364" s="328">
        <f>IF(BX363+'Conclusions &amp; Escrows'!$F$51&lt;'Conclusions &amp; Escrows'!$K$51,+'Conclusions &amp; Escrows'!$F$51,MAX('Conclusions &amp; Escrows'!$K$51-'Rent Roll'!BX363,0))</f>
        <v>0</v>
      </c>
      <c r="BY364" s="328">
        <f>IF(BY363+'Conclusions &amp; Escrows'!$F$51&lt;'Conclusions &amp; Escrows'!$K$51,+'Conclusions &amp; Escrows'!$F$51,MAX('Conclusions &amp; Escrows'!$K$51-'Rent Roll'!BY363,0))</f>
        <v>0</v>
      </c>
      <c r="BZ364" s="328">
        <f>IF(BZ363+'Conclusions &amp; Escrows'!$F$51&lt;'Conclusions &amp; Escrows'!$K$51,+'Conclusions &amp; Escrows'!$F$51,MAX('Conclusions &amp; Escrows'!$K$51-'Rent Roll'!BZ363,0))</f>
        <v>0</v>
      </c>
      <c r="CA364" s="328">
        <f>IF(CA363+'Conclusions &amp; Escrows'!$F$51&lt;'Conclusions &amp; Escrows'!$K$51,+'Conclusions &amp; Escrows'!$F$51,MAX('Conclusions &amp; Escrows'!$K$51-'Rent Roll'!CA363,0))</f>
        <v>0</v>
      </c>
      <c r="CB364" s="328">
        <f>IF(CB363+'Conclusions &amp; Escrows'!$F$51&lt;'Conclusions &amp; Escrows'!$K$51,+'Conclusions &amp; Escrows'!$F$51,MAX('Conclusions &amp; Escrows'!$K$51-'Rent Roll'!CB363,0))</f>
        <v>0</v>
      </c>
      <c r="CC364" s="328">
        <f>IF(CC363+'Conclusions &amp; Escrows'!$F$51&lt;'Conclusions &amp; Escrows'!$K$51,+'Conclusions &amp; Escrows'!$F$51,MAX('Conclusions &amp; Escrows'!$K$51-'Rent Roll'!CC363,0))</f>
        <v>0</v>
      </c>
      <c r="CD364" s="328">
        <f>IF(CD363+'Conclusions &amp; Escrows'!$F$51&lt;'Conclusions &amp; Escrows'!$K$51,+'Conclusions &amp; Escrows'!$F$51,MAX('Conclusions &amp; Escrows'!$K$51-'Rent Roll'!CD363,0))</f>
        <v>0</v>
      </c>
      <c r="CE364" s="328">
        <f>IF(CE363+'Conclusions &amp; Escrows'!$F$51&lt;'Conclusions &amp; Escrows'!$K$51,+'Conclusions &amp; Escrows'!$F$51,MAX('Conclusions &amp; Escrows'!$K$51-'Rent Roll'!CE363,0))</f>
        <v>0</v>
      </c>
      <c r="CF364" s="328">
        <f>IF(CF363+'Conclusions &amp; Escrows'!$F$51&lt;'Conclusions &amp; Escrows'!$K$51,+'Conclusions &amp; Escrows'!$F$51,MAX('Conclusions &amp; Escrows'!$K$51-'Rent Roll'!CF363,0))</f>
        <v>0</v>
      </c>
      <c r="CG364" s="328">
        <f>IF(CG363+'Conclusions &amp; Escrows'!$F$51&lt;'Conclusions &amp; Escrows'!$K$51,+'Conclusions &amp; Escrows'!$F$51,MAX('Conclusions &amp; Escrows'!$K$51-'Rent Roll'!CG363,0))</f>
        <v>0</v>
      </c>
      <c r="CH364" s="328">
        <f>IF(CH363+'Conclusions &amp; Escrows'!$F$51&lt;'Conclusions &amp; Escrows'!$K$51,+'Conclusions &amp; Escrows'!$F$51,MAX('Conclusions &amp; Escrows'!$K$51-'Rent Roll'!CH363,0))</f>
        <v>0</v>
      </c>
      <c r="CI364" s="328">
        <f>IF(CI363+'Conclusions &amp; Escrows'!$F$51&lt;'Conclusions &amp; Escrows'!$K$51,+'Conclusions &amp; Escrows'!$F$51,MAX('Conclusions &amp; Escrows'!$K$51-'Rent Roll'!CI363,0))</f>
        <v>0</v>
      </c>
      <c r="CJ364" s="328">
        <f>IF(CJ363+'Conclusions &amp; Escrows'!$F$51&lt;'Conclusions &amp; Escrows'!$K$51,+'Conclusions &amp; Escrows'!$F$51,MAX('Conclusions &amp; Escrows'!$K$51-'Rent Roll'!CJ363,0))</f>
        <v>0</v>
      </c>
      <c r="CK364" s="328">
        <f>IF(CK363+'Conclusions &amp; Escrows'!$F$51&lt;'Conclusions &amp; Escrows'!$K$51,+'Conclusions &amp; Escrows'!$F$51,MAX('Conclusions &amp; Escrows'!$K$51-'Rent Roll'!CK363,0))</f>
        <v>0</v>
      </c>
      <c r="CL364" s="328">
        <f>IF(CL363+'Conclusions &amp; Escrows'!$F$51&lt;'Conclusions &amp; Escrows'!$K$51,+'Conclusions &amp; Escrows'!$F$51,MAX('Conclusions &amp; Escrows'!$K$51-'Rent Roll'!CL363,0))</f>
        <v>0</v>
      </c>
      <c r="CM364" s="328">
        <f>IF(CM363+'Conclusions &amp; Escrows'!$F$51&lt;'Conclusions &amp; Escrows'!$K$51,+'Conclusions &amp; Escrows'!$F$51,MAX('Conclusions &amp; Escrows'!$K$51-'Rent Roll'!CM363,0))</f>
        <v>0</v>
      </c>
      <c r="CN364" s="328">
        <f>IF(CN363+'Conclusions &amp; Escrows'!$F$51&lt;'Conclusions &amp; Escrows'!$K$51,+'Conclusions &amp; Escrows'!$F$51,MAX('Conclusions &amp; Escrows'!$K$51-'Rent Roll'!CN363,0))</f>
        <v>0</v>
      </c>
      <c r="CO364" s="328">
        <f>IF(CO363+'Conclusions &amp; Escrows'!$F$51&lt;'Conclusions &amp; Escrows'!$K$51,+'Conclusions &amp; Escrows'!$F$51,MAX('Conclusions &amp; Escrows'!$K$51-'Rent Roll'!CO363,0))</f>
        <v>0</v>
      </c>
      <c r="CP364" s="328">
        <f>IF(CP363+'Conclusions &amp; Escrows'!$F$51&lt;'Conclusions &amp; Escrows'!$K$51,+'Conclusions &amp; Escrows'!$F$51,MAX('Conclusions &amp; Escrows'!$K$51-'Rent Roll'!CP363,0))</f>
        <v>0</v>
      </c>
      <c r="CQ364" s="328">
        <f>IF(CQ363+'Conclusions &amp; Escrows'!$F$51&lt;'Conclusions &amp; Escrows'!$K$51,+'Conclusions &amp; Escrows'!$F$51,MAX('Conclusions &amp; Escrows'!$K$51-'Rent Roll'!CQ363,0))</f>
        <v>0</v>
      </c>
      <c r="CR364" s="328">
        <f>IF(CR363+'Conclusions &amp; Escrows'!$F$51&lt;'Conclusions &amp; Escrows'!$K$51,+'Conclusions &amp; Escrows'!$F$51,MAX('Conclusions &amp; Escrows'!$K$51-'Rent Roll'!CR363,0))</f>
        <v>0</v>
      </c>
      <c r="CS364" s="328">
        <f>IF(CS363+'Conclusions &amp; Escrows'!$F$51&lt;'Conclusions &amp; Escrows'!$K$51,+'Conclusions &amp; Escrows'!$F$51,MAX('Conclusions &amp; Escrows'!$K$51-'Rent Roll'!CS363,0))</f>
        <v>0</v>
      </c>
      <c r="CT364" s="328">
        <f>IF(CT363+'Conclusions &amp; Escrows'!$F$51&lt;'Conclusions &amp; Escrows'!$K$51,+'Conclusions &amp; Escrows'!$F$51,MAX('Conclusions &amp; Escrows'!$K$51-'Rent Roll'!CT363,0))</f>
        <v>0</v>
      </c>
      <c r="CU364" s="328">
        <f>IF(CU363+'Conclusions &amp; Escrows'!$F$51&lt;'Conclusions &amp; Escrows'!$K$51,+'Conclusions &amp; Escrows'!$F$51,MAX('Conclusions &amp; Escrows'!$K$51-'Rent Roll'!CU363,0))</f>
        <v>0</v>
      </c>
      <c r="CV364" s="328">
        <f>IF(CV363+'Conclusions &amp; Escrows'!$F$51&lt;'Conclusions &amp; Escrows'!$K$51,+'Conclusions &amp; Escrows'!$F$51,MAX('Conclusions &amp; Escrows'!$K$51-'Rent Roll'!CV363,0))</f>
        <v>0</v>
      </c>
      <c r="CW364" s="328">
        <f>IF(CW363+'Conclusions &amp; Escrows'!$F$51&lt;'Conclusions &amp; Escrows'!$K$51,+'Conclusions &amp; Escrows'!$F$51,MAX('Conclusions &amp; Escrows'!$K$51-'Rent Roll'!CW363,0))</f>
        <v>0</v>
      </c>
      <c r="CX364" s="328">
        <f>IF(CX363+'Conclusions &amp; Escrows'!$F$51&lt;'Conclusions &amp; Escrows'!$K$51,+'Conclusions &amp; Escrows'!$F$51,MAX('Conclusions &amp; Escrows'!$K$51-'Rent Roll'!CX363,0))</f>
        <v>0</v>
      </c>
      <c r="CY364" s="328">
        <f>IF(CY363+'Conclusions &amp; Escrows'!$F$51&lt;'Conclusions &amp; Escrows'!$K$51,+'Conclusions &amp; Escrows'!$F$51,MAX('Conclusions &amp; Escrows'!$K$51-'Rent Roll'!CY363,0))</f>
        <v>0</v>
      </c>
      <c r="CZ364" s="328">
        <f>IF(CZ363+'Conclusions &amp; Escrows'!$F$51&lt;'Conclusions &amp; Escrows'!$K$51,+'Conclusions &amp; Escrows'!$F$51,MAX('Conclusions &amp; Escrows'!$K$51-'Rent Roll'!CZ363,0))</f>
        <v>0</v>
      </c>
      <c r="DA364" s="328">
        <f>IF(DA363+'Conclusions &amp; Escrows'!$F$51&lt;'Conclusions &amp; Escrows'!$K$51,+'Conclusions &amp; Escrows'!$F$51,MAX('Conclusions &amp; Escrows'!$K$51-'Rent Roll'!DA363,0))</f>
        <v>0</v>
      </c>
      <c r="DB364" s="328">
        <f>IF(DB363+'Conclusions &amp; Escrows'!$F$51&lt;'Conclusions &amp; Escrows'!$K$51,+'Conclusions &amp; Escrows'!$F$51,MAX('Conclusions &amp; Escrows'!$K$51-'Rent Roll'!DB363,0))</f>
        <v>0</v>
      </c>
      <c r="DC364" s="328">
        <f>IF(DC363+'Conclusions &amp; Escrows'!$F$51&lt;'Conclusions &amp; Escrows'!$K$51,+'Conclusions &amp; Escrows'!$F$51,MAX('Conclusions &amp; Escrows'!$K$51-'Rent Roll'!DC363,0))</f>
        <v>0</v>
      </c>
      <c r="DD364" s="328">
        <f>IF(DD363+'Conclusions &amp; Escrows'!$F$51&lt;'Conclusions &amp; Escrows'!$K$51,+'Conclusions &amp; Escrows'!$F$51,MAX('Conclusions &amp; Escrows'!$K$51-'Rent Roll'!DD363,0))</f>
        <v>0</v>
      </c>
      <c r="DE364" s="328">
        <f>IF(DE363+'Conclusions &amp; Escrows'!$F$51&lt;'Conclusions &amp; Escrows'!$K$51,+'Conclusions &amp; Escrows'!$F$51,MAX('Conclusions &amp; Escrows'!$K$51-'Rent Roll'!DE363,0))</f>
        <v>0</v>
      </c>
      <c r="DF364" s="328">
        <f>IF(DF363+'Conclusions &amp; Escrows'!$F$51&lt;'Conclusions &amp; Escrows'!$K$51,+'Conclusions &amp; Escrows'!$F$51,MAX('Conclusions &amp; Escrows'!$K$51-'Rent Roll'!DF363,0))</f>
        <v>0</v>
      </c>
      <c r="DG364" s="328">
        <f>IF(DG363+'Conclusions &amp; Escrows'!$F$51&lt;'Conclusions &amp; Escrows'!$K$51,+'Conclusions &amp; Escrows'!$F$51,MAX('Conclusions &amp; Escrows'!$K$51-'Rent Roll'!DG363,0))</f>
        <v>0</v>
      </c>
      <c r="DH364" s="328">
        <f>IF(DH363+'Conclusions &amp; Escrows'!$F$51&lt;'Conclusions &amp; Escrows'!$K$51,+'Conclusions &amp; Escrows'!$F$51,MAX('Conclusions &amp; Escrows'!$K$51-'Rent Roll'!DH363,0))</f>
        <v>0</v>
      </c>
      <c r="DI364" s="328">
        <f>IF(DI363+'Conclusions &amp; Escrows'!$F$51&lt;'Conclusions &amp; Escrows'!$K$51,+'Conclusions &amp; Escrows'!$F$51,MAX('Conclusions &amp; Escrows'!$K$51-'Rent Roll'!DI363,0))</f>
        <v>0</v>
      </c>
      <c r="DJ364" s="328">
        <f>IF(DJ363+'Conclusions &amp; Escrows'!$F$51&lt;'Conclusions &amp; Escrows'!$K$51,+'Conclusions &amp; Escrows'!$F$51,MAX('Conclusions &amp; Escrows'!$K$51-'Rent Roll'!DJ363,0))</f>
        <v>0</v>
      </c>
      <c r="DK364" s="328">
        <f>IF(DK363+'Conclusions &amp; Escrows'!$F$51&lt;'Conclusions &amp; Escrows'!$K$51,+'Conclusions &amp; Escrows'!$F$51,MAX('Conclusions &amp; Escrows'!$K$51-'Rent Roll'!DK363,0))</f>
        <v>0</v>
      </c>
      <c r="DL364" s="328">
        <f>IF(DL363+'Conclusions &amp; Escrows'!$F$51&lt;'Conclusions &amp; Escrows'!$K$51,+'Conclusions &amp; Escrows'!$F$51,MAX('Conclusions &amp; Escrows'!$K$51-'Rent Roll'!DL363,0))</f>
        <v>0</v>
      </c>
      <c r="DM364" s="328">
        <f>IF(DM363+'Conclusions &amp; Escrows'!$F$51&lt;'Conclusions &amp; Escrows'!$K$51,+'Conclusions &amp; Escrows'!$F$51,MAX('Conclusions &amp; Escrows'!$K$51-'Rent Roll'!DM363,0))</f>
        <v>0</v>
      </c>
      <c r="DN364" s="328">
        <f>IF(DN363+'Conclusions &amp; Escrows'!$F$51&lt;'Conclusions &amp; Escrows'!$K$51,+'Conclusions &amp; Escrows'!$F$51,MAX('Conclusions &amp; Escrows'!$K$51-'Rent Roll'!DN363,0))</f>
        <v>0</v>
      </c>
      <c r="DO364" s="328">
        <f>IF(DO363+'Conclusions &amp; Escrows'!$F$51&lt;'Conclusions &amp; Escrows'!$K$51,+'Conclusions &amp; Escrows'!$F$51,MAX('Conclusions &amp; Escrows'!$K$51-'Rent Roll'!DO363,0))</f>
        <v>0</v>
      </c>
      <c r="DP364" s="328">
        <f>IF(DP363+'Conclusions &amp; Escrows'!$F$51&lt;'Conclusions &amp; Escrows'!$K$51,+'Conclusions &amp; Escrows'!$F$51,MAX('Conclusions &amp; Escrows'!$K$51-'Rent Roll'!DP363,0))</f>
        <v>0</v>
      </c>
      <c r="DQ364" s="328">
        <f>IF(DQ363+'Conclusions &amp; Escrows'!$F$51&lt;'Conclusions &amp; Escrows'!$K$51,+'Conclusions &amp; Escrows'!$F$51,MAX('Conclusions &amp; Escrows'!$K$51-'Rent Roll'!DQ363,0))</f>
        <v>0</v>
      </c>
      <c r="DR364" s="328">
        <f>IF(DR363+'Conclusions &amp; Escrows'!$F$51&lt;'Conclusions &amp; Escrows'!$K$51,+'Conclusions &amp; Escrows'!$F$51,MAX('Conclusions &amp; Escrows'!$K$51-'Rent Roll'!DR363,0))</f>
        <v>0</v>
      </c>
      <c r="DS364" s="328">
        <f>IF(DS363+'Conclusions &amp; Escrows'!$F$51&lt;'Conclusions &amp; Escrows'!$K$51,+'Conclusions &amp; Escrows'!$F$51,MAX('Conclusions &amp; Escrows'!$K$51-'Rent Roll'!DS363,0))</f>
        <v>0</v>
      </c>
      <c r="DT364" s="328">
        <f>IF(DT363+'Conclusions &amp; Escrows'!$F$51&lt;'Conclusions &amp; Escrows'!$K$51,+'Conclusions &amp; Escrows'!$F$51,MAX('Conclusions &amp; Escrows'!$K$51-'Rent Roll'!DT363,0))</f>
        <v>0</v>
      </c>
      <c r="DU364" s="328">
        <f>IF(DU363+'Conclusions &amp; Escrows'!$F$51&lt;'Conclusions &amp; Escrows'!$K$51,+'Conclusions &amp; Escrows'!$F$51,MAX('Conclusions &amp; Escrows'!$K$51-'Rent Roll'!DU363,0))</f>
        <v>0</v>
      </c>
      <c r="DV364" s="328">
        <f>IF(DV363+'Conclusions &amp; Escrows'!$F$51&lt;'Conclusions &amp; Escrows'!$K$51,+'Conclusions &amp; Escrows'!$F$51,MAX('Conclusions &amp; Escrows'!$K$51-'Rent Roll'!DV363,0))</f>
        <v>0</v>
      </c>
      <c r="DW364" s="328">
        <f>IF(DW363+'Conclusions &amp; Escrows'!$F$51&lt;'Conclusions &amp; Escrows'!$K$51,+'Conclusions &amp; Escrows'!$F$51,MAX('Conclusions &amp; Escrows'!$K$51-'Rent Roll'!DW363,0))</f>
        <v>0</v>
      </c>
      <c r="DX364" s="328">
        <f>IF(DX363+'Conclusions &amp; Escrows'!$F$51&lt;'Conclusions &amp; Escrows'!$K$51,+'Conclusions &amp; Escrows'!$F$51,MAX('Conclusions &amp; Escrows'!$K$51-'Rent Roll'!DX363,0))</f>
        <v>0</v>
      </c>
      <c r="DY364" s="328">
        <f>IF(DY363+'Conclusions &amp; Escrows'!$F$51&lt;'Conclusions &amp; Escrows'!$K$51,+'Conclusions &amp; Escrows'!$F$51,MAX('Conclusions &amp; Escrows'!$K$51-'Rent Roll'!DY363,0))</f>
        <v>0</v>
      </c>
      <c r="DZ364" s="328">
        <f>IF(DZ363+'Conclusions &amp; Escrows'!$F$51&lt;'Conclusions &amp; Escrows'!$K$51,+'Conclusions &amp; Escrows'!$F$51,MAX('Conclusions &amp; Escrows'!$K$51-'Rent Roll'!DZ363,0))</f>
        <v>0</v>
      </c>
      <c r="EA364" s="328">
        <f>IF(EA363+'Conclusions &amp; Escrows'!$F$51&lt;'Conclusions &amp; Escrows'!$K$51,+'Conclusions &amp; Escrows'!$F$51,MAX('Conclusions &amp; Escrows'!$K$51-'Rent Roll'!EA363,0))</f>
        <v>0</v>
      </c>
      <c r="EB364" s="328">
        <f>IF(EB363+'Conclusions &amp; Escrows'!$F$51&lt;'Conclusions &amp; Escrows'!$K$51,+'Conclusions &amp; Escrows'!$F$51,MAX('Conclusions &amp; Escrows'!$K$51-'Rent Roll'!EB363,0))</f>
        <v>0</v>
      </c>
      <c r="EC364" s="328">
        <f>IF(EC363+'Conclusions &amp; Escrows'!$F$51&lt;'Conclusions &amp; Escrows'!$K$51,+'Conclusions &amp; Escrows'!$F$51,MAX('Conclusions &amp; Escrows'!$K$51-'Rent Roll'!EC363,0))</f>
        <v>0</v>
      </c>
      <c r="ED364" s="328">
        <f>IF(ED363+'Conclusions &amp; Escrows'!$F$51&lt;'Conclusions &amp; Escrows'!$K$51,+'Conclusions &amp; Escrows'!$F$51,MAX('Conclusions &amp; Escrows'!$K$51-'Rent Roll'!ED363,0))</f>
        <v>0</v>
      </c>
      <c r="EE364" s="328">
        <f>IF(EE363+'Conclusions &amp; Escrows'!$F$51&lt;'Conclusions &amp; Escrows'!$K$51,+'Conclusions &amp; Escrows'!$F$51,MAX('Conclusions &amp; Escrows'!$K$51-'Rent Roll'!EE363,0))</f>
        <v>0</v>
      </c>
      <c r="EF364" s="328">
        <f>IF(EF363+'Conclusions &amp; Escrows'!$F$51&lt;'Conclusions &amp; Escrows'!$K$51,+'Conclusions &amp; Escrows'!$F$51,MAX('Conclusions &amp; Escrows'!$K$51-'Rent Roll'!EF363,0))</f>
        <v>0</v>
      </c>
      <c r="EG364" s="328">
        <f>IF(EG363+'Conclusions &amp; Escrows'!$F$51&lt;'Conclusions &amp; Escrows'!$K$51,+'Conclusions &amp; Escrows'!$F$51,MAX('Conclusions &amp; Escrows'!$K$51-'Rent Roll'!EG363,0))</f>
        <v>0</v>
      </c>
      <c r="EH364" s="328">
        <f>IF(EH363+'Conclusions &amp; Escrows'!$F$51&lt;'Conclusions &amp; Escrows'!$K$51,+'Conclusions &amp; Escrows'!$F$51,MAX('Conclusions &amp; Escrows'!$K$51-'Rent Roll'!EH363,0))</f>
        <v>0</v>
      </c>
      <c r="EI364" s="328">
        <f>IF(EI363+'Conclusions &amp; Escrows'!$F$51&lt;'Conclusions &amp; Escrows'!$K$51,+'Conclusions &amp; Escrows'!$F$51,MAX('Conclusions &amp; Escrows'!$K$51-'Rent Roll'!EI363,0))</f>
        <v>0</v>
      </c>
      <c r="EJ364" s="328">
        <f>IF(EJ363+'Conclusions &amp; Escrows'!$F$51&lt;'Conclusions &amp; Escrows'!$K$51,+'Conclusions &amp; Escrows'!$F$51,MAX('Conclusions &amp; Escrows'!$K$51-'Rent Roll'!EJ363,0))</f>
        <v>0</v>
      </c>
      <c r="EK364" s="328">
        <f>IF(EK363+'Conclusions &amp; Escrows'!$F$51&lt;'Conclusions &amp; Escrows'!$K$51,+'Conclusions &amp; Escrows'!$F$51,MAX('Conclusions &amp; Escrows'!$K$51-'Rent Roll'!EK363,0))</f>
        <v>0</v>
      </c>
      <c r="EL364" s="328">
        <f>IF(EL363+'Conclusions &amp; Escrows'!$F$51&lt;'Conclusions &amp; Escrows'!$K$51,+'Conclusions &amp; Escrows'!$F$51,MAX('Conclusions &amp; Escrows'!$K$51-'Rent Roll'!EL363,0))</f>
        <v>0</v>
      </c>
      <c r="EM364" s="328">
        <f>IF(EM363+'Conclusions &amp; Escrows'!$F$51&lt;'Conclusions &amp; Escrows'!$K$51,+'Conclusions &amp; Escrows'!$F$51,MAX('Conclusions &amp; Escrows'!$K$51-'Rent Roll'!EM363,0))</f>
        <v>0</v>
      </c>
      <c r="EN364" s="328">
        <f>IF(EN363+'Conclusions &amp; Escrows'!$F$51&lt;'Conclusions &amp; Escrows'!$K$51,+'Conclusions &amp; Escrows'!$F$51,MAX('Conclusions &amp; Escrows'!$K$51-'Rent Roll'!EN363,0))</f>
        <v>0</v>
      </c>
      <c r="EO364" s="328">
        <f>IF(EO363+'Conclusions &amp; Escrows'!$F$51&lt;'Conclusions &amp; Escrows'!$K$51,+'Conclusions &amp; Escrows'!$F$51,MAX('Conclusions &amp; Escrows'!$K$51-'Rent Roll'!EO363,0))</f>
        <v>0</v>
      </c>
      <c r="EP364" s="328">
        <f>IF(EP363+'Conclusions &amp; Escrows'!$F$51&lt;'Conclusions &amp; Escrows'!$K$51,+'Conclusions &amp; Escrows'!$F$51,MAX('Conclusions &amp; Escrows'!$K$51-'Rent Roll'!EP363,0))</f>
        <v>0</v>
      </c>
      <c r="EQ364" s="328">
        <f>IF(EQ363+'Conclusions &amp; Escrows'!$F$51&lt;'Conclusions &amp; Escrows'!$K$51,+'Conclusions &amp; Escrows'!$F$51,MAX('Conclusions &amp; Escrows'!$K$51-'Rent Roll'!EQ363,0))</f>
        <v>0</v>
      </c>
      <c r="ER364" s="328">
        <f>IF(ER363+'Conclusions &amp; Escrows'!$F$51&lt;'Conclusions &amp; Escrows'!$K$51,+'Conclusions &amp; Escrows'!$F$51,MAX('Conclusions &amp; Escrows'!$K$51-'Rent Roll'!ER363,0))</f>
        <v>0</v>
      </c>
      <c r="ES364" s="328">
        <f>IF(ES363+'Conclusions &amp; Escrows'!$F$51&lt;'Conclusions &amp; Escrows'!$K$51,+'Conclusions &amp; Escrows'!$F$51,MAX('Conclusions &amp; Escrows'!$K$51-'Rent Roll'!ES363,0))</f>
        <v>0</v>
      </c>
      <c r="ET364" s="328">
        <f>IF(ET363+'Conclusions &amp; Escrows'!$F$51&lt;'Conclusions &amp; Escrows'!$K$51,+'Conclusions &amp; Escrows'!$F$51,MAX('Conclusions &amp; Escrows'!$K$51-'Rent Roll'!ET363,0))</f>
        <v>0</v>
      </c>
      <c r="EU364" s="328">
        <f>IF(EU363+'Conclusions &amp; Escrows'!$F$51&lt;'Conclusions &amp; Escrows'!$K$51,+'Conclusions &amp; Escrows'!$F$51,MAX('Conclusions &amp; Escrows'!$K$51-'Rent Roll'!EU363,0))</f>
        <v>0</v>
      </c>
      <c r="EV364" s="328">
        <f>IF(EV363+'Conclusions &amp; Escrows'!$F$51&lt;'Conclusions &amp; Escrows'!$K$51,+'Conclusions &amp; Escrows'!$F$51,MAX('Conclusions &amp; Escrows'!$K$51-'Rent Roll'!EV363,0))</f>
        <v>0</v>
      </c>
      <c r="EW364" s="328">
        <f>IF(EW363+'Conclusions &amp; Escrows'!$F$51&lt;'Conclusions &amp; Escrows'!$K$51,+'Conclusions &amp; Escrows'!$F$51,MAX('Conclusions &amp; Escrows'!$K$51-'Rent Roll'!EW363,0))</f>
        <v>0</v>
      </c>
      <c r="EX364" s="328">
        <f>IF(EX363+'Conclusions &amp; Escrows'!$F$51&lt;'Conclusions &amp; Escrows'!$K$51,+'Conclusions &amp; Escrows'!$F$51,MAX('Conclusions &amp; Escrows'!$K$51-'Rent Roll'!EX363,0))</f>
        <v>0</v>
      </c>
      <c r="EY364" s="328">
        <f>IF(EY363+'Conclusions &amp; Escrows'!$F$51&lt;'Conclusions &amp; Escrows'!$K$51,+'Conclusions &amp; Escrows'!$F$51,MAX('Conclusions &amp; Escrows'!$K$51-'Rent Roll'!EY363,0))</f>
        <v>0</v>
      </c>
      <c r="EZ364" s="328">
        <f>IF(EZ363+'Conclusions &amp; Escrows'!$F$51&lt;'Conclusions &amp; Escrows'!$K$51,+'Conclusions &amp; Escrows'!$F$51,MAX('Conclusions &amp; Escrows'!$K$51-'Rent Roll'!EZ363,0))</f>
        <v>0</v>
      </c>
      <c r="FA364" s="328">
        <f>IF(FA363+'Conclusions &amp; Escrows'!$F$51&lt;'Conclusions &amp; Escrows'!$K$51,+'Conclusions &amp; Escrows'!$F$51,MAX('Conclusions &amp; Escrows'!$K$51-'Rent Roll'!FA363,0))</f>
        <v>0</v>
      </c>
      <c r="FB364" s="328">
        <f>IF(FB363+'Conclusions &amp; Escrows'!$F$51&lt;'Conclusions &amp; Escrows'!$K$51,+'Conclusions &amp; Escrows'!$F$51,MAX('Conclusions &amp; Escrows'!$K$51-'Rent Roll'!FB363,0))</f>
        <v>0</v>
      </c>
      <c r="FC364" s="328">
        <f>IF(FC363+'Conclusions &amp; Escrows'!$F$51&lt;'Conclusions &amp; Escrows'!$K$51,+'Conclusions &amp; Escrows'!$F$51,MAX('Conclusions &amp; Escrows'!$K$51-'Rent Roll'!FC363,0))</f>
        <v>0</v>
      </c>
      <c r="FD364" s="328">
        <f>IF(FD363+'Conclusions &amp; Escrows'!$F$51&lt;'Conclusions &amp; Escrows'!$K$51,+'Conclusions &amp; Escrows'!$F$51,MAX('Conclusions &amp; Escrows'!$K$51-'Rent Roll'!FD363,0))</f>
        <v>0</v>
      </c>
      <c r="FE364" s="328">
        <f>IF(FE363+'Conclusions &amp; Escrows'!$F$51&lt;'Conclusions &amp; Escrows'!$K$51,+'Conclusions &amp; Escrows'!$F$51,MAX('Conclusions &amp; Escrows'!$K$51-'Rent Roll'!FE363,0))</f>
        <v>0</v>
      </c>
      <c r="FF364" s="328">
        <f>IF(FF363+'Conclusions &amp; Escrows'!$F$51&lt;'Conclusions &amp; Escrows'!$K$51,+'Conclusions &amp; Escrows'!$F$51,MAX('Conclusions &amp; Escrows'!$K$51-'Rent Roll'!FF363,0))</f>
        <v>0</v>
      </c>
      <c r="FG364" s="328">
        <f>IF(FG363+'Conclusions &amp; Escrows'!$F$51&lt;'Conclusions &amp; Escrows'!$K$51,+'Conclusions &amp; Escrows'!$F$51,MAX('Conclusions &amp; Escrows'!$K$51-'Rent Roll'!FG363,0))</f>
        <v>0</v>
      </c>
      <c r="FH364" s="328">
        <f>IF(FH363+'Conclusions &amp; Escrows'!$F$51&lt;'Conclusions &amp; Escrows'!$K$51,+'Conclusions &amp; Escrows'!$F$51,MAX('Conclusions &amp; Escrows'!$K$51-'Rent Roll'!FH363,0))</f>
        <v>0</v>
      </c>
      <c r="FI364" s="328">
        <f>IF(FI363+'Conclusions &amp; Escrows'!$F$51&lt;'Conclusions &amp; Escrows'!$K$51,+'Conclusions &amp; Escrows'!$F$51,MAX('Conclusions &amp; Escrows'!$K$51-'Rent Roll'!FI363,0))</f>
        <v>0</v>
      </c>
      <c r="FJ364" s="328">
        <f>IF(FJ363+'Conclusions &amp; Escrows'!$F$51&lt;'Conclusions &amp; Escrows'!$K$51,+'Conclusions &amp; Escrows'!$F$51,MAX('Conclusions &amp; Escrows'!$K$51-'Rent Roll'!FJ363,0))</f>
        <v>0</v>
      </c>
      <c r="FK364" s="328">
        <f>IF(FK363+'Conclusions &amp; Escrows'!$F$51&lt;'Conclusions &amp; Escrows'!$K$51,+'Conclusions &amp; Escrows'!$F$51,MAX('Conclusions &amp; Escrows'!$K$51-'Rent Roll'!FK363,0))</f>
        <v>0</v>
      </c>
      <c r="FL364" s="328">
        <f>IF(FL363+'Conclusions &amp; Escrows'!$F$51&lt;'Conclusions &amp; Escrows'!$K$51,+'Conclusions &amp; Escrows'!$F$51,MAX('Conclusions &amp; Escrows'!$K$51-'Rent Roll'!FL363,0))</f>
        <v>0</v>
      </c>
      <c r="FM364" s="328">
        <f>IF(FM363+'Conclusions &amp; Escrows'!$F$51&lt;'Conclusions &amp; Escrows'!$K$51,+'Conclusions &amp; Escrows'!$F$51,MAX('Conclusions &amp; Escrows'!$K$51-'Rent Roll'!FM363,0))</f>
        <v>0</v>
      </c>
      <c r="FN364" s="328">
        <f>IF(FN363+'Conclusions &amp; Escrows'!$F$51&lt;'Conclusions &amp; Escrows'!$K$51,+'Conclusions &amp; Escrows'!$F$51,MAX('Conclusions &amp; Escrows'!$K$51-'Rent Roll'!FN363,0))</f>
        <v>0</v>
      </c>
      <c r="FO364" s="328">
        <f>IF(FO363+'Conclusions &amp; Escrows'!$F$51&lt;'Conclusions &amp; Escrows'!$K$51,+'Conclusions &amp; Escrows'!$F$51,MAX('Conclusions &amp; Escrows'!$K$51-'Rent Roll'!FO363,0))</f>
        <v>0</v>
      </c>
      <c r="FP364" s="328">
        <f>IF(FP363+'Conclusions &amp; Escrows'!$F$51&lt;'Conclusions &amp; Escrows'!$K$51,+'Conclusions &amp; Escrows'!$F$51,MAX('Conclusions &amp; Escrows'!$K$51-'Rent Roll'!FP363,0))</f>
        <v>0</v>
      </c>
      <c r="FQ364" s="328">
        <f>IF(FQ363+'Conclusions &amp; Escrows'!$F$51&lt;'Conclusions &amp; Escrows'!$K$51,+'Conclusions &amp; Escrows'!$F$51,MAX('Conclusions &amp; Escrows'!$K$51-'Rent Roll'!FQ363,0))</f>
        <v>0</v>
      </c>
      <c r="FR364" s="328">
        <f>IF(FR363+'Conclusions &amp; Escrows'!$F$51&lt;'Conclusions &amp; Escrows'!$K$51,+'Conclusions &amp; Escrows'!$F$51,MAX('Conclusions &amp; Escrows'!$K$51-'Rent Roll'!FR363,0))</f>
        <v>0</v>
      </c>
      <c r="FS364" s="328">
        <f>IF(FS363+'Conclusions &amp; Escrows'!$F$51&lt;'Conclusions &amp; Escrows'!$K$51,+'Conclusions &amp; Escrows'!$F$51,MAX('Conclusions &amp; Escrows'!$K$51-'Rent Roll'!FS363,0))</f>
        <v>0</v>
      </c>
      <c r="FT364" s="328">
        <f>IF(FT363+'Conclusions &amp; Escrows'!$F$51&lt;'Conclusions &amp; Escrows'!$K$51,+'Conclusions &amp; Escrows'!$F$51,MAX('Conclusions &amp; Escrows'!$K$51-'Rent Roll'!FT363,0))</f>
        <v>0</v>
      </c>
      <c r="FU364" s="328">
        <f>IF(FU363+'Conclusions &amp; Escrows'!$F$51&lt;'Conclusions &amp; Escrows'!$K$51,+'Conclusions &amp; Escrows'!$F$51,MAX('Conclusions &amp; Escrows'!$K$51-'Rent Roll'!FU363,0))</f>
        <v>0</v>
      </c>
      <c r="FV364" s="328">
        <f>IF(FV363+'Conclusions &amp; Escrows'!$F$51&lt;'Conclusions &amp; Escrows'!$K$51,+'Conclusions &amp; Escrows'!$F$51,MAX('Conclusions &amp; Escrows'!$K$51-'Rent Roll'!FV363,0))</f>
        <v>0</v>
      </c>
      <c r="FW364" s="328">
        <f>IF(FW363+'Conclusions &amp; Escrows'!$F$51&lt;'Conclusions &amp; Escrows'!$K$51,+'Conclusions &amp; Escrows'!$F$51,MAX('Conclusions &amp; Escrows'!$K$51-'Rent Roll'!FW363,0))</f>
        <v>0</v>
      </c>
      <c r="FX364" s="328">
        <f>IF(FX363+'Conclusions &amp; Escrows'!$F$51&lt;'Conclusions &amp; Escrows'!$K$51,+'Conclusions &amp; Escrows'!$F$51,MAX('Conclusions &amp; Escrows'!$K$51-'Rent Roll'!FX363,0))</f>
        <v>0</v>
      </c>
      <c r="FY364" s="328">
        <f>IF(FY363+'Conclusions &amp; Escrows'!$F$51&lt;'Conclusions &amp; Escrows'!$K$51,+'Conclusions &amp; Escrows'!$F$51,MAX('Conclusions &amp; Escrows'!$K$51-'Rent Roll'!FY363,0))</f>
        <v>0</v>
      </c>
      <c r="FZ364" s="328">
        <f>IF(FZ363+'Conclusions &amp; Escrows'!$F$51&lt;'Conclusions &amp; Escrows'!$K$51,+'Conclusions &amp; Escrows'!$F$51,MAX('Conclusions &amp; Escrows'!$K$51-'Rent Roll'!FZ363,0))</f>
        <v>0</v>
      </c>
      <c r="GA364" s="328">
        <f>IF(GA363+'Conclusions &amp; Escrows'!$F$51&lt;'Conclusions &amp; Escrows'!$K$51,+'Conclusions &amp; Escrows'!$F$51,MAX('Conclusions &amp; Escrows'!$K$51-'Rent Roll'!GA363,0))</f>
        <v>0</v>
      </c>
      <c r="GB364" s="328">
        <f>IF(GB363+'Conclusions &amp; Escrows'!$F$51&lt;'Conclusions &amp; Escrows'!$K$51,+'Conclusions &amp; Escrows'!$F$51,MAX('Conclusions &amp; Escrows'!$K$51-'Rent Roll'!GB363,0))</f>
        <v>0</v>
      </c>
    </row>
    <row r="365" spans="63:184">
      <c r="BK365" s="285" t="s">
        <v>1125</v>
      </c>
      <c r="BM365" s="328">
        <f>MIN(BM363+BM364,+SUM(BM305:BM306))</f>
        <v>0</v>
      </c>
      <c r="BN365" s="328">
        <f>MIN(BN363+BN364,+SUM(BN305:BN306))</f>
        <v>0</v>
      </c>
      <c r="BO365" s="328">
        <f t="shared" ref="BO365:DY365" si="2013">MIN(BO363+BO364,+SUM(BO305:BO306))</f>
        <v>0</v>
      </c>
      <c r="BP365" s="328">
        <f t="shared" si="2013"/>
        <v>0</v>
      </c>
      <c r="BQ365" s="328">
        <f t="shared" si="2013"/>
        <v>0</v>
      </c>
      <c r="BR365" s="328">
        <f t="shared" si="2013"/>
        <v>0</v>
      </c>
      <c r="BS365" s="328">
        <f t="shared" si="2013"/>
        <v>0</v>
      </c>
      <c r="BT365" s="328">
        <f t="shared" si="2013"/>
        <v>0</v>
      </c>
      <c r="BU365" s="328">
        <f t="shared" si="2013"/>
        <v>0</v>
      </c>
      <c r="BV365" s="328">
        <f t="shared" si="2013"/>
        <v>0</v>
      </c>
      <c r="BW365" s="328">
        <f t="shared" si="2013"/>
        <v>0</v>
      </c>
      <c r="BX365" s="328">
        <f t="shared" si="2013"/>
        <v>0</v>
      </c>
      <c r="BY365" s="328">
        <f t="shared" si="2013"/>
        <v>0</v>
      </c>
      <c r="BZ365" s="328">
        <f t="shared" si="2013"/>
        <v>0</v>
      </c>
      <c r="CA365" s="328">
        <f t="shared" si="2013"/>
        <v>0</v>
      </c>
      <c r="CB365" s="328">
        <f t="shared" si="2013"/>
        <v>0</v>
      </c>
      <c r="CC365" s="328">
        <f t="shared" si="2013"/>
        <v>0</v>
      </c>
      <c r="CD365" s="328">
        <f t="shared" si="2013"/>
        <v>0</v>
      </c>
      <c r="CE365" s="328">
        <f t="shared" si="2013"/>
        <v>0</v>
      </c>
      <c r="CF365" s="328">
        <f t="shared" si="2013"/>
        <v>0</v>
      </c>
      <c r="CG365" s="328">
        <f t="shared" si="2013"/>
        <v>0</v>
      </c>
      <c r="CH365" s="328">
        <f t="shared" si="2013"/>
        <v>0</v>
      </c>
      <c r="CI365" s="328">
        <f t="shared" si="2013"/>
        <v>0</v>
      </c>
      <c r="CJ365" s="328">
        <f t="shared" si="2013"/>
        <v>0</v>
      </c>
      <c r="CK365" s="328">
        <f t="shared" si="2013"/>
        <v>0</v>
      </c>
      <c r="CL365" s="328">
        <f t="shared" si="2013"/>
        <v>0</v>
      </c>
      <c r="CM365" s="328">
        <f t="shared" si="2013"/>
        <v>0</v>
      </c>
      <c r="CN365" s="328">
        <f t="shared" si="2013"/>
        <v>0</v>
      </c>
      <c r="CO365" s="328">
        <f t="shared" si="2013"/>
        <v>0</v>
      </c>
      <c r="CP365" s="328">
        <f t="shared" si="2013"/>
        <v>0</v>
      </c>
      <c r="CQ365" s="328">
        <f t="shared" si="2013"/>
        <v>0</v>
      </c>
      <c r="CR365" s="328">
        <f t="shared" si="2013"/>
        <v>0</v>
      </c>
      <c r="CS365" s="328">
        <f t="shared" si="2013"/>
        <v>0</v>
      </c>
      <c r="CT365" s="328">
        <f t="shared" si="2013"/>
        <v>0</v>
      </c>
      <c r="CU365" s="328">
        <f t="shared" si="2013"/>
        <v>0</v>
      </c>
      <c r="CV365" s="328">
        <f t="shared" si="2013"/>
        <v>0</v>
      </c>
      <c r="CW365" s="328">
        <f t="shared" si="2013"/>
        <v>0</v>
      </c>
      <c r="CX365" s="328">
        <f t="shared" si="2013"/>
        <v>0</v>
      </c>
      <c r="CY365" s="328">
        <f t="shared" si="2013"/>
        <v>0</v>
      </c>
      <c r="CZ365" s="328">
        <f t="shared" si="2013"/>
        <v>0</v>
      </c>
      <c r="DA365" s="328">
        <f t="shared" si="2013"/>
        <v>0</v>
      </c>
      <c r="DB365" s="328">
        <f t="shared" si="2013"/>
        <v>0</v>
      </c>
      <c r="DC365" s="328">
        <f t="shared" si="2013"/>
        <v>0</v>
      </c>
      <c r="DD365" s="328">
        <f t="shared" si="2013"/>
        <v>0</v>
      </c>
      <c r="DE365" s="328">
        <f t="shared" si="2013"/>
        <v>0</v>
      </c>
      <c r="DF365" s="328">
        <f t="shared" si="2013"/>
        <v>0</v>
      </c>
      <c r="DG365" s="328">
        <f t="shared" si="2013"/>
        <v>0</v>
      </c>
      <c r="DH365" s="328">
        <f t="shared" si="2013"/>
        <v>0</v>
      </c>
      <c r="DI365" s="328">
        <f t="shared" si="2013"/>
        <v>0</v>
      </c>
      <c r="DJ365" s="328">
        <f t="shared" si="2013"/>
        <v>0</v>
      </c>
      <c r="DK365" s="328">
        <f t="shared" si="2013"/>
        <v>0</v>
      </c>
      <c r="DL365" s="328">
        <f t="shared" si="2013"/>
        <v>0</v>
      </c>
      <c r="DM365" s="328">
        <f t="shared" si="2013"/>
        <v>0</v>
      </c>
      <c r="DN365" s="328">
        <f t="shared" si="2013"/>
        <v>0</v>
      </c>
      <c r="DO365" s="328">
        <f t="shared" si="2013"/>
        <v>0</v>
      </c>
      <c r="DP365" s="328">
        <f t="shared" si="2013"/>
        <v>0</v>
      </c>
      <c r="DQ365" s="328">
        <f t="shared" si="2013"/>
        <v>0</v>
      </c>
      <c r="DR365" s="328">
        <f t="shared" si="2013"/>
        <v>0</v>
      </c>
      <c r="DS365" s="328">
        <f t="shared" si="2013"/>
        <v>0</v>
      </c>
      <c r="DT365" s="328">
        <f t="shared" si="2013"/>
        <v>0</v>
      </c>
      <c r="DU365" s="328">
        <f t="shared" si="2013"/>
        <v>0</v>
      </c>
      <c r="DV365" s="328">
        <f t="shared" si="2013"/>
        <v>0</v>
      </c>
      <c r="DW365" s="328">
        <f t="shared" si="2013"/>
        <v>0</v>
      </c>
      <c r="DX365" s="328">
        <f t="shared" si="2013"/>
        <v>0</v>
      </c>
      <c r="DY365" s="328">
        <f t="shared" si="2013"/>
        <v>0</v>
      </c>
      <c r="DZ365" s="328">
        <f t="shared" ref="DZ365:GB365" si="2014">MIN(DZ363+DZ364,+SUM(DZ305:DZ306))</f>
        <v>0</v>
      </c>
      <c r="EA365" s="328">
        <f t="shared" si="2014"/>
        <v>0</v>
      </c>
      <c r="EB365" s="328">
        <f t="shared" si="2014"/>
        <v>0</v>
      </c>
      <c r="EC365" s="328">
        <f t="shared" si="2014"/>
        <v>0</v>
      </c>
      <c r="ED365" s="328">
        <f t="shared" si="2014"/>
        <v>0</v>
      </c>
      <c r="EE365" s="328">
        <f t="shared" si="2014"/>
        <v>0</v>
      </c>
      <c r="EF365" s="328">
        <f t="shared" si="2014"/>
        <v>0</v>
      </c>
      <c r="EG365" s="328">
        <f t="shared" si="2014"/>
        <v>0</v>
      </c>
      <c r="EH365" s="328">
        <f t="shared" si="2014"/>
        <v>0</v>
      </c>
      <c r="EI365" s="328">
        <f t="shared" si="2014"/>
        <v>0</v>
      </c>
      <c r="EJ365" s="328">
        <f t="shared" si="2014"/>
        <v>0</v>
      </c>
      <c r="EK365" s="328">
        <f t="shared" si="2014"/>
        <v>0</v>
      </c>
      <c r="EL365" s="328">
        <f t="shared" si="2014"/>
        <v>0</v>
      </c>
      <c r="EM365" s="328">
        <f t="shared" si="2014"/>
        <v>0</v>
      </c>
      <c r="EN365" s="328">
        <f t="shared" si="2014"/>
        <v>0</v>
      </c>
      <c r="EO365" s="328">
        <f t="shared" si="2014"/>
        <v>0</v>
      </c>
      <c r="EP365" s="328">
        <f t="shared" si="2014"/>
        <v>0</v>
      </c>
      <c r="EQ365" s="328">
        <f t="shared" si="2014"/>
        <v>0</v>
      </c>
      <c r="ER365" s="328">
        <f t="shared" si="2014"/>
        <v>0</v>
      </c>
      <c r="ES365" s="328">
        <f t="shared" si="2014"/>
        <v>0</v>
      </c>
      <c r="ET365" s="328">
        <f t="shared" si="2014"/>
        <v>0</v>
      </c>
      <c r="EU365" s="328">
        <f t="shared" si="2014"/>
        <v>0</v>
      </c>
      <c r="EV365" s="328">
        <f t="shared" si="2014"/>
        <v>0</v>
      </c>
      <c r="EW365" s="328">
        <f t="shared" si="2014"/>
        <v>0</v>
      </c>
      <c r="EX365" s="328">
        <f t="shared" si="2014"/>
        <v>0</v>
      </c>
      <c r="EY365" s="328">
        <f t="shared" si="2014"/>
        <v>0</v>
      </c>
      <c r="EZ365" s="328">
        <f t="shared" si="2014"/>
        <v>0</v>
      </c>
      <c r="FA365" s="328">
        <f t="shared" si="2014"/>
        <v>0</v>
      </c>
      <c r="FB365" s="328">
        <f t="shared" si="2014"/>
        <v>0</v>
      </c>
      <c r="FC365" s="328">
        <f t="shared" si="2014"/>
        <v>0</v>
      </c>
      <c r="FD365" s="328">
        <f t="shared" si="2014"/>
        <v>0</v>
      </c>
      <c r="FE365" s="328">
        <f t="shared" si="2014"/>
        <v>0</v>
      </c>
      <c r="FF365" s="328">
        <f t="shared" si="2014"/>
        <v>0</v>
      </c>
      <c r="FG365" s="328">
        <f t="shared" si="2014"/>
        <v>0</v>
      </c>
      <c r="FH365" s="328">
        <f t="shared" si="2014"/>
        <v>0</v>
      </c>
      <c r="FI365" s="328">
        <f t="shared" si="2014"/>
        <v>0</v>
      </c>
      <c r="FJ365" s="328">
        <f t="shared" si="2014"/>
        <v>0</v>
      </c>
      <c r="FK365" s="328">
        <f t="shared" si="2014"/>
        <v>0</v>
      </c>
      <c r="FL365" s="328">
        <f t="shared" si="2014"/>
        <v>0</v>
      </c>
      <c r="FM365" s="328">
        <f t="shared" si="2014"/>
        <v>0</v>
      </c>
      <c r="FN365" s="328">
        <f t="shared" si="2014"/>
        <v>0</v>
      </c>
      <c r="FO365" s="328">
        <f t="shared" si="2014"/>
        <v>0</v>
      </c>
      <c r="FP365" s="328">
        <f t="shared" si="2014"/>
        <v>0</v>
      </c>
      <c r="FQ365" s="328">
        <f t="shared" si="2014"/>
        <v>0</v>
      </c>
      <c r="FR365" s="328">
        <f t="shared" si="2014"/>
        <v>0</v>
      </c>
      <c r="FS365" s="328">
        <f t="shared" si="2014"/>
        <v>0</v>
      </c>
      <c r="FT365" s="328">
        <f t="shared" si="2014"/>
        <v>0</v>
      </c>
      <c r="FU365" s="328">
        <f t="shared" si="2014"/>
        <v>0</v>
      </c>
      <c r="FV365" s="328">
        <f t="shared" si="2014"/>
        <v>0</v>
      </c>
      <c r="FW365" s="328">
        <f t="shared" si="2014"/>
        <v>0</v>
      </c>
      <c r="FX365" s="328">
        <f t="shared" si="2014"/>
        <v>0</v>
      </c>
      <c r="FY365" s="328">
        <f t="shared" si="2014"/>
        <v>0</v>
      </c>
      <c r="FZ365" s="328">
        <f t="shared" si="2014"/>
        <v>0</v>
      </c>
      <c r="GA365" s="328">
        <f t="shared" si="2014"/>
        <v>0</v>
      </c>
      <c r="GB365" s="328">
        <f t="shared" si="2014"/>
        <v>0</v>
      </c>
    </row>
    <row r="366" spans="63:184">
      <c r="BK366" s="285" t="s">
        <v>1126</v>
      </c>
      <c r="BM366" s="145">
        <f>BM363+BM364-BM365</f>
        <v>0</v>
      </c>
      <c r="BN366" s="145">
        <f>BN363+BN364-BN365</f>
        <v>0</v>
      </c>
      <c r="BO366" s="145">
        <f t="shared" ref="BO366:DZ366" si="2015">BO363+BO364-BO365</f>
        <v>0</v>
      </c>
      <c r="BP366" s="145">
        <f t="shared" si="2015"/>
        <v>0</v>
      </c>
      <c r="BQ366" s="145">
        <f t="shared" si="2015"/>
        <v>0</v>
      </c>
      <c r="BR366" s="145">
        <f t="shared" si="2015"/>
        <v>0</v>
      </c>
      <c r="BS366" s="145">
        <f t="shared" si="2015"/>
        <v>0</v>
      </c>
      <c r="BT366" s="145">
        <f t="shared" si="2015"/>
        <v>0</v>
      </c>
      <c r="BU366" s="145">
        <f t="shared" si="2015"/>
        <v>0</v>
      </c>
      <c r="BV366" s="145">
        <f t="shared" si="2015"/>
        <v>0</v>
      </c>
      <c r="BW366" s="145">
        <f t="shared" si="2015"/>
        <v>0</v>
      </c>
      <c r="BX366" s="145">
        <f t="shared" si="2015"/>
        <v>0</v>
      </c>
      <c r="BY366" s="145">
        <f t="shared" si="2015"/>
        <v>0</v>
      </c>
      <c r="BZ366" s="145">
        <f t="shared" si="2015"/>
        <v>0</v>
      </c>
      <c r="CA366" s="145">
        <f t="shared" si="2015"/>
        <v>0</v>
      </c>
      <c r="CB366" s="145">
        <f t="shared" si="2015"/>
        <v>0</v>
      </c>
      <c r="CC366" s="145">
        <f t="shared" si="2015"/>
        <v>0</v>
      </c>
      <c r="CD366" s="145">
        <f t="shared" si="2015"/>
        <v>0</v>
      </c>
      <c r="CE366" s="145">
        <f t="shared" si="2015"/>
        <v>0</v>
      </c>
      <c r="CF366" s="145">
        <f t="shared" si="2015"/>
        <v>0</v>
      </c>
      <c r="CG366" s="145">
        <f t="shared" si="2015"/>
        <v>0</v>
      </c>
      <c r="CH366" s="145">
        <f t="shared" si="2015"/>
        <v>0</v>
      </c>
      <c r="CI366" s="145">
        <f t="shared" si="2015"/>
        <v>0</v>
      </c>
      <c r="CJ366" s="145">
        <f t="shared" si="2015"/>
        <v>0</v>
      </c>
      <c r="CK366" s="145">
        <f t="shared" si="2015"/>
        <v>0</v>
      </c>
      <c r="CL366" s="145">
        <f t="shared" si="2015"/>
        <v>0</v>
      </c>
      <c r="CM366" s="145">
        <f t="shared" si="2015"/>
        <v>0</v>
      </c>
      <c r="CN366" s="145">
        <f t="shared" si="2015"/>
        <v>0</v>
      </c>
      <c r="CO366" s="145">
        <f t="shared" si="2015"/>
        <v>0</v>
      </c>
      <c r="CP366" s="145">
        <f t="shared" si="2015"/>
        <v>0</v>
      </c>
      <c r="CQ366" s="145">
        <f t="shared" si="2015"/>
        <v>0</v>
      </c>
      <c r="CR366" s="145">
        <f t="shared" si="2015"/>
        <v>0</v>
      </c>
      <c r="CS366" s="145">
        <f t="shared" si="2015"/>
        <v>0</v>
      </c>
      <c r="CT366" s="145">
        <f t="shared" si="2015"/>
        <v>0</v>
      </c>
      <c r="CU366" s="145">
        <f t="shared" si="2015"/>
        <v>0</v>
      </c>
      <c r="CV366" s="145">
        <f t="shared" si="2015"/>
        <v>0</v>
      </c>
      <c r="CW366" s="145">
        <f t="shared" si="2015"/>
        <v>0</v>
      </c>
      <c r="CX366" s="145">
        <f t="shared" si="2015"/>
        <v>0</v>
      </c>
      <c r="CY366" s="145">
        <f t="shared" si="2015"/>
        <v>0</v>
      </c>
      <c r="CZ366" s="145">
        <f t="shared" si="2015"/>
        <v>0</v>
      </c>
      <c r="DA366" s="145">
        <f t="shared" si="2015"/>
        <v>0</v>
      </c>
      <c r="DB366" s="145">
        <f t="shared" si="2015"/>
        <v>0</v>
      </c>
      <c r="DC366" s="145">
        <f t="shared" si="2015"/>
        <v>0</v>
      </c>
      <c r="DD366" s="145">
        <f t="shared" si="2015"/>
        <v>0</v>
      </c>
      <c r="DE366" s="145">
        <f t="shared" si="2015"/>
        <v>0</v>
      </c>
      <c r="DF366" s="145">
        <f t="shared" si="2015"/>
        <v>0</v>
      </c>
      <c r="DG366" s="145">
        <f t="shared" si="2015"/>
        <v>0</v>
      </c>
      <c r="DH366" s="145">
        <f t="shared" si="2015"/>
        <v>0</v>
      </c>
      <c r="DI366" s="145">
        <f t="shared" si="2015"/>
        <v>0</v>
      </c>
      <c r="DJ366" s="145">
        <f t="shared" si="2015"/>
        <v>0</v>
      </c>
      <c r="DK366" s="145">
        <f t="shared" si="2015"/>
        <v>0</v>
      </c>
      <c r="DL366" s="145">
        <f t="shared" si="2015"/>
        <v>0</v>
      </c>
      <c r="DM366" s="145">
        <f t="shared" si="2015"/>
        <v>0</v>
      </c>
      <c r="DN366" s="145">
        <f t="shared" si="2015"/>
        <v>0</v>
      </c>
      <c r="DO366" s="145">
        <f t="shared" si="2015"/>
        <v>0</v>
      </c>
      <c r="DP366" s="145">
        <f t="shared" si="2015"/>
        <v>0</v>
      </c>
      <c r="DQ366" s="145">
        <f t="shared" si="2015"/>
        <v>0</v>
      </c>
      <c r="DR366" s="145">
        <f t="shared" si="2015"/>
        <v>0</v>
      </c>
      <c r="DS366" s="145">
        <f t="shared" si="2015"/>
        <v>0</v>
      </c>
      <c r="DT366" s="145">
        <f t="shared" si="2015"/>
        <v>0</v>
      </c>
      <c r="DU366" s="145">
        <f t="shared" si="2015"/>
        <v>0</v>
      </c>
      <c r="DV366" s="145">
        <f t="shared" si="2015"/>
        <v>0</v>
      </c>
      <c r="DW366" s="145">
        <f t="shared" si="2015"/>
        <v>0</v>
      </c>
      <c r="DX366" s="145">
        <f t="shared" si="2015"/>
        <v>0</v>
      </c>
      <c r="DY366" s="145">
        <f t="shared" si="2015"/>
        <v>0</v>
      </c>
      <c r="DZ366" s="145">
        <f t="shared" si="2015"/>
        <v>0</v>
      </c>
      <c r="EA366" s="145">
        <f t="shared" ref="EA366:GB366" si="2016">EA363+EA364-EA365</f>
        <v>0</v>
      </c>
      <c r="EB366" s="145">
        <f t="shared" si="2016"/>
        <v>0</v>
      </c>
      <c r="EC366" s="145">
        <f t="shared" si="2016"/>
        <v>0</v>
      </c>
      <c r="ED366" s="145">
        <f t="shared" si="2016"/>
        <v>0</v>
      </c>
      <c r="EE366" s="145">
        <f t="shared" si="2016"/>
        <v>0</v>
      </c>
      <c r="EF366" s="145">
        <f t="shared" si="2016"/>
        <v>0</v>
      </c>
      <c r="EG366" s="145">
        <f t="shared" si="2016"/>
        <v>0</v>
      </c>
      <c r="EH366" s="145">
        <f t="shared" si="2016"/>
        <v>0</v>
      </c>
      <c r="EI366" s="145">
        <f t="shared" si="2016"/>
        <v>0</v>
      </c>
      <c r="EJ366" s="145">
        <f t="shared" si="2016"/>
        <v>0</v>
      </c>
      <c r="EK366" s="145">
        <f t="shared" si="2016"/>
        <v>0</v>
      </c>
      <c r="EL366" s="145">
        <f t="shared" si="2016"/>
        <v>0</v>
      </c>
      <c r="EM366" s="145">
        <f t="shared" si="2016"/>
        <v>0</v>
      </c>
      <c r="EN366" s="145">
        <f t="shared" si="2016"/>
        <v>0</v>
      </c>
      <c r="EO366" s="145">
        <f t="shared" si="2016"/>
        <v>0</v>
      </c>
      <c r="EP366" s="145">
        <f t="shared" si="2016"/>
        <v>0</v>
      </c>
      <c r="EQ366" s="145">
        <f t="shared" si="2016"/>
        <v>0</v>
      </c>
      <c r="ER366" s="145">
        <f t="shared" si="2016"/>
        <v>0</v>
      </c>
      <c r="ES366" s="145">
        <f t="shared" si="2016"/>
        <v>0</v>
      </c>
      <c r="ET366" s="145">
        <f t="shared" si="2016"/>
        <v>0</v>
      </c>
      <c r="EU366" s="145">
        <f t="shared" si="2016"/>
        <v>0</v>
      </c>
      <c r="EV366" s="145">
        <f t="shared" si="2016"/>
        <v>0</v>
      </c>
      <c r="EW366" s="145">
        <f t="shared" si="2016"/>
        <v>0</v>
      </c>
      <c r="EX366" s="145">
        <f t="shared" si="2016"/>
        <v>0</v>
      </c>
      <c r="EY366" s="145">
        <f t="shared" si="2016"/>
        <v>0</v>
      </c>
      <c r="EZ366" s="145">
        <f t="shared" si="2016"/>
        <v>0</v>
      </c>
      <c r="FA366" s="145">
        <f t="shared" si="2016"/>
        <v>0</v>
      </c>
      <c r="FB366" s="145">
        <f t="shared" si="2016"/>
        <v>0</v>
      </c>
      <c r="FC366" s="145">
        <f t="shared" si="2016"/>
        <v>0</v>
      </c>
      <c r="FD366" s="145">
        <f t="shared" si="2016"/>
        <v>0</v>
      </c>
      <c r="FE366" s="145">
        <f t="shared" si="2016"/>
        <v>0</v>
      </c>
      <c r="FF366" s="145">
        <f t="shared" si="2016"/>
        <v>0</v>
      </c>
      <c r="FG366" s="145">
        <f t="shared" si="2016"/>
        <v>0</v>
      </c>
      <c r="FH366" s="145">
        <f t="shared" si="2016"/>
        <v>0</v>
      </c>
      <c r="FI366" s="145">
        <f t="shared" si="2016"/>
        <v>0</v>
      </c>
      <c r="FJ366" s="145">
        <f t="shared" si="2016"/>
        <v>0</v>
      </c>
      <c r="FK366" s="145">
        <f t="shared" si="2016"/>
        <v>0</v>
      </c>
      <c r="FL366" s="145">
        <f t="shared" si="2016"/>
        <v>0</v>
      </c>
      <c r="FM366" s="145">
        <f t="shared" si="2016"/>
        <v>0</v>
      </c>
      <c r="FN366" s="145">
        <f t="shared" si="2016"/>
        <v>0</v>
      </c>
      <c r="FO366" s="145">
        <f t="shared" si="2016"/>
        <v>0</v>
      </c>
      <c r="FP366" s="145">
        <f t="shared" si="2016"/>
        <v>0</v>
      </c>
      <c r="FQ366" s="145">
        <f t="shared" si="2016"/>
        <v>0</v>
      </c>
      <c r="FR366" s="145">
        <f t="shared" si="2016"/>
        <v>0</v>
      </c>
      <c r="FS366" s="145">
        <f t="shared" si="2016"/>
        <v>0</v>
      </c>
      <c r="FT366" s="145">
        <f t="shared" si="2016"/>
        <v>0</v>
      </c>
      <c r="FU366" s="145">
        <f t="shared" si="2016"/>
        <v>0</v>
      </c>
      <c r="FV366" s="145">
        <f t="shared" si="2016"/>
        <v>0</v>
      </c>
      <c r="FW366" s="145">
        <f t="shared" si="2016"/>
        <v>0</v>
      </c>
      <c r="FX366" s="145">
        <f t="shared" si="2016"/>
        <v>0</v>
      </c>
      <c r="FY366" s="145">
        <f t="shared" si="2016"/>
        <v>0</v>
      </c>
      <c r="FZ366" s="145">
        <f t="shared" si="2016"/>
        <v>0</v>
      </c>
      <c r="GA366" s="145">
        <f t="shared" si="2016"/>
        <v>0</v>
      </c>
      <c r="GB366" s="145">
        <f t="shared" si="2016"/>
        <v>0</v>
      </c>
    </row>
    <row r="367" spans="63:184">
      <c r="BK367" s="285" t="s">
        <v>1127</v>
      </c>
      <c r="BM367" s="329">
        <f>+SUM(BM305:BM306)-BM365</f>
        <v>0</v>
      </c>
      <c r="BN367" s="329">
        <f>+SUM(BN305:BN306)-BN365</f>
        <v>0</v>
      </c>
      <c r="BO367" s="329">
        <f t="shared" ref="BO367:DY367" si="2017">+SUM(BO305:BO306)-BO365</f>
        <v>0</v>
      </c>
      <c r="BP367" s="329">
        <f t="shared" si="2017"/>
        <v>0</v>
      </c>
      <c r="BQ367" s="329">
        <f t="shared" si="2017"/>
        <v>0</v>
      </c>
      <c r="BR367" s="329">
        <f t="shared" si="2017"/>
        <v>0</v>
      </c>
      <c r="BS367" s="329">
        <f t="shared" si="2017"/>
        <v>0</v>
      </c>
      <c r="BT367" s="329">
        <f t="shared" si="2017"/>
        <v>0</v>
      </c>
      <c r="BU367" s="329">
        <f t="shared" si="2017"/>
        <v>0</v>
      </c>
      <c r="BV367" s="329">
        <f t="shared" si="2017"/>
        <v>0</v>
      </c>
      <c r="BW367" s="329">
        <f t="shared" si="2017"/>
        <v>0</v>
      </c>
      <c r="BX367" s="329">
        <f t="shared" si="2017"/>
        <v>0</v>
      </c>
      <c r="BY367" s="329">
        <f t="shared" si="2017"/>
        <v>0</v>
      </c>
      <c r="BZ367" s="329">
        <f t="shared" si="2017"/>
        <v>0</v>
      </c>
      <c r="CA367" s="329">
        <f t="shared" si="2017"/>
        <v>0</v>
      </c>
      <c r="CB367" s="329">
        <f t="shared" si="2017"/>
        <v>0</v>
      </c>
      <c r="CC367" s="329">
        <f t="shared" si="2017"/>
        <v>0</v>
      </c>
      <c r="CD367" s="329">
        <f t="shared" si="2017"/>
        <v>0</v>
      </c>
      <c r="CE367" s="329">
        <f t="shared" si="2017"/>
        <v>0</v>
      </c>
      <c r="CF367" s="329">
        <f t="shared" si="2017"/>
        <v>0</v>
      </c>
      <c r="CG367" s="329">
        <f t="shared" si="2017"/>
        <v>0</v>
      </c>
      <c r="CH367" s="329">
        <f t="shared" si="2017"/>
        <v>0</v>
      </c>
      <c r="CI367" s="329">
        <f t="shared" si="2017"/>
        <v>0</v>
      </c>
      <c r="CJ367" s="329">
        <f t="shared" si="2017"/>
        <v>0</v>
      </c>
      <c r="CK367" s="329">
        <f t="shared" si="2017"/>
        <v>0</v>
      </c>
      <c r="CL367" s="329">
        <f t="shared" si="2017"/>
        <v>0</v>
      </c>
      <c r="CM367" s="329">
        <f t="shared" si="2017"/>
        <v>0</v>
      </c>
      <c r="CN367" s="329">
        <f t="shared" si="2017"/>
        <v>0</v>
      </c>
      <c r="CO367" s="329">
        <f t="shared" si="2017"/>
        <v>0</v>
      </c>
      <c r="CP367" s="329">
        <f t="shared" si="2017"/>
        <v>0</v>
      </c>
      <c r="CQ367" s="329">
        <f t="shared" si="2017"/>
        <v>0</v>
      </c>
      <c r="CR367" s="329">
        <f t="shared" si="2017"/>
        <v>0</v>
      </c>
      <c r="CS367" s="329">
        <f t="shared" si="2017"/>
        <v>0</v>
      </c>
      <c r="CT367" s="329">
        <f t="shared" si="2017"/>
        <v>0</v>
      </c>
      <c r="CU367" s="329">
        <f t="shared" si="2017"/>
        <v>0</v>
      </c>
      <c r="CV367" s="329">
        <f t="shared" si="2017"/>
        <v>0</v>
      </c>
      <c r="CW367" s="329">
        <f t="shared" si="2017"/>
        <v>0</v>
      </c>
      <c r="CX367" s="329">
        <f t="shared" si="2017"/>
        <v>0</v>
      </c>
      <c r="CY367" s="329">
        <f t="shared" si="2017"/>
        <v>0</v>
      </c>
      <c r="CZ367" s="329">
        <f t="shared" si="2017"/>
        <v>0</v>
      </c>
      <c r="DA367" s="329">
        <f t="shared" si="2017"/>
        <v>0</v>
      </c>
      <c r="DB367" s="329">
        <f t="shared" si="2017"/>
        <v>0</v>
      </c>
      <c r="DC367" s="329">
        <f t="shared" si="2017"/>
        <v>0</v>
      </c>
      <c r="DD367" s="329">
        <f t="shared" si="2017"/>
        <v>0</v>
      </c>
      <c r="DE367" s="329">
        <f t="shared" si="2017"/>
        <v>0</v>
      </c>
      <c r="DF367" s="329">
        <f t="shared" si="2017"/>
        <v>0</v>
      </c>
      <c r="DG367" s="329">
        <f t="shared" si="2017"/>
        <v>0</v>
      </c>
      <c r="DH367" s="329">
        <f t="shared" si="2017"/>
        <v>0</v>
      </c>
      <c r="DI367" s="329">
        <f t="shared" si="2017"/>
        <v>0</v>
      </c>
      <c r="DJ367" s="329">
        <f t="shared" si="2017"/>
        <v>0</v>
      </c>
      <c r="DK367" s="329">
        <f t="shared" si="2017"/>
        <v>0</v>
      </c>
      <c r="DL367" s="329">
        <f t="shared" si="2017"/>
        <v>0</v>
      </c>
      <c r="DM367" s="329">
        <f t="shared" si="2017"/>
        <v>0</v>
      </c>
      <c r="DN367" s="329">
        <f t="shared" si="2017"/>
        <v>0</v>
      </c>
      <c r="DO367" s="329">
        <f t="shared" si="2017"/>
        <v>0</v>
      </c>
      <c r="DP367" s="329">
        <f t="shared" si="2017"/>
        <v>0</v>
      </c>
      <c r="DQ367" s="329">
        <f t="shared" si="2017"/>
        <v>0</v>
      </c>
      <c r="DR367" s="329">
        <f t="shared" si="2017"/>
        <v>0</v>
      </c>
      <c r="DS367" s="329">
        <f t="shared" si="2017"/>
        <v>0</v>
      </c>
      <c r="DT367" s="329">
        <f t="shared" si="2017"/>
        <v>0</v>
      </c>
      <c r="DU367" s="329">
        <f t="shared" si="2017"/>
        <v>0</v>
      </c>
      <c r="DV367" s="329">
        <f t="shared" si="2017"/>
        <v>0</v>
      </c>
      <c r="DW367" s="329">
        <f t="shared" si="2017"/>
        <v>0</v>
      </c>
      <c r="DX367" s="329">
        <f t="shared" si="2017"/>
        <v>0</v>
      </c>
      <c r="DY367" s="329">
        <f t="shared" si="2017"/>
        <v>0</v>
      </c>
      <c r="DZ367" s="329">
        <f t="shared" ref="DZ367:GB367" si="2018">+SUM(DZ305:DZ306)-DZ365</f>
        <v>0</v>
      </c>
      <c r="EA367" s="329">
        <f t="shared" si="2018"/>
        <v>0</v>
      </c>
      <c r="EB367" s="329">
        <f t="shared" si="2018"/>
        <v>0</v>
      </c>
      <c r="EC367" s="329">
        <f t="shared" si="2018"/>
        <v>0</v>
      </c>
      <c r="ED367" s="329">
        <f t="shared" si="2018"/>
        <v>0</v>
      </c>
      <c r="EE367" s="329">
        <f t="shared" si="2018"/>
        <v>0</v>
      </c>
      <c r="EF367" s="329">
        <f t="shared" si="2018"/>
        <v>0</v>
      </c>
      <c r="EG367" s="329">
        <f t="shared" si="2018"/>
        <v>0</v>
      </c>
      <c r="EH367" s="329">
        <f t="shared" si="2018"/>
        <v>0</v>
      </c>
      <c r="EI367" s="329">
        <f t="shared" si="2018"/>
        <v>0</v>
      </c>
      <c r="EJ367" s="329">
        <f t="shared" si="2018"/>
        <v>0</v>
      </c>
      <c r="EK367" s="329">
        <f t="shared" si="2018"/>
        <v>0</v>
      </c>
      <c r="EL367" s="329">
        <f t="shared" si="2018"/>
        <v>0</v>
      </c>
      <c r="EM367" s="329">
        <f t="shared" si="2018"/>
        <v>0</v>
      </c>
      <c r="EN367" s="329">
        <f t="shared" si="2018"/>
        <v>0</v>
      </c>
      <c r="EO367" s="329">
        <f t="shared" si="2018"/>
        <v>0</v>
      </c>
      <c r="EP367" s="329">
        <f t="shared" si="2018"/>
        <v>0</v>
      </c>
      <c r="EQ367" s="329">
        <f t="shared" si="2018"/>
        <v>0</v>
      </c>
      <c r="ER367" s="329">
        <f t="shared" si="2018"/>
        <v>0</v>
      </c>
      <c r="ES367" s="329">
        <f t="shared" si="2018"/>
        <v>0</v>
      </c>
      <c r="ET367" s="329">
        <f t="shared" si="2018"/>
        <v>0</v>
      </c>
      <c r="EU367" s="329">
        <f t="shared" si="2018"/>
        <v>0</v>
      </c>
      <c r="EV367" s="329">
        <f t="shared" si="2018"/>
        <v>0</v>
      </c>
      <c r="EW367" s="329">
        <f t="shared" si="2018"/>
        <v>0</v>
      </c>
      <c r="EX367" s="329">
        <f t="shared" si="2018"/>
        <v>0</v>
      </c>
      <c r="EY367" s="329">
        <f t="shared" si="2018"/>
        <v>0</v>
      </c>
      <c r="EZ367" s="329">
        <f t="shared" si="2018"/>
        <v>0</v>
      </c>
      <c r="FA367" s="329">
        <f t="shared" si="2018"/>
        <v>0</v>
      </c>
      <c r="FB367" s="329">
        <f t="shared" si="2018"/>
        <v>0</v>
      </c>
      <c r="FC367" s="329">
        <f t="shared" si="2018"/>
        <v>0</v>
      </c>
      <c r="FD367" s="329">
        <f t="shared" si="2018"/>
        <v>0</v>
      </c>
      <c r="FE367" s="329">
        <f t="shared" si="2018"/>
        <v>0</v>
      </c>
      <c r="FF367" s="329">
        <f t="shared" si="2018"/>
        <v>0</v>
      </c>
      <c r="FG367" s="329">
        <f t="shared" si="2018"/>
        <v>0</v>
      </c>
      <c r="FH367" s="329">
        <f t="shared" si="2018"/>
        <v>0</v>
      </c>
      <c r="FI367" s="329">
        <f t="shared" si="2018"/>
        <v>0</v>
      </c>
      <c r="FJ367" s="329">
        <f t="shared" si="2018"/>
        <v>0</v>
      </c>
      <c r="FK367" s="329">
        <f t="shared" si="2018"/>
        <v>0</v>
      </c>
      <c r="FL367" s="329">
        <f t="shared" si="2018"/>
        <v>0</v>
      </c>
      <c r="FM367" s="329">
        <f t="shared" si="2018"/>
        <v>0</v>
      </c>
      <c r="FN367" s="329">
        <f t="shared" si="2018"/>
        <v>0</v>
      </c>
      <c r="FO367" s="329">
        <f t="shared" si="2018"/>
        <v>0</v>
      </c>
      <c r="FP367" s="329">
        <f t="shared" si="2018"/>
        <v>0</v>
      </c>
      <c r="FQ367" s="329">
        <f t="shared" si="2018"/>
        <v>0</v>
      </c>
      <c r="FR367" s="329">
        <f t="shared" si="2018"/>
        <v>0</v>
      </c>
      <c r="FS367" s="329">
        <f t="shared" si="2018"/>
        <v>0</v>
      </c>
      <c r="FT367" s="329">
        <f t="shared" si="2018"/>
        <v>0</v>
      </c>
      <c r="FU367" s="329">
        <f t="shared" si="2018"/>
        <v>0</v>
      </c>
      <c r="FV367" s="329">
        <f t="shared" si="2018"/>
        <v>0</v>
      </c>
      <c r="FW367" s="329">
        <f t="shared" si="2018"/>
        <v>0</v>
      </c>
      <c r="FX367" s="329">
        <f t="shared" si="2018"/>
        <v>0</v>
      </c>
      <c r="FY367" s="329">
        <f t="shared" si="2018"/>
        <v>0</v>
      </c>
      <c r="FZ367" s="329">
        <f t="shared" si="2018"/>
        <v>0</v>
      </c>
      <c r="GA367" s="329">
        <f t="shared" si="2018"/>
        <v>0</v>
      </c>
      <c r="GB367" s="329">
        <f t="shared" si="2018"/>
        <v>0</v>
      </c>
    </row>
    <row r="369" spans="65:184">
      <c r="BM369" s="270" t="b">
        <f>BM367+BM365=SUM(BM305:BM306)</f>
        <v>1</v>
      </c>
      <c r="BN369" s="270" t="b">
        <f t="shared" ref="BN369:CP369" si="2019">BN367+BN365=SUM(BN305:BN306)</f>
        <v>1</v>
      </c>
      <c r="BO369" s="270" t="b">
        <f t="shared" si="2019"/>
        <v>1</v>
      </c>
      <c r="BP369" s="270" t="b">
        <f t="shared" si="2019"/>
        <v>1</v>
      </c>
      <c r="BQ369" s="270" t="b">
        <f t="shared" si="2019"/>
        <v>1</v>
      </c>
      <c r="BR369" s="270" t="b">
        <f t="shared" si="2019"/>
        <v>1</v>
      </c>
      <c r="BS369" s="270" t="b">
        <f t="shared" si="2019"/>
        <v>1</v>
      </c>
      <c r="BT369" s="270" t="b">
        <f t="shared" si="2019"/>
        <v>1</v>
      </c>
      <c r="BU369" s="270" t="b">
        <f t="shared" si="2019"/>
        <v>1</v>
      </c>
      <c r="BV369" s="270" t="b">
        <f t="shared" si="2019"/>
        <v>1</v>
      </c>
      <c r="BW369" s="270" t="b">
        <f t="shared" si="2019"/>
        <v>1</v>
      </c>
      <c r="BX369" s="270" t="b">
        <f t="shared" si="2019"/>
        <v>1</v>
      </c>
      <c r="BY369" s="270" t="b">
        <f t="shared" si="2019"/>
        <v>1</v>
      </c>
      <c r="BZ369" s="270" t="b">
        <f t="shared" si="2019"/>
        <v>1</v>
      </c>
      <c r="CA369" s="270" t="b">
        <f t="shared" si="2019"/>
        <v>1</v>
      </c>
      <c r="CB369" s="270" t="b">
        <f t="shared" si="2019"/>
        <v>1</v>
      </c>
      <c r="CC369" s="270" t="b">
        <f t="shared" si="2019"/>
        <v>1</v>
      </c>
      <c r="CD369" s="270" t="b">
        <f t="shared" si="2019"/>
        <v>1</v>
      </c>
      <c r="CE369" s="270" t="b">
        <f t="shared" si="2019"/>
        <v>1</v>
      </c>
      <c r="CF369" s="270" t="b">
        <f t="shared" si="2019"/>
        <v>1</v>
      </c>
      <c r="CG369" s="270" t="b">
        <f t="shared" si="2019"/>
        <v>1</v>
      </c>
      <c r="CH369" s="270" t="b">
        <f t="shared" si="2019"/>
        <v>1</v>
      </c>
      <c r="CI369" s="270" t="b">
        <f t="shared" si="2019"/>
        <v>1</v>
      </c>
      <c r="CJ369" s="270" t="b">
        <f t="shared" si="2019"/>
        <v>1</v>
      </c>
      <c r="CK369" s="270" t="b">
        <f t="shared" si="2019"/>
        <v>1</v>
      </c>
      <c r="CL369" s="270" t="b">
        <f t="shared" si="2019"/>
        <v>1</v>
      </c>
      <c r="CM369" s="270" t="b">
        <f t="shared" si="2019"/>
        <v>1</v>
      </c>
      <c r="CN369" s="270" t="b">
        <f t="shared" si="2019"/>
        <v>1</v>
      </c>
      <c r="CO369" s="270" t="b">
        <f t="shared" si="2019"/>
        <v>1</v>
      </c>
      <c r="CP369" s="270" t="b">
        <f t="shared" si="2019"/>
        <v>1</v>
      </c>
      <c r="CQ369" s="270" t="b">
        <f>CQ367+CQ365=SUM(CQ305:CQ306)</f>
        <v>1</v>
      </c>
      <c r="CR369" s="270" t="b">
        <f t="shared" ref="CR369:FC369" si="2020">CR367+CR365=SUM(CR305:CR306)</f>
        <v>1</v>
      </c>
      <c r="CS369" s="270" t="b">
        <f t="shared" si="2020"/>
        <v>1</v>
      </c>
      <c r="CT369" s="270" t="b">
        <f t="shared" si="2020"/>
        <v>1</v>
      </c>
      <c r="CU369" s="270" t="b">
        <f t="shared" si="2020"/>
        <v>1</v>
      </c>
      <c r="CV369" s="270" t="b">
        <f t="shared" si="2020"/>
        <v>1</v>
      </c>
      <c r="CW369" s="270" t="b">
        <f t="shared" si="2020"/>
        <v>1</v>
      </c>
      <c r="CX369" s="270" t="b">
        <f t="shared" si="2020"/>
        <v>1</v>
      </c>
      <c r="CY369" s="270" t="b">
        <f t="shared" si="2020"/>
        <v>1</v>
      </c>
      <c r="CZ369" s="270" t="b">
        <f t="shared" si="2020"/>
        <v>1</v>
      </c>
      <c r="DA369" s="270" t="b">
        <f t="shared" si="2020"/>
        <v>1</v>
      </c>
      <c r="DB369" s="270" t="b">
        <f t="shared" si="2020"/>
        <v>1</v>
      </c>
      <c r="DC369" s="270" t="b">
        <f t="shared" si="2020"/>
        <v>1</v>
      </c>
      <c r="DD369" s="270" t="b">
        <f t="shared" si="2020"/>
        <v>1</v>
      </c>
      <c r="DE369" s="270" t="b">
        <f t="shared" si="2020"/>
        <v>1</v>
      </c>
      <c r="DF369" s="270" t="b">
        <f t="shared" si="2020"/>
        <v>1</v>
      </c>
      <c r="DG369" s="270" t="b">
        <f t="shared" si="2020"/>
        <v>1</v>
      </c>
      <c r="DH369" s="270" t="b">
        <f t="shared" si="2020"/>
        <v>1</v>
      </c>
      <c r="DI369" s="270" t="b">
        <f t="shared" si="2020"/>
        <v>1</v>
      </c>
      <c r="DJ369" s="270" t="b">
        <f t="shared" si="2020"/>
        <v>1</v>
      </c>
      <c r="DK369" s="270" t="b">
        <f t="shared" si="2020"/>
        <v>1</v>
      </c>
      <c r="DL369" s="270" t="b">
        <f t="shared" si="2020"/>
        <v>1</v>
      </c>
      <c r="DM369" s="270" t="b">
        <f t="shared" si="2020"/>
        <v>1</v>
      </c>
      <c r="DN369" s="270" t="b">
        <f t="shared" si="2020"/>
        <v>1</v>
      </c>
      <c r="DO369" s="270" t="b">
        <f t="shared" si="2020"/>
        <v>1</v>
      </c>
      <c r="DP369" s="270" t="b">
        <f t="shared" si="2020"/>
        <v>1</v>
      </c>
      <c r="DQ369" s="270" t="b">
        <f t="shared" si="2020"/>
        <v>1</v>
      </c>
      <c r="DR369" s="270" t="b">
        <f t="shared" si="2020"/>
        <v>1</v>
      </c>
      <c r="DS369" s="270" t="b">
        <f t="shared" si="2020"/>
        <v>1</v>
      </c>
      <c r="DT369" s="270" t="b">
        <f t="shared" si="2020"/>
        <v>1</v>
      </c>
      <c r="DU369" s="270" t="b">
        <f t="shared" si="2020"/>
        <v>1</v>
      </c>
      <c r="DV369" s="270" t="b">
        <f t="shared" si="2020"/>
        <v>1</v>
      </c>
      <c r="DW369" s="270" t="b">
        <f t="shared" si="2020"/>
        <v>1</v>
      </c>
      <c r="DX369" s="270" t="b">
        <f t="shared" si="2020"/>
        <v>1</v>
      </c>
      <c r="DY369" s="270" t="b">
        <f t="shared" si="2020"/>
        <v>1</v>
      </c>
      <c r="DZ369" s="270" t="b">
        <f t="shared" si="2020"/>
        <v>1</v>
      </c>
      <c r="EA369" s="270" t="b">
        <f t="shared" si="2020"/>
        <v>1</v>
      </c>
      <c r="EB369" s="270" t="b">
        <f t="shared" si="2020"/>
        <v>1</v>
      </c>
      <c r="EC369" s="270" t="b">
        <f t="shared" si="2020"/>
        <v>1</v>
      </c>
      <c r="ED369" s="270" t="b">
        <f t="shared" si="2020"/>
        <v>1</v>
      </c>
      <c r="EE369" s="270" t="b">
        <f t="shared" si="2020"/>
        <v>1</v>
      </c>
      <c r="EF369" s="270" t="b">
        <f t="shared" si="2020"/>
        <v>1</v>
      </c>
      <c r="EG369" s="270" t="b">
        <f t="shared" si="2020"/>
        <v>1</v>
      </c>
      <c r="EH369" s="270" t="b">
        <f t="shared" si="2020"/>
        <v>1</v>
      </c>
      <c r="EI369" s="270" t="b">
        <f t="shared" si="2020"/>
        <v>1</v>
      </c>
      <c r="EJ369" s="270" t="b">
        <f t="shared" si="2020"/>
        <v>1</v>
      </c>
      <c r="EK369" s="270" t="b">
        <f t="shared" si="2020"/>
        <v>1</v>
      </c>
      <c r="EL369" s="270" t="b">
        <f t="shared" si="2020"/>
        <v>1</v>
      </c>
      <c r="EM369" s="270" t="b">
        <f t="shared" si="2020"/>
        <v>1</v>
      </c>
      <c r="EN369" s="270" t="b">
        <f t="shared" si="2020"/>
        <v>1</v>
      </c>
      <c r="EO369" s="270" t="b">
        <f t="shared" si="2020"/>
        <v>1</v>
      </c>
      <c r="EP369" s="270" t="b">
        <f t="shared" si="2020"/>
        <v>1</v>
      </c>
      <c r="EQ369" s="270" t="b">
        <f t="shared" si="2020"/>
        <v>1</v>
      </c>
      <c r="ER369" s="270" t="b">
        <f t="shared" si="2020"/>
        <v>1</v>
      </c>
      <c r="ES369" s="270" t="b">
        <f t="shared" si="2020"/>
        <v>1</v>
      </c>
      <c r="ET369" s="270" t="b">
        <f t="shared" si="2020"/>
        <v>1</v>
      </c>
      <c r="EU369" s="270" t="b">
        <f t="shared" si="2020"/>
        <v>1</v>
      </c>
      <c r="EV369" s="270" t="b">
        <f t="shared" si="2020"/>
        <v>1</v>
      </c>
      <c r="EW369" s="270" t="b">
        <f t="shared" si="2020"/>
        <v>1</v>
      </c>
      <c r="EX369" s="270" t="b">
        <f t="shared" si="2020"/>
        <v>1</v>
      </c>
      <c r="EY369" s="270" t="b">
        <f t="shared" si="2020"/>
        <v>1</v>
      </c>
      <c r="EZ369" s="270" t="b">
        <f t="shared" si="2020"/>
        <v>1</v>
      </c>
      <c r="FA369" s="270" t="b">
        <f t="shared" si="2020"/>
        <v>1</v>
      </c>
      <c r="FB369" s="270" t="b">
        <f t="shared" si="2020"/>
        <v>1</v>
      </c>
      <c r="FC369" s="270" t="b">
        <f t="shared" si="2020"/>
        <v>1</v>
      </c>
      <c r="FD369" s="270" t="b">
        <f t="shared" ref="FD369:GB369" si="2021">FD367+FD365=SUM(FD305:FD306)</f>
        <v>1</v>
      </c>
      <c r="FE369" s="270" t="b">
        <f t="shared" si="2021"/>
        <v>1</v>
      </c>
      <c r="FF369" s="270" t="b">
        <f t="shared" si="2021"/>
        <v>1</v>
      </c>
      <c r="FG369" s="270" t="b">
        <f t="shared" si="2021"/>
        <v>1</v>
      </c>
      <c r="FH369" s="270" t="b">
        <f t="shared" si="2021"/>
        <v>1</v>
      </c>
      <c r="FI369" s="270" t="b">
        <f t="shared" si="2021"/>
        <v>1</v>
      </c>
      <c r="FJ369" s="270" t="b">
        <f t="shared" si="2021"/>
        <v>1</v>
      </c>
      <c r="FK369" s="270" t="b">
        <f t="shared" si="2021"/>
        <v>1</v>
      </c>
      <c r="FL369" s="270" t="b">
        <f t="shared" si="2021"/>
        <v>1</v>
      </c>
      <c r="FM369" s="270" t="b">
        <f t="shared" si="2021"/>
        <v>1</v>
      </c>
      <c r="FN369" s="270" t="b">
        <f t="shared" si="2021"/>
        <v>1</v>
      </c>
      <c r="FO369" s="270" t="b">
        <f t="shared" si="2021"/>
        <v>1</v>
      </c>
      <c r="FP369" s="270" t="b">
        <f t="shared" si="2021"/>
        <v>1</v>
      </c>
      <c r="FQ369" s="270" t="b">
        <f t="shared" si="2021"/>
        <v>1</v>
      </c>
      <c r="FR369" s="270" t="b">
        <f t="shared" si="2021"/>
        <v>1</v>
      </c>
      <c r="FS369" s="270" t="b">
        <f t="shared" si="2021"/>
        <v>1</v>
      </c>
      <c r="FT369" s="270" t="b">
        <f t="shared" si="2021"/>
        <v>1</v>
      </c>
      <c r="FU369" s="270" t="b">
        <f t="shared" si="2021"/>
        <v>1</v>
      </c>
      <c r="FV369" s="270" t="b">
        <f t="shared" si="2021"/>
        <v>1</v>
      </c>
      <c r="FW369" s="270" t="b">
        <f t="shared" si="2021"/>
        <v>1</v>
      </c>
      <c r="FX369" s="270" t="b">
        <f t="shared" si="2021"/>
        <v>1</v>
      </c>
      <c r="FY369" s="270" t="b">
        <f t="shared" si="2021"/>
        <v>1</v>
      </c>
      <c r="FZ369" s="270" t="b">
        <f t="shared" si="2021"/>
        <v>1</v>
      </c>
      <c r="GA369" s="270" t="b">
        <f t="shared" si="2021"/>
        <v>1</v>
      </c>
      <c r="GB369" s="270" t="b">
        <f t="shared" si="2021"/>
        <v>1</v>
      </c>
    </row>
    <row r="421" spans="1:8">
      <c r="A421" s="361"/>
      <c r="B421" s="361" t="s">
        <v>27</v>
      </c>
      <c r="C421" s="270"/>
      <c r="D421" s="272"/>
      <c r="E421" s="272"/>
      <c r="F421" s="270"/>
      <c r="G421" s="270"/>
      <c r="H421" s="270"/>
    </row>
    <row r="422" spans="1:8">
      <c r="A422" s="361"/>
      <c r="B422" s="361" t="s">
        <v>28</v>
      </c>
      <c r="C422" s="270"/>
      <c r="D422" s="272"/>
      <c r="E422" s="272"/>
      <c r="F422" s="270"/>
      <c r="G422" s="270"/>
      <c r="H422" s="270"/>
    </row>
    <row r="459" spans="1:8">
      <c r="A459" s="361"/>
      <c r="B459" s="361" t="s">
        <v>29</v>
      </c>
      <c r="C459" s="270"/>
      <c r="D459" s="272"/>
      <c r="E459" s="272"/>
      <c r="F459" s="270"/>
      <c r="G459" s="270"/>
      <c r="H459" s="270"/>
    </row>
    <row r="460" spans="1:8">
      <c r="A460" s="361"/>
      <c r="B460" s="361" t="s">
        <v>30</v>
      </c>
      <c r="C460" s="270"/>
      <c r="D460" s="272"/>
      <c r="E460" s="272"/>
      <c r="F460" s="270"/>
      <c r="G460" s="270"/>
      <c r="H460" s="270"/>
    </row>
    <row r="461" spans="1:8">
      <c r="A461" s="361"/>
      <c r="B461" s="361" t="s">
        <v>31</v>
      </c>
      <c r="C461" s="270"/>
      <c r="D461" s="272"/>
      <c r="E461" s="272"/>
      <c r="F461" s="270"/>
      <c r="G461" s="270"/>
      <c r="H461" s="270"/>
    </row>
    <row r="462" spans="1:8">
      <c r="A462" s="361"/>
      <c r="B462" s="361" t="s">
        <v>32</v>
      </c>
      <c r="C462" s="270"/>
      <c r="D462" s="272"/>
      <c r="E462" s="272"/>
      <c r="F462" s="270"/>
      <c r="G462" s="270"/>
      <c r="H462" s="270"/>
    </row>
    <row r="463" spans="1:8">
      <c r="A463" s="361"/>
      <c r="B463" s="361" t="s">
        <v>33</v>
      </c>
      <c r="C463" s="270"/>
      <c r="D463" s="272"/>
      <c r="E463" s="272"/>
      <c r="F463" s="270"/>
      <c r="G463" s="270"/>
      <c r="H463" s="270"/>
    </row>
    <row r="464" spans="1:8">
      <c r="A464" s="361"/>
      <c r="B464" s="361" t="s">
        <v>34</v>
      </c>
      <c r="C464" s="270"/>
      <c r="D464" s="272"/>
      <c r="E464" s="272"/>
      <c r="F464" s="270"/>
      <c r="G464" s="270"/>
      <c r="H464" s="270"/>
    </row>
    <row r="465" spans="1:8">
      <c r="A465" s="361"/>
      <c r="B465" s="361" t="s">
        <v>35</v>
      </c>
      <c r="C465" s="270"/>
      <c r="D465" s="272"/>
      <c r="E465" s="272"/>
      <c r="F465" s="270"/>
      <c r="G465" s="270"/>
      <c r="H465" s="270"/>
    </row>
    <row r="466" spans="1:8">
      <c r="A466" s="361"/>
      <c r="B466" s="361" t="s">
        <v>36</v>
      </c>
      <c r="C466" s="270"/>
      <c r="D466" s="272"/>
      <c r="E466" s="272"/>
      <c r="F466" s="270"/>
      <c r="G466" s="270"/>
      <c r="H466" s="270"/>
    </row>
    <row r="467" spans="1:8">
      <c r="A467" s="361"/>
      <c r="B467" s="361" t="s">
        <v>37</v>
      </c>
      <c r="C467" s="270"/>
      <c r="D467" s="272"/>
      <c r="E467" s="272"/>
      <c r="F467" s="270"/>
      <c r="G467" s="270"/>
      <c r="H467" s="270"/>
    </row>
    <row r="468" spans="1:8">
      <c r="A468" s="361"/>
      <c r="B468" s="361" t="s">
        <v>38</v>
      </c>
      <c r="C468" s="270"/>
      <c r="D468" s="272"/>
      <c r="E468" s="272"/>
      <c r="F468" s="270"/>
      <c r="G468" s="270"/>
      <c r="H468" s="270"/>
    </row>
    <row r="469" spans="1:8">
      <c r="A469" s="361"/>
      <c r="B469" s="361" t="s">
        <v>39</v>
      </c>
      <c r="C469" s="270"/>
      <c r="D469" s="272"/>
      <c r="E469" s="272"/>
      <c r="F469" s="270"/>
      <c r="G469" s="270"/>
      <c r="H469" s="270"/>
    </row>
    <row r="543" spans="1:8">
      <c r="A543" s="361"/>
      <c r="B543" s="361" t="s">
        <v>40</v>
      </c>
      <c r="C543" s="270"/>
      <c r="D543" s="272"/>
      <c r="E543" s="272"/>
      <c r="F543" s="270"/>
      <c r="G543" s="270"/>
      <c r="H543" s="270"/>
    </row>
    <row r="544" spans="1:8">
      <c r="A544" s="361"/>
      <c r="B544" s="361" t="s">
        <v>41</v>
      </c>
      <c r="C544" s="270"/>
      <c r="D544" s="272"/>
      <c r="E544" s="272"/>
      <c r="F544" s="270"/>
      <c r="G544" s="270"/>
      <c r="H544" s="270"/>
    </row>
    <row r="551" spans="1:8">
      <c r="A551" s="361"/>
      <c r="B551" s="361" t="s">
        <v>37</v>
      </c>
      <c r="C551" s="270"/>
      <c r="D551" s="272"/>
      <c r="E551" s="272"/>
      <c r="F551" s="270"/>
      <c r="G551" s="270"/>
      <c r="H551" s="270"/>
    </row>
  </sheetData>
  <autoFilter ref="A13:LS290" xr:uid="{00000000-0009-0000-0000-00000C000000}"/>
  <customSheetViews>
    <customSheetView guid="{277664D0-B40D-498C-82F3-3B4E3EB3B20C}" scale="60" showPageBreaks="1" printArea="1" showAutoFilter="1" hiddenRows="1" view="pageBreakPreview">
      <pane xSplit="3" ySplit="13" topLeftCell="D14" activePane="bottomRight" state="frozen"/>
      <selection pane="bottomRight" activeCell="D14" sqref="D14"/>
      <pageMargins left="0.5" right="0.5" top="0.25" bottom="0.25" header="0.3" footer="0.3"/>
      <printOptions horizontalCentered="1"/>
      <pageSetup scale="31" fitToWidth="0" fitToHeight="0" orientation="landscape" r:id="rId1"/>
      <headerFooter>
        <oddFooter>&amp;CCONFIDENTIAL</oddFooter>
      </headerFooter>
      <autoFilter ref="A13:LS290" xr:uid="{6F0AFDE7-CCCA-D040-A157-8F348C324A19}"/>
    </customSheetView>
  </customSheetViews>
  <conditionalFormatting sqref="AG14:BI290">
    <cfRule type="expression" dxfId="6" priority="9">
      <formula>_xludf.IsFormula(AG14)</formula>
    </cfRule>
  </conditionalFormatting>
  <conditionalFormatting sqref="C14:U290">
    <cfRule type="expression" dxfId="5" priority="1">
      <formula>AND($J14&lt;$I14,$K14&lt;=$J14)</formula>
    </cfRule>
    <cfRule type="expression" dxfId="4" priority="5">
      <formula>$J14&lt;$K14</formula>
    </cfRule>
  </conditionalFormatting>
  <dataValidations count="3">
    <dataValidation type="list" allowBlank="1" showInputMessage="1" showErrorMessage="1" sqref="N14:N290" xr:uid="{00000000-0002-0000-0C00-000000000000}">
      <formula1>$A$332:$A$336</formula1>
    </dataValidation>
    <dataValidation type="list" allowBlank="1" showInputMessage="1" showErrorMessage="1" sqref="AC14:AC290" xr:uid="{00000000-0002-0000-0C00-000001000000}">
      <formula1>$A$327:$A$331</formula1>
    </dataValidation>
    <dataValidation type="list" allowBlank="1" showInputMessage="1" showErrorMessage="1" sqref="E14:E290" xr:uid="{00000000-0002-0000-0C00-000002000000}">
      <formula1>$I$315:$I$325</formula1>
    </dataValidation>
  </dataValidations>
  <printOptions horizontalCentered="1"/>
  <pageMargins left="0.5" right="0.5" top="0.25" bottom="0.25" header="0.3" footer="0.3"/>
  <pageSetup scale="31" fitToWidth="0" fitToHeight="0" orientation="landscape" r:id="rId2"/>
  <headerFooter>
    <oddFooter>&amp;CCONFIDENTIAL</oddFooter>
  </headerFooter>
  <ignoredErrors>
    <ignoredError sqref="AZ289 BE289 BE14:BE19 AZ14:AZ19 BE22:BE24 AZ22:AZ24" formula="1"/>
  </ignoredError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C37E-6EE5-4F4B-9A3D-77BA328353EC}">
  <sheetPr codeName="Sheet29"/>
  <dimension ref="A1:QQ378"/>
  <sheetViews>
    <sheetView view="pageBreakPreview" zoomScale="70" zoomScaleNormal="85" zoomScaleSheetLayoutView="70" workbookViewId="0">
      <pane xSplit="3" ySplit="13" topLeftCell="D14" activePane="bottomRight" state="frozen"/>
      <selection activeCell="A12" sqref="A12"/>
      <selection pane="topRight" activeCell="A12" sqref="A12"/>
      <selection pane="bottomLeft" activeCell="A12" sqref="A12"/>
      <selection pane="bottomRight" activeCell="A12" sqref="A12"/>
    </sheetView>
  </sheetViews>
  <sheetFormatPr baseColWidth="10" defaultColWidth="9.1640625" defaultRowHeight="16" outlineLevelCol="1"/>
  <cols>
    <col min="1" max="1" width="8" style="1860" customWidth="1"/>
    <col min="2" max="2" width="17.1640625" style="1860" customWidth="1"/>
    <col min="3" max="3" width="25.83203125" style="1860" customWidth="1"/>
    <col min="4" max="4" width="15.83203125" style="1855" bestFit="1" customWidth="1"/>
    <col min="5" max="5" width="12.1640625" style="1855" bestFit="1" customWidth="1"/>
    <col min="6" max="7" width="15.33203125" style="1855" customWidth="1"/>
    <col min="8" max="8" width="11.6640625" style="1856" customWidth="1"/>
    <col min="9" max="10" width="11.6640625" style="1857" customWidth="1"/>
    <col min="11" max="11" width="19.1640625" style="1857" bestFit="1" customWidth="1"/>
    <col min="12" max="12" width="10.33203125" style="1857" customWidth="1"/>
    <col min="13" max="14" width="14.5" style="1857" customWidth="1"/>
    <col min="15" max="15" width="19.1640625" style="1857" customWidth="1"/>
    <col min="16" max="16" width="12.6640625" style="1857" customWidth="1" outlineLevel="1"/>
    <col min="17" max="17" width="11.6640625" style="1857" customWidth="1" outlineLevel="1"/>
    <col min="18" max="18" width="14" style="1857" customWidth="1" outlineLevel="1"/>
    <col min="19" max="20" width="8.83203125" style="1857" customWidth="1" outlineLevel="1"/>
    <col min="21" max="21" width="29.1640625" style="1854" customWidth="1"/>
    <col min="22" max="16384" width="9.1640625" style="1854"/>
  </cols>
  <sheetData>
    <row r="1" spans="1:21" ht="18" customHeight="1">
      <c r="A1" s="1849" t="s">
        <v>42</v>
      </c>
      <c r="B1" s="1774"/>
      <c r="C1" s="1775">
        <f>'Rent Roll'!C1</f>
        <v>0</v>
      </c>
      <c r="D1" s="1850"/>
      <c r="E1" s="1850"/>
      <c r="F1" s="1850"/>
      <c r="G1" s="1850"/>
      <c r="H1" s="1851"/>
      <c r="I1" s="1852"/>
      <c r="J1" s="1852"/>
      <c r="K1" s="1852"/>
      <c r="L1" s="1852"/>
      <c r="M1" s="1852"/>
      <c r="N1" s="1852"/>
      <c r="O1" s="1852"/>
      <c r="P1" s="1852"/>
      <c r="Q1" s="1852"/>
      <c r="R1" s="1852"/>
      <c r="S1" s="1852"/>
      <c r="T1" s="1852"/>
      <c r="U1" s="1853"/>
    </row>
    <row r="2" spans="1:21" ht="18" customHeight="1">
      <c r="A2" s="1776" t="s">
        <v>43</v>
      </c>
      <c r="B2" s="1777"/>
      <c r="C2" s="1778">
        <f>'Rent Roll'!C2</f>
        <v>0</v>
      </c>
    </row>
    <row r="3" spans="1:21" ht="18" customHeight="1">
      <c r="A3" s="1779" t="s">
        <v>66</v>
      </c>
      <c r="B3" s="1780"/>
      <c r="C3" s="1778">
        <f>'Rent Roll'!C3</f>
        <v>0</v>
      </c>
    </row>
    <row r="4" spans="1:21" ht="18" customHeight="1">
      <c r="A4" s="1779" t="s">
        <v>105</v>
      </c>
      <c r="B4" s="1781"/>
      <c r="C4" s="1782">
        <f>'Rent Roll'!C4</f>
        <v>1</v>
      </c>
      <c r="D4" s="1858"/>
      <c r="E4" s="1858"/>
      <c r="F4" s="1858"/>
      <c r="G4" s="1858"/>
      <c r="H4" s="1858"/>
    </row>
    <row r="5" spans="1:21" ht="12" customHeight="1" thickBot="1">
      <c r="A5" s="1859"/>
    </row>
    <row r="6" spans="1:21" ht="67" thickBot="1">
      <c r="A6" s="1861" t="s">
        <v>65</v>
      </c>
      <c r="B6" s="1862" t="s">
        <v>83</v>
      </c>
      <c r="C6" s="1862" t="s">
        <v>93</v>
      </c>
      <c r="D6" s="1862" t="s">
        <v>996</v>
      </c>
      <c r="E6" s="1862" t="s">
        <v>997</v>
      </c>
      <c r="F6" s="1862" t="s">
        <v>95</v>
      </c>
      <c r="G6" s="1862" t="s">
        <v>96</v>
      </c>
      <c r="H6" s="1862" t="s">
        <v>97</v>
      </c>
      <c r="I6" s="1863" t="s">
        <v>98</v>
      </c>
      <c r="Q6" s="1864"/>
      <c r="R6" s="1864"/>
    </row>
    <row r="7" spans="1:21" ht="21">
      <c r="A7" s="1865" t="str">
        <f>'Rent Roll'!A7</f>
        <v/>
      </c>
      <c r="B7" s="1866">
        <f>'Rent Roll'!B7</f>
        <v>0</v>
      </c>
      <c r="C7" s="1867">
        <f>'Rent Roll'!C7</f>
        <v>0</v>
      </c>
      <c r="D7" s="1868">
        <f>'Rent Roll'!D7</f>
        <v>0</v>
      </c>
      <c r="E7" s="1868">
        <f>'Rent Roll'!E7</f>
        <v>0</v>
      </c>
      <c r="F7" s="1867">
        <f>'Rent Roll'!F7</f>
        <v>0</v>
      </c>
      <c r="G7" s="1867">
        <f>'Rent Roll'!G7</f>
        <v>0</v>
      </c>
      <c r="H7" s="1869">
        <f>'Rent Roll'!H7</f>
        <v>0</v>
      </c>
      <c r="I7" s="1870">
        <f>'Rent Roll'!I7</f>
        <v>0</v>
      </c>
      <c r="R7" s="1871"/>
    </row>
    <row r="8" spans="1:21" ht="21">
      <c r="A8" s="1865" t="str">
        <f>'Rent Roll'!A8</f>
        <v/>
      </c>
      <c r="B8" s="1866">
        <f>'Rent Roll'!B8</f>
        <v>0</v>
      </c>
      <c r="C8" s="1867">
        <f>'Rent Roll'!C8</f>
        <v>0</v>
      </c>
      <c r="D8" s="1868">
        <f>'Rent Roll'!D8</f>
        <v>0</v>
      </c>
      <c r="E8" s="1868">
        <f>'Rent Roll'!E8</f>
        <v>0</v>
      </c>
      <c r="F8" s="1867">
        <f>'Rent Roll'!F8</f>
        <v>0</v>
      </c>
      <c r="G8" s="1867">
        <f>'Rent Roll'!G8</f>
        <v>0</v>
      </c>
      <c r="H8" s="1869">
        <f>'Rent Roll'!H8</f>
        <v>0</v>
      </c>
      <c r="I8" s="1870">
        <f>'Rent Roll'!I8</f>
        <v>0</v>
      </c>
      <c r="Q8" s="1872"/>
      <c r="R8" s="1871"/>
    </row>
    <row r="9" spans="1:21" ht="21">
      <c r="A9" s="1865" t="str">
        <f>'Rent Roll'!A9</f>
        <v/>
      </c>
      <c r="B9" s="1866">
        <f>'Rent Roll'!B9</f>
        <v>0</v>
      </c>
      <c r="C9" s="1867">
        <f>'Rent Roll'!C9</f>
        <v>0</v>
      </c>
      <c r="D9" s="1868">
        <f>'Rent Roll'!D9</f>
        <v>0</v>
      </c>
      <c r="E9" s="1868">
        <f>'Rent Roll'!E9</f>
        <v>0</v>
      </c>
      <c r="F9" s="1867">
        <f>'Rent Roll'!F9</f>
        <v>0</v>
      </c>
      <c r="G9" s="1867">
        <f>'Rent Roll'!G9</f>
        <v>0</v>
      </c>
      <c r="H9" s="1869">
        <f>'Rent Roll'!H9</f>
        <v>0</v>
      </c>
      <c r="I9" s="1870">
        <f>'Rent Roll'!I9</f>
        <v>0</v>
      </c>
      <c r="J9" s="1854"/>
      <c r="K9" s="1854"/>
      <c r="L9" s="1854"/>
      <c r="M9" s="1854"/>
      <c r="N9" s="1854"/>
      <c r="O9" s="1854"/>
      <c r="P9" s="1854"/>
      <c r="R9" s="1871"/>
      <c r="S9" s="1854"/>
      <c r="T9" s="1854"/>
    </row>
    <row r="10" spans="1:21" ht="21">
      <c r="A10" s="1865" t="str">
        <f>'Rent Roll'!A10</f>
        <v/>
      </c>
      <c r="B10" s="1866">
        <f>'Rent Roll'!B10</f>
        <v>0</v>
      </c>
      <c r="C10" s="1867">
        <f>'Rent Roll'!C10</f>
        <v>0</v>
      </c>
      <c r="D10" s="1868">
        <f>'Rent Roll'!D10</f>
        <v>0</v>
      </c>
      <c r="E10" s="1868">
        <f>'Rent Roll'!E10</f>
        <v>0</v>
      </c>
      <c r="F10" s="1867">
        <f>'Rent Roll'!F10</f>
        <v>0</v>
      </c>
      <c r="G10" s="1867">
        <f>'Rent Roll'!G10</f>
        <v>0</v>
      </c>
      <c r="H10" s="1869">
        <f>'Rent Roll'!H10</f>
        <v>0</v>
      </c>
      <c r="I10" s="1870">
        <f>'Rent Roll'!I10</f>
        <v>0</v>
      </c>
      <c r="J10" s="1854"/>
      <c r="K10" s="1854"/>
      <c r="L10" s="1854"/>
      <c r="M10" s="1854"/>
      <c r="N10" s="1854"/>
      <c r="O10" s="1854"/>
      <c r="P10" s="1854"/>
      <c r="Q10" s="1854"/>
      <c r="R10" s="1854"/>
      <c r="S10" s="1854"/>
      <c r="T10" s="1854"/>
    </row>
    <row r="11" spans="1:21" ht="22" thickBot="1">
      <c r="A11" s="1873" t="str">
        <f>'Rent Roll'!A11</f>
        <v/>
      </c>
      <c r="B11" s="1874">
        <f>'Rent Roll'!B11</f>
        <v>0</v>
      </c>
      <c r="C11" s="1875">
        <f>'Rent Roll'!C11</f>
        <v>0</v>
      </c>
      <c r="D11" s="1876">
        <f>'Rent Roll'!D11</f>
        <v>0</v>
      </c>
      <c r="E11" s="1876">
        <f>'Rent Roll'!E11</f>
        <v>0</v>
      </c>
      <c r="F11" s="1875">
        <f>'Rent Roll'!F11</f>
        <v>0</v>
      </c>
      <c r="G11" s="1875">
        <f>'Rent Roll'!G11</f>
        <v>0</v>
      </c>
      <c r="H11" s="1877">
        <f>'Rent Roll'!H11</f>
        <v>0</v>
      </c>
      <c r="I11" s="1878">
        <f>'Rent Roll'!I11</f>
        <v>0</v>
      </c>
      <c r="J11" s="1879"/>
      <c r="K11" s="1879"/>
      <c r="L11" s="1879"/>
      <c r="M11" s="1879"/>
      <c r="N11" s="1879"/>
      <c r="O11" s="1879"/>
      <c r="P11" s="1879"/>
      <c r="Q11" s="1879"/>
      <c r="R11" s="1879"/>
      <c r="S11" s="1879"/>
      <c r="T11" s="1879"/>
    </row>
    <row r="12" spans="1:21" ht="17" thickBot="1">
      <c r="A12" s="1880"/>
      <c r="B12" s="1881"/>
      <c r="C12" s="1881"/>
      <c r="D12" s="1882"/>
      <c r="E12" s="1882"/>
      <c r="F12" s="1882"/>
      <c r="G12" s="1882"/>
      <c r="H12" s="1882"/>
      <c r="I12" s="1883"/>
      <c r="J12" s="1883"/>
      <c r="K12" s="1883"/>
      <c r="L12" s="1883"/>
      <c r="M12" s="1883"/>
      <c r="N12" s="1884"/>
      <c r="O12" s="1883"/>
      <c r="P12" s="1883"/>
      <c r="Q12" s="1883"/>
      <c r="R12" s="1883"/>
      <c r="S12" s="1883"/>
      <c r="T12" s="1883"/>
    </row>
    <row r="13" spans="1:21" ht="82.5" customHeight="1" thickBot="1">
      <c r="A13" s="1885" t="str">
        <f>IF(ISBLANK('Rent Roll'!A13),"",('Rent Roll'!A13))</f>
        <v>Rank</v>
      </c>
      <c r="B13" s="1886" t="str">
        <f>IF(ISBLANK('Rent Roll'!B13),"",('Rent Roll'!B13))</f>
        <v>Unit(s)</v>
      </c>
      <c r="C13" s="1886" t="str">
        <f>IF(ISBLANK('Rent Roll'!C13),"",('Rent Roll'!C13))</f>
        <v>Tenant Name</v>
      </c>
      <c r="D13" s="1887" t="str">
        <f>IF(ISBLANK('Rent Roll'!D13),"",('Rent Roll'!D13))</f>
        <v>Sq. Ft.</v>
      </c>
      <c r="E13" s="1887" t="str">
        <f>IF(ISBLANK('Rent Roll'!E13),"",('Rent Roll'!E13))</f>
        <v>Code</v>
      </c>
      <c r="F13" s="1888" t="str">
        <f>IF(ISBLANK('Rent Roll'!F13),"",('Rent Roll'!F13))</f>
        <v>Start</v>
      </c>
      <c r="G13" s="1889" t="str">
        <f>IF(ISBLANK('Rent Roll'!G13),"",('Rent Roll'!G13))</f>
        <v>Expiration Date</v>
      </c>
      <c r="H13" s="1890" t="str">
        <f>IF(ISBLANK('Rent Roll'!I13),"",('Rent Roll'!I13))</f>
        <v>Contract Rent PSF</v>
      </c>
      <c r="I13" s="1890" t="str">
        <f>IF(ISBLANK('Rent Roll'!J13),"",('Rent Roll'!J13))</f>
        <v>Market Rent PSF</v>
      </c>
      <c r="J13" s="1890" t="str">
        <f>IF(ISBLANK('Rent Roll'!K13),"",('Rent Roll'!K13))</f>
        <v>UW Base Rent PSF</v>
      </c>
      <c r="K13" s="1890" t="str">
        <f>IF(ISBLANK('Rent Roll'!M13),"",('Rent Roll'!M13))</f>
        <v>UW Annual Rent</v>
      </c>
      <c r="L13" s="1890" t="str">
        <f>IF(ISBLANK('Rent Roll'!N13),"",('Rent Roll'!N13))</f>
        <v>Lease Type</v>
      </c>
      <c r="M13" s="1890" t="str">
        <f>IF(ISBLANK('Rent Roll'!R13),"",('Rent Roll'!R13))</f>
        <v>Total Annual Recovery PSF</v>
      </c>
      <c r="N13" s="1891" t="str">
        <f>IF(ISBLANK('Rent Roll'!T13),"",('Rent Roll'!T13))</f>
        <v>Current Total UW Rent PSF</v>
      </c>
      <c r="O13" s="1892" t="str">
        <f>IF(ISBLANK('Rent Roll'!U13),"",('Rent Roll'!U13))</f>
        <v>Total Rent</v>
      </c>
      <c r="P13" s="1890" t="str">
        <f>IF(ISBLANK('Rent Roll'!X13),"",('Rent Roll'!X13))</f>
        <v>Occup Cost</v>
      </c>
      <c r="Q13" s="1890" t="str">
        <f>IF(ISBLANK('Rent Roll'!Y13),"",('Rent Roll'!Y13))</f>
        <v>Most Recent Sales ($)</v>
      </c>
      <c r="R13" s="1890" t="str">
        <f>IF(ISBLANK('Rent Roll'!Z13),"",('Rent Roll'!Z13))</f>
        <v>Most Recent Sales PSF</v>
      </c>
      <c r="S13" s="1890" t="str">
        <f>IF(ISBLANK('Rent Roll'!AA13),"",('Rent Roll'!AA13))</f>
        <v>1899 Sales PSF</v>
      </c>
      <c r="T13" s="1890" t="str">
        <f>IF(ISBLANK('Rent Roll'!AB13),"",('Rent Roll'!AB13))</f>
        <v>1898 Sales PSF</v>
      </c>
      <c r="U13" s="1952" t="str">
        <f>IF(ISBLANK('Rent Roll'!AC13),"",('Rent Roll'!AC13))</f>
        <v>Tenant Action @ Expiration</v>
      </c>
    </row>
    <row r="14" spans="1:21" s="1908" customFormat="1" ht="29.25" customHeight="1">
      <c r="A14" s="1893" t="str">
        <f>IF(ISBLANK('Rent Roll'!A14),"",('Rent Roll'!A14))</f>
        <v/>
      </c>
      <c r="B14" s="1894" t="str">
        <f>IF(ISBLANK('Rent Roll'!B14),"",('Rent Roll'!B14))</f>
        <v/>
      </c>
      <c r="C14" s="1895" t="str">
        <f>IF(ISBLANK('Rent Roll'!C14),"",('Rent Roll'!C14))</f>
        <v/>
      </c>
      <c r="D14" s="1896" t="str">
        <f>IF(ISBLANK('Rent Roll'!D14),"",('Rent Roll'!D14))</f>
        <v/>
      </c>
      <c r="E14" s="1896" t="str">
        <f>IF(ISBLANK('Rent Roll'!E14),"",('Rent Roll'!E14))</f>
        <v/>
      </c>
      <c r="F14" s="1897" t="str">
        <f>IF(ISBLANK('Rent Roll'!F14),"",('Rent Roll'!F14))</f>
        <v/>
      </c>
      <c r="G14" s="1897" t="str">
        <f>IF(ISBLANK('Rent Roll'!G14),"",('Rent Roll'!G14))</f>
        <v/>
      </c>
      <c r="H14" s="1898">
        <f>IF(ISBLANK('Rent Roll'!I14),"",('Rent Roll'!I14))</f>
        <v>0</v>
      </c>
      <c r="I14" s="1899">
        <f>IF(ISBLANK('Rent Roll'!J14),"",('Rent Roll'!J14))</f>
        <v>0</v>
      </c>
      <c r="J14" s="1898">
        <f>IF(ISBLANK('Rent Roll'!K14),"",('Rent Roll'!K14))</f>
        <v>0</v>
      </c>
      <c r="K14" s="1900">
        <f>IF(ISBLANK('Rent Roll'!M14),"",('Rent Roll'!M14))</f>
        <v>0</v>
      </c>
      <c r="L14" s="1901" t="str">
        <f>IF(ISBLANK('Rent Roll'!N14),"",('Rent Roll'!N14))</f>
        <v/>
      </c>
      <c r="M14" s="1902">
        <f>IF(ISBLANK('Rent Roll'!R14),"",('Rent Roll'!R14))</f>
        <v>0</v>
      </c>
      <c r="N14" s="1903">
        <f>IF(ISBLANK('Rent Roll'!T14),"",('Rent Roll'!T14))</f>
        <v>0</v>
      </c>
      <c r="O14" s="1904">
        <f>IF(ISBLANK('Rent Roll'!U14),"",('Rent Roll'!U14))</f>
        <v>0</v>
      </c>
      <c r="P14" s="1905" t="str">
        <f>IF(ISBLANK('Rent Roll'!X14),"",('Rent Roll'!X14))</f>
        <v/>
      </c>
      <c r="Q14" s="1906">
        <f>IF(ISBLANK('Rent Roll'!Y14),"",('Rent Roll'!Y14))</f>
        <v>0</v>
      </c>
      <c r="R14" s="1907" t="str">
        <f>IF(ISBLANK('Rent Roll'!Z14),"",('Rent Roll'!Z14))</f>
        <v/>
      </c>
      <c r="S14" s="1907" t="str">
        <f>IF(ISBLANK('Rent Roll'!AA14),"",('Rent Roll'!AA14))</f>
        <v/>
      </c>
      <c r="T14" s="1907" t="str">
        <f>IF(ISBLANK('Rent Roll'!AB14),"",('Rent Roll'!AB14))</f>
        <v/>
      </c>
      <c r="U14" s="1953" t="str">
        <f>IF(ISBLANK('Rent Roll'!AC14),"",('Rent Roll'!AC14))</f>
        <v/>
      </c>
    </row>
    <row r="15" spans="1:21" s="1908" customFormat="1" ht="29.25" customHeight="1">
      <c r="A15" s="1909" t="str">
        <f>IF(ISBLANK('Rent Roll'!A15),"",('Rent Roll'!A15))</f>
        <v/>
      </c>
      <c r="B15" s="1910" t="str">
        <f>IF(ISBLANK('Rent Roll'!B15),"",('Rent Roll'!B15))</f>
        <v/>
      </c>
      <c r="C15" s="1911" t="str">
        <f>IF(ISBLANK('Rent Roll'!C15),"",('Rent Roll'!C15))</f>
        <v/>
      </c>
      <c r="D15" s="1912" t="str">
        <f>IF(ISBLANK('Rent Roll'!D15),"",('Rent Roll'!D15))</f>
        <v/>
      </c>
      <c r="E15" s="1912" t="str">
        <f>IF(ISBLANK('Rent Roll'!E15),"",('Rent Roll'!E15))</f>
        <v/>
      </c>
      <c r="F15" s="1913" t="str">
        <f>IF(ISBLANK('Rent Roll'!F15),"",('Rent Roll'!F15))</f>
        <v/>
      </c>
      <c r="G15" s="1913" t="str">
        <f>IF(ISBLANK('Rent Roll'!G15),"",('Rent Roll'!G15))</f>
        <v/>
      </c>
      <c r="H15" s="1914">
        <f>IF(ISBLANK('Rent Roll'!I15),"",('Rent Roll'!I15))</f>
        <v>0</v>
      </c>
      <c r="I15" s="1915">
        <f>IF(ISBLANK('Rent Roll'!J15),"",('Rent Roll'!J15))</f>
        <v>0</v>
      </c>
      <c r="J15" s="1914">
        <f>IF(ISBLANK('Rent Roll'!K15),"",('Rent Roll'!K15))</f>
        <v>0</v>
      </c>
      <c r="K15" s="1916">
        <f>IF(ISBLANK('Rent Roll'!M15),"",('Rent Roll'!M15))</f>
        <v>0</v>
      </c>
      <c r="L15" s="1917" t="str">
        <f>IF(ISBLANK('Rent Roll'!N15),"",('Rent Roll'!N15))</f>
        <v/>
      </c>
      <c r="M15" s="1918">
        <f>IF(ISBLANK('Rent Roll'!R15),"",('Rent Roll'!R15))</f>
        <v>0</v>
      </c>
      <c r="N15" s="1919">
        <f>IF(ISBLANK('Rent Roll'!T15),"",('Rent Roll'!T15))</f>
        <v>0</v>
      </c>
      <c r="O15" s="1920">
        <f>IF(ISBLANK('Rent Roll'!U15),"",('Rent Roll'!U15))</f>
        <v>0</v>
      </c>
      <c r="P15" s="1921" t="str">
        <f>IF(ISBLANK('Rent Roll'!X15),"",('Rent Roll'!X15))</f>
        <v/>
      </c>
      <c r="Q15" s="1922">
        <f>IF(ISBLANK('Rent Roll'!Y15),"",('Rent Roll'!Y15))</f>
        <v>0</v>
      </c>
      <c r="R15" s="1923" t="str">
        <f>IF(ISBLANK('Rent Roll'!Z15),"",('Rent Roll'!Z15))</f>
        <v/>
      </c>
      <c r="S15" s="1923" t="str">
        <f>IF(ISBLANK('Rent Roll'!AA15),"",('Rent Roll'!AA15))</f>
        <v/>
      </c>
      <c r="T15" s="1923" t="str">
        <f>IF(ISBLANK('Rent Roll'!AB15),"",('Rent Roll'!AB15))</f>
        <v/>
      </c>
      <c r="U15" s="1954" t="str">
        <f>IF(ISBLANK('Rent Roll'!AC15),"",('Rent Roll'!AC15))</f>
        <v/>
      </c>
    </row>
    <row r="16" spans="1:21" s="1908" customFormat="1" ht="29.25" customHeight="1">
      <c r="A16" s="1909" t="str">
        <f>IF(ISBLANK('Rent Roll'!A16),"",('Rent Roll'!A16))</f>
        <v/>
      </c>
      <c r="B16" s="1910" t="str">
        <f>IF(ISBLANK('Rent Roll'!B16),"",('Rent Roll'!B16))</f>
        <v/>
      </c>
      <c r="C16" s="1911" t="str">
        <f>IF(ISBLANK('Rent Roll'!C16),"",('Rent Roll'!C16))</f>
        <v/>
      </c>
      <c r="D16" s="1912" t="str">
        <f>IF(ISBLANK('Rent Roll'!D16),"",('Rent Roll'!D16))</f>
        <v/>
      </c>
      <c r="E16" s="1912" t="str">
        <f>IF(ISBLANK('Rent Roll'!E16),"",('Rent Roll'!E16))</f>
        <v/>
      </c>
      <c r="F16" s="1913" t="str">
        <f>IF(ISBLANK('Rent Roll'!F16),"",('Rent Roll'!F16))</f>
        <v/>
      </c>
      <c r="G16" s="1913" t="str">
        <f>IF(ISBLANK('Rent Roll'!G16),"",('Rent Roll'!G16))</f>
        <v/>
      </c>
      <c r="H16" s="1914">
        <f>IF(ISBLANK('Rent Roll'!I16),"",('Rent Roll'!I16))</f>
        <v>0</v>
      </c>
      <c r="I16" s="1915">
        <f>IF(ISBLANK('Rent Roll'!J16),"",('Rent Roll'!J16))</f>
        <v>0</v>
      </c>
      <c r="J16" s="1914">
        <f>IF(ISBLANK('Rent Roll'!K16),"",('Rent Roll'!K16))</f>
        <v>0</v>
      </c>
      <c r="K16" s="1916">
        <f>IF(ISBLANK('Rent Roll'!M16),"",('Rent Roll'!M16))</f>
        <v>0</v>
      </c>
      <c r="L16" s="1917" t="str">
        <f>IF(ISBLANK('Rent Roll'!N16),"",('Rent Roll'!N16))</f>
        <v/>
      </c>
      <c r="M16" s="1918">
        <f>IF(ISBLANK('Rent Roll'!R16),"",('Rent Roll'!R16))</f>
        <v>0</v>
      </c>
      <c r="N16" s="1919">
        <f>IF(ISBLANK('Rent Roll'!T16),"",('Rent Roll'!T16))</f>
        <v>0</v>
      </c>
      <c r="O16" s="1920">
        <f>IF(ISBLANK('Rent Roll'!U16),"",('Rent Roll'!U16))</f>
        <v>0</v>
      </c>
      <c r="P16" s="1921" t="str">
        <f>IF(ISBLANK('Rent Roll'!X16),"",('Rent Roll'!X16))</f>
        <v/>
      </c>
      <c r="Q16" s="1922">
        <f>IF(ISBLANK('Rent Roll'!Y16),"",('Rent Roll'!Y16))</f>
        <v>0</v>
      </c>
      <c r="R16" s="1923" t="str">
        <f>IF(ISBLANK('Rent Roll'!Z16),"",('Rent Roll'!Z16))</f>
        <v/>
      </c>
      <c r="S16" s="1923" t="str">
        <f>IF(ISBLANK('Rent Roll'!AA16),"",('Rent Roll'!AA16))</f>
        <v/>
      </c>
      <c r="T16" s="1923" t="str">
        <f>IF(ISBLANK('Rent Roll'!AB16),"",('Rent Roll'!AB16))</f>
        <v/>
      </c>
      <c r="U16" s="1954" t="str">
        <f>IF(ISBLANK('Rent Roll'!AC16),"",('Rent Roll'!AC16))</f>
        <v/>
      </c>
    </row>
    <row r="17" spans="1:21" s="1908" customFormat="1" ht="29.25" customHeight="1">
      <c r="A17" s="1909" t="str">
        <f>IF(ISBLANK('Rent Roll'!A17),"",('Rent Roll'!A17))</f>
        <v/>
      </c>
      <c r="B17" s="1910" t="str">
        <f>IF(ISBLANK('Rent Roll'!B17),"",('Rent Roll'!B17))</f>
        <v/>
      </c>
      <c r="C17" s="1911" t="str">
        <f>IF(ISBLANK('Rent Roll'!C17),"",('Rent Roll'!C17))</f>
        <v/>
      </c>
      <c r="D17" s="1912" t="str">
        <f>IF(ISBLANK('Rent Roll'!D17),"",('Rent Roll'!D17))</f>
        <v/>
      </c>
      <c r="E17" s="1912" t="str">
        <f>IF(ISBLANK('Rent Roll'!E17),"",('Rent Roll'!E17))</f>
        <v/>
      </c>
      <c r="F17" s="1913" t="str">
        <f>IF(ISBLANK('Rent Roll'!F17),"",('Rent Roll'!F17))</f>
        <v/>
      </c>
      <c r="G17" s="1913" t="str">
        <f>IF(ISBLANK('Rent Roll'!G17),"",('Rent Roll'!G17))</f>
        <v/>
      </c>
      <c r="H17" s="1914">
        <f>IF(ISBLANK('Rent Roll'!I17),"",('Rent Roll'!I17))</f>
        <v>0</v>
      </c>
      <c r="I17" s="1915">
        <f>IF(ISBLANK('Rent Roll'!J17),"",('Rent Roll'!J17))</f>
        <v>0</v>
      </c>
      <c r="J17" s="1914">
        <f>IF(ISBLANK('Rent Roll'!K17),"",('Rent Roll'!K17))</f>
        <v>0</v>
      </c>
      <c r="K17" s="1916">
        <f>IF(ISBLANK('Rent Roll'!M17),"",('Rent Roll'!M17))</f>
        <v>0</v>
      </c>
      <c r="L17" s="1917" t="str">
        <f>IF(ISBLANK('Rent Roll'!N17),"",('Rent Roll'!N17))</f>
        <v/>
      </c>
      <c r="M17" s="1918">
        <f>IF(ISBLANK('Rent Roll'!R17),"",('Rent Roll'!R17))</f>
        <v>0</v>
      </c>
      <c r="N17" s="1919">
        <f>IF(ISBLANK('Rent Roll'!T17),"",('Rent Roll'!T17))</f>
        <v>0</v>
      </c>
      <c r="O17" s="1920">
        <f>IF(ISBLANK('Rent Roll'!U17),"",('Rent Roll'!U17))</f>
        <v>0</v>
      </c>
      <c r="P17" s="1921" t="str">
        <f>IF(ISBLANK('Rent Roll'!X17),"",('Rent Roll'!X17))</f>
        <v/>
      </c>
      <c r="Q17" s="1922">
        <f>IF(ISBLANK('Rent Roll'!Y17),"",('Rent Roll'!Y17))</f>
        <v>0</v>
      </c>
      <c r="R17" s="1923" t="str">
        <f>IF(ISBLANK('Rent Roll'!Z17),"",('Rent Roll'!Z17))</f>
        <v/>
      </c>
      <c r="S17" s="1923" t="str">
        <f>IF(ISBLANK('Rent Roll'!AA17),"",('Rent Roll'!AA17))</f>
        <v/>
      </c>
      <c r="T17" s="1923" t="str">
        <f>IF(ISBLANK('Rent Roll'!AB17),"",('Rent Roll'!AB17))</f>
        <v/>
      </c>
      <c r="U17" s="1954" t="str">
        <f>IF(ISBLANK('Rent Roll'!AC17),"",('Rent Roll'!AC17))</f>
        <v/>
      </c>
    </row>
    <row r="18" spans="1:21" s="1908" customFormat="1" ht="29.25" customHeight="1">
      <c r="A18" s="1909" t="str">
        <f>IF(ISBLANK('Rent Roll'!A18),"",('Rent Roll'!A18))</f>
        <v/>
      </c>
      <c r="B18" s="1910" t="str">
        <f>IF(ISBLANK('Rent Roll'!B18),"",('Rent Roll'!B18))</f>
        <v/>
      </c>
      <c r="C18" s="1911" t="str">
        <f>IF(ISBLANK('Rent Roll'!C18),"",('Rent Roll'!C18))</f>
        <v/>
      </c>
      <c r="D18" s="1912" t="str">
        <f>IF(ISBLANK('Rent Roll'!D18),"",('Rent Roll'!D18))</f>
        <v/>
      </c>
      <c r="E18" s="1912" t="str">
        <f>IF(ISBLANK('Rent Roll'!E18),"",('Rent Roll'!E18))</f>
        <v/>
      </c>
      <c r="F18" s="1913" t="str">
        <f>IF(ISBLANK('Rent Roll'!F18),"",('Rent Roll'!F18))</f>
        <v/>
      </c>
      <c r="G18" s="1913" t="str">
        <f>IF(ISBLANK('Rent Roll'!G18),"",('Rent Roll'!G18))</f>
        <v/>
      </c>
      <c r="H18" s="1914">
        <f>IF(ISBLANK('Rent Roll'!I18),"",('Rent Roll'!I18))</f>
        <v>0</v>
      </c>
      <c r="I18" s="1915">
        <f>IF(ISBLANK('Rent Roll'!J18),"",('Rent Roll'!J18))</f>
        <v>0</v>
      </c>
      <c r="J18" s="1914">
        <f>IF(ISBLANK('Rent Roll'!K18),"",('Rent Roll'!K18))</f>
        <v>0</v>
      </c>
      <c r="K18" s="1916">
        <f>IF(ISBLANK('Rent Roll'!M18),"",('Rent Roll'!M18))</f>
        <v>0</v>
      </c>
      <c r="L18" s="1917" t="str">
        <f>IF(ISBLANK('Rent Roll'!N18),"",('Rent Roll'!N18))</f>
        <v/>
      </c>
      <c r="M18" s="1918">
        <f>IF(ISBLANK('Rent Roll'!R18),"",('Rent Roll'!R18))</f>
        <v>0</v>
      </c>
      <c r="N18" s="1919">
        <f>IF(ISBLANK('Rent Roll'!T18),"",('Rent Roll'!T18))</f>
        <v>0</v>
      </c>
      <c r="O18" s="1920">
        <f>IF(ISBLANK('Rent Roll'!U18),"",('Rent Roll'!U18))</f>
        <v>0</v>
      </c>
      <c r="P18" s="1921" t="str">
        <f>IF(ISBLANK('Rent Roll'!X18),"",('Rent Roll'!X18))</f>
        <v/>
      </c>
      <c r="Q18" s="1922">
        <f>IF(ISBLANK('Rent Roll'!Y18),"",('Rent Roll'!Y18))</f>
        <v>0</v>
      </c>
      <c r="R18" s="1923" t="str">
        <f>IF(ISBLANK('Rent Roll'!Z18),"",('Rent Roll'!Z18))</f>
        <v/>
      </c>
      <c r="S18" s="1923" t="str">
        <f>IF(ISBLANK('Rent Roll'!AA18),"",('Rent Roll'!AA18))</f>
        <v/>
      </c>
      <c r="T18" s="1923" t="str">
        <f>IF(ISBLANK('Rent Roll'!AB18),"",('Rent Roll'!AB18))</f>
        <v/>
      </c>
      <c r="U18" s="1954" t="str">
        <f>IF(ISBLANK('Rent Roll'!AC18),"",('Rent Roll'!AC18))</f>
        <v/>
      </c>
    </row>
    <row r="19" spans="1:21" s="1908" customFormat="1" ht="29.25" customHeight="1">
      <c r="A19" s="1909" t="str">
        <f>IF(ISBLANK('Rent Roll'!A19),"",('Rent Roll'!A19))</f>
        <v/>
      </c>
      <c r="B19" s="1910" t="str">
        <f>IF(ISBLANK('Rent Roll'!B19),"",('Rent Roll'!B19))</f>
        <v/>
      </c>
      <c r="C19" s="1911" t="str">
        <f>IF(ISBLANK('Rent Roll'!C19),"",('Rent Roll'!C19))</f>
        <v/>
      </c>
      <c r="D19" s="1912" t="str">
        <f>IF(ISBLANK('Rent Roll'!D19),"",('Rent Roll'!D19))</f>
        <v/>
      </c>
      <c r="E19" s="1912" t="str">
        <f>IF(ISBLANK('Rent Roll'!E19),"",('Rent Roll'!E19))</f>
        <v/>
      </c>
      <c r="F19" s="1913" t="str">
        <f>IF(ISBLANK('Rent Roll'!F19),"",('Rent Roll'!F19))</f>
        <v/>
      </c>
      <c r="G19" s="1913" t="str">
        <f>IF(ISBLANK('Rent Roll'!G19),"",('Rent Roll'!G19))</f>
        <v/>
      </c>
      <c r="H19" s="1914">
        <f>IF(ISBLANK('Rent Roll'!I19),"",('Rent Roll'!I19))</f>
        <v>0</v>
      </c>
      <c r="I19" s="1915">
        <f>IF(ISBLANK('Rent Roll'!J19),"",('Rent Roll'!J19))</f>
        <v>0</v>
      </c>
      <c r="J19" s="1914">
        <f>IF(ISBLANK('Rent Roll'!K19),"",('Rent Roll'!K19))</f>
        <v>0</v>
      </c>
      <c r="K19" s="1916">
        <f>IF(ISBLANK('Rent Roll'!M19),"",('Rent Roll'!M19))</f>
        <v>0</v>
      </c>
      <c r="L19" s="1917" t="str">
        <f>IF(ISBLANK('Rent Roll'!N19),"",('Rent Roll'!N19))</f>
        <v/>
      </c>
      <c r="M19" s="1918">
        <f>IF(ISBLANK('Rent Roll'!R19),"",('Rent Roll'!R19))</f>
        <v>0</v>
      </c>
      <c r="N19" s="1919">
        <f>IF(ISBLANK('Rent Roll'!T19),"",('Rent Roll'!T19))</f>
        <v>0</v>
      </c>
      <c r="O19" s="1920">
        <f>IF(ISBLANK('Rent Roll'!U19),"",('Rent Roll'!U19))</f>
        <v>0</v>
      </c>
      <c r="P19" s="1921" t="str">
        <f>IF(ISBLANK('Rent Roll'!X19),"",('Rent Roll'!X19))</f>
        <v/>
      </c>
      <c r="Q19" s="1922">
        <f>IF(ISBLANK('Rent Roll'!Y19),"",('Rent Roll'!Y19))</f>
        <v>0</v>
      </c>
      <c r="R19" s="1923" t="str">
        <f>IF(ISBLANK('Rent Roll'!Z19),"",('Rent Roll'!Z19))</f>
        <v/>
      </c>
      <c r="S19" s="1923" t="str">
        <f>IF(ISBLANK('Rent Roll'!AA19),"",('Rent Roll'!AA19))</f>
        <v/>
      </c>
      <c r="T19" s="1923" t="str">
        <f>IF(ISBLANK('Rent Roll'!AB19),"",('Rent Roll'!AB19))</f>
        <v/>
      </c>
      <c r="U19" s="1954" t="str">
        <f>IF(ISBLANK('Rent Roll'!AC19),"",('Rent Roll'!AC19))</f>
        <v/>
      </c>
    </row>
    <row r="20" spans="1:21" s="1908" customFormat="1" ht="29.25" customHeight="1">
      <c r="A20" s="1909" t="str">
        <f>IF(ISBLANK('Rent Roll'!A20),"",('Rent Roll'!A20))</f>
        <v/>
      </c>
      <c r="B20" s="1910" t="str">
        <f>IF(ISBLANK('Rent Roll'!B20),"",('Rent Roll'!B20))</f>
        <v/>
      </c>
      <c r="C20" s="1911" t="str">
        <f>IF(ISBLANK('Rent Roll'!C20),"",('Rent Roll'!C20))</f>
        <v/>
      </c>
      <c r="D20" s="1912" t="str">
        <f>IF(ISBLANK('Rent Roll'!D20),"",('Rent Roll'!D20))</f>
        <v/>
      </c>
      <c r="E20" s="1912" t="str">
        <f>IF(ISBLANK('Rent Roll'!E20),"",('Rent Roll'!E20))</f>
        <v/>
      </c>
      <c r="F20" s="1913" t="str">
        <f>IF(ISBLANK('Rent Roll'!F20),"",('Rent Roll'!F20))</f>
        <v/>
      </c>
      <c r="G20" s="1913" t="str">
        <f>IF(ISBLANK('Rent Roll'!G20),"",('Rent Roll'!G20))</f>
        <v/>
      </c>
      <c r="H20" s="1914">
        <f>IF(ISBLANK('Rent Roll'!I20),"",('Rent Roll'!I20))</f>
        <v>0</v>
      </c>
      <c r="I20" s="1915">
        <f>IF(ISBLANK('Rent Roll'!J20),"",('Rent Roll'!J20))</f>
        <v>0</v>
      </c>
      <c r="J20" s="1914">
        <f>IF(ISBLANK('Rent Roll'!K20),"",('Rent Roll'!K20))</f>
        <v>0</v>
      </c>
      <c r="K20" s="1916">
        <f>IF(ISBLANK('Rent Roll'!M20),"",('Rent Roll'!M20))</f>
        <v>0</v>
      </c>
      <c r="L20" s="1917" t="str">
        <f>IF(ISBLANK('Rent Roll'!N20),"",('Rent Roll'!N20))</f>
        <v/>
      </c>
      <c r="M20" s="1918">
        <f>IF(ISBLANK('Rent Roll'!R20),"",('Rent Roll'!R20))</f>
        <v>0</v>
      </c>
      <c r="N20" s="1919">
        <f>IF(ISBLANK('Rent Roll'!T20),"",('Rent Roll'!T20))</f>
        <v>0</v>
      </c>
      <c r="O20" s="1920">
        <f>IF(ISBLANK('Rent Roll'!U20),"",('Rent Roll'!U20))</f>
        <v>0</v>
      </c>
      <c r="P20" s="1921" t="str">
        <f>IF(ISBLANK('Rent Roll'!X20),"",('Rent Roll'!X20))</f>
        <v/>
      </c>
      <c r="Q20" s="1922">
        <f>IF(ISBLANK('Rent Roll'!Y20),"",('Rent Roll'!Y20))</f>
        <v>0</v>
      </c>
      <c r="R20" s="1923" t="str">
        <f>IF(ISBLANK('Rent Roll'!Z20),"",('Rent Roll'!Z20))</f>
        <v/>
      </c>
      <c r="S20" s="1923" t="str">
        <f>IF(ISBLANK('Rent Roll'!AA20),"",('Rent Roll'!AA20))</f>
        <v/>
      </c>
      <c r="T20" s="1923" t="str">
        <f>IF(ISBLANK('Rent Roll'!AB20),"",('Rent Roll'!AB20))</f>
        <v/>
      </c>
      <c r="U20" s="1954" t="str">
        <f>IF(ISBLANK('Rent Roll'!AC20),"",('Rent Roll'!AC20))</f>
        <v/>
      </c>
    </row>
    <row r="21" spans="1:21" s="1908" customFormat="1" ht="29.25" customHeight="1">
      <c r="A21" s="1909" t="str">
        <f>IF(ISBLANK('Rent Roll'!A21),"",('Rent Roll'!A21))</f>
        <v/>
      </c>
      <c r="B21" s="1910" t="str">
        <f>IF(ISBLANK('Rent Roll'!B21),"",('Rent Roll'!B21))</f>
        <v/>
      </c>
      <c r="C21" s="1911" t="str">
        <f>IF(ISBLANK('Rent Roll'!C21),"",('Rent Roll'!C21))</f>
        <v/>
      </c>
      <c r="D21" s="1912" t="str">
        <f>IF(ISBLANK('Rent Roll'!D21),"",('Rent Roll'!D21))</f>
        <v/>
      </c>
      <c r="E21" s="1912" t="str">
        <f>IF(ISBLANK('Rent Roll'!E21),"",('Rent Roll'!E21))</f>
        <v/>
      </c>
      <c r="F21" s="1913" t="str">
        <f>IF(ISBLANK('Rent Roll'!F21),"",('Rent Roll'!F21))</f>
        <v/>
      </c>
      <c r="G21" s="1913" t="str">
        <f>IF(ISBLANK('Rent Roll'!G21),"",('Rent Roll'!G21))</f>
        <v/>
      </c>
      <c r="H21" s="1914">
        <f>IF(ISBLANK('Rent Roll'!I21),"",('Rent Roll'!I21))</f>
        <v>0</v>
      </c>
      <c r="I21" s="1915">
        <f>IF(ISBLANK('Rent Roll'!J21),"",('Rent Roll'!J21))</f>
        <v>0</v>
      </c>
      <c r="J21" s="1914">
        <f>IF(ISBLANK('Rent Roll'!K21),"",('Rent Roll'!K21))</f>
        <v>0</v>
      </c>
      <c r="K21" s="1916">
        <f>IF(ISBLANK('Rent Roll'!M21),"",('Rent Roll'!M21))</f>
        <v>0</v>
      </c>
      <c r="L21" s="1917" t="str">
        <f>IF(ISBLANK('Rent Roll'!N21),"",('Rent Roll'!N21))</f>
        <v/>
      </c>
      <c r="M21" s="1918">
        <f>IF(ISBLANK('Rent Roll'!R21),"",('Rent Roll'!R21))</f>
        <v>0</v>
      </c>
      <c r="N21" s="1919">
        <f>IF(ISBLANK('Rent Roll'!T21),"",('Rent Roll'!T21))</f>
        <v>0</v>
      </c>
      <c r="O21" s="1920">
        <f>IF(ISBLANK('Rent Roll'!U21),"",('Rent Roll'!U21))</f>
        <v>0</v>
      </c>
      <c r="P21" s="1921" t="str">
        <f>IF(ISBLANK('Rent Roll'!X21),"",('Rent Roll'!X21))</f>
        <v/>
      </c>
      <c r="Q21" s="1922">
        <f>IF(ISBLANK('Rent Roll'!Y21),"",('Rent Roll'!Y21))</f>
        <v>0</v>
      </c>
      <c r="R21" s="1923" t="str">
        <f>IF(ISBLANK('Rent Roll'!Z21),"",('Rent Roll'!Z21))</f>
        <v/>
      </c>
      <c r="S21" s="1923" t="str">
        <f>IF(ISBLANK('Rent Roll'!AA21),"",('Rent Roll'!AA21))</f>
        <v/>
      </c>
      <c r="T21" s="1923" t="str">
        <f>IF(ISBLANK('Rent Roll'!AB21),"",('Rent Roll'!AB21))</f>
        <v/>
      </c>
      <c r="U21" s="1954" t="str">
        <f>IF(ISBLANK('Rent Roll'!AC21),"",('Rent Roll'!AC21))</f>
        <v/>
      </c>
    </row>
    <row r="22" spans="1:21" s="1908" customFormat="1" ht="29.25" customHeight="1">
      <c r="A22" s="1909" t="str">
        <f>IF(ISBLANK('Rent Roll'!A22),"",('Rent Roll'!A22))</f>
        <v/>
      </c>
      <c r="B22" s="1910" t="str">
        <f>IF(ISBLANK('Rent Roll'!B22),"",('Rent Roll'!B22))</f>
        <v/>
      </c>
      <c r="C22" s="1911" t="str">
        <f>IF(ISBLANK('Rent Roll'!C22),"",('Rent Roll'!C22))</f>
        <v/>
      </c>
      <c r="D22" s="1912" t="str">
        <f>IF(ISBLANK('Rent Roll'!D22),"",('Rent Roll'!D22))</f>
        <v/>
      </c>
      <c r="E22" s="1912" t="str">
        <f>IF(ISBLANK('Rent Roll'!E22),"",('Rent Roll'!E22))</f>
        <v/>
      </c>
      <c r="F22" s="1913" t="str">
        <f>IF(ISBLANK('Rent Roll'!F22),"",('Rent Roll'!F22))</f>
        <v/>
      </c>
      <c r="G22" s="1913" t="str">
        <f>IF(ISBLANK('Rent Roll'!G22),"",('Rent Roll'!G22))</f>
        <v/>
      </c>
      <c r="H22" s="1914">
        <f>IF(ISBLANK('Rent Roll'!I22),"",('Rent Roll'!I22))</f>
        <v>0</v>
      </c>
      <c r="I22" s="1915">
        <f>IF(ISBLANK('Rent Roll'!J22),"",('Rent Roll'!J22))</f>
        <v>0</v>
      </c>
      <c r="J22" s="1914">
        <f>IF(ISBLANK('Rent Roll'!K22),"",('Rent Roll'!K22))</f>
        <v>0</v>
      </c>
      <c r="K22" s="1916">
        <f>IF(ISBLANK('Rent Roll'!M22),"",('Rent Roll'!M22))</f>
        <v>0</v>
      </c>
      <c r="L22" s="1917" t="str">
        <f>IF(ISBLANK('Rent Roll'!N22),"",('Rent Roll'!N22))</f>
        <v/>
      </c>
      <c r="M22" s="1918">
        <f>IF(ISBLANK('Rent Roll'!R22),"",('Rent Roll'!R22))</f>
        <v>0</v>
      </c>
      <c r="N22" s="1919">
        <f>IF(ISBLANK('Rent Roll'!T22),"",('Rent Roll'!T22))</f>
        <v>0</v>
      </c>
      <c r="O22" s="1920">
        <f>IF(ISBLANK('Rent Roll'!U22),"",('Rent Roll'!U22))</f>
        <v>0</v>
      </c>
      <c r="P22" s="1921" t="str">
        <f>IF(ISBLANK('Rent Roll'!X22),"",('Rent Roll'!X22))</f>
        <v/>
      </c>
      <c r="Q22" s="1922">
        <f>IF(ISBLANK('Rent Roll'!Y22),"",('Rent Roll'!Y22))</f>
        <v>0</v>
      </c>
      <c r="R22" s="1923" t="str">
        <f>IF(ISBLANK('Rent Roll'!Z22),"",('Rent Roll'!Z22))</f>
        <v/>
      </c>
      <c r="S22" s="1923" t="str">
        <f>IF(ISBLANK('Rent Roll'!AA22),"",('Rent Roll'!AA22))</f>
        <v/>
      </c>
      <c r="T22" s="1923" t="str">
        <f>IF(ISBLANK('Rent Roll'!AB22),"",('Rent Roll'!AB22))</f>
        <v/>
      </c>
      <c r="U22" s="1954" t="str">
        <f>IF(ISBLANK('Rent Roll'!AC22),"",('Rent Roll'!AC22))</f>
        <v/>
      </c>
    </row>
    <row r="23" spans="1:21" s="1908" customFormat="1" ht="29.25" customHeight="1">
      <c r="A23" s="1909" t="str">
        <f>IF(ISBLANK('Rent Roll'!A23),"",('Rent Roll'!A23))</f>
        <v/>
      </c>
      <c r="B23" s="1910" t="str">
        <f>IF(ISBLANK('Rent Roll'!B23),"",('Rent Roll'!B23))</f>
        <v/>
      </c>
      <c r="C23" s="1911" t="str">
        <f>IF(ISBLANK('Rent Roll'!C23),"",('Rent Roll'!C23))</f>
        <v/>
      </c>
      <c r="D23" s="1912" t="str">
        <f>IF(ISBLANK('Rent Roll'!D23),"",('Rent Roll'!D23))</f>
        <v/>
      </c>
      <c r="E23" s="1912" t="str">
        <f>IF(ISBLANK('Rent Roll'!E23),"",('Rent Roll'!E23))</f>
        <v/>
      </c>
      <c r="F23" s="1913" t="str">
        <f>IF(ISBLANK('Rent Roll'!F23),"",('Rent Roll'!F23))</f>
        <v/>
      </c>
      <c r="G23" s="1913" t="str">
        <f>IF(ISBLANK('Rent Roll'!G23),"",('Rent Roll'!G23))</f>
        <v/>
      </c>
      <c r="H23" s="1914">
        <f>IF(ISBLANK('Rent Roll'!I23),"",('Rent Roll'!I23))</f>
        <v>0</v>
      </c>
      <c r="I23" s="1915">
        <f>IF(ISBLANK('Rent Roll'!J23),"",('Rent Roll'!J23))</f>
        <v>0</v>
      </c>
      <c r="J23" s="1914">
        <f>IF(ISBLANK('Rent Roll'!K23),"",('Rent Roll'!K23))</f>
        <v>0</v>
      </c>
      <c r="K23" s="1916">
        <f>IF(ISBLANK('Rent Roll'!M23),"",('Rent Roll'!M23))</f>
        <v>0</v>
      </c>
      <c r="L23" s="1917" t="str">
        <f>IF(ISBLANK('Rent Roll'!N23),"",('Rent Roll'!N23))</f>
        <v/>
      </c>
      <c r="M23" s="1918">
        <f>IF(ISBLANK('Rent Roll'!R23),"",('Rent Roll'!R23))</f>
        <v>0</v>
      </c>
      <c r="N23" s="1919">
        <f>IF(ISBLANK('Rent Roll'!T23),"",('Rent Roll'!T23))</f>
        <v>0</v>
      </c>
      <c r="O23" s="1920">
        <f>IF(ISBLANK('Rent Roll'!U23),"",('Rent Roll'!U23))</f>
        <v>0</v>
      </c>
      <c r="P23" s="1921" t="str">
        <f>IF(ISBLANK('Rent Roll'!X23),"",('Rent Roll'!X23))</f>
        <v/>
      </c>
      <c r="Q23" s="1922">
        <f>IF(ISBLANK('Rent Roll'!Y23),"",('Rent Roll'!Y23))</f>
        <v>0</v>
      </c>
      <c r="R23" s="1923" t="str">
        <f>IF(ISBLANK('Rent Roll'!Z23),"",('Rent Roll'!Z23))</f>
        <v/>
      </c>
      <c r="S23" s="1923" t="str">
        <f>IF(ISBLANK('Rent Roll'!AA23),"",('Rent Roll'!AA23))</f>
        <v/>
      </c>
      <c r="T23" s="1923" t="str">
        <f>IF(ISBLANK('Rent Roll'!AB23),"",('Rent Roll'!AB23))</f>
        <v/>
      </c>
      <c r="U23" s="1954" t="str">
        <f>IF(ISBLANK('Rent Roll'!AC23),"",('Rent Roll'!AC23))</f>
        <v/>
      </c>
    </row>
    <row r="24" spans="1:21" s="1908" customFormat="1" ht="29.25" customHeight="1">
      <c r="A24" s="1909" t="str">
        <f>IF(ISBLANK('Rent Roll'!A24),"",('Rent Roll'!A24))</f>
        <v/>
      </c>
      <c r="B24" s="1910" t="str">
        <f>IF(ISBLANK('Rent Roll'!B24),"",('Rent Roll'!B24))</f>
        <v/>
      </c>
      <c r="C24" s="1911" t="str">
        <f>IF(ISBLANK('Rent Roll'!C24),"",('Rent Roll'!C24))</f>
        <v/>
      </c>
      <c r="D24" s="1912" t="str">
        <f>IF(ISBLANK('Rent Roll'!D24),"",('Rent Roll'!D24))</f>
        <v/>
      </c>
      <c r="E24" s="1912" t="str">
        <f>IF(ISBLANK('Rent Roll'!E24),"",('Rent Roll'!E24))</f>
        <v/>
      </c>
      <c r="F24" s="1913" t="str">
        <f>IF(ISBLANK('Rent Roll'!F24),"",('Rent Roll'!F24))</f>
        <v/>
      </c>
      <c r="G24" s="1913" t="str">
        <f>IF(ISBLANK('Rent Roll'!G24),"",('Rent Roll'!G24))</f>
        <v/>
      </c>
      <c r="H24" s="1914">
        <f>IF(ISBLANK('Rent Roll'!I24),"",('Rent Roll'!I24))</f>
        <v>0</v>
      </c>
      <c r="I24" s="1915">
        <f>IF(ISBLANK('Rent Roll'!J24),"",('Rent Roll'!J24))</f>
        <v>0</v>
      </c>
      <c r="J24" s="1914">
        <f>IF(ISBLANK('Rent Roll'!K24),"",('Rent Roll'!K24))</f>
        <v>0</v>
      </c>
      <c r="K24" s="1916">
        <f>IF(ISBLANK('Rent Roll'!M24),"",('Rent Roll'!M24))</f>
        <v>0</v>
      </c>
      <c r="L24" s="1917" t="str">
        <f>IF(ISBLANK('Rent Roll'!N24),"",('Rent Roll'!N24))</f>
        <v/>
      </c>
      <c r="M24" s="1918">
        <f>IF(ISBLANK('Rent Roll'!R24),"",('Rent Roll'!R24))</f>
        <v>0</v>
      </c>
      <c r="N24" s="1919">
        <f>IF(ISBLANK('Rent Roll'!T24),"",('Rent Roll'!T24))</f>
        <v>0</v>
      </c>
      <c r="O24" s="1920">
        <f>IF(ISBLANK('Rent Roll'!U24),"",('Rent Roll'!U24))</f>
        <v>0</v>
      </c>
      <c r="P24" s="1921" t="str">
        <f>IF(ISBLANK('Rent Roll'!X24),"",('Rent Roll'!X24))</f>
        <v/>
      </c>
      <c r="Q24" s="1922">
        <f>IF(ISBLANK('Rent Roll'!Y24),"",('Rent Roll'!Y24))</f>
        <v>0</v>
      </c>
      <c r="R24" s="1923" t="str">
        <f>IF(ISBLANK('Rent Roll'!Z24),"",('Rent Roll'!Z24))</f>
        <v/>
      </c>
      <c r="S24" s="1923" t="str">
        <f>IF(ISBLANK('Rent Roll'!AA24),"",('Rent Roll'!AA24))</f>
        <v/>
      </c>
      <c r="T24" s="1923" t="str">
        <f>IF(ISBLANK('Rent Roll'!AB24),"",('Rent Roll'!AB24))</f>
        <v/>
      </c>
      <c r="U24" s="1954" t="str">
        <f>IF(ISBLANK('Rent Roll'!AC24),"",('Rent Roll'!AC24))</f>
        <v/>
      </c>
    </row>
    <row r="25" spans="1:21" s="1908" customFormat="1" ht="29.25" customHeight="1">
      <c r="A25" s="1909" t="str">
        <f>IF(ISBLANK('Rent Roll'!A25),"",('Rent Roll'!A25))</f>
        <v/>
      </c>
      <c r="B25" s="1910" t="str">
        <f>IF(ISBLANK('Rent Roll'!B25),"",('Rent Roll'!B25))</f>
        <v/>
      </c>
      <c r="C25" s="1911" t="str">
        <f>IF(ISBLANK('Rent Roll'!C25),"",('Rent Roll'!C25))</f>
        <v/>
      </c>
      <c r="D25" s="1912" t="str">
        <f>IF(ISBLANK('Rent Roll'!D25),"",('Rent Roll'!D25))</f>
        <v/>
      </c>
      <c r="E25" s="1912" t="str">
        <f>IF(ISBLANK('Rent Roll'!E25),"",('Rent Roll'!E25))</f>
        <v/>
      </c>
      <c r="F25" s="1913" t="str">
        <f>IF(ISBLANK('Rent Roll'!F25),"",('Rent Roll'!F25))</f>
        <v/>
      </c>
      <c r="G25" s="1913" t="str">
        <f>IF(ISBLANK('Rent Roll'!G25),"",('Rent Roll'!G25))</f>
        <v/>
      </c>
      <c r="H25" s="1914">
        <f>IF(ISBLANK('Rent Roll'!I25),"",('Rent Roll'!I25))</f>
        <v>0</v>
      </c>
      <c r="I25" s="1915">
        <f>IF(ISBLANK('Rent Roll'!J25),"",('Rent Roll'!J25))</f>
        <v>0</v>
      </c>
      <c r="J25" s="1914">
        <f>IF(ISBLANK('Rent Roll'!K25),"",('Rent Roll'!K25))</f>
        <v>0</v>
      </c>
      <c r="K25" s="1916">
        <f>IF(ISBLANK('Rent Roll'!M25),"",('Rent Roll'!M25))</f>
        <v>0</v>
      </c>
      <c r="L25" s="1917" t="str">
        <f>IF(ISBLANK('Rent Roll'!N25),"",('Rent Roll'!N25))</f>
        <v/>
      </c>
      <c r="M25" s="1918">
        <f>IF(ISBLANK('Rent Roll'!R25),"",('Rent Roll'!R25))</f>
        <v>0</v>
      </c>
      <c r="N25" s="1919">
        <f>IF(ISBLANK('Rent Roll'!T25),"",('Rent Roll'!T25))</f>
        <v>0</v>
      </c>
      <c r="O25" s="1920">
        <f>IF(ISBLANK('Rent Roll'!U25),"",('Rent Roll'!U25))</f>
        <v>0</v>
      </c>
      <c r="P25" s="1921" t="str">
        <f>IF(ISBLANK('Rent Roll'!X25),"",('Rent Roll'!X25))</f>
        <v/>
      </c>
      <c r="Q25" s="1922">
        <f>IF(ISBLANK('Rent Roll'!Y25),"",('Rent Roll'!Y25))</f>
        <v>0</v>
      </c>
      <c r="R25" s="1923" t="str">
        <f>IF(ISBLANK('Rent Roll'!Z25),"",('Rent Roll'!Z25))</f>
        <v/>
      </c>
      <c r="S25" s="1923" t="str">
        <f>IF(ISBLANK('Rent Roll'!AA25),"",('Rent Roll'!AA25))</f>
        <v/>
      </c>
      <c r="T25" s="1923" t="str">
        <f>IF(ISBLANK('Rent Roll'!AB25),"",('Rent Roll'!AB25))</f>
        <v/>
      </c>
      <c r="U25" s="1954" t="str">
        <f>IF(ISBLANK('Rent Roll'!AC25),"",('Rent Roll'!AC25))</f>
        <v/>
      </c>
    </row>
    <row r="26" spans="1:21" s="1908" customFormat="1" ht="29.25" customHeight="1">
      <c r="A26" s="1909" t="str">
        <f>IF(ISBLANK('Rent Roll'!A26),"",('Rent Roll'!A26))</f>
        <v/>
      </c>
      <c r="B26" s="1910" t="str">
        <f>IF(ISBLANK('Rent Roll'!B26),"",('Rent Roll'!B26))</f>
        <v/>
      </c>
      <c r="C26" s="1911" t="str">
        <f>IF(ISBLANK('Rent Roll'!C26),"",('Rent Roll'!C26))</f>
        <v/>
      </c>
      <c r="D26" s="1912" t="str">
        <f>IF(ISBLANK('Rent Roll'!D26),"",('Rent Roll'!D26))</f>
        <v/>
      </c>
      <c r="E26" s="1912" t="str">
        <f>IF(ISBLANK('Rent Roll'!E26),"",('Rent Roll'!E26))</f>
        <v/>
      </c>
      <c r="F26" s="1913" t="str">
        <f>IF(ISBLANK('Rent Roll'!F26),"",('Rent Roll'!F26))</f>
        <v/>
      </c>
      <c r="G26" s="1913" t="str">
        <f>IF(ISBLANK('Rent Roll'!G26),"",('Rent Roll'!G26))</f>
        <v/>
      </c>
      <c r="H26" s="1914">
        <f>IF(ISBLANK('Rent Roll'!I26),"",('Rent Roll'!I26))</f>
        <v>0</v>
      </c>
      <c r="I26" s="1915">
        <f>IF(ISBLANK('Rent Roll'!J26),"",('Rent Roll'!J26))</f>
        <v>0</v>
      </c>
      <c r="J26" s="1914">
        <f>IF(ISBLANK('Rent Roll'!K26),"",('Rent Roll'!K26))</f>
        <v>0</v>
      </c>
      <c r="K26" s="1916">
        <f>IF(ISBLANK('Rent Roll'!M26),"",('Rent Roll'!M26))</f>
        <v>0</v>
      </c>
      <c r="L26" s="1917" t="str">
        <f>IF(ISBLANK('Rent Roll'!N26),"",('Rent Roll'!N26))</f>
        <v/>
      </c>
      <c r="M26" s="1918">
        <f>IF(ISBLANK('Rent Roll'!R26),"",('Rent Roll'!R26))</f>
        <v>0</v>
      </c>
      <c r="N26" s="1919">
        <f>IF(ISBLANK('Rent Roll'!T26),"",('Rent Roll'!T26))</f>
        <v>0</v>
      </c>
      <c r="O26" s="1920">
        <f>IF(ISBLANK('Rent Roll'!U26),"",('Rent Roll'!U26))</f>
        <v>0</v>
      </c>
      <c r="P26" s="1921" t="str">
        <f>IF(ISBLANK('Rent Roll'!X26),"",('Rent Roll'!X26))</f>
        <v/>
      </c>
      <c r="Q26" s="1922">
        <f>IF(ISBLANK('Rent Roll'!Y26),"",('Rent Roll'!Y26))</f>
        <v>0</v>
      </c>
      <c r="R26" s="1923" t="str">
        <f>IF(ISBLANK('Rent Roll'!Z26),"",('Rent Roll'!Z26))</f>
        <v/>
      </c>
      <c r="S26" s="1923" t="str">
        <f>IF(ISBLANK('Rent Roll'!AA26),"",('Rent Roll'!AA26))</f>
        <v/>
      </c>
      <c r="T26" s="1923" t="str">
        <f>IF(ISBLANK('Rent Roll'!AB26),"",('Rent Roll'!AB26))</f>
        <v/>
      </c>
      <c r="U26" s="1954" t="str">
        <f>IF(ISBLANK('Rent Roll'!AC26),"",('Rent Roll'!AC26))</f>
        <v/>
      </c>
    </row>
    <row r="27" spans="1:21" s="1908" customFormat="1" ht="29.25" customHeight="1">
      <c r="A27" s="1909" t="str">
        <f>IF(ISBLANK('Rent Roll'!A27),"",('Rent Roll'!A27))</f>
        <v/>
      </c>
      <c r="B27" s="1910" t="str">
        <f>IF(ISBLANK('Rent Roll'!B27),"",('Rent Roll'!B27))</f>
        <v/>
      </c>
      <c r="C27" s="1911" t="str">
        <f>IF(ISBLANK('Rent Roll'!C27),"",('Rent Roll'!C27))</f>
        <v/>
      </c>
      <c r="D27" s="1912" t="str">
        <f>IF(ISBLANK('Rent Roll'!D27),"",('Rent Roll'!D27))</f>
        <v/>
      </c>
      <c r="E27" s="1912" t="str">
        <f>IF(ISBLANK('Rent Roll'!E27),"",('Rent Roll'!E27))</f>
        <v/>
      </c>
      <c r="F27" s="1913" t="str">
        <f>IF(ISBLANK('Rent Roll'!F27),"",('Rent Roll'!F27))</f>
        <v/>
      </c>
      <c r="G27" s="1913" t="str">
        <f>IF(ISBLANK('Rent Roll'!G27),"",('Rent Roll'!G27))</f>
        <v/>
      </c>
      <c r="H27" s="1914">
        <f>IF(ISBLANK('Rent Roll'!I27),"",('Rent Roll'!I27))</f>
        <v>0</v>
      </c>
      <c r="I27" s="1915">
        <f>IF(ISBLANK('Rent Roll'!J27),"",('Rent Roll'!J27))</f>
        <v>0</v>
      </c>
      <c r="J27" s="1914">
        <f>IF(ISBLANK('Rent Roll'!K27),"",('Rent Roll'!K27))</f>
        <v>0</v>
      </c>
      <c r="K27" s="1916">
        <f>IF(ISBLANK('Rent Roll'!M27),"",('Rent Roll'!M27))</f>
        <v>0</v>
      </c>
      <c r="L27" s="1917" t="str">
        <f>IF(ISBLANK('Rent Roll'!N27),"",('Rent Roll'!N27))</f>
        <v/>
      </c>
      <c r="M27" s="1918">
        <f>IF(ISBLANK('Rent Roll'!R27),"",('Rent Roll'!R27))</f>
        <v>0</v>
      </c>
      <c r="N27" s="1919">
        <f>IF(ISBLANK('Rent Roll'!T27),"",('Rent Roll'!T27))</f>
        <v>0</v>
      </c>
      <c r="O27" s="1920">
        <f>IF(ISBLANK('Rent Roll'!U27),"",('Rent Roll'!U27))</f>
        <v>0</v>
      </c>
      <c r="P27" s="1921" t="str">
        <f>IF(ISBLANK('Rent Roll'!X27),"",('Rent Roll'!X27))</f>
        <v/>
      </c>
      <c r="Q27" s="1922">
        <f>IF(ISBLANK('Rent Roll'!Y27),"",('Rent Roll'!Y27))</f>
        <v>0</v>
      </c>
      <c r="R27" s="1923" t="str">
        <f>IF(ISBLANK('Rent Roll'!Z27),"",('Rent Roll'!Z27))</f>
        <v/>
      </c>
      <c r="S27" s="1923" t="str">
        <f>IF(ISBLANK('Rent Roll'!AA27),"",('Rent Roll'!AA27))</f>
        <v/>
      </c>
      <c r="T27" s="1923" t="str">
        <f>IF(ISBLANK('Rent Roll'!AB27),"",('Rent Roll'!AB27))</f>
        <v/>
      </c>
      <c r="U27" s="1954" t="str">
        <f>IF(ISBLANK('Rent Roll'!AC27),"",('Rent Roll'!AC27))</f>
        <v/>
      </c>
    </row>
    <row r="28" spans="1:21" s="1908" customFormat="1" ht="29.25" customHeight="1">
      <c r="A28" s="1909" t="str">
        <f>IF(ISBLANK('Rent Roll'!A28),"",('Rent Roll'!A28))</f>
        <v/>
      </c>
      <c r="B28" s="1910" t="str">
        <f>IF(ISBLANK('Rent Roll'!B28),"",('Rent Roll'!B28))</f>
        <v/>
      </c>
      <c r="C28" s="1911" t="str">
        <f>IF(ISBLANK('Rent Roll'!C28),"",('Rent Roll'!C28))</f>
        <v/>
      </c>
      <c r="D28" s="1912" t="str">
        <f>IF(ISBLANK('Rent Roll'!D28),"",('Rent Roll'!D28))</f>
        <v/>
      </c>
      <c r="E28" s="1912" t="str">
        <f>IF(ISBLANK('Rent Roll'!E28),"",('Rent Roll'!E28))</f>
        <v/>
      </c>
      <c r="F28" s="1913" t="str">
        <f>IF(ISBLANK('Rent Roll'!F28),"",('Rent Roll'!F28))</f>
        <v/>
      </c>
      <c r="G28" s="1913" t="str">
        <f>IF(ISBLANK('Rent Roll'!G28),"",('Rent Roll'!G28))</f>
        <v/>
      </c>
      <c r="H28" s="1914">
        <f>IF(ISBLANK('Rent Roll'!I28),"",('Rent Roll'!I28))</f>
        <v>0</v>
      </c>
      <c r="I28" s="1915">
        <f>IF(ISBLANK('Rent Roll'!J28),"",('Rent Roll'!J28))</f>
        <v>0</v>
      </c>
      <c r="J28" s="1914">
        <f>IF(ISBLANK('Rent Roll'!K28),"",('Rent Roll'!K28))</f>
        <v>0</v>
      </c>
      <c r="K28" s="1916">
        <f>IF(ISBLANK('Rent Roll'!M28),"",('Rent Roll'!M28))</f>
        <v>0</v>
      </c>
      <c r="L28" s="1917" t="str">
        <f>IF(ISBLANK('Rent Roll'!N28),"",('Rent Roll'!N28))</f>
        <v/>
      </c>
      <c r="M28" s="1918">
        <f>IF(ISBLANK('Rent Roll'!R28),"",('Rent Roll'!R28))</f>
        <v>0</v>
      </c>
      <c r="N28" s="1919">
        <f>IF(ISBLANK('Rent Roll'!T28),"",('Rent Roll'!T28))</f>
        <v>0</v>
      </c>
      <c r="O28" s="1920">
        <f>IF(ISBLANK('Rent Roll'!U28),"",('Rent Roll'!U28))</f>
        <v>0</v>
      </c>
      <c r="P28" s="1921" t="str">
        <f>IF(ISBLANK('Rent Roll'!X28),"",('Rent Roll'!X28))</f>
        <v/>
      </c>
      <c r="Q28" s="1922">
        <f>IF(ISBLANK('Rent Roll'!Y28),"",('Rent Roll'!Y28))</f>
        <v>0</v>
      </c>
      <c r="R28" s="1923" t="str">
        <f>IF(ISBLANK('Rent Roll'!Z28),"",('Rent Roll'!Z28))</f>
        <v/>
      </c>
      <c r="S28" s="1923" t="str">
        <f>IF(ISBLANK('Rent Roll'!AA28),"",('Rent Roll'!AA28))</f>
        <v/>
      </c>
      <c r="T28" s="1923" t="str">
        <f>IF(ISBLANK('Rent Roll'!AB28),"",('Rent Roll'!AB28))</f>
        <v/>
      </c>
      <c r="U28" s="1954" t="str">
        <f>IF(ISBLANK('Rent Roll'!AC28),"",('Rent Roll'!AC28))</f>
        <v/>
      </c>
    </row>
    <row r="29" spans="1:21" s="1908" customFormat="1" ht="29.25" customHeight="1">
      <c r="A29" s="1909" t="str">
        <f>IF(ISBLANK('Rent Roll'!A29),"",('Rent Roll'!A29))</f>
        <v/>
      </c>
      <c r="B29" s="1910" t="str">
        <f>IF(ISBLANK('Rent Roll'!B29),"",('Rent Roll'!B29))</f>
        <v/>
      </c>
      <c r="C29" s="1911" t="str">
        <f>IF(ISBLANK('Rent Roll'!C29),"",('Rent Roll'!C29))</f>
        <v/>
      </c>
      <c r="D29" s="1912" t="str">
        <f>IF(ISBLANK('Rent Roll'!D29),"",('Rent Roll'!D29))</f>
        <v/>
      </c>
      <c r="E29" s="1912" t="str">
        <f>IF(ISBLANK('Rent Roll'!E29),"",('Rent Roll'!E29))</f>
        <v/>
      </c>
      <c r="F29" s="1913" t="str">
        <f>IF(ISBLANK('Rent Roll'!F29),"",('Rent Roll'!F29))</f>
        <v/>
      </c>
      <c r="G29" s="1913" t="str">
        <f>IF(ISBLANK('Rent Roll'!G29),"",('Rent Roll'!G29))</f>
        <v/>
      </c>
      <c r="H29" s="1914">
        <f>IF(ISBLANK('Rent Roll'!I29),"",('Rent Roll'!I29))</f>
        <v>0</v>
      </c>
      <c r="I29" s="1915">
        <f>IF(ISBLANK('Rent Roll'!J29),"",('Rent Roll'!J29))</f>
        <v>0</v>
      </c>
      <c r="J29" s="1914">
        <f>IF(ISBLANK('Rent Roll'!K29),"",('Rent Roll'!K29))</f>
        <v>0</v>
      </c>
      <c r="K29" s="1916">
        <f>IF(ISBLANK('Rent Roll'!M29),"",('Rent Roll'!M29))</f>
        <v>0</v>
      </c>
      <c r="L29" s="1917" t="str">
        <f>IF(ISBLANK('Rent Roll'!N29),"",('Rent Roll'!N29))</f>
        <v/>
      </c>
      <c r="M29" s="1918">
        <f>IF(ISBLANK('Rent Roll'!R29),"",('Rent Roll'!R29))</f>
        <v>0</v>
      </c>
      <c r="N29" s="1919">
        <f>IF(ISBLANK('Rent Roll'!T29),"",('Rent Roll'!T29))</f>
        <v>0</v>
      </c>
      <c r="O29" s="1920">
        <f>IF(ISBLANK('Rent Roll'!U29),"",('Rent Roll'!U29))</f>
        <v>0</v>
      </c>
      <c r="P29" s="1921" t="str">
        <f>IF(ISBLANK('Rent Roll'!X29),"",('Rent Roll'!X29))</f>
        <v/>
      </c>
      <c r="Q29" s="1922">
        <f>IF(ISBLANK('Rent Roll'!Y29),"",('Rent Roll'!Y29))</f>
        <v>0</v>
      </c>
      <c r="R29" s="1923" t="str">
        <f>IF(ISBLANK('Rent Roll'!Z29),"",('Rent Roll'!Z29))</f>
        <v/>
      </c>
      <c r="S29" s="1923" t="str">
        <f>IF(ISBLANK('Rent Roll'!AA29),"",('Rent Roll'!AA29))</f>
        <v/>
      </c>
      <c r="T29" s="1923" t="str">
        <f>IF(ISBLANK('Rent Roll'!AB29),"",('Rent Roll'!AB29))</f>
        <v/>
      </c>
      <c r="U29" s="1954" t="str">
        <f>IF(ISBLANK('Rent Roll'!AC29),"",('Rent Roll'!AC29))</f>
        <v/>
      </c>
    </row>
    <row r="30" spans="1:21" s="1908" customFormat="1" ht="29.25" customHeight="1">
      <c r="A30" s="1909" t="str">
        <f>IF(ISBLANK('Rent Roll'!A30),"",('Rent Roll'!A30))</f>
        <v/>
      </c>
      <c r="B30" s="1910" t="str">
        <f>IF(ISBLANK('Rent Roll'!B30),"",('Rent Roll'!B30))</f>
        <v/>
      </c>
      <c r="C30" s="1911" t="str">
        <f>IF(ISBLANK('Rent Roll'!C30),"",('Rent Roll'!C30))</f>
        <v/>
      </c>
      <c r="D30" s="1912" t="str">
        <f>IF(ISBLANK('Rent Roll'!D30),"",('Rent Roll'!D30))</f>
        <v/>
      </c>
      <c r="E30" s="1912" t="str">
        <f>IF(ISBLANK('Rent Roll'!E30),"",('Rent Roll'!E30))</f>
        <v/>
      </c>
      <c r="F30" s="1913" t="str">
        <f>IF(ISBLANK('Rent Roll'!F30),"",('Rent Roll'!F30))</f>
        <v/>
      </c>
      <c r="G30" s="1913" t="str">
        <f>IF(ISBLANK('Rent Roll'!G30),"",('Rent Roll'!G30))</f>
        <v/>
      </c>
      <c r="H30" s="1914">
        <f>IF(ISBLANK('Rent Roll'!I30),"",('Rent Roll'!I30))</f>
        <v>0</v>
      </c>
      <c r="I30" s="1915">
        <f>IF(ISBLANK('Rent Roll'!J30),"",('Rent Roll'!J30))</f>
        <v>0</v>
      </c>
      <c r="J30" s="1914">
        <f>IF(ISBLANK('Rent Roll'!K30),"",('Rent Roll'!K30))</f>
        <v>0</v>
      </c>
      <c r="K30" s="1916">
        <f>IF(ISBLANK('Rent Roll'!M30),"",('Rent Roll'!M30))</f>
        <v>0</v>
      </c>
      <c r="L30" s="1917" t="str">
        <f>IF(ISBLANK('Rent Roll'!N30),"",('Rent Roll'!N30))</f>
        <v/>
      </c>
      <c r="M30" s="1918">
        <f>IF(ISBLANK('Rent Roll'!R30),"",('Rent Roll'!R30))</f>
        <v>0</v>
      </c>
      <c r="N30" s="1919">
        <f>IF(ISBLANK('Rent Roll'!T30),"",('Rent Roll'!T30))</f>
        <v>0</v>
      </c>
      <c r="O30" s="1920">
        <f>IF(ISBLANK('Rent Roll'!U30),"",('Rent Roll'!U30))</f>
        <v>0</v>
      </c>
      <c r="P30" s="1921" t="str">
        <f>IF(ISBLANK('Rent Roll'!X30),"",('Rent Roll'!X30))</f>
        <v/>
      </c>
      <c r="Q30" s="1922">
        <f>IF(ISBLANK('Rent Roll'!Y30),"",('Rent Roll'!Y30))</f>
        <v>0</v>
      </c>
      <c r="R30" s="1923" t="str">
        <f>IF(ISBLANK('Rent Roll'!Z30),"",('Rent Roll'!Z30))</f>
        <v/>
      </c>
      <c r="S30" s="1923" t="str">
        <f>IF(ISBLANK('Rent Roll'!AA30),"",('Rent Roll'!AA30))</f>
        <v/>
      </c>
      <c r="T30" s="1923" t="str">
        <f>IF(ISBLANK('Rent Roll'!AB30),"",('Rent Roll'!AB30))</f>
        <v/>
      </c>
      <c r="U30" s="1954" t="str">
        <f>IF(ISBLANK('Rent Roll'!AC30),"",('Rent Roll'!AC30))</f>
        <v/>
      </c>
    </row>
    <row r="31" spans="1:21" s="1908" customFormat="1" ht="29.25" customHeight="1">
      <c r="A31" s="1909" t="str">
        <f>IF(ISBLANK('Rent Roll'!A31),"",('Rent Roll'!A31))</f>
        <v/>
      </c>
      <c r="B31" s="1910" t="str">
        <f>IF(ISBLANK('Rent Roll'!B31),"",('Rent Roll'!B31))</f>
        <v/>
      </c>
      <c r="C31" s="1911" t="str">
        <f>IF(ISBLANK('Rent Roll'!C31),"",('Rent Roll'!C31))</f>
        <v/>
      </c>
      <c r="D31" s="1912" t="str">
        <f>IF(ISBLANK('Rent Roll'!D31),"",('Rent Roll'!D31))</f>
        <v/>
      </c>
      <c r="E31" s="1912" t="str">
        <f>IF(ISBLANK('Rent Roll'!E31),"",('Rent Roll'!E31))</f>
        <v/>
      </c>
      <c r="F31" s="1913" t="str">
        <f>IF(ISBLANK('Rent Roll'!F31),"",('Rent Roll'!F31))</f>
        <v/>
      </c>
      <c r="G31" s="1913" t="str">
        <f>IF(ISBLANK('Rent Roll'!G31),"",('Rent Roll'!G31))</f>
        <v/>
      </c>
      <c r="H31" s="1914">
        <f>IF(ISBLANK('Rent Roll'!I31),"",('Rent Roll'!I31))</f>
        <v>0</v>
      </c>
      <c r="I31" s="1915">
        <f>IF(ISBLANK('Rent Roll'!J31),"",('Rent Roll'!J31))</f>
        <v>0</v>
      </c>
      <c r="J31" s="1914">
        <f>IF(ISBLANK('Rent Roll'!K31),"",('Rent Roll'!K31))</f>
        <v>0</v>
      </c>
      <c r="K31" s="1916">
        <f>IF(ISBLANK('Rent Roll'!M31),"",('Rent Roll'!M31))</f>
        <v>0</v>
      </c>
      <c r="L31" s="1917" t="str">
        <f>IF(ISBLANK('Rent Roll'!N31),"",('Rent Roll'!N31))</f>
        <v/>
      </c>
      <c r="M31" s="1918">
        <f>IF(ISBLANK('Rent Roll'!R31),"",('Rent Roll'!R31))</f>
        <v>0</v>
      </c>
      <c r="N31" s="1919">
        <f>IF(ISBLANK('Rent Roll'!T31),"",('Rent Roll'!T31))</f>
        <v>0</v>
      </c>
      <c r="O31" s="1920">
        <f>IF(ISBLANK('Rent Roll'!U31),"",('Rent Roll'!U31))</f>
        <v>0</v>
      </c>
      <c r="P31" s="1921" t="str">
        <f>IF(ISBLANK('Rent Roll'!X31),"",('Rent Roll'!X31))</f>
        <v/>
      </c>
      <c r="Q31" s="1922">
        <f>IF(ISBLANK('Rent Roll'!Y31),"",('Rent Roll'!Y31))</f>
        <v>0</v>
      </c>
      <c r="R31" s="1923" t="str">
        <f>IF(ISBLANK('Rent Roll'!Z31),"",('Rent Roll'!Z31))</f>
        <v/>
      </c>
      <c r="S31" s="1923" t="str">
        <f>IF(ISBLANK('Rent Roll'!AA31),"",('Rent Roll'!AA31))</f>
        <v/>
      </c>
      <c r="T31" s="1923" t="str">
        <f>IF(ISBLANK('Rent Roll'!AB31),"",('Rent Roll'!AB31))</f>
        <v/>
      </c>
      <c r="U31" s="1954" t="str">
        <f>IF(ISBLANK('Rent Roll'!AC31),"",('Rent Roll'!AC31))</f>
        <v/>
      </c>
    </row>
    <row r="32" spans="1:21" s="1908" customFormat="1" ht="29.25" customHeight="1">
      <c r="A32" s="1909" t="str">
        <f>IF(ISBLANK('Rent Roll'!A32),"",('Rent Roll'!A32))</f>
        <v/>
      </c>
      <c r="B32" s="1910" t="str">
        <f>IF(ISBLANK('Rent Roll'!B32),"",('Rent Roll'!B32))</f>
        <v/>
      </c>
      <c r="C32" s="1911" t="str">
        <f>IF(ISBLANK('Rent Roll'!C32),"",('Rent Roll'!C32))</f>
        <v/>
      </c>
      <c r="D32" s="1912" t="str">
        <f>IF(ISBLANK('Rent Roll'!D32),"",('Rent Roll'!D32))</f>
        <v/>
      </c>
      <c r="E32" s="1912" t="str">
        <f>IF(ISBLANK('Rent Roll'!E32),"",('Rent Roll'!E32))</f>
        <v/>
      </c>
      <c r="F32" s="1913" t="str">
        <f>IF(ISBLANK('Rent Roll'!F32),"",('Rent Roll'!F32))</f>
        <v/>
      </c>
      <c r="G32" s="1913" t="str">
        <f>IF(ISBLANK('Rent Roll'!G32),"",('Rent Roll'!G32))</f>
        <v/>
      </c>
      <c r="H32" s="1914">
        <f>IF(ISBLANK('Rent Roll'!I32),"",('Rent Roll'!I32))</f>
        <v>0</v>
      </c>
      <c r="I32" s="1915">
        <f>IF(ISBLANK('Rent Roll'!J32),"",('Rent Roll'!J32))</f>
        <v>0</v>
      </c>
      <c r="J32" s="1914">
        <f>IF(ISBLANK('Rent Roll'!K32),"",('Rent Roll'!K32))</f>
        <v>0</v>
      </c>
      <c r="K32" s="1916">
        <f>IF(ISBLANK('Rent Roll'!M32),"",('Rent Roll'!M32))</f>
        <v>0</v>
      </c>
      <c r="L32" s="1917" t="str">
        <f>IF(ISBLANK('Rent Roll'!N32),"",('Rent Roll'!N32))</f>
        <v/>
      </c>
      <c r="M32" s="1918">
        <f>IF(ISBLANK('Rent Roll'!R32),"",('Rent Roll'!R32))</f>
        <v>0</v>
      </c>
      <c r="N32" s="1919">
        <f>IF(ISBLANK('Rent Roll'!T32),"",('Rent Roll'!T32))</f>
        <v>0</v>
      </c>
      <c r="O32" s="1920">
        <f>IF(ISBLANK('Rent Roll'!U32),"",('Rent Roll'!U32))</f>
        <v>0</v>
      </c>
      <c r="P32" s="1921" t="str">
        <f>IF(ISBLANK('Rent Roll'!X32),"",('Rent Roll'!X32))</f>
        <v/>
      </c>
      <c r="Q32" s="1922">
        <f>IF(ISBLANK('Rent Roll'!Y32),"",('Rent Roll'!Y32))</f>
        <v>0</v>
      </c>
      <c r="R32" s="1923" t="str">
        <f>IF(ISBLANK('Rent Roll'!Z32),"",('Rent Roll'!Z32))</f>
        <v/>
      </c>
      <c r="S32" s="1923" t="str">
        <f>IF(ISBLANK('Rent Roll'!AA32),"",('Rent Roll'!AA32))</f>
        <v/>
      </c>
      <c r="T32" s="1923" t="str">
        <f>IF(ISBLANK('Rent Roll'!AB32),"",('Rent Roll'!AB32))</f>
        <v/>
      </c>
      <c r="U32" s="1954" t="str">
        <f>IF(ISBLANK('Rent Roll'!AC32),"",('Rent Roll'!AC32))</f>
        <v/>
      </c>
    </row>
    <row r="33" spans="1:21" s="1908" customFormat="1" ht="29.25" customHeight="1">
      <c r="A33" s="1909" t="str">
        <f>IF(ISBLANK('Rent Roll'!A33),"",('Rent Roll'!A33))</f>
        <v/>
      </c>
      <c r="B33" s="1910" t="str">
        <f>IF(ISBLANK('Rent Roll'!B33),"",('Rent Roll'!B33))</f>
        <v/>
      </c>
      <c r="C33" s="1911" t="str">
        <f>IF(ISBLANK('Rent Roll'!C33),"",('Rent Roll'!C33))</f>
        <v/>
      </c>
      <c r="D33" s="1912" t="str">
        <f>IF(ISBLANK('Rent Roll'!D33),"",('Rent Roll'!D33))</f>
        <v/>
      </c>
      <c r="E33" s="1912" t="str">
        <f>IF(ISBLANK('Rent Roll'!E33),"",('Rent Roll'!E33))</f>
        <v/>
      </c>
      <c r="F33" s="1913" t="str">
        <f>IF(ISBLANK('Rent Roll'!F33),"",('Rent Roll'!F33))</f>
        <v/>
      </c>
      <c r="G33" s="1913" t="str">
        <f>IF(ISBLANK('Rent Roll'!G33),"",('Rent Roll'!G33))</f>
        <v/>
      </c>
      <c r="H33" s="1914">
        <f>IF(ISBLANK('Rent Roll'!I33),"",('Rent Roll'!I33))</f>
        <v>0</v>
      </c>
      <c r="I33" s="1915">
        <f>IF(ISBLANK('Rent Roll'!J33),"",('Rent Roll'!J33))</f>
        <v>0</v>
      </c>
      <c r="J33" s="1914">
        <f>IF(ISBLANK('Rent Roll'!K33),"",('Rent Roll'!K33))</f>
        <v>0</v>
      </c>
      <c r="K33" s="1916">
        <f>IF(ISBLANK('Rent Roll'!M33),"",('Rent Roll'!M33))</f>
        <v>0</v>
      </c>
      <c r="L33" s="1917" t="str">
        <f>IF(ISBLANK('Rent Roll'!N33),"",('Rent Roll'!N33))</f>
        <v/>
      </c>
      <c r="M33" s="1918">
        <f>IF(ISBLANK('Rent Roll'!R33),"",('Rent Roll'!R33))</f>
        <v>0</v>
      </c>
      <c r="N33" s="1919">
        <f>IF(ISBLANK('Rent Roll'!T33),"",('Rent Roll'!T33))</f>
        <v>0</v>
      </c>
      <c r="O33" s="1920">
        <f>IF(ISBLANK('Rent Roll'!U33),"",('Rent Roll'!U33))</f>
        <v>0</v>
      </c>
      <c r="P33" s="1921" t="str">
        <f>IF(ISBLANK('Rent Roll'!X33),"",('Rent Roll'!X33))</f>
        <v/>
      </c>
      <c r="Q33" s="1922">
        <f>IF(ISBLANK('Rent Roll'!Y33),"",('Rent Roll'!Y33))</f>
        <v>0</v>
      </c>
      <c r="R33" s="1923" t="str">
        <f>IF(ISBLANK('Rent Roll'!Z33),"",('Rent Roll'!Z33))</f>
        <v/>
      </c>
      <c r="S33" s="1923" t="str">
        <f>IF(ISBLANK('Rent Roll'!AA33),"",('Rent Roll'!AA33))</f>
        <v/>
      </c>
      <c r="T33" s="1923" t="str">
        <f>IF(ISBLANK('Rent Roll'!AB33),"",('Rent Roll'!AB33))</f>
        <v/>
      </c>
      <c r="U33" s="1954" t="str">
        <f>IF(ISBLANK('Rent Roll'!AC33),"",('Rent Roll'!AC33))</f>
        <v/>
      </c>
    </row>
    <row r="34" spans="1:21" s="1908" customFormat="1" ht="29.25" customHeight="1">
      <c r="A34" s="1909" t="str">
        <f>IF(ISBLANK('Rent Roll'!A34),"",('Rent Roll'!A34))</f>
        <v/>
      </c>
      <c r="B34" s="1910" t="str">
        <f>IF(ISBLANK('Rent Roll'!B34),"",('Rent Roll'!B34))</f>
        <v/>
      </c>
      <c r="C34" s="1911" t="str">
        <f>IF(ISBLANK('Rent Roll'!C34),"",('Rent Roll'!C34))</f>
        <v/>
      </c>
      <c r="D34" s="1912" t="str">
        <f>IF(ISBLANK('Rent Roll'!D34),"",('Rent Roll'!D34))</f>
        <v/>
      </c>
      <c r="E34" s="1912" t="str">
        <f>IF(ISBLANK('Rent Roll'!E34),"",('Rent Roll'!E34))</f>
        <v/>
      </c>
      <c r="F34" s="1913" t="str">
        <f>IF(ISBLANK('Rent Roll'!F34),"",('Rent Roll'!F34))</f>
        <v/>
      </c>
      <c r="G34" s="1913" t="str">
        <f>IF(ISBLANK('Rent Roll'!G34),"",('Rent Roll'!G34))</f>
        <v/>
      </c>
      <c r="H34" s="1914">
        <f>IF(ISBLANK('Rent Roll'!I34),"",('Rent Roll'!I34))</f>
        <v>0</v>
      </c>
      <c r="I34" s="1915">
        <f>IF(ISBLANK('Rent Roll'!J34),"",('Rent Roll'!J34))</f>
        <v>0</v>
      </c>
      <c r="J34" s="1914">
        <f>IF(ISBLANK('Rent Roll'!K34),"",('Rent Roll'!K34))</f>
        <v>0</v>
      </c>
      <c r="K34" s="1916">
        <f>IF(ISBLANK('Rent Roll'!M34),"",('Rent Roll'!M34))</f>
        <v>0</v>
      </c>
      <c r="L34" s="1917" t="str">
        <f>IF(ISBLANK('Rent Roll'!N34),"",('Rent Roll'!N34))</f>
        <v/>
      </c>
      <c r="M34" s="1918">
        <f>IF(ISBLANK('Rent Roll'!R34),"",('Rent Roll'!R34))</f>
        <v>0</v>
      </c>
      <c r="N34" s="1919">
        <f>IF(ISBLANK('Rent Roll'!T34),"",('Rent Roll'!T34))</f>
        <v>0</v>
      </c>
      <c r="O34" s="1920">
        <f>IF(ISBLANK('Rent Roll'!U34),"",('Rent Roll'!U34))</f>
        <v>0</v>
      </c>
      <c r="P34" s="1921" t="str">
        <f>IF(ISBLANK('Rent Roll'!X34),"",('Rent Roll'!X34))</f>
        <v/>
      </c>
      <c r="Q34" s="1922">
        <f>IF(ISBLANK('Rent Roll'!Y34),"",('Rent Roll'!Y34))</f>
        <v>0</v>
      </c>
      <c r="R34" s="1923" t="str">
        <f>IF(ISBLANK('Rent Roll'!Z34),"",('Rent Roll'!Z34))</f>
        <v/>
      </c>
      <c r="S34" s="1923" t="str">
        <f>IF(ISBLANK('Rent Roll'!AA34),"",('Rent Roll'!AA34))</f>
        <v/>
      </c>
      <c r="T34" s="1923" t="str">
        <f>IF(ISBLANK('Rent Roll'!AB34),"",('Rent Roll'!AB34))</f>
        <v/>
      </c>
      <c r="U34" s="1954" t="str">
        <f>IF(ISBLANK('Rent Roll'!AC34),"",('Rent Roll'!AC34))</f>
        <v/>
      </c>
    </row>
    <row r="35" spans="1:21" s="1908" customFormat="1" ht="29.25" customHeight="1">
      <c r="A35" s="1909" t="str">
        <f>IF(ISBLANK('Rent Roll'!A35),"",('Rent Roll'!A35))</f>
        <v/>
      </c>
      <c r="B35" s="1910" t="str">
        <f>IF(ISBLANK('Rent Roll'!B35),"",('Rent Roll'!B35))</f>
        <v/>
      </c>
      <c r="C35" s="1911" t="str">
        <f>IF(ISBLANK('Rent Roll'!C35),"",('Rent Roll'!C35))</f>
        <v/>
      </c>
      <c r="D35" s="1912" t="str">
        <f>IF(ISBLANK('Rent Roll'!D35),"",('Rent Roll'!D35))</f>
        <v/>
      </c>
      <c r="E35" s="1912" t="str">
        <f>IF(ISBLANK('Rent Roll'!E35),"",('Rent Roll'!E35))</f>
        <v/>
      </c>
      <c r="F35" s="1913" t="str">
        <f>IF(ISBLANK('Rent Roll'!F35),"",('Rent Roll'!F35))</f>
        <v/>
      </c>
      <c r="G35" s="1913" t="str">
        <f>IF(ISBLANK('Rent Roll'!G35),"",('Rent Roll'!G35))</f>
        <v/>
      </c>
      <c r="H35" s="1914">
        <f>IF(ISBLANK('Rent Roll'!I35),"",('Rent Roll'!I35))</f>
        <v>0</v>
      </c>
      <c r="I35" s="1915">
        <f>IF(ISBLANK('Rent Roll'!J35),"",('Rent Roll'!J35))</f>
        <v>0</v>
      </c>
      <c r="J35" s="1914">
        <f>IF(ISBLANK('Rent Roll'!K35),"",('Rent Roll'!K35))</f>
        <v>0</v>
      </c>
      <c r="K35" s="1916">
        <f>IF(ISBLANK('Rent Roll'!M35),"",('Rent Roll'!M35))</f>
        <v>0</v>
      </c>
      <c r="L35" s="1917" t="str">
        <f>IF(ISBLANK('Rent Roll'!N35),"",('Rent Roll'!N35))</f>
        <v/>
      </c>
      <c r="M35" s="1918">
        <f>IF(ISBLANK('Rent Roll'!R35),"",('Rent Roll'!R35))</f>
        <v>0</v>
      </c>
      <c r="N35" s="1919">
        <f>IF(ISBLANK('Rent Roll'!T35),"",('Rent Roll'!T35))</f>
        <v>0</v>
      </c>
      <c r="O35" s="1920">
        <f>IF(ISBLANK('Rent Roll'!U35),"",('Rent Roll'!U35))</f>
        <v>0</v>
      </c>
      <c r="P35" s="1921" t="str">
        <f>IF(ISBLANK('Rent Roll'!X35),"",('Rent Roll'!X35))</f>
        <v/>
      </c>
      <c r="Q35" s="1922">
        <f>IF(ISBLANK('Rent Roll'!Y35),"",('Rent Roll'!Y35))</f>
        <v>0</v>
      </c>
      <c r="R35" s="1923" t="str">
        <f>IF(ISBLANK('Rent Roll'!Z35),"",('Rent Roll'!Z35))</f>
        <v/>
      </c>
      <c r="S35" s="1923" t="str">
        <f>IF(ISBLANK('Rent Roll'!AA35),"",('Rent Roll'!AA35))</f>
        <v/>
      </c>
      <c r="T35" s="1923" t="str">
        <f>IF(ISBLANK('Rent Roll'!AB35),"",('Rent Roll'!AB35))</f>
        <v/>
      </c>
      <c r="U35" s="1954" t="str">
        <f>IF(ISBLANK('Rent Roll'!AC35),"",('Rent Roll'!AC35))</f>
        <v/>
      </c>
    </row>
    <row r="36" spans="1:21" s="1908" customFormat="1" ht="29.25" customHeight="1">
      <c r="A36" s="1909" t="str">
        <f>IF(ISBLANK('Rent Roll'!A36),"",('Rent Roll'!A36))</f>
        <v/>
      </c>
      <c r="B36" s="1910" t="str">
        <f>IF(ISBLANK('Rent Roll'!B36),"",('Rent Roll'!B36))</f>
        <v/>
      </c>
      <c r="C36" s="1911" t="str">
        <f>IF(ISBLANK('Rent Roll'!C36),"",('Rent Roll'!C36))</f>
        <v/>
      </c>
      <c r="D36" s="1912" t="str">
        <f>IF(ISBLANK('Rent Roll'!D36),"",('Rent Roll'!D36))</f>
        <v/>
      </c>
      <c r="E36" s="1912" t="str">
        <f>IF(ISBLANK('Rent Roll'!E36),"",('Rent Roll'!E36))</f>
        <v/>
      </c>
      <c r="F36" s="1913" t="str">
        <f>IF(ISBLANK('Rent Roll'!F36),"",('Rent Roll'!F36))</f>
        <v/>
      </c>
      <c r="G36" s="1913" t="str">
        <f>IF(ISBLANK('Rent Roll'!G36),"",('Rent Roll'!G36))</f>
        <v/>
      </c>
      <c r="H36" s="1914">
        <f>IF(ISBLANK('Rent Roll'!I36),"",('Rent Roll'!I36))</f>
        <v>0</v>
      </c>
      <c r="I36" s="1915">
        <f>IF(ISBLANK('Rent Roll'!J36),"",('Rent Roll'!J36))</f>
        <v>0</v>
      </c>
      <c r="J36" s="1914">
        <f>IF(ISBLANK('Rent Roll'!K36),"",('Rent Roll'!K36))</f>
        <v>0</v>
      </c>
      <c r="K36" s="1916">
        <f>IF(ISBLANK('Rent Roll'!M36),"",('Rent Roll'!M36))</f>
        <v>0</v>
      </c>
      <c r="L36" s="1917" t="str">
        <f>IF(ISBLANK('Rent Roll'!N36),"",('Rent Roll'!N36))</f>
        <v/>
      </c>
      <c r="M36" s="1918">
        <f>IF(ISBLANK('Rent Roll'!R36),"",('Rent Roll'!R36))</f>
        <v>0</v>
      </c>
      <c r="N36" s="1919">
        <f>IF(ISBLANK('Rent Roll'!T36),"",('Rent Roll'!T36))</f>
        <v>0</v>
      </c>
      <c r="O36" s="1920">
        <f>IF(ISBLANK('Rent Roll'!U36),"",('Rent Roll'!U36))</f>
        <v>0</v>
      </c>
      <c r="P36" s="1921" t="str">
        <f>IF(ISBLANK('Rent Roll'!X36),"",('Rent Roll'!X36))</f>
        <v/>
      </c>
      <c r="Q36" s="1922">
        <f>IF(ISBLANK('Rent Roll'!Y36),"",('Rent Roll'!Y36))</f>
        <v>0</v>
      </c>
      <c r="R36" s="1923" t="str">
        <f>IF(ISBLANK('Rent Roll'!Z36),"",('Rent Roll'!Z36))</f>
        <v/>
      </c>
      <c r="S36" s="1923" t="str">
        <f>IF(ISBLANK('Rent Roll'!AA36),"",('Rent Roll'!AA36))</f>
        <v/>
      </c>
      <c r="T36" s="1923" t="str">
        <f>IF(ISBLANK('Rent Roll'!AB36),"",('Rent Roll'!AB36))</f>
        <v/>
      </c>
      <c r="U36" s="1954" t="str">
        <f>IF(ISBLANK('Rent Roll'!AC36),"",('Rent Roll'!AC36))</f>
        <v/>
      </c>
    </row>
    <row r="37" spans="1:21" s="1908" customFormat="1" ht="29.25" customHeight="1">
      <c r="A37" s="1909" t="str">
        <f>IF(ISBLANK('Rent Roll'!A37),"",('Rent Roll'!A37))</f>
        <v/>
      </c>
      <c r="B37" s="1910" t="str">
        <f>IF(ISBLANK('Rent Roll'!B37),"",('Rent Roll'!B37))</f>
        <v/>
      </c>
      <c r="C37" s="1911" t="str">
        <f>IF(ISBLANK('Rent Roll'!C37),"",('Rent Roll'!C37))</f>
        <v/>
      </c>
      <c r="D37" s="1912" t="str">
        <f>IF(ISBLANK('Rent Roll'!D37),"",('Rent Roll'!D37))</f>
        <v/>
      </c>
      <c r="E37" s="1912" t="str">
        <f>IF(ISBLANK('Rent Roll'!E37),"",('Rent Roll'!E37))</f>
        <v/>
      </c>
      <c r="F37" s="1913" t="str">
        <f>IF(ISBLANK('Rent Roll'!F37),"",('Rent Roll'!F37))</f>
        <v/>
      </c>
      <c r="G37" s="1913" t="str">
        <f>IF(ISBLANK('Rent Roll'!G37),"",('Rent Roll'!G37))</f>
        <v/>
      </c>
      <c r="H37" s="1914">
        <f>IF(ISBLANK('Rent Roll'!I37),"",('Rent Roll'!I37))</f>
        <v>0</v>
      </c>
      <c r="I37" s="1915">
        <f>IF(ISBLANK('Rent Roll'!J37),"",('Rent Roll'!J37))</f>
        <v>0</v>
      </c>
      <c r="J37" s="1914">
        <f>IF(ISBLANK('Rent Roll'!K37),"",('Rent Roll'!K37))</f>
        <v>0</v>
      </c>
      <c r="K37" s="1916">
        <f>IF(ISBLANK('Rent Roll'!M37),"",('Rent Roll'!M37))</f>
        <v>0</v>
      </c>
      <c r="L37" s="1917" t="str">
        <f>IF(ISBLANK('Rent Roll'!N37),"",('Rent Roll'!N37))</f>
        <v/>
      </c>
      <c r="M37" s="1918">
        <f>IF(ISBLANK('Rent Roll'!R37),"",('Rent Roll'!R37))</f>
        <v>0</v>
      </c>
      <c r="N37" s="1919">
        <f>IF(ISBLANK('Rent Roll'!T37),"",('Rent Roll'!T37))</f>
        <v>0</v>
      </c>
      <c r="O37" s="1920">
        <f>IF(ISBLANK('Rent Roll'!U37),"",('Rent Roll'!U37))</f>
        <v>0</v>
      </c>
      <c r="P37" s="1921" t="str">
        <f>IF(ISBLANK('Rent Roll'!X37),"",('Rent Roll'!X37))</f>
        <v/>
      </c>
      <c r="Q37" s="1922">
        <f>IF(ISBLANK('Rent Roll'!Y37),"",('Rent Roll'!Y37))</f>
        <v>0</v>
      </c>
      <c r="R37" s="1923" t="str">
        <f>IF(ISBLANK('Rent Roll'!Z37),"",('Rent Roll'!Z37))</f>
        <v/>
      </c>
      <c r="S37" s="1923" t="str">
        <f>IF(ISBLANK('Rent Roll'!AA37),"",('Rent Roll'!AA37))</f>
        <v/>
      </c>
      <c r="T37" s="1923" t="str">
        <f>IF(ISBLANK('Rent Roll'!AB37),"",('Rent Roll'!AB37))</f>
        <v/>
      </c>
      <c r="U37" s="1954" t="str">
        <f>IF(ISBLANK('Rent Roll'!AC37),"",('Rent Roll'!AC37))</f>
        <v/>
      </c>
    </row>
    <row r="38" spans="1:21" s="1908" customFormat="1" ht="29.25" customHeight="1">
      <c r="A38" s="1909" t="str">
        <f>IF(ISBLANK('Rent Roll'!A38),"",('Rent Roll'!A38))</f>
        <v/>
      </c>
      <c r="B38" s="1910" t="str">
        <f>IF(ISBLANK('Rent Roll'!B38),"",('Rent Roll'!B38))</f>
        <v/>
      </c>
      <c r="C38" s="1911" t="str">
        <f>IF(ISBLANK('Rent Roll'!C38),"",('Rent Roll'!C38))</f>
        <v/>
      </c>
      <c r="D38" s="1912" t="str">
        <f>IF(ISBLANK('Rent Roll'!D38),"",('Rent Roll'!D38))</f>
        <v/>
      </c>
      <c r="E38" s="1912" t="str">
        <f>IF(ISBLANK('Rent Roll'!E38),"",('Rent Roll'!E38))</f>
        <v/>
      </c>
      <c r="F38" s="1913" t="str">
        <f>IF(ISBLANK('Rent Roll'!F38),"",('Rent Roll'!F38))</f>
        <v/>
      </c>
      <c r="G38" s="1913" t="str">
        <f>IF(ISBLANK('Rent Roll'!G38),"",('Rent Roll'!G38))</f>
        <v/>
      </c>
      <c r="H38" s="1914">
        <f>IF(ISBLANK('Rent Roll'!I38),"",('Rent Roll'!I38))</f>
        <v>0</v>
      </c>
      <c r="I38" s="1915">
        <f>IF(ISBLANK('Rent Roll'!J38),"",('Rent Roll'!J38))</f>
        <v>0</v>
      </c>
      <c r="J38" s="1914">
        <f>IF(ISBLANK('Rent Roll'!K38),"",('Rent Roll'!K38))</f>
        <v>0</v>
      </c>
      <c r="K38" s="1916">
        <f>IF(ISBLANK('Rent Roll'!M38),"",('Rent Roll'!M38))</f>
        <v>0</v>
      </c>
      <c r="L38" s="1917" t="str">
        <f>IF(ISBLANK('Rent Roll'!N38),"",('Rent Roll'!N38))</f>
        <v/>
      </c>
      <c r="M38" s="1918">
        <f>IF(ISBLANK('Rent Roll'!R38),"",('Rent Roll'!R38))</f>
        <v>0</v>
      </c>
      <c r="N38" s="1919">
        <f>IF(ISBLANK('Rent Roll'!T38),"",('Rent Roll'!T38))</f>
        <v>0</v>
      </c>
      <c r="O38" s="1920">
        <f>IF(ISBLANK('Rent Roll'!U38),"",('Rent Roll'!U38))</f>
        <v>0</v>
      </c>
      <c r="P38" s="1921" t="str">
        <f>IF(ISBLANK('Rent Roll'!X38),"",('Rent Roll'!X38))</f>
        <v/>
      </c>
      <c r="Q38" s="1922">
        <f>IF(ISBLANK('Rent Roll'!Y38),"",('Rent Roll'!Y38))</f>
        <v>0</v>
      </c>
      <c r="R38" s="1923" t="str">
        <f>IF(ISBLANK('Rent Roll'!Z38),"",('Rent Roll'!Z38))</f>
        <v/>
      </c>
      <c r="S38" s="1923" t="str">
        <f>IF(ISBLANK('Rent Roll'!AA38),"",('Rent Roll'!AA38))</f>
        <v/>
      </c>
      <c r="T38" s="1923" t="str">
        <f>IF(ISBLANK('Rent Roll'!AB38),"",('Rent Roll'!AB38))</f>
        <v/>
      </c>
      <c r="U38" s="1954" t="str">
        <f>IF(ISBLANK('Rent Roll'!AC38),"",('Rent Roll'!AC38))</f>
        <v/>
      </c>
    </row>
    <row r="39" spans="1:21" s="1908" customFormat="1" ht="29.25" customHeight="1">
      <c r="A39" s="1909" t="str">
        <f>IF(ISBLANK('Rent Roll'!A39),"",('Rent Roll'!A39))</f>
        <v/>
      </c>
      <c r="B39" s="1910" t="str">
        <f>IF(ISBLANK('Rent Roll'!B39),"",('Rent Roll'!B39))</f>
        <v/>
      </c>
      <c r="C39" s="1911" t="str">
        <f>IF(ISBLANK('Rent Roll'!C39),"",('Rent Roll'!C39))</f>
        <v/>
      </c>
      <c r="D39" s="1912" t="str">
        <f>IF(ISBLANK('Rent Roll'!D39),"",('Rent Roll'!D39))</f>
        <v/>
      </c>
      <c r="E39" s="1912" t="str">
        <f>IF(ISBLANK('Rent Roll'!E39),"",('Rent Roll'!E39))</f>
        <v/>
      </c>
      <c r="F39" s="1913" t="str">
        <f>IF(ISBLANK('Rent Roll'!F39),"",('Rent Roll'!F39))</f>
        <v/>
      </c>
      <c r="G39" s="1913" t="str">
        <f>IF(ISBLANK('Rent Roll'!G39),"",('Rent Roll'!G39))</f>
        <v/>
      </c>
      <c r="H39" s="1914">
        <f>IF(ISBLANK('Rent Roll'!I39),"",('Rent Roll'!I39))</f>
        <v>0</v>
      </c>
      <c r="I39" s="1915">
        <f>IF(ISBLANK('Rent Roll'!J39),"",('Rent Roll'!J39))</f>
        <v>0</v>
      </c>
      <c r="J39" s="1914">
        <f>IF(ISBLANK('Rent Roll'!K39),"",('Rent Roll'!K39))</f>
        <v>0</v>
      </c>
      <c r="K39" s="1916">
        <f>IF(ISBLANK('Rent Roll'!M39),"",('Rent Roll'!M39))</f>
        <v>0</v>
      </c>
      <c r="L39" s="1917" t="str">
        <f>IF(ISBLANK('Rent Roll'!N39),"",('Rent Roll'!N39))</f>
        <v/>
      </c>
      <c r="M39" s="1918">
        <f>IF(ISBLANK('Rent Roll'!R39),"",('Rent Roll'!R39))</f>
        <v>0</v>
      </c>
      <c r="N39" s="1919">
        <f>IF(ISBLANK('Rent Roll'!T39),"",('Rent Roll'!T39))</f>
        <v>0</v>
      </c>
      <c r="O39" s="1920">
        <f>IF(ISBLANK('Rent Roll'!U39),"",('Rent Roll'!U39))</f>
        <v>0</v>
      </c>
      <c r="P39" s="1921" t="str">
        <f>IF(ISBLANK('Rent Roll'!X39),"",('Rent Roll'!X39))</f>
        <v/>
      </c>
      <c r="Q39" s="1922">
        <f>IF(ISBLANK('Rent Roll'!Y39),"",('Rent Roll'!Y39))</f>
        <v>0</v>
      </c>
      <c r="R39" s="1923" t="str">
        <f>IF(ISBLANK('Rent Roll'!Z39),"",('Rent Roll'!Z39))</f>
        <v/>
      </c>
      <c r="S39" s="1923" t="str">
        <f>IF(ISBLANK('Rent Roll'!AA39),"",('Rent Roll'!AA39))</f>
        <v/>
      </c>
      <c r="T39" s="1923" t="str">
        <f>IF(ISBLANK('Rent Roll'!AB39),"",('Rent Roll'!AB39))</f>
        <v/>
      </c>
      <c r="U39" s="1954" t="str">
        <f>IF(ISBLANK('Rent Roll'!AC39),"",('Rent Roll'!AC39))</f>
        <v/>
      </c>
    </row>
    <row r="40" spans="1:21" s="1908" customFormat="1" ht="29.25" customHeight="1">
      <c r="A40" s="1909" t="str">
        <f>IF(ISBLANK('Rent Roll'!A40),"",('Rent Roll'!A40))</f>
        <v/>
      </c>
      <c r="B40" s="1910" t="str">
        <f>IF(ISBLANK('Rent Roll'!B40),"",('Rent Roll'!B40))</f>
        <v/>
      </c>
      <c r="C40" s="1911" t="str">
        <f>IF(ISBLANK('Rent Roll'!C40),"",('Rent Roll'!C40))</f>
        <v/>
      </c>
      <c r="D40" s="1912" t="str">
        <f>IF(ISBLANK('Rent Roll'!D40),"",('Rent Roll'!D40))</f>
        <v/>
      </c>
      <c r="E40" s="1912" t="str">
        <f>IF(ISBLANK('Rent Roll'!E40),"",('Rent Roll'!E40))</f>
        <v/>
      </c>
      <c r="F40" s="1913" t="str">
        <f>IF(ISBLANK('Rent Roll'!F40),"",('Rent Roll'!F40))</f>
        <v/>
      </c>
      <c r="G40" s="1913" t="str">
        <f>IF(ISBLANK('Rent Roll'!G40),"",('Rent Roll'!G40))</f>
        <v/>
      </c>
      <c r="H40" s="1914">
        <f>IF(ISBLANK('Rent Roll'!I40),"",('Rent Roll'!I40))</f>
        <v>0</v>
      </c>
      <c r="I40" s="1915">
        <f>IF(ISBLANK('Rent Roll'!J40),"",('Rent Roll'!J40))</f>
        <v>0</v>
      </c>
      <c r="J40" s="1914">
        <f>IF(ISBLANK('Rent Roll'!K40),"",('Rent Roll'!K40))</f>
        <v>0</v>
      </c>
      <c r="K40" s="1916">
        <f>IF(ISBLANK('Rent Roll'!M40),"",('Rent Roll'!M40))</f>
        <v>0</v>
      </c>
      <c r="L40" s="1917" t="str">
        <f>IF(ISBLANK('Rent Roll'!N40),"",('Rent Roll'!N40))</f>
        <v/>
      </c>
      <c r="M40" s="1918">
        <f>IF(ISBLANK('Rent Roll'!R40),"",('Rent Roll'!R40))</f>
        <v>0</v>
      </c>
      <c r="N40" s="1919">
        <f>IF(ISBLANK('Rent Roll'!T40),"",('Rent Roll'!T40))</f>
        <v>0</v>
      </c>
      <c r="O40" s="1920">
        <f>IF(ISBLANK('Rent Roll'!U40),"",('Rent Roll'!U40))</f>
        <v>0</v>
      </c>
      <c r="P40" s="1921" t="str">
        <f>IF(ISBLANK('Rent Roll'!X40),"",('Rent Roll'!X40))</f>
        <v/>
      </c>
      <c r="Q40" s="1922">
        <f>IF(ISBLANK('Rent Roll'!Y40),"",('Rent Roll'!Y40))</f>
        <v>0</v>
      </c>
      <c r="R40" s="1923" t="str">
        <f>IF(ISBLANK('Rent Roll'!Z40),"",('Rent Roll'!Z40))</f>
        <v/>
      </c>
      <c r="S40" s="1923" t="str">
        <f>IF(ISBLANK('Rent Roll'!AA40),"",('Rent Roll'!AA40))</f>
        <v/>
      </c>
      <c r="T40" s="1923" t="str">
        <f>IF(ISBLANK('Rent Roll'!AB40),"",('Rent Roll'!AB40))</f>
        <v/>
      </c>
      <c r="U40" s="1954" t="str">
        <f>IF(ISBLANK('Rent Roll'!AC40),"",('Rent Roll'!AC40))</f>
        <v/>
      </c>
    </row>
    <row r="41" spans="1:21" s="1908" customFormat="1" ht="29.25" customHeight="1">
      <c r="A41" s="1909" t="str">
        <f>IF(ISBLANK('Rent Roll'!A41),"",('Rent Roll'!A41))</f>
        <v/>
      </c>
      <c r="B41" s="1910" t="str">
        <f>IF(ISBLANK('Rent Roll'!B41),"",('Rent Roll'!B41))</f>
        <v/>
      </c>
      <c r="C41" s="1911" t="str">
        <f>IF(ISBLANK('Rent Roll'!C41),"",('Rent Roll'!C41))</f>
        <v/>
      </c>
      <c r="D41" s="1912" t="str">
        <f>IF(ISBLANK('Rent Roll'!D41),"",('Rent Roll'!D41))</f>
        <v/>
      </c>
      <c r="E41" s="1912" t="str">
        <f>IF(ISBLANK('Rent Roll'!E41),"",('Rent Roll'!E41))</f>
        <v/>
      </c>
      <c r="F41" s="1913" t="str">
        <f>IF(ISBLANK('Rent Roll'!F41),"",('Rent Roll'!F41))</f>
        <v/>
      </c>
      <c r="G41" s="1913" t="str">
        <f>IF(ISBLANK('Rent Roll'!G41),"",('Rent Roll'!G41))</f>
        <v/>
      </c>
      <c r="H41" s="1914">
        <f>IF(ISBLANK('Rent Roll'!I41),"",('Rent Roll'!I41))</f>
        <v>0</v>
      </c>
      <c r="I41" s="1915">
        <f>IF(ISBLANK('Rent Roll'!J41),"",('Rent Roll'!J41))</f>
        <v>0</v>
      </c>
      <c r="J41" s="1914">
        <f>IF(ISBLANK('Rent Roll'!K41),"",('Rent Roll'!K41))</f>
        <v>0</v>
      </c>
      <c r="K41" s="1916">
        <f>IF(ISBLANK('Rent Roll'!M41),"",('Rent Roll'!M41))</f>
        <v>0</v>
      </c>
      <c r="L41" s="1917" t="str">
        <f>IF(ISBLANK('Rent Roll'!N41),"",('Rent Roll'!N41))</f>
        <v/>
      </c>
      <c r="M41" s="1918">
        <f>IF(ISBLANK('Rent Roll'!R41),"",('Rent Roll'!R41))</f>
        <v>0</v>
      </c>
      <c r="N41" s="1919">
        <f>IF(ISBLANK('Rent Roll'!T41),"",('Rent Roll'!T41))</f>
        <v>0</v>
      </c>
      <c r="O41" s="1920">
        <f>IF(ISBLANK('Rent Roll'!U41),"",('Rent Roll'!U41))</f>
        <v>0</v>
      </c>
      <c r="P41" s="1921" t="str">
        <f>IF(ISBLANK('Rent Roll'!X41),"",('Rent Roll'!X41))</f>
        <v/>
      </c>
      <c r="Q41" s="1922">
        <f>IF(ISBLANK('Rent Roll'!Y41),"",('Rent Roll'!Y41))</f>
        <v>0</v>
      </c>
      <c r="R41" s="1923" t="str">
        <f>IF(ISBLANK('Rent Roll'!Z41),"",('Rent Roll'!Z41))</f>
        <v/>
      </c>
      <c r="S41" s="1923" t="str">
        <f>IF(ISBLANK('Rent Roll'!AA41),"",('Rent Roll'!AA41))</f>
        <v/>
      </c>
      <c r="T41" s="1923" t="str">
        <f>IF(ISBLANK('Rent Roll'!AB41),"",('Rent Roll'!AB41))</f>
        <v/>
      </c>
      <c r="U41" s="1954" t="str">
        <f>IF(ISBLANK('Rent Roll'!AC41),"",('Rent Roll'!AC41))</f>
        <v/>
      </c>
    </row>
    <row r="42" spans="1:21" s="1908" customFormat="1" ht="29.25" customHeight="1">
      <c r="A42" s="1909" t="str">
        <f>IF(ISBLANK('Rent Roll'!A42),"",('Rent Roll'!A42))</f>
        <v/>
      </c>
      <c r="B42" s="1910" t="str">
        <f>IF(ISBLANK('Rent Roll'!B42),"",('Rent Roll'!B42))</f>
        <v/>
      </c>
      <c r="C42" s="1911" t="str">
        <f>IF(ISBLANK('Rent Roll'!C42),"",('Rent Roll'!C42))</f>
        <v/>
      </c>
      <c r="D42" s="1912" t="str">
        <f>IF(ISBLANK('Rent Roll'!D42),"",('Rent Roll'!D42))</f>
        <v/>
      </c>
      <c r="E42" s="1912" t="str">
        <f>IF(ISBLANK('Rent Roll'!E42),"",('Rent Roll'!E42))</f>
        <v/>
      </c>
      <c r="F42" s="1913" t="str">
        <f>IF(ISBLANK('Rent Roll'!F42),"",('Rent Roll'!F42))</f>
        <v/>
      </c>
      <c r="G42" s="1913" t="str">
        <f>IF(ISBLANK('Rent Roll'!G42),"",('Rent Roll'!G42))</f>
        <v/>
      </c>
      <c r="H42" s="1914">
        <f>IF(ISBLANK('Rent Roll'!I42),"",('Rent Roll'!I42))</f>
        <v>0</v>
      </c>
      <c r="I42" s="1915">
        <f>IF(ISBLANK('Rent Roll'!J42),"",('Rent Roll'!J42))</f>
        <v>0</v>
      </c>
      <c r="J42" s="1914">
        <f>IF(ISBLANK('Rent Roll'!K42),"",('Rent Roll'!K42))</f>
        <v>0</v>
      </c>
      <c r="K42" s="1916">
        <f>IF(ISBLANK('Rent Roll'!M42),"",('Rent Roll'!M42))</f>
        <v>0</v>
      </c>
      <c r="L42" s="1917" t="str">
        <f>IF(ISBLANK('Rent Roll'!N42),"",('Rent Roll'!N42))</f>
        <v/>
      </c>
      <c r="M42" s="1918">
        <f>IF(ISBLANK('Rent Roll'!R42),"",('Rent Roll'!R42))</f>
        <v>0</v>
      </c>
      <c r="N42" s="1919">
        <f>IF(ISBLANK('Rent Roll'!T42),"",('Rent Roll'!T42))</f>
        <v>0</v>
      </c>
      <c r="O42" s="1920">
        <f>IF(ISBLANK('Rent Roll'!U42),"",('Rent Roll'!U42))</f>
        <v>0</v>
      </c>
      <c r="P42" s="1921" t="str">
        <f>IF(ISBLANK('Rent Roll'!X42),"",('Rent Roll'!X42))</f>
        <v/>
      </c>
      <c r="Q42" s="1922">
        <f>IF(ISBLANK('Rent Roll'!Y42),"",('Rent Roll'!Y42))</f>
        <v>0</v>
      </c>
      <c r="R42" s="1923" t="str">
        <f>IF(ISBLANK('Rent Roll'!Z42),"",('Rent Roll'!Z42))</f>
        <v/>
      </c>
      <c r="S42" s="1923" t="str">
        <f>IF(ISBLANK('Rent Roll'!AA42),"",('Rent Roll'!AA42))</f>
        <v/>
      </c>
      <c r="T42" s="1923" t="str">
        <f>IF(ISBLANK('Rent Roll'!AB42),"",('Rent Roll'!AB42))</f>
        <v/>
      </c>
      <c r="U42" s="1954" t="str">
        <f>IF(ISBLANK('Rent Roll'!AC42),"",('Rent Roll'!AC42))</f>
        <v/>
      </c>
    </row>
    <row r="43" spans="1:21" s="1908" customFormat="1" ht="29.25" customHeight="1">
      <c r="A43" s="1909" t="str">
        <f>IF(ISBLANK('Rent Roll'!A43),"",('Rent Roll'!A43))</f>
        <v/>
      </c>
      <c r="B43" s="1910" t="str">
        <f>IF(ISBLANK('Rent Roll'!B43),"",('Rent Roll'!B43))</f>
        <v/>
      </c>
      <c r="C43" s="1911" t="str">
        <f>IF(ISBLANK('Rent Roll'!C43),"",('Rent Roll'!C43))</f>
        <v/>
      </c>
      <c r="D43" s="1912" t="str">
        <f>IF(ISBLANK('Rent Roll'!D43),"",('Rent Roll'!D43))</f>
        <v/>
      </c>
      <c r="E43" s="1912" t="str">
        <f>IF(ISBLANK('Rent Roll'!E43),"",('Rent Roll'!E43))</f>
        <v/>
      </c>
      <c r="F43" s="1913" t="str">
        <f>IF(ISBLANK('Rent Roll'!F43),"",('Rent Roll'!F43))</f>
        <v/>
      </c>
      <c r="G43" s="1913" t="str">
        <f>IF(ISBLANK('Rent Roll'!G43),"",('Rent Roll'!G43))</f>
        <v/>
      </c>
      <c r="H43" s="1914">
        <f>IF(ISBLANK('Rent Roll'!I43),"",('Rent Roll'!I43))</f>
        <v>0</v>
      </c>
      <c r="I43" s="1915">
        <f>IF(ISBLANK('Rent Roll'!J43),"",('Rent Roll'!J43))</f>
        <v>0</v>
      </c>
      <c r="J43" s="1914">
        <f>IF(ISBLANK('Rent Roll'!K43),"",('Rent Roll'!K43))</f>
        <v>0</v>
      </c>
      <c r="K43" s="1916">
        <f>IF(ISBLANK('Rent Roll'!M43),"",('Rent Roll'!M43))</f>
        <v>0</v>
      </c>
      <c r="L43" s="1917" t="str">
        <f>IF(ISBLANK('Rent Roll'!N43),"",('Rent Roll'!N43))</f>
        <v/>
      </c>
      <c r="M43" s="1918">
        <f>IF(ISBLANK('Rent Roll'!R43),"",('Rent Roll'!R43))</f>
        <v>0</v>
      </c>
      <c r="N43" s="1919">
        <f>IF(ISBLANK('Rent Roll'!T43),"",('Rent Roll'!T43))</f>
        <v>0</v>
      </c>
      <c r="O43" s="1920">
        <f>IF(ISBLANK('Rent Roll'!U43),"",('Rent Roll'!U43))</f>
        <v>0</v>
      </c>
      <c r="P43" s="1921" t="str">
        <f>IF(ISBLANK('Rent Roll'!X43),"",('Rent Roll'!X43))</f>
        <v/>
      </c>
      <c r="Q43" s="1922">
        <f>IF(ISBLANK('Rent Roll'!Y43),"",('Rent Roll'!Y43))</f>
        <v>0</v>
      </c>
      <c r="R43" s="1923" t="str">
        <f>IF(ISBLANK('Rent Roll'!Z43),"",('Rent Roll'!Z43))</f>
        <v/>
      </c>
      <c r="S43" s="1923" t="str">
        <f>IF(ISBLANK('Rent Roll'!AA43),"",('Rent Roll'!AA43))</f>
        <v/>
      </c>
      <c r="T43" s="1923" t="str">
        <f>IF(ISBLANK('Rent Roll'!AB43),"",('Rent Roll'!AB43))</f>
        <v/>
      </c>
      <c r="U43" s="1954" t="str">
        <f>IF(ISBLANK('Rent Roll'!AC43),"",('Rent Roll'!AC43))</f>
        <v/>
      </c>
    </row>
    <row r="44" spans="1:21" s="1908" customFormat="1" ht="29.25" customHeight="1">
      <c r="A44" s="1909" t="str">
        <f>IF(ISBLANK('Rent Roll'!A44),"",('Rent Roll'!A44))</f>
        <v/>
      </c>
      <c r="B44" s="1910" t="str">
        <f>IF(ISBLANK('Rent Roll'!B44),"",('Rent Roll'!B44))</f>
        <v/>
      </c>
      <c r="C44" s="1911" t="str">
        <f>IF(ISBLANK('Rent Roll'!C44),"",('Rent Roll'!C44))</f>
        <v/>
      </c>
      <c r="D44" s="1912" t="str">
        <f>IF(ISBLANK('Rent Roll'!D44),"",('Rent Roll'!D44))</f>
        <v/>
      </c>
      <c r="E44" s="1912" t="str">
        <f>IF(ISBLANK('Rent Roll'!E44),"",('Rent Roll'!E44))</f>
        <v/>
      </c>
      <c r="F44" s="1913" t="str">
        <f>IF(ISBLANK('Rent Roll'!F44),"",('Rent Roll'!F44))</f>
        <v/>
      </c>
      <c r="G44" s="1913" t="str">
        <f>IF(ISBLANK('Rent Roll'!G44),"",('Rent Roll'!G44))</f>
        <v/>
      </c>
      <c r="H44" s="1914">
        <f>IF(ISBLANK('Rent Roll'!I44),"",('Rent Roll'!I44))</f>
        <v>0</v>
      </c>
      <c r="I44" s="1915">
        <f>IF(ISBLANK('Rent Roll'!J44),"",('Rent Roll'!J44))</f>
        <v>0</v>
      </c>
      <c r="J44" s="1914">
        <f>IF(ISBLANK('Rent Roll'!K44),"",('Rent Roll'!K44))</f>
        <v>0</v>
      </c>
      <c r="K44" s="1916">
        <f>IF(ISBLANK('Rent Roll'!M44),"",('Rent Roll'!M44))</f>
        <v>0</v>
      </c>
      <c r="L44" s="1917" t="str">
        <f>IF(ISBLANK('Rent Roll'!N44),"",('Rent Roll'!N44))</f>
        <v/>
      </c>
      <c r="M44" s="1918">
        <f>IF(ISBLANK('Rent Roll'!R44),"",('Rent Roll'!R44))</f>
        <v>0</v>
      </c>
      <c r="N44" s="1919">
        <f>IF(ISBLANK('Rent Roll'!T44),"",('Rent Roll'!T44))</f>
        <v>0</v>
      </c>
      <c r="O44" s="1920">
        <f>IF(ISBLANK('Rent Roll'!U44),"",('Rent Roll'!U44))</f>
        <v>0</v>
      </c>
      <c r="P44" s="1921" t="str">
        <f>IF(ISBLANK('Rent Roll'!X44),"",('Rent Roll'!X44))</f>
        <v/>
      </c>
      <c r="Q44" s="1922">
        <f>IF(ISBLANK('Rent Roll'!Y44),"",('Rent Roll'!Y44))</f>
        <v>0</v>
      </c>
      <c r="R44" s="1923" t="str">
        <f>IF(ISBLANK('Rent Roll'!Z44),"",('Rent Roll'!Z44))</f>
        <v/>
      </c>
      <c r="S44" s="1923" t="str">
        <f>IF(ISBLANK('Rent Roll'!AA44),"",('Rent Roll'!AA44))</f>
        <v/>
      </c>
      <c r="T44" s="1923" t="str">
        <f>IF(ISBLANK('Rent Roll'!AB44),"",('Rent Roll'!AB44))</f>
        <v/>
      </c>
      <c r="U44" s="1954" t="str">
        <f>IF(ISBLANK('Rent Roll'!AC44),"",('Rent Roll'!AC44))</f>
        <v/>
      </c>
    </row>
    <row r="45" spans="1:21" s="1908" customFormat="1" ht="29.25" customHeight="1">
      <c r="A45" s="1909" t="str">
        <f>IF(ISBLANK('Rent Roll'!A45),"",('Rent Roll'!A45))</f>
        <v/>
      </c>
      <c r="B45" s="1910" t="str">
        <f>IF(ISBLANK('Rent Roll'!B45),"",('Rent Roll'!B45))</f>
        <v/>
      </c>
      <c r="C45" s="1911" t="str">
        <f>IF(ISBLANK('Rent Roll'!C45),"",('Rent Roll'!C45))</f>
        <v/>
      </c>
      <c r="D45" s="1912" t="str">
        <f>IF(ISBLANK('Rent Roll'!D45),"",('Rent Roll'!D45))</f>
        <v/>
      </c>
      <c r="E45" s="1912" t="str">
        <f>IF(ISBLANK('Rent Roll'!E45),"",('Rent Roll'!E45))</f>
        <v/>
      </c>
      <c r="F45" s="1913" t="str">
        <f>IF(ISBLANK('Rent Roll'!F45),"",('Rent Roll'!F45))</f>
        <v/>
      </c>
      <c r="G45" s="1913" t="str">
        <f>IF(ISBLANK('Rent Roll'!G45),"",('Rent Roll'!G45))</f>
        <v/>
      </c>
      <c r="H45" s="1914">
        <f>IF(ISBLANK('Rent Roll'!I45),"",('Rent Roll'!I45))</f>
        <v>0</v>
      </c>
      <c r="I45" s="1915">
        <f>IF(ISBLANK('Rent Roll'!J45),"",('Rent Roll'!J45))</f>
        <v>0</v>
      </c>
      <c r="J45" s="1914">
        <f>IF(ISBLANK('Rent Roll'!K45),"",('Rent Roll'!K45))</f>
        <v>0</v>
      </c>
      <c r="K45" s="1916">
        <f>IF(ISBLANK('Rent Roll'!M45),"",('Rent Roll'!M45))</f>
        <v>0</v>
      </c>
      <c r="L45" s="1917" t="str">
        <f>IF(ISBLANK('Rent Roll'!N45),"",('Rent Roll'!N45))</f>
        <v/>
      </c>
      <c r="M45" s="1918">
        <f>IF(ISBLANK('Rent Roll'!R45),"",('Rent Roll'!R45))</f>
        <v>0</v>
      </c>
      <c r="N45" s="1919">
        <f>IF(ISBLANK('Rent Roll'!T45),"",('Rent Roll'!T45))</f>
        <v>0</v>
      </c>
      <c r="O45" s="1920">
        <f>IF(ISBLANK('Rent Roll'!U45),"",('Rent Roll'!U45))</f>
        <v>0</v>
      </c>
      <c r="P45" s="1921" t="str">
        <f>IF(ISBLANK('Rent Roll'!X45),"",('Rent Roll'!X45))</f>
        <v/>
      </c>
      <c r="Q45" s="1922">
        <f>IF(ISBLANK('Rent Roll'!Y45),"",('Rent Roll'!Y45))</f>
        <v>0</v>
      </c>
      <c r="R45" s="1923" t="str">
        <f>IF(ISBLANK('Rent Roll'!Z45),"",('Rent Roll'!Z45))</f>
        <v/>
      </c>
      <c r="S45" s="1923" t="str">
        <f>IF(ISBLANK('Rent Roll'!AA45),"",('Rent Roll'!AA45))</f>
        <v/>
      </c>
      <c r="T45" s="1923" t="str">
        <f>IF(ISBLANK('Rent Roll'!AB45),"",('Rent Roll'!AB45))</f>
        <v/>
      </c>
      <c r="U45" s="1954" t="str">
        <f>IF(ISBLANK('Rent Roll'!AC45),"",('Rent Roll'!AC45))</f>
        <v/>
      </c>
    </row>
    <row r="46" spans="1:21" s="1908" customFormat="1" ht="29.25" customHeight="1">
      <c r="A46" s="1909" t="str">
        <f>IF(ISBLANK('Rent Roll'!A46),"",('Rent Roll'!A46))</f>
        <v/>
      </c>
      <c r="B46" s="1910" t="str">
        <f>IF(ISBLANK('Rent Roll'!B46),"",('Rent Roll'!B46))</f>
        <v/>
      </c>
      <c r="C46" s="1911" t="str">
        <f>IF(ISBLANK('Rent Roll'!C46),"",('Rent Roll'!C46))</f>
        <v/>
      </c>
      <c r="D46" s="1912" t="str">
        <f>IF(ISBLANK('Rent Roll'!D46),"",('Rent Roll'!D46))</f>
        <v/>
      </c>
      <c r="E46" s="1912" t="str">
        <f>IF(ISBLANK('Rent Roll'!E46),"",('Rent Roll'!E46))</f>
        <v/>
      </c>
      <c r="F46" s="1913" t="str">
        <f>IF(ISBLANK('Rent Roll'!F46),"",('Rent Roll'!F46))</f>
        <v/>
      </c>
      <c r="G46" s="1913" t="str">
        <f>IF(ISBLANK('Rent Roll'!G46),"",('Rent Roll'!G46))</f>
        <v/>
      </c>
      <c r="H46" s="1914">
        <f>IF(ISBLANK('Rent Roll'!I46),"",('Rent Roll'!I46))</f>
        <v>0</v>
      </c>
      <c r="I46" s="1915">
        <f>IF(ISBLANK('Rent Roll'!J46),"",('Rent Roll'!J46))</f>
        <v>0</v>
      </c>
      <c r="J46" s="1914">
        <f>IF(ISBLANK('Rent Roll'!K46),"",('Rent Roll'!K46))</f>
        <v>0</v>
      </c>
      <c r="K46" s="1916">
        <f>IF(ISBLANK('Rent Roll'!M46),"",('Rent Roll'!M46))</f>
        <v>0</v>
      </c>
      <c r="L46" s="1917" t="str">
        <f>IF(ISBLANK('Rent Roll'!N46),"",('Rent Roll'!N46))</f>
        <v/>
      </c>
      <c r="M46" s="1918">
        <f>IF(ISBLANK('Rent Roll'!R46),"",('Rent Roll'!R46))</f>
        <v>0</v>
      </c>
      <c r="N46" s="1919">
        <f>IF(ISBLANK('Rent Roll'!T46),"",('Rent Roll'!T46))</f>
        <v>0</v>
      </c>
      <c r="O46" s="1920">
        <f>IF(ISBLANK('Rent Roll'!U46),"",('Rent Roll'!U46))</f>
        <v>0</v>
      </c>
      <c r="P46" s="1921" t="str">
        <f>IF(ISBLANK('Rent Roll'!X46),"",('Rent Roll'!X46))</f>
        <v/>
      </c>
      <c r="Q46" s="1922">
        <f>IF(ISBLANK('Rent Roll'!Y46),"",('Rent Roll'!Y46))</f>
        <v>0</v>
      </c>
      <c r="R46" s="1923" t="str">
        <f>IF(ISBLANK('Rent Roll'!Z46),"",('Rent Roll'!Z46))</f>
        <v/>
      </c>
      <c r="S46" s="1923" t="str">
        <f>IF(ISBLANK('Rent Roll'!AA46),"",('Rent Roll'!AA46))</f>
        <v/>
      </c>
      <c r="T46" s="1923" t="str">
        <f>IF(ISBLANK('Rent Roll'!AB46),"",('Rent Roll'!AB46))</f>
        <v/>
      </c>
      <c r="U46" s="1954" t="str">
        <f>IF(ISBLANK('Rent Roll'!AC46),"",('Rent Roll'!AC46))</f>
        <v/>
      </c>
    </row>
    <row r="47" spans="1:21" s="1908" customFormat="1" ht="29.25" customHeight="1">
      <c r="A47" s="1909" t="str">
        <f>IF(ISBLANK('Rent Roll'!A47),"",('Rent Roll'!A47))</f>
        <v/>
      </c>
      <c r="B47" s="1910" t="str">
        <f>IF(ISBLANK('Rent Roll'!B47),"",('Rent Roll'!B47))</f>
        <v/>
      </c>
      <c r="C47" s="1911" t="str">
        <f>IF(ISBLANK('Rent Roll'!C47),"",('Rent Roll'!C47))</f>
        <v/>
      </c>
      <c r="D47" s="1912" t="str">
        <f>IF(ISBLANK('Rent Roll'!D47),"",('Rent Roll'!D47))</f>
        <v/>
      </c>
      <c r="E47" s="1912" t="str">
        <f>IF(ISBLANK('Rent Roll'!E47),"",('Rent Roll'!E47))</f>
        <v/>
      </c>
      <c r="F47" s="1913" t="str">
        <f>IF(ISBLANK('Rent Roll'!F47),"",('Rent Roll'!F47))</f>
        <v/>
      </c>
      <c r="G47" s="1913" t="str">
        <f>IF(ISBLANK('Rent Roll'!G47),"",('Rent Roll'!G47))</f>
        <v/>
      </c>
      <c r="H47" s="1914">
        <f>IF(ISBLANK('Rent Roll'!I47),"",('Rent Roll'!I47))</f>
        <v>0</v>
      </c>
      <c r="I47" s="1915">
        <f>IF(ISBLANK('Rent Roll'!J47),"",('Rent Roll'!J47))</f>
        <v>0</v>
      </c>
      <c r="J47" s="1914">
        <f>IF(ISBLANK('Rent Roll'!K47),"",('Rent Roll'!K47))</f>
        <v>0</v>
      </c>
      <c r="K47" s="1916">
        <f>IF(ISBLANK('Rent Roll'!M47),"",('Rent Roll'!M47))</f>
        <v>0</v>
      </c>
      <c r="L47" s="1917" t="str">
        <f>IF(ISBLANK('Rent Roll'!N47),"",('Rent Roll'!N47))</f>
        <v/>
      </c>
      <c r="M47" s="1918">
        <f>IF(ISBLANK('Rent Roll'!R47),"",('Rent Roll'!R47))</f>
        <v>0</v>
      </c>
      <c r="N47" s="1919">
        <f>IF(ISBLANK('Rent Roll'!T47),"",('Rent Roll'!T47))</f>
        <v>0</v>
      </c>
      <c r="O47" s="1920">
        <f>IF(ISBLANK('Rent Roll'!U47),"",('Rent Roll'!U47))</f>
        <v>0</v>
      </c>
      <c r="P47" s="1921" t="str">
        <f>IF(ISBLANK('Rent Roll'!X47),"",('Rent Roll'!X47))</f>
        <v/>
      </c>
      <c r="Q47" s="1922">
        <f>IF(ISBLANK('Rent Roll'!Y47),"",('Rent Roll'!Y47))</f>
        <v>0</v>
      </c>
      <c r="R47" s="1923" t="str">
        <f>IF(ISBLANK('Rent Roll'!Z47),"",('Rent Roll'!Z47))</f>
        <v/>
      </c>
      <c r="S47" s="1923" t="str">
        <f>IF(ISBLANK('Rent Roll'!AA47),"",('Rent Roll'!AA47))</f>
        <v/>
      </c>
      <c r="T47" s="1923" t="str">
        <f>IF(ISBLANK('Rent Roll'!AB47),"",('Rent Roll'!AB47))</f>
        <v/>
      </c>
      <c r="U47" s="1954" t="str">
        <f>IF(ISBLANK('Rent Roll'!AC47),"",('Rent Roll'!AC47))</f>
        <v/>
      </c>
    </row>
    <row r="48" spans="1:21" s="1908" customFormat="1" ht="29.25" customHeight="1">
      <c r="A48" s="1909" t="str">
        <f>IF(ISBLANK('Rent Roll'!A48),"",('Rent Roll'!A48))</f>
        <v/>
      </c>
      <c r="B48" s="1910" t="str">
        <f>IF(ISBLANK('Rent Roll'!B48),"",('Rent Roll'!B48))</f>
        <v/>
      </c>
      <c r="C48" s="1911" t="str">
        <f>IF(ISBLANK('Rent Roll'!C48),"",('Rent Roll'!C48))</f>
        <v/>
      </c>
      <c r="D48" s="1912" t="str">
        <f>IF(ISBLANK('Rent Roll'!D48),"",('Rent Roll'!D48))</f>
        <v/>
      </c>
      <c r="E48" s="1912" t="str">
        <f>IF(ISBLANK('Rent Roll'!E48),"",('Rent Roll'!E48))</f>
        <v/>
      </c>
      <c r="F48" s="1913" t="str">
        <f>IF(ISBLANK('Rent Roll'!F48),"",('Rent Roll'!F48))</f>
        <v/>
      </c>
      <c r="G48" s="1913" t="str">
        <f>IF(ISBLANK('Rent Roll'!G48),"",('Rent Roll'!G48))</f>
        <v/>
      </c>
      <c r="H48" s="1914">
        <f>IF(ISBLANK('Rent Roll'!I48),"",('Rent Roll'!I48))</f>
        <v>0</v>
      </c>
      <c r="I48" s="1915">
        <f>IF(ISBLANK('Rent Roll'!J48),"",('Rent Roll'!J48))</f>
        <v>0</v>
      </c>
      <c r="J48" s="1914">
        <f>IF(ISBLANK('Rent Roll'!K48),"",('Rent Roll'!K48))</f>
        <v>0</v>
      </c>
      <c r="K48" s="1916">
        <f>IF(ISBLANK('Rent Roll'!M48),"",('Rent Roll'!M48))</f>
        <v>0</v>
      </c>
      <c r="L48" s="1917" t="str">
        <f>IF(ISBLANK('Rent Roll'!N48),"",('Rent Roll'!N48))</f>
        <v/>
      </c>
      <c r="M48" s="1918">
        <f>IF(ISBLANK('Rent Roll'!R48),"",('Rent Roll'!R48))</f>
        <v>0</v>
      </c>
      <c r="N48" s="1919">
        <f>IF(ISBLANK('Rent Roll'!T48),"",('Rent Roll'!T48))</f>
        <v>0</v>
      </c>
      <c r="O48" s="1920">
        <f>IF(ISBLANK('Rent Roll'!U48),"",('Rent Roll'!U48))</f>
        <v>0</v>
      </c>
      <c r="P48" s="1921" t="str">
        <f>IF(ISBLANK('Rent Roll'!X48),"",('Rent Roll'!X48))</f>
        <v/>
      </c>
      <c r="Q48" s="1922">
        <f>IF(ISBLANK('Rent Roll'!Y48),"",('Rent Roll'!Y48))</f>
        <v>0</v>
      </c>
      <c r="R48" s="1923" t="str">
        <f>IF(ISBLANK('Rent Roll'!Z48),"",('Rent Roll'!Z48))</f>
        <v/>
      </c>
      <c r="S48" s="1923" t="str">
        <f>IF(ISBLANK('Rent Roll'!AA48),"",('Rent Roll'!AA48))</f>
        <v/>
      </c>
      <c r="T48" s="1923" t="str">
        <f>IF(ISBLANK('Rent Roll'!AB48),"",('Rent Roll'!AB48))</f>
        <v/>
      </c>
      <c r="U48" s="1954" t="str">
        <f>IF(ISBLANK('Rent Roll'!AC48),"",('Rent Roll'!AC48))</f>
        <v/>
      </c>
    </row>
    <row r="49" spans="1:21" s="1908" customFormat="1" ht="29.25" customHeight="1">
      <c r="A49" s="1909" t="str">
        <f>IF(ISBLANK('Rent Roll'!A49),"",('Rent Roll'!A49))</f>
        <v/>
      </c>
      <c r="B49" s="1910" t="str">
        <f>IF(ISBLANK('Rent Roll'!B49),"",('Rent Roll'!B49))</f>
        <v/>
      </c>
      <c r="C49" s="1911" t="str">
        <f>IF(ISBLANK('Rent Roll'!C49),"",('Rent Roll'!C49))</f>
        <v/>
      </c>
      <c r="D49" s="1912" t="str">
        <f>IF(ISBLANK('Rent Roll'!D49),"",('Rent Roll'!D49))</f>
        <v/>
      </c>
      <c r="E49" s="1912" t="str">
        <f>IF(ISBLANK('Rent Roll'!E49),"",('Rent Roll'!E49))</f>
        <v/>
      </c>
      <c r="F49" s="1913" t="str">
        <f>IF(ISBLANK('Rent Roll'!F49),"",('Rent Roll'!F49))</f>
        <v/>
      </c>
      <c r="G49" s="1913" t="str">
        <f>IF(ISBLANK('Rent Roll'!G49),"",('Rent Roll'!G49))</f>
        <v/>
      </c>
      <c r="H49" s="1914">
        <f>IF(ISBLANK('Rent Roll'!I49),"",('Rent Roll'!I49))</f>
        <v>0</v>
      </c>
      <c r="I49" s="1915">
        <f>IF(ISBLANK('Rent Roll'!J49),"",('Rent Roll'!J49))</f>
        <v>0</v>
      </c>
      <c r="J49" s="1914">
        <f>IF(ISBLANK('Rent Roll'!K49),"",('Rent Roll'!K49))</f>
        <v>0</v>
      </c>
      <c r="K49" s="1916">
        <f>IF(ISBLANK('Rent Roll'!M49),"",('Rent Roll'!M49))</f>
        <v>0</v>
      </c>
      <c r="L49" s="1917" t="str">
        <f>IF(ISBLANK('Rent Roll'!N49),"",('Rent Roll'!N49))</f>
        <v/>
      </c>
      <c r="M49" s="1918">
        <f>IF(ISBLANK('Rent Roll'!R49),"",('Rent Roll'!R49))</f>
        <v>0</v>
      </c>
      <c r="N49" s="1919">
        <f>IF(ISBLANK('Rent Roll'!T49),"",('Rent Roll'!T49))</f>
        <v>0</v>
      </c>
      <c r="O49" s="1920">
        <f>IF(ISBLANK('Rent Roll'!U49),"",('Rent Roll'!U49))</f>
        <v>0</v>
      </c>
      <c r="P49" s="1921" t="str">
        <f>IF(ISBLANK('Rent Roll'!X49),"",('Rent Roll'!X49))</f>
        <v/>
      </c>
      <c r="Q49" s="1922">
        <f>IF(ISBLANK('Rent Roll'!Y49),"",('Rent Roll'!Y49))</f>
        <v>0</v>
      </c>
      <c r="R49" s="1923" t="str">
        <f>IF(ISBLANK('Rent Roll'!Z49),"",('Rent Roll'!Z49))</f>
        <v/>
      </c>
      <c r="S49" s="1923" t="str">
        <f>IF(ISBLANK('Rent Roll'!AA49),"",('Rent Roll'!AA49))</f>
        <v/>
      </c>
      <c r="T49" s="1923" t="str">
        <f>IF(ISBLANK('Rent Roll'!AB49),"",('Rent Roll'!AB49))</f>
        <v/>
      </c>
      <c r="U49" s="1954" t="str">
        <f>IF(ISBLANK('Rent Roll'!AC49),"",('Rent Roll'!AC49))</f>
        <v/>
      </c>
    </row>
    <row r="50" spans="1:21" s="1908" customFormat="1" ht="29.25" customHeight="1">
      <c r="A50" s="1909" t="str">
        <f>IF(ISBLANK('Rent Roll'!A50),"",('Rent Roll'!A50))</f>
        <v/>
      </c>
      <c r="B50" s="1910" t="str">
        <f>IF(ISBLANK('Rent Roll'!B50),"",('Rent Roll'!B50))</f>
        <v/>
      </c>
      <c r="C50" s="1911" t="str">
        <f>IF(ISBLANK('Rent Roll'!C50),"",('Rent Roll'!C50))</f>
        <v/>
      </c>
      <c r="D50" s="1912" t="str">
        <f>IF(ISBLANK('Rent Roll'!D50),"",('Rent Roll'!D50))</f>
        <v/>
      </c>
      <c r="E50" s="1912" t="str">
        <f>IF(ISBLANK('Rent Roll'!E50),"",('Rent Roll'!E50))</f>
        <v/>
      </c>
      <c r="F50" s="1913" t="str">
        <f>IF(ISBLANK('Rent Roll'!F50),"",('Rent Roll'!F50))</f>
        <v/>
      </c>
      <c r="G50" s="1913" t="str">
        <f>IF(ISBLANK('Rent Roll'!G50),"",('Rent Roll'!G50))</f>
        <v/>
      </c>
      <c r="H50" s="1914">
        <f>IF(ISBLANK('Rent Roll'!I50),"",('Rent Roll'!I50))</f>
        <v>0</v>
      </c>
      <c r="I50" s="1915">
        <f>IF(ISBLANK('Rent Roll'!J50),"",('Rent Roll'!J50))</f>
        <v>0</v>
      </c>
      <c r="J50" s="1914">
        <f>IF(ISBLANK('Rent Roll'!K50),"",('Rent Roll'!K50))</f>
        <v>0</v>
      </c>
      <c r="K50" s="1916">
        <f>IF(ISBLANK('Rent Roll'!M50),"",('Rent Roll'!M50))</f>
        <v>0</v>
      </c>
      <c r="L50" s="1917" t="str">
        <f>IF(ISBLANK('Rent Roll'!N50),"",('Rent Roll'!N50))</f>
        <v/>
      </c>
      <c r="M50" s="1918">
        <f>IF(ISBLANK('Rent Roll'!R50),"",('Rent Roll'!R50))</f>
        <v>0</v>
      </c>
      <c r="N50" s="1919">
        <f>IF(ISBLANK('Rent Roll'!T50),"",('Rent Roll'!T50))</f>
        <v>0</v>
      </c>
      <c r="O50" s="1920">
        <f>IF(ISBLANK('Rent Roll'!U50),"",('Rent Roll'!U50))</f>
        <v>0</v>
      </c>
      <c r="P50" s="1921" t="str">
        <f>IF(ISBLANK('Rent Roll'!X50),"",('Rent Roll'!X50))</f>
        <v/>
      </c>
      <c r="Q50" s="1922">
        <f>IF(ISBLANK('Rent Roll'!Y50),"",('Rent Roll'!Y50))</f>
        <v>0</v>
      </c>
      <c r="R50" s="1923" t="str">
        <f>IF(ISBLANK('Rent Roll'!Z50),"",('Rent Roll'!Z50))</f>
        <v/>
      </c>
      <c r="S50" s="1923" t="str">
        <f>IF(ISBLANK('Rent Roll'!AA50),"",('Rent Roll'!AA50))</f>
        <v/>
      </c>
      <c r="T50" s="1923" t="str">
        <f>IF(ISBLANK('Rent Roll'!AB50),"",('Rent Roll'!AB50))</f>
        <v/>
      </c>
      <c r="U50" s="1954" t="str">
        <f>IF(ISBLANK('Rent Roll'!AC50),"",('Rent Roll'!AC50))</f>
        <v/>
      </c>
    </row>
    <row r="51" spans="1:21" s="1908" customFormat="1" ht="29.25" customHeight="1">
      <c r="A51" s="1909" t="str">
        <f>IF(ISBLANK('Rent Roll'!A51),"",('Rent Roll'!A51))</f>
        <v/>
      </c>
      <c r="B51" s="1910" t="str">
        <f>IF(ISBLANK('Rent Roll'!B51),"",('Rent Roll'!B51))</f>
        <v/>
      </c>
      <c r="C51" s="1911" t="str">
        <f>IF(ISBLANK('Rent Roll'!C51),"",('Rent Roll'!C51))</f>
        <v/>
      </c>
      <c r="D51" s="1912" t="str">
        <f>IF(ISBLANK('Rent Roll'!D51),"",('Rent Roll'!D51))</f>
        <v/>
      </c>
      <c r="E51" s="1912" t="str">
        <f>IF(ISBLANK('Rent Roll'!E51),"",('Rent Roll'!E51))</f>
        <v/>
      </c>
      <c r="F51" s="1913" t="str">
        <f>IF(ISBLANK('Rent Roll'!F51),"",('Rent Roll'!F51))</f>
        <v/>
      </c>
      <c r="G51" s="1913" t="str">
        <f>IF(ISBLANK('Rent Roll'!G51),"",('Rent Roll'!G51))</f>
        <v/>
      </c>
      <c r="H51" s="1914">
        <f>IF(ISBLANK('Rent Roll'!I51),"",('Rent Roll'!I51))</f>
        <v>0</v>
      </c>
      <c r="I51" s="1915">
        <f>IF(ISBLANK('Rent Roll'!J51),"",('Rent Roll'!J51))</f>
        <v>0</v>
      </c>
      <c r="J51" s="1914">
        <f>IF(ISBLANK('Rent Roll'!K51),"",('Rent Roll'!K51))</f>
        <v>0</v>
      </c>
      <c r="K51" s="1916">
        <f>IF(ISBLANK('Rent Roll'!M51),"",('Rent Roll'!M51))</f>
        <v>0</v>
      </c>
      <c r="L51" s="1917" t="str">
        <f>IF(ISBLANK('Rent Roll'!N51),"",('Rent Roll'!N51))</f>
        <v/>
      </c>
      <c r="M51" s="1918">
        <f>IF(ISBLANK('Rent Roll'!R51),"",('Rent Roll'!R51))</f>
        <v>0</v>
      </c>
      <c r="N51" s="1919">
        <f>IF(ISBLANK('Rent Roll'!T51),"",('Rent Roll'!T51))</f>
        <v>0</v>
      </c>
      <c r="O51" s="1920">
        <f>IF(ISBLANK('Rent Roll'!U51),"",('Rent Roll'!U51))</f>
        <v>0</v>
      </c>
      <c r="P51" s="1921" t="str">
        <f>IF(ISBLANK('Rent Roll'!X51),"",('Rent Roll'!X51))</f>
        <v/>
      </c>
      <c r="Q51" s="1922">
        <f>IF(ISBLANK('Rent Roll'!Y51),"",('Rent Roll'!Y51))</f>
        <v>0</v>
      </c>
      <c r="R51" s="1923" t="str">
        <f>IF(ISBLANK('Rent Roll'!Z51),"",('Rent Roll'!Z51))</f>
        <v/>
      </c>
      <c r="S51" s="1923" t="str">
        <f>IF(ISBLANK('Rent Roll'!AA51),"",('Rent Roll'!AA51))</f>
        <v/>
      </c>
      <c r="T51" s="1923" t="str">
        <f>IF(ISBLANK('Rent Roll'!AB51),"",('Rent Roll'!AB51))</f>
        <v/>
      </c>
      <c r="U51" s="1954" t="str">
        <f>IF(ISBLANK('Rent Roll'!AC51),"",('Rent Roll'!AC51))</f>
        <v/>
      </c>
    </row>
    <row r="52" spans="1:21" s="1908" customFormat="1" ht="29.25" customHeight="1">
      <c r="A52" s="1909" t="str">
        <f>IF(ISBLANK('Rent Roll'!A52),"",('Rent Roll'!A52))</f>
        <v/>
      </c>
      <c r="B52" s="1910" t="str">
        <f>IF(ISBLANK('Rent Roll'!B52),"",('Rent Roll'!B52))</f>
        <v/>
      </c>
      <c r="C52" s="1911" t="str">
        <f>IF(ISBLANK('Rent Roll'!C52),"",('Rent Roll'!C52))</f>
        <v/>
      </c>
      <c r="D52" s="1912" t="str">
        <f>IF(ISBLANK('Rent Roll'!D52),"",('Rent Roll'!D52))</f>
        <v/>
      </c>
      <c r="E52" s="1912" t="str">
        <f>IF(ISBLANK('Rent Roll'!E52),"",('Rent Roll'!E52))</f>
        <v/>
      </c>
      <c r="F52" s="1913" t="str">
        <f>IF(ISBLANK('Rent Roll'!F52),"",('Rent Roll'!F52))</f>
        <v/>
      </c>
      <c r="G52" s="1913" t="str">
        <f>IF(ISBLANK('Rent Roll'!G52),"",('Rent Roll'!G52))</f>
        <v/>
      </c>
      <c r="H52" s="1914">
        <f>IF(ISBLANK('Rent Roll'!I52),"",('Rent Roll'!I52))</f>
        <v>0</v>
      </c>
      <c r="I52" s="1915">
        <f>IF(ISBLANK('Rent Roll'!J52),"",('Rent Roll'!J52))</f>
        <v>0</v>
      </c>
      <c r="J52" s="1914">
        <f>IF(ISBLANK('Rent Roll'!K52),"",('Rent Roll'!K52))</f>
        <v>0</v>
      </c>
      <c r="K52" s="1916">
        <f>IF(ISBLANK('Rent Roll'!M52),"",('Rent Roll'!M52))</f>
        <v>0</v>
      </c>
      <c r="L52" s="1917" t="str">
        <f>IF(ISBLANK('Rent Roll'!N52),"",('Rent Roll'!N52))</f>
        <v/>
      </c>
      <c r="M52" s="1918">
        <f>IF(ISBLANK('Rent Roll'!R52),"",('Rent Roll'!R52))</f>
        <v>0</v>
      </c>
      <c r="N52" s="1919">
        <f>IF(ISBLANK('Rent Roll'!T52),"",('Rent Roll'!T52))</f>
        <v>0</v>
      </c>
      <c r="O52" s="1920">
        <f>IF(ISBLANK('Rent Roll'!U52),"",('Rent Roll'!U52))</f>
        <v>0</v>
      </c>
      <c r="P52" s="1921" t="str">
        <f>IF(ISBLANK('Rent Roll'!X52),"",('Rent Roll'!X52))</f>
        <v/>
      </c>
      <c r="Q52" s="1922">
        <f>IF(ISBLANK('Rent Roll'!Y52),"",('Rent Roll'!Y52))</f>
        <v>0</v>
      </c>
      <c r="R52" s="1923" t="str">
        <f>IF(ISBLANK('Rent Roll'!Z52),"",('Rent Roll'!Z52))</f>
        <v/>
      </c>
      <c r="S52" s="1923" t="str">
        <f>IF(ISBLANK('Rent Roll'!AA52),"",('Rent Roll'!AA52))</f>
        <v/>
      </c>
      <c r="T52" s="1923" t="str">
        <f>IF(ISBLANK('Rent Roll'!AB52),"",('Rent Roll'!AB52))</f>
        <v/>
      </c>
      <c r="U52" s="1954" t="str">
        <f>IF(ISBLANK('Rent Roll'!AC52),"",('Rent Roll'!AC52))</f>
        <v/>
      </c>
    </row>
    <row r="53" spans="1:21" s="1908" customFormat="1" ht="29.25" customHeight="1">
      <c r="A53" s="1909" t="str">
        <f>IF(ISBLANK('Rent Roll'!A53),"",('Rent Roll'!A53))</f>
        <v/>
      </c>
      <c r="B53" s="1910" t="str">
        <f>IF(ISBLANK('Rent Roll'!B53),"",('Rent Roll'!B53))</f>
        <v/>
      </c>
      <c r="C53" s="1911" t="str">
        <f>IF(ISBLANK('Rent Roll'!C53),"",('Rent Roll'!C53))</f>
        <v/>
      </c>
      <c r="D53" s="1912" t="str">
        <f>IF(ISBLANK('Rent Roll'!D53),"",('Rent Roll'!D53))</f>
        <v/>
      </c>
      <c r="E53" s="1912" t="str">
        <f>IF(ISBLANK('Rent Roll'!E53),"",('Rent Roll'!E53))</f>
        <v/>
      </c>
      <c r="F53" s="1913" t="str">
        <f>IF(ISBLANK('Rent Roll'!F53),"",('Rent Roll'!F53))</f>
        <v/>
      </c>
      <c r="G53" s="1913" t="str">
        <f>IF(ISBLANK('Rent Roll'!G53),"",('Rent Roll'!G53))</f>
        <v/>
      </c>
      <c r="H53" s="1914">
        <f>IF(ISBLANK('Rent Roll'!I53),"",('Rent Roll'!I53))</f>
        <v>0</v>
      </c>
      <c r="I53" s="1915">
        <f>IF(ISBLANK('Rent Roll'!J53),"",('Rent Roll'!J53))</f>
        <v>0</v>
      </c>
      <c r="J53" s="1914">
        <f>IF(ISBLANK('Rent Roll'!K53),"",('Rent Roll'!K53))</f>
        <v>0</v>
      </c>
      <c r="K53" s="1916">
        <f>IF(ISBLANK('Rent Roll'!M53),"",('Rent Roll'!M53))</f>
        <v>0</v>
      </c>
      <c r="L53" s="1917" t="str">
        <f>IF(ISBLANK('Rent Roll'!N53),"",('Rent Roll'!N53))</f>
        <v/>
      </c>
      <c r="M53" s="1918">
        <f>IF(ISBLANK('Rent Roll'!R53),"",('Rent Roll'!R53))</f>
        <v>0</v>
      </c>
      <c r="N53" s="1919">
        <f>IF(ISBLANK('Rent Roll'!T53),"",('Rent Roll'!T53))</f>
        <v>0</v>
      </c>
      <c r="O53" s="1920">
        <f>IF(ISBLANK('Rent Roll'!U53),"",('Rent Roll'!U53))</f>
        <v>0</v>
      </c>
      <c r="P53" s="1921" t="str">
        <f>IF(ISBLANK('Rent Roll'!X53),"",('Rent Roll'!X53))</f>
        <v/>
      </c>
      <c r="Q53" s="1922">
        <f>IF(ISBLANK('Rent Roll'!Y53),"",('Rent Roll'!Y53))</f>
        <v>0</v>
      </c>
      <c r="R53" s="1923" t="str">
        <f>IF(ISBLANK('Rent Roll'!Z53),"",('Rent Roll'!Z53))</f>
        <v/>
      </c>
      <c r="S53" s="1923" t="str">
        <f>IF(ISBLANK('Rent Roll'!AA53),"",('Rent Roll'!AA53))</f>
        <v/>
      </c>
      <c r="T53" s="1923" t="str">
        <f>IF(ISBLANK('Rent Roll'!AB53),"",('Rent Roll'!AB53))</f>
        <v/>
      </c>
      <c r="U53" s="1954" t="str">
        <f>IF(ISBLANK('Rent Roll'!AC53),"",('Rent Roll'!AC53))</f>
        <v/>
      </c>
    </row>
    <row r="54" spans="1:21" s="1908" customFormat="1" ht="29.25" customHeight="1">
      <c r="A54" s="1909" t="str">
        <f>IF(ISBLANK('Rent Roll'!A54),"",('Rent Roll'!A54))</f>
        <v/>
      </c>
      <c r="B54" s="1910" t="str">
        <f>IF(ISBLANK('Rent Roll'!B54),"",('Rent Roll'!B54))</f>
        <v/>
      </c>
      <c r="C54" s="1911" t="str">
        <f>IF(ISBLANK('Rent Roll'!C54),"",('Rent Roll'!C54))</f>
        <v/>
      </c>
      <c r="D54" s="1912" t="str">
        <f>IF(ISBLANK('Rent Roll'!D54),"",('Rent Roll'!D54))</f>
        <v/>
      </c>
      <c r="E54" s="1912" t="str">
        <f>IF(ISBLANK('Rent Roll'!E54),"",('Rent Roll'!E54))</f>
        <v/>
      </c>
      <c r="F54" s="1913" t="str">
        <f>IF(ISBLANK('Rent Roll'!F54),"",('Rent Roll'!F54))</f>
        <v/>
      </c>
      <c r="G54" s="1913" t="str">
        <f>IF(ISBLANK('Rent Roll'!G54),"",('Rent Roll'!G54))</f>
        <v/>
      </c>
      <c r="H54" s="1914">
        <f>IF(ISBLANK('Rent Roll'!I54),"",('Rent Roll'!I54))</f>
        <v>0</v>
      </c>
      <c r="I54" s="1915">
        <f>IF(ISBLANK('Rent Roll'!J54),"",('Rent Roll'!J54))</f>
        <v>0</v>
      </c>
      <c r="J54" s="1914">
        <f>IF(ISBLANK('Rent Roll'!K54),"",('Rent Roll'!K54))</f>
        <v>0</v>
      </c>
      <c r="K54" s="1916">
        <f>IF(ISBLANK('Rent Roll'!M54),"",('Rent Roll'!M54))</f>
        <v>0</v>
      </c>
      <c r="L54" s="1917" t="str">
        <f>IF(ISBLANK('Rent Roll'!N54),"",('Rent Roll'!N54))</f>
        <v/>
      </c>
      <c r="M54" s="1918">
        <f>IF(ISBLANK('Rent Roll'!R54),"",('Rent Roll'!R54))</f>
        <v>0</v>
      </c>
      <c r="N54" s="1919">
        <f>IF(ISBLANK('Rent Roll'!T54),"",('Rent Roll'!T54))</f>
        <v>0</v>
      </c>
      <c r="O54" s="1920">
        <f>IF(ISBLANK('Rent Roll'!U54),"",('Rent Roll'!U54))</f>
        <v>0</v>
      </c>
      <c r="P54" s="1921" t="str">
        <f>IF(ISBLANK('Rent Roll'!X54),"",('Rent Roll'!X54))</f>
        <v/>
      </c>
      <c r="Q54" s="1922">
        <f>IF(ISBLANK('Rent Roll'!Y54),"",('Rent Roll'!Y54))</f>
        <v>0</v>
      </c>
      <c r="R54" s="1923" t="str">
        <f>IF(ISBLANK('Rent Roll'!Z54),"",('Rent Roll'!Z54))</f>
        <v/>
      </c>
      <c r="S54" s="1923" t="str">
        <f>IF(ISBLANK('Rent Roll'!AA54),"",('Rent Roll'!AA54))</f>
        <v/>
      </c>
      <c r="T54" s="1923" t="str">
        <f>IF(ISBLANK('Rent Roll'!AB54),"",('Rent Roll'!AB54))</f>
        <v/>
      </c>
      <c r="U54" s="1954" t="str">
        <f>IF(ISBLANK('Rent Roll'!AC54),"",('Rent Roll'!AC54))</f>
        <v/>
      </c>
    </row>
    <row r="55" spans="1:21" s="1908" customFormat="1" ht="29.25" customHeight="1">
      <c r="A55" s="1909" t="str">
        <f>IF(ISBLANK('Rent Roll'!A55),"",('Rent Roll'!A55))</f>
        <v/>
      </c>
      <c r="B55" s="1910" t="str">
        <f>IF(ISBLANK('Rent Roll'!B55),"",('Rent Roll'!B55))</f>
        <v/>
      </c>
      <c r="C55" s="1911" t="str">
        <f>IF(ISBLANK('Rent Roll'!C55),"",('Rent Roll'!C55))</f>
        <v/>
      </c>
      <c r="D55" s="1912" t="str">
        <f>IF(ISBLANK('Rent Roll'!D55),"",('Rent Roll'!D55))</f>
        <v/>
      </c>
      <c r="E55" s="1912" t="str">
        <f>IF(ISBLANK('Rent Roll'!E55),"",('Rent Roll'!E55))</f>
        <v/>
      </c>
      <c r="F55" s="1913" t="str">
        <f>IF(ISBLANK('Rent Roll'!F55),"",('Rent Roll'!F55))</f>
        <v/>
      </c>
      <c r="G55" s="1913" t="str">
        <f>IF(ISBLANK('Rent Roll'!G55),"",('Rent Roll'!G55))</f>
        <v/>
      </c>
      <c r="H55" s="1914">
        <f>IF(ISBLANK('Rent Roll'!I55),"",('Rent Roll'!I55))</f>
        <v>0</v>
      </c>
      <c r="I55" s="1915">
        <f>IF(ISBLANK('Rent Roll'!J55),"",('Rent Roll'!J55))</f>
        <v>0</v>
      </c>
      <c r="J55" s="1914">
        <f>IF(ISBLANK('Rent Roll'!K55),"",('Rent Roll'!K55))</f>
        <v>0</v>
      </c>
      <c r="K55" s="1916">
        <f>IF(ISBLANK('Rent Roll'!M55),"",('Rent Roll'!M55))</f>
        <v>0</v>
      </c>
      <c r="L55" s="1917" t="str">
        <f>IF(ISBLANK('Rent Roll'!N55),"",('Rent Roll'!N55))</f>
        <v/>
      </c>
      <c r="M55" s="1918">
        <f>IF(ISBLANK('Rent Roll'!R55),"",('Rent Roll'!R55))</f>
        <v>0</v>
      </c>
      <c r="N55" s="1919">
        <f>IF(ISBLANK('Rent Roll'!T55),"",('Rent Roll'!T55))</f>
        <v>0</v>
      </c>
      <c r="O55" s="1920">
        <f>IF(ISBLANK('Rent Roll'!U55),"",('Rent Roll'!U55))</f>
        <v>0</v>
      </c>
      <c r="P55" s="1921" t="str">
        <f>IF(ISBLANK('Rent Roll'!X55),"",('Rent Roll'!X55))</f>
        <v/>
      </c>
      <c r="Q55" s="1922">
        <f>IF(ISBLANK('Rent Roll'!Y55),"",('Rent Roll'!Y55))</f>
        <v>0</v>
      </c>
      <c r="R55" s="1923" t="str">
        <f>IF(ISBLANK('Rent Roll'!Z55),"",('Rent Roll'!Z55))</f>
        <v/>
      </c>
      <c r="S55" s="1923" t="str">
        <f>IF(ISBLANK('Rent Roll'!AA55),"",('Rent Roll'!AA55))</f>
        <v/>
      </c>
      <c r="T55" s="1923" t="str">
        <f>IF(ISBLANK('Rent Roll'!AB55),"",('Rent Roll'!AB55))</f>
        <v/>
      </c>
      <c r="U55" s="1954" t="str">
        <f>IF(ISBLANK('Rent Roll'!AC55),"",('Rent Roll'!AC55))</f>
        <v/>
      </c>
    </row>
    <row r="56" spans="1:21" s="1908" customFormat="1" ht="29.25" customHeight="1">
      <c r="A56" s="1909" t="str">
        <f>IF(ISBLANK('Rent Roll'!A56),"",('Rent Roll'!A56))</f>
        <v/>
      </c>
      <c r="B56" s="1910" t="str">
        <f>IF(ISBLANK('Rent Roll'!B56),"",('Rent Roll'!B56))</f>
        <v/>
      </c>
      <c r="C56" s="1911" t="str">
        <f>IF(ISBLANK('Rent Roll'!C56),"",('Rent Roll'!C56))</f>
        <v/>
      </c>
      <c r="D56" s="1912" t="str">
        <f>IF(ISBLANK('Rent Roll'!D56),"",('Rent Roll'!D56))</f>
        <v/>
      </c>
      <c r="E56" s="1912" t="str">
        <f>IF(ISBLANK('Rent Roll'!E56),"",('Rent Roll'!E56))</f>
        <v/>
      </c>
      <c r="F56" s="1913" t="str">
        <f>IF(ISBLANK('Rent Roll'!F56),"",('Rent Roll'!F56))</f>
        <v/>
      </c>
      <c r="G56" s="1913" t="str">
        <f>IF(ISBLANK('Rent Roll'!G56),"",('Rent Roll'!G56))</f>
        <v/>
      </c>
      <c r="H56" s="1914">
        <f>IF(ISBLANK('Rent Roll'!I56),"",('Rent Roll'!I56))</f>
        <v>0</v>
      </c>
      <c r="I56" s="1915">
        <f>IF(ISBLANK('Rent Roll'!J56),"",('Rent Roll'!J56))</f>
        <v>0</v>
      </c>
      <c r="J56" s="1914">
        <f>IF(ISBLANK('Rent Roll'!K56),"",('Rent Roll'!K56))</f>
        <v>0</v>
      </c>
      <c r="K56" s="1916">
        <f>IF(ISBLANK('Rent Roll'!M56),"",('Rent Roll'!M56))</f>
        <v>0</v>
      </c>
      <c r="L56" s="1917" t="str">
        <f>IF(ISBLANK('Rent Roll'!N56),"",('Rent Roll'!N56))</f>
        <v/>
      </c>
      <c r="M56" s="1918">
        <f>IF(ISBLANK('Rent Roll'!R56),"",('Rent Roll'!R56))</f>
        <v>0</v>
      </c>
      <c r="N56" s="1919">
        <f>IF(ISBLANK('Rent Roll'!T56),"",('Rent Roll'!T56))</f>
        <v>0</v>
      </c>
      <c r="O56" s="1920">
        <f>IF(ISBLANK('Rent Roll'!U56),"",('Rent Roll'!U56))</f>
        <v>0</v>
      </c>
      <c r="P56" s="1921" t="str">
        <f>IF(ISBLANK('Rent Roll'!X56),"",('Rent Roll'!X56))</f>
        <v/>
      </c>
      <c r="Q56" s="1922">
        <f>IF(ISBLANK('Rent Roll'!Y56),"",('Rent Roll'!Y56))</f>
        <v>0</v>
      </c>
      <c r="R56" s="1923" t="str">
        <f>IF(ISBLANK('Rent Roll'!Z56),"",('Rent Roll'!Z56))</f>
        <v/>
      </c>
      <c r="S56" s="1923" t="str">
        <f>IF(ISBLANK('Rent Roll'!AA56),"",('Rent Roll'!AA56))</f>
        <v/>
      </c>
      <c r="T56" s="1923" t="str">
        <f>IF(ISBLANK('Rent Roll'!AB56),"",('Rent Roll'!AB56))</f>
        <v/>
      </c>
      <c r="U56" s="1954" t="str">
        <f>IF(ISBLANK('Rent Roll'!AC56),"",('Rent Roll'!AC56))</f>
        <v/>
      </c>
    </row>
    <row r="57" spans="1:21" s="1908" customFormat="1" ht="29.25" customHeight="1">
      <c r="A57" s="1909" t="str">
        <f>IF(ISBLANK('Rent Roll'!A57),"",('Rent Roll'!A57))</f>
        <v/>
      </c>
      <c r="B57" s="1910" t="str">
        <f>IF(ISBLANK('Rent Roll'!B57),"",('Rent Roll'!B57))</f>
        <v/>
      </c>
      <c r="C57" s="1911" t="str">
        <f>IF(ISBLANK('Rent Roll'!C57),"",('Rent Roll'!C57))</f>
        <v/>
      </c>
      <c r="D57" s="1912" t="str">
        <f>IF(ISBLANK('Rent Roll'!D57),"",('Rent Roll'!D57))</f>
        <v/>
      </c>
      <c r="E57" s="1912" t="str">
        <f>IF(ISBLANK('Rent Roll'!E57),"",('Rent Roll'!E57))</f>
        <v/>
      </c>
      <c r="F57" s="1913" t="str">
        <f>IF(ISBLANK('Rent Roll'!F57),"",('Rent Roll'!F57))</f>
        <v/>
      </c>
      <c r="G57" s="1913" t="str">
        <f>IF(ISBLANK('Rent Roll'!G57),"",('Rent Roll'!G57))</f>
        <v/>
      </c>
      <c r="H57" s="1914">
        <f>IF(ISBLANK('Rent Roll'!I57),"",('Rent Roll'!I57))</f>
        <v>0</v>
      </c>
      <c r="I57" s="1915">
        <f>IF(ISBLANK('Rent Roll'!J57),"",('Rent Roll'!J57))</f>
        <v>0</v>
      </c>
      <c r="J57" s="1914">
        <f>IF(ISBLANK('Rent Roll'!K57),"",('Rent Roll'!K57))</f>
        <v>0</v>
      </c>
      <c r="K57" s="1916">
        <f>IF(ISBLANK('Rent Roll'!M57),"",('Rent Roll'!M57))</f>
        <v>0</v>
      </c>
      <c r="L57" s="1917" t="str">
        <f>IF(ISBLANK('Rent Roll'!N57),"",('Rent Roll'!N57))</f>
        <v/>
      </c>
      <c r="M57" s="1918">
        <f>IF(ISBLANK('Rent Roll'!R57),"",('Rent Roll'!R57))</f>
        <v>0</v>
      </c>
      <c r="N57" s="1919">
        <f>IF(ISBLANK('Rent Roll'!T57),"",('Rent Roll'!T57))</f>
        <v>0</v>
      </c>
      <c r="O57" s="1920">
        <f>IF(ISBLANK('Rent Roll'!U57),"",('Rent Roll'!U57))</f>
        <v>0</v>
      </c>
      <c r="P57" s="1921" t="str">
        <f>IF(ISBLANK('Rent Roll'!X57),"",('Rent Roll'!X57))</f>
        <v/>
      </c>
      <c r="Q57" s="1922">
        <f>IF(ISBLANK('Rent Roll'!Y57),"",('Rent Roll'!Y57))</f>
        <v>0</v>
      </c>
      <c r="R57" s="1923" t="str">
        <f>IF(ISBLANK('Rent Roll'!Z57),"",('Rent Roll'!Z57))</f>
        <v/>
      </c>
      <c r="S57" s="1923" t="str">
        <f>IF(ISBLANK('Rent Roll'!AA57),"",('Rent Roll'!AA57))</f>
        <v/>
      </c>
      <c r="T57" s="1923" t="str">
        <f>IF(ISBLANK('Rent Roll'!AB57),"",('Rent Roll'!AB57))</f>
        <v/>
      </c>
      <c r="U57" s="1954" t="str">
        <f>IF(ISBLANK('Rent Roll'!AC57),"",('Rent Roll'!AC57))</f>
        <v/>
      </c>
    </row>
    <row r="58" spans="1:21" s="1908" customFormat="1" ht="29.25" customHeight="1">
      <c r="A58" s="1909" t="str">
        <f>IF(ISBLANK('Rent Roll'!A58),"",('Rent Roll'!A58))</f>
        <v/>
      </c>
      <c r="B58" s="1910" t="str">
        <f>IF(ISBLANK('Rent Roll'!B58),"",('Rent Roll'!B58))</f>
        <v/>
      </c>
      <c r="C58" s="1911" t="str">
        <f>IF(ISBLANK('Rent Roll'!C58),"",('Rent Roll'!C58))</f>
        <v/>
      </c>
      <c r="D58" s="1912" t="str">
        <f>IF(ISBLANK('Rent Roll'!D58),"",('Rent Roll'!D58))</f>
        <v/>
      </c>
      <c r="E58" s="1912" t="str">
        <f>IF(ISBLANK('Rent Roll'!E58),"",('Rent Roll'!E58))</f>
        <v/>
      </c>
      <c r="F58" s="1913" t="str">
        <f>IF(ISBLANK('Rent Roll'!F58),"",('Rent Roll'!F58))</f>
        <v/>
      </c>
      <c r="G58" s="1913" t="str">
        <f>IF(ISBLANK('Rent Roll'!G58),"",('Rent Roll'!G58))</f>
        <v/>
      </c>
      <c r="H58" s="1914">
        <f>IF(ISBLANK('Rent Roll'!I58),"",('Rent Roll'!I58))</f>
        <v>0</v>
      </c>
      <c r="I58" s="1915">
        <f>IF(ISBLANK('Rent Roll'!J58),"",('Rent Roll'!J58))</f>
        <v>0</v>
      </c>
      <c r="J58" s="1914">
        <f>IF(ISBLANK('Rent Roll'!K58),"",('Rent Roll'!K58))</f>
        <v>0</v>
      </c>
      <c r="K58" s="1916">
        <f>IF(ISBLANK('Rent Roll'!M58),"",('Rent Roll'!M58))</f>
        <v>0</v>
      </c>
      <c r="L58" s="1917" t="str">
        <f>IF(ISBLANK('Rent Roll'!N58),"",('Rent Roll'!N58))</f>
        <v/>
      </c>
      <c r="M58" s="1918">
        <f>IF(ISBLANK('Rent Roll'!R58),"",('Rent Roll'!R58))</f>
        <v>0</v>
      </c>
      <c r="N58" s="1919">
        <f>IF(ISBLANK('Rent Roll'!T58),"",('Rent Roll'!T58))</f>
        <v>0</v>
      </c>
      <c r="O58" s="1920">
        <f>IF(ISBLANK('Rent Roll'!U58),"",('Rent Roll'!U58))</f>
        <v>0</v>
      </c>
      <c r="P58" s="1921" t="str">
        <f>IF(ISBLANK('Rent Roll'!X58),"",('Rent Roll'!X58))</f>
        <v/>
      </c>
      <c r="Q58" s="1922">
        <f>IF(ISBLANK('Rent Roll'!Y58),"",('Rent Roll'!Y58))</f>
        <v>0</v>
      </c>
      <c r="R58" s="1923" t="str">
        <f>IF(ISBLANK('Rent Roll'!Z58),"",('Rent Roll'!Z58))</f>
        <v/>
      </c>
      <c r="S58" s="1923" t="str">
        <f>IF(ISBLANK('Rent Roll'!AA58),"",('Rent Roll'!AA58))</f>
        <v/>
      </c>
      <c r="T58" s="1923" t="str">
        <f>IF(ISBLANK('Rent Roll'!AB58),"",('Rent Roll'!AB58))</f>
        <v/>
      </c>
      <c r="U58" s="1954" t="str">
        <f>IF(ISBLANK('Rent Roll'!AC58),"",('Rent Roll'!AC58))</f>
        <v/>
      </c>
    </row>
    <row r="59" spans="1:21" s="1908" customFormat="1" ht="29.25" customHeight="1">
      <c r="A59" s="1909" t="str">
        <f>IF(ISBLANK('Rent Roll'!A59),"",('Rent Roll'!A59))</f>
        <v/>
      </c>
      <c r="B59" s="1910" t="str">
        <f>IF(ISBLANK('Rent Roll'!B59),"",('Rent Roll'!B59))</f>
        <v/>
      </c>
      <c r="C59" s="1911" t="str">
        <f>IF(ISBLANK('Rent Roll'!C59),"",('Rent Roll'!C59))</f>
        <v/>
      </c>
      <c r="D59" s="1912" t="str">
        <f>IF(ISBLANK('Rent Roll'!D59),"",('Rent Roll'!D59))</f>
        <v/>
      </c>
      <c r="E59" s="1912" t="str">
        <f>IF(ISBLANK('Rent Roll'!E59),"",('Rent Roll'!E59))</f>
        <v/>
      </c>
      <c r="F59" s="1913" t="str">
        <f>IF(ISBLANK('Rent Roll'!F59),"",('Rent Roll'!F59))</f>
        <v/>
      </c>
      <c r="G59" s="1913" t="str">
        <f>IF(ISBLANK('Rent Roll'!G59),"",('Rent Roll'!G59))</f>
        <v/>
      </c>
      <c r="H59" s="1914">
        <f>IF(ISBLANK('Rent Roll'!I59),"",('Rent Roll'!I59))</f>
        <v>0</v>
      </c>
      <c r="I59" s="1915">
        <f>IF(ISBLANK('Rent Roll'!J59),"",('Rent Roll'!J59))</f>
        <v>0</v>
      </c>
      <c r="J59" s="1914">
        <f>IF(ISBLANK('Rent Roll'!K59),"",('Rent Roll'!K59))</f>
        <v>0</v>
      </c>
      <c r="K59" s="1916">
        <f>IF(ISBLANK('Rent Roll'!M59),"",('Rent Roll'!M59))</f>
        <v>0</v>
      </c>
      <c r="L59" s="1917" t="str">
        <f>IF(ISBLANK('Rent Roll'!N59),"",('Rent Roll'!N59))</f>
        <v/>
      </c>
      <c r="M59" s="1918">
        <f>IF(ISBLANK('Rent Roll'!R59),"",('Rent Roll'!R59))</f>
        <v>0</v>
      </c>
      <c r="N59" s="1919">
        <f>IF(ISBLANK('Rent Roll'!T59),"",('Rent Roll'!T59))</f>
        <v>0</v>
      </c>
      <c r="O59" s="1920">
        <f>IF(ISBLANK('Rent Roll'!U59),"",('Rent Roll'!U59))</f>
        <v>0</v>
      </c>
      <c r="P59" s="1921" t="str">
        <f>IF(ISBLANK('Rent Roll'!X59),"",('Rent Roll'!X59))</f>
        <v/>
      </c>
      <c r="Q59" s="1922">
        <f>IF(ISBLANK('Rent Roll'!Y59),"",('Rent Roll'!Y59))</f>
        <v>0</v>
      </c>
      <c r="R59" s="1923" t="str">
        <f>IF(ISBLANK('Rent Roll'!Z59),"",('Rent Roll'!Z59))</f>
        <v/>
      </c>
      <c r="S59" s="1923" t="str">
        <f>IF(ISBLANK('Rent Roll'!AA59),"",('Rent Roll'!AA59))</f>
        <v/>
      </c>
      <c r="T59" s="1923" t="str">
        <f>IF(ISBLANK('Rent Roll'!AB59),"",('Rent Roll'!AB59))</f>
        <v/>
      </c>
      <c r="U59" s="1954" t="str">
        <f>IF(ISBLANK('Rent Roll'!AC59),"",('Rent Roll'!AC59))</f>
        <v/>
      </c>
    </row>
    <row r="60" spans="1:21" s="1908" customFormat="1" ht="29.25" customHeight="1">
      <c r="A60" s="1909" t="str">
        <f>IF(ISBLANK('Rent Roll'!A60),"",('Rent Roll'!A60))</f>
        <v/>
      </c>
      <c r="B60" s="1910" t="str">
        <f>IF(ISBLANK('Rent Roll'!B60),"",('Rent Roll'!B60))</f>
        <v/>
      </c>
      <c r="C60" s="1911" t="str">
        <f>IF(ISBLANK('Rent Roll'!C60),"",('Rent Roll'!C60))</f>
        <v/>
      </c>
      <c r="D60" s="1912" t="str">
        <f>IF(ISBLANK('Rent Roll'!D60),"",('Rent Roll'!D60))</f>
        <v/>
      </c>
      <c r="E60" s="1912" t="str">
        <f>IF(ISBLANK('Rent Roll'!E60),"",('Rent Roll'!E60))</f>
        <v/>
      </c>
      <c r="F60" s="1913" t="str">
        <f>IF(ISBLANK('Rent Roll'!F60),"",('Rent Roll'!F60))</f>
        <v/>
      </c>
      <c r="G60" s="1913" t="str">
        <f>IF(ISBLANK('Rent Roll'!G60),"",('Rent Roll'!G60))</f>
        <v/>
      </c>
      <c r="H60" s="1914">
        <f>IF(ISBLANK('Rent Roll'!I60),"",('Rent Roll'!I60))</f>
        <v>0</v>
      </c>
      <c r="I60" s="1915">
        <f>IF(ISBLANK('Rent Roll'!J60),"",('Rent Roll'!J60))</f>
        <v>0</v>
      </c>
      <c r="J60" s="1914">
        <f>IF(ISBLANK('Rent Roll'!K60),"",('Rent Roll'!K60))</f>
        <v>0</v>
      </c>
      <c r="K60" s="1916">
        <f>IF(ISBLANK('Rent Roll'!M60),"",('Rent Roll'!M60))</f>
        <v>0</v>
      </c>
      <c r="L60" s="1917" t="str">
        <f>IF(ISBLANK('Rent Roll'!N60),"",('Rent Roll'!N60))</f>
        <v/>
      </c>
      <c r="M60" s="1918">
        <f>IF(ISBLANK('Rent Roll'!R60),"",('Rent Roll'!R60))</f>
        <v>0</v>
      </c>
      <c r="N60" s="1919">
        <f>IF(ISBLANK('Rent Roll'!T60),"",('Rent Roll'!T60))</f>
        <v>0</v>
      </c>
      <c r="O60" s="1920">
        <f>IF(ISBLANK('Rent Roll'!U60),"",('Rent Roll'!U60))</f>
        <v>0</v>
      </c>
      <c r="P60" s="1921" t="str">
        <f>IF(ISBLANK('Rent Roll'!X60),"",('Rent Roll'!X60))</f>
        <v/>
      </c>
      <c r="Q60" s="1922">
        <f>IF(ISBLANK('Rent Roll'!Y60),"",('Rent Roll'!Y60))</f>
        <v>0</v>
      </c>
      <c r="R60" s="1923" t="str">
        <f>IF(ISBLANK('Rent Roll'!Z60),"",('Rent Roll'!Z60))</f>
        <v/>
      </c>
      <c r="S60" s="1923" t="str">
        <f>IF(ISBLANK('Rent Roll'!AA60),"",('Rent Roll'!AA60))</f>
        <v/>
      </c>
      <c r="T60" s="1923" t="str">
        <f>IF(ISBLANK('Rent Roll'!AB60),"",('Rent Roll'!AB60))</f>
        <v/>
      </c>
      <c r="U60" s="1954" t="str">
        <f>IF(ISBLANK('Rent Roll'!AC60),"",('Rent Roll'!AC60))</f>
        <v/>
      </c>
    </row>
    <row r="61" spans="1:21" s="1908" customFormat="1" ht="29.25" customHeight="1">
      <c r="A61" s="1909" t="str">
        <f>IF(ISBLANK('Rent Roll'!A61),"",('Rent Roll'!A61))</f>
        <v/>
      </c>
      <c r="B61" s="1910" t="str">
        <f>IF(ISBLANK('Rent Roll'!B61),"",('Rent Roll'!B61))</f>
        <v/>
      </c>
      <c r="C61" s="1911" t="str">
        <f>IF(ISBLANK('Rent Roll'!C61),"",('Rent Roll'!C61))</f>
        <v/>
      </c>
      <c r="D61" s="1912" t="str">
        <f>IF(ISBLANK('Rent Roll'!D61),"",('Rent Roll'!D61))</f>
        <v/>
      </c>
      <c r="E61" s="1912" t="str">
        <f>IF(ISBLANK('Rent Roll'!E61),"",('Rent Roll'!E61))</f>
        <v/>
      </c>
      <c r="F61" s="1913" t="str">
        <f>IF(ISBLANK('Rent Roll'!F61),"",('Rent Roll'!F61))</f>
        <v/>
      </c>
      <c r="G61" s="1913" t="str">
        <f>IF(ISBLANK('Rent Roll'!G61),"",('Rent Roll'!G61))</f>
        <v/>
      </c>
      <c r="H61" s="1914">
        <f>IF(ISBLANK('Rent Roll'!I61),"",('Rent Roll'!I61))</f>
        <v>0</v>
      </c>
      <c r="I61" s="1915">
        <f>IF(ISBLANK('Rent Roll'!J61),"",('Rent Roll'!J61))</f>
        <v>0</v>
      </c>
      <c r="J61" s="1914">
        <f>IF(ISBLANK('Rent Roll'!K61),"",('Rent Roll'!K61))</f>
        <v>0</v>
      </c>
      <c r="K61" s="1916">
        <f>IF(ISBLANK('Rent Roll'!M61),"",('Rent Roll'!M61))</f>
        <v>0</v>
      </c>
      <c r="L61" s="1917" t="str">
        <f>IF(ISBLANK('Rent Roll'!N61),"",('Rent Roll'!N61))</f>
        <v/>
      </c>
      <c r="M61" s="1918">
        <f>IF(ISBLANK('Rent Roll'!R61),"",('Rent Roll'!R61))</f>
        <v>0</v>
      </c>
      <c r="N61" s="1919">
        <f>IF(ISBLANK('Rent Roll'!T61),"",('Rent Roll'!T61))</f>
        <v>0</v>
      </c>
      <c r="O61" s="1920">
        <f>IF(ISBLANK('Rent Roll'!U61),"",('Rent Roll'!U61))</f>
        <v>0</v>
      </c>
      <c r="P61" s="1921" t="str">
        <f>IF(ISBLANK('Rent Roll'!X61),"",('Rent Roll'!X61))</f>
        <v/>
      </c>
      <c r="Q61" s="1922">
        <f>IF(ISBLANK('Rent Roll'!Y61),"",('Rent Roll'!Y61))</f>
        <v>0</v>
      </c>
      <c r="R61" s="1923" t="str">
        <f>IF(ISBLANK('Rent Roll'!Z61),"",('Rent Roll'!Z61))</f>
        <v/>
      </c>
      <c r="S61" s="1923" t="str">
        <f>IF(ISBLANK('Rent Roll'!AA61),"",('Rent Roll'!AA61))</f>
        <v/>
      </c>
      <c r="T61" s="1923" t="str">
        <f>IF(ISBLANK('Rent Roll'!AB61),"",('Rent Roll'!AB61))</f>
        <v/>
      </c>
      <c r="U61" s="1954" t="str">
        <f>IF(ISBLANK('Rent Roll'!AC61),"",('Rent Roll'!AC61))</f>
        <v/>
      </c>
    </row>
    <row r="62" spans="1:21" s="1908" customFormat="1" ht="29.25" customHeight="1">
      <c r="A62" s="1909" t="str">
        <f>IF(ISBLANK('Rent Roll'!A62),"",('Rent Roll'!A62))</f>
        <v/>
      </c>
      <c r="B62" s="1910" t="str">
        <f>IF(ISBLANK('Rent Roll'!B62),"",('Rent Roll'!B62))</f>
        <v/>
      </c>
      <c r="C62" s="1911" t="str">
        <f>IF(ISBLANK('Rent Roll'!C62),"",('Rent Roll'!C62))</f>
        <v/>
      </c>
      <c r="D62" s="1912" t="str">
        <f>IF(ISBLANK('Rent Roll'!D62),"",('Rent Roll'!D62))</f>
        <v/>
      </c>
      <c r="E62" s="1912" t="str">
        <f>IF(ISBLANK('Rent Roll'!E62),"",('Rent Roll'!E62))</f>
        <v/>
      </c>
      <c r="F62" s="1913" t="str">
        <f>IF(ISBLANK('Rent Roll'!F62),"",('Rent Roll'!F62))</f>
        <v/>
      </c>
      <c r="G62" s="1913" t="str">
        <f>IF(ISBLANK('Rent Roll'!G62),"",('Rent Roll'!G62))</f>
        <v/>
      </c>
      <c r="H62" s="1914">
        <f>IF(ISBLANK('Rent Roll'!I62),"",('Rent Roll'!I62))</f>
        <v>0</v>
      </c>
      <c r="I62" s="1915">
        <f>IF(ISBLANK('Rent Roll'!J62),"",('Rent Roll'!J62))</f>
        <v>0</v>
      </c>
      <c r="J62" s="1914">
        <f>IF(ISBLANK('Rent Roll'!K62),"",('Rent Roll'!K62))</f>
        <v>0</v>
      </c>
      <c r="K62" s="1916">
        <f>IF(ISBLANK('Rent Roll'!M62),"",('Rent Roll'!M62))</f>
        <v>0</v>
      </c>
      <c r="L62" s="1917" t="str">
        <f>IF(ISBLANK('Rent Roll'!N62),"",('Rent Roll'!N62))</f>
        <v/>
      </c>
      <c r="M62" s="1918">
        <f>IF(ISBLANK('Rent Roll'!R62),"",('Rent Roll'!R62))</f>
        <v>0</v>
      </c>
      <c r="N62" s="1919">
        <f>IF(ISBLANK('Rent Roll'!T62),"",('Rent Roll'!T62))</f>
        <v>0</v>
      </c>
      <c r="O62" s="1920">
        <f>IF(ISBLANK('Rent Roll'!U62),"",('Rent Roll'!U62))</f>
        <v>0</v>
      </c>
      <c r="P62" s="1921" t="str">
        <f>IF(ISBLANK('Rent Roll'!X62),"",('Rent Roll'!X62))</f>
        <v/>
      </c>
      <c r="Q62" s="1922">
        <f>IF(ISBLANK('Rent Roll'!Y62),"",('Rent Roll'!Y62))</f>
        <v>0</v>
      </c>
      <c r="R62" s="1923" t="str">
        <f>IF(ISBLANK('Rent Roll'!Z62),"",('Rent Roll'!Z62))</f>
        <v/>
      </c>
      <c r="S62" s="1923" t="str">
        <f>IF(ISBLANK('Rent Roll'!AA62),"",('Rent Roll'!AA62))</f>
        <v/>
      </c>
      <c r="T62" s="1923" t="str">
        <f>IF(ISBLANK('Rent Roll'!AB62),"",('Rent Roll'!AB62))</f>
        <v/>
      </c>
      <c r="U62" s="1954" t="str">
        <f>IF(ISBLANK('Rent Roll'!AC62),"",('Rent Roll'!AC62))</f>
        <v/>
      </c>
    </row>
    <row r="63" spans="1:21" s="1908" customFormat="1" ht="29.25" customHeight="1">
      <c r="A63" s="1909" t="str">
        <f>IF(ISBLANK('Rent Roll'!A63),"",('Rent Roll'!A63))</f>
        <v/>
      </c>
      <c r="B63" s="1910" t="str">
        <f>IF(ISBLANK('Rent Roll'!B63),"",('Rent Roll'!B63))</f>
        <v/>
      </c>
      <c r="C63" s="1911" t="str">
        <f>IF(ISBLANK('Rent Roll'!C63),"",('Rent Roll'!C63))</f>
        <v/>
      </c>
      <c r="D63" s="1912" t="str">
        <f>IF(ISBLANK('Rent Roll'!D63),"",('Rent Roll'!D63))</f>
        <v/>
      </c>
      <c r="E63" s="1912" t="str">
        <f>IF(ISBLANK('Rent Roll'!E63),"",('Rent Roll'!E63))</f>
        <v/>
      </c>
      <c r="F63" s="1913" t="str">
        <f>IF(ISBLANK('Rent Roll'!F63),"",('Rent Roll'!F63))</f>
        <v/>
      </c>
      <c r="G63" s="1913" t="str">
        <f>IF(ISBLANK('Rent Roll'!G63),"",('Rent Roll'!G63))</f>
        <v/>
      </c>
      <c r="H63" s="1914">
        <f>IF(ISBLANK('Rent Roll'!I63),"",('Rent Roll'!I63))</f>
        <v>0</v>
      </c>
      <c r="I63" s="1915">
        <f>IF(ISBLANK('Rent Roll'!J63),"",('Rent Roll'!J63))</f>
        <v>0</v>
      </c>
      <c r="J63" s="1914">
        <f>IF(ISBLANK('Rent Roll'!K63),"",('Rent Roll'!K63))</f>
        <v>0</v>
      </c>
      <c r="K63" s="1916">
        <f>IF(ISBLANK('Rent Roll'!M63),"",('Rent Roll'!M63))</f>
        <v>0</v>
      </c>
      <c r="L63" s="1917" t="str">
        <f>IF(ISBLANK('Rent Roll'!N63),"",('Rent Roll'!N63))</f>
        <v/>
      </c>
      <c r="M63" s="1918">
        <f>IF(ISBLANK('Rent Roll'!R63),"",('Rent Roll'!R63))</f>
        <v>0</v>
      </c>
      <c r="N63" s="1919">
        <f>IF(ISBLANK('Rent Roll'!T63),"",('Rent Roll'!T63))</f>
        <v>0</v>
      </c>
      <c r="O63" s="1920">
        <f>IF(ISBLANK('Rent Roll'!U63),"",('Rent Roll'!U63))</f>
        <v>0</v>
      </c>
      <c r="P63" s="1921" t="str">
        <f>IF(ISBLANK('Rent Roll'!X63),"",('Rent Roll'!X63))</f>
        <v/>
      </c>
      <c r="Q63" s="1922">
        <f>IF(ISBLANK('Rent Roll'!Y63),"",('Rent Roll'!Y63))</f>
        <v>0</v>
      </c>
      <c r="R63" s="1923" t="str">
        <f>IF(ISBLANK('Rent Roll'!Z63),"",('Rent Roll'!Z63))</f>
        <v/>
      </c>
      <c r="S63" s="1923" t="str">
        <f>IF(ISBLANK('Rent Roll'!AA63),"",('Rent Roll'!AA63))</f>
        <v/>
      </c>
      <c r="T63" s="1923" t="str">
        <f>IF(ISBLANK('Rent Roll'!AB63),"",('Rent Roll'!AB63))</f>
        <v/>
      </c>
      <c r="U63" s="1954" t="str">
        <f>IF(ISBLANK('Rent Roll'!AC63),"",('Rent Roll'!AC63))</f>
        <v/>
      </c>
    </row>
    <row r="64" spans="1:21" s="1908" customFormat="1" ht="29.25" customHeight="1">
      <c r="A64" s="1909" t="str">
        <f>IF(ISBLANK('Rent Roll'!A64),"",('Rent Roll'!A64))</f>
        <v/>
      </c>
      <c r="B64" s="1910" t="str">
        <f>IF(ISBLANK('Rent Roll'!B64),"",('Rent Roll'!B64))</f>
        <v/>
      </c>
      <c r="C64" s="1911" t="str">
        <f>IF(ISBLANK('Rent Roll'!C64),"",('Rent Roll'!C64))</f>
        <v/>
      </c>
      <c r="D64" s="1912" t="str">
        <f>IF(ISBLANK('Rent Roll'!D64),"",('Rent Roll'!D64))</f>
        <v/>
      </c>
      <c r="E64" s="1912" t="str">
        <f>IF(ISBLANK('Rent Roll'!E64),"",('Rent Roll'!E64))</f>
        <v/>
      </c>
      <c r="F64" s="1913" t="str">
        <f>IF(ISBLANK('Rent Roll'!F64),"",('Rent Roll'!F64))</f>
        <v/>
      </c>
      <c r="G64" s="1913" t="str">
        <f>IF(ISBLANK('Rent Roll'!G64),"",('Rent Roll'!G64))</f>
        <v/>
      </c>
      <c r="H64" s="1914">
        <f>IF(ISBLANK('Rent Roll'!I64),"",('Rent Roll'!I64))</f>
        <v>0</v>
      </c>
      <c r="I64" s="1915">
        <f>IF(ISBLANK('Rent Roll'!J64),"",('Rent Roll'!J64))</f>
        <v>0</v>
      </c>
      <c r="J64" s="1914">
        <f>IF(ISBLANK('Rent Roll'!K64),"",('Rent Roll'!K64))</f>
        <v>0</v>
      </c>
      <c r="K64" s="1916">
        <f>IF(ISBLANK('Rent Roll'!M64),"",('Rent Roll'!M64))</f>
        <v>0</v>
      </c>
      <c r="L64" s="1917" t="str">
        <f>IF(ISBLANK('Rent Roll'!N64),"",('Rent Roll'!N64))</f>
        <v/>
      </c>
      <c r="M64" s="1918">
        <f>IF(ISBLANK('Rent Roll'!R64),"",('Rent Roll'!R64))</f>
        <v>0</v>
      </c>
      <c r="N64" s="1919">
        <f>IF(ISBLANK('Rent Roll'!T64),"",('Rent Roll'!T64))</f>
        <v>0</v>
      </c>
      <c r="O64" s="1920">
        <f>IF(ISBLANK('Rent Roll'!U64),"",('Rent Roll'!U64))</f>
        <v>0</v>
      </c>
      <c r="P64" s="1921" t="str">
        <f>IF(ISBLANK('Rent Roll'!X64),"",('Rent Roll'!X64))</f>
        <v/>
      </c>
      <c r="Q64" s="1922">
        <f>IF(ISBLANK('Rent Roll'!Y64),"",('Rent Roll'!Y64))</f>
        <v>0</v>
      </c>
      <c r="R64" s="1923" t="str">
        <f>IF(ISBLANK('Rent Roll'!Z64),"",('Rent Roll'!Z64))</f>
        <v/>
      </c>
      <c r="S64" s="1923" t="str">
        <f>IF(ISBLANK('Rent Roll'!AA64),"",('Rent Roll'!AA64))</f>
        <v/>
      </c>
      <c r="T64" s="1923" t="str">
        <f>IF(ISBLANK('Rent Roll'!AB64),"",('Rent Roll'!AB64))</f>
        <v/>
      </c>
      <c r="U64" s="1954" t="str">
        <f>IF(ISBLANK('Rent Roll'!AC64),"",('Rent Roll'!AC64))</f>
        <v/>
      </c>
    </row>
    <row r="65" spans="1:21" s="1908" customFormat="1" ht="29.25" customHeight="1">
      <c r="A65" s="1909" t="str">
        <f>IF(ISBLANK('Rent Roll'!A65),"",('Rent Roll'!A65))</f>
        <v/>
      </c>
      <c r="B65" s="1910" t="str">
        <f>IF(ISBLANK('Rent Roll'!B65),"",('Rent Roll'!B65))</f>
        <v/>
      </c>
      <c r="C65" s="1911" t="str">
        <f>IF(ISBLANK('Rent Roll'!C65),"",('Rent Roll'!C65))</f>
        <v/>
      </c>
      <c r="D65" s="1912" t="str">
        <f>IF(ISBLANK('Rent Roll'!D65),"",('Rent Roll'!D65))</f>
        <v/>
      </c>
      <c r="E65" s="1912" t="str">
        <f>IF(ISBLANK('Rent Roll'!E65),"",('Rent Roll'!E65))</f>
        <v/>
      </c>
      <c r="F65" s="1913" t="str">
        <f>IF(ISBLANK('Rent Roll'!F65),"",('Rent Roll'!F65))</f>
        <v/>
      </c>
      <c r="G65" s="1913" t="str">
        <f>IF(ISBLANK('Rent Roll'!G65),"",('Rent Roll'!G65))</f>
        <v/>
      </c>
      <c r="H65" s="1914">
        <f>IF(ISBLANK('Rent Roll'!I65),"",('Rent Roll'!I65))</f>
        <v>0</v>
      </c>
      <c r="I65" s="1915">
        <f>IF(ISBLANK('Rent Roll'!J65),"",('Rent Roll'!J65))</f>
        <v>0</v>
      </c>
      <c r="J65" s="1914">
        <f>IF(ISBLANK('Rent Roll'!K65),"",('Rent Roll'!K65))</f>
        <v>0</v>
      </c>
      <c r="K65" s="1916">
        <f>IF(ISBLANK('Rent Roll'!M65),"",('Rent Roll'!M65))</f>
        <v>0</v>
      </c>
      <c r="L65" s="1917" t="str">
        <f>IF(ISBLANK('Rent Roll'!N65),"",('Rent Roll'!N65))</f>
        <v/>
      </c>
      <c r="M65" s="1918">
        <f>IF(ISBLANK('Rent Roll'!R65),"",('Rent Roll'!R65))</f>
        <v>0</v>
      </c>
      <c r="N65" s="1919">
        <f>IF(ISBLANK('Rent Roll'!T65),"",('Rent Roll'!T65))</f>
        <v>0</v>
      </c>
      <c r="O65" s="1920">
        <f>IF(ISBLANK('Rent Roll'!U65),"",('Rent Roll'!U65))</f>
        <v>0</v>
      </c>
      <c r="P65" s="1921" t="str">
        <f>IF(ISBLANK('Rent Roll'!X65),"",('Rent Roll'!X65))</f>
        <v/>
      </c>
      <c r="Q65" s="1922">
        <f>IF(ISBLANK('Rent Roll'!Y65),"",('Rent Roll'!Y65))</f>
        <v>0</v>
      </c>
      <c r="R65" s="1923" t="str">
        <f>IF(ISBLANK('Rent Roll'!Z65),"",('Rent Roll'!Z65))</f>
        <v/>
      </c>
      <c r="S65" s="1923" t="str">
        <f>IF(ISBLANK('Rent Roll'!AA65),"",('Rent Roll'!AA65))</f>
        <v/>
      </c>
      <c r="T65" s="1923" t="str">
        <f>IF(ISBLANK('Rent Roll'!AB65),"",('Rent Roll'!AB65))</f>
        <v/>
      </c>
      <c r="U65" s="1954" t="str">
        <f>IF(ISBLANK('Rent Roll'!AC65),"",('Rent Roll'!AC65))</f>
        <v/>
      </c>
    </row>
    <row r="66" spans="1:21" s="1908" customFormat="1" ht="29.25" customHeight="1">
      <c r="A66" s="1909" t="str">
        <f>IF(ISBLANK('Rent Roll'!A66),"",('Rent Roll'!A66))</f>
        <v/>
      </c>
      <c r="B66" s="1910" t="str">
        <f>IF(ISBLANK('Rent Roll'!B66),"",('Rent Roll'!B66))</f>
        <v/>
      </c>
      <c r="C66" s="1911" t="str">
        <f>IF(ISBLANK('Rent Roll'!C66),"",('Rent Roll'!C66))</f>
        <v/>
      </c>
      <c r="D66" s="1912" t="str">
        <f>IF(ISBLANK('Rent Roll'!D66),"",('Rent Roll'!D66))</f>
        <v/>
      </c>
      <c r="E66" s="1912" t="str">
        <f>IF(ISBLANK('Rent Roll'!E66),"",('Rent Roll'!E66))</f>
        <v/>
      </c>
      <c r="F66" s="1913" t="str">
        <f>IF(ISBLANK('Rent Roll'!F66),"",('Rent Roll'!F66))</f>
        <v/>
      </c>
      <c r="G66" s="1913" t="str">
        <f>IF(ISBLANK('Rent Roll'!G66),"",('Rent Roll'!G66))</f>
        <v/>
      </c>
      <c r="H66" s="1914">
        <f>IF(ISBLANK('Rent Roll'!I66),"",('Rent Roll'!I66))</f>
        <v>0</v>
      </c>
      <c r="I66" s="1915">
        <f>IF(ISBLANK('Rent Roll'!J66),"",('Rent Roll'!J66))</f>
        <v>0</v>
      </c>
      <c r="J66" s="1914">
        <f>IF(ISBLANK('Rent Roll'!K66),"",('Rent Roll'!K66))</f>
        <v>0</v>
      </c>
      <c r="K66" s="1916">
        <f>IF(ISBLANK('Rent Roll'!M66),"",('Rent Roll'!M66))</f>
        <v>0</v>
      </c>
      <c r="L66" s="1917" t="str">
        <f>IF(ISBLANK('Rent Roll'!N66),"",('Rent Roll'!N66))</f>
        <v/>
      </c>
      <c r="M66" s="1918">
        <f>IF(ISBLANK('Rent Roll'!R66),"",('Rent Roll'!R66))</f>
        <v>0</v>
      </c>
      <c r="N66" s="1919">
        <f>IF(ISBLANK('Rent Roll'!T66),"",('Rent Roll'!T66))</f>
        <v>0</v>
      </c>
      <c r="O66" s="1920">
        <f>IF(ISBLANK('Rent Roll'!U66),"",('Rent Roll'!U66))</f>
        <v>0</v>
      </c>
      <c r="P66" s="1921" t="str">
        <f>IF(ISBLANK('Rent Roll'!X66),"",('Rent Roll'!X66))</f>
        <v/>
      </c>
      <c r="Q66" s="1922">
        <f>IF(ISBLANK('Rent Roll'!Y66),"",('Rent Roll'!Y66))</f>
        <v>0</v>
      </c>
      <c r="R66" s="1923" t="str">
        <f>IF(ISBLANK('Rent Roll'!Z66),"",('Rent Roll'!Z66))</f>
        <v/>
      </c>
      <c r="S66" s="1923" t="str">
        <f>IF(ISBLANK('Rent Roll'!AA66),"",('Rent Roll'!AA66))</f>
        <v/>
      </c>
      <c r="T66" s="1923" t="str">
        <f>IF(ISBLANK('Rent Roll'!AB66),"",('Rent Roll'!AB66))</f>
        <v/>
      </c>
      <c r="U66" s="1954" t="str">
        <f>IF(ISBLANK('Rent Roll'!AC66),"",('Rent Roll'!AC66))</f>
        <v/>
      </c>
    </row>
    <row r="67" spans="1:21" s="1908" customFormat="1" ht="29.25" customHeight="1">
      <c r="A67" s="1909" t="str">
        <f>IF(ISBLANK('Rent Roll'!A67),"",('Rent Roll'!A67))</f>
        <v/>
      </c>
      <c r="B67" s="1910" t="str">
        <f>IF(ISBLANK('Rent Roll'!B67),"",('Rent Roll'!B67))</f>
        <v/>
      </c>
      <c r="C67" s="1911" t="str">
        <f>IF(ISBLANK('Rent Roll'!C67),"",('Rent Roll'!C67))</f>
        <v/>
      </c>
      <c r="D67" s="1912" t="str">
        <f>IF(ISBLANK('Rent Roll'!D67),"",('Rent Roll'!D67))</f>
        <v/>
      </c>
      <c r="E67" s="1912" t="str">
        <f>IF(ISBLANK('Rent Roll'!E67),"",('Rent Roll'!E67))</f>
        <v/>
      </c>
      <c r="F67" s="1913" t="str">
        <f>IF(ISBLANK('Rent Roll'!F67),"",('Rent Roll'!F67))</f>
        <v/>
      </c>
      <c r="G67" s="1913" t="str">
        <f>IF(ISBLANK('Rent Roll'!G67),"",('Rent Roll'!G67))</f>
        <v/>
      </c>
      <c r="H67" s="1914">
        <f>IF(ISBLANK('Rent Roll'!I67),"",('Rent Roll'!I67))</f>
        <v>0</v>
      </c>
      <c r="I67" s="1915">
        <f>IF(ISBLANK('Rent Roll'!J67),"",('Rent Roll'!J67))</f>
        <v>0</v>
      </c>
      <c r="J67" s="1914">
        <f>IF(ISBLANK('Rent Roll'!K67),"",('Rent Roll'!K67))</f>
        <v>0</v>
      </c>
      <c r="K67" s="1916">
        <f>IF(ISBLANK('Rent Roll'!M67),"",('Rent Roll'!M67))</f>
        <v>0</v>
      </c>
      <c r="L67" s="1917" t="str">
        <f>IF(ISBLANK('Rent Roll'!N67),"",('Rent Roll'!N67))</f>
        <v/>
      </c>
      <c r="M67" s="1918">
        <f>IF(ISBLANK('Rent Roll'!R67),"",('Rent Roll'!R67))</f>
        <v>0</v>
      </c>
      <c r="N67" s="1919">
        <f>IF(ISBLANK('Rent Roll'!T67),"",('Rent Roll'!T67))</f>
        <v>0</v>
      </c>
      <c r="O67" s="1920">
        <f>IF(ISBLANK('Rent Roll'!U67),"",('Rent Roll'!U67))</f>
        <v>0</v>
      </c>
      <c r="P67" s="1921" t="str">
        <f>IF(ISBLANK('Rent Roll'!X67),"",('Rent Roll'!X67))</f>
        <v/>
      </c>
      <c r="Q67" s="1922">
        <f>IF(ISBLANK('Rent Roll'!Y67),"",('Rent Roll'!Y67))</f>
        <v>0</v>
      </c>
      <c r="R67" s="1923" t="str">
        <f>IF(ISBLANK('Rent Roll'!Z67),"",('Rent Roll'!Z67))</f>
        <v/>
      </c>
      <c r="S67" s="1923" t="str">
        <f>IF(ISBLANK('Rent Roll'!AA67),"",('Rent Roll'!AA67))</f>
        <v/>
      </c>
      <c r="T67" s="1923" t="str">
        <f>IF(ISBLANK('Rent Roll'!AB67),"",('Rent Roll'!AB67))</f>
        <v/>
      </c>
      <c r="U67" s="1954" t="str">
        <f>IF(ISBLANK('Rent Roll'!AC67),"",('Rent Roll'!AC67))</f>
        <v/>
      </c>
    </row>
    <row r="68" spans="1:21" s="1908" customFormat="1" ht="29.25" customHeight="1">
      <c r="A68" s="1909" t="str">
        <f>IF(ISBLANK('Rent Roll'!A68),"",('Rent Roll'!A68))</f>
        <v/>
      </c>
      <c r="B68" s="1910" t="str">
        <f>IF(ISBLANK('Rent Roll'!B68),"",('Rent Roll'!B68))</f>
        <v/>
      </c>
      <c r="C68" s="1911" t="str">
        <f>IF(ISBLANK('Rent Roll'!C68),"",('Rent Roll'!C68))</f>
        <v/>
      </c>
      <c r="D68" s="1912" t="str">
        <f>IF(ISBLANK('Rent Roll'!D68),"",('Rent Roll'!D68))</f>
        <v/>
      </c>
      <c r="E68" s="1912" t="str">
        <f>IF(ISBLANK('Rent Roll'!E68),"",('Rent Roll'!E68))</f>
        <v/>
      </c>
      <c r="F68" s="1913" t="str">
        <f>IF(ISBLANK('Rent Roll'!F68),"",('Rent Roll'!F68))</f>
        <v/>
      </c>
      <c r="G68" s="1913" t="str">
        <f>IF(ISBLANK('Rent Roll'!G68),"",('Rent Roll'!G68))</f>
        <v/>
      </c>
      <c r="H68" s="1914">
        <f>IF(ISBLANK('Rent Roll'!I68),"",('Rent Roll'!I68))</f>
        <v>0</v>
      </c>
      <c r="I68" s="1915">
        <f>IF(ISBLANK('Rent Roll'!J68),"",('Rent Roll'!J68))</f>
        <v>0</v>
      </c>
      <c r="J68" s="1914">
        <f>IF(ISBLANK('Rent Roll'!K68),"",('Rent Roll'!K68))</f>
        <v>0</v>
      </c>
      <c r="K68" s="1916">
        <f>IF(ISBLANK('Rent Roll'!M68),"",('Rent Roll'!M68))</f>
        <v>0</v>
      </c>
      <c r="L68" s="1917" t="str">
        <f>IF(ISBLANK('Rent Roll'!N68),"",('Rent Roll'!N68))</f>
        <v/>
      </c>
      <c r="M68" s="1918">
        <f>IF(ISBLANK('Rent Roll'!R68),"",('Rent Roll'!R68))</f>
        <v>0</v>
      </c>
      <c r="N68" s="1919">
        <f>IF(ISBLANK('Rent Roll'!T68),"",('Rent Roll'!T68))</f>
        <v>0</v>
      </c>
      <c r="O68" s="1920">
        <f>IF(ISBLANK('Rent Roll'!U68),"",('Rent Roll'!U68))</f>
        <v>0</v>
      </c>
      <c r="P68" s="1921" t="str">
        <f>IF(ISBLANK('Rent Roll'!X68),"",('Rent Roll'!X68))</f>
        <v/>
      </c>
      <c r="Q68" s="1922">
        <f>IF(ISBLANK('Rent Roll'!Y68),"",('Rent Roll'!Y68))</f>
        <v>0</v>
      </c>
      <c r="R68" s="1923" t="str">
        <f>IF(ISBLANK('Rent Roll'!Z68),"",('Rent Roll'!Z68))</f>
        <v/>
      </c>
      <c r="S68" s="1923" t="str">
        <f>IF(ISBLANK('Rent Roll'!AA68),"",('Rent Roll'!AA68))</f>
        <v/>
      </c>
      <c r="T68" s="1923" t="str">
        <f>IF(ISBLANK('Rent Roll'!AB68),"",('Rent Roll'!AB68))</f>
        <v/>
      </c>
      <c r="U68" s="1954" t="str">
        <f>IF(ISBLANK('Rent Roll'!AC68),"",('Rent Roll'!AC68))</f>
        <v/>
      </c>
    </row>
    <row r="69" spans="1:21" s="1908" customFormat="1" ht="29.25" customHeight="1">
      <c r="A69" s="1909" t="str">
        <f>IF(ISBLANK('Rent Roll'!A69),"",('Rent Roll'!A69))</f>
        <v/>
      </c>
      <c r="B69" s="1910" t="str">
        <f>IF(ISBLANK('Rent Roll'!B69),"",('Rent Roll'!B69))</f>
        <v/>
      </c>
      <c r="C69" s="1911" t="str">
        <f>IF(ISBLANK('Rent Roll'!C69),"",('Rent Roll'!C69))</f>
        <v/>
      </c>
      <c r="D69" s="1912" t="str">
        <f>IF(ISBLANK('Rent Roll'!D69),"",('Rent Roll'!D69))</f>
        <v/>
      </c>
      <c r="E69" s="1912" t="str">
        <f>IF(ISBLANK('Rent Roll'!E69),"",('Rent Roll'!E69))</f>
        <v/>
      </c>
      <c r="F69" s="1913" t="str">
        <f>IF(ISBLANK('Rent Roll'!F69),"",('Rent Roll'!F69))</f>
        <v/>
      </c>
      <c r="G69" s="1913" t="str">
        <f>IF(ISBLANK('Rent Roll'!G69),"",('Rent Roll'!G69))</f>
        <v/>
      </c>
      <c r="H69" s="1914">
        <f>IF(ISBLANK('Rent Roll'!I69),"",('Rent Roll'!I69))</f>
        <v>0</v>
      </c>
      <c r="I69" s="1915">
        <f>IF(ISBLANK('Rent Roll'!J69),"",('Rent Roll'!J69))</f>
        <v>0</v>
      </c>
      <c r="J69" s="1914">
        <f>IF(ISBLANK('Rent Roll'!K69),"",('Rent Roll'!K69))</f>
        <v>0</v>
      </c>
      <c r="K69" s="1916">
        <f>IF(ISBLANK('Rent Roll'!M69),"",('Rent Roll'!M69))</f>
        <v>0</v>
      </c>
      <c r="L69" s="1917" t="str">
        <f>IF(ISBLANK('Rent Roll'!N69),"",('Rent Roll'!N69))</f>
        <v/>
      </c>
      <c r="M69" s="1918">
        <f>IF(ISBLANK('Rent Roll'!R69),"",('Rent Roll'!R69))</f>
        <v>0</v>
      </c>
      <c r="N69" s="1919">
        <f>IF(ISBLANK('Rent Roll'!T69),"",('Rent Roll'!T69))</f>
        <v>0</v>
      </c>
      <c r="O69" s="1920">
        <f>IF(ISBLANK('Rent Roll'!U69),"",('Rent Roll'!U69))</f>
        <v>0</v>
      </c>
      <c r="P69" s="1921" t="str">
        <f>IF(ISBLANK('Rent Roll'!X69),"",('Rent Roll'!X69))</f>
        <v/>
      </c>
      <c r="Q69" s="1922">
        <f>IF(ISBLANK('Rent Roll'!Y69),"",('Rent Roll'!Y69))</f>
        <v>0</v>
      </c>
      <c r="R69" s="1923" t="str">
        <f>IF(ISBLANK('Rent Roll'!Z69),"",('Rent Roll'!Z69))</f>
        <v/>
      </c>
      <c r="S69" s="1923" t="str">
        <f>IF(ISBLANK('Rent Roll'!AA69),"",('Rent Roll'!AA69))</f>
        <v/>
      </c>
      <c r="T69" s="1923" t="str">
        <f>IF(ISBLANK('Rent Roll'!AB69),"",('Rent Roll'!AB69))</f>
        <v/>
      </c>
      <c r="U69" s="1954" t="str">
        <f>IF(ISBLANK('Rent Roll'!AC69),"",('Rent Roll'!AC69))</f>
        <v/>
      </c>
    </row>
    <row r="70" spans="1:21" s="1908" customFormat="1" ht="29.25" customHeight="1">
      <c r="A70" s="1909" t="str">
        <f>IF(ISBLANK('Rent Roll'!A70),"",('Rent Roll'!A70))</f>
        <v/>
      </c>
      <c r="B70" s="1910" t="str">
        <f>IF(ISBLANK('Rent Roll'!B70),"",('Rent Roll'!B70))</f>
        <v/>
      </c>
      <c r="C70" s="1911" t="str">
        <f>IF(ISBLANK('Rent Roll'!C70),"",('Rent Roll'!C70))</f>
        <v/>
      </c>
      <c r="D70" s="1912" t="str">
        <f>IF(ISBLANK('Rent Roll'!D70),"",('Rent Roll'!D70))</f>
        <v/>
      </c>
      <c r="E70" s="1912" t="str">
        <f>IF(ISBLANK('Rent Roll'!E70),"",('Rent Roll'!E70))</f>
        <v/>
      </c>
      <c r="F70" s="1913" t="str">
        <f>IF(ISBLANK('Rent Roll'!F70),"",('Rent Roll'!F70))</f>
        <v/>
      </c>
      <c r="G70" s="1913" t="str">
        <f>IF(ISBLANK('Rent Roll'!G70),"",('Rent Roll'!G70))</f>
        <v/>
      </c>
      <c r="H70" s="1914">
        <f>IF(ISBLANK('Rent Roll'!I70),"",('Rent Roll'!I70))</f>
        <v>0</v>
      </c>
      <c r="I70" s="1915">
        <f>IF(ISBLANK('Rent Roll'!J70),"",('Rent Roll'!J70))</f>
        <v>0</v>
      </c>
      <c r="J70" s="1914">
        <f>IF(ISBLANK('Rent Roll'!K70),"",('Rent Roll'!K70))</f>
        <v>0</v>
      </c>
      <c r="K70" s="1916">
        <f>IF(ISBLANK('Rent Roll'!M70),"",('Rent Roll'!M70))</f>
        <v>0</v>
      </c>
      <c r="L70" s="1917" t="str">
        <f>IF(ISBLANK('Rent Roll'!N70),"",('Rent Roll'!N70))</f>
        <v/>
      </c>
      <c r="M70" s="1918">
        <f>IF(ISBLANK('Rent Roll'!R70),"",('Rent Roll'!R70))</f>
        <v>0</v>
      </c>
      <c r="N70" s="1919">
        <f>IF(ISBLANK('Rent Roll'!T70),"",('Rent Roll'!T70))</f>
        <v>0</v>
      </c>
      <c r="O70" s="1920">
        <f>IF(ISBLANK('Rent Roll'!U70),"",('Rent Roll'!U70))</f>
        <v>0</v>
      </c>
      <c r="P70" s="1921" t="str">
        <f>IF(ISBLANK('Rent Roll'!X70),"",('Rent Roll'!X70))</f>
        <v/>
      </c>
      <c r="Q70" s="1922">
        <f>IF(ISBLANK('Rent Roll'!Y70),"",('Rent Roll'!Y70))</f>
        <v>0</v>
      </c>
      <c r="R70" s="1923" t="str">
        <f>IF(ISBLANK('Rent Roll'!Z70),"",('Rent Roll'!Z70))</f>
        <v/>
      </c>
      <c r="S70" s="1923" t="str">
        <f>IF(ISBLANK('Rent Roll'!AA70),"",('Rent Roll'!AA70))</f>
        <v/>
      </c>
      <c r="T70" s="1923" t="str">
        <f>IF(ISBLANK('Rent Roll'!AB70),"",('Rent Roll'!AB70))</f>
        <v/>
      </c>
      <c r="U70" s="1954" t="str">
        <f>IF(ISBLANK('Rent Roll'!AC70),"",('Rent Roll'!AC70))</f>
        <v/>
      </c>
    </row>
    <row r="71" spans="1:21" s="1908" customFormat="1" ht="29.25" customHeight="1">
      <c r="A71" s="1909" t="str">
        <f>IF(ISBLANK('Rent Roll'!A71),"",('Rent Roll'!A71))</f>
        <v/>
      </c>
      <c r="B71" s="1910" t="str">
        <f>IF(ISBLANK('Rent Roll'!B71),"",('Rent Roll'!B71))</f>
        <v/>
      </c>
      <c r="C71" s="1911" t="str">
        <f>IF(ISBLANK('Rent Roll'!C71),"",('Rent Roll'!C71))</f>
        <v/>
      </c>
      <c r="D71" s="1912" t="str">
        <f>IF(ISBLANK('Rent Roll'!D71),"",('Rent Roll'!D71))</f>
        <v/>
      </c>
      <c r="E71" s="1912" t="str">
        <f>IF(ISBLANK('Rent Roll'!E71),"",('Rent Roll'!E71))</f>
        <v/>
      </c>
      <c r="F71" s="1913" t="str">
        <f>IF(ISBLANK('Rent Roll'!F71),"",('Rent Roll'!F71))</f>
        <v/>
      </c>
      <c r="G71" s="1913" t="str">
        <f>IF(ISBLANK('Rent Roll'!G71),"",('Rent Roll'!G71))</f>
        <v/>
      </c>
      <c r="H71" s="1914">
        <f>IF(ISBLANK('Rent Roll'!I71),"",('Rent Roll'!I71))</f>
        <v>0</v>
      </c>
      <c r="I71" s="1915">
        <f>IF(ISBLANK('Rent Roll'!J71),"",('Rent Roll'!J71))</f>
        <v>0</v>
      </c>
      <c r="J71" s="1914">
        <f>IF(ISBLANK('Rent Roll'!K71),"",('Rent Roll'!K71))</f>
        <v>0</v>
      </c>
      <c r="K71" s="1916">
        <f>IF(ISBLANK('Rent Roll'!M71),"",('Rent Roll'!M71))</f>
        <v>0</v>
      </c>
      <c r="L71" s="1917" t="str">
        <f>IF(ISBLANK('Rent Roll'!N71),"",('Rent Roll'!N71))</f>
        <v/>
      </c>
      <c r="M71" s="1918">
        <f>IF(ISBLANK('Rent Roll'!R71),"",('Rent Roll'!R71))</f>
        <v>0</v>
      </c>
      <c r="N71" s="1919">
        <f>IF(ISBLANK('Rent Roll'!T71),"",('Rent Roll'!T71))</f>
        <v>0</v>
      </c>
      <c r="O71" s="1920">
        <f>IF(ISBLANK('Rent Roll'!U71),"",('Rent Roll'!U71))</f>
        <v>0</v>
      </c>
      <c r="P71" s="1921" t="str">
        <f>IF(ISBLANK('Rent Roll'!X71),"",('Rent Roll'!X71))</f>
        <v/>
      </c>
      <c r="Q71" s="1922">
        <f>IF(ISBLANK('Rent Roll'!Y71),"",('Rent Roll'!Y71))</f>
        <v>0</v>
      </c>
      <c r="R71" s="1923" t="str">
        <f>IF(ISBLANK('Rent Roll'!Z71),"",('Rent Roll'!Z71))</f>
        <v/>
      </c>
      <c r="S71" s="1923" t="str">
        <f>IF(ISBLANK('Rent Roll'!AA71),"",('Rent Roll'!AA71))</f>
        <v/>
      </c>
      <c r="T71" s="1923" t="str">
        <f>IF(ISBLANK('Rent Roll'!AB71),"",('Rent Roll'!AB71))</f>
        <v/>
      </c>
      <c r="U71" s="1954" t="str">
        <f>IF(ISBLANK('Rent Roll'!AC71),"",('Rent Roll'!AC71))</f>
        <v/>
      </c>
    </row>
    <row r="72" spans="1:21" s="1908" customFormat="1" ht="29.25" customHeight="1">
      <c r="A72" s="1909" t="str">
        <f>IF(ISBLANK('Rent Roll'!A72),"",('Rent Roll'!A72))</f>
        <v/>
      </c>
      <c r="B72" s="1910" t="str">
        <f>IF(ISBLANK('Rent Roll'!B72),"",('Rent Roll'!B72))</f>
        <v/>
      </c>
      <c r="C72" s="1911" t="str">
        <f>IF(ISBLANK('Rent Roll'!C72),"",('Rent Roll'!C72))</f>
        <v/>
      </c>
      <c r="D72" s="1912" t="str">
        <f>IF(ISBLANK('Rent Roll'!D72),"",('Rent Roll'!D72))</f>
        <v/>
      </c>
      <c r="E72" s="1912" t="str">
        <f>IF(ISBLANK('Rent Roll'!E72),"",('Rent Roll'!E72))</f>
        <v/>
      </c>
      <c r="F72" s="1913" t="str">
        <f>IF(ISBLANK('Rent Roll'!F72),"",('Rent Roll'!F72))</f>
        <v/>
      </c>
      <c r="G72" s="1913" t="str">
        <f>IF(ISBLANK('Rent Roll'!G72),"",('Rent Roll'!G72))</f>
        <v/>
      </c>
      <c r="H72" s="1914">
        <f>IF(ISBLANK('Rent Roll'!I72),"",('Rent Roll'!I72))</f>
        <v>0</v>
      </c>
      <c r="I72" s="1915">
        <f>IF(ISBLANK('Rent Roll'!J72),"",('Rent Roll'!J72))</f>
        <v>0</v>
      </c>
      <c r="J72" s="1914">
        <f>IF(ISBLANK('Rent Roll'!K72),"",('Rent Roll'!K72))</f>
        <v>0</v>
      </c>
      <c r="K72" s="1916">
        <f>IF(ISBLANK('Rent Roll'!M72),"",('Rent Roll'!M72))</f>
        <v>0</v>
      </c>
      <c r="L72" s="1917" t="str">
        <f>IF(ISBLANK('Rent Roll'!N72),"",('Rent Roll'!N72))</f>
        <v/>
      </c>
      <c r="M72" s="1918">
        <f>IF(ISBLANK('Rent Roll'!R72),"",('Rent Roll'!R72))</f>
        <v>0</v>
      </c>
      <c r="N72" s="1919">
        <f>IF(ISBLANK('Rent Roll'!T72),"",('Rent Roll'!T72))</f>
        <v>0</v>
      </c>
      <c r="O72" s="1920">
        <f>IF(ISBLANK('Rent Roll'!U72),"",('Rent Roll'!U72))</f>
        <v>0</v>
      </c>
      <c r="P72" s="1921" t="str">
        <f>IF(ISBLANK('Rent Roll'!X72),"",('Rent Roll'!X72))</f>
        <v/>
      </c>
      <c r="Q72" s="1922">
        <f>IF(ISBLANK('Rent Roll'!Y72),"",('Rent Roll'!Y72))</f>
        <v>0</v>
      </c>
      <c r="R72" s="1923" t="str">
        <f>IF(ISBLANK('Rent Roll'!Z72),"",('Rent Roll'!Z72))</f>
        <v/>
      </c>
      <c r="S72" s="1923" t="str">
        <f>IF(ISBLANK('Rent Roll'!AA72),"",('Rent Roll'!AA72))</f>
        <v/>
      </c>
      <c r="T72" s="1923" t="str">
        <f>IF(ISBLANK('Rent Roll'!AB72),"",('Rent Roll'!AB72))</f>
        <v/>
      </c>
      <c r="U72" s="1954" t="str">
        <f>IF(ISBLANK('Rent Roll'!AC72),"",('Rent Roll'!AC72))</f>
        <v/>
      </c>
    </row>
    <row r="73" spans="1:21" s="1908" customFormat="1" ht="29.25" customHeight="1">
      <c r="A73" s="1909" t="str">
        <f>IF(ISBLANK('Rent Roll'!A73),"",('Rent Roll'!A73))</f>
        <v/>
      </c>
      <c r="B73" s="1910" t="str">
        <f>IF(ISBLANK('Rent Roll'!B73),"",('Rent Roll'!B73))</f>
        <v/>
      </c>
      <c r="C73" s="1911" t="str">
        <f>IF(ISBLANK('Rent Roll'!C73),"",('Rent Roll'!C73))</f>
        <v/>
      </c>
      <c r="D73" s="1912" t="str">
        <f>IF(ISBLANK('Rent Roll'!D73),"",('Rent Roll'!D73))</f>
        <v/>
      </c>
      <c r="E73" s="1912" t="str">
        <f>IF(ISBLANK('Rent Roll'!E73),"",('Rent Roll'!E73))</f>
        <v/>
      </c>
      <c r="F73" s="1913" t="str">
        <f>IF(ISBLANK('Rent Roll'!F73),"",('Rent Roll'!F73))</f>
        <v/>
      </c>
      <c r="G73" s="1913" t="str">
        <f>IF(ISBLANK('Rent Roll'!G73),"",('Rent Roll'!G73))</f>
        <v/>
      </c>
      <c r="H73" s="1914">
        <f>IF(ISBLANK('Rent Roll'!I73),"",('Rent Roll'!I73))</f>
        <v>0</v>
      </c>
      <c r="I73" s="1915">
        <f>IF(ISBLANK('Rent Roll'!J73),"",('Rent Roll'!J73))</f>
        <v>0</v>
      </c>
      <c r="J73" s="1914">
        <f>IF(ISBLANK('Rent Roll'!K73),"",('Rent Roll'!K73))</f>
        <v>0</v>
      </c>
      <c r="K73" s="1916">
        <f>IF(ISBLANK('Rent Roll'!M73),"",('Rent Roll'!M73))</f>
        <v>0</v>
      </c>
      <c r="L73" s="1917" t="str">
        <f>IF(ISBLANK('Rent Roll'!N73),"",('Rent Roll'!N73))</f>
        <v/>
      </c>
      <c r="M73" s="1918">
        <f>IF(ISBLANK('Rent Roll'!R73),"",('Rent Roll'!R73))</f>
        <v>0</v>
      </c>
      <c r="N73" s="1919">
        <f>IF(ISBLANK('Rent Roll'!T73),"",('Rent Roll'!T73))</f>
        <v>0</v>
      </c>
      <c r="O73" s="1920">
        <f>IF(ISBLANK('Rent Roll'!U73),"",('Rent Roll'!U73))</f>
        <v>0</v>
      </c>
      <c r="P73" s="1921" t="str">
        <f>IF(ISBLANK('Rent Roll'!X73),"",('Rent Roll'!X73))</f>
        <v/>
      </c>
      <c r="Q73" s="1922">
        <f>IF(ISBLANK('Rent Roll'!Y73),"",('Rent Roll'!Y73))</f>
        <v>0</v>
      </c>
      <c r="R73" s="1923" t="str">
        <f>IF(ISBLANK('Rent Roll'!Z73),"",('Rent Roll'!Z73))</f>
        <v/>
      </c>
      <c r="S73" s="1923" t="str">
        <f>IF(ISBLANK('Rent Roll'!AA73),"",('Rent Roll'!AA73))</f>
        <v/>
      </c>
      <c r="T73" s="1923" t="str">
        <f>IF(ISBLANK('Rent Roll'!AB73),"",('Rent Roll'!AB73))</f>
        <v/>
      </c>
      <c r="U73" s="1954" t="str">
        <f>IF(ISBLANK('Rent Roll'!AC73),"",('Rent Roll'!AC73))</f>
        <v/>
      </c>
    </row>
    <row r="74" spans="1:21" s="1908" customFormat="1" ht="29.25" customHeight="1">
      <c r="A74" s="1909" t="str">
        <f>IF(ISBLANK('Rent Roll'!A74),"",('Rent Roll'!A74))</f>
        <v/>
      </c>
      <c r="B74" s="1910" t="str">
        <f>IF(ISBLANK('Rent Roll'!B74),"",('Rent Roll'!B74))</f>
        <v/>
      </c>
      <c r="C74" s="1911" t="str">
        <f>IF(ISBLANK('Rent Roll'!C74),"",('Rent Roll'!C74))</f>
        <v/>
      </c>
      <c r="D74" s="1912" t="str">
        <f>IF(ISBLANK('Rent Roll'!D74),"",('Rent Roll'!D74))</f>
        <v/>
      </c>
      <c r="E74" s="1912" t="str">
        <f>IF(ISBLANK('Rent Roll'!E74),"",('Rent Roll'!E74))</f>
        <v/>
      </c>
      <c r="F74" s="1913" t="str">
        <f>IF(ISBLANK('Rent Roll'!F74),"",('Rent Roll'!F74))</f>
        <v/>
      </c>
      <c r="G74" s="1913" t="str">
        <f>IF(ISBLANK('Rent Roll'!G74),"",('Rent Roll'!G74))</f>
        <v/>
      </c>
      <c r="H74" s="1914">
        <f>IF(ISBLANK('Rent Roll'!I74),"",('Rent Roll'!I74))</f>
        <v>0</v>
      </c>
      <c r="I74" s="1915">
        <f>IF(ISBLANK('Rent Roll'!J74),"",('Rent Roll'!J74))</f>
        <v>0</v>
      </c>
      <c r="J74" s="1914">
        <f>IF(ISBLANK('Rent Roll'!K74),"",('Rent Roll'!K74))</f>
        <v>0</v>
      </c>
      <c r="K74" s="1916">
        <f>IF(ISBLANK('Rent Roll'!M74),"",('Rent Roll'!M74))</f>
        <v>0</v>
      </c>
      <c r="L74" s="1917" t="str">
        <f>IF(ISBLANK('Rent Roll'!N74),"",('Rent Roll'!N74))</f>
        <v/>
      </c>
      <c r="M74" s="1918">
        <f>IF(ISBLANK('Rent Roll'!R74),"",('Rent Roll'!R74))</f>
        <v>0</v>
      </c>
      <c r="N74" s="1919">
        <f>IF(ISBLANK('Rent Roll'!T74),"",('Rent Roll'!T74))</f>
        <v>0</v>
      </c>
      <c r="O74" s="1920">
        <f>IF(ISBLANK('Rent Roll'!U74),"",('Rent Roll'!U74))</f>
        <v>0</v>
      </c>
      <c r="P74" s="1921" t="str">
        <f>IF(ISBLANK('Rent Roll'!X74),"",('Rent Roll'!X74))</f>
        <v/>
      </c>
      <c r="Q74" s="1922">
        <f>IF(ISBLANK('Rent Roll'!Y74),"",('Rent Roll'!Y74))</f>
        <v>0</v>
      </c>
      <c r="R74" s="1923" t="str">
        <f>IF(ISBLANK('Rent Roll'!Z74),"",('Rent Roll'!Z74))</f>
        <v/>
      </c>
      <c r="S74" s="1923" t="str">
        <f>IF(ISBLANK('Rent Roll'!AA74),"",('Rent Roll'!AA74))</f>
        <v/>
      </c>
      <c r="T74" s="1923" t="str">
        <f>IF(ISBLANK('Rent Roll'!AB74),"",('Rent Roll'!AB74))</f>
        <v/>
      </c>
      <c r="U74" s="1954" t="str">
        <f>IF(ISBLANK('Rent Roll'!AC74),"",('Rent Roll'!AC74))</f>
        <v/>
      </c>
    </row>
    <row r="75" spans="1:21" s="1908" customFormat="1" ht="29.25" customHeight="1">
      <c r="A75" s="1909" t="str">
        <f>IF(ISBLANK('Rent Roll'!A75),"",('Rent Roll'!A75))</f>
        <v/>
      </c>
      <c r="B75" s="1910" t="str">
        <f>IF(ISBLANK('Rent Roll'!B75),"",('Rent Roll'!B75))</f>
        <v/>
      </c>
      <c r="C75" s="1911" t="str">
        <f>IF(ISBLANK('Rent Roll'!C75),"",('Rent Roll'!C75))</f>
        <v/>
      </c>
      <c r="D75" s="1912" t="str">
        <f>IF(ISBLANK('Rent Roll'!D75),"",('Rent Roll'!D75))</f>
        <v/>
      </c>
      <c r="E75" s="1912" t="str">
        <f>IF(ISBLANK('Rent Roll'!E75),"",('Rent Roll'!E75))</f>
        <v/>
      </c>
      <c r="F75" s="1913" t="str">
        <f>IF(ISBLANK('Rent Roll'!F75),"",('Rent Roll'!F75))</f>
        <v/>
      </c>
      <c r="G75" s="1913" t="str">
        <f>IF(ISBLANK('Rent Roll'!G75),"",('Rent Roll'!G75))</f>
        <v/>
      </c>
      <c r="H75" s="1914">
        <f>IF(ISBLANK('Rent Roll'!I75),"",('Rent Roll'!I75))</f>
        <v>0</v>
      </c>
      <c r="I75" s="1915">
        <f>IF(ISBLANK('Rent Roll'!J75),"",('Rent Roll'!J75))</f>
        <v>0</v>
      </c>
      <c r="J75" s="1914">
        <f>IF(ISBLANK('Rent Roll'!K75),"",('Rent Roll'!K75))</f>
        <v>0</v>
      </c>
      <c r="K75" s="1916">
        <f>IF(ISBLANK('Rent Roll'!M75),"",('Rent Roll'!M75))</f>
        <v>0</v>
      </c>
      <c r="L75" s="1917" t="str">
        <f>IF(ISBLANK('Rent Roll'!N75),"",('Rent Roll'!N75))</f>
        <v/>
      </c>
      <c r="M75" s="1918">
        <f>IF(ISBLANK('Rent Roll'!R75),"",('Rent Roll'!R75))</f>
        <v>0</v>
      </c>
      <c r="N75" s="1919">
        <f>IF(ISBLANK('Rent Roll'!T75),"",('Rent Roll'!T75))</f>
        <v>0</v>
      </c>
      <c r="O75" s="1920">
        <f>IF(ISBLANK('Rent Roll'!U75),"",('Rent Roll'!U75))</f>
        <v>0</v>
      </c>
      <c r="P75" s="1921" t="str">
        <f>IF(ISBLANK('Rent Roll'!X75),"",('Rent Roll'!X75))</f>
        <v/>
      </c>
      <c r="Q75" s="1922">
        <f>IF(ISBLANK('Rent Roll'!Y75),"",('Rent Roll'!Y75))</f>
        <v>0</v>
      </c>
      <c r="R75" s="1923" t="str">
        <f>IF(ISBLANK('Rent Roll'!Z75),"",('Rent Roll'!Z75))</f>
        <v/>
      </c>
      <c r="S75" s="1923" t="str">
        <f>IF(ISBLANK('Rent Roll'!AA75),"",('Rent Roll'!AA75))</f>
        <v/>
      </c>
      <c r="T75" s="1923" t="str">
        <f>IF(ISBLANK('Rent Roll'!AB75),"",('Rent Roll'!AB75))</f>
        <v/>
      </c>
      <c r="U75" s="1954" t="str">
        <f>IF(ISBLANK('Rent Roll'!AC75),"",('Rent Roll'!AC75))</f>
        <v/>
      </c>
    </row>
    <row r="76" spans="1:21" s="1908" customFormat="1" ht="29.25" customHeight="1">
      <c r="A76" s="1909" t="str">
        <f>IF(ISBLANK('Rent Roll'!A76),"",('Rent Roll'!A76))</f>
        <v/>
      </c>
      <c r="B76" s="1910" t="str">
        <f>IF(ISBLANK('Rent Roll'!B76),"",('Rent Roll'!B76))</f>
        <v/>
      </c>
      <c r="C76" s="1911" t="str">
        <f>IF(ISBLANK('Rent Roll'!C76),"",('Rent Roll'!C76))</f>
        <v/>
      </c>
      <c r="D76" s="1912" t="str">
        <f>IF(ISBLANK('Rent Roll'!D76),"",('Rent Roll'!D76))</f>
        <v/>
      </c>
      <c r="E76" s="1912" t="str">
        <f>IF(ISBLANK('Rent Roll'!E76),"",('Rent Roll'!E76))</f>
        <v/>
      </c>
      <c r="F76" s="1913" t="str">
        <f>IF(ISBLANK('Rent Roll'!F76),"",('Rent Roll'!F76))</f>
        <v/>
      </c>
      <c r="G76" s="1913" t="str">
        <f>IF(ISBLANK('Rent Roll'!G76),"",('Rent Roll'!G76))</f>
        <v/>
      </c>
      <c r="H76" s="1914">
        <f>IF(ISBLANK('Rent Roll'!I76),"",('Rent Roll'!I76))</f>
        <v>0</v>
      </c>
      <c r="I76" s="1915">
        <f>IF(ISBLANK('Rent Roll'!J76),"",('Rent Roll'!J76))</f>
        <v>0</v>
      </c>
      <c r="J76" s="1914">
        <f>IF(ISBLANK('Rent Roll'!K76),"",('Rent Roll'!K76))</f>
        <v>0</v>
      </c>
      <c r="K76" s="1916">
        <f>IF(ISBLANK('Rent Roll'!M76),"",('Rent Roll'!M76))</f>
        <v>0</v>
      </c>
      <c r="L76" s="1917" t="str">
        <f>IF(ISBLANK('Rent Roll'!N76),"",('Rent Roll'!N76))</f>
        <v/>
      </c>
      <c r="M76" s="1918">
        <f>IF(ISBLANK('Rent Roll'!R76),"",('Rent Roll'!R76))</f>
        <v>0</v>
      </c>
      <c r="N76" s="1919">
        <f>IF(ISBLANK('Rent Roll'!T76),"",('Rent Roll'!T76))</f>
        <v>0</v>
      </c>
      <c r="O76" s="1920">
        <f>IF(ISBLANK('Rent Roll'!U76),"",('Rent Roll'!U76))</f>
        <v>0</v>
      </c>
      <c r="P76" s="1921" t="str">
        <f>IF(ISBLANK('Rent Roll'!X76),"",('Rent Roll'!X76))</f>
        <v/>
      </c>
      <c r="Q76" s="1922">
        <f>IF(ISBLANK('Rent Roll'!Y76),"",('Rent Roll'!Y76))</f>
        <v>0</v>
      </c>
      <c r="R76" s="1923" t="str">
        <f>IF(ISBLANK('Rent Roll'!Z76),"",('Rent Roll'!Z76))</f>
        <v/>
      </c>
      <c r="S76" s="1923" t="str">
        <f>IF(ISBLANK('Rent Roll'!AA76),"",('Rent Roll'!AA76))</f>
        <v/>
      </c>
      <c r="T76" s="1923" t="str">
        <f>IF(ISBLANK('Rent Roll'!AB76),"",('Rent Roll'!AB76))</f>
        <v/>
      </c>
      <c r="U76" s="1954" t="str">
        <f>IF(ISBLANK('Rent Roll'!AC76),"",('Rent Roll'!AC76))</f>
        <v/>
      </c>
    </row>
    <row r="77" spans="1:21" s="1908" customFormat="1" ht="29.25" customHeight="1">
      <c r="A77" s="1909" t="str">
        <f>IF(ISBLANK('Rent Roll'!A77),"",('Rent Roll'!A77))</f>
        <v/>
      </c>
      <c r="B77" s="1910" t="str">
        <f>IF(ISBLANK('Rent Roll'!B77),"",('Rent Roll'!B77))</f>
        <v/>
      </c>
      <c r="C77" s="1911" t="str">
        <f>IF(ISBLANK('Rent Roll'!C77),"",('Rent Roll'!C77))</f>
        <v/>
      </c>
      <c r="D77" s="1912" t="str">
        <f>IF(ISBLANK('Rent Roll'!D77),"",('Rent Roll'!D77))</f>
        <v/>
      </c>
      <c r="E77" s="1912" t="str">
        <f>IF(ISBLANK('Rent Roll'!E77),"",('Rent Roll'!E77))</f>
        <v/>
      </c>
      <c r="F77" s="1913" t="str">
        <f>IF(ISBLANK('Rent Roll'!F77),"",('Rent Roll'!F77))</f>
        <v/>
      </c>
      <c r="G77" s="1913" t="str">
        <f>IF(ISBLANK('Rent Roll'!G77),"",('Rent Roll'!G77))</f>
        <v/>
      </c>
      <c r="H77" s="1914">
        <f>IF(ISBLANK('Rent Roll'!I77),"",('Rent Roll'!I77))</f>
        <v>0</v>
      </c>
      <c r="I77" s="1915">
        <f>IF(ISBLANK('Rent Roll'!J77),"",('Rent Roll'!J77))</f>
        <v>0</v>
      </c>
      <c r="J77" s="1914">
        <f>IF(ISBLANK('Rent Roll'!K77),"",('Rent Roll'!K77))</f>
        <v>0</v>
      </c>
      <c r="K77" s="1916">
        <f>IF(ISBLANK('Rent Roll'!M77),"",('Rent Roll'!M77))</f>
        <v>0</v>
      </c>
      <c r="L77" s="1917" t="str">
        <f>IF(ISBLANK('Rent Roll'!N77),"",('Rent Roll'!N77))</f>
        <v/>
      </c>
      <c r="M77" s="1918">
        <f>IF(ISBLANK('Rent Roll'!R77),"",('Rent Roll'!R77))</f>
        <v>0</v>
      </c>
      <c r="N77" s="1919">
        <f>IF(ISBLANK('Rent Roll'!T77),"",('Rent Roll'!T77))</f>
        <v>0</v>
      </c>
      <c r="O77" s="1920">
        <f>IF(ISBLANK('Rent Roll'!U77),"",('Rent Roll'!U77))</f>
        <v>0</v>
      </c>
      <c r="P77" s="1921" t="str">
        <f>IF(ISBLANK('Rent Roll'!X77),"",('Rent Roll'!X77))</f>
        <v/>
      </c>
      <c r="Q77" s="1922">
        <f>IF(ISBLANK('Rent Roll'!Y77),"",('Rent Roll'!Y77))</f>
        <v>0</v>
      </c>
      <c r="R77" s="1923" t="str">
        <f>IF(ISBLANK('Rent Roll'!Z77),"",('Rent Roll'!Z77))</f>
        <v/>
      </c>
      <c r="S77" s="1923" t="str">
        <f>IF(ISBLANK('Rent Roll'!AA77),"",('Rent Roll'!AA77))</f>
        <v/>
      </c>
      <c r="T77" s="1923" t="str">
        <f>IF(ISBLANK('Rent Roll'!AB77),"",('Rent Roll'!AB77))</f>
        <v/>
      </c>
      <c r="U77" s="1954" t="str">
        <f>IF(ISBLANK('Rent Roll'!AC77),"",('Rent Roll'!AC77))</f>
        <v/>
      </c>
    </row>
    <row r="78" spans="1:21" s="1908" customFormat="1" ht="29.25" customHeight="1">
      <c r="A78" s="1909" t="str">
        <f>IF(ISBLANK('Rent Roll'!A78),"",('Rent Roll'!A78))</f>
        <v/>
      </c>
      <c r="B78" s="1910" t="str">
        <f>IF(ISBLANK('Rent Roll'!B78),"",('Rent Roll'!B78))</f>
        <v/>
      </c>
      <c r="C78" s="1911" t="str">
        <f>IF(ISBLANK('Rent Roll'!C78),"",('Rent Roll'!C78))</f>
        <v/>
      </c>
      <c r="D78" s="1912" t="str">
        <f>IF(ISBLANK('Rent Roll'!D78),"",('Rent Roll'!D78))</f>
        <v/>
      </c>
      <c r="E78" s="1912" t="str">
        <f>IF(ISBLANK('Rent Roll'!E78),"",('Rent Roll'!E78))</f>
        <v/>
      </c>
      <c r="F78" s="1913" t="str">
        <f>IF(ISBLANK('Rent Roll'!F78),"",('Rent Roll'!F78))</f>
        <v/>
      </c>
      <c r="G78" s="1913" t="str">
        <f>IF(ISBLANK('Rent Roll'!G78),"",('Rent Roll'!G78))</f>
        <v/>
      </c>
      <c r="H78" s="1914">
        <f>IF(ISBLANK('Rent Roll'!I78),"",('Rent Roll'!I78))</f>
        <v>0</v>
      </c>
      <c r="I78" s="1915">
        <f>IF(ISBLANK('Rent Roll'!J78),"",('Rent Roll'!J78))</f>
        <v>0</v>
      </c>
      <c r="J78" s="1914">
        <f>IF(ISBLANK('Rent Roll'!K78),"",('Rent Roll'!K78))</f>
        <v>0</v>
      </c>
      <c r="K78" s="1916">
        <f>IF(ISBLANK('Rent Roll'!M78),"",('Rent Roll'!M78))</f>
        <v>0</v>
      </c>
      <c r="L78" s="1917" t="str">
        <f>IF(ISBLANK('Rent Roll'!N78),"",('Rent Roll'!N78))</f>
        <v/>
      </c>
      <c r="M78" s="1918">
        <f>IF(ISBLANK('Rent Roll'!R78),"",('Rent Roll'!R78))</f>
        <v>0</v>
      </c>
      <c r="N78" s="1919">
        <f>IF(ISBLANK('Rent Roll'!T78),"",('Rent Roll'!T78))</f>
        <v>0</v>
      </c>
      <c r="O78" s="1920">
        <f>IF(ISBLANK('Rent Roll'!U78),"",('Rent Roll'!U78))</f>
        <v>0</v>
      </c>
      <c r="P78" s="1921" t="str">
        <f>IF(ISBLANK('Rent Roll'!X78),"",('Rent Roll'!X78))</f>
        <v/>
      </c>
      <c r="Q78" s="1922">
        <f>IF(ISBLANK('Rent Roll'!Y78),"",('Rent Roll'!Y78))</f>
        <v>0</v>
      </c>
      <c r="R78" s="1923" t="str">
        <f>IF(ISBLANK('Rent Roll'!Z78),"",('Rent Roll'!Z78))</f>
        <v/>
      </c>
      <c r="S78" s="1923" t="str">
        <f>IF(ISBLANK('Rent Roll'!AA78),"",('Rent Roll'!AA78))</f>
        <v/>
      </c>
      <c r="T78" s="1923" t="str">
        <f>IF(ISBLANK('Rent Roll'!AB78),"",('Rent Roll'!AB78))</f>
        <v/>
      </c>
      <c r="U78" s="1954" t="str">
        <f>IF(ISBLANK('Rent Roll'!AC78),"",('Rent Roll'!AC78))</f>
        <v/>
      </c>
    </row>
    <row r="79" spans="1:21" s="1908" customFormat="1" ht="29.25" customHeight="1">
      <c r="A79" s="1909" t="str">
        <f>IF(ISBLANK('Rent Roll'!A79),"",('Rent Roll'!A79))</f>
        <v/>
      </c>
      <c r="B79" s="1910" t="str">
        <f>IF(ISBLANK('Rent Roll'!B79),"",('Rent Roll'!B79))</f>
        <v/>
      </c>
      <c r="C79" s="1911" t="str">
        <f>IF(ISBLANK('Rent Roll'!C79),"",('Rent Roll'!C79))</f>
        <v/>
      </c>
      <c r="D79" s="1912" t="str">
        <f>IF(ISBLANK('Rent Roll'!D79),"",('Rent Roll'!D79))</f>
        <v/>
      </c>
      <c r="E79" s="1912" t="str">
        <f>IF(ISBLANK('Rent Roll'!E79),"",('Rent Roll'!E79))</f>
        <v/>
      </c>
      <c r="F79" s="1913" t="str">
        <f>IF(ISBLANK('Rent Roll'!F79),"",('Rent Roll'!F79))</f>
        <v/>
      </c>
      <c r="G79" s="1913" t="str">
        <f>IF(ISBLANK('Rent Roll'!G79),"",('Rent Roll'!G79))</f>
        <v/>
      </c>
      <c r="H79" s="1914">
        <f>IF(ISBLANK('Rent Roll'!I79),"",('Rent Roll'!I79))</f>
        <v>0</v>
      </c>
      <c r="I79" s="1915">
        <f>IF(ISBLANK('Rent Roll'!J79),"",('Rent Roll'!J79))</f>
        <v>0</v>
      </c>
      <c r="J79" s="1914">
        <f>IF(ISBLANK('Rent Roll'!K79),"",('Rent Roll'!K79))</f>
        <v>0</v>
      </c>
      <c r="K79" s="1916">
        <f>IF(ISBLANK('Rent Roll'!M79),"",('Rent Roll'!M79))</f>
        <v>0</v>
      </c>
      <c r="L79" s="1917" t="str">
        <f>IF(ISBLANK('Rent Roll'!N79),"",('Rent Roll'!N79))</f>
        <v/>
      </c>
      <c r="M79" s="1918">
        <f>IF(ISBLANK('Rent Roll'!R79),"",('Rent Roll'!R79))</f>
        <v>0</v>
      </c>
      <c r="N79" s="1919">
        <f>IF(ISBLANK('Rent Roll'!T79),"",('Rent Roll'!T79))</f>
        <v>0</v>
      </c>
      <c r="O79" s="1920">
        <f>IF(ISBLANK('Rent Roll'!U79),"",('Rent Roll'!U79))</f>
        <v>0</v>
      </c>
      <c r="P79" s="1921" t="str">
        <f>IF(ISBLANK('Rent Roll'!X79),"",('Rent Roll'!X79))</f>
        <v/>
      </c>
      <c r="Q79" s="1922">
        <f>IF(ISBLANK('Rent Roll'!Y79),"",('Rent Roll'!Y79))</f>
        <v>0</v>
      </c>
      <c r="R79" s="1923" t="str">
        <f>IF(ISBLANK('Rent Roll'!Z79),"",('Rent Roll'!Z79))</f>
        <v/>
      </c>
      <c r="S79" s="1923" t="str">
        <f>IF(ISBLANK('Rent Roll'!AA79),"",('Rent Roll'!AA79))</f>
        <v/>
      </c>
      <c r="T79" s="1923" t="str">
        <f>IF(ISBLANK('Rent Roll'!AB79),"",('Rent Roll'!AB79))</f>
        <v/>
      </c>
      <c r="U79" s="1954" t="str">
        <f>IF(ISBLANK('Rent Roll'!AC79),"",('Rent Roll'!AC79))</f>
        <v/>
      </c>
    </row>
    <row r="80" spans="1:21" s="1908" customFormat="1" ht="29.25" customHeight="1">
      <c r="A80" s="1909" t="str">
        <f>IF(ISBLANK('Rent Roll'!A80),"",('Rent Roll'!A80))</f>
        <v/>
      </c>
      <c r="B80" s="1910" t="str">
        <f>IF(ISBLANK('Rent Roll'!B80),"",('Rent Roll'!B80))</f>
        <v/>
      </c>
      <c r="C80" s="1911" t="str">
        <f>IF(ISBLANK('Rent Roll'!C80),"",('Rent Roll'!C80))</f>
        <v/>
      </c>
      <c r="D80" s="1912" t="str">
        <f>IF(ISBLANK('Rent Roll'!D80),"",('Rent Roll'!D80))</f>
        <v/>
      </c>
      <c r="E80" s="1912" t="str">
        <f>IF(ISBLANK('Rent Roll'!E80),"",('Rent Roll'!E80))</f>
        <v/>
      </c>
      <c r="F80" s="1913" t="str">
        <f>IF(ISBLANK('Rent Roll'!F80),"",('Rent Roll'!F80))</f>
        <v/>
      </c>
      <c r="G80" s="1913" t="str">
        <f>IF(ISBLANK('Rent Roll'!G80),"",('Rent Roll'!G80))</f>
        <v/>
      </c>
      <c r="H80" s="1914">
        <f>IF(ISBLANK('Rent Roll'!I80),"",('Rent Roll'!I80))</f>
        <v>0</v>
      </c>
      <c r="I80" s="1915">
        <f>IF(ISBLANK('Rent Roll'!J80),"",('Rent Roll'!J80))</f>
        <v>0</v>
      </c>
      <c r="J80" s="1914">
        <f>IF(ISBLANK('Rent Roll'!K80),"",('Rent Roll'!K80))</f>
        <v>0</v>
      </c>
      <c r="K80" s="1916">
        <f>IF(ISBLANK('Rent Roll'!M80),"",('Rent Roll'!M80))</f>
        <v>0</v>
      </c>
      <c r="L80" s="1917" t="str">
        <f>IF(ISBLANK('Rent Roll'!N80),"",('Rent Roll'!N80))</f>
        <v/>
      </c>
      <c r="M80" s="1918">
        <f>IF(ISBLANK('Rent Roll'!R80),"",('Rent Roll'!R80))</f>
        <v>0</v>
      </c>
      <c r="N80" s="1919">
        <f>IF(ISBLANK('Rent Roll'!T80),"",('Rent Roll'!T80))</f>
        <v>0</v>
      </c>
      <c r="O80" s="1920">
        <f>IF(ISBLANK('Rent Roll'!U80),"",('Rent Roll'!U80))</f>
        <v>0</v>
      </c>
      <c r="P80" s="1921" t="str">
        <f>IF(ISBLANK('Rent Roll'!X80),"",('Rent Roll'!X80))</f>
        <v/>
      </c>
      <c r="Q80" s="1922">
        <f>IF(ISBLANK('Rent Roll'!Y80),"",('Rent Roll'!Y80))</f>
        <v>0</v>
      </c>
      <c r="R80" s="1923" t="str">
        <f>IF(ISBLANK('Rent Roll'!Z80),"",('Rent Roll'!Z80))</f>
        <v/>
      </c>
      <c r="S80" s="1923" t="str">
        <f>IF(ISBLANK('Rent Roll'!AA80),"",('Rent Roll'!AA80))</f>
        <v/>
      </c>
      <c r="T80" s="1923" t="str">
        <f>IF(ISBLANK('Rent Roll'!AB80),"",('Rent Roll'!AB80))</f>
        <v/>
      </c>
      <c r="U80" s="1954" t="str">
        <f>IF(ISBLANK('Rent Roll'!AC80),"",('Rent Roll'!AC80))</f>
        <v/>
      </c>
    </row>
    <row r="81" spans="1:21" s="1908" customFormat="1" ht="29.25" customHeight="1">
      <c r="A81" s="1909" t="str">
        <f>IF(ISBLANK('Rent Roll'!A81),"",('Rent Roll'!A81))</f>
        <v/>
      </c>
      <c r="B81" s="1910" t="str">
        <f>IF(ISBLANK('Rent Roll'!B81),"",('Rent Roll'!B81))</f>
        <v/>
      </c>
      <c r="C81" s="1911" t="str">
        <f>IF(ISBLANK('Rent Roll'!C81),"",('Rent Roll'!C81))</f>
        <v/>
      </c>
      <c r="D81" s="1912" t="str">
        <f>IF(ISBLANK('Rent Roll'!D81),"",('Rent Roll'!D81))</f>
        <v/>
      </c>
      <c r="E81" s="1912" t="str">
        <f>IF(ISBLANK('Rent Roll'!E81),"",('Rent Roll'!E81))</f>
        <v/>
      </c>
      <c r="F81" s="1913" t="str">
        <f>IF(ISBLANK('Rent Roll'!F81),"",('Rent Roll'!F81))</f>
        <v/>
      </c>
      <c r="G81" s="1913" t="str">
        <f>IF(ISBLANK('Rent Roll'!G81),"",('Rent Roll'!G81))</f>
        <v/>
      </c>
      <c r="H81" s="1914">
        <f>IF(ISBLANK('Rent Roll'!I81),"",('Rent Roll'!I81))</f>
        <v>0</v>
      </c>
      <c r="I81" s="1915">
        <f>IF(ISBLANK('Rent Roll'!J81),"",('Rent Roll'!J81))</f>
        <v>0</v>
      </c>
      <c r="J81" s="1914">
        <f>IF(ISBLANK('Rent Roll'!K81),"",('Rent Roll'!K81))</f>
        <v>0</v>
      </c>
      <c r="K81" s="1916">
        <f>IF(ISBLANK('Rent Roll'!M81),"",('Rent Roll'!M81))</f>
        <v>0</v>
      </c>
      <c r="L81" s="1917" t="str">
        <f>IF(ISBLANK('Rent Roll'!N81),"",('Rent Roll'!N81))</f>
        <v/>
      </c>
      <c r="M81" s="1918">
        <f>IF(ISBLANK('Rent Roll'!R81),"",('Rent Roll'!R81))</f>
        <v>0</v>
      </c>
      <c r="N81" s="1919">
        <f>IF(ISBLANK('Rent Roll'!T81),"",('Rent Roll'!T81))</f>
        <v>0</v>
      </c>
      <c r="O81" s="1920">
        <f>IF(ISBLANK('Rent Roll'!U81),"",('Rent Roll'!U81))</f>
        <v>0</v>
      </c>
      <c r="P81" s="1921" t="str">
        <f>IF(ISBLANK('Rent Roll'!X81),"",('Rent Roll'!X81))</f>
        <v/>
      </c>
      <c r="Q81" s="1922">
        <f>IF(ISBLANK('Rent Roll'!Y81),"",('Rent Roll'!Y81))</f>
        <v>0</v>
      </c>
      <c r="R81" s="1923" t="str">
        <f>IF(ISBLANK('Rent Roll'!Z81),"",('Rent Roll'!Z81))</f>
        <v/>
      </c>
      <c r="S81" s="1923" t="str">
        <f>IF(ISBLANK('Rent Roll'!AA81),"",('Rent Roll'!AA81))</f>
        <v/>
      </c>
      <c r="T81" s="1923" t="str">
        <f>IF(ISBLANK('Rent Roll'!AB81),"",('Rent Roll'!AB81))</f>
        <v/>
      </c>
      <c r="U81" s="1954" t="str">
        <f>IF(ISBLANK('Rent Roll'!AC81),"",('Rent Roll'!AC81))</f>
        <v/>
      </c>
    </row>
    <row r="82" spans="1:21" s="1908" customFormat="1" ht="29.25" customHeight="1">
      <c r="A82" s="1909" t="str">
        <f>IF(ISBLANK('Rent Roll'!A82),"",('Rent Roll'!A82))</f>
        <v/>
      </c>
      <c r="B82" s="1910" t="str">
        <f>IF(ISBLANK('Rent Roll'!B82),"",('Rent Roll'!B82))</f>
        <v/>
      </c>
      <c r="C82" s="1911" t="str">
        <f>IF(ISBLANK('Rent Roll'!C82),"",('Rent Roll'!C82))</f>
        <v/>
      </c>
      <c r="D82" s="1912" t="str">
        <f>IF(ISBLANK('Rent Roll'!D82),"",('Rent Roll'!D82))</f>
        <v/>
      </c>
      <c r="E82" s="1912" t="str">
        <f>IF(ISBLANK('Rent Roll'!E82),"",('Rent Roll'!E82))</f>
        <v/>
      </c>
      <c r="F82" s="1913" t="str">
        <f>IF(ISBLANK('Rent Roll'!F82),"",('Rent Roll'!F82))</f>
        <v/>
      </c>
      <c r="G82" s="1913" t="str">
        <f>IF(ISBLANK('Rent Roll'!G82),"",('Rent Roll'!G82))</f>
        <v/>
      </c>
      <c r="H82" s="1914">
        <f>IF(ISBLANK('Rent Roll'!I82),"",('Rent Roll'!I82))</f>
        <v>0</v>
      </c>
      <c r="I82" s="1915">
        <f>IF(ISBLANK('Rent Roll'!J82),"",('Rent Roll'!J82))</f>
        <v>0</v>
      </c>
      <c r="J82" s="1914">
        <f>IF(ISBLANK('Rent Roll'!K82),"",('Rent Roll'!K82))</f>
        <v>0</v>
      </c>
      <c r="K82" s="1916">
        <f>IF(ISBLANK('Rent Roll'!M82),"",('Rent Roll'!M82))</f>
        <v>0</v>
      </c>
      <c r="L82" s="1917" t="str">
        <f>IF(ISBLANK('Rent Roll'!N82),"",('Rent Roll'!N82))</f>
        <v/>
      </c>
      <c r="M82" s="1918">
        <f>IF(ISBLANK('Rent Roll'!R82),"",('Rent Roll'!R82))</f>
        <v>0</v>
      </c>
      <c r="N82" s="1919">
        <f>IF(ISBLANK('Rent Roll'!T82),"",('Rent Roll'!T82))</f>
        <v>0</v>
      </c>
      <c r="O82" s="1920">
        <f>IF(ISBLANK('Rent Roll'!U82),"",('Rent Roll'!U82))</f>
        <v>0</v>
      </c>
      <c r="P82" s="1921" t="str">
        <f>IF(ISBLANK('Rent Roll'!X82),"",('Rent Roll'!X82))</f>
        <v/>
      </c>
      <c r="Q82" s="1922">
        <f>IF(ISBLANK('Rent Roll'!Y82),"",('Rent Roll'!Y82))</f>
        <v>0</v>
      </c>
      <c r="R82" s="1923" t="str">
        <f>IF(ISBLANK('Rent Roll'!Z82),"",('Rent Roll'!Z82))</f>
        <v/>
      </c>
      <c r="S82" s="1923" t="str">
        <f>IF(ISBLANK('Rent Roll'!AA82),"",('Rent Roll'!AA82))</f>
        <v/>
      </c>
      <c r="T82" s="1923" t="str">
        <f>IF(ISBLANK('Rent Roll'!AB82),"",('Rent Roll'!AB82))</f>
        <v/>
      </c>
      <c r="U82" s="1954" t="str">
        <f>IF(ISBLANK('Rent Roll'!AC82),"",('Rent Roll'!AC82))</f>
        <v/>
      </c>
    </row>
    <row r="83" spans="1:21" s="1908" customFormat="1" ht="29.25" customHeight="1">
      <c r="A83" s="1909" t="str">
        <f>IF(ISBLANK('Rent Roll'!A83),"",('Rent Roll'!A83))</f>
        <v/>
      </c>
      <c r="B83" s="1910" t="str">
        <f>IF(ISBLANK('Rent Roll'!B83),"",('Rent Roll'!B83))</f>
        <v/>
      </c>
      <c r="C83" s="1911" t="str">
        <f>IF(ISBLANK('Rent Roll'!C83),"",('Rent Roll'!C83))</f>
        <v/>
      </c>
      <c r="D83" s="1912" t="str">
        <f>IF(ISBLANK('Rent Roll'!D83),"",('Rent Roll'!D83))</f>
        <v/>
      </c>
      <c r="E83" s="1912" t="str">
        <f>IF(ISBLANK('Rent Roll'!E83),"",('Rent Roll'!E83))</f>
        <v/>
      </c>
      <c r="F83" s="1913" t="str">
        <f>IF(ISBLANK('Rent Roll'!F83),"",('Rent Roll'!F83))</f>
        <v/>
      </c>
      <c r="G83" s="1913" t="str">
        <f>IF(ISBLANK('Rent Roll'!G83),"",('Rent Roll'!G83))</f>
        <v/>
      </c>
      <c r="H83" s="1914">
        <f>IF(ISBLANK('Rent Roll'!I83),"",('Rent Roll'!I83))</f>
        <v>0</v>
      </c>
      <c r="I83" s="1915">
        <f>IF(ISBLANK('Rent Roll'!J83),"",('Rent Roll'!J83))</f>
        <v>0</v>
      </c>
      <c r="J83" s="1914">
        <f>IF(ISBLANK('Rent Roll'!K83),"",('Rent Roll'!K83))</f>
        <v>0</v>
      </c>
      <c r="K83" s="1916">
        <f>IF(ISBLANK('Rent Roll'!M83),"",('Rent Roll'!M83))</f>
        <v>0</v>
      </c>
      <c r="L83" s="1917" t="str">
        <f>IF(ISBLANK('Rent Roll'!N83),"",('Rent Roll'!N83))</f>
        <v/>
      </c>
      <c r="M83" s="1918">
        <f>IF(ISBLANK('Rent Roll'!R83),"",('Rent Roll'!R83))</f>
        <v>0</v>
      </c>
      <c r="N83" s="1919">
        <f>IF(ISBLANK('Rent Roll'!T83),"",('Rent Roll'!T83))</f>
        <v>0</v>
      </c>
      <c r="O83" s="1920">
        <f>IF(ISBLANK('Rent Roll'!U83),"",('Rent Roll'!U83))</f>
        <v>0</v>
      </c>
      <c r="P83" s="1921" t="str">
        <f>IF(ISBLANK('Rent Roll'!X83),"",('Rent Roll'!X83))</f>
        <v/>
      </c>
      <c r="Q83" s="1922">
        <f>IF(ISBLANK('Rent Roll'!Y83),"",('Rent Roll'!Y83))</f>
        <v>0</v>
      </c>
      <c r="R83" s="1923" t="str">
        <f>IF(ISBLANK('Rent Roll'!Z83),"",('Rent Roll'!Z83))</f>
        <v/>
      </c>
      <c r="S83" s="1923" t="str">
        <f>IF(ISBLANK('Rent Roll'!AA83),"",('Rent Roll'!AA83))</f>
        <v/>
      </c>
      <c r="T83" s="1923" t="str">
        <f>IF(ISBLANK('Rent Roll'!AB83),"",('Rent Roll'!AB83))</f>
        <v/>
      </c>
      <c r="U83" s="1954" t="str">
        <f>IF(ISBLANK('Rent Roll'!AC83),"",('Rent Roll'!AC83))</f>
        <v/>
      </c>
    </row>
    <row r="84" spans="1:21" s="1908" customFormat="1" ht="29.25" customHeight="1">
      <c r="A84" s="1909" t="str">
        <f>IF(ISBLANK('Rent Roll'!A84),"",('Rent Roll'!A84))</f>
        <v/>
      </c>
      <c r="B84" s="1910" t="str">
        <f>IF(ISBLANK('Rent Roll'!B84),"",('Rent Roll'!B84))</f>
        <v/>
      </c>
      <c r="C84" s="1911" t="str">
        <f>IF(ISBLANK('Rent Roll'!C84),"",('Rent Roll'!C84))</f>
        <v/>
      </c>
      <c r="D84" s="1912" t="str">
        <f>IF(ISBLANK('Rent Roll'!D84),"",('Rent Roll'!D84))</f>
        <v/>
      </c>
      <c r="E84" s="1912" t="str">
        <f>IF(ISBLANK('Rent Roll'!E84),"",('Rent Roll'!E84))</f>
        <v/>
      </c>
      <c r="F84" s="1913" t="str">
        <f>IF(ISBLANK('Rent Roll'!F84),"",('Rent Roll'!F84))</f>
        <v/>
      </c>
      <c r="G84" s="1913" t="str">
        <f>IF(ISBLANK('Rent Roll'!G84),"",('Rent Roll'!G84))</f>
        <v/>
      </c>
      <c r="H84" s="1914">
        <f>IF(ISBLANK('Rent Roll'!I84),"",('Rent Roll'!I84))</f>
        <v>0</v>
      </c>
      <c r="I84" s="1915">
        <f>IF(ISBLANK('Rent Roll'!J84),"",('Rent Roll'!J84))</f>
        <v>0</v>
      </c>
      <c r="J84" s="1914">
        <f>IF(ISBLANK('Rent Roll'!K84),"",('Rent Roll'!K84))</f>
        <v>0</v>
      </c>
      <c r="K84" s="1916">
        <f>IF(ISBLANK('Rent Roll'!M84),"",('Rent Roll'!M84))</f>
        <v>0</v>
      </c>
      <c r="L84" s="1917" t="str">
        <f>IF(ISBLANK('Rent Roll'!N84),"",('Rent Roll'!N84))</f>
        <v/>
      </c>
      <c r="M84" s="1918">
        <f>IF(ISBLANK('Rent Roll'!R84),"",('Rent Roll'!R84))</f>
        <v>0</v>
      </c>
      <c r="N84" s="1919">
        <f>IF(ISBLANK('Rent Roll'!T84),"",('Rent Roll'!T84))</f>
        <v>0</v>
      </c>
      <c r="O84" s="1920">
        <f>IF(ISBLANK('Rent Roll'!U84),"",('Rent Roll'!U84))</f>
        <v>0</v>
      </c>
      <c r="P84" s="1921" t="str">
        <f>IF(ISBLANK('Rent Roll'!X84),"",('Rent Roll'!X84))</f>
        <v/>
      </c>
      <c r="Q84" s="1922">
        <f>IF(ISBLANK('Rent Roll'!Y84),"",('Rent Roll'!Y84))</f>
        <v>0</v>
      </c>
      <c r="R84" s="1923" t="str">
        <f>IF(ISBLANK('Rent Roll'!Z84),"",('Rent Roll'!Z84))</f>
        <v/>
      </c>
      <c r="S84" s="1923" t="str">
        <f>IF(ISBLANK('Rent Roll'!AA84),"",('Rent Roll'!AA84))</f>
        <v/>
      </c>
      <c r="T84" s="1923" t="str">
        <f>IF(ISBLANK('Rent Roll'!AB84),"",('Rent Roll'!AB84))</f>
        <v/>
      </c>
      <c r="U84" s="1954" t="str">
        <f>IF(ISBLANK('Rent Roll'!AC84),"",('Rent Roll'!AC84))</f>
        <v/>
      </c>
    </row>
    <row r="85" spans="1:21" s="1908" customFormat="1" ht="29.25" customHeight="1">
      <c r="A85" s="1909" t="str">
        <f>IF(ISBLANK('Rent Roll'!A85),"",('Rent Roll'!A85))</f>
        <v/>
      </c>
      <c r="B85" s="1910" t="str">
        <f>IF(ISBLANK('Rent Roll'!B85),"",('Rent Roll'!B85))</f>
        <v/>
      </c>
      <c r="C85" s="1911" t="str">
        <f>IF(ISBLANK('Rent Roll'!C85),"",('Rent Roll'!C85))</f>
        <v/>
      </c>
      <c r="D85" s="1912" t="str">
        <f>IF(ISBLANK('Rent Roll'!D85),"",('Rent Roll'!D85))</f>
        <v/>
      </c>
      <c r="E85" s="1912" t="str">
        <f>IF(ISBLANK('Rent Roll'!E85),"",('Rent Roll'!E85))</f>
        <v/>
      </c>
      <c r="F85" s="1913" t="str">
        <f>IF(ISBLANK('Rent Roll'!F85),"",('Rent Roll'!F85))</f>
        <v/>
      </c>
      <c r="G85" s="1913" t="str">
        <f>IF(ISBLANK('Rent Roll'!G85),"",('Rent Roll'!G85))</f>
        <v/>
      </c>
      <c r="H85" s="1914">
        <f>IF(ISBLANK('Rent Roll'!I85),"",('Rent Roll'!I85))</f>
        <v>0</v>
      </c>
      <c r="I85" s="1915">
        <f>IF(ISBLANK('Rent Roll'!J85),"",('Rent Roll'!J85))</f>
        <v>0</v>
      </c>
      <c r="J85" s="1914">
        <f>IF(ISBLANK('Rent Roll'!K85),"",('Rent Roll'!K85))</f>
        <v>0</v>
      </c>
      <c r="K85" s="1916">
        <f>IF(ISBLANK('Rent Roll'!M85),"",('Rent Roll'!M85))</f>
        <v>0</v>
      </c>
      <c r="L85" s="1917" t="str">
        <f>IF(ISBLANK('Rent Roll'!N85),"",('Rent Roll'!N85))</f>
        <v/>
      </c>
      <c r="M85" s="1918">
        <f>IF(ISBLANK('Rent Roll'!R85),"",('Rent Roll'!R85))</f>
        <v>0</v>
      </c>
      <c r="N85" s="1919">
        <f>IF(ISBLANK('Rent Roll'!T85),"",('Rent Roll'!T85))</f>
        <v>0</v>
      </c>
      <c r="O85" s="1920">
        <f>IF(ISBLANK('Rent Roll'!U85),"",('Rent Roll'!U85))</f>
        <v>0</v>
      </c>
      <c r="P85" s="1921" t="str">
        <f>IF(ISBLANK('Rent Roll'!X85),"",('Rent Roll'!X85))</f>
        <v/>
      </c>
      <c r="Q85" s="1922">
        <f>IF(ISBLANK('Rent Roll'!Y85),"",('Rent Roll'!Y85))</f>
        <v>0</v>
      </c>
      <c r="R85" s="1923" t="str">
        <f>IF(ISBLANK('Rent Roll'!Z85),"",('Rent Roll'!Z85))</f>
        <v/>
      </c>
      <c r="S85" s="1923" t="str">
        <f>IF(ISBLANK('Rent Roll'!AA85),"",('Rent Roll'!AA85))</f>
        <v/>
      </c>
      <c r="T85" s="1923" t="str">
        <f>IF(ISBLANK('Rent Roll'!AB85),"",('Rent Roll'!AB85))</f>
        <v/>
      </c>
      <c r="U85" s="1954" t="str">
        <f>IF(ISBLANK('Rent Roll'!AC85),"",('Rent Roll'!AC85))</f>
        <v/>
      </c>
    </row>
    <row r="86" spans="1:21" s="1908" customFormat="1" ht="29.25" customHeight="1">
      <c r="A86" s="1909" t="str">
        <f>IF(ISBLANK('Rent Roll'!A86),"",('Rent Roll'!A86))</f>
        <v/>
      </c>
      <c r="B86" s="1910" t="str">
        <f>IF(ISBLANK('Rent Roll'!B86),"",('Rent Roll'!B86))</f>
        <v/>
      </c>
      <c r="C86" s="1911" t="str">
        <f>IF(ISBLANK('Rent Roll'!C86),"",('Rent Roll'!C86))</f>
        <v/>
      </c>
      <c r="D86" s="1912" t="str">
        <f>IF(ISBLANK('Rent Roll'!D86),"",('Rent Roll'!D86))</f>
        <v/>
      </c>
      <c r="E86" s="1912" t="str">
        <f>IF(ISBLANK('Rent Roll'!E86),"",('Rent Roll'!E86))</f>
        <v/>
      </c>
      <c r="F86" s="1913" t="str">
        <f>IF(ISBLANK('Rent Roll'!F86),"",('Rent Roll'!F86))</f>
        <v/>
      </c>
      <c r="G86" s="1913" t="str">
        <f>IF(ISBLANK('Rent Roll'!G86),"",('Rent Roll'!G86))</f>
        <v/>
      </c>
      <c r="H86" s="1914">
        <f>IF(ISBLANK('Rent Roll'!I86),"",('Rent Roll'!I86))</f>
        <v>0</v>
      </c>
      <c r="I86" s="1915">
        <f>IF(ISBLANK('Rent Roll'!J86),"",('Rent Roll'!J86))</f>
        <v>0</v>
      </c>
      <c r="J86" s="1914">
        <f>IF(ISBLANK('Rent Roll'!K86),"",('Rent Roll'!K86))</f>
        <v>0</v>
      </c>
      <c r="K86" s="1916">
        <f>IF(ISBLANK('Rent Roll'!M86),"",('Rent Roll'!M86))</f>
        <v>0</v>
      </c>
      <c r="L86" s="1917" t="str">
        <f>IF(ISBLANK('Rent Roll'!N86),"",('Rent Roll'!N86))</f>
        <v/>
      </c>
      <c r="M86" s="1918">
        <f>IF(ISBLANK('Rent Roll'!R86),"",('Rent Roll'!R86))</f>
        <v>0</v>
      </c>
      <c r="N86" s="1919">
        <f>IF(ISBLANK('Rent Roll'!T86),"",('Rent Roll'!T86))</f>
        <v>0</v>
      </c>
      <c r="O86" s="1920">
        <f>IF(ISBLANK('Rent Roll'!U86),"",('Rent Roll'!U86))</f>
        <v>0</v>
      </c>
      <c r="P86" s="1921" t="str">
        <f>IF(ISBLANK('Rent Roll'!X86),"",('Rent Roll'!X86))</f>
        <v/>
      </c>
      <c r="Q86" s="1922">
        <f>IF(ISBLANK('Rent Roll'!Y86),"",('Rent Roll'!Y86))</f>
        <v>0</v>
      </c>
      <c r="R86" s="1923" t="str">
        <f>IF(ISBLANK('Rent Roll'!Z86),"",('Rent Roll'!Z86))</f>
        <v/>
      </c>
      <c r="S86" s="1923" t="str">
        <f>IF(ISBLANK('Rent Roll'!AA86),"",('Rent Roll'!AA86))</f>
        <v/>
      </c>
      <c r="T86" s="1923" t="str">
        <f>IF(ISBLANK('Rent Roll'!AB86),"",('Rent Roll'!AB86))</f>
        <v/>
      </c>
      <c r="U86" s="1954" t="str">
        <f>IF(ISBLANK('Rent Roll'!AC86),"",('Rent Roll'!AC86))</f>
        <v/>
      </c>
    </row>
    <row r="87" spans="1:21" s="1908" customFormat="1" ht="29.25" customHeight="1">
      <c r="A87" s="1909" t="str">
        <f>IF(ISBLANK('Rent Roll'!A87),"",('Rent Roll'!A87))</f>
        <v/>
      </c>
      <c r="B87" s="1910" t="str">
        <f>IF(ISBLANK('Rent Roll'!B87),"",('Rent Roll'!B87))</f>
        <v/>
      </c>
      <c r="C87" s="1911" t="str">
        <f>IF(ISBLANK('Rent Roll'!C87),"",('Rent Roll'!C87))</f>
        <v/>
      </c>
      <c r="D87" s="1912" t="str">
        <f>IF(ISBLANK('Rent Roll'!D87),"",('Rent Roll'!D87))</f>
        <v/>
      </c>
      <c r="E87" s="1912" t="str">
        <f>IF(ISBLANK('Rent Roll'!E87),"",('Rent Roll'!E87))</f>
        <v/>
      </c>
      <c r="F87" s="1913" t="str">
        <f>IF(ISBLANK('Rent Roll'!F87),"",('Rent Roll'!F87))</f>
        <v/>
      </c>
      <c r="G87" s="1913" t="str">
        <f>IF(ISBLANK('Rent Roll'!G87),"",('Rent Roll'!G87))</f>
        <v/>
      </c>
      <c r="H87" s="1914">
        <f>IF(ISBLANK('Rent Roll'!I87),"",('Rent Roll'!I87))</f>
        <v>0</v>
      </c>
      <c r="I87" s="1915">
        <f>IF(ISBLANK('Rent Roll'!J87),"",('Rent Roll'!J87))</f>
        <v>0</v>
      </c>
      <c r="J87" s="1914">
        <f>IF(ISBLANK('Rent Roll'!K87),"",('Rent Roll'!K87))</f>
        <v>0</v>
      </c>
      <c r="K87" s="1916">
        <f>IF(ISBLANK('Rent Roll'!M87),"",('Rent Roll'!M87))</f>
        <v>0</v>
      </c>
      <c r="L87" s="1917" t="str">
        <f>IF(ISBLANK('Rent Roll'!N87),"",('Rent Roll'!N87))</f>
        <v/>
      </c>
      <c r="M87" s="1918">
        <f>IF(ISBLANK('Rent Roll'!R87),"",('Rent Roll'!R87))</f>
        <v>0</v>
      </c>
      <c r="N87" s="1919">
        <f>IF(ISBLANK('Rent Roll'!T87),"",('Rent Roll'!T87))</f>
        <v>0</v>
      </c>
      <c r="O87" s="1920">
        <f>IF(ISBLANK('Rent Roll'!U87),"",('Rent Roll'!U87))</f>
        <v>0</v>
      </c>
      <c r="P87" s="1921" t="str">
        <f>IF(ISBLANK('Rent Roll'!X87),"",('Rent Roll'!X87))</f>
        <v/>
      </c>
      <c r="Q87" s="1922">
        <f>IF(ISBLANK('Rent Roll'!Y87),"",('Rent Roll'!Y87))</f>
        <v>0</v>
      </c>
      <c r="R87" s="1923" t="str">
        <f>IF(ISBLANK('Rent Roll'!Z87),"",('Rent Roll'!Z87))</f>
        <v/>
      </c>
      <c r="S87" s="1923" t="str">
        <f>IF(ISBLANK('Rent Roll'!AA87),"",('Rent Roll'!AA87))</f>
        <v/>
      </c>
      <c r="T87" s="1923" t="str">
        <f>IF(ISBLANK('Rent Roll'!AB87),"",('Rent Roll'!AB87))</f>
        <v/>
      </c>
      <c r="U87" s="1954" t="str">
        <f>IF(ISBLANK('Rent Roll'!AC87),"",('Rent Roll'!AC87))</f>
        <v/>
      </c>
    </row>
    <row r="88" spans="1:21" s="1908" customFormat="1" ht="29.25" customHeight="1">
      <c r="A88" s="1909" t="str">
        <f>IF(ISBLANK('Rent Roll'!A88),"",('Rent Roll'!A88))</f>
        <v/>
      </c>
      <c r="B88" s="1910" t="str">
        <f>IF(ISBLANK('Rent Roll'!B88),"",('Rent Roll'!B88))</f>
        <v/>
      </c>
      <c r="C88" s="1911" t="str">
        <f>IF(ISBLANK('Rent Roll'!C88),"",('Rent Roll'!C88))</f>
        <v/>
      </c>
      <c r="D88" s="1912" t="str">
        <f>IF(ISBLANK('Rent Roll'!D88),"",('Rent Roll'!D88))</f>
        <v/>
      </c>
      <c r="E88" s="1912" t="str">
        <f>IF(ISBLANK('Rent Roll'!E88),"",('Rent Roll'!E88))</f>
        <v/>
      </c>
      <c r="F88" s="1913" t="str">
        <f>IF(ISBLANK('Rent Roll'!F88),"",('Rent Roll'!F88))</f>
        <v/>
      </c>
      <c r="G88" s="1913" t="str">
        <f>IF(ISBLANK('Rent Roll'!G88),"",('Rent Roll'!G88))</f>
        <v/>
      </c>
      <c r="H88" s="1914">
        <f>IF(ISBLANK('Rent Roll'!I88),"",('Rent Roll'!I88))</f>
        <v>0</v>
      </c>
      <c r="I88" s="1915">
        <f>IF(ISBLANK('Rent Roll'!J88),"",('Rent Roll'!J88))</f>
        <v>0</v>
      </c>
      <c r="J88" s="1914">
        <f>IF(ISBLANK('Rent Roll'!K88),"",('Rent Roll'!K88))</f>
        <v>0</v>
      </c>
      <c r="K88" s="1916">
        <f>IF(ISBLANK('Rent Roll'!M88),"",('Rent Roll'!M88))</f>
        <v>0</v>
      </c>
      <c r="L88" s="1917" t="str">
        <f>IF(ISBLANK('Rent Roll'!N88),"",('Rent Roll'!N88))</f>
        <v/>
      </c>
      <c r="M88" s="1918">
        <f>IF(ISBLANK('Rent Roll'!R88),"",('Rent Roll'!R88))</f>
        <v>0</v>
      </c>
      <c r="N88" s="1919">
        <f>IF(ISBLANK('Rent Roll'!T88),"",('Rent Roll'!T88))</f>
        <v>0</v>
      </c>
      <c r="O88" s="1920">
        <f>IF(ISBLANK('Rent Roll'!U88),"",('Rent Roll'!U88))</f>
        <v>0</v>
      </c>
      <c r="P88" s="1921" t="str">
        <f>IF(ISBLANK('Rent Roll'!X88),"",('Rent Roll'!X88))</f>
        <v/>
      </c>
      <c r="Q88" s="1922">
        <f>IF(ISBLANK('Rent Roll'!Y88),"",('Rent Roll'!Y88))</f>
        <v>0</v>
      </c>
      <c r="R88" s="1923" t="str">
        <f>IF(ISBLANK('Rent Roll'!Z88),"",('Rent Roll'!Z88))</f>
        <v/>
      </c>
      <c r="S88" s="1923" t="str">
        <f>IF(ISBLANK('Rent Roll'!AA88),"",('Rent Roll'!AA88))</f>
        <v/>
      </c>
      <c r="T88" s="1923" t="str">
        <f>IF(ISBLANK('Rent Roll'!AB88),"",('Rent Roll'!AB88))</f>
        <v/>
      </c>
      <c r="U88" s="1954" t="str">
        <f>IF(ISBLANK('Rent Roll'!AC88),"",('Rent Roll'!AC88))</f>
        <v/>
      </c>
    </row>
    <row r="89" spans="1:21" s="1908" customFormat="1" ht="29.25" customHeight="1">
      <c r="A89" s="1909" t="str">
        <f>IF(ISBLANK('Rent Roll'!A89),"",('Rent Roll'!A89))</f>
        <v/>
      </c>
      <c r="B89" s="1910" t="str">
        <f>IF(ISBLANK('Rent Roll'!B89),"",('Rent Roll'!B89))</f>
        <v/>
      </c>
      <c r="C89" s="1911" t="str">
        <f>IF(ISBLANK('Rent Roll'!C89),"",('Rent Roll'!C89))</f>
        <v/>
      </c>
      <c r="D89" s="1912" t="str">
        <f>IF(ISBLANK('Rent Roll'!D89),"",('Rent Roll'!D89))</f>
        <v/>
      </c>
      <c r="E89" s="1912" t="str">
        <f>IF(ISBLANK('Rent Roll'!E89),"",('Rent Roll'!E89))</f>
        <v/>
      </c>
      <c r="F89" s="1913" t="str">
        <f>IF(ISBLANK('Rent Roll'!F89),"",('Rent Roll'!F89))</f>
        <v/>
      </c>
      <c r="G89" s="1913" t="str">
        <f>IF(ISBLANK('Rent Roll'!G89),"",('Rent Roll'!G89))</f>
        <v/>
      </c>
      <c r="H89" s="1914">
        <f>IF(ISBLANK('Rent Roll'!I89),"",('Rent Roll'!I89))</f>
        <v>0</v>
      </c>
      <c r="I89" s="1915">
        <f>IF(ISBLANK('Rent Roll'!J89),"",('Rent Roll'!J89))</f>
        <v>0</v>
      </c>
      <c r="J89" s="1914">
        <f>IF(ISBLANK('Rent Roll'!K89),"",('Rent Roll'!K89))</f>
        <v>0</v>
      </c>
      <c r="K89" s="1916">
        <f>IF(ISBLANK('Rent Roll'!M89),"",('Rent Roll'!M89))</f>
        <v>0</v>
      </c>
      <c r="L89" s="1917" t="str">
        <f>IF(ISBLANK('Rent Roll'!N89),"",('Rent Roll'!N89))</f>
        <v/>
      </c>
      <c r="M89" s="1918">
        <f>IF(ISBLANK('Rent Roll'!R89),"",('Rent Roll'!R89))</f>
        <v>0</v>
      </c>
      <c r="N89" s="1919">
        <f>IF(ISBLANK('Rent Roll'!T89),"",('Rent Roll'!T89))</f>
        <v>0</v>
      </c>
      <c r="O89" s="1920">
        <f>IF(ISBLANK('Rent Roll'!U89),"",('Rent Roll'!U89))</f>
        <v>0</v>
      </c>
      <c r="P89" s="1921" t="str">
        <f>IF(ISBLANK('Rent Roll'!X89),"",('Rent Roll'!X89))</f>
        <v/>
      </c>
      <c r="Q89" s="1922">
        <f>IF(ISBLANK('Rent Roll'!Y89),"",('Rent Roll'!Y89))</f>
        <v>0</v>
      </c>
      <c r="R89" s="1923" t="str">
        <f>IF(ISBLANK('Rent Roll'!Z89),"",('Rent Roll'!Z89))</f>
        <v/>
      </c>
      <c r="S89" s="1923" t="str">
        <f>IF(ISBLANK('Rent Roll'!AA89),"",('Rent Roll'!AA89))</f>
        <v/>
      </c>
      <c r="T89" s="1923" t="str">
        <f>IF(ISBLANK('Rent Roll'!AB89),"",('Rent Roll'!AB89))</f>
        <v/>
      </c>
      <c r="U89" s="1954" t="str">
        <f>IF(ISBLANK('Rent Roll'!AC89),"",('Rent Roll'!AC89))</f>
        <v/>
      </c>
    </row>
    <row r="90" spans="1:21" s="1908" customFormat="1" ht="29.25" customHeight="1">
      <c r="A90" s="1909" t="str">
        <f>IF(ISBLANK('Rent Roll'!A90),"",('Rent Roll'!A90))</f>
        <v/>
      </c>
      <c r="B90" s="1910" t="str">
        <f>IF(ISBLANK('Rent Roll'!B90),"",('Rent Roll'!B90))</f>
        <v/>
      </c>
      <c r="C90" s="1911" t="str">
        <f>IF(ISBLANK('Rent Roll'!C90),"",('Rent Roll'!C90))</f>
        <v/>
      </c>
      <c r="D90" s="1912" t="str">
        <f>IF(ISBLANK('Rent Roll'!D90),"",('Rent Roll'!D90))</f>
        <v/>
      </c>
      <c r="E90" s="1912" t="str">
        <f>IF(ISBLANK('Rent Roll'!E90),"",('Rent Roll'!E90))</f>
        <v/>
      </c>
      <c r="F90" s="1913" t="str">
        <f>IF(ISBLANK('Rent Roll'!F90),"",('Rent Roll'!F90))</f>
        <v/>
      </c>
      <c r="G90" s="1913" t="str">
        <f>IF(ISBLANK('Rent Roll'!G90),"",('Rent Roll'!G90))</f>
        <v/>
      </c>
      <c r="H90" s="1914">
        <f>IF(ISBLANK('Rent Roll'!I90),"",('Rent Roll'!I90))</f>
        <v>0</v>
      </c>
      <c r="I90" s="1915">
        <f>IF(ISBLANK('Rent Roll'!J90),"",('Rent Roll'!J90))</f>
        <v>0</v>
      </c>
      <c r="J90" s="1914">
        <f>IF(ISBLANK('Rent Roll'!K90),"",('Rent Roll'!K90))</f>
        <v>0</v>
      </c>
      <c r="K90" s="1916">
        <f>IF(ISBLANK('Rent Roll'!M90),"",('Rent Roll'!M90))</f>
        <v>0</v>
      </c>
      <c r="L90" s="1917" t="str">
        <f>IF(ISBLANK('Rent Roll'!N90),"",('Rent Roll'!N90))</f>
        <v/>
      </c>
      <c r="M90" s="1918">
        <f>IF(ISBLANK('Rent Roll'!R90),"",('Rent Roll'!R90))</f>
        <v>0</v>
      </c>
      <c r="N90" s="1919">
        <f>IF(ISBLANK('Rent Roll'!T90),"",('Rent Roll'!T90))</f>
        <v>0</v>
      </c>
      <c r="O90" s="1920">
        <f>IF(ISBLANK('Rent Roll'!U90),"",('Rent Roll'!U90))</f>
        <v>0</v>
      </c>
      <c r="P90" s="1921" t="str">
        <f>IF(ISBLANK('Rent Roll'!X90),"",('Rent Roll'!X90))</f>
        <v/>
      </c>
      <c r="Q90" s="1922">
        <f>IF(ISBLANK('Rent Roll'!Y90),"",('Rent Roll'!Y90))</f>
        <v>0</v>
      </c>
      <c r="R90" s="1923" t="str">
        <f>IF(ISBLANK('Rent Roll'!Z90),"",('Rent Roll'!Z90))</f>
        <v/>
      </c>
      <c r="S90" s="1923" t="str">
        <f>IF(ISBLANK('Rent Roll'!AA90),"",('Rent Roll'!AA90))</f>
        <v/>
      </c>
      <c r="T90" s="1923" t="str">
        <f>IF(ISBLANK('Rent Roll'!AB90),"",('Rent Roll'!AB90))</f>
        <v/>
      </c>
      <c r="U90" s="1954" t="str">
        <f>IF(ISBLANK('Rent Roll'!AC90),"",('Rent Roll'!AC90))</f>
        <v/>
      </c>
    </row>
    <row r="91" spans="1:21" s="1908" customFormat="1" ht="29.25" customHeight="1">
      <c r="A91" s="1909" t="str">
        <f>IF(ISBLANK('Rent Roll'!A91),"",('Rent Roll'!A91))</f>
        <v/>
      </c>
      <c r="B91" s="1910" t="str">
        <f>IF(ISBLANK('Rent Roll'!B91),"",('Rent Roll'!B91))</f>
        <v/>
      </c>
      <c r="C91" s="1911" t="str">
        <f>IF(ISBLANK('Rent Roll'!C91),"",('Rent Roll'!C91))</f>
        <v/>
      </c>
      <c r="D91" s="1912" t="str">
        <f>IF(ISBLANK('Rent Roll'!D91),"",('Rent Roll'!D91))</f>
        <v/>
      </c>
      <c r="E91" s="1912" t="str">
        <f>IF(ISBLANK('Rent Roll'!E91),"",('Rent Roll'!E91))</f>
        <v/>
      </c>
      <c r="F91" s="1913" t="str">
        <f>IF(ISBLANK('Rent Roll'!F91),"",('Rent Roll'!F91))</f>
        <v/>
      </c>
      <c r="G91" s="1913" t="str">
        <f>IF(ISBLANK('Rent Roll'!G91),"",('Rent Roll'!G91))</f>
        <v/>
      </c>
      <c r="H91" s="1914">
        <f>IF(ISBLANK('Rent Roll'!I91),"",('Rent Roll'!I91))</f>
        <v>0</v>
      </c>
      <c r="I91" s="1915">
        <f>IF(ISBLANK('Rent Roll'!J91),"",('Rent Roll'!J91))</f>
        <v>0</v>
      </c>
      <c r="J91" s="1914">
        <f>IF(ISBLANK('Rent Roll'!K91),"",('Rent Roll'!K91))</f>
        <v>0</v>
      </c>
      <c r="K91" s="1916">
        <f>IF(ISBLANK('Rent Roll'!M91),"",('Rent Roll'!M91))</f>
        <v>0</v>
      </c>
      <c r="L91" s="1917" t="str">
        <f>IF(ISBLANK('Rent Roll'!N91),"",('Rent Roll'!N91))</f>
        <v/>
      </c>
      <c r="M91" s="1918">
        <f>IF(ISBLANK('Rent Roll'!R91),"",('Rent Roll'!R91))</f>
        <v>0</v>
      </c>
      <c r="N91" s="1919">
        <f>IF(ISBLANK('Rent Roll'!T91),"",('Rent Roll'!T91))</f>
        <v>0</v>
      </c>
      <c r="O91" s="1920">
        <f>IF(ISBLANK('Rent Roll'!U91),"",('Rent Roll'!U91))</f>
        <v>0</v>
      </c>
      <c r="P91" s="1921" t="str">
        <f>IF(ISBLANK('Rent Roll'!X91),"",('Rent Roll'!X91))</f>
        <v/>
      </c>
      <c r="Q91" s="1922">
        <f>IF(ISBLANK('Rent Roll'!Y91),"",('Rent Roll'!Y91))</f>
        <v>0</v>
      </c>
      <c r="R91" s="1923" t="str">
        <f>IF(ISBLANK('Rent Roll'!Z91),"",('Rent Roll'!Z91))</f>
        <v/>
      </c>
      <c r="S91" s="1923" t="str">
        <f>IF(ISBLANK('Rent Roll'!AA91),"",('Rent Roll'!AA91))</f>
        <v/>
      </c>
      <c r="T91" s="1923" t="str">
        <f>IF(ISBLANK('Rent Roll'!AB91),"",('Rent Roll'!AB91))</f>
        <v/>
      </c>
      <c r="U91" s="1954" t="str">
        <f>IF(ISBLANK('Rent Roll'!AC91),"",('Rent Roll'!AC91))</f>
        <v/>
      </c>
    </row>
    <row r="92" spans="1:21" s="1908" customFormat="1" ht="29.25" customHeight="1">
      <c r="A92" s="1909" t="str">
        <f>IF(ISBLANK('Rent Roll'!A92),"",('Rent Roll'!A92))</f>
        <v/>
      </c>
      <c r="B92" s="1910" t="str">
        <f>IF(ISBLANK('Rent Roll'!B92),"",('Rent Roll'!B92))</f>
        <v/>
      </c>
      <c r="C92" s="1911" t="str">
        <f>IF(ISBLANK('Rent Roll'!C92),"",('Rent Roll'!C92))</f>
        <v/>
      </c>
      <c r="D92" s="1912" t="str">
        <f>IF(ISBLANK('Rent Roll'!D92),"",('Rent Roll'!D92))</f>
        <v/>
      </c>
      <c r="E92" s="1912" t="str">
        <f>IF(ISBLANK('Rent Roll'!E92),"",('Rent Roll'!E92))</f>
        <v/>
      </c>
      <c r="F92" s="1913" t="str">
        <f>IF(ISBLANK('Rent Roll'!F92),"",('Rent Roll'!F92))</f>
        <v/>
      </c>
      <c r="G92" s="1913" t="str">
        <f>IF(ISBLANK('Rent Roll'!G92),"",('Rent Roll'!G92))</f>
        <v/>
      </c>
      <c r="H92" s="1914">
        <f>IF(ISBLANK('Rent Roll'!I92),"",('Rent Roll'!I92))</f>
        <v>0</v>
      </c>
      <c r="I92" s="1915">
        <f>IF(ISBLANK('Rent Roll'!J92),"",('Rent Roll'!J92))</f>
        <v>0</v>
      </c>
      <c r="J92" s="1914">
        <f>IF(ISBLANK('Rent Roll'!K92),"",('Rent Roll'!K92))</f>
        <v>0</v>
      </c>
      <c r="K92" s="1916">
        <f>IF(ISBLANK('Rent Roll'!M92),"",('Rent Roll'!M92))</f>
        <v>0</v>
      </c>
      <c r="L92" s="1917" t="str">
        <f>IF(ISBLANK('Rent Roll'!N92),"",('Rent Roll'!N92))</f>
        <v/>
      </c>
      <c r="M92" s="1918">
        <f>IF(ISBLANK('Rent Roll'!R92),"",('Rent Roll'!R92))</f>
        <v>0</v>
      </c>
      <c r="N92" s="1919">
        <f>IF(ISBLANK('Rent Roll'!T92),"",('Rent Roll'!T92))</f>
        <v>0</v>
      </c>
      <c r="O92" s="1920">
        <f>IF(ISBLANK('Rent Roll'!U92),"",('Rent Roll'!U92))</f>
        <v>0</v>
      </c>
      <c r="P92" s="1921" t="str">
        <f>IF(ISBLANK('Rent Roll'!X92),"",('Rent Roll'!X92))</f>
        <v/>
      </c>
      <c r="Q92" s="1922">
        <f>IF(ISBLANK('Rent Roll'!Y92),"",('Rent Roll'!Y92))</f>
        <v>0</v>
      </c>
      <c r="R92" s="1923" t="str">
        <f>IF(ISBLANK('Rent Roll'!Z92),"",('Rent Roll'!Z92))</f>
        <v/>
      </c>
      <c r="S92" s="1923" t="str">
        <f>IF(ISBLANK('Rent Roll'!AA92),"",('Rent Roll'!AA92))</f>
        <v/>
      </c>
      <c r="T92" s="1923" t="str">
        <f>IF(ISBLANK('Rent Roll'!AB92),"",('Rent Roll'!AB92))</f>
        <v/>
      </c>
      <c r="U92" s="1954" t="str">
        <f>IF(ISBLANK('Rent Roll'!AC92),"",('Rent Roll'!AC92))</f>
        <v/>
      </c>
    </row>
    <row r="93" spans="1:21" s="1908" customFormat="1" ht="29.25" customHeight="1">
      <c r="A93" s="1909" t="str">
        <f>IF(ISBLANK('Rent Roll'!A93),"",('Rent Roll'!A93))</f>
        <v/>
      </c>
      <c r="B93" s="1910" t="str">
        <f>IF(ISBLANK('Rent Roll'!B93),"",('Rent Roll'!B93))</f>
        <v/>
      </c>
      <c r="C93" s="1911" t="str">
        <f>IF(ISBLANK('Rent Roll'!C93),"",('Rent Roll'!C93))</f>
        <v/>
      </c>
      <c r="D93" s="1912" t="str">
        <f>IF(ISBLANK('Rent Roll'!D93),"",('Rent Roll'!D93))</f>
        <v/>
      </c>
      <c r="E93" s="1912" t="str">
        <f>IF(ISBLANK('Rent Roll'!E93),"",('Rent Roll'!E93))</f>
        <v/>
      </c>
      <c r="F93" s="1913" t="str">
        <f>IF(ISBLANK('Rent Roll'!F93),"",('Rent Roll'!F93))</f>
        <v/>
      </c>
      <c r="G93" s="1913" t="str">
        <f>IF(ISBLANK('Rent Roll'!G93),"",('Rent Roll'!G93))</f>
        <v/>
      </c>
      <c r="H93" s="1914">
        <f>IF(ISBLANK('Rent Roll'!I93),"",('Rent Roll'!I93))</f>
        <v>0</v>
      </c>
      <c r="I93" s="1915">
        <f>IF(ISBLANK('Rent Roll'!J93),"",('Rent Roll'!J93))</f>
        <v>0</v>
      </c>
      <c r="J93" s="1914">
        <f>IF(ISBLANK('Rent Roll'!K93),"",('Rent Roll'!K93))</f>
        <v>0</v>
      </c>
      <c r="K93" s="1916">
        <f>IF(ISBLANK('Rent Roll'!M93),"",('Rent Roll'!M93))</f>
        <v>0</v>
      </c>
      <c r="L93" s="1917" t="str">
        <f>IF(ISBLANK('Rent Roll'!N93),"",('Rent Roll'!N93))</f>
        <v/>
      </c>
      <c r="M93" s="1918">
        <f>IF(ISBLANK('Rent Roll'!R93),"",('Rent Roll'!R93))</f>
        <v>0</v>
      </c>
      <c r="N93" s="1919">
        <f>IF(ISBLANK('Rent Roll'!T93),"",('Rent Roll'!T93))</f>
        <v>0</v>
      </c>
      <c r="O93" s="1920">
        <f>IF(ISBLANK('Rent Roll'!U93),"",('Rent Roll'!U93))</f>
        <v>0</v>
      </c>
      <c r="P93" s="1921" t="str">
        <f>IF(ISBLANK('Rent Roll'!X93),"",('Rent Roll'!X93))</f>
        <v/>
      </c>
      <c r="Q93" s="1922">
        <f>IF(ISBLANK('Rent Roll'!Y93),"",('Rent Roll'!Y93))</f>
        <v>0</v>
      </c>
      <c r="R93" s="1923" t="str">
        <f>IF(ISBLANK('Rent Roll'!Z93),"",('Rent Roll'!Z93))</f>
        <v/>
      </c>
      <c r="S93" s="1923" t="str">
        <f>IF(ISBLANK('Rent Roll'!AA93),"",('Rent Roll'!AA93))</f>
        <v/>
      </c>
      <c r="T93" s="1923" t="str">
        <f>IF(ISBLANK('Rent Roll'!AB93),"",('Rent Roll'!AB93))</f>
        <v/>
      </c>
      <c r="U93" s="1954" t="str">
        <f>IF(ISBLANK('Rent Roll'!AC93),"",('Rent Roll'!AC93))</f>
        <v/>
      </c>
    </row>
    <row r="94" spans="1:21" s="1908" customFormat="1" ht="29.25" customHeight="1">
      <c r="A94" s="1909" t="str">
        <f>IF(ISBLANK('Rent Roll'!A94),"",('Rent Roll'!A94))</f>
        <v/>
      </c>
      <c r="B94" s="1910" t="str">
        <f>IF(ISBLANK('Rent Roll'!B94),"",('Rent Roll'!B94))</f>
        <v/>
      </c>
      <c r="C94" s="1911" t="str">
        <f>IF(ISBLANK('Rent Roll'!C94),"",('Rent Roll'!C94))</f>
        <v/>
      </c>
      <c r="D94" s="1912" t="str">
        <f>IF(ISBLANK('Rent Roll'!D94),"",('Rent Roll'!D94))</f>
        <v/>
      </c>
      <c r="E94" s="1912" t="str">
        <f>IF(ISBLANK('Rent Roll'!E94),"",('Rent Roll'!E94))</f>
        <v/>
      </c>
      <c r="F94" s="1913" t="str">
        <f>IF(ISBLANK('Rent Roll'!F94),"",('Rent Roll'!F94))</f>
        <v/>
      </c>
      <c r="G94" s="1913" t="str">
        <f>IF(ISBLANK('Rent Roll'!G94),"",('Rent Roll'!G94))</f>
        <v/>
      </c>
      <c r="H94" s="1914">
        <f>IF(ISBLANK('Rent Roll'!I94),"",('Rent Roll'!I94))</f>
        <v>0</v>
      </c>
      <c r="I94" s="1915">
        <f>IF(ISBLANK('Rent Roll'!J94),"",('Rent Roll'!J94))</f>
        <v>0</v>
      </c>
      <c r="J94" s="1914">
        <f>IF(ISBLANK('Rent Roll'!K94),"",('Rent Roll'!K94))</f>
        <v>0</v>
      </c>
      <c r="K94" s="1916">
        <f>IF(ISBLANK('Rent Roll'!M94),"",('Rent Roll'!M94))</f>
        <v>0</v>
      </c>
      <c r="L94" s="1917" t="str">
        <f>IF(ISBLANK('Rent Roll'!N94),"",('Rent Roll'!N94))</f>
        <v/>
      </c>
      <c r="M94" s="1918">
        <f>IF(ISBLANK('Rent Roll'!R94),"",('Rent Roll'!R94))</f>
        <v>0</v>
      </c>
      <c r="N94" s="1919">
        <f>IF(ISBLANK('Rent Roll'!T94),"",('Rent Roll'!T94))</f>
        <v>0</v>
      </c>
      <c r="O94" s="1920">
        <f>IF(ISBLANK('Rent Roll'!U94),"",('Rent Roll'!U94))</f>
        <v>0</v>
      </c>
      <c r="P94" s="1921" t="str">
        <f>IF(ISBLANK('Rent Roll'!X94),"",('Rent Roll'!X94))</f>
        <v/>
      </c>
      <c r="Q94" s="1922">
        <f>IF(ISBLANK('Rent Roll'!Y94),"",('Rent Roll'!Y94))</f>
        <v>0</v>
      </c>
      <c r="R94" s="1923" t="str">
        <f>IF(ISBLANK('Rent Roll'!Z94),"",('Rent Roll'!Z94))</f>
        <v/>
      </c>
      <c r="S94" s="1923" t="str">
        <f>IF(ISBLANK('Rent Roll'!AA94),"",('Rent Roll'!AA94))</f>
        <v/>
      </c>
      <c r="T94" s="1923" t="str">
        <f>IF(ISBLANK('Rent Roll'!AB94),"",('Rent Roll'!AB94))</f>
        <v/>
      </c>
      <c r="U94" s="1954" t="str">
        <f>IF(ISBLANK('Rent Roll'!AC94),"",('Rent Roll'!AC94))</f>
        <v/>
      </c>
    </row>
    <row r="95" spans="1:21" s="1908" customFormat="1" ht="29.25" customHeight="1">
      <c r="A95" s="1909" t="str">
        <f>IF(ISBLANK('Rent Roll'!A95),"",('Rent Roll'!A95))</f>
        <v/>
      </c>
      <c r="B95" s="1910" t="str">
        <f>IF(ISBLANK('Rent Roll'!B95),"",('Rent Roll'!B95))</f>
        <v/>
      </c>
      <c r="C95" s="1911" t="str">
        <f>IF(ISBLANK('Rent Roll'!C95),"",('Rent Roll'!C95))</f>
        <v/>
      </c>
      <c r="D95" s="1912" t="str">
        <f>IF(ISBLANK('Rent Roll'!D95),"",('Rent Roll'!D95))</f>
        <v/>
      </c>
      <c r="E95" s="1912" t="str">
        <f>IF(ISBLANK('Rent Roll'!E95),"",('Rent Roll'!E95))</f>
        <v/>
      </c>
      <c r="F95" s="1913" t="str">
        <f>IF(ISBLANK('Rent Roll'!F95),"",('Rent Roll'!F95))</f>
        <v/>
      </c>
      <c r="G95" s="1913" t="str">
        <f>IF(ISBLANK('Rent Roll'!G95),"",('Rent Roll'!G95))</f>
        <v/>
      </c>
      <c r="H95" s="1914">
        <f>IF(ISBLANK('Rent Roll'!I95),"",('Rent Roll'!I95))</f>
        <v>0</v>
      </c>
      <c r="I95" s="1915">
        <f>IF(ISBLANK('Rent Roll'!J95),"",('Rent Roll'!J95))</f>
        <v>0</v>
      </c>
      <c r="J95" s="1914">
        <f>IF(ISBLANK('Rent Roll'!K95),"",('Rent Roll'!K95))</f>
        <v>0</v>
      </c>
      <c r="K95" s="1916">
        <f>IF(ISBLANK('Rent Roll'!M95),"",('Rent Roll'!M95))</f>
        <v>0</v>
      </c>
      <c r="L95" s="1917" t="str">
        <f>IF(ISBLANK('Rent Roll'!N95),"",('Rent Roll'!N95))</f>
        <v/>
      </c>
      <c r="M95" s="1918">
        <f>IF(ISBLANK('Rent Roll'!R95),"",('Rent Roll'!R95))</f>
        <v>0</v>
      </c>
      <c r="N95" s="1919">
        <f>IF(ISBLANK('Rent Roll'!T95),"",('Rent Roll'!T95))</f>
        <v>0</v>
      </c>
      <c r="O95" s="1920">
        <f>IF(ISBLANK('Rent Roll'!U95),"",('Rent Roll'!U95))</f>
        <v>0</v>
      </c>
      <c r="P95" s="1921" t="str">
        <f>IF(ISBLANK('Rent Roll'!X95),"",('Rent Roll'!X95))</f>
        <v/>
      </c>
      <c r="Q95" s="1922">
        <f>IF(ISBLANK('Rent Roll'!Y95),"",('Rent Roll'!Y95))</f>
        <v>0</v>
      </c>
      <c r="R95" s="1923" t="str">
        <f>IF(ISBLANK('Rent Roll'!Z95),"",('Rent Roll'!Z95))</f>
        <v/>
      </c>
      <c r="S95" s="1923" t="str">
        <f>IF(ISBLANK('Rent Roll'!AA95),"",('Rent Roll'!AA95))</f>
        <v/>
      </c>
      <c r="T95" s="1923" t="str">
        <f>IF(ISBLANK('Rent Roll'!AB95),"",('Rent Roll'!AB95))</f>
        <v/>
      </c>
      <c r="U95" s="1954" t="str">
        <f>IF(ISBLANK('Rent Roll'!AC95),"",('Rent Roll'!AC95))</f>
        <v/>
      </c>
    </row>
    <row r="96" spans="1:21" s="1908" customFormat="1" ht="29.25" customHeight="1">
      <c r="A96" s="1909" t="str">
        <f>IF(ISBLANK('Rent Roll'!A96),"",('Rent Roll'!A96))</f>
        <v/>
      </c>
      <c r="B96" s="1910" t="str">
        <f>IF(ISBLANK('Rent Roll'!B96),"",('Rent Roll'!B96))</f>
        <v/>
      </c>
      <c r="C96" s="1911" t="str">
        <f>IF(ISBLANK('Rent Roll'!C96),"",('Rent Roll'!C96))</f>
        <v/>
      </c>
      <c r="D96" s="1912" t="str">
        <f>IF(ISBLANK('Rent Roll'!D96),"",('Rent Roll'!D96))</f>
        <v/>
      </c>
      <c r="E96" s="1912" t="str">
        <f>IF(ISBLANK('Rent Roll'!E96),"",('Rent Roll'!E96))</f>
        <v/>
      </c>
      <c r="F96" s="1913" t="str">
        <f>IF(ISBLANK('Rent Roll'!F96),"",('Rent Roll'!F96))</f>
        <v/>
      </c>
      <c r="G96" s="1913" t="str">
        <f>IF(ISBLANK('Rent Roll'!G96),"",('Rent Roll'!G96))</f>
        <v/>
      </c>
      <c r="H96" s="1914">
        <f>IF(ISBLANK('Rent Roll'!I96),"",('Rent Roll'!I96))</f>
        <v>0</v>
      </c>
      <c r="I96" s="1915">
        <f>IF(ISBLANK('Rent Roll'!J96),"",('Rent Roll'!J96))</f>
        <v>0</v>
      </c>
      <c r="J96" s="1914">
        <f>IF(ISBLANK('Rent Roll'!K96),"",('Rent Roll'!K96))</f>
        <v>0</v>
      </c>
      <c r="K96" s="1916">
        <f>IF(ISBLANK('Rent Roll'!M96),"",('Rent Roll'!M96))</f>
        <v>0</v>
      </c>
      <c r="L96" s="1917" t="str">
        <f>IF(ISBLANK('Rent Roll'!N96),"",('Rent Roll'!N96))</f>
        <v/>
      </c>
      <c r="M96" s="1918">
        <f>IF(ISBLANK('Rent Roll'!R96),"",('Rent Roll'!R96))</f>
        <v>0</v>
      </c>
      <c r="N96" s="1919">
        <f>IF(ISBLANK('Rent Roll'!T96),"",('Rent Roll'!T96))</f>
        <v>0</v>
      </c>
      <c r="O96" s="1920">
        <f>IF(ISBLANK('Rent Roll'!U96),"",('Rent Roll'!U96))</f>
        <v>0</v>
      </c>
      <c r="P96" s="1921" t="str">
        <f>IF(ISBLANK('Rent Roll'!X96),"",('Rent Roll'!X96))</f>
        <v/>
      </c>
      <c r="Q96" s="1922">
        <f>IF(ISBLANK('Rent Roll'!Y96),"",('Rent Roll'!Y96))</f>
        <v>0</v>
      </c>
      <c r="R96" s="1923" t="str">
        <f>IF(ISBLANK('Rent Roll'!Z96),"",('Rent Roll'!Z96))</f>
        <v/>
      </c>
      <c r="S96" s="1923" t="str">
        <f>IF(ISBLANK('Rent Roll'!AA96),"",('Rent Roll'!AA96))</f>
        <v/>
      </c>
      <c r="T96" s="1923" t="str">
        <f>IF(ISBLANK('Rent Roll'!AB96),"",('Rent Roll'!AB96))</f>
        <v/>
      </c>
      <c r="U96" s="1954" t="str">
        <f>IF(ISBLANK('Rent Roll'!AC96),"",('Rent Roll'!AC96))</f>
        <v/>
      </c>
    </row>
    <row r="97" spans="1:21" s="1908" customFormat="1" ht="29.25" customHeight="1">
      <c r="A97" s="1909" t="str">
        <f>IF(ISBLANK('Rent Roll'!A97),"",('Rent Roll'!A97))</f>
        <v/>
      </c>
      <c r="B97" s="1910" t="str">
        <f>IF(ISBLANK('Rent Roll'!B97),"",('Rent Roll'!B97))</f>
        <v/>
      </c>
      <c r="C97" s="1911" t="str">
        <f>IF(ISBLANK('Rent Roll'!C97),"",('Rent Roll'!C97))</f>
        <v/>
      </c>
      <c r="D97" s="1912" t="str">
        <f>IF(ISBLANK('Rent Roll'!D97),"",('Rent Roll'!D97))</f>
        <v/>
      </c>
      <c r="E97" s="1912" t="str">
        <f>IF(ISBLANK('Rent Roll'!E97),"",('Rent Roll'!E97))</f>
        <v/>
      </c>
      <c r="F97" s="1913" t="str">
        <f>IF(ISBLANK('Rent Roll'!F97),"",('Rent Roll'!F97))</f>
        <v/>
      </c>
      <c r="G97" s="1913" t="str">
        <f>IF(ISBLANK('Rent Roll'!G97),"",('Rent Roll'!G97))</f>
        <v/>
      </c>
      <c r="H97" s="1914">
        <f>IF(ISBLANK('Rent Roll'!I97),"",('Rent Roll'!I97))</f>
        <v>0</v>
      </c>
      <c r="I97" s="1915">
        <f>IF(ISBLANK('Rent Roll'!J97),"",('Rent Roll'!J97))</f>
        <v>0</v>
      </c>
      <c r="J97" s="1914">
        <f>IF(ISBLANK('Rent Roll'!K97),"",('Rent Roll'!K97))</f>
        <v>0</v>
      </c>
      <c r="K97" s="1916">
        <f>IF(ISBLANK('Rent Roll'!M97),"",('Rent Roll'!M97))</f>
        <v>0</v>
      </c>
      <c r="L97" s="1917" t="str">
        <f>IF(ISBLANK('Rent Roll'!N97),"",('Rent Roll'!N97))</f>
        <v/>
      </c>
      <c r="M97" s="1918">
        <f>IF(ISBLANK('Rent Roll'!R97),"",('Rent Roll'!R97))</f>
        <v>0</v>
      </c>
      <c r="N97" s="1919">
        <f>IF(ISBLANK('Rent Roll'!T97),"",('Rent Roll'!T97))</f>
        <v>0</v>
      </c>
      <c r="O97" s="1920">
        <f>IF(ISBLANK('Rent Roll'!U97),"",('Rent Roll'!U97))</f>
        <v>0</v>
      </c>
      <c r="P97" s="1921" t="str">
        <f>IF(ISBLANK('Rent Roll'!X97),"",('Rent Roll'!X97))</f>
        <v/>
      </c>
      <c r="Q97" s="1922">
        <f>IF(ISBLANK('Rent Roll'!Y97),"",('Rent Roll'!Y97))</f>
        <v>0</v>
      </c>
      <c r="R97" s="1923" t="str">
        <f>IF(ISBLANK('Rent Roll'!Z97),"",('Rent Roll'!Z97))</f>
        <v/>
      </c>
      <c r="S97" s="1923" t="str">
        <f>IF(ISBLANK('Rent Roll'!AA97),"",('Rent Roll'!AA97))</f>
        <v/>
      </c>
      <c r="T97" s="1923" t="str">
        <f>IF(ISBLANK('Rent Roll'!AB97),"",('Rent Roll'!AB97))</f>
        <v/>
      </c>
      <c r="U97" s="1954" t="str">
        <f>IF(ISBLANK('Rent Roll'!AC97),"",('Rent Roll'!AC97))</f>
        <v/>
      </c>
    </row>
    <row r="98" spans="1:21" s="1908" customFormat="1" ht="29.25" customHeight="1">
      <c r="A98" s="1909" t="str">
        <f>IF(ISBLANK('Rent Roll'!A98),"",('Rent Roll'!A98))</f>
        <v/>
      </c>
      <c r="B98" s="1910" t="str">
        <f>IF(ISBLANK('Rent Roll'!B98),"",('Rent Roll'!B98))</f>
        <v/>
      </c>
      <c r="C98" s="1911" t="str">
        <f>IF(ISBLANK('Rent Roll'!C98),"",('Rent Roll'!C98))</f>
        <v/>
      </c>
      <c r="D98" s="1912" t="str">
        <f>IF(ISBLANK('Rent Roll'!D98),"",('Rent Roll'!D98))</f>
        <v/>
      </c>
      <c r="E98" s="1912" t="str">
        <f>IF(ISBLANK('Rent Roll'!E98),"",('Rent Roll'!E98))</f>
        <v/>
      </c>
      <c r="F98" s="1913" t="str">
        <f>IF(ISBLANK('Rent Roll'!F98),"",('Rent Roll'!F98))</f>
        <v/>
      </c>
      <c r="G98" s="1913" t="str">
        <f>IF(ISBLANK('Rent Roll'!G98),"",('Rent Roll'!G98))</f>
        <v/>
      </c>
      <c r="H98" s="1914">
        <f>IF(ISBLANK('Rent Roll'!I98),"",('Rent Roll'!I98))</f>
        <v>0</v>
      </c>
      <c r="I98" s="1915">
        <f>IF(ISBLANK('Rent Roll'!J98),"",('Rent Roll'!J98))</f>
        <v>0</v>
      </c>
      <c r="J98" s="1914">
        <f>IF(ISBLANK('Rent Roll'!K98),"",('Rent Roll'!K98))</f>
        <v>0</v>
      </c>
      <c r="K98" s="1916">
        <f>IF(ISBLANK('Rent Roll'!M98),"",('Rent Roll'!M98))</f>
        <v>0</v>
      </c>
      <c r="L98" s="1917" t="str">
        <f>IF(ISBLANK('Rent Roll'!N98),"",('Rent Roll'!N98))</f>
        <v/>
      </c>
      <c r="M98" s="1918">
        <f>IF(ISBLANK('Rent Roll'!R98),"",('Rent Roll'!R98))</f>
        <v>0</v>
      </c>
      <c r="N98" s="1919">
        <f>IF(ISBLANK('Rent Roll'!T98),"",('Rent Roll'!T98))</f>
        <v>0</v>
      </c>
      <c r="O98" s="1920">
        <f>IF(ISBLANK('Rent Roll'!U98),"",('Rent Roll'!U98))</f>
        <v>0</v>
      </c>
      <c r="P98" s="1921" t="str">
        <f>IF(ISBLANK('Rent Roll'!X98),"",('Rent Roll'!X98))</f>
        <v/>
      </c>
      <c r="Q98" s="1922">
        <f>IF(ISBLANK('Rent Roll'!Y98),"",('Rent Roll'!Y98))</f>
        <v>0</v>
      </c>
      <c r="R98" s="1923" t="str">
        <f>IF(ISBLANK('Rent Roll'!Z98),"",('Rent Roll'!Z98))</f>
        <v/>
      </c>
      <c r="S98" s="1923" t="str">
        <f>IF(ISBLANK('Rent Roll'!AA98),"",('Rent Roll'!AA98))</f>
        <v/>
      </c>
      <c r="T98" s="1923" t="str">
        <f>IF(ISBLANK('Rent Roll'!AB98),"",('Rent Roll'!AB98))</f>
        <v/>
      </c>
      <c r="U98" s="1954" t="str">
        <f>IF(ISBLANK('Rent Roll'!AC98),"",('Rent Roll'!AC98))</f>
        <v/>
      </c>
    </row>
    <row r="99" spans="1:21" s="1908" customFormat="1" ht="29.25" customHeight="1">
      <c r="A99" s="1909" t="str">
        <f>IF(ISBLANK('Rent Roll'!A99),"",('Rent Roll'!A99))</f>
        <v/>
      </c>
      <c r="B99" s="1910" t="str">
        <f>IF(ISBLANK('Rent Roll'!B99),"",('Rent Roll'!B99))</f>
        <v/>
      </c>
      <c r="C99" s="1911" t="str">
        <f>IF(ISBLANK('Rent Roll'!C99),"",('Rent Roll'!C99))</f>
        <v/>
      </c>
      <c r="D99" s="1912" t="str">
        <f>IF(ISBLANK('Rent Roll'!D99),"",('Rent Roll'!D99))</f>
        <v/>
      </c>
      <c r="E99" s="1912" t="str">
        <f>IF(ISBLANK('Rent Roll'!E99),"",('Rent Roll'!E99))</f>
        <v/>
      </c>
      <c r="F99" s="1913" t="str">
        <f>IF(ISBLANK('Rent Roll'!F99),"",('Rent Roll'!F99))</f>
        <v/>
      </c>
      <c r="G99" s="1913" t="str">
        <f>IF(ISBLANK('Rent Roll'!G99),"",('Rent Roll'!G99))</f>
        <v/>
      </c>
      <c r="H99" s="1914">
        <f>IF(ISBLANK('Rent Roll'!I99),"",('Rent Roll'!I99))</f>
        <v>0</v>
      </c>
      <c r="I99" s="1915">
        <f>IF(ISBLANK('Rent Roll'!J99),"",('Rent Roll'!J99))</f>
        <v>0</v>
      </c>
      <c r="J99" s="1914">
        <f>IF(ISBLANK('Rent Roll'!K99),"",('Rent Roll'!K99))</f>
        <v>0</v>
      </c>
      <c r="K99" s="1916">
        <f>IF(ISBLANK('Rent Roll'!M99),"",('Rent Roll'!M99))</f>
        <v>0</v>
      </c>
      <c r="L99" s="1917" t="str">
        <f>IF(ISBLANK('Rent Roll'!N99),"",('Rent Roll'!N99))</f>
        <v/>
      </c>
      <c r="M99" s="1918">
        <f>IF(ISBLANK('Rent Roll'!R99),"",('Rent Roll'!R99))</f>
        <v>0</v>
      </c>
      <c r="N99" s="1919">
        <f>IF(ISBLANK('Rent Roll'!T99),"",('Rent Roll'!T99))</f>
        <v>0</v>
      </c>
      <c r="O99" s="1920">
        <f>IF(ISBLANK('Rent Roll'!U99),"",('Rent Roll'!U99))</f>
        <v>0</v>
      </c>
      <c r="P99" s="1921" t="str">
        <f>IF(ISBLANK('Rent Roll'!X99),"",('Rent Roll'!X99))</f>
        <v/>
      </c>
      <c r="Q99" s="1922">
        <f>IF(ISBLANK('Rent Roll'!Y99),"",('Rent Roll'!Y99))</f>
        <v>0</v>
      </c>
      <c r="R99" s="1923" t="str">
        <f>IF(ISBLANK('Rent Roll'!Z99),"",('Rent Roll'!Z99))</f>
        <v/>
      </c>
      <c r="S99" s="1923" t="str">
        <f>IF(ISBLANK('Rent Roll'!AA99),"",('Rent Roll'!AA99))</f>
        <v/>
      </c>
      <c r="T99" s="1923" t="str">
        <f>IF(ISBLANK('Rent Roll'!AB99),"",('Rent Roll'!AB99))</f>
        <v/>
      </c>
      <c r="U99" s="1954" t="str">
        <f>IF(ISBLANK('Rent Roll'!AC99),"",('Rent Roll'!AC99))</f>
        <v/>
      </c>
    </row>
    <row r="100" spans="1:21" s="1908" customFormat="1" ht="29.25" customHeight="1">
      <c r="A100" s="1909" t="str">
        <f>IF(ISBLANK('Rent Roll'!A100),"",('Rent Roll'!A100))</f>
        <v/>
      </c>
      <c r="B100" s="1910" t="str">
        <f>IF(ISBLANK('Rent Roll'!B100),"",('Rent Roll'!B100))</f>
        <v/>
      </c>
      <c r="C100" s="1911" t="str">
        <f>IF(ISBLANK('Rent Roll'!C100),"",('Rent Roll'!C100))</f>
        <v/>
      </c>
      <c r="D100" s="1912" t="str">
        <f>IF(ISBLANK('Rent Roll'!D100),"",('Rent Roll'!D100))</f>
        <v/>
      </c>
      <c r="E100" s="1912" t="str">
        <f>IF(ISBLANK('Rent Roll'!E100),"",('Rent Roll'!E100))</f>
        <v/>
      </c>
      <c r="F100" s="1913" t="str">
        <f>IF(ISBLANK('Rent Roll'!F100),"",('Rent Roll'!F100))</f>
        <v/>
      </c>
      <c r="G100" s="1913" t="str">
        <f>IF(ISBLANK('Rent Roll'!G100),"",('Rent Roll'!G100))</f>
        <v/>
      </c>
      <c r="H100" s="1914">
        <f>IF(ISBLANK('Rent Roll'!I100),"",('Rent Roll'!I100))</f>
        <v>0</v>
      </c>
      <c r="I100" s="1915">
        <f>IF(ISBLANK('Rent Roll'!J100),"",('Rent Roll'!J100))</f>
        <v>0</v>
      </c>
      <c r="J100" s="1914">
        <f>IF(ISBLANK('Rent Roll'!K100),"",('Rent Roll'!K100))</f>
        <v>0</v>
      </c>
      <c r="K100" s="1916">
        <f>IF(ISBLANK('Rent Roll'!M100),"",('Rent Roll'!M100))</f>
        <v>0</v>
      </c>
      <c r="L100" s="1917" t="str">
        <f>IF(ISBLANK('Rent Roll'!N100),"",('Rent Roll'!N100))</f>
        <v/>
      </c>
      <c r="M100" s="1918">
        <f>IF(ISBLANK('Rent Roll'!R100),"",('Rent Roll'!R100))</f>
        <v>0</v>
      </c>
      <c r="N100" s="1919">
        <f>IF(ISBLANK('Rent Roll'!T100),"",('Rent Roll'!T100))</f>
        <v>0</v>
      </c>
      <c r="O100" s="1920">
        <f>IF(ISBLANK('Rent Roll'!U100),"",('Rent Roll'!U100))</f>
        <v>0</v>
      </c>
      <c r="P100" s="1921" t="str">
        <f>IF(ISBLANK('Rent Roll'!X100),"",('Rent Roll'!X100))</f>
        <v/>
      </c>
      <c r="Q100" s="1922">
        <f>IF(ISBLANK('Rent Roll'!Y100),"",('Rent Roll'!Y100))</f>
        <v>0</v>
      </c>
      <c r="R100" s="1923" t="str">
        <f>IF(ISBLANK('Rent Roll'!Z100),"",('Rent Roll'!Z100))</f>
        <v/>
      </c>
      <c r="S100" s="1923" t="str">
        <f>IF(ISBLANK('Rent Roll'!AA100),"",('Rent Roll'!AA100))</f>
        <v/>
      </c>
      <c r="T100" s="1923" t="str">
        <f>IF(ISBLANK('Rent Roll'!AB100),"",('Rent Roll'!AB100))</f>
        <v/>
      </c>
      <c r="U100" s="1954" t="str">
        <f>IF(ISBLANK('Rent Roll'!AC100),"",('Rent Roll'!AC100))</f>
        <v/>
      </c>
    </row>
    <row r="101" spans="1:21" s="1908" customFormat="1" ht="29.25" customHeight="1">
      <c r="A101" s="1909" t="str">
        <f>IF(ISBLANK('Rent Roll'!A101),"",('Rent Roll'!A101))</f>
        <v/>
      </c>
      <c r="B101" s="1910" t="str">
        <f>IF(ISBLANK('Rent Roll'!B101),"",('Rent Roll'!B101))</f>
        <v/>
      </c>
      <c r="C101" s="1911" t="str">
        <f>IF(ISBLANK('Rent Roll'!C101),"",('Rent Roll'!C101))</f>
        <v/>
      </c>
      <c r="D101" s="1912" t="str">
        <f>IF(ISBLANK('Rent Roll'!D101),"",('Rent Roll'!D101))</f>
        <v/>
      </c>
      <c r="E101" s="1912" t="str">
        <f>IF(ISBLANK('Rent Roll'!E101),"",('Rent Roll'!E101))</f>
        <v/>
      </c>
      <c r="F101" s="1913" t="str">
        <f>IF(ISBLANK('Rent Roll'!F101),"",('Rent Roll'!F101))</f>
        <v/>
      </c>
      <c r="G101" s="1913" t="str">
        <f>IF(ISBLANK('Rent Roll'!G101),"",('Rent Roll'!G101))</f>
        <v/>
      </c>
      <c r="H101" s="1914">
        <f>IF(ISBLANK('Rent Roll'!I101),"",('Rent Roll'!I101))</f>
        <v>0</v>
      </c>
      <c r="I101" s="1915">
        <f>IF(ISBLANK('Rent Roll'!J101),"",('Rent Roll'!J101))</f>
        <v>0</v>
      </c>
      <c r="J101" s="1914">
        <f>IF(ISBLANK('Rent Roll'!K101),"",('Rent Roll'!K101))</f>
        <v>0</v>
      </c>
      <c r="K101" s="1916">
        <f>IF(ISBLANK('Rent Roll'!M101),"",('Rent Roll'!M101))</f>
        <v>0</v>
      </c>
      <c r="L101" s="1917" t="str">
        <f>IF(ISBLANK('Rent Roll'!N101),"",('Rent Roll'!N101))</f>
        <v/>
      </c>
      <c r="M101" s="1918">
        <f>IF(ISBLANK('Rent Roll'!R101),"",('Rent Roll'!R101))</f>
        <v>0</v>
      </c>
      <c r="N101" s="1919">
        <f>IF(ISBLANK('Rent Roll'!T101),"",('Rent Roll'!T101))</f>
        <v>0</v>
      </c>
      <c r="O101" s="1920">
        <f>IF(ISBLANK('Rent Roll'!U101),"",('Rent Roll'!U101))</f>
        <v>0</v>
      </c>
      <c r="P101" s="1921" t="str">
        <f>IF(ISBLANK('Rent Roll'!X101),"",('Rent Roll'!X101))</f>
        <v/>
      </c>
      <c r="Q101" s="1922">
        <f>IF(ISBLANK('Rent Roll'!Y101),"",('Rent Roll'!Y101))</f>
        <v>0</v>
      </c>
      <c r="R101" s="1923" t="str">
        <f>IF(ISBLANK('Rent Roll'!Z101),"",('Rent Roll'!Z101))</f>
        <v/>
      </c>
      <c r="S101" s="1923" t="str">
        <f>IF(ISBLANK('Rent Roll'!AA101),"",('Rent Roll'!AA101))</f>
        <v/>
      </c>
      <c r="T101" s="1923" t="str">
        <f>IF(ISBLANK('Rent Roll'!AB101),"",('Rent Roll'!AB101))</f>
        <v/>
      </c>
      <c r="U101" s="1954" t="str">
        <f>IF(ISBLANK('Rent Roll'!AC101),"",('Rent Roll'!AC101))</f>
        <v/>
      </c>
    </row>
    <row r="102" spans="1:21" s="1908" customFormat="1" ht="29.25" customHeight="1">
      <c r="A102" s="1909" t="str">
        <f>IF(ISBLANK('Rent Roll'!A102),"",('Rent Roll'!A102))</f>
        <v/>
      </c>
      <c r="B102" s="1910" t="str">
        <f>IF(ISBLANK('Rent Roll'!B102),"",('Rent Roll'!B102))</f>
        <v/>
      </c>
      <c r="C102" s="1911" t="str">
        <f>IF(ISBLANK('Rent Roll'!C102),"",('Rent Roll'!C102))</f>
        <v/>
      </c>
      <c r="D102" s="1912" t="str">
        <f>IF(ISBLANK('Rent Roll'!D102),"",('Rent Roll'!D102))</f>
        <v/>
      </c>
      <c r="E102" s="1912" t="str">
        <f>IF(ISBLANK('Rent Roll'!E102),"",('Rent Roll'!E102))</f>
        <v/>
      </c>
      <c r="F102" s="1913" t="str">
        <f>IF(ISBLANK('Rent Roll'!F102),"",('Rent Roll'!F102))</f>
        <v/>
      </c>
      <c r="G102" s="1913" t="str">
        <f>IF(ISBLANK('Rent Roll'!G102),"",('Rent Roll'!G102))</f>
        <v/>
      </c>
      <c r="H102" s="1914">
        <f>IF(ISBLANK('Rent Roll'!I102),"",('Rent Roll'!I102))</f>
        <v>0</v>
      </c>
      <c r="I102" s="1915">
        <f>IF(ISBLANK('Rent Roll'!J102),"",('Rent Roll'!J102))</f>
        <v>0</v>
      </c>
      <c r="J102" s="1914">
        <f>IF(ISBLANK('Rent Roll'!K102),"",('Rent Roll'!K102))</f>
        <v>0</v>
      </c>
      <c r="K102" s="1916">
        <f>IF(ISBLANK('Rent Roll'!M102),"",('Rent Roll'!M102))</f>
        <v>0</v>
      </c>
      <c r="L102" s="1917" t="str">
        <f>IF(ISBLANK('Rent Roll'!N102),"",('Rent Roll'!N102))</f>
        <v/>
      </c>
      <c r="M102" s="1918">
        <f>IF(ISBLANK('Rent Roll'!R102),"",('Rent Roll'!R102))</f>
        <v>0</v>
      </c>
      <c r="N102" s="1919">
        <f>IF(ISBLANK('Rent Roll'!T102),"",('Rent Roll'!T102))</f>
        <v>0</v>
      </c>
      <c r="O102" s="1920">
        <f>IF(ISBLANK('Rent Roll'!U102),"",('Rent Roll'!U102))</f>
        <v>0</v>
      </c>
      <c r="P102" s="1921" t="str">
        <f>IF(ISBLANK('Rent Roll'!X102),"",('Rent Roll'!X102))</f>
        <v/>
      </c>
      <c r="Q102" s="1922">
        <f>IF(ISBLANK('Rent Roll'!Y102),"",('Rent Roll'!Y102))</f>
        <v>0</v>
      </c>
      <c r="R102" s="1923" t="str">
        <f>IF(ISBLANK('Rent Roll'!Z102),"",('Rent Roll'!Z102))</f>
        <v/>
      </c>
      <c r="S102" s="1923" t="str">
        <f>IF(ISBLANK('Rent Roll'!AA102),"",('Rent Roll'!AA102))</f>
        <v/>
      </c>
      <c r="T102" s="1923" t="str">
        <f>IF(ISBLANK('Rent Roll'!AB102),"",('Rent Roll'!AB102))</f>
        <v/>
      </c>
      <c r="U102" s="1954" t="str">
        <f>IF(ISBLANK('Rent Roll'!AC102),"",('Rent Roll'!AC102))</f>
        <v/>
      </c>
    </row>
    <row r="103" spans="1:21" s="1908" customFormat="1" ht="29.25" customHeight="1">
      <c r="A103" s="1909" t="str">
        <f>IF(ISBLANK('Rent Roll'!A103),"",('Rent Roll'!A103))</f>
        <v/>
      </c>
      <c r="B103" s="1910" t="str">
        <f>IF(ISBLANK('Rent Roll'!B103),"",('Rent Roll'!B103))</f>
        <v/>
      </c>
      <c r="C103" s="1911" t="str">
        <f>IF(ISBLANK('Rent Roll'!C103),"",('Rent Roll'!C103))</f>
        <v/>
      </c>
      <c r="D103" s="1912" t="str">
        <f>IF(ISBLANK('Rent Roll'!D103),"",('Rent Roll'!D103))</f>
        <v/>
      </c>
      <c r="E103" s="1912" t="str">
        <f>IF(ISBLANK('Rent Roll'!E103),"",('Rent Roll'!E103))</f>
        <v/>
      </c>
      <c r="F103" s="1913" t="str">
        <f>IF(ISBLANK('Rent Roll'!F103),"",('Rent Roll'!F103))</f>
        <v/>
      </c>
      <c r="G103" s="1913" t="str">
        <f>IF(ISBLANK('Rent Roll'!G103),"",('Rent Roll'!G103))</f>
        <v/>
      </c>
      <c r="H103" s="1914">
        <f>IF(ISBLANK('Rent Roll'!I103),"",('Rent Roll'!I103))</f>
        <v>0</v>
      </c>
      <c r="I103" s="1915">
        <f>IF(ISBLANK('Rent Roll'!J103),"",('Rent Roll'!J103))</f>
        <v>0</v>
      </c>
      <c r="J103" s="1914">
        <f>IF(ISBLANK('Rent Roll'!K103),"",('Rent Roll'!K103))</f>
        <v>0</v>
      </c>
      <c r="K103" s="1916">
        <f>IF(ISBLANK('Rent Roll'!M103),"",('Rent Roll'!M103))</f>
        <v>0</v>
      </c>
      <c r="L103" s="1917" t="str">
        <f>IF(ISBLANK('Rent Roll'!N103),"",('Rent Roll'!N103))</f>
        <v/>
      </c>
      <c r="M103" s="1918">
        <f>IF(ISBLANK('Rent Roll'!R103),"",('Rent Roll'!R103))</f>
        <v>0</v>
      </c>
      <c r="N103" s="1919">
        <f>IF(ISBLANK('Rent Roll'!T103),"",('Rent Roll'!T103))</f>
        <v>0</v>
      </c>
      <c r="O103" s="1920">
        <f>IF(ISBLANK('Rent Roll'!U103),"",('Rent Roll'!U103))</f>
        <v>0</v>
      </c>
      <c r="P103" s="1921" t="str">
        <f>IF(ISBLANK('Rent Roll'!X103),"",('Rent Roll'!X103))</f>
        <v/>
      </c>
      <c r="Q103" s="1922">
        <f>IF(ISBLANK('Rent Roll'!Y103),"",('Rent Roll'!Y103))</f>
        <v>0</v>
      </c>
      <c r="R103" s="1923" t="str">
        <f>IF(ISBLANK('Rent Roll'!Z103),"",('Rent Roll'!Z103))</f>
        <v/>
      </c>
      <c r="S103" s="1923" t="str">
        <f>IF(ISBLANK('Rent Roll'!AA103),"",('Rent Roll'!AA103))</f>
        <v/>
      </c>
      <c r="T103" s="1923" t="str">
        <f>IF(ISBLANK('Rent Roll'!AB103),"",('Rent Roll'!AB103))</f>
        <v/>
      </c>
      <c r="U103" s="1954" t="str">
        <f>IF(ISBLANK('Rent Roll'!AC103),"",('Rent Roll'!AC103))</f>
        <v/>
      </c>
    </row>
    <row r="104" spans="1:21" s="1908" customFormat="1" ht="29.25" customHeight="1">
      <c r="A104" s="1909" t="str">
        <f>IF(ISBLANK('Rent Roll'!A104),"",('Rent Roll'!A104))</f>
        <v/>
      </c>
      <c r="B104" s="1910" t="str">
        <f>IF(ISBLANK('Rent Roll'!B104),"",('Rent Roll'!B104))</f>
        <v/>
      </c>
      <c r="C104" s="1911" t="str">
        <f>IF(ISBLANK('Rent Roll'!C104),"",('Rent Roll'!C104))</f>
        <v/>
      </c>
      <c r="D104" s="1912" t="str">
        <f>IF(ISBLANK('Rent Roll'!D104),"",('Rent Roll'!D104))</f>
        <v/>
      </c>
      <c r="E104" s="1912" t="str">
        <f>IF(ISBLANK('Rent Roll'!E104),"",('Rent Roll'!E104))</f>
        <v/>
      </c>
      <c r="F104" s="1913" t="str">
        <f>IF(ISBLANK('Rent Roll'!F104),"",('Rent Roll'!F104))</f>
        <v/>
      </c>
      <c r="G104" s="1913" t="str">
        <f>IF(ISBLANK('Rent Roll'!G104),"",('Rent Roll'!G104))</f>
        <v/>
      </c>
      <c r="H104" s="1914">
        <f>IF(ISBLANK('Rent Roll'!I104),"",('Rent Roll'!I104))</f>
        <v>0</v>
      </c>
      <c r="I104" s="1915">
        <f>IF(ISBLANK('Rent Roll'!J104),"",('Rent Roll'!J104))</f>
        <v>0</v>
      </c>
      <c r="J104" s="1914">
        <f>IF(ISBLANK('Rent Roll'!K104),"",('Rent Roll'!K104))</f>
        <v>0</v>
      </c>
      <c r="K104" s="1916">
        <f>IF(ISBLANK('Rent Roll'!M104),"",('Rent Roll'!M104))</f>
        <v>0</v>
      </c>
      <c r="L104" s="1917" t="str">
        <f>IF(ISBLANK('Rent Roll'!N104),"",('Rent Roll'!N104))</f>
        <v/>
      </c>
      <c r="M104" s="1918">
        <f>IF(ISBLANK('Rent Roll'!R104),"",('Rent Roll'!R104))</f>
        <v>0</v>
      </c>
      <c r="N104" s="1919">
        <f>IF(ISBLANK('Rent Roll'!T104),"",('Rent Roll'!T104))</f>
        <v>0</v>
      </c>
      <c r="O104" s="1920">
        <f>IF(ISBLANK('Rent Roll'!U104),"",('Rent Roll'!U104))</f>
        <v>0</v>
      </c>
      <c r="P104" s="1921" t="str">
        <f>IF(ISBLANK('Rent Roll'!X104),"",('Rent Roll'!X104))</f>
        <v/>
      </c>
      <c r="Q104" s="1922">
        <f>IF(ISBLANK('Rent Roll'!Y104),"",('Rent Roll'!Y104))</f>
        <v>0</v>
      </c>
      <c r="R104" s="1923" t="str">
        <f>IF(ISBLANK('Rent Roll'!Z104),"",('Rent Roll'!Z104))</f>
        <v/>
      </c>
      <c r="S104" s="1923" t="str">
        <f>IF(ISBLANK('Rent Roll'!AA104),"",('Rent Roll'!AA104))</f>
        <v/>
      </c>
      <c r="T104" s="1923" t="str">
        <f>IF(ISBLANK('Rent Roll'!AB104),"",('Rent Roll'!AB104))</f>
        <v/>
      </c>
      <c r="U104" s="1954" t="str">
        <f>IF(ISBLANK('Rent Roll'!AC104),"",('Rent Roll'!AC104))</f>
        <v/>
      </c>
    </row>
    <row r="105" spans="1:21" s="1908" customFormat="1" ht="29.25" customHeight="1">
      <c r="A105" s="1909" t="str">
        <f>IF(ISBLANK('Rent Roll'!A105),"",('Rent Roll'!A105))</f>
        <v/>
      </c>
      <c r="B105" s="1910" t="str">
        <f>IF(ISBLANK('Rent Roll'!B105),"",('Rent Roll'!B105))</f>
        <v/>
      </c>
      <c r="C105" s="1911" t="str">
        <f>IF(ISBLANK('Rent Roll'!C105),"",('Rent Roll'!C105))</f>
        <v/>
      </c>
      <c r="D105" s="1912" t="str">
        <f>IF(ISBLANK('Rent Roll'!D105),"",('Rent Roll'!D105))</f>
        <v/>
      </c>
      <c r="E105" s="1912" t="str">
        <f>IF(ISBLANK('Rent Roll'!E105),"",('Rent Roll'!E105))</f>
        <v/>
      </c>
      <c r="F105" s="1913" t="str">
        <f>IF(ISBLANK('Rent Roll'!F105),"",('Rent Roll'!F105))</f>
        <v/>
      </c>
      <c r="G105" s="1913" t="str">
        <f>IF(ISBLANK('Rent Roll'!G105),"",('Rent Roll'!G105))</f>
        <v/>
      </c>
      <c r="H105" s="1914">
        <f>IF(ISBLANK('Rent Roll'!I105),"",('Rent Roll'!I105))</f>
        <v>0</v>
      </c>
      <c r="I105" s="1915">
        <f>IF(ISBLANK('Rent Roll'!J105),"",('Rent Roll'!J105))</f>
        <v>0</v>
      </c>
      <c r="J105" s="1914">
        <f>IF(ISBLANK('Rent Roll'!K105),"",('Rent Roll'!K105))</f>
        <v>0</v>
      </c>
      <c r="K105" s="1916">
        <f>IF(ISBLANK('Rent Roll'!M105),"",('Rent Roll'!M105))</f>
        <v>0</v>
      </c>
      <c r="L105" s="1917" t="str">
        <f>IF(ISBLANK('Rent Roll'!N105),"",('Rent Roll'!N105))</f>
        <v/>
      </c>
      <c r="M105" s="1918">
        <f>IF(ISBLANK('Rent Roll'!R105),"",('Rent Roll'!R105))</f>
        <v>0</v>
      </c>
      <c r="N105" s="1919">
        <f>IF(ISBLANK('Rent Roll'!T105),"",('Rent Roll'!T105))</f>
        <v>0</v>
      </c>
      <c r="O105" s="1920">
        <f>IF(ISBLANK('Rent Roll'!U105),"",('Rent Roll'!U105))</f>
        <v>0</v>
      </c>
      <c r="P105" s="1921" t="str">
        <f>IF(ISBLANK('Rent Roll'!X105),"",('Rent Roll'!X105))</f>
        <v/>
      </c>
      <c r="Q105" s="1922">
        <f>IF(ISBLANK('Rent Roll'!Y105),"",('Rent Roll'!Y105))</f>
        <v>0</v>
      </c>
      <c r="R105" s="1923" t="str">
        <f>IF(ISBLANK('Rent Roll'!Z105),"",('Rent Roll'!Z105))</f>
        <v/>
      </c>
      <c r="S105" s="1923" t="str">
        <f>IF(ISBLANK('Rent Roll'!AA105),"",('Rent Roll'!AA105))</f>
        <v/>
      </c>
      <c r="T105" s="1923" t="str">
        <f>IF(ISBLANK('Rent Roll'!AB105),"",('Rent Roll'!AB105))</f>
        <v/>
      </c>
      <c r="U105" s="1954" t="str">
        <f>IF(ISBLANK('Rent Roll'!AC105),"",('Rent Roll'!AC105))</f>
        <v/>
      </c>
    </row>
    <row r="106" spans="1:21" s="1908" customFormat="1" ht="29.25" customHeight="1">
      <c r="A106" s="1909" t="str">
        <f>IF(ISBLANK('Rent Roll'!A106),"",('Rent Roll'!A106))</f>
        <v/>
      </c>
      <c r="B106" s="1910" t="str">
        <f>IF(ISBLANK('Rent Roll'!B106),"",('Rent Roll'!B106))</f>
        <v/>
      </c>
      <c r="C106" s="1911" t="str">
        <f>IF(ISBLANK('Rent Roll'!C106),"",('Rent Roll'!C106))</f>
        <v/>
      </c>
      <c r="D106" s="1912" t="str">
        <f>IF(ISBLANK('Rent Roll'!D106),"",('Rent Roll'!D106))</f>
        <v/>
      </c>
      <c r="E106" s="1912" t="str">
        <f>IF(ISBLANK('Rent Roll'!E106),"",('Rent Roll'!E106))</f>
        <v/>
      </c>
      <c r="F106" s="1913" t="str">
        <f>IF(ISBLANK('Rent Roll'!F106),"",('Rent Roll'!F106))</f>
        <v/>
      </c>
      <c r="G106" s="1913" t="str">
        <f>IF(ISBLANK('Rent Roll'!G106),"",('Rent Roll'!G106))</f>
        <v/>
      </c>
      <c r="H106" s="1914">
        <f>IF(ISBLANK('Rent Roll'!I106),"",('Rent Roll'!I106))</f>
        <v>0</v>
      </c>
      <c r="I106" s="1915">
        <f>IF(ISBLANK('Rent Roll'!J106),"",('Rent Roll'!J106))</f>
        <v>0</v>
      </c>
      <c r="J106" s="1914">
        <f>IF(ISBLANK('Rent Roll'!K106),"",('Rent Roll'!K106))</f>
        <v>0</v>
      </c>
      <c r="K106" s="1916">
        <f>IF(ISBLANK('Rent Roll'!M106),"",('Rent Roll'!M106))</f>
        <v>0</v>
      </c>
      <c r="L106" s="1917" t="str">
        <f>IF(ISBLANK('Rent Roll'!N106),"",('Rent Roll'!N106))</f>
        <v/>
      </c>
      <c r="M106" s="1918">
        <f>IF(ISBLANK('Rent Roll'!R106),"",('Rent Roll'!R106))</f>
        <v>0</v>
      </c>
      <c r="N106" s="1919">
        <f>IF(ISBLANK('Rent Roll'!T106),"",('Rent Roll'!T106))</f>
        <v>0</v>
      </c>
      <c r="O106" s="1920">
        <f>IF(ISBLANK('Rent Roll'!U106),"",('Rent Roll'!U106))</f>
        <v>0</v>
      </c>
      <c r="P106" s="1921" t="str">
        <f>IF(ISBLANK('Rent Roll'!X106),"",('Rent Roll'!X106))</f>
        <v/>
      </c>
      <c r="Q106" s="1922">
        <f>IF(ISBLANK('Rent Roll'!Y106),"",('Rent Roll'!Y106))</f>
        <v>0</v>
      </c>
      <c r="R106" s="1923" t="str">
        <f>IF(ISBLANK('Rent Roll'!Z106),"",('Rent Roll'!Z106))</f>
        <v/>
      </c>
      <c r="S106" s="1923" t="str">
        <f>IF(ISBLANK('Rent Roll'!AA106),"",('Rent Roll'!AA106))</f>
        <v/>
      </c>
      <c r="T106" s="1923" t="str">
        <f>IF(ISBLANK('Rent Roll'!AB106),"",('Rent Roll'!AB106))</f>
        <v/>
      </c>
      <c r="U106" s="1954" t="str">
        <f>IF(ISBLANK('Rent Roll'!AC106),"",('Rent Roll'!AC106))</f>
        <v/>
      </c>
    </row>
    <row r="107" spans="1:21" s="1908" customFormat="1" ht="29.25" customHeight="1">
      <c r="A107" s="1909" t="str">
        <f>IF(ISBLANK('Rent Roll'!A107),"",('Rent Roll'!A107))</f>
        <v/>
      </c>
      <c r="B107" s="1910" t="str">
        <f>IF(ISBLANK('Rent Roll'!B107),"",('Rent Roll'!B107))</f>
        <v/>
      </c>
      <c r="C107" s="1911" t="str">
        <f>IF(ISBLANK('Rent Roll'!C107),"",('Rent Roll'!C107))</f>
        <v/>
      </c>
      <c r="D107" s="1912" t="str">
        <f>IF(ISBLANK('Rent Roll'!D107),"",('Rent Roll'!D107))</f>
        <v/>
      </c>
      <c r="E107" s="1912" t="str">
        <f>IF(ISBLANK('Rent Roll'!E107),"",('Rent Roll'!E107))</f>
        <v/>
      </c>
      <c r="F107" s="1913" t="str">
        <f>IF(ISBLANK('Rent Roll'!F107),"",('Rent Roll'!F107))</f>
        <v/>
      </c>
      <c r="G107" s="1913" t="str">
        <f>IF(ISBLANK('Rent Roll'!G107),"",('Rent Roll'!G107))</f>
        <v/>
      </c>
      <c r="H107" s="1914">
        <f>IF(ISBLANK('Rent Roll'!I107),"",('Rent Roll'!I107))</f>
        <v>0</v>
      </c>
      <c r="I107" s="1915">
        <f>IF(ISBLANK('Rent Roll'!J107),"",('Rent Roll'!J107))</f>
        <v>0</v>
      </c>
      <c r="J107" s="1914">
        <f>IF(ISBLANK('Rent Roll'!K107),"",('Rent Roll'!K107))</f>
        <v>0</v>
      </c>
      <c r="K107" s="1916">
        <f>IF(ISBLANK('Rent Roll'!M107),"",('Rent Roll'!M107))</f>
        <v>0</v>
      </c>
      <c r="L107" s="1917" t="str">
        <f>IF(ISBLANK('Rent Roll'!N107),"",('Rent Roll'!N107))</f>
        <v/>
      </c>
      <c r="M107" s="1918">
        <f>IF(ISBLANK('Rent Roll'!R107),"",('Rent Roll'!R107))</f>
        <v>0</v>
      </c>
      <c r="N107" s="1919">
        <f>IF(ISBLANK('Rent Roll'!T107),"",('Rent Roll'!T107))</f>
        <v>0</v>
      </c>
      <c r="O107" s="1920">
        <f>IF(ISBLANK('Rent Roll'!U107),"",('Rent Roll'!U107))</f>
        <v>0</v>
      </c>
      <c r="P107" s="1921" t="str">
        <f>IF(ISBLANK('Rent Roll'!X107),"",('Rent Roll'!X107))</f>
        <v/>
      </c>
      <c r="Q107" s="1922">
        <f>IF(ISBLANK('Rent Roll'!Y107),"",('Rent Roll'!Y107))</f>
        <v>0</v>
      </c>
      <c r="R107" s="1923" t="str">
        <f>IF(ISBLANK('Rent Roll'!Z107),"",('Rent Roll'!Z107))</f>
        <v/>
      </c>
      <c r="S107" s="1923" t="str">
        <f>IF(ISBLANK('Rent Roll'!AA107),"",('Rent Roll'!AA107))</f>
        <v/>
      </c>
      <c r="T107" s="1923" t="str">
        <f>IF(ISBLANK('Rent Roll'!AB107),"",('Rent Roll'!AB107))</f>
        <v/>
      </c>
      <c r="U107" s="1954" t="str">
        <f>IF(ISBLANK('Rent Roll'!AC107),"",('Rent Roll'!AC107))</f>
        <v/>
      </c>
    </row>
    <row r="108" spans="1:21" s="1908" customFormat="1" ht="29.25" customHeight="1">
      <c r="A108" s="1909" t="str">
        <f>IF(ISBLANK('Rent Roll'!A108),"",('Rent Roll'!A108))</f>
        <v/>
      </c>
      <c r="B108" s="1910" t="str">
        <f>IF(ISBLANK('Rent Roll'!B108),"",('Rent Roll'!B108))</f>
        <v/>
      </c>
      <c r="C108" s="1911" t="str">
        <f>IF(ISBLANK('Rent Roll'!C108),"",('Rent Roll'!C108))</f>
        <v/>
      </c>
      <c r="D108" s="1912" t="str">
        <f>IF(ISBLANK('Rent Roll'!D108),"",('Rent Roll'!D108))</f>
        <v/>
      </c>
      <c r="E108" s="1912" t="str">
        <f>IF(ISBLANK('Rent Roll'!E108),"",('Rent Roll'!E108))</f>
        <v/>
      </c>
      <c r="F108" s="1913" t="str">
        <f>IF(ISBLANK('Rent Roll'!F108),"",('Rent Roll'!F108))</f>
        <v/>
      </c>
      <c r="G108" s="1913" t="str">
        <f>IF(ISBLANK('Rent Roll'!G108),"",('Rent Roll'!G108))</f>
        <v/>
      </c>
      <c r="H108" s="1914">
        <f>IF(ISBLANK('Rent Roll'!I108),"",('Rent Roll'!I108))</f>
        <v>0</v>
      </c>
      <c r="I108" s="1915">
        <f>IF(ISBLANK('Rent Roll'!J108),"",('Rent Roll'!J108))</f>
        <v>0</v>
      </c>
      <c r="J108" s="1914">
        <f>IF(ISBLANK('Rent Roll'!K108),"",('Rent Roll'!K108))</f>
        <v>0</v>
      </c>
      <c r="K108" s="1916">
        <f>IF(ISBLANK('Rent Roll'!M108),"",('Rent Roll'!M108))</f>
        <v>0</v>
      </c>
      <c r="L108" s="1917" t="str">
        <f>IF(ISBLANK('Rent Roll'!N108),"",('Rent Roll'!N108))</f>
        <v/>
      </c>
      <c r="M108" s="1918">
        <f>IF(ISBLANK('Rent Roll'!R108),"",('Rent Roll'!R108))</f>
        <v>0</v>
      </c>
      <c r="N108" s="1919">
        <f>IF(ISBLANK('Rent Roll'!T108),"",('Rent Roll'!T108))</f>
        <v>0</v>
      </c>
      <c r="O108" s="1920">
        <f>IF(ISBLANK('Rent Roll'!U108),"",('Rent Roll'!U108))</f>
        <v>0</v>
      </c>
      <c r="P108" s="1921" t="str">
        <f>IF(ISBLANK('Rent Roll'!X108),"",('Rent Roll'!X108))</f>
        <v/>
      </c>
      <c r="Q108" s="1922">
        <f>IF(ISBLANK('Rent Roll'!Y108),"",('Rent Roll'!Y108))</f>
        <v>0</v>
      </c>
      <c r="R108" s="1923" t="str">
        <f>IF(ISBLANK('Rent Roll'!Z108),"",('Rent Roll'!Z108))</f>
        <v/>
      </c>
      <c r="S108" s="1923" t="str">
        <f>IF(ISBLANK('Rent Roll'!AA108),"",('Rent Roll'!AA108))</f>
        <v/>
      </c>
      <c r="T108" s="1923" t="str">
        <f>IF(ISBLANK('Rent Roll'!AB108),"",('Rent Roll'!AB108))</f>
        <v/>
      </c>
      <c r="U108" s="1954" t="str">
        <f>IF(ISBLANK('Rent Roll'!AC108),"",('Rent Roll'!AC108))</f>
        <v/>
      </c>
    </row>
    <row r="109" spans="1:21" s="1908" customFormat="1" ht="29.25" customHeight="1">
      <c r="A109" s="1909" t="str">
        <f>IF(ISBLANK('Rent Roll'!A109),"",('Rent Roll'!A109))</f>
        <v/>
      </c>
      <c r="B109" s="1910" t="str">
        <f>IF(ISBLANK('Rent Roll'!B109),"",('Rent Roll'!B109))</f>
        <v/>
      </c>
      <c r="C109" s="1911" t="str">
        <f>IF(ISBLANK('Rent Roll'!C109),"",('Rent Roll'!C109))</f>
        <v/>
      </c>
      <c r="D109" s="1912" t="str">
        <f>IF(ISBLANK('Rent Roll'!D109),"",('Rent Roll'!D109))</f>
        <v/>
      </c>
      <c r="E109" s="1912" t="str">
        <f>IF(ISBLANK('Rent Roll'!E109),"",('Rent Roll'!E109))</f>
        <v/>
      </c>
      <c r="F109" s="1913" t="str">
        <f>IF(ISBLANK('Rent Roll'!F109),"",('Rent Roll'!F109))</f>
        <v/>
      </c>
      <c r="G109" s="1913" t="str">
        <f>IF(ISBLANK('Rent Roll'!G109),"",('Rent Roll'!G109))</f>
        <v/>
      </c>
      <c r="H109" s="1914">
        <f>IF(ISBLANK('Rent Roll'!I109),"",('Rent Roll'!I109))</f>
        <v>0</v>
      </c>
      <c r="I109" s="1915">
        <f>IF(ISBLANK('Rent Roll'!J109),"",('Rent Roll'!J109))</f>
        <v>0</v>
      </c>
      <c r="J109" s="1914">
        <f>IF(ISBLANK('Rent Roll'!K109),"",('Rent Roll'!K109))</f>
        <v>0</v>
      </c>
      <c r="K109" s="1916">
        <f>IF(ISBLANK('Rent Roll'!M109),"",('Rent Roll'!M109))</f>
        <v>0</v>
      </c>
      <c r="L109" s="1917" t="str">
        <f>IF(ISBLANK('Rent Roll'!N109),"",('Rent Roll'!N109))</f>
        <v/>
      </c>
      <c r="M109" s="1918">
        <f>IF(ISBLANK('Rent Roll'!R109),"",('Rent Roll'!R109))</f>
        <v>0</v>
      </c>
      <c r="N109" s="1919">
        <f>IF(ISBLANK('Rent Roll'!T109),"",('Rent Roll'!T109))</f>
        <v>0</v>
      </c>
      <c r="O109" s="1920">
        <f>IF(ISBLANK('Rent Roll'!U109),"",('Rent Roll'!U109))</f>
        <v>0</v>
      </c>
      <c r="P109" s="1921" t="str">
        <f>IF(ISBLANK('Rent Roll'!X109),"",('Rent Roll'!X109))</f>
        <v/>
      </c>
      <c r="Q109" s="1922">
        <f>IF(ISBLANK('Rent Roll'!Y109),"",('Rent Roll'!Y109))</f>
        <v>0</v>
      </c>
      <c r="R109" s="1923" t="str">
        <f>IF(ISBLANK('Rent Roll'!Z109),"",('Rent Roll'!Z109))</f>
        <v/>
      </c>
      <c r="S109" s="1923" t="str">
        <f>IF(ISBLANK('Rent Roll'!AA109),"",('Rent Roll'!AA109))</f>
        <v/>
      </c>
      <c r="T109" s="1923" t="str">
        <f>IF(ISBLANK('Rent Roll'!AB109),"",('Rent Roll'!AB109))</f>
        <v/>
      </c>
      <c r="U109" s="1954" t="str">
        <f>IF(ISBLANK('Rent Roll'!AC109),"",('Rent Roll'!AC109))</f>
        <v/>
      </c>
    </row>
    <row r="110" spans="1:21" s="1908" customFormat="1" ht="29.25" customHeight="1">
      <c r="A110" s="1909" t="str">
        <f>IF(ISBLANK('Rent Roll'!A110),"",('Rent Roll'!A110))</f>
        <v/>
      </c>
      <c r="B110" s="1910" t="str">
        <f>IF(ISBLANK('Rent Roll'!B110),"",('Rent Roll'!B110))</f>
        <v/>
      </c>
      <c r="C110" s="1911" t="str">
        <f>IF(ISBLANK('Rent Roll'!C110),"",('Rent Roll'!C110))</f>
        <v/>
      </c>
      <c r="D110" s="1912" t="str">
        <f>IF(ISBLANK('Rent Roll'!D110),"",('Rent Roll'!D110))</f>
        <v/>
      </c>
      <c r="E110" s="1912" t="str">
        <f>IF(ISBLANK('Rent Roll'!E110),"",('Rent Roll'!E110))</f>
        <v/>
      </c>
      <c r="F110" s="1913" t="str">
        <f>IF(ISBLANK('Rent Roll'!F110),"",('Rent Roll'!F110))</f>
        <v/>
      </c>
      <c r="G110" s="1913" t="str">
        <f>IF(ISBLANK('Rent Roll'!G110),"",('Rent Roll'!G110))</f>
        <v/>
      </c>
      <c r="H110" s="1914">
        <f>IF(ISBLANK('Rent Roll'!I110),"",('Rent Roll'!I110))</f>
        <v>0</v>
      </c>
      <c r="I110" s="1915">
        <f>IF(ISBLANK('Rent Roll'!J110),"",('Rent Roll'!J110))</f>
        <v>0</v>
      </c>
      <c r="J110" s="1914">
        <f>IF(ISBLANK('Rent Roll'!K110),"",('Rent Roll'!K110))</f>
        <v>0</v>
      </c>
      <c r="K110" s="1916">
        <f>IF(ISBLANK('Rent Roll'!M110),"",('Rent Roll'!M110))</f>
        <v>0</v>
      </c>
      <c r="L110" s="1917" t="str">
        <f>IF(ISBLANK('Rent Roll'!N110),"",('Rent Roll'!N110))</f>
        <v/>
      </c>
      <c r="M110" s="1918">
        <f>IF(ISBLANK('Rent Roll'!R110),"",('Rent Roll'!R110))</f>
        <v>0</v>
      </c>
      <c r="N110" s="1919">
        <f>IF(ISBLANK('Rent Roll'!T110),"",('Rent Roll'!T110))</f>
        <v>0</v>
      </c>
      <c r="O110" s="1920">
        <f>IF(ISBLANK('Rent Roll'!U110),"",('Rent Roll'!U110))</f>
        <v>0</v>
      </c>
      <c r="P110" s="1921" t="str">
        <f>IF(ISBLANK('Rent Roll'!X110),"",('Rent Roll'!X110))</f>
        <v/>
      </c>
      <c r="Q110" s="1922">
        <f>IF(ISBLANK('Rent Roll'!Y110),"",('Rent Roll'!Y110))</f>
        <v>0</v>
      </c>
      <c r="R110" s="1923" t="str">
        <f>IF(ISBLANK('Rent Roll'!Z110),"",('Rent Roll'!Z110))</f>
        <v/>
      </c>
      <c r="S110" s="1923" t="str">
        <f>IF(ISBLANK('Rent Roll'!AA110),"",('Rent Roll'!AA110))</f>
        <v/>
      </c>
      <c r="T110" s="1923" t="str">
        <f>IF(ISBLANK('Rent Roll'!AB110),"",('Rent Roll'!AB110))</f>
        <v/>
      </c>
      <c r="U110" s="1954" t="str">
        <f>IF(ISBLANK('Rent Roll'!AC110),"",('Rent Roll'!AC110))</f>
        <v/>
      </c>
    </row>
    <row r="111" spans="1:21" s="1908" customFormat="1" ht="29.25" customHeight="1">
      <c r="A111" s="1909" t="str">
        <f>IF(ISBLANK('Rent Roll'!A111),"",('Rent Roll'!A111))</f>
        <v/>
      </c>
      <c r="B111" s="1910" t="str">
        <f>IF(ISBLANK('Rent Roll'!B111),"",('Rent Roll'!B111))</f>
        <v/>
      </c>
      <c r="C111" s="1911" t="str">
        <f>IF(ISBLANK('Rent Roll'!C111),"",('Rent Roll'!C111))</f>
        <v/>
      </c>
      <c r="D111" s="1912" t="str">
        <f>IF(ISBLANK('Rent Roll'!D111),"",('Rent Roll'!D111))</f>
        <v/>
      </c>
      <c r="E111" s="1912" t="str">
        <f>IF(ISBLANK('Rent Roll'!E111),"",('Rent Roll'!E111))</f>
        <v/>
      </c>
      <c r="F111" s="1913" t="str">
        <f>IF(ISBLANK('Rent Roll'!F111),"",('Rent Roll'!F111))</f>
        <v/>
      </c>
      <c r="G111" s="1913" t="str">
        <f>IF(ISBLANK('Rent Roll'!G111),"",('Rent Roll'!G111))</f>
        <v/>
      </c>
      <c r="H111" s="1914">
        <f>IF(ISBLANK('Rent Roll'!I111),"",('Rent Roll'!I111))</f>
        <v>0</v>
      </c>
      <c r="I111" s="1915">
        <f>IF(ISBLANK('Rent Roll'!J111),"",('Rent Roll'!J111))</f>
        <v>0</v>
      </c>
      <c r="J111" s="1914">
        <f>IF(ISBLANK('Rent Roll'!K111),"",('Rent Roll'!K111))</f>
        <v>0</v>
      </c>
      <c r="K111" s="1916">
        <f>IF(ISBLANK('Rent Roll'!M111),"",('Rent Roll'!M111))</f>
        <v>0</v>
      </c>
      <c r="L111" s="1917" t="str">
        <f>IF(ISBLANK('Rent Roll'!N111),"",('Rent Roll'!N111))</f>
        <v/>
      </c>
      <c r="M111" s="1918">
        <f>IF(ISBLANK('Rent Roll'!R111),"",('Rent Roll'!R111))</f>
        <v>0</v>
      </c>
      <c r="N111" s="1919">
        <f>IF(ISBLANK('Rent Roll'!T111),"",('Rent Roll'!T111))</f>
        <v>0</v>
      </c>
      <c r="O111" s="1920">
        <f>IF(ISBLANK('Rent Roll'!U111),"",('Rent Roll'!U111))</f>
        <v>0</v>
      </c>
      <c r="P111" s="1921" t="str">
        <f>IF(ISBLANK('Rent Roll'!X111),"",('Rent Roll'!X111))</f>
        <v/>
      </c>
      <c r="Q111" s="1922">
        <f>IF(ISBLANK('Rent Roll'!Y111),"",('Rent Roll'!Y111))</f>
        <v>0</v>
      </c>
      <c r="R111" s="1923" t="str">
        <f>IF(ISBLANK('Rent Roll'!Z111),"",('Rent Roll'!Z111))</f>
        <v/>
      </c>
      <c r="S111" s="1923" t="str">
        <f>IF(ISBLANK('Rent Roll'!AA111),"",('Rent Roll'!AA111))</f>
        <v/>
      </c>
      <c r="T111" s="1923" t="str">
        <f>IF(ISBLANK('Rent Roll'!AB111),"",('Rent Roll'!AB111))</f>
        <v/>
      </c>
      <c r="U111" s="1954" t="str">
        <f>IF(ISBLANK('Rent Roll'!AC111),"",('Rent Roll'!AC111))</f>
        <v/>
      </c>
    </row>
    <row r="112" spans="1:21" s="1908" customFormat="1" ht="29.25" customHeight="1">
      <c r="A112" s="1909" t="str">
        <f>IF(ISBLANK('Rent Roll'!A112),"",('Rent Roll'!A112))</f>
        <v/>
      </c>
      <c r="B112" s="1910" t="str">
        <f>IF(ISBLANK('Rent Roll'!B112),"",('Rent Roll'!B112))</f>
        <v/>
      </c>
      <c r="C112" s="1911" t="str">
        <f>IF(ISBLANK('Rent Roll'!C112),"",('Rent Roll'!C112))</f>
        <v/>
      </c>
      <c r="D112" s="1912" t="str">
        <f>IF(ISBLANK('Rent Roll'!D112),"",('Rent Roll'!D112))</f>
        <v/>
      </c>
      <c r="E112" s="1912" t="str">
        <f>IF(ISBLANK('Rent Roll'!E112),"",('Rent Roll'!E112))</f>
        <v/>
      </c>
      <c r="F112" s="1913" t="str">
        <f>IF(ISBLANK('Rent Roll'!F112),"",('Rent Roll'!F112))</f>
        <v/>
      </c>
      <c r="G112" s="1913" t="str">
        <f>IF(ISBLANK('Rent Roll'!G112),"",('Rent Roll'!G112))</f>
        <v/>
      </c>
      <c r="H112" s="1914">
        <f>IF(ISBLANK('Rent Roll'!I112),"",('Rent Roll'!I112))</f>
        <v>0</v>
      </c>
      <c r="I112" s="1915">
        <f>IF(ISBLANK('Rent Roll'!J112),"",('Rent Roll'!J112))</f>
        <v>0</v>
      </c>
      <c r="J112" s="1914">
        <f>IF(ISBLANK('Rent Roll'!K112),"",('Rent Roll'!K112))</f>
        <v>0</v>
      </c>
      <c r="K112" s="1916">
        <f>IF(ISBLANK('Rent Roll'!M112),"",('Rent Roll'!M112))</f>
        <v>0</v>
      </c>
      <c r="L112" s="1917" t="str">
        <f>IF(ISBLANK('Rent Roll'!N112),"",('Rent Roll'!N112))</f>
        <v/>
      </c>
      <c r="M112" s="1918">
        <f>IF(ISBLANK('Rent Roll'!R112),"",('Rent Roll'!R112))</f>
        <v>0</v>
      </c>
      <c r="N112" s="1919">
        <f>IF(ISBLANK('Rent Roll'!T112),"",('Rent Roll'!T112))</f>
        <v>0</v>
      </c>
      <c r="O112" s="1920">
        <f>IF(ISBLANK('Rent Roll'!U112),"",('Rent Roll'!U112))</f>
        <v>0</v>
      </c>
      <c r="P112" s="1921" t="str">
        <f>IF(ISBLANK('Rent Roll'!X112),"",('Rent Roll'!X112))</f>
        <v/>
      </c>
      <c r="Q112" s="1922">
        <f>IF(ISBLANK('Rent Roll'!Y112),"",('Rent Roll'!Y112))</f>
        <v>0</v>
      </c>
      <c r="R112" s="1923" t="str">
        <f>IF(ISBLANK('Rent Roll'!Z112),"",('Rent Roll'!Z112))</f>
        <v/>
      </c>
      <c r="S112" s="1923" t="str">
        <f>IF(ISBLANK('Rent Roll'!AA112),"",('Rent Roll'!AA112))</f>
        <v/>
      </c>
      <c r="T112" s="1923" t="str">
        <f>IF(ISBLANK('Rent Roll'!AB112),"",('Rent Roll'!AB112))</f>
        <v/>
      </c>
      <c r="U112" s="1954" t="str">
        <f>IF(ISBLANK('Rent Roll'!AC112),"",('Rent Roll'!AC112))</f>
        <v/>
      </c>
    </row>
    <row r="113" spans="1:21" s="1908" customFormat="1" ht="29.25" customHeight="1">
      <c r="A113" s="1909" t="str">
        <f>IF(ISBLANK('Rent Roll'!A113),"",('Rent Roll'!A113))</f>
        <v/>
      </c>
      <c r="B113" s="1910" t="str">
        <f>IF(ISBLANK('Rent Roll'!B113),"",('Rent Roll'!B113))</f>
        <v/>
      </c>
      <c r="C113" s="1911" t="str">
        <f>IF(ISBLANK('Rent Roll'!C113),"",('Rent Roll'!C113))</f>
        <v/>
      </c>
      <c r="D113" s="1912" t="str">
        <f>IF(ISBLANK('Rent Roll'!D113),"",('Rent Roll'!D113))</f>
        <v/>
      </c>
      <c r="E113" s="1912" t="str">
        <f>IF(ISBLANK('Rent Roll'!E113),"",('Rent Roll'!E113))</f>
        <v/>
      </c>
      <c r="F113" s="1913" t="str">
        <f>IF(ISBLANK('Rent Roll'!F113),"",('Rent Roll'!F113))</f>
        <v/>
      </c>
      <c r="G113" s="1913" t="str">
        <f>IF(ISBLANK('Rent Roll'!G113),"",('Rent Roll'!G113))</f>
        <v/>
      </c>
      <c r="H113" s="1914">
        <f>IF(ISBLANK('Rent Roll'!I113),"",('Rent Roll'!I113))</f>
        <v>0</v>
      </c>
      <c r="I113" s="1915">
        <f>IF(ISBLANK('Rent Roll'!J113),"",('Rent Roll'!J113))</f>
        <v>0</v>
      </c>
      <c r="J113" s="1914">
        <f>IF(ISBLANK('Rent Roll'!K113),"",('Rent Roll'!K113))</f>
        <v>0</v>
      </c>
      <c r="K113" s="1916">
        <f>IF(ISBLANK('Rent Roll'!M113),"",('Rent Roll'!M113))</f>
        <v>0</v>
      </c>
      <c r="L113" s="1917" t="str">
        <f>IF(ISBLANK('Rent Roll'!N113),"",('Rent Roll'!N113))</f>
        <v/>
      </c>
      <c r="M113" s="1918">
        <f>IF(ISBLANK('Rent Roll'!R113),"",('Rent Roll'!R113))</f>
        <v>0</v>
      </c>
      <c r="N113" s="1919">
        <f>IF(ISBLANK('Rent Roll'!T113),"",('Rent Roll'!T113))</f>
        <v>0</v>
      </c>
      <c r="O113" s="1920">
        <f>IF(ISBLANK('Rent Roll'!U113),"",('Rent Roll'!U113))</f>
        <v>0</v>
      </c>
      <c r="P113" s="1921" t="str">
        <f>IF(ISBLANK('Rent Roll'!X113),"",('Rent Roll'!X113))</f>
        <v/>
      </c>
      <c r="Q113" s="1922">
        <f>IF(ISBLANK('Rent Roll'!Y113),"",('Rent Roll'!Y113))</f>
        <v>0</v>
      </c>
      <c r="R113" s="1923" t="str">
        <f>IF(ISBLANK('Rent Roll'!Z113),"",('Rent Roll'!Z113))</f>
        <v/>
      </c>
      <c r="S113" s="1923" t="str">
        <f>IF(ISBLANK('Rent Roll'!AA113),"",('Rent Roll'!AA113))</f>
        <v/>
      </c>
      <c r="T113" s="1923" t="str">
        <f>IF(ISBLANK('Rent Roll'!AB113),"",('Rent Roll'!AB113))</f>
        <v/>
      </c>
      <c r="U113" s="1954" t="str">
        <f>IF(ISBLANK('Rent Roll'!AC113),"",('Rent Roll'!AC113))</f>
        <v/>
      </c>
    </row>
    <row r="114" spans="1:21" s="1908" customFormat="1" ht="29.25" customHeight="1">
      <c r="A114" s="1909" t="str">
        <f>IF(ISBLANK('Rent Roll'!A114),"",('Rent Roll'!A114))</f>
        <v/>
      </c>
      <c r="B114" s="1910" t="str">
        <f>IF(ISBLANK('Rent Roll'!B114),"",('Rent Roll'!B114))</f>
        <v/>
      </c>
      <c r="C114" s="1911" t="str">
        <f>IF(ISBLANK('Rent Roll'!C114),"",('Rent Roll'!C114))</f>
        <v/>
      </c>
      <c r="D114" s="1912" t="str">
        <f>IF(ISBLANK('Rent Roll'!D114),"",('Rent Roll'!D114))</f>
        <v/>
      </c>
      <c r="E114" s="1912" t="str">
        <f>IF(ISBLANK('Rent Roll'!E114),"",('Rent Roll'!E114))</f>
        <v/>
      </c>
      <c r="F114" s="1913" t="str">
        <f>IF(ISBLANK('Rent Roll'!F114),"",('Rent Roll'!F114))</f>
        <v/>
      </c>
      <c r="G114" s="1913" t="str">
        <f>IF(ISBLANK('Rent Roll'!G114),"",('Rent Roll'!G114))</f>
        <v/>
      </c>
      <c r="H114" s="1914">
        <f>IF(ISBLANK('Rent Roll'!I114),"",('Rent Roll'!I114))</f>
        <v>0</v>
      </c>
      <c r="I114" s="1915">
        <f>IF(ISBLANK('Rent Roll'!J114),"",('Rent Roll'!J114))</f>
        <v>0</v>
      </c>
      <c r="J114" s="1914">
        <f>IF(ISBLANK('Rent Roll'!K114),"",('Rent Roll'!K114))</f>
        <v>0</v>
      </c>
      <c r="K114" s="1916">
        <f>IF(ISBLANK('Rent Roll'!M114),"",('Rent Roll'!M114))</f>
        <v>0</v>
      </c>
      <c r="L114" s="1917" t="str">
        <f>IF(ISBLANK('Rent Roll'!N114),"",('Rent Roll'!N114))</f>
        <v/>
      </c>
      <c r="M114" s="1918">
        <f>IF(ISBLANK('Rent Roll'!R114),"",('Rent Roll'!R114))</f>
        <v>0</v>
      </c>
      <c r="N114" s="1919">
        <f>IF(ISBLANK('Rent Roll'!T114),"",('Rent Roll'!T114))</f>
        <v>0</v>
      </c>
      <c r="O114" s="1920">
        <f>IF(ISBLANK('Rent Roll'!U114),"",('Rent Roll'!U114))</f>
        <v>0</v>
      </c>
      <c r="P114" s="1921" t="str">
        <f>IF(ISBLANK('Rent Roll'!X114),"",('Rent Roll'!X114))</f>
        <v/>
      </c>
      <c r="Q114" s="1922">
        <f>IF(ISBLANK('Rent Roll'!Y114),"",('Rent Roll'!Y114))</f>
        <v>0</v>
      </c>
      <c r="R114" s="1923" t="str">
        <f>IF(ISBLANK('Rent Roll'!Z114),"",('Rent Roll'!Z114))</f>
        <v/>
      </c>
      <c r="S114" s="1923" t="str">
        <f>IF(ISBLANK('Rent Roll'!AA114),"",('Rent Roll'!AA114))</f>
        <v/>
      </c>
      <c r="T114" s="1923" t="str">
        <f>IF(ISBLANK('Rent Roll'!AB114),"",('Rent Roll'!AB114))</f>
        <v/>
      </c>
      <c r="U114" s="1954" t="str">
        <f>IF(ISBLANK('Rent Roll'!AC114),"",('Rent Roll'!AC114))</f>
        <v/>
      </c>
    </row>
    <row r="115" spans="1:21" s="1908" customFormat="1" ht="29.25" customHeight="1">
      <c r="A115" s="1909" t="str">
        <f>IF(ISBLANK('Rent Roll'!A115),"",('Rent Roll'!A115))</f>
        <v/>
      </c>
      <c r="B115" s="1910" t="str">
        <f>IF(ISBLANK('Rent Roll'!B115),"",('Rent Roll'!B115))</f>
        <v/>
      </c>
      <c r="C115" s="1911" t="str">
        <f>IF(ISBLANK('Rent Roll'!C115),"",('Rent Roll'!C115))</f>
        <v/>
      </c>
      <c r="D115" s="1912" t="str">
        <f>IF(ISBLANK('Rent Roll'!D115),"",('Rent Roll'!D115))</f>
        <v/>
      </c>
      <c r="E115" s="1912" t="str">
        <f>IF(ISBLANK('Rent Roll'!E115),"",('Rent Roll'!E115))</f>
        <v/>
      </c>
      <c r="F115" s="1913" t="str">
        <f>IF(ISBLANK('Rent Roll'!F115),"",('Rent Roll'!F115))</f>
        <v/>
      </c>
      <c r="G115" s="1913" t="str">
        <f>IF(ISBLANK('Rent Roll'!G115),"",('Rent Roll'!G115))</f>
        <v/>
      </c>
      <c r="H115" s="1914">
        <f>IF(ISBLANK('Rent Roll'!I115),"",('Rent Roll'!I115))</f>
        <v>0</v>
      </c>
      <c r="I115" s="1915">
        <f>IF(ISBLANK('Rent Roll'!J115),"",('Rent Roll'!J115))</f>
        <v>0</v>
      </c>
      <c r="J115" s="1914">
        <f>IF(ISBLANK('Rent Roll'!K115),"",('Rent Roll'!K115))</f>
        <v>0</v>
      </c>
      <c r="K115" s="1916">
        <f>IF(ISBLANK('Rent Roll'!M115),"",('Rent Roll'!M115))</f>
        <v>0</v>
      </c>
      <c r="L115" s="1917" t="str">
        <f>IF(ISBLANK('Rent Roll'!N115),"",('Rent Roll'!N115))</f>
        <v/>
      </c>
      <c r="M115" s="1918">
        <f>IF(ISBLANK('Rent Roll'!R115),"",('Rent Roll'!R115))</f>
        <v>0</v>
      </c>
      <c r="N115" s="1919">
        <f>IF(ISBLANK('Rent Roll'!T115),"",('Rent Roll'!T115))</f>
        <v>0</v>
      </c>
      <c r="O115" s="1920">
        <f>IF(ISBLANK('Rent Roll'!U115),"",('Rent Roll'!U115))</f>
        <v>0</v>
      </c>
      <c r="P115" s="1921" t="str">
        <f>IF(ISBLANK('Rent Roll'!X115),"",('Rent Roll'!X115))</f>
        <v/>
      </c>
      <c r="Q115" s="1922">
        <f>IF(ISBLANK('Rent Roll'!Y115),"",('Rent Roll'!Y115))</f>
        <v>0</v>
      </c>
      <c r="R115" s="1923" t="str">
        <f>IF(ISBLANK('Rent Roll'!Z115),"",('Rent Roll'!Z115))</f>
        <v/>
      </c>
      <c r="S115" s="1923" t="str">
        <f>IF(ISBLANK('Rent Roll'!AA115),"",('Rent Roll'!AA115))</f>
        <v/>
      </c>
      <c r="T115" s="1923" t="str">
        <f>IF(ISBLANK('Rent Roll'!AB115),"",('Rent Roll'!AB115))</f>
        <v/>
      </c>
      <c r="U115" s="1954" t="str">
        <f>IF(ISBLANK('Rent Roll'!AC115),"",('Rent Roll'!AC115))</f>
        <v/>
      </c>
    </row>
    <row r="116" spans="1:21" s="1908" customFormat="1" ht="29.25" customHeight="1">
      <c r="A116" s="1909" t="str">
        <f>IF(ISBLANK('Rent Roll'!A116),"",('Rent Roll'!A116))</f>
        <v/>
      </c>
      <c r="B116" s="1910" t="str">
        <f>IF(ISBLANK('Rent Roll'!B116),"",('Rent Roll'!B116))</f>
        <v/>
      </c>
      <c r="C116" s="1911" t="str">
        <f>IF(ISBLANK('Rent Roll'!C116),"",('Rent Roll'!C116))</f>
        <v/>
      </c>
      <c r="D116" s="1912" t="str">
        <f>IF(ISBLANK('Rent Roll'!D116),"",('Rent Roll'!D116))</f>
        <v/>
      </c>
      <c r="E116" s="1912" t="str">
        <f>IF(ISBLANK('Rent Roll'!E116),"",('Rent Roll'!E116))</f>
        <v/>
      </c>
      <c r="F116" s="1913" t="str">
        <f>IF(ISBLANK('Rent Roll'!F116),"",('Rent Roll'!F116))</f>
        <v/>
      </c>
      <c r="G116" s="1913" t="str">
        <f>IF(ISBLANK('Rent Roll'!G116),"",('Rent Roll'!G116))</f>
        <v/>
      </c>
      <c r="H116" s="1914">
        <f>IF(ISBLANK('Rent Roll'!I116),"",('Rent Roll'!I116))</f>
        <v>0</v>
      </c>
      <c r="I116" s="1915">
        <f>IF(ISBLANK('Rent Roll'!J116),"",('Rent Roll'!J116))</f>
        <v>0</v>
      </c>
      <c r="J116" s="1914">
        <f>IF(ISBLANK('Rent Roll'!K116),"",('Rent Roll'!K116))</f>
        <v>0</v>
      </c>
      <c r="K116" s="1916">
        <f>IF(ISBLANK('Rent Roll'!M116),"",('Rent Roll'!M116))</f>
        <v>0</v>
      </c>
      <c r="L116" s="1917" t="str">
        <f>IF(ISBLANK('Rent Roll'!N116),"",('Rent Roll'!N116))</f>
        <v/>
      </c>
      <c r="M116" s="1918">
        <f>IF(ISBLANK('Rent Roll'!R116),"",('Rent Roll'!R116))</f>
        <v>0</v>
      </c>
      <c r="N116" s="1919">
        <f>IF(ISBLANK('Rent Roll'!T116),"",('Rent Roll'!T116))</f>
        <v>0</v>
      </c>
      <c r="O116" s="1920">
        <f>IF(ISBLANK('Rent Roll'!U116),"",('Rent Roll'!U116))</f>
        <v>0</v>
      </c>
      <c r="P116" s="1921" t="str">
        <f>IF(ISBLANK('Rent Roll'!X116),"",('Rent Roll'!X116))</f>
        <v/>
      </c>
      <c r="Q116" s="1922">
        <f>IF(ISBLANK('Rent Roll'!Y116),"",('Rent Roll'!Y116))</f>
        <v>0</v>
      </c>
      <c r="R116" s="1923" t="str">
        <f>IF(ISBLANK('Rent Roll'!Z116),"",('Rent Roll'!Z116))</f>
        <v/>
      </c>
      <c r="S116" s="1923" t="str">
        <f>IF(ISBLANK('Rent Roll'!AA116),"",('Rent Roll'!AA116))</f>
        <v/>
      </c>
      <c r="T116" s="1923" t="str">
        <f>IF(ISBLANK('Rent Roll'!AB116),"",('Rent Roll'!AB116))</f>
        <v/>
      </c>
      <c r="U116" s="1954" t="str">
        <f>IF(ISBLANK('Rent Roll'!AC116),"",('Rent Roll'!AC116))</f>
        <v/>
      </c>
    </row>
    <row r="117" spans="1:21" s="1908" customFormat="1" ht="29.25" customHeight="1">
      <c r="A117" s="1909" t="str">
        <f>IF(ISBLANK('Rent Roll'!A117),"",('Rent Roll'!A117))</f>
        <v/>
      </c>
      <c r="B117" s="1910" t="str">
        <f>IF(ISBLANK('Rent Roll'!B117),"",('Rent Roll'!B117))</f>
        <v/>
      </c>
      <c r="C117" s="1911" t="str">
        <f>IF(ISBLANK('Rent Roll'!C117),"",('Rent Roll'!C117))</f>
        <v/>
      </c>
      <c r="D117" s="1912" t="str">
        <f>IF(ISBLANK('Rent Roll'!D117),"",('Rent Roll'!D117))</f>
        <v/>
      </c>
      <c r="E117" s="1912" t="str">
        <f>IF(ISBLANK('Rent Roll'!E117),"",('Rent Roll'!E117))</f>
        <v/>
      </c>
      <c r="F117" s="1913" t="str">
        <f>IF(ISBLANK('Rent Roll'!F117),"",('Rent Roll'!F117))</f>
        <v/>
      </c>
      <c r="G117" s="1913" t="str">
        <f>IF(ISBLANK('Rent Roll'!G117),"",('Rent Roll'!G117))</f>
        <v/>
      </c>
      <c r="H117" s="1914">
        <f>IF(ISBLANK('Rent Roll'!I117),"",('Rent Roll'!I117))</f>
        <v>0</v>
      </c>
      <c r="I117" s="1915">
        <f>IF(ISBLANK('Rent Roll'!J117),"",('Rent Roll'!J117))</f>
        <v>0</v>
      </c>
      <c r="J117" s="1914">
        <f>IF(ISBLANK('Rent Roll'!K117),"",('Rent Roll'!K117))</f>
        <v>0</v>
      </c>
      <c r="K117" s="1916">
        <f>IF(ISBLANK('Rent Roll'!M117),"",('Rent Roll'!M117))</f>
        <v>0</v>
      </c>
      <c r="L117" s="1917" t="str">
        <f>IF(ISBLANK('Rent Roll'!N117),"",('Rent Roll'!N117))</f>
        <v/>
      </c>
      <c r="M117" s="1918">
        <f>IF(ISBLANK('Rent Roll'!R117),"",('Rent Roll'!R117))</f>
        <v>0</v>
      </c>
      <c r="N117" s="1919">
        <f>IF(ISBLANK('Rent Roll'!T117),"",('Rent Roll'!T117))</f>
        <v>0</v>
      </c>
      <c r="O117" s="1920">
        <f>IF(ISBLANK('Rent Roll'!U117),"",('Rent Roll'!U117))</f>
        <v>0</v>
      </c>
      <c r="P117" s="1921" t="str">
        <f>IF(ISBLANK('Rent Roll'!X117),"",('Rent Roll'!X117))</f>
        <v/>
      </c>
      <c r="Q117" s="1922">
        <f>IF(ISBLANK('Rent Roll'!Y117),"",('Rent Roll'!Y117))</f>
        <v>0</v>
      </c>
      <c r="R117" s="1923" t="str">
        <f>IF(ISBLANK('Rent Roll'!Z117),"",('Rent Roll'!Z117))</f>
        <v/>
      </c>
      <c r="S117" s="1923" t="str">
        <f>IF(ISBLANK('Rent Roll'!AA117),"",('Rent Roll'!AA117))</f>
        <v/>
      </c>
      <c r="T117" s="1923" t="str">
        <f>IF(ISBLANK('Rent Roll'!AB117),"",('Rent Roll'!AB117))</f>
        <v/>
      </c>
      <c r="U117" s="1954" t="str">
        <f>IF(ISBLANK('Rent Roll'!AC117),"",('Rent Roll'!AC117))</f>
        <v/>
      </c>
    </row>
    <row r="118" spans="1:21" s="1908" customFormat="1" ht="29.25" customHeight="1">
      <c r="A118" s="1909" t="str">
        <f>IF(ISBLANK('Rent Roll'!A118),"",('Rent Roll'!A118))</f>
        <v/>
      </c>
      <c r="B118" s="1910" t="str">
        <f>IF(ISBLANK('Rent Roll'!B118),"",('Rent Roll'!B118))</f>
        <v/>
      </c>
      <c r="C118" s="1911" t="str">
        <f>IF(ISBLANK('Rent Roll'!C118),"",('Rent Roll'!C118))</f>
        <v/>
      </c>
      <c r="D118" s="1912" t="str">
        <f>IF(ISBLANK('Rent Roll'!D118),"",('Rent Roll'!D118))</f>
        <v/>
      </c>
      <c r="E118" s="1912" t="str">
        <f>IF(ISBLANK('Rent Roll'!E118),"",('Rent Roll'!E118))</f>
        <v/>
      </c>
      <c r="F118" s="1913" t="str">
        <f>IF(ISBLANK('Rent Roll'!F118),"",('Rent Roll'!F118))</f>
        <v/>
      </c>
      <c r="G118" s="1913" t="str">
        <f>IF(ISBLANK('Rent Roll'!G118),"",('Rent Roll'!G118))</f>
        <v/>
      </c>
      <c r="H118" s="1914">
        <f>IF(ISBLANK('Rent Roll'!I118),"",('Rent Roll'!I118))</f>
        <v>0</v>
      </c>
      <c r="I118" s="1915">
        <f>IF(ISBLANK('Rent Roll'!J118),"",('Rent Roll'!J118))</f>
        <v>0</v>
      </c>
      <c r="J118" s="1914">
        <f>IF(ISBLANK('Rent Roll'!K118),"",('Rent Roll'!K118))</f>
        <v>0</v>
      </c>
      <c r="K118" s="1916">
        <f>IF(ISBLANK('Rent Roll'!M118),"",('Rent Roll'!M118))</f>
        <v>0</v>
      </c>
      <c r="L118" s="1917" t="str">
        <f>IF(ISBLANK('Rent Roll'!N118),"",('Rent Roll'!N118))</f>
        <v/>
      </c>
      <c r="M118" s="1918">
        <f>IF(ISBLANK('Rent Roll'!R118),"",('Rent Roll'!R118))</f>
        <v>0</v>
      </c>
      <c r="N118" s="1919">
        <f>IF(ISBLANK('Rent Roll'!T118),"",('Rent Roll'!T118))</f>
        <v>0</v>
      </c>
      <c r="O118" s="1920">
        <f>IF(ISBLANK('Rent Roll'!U118),"",('Rent Roll'!U118))</f>
        <v>0</v>
      </c>
      <c r="P118" s="1921" t="str">
        <f>IF(ISBLANK('Rent Roll'!X118),"",('Rent Roll'!X118))</f>
        <v/>
      </c>
      <c r="Q118" s="1922">
        <f>IF(ISBLANK('Rent Roll'!Y118),"",('Rent Roll'!Y118))</f>
        <v>0</v>
      </c>
      <c r="R118" s="1923" t="str">
        <f>IF(ISBLANK('Rent Roll'!Z118),"",('Rent Roll'!Z118))</f>
        <v/>
      </c>
      <c r="S118" s="1923" t="str">
        <f>IF(ISBLANK('Rent Roll'!AA118),"",('Rent Roll'!AA118))</f>
        <v/>
      </c>
      <c r="T118" s="1923" t="str">
        <f>IF(ISBLANK('Rent Roll'!AB118),"",('Rent Roll'!AB118))</f>
        <v/>
      </c>
      <c r="U118" s="1954" t="str">
        <f>IF(ISBLANK('Rent Roll'!AC118),"",('Rent Roll'!AC118))</f>
        <v/>
      </c>
    </row>
    <row r="119" spans="1:21" s="1908" customFormat="1" ht="29.25" customHeight="1">
      <c r="A119" s="1909" t="str">
        <f>IF(ISBLANK('Rent Roll'!A119),"",('Rent Roll'!A119))</f>
        <v/>
      </c>
      <c r="B119" s="1910" t="str">
        <f>IF(ISBLANK('Rent Roll'!B119),"",('Rent Roll'!B119))</f>
        <v/>
      </c>
      <c r="C119" s="1911" t="str">
        <f>IF(ISBLANK('Rent Roll'!C119),"",('Rent Roll'!C119))</f>
        <v/>
      </c>
      <c r="D119" s="1912" t="str">
        <f>IF(ISBLANK('Rent Roll'!D119),"",('Rent Roll'!D119))</f>
        <v/>
      </c>
      <c r="E119" s="1912" t="str">
        <f>IF(ISBLANK('Rent Roll'!E119),"",('Rent Roll'!E119))</f>
        <v/>
      </c>
      <c r="F119" s="1913" t="str">
        <f>IF(ISBLANK('Rent Roll'!F119),"",('Rent Roll'!F119))</f>
        <v/>
      </c>
      <c r="G119" s="1913" t="str">
        <f>IF(ISBLANK('Rent Roll'!G119),"",('Rent Roll'!G119))</f>
        <v/>
      </c>
      <c r="H119" s="1914">
        <f>IF(ISBLANK('Rent Roll'!I119),"",('Rent Roll'!I119))</f>
        <v>0</v>
      </c>
      <c r="I119" s="1915">
        <f>IF(ISBLANK('Rent Roll'!J119),"",('Rent Roll'!J119))</f>
        <v>0</v>
      </c>
      <c r="J119" s="1914">
        <f>IF(ISBLANK('Rent Roll'!K119),"",('Rent Roll'!K119))</f>
        <v>0</v>
      </c>
      <c r="K119" s="1916">
        <f>IF(ISBLANK('Rent Roll'!M119),"",('Rent Roll'!M119))</f>
        <v>0</v>
      </c>
      <c r="L119" s="1917" t="str">
        <f>IF(ISBLANK('Rent Roll'!N119),"",('Rent Roll'!N119))</f>
        <v/>
      </c>
      <c r="M119" s="1918">
        <f>IF(ISBLANK('Rent Roll'!R119),"",('Rent Roll'!R119))</f>
        <v>0</v>
      </c>
      <c r="N119" s="1919">
        <f>IF(ISBLANK('Rent Roll'!T119),"",('Rent Roll'!T119))</f>
        <v>0</v>
      </c>
      <c r="O119" s="1920">
        <f>IF(ISBLANK('Rent Roll'!U119),"",('Rent Roll'!U119))</f>
        <v>0</v>
      </c>
      <c r="P119" s="1921" t="str">
        <f>IF(ISBLANK('Rent Roll'!X119),"",('Rent Roll'!X119))</f>
        <v/>
      </c>
      <c r="Q119" s="1922">
        <f>IF(ISBLANK('Rent Roll'!Y119),"",('Rent Roll'!Y119))</f>
        <v>0</v>
      </c>
      <c r="R119" s="1923" t="str">
        <f>IF(ISBLANK('Rent Roll'!Z119),"",('Rent Roll'!Z119))</f>
        <v/>
      </c>
      <c r="S119" s="1923" t="str">
        <f>IF(ISBLANK('Rent Roll'!AA119),"",('Rent Roll'!AA119))</f>
        <v/>
      </c>
      <c r="T119" s="1923" t="str">
        <f>IF(ISBLANK('Rent Roll'!AB119),"",('Rent Roll'!AB119))</f>
        <v/>
      </c>
      <c r="U119" s="1954" t="str">
        <f>IF(ISBLANK('Rent Roll'!AC119),"",('Rent Roll'!AC119))</f>
        <v/>
      </c>
    </row>
    <row r="120" spans="1:21" s="1908" customFormat="1" ht="29.25" customHeight="1">
      <c r="A120" s="1909" t="str">
        <f>IF(ISBLANK('Rent Roll'!A120),"",('Rent Roll'!A120))</f>
        <v/>
      </c>
      <c r="B120" s="1910" t="str">
        <f>IF(ISBLANK('Rent Roll'!B120),"",('Rent Roll'!B120))</f>
        <v/>
      </c>
      <c r="C120" s="1911" t="str">
        <f>IF(ISBLANK('Rent Roll'!C120),"",('Rent Roll'!C120))</f>
        <v/>
      </c>
      <c r="D120" s="1912" t="str">
        <f>IF(ISBLANK('Rent Roll'!D120),"",('Rent Roll'!D120))</f>
        <v/>
      </c>
      <c r="E120" s="1912" t="str">
        <f>IF(ISBLANK('Rent Roll'!E120),"",('Rent Roll'!E120))</f>
        <v/>
      </c>
      <c r="F120" s="1913" t="str">
        <f>IF(ISBLANK('Rent Roll'!F120),"",('Rent Roll'!F120))</f>
        <v/>
      </c>
      <c r="G120" s="1913" t="str">
        <f>IF(ISBLANK('Rent Roll'!G120),"",('Rent Roll'!G120))</f>
        <v/>
      </c>
      <c r="H120" s="1914">
        <f>IF(ISBLANK('Rent Roll'!I120),"",('Rent Roll'!I120))</f>
        <v>0</v>
      </c>
      <c r="I120" s="1915">
        <f>IF(ISBLANK('Rent Roll'!J120),"",('Rent Roll'!J120))</f>
        <v>0</v>
      </c>
      <c r="J120" s="1914">
        <f>IF(ISBLANK('Rent Roll'!K120),"",('Rent Roll'!K120))</f>
        <v>0</v>
      </c>
      <c r="K120" s="1916">
        <f>IF(ISBLANK('Rent Roll'!M120),"",('Rent Roll'!M120))</f>
        <v>0</v>
      </c>
      <c r="L120" s="1917" t="str">
        <f>IF(ISBLANK('Rent Roll'!N120),"",('Rent Roll'!N120))</f>
        <v/>
      </c>
      <c r="M120" s="1918">
        <f>IF(ISBLANK('Rent Roll'!R120),"",('Rent Roll'!R120))</f>
        <v>0</v>
      </c>
      <c r="N120" s="1919">
        <f>IF(ISBLANK('Rent Roll'!T120),"",('Rent Roll'!T120))</f>
        <v>0</v>
      </c>
      <c r="O120" s="1920">
        <f>IF(ISBLANK('Rent Roll'!U120),"",('Rent Roll'!U120))</f>
        <v>0</v>
      </c>
      <c r="P120" s="1921" t="str">
        <f>IF(ISBLANK('Rent Roll'!X120),"",('Rent Roll'!X120))</f>
        <v/>
      </c>
      <c r="Q120" s="1922">
        <f>IF(ISBLANK('Rent Roll'!Y120),"",('Rent Roll'!Y120))</f>
        <v>0</v>
      </c>
      <c r="R120" s="1923" t="str">
        <f>IF(ISBLANK('Rent Roll'!Z120),"",('Rent Roll'!Z120))</f>
        <v/>
      </c>
      <c r="S120" s="1923" t="str">
        <f>IF(ISBLANK('Rent Roll'!AA120),"",('Rent Roll'!AA120))</f>
        <v/>
      </c>
      <c r="T120" s="1923" t="str">
        <f>IF(ISBLANK('Rent Roll'!AB120),"",('Rent Roll'!AB120))</f>
        <v/>
      </c>
      <c r="U120" s="1954" t="str">
        <f>IF(ISBLANK('Rent Roll'!AC120),"",('Rent Roll'!AC120))</f>
        <v/>
      </c>
    </row>
    <row r="121" spans="1:21" s="1908" customFormat="1" ht="29.25" customHeight="1">
      <c r="A121" s="1909" t="str">
        <f>IF(ISBLANK('Rent Roll'!A121),"",('Rent Roll'!A121))</f>
        <v/>
      </c>
      <c r="B121" s="1910" t="str">
        <f>IF(ISBLANK('Rent Roll'!B121),"",('Rent Roll'!B121))</f>
        <v/>
      </c>
      <c r="C121" s="1911" t="str">
        <f>IF(ISBLANK('Rent Roll'!C121),"",('Rent Roll'!C121))</f>
        <v/>
      </c>
      <c r="D121" s="1912" t="str">
        <f>IF(ISBLANK('Rent Roll'!D121),"",('Rent Roll'!D121))</f>
        <v/>
      </c>
      <c r="E121" s="1912" t="str">
        <f>IF(ISBLANK('Rent Roll'!E121),"",('Rent Roll'!E121))</f>
        <v/>
      </c>
      <c r="F121" s="1913" t="str">
        <f>IF(ISBLANK('Rent Roll'!F121),"",('Rent Roll'!F121))</f>
        <v/>
      </c>
      <c r="G121" s="1913" t="str">
        <f>IF(ISBLANK('Rent Roll'!G121),"",('Rent Roll'!G121))</f>
        <v/>
      </c>
      <c r="H121" s="1914">
        <f>IF(ISBLANK('Rent Roll'!I121),"",('Rent Roll'!I121))</f>
        <v>0</v>
      </c>
      <c r="I121" s="1915">
        <f>IF(ISBLANK('Rent Roll'!J121),"",('Rent Roll'!J121))</f>
        <v>0</v>
      </c>
      <c r="J121" s="1914">
        <f>IF(ISBLANK('Rent Roll'!K121),"",('Rent Roll'!K121))</f>
        <v>0</v>
      </c>
      <c r="K121" s="1916">
        <f>IF(ISBLANK('Rent Roll'!M121),"",('Rent Roll'!M121))</f>
        <v>0</v>
      </c>
      <c r="L121" s="1917" t="str">
        <f>IF(ISBLANK('Rent Roll'!N121),"",('Rent Roll'!N121))</f>
        <v/>
      </c>
      <c r="M121" s="1918">
        <f>IF(ISBLANK('Rent Roll'!R121),"",('Rent Roll'!R121))</f>
        <v>0</v>
      </c>
      <c r="N121" s="1919">
        <f>IF(ISBLANK('Rent Roll'!T121),"",('Rent Roll'!T121))</f>
        <v>0</v>
      </c>
      <c r="O121" s="1920">
        <f>IF(ISBLANK('Rent Roll'!U121),"",('Rent Roll'!U121))</f>
        <v>0</v>
      </c>
      <c r="P121" s="1921" t="str">
        <f>IF(ISBLANK('Rent Roll'!X121),"",('Rent Roll'!X121))</f>
        <v/>
      </c>
      <c r="Q121" s="1922">
        <f>IF(ISBLANK('Rent Roll'!Y121),"",('Rent Roll'!Y121))</f>
        <v>0</v>
      </c>
      <c r="R121" s="1923" t="str">
        <f>IF(ISBLANK('Rent Roll'!Z121),"",('Rent Roll'!Z121))</f>
        <v/>
      </c>
      <c r="S121" s="1923" t="str">
        <f>IF(ISBLANK('Rent Roll'!AA121),"",('Rent Roll'!AA121))</f>
        <v/>
      </c>
      <c r="T121" s="1923" t="str">
        <f>IF(ISBLANK('Rent Roll'!AB121),"",('Rent Roll'!AB121))</f>
        <v/>
      </c>
      <c r="U121" s="1954" t="str">
        <f>IF(ISBLANK('Rent Roll'!AC121),"",('Rent Roll'!AC121))</f>
        <v/>
      </c>
    </row>
    <row r="122" spans="1:21" s="1908" customFormat="1" ht="29.25" customHeight="1">
      <c r="A122" s="1909" t="str">
        <f>IF(ISBLANK('Rent Roll'!A122),"",('Rent Roll'!A122))</f>
        <v/>
      </c>
      <c r="B122" s="1910" t="str">
        <f>IF(ISBLANK('Rent Roll'!B122),"",('Rent Roll'!B122))</f>
        <v/>
      </c>
      <c r="C122" s="1911" t="str">
        <f>IF(ISBLANK('Rent Roll'!C122),"",('Rent Roll'!C122))</f>
        <v/>
      </c>
      <c r="D122" s="1912" t="str">
        <f>IF(ISBLANK('Rent Roll'!D122),"",('Rent Roll'!D122))</f>
        <v/>
      </c>
      <c r="E122" s="1912" t="str">
        <f>IF(ISBLANK('Rent Roll'!E122),"",('Rent Roll'!E122))</f>
        <v/>
      </c>
      <c r="F122" s="1913" t="str">
        <f>IF(ISBLANK('Rent Roll'!F122),"",('Rent Roll'!F122))</f>
        <v/>
      </c>
      <c r="G122" s="1913" t="str">
        <f>IF(ISBLANK('Rent Roll'!G122),"",('Rent Roll'!G122))</f>
        <v/>
      </c>
      <c r="H122" s="1914">
        <f>IF(ISBLANK('Rent Roll'!I122),"",('Rent Roll'!I122))</f>
        <v>0</v>
      </c>
      <c r="I122" s="1915">
        <f>IF(ISBLANK('Rent Roll'!J122),"",('Rent Roll'!J122))</f>
        <v>0</v>
      </c>
      <c r="J122" s="1914">
        <f>IF(ISBLANK('Rent Roll'!K122),"",('Rent Roll'!K122))</f>
        <v>0</v>
      </c>
      <c r="K122" s="1916">
        <f>IF(ISBLANK('Rent Roll'!M122),"",('Rent Roll'!M122))</f>
        <v>0</v>
      </c>
      <c r="L122" s="1917" t="str">
        <f>IF(ISBLANK('Rent Roll'!N122),"",('Rent Roll'!N122))</f>
        <v/>
      </c>
      <c r="M122" s="1918">
        <f>IF(ISBLANK('Rent Roll'!R122),"",('Rent Roll'!R122))</f>
        <v>0</v>
      </c>
      <c r="N122" s="1919">
        <f>IF(ISBLANK('Rent Roll'!T122),"",('Rent Roll'!T122))</f>
        <v>0</v>
      </c>
      <c r="O122" s="1920">
        <f>IF(ISBLANK('Rent Roll'!U122),"",('Rent Roll'!U122))</f>
        <v>0</v>
      </c>
      <c r="P122" s="1921" t="str">
        <f>IF(ISBLANK('Rent Roll'!X122),"",('Rent Roll'!X122))</f>
        <v/>
      </c>
      <c r="Q122" s="1922">
        <f>IF(ISBLANK('Rent Roll'!Y122),"",('Rent Roll'!Y122))</f>
        <v>0</v>
      </c>
      <c r="R122" s="1923" t="str">
        <f>IF(ISBLANK('Rent Roll'!Z122),"",('Rent Roll'!Z122))</f>
        <v/>
      </c>
      <c r="S122" s="1923" t="str">
        <f>IF(ISBLANK('Rent Roll'!AA122),"",('Rent Roll'!AA122))</f>
        <v/>
      </c>
      <c r="T122" s="1923" t="str">
        <f>IF(ISBLANK('Rent Roll'!AB122),"",('Rent Roll'!AB122))</f>
        <v/>
      </c>
      <c r="U122" s="1954" t="str">
        <f>IF(ISBLANK('Rent Roll'!AC122),"",('Rent Roll'!AC122))</f>
        <v/>
      </c>
    </row>
    <row r="123" spans="1:21" s="1908" customFormat="1" ht="29.25" customHeight="1">
      <c r="A123" s="1909" t="str">
        <f>IF(ISBLANK('Rent Roll'!A123),"",('Rent Roll'!A123))</f>
        <v/>
      </c>
      <c r="B123" s="1910" t="str">
        <f>IF(ISBLANK('Rent Roll'!B123),"",('Rent Roll'!B123))</f>
        <v/>
      </c>
      <c r="C123" s="1911" t="str">
        <f>IF(ISBLANK('Rent Roll'!C123),"",('Rent Roll'!C123))</f>
        <v/>
      </c>
      <c r="D123" s="1912" t="str">
        <f>IF(ISBLANK('Rent Roll'!D123),"",('Rent Roll'!D123))</f>
        <v/>
      </c>
      <c r="E123" s="1912" t="str">
        <f>IF(ISBLANK('Rent Roll'!E123),"",('Rent Roll'!E123))</f>
        <v/>
      </c>
      <c r="F123" s="1913" t="str">
        <f>IF(ISBLANK('Rent Roll'!F123),"",('Rent Roll'!F123))</f>
        <v/>
      </c>
      <c r="G123" s="1913" t="str">
        <f>IF(ISBLANK('Rent Roll'!G123),"",('Rent Roll'!G123))</f>
        <v/>
      </c>
      <c r="H123" s="1914">
        <f>IF(ISBLANK('Rent Roll'!I123),"",('Rent Roll'!I123))</f>
        <v>0</v>
      </c>
      <c r="I123" s="1915">
        <f>IF(ISBLANK('Rent Roll'!J123),"",('Rent Roll'!J123))</f>
        <v>0</v>
      </c>
      <c r="J123" s="1914">
        <f>IF(ISBLANK('Rent Roll'!K123),"",('Rent Roll'!K123))</f>
        <v>0</v>
      </c>
      <c r="K123" s="1916">
        <f>IF(ISBLANK('Rent Roll'!M123),"",('Rent Roll'!M123))</f>
        <v>0</v>
      </c>
      <c r="L123" s="1917" t="str">
        <f>IF(ISBLANK('Rent Roll'!N123),"",('Rent Roll'!N123))</f>
        <v/>
      </c>
      <c r="M123" s="1918">
        <f>IF(ISBLANK('Rent Roll'!R123),"",('Rent Roll'!R123))</f>
        <v>0</v>
      </c>
      <c r="N123" s="1919">
        <f>IF(ISBLANK('Rent Roll'!T123),"",('Rent Roll'!T123))</f>
        <v>0</v>
      </c>
      <c r="O123" s="1920">
        <f>IF(ISBLANK('Rent Roll'!U123),"",('Rent Roll'!U123))</f>
        <v>0</v>
      </c>
      <c r="P123" s="1921" t="str">
        <f>IF(ISBLANK('Rent Roll'!X123),"",('Rent Roll'!X123))</f>
        <v/>
      </c>
      <c r="Q123" s="1922">
        <f>IF(ISBLANK('Rent Roll'!Y123),"",('Rent Roll'!Y123))</f>
        <v>0</v>
      </c>
      <c r="R123" s="1923" t="str">
        <f>IF(ISBLANK('Rent Roll'!Z123),"",('Rent Roll'!Z123))</f>
        <v/>
      </c>
      <c r="S123" s="1923" t="str">
        <f>IF(ISBLANK('Rent Roll'!AA123),"",('Rent Roll'!AA123))</f>
        <v/>
      </c>
      <c r="T123" s="1923" t="str">
        <f>IF(ISBLANK('Rent Roll'!AB123),"",('Rent Roll'!AB123))</f>
        <v/>
      </c>
      <c r="U123" s="1954" t="str">
        <f>IF(ISBLANK('Rent Roll'!AC123),"",('Rent Roll'!AC123))</f>
        <v/>
      </c>
    </row>
    <row r="124" spans="1:21" s="1908" customFormat="1" ht="29.25" customHeight="1">
      <c r="A124" s="1909" t="str">
        <f>IF(ISBLANK('Rent Roll'!A124),"",('Rent Roll'!A124))</f>
        <v/>
      </c>
      <c r="B124" s="1910" t="str">
        <f>IF(ISBLANK('Rent Roll'!B124),"",('Rent Roll'!B124))</f>
        <v/>
      </c>
      <c r="C124" s="1911" t="str">
        <f>IF(ISBLANK('Rent Roll'!C124),"",('Rent Roll'!C124))</f>
        <v/>
      </c>
      <c r="D124" s="1912" t="str">
        <f>IF(ISBLANK('Rent Roll'!D124),"",('Rent Roll'!D124))</f>
        <v/>
      </c>
      <c r="E124" s="1912" t="str">
        <f>IF(ISBLANK('Rent Roll'!E124),"",('Rent Roll'!E124))</f>
        <v/>
      </c>
      <c r="F124" s="1913" t="str">
        <f>IF(ISBLANK('Rent Roll'!F124),"",('Rent Roll'!F124))</f>
        <v/>
      </c>
      <c r="G124" s="1913" t="str">
        <f>IF(ISBLANK('Rent Roll'!G124),"",('Rent Roll'!G124))</f>
        <v/>
      </c>
      <c r="H124" s="1914">
        <f>IF(ISBLANK('Rent Roll'!I124),"",('Rent Roll'!I124))</f>
        <v>0</v>
      </c>
      <c r="I124" s="1915">
        <f>IF(ISBLANK('Rent Roll'!J124),"",('Rent Roll'!J124))</f>
        <v>0</v>
      </c>
      <c r="J124" s="1914">
        <f>IF(ISBLANK('Rent Roll'!K124),"",('Rent Roll'!K124))</f>
        <v>0</v>
      </c>
      <c r="K124" s="1916">
        <f>IF(ISBLANK('Rent Roll'!M124),"",('Rent Roll'!M124))</f>
        <v>0</v>
      </c>
      <c r="L124" s="1917" t="str">
        <f>IF(ISBLANK('Rent Roll'!N124),"",('Rent Roll'!N124))</f>
        <v/>
      </c>
      <c r="M124" s="1918">
        <f>IF(ISBLANK('Rent Roll'!R124),"",('Rent Roll'!R124))</f>
        <v>0</v>
      </c>
      <c r="N124" s="1919">
        <f>IF(ISBLANK('Rent Roll'!T124),"",('Rent Roll'!T124))</f>
        <v>0</v>
      </c>
      <c r="O124" s="1920">
        <f>IF(ISBLANK('Rent Roll'!U124),"",('Rent Roll'!U124))</f>
        <v>0</v>
      </c>
      <c r="P124" s="1921" t="str">
        <f>IF(ISBLANK('Rent Roll'!X124),"",('Rent Roll'!X124))</f>
        <v/>
      </c>
      <c r="Q124" s="1922">
        <f>IF(ISBLANK('Rent Roll'!Y124),"",('Rent Roll'!Y124))</f>
        <v>0</v>
      </c>
      <c r="R124" s="1923" t="str">
        <f>IF(ISBLANK('Rent Roll'!Z124),"",('Rent Roll'!Z124))</f>
        <v/>
      </c>
      <c r="S124" s="1923" t="str">
        <f>IF(ISBLANK('Rent Roll'!AA124),"",('Rent Roll'!AA124))</f>
        <v/>
      </c>
      <c r="T124" s="1923" t="str">
        <f>IF(ISBLANK('Rent Roll'!AB124),"",('Rent Roll'!AB124))</f>
        <v/>
      </c>
      <c r="U124" s="1954" t="str">
        <f>IF(ISBLANK('Rent Roll'!AC124),"",('Rent Roll'!AC124))</f>
        <v/>
      </c>
    </row>
    <row r="125" spans="1:21" s="1908" customFormat="1" ht="29.25" customHeight="1">
      <c r="A125" s="1909" t="str">
        <f>IF(ISBLANK('Rent Roll'!A125),"",('Rent Roll'!A125))</f>
        <v/>
      </c>
      <c r="B125" s="1910" t="str">
        <f>IF(ISBLANK('Rent Roll'!B125),"",('Rent Roll'!B125))</f>
        <v/>
      </c>
      <c r="C125" s="1911" t="str">
        <f>IF(ISBLANK('Rent Roll'!C125),"",('Rent Roll'!C125))</f>
        <v/>
      </c>
      <c r="D125" s="1912" t="str">
        <f>IF(ISBLANK('Rent Roll'!D125),"",('Rent Roll'!D125))</f>
        <v/>
      </c>
      <c r="E125" s="1912" t="str">
        <f>IF(ISBLANK('Rent Roll'!E125),"",('Rent Roll'!E125))</f>
        <v/>
      </c>
      <c r="F125" s="1913" t="str">
        <f>IF(ISBLANK('Rent Roll'!F125),"",('Rent Roll'!F125))</f>
        <v/>
      </c>
      <c r="G125" s="1913" t="str">
        <f>IF(ISBLANK('Rent Roll'!G125),"",('Rent Roll'!G125))</f>
        <v/>
      </c>
      <c r="H125" s="1914">
        <f>IF(ISBLANK('Rent Roll'!I125),"",('Rent Roll'!I125))</f>
        <v>0</v>
      </c>
      <c r="I125" s="1915">
        <f>IF(ISBLANK('Rent Roll'!J125),"",('Rent Roll'!J125))</f>
        <v>0</v>
      </c>
      <c r="J125" s="1914">
        <f>IF(ISBLANK('Rent Roll'!K125),"",('Rent Roll'!K125))</f>
        <v>0</v>
      </c>
      <c r="K125" s="1916">
        <f>IF(ISBLANK('Rent Roll'!M125),"",('Rent Roll'!M125))</f>
        <v>0</v>
      </c>
      <c r="L125" s="1917" t="str">
        <f>IF(ISBLANK('Rent Roll'!N125),"",('Rent Roll'!N125))</f>
        <v/>
      </c>
      <c r="M125" s="1918">
        <f>IF(ISBLANK('Rent Roll'!R125),"",('Rent Roll'!R125))</f>
        <v>0</v>
      </c>
      <c r="N125" s="1919">
        <f>IF(ISBLANK('Rent Roll'!T125),"",('Rent Roll'!T125))</f>
        <v>0</v>
      </c>
      <c r="O125" s="1920">
        <f>IF(ISBLANK('Rent Roll'!U125),"",('Rent Roll'!U125))</f>
        <v>0</v>
      </c>
      <c r="P125" s="1921" t="str">
        <f>IF(ISBLANK('Rent Roll'!X125),"",('Rent Roll'!X125))</f>
        <v/>
      </c>
      <c r="Q125" s="1922">
        <f>IF(ISBLANK('Rent Roll'!Y125),"",('Rent Roll'!Y125))</f>
        <v>0</v>
      </c>
      <c r="R125" s="1923" t="str">
        <f>IF(ISBLANK('Rent Roll'!Z125),"",('Rent Roll'!Z125))</f>
        <v/>
      </c>
      <c r="S125" s="1923" t="str">
        <f>IF(ISBLANK('Rent Roll'!AA125),"",('Rent Roll'!AA125))</f>
        <v/>
      </c>
      <c r="T125" s="1923" t="str">
        <f>IF(ISBLANK('Rent Roll'!AB125),"",('Rent Roll'!AB125))</f>
        <v/>
      </c>
      <c r="U125" s="1954" t="str">
        <f>IF(ISBLANK('Rent Roll'!AC125),"",('Rent Roll'!AC125))</f>
        <v/>
      </c>
    </row>
    <row r="126" spans="1:21" s="1908" customFormat="1" ht="29.25" customHeight="1">
      <c r="A126" s="1909" t="str">
        <f>IF(ISBLANK('Rent Roll'!A126),"",('Rent Roll'!A126))</f>
        <v/>
      </c>
      <c r="B126" s="1910" t="str">
        <f>IF(ISBLANK('Rent Roll'!B126),"",('Rent Roll'!B126))</f>
        <v/>
      </c>
      <c r="C126" s="1911" t="str">
        <f>IF(ISBLANK('Rent Roll'!C126),"",('Rent Roll'!C126))</f>
        <v/>
      </c>
      <c r="D126" s="1912" t="str">
        <f>IF(ISBLANK('Rent Roll'!D126),"",('Rent Roll'!D126))</f>
        <v/>
      </c>
      <c r="E126" s="1912" t="str">
        <f>IF(ISBLANK('Rent Roll'!E126),"",('Rent Roll'!E126))</f>
        <v/>
      </c>
      <c r="F126" s="1913" t="str">
        <f>IF(ISBLANK('Rent Roll'!F126),"",('Rent Roll'!F126))</f>
        <v/>
      </c>
      <c r="G126" s="1913" t="str">
        <f>IF(ISBLANK('Rent Roll'!G126),"",('Rent Roll'!G126))</f>
        <v/>
      </c>
      <c r="H126" s="1914">
        <f>IF(ISBLANK('Rent Roll'!I126),"",('Rent Roll'!I126))</f>
        <v>0</v>
      </c>
      <c r="I126" s="1915">
        <f>IF(ISBLANK('Rent Roll'!J126),"",('Rent Roll'!J126))</f>
        <v>0</v>
      </c>
      <c r="J126" s="1914">
        <f>IF(ISBLANK('Rent Roll'!K126),"",('Rent Roll'!K126))</f>
        <v>0</v>
      </c>
      <c r="K126" s="1916">
        <f>IF(ISBLANK('Rent Roll'!M126),"",('Rent Roll'!M126))</f>
        <v>0</v>
      </c>
      <c r="L126" s="1917" t="str">
        <f>IF(ISBLANK('Rent Roll'!N126),"",('Rent Roll'!N126))</f>
        <v/>
      </c>
      <c r="M126" s="1918">
        <f>IF(ISBLANK('Rent Roll'!R126),"",('Rent Roll'!R126))</f>
        <v>0</v>
      </c>
      <c r="N126" s="1919">
        <f>IF(ISBLANK('Rent Roll'!T126),"",('Rent Roll'!T126))</f>
        <v>0</v>
      </c>
      <c r="O126" s="1920">
        <f>IF(ISBLANK('Rent Roll'!U126),"",('Rent Roll'!U126))</f>
        <v>0</v>
      </c>
      <c r="P126" s="1921" t="str">
        <f>IF(ISBLANK('Rent Roll'!X126),"",('Rent Roll'!X126))</f>
        <v/>
      </c>
      <c r="Q126" s="1922">
        <f>IF(ISBLANK('Rent Roll'!Y126),"",('Rent Roll'!Y126))</f>
        <v>0</v>
      </c>
      <c r="R126" s="1923" t="str">
        <f>IF(ISBLANK('Rent Roll'!Z126),"",('Rent Roll'!Z126))</f>
        <v/>
      </c>
      <c r="S126" s="1923" t="str">
        <f>IF(ISBLANK('Rent Roll'!AA126),"",('Rent Roll'!AA126))</f>
        <v/>
      </c>
      <c r="T126" s="1923" t="str">
        <f>IF(ISBLANK('Rent Roll'!AB126),"",('Rent Roll'!AB126))</f>
        <v/>
      </c>
      <c r="U126" s="1954" t="str">
        <f>IF(ISBLANK('Rent Roll'!AC126),"",('Rent Roll'!AC126))</f>
        <v/>
      </c>
    </row>
    <row r="127" spans="1:21" s="1908" customFormat="1" ht="29.25" customHeight="1">
      <c r="A127" s="1909" t="str">
        <f>IF(ISBLANK('Rent Roll'!A127),"",('Rent Roll'!A127))</f>
        <v/>
      </c>
      <c r="B127" s="1910" t="str">
        <f>IF(ISBLANK('Rent Roll'!B127),"",('Rent Roll'!B127))</f>
        <v/>
      </c>
      <c r="C127" s="1911" t="str">
        <f>IF(ISBLANK('Rent Roll'!C127),"",('Rent Roll'!C127))</f>
        <v/>
      </c>
      <c r="D127" s="1912" t="str">
        <f>IF(ISBLANK('Rent Roll'!D127),"",('Rent Roll'!D127))</f>
        <v/>
      </c>
      <c r="E127" s="1912" t="str">
        <f>IF(ISBLANK('Rent Roll'!E127),"",('Rent Roll'!E127))</f>
        <v/>
      </c>
      <c r="F127" s="1913" t="str">
        <f>IF(ISBLANK('Rent Roll'!F127),"",('Rent Roll'!F127))</f>
        <v/>
      </c>
      <c r="G127" s="1913" t="str">
        <f>IF(ISBLANK('Rent Roll'!G127),"",('Rent Roll'!G127))</f>
        <v/>
      </c>
      <c r="H127" s="1914">
        <f>IF(ISBLANK('Rent Roll'!I127),"",('Rent Roll'!I127))</f>
        <v>0</v>
      </c>
      <c r="I127" s="1915">
        <f>IF(ISBLANK('Rent Roll'!J127),"",('Rent Roll'!J127))</f>
        <v>0</v>
      </c>
      <c r="J127" s="1914">
        <f>IF(ISBLANK('Rent Roll'!K127),"",('Rent Roll'!K127))</f>
        <v>0</v>
      </c>
      <c r="K127" s="1916">
        <f>IF(ISBLANK('Rent Roll'!M127),"",('Rent Roll'!M127))</f>
        <v>0</v>
      </c>
      <c r="L127" s="1917" t="str">
        <f>IF(ISBLANK('Rent Roll'!N127),"",('Rent Roll'!N127))</f>
        <v/>
      </c>
      <c r="M127" s="1918">
        <f>IF(ISBLANK('Rent Roll'!R127),"",('Rent Roll'!R127))</f>
        <v>0</v>
      </c>
      <c r="N127" s="1919">
        <f>IF(ISBLANK('Rent Roll'!T127),"",('Rent Roll'!T127))</f>
        <v>0</v>
      </c>
      <c r="O127" s="1920">
        <f>IF(ISBLANK('Rent Roll'!U127),"",('Rent Roll'!U127))</f>
        <v>0</v>
      </c>
      <c r="P127" s="1921" t="str">
        <f>IF(ISBLANK('Rent Roll'!X127),"",('Rent Roll'!X127))</f>
        <v/>
      </c>
      <c r="Q127" s="1922">
        <f>IF(ISBLANK('Rent Roll'!Y127),"",('Rent Roll'!Y127))</f>
        <v>0</v>
      </c>
      <c r="R127" s="1923" t="str">
        <f>IF(ISBLANK('Rent Roll'!Z127),"",('Rent Roll'!Z127))</f>
        <v/>
      </c>
      <c r="S127" s="1923" t="str">
        <f>IF(ISBLANK('Rent Roll'!AA127),"",('Rent Roll'!AA127))</f>
        <v/>
      </c>
      <c r="T127" s="1923" t="str">
        <f>IF(ISBLANK('Rent Roll'!AB127),"",('Rent Roll'!AB127))</f>
        <v/>
      </c>
      <c r="U127" s="1954" t="str">
        <f>IF(ISBLANK('Rent Roll'!AC127),"",('Rent Roll'!AC127))</f>
        <v/>
      </c>
    </row>
    <row r="128" spans="1:21" s="1908" customFormat="1" ht="29.25" customHeight="1">
      <c r="A128" s="1909" t="str">
        <f>IF(ISBLANK('Rent Roll'!A128),"",('Rent Roll'!A128))</f>
        <v/>
      </c>
      <c r="B128" s="1910" t="str">
        <f>IF(ISBLANK('Rent Roll'!B128),"",('Rent Roll'!B128))</f>
        <v/>
      </c>
      <c r="C128" s="1911" t="str">
        <f>IF(ISBLANK('Rent Roll'!C128),"",('Rent Roll'!C128))</f>
        <v/>
      </c>
      <c r="D128" s="1912" t="str">
        <f>IF(ISBLANK('Rent Roll'!D128),"",('Rent Roll'!D128))</f>
        <v/>
      </c>
      <c r="E128" s="1912" t="str">
        <f>IF(ISBLANK('Rent Roll'!E128),"",('Rent Roll'!E128))</f>
        <v/>
      </c>
      <c r="F128" s="1913" t="str">
        <f>IF(ISBLANK('Rent Roll'!F128),"",('Rent Roll'!F128))</f>
        <v/>
      </c>
      <c r="G128" s="1913" t="str">
        <f>IF(ISBLANK('Rent Roll'!G128),"",('Rent Roll'!G128))</f>
        <v/>
      </c>
      <c r="H128" s="1914">
        <f>IF(ISBLANK('Rent Roll'!I128),"",('Rent Roll'!I128))</f>
        <v>0</v>
      </c>
      <c r="I128" s="1915">
        <f>IF(ISBLANK('Rent Roll'!J128),"",('Rent Roll'!J128))</f>
        <v>0</v>
      </c>
      <c r="J128" s="1914">
        <f>IF(ISBLANK('Rent Roll'!K128),"",('Rent Roll'!K128))</f>
        <v>0</v>
      </c>
      <c r="K128" s="1916">
        <f>IF(ISBLANK('Rent Roll'!M128),"",('Rent Roll'!M128))</f>
        <v>0</v>
      </c>
      <c r="L128" s="1917" t="str">
        <f>IF(ISBLANK('Rent Roll'!N128),"",('Rent Roll'!N128))</f>
        <v/>
      </c>
      <c r="M128" s="1918">
        <f>IF(ISBLANK('Rent Roll'!R128),"",('Rent Roll'!R128))</f>
        <v>0</v>
      </c>
      <c r="N128" s="1919">
        <f>IF(ISBLANK('Rent Roll'!T128),"",('Rent Roll'!T128))</f>
        <v>0</v>
      </c>
      <c r="O128" s="1920">
        <f>IF(ISBLANK('Rent Roll'!U128),"",('Rent Roll'!U128))</f>
        <v>0</v>
      </c>
      <c r="P128" s="1921" t="str">
        <f>IF(ISBLANK('Rent Roll'!X128),"",('Rent Roll'!X128))</f>
        <v/>
      </c>
      <c r="Q128" s="1922">
        <f>IF(ISBLANK('Rent Roll'!Y128),"",('Rent Roll'!Y128))</f>
        <v>0</v>
      </c>
      <c r="R128" s="1923" t="str">
        <f>IF(ISBLANK('Rent Roll'!Z128),"",('Rent Roll'!Z128))</f>
        <v/>
      </c>
      <c r="S128" s="1923" t="str">
        <f>IF(ISBLANK('Rent Roll'!AA128),"",('Rent Roll'!AA128))</f>
        <v/>
      </c>
      <c r="T128" s="1923" t="str">
        <f>IF(ISBLANK('Rent Roll'!AB128),"",('Rent Roll'!AB128))</f>
        <v/>
      </c>
      <c r="U128" s="1954" t="str">
        <f>IF(ISBLANK('Rent Roll'!AC128),"",('Rent Roll'!AC128))</f>
        <v/>
      </c>
    </row>
    <row r="129" spans="1:21" s="1908" customFormat="1" ht="29.25" customHeight="1">
      <c r="A129" s="1909" t="str">
        <f>IF(ISBLANK('Rent Roll'!A129),"",('Rent Roll'!A129))</f>
        <v/>
      </c>
      <c r="B129" s="1910" t="str">
        <f>IF(ISBLANK('Rent Roll'!B129),"",('Rent Roll'!B129))</f>
        <v/>
      </c>
      <c r="C129" s="1911" t="str">
        <f>IF(ISBLANK('Rent Roll'!C129),"",('Rent Roll'!C129))</f>
        <v/>
      </c>
      <c r="D129" s="1912" t="str">
        <f>IF(ISBLANK('Rent Roll'!D129),"",('Rent Roll'!D129))</f>
        <v/>
      </c>
      <c r="E129" s="1912" t="str">
        <f>IF(ISBLANK('Rent Roll'!E129),"",('Rent Roll'!E129))</f>
        <v/>
      </c>
      <c r="F129" s="1913" t="str">
        <f>IF(ISBLANK('Rent Roll'!F129),"",('Rent Roll'!F129))</f>
        <v/>
      </c>
      <c r="G129" s="1913" t="str">
        <f>IF(ISBLANK('Rent Roll'!G129),"",('Rent Roll'!G129))</f>
        <v/>
      </c>
      <c r="H129" s="1914">
        <f>IF(ISBLANK('Rent Roll'!I129),"",('Rent Roll'!I129))</f>
        <v>0</v>
      </c>
      <c r="I129" s="1915">
        <f>IF(ISBLANK('Rent Roll'!J129),"",('Rent Roll'!J129))</f>
        <v>0</v>
      </c>
      <c r="J129" s="1914">
        <f>IF(ISBLANK('Rent Roll'!K129),"",('Rent Roll'!K129))</f>
        <v>0</v>
      </c>
      <c r="K129" s="1916">
        <f>IF(ISBLANK('Rent Roll'!M129),"",('Rent Roll'!M129))</f>
        <v>0</v>
      </c>
      <c r="L129" s="1917" t="str">
        <f>IF(ISBLANK('Rent Roll'!N129),"",('Rent Roll'!N129))</f>
        <v/>
      </c>
      <c r="M129" s="1918">
        <f>IF(ISBLANK('Rent Roll'!R129),"",('Rent Roll'!R129))</f>
        <v>0</v>
      </c>
      <c r="N129" s="1919">
        <f>IF(ISBLANK('Rent Roll'!T129),"",('Rent Roll'!T129))</f>
        <v>0</v>
      </c>
      <c r="O129" s="1920">
        <f>IF(ISBLANK('Rent Roll'!U129),"",('Rent Roll'!U129))</f>
        <v>0</v>
      </c>
      <c r="P129" s="1921" t="str">
        <f>IF(ISBLANK('Rent Roll'!X129),"",('Rent Roll'!X129))</f>
        <v/>
      </c>
      <c r="Q129" s="1922">
        <f>IF(ISBLANK('Rent Roll'!Y129),"",('Rent Roll'!Y129))</f>
        <v>0</v>
      </c>
      <c r="R129" s="1923" t="str">
        <f>IF(ISBLANK('Rent Roll'!Z129),"",('Rent Roll'!Z129))</f>
        <v/>
      </c>
      <c r="S129" s="1923" t="str">
        <f>IF(ISBLANK('Rent Roll'!AA129),"",('Rent Roll'!AA129))</f>
        <v/>
      </c>
      <c r="T129" s="1923" t="str">
        <f>IF(ISBLANK('Rent Roll'!AB129),"",('Rent Roll'!AB129))</f>
        <v/>
      </c>
      <c r="U129" s="1954" t="str">
        <f>IF(ISBLANK('Rent Roll'!AC129),"",('Rent Roll'!AC129))</f>
        <v/>
      </c>
    </row>
    <row r="130" spans="1:21" s="1908" customFormat="1" ht="29.25" customHeight="1">
      <c r="A130" s="1909" t="str">
        <f>IF(ISBLANK('Rent Roll'!A130),"",('Rent Roll'!A130))</f>
        <v/>
      </c>
      <c r="B130" s="1910" t="str">
        <f>IF(ISBLANK('Rent Roll'!B130),"",('Rent Roll'!B130))</f>
        <v/>
      </c>
      <c r="C130" s="1911" t="str">
        <f>IF(ISBLANK('Rent Roll'!C130),"",('Rent Roll'!C130))</f>
        <v/>
      </c>
      <c r="D130" s="1912" t="str">
        <f>IF(ISBLANK('Rent Roll'!D130),"",('Rent Roll'!D130))</f>
        <v/>
      </c>
      <c r="E130" s="1912" t="str">
        <f>IF(ISBLANK('Rent Roll'!E130),"",('Rent Roll'!E130))</f>
        <v/>
      </c>
      <c r="F130" s="1913" t="str">
        <f>IF(ISBLANK('Rent Roll'!F130),"",('Rent Roll'!F130))</f>
        <v/>
      </c>
      <c r="G130" s="1913" t="str">
        <f>IF(ISBLANK('Rent Roll'!G130),"",('Rent Roll'!G130))</f>
        <v/>
      </c>
      <c r="H130" s="1914">
        <f>IF(ISBLANK('Rent Roll'!I130),"",('Rent Roll'!I130))</f>
        <v>0</v>
      </c>
      <c r="I130" s="1915">
        <f>IF(ISBLANK('Rent Roll'!J130),"",('Rent Roll'!J130))</f>
        <v>0</v>
      </c>
      <c r="J130" s="1914">
        <f>IF(ISBLANK('Rent Roll'!K130),"",('Rent Roll'!K130))</f>
        <v>0</v>
      </c>
      <c r="K130" s="1916">
        <f>IF(ISBLANK('Rent Roll'!M130),"",('Rent Roll'!M130))</f>
        <v>0</v>
      </c>
      <c r="L130" s="1917" t="str">
        <f>IF(ISBLANK('Rent Roll'!N130),"",('Rent Roll'!N130))</f>
        <v/>
      </c>
      <c r="M130" s="1918">
        <f>IF(ISBLANK('Rent Roll'!R130),"",('Rent Roll'!R130))</f>
        <v>0</v>
      </c>
      <c r="N130" s="1919">
        <f>IF(ISBLANK('Rent Roll'!T130),"",('Rent Roll'!T130))</f>
        <v>0</v>
      </c>
      <c r="O130" s="1920">
        <f>IF(ISBLANK('Rent Roll'!U130),"",('Rent Roll'!U130))</f>
        <v>0</v>
      </c>
      <c r="P130" s="1921" t="str">
        <f>IF(ISBLANK('Rent Roll'!X130),"",('Rent Roll'!X130))</f>
        <v/>
      </c>
      <c r="Q130" s="1922">
        <f>IF(ISBLANK('Rent Roll'!Y130),"",('Rent Roll'!Y130))</f>
        <v>0</v>
      </c>
      <c r="R130" s="1923" t="str">
        <f>IF(ISBLANK('Rent Roll'!Z130),"",('Rent Roll'!Z130))</f>
        <v/>
      </c>
      <c r="S130" s="1923" t="str">
        <f>IF(ISBLANK('Rent Roll'!AA130),"",('Rent Roll'!AA130))</f>
        <v/>
      </c>
      <c r="T130" s="1923" t="str">
        <f>IF(ISBLANK('Rent Roll'!AB130),"",('Rent Roll'!AB130))</f>
        <v/>
      </c>
      <c r="U130" s="1954" t="str">
        <f>IF(ISBLANK('Rent Roll'!AC130),"",('Rent Roll'!AC130))</f>
        <v/>
      </c>
    </row>
    <row r="131" spans="1:21" s="1908" customFormat="1" ht="29.25" customHeight="1">
      <c r="A131" s="1909" t="str">
        <f>IF(ISBLANK('Rent Roll'!A131),"",('Rent Roll'!A131))</f>
        <v/>
      </c>
      <c r="B131" s="1910" t="str">
        <f>IF(ISBLANK('Rent Roll'!B131),"",('Rent Roll'!B131))</f>
        <v/>
      </c>
      <c r="C131" s="1911" t="str">
        <f>IF(ISBLANK('Rent Roll'!C131),"",('Rent Roll'!C131))</f>
        <v/>
      </c>
      <c r="D131" s="1912" t="str">
        <f>IF(ISBLANK('Rent Roll'!D131),"",('Rent Roll'!D131))</f>
        <v/>
      </c>
      <c r="E131" s="1912" t="str">
        <f>IF(ISBLANK('Rent Roll'!E131),"",('Rent Roll'!E131))</f>
        <v/>
      </c>
      <c r="F131" s="1913" t="str">
        <f>IF(ISBLANK('Rent Roll'!F131),"",('Rent Roll'!F131))</f>
        <v/>
      </c>
      <c r="G131" s="1913" t="str">
        <f>IF(ISBLANK('Rent Roll'!G131),"",('Rent Roll'!G131))</f>
        <v/>
      </c>
      <c r="H131" s="1914">
        <f>IF(ISBLANK('Rent Roll'!I131),"",('Rent Roll'!I131))</f>
        <v>0</v>
      </c>
      <c r="I131" s="1915">
        <f>IF(ISBLANK('Rent Roll'!J131),"",('Rent Roll'!J131))</f>
        <v>0</v>
      </c>
      <c r="J131" s="1914">
        <f>IF(ISBLANK('Rent Roll'!K131),"",('Rent Roll'!K131))</f>
        <v>0</v>
      </c>
      <c r="K131" s="1916">
        <f>IF(ISBLANK('Rent Roll'!M131),"",('Rent Roll'!M131))</f>
        <v>0</v>
      </c>
      <c r="L131" s="1917" t="str">
        <f>IF(ISBLANK('Rent Roll'!N131),"",('Rent Roll'!N131))</f>
        <v/>
      </c>
      <c r="M131" s="1918">
        <f>IF(ISBLANK('Rent Roll'!R131),"",('Rent Roll'!R131))</f>
        <v>0</v>
      </c>
      <c r="N131" s="1919">
        <f>IF(ISBLANK('Rent Roll'!T131),"",('Rent Roll'!T131))</f>
        <v>0</v>
      </c>
      <c r="O131" s="1920">
        <f>IF(ISBLANK('Rent Roll'!U131),"",('Rent Roll'!U131))</f>
        <v>0</v>
      </c>
      <c r="P131" s="1921" t="str">
        <f>IF(ISBLANK('Rent Roll'!X131),"",('Rent Roll'!X131))</f>
        <v/>
      </c>
      <c r="Q131" s="1922">
        <f>IF(ISBLANK('Rent Roll'!Y131),"",('Rent Roll'!Y131))</f>
        <v>0</v>
      </c>
      <c r="R131" s="1923" t="str">
        <f>IF(ISBLANK('Rent Roll'!Z131),"",('Rent Roll'!Z131))</f>
        <v/>
      </c>
      <c r="S131" s="1923" t="str">
        <f>IF(ISBLANK('Rent Roll'!AA131),"",('Rent Roll'!AA131))</f>
        <v/>
      </c>
      <c r="T131" s="1923" t="str">
        <f>IF(ISBLANK('Rent Roll'!AB131),"",('Rent Roll'!AB131))</f>
        <v/>
      </c>
      <c r="U131" s="1954" t="str">
        <f>IF(ISBLANK('Rent Roll'!AC131),"",('Rent Roll'!AC131))</f>
        <v/>
      </c>
    </row>
    <row r="132" spans="1:21" s="1908" customFormat="1" ht="29.25" customHeight="1">
      <c r="A132" s="1909" t="str">
        <f>IF(ISBLANK('Rent Roll'!A132),"",('Rent Roll'!A132))</f>
        <v/>
      </c>
      <c r="B132" s="1910" t="str">
        <f>IF(ISBLANK('Rent Roll'!B132),"",('Rent Roll'!B132))</f>
        <v/>
      </c>
      <c r="C132" s="1911" t="str">
        <f>IF(ISBLANK('Rent Roll'!C132),"",('Rent Roll'!C132))</f>
        <v/>
      </c>
      <c r="D132" s="1912" t="str">
        <f>IF(ISBLANK('Rent Roll'!D132),"",('Rent Roll'!D132))</f>
        <v/>
      </c>
      <c r="E132" s="1912" t="str">
        <f>IF(ISBLANK('Rent Roll'!E132),"",('Rent Roll'!E132))</f>
        <v/>
      </c>
      <c r="F132" s="1913" t="str">
        <f>IF(ISBLANK('Rent Roll'!F132),"",('Rent Roll'!F132))</f>
        <v/>
      </c>
      <c r="G132" s="1913" t="str">
        <f>IF(ISBLANK('Rent Roll'!G132),"",('Rent Roll'!G132))</f>
        <v/>
      </c>
      <c r="H132" s="1914">
        <f>IF(ISBLANK('Rent Roll'!I132),"",('Rent Roll'!I132))</f>
        <v>0</v>
      </c>
      <c r="I132" s="1915">
        <f>IF(ISBLANK('Rent Roll'!J132),"",('Rent Roll'!J132))</f>
        <v>0</v>
      </c>
      <c r="J132" s="1914">
        <f>IF(ISBLANK('Rent Roll'!K132),"",('Rent Roll'!K132))</f>
        <v>0</v>
      </c>
      <c r="K132" s="1916">
        <f>IF(ISBLANK('Rent Roll'!M132),"",('Rent Roll'!M132))</f>
        <v>0</v>
      </c>
      <c r="L132" s="1917" t="str">
        <f>IF(ISBLANK('Rent Roll'!N132),"",('Rent Roll'!N132))</f>
        <v/>
      </c>
      <c r="M132" s="1918">
        <f>IF(ISBLANK('Rent Roll'!R132),"",('Rent Roll'!R132))</f>
        <v>0</v>
      </c>
      <c r="N132" s="1919">
        <f>IF(ISBLANK('Rent Roll'!T132),"",('Rent Roll'!T132))</f>
        <v>0</v>
      </c>
      <c r="O132" s="1920">
        <f>IF(ISBLANK('Rent Roll'!U132),"",('Rent Roll'!U132))</f>
        <v>0</v>
      </c>
      <c r="P132" s="1921" t="str">
        <f>IF(ISBLANK('Rent Roll'!X132),"",('Rent Roll'!X132))</f>
        <v/>
      </c>
      <c r="Q132" s="1922">
        <f>IF(ISBLANK('Rent Roll'!Y132),"",('Rent Roll'!Y132))</f>
        <v>0</v>
      </c>
      <c r="R132" s="1923" t="str">
        <f>IF(ISBLANK('Rent Roll'!Z132),"",('Rent Roll'!Z132))</f>
        <v/>
      </c>
      <c r="S132" s="1923" t="str">
        <f>IF(ISBLANK('Rent Roll'!AA132),"",('Rent Roll'!AA132))</f>
        <v/>
      </c>
      <c r="T132" s="1923" t="str">
        <f>IF(ISBLANK('Rent Roll'!AB132),"",('Rent Roll'!AB132))</f>
        <v/>
      </c>
      <c r="U132" s="1954" t="str">
        <f>IF(ISBLANK('Rent Roll'!AC132),"",('Rent Roll'!AC132))</f>
        <v/>
      </c>
    </row>
    <row r="133" spans="1:21" s="1908" customFormat="1" ht="29.25" customHeight="1">
      <c r="A133" s="1909" t="str">
        <f>IF(ISBLANK('Rent Roll'!A133),"",('Rent Roll'!A133))</f>
        <v/>
      </c>
      <c r="B133" s="1910" t="str">
        <f>IF(ISBLANK('Rent Roll'!B133),"",('Rent Roll'!B133))</f>
        <v/>
      </c>
      <c r="C133" s="1911" t="str">
        <f>IF(ISBLANK('Rent Roll'!C133),"",('Rent Roll'!C133))</f>
        <v/>
      </c>
      <c r="D133" s="1912" t="str">
        <f>IF(ISBLANK('Rent Roll'!D133),"",('Rent Roll'!D133))</f>
        <v/>
      </c>
      <c r="E133" s="1912" t="str">
        <f>IF(ISBLANK('Rent Roll'!E133),"",('Rent Roll'!E133))</f>
        <v/>
      </c>
      <c r="F133" s="1913" t="str">
        <f>IF(ISBLANK('Rent Roll'!F133),"",('Rent Roll'!F133))</f>
        <v/>
      </c>
      <c r="G133" s="1913" t="str">
        <f>IF(ISBLANK('Rent Roll'!G133),"",('Rent Roll'!G133))</f>
        <v/>
      </c>
      <c r="H133" s="1914">
        <f>IF(ISBLANK('Rent Roll'!I133),"",('Rent Roll'!I133))</f>
        <v>0</v>
      </c>
      <c r="I133" s="1915">
        <f>IF(ISBLANK('Rent Roll'!J133),"",('Rent Roll'!J133))</f>
        <v>0</v>
      </c>
      <c r="J133" s="1914">
        <f>IF(ISBLANK('Rent Roll'!K133),"",('Rent Roll'!K133))</f>
        <v>0</v>
      </c>
      <c r="K133" s="1916">
        <f>IF(ISBLANK('Rent Roll'!M133),"",('Rent Roll'!M133))</f>
        <v>0</v>
      </c>
      <c r="L133" s="1917" t="str">
        <f>IF(ISBLANK('Rent Roll'!N133),"",('Rent Roll'!N133))</f>
        <v/>
      </c>
      <c r="M133" s="1918">
        <f>IF(ISBLANK('Rent Roll'!R133),"",('Rent Roll'!R133))</f>
        <v>0</v>
      </c>
      <c r="N133" s="1919">
        <f>IF(ISBLANK('Rent Roll'!T133),"",('Rent Roll'!T133))</f>
        <v>0</v>
      </c>
      <c r="O133" s="1920">
        <f>IF(ISBLANK('Rent Roll'!U133),"",('Rent Roll'!U133))</f>
        <v>0</v>
      </c>
      <c r="P133" s="1921" t="str">
        <f>IF(ISBLANK('Rent Roll'!X133),"",('Rent Roll'!X133))</f>
        <v/>
      </c>
      <c r="Q133" s="1922">
        <f>IF(ISBLANK('Rent Roll'!Y133),"",('Rent Roll'!Y133))</f>
        <v>0</v>
      </c>
      <c r="R133" s="1923" t="str">
        <f>IF(ISBLANK('Rent Roll'!Z133),"",('Rent Roll'!Z133))</f>
        <v/>
      </c>
      <c r="S133" s="1923" t="str">
        <f>IF(ISBLANK('Rent Roll'!AA133),"",('Rent Roll'!AA133))</f>
        <v/>
      </c>
      <c r="T133" s="1923" t="str">
        <f>IF(ISBLANK('Rent Roll'!AB133),"",('Rent Roll'!AB133))</f>
        <v/>
      </c>
      <c r="U133" s="1954" t="str">
        <f>IF(ISBLANK('Rent Roll'!AC133),"",('Rent Roll'!AC133))</f>
        <v/>
      </c>
    </row>
    <row r="134" spans="1:21" s="1908" customFormat="1" ht="29.25" customHeight="1">
      <c r="A134" s="1909" t="str">
        <f>IF(ISBLANK('Rent Roll'!A134),"",('Rent Roll'!A134))</f>
        <v/>
      </c>
      <c r="B134" s="1910" t="str">
        <f>IF(ISBLANK('Rent Roll'!B134),"",('Rent Roll'!B134))</f>
        <v/>
      </c>
      <c r="C134" s="1911" t="str">
        <f>IF(ISBLANK('Rent Roll'!C134),"",('Rent Roll'!C134))</f>
        <v/>
      </c>
      <c r="D134" s="1912" t="str">
        <f>IF(ISBLANK('Rent Roll'!D134),"",('Rent Roll'!D134))</f>
        <v/>
      </c>
      <c r="E134" s="1912" t="str">
        <f>IF(ISBLANK('Rent Roll'!E134),"",('Rent Roll'!E134))</f>
        <v/>
      </c>
      <c r="F134" s="1913" t="str">
        <f>IF(ISBLANK('Rent Roll'!F134),"",('Rent Roll'!F134))</f>
        <v/>
      </c>
      <c r="G134" s="1913" t="str">
        <f>IF(ISBLANK('Rent Roll'!G134),"",('Rent Roll'!G134))</f>
        <v/>
      </c>
      <c r="H134" s="1914">
        <f>IF(ISBLANK('Rent Roll'!I134),"",('Rent Roll'!I134))</f>
        <v>0</v>
      </c>
      <c r="I134" s="1915">
        <f>IF(ISBLANK('Rent Roll'!J134),"",('Rent Roll'!J134))</f>
        <v>0</v>
      </c>
      <c r="J134" s="1914">
        <f>IF(ISBLANK('Rent Roll'!K134),"",('Rent Roll'!K134))</f>
        <v>0</v>
      </c>
      <c r="K134" s="1916">
        <f>IF(ISBLANK('Rent Roll'!M134),"",('Rent Roll'!M134))</f>
        <v>0</v>
      </c>
      <c r="L134" s="1917" t="str">
        <f>IF(ISBLANK('Rent Roll'!N134),"",('Rent Roll'!N134))</f>
        <v/>
      </c>
      <c r="M134" s="1918">
        <f>IF(ISBLANK('Rent Roll'!R134),"",('Rent Roll'!R134))</f>
        <v>0</v>
      </c>
      <c r="N134" s="1919">
        <f>IF(ISBLANK('Rent Roll'!T134),"",('Rent Roll'!T134))</f>
        <v>0</v>
      </c>
      <c r="O134" s="1920">
        <f>IF(ISBLANK('Rent Roll'!U134),"",('Rent Roll'!U134))</f>
        <v>0</v>
      </c>
      <c r="P134" s="1921" t="str">
        <f>IF(ISBLANK('Rent Roll'!X134),"",('Rent Roll'!X134))</f>
        <v/>
      </c>
      <c r="Q134" s="1922">
        <f>IF(ISBLANK('Rent Roll'!Y134),"",('Rent Roll'!Y134))</f>
        <v>0</v>
      </c>
      <c r="R134" s="1923" t="str">
        <f>IF(ISBLANK('Rent Roll'!Z134),"",('Rent Roll'!Z134))</f>
        <v/>
      </c>
      <c r="S134" s="1923" t="str">
        <f>IF(ISBLANK('Rent Roll'!AA134),"",('Rent Roll'!AA134))</f>
        <v/>
      </c>
      <c r="T134" s="1923" t="str">
        <f>IF(ISBLANK('Rent Roll'!AB134),"",('Rent Roll'!AB134))</f>
        <v/>
      </c>
      <c r="U134" s="1954" t="str">
        <f>IF(ISBLANK('Rent Roll'!AC134),"",('Rent Roll'!AC134))</f>
        <v/>
      </c>
    </row>
    <row r="135" spans="1:21" s="1908" customFormat="1" ht="29.25" customHeight="1">
      <c r="A135" s="1909" t="str">
        <f>IF(ISBLANK('Rent Roll'!A135),"",('Rent Roll'!A135))</f>
        <v/>
      </c>
      <c r="B135" s="1910" t="str">
        <f>IF(ISBLANK('Rent Roll'!B135),"",('Rent Roll'!B135))</f>
        <v/>
      </c>
      <c r="C135" s="1911" t="str">
        <f>IF(ISBLANK('Rent Roll'!C135),"",('Rent Roll'!C135))</f>
        <v/>
      </c>
      <c r="D135" s="1912" t="str">
        <f>IF(ISBLANK('Rent Roll'!D135),"",('Rent Roll'!D135))</f>
        <v/>
      </c>
      <c r="E135" s="1912" t="str">
        <f>IF(ISBLANK('Rent Roll'!E135),"",('Rent Roll'!E135))</f>
        <v/>
      </c>
      <c r="F135" s="1913" t="str">
        <f>IF(ISBLANK('Rent Roll'!F135),"",('Rent Roll'!F135))</f>
        <v/>
      </c>
      <c r="G135" s="1913" t="str">
        <f>IF(ISBLANK('Rent Roll'!G135),"",('Rent Roll'!G135))</f>
        <v/>
      </c>
      <c r="H135" s="1914">
        <f>IF(ISBLANK('Rent Roll'!I135),"",('Rent Roll'!I135))</f>
        <v>0</v>
      </c>
      <c r="I135" s="1915">
        <f>IF(ISBLANK('Rent Roll'!J135),"",('Rent Roll'!J135))</f>
        <v>0</v>
      </c>
      <c r="J135" s="1914">
        <f>IF(ISBLANK('Rent Roll'!K135),"",('Rent Roll'!K135))</f>
        <v>0</v>
      </c>
      <c r="K135" s="1916">
        <f>IF(ISBLANK('Rent Roll'!M135),"",('Rent Roll'!M135))</f>
        <v>0</v>
      </c>
      <c r="L135" s="1917" t="str">
        <f>IF(ISBLANK('Rent Roll'!N135),"",('Rent Roll'!N135))</f>
        <v/>
      </c>
      <c r="M135" s="1918">
        <f>IF(ISBLANK('Rent Roll'!R135),"",('Rent Roll'!R135))</f>
        <v>0</v>
      </c>
      <c r="N135" s="1919">
        <f>IF(ISBLANK('Rent Roll'!T135),"",('Rent Roll'!T135))</f>
        <v>0</v>
      </c>
      <c r="O135" s="1920">
        <f>IF(ISBLANK('Rent Roll'!U135),"",('Rent Roll'!U135))</f>
        <v>0</v>
      </c>
      <c r="P135" s="1921" t="str">
        <f>IF(ISBLANK('Rent Roll'!X135),"",('Rent Roll'!X135))</f>
        <v/>
      </c>
      <c r="Q135" s="1922">
        <f>IF(ISBLANK('Rent Roll'!Y135),"",('Rent Roll'!Y135))</f>
        <v>0</v>
      </c>
      <c r="R135" s="1923" t="str">
        <f>IF(ISBLANK('Rent Roll'!Z135),"",('Rent Roll'!Z135))</f>
        <v/>
      </c>
      <c r="S135" s="1923" t="str">
        <f>IF(ISBLANK('Rent Roll'!AA135),"",('Rent Roll'!AA135))</f>
        <v/>
      </c>
      <c r="T135" s="1923" t="str">
        <f>IF(ISBLANK('Rent Roll'!AB135),"",('Rent Roll'!AB135))</f>
        <v/>
      </c>
      <c r="U135" s="1954" t="str">
        <f>IF(ISBLANK('Rent Roll'!AC135),"",('Rent Roll'!AC135))</f>
        <v/>
      </c>
    </row>
    <row r="136" spans="1:21" s="1908" customFormat="1" ht="29.25" customHeight="1">
      <c r="A136" s="1909" t="str">
        <f>IF(ISBLANK('Rent Roll'!A136),"",('Rent Roll'!A136))</f>
        <v/>
      </c>
      <c r="B136" s="1910" t="str">
        <f>IF(ISBLANK('Rent Roll'!B136),"",('Rent Roll'!B136))</f>
        <v/>
      </c>
      <c r="C136" s="1911" t="str">
        <f>IF(ISBLANK('Rent Roll'!C136),"",('Rent Roll'!C136))</f>
        <v/>
      </c>
      <c r="D136" s="1912" t="str">
        <f>IF(ISBLANK('Rent Roll'!D136),"",('Rent Roll'!D136))</f>
        <v/>
      </c>
      <c r="E136" s="1912" t="str">
        <f>IF(ISBLANK('Rent Roll'!E136),"",('Rent Roll'!E136))</f>
        <v/>
      </c>
      <c r="F136" s="1913" t="str">
        <f>IF(ISBLANK('Rent Roll'!F136),"",('Rent Roll'!F136))</f>
        <v/>
      </c>
      <c r="G136" s="1913" t="str">
        <f>IF(ISBLANK('Rent Roll'!G136),"",('Rent Roll'!G136))</f>
        <v/>
      </c>
      <c r="H136" s="1914">
        <f>IF(ISBLANK('Rent Roll'!I136),"",('Rent Roll'!I136))</f>
        <v>0</v>
      </c>
      <c r="I136" s="1915">
        <f>IF(ISBLANK('Rent Roll'!J136),"",('Rent Roll'!J136))</f>
        <v>0</v>
      </c>
      <c r="J136" s="1914">
        <f>IF(ISBLANK('Rent Roll'!K136),"",('Rent Roll'!K136))</f>
        <v>0</v>
      </c>
      <c r="K136" s="1916">
        <f>IF(ISBLANK('Rent Roll'!M136),"",('Rent Roll'!M136))</f>
        <v>0</v>
      </c>
      <c r="L136" s="1917" t="str">
        <f>IF(ISBLANK('Rent Roll'!N136),"",('Rent Roll'!N136))</f>
        <v/>
      </c>
      <c r="M136" s="1918">
        <f>IF(ISBLANK('Rent Roll'!R136),"",('Rent Roll'!R136))</f>
        <v>0</v>
      </c>
      <c r="N136" s="1919">
        <f>IF(ISBLANK('Rent Roll'!T136),"",('Rent Roll'!T136))</f>
        <v>0</v>
      </c>
      <c r="O136" s="1920">
        <f>IF(ISBLANK('Rent Roll'!U136),"",('Rent Roll'!U136))</f>
        <v>0</v>
      </c>
      <c r="P136" s="1921" t="str">
        <f>IF(ISBLANK('Rent Roll'!X136),"",('Rent Roll'!X136))</f>
        <v/>
      </c>
      <c r="Q136" s="1922">
        <f>IF(ISBLANK('Rent Roll'!Y136),"",('Rent Roll'!Y136))</f>
        <v>0</v>
      </c>
      <c r="R136" s="1923" t="str">
        <f>IF(ISBLANK('Rent Roll'!Z136),"",('Rent Roll'!Z136))</f>
        <v/>
      </c>
      <c r="S136" s="1923" t="str">
        <f>IF(ISBLANK('Rent Roll'!AA136),"",('Rent Roll'!AA136))</f>
        <v/>
      </c>
      <c r="T136" s="1923" t="str">
        <f>IF(ISBLANK('Rent Roll'!AB136),"",('Rent Roll'!AB136))</f>
        <v/>
      </c>
      <c r="U136" s="1954" t="str">
        <f>IF(ISBLANK('Rent Roll'!AC136),"",('Rent Roll'!AC136))</f>
        <v/>
      </c>
    </row>
    <row r="137" spans="1:21" s="1908" customFormat="1" ht="29.25" customHeight="1">
      <c r="A137" s="1909" t="str">
        <f>IF(ISBLANK('Rent Roll'!A137),"",('Rent Roll'!A137))</f>
        <v/>
      </c>
      <c r="B137" s="1910" t="str">
        <f>IF(ISBLANK('Rent Roll'!B137),"",('Rent Roll'!B137))</f>
        <v/>
      </c>
      <c r="C137" s="1911" t="str">
        <f>IF(ISBLANK('Rent Roll'!C137),"",('Rent Roll'!C137))</f>
        <v/>
      </c>
      <c r="D137" s="1912" t="str">
        <f>IF(ISBLANK('Rent Roll'!D137),"",('Rent Roll'!D137))</f>
        <v/>
      </c>
      <c r="E137" s="1912" t="str">
        <f>IF(ISBLANK('Rent Roll'!E137),"",('Rent Roll'!E137))</f>
        <v/>
      </c>
      <c r="F137" s="1913" t="str">
        <f>IF(ISBLANK('Rent Roll'!F137),"",('Rent Roll'!F137))</f>
        <v/>
      </c>
      <c r="G137" s="1913" t="str">
        <f>IF(ISBLANK('Rent Roll'!G137),"",('Rent Roll'!G137))</f>
        <v/>
      </c>
      <c r="H137" s="1914">
        <f>IF(ISBLANK('Rent Roll'!I137),"",('Rent Roll'!I137))</f>
        <v>0</v>
      </c>
      <c r="I137" s="1915">
        <f>IF(ISBLANK('Rent Roll'!J137),"",('Rent Roll'!J137))</f>
        <v>0</v>
      </c>
      <c r="J137" s="1914">
        <f>IF(ISBLANK('Rent Roll'!K137),"",('Rent Roll'!K137))</f>
        <v>0</v>
      </c>
      <c r="K137" s="1916">
        <f>IF(ISBLANK('Rent Roll'!M137),"",('Rent Roll'!M137))</f>
        <v>0</v>
      </c>
      <c r="L137" s="1917" t="str">
        <f>IF(ISBLANK('Rent Roll'!N137),"",('Rent Roll'!N137))</f>
        <v/>
      </c>
      <c r="M137" s="1918">
        <f>IF(ISBLANK('Rent Roll'!R137),"",('Rent Roll'!R137))</f>
        <v>0</v>
      </c>
      <c r="N137" s="1919">
        <f>IF(ISBLANK('Rent Roll'!T137),"",('Rent Roll'!T137))</f>
        <v>0</v>
      </c>
      <c r="O137" s="1920">
        <f>IF(ISBLANK('Rent Roll'!U137),"",('Rent Roll'!U137))</f>
        <v>0</v>
      </c>
      <c r="P137" s="1921" t="str">
        <f>IF(ISBLANK('Rent Roll'!X137),"",('Rent Roll'!X137))</f>
        <v/>
      </c>
      <c r="Q137" s="1922">
        <f>IF(ISBLANK('Rent Roll'!Y137),"",('Rent Roll'!Y137))</f>
        <v>0</v>
      </c>
      <c r="R137" s="1923" t="str">
        <f>IF(ISBLANK('Rent Roll'!Z137),"",('Rent Roll'!Z137))</f>
        <v/>
      </c>
      <c r="S137" s="1923" t="str">
        <f>IF(ISBLANK('Rent Roll'!AA137),"",('Rent Roll'!AA137))</f>
        <v/>
      </c>
      <c r="T137" s="1923" t="str">
        <f>IF(ISBLANK('Rent Roll'!AB137),"",('Rent Roll'!AB137))</f>
        <v/>
      </c>
      <c r="U137" s="1954" t="str">
        <f>IF(ISBLANK('Rent Roll'!AC137),"",('Rent Roll'!AC137))</f>
        <v/>
      </c>
    </row>
    <row r="138" spans="1:21" s="1908" customFormat="1" ht="29.25" customHeight="1">
      <c r="A138" s="1909" t="str">
        <f>IF(ISBLANK('Rent Roll'!A138),"",('Rent Roll'!A138))</f>
        <v/>
      </c>
      <c r="B138" s="1910" t="str">
        <f>IF(ISBLANK('Rent Roll'!B138),"",('Rent Roll'!B138))</f>
        <v/>
      </c>
      <c r="C138" s="1911" t="str">
        <f>IF(ISBLANK('Rent Roll'!C138),"",('Rent Roll'!C138))</f>
        <v/>
      </c>
      <c r="D138" s="1912" t="str">
        <f>IF(ISBLANK('Rent Roll'!D138),"",('Rent Roll'!D138))</f>
        <v/>
      </c>
      <c r="E138" s="1912" t="str">
        <f>IF(ISBLANK('Rent Roll'!E138),"",('Rent Roll'!E138))</f>
        <v/>
      </c>
      <c r="F138" s="1913" t="str">
        <f>IF(ISBLANK('Rent Roll'!F138),"",('Rent Roll'!F138))</f>
        <v/>
      </c>
      <c r="G138" s="1913" t="str">
        <f>IF(ISBLANK('Rent Roll'!G138),"",('Rent Roll'!G138))</f>
        <v/>
      </c>
      <c r="H138" s="1914">
        <f>IF(ISBLANK('Rent Roll'!I138),"",('Rent Roll'!I138))</f>
        <v>0</v>
      </c>
      <c r="I138" s="1915">
        <f>IF(ISBLANK('Rent Roll'!J138),"",('Rent Roll'!J138))</f>
        <v>0</v>
      </c>
      <c r="J138" s="1914">
        <f>IF(ISBLANK('Rent Roll'!K138),"",('Rent Roll'!K138))</f>
        <v>0</v>
      </c>
      <c r="K138" s="1916">
        <f>IF(ISBLANK('Rent Roll'!M138),"",('Rent Roll'!M138))</f>
        <v>0</v>
      </c>
      <c r="L138" s="1917" t="str">
        <f>IF(ISBLANK('Rent Roll'!N138),"",('Rent Roll'!N138))</f>
        <v/>
      </c>
      <c r="M138" s="1918">
        <f>IF(ISBLANK('Rent Roll'!R138),"",('Rent Roll'!R138))</f>
        <v>0</v>
      </c>
      <c r="N138" s="1919">
        <f>IF(ISBLANK('Rent Roll'!T138),"",('Rent Roll'!T138))</f>
        <v>0</v>
      </c>
      <c r="O138" s="1920">
        <f>IF(ISBLANK('Rent Roll'!U138),"",('Rent Roll'!U138))</f>
        <v>0</v>
      </c>
      <c r="P138" s="1921" t="str">
        <f>IF(ISBLANK('Rent Roll'!X138),"",('Rent Roll'!X138))</f>
        <v/>
      </c>
      <c r="Q138" s="1922">
        <f>IF(ISBLANK('Rent Roll'!Y138),"",('Rent Roll'!Y138))</f>
        <v>0</v>
      </c>
      <c r="R138" s="1923" t="str">
        <f>IF(ISBLANK('Rent Roll'!Z138),"",('Rent Roll'!Z138))</f>
        <v/>
      </c>
      <c r="S138" s="1923" t="str">
        <f>IF(ISBLANK('Rent Roll'!AA138),"",('Rent Roll'!AA138))</f>
        <v/>
      </c>
      <c r="T138" s="1923" t="str">
        <f>IF(ISBLANK('Rent Roll'!AB138),"",('Rent Roll'!AB138))</f>
        <v/>
      </c>
      <c r="U138" s="1954" t="str">
        <f>IF(ISBLANK('Rent Roll'!AC138),"",('Rent Roll'!AC138))</f>
        <v/>
      </c>
    </row>
    <row r="139" spans="1:21" s="1908" customFormat="1" ht="29.25" customHeight="1">
      <c r="A139" s="1909" t="str">
        <f>IF(ISBLANK('Rent Roll'!A139),"",('Rent Roll'!A139))</f>
        <v/>
      </c>
      <c r="B139" s="1910" t="str">
        <f>IF(ISBLANK('Rent Roll'!B139),"",('Rent Roll'!B139))</f>
        <v/>
      </c>
      <c r="C139" s="1911" t="str">
        <f>IF(ISBLANK('Rent Roll'!C139),"",('Rent Roll'!C139))</f>
        <v/>
      </c>
      <c r="D139" s="1912" t="str">
        <f>IF(ISBLANK('Rent Roll'!D139),"",('Rent Roll'!D139))</f>
        <v/>
      </c>
      <c r="E139" s="1912" t="str">
        <f>IF(ISBLANK('Rent Roll'!E139),"",('Rent Roll'!E139))</f>
        <v/>
      </c>
      <c r="F139" s="1913" t="str">
        <f>IF(ISBLANK('Rent Roll'!F139),"",('Rent Roll'!F139))</f>
        <v/>
      </c>
      <c r="G139" s="1913" t="str">
        <f>IF(ISBLANK('Rent Roll'!G139),"",('Rent Roll'!G139))</f>
        <v/>
      </c>
      <c r="H139" s="1914">
        <f>IF(ISBLANK('Rent Roll'!I139),"",('Rent Roll'!I139))</f>
        <v>0</v>
      </c>
      <c r="I139" s="1915">
        <f>IF(ISBLANK('Rent Roll'!J139),"",('Rent Roll'!J139))</f>
        <v>0</v>
      </c>
      <c r="J139" s="1914">
        <f>IF(ISBLANK('Rent Roll'!K139),"",('Rent Roll'!K139))</f>
        <v>0</v>
      </c>
      <c r="K139" s="1916">
        <f>IF(ISBLANK('Rent Roll'!M139),"",('Rent Roll'!M139))</f>
        <v>0</v>
      </c>
      <c r="L139" s="1917" t="str">
        <f>IF(ISBLANK('Rent Roll'!N139),"",('Rent Roll'!N139))</f>
        <v/>
      </c>
      <c r="M139" s="1918">
        <f>IF(ISBLANK('Rent Roll'!R139),"",('Rent Roll'!R139))</f>
        <v>0</v>
      </c>
      <c r="N139" s="1919">
        <f>IF(ISBLANK('Rent Roll'!T139),"",('Rent Roll'!T139))</f>
        <v>0</v>
      </c>
      <c r="O139" s="1920">
        <f>IF(ISBLANK('Rent Roll'!U139),"",('Rent Roll'!U139))</f>
        <v>0</v>
      </c>
      <c r="P139" s="1921" t="str">
        <f>IF(ISBLANK('Rent Roll'!X139),"",('Rent Roll'!X139))</f>
        <v/>
      </c>
      <c r="Q139" s="1922">
        <f>IF(ISBLANK('Rent Roll'!Y139),"",('Rent Roll'!Y139))</f>
        <v>0</v>
      </c>
      <c r="R139" s="1923" t="str">
        <f>IF(ISBLANK('Rent Roll'!Z139),"",('Rent Roll'!Z139))</f>
        <v/>
      </c>
      <c r="S139" s="1923" t="str">
        <f>IF(ISBLANK('Rent Roll'!AA139),"",('Rent Roll'!AA139))</f>
        <v/>
      </c>
      <c r="T139" s="1923" t="str">
        <f>IF(ISBLANK('Rent Roll'!AB139),"",('Rent Roll'!AB139))</f>
        <v/>
      </c>
      <c r="U139" s="1954" t="str">
        <f>IF(ISBLANK('Rent Roll'!AC139),"",('Rent Roll'!AC139))</f>
        <v/>
      </c>
    </row>
    <row r="140" spans="1:21" s="1908" customFormat="1" ht="29.25" customHeight="1">
      <c r="A140" s="1909" t="str">
        <f>IF(ISBLANK('Rent Roll'!A140),"",('Rent Roll'!A140))</f>
        <v/>
      </c>
      <c r="B140" s="1910" t="str">
        <f>IF(ISBLANK('Rent Roll'!B140),"",('Rent Roll'!B140))</f>
        <v/>
      </c>
      <c r="C140" s="1911" t="str">
        <f>IF(ISBLANK('Rent Roll'!C140),"",('Rent Roll'!C140))</f>
        <v/>
      </c>
      <c r="D140" s="1912" t="str">
        <f>IF(ISBLANK('Rent Roll'!D140),"",('Rent Roll'!D140))</f>
        <v/>
      </c>
      <c r="E140" s="1912" t="str">
        <f>IF(ISBLANK('Rent Roll'!E140),"",('Rent Roll'!E140))</f>
        <v/>
      </c>
      <c r="F140" s="1913" t="str">
        <f>IF(ISBLANK('Rent Roll'!F140),"",('Rent Roll'!F140))</f>
        <v/>
      </c>
      <c r="G140" s="1913" t="str">
        <f>IF(ISBLANK('Rent Roll'!G140),"",('Rent Roll'!G140))</f>
        <v/>
      </c>
      <c r="H140" s="1914">
        <f>IF(ISBLANK('Rent Roll'!I140),"",('Rent Roll'!I140))</f>
        <v>0</v>
      </c>
      <c r="I140" s="1915">
        <f>IF(ISBLANK('Rent Roll'!J140),"",('Rent Roll'!J140))</f>
        <v>0</v>
      </c>
      <c r="J140" s="1914">
        <f>IF(ISBLANK('Rent Roll'!K140),"",('Rent Roll'!K140))</f>
        <v>0</v>
      </c>
      <c r="K140" s="1916">
        <f>IF(ISBLANK('Rent Roll'!M140),"",('Rent Roll'!M140))</f>
        <v>0</v>
      </c>
      <c r="L140" s="1917" t="str">
        <f>IF(ISBLANK('Rent Roll'!N140),"",('Rent Roll'!N140))</f>
        <v/>
      </c>
      <c r="M140" s="1918">
        <f>IF(ISBLANK('Rent Roll'!R140),"",('Rent Roll'!R140))</f>
        <v>0</v>
      </c>
      <c r="N140" s="1919">
        <f>IF(ISBLANK('Rent Roll'!T140),"",('Rent Roll'!T140))</f>
        <v>0</v>
      </c>
      <c r="O140" s="1920">
        <f>IF(ISBLANK('Rent Roll'!U140),"",('Rent Roll'!U140))</f>
        <v>0</v>
      </c>
      <c r="P140" s="1921" t="str">
        <f>IF(ISBLANK('Rent Roll'!X140),"",('Rent Roll'!X140))</f>
        <v/>
      </c>
      <c r="Q140" s="1922">
        <f>IF(ISBLANK('Rent Roll'!Y140),"",('Rent Roll'!Y140))</f>
        <v>0</v>
      </c>
      <c r="R140" s="1923" t="str">
        <f>IF(ISBLANK('Rent Roll'!Z140),"",('Rent Roll'!Z140))</f>
        <v/>
      </c>
      <c r="S140" s="1923" t="str">
        <f>IF(ISBLANK('Rent Roll'!AA140),"",('Rent Roll'!AA140))</f>
        <v/>
      </c>
      <c r="T140" s="1923" t="str">
        <f>IF(ISBLANK('Rent Roll'!AB140),"",('Rent Roll'!AB140))</f>
        <v/>
      </c>
      <c r="U140" s="1954" t="str">
        <f>IF(ISBLANK('Rent Roll'!AC140),"",('Rent Roll'!AC140))</f>
        <v/>
      </c>
    </row>
    <row r="141" spans="1:21" s="1908" customFormat="1" ht="29.25" customHeight="1">
      <c r="A141" s="1909" t="str">
        <f>IF(ISBLANK('Rent Roll'!A141),"",('Rent Roll'!A141))</f>
        <v/>
      </c>
      <c r="B141" s="1910" t="str">
        <f>IF(ISBLANK('Rent Roll'!B141),"",('Rent Roll'!B141))</f>
        <v/>
      </c>
      <c r="C141" s="1911" t="str">
        <f>IF(ISBLANK('Rent Roll'!C141),"",('Rent Roll'!C141))</f>
        <v/>
      </c>
      <c r="D141" s="1912" t="str">
        <f>IF(ISBLANK('Rent Roll'!D141),"",('Rent Roll'!D141))</f>
        <v/>
      </c>
      <c r="E141" s="1912" t="str">
        <f>IF(ISBLANK('Rent Roll'!E141),"",('Rent Roll'!E141))</f>
        <v/>
      </c>
      <c r="F141" s="1913" t="str">
        <f>IF(ISBLANK('Rent Roll'!F141),"",('Rent Roll'!F141))</f>
        <v/>
      </c>
      <c r="G141" s="1913" t="str">
        <f>IF(ISBLANK('Rent Roll'!G141),"",('Rent Roll'!G141))</f>
        <v/>
      </c>
      <c r="H141" s="1914">
        <f>IF(ISBLANK('Rent Roll'!I141),"",('Rent Roll'!I141))</f>
        <v>0</v>
      </c>
      <c r="I141" s="1915">
        <f>IF(ISBLANK('Rent Roll'!J141),"",('Rent Roll'!J141))</f>
        <v>0</v>
      </c>
      <c r="J141" s="1914">
        <f>IF(ISBLANK('Rent Roll'!K141),"",('Rent Roll'!K141))</f>
        <v>0</v>
      </c>
      <c r="K141" s="1916">
        <f>IF(ISBLANK('Rent Roll'!M141),"",('Rent Roll'!M141))</f>
        <v>0</v>
      </c>
      <c r="L141" s="1917" t="str">
        <f>IF(ISBLANK('Rent Roll'!N141),"",('Rent Roll'!N141))</f>
        <v/>
      </c>
      <c r="M141" s="1918">
        <f>IF(ISBLANK('Rent Roll'!R141),"",('Rent Roll'!R141))</f>
        <v>0</v>
      </c>
      <c r="N141" s="1919">
        <f>IF(ISBLANK('Rent Roll'!T141),"",('Rent Roll'!T141))</f>
        <v>0</v>
      </c>
      <c r="O141" s="1920">
        <f>IF(ISBLANK('Rent Roll'!U141),"",('Rent Roll'!U141))</f>
        <v>0</v>
      </c>
      <c r="P141" s="1921" t="str">
        <f>IF(ISBLANK('Rent Roll'!X141),"",('Rent Roll'!X141))</f>
        <v/>
      </c>
      <c r="Q141" s="1922">
        <f>IF(ISBLANK('Rent Roll'!Y141),"",('Rent Roll'!Y141))</f>
        <v>0</v>
      </c>
      <c r="R141" s="1923" t="str">
        <f>IF(ISBLANK('Rent Roll'!Z141),"",('Rent Roll'!Z141))</f>
        <v/>
      </c>
      <c r="S141" s="1923" t="str">
        <f>IF(ISBLANK('Rent Roll'!AA141),"",('Rent Roll'!AA141))</f>
        <v/>
      </c>
      <c r="T141" s="1923" t="str">
        <f>IF(ISBLANK('Rent Roll'!AB141),"",('Rent Roll'!AB141))</f>
        <v/>
      </c>
      <c r="U141" s="1954" t="str">
        <f>IF(ISBLANK('Rent Roll'!AC141),"",('Rent Roll'!AC141))</f>
        <v/>
      </c>
    </row>
    <row r="142" spans="1:21" s="1908" customFormat="1" ht="29.25" customHeight="1">
      <c r="A142" s="1909" t="str">
        <f>IF(ISBLANK('Rent Roll'!A142),"",('Rent Roll'!A142))</f>
        <v/>
      </c>
      <c r="B142" s="1910" t="str">
        <f>IF(ISBLANK('Rent Roll'!B142),"",('Rent Roll'!B142))</f>
        <v/>
      </c>
      <c r="C142" s="1911" t="str">
        <f>IF(ISBLANK('Rent Roll'!C142),"",('Rent Roll'!C142))</f>
        <v/>
      </c>
      <c r="D142" s="1912" t="str">
        <f>IF(ISBLANK('Rent Roll'!D142),"",('Rent Roll'!D142))</f>
        <v/>
      </c>
      <c r="E142" s="1912" t="str">
        <f>IF(ISBLANK('Rent Roll'!E142),"",('Rent Roll'!E142))</f>
        <v/>
      </c>
      <c r="F142" s="1913" t="str">
        <f>IF(ISBLANK('Rent Roll'!F142),"",('Rent Roll'!F142))</f>
        <v/>
      </c>
      <c r="G142" s="1913" t="str">
        <f>IF(ISBLANK('Rent Roll'!G142),"",('Rent Roll'!G142))</f>
        <v/>
      </c>
      <c r="H142" s="1914">
        <f>IF(ISBLANK('Rent Roll'!I142),"",('Rent Roll'!I142))</f>
        <v>0</v>
      </c>
      <c r="I142" s="1915">
        <f>IF(ISBLANK('Rent Roll'!J142),"",('Rent Roll'!J142))</f>
        <v>0</v>
      </c>
      <c r="J142" s="1914">
        <f>IF(ISBLANK('Rent Roll'!K142),"",('Rent Roll'!K142))</f>
        <v>0</v>
      </c>
      <c r="K142" s="1916">
        <f>IF(ISBLANK('Rent Roll'!M142),"",('Rent Roll'!M142))</f>
        <v>0</v>
      </c>
      <c r="L142" s="1917" t="str">
        <f>IF(ISBLANK('Rent Roll'!N142),"",('Rent Roll'!N142))</f>
        <v/>
      </c>
      <c r="M142" s="1918">
        <f>IF(ISBLANK('Rent Roll'!R142),"",('Rent Roll'!R142))</f>
        <v>0</v>
      </c>
      <c r="N142" s="1919">
        <f>IF(ISBLANK('Rent Roll'!T142),"",('Rent Roll'!T142))</f>
        <v>0</v>
      </c>
      <c r="O142" s="1920">
        <f>IF(ISBLANK('Rent Roll'!U142),"",('Rent Roll'!U142))</f>
        <v>0</v>
      </c>
      <c r="P142" s="1921" t="str">
        <f>IF(ISBLANK('Rent Roll'!X142),"",('Rent Roll'!X142))</f>
        <v/>
      </c>
      <c r="Q142" s="1922">
        <f>IF(ISBLANK('Rent Roll'!Y142),"",('Rent Roll'!Y142))</f>
        <v>0</v>
      </c>
      <c r="R142" s="1923" t="str">
        <f>IF(ISBLANK('Rent Roll'!Z142),"",('Rent Roll'!Z142))</f>
        <v/>
      </c>
      <c r="S142" s="1923" t="str">
        <f>IF(ISBLANK('Rent Roll'!AA142),"",('Rent Roll'!AA142))</f>
        <v/>
      </c>
      <c r="T142" s="1923" t="str">
        <f>IF(ISBLANK('Rent Roll'!AB142),"",('Rent Roll'!AB142))</f>
        <v/>
      </c>
      <c r="U142" s="1954" t="str">
        <f>IF(ISBLANK('Rent Roll'!AC142),"",('Rent Roll'!AC142))</f>
        <v/>
      </c>
    </row>
    <row r="143" spans="1:21" s="1908" customFormat="1" ht="29.25" customHeight="1">
      <c r="A143" s="1909" t="str">
        <f>IF(ISBLANK('Rent Roll'!A143),"",('Rent Roll'!A143))</f>
        <v/>
      </c>
      <c r="B143" s="1910" t="str">
        <f>IF(ISBLANK('Rent Roll'!B143),"",('Rent Roll'!B143))</f>
        <v/>
      </c>
      <c r="C143" s="1911" t="str">
        <f>IF(ISBLANK('Rent Roll'!C143),"",('Rent Roll'!C143))</f>
        <v/>
      </c>
      <c r="D143" s="1912" t="str">
        <f>IF(ISBLANK('Rent Roll'!D143),"",('Rent Roll'!D143))</f>
        <v/>
      </c>
      <c r="E143" s="1912" t="str">
        <f>IF(ISBLANK('Rent Roll'!E143),"",('Rent Roll'!E143))</f>
        <v/>
      </c>
      <c r="F143" s="1913" t="str">
        <f>IF(ISBLANK('Rent Roll'!F143),"",('Rent Roll'!F143))</f>
        <v/>
      </c>
      <c r="G143" s="1913" t="str">
        <f>IF(ISBLANK('Rent Roll'!G143),"",('Rent Roll'!G143))</f>
        <v/>
      </c>
      <c r="H143" s="1914">
        <f>IF(ISBLANK('Rent Roll'!I143),"",('Rent Roll'!I143))</f>
        <v>0</v>
      </c>
      <c r="I143" s="1915">
        <f>IF(ISBLANK('Rent Roll'!J143),"",('Rent Roll'!J143))</f>
        <v>0</v>
      </c>
      <c r="J143" s="1914">
        <f>IF(ISBLANK('Rent Roll'!K143),"",('Rent Roll'!K143))</f>
        <v>0</v>
      </c>
      <c r="K143" s="1916">
        <f>IF(ISBLANK('Rent Roll'!M143),"",('Rent Roll'!M143))</f>
        <v>0</v>
      </c>
      <c r="L143" s="1917" t="str">
        <f>IF(ISBLANK('Rent Roll'!N143),"",('Rent Roll'!N143))</f>
        <v/>
      </c>
      <c r="M143" s="1918">
        <f>IF(ISBLANK('Rent Roll'!R143),"",('Rent Roll'!R143))</f>
        <v>0</v>
      </c>
      <c r="N143" s="1919">
        <f>IF(ISBLANK('Rent Roll'!T143),"",('Rent Roll'!T143))</f>
        <v>0</v>
      </c>
      <c r="O143" s="1920">
        <f>IF(ISBLANK('Rent Roll'!U143),"",('Rent Roll'!U143))</f>
        <v>0</v>
      </c>
      <c r="P143" s="1921" t="str">
        <f>IF(ISBLANK('Rent Roll'!X143),"",('Rent Roll'!X143))</f>
        <v/>
      </c>
      <c r="Q143" s="1922">
        <f>IF(ISBLANK('Rent Roll'!Y143),"",('Rent Roll'!Y143))</f>
        <v>0</v>
      </c>
      <c r="R143" s="1923" t="str">
        <f>IF(ISBLANK('Rent Roll'!Z143),"",('Rent Roll'!Z143))</f>
        <v/>
      </c>
      <c r="S143" s="1923" t="str">
        <f>IF(ISBLANK('Rent Roll'!AA143),"",('Rent Roll'!AA143))</f>
        <v/>
      </c>
      <c r="T143" s="1923" t="str">
        <f>IF(ISBLANK('Rent Roll'!AB143),"",('Rent Roll'!AB143))</f>
        <v/>
      </c>
      <c r="U143" s="1954" t="str">
        <f>IF(ISBLANK('Rent Roll'!AC143),"",('Rent Roll'!AC143))</f>
        <v/>
      </c>
    </row>
    <row r="144" spans="1:21" s="1908" customFormat="1" ht="29.25" customHeight="1">
      <c r="A144" s="1909" t="str">
        <f>IF(ISBLANK('Rent Roll'!A144),"",('Rent Roll'!A144))</f>
        <v/>
      </c>
      <c r="B144" s="1910" t="str">
        <f>IF(ISBLANK('Rent Roll'!B144),"",('Rent Roll'!B144))</f>
        <v/>
      </c>
      <c r="C144" s="1911" t="str">
        <f>IF(ISBLANK('Rent Roll'!C144),"",('Rent Roll'!C144))</f>
        <v/>
      </c>
      <c r="D144" s="1912" t="str">
        <f>IF(ISBLANK('Rent Roll'!D144),"",('Rent Roll'!D144))</f>
        <v/>
      </c>
      <c r="E144" s="1912" t="str">
        <f>IF(ISBLANK('Rent Roll'!E144),"",('Rent Roll'!E144))</f>
        <v/>
      </c>
      <c r="F144" s="1913" t="str">
        <f>IF(ISBLANK('Rent Roll'!F144),"",('Rent Roll'!F144))</f>
        <v/>
      </c>
      <c r="G144" s="1913" t="str">
        <f>IF(ISBLANK('Rent Roll'!G144),"",('Rent Roll'!G144))</f>
        <v/>
      </c>
      <c r="H144" s="1914">
        <f>IF(ISBLANK('Rent Roll'!I144),"",('Rent Roll'!I144))</f>
        <v>0</v>
      </c>
      <c r="I144" s="1915">
        <f>IF(ISBLANK('Rent Roll'!J144),"",('Rent Roll'!J144))</f>
        <v>0</v>
      </c>
      <c r="J144" s="1914">
        <f>IF(ISBLANK('Rent Roll'!K144),"",('Rent Roll'!K144))</f>
        <v>0</v>
      </c>
      <c r="K144" s="1916">
        <f>IF(ISBLANK('Rent Roll'!M144),"",('Rent Roll'!M144))</f>
        <v>0</v>
      </c>
      <c r="L144" s="1917" t="str">
        <f>IF(ISBLANK('Rent Roll'!N144),"",('Rent Roll'!N144))</f>
        <v/>
      </c>
      <c r="M144" s="1918">
        <f>IF(ISBLANK('Rent Roll'!R144),"",('Rent Roll'!R144))</f>
        <v>0</v>
      </c>
      <c r="N144" s="1919">
        <f>IF(ISBLANK('Rent Roll'!T144),"",('Rent Roll'!T144))</f>
        <v>0</v>
      </c>
      <c r="O144" s="1920">
        <f>IF(ISBLANK('Rent Roll'!U144),"",('Rent Roll'!U144))</f>
        <v>0</v>
      </c>
      <c r="P144" s="1921" t="str">
        <f>IF(ISBLANK('Rent Roll'!X144),"",('Rent Roll'!X144))</f>
        <v/>
      </c>
      <c r="Q144" s="1922">
        <f>IF(ISBLANK('Rent Roll'!Y144),"",('Rent Roll'!Y144))</f>
        <v>0</v>
      </c>
      <c r="R144" s="1923" t="str">
        <f>IF(ISBLANK('Rent Roll'!Z144),"",('Rent Roll'!Z144))</f>
        <v/>
      </c>
      <c r="S144" s="1923" t="str">
        <f>IF(ISBLANK('Rent Roll'!AA144),"",('Rent Roll'!AA144))</f>
        <v/>
      </c>
      <c r="T144" s="1923" t="str">
        <f>IF(ISBLANK('Rent Roll'!AB144),"",('Rent Roll'!AB144))</f>
        <v/>
      </c>
      <c r="U144" s="1954" t="str">
        <f>IF(ISBLANK('Rent Roll'!AC144),"",('Rent Roll'!AC144))</f>
        <v/>
      </c>
    </row>
    <row r="145" spans="1:21" s="1908" customFormat="1" ht="29.25" customHeight="1">
      <c r="A145" s="1909" t="str">
        <f>IF(ISBLANK('Rent Roll'!A145),"",('Rent Roll'!A145))</f>
        <v/>
      </c>
      <c r="B145" s="1910" t="str">
        <f>IF(ISBLANK('Rent Roll'!B145),"",('Rent Roll'!B145))</f>
        <v/>
      </c>
      <c r="C145" s="1911" t="str">
        <f>IF(ISBLANK('Rent Roll'!C145),"",('Rent Roll'!C145))</f>
        <v/>
      </c>
      <c r="D145" s="1912" t="str">
        <f>IF(ISBLANK('Rent Roll'!D145),"",('Rent Roll'!D145))</f>
        <v/>
      </c>
      <c r="E145" s="1912" t="str">
        <f>IF(ISBLANK('Rent Roll'!E145),"",('Rent Roll'!E145))</f>
        <v/>
      </c>
      <c r="F145" s="1913" t="str">
        <f>IF(ISBLANK('Rent Roll'!F145),"",('Rent Roll'!F145))</f>
        <v/>
      </c>
      <c r="G145" s="1913" t="str">
        <f>IF(ISBLANK('Rent Roll'!G145),"",('Rent Roll'!G145))</f>
        <v/>
      </c>
      <c r="H145" s="1914">
        <f>IF(ISBLANK('Rent Roll'!I145),"",('Rent Roll'!I145))</f>
        <v>0</v>
      </c>
      <c r="I145" s="1915">
        <f>IF(ISBLANK('Rent Roll'!J145),"",('Rent Roll'!J145))</f>
        <v>0</v>
      </c>
      <c r="J145" s="1914">
        <f>IF(ISBLANK('Rent Roll'!K145),"",('Rent Roll'!K145))</f>
        <v>0</v>
      </c>
      <c r="K145" s="1916">
        <f>IF(ISBLANK('Rent Roll'!M145),"",('Rent Roll'!M145))</f>
        <v>0</v>
      </c>
      <c r="L145" s="1917" t="str">
        <f>IF(ISBLANK('Rent Roll'!N145),"",('Rent Roll'!N145))</f>
        <v/>
      </c>
      <c r="M145" s="1918">
        <f>IF(ISBLANK('Rent Roll'!R145),"",('Rent Roll'!R145))</f>
        <v>0</v>
      </c>
      <c r="N145" s="1919">
        <f>IF(ISBLANK('Rent Roll'!T145),"",('Rent Roll'!T145))</f>
        <v>0</v>
      </c>
      <c r="O145" s="1920">
        <f>IF(ISBLANK('Rent Roll'!U145),"",('Rent Roll'!U145))</f>
        <v>0</v>
      </c>
      <c r="P145" s="1921" t="str">
        <f>IF(ISBLANK('Rent Roll'!X145),"",('Rent Roll'!X145))</f>
        <v/>
      </c>
      <c r="Q145" s="1922">
        <f>IF(ISBLANK('Rent Roll'!Y145),"",('Rent Roll'!Y145))</f>
        <v>0</v>
      </c>
      <c r="R145" s="1923" t="str">
        <f>IF(ISBLANK('Rent Roll'!Z145),"",('Rent Roll'!Z145))</f>
        <v/>
      </c>
      <c r="S145" s="1923" t="str">
        <f>IF(ISBLANK('Rent Roll'!AA145),"",('Rent Roll'!AA145))</f>
        <v/>
      </c>
      <c r="T145" s="1923" t="str">
        <f>IF(ISBLANK('Rent Roll'!AB145),"",('Rent Roll'!AB145))</f>
        <v/>
      </c>
      <c r="U145" s="1954" t="str">
        <f>IF(ISBLANK('Rent Roll'!AC145),"",('Rent Roll'!AC145))</f>
        <v/>
      </c>
    </row>
    <row r="146" spans="1:21" s="1908" customFormat="1" ht="29.25" customHeight="1">
      <c r="A146" s="1909" t="str">
        <f>IF(ISBLANK('Rent Roll'!A146),"",('Rent Roll'!A146))</f>
        <v/>
      </c>
      <c r="B146" s="1910" t="str">
        <f>IF(ISBLANK('Rent Roll'!B146),"",('Rent Roll'!B146))</f>
        <v/>
      </c>
      <c r="C146" s="1911" t="str">
        <f>IF(ISBLANK('Rent Roll'!C146),"",('Rent Roll'!C146))</f>
        <v/>
      </c>
      <c r="D146" s="1912" t="str">
        <f>IF(ISBLANK('Rent Roll'!D146),"",('Rent Roll'!D146))</f>
        <v/>
      </c>
      <c r="E146" s="1912" t="str">
        <f>IF(ISBLANK('Rent Roll'!E146),"",('Rent Roll'!E146))</f>
        <v/>
      </c>
      <c r="F146" s="1913" t="str">
        <f>IF(ISBLANK('Rent Roll'!F146),"",('Rent Roll'!F146))</f>
        <v/>
      </c>
      <c r="G146" s="1913" t="str">
        <f>IF(ISBLANK('Rent Roll'!G146),"",('Rent Roll'!G146))</f>
        <v/>
      </c>
      <c r="H146" s="1914">
        <f>IF(ISBLANK('Rent Roll'!I146),"",('Rent Roll'!I146))</f>
        <v>0</v>
      </c>
      <c r="I146" s="1915">
        <f>IF(ISBLANK('Rent Roll'!J146),"",('Rent Roll'!J146))</f>
        <v>0</v>
      </c>
      <c r="J146" s="1914">
        <f>IF(ISBLANK('Rent Roll'!K146),"",('Rent Roll'!K146))</f>
        <v>0</v>
      </c>
      <c r="K146" s="1916">
        <f>IF(ISBLANK('Rent Roll'!M146),"",('Rent Roll'!M146))</f>
        <v>0</v>
      </c>
      <c r="L146" s="1917" t="str">
        <f>IF(ISBLANK('Rent Roll'!N146),"",('Rent Roll'!N146))</f>
        <v/>
      </c>
      <c r="M146" s="1918">
        <f>IF(ISBLANK('Rent Roll'!R146),"",('Rent Roll'!R146))</f>
        <v>0</v>
      </c>
      <c r="N146" s="1919">
        <f>IF(ISBLANK('Rent Roll'!T146),"",('Rent Roll'!T146))</f>
        <v>0</v>
      </c>
      <c r="O146" s="1920">
        <f>IF(ISBLANK('Rent Roll'!U146),"",('Rent Roll'!U146))</f>
        <v>0</v>
      </c>
      <c r="P146" s="1921" t="str">
        <f>IF(ISBLANK('Rent Roll'!X146),"",('Rent Roll'!X146))</f>
        <v/>
      </c>
      <c r="Q146" s="1922">
        <f>IF(ISBLANK('Rent Roll'!Y146),"",('Rent Roll'!Y146))</f>
        <v>0</v>
      </c>
      <c r="R146" s="1923" t="str">
        <f>IF(ISBLANK('Rent Roll'!Z146),"",('Rent Roll'!Z146))</f>
        <v/>
      </c>
      <c r="S146" s="1923" t="str">
        <f>IF(ISBLANK('Rent Roll'!AA146),"",('Rent Roll'!AA146))</f>
        <v/>
      </c>
      <c r="T146" s="1923" t="str">
        <f>IF(ISBLANK('Rent Roll'!AB146),"",('Rent Roll'!AB146))</f>
        <v/>
      </c>
      <c r="U146" s="1954" t="str">
        <f>IF(ISBLANK('Rent Roll'!AC146),"",('Rent Roll'!AC146))</f>
        <v/>
      </c>
    </row>
    <row r="147" spans="1:21" s="1908" customFormat="1" ht="29.25" customHeight="1">
      <c r="A147" s="1909" t="str">
        <f>IF(ISBLANK('Rent Roll'!A147),"",('Rent Roll'!A147))</f>
        <v/>
      </c>
      <c r="B147" s="1910" t="str">
        <f>IF(ISBLANK('Rent Roll'!B147),"",('Rent Roll'!B147))</f>
        <v/>
      </c>
      <c r="C147" s="1911" t="str">
        <f>IF(ISBLANK('Rent Roll'!C147),"",('Rent Roll'!C147))</f>
        <v/>
      </c>
      <c r="D147" s="1912" t="str">
        <f>IF(ISBLANK('Rent Roll'!D147),"",('Rent Roll'!D147))</f>
        <v/>
      </c>
      <c r="E147" s="1912" t="str">
        <f>IF(ISBLANK('Rent Roll'!E147),"",('Rent Roll'!E147))</f>
        <v/>
      </c>
      <c r="F147" s="1913" t="str">
        <f>IF(ISBLANK('Rent Roll'!F147),"",('Rent Roll'!F147))</f>
        <v/>
      </c>
      <c r="G147" s="1913" t="str">
        <f>IF(ISBLANK('Rent Roll'!G147),"",('Rent Roll'!G147))</f>
        <v/>
      </c>
      <c r="H147" s="1914">
        <f>IF(ISBLANK('Rent Roll'!I147),"",('Rent Roll'!I147))</f>
        <v>0</v>
      </c>
      <c r="I147" s="1915">
        <f>IF(ISBLANK('Rent Roll'!J147),"",('Rent Roll'!J147))</f>
        <v>0</v>
      </c>
      <c r="J147" s="1914">
        <f>IF(ISBLANK('Rent Roll'!K147),"",('Rent Roll'!K147))</f>
        <v>0</v>
      </c>
      <c r="K147" s="1916">
        <f>IF(ISBLANK('Rent Roll'!M147),"",('Rent Roll'!M147))</f>
        <v>0</v>
      </c>
      <c r="L147" s="1917" t="str">
        <f>IF(ISBLANK('Rent Roll'!N147),"",('Rent Roll'!N147))</f>
        <v/>
      </c>
      <c r="M147" s="1918">
        <f>IF(ISBLANK('Rent Roll'!R147),"",('Rent Roll'!R147))</f>
        <v>0</v>
      </c>
      <c r="N147" s="1919">
        <f>IF(ISBLANK('Rent Roll'!T147),"",('Rent Roll'!T147))</f>
        <v>0</v>
      </c>
      <c r="O147" s="1920">
        <f>IF(ISBLANK('Rent Roll'!U147),"",('Rent Roll'!U147))</f>
        <v>0</v>
      </c>
      <c r="P147" s="1921" t="str">
        <f>IF(ISBLANK('Rent Roll'!X147),"",('Rent Roll'!X147))</f>
        <v/>
      </c>
      <c r="Q147" s="1922">
        <f>IF(ISBLANK('Rent Roll'!Y147),"",('Rent Roll'!Y147))</f>
        <v>0</v>
      </c>
      <c r="R147" s="1923" t="str">
        <f>IF(ISBLANK('Rent Roll'!Z147),"",('Rent Roll'!Z147))</f>
        <v/>
      </c>
      <c r="S147" s="1923" t="str">
        <f>IF(ISBLANK('Rent Roll'!AA147),"",('Rent Roll'!AA147))</f>
        <v/>
      </c>
      <c r="T147" s="1923" t="str">
        <f>IF(ISBLANK('Rent Roll'!AB147),"",('Rent Roll'!AB147))</f>
        <v/>
      </c>
      <c r="U147" s="1954" t="str">
        <f>IF(ISBLANK('Rent Roll'!AC147),"",('Rent Roll'!AC147))</f>
        <v/>
      </c>
    </row>
    <row r="148" spans="1:21" s="1908" customFormat="1" ht="29.25" customHeight="1">
      <c r="A148" s="1909" t="str">
        <f>IF(ISBLANK('Rent Roll'!A148),"",('Rent Roll'!A148))</f>
        <v/>
      </c>
      <c r="B148" s="1910" t="str">
        <f>IF(ISBLANK('Rent Roll'!B148),"",('Rent Roll'!B148))</f>
        <v/>
      </c>
      <c r="C148" s="1911" t="str">
        <f>IF(ISBLANK('Rent Roll'!C148),"",('Rent Roll'!C148))</f>
        <v/>
      </c>
      <c r="D148" s="1912" t="str">
        <f>IF(ISBLANK('Rent Roll'!D148),"",('Rent Roll'!D148))</f>
        <v/>
      </c>
      <c r="E148" s="1912" t="str">
        <f>IF(ISBLANK('Rent Roll'!E148),"",('Rent Roll'!E148))</f>
        <v/>
      </c>
      <c r="F148" s="1913" t="str">
        <f>IF(ISBLANK('Rent Roll'!F148),"",('Rent Roll'!F148))</f>
        <v/>
      </c>
      <c r="G148" s="1913" t="str">
        <f>IF(ISBLANK('Rent Roll'!G148),"",('Rent Roll'!G148))</f>
        <v/>
      </c>
      <c r="H148" s="1914">
        <f>IF(ISBLANK('Rent Roll'!I148),"",('Rent Roll'!I148))</f>
        <v>0</v>
      </c>
      <c r="I148" s="1915">
        <f>IF(ISBLANK('Rent Roll'!J148),"",('Rent Roll'!J148))</f>
        <v>0</v>
      </c>
      <c r="J148" s="1914">
        <f>IF(ISBLANK('Rent Roll'!K148),"",('Rent Roll'!K148))</f>
        <v>0</v>
      </c>
      <c r="K148" s="1916">
        <f>IF(ISBLANK('Rent Roll'!M148),"",('Rent Roll'!M148))</f>
        <v>0</v>
      </c>
      <c r="L148" s="1917" t="str">
        <f>IF(ISBLANK('Rent Roll'!N148),"",('Rent Roll'!N148))</f>
        <v/>
      </c>
      <c r="M148" s="1918">
        <f>IF(ISBLANK('Rent Roll'!R148),"",('Rent Roll'!R148))</f>
        <v>0</v>
      </c>
      <c r="N148" s="1919">
        <f>IF(ISBLANK('Rent Roll'!T148),"",('Rent Roll'!T148))</f>
        <v>0</v>
      </c>
      <c r="O148" s="1920">
        <f>IF(ISBLANK('Rent Roll'!U148),"",('Rent Roll'!U148))</f>
        <v>0</v>
      </c>
      <c r="P148" s="1921" t="str">
        <f>IF(ISBLANK('Rent Roll'!X148),"",('Rent Roll'!X148))</f>
        <v/>
      </c>
      <c r="Q148" s="1922">
        <f>IF(ISBLANK('Rent Roll'!Y148),"",('Rent Roll'!Y148))</f>
        <v>0</v>
      </c>
      <c r="R148" s="1923" t="str">
        <f>IF(ISBLANK('Rent Roll'!Z148),"",('Rent Roll'!Z148))</f>
        <v/>
      </c>
      <c r="S148" s="1923" t="str">
        <f>IF(ISBLANK('Rent Roll'!AA148),"",('Rent Roll'!AA148))</f>
        <v/>
      </c>
      <c r="T148" s="1923" t="str">
        <f>IF(ISBLANK('Rent Roll'!AB148),"",('Rent Roll'!AB148))</f>
        <v/>
      </c>
      <c r="U148" s="1954" t="str">
        <f>IF(ISBLANK('Rent Roll'!AC148),"",('Rent Roll'!AC148))</f>
        <v/>
      </c>
    </row>
    <row r="149" spans="1:21" s="1908" customFormat="1" ht="29.25" customHeight="1">
      <c r="A149" s="1909" t="str">
        <f>IF(ISBLANK('Rent Roll'!A149),"",('Rent Roll'!A149))</f>
        <v/>
      </c>
      <c r="B149" s="1910" t="str">
        <f>IF(ISBLANK('Rent Roll'!B149),"",('Rent Roll'!B149))</f>
        <v/>
      </c>
      <c r="C149" s="1911" t="str">
        <f>IF(ISBLANK('Rent Roll'!C149),"",('Rent Roll'!C149))</f>
        <v/>
      </c>
      <c r="D149" s="1912" t="str">
        <f>IF(ISBLANK('Rent Roll'!D149),"",('Rent Roll'!D149))</f>
        <v/>
      </c>
      <c r="E149" s="1912" t="str">
        <f>IF(ISBLANK('Rent Roll'!E149),"",('Rent Roll'!E149))</f>
        <v/>
      </c>
      <c r="F149" s="1913" t="str">
        <f>IF(ISBLANK('Rent Roll'!F149),"",('Rent Roll'!F149))</f>
        <v/>
      </c>
      <c r="G149" s="1913" t="str">
        <f>IF(ISBLANK('Rent Roll'!G149),"",('Rent Roll'!G149))</f>
        <v/>
      </c>
      <c r="H149" s="1914">
        <f>IF(ISBLANK('Rent Roll'!I149),"",('Rent Roll'!I149))</f>
        <v>0</v>
      </c>
      <c r="I149" s="1915">
        <f>IF(ISBLANK('Rent Roll'!J149),"",('Rent Roll'!J149))</f>
        <v>0</v>
      </c>
      <c r="J149" s="1914">
        <f>IF(ISBLANK('Rent Roll'!K149),"",('Rent Roll'!K149))</f>
        <v>0</v>
      </c>
      <c r="K149" s="1916">
        <f>IF(ISBLANK('Rent Roll'!M149),"",('Rent Roll'!M149))</f>
        <v>0</v>
      </c>
      <c r="L149" s="1917" t="str">
        <f>IF(ISBLANK('Rent Roll'!N149),"",('Rent Roll'!N149))</f>
        <v/>
      </c>
      <c r="M149" s="1918">
        <f>IF(ISBLANK('Rent Roll'!R149),"",('Rent Roll'!R149))</f>
        <v>0</v>
      </c>
      <c r="N149" s="1919">
        <f>IF(ISBLANK('Rent Roll'!T149),"",('Rent Roll'!T149))</f>
        <v>0</v>
      </c>
      <c r="O149" s="1920">
        <f>IF(ISBLANK('Rent Roll'!U149),"",('Rent Roll'!U149))</f>
        <v>0</v>
      </c>
      <c r="P149" s="1921" t="str">
        <f>IF(ISBLANK('Rent Roll'!X149),"",('Rent Roll'!X149))</f>
        <v/>
      </c>
      <c r="Q149" s="1922">
        <f>IF(ISBLANK('Rent Roll'!Y149),"",('Rent Roll'!Y149))</f>
        <v>0</v>
      </c>
      <c r="R149" s="1923" t="str">
        <f>IF(ISBLANK('Rent Roll'!Z149),"",('Rent Roll'!Z149))</f>
        <v/>
      </c>
      <c r="S149" s="1923" t="str">
        <f>IF(ISBLANK('Rent Roll'!AA149),"",('Rent Roll'!AA149))</f>
        <v/>
      </c>
      <c r="T149" s="1923" t="str">
        <f>IF(ISBLANK('Rent Roll'!AB149),"",('Rent Roll'!AB149))</f>
        <v/>
      </c>
      <c r="U149" s="1954" t="str">
        <f>IF(ISBLANK('Rent Roll'!AC149),"",('Rent Roll'!AC149))</f>
        <v/>
      </c>
    </row>
    <row r="150" spans="1:21" s="1908" customFormat="1" ht="29.25" customHeight="1">
      <c r="A150" s="1909" t="str">
        <f>IF(ISBLANK('Rent Roll'!A150),"",('Rent Roll'!A150))</f>
        <v/>
      </c>
      <c r="B150" s="1910" t="str">
        <f>IF(ISBLANK('Rent Roll'!B150),"",('Rent Roll'!B150))</f>
        <v/>
      </c>
      <c r="C150" s="1911" t="str">
        <f>IF(ISBLANK('Rent Roll'!C150),"",('Rent Roll'!C150))</f>
        <v/>
      </c>
      <c r="D150" s="1912" t="str">
        <f>IF(ISBLANK('Rent Roll'!D150),"",('Rent Roll'!D150))</f>
        <v/>
      </c>
      <c r="E150" s="1912" t="str">
        <f>IF(ISBLANK('Rent Roll'!E150),"",('Rent Roll'!E150))</f>
        <v/>
      </c>
      <c r="F150" s="1913" t="str">
        <f>IF(ISBLANK('Rent Roll'!F150),"",('Rent Roll'!F150))</f>
        <v/>
      </c>
      <c r="G150" s="1913" t="str">
        <f>IF(ISBLANK('Rent Roll'!G150),"",('Rent Roll'!G150))</f>
        <v/>
      </c>
      <c r="H150" s="1914">
        <f>IF(ISBLANK('Rent Roll'!I150),"",('Rent Roll'!I150))</f>
        <v>0</v>
      </c>
      <c r="I150" s="1915">
        <f>IF(ISBLANK('Rent Roll'!J150),"",('Rent Roll'!J150))</f>
        <v>0</v>
      </c>
      <c r="J150" s="1914">
        <f>IF(ISBLANK('Rent Roll'!K150),"",('Rent Roll'!K150))</f>
        <v>0</v>
      </c>
      <c r="K150" s="1916">
        <f>IF(ISBLANK('Rent Roll'!M150),"",('Rent Roll'!M150))</f>
        <v>0</v>
      </c>
      <c r="L150" s="1917" t="str">
        <f>IF(ISBLANK('Rent Roll'!N150),"",('Rent Roll'!N150))</f>
        <v/>
      </c>
      <c r="M150" s="1918">
        <f>IF(ISBLANK('Rent Roll'!R150),"",('Rent Roll'!R150))</f>
        <v>0</v>
      </c>
      <c r="N150" s="1919">
        <f>IF(ISBLANK('Rent Roll'!T150),"",('Rent Roll'!T150))</f>
        <v>0</v>
      </c>
      <c r="O150" s="1920">
        <f>IF(ISBLANK('Rent Roll'!U150),"",('Rent Roll'!U150))</f>
        <v>0</v>
      </c>
      <c r="P150" s="1921" t="str">
        <f>IF(ISBLANK('Rent Roll'!X150),"",('Rent Roll'!X150))</f>
        <v/>
      </c>
      <c r="Q150" s="1922">
        <f>IF(ISBLANK('Rent Roll'!Y150),"",('Rent Roll'!Y150))</f>
        <v>0</v>
      </c>
      <c r="R150" s="1923" t="str">
        <f>IF(ISBLANK('Rent Roll'!Z150),"",('Rent Roll'!Z150))</f>
        <v/>
      </c>
      <c r="S150" s="1923" t="str">
        <f>IF(ISBLANK('Rent Roll'!AA150),"",('Rent Roll'!AA150))</f>
        <v/>
      </c>
      <c r="T150" s="1923" t="str">
        <f>IF(ISBLANK('Rent Roll'!AB150),"",('Rent Roll'!AB150))</f>
        <v/>
      </c>
      <c r="U150" s="1954" t="str">
        <f>IF(ISBLANK('Rent Roll'!AC150),"",('Rent Roll'!AC150))</f>
        <v/>
      </c>
    </row>
    <row r="151" spans="1:21" s="1908" customFormat="1" ht="29.25" customHeight="1">
      <c r="A151" s="1909" t="str">
        <f>IF(ISBLANK('Rent Roll'!A151),"",('Rent Roll'!A151))</f>
        <v/>
      </c>
      <c r="B151" s="1910" t="str">
        <f>IF(ISBLANK('Rent Roll'!B151),"",('Rent Roll'!B151))</f>
        <v/>
      </c>
      <c r="C151" s="1911" t="str">
        <f>IF(ISBLANK('Rent Roll'!C151),"",('Rent Roll'!C151))</f>
        <v/>
      </c>
      <c r="D151" s="1912" t="str">
        <f>IF(ISBLANK('Rent Roll'!D151),"",('Rent Roll'!D151))</f>
        <v/>
      </c>
      <c r="E151" s="1912" t="str">
        <f>IF(ISBLANK('Rent Roll'!E151),"",('Rent Roll'!E151))</f>
        <v/>
      </c>
      <c r="F151" s="1913" t="str">
        <f>IF(ISBLANK('Rent Roll'!F151),"",('Rent Roll'!F151))</f>
        <v/>
      </c>
      <c r="G151" s="1913" t="str">
        <f>IF(ISBLANK('Rent Roll'!G151),"",('Rent Roll'!G151))</f>
        <v/>
      </c>
      <c r="H151" s="1914">
        <f>IF(ISBLANK('Rent Roll'!I151),"",('Rent Roll'!I151))</f>
        <v>0</v>
      </c>
      <c r="I151" s="1915">
        <f>IF(ISBLANK('Rent Roll'!J151),"",('Rent Roll'!J151))</f>
        <v>0</v>
      </c>
      <c r="J151" s="1914">
        <f>IF(ISBLANK('Rent Roll'!K151),"",('Rent Roll'!K151))</f>
        <v>0</v>
      </c>
      <c r="K151" s="1916">
        <f>IF(ISBLANK('Rent Roll'!M151),"",('Rent Roll'!M151))</f>
        <v>0</v>
      </c>
      <c r="L151" s="1917" t="str">
        <f>IF(ISBLANK('Rent Roll'!N151),"",('Rent Roll'!N151))</f>
        <v/>
      </c>
      <c r="M151" s="1918">
        <f>IF(ISBLANK('Rent Roll'!R151),"",('Rent Roll'!R151))</f>
        <v>0</v>
      </c>
      <c r="N151" s="1919">
        <f>IF(ISBLANK('Rent Roll'!T151),"",('Rent Roll'!T151))</f>
        <v>0</v>
      </c>
      <c r="O151" s="1920">
        <f>IF(ISBLANK('Rent Roll'!U151),"",('Rent Roll'!U151))</f>
        <v>0</v>
      </c>
      <c r="P151" s="1921" t="str">
        <f>IF(ISBLANK('Rent Roll'!X151),"",('Rent Roll'!X151))</f>
        <v/>
      </c>
      <c r="Q151" s="1922">
        <f>IF(ISBLANK('Rent Roll'!Y151),"",('Rent Roll'!Y151))</f>
        <v>0</v>
      </c>
      <c r="R151" s="1923" t="str">
        <f>IF(ISBLANK('Rent Roll'!Z151),"",('Rent Roll'!Z151))</f>
        <v/>
      </c>
      <c r="S151" s="1923" t="str">
        <f>IF(ISBLANK('Rent Roll'!AA151),"",('Rent Roll'!AA151))</f>
        <v/>
      </c>
      <c r="T151" s="1923" t="str">
        <f>IF(ISBLANK('Rent Roll'!AB151),"",('Rent Roll'!AB151))</f>
        <v/>
      </c>
      <c r="U151" s="1954" t="str">
        <f>IF(ISBLANK('Rent Roll'!AC151),"",('Rent Roll'!AC151))</f>
        <v/>
      </c>
    </row>
    <row r="152" spans="1:21" s="1908" customFormat="1" ht="29.25" customHeight="1">
      <c r="A152" s="1909" t="str">
        <f>IF(ISBLANK('Rent Roll'!A152),"",('Rent Roll'!A152))</f>
        <v/>
      </c>
      <c r="B152" s="1910" t="str">
        <f>IF(ISBLANK('Rent Roll'!B152),"",('Rent Roll'!B152))</f>
        <v/>
      </c>
      <c r="C152" s="1911" t="str">
        <f>IF(ISBLANK('Rent Roll'!C152),"",('Rent Roll'!C152))</f>
        <v/>
      </c>
      <c r="D152" s="1912" t="str">
        <f>IF(ISBLANK('Rent Roll'!D152),"",('Rent Roll'!D152))</f>
        <v/>
      </c>
      <c r="E152" s="1912" t="str">
        <f>IF(ISBLANK('Rent Roll'!E152),"",('Rent Roll'!E152))</f>
        <v/>
      </c>
      <c r="F152" s="1913" t="str">
        <f>IF(ISBLANK('Rent Roll'!F152),"",('Rent Roll'!F152))</f>
        <v/>
      </c>
      <c r="G152" s="1913" t="str">
        <f>IF(ISBLANK('Rent Roll'!G152),"",('Rent Roll'!G152))</f>
        <v/>
      </c>
      <c r="H152" s="1914">
        <f>IF(ISBLANK('Rent Roll'!I152),"",('Rent Roll'!I152))</f>
        <v>0</v>
      </c>
      <c r="I152" s="1915">
        <f>IF(ISBLANK('Rent Roll'!J152),"",('Rent Roll'!J152))</f>
        <v>0</v>
      </c>
      <c r="J152" s="1914">
        <f>IF(ISBLANK('Rent Roll'!K152),"",('Rent Roll'!K152))</f>
        <v>0</v>
      </c>
      <c r="K152" s="1916">
        <f>IF(ISBLANK('Rent Roll'!M152),"",('Rent Roll'!M152))</f>
        <v>0</v>
      </c>
      <c r="L152" s="1917" t="str">
        <f>IF(ISBLANK('Rent Roll'!N152),"",('Rent Roll'!N152))</f>
        <v/>
      </c>
      <c r="M152" s="1918">
        <f>IF(ISBLANK('Rent Roll'!R152),"",('Rent Roll'!R152))</f>
        <v>0</v>
      </c>
      <c r="N152" s="1919">
        <f>IF(ISBLANK('Rent Roll'!T152),"",('Rent Roll'!T152))</f>
        <v>0</v>
      </c>
      <c r="O152" s="1920">
        <f>IF(ISBLANK('Rent Roll'!U152),"",('Rent Roll'!U152))</f>
        <v>0</v>
      </c>
      <c r="P152" s="1921" t="str">
        <f>IF(ISBLANK('Rent Roll'!X152),"",('Rent Roll'!X152))</f>
        <v/>
      </c>
      <c r="Q152" s="1922">
        <f>IF(ISBLANK('Rent Roll'!Y152),"",('Rent Roll'!Y152))</f>
        <v>0</v>
      </c>
      <c r="R152" s="1923" t="str">
        <f>IF(ISBLANK('Rent Roll'!Z152),"",('Rent Roll'!Z152))</f>
        <v/>
      </c>
      <c r="S152" s="1923" t="str">
        <f>IF(ISBLANK('Rent Roll'!AA152),"",('Rent Roll'!AA152))</f>
        <v/>
      </c>
      <c r="T152" s="1923" t="str">
        <f>IF(ISBLANK('Rent Roll'!AB152),"",('Rent Roll'!AB152))</f>
        <v/>
      </c>
      <c r="U152" s="1954" t="str">
        <f>IF(ISBLANK('Rent Roll'!AC152),"",('Rent Roll'!AC152))</f>
        <v/>
      </c>
    </row>
    <row r="153" spans="1:21" s="1908" customFormat="1" ht="29.25" customHeight="1">
      <c r="A153" s="1909" t="str">
        <f>IF(ISBLANK('Rent Roll'!A153),"",('Rent Roll'!A153))</f>
        <v/>
      </c>
      <c r="B153" s="1910" t="str">
        <f>IF(ISBLANK('Rent Roll'!B153),"",('Rent Roll'!B153))</f>
        <v/>
      </c>
      <c r="C153" s="1911" t="str">
        <f>IF(ISBLANK('Rent Roll'!C153),"",('Rent Roll'!C153))</f>
        <v/>
      </c>
      <c r="D153" s="1912" t="str">
        <f>IF(ISBLANK('Rent Roll'!D153),"",('Rent Roll'!D153))</f>
        <v/>
      </c>
      <c r="E153" s="1912" t="str">
        <f>IF(ISBLANK('Rent Roll'!E153),"",('Rent Roll'!E153))</f>
        <v/>
      </c>
      <c r="F153" s="1913" t="str">
        <f>IF(ISBLANK('Rent Roll'!F153),"",('Rent Roll'!F153))</f>
        <v/>
      </c>
      <c r="G153" s="1913" t="str">
        <f>IF(ISBLANK('Rent Roll'!G153),"",('Rent Roll'!G153))</f>
        <v/>
      </c>
      <c r="H153" s="1914">
        <f>IF(ISBLANK('Rent Roll'!I153),"",('Rent Roll'!I153))</f>
        <v>0</v>
      </c>
      <c r="I153" s="1915">
        <f>IF(ISBLANK('Rent Roll'!J153),"",('Rent Roll'!J153))</f>
        <v>0</v>
      </c>
      <c r="J153" s="1914">
        <f>IF(ISBLANK('Rent Roll'!K153),"",('Rent Roll'!K153))</f>
        <v>0</v>
      </c>
      <c r="K153" s="1916">
        <f>IF(ISBLANK('Rent Roll'!M153),"",('Rent Roll'!M153))</f>
        <v>0</v>
      </c>
      <c r="L153" s="1917" t="str">
        <f>IF(ISBLANK('Rent Roll'!N153),"",('Rent Roll'!N153))</f>
        <v/>
      </c>
      <c r="M153" s="1918">
        <f>IF(ISBLANK('Rent Roll'!R153),"",('Rent Roll'!R153))</f>
        <v>0</v>
      </c>
      <c r="N153" s="1919">
        <f>IF(ISBLANK('Rent Roll'!T153),"",('Rent Roll'!T153))</f>
        <v>0</v>
      </c>
      <c r="O153" s="1920">
        <f>IF(ISBLANK('Rent Roll'!U153),"",('Rent Roll'!U153))</f>
        <v>0</v>
      </c>
      <c r="P153" s="1921" t="str">
        <f>IF(ISBLANK('Rent Roll'!X153),"",('Rent Roll'!X153))</f>
        <v/>
      </c>
      <c r="Q153" s="1922">
        <f>IF(ISBLANK('Rent Roll'!Y153),"",('Rent Roll'!Y153))</f>
        <v>0</v>
      </c>
      <c r="R153" s="1923" t="str">
        <f>IF(ISBLANK('Rent Roll'!Z153),"",('Rent Roll'!Z153))</f>
        <v/>
      </c>
      <c r="S153" s="1923" t="str">
        <f>IF(ISBLANK('Rent Roll'!AA153),"",('Rent Roll'!AA153))</f>
        <v/>
      </c>
      <c r="T153" s="1923" t="str">
        <f>IF(ISBLANK('Rent Roll'!AB153),"",('Rent Roll'!AB153))</f>
        <v/>
      </c>
      <c r="U153" s="1954" t="str">
        <f>IF(ISBLANK('Rent Roll'!AC153),"",('Rent Roll'!AC153))</f>
        <v/>
      </c>
    </row>
    <row r="154" spans="1:21" s="1908" customFormat="1" ht="29.25" customHeight="1">
      <c r="A154" s="1909" t="str">
        <f>IF(ISBLANK('Rent Roll'!A154),"",('Rent Roll'!A154))</f>
        <v/>
      </c>
      <c r="B154" s="1910" t="str">
        <f>IF(ISBLANK('Rent Roll'!B154),"",('Rent Roll'!B154))</f>
        <v/>
      </c>
      <c r="C154" s="1911" t="str">
        <f>IF(ISBLANK('Rent Roll'!C154),"",('Rent Roll'!C154))</f>
        <v/>
      </c>
      <c r="D154" s="1912" t="str">
        <f>IF(ISBLANK('Rent Roll'!D154),"",('Rent Roll'!D154))</f>
        <v/>
      </c>
      <c r="E154" s="1912" t="str">
        <f>IF(ISBLANK('Rent Roll'!E154),"",('Rent Roll'!E154))</f>
        <v/>
      </c>
      <c r="F154" s="1913" t="str">
        <f>IF(ISBLANK('Rent Roll'!F154),"",('Rent Roll'!F154))</f>
        <v/>
      </c>
      <c r="G154" s="1913" t="str">
        <f>IF(ISBLANK('Rent Roll'!G154),"",('Rent Roll'!G154))</f>
        <v/>
      </c>
      <c r="H154" s="1914">
        <f>IF(ISBLANK('Rent Roll'!I154),"",('Rent Roll'!I154))</f>
        <v>0</v>
      </c>
      <c r="I154" s="1915">
        <f>IF(ISBLANK('Rent Roll'!J154),"",('Rent Roll'!J154))</f>
        <v>0</v>
      </c>
      <c r="J154" s="1914">
        <f>IF(ISBLANK('Rent Roll'!K154),"",('Rent Roll'!K154))</f>
        <v>0</v>
      </c>
      <c r="K154" s="1916">
        <f>IF(ISBLANK('Rent Roll'!M154),"",('Rent Roll'!M154))</f>
        <v>0</v>
      </c>
      <c r="L154" s="1917" t="str">
        <f>IF(ISBLANK('Rent Roll'!N154),"",('Rent Roll'!N154))</f>
        <v/>
      </c>
      <c r="M154" s="1918">
        <f>IF(ISBLANK('Rent Roll'!R154),"",('Rent Roll'!R154))</f>
        <v>0</v>
      </c>
      <c r="N154" s="1919">
        <f>IF(ISBLANK('Rent Roll'!T154),"",('Rent Roll'!T154))</f>
        <v>0</v>
      </c>
      <c r="O154" s="1920">
        <f>IF(ISBLANK('Rent Roll'!U154),"",('Rent Roll'!U154))</f>
        <v>0</v>
      </c>
      <c r="P154" s="1921" t="str">
        <f>IF(ISBLANK('Rent Roll'!X154),"",('Rent Roll'!X154))</f>
        <v/>
      </c>
      <c r="Q154" s="1922">
        <f>IF(ISBLANK('Rent Roll'!Y154),"",('Rent Roll'!Y154))</f>
        <v>0</v>
      </c>
      <c r="R154" s="1923" t="str">
        <f>IF(ISBLANK('Rent Roll'!Z154),"",('Rent Roll'!Z154))</f>
        <v/>
      </c>
      <c r="S154" s="1923" t="str">
        <f>IF(ISBLANK('Rent Roll'!AA154),"",('Rent Roll'!AA154))</f>
        <v/>
      </c>
      <c r="T154" s="1923" t="str">
        <f>IF(ISBLANK('Rent Roll'!AB154),"",('Rent Roll'!AB154))</f>
        <v/>
      </c>
      <c r="U154" s="1954" t="str">
        <f>IF(ISBLANK('Rent Roll'!AC154),"",('Rent Roll'!AC154))</f>
        <v/>
      </c>
    </row>
    <row r="155" spans="1:21" s="1908" customFormat="1" ht="29.25" customHeight="1">
      <c r="A155" s="1909" t="str">
        <f>IF(ISBLANK('Rent Roll'!A155),"",('Rent Roll'!A155))</f>
        <v/>
      </c>
      <c r="B155" s="1910" t="str">
        <f>IF(ISBLANK('Rent Roll'!B155),"",('Rent Roll'!B155))</f>
        <v/>
      </c>
      <c r="C155" s="1911" t="str">
        <f>IF(ISBLANK('Rent Roll'!C155),"",('Rent Roll'!C155))</f>
        <v/>
      </c>
      <c r="D155" s="1912" t="str">
        <f>IF(ISBLANK('Rent Roll'!D155),"",('Rent Roll'!D155))</f>
        <v/>
      </c>
      <c r="E155" s="1912" t="str">
        <f>IF(ISBLANK('Rent Roll'!E155),"",('Rent Roll'!E155))</f>
        <v/>
      </c>
      <c r="F155" s="1913" t="str">
        <f>IF(ISBLANK('Rent Roll'!F155),"",('Rent Roll'!F155))</f>
        <v/>
      </c>
      <c r="G155" s="1913" t="str">
        <f>IF(ISBLANK('Rent Roll'!G155),"",('Rent Roll'!G155))</f>
        <v/>
      </c>
      <c r="H155" s="1914">
        <f>IF(ISBLANK('Rent Roll'!I155),"",('Rent Roll'!I155))</f>
        <v>0</v>
      </c>
      <c r="I155" s="1915">
        <f>IF(ISBLANK('Rent Roll'!J155),"",('Rent Roll'!J155))</f>
        <v>0</v>
      </c>
      <c r="J155" s="1914">
        <f>IF(ISBLANK('Rent Roll'!K155),"",('Rent Roll'!K155))</f>
        <v>0</v>
      </c>
      <c r="K155" s="1916">
        <f>IF(ISBLANK('Rent Roll'!M155),"",('Rent Roll'!M155))</f>
        <v>0</v>
      </c>
      <c r="L155" s="1917" t="str">
        <f>IF(ISBLANK('Rent Roll'!N155),"",('Rent Roll'!N155))</f>
        <v/>
      </c>
      <c r="M155" s="1918">
        <f>IF(ISBLANK('Rent Roll'!R155),"",('Rent Roll'!R155))</f>
        <v>0</v>
      </c>
      <c r="N155" s="1919">
        <f>IF(ISBLANK('Rent Roll'!T155),"",('Rent Roll'!T155))</f>
        <v>0</v>
      </c>
      <c r="O155" s="1920">
        <f>IF(ISBLANK('Rent Roll'!U155),"",('Rent Roll'!U155))</f>
        <v>0</v>
      </c>
      <c r="P155" s="1921" t="str">
        <f>IF(ISBLANK('Rent Roll'!X155),"",('Rent Roll'!X155))</f>
        <v/>
      </c>
      <c r="Q155" s="1922">
        <f>IF(ISBLANK('Rent Roll'!Y155),"",('Rent Roll'!Y155))</f>
        <v>0</v>
      </c>
      <c r="R155" s="1923" t="str">
        <f>IF(ISBLANK('Rent Roll'!Z155),"",('Rent Roll'!Z155))</f>
        <v/>
      </c>
      <c r="S155" s="1923" t="str">
        <f>IF(ISBLANK('Rent Roll'!AA155),"",('Rent Roll'!AA155))</f>
        <v/>
      </c>
      <c r="T155" s="1923" t="str">
        <f>IF(ISBLANK('Rent Roll'!AB155),"",('Rent Roll'!AB155))</f>
        <v/>
      </c>
      <c r="U155" s="1954" t="str">
        <f>IF(ISBLANK('Rent Roll'!AC155),"",('Rent Roll'!AC155))</f>
        <v/>
      </c>
    </row>
    <row r="156" spans="1:21" s="1908" customFormat="1" ht="29.25" customHeight="1">
      <c r="A156" s="1909" t="str">
        <f>IF(ISBLANK('Rent Roll'!A156),"",('Rent Roll'!A156))</f>
        <v/>
      </c>
      <c r="B156" s="1910" t="str">
        <f>IF(ISBLANK('Rent Roll'!B156),"",('Rent Roll'!B156))</f>
        <v/>
      </c>
      <c r="C156" s="1911" t="str">
        <f>IF(ISBLANK('Rent Roll'!C156),"",('Rent Roll'!C156))</f>
        <v/>
      </c>
      <c r="D156" s="1912" t="str">
        <f>IF(ISBLANK('Rent Roll'!D156),"",('Rent Roll'!D156))</f>
        <v/>
      </c>
      <c r="E156" s="1912" t="str">
        <f>IF(ISBLANK('Rent Roll'!E156),"",('Rent Roll'!E156))</f>
        <v/>
      </c>
      <c r="F156" s="1913" t="str">
        <f>IF(ISBLANK('Rent Roll'!F156),"",('Rent Roll'!F156))</f>
        <v/>
      </c>
      <c r="G156" s="1913" t="str">
        <f>IF(ISBLANK('Rent Roll'!G156),"",('Rent Roll'!G156))</f>
        <v/>
      </c>
      <c r="H156" s="1914">
        <f>IF(ISBLANK('Rent Roll'!I156),"",('Rent Roll'!I156))</f>
        <v>0</v>
      </c>
      <c r="I156" s="1915">
        <f>IF(ISBLANK('Rent Roll'!J156),"",('Rent Roll'!J156))</f>
        <v>0</v>
      </c>
      <c r="J156" s="1914">
        <f>IF(ISBLANK('Rent Roll'!K156),"",('Rent Roll'!K156))</f>
        <v>0</v>
      </c>
      <c r="K156" s="1916">
        <f>IF(ISBLANK('Rent Roll'!M156),"",('Rent Roll'!M156))</f>
        <v>0</v>
      </c>
      <c r="L156" s="1917" t="str">
        <f>IF(ISBLANK('Rent Roll'!N156),"",('Rent Roll'!N156))</f>
        <v/>
      </c>
      <c r="M156" s="1918">
        <f>IF(ISBLANK('Rent Roll'!R156),"",('Rent Roll'!R156))</f>
        <v>0</v>
      </c>
      <c r="N156" s="1919">
        <f>IF(ISBLANK('Rent Roll'!T156),"",('Rent Roll'!T156))</f>
        <v>0</v>
      </c>
      <c r="O156" s="1920">
        <f>IF(ISBLANK('Rent Roll'!U156),"",('Rent Roll'!U156))</f>
        <v>0</v>
      </c>
      <c r="P156" s="1921" t="str">
        <f>IF(ISBLANK('Rent Roll'!X156),"",('Rent Roll'!X156))</f>
        <v/>
      </c>
      <c r="Q156" s="1922">
        <f>IF(ISBLANK('Rent Roll'!Y156),"",('Rent Roll'!Y156))</f>
        <v>0</v>
      </c>
      <c r="R156" s="1923" t="str">
        <f>IF(ISBLANK('Rent Roll'!Z156),"",('Rent Roll'!Z156))</f>
        <v/>
      </c>
      <c r="S156" s="1923" t="str">
        <f>IF(ISBLANK('Rent Roll'!AA156),"",('Rent Roll'!AA156))</f>
        <v/>
      </c>
      <c r="T156" s="1923" t="str">
        <f>IF(ISBLANK('Rent Roll'!AB156),"",('Rent Roll'!AB156))</f>
        <v/>
      </c>
      <c r="U156" s="1954" t="str">
        <f>IF(ISBLANK('Rent Roll'!AC156),"",('Rent Roll'!AC156))</f>
        <v/>
      </c>
    </row>
    <row r="157" spans="1:21" s="1908" customFormat="1" ht="29.25" customHeight="1">
      <c r="A157" s="1909" t="str">
        <f>IF(ISBLANK('Rent Roll'!A157),"",('Rent Roll'!A157))</f>
        <v/>
      </c>
      <c r="B157" s="1910" t="str">
        <f>IF(ISBLANK('Rent Roll'!B157),"",('Rent Roll'!B157))</f>
        <v/>
      </c>
      <c r="C157" s="1911" t="str">
        <f>IF(ISBLANK('Rent Roll'!C157),"",('Rent Roll'!C157))</f>
        <v/>
      </c>
      <c r="D157" s="1912" t="str">
        <f>IF(ISBLANK('Rent Roll'!D157),"",('Rent Roll'!D157))</f>
        <v/>
      </c>
      <c r="E157" s="1912" t="str">
        <f>IF(ISBLANK('Rent Roll'!E157),"",('Rent Roll'!E157))</f>
        <v/>
      </c>
      <c r="F157" s="1913" t="str">
        <f>IF(ISBLANK('Rent Roll'!F157),"",('Rent Roll'!F157))</f>
        <v/>
      </c>
      <c r="G157" s="1913" t="str">
        <f>IF(ISBLANK('Rent Roll'!G157),"",('Rent Roll'!G157))</f>
        <v/>
      </c>
      <c r="H157" s="1914">
        <f>IF(ISBLANK('Rent Roll'!I157),"",('Rent Roll'!I157))</f>
        <v>0</v>
      </c>
      <c r="I157" s="1915">
        <f>IF(ISBLANK('Rent Roll'!J157),"",('Rent Roll'!J157))</f>
        <v>0</v>
      </c>
      <c r="J157" s="1914">
        <f>IF(ISBLANK('Rent Roll'!K157),"",('Rent Roll'!K157))</f>
        <v>0</v>
      </c>
      <c r="K157" s="1916">
        <f>IF(ISBLANK('Rent Roll'!M157),"",('Rent Roll'!M157))</f>
        <v>0</v>
      </c>
      <c r="L157" s="1917" t="str">
        <f>IF(ISBLANK('Rent Roll'!N157),"",('Rent Roll'!N157))</f>
        <v/>
      </c>
      <c r="M157" s="1918">
        <f>IF(ISBLANK('Rent Roll'!R157),"",('Rent Roll'!R157))</f>
        <v>0</v>
      </c>
      <c r="N157" s="1919">
        <f>IF(ISBLANK('Rent Roll'!T157),"",('Rent Roll'!T157))</f>
        <v>0</v>
      </c>
      <c r="O157" s="1920">
        <f>IF(ISBLANK('Rent Roll'!U157),"",('Rent Roll'!U157))</f>
        <v>0</v>
      </c>
      <c r="P157" s="1921" t="str">
        <f>IF(ISBLANK('Rent Roll'!X157),"",('Rent Roll'!X157))</f>
        <v/>
      </c>
      <c r="Q157" s="1922">
        <f>IF(ISBLANK('Rent Roll'!Y157),"",('Rent Roll'!Y157))</f>
        <v>0</v>
      </c>
      <c r="R157" s="1923" t="str">
        <f>IF(ISBLANK('Rent Roll'!Z157),"",('Rent Roll'!Z157))</f>
        <v/>
      </c>
      <c r="S157" s="1923" t="str">
        <f>IF(ISBLANK('Rent Roll'!AA157),"",('Rent Roll'!AA157))</f>
        <v/>
      </c>
      <c r="T157" s="1923" t="str">
        <f>IF(ISBLANK('Rent Roll'!AB157),"",('Rent Roll'!AB157))</f>
        <v/>
      </c>
      <c r="U157" s="1954" t="str">
        <f>IF(ISBLANK('Rent Roll'!AC157),"",('Rent Roll'!AC157))</f>
        <v/>
      </c>
    </row>
    <row r="158" spans="1:21" s="1908" customFormat="1" ht="29.25" customHeight="1">
      <c r="A158" s="1909" t="str">
        <f>IF(ISBLANK('Rent Roll'!A158),"",('Rent Roll'!A158))</f>
        <v/>
      </c>
      <c r="B158" s="1910" t="str">
        <f>IF(ISBLANK('Rent Roll'!B158),"",('Rent Roll'!B158))</f>
        <v/>
      </c>
      <c r="C158" s="1911" t="str">
        <f>IF(ISBLANK('Rent Roll'!C158),"",('Rent Roll'!C158))</f>
        <v/>
      </c>
      <c r="D158" s="1912" t="str">
        <f>IF(ISBLANK('Rent Roll'!D158),"",('Rent Roll'!D158))</f>
        <v/>
      </c>
      <c r="E158" s="1912" t="str">
        <f>IF(ISBLANK('Rent Roll'!E158),"",('Rent Roll'!E158))</f>
        <v/>
      </c>
      <c r="F158" s="1913" t="str">
        <f>IF(ISBLANK('Rent Roll'!F158),"",('Rent Roll'!F158))</f>
        <v/>
      </c>
      <c r="G158" s="1913" t="str">
        <f>IF(ISBLANK('Rent Roll'!G158),"",('Rent Roll'!G158))</f>
        <v/>
      </c>
      <c r="H158" s="1914">
        <f>IF(ISBLANK('Rent Roll'!I158),"",('Rent Roll'!I158))</f>
        <v>0</v>
      </c>
      <c r="I158" s="1915">
        <f>IF(ISBLANK('Rent Roll'!J158),"",('Rent Roll'!J158))</f>
        <v>0</v>
      </c>
      <c r="J158" s="1914">
        <f>IF(ISBLANK('Rent Roll'!K158),"",('Rent Roll'!K158))</f>
        <v>0</v>
      </c>
      <c r="K158" s="1916">
        <f>IF(ISBLANK('Rent Roll'!M158),"",('Rent Roll'!M158))</f>
        <v>0</v>
      </c>
      <c r="L158" s="1917" t="str">
        <f>IF(ISBLANK('Rent Roll'!N158),"",('Rent Roll'!N158))</f>
        <v/>
      </c>
      <c r="M158" s="1918">
        <f>IF(ISBLANK('Rent Roll'!R158),"",('Rent Roll'!R158))</f>
        <v>0</v>
      </c>
      <c r="N158" s="1919">
        <f>IF(ISBLANK('Rent Roll'!T158),"",('Rent Roll'!T158))</f>
        <v>0</v>
      </c>
      <c r="O158" s="1920">
        <f>IF(ISBLANK('Rent Roll'!U158),"",('Rent Roll'!U158))</f>
        <v>0</v>
      </c>
      <c r="P158" s="1921" t="str">
        <f>IF(ISBLANK('Rent Roll'!X158),"",('Rent Roll'!X158))</f>
        <v/>
      </c>
      <c r="Q158" s="1922">
        <f>IF(ISBLANK('Rent Roll'!Y158),"",('Rent Roll'!Y158))</f>
        <v>0</v>
      </c>
      <c r="R158" s="1923" t="str">
        <f>IF(ISBLANK('Rent Roll'!Z158),"",('Rent Roll'!Z158))</f>
        <v/>
      </c>
      <c r="S158" s="1923" t="str">
        <f>IF(ISBLANK('Rent Roll'!AA158),"",('Rent Roll'!AA158))</f>
        <v/>
      </c>
      <c r="T158" s="1923" t="str">
        <f>IF(ISBLANK('Rent Roll'!AB158),"",('Rent Roll'!AB158))</f>
        <v/>
      </c>
      <c r="U158" s="1954" t="str">
        <f>IF(ISBLANK('Rent Roll'!AC158),"",('Rent Roll'!AC158))</f>
        <v/>
      </c>
    </row>
    <row r="159" spans="1:21" s="1908" customFormat="1" ht="29.25" customHeight="1">
      <c r="A159" s="1909" t="str">
        <f>IF(ISBLANK('Rent Roll'!A159),"",('Rent Roll'!A159))</f>
        <v/>
      </c>
      <c r="B159" s="1910" t="str">
        <f>IF(ISBLANK('Rent Roll'!B159),"",('Rent Roll'!B159))</f>
        <v/>
      </c>
      <c r="C159" s="1911" t="str">
        <f>IF(ISBLANK('Rent Roll'!C159),"",('Rent Roll'!C159))</f>
        <v/>
      </c>
      <c r="D159" s="1912" t="str">
        <f>IF(ISBLANK('Rent Roll'!D159),"",('Rent Roll'!D159))</f>
        <v/>
      </c>
      <c r="E159" s="1912" t="str">
        <f>IF(ISBLANK('Rent Roll'!E159),"",('Rent Roll'!E159))</f>
        <v/>
      </c>
      <c r="F159" s="1913" t="str">
        <f>IF(ISBLANK('Rent Roll'!F159),"",('Rent Roll'!F159))</f>
        <v/>
      </c>
      <c r="G159" s="1913" t="str">
        <f>IF(ISBLANK('Rent Roll'!G159),"",('Rent Roll'!G159))</f>
        <v/>
      </c>
      <c r="H159" s="1914">
        <f>IF(ISBLANK('Rent Roll'!I159),"",('Rent Roll'!I159))</f>
        <v>0</v>
      </c>
      <c r="I159" s="1915">
        <f>IF(ISBLANK('Rent Roll'!J159),"",('Rent Roll'!J159))</f>
        <v>0</v>
      </c>
      <c r="J159" s="1914">
        <f>IF(ISBLANK('Rent Roll'!K159),"",('Rent Roll'!K159))</f>
        <v>0</v>
      </c>
      <c r="K159" s="1916">
        <f>IF(ISBLANK('Rent Roll'!M159),"",('Rent Roll'!M159))</f>
        <v>0</v>
      </c>
      <c r="L159" s="1917" t="str">
        <f>IF(ISBLANK('Rent Roll'!N159),"",('Rent Roll'!N159))</f>
        <v/>
      </c>
      <c r="M159" s="1918">
        <f>IF(ISBLANK('Rent Roll'!R159),"",('Rent Roll'!R159))</f>
        <v>0</v>
      </c>
      <c r="N159" s="1919">
        <f>IF(ISBLANK('Rent Roll'!T159),"",('Rent Roll'!T159))</f>
        <v>0</v>
      </c>
      <c r="O159" s="1920">
        <f>IF(ISBLANK('Rent Roll'!U159),"",('Rent Roll'!U159))</f>
        <v>0</v>
      </c>
      <c r="P159" s="1921" t="str">
        <f>IF(ISBLANK('Rent Roll'!X159),"",('Rent Roll'!X159))</f>
        <v/>
      </c>
      <c r="Q159" s="1922">
        <f>IF(ISBLANK('Rent Roll'!Y159),"",('Rent Roll'!Y159))</f>
        <v>0</v>
      </c>
      <c r="R159" s="1923" t="str">
        <f>IF(ISBLANK('Rent Roll'!Z159),"",('Rent Roll'!Z159))</f>
        <v/>
      </c>
      <c r="S159" s="1923" t="str">
        <f>IF(ISBLANK('Rent Roll'!AA159),"",('Rent Roll'!AA159))</f>
        <v/>
      </c>
      <c r="T159" s="1923" t="str">
        <f>IF(ISBLANK('Rent Roll'!AB159),"",('Rent Roll'!AB159))</f>
        <v/>
      </c>
      <c r="U159" s="1954" t="str">
        <f>IF(ISBLANK('Rent Roll'!AC159),"",('Rent Roll'!AC159))</f>
        <v/>
      </c>
    </row>
    <row r="160" spans="1:21" s="1908" customFormat="1" ht="29.25" customHeight="1">
      <c r="A160" s="1909" t="str">
        <f>IF(ISBLANK('Rent Roll'!A160),"",('Rent Roll'!A160))</f>
        <v/>
      </c>
      <c r="B160" s="1910" t="str">
        <f>IF(ISBLANK('Rent Roll'!B160),"",('Rent Roll'!B160))</f>
        <v/>
      </c>
      <c r="C160" s="1911" t="str">
        <f>IF(ISBLANK('Rent Roll'!C160),"",('Rent Roll'!C160))</f>
        <v/>
      </c>
      <c r="D160" s="1912" t="str">
        <f>IF(ISBLANK('Rent Roll'!D160),"",('Rent Roll'!D160))</f>
        <v/>
      </c>
      <c r="E160" s="1912" t="str">
        <f>IF(ISBLANK('Rent Roll'!E160),"",('Rent Roll'!E160))</f>
        <v/>
      </c>
      <c r="F160" s="1913" t="str">
        <f>IF(ISBLANK('Rent Roll'!F160),"",('Rent Roll'!F160))</f>
        <v/>
      </c>
      <c r="G160" s="1913" t="str">
        <f>IF(ISBLANK('Rent Roll'!G160),"",('Rent Roll'!G160))</f>
        <v/>
      </c>
      <c r="H160" s="1914">
        <f>IF(ISBLANK('Rent Roll'!I160),"",('Rent Roll'!I160))</f>
        <v>0</v>
      </c>
      <c r="I160" s="1915">
        <f>IF(ISBLANK('Rent Roll'!J160),"",('Rent Roll'!J160))</f>
        <v>0</v>
      </c>
      <c r="J160" s="1914">
        <f>IF(ISBLANK('Rent Roll'!K160),"",('Rent Roll'!K160))</f>
        <v>0</v>
      </c>
      <c r="K160" s="1916">
        <f>IF(ISBLANK('Rent Roll'!M160),"",('Rent Roll'!M160))</f>
        <v>0</v>
      </c>
      <c r="L160" s="1917" t="str">
        <f>IF(ISBLANK('Rent Roll'!N160),"",('Rent Roll'!N160))</f>
        <v/>
      </c>
      <c r="M160" s="1918">
        <f>IF(ISBLANK('Rent Roll'!R160),"",('Rent Roll'!R160))</f>
        <v>0</v>
      </c>
      <c r="N160" s="1919">
        <f>IF(ISBLANK('Rent Roll'!T160),"",('Rent Roll'!T160))</f>
        <v>0</v>
      </c>
      <c r="O160" s="1920">
        <f>IF(ISBLANK('Rent Roll'!U160),"",('Rent Roll'!U160))</f>
        <v>0</v>
      </c>
      <c r="P160" s="1921" t="str">
        <f>IF(ISBLANK('Rent Roll'!X160),"",('Rent Roll'!X160))</f>
        <v/>
      </c>
      <c r="Q160" s="1922">
        <f>IF(ISBLANK('Rent Roll'!Y160),"",('Rent Roll'!Y160))</f>
        <v>0</v>
      </c>
      <c r="R160" s="1923" t="str">
        <f>IF(ISBLANK('Rent Roll'!Z160),"",('Rent Roll'!Z160))</f>
        <v/>
      </c>
      <c r="S160" s="1923" t="str">
        <f>IF(ISBLANK('Rent Roll'!AA160),"",('Rent Roll'!AA160))</f>
        <v/>
      </c>
      <c r="T160" s="1923" t="str">
        <f>IF(ISBLANK('Rent Roll'!AB160),"",('Rent Roll'!AB160))</f>
        <v/>
      </c>
      <c r="U160" s="1954" t="str">
        <f>IF(ISBLANK('Rent Roll'!AC160),"",('Rent Roll'!AC160))</f>
        <v/>
      </c>
    </row>
    <row r="161" spans="1:21" s="1908" customFormat="1" ht="29.25" customHeight="1">
      <c r="A161" s="1909" t="str">
        <f>IF(ISBLANK('Rent Roll'!A161),"",('Rent Roll'!A161))</f>
        <v/>
      </c>
      <c r="B161" s="1910" t="str">
        <f>IF(ISBLANK('Rent Roll'!B161),"",('Rent Roll'!B161))</f>
        <v/>
      </c>
      <c r="C161" s="1911" t="str">
        <f>IF(ISBLANK('Rent Roll'!C161),"",('Rent Roll'!C161))</f>
        <v/>
      </c>
      <c r="D161" s="1912" t="str">
        <f>IF(ISBLANK('Rent Roll'!D161),"",('Rent Roll'!D161))</f>
        <v/>
      </c>
      <c r="E161" s="1912" t="str">
        <f>IF(ISBLANK('Rent Roll'!E161),"",('Rent Roll'!E161))</f>
        <v/>
      </c>
      <c r="F161" s="1913" t="str">
        <f>IF(ISBLANK('Rent Roll'!F161),"",('Rent Roll'!F161))</f>
        <v/>
      </c>
      <c r="G161" s="1913" t="str">
        <f>IF(ISBLANK('Rent Roll'!G161),"",('Rent Roll'!G161))</f>
        <v/>
      </c>
      <c r="H161" s="1914">
        <f>IF(ISBLANK('Rent Roll'!I161),"",('Rent Roll'!I161))</f>
        <v>0</v>
      </c>
      <c r="I161" s="1915">
        <f>IF(ISBLANK('Rent Roll'!J161),"",('Rent Roll'!J161))</f>
        <v>0</v>
      </c>
      <c r="J161" s="1914">
        <f>IF(ISBLANK('Rent Roll'!K161),"",('Rent Roll'!K161))</f>
        <v>0</v>
      </c>
      <c r="K161" s="1916">
        <f>IF(ISBLANK('Rent Roll'!M161),"",('Rent Roll'!M161))</f>
        <v>0</v>
      </c>
      <c r="L161" s="1917" t="str">
        <f>IF(ISBLANK('Rent Roll'!N161),"",('Rent Roll'!N161))</f>
        <v/>
      </c>
      <c r="M161" s="1918">
        <f>IF(ISBLANK('Rent Roll'!R161),"",('Rent Roll'!R161))</f>
        <v>0</v>
      </c>
      <c r="N161" s="1919">
        <f>IF(ISBLANK('Rent Roll'!T161),"",('Rent Roll'!T161))</f>
        <v>0</v>
      </c>
      <c r="O161" s="1920">
        <f>IF(ISBLANK('Rent Roll'!U161),"",('Rent Roll'!U161))</f>
        <v>0</v>
      </c>
      <c r="P161" s="1921" t="str">
        <f>IF(ISBLANK('Rent Roll'!X161),"",('Rent Roll'!X161))</f>
        <v/>
      </c>
      <c r="Q161" s="1922">
        <f>IF(ISBLANK('Rent Roll'!Y161),"",('Rent Roll'!Y161))</f>
        <v>0</v>
      </c>
      <c r="R161" s="1923" t="str">
        <f>IF(ISBLANK('Rent Roll'!Z161),"",('Rent Roll'!Z161))</f>
        <v/>
      </c>
      <c r="S161" s="1923" t="str">
        <f>IF(ISBLANK('Rent Roll'!AA161),"",('Rent Roll'!AA161))</f>
        <v/>
      </c>
      <c r="T161" s="1923" t="str">
        <f>IF(ISBLANK('Rent Roll'!AB161),"",('Rent Roll'!AB161))</f>
        <v/>
      </c>
      <c r="U161" s="1954" t="str">
        <f>IF(ISBLANK('Rent Roll'!AC161),"",('Rent Roll'!AC161))</f>
        <v/>
      </c>
    </row>
    <row r="162" spans="1:21" s="1908" customFormat="1" ht="29.25" customHeight="1">
      <c r="A162" s="1909" t="str">
        <f>IF(ISBLANK('Rent Roll'!A162),"",('Rent Roll'!A162))</f>
        <v/>
      </c>
      <c r="B162" s="1910" t="str">
        <f>IF(ISBLANK('Rent Roll'!B162),"",('Rent Roll'!B162))</f>
        <v/>
      </c>
      <c r="C162" s="1911" t="str">
        <f>IF(ISBLANK('Rent Roll'!C162),"",('Rent Roll'!C162))</f>
        <v/>
      </c>
      <c r="D162" s="1912" t="str">
        <f>IF(ISBLANK('Rent Roll'!D162),"",('Rent Roll'!D162))</f>
        <v/>
      </c>
      <c r="E162" s="1912" t="str">
        <f>IF(ISBLANK('Rent Roll'!E162),"",('Rent Roll'!E162))</f>
        <v/>
      </c>
      <c r="F162" s="1913" t="str">
        <f>IF(ISBLANK('Rent Roll'!F162),"",('Rent Roll'!F162))</f>
        <v/>
      </c>
      <c r="G162" s="1913" t="str">
        <f>IF(ISBLANK('Rent Roll'!G162),"",('Rent Roll'!G162))</f>
        <v/>
      </c>
      <c r="H162" s="1914">
        <f>IF(ISBLANK('Rent Roll'!I162),"",('Rent Roll'!I162))</f>
        <v>0</v>
      </c>
      <c r="I162" s="1915">
        <f>IF(ISBLANK('Rent Roll'!J162),"",('Rent Roll'!J162))</f>
        <v>0</v>
      </c>
      <c r="J162" s="1914">
        <f>IF(ISBLANK('Rent Roll'!K162),"",('Rent Roll'!K162))</f>
        <v>0</v>
      </c>
      <c r="K162" s="1916">
        <f>IF(ISBLANK('Rent Roll'!M162),"",('Rent Roll'!M162))</f>
        <v>0</v>
      </c>
      <c r="L162" s="1917" t="str">
        <f>IF(ISBLANK('Rent Roll'!N162),"",('Rent Roll'!N162))</f>
        <v/>
      </c>
      <c r="M162" s="1918">
        <f>IF(ISBLANK('Rent Roll'!R162),"",('Rent Roll'!R162))</f>
        <v>0</v>
      </c>
      <c r="N162" s="1919">
        <f>IF(ISBLANK('Rent Roll'!T162),"",('Rent Roll'!T162))</f>
        <v>0</v>
      </c>
      <c r="O162" s="1920">
        <f>IF(ISBLANK('Rent Roll'!U162),"",('Rent Roll'!U162))</f>
        <v>0</v>
      </c>
      <c r="P162" s="1921" t="str">
        <f>IF(ISBLANK('Rent Roll'!X162),"",('Rent Roll'!X162))</f>
        <v/>
      </c>
      <c r="Q162" s="1922">
        <f>IF(ISBLANK('Rent Roll'!Y162),"",('Rent Roll'!Y162))</f>
        <v>0</v>
      </c>
      <c r="R162" s="1923" t="str">
        <f>IF(ISBLANK('Rent Roll'!Z162),"",('Rent Roll'!Z162))</f>
        <v/>
      </c>
      <c r="S162" s="1923" t="str">
        <f>IF(ISBLANK('Rent Roll'!AA162),"",('Rent Roll'!AA162))</f>
        <v/>
      </c>
      <c r="T162" s="1923" t="str">
        <f>IF(ISBLANK('Rent Roll'!AB162),"",('Rent Roll'!AB162))</f>
        <v/>
      </c>
      <c r="U162" s="1954" t="str">
        <f>IF(ISBLANK('Rent Roll'!AC162),"",('Rent Roll'!AC162))</f>
        <v/>
      </c>
    </row>
    <row r="163" spans="1:21" s="1908" customFormat="1" ht="29.25" customHeight="1">
      <c r="A163" s="1909" t="str">
        <f>IF(ISBLANK('Rent Roll'!A163),"",('Rent Roll'!A163))</f>
        <v/>
      </c>
      <c r="B163" s="1910" t="str">
        <f>IF(ISBLANK('Rent Roll'!B163),"",('Rent Roll'!B163))</f>
        <v/>
      </c>
      <c r="C163" s="1911" t="str">
        <f>IF(ISBLANK('Rent Roll'!C163),"",('Rent Roll'!C163))</f>
        <v/>
      </c>
      <c r="D163" s="1912" t="str">
        <f>IF(ISBLANK('Rent Roll'!D163),"",('Rent Roll'!D163))</f>
        <v/>
      </c>
      <c r="E163" s="1912" t="str">
        <f>IF(ISBLANK('Rent Roll'!E163),"",('Rent Roll'!E163))</f>
        <v/>
      </c>
      <c r="F163" s="1913" t="str">
        <f>IF(ISBLANK('Rent Roll'!F163),"",('Rent Roll'!F163))</f>
        <v/>
      </c>
      <c r="G163" s="1913" t="str">
        <f>IF(ISBLANK('Rent Roll'!G163),"",('Rent Roll'!G163))</f>
        <v/>
      </c>
      <c r="H163" s="1914">
        <f>IF(ISBLANK('Rent Roll'!I163),"",('Rent Roll'!I163))</f>
        <v>0</v>
      </c>
      <c r="I163" s="1915">
        <f>IF(ISBLANK('Rent Roll'!J163),"",('Rent Roll'!J163))</f>
        <v>0</v>
      </c>
      <c r="J163" s="1914">
        <f>IF(ISBLANK('Rent Roll'!K163),"",('Rent Roll'!K163))</f>
        <v>0</v>
      </c>
      <c r="K163" s="1916">
        <f>IF(ISBLANK('Rent Roll'!M163),"",('Rent Roll'!M163))</f>
        <v>0</v>
      </c>
      <c r="L163" s="1917" t="str">
        <f>IF(ISBLANK('Rent Roll'!N163),"",('Rent Roll'!N163))</f>
        <v/>
      </c>
      <c r="M163" s="1918">
        <f>IF(ISBLANK('Rent Roll'!R163),"",('Rent Roll'!R163))</f>
        <v>0</v>
      </c>
      <c r="N163" s="1919">
        <f>IF(ISBLANK('Rent Roll'!T163),"",('Rent Roll'!T163))</f>
        <v>0</v>
      </c>
      <c r="O163" s="1920">
        <f>IF(ISBLANK('Rent Roll'!U163),"",('Rent Roll'!U163))</f>
        <v>0</v>
      </c>
      <c r="P163" s="1921" t="str">
        <f>IF(ISBLANK('Rent Roll'!X163),"",('Rent Roll'!X163))</f>
        <v/>
      </c>
      <c r="Q163" s="1922">
        <f>IF(ISBLANK('Rent Roll'!Y163),"",('Rent Roll'!Y163))</f>
        <v>0</v>
      </c>
      <c r="R163" s="1923" t="str">
        <f>IF(ISBLANK('Rent Roll'!Z163),"",('Rent Roll'!Z163))</f>
        <v/>
      </c>
      <c r="S163" s="1923" t="str">
        <f>IF(ISBLANK('Rent Roll'!AA163),"",('Rent Roll'!AA163))</f>
        <v/>
      </c>
      <c r="T163" s="1923" t="str">
        <f>IF(ISBLANK('Rent Roll'!AB163),"",('Rent Roll'!AB163))</f>
        <v/>
      </c>
      <c r="U163" s="1954" t="str">
        <f>IF(ISBLANK('Rent Roll'!AC163),"",('Rent Roll'!AC163))</f>
        <v/>
      </c>
    </row>
    <row r="164" spans="1:21" s="1908" customFormat="1" ht="29.25" customHeight="1">
      <c r="A164" s="1909" t="str">
        <f>IF(ISBLANK('Rent Roll'!A164),"",('Rent Roll'!A164))</f>
        <v/>
      </c>
      <c r="B164" s="1910" t="str">
        <f>IF(ISBLANK('Rent Roll'!B164),"",('Rent Roll'!B164))</f>
        <v/>
      </c>
      <c r="C164" s="1911" t="str">
        <f>IF(ISBLANK('Rent Roll'!C164),"",('Rent Roll'!C164))</f>
        <v/>
      </c>
      <c r="D164" s="1912" t="str">
        <f>IF(ISBLANK('Rent Roll'!D164),"",('Rent Roll'!D164))</f>
        <v/>
      </c>
      <c r="E164" s="1912" t="str">
        <f>IF(ISBLANK('Rent Roll'!E164),"",('Rent Roll'!E164))</f>
        <v/>
      </c>
      <c r="F164" s="1913" t="str">
        <f>IF(ISBLANK('Rent Roll'!F164),"",('Rent Roll'!F164))</f>
        <v/>
      </c>
      <c r="G164" s="1913" t="str">
        <f>IF(ISBLANK('Rent Roll'!G164),"",('Rent Roll'!G164))</f>
        <v/>
      </c>
      <c r="H164" s="1914">
        <f>IF(ISBLANK('Rent Roll'!I164),"",('Rent Roll'!I164))</f>
        <v>0</v>
      </c>
      <c r="I164" s="1915">
        <f>IF(ISBLANK('Rent Roll'!J164),"",('Rent Roll'!J164))</f>
        <v>0</v>
      </c>
      <c r="J164" s="1914">
        <f>IF(ISBLANK('Rent Roll'!K164),"",('Rent Roll'!K164))</f>
        <v>0</v>
      </c>
      <c r="K164" s="1916">
        <f>IF(ISBLANK('Rent Roll'!M164),"",('Rent Roll'!M164))</f>
        <v>0</v>
      </c>
      <c r="L164" s="1917" t="str">
        <f>IF(ISBLANK('Rent Roll'!N164),"",('Rent Roll'!N164))</f>
        <v/>
      </c>
      <c r="M164" s="1918">
        <f>IF(ISBLANK('Rent Roll'!R164),"",('Rent Roll'!R164))</f>
        <v>0</v>
      </c>
      <c r="N164" s="1919">
        <f>IF(ISBLANK('Rent Roll'!T164),"",('Rent Roll'!T164))</f>
        <v>0</v>
      </c>
      <c r="O164" s="1920">
        <f>IF(ISBLANK('Rent Roll'!U164),"",('Rent Roll'!U164))</f>
        <v>0</v>
      </c>
      <c r="P164" s="1921" t="str">
        <f>IF(ISBLANK('Rent Roll'!X164),"",('Rent Roll'!X164))</f>
        <v/>
      </c>
      <c r="Q164" s="1922">
        <f>IF(ISBLANK('Rent Roll'!Y164),"",('Rent Roll'!Y164))</f>
        <v>0</v>
      </c>
      <c r="R164" s="1923" t="str">
        <f>IF(ISBLANK('Rent Roll'!Z164),"",('Rent Roll'!Z164))</f>
        <v/>
      </c>
      <c r="S164" s="1923" t="str">
        <f>IF(ISBLANK('Rent Roll'!AA164),"",('Rent Roll'!AA164))</f>
        <v/>
      </c>
      <c r="T164" s="1923" t="str">
        <f>IF(ISBLANK('Rent Roll'!AB164),"",('Rent Roll'!AB164))</f>
        <v/>
      </c>
      <c r="U164" s="1954" t="str">
        <f>IF(ISBLANK('Rent Roll'!AC164),"",('Rent Roll'!AC164))</f>
        <v/>
      </c>
    </row>
    <row r="165" spans="1:21" s="1908" customFormat="1" ht="29.25" customHeight="1">
      <c r="A165" s="1909" t="str">
        <f>IF(ISBLANK('Rent Roll'!A165),"",('Rent Roll'!A165))</f>
        <v/>
      </c>
      <c r="B165" s="1910" t="str">
        <f>IF(ISBLANK('Rent Roll'!B165),"",('Rent Roll'!B165))</f>
        <v/>
      </c>
      <c r="C165" s="1911" t="str">
        <f>IF(ISBLANK('Rent Roll'!C165),"",('Rent Roll'!C165))</f>
        <v/>
      </c>
      <c r="D165" s="1912" t="str">
        <f>IF(ISBLANK('Rent Roll'!D165),"",('Rent Roll'!D165))</f>
        <v/>
      </c>
      <c r="E165" s="1912" t="str">
        <f>IF(ISBLANK('Rent Roll'!E165),"",('Rent Roll'!E165))</f>
        <v/>
      </c>
      <c r="F165" s="1913" t="str">
        <f>IF(ISBLANK('Rent Roll'!F165),"",('Rent Roll'!F165))</f>
        <v/>
      </c>
      <c r="G165" s="1913" t="str">
        <f>IF(ISBLANK('Rent Roll'!G165),"",('Rent Roll'!G165))</f>
        <v/>
      </c>
      <c r="H165" s="1914">
        <f>IF(ISBLANK('Rent Roll'!I165),"",('Rent Roll'!I165))</f>
        <v>0</v>
      </c>
      <c r="I165" s="1915">
        <f>IF(ISBLANK('Rent Roll'!J165),"",('Rent Roll'!J165))</f>
        <v>0</v>
      </c>
      <c r="J165" s="1914">
        <f>IF(ISBLANK('Rent Roll'!K165),"",('Rent Roll'!K165))</f>
        <v>0</v>
      </c>
      <c r="K165" s="1916">
        <f>IF(ISBLANK('Rent Roll'!M165),"",('Rent Roll'!M165))</f>
        <v>0</v>
      </c>
      <c r="L165" s="1917" t="str">
        <f>IF(ISBLANK('Rent Roll'!N165),"",('Rent Roll'!N165))</f>
        <v/>
      </c>
      <c r="M165" s="1918">
        <f>IF(ISBLANK('Rent Roll'!R165),"",('Rent Roll'!R165))</f>
        <v>0</v>
      </c>
      <c r="N165" s="1919">
        <f>IF(ISBLANK('Rent Roll'!T165),"",('Rent Roll'!T165))</f>
        <v>0</v>
      </c>
      <c r="O165" s="1920">
        <f>IF(ISBLANK('Rent Roll'!U165),"",('Rent Roll'!U165))</f>
        <v>0</v>
      </c>
      <c r="P165" s="1921" t="str">
        <f>IF(ISBLANK('Rent Roll'!X165),"",('Rent Roll'!X165))</f>
        <v/>
      </c>
      <c r="Q165" s="1922">
        <f>IF(ISBLANK('Rent Roll'!Y165),"",('Rent Roll'!Y165))</f>
        <v>0</v>
      </c>
      <c r="R165" s="1923" t="str">
        <f>IF(ISBLANK('Rent Roll'!Z165),"",('Rent Roll'!Z165))</f>
        <v/>
      </c>
      <c r="S165" s="1923" t="str">
        <f>IF(ISBLANK('Rent Roll'!AA165),"",('Rent Roll'!AA165))</f>
        <v/>
      </c>
      <c r="T165" s="1923" t="str">
        <f>IF(ISBLANK('Rent Roll'!AB165),"",('Rent Roll'!AB165))</f>
        <v/>
      </c>
      <c r="U165" s="1954" t="str">
        <f>IF(ISBLANK('Rent Roll'!AC165),"",('Rent Roll'!AC165))</f>
        <v/>
      </c>
    </row>
    <row r="166" spans="1:21" s="1908" customFormat="1" ht="29.25" customHeight="1">
      <c r="A166" s="1909" t="str">
        <f>IF(ISBLANK('Rent Roll'!A166),"",('Rent Roll'!A166))</f>
        <v/>
      </c>
      <c r="B166" s="1910" t="str">
        <f>IF(ISBLANK('Rent Roll'!B166),"",('Rent Roll'!B166))</f>
        <v/>
      </c>
      <c r="C166" s="1911" t="str">
        <f>IF(ISBLANK('Rent Roll'!C166),"",('Rent Roll'!C166))</f>
        <v/>
      </c>
      <c r="D166" s="1912" t="str">
        <f>IF(ISBLANK('Rent Roll'!D166),"",('Rent Roll'!D166))</f>
        <v/>
      </c>
      <c r="E166" s="1912" t="str">
        <f>IF(ISBLANK('Rent Roll'!E166),"",('Rent Roll'!E166))</f>
        <v/>
      </c>
      <c r="F166" s="1913" t="str">
        <f>IF(ISBLANK('Rent Roll'!F166),"",('Rent Roll'!F166))</f>
        <v/>
      </c>
      <c r="G166" s="1913" t="str">
        <f>IF(ISBLANK('Rent Roll'!G166),"",('Rent Roll'!G166))</f>
        <v/>
      </c>
      <c r="H166" s="1914">
        <f>IF(ISBLANK('Rent Roll'!I166),"",('Rent Roll'!I166))</f>
        <v>0</v>
      </c>
      <c r="I166" s="1915">
        <f>IF(ISBLANK('Rent Roll'!J166),"",('Rent Roll'!J166))</f>
        <v>0</v>
      </c>
      <c r="J166" s="1914">
        <f>IF(ISBLANK('Rent Roll'!K166),"",('Rent Roll'!K166))</f>
        <v>0</v>
      </c>
      <c r="K166" s="1916">
        <f>IF(ISBLANK('Rent Roll'!M166),"",('Rent Roll'!M166))</f>
        <v>0</v>
      </c>
      <c r="L166" s="1917" t="str">
        <f>IF(ISBLANK('Rent Roll'!N166),"",('Rent Roll'!N166))</f>
        <v/>
      </c>
      <c r="M166" s="1918">
        <f>IF(ISBLANK('Rent Roll'!R166),"",('Rent Roll'!R166))</f>
        <v>0</v>
      </c>
      <c r="N166" s="1919">
        <f>IF(ISBLANK('Rent Roll'!T166),"",('Rent Roll'!T166))</f>
        <v>0</v>
      </c>
      <c r="O166" s="1920">
        <f>IF(ISBLANK('Rent Roll'!U166),"",('Rent Roll'!U166))</f>
        <v>0</v>
      </c>
      <c r="P166" s="1921" t="str">
        <f>IF(ISBLANK('Rent Roll'!X166),"",('Rent Roll'!X166))</f>
        <v/>
      </c>
      <c r="Q166" s="1922">
        <f>IF(ISBLANK('Rent Roll'!Y166),"",('Rent Roll'!Y166))</f>
        <v>0</v>
      </c>
      <c r="R166" s="1923" t="str">
        <f>IF(ISBLANK('Rent Roll'!Z166),"",('Rent Roll'!Z166))</f>
        <v/>
      </c>
      <c r="S166" s="1923" t="str">
        <f>IF(ISBLANK('Rent Roll'!AA166),"",('Rent Roll'!AA166))</f>
        <v/>
      </c>
      <c r="T166" s="1923" t="str">
        <f>IF(ISBLANK('Rent Roll'!AB166),"",('Rent Roll'!AB166))</f>
        <v/>
      </c>
      <c r="U166" s="1954" t="str">
        <f>IF(ISBLANK('Rent Roll'!AC166),"",('Rent Roll'!AC166))</f>
        <v/>
      </c>
    </row>
    <row r="167" spans="1:21" s="1908" customFormat="1" ht="29.25" customHeight="1">
      <c r="A167" s="1909" t="str">
        <f>IF(ISBLANK('Rent Roll'!A167),"",('Rent Roll'!A167))</f>
        <v/>
      </c>
      <c r="B167" s="1910" t="str">
        <f>IF(ISBLANK('Rent Roll'!B167),"",('Rent Roll'!B167))</f>
        <v/>
      </c>
      <c r="C167" s="1911" t="str">
        <f>IF(ISBLANK('Rent Roll'!C167),"",('Rent Roll'!C167))</f>
        <v/>
      </c>
      <c r="D167" s="1912" t="str">
        <f>IF(ISBLANK('Rent Roll'!D167),"",('Rent Roll'!D167))</f>
        <v/>
      </c>
      <c r="E167" s="1912" t="str">
        <f>IF(ISBLANK('Rent Roll'!E167),"",('Rent Roll'!E167))</f>
        <v/>
      </c>
      <c r="F167" s="1913" t="str">
        <f>IF(ISBLANK('Rent Roll'!F167),"",('Rent Roll'!F167))</f>
        <v/>
      </c>
      <c r="G167" s="1913" t="str">
        <f>IF(ISBLANK('Rent Roll'!G167),"",('Rent Roll'!G167))</f>
        <v/>
      </c>
      <c r="H167" s="1914">
        <f>IF(ISBLANK('Rent Roll'!I167),"",('Rent Roll'!I167))</f>
        <v>0</v>
      </c>
      <c r="I167" s="1915">
        <f>IF(ISBLANK('Rent Roll'!J167),"",('Rent Roll'!J167))</f>
        <v>0</v>
      </c>
      <c r="J167" s="1914">
        <f>IF(ISBLANK('Rent Roll'!K167),"",('Rent Roll'!K167))</f>
        <v>0</v>
      </c>
      <c r="K167" s="1916">
        <f>IF(ISBLANK('Rent Roll'!M167),"",('Rent Roll'!M167))</f>
        <v>0</v>
      </c>
      <c r="L167" s="1917" t="str">
        <f>IF(ISBLANK('Rent Roll'!N167),"",('Rent Roll'!N167))</f>
        <v/>
      </c>
      <c r="M167" s="1918">
        <f>IF(ISBLANK('Rent Roll'!R167),"",('Rent Roll'!R167))</f>
        <v>0</v>
      </c>
      <c r="N167" s="1919">
        <f>IF(ISBLANK('Rent Roll'!T167),"",('Rent Roll'!T167))</f>
        <v>0</v>
      </c>
      <c r="O167" s="1920">
        <f>IF(ISBLANK('Rent Roll'!U167),"",('Rent Roll'!U167))</f>
        <v>0</v>
      </c>
      <c r="P167" s="1921" t="str">
        <f>IF(ISBLANK('Rent Roll'!X167),"",('Rent Roll'!X167))</f>
        <v/>
      </c>
      <c r="Q167" s="1922">
        <f>IF(ISBLANK('Rent Roll'!Y167),"",('Rent Roll'!Y167))</f>
        <v>0</v>
      </c>
      <c r="R167" s="1923" t="str">
        <f>IF(ISBLANK('Rent Roll'!Z167),"",('Rent Roll'!Z167))</f>
        <v/>
      </c>
      <c r="S167" s="1923" t="str">
        <f>IF(ISBLANK('Rent Roll'!AA167),"",('Rent Roll'!AA167))</f>
        <v/>
      </c>
      <c r="T167" s="1923" t="str">
        <f>IF(ISBLANK('Rent Roll'!AB167),"",('Rent Roll'!AB167))</f>
        <v/>
      </c>
      <c r="U167" s="1954" t="str">
        <f>IF(ISBLANK('Rent Roll'!AC167),"",('Rent Roll'!AC167))</f>
        <v/>
      </c>
    </row>
    <row r="168" spans="1:21" s="1908" customFormat="1" ht="29.25" customHeight="1">
      <c r="A168" s="1909" t="str">
        <f>IF(ISBLANK('Rent Roll'!A168),"",('Rent Roll'!A168))</f>
        <v/>
      </c>
      <c r="B168" s="1910" t="str">
        <f>IF(ISBLANK('Rent Roll'!B168),"",('Rent Roll'!B168))</f>
        <v/>
      </c>
      <c r="C168" s="1911" t="str">
        <f>IF(ISBLANK('Rent Roll'!C168),"",('Rent Roll'!C168))</f>
        <v/>
      </c>
      <c r="D168" s="1912" t="str">
        <f>IF(ISBLANK('Rent Roll'!D168),"",('Rent Roll'!D168))</f>
        <v/>
      </c>
      <c r="E168" s="1912" t="str">
        <f>IF(ISBLANK('Rent Roll'!E168),"",('Rent Roll'!E168))</f>
        <v/>
      </c>
      <c r="F168" s="1913" t="str">
        <f>IF(ISBLANK('Rent Roll'!F168),"",('Rent Roll'!F168))</f>
        <v/>
      </c>
      <c r="G168" s="1913" t="str">
        <f>IF(ISBLANK('Rent Roll'!G168),"",('Rent Roll'!G168))</f>
        <v/>
      </c>
      <c r="H168" s="1914">
        <f>IF(ISBLANK('Rent Roll'!I168),"",('Rent Roll'!I168))</f>
        <v>0</v>
      </c>
      <c r="I168" s="1915">
        <f>IF(ISBLANK('Rent Roll'!J168),"",('Rent Roll'!J168))</f>
        <v>0</v>
      </c>
      <c r="J168" s="1914">
        <f>IF(ISBLANK('Rent Roll'!K168),"",('Rent Roll'!K168))</f>
        <v>0</v>
      </c>
      <c r="K168" s="1916">
        <f>IF(ISBLANK('Rent Roll'!M168),"",('Rent Roll'!M168))</f>
        <v>0</v>
      </c>
      <c r="L168" s="1917" t="str">
        <f>IF(ISBLANK('Rent Roll'!N168),"",('Rent Roll'!N168))</f>
        <v/>
      </c>
      <c r="M168" s="1918">
        <f>IF(ISBLANK('Rent Roll'!R168),"",('Rent Roll'!R168))</f>
        <v>0</v>
      </c>
      <c r="N168" s="1919">
        <f>IF(ISBLANK('Rent Roll'!T168),"",('Rent Roll'!T168))</f>
        <v>0</v>
      </c>
      <c r="O168" s="1920">
        <f>IF(ISBLANK('Rent Roll'!U168),"",('Rent Roll'!U168))</f>
        <v>0</v>
      </c>
      <c r="P168" s="1921" t="str">
        <f>IF(ISBLANK('Rent Roll'!X168),"",('Rent Roll'!X168))</f>
        <v/>
      </c>
      <c r="Q168" s="1922">
        <f>IF(ISBLANK('Rent Roll'!Y168),"",('Rent Roll'!Y168))</f>
        <v>0</v>
      </c>
      <c r="R168" s="1923" t="str">
        <f>IF(ISBLANK('Rent Roll'!Z168),"",('Rent Roll'!Z168))</f>
        <v/>
      </c>
      <c r="S168" s="1923" t="str">
        <f>IF(ISBLANK('Rent Roll'!AA168),"",('Rent Roll'!AA168))</f>
        <v/>
      </c>
      <c r="T168" s="1923" t="str">
        <f>IF(ISBLANK('Rent Roll'!AB168),"",('Rent Roll'!AB168))</f>
        <v/>
      </c>
      <c r="U168" s="1954" t="str">
        <f>IF(ISBLANK('Rent Roll'!AC168),"",('Rent Roll'!AC168))</f>
        <v/>
      </c>
    </row>
    <row r="169" spans="1:21" s="1908" customFormat="1" ht="29.25" customHeight="1">
      <c r="A169" s="1909" t="str">
        <f>IF(ISBLANK('Rent Roll'!A169),"",('Rent Roll'!A169))</f>
        <v/>
      </c>
      <c r="B169" s="1910" t="str">
        <f>IF(ISBLANK('Rent Roll'!B169),"",('Rent Roll'!B169))</f>
        <v/>
      </c>
      <c r="C169" s="1911" t="str">
        <f>IF(ISBLANK('Rent Roll'!C169),"",('Rent Roll'!C169))</f>
        <v/>
      </c>
      <c r="D169" s="1912" t="str">
        <f>IF(ISBLANK('Rent Roll'!D169),"",('Rent Roll'!D169))</f>
        <v/>
      </c>
      <c r="E169" s="1912" t="str">
        <f>IF(ISBLANK('Rent Roll'!E169),"",('Rent Roll'!E169))</f>
        <v/>
      </c>
      <c r="F169" s="1913" t="str">
        <f>IF(ISBLANK('Rent Roll'!F169),"",('Rent Roll'!F169))</f>
        <v/>
      </c>
      <c r="G169" s="1913" t="str">
        <f>IF(ISBLANK('Rent Roll'!G169),"",('Rent Roll'!G169))</f>
        <v/>
      </c>
      <c r="H169" s="1914">
        <f>IF(ISBLANK('Rent Roll'!I169),"",('Rent Roll'!I169))</f>
        <v>0</v>
      </c>
      <c r="I169" s="1915">
        <f>IF(ISBLANK('Rent Roll'!J169),"",('Rent Roll'!J169))</f>
        <v>0</v>
      </c>
      <c r="J169" s="1914">
        <f>IF(ISBLANK('Rent Roll'!K169),"",('Rent Roll'!K169))</f>
        <v>0</v>
      </c>
      <c r="K169" s="1916">
        <f>IF(ISBLANK('Rent Roll'!M169),"",('Rent Roll'!M169))</f>
        <v>0</v>
      </c>
      <c r="L169" s="1917" t="str">
        <f>IF(ISBLANK('Rent Roll'!N169),"",('Rent Roll'!N169))</f>
        <v/>
      </c>
      <c r="M169" s="1918">
        <f>IF(ISBLANK('Rent Roll'!R169),"",('Rent Roll'!R169))</f>
        <v>0</v>
      </c>
      <c r="N169" s="1919">
        <f>IF(ISBLANK('Rent Roll'!T169),"",('Rent Roll'!T169))</f>
        <v>0</v>
      </c>
      <c r="O169" s="1920">
        <f>IF(ISBLANK('Rent Roll'!U169),"",('Rent Roll'!U169))</f>
        <v>0</v>
      </c>
      <c r="P169" s="1921" t="str">
        <f>IF(ISBLANK('Rent Roll'!X169),"",('Rent Roll'!X169))</f>
        <v/>
      </c>
      <c r="Q169" s="1922">
        <f>IF(ISBLANK('Rent Roll'!Y169),"",('Rent Roll'!Y169))</f>
        <v>0</v>
      </c>
      <c r="R169" s="1923" t="str">
        <f>IF(ISBLANK('Rent Roll'!Z169),"",('Rent Roll'!Z169))</f>
        <v/>
      </c>
      <c r="S169" s="1923" t="str">
        <f>IF(ISBLANK('Rent Roll'!AA169),"",('Rent Roll'!AA169))</f>
        <v/>
      </c>
      <c r="T169" s="1923" t="str">
        <f>IF(ISBLANK('Rent Roll'!AB169),"",('Rent Roll'!AB169))</f>
        <v/>
      </c>
      <c r="U169" s="1954" t="str">
        <f>IF(ISBLANK('Rent Roll'!AC169),"",('Rent Roll'!AC169))</f>
        <v/>
      </c>
    </row>
    <row r="170" spans="1:21" s="1908" customFormat="1" ht="29.25" customHeight="1">
      <c r="A170" s="1909" t="str">
        <f>IF(ISBLANK('Rent Roll'!A170),"",('Rent Roll'!A170))</f>
        <v/>
      </c>
      <c r="B170" s="1910" t="str">
        <f>IF(ISBLANK('Rent Roll'!B170),"",('Rent Roll'!B170))</f>
        <v/>
      </c>
      <c r="C170" s="1911" t="str">
        <f>IF(ISBLANK('Rent Roll'!C170),"",('Rent Roll'!C170))</f>
        <v/>
      </c>
      <c r="D170" s="1912" t="str">
        <f>IF(ISBLANK('Rent Roll'!D170),"",('Rent Roll'!D170))</f>
        <v/>
      </c>
      <c r="E170" s="1912" t="str">
        <f>IF(ISBLANK('Rent Roll'!E170),"",('Rent Roll'!E170))</f>
        <v/>
      </c>
      <c r="F170" s="1913" t="str">
        <f>IF(ISBLANK('Rent Roll'!F170),"",('Rent Roll'!F170))</f>
        <v/>
      </c>
      <c r="G170" s="1913" t="str">
        <f>IF(ISBLANK('Rent Roll'!G170),"",('Rent Roll'!G170))</f>
        <v/>
      </c>
      <c r="H170" s="1914">
        <f>IF(ISBLANK('Rent Roll'!I170),"",('Rent Roll'!I170))</f>
        <v>0</v>
      </c>
      <c r="I170" s="1915">
        <f>IF(ISBLANK('Rent Roll'!J170),"",('Rent Roll'!J170))</f>
        <v>0</v>
      </c>
      <c r="J170" s="1914">
        <f>IF(ISBLANK('Rent Roll'!K170),"",('Rent Roll'!K170))</f>
        <v>0</v>
      </c>
      <c r="K170" s="1916">
        <f>IF(ISBLANK('Rent Roll'!M170),"",('Rent Roll'!M170))</f>
        <v>0</v>
      </c>
      <c r="L170" s="1917" t="str">
        <f>IF(ISBLANK('Rent Roll'!N170),"",('Rent Roll'!N170))</f>
        <v/>
      </c>
      <c r="M170" s="1918">
        <f>IF(ISBLANK('Rent Roll'!R170),"",('Rent Roll'!R170))</f>
        <v>0</v>
      </c>
      <c r="N170" s="1919">
        <f>IF(ISBLANK('Rent Roll'!T170),"",('Rent Roll'!T170))</f>
        <v>0</v>
      </c>
      <c r="O170" s="1920">
        <f>IF(ISBLANK('Rent Roll'!U170),"",('Rent Roll'!U170))</f>
        <v>0</v>
      </c>
      <c r="P170" s="1921" t="str">
        <f>IF(ISBLANK('Rent Roll'!X170),"",('Rent Roll'!X170))</f>
        <v/>
      </c>
      <c r="Q170" s="1922">
        <f>IF(ISBLANK('Rent Roll'!Y170),"",('Rent Roll'!Y170))</f>
        <v>0</v>
      </c>
      <c r="R170" s="1923" t="str">
        <f>IF(ISBLANK('Rent Roll'!Z170),"",('Rent Roll'!Z170))</f>
        <v/>
      </c>
      <c r="S170" s="1923" t="str">
        <f>IF(ISBLANK('Rent Roll'!AA170),"",('Rent Roll'!AA170))</f>
        <v/>
      </c>
      <c r="T170" s="1923" t="str">
        <f>IF(ISBLANK('Rent Roll'!AB170),"",('Rent Roll'!AB170))</f>
        <v/>
      </c>
      <c r="U170" s="1954" t="str">
        <f>IF(ISBLANK('Rent Roll'!AC170),"",('Rent Roll'!AC170))</f>
        <v/>
      </c>
    </row>
    <row r="171" spans="1:21" s="1908" customFormat="1" ht="29.25" customHeight="1">
      <c r="A171" s="1909" t="str">
        <f>IF(ISBLANK('Rent Roll'!A171),"",('Rent Roll'!A171))</f>
        <v/>
      </c>
      <c r="B171" s="1910" t="str">
        <f>IF(ISBLANK('Rent Roll'!B171),"",('Rent Roll'!B171))</f>
        <v/>
      </c>
      <c r="C171" s="1911" t="str">
        <f>IF(ISBLANK('Rent Roll'!C171),"",('Rent Roll'!C171))</f>
        <v/>
      </c>
      <c r="D171" s="1912" t="str">
        <f>IF(ISBLANK('Rent Roll'!D171),"",('Rent Roll'!D171))</f>
        <v/>
      </c>
      <c r="E171" s="1912" t="str">
        <f>IF(ISBLANK('Rent Roll'!E171),"",('Rent Roll'!E171))</f>
        <v/>
      </c>
      <c r="F171" s="1913" t="str">
        <f>IF(ISBLANK('Rent Roll'!F171),"",('Rent Roll'!F171))</f>
        <v/>
      </c>
      <c r="G171" s="1913" t="str">
        <f>IF(ISBLANK('Rent Roll'!G171),"",('Rent Roll'!G171))</f>
        <v/>
      </c>
      <c r="H171" s="1914">
        <f>IF(ISBLANK('Rent Roll'!I171),"",('Rent Roll'!I171))</f>
        <v>0</v>
      </c>
      <c r="I171" s="1915">
        <f>IF(ISBLANK('Rent Roll'!J171),"",('Rent Roll'!J171))</f>
        <v>0</v>
      </c>
      <c r="J171" s="1914">
        <f>IF(ISBLANK('Rent Roll'!K171),"",('Rent Roll'!K171))</f>
        <v>0</v>
      </c>
      <c r="K171" s="1916">
        <f>IF(ISBLANK('Rent Roll'!M171),"",('Rent Roll'!M171))</f>
        <v>0</v>
      </c>
      <c r="L171" s="1917" t="str">
        <f>IF(ISBLANK('Rent Roll'!N171),"",('Rent Roll'!N171))</f>
        <v/>
      </c>
      <c r="M171" s="1918">
        <f>IF(ISBLANK('Rent Roll'!R171),"",('Rent Roll'!R171))</f>
        <v>0</v>
      </c>
      <c r="N171" s="1919">
        <f>IF(ISBLANK('Rent Roll'!T171),"",('Rent Roll'!T171))</f>
        <v>0</v>
      </c>
      <c r="O171" s="1920">
        <f>IF(ISBLANK('Rent Roll'!U171),"",('Rent Roll'!U171))</f>
        <v>0</v>
      </c>
      <c r="P171" s="1921" t="str">
        <f>IF(ISBLANK('Rent Roll'!X171),"",('Rent Roll'!X171))</f>
        <v/>
      </c>
      <c r="Q171" s="1922">
        <f>IF(ISBLANK('Rent Roll'!Y171),"",('Rent Roll'!Y171))</f>
        <v>0</v>
      </c>
      <c r="R171" s="1923" t="str">
        <f>IF(ISBLANK('Rent Roll'!Z171),"",('Rent Roll'!Z171))</f>
        <v/>
      </c>
      <c r="S171" s="1923" t="str">
        <f>IF(ISBLANK('Rent Roll'!AA171),"",('Rent Roll'!AA171))</f>
        <v/>
      </c>
      <c r="T171" s="1923" t="str">
        <f>IF(ISBLANK('Rent Roll'!AB171),"",('Rent Roll'!AB171))</f>
        <v/>
      </c>
      <c r="U171" s="1954" t="str">
        <f>IF(ISBLANK('Rent Roll'!AC171),"",('Rent Roll'!AC171))</f>
        <v/>
      </c>
    </row>
    <row r="172" spans="1:21" s="1908" customFormat="1" ht="29.25" customHeight="1">
      <c r="A172" s="1909" t="str">
        <f>IF(ISBLANK('Rent Roll'!A172),"",('Rent Roll'!A172))</f>
        <v/>
      </c>
      <c r="B172" s="1910" t="str">
        <f>IF(ISBLANK('Rent Roll'!B172),"",('Rent Roll'!B172))</f>
        <v/>
      </c>
      <c r="C172" s="1911" t="str">
        <f>IF(ISBLANK('Rent Roll'!C172),"",('Rent Roll'!C172))</f>
        <v/>
      </c>
      <c r="D172" s="1912" t="str">
        <f>IF(ISBLANK('Rent Roll'!D172),"",('Rent Roll'!D172))</f>
        <v/>
      </c>
      <c r="E172" s="1912" t="str">
        <f>IF(ISBLANK('Rent Roll'!E172),"",('Rent Roll'!E172))</f>
        <v/>
      </c>
      <c r="F172" s="1913" t="str">
        <f>IF(ISBLANK('Rent Roll'!F172),"",('Rent Roll'!F172))</f>
        <v/>
      </c>
      <c r="G172" s="1913" t="str">
        <f>IF(ISBLANK('Rent Roll'!G172),"",('Rent Roll'!G172))</f>
        <v/>
      </c>
      <c r="H172" s="1914">
        <f>IF(ISBLANK('Rent Roll'!I172),"",('Rent Roll'!I172))</f>
        <v>0</v>
      </c>
      <c r="I172" s="1915">
        <f>IF(ISBLANK('Rent Roll'!J172),"",('Rent Roll'!J172))</f>
        <v>0</v>
      </c>
      <c r="J172" s="1914">
        <f>IF(ISBLANK('Rent Roll'!K172),"",('Rent Roll'!K172))</f>
        <v>0</v>
      </c>
      <c r="K172" s="1916">
        <f>IF(ISBLANK('Rent Roll'!M172),"",('Rent Roll'!M172))</f>
        <v>0</v>
      </c>
      <c r="L172" s="1917" t="str">
        <f>IF(ISBLANK('Rent Roll'!N172),"",('Rent Roll'!N172))</f>
        <v/>
      </c>
      <c r="M172" s="1918">
        <f>IF(ISBLANK('Rent Roll'!R172),"",('Rent Roll'!R172))</f>
        <v>0</v>
      </c>
      <c r="N172" s="1919">
        <f>IF(ISBLANK('Rent Roll'!T172),"",('Rent Roll'!T172))</f>
        <v>0</v>
      </c>
      <c r="O172" s="1920">
        <f>IF(ISBLANK('Rent Roll'!U172),"",('Rent Roll'!U172))</f>
        <v>0</v>
      </c>
      <c r="P172" s="1921" t="str">
        <f>IF(ISBLANK('Rent Roll'!X172),"",('Rent Roll'!X172))</f>
        <v/>
      </c>
      <c r="Q172" s="1922">
        <f>IF(ISBLANK('Rent Roll'!Y172),"",('Rent Roll'!Y172))</f>
        <v>0</v>
      </c>
      <c r="R172" s="1923" t="str">
        <f>IF(ISBLANK('Rent Roll'!Z172),"",('Rent Roll'!Z172))</f>
        <v/>
      </c>
      <c r="S172" s="1923" t="str">
        <f>IF(ISBLANK('Rent Roll'!AA172),"",('Rent Roll'!AA172))</f>
        <v/>
      </c>
      <c r="T172" s="1923" t="str">
        <f>IF(ISBLANK('Rent Roll'!AB172),"",('Rent Roll'!AB172))</f>
        <v/>
      </c>
      <c r="U172" s="1954" t="str">
        <f>IF(ISBLANK('Rent Roll'!AC172),"",('Rent Roll'!AC172))</f>
        <v/>
      </c>
    </row>
    <row r="173" spans="1:21" s="1908" customFormat="1" ht="29.25" customHeight="1">
      <c r="A173" s="1909" t="str">
        <f>IF(ISBLANK('Rent Roll'!A173),"",('Rent Roll'!A173))</f>
        <v/>
      </c>
      <c r="B173" s="1910" t="str">
        <f>IF(ISBLANK('Rent Roll'!B173),"",('Rent Roll'!B173))</f>
        <v/>
      </c>
      <c r="C173" s="1911" t="str">
        <f>IF(ISBLANK('Rent Roll'!C173),"",('Rent Roll'!C173))</f>
        <v/>
      </c>
      <c r="D173" s="1912" t="str">
        <f>IF(ISBLANK('Rent Roll'!D173),"",('Rent Roll'!D173))</f>
        <v/>
      </c>
      <c r="E173" s="1912" t="str">
        <f>IF(ISBLANK('Rent Roll'!E173),"",('Rent Roll'!E173))</f>
        <v/>
      </c>
      <c r="F173" s="1913" t="str">
        <f>IF(ISBLANK('Rent Roll'!F173),"",('Rent Roll'!F173))</f>
        <v/>
      </c>
      <c r="G173" s="1913" t="str">
        <f>IF(ISBLANK('Rent Roll'!G173),"",('Rent Roll'!G173))</f>
        <v/>
      </c>
      <c r="H173" s="1914">
        <f>IF(ISBLANK('Rent Roll'!I173),"",('Rent Roll'!I173))</f>
        <v>0</v>
      </c>
      <c r="I173" s="1915">
        <f>IF(ISBLANK('Rent Roll'!J173),"",('Rent Roll'!J173))</f>
        <v>0</v>
      </c>
      <c r="J173" s="1914">
        <f>IF(ISBLANK('Rent Roll'!K173),"",('Rent Roll'!K173))</f>
        <v>0</v>
      </c>
      <c r="K173" s="1916">
        <f>IF(ISBLANK('Rent Roll'!M173),"",('Rent Roll'!M173))</f>
        <v>0</v>
      </c>
      <c r="L173" s="1917" t="str">
        <f>IF(ISBLANK('Rent Roll'!N173),"",('Rent Roll'!N173))</f>
        <v/>
      </c>
      <c r="M173" s="1918">
        <f>IF(ISBLANK('Rent Roll'!R173),"",('Rent Roll'!R173))</f>
        <v>0</v>
      </c>
      <c r="N173" s="1919">
        <f>IF(ISBLANK('Rent Roll'!T173),"",('Rent Roll'!T173))</f>
        <v>0</v>
      </c>
      <c r="O173" s="1920">
        <f>IF(ISBLANK('Rent Roll'!U173),"",('Rent Roll'!U173))</f>
        <v>0</v>
      </c>
      <c r="P173" s="1921" t="str">
        <f>IF(ISBLANK('Rent Roll'!X173),"",('Rent Roll'!X173))</f>
        <v/>
      </c>
      <c r="Q173" s="1922">
        <f>IF(ISBLANK('Rent Roll'!Y173),"",('Rent Roll'!Y173))</f>
        <v>0</v>
      </c>
      <c r="R173" s="1923" t="str">
        <f>IF(ISBLANK('Rent Roll'!Z173),"",('Rent Roll'!Z173))</f>
        <v/>
      </c>
      <c r="S173" s="1923" t="str">
        <f>IF(ISBLANK('Rent Roll'!AA173),"",('Rent Roll'!AA173))</f>
        <v/>
      </c>
      <c r="T173" s="1923" t="str">
        <f>IF(ISBLANK('Rent Roll'!AB173),"",('Rent Roll'!AB173))</f>
        <v/>
      </c>
      <c r="U173" s="1954" t="str">
        <f>IF(ISBLANK('Rent Roll'!AC173),"",('Rent Roll'!AC173))</f>
        <v/>
      </c>
    </row>
    <row r="174" spans="1:21" s="1908" customFormat="1" ht="29.25" customHeight="1">
      <c r="A174" s="1909" t="str">
        <f>IF(ISBLANK('Rent Roll'!A174),"",('Rent Roll'!A174))</f>
        <v/>
      </c>
      <c r="B174" s="1910" t="str">
        <f>IF(ISBLANK('Rent Roll'!B174),"",('Rent Roll'!B174))</f>
        <v/>
      </c>
      <c r="C174" s="1911" t="str">
        <f>IF(ISBLANK('Rent Roll'!C174),"",('Rent Roll'!C174))</f>
        <v/>
      </c>
      <c r="D174" s="1912" t="str">
        <f>IF(ISBLANK('Rent Roll'!D174),"",('Rent Roll'!D174))</f>
        <v/>
      </c>
      <c r="E174" s="1912" t="str">
        <f>IF(ISBLANK('Rent Roll'!E174),"",('Rent Roll'!E174))</f>
        <v/>
      </c>
      <c r="F174" s="1913" t="str">
        <f>IF(ISBLANK('Rent Roll'!F174),"",('Rent Roll'!F174))</f>
        <v/>
      </c>
      <c r="G174" s="1913" t="str">
        <f>IF(ISBLANK('Rent Roll'!G174),"",('Rent Roll'!G174))</f>
        <v/>
      </c>
      <c r="H174" s="1914">
        <f>IF(ISBLANK('Rent Roll'!I174),"",('Rent Roll'!I174))</f>
        <v>0</v>
      </c>
      <c r="I174" s="1915">
        <f>IF(ISBLANK('Rent Roll'!J174),"",('Rent Roll'!J174))</f>
        <v>0</v>
      </c>
      <c r="J174" s="1914">
        <f>IF(ISBLANK('Rent Roll'!K174),"",('Rent Roll'!K174))</f>
        <v>0</v>
      </c>
      <c r="K174" s="1916">
        <f>IF(ISBLANK('Rent Roll'!M174),"",('Rent Roll'!M174))</f>
        <v>0</v>
      </c>
      <c r="L174" s="1917" t="str">
        <f>IF(ISBLANK('Rent Roll'!N174),"",('Rent Roll'!N174))</f>
        <v/>
      </c>
      <c r="M174" s="1918">
        <f>IF(ISBLANK('Rent Roll'!R174),"",('Rent Roll'!R174))</f>
        <v>0</v>
      </c>
      <c r="N174" s="1919">
        <f>IF(ISBLANK('Rent Roll'!T174),"",('Rent Roll'!T174))</f>
        <v>0</v>
      </c>
      <c r="O174" s="1920">
        <f>IF(ISBLANK('Rent Roll'!U174),"",('Rent Roll'!U174))</f>
        <v>0</v>
      </c>
      <c r="P174" s="1921" t="str">
        <f>IF(ISBLANK('Rent Roll'!X174),"",('Rent Roll'!X174))</f>
        <v/>
      </c>
      <c r="Q174" s="1922">
        <f>IF(ISBLANK('Rent Roll'!Y174),"",('Rent Roll'!Y174))</f>
        <v>0</v>
      </c>
      <c r="R174" s="1923" t="str">
        <f>IF(ISBLANK('Rent Roll'!Z174),"",('Rent Roll'!Z174))</f>
        <v/>
      </c>
      <c r="S174" s="1923" t="str">
        <f>IF(ISBLANK('Rent Roll'!AA174),"",('Rent Roll'!AA174))</f>
        <v/>
      </c>
      <c r="T174" s="1923" t="str">
        <f>IF(ISBLANK('Rent Roll'!AB174),"",('Rent Roll'!AB174))</f>
        <v/>
      </c>
      <c r="U174" s="1954" t="str">
        <f>IF(ISBLANK('Rent Roll'!AC174),"",('Rent Roll'!AC174))</f>
        <v/>
      </c>
    </row>
    <row r="175" spans="1:21" s="1908" customFormat="1" ht="29.25" customHeight="1">
      <c r="A175" s="1909" t="str">
        <f>IF(ISBLANK('Rent Roll'!A175),"",('Rent Roll'!A175))</f>
        <v/>
      </c>
      <c r="B175" s="1910" t="str">
        <f>IF(ISBLANK('Rent Roll'!B175),"",('Rent Roll'!B175))</f>
        <v/>
      </c>
      <c r="C175" s="1911" t="str">
        <f>IF(ISBLANK('Rent Roll'!C175),"",('Rent Roll'!C175))</f>
        <v/>
      </c>
      <c r="D175" s="1912" t="str">
        <f>IF(ISBLANK('Rent Roll'!D175),"",('Rent Roll'!D175))</f>
        <v/>
      </c>
      <c r="E175" s="1912" t="str">
        <f>IF(ISBLANK('Rent Roll'!E175),"",('Rent Roll'!E175))</f>
        <v/>
      </c>
      <c r="F175" s="1913" t="str">
        <f>IF(ISBLANK('Rent Roll'!F175),"",('Rent Roll'!F175))</f>
        <v/>
      </c>
      <c r="G175" s="1913" t="str">
        <f>IF(ISBLANK('Rent Roll'!G175),"",('Rent Roll'!G175))</f>
        <v/>
      </c>
      <c r="H175" s="1914">
        <f>IF(ISBLANK('Rent Roll'!I175),"",('Rent Roll'!I175))</f>
        <v>0</v>
      </c>
      <c r="I175" s="1915">
        <f>IF(ISBLANK('Rent Roll'!J175),"",('Rent Roll'!J175))</f>
        <v>0</v>
      </c>
      <c r="J175" s="1914">
        <f>IF(ISBLANK('Rent Roll'!K175),"",('Rent Roll'!K175))</f>
        <v>0</v>
      </c>
      <c r="K175" s="1916">
        <f>IF(ISBLANK('Rent Roll'!M175),"",('Rent Roll'!M175))</f>
        <v>0</v>
      </c>
      <c r="L175" s="1917" t="str">
        <f>IF(ISBLANK('Rent Roll'!N175),"",('Rent Roll'!N175))</f>
        <v/>
      </c>
      <c r="M175" s="1918">
        <f>IF(ISBLANK('Rent Roll'!R175),"",('Rent Roll'!R175))</f>
        <v>0</v>
      </c>
      <c r="N175" s="1919">
        <f>IF(ISBLANK('Rent Roll'!T175),"",('Rent Roll'!T175))</f>
        <v>0</v>
      </c>
      <c r="O175" s="1920">
        <f>IF(ISBLANK('Rent Roll'!U175),"",('Rent Roll'!U175))</f>
        <v>0</v>
      </c>
      <c r="P175" s="1921" t="str">
        <f>IF(ISBLANK('Rent Roll'!X175),"",('Rent Roll'!X175))</f>
        <v/>
      </c>
      <c r="Q175" s="1922">
        <f>IF(ISBLANK('Rent Roll'!Y175),"",('Rent Roll'!Y175))</f>
        <v>0</v>
      </c>
      <c r="R175" s="1923" t="str">
        <f>IF(ISBLANK('Rent Roll'!Z175),"",('Rent Roll'!Z175))</f>
        <v/>
      </c>
      <c r="S175" s="1923" t="str">
        <f>IF(ISBLANK('Rent Roll'!AA175),"",('Rent Roll'!AA175))</f>
        <v/>
      </c>
      <c r="T175" s="1923" t="str">
        <f>IF(ISBLANK('Rent Roll'!AB175),"",('Rent Roll'!AB175))</f>
        <v/>
      </c>
      <c r="U175" s="1954" t="str">
        <f>IF(ISBLANK('Rent Roll'!AC175),"",('Rent Roll'!AC175))</f>
        <v/>
      </c>
    </row>
    <row r="176" spans="1:21" s="1908" customFormat="1" ht="29.25" customHeight="1">
      <c r="A176" s="1909" t="str">
        <f>IF(ISBLANK('Rent Roll'!A176),"",('Rent Roll'!A176))</f>
        <v/>
      </c>
      <c r="B176" s="1910" t="str">
        <f>IF(ISBLANK('Rent Roll'!B176),"",('Rent Roll'!B176))</f>
        <v/>
      </c>
      <c r="C176" s="1911" t="str">
        <f>IF(ISBLANK('Rent Roll'!C176),"",('Rent Roll'!C176))</f>
        <v/>
      </c>
      <c r="D176" s="1912" t="str">
        <f>IF(ISBLANK('Rent Roll'!D176),"",('Rent Roll'!D176))</f>
        <v/>
      </c>
      <c r="E176" s="1912" t="str">
        <f>IF(ISBLANK('Rent Roll'!E176),"",('Rent Roll'!E176))</f>
        <v/>
      </c>
      <c r="F176" s="1913" t="str">
        <f>IF(ISBLANK('Rent Roll'!F176),"",('Rent Roll'!F176))</f>
        <v/>
      </c>
      <c r="G176" s="1913" t="str">
        <f>IF(ISBLANK('Rent Roll'!G176),"",('Rent Roll'!G176))</f>
        <v/>
      </c>
      <c r="H176" s="1914">
        <f>IF(ISBLANK('Rent Roll'!I176),"",('Rent Roll'!I176))</f>
        <v>0</v>
      </c>
      <c r="I176" s="1915">
        <f>IF(ISBLANK('Rent Roll'!J176),"",('Rent Roll'!J176))</f>
        <v>0</v>
      </c>
      <c r="J176" s="1914">
        <f>IF(ISBLANK('Rent Roll'!K176),"",('Rent Roll'!K176))</f>
        <v>0</v>
      </c>
      <c r="K176" s="1916">
        <f>IF(ISBLANK('Rent Roll'!M176),"",('Rent Roll'!M176))</f>
        <v>0</v>
      </c>
      <c r="L176" s="1917" t="str">
        <f>IF(ISBLANK('Rent Roll'!N176),"",('Rent Roll'!N176))</f>
        <v/>
      </c>
      <c r="M176" s="1918">
        <f>IF(ISBLANK('Rent Roll'!R176),"",('Rent Roll'!R176))</f>
        <v>0</v>
      </c>
      <c r="N176" s="1919">
        <f>IF(ISBLANK('Rent Roll'!T176),"",('Rent Roll'!T176))</f>
        <v>0</v>
      </c>
      <c r="O176" s="1920">
        <f>IF(ISBLANK('Rent Roll'!U176),"",('Rent Roll'!U176))</f>
        <v>0</v>
      </c>
      <c r="P176" s="1921" t="str">
        <f>IF(ISBLANK('Rent Roll'!X176),"",('Rent Roll'!X176))</f>
        <v/>
      </c>
      <c r="Q176" s="1922">
        <f>IF(ISBLANK('Rent Roll'!Y176),"",('Rent Roll'!Y176))</f>
        <v>0</v>
      </c>
      <c r="R176" s="1923" t="str">
        <f>IF(ISBLANK('Rent Roll'!Z176),"",('Rent Roll'!Z176))</f>
        <v/>
      </c>
      <c r="S176" s="1923" t="str">
        <f>IF(ISBLANK('Rent Roll'!AA176),"",('Rent Roll'!AA176))</f>
        <v/>
      </c>
      <c r="T176" s="1923" t="str">
        <f>IF(ISBLANK('Rent Roll'!AB176),"",('Rent Roll'!AB176))</f>
        <v/>
      </c>
      <c r="U176" s="1954" t="str">
        <f>IF(ISBLANK('Rent Roll'!AC176),"",('Rent Roll'!AC176))</f>
        <v/>
      </c>
    </row>
    <row r="177" spans="1:21" s="1908" customFormat="1" ht="29.25" customHeight="1">
      <c r="A177" s="1909" t="str">
        <f>IF(ISBLANK('Rent Roll'!A177),"",('Rent Roll'!A177))</f>
        <v/>
      </c>
      <c r="B177" s="1910" t="str">
        <f>IF(ISBLANK('Rent Roll'!B177),"",('Rent Roll'!B177))</f>
        <v/>
      </c>
      <c r="C177" s="1911" t="str">
        <f>IF(ISBLANK('Rent Roll'!C177),"",('Rent Roll'!C177))</f>
        <v/>
      </c>
      <c r="D177" s="1912" t="str">
        <f>IF(ISBLANK('Rent Roll'!D177),"",('Rent Roll'!D177))</f>
        <v/>
      </c>
      <c r="E177" s="1912" t="str">
        <f>IF(ISBLANK('Rent Roll'!E177),"",('Rent Roll'!E177))</f>
        <v/>
      </c>
      <c r="F177" s="1913" t="str">
        <f>IF(ISBLANK('Rent Roll'!F177),"",('Rent Roll'!F177))</f>
        <v/>
      </c>
      <c r="G177" s="1913" t="str">
        <f>IF(ISBLANK('Rent Roll'!G177),"",('Rent Roll'!G177))</f>
        <v/>
      </c>
      <c r="H177" s="1914">
        <f>IF(ISBLANK('Rent Roll'!I177),"",('Rent Roll'!I177))</f>
        <v>0</v>
      </c>
      <c r="I177" s="1915">
        <f>IF(ISBLANK('Rent Roll'!J177),"",('Rent Roll'!J177))</f>
        <v>0</v>
      </c>
      <c r="J177" s="1914">
        <f>IF(ISBLANK('Rent Roll'!K177),"",('Rent Roll'!K177))</f>
        <v>0</v>
      </c>
      <c r="K177" s="1916">
        <f>IF(ISBLANK('Rent Roll'!M177),"",('Rent Roll'!M177))</f>
        <v>0</v>
      </c>
      <c r="L177" s="1917" t="str">
        <f>IF(ISBLANK('Rent Roll'!N177),"",('Rent Roll'!N177))</f>
        <v/>
      </c>
      <c r="M177" s="1918">
        <f>IF(ISBLANK('Rent Roll'!R177),"",('Rent Roll'!R177))</f>
        <v>0</v>
      </c>
      <c r="N177" s="1919">
        <f>IF(ISBLANK('Rent Roll'!T177),"",('Rent Roll'!T177))</f>
        <v>0</v>
      </c>
      <c r="O177" s="1920">
        <f>IF(ISBLANK('Rent Roll'!U177),"",('Rent Roll'!U177))</f>
        <v>0</v>
      </c>
      <c r="P177" s="1921" t="str">
        <f>IF(ISBLANK('Rent Roll'!X177),"",('Rent Roll'!X177))</f>
        <v/>
      </c>
      <c r="Q177" s="1922">
        <f>IF(ISBLANK('Rent Roll'!Y177),"",('Rent Roll'!Y177))</f>
        <v>0</v>
      </c>
      <c r="R177" s="1923" t="str">
        <f>IF(ISBLANK('Rent Roll'!Z177),"",('Rent Roll'!Z177))</f>
        <v/>
      </c>
      <c r="S177" s="1923" t="str">
        <f>IF(ISBLANK('Rent Roll'!AA177),"",('Rent Roll'!AA177))</f>
        <v/>
      </c>
      <c r="T177" s="1923" t="str">
        <f>IF(ISBLANK('Rent Roll'!AB177),"",('Rent Roll'!AB177))</f>
        <v/>
      </c>
      <c r="U177" s="1954" t="str">
        <f>IF(ISBLANK('Rent Roll'!AC177),"",('Rent Roll'!AC177))</f>
        <v/>
      </c>
    </row>
    <row r="178" spans="1:21" s="1908" customFormat="1" ht="29.25" customHeight="1">
      <c r="A178" s="1909" t="str">
        <f>IF(ISBLANK('Rent Roll'!A178),"",('Rent Roll'!A178))</f>
        <v/>
      </c>
      <c r="B178" s="1910" t="str">
        <f>IF(ISBLANK('Rent Roll'!B178),"",('Rent Roll'!B178))</f>
        <v/>
      </c>
      <c r="C178" s="1911" t="str">
        <f>IF(ISBLANK('Rent Roll'!C178),"",('Rent Roll'!C178))</f>
        <v/>
      </c>
      <c r="D178" s="1912" t="str">
        <f>IF(ISBLANK('Rent Roll'!D178),"",('Rent Roll'!D178))</f>
        <v/>
      </c>
      <c r="E178" s="1912" t="str">
        <f>IF(ISBLANK('Rent Roll'!E178),"",('Rent Roll'!E178))</f>
        <v/>
      </c>
      <c r="F178" s="1913" t="str">
        <f>IF(ISBLANK('Rent Roll'!F178),"",('Rent Roll'!F178))</f>
        <v/>
      </c>
      <c r="G178" s="1913" t="str">
        <f>IF(ISBLANK('Rent Roll'!G178),"",('Rent Roll'!G178))</f>
        <v/>
      </c>
      <c r="H178" s="1914">
        <f>IF(ISBLANK('Rent Roll'!I178),"",('Rent Roll'!I178))</f>
        <v>0</v>
      </c>
      <c r="I178" s="1915">
        <f>IF(ISBLANK('Rent Roll'!J178),"",('Rent Roll'!J178))</f>
        <v>0</v>
      </c>
      <c r="J178" s="1914">
        <f>IF(ISBLANK('Rent Roll'!K178),"",('Rent Roll'!K178))</f>
        <v>0</v>
      </c>
      <c r="K178" s="1916">
        <f>IF(ISBLANK('Rent Roll'!M178),"",('Rent Roll'!M178))</f>
        <v>0</v>
      </c>
      <c r="L178" s="1917" t="str">
        <f>IF(ISBLANK('Rent Roll'!N178),"",('Rent Roll'!N178))</f>
        <v/>
      </c>
      <c r="M178" s="1918">
        <f>IF(ISBLANK('Rent Roll'!R178),"",('Rent Roll'!R178))</f>
        <v>0</v>
      </c>
      <c r="N178" s="1919">
        <f>IF(ISBLANK('Rent Roll'!T178),"",('Rent Roll'!T178))</f>
        <v>0</v>
      </c>
      <c r="O178" s="1920">
        <f>IF(ISBLANK('Rent Roll'!U178),"",('Rent Roll'!U178))</f>
        <v>0</v>
      </c>
      <c r="P178" s="1921" t="str">
        <f>IF(ISBLANK('Rent Roll'!X178),"",('Rent Roll'!X178))</f>
        <v/>
      </c>
      <c r="Q178" s="1922">
        <f>IF(ISBLANK('Rent Roll'!Y178),"",('Rent Roll'!Y178))</f>
        <v>0</v>
      </c>
      <c r="R178" s="1923" t="str">
        <f>IF(ISBLANK('Rent Roll'!Z178),"",('Rent Roll'!Z178))</f>
        <v/>
      </c>
      <c r="S178" s="1923" t="str">
        <f>IF(ISBLANK('Rent Roll'!AA178),"",('Rent Roll'!AA178))</f>
        <v/>
      </c>
      <c r="T178" s="1923" t="str">
        <f>IF(ISBLANK('Rent Roll'!AB178),"",('Rent Roll'!AB178))</f>
        <v/>
      </c>
      <c r="U178" s="1954" t="str">
        <f>IF(ISBLANK('Rent Roll'!AC178),"",('Rent Roll'!AC178))</f>
        <v/>
      </c>
    </row>
    <row r="179" spans="1:21" s="1908" customFormat="1" ht="29.25" customHeight="1">
      <c r="A179" s="1909" t="str">
        <f>IF(ISBLANK('Rent Roll'!A179),"",('Rent Roll'!A179))</f>
        <v/>
      </c>
      <c r="B179" s="1910" t="str">
        <f>IF(ISBLANK('Rent Roll'!B179),"",('Rent Roll'!B179))</f>
        <v/>
      </c>
      <c r="C179" s="1911" t="str">
        <f>IF(ISBLANK('Rent Roll'!C179),"",('Rent Roll'!C179))</f>
        <v/>
      </c>
      <c r="D179" s="1912" t="str">
        <f>IF(ISBLANK('Rent Roll'!D179),"",('Rent Roll'!D179))</f>
        <v/>
      </c>
      <c r="E179" s="1912" t="str">
        <f>IF(ISBLANK('Rent Roll'!E179),"",('Rent Roll'!E179))</f>
        <v/>
      </c>
      <c r="F179" s="1913" t="str">
        <f>IF(ISBLANK('Rent Roll'!F179),"",('Rent Roll'!F179))</f>
        <v/>
      </c>
      <c r="G179" s="1913" t="str">
        <f>IF(ISBLANK('Rent Roll'!G179),"",('Rent Roll'!G179))</f>
        <v/>
      </c>
      <c r="H179" s="1914">
        <f>IF(ISBLANK('Rent Roll'!I179),"",('Rent Roll'!I179))</f>
        <v>0</v>
      </c>
      <c r="I179" s="1915">
        <f>IF(ISBLANK('Rent Roll'!J179),"",('Rent Roll'!J179))</f>
        <v>0</v>
      </c>
      <c r="J179" s="1914">
        <f>IF(ISBLANK('Rent Roll'!K179),"",('Rent Roll'!K179))</f>
        <v>0</v>
      </c>
      <c r="K179" s="1916">
        <f>IF(ISBLANK('Rent Roll'!M179),"",('Rent Roll'!M179))</f>
        <v>0</v>
      </c>
      <c r="L179" s="1917" t="str">
        <f>IF(ISBLANK('Rent Roll'!N179),"",('Rent Roll'!N179))</f>
        <v/>
      </c>
      <c r="M179" s="1918">
        <f>IF(ISBLANK('Rent Roll'!R179),"",('Rent Roll'!R179))</f>
        <v>0</v>
      </c>
      <c r="N179" s="1919">
        <f>IF(ISBLANK('Rent Roll'!T179),"",('Rent Roll'!T179))</f>
        <v>0</v>
      </c>
      <c r="O179" s="1920">
        <f>IF(ISBLANK('Rent Roll'!U179),"",('Rent Roll'!U179))</f>
        <v>0</v>
      </c>
      <c r="P179" s="1921" t="str">
        <f>IF(ISBLANK('Rent Roll'!X179),"",('Rent Roll'!X179))</f>
        <v/>
      </c>
      <c r="Q179" s="1922">
        <f>IF(ISBLANK('Rent Roll'!Y179),"",('Rent Roll'!Y179))</f>
        <v>0</v>
      </c>
      <c r="R179" s="1923" t="str">
        <f>IF(ISBLANK('Rent Roll'!Z179),"",('Rent Roll'!Z179))</f>
        <v/>
      </c>
      <c r="S179" s="1923" t="str">
        <f>IF(ISBLANK('Rent Roll'!AA179),"",('Rent Roll'!AA179))</f>
        <v/>
      </c>
      <c r="T179" s="1923" t="str">
        <f>IF(ISBLANK('Rent Roll'!AB179),"",('Rent Roll'!AB179))</f>
        <v/>
      </c>
      <c r="U179" s="1954" t="str">
        <f>IF(ISBLANK('Rent Roll'!AC179),"",('Rent Roll'!AC179))</f>
        <v/>
      </c>
    </row>
    <row r="180" spans="1:21" s="1908" customFormat="1" ht="29.25" customHeight="1">
      <c r="A180" s="1909" t="str">
        <f>IF(ISBLANK('Rent Roll'!A180),"",('Rent Roll'!A180))</f>
        <v/>
      </c>
      <c r="B180" s="1910" t="str">
        <f>IF(ISBLANK('Rent Roll'!B180),"",('Rent Roll'!B180))</f>
        <v/>
      </c>
      <c r="C180" s="1911" t="str">
        <f>IF(ISBLANK('Rent Roll'!C180),"",('Rent Roll'!C180))</f>
        <v/>
      </c>
      <c r="D180" s="1912" t="str">
        <f>IF(ISBLANK('Rent Roll'!D180),"",('Rent Roll'!D180))</f>
        <v/>
      </c>
      <c r="E180" s="1912" t="str">
        <f>IF(ISBLANK('Rent Roll'!E180),"",('Rent Roll'!E180))</f>
        <v/>
      </c>
      <c r="F180" s="1913" t="str">
        <f>IF(ISBLANK('Rent Roll'!F180),"",('Rent Roll'!F180))</f>
        <v/>
      </c>
      <c r="G180" s="1913" t="str">
        <f>IF(ISBLANK('Rent Roll'!G180),"",('Rent Roll'!G180))</f>
        <v/>
      </c>
      <c r="H180" s="1914">
        <f>IF(ISBLANK('Rent Roll'!I180),"",('Rent Roll'!I180))</f>
        <v>0</v>
      </c>
      <c r="I180" s="1915">
        <f>IF(ISBLANK('Rent Roll'!J180),"",('Rent Roll'!J180))</f>
        <v>0</v>
      </c>
      <c r="J180" s="1914">
        <f>IF(ISBLANK('Rent Roll'!K180),"",('Rent Roll'!K180))</f>
        <v>0</v>
      </c>
      <c r="K180" s="1916">
        <f>IF(ISBLANK('Rent Roll'!M180),"",('Rent Roll'!M180))</f>
        <v>0</v>
      </c>
      <c r="L180" s="1917" t="str">
        <f>IF(ISBLANK('Rent Roll'!N180),"",('Rent Roll'!N180))</f>
        <v/>
      </c>
      <c r="M180" s="1918">
        <f>IF(ISBLANK('Rent Roll'!R180),"",('Rent Roll'!R180))</f>
        <v>0</v>
      </c>
      <c r="N180" s="1919">
        <f>IF(ISBLANK('Rent Roll'!T180),"",('Rent Roll'!T180))</f>
        <v>0</v>
      </c>
      <c r="O180" s="1920">
        <f>IF(ISBLANK('Rent Roll'!U180),"",('Rent Roll'!U180))</f>
        <v>0</v>
      </c>
      <c r="P180" s="1921" t="str">
        <f>IF(ISBLANK('Rent Roll'!X180),"",('Rent Roll'!X180))</f>
        <v/>
      </c>
      <c r="Q180" s="1922">
        <f>IF(ISBLANK('Rent Roll'!Y180),"",('Rent Roll'!Y180))</f>
        <v>0</v>
      </c>
      <c r="R180" s="1923" t="str">
        <f>IF(ISBLANK('Rent Roll'!Z180),"",('Rent Roll'!Z180))</f>
        <v/>
      </c>
      <c r="S180" s="1923" t="str">
        <f>IF(ISBLANK('Rent Roll'!AA180),"",('Rent Roll'!AA180))</f>
        <v/>
      </c>
      <c r="T180" s="1923" t="str">
        <f>IF(ISBLANK('Rent Roll'!AB180),"",('Rent Roll'!AB180))</f>
        <v/>
      </c>
      <c r="U180" s="1954" t="str">
        <f>IF(ISBLANK('Rent Roll'!AC180),"",('Rent Roll'!AC180))</f>
        <v/>
      </c>
    </row>
    <row r="181" spans="1:21" s="1908" customFormat="1" ht="29.25" customHeight="1">
      <c r="A181" s="1909" t="str">
        <f>IF(ISBLANK('Rent Roll'!A181),"",('Rent Roll'!A181))</f>
        <v/>
      </c>
      <c r="B181" s="1910" t="str">
        <f>IF(ISBLANK('Rent Roll'!B181),"",('Rent Roll'!B181))</f>
        <v/>
      </c>
      <c r="C181" s="1911" t="str">
        <f>IF(ISBLANK('Rent Roll'!C181),"",('Rent Roll'!C181))</f>
        <v/>
      </c>
      <c r="D181" s="1912" t="str">
        <f>IF(ISBLANK('Rent Roll'!D181),"",('Rent Roll'!D181))</f>
        <v/>
      </c>
      <c r="E181" s="1912" t="str">
        <f>IF(ISBLANK('Rent Roll'!E181),"",('Rent Roll'!E181))</f>
        <v/>
      </c>
      <c r="F181" s="1913" t="str">
        <f>IF(ISBLANK('Rent Roll'!F181),"",('Rent Roll'!F181))</f>
        <v/>
      </c>
      <c r="G181" s="1913" t="str">
        <f>IF(ISBLANK('Rent Roll'!G181),"",('Rent Roll'!G181))</f>
        <v/>
      </c>
      <c r="H181" s="1914">
        <f>IF(ISBLANK('Rent Roll'!I181),"",('Rent Roll'!I181))</f>
        <v>0</v>
      </c>
      <c r="I181" s="1915">
        <f>IF(ISBLANK('Rent Roll'!J181),"",('Rent Roll'!J181))</f>
        <v>0</v>
      </c>
      <c r="J181" s="1914">
        <f>IF(ISBLANK('Rent Roll'!K181),"",('Rent Roll'!K181))</f>
        <v>0</v>
      </c>
      <c r="K181" s="1916">
        <f>IF(ISBLANK('Rent Roll'!M181),"",('Rent Roll'!M181))</f>
        <v>0</v>
      </c>
      <c r="L181" s="1917" t="str">
        <f>IF(ISBLANK('Rent Roll'!N181),"",('Rent Roll'!N181))</f>
        <v/>
      </c>
      <c r="M181" s="1918">
        <f>IF(ISBLANK('Rent Roll'!R181),"",('Rent Roll'!R181))</f>
        <v>0</v>
      </c>
      <c r="N181" s="1919">
        <f>IF(ISBLANK('Rent Roll'!T181),"",('Rent Roll'!T181))</f>
        <v>0</v>
      </c>
      <c r="O181" s="1920">
        <f>IF(ISBLANK('Rent Roll'!U181),"",('Rent Roll'!U181))</f>
        <v>0</v>
      </c>
      <c r="P181" s="1921" t="str">
        <f>IF(ISBLANK('Rent Roll'!X181),"",('Rent Roll'!X181))</f>
        <v/>
      </c>
      <c r="Q181" s="1922">
        <f>IF(ISBLANK('Rent Roll'!Y181),"",('Rent Roll'!Y181))</f>
        <v>0</v>
      </c>
      <c r="R181" s="1923" t="str">
        <f>IF(ISBLANK('Rent Roll'!Z181),"",('Rent Roll'!Z181))</f>
        <v/>
      </c>
      <c r="S181" s="1923" t="str">
        <f>IF(ISBLANK('Rent Roll'!AA181),"",('Rent Roll'!AA181))</f>
        <v/>
      </c>
      <c r="T181" s="1923" t="str">
        <f>IF(ISBLANK('Rent Roll'!AB181),"",('Rent Roll'!AB181))</f>
        <v/>
      </c>
      <c r="U181" s="1954" t="str">
        <f>IF(ISBLANK('Rent Roll'!AC181),"",('Rent Roll'!AC181))</f>
        <v/>
      </c>
    </row>
    <row r="182" spans="1:21" s="1908" customFormat="1" ht="29.25" customHeight="1">
      <c r="A182" s="1909" t="str">
        <f>IF(ISBLANK('Rent Roll'!A182),"",('Rent Roll'!A182))</f>
        <v/>
      </c>
      <c r="B182" s="1910" t="str">
        <f>IF(ISBLANK('Rent Roll'!B182),"",('Rent Roll'!B182))</f>
        <v/>
      </c>
      <c r="C182" s="1911" t="str">
        <f>IF(ISBLANK('Rent Roll'!C182),"",('Rent Roll'!C182))</f>
        <v/>
      </c>
      <c r="D182" s="1912" t="str">
        <f>IF(ISBLANK('Rent Roll'!D182),"",('Rent Roll'!D182))</f>
        <v/>
      </c>
      <c r="E182" s="1912" t="str">
        <f>IF(ISBLANK('Rent Roll'!E182),"",('Rent Roll'!E182))</f>
        <v/>
      </c>
      <c r="F182" s="1913" t="str">
        <f>IF(ISBLANK('Rent Roll'!F182),"",('Rent Roll'!F182))</f>
        <v/>
      </c>
      <c r="G182" s="1913" t="str">
        <f>IF(ISBLANK('Rent Roll'!G182),"",('Rent Roll'!G182))</f>
        <v/>
      </c>
      <c r="H182" s="1914">
        <f>IF(ISBLANK('Rent Roll'!I182),"",('Rent Roll'!I182))</f>
        <v>0</v>
      </c>
      <c r="I182" s="1915">
        <f>IF(ISBLANK('Rent Roll'!J182),"",('Rent Roll'!J182))</f>
        <v>0</v>
      </c>
      <c r="J182" s="1914">
        <f>IF(ISBLANK('Rent Roll'!K182),"",('Rent Roll'!K182))</f>
        <v>0</v>
      </c>
      <c r="K182" s="1916">
        <f>IF(ISBLANK('Rent Roll'!M182),"",('Rent Roll'!M182))</f>
        <v>0</v>
      </c>
      <c r="L182" s="1917" t="str">
        <f>IF(ISBLANK('Rent Roll'!N182),"",('Rent Roll'!N182))</f>
        <v/>
      </c>
      <c r="M182" s="1918">
        <f>IF(ISBLANK('Rent Roll'!R182),"",('Rent Roll'!R182))</f>
        <v>0</v>
      </c>
      <c r="N182" s="1919">
        <f>IF(ISBLANK('Rent Roll'!T182),"",('Rent Roll'!T182))</f>
        <v>0</v>
      </c>
      <c r="O182" s="1920">
        <f>IF(ISBLANK('Rent Roll'!U182),"",('Rent Roll'!U182))</f>
        <v>0</v>
      </c>
      <c r="P182" s="1921" t="str">
        <f>IF(ISBLANK('Rent Roll'!X182),"",('Rent Roll'!X182))</f>
        <v/>
      </c>
      <c r="Q182" s="1922">
        <f>IF(ISBLANK('Rent Roll'!Y182),"",('Rent Roll'!Y182))</f>
        <v>0</v>
      </c>
      <c r="R182" s="1923" t="str">
        <f>IF(ISBLANK('Rent Roll'!Z182),"",('Rent Roll'!Z182))</f>
        <v/>
      </c>
      <c r="S182" s="1923" t="str">
        <f>IF(ISBLANK('Rent Roll'!AA182),"",('Rent Roll'!AA182))</f>
        <v/>
      </c>
      <c r="T182" s="1923" t="str">
        <f>IF(ISBLANK('Rent Roll'!AB182),"",('Rent Roll'!AB182))</f>
        <v/>
      </c>
      <c r="U182" s="1954" t="str">
        <f>IF(ISBLANK('Rent Roll'!AC182),"",('Rent Roll'!AC182))</f>
        <v/>
      </c>
    </row>
    <row r="183" spans="1:21" s="1908" customFormat="1" ht="29.25" customHeight="1">
      <c r="A183" s="1909" t="str">
        <f>IF(ISBLANK('Rent Roll'!A183),"",('Rent Roll'!A183))</f>
        <v/>
      </c>
      <c r="B183" s="1910" t="str">
        <f>IF(ISBLANK('Rent Roll'!B183),"",('Rent Roll'!B183))</f>
        <v/>
      </c>
      <c r="C183" s="1911" t="str">
        <f>IF(ISBLANK('Rent Roll'!C183),"",('Rent Roll'!C183))</f>
        <v/>
      </c>
      <c r="D183" s="1912" t="str">
        <f>IF(ISBLANK('Rent Roll'!D183),"",('Rent Roll'!D183))</f>
        <v/>
      </c>
      <c r="E183" s="1912" t="str">
        <f>IF(ISBLANK('Rent Roll'!E183),"",('Rent Roll'!E183))</f>
        <v/>
      </c>
      <c r="F183" s="1913" t="str">
        <f>IF(ISBLANK('Rent Roll'!F183),"",('Rent Roll'!F183))</f>
        <v/>
      </c>
      <c r="G183" s="1913" t="str">
        <f>IF(ISBLANK('Rent Roll'!G183),"",('Rent Roll'!G183))</f>
        <v/>
      </c>
      <c r="H183" s="1914">
        <f>IF(ISBLANK('Rent Roll'!I183),"",('Rent Roll'!I183))</f>
        <v>0</v>
      </c>
      <c r="I183" s="1915">
        <f>IF(ISBLANK('Rent Roll'!J183),"",('Rent Roll'!J183))</f>
        <v>0</v>
      </c>
      <c r="J183" s="1914">
        <f>IF(ISBLANK('Rent Roll'!K183),"",('Rent Roll'!K183))</f>
        <v>0</v>
      </c>
      <c r="K183" s="1916">
        <f>IF(ISBLANK('Rent Roll'!M183),"",('Rent Roll'!M183))</f>
        <v>0</v>
      </c>
      <c r="L183" s="1917" t="str">
        <f>IF(ISBLANK('Rent Roll'!N183),"",('Rent Roll'!N183))</f>
        <v/>
      </c>
      <c r="M183" s="1918">
        <f>IF(ISBLANK('Rent Roll'!R183),"",('Rent Roll'!R183))</f>
        <v>0</v>
      </c>
      <c r="N183" s="1919">
        <f>IF(ISBLANK('Rent Roll'!T183),"",('Rent Roll'!T183))</f>
        <v>0</v>
      </c>
      <c r="O183" s="1920">
        <f>IF(ISBLANK('Rent Roll'!U183),"",('Rent Roll'!U183))</f>
        <v>0</v>
      </c>
      <c r="P183" s="1921" t="str">
        <f>IF(ISBLANK('Rent Roll'!X183),"",('Rent Roll'!X183))</f>
        <v/>
      </c>
      <c r="Q183" s="1922">
        <f>IF(ISBLANK('Rent Roll'!Y183),"",('Rent Roll'!Y183))</f>
        <v>0</v>
      </c>
      <c r="R183" s="1923" t="str">
        <f>IF(ISBLANK('Rent Roll'!Z183),"",('Rent Roll'!Z183))</f>
        <v/>
      </c>
      <c r="S183" s="1923" t="str">
        <f>IF(ISBLANK('Rent Roll'!AA183),"",('Rent Roll'!AA183))</f>
        <v/>
      </c>
      <c r="T183" s="1923" t="str">
        <f>IF(ISBLANK('Rent Roll'!AB183),"",('Rent Roll'!AB183))</f>
        <v/>
      </c>
      <c r="U183" s="1954" t="str">
        <f>IF(ISBLANK('Rent Roll'!AC183),"",('Rent Roll'!AC183))</f>
        <v/>
      </c>
    </row>
    <row r="184" spans="1:21" s="1908" customFormat="1" ht="29.25" customHeight="1">
      <c r="A184" s="1909" t="str">
        <f>IF(ISBLANK('Rent Roll'!A184),"",('Rent Roll'!A184))</f>
        <v/>
      </c>
      <c r="B184" s="1910" t="str">
        <f>IF(ISBLANK('Rent Roll'!B184),"",('Rent Roll'!B184))</f>
        <v/>
      </c>
      <c r="C184" s="1911" t="str">
        <f>IF(ISBLANK('Rent Roll'!C184),"",('Rent Roll'!C184))</f>
        <v/>
      </c>
      <c r="D184" s="1912" t="str">
        <f>IF(ISBLANK('Rent Roll'!D184),"",('Rent Roll'!D184))</f>
        <v/>
      </c>
      <c r="E184" s="1912" t="str">
        <f>IF(ISBLANK('Rent Roll'!E184),"",('Rent Roll'!E184))</f>
        <v/>
      </c>
      <c r="F184" s="1913" t="str">
        <f>IF(ISBLANK('Rent Roll'!F184),"",('Rent Roll'!F184))</f>
        <v/>
      </c>
      <c r="G184" s="1913" t="str">
        <f>IF(ISBLANK('Rent Roll'!G184),"",('Rent Roll'!G184))</f>
        <v/>
      </c>
      <c r="H184" s="1914">
        <f>IF(ISBLANK('Rent Roll'!I184),"",('Rent Roll'!I184))</f>
        <v>0</v>
      </c>
      <c r="I184" s="1915">
        <f>IF(ISBLANK('Rent Roll'!J184),"",('Rent Roll'!J184))</f>
        <v>0</v>
      </c>
      <c r="J184" s="1914">
        <f>IF(ISBLANK('Rent Roll'!K184),"",('Rent Roll'!K184))</f>
        <v>0</v>
      </c>
      <c r="K184" s="1916">
        <f>IF(ISBLANK('Rent Roll'!M184),"",('Rent Roll'!M184))</f>
        <v>0</v>
      </c>
      <c r="L184" s="1917" t="str">
        <f>IF(ISBLANK('Rent Roll'!N184),"",('Rent Roll'!N184))</f>
        <v/>
      </c>
      <c r="M184" s="1918">
        <f>IF(ISBLANK('Rent Roll'!R184),"",('Rent Roll'!R184))</f>
        <v>0</v>
      </c>
      <c r="N184" s="1919">
        <f>IF(ISBLANK('Rent Roll'!T184),"",('Rent Roll'!T184))</f>
        <v>0</v>
      </c>
      <c r="O184" s="1920">
        <f>IF(ISBLANK('Rent Roll'!U184),"",('Rent Roll'!U184))</f>
        <v>0</v>
      </c>
      <c r="P184" s="1921" t="str">
        <f>IF(ISBLANK('Rent Roll'!X184),"",('Rent Roll'!X184))</f>
        <v/>
      </c>
      <c r="Q184" s="1922">
        <f>IF(ISBLANK('Rent Roll'!Y184),"",('Rent Roll'!Y184))</f>
        <v>0</v>
      </c>
      <c r="R184" s="1923" t="str">
        <f>IF(ISBLANK('Rent Roll'!Z184),"",('Rent Roll'!Z184))</f>
        <v/>
      </c>
      <c r="S184" s="1923" t="str">
        <f>IF(ISBLANK('Rent Roll'!AA184),"",('Rent Roll'!AA184))</f>
        <v/>
      </c>
      <c r="T184" s="1923" t="str">
        <f>IF(ISBLANK('Rent Roll'!AB184),"",('Rent Roll'!AB184))</f>
        <v/>
      </c>
      <c r="U184" s="1954" t="str">
        <f>IF(ISBLANK('Rent Roll'!AC184),"",('Rent Roll'!AC184))</f>
        <v/>
      </c>
    </row>
    <row r="185" spans="1:21" s="1908" customFormat="1" ht="29.25" customHeight="1">
      <c r="A185" s="1909" t="str">
        <f>IF(ISBLANK('Rent Roll'!A185),"",('Rent Roll'!A185))</f>
        <v/>
      </c>
      <c r="B185" s="1910" t="str">
        <f>IF(ISBLANK('Rent Roll'!B185),"",('Rent Roll'!B185))</f>
        <v/>
      </c>
      <c r="C185" s="1911" t="str">
        <f>IF(ISBLANK('Rent Roll'!C185),"",('Rent Roll'!C185))</f>
        <v/>
      </c>
      <c r="D185" s="1912" t="str">
        <f>IF(ISBLANK('Rent Roll'!D185),"",('Rent Roll'!D185))</f>
        <v/>
      </c>
      <c r="E185" s="1912" t="str">
        <f>IF(ISBLANK('Rent Roll'!E185),"",('Rent Roll'!E185))</f>
        <v/>
      </c>
      <c r="F185" s="1913" t="str">
        <f>IF(ISBLANK('Rent Roll'!F185),"",('Rent Roll'!F185))</f>
        <v/>
      </c>
      <c r="G185" s="1913" t="str">
        <f>IF(ISBLANK('Rent Roll'!G185),"",('Rent Roll'!G185))</f>
        <v/>
      </c>
      <c r="H185" s="1914">
        <f>IF(ISBLANK('Rent Roll'!I185),"",('Rent Roll'!I185))</f>
        <v>0</v>
      </c>
      <c r="I185" s="1915">
        <f>IF(ISBLANK('Rent Roll'!J185),"",('Rent Roll'!J185))</f>
        <v>0</v>
      </c>
      <c r="J185" s="1914">
        <f>IF(ISBLANK('Rent Roll'!K185),"",('Rent Roll'!K185))</f>
        <v>0</v>
      </c>
      <c r="K185" s="1916">
        <f>IF(ISBLANK('Rent Roll'!M185),"",('Rent Roll'!M185))</f>
        <v>0</v>
      </c>
      <c r="L185" s="1917" t="str">
        <f>IF(ISBLANK('Rent Roll'!N185),"",('Rent Roll'!N185))</f>
        <v/>
      </c>
      <c r="M185" s="1918">
        <f>IF(ISBLANK('Rent Roll'!R185),"",('Rent Roll'!R185))</f>
        <v>0</v>
      </c>
      <c r="N185" s="1919">
        <f>IF(ISBLANK('Rent Roll'!T185),"",('Rent Roll'!T185))</f>
        <v>0</v>
      </c>
      <c r="O185" s="1920">
        <f>IF(ISBLANK('Rent Roll'!U185),"",('Rent Roll'!U185))</f>
        <v>0</v>
      </c>
      <c r="P185" s="1921" t="str">
        <f>IF(ISBLANK('Rent Roll'!X185),"",('Rent Roll'!X185))</f>
        <v/>
      </c>
      <c r="Q185" s="1922">
        <f>IF(ISBLANK('Rent Roll'!Y185),"",('Rent Roll'!Y185))</f>
        <v>0</v>
      </c>
      <c r="R185" s="1923" t="str">
        <f>IF(ISBLANK('Rent Roll'!Z185),"",('Rent Roll'!Z185))</f>
        <v/>
      </c>
      <c r="S185" s="1923" t="str">
        <f>IF(ISBLANK('Rent Roll'!AA185),"",('Rent Roll'!AA185))</f>
        <v/>
      </c>
      <c r="T185" s="1923" t="str">
        <f>IF(ISBLANK('Rent Roll'!AB185),"",('Rent Roll'!AB185))</f>
        <v/>
      </c>
      <c r="U185" s="1954" t="str">
        <f>IF(ISBLANK('Rent Roll'!AC185),"",('Rent Roll'!AC185))</f>
        <v/>
      </c>
    </row>
    <row r="186" spans="1:21" s="1908" customFormat="1" ht="29.25" customHeight="1">
      <c r="A186" s="1909" t="str">
        <f>IF(ISBLANK('Rent Roll'!A186),"",('Rent Roll'!A186))</f>
        <v/>
      </c>
      <c r="B186" s="1910" t="str">
        <f>IF(ISBLANK('Rent Roll'!B186),"",('Rent Roll'!B186))</f>
        <v/>
      </c>
      <c r="C186" s="1911" t="str">
        <f>IF(ISBLANK('Rent Roll'!C186),"",('Rent Roll'!C186))</f>
        <v/>
      </c>
      <c r="D186" s="1912" t="str">
        <f>IF(ISBLANK('Rent Roll'!D186),"",('Rent Roll'!D186))</f>
        <v/>
      </c>
      <c r="E186" s="1912" t="str">
        <f>IF(ISBLANK('Rent Roll'!E186),"",('Rent Roll'!E186))</f>
        <v/>
      </c>
      <c r="F186" s="1913" t="str">
        <f>IF(ISBLANK('Rent Roll'!F186),"",('Rent Roll'!F186))</f>
        <v/>
      </c>
      <c r="G186" s="1913" t="str">
        <f>IF(ISBLANK('Rent Roll'!G186),"",('Rent Roll'!G186))</f>
        <v/>
      </c>
      <c r="H186" s="1914">
        <f>IF(ISBLANK('Rent Roll'!I186),"",('Rent Roll'!I186))</f>
        <v>0</v>
      </c>
      <c r="I186" s="1915">
        <f>IF(ISBLANK('Rent Roll'!J186),"",('Rent Roll'!J186))</f>
        <v>0</v>
      </c>
      <c r="J186" s="1914">
        <f>IF(ISBLANK('Rent Roll'!K186),"",('Rent Roll'!K186))</f>
        <v>0</v>
      </c>
      <c r="K186" s="1916">
        <f>IF(ISBLANK('Rent Roll'!M186),"",('Rent Roll'!M186))</f>
        <v>0</v>
      </c>
      <c r="L186" s="1917" t="str">
        <f>IF(ISBLANK('Rent Roll'!N186),"",('Rent Roll'!N186))</f>
        <v/>
      </c>
      <c r="M186" s="1918">
        <f>IF(ISBLANK('Rent Roll'!R186),"",('Rent Roll'!R186))</f>
        <v>0</v>
      </c>
      <c r="N186" s="1919">
        <f>IF(ISBLANK('Rent Roll'!T186),"",('Rent Roll'!T186))</f>
        <v>0</v>
      </c>
      <c r="O186" s="1920">
        <f>IF(ISBLANK('Rent Roll'!U186),"",('Rent Roll'!U186))</f>
        <v>0</v>
      </c>
      <c r="P186" s="1921" t="str">
        <f>IF(ISBLANK('Rent Roll'!X186),"",('Rent Roll'!X186))</f>
        <v/>
      </c>
      <c r="Q186" s="1922">
        <f>IF(ISBLANK('Rent Roll'!Y186),"",('Rent Roll'!Y186))</f>
        <v>0</v>
      </c>
      <c r="R186" s="1923" t="str">
        <f>IF(ISBLANK('Rent Roll'!Z186),"",('Rent Roll'!Z186))</f>
        <v/>
      </c>
      <c r="S186" s="1923" t="str">
        <f>IF(ISBLANK('Rent Roll'!AA186),"",('Rent Roll'!AA186))</f>
        <v/>
      </c>
      <c r="T186" s="1923" t="str">
        <f>IF(ISBLANK('Rent Roll'!AB186),"",('Rent Roll'!AB186))</f>
        <v/>
      </c>
      <c r="U186" s="1954" t="str">
        <f>IF(ISBLANK('Rent Roll'!AC186),"",('Rent Roll'!AC186))</f>
        <v/>
      </c>
    </row>
    <row r="187" spans="1:21" s="1908" customFormat="1" ht="29.25" customHeight="1">
      <c r="A187" s="1909" t="str">
        <f>IF(ISBLANK('Rent Roll'!A187),"",('Rent Roll'!A187))</f>
        <v/>
      </c>
      <c r="B187" s="1910" t="str">
        <f>IF(ISBLANK('Rent Roll'!B187),"",('Rent Roll'!B187))</f>
        <v/>
      </c>
      <c r="C187" s="1911" t="str">
        <f>IF(ISBLANK('Rent Roll'!C187),"",('Rent Roll'!C187))</f>
        <v/>
      </c>
      <c r="D187" s="1912" t="str">
        <f>IF(ISBLANK('Rent Roll'!D187),"",('Rent Roll'!D187))</f>
        <v/>
      </c>
      <c r="E187" s="1912" t="str">
        <f>IF(ISBLANK('Rent Roll'!E187),"",('Rent Roll'!E187))</f>
        <v/>
      </c>
      <c r="F187" s="1913" t="str">
        <f>IF(ISBLANK('Rent Roll'!F187),"",('Rent Roll'!F187))</f>
        <v/>
      </c>
      <c r="G187" s="1913" t="str">
        <f>IF(ISBLANK('Rent Roll'!G187),"",('Rent Roll'!G187))</f>
        <v/>
      </c>
      <c r="H187" s="1914">
        <f>IF(ISBLANK('Rent Roll'!I187),"",('Rent Roll'!I187))</f>
        <v>0</v>
      </c>
      <c r="I187" s="1915">
        <f>IF(ISBLANK('Rent Roll'!J187),"",('Rent Roll'!J187))</f>
        <v>0</v>
      </c>
      <c r="J187" s="1914">
        <f>IF(ISBLANK('Rent Roll'!K187),"",('Rent Roll'!K187))</f>
        <v>0</v>
      </c>
      <c r="K187" s="1916">
        <f>IF(ISBLANK('Rent Roll'!M187),"",('Rent Roll'!M187))</f>
        <v>0</v>
      </c>
      <c r="L187" s="1917" t="str">
        <f>IF(ISBLANK('Rent Roll'!N187),"",('Rent Roll'!N187))</f>
        <v/>
      </c>
      <c r="M187" s="1918">
        <f>IF(ISBLANK('Rent Roll'!R187),"",('Rent Roll'!R187))</f>
        <v>0</v>
      </c>
      <c r="N187" s="1919">
        <f>IF(ISBLANK('Rent Roll'!T187),"",('Rent Roll'!T187))</f>
        <v>0</v>
      </c>
      <c r="O187" s="1920">
        <f>IF(ISBLANK('Rent Roll'!U187),"",('Rent Roll'!U187))</f>
        <v>0</v>
      </c>
      <c r="P187" s="1921" t="str">
        <f>IF(ISBLANK('Rent Roll'!X187),"",('Rent Roll'!X187))</f>
        <v/>
      </c>
      <c r="Q187" s="1922">
        <f>IF(ISBLANK('Rent Roll'!Y187),"",('Rent Roll'!Y187))</f>
        <v>0</v>
      </c>
      <c r="R187" s="1923" t="str">
        <f>IF(ISBLANK('Rent Roll'!Z187),"",('Rent Roll'!Z187))</f>
        <v/>
      </c>
      <c r="S187" s="1923" t="str">
        <f>IF(ISBLANK('Rent Roll'!AA187),"",('Rent Roll'!AA187))</f>
        <v/>
      </c>
      <c r="T187" s="1923" t="str">
        <f>IF(ISBLANK('Rent Roll'!AB187),"",('Rent Roll'!AB187))</f>
        <v/>
      </c>
      <c r="U187" s="1954" t="str">
        <f>IF(ISBLANK('Rent Roll'!AC187),"",('Rent Roll'!AC187))</f>
        <v/>
      </c>
    </row>
    <row r="188" spans="1:21" s="1908" customFormat="1" ht="29.25" customHeight="1">
      <c r="A188" s="1909" t="str">
        <f>IF(ISBLANK('Rent Roll'!A188),"",('Rent Roll'!A188))</f>
        <v/>
      </c>
      <c r="B188" s="1910" t="str">
        <f>IF(ISBLANK('Rent Roll'!B188),"",('Rent Roll'!B188))</f>
        <v/>
      </c>
      <c r="C188" s="1911" t="str">
        <f>IF(ISBLANK('Rent Roll'!C188),"",('Rent Roll'!C188))</f>
        <v/>
      </c>
      <c r="D188" s="1912" t="str">
        <f>IF(ISBLANK('Rent Roll'!D188),"",('Rent Roll'!D188))</f>
        <v/>
      </c>
      <c r="E188" s="1912" t="str">
        <f>IF(ISBLANK('Rent Roll'!E188),"",('Rent Roll'!E188))</f>
        <v/>
      </c>
      <c r="F188" s="1913" t="str">
        <f>IF(ISBLANK('Rent Roll'!F188),"",('Rent Roll'!F188))</f>
        <v/>
      </c>
      <c r="G188" s="1913" t="str">
        <f>IF(ISBLANK('Rent Roll'!G188),"",('Rent Roll'!G188))</f>
        <v/>
      </c>
      <c r="H188" s="1914">
        <f>IF(ISBLANK('Rent Roll'!I188),"",('Rent Roll'!I188))</f>
        <v>0</v>
      </c>
      <c r="I188" s="1915">
        <f>IF(ISBLANK('Rent Roll'!J188),"",('Rent Roll'!J188))</f>
        <v>0</v>
      </c>
      <c r="J188" s="1914">
        <f>IF(ISBLANK('Rent Roll'!K188),"",('Rent Roll'!K188))</f>
        <v>0</v>
      </c>
      <c r="K188" s="1916">
        <f>IF(ISBLANK('Rent Roll'!M188),"",('Rent Roll'!M188))</f>
        <v>0</v>
      </c>
      <c r="L188" s="1917" t="str">
        <f>IF(ISBLANK('Rent Roll'!N188),"",('Rent Roll'!N188))</f>
        <v/>
      </c>
      <c r="M188" s="1918">
        <f>IF(ISBLANK('Rent Roll'!R188),"",('Rent Roll'!R188))</f>
        <v>0</v>
      </c>
      <c r="N188" s="1919">
        <f>IF(ISBLANK('Rent Roll'!T188),"",('Rent Roll'!T188))</f>
        <v>0</v>
      </c>
      <c r="O188" s="1920">
        <f>IF(ISBLANK('Rent Roll'!U188),"",('Rent Roll'!U188))</f>
        <v>0</v>
      </c>
      <c r="P188" s="1921" t="str">
        <f>IF(ISBLANK('Rent Roll'!X188),"",('Rent Roll'!X188))</f>
        <v/>
      </c>
      <c r="Q188" s="1922">
        <f>IF(ISBLANK('Rent Roll'!Y188),"",('Rent Roll'!Y188))</f>
        <v>0</v>
      </c>
      <c r="R188" s="1923" t="str">
        <f>IF(ISBLANK('Rent Roll'!Z188),"",('Rent Roll'!Z188))</f>
        <v/>
      </c>
      <c r="S188" s="1923" t="str">
        <f>IF(ISBLANK('Rent Roll'!AA188),"",('Rent Roll'!AA188))</f>
        <v/>
      </c>
      <c r="T188" s="1923" t="str">
        <f>IF(ISBLANK('Rent Roll'!AB188),"",('Rent Roll'!AB188))</f>
        <v/>
      </c>
      <c r="U188" s="1954" t="str">
        <f>IF(ISBLANK('Rent Roll'!AC188),"",('Rent Roll'!AC188))</f>
        <v/>
      </c>
    </row>
    <row r="189" spans="1:21" s="1908" customFormat="1" ht="29.25" customHeight="1">
      <c r="A189" s="1909" t="str">
        <f>IF(ISBLANK('Rent Roll'!A189),"",('Rent Roll'!A189))</f>
        <v/>
      </c>
      <c r="B189" s="1910" t="str">
        <f>IF(ISBLANK('Rent Roll'!B189),"",('Rent Roll'!B189))</f>
        <v/>
      </c>
      <c r="C189" s="1911" t="str">
        <f>IF(ISBLANK('Rent Roll'!C189),"",('Rent Roll'!C189))</f>
        <v/>
      </c>
      <c r="D189" s="1912" t="str">
        <f>IF(ISBLANK('Rent Roll'!D189),"",('Rent Roll'!D189))</f>
        <v/>
      </c>
      <c r="E189" s="1912" t="str">
        <f>IF(ISBLANK('Rent Roll'!E189),"",('Rent Roll'!E189))</f>
        <v/>
      </c>
      <c r="F189" s="1913" t="str">
        <f>IF(ISBLANK('Rent Roll'!F189),"",('Rent Roll'!F189))</f>
        <v/>
      </c>
      <c r="G189" s="1913" t="str">
        <f>IF(ISBLANK('Rent Roll'!G189),"",('Rent Roll'!G189))</f>
        <v/>
      </c>
      <c r="H189" s="1914">
        <f>IF(ISBLANK('Rent Roll'!I189),"",('Rent Roll'!I189))</f>
        <v>0</v>
      </c>
      <c r="I189" s="1915">
        <f>IF(ISBLANK('Rent Roll'!J189),"",('Rent Roll'!J189))</f>
        <v>0</v>
      </c>
      <c r="J189" s="1914">
        <f>IF(ISBLANK('Rent Roll'!K189),"",('Rent Roll'!K189))</f>
        <v>0</v>
      </c>
      <c r="K189" s="1916">
        <f>IF(ISBLANK('Rent Roll'!M189),"",('Rent Roll'!M189))</f>
        <v>0</v>
      </c>
      <c r="L189" s="1917" t="str">
        <f>IF(ISBLANK('Rent Roll'!N189),"",('Rent Roll'!N189))</f>
        <v/>
      </c>
      <c r="M189" s="1918">
        <f>IF(ISBLANK('Rent Roll'!R189),"",('Rent Roll'!R189))</f>
        <v>0</v>
      </c>
      <c r="N189" s="1919">
        <f>IF(ISBLANK('Rent Roll'!T189),"",('Rent Roll'!T189))</f>
        <v>0</v>
      </c>
      <c r="O189" s="1920">
        <f>IF(ISBLANK('Rent Roll'!U189),"",('Rent Roll'!U189))</f>
        <v>0</v>
      </c>
      <c r="P189" s="1921" t="str">
        <f>IF(ISBLANK('Rent Roll'!X189),"",('Rent Roll'!X189))</f>
        <v/>
      </c>
      <c r="Q189" s="1922">
        <f>IF(ISBLANK('Rent Roll'!Y189),"",('Rent Roll'!Y189))</f>
        <v>0</v>
      </c>
      <c r="R189" s="1923" t="str">
        <f>IF(ISBLANK('Rent Roll'!Z189),"",('Rent Roll'!Z189))</f>
        <v/>
      </c>
      <c r="S189" s="1923" t="str">
        <f>IF(ISBLANK('Rent Roll'!AA189),"",('Rent Roll'!AA189))</f>
        <v/>
      </c>
      <c r="T189" s="1923" t="str">
        <f>IF(ISBLANK('Rent Roll'!AB189),"",('Rent Roll'!AB189))</f>
        <v/>
      </c>
      <c r="U189" s="1954" t="str">
        <f>IF(ISBLANK('Rent Roll'!AC189),"",('Rent Roll'!AC189))</f>
        <v/>
      </c>
    </row>
    <row r="190" spans="1:21" s="1908" customFormat="1" ht="29.25" customHeight="1">
      <c r="A190" s="1909" t="str">
        <f>IF(ISBLANK('Rent Roll'!A190),"",('Rent Roll'!A190))</f>
        <v/>
      </c>
      <c r="B190" s="1910" t="str">
        <f>IF(ISBLANK('Rent Roll'!B190),"",('Rent Roll'!B190))</f>
        <v/>
      </c>
      <c r="C190" s="1911" t="str">
        <f>IF(ISBLANK('Rent Roll'!C190),"",('Rent Roll'!C190))</f>
        <v/>
      </c>
      <c r="D190" s="1912" t="str">
        <f>IF(ISBLANK('Rent Roll'!D190),"",('Rent Roll'!D190))</f>
        <v/>
      </c>
      <c r="E190" s="1912" t="str">
        <f>IF(ISBLANK('Rent Roll'!E190),"",('Rent Roll'!E190))</f>
        <v/>
      </c>
      <c r="F190" s="1913" t="str">
        <f>IF(ISBLANK('Rent Roll'!F190),"",('Rent Roll'!F190))</f>
        <v/>
      </c>
      <c r="G190" s="1913" t="str">
        <f>IF(ISBLANK('Rent Roll'!G190),"",('Rent Roll'!G190))</f>
        <v/>
      </c>
      <c r="H190" s="1914">
        <f>IF(ISBLANK('Rent Roll'!I190),"",('Rent Roll'!I190))</f>
        <v>0</v>
      </c>
      <c r="I190" s="1915">
        <f>IF(ISBLANK('Rent Roll'!J190),"",('Rent Roll'!J190))</f>
        <v>0</v>
      </c>
      <c r="J190" s="1914">
        <f>IF(ISBLANK('Rent Roll'!K190),"",('Rent Roll'!K190))</f>
        <v>0</v>
      </c>
      <c r="K190" s="1916">
        <f>IF(ISBLANK('Rent Roll'!M190),"",('Rent Roll'!M190))</f>
        <v>0</v>
      </c>
      <c r="L190" s="1917" t="str">
        <f>IF(ISBLANK('Rent Roll'!N190),"",('Rent Roll'!N190))</f>
        <v/>
      </c>
      <c r="M190" s="1918">
        <f>IF(ISBLANK('Rent Roll'!R190),"",('Rent Roll'!R190))</f>
        <v>0</v>
      </c>
      <c r="N190" s="1919">
        <f>IF(ISBLANK('Rent Roll'!T190),"",('Rent Roll'!T190))</f>
        <v>0</v>
      </c>
      <c r="O190" s="1920">
        <f>IF(ISBLANK('Rent Roll'!U190),"",('Rent Roll'!U190))</f>
        <v>0</v>
      </c>
      <c r="P190" s="1921" t="str">
        <f>IF(ISBLANK('Rent Roll'!X190),"",('Rent Roll'!X190))</f>
        <v/>
      </c>
      <c r="Q190" s="1922">
        <f>IF(ISBLANK('Rent Roll'!Y190),"",('Rent Roll'!Y190))</f>
        <v>0</v>
      </c>
      <c r="R190" s="1923" t="str">
        <f>IF(ISBLANK('Rent Roll'!Z190),"",('Rent Roll'!Z190))</f>
        <v/>
      </c>
      <c r="S190" s="1923" t="str">
        <f>IF(ISBLANK('Rent Roll'!AA190),"",('Rent Roll'!AA190))</f>
        <v/>
      </c>
      <c r="T190" s="1923" t="str">
        <f>IF(ISBLANK('Rent Roll'!AB190),"",('Rent Roll'!AB190))</f>
        <v/>
      </c>
      <c r="U190" s="1954" t="str">
        <f>IF(ISBLANK('Rent Roll'!AC190),"",('Rent Roll'!AC190))</f>
        <v/>
      </c>
    </row>
    <row r="191" spans="1:21" s="1908" customFormat="1" ht="29.25" customHeight="1">
      <c r="A191" s="1909" t="str">
        <f>IF(ISBLANK('Rent Roll'!A191),"",('Rent Roll'!A191))</f>
        <v/>
      </c>
      <c r="B191" s="1910" t="str">
        <f>IF(ISBLANK('Rent Roll'!B191),"",('Rent Roll'!B191))</f>
        <v/>
      </c>
      <c r="C191" s="1911" t="str">
        <f>IF(ISBLANK('Rent Roll'!C191),"",('Rent Roll'!C191))</f>
        <v/>
      </c>
      <c r="D191" s="1912" t="str">
        <f>IF(ISBLANK('Rent Roll'!D191),"",('Rent Roll'!D191))</f>
        <v/>
      </c>
      <c r="E191" s="1912" t="str">
        <f>IF(ISBLANK('Rent Roll'!E191),"",('Rent Roll'!E191))</f>
        <v/>
      </c>
      <c r="F191" s="1913" t="str">
        <f>IF(ISBLANK('Rent Roll'!F191),"",('Rent Roll'!F191))</f>
        <v/>
      </c>
      <c r="G191" s="1913" t="str">
        <f>IF(ISBLANK('Rent Roll'!G191),"",('Rent Roll'!G191))</f>
        <v/>
      </c>
      <c r="H191" s="1914">
        <f>IF(ISBLANK('Rent Roll'!I191),"",('Rent Roll'!I191))</f>
        <v>0</v>
      </c>
      <c r="I191" s="1915">
        <f>IF(ISBLANK('Rent Roll'!J191),"",('Rent Roll'!J191))</f>
        <v>0</v>
      </c>
      <c r="J191" s="1914">
        <f>IF(ISBLANK('Rent Roll'!K191),"",('Rent Roll'!K191))</f>
        <v>0</v>
      </c>
      <c r="K191" s="1916">
        <f>IF(ISBLANK('Rent Roll'!M191),"",('Rent Roll'!M191))</f>
        <v>0</v>
      </c>
      <c r="L191" s="1917" t="str">
        <f>IF(ISBLANK('Rent Roll'!N191),"",('Rent Roll'!N191))</f>
        <v/>
      </c>
      <c r="M191" s="1918">
        <f>IF(ISBLANK('Rent Roll'!R191),"",('Rent Roll'!R191))</f>
        <v>0</v>
      </c>
      <c r="N191" s="1919">
        <f>IF(ISBLANK('Rent Roll'!T191),"",('Rent Roll'!T191))</f>
        <v>0</v>
      </c>
      <c r="O191" s="1920">
        <f>IF(ISBLANK('Rent Roll'!U191),"",('Rent Roll'!U191))</f>
        <v>0</v>
      </c>
      <c r="P191" s="1921" t="str">
        <f>IF(ISBLANK('Rent Roll'!X191),"",('Rent Roll'!X191))</f>
        <v/>
      </c>
      <c r="Q191" s="1922">
        <f>IF(ISBLANK('Rent Roll'!Y191),"",('Rent Roll'!Y191))</f>
        <v>0</v>
      </c>
      <c r="R191" s="1923" t="str">
        <f>IF(ISBLANK('Rent Roll'!Z191),"",('Rent Roll'!Z191))</f>
        <v/>
      </c>
      <c r="S191" s="1923" t="str">
        <f>IF(ISBLANK('Rent Roll'!AA191),"",('Rent Roll'!AA191))</f>
        <v/>
      </c>
      <c r="T191" s="1923" t="str">
        <f>IF(ISBLANK('Rent Roll'!AB191),"",('Rent Roll'!AB191))</f>
        <v/>
      </c>
      <c r="U191" s="1954" t="str">
        <f>IF(ISBLANK('Rent Roll'!AC191),"",('Rent Roll'!AC191))</f>
        <v/>
      </c>
    </row>
    <row r="192" spans="1:21" s="1908" customFormat="1" ht="29.25" customHeight="1">
      <c r="A192" s="1909" t="str">
        <f>IF(ISBLANK('Rent Roll'!A192),"",('Rent Roll'!A192))</f>
        <v/>
      </c>
      <c r="B192" s="1910" t="str">
        <f>IF(ISBLANK('Rent Roll'!B192),"",('Rent Roll'!B192))</f>
        <v/>
      </c>
      <c r="C192" s="1911" t="str">
        <f>IF(ISBLANK('Rent Roll'!C192),"",('Rent Roll'!C192))</f>
        <v/>
      </c>
      <c r="D192" s="1912" t="str">
        <f>IF(ISBLANK('Rent Roll'!D192),"",('Rent Roll'!D192))</f>
        <v/>
      </c>
      <c r="E192" s="1912" t="str">
        <f>IF(ISBLANK('Rent Roll'!E192),"",('Rent Roll'!E192))</f>
        <v/>
      </c>
      <c r="F192" s="1913" t="str">
        <f>IF(ISBLANK('Rent Roll'!F192),"",('Rent Roll'!F192))</f>
        <v/>
      </c>
      <c r="G192" s="1913" t="str">
        <f>IF(ISBLANK('Rent Roll'!G192),"",('Rent Roll'!G192))</f>
        <v/>
      </c>
      <c r="H192" s="1914">
        <f>IF(ISBLANK('Rent Roll'!I192),"",('Rent Roll'!I192))</f>
        <v>0</v>
      </c>
      <c r="I192" s="1915">
        <f>IF(ISBLANK('Rent Roll'!J192),"",('Rent Roll'!J192))</f>
        <v>0</v>
      </c>
      <c r="J192" s="1914">
        <f>IF(ISBLANK('Rent Roll'!K192),"",('Rent Roll'!K192))</f>
        <v>0</v>
      </c>
      <c r="K192" s="1916">
        <f>IF(ISBLANK('Rent Roll'!M192),"",('Rent Roll'!M192))</f>
        <v>0</v>
      </c>
      <c r="L192" s="1917" t="str">
        <f>IF(ISBLANK('Rent Roll'!N192),"",('Rent Roll'!N192))</f>
        <v/>
      </c>
      <c r="M192" s="1918">
        <f>IF(ISBLANK('Rent Roll'!R192),"",('Rent Roll'!R192))</f>
        <v>0</v>
      </c>
      <c r="N192" s="1919">
        <f>IF(ISBLANK('Rent Roll'!T192),"",('Rent Roll'!T192))</f>
        <v>0</v>
      </c>
      <c r="O192" s="1920">
        <f>IF(ISBLANK('Rent Roll'!U192),"",('Rent Roll'!U192))</f>
        <v>0</v>
      </c>
      <c r="P192" s="1921" t="str">
        <f>IF(ISBLANK('Rent Roll'!X192),"",('Rent Roll'!X192))</f>
        <v/>
      </c>
      <c r="Q192" s="1922">
        <f>IF(ISBLANK('Rent Roll'!Y192),"",('Rent Roll'!Y192))</f>
        <v>0</v>
      </c>
      <c r="R192" s="1923" t="str">
        <f>IF(ISBLANK('Rent Roll'!Z192),"",('Rent Roll'!Z192))</f>
        <v/>
      </c>
      <c r="S192" s="1923" t="str">
        <f>IF(ISBLANK('Rent Roll'!AA192),"",('Rent Roll'!AA192))</f>
        <v/>
      </c>
      <c r="T192" s="1923" t="str">
        <f>IF(ISBLANK('Rent Roll'!AB192),"",('Rent Roll'!AB192))</f>
        <v/>
      </c>
      <c r="U192" s="1954" t="str">
        <f>IF(ISBLANK('Rent Roll'!AC192),"",('Rent Roll'!AC192))</f>
        <v/>
      </c>
    </row>
    <row r="193" spans="1:21" s="1908" customFormat="1" ht="29.25" customHeight="1">
      <c r="A193" s="1909" t="str">
        <f>IF(ISBLANK('Rent Roll'!A193),"",('Rent Roll'!A193))</f>
        <v/>
      </c>
      <c r="B193" s="1910" t="str">
        <f>IF(ISBLANK('Rent Roll'!B193),"",('Rent Roll'!B193))</f>
        <v/>
      </c>
      <c r="C193" s="1911" t="str">
        <f>IF(ISBLANK('Rent Roll'!C193),"",('Rent Roll'!C193))</f>
        <v/>
      </c>
      <c r="D193" s="1912" t="str">
        <f>IF(ISBLANK('Rent Roll'!D193),"",('Rent Roll'!D193))</f>
        <v/>
      </c>
      <c r="E193" s="1912" t="str">
        <f>IF(ISBLANK('Rent Roll'!E193),"",('Rent Roll'!E193))</f>
        <v/>
      </c>
      <c r="F193" s="1913" t="str">
        <f>IF(ISBLANK('Rent Roll'!F193),"",('Rent Roll'!F193))</f>
        <v/>
      </c>
      <c r="G193" s="1913" t="str">
        <f>IF(ISBLANK('Rent Roll'!G193),"",('Rent Roll'!G193))</f>
        <v/>
      </c>
      <c r="H193" s="1914">
        <f>IF(ISBLANK('Rent Roll'!I193),"",('Rent Roll'!I193))</f>
        <v>0</v>
      </c>
      <c r="I193" s="1915">
        <f>IF(ISBLANK('Rent Roll'!J193),"",('Rent Roll'!J193))</f>
        <v>0</v>
      </c>
      <c r="J193" s="1914">
        <f>IF(ISBLANK('Rent Roll'!K193),"",('Rent Roll'!K193))</f>
        <v>0</v>
      </c>
      <c r="K193" s="1916">
        <f>IF(ISBLANK('Rent Roll'!M193),"",('Rent Roll'!M193))</f>
        <v>0</v>
      </c>
      <c r="L193" s="1917" t="str">
        <f>IF(ISBLANK('Rent Roll'!N193),"",('Rent Roll'!N193))</f>
        <v/>
      </c>
      <c r="M193" s="1918">
        <f>IF(ISBLANK('Rent Roll'!R193),"",('Rent Roll'!R193))</f>
        <v>0</v>
      </c>
      <c r="N193" s="1919">
        <f>IF(ISBLANK('Rent Roll'!T193),"",('Rent Roll'!T193))</f>
        <v>0</v>
      </c>
      <c r="O193" s="1920">
        <f>IF(ISBLANK('Rent Roll'!U193),"",('Rent Roll'!U193))</f>
        <v>0</v>
      </c>
      <c r="P193" s="1921" t="str">
        <f>IF(ISBLANK('Rent Roll'!X193),"",('Rent Roll'!X193))</f>
        <v/>
      </c>
      <c r="Q193" s="1922">
        <f>IF(ISBLANK('Rent Roll'!Y193),"",('Rent Roll'!Y193))</f>
        <v>0</v>
      </c>
      <c r="R193" s="1923" t="str">
        <f>IF(ISBLANK('Rent Roll'!Z193),"",('Rent Roll'!Z193))</f>
        <v/>
      </c>
      <c r="S193" s="1923" t="str">
        <f>IF(ISBLANK('Rent Roll'!AA193),"",('Rent Roll'!AA193))</f>
        <v/>
      </c>
      <c r="T193" s="1923" t="str">
        <f>IF(ISBLANK('Rent Roll'!AB193),"",('Rent Roll'!AB193))</f>
        <v/>
      </c>
      <c r="U193" s="1954" t="str">
        <f>IF(ISBLANK('Rent Roll'!AC193),"",('Rent Roll'!AC193))</f>
        <v/>
      </c>
    </row>
    <row r="194" spans="1:21" s="1908" customFormat="1" ht="29.25" customHeight="1">
      <c r="A194" s="1909" t="str">
        <f>IF(ISBLANK('Rent Roll'!A194),"",('Rent Roll'!A194))</f>
        <v/>
      </c>
      <c r="B194" s="1910" t="str">
        <f>IF(ISBLANK('Rent Roll'!B194),"",('Rent Roll'!B194))</f>
        <v/>
      </c>
      <c r="C194" s="1911" t="str">
        <f>IF(ISBLANK('Rent Roll'!C194),"",('Rent Roll'!C194))</f>
        <v/>
      </c>
      <c r="D194" s="1912" t="str">
        <f>IF(ISBLANK('Rent Roll'!D194),"",('Rent Roll'!D194))</f>
        <v/>
      </c>
      <c r="E194" s="1912" t="str">
        <f>IF(ISBLANK('Rent Roll'!E194),"",('Rent Roll'!E194))</f>
        <v/>
      </c>
      <c r="F194" s="1913" t="str">
        <f>IF(ISBLANK('Rent Roll'!F194),"",('Rent Roll'!F194))</f>
        <v/>
      </c>
      <c r="G194" s="1913" t="str">
        <f>IF(ISBLANK('Rent Roll'!G194),"",('Rent Roll'!G194))</f>
        <v/>
      </c>
      <c r="H194" s="1914">
        <f>IF(ISBLANK('Rent Roll'!I194),"",('Rent Roll'!I194))</f>
        <v>0</v>
      </c>
      <c r="I194" s="1915">
        <f>IF(ISBLANK('Rent Roll'!J194),"",('Rent Roll'!J194))</f>
        <v>0</v>
      </c>
      <c r="J194" s="1914">
        <f>IF(ISBLANK('Rent Roll'!K194),"",('Rent Roll'!K194))</f>
        <v>0</v>
      </c>
      <c r="K194" s="1916">
        <f>IF(ISBLANK('Rent Roll'!M194),"",('Rent Roll'!M194))</f>
        <v>0</v>
      </c>
      <c r="L194" s="1917" t="str">
        <f>IF(ISBLANK('Rent Roll'!N194),"",('Rent Roll'!N194))</f>
        <v/>
      </c>
      <c r="M194" s="1918">
        <f>IF(ISBLANK('Rent Roll'!R194),"",('Rent Roll'!R194))</f>
        <v>0</v>
      </c>
      <c r="N194" s="1919">
        <f>IF(ISBLANK('Rent Roll'!T194),"",('Rent Roll'!T194))</f>
        <v>0</v>
      </c>
      <c r="O194" s="1920">
        <f>IF(ISBLANK('Rent Roll'!U194),"",('Rent Roll'!U194))</f>
        <v>0</v>
      </c>
      <c r="P194" s="1921" t="str">
        <f>IF(ISBLANK('Rent Roll'!X194),"",('Rent Roll'!X194))</f>
        <v/>
      </c>
      <c r="Q194" s="1922">
        <f>IF(ISBLANK('Rent Roll'!Y194),"",('Rent Roll'!Y194))</f>
        <v>0</v>
      </c>
      <c r="R194" s="1923" t="str">
        <f>IF(ISBLANK('Rent Roll'!Z194),"",('Rent Roll'!Z194))</f>
        <v/>
      </c>
      <c r="S194" s="1923" t="str">
        <f>IF(ISBLANK('Rent Roll'!AA194),"",('Rent Roll'!AA194))</f>
        <v/>
      </c>
      <c r="T194" s="1923" t="str">
        <f>IF(ISBLANK('Rent Roll'!AB194),"",('Rent Roll'!AB194))</f>
        <v/>
      </c>
      <c r="U194" s="1954" t="str">
        <f>IF(ISBLANK('Rent Roll'!AC194),"",('Rent Roll'!AC194))</f>
        <v/>
      </c>
    </row>
    <row r="195" spans="1:21" s="1908" customFormat="1" ht="29.25" customHeight="1">
      <c r="A195" s="1909" t="str">
        <f>IF(ISBLANK('Rent Roll'!A195),"",('Rent Roll'!A195))</f>
        <v/>
      </c>
      <c r="B195" s="1910" t="str">
        <f>IF(ISBLANK('Rent Roll'!B195),"",('Rent Roll'!B195))</f>
        <v/>
      </c>
      <c r="C195" s="1911" t="str">
        <f>IF(ISBLANK('Rent Roll'!C195),"",('Rent Roll'!C195))</f>
        <v/>
      </c>
      <c r="D195" s="1912" t="str">
        <f>IF(ISBLANK('Rent Roll'!D195),"",('Rent Roll'!D195))</f>
        <v/>
      </c>
      <c r="E195" s="1912" t="str">
        <f>IF(ISBLANK('Rent Roll'!E195),"",('Rent Roll'!E195))</f>
        <v/>
      </c>
      <c r="F195" s="1913" t="str">
        <f>IF(ISBLANK('Rent Roll'!F195),"",('Rent Roll'!F195))</f>
        <v/>
      </c>
      <c r="G195" s="1913" t="str">
        <f>IF(ISBLANK('Rent Roll'!G195),"",('Rent Roll'!G195))</f>
        <v/>
      </c>
      <c r="H195" s="1914">
        <f>IF(ISBLANK('Rent Roll'!I195),"",('Rent Roll'!I195))</f>
        <v>0</v>
      </c>
      <c r="I195" s="1915">
        <f>IF(ISBLANK('Rent Roll'!J195),"",('Rent Roll'!J195))</f>
        <v>0</v>
      </c>
      <c r="J195" s="1914">
        <f>IF(ISBLANK('Rent Roll'!K195),"",('Rent Roll'!K195))</f>
        <v>0</v>
      </c>
      <c r="K195" s="1916">
        <f>IF(ISBLANK('Rent Roll'!M195),"",('Rent Roll'!M195))</f>
        <v>0</v>
      </c>
      <c r="L195" s="1917" t="str">
        <f>IF(ISBLANK('Rent Roll'!N195),"",('Rent Roll'!N195))</f>
        <v/>
      </c>
      <c r="M195" s="1918">
        <f>IF(ISBLANK('Rent Roll'!R195),"",('Rent Roll'!R195))</f>
        <v>0</v>
      </c>
      <c r="N195" s="1919">
        <f>IF(ISBLANK('Rent Roll'!T195),"",('Rent Roll'!T195))</f>
        <v>0</v>
      </c>
      <c r="O195" s="1920">
        <f>IF(ISBLANK('Rent Roll'!U195),"",('Rent Roll'!U195))</f>
        <v>0</v>
      </c>
      <c r="P195" s="1921" t="str">
        <f>IF(ISBLANK('Rent Roll'!X195),"",('Rent Roll'!X195))</f>
        <v/>
      </c>
      <c r="Q195" s="1922">
        <f>IF(ISBLANK('Rent Roll'!Y195),"",('Rent Roll'!Y195))</f>
        <v>0</v>
      </c>
      <c r="R195" s="1923" t="str">
        <f>IF(ISBLANK('Rent Roll'!Z195),"",('Rent Roll'!Z195))</f>
        <v/>
      </c>
      <c r="S195" s="1923" t="str">
        <f>IF(ISBLANK('Rent Roll'!AA195),"",('Rent Roll'!AA195))</f>
        <v/>
      </c>
      <c r="T195" s="1923" t="str">
        <f>IF(ISBLANK('Rent Roll'!AB195),"",('Rent Roll'!AB195))</f>
        <v/>
      </c>
      <c r="U195" s="1954" t="str">
        <f>IF(ISBLANK('Rent Roll'!AC195),"",('Rent Roll'!AC195))</f>
        <v/>
      </c>
    </row>
    <row r="196" spans="1:21" s="1908" customFormat="1" ht="29.25" customHeight="1">
      <c r="A196" s="1909" t="str">
        <f>IF(ISBLANK('Rent Roll'!A196),"",('Rent Roll'!A196))</f>
        <v/>
      </c>
      <c r="B196" s="1910" t="str">
        <f>IF(ISBLANK('Rent Roll'!B196),"",('Rent Roll'!B196))</f>
        <v/>
      </c>
      <c r="C196" s="1911" t="str">
        <f>IF(ISBLANK('Rent Roll'!C196),"",('Rent Roll'!C196))</f>
        <v/>
      </c>
      <c r="D196" s="1912" t="str">
        <f>IF(ISBLANK('Rent Roll'!D196),"",('Rent Roll'!D196))</f>
        <v/>
      </c>
      <c r="E196" s="1912" t="str">
        <f>IF(ISBLANK('Rent Roll'!E196),"",('Rent Roll'!E196))</f>
        <v/>
      </c>
      <c r="F196" s="1913" t="str">
        <f>IF(ISBLANK('Rent Roll'!F196),"",('Rent Roll'!F196))</f>
        <v/>
      </c>
      <c r="G196" s="1913" t="str">
        <f>IF(ISBLANK('Rent Roll'!G196),"",('Rent Roll'!G196))</f>
        <v/>
      </c>
      <c r="H196" s="1914">
        <f>IF(ISBLANK('Rent Roll'!I196),"",('Rent Roll'!I196))</f>
        <v>0</v>
      </c>
      <c r="I196" s="1915">
        <f>IF(ISBLANK('Rent Roll'!J196),"",('Rent Roll'!J196))</f>
        <v>0</v>
      </c>
      <c r="J196" s="1914">
        <f>IF(ISBLANK('Rent Roll'!K196),"",('Rent Roll'!K196))</f>
        <v>0</v>
      </c>
      <c r="K196" s="1916">
        <f>IF(ISBLANK('Rent Roll'!M196),"",('Rent Roll'!M196))</f>
        <v>0</v>
      </c>
      <c r="L196" s="1917" t="str">
        <f>IF(ISBLANK('Rent Roll'!N196),"",('Rent Roll'!N196))</f>
        <v/>
      </c>
      <c r="M196" s="1918">
        <f>IF(ISBLANK('Rent Roll'!R196),"",('Rent Roll'!R196))</f>
        <v>0</v>
      </c>
      <c r="N196" s="1919">
        <f>IF(ISBLANK('Rent Roll'!T196),"",('Rent Roll'!T196))</f>
        <v>0</v>
      </c>
      <c r="O196" s="1920">
        <f>IF(ISBLANK('Rent Roll'!U196),"",('Rent Roll'!U196))</f>
        <v>0</v>
      </c>
      <c r="P196" s="1921" t="str">
        <f>IF(ISBLANK('Rent Roll'!X196),"",('Rent Roll'!X196))</f>
        <v/>
      </c>
      <c r="Q196" s="1922">
        <f>IF(ISBLANK('Rent Roll'!Y196),"",('Rent Roll'!Y196))</f>
        <v>0</v>
      </c>
      <c r="R196" s="1923" t="str">
        <f>IF(ISBLANK('Rent Roll'!Z196),"",('Rent Roll'!Z196))</f>
        <v/>
      </c>
      <c r="S196" s="1923" t="str">
        <f>IF(ISBLANK('Rent Roll'!AA196),"",('Rent Roll'!AA196))</f>
        <v/>
      </c>
      <c r="T196" s="1923" t="str">
        <f>IF(ISBLANK('Rent Roll'!AB196),"",('Rent Roll'!AB196))</f>
        <v/>
      </c>
      <c r="U196" s="1954" t="str">
        <f>IF(ISBLANK('Rent Roll'!AC196),"",('Rent Roll'!AC196))</f>
        <v/>
      </c>
    </row>
    <row r="197" spans="1:21" s="1908" customFormat="1" ht="29.25" customHeight="1">
      <c r="A197" s="1909" t="str">
        <f>IF(ISBLANK('Rent Roll'!A197),"",('Rent Roll'!A197))</f>
        <v/>
      </c>
      <c r="B197" s="1910" t="str">
        <f>IF(ISBLANK('Rent Roll'!B197),"",('Rent Roll'!B197))</f>
        <v/>
      </c>
      <c r="C197" s="1911" t="str">
        <f>IF(ISBLANK('Rent Roll'!C197),"",('Rent Roll'!C197))</f>
        <v/>
      </c>
      <c r="D197" s="1912" t="str">
        <f>IF(ISBLANK('Rent Roll'!D197),"",('Rent Roll'!D197))</f>
        <v/>
      </c>
      <c r="E197" s="1912" t="str">
        <f>IF(ISBLANK('Rent Roll'!E197),"",('Rent Roll'!E197))</f>
        <v/>
      </c>
      <c r="F197" s="1913" t="str">
        <f>IF(ISBLANK('Rent Roll'!F197),"",('Rent Roll'!F197))</f>
        <v/>
      </c>
      <c r="G197" s="1913" t="str">
        <f>IF(ISBLANK('Rent Roll'!G197),"",('Rent Roll'!G197))</f>
        <v/>
      </c>
      <c r="H197" s="1914">
        <f>IF(ISBLANK('Rent Roll'!I197),"",('Rent Roll'!I197))</f>
        <v>0</v>
      </c>
      <c r="I197" s="1915">
        <f>IF(ISBLANK('Rent Roll'!J197),"",('Rent Roll'!J197))</f>
        <v>0</v>
      </c>
      <c r="J197" s="1914">
        <f>IF(ISBLANK('Rent Roll'!K197),"",('Rent Roll'!K197))</f>
        <v>0</v>
      </c>
      <c r="K197" s="1916">
        <f>IF(ISBLANK('Rent Roll'!M197),"",('Rent Roll'!M197))</f>
        <v>0</v>
      </c>
      <c r="L197" s="1917" t="str">
        <f>IF(ISBLANK('Rent Roll'!N197),"",('Rent Roll'!N197))</f>
        <v/>
      </c>
      <c r="M197" s="1918">
        <f>IF(ISBLANK('Rent Roll'!R197),"",('Rent Roll'!R197))</f>
        <v>0</v>
      </c>
      <c r="N197" s="1919">
        <f>IF(ISBLANK('Rent Roll'!T197),"",('Rent Roll'!T197))</f>
        <v>0</v>
      </c>
      <c r="O197" s="1920">
        <f>IF(ISBLANK('Rent Roll'!U197),"",('Rent Roll'!U197))</f>
        <v>0</v>
      </c>
      <c r="P197" s="1921" t="str">
        <f>IF(ISBLANK('Rent Roll'!X197),"",('Rent Roll'!X197))</f>
        <v/>
      </c>
      <c r="Q197" s="1922">
        <f>IF(ISBLANK('Rent Roll'!Y197),"",('Rent Roll'!Y197))</f>
        <v>0</v>
      </c>
      <c r="R197" s="1923" t="str">
        <f>IF(ISBLANK('Rent Roll'!Z197),"",('Rent Roll'!Z197))</f>
        <v/>
      </c>
      <c r="S197" s="1923" t="str">
        <f>IF(ISBLANK('Rent Roll'!AA197),"",('Rent Roll'!AA197))</f>
        <v/>
      </c>
      <c r="T197" s="1923" t="str">
        <f>IF(ISBLANK('Rent Roll'!AB197),"",('Rent Roll'!AB197))</f>
        <v/>
      </c>
      <c r="U197" s="1954" t="str">
        <f>IF(ISBLANK('Rent Roll'!AC197),"",('Rent Roll'!AC197))</f>
        <v/>
      </c>
    </row>
    <row r="198" spans="1:21" s="1908" customFormat="1" ht="29.25" customHeight="1">
      <c r="A198" s="1909" t="str">
        <f>IF(ISBLANK('Rent Roll'!A198),"",('Rent Roll'!A198))</f>
        <v/>
      </c>
      <c r="B198" s="1910" t="str">
        <f>IF(ISBLANK('Rent Roll'!B198),"",('Rent Roll'!B198))</f>
        <v/>
      </c>
      <c r="C198" s="1911" t="str">
        <f>IF(ISBLANK('Rent Roll'!C198),"",('Rent Roll'!C198))</f>
        <v/>
      </c>
      <c r="D198" s="1912" t="str">
        <f>IF(ISBLANK('Rent Roll'!D198),"",('Rent Roll'!D198))</f>
        <v/>
      </c>
      <c r="E198" s="1912" t="str">
        <f>IF(ISBLANK('Rent Roll'!E198),"",('Rent Roll'!E198))</f>
        <v/>
      </c>
      <c r="F198" s="1913" t="str">
        <f>IF(ISBLANK('Rent Roll'!F198),"",('Rent Roll'!F198))</f>
        <v/>
      </c>
      <c r="G198" s="1913" t="str">
        <f>IF(ISBLANK('Rent Roll'!G198),"",('Rent Roll'!G198))</f>
        <v/>
      </c>
      <c r="H198" s="1914">
        <f>IF(ISBLANK('Rent Roll'!I198),"",('Rent Roll'!I198))</f>
        <v>0</v>
      </c>
      <c r="I198" s="1915">
        <f>IF(ISBLANK('Rent Roll'!J198),"",('Rent Roll'!J198))</f>
        <v>0</v>
      </c>
      <c r="J198" s="1914">
        <f>IF(ISBLANK('Rent Roll'!K198),"",('Rent Roll'!K198))</f>
        <v>0</v>
      </c>
      <c r="K198" s="1916">
        <f>IF(ISBLANK('Rent Roll'!M198),"",('Rent Roll'!M198))</f>
        <v>0</v>
      </c>
      <c r="L198" s="1917" t="str">
        <f>IF(ISBLANK('Rent Roll'!N198),"",('Rent Roll'!N198))</f>
        <v/>
      </c>
      <c r="M198" s="1918">
        <f>IF(ISBLANK('Rent Roll'!R198),"",('Rent Roll'!R198))</f>
        <v>0</v>
      </c>
      <c r="N198" s="1919">
        <f>IF(ISBLANK('Rent Roll'!T198),"",('Rent Roll'!T198))</f>
        <v>0</v>
      </c>
      <c r="O198" s="1920">
        <f>IF(ISBLANK('Rent Roll'!U198),"",('Rent Roll'!U198))</f>
        <v>0</v>
      </c>
      <c r="P198" s="1921" t="str">
        <f>IF(ISBLANK('Rent Roll'!X198),"",('Rent Roll'!X198))</f>
        <v/>
      </c>
      <c r="Q198" s="1922">
        <f>IF(ISBLANK('Rent Roll'!Y198),"",('Rent Roll'!Y198))</f>
        <v>0</v>
      </c>
      <c r="R198" s="1923" t="str">
        <f>IF(ISBLANK('Rent Roll'!Z198),"",('Rent Roll'!Z198))</f>
        <v/>
      </c>
      <c r="S198" s="1923" t="str">
        <f>IF(ISBLANK('Rent Roll'!AA198),"",('Rent Roll'!AA198))</f>
        <v/>
      </c>
      <c r="T198" s="1923" t="str">
        <f>IF(ISBLANK('Rent Roll'!AB198),"",('Rent Roll'!AB198))</f>
        <v/>
      </c>
      <c r="U198" s="1954" t="str">
        <f>IF(ISBLANK('Rent Roll'!AC198),"",('Rent Roll'!AC198))</f>
        <v/>
      </c>
    </row>
    <row r="199" spans="1:21" s="1908" customFormat="1" ht="29.25" customHeight="1">
      <c r="A199" s="1909" t="str">
        <f>IF(ISBLANK('Rent Roll'!A199),"",('Rent Roll'!A199))</f>
        <v/>
      </c>
      <c r="B199" s="1910" t="str">
        <f>IF(ISBLANK('Rent Roll'!B199),"",('Rent Roll'!B199))</f>
        <v/>
      </c>
      <c r="C199" s="1911" t="str">
        <f>IF(ISBLANK('Rent Roll'!C199),"",('Rent Roll'!C199))</f>
        <v/>
      </c>
      <c r="D199" s="1912" t="str">
        <f>IF(ISBLANK('Rent Roll'!D199),"",('Rent Roll'!D199))</f>
        <v/>
      </c>
      <c r="E199" s="1912" t="str">
        <f>IF(ISBLANK('Rent Roll'!E199),"",('Rent Roll'!E199))</f>
        <v/>
      </c>
      <c r="F199" s="1913" t="str">
        <f>IF(ISBLANK('Rent Roll'!F199),"",('Rent Roll'!F199))</f>
        <v/>
      </c>
      <c r="G199" s="1913" t="str">
        <f>IF(ISBLANK('Rent Roll'!G199),"",('Rent Roll'!G199))</f>
        <v/>
      </c>
      <c r="H199" s="1914">
        <f>IF(ISBLANK('Rent Roll'!I199),"",('Rent Roll'!I199))</f>
        <v>0</v>
      </c>
      <c r="I199" s="1915">
        <f>IF(ISBLANK('Rent Roll'!J199),"",('Rent Roll'!J199))</f>
        <v>0</v>
      </c>
      <c r="J199" s="1914">
        <f>IF(ISBLANK('Rent Roll'!K199),"",('Rent Roll'!K199))</f>
        <v>0</v>
      </c>
      <c r="K199" s="1916">
        <f>IF(ISBLANK('Rent Roll'!M199),"",('Rent Roll'!M199))</f>
        <v>0</v>
      </c>
      <c r="L199" s="1917" t="str">
        <f>IF(ISBLANK('Rent Roll'!N199),"",('Rent Roll'!N199))</f>
        <v/>
      </c>
      <c r="M199" s="1918">
        <f>IF(ISBLANK('Rent Roll'!R199),"",('Rent Roll'!R199))</f>
        <v>0</v>
      </c>
      <c r="N199" s="1919">
        <f>IF(ISBLANK('Rent Roll'!T199),"",('Rent Roll'!T199))</f>
        <v>0</v>
      </c>
      <c r="O199" s="1920">
        <f>IF(ISBLANK('Rent Roll'!U199),"",('Rent Roll'!U199))</f>
        <v>0</v>
      </c>
      <c r="P199" s="1921" t="str">
        <f>IF(ISBLANK('Rent Roll'!X199),"",('Rent Roll'!X199))</f>
        <v/>
      </c>
      <c r="Q199" s="1922">
        <f>IF(ISBLANK('Rent Roll'!Y199),"",('Rent Roll'!Y199))</f>
        <v>0</v>
      </c>
      <c r="R199" s="1923" t="str">
        <f>IF(ISBLANK('Rent Roll'!Z199),"",('Rent Roll'!Z199))</f>
        <v/>
      </c>
      <c r="S199" s="1923" t="str">
        <f>IF(ISBLANK('Rent Roll'!AA199),"",('Rent Roll'!AA199))</f>
        <v/>
      </c>
      <c r="T199" s="1923" t="str">
        <f>IF(ISBLANK('Rent Roll'!AB199),"",('Rent Roll'!AB199))</f>
        <v/>
      </c>
      <c r="U199" s="1954" t="str">
        <f>IF(ISBLANK('Rent Roll'!AC199),"",('Rent Roll'!AC199))</f>
        <v/>
      </c>
    </row>
    <row r="200" spans="1:21" s="1908" customFormat="1" ht="29.25" customHeight="1">
      <c r="A200" s="1909" t="str">
        <f>IF(ISBLANK('Rent Roll'!A200),"",('Rent Roll'!A200))</f>
        <v/>
      </c>
      <c r="B200" s="1910" t="str">
        <f>IF(ISBLANK('Rent Roll'!B200),"",('Rent Roll'!B200))</f>
        <v/>
      </c>
      <c r="C200" s="1911" t="str">
        <f>IF(ISBLANK('Rent Roll'!C200),"",('Rent Roll'!C200))</f>
        <v/>
      </c>
      <c r="D200" s="1912" t="str">
        <f>IF(ISBLANK('Rent Roll'!D200),"",('Rent Roll'!D200))</f>
        <v/>
      </c>
      <c r="E200" s="1912" t="str">
        <f>IF(ISBLANK('Rent Roll'!E200),"",('Rent Roll'!E200))</f>
        <v/>
      </c>
      <c r="F200" s="1913" t="str">
        <f>IF(ISBLANK('Rent Roll'!F200),"",('Rent Roll'!F200))</f>
        <v/>
      </c>
      <c r="G200" s="1913" t="str">
        <f>IF(ISBLANK('Rent Roll'!G200),"",('Rent Roll'!G200))</f>
        <v/>
      </c>
      <c r="H200" s="1914">
        <f>IF(ISBLANK('Rent Roll'!I200),"",('Rent Roll'!I200))</f>
        <v>0</v>
      </c>
      <c r="I200" s="1915">
        <f>IF(ISBLANK('Rent Roll'!J200),"",('Rent Roll'!J200))</f>
        <v>0</v>
      </c>
      <c r="J200" s="1914">
        <f>IF(ISBLANK('Rent Roll'!K200),"",('Rent Roll'!K200))</f>
        <v>0</v>
      </c>
      <c r="K200" s="1916">
        <f>IF(ISBLANK('Rent Roll'!M200),"",('Rent Roll'!M200))</f>
        <v>0</v>
      </c>
      <c r="L200" s="1917" t="str">
        <f>IF(ISBLANK('Rent Roll'!N200),"",('Rent Roll'!N200))</f>
        <v/>
      </c>
      <c r="M200" s="1918">
        <f>IF(ISBLANK('Rent Roll'!R200),"",('Rent Roll'!R200))</f>
        <v>0</v>
      </c>
      <c r="N200" s="1919">
        <f>IF(ISBLANK('Rent Roll'!T200),"",('Rent Roll'!T200))</f>
        <v>0</v>
      </c>
      <c r="O200" s="1920">
        <f>IF(ISBLANK('Rent Roll'!U200),"",('Rent Roll'!U200))</f>
        <v>0</v>
      </c>
      <c r="P200" s="1921" t="str">
        <f>IF(ISBLANK('Rent Roll'!X200),"",('Rent Roll'!X200))</f>
        <v/>
      </c>
      <c r="Q200" s="1922">
        <f>IF(ISBLANK('Rent Roll'!Y200),"",('Rent Roll'!Y200))</f>
        <v>0</v>
      </c>
      <c r="R200" s="1923" t="str">
        <f>IF(ISBLANK('Rent Roll'!Z200),"",('Rent Roll'!Z200))</f>
        <v/>
      </c>
      <c r="S200" s="1923" t="str">
        <f>IF(ISBLANK('Rent Roll'!AA200),"",('Rent Roll'!AA200))</f>
        <v/>
      </c>
      <c r="T200" s="1923" t="str">
        <f>IF(ISBLANK('Rent Roll'!AB200),"",('Rent Roll'!AB200))</f>
        <v/>
      </c>
      <c r="U200" s="1954" t="str">
        <f>IF(ISBLANK('Rent Roll'!AC200),"",('Rent Roll'!AC200))</f>
        <v/>
      </c>
    </row>
    <row r="201" spans="1:21" s="1908" customFormat="1" ht="29.25" customHeight="1">
      <c r="A201" s="1909" t="str">
        <f>IF(ISBLANK('Rent Roll'!A201),"",('Rent Roll'!A201))</f>
        <v/>
      </c>
      <c r="B201" s="1910" t="str">
        <f>IF(ISBLANK('Rent Roll'!B201),"",('Rent Roll'!B201))</f>
        <v/>
      </c>
      <c r="C201" s="1911" t="str">
        <f>IF(ISBLANK('Rent Roll'!C201),"",('Rent Roll'!C201))</f>
        <v/>
      </c>
      <c r="D201" s="1912" t="str">
        <f>IF(ISBLANK('Rent Roll'!D201),"",('Rent Roll'!D201))</f>
        <v/>
      </c>
      <c r="E201" s="1912" t="str">
        <f>IF(ISBLANK('Rent Roll'!E201),"",('Rent Roll'!E201))</f>
        <v/>
      </c>
      <c r="F201" s="1913" t="str">
        <f>IF(ISBLANK('Rent Roll'!F201),"",('Rent Roll'!F201))</f>
        <v/>
      </c>
      <c r="G201" s="1913" t="str">
        <f>IF(ISBLANK('Rent Roll'!G201),"",('Rent Roll'!G201))</f>
        <v/>
      </c>
      <c r="H201" s="1914">
        <f>IF(ISBLANK('Rent Roll'!I201),"",('Rent Roll'!I201))</f>
        <v>0</v>
      </c>
      <c r="I201" s="1915">
        <f>IF(ISBLANK('Rent Roll'!J201),"",('Rent Roll'!J201))</f>
        <v>0</v>
      </c>
      <c r="J201" s="1914">
        <f>IF(ISBLANK('Rent Roll'!K201),"",('Rent Roll'!K201))</f>
        <v>0</v>
      </c>
      <c r="K201" s="1916">
        <f>IF(ISBLANK('Rent Roll'!M201),"",('Rent Roll'!M201))</f>
        <v>0</v>
      </c>
      <c r="L201" s="1917" t="str">
        <f>IF(ISBLANK('Rent Roll'!N201),"",('Rent Roll'!N201))</f>
        <v/>
      </c>
      <c r="M201" s="1918">
        <f>IF(ISBLANK('Rent Roll'!R201),"",('Rent Roll'!R201))</f>
        <v>0</v>
      </c>
      <c r="N201" s="1919">
        <f>IF(ISBLANK('Rent Roll'!T201),"",('Rent Roll'!T201))</f>
        <v>0</v>
      </c>
      <c r="O201" s="1920">
        <f>IF(ISBLANK('Rent Roll'!U201),"",('Rent Roll'!U201))</f>
        <v>0</v>
      </c>
      <c r="P201" s="1921" t="str">
        <f>IF(ISBLANK('Rent Roll'!X201),"",('Rent Roll'!X201))</f>
        <v/>
      </c>
      <c r="Q201" s="1922">
        <f>IF(ISBLANK('Rent Roll'!Y201),"",('Rent Roll'!Y201))</f>
        <v>0</v>
      </c>
      <c r="R201" s="1923" t="str">
        <f>IF(ISBLANK('Rent Roll'!Z201),"",('Rent Roll'!Z201))</f>
        <v/>
      </c>
      <c r="S201" s="1923" t="str">
        <f>IF(ISBLANK('Rent Roll'!AA201),"",('Rent Roll'!AA201))</f>
        <v/>
      </c>
      <c r="T201" s="1923" t="str">
        <f>IF(ISBLANK('Rent Roll'!AB201),"",('Rent Roll'!AB201))</f>
        <v/>
      </c>
      <c r="U201" s="1954" t="str">
        <f>IF(ISBLANK('Rent Roll'!AC201),"",('Rent Roll'!AC201))</f>
        <v/>
      </c>
    </row>
    <row r="202" spans="1:21" s="1908" customFormat="1" ht="29.25" customHeight="1">
      <c r="A202" s="1909" t="str">
        <f>IF(ISBLANK('Rent Roll'!A202),"",('Rent Roll'!A202))</f>
        <v/>
      </c>
      <c r="B202" s="1910" t="str">
        <f>IF(ISBLANK('Rent Roll'!B202),"",('Rent Roll'!B202))</f>
        <v/>
      </c>
      <c r="C202" s="1911" t="str">
        <f>IF(ISBLANK('Rent Roll'!C202),"",('Rent Roll'!C202))</f>
        <v/>
      </c>
      <c r="D202" s="1912" t="str">
        <f>IF(ISBLANK('Rent Roll'!D202),"",('Rent Roll'!D202))</f>
        <v/>
      </c>
      <c r="E202" s="1912" t="str">
        <f>IF(ISBLANK('Rent Roll'!E202),"",('Rent Roll'!E202))</f>
        <v/>
      </c>
      <c r="F202" s="1913" t="str">
        <f>IF(ISBLANK('Rent Roll'!F202),"",('Rent Roll'!F202))</f>
        <v/>
      </c>
      <c r="G202" s="1913" t="str">
        <f>IF(ISBLANK('Rent Roll'!G202),"",('Rent Roll'!G202))</f>
        <v/>
      </c>
      <c r="H202" s="1914">
        <f>IF(ISBLANK('Rent Roll'!I202),"",('Rent Roll'!I202))</f>
        <v>0</v>
      </c>
      <c r="I202" s="1915">
        <f>IF(ISBLANK('Rent Roll'!J202),"",('Rent Roll'!J202))</f>
        <v>0</v>
      </c>
      <c r="J202" s="1914">
        <f>IF(ISBLANK('Rent Roll'!K202),"",('Rent Roll'!K202))</f>
        <v>0</v>
      </c>
      <c r="K202" s="1916">
        <f>IF(ISBLANK('Rent Roll'!M202),"",('Rent Roll'!M202))</f>
        <v>0</v>
      </c>
      <c r="L202" s="1917" t="str">
        <f>IF(ISBLANK('Rent Roll'!N202),"",('Rent Roll'!N202))</f>
        <v/>
      </c>
      <c r="M202" s="1918">
        <f>IF(ISBLANK('Rent Roll'!R202),"",('Rent Roll'!R202))</f>
        <v>0</v>
      </c>
      <c r="N202" s="1919">
        <f>IF(ISBLANK('Rent Roll'!T202),"",('Rent Roll'!T202))</f>
        <v>0</v>
      </c>
      <c r="O202" s="1920">
        <f>IF(ISBLANK('Rent Roll'!U202),"",('Rent Roll'!U202))</f>
        <v>0</v>
      </c>
      <c r="P202" s="1921" t="str">
        <f>IF(ISBLANK('Rent Roll'!X202),"",('Rent Roll'!X202))</f>
        <v/>
      </c>
      <c r="Q202" s="1922">
        <f>IF(ISBLANK('Rent Roll'!Y202),"",('Rent Roll'!Y202))</f>
        <v>0</v>
      </c>
      <c r="R202" s="1923" t="str">
        <f>IF(ISBLANK('Rent Roll'!Z202),"",('Rent Roll'!Z202))</f>
        <v/>
      </c>
      <c r="S202" s="1923" t="str">
        <f>IF(ISBLANK('Rent Roll'!AA202),"",('Rent Roll'!AA202))</f>
        <v/>
      </c>
      <c r="T202" s="1923" t="str">
        <f>IF(ISBLANK('Rent Roll'!AB202),"",('Rent Roll'!AB202))</f>
        <v/>
      </c>
      <c r="U202" s="1954" t="str">
        <f>IF(ISBLANK('Rent Roll'!AC202),"",('Rent Roll'!AC202))</f>
        <v/>
      </c>
    </row>
    <row r="203" spans="1:21" s="1908" customFormat="1" ht="29.25" customHeight="1">
      <c r="A203" s="1909" t="str">
        <f>IF(ISBLANK('Rent Roll'!A203),"",('Rent Roll'!A203))</f>
        <v/>
      </c>
      <c r="B203" s="1910" t="str">
        <f>IF(ISBLANK('Rent Roll'!B203),"",('Rent Roll'!B203))</f>
        <v/>
      </c>
      <c r="C203" s="1911" t="str">
        <f>IF(ISBLANK('Rent Roll'!C203),"",('Rent Roll'!C203))</f>
        <v/>
      </c>
      <c r="D203" s="1912" t="str">
        <f>IF(ISBLANK('Rent Roll'!D203),"",('Rent Roll'!D203))</f>
        <v/>
      </c>
      <c r="E203" s="1912" t="str">
        <f>IF(ISBLANK('Rent Roll'!E203),"",('Rent Roll'!E203))</f>
        <v/>
      </c>
      <c r="F203" s="1913" t="str">
        <f>IF(ISBLANK('Rent Roll'!F203),"",('Rent Roll'!F203))</f>
        <v/>
      </c>
      <c r="G203" s="1913" t="str">
        <f>IF(ISBLANK('Rent Roll'!G203),"",('Rent Roll'!G203))</f>
        <v/>
      </c>
      <c r="H203" s="1914">
        <f>IF(ISBLANK('Rent Roll'!I203),"",('Rent Roll'!I203))</f>
        <v>0</v>
      </c>
      <c r="I203" s="1915">
        <f>IF(ISBLANK('Rent Roll'!J203),"",('Rent Roll'!J203))</f>
        <v>0</v>
      </c>
      <c r="J203" s="1914">
        <f>IF(ISBLANK('Rent Roll'!K203),"",('Rent Roll'!K203))</f>
        <v>0</v>
      </c>
      <c r="K203" s="1916">
        <f>IF(ISBLANK('Rent Roll'!M203),"",('Rent Roll'!M203))</f>
        <v>0</v>
      </c>
      <c r="L203" s="1917" t="str">
        <f>IF(ISBLANK('Rent Roll'!N203),"",('Rent Roll'!N203))</f>
        <v/>
      </c>
      <c r="M203" s="1918">
        <f>IF(ISBLANK('Rent Roll'!R203),"",('Rent Roll'!R203))</f>
        <v>0</v>
      </c>
      <c r="N203" s="1919">
        <f>IF(ISBLANK('Rent Roll'!T203),"",('Rent Roll'!T203))</f>
        <v>0</v>
      </c>
      <c r="O203" s="1920">
        <f>IF(ISBLANK('Rent Roll'!U203),"",('Rent Roll'!U203))</f>
        <v>0</v>
      </c>
      <c r="P203" s="1921" t="str">
        <f>IF(ISBLANK('Rent Roll'!X203),"",('Rent Roll'!X203))</f>
        <v/>
      </c>
      <c r="Q203" s="1922">
        <f>IF(ISBLANK('Rent Roll'!Y203),"",('Rent Roll'!Y203))</f>
        <v>0</v>
      </c>
      <c r="R203" s="1923" t="str">
        <f>IF(ISBLANK('Rent Roll'!Z203),"",('Rent Roll'!Z203))</f>
        <v/>
      </c>
      <c r="S203" s="1923" t="str">
        <f>IF(ISBLANK('Rent Roll'!AA203),"",('Rent Roll'!AA203))</f>
        <v/>
      </c>
      <c r="T203" s="1923" t="str">
        <f>IF(ISBLANK('Rent Roll'!AB203),"",('Rent Roll'!AB203))</f>
        <v/>
      </c>
      <c r="U203" s="1954" t="str">
        <f>IF(ISBLANK('Rent Roll'!AC203),"",('Rent Roll'!AC203))</f>
        <v/>
      </c>
    </row>
    <row r="204" spans="1:21" s="1908" customFormat="1" ht="29.25" customHeight="1">
      <c r="A204" s="1909" t="str">
        <f>IF(ISBLANK('Rent Roll'!A204),"",('Rent Roll'!A204))</f>
        <v/>
      </c>
      <c r="B204" s="1910" t="str">
        <f>IF(ISBLANK('Rent Roll'!B204),"",('Rent Roll'!B204))</f>
        <v/>
      </c>
      <c r="C204" s="1911" t="str">
        <f>IF(ISBLANK('Rent Roll'!C204),"",('Rent Roll'!C204))</f>
        <v/>
      </c>
      <c r="D204" s="1912" t="str">
        <f>IF(ISBLANK('Rent Roll'!D204),"",('Rent Roll'!D204))</f>
        <v/>
      </c>
      <c r="E204" s="1912" t="str">
        <f>IF(ISBLANK('Rent Roll'!E204),"",('Rent Roll'!E204))</f>
        <v/>
      </c>
      <c r="F204" s="1913" t="str">
        <f>IF(ISBLANK('Rent Roll'!F204),"",('Rent Roll'!F204))</f>
        <v/>
      </c>
      <c r="G204" s="1913" t="str">
        <f>IF(ISBLANK('Rent Roll'!G204),"",('Rent Roll'!G204))</f>
        <v/>
      </c>
      <c r="H204" s="1914">
        <f>IF(ISBLANK('Rent Roll'!I204),"",('Rent Roll'!I204))</f>
        <v>0</v>
      </c>
      <c r="I204" s="1915">
        <f>IF(ISBLANK('Rent Roll'!J204),"",('Rent Roll'!J204))</f>
        <v>0</v>
      </c>
      <c r="J204" s="1914">
        <f>IF(ISBLANK('Rent Roll'!K204),"",('Rent Roll'!K204))</f>
        <v>0</v>
      </c>
      <c r="K204" s="1916">
        <f>IF(ISBLANK('Rent Roll'!M204),"",('Rent Roll'!M204))</f>
        <v>0</v>
      </c>
      <c r="L204" s="1917" t="str">
        <f>IF(ISBLANK('Rent Roll'!N204),"",('Rent Roll'!N204))</f>
        <v/>
      </c>
      <c r="M204" s="1918">
        <f>IF(ISBLANK('Rent Roll'!R204),"",('Rent Roll'!R204))</f>
        <v>0</v>
      </c>
      <c r="N204" s="1919">
        <f>IF(ISBLANK('Rent Roll'!T204),"",('Rent Roll'!T204))</f>
        <v>0</v>
      </c>
      <c r="O204" s="1920">
        <f>IF(ISBLANK('Rent Roll'!U204),"",('Rent Roll'!U204))</f>
        <v>0</v>
      </c>
      <c r="P204" s="1921" t="str">
        <f>IF(ISBLANK('Rent Roll'!X204),"",('Rent Roll'!X204))</f>
        <v/>
      </c>
      <c r="Q204" s="1922">
        <f>IF(ISBLANK('Rent Roll'!Y204),"",('Rent Roll'!Y204))</f>
        <v>0</v>
      </c>
      <c r="R204" s="1923" t="str">
        <f>IF(ISBLANK('Rent Roll'!Z204),"",('Rent Roll'!Z204))</f>
        <v/>
      </c>
      <c r="S204" s="1923" t="str">
        <f>IF(ISBLANK('Rent Roll'!AA204),"",('Rent Roll'!AA204))</f>
        <v/>
      </c>
      <c r="T204" s="1923" t="str">
        <f>IF(ISBLANK('Rent Roll'!AB204),"",('Rent Roll'!AB204))</f>
        <v/>
      </c>
      <c r="U204" s="1954" t="str">
        <f>IF(ISBLANK('Rent Roll'!AC204),"",('Rent Roll'!AC204))</f>
        <v/>
      </c>
    </row>
    <row r="205" spans="1:21" s="1908" customFormat="1" ht="29.25" customHeight="1">
      <c r="A205" s="1909" t="str">
        <f>IF(ISBLANK('Rent Roll'!A205),"",('Rent Roll'!A205))</f>
        <v/>
      </c>
      <c r="B205" s="1910" t="str">
        <f>IF(ISBLANK('Rent Roll'!B205),"",('Rent Roll'!B205))</f>
        <v/>
      </c>
      <c r="C205" s="1911" t="str">
        <f>IF(ISBLANK('Rent Roll'!C205),"",('Rent Roll'!C205))</f>
        <v/>
      </c>
      <c r="D205" s="1912" t="str">
        <f>IF(ISBLANK('Rent Roll'!D205),"",('Rent Roll'!D205))</f>
        <v/>
      </c>
      <c r="E205" s="1912" t="str">
        <f>IF(ISBLANK('Rent Roll'!E205),"",('Rent Roll'!E205))</f>
        <v/>
      </c>
      <c r="F205" s="1913" t="str">
        <f>IF(ISBLANK('Rent Roll'!F205),"",('Rent Roll'!F205))</f>
        <v/>
      </c>
      <c r="G205" s="1913" t="str">
        <f>IF(ISBLANK('Rent Roll'!G205),"",('Rent Roll'!G205))</f>
        <v/>
      </c>
      <c r="H205" s="1914">
        <f>IF(ISBLANK('Rent Roll'!I205),"",('Rent Roll'!I205))</f>
        <v>0</v>
      </c>
      <c r="I205" s="1915">
        <f>IF(ISBLANK('Rent Roll'!J205),"",('Rent Roll'!J205))</f>
        <v>0</v>
      </c>
      <c r="J205" s="1914">
        <f>IF(ISBLANK('Rent Roll'!K205),"",('Rent Roll'!K205))</f>
        <v>0</v>
      </c>
      <c r="K205" s="1916">
        <f>IF(ISBLANK('Rent Roll'!M205),"",('Rent Roll'!M205))</f>
        <v>0</v>
      </c>
      <c r="L205" s="1917" t="str">
        <f>IF(ISBLANK('Rent Roll'!N205),"",('Rent Roll'!N205))</f>
        <v/>
      </c>
      <c r="M205" s="1918">
        <f>IF(ISBLANK('Rent Roll'!R205),"",('Rent Roll'!R205))</f>
        <v>0</v>
      </c>
      <c r="N205" s="1919">
        <f>IF(ISBLANK('Rent Roll'!T205),"",('Rent Roll'!T205))</f>
        <v>0</v>
      </c>
      <c r="O205" s="1920">
        <f>IF(ISBLANK('Rent Roll'!U205),"",('Rent Roll'!U205))</f>
        <v>0</v>
      </c>
      <c r="P205" s="1921" t="str">
        <f>IF(ISBLANK('Rent Roll'!X205),"",('Rent Roll'!X205))</f>
        <v/>
      </c>
      <c r="Q205" s="1922">
        <f>IF(ISBLANK('Rent Roll'!Y205),"",('Rent Roll'!Y205))</f>
        <v>0</v>
      </c>
      <c r="R205" s="1923" t="str">
        <f>IF(ISBLANK('Rent Roll'!Z205),"",('Rent Roll'!Z205))</f>
        <v/>
      </c>
      <c r="S205" s="1923" t="str">
        <f>IF(ISBLANK('Rent Roll'!AA205),"",('Rent Roll'!AA205))</f>
        <v/>
      </c>
      <c r="T205" s="1923" t="str">
        <f>IF(ISBLANK('Rent Roll'!AB205),"",('Rent Roll'!AB205))</f>
        <v/>
      </c>
      <c r="U205" s="1954" t="str">
        <f>IF(ISBLANK('Rent Roll'!AC205),"",('Rent Roll'!AC205))</f>
        <v/>
      </c>
    </row>
    <row r="206" spans="1:21" s="1908" customFormat="1" ht="29.25" customHeight="1">
      <c r="A206" s="1909" t="str">
        <f>IF(ISBLANK('Rent Roll'!A206),"",('Rent Roll'!A206))</f>
        <v/>
      </c>
      <c r="B206" s="1910" t="str">
        <f>IF(ISBLANK('Rent Roll'!B206),"",('Rent Roll'!B206))</f>
        <v/>
      </c>
      <c r="C206" s="1911" t="str">
        <f>IF(ISBLANK('Rent Roll'!C206),"",('Rent Roll'!C206))</f>
        <v/>
      </c>
      <c r="D206" s="1912" t="str">
        <f>IF(ISBLANK('Rent Roll'!D206),"",('Rent Roll'!D206))</f>
        <v/>
      </c>
      <c r="E206" s="1912" t="str">
        <f>IF(ISBLANK('Rent Roll'!E206),"",('Rent Roll'!E206))</f>
        <v/>
      </c>
      <c r="F206" s="1913" t="str">
        <f>IF(ISBLANK('Rent Roll'!F206),"",('Rent Roll'!F206))</f>
        <v/>
      </c>
      <c r="G206" s="1913" t="str">
        <f>IF(ISBLANK('Rent Roll'!G206),"",('Rent Roll'!G206))</f>
        <v/>
      </c>
      <c r="H206" s="1914">
        <f>IF(ISBLANK('Rent Roll'!I206),"",('Rent Roll'!I206))</f>
        <v>0</v>
      </c>
      <c r="I206" s="1915">
        <f>IF(ISBLANK('Rent Roll'!J206),"",('Rent Roll'!J206))</f>
        <v>0</v>
      </c>
      <c r="J206" s="1914">
        <f>IF(ISBLANK('Rent Roll'!K206),"",('Rent Roll'!K206))</f>
        <v>0</v>
      </c>
      <c r="K206" s="1916">
        <f>IF(ISBLANK('Rent Roll'!M206),"",('Rent Roll'!M206))</f>
        <v>0</v>
      </c>
      <c r="L206" s="1917" t="str">
        <f>IF(ISBLANK('Rent Roll'!N206),"",('Rent Roll'!N206))</f>
        <v/>
      </c>
      <c r="M206" s="1918">
        <f>IF(ISBLANK('Rent Roll'!R206),"",('Rent Roll'!R206))</f>
        <v>0</v>
      </c>
      <c r="N206" s="1919">
        <f>IF(ISBLANK('Rent Roll'!T206),"",('Rent Roll'!T206))</f>
        <v>0</v>
      </c>
      <c r="O206" s="1920">
        <f>IF(ISBLANK('Rent Roll'!U206),"",('Rent Roll'!U206))</f>
        <v>0</v>
      </c>
      <c r="P206" s="1921" t="str">
        <f>IF(ISBLANK('Rent Roll'!X206),"",('Rent Roll'!X206))</f>
        <v/>
      </c>
      <c r="Q206" s="1922">
        <f>IF(ISBLANK('Rent Roll'!Y206),"",('Rent Roll'!Y206))</f>
        <v>0</v>
      </c>
      <c r="R206" s="1923" t="str">
        <f>IF(ISBLANK('Rent Roll'!Z206),"",('Rent Roll'!Z206))</f>
        <v/>
      </c>
      <c r="S206" s="1923" t="str">
        <f>IF(ISBLANK('Rent Roll'!AA206),"",('Rent Roll'!AA206))</f>
        <v/>
      </c>
      <c r="T206" s="1923" t="str">
        <f>IF(ISBLANK('Rent Roll'!AB206),"",('Rent Roll'!AB206))</f>
        <v/>
      </c>
      <c r="U206" s="1954" t="str">
        <f>IF(ISBLANK('Rent Roll'!AC206),"",('Rent Roll'!AC206))</f>
        <v/>
      </c>
    </row>
    <row r="207" spans="1:21" s="1908" customFormat="1" ht="29.25" customHeight="1">
      <c r="A207" s="1909" t="str">
        <f>IF(ISBLANK('Rent Roll'!A207),"",('Rent Roll'!A207))</f>
        <v/>
      </c>
      <c r="B207" s="1910" t="str">
        <f>IF(ISBLANK('Rent Roll'!B207),"",('Rent Roll'!B207))</f>
        <v/>
      </c>
      <c r="C207" s="1911" t="str">
        <f>IF(ISBLANK('Rent Roll'!C207),"",('Rent Roll'!C207))</f>
        <v/>
      </c>
      <c r="D207" s="1912" t="str">
        <f>IF(ISBLANK('Rent Roll'!D207),"",('Rent Roll'!D207))</f>
        <v/>
      </c>
      <c r="E207" s="1912" t="str">
        <f>IF(ISBLANK('Rent Roll'!E207),"",('Rent Roll'!E207))</f>
        <v/>
      </c>
      <c r="F207" s="1913" t="str">
        <f>IF(ISBLANK('Rent Roll'!F207),"",('Rent Roll'!F207))</f>
        <v/>
      </c>
      <c r="G207" s="1913" t="str">
        <f>IF(ISBLANK('Rent Roll'!G207),"",('Rent Roll'!G207))</f>
        <v/>
      </c>
      <c r="H207" s="1914">
        <f>IF(ISBLANK('Rent Roll'!I207),"",('Rent Roll'!I207))</f>
        <v>0</v>
      </c>
      <c r="I207" s="1915">
        <f>IF(ISBLANK('Rent Roll'!J207),"",('Rent Roll'!J207))</f>
        <v>0</v>
      </c>
      <c r="J207" s="1914">
        <f>IF(ISBLANK('Rent Roll'!K207),"",('Rent Roll'!K207))</f>
        <v>0</v>
      </c>
      <c r="K207" s="1916">
        <f>IF(ISBLANK('Rent Roll'!M207),"",('Rent Roll'!M207))</f>
        <v>0</v>
      </c>
      <c r="L207" s="1917" t="str">
        <f>IF(ISBLANK('Rent Roll'!N207),"",('Rent Roll'!N207))</f>
        <v/>
      </c>
      <c r="M207" s="1918">
        <f>IF(ISBLANK('Rent Roll'!R207),"",('Rent Roll'!R207))</f>
        <v>0</v>
      </c>
      <c r="N207" s="1919">
        <f>IF(ISBLANK('Rent Roll'!T207),"",('Rent Roll'!T207))</f>
        <v>0</v>
      </c>
      <c r="O207" s="1920">
        <f>IF(ISBLANK('Rent Roll'!U207),"",('Rent Roll'!U207))</f>
        <v>0</v>
      </c>
      <c r="P207" s="1921" t="str">
        <f>IF(ISBLANK('Rent Roll'!X207),"",('Rent Roll'!X207))</f>
        <v/>
      </c>
      <c r="Q207" s="1922">
        <f>IF(ISBLANK('Rent Roll'!Y207),"",('Rent Roll'!Y207))</f>
        <v>0</v>
      </c>
      <c r="R207" s="1923" t="str">
        <f>IF(ISBLANK('Rent Roll'!Z207),"",('Rent Roll'!Z207))</f>
        <v/>
      </c>
      <c r="S207" s="1923" t="str">
        <f>IF(ISBLANK('Rent Roll'!AA207),"",('Rent Roll'!AA207))</f>
        <v/>
      </c>
      <c r="T207" s="1923" t="str">
        <f>IF(ISBLANK('Rent Roll'!AB207),"",('Rent Roll'!AB207))</f>
        <v/>
      </c>
      <c r="U207" s="1954" t="str">
        <f>IF(ISBLANK('Rent Roll'!AC207),"",('Rent Roll'!AC207))</f>
        <v/>
      </c>
    </row>
    <row r="208" spans="1:21" s="1908" customFormat="1" ht="29.25" customHeight="1">
      <c r="A208" s="1909" t="str">
        <f>IF(ISBLANK('Rent Roll'!A208),"",('Rent Roll'!A208))</f>
        <v/>
      </c>
      <c r="B208" s="1910" t="str">
        <f>IF(ISBLANK('Rent Roll'!B208),"",('Rent Roll'!B208))</f>
        <v/>
      </c>
      <c r="C208" s="1911" t="str">
        <f>IF(ISBLANK('Rent Roll'!C208),"",('Rent Roll'!C208))</f>
        <v/>
      </c>
      <c r="D208" s="1912" t="str">
        <f>IF(ISBLANK('Rent Roll'!D208),"",('Rent Roll'!D208))</f>
        <v/>
      </c>
      <c r="E208" s="1912" t="str">
        <f>IF(ISBLANK('Rent Roll'!E208),"",('Rent Roll'!E208))</f>
        <v/>
      </c>
      <c r="F208" s="1913" t="str">
        <f>IF(ISBLANK('Rent Roll'!F208),"",('Rent Roll'!F208))</f>
        <v/>
      </c>
      <c r="G208" s="1913" t="str">
        <f>IF(ISBLANK('Rent Roll'!G208),"",('Rent Roll'!G208))</f>
        <v/>
      </c>
      <c r="H208" s="1914">
        <f>IF(ISBLANK('Rent Roll'!I208),"",('Rent Roll'!I208))</f>
        <v>0</v>
      </c>
      <c r="I208" s="1915">
        <f>IF(ISBLANK('Rent Roll'!J208),"",('Rent Roll'!J208))</f>
        <v>0</v>
      </c>
      <c r="J208" s="1914">
        <f>IF(ISBLANK('Rent Roll'!K208),"",('Rent Roll'!K208))</f>
        <v>0</v>
      </c>
      <c r="K208" s="1916">
        <f>IF(ISBLANK('Rent Roll'!M208),"",('Rent Roll'!M208))</f>
        <v>0</v>
      </c>
      <c r="L208" s="1917" t="str">
        <f>IF(ISBLANK('Rent Roll'!N208),"",('Rent Roll'!N208))</f>
        <v/>
      </c>
      <c r="M208" s="1918">
        <f>IF(ISBLANK('Rent Roll'!R208),"",('Rent Roll'!R208))</f>
        <v>0</v>
      </c>
      <c r="N208" s="1919">
        <f>IF(ISBLANK('Rent Roll'!T208),"",('Rent Roll'!T208))</f>
        <v>0</v>
      </c>
      <c r="O208" s="1920">
        <f>IF(ISBLANK('Rent Roll'!U208),"",('Rent Roll'!U208))</f>
        <v>0</v>
      </c>
      <c r="P208" s="1921" t="str">
        <f>IF(ISBLANK('Rent Roll'!X208),"",('Rent Roll'!X208))</f>
        <v/>
      </c>
      <c r="Q208" s="1922">
        <f>IF(ISBLANK('Rent Roll'!Y208),"",('Rent Roll'!Y208))</f>
        <v>0</v>
      </c>
      <c r="R208" s="1923" t="str">
        <f>IF(ISBLANK('Rent Roll'!Z208),"",('Rent Roll'!Z208))</f>
        <v/>
      </c>
      <c r="S208" s="1923" t="str">
        <f>IF(ISBLANK('Rent Roll'!AA208),"",('Rent Roll'!AA208))</f>
        <v/>
      </c>
      <c r="T208" s="1923" t="str">
        <f>IF(ISBLANK('Rent Roll'!AB208),"",('Rent Roll'!AB208))</f>
        <v/>
      </c>
      <c r="U208" s="1954" t="str">
        <f>IF(ISBLANK('Rent Roll'!AC208),"",('Rent Roll'!AC208))</f>
        <v/>
      </c>
    </row>
    <row r="209" spans="1:21" s="1908" customFormat="1" ht="29.25" customHeight="1">
      <c r="A209" s="1909" t="str">
        <f>IF(ISBLANK('Rent Roll'!A209),"",('Rent Roll'!A209))</f>
        <v/>
      </c>
      <c r="B209" s="1910" t="str">
        <f>IF(ISBLANK('Rent Roll'!B209),"",('Rent Roll'!B209))</f>
        <v/>
      </c>
      <c r="C209" s="1911" t="str">
        <f>IF(ISBLANK('Rent Roll'!C209),"",('Rent Roll'!C209))</f>
        <v/>
      </c>
      <c r="D209" s="1912" t="str">
        <f>IF(ISBLANK('Rent Roll'!D209),"",('Rent Roll'!D209))</f>
        <v/>
      </c>
      <c r="E209" s="1912" t="str">
        <f>IF(ISBLANK('Rent Roll'!E209),"",('Rent Roll'!E209))</f>
        <v/>
      </c>
      <c r="F209" s="1913" t="str">
        <f>IF(ISBLANK('Rent Roll'!F209),"",('Rent Roll'!F209))</f>
        <v/>
      </c>
      <c r="G209" s="1913" t="str">
        <f>IF(ISBLANK('Rent Roll'!G209),"",('Rent Roll'!G209))</f>
        <v/>
      </c>
      <c r="H209" s="1914">
        <f>IF(ISBLANK('Rent Roll'!I209),"",('Rent Roll'!I209))</f>
        <v>0</v>
      </c>
      <c r="I209" s="1915">
        <f>IF(ISBLANK('Rent Roll'!J209),"",('Rent Roll'!J209))</f>
        <v>0</v>
      </c>
      <c r="J209" s="1914">
        <f>IF(ISBLANK('Rent Roll'!K209),"",('Rent Roll'!K209))</f>
        <v>0</v>
      </c>
      <c r="K209" s="1916">
        <f>IF(ISBLANK('Rent Roll'!M209),"",('Rent Roll'!M209))</f>
        <v>0</v>
      </c>
      <c r="L209" s="1917" t="str">
        <f>IF(ISBLANK('Rent Roll'!N209),"",('Rent Roll'!N209))</f>
        <v/>
      </c>
      <c r="M209" s="1918">
        <f>IF(ISBLANK('Rent Roll'!R209),"",('Rent Roll'!R209))</f>
        <v>0</v>
      </c>
      <c r="N209" s="1919">
        <f>IF(ISBLANK('Rent Roll'!T209),"",('Rent Roll'!T209))</f>
        <v>0</v>
      </c>
      <c r="O209" s="1920">
        <f>IF(ISBLANK('Rent Roll'!U209),"",('Rent Roll'!U209))</f>
        <v>0</v>
      </c>
      <c r="P209" s="1921" t="str">
        <f>IF(ISBLANK('Rent Roll'!X209),"",('Rent Roll'!X209))</f>
        <v/>
      </c>
      <c r="Q209" s="1922">
        <f>IF(ISBLANK('Rent Roll'!Y209),"",('Rent Roll'!Y209))</f>
        <v>0</v>
      </c>
      <c r="R209" s="1923" t="str">
        <f>IF(ISBLANK('Rent Roll'!Z209),"",('Rent Roll'!Z209))</f>
        <v/>
      </c>
      <c r="S209" s="1923" t="str">
        <f>IF(ISBLANK('Rent Roll'!AA209),"",('Rent Roll'!AA209))</f>
        <v/>
      </c>
      <c r="T209" s="1923" t="str">
        <f>IF(ISBLANK('Rent Roll'!AB209),"",('Rent Roll'!AB209))</f>
        <v/>
      </c>
      <c r="U209" s="1954" t="str">
        <f>IF(ISBLANK('Rent Roll'!AC209),"",('Rent Roll'!AC209))</f>
        <v/>
      </c>
    </row>
    <row r="210" spans="1:21" s="1908" customFormat="1" ht="29.25" customHeight="1">
      <c r="A210" s="1909" t="str">
        <f>IF(ISBLANK('Rent Roll'!A210),"",('Rent Roll'!A210))</f>
        <v/>
      </c>
      <c r="B210" s="1910" t="str">
        <f>IF(ISBLANK('Rent Roll'!B210),"",('Rent Roll'!B210))</f>
        <v/>
      </c>
      <c r="C210" s="1911" t="str">
        <f>IF(ISBLANK('Rent Roll'!C210),"",('Rent Roll'!C210))</f>
        <v/>
      </c>
      <c r="D210" s="1912" t="str">
        <f>IF(ISBLANK('Rent Roll'!D210),"",('Rent Roll'!D210))</f>
        <v/>
      </c>
      <c r="E210" s="1912" t="str">
        <f>IF(ISBLANK('Rent Roll'!E210),"",('Rent Roll'!E210))</f>
        <v/>
      </c>
      <c r="F210" s="1913" t="str">
        <f>IF(ISBLANK('Rent Roll'!F210),"",('Rent Roll'!F210))</f>
        <v/>
      </c>
      <c r="G210" s="1913" t="str">
        <f>IF(ISBLANK('Rent Roll'!G210),"",('Rent Roll'!G210))</f>
        <v/>
      </c>
      <c r="H210" s="1914">
        <f>IF(ISBLANK('Rent Roll'!I210),"",('Rent Roll'!I210))</f>
        <v>0</v>
      </c>
      <c r="I210" s="1915">
        <f>IF(ISBLANK('Rent Roll'!J210),"",('Rent Roll'!J210))</f>
        <v>0</v>
      </c>
      <c r="J210" s="1914">
        <f>IF(ISBLANK('Rent Roll'!K210),"",('Rent Roll'!K210))</f>
        <v>0</v>
      </c>
      <c r="K210" s="1916">
        <f>IF(ISBLANK('Rent Roll'!M210),"",('Rent Roll'!M210))</f>
        <v>0</v>
      </c>
      <c r="L210" s="1917" t="str">
        <f>IF(ISBLANK('Rent Roll'!N210),"",('Rent Roll'!N210))</f>
        <v/>
      </c>
      <c r="M210" s="1918">
        <f>IF(ISBLANK('Rent Roll'!R210),"",('Rent Roll'!R210))</f>
        <v>0</v>
      </c>
      <c r="N210" s="1919">
        <f>IF(ISBLANK('Rent Roll'!T210),"",('Rent Roll'!T210))</f>
        <v>0</v>
      </c>
      <c r="O210" s="1920">
        <f>IF(ISBLANK('Rent Roll'!U210),"",('Rent Roll'!U210))</f>
        <v>0</v>
      </c>
      <c r="P210" s="1921" t="str">
        <f>IF(ISBLANK('Rent Roll'!X210),"",('Rent Roll'!X210))</f>
        <v/>
      </c>
      <c r="Q210" s="1922">
        <f>IF(ISBLANK('Rent Roll'!Y210),"",('Rent Roll'!Y210))</f>
        <v>0</v>
      </c>
      <c r="R210" s="1923" t="str">
        <f>IF(ISBLANK('Rent Roll'!Z210),"",('Rent Roll'!Z210))</f>
        <v/>
      </c>
      <c r="S210" s="1923" t="str">
        <f>IF(ISBLANK('Rent Roll'!AA210),"",('Rent Roll'!AA210))</f>
        <v/>
      </c>
      <c r="T210" s="1923" t="str">
        <f>IF(ISBLANK('Rent Roll'!AB210),"",('Rent Roll'!AB210))</f>
        <v/>
      </c>
      <c r="U210" s="1954" t="str">
        <f>IF(ISBLANK('Rent Roll'!AC210),"",('Rent Roll'!AC210))</f>
        <v/>
      </c>
    </row>
    <row r="211" spans="1:21" s="1908" customFormat="1" ht="29.25" customHeight="1">
      <c r="A211" s="1909" t="str">
        <f>IF(ISBLANK('Rent Roll'!A211),"",('Rent Roll'!A211))</f>
        <v/>
      </c>
      <c r="B211" s="1910" t="str">
        <f>IF(ISBLANK('Rent Roll'!B211),"",('Rent Roll'!B211))</f>
        <v/>
      </c>
      <c r="C211" s="1911" t="str">
        <f>IF(ISBLANK('Rent Roll'!C211),"",('Rent Roll'!C211))</f>
        <v/>
      </c>
      <c r="D211" s="1912" t="str">
        <f>IF(ISBLANK('Rent Roll'!D211),"",('Rent Roll'!D211))</f>
        <v/>
      </c>
      <c r="E211" s="1912" t="str">
        <f>IF(ISBLANK('Rent Roll'!E211),"",('Rent Roll'!E211))</f>
        <v/>
      </c>
      <c r="F211" s="1913" t="str">
        <f>IF(ISBLANK('Rent Roll'!F211),"",('Rent Roll'!F211))</f>
        <v/>
      </c>
      <c r="G211" s="1913" t="str">
        <f>IF(ISBLANK('Rent Roll'!G211),"",('Rent Roll'!G211))</f>
        <v/>
      </c>
      <c r="H211" s="1914">
        <f>IF(ISBLANK('Rent Roll'!I211),"",('Rent Roll'!I211))</f>
        <v>0</v>
      </c>
      <c r="I211" s="1915">
        <f>IF(ISBLANK('Rent Roll'!J211),"",('Rent Roll'!J211))</f>
        <v>0</v>
      </c>
      <c r="J211" s="1914">
        <f>IF(ISBLANK('Rent Roll'!K211),"",('Rent Roll'!K211))</f>
        <v>0</v>
      </c>
      <c r="K211" s="1916">
        <f>IF(ISBLANK('Rent Roll'!M211),"",('Rent Roll'!M211))</f>
        <v>0</v>
      </c>
      <c r="L211" s="1917" t="str">
        <f>IF(ISBLANK('Rent Roll'!N211),"",('Rent Roll'!N211))</f>
        <v/>
      </c>
      <c r="M211" s="1918">
        <f>IF(ISBLANK('Rent Roll'!R211),"",('Rent Roll'!R211))</f>
        <v>0</v>
      </c>
      <c r="N211" s="1919">
        <f>IF(ISBLANK('Rent Roll'!T211),"",('Rent Roll'!T211))</f>
        <v>0</v>
      </c>
      <c r="O211" s="1920">
        <f>IF(ISBLANK('Rent Roll'!U211),"",('Rent Roll'!U211))</f>
        <v>0</v>
      </c>
      <c r="P211" s="1921" t="str">
        <f>IF(ISBLANK('Rent Roll'!X211),"",('Rent Roll'!X211))</f>
        <v/>
      </c>
      <c r="Q211" s="1922">
        <f>IF(ISBLANK('Rent Roll'!Y211),"",('Rent Roll'!Y211))</f>
        <v>0</v>
      </c>
      <c r="R211" s="1923" t="str">
        <f>IF(ISBLANK('Rent Roll'!Z211),"",('Rent Roll'!Z211))</f>
        <v/>
      </c>
      <c r="S211" s="1923" t="str">
        <f>IF(ISBLANK('Rent Roll'!AA211),"",('Rent Roll'!AA211))</f>
        <v/>
      </c>
      <c r="T211" s="1923" t="str">
        <f>IF(ISBLANK('Rent Roll'!AB211),"",('Rent Roll'!AB211))</f>
        <v/>
      </c>
      <c r="U211" s="1954" t="str">
        <f>IF(ISBLANK('Rent Roll'!AC211),"",('Rent Roll'!AC211))</f>
        <v/>
      </c>
    </row>
    <row r="212" spans="1:21" s="1908" customFormat="1" ht="29.25" customHeight="1">
      <c r="A212" s="1909" t="str">
        <f>IF(ISBLANK('Rent Roll'!A212),"",('Rent Roll'!A212))</f>
        <v/>
      </c>
      <c r="B212" s="1910" t="str">
        <f>IF(ISBLANK('Rent Roll'!B212),"",('Rent Roll'!B212))</f>
        <v/>
      </c>
      <c r="C212" s="1911" t="str">
        <f>IF(ISBLANK('Rent Roll'!C212),"",('Rent Roll'!C212))</f>
        <v/>
      </c>
      <c r="D212" s="1912" t="str">
        <f>IF(ISBLANK('Rent Roll'!D212),"",('Rent Roll'!D212))</f>
        <v/>
      </c>
      <c r="E212" s="1912" t="str">
        <f>IF(ISBLANK('Rent Roll'!E212),"",('Rent Roll'!E212))</f>
        <v/>
      </c>
      <c r="F212" s="1913" t="str">
        <f>IF(ISBLANK('Rent Roll'!F212),"",('Rent Roll'!F212))</f>
        <v/>
      </c>
      <c r="G212" s="1913" t="str">
        <f>IF(ISBLANK('Rent Roll'!G212),"",('Rent Roll'!G212))</f>
        <v/>
      </c>
      <c r="H212" s="1914">
        <f>IF(ISBLANK('Rent Roll'!I212),"",('Rent Roll'!I212))</f>
        <v>0</v>
      </c>
      <c r="I212" s="1915">
        <f>IF(ISBLANK('Rent Roll'!J212),"",('Rent Roll'!J212))</f>
        <v>0</v>
      </c>
      <c r="J212" s="1914">
        <f>IF(ISBLANK('Rent Roll'!K212),"",('Rent Roll'!K212))</f>
        <v>0</v>
      </c>
      <c r="K212" s="1916">
        <f>IF(ISBLANK('Rent Roll'!M212),"",('Rent Roll'!M212))</f>
        <v>0</v>
      </c>
      <c r="L212" s="1917" t="str">
        <f>IF(ISBLANK('Rent Roll'!N212),"",('Rent Roll'!N212))</f>
        <v/>
      </c>
      <c r="M212" s="1918">
        <f>IF(ISBLANK('Rent Roll'!R212),"",('Rent Roll'!R212))</f>
        <v>0</v>
      </c>
      <c r="N212" s="1919">
        <f>IF(ISBLANK('Rent Roll'!T212),"",('Rent Roll'!T212))</f>
        <v>0</v>
      </c>
      <c r="O212" s="1920">
        <f>IF(ISBLANK('Rent Roll'!U212),"",('Rent Roll'!U212))</f>
        <v>0</v>
      </c>
      <c r="P212" s="1921" t="str">
        <f>IF(ISBLANK('Rent Roll'!X212),"",('Rent Roll'!X212))</f>
        <v/>
      </c>
      <c r="Q212" s="1922">
        <f>IF(ISBLANK('Rent Roll'!Y212),"",('Rent Roll'!Y212))</f>
        <v>0</v>
      </c>
      <c r="R212" s="1923" t="str">
        <f>IF(ISBLANK('Rent Roll'!Z212),"",('Rent Roll'!Z212))</f>
        <v/>
      </c>
      <c r="S212" s="1923" t="str">
        <f>IF(ISBLANK('Rent Roll'!AA212),"",('Rent Roll'!AA212))</f>
        <v/>
      </c>
      <c r="T212" s="1923" t="str">
        <f>IF(ISBLANK('Rent Roll'!AB212),"",('Rent Roll'!AB212))</f>
        <v/>
      </c>
      <c r="U212" s="1954" t="str">
        <f>IF(ISBLANK('Rent Roll'!AC212),"",('Rent Roll'!AC212))</f>
        <v/>
      </c>
    </row>
    <row r="213" spans="1:21" s="1908" customFormat="1" ht="29.25" customHeight="1">
      <c r="A213" s="1909" t="str">
        <f>IF(ISBLANK('Rent Roll'!A213),"",('Rent Roll'!A213))</f>
        <v/>
      </c>
      <c r="B213" s="1910" t="str">
        <f>IF(ISBLANK('Rent Roll'!B213),"",('Rent Roll'!B213))</f>
        <v/>
      </c>
      <c r="C213" s="1911" t="str">
        <f>IF(ISBLANK('Rent Roll'!C213),"",('Rent Roll'!C213))</f>
        <v/>
      </c>
      <c r="D213" s="1912" t="str">
        <f>IF(ISBLANK('Rent Roll'!D213),"",('Rent Roll'!D213))</f>
        <v/>
      </c>
      <c r="E213" s="1912" t="str">
        <f>IF(ISBLANK('Rent Roll'!E213),"",('Rent Roll'!E213))</f>
        <v/>
      </c>
      <c r="F213" s="1913" t="str">
        <f>IF(ISBLANK('Rent Roll'!F213),"",('Rent Roll'!F213))</f>
        <v/>
      </c>
      <c r="G213" s="1913" t="str">
        <f>IF(ISBLANK('Rent Roll'!G213),"",('Rent Roll'!G213))</f>
        <v/>
      </c>
      <c r="H213" s="1914">
        <f>IF(ISBLANK('Rent Roll'!I213),"",('Rent Roll'!I213))</f>
        <v>0</v>
      </c>
      <c r="I213" s="1915">
        <f>IF(ISBLANK('Rent Roll'!J213),"",('Rent Roll'!J213))</f>
        <v>0</v>
      </c>
      <c r="J213" s="1914">
        <f>IF(ISBLANK('Rent Roll'!K213),"",('Rent Roll'!K213))</f>
        <v>0</v>
      </c>
      <c r="K213" s="1916">
        <f>IF(ISBLANK('Rent Roll'!M213),"",('Rent Roll'!M213))</f>
        <v>0</v>
      </c>
      <c r="L213" s="1917" t="str">
        <f>IF(ISBLANK('Rent Roll'!N213),"",('Rent Roll'!N213))</f>
        <v/>
      </c>
      <c r="M213" s="1918">
        <f>IF(ISBLANK('Rent Roll'!R213),"",('Rent Roll'!R213))</f>
        <v>0</v>
      </c>
      <c r="N213" s="1919">
        <f>IF(ISBLANK('Rent Roll'!T213),"",('Rent Roll'!T213))</f>
        <v>0</v>
      </c>
      <c r="O213" s="1920">
        <f>IF(ISBLANK('Rent Roll'!U213),"",('Rent Roll'!U213))</f>
        <v>0</v>
      </c>
      <c r="P213" s="1921" t="str">
        <f>IF(ISBLANK('Rent Roll'!X213),"",('Rent Roll'!X213))</f>
        <v/>
      </c>
      <c r="Q213" s="1922">
        <f>IF(ISBLANK('Rent Roll'!Y213),"",('Rent Roll'!Y213))</f>
        <v>0</v>
      </c>
      <c r="R213" s="1923" t="str">
        <f>IF(ISBLANK('Rent Roll'!Z213),"",('Rent Roll'!Z213))</f>
        <v/>
      </c>
      <c r="S213" s="1923" t="str">
        <f>IF(ISBLANK('Rent Roll'!AA213),"",('Rent Roll'!AA213))</f>
        <v/>
      </c>
      <c r="T213" s="1923" t="str">
        <f>IF(ISBLANK('Rent Roll'!AB213),"",('Rent Roll'!AB213))</f>
        <v/>
      </c>
      <c r="U213" s="1954" t="str">
        <f>IF(ISBLANK('Rent Roll'!AC213),"",('Rent Roll'!AC213))</f>
        <v/>
      </c>
    </row>
    <row r="214" spans="1:21" s="1908" customFormat="1" ht="29.25" customHeight="1">
      <c r="A214" s="1909" t="str">
        <f>IF(ISBLANK('Rent Roll'!A214),"",('Rent Roll'!A214))</f>
        <v/>
      </c>
      <c r="B214" s="1910" t="str">
        <f>IF(ISBLANK('Rent Roll'!B214),"",('Rent Roll'!B214))</f>
        <v/>
      </c>
      <c r="C214" s="1911" t="str">
        <f>IF(ISBLANK('Rent Roll'!C214),"",('Rent Roll'!C214))</f>
        <v/>
      </c>
      <c r="D214" s="1912" t="str">
        <f>IF(ISBLANK('Rent Roll'!D214),"",('Rent Roll'!D214))</f>
        <v/>
      </c>
      <c r="E214" s="1912" t="str">
        <f>IF(ISBLANK('Rent Roll'!E214),"",('Rent Roll'!E214))</f>
        <v/>
      </c>
      <c r="F214" s="1913" t="str">
        <f>IF(ISBLANK('Rent Roll'!F214),"",('Rent Roll'!F214))</f>
        <v/>
      </c>
      <c r="G214" s="1913" t="str">
        <f>IF(ISBLANK('Rent Roll'!G214),"",('Rent Roll'!G214))</f>
        <v/>
      </c>
      <c r="H214" s="1914">
        <f>IF(ISBLANK('Rent Roll'!I214),"",('Rent Roll'!I214))</f>
        <v>0</v>
      </c>
      <c r="I214" s="1915">
        <f>IF(ISBLANK('Rent Roll'!J214),"",('Rent Roll'!J214))</f>
        <v>0</v>
      </c>
      <c r="J214" s="1914">
        <f>IF(ISBLANK('Rent Roll'!K214),"",('Rent Roll'!K214))</f>
        <v>0</v>
      </c>
      <c r="K214" s="1916">
        <f>IF(ISBLANK('Rent Roll'!M214),"",('Rent Roll'!M214))</f>
        <v>0</v>
      </c>
      <c r="L214" s="1917" t="str">
        <f>IF(ISBLANK('Rent Roll'!N214),"",('Rent Roll'!N214))</f>
        <v/>
      </c>
      <c r="M214" s="1918">
        <f>IF(ISBLANK('Rent Roll'!R214),"",('Rent Roll'!R214))</f>
        <v>0</v>
      </c>
      <c r="N214" s="1919">
        <f>IF(ISBLANK('Rent Roll'!T214),"",('Rent Roll'!T214))</f>
        <v>0</v>
      </c>
      <c r="O214" s="1920">
        <f>IF(ISBLANK('Rent Roll'!U214),"",('Rent Roll'!U214))</f>
        <v>0</v>
      </c>
      <c r="P214" s="1921" t="str">
        <f>IF(ISBLANK('Rent Roll'!X214),"",('Rent Roll'!X214))</f>
        <v/>
      </c>
      <c r="Q214" s="1922">
        <f>IF(ISBLANK('Rent Roll'!Y214),"",('Rent Roll'!Y214))</f>
        <v>0</v>
      </c>
      <c r="R214" s="1923" t="str">
        <f>IF(ISBLANK('Rent Roll'!Z214),"",('Rent Roll'!Z214))</f>
        <v/>
      </c>
      <c r="S214" s="1923" t="str">
        <f>IF(ISBLANK('Rent Roll'!AA214),"",('Rent Roll'!AA214))</f>
        <v/>
      </c>
      <c r="T214" s="1923" t="str">
        <f>IF(ISBLANK('Rent Roll'!AB214),"",('Rent Roll'!AB214))</f>
        <v/>
      </c>
      <c r="U214" s="1954" t="str">
        <f>IF(ISBLANK('Rent Roll'!AC214),"",('Rent Roll'!AC214))</f>
        <v/>
      </c>
    </row>
    <row r="215" spans="1:21" s="1908" customFormat="1" ht="29.25" customHeight="1">
      <c r="A215" s="1909" t="str">
        <f>IF(ISBLANK('Rent Roll'!A215),"",('Rent Roll'!A215))</f>
        <v/>
      </c>
      <c r="B215" s="1910" t="str">
        <f>IF(ISBLANK('Rent Roll'!B215),"",('Rent Roll'!B215))</f>
        <v/>
      </c>
      <c r="C215" s="1911" t="str">
        <f>IF(ISBLANK('Rent Roll'!C215),"",('Rent Roll'!C215))</f>
        <v/>
      </c>
      <c r="D215" s="1912" t="str">
        <f>IF(ISBLANK('Rent Roll'!D215),"",('Rent Roll'!D215))</f>
        <v/>
      </c>
      <c r="E215" s="1912" t="str">
        <f>IF(ISBLANK('Rent Roll'!E215),"",('Rent Roll'!E215))</f>
        <v/>
      </c>
      <c r="F215" s="1913" t="str">
        <f>IF(ISBLANK('Rent Roll'!F215),"",('Rent Roll'!F215))</f>
        <v/>
      </c>
      <c r="G215" s="1913" t="str">
        <f>IF(ISBLANK('Rent Roll'!G215),"",('Rent Roll'!G215))</f>
        <v/>
      </c>
      <c r="H215" s="1914">
        <f>IF(ISBLANK('Rent Roll'!I215),"",('Rent Roll'!I215))</f>
        <v>0</v>
      </c>
      <c r="I215" s="1915">
        <f>IF(ISBLANK('Rent Roll'!J215),"",('Rent Roll'!J215))</f>
        <v>0</v>
      </c>
      <c r="J215" s="1914">
        <f>IF(ISBLANK('Rent Roll'!K215),"",('Rent Roll'!K215))</f>
        <v>0</v>
      </c>
      <c r="K215" s="1916">
        <f>IF(ISBLANK('Rent Roll'!M215),"",('Rent Roll'!M215))</f>
        <v>0</v>
      </c>
      <c r="L215" s="1917" t="str">
        <f>IF(ISBLANK('Rent Roll'!N215),"",('Rent Roll'!N215))</f>
        <v/>
      </c>
      <c r="M215" s="1918">
        <f>IF(ISBLANK('Rent Roll'!R215),"",('Rent Roll'!R215))</f>
        <v>0</v>
      </c>
      <c r="N215" s="1919">
        <f>IF(ISBLANK('Rent Roll'!T215),"",('Rent Roll'!T215))</f>
        <v>0</v>
      </c>
      <c r="O215" s="1920">
        <f>IF(ISBLANK('Rent Roll'!U215),"",('Rent Roll'!U215))</f>
        <v>0</v>
      </c>
      <c r="P215" s="1921" t="str">
        <f>IF(ISBLANK('Rent Roll'!X215),"",('Rent Roll'!X215))</f>
        <v/>
      </c>
      <c r="Q215" s="1922">
        <f>IF(ISBLANK('Rent Roll'!Y215),"",('Rent Roll'!Y215))</f>
        <v>0</v>
      </c>
      <c r="R215" s="1923" t="str">
        <f>IF(ISBLANK('Rent Roll'!Z215),"",('Rent Roll'!Z215))</f>
        <v/>
      </c>
      <c r="S215" s="1923" t="str">
        <f>IF(ISBLANK('Rent Roll'!AA215),"",('Rent Roll'!AA215))</f>
        <v/>
      </c>
      <c r="T215" s="1923" t="str">
        <f>IF(ISBLANK('Rent Roll'!AB215),"",('Rent Roll'!AB215))</f>
        <v/>
      </c>
      <c r="U215" s="1954" t="str">
        <f>IF(ISBLANK('Rent Roll'!AC215),"",('Rent Roll'!AC215))</f>
        <v/>
      </c>
    </row>
    <row r="216" spans="1:21" s="1908" customFormat="1" ht="29.25" customHeight="1">
      <c r="A216" s="1909" t="str">
        <f>IF(ISBLANK('Rent Roll'!A216),"",('Rent Roll'!A216))</f>
        <v/>
      </c>
      <c r="B216" s="1910" t="str">
        <f>IF(ISBLANK('Rent Roll'!B216),"",('Rent Roll'!B216))</f>
        <v/>
      </c>
      <c r="C216" s="1911" t="str">
        <f>IF(ISBLANK('Rent Roll'!C216),"",('Rent Roll'!C216))</f>
        <v/>
      </c>
      <c r="D216" s="1912" t="str">
        <f>IF(ISBLANK('Rent Roll'!D216),"",('Rent Roll'!D216))</f>
        <v/>
      </c>
      <c r="E216" s="1912" t="str">
        <f>IF(ISBLANK('Rent Roll'!E216),"",('Rent Roll'!E216))</f>
        <v/>
      </c>
      <c r="F216" s="1913" t="str">
        <f>IF(ISBLANK('Rent Roll'!F216),"",('Rent Roll'!F216))</f>
        <v/>
      </c>
      <c r="G216" s="1913" t="str">
        <f>IF(ISBLANK('Rent Roll'!G216),"",('Rent Roll'!G216))</f>
        <v/>
      </c>
      <c r="H216" s="1914">
        <f>IF(ISBLANK('Rent Roll'!I216),"",('Rent Roll'!I216))</f>
        <v>0</v>
      </c>
      <c r="I216" s="1915">
        <f>IF(ISBLANK('Rent Roll'!J216),"",('Rent Roll'!J216))</f>
        <v>0</v>
      </c>
      <c r="J216" s="1914">
        <f>IF(ISBLANK('Rent Roll'!K216),"",('Rent Roll'!K216))</f>
        <v>0</v>
      </c>
      <c r="K216" s="1916">
        <f>IF(ISBLANK('Rent Roll'!M216),"",('Rent Roll'!M216))</f>
        <v>0</v>
      </c>
      <c r="L216" s="1917" t="str">
        <f>IF(ISBLANK('Rent Roll'!N216),"",('Rent Roll'!N216))</f>
        <v/>
      </c>
      <c r="M216" s="1918">
        <f>IF(ISBLANK('Rent Roll'!R216),"",('Rent Roll'!R216))</f>
        <v>0</v>
      </c>
      <c r="N216" s="1919">
        <f>IF(ISBLANK('Rent Roll'!T216),"",('Rent Roll'!T216))</f>
        <v>0</v>
      </c>
      <c r="O216" s="1920">
        <f>IF(ISBLANK('Rent Roll'!U216),"",('Rent Roll'!U216))</f>
        <v>0</v>
      </c>
      <c r="P216" s="1921" t="str">
        <f>IF(ISBLANK('Rent Roll'!X216),"",('Rent Roll'!X216))</f>
        <v/>
      </c>
      <c r="Q216" s="1922">
        <f>IF(ISBLANK('Rent Roll'!Y216),"",('Rent Roll'!Y216))</f>
        <v>0</v>
      </c>
      <c r="R216" s="1923" t="str">
        <f>IF(ISBLANK('Rent Roll'!Z216),"",('Rent Roll'!Z216))</f>
        <v/>
      </c>
      <c r="S216" s="1923" t="str">
        <f>IF(ISBLANK('Rent Roll'!AA216),"",('Rent Roll'!AA216))</f>
        <v/>
      </c>
      <c r="T216" s="1923" t="str">
        <f>IF(ISBLANK('Rent Roll'!AB216),"",('Rent Roll'!AB216))</f>
        <v/>
      </c>
      <c r="U216" s="1954" t="str">
        <f>IF(ISBLANK('Rent Roll'!AC216),"",('Rent Roll'!AC216))</f>
        <v/>
      </c>
    </row>
    <row r="217" spans="1:21" s="1908" customFormat="1" ht="29.25" customHeight="1">
      <c r="A217" s="1909" t="str">
        <f>IF(ISBLANK('Rent Roll'!A217),"",('Rent Roll'!A217))</f>
        <v/>
      </c>
      <c r="B217" s="1910" t="str">
        <f>IF(ISBLANK('Rent Roll'!B217),"",('Rent Roll'!B217))</f>
        <v/>
      </c>
      <c r="C217" s="1911" t="str">
        <f>IF(ISBLANK('Rent Roll'!C217),"",('Rent Roll'!C217))</f>
        <v/>
      </c>
      <c r="D217" s="1912" t="str">
        <f>IF(ISBLANK('Rent Roll'!D217),"",('Rent Roll'!D217))</f>
        <v/>
      </c>
      <c r="E217" s="1912" t="str">
        <f>IF(ISBLANK('Rent Roll'!E217),"",('Rent Roll'!E217))</f>
        <v/>
      </c>
      <c r="F217" s="1913" t="str">
        <f>IF(ISBLANK('Rent Roll'!F217),"",('Rent Roll'!F217))</f>
        <v/>
      </c>
      <c r="G217" s="1913" t="str">
        <f>IF(ISBLANK('Rent Roll'!G217),"",('Rent Roll'!G217))</f>
        <v/>
      </c>
      <c r="H217" s="1914">
        <f>IF(ISBLANK('Rent Roll'!I217),"",('Rent Roll'!I217))</f>
        <v>0</v>
      </c>
      <c r="I217" s="1915">
        <f>IF(ISBLANK('Rent Roll'!J217),"",('Rent Roll'!J217))</f>
        <v>0</v>
      </c>
      <c r="J217" s="1914">
        <f>IF(ISBLANK('Rent Roll'!K217),"",('Rent Roll'!K217))</f>
        <v>0</v>
      </c>
      <c r="K217" s="1916">
        <f>IF(ISBLANK('Rent Roll'!M217),"",('Rent Roll'!M217))</f>
        <v>0</v>
      </c>
      <c r="L217" s="1917" t="str">
        <f>IF(ISBLANK('Rent Roll'!N217),"",('Rent Roll'!N217))</f>
        <v/>
      </c>
      <c r="M217" s="1918">
        <f>IF(ISBLANK('Rent Roll'!R217),"",('Rent Roll'!R217))</f>
        <v>0</v>
      </c>
      <c r="N217" s="1919">
        <f>IF(ISBLANK('Rent Roll'!T217),"",('Rent Roll'!T217))</f>
        <v>0</v>
      </c>
      <c r="O217" s="1920">
        <f>IF(ISBLANK('Rent Roll'!U217),"",('Rent Roll'!U217))</f>
        <v>0</v>
      </c>
      <c r="P217" s="1921" t="str">
        <f>IF(ISBLANK('Rent Roll'!X217),"",('Rent Roll'!X217))</f>
        <v/>
      </c>
      <c r="Q217" s="1922">
        <f>IF(ISBLANK('Rent Roll'!Y217),"",('Rent Roll'!Y217))</f>
        <v>0</v>
      </c>
      <c r="R217" s="1923" t="str">
        <f>IF(ISBLANK('Rent Roll'!Z217),"",('Rent Roll'!Z217))</f>
        <v/>
      </c>
      <c r="S217" s="1923" t="str">
        <f>IF(ISBLANK('Rent Roll'!AA217),"",('Rent Roll'!AA217))</f>
        <v/>
      </c>
      <c r="T217" s="1923" t="str">
        <f>IF(ISBLANK('Rent Roll'!AB217),"",('Rent Roll'!AB217))</f>
        <v/>
      </c>
      <c r="U217" s="1954" t="str">
        <f>IF(ISBLANK('Rent Roll'!AC217),"",('Rent Roll'!AC217))</f>
        <v/>
      </c>
    </row>
    <row r="218" spans="1:21" s="1908" customFormat="1" ht="29.25" customHeight="1">
      <c r="A218" s="1909" t="str">
        <f>IF(ISBLANK('Rent Roll'!A218),"",('Rent Roll'!A218))</f>
        <v/>
      </c>
      <c r="B218" s="1910" t="str">
        <f>IF(ISBLANK('Rent Roll'!B218),"",('Rent Roll'!B218))</f>
        <v/>
      </c>
      <c r="C218" s="1911" t="str">
        <f>IF(ISBLANK('Rent Roll'!C218),"",('Rent Roll'!C218))</f>
        <v/>
      </c>
      <c r="D218" s="1912" t="str">
        <f>IF(ISBLANK('Rent Roll'!D218),"",('Rent Roll'!D218))</f>
        <v/>
      </c>
      <c r="E218" s="1912" t="str">
        <f>IF(ISBLANK('Rent Roll'!E218),"",('Rent Roll'!E218))</f>
        <v/>
      </c>
      <c r="F218" s="1913" t="str">
        <f>IF(ISBLANK('Rent Roll'!F218),"",('Rent Roll'!F218))</f>
        <v/>
      </c>
      <c r="G218" s="1913" t="str">
        <f>IF(ISBLANK('Rent Roll'!G218),"",('Rent Roll'!G218))</f>
        <v/>
      </c>
      <c r="H218" s="1914">
        <f>IF(ISBLANK('Rent Roll'!I218),"",('Rent Roll'!I218))</f>
        <v>0</v>
      </c>
      <c r="I218" s="1915">
        <f>IF(ISBLANK('Rent Roll'!J218),"",('Rent Roll'!J218))</f>
        <v>0</v>
      </c>
      <c r="J218" s="1914">
        <f>IF(ISBLANK('Rent Roll'!K218),"",('Rent Roll'!K218))</f>
        <v>0</v>
      </c>
      <c r="K218" s="1916">
        <f>IF(ISBLANK('Rent Roll'!M218),"",('Rent Roll'!M218))</f>
        <v>0</v>
      </c>
      <c r="L218" s="1917" t="str">
        <f>IF(ISBLANK('Rent Roll'!N218),"",('Rent Roll'!N218))</f>
        <v/>
      </c>
      <c r="M218" s="1918">
        <f>IF(ISBLANK('Rent Roll'!R218),"",('Rent Roll'!R218))</f>
        <v>0</v>
      </c>
      <c r="N218" s="1919">
        <f>IF(ISBLANK('Rent Roll'!T218),"",('Rent Roll'!T218))</f>
        <v>0</v>
      </c>
      <c r="O218" s="1920">
        <f>IF(ISBLANK('Rent Roll'!U218),"",('Rent Roll'!U218))</f>
        <v>0</v>
      </c>
      <c r="P218" s="1921" t="str">
        <f>IF(ISBLANK('Rent Roll'!X218),"",('Rent Roll'!X218))</f>
        <v/>
      </c>
      <c r="Q218" s="1922">
        <f>IF(ISBLANK('Rent Roll'!Y218),"",('Rent Roll'!Y218))</f>
        <v>0</v>
      </c>
      <c r="R218" s="1923" t="str">
        <f>IF(ISBLANK('Rent Roll'!Z218),"",('Rent Roll'!Z218))</f>
        <v/>
      </c>
      <c r="S218" s="1923" t="str">
        <f>IF(ISBLANK('Rent Roll'!AA218),"",('Rent Roll'!AA218))</f>
        <v/>
      </c>
      <c r="T218" s="1923" t="str">
        <f>IF(ISBLANK('Rent Roll'!AB218),"",('Rent Roll'!AB218))</f>
        <v/>
      </c>
      <c r="U218" s="1954" t="str">
        <f>IF(ISBLANK('Rent Roll'!AC218),"",('Rent Roll'!AC218))</f>
        <v/>
      </c>
    </row>
    <row r="219" spans="1:21" s="1908" customFormat="1" ht="29.25" customHeight="1">
      <c r="A219" s="1909" t="str">
        <f>IF(ISBLANK('Rent Roll'!A219),"",('Rent Roll'!A219))</f>
        <v/>
      </c>
      <c r="B219" s="1910" t="str">
        <f>IF(ISBLANK('Rent Roll'!B219),"",('Rent Roll'!B219))</f>
        <v/>
      </c>
      <c r="C219" s="1911" t="str">
        <f>IF(ISBLANK('Rent Roll'!C219),"",('Rent Roll'!C219))</f>
        <v/>
      </c>
      <c r="D219" s="1912" t="str">
        <f>IF(ISBLANK('Rent Roll'!D219),"",('Rent Roll'!D219))</f>
        <v/>
      </c>
      <c r="E219" s="1912" t="str">
        <f>IF(ISBLANK('Rent Roll'!E219),"",('Rent Roll'!E219))</f>
        <v/>
      </c>
      <c r="F219" s="1913" t="str">
        <f>IF(ISBLANK('Rent Roll'!F219),"",('Rent Roll'!F219))</f>
        <v/>
      </c>
      <c r="G219" s="1913" t="str">
        <f>IF(ISBLANK('Rent Roll'!G219),"",('Rent Roll'!G219))</f>
        <v/>
      </c>
      <c r="H219" s="1914">
        <f>IF(ISBLANK('Rent Roll'!I219),"",('Rent Roll'!I219))</f>
        <v>0</v>
      </c>
      <c r="I219" s="1915">
        <f>IF(ISBLANK('Rent Roll'!J219),"",('Rent Roll'!J219))</f>
        <v>0</v>
      </c>
      <c r="J219" s="1914">
        <f>IF(ISBLANK('Rent Roll'!K219),"",('Rent Roll'!K219))</f>
        <v>0</v>
      </c>
      <c r="K219" s="1916">
        <f>IF(ISBLANK('Rent Roll'!M219),"",('Rent Roll'!M219))</f>
        <v>0</v>
      </c>
      <c r="L219" s="1917" t="str">
        <f>IF(ISBLANK('Rent Roll'!N219),"",('Rent Roll'!N219))</f>
        <v/>
      </c>
      <c r="M219" s="1918">
        <f>IF(ISBLANK('Rent Roll'!R219),"",('Rent Roll'!R219))</f>
        <v>0</v>
      </c>
      <c r="N219" s="1919">
        <f>IF(ISBLANK('Rent Roll'!T219),"",('Rent Roll'!T219))</f>
        <v>0</v>
      </c>
      <c r="O219" s="1920">
        <f>IF(ISBLANK('Rent Roll'!U219),"",('Rent Roll'!U219))</f>
        <v>0</v>
      </c>
      <c r="P219" s="1921" t="str">
        <f>IF(ISBLANK('Rent Roll'!X219),"",('Rent Roll'!X219))</f>
        <v/>
      </c>
      <c r="Q219" s="1922">
        <f>IF(ISBLANK('Rent Roll'!Y219),"",('Rent Roll'!Y219))</f>
        <v>0</v>
      </c>
      <c r="R219" s="1923" t="str">
        <f>IF(ISBLANK('Rent Roll'!Z219),"",('Rent Roll'!Z219))</f>
        <v/>
      </c>
      <c r="S219" s="1923" t="str">
        <f>IF(ISBLANK('Rent Roll'!AA219),"",('Rent Roll'!AA219))</f>
        <v/>
      </c>
      <c r="T219" s="1923" t="str">
        <f>IF(ISBLANK('Rent Roll'!AB219),"",('Rent Roll'!AB219))</f>
        <v/>
      </c>
      <c r="U219" s="1954" t="str">
        <f>IF(ISBLANK('Rent Roll'!AC219),"",('Rent Roll'!AC219))</f>
        <v/>
      </c>
    </row>
    <row r="220" spans="1:21" s="1908" customFormat="1" ht="29.25" customHeight="1">
      <c r="A220" s="1909" t="str">
        <f>IF(ISBLANK('Rent Roll'!A220),"",('Rent Roll'!A220))</f>
        <v/>
      </c>
      <c r="B220" s="1910" t="str">
        <f>IF(ISBLANK('Rent Roll'!B220),"",('Rent Roll'!B220))</f>
        <v/>
      </c>
      <c r="C220" s="1911" t="str">
        <f>IF(ISBLANK('Rent Roll'!C220),"",('Rent Roll'!C220))</f>
        <v/>
      </c>
      <c r="D220" s="1912" t="str">
        <f>IF(ISBLANK('Rent Roll'!D220),"",('Rent Roll'!D220))</f>
        <v/>
      </c>
      <c r="E220" s="1912" t="str">
        <f>IF(ISBLANK('Rent Roll'!E220),"",('Rent Roll'!E220))</f>
        <v/>
      </c>
      <c r="F220" s="1913" t="str">
        <f>IF(ISBLANK('Rent Roll'!F220),"",('Rent Roll'!F220))</f>
        <v/>
      </c>
      <c r="G220" s="1913" t="str">
        <f>IF(ISBLANK('Rent Roll'!G220),"",('Rent Roll'!G220))</f>
        <v/>
      </c>
      <c r="H220" s="1914">
        <f>IF(ISBLANK('Rent Roll'!I220),"",('Rent Roll'!I220))</f>
        <v>0</v>
      </c>
      <c r="I220" s="1915">
        <f>IF(ISBLANK('Rent Roll'!J220),"",('Rent Roll'!J220))</f>
        <v>0</v>
      </c>
      <c r="J220" s="1914">
        <f>IF(ISBLANK('Rent Roll'!K220),"",('Rent Roll'!K220))</f>
        <v>0</v>
      </c>
      <c r="K220" s="1916">
        <f>IF(ISBLANK('Rent Roll'!M220),"",('Rent Roll'!M220))</f>
        <v>0</v>
      </c>
      <c r="L220" s="1917" t="str">
        <f>IF(ISBLANK('Rent Roll'!N220),"",('Rent Roll'!N220))</f>
        <v/>
      </c>
      <c r="M220" s="1918">
        <f>IF(ISBLANK('Rent Roll'!R220),"",('Rent Roll'!R220))</f>
        <v>0</v>
      </c>
      <c r="N220" s="1919">
        <f>IF(ISBLANK('Rent Roll'!T220),"",('Rent Roll'!T220))</f>
        <v>0</v>
      </c>
      <c r="O220" s="1920">
        <f>IF(ISBLANK('Rent Roll'!U220),"",('Rent Roll'!U220))</f>
        <v>0</v>
      </c>
      <c r="P220" s="1921" t="str">
        <f>IF(ISBLANK('Rent Roll'!X220),"",('Rent Roll'!X220))</f>
        <v/>
      </c>
      <c r="Q220" s="1922">
        <f>IF(ISBLANK('Rent Roll'!Y220),"",('Rent Roll'!Y220))</f>
        <v>0</v>
      </c>
      <c r="R220" s="1923" t="str">
        <f>IF(ISBLANK('Rent Roll'!Z220),"",('Rent Roll'!Z220))</f>
        <v/>
      </c>
      <c r="S220" s="1923" t="str">
        <f>IF(ISBLANK('Rent Roll'!AA220),"",('Rent Roll'!AA220))</f>
        <v/>
      </c>
      <c r="T220" s="1923" t="str">
        <f>IF(ISBLANK('Rent Roll'!AB220),"",('Rent Roll'!AB220))</f>
        <v/>
      </c>
      <c r="U220" s="1954" t="str">
        <f>IF(ISBLANK('Rent Roll'!AC220),"",('Rent Roll'!AC220))</f>
        <v/>
      </c>
    </row>
    <row r="221" spans="1:21" s="1908" customFormat="1" ht="29.25" customHeight="1">
      <c r="A221" s="1909" t="str">
        <f>IF(ISBLANK('Rent Roll'!A221),"",('Rent Roll'!A221))</f>
        <v/>
      </c>
      <c r="B221" s="1910" t="str">
        <f>IF(ISBLANK('Rent Roll'!B221),"",('Rent Roll'!B221))</f>
        <v/>
      </c>
      <c r="C221" s="1911" t="str">
        <f>IF(ISBLANK('Rent Roll'!C221),"",('Rent Roll'!C221))</f>
        <v/>
      </c>
      <c r="D221" s="1912" t="str">
        <f>IF(ISBLANK('Rent Roll'!D221),"",('Rent Roll'!D221))</f>
        <v/>
      </c>
      <c r="E221" s="1912" t="str">
        <f>IF(ISBLANK('Rent Roll'!E221),"",('Rent Roll'!E221))</f>
        <v/>
      </c>
      <c r="F221" s="1913" t="str">
        <f>IF(ISBLANK('Rent Roll'!F221),"",('Rent Roll'!F221))</f>
        <v/>
      </c>
      <c r="G221" s="1913" t="str">
        <f>IF(ISBLANK('Rent Roll'!G221),"",('Rent Roll'!G221))</f>
        <v/>
      </c>
      <c r="H221" s="1914">
        <f>IF(ISBLANK('Rent Roll'!I221),"",('Rent Roll'!I221))</f>
        <v>0</v>
      </c>
      <c r="I221" s="1915">
        <f>IF(ISBLANK('Rent Roll'!J221),"",('Rent Roll'!J221))</f>
        <v>0</v>
      </c>
      <c r="J221" s="1914">
        <f>IF(ISBLANK('Rent Roll'!K221),"",('Rent Roll'!K221))</f>
        <v>0</v>
      </c>
      <c r="K221" s="1916">
        <f>IF(ISBLANK('Rent Roll'!M221),"",('Rent Roll'!M221))</f>
        <v>0</v>
      </c>
      <c r="L221" s="1917" t="str">
        <f>IF(ISBLANK('Rent Roll'!N221),"",('Rent Roll'!N221))</f>
        <v/>
      </c>
      <c r="M221" s="1918">
        <f>IF(ISBLANK('Rent Roll'!R221),"",('Rent Roll'!R221))</f>
        <v>0</v>
      </c>
      <c r="N221" s="1919">
        <f>IF(ISBLANK('Rent Roll'!T221),"",('Rent Roll'!T221))</f>
        <v>0</v>
      </c>
      <c r="O221" s="1920">
        <f>IF(ISBLANK('Rent Roll'!U221),"",('Rent Roll'!U221))</f>
        <v>0</v>
      </c>
      <c r="P221" s="1921" t="str">
        <f>IF(ISBLANK('Rent Roll'!X221),"",('Rent Roll'!X221))</f>
        <v/>
      </c>
      <c r="Q221" s="1922">
        <f>IF(ISBLANK('Rent Roll'!Y221),"",('Rent Roll'!Y221))</f>
        <v>0</v>
      </c>
      <c r="R221" s="1923" t="str">
        <f>IF(ISBLANK('Rent Roll'!Z221),"",('Rent Roll'!Z221))</f>
        <v/>
      </c>
      <c r="S221" s="1923" t="str">
        <f>IF(ISBLANK('Rent Roll'!AA221),"",('Rent Roll'!AA221))</f>
        <v/>
      </c>
      <c r="T221" s="1923" t="str">
        <f>IF(ISBLANK('Rent Roll'!AB221),"",('Rent Roll'!AB221))</f>
        <v/>
      </c>
      <c r="U221" s="1954" t="str">
        <f>IF(ISBLANK('Rent Roll'!AC221),"",('Rent Roll'!AC221))</f>
        <v/>
      </c>
    </row>
    <row r="222" spans="1:21" s="1908" customFormat="1" ht="29.25" customHeight="1">
      <c r="A222" s="1909" t="str">
        <f>IF(ISBLANK('Rent Roll'!A222),"",('Rent Roll'!A222))</f>
        <v/>
      </c>
      <c r="B222" s="1910" t="str">
        <f>IF(ISBLANK('Rent Roll'!B222),"",('Rent Roll'!B222))</f>
        <v/>
      </c>
      <c r="C222" s="1911" t="str">
        <f>IF(ISBLANK('Rent Roll'!C222),"",('Rent Roll'!C222))</f>
        <v/>
      </c>
      <c r="D222" s="1912" t="str">
        <f>IF(ISBLANK('Rent Roll'!D222),"",('Rent Roll'!D222))</f>
        <v/>
      </c>
      <c r="E222" s="1912" t="str">
        <f>IF(ISBLANK('Rent Roll'!E222),"",('Rent Roll'!E222))</f>
        <v/>
      </c>
      <c r="F222" s="1913" t="str">
        <f>IF(ISBLANK('Rent Roll'!F222),"",('Rent Roll'!F222))</f>
        <v/>
      </c>
      <c r="G222" s="1913" t="str">
        <f>IF(ISBLANK('Rent Roll'!G222),"",('Rent Roll'!G222))</f>
        <v/>
      </c>
      <c r="H222" s="1914">
        <f>IF(ISBLANK('Rent Roll'!I222),"",('Rent Roll'!I222))</f>
        <v>0</v>
      </c>
      <c r="I222" s="1915">
        <f>IF(ISBLANK('Rent Roll'!J222),"",('Rent Roll'!J222))</f>
        <v>0</v>
      </c>
      <c r="J222" s="1914">
        <f>IF(ISBLANK('Rent Roll'!K222),"",('Rent Roll'!K222))</f>
        <v>0</v>
      </c>
      <c r="K222" s="1916">
        <f>IF(ISBLANK('Rent Roll'!M222),"",('Rent Roll'!M222))</f>
        <v>0</v>
      </c>
      <c r="L222" s="1917" t="str">
        <f>IF(ISBLANK('Rent Roll'!N222),"",('Rent Roll'!N222))</f>
        <v/>
      </c>
      <c r="M222" s="1918">
        <f>IF(ISBLANK('Rent Roll'!R222),"",('Rent Roll'!R222))</f>
        <v>0</v>
      </c>
      <c r="N222" s="1919">
        <f>IF(ISBLANK('Rent Roll'!T222),"",('Rent Roll'!T222))</f>
        <v>0</v>
      </c>
      <c r="O222" s="1920">
        <f>IF(ISBLANK('Rent Roll'!U222),"",('Rent Roll'!U222))</f>
        <v>0</v>
      </c>
      <c r="P222" s="1921" t="str">
        <f>IF(ISBLANK('Rent Roll'!X222),"",('Rent Roll'!X222))</f>
        <v/>
      </c>
      <c r="Q222" s="1922">
        <f>IF(ISBLANK('Rent Roll'!Y222),"",('Rent Roll'!Y222))</f>
        <v>0</v>
      </c>
      <c r="R222" s="1923" t="str">
        <f>IF(ISBLANK('Rent Roll'!Z222),"",('Rent Roll'!Z222))</f>
        <v/>
      </c>
      <c r="S222" s="1923" t="str">
        <f>IF(ISBLANK('Rent Roll'!AA222),"",('Rent Roll'!AA222))</f>
        <v/>
      </c>
      <c r="T222" s="1923" t="str">
        <f>IF(ISBLANK('Rent Roll'!AB222),"",('Rent Roll'!AB222))</f>
        <v/>
      </c>
      <c r="U222" s="1954" t="str">
        <f>IF(ISBLANK('Rent Roll'!AC222),"",('Rent Roll'!AC222))</f>
        <v/>
      </c>
    </row>
    <row r="223" spans="1:21" s="1908" customFormat="1" ht="29.25" customHeight="1">
      <c r="A223" s="1909" t="str">
        <f>IF(ISBLANK('Rent Roll'!A223),"",('Rent Roll'!A223))</f>
        <v/>
      </c>
      <c r="B223" s="1910" t="str">
        <f>IF(ISBLANK('Rent Roll'!B223),"",('Rent Roll'!B223))</f>
        <v/>
      </c>
      <c r="C223" s="1911" t="str">
        <f>IF(ISBLANK('Rent Roll'!C223),"",('Rent Roll'!C223))</f>
        <v/>
      </c>
      <c r="D223" s="1912" t="str">
        <f>IF(ISBLANK('Rent Roll'!D223),"",('Rent Roll'!D223))</f>
        <v/>
      </c>
      <c r="E223" s="1912" t="str">
        <f>IF(ISBLANK('Rent Roll'!E223),"",('Rent Roll'!E223))</f>
        <v/>
      </c>
      <c r="F223" s="1913" t="str">
        <f>IF(ISBLANK('Rent Roll'!F223),"",('Rent Roll'!F223))</f>
        <v/>
      </c>
      <c r="G223" s="1913" t="str">
        <f>IF(ISBLANK('Rent Roll'!G223),"",('Rent Roll'!G223))</f>
        <v/>
      </c>
      <c r="H223" s="1914">
        <f>IF(ISBLANK('Rent Roll'!I223),"",('Rent Roll'!I223))</f>
        <v>0</v>
      </c>
      <c r="I223" s="1915">
        <f>IF(ISBLANK('Rent Roll'!J223),"",('Rent Roll'!J223))</f>
        <v>0</v>
      </c>
      <c r="J223" s="1914">
        <f>IF(ISBLANK('Rent Roll'!K223),"",('Rent Roll'!K223))</f>
        <v>0</v>
      </c>
      <c r="K223" s="1916">
        <f>IF(ISBLANK('Rent Roll'!M223),"",('Rent Roll'!M223))</f>
        <v>0</v>
      </c>
      <c r="L223" s="1917" t="str">
        <f>IF(ISBLANK('Rent Roll'!N223),"",('Rent Roll'!N223))</f>
        <v/>
      </c>
      <c r="M223" s="1918">
        <f>IF(ISBLANK('Rent Roll'!R223),"",('Rent Roll'!R223))</f>
        <v>0</v>
      </c>
      <c r="N223" s="1919">
        <f>IF(ISBLANK('Rent Roll'!T223),"",('Rent Roll'!T223))</f>
        <v>0</v>
      </c>
      <c r="O223" s="1920">
        <f>IF(ISBLANK('Rent Roll'!U223),"",('Rent Roll'!U223))</f>
        <v>0</v>
      </c>
      <c r="P223" s="1921" t="str">
        <f>IF(ISBLANK('Rent Roll'!X223),"",('Rent Roll'!X223))</f>
        <v/>
      </c>
      <c r="Q223" s="1922">
        <f>IF(ISBLANK('Rent Roll'!Y223),"",('Rent Roll'!Y223))</f>
        <v>0</v>
      </c>
      <c r="R223" s="1923" t="str">
        <f>IF(ISBLANK('Rent Roll'!Z223),"",('Rent Roll'!Z223))</f>
        <v/>
      </c>
      <c r="S223" s="1923" t="str">
        <f>IF(ISBLANK('Rent Roll'!AA223),"",('Rent Roll'!AA223))</f>
        <v/>
      </c>
      <c r="T223" s="1923" t="str">
        <f>IF(ISBLANK('Rent Roll'!AB223),"",('Rent Roll'!AB223))</f>
        <v/>
      </c>
      <c r="U223" s="1954" t="str">
        <f>IF(ISBLANK('Rent Roll'!AC223),"",('Rent Roll'!AC223))</f>
        <v/>
      </c>
    </row>
    <row r="224" spans="1:21" s="1908" customFormat="1" ht="29.25" customHeight="1">
      <c r="A224" s="1909" t="str">
        <f>IF(ISBLANK('Rent Roll'!A224),"",('Rent Roll'!A224))</f>
        <v/>
      </c>
      <c r="B224" s="1910" t="str">
        <f>IF(ISBLANK('Rent Roll'!B224),"",('Rent Roll'!B224))</f>
        <v/>
      </c>
      <c r="C224" s="1911" t="str">
        <f>IF(ISBLANK('Rent Roll'!C224),"",('Rent Roll'!C224))</f>
        <v/>
      </c>
      <c r="D224" s="1912" t="str">
        <f>IF(ISBLANK('Rent Roll'!D224),"",('Rent Roll'!D224))</f>
        <v/>
      </c>
      <c r="E224" s="1912" t="str">
        <f>IF(ISBLANK('Rent Roll'!E224),"",('Rent Roll'!E224))</f>
        <v/>
      </c>
      <c r="F224" s="1913" t="str">
        <f>IF(ISBLANK('Rent Roll'!F224),"",('Rent Roll'!F224))</f>
        <v/>
      </c>
      <c r="G224" s="1913" t="str">
        <f>IF(ISBLANK('Rent Roll'!G224),"",('Rent Roll'!G224))</f>
        <v/>
      </c>
      <c r="H224" s="1914">
        <f>IF(ISBLANK('Rent Roll'!I224),"",('Rent Roll'!I224))</f>
        <v>0</v>
      </c>
      <c r="I224" s="1915">
        <f>IF(ISBLANK('Rent Roll'!J224),"",('Rent Roll'!J224))</f>
        <v>0</v>
      </c>
      <c r="J224" s="1914">
        <f>IF(ISBLANK('Rent Roll'!K224),"",('Rent Roll'!K224))</f>
        <v>0</v>
      </c>
      <c r="K224" s="1916">
        <f>IF(ISBLANK('Rent Roll'!M224),"",('Rent Roll'!M224))</f>
        <v>0</v>
      </c>
      <c r="L224" s="1917" t="str">
        <f>IF(ISBLANK('Rent Roll'!N224),"",('Rent Roll'!N224))</f>
        <v/>
      </c>
      <c r="M224" s="1918">
        <f>IF(ISBLANK('Rent Roll'!R224),"",('Rent Roll'!R224))</f>
        <v>0</v>
      </c>
      <c r="N224" s="1919">
        <f>IF(ISBLANK('Rent Roll'!T224),"",('Rent Roll'!T224))</f>
        <v>0</v>
      </c>
      <c r="O224" s="1920">
        <f>IF(ISBLANK('Rent Roll'!U224),"",('Rent Roll'!U224))</f>
        <v>0</v>
      </c>
      <c r="P224" s="1921" t="str">
        <f>IF(ISBLANK('Rent Roll'!X224),"",('Rent Roll'!X224))</f>
        <v/>
      </c>
      <c r="Q224" s="1922">
        <f>IF(ISBLANK('Rent Roll'!Y224),"",('Rent Roll'!Y224))</f>
        <v>0</v>
      </c>
      <c r="R224" s="1923" t="str">
        <f>IF(ISBLANK('Rent Roll'!Z224),"",('Rent Roll'!Z224))</f>
        <v/>
      </c>
      <c r="S224" s="1923" t="str">
        <f>IF(ISBLANK('Rent Roll'!AA224),"",('Rent Roll'!AA224))</f>
        <v/>
      </c>
      <c r="T224" s="1923" t="str">
        <f>IF(ISBLANK('Rent Roll'!AB224),"",('Rent Roll'!AB224))</f>
        <v/>
      </c>
      <c r="U224" s="1954" t="str">
        <f>IF(ISBLANK('Rent Roll'!AC224),"",('Rent Roll'!AC224))</f>
        <v/>
      </c>
    </row>
    <row r="225" spans="1:21" s="1908" customFormat="1" ht="29.25" customHeight="1">
      <c r="A225" s="1909" t="str">
        <f>IF(ISBLANK('Rent Roll'!A225),"",('Rent Roll'!A225))</f>
        <v/>
      </c>
      <c r="B225" s="1910" t="str">
        <f>IF(ISBLANK('Rent Roll'!B225),"",('Rent Roll'!B225))</f>
        <v/>
      </c>
      <c r="C225" s="1911" t="str">
        <f>IF(ISBLANK('Rent Roll'!C225),"",('Rent Roll'!C225))</f>
        <v/>
      </c>
      <c r="D225" s="1912" t="str">
        <f>IF(ISBLANK('Rent Roll'!D225),"",('Rent Roll'!D225))</f>
        <v/>
      </c>
      <c r="E225" s="1912" t="str">
        <f>IF(ISBLANK('Rent Roll'!E225),"",('Rent Roll'!E225))</f>
        <v/>
      </c>
      <c r="F225" s="1913" t="str">
        <f>IF(ISBLANK('Rent Roll'!F225),"",('Rent Roll'!F225))</f>
        <v/>
      </c>
      <c r="G225" s="1913" t="str">
        <f>IF(ISBLANK('Rent Roll'!G225),"",('Rent Roll'!G225))</f>
        <v/>
      </c>
      <c r="H225" s="1914">
        <f>IF(ISBLANK('Rent Roll'!I225),"",('Rent Roll'!I225))</f>
        <v>0</v>
      </c>
      <c r="I225" s="1915">
        <f>IF(ISBLANK('Rent Roll'!J225),"",('Rent Roll'!J225))</f>
        <v>0</v>
      </c>
      <c r="J225" s="1914">
        <f>IF(ISBLANK('Rent Roll'!K225),"",('Rent Roll'!K225))</f>
        <v>0</v>
      </c>
      <c r="K225" s="1916">
        <f>IF(ISBLANK('Rent Roll'!M225),"",('Rent Roll'!M225))</f>
        <v>0</v>
      </c>
      <c r="L225" s="1917" t="str">
        <f>IF(ISBLANK('Rent Roll'!N225),"",('Rent Roll'!N225))</f>
        <v/>
      </c>
      <c r="M225" s="1918">
        <f>IF(ISBLANK('Rent Roll'!R225),"",('Rent Roll'!R225))</f>
        <v>0</v>
      </c>
      <c r="N225" s="1919">
        <f>IF(ISBLANK('Rent Roll'!T225),"",('Rent Roll'!T225))</f>
        <v>0</v>
      </c>
      <c r="O225" s="1920">
        <f>IF(ISBLANK('Rent Roll'!U225),"",('Rent Roll'!U225))</f>
        <v>0</v>
      </c>
      <c r="P225" s="1921" t="str">
        <f>IF(ISBLANK('Rent Roll'!X225),"",('Rent Roll'!X225))</f>
        <v/>
      </c>
      <c r="Q225" s="1922">
        <f>IF(ISBLANK('Rent Roll'!Y225),"",('Rent Roll'!Y225))</f>
        <v>0</v>
      </c>
      <c r="R225" s="1923" t="str">
        <f>IF(ISBLANK('Rent Roll'!Z225),"",('Rent Roll'!Z225))</f>
        <v/>
      </c>
      <c r="S225" s="1923" t="str">
        <f>IF(ISBLANK('Rent Roll'!AA225),"",('Rent Roll'!AA225))</f>
        <v/>
      </c>
      <c r="T225" s="1923" t="str">
        <f>IF(ISBLANK('Rent Roll'!AB225),"",('Rent Roll'!AB225))</f>
        <v/>
      </c>
      <c r="U225" s="1954" t="str">
        <f>IF(ISBLANK('Rent Roll'!AC225),"",('Rent Roll'!AC225))</f>
        <v/>
      </c>
    </row>
    <row r="226" spans="1:21" s="1908" customFormat="1" ht="29.25" customHeight="1">
      <c r="A226" s="1909" t="str">
        <f>IF(ISBLANK('Rent Roll'!A226),"",('Rent Roll'!A226))</f>
        <v/>
      </c>
      <c r="B226" s="1910" t="str">
        <f>IF(ISBLANK('Rent Roll'!B226),"",('Rent Roll'!B226))</f>
        <v/>
      </c>
      <c r="C226" s="1911" t="str">
        <f>IF(ISBLANK('Rent Roll'!C226),"",('Rent Roll'!C226))</f>
        <v/>
      </c>
      <c r="D226" s="1912" t="str">
        <f>IF(ISBLANK('Rent Roll'!D226),"",('Rent Roll'!D226))</f>
        <v/>
      </c>
      <c r="E226" s="1912" t="str">
        <f>IF(ISBLANK('Rent Roll'!E226),"",('Rent Roll'!E226))</f>
        <v/>
      </c>
      <c r="F226" s="1913" t="str">
        <f>IF(ISBLANK('Rent Roll'!F226),"",('Rent Roll'!F226))</f>
        <v/>
      </c>
      <c r="G226" s="1913" t="str">
        <f>IF(ISBLANK('Rent Roll'!G226),"",('Rent Roll'!G226))</f>
        <v/>
      </c>
      <c r="H226" s="1914">
        <f>IF(ISBLANK('Rent Roll'!I226),"",('Rent Roll'!I226))</f>
        <v>0</v>
      </c>
      <c r="I226" s="1915">
        <f>IF(ISBLANK('Rent Roll'!J226),"",('Rent Roll'!J226))</f>
        <v>0</v>
      </c>
      <c r="J226" s="1914">
        <f>IF(ISBLANK('Rent Roll'!K226),"",('Rent Roll'!K226))</f>
        <v>0</v>
      </c>
      <c r="K226" s="1916">
        <f>IF(ISBLANK('Rent Roll'!M226),"",('Rent Roll'!M226))</f>
        <v>0</v>
      </c>
      <c r="L226" s="1917" t="str">
        <f>IF(ISBLANK('Rent Roll'!N226),"",('Rent Roll'!N226))</f>
        <v/>
      </c>
      <c r="M226" s="1918">
        <f>IF(ISBLANK('Rent Roll'!R226),"",('Rent Roll'!R226))</f>
        <v>0</v>
      </c>
      <c r="N226" s="1919">
        <f>IF(ISBLANK('Rent Roll'!T226),"",('Rent Roll'!T226))</f>
        <v>0</v>
      </c>
      <c r="O226" s="1920">
        <f>IF(ISBLANK('Rent Roll'!U226),"",('Rent Roll'!U226))</f>
        <v>0</v>
      </c>
      <c r="P226" s="1921" t="str">
        <f>IF(ISBLANK('Rent Roll'!X226),"",('Rent Roll'!X226))</f>
        <v/>
      </c>
      <c r="Q226" s="1922">
        <f>IF(ISBLANK('Rent Roll'!Y226),"",('Rent Roll'!Y226))</f>
        <v>0</v>
      </c>
      <c r="R226" s="1923" t="str">
        <f>IF(ISBLANK('Rent Roll'!Z226),"",('Rent Roll'!Z226))</f>
        <v/>
      </c>
      <c r="S226" s="1923" t="str">
        <f>IF(ISBLANK('Rent Roll'!AA226),"",('Rent Roll'!AA226))</f>
        <v/>
      </c>
      <c r="T226" s="1923" t="str">
        <f>IF(ISBLANK('Rent Roll'!AB226),"",('Rent Roll'!AB226))</f>
        <v/>
      </c>
      <c r="U226" s="1954" t="str">
        <f>IF(ISBLANK('Rent Roll'!AC226),"",('Rent Roll'!AC226))</f>
        <v/>
      </c>
    </row>
    <row r="227" spans="1:21" s="1908" customFormat="1" ht="29.25" customHeight="1">
      <c r="A227" s="1909" t="str">
        <f>IF(ISBLANK('Rent Roll'!A227),"",('Rent Roll'!A227))</f>
        <v/>
      </c>
      <c r="B227" s="1910" t="str">
        <f>IF(ISBLANK('Rent Roll'!B227),"",('Rent Roll'!B227))</f>
        <v/>
      </c>
      <c r="C227" s="1911" t="str">
        <f>IF(ISBLANK('Rent Roll'!C227),"",('Rent Roll'!C227))</f>
        <v/>
      </c>
      <c r="D227" s="1912" t="str">
        <f>IF(ISBLANK('Rent Roll'!D227),"",('Rent Roll'!D227))</f>
        <v/>
      </c>
      <c r="E227" s="1912" t="str">
        <f>IF(ISBLANK('Rent Roll'!E227),"",('Rent Roll'!E227))</f>
        <v/>
      </c>
      <c r="F227" s="1913" t="str">
        <f>IF(ISBLANK('Rent Roll'!F227),"",('Rent Roll'!F227))</f>
        <v/>
      </c>
      <c r="G227" s="1913" t="str">
        <f>IF(ISBLANK('Rent Roll'!G227),"",('Rent Roll'!G227))</f>
        <v/>
      </c>
      <c r="H227" s="1914">
        <f>IF(ISBLANK('Rent Roll'!I227),"",('Rent Roll'!I227))</f>
        <v>0</v>
      </c>
      <c r="I227" s="1915">
        <f>IF(ISBLANK('Rent Roll'!J227),"",('Rent Roll'!J227))</f>
        <v>0</v>
      </c>
      <c r="J227" s="1914">
        <f>IF(ISBLANK('Rent Roll'!K227),"",('Rent Roll'!K227))</f>
        <v>0</v>
      </c>
      <c r="K227" s="1916">
        <f>IF(ISBLANK('Rent Roll'!M227),"",('Rent Roll'!M227))</f>
        <v>0</v>
      </c>
      <c r="L227" s="1917" t="str">
        <f>IF(ISBLANK('Rent Roll'!N227),"",('Rent Roll'!N227))</f>
        <v/>
      </c>
      <c r="M227" s="1918">
        <f>IF(ISBLANK('Rent Roll'!R227),"",('Rent Roll'!R227))</f>
        <v>0</v>
      </c>
      <c r="N227" s="1919">
        <f>IF(ISBLANK('Rent Roll'!T227),"",('Rent Roll'!T227))</f>
        <v>0</v>
      </c>
      <c r="O227" s="1920">
        <f>IF(ISBLANK('Rent Roll'!U227),"",('Rent Roll'!U227))</f>
        <v>0</v>
      </c>
      <c r="P227" s="1921" t="str">
        <f>IF(ISBLANK('Rent Roll'!X227),"",('Rent Roll'!X227))</f>
        <v/>
      </c>
      <c r="Q227" s="1922">
        <f>IF(ISBLANK('Rent Roll'!Y227),"",('Rent Roll'!Y227))</f>
        <v>0</v>
      </c>
      <c r="R227" s="1923" t="str">
        <f>IF(ISBLANK('Rent Roll'!Z227),"",('Rent Roll'!Z227))</f>
        <v/>
      </c>
      <c r="S227" s="1923" t="str">
        <f>IF(ISBLANK('Rent Roll'!AA227),"",('Rent Roll'!AA227))</f>
        <v/>
      </c>
      <c r="T227" s="1923" t="str">
        <f>IF(ISBLANK('Rent Roll'!AB227),"",('Rent Roll'!AB227))</f>
        <v/>
      </c>
      <c r="U227" s="1954" t="str">
        <f>IF(ISBLANK('Rent Roll'!AC227),"",('Rent Roll'!AC227))</f>
        <v/>
      </c>
    </row>
    <row r="228" spans="1:21" s="1908" customFormat="1" ht="29.25" customHeight="1">
      <c r="A228" s="1909" t="str">
        <f>IF(ISBLANK('Rent Roll'!A228),"",('Rent Roll'!A228))</f>
        <v/>
      </c>
      <c r="B228" s="1910" t="str">
        <f>IF(ISBLANK('Rent Roll'!B228),"",('Rent Roll'!B228))</f>
        <v/>
      </c>
      <c r="C228" s="1911" t="str">
        <f>IF(ISBLANK('Rent Roll'!C228),"",('Rent Roll'!C228))</f>
        <v/>
      </c>
      <c r="D228" s="1912" t="str">
        <f>IF(ISBLANK('Rent Roll'!D228),"",('Rent Roll'!D228))</f>
        <v/>
      </c>
      <c r="E228" s="1912" t="str">
        <f>IF(ISBLANK('Rent Roll'!E228),"",('Rent Roll'!E228))</f>
        <v/>
      </c>
      <c r="F228" s="1913" t="str">
        <f>IF(ISBLANK('Rent Roll'!F228),"",('Rent Roll'!F228))</f>
        <v/>
      </c>
      <c r="G228" s="1913" t="str">
        <f>IF(ISBLANK('Rent Roll'!G228),"",('Rent Roll'!G228))</f>
        <v/>
      </c>
      <c r="H228" s="1914">
        <f>IF(ISBLANK('Rent Roll'!I228),"",('Rent Roll'!I228))</f>
        <v>0</v>
      </c>
      <c r="I228" s="1915">
        <f>IF(ISBLANK('Rent Roll'!J228),"",('Rent Roll'!J228))</f>
        <v>0</v>
      </c>
      <c r="J228" s="1914">
        <f>IF(ISBLANK('Rent Roll'!K228),"",('Rent Roll'!K228))</f>
        <v>0</v>
      </c>
      <c r="K228" s="1916">
        <f>IF(ISBLANK('Rent Roll'!M228),"",('Rent Roll'!M228))</f>
        <v>0</v>
      </c>
      <c r="L228" s="1917" t="str">
        <f>IF(ISBLANK('Rent Roll'!N228),"",('Rent Roll'!N228))</f>
        <v/>
      </c>
      <c r="M228" s="1918">
        <f>IF(ISBLANK('Rent Roll'!R228),"",('Rent Roll'!R228))</f>
        <v>0</v>
      </c>
      <c r="N228" s="1919">
        <f>IF(ISBLANK('Rent Roll'!T228),"",('Rent Roll'!T228))</f>
        <v>0</v>
      </c>
      <c r="O228" s="1920">
        <f>IF(ISBLANK('Rent Roll'!U228),"",('Rent Roll'!U228))</f>
        <v>0</v>
      </c>
      <c r="P228" s="1921" t="str">
        <f>IF(ISBLANK('Rent Roll'!X228),"",('Rent Roll'!X228))</f>
        <v/>
      </c>
      <c r="Q228" s="1922">
        <f>IF(ISBLANK('Rent Roll'!Y228),"",('Rent Roll'!Y228))</f>
        <v>0</v>
      </c>
      <c r="R228" s="1923" t="str">
        <f>IF(ISBLANK('Rent Roll'!Z228),"",('Rent Roll'!Z228))</f>
        <v/>
      </c>
      <c r="S228" s="1923" t="str">
        <f>IF(ISBLANK('Rent Roll'!AA228),"",('Rent Roll'!AA228))</f>
        <v/>
      </c>
      <c r="T228" s="1923" t="str">
        <f>IF(ISBLANK('Rent Roll'!AB228),"",('Rent Roll'!AB228))</f>
        <v/>
      </c>
      <c r="U228" s="1954" t="str">
        <f>IF(ISBLANK('Rent Roll'!AC228),"",('Rent Roll'!AC228))</f>
        <v/>
      </c>
    </row>
    <row r="229" spans="1:21" s="1908" customFormat="1" ht="29.25" customHeight="1">
      <c r="A229" s="1909" t="str">
        <f>IF(ISBLANK('Rent Roll'!A229),"",('Rent Roll'!A229))</f>
        <v/>
      </c>
      <c r="B229" s="1910" t="str">
        <f>IF(ISBLANK('Rent Roll'!B229),"",('Rent Roll'!B229))</f>
        <v/>
      </c>
      <c r="C229" s="1911" t="str">
        <f>IF(ISBLANK('Rent Roll'!C229),"",('Rent Roll'!C229))</f>
        <v/>
      </c>
      <c r="D229" s="1912" t="str">
        <f>IF(ISBLANK('Rent Roll'!D229),"",('Rent Roll'!D229))</f>
        <v/>
      </c>
      <c r="E229" s="1912" t="str">
        <f>IF(ISBLANK('Rent Roll'!E229),"",('Rent Roll'!E229))</f>
        <v/>
      </c>
      <c r="F229" s="1913" t="str">
        <f>IF(ISBLANK('Rent Roll'!F229),"",('Rent Roll'!F229))</f>
        <v/>
      </c>
      <c r="G229" s="1913" t="str">
        <f>IF(ISBLANK('Rent Roll'!G229),"",('Rent Roll'!G229))</f>
        <v/>
      </c>
      <c r="H229" s="1914">
        <f>IF(ISBLANK('Rent Roll'!I229),"",('Rent Roll'!I229))</f>
        <v>0</v>
      </c>
      <c r="I229" s="1915">
        <f>IF(ISBLANK('Rent Roll'!J229),"",('Rent Roll'!J229))</f>
        <v>0</v>
      </c>
      <c r="J229" s="1914">
        <f>IF(ISBLANK('Rent Roll'!K229),"",('Rent Roll'!K229))</f>
        <v>0</v>
      </c>
      <c r="K229" s="1916">
        <f>IF(ISBLANK('Rent Roll'!M229),"",('Rent Roll'!M229))</f>
        <v>0</v>
      </c>
      <c r="L229" s="1917" t="str">
        <f>IF(ISBLANK('Rent Roll'!N229),"",('Rent Roll'!N229))</f>
        <v/>
      </c>
      <c r="M229" s="1918">
        <f>IF(ISBLANK('Rent Roll'!R229),"",('Rent Roll'!R229))</f>
        <v>0</v>
      </c>
      <c r="N229" s="1919">
        <f>IF(ISBLANK('Rent Roll'!T229),"",('Rent Roll'!T229))</f>
        <v>0</v>
      </c>
      <c r="O229" s="1920">
        <f>IF(ISBLANK('Rent Roll'!U229),"",('Rent Roll'!U229))</f>
        <v>0</v>
      </c>
      <c r="P229" s="1921" t="str">
        <f>IF(ISBLANK('Rent Roll'!X229),"",('Rent Roll'!X229))</f>
        <v/>
      </c>
      <c r="Q229" s="1922">
        <f>IF(ISBLANK('Rent Roll'!Y229),"",('Rent Roll'!Y229))</f>
        <v>0</v>
      </c>
      <c r="R229" s="1923" t="str">
        <f>IF(ISBLANK('Rent Roll'!Z229),"",('Rent Roll'!Z229))</f>
        <v/>
      </c>
      <c r="S229" s="1923" t="str">
        <f>IF(ISBLANK('Rent Roll'!AA229),"",('Rent Roll'!AA229))</f>
        <v/>
      </c>
      <c r="T229" s="1923" t="str">
        <f>IF(ISBLANK('Rent Roll'!AB229),"",('Rent Roll'!AB229))</f>
        <v/>
      </c>
      <c r="U229" s="1954" t="str">
        <f>IF(ISBLANK('Rent Roll'!AC229),"",('Rent Roll'!AC229))</f>
        <v/>
      </c>
    </row>
    <row r="230" spans="1:21" s="1908" customFormat="1" ht="29.25" customHeight="1">
      <c r="A230" s="1909" t="str">
        <f>IF(ISBLANK('Rent Roll'!A230),"",('Rent Roll'!A230))</f>
        <v/>
      </c>
      <c r="B230" s="1910" t="str">
        <f>IF(ISBLANK('Rent Roll'!B230),"",('Rent Roll'!B230))</f>
        <v/>
      </c>
      <c r="C230" s="1911" t="str">
        <f>IF(ISBLANK('Rent Roll'!C230),"",('Rent Roll'!C230))</f>
        <v/>
      </c>
      <c r="D230" s="1912" t="str">
        <f>IF(ISBLANK('Rent Roll'!D230),"",('Rent Roll'!D230))</f>
        <v/>
      </c>
      <c r="E230" s="1912" t="str">
        <f>IF(ISBLANK('Rent Roll'!E230),"",('Rent Roll'!E230))</f>
        <v/>
      </c>
      <c r="F230" s="1913" t="str">
        <f>IF(ISBLANK('Rent Roll'!F230),"",('Rent Roll'!F230))</f>
        <v/>
      </c>
      <c r="G230" s="1913" t="str">
        <f>IF(ISBLANK('Rent Roll'!G230),"",('Rent Roll'!G230))</f>
        <v/>
      </c>
      <c r="H230" s="1914">
        <f>IF(ISBLANK('Rent Roll'!I230),"",('Rent Roll'!I230))</f>
        <v>0</v>
      </c>
      <c r="I230" s="1915">
        <f>IF(ISBLANK('Rent Roll'!J230),"",('Rent Roll'!J230))</f>
        <v>0</v>
      </c>
      <c r="J230" s="1914">
        <f>IF(ISBLANK('Rent Roll'!K230),"",('Rent Roll'!K230))</f>
        <v>0</v>
      </c>
      <c r="K230" s="1916">
        <f>IF(ISBLANK('Rent Roll'!M230),"",('Rent Roll'!M230))</f>
        <v>0</v>
      </c>
      <c r="L230" s="1917" t="str">
        <f>IF(ISBLANK('Rent Roll'!N230),"",('Rent Roll'!N230))</f>
        <v/>
      </c>
      <c r="M230" s="1918">
        <f>IF(ISBLANK('Rent Roll'!R230),"",('Rent Roll'!R230))</f>
        <v>0</v>
      </c>
      <c r="N230" s="1919">
        <f>IF(ISBLANK('Rent Roll'!T230),"",('Rent Roll'!T230))</f>
        <v>0</v>
      </c>
      <c r="O230" s="1920">
        <f>IF(ISBLANK('Rent Roll'!U230),"",('Rent Roll'!U230))</f>
        <v>0</v>
      </c>
      <c r="P230" s="1921" t="str">
        <f>IF(ISBLANK('Rent Roll'!X230),"",('Rent Roll'!X230))</f>
        <v/>
      </c>
      <c r="Q230" s="1922">
        <f>IF(ISBLANK('Rent Roll'!Y230),"",('Rent Roll'!Y230))</f>
        <v>0</v>
      </c>
      <c r="R230" s="1923" t="str">
        <f>IF(ISBLANK('Rent Roll'!Z230),"",('Rent Roll'!Z230))</f>
        <v/>
      </c>
      <c r="S230" s="1923" t="str">
        <f>IF(ISBLANK('Rent Roll'!AA230),"",('Rent Roll'!AA230))</f>
        <v/>
      </c>
      <c r="T230" s="1923" t="str">
        <f>IF(ISBLANK('Rent Roll'!AB230),"",('Rent Roll'!AB230))</f>
        <v/>
      </c>
      <c r="U230" s="1954" t="str">
        <f>IF(ISBLANK('Rent Roll'!AC230),"",('Rent Roll'!AC230))</f>
        <v/>
      </c>
    </row>
    <row r="231" spans="1:21" s="1908" customFormat="1" ht="29.25" customHeight="1">
      <c r="A231" s="1909" t="str">
        <f>IF(ISBLANK('Rent Roll'!A231),"",('Rent Roll'!A231))</f>
        <v/>
      </c>
      <c r="B231" s="1910" t="str">
        <f>IF(ISBLANK('Rent Roll'!B231),"",('Rent Roll'!B231))</f>
        <v/>
      </c>
      <c r="C231" s="1911" t="str">
        <f>IF(ISBLANK('Rent Roll'!C231),"",('Rent Roll'!C231))</f>
        <v/>
      </c>
      <c r="D231" s="1912" t="str">
        <f>IF(ISBLANK('Rent Roll'!D231),"",('Rent Roll'!D231))</f>
        <v/>
      </c>
      <c r="E231" s="1912" t="str">
        <f>IF(ISBLANK('Rent Roll'!E231),"",('Rent Roll'!E231))</f>
        <v/>
      </c>
      <c r="F231" s="1913" t="str">
        <f>IF(ISBLANK('Rent Roll'!F231),"",('Rent Roll'!F231))</f>
        <v/>
      </c>
      <c r="G231" s="1913" t="str">
        <f>IF(ISBLANK('Rent Roll'!G231),"",('Rent Roll'!G231))</f>
        <v/>
      </c>
      <c r="H231" s="1914">
        <f>IF(ISBLANK('Rent Roll'!I231),"",('Rent Roll'!I231))</f>
        <v>0</v>
      </c>
      <c r="I231" s="1915">
        <f>IF(ISBLANK('Rent Roll'!J231),"",('Rent Roll'!J231))</f>
        <v>0</v>
      </c>
      <c r="J231" s="1914">
        <f>IF(ISBLANK('Rent Roll'!K231),"",('Rent Roll'!K231))</f>
        <v>0</v>
      </c>
      <c r="K231" s="1916">
        <f>IF(ISBLANK('Rent Roll'!M231),"",('Rent Roll'!M231))</f>
        <v>0</v>
      </c>
      <c r="L231" s="1917" t="str">
        <f>IF(ISBLANK('Rent Roll'!N231),"",('Rent Roll'!N231))</f>
        <v/>
      </c>
      <c r="M231" s="1918">
        <f>IF(ISBLANK('Rent Roll'!R231),"",('Rent Roll'!R231))</f>
        <v>0</v>
      </c>
      <c r="N231" s="1919">
        <f>IF(ISBLANK('Rent Roll'!T231),"",('Rent Roll'!T231))</f>
        <v>0</v>
      </c>
      <c r="O231" s="1920">
        <f>IF(ISBLANK('Rent Roll'!U231),"",('Rent Roll'!U231))</f>
        <v>0</v>
      </c>
      <c r="P231" s="1921" t="str">
        <f>IF(ISBLANK('Rent Roll'!X231),"",('Rent Roll'!X231))</f>
        <v/>
      </c>
      <c r="Q231" s="1922">
        <f>IF(ISBLANK('Rent Roll'!Y231),"",('Rent Roll'!Y231))</f>
        <v>0</v>
      </c>
      <c r="R231" s="1923" t="str">
        <f>IF(ISBLANK('Rent Roll'!Z231),"",('Rent Roll'!Z231))</f>
        <v/>
      </c>
      <c r="S231" s="1923" t="str">
        <f>IF(ISBLANK('Rent Roll'!AA231),"",('Rent Roll'!AA231))</f>
        <v/>
      </c>
      <c r="T231" s="1923" t="str">
        <f>IF(ISBLANK('Rent Roll'!AB231),"",('Rent Roll'!AB231))</f>
        <v/>
      </c>
      <c r="U231" s="1954" t="str">
        <f>IF(ISBLANK('Rent Roll'!AC231),"",('Rent Roll'!AC231))</f>
        <v/>
      </c>
    </row>
    <row r="232" spans="1:21" s="1908" customFormat="1" ht="29.25" customHeight="1">
      <c r="A232" s="1909" t="str">
        <f>IF(ISBLANK('Rent Roll'!A232),"",('Rent Roll'!A232))</f>
        <v/>
      </c>
      <c r="B232" s="1910" t="str">
        <f>IF(ISBLANK('Rent Roll'!B232),"",('Rent Roll'!B232))</f>
        <v/>
      </c>
      <c r="C232" s="1911" t="str">
        <f>IF(ISBLANK('Rent Roll'!C232),"",('Rent Roll'!C232))</f>
        <v/>
      </c>
      <c r="D232" s="1912" t="str">
        <f>IF(ISBLANK('Rent Roll'!D232),"",('Rent Roll'!D232))</f>
        <v/>
      </c>
      <c r="E232" s="1912" t="str">
        <f>IF(ISBLANK('Rent Roll'!E232),"",('Rent Roll'!E232))</f>
        <v/>
      </c>
      <c r="F232" s="1913" t="str">
        <f>IF(ISBLANK('Rent Roll'!F232),"",('Rent Roll'!F232))</f>
        <v/>
      </c>
      <c r="G232" s="1913" t="str">
        <f>IF(ISBLANK('Rent Roll'!G232),"",('Rent Roll'!G232))</f>
        <v/>
      </c>
      <c r="H232" s="1914">
        <f>IF(ISBLANK('Rent Roll'!I232),"",('Rent Roll'!I232))</f>
        <v>0</v>
      </c>
      <c r="I232" s="1915">
        <f>IF(ISBLANK('Rent Roll'!J232),"",('Rent Roll'!J232))</f>
        <v>0</v>
      </c>
      <c r="J232" s="1914">
        <f>IF(ISBLANK('Rent Roll'!K232),"",('Rent Roll'!K232))</f>
        <v>0</v>
      </c>
      <c r="K232" s="1916">
        <f>IF(ISBLANK('Rent Roll'!M232),"",('Rent Roll'!M232))</f>
        <v>0</v>
      </c>
      <c r="L232" s="1917" t="str">
        <f>IF(ISBLANK('Rent Roll'!N232),"",('Rent Roll'!N232))</f>
        <v/>
      </c>
      <c r="M232" s="1918">
        <f>IF(ISBLANK('Rent Roll'!R232),"",('Rent Roll'!R232))</f>
        <v>0</v>
      </c>
      <c r="N232" s="1919">
        <f>IF(ISBLANK('Rent Roll'!T232),"",('Rent Roll'!T232))</f>
        <v>0</v>
      </c>
      <c r="O232" s="1920">
        <f>IF(ISBLANK('Rent Roll'!U232),"",('Rent Roll'!U232))</f>
        <v>0</v>
      </c>
      <c r="P232" s="1921" t="str">
        <f>IF(ISBLANK('Rent Roll'!X232),"",('Rent Roll'!X232))</f>
        <v/>
      </c>
      <c r="Q232" s="1922">
        <f>IF(ISBLANK('Rent Roll'!Y232),"",('Rent Roll'!Y232))</f>
        <v>0</v>
      </c>
      <c r="R232" s="1923" t="str">
        <f>IF(ISBLANK('Rent Roll'!Z232),"",('Rent Roll'!Z232))</f>
        <v/>
      </c>
      <c r="S232" s="1923" t="str">
        <f>IF(ISBLANK('Rent Roll'!AA232),"",('Rent Roll'!AA232))</f>
        <v/>
      </c>
      <c r="T232" s="1923" t="str">
        <f>IF(ISBLANK('Rent Roll'!AB232),"",('Rent Roll'!AB232))</f>
        <v/>
      </c>
      <c r="U232" s="1954" t="str">
        <f>IF(ISBLANK('Rent Roll'!AC232),"",('Rent Roll'!AC232))</f>
        <v/>
      </c>
    </row>
    <row r="233" spans="1:21" s="1908" customFormat="1" ht="29.25" customHeight="1">
      <c r="A233" s="1909" t="str">
        <f>IF(ISBLANK('Rent Roll'!A233),"",('Rent Roll'!A233))</f>
        <v/>
      </c>
      <c r="B233" s="1910" t="str">
        <f>IF(ISBLANK('Rent Roll'!B233),"",('Rent Roll'!B233))</f>
        <v/>
      </c>
      <c r="C233" s="1911" t="str">
        <f>IF(ISBLANK('Rent Roll'!C233),"",('Rent Roll'!C233))</f>
        <v/>
      </c>
      <c r="D233" s="1912" t="str">
        <f>IF(ISBLANK('Rent Roll'!D233),"",('Rent Roll'!D233))</f>
        <v/>
      </c>
      <c r="E233" s="1912" t="str">
        <f>IF(ISBLANK('Rent Roll'!E233),"",('Rent Roll'!E233))</f>
        <v/>
      </c>
      <c r="F233" s="1913" t="str">
        <f>IF(ISBLANK('Rent Roll'!F233),"",('Rent Roll'!F233))</f>
        <v/>
      </c>
      <c r="G233" s="1913" t="str">
        <f>IF(ISBLANK('Rent Roll'!G233),"",('Rent Roll'!G233))</f>
        <v/>
      </c>
      <c r="H233" s="1914">
        <f>IF(ISBLANK('Rent Roll'!I233),"",('Rent Roll'!I233))</f>
        <v>0</v>
      </c>
      <c r="I233" s="1915">
        <f>IF(ISBLANK('Rent Roll'!J233),"",('Rent Roll'!J233))</f>
        <v>0</v>
      </c>
      <c r="J233" s="1914">
        <f>IF(ISBLANK('Rent Roll'!K233),"",('Rent Roll'!K233))</f>
        <v>0</v>
      </c>
      <c r="K233" s="1916">
        <f>IF(ISBLANK('Rent Roll'!M233),"",('Rent Roll'!M233))</f>
        <v>0</v>
      </c>
      <c r="L233" s="1917" t="str">
        <f>IF(ISBLANK('Rent Roll'!N233),"",('Rent Roll'!N233))</f>
        <v/>
      </c>
      <c r="M233" s="1918">
        <f>IF(ISBLANK('Rent Roll'!R233),"",('Rent Roll'!R233))</f>
        <v>0</v>
      </c>
      <c r="N233" s="1919">
        <f>IF(ISBLANK('Rent Roll'!T233),"",('Rent Roll'!T233))</f>
        <v>0</v>
      </c>
      <c r="O233" s="1920">
        <f>IF(ISBLANK('Rent Roll'!U233),"",('Rent Roll'!U233))</f>
        <v>0</v>
      </c>
      <c r="P233" s="1921" t="str">
        <f>IF(ISBLANK('Rent Roll'!X233),"",('Rent Roll'!X233))</f>
        <v/>
      </c>
      <c r="Q233" s="1922">
        <f>IF(ISBLANK('Rent Roll'!Y233),"",('Rent Roll'!Y233))</f>
        <v>0</v>
      </c>
      <c r="R233" s="1923" t="str">
        <f>IF(ISBLANK('Rent Roll'!Z233),"",('Rent Roll'!Z233))</f>
        <v/>
      </c>
      <c r="S233" s="1923" t="str">
        <f>IF(ISBLANK('Rent Roll'!AA233),"",('Rent Roll'!AA233))</f>
        <v/>
      </c>
      <c r="T233" s="1923" t="str">
        <f>IF(ISBLANK('Rent Roll'!AB233),"",('Rent Roll'!AB233))</f>
        <v/>
      </c>
      <c r="U233" s="1954" t="str">
        <f>IF(ISBLANK('Rent Roll'!AC233),"",('Rent Roll'!AC233))</f>
        <v/>
      </c>
    </row>
    <row r="234" spans="1:21" s="1908" customFormat="1" ht="29.25" customHeight="1">
      <c r="A234" s="1909" t="str">
        <f>IF(ISBLANK('Rent Roll'!A234),"",('Rent Roll'!A234))</f>
        <v/>
      </c>
      <c r="B234" s="1910" t="str">
        <f>IF(ISBLANK('Rent Roll'!B234),"",('Rent Roll'!B234))</f>
        <v/>
      </c>
      <c r="C234" s="1911" t="str">
        <f>IF(ISBLANK('Rent Roll'!C234),"",('Rent Roll'!C234))</f>
        <v/>
      </c>
      <c r="D234" s="1912" t="str">
        <f>IF(ISBLANK('Rent Roll'!D234),"",('Rent Roll'!D234))</f>
        <v/>
      </c>
      <c r="E234" s="1912" t="str">
        <f>IF(ISBLANK('Rent Roll'!E234),"",('Rent Roll'!E234))</f>
        <v/>
      </c>
      <c r="F234" s="1913" t="str">
        <f>IF(ISBLANK('Rent Roll'!F234),"",('Rent Roll'!F234))</f>
        <v/>
      </c>
      <c r="G234" s="1913" t="str">
        <f>IF(ISBLANK('Rent Roll'!G234),"",('Rent Roll'!G234))</f>
        <v/>
      </c>
      <c r="H234" s="1914">
        <f>IF(ISBLANK('Rent Roll'!I234),"",('Rent Roll'!I234))</f>
        <v>0</v>
      </c>
      <c r="I234" s="1915">
        <f>IF(ISBLANK('Rent Roll'!J234),"",('Rent Roll'!J234))</f>
        <v>0</v>
      </c>
      <c r="J234" s="1914">
        <f>IF(ISBLANK('Rent Roll'!K234),"",('Rent Roll'!K234))</f>
        <v>0</v>
      </c>
      <c r="K234" s="1916">
        <f>IF(ISBLANK('Rent Roll'!M234),"",('Rent Roll'!M234))</f>
        <v>0</v>
      </c>
      <c r="L234" s="1917" t="str">
        <f>IF(ISBLANK('Rent Roll'!N234),"",('Rent Roll'!N234))</f>
        <v/>
      </c>
      <c r="M234" s="1918">
        <f>IF(ISBLANK('Rent Roll'!R234),"",('Rent Roll'!R234))</f>
        <v>0</v>
      </c>
      <c r="N234" s="1919">
        <f>IF(ISBLANK('Rent Roll'!T234),"",('Rent Roll'!T234))</f>
        <v>0</v>
      </c>
      <c r="O234" s="1920">
        <f>IF(ISBLANK('Rent Roll'!U234),"",('Rent Roll'!U234))</f>
        <v>0</v>
      </c>
      <c r="P234" s="1921" t="str">
        <f>IF(ISBLANK('Rent Roll'!X234),"",('Rent Roll'!X234))</f>
        <v/>
      </c>
      <c r="Q234" s="1922">
        <f>IF(ISBLANK('Rent Roll'!Y234),"",('Rent Roll'!Y234))</f>
        <v>0</v>
      </c>
      <c r="R234" s="1923" t="str">
        <f>IF(ISBLANK('Rent Roll'!Z234),"",('Rent Roll'!Z234))</f>
        <v/>
      </c>
      <c r="S234" s="1923" t="str">
        <f>IF(ISBLANK('Rent Roll'!AA234),"",('Rent Roll'!AA234))</f>
        <v/>
      </c>
      <c r="T234" s="1923" t="str">
        <f>IF(ISBLANK('Rent Roll'!AB234),"",('Rent Roll'!AB234))</f>
        <v/>
      </c>
      <c r="U234" s="1954" t="str">
        <f>IF(ISBLANK('Rent Roll'!AC234),"",('Rent Roll'!AC234))</f>
        <v/>
      </c>
    </row>
    <row r="235" spans="1:21" s="1908" customFormat="1" ht="29.25" customHeight="1">
      <c r="A235" s="1909" t="str">
        <f>IF(ISBLANK('Rent Roll'!A235),"",('Rent Roll'!A235))</f>
        <v/>
      </c>
      <c r="B235" s="1910" t="str">
        <f>IF(ISBLANK('Rent Roll'!B235),"",('Rent Roll'!B235))</f>
        <v/>
      </c>
      <c r="C235" s="1911" t="str">
        <f>IF(ISBLANK('Rent Roll'!C235),"",('Rent Roll'!C235))</f>
        <v/>
      </c>
      <c r="D235" s="1912" t="str">
        <f>IF(ISBLANK('Rent Roll'!D235),"",('Rent Roll'!D235))</f>
        <v/>
      </c>
      <c r="E235" s="1912" t="str">
        <f>IF(ISBLANK('Rent Roll'!E235),"",('Rent Roll'!E235))</f>
        <v/>
      </c>
      <c r="F235" s="1913" t="str">
        <f>IF(ISBLANK('Rent Roll'!F235),"",('Rent Roll'!F235))</f>
        <v/>
      </c>
      <c r="G235" s="1913" t="str">
        <f>IF(ISBLANK('Rent Roll'!G235),"",('Rent Roll'!G235))</f>
        <v/>
      </c>
      <c r="H235" s="1914">
        <f>IF(ISBLANK('Rent Roll'!I235),"",('Rent Roll'!I235))</f>
        <v>0</v>
      </c>
      <c r="I235" s="1915">
        <f>IF(ISBLANK('Rent Roll'!J235),"",('Rent Roll'!J235))</f>
        <v>0</v>
      </c>
      <c r="J235" s="1914">
        <f>IF(ISBLANK('Rent Roll'!K235),"",('Rent Roll'!K235))</f>
        <v>0</v>
      </c>
      <c r="K235" s="1916">
        <f>IF(ISBLANK('Rent Roll'!M235),"",('Rent Roll'!M235))</f>
        <v>0</v>
      </c>
      <c r="L235" s="1917" t="str">
        <f>IF(ISBLANK('Rent Roll'!N235),"",('Rent Roll'!N235))</f>
        <v/>
      </c>
      <c r="M235" s="1918">
        <f>IF(ISBLANK('Rent Roll'!R235),"",('Rent Roll'!R235))</f>
        <v>0</v>
      </c>
      <c r="N235" s="1919">
        <f>IF(ISBLANK('Rent Roll'!T235),"",('Rent Roll'!T235))</f>
        <v>0</v>
      </c>
      <c r="O235" s="1920">
        <f>IF(ISBLANK('Rent Roll'!U235),"",('Rent Roll'!U235))</f>
        <v>0</v>
      </c>
      <c r="P235" s="1921" t="str">
        <f>IF(ISBLANK('Rent Roll'!X235),"",('Rent Roll'!X235))</f>
        <v/>
      </c>
      <c r="Q235" s="1922">
        <f>IF(ISBLANK('Rent Roll'!Y235),"",('Rent Roll'!Y235))</f>
        <v>0</v>
      </c>
      <c r="R235" s="1923" t="str">
        <f>IF(ISBLANK('Rent Roll'!Z235),"",('Rent Roll'!Z235))</f>
        <v/>
      </c>
      <c r="S235" s="1923" t="str">
        <f>IF(ISBLANK('Rent Roll'!AA235),"",('Rent Roll'!AA235))</f>
        <v/>
      </c>
      <c r="T235" s="1923" t="str">
        <f>IF(ISBLANK('Rent Roll'!AB235),"",('Rent Roll'!AB235))</f>
        <v/>
      </c>
      <c r="U235" s="1954" t="str">
        <f>IF(ISBLANK('Rent Roll'!AC235),"",('Rent Roll'!AC235))</f>
        <v/>
      </c>
    </row>
    <row r="236" spans="1:21" s="1908" customFormat="1" ht="29.25" customHeight="1">
      <c r="A236" s="1909" t="str">
        <f>IF(ISBLANK('Rent Roll'!A236),"",('Rent Roll'!A236))</f>
        <v/>
      </c>
      <c r="B236" s="1910" t="str">
        <f>IF(ISBLANK('Rent Roll'!B236),"",('Rent Roll'!B236))</f>
        <v/>
      </c>
      <c r="C236" s="1911" t="str">
        <f>IF(ISBLANK('Rent Roll'!C236),"",('Rent Roll'!C236))</f>
        <v/>
      </c>
      <c r="D236" s="1912" t="str">
        <f>IF(ISBLANK('Rent Roll'!D236),"",('Rent Roll'!D236))</f>
        <v/>
      </c>
      <c r="E236" s="1912" t="str">
        <f>IF(ISBLANK('Rent Roll'!E236),"",('Rent Roll'!E236))</f>
        <v/>
      </c>
      <c r="F236" s="1913" t="str">
        <f>IF(ISBLANK('Rent Roll'!F236),"",('Rent Roll'!F236))</f>
        <v/>
      </c>
      <c r="G236" s="1913" t="str">
        <f>IF(ISBLANK('Rent Roll'!G236),"",('Rent Roll'!G236))</f>
        <v/>
      </c>
      <c r="H236" s="1914">
        <f>IF(ISBLANK('Rent Roll'!I236),"",('Rent Roll'!I236))</f>
        <v>0</v>
      </c>
      <c r="I236" s="1915">
        <f>IF(ISBLANK('Rent Roll'!J236),"",('Rent Roll'!J236))</f>
        <v>0</v>
      </c>
      <c r="J236" s="1914">
        <f>IF(ISBLANK('Rent Roll'!K236),"",('Rent Roll'!K236))</f>
        <v>0</v>
      </c>
      <c r="K236" s="1916">
        <f>IF(ISBLANK('Rent Roll'!M236),"",('Rent Roll'!M236))</f>
        <v>0</v>
      </c>
      <c r="L236" s="1917" t="str">
        <f>IF(ISBLANK('Rent Roll'!N236),"",('Rent Roll'!N236))</f>
        <v/>
      </c>
      <c r="M236" s="1918">
        <f>IF(ISBLANK('Rent Roll'!R236),"",('Rent Roll'!R236))</f>
        <v>0</v>
      </c>
      <c r="N236" s="1919">
        <f>IF(ISBLANK('Rent Roll'!T236),"",('Rent Roll'!T236))</f>
        <v>0</v>
      </c>
      <c r="O236" s="1920">
        <f>IF(ISBLANK('Rent Roll'!U236),"",('Rent Roll'!U236))</f>
        <v>0</v>
      </c>
      <c r="P236" s="1921" t="str">
        <f>IF(ISBLANK('Rent Roll'!X236),"",('Rent Roll'!X236))</f>
        <v/>
      </c>
      <c r="Q236" s="1922">
        <f>IF(ISBLANK('Rent Roll'!Y236),"",('Rent Roll'!Y236))</f>
        <v>0</v>
      </c>
      <c r="R236" s="1923" t="str">
        <f>IF(ISBLANK('Rent Roll'!Z236),"",('Rent Roll'!Z236))</f>
        <v/>
      </c>
      <c r="S236" s="1923" t="str">
        <f>IF(ISBLANK('Rent Roll'!AA236),"",('Rent Roll'!AA236))</f>
        <v/>
      </c>
      <c r="T236" s="1923" t="str">
        <f>IF(ISBLANK('Rent Roll'!AB236),"",('Rent Roll'!AB236))</f>
        <v/>
      </c>
      <c r="U236" s="1954" t="str">
        <f>IF(ISBLANK('Rent Roll'!AC236),"",('Rent Roll'!AC236))</f>
        <v/>
      </c>
    </row>
    <row r="237" spans="1:21" s="1908" customFormat="1" ht="29.25" customHeight="1">
      <c r="A237" s="1909" t="str">
        <f>IF(ISBLANK('Rent Roll'!A237),"",('Rent Roll'!A237))</f>
        <v/>
      </c>
      <c r="B237" s="1910" t="str">
        <f>IF(ISBLANK('Rent Roll'!B237),"",('Rent Roll'!B237))</f>
        <v/>
      </c>
      <c r="C237" s="1911" t="str">
        <f>IF(ISBLANK('Rent Roll'!C237),"",('Rent Roll'!C237))</f>
        <v/>
      </c>
      <c r="D237" s="1912" t="str">
        <f>IF(ISBLANK('Rent Roll'!D237),"",('Rent Roll'!D237))</f>
        <v/>
      </c>
      <c r="E237" s="1912" t="str">
        <f>IF(ISBLANK('Rent Roll'!E237),"",('Rent Roll'!E237))</f>
        <v/>
      </c>
      <c r="F237" s="1913" t="str">
        <f>IF(ISBLANK('Rent Roll'!F237),"",('Rent Roll'!F237))</f>
        <v/>
      </c>
      <c r="G237" s="1913" t="str">
        <f>IF(ISBLANK('Rent Roll'!G237),"",('Rent Roll'!G237))</f>
        <v/>
      </c>
      <c r="H237" s="1914">
        <f>IF(ISBLANK('Rent Roll'!I237),"",('Rent Roll'!I237))</f>
        <v>0</v>
      </c>
      <c r="I237" s="1915">
        <f>IF(ISBLANK('Rent Roll'!J237),"",('Rent Roll'!J237))</f>
        <v>0</v>
      </c>
      <c r="J237" s="1914">
        <f>IF(ISBLANK('Rent Roll'!K237),"",('Rent Roll'!K237))</f>
        <v>0</v>
      </c>
      <c r="K237" s="1916">
        <f>IF(ISBLANK('Rent Roll'!M237),"",('Rent Roll'!M237))</f>
        <v>0</v>
      </c>
      <c r="L237" s="1917" t="str">
        <f>IF(ISBLANK('Rent Roll'!N237),"",('Rent Roll'!N237))</f>
        <v/>
      </c>
      <c r="M237" s="1918">
        <f>IF(ISBLANK('Rent Roll'!R237),"",('Rent Roll'!R237))</f>
        <v>0</v>
      </c>
      <c r="N237" s="1919">
        <f>IF(ISBLANK('Rent Roll'!T237),"",('Rent Roll'!T237))</f>
        <v>0</v>
      </c>
      <c r="O237" s="1920">
        <f>IF(ISBLANK('Rent Roll'!U237),"",('Rent Roll'!U237))</f>
        <v>0</v>
      </c>
      <c r="P237" s="1921" t="str">
        <f>IF(ISBLANK('Rent Roll'!X237),"",('Rent Roll'!X237))</f>
        <v/>
      </c>
      <c r="Q237" s="1922">
        <f>IF(ISBLANK('Rent Roll'!Y237),"",('Rent Roll'!Y237))</f>
        <v>0</v>
      </c>
      <c r="R237" s="1923" t="str">
        <f>IF(ISBLANK('Rent Roll'!Z237),"",('Rent Roll'!Z237))</f>
        <v/>
      </c>
      <c r="S237" s="1923" t="str">
        <f>IF(ISBLANK('Rent Roll'!AA237),"",('Rent Roll'!AA237))</f>
        <v/>
      </c>
      <c r="T237" s="1923" t="str">
        <f>IF(ISBLANK('Rent Roll'!AB237),"",('Rent Roll'!AB237))</f>
        <v/>
      </c>
      <c r="U237" s="1954" t="str">
        <f>IF(ISBLANK('Rent Roll'!AC237),"",('Rent Roll'!AC237))</f>
        <v/>
      </c>
    </row>
    <row r="238" spans="1:21" s="1908" customFormat="1" ht="29.25" customHeight="1">
      <c r="A238" s="1909" t="str">
        <f>IF(ISBLANK('Rent Roll'!A238),"",('Rent Roll'!A238))</f>
        <v/>
      </c>
      <c r="B238" s="1910" t="str">
        <f>IF(ISBLANK('Rent Roll'!B238),"",('Rent Roll'!B238))</f>
        <v/>
      </c>
      <c r="C238" s="1911" t="str">
        <f>IF(ISBLANK('Rent Roll'!C238),"",('Rent Roll'!C238))</f>
        <v/>
      </c>
      <c r="D238" s="1912" t="str">
        <f>IF(ISBLANK('Rent Roll'!D238),"",('Rent Roll'!D238))</f>
        <v/>
      </c>
      <c r="E238" s="1912" t="str">
        <f>IF(ISBLANK('Rent Roll'!E238),"",('Rent Roll'!E238))</f>
        <v/>
      </c>
      <c r="F238" s="1913" t="str">
        <f>IF(ISBLANK('Rent Roll'!F238),"",('Rent Roll'!F238))</f>
        <v/>
      </c>
      <c r="G238" s="1913" t="str">
        <f>IF(ISBLANK('Rent Roll'!G238),"",('Rent Roll'!G238))</f>
        <v/>
      </c>
      <c r="H238" s="1914">
        <f>IF(ISBLANK('Rent Roll'!I238),"",('Rent Roll'!I238))</f>
        <v>0</v>
      </c>
      <c r="I238" s="1915">
        <f>IF(ISBLANK('Rent Roll'!J238),"",('Rent Roll'!J238))</f>
        <v>0</v>
      </c>
      <c r="J238" s="1914">
        <f>IF(ISBLANK('Rent Roll'!K238),"",('Rent Roll'!K238))</f>
        <v>0</v>
      </c>
      <c r="K238" s="1916">
        <f>IF(ISBLANK('Rent Roll'!M238),"",('Rent Roll'!M238))</f>
        <v>0</v>
      </c>
      <c r="L238" s="1917" t="str">
        <f>IF(ISBLANK('Rent Roll'!N238),"",('Rent Roll'!N238))</f>
        <v/>
      </c>
      <c r="M238" s="1918">
        <f>IF(ISBLANK('Rent Roll'!R238),"",('Rent Roll'!R238))</f>
        <v>0</v>
      </c>
      <c r="N238" s="1919">
        <f>IF(ISBLANK('Rent Roll'!T238),"",('Rent Roll'!T238))</f>
        <v>0</v>
      </c>
      <c r="O238" s="1920">
        <f>IF(ISBLANK('Rent Roll'!U238),"",('Rent Roll'!U238))</f>
        <v>0</v>
      </c>
      <c r="P238" s="1921" t="str">
        <f>IF(ISBLANK('Rent Roll'!X238),"",('Rent Roll'!X238))</f>
        <v/>
      </c>
      <c r="Q238" s="1922">
        <f>IF(ISBLANK('Rent Roll'!Y238),"",('Rent Roll'!Y238))</f>
        <v>0</v>
      </c>
      <c r="R238" s="1923" t="str">
        <f>IF(ISBLANK('Rent Roll'!Z238),"",('Rent Roll'!Z238))</f>
        <v/>
      </c>
      <c r="S238" s="1923" t="str">
        <f>IF(ISBLANK('Rent Roll'!AA238),"",('Rent Roll'!AA238))</f>
        <v/>
      </c>
      <c r="T238" s="1923" t="str">
        <f>IF(ISBLANK('Rent Roll'!AB238),"",('Rent Roll'!AB238))</f>
        <v/>
      </c>
      <c r="U238" s="1954" t="str">
        <f>IF(ISBLANK('Rent Roll'!AC238),"",('Rent Roll'!AC238))</f>
        <v/>
      </c>
    </row>
    <row r="239" spans="1:21" s="1908" customFormat="1" ht="29.25" customHeight="1">
      <c r="A239" s="1909" t="str">
        <f>IF(ISBLANK('Rent Roll'!A239),"",('Rent Roll'!A239))</f>
        <v/>
      </c>
      <c r="B239" s="1910" t="str">
        <f>IF(ISBLANK('Rent Roll'!B239),"",('Rent Roll'!B239))</f>
        <v/>
      </c>
      <c r="C239" s="1911" t="str">
        <f>IF(ISBLANK('Rent Roll'!C239),"",('Rent Roll'!C239))</f>
        <v/>
      </c>
      <c r="D239" s="1912" t="str">
        <f>IF(ISBLANK('Rent Roll'!D239),"",('Rent Roll'!D239))</f>
        <v/>
      </c>
      <c r="E239" s="1912" t="str">
        <f>IF(ISBLANK('Rent Roll'!E239),"",('Rent Roll'!E239))</f>
        <v/>
      </c>
      <c r="F239" s="1913" t="str">
        <f>IF(ISBLANK('Rent Roll'!F239),"",('Rent Roll'!F239))</f>
        <v/>
      </c>
      <c r="G239" s="1913" t="str">
        <f>IF(ISBLANK('Rent Roll'!G239),"",('Rent Roll'!G239))</f>
        <v/>
      </c>
      <c r="H239" s="1914">
        <f>IF(ISBLANK('Rent Roll'!I239),"",('Rent Roll'!I239))</f>
        <v>0</v>
      </c>
      <c r="I239" s="1915">
        <f>IF(ISBLANK('Rent Roll'!J239),"",('Rent Roll'!J239))</f>
        <v>0</v>
      </c>
      <c r="J239" s="1914">
        <f>IF(ISBLANK('Rent Roll'!K239),"",('Rent Roll'!K239))</f>
        <v>0</v>
      </c>
      <c r="K239" s="1916">
        <f>IF(ISBLANK('Rent Roll'!M239),"",('Rent Roll'!M239))</f>
        <v>0</v>
      </c>
      <c r="L239" s="1917" t="str">
        <f>IF(ISBLANK('Rent Roll'!N239),"",('Rent Roll'!N239))</f>
        <v/>
      </c>
      <c r="M239" s="1918">
        <f>IF(ISBLANK('Rent Roll'!R239),"",('Rent Roll'!R239))</f>
        <v>0</v>
      </c>
      <c r="N239" s="1919">
        <f>IF(ISBLANK('Rent Roll'!T239),"",('Rent Roll'!T239))</f>
        <v>0</v>
      </c>
      <c r="O239" s="1920">
        <f>IF(ISBLANK('Rent Roll'!U239),"",('Rent Roll'!U239))</f>
        <v>0</v>
      </c>
      <c r="P239" s="1921" t="str">
        <f>IF(ISBLANK('Rent Roll'!X239),"",('Rent Roll'!X239))</f>
        <v/>
      </c>
      <c r="Q239" s="1922">
        <f>IF(ISBLANK('Rent Roll'!Y239),"",('Rent Roll'!Y239))</f>
        <v>0</v>
      </c>
      <c r="R239" s="1923" t="str">
        <f>IF(ISBLANK('Rent Roll'!Z239),"",('Rent Roll'!Z239))</f>
        <v/>
      </c>
      <c r="S239" s="1923" t="str">
        <f>IF(ISBLANK('Rent Roll'!AA239),"",('Rent Roll'!AA239))</f>
        <v/>
      </c>
      <c r="T239" s="1923" t="str">
        <f>IF(ISBLANK('Rent Roll'!AB239),"",('Rent Roll'!AB239))</f>
        <v/>
      </c>
      <c r="U239" s="1954" t="str">
        <f>IF(ISBLANK('Rent Roll'!AC239),"",('Rent Roll'!AC239))</f>
        <v/>
      </c>
    </row>
    <row r="240" spans="1:21" s="1908" customFormat="1" ht="29.25" customHeight="1">
      <c r="A240" s="1909" t="str">
        <f>IF(ISBLANK('Rent Roll'!A240),"",('Rent Roll'!A240))</f>
        <v/>
      </c>
      <c r="B240" s="1910" t="str">
        <f>IF(ISBLANK('Rent Roll'!B240),"",('Rent Roll'!B240))</f>
        <v/>
      </c>
      <c r="C240" s="1911" t="str">
        <f>IF(ISBLANK('Rent Roll'!C240),"",('Rent Roll'!C240))</f>
        <v/>
      </c>
      <c r="D240" s="1912" t="str">
        <f>IF(ISBLANK('Rent Roll'!D240),"",('Rent Roll'!D240))</f>
        <v/>
      </c>
      <c r="E240" s="1912" t="str">
        <f>IF(ISBLANK('Rent Roll'!E240),"",('Rent Roll'!E240))</f>
        <v/>
      </c>
      <c r="F240" s="1913" t="str">
        <f>IF(ISBLANK('Rent Roll'!F240),"",('Rent Roll'!F240))</f>
        <v/>
      </c>
      <c r="G240" s="1913" t="str">
        <f>IF(ISBLANK('Rent Roll'!G240),"",('Rent Roll'!G240))</f>
        <v/>
      </c>
      <c r="H240" s="1914">
        <f>IF(ISBLANK('Rent Roll'!I240),"",('Rent Roll'!I240))</f>
        <v>0</v>
      </c>
      <c r="I240" s="1915">
        <f>IF(ISBLANK('Rent Roll'!J240),"",('Rent Roll'!J240))</f>
        <v>0</v>
      </c>
      <c r="J240" s="1914">
        <f>IF(ISBLANK('Rent Roll'!K240),"",('Rent Roll'!K240))</f>
        <v>0</v>
      </c>
      <c r="K240" s="1916">
        <f>IF(ISBLANK('Rent Roll'!M240),"",('Rent Roll'!M240))</f>
        <v>0</v>
      </c>
      <c r="L240" s="1917" t="str">
        <f>IF(ISBLANK('Rent Roll'!N240),"",('Rent Roll'!N240))</f>
        <v/>
      </c>
      <c r="M240" s="1918">
        <f>IF(ISBLANK('Rent Roll'!R240),"",('Rent Roll'!R240))</f>
        <v>0</v>
      </c>
      <c r="N240" s="1919">
        <f>IF(ISBLANK('Rent Roll'!T240),"",('Rent Roll'!T240))</f>
        <v>0</v>
      </c>
      <c r="O240" s="1920">
        <f>IF(ISBLANK('Rent Roll'!U240),"",('Rent Roll'!U240))</f>
        <v>0</v>
      </c>
      <c r="P240" s="1921" t="str">
        <f>IF(ISBLANK('Rent Roll'!X240),"",('Rent Roll'!X240))</f>
        <v/>
      </c>
      <c r="Q240" s="1922">
        <f>IF(ISBLANK('Rent Roll'!Y240),"",('Rent Roll'!Y240))</f>
        <v>0</v>
      </c>
      <c r="R240" s="1923" t="str">
        <f>IF(ISBLANK('Rent Roll'!Z240),"",('Rent Roll'!Z240))</f>
        <v/>
      </c>
      <c r="S240" s="1923" t="str">
        <f>IF(ISBLANK('Rent Roll'!AA240),"",('Rent Roll'!AA240))</f>
        <v/>
      </c>
      <c r="T240" s="1923" t="str">
        <f>IF(ISBLANK('Rent Roll'!AB240),"",('Rent Roll'!AB240))</f>
        <v/>
      </c>
      <c r="U240" s="1954" t="str">
        <f>IF(ISBLANK('Rent Roll'!AC240),"",('Rent Roll'!AC240))</f>
        <v/>
      </c>
    </row>
    <row r="241" spans="1:21" s="1908" customFormat="1" ht="29.25" customHeight="1">
      <c r="A241" s="1909" t="str">
        <f>IF(ISBLANK('Rent Roll'!A241),"",('Rent Roll'!A241))</f>
        <v/>
      </c>
      <c r="B241" s="1910" t="str">
        <f>IF(ISBLANK('Rent Roll'!B241),"",('Rent Roll'!B241))</f>
        <v/>
      </c>
      <c r="C241" s="1911" t="str">
        <f>IF(ISBLANK('Rent Roll'!C241),"",('Rent Roll'!C241))</f>
        <v/>
      </c>
      <c r="D241" s="1912" t="str">
        <f>IF(ISBLANK('Rent Roll'!D241),"",('Rent Roll'!D241))</f>
        <v/>
      </c>
      <c r="E241" s="1912" t="str">
        <f>IF(ISBLANK('Rent Roll'!E241),"",('Rent Roll'!E241))</f>
        <v/>
      </c>
      <c r="F241" s="1913" t="str">
        <f>IF(ISBLANK('Rent Roll'!F241),"",('Rent Roll'!F241))</f>
        <v/>
      </c>
      <c r="G241" s="1913" t="str">
        <f>IF(ISBLANK('Rent Roll'!G241),"",('Rent Roll'!G241))</f>
        <v/>
      </c>
      <c r="H241" s="1914">
        <f>IF(ISBLANK('Rent Roll'!I241),"",('Rent Roll'!I241))</f>
        <v>0</v>
      </c>
      <c r="I241" s="1915">
        <f>IF(ISBLANK('Rent Roll'!J241),"",('Rent Roll'!J241))</f>
        <v>0</v>
      </c>
      <c r="J241" s="1914">
        <f>IF(ISBLANK('Rent Roll'!K241),"",('Rent Roll'!K241))</f>
        <v>0</v>
      </c>
      <c r="K241" s="1916">
        <f>IF(ISBLANK('Rent Roll'!M241),"",('Rent Roll'!M241))</f>
        <v>0</v>
      </c>
      <c r="L241" s="1917" t="str">
        <f>IF(ISBLANK('Rent Roll'!N241),"",('Rent Roll'!N241))</f>
        <v/>
      </c>
      <c r="M241" s="1918">
        <f>IF(ISBLANK('Rent Roll'!R241),"",('Rent Roll'!R241))</f>
        <v>0</v>
      </c>
      <c r="N241" s="1919">
        <f>IF(ISBLANK('Rent Roll'!T241),"",('Rent Roll'!T241))</f>
        <v>0</v>
      </c>
      <c r="O241" s="1920">
        <f>IF(ISBLANK('Rent Roll'!U241),"",('Rent Roll'!U241))</f>
        <v>0</v>
      </c>
      <c r="P241" s="1921" t="str">
        <f>IF(ISBLANK('Rent Roll'!X241),"",('Rent Roll'!X241))</f>
        <v/>
      </c>
      <c r="Q241" s="1922">
        <f>IF(ISBLANK('Rent Roll'!Y241),"",('Rent Roll'!Y241))</f>
        <v>0</v>
      </c>
      <c r="R241" s="1923" t="str">
        <f>IF(ISBLANK('Rent Roll'!Z241),"",('Rent Roll'!Z241))</f>
        <v/>
      </c>
      <c r="S241" s="1923" t="str">
        <f>IF(ISBLANK('Rent Roll'!AA241),"",('Rent Roll'!AA241))</f>
        <v/>
      </c>
      <c r="T241" s="1923" t="str">
        <f>IF(ISBLANK('Rent Roll'!AB241),"",('Rent Roll'!AB241))</f>
        <v/>
      </c>
      <c r="U241" s="1954" t="str">
        <f>IF(ISBLANK('Rent Roll'!AC241),"",('Rent Roll'!AC241))</f>
        <v/>
      </c>
    </row>
    <row r="242" spans="1:21" s="1908" customFormat="1" ht="29.25" customHeight="1">
      <c r="A242" s="1909" t="str">
        <f>IF(ISBLANK('Rent Roll'!A242),"",('Rent Roll'!A242))</f>
        <v/>
      </c>
      <c r="B242" s="1910" t="str">
        <f>IF(ISBLANK('Rent Roll'!B242),"",('Rent Roll'!B242))</f>
        <v/>
      </c>
      <c r="C242" s="1911" t="str">
        <f>IF(ISBLANK('Rent Roll'!C242),"",('Rent Roll'!C242))</f>
        <v/>
      </c>
      <c r="D242" s="1912" t="str">
        <f>IF(ISBLANK('Rent Roll'!D242),"",('Rent Roll'!D242))</f>
        <v/>
      </c>
      <c r="E242" s="1912" t="str">
        <f>IF(ISBLANK('Rent Roll'!E242),"",('Rent Roll'!E242))</f>
        <v/>
      </c>
      <c r="F242" s="1913" t="str">
        <f>IF(ISBLANK('Rent Roll'!F242),"",('Rent Roll'!F242))</f>
        <v/>
      </c>
      <c r="G242" s="1913" t="str">
        <f>IF(ISBLANK('Rent Roll'!G242),"",('Rent Roll'!G242))</f>
        <v/>
      </c>
      <c r="H242" s="1914">
        <f>IF(ISBLANK('Rent Roll'!I242),"",('Rent Roll'!I242))</f>
        <v>0</v>
      </c>
      <c r="I242" s="1915">
        <f>IF(ISBLANK('Rent Roll'!J242),"",('Rent Roll'!J242))</f>
        <v>0</v>
      </c>
      <c r="J242" s="1914">
        <f>IF(ISBLANK('Rent Roll'!K242),"",('Rent Roll'!K242))</f>
        <v>0</v>
      </c>
      <c r="K242" s="1916">
        <f>IF(ISBLANK('Rent Roll'!M242),"",('Rent Roll'!M242))</f>
        <v>0</v>
      </c>
      <c r="L242" s="1917" t="str">
        <f>IF(ISBLANK('Rent Roll'!N242),"",('Rent Roll'!N242))</f>
        <v/>
      </c>
      <c r="M242" s="1918">
        <f>IF(ISBLANK('Rent Roll'!R242),"",('Rent Roll'!R242))</f>
        <v>0</v>
      </c>
      <c r="N242" s="1919">
        <f>IF(ISBLANK('Rent Roll'!T242),"",('Rent Roll'!T242))</f>
        <v>0</v>
      </c>
      <c r="O242" s="1920">
        <f>IF(ISBLANK('Rent Roll'!U242),"",('Rent Roll'!U242))</f>
        <v>0</v>
      </c>
      <c r="P242" s="1921" t="str">
        <f>IF(ISBLANK('Rent Roll'!X242),"",('Rent Roll'!X242))</f>
        <v/>
      </c>
      <c r="Q242" s="1922">
        <f>IF(ISBLANK('Rent Roll'!Y242),"",('Rent Roll'!Y242))</f>
        <v>0</v>
      </c>
      <c r="R242" s="1923" t="str">
        <f>IF(ISBLANK('Rent Roll'!Z242),"",('Rent Roll'!Z242))</f>
        <v/>
      </c>
      <c r="S242" s="1923" t="str">
        <f>IF(ISBLANK('Rent Roll'!AA242),"",('Rent Roll'!AA242))</f>
        <v/>
      </c>
      <c r="T242" s="1923" t="str">
        <f>IF(ISBLANK('Rent Roll'!AB242),"",('Rent Roll'!AB242))</f>
        <v/>
      </c>
      <c r="U242" s="1954" t="str">
        <f>IF(ISBLANK('Rent Roll'!AC242),"",('Rent Roll'!AC242))</f>
        <v/>
      </c>
    </row>
    <row r="243" spans="1:21" s="1908" customFormat="1" ht="29.25" customHeight="1">
      <c r="A243" s="1909" t="str">
        <f>IF(ISBLANK('Rent Roll'!A243),"",('Rent Roll'!A243))</f>
        <v/>
      </c>
      <c r="B243" s="1910" t="str">
        <f>IF(ISBLANK('Rent Roll'!B243),"",('Rent Roll'!B243))</f>
        <v/>
      </c>
      <c r="C243" s="1911" t="str">
        <f>IF(ISBLANK('Rent Roll'!C243),"",('Rent Roll'!C243))</f>
        <v/>
      </c>
      <c r="D243" s="1912" t="str">
        <f>IF(ISBLANK('Rent Roll'!D243),"",('Rent Roll'!D243))</f>
        <v/>
      </c>
      <c r="E243" s="1912" t="str">
        <f>IF(ISBLANK('Rent Roll'!E243),"",('Rent Roll'!E243))</f>
        <v/>
      </c>
      <c r="F243" s="1913" t="str">
        <f>IF(ISBLANK('Rent Roll'!F243),"",('Rent Roll'!F243))</f>
        <v/>
      </c>
      <c r="G243" s="1913" t="str">
        <f>IF(ISBLANK('Rent Roll'!G243),"",('Rent Roll'!G243))</f>
        <v/>
      </c>
      <c r="H243" s="1914">
        <f>IF(ISBLANK('Rent Roll'!I243),"",('Rent Roll'!I243))</f>
        <v>0</v>
      </c>
      <c r="I243" s="1915">
        <f>IF(ISBLANK('Rent Roll'!J243),"",('Rent Roll'!J243))</f>
        <v>0</v>
      </c>
      <c r="J243" s="1914">
        <f>IF(ISBLANK('Rent Roll'!K243),"",('Rent Roll'!K243))</f>
        <v>0</v>
      </c>
      <c r="K243" s="1916">
        <f>IF(ISBLANK('Rent Roll'!M243),"",('Rent Roll'!M243))</f>
        <v>0</v>
      </c>
      <c r="L243" s="1917" t="str">
        <f>IF(ISBLANK('Rent Roll'!N243),"",('Rent Roll'!N243))</f>
        <v/>
      </c>
      <c r="M243" s="1918">
        <f>IF(ISBLANK('Rent Roll'!R243),"",('Rent Roll'!R243))</f>
        <v>0</v>
      </c>
      <c r="N243" s="1919">
        <f>IF(ISBLANK('Rent Roll'!T243),"",('Rent Roll'!T243))</f>
        <v>0</v>
      </c>
      <c r="O243" s="1920">
        <f>IF(ISBLANK('Rent Roll'!U243),"",('Rent Roll'!U243))</f>
        <v>0</v>
      </c>
      <c r="P243" s="1921" t="str">
        <f>IF(ISBLANK('Rent Roll'!X243),"",('Rent Roll'!X243))</f>
        <v/>
      </c>
      <c r="Q243" s="1922">
        <f>IF(ISBLANK('Rent Roll'!Y243),"",('Rent Roll'!Y243))</f>
        <v>0</v>
      </c>
      <c r="R243" s="1923" t="str">
        <f>IF(ISBLANK('Rent Roll'!Z243),"",('Rent Roll'!Z243))</f>
        <v/>
      </c>
      <c r="S243" s="1923" t="str">
        <f>IF(ISBLANK('Rent Roll'!AA243),"",('Rent Roll'!AA243))</f>
        <v/>
      </c>
      <c r="T243" s="1923" t="str">
        <f>IF(ISBLANK('Rent Roll'!AB243),"",('Rent Roll'!AB243))</f>
        <v/>
      </c>
      <c r="U243" s="1954" t="str">
        <f>IF(ISBLANK('Rent Roll'!AC243),"",('Rent Roll'!AC243))</f>
        <v/>
      </c>
    </row>
    <row r="244" spans="1:21" s="1908" customFormat="1" ht="29.25" customHeight="1">
      <c r="A244" s="1909" t="str">
        <f>IF(ISBLANK('Rent Roll'!A244),"",('Rent Roll'!A244))</f>
        <v/>
      </c>
      <c r="B244" s="1910" t="str">
        <f>IF(ISBLANK('Rent Roll'!B244),"",('Rent Roll'!B244))</f>
        <v/>
      </c>
      <c r="C244" s="1911" t="str">
        <f>IF(ISBLANK('Rent Roll'!C244),"",('Rent Roll'!C244))</f>
        <v/>
      </c>
      <c r="D244" s="1912" t="str">
        <f>IF(ISBLANK('Rent Roll'!D244),"",('Rent Roll'!D244))</f>
        <v/>
      </c>
      <c r="E244" s="1912" t="str">
        <f>IF(ISBLANK('Rent Roll'!E244),"",('Rent Roll'!E244))</f>
        <v/>
      </c>
      <c r="F244" s="1913" t="str">
        <f>IF(ISBLANK('Rent Roll'!F244),"",('Rent Roll'!F244))</f>
        <v/>
      </c>
      <c r="G244" s="1913" t="str">
        <f>IF(ISBLANK('Rent Roll'!G244),"",('Rent Roll'!G244))</f>
        <v/>
      </c>
      <c r="H244" s="1914">
        <f>IF(ISBLANK('Rent Roll'!I244),"",('Rent Roll'!I244))</f>
        <v>0</v>
      </c>
      <c r="I244" s="1915">
        <f>IF(ISBLANK('Rent Roll'!J244),"",('Rent Roll'!J244))</f>
        <v>0</v>
      </c>
      <c r="J244" s="1914">
        <f>IF(ISBLANK('Rent Roll'!K244),"",('Rent Roll'!K244))</f>
        <v>0</v>
      </c>
      <c r="K244" s="1916">
        <f>IF(ISBLANK('Rent Roll'!M244),"",('Rent Roll'!M244))</f>
        <v>0</v>
      </c>
      <c r="L244" s="1917" t="str">
        <f>IF(ISBLANK('Rent Roll'!N244),"",('Rent Roll'!N244))</f>
        <v/>
      </c>
      <c r="M244" s="1918">
        <f>IF(ISBLANK('Rent Roll'!R244),"",('Rent Roll'!R244))</f>
        <v>0</v>
      </c>
      <c r="N244" s="1919">
        <f>IF(ISBLANK('Rent Roll'!T244),"",('Rent Roll'!T244))</f>
        <v>0</v>
      </c>
      <c r="O244" s="1920">
        <f>IF(ISBLANK('Rent Roll'!U244),"",('Rent Roll'!U244))</f>
        <v>0</v>
      </c>
      <c r="P244" s="1921" t="str">
        <f>IF(ISBLANK('Rent Roll'!X244),"",('Rent Roll'!X244))</f>
        <v/>
      </c>
      <c r="Q244" s="1922">
        <f>IF(ISBLANK('Rent Roll'!Y244),"",('Rent Roll'!Y244))</f>
        <v>0</v>
      </c>
      <c r="R244" s="1923" t="str">
        <f>IF(ISBLANK('Rent Roll'!Z244),"",('Rent Roll'!Z244))</f>
        <v/>
      </c>
      <c r="S244" s="1923" t="str">
        <f>IF(ISBLANK('Rent Roll'!AA244),"",('Rent Roll'!AA244))</f>
        <v/>
      </c>
      <c r="T244" s="1923" t="str">
        <f>IF(ISBLANK('Rent Roll'!AB244),"",('Rent Roll'!AB244))</f>
        <v/>
      </c>
      <c r="U244" s="1954" t="str">
        <f>IF(ISBLANK('Rent Roll'!AC244),"",('Rent Roll'!AC244))</f>
        <v/>
      </c>
    </row>
    <row r="245" spans="1:21" s="1908" customFormat="1" ht="29.25" customHeight="1">
      <c r="A245" s="1909" t="str">
        <f>IF(ISBLANK('Rent Roll'!A289),"",('Rent Roll'!A289))</f>
        <v/>
      </c>
      <c r="B245" s="1911" t="str">
        <f>IF(ISBLANK('Rent Roll'!B289),"",('Rent Roll'!B289))</f>
        <v/>
      </c>
      <c r="C245" s="1911" t="str">
        <f>IF(ISBLANK('Rent Roll'!C289),"",('Rent Roll'!C289))</f>
        <v/>
      </c>
      <c r="D245" s="1924" t="str">
        <f>IF(ISBLANK('Rent Roll'!D289),"",('Rent Roll'!D289))</f>
        <v/>
      </c>
      <c r="E245" s="1912" t="str">
        <f>IF(ISBLANK('Rent Roll'!E289),"",('Rent Roll'!E289))</f>
        <v/>
      </c>
      <c r="F245" s="1913" t="str">
        <f>IF(ISBLANK('Rent Roll'!F289),"",('Rent Roll'!F289))</f>
        <v/>
      </c>
      <c r="G245" s="1913" t="str">
        <f>IF(ISBLANK('Rent Roll'!G289),"",('Rent Roll'!G289))</f>
        <v/>
      </c>
      <c r="H245" s="1914" t="str">
        <f>IF(ISBLANK('Rent Roll'!I289),"",('Rent Roll'!I289))</f>
        <v/>
      </c>
      <c r="I245" s="1915">
        <f>IF(ISBLANK('Rent Roll'!J289),"",('Rent Roll'!J289))</f>
        <v>0</v>
      </c>
      <c r="J245" s="1925">
        <f>IF(ISBLANK('Rent Roll'!K289),"",('Rent Roll'!K289))</f>
        <v>0</v>
      </c>
      <c r="K245" s="1916">
        <f>IF(ISBLANK('Rent Roll'!M289),"",('Rent Roll'!M289))</f>
        <v>0</v>
      </c>
      <c r="L245" s="1917" t="str">
        <f>IF(ISBLANK('Rent Roll'!N289),"",('Rent Roll'!N289))</f>
        <v/>
      </c>
      <c r="M245" s="1918">
        <f>IF(ISBLANK('Rent Roll'!R289),"",('Rent Roll'!R289))</f>
        <v>0</v>
      </c>
      <c r="N245" s="1919">
        <f>IF(ISBLANK('Rent Roll'!T289),"",('Rent Roll'!T289))</f>
        <v>0</v>
      </c>
      <c r="O245" s="1920">
        <f>IF(ISBLANK('Rent Roll'!U289),"",('Rent Roll'!U289))</f>
        <v>0</v>
      </c>
      <c r="P245" s="1921" t="str">
        <f>IF(ISBLANK('Rent Roll'!X289),"",('Rent Roll'!X289))</f>
        <v/>
      </c>
      <c r="Q245" s="1922">
        <f>IF(ISBLANK('Rent Roll'!Y289),"",('Rent Roll'!Y289))</f>
        <v>0</v>
      </c>
      <c r="R245" s="1923" t="str">
        <f>IF(ISBLANK('Rent Roll'!Z289),"",('Rent Roll'!Z289))</f>
        <v/>
      </c>
      <c r="S245" s="1923" t="str">
        <f>IF(ISBLANK('Rent Roll'!AA289),"",('Rent Roll'!AA289))</f>
        <v/>
      </c>
      <c r="T245" s="1923" t="str">
        <f>IF(ISBLANK('Rent Roll'!AB289),"",('Rent Roll'!AB289))</f>
        <v/>
      </c>
      <c r="U245" s="1954"/>
    </row>
    <row r="246" spans="1:21" s="1908" customFormat="1" ht="29.25" customHeight="1">
      <c r="A246" s="1926" t="str">
        <f>IF(ISBLANK('Rent Roll'!A290),"",('Rent Roll'!A290))</f>
        <v/>
      </c>
      <c r="B246" s="1955" t="str">
        <f>IF(ISBLANK('Rent Roll'!B290),"",('Rent Roll'!B290))</f>
        <v/>
      </c>
      <c r="C246" s="1955" t="str">
        <f>IF(ISBLANK('Rent Roll'!C290),"",('Rent Roll'!C290))</f>
        <v/>
      </c>
      <c r="D246" s="1956" t="str">
        <f>IF(ISBLANK('Rent Roll'!D290),"",('Rent Roll'!D290))</f>
        <v/>
      </c>
      <c r="E246" s="1956" t="str">
        <f>IF(ISBLANK('Rent Roll'!E290),"",('Rent Roll'!E290))</f>
        <v/>
      </c>
      <c r="F246" s="1955" t="str">
        <f>IF(ISBLANK('Rent Roll'!F290),"",('Rent Roll'!F290))</f>
        <v/>
      </c>
      <c r="G246" s="1955" t="str">
        <f>IF(ISBLANK('Rent Roll'!G290),"",('Rent Roll'!G290))</f>
        <v/>
      </c>
      <c r="H246" s="1957" t="str">
        <f>IF(ISBLANK('Rent Roll'!I290),"",('Rent Roll'!I290))</f>
        <v/>
      </c>
      <c r="I246" s="1957" t="str">
        <f>IF(ISBLANK('Rent Roll'!J290),"",('Rent Roll'!J290))</f>
        <v/>
      </c>
      <c r="J246" s="1958" t="str">
        <f>IF(ISBLANK('Rent Roll'!K290),"",('Rent Roll'!K290))</f>
        <v/>
      </c>
      <c r="K246" s="1957" t="str">
        <f>IF(ISBLANK('Rent Roll'!M290),"",('Rent Roll'!M290))</f>
        <v/>
      </c>
      <c r="L246" s="1958" t="str">
        <f>IF(ISBLANK('Rent Roll'!N290),"",('Rent Roll'!N290))</f>
        <v/>
      </c>
      <c r="M246" s="1958" t="str">
        <f>IF(ISBLANK('Rent Roll'!R290),"",('Rent Roll'!R290))</f>
        <v/>
      </c>
      <c r="N246" s="1958">
        <f>IF(ISBLANK('Rent Roll'!T290),"",('Rent Roll'!T290))</f>
        <v>0</v>
      </c>
      <c r="O246" s="1958">
        <f>IF(ISBLANK('Rent Roll'!U290),"",('Rent Roll'!U290))</f>
        <v>0</v>
      </c>
      <c r="P246" s="1958" t="str">
        <f>IF(ISBLANK('Rent Roll'!X290),"",('Rent Roll'!X290))</f>
        <v/>
      </c>
      <c r="Q246" s="1958">
        <f>IF(ISBLANK('Rent Roll'!Y290),"",('Rent Roll'!Y290))</f>
        <v>0</v>
      </c>
      <c r="R246" s="1958" t="str">
        <f>IF(ISBLANK('Rent Roll'!Z290),"",('Rent Roll'!Z290))</f>
        <v/>
      </c>
      <c r="S246" s="1958" t="str">
        <f>IF(ISBLANK('Rent Roll'!AA290),"",('Rent Roll'!AA290))</f>
        <v/>
      </c>
      <c r="T246" s="1958" t="str">
        <f>IF(ISBLANK('Rent Roll'!AB290),"",('Rent Roll'!AB290))</f>
        <v/>
      </c>
      <c r="U246" s="1959" t="str">
        <f>IF(ISBLANK('Rent Roll'!AC290),"",('Rent Roll'!AC290))</f>
        <v/>
      </c>
    </row>
    <row r="247" spans="1:21" s="1908" customFormat="1" ht="29.25" customHeight="1">
      <c r="A247" s="1927" t="str">
        <f>IF(ISBLANK('Rent Roll'!A291),"",('Rent Roll'!A291))</f>
        <v/>
      </c>
      <c r="B247" s="1960" t="str">
        <f>IF(ISBLANK('Rent Roll'!B291),"",('Rent Roll'!B291))</f>
        <v/>
      </c>
      <c r="C247" s="1960" t="str">
        <f>IF(ISBLANK('Rent Roll'!C291),"",('Rent Roll'!C291))</f>
        <v/>
      </c>
      <c r="D247" s="1961" t="str">
        <f>IF(ISBLANK('Rent Roll'!D291),"",('Rent Roll'!D291))</f>
        <v/>
      </c>
      <c r="E247" s="1961" t="str">
        <f>IF(ISBLANK('Rent Roll'!E291),"",('Rent Roll'!E291))</f>
        <v/>
      </c>
      <c r="F247" s="1960" t="str">
        <f>IF(ISBLANK('Rent Roll'!F291),"",('Rent Roll'!F291))</f>
        <v/>
      </c>
      <c r="G247" s="1960" t="str">
        <f>IF(ISBLANK('Rent Roll'!G291),"",('Rent Roll'!G291))</f>
        <v/>
      </c>
      <c r="H247" s="1962" t="str">
        <f>IF(ISBLANK('Rent Roll'!I291),"",('Rent Roll'!I291))</f>
        <v/>
      </c>
      <c r="I247" s="1962" t="str">
        <f>IF(ISBLANK('Rent Roll'!J291),"",('Rent Roll'!J291))</f>
        <v/>
      </c>
      <c r="J247" s="1962" t="str">
        <f>IF(ISBLANK('Rent Roll'!K291),"",('Rent Roll'!K291))</f>
        <v/>
      </c>
      <c r="K247" s="1962" t="str">
        <f>IF(ISBLANK('Rent Roll'!M291),"",('Rent Roll'!M291))</f>
        <v/>
      </c>
      <c r="L247" s="1962" t="str">
        <f>IF(ISBLANK('Rent Roll'!N291),"",('Rent Roll'!N291))</f>
        <v/>
      </c>
      <c r="M247" s="1962" t="str">
        <f>IF(ISBLANK('Rent Roll'!R291),"",('Rent Roll'!R291))</f>
        <v/>
      </c>
      <c r="N247" s="1962" t="str">
        <f>IF(ISBLANK('Rent Roll'!T291),"",('Rent Roll'!T291))</f>
        <v/>
      </c>
      <c r="O247" s="1962" t="str">
        <f>IF(ISBLANK('Rent Roll'!U291),"",('Rent Roll'!U291))</f>
        <v/>
      </c>
      <c r="P247" s="1962" t="str">
        <f>IF(ISBLANK('Rent Roll'!X291),"",('Rent Roll'!X291))</f>
        <v/>
      </c>
      <c r="Q247" s="1962" t="str">
        <f>IF(ISBLANK('Rent Roll'!Y291),"",('Rent Roll'!Y291))</f>
        <v/>
      </c>
      <c r="R247" s="1962" t="str">
        <f>IF(ISBLANK('Rent Roll'!Z291),"",('Rent Roll'!Z291))</f>
        <v/>
      </c>
      <c r="S247" s="1962" t="str">
        <f>IF(ISBLANK('Rent Roll'!AA291),"",('Rent Roll'!AA291))</f>
        <v/>
      </c>
      <c r="T247" s="1962" t="str">
        <f>IF(ISBLANK('Rent Roll'!AB291),"",('Rent Roll'!AB291))</f>
        <v/>
      </c>
      <c r="U247" s="1963" t="str">
        <f>IF(ISBLANK('Rent Roll'!AC291),"",('Rent Roll'!AC291))</f>
        <v/>
      </c>
    </row>
    <row r="248" spans="1:21" s="1908" customFormat="1" ht="29.25" customHeight="1">
      <c r="A248" s="1928" t="str">
        <f>IF(ISBLANK('Rent Roll'!A292),"",('Rent Roll'!A292))</f>
        <v/>
      </c>
      <c r="B248" s="1964" t="str">
        <f>IF(ISBLANK('Rent Roll'!B292),"",('Rent Roll'!B292))</f>
        <v/>
      </c>
      <c r="C248" s="1964" t="str">
        <f>IF(ISBLANK('Rent Roll'!C292),"",('Rent Roll'!C292))</f>
        <v/>
      </c>
      <c r="D248" s="1965" t="str">
        <f>IF(ISBLANK('Rent Roll'!D292),"",('Rent Roll'!D292))</f>
        <v/>
      </c>
      <c r="E248" s="1965" t="str">
        <f>IF(ISBLANK('Rent Roll'!E292),"",('Rent Roll'!E292))</f>
        <v/>
      </c>
      <c r="F248" s="1964" t="str">
        <f>IF(ISBLANK('Rent Roll'!F292),"",('Rent Roll'!F292))</f>
        <v/>
      </c>
      <c r="G248" s="1964" t="str">
        <f>IF(ISBLANK('Rent Roll'!G292),"",('Rent Roll'!G292))</f>
        <v/>
      </c>
      <c r="H248" s="1966" t="str">
        <f>IF(ISBLANK('Rent Roll'!I292),"",('Rent Roll'!I292))</f>
        <v/>
      </c>
      <c r="I248" s="1966" t="str">
        <f>IF(ISBLANK('Rent Roll'!J292),"",('Rent Roll'!J292))</f>
        <v/>
      </c>
      <c r="J248" s="1966" t="str">
        <f>IF(ISBLANK('Rent Roll'!K292),"",('Rent Roll'!K292))</f>
        <v/>
      </c>
      <c r="K248" s="1966" t="str">
        <f>IF(ISBLANK('Rent Roll'!M292),"",('Rent Roll'!M292))</f>
        <v/>
      </c>
      <c r="L248" s="1966" t="str">
        <f>IF(ISBLANK('Rent Roll'!N292),"",('Rent Roll'!N292))</f>
        <v/>
      </c>
      <c r="M248" s="1966" t="str">
        <f>IF(ISBLANK('Rent Roll'!R292),"",('Rent Roll'!R292))</f>
        <v/>
      </c>
      <c r="N248" s="1966" t="str">
        <f>IF(ISBLANK('Rent Roll'!T292),"",('Rent Roll'!T292))</f>
        <v/>
      </c>
      <c r="O248" s="1966" t="str">
        <f>IF(ISBLANK('Rent Roll'!U292),"",('Rent Roll'!U292))</f>
        <v/>
      </c>
      <c r="P248" s="1966" t="str">
        <f>IF(ISBLANK('Rent Roll'!X292),"",('Rent Roll'!X292))</f>
        <v/>
      </c>
      <c r="Q248" s="1966" t="str">
        <f>IF(ISBLANK('Rent Roll'!Y292),"",('Rent Roll'!Y292))</f>
        <v/>
      </c>
      <c r="R248" s="1966" t="str">
        <f>IF(ISBLANK('Rent Roll'!Z292),"",('Rent Roll'!Z292))</f>
        <v/>
      </c>
      <c r="S248" s="1966" t="str">
        <f>IF(ISBLANK('Rent Roll'!AA292),"",('Rent Roll'!AA292))</f>
        <v/>
      </c>
      <c r="T248" s="1966" t="str">
        <f>IF(ISBLANK('Rent Roll'!AB292),"",('Rent Roll'!AB292))</f>
        <v/>
      </c>
      <c r="U248" s="1967" t="str">
        <f>IF(ISBLANK('Rent Roll'!AC292),"",('Rent Roll'!AC292))</f>
        <v/>
      </c>
    </row>
    <row r="249" spans="1:21" s="1908" customFormat="1" ht="29.25" customHeight="1">
      <c r="A249" s="1929" t="str">
        <f>IF(ISBLANK('Rent Roll'!A293),"",('Rent Roll'!A293))</f>
        <v/>
      </c>
      <c r="B249" s="1968" t="str">
        <f>IF(ISBLANK('Rent Roll'!B293),"",('Rent Roll'!B293))</f>
        <v/>
      </c>
      <c r="C249" s="1955" t="str">
        <f>IF(ISBLANK('Rent Roll'!C293),"",('Rent Roll'!C293))</f>
        <v/>
      </c>
      <c r="D249" s="1969" t="str">
        <f>IF(ISBLANK('Rent Roll'!D293),"",('Rent Roll'!D293))</f>
        <v/>
      </c>
      <c r="E249" s="1969" t="str">
        <f>IF(ISBLANK('Rent Roll'!E293),"",('Rent Roll'!E293))</f>
        <v/>
      </c>
      <c r="F249" s="1955" t="str">
        <f>IF(ISBLANK('Rent Roll'!F293),"",('Rent Roll'!F293))</f>
        <v/>
      </c>
      <c r="G249" s="1955" t="str">
        <f>IF(ISBLANK('Rent Roll'!G293),"",('Rent Roll'!G293))</f>
        <v/>
      </c>
      <c r="H249" s="1970" t="str">
        <f>IF(ISBLANK('Rent Roll'!I293),"",('Rent Roll'!I293))</f>
        <v/>
      </c>
      <c r="I249" s="1970" t="str">
        <f>IF(ISBLANK('Rent Roll'!J293),"",('Rent Roll'!J293))</f>
        <v/>
      </c>
      <c r="J249" s="1970" t="str">
        <f>IF(ISBLANK('Rent Roll'!K293),"",('Rent Roll'!K293))</f>
        <v/>
      </c>
      <c r="K249" s="1970" t="str">
        <f>IF(ISBLANK('Rent Roll'!M293),"",('Rent Roll'!M293))</f>
        <v/>
      </c>
      <c r="L249" s="1970" t="str">
        <f>IF(ISBLANK('Rent Roll'!N293),"",('Rent Roll'!N293))</f>
        <v/>
      </c>
      <c r="M249" s="1970" t="str">
        <f>IF(ISBLANK('Rent Roll'!R293),"",('Rent Roll'!R293))</f>
        <v/>
      </c>
      <c r="N249" s="1970" t="str">
        <f>IF(ISBLANK('Rent Roll'!T293),"",('Rent Roll'!T293))</f>
        <v/>
      </c>
      <c r="O249" s="1970" t="str">
        <f>IF(ISBLANK('Rent Roll'!U293),"",('Rent Roll'!U293))</f>
        <v/>
      </c>
      <c r="P249" s="1970" t="str">
        <f>IF(ISBLANK('Rent Roll'!X293),"",('Rent Roll'!X293))</f>
        <v/>
      </c>
      <c r="Q249" s="1970" t="str">
        <f>IF(ISBLANK('Rent Roll'!Y293),"",('Rent Roll'!Y293))</f>
        <v/>
      </c>
      <c r="R249" s="1970" t="str">
        <f>IF(ISBLANK('Rent Roll'!Z293),"",('Rent Roll'!Z293))</f>
        <v/>
      </c>
      <c r="S249" s="1970" t="str">
        <f>IF(ISBLANK('Rent Roll'!AA293),"",('Rent Roll'!AA293))</f>
        <v/>
      </c>
      <c r="T249" s="1970" t="str">
        <f>IF(ISBLANK('Rent Roll'!AB293),"",('Rent Roll'!AB293))</f>
        <v/>
      </c>
      <c r="U249" s="1971" t="str">
        <f>IF(ISBLANK('Rent Roll'!AC293),"",('Rent Roll'!AC293))</f>
        <v/>
      </c>
    </row>
    <row r="250" spans="1:21" s="1908" customFormat="1" ht="29.25" customHeight="1">
      <c r="A250" s="1926" t="str">
        <f>IF(ISBLANK('Rent Roll'!A294),"",('Rent Roll'!A294))</f>
        <v/>
      </c>
      <c r="B250" s="1972" t="str">
        <f>IF(ISBLANK('Rent Roll'!B294),"",('Rent Roll'!B294))</f>
        <v>Summary</v>
      </c>
      <c r="C250" s="1973" t="str">
        <f>IF(ISBLANK('Rent Roll'!C294),"",('Rent Roll'!C294))</f>
        <v/>
      </c>
      <c r="D250" s="1974" t="str">
        <f>IF(ISBLANK('Rent Roll'!D294),"",('Rent Roll'!D294))</f>
        <v/>
      </c>
      <c r="E250" s="1974" t="str">
        <f>IF(ISBLANK('Rent Roll'!E294),"",('Rent Roll'!E294))</f>
        <v/>
      </c>
      <c r="F250" s="1973" t="str">
        <f>IF(ISBLANK('Rent Roll'!F294),"",('Rent Roll'!F294))</f>
        <v/>
      </c>
      <c r="G250" s="1973" t="str">
        <f>IF(ISBLANK('Rent Roll'!G294),"",('Rent Roll'!G294))</f>
        <v/>
      </c>
      <c r="H250" s="1975" t="str">
        <f>IF(ISBLANK('Rent Roll'!I294),"",('Rent Roll'!I294))</f>
        <v/>
      </c>
      <c r="I250" s="1975" t="str">
        <f>IF(ISBLANK('Rent Roll'!J294),"",('Rent Roll'!J294))</f>
        <v/>
      </c>
      <c r="J250" s="1975" t="str">
        <f>IF(ISBLANK('Rent Roll'!K294),"",('Rent Roll'!K294))</f>
        <v/>
      </c>
      <c r="K250" s="1975" t="str">
        <f>IF(ISBLANK('Rent Roll'!M294),"",('Rent Roll'!M294))</f>
        <v/>
      </c>
      <c r="L250" s="1975" t="str">
        <f>IF(ISBLANK('Rent Roll'!N294),"",('Rent Roll'!N294))</f>
        <v/>
      </c>
      <c r="M250" s="1975" t="str">
        <f>IF(ISBLANK('Rent Roll'!R294),"",('Rent Roll'!R294))</f>
        <v/>
      </c>
      <c r="N250" s="1975" t="str">
        <f>IF(ISBLANK('Rent Roll'!T294),"",('Rent Roll'!T294))</f>
        <v/>
      </c>
      <c r="O250" s="1975" t="str">
        <f>IF(ISBLANK('Rent Roll'!U294),"",('Rent Roll'!U294))</f>
        <v/>
      </c>
      <c r="P250" s="1958" t="str">
        <f>IF(ISBLANK('Rent Roll'!X294),"",('Rent Roll'!X294))</f>
        <v/>
      </c>
      <c r="Q250" s="1958" t="str">
        <f>IF(ISBLANK('Rent Roll'!Y294),"",('Rent Roll'!Y294))</f>
        <v/>
      </c>
      <c r="R250" s="1958" t="str">
        <f>IF(ISBLANK('Rent Roll'!Z294),"",('Rent Roll'!Z294))</f>
        <v/>
      </c>
      <c r="S250" s="1958" t="str">
        <f>IF(ISBLANK('Rent Roll'!AA294),"",('Rent Roll'!AA294))</f>
        <v/>
      </c>
      <c r="T250" s="1958" t="str">
        <f>IF(ISBLANK('Rent Roll'!AB294),"",('Rent Roll'!AB294))</f>
        <v/>
      </c>
      <c r="U250" s="1959" t="str">
        <f>IF(ISBLANK('Rent Roll'!AC294),"",('Rent Roll'!AC294))</f>
        <v/>
      </c>
    </row>
    <row r="251" spans="1:21" s="1908" customFormat="1" ht="29.25" customHeight="1">
      <c r="A251" s="1926" t="str">
        <f>IF(ISBLANK('Rent Roll'!A295),"",('Rent Roll'!A295))</f>
        <v/>
      </c>
      <c r="B251" s="1972" t="str">
        <f>IF(ISBLANK('Rent Roll'!B295),"",('Rent Roll'!B295))</f>
        <v>Leased</v>
      </c>
      <c r="C251" s="1972" t="str">
        <f>IF(ISBLANK('Rent Roll'!C295),"",('Rent Roll'!C295))</f>
        <v/>
      </c>
      <c r="D251" s="1976">
        <f>IF(ISBLANK('Rent Roll'!D295),"",('Rent Roll'!D295))</f>
        <v>0</v>
      </c>
      <c r="E251" s="1930">
        <f>IF(ISBLANK('Rent Roll'!E295),"",('Rent Roll'!E295))</f>
        <v>0</v>
      </c>
      <c r="F251" s="1972" t="str">
        <f>IF(ISBLANK('Rent Roll'!F295),"",('Rent Roll'!F295))</f>
        <v>   </v>
      </c>
      <c r="G251" s="1972" t="str">
        <f>IF(ISBLANK('Rent Roll'!G295),"",('Rent Roll'!G295))</f>
        <v>   </v>
      </c>
      <c r="H251" s="1977">
        <f>IF(ISBLANK('Rent Roll'!I295),"",('Rent Roll'!I295))</f>
        <v>0</v>
      </c>
      <c r="I251" s="1977">
        <f>IF(ISBLANK('Rent Roll'!J295),"",('Rent Roll'!J295))</f>
        <v>0</v>
      </c>
      <c r="J251" s="1977">
        <f>IF(ISBLANK('Rent Roll'!K295),"",('Rent Roll'!K295))</f>
        <v>0</v>
      </c>
      <c r="K251" s="1978">
        <f>IF(ISBLANK('Rent Roll'!M295),"",('Rent Roll'!M295))</f>
        <v>0</v>
      </c>
      <c r="L251" s="1979" t="str">
        <f>IF(ISBLANK('Rent Roll'!N295),"",('Rent Roll'!N295))</f>
        <v/>
      </c>
      <c r="M251" s="1976" t="str">
        <f>IF(ISBLANK('Rent Roll'!R295),"",('Rent Roll'!R295))</f>
        <v/>
      </c>
      <c r="N251" s="1931">
        <f>IF(ISBLANK('Rent Roll'!T295),"",('Rent Roll'!T295))</f>
        <v>0</v>
      </c>
      <c r="O251" s="1980">
        <f>IF(ISBLANK('Rent Roll'!U295),"",('Rent Roll'!U295))</f>
        <v>0</v>
      </c>
      <c r="P251" s="1958" t="str">
        <f>IF(ISBLANK('Rent Roll'!X295),"",('Rent Roll'!X295))</f>
        <v/>
      </c>
      <c r="Q251" s="1958" t="str">
        <f>IF(ISBLANK('Rent Roll'!Y295),"",('Rent Roll'!Y295))</f>
        <v/>
      </c>
      <c r="R251" s="1958" t="str">
        <f>IF(ISBLANK('Rent Roll'!Z295),"",('Rent Roll'!Z295))</f>
        <v/>
      </c>
      <c r="S251" s="1958" t="str">
        <f>IF(ISBLANK('Rent Roll'!AA295),"",('Rent Roll'!AA295))</f>
        <v/>
      </c>
      <c r="T251" s="1958" t="str">
        <f>IF(ISBLANK('Rent Roll'!AB295),"",('Rent Roll'!AB295))</f>
        <v/>
      </c>
      <c r="U251" s="1959" t="str">
        <f>IF(ISBLANK('Rent Roll'!AC295),"",('Rent Roll'!AC295))</f>
        <v/>
      </c>
    </row>
    <row r="252" spans="1:21" s="1908" customFormat="1" ht="29.25" customHeight="1">
      <c r="A252" s="1926" t="str">
        <f>IF(ISBLANK('Rent Roll'!A296),"",('Rent Roll'!A296))</f>
        <v/>
      </c>
      <c r="B252" s="1973" t="str">
        <f>IF(ISBLANK('Rent Roll'!B296),"",('Rent Roll'!B296))</f>
        <v>Vacant</v>
      </c>
      <c r="C252" s="1973" t="str">
        <f>IF(ISBLANK('Rent Roll'!C296),"",('Rent Roll'!C296))</f>
        <v/>
      </c>
      <c r="D252" s="1941">
        <f>IF(ISBLANK('Rent Roll'!D296),"",('Rent Roll'!D296))</f>
        <v>0</v>
      </c>
      <c r="E252" s="1932">
        <f>IF(ISBLANK('Rent Roll'!E296),"",('Rent Roll'!E296))</f>
        <v>0</v>
      </c>
      <c r="F252" s="1973" t="str">
        <f>IF(ISBLANK('Rent Roll'!F296),"",('Rent Roll'!F296))</f>
        <v>   </v>
      </c>
      <c r="G252" s="1973" t="str">
        <f>IF(ISBLANK('Rent Roll'!G296),"",('Rent Roll'!G296))</f>
        <v>   </v>
      </c>
      <c r="H252" s="1942">
        <f>IF(ISBLANK('Rent Roll'!I296),"",('Rent Roll'!I296))</f>
        <v>0</v>
      </c>
      <c r="I252" s="1942">
        <f>IF(ISBLANK('Rent Roll'!J296),"",('Rent Roll'!J296))</f>
        <v>0</v>
      </c>
      <c r="J252" s="1942">
        <f>IF(ISBLANK('Rent Roll'!K296),"",('Rent Roll'!K296))</f>
        <v>0</v>
      </c>
      <c r="K252" s="1943">
        <f>IF(ISBLANK('Rent Roll'!M296),"",('Rent Roll'!M296))</f>
        <v>0</v>
      </c>
      <c r="L252" s="1979" t="str">
        <f>IF(ISBLANK('Rent Roll'!N296),"",('Rent Roll'!N296))</f>
        <v/>
      </c>
      <c r="M252" s="1981" t="str">
        <f>IF(ISBLANK('Rent Roll'!R296),"",('Rent Roll'!R296))</f>
        <v/>
      </c>
      <c r="N252" s="1933">
        <f>IF(ISBLANK('Rent Roll'!T296),"",('Rent Roll'!T296))</f>
        <v>0</v>
      </c>
      <c r="O252" s="1944">
        <f>IF(ISBLANK('Rent Roll'!U296),"",('Rent Roll'!U296))</f>
        <v>0</v>
      </c>
      <c r="P252" s="1958" t="str">
        <f>IF(ISBLANK('Rent Roll'!X296),"",('Rent Roll'!X296))</f>
        <v/>
      </c>
      <c r="Q252" s="1958" t="str">
        <f>IF(ISBLANK('Rent Roll'!Y296),"",('Rent Roll'!Y296))</f>
        <v/>
      </c>
      <c r="R252" s="1958" t="str">
        <f>IF(ISBLANK('Rent Roll'!Z296),"",('Rent Roll'!Z296))</f>
        <v/>
      </c>
      <c r="S252" s="1958" t="str">
        <f>IF(ISBLANK('Rent Roll'!AA296),"",('Rent Roll'!AA296))</f>
        <v/>
      </c>
      <c r="T252" s="1958" t="str">
        <f>IF(ISBLANK('Rent Roll'!AB296),"",('Rent Roll'!AB296))</f>
        <v/>
      </c>
      <c r="U252" s="1959" t="str">
        <f>IF(ISBLANK('Rent Roll'!AC296),"",('Rent Roll'!AC296))</f>
        <v/>
      </c>
    </row>
    <row r="253" spans="1:21" s="1908" customFormat="1" ht="29.25" customHeight="1" thickBot="1">
      <c r="A253" s="1934" t="str">
        <f>IF(ISBLANK('Rent Roll'!A297),"",('Rent Roll'!A297))</f>
        <v/>
      </c>
      <c r="B253" s="1945" t="str">
        <f>IF(ISBLANK('Rent Roll'!B297),"",('Rent Roll'!B297))</f>
        <v>Total:</v>
      </c>
      <c r="C253" s="1946" t="str">
        <f>IF(ISBLANK('Rent Roll'!C297),"",('Rent Roll'!C297))</f>
        <v/>
      </c>
      <c r="D253" s="1947">
        <f>IF(ISBLANK('Rent Roll'!D297),"",('Rent Roll'!D297))</f>
        <v>0</v>
      </c>
      <c r="E253" s="1935">
        <f>IF(ISBLANK('Rent Roll'!E297),"",('Rent Roll'!E297))</f>
        <v>0</v>
      </c>
      <c r="F253" s="1946" t="str">
        <f>IF(ISBLANK('Rent Roll'!F297),"",('Rent Roll'!F297))</f>
        <v>   </v>
      </c>
      <c r="G253" s="1946" t="str">
        <f>IF(ISBLANK('Rent Roll'!G297),"",('Rent Roll'!G297))</f>
        <v>   </v>
      </c>
      <c r="H253" s="1948">
        <f>IF(ISBLANK('Rent Roll'!I297),"",('Rent Roll'!I297))</f>
        <v>0</v>
      </c>
      <c r="I253" s="1936">
        <f>IF(ISBLANK('Rent Roll'!J297),"",('Rent Roll'!J297))</f>
        <v>0</v>
      </c>
      <c r="J253" s="1936">
        <f>IF(ISBLANK('Rent Roll'!K297),"",('Rent Roll'!K297))</f>
        <v>0</v>
      </c>
      <c r="K253" s="1949">
        <f>IF(ISBLANK('Rent Roll'!M297),"",('Rent Roll'!M297))</f>
        <v>0</v>
      </c>
      <c r="L253" s="1937" t="str">
        <f>IF(ISBLANK('Rent Roll'!N297),"",('Rent Roll'!N297))</f>
        <v/>
      </c>
      <c r="M253" s="1950" t="str">
        <f>IF(ISBLANK('Rent Roll'!R297),"",('Rent Roll'!R297))</f>
        <v/>
      </c>
      <c r="N253" s="1938">
        <f>IF(ISBLANK('Rent Roll'!T297),"",('Rent Roll'!T297))</f>
        <v>0</v>
      </c>
      <c r="O253" s="1951">
        <f>IF(ISBLANK('Rent Roll'!U297),"",('Rent Roll'!U297))</f>
        <v>0</v>
      </c>
      <c r="P253" s="1939" t="str">
        <f>IF(ISBLANK('Rent Roll'!X297),"",('Rent Roll'!X297))</f>
        <v/>
      </c>
      <c r="Q253" s="1939" t="str">
        <f>IF(ISBLANK('Rent Roll'!Y297),"",('Rent Roll'!Y297))</f>
        <v/>
      </c>
      <c r="R253" s="1939" t="str">
        <f>IF(ISBLANK('Rent Roll'!Z297),"",('Rent Roll'!Z297))</f>
        <v/>
      </c>
      <c r="S253" s="1939" t="str">
        <f>IF(ISBLANK('Rent Roll'!AA297),"",('Rent Roll'!AA297))</f>
        <v/>
      </c>
      <c r="T253" s="1939" t="str">
        <f>IF(ISBLANK('Rent Roll'!AB297),"",('Rent Roll'!AB297))</f>
        <v/>
      </c>
      <c r="U253" s="1982" t="str">
        <f>IF(ISBLANK('Rent Roll'!AC297),"",('Rent Roll'!AC297))</f>
        <v/>
      </c>
    </row>
    <row r="286" spans="1:459" s="1856" customFormat="1">
      <c r="A286" s="1940"/>
      <c r="B286" s="1940"/>
      <c r="C286" s="1854"/>
      <c r="F286" s="1854"/>
      <c r="G286" s="1854"/>
      <c r="I286" s="1857"/>
      <c r="J286" s="1857"/>
      <c r="K286" s="1857"/>
      <c r="L286" s="1857"/>
      <c r="M286" s="1857"/>
      <c r="N286" s="1857"/>
      <c r="O286" s="1857"/>
      <c r="P286" s="1857"/>
      <c r="Q286" s="1857"/>
      <c r="R286" s="1857"/>
      <c r="S286" s="1857"/>
      <c r="T286" s="1857"/>
      <c r="U286" s="1854"/>
      <c r="V286" s="1854"/>
      <c r="W286" s="1854"/>
      <c r="X286" s="1854"/>
      <c r="Y286" s="1854"/>
      <c r="Z286" s="1854"/>
      <c r="AA286" s="1854"/>
      <c r="AB286" s="1854"/>
      <c r="AC286" s="1854"/>
      <c r="AD286" s="1854"/>
      <c r="AE286" s="1854"/>
      <c r="AF286" s="1854"/>
      <c r="AG286" s="1854"/>
      <c r="AH286" s="1854"/>
      <c r="AI286" s="1854"/>
      <c r="AJ286" s="1854"/>
      <c r="AK286" s="1854"/>
      <c r="AL286" s="1854"/>
      <c r="AM286" s="1854"/>
      <c r="AN286" s="1854"/>
      <c r="AO286" s="1854"/>
      <c r="AP286" s="1854"/>
      <c r="AQ286" s="1854"/>
      <c r="AR286" s="1854"/>
      <c r="AS286" s="1854"/>
      <c r="AT286" s="1854"/>
      <c r="AU286" s="1854"/>
      <c r="AV286" s="1854"/>
      <c r="AW286" s="1854"/>
      <c r="AX286" s="1854"/>
      <c r="AY286" s="1854"/>
      <c r="AZ286" s="1854"/>
      <c r="BA286" s="1854"/>
      <c r="BB286" s="1854"/>
      <c r="BC286" s="1854"/>
      <c r="BD286" s="1854"/>
      <c r="BE286" s="1854"/>
      <c r="BF286" s="1854"/>
      <c r="BG286" s="1854"/>
      <c r="BH286" s="1854"/>
      <c r="BI286" s="1854"/>
      <c r="BJ286" s="1854"/>
      <c r="BK286" s="1854"/>
      <c r="BL286" s="1854"/>
      <c r="BM286" s="1854"/>
      <c r="BN286" s="1854"/>
      <c r="BO286" s="1854"/>
      <c r="BP286" s="1854"/>
      <c r="BQ286" s="1854"/>
      <c r="BR286" s="1854"/>
      <c r="BS286" s="1854"/>
      <c r="BT286" s="1854"/>
      <c r="BU286" s="1854"/>
      <c r="BV286" s="1854"/>
      <c r="BW286" s="1854"/>
      <c r="BX286" s="1854"/>
      <c r="BY286" s="1854"/>
      <c r="BZ286" s="1854"/>
      <c r="CA286" s="1854"/>
      <c r="CB286" s="1854"/>
      <c r="CC286" s="1854"/>
      <c r="CD286" s="1854"/>
      <c r="CE286" s="1854"/>
      <c r="CF286" s="1854"/>
      <c r="CG286" s="1854"/>
      <c r="CH286" s="1854"/>
      <c r="CI286" s="1854"/>
      <c r="CJ286" s="1854"/>
      <c r="CK286" s="1854"/>
      <c r="CL286" s="1854"/>
      <c r="CM286" s="1854"/>
      <c r="CN286" s="1854"/>
      <c r="CO286" s="1854"/>
      <c r="CP286" s="1854"/>
      <c r="CQ286" s="1854"/>
      <c r="CR286" s="1854"/>
      <c r="CS286" s="1854"/>
      <c r="CT286" s="1854"/>
      <c r="CU286" s="1854"/>
      <c r="CV286" s="1854"/>
      <c r="CW286" s="1854"/>
      <c r="CX286" s="1854"/>
      <c r="CY286" s="1854"/>
      <c r="CZ286" s="1854"/>
      <c r="DA286" s="1854"/>
      <c r="DB286" s="1854"/>
      <c r="DC286" s="1854"/>
      <c r="DD286" s="1854"/>
      <c r="DE286" s="1854"/>
      <c r="DF286" s="1854"/>
      <c r="DG286" s="1854"/>
      <c r="DH286" s="1854"/>
      <c r="DI286" s="1854"/>
      <c r="DJ286" s="1854"/>
      <c r="DK286" s="1854"/>
      <c r="DL286" s="1854"/>
      <c r="DM286" s="1854"/>
      <c r="DN286" s="1854"/>
      <c r="DO286" s="1854"/>
      <c r="DP286" s="1854"/>
      <c r="DQ286" s="1854"/>
      <c r="DR286" s="1854"/>
      <c r="DS286" s="1854"/>
      <c r="DT286" s="1854"/>
      <c r="DU286" s="1854"/>
      <c r="DV286" s="1854"/>
      <c r="DW286" s="1854"/>
      <c r="DX286" s="1854"/>
      <c r="DY286" s="1854"/>
      <c r="DZ286" s="1854"/>
      <c r="EA286" s="1854"/>
      <c r="EB286" s="1854"/>
      <c r="EC286" s="1854"/>
      <c r="ED286" s="1854"/>
      <c r="EE286" s="1854"/>
      <c r="EF286" s="1854"/>
      <c r="EG286" s="1854"/>
      <c r="EH286" s="1854"/>
      <c r="EI286" s="1854"/>
      <c r="EJ286" s="1854"/>
      <c r="EK286" s="1854"/>
      <c r="EL286" s="1854"/>
      <c r="EM286" s="1854"/>
      <c r="EN286" s="1854"/>
      <c r="EO286" s="1854"/>
      <c r="EP286" s="1854"/>
      <c r="EQ286" s="1854"/>
      <c r="ER286" s="1854"/>
      <c r="ES286" s="1854"/>
      <c r="ET286" s="1854"/>
      <c r="EU286" s="1854"/>
      <c r="EV286" s="1854"/>
      <c r="EW286" s="1854"/>
      <c r="EX286" s="1854"/>
      <c r="EY286" s="1854"/>
      <c r="EZ286" s="1854"/>
      <c r="FA286" s="1854"/>
      <c r="FB286" s="1854"/>
      <c r="FC286" s="1854"/>
      <c r="FD286" s="1854"/>
      <c r="FE286" s="1854"/>
      <c r="FF286" s="1854"/>
      <c r="FG286" s="1854"/>
      <c r="FH286" s="1854"/>
      <c r="FI286" s="1854"/>
      <c r="FJ286" s="1854"/>
      <c r="FK286" s="1854"/>
      <c r="FL286" s="1854"/>
      <c r="FM286" s="1854"/>
      <c r="FN286" s="1854"/>
      <c r="FO286" s="1854"/>
      <c r="FP286" s="1854"/>
      <c r="FQ286" s="1854"/>
      <c r="FR286" s="1854"/>
      <c r="FS286" s="1854"/>
      <c r="FT286" s="1854"/>
      <c r="FU286" s="1854"/>
      <c r="FV286" s="1854"/>
      <c r="FW286" s="1854"/>
      <c r="FX286" s="1854"/>
      <c r="FY286" s="1854"/>
      <c r="FZ286" s="1854"/>
      <c r="GA286" s="1854"/>
      <c r="GB286" s="1854"/>
      <c r="GC286" s="1854"/>
      <c r="GD286" s="1854"/>
      <c r="GE286" s="1854"/>
      <c r="GF286" s="1854"/>
      <c r="GG286" s="1854"/>
      <c r="GH286" s="1854"/>
      <c r="GI286" s="1854"/>
      <c r="GJ286" s="1854"/>
      <c r="GK286" s="1854"/>
      <c r="GL286" s="1854"/>
      <c r="GM286" s="1854"/>
      <c r="GN286" s="1854"/>
      <c r="GO286" s="1854"/>
      <c r="GP286" s="1854"/>
      <c r="GQ286" s="1854"/>
      <c r="GR286" s="1854"/>
      <c r="GS286" s="1854"/>
      <c r="GT286" s="1854"/>
      <c r="GU286" s="1854"/>
      <c r="GV286" s="1854"/>
      <c r="GW286" s="1854"/>
      <c r="GX286" s="1854"/>
      <c r="GY286" s="1854"/>
      <c r="GZ286" s="1854"/>
      <c r="HA286" s="1854"/>
      <c r="HB286" s="1854"/>
      <c r="HC286" s="1854"/>
      <c r="HD286" s="1854"/>
      <c r="HE286" s="1854"/>
      <c r="HF286" s="1854"/>
      <c r="HG286" s="1854"/>
      <c r="HH286" s="1854"/>
      <c r="HI286" s="1854"/>
      <c r="HJ286" s="1854"/>
      <c r="HK286" s="1854"/>
      <c r="HL286" s="1854"/>
      <c r="HM286" s="1854"/>
      <c r="HN286" s="1854"/>
      <c r="HO286" s="1854"/>
      <c r="HP286" s="1854"/>
      <c r="HQ286" s="1854"/>
      <c r="HR286" s="1854"/>
      <c r="HS286" s="1854"/>
      <c r="HT286" s="1854"/>
      <c r="HU286" s="1854"/>
      <c r="HV286" s="1854"/>
      <c r="HW286" s="1854"/>
      <c r="HX286" s="1854"/>
      <c r="HY286" s="1854"/>
      <c r="HZ286" s="1854"/>
      <c r="IA286" s="1854"/>
      <c r="IB286" s="1854"/>
      <c r="IC286" s="1854"/>
      <c r="ID286" s="1854"/>
      <c r="IE286" s="1854"/>
      <c r="IF286" s="1854"/>
      <c r="IG286" s="1854"/>
      <c r="IH286" s="1854"/>
      <c r="II286" s="1854"/>
      <c r="IJ286" s="1854"/>
      <c r="IK286" s="1854"/>
      <c r="IL286" s="1854"/>
      <c r="IM286" s="1854"/>
      <c r="IN286" s="1854"/>
      <c r="IO286" s="1854"/>
      <c r="IP286" s="1854"/>
      <c r="IQ286" s="1854"/>
      <c r="IR286" s="1854"/>
      <c r="IS286" s="1854"/>
      <c r="IT286" s="1854"/>
      <c r="IU286" s="1854"/>
      <c r="IV286" s="1854"/>
      <c r="IW286" s="1854"/>
      <c r="IX286" s="1854"/>
      <c r="IY286" s="1854"/>
      <c r="IZ286" s="1854"/>
      <c r="JA286" s="1854"/>
      <c r="JB286" s="1854"/>
      <c r="JC286" s="1854"/>
      <c r="JD286" s="1854"/>
      <c r="JE286" s="1854"/>
      <c r="JF286" s="1854"/>
      <c r="JG286" s="1854"/>
      <c r="JH286" s="1854"/>
      <c r="JI286" s="1854"/>
      <c r="JJ286" s="1854"/>
      <c r="JK286" s="1854"/>
      <c r="JL286" s="1854"/>
      <c r="JM286" s="1854"/>
      <c r="JN286" s="1854"/>
      <c r="JO286" s="1854"/>
      <c r="JP286" s="1854"/>
      <c r="JQ286" s="1854"/>
      <c r="JR286" s="1854"/>
      <c r="JS286" s="1854"/>
      <c r="JT286" s="1854"/>
      <c r="JU286" s="1854"/>
      <c r="JV286" s="1854"/>
      <c r="JW286" s="1854"/>
      <c r="JX286" s="1854"/>
      <c r="JY286" s="1854"/>
      <c r="JZ286" s="1854"/>
      <c r="KA286" s="1854"/>
      <c r="KB286" s="1854"/>
      <c r="KC286" s="1854"/>
      <c r="KD286" s="1854"/>
      <c r="KE286" s="1854"/>
      <c r="KF286" s="1854"/>
      <c r="KG286" s="1854"/>
      <c r="KH286" s="1854"/>
      <c r="KI286" s="1854"/>
      <c r="KJ286" s="1854"/>
      <c r="KK286" s="1854"/>
      <c r="KL286" s="1854"/>
      <c r="KM286" s="1854"/>
      <c r="KN286" s="1854"/>
      <c r="KO286" s="1854"/>
      <c r="KP286" s="1854"/>
      <c r="KQ286" s="1854"/>
      <c r="KR286" s="1854"/>
      <c r="KS286" s="1854"/>
      <c r="KT286" s="1854"/>
      <c r="KU286" s="1854"/>
      <c r="KV286" s="1854"/>
      <c r="KW286" s="1854"/>
      <c r="KX286" s="1854"/>
      <c r="KY286" s="1854"/>
      <c r="KZ286" s="1854"/>
      <c r="LA286" s="1854"/>
      <c r="LB286" s="1854"/>
      <c r="LC286" s="1854"/>
      <c r="LD286" s="1854"/>
      <c r="LE286" s="1854"/>
      <c r="LF286" s="1854"/>
      <c r="LG286" s="1854"/>
      <c r="LH286" s="1854"/>
      <c r="LI286" s="1854"/>
      <c r="LJ286" s="1854"/>
      <c r="LK286" s="1854"/>
      <c r="LL286" s="1854"/>
      <c r="LM286" s="1854"/>
      <c r="LN286" s="1854"/>
      <c r="LO286" s="1854"/>
      <c r="LP286" s="1854"/>
      <c r="LQ286" s="1854"/>
      <c r="LR286" s="1854"/>
      <c r="LS286" s="1854"/>
      <c r="LT286" s="1854"/>
      <c r="LU286" s="1854"/>
      <c r="LV286" s="1854"/>
      <c r="LW286" s="1854"/>
      <c r="LX286" s="1854"/>
      <c r="LY286" s="1854"/>
      <c r="LZ286" s="1854"/>
      <c r="MA286" s="1854"/>
      <c r="MB286" s="1854"/>
      <c r="MC286" s="1854"/>
      <c r="MD286" s="1854"/>
      <c r="ME286" s="1854"/>
      <c r="MF286" s="1854"/>
      <c r="MG286" s="1854"/>
      <c r="MH286" s="1854"/>
      <c r="MI286" s="1854"/>
      <c r="MJ286" s="1854"/>
      <c r="MK286" s="1854"/>
      <c r="ML286" s="1854"/>
      <c r="MM286" s="1854"/>
      <c r="MN286" s="1854"/>
      <c r="MO286" s="1854"/>
      <c r="MP286" s="1854"/>
      <c r="MQ286" s="1854"/>
      <c r="MR286" s="1854"/>
      <c r="MS286" s="1854"/>
      <c r="MT286" s="1854"/>
      <c r="MU286" s="1854"/>
      <c r="MV286" s="1854"/>
      <c r="MW286" s="1854"/>
      <c r="MX286" s="1854"/>
      <c r="MY286" s="1854"/>
      <c r="MZ286" s="1854"/>
      <c r="NA286" s="1854"/>
      <c r="NB286" s="1854"/>
      <c r="NC286" s="1854"/>
      <c r="ND286" s="1854"/>
      <c r="NE286" s="1854"/>
      <c r="NF286" s="1854"/>
      <c r="NG286" s="1854"/>
      <c r="NH286" s="1854"/>
      <c r="NI286" s="1854"/>
      <c r="NJ286" s="1854"/>
      <c r="NK286" s="1854"/>
      <c r="NL286" s="1854"/>
      <c r="NM286" s="1854"/>
      <c r="NN286" s="1854"/>
      <c r="NO286" s="1854"/>
      <c r="NP286" s="1854"/>
      <c r="NQ286" s="1854"/>
      <c r="NR286" s="1854"/>
      <c r="NS286" s="1854"/>
      <c r="NT286" s="1854"/>
      <c r="NU286" s="1854"/>
      <c r="NV286" s="1854"/>
      <c r="NW286" s="1854"/>
      <c r="NX286" s="1854"/>
      <c r="NY286" s="1854"/>
      <c r="NZ286" s="1854"/>
      <c r="OA286" s="1854"/>
      <c r="OB286" s="1854"/>
      <c r="OC286" s="1854"/>
      <c r="OD286" s="1854"/>
      <c r="OE286" s="1854"/>
      <c r="OF286" s="1854"/>
      <c r="OG286" s="1854"/>
      <c r="OH286" s="1854"/>
      <c r="OI286" s="1854"/>
      <c r="OJ286" s="1854"/>
      <c r="OK286" s="1854"/>
      <c r="OL286" s="1854"/>
      <c r="OM286" s="1854"/>
      <c r="ON286" s="1854"/>
      <c r="OO286" s="1854"/>
      <c r="OP286" s="1854"/>
      <c r="OQ286" s="1854"/>
      <c r="OR286" s="1854"/>
      <c r="OS286" s="1854"/>
      <c r="OT286" s="1854"/>
      <c r="OU286" s="1854"/>
      <c r="OV286" s="1854"/>
      <c r="OW286" s="1854"/>
      <c r="OX286" s="1854"/>
      <c r="OY286" s="1854"/>
      <c r="OZ286" s="1854"/>
      <c r="PA286" s="1854"/>
      <c r="PB286" s="1854"/>
      <c r="PC286" s="1854"/>
      <c r="PD286" s="1854"/>
      <c r="PE286" s="1854"/>
      <c r="PF286" s="1854"/>
      <c r="PG286" s="1854"/>
      <c r="PH286" s="1854"/>
      <c r="PI286" s="1854"/>
      <c r="PJ286" s="1854"/>
      <c r="PK286" s="1854"/>
      <c r="PL286" s="1854"/>
      <c r="PM286" s="1854"/>
      <c r="PN286" s="1854"/>
      <c r="PO286" s="1854"/>
      <c r="PP286" s="1854"/>
      <c r="PQ286" s="1854"/>
      <c r="PR286" s="1854"/>
      <c r="PS286" s="1854"/>
      <c r="PT286" s="1854"/>
      <c r="PU286" s="1854"/>
      <c r="PV286" s="1854"/>
      <c r="PW286" s="1854"/>
      <c r="PX286" s="1854"/>
      <c r="PY286" s="1854"/>
      <c r="PZ286" s="1854"/>
      <c r="QA286" s="1854"/>
      <c r="QB286" s="1854"/>
      <c r="QC286" s="1854"/>
      <c r="QD286" s="1854"/>
      <c r="QE286" s="1854"/>
      <c r="QF286" s="1854"/>
      <c r="QG286" s="1854"/>
      <c r="QH286" s="1854"/>
      <c r="QI286" s="1854"/>
      <c r="QJ286" s="1854"/>
      <c r="QK286" s="1854"/>
      <c r="QL286" s="1854"/>
      <c r="QM286" s="1854"/>
      <c r="QN286" s="1854"/>
      <c r="QO286" s="1854"/>
      <c r="QP286" s="1854"/>
      <c r="QQ286" s="1854"/>
    </row>
    <row r="287" spans="1:459" s="1856" customFormat="1">
      <c r="A287" s="1940"/>
      <c r="B287" s="1940"/>
      <c r="C287" s="1854"/>
      <c r="F287" s="1854"/>
      <c r="G287" s="1854"/>
      <c r="I287" s="1857"/>
      <c r="J287" s="1857"/>
      <c r="K287" s="1857"/>
      <c r="L287" s="1857"/>
      <c r="M287" s="1857"/>
      <c r="N287" s="1857"/>
      <c r="O287" s="1857"/>
      <c r="P287" s="1857"/>
      <c r="Q287" s="1857"/>
      <c r="R287" s="1857"/>
      <c r="S287" s="1857"/>
      <c r="T287" s="1857"/>
      <c r="U287" s="1854"/>
      <c r="V287" s="1854"/>
      <c r="W287" s="1854"/>
      <c r="X287" s="1854"/>
      <c r="Y287" s="1854"/>
      <c r="Z287" s="1854"/>
      <c r="AA287" s="1854"/>
      <c r="AB287" s="1854"/>
      <c r="AC287" s="1854"/>
      <c r="AD287" s="1854"/>
      <c r="AE287" s="1854"/>
      <c r="AF287" s="1854"/>
      <c r="AG287" s="1854"/>
      <c r="AH287" s="1854"/>
      <c r="AI287" s="1854"/>
      <c r="AJ287" s="1854"/>
      <c r="AK287" s="1854"/>
      <c r="AL287" s="1854"/>
      <c r="AM287" s="1854"/>
      <c r="AN287" s="1854"/>
      <c r="AO287" s="1854"/>
      <c r="AP287" s="1854"/>
      <c r="AQ287" s="1854"/>
      <c r="AR287" s="1854"/>
      <c r="AS287" s="1854"/>
      <c r="AT287" s="1854"/>
      <c r="AU287" s="1854"/>
      <c r="AV287" s="1854"/>
      <c r="AW287" s="1854"/>
      <c r="AX287" s="1854"/>
      <c r="AY287" s="1854"/>
      <c r="AZ287" s="1854"/>
      <c r="BA287" s="1854"/>
      <c r="BB287" s="1854"/>
      <c r="BC287" s="1854"/>
      <c r="BD287" s="1854"/>
      <c r="BE287" s="1854"/>
      <c r="BF287" s="1854"/>
      <c r="BG287" s="1854"/>
      <c r="BH287" s="1854"/>
      <c r="BI287" s="1854"/>
      <c r="BJ287" s="1854"/>
      <c r="BK287" s="1854"/>
      <c r="BL287" s="1854"/>
      <c r="BM287" s="1854"/>
      <c r="BN287" s="1854"/>
      <c r="BO287" s="1854"/>
      <c r="BP287" s="1854"/>
      <c r="BQ287" s="1854"/>
      <c r="BR287" s="1854"/>
      <c r="BS287" s="1854"/>
      <c r="BT287" s="1854"/>
      <c r="BU287" s="1854"/>
      <c r="BV287" s="1854"/>
      <c r="BW287" s="1854"/>
      <c r="BX287" s="1854"/>
      <c r="BY287" s="1854"/>
      <c r="BZ287" s="1854"/>
      <c r="CA287" s="1854"/>
      <c r="CB287" s="1854"/>
      <c r="CC287" s="1854"/>
      <c r="CD287" s="1854"/>
      <c r="CE287" s="1854"/>
      <c r="CF287" s="1854"/>
      <c r="CG287" s="1854"/>
      <c r="CH287" s="1854"/>
      <c r="CI287" s="1854"/>
      <c r="CJ287" s="1854"/>
      <c r="CK287" s="1854"/>
      <c r="CL287" s="1854"/>
      <c r="CM287" s="1854"/>
      <c r="CN287" s="1854"/>
      <c r="CO287" s="1854"/>
      <c r="CP287" s="1854"/>
      <c r="CQ287" s="1854"/>
      <c r="CR287" s="1854"/>
      <c r="CS287" s="1854"/>
      <c r="CT287" s="1854"/>
      <c r="CU287" s="1854"/>
      <c r="CV287" s="1854"/>
      <c r="CW287" s="1854"/>
      <c r="CX287" s="1854"/>
      <c r="CY287" s="1854"/>
      <c r="CZ287" s="1854"/>
      <c r="DA287" s="1854"/>
      <c r="DB287" s="1854"/>
      <c r="DC287" s="1854"/>
      <c r="DD287" s="1854"/>
      <c r="DE287" s="1854"/>
      <c r="DF287" s="1854"/>
      <c r="DG287" s="1854"/>
      <c r="DH287" s="1854"/>
      <c r="DI287" s="1854"/>
      <c r="DJ287" s="1854"/>
      <c r="DK287" s="1854"/>
      <c r="DL287" s="1854"/>
      <c r="DM287" s="1854"/>
      <c r="DN287" s="1854"/>
      <c r="DO287" s="1854"/>
      <c r="DP287" s="1854"/>
      <c r="DQ287" s="1854"/>
      <c r="DR287" s="1854"/>
      <c r="DS287" s="1854"/>
      <c r="DT287" s="1854"/>
      <c r="DU287" s="1854"/>
      <c r="DV287" s="1854"/>
      <c r="DW287" s="1854"/>
      <c r="DX287" s="1854"/>
      <c r="DY287" s="1854"/>
      <c r="DZ287" s="1854"/>
      <c r="EA287" s="1854"/>
      <c r="EB287" s="1854"/>
      <c r="EC287" s="1854"/>
      <c r="ED287" s="1854"/>
      <c r="EE287" s="1854"/>
      <c r="EF287" s="1854"/>
      <c r="EG287" s="1854"/>
      <c r="EH287" s="1854"/>
      <c r="EI287" s="1854"/>
      <c r="EJ287" s="1854"/>
      <c r="EK287" s="1854"/>
      <c r="EL287" s="1854"/>
      <c r="EM287" s="1854"/>
      <c r="EN287" s="1854"/>
      <c r="EO287" s="1854"/>
      <c r="EP287" s="1854"/>
      <c r="EQ287" s="1854"/>
      <c r="ER287" s="1854"/>
      <c r="ES287" s="1854"/>
      <c r="ET287" s="1854"/>
      <c r="EU287" s="1854"/>
      <c r="EV287" s="1854"/>
      <c r="EW287" s="1854"/>
      <c r="EX287" s="1854"/>
      <c r="EY287" s="1854"/>
      <c r="EZ287" s="1854"/>
      <c r="FA287" s="1854"/>
      <c r="FB287" s="1854"/>
      <c r="FC287" s="1854"/>
      <c r="FD287" s="1854"/>
      <c r="FE287" s="1854"/>
      <c r="FF287" s="1854"/>
      <c r="FG287" s="1854"/>
      <c r="FH287" s="1854"/>
      <c r="FI287" s="1854"/>
      <c r="FJ287" s="1854"/>
      <c r="FK287" s="1854"/>
      <c r="FL287" s="1854"/>
      <c r="FM287" s="1854"/>
      <c r="FN287" s="1854"/>
      <c r="FO287" s="1854"/>
      <c r="FP287" s="1854"/>
      <c r="FQ287" s="1854"/>
      <c r="FR287" s="1854"/>
      <c r="FS287" s="1854"/>
      <c r="FT287" s="1854"/>
      <c r="FU287" s="1854"/>
      <c r="FV287" s="1854"/>
      <c r="FW287" s="1854"/>
      <c r="FX287" s="1854"/>
      <c r="FY287" s="1854"/>
      <c r="FZ287" s="1854"/>
      <c r="GA287" s="1854"/>
      <c r="GB287" s="1854"/>
      <c r="GC287" s="1854"/>
      <c r="GD287" s="1854"/>
      <c r="GE287" s="1854"/>
      <c r="GF287" s="1854"/>
      <c r="GG287" s="1854"/>
      <c r="GH287" s="1854"/>
      <c r="GI287" s="1854"/>
      <c r="GJ287" s="1854"/>
      <c r="GK287" s="1854"/>
      <c r="GL287" s="1854"/>
      <c r="GM287" s="1854"/>
      <c r="GN287" s="1854"/>
      <c r="GO287" s="1854"/>
      <c r="GP287" s="1854"/>
      <c r="GQ287" s="1854"/>
      <c r="GR287" s="1854"/>
      <c r="GS287" s="1854"/>
      <c r="GT287" s="1854"/>
      <c r="GU287" s="1854"/>
      <c r="GV287" s="1854"/>
      <c r="GW287" s="1854"/>
      <c r="GX287" s="1854"/>
      <c r="GY287" s="1854"/>
      <c r="GZ287" s="1854"/>
      <c r="HA287" s="1854"/>
      <c r="HB287" s="1854"/>
      <c r="HC287" s="1854"/>
      <c r="HD287" s="1854"/>
      <c r="HE287" s="1854"/>
      <c r="HF287" s="1854"/>
      <c r="HG287" s="1854"/>
      <c r="HH287" s="1854"/>
      <c r="HI287" s="1854"/>
      <c r="HJ287" s="1854"/>
      <c r="HK287" s="1854"/>
      <c r="HL287" s="1854"/>
      <c r="HM287" s="1854"/>
      <c r="HN287" s="1854"/>
      <c r="HO287" s="1854"/>
      <c r="HP287" s="1854"/>
      <c r="HQ287" s="1854"/>
      <c r="HR287" s="1854"/>
      <c r="HS287" s="1854"/>
      <c r="HT287" s="1854"/>
      <c r="HU287" s="1854"/>
      <c r="HV287" s="1854"/>
      <c r="HW287" s="1854"/>
      <c r="HX287" s="1854"/>
      <c r="HY287" s="1854"/>
      <c r="HZ287" s="1854"/>
      <c r="IA287" s="1854"/>
      <c r="IB287" s="1854"/>
      <c r="IC287" s="1854"/>
      <c r="ID287" s="1854"/>
      <c r="IE287" s="1854"/>
      <c r="IF287" s="1854"/>
      <c r="IG287" s="1854"/>
      <c r="IH287" s="1854"/>
      <c r="II287" s="1854"/>
      <c r="IJ287" s="1854"/>
      <c r="IK287" s="1854"/>
      <c r="IL287" s="1854"/>
      <c r="IM287" s="1854"/>
      <c r="IN287" s="1854"/>
      <c r="IO287" s="1854"/>
      <c r="IP287" s="1854"/>
      <c r="IQ287" s="1854"/>
      <c r="IR287" s="1854"/>
      <c r="IS287" s="1854"/>
      <c r="IT287" s="1854"/>
      <c r="IU287" s="1854"/>
      <c r="IV287" s="1854"/>
      <c r="IW287" s="1854"/>
      <c r="IX287" s="1854"/>
      <c r="IY287" s="1854"/>
      <c r="IZ287" s="1854"/>
      <c r="JA287" s="1854"/>
      <c r="JB287" s="1854"/>
      <c r="JC287" s="1854"/>
      <c r="JD287" s="1854"/>
      <c r="JE287" s="1854"/>
      <c r="JF287" s="1854"/>
      <c r="JG287" s="1854"/>
      <c r="JH287" s="1854"/>
      <c r="JI287" s="1854"/>
      <c r="JJ287" s="1854"/>
      <c r="JK287" s="1854"/>
      <c r="JL287" s="1854"/>
      <c r="JM287" s="1854"/>
      <c r="JN287" s="1854"/>
      <c r="JO287" s="1854"/>
      <c r="JP287" s="1854"/>
      <c r="JQ287" s="1854"/>
      <c r="JR287" s="1854"/>
      <c r="JS287" s="1854"/>
      <c r="JT287" s="1854"/>
      <c r="JU287" s="1854"/>
      <c r="JV287" s="1854"/>
      <c r="JW287" s="1854"/>
      <c r="JX287" s="1854"/>
      <c r="JY287" s="1854"/>
      <c r="JZ287" s="1854"/>
      <c r="KA287" s="1854"/>
      <c r="KB287" s="1854"/>
      <c r="KC287" s="1854"/>
      <c r="KD287" s="1854"/>
      <c r="KE287" s="1854"/>
      <c r="KF287" s="1854"/>
      <c r="KG287" s="1854"/>
      <c r="KH287" s="1854"/>
      <c r="KI287" s="1854"/>
      <c r="KJ287" s="1854"/>
      <c r="KK287" s="1854"/>
      <c r="KL287" s="1854"/>
      <c r="KM287" s="1854"/>
      <c r="KN287" s="1854"/>
      <c r="KO287" s="1854"/>
      <c r="KP287" s="1854"/>
      <c r="KQ287" s="1854"/>
      <c r="KR287" s="1854"/>
      <c r="KS287" s="1854"/>
      <c r="KT287" s="1854"/>
      <c r="KU287" s="1854"/>
      <c r="KV287" s="1854"/>
      <c r="KW287" s="1854"/>
      <c r="KX287" s="1854"/>
      <c r="KY287" s="1854"/>
      <c r="KZ287" s="1854"/>
      <c r="LA287" s="1854"/>
      <c r="LB287" s="1854"/>
      <c r="LC287" s="1854"/>
      <c r="LD287" s="1854"/>
      <c r="LE287" s="1854"/>
      <c r="LF287" s="1854"/>
      <c r="LG287" s="1854"/>
      <c r="LH287" s="1854"/>
      <c r="LI287" s="1854"/>
      <c r="LJ287" s="1854"/>
      <c r="LK287" s="1854"/>
      <c r="LL287" s="1854"/>
      <c r="LM287" s="1854"/>
      <c r="LN287" s="1854"/>
      <c r="LO287" s="1854"/>
      <c r="LP287" s="1854"/>
      <c r="LQ287" s="1854"/>
      <c r="LR287" s="1854"/>
      <c r="LS287" s="1854"/>
      <c r="LT287" s="1854"/>
      <c r="LU287" s="1854"/>
      <c r="LV287" s="1854"/>
      <c r="LW287" s="1854"/>
      <c r="LX287" s="1854"/>
      <c r="LY287" s="1854"/>
      <c r="LZ287" s="1854"/>
      <c r="MA287" s="1854"/>
      <c r="MB287" s="1854"/>
      <c r="MC287" s="1854"/>
      <c r="MD287" s="1854"/>
      <c r="ME287" s="1854"/>
      <c r="MF287" s="1854"/>
      <c r="MG287" s="1854"/>
      <c r="MH287" s="1854"/>
      <c r="MI287" s="1854"/>
      <c r="MJ287" s="1854"/>
      <c r="MK287" s="1854"/>
      <c r="ML287" s="1854"/>
      <c r="MM287" s="1854"/>
      <c r="MN287" s="1854"/>
      <c r="MO287" s="1854"/>
      <c r="MP287" s="1854"/>
      <c r="MQ287" s="1854"/>
      <c r="MR287" s="1854"/>
      <c r="MS287" s="1854"/>
      <c r="MT287" s="1854"/>
      <c r="MU287" s="1854"/>
      <c r="MV287" s="1854"/>
      <c r="MW287" s="1854"/>
      <c r="MX287" s="1854"/>
      <c r="MY287" s="1854"/>
      <c r="MZ287" s="1854"/>
      <c r="NA287" s="1854"/>
      <c r="NB287" s="1854"/>
      <c r="NC287" s="1854"/>
      <c r="ND287" s="1854"/>
      <c r="NE287" s="1854"/>
      <c r="NF287" s="1854"/>
      <c r="NG287" s="1854"/>
      <c r="NH287" s="1854"/>
      <c r="NI287" s="1854"/>
      <c r="NJ287" s="1854"/>
      <c r="NK287" s="1854"/>
      <c r="NL287" s="1854"/>
      <c r="NM287" s="1854"/>
      <c r="NN287" s="1854"/>
      <c r="NO287" s="1854"/>
      <c r="NP287" s="1854"/>
      <c r="NQ287" s="1854"/>
      <c r="NR287" s="1854"/>
      <c r="NS287" s="1854"/>
      <c r="NT287" s="1854"/>
      <c r="NU287" s="1854"/>
      <c r="NV287" s="1854"/>
      <c r="NW287" s="1854"/>
      <c r="NX287" s="1854"/>
      <c r="NY287" s="1854"/>
      <c r="NZ287" s="1854"/>
      <c r="OA287" s="1854"/>
      <c r="OB287" s="1854"/>
      <c r="OC287" s="1854"/>
      <c r="OD287" s="1854"/>
      <c r="OE287" s="1854"/>
      <c r="OF287" s="1854"/>
      <c r="OG287" s="1854"/>
      <c r="OH287" s="1854"/>
      <c r="OI287" s="1854"/>
      <c r="OJ287" s="1854"/>
      <c r="OK287" s="1854"/>
      <c r="OL287" s="1854"/>
      <c r="OM287" s="1854"/>
      <c r="ON287" s="1854"/>
      <c r="OO287" s="1854"/>
      <c r="OP287" s="1854"/>
      <c r="OQ287" s="1854"/>
      <c r="OR287" s="1854"/>
      <c r="OS287" s="1854"/>
      <c r="OT287" s="1854"/>
      <c r="OU287" s="1854"/>
      <c r="OV287" s="1854"/>
      <c r="OW287" s="1854"/>
      <c r="OX287" s="1854"/>
      <c r="OY287" s="1854"/>
      <c r="OZ287" s="1854"/>
      <c r="PA287" s="1854"/>
      <c r="PB287" s="1854"/>
      <c r="PC287" s="1854"/>
      <c r="PD287" s="1854"/>
      <c r="PE287" s="1854"/>
      <c r="PF287" s="1854"/>
      <c r="PG287" s="1854"/>
      <c r="PH287" s="1854"/>
      <c r="PI287" s="1854"/>
      <c r="PJ287" s="1854"/>
      <c r="PK287" s="1854"/>
      <c r="PL287" s="1854"/>
      <c r="PM287" s="1854"/>
      <c r="PN287" s="1854"/>
      <c r="PO287" s="1854"/>
      <c r="PP287" s="1854"/>
      <c r="PQ287" s="1854"/>
      <c r="PR287" s="1854"/>
      <c r="PS287" s="1854"/>
      <c r="PT287" s="1854"/>
      <c r="PU287" s="1854"/>
      <c r="PV287" s="1854"/>
      <c r="PW287" s="1854"/>
      <c r="PX287" s="1854"/>
      <c r="PY287" s="1854"/>
      <c r="PZ287" s="1854"/>
      <c r="QA287" s="1854"/>
      <c r="QB287" s="1854"/>
      <c r="QC287" s="1854"/>
      <c r="QD287" s="1854"/>
      <c r="QE287" s="1854"/>
      <c r="QF287" s="1854"/>
      <c r="QG287" s="1854"/>
      <c r="QH287" s="1854"/>
      <c r="QI287" s="1854"/>
      <c r="QJ287" s="1854"/>
      <c r="QK287" s="1854"/>
      <c r="QL287" s="1854"/>
      <c r="QM287" s="1854"/>
      <c r="QN287" s="1854"/>
      <c r="QO287" s="1854"/>
      <c r="QP287" s="1854"/>
      <c r="QQ287" s="1854"/>
    </row>
    <row r="288" spans="1:459" s="1856" customFormat="1">
      <c r="A288" s="1940"/>
      <c r="B288" s="1940"/>
      <c r="C288" s="1854"/>
      <c r="F288" s="1854"/>
      <c r="G288" s="1854"/>
      <c r="I288" s="1857"/>
      <c r="J288" s="1857"/>
      <c r="K288" s="1857"/>
      <c r="L288" s="1857"/>
      <c r="M288" s="1857"/>
      <c r="N288" s="1857"/>
      <c r="O288" s="1857"/>
      <c r="P288" s="1857"/>
      <c r="Q288" s="1857"/>
      <c r="R288" s="1857"/>
      <c r="S288" s="1857"/>
      <c r="T288" s="1857"/>
      <c r="U288" s="1854"/>
      <c r="V288" s="1854"/>
      <c r="W288" s="1854"/>
      <c r="X288" s="1854"/>
      <c r="Y288" s="1854"/>
      <c r="Z288" s="1854"/>
      <c r="AA288" s="1854"/>
      <c r="AB288" s="1854"/>
      <c r="AC288" s="1854"/>
      <c r="AD288" s="1854"/>
      <c r="AE288" s="1854"/>
      <c r="AF288" s="1854"/>
      <c r="AG288" s="1854"/>
      <c r="AH288" s="1854"/>
      <c r="AI288" s="1854"/>
      <c r="AJ288" s="1854"/>
      <c r="AK288" s="1854"/>
      <c r="AL288" s="1854"/>
      <c r="AM288" s="1854"/>
      <c r="AN288" s="1854"/>
      <c r="AO288" s="1854"/>
      <c r="AP288" s="1854"/>
      <c r="AQ288" s="1854"/>
      <c r="AR288" s="1854"/>
      <c r="AS288" s="1854"/>
      <c r="AT288" s="1854"/>
      <c r="AU288" s="1854"/>
      <c r="AV288" s="1854"/>
      <c r="AW288" s="1854"/>
      <c r="AX288" s="1854"/>
      <c r="AY288" s="1854"/>
      <c r="AZ288" s="1854"/>
      <c r="BA288" s="1854"/>
      <c r="BB288" s="1854"/>
      <c r="BC288" s="1854"/>
      <c r="BD288" s="1854"/>
      <c r="BE288" s="1854"/>
      <c r="BF288" s="1854"/>
      <c r="BG288" s="1854"/>
      <c r="BH288" s="1854"/>
      <c r="BI288" s="1854"/>
      <c r="BJ288" s="1854"/>
      <c r="BK288" s="1854"/>
      <c r="BL288" s="1854"/>
      <c r="BM288" s="1854"/>
      <c r="BN288" s="1854"/>
      <c r="BO288" s="1854"/>
      <c r="BP288" s="1854"/>
      <c r="BQ288" s="1854"/>
      <c r="BR288" s="1854"/>
      <c r="BS288" s="1854"/>
      <c r="BT288" s="1854"/>
      <c r="BU288" s="1854"/>
      <c r="BV288" s="1854"/>
      <c r="BW288" s="1854"/>
      <c r="BX288" s="1854"/>
      <c r="BY288" s="1854"/>
      <c r="BZ288" s="1854"/>
      <c r="CA288" s="1854"/>
      <c r="CB288" s="1854"/>
      <c r="CC288" s="1854"/>
      <c r="CD288" s="1854"/>
      <c r="CE288" s="1854"/>
      <c r="CF288" s="1854"/>
      <c r="CG288" s="1854"/>
      <c r="CH288" s="1854"/>
      <c r="CI288" s="1854"/>
      <c r="CJ288" s="1854"/>
      <c r="CK288" s="1854"/>
      <c r="CL288" s="1854"/>
      <c r="CM288" s="1854"/>
      <c r="CN288" s="1854"/>
      <c r="CO288" s="1854"/>
      <c r="CP288" s="1854"/>
      <c r="CQ288" s="1854"/>
      <c r="CR288" s="1854"/>
      <c r="CS288" s="1854"/>
      <c r="CT288" s="1854"/>
      <c r="CU288" s="1854"/>
      <c r="CV288" s="1854"/>
      <c r="CW288" s="1854"/>
      <c r="CX288" s="1854"/>
      <c r="CY288" s="1854"/>
      <c r="CZ288" s="1854"/>
      <c r="DA288" s="1854"/>
      <c r="DB288" s="1854"/>
      <c r="DC288" s="1854"/>
      <c r="DD288" s="1854"/>
      <c r="DE288" s="1854"/>
      <c r="DF288" s="1854"/>
      <c r="DG288" s="1854"/>
      <c r="DH288" s="1854"/>
      <c r="DI288" s="1854"/>
      <c r="DJ288" s="1854"/>
      <c r="DK288" s="1854"/>
      <c r="DL288" s="1854"/>
      <c r="DM288" s="1854"/>
      <c r="DN288" s="1854"/>
      <c r="DO288" s="1854"/>
      <c r="DP288" s="1854"/>
      <c r="DQ288" s="1854"/>
      <c r="DR288" s="1854"/>
      <c r="DS288" s="1854"/>
      <c r="DT288" s="1854"/>
      <c r="DU288" s="1854"/>
      <c r="DV288" s="1854"/>
      <c r="DW288" s="1854"/>
      <c r="DX288" s="1854"/>
      <c r="DY288" s="1854"/>
      <c r="DZ288" s="1854"/>
      <c r="EA288" s="1854"/>
      <c r="EB288" s="1854"/>
      <c r="EC288" s="1854"/>
      <c r="ED288" s="1854"/>
      <c r="EE288" s="1854"/>
      <c r="EF288" s="1854"/>
      <c r="EG288" s="1854"/>
      <c r="EH288" s="1854"/>
      <c r="EI288" s="1854"/>
      <c r="EJ288" s="1854"/>
      <c r="EK288" s="1854"/>
      <c r="EL288" s="1854"/>
      <c r="EM288" s="1854"/>
      <c r="EN288" s="1854"/>
      <c r="EO288" s="1854"/>
      <c r="EP288" s="1854"/>
      <c r="EQ288" s="1854"/>
      <c r="ER288" s="1854"/>
      <c r="ES288" s="1854"/>
      <c r="ET288" s="1854"/>
      <c r="EU288" s="1854"/>
      <c r="EV288" s="1854"/>
      <c r="EW288" s="1854"/>
      <c r="EX288" s="1854"/>
      <c r="EY288" s="1854"/>
      <c r="EZ288" s="1854"/>
      <c r="FA288" s="1854"/>
      <c r="FB288" s="1854"/>
      <c r="FC288" s="1854"/>
      <c r="FD288" s="1854"/>
      <c r="FE288" s="1854"/>
      <c r="FF288" s="1854"/>
      <c r="FG288" s="1854"/>
      <c r="FH288" s="1854"/>
      <c r="FI288" s="1854"/>
      <c r="FJ288" s="1854"/>
      <c r="FK288" s="1854"/>
      <c r="FL288" s="1854"/>
      <c r="FM288" s="1854"/>
      <c r="FN288" s="1854"/>
      <c r="FO288" s="1854"/>
      <c r="FP288" s="1854"/>
      <c r="FQ288" s="1854"/>
      <c r="FR288" s="1854"/>
      <c r="FS288" s="1854"/>
      <c r="FT288" s="1854"/>
      <c r="FU288" s="1854"/>
      <c r="FV288" s="1854"/>
      <c r="FW288" s="1854"/>
      <c r="FX288" s="1854"/>
      <c r="FY288" s="1854"/>
      <c r="FZ288" s="1854"/>
      <c r="GA288" s="1854"/>
      <c r="GB288" s="1854"/>
      <c r="GC288" s="1854"/>
      <c r="GD288" s="1854"/>
      <c r="GE288" s="1854"/>
      <c r="GF288" s="1854"/>
      <c r="GG288" s="1854"/>
      <c r="GH288" s="1854"/>
      <c r="GI288" s="1854"/>
      <c r="GJ288" s="1854"/>
      <c r="GK288" s="1854"/>
      <c r="GL288" s="1854"/>
      <c r="GM288" s="1854"/>
      <c r="GN288" s="1854"/>
      <c r="GO288" s="1854"/>
      <c r="GP288" s="1854"/>
      <c r="GQ288" s="1854"/>
      <c r="GR288" s="1854"/>
      <c r="GS288" s="1854"/>
      <c r="GT288" s="1854"/>
      <c r="GU288" s="1854"/>
      <c r="GV288" s="1854"/>
      <c r="GW288" s="1854"/>
      <c r="GX288" s="1854"/>
      <c r="GY288" s="1854"/>
      <c r="GZ288" s="1854"/>
      <c r="HA288" s="1854"/>
      <c r="HB288" s="1854"/>
      <c r="HC288" s="1854"/>
      <c r="HD288" s="1854"/>
      <c r="HE288" s="1854"/>
      <c r="HF288" s="1854"/>
      <c r="HG288" s="1854"/>
      <c r="HH288" s="1854"/>
      <c r="HI288" s="1854"/>
      <c r="HJ288" s="1854"/>
      <c r="HK288" s="1854"/>
      <c r="HL288" s="1854"/>
      <c r="HM288" s="1854"/>
      <c r="HN288" s="1854"/>
      <c r="HO288" s="1854"/>
      <c r="HP288" s="1854"/>
      <c r="HQ288" s="1854"/>
      <c r="HR288" s="1854"/>
      <c r="HS288" s="1854"/>
      <c r="HT288" s="1854"/>
      <c r="HU288" s="1854"/>
      <c r="HV288" s="1854"/>
      <c r="HW288" s="1854"/>
      <c r="HX288" s="1854"/>
      <c r="HY288" s="1854"/>
      <c r="HZ288" s="1854"/>
      <c r="IA288" s="1854"/>
      <c r="IB288" s="1854"/>
      <c r="IC288" s="1854"/>
      <c r="ID288" s="1854"/>
      <c r="IE288" s="1854"/>
      <c r="IF288" s="1854"/>
      <c r="IG288" s="1854"/>
      <c r="IH288" s="1854"/>
      <c r="II288" s="1854"/>
      <c r="IJ288" s="1854"/>
      <c r="IK288" s="1854"/>
      <c r="IL288" s="1854"/>
      <c r="IM288" s="1854"/>
      <c r="IN288" s="1854"/>
      <c r="IO288" s="1854"/>
      <c r="IP288" s="1854"/>
      <c r="IQ288" s="1854"/>
      <c r="IR288" s="1854"/>
      <c r="IS288" s="1854"/>
      <c r="IT288" s="1854"/>
      <c r="IU288" s="1854"/>
      <c r="IV288" s="1854"/>
      <c r="IW288" s="1854"/>
      <c r="IX288" s="1854"/>
      <c r="IY288" s="1854"/>
      <c r="IZ288" s="1854"/>
      <c r="JA288" s="1854"/>
      <c r="JB288" s="1854"/>
      <c r="JC288" s="1854"/>
      <c r="JD288" s="1854"/>
      <c r="JE288" s="1854"/>
      <c r="JF288" s="1854"/>
      <c r="JG288" s="1854"/>
      <c r="JH288" s="1854"/>
      <c r="JI288" s="1854"/>
      <c r="JJ288" s="1854"/>
      <c r="JK288" s="1854"/>
      <c r="JL288" s="1854"/>
      <c r="JM288" s="1854"/>
      <c r="JN288" s="1854"/>
      <c r="JO288" s="1854"/>
      <c r="JP288" s="1854"/>
      <c r="JQ288" s="1854"/>
      <c r="JR288" s="1854"/>
      <c r="JS288" s="1854"/>
      <c r="JT288" s="1854"/>
      <c r="JU288" s="1854"/>
      <c r="JV288" s="1854"/>
      <c r="JW288" s="1854"/>
      <c r="JX288" s="1854"/>
      <c r="JY288" s="1854"/>
      <c r="JZ288" s="1854"/>
      <c r="KA288" s="1854"/>
      <c r="KB288" s="1854"/>
      <c r="KC288" s="1854"/>
      <c r="KD288" s="1854"/>
      <c r="KE288" s="1854"/>
      <c r="KF288" s="1854"/>
      <c r="KG288" s="1854"/>
      <c r="KH288" s="1854"/>
      <c r="KI288" s="1854"/>
      <c r="KJ288" s="1854"/>
      <c r="KK288" s="1854"/>
      <c r="KL288" s="1854"/>
      <c r="KM288" s="1854"/>
      <c r="KN288" s="1854"/>
      <c r="KO288" s="1854"/>
      <c r="KP288" s="1854"/>
      <c r="KQ288" s="1854"/>
      <c r="KR288" s="1854"/>
      <c r="KS288" s="1854"/>
      <c r="KT288" s="1854"/>
      <c r="KU288" s="1854"/>
      <c r="KV288" s="1854"/>
      <c r="KW288" s="1854"/>
      <c r="KX288" s="1854"/>
      <c r="KY288" s="1854"/>
      <c r="KZ288" s="1854"/>
      <c r="LA288" s="1854"/>
      <c r="LB288" s="1854"/>
      <c r="LC288" s="1854"/>
      <c r="LD288" s="1854"/>
      <c r="LE288" s="1854"/>
      <c r="LF288" s="1854"/>
      <c r="LG288" s="1854"/>
      <c r="LH288" s="1854"/>
      <c r="LI288" s="1854"/>
      <c r="LJ288" s="1854"/>
      <c r="LK288" s="1854"/>
      <c r="LL288" s="1854"/>
      <c r="LM288" s="1854"/>
      <c r="LN288" s="1854"/>
      <c r="LO288" s="1854"/>
      <c r="LP288" s="1854"/>
      <c r="LQ288" s="1854"/>
      <c r="LR288" s="1854"/>
      <c r="LS288" s="1854"/>
      <c r="LT288" s="1854"/>
      <c r="LU288" s="1854"/>
      <c r="LV288" s="1854"/>
      <c r="LW288" s="1854"/>
      <c r="LX288" s="1854"/>
      <c r="LY288" s="1854"/>
      <c r="LZ288" s="1854"/>
      <c r="MA288" s="1854"/>
      <c r="MB288" s="1854"/>
      <c r="MC288" s="1854"/>
      <c r="MD288" s="1854"/>
      <c r="ME288" s="1854"/>
      <c r="MF288" s="1854"/>
      <c r="MG288" s="1854"/>
      <c r="MH288" s="1854"/>
      <c r="MI288" s="1854"/>
      <c r="MJ288" s="1854"/>
      <c r="MK288" s="1854"/>
      <c r="ML288" s="1854"/>
      <c r="MM288" s="1854"/>
      <c r="MN288" s="1854"/>
      <c r="MO288" s="1854"/>
      <c r="MP288" s="1854"/>
      <c r="MQ288" s="1854"/>
      <c r="MR288" s="1854"/>
      <c r="MS288" s="1854"/>
      <c r="MT288" s="1854"/>
      <c r="MU288" s="1854"/>
      <c r="MV288" s="1854"/>
      <c r="MW288" s="1854"/>
      <c r="MX288" s="1854"/>
      <c r="MY288" s="1854"/>
      <c r="MZ288" s="1854"/>
      <c r="NA288" s="1854"/>
      <c r="NB288" s="1854"/>
      <c r="NC288" s="1854"/>
      <c r="ND288" s="1854"/>
      <c r="NE288" s="1854"/>
      <c r="NF288" s="1854"/>
      <c r="NG288" s="1854"/>
      <c r="NH288" s="1854"/>
      <c r="NI288" s="1854"/>
      <c r="NJ288" s="1854"/>
      <c r="NK288" s="1854"/>
      <c r="NL288" s="1854"/>
      <c r="NM288" s="1854"/>
      <c r="NN288" s="1854"/>
      <c r="NO288" s="1854"/>
      <c r="NP288" s="1854"/>
      <c r="NQ288" s="1854"/>
      <c r="NR288" s="1854"/>
      <c r="NS288" s="1854"/>
      <c r="NT288" s="1854"/>
      <c r="NU288" s="1854"/>
      <c r="NV288" s="1854"/>
      <c r="NW288" s="1854"/>
      <c r="NX288" s="1854"/>
      <c r="NY288" s="1854"/>
      <c r="NZ288" s="1854"/>
      <c r="OA288" s="1854"/>
      <c r="OB288" s="1854"/>
      <c r="OC288" s="1854"/>
      <c r="OD288" s="1854"/>
      <c r="OE288" s="1854"/>
      <c r="OF288" s="1854"/>
      <c r="OG288" s="1854"/>
      <c r="OH288" s="1854"/>
      <c r="OI288" s="1854"/>
      <c r="OJ288" s="1854"/>
      <c r="OK288" s="1854"/>
      <c r="OL288" s="1854"/>
      <c r="OM288" s="1854"/>
      <c r="ON288" s="1854"/>
      <c r="OO288" s="1854"/>
      <c r="OP288" s="1854"/>
      <c r="OQ288" s="1854"/>
      <c r="OR288" s="1854"/>
      <c r="OS288" s="1854"/>
      <c r="OT288" s="1854"/>
      <c r="OU288" s="1854"/>
      <c r="OV288" s="1854"/>
      <c r="OW288" s="1854"/>
      <c r="OX288" s="1854"/>
      <c r="OY288" s="1854"/>
      <c r="OZ288" s="1854"/>
      <c r="PA288" s="1854"/>
      <c r="PB288" s="1854"/>
      <c r="PC288" s="1854"/>
      <c r="PD288" s="1854"/>
      <c r="PE288" s="1854"/>
      <c r="PF288" s="1854"/>
      <c r="PG288" s="1854"/>
      <c r="PH288" s="1854"/>
      <c r="PI288" s="1854"/>
      <c r="PJ288" s="1854"/>
      <c r="PK288" s="1854"/>
      <c r="PL288" s="1854"/>
      <c r="PM288" s="1854"/>
      <c r="PN288" s="1854"/>
      <c r="PO288" s="1854"/>
      <c r="PP288" s="1854"/>
      <c r="PQ288" s="1854"/>
      <c r="PR288" s="1854"/>
      <c r="PS288" s="1854"/>
      <c r="PT288" s="1854"/>
      <c r="PU288" s="1854"/>
      <c r="PV288" s="1854"/>
      <c r="PW288" s="1854"/>
      <c r="PX288" s="1854"/>
      <c r="PY288" s="1854"/>
      <c r="PZ288" s="1854"/>
      <c r="QA288" s="1854"/>
      <c r="QB288" s="1854"/>
      <c r="QC288" s="1854"/>
      <c r="QD288" s="1854"/>
      <c r="QE288" s="1854"/>
      <c r="QF288" s="1854"/>
      <c r="QG288" s="1854"/>
      <c r="QH288" s="1854"/>
      <c r="QI288" s="1854"/>
      <c r="QJ288" s="1854"/>
      <c r="QK288" s="1854"/>
      <c r="QL288" s="1854"/>
      <c r="QM288" s="1854"/>
      <c r="QN288" s="1854"/>
      <c r="QO288" s="1854"/>
      <c r="QP288" s="1854"/>
      <c r="QQ288" s="1854"/>
    </row>
    <row r="289" spans="1:459" s="1856" customFormat="1">
      <c r="A289" s="1940"/>
      <c r="B289" s="1940"/>
      <c r="C289" s="1854"/>
      <c r="F289" s="1854"/>
      <c r="G289" s="1854"/>
      <c r="I289" s="1857"/>
      <c r="J289" s="1857"/>
      <c r="K289" s="1857"/>
      <c r="L289" s="1857"/>
      <c r="M289" s="1857"/>
      <c r="N289" s="1857"/>
      <c r="O289" s="1857"/>
      <c r="P289" s="1857"/>
      <c r="Q289" s="1857"/>
      <c r="R289" s="1857"/>
      <c r="S289" s="1857"/>
      <c r="T289" s="1857"/>
      <c r="U289" s="1854"/>
      <c r="V289" s="1854"/>
      <c r="W289" s="1854"/>
      <c r="X289" s="1854"/>
      <c r="Y289" s="1854"/>
      <c r="Z289" s="1854"/>
      <c r="AA289" s="1854"/>
      <c r="AB289" s="1854"/>
      <c r="AC289" s="1854"/>
      <c r="AD289" s="1854"/>
      <c r="AE289" s="1854"/>
      <c r="AF289" s="1854"/>
      <c r="AG289" s="1854"/>
      <c r="AH289" s="1854"/>
      <c r="AI289" s="1854"/>
      <c r="AJ289" s="1854"/>
      <c r="AK289" s="1854"/>
      <c r="AL289" s="1854"/>
      <c r="AM289" s="1854"/>
      <c r="AN289" s="1854"/>
      <c r="AO289" s="1854"/>
      <c r="AP289" s="1854"/>
      <c r="AQ289" s="1854"/>
      <c r="AR289" s="1854"/>
      <c r="AS289" s="1854"/>
      <c r="AT289" s="1854"/>
      <c r="AU289" s="1854"/>
      <c r="AV289" s="1854"/>
      <c r="AW289" s="1854"/>
      <c r="AX289" s="1854"/>
      <c r="AY289" s="1854"/>
      <c r="AZ289" s="1854"/>
      <c r="BA289" s="1854"/>
      <c r="BB289" s="1854"/>
      <c r="BC289" s="1854"/>
      <c r="BD289" s="1854"/>
      <c r="BE289" s="1854"/>
      <c r="BF289" s="1854"/>
      <c r="BG289" s="1854"/>
      <c r="BH289" s="1854"/>
      <c r="BI289" s="1854"/>
      <c r="BJ289" s="1854"/>
      <c r="BK289" s="1854"/>
      <c r="BL289" s="1854"/>
      <c r="BM289" s="1854"/>
      <c r="BN289" s="1854"/>
      <c r="BO289" s="1854"/>
      <c r="BP289" s="1854"/>
      <c r="BQ289" s="1854"/>
      <c r="BR289" s="1854"/>
      <c r="BS289" s="1854"/>
      <c r="BT289" s="1854"/>
      <c r="BU289" s="1854"/>
      <c r="BV289" s="1854"/>
      <c r="BW289" s="1854"/>
      <c r="BX289" s="1854"/>
      <c r="BY289" s="1854"/>
      <c r="BZ289" s="1854"/>
      <c r="CA289" s="1854"/>
      <c r="CB289" s="1854"/>
      <c r="CC289" s="1854"/>
      <c r="CD289" s="1854"/>
      <c r="CE289" s="1854"/>
      <c r="CF289" s="1854"/>
      <c r="CG289" s="1854"/>
      <c r="CH289" s="1854"/>
      <c r="CI289" s="1854"/>
      <c r="CJ289" s="1854"/>
      <c r="CK289" s="1854"/>
      <c r="CL289" s="1854"/>
      <c r="CM289" s="1854"/>
      <c r="CN289" s="1854"/>
      <c r="CO289" s="1854"/>
      <c r="CP289" s="1854"/>
      <c r="CQ289" s="1854"/>
      <c r="CR289" s="1854"/>
      <c r="CS289" s="1854"/>
      <c r="CT289" s="1854"/>
      <c r="CU289" s="1854"/>
      <c r="CV289" s="1854"/>
      <c r="CW289" s="1854"/>
      <c r="CX289" s="1854"/>
      <c r="CY289" s="1854"/>
      <c r="CZ289" s="1854"/>
      <c r="DA289" s="1854"/>
      <c r="DB289" s="1854"/>
      <c r="DC289" s="1854"/>
      <c r="DD289" s="1854"/>
      <c r="DE289" s="1854"/>
      <c r="DF289" s="1854"/>
      <c r="DG289" s="1854"/>
      <c r="DH289" s="1854"/>
      <c r="DI289" s="1854"/>
      <c r="DJ289" s="1854"/>
      <c r="DK289" s="1854"/>
      <c r="DL289" s="1854"/>
      <c r="DM289" s="1854"/>
      <c r="DN289" s="1854"/>
      <c r="DO289" s="1854"/>
      <c r="DP289" s="1854"/>
      <c r="DQ289" s="1854"/>
      <c r="DR289" s="1854"/>
      <c r="DS289" s="1854"/>
      <c r="DT289" s="1854"/>
      <c r="DU289" s="1854"/>
      <c r="DV289" s="1854"/>
      <c r="DW289" s="1854"/>
      <c r="DX289" s="1854"/>
      <c r="DY289" s="1854"/>
      <c r="DZ289" s="1854"/>
      <c r="EA289" s="1854"/>
      <c r="EB289" s="1854"/>
      <c r="EC289" s="1854"/>
      <c r="ED289" s="1854"/>
      <c r="EE289" s="1854"/>
      <c r="EF289" s="1854"/>
      <c r="EG289" s="1854"/>
      <c r="EH289" s="1854"/>
      <c r="EI289" s="1854"/>
      <c r="EJ289" s="1854"/>
      <c r="EK289" s="1854"/>
      <c r="EL289" s="1854"/>
      <c r="EM289" s="1854"/>
      <c r="EN289" s="1854"/>
      <c r="EO289" s="1854"/>
      <c r="EP289" s="1854"/>
      <c r="EQ289" s="1854"/>
      <c r="ER289" s="1854"/>
      <c r="ES289" s="1854"/>
      <c r="ET289" s="1854"/>
      <c r="EU289" s="1854"/>
      <c r="EV289" s="1854"/>
      <c r="EW289" s="1854"/>
      <c r="EX289" s="1854"/>
      <c r="EY289" s="1854"/>
      <c r="EZ289" s="1854"/>
      <c r="FA289" s="1854"/>
      <c r="FB289" s="1854"/>
      <c r="FC289" s="1854"/>
      <c r="FD289" s="1854"/>
      <c r="FE289" s="1854"/>
      <c r="FF289" s="1854"/>
      <c r="FG289" s="1854"/>
      <c r="FH289" s="1854"/>
      <c r="FI289" s="1854"/>
      <c r="FJ289" s="1854"/>
      <c r="FK289" s="1854"/>
      <c r="FL289" s="1854"/>
      <c r="FM289" s="1854"/>
      <c r="FN289" s="1854"/>
      <c r="FO289" s="1854"/>
      <c r="FP289" s="1854"/>
      <c r="FQ289" s="1854"/>
      <c r="FR289" s="1854"/>
      <c r="FS289" s="1854"/>
      <c r="FT289" s="1854"/>
      <c r="FU289" s="1854"/>
      <c r="FV289" s="1854"/>
      <c r="FW289" s="1854"/>
      <c r="FX289" s="1854"/>
      <c r="FY289" s="1854"/>
      <c r="FZ289" s="1854"/>
      <c r="GA289" s="1854"/>
      <c r="GB289" s="1854"/>
      <c r="GC289" s="1854"/>
      <c r="GD289" s="1854"/>
      <c r="GE289" s="1854"/>
      <c r="GF289" s="1854"/>
      <c r="GG289" s="1854"/>
      <c r="GH289" s="1854"/>
      <c r="GI289" s="1854"/>
      <c r="GJ289" s="1854"/>
      <c r="GK289" s="1854"/>
      <c r="GL289" s="1854"/>
      <c r="GM289" s="1854"/>
      <c r="GN289" s="1854"/>
      <c r="GO289" s="1854"/>
      <c r="GP289" s="1854"/>
      <c r="GQ289" s="1854"/>
      <c r="GR289" s="1854"/>
      <c r="GS289" s="1854"/>
      <c r="GT289" s="1854"/>
      <c r="GU289" s="1854"/>
      <c r="GV289" s="1854"/>
      <c r="GW289" s="1854"/>
      <c r="GX289" s="1854"/>
      <c r="GY289" s="1854"/>
      <c r="GZ289" s="1854"/>
      <c r="HA289" s="1854"/>
      <c r="HB289" s="1854"/>
      <c r="HC289" s="1854"/>
      <c r="HD289" s="1854"/>
      <c r="HE289" s="1854"/>
      <c r="HF289" s="1854"/>
      <c r="HG289" s="1854"/>
      <c r="HH289" s="1854"/>
      <c r="HI289" s="1854"/>
      <c r="HJ289" s="1854"/>
      <c r="HK289" s="1854"/>
      <c r="HL289" s="1854"/>
      <c r="HM289" s="1854"/>
      <c r="HN289" s="1854"/>
      <c r="HO289" s="1854"/>
      <c r="HP289" s="1854"/>
      <c r="HQ289" s="1854"/>
      <c r="HR289" s="1854"/>
      <c r="HS289" s="1854"/>
      <c r="HT289" s="1854"/>
      <c r="HU289" s="1854"/>
      <c r="HV289" s="1854"/>
      <c r="HW289" s="1854"/>
      <c r="HX289" s="1854"/>
      <c r="HY289" s="1854"/>
      <c r="HZ289" s="1854"/>
      <c r="IA289" s="1854"/>
      <c r="IB289" s="1854"/>
      <c r="IC289" s="1854"/>
      <c r="ID289" s="1854"/>
      <c r="IE289" s="1854"/>
      <c r="IF289" s="1854"/>
      <c r="IG289" s="1854"/>
      <c r="IH289" s="1854"/>
      <c r="II289" s="1854"/>
      <c r="IJ289" s="1854"/>
      <c r="IK289" s="1854"/>
      <c r="IL289" s="1854"/>
      <c r="IM289" s="1854"/>
      <c r="IN289" s="1854"/>
      <c r="IO289" s="1854"/>
      <c r="IP289" s="1854"/>
      <c r="IQ289" s="1854"/>
      <c r="IR289" s="1854"/>
      <c r="IS289" s="1854"/>
      <c r="IT289" s="1854"/>
      <c r="IU289" s="1854"/>
      <c r="IV289" s="1854"/>
      <c r="IW289" s="1854"/>
      <c r="IX289" s="1854"/>
      <c r="IY289" s="1854"/>
      <c r="IZ289" s="1854"/>
      <c r="JA289" s="1854"/>
      <c r="JB289" s="1854"/>
      <c r="JC289" s="1854"/>
      <c r="JD289" s="1854"/>
      <c r="JE289" s="1854"/>
      <c r="JF289" s="1854"/>
      <c r="JG289" s="1854"/>
      <c r="JH289" s="1854"/>
      <c r="JI289" s="1854"/>
      <c r="JJ289" s="1854"/>
      <c r="JK289" s="1854"/>
      <c r="JL289" s="1854"/>
      <c r="JM289" s="1854"/>
      <c r="JN289" s="1854"/>
      <c r="JO289" s="1854"/>
      <c r="JP289" s="1854"/>
      <c r="JQ289" s="1854"/>
      <c r="JR289" s="1854"/>
      <c r="JS289" s="1854"/>
      <c r="JT289" s="1854"/>
      <c r="JU289" s="1854"/>
      <c r="JV289" s="1854"/>
      <c r="JW289" s="1854"/>
      <c r="JX289" s="1854"/>
      <c r="JY289" s="1854"/>
      <c r="JZ289" s="1854"/>
      <c r="KA289" s="1854"/>
      <c r="KB289" s="1854"/>
      <c r="KC289" s="1854"/>
      <c r="KD289" s="1854"/>
      <c r="KE289" s="1854"/>
      <c r="KF289" s="1854"/>
      <c r="KG289" s="1854"/>
      <c r="KH289" s="1854"/>
      <c r="KI289" s="1854"/>
      <c r="KJ289" s="1854"/>
      <c r="KK289" s="1854"/>
      <c r="KL289" s="1854"/>
      <c r="KM289" s="1854"/>
      <c r="KN289" s="1854"/>
      <c r="KO289" s="1854"/>
      <c r="KP289" s="1854"/>
      <c r="KQ289" s="1854"/>
      <c r="KR289" s="1854"/>
      <c r="KS289" s="1854"/>
      <c r="KT289" s="1854"/>
      <c r="KU289" s="1854"/>
      <c r="KV289" s="1854"/>
      <c r="KW289" s="1854"/>
      <c r="KX289" s="1854"/>
      <c r="KY289" s="1854"/>
      <c r="KZ289" s="1854"/>
      <c r="LA289" s="1854"/>
      <c r="LB289" s="1854"/>
      <c r="LC289" s="1854"/>
      <c r="LD289" s="1854"/>
      <c r="LE289" s="1854"/>
      <c r="LF289" s="1854"/>
      <c r="LG289" s="1854"/>
      <c r="LH289" s="1854"/>
      <c r="LI289" s="1854"/>
      <c r="LJ289" s="1854"/>
      <c r="LK289" s="1854"/>
      <c r="LL289" s="1854"/>
      <c r="LM289" s="1854"/>
      <c r="LN289" s="1854"/>
      <c r="LO289" s="1854"/>
      <c r="LP289" s="1854"/>
      <c r="LQ289" s="1854"/>
      <c r="LR289" s="1854"/>
      <c r="LS289" s="1854"/>
      <c r="LT289" s="1854"/>
      <c r="LU289" s="1854"/>
      <c r="LV289" s="1854"/>
      <c r="LW289" s="1854"/>
      <c r="LX289" s="1854"/>
      <c r="LY289" s="1854"/>
      <c r="LZ289" s="1854"/>
      <c r="MA289" s="1854"/>
      <c r="MB289" s="1854"/>
      <c r="MC289" s="1854"/>
      <c r="MD289" s="1854"/>
      <c r="ME289" s="1854"/>
      <c r="MF289" s="1854"/>
      <c r="MG289" s="1854"/>
      <c r="MH289" s="1854"/>
      <c r="MI289" s="1854"/>
      <c r="MJ289" s="1854"/>
      <c r="MK289" s="1854"/>
      <c r="ML289" s="1854"/>
      <c r="MM289" s="1854"/>
      <c r="MN289" s="1854"/>
      <c r="MO289" s="1854"/>
      <c r="MP289" s="1854"/>
      <c r="MQ289" s="1854"/>
      <c r="MR289" s="1854"/>
      <c r="MS289" s="1854"/>
      <c r="MT289" s="1854"/>
      <c r="MU289" s="1854"/>
      <c r="MV289" s="1854"/>
      <c r="MW289" s="1854"/>
      <c r="MX289" s="1854"/>
      <c r="MY289" s="1854"/>
      <c r="MZ289" s="1854"/>
      <c r="NA289" s="1854"/>
      <c r="NB289" s="1854"/>
      <c r="NC289" s="1854"/>
      <c r="ND289" s="1854"/>
      <c r="NE289" s="1854"/>
      <c r="NF289" s="1854"/>
      <c r="NG289" s="1854"/>
      <c r="NH289" s="1854"/>
      <c r="NI289" s="1854"/>
      <c r="NJ289" s="1854"/>
      <c r="NK289" s="1854"/>
      <c r="NL289" s="1854"/>
      <c r="NM289" s="1854"/>
      <c r="NN289" s="1854"/>
      <c r="NO289" s="1854"/>
      <c r="NP289" s="1854"/>
      <c r="NQ289" s="1854"/>
      <c r="NR289" s="1854"/>
      <c r="NS289" s="1854"/>
      <c r="NT289" s="1854"/>
      <c r="NU289" s="1854"/>
      <c r="NV289" s="1854"/>
      <c r="NW289" s="1854"/>
      <c r="NX289" s="1854"/>
      <c r="NY289" s="1854"/>
      <c r="NZ289" s="1854"/>
      <c r="OA289" s="1854"/>
      <c r="OB289" s="1854"/>
      <c r="OC289" s="1854"/>
      <c r="OD289" s="1854"/>
      <c r="OE289" s="1854"/>
      <c r="OF289" s="1854"/>
      <c r="OG289" s="1854"/>
      <c r="OH289" s="1854"/>
      <c r="OI289" s="1854"/>
      <c r="OJ289" s="1854"/>
      <c r="OK289" s="1854"/>
      <c r="OL289" s="1854"/>
      <c r="OM289" s="1854"/>
      <c r="ON289" s="1854"/>
      <c r="OO289" s="1854"/>
      <c r="OP289" s="1854"/>
      <c r="OQ289" s="1854"/>
      <c r="OR289" s="1854"/>
      <c r="OS289" s="1854"/>
      <c r="OT289" s="1854"/>
      <c r="OU289" s="1854"/>
      <c r="OV289" s="1854"/>
      <c r="OW289" s="1854"/>
      <c r="OX289" s="1854"/>
      <c r="OY289" s="1854"/>
      <c r="OZ289" s="1854"/>
      <c r="PA289" s="1854"/>
      <c r="PB289" s="1854"/>
      <c r="PC289" s="1854"/>
      <c r="PD289" s="1854"/>
      <c r="PE289" s="1854"/>
      <c r="PF289" s="1854"/>
      <c r="PG289" s="1854"/>
      <c r="PH289" s="1854"/>
      <c r="PI289" s="1854"/>
      <c r="PJ289" s="1854"/>
      <c r="PK289" s="1854"/>
      <c r="PL289" s="1854"/>
      <c r="PM289" s="1854"/>
      <c r="PN289" s="1854"/>
      <c r="PO289" s="1854"/>
      <c r="PP289" s="1854"/>
      <c r="PQ289" s="1854"/>
      <c r="PR289" s="1854"/>
      <c r="PS289" s="1854"/>
      <c r="PT289" s="1854"/>
      <c r="PU289" s="1854"/>
      <c r="PV289" s="1854"/>
      <c r="PW289" s="1854"/>
      <c r="PX289" s="1854"/>
      <c r="PY289" s="1854"/>
      <c r="PZ289" s="1854"/>
      <c r="QA289" s="1854"/>
      <c r="QB289" s="1854"/>
      <c r="QC289" s="1854"/>
      <c r="QD289" s="1854"/>
      <c r="QE289" s="1854"/>
      <c r="QF289" s="1854"/>
      <c r="QG289" s="1854"/>
      <c r="QH289" s="1854"/>
      <c r="QI289" s="1854"/>
      <c r="QJ289" s="1854"/>
      <c r="QK289" s="1854"/>
      <c r="QL289" s="1854"/>
      <c r="QM289" s="1854"/>
      <c r="QN289" s="1854"/>
      <c r="QO289" s="1854"/>
      <c r="QP289" s="1854"/>
      <c r="QQ289" s="1854"/>
    </row>
    <row r="290" spans="1:459" s="1856" customFormat="1">
      <c r="A290" s="1940"/>
      <c r="B290" s="1940"/>
      <c r="C290" s="1854"/>
      <c r="F290" s="1854"/>
      <c r="G290" s="1854"/>
      <c r="I290" s="1857"/>
      <c r="J290" s="1857"/>
      <c r="K290" s="1857"/>
      <c r="L290" s="1857"/>
      <c r="M290" s="1857"/>
      <c r="N290" s="1857"/>
      <c r="O290" s="1857"/>
      <c r="P290" s="1857"/>
      <c r="Q290" s="1857"/>
      <c r="R290" s="1857"/>
      <c r="S290" s="1857"/>
      <c r="T290" s="1857"/>
      <c r="U290" s="1854"/>
      <c r="V290" s="1854"/>
      <c r="W290" s="1854"/>
      <c r="X290" s="1854"/>
      <c r="Y290" s="1854"/>
      <c r="Z290" s="1854"/>
      <c r="AA290" s="1854"/>
      <c r="AB290" s="1854"/>
      <c r="AC290" s="1854"/>
      <c r="AD290" s="1854"/>
      <c r="AE290" s="1854"/>
      <c r="AF290" s="1854"/>
      <c r="AG290" s="1854"/>
      <c r="AH290" s="1854"/>
      <c r="AI290" s="1854"/>
      <c r="AJ290" s="1854"/>
      <c r="AK290" s="1854"/>
      <c r="AL290" s="1854"/>
      <c r="AM290" s="1854"/>
      <c r="AN290" s="1854"/>
      <c r="AO290" s="1854"/>
      <c r="AP290" s="1854"/>
      <c r="AQ290" s="1854"/>
      <c r="AR290" s="1854"/>
      <c r="AS290" s="1854"/>
      <c r="AT290" s="1854"/>
      <c r="AU290" s="1854"/>
      <c r="AV290" s="1854"/>
      <c r="AW290" s="1854"/>
      <c r="AX290" s="1854"/>
      <c r="AY290" s="1854"/>
      <c r="AZ290" s="1854"/>
      <c r="BA290" s="1854"/>
      <c r="BB290" s="1854"/>
      <c r="BC290" s="1854"/>
      <c r="BD290" s="1854"/>
      <c r="BE290" s="1854"/>
      <c r="BF290" s="1854"/>
      <c r="BG290" s="1854"/>
      <c r="BH290" s="1854"/>
      <c r="BI290" s="1854"/>
      <c r="BJ290" s="1854"/>
      <c r="BK290" s="1854"/>
      <c r="BL290" s="1854"/>
      <c r="BM290" s="1854"/>
      <c r="BN290" s="1854"/>
      <c r="BO290" s="1854"/>
      <c r="BP290" s="1854"/>
      <c r="BQ290" s="1854"/>
      <c r="BR290" s="1854"/>
      <c r="BS290" s="1854"/>
      <c r="BT290" s="1854"/>
      <c r="BU290" s="1854"/>
      <c r="BV290" s="1854"/>
      <c r="BW290" s="1854"/>
      <c r="BX290" s="1854"/>
      <c r="BY290" s="1854"/>
      <c r="BZ290" s="1854"/>
      <c r="CA290" s="1854"/>
      <c r="CB290" s="1854"/>
      <c r="CC290" s="1854"/>
      <c r="CD290" s="1854"/>
      <c r="CE290" s="1854"/>
      <c r="CF290" s="1854"/>
      <c r="CG290" s="1854"/>
      <c r="CH290" s="1854"/>
      <c r="CI290" s="1854"/>
      <c r="CJ290" s="1854"/>
      <c r="CK290" s="1854"/>
      <c r="CL290" s="1854"/>
      <c r="CM290" s="1854"/>
      <c r="CN290" s="1854"/>
      <c r="CO290" s="1854"/>
      <c r="CP290" s="1854"/>
      <c r="CQ290" s="1854"/>
      <c r="CR290" s="1854"/>
      <c r="CS290" s="1854"/>
      <c r="CT290" s="1854"/>
      <c r="CU290" s="1854"/>
      <c r="CV290" s="1854"/>
      <c r="CW290" s="1854"/>
      <c r="CX290" s="1854"/>
      <c r="CY290" s="1854"/>
      <c r="CZ290" s="1854"/>
      <c r="DA290" s="1854"/>
      <c r="DB290" s="1854"/>
      <c r="DC290" s="1854"/>
      <c r="DD290" s="1854"/>
      <c r="DE290" s="1854"/>
      <c r="DF290" s="1854"/>
      <c r="DG290" s="1854"/>
      <c r="DH290" s="1854"/>
      <c r="DI290" s="1854"/>
      <c r="DJ290" s="1854"/>
      <c r="DK290" s="1854"/>
      <c r="DL290" s="1854"/>
      <c r="DM290" s="1854"/>
      <c r="DN290" s="1854"/>
      <c r="DO290" s="1854"/>
      <c r="DP290" s="1854"/>
      <c r="DQ290" s="1854"/>
      <c r="DR290" s="1854"/>
      <c r="DS290" s="1854"/>
      <c r="DT290" s="1854"/>
      <c r="DU290" s="1854"/>
      <c r="DV290" s="1854"/>
      <c r="DW290" s="1854"/>
      <c r="DX290" s="1854"/>
      <c r="DY290" s="1854"/>
      <c r="DZ290" s="1854"/>
      <c r="EA290" s="1854"/>
      <c r="EB290" s="1854"/>
      <c r="EC290" s="1854"/>
      <c r="ED290" s="1854"/>
      <c r="EE290" s="1854"/>
      <c r="EF290" s="1854"/>
      <c r="EG290" s="1854"/>
      <c r="EH290" s="1854"/>
      <c r="EI290" s="1854"/>
      <c r="EJ290" s="1854"/>
      <c r="EK290" s="1854"/>
      <c r="EL290" s="1854"/>
      <c r="EM290" s="1854"/>
      <c r="EN290" s="1854"/>
      <c r="EO290" s="1854"/>
      <c r="EP290" s="1854"/>
      <c r="EQ290" s="1854"/>
      <c r="ER290" s="1854"/>
      <c r="ES290" s="1854"/>
      <c r="ET290" s="1854"/>
      <c r="EU290" s="1854"/>
      <c r="EV290" s="1854"/>
      <c r="EW290" s="1854"/>
      <c r="EX290" s="1854"/>
      <c r="EY290" s="1854"/>
      <c r="EZ290" s="1854"/>
      <c r="FA290" s="1854"/>
      <c r="FB290" s="1854"/>
      <c r="FC290" s="1854"/>
      <c r="FD290" s="1854"/>
      <c r="FE290" s="1854"/>
      <c r="FF290" s="1854"/>
      <c r="FG290" s="1854"/>
      <c r="FH290" s="1854"/>
      <c r="FI290" s="1854"/>
      <c r="FJ290" s="1854"/>
      <c r="FK290" s="1854"/>
      <c r="FL290" s="1854"/>
      <c r="FM290" s="1854"/>
      <c r="FN290" s="1854"/>
      <c r="FO290" s="1854"/>
      <c r="FP290" s="1854"/>
      <c r="FQ290" s="1854"/>
      <c r="FR290" s="1854"/>
      <c r="FS290" s="1854"/>
      <c r="FT290" s="1854"/>
      <c r="FU290" s="1854"/>
      <c r="FV290" s="1854"/>
      <c r="FW290" s="1854"/>
      <c r="FX290" s="1854"/>
      <c r="FY290" s="1854"/>
      <c r="FZ290" s="1854"/>
      <c r="GA290" s="1854"/>
      <c r="GB290" s="1854"/>
      <c r="GC290" s="1854"/>
      <c r="GD290" s="1854"/>
      <c r="GE290" s="1854"/>
      <c r="GF290" s="1854"/>
      <c r="GG290" s="1854"/>
      <c r="GH290" s="1854"/>
      <c r="GI290" s="1854"/>
      <c r="GJ290" s="1854"/>
      <c r="GK290" s="1854"/>
      <c r="GL290" s="1854"/>
      <c r="GM290" s="1854"/>
      <c r="GN290" s="1854"/>
      <c r="GO290" s="1854"/>
      <c r="GP290" s="1854"/>
      <c r="GQ290" s="1854"/>
      <c r="GR290" s="1854"/>
      <c r="GS290" s="1854"/>
      <c r="GT290" s="1854"/>
      <c r="GU290" s="1854"/>
      <c r="GV290" s="1854"/>
      <c r="GW290" s="1854"/>
      <c r="GX290" s="1854"/>
      <c r="GY290" s="1854"/>
      <c r="GZ290" s="1854"/>
      <c r="HA290" s="1854"/>
      <c r="HB290" s="1854"/>
      <c r="HC290" s="1854"/>
      <c r="HD290" s="1854"/>
      <c r="HE290" s="1854"/>
      <c r="HF290" s="1854"/>
      <c r="HG290" s="1854"/>
      <c r="HH290" s="1854"/>
      <c r="HI290" s="1854"/>
      <c r="HJ290" s="1854"/>
      <c r="HK290" s="1854"/>
      <c r="HL290" s="1854"/>
      <c r="HM290" s="1854"/>
      <c r="HN290" s="1854"/>
      <c r="HO290" s="1854"/>
      <c r="HP290" s="1854"/>
      <c r="HQ290" s="1854"/>
      <c r="HR290" s="1854"/>
      <c r="HS290" s="1854"/>
      <c r="HT290" s="1854"/>
      <c r="HU290" s="1854"/>
      <c r="HV290" s="1854"/>
      <c r="HW290" s="1854"/>
      <c r="HX290" s="1854"/>
      <c r="HY290" s="1854"/>
      <c r="HZ290" s="1854"/>
      <c r="IA290" s="1854"/>
      <c r="IB290" s="1854"/>
      <c r="IC290" s="1854"/>
      <c r="ID290" s="1854"/>
      <c r="IE290" s="1854"/>
      <c r="IF290" s="1854"/>
      <c r="IG290" s="1854"/>
      <c r="IH290" s="1854"/>
      <c r="II290" s="1854"/>
      <c r="IJ290" s="1854"/>
      <c r="IK290" s="1854"/>
      <c r="IL290" s="1854"/>
      <c r="IM290" s="1854"/>
      <c r="IN290" s="1854"/>
      <c r="IO290" s="1854"/>
      <c r="IP290" s="1854"/>
      <c r="IQ290" s="1854"/>
      <c r="IR290" s="1854"/>
      <c r="IS290" s="1854"/>
      <c r="IT290" s="1854"/>
      <c r="IU290" s="1854"/>
      <c r="IV290" s="1854"/>
      <c r="IW290" s="1854"/>
      <c r="IX290" s="1854"/>
      <c r="IY290" s="1854"/>
      <c r="IZ290" s="1854"/>
      <c r="JA290" s="1854"/>
      <c r="JB290" s="1854"/>
      <c r="JC290" s="1854"/>
      <c r="JD290" s="1854"/>
      <c r="JE290" s="1854"/>
      <c r="JF290" s="1854"/>
      <c r="JG290" s="1854"/>
      <c r="JH290" s="1854"/>
      <c r="JI290" s="1854"/>
      <c r="JJ290" s="1854"/>
      <c r="JK290" s="1854"/>
      <c r="JL290" s="1854"/>
      <c r="JM290" s="1854"/>
      <c r="JN290" s="1854"/>
      <c r="JO290" s="1854"/>
      <c r="JP290" s="1854"/>
      <c r="JQ290" s="1854"/>
      <c r="JR290" s="1854"/>
      <c r="JS290" s="1854"/>
      <c r="JT290" s="1854"/>
      <c r="JU290" s="1854"/>
      <c r="JV290" s="1854"/>
      <c r="JW290" s="1854"/>
      <c r="JX290" s="1854"/>
      <c r="JY290" s="1854"/>
      <c r="JZ290" s="1854"/>
      <c r="KA290" s="1854"/>
      <c r="KB290" s="1854"/>
      <c r="KC290" s="1854"/>
      <c r="KD290" s="1854"/>
      <c r="KE290" s="1854"/>
      <c r="KF290" s="1854"/>
      <c r="KG290" s="1854"/>
      <c r="KH290" s="1854"/>
      <c r="KI290" s="1854"/>
      <c r="KJ290" s="1854"/>
      <c r="KK290" s="1854"/>
      <c r="KL290" s="1854"/>
      <c r="KM290" s="1854"/>
      <c r="KN290" s="1854"/>
      <c r="KO290" s="1854"/>
      <c r="KP290" s="1854"/>
      <c r="KQ290" s="1854"/>
      <c r="KR290" s="1854"/>
      <c r="KS290" s="1854"/>
      <c r="KT290" s="1854"/>
      <c r="KU290" s="1854"/>
      <c r="KV290" s="1854"/>
      <c r="KW290" s="1854"/>
      <c r="KX290" s="1854"/>
      <c r="KY290" s="1854"/>
      <c r="KZ290" s="1854"/>
      <c r="LA290" s="1854"/>
      <c r="LB290" s="1854"/>
      <c r="LC290" s="1854"/>
      <c r="LD290" s="1854"/>
      <c r="LE290" s="1854"/>
      <c r="LF290" s="1854"/>
      <c r="LG290" s="1854"/>
      <c r="LH290" s="1854"/>
      <c r="LI290" s="1854"/>
      <c r="LJ290" s="1854"/>
      <c r="LK290" s="1854"/>
      <c r="LL290" s="1854"/>
      <c r="LM290" s="1854"/>
      <c r="LN290" s="1854"/>
      <c r="LO290" s="1854"/>
      <c r="LP290" s="1854"/>
      <c r="LQ290" s="1854"/>
      <c r="LR290" s="1854"/>
      <c r="LS290" s="1854"/>
      <c r="LT290" s="1854"/>
      <c r="LU290" s="1854"/>
      <c r="LV290" s="1854"/>
      <c r="LW290" s="1854"/>
      <c r="LX290" s="1854"/>
      <c r="LY290" s="1854"/>
      <c r="LZ290" s="1854"/>
      <c r="MA290" s="1854"/>
      <c r="MB290" s="1854"/>
      <c r="MC290" s="1854"/>
      <c r="MD290" s="1854"/>
      <c r="ME290" s="1854"/>
      <c r="MF290" s="1854"/>
      <c r="MG290" s="1854"/>
      <c r="MH290" s="1854"/>
      <c r="MI290" s="1854"/>
      <c r="MJ290" s="1854"/>
      <c r="MK290" s="1854"/>
      <c r="ML290" s="1854"/>
      <c r="MM290" s="1854"/>
      <c r="MN290" s="1854"/>
      <c r="MO290" s="1854"/>
      <c r="MP290" s="1854"/>
      <c r="MQ290" s="1854"/>
      <c r="MR290" s="1854"/>
      <c r="MS290" s="1854"/>
      <c r="MT290" s="1854"/>
      <c r="MU290" s="1854"/>
      <c r="MV290" s="1854"/>
      <c r="MW290" s="1854"/>
      <c r="MX290" s="1854"/>
      <c r="MY290" s="1854"/>
      <c r="MZ290" s="1854"/>
      <c r="NA290" s="1854"/>
      <c r="NB290" s="1854"/>
      <c r="NC290" s="1854"/>
      <c r="ND290" s="1854"/>
      <c r="NE290" s="1854"/>
      <c r="NF290" s="1854"/>
      <c r="NG290" s="1854"/>
      <c r="NH290" s="1854"/>
      <c r="NI290" s="1854"/>
      <c r="NJ290" s="1854"/>
      <c r="NK290" s="1854"/>
      <c r="NL290" s="1854"/>
      <c r="NM290" s="1854"/>
      <c r="NN290" s="1854"/>
      <c r="NO290" s="1854"/>
      <c r="NP290" s="1854"/>
      <c r="NQ290" s="1854"/>
      <c r="NR290" s="1854"/>
      <c r="NS290" s="1854"/>
      <c r="NT290" s="1854"/>
      <c r="NU290" s="1854"/>
      <c r="NV290" s="1854"/>
      <c r="NW290" s="1854"/>
      <c r="NX290" s="1854"/>
      <c r="NY290" s="1854"/>
      <c r="NZ290" s="1854"/>
      <c r="OA290" s="1854"/>
      <c r="OB290" s="1854"/>
      <c r="OC290" s="1854"/>
      <c r="OD290" s="1854"/>
      <c r="OE290" s="1854"/>
      <c r="OF290" s="1854"/>
      <c r="OG290" s="1854"/>
      <c r="OH290" s="1854"/>
      <c r="OI290" s="1854"/>
      <c r="OJ290" s="1854"/>
      <c r="OK290" s="1854"/>
      <c r="OL290" s="1854"/>
      <c r="OM290" s="1854"/>
      <c r="ON290" s="1854"/>
      <c r="OO290" s="1854"/>
      <c r="OP290" s="1854"/>
      <c r="OQ290" s="1854"/>
      <c r="OR290" s="1854"/>
      <c r="OS290" s="1854"/>
      <c r="OT290" s="1854"/>
      <c r="OU290" s="1854"/>
      <c r="OV290" s="1854"/>
      <c r="OW290" s="1854"/>
      <c r="OX290" s="1854"/>
      <c r="OY290" s="1854"/>
      <c r="OZ290" s="1854"/>
      <c r="PA290" s="1854"/>
      <c r="PB290" s="1854"/>
      <c r="PC290" s="1854"/>
      <c r="PD290" s="1854"/>
      <c r="PE290" s="1854"/>
      <c r="PF290" s="1854"/>
      <c r="PG290" s="1854"/>
      <c r="PH290" s="1854"/>
      <c r="PI290" s="1854"/>
      <c r="PJ290" s="1854"/>
      <c r="PK290" s="1854"/>
      <c r="PL290" s="1854"/>
      <c r="PM290" s="1854"/>
      <c r="PN290" s="1854"/>
      <c r="PO290" s="1854"/>
      <c r="PP290" s="1854"/>
      <c r="PQ290" s="1854"/>
      <c r="PR290" s="1854"/>
      <c r="PS290" s="1854"/>
      <c r="PT290" s="1854"/>
      <c r="PU290" s="1854"/>
      <c r="PV290" s="1854"/>
      <c r="PW290" s="1854"/>
      <c r="PX290" s="1854"/>
      <c r="PY290" s="1854"/>
      <c r="PZ290" s="1854"/>
      <c r="QA290" s="1854"/>
      <c r="QB290" s="1854"/>
      <c r="QC290" s="1854"/>
      <c r="QD290" s="1854"/>
      <c r="QE290" s="1854"/>
      <c r="QF290" s="1854"/>
      <c r="QG290" s="1854"/>
      <c r="QH290" s="1854"/>
      <c r="QI290" s="1854"/>
      <c r="QJ290" s="1854"/>
      <c r="QK290" s="1854"/>
      <c r="QL290" s="1854"/>
      <c r="QM290" s="1854"/>
      <c r="QN290" s="1854"/>
      <c r="QO290" s="1854"/>
      <c r="QP290" s="1854"/>
      <c r="QQ290" s="1854"/>
    </row>
    <row r="291" spans="1:459" s="1856" customFormat="1">
      <c r="A291" s="1940"/>
      <c r="B291" s="1940"/>
      <c r="C291" s="1854"/>
      <c r="F291" s="1854"/>
      <c r="G291" s="1854"/>
      <c r="I291" s="1857"/>
      <c r="J291" s="1857"/>
      <c r="K291" s="1857"/>
      <c r="L291" s="1857"/>
      <c r="M291" s="1857"/>
      <c r="N291" s="1857"/>
      <c r="O291" s="1857"/>
      <c r="P291" s="1857"/>
      <c r="Q291" s="1857"/>
      <c r="R291" s="1857"/>
      <c r="S291" s="1857"/>
      <c r="T291" s="1857"/>
      <c r="U291" s="1854"/>
      <c r="V291" s="1854"/>
      <c r="W291" s="1854"/>
      <c r="X291" s="1854"/>
      <c r="Y291" s="1854"/>
      <c r="Z291" s="1854"/>
      <c r="AA291" s="1854"/>
      <c r="AB291" s="1854"/>
      <c r="AC291" s="1854"/>
      <c r="AD291" s="1854"/>
      <c r="AE291" s="1854"/>
      <c r="AF291" s="1854"/>
      <c r="AG291" s="1854"/>
      <c r="AH291" s="1854"/>
      <c r="AI291" s="1854"/>
      <c r="AJ291" s="1854"/>
      <c r="AK291" s="1854"/>
      <c r="AL291" s="1854"/>
      <c r="AM291" s="1854"/>
      <c r="AN291" s="1854"/>
      <c r="AO291" s="1854"/>
      <c r="AP291" s="1854"/>
      <c r="AQ291" s="1854"/>
      <c r="AR291" s="1854"/>
      <c r="AS291" s="1854"/>
      <c r="AT291" s="1854"/>
      <c r="AU291" s="1854"/>
      <c r="AV291" s="1854"/>
      <c r="AW291" s="1854"/>
      <c r="AX291" s="1854"/>
      <c r="AY291" s="1854"/>
      <c r="AZ291" s="1854"/>
      <c r="BA291" s="1854"/>
      <c r="BB291" s="1854"/>
      <c r="BC291" s="1854"/>
      <c r="BD291" s="1854"/>
      <c r="BE291" s="1854"/>
      <c r="BF291" s="1854"/>
      <c r="BG291" s="1854"/>
      <c r="BH291" s="1854"/>
      <c r="BI291" s="1854"/>
      <c r="BJ291" s="1854"/>
      <c r="BK291" s="1854"/>
      <c r="BL291" s="1854"/>
      <c r="BM291" s="1854"/>
      <c r="BN291" s="1854"/>
      <c r="BO291" s="1854"/>
      <c r="BP291" s="1854"/>
      <c r="BQ291" s="1854"/>
      <c r="BR291" s="1854"/>
      <c r="BS291" s="1854"/>
      <c r="BT291" s="1854"/>
      <c r="BU291" s="1854"/>
      <c r="BV291" s="1854"/>
      <c r="BW291" s="1854"/>
      <c r="BX291" s="1854"/>
      <c r="BY291" s="1854"/>
      <c r="BZ291" s="1854"/>
      <c r="CA291" s="1854"/>
      <c r="CB291" s="1854"/>
      <c r="CC291" s="1854"/>
      <c r="CD291" s="1854"/>
      <c r="CE291" s="1854"/>
      <c r="CF291" s="1854"/>
      <c r="CG291" s="1854"/>
      <c r="CH291" s="1854"/>
      <c r="CI291" s="1854"/>
      <c r="CJ291" s="1854"/>
      <c r="CK291" s="1854"/>
      <c r="CL291" s="1854"/>
      <c r="CM291" s="1854"/>
      <c r="CN291" s="1854"/>
      <c r="CO291" s="1854"/>
      <c r="CP291" s="1854"/>
      <c r="CQ291" s="1854"/>
      <c r="CR291" s="1854"/>
      <c r="CS291" s="1854"/>
      <c r="CT291" s="1854"/>
      <c r="CU291" s="1854"/>
      <c r="CV291" s="1854"/>
      <c r="CW291" s="1854"/>
      <c r="CX291" s="1854"/>
      <c r="CY291" s="1854"/>
      <c r="CZ291" s="1854"/>
      <c r="DA291" s="1854"/>
      <c r="DB291" s="1854"/>
      <c r="DC291" s="1854"/>
      <c r="DD291" s="1854"/>
      <c r="DE291" s="1854"/>
      <c r="DF291" s="1854"/>
      <c r="DG291" s="1854"/>
      <c r="DH291" s="1854"/>
      <c r="DI291" s="1854"/>
      <c r="DJ291" s="1854"/>
      <c r="DK291" s="1854"/>
      <c r="DL291" s="1854"/>
      <c r="DM291" s="1854"/>
      <c r="DN291" s="1854"/>
      <c r="DO291" s="1854"/>
      <c r="DP291" s="1854"/>
      <c r="DQ291" s="1854"/>
      <c r="DR291" s="1854"/>
      <c r="DS291" s="1854"/>
      <c r="DT291" s="1854"/>
      <c r="DU291" s="1854"/>
      <c r="DV291" s="1854"/>
      <c r="DW291" s="1854"/>
      <c r="DX291" s="1854"/>
      <c r="DY291" s="1854"/>
      <c r="DZ291" s="1854"/>
      <c r="EA291" s="1854"/>
      <c r="EB291" s="1854"/>
      <c r="EC291" s="1854"/>
      <c r="ED291" s="1854"/>
      <c r="EE291" s="1854"/>
      <c r="EF291" s="1854"/>
      <c r="EG291" s="1854"/>
      <c r="EH291" s="1854"/>
      <c r="EI291" s="1854"/>
      <c r="EJ291" s="1854"/>
      <c r="EK291" s="1854"/>
      <c r="EL291" s="1854"/>
      <c r="EM291" s="1854"/>
      <c r="EN291" s="1854"/>
      <c r="EO291" s="1854"/>
      <c r="EP291" s="1854"/>
      <c r="EQ291" s="1854"/>
      <c r="ER291" s="1854"/>
      <c r="ES291" s="1854"/>
      <c r="ET291" s="1854"/>
      <c r="EU291" s="1854"/>
      <c r="EV291" s="1854"/>
      <c r="EW291" s="1854"/>
      <c r="EX291" s="1854"/>
      <c r="EY291" s="1854"/>
      <c r="EZ291" s="1854"/>
      <c r="FA291" s="1854"/>
      <c r="FB291" s="1854"/>
      <c r="FC291" s="1854"/>
      <c r="FD291" s="1854"/>
      <c r="FE291" s="1854"/>
      <c r="FF291" s="1854"/>
      <c r="FG291" s="1854"/>
      <c r="FH291" s="1854"/>
      <c r="FI291" s="1854"/>
      <c r="FJ291" s="1854"/>
      <c r="FK291" s="1854"/>
      <c r="FL291" s="1854"/>
      <c r="FM291" s="1854"/>
      <c r="FN291" s="1854"/>
      <c r="FO291" s="1854"/>
      <c r="FP291" s="1854"/>
      <c r="FQ291" s="1854"/>
      <c r="FR291" s="1854"/>
      <c r="FS291" s="1854"/>
      <c r="FT291" s="1854"/>
      <c r="FU291" s="1854"/>
      <c r="FV291" s="1854"/>
      <c r="FW291" s="1854"/>
      <c r="FX291" s="1854"/>
      <c r="FY291" s="1854"/>
      <c r="FZ291" s="1854"/>
      <c r="GA291" s="1854"/>
      <c r="GB291" s="1854"/>
      <c r="GC291" s="1854"/>
      <c r="GD291" s="1854"/>
      <c r="GE291" s="1854"/>
      <c r="GF291" s="1854"/>
      <c r="GG291" s="1854"/>
      <c r="GH291" s="1854"/>
      <c r="GI291" s="1854"/>
      <c r="GJ291" s="1854"/>
      <c r="GK291" s="1854"/>
      <c r="GL291" s="1854"/>
      <c r="GM291" s="1854"/>
      <c r="GN291" s="1854"/>
      <c r="GO291" s="1854"/>
      <c r="GP291" s="1854"/>
      <c r="GQ291" s="1854"/>
      <c r="GR291" s="1854"/>
      <c r="GS291" s="1854"/>
      <c r="GT291" s="1854"/>
      <c r="GU291" s="1854"/>
      <c r="GV291" s="1854"/>
      <c r="GW291" s="1854"/>
      <c r="GX291" s="1854"/>
      <c r="GY291" s="1854"/>
      <c r="GZ291" s="1854"/>
      <c r="HA291" s="1854"/>
      <c r="HB291" s="1854"/>
      <c r="HC291" s="1854"/>
      <c r="HD291" s="1854"/>
      <c r="HE291" s="1854"/>
      <c r="HF291" s="1854"/>
      <c r="HG291" s="1854"/>
      <c r="HH291" s="1854"/>
      <c r="HI291" s="1854"/>
      <c r="HJ291" s="1854"/>
      <c r="HK291" s="1854"/>
      <c r="HL291" s="1854"/>
      <c r="HM291" s="1854"/>
      <c r="HN291" s="1854"/>
      <c r="HO291" s="1854"/>
      <c r="HP291" s="1854"/>
      <c r="HQ291" s="1854"/>
      <c r="HR291" s="1854"/>
      <c r="HS291" s="1854"/>
      <c r="HT291" s="1854"/>
      <c r="HU291" s="1854"/>
      <c r="HV291" s="1854"/>
      <c r="HW291" s="1854"/>
      <c r="HX291" s="1854"/>
      <c r="HY291" s="1854"/>
      <c r="HZ291" s="1854"/>
      <c r="IA291" s="1854"/>
      <c r="IB291" s="1854"/>
      <c r="IC291" s="1854"/>
      <c r="ID291" s="1854"/>
      <c r="IE291" s="1854"/>
      <c r="IF291" s="1854"/>
      <c r="IG291" s="1854"/>
      <c r="IH291" s="1854"/>
      <c r="II291" s="1854"/>
      <c r="IJ291" s="1854"/>
      <c r="IK291" s="1854"/>
      <c r="IL291" s="1854"/>
      <c r="IM291" s="1854"/>
      <c r="IN291" s="1854"/>
      <c r="IO291" s="1854"/>
      <c r="IP291" s="1854"/>
      <c r="IQ291" s="1854"/>
      <c r="IR291" s="1854"/>
      <c r="IS291" s="1854"/>
      <c r="IT291" s="1854"/>
      <c r="IU291" s="1854"/>
      <c r="IV291" s="1854"/>
      <c r="IW291" s="1854"/>
      <c r="IX291" s="1854"/>
      <c r="IY291" s="1854"/>
      <c r="IZ291" s="1854"/>
      <c r="JA291" s="1854"/>
      <c r="JB291" s="1854"/>
      <c r="JC291" s="1854"/>
      <c r="JD291" s="1854"/>
      <c r="JE291" s="1854"/>
      <c r="JF291" s="1854"/>
      <c r="JG291" s="1854"/>
      <c r="JH291" s="1854"/>
      <c r="JI291" s="1854"/>
      <c r="JJ291" s="1854"/>
      <c r="JK291" s="1854"/>
      <c r="JL291" s="1854"/>
      <c r="JM291" s="1854"/>
      <c r="JN291" s="1854"/>
      <c r="JO291" s="1854"/>
      <c r="JP291" s="1854"/>
      <c r="JQ291" s="1854"/>
      <c r="JR291" s="1854"/>
      <c r="JS291" s="1854"/>
      <c r="JT291" s="1854"/>
      <c r="JU291" s="1854"/>
      <c r="JV291" s="1854"/>
      <c r="JW291" s="1854"/>
      <c r="JX291" s="1854"/>
      <c r="JY291" s="1854"/>
      <c r="JZ291" s="1854"/>
      <c r="KA291" s="1854"/>
      <c r="KB291" s="1854"/>
      <c r="KC291" s="1854"/>
      <c r="KD291" s="1854"/>
      <c r="KE291" s="1854"/>
      <c r="KF291" s="1854"/>
      <c r="KG291" s="1854"/>
      <c r="KH291" s="1854"/>
      <c r="KI291" s="1854"/>
      <c r="KJ291" s="1854"/>
      <c r="KK291" s="1854"/>
      <c r="KL291" s="1854"/>
      <c r="KM291" s="1854"/>
      <c r="KN291" s="1854"/>
      <c r="KO291" s="1854"/>
      <c r="KP291" s="1854"/>
      <c r="KQ291" s="1854"/>
      <c r="KR291" s="1854"/>
      <c r="KS291" s="1854"/>
      <c r="KT291" s="1854"/>
      <c r="KU291" s="1854"/>
      <c r="KV291" s="1854"/>
      <c r="KW291" s="1854"/>
      <c r="KX291" s="1854"/>
      <c r="KY291" s="1854"/>
      <c r="KZ291" s="1854"/>
      <c r="LA291" s="1854"/>
      <c r="LB291" s="1854"/>
      <c r="LC291" s="1854"/>
      <c r="LD291" s="1854"/>
      <c r="LE291" s="1854"/>
      <c r="LF291" s="1854"/>
      <c r="LG291" s="1854"/>
      <c r="LH291" s="1854"/>
      <c r="LI291" s="1854"/>
      <c r="LJ291" s="1854"/>
      <c r="LK291" s="1854"/>
      <c r="LL291" s="1854"/>
      <c r="LM291" s="1854"/>
      <c r="LN291" s="1854"/>
      <c r="LO291" s="1854"/>
      <c r="LP291" s="1854"/>
      <c r="LQ291" s="1854"/>
      <c r="LR291" s="1854"/>
      <c r="LS291" s="1854"/>
      <c r="LT291" s="1854"/>
      <c r="LU291" s="1854"/>
      <c r="LV291" s="1854"/>
      <c r="LW291" s="1854"/>
      <c r="LX291" s="1854"/>
      <c r="LY291" s="1854"/>
      <c r="LZ291" s="1854"/>
      <c r="MA291" s="1854"/>
      <c r="MB291" s="1854"/>
      <c r="MC291" s="1854"/>
      <c r="MD291" s="1854"/>
      <c r="ME291" s="1854"/>
      <c r="MF291" s="1854"/>
      <c r="MG291" s="1854"/>
      <c r="MH291" s="1854"/>
      <c r="MI291" s="1854"/>
      <c r="MJ291" s="1854"/>
      <c r="MK291" s="1854"/>
      <c r="ML291" s="1854"/>
      <c r="MM291" s="1854"/>
      <c r="MN291" s="1854"/>
      <c r="MO291" s="1854"/>
      <c r="MP291" s="1854"/>
      <c r="MQ291" s="1854"/>
      <c r="MR291" s="1854"/>
      <c r="MS291" s="1854"/>
      <c r="MT291" s="1854"/>
      <c r="MU291" s="1854"/>
      <c r="MV291" s="1854"/>
      <c r="MW291" s="1854"/>
      <c r="MX291" s="1854"/>
      <c r="MY291" s="1854"/>
      <c r="MZ291" s="1854"/>
      <c r="NA291" s="1854"/>
      <c r="NB291" s="1854"/>
      <c r="NC291" s="1854"/>
      <c r="ND291" s="1854"/>
      <c r="NE291" s="1854"/>
      <c r="NF291" s="1854"/>
      <c r="NG291" s="1854"/>
      <c r="NH291" s="1854"/>
      <c r="NI291" s="1854"/>
      <c r="NJ291" s="1854"/>
      <c r="NK291" s="1854"/>
      <c r="NL291" s="1854"/>
      <c r="NM291" s="1854"/>
      <c r="NN291" s="1854"/>
      <c r="NO291" s="1854"/>
      <c r="NP291" s="1854"/>
      <c r="NQ291" s="1854"/>
      <c r="NR291" s="1854"/>
      <c r="NS291" s="1854"/>
      <c r="NT291" s="1854"/>
      <c r="NU291" s="1854"/>
      <c r="NV291" s="1854"/>
      <c r="NW291" s="1854"/>
      <c r="NX291" s="1854"/>
      <c r="NY291" s="1854"/>
      <c r="NZ291" s="1854"/>
      <c r="OA291" s="1854"/>
      <c r="OB291" s="1854"/>
      <c r="OC291" s="1854"/>
      <c r="OD291" s="1854"/>
      <c r="OE291" s="1854"/>
      <c r="OF291" s="1854"/>
      <c r="OG291" s="1854"/>
      <c r="OH291" s="1854"/>
      <c r="OI291" s="1854"/>
      <c r="OJ291" s="1854"/>
      <c r="OK291" s="1854"/>
      <c r="OL291" s="1854"/>
      <c r="OM291" s="1854"/>
      <c r="ON291" s="1854"/>
      <c r="OO291" s="1854"/>
      <c r="OP291" s="1854"/>
      <c r="OQ291" s="1854"/>
      <c r="OR291" s="1854"/>
      <c r="OS291" s="1854"/>
      <c r="OT291" s="1854"/>
      <c r="OU291" s="1854"/>
      <c r="OV291" s="1854"/>
      <c r="OW291" s="1854"/>
      <c r="OX291" s="1854"/>
      <c r="OY291" s="1854"/>
      <c r="OZ291" s="1854"/>
      <c r="PA291" s="1854"/>
      <c r="PB291" s="1854"/>
      <c r="PC291" s="1854"/>
      <c r="PD291" s="1854"/>
      <c r="PE291" s="1854"/>
      <c r="PF291" s="1854"/>
      <c r="PG291" s="1854"/>
      <c r="PH291" s="1854"/>
      <c r="PI291" s="1854"/>
      <c r="PJ291" s="1854"/>
      <c r="PK291" s="1854"/>
      <c r="PL291" s="1854"/>
      <c r="PM291" s="1854"/>
      <c r="PN291" s="1854"/>
      <c r="PO291" s="1854"/>
      <c r="PP291" s="1854"/>
      <c r="PQ291" s="1854"/>
      <c r="PR291" s="1854"/>
      <c r="PS291" s="1854"/>
      <c r="PT291" s="1854"/>
      <c r="PU291" s="1854"/>
      <c r="PV291" s="1854"/>
      <c r="PW291" s="1854"/>
      <c r="PX291" s="1854"/>
      <c r="PY291" s="1854"/>
      <c r="PZ291" s="1854"/>
      <c r="QA291" s="1854"/>
      <c r="QB291" s="1854"/>
      <c r="QC291" s="1854"/>
      <c r="QD291" s="1854"/>
      <c r="QE291" s="1854"/>
      <c r="QF291" s="1854"/>
      <c r="QG291" s="1854"/>
      <c r="QH291" s="1854"/>
      <c r="QI291" s="1854"/>
      <c r="QJ291" s="1854"/>
      <c r="QK291" s="1854"/>
      <c r="QL291" s="1854"/>
      <c r="QM291" s="1854"/>
      <c r="QN291" s="1854"/>
      <c r="QO291" s="1854"/>
      <c r="QP291" s="1854"/>
      <c r="QQ291" s="1854"/>
    </row>
    <row r="292" spans="1:459" s="1856" customFormat="1">
      <c r="A292" s="1940"/>
      <c r="B292" s="1940"/>
      <c r="C292" s="1854"/>
      <c r="F292" s="1854"/>
      <c r="G292" s="1854"/>
      <c r="I292" s="1857"/>
      <c r="J292" s="1857"/>
      <c r="K292" s="1857"/>
      <c r="L292" s="1857"/>
      <c r="M292" s="1857"/>
      <c r="N292" s="1857"/>
      <c r="O292" s="1857"/>
      <c r="P292" s="1857"/>
      <c r="Q292" s="1857"/>
      <c r="R292" s="1857"/>
      <c r="S292" s="1857"/>
      <c r="T292" s="1857"/>
      <c r="U292" s="1854"/>
      <c r="V292" s="1854"/>
      <c r="W292" s="1854"/>
      <c r="X292" s="1854"/>
      <c r="Y292" s="1854"/>
      <c r="Z292" s="1854"/>
      <c r="AA292" s="1854"/>
      <c r="AB292" s="1854"/>
      <c r="AC292" s="1854"/>
      <c r="AD292" s="1854"/>
      <c r="AE292" s="1854"/>
      <c r="AF292" s="1854"/>
      <c r="AG292" s="1854"/>
      <c r="AH292" s="1854"/>
      <c r="AI292" s="1854"/>
      <c r="AJ292" s="1854"/>
      <c r="AK292" s="1854"/>
      <c r="AL292" s="1854"/>
      <c r="AM292" s="1854"/>
      <c r="AN292" s="1854"/>
      <c r="AO292" s="1854"/>
      <c r="AP292" s="1854"/>
      <c r="AQ292" s="1854"/>
      <c r="AR292" s="1854"/>
      <c r="AS292" s="1854"/>
      <c r="AT292" s="1854"/>
      <c r="AU292" s="1854"/>
      <c r="AV292" s="1854"/>
      <c r="AW292" s="1854"/>
      <c r="AX292" s="1854"/>
      <c r="AY292" s="1854"/>
      <c r="AZ292" s="1854"/>
      <c r="BA292" s="1854"/>
      <c r="BB292" s="1854"/>
      <c r="BC292" s="1854"/>
      <c r="BD292" s="1854"/>
      <c r="BE292" s="1854"/>
      <c r="BF292" s="1854"/>
      <c r="BG292" s="1854"/>
      <c r="BH292" s="1854"/>
      <c r="BI292" s="1854"/>
      <c r="BJ292" s="1854"/>
      <c r="BK292" s="1854"/>
      <c r="BL292" s="1854"/>
      <c r="BM292" s="1854"/>
      <c r="BN292" s="1854"/>
      <c r="BO292" s="1854"/>
      <c r="BP292" s="1854"/>
      <c r="BQ292" s="1854"/>
      <c r="BR292" s="1854"/>
      <c r="BS292" s="1854"/>
      <c r="BT292" s="1854"/>
      <c r="BU292" s="1854"/>
      <c r="BV292" s="1854"/>
      <c r="BW292" s="1854"/>
      <c r="BX292" s="1854"/>
      <c r="BY292" s="1854"/>
      <c r="BZ292" s="1854"/>
      <c r="CA292" s="1854"/>
      <c r="CB292" s="1854"/>
      <c r="CC292" s="1854"/>
      <c r="CD292" s="1854"/>
      <c r="CE292" s="1854"/>
      <c r="CF292" s="1854"/>
      <c r="CG292" s="1854"/>
      <c r="CH292" s="1854"/>
      <c r="CI292" s="1854"/>
      <c r="CJ292" s="1854"/>
      <c r="CK292" s="1854"/>
      <c r="CL292" s="1854"/>
      <c r="CM292" s="1854"/>
      <c r="CN292" s="1854"/>
      <c r="CO292" s="1854"/>
      <c r="CP292" s="1854"/>
      <c r="CQ292" s="1854"/>
      <c r="CR292" s="1854"/>
      <c r="CS292" s="1854"/>
      <c r="CT292" s="1854"/>
      <c r="CU292" s="1854"/>
      <c r="CV292" s="1854"/>
      <c r="CW292" s="1854"/>
      <c r="CX292" s="1854"/>
      <c r="CY292" s="1854"/>
      <c r="CZ292" s="1854"/>
      <c r="DA292" s="1854"/>
      <c r="DB292" s="1854"/>
      <c r="DC292" s="1854"/>
      <c r="DD292" s="1854"/>
      <c r="DE292" s="1854"/>
      <c r="DF292" s="1854"/>
      <c r="DG292" s="1854"/>
      <c r="DH292" s="1854"/>
      <c r="DI292" s="1854"/>
      <c r="DJ292" s="1854"/>
      <c r="DK292" s="1854"/>
      <c r="DL292" s="1854"/>
      <c r="DM292" s="1854"/>
      <c r="DN292" s="1854"/>
      <c r="DO292" s="1854"/>
      <c r="DP292" s="1854"/>
      <c r="DQ292" s="1854"/>
      <c r="DR292" s="1854"/>
      <c r="DS292" s="1854"/>
      <c r="DT292" s="1854"/>
      <c r="DU292" s="1854"/>
      <c r="DV292" s="1854"/>
      <c r="DW292" s="1854"/>
      <c r="DX292" s="1854"/>
      <c r="DY292" s="1854"/>
      <c r="DZ292" s="1854"/>
      <c r="EA292" s="1854"/>
      <c r="EB292" s="1854"/>
      <c r="EC292" s="1854"/>
      <c r="ED292" s="1854"/>
      <c r="EE292" s="1854"/>
      <c r="EF292" s="1854"/>
      <c r="EG292" s="1854"/>
      <c r="EH292" s="1854"/>
      <c r="EI292" s="1854"/>
      <c r="EJ292" s="1854"/>
      <c r="EK292" s="1854"/>
      <c r="EL292" s="1854"/>
      <c r="EM292" s="1854"/>
      <c r="EN292" s="1854"/>
      <c r="EO292" s="1854"/>
      <c r="EP292" s="1854"/>
      <c r="EQ292" s="1854"/>
      <c r="ER292" s="1854"/>
      <c r="ES292" s="1854"/>
      <c r="ET292" s="1854"/>
      <c r="EU292" s="1854"/>
      <c r="EV292" s="1854"/>
      <c r="EW292" s="1854"/>
      <c r="EX292" s="1854"/>
      <c r="EY292" s="1854"/>
      <c r="EZ292" s="1854"/>
      <c r="FA292" s="1854"/>
      <c r="FB292" s="1854"/>
      <c r="FC292" s="1854"/>
      <c r="FD292" s="1854"/>
      <c r="FE292" s="1854"/>
      <c r="FF292" s="1854"/>
      <c r="FG292" s="1854"/>
      <c r="FH292" s="1854"/>
      <c r="FI292" s="1854"/>
      <c r="FJ292" s="1854"/>
      <c r="FK292" s="1854"/>
      <c r="FL292" s="1854"/>
      <c r="FM292" s="1854"/>
      <c r="FN292" s="1854"/>
      <c r="FO292" s="1854"/>
      <c r="FP292" s="1854"/>
      <c r="FQ292" s="1854"/>
      <c r="FR292" s="1854"/>
      <c r="FS292" s="1854"/>
      <c r="FT292" s="1854"/>
      <c r="FU292" s="1854"/>
      <c r="FV292" s="1854"/>
      <c r="FW292" s="1854"/>
      <c r="FX292" s="1854"/>
      <c r="FY292" s="1854"/>
      <c r="FZ292" s="1854"/>
      <c r="GA292" s="1854"/>
      <c r="GB292" s="1854"/>
      <c r="GC292" s="1854"/>
      <c r="GD292" s="1854"/>
      <c r="GE292" s="1854"/>
      <c r="GF292" s="1854"/>
      <c r="GG292" s="1854"/>
      <c r="GH292" s="1854"/>
      <c r="GI292" s="1854"/>
      <c r="GJ292" s="1854"/>
      <c r="GK292" s="1854"/>
      <c r="GL292" s="1854"/>
      <c r="GM292" s="1854"/>
      <c r="GN292" s="1854"/>
      <c r="GO292" s="1854"/>
      <c r="GP292" s="1854"/>
      <c r="GQ292" s="1854"/>
      <c r="GR292" s="1854"/>
      <c r="GS292" s="1854"/>
      <c r="GT292" s="1854"/>
      <c r="GU292" s="1854"/>
      <c r="GV292" s="1854"/>
      <c r="GW292" s="1854"/>
      <c r="GX292" s="1854"/>
      <c r="GY292" s="1854"/>
      <c r="GZ292" s="1854"/>
      <c r="HA292" s="1854"/>
      <c r="HB292" s="1854"/>
      <c r="HC292" s="1854"/>
      <c r="HD292" s="1854"/>
      <c r="HE292" s="1854"/>
      <c r="HF292" s="1854"/>
      <c r="HG292" s="1854"/>
      <c r="HH292" s="1854"/>
      <c r="HI292" s="1854"/>
      <c r="HJ292" s="1854"/>
      <c r="HK292" s="1854"/>
      <c r="HL292" s="1854"/>
      <c r="HM292" s="1854"/>
      <c r="HN292" s="1854"/>
      <c r="HO292" s="1854"/>
      <c r="HP292" s="1854"/>
      <c r="HQ292" s="1854"/>
      <c r="HR292" s="1854"/>
      <c r="HS292" s="1854"/>
      <c r="HT292" s="1854"/>
      <c r="HU292" s="1854"/>
      <c r="HV292" s="1854"/>
      <c r="HW292" s="1854"/>
      <c r="HX292" s="1854"/>
      <c r="HY292" s="1854"/>
      <c r="HZ292" s="1854"/>
      <c r="IA292" s="1854"/>
      <c r="IB292" s="1854"/>
      <c r="IC292" s="1854"/>
      <c r="ID292" s="1854"/>
      <c r="IE292" s="1854"/>
      <c r="IF292" s="1854"/>
      <c r="IG292" s="1854"/>
      <c r="IH292" s="1854"/>
      <c r="II292" s="1854"/>
      <c r="IJ292" s="1854"/>
      <c r="IK292" s="1854"/>
      <c r="IL292" s="1854"/>
      <c r="IM292" s="1854"/>
      <c r="IN292" s="1854"/>
      <c r="IO292" s="1854"/>
      <c r="IP292" s="1854"/>
      <c r="IQ292" s="1854"/>
      <c r="IR292" s="1854"/>
      <c r="IS292" s="1854"/>
      <c r="IT292" s="1854"/>
      <c r="IU292" s="1854"/>
      <c r="IV292" s="1854"/>
      <c r="IW292" s="1854"/>
      <c r="IX292" s="1854"/>
      <c r="IY292" s="1854"/>
      <c r="IZ292" s="1854"/>
      <c r="JA292" s="1854"/>
      <c r="JB292" s="1854"/>
      <c r="JC292" s="1854"/>
      <c r="JD292" s="1854"/>
      <c r="JE292" s="1854"/>
      <c r="JF292" s="1854"/>
      <c r="JG292" s="1854"/>
      <c r="JH292" s="1854"/>
      <c r="JI292" s="1854"/>
      <c r="JJ292" s="1854"/>
      <c r="JK292" s="1854"/>
      <c r="JL292" s="1854"/>
      <c r="JM292" s="1854"/>
      <c r="JN292" s="1854"/>
      <c r="JO292" s="1854"/>
      <c r="JP292" s="1854"/>
      <c r="JQ292" s="1854"/>
      <c r="JR292" s="1854"/>
      <c r="JS292" s="1854"/>
      <c r="JT292" s="1854"/>
      <c r="JU292" s="1854"/>
      <c r="JV292" s="1854"/>
      <c r="JW292" s="1854"/>
      <c r="JX292" s="1854"/>
      <c r="JY292" s="1854"/>
      <c r="JZ292" s="1854"/>
      <c r="KA292" s="1854"/>
      <c r="KB292" s="1854"/>
      <c r="KC292" s="1854"/>
      <c r="KD292" s="1854"/>
      <c r="KE292" s="1854"/>
      <c r="KF292" s="1854"/>
      <c r="KG292" s="1854"/>
      <c r="KH292" s="1854"/>
      <c r="KI292" s="1854"/>
      <c r="KJ292" s="1854"/>
      <c r="KK292" s="1854"/>
      <c r="KL292" s="1854"/>
      <c r="KM292" s="1854"/>
      <c r="KN292" s="1854"/>
      <c r="KO292" s="1854"/>
      <c r="KP292" s="1854"/>
      <c r="KQ292" s="1854"/>
      <c r="KR292" s="1854"/>
      <c r="KS292" s="1854"/>
      <c r="KT292" s="1854"/>
      <c r="KU292" s="1854"/>
      <c r="KV292" s="1854"/>
      <c r="KW292" s="1854"/>
      <c r="KX292" s="1854"/>
      <c r="KY292" s="1854"/>
      <c r="KZ292" s="1854"/>
      <c r="LA292" s="1854"/>
      <c r="LB292" s="1854"/>
      <c r="LC292" s="1854"/>
      <c r="LD292" s="1854"/>
      <c r="LE292" s="1854"/>
      <c r="LF292" s="1854"/>
      <c r="LG292" s="1854"/>
      <c r="LH292" s="1854"/>
      <c r="LI292" s="1854"/>
      <c r="LJ292" s="1854"/>
      <c r="LK292" s="1854"/>
      <c r="LL292" s="1854"/>
      <c r="LM292" s="1854"/>
      <c r="LN292" s="1854"/>
      <c r="LO292" s="1854"/>
      <c r="LP292" s="1854"/>
      <c r="LQ292" s="1854"/>
      <c r="LR292" s="1854"/>
      <c r="LS292" s="1854"/>
      <c r="LT292" s="1854"/>
      <c r="LU292" s="1854"/>
      <c r="LV292" s="1854"/>
      <c r="LW292" s="1854"/>
      <c r="LX292" s="1854"/>
      <c r="LY292" s="1854"/>
      <c r="LZ292" s="1854"/>
      <c r="MA292" s="1854"/>
      <c r="MB292" s="1854"/>
      <c r="MC292" s="1854"/>
      <c r="MD292" s="1854"/>
      <c r="ME292" s="1854"/>
      <c r="MF292" s="1854"/>
      <c r="MG292" s="1854"/>
      <c r="MH292" s="1854"/>
      <c r="MI292" s="1854"/>
      <c r="MJ292" s="1854"/>
      <c r="MK292" s="1854"/>
      <c r="ML292" s="1854"/>
      <c r="MM292" s="1854"/>
      <c r="MN292" s="1854"/>
      <c r="MO292" s="1854"/>
      <c r="MP292" s="1854"/>
      <c r="MQ292" s="1854"/>
      <c r="MR292" s="1854"/>
      <c r="MS292" s="1854"/>
      <c r="MT292" s="1854"/>
      <c r="MU292" s="1854"/>
      <c r="MV292" s="1854"/>
      <c r="MW292" s="1854"/>
      <c r="MX292" s="1854"/>
      <c r="MY292" s="1854"/>
      <c r="MZ292" s="1854"/>
      <c r="NA292" s="1854"/>
      <c r="NB292" s="1854"/>
      <c r="NC292" s="1854"/>
      <c r="ND292" s="1854"/>
      <c r="NE292" s="1854"/>
      <c r="NF292" s="1854"/>
      <c r="NG292" s="1854"/>
      <c r="NH292" s="1854"/>
      <c r="NI292" s="1854"/>
      <c r="NJ292" s="1854"/>
      <c r="NK292" s="1854"/>
      <c r="NL292" s="1854"/>
      <c r="NM292" s="1854"/>
      <c r="NN292" s="1854"/>
      <c r="NO292" s="1854"/>
      <c r="NP292" s="1854"/>
      <c r="NQ292" s="1854"/>
      <c r="NR292" s="1854"/>
      <c r="NS292" s="1854"/>
      <c r="NT292" s="1854"/>
      <c r="NU292" s="1854"/>
      <c r="NV292" s="1854"/>
      <c r="NW292" s="1854"/>
      <c r="NX292" s="1854"/>
      <c r="NY292" s="1854"/>
      <c r="NZ292" s="1854"/>
      <c r="OA292" s="1854"/>
      <c r="OB292" s="1854"/>
      <c r="OC292" s="1854"/>
      <c r="OD292" s="1854"/>
      <c r="OE292" s="1854"/>
      <c r="OF292" s="1854"/>
      <c r="OG292" s="1854"/>
      <c r="OH292" s="1854"/>
      <c r="OI292" s="1854"/>
      <c r="OJ292" s="1854"/>
      <c r="OK292" s="1854"/>
      <c r="OL292" s="1854"/>
      <c r="OM292" s="1854"/>
      <c r="ON292" s="1854"/>
      <c r="OO292" s="1854"/>
      <c r="OP292" s="1854"/>
      <c r="OQ292" s="1854"/>
      <c r="OR292" s="1854"/>
      <c r="OS292" s="1854"/>
      <c r="OT292" s="1854"/>
      <c r="OU292" s="1854"/>
      <c r="OV292" s="1854"/>
      <c r="OW292" s="1854"/>
      <c r="OX292" s="1854"/>
      <c r="OY292" s="1854"/>
      <c r="OZ292" s="1854"/>
      <c r="PA292" s="1854"/>
      <c r="PB292" s="1854"/>
      <c r="PC292" s="1854"/>
      <c r="PD292" s="1854"/>
      <c r="PE292" s="1854"/>
      <c r="PF292" s="1854"/>
      <c r="PG292" s="1854"/>
      <c r="PH292" s="1854"/>
      <c r="PI292" s="1854"/>
      <c r="PJ292" s="1854"/>
      <c r="PK292" s="1854"/>
      <c r="PL292" s="1854"/>
      <c r="PM292" s="1854"/>
      <c r="PN292" s="1854"/>
      <c r="PO292" s="1854"/>
      <c r="PP292" s="1854"/>
      <c r="PQ292" s="1854"/>
      <c r="PR292" s="1854"/>
      <c r="PS292" s="1854"/>
      <c r="PT292" s="1854"/>
      <c r="PU292" s="1854"/>
      <c r="PV292" s="1854"/>
      <c r="PW292" s="1854"/>
      <c r="PX292" s="1854"/>
      <c r="PY292" s="1854"/>
      <c r="PZ292" s="1854"/>
      <c r="QA292" s="1854"/>
      <c r="QB292" s="1854"/>
      <c r="QC292" s="1854"/>
      <c r="QD292" s="1854"/>
      <c r="QE292" s="1854"/>
      <c r="QF292" s="1854"/>
      <c r="QG292" s="1854"/>
      <c r="QH292" s="1854"/>
      <c r="QI292" s="1854"/>
      <c r="QJ292" s="1854"/>
      <c r="QK292" s="1854"/>
      <c r="QL292" s="1854"/>
      <c r="QM292" s="1854"/>
      <c r="QN292" s="1854"/>
      <c r="QO292" s="1854"/>
      <c r="QP292" s="1854"/>
      <c r="QQ292" s="1854"/>
    </row>
    <row r="293" spans="1:459" s="1856" customFormat="1">
      <c r="A293" s="1940"/>
      <c r="B293" s="1940"/>
      <c r="C293" s="1854"/>
      <c r="F293" s="1854"/>
      <c r="G293" s="1854"/>
      <c r="I293" s="1857"/>
      <c r="J293" s="1857"/>
      <c r="K293" s="1857"/>
      <c r="L293" s="1857"/>
      <c r="M293" s="1857"/>
      <c r="N293" s="1857"/>
      <c r="O293" s="1857"/>
      <c r="P293" s="1857"/>
      <c r="Q293" s="1857"/>
      <c r="R293" s="1857"/>
      <c r="S293" s="1857"/>
      <c r="T293" s="1857"/>
      <c r="U293" s="1854"/>
      <c r="V293" s="1854"/>
      <c r="W293" s="1854"/>
      <c r="X293" s="1854"/>
      <c r="Y293" s="1854"/>
      <c r="Z293" s="1854"/>
      <c r="AA293" s="1854"/>
      <c r="AB293" s="1854"/>
      <c r="AC293" s="1854"/>
      <c r="AD293" s="1854"/>
      <c r="AE293" s="1854"/>
      <c r="AF293" s="1854"/>
      <c r="AG293" s="1854"/>
      <c r="AH293" s="1854"/>
      <c r="AI293" s="1854"/>
      <c r="AJ293" s="1854"/>
      <c r="AK293" s="1854"/>
      <c r="AL293" s="1854"/>
      <c r="AM293" s="1854"/>
      <c r="AN293" s="1854"/>
      <c r="AO293" s="1854"/>
      <c r="AP293" s="1854"/>
      <c r="AQ293" s="1854"/>
      <c r="AR293" s="1854"/>
      <c r="AS293" s="1854"/>
      <c r="AT293" s="1854"/>
      <c r="AU293" s="1854"/>
      <c r="AV293" s="1854"/>
      <c r="AW293" s="1854"/>
      <c r="AX293" s="1854"/>
      <c r="AY293" s="1854"/>
      <c r="AZ293" s="1854"/>
      <c r="BA293" s="1854"/>
      <c r="BB293" s="1854"/>
      <c r="BC293" s="1854"/>
      <c r="BD293" s="1854"/>
      <c r="BE293" s="1854"/>
      <c r="BF293" s="1854"/>
      <c r="BG293" s="1854"/>
      <c r="BH293" s="1854"/>
      <c r="BI293" s="1854"/>
      <c r="BJ293" s="1854"/>
      <c r="BK293" s="1854"/>
      <c r="BL293" s="1854"/>
      <c r="BM293" s="1854"/>
      <c r="BN293" s="1854"/>
      <c r="BO293" s="1854"/>
      <c r="BP293" s="1854"/>
      <c r="BQ293" s="1854"/>
      <c r="BR293" s="1854"/>
      <c r="BS293" s="1854"/>
      <c r="BT293" s="1854"/>
      <c r="BU293" s="1854"/>
      <c r="BV293" s="1854"/>
      <c r="BW293" s="1854"/>
      <c r="BX293" s="1854"/>
      <c r="BY293" s="1854"/>
      <c r="BZ293" s="1854"/>
      <c r="CA293" s="1854"/>
      <c r="CB293" s="1854"/>
      <c r="CC293" s="1854"/>
      <c r="CD293" s="1854"/>
      <c r="CE293" s="1854"/>
      <c r="CF293" s="1854"/>
      <c r="CG293" s="1854"/>
      <c r="CH293" s="1854"/>
      <c r="CI293" s="1854"/>
      <c r="CJ293" s="1854"/>
      <c r="CK293" s="1854"/>
      <c r="CL293" s="1854"/>
      <c r="CM293" s="1854"/>
      <c r="CN293" s="1854"/>
      <c r="CO293" s="1854"/>
      <c r="CP293" s="1854"/>
      <c r="CQ293" s="1854"/>
      <c r="CR293" s="1854"/>
      <c r="CS293" s="1854"/>
      <c r="CT293" s="1854"/>
      <c r="CU293" s="1854"/>
      <c r="CV293" s="1854"/>
      <c r="CW293" s="1854"/>
      <c r="CX293" s="1854"/>
      <c r="CY293" s="1854"/>
      <c r="CZ293" s="1854"/>
      <c r="DA293" s="1854"/>
      <c r="DB293" s="1854"/>
      <c r="DC293" s="1854"/>
      <c r="DD293" s="1854"/>
      <c r="DE293" s="1854"/>
      <c r="DF293" s="1854"/>
      <c r="DG293" s="1854"/>
      <c r="DH293" s="1854"/>
      <c r="DI293" s="1854"/>
      <c r="DJ293" s="1854"/>
      <c r="DK293" s="1854"/>
      <c r="DL293" s="1854"/>
      <c r="DM293" s="1854"/>
      <c r="DN293" s="1854"/>
      <c r="DO293" s="1854"/>
      <c r="DP293" s="1854"/>
      <c r="DQ293" s="1854"/>
      <c r="DR293" s="1854"/>
      <c r="DS293" s="1854"/>
      <c r="DT293" s="1854"/>
      <c r="DU293" s="1854"/>
      <c r="DV293" s="1854"/>
      <c r="DW293" s="1854"/>
      <c r="DX293" s="1854"/>
      <c r="DY293" s="1854"/>
      <c r="DZ293" s="1854"/>
      <c r="EA293" s="1854"/>
      <c r="EB293" s="1854"/>
      <c r="EC293" s="1854"/>
      <c r="ED293" s="1854"/>
      <c r="EE293" s="1854"/>
      <c r="EF293" s="1854"/>
      <c r="EG293" s="1854"/>
      <c r="EH293" s="1854"/>
      <c r="EI293" s="1854"/>
      <c r="EJ293" s="1854"/>
      <c r="EK293" s="1854"/>
      <c r="EL293" s="1854"/>
      <c r="EM293" s="1854"/>
      <c r="EN293" s="1854"/>
      <c r="EO293" s="1854"/>
      <c r="EP293" s="1854"/>
      <c r="EQ293" s="1854"/>
      <c r="ER293" s="1854"/>
      <c r="ES293" s="1854"/>
      <c r="ET293" s="1854"/>
      <c r="EU293" s="1854"/>
      <c r="EV293" s="1854"/>
      <c r="EW293" s="1854"/>
      <c r="EX293" s="1854"/>
      <c r="EY293" s="1854"/>
      <c r="EZ293" s="1854"/>
      <c r="FA293" s="1854"/>
      <c r="FB293" s="1854"/>
      <c r="FC293" s="1854"/>
      <c r="FD293" s="1854"/>
      <c r="FE293" s="1854"/>
      <c r="FF293" s="1854"/>
      <c r="FG293" s="1854"/>
      <c r="FH293" s="1854"/>
      <c r="FI293" s="1854"/>
      <c r="FJ293" s="1854"/>
      <c r="FK293" s="1854"/>
      <c r="FL293" s="1854"/>
      <c r="FM293" s="1854"/>
      <c r="FN293" s="1854"/>
      <c r="FO293" s="1854"/>
      <c r="FP293" s="1854"/>
      <c r="FQ293" s="1854"/>
      <c r="FR293" s="1854"/>
      <c r="FS293" s="1854"/>
      <c r="FT293" s="1854"/>
      <c r="FU293" s="1854"/>
      <c r="FV293" s="1854"/>
      <c r="FW293" s="1854"/>
      <c r="FX293" s="1854"/>
      <c r="FY293" s="1854"/>
      <c r="FZ293" s="1854"/>
      <c r="GA293" s="1854"/>
      <c r="GB293" s="1854"/>
      <c r="GC293" s="1854"/>
      <c r="GD293" s="1854"/>
      <c r="GE293" s="1854"/>
      <c r="GF293" s="1854"/>
      <c r="GG293" s="1854"/>
      <c r="GH293" s="1854"/>
      <c r="GI293" s="1854"/>
      <c r="GJ293" s="1854"/>
      <c r="GK293" s="1854"/>
      <c r="GL293" s="1854"/>
      <c r="GM293" s="1854"/>
      <c r="GN293" s="1854"/>
      <c r="GO293" s="1854"/>
      <c r="GP293" s="1854"/>
      <c r="GQ293" s="1854"/>
      <c r="GR293" s="1854"/>
      <c r="GS293" s="1854"/>
      <c r="GT293" s="1854"/>
      <c r="GU293" s="1854"/>
      <c r="GV293" s="1854"/>
      <c r="GW293" s="1854"/>
      <c r="GX293" s="1854"/>
      <c r="GY293" s="1854"/>
      <c r="GZ293" s="1854"/>
      <c r="HA293" s="1854"/>
      <c r="HB293" s="1854"/>
      <c r="HC293" s="1854"/>
      <c r="HD293" s="1854"/>
      <c r="HE293" s="1854"/>
      <c r="HF293" s="1854"/>
      <c r="HG293" s="1854"/>
      <c r="HH293" s="1854"/>
      <c r="HI293" s="1854"/>
      <c r="HJ293" s="1854"/>
      <c r="HK293" s="1854"/>
      <c r="HL293" s="1854"/>
      <c r="HM293" s="1854"/>
      <c r="HN293" s="1854"/>
      <c r="HO293" s="1854"/>
      <c r="HP293" s="1854"/>
      <c r="HQ293" s="1854"/>
      <c r="HR293" s="1854"/>
      <c r="HS293" s="1854"/>
      <c r="HT293" s="1854"/>
      <c r="HU293" s="1854"/>
      <c r="HV293" s="1854"/>
      <c r="HW293" s="1854"/>
      <c r="HX293" s="1854"/>
      <c r="HY293" s="1854"/>
      <c r="HZ293" s="1854"/>
      <c r="IA293" s="1854"/>
      <c r="IB293" s="1854"/>
      <c r="IC293" s="1854"/>
      <c r="ID293" s="1854"/>
      <c r="IE293" s="1854"/>
      <c r="IF293" s="1854"/>
      <c r="IG293" s="1854"/>
      <c r="IH293" s="1854"/>
      <c r="II293" s="1854"/>
      <c r="IJ293" s="1854"/>
      <c r="IK293" s="1854"/>
      <c r="IL293" s="1854"/>
      <c r="IM293" s="1854"/>
      <c r="IN293" s="1854"/>
      <c r="IO293" s="1854"/>
      <c r="IP293" s="1854"/>
      <c r="IQ293" s="1854"/>
      <c r="IR293" s="1854"/>
      <c r="IS293" s="1854"/>
      <c r="IT293" s="1854"/>
      <c r="IU293" s="1854"/>
      <c r="IV293" s="1854"/>
      <c r="IW293" s="1854"/>
      <c r="IX293" s="1854"/>
      <c r="IY293" s="1854"/>
      <c r="IZ293" s="1854"/>
      <c r="JA293" s="1854"/>
      <c r="JB293" s="1854"/>
      <c r="JC293" s="1854"/>
      <c r="JD293" s="1854"/>
      <c r="JE293" s="1854"/>
      <c r="JF293" s="1854"/>
      <c r="JG293" s="1854"/>
      <c r="JH293" s="1854"/>
      <c r="JI293" s="1854"/>
      <c r="JJ293" s="1854"/>
      <c r="JK293" s="1854"/>
      <c r="JL293" s="1854"/>
      <c r="JM293" s="1854"/>
      <c r="JN293" s="1854"/>
      <c r="JO293" s="1854"/>
      <c r="JP293" s="1854"/>
      <c r="JQ293" s="1854"/>
      <c r="JR293" s="1854"/>
      <c r="JS293" s="1854"/>
      <c r="JT293" s="1854"/>
      <c r="JU293" s="1854"/>
      <c r="JV293" s="1854"/>
      <c r="JW293" s="1854"/>
      <c r="JX293" s="1854"/>
      <c r="JY293" s="1854"/>
      <c r="JZ293" s="1854"/>
      <c r="KA293" s="1854"/>
      <c r="KB293" s="1854"/>
      <c r="KC293" s="1854"/>
      <c r="KD293" s="1854"/>
      <c r="KE293" s="1854"/>
      <c r="KF293" s="1854"/>
      <c r="KG293" s="1854"/>
      <c r="KH293" s="1854"/>
      <c r="KI293" s="1854"/>
      <c r="KJ293" s="1854"/>
      <c r="KK293" s="1854"/>
      <c r="KL293" s="1854"/>
      <c r="KM293" s="1854"/>
      <c r="KN293" s="1854"/>
      <c r="KO293" s="1854"/>
      <c r="KP293" s="1854"/>
      <c r="KQ293" s="1854"/>
      <c r="KR293" s="1854"/>
      <c r="KS293" s="1854"/>
      <c r="KT293" s="1854"/>
      <c r="KU293" s="1854"/>
      <c r="KV293" s="1854"/>
      <c r="KW293" s="1854"/>
      <c r="KX293" s="1854"/>
      <c r="KY293" s="1854"/>
      <c r="KZ293" s="1854"/>
      <c r="LA293" s="1854"/>
      <c r="LB293" s="1854"/>
      <c r="LC293" s="1854"/>
      <c r="LD293" s="1854"/>
      <c r="LE293" s="1854"/>
      <c r="LF293" s="1854"/>
      <c r="LG293" s="1854"/>
      <c r="LH293" s="1854"/>
      <c r="LI293" s="1854"/>
      <c r="LJ293" s="1854"/>
      <c r="LK293" s="1854"/>
      <c r="LL293" s="1854"/>
      <c r="LM293" s="1854"/>
      <c r="LN293" s="1854"/>
      <c r="LO293" s="1854"/>
      <c r="LP293" s="1854"/>
      <c r="LQ293" s="1854"/>
      <c r="LR293" s="1854"/>
      <c r="LS293" s="1854"/>
      <c r="LT293" s="1854"/>
      <c r="LU293" s="1854"/>
      <c r="LV293" s="1854"/>
      <c r="LW293" s="1854"/>
      <c r="LX293" s="1854"/>
      <c r="LY293" s="1854"/>
      <c r="LZ293" s="1854"/>
      <c r="MA293" s="1854"/>
      <c r="MB293" s="1854"/>
      <c r="MC293" s="1854"/>
      <c r="MD293" s="1854"/>
      <c r="ME293" s="1854"/>
      <c r="MF293" s="1854"/>
      <c r="MG293" s="1854"/>
      <c r="MH293" s="1854"/>
      <c r="MI293" s="1854"/>
      <c r="MJ293" s="1854"/>
      <c r="MK293" s="1854"/>
      <c r="ML293" s="1854"/>
      <c r="MM293" s="1854"/>
      <c r="MN293" s="1854"/>
      <c r="MO293" s="1854"/>
      <c r="MP293" s="1854"/>
      <c r="MQ293" s="1854"/>
      <c r="MR293" s="1854"/>
      <c r="MS293" s="1854"/>
      <c r="MT293" s="1854"/>
      <c r="MU293" s="1854"/>
      <c r="MV293" s="1854"/>
      <c r="MW293" s="1854"/>
      <c r="MX293" s="1854"/>
      <c r="MY293" s="1854"/>
      <c r="MZ293" s="1854"/>
      <c r="NA293" s="1854"/>
      <c r="NB293" s="1854"/>
      <c r="NC293" s="1854"/>
      <c r="ND293" s="1854"/>
      <c r="NE293" s="1854"/>
      <c r="NF293" s="1854"/>
      <c r="NG293" s="1854"/>
      <c r="NH293" s="1854"/>
      <c r="NI293" s="1854"/>
      <c r="NJ293" s="1854"/>
      <c r="NK293" s="1854"/>
      <c r="NL293" s="1854"/>
      <c r="NM293" s="1854"/>
      <c r="NN293" s="1854"/>
      <c r="NO293" s="1854"/>
      <c r="NP293" s="1854"/>
      <c r="NQ293" s="1854"/>
      <c r="NR293" s="1854"/>
      <c r="NS293" s="1854"/>
      <c r="NT293" s="1854"/>
      <c r="NU293" s="1854"/>
      <c r="NV293" s="1854"/>
      <c r="NW293" s="1854"/>
      <c r="NX293" s="1854"/>
      <c r="NY293" s="1854"/>
      <c r="NZ293" s="1854"/>
      <c r="OA293" s="1854"/>
      <c r="OB293" s="1854"/>
      <c r="OC293" s="1854"/>
      <c r="OD293" s="1854"/>
      <c r="OE293" s="1854"/>
      <c r="OF293" s="1854"/>
      <c r="OG293" s="1854"/>
      <c r="OH293" s="1854"/>
      <c r="OI293" s="1854"/>
      <c r="OJ293" s="1854"/>
      <c r="OK293" s="1854"/>
      <c r="OL293" s="1854"/>
      <c r="OM293" s="1854"/>
      <c r="ON293" s="1854"/>
      <c r="OO293" s="1854"/>
      <c r="OP293" s="1854"/>
      <c r="OQ293" s="1854"/>
      <c r="OR293" s="1854"/>
      <c r="OS293" s="1854"/>
      <c r="OT293" s="1854"/>
      <c r="OU293" s="1854"/>
      <c r="OV293" s="1854"/>
      <c r="OW293" s="1854"/>
      <c r="OX293" s="1854"/>
      <c r="OY293" s="1854"/>
      <c r="OZ293" s="1854"/>
      <c r="PA293" s="1854"/>
      <c r="PB293" s="1854"/>
      <c r="PC293" s="1854"/>
      <c r="PD293" s="1854"/>
      <c r="PE293" s="1854"/>
      <c r="PF293" s="1854"/>
      <c r="PG293" s="1854"/>
      <c r="PH293" s="1854"/>
      <c r="PI293" s="1854"/>
      <c r="PJ293" s="1854"/>
      <c r="PK293" s="1854"/>
      <c r="PL293" s="1854"/>
      <c r="PM293" s="1854"/>
      <c r="PN293" s="1854"/>
      <c r="PO293" s="1854"/>
      <c r="PP293" s="1854"/>
      <c r="PQ293" s="1854"/>
      <c r="PR293" s="1854"/>
      <c r="PS293" s="1854"/>
      <c r="PT293" s="1854"/>
      <c r="PU293" s="1854"/>
      <c r="PV293" s="1854"/>
      <c r="PW293" s="1854"/>
      <c r="PX293" s="1854"/>
      <c r="PY293" s="1854"/>
      <c r="PZ293" s="1854"/>
      <c r="QA293" s="1854"/>
      <c r="QB293" s="1854"/>
      <c r="QC293" s="1854"/>
      <c r="QD293" s="1854"/>
      <c r="QE293" s="1854"/>
      <c r="QF293" s="1854"/>
      <c r="QG293" s="1854"/>
      <c r="QH293" s="1854"/>
      <c r="QI293" s="1854"/>
      <c r="QJ293" s="1854"/>
      <c r="QK293" s="1854"/>
      <c r="QL293" s="1854"/>
      <c r="QM293" s="1854"/>
      <c r="QN293" s="1854"/>
      <c r="QO293" s="1854"/>
      <c r="QP293" s="1854"/>
      <c r="QQ293" s="1854"/>
    </row>
    <row r="294" spans="1:459" s="1856" customFormat="1">
      <c r="A294" s="1940"/>
      <c r="B294" s="1940"/>
      <c r="C294" s="1854"/>
      <c r="F294" s="1854"/>
      <c r="G294" s="1854"/>
      <c r="I294" s="1857"/>
      <c r="J294" s="1857"/>
      <c r="K294" s="1857"/>
      <c r="L294" s="1857"/>
      <c r="M294" s="1857"/>
      <c r="N294" s="1857"/>
      <c r="O294" s="1857"/>
      <c r="P294" s="1857"/>
      <c r="Q294" s="1857"/>
      <c r="R294" s="1857"/>
      <c r="S294" s="1857"/>
      <c r="T294" s="1857"/>
      <c r="U294" s="1854"/>
      <c r="V294" s="1854"/>
      <c r="W294" s="1854"/>
      <c r="X294" s="1854"/>
      <c r="Y294" s="1854"/>
      <c r="Z294" s="1854"/>
      <c r="AA294" s="1854"/>
      <c r="AB294" s="1854"/>
      <c r="AC294" s="1854"/>
      <c r="AD294" s="1854"/>
      <c r="AE294" s="1854"/>
      <c r="AF294" s="1854"/>
      <c r="AG294" s="1854"/>
      <c r="AH294" s="1854"/>
      <c r="AI294" s="1854"/>
      <c r="AJ294" s="1854"/>
      <c r="AK294" s="1854"/>
      <c r="AL294" s="1854"/>
      <c r="AM294" s="1854"/>
      <c r="AN294" s="1854"/>
      <c r="AO294" s="1854"/>
      <c r="AP294" s="1854"/>
      <c r="AQ294" s="1854"/>
      <c r="AR294" s="1854"/>
      <c r="AS294" s="1854"/>
      <c r="AT294" s="1854"/>
      <c r="AU294" s="1854"/>
      <c r="AV294" s="1854"/>
      <c r="AW294" s="1854"/>
      <c r="AX294" s="1854"/>
      <c r="AY294" s="1854"/>
      <c r="AZ294" s="1854"/>
      <c r="BA294" s="1854"/>
      <c r="BB294" s="1854"/>
      <c r="BC294" s="1854"/>
      <c r="BD294" s="1854"/>
      <c r="BE294" s="1854"/>
      <c r="BF294" s="1854"/>
      <c r="BG294" s="1854"/>
      <c r="BH294" s="1854"/>
      <c r="BI294" s="1854"/>
      <c r="BJ294" s="1854"/>
      <c r="BK294" s="1854"/>
      <c r="BL294" s="1854"/>
      <c r="BM294" s="1854"/>
      <c r="BN294" s="1854"/>
      <c r="BO294" s="1854"/>
      <c r="BP294" s="1854"/>
      <c r="BQ294" s="1854"/>
      <c r="BR294" s="1854"/>
      <c r="BS294" s="1854"/>
      <c r="BT294" s="1854"/>
      <c r="BU294" s="1854"/>
      <c r="BV294" s="1854"/>
      <c r="BW294" s="1854"/>
      <c r="BX294" s="1854"/>
      <c r="BY294" s="1854"/>
      <c r="BZ294" s="1854"/>
      <c r="CA294" s="1854"/>
      <c r="CB294" s="1854"/>
      <c r="CC294" s="1854"/>
      <c r="CD294" s="1854"/>
      <c r="CE294" s="1854"/>
      <c r="CF294" s="1854"/>
      <c r="CG294" s="1854"/>
      <c r="CH294" s="1854"/>
      <c r="CI294" s="1854"/>
      <c r="CJ294" s="1854"/>
      <c r="CK294" s="1854"/>
      <c r="CL294" s="1854"/>
      <c r="CM294" s="1854"/>
      <c r="CN294" s="1854"/>
      <c r="CO294" s="1854"/>
      <c r="CP294" s="1854"/>
      <c r="CQ294" s="1854"/>
      <c r="CR294" s="1854"/>
      <c r="CS294" s="1854"/>
      <c r="CT294" s="1854"/>
      <c r="CU294" s="1854"/>
      <c r="CV294" s="1854"/>
      <c r="CW294" s="1854"/>
      <c r="CX294" s="1854"/>
      <c r="CY294" s="1854"/>
      <c r="CZ294" s="1854"/>
      <c r="DA294" s="1854"/>
      <c r="DB294" s="1854"/>
      <c r="DC294" s="1854"/>
      <c r="DD294" s="1854"/>
      <c r="DE294" s="1854"/>
      <c r="DF294" s="1854"/>
      <c r="DG294" s="1854"/>
      <c r="DH294" s="1854"/>
      <c r="DI294" s="1854"/>
      <c r="DJ294" s="1854"/>
      <c r="DK294" s="1854"/>
      <c r="DL294" s="1854"/>
      <c r="DM294" s="1854"/>
      <c r="DN294" s="1854"/>
      <c r="DO294" s="1854"/>
      <c r="DP294" s="1854"/>
      <c r="DQ294" s="1854"/>
      <c r="DR294" s="1854"/>
      <c r="DS294" s="1854"/>
      <c r="DT294" s="1854"/>
      <c r="DU294" s="1854"/>
      <c r="DV294" s="1854"/>
      <c r="DW294" s="1854"/>
      <c r="DX294" s="1854"/>
      <c r="DY294" s="1854"/>
      <c r="DZ294" s="1854"/>
      <c r="EA294" s="1854"/>
      <c r="EB294" s="1854"/>
      <c r="EC294" s="1854"/>
      <c r="ED294" s="1854"/>
      <c r="EE294" s="1854"/>
      <c r="EF294" s="1854"/>
      <c r="EG294" s="1854"/>
      <c r="EH294" s="1854"/>
      <c r="EI294" s="1854"/>
      <c r="EJ294" s="1854"/>
      <c r="EK294" s="1854"/>
      <c r="EL294" s="1854"/>
      <c r="EM294" s="1854"/>
      <c r="EN294" s="1854"/>
      <c r="EO294" s="1854"/>
      <c r="EP294" s="1854"/>
      <c r="EQ294" s="1854"/>
      <c r="ER294" s="1854"/>
      <c r="ES294" s="1854"/>
      <c r="ET294" s="1854"/>
      <c r="EU294" s="1854"/>
      <c r="EV294" s="1854"/>
      <c r="EW294" s="1854"/>
      <c r="EX294" s="1854"/>
      <c r="EY294" s="1854"/>
      <c r="EZ294" s="1854"/>
      <c r="FA294" s="1854"/>
      <c r="FB294" s="1854"/>
      <c r="FC294" s="1854"/>
      <c r="FD294" s="1854"/>
      <c r="FE294" s="1854"/>
      <c r="FF294" s="1854"/>
      <c r="FG294" s="1854"/>
      <c r="FH294" s="1854"/>
      <c r="FI294" s="1854"/>
      <c r="FJ294" s="1854"/>
      <c r="FK294" s="1854"/>
      <c r="FL294" s="1854"/>
      <c r="FM294" s="1854"/>
      <c r="FN294" s="1854"/>
      <c r="FO294" s="1854"/>
      <c r="FP294" s="1854"/>
      <c r="FQ294" s="1854"/>
      <c r="FR294" s="1854"/>
      <c r="FS294" s="1854"/>
      <c r="FT294" s="1854"/>
      <c r="FU294" s="1854"/>
      <c r="FV294" s="1854"/>
      <c r="FW294" s="1854"/>
      <c r="FX294" s="1854"/>
      <c r="FY294" s="1854"/>
      <c r="FZ294" s="1854"/>
      <c r="GA294" s="1854"/>
      <c r="GB294" s="1854"/>
      <c r="GC294" s="1854"/>
      <c r="GD294" s="1854"/>
      <c r="GE294" s="1854"/>
      <c r="GF294" s="1854"/>
      <c r="GG294" s="1854"/>
      <c r="GH294" s="1854"/>
      <c r="GI294" s="1854"/>
      <c r="GJ294" s="1854"/>
      <c r="GK294" s="1854"/>
      <c r="GL294" s="1854"/>
      <c r="GM294" s="1854"/>
      <c r="GN294" s="1854"/>
      <c r="GO294" s="1854"/>
      <c r="GP294" s="1854"/>
      <c r="GQ294" s="1854"/>
      <c r="GR294" s="1854"/>
      <c r="GS294" s="1854"/>
      <c r="GT294" s="1854"/>
      <c r="GU294" s="1854"/>
      <c r="GV294" s="1854"/>
      <c r="GW294" s="1854"/>
      <c r="GX294" s="1854"/>
      <c r="GY294" s="1854"/>
      <c r="GZ294" s="1854"/>
      <c r="HA294" s="1854"/>
      <c r="HB294" s="1854"/>
      <c r="HC294" s="1854"/>
      <c r="HD294" s="1854"/>
      <c r="HE294" s="1854"/>
      <c r="HF294" s="1854"/>
      <c r="HG294" s="1854"/>
      <c r="HH294" s="1854"/>
      <c r="HI294" s="1854"/>
      <c r="HJ294" s="1854"/>
      <c r="HK294" s="1854"/>
      <c r="HL294" s="1854"/>
      <c r="HM294" s="1854"/>
      <c r="HN294" s="1854"/>
      <c r="HO294" s="1854"/>
      <c r="HP294" s="1854"/>
      <c r="HQ294" s="1854"/>
      <c r="HR294" s="1854"/>
      <c r="HS294" s="1854"/>
      <c r="HT294" s="1854"/>
      <c r="HU294" s="1854"/>
      <c r="HV294" s="1854"/>
      <c r="HW294" s="1854"/>
      <c r="HX294" s="1854"/>
      <c r="HY294" s="1854"/>
      <c r="HZ294" s="1854"/>
      <c r="IA294" s="1854"/>
      <c r="IB294" s="1854"/>
      <c r="IC294" s="1854"/>
      <c r="ID294" s="1854"/>
      <c r="IE294" s="1854"/>
      <c r="IF294" s="1854"/>
      <c r="IG294" s="1854"/>
      <c r="IH294" s="1854"/>
      <c r="II294" s="1854"/>
      <c r="IJ294" s="1854"/>
      <c r="IK294" s="1854"/>
      <c r="IL294" s="1854"/>
      <c r="IM294" s="1854"/>
      <c r="IN294" s="1854"/>
      <c r="IO294" s="1854"/>
      <c r="IP294" s="1854"/>
      <c r="IQ294" s="1854"/>
      <c r="IR294" s="1854"/>
      <c r="IS294" s="1854"/>
      <c r="IT294" s="1854"/>
      <c r="IU294" s="1854"/>
      <c r="IV294" s="1854"/>
      <c r="IW294" s="1854"/>
      <c r="IX294" s="1854"/>
      <c r="IY294" s="1854"/>
      <c r="IZ294" s="1854"/>
      <c r="JA294" s="1854"/>
      <c r="JB294" s="1854"/>
      <c r="JC294" s="1854"/>
      <c r="JD294" s="1854"/>
      <c r="JE294" s="1854"/>
      <c r="JF294" s="1854"/>
      <c r="JG294" s="1854"/>
      <c r="JH294" s="1854"/>
      <c r="JI294" s="1854"/>
      <c r="JJ294" s="1854"/>
      <c r="JK294" s="1854"/>
      <c r="JL294" s="1854"/>
      <c r="JM294" s="1854"/>
      <c r="JN294" s="1854"/>
      <c r="JO294" s="1854"/>
      <c r="JP294" s="1854"/>
      <c r="JQ294" s="1854"/>
      <c r="JR294" s="1854"/>
      <c r="JS294" s="1854"/>
      <c r="JT294" s="1854"/>
      <c r="JU294" s="1854"/>
      <c r="JV294" s="1854"/>
      <c r="JW294" s="1854"/>
      <c r="JX294" s="1854"/>
      <c r="JY294" s="1854"/>
      <c r="JZ294" s="1854"/>
      <c r="KA294" s="1854"/>
      <c r="KB294" s="1854"/>
      <c r="KC294" s="1854"/>
      <c r="KD294" s="1854"/>
      <c r="KE294" s="1854"/>
      <c r="KF294" s="1854"/>
      <c r="KG294" s="1854"/>
      <c r="KH294" s="1854"/>
      <c r="KI294" s="1854"/>
      <c r="KJ294" s="1854"/>
      <c r="KK294" s="1854"/>
      <c r="KL294" s="1854"/>
      <c r="KM294" s="1854"/>
      <c r="KN294" s="1854"/>
      <c r="KO294" s="1854"/>
      <c r="KP294" s="1854"/>
      <c r="KQ294" s="1854"/>
      <c r="KR294" s="1854"/>
      <c r="KS294" s="1854"/>
      <c r="KT294" s="1854"/>
      <c r="KU294" s="1854"/>
      <c r="KV294" s="1854"/>
      <c r="KW294" s="1854"/>
      <c r="KX294" s="1854"/>
      <c r="KY294" s="1854"/>
      <c r="KZ294" s="1854"/>
      <c r="LA294" s="1854"/>
      <c r="LB294" s="1854"/>
      <c r="LC294" s="1854"/>
      <c r="LD294" s="1854"/>
      <c r="LE294" s="1854"/>
      <c r="LF294" s="1854"/>
      <c r="LG294" s="1854"/>
      <c r="LH294" s="1854"/>
      <c r="LI294" s="1854"/>
      <c r="LJ294" s="1854"/>
      <c r="LK294" s="1854"/>
      <c r="LL294" s="1854"/>
      <c r="LM294" s="1854"/>
      <c r="LN294" s="1854"/>
      <c r="LO294" s="1854"/>
      <c r="LP294" s="1854"/>
      <c r="LQ294" s="1854"/>
      <c r="LR294" s="1854"/>
      <c r="LS294" s="1854"/>
      <c r="LT294" s="1854"/>
      <c r="LU294" s="1854"/>
      <c r="LV294" s="1854"/>
      <c r="LW294" s="1854"/>
      <c r="LX294" s="1854"/>
      <c r="LY294" s="1854"/>
      <c r="LZ294" s="1854"/>
      <c r="MA294" s="1854"/>
      <c r="MB294" s="1854"/>
      <c r="MC294" s="1854"/>
      <c r="MD294" s="1854"/>
      <c r="ME294" s="1854"/>
      <c r="MF294" s="1854"/>
      <c r="MG294" s="1854"/>
      <c r="MH294" s="1854"/>
      <c r="MI294" s="1854"/>
      <c r="MJ294" s="1854"/>
      <c r="MK294" s="1854"/>
      <c r="ML294" s="1854"/>
      <c r="MM294" s="1854"/>
      <c r="MN294" s="1854"/>
      <c r="MO294" s="1854"/>
      <c r="MP294" s="1854"/>
      <c r="MQ294" s="1854"/>
      <c r="MR294" s="1854"/>
      <c r="MS294" s="1854"/>
      <c r="MT294" s="1854"/>
      <c r="MU294" s="1854"/>
      <c r="MV294" s="1854"/>
      <c r="MW294" s="1854"/>
      <c r="MX294" s="1854"/>
      <c r="MY294" s="1854"/>
      <c r="MZ294" s="1854"/>
      <c r="NA294" s="1854"/>
      <c r="NB294" s="1854"/>
      <c r="NC294" s="1854"/>
      <c r="ND294" s="1854"/>
      <c r="NE294" s="1854"/>
      <c r="NF294" s="1854"/>
      <c r="NG294" s="1854"/>
      <c r="NH294" s="1854"/>
      <c r="NI294" s="1854"/>
      <c r="NJ294" s="1854"/>
      <c r="NK294" s="1854"/>
      <c r="NL294" s="1854"/>
      <c r="NM294" s="1854"/>
      <c r="NN294" s="1854"/>
      <c r="NO294" s="1854"/>
      <c r="NP294" s="1854"/>
      <c r="NQ294" s="1854"/>
      <c r="NR294" s="1854"/>
      <c r="NS294" s="1854"/>
      <c r="NT294" s="1854"/>
      <c r="NU294" s="1854"/>
      <c r="NV294" s="1854"/>
      <c r="NW294" s="1854"/>
      <c r="NX294" s="1854"/>
      <c r="NY294" s="1854"/>
      <c r="NZ294" s="1854"/>
      <c r="OA294" s="1854"/>
      <c r="OB294" s="1854"/>
      <c r="OC294" s="1854"/>
      <c r="OD294" s="1854"/>
      <c r="OE294" s="1854"/>
      <c r="OF294" s="1854"/>
      <c r="OG294" s="1854"/>
      <c r="OH294" s="1854"/>
      <c r="OI294" s="1854"/>
      <c r="OJ294" s="1854"/>
      <c r="OK294" s="1854"/>
      <c r="OL294" s="1854"/>
      <c r="OM294" s="1854"/>
      <c r="ON294" s="1854"/>
      <c r="OO294" s="1854"/>
      <c r="OP294" s="1854"/>
      <c r="OQ294" s="1854"/>
      <c r="OR294" s="1854"/>
      <c r="OS294" s="1854"/>
      <c r="OT294" s="1854"/>
      <c r="OU294" s="1854"/>
      <c r="OV294" s="1854"/>
      <c r="OW294" s="1854"/>
      <c r="OX294" s="1854"/>
      <c r="OY294" s="1854"/>
      <c r="OZ294" s="1854"/>
      <c r="PA294" s="1854"/>
      <c r="PB294" s="1854"/>
      <c r="PC294" s="1854"/>
      <c r="PD294" s="1854"/>
      <c r="PE294" s="1854"/>
      <c r="PF294" s="1854"/>
      <c r="PG294" s="1854"/>
      <c r="PH294" s="1854"/>
      <c r="PI294" s="1854"/>
      <c r="PJ294" s="1854"/>
      <c r="PK294" s="1854"/>
      <c r="PL294" s="1854"/>
      <c r="PM294" s="1854"/>
      <c r="PN294" s="1854"/>
      <c r="PO294" s="1854"/>
      <c r="PP294" s="1854"/>
      <c r="PQ294" s="1854"/>
      <c r="PR294" s="1854"/>
      <c r="PS294" s="1854"/>
      <c r="PT294" s="1854"/>
      <c r="PU294" s="1854"/>
      <c r="PV294" s="1854"/>
      <c r="PW294" s="1854"/>
      <c r="PX294" s="1854"/>
      <c r="PY294" s="1854"/>
      <c r="PZ294" s="1854"/>
      <c r="QA294" s="1854"/>
      <c r="QB294" s="1854"/>
      <c r="QC294" s="1854"/>
      <c r="QD294" s="1854"/>
      <c r="QE294" s="1854"/>
      <c r="QF294" s="1854"/>
      <c r="QG294" s="1854"/>
      <c r="QH294" s="1854"/>
      <c r="QI294" s="1854"/>
      <c r="QJ294" s="1854"/>
      <c r="QK294" s="1854"/>
      <c r="QL294" s="1854"/>
      <c r="QM294" s="1854"/>
      <c r="QN294" s="1854"/>
      <c r="QO294" s="1854"/>
      <c r="QP294" s="1854"/>
      <c r="QQ294" s="1854"/>
    </row>
    <row r="295" spans="1:459" s="1856" customFormat="1">
      <c r="A295" s="1940"/>
      <c r="B295" s="1940"/>
      <c r="C295" s="1854"/>
      <c r="F295" s="1854"/>
      <c r="G295" s="1854"/>
      <c r="I295" s="1857"/>
      <c r="J295" s="1857"/>
      <c r="K295" s="1857"/>
      <c r="L295" s="1857"/>
      <c r="M295" s="1857"/>
      <c r="N295" s="1857"/>
      <c r="O295" s="1857"/>
      <c r="P295" s="1857"/>
      <c r="Q295" s="1857"/>
      <c r="R295" s="1857"/>
      <c r="S295" s="1857"/>
      <c r="T295" s="1857"/>
      <c r="U295" s="1854"/>
      <c r="V295" s="1854"/>
      <c r="W295" s="1854"/>
      <c r="X295" s="1854"/>
      <c r="Y295" s="1854"/>
      <c r="Z295" s="1854"/>
      <c r="AA295" s="1854"/>
      <c r="AB295" s="1854"/>
      <c r="AC295" s="1854"/>
      <c r="AD295" s="1854"/>
      <c r="AE295" s="1854"/>
      <c r="AF295" s="1854"/>
      <c r="AG295" s="1854"/>
      <c r="AH295" s="1854"/>
      <c r="AI295" s="1854"/>
      <c r="AJ295" s="1854"/>
      <c r="AK295" s="1854"/>
      <c r="AL295" s="1854"/>
      <c r="AM295" s="1854"/>
      <c r="AN295" s="1854"/>
      <c r="AO295" s="1854"/>
      <c r="AP295" s="1854"/>
      <c r="AQ295" s="1854"/>
      <c r="AR295" s="1854"/>
      <c r="AS295" s="1854"/>
      <c r="AT295" s="1854"/>
      <c r="AU295" s="1854"/>
      <c r="AV295" s="1854"/>
      <c r="AW295" s="1854"/>
      <c r="AX295" s="1854"/>
      <c r="AY295" s="1854"/>
      <c r="AZ295" s="1854"/>
      <c r="BA295" s="1854"/>
      <c r="BB295" s="1854"/>
      <c r="BC295" s="1854"/>
      <c r="BD295" s="1854"/>
      <c r="BE295" s="1854"/>
      <c r="BF295" s="1854"/>
      <c r="BG295" s="1854"/>
      <c r="BH295" s="1854"/>
      <c r="BI295" s="1854"/>
      <c r="BJ295" s="1854"/>
      <c r="BK295" s="1854"/>
      <c r="BL295" s="1854"/>
      <c r="BM295" s="1854"/>
      <c r="BN295" s="1854"/>
      <c r="BO295" s="1854"/>
      <c r="BP295" s="1854"/>
      <c r="BQ295" s="1854"/>
      <c r="BR295" s="1854"/>
      <c r="BS295" s="1854"/>
      <c r="BT295" s="1854"/>
      <c r="BU295" s="1854"/>
      <c r="BV295" s="1854"/>
      <c r="BW295" s="1854"/>
      <c r="BX295" s="1854"/>
      <c r="BY295" s="1854"/>
      <c r="BZ295" s="1854"/>
      <c r="CA295" s="1854"/>
      <c r="CB295" s="1854"/>
      <c r="CC295" s="1854"/>
      <c r="CD295" s="1854"/>
      <c r="CE295" s="1854"/>
      <c r="CF295" s="1854"/>
      <c r="CG295" s="1854"/>
      <c r="CH295" s="1854"/>
      <c r="CI295" s="1854"/>
      <c r="CJ295" s="1854"/>
      <c r="CK295" s="1854"/>
      <c r="CL295" s="1854"/>
      <c r="CM295" s="1854"/>
      <c r="CN295" s="1854"/>
      <c r="CO295" s="1854"/>
      <c r="CP295" s="1854"/>
      <c r="CQ295" s="1854"/>
      <c r="CR295" s="1854"/>
      <c r="CS295" s="1854"/>
      <c r="CT295" s="1854"/>
      <c r="CU295" s="1854"/>
      <c r="CV295" s="1854"/>
      <c r="CW295" s="1854"/>
      <c r="CX295" s="1854"/>
      <c r="CY295" s="1854"/>
      <c r="CZ295" s="1854"/>
      <c r="DA295" s="1854"/>
      <c r="DB295" s="1854"/>
      <c r="DC295" s="1854"/>
      <c r="DD295" s="1854"/>
      <c r="DE295" s="1854"/>
      <c r="DF295" s="1854"/>
      <c r="DG295" s="1854"/>
      <c r="DH295" s="1854"/>
      <c r="DI295" s="1854"/>
      <c r="DJ295" s="1854"/>
      <c r="DK295" s="1854"/>
      <c r="DL295" s="1854"/>
      <c r="DM295" s="1854"/>
      <c r="DN295" s="1854"/>
      <c r="DO295" s="1854"/>
      <c r="DP295" s="1854"/>
      <c r="DQ295" s="1854"/>
      <c r="DR295" s="1854"/>
      <c r="DS295" s="1854"/>
      <c r="DT295" s="1854"/>
      <c r="DU295" s="1854"/>
      <c r="DV295" s="1854"/>
      <c r="DW295" s="1854"/>
      <c r="DX295" s="1854"/>
      <c r="DY295" s="1854"/>
      <c r="DZ295" s="1854"/>
      <c r="EA295" s="1854"/>
      <c r="EB295" s="1854"/>
      <c r="EC295" s="1854"/>
      <c r="ED295" s="1854"/>
      <c r="EE295" s="1854"/>
      <c r="EF295" s="1854"/>
      <c r="EG295" s="1854"/>
      <c r="EH295" s="1854"/>
      <c r="EI295" s="1854"/>
      <c r="EJ295" s="1854"/>
      <c r="EK295" s="1854"/>
      <c r="EL295" s="1854"/>
      <c r="EM295" s="1854"/>
      <c r="EN295" s="1854"/>
      <c r="EO295" s="1854"/>
      <c r="EP295" s="1854"/>
      <c r="EQ295" s="1854"/>
      <c r="ER295" s="1854"/>
      <c r="ES295" s="1854"/>
      <c r="ET295" s="1854"/>
      <c r="EU295" s="1854"/>
      <c r="EV295" s="1854"/>
      <c r="EW295" s="1854"/>
      <c r="EX295" s="1854"/>
      <c r="EY295" s="1854"/>
      <c r="EZ295" s="1854"/>
      <c r="FA295" s="1854"/>
      <c r="FB295" s="1854"/>
      <c r="FC295" s="1854"/>
      <c r="FD295" s="1854"/>
      <c r="FE295" s="1854"/>
      <c r="FF295" s="1854"/>
      <c r="FG295" s="1854"/>
      <c r="FH295" s="1854"/>
      <c r="FI295" s="1854"/>
      <c r="FJ295" s="1854"/>
      <c r="FK295" s="1854"/>
      <c r="FL295" s="1854"/>
      <c r="FM295" s="1854"/>
      <c r="FN295" s="1854"/>
      <c r="FO295" s="1854"/>
      <c r="FP295" s="1854"/>
      <c r="FQ295" s="1854"/>
      <c r="FR295" s="1854"/>
      <c r="FS295" s="1854"/>
      <c r="FT295" s="1854"/>
      <c r="FU295" s="1854"/>
      <c r="FV295" s="1854"/>
      <c r="FW295" s="1854"/>
      <c r="FX295" s="1854"/>
      <c r="FY295" s="1854"/>
      <c r="FZ295" s="1854"/>
      <c r="GA295" s="1854"/>
      <c r="GB295" s="1854"/>
      <c r="GC295" s="1854"/>
      <c r="GD295" s="1854"/>
      <c r="GE295" s="1854"/>
      <c r="GF295" s="1854"/>
      <c r="GG295" s="1854"/>
      <c r="GH295" s="1854"/>
      <c r="GI295" s="1854"/>
      <c r="GJ295" s="1854"/>
      <c r="GK295" s="1854"/>
      <c r="GL295" s="1854"/>
      <c r="GM295" s="1854"/>
      <c r="GN295" s="1854"/>
      <c r="GO295" s="1854"/>
      <c r="GP295" s="1854"/>
      <c r="GQ295" s="1854"/>
      <c r="GR295" s="1854"/>
      <c r="GS295" s="1854"/>
      <c r="GT295" s="1854"/>
      <c r="GU295" s="1854"/>
      <c r="GV295" s="1854"/>
      <c r="GW295" s="1854"/>
      <c r="GX295" s="1854"/>
      <c r="GY295" s="1854"/>
      <c r="GZ295" s="1854"/>
      <c r="HA295" s="1854"/>
      <c r="HB295" s="1854"/>
      <c r="HC295" s="1854"/>
      <c r="HD295" s="1854"/>
      <c r="HE295" s="1854"/>
      <c r="HF295" s="1854"/>
      <c r="HG295" s="1854"/>
      <c r="HH295" s="1854"/>
      <c r="HI295" s="1854"/>
      <c r="HJ295" s="1854"/>
      <c r="HK295" s="1854"/>
      <c r="HL295" s="1854"/>
      <c r="HM295" s="1854"/>
      <c r="HN295" s="1854"/>
      <c r="HO295" s="1854"/>
      <c r="HP295" s="1854"/>
      <c r="HQ295" s="1854"/>
      <c r="HR295" s="1854"/>
      <c r="HS295" s="1854"/>
      <c r="HT295" s="1854"/>
      <c r="HU295" s="1854"/>
      <c r="HV295" s="1854"/>
      <c r="HW295" s="1854"/>
      <c r="HX295" s="1854"/>
      <c r="HY295" s="1854"/>
      <c r="HZ295" s="1854"/>
      <c r="IA295" s="1854"/>
      <c r="IB295" s="1854"/>
      <c r="IC295" s="1854"/>
      <c r="ID295" s="1854"/>
      <c r="IE295" s="1854"/>
      <c r="IF295" s="1854"/>
      <c r="IG295" s="1854"/>
      <c r="IH295" s="1854"/>
      <c r="II295" s="1854"/>
      <c r="IJ295" s="1854"/>
      <c r="IK295" s="1854"/>
      <c r="IL295" s="1854"/>
      <c r="IM295" s="1854"/>
      <c r="IN295" s="1854"/>
      <c r="IO295" s="1854"/>
      <c r="IP295" s="1854"/>
      <c r="IQ295" s="1854"/>
      <c r="IR295" s="1854"/>
      <c r="IS295" s="1854"/>
      <c r="IT295" s="1854"/>
      <c r="IU295" s="1854"/>
      <c r="IV295" s="1854"/>
      <c r="IW295" s="1854"/>
      <c r="IX295" s="1854"/>
      <c r="IY295" s="1854"/>
      <c r="IZ295" s="1854"/>
      <c r="JA295" s="1854"/>
      <c r="JB295" s="1854"/>
      <c r="JC295" s="1854"/>
      <c r="JD295" s="1854"/>
      <c r="JE295" s="1854"/>
      <c r="JF295" s="1854"/>
      <c r="JG295" s="1854"/>
      <c r="JH295" s="1854"/>
      <c r="JI295" s="1854"/>
      <c r="JJ295" s="1854"/>
      <c r="JK295" s="1854"/>
      <c r="JL295" s="1854"/>
      <c r="JM295" s="1854"/>
      <c r="JN295" s="1854"/>
      <c r="JO295" s="1854"/>
      <c r="JP295" s="1854"/>
      <c r="JQ295" s="1854"/>
      <c r="JR295" s="1854"/>
      <c r="JS295" s="1854"/>
      <c r="JT295" s="1854"/>
      <c r="JU295" s="1854"/>
      <c r="JV295" s="1854"/>
      <c r="JW295" s="1854"/>
      <c r="JX295" s="1854"/>
      <c r="JY295" s="1854"/>
      <c r="JZ295" s="1854"/>
      <c r="KA295" s="1854"/>
      <c r="KB295" s="1854"/>
      <c r="KC295" s="1854"/>
      <c r="KD295" s="1854"/>
      <c r="KE295" s="1854"/>
      <c r="KF295" s="1854"/>
      <c r="KG295" s="1854"/>
      <c r="KH295" s="1854"/>
      <c r="KI295" s="1854"/>
      <c r="KJ295" s="1854"/>
      <c r="KK295" s="1854"/>
      <c r="KL295" s="1854"/>
      <c r="KM295" s="1854"/>
      <c r="KN295" s="1854"/>
      <c r="KO295" s="1854"/>
      <c r="KP295" s="1854"/>
      <c r="KQ295" s="1854"/>
      <c r="KR295" s="1854"/>
      <c r="KS295" s="1854"/>
      <c r="KT295" s="1854"/>
      <c r="KU295" s="1854"/>
      <c r="KV295" s="1854"/>
      <c r="KW295" s="1854"/>
      <c r="KX295" s="1854"/>
      <c r="KY295" s="1854"/>
      <c r="KZ295" s="1854"/>
      <c r="LA295" s="1854"/>
      <c r="LB295" s="1854"/>
      <c r="LC295" s="1854"/>
      <c r="LD295" s="1854"/>
      <c r="LE295" s="1854"/>
      <c r="LF295" s="1854"/>
      <c r="LG295" s="1854"/>
      <c r="LH295" s="1854"/>
      <c r="LI295" s="1854"/>
      <c r="LJ295" s="1854"/>
      <c r="LK295" s="1854"/>
      <c r="LL295" s="1854"/>
      <c r="LM295" s="1854"/>
      <c r="LN295" s="1854"/>
      <c r="LO295" s="1854"/>
      <c r="LP295" s="1854"/>
      <c r="LQ295" s="1854"/>
      <c r="LR295" s="1854"/>
      <c r="LS295" s="1854"/>
      <c r="LT295" s="1854"/>
      <c r="LU295" s="1854"/>
      <c r="LV295" s="1854"/>
      <c r="LW295" s="1854"/>
      <c r="LX295" s="1854"/>
      <c r="LY295" s="1854"/>
      <c r="LZ295" s="1854"/>
      <c r="MA295" s="1854"/>
      <c r="MB295" s="1854"/>
      <c r="MC295" s="1854"/>
      <c r="MD295" s="1854"/>
      <c r="ME295" s="1854"/>
      <c r="MF295" s="1854"/>
      <c r="MG295" s="1854"/>
      <c r="MH295" s="1854"/>
      <c r="MI295" s="1854"/>
      <c r="MJ295" s="1854"/>
      <c r="MK295" s="1854"/>
      <c r="ML295" s="1854"/>
      <c r="MM295" s="1854"/>
      <c r="MN295" s="1854"/>
      <c r="MO295" s="1854"/>
      <c r="MP295" s="1854"/>
      <c r="MQ295" s="1854"/>
      <c r="MR295" s="1854"/>
      <c r="MS295" s="1854"/>
      <c r="MT295" s="1854"/>
      <c r="MU295" s="1854"/>
      <c r="MV295" s="1854"/>
      <c r="MW295" s="1854"/>
      <c r="MX295" s="1854"/>
      <c r="MY295" s="1854"/>
      <c r="MZ295" s="1854"/>
      <c r="NA295" s="1854"/>
      <c r="NB295" s="1854"/>
      <c r="NC295" s="1854"/>
      <c r="ND295" s="1854"/>
      <c r="NE295" s="1854"/>
      <c r="NF295" s="1854"/>
      <c r="NG295" s="1854"/>
      <c r="NH295" s="1854"/>
      <c r="NI295" s="1854"/>
      <c r="NJ295" s="1854"/>
      <c r="NK295" s="1854"/>
      <c r="NL295" s="1854"/>
      <c r="NM295" s="1854"/>
      <c r="NN295" s="1854"/>
      <c r="NO295" s="1854"/>
      <c r="NP295" s="1854"/>
      <c r="NQ295" s="1854"/>
      <c r="NR295" s="1854"/>
      <c r="NS295" s="1854"/>
      <c r="NT295" s="1854"/>
      <c r="NU295" s="1854"/>
      <c r="NV295" s="1854"/>
      <c r="NW295" s="1854"/>
      <c r="NX295" s="1854"/>
      <c r="NY295" s="1854"/>
      <c r="NZ295" s="1854"/>
      <c r="OA295" s="1854"/>
      <c r="OB295" s="1854"/>
      <c r="OC295" s="1854"/>
      <c r="OD295" s="1854"/>
      <c r="OE295" s="1854"/>
      <c r="OF295" s="1854"/>
      <c r="OG295" s="1854"/>
      <c r="OH295" s="1854"/>
      <c r="OI295" s="1854"/>
      <c r="OJ295" s="1854"/>
      <c r="OK295" s="1854"/>
      <c r="OL295" s="1854"/>
      <c r="OM295" s="1854"/>
      <c r="ON295" s="1854"/>
      <c r="OO295" s="1854"/>
      <c r="OP295" s="1854"/>
      <c r="OQ295" s="1854"/>
      <c r="OR295" s="1854"/>
      <c r="OS295" s="1854"/>
      <c r="OT295" s="1854"/>
      <c r="OU295" s="1854"/>
      <c r="OV295" s="1854"/>
      <c r="OW295" s="1854"/>
      <c r="OX295" s="1854"/>
      <c r="OY295" s="1854"/>
      <c r="OZ295" s="1854"/>
      <c r="PA295" s="1854"/>
      <c r="PB295" s="1854"/>
      <c r="PC295" s="1854"/>
      <c r="PD295" s="1854"/>
      <c r="PE295" s="1854"/>
      <c r="PF295" s="1854"/>
      <c r="PG295" s="1854"/>
      <c r="PH295" s="1854"/>
      <c r="PI295" s="1854"/>
      <c r="PJ295" s="1854"/>
      <c r="PK295" s="1854"/>
      <c r="PL295" s="1854"/>
      <c r="PM295" s="1854"/>
      <c r="PN295" s="1854"/>
      <c r="PO295" s="1854"/>
      <c r="PP295" s="1854"/>
      <c r="PQ295" s="1854"/>
      <c r="PR295" s="1854"/>
      <c r="PS295" s="1854"/>
      <c r="PT295" s="1854"/>
      <c r="PU295" s="1854"/>
      <c r="PV295" s="1854"/>
      <c r="PW295" s="1854"/>
      <c r="PX295" s="1854"/>
      <c r="PY295" s="1854"/>
      <c r="PZ295" s="1854"/>
      <c r="QA295" s="1854"/>
      <c r="QB295" s="1854"/>
      <c r="QC295" s="1854"/>
      <c r="QD295" s="1854"/>
      <c r="QE295" s="1854"/>
      <c r="QF295" s="1854"/>
      <c r="QG295" s="1854"/>
      <c r="QH295" s="1854"/>
      <c r="QI295" s="1854"/>
      <c r="QJ295" s="1854"/>
      <c r="QK295" s="1854"/>
      <c r="QL295" s="1854"/>
      <c r="QM295" s="1854"/>
      <c r="QN295" s="1854"/>
      <c r="QO295" s="1854"/>
      <c r="QP295" s="1854"/>
      <c r="QQ295" s="1854"/>
    </row>
    <row r="296" spans="1:459" s="1856" customFormat="1">
      <c r="A296" s="1940"/>
      <c r="B296" s="1940"/>
      <c r="C296" s="1854"/>
      <c r="F296" s="1854"/>
      <c r="G296" s="1854"/>
      <c r="I296" s="1857"/>
      <c r="J296" s="1857"/>
      <c r="K296" s="1857"/>
      <c r="L296" s="1857"/>
      <c r="M296" s="1857"/>
      <c r="N296" s="1857"/>
      <c r="O296" s="1857"/>
      <c r="P296" s="1857"/>
      <c r="Q296" s="1857"/>
      <c r="R296" s="1857"/>
      <c r="S296" s="1857"/>
      <c r="T296" s="1857"/>
      <c r="U296" s="1854"/>
      <c r="V296" s="1854"/>
      <c r="W296" s="1854"/>
      <c r="X296" s="1854"/>
      <c r="Y296" s="1854"/>
      <c r="Z296" s="1854"/>
      <c r="AA296" s="1854"/>
      <c r="AB296" s="1854"/>
      <c r="AC296" s="1854"/>
      <c r="AD296" s="1854"/>
      <c r="AE296" s="1854"/>
      <c r="AF296" s="1854"/>
      <c r="AG296" s="1854"/>
      <c r="AH296" s="1854"/>
      <c r="AI296" s="1854"/>
      <c r="AJ296" s="1854"/>
      <c r="AK296" s="1854"/>
      <c r="AL296" s="1854"/>
      <c r="AM296" s="1854"/>
      <c r="AN296" s="1854"/>
      <c r="AO296" s="1854"/>
      <c r="AP296" s="1854"/>
      <c r="AQ296" s="1854"/>
      <c r="AR296" s="1854"/>
      <c r="AS296" s="1854"/>
      <c r="AT296" s="1854"/>
      <c r="AU296" s="1854"/>
      <c r="AV296" s="1854"/>
      <c r="AW296" s="1854"/>
      <c r="AX296" s="1854"/>
      <c r="AY296" s="1854"/>
      <c r="AZ296" s="1854"/>
      <c r="BA296" s="1854"/>
      <c r="BB296" s="1854"/>
      <c r="BC296" s="1854"/>
      <c r="BD296" s="1854"/>
      <c r="BE296" s="1854"/>
      <c r="BF296" s="1854"/>
      <c r="BG296" s="1854"/>
      <c r="BH296" s="1854"/>
      <c r="BI296" s="1854"/>
      <c r="BJ296" s="1854"/>
      <c r="BK296" s="1854"/>
      <c r="BL296" s="1854"/>
      <c r="BM296" s="1854"/>
      <c r="BN296" s="1854"/>
      <c r="BO296" s="1854"/>
      <c r="BP296" s="1854"/>
      <c r="BQ296" s="1854"/>
      <c r="BR296" s="1854"/>
      <c r="BS296" s="1854"/>
      <c r="BT296" s="1854"/>
      <c r="BU296" s="1854"/>
      <c r="BV296" s="1854"/>
      <c r="BW296" s="1854"/>
      <c r="BX296" s="1854"/>
      <c r="BY296" s="1854"/>
      <c r="BZ296" s="1854"/>
      <c r="CA296" s="1854"/>
      <c r="CB296" s="1854"/>
      <c r="CC296" s="1854"/>
      <c r="CD296" s="1854"/>
      <c r="CE296" s="1854"/>
      <c r="CF296" s="1854"/>
      <c r="CG296" s="1854"/>
      <c r="CH296" s="1854"/>
      <c r="CI296" s="1854"/>
      <c r="CJ296" s="1854"/>
      <c r="CK296" s="1854"/>
      <c r="CL296" s="1854"/>
      <c r="CM296" s="1854"/>
      <c r="CN296" s="1854"/>
      <c r="CO296" s="1854"/>
      <c r="CP296" s="1854"/>
      <c r="CQ296" s="1854"/>
      <c r="CR296" s="1854"/>
      <c r="CS296" s="1854"/>
      <c r="CT296" s="1854"/>
      <c r="CU296" s="1854"/>
      <c r="CV296" s="1854"/>
      <c r="CW296" s="1854"/>
      <c r="CX296" s="1854"/>
      <c r="CY296" s="1854"/>
      <c r="CZ296" s="1854"/>
      <c r="DA296" s="1854"/>
      <c r="DB296" s="1854"/>
      <c r="DC296" s="1854"/>
      <c r="DD296" s="1854"/>
      <c r="DE296" s="1854"/>
      <c r="DF296" s="1854"/>
      <c r="DG296" s="1854"/>
      <c r="DH296" s="1854"/>
      <c r="DI296" s="1854"/>
      <c r="DJ296" s="1854"/>
      <c r="DK296" s="1854"/>
      <c r="DL296" s="1854"/>
      <c r="DM296" s="1854"/>
      <c r="DN296" s="1854"/>
      <c r="DO296" s="1854"/>
      <c r="DP296" s="1854"/>
      <c r="DQ296" s="1854"/>
      <c r="DR296" s="1854"/>
      <c r="DS296" s="1854"/>
      <c r="DT296" s="1854"/>
      <c r="DU296" s="1854"/>
      <c r="DV296" s="1854"/>
      <c r="DW296" s="1854"/>
      <c r="DX296" s="1854"/>
      <c r="DY296" s="1854"/>
      <c r="DZ296" s="1854"/>
      <c r="EA296" s="1854"/>
      <c r="EB296" s="1854"/>
      <c r="EC296" s="1854"/>
      <c r="ED296" s="1854"/>
      <c r="EE296" s="1854"/>
      <c r="EF296" s="1854"/>
      <c r="EG296" s="1854"/>
      <c r="EH296" s="1854"/>
      <c r="EI296" s="1854"/>
      <c r="EJ296" s="1854"/>
      <c r="EK296" s="1854"/>
      <c r="EL296" s="1854"/>
      <c r="EM296" s="1854"/>
      <c r="EN296" s="1854"/>
      <c r="EO296" s="1854"/>
      <c r="EP296" s="1854"/>
      <c r="EQ296" s="1854"/>
      <c r="ER296" s="1854"/>
      <c r="ES296" s="1854"/>
      <c r="ET296" s="1854"/>
      <c r="EU296" s="1854"/>
      <c r="EV296" s="1854"/>
      <c r="EW296" s="1854"/>
      <c r="EX296" s="1854"/>
      <c r="EY296" s="1854"/>
      <c r="EZ296" s="1854"/>
      <c r="FA296" s="1854"/>
      <c r="FB296" s="1854"/>
      <c r="FC296" s="1854"/>
      <c r="FD296" s="1854"/>
      <c r="FE296" s="1854"/>
      <c r="FF296" s="1854"/>
      <c r="FG296" s="1854"/>
      <c r="FH296" s="1854"/>
      <c r="FI296" s="1854"/>
      <c r="FJ296" s="1854"/>
      <c r="FK296" s="1854"/>
      <c r="FL296" s="1854"/>
      <c r="FM296" s="1854"/>
      <c r="FN296" s="1854"/>
      <c r="FO296" s="1854"/>
      <c r="FP296" s="1854"/>
      <c r="FQ296" s="1854"/>
      <c r="FR296" s="1854"/>
      <c r="FS296" s="1854"/>
      <c r="FT296" s="1854"/>
      <c r="FU296" s="1854"/>
      <c r="FV296" s="1854"/>
      <c r="FW296" s="1854"/>
      <c r="FX296" s="1854"/>
      <c r="FY296" s="1854"/>
      <c r="FZ296" s="1854"/>
      <c r="GA296" s="1854"/>
      <c r="GB296" s="1854"/>
      <c r="GC296" s="1854"/>
      <c r="GD296" s="1854"/>
      <c r="GE296" s="1854"/>
      <c r="GF296" s="1854"/>
      <c r="GG296" s="1854"/>
      <c r="GH296" s="1854"/>
      <c r="GI296" s="1854"/>
      <c r="GJ296" s="1854"/>
      <c r="GK296" s="1854"/>
      <c r="GL296" s="1854"/>
      <c r="GM296" s="1854"/>
      <c r="GN296" s="1854"/>
      <c r="GO296" s="1854"/>
      <c r="GP296" s="1854"/>
      <c r="GQ296" s="1854"/>
      <c r="GR296" s="1854"/>
      <c r="GS296" s="1854"/>
      <c r="GT296" s="1854"/>
      <c r="GU296" s="1854"/>
      <c r="GV296" s="1854"/>
      <c r="GW296" s="1854"/>
      <c r="GX296" s="1854"/>
      <c r="GY296" s="1854"/>
      <c r="GZ296" s="1854"/>
      <c r="HA296" s="1854"/>
      <c r="HB296" s="1854"/>
      <c r="HC296" s="1854"/>
      <c r="HD296" s="1854"/>
      <c r="HE296" s="1854"/>
      <c r="HF296" s="1854"/>
      <c r="HG296" s="1854"/>
      <c r="HH296" s="1854"/>
      <c r="HI296" s="1854"/>
      <c r="HJ296" s="1854"/>
      <c r="HK296" s="1854"/>
      <c r="HL296" s="1854"/>
      <c r="HM296" s="1854"/>
      <c r="HN296" s="1854"/>
      <c r="HO296" s="1854"/>
      <c r="HP296" s="1854"/>
      <c r="HQ296" s="1854"/>
      <c r="HR296" s="1854"/>
      <c r="HS296" s="1854"/>
      <c r="HT296" s="1854"/>
      <c r="HU296" s="1854"/>
      <c r="HV296" s="1854"/>
      <c r="HW296" s="1854"/>
      <c r="HX296" s="1854"/>
      <c r="HY296" s="1854"/>
      <c r="HZ296" s="1854"/>
      <c r="IA296" s="1854"/>
      <c r="IB296" s="1854"/>
      <c r="IC296" s="1854"/>
      <c r="ID296" s="1854"/>
      <c r="IE296" s="1854"/>
      <c r="IF296" s="1854"/>
      <c r="IG296" s="1854"/>
      <c r="IH296" s="1854"/>
      <c r="II296" s="1854"/>
      <c r="IJ296" s="1854"/>
      <c r="IK296" s="1854"/>
      <c r="IL296" s="1854"/>
      <c r="IM296" s="1854"/>
      <c r="IN296" s="1854"/>
      <c r="IO296" s="1854"/>
      <c r="IP296" s="1854"/>
      <c r="IQ296" s="1854"/>
      <c r="IR296" s="1854"/>
      <c r="IS296" s="1854"/>
      <c r="IT296" s="1854"/>
      <c r="IU296" s="1854"/>
      <c r="IV296" s="1854"/>
      <c r="IW296" s="1854"/>
      <c r="IX296" s="1854"/>
      <c r="IY296" s="1854"/>
      <c r="IZ296" s="1854"/>
      <c r="JA296" s="1854"/>
      <c r="JB296" s="1854"/>
      <c r="JC296" s="1854"/>
      <c r="JD296" s="1854"/>
      <c r="JE296" s="1854"/>
      <c r="JF296" s="1854"/>
      <c r="JG296" s="1854"/>
      <c r="JH296" s="1854"/>
      <c r="JI296" s="1854"/>
      <c r="JJ296" s="1854"/>
      <c r="JK296" s="1854"/>
      <c r="JL296" s="1854"/>
      <c r="JM296" s="1854"/>
      <c r="JN296" s="1854"/>
      <c r="JO296" s="1854"/>
      <c r="JP296" s="1854"/>
      <c r="JQ296" s="1854"/>
      <c r="JR296" s="1854"/>
      <c r="JS296" s="1854"/>
      <c r="JT296" s="1854"/>
      <c r="JU296" s="1854"/>
      <c r="JV296" s="1854"/>
      <c r="JW296" s="1854"/>
      <c r="JX296" s="1854"/>
      <c r="JY296" s="1854"/>
      <c r="JZ296" s="1854"/>
      <c r="KA296" s="1854"/>
      <c r="KB296" s="1854"/>
      <c r="KC296" s="1854"/>
      <c r="KD296" s="1854"/>
      <c r="KE296" s="1854"/>
      <c r="KF296" s="1854"/>
      <c r="KG296" s="1854"/>
      <c r="KH296" s="1854"/>
      <c r="KI296" s="1854"/>
      <c r="KJ296" s="1854"/>
      <c r="KK296" s="1854"/>
      <c r="KL296" s="1854"/>
      <c r="KM296" s="1854"/>
      <c r="KN296" s="1854"/>
      <c r="KO296" s="1854"/>
      <c r="KP296" s="1854"/>
      <c r="KQ296" s="1854"/>
      <c r="KR296" s="1854"/>
      <c r="KS296" s="1854"/>
      <c r="KT296" s="1854"/>
      <c r="KU296" s="1854"/>
      <c r="KV296" s="1854"/>
      <c r="KW296" s="1854"/>
      <c r="KX296" s="1854"/>
      <c r="KY296" s="1854"/>
      <c r="KZ296" s="1854"/>
      <c r="LA296" s="1854"/>
      <c r="LB296" s="1854"/>
      <c r="LC296" s="1854"/>
      <c r="LD296" s="1854"/>
      <c r="LE296" s="1854"/>
      <c r="LF296" s="1854"/>
      <c r="LG296" s="1854"/>
      <c r="LH296" s="1854"/>
      <c r="LI296" s="1854"/>
      <c r="LJ296" s="1854"/>
      <c r="LK296" s="1854"/>
      <c r="LL296" s="1854"/>
      <c r="LM296" s="1854"/>
      <c r="LN296" s="1854"/>
      <c r="LO296" s="1854"/>
      <c r="LP296" s="1854"/>
      <c r="LQ296" s="1854"/>
      <c r="LR296" s="1854"/>
      <c r="LS296" s="1854"/>
      <c r="LT296" s="1854"/>
      <c r="LU296" s="1854"/>
      <c r="LV296" s="1854"/>
      <c r="LW296" s="1854"/>
      <c r="LX296" s="1854"/>
      <c r="LY296" s="1854"/>
      <c r="LZ296" s="1854"/>
      <c r="MA296" s="1854"/>
      <c r="MB296" s="1854"/>
      <c r="MC296" s="1854"/>
      <c r="MD296" s="1854"/>
      <c r="ME296" s="1854"/>
      <c r="MF296" s="1854"/>
      <c r="MG296" s="1854"/>
      <c r="MH296" s="1854"/>
      <c r="MI296" s="1854"/>
      <c r="MJ296" s="1854"/>
      <c r="MK296" s="1854"/>
      <c r="ML296" s="1854"/>
      <c r="MM296" s="1854"/>
      <c r="MN296" s="1854"/>
      <c r="MO296" s="1854"/>
      <c r="MP296" s="1854"/>
      <c r="MQ296" s="1854"/>
      <c r="MR296" s="1854"/>
      <c r="MS296" s="1854"/>
      <c r="MT296" s="1854"/>
      <c r="MU296" s="1854"/>
      <c r="MV296" s="1854"/>
      <c r="MW296" s="1854"/>
      <c r="MX296" s="1854"/>
      <c r="MY296" s="1854"/>
      <c r="MZ296" s="1854"/>
      <c r="NA296" s="1854"/>
      <c r="NB296" s="1854"/>
      <c r="NC296" s="1854"/>
      <c r="ND296" s="1854"/>
      <c r="NE296" s="1854"/>
      <c r="NF296" s="1854"/>
      <c r="NG296" s="1854"/>
      <c r="NH296" s="1854"/>
      <c r="NI296" s="1854"/>
      <c r="NJ296" s="1854"/>
      <c r="NK296" s="1854"/>
      <c r="NL296" s="1854"/>
      <c r="NM296" s="1854"/>
      <c r="NN296" s="1854"/>
      <c r="NO296" s="1854"/>
      <c r="NP296" s="1854"/>
      <c r="NQ296" s="1854"/>
      <c r="NR296" s="1854"/>
      <c r="NS296" s="1854"/>
      <c r="NT296" s="1854"/>
      <c r="NU296" s="1854"/>
      <c r="NV296" s="1854"/>
      <c r="NW296" s="1854"/>
      <c r="NX296" s="1854"/>
      <c r="NY296" s="1854"/>
      <c r="NZ296" s="1854"/>
      <c r="OA296" s="1854"/>
      <c r="OB296" s="1854"/>
      <c r="OC296" s="1854"/>
      <c r="OD296" s="1854"/>
      <c r="OE296" s="1854"/>
      <c r="OF296" s="1854"/>
      <c r="OG296" s="1854"/>
      <c r="OH296" s="1854"/>
      <c r="OI296" s="1854"/>
      <c r="OJ296" s="1854"/>
      <c r="OK296" s="1854"/>
      <c r="OL296" s="1854"/>
      <c r="OM296" s="1854"/>
      <c r="ON296" s="1854"/>
      <c r="OO296" s="1854"/>
      <c r="OP296" s="1854"/>
      <c r="OQ296" s="1854"/>
      <c r="OR296" s="1854"/>
      <c r="OS296" s="1854"/>
      <c r="OT296" s="1854"/>
      <c r="OU296" s="1854"/>
      <c r="OV296" s="1854"/>
      <c r="OW296" s="1854"/>
      <c r="OX296" s="1854"/>
      <c r="OY296" s="1854"/>
      <c r="OZ296" s="1854"/>
      <c r="PA296" s="1854"/>
      <c r="PB296" s="1854"/>
      <c r="PC296" s="1854"/>
      <c r="PD296" s="1854"/>
      <c r="PE296" s="1854"/>
      <c r="PF296" s="1854"/>
      <c r="PG296" s="1854"/>
      <c r="PH296" s="1854"/>
      <c r="PI296" s="1854"/>
      <c r="PJ296" s="1854"/>
      <c r="PK296" s="1854"/>
      <c r="PL296" s="1854"/>
      <c r="PM296" s="1854"/>
      <c r="PN296" s="1854"/>
      <c r="PO296" s="1854"/>
      <c r="PP296" s="1854"/>
      <c r="PQ296" s="1854"/>
      <c r="PR296" s="1854"/>
      <c r="PS296" s="1854"/>
      <c r="PT296" s="1854"/>
      <c r="PU296" s="1854"/>
      <c r="PV296" s="1854"/>
      <c r="PW296" s="1854"/>
      <c r="PX296" s="1854"/>
      <c r="PY296" s="1854"/>
      <c r="PZ296" s="1854"/>
      <c r="QA296" s="1854"/>
      <c r="QB296" s="1854"/>
      <c r="QC296" s="1854"/>
      <c r="QD296" s="1854"/>
      <c r="QE296" s="1854"/>
      <c r="QF296" s="1854"/>
      <c r="QG296" s="1854"/>
      <c r="QH296" s="1854"/>
      <c r="QI296" s="1854"/>
      <c r="QJ296" s="1854"/>
      <c r="QK296" s="1854"/>
      <c r="QL296" s="1854"/>
      <c r="QM296" s="1854"/>
      <c r="QN296" s="1854"/>
      <c r="QO296" s="1854"/>
      <c r="QP296" s="1854"/>
      <c r="QQ296" s="1854"/>
    </row>
    <row r="370" spans="1:459" s="1856" customFormat="1">
      <c r="A370" s="1940"/>
      <c r="B370" s="1940"/>
      <c r="C370" s="1854"/>
      <c r="F370" s="1854"/>
      <c r="G370" s="1854"/>
      <c r="I370" s="1857"/>
      <c r="J370" s="1857"/>
      <c r="K370" s="1857"/>
      <c r="L370" s="1857"/>
      <c r="M370" s="1857"/>
      <c r="N370" s="1857"/>
      <c r="O370" s="1857"/>
      <c r="P370" s="1857"/>
      <c r="Q370" s="1857"/>
      <c r="R370" s="1857"/>
      <c r="S370" s="1857"/>
      <c r="T370" s="1857"/>
      <c r="U370" s="1854"/>
      <c r="V370" s="1854"/>
      <c r="W370" s="1854"/>
      <c r="X370" s="1854"/>
      <c r="Y370" s="1854"/>
      <c r="Z370" s="1854"/>
      <c r="AA370" s="1854"/>
      <c r="AB370" s="1854"/>
      <c r="AC370" s="1854"/>
      <c r="AD370" s="1854"/>
      <c r="AE370" s="1854"/>
      <c r="AF370" s="1854"/>
      <c r="AG370" s="1854"/>
      <c r="AH370" s="1854"/>
      <c r="AI370" s="1854"/>
      <c r="AJ370" s="1854"/>
      <c r="AK370" s="1854"/>
      <c r="AL370" s="1854"/>
      <c r="AM370" s="1854"/>
      <c r="AN370" s="1854"/>
      <c r="AO370" s="1854"/>
      <c r="AP370" s="1854"/>
      <c r="AQ370" s="1854"/>
      <c r="AR370" s="1854"/>
      <c r="AS370" s="1854"/>
      <c r="AT370" s="1854"/>
      <c r="AU370" s="1854"/>
      <c r="AV370" s="1854"/>
      <c r="AW370" s="1854"/>
      <c r="AX370" s="1854"/>
      <c r="AY370" s="1854"/>
      <c r="AZ370" s="1854"/>
      <c r="BA370" s="1854"/>
      <c r="BB370" s="1854"/>
      <c r="BC370" s="1854"/>
      <c r="BD370" s="1854"/>
      <c r="BE370" s="1854"/>
      <c r="BF370" s="1854"/>
      <c r="BG370" s="1854"/>
      <c r="BH370" s="1854"/>
      <c r="BI370" s="1854"/>
      <c r="BJ370" s="1854"/>
      <c r="BK370" s="1854"/>
      <c r="BL370" s="1854"/>
      <c r="BM370" s="1854"/>
      <c r="BN370" s="1854"/>
      <c r="BO370" s="1854"/>
      <c r="BP370" s="1854"/>
      <c r="BQ370" s="1854"/>
      <c r="BR370" s="1854"/>
      <c r="BS370" s="1854"/>
      <c r="BT370" s="1854"/>
      <c r="BU370" s="1854"/>
      <c r="BV370" s="1854"/>
      <c r="BW370" s="1854"/>
      <c r="BX370" s="1854"/>
      <c r="BY370" s="1854"/>
      <c r="BZ370" s="1854"/>
      <c r="CA370" s="1854"/>
      <c r="CB370" s="1854"/>
      <c r="CC370" s="1854"/>
      <c r="CD370" s="1854"/>
      <c r="CE370" s="1854"/>
      <c r="CF370" s="1854"/>
      <c r="CG370" s="1854"/>
      <c r="CH370" s="1854"/>
      <c r="CI370" s="1854"/>
      <c r="CJ370" s="1854"/>
      <c r="CK370" s="1854"/>
      <c r="CL370" s="1854"/>
      <c r="CM370" s="1854"/>
      <c r="CN370" s="1854"/>
      <c r="CO370" s="1854"/>
      <c r="CP370" s="1854"/>
      <c r="CQ370" s="1854"/>
      <c r="CR370" s="1854"/>
      <c r="CS370" s="1854"/>
      <c r="CT370" s="1854"/>
      <c r="CU370" s="1854"/>
      <c r="CV370" s="1854"/>
      <c r="CW370" s="1854"/>
      <c r="CX370" s="1854"/>
      <c r="CY370" s="1854"/>
      <c r="CZ370" s="1854"/>
      <c r="DA370" s="1854"/>
      <c r="DB370" s="1854"/>
      <c r="DC370" s="1854"/>
      <c r="DD370" s="1854"/>
      <c r="DE370" s="1854"/>
      <c r="DF370" s="1854"/>
      <c r="DG370" s="1854"/>
      <c r="DH370" s="1854"/>
      <c r="DI370" s="1854"/>
      <c r="DJ370" s="1854"/>
      <c r="DK370" s="1854"/>
      <c r="DL370" s="1854"/>
      <c r="DM370" s="1854"/>
      <c r="DN370" s="1854"/>
      <c r="DO370" s="1854"/>
      <c r="DP370" s="1854"/>
      <c r="DQ370" s="1854"/>
      <c r="DR370" s="1854"/>
      <c r="DS370" s="1854"/>
      <c r="DT370" s="1854"/>
      <c r="DU370" s="1854"/>
      <c r="DV370" s="1854"/>
      <c r="DW370" s="1854"/>
      <c r="DX370" s="1854"/>
      <c r="DY370" s="1854"/>
      <c r="DZ370" s="1854"/>
      <c r="EA370" s="1854"/>
      <c r="EB370" s="1854"/>
      <c r="EC370" s="1854"/>
      <c r="ED370" s="1854"/>
      <c r="EE370" s="1854"/>
      <c r="EF370" s="1854"/>
      <c r="EG370" s="1854"/>
      <c r="EH370" s="1854"/>
      <c r="EI370" s="1854"/>
      <c r="EJ370" s="1854"/>
      <c r="EK370" s="1854"/>
      <c r="EL370" s="1854"/>
      <c r="EM370" s="1854"/>
      <c r="EN370" s="1854"/>
      <c r="EO370" s="1854"/>
      <c r="EP370" s="1854"/>
      <c r="EQ370" s="1854"/>
      <c r="ER370" s="1854"/>
      <c r="ES370" s="1854"/>
      <c r="ET370" s="1854"/>
      <c r="EU370" s="1854"/>
      <c r="EV370" s="1854"/>
      <c r="EW370" s="1854"/>
      <c r="EX370" s="1854"/>
      <c r="EY370" s="1854"/>
      <c r="EZ370" s="1854"/>
      <c r="FA370" s="1854"/>
      <c r="FB370" s="1854"/>
      <c r="FC370" s="1854"/>
      <c r="FD370" s="1854"/>
      <c r="FE370" s="1854"/>
      <c r="FF370" s="1854"/>
      <c r="FG370" s="1854"/>
      <c r="FH370" s="1854"/>
      <c r="FI370" s="1854"/>
      <c r="FJ370" s="1854"/>
      <c r="FK370" s="1854"/>
      <c r="FL370" s="1854"/>
      <c r="FM370" s="1854"/>
      <c r="FN370" s="1854"/>
      <c r="FO370" s="1854"/>
      <c r="FP370" s="1854"/>
      <c r="FQ370" s="1854"/>
      <c r="FR370" s="1854"/>
      <c r="FS370" s="1854"/>
      <c r="FT370" s="1854"/>
      <c r="FU370" s="1854"/>
      <c r="FV370" s="1854"/>
      <c r="FW370" s="1854"/>
      <c r="FX370" s="1854"/>
      <c r="FY370" s="1854"/>
      <c r="FZ370" s="1854"/>
      <c r="GA370" s="1854"/>
      <c r="GB370" s="1854"/>
      <c r="GC370" s="1854"/>
      <c r="GD370" s="1854"/>
      <c r="GE370" s="1854"/>
      <c r="GF370" s="1854"/>
      <c r="GG370" s="1854"/>
      <c r="GH370" s="1854"/>
      <c r="GI370" s="1854"/>
      <c r="GJ370" s="1854"/>
      <c r="GK370" s="1854"/>
      <c r="GL370" s="1854"/>
      <c r="GM370" s="1854"/>
      <c r="GN370" s="1854"/>
      <c r="GO370" s="1854"/>
      <c r="GP370" s="1854"/>
      <c r="GQ370" s="1854"/>
      <c r="GR370" s="1854"/>
      <c r="GS370" s="1854"/>
      <c r="GT370" s="1854"/>
      <c r="GU370" s="1854"/>
      <c r="GV370" s="1854"/>
      <c r="GW370" s="1854"/>
      <c r="GX370" s="1854"/>
      <c r="GY370" s="1854"/>
      <c r="GZ370" s="1854"/>
      <c r="HA370" s="1854"/>
      <c r="HB370" s="1854"/>
      <c r="HC370" s="1854"/>
      <c r="HD370" s="1854"/>
      <c r="HE370" s="1854"/>
      <c r="HF370" s="1854"/>
      <c r="HG370" s="1854"/>
      <c r="HH370" s="1854"/>
      <c r="HI370" s="1854"/>
      <c r="HJ370" s="1854"/>
      <c r="HK370" s="1854"/>
      <c r="HL370" s="1854"/>
      <c r="HM370" s="1854"/>
      <c r="HN370" s="1854"/>
      <c r="HO370" s="1854"/>
      <c r="HP370" s="1854"/>
      <c r="HQ370" s="1854"/>
      <c r="HR370" s="1854"/>
      <c r="HS370" s="1854"/>
      <c r="HT370" s="1854"/>
      <c r="HU370" s="1854"/>
      <c r="HV370" s="1854"/>
      <c r="HW370" s="1854"/>
      <c r="HX370" s="1854"/>
      <c r="HY370" s="1854"/>
      <c r="HZ370" s="1854"/>
      <c r="IA370" s="1854"/>
      <c r="IB370" s="1854"/>
      <c r="IC370" s="1854"/>
      <c r="ID370" s="1854"/>
      <c r="IE370" s="1854"/>
      <c r="IF370" s="1854"/>
      <c r="IG370" s="1854"/>
      <c r="IH370" s="1854"/>
      <c r="II370" s="1854"/>
      <c r="IJ370" s="1854"/>
      <c r="IK370" s="1854"/>
      <c r="IL370" s="1854"/>
      <c r="IM370" s="1854"/>
      <c r="IN370" s="1854"/>
      <c r="IO370" s="1854"/>
      <c r="IP370" s="1854"/>
      <c r="IQ370" s="1854"/>
      <c r="IR370" s="1854"/>
      <c r="IS370" s="1854"/>
      <c r="IT370" s="1854"/>
      <c r="IU370" s="1854"/>
      <c r="IV370" s="1854"/>
      <c r="IW370" s="1854"/>
      <c r="IX370" s="1854"/>
      <c r="IY370" s="1854"/>
      <c r="IZ370" s="1854"/>
      <c r="JA370" s="1854"/>
      <c r="JB370" s="1854"/>
      <c r="JC370" s="1854"/>
      <c r="JD370" s="1854"/>
      <c r="JE370" s="1854"/>
      <c r="JF370" s="1854"/>
      <c r="JG370" s="1854"/>
      <c r="JH370" s="1854"/>
      <c r="JI370" s="1854"/>
      <c r="JJ370" s="1854"/>
      <c r="JK370" s="1854"/>
      <c r="JL370" s="1854"/>
      <c r="JM370" s="1854"/>
      <c r="JN370" s="1854"/>
      <c r="JO370" s="1854"/>
      <c r="JP370" s="1854"/>
      <c r="JQ370" s="1854"/>
      <c r="JR370" s="1854"/>
      <c r="JS370" s="1854"/>
      <c r="JT370" s="1854"/>
      <c r="JU370" s="1854"/>
      <c r="JV370" s="1854"/>
      <c r="JW370" s="1854"/>
      <c r="JX370" s="1854"/>
      <c r="JY370" s="1854"/>
      <c r="JZ370" s="1854"/>
      <c r="KA370" s="1854"/>
      <c r="KB370" s="1854"/>
      <c r="KC370" s="1854"/>
      <c r="KD370" s="1854"/>
      <c r="KE370" s="1854"/>
      <c r="KF370" s="1854"/>
      <c r="KG370" s="1854"/>
      <c r="KH370" s="1854"/>
      <c r="KI370" s="1854"/>
      <c r="KJ370" s="1854"/>
      <c r="KK370" s="1854"/>
      <c r="KL370" s="1854"/>
      <c r="KM370" s="1854"/>
      <c r="KN370" s="1854"/>
      <c r="KO370" s="1854"/>
      <c r="KP370" s="1854"/>
      <c r="KQ370" s="1854"/>
      <c r="KR370" s="1854"/>
      <c r="KS370" s="1854"/>
      <c r="KT370" s="1854"/>
      <c r="KU370" s="1854"/>
      <c r="KV370" s="1854"/>
      <c r="KW370" s="1854"/>
      <c r="KX370" s="1854"/>
      <c r="KY370" s="1854"/>
      <c r="KZ370" s="1854"/>
      <c r="LA370" s="1854"/>
      <c r="LB370" s="1854"/>
      <c r="LC370" s="1854"/>
      <c r="LD370" s="1854"/>
      <c r="LE370" s="1854"/>
      <c r="LF370" s="1854"/>
      <c r="LG370" s="1854"/>
      <c r="LH370" s="1854"/>
      <c r="LI370" s="1854"/>
      <c r="LJ370" s="1854"/>
      <c r="LK370" s="1854"/>
      <c r="LL370" s="1854"/>
      <c r="LM370" s="1854"/>
      <c r="LN370" s="1854"/>
      <c r="LO370" s="1854"/>
      <c r="LP370" s="1854"/>
      <c r="LQ370" s="1854"/>
      <c r="LR370" s="1854"/>
      <c r="LS370" s="1854"/>
      <c r="LT370" s="1854"/>
      <c r="LU370" s="1854"/>
      <c r="LV370" s="1854"/>
      <c r="LW370" s="1854"/>
      <c r="LX370" s="1854"/>
      <c r="LY370" s="1854"/>
      <c r="LZ370" s="1854"/>
      <c r="MA370" s="1854"/>
      <c r="MB370" s="1854"/>
      <c r="MC370" s="1854"/>
      <c r="MD370" s="1854"/>
      <c r="ME370" s="1854"/>
      <c r="MF370" s="1854"/>
      <c r="MG370" s="1854"/>
      <c r="MH370" s="1854"/>
      <c r="MI370" s="1854"/>
      <c r="MJ370" s="1854"/>
      <c r="MK370" s="1854"/>
      <c r="ML370" s="1854"/>
      <c r="MM370" s="1854"/>
      <c r="MN370" s="1854"/>
      <c r="MO370" s="1854"/>
      <c r="MP370" s="1854"/>
      <c r="MQ370" s="1854"/>
      <c r="MR370" s="1854"/>
      <c r="MS370" s="1854"/>
      <c r="MT370" s="1854"/>
      <c r="MU370" s="1854"/>
      <c r="MV370" s="1854"/>
      <c r="MW370" s="1854"/>
      <c r="MX370" s="1854"/>
      <c r="MY370" s="1854"/>
      <c r="MZ370" s="1854"/>
      <c r="NA370" s="1854"/>
      <c r="NB370" s="1854"/>
      <c r="NC370" s="1854"/>
      <c r="ND370" s="1854"/>
      <c r="NE370" s="1854"/>
      <c r="NF370" s="1854"/>
      <c r="NG370" s="1854"/>
      <c r="NH370" s="1854"/>
      <c r="NI370" s="1854"/>
      <c r="NJ370" s="1854"/>
      <c r="NK370" s="1854"/>
      <c r="NL370" s="1854"/>
      <c r="NM370" s="1854"/>
      <c r="NN370" s="1854"/>
      <c r="NO370" s="1854"/>
      <c r="NP370" s="1854"/>
      <c r="NQ370" s="1854"/>
      <c r="NR370" s="1854"/>
      <c r="NS370" s="1854"/>
      <c r="NT370" s="1854"/>
      <c r="NU370" s="1854"/>
      <c r="NV370" s="1854"/>
      <c r="NW370" s="1854"/>
      <c r="NX370" s="1854"/>
      <c r="NY370" s="1854"/>
      <c r="NZ370" s="1854"/>
      <c r="OA370" s="1854"/>
      <c r="OB370" s="1854"/>
      <c r="OC370" s="1854"/>
      <c r="OD370" s="1854"/>
      <c r="OE370" s="1854"/>
      <c r="OF370" s="1854"/>
      <c r="OG370" s="1854"/>
      <c r="OH370" s="1854"/>
      <c r="OI370" s="1854"/>
      <c r="OJ370" s="1854"/>
      <c r="OK370" s="1854"/>
      <c r="OL370" s="1854"/>
      <c r="OM370" s="1854"/>
      <c r="ON370" s="1854"/>
      <c r="OO370" s="1854"/>
      <c r="OP370" s="1854"/>
      <c r="OQ370" s="1854"/>
      <c r="OR370" s="1854"/>
      <c r="OS370" s="1854"/>
      <c r="OT370" s="1854"/>
      <c r="OU370" s="1854"/>
      <c r="OV370" s="1854"/>
      <c r="OW370" s="1854"/>
      <c r="OX370" s="1854"/>
      <c r="OY370" s="1854"/>
      <c r="OZ370" s="1854"/>
      <c r="PA370" s="1854"/>
      <c r="PB370" s="1854"/>
      <c r="PC370" s="1854"/>
      <c r="PD370" s="1854"/>
      <c r="PE370" s="1854"/>
      <c r="PF370" s="1854"/>
      <c r="PG370" s="1854"/>
      <c r="PH370" s="1854"/>
      <c r="PI370" s="1854"/>
      <c r="PJ370" s="1854"/>
      <c r="PK370" s="1854"/>
      <c r="PL370" s="1854"/>
      <c r="PM370" s="1854"/>
      <c r="PN370" s="1854"/>
      <c r="PO370" s="1854"/>
      <c r="PP370" s="1854"/>
      <c r="PQ370" s="1854"/>
      <c r="PR370" s="1854"/>
      <c r="PS370" s="1854"/>
      <c r="PT370" s="1854"/>
      <c r="PU370" s="1854"/>
      <c r="PV370" s="1854"/>
      <c r="PW370" s="1854"/>
      <c r="PX370" s="1854"/>
      <c r="PY370" s="1854"/>
      <c r="PZ370" s="1854"/>
      <c r="QA370" s="1854"/>
      <c r="QB370" s="1854"/>
      <c r="QC370" s="1854"/>
      <c r="QD370" s="1854"/>
      <c r="QE370" s="1854"/>
      <c r="QF370" s="1854"/>
      <c r="QG370" s="1854"/>
      <c r="QH370" s="1854"/>
      <c r="QI370" s="1854"/>
      <c r="QJ370" s="1854"/>
      <c r="QK370" s="1854"/>
      <c r="QL370" s="1854"/>
      <c r="QM370" s="1854"/>
      <c r="QN370" s="1854"/>
      <c r="QO370" s="1854"/>
      <c r="QP370" s="1854"/>
      <c r="QQ370" s="1854"/>
    </row>
    <row r="371" spans="1:459" s="1856" customFormat="1">
      <c r="A371" s="1940"/>
      <c r="B371" s="1940"/>
      <c r="C371" s="1854"/>
      <c r="F371" s="1854"/>
      <c r="G371" s="1854"/>
      <c r="I371" s="1857"/>
      <c r="J371" s="1857"/>
      <c r="K371" s="1857"/>
      <c r="L371" s="1857"/>
      <c r="M371" s="1857"/>
      <c r="N371" s="1857"/>
      <c r="O371" s="1857"/>
      <c r="P371" s="1857"/>
      <c r="Q371" s="1857"/>
      <c r="R371" s="1857"/>
      <c r="S371" s="1857"/>
      <c r="T371" s="1857"/>
      <c r="U371" s="1854"/>
      <c r="V371" s="1854"/>
      <c r="W371" s="1854"/>
      <c r="X371" s="1854"/>
      <c r="Y371" s="1854"/>
      <c r="Z371" s="1854"/>
      <c r="AA371" s="1854"/>
      <c r="AB371" s="1854"/>
      <c r="AC371" s="1854"/>
      <c r="AD371" s="1854"/>
      <c r="AE371" s="1854"/>
      <c r="AF371" s="1854"/>
      <c r="AG371" s="1854"/>
      <c r="AH371" s="1854"/>
      <c r="AI371" s="1854"/>
      <c r="AJ371" s="1854"/>
      <c r="AK371" s="1854"/>
      <c r="AL371" s="1854"/>
      <c r="AM371" s="1854"/>
      <c r="AN371" s="1854"/>
      <c r="AO371" s="1854"/>
      <c r="AP371" s="1854"/>
      <c r="AQ371" s="1854"/>
      <c r="AR371" s="1854"/>
      <c r="AS371" s="1854"/>
      <c r="AT371" s="1854"/>
      <c r="AU371" s="1854"/>
      <c r="AV371" s="1854"/>
      <c r="AW371" s="1854"/>
      <c r="AX371" s="1854"/>
      <c r="AY371" s="1854"/>
      <c r="AZ371" s="1854"/>
      <c r="BA371" s="1854"/>
      <c r="BB371" s="1854"/>
      <c r="BC371" s="1854"/>
      <c r="BD371" s="1854"/>
      <c r="BE371" s="1854"/>
      <c r="BF371" s="1854"/>
      <c r="BG371" s="1854"/>
      <c r="BH371" s="1854"/>
      <c r="BI371" s="1854"/>
      <c r="BJ371" s="1854"/>
      <c r="BK371" s="1854"/>
      <c r="BL371" s="1854"/>
      <c r="BM371" s="1854"/>
      <c r="BN371" s="1854"/>
      <c r="BO371" s="1854"/>
      <c r="BP371" s="1854"/>
      <c r="BQ371" s="1854"/>
      <c r="BR371" s="1854"/>
      <c r="BS371" s="1854"/>
      <c r="BT371" s="1854"/>
      <c r="BU371" s="1854"/>
      <c r="BV371" s="1854"/>
      <c r="BW371" s="1854"/>
      <c r="BX371" s="1854"/>
      <c r="BY371" s="1854"/>
      <c r="BZ371" s="1854"/>
      <c r="CA371" s="1854"/>
      <c r="CB371" s="1854"/>
      <c r="CC371" s="1854"/>
      <c r="CD371" s="1854"/>
      <c r="CE371" s="1854"/>
      <c r="CF371" s="1854"/>
      <c r="CG371" s="1854"/>
      <c r="CH371" s="1854"/>
      <c r="CI371" s="1854"/>
      <c r="CJ371" s="1854"/>
      <c r="CK371" s="1854"/>
      <c r="CL371" s="1854"/>
      <c r="CM371" s="1854"/>
      <c r="CN371" s="1854"/>
      <c r="CO371" s="1854"/>
      <c r="CP371" s="1854"/>
      <c r="CQ371" s="1854"/>
      <c r="CR371" s="1854"/>
      <c r="CS371" s="1854"/>
      <c r="CT371" s="1854"/>
      <c r="CU371" s="1854"/>
      <c r="CV371" s="1854"/>
      <c r="CW371" s="1854"/>
      <c r="CX371" s="1854"/>
      <c r="CY371" s="1854"/>
      <c r="CZ371" s="1854"/>
      <c r="DA371" s="1854"/>
      <c r="DB371" s="1854"/>
      <c r="DC371" s="1854"/>
      <c r="DD371" s="1854"/>
      <c r="DE371" s="1854"/>
      <c r="DF371" s="1854"/>
      <c r="DG371" s="1854"/>
      <c r="DH371" s="1854"/>
      <c r="DI371" s="1854"/>
      <c r="DJ371" s="1854"/>
      <c r="DK371" s="1854"/>
      <c r="DL371" s="1854"/>
      <c r="DM371" s="1854"/>
      <c r="DN371" s="1854"/>
      <c r="DO371" s="1854"/>
      <c r="DP371" s="1854"/>
      <c r="DQ371" s="1854"/>
      <c r="DR371" s="1854"/>
      <c r="DS371" s="1854"/>
      <c r="DT371" s="1854"/>
      <c r="DU371" s="1854"/>
      <c r="DV371" s="1854"/>
      <c r="DW371" s="1854"/>
      <c r="DX371" s="1854"/>
      <c r="DY371" s="1854"/>
      <c r="DZ371" s="1854"/>
      <c r="EA371" s="1854"/>
      <c r="EB371" s="1854"/>
      <c r="EC371" s="1854"/>
      <c r="ED371" s="1854"/>
      <c r="EE371" s="1854"/>
      <c r="EF371" s="1854"/>
      <c r="EG371" s="1854"/>
      <c r="EH371" s="1854"/>
      <c r="EI371" s="1854"/>
      <c r="EJ371" s="1854"/>
      <c r="EK371" s="1854"/>
      <c r="EL371" s="1854"/>
      <c r="EM371" s="1854"/>
      <c r="EN371" s="1854"/>
      <c r="EO371" s="1854"/>
      <c r="EP371" s="1854"/>
      <c r="EQ371" s="1854"/>
      <c r="ER371" s="1854"/>
      <c r="ES371" s="1854"/>
      <c r="ET371" s="1854"/>
      <c r="EU371" s="1854"/>
      <c r="EV371" s="1854"/>
      <c r="EW371" s="1854"/>
      <c r="EX371" s="1854"/>
      <c r="EY371" s="1854"/>
      <c r="EZ371" s="1854"/>
      <c r="FA371" s="1854"/>
      <c r="FB371" s="1854"/>
      <c r="FC371" s="1854"/>
      <c r="FD371" s="1854"/>
      <c r="FE371" s="1854"/>
      <c r="FF371" s="1854"/>
      <c r="FG371" s="1854"/>
      <c r="FH371" s="1854"/>
      <c r="FI371" s="1854"/>
      <c r="FJ371" s="1854"/>
      <c r="FK371" s="1854"/>
      <c r="FL371" s="1854"/>
      <c r="FM371" s="1854"/>
      <c r="FN371" s="1854"/>
      <c r="FO371" s="1854"/>
      <c r="FP371" s="1854"/>
      <c r="FQ371" s="1854"/>
      <c r="FR371" s="1854"/>
      <c r="FS371" s="1854"/>
      <c r="FT371" s="1854"/>
      <c r="FU371" s="1854"/>
      <c r="FV371" s="1854"/>
      <c r="FW371" s="1854"/>
      <c r="FX371" s="1854"/>
      <c r="FY371" s="1854"/>
      <c r="FZ371" s="1854"/>
      <c r="GA371" s="1854"/>
      <c r="GB371" s="1854"/>
      <c r="GC371" s="1854"/>
      <c r="GD371" s="1854"/>
      <c r="GE371" s="1854"/>
      <c r="GF371" s="1854"/>
      <c r="GG371" s="1854"/>
      <c r="GH371" s="1854"/>
      <c r="GI371" s="1854"/>
      <c r="GJ371" s="1854"/>
      <c r="GK371" s="1854"/>
      <c r="GL371" s="1854"/>
      <c r="GM371" s="1854"/>
      <c r="GN371" s="1854"/>
      <c r="GO371" s="1854"/>
      <c r="GP371" s="1854"/>
      <c r="GQ371" s="1854"/>
      <c r="GR371" s="1854"/>
      <c r="GS371" s="1854"/>
      <c r="GT371" s="1854"/>
      <c r="GU371" s="1854"/>
      <c r="GV371" s="1854"/>
      <c r="GW371" s="1854"/>
      <c r="GX371" s="1854"/>
      <c r="GY371" s="1854"/>
      <c r="GZ371" s="1854"/>
      <c r="HA371" s="1854"/>
      <c r="HB371" s="1854"/>
      <c r="HC371" s="1854"/>
      <c r="HD371" s="1854"/>
      <c r="HE371" s="1854"/>
      <c r="HF371" s="1854"/>
      <c r="HG371" s="1854"/>
      <c r="HH371" s="1854"/>
      <c r="HI371" s="1854"/>
      <c r="HJ371" s="1854"/>
      <c r="HK371" s="1854"/>
      <c r="HL371" s="1854"/>
      <c r="HM371" s="1854"/>
      <c r="HN371" s="1854"/>
      <c r="HO371" s="1854"/>
      <c r="HP371" s="1854"/>
      <c r="HQ371" s="1854"/>
      <c r="HR371" s="1854"/>
      <c r="HS371" s="1854"/>
      <c r="HT371" s="1854"/>
      <c r="HU371" s="1854"/>
      <c r="HV371" s="1854"/>
      <c r="HW371" s="1854"/>
      <c r="HX371" s="1854"/>
      <c r="HY371" s="1854"/>
      <c r="HZ371" s="1854"/>
      <c r="IA371" s="1854"/>
      <c r="IB371" s="1854"/>
      <c r="IC371" s="1854"/>
      <c r="ID371" s="1854"/>
      <c r="IE371" s="1854"/>
      <c r="IF371" s="1854"/>
      <c r="IG371" s="1854"/>
      <c r="IH371" s="1854"/>
      <c r="II371" s="1854"/>
      <c r="IJ371" s="1854"/>
      <c r="IK371" s="1854"/>
      <c r="IL371" s="1854"/>
      <c r="IM371" s="1854"/>
      <c r="IN371" s="1854"/>
      <c r="IO371" s="1854"/>
      <c r="IP371" s="1854"/>
      <c r="IQ371" s="1854"/>
      <c r="IR371" s="1854"/>
      <c r="IS371" s="1854"/>
      <c r="IT371" s="1854"/>
      <c r="IU371" s="1854"/>
      <c r="IV371" s="1854"/>
      <c r="IW371" s="1854"/>
      <c r="IX371" s="1854"/>
      <c r="IY371" s="1854"/>
      <c r="IZ371" s="1854"/>
      <c r="JA371" s="1854"/>
      <c r="JB371" s="1854"/>
      <c r="JC371" s="1854"/>
      <c r="JD371" s="1854"/>
      <c r="JE371" s="1854"/>
      <c r="JF371" s="1854"/>
      <c r="JG371" s="1854"/>
      <c r="JH371" s="1854"/>
      <c r="JI371" s="1854"/>
      <c r="JJ371" s="1854"/>
      <c r="JK371" s="1854"/>
      <c r="JL371" s="1854"/>
      <c r="JM371" s="1854"/>
      <c r="JN371" s="1854"/>
      <c r="JO371" s="1854"/>
      <c r="JP371" s="1854"/>
      <c r="JQ371" s="1854"/>
      <c r="JR371" s="1854"/>
      <c r="JS371" s="1854"/>
      <c r="JT371" s="1854"/>
      <c r="JU371" s="1854"/>
      <c r="JV371" s="1854"/>
      <c r="JW371" s="1854"/>
      <c r="JX371" s="1854"/>
      <c r="JY371" s="1854"/>
      <c r="JZ371" s="1854"/>
      <c r="KA371" s="1854"/>
      <c r="KB371" s="1854"/>
      <c r="KC371" s="1854"/>
      <c r="KD371" s="1854"/>
      <c r="KE371" s="1854"/>
      <c r="KF371" s="1854"/>
      <c r="KG371" s="1854"/>
      <c r="KH371" s="1854"/>
      <c r="KI371" s="1854"/>
      <c r="KJ371" s="1854"/>
      <c r="KK371" s="1854"/>
      <c r="KL371" s="1854"/>
      <c r="KM371" s="1854"/>
      <c r="KN371" s="1854"/>
      <c r="KO371" s="1854"/>
      <c r="KP371" s="1854"/>
      <c r="KQ371" s="1854"/>
      <c r="KR371" s="1854"/>
      <c r="KS371" s="1854"/>
      <c r="KT371" s="1854"/>
      <c r="KU371" s="1854"/>
      <c r="KV371" s="1854"/>
      <c r="KW371" s="1854"/>
      <c r="KX371" s="1854"/>
      <c r="KY371" s="1854"/>
      <c r="KZ371" s="1854"/>
      <c r="LA371" s="1854"/>
      <c r="LB371" s="1854"/>
      <c r="LC371" s="1854"/>
      <c r="LD371" s="1854"/>
      <c r="LE371" s="1854"/>
      <c r="LF371" s="1854"/>
      <c r="LG371" s="1854"/>
      <c r="LH371" s="1854"/>
      <c r="LI371" s="1854"/>
      <c r="LJ371" s="1854"/>
      <c r="LK371" s="1854"/>
      <c r="LL371" s="1854"/>
      <c r="LM371" s="1854"/>
      <c r="LN371" s="1854"/>
      <c r="LO371" s="1854"/>
      <c r="LP371" s="1854"/>
      <c r="LQ371" s="1854"/>
      <c r="LR371" s="1854"/>
      <c r="LS371" s="1854"/>
      <c r="LT371" s="1854"/>
      <c r="LU371" s="1854"/>
      <c r="LV371" s="1854"/>
      <c r="LW371" s="1854"/>
      <c r="LX371" s="1854"/>
      <c r="LY371" s="1854"/>
      <c r="LZ371" s="1854"/>
      <c r="MA371" s="1854"/>
      <c r="MB371" s="1854"/>
      <c r="MC371" s="1854"/>
      <c r="MD371" s="1854"/>
      <c r="ME371" s="1854"/>
      <c r="MF371" s="1854"/>
      <c r="MG371" s="1854"/>
      <c r="MH371" s="1854"/>
      <c r="MI371" s="1854"/>
      <c r="MJ371" s="1854"/>
      <c r="MK371" s="1854"/>
      <c r="ML371" s="1854"/>
      <c r="MM371" s="1854"/>
      <c r="MN371" s="1854"/>
      <c r="MO371" s="1854"/>
      <c r="MP371" s="1854"/>
      <c r="MQ371" s="1854"/>
      <c r="MR371" s="1854"/>
      <c r="MS371" s="1854"/>
      <c r="MT371" s="1854"/>
      <c r="MU371" s="1854"/>
      <c r="MV371" s="1854"/>
      <c r="MW371" s="1854"/>
      <c r="MX371" s="1854"/>
      <c r="MY371" s="1854"/>
      <c r="MZ371" s="1854"/>
      <c r="NA371" s="1854"/>
      <c r="NB371" s="1854"/>
      <c r="NC371" s="1854"/>
      <c r="ND371" s="1854"/>
      <c r="NE371" s="1854"/>
      <c r="NF371" s="1854"/>
      <c r="NG371" s="1854"/>
      <c r="NH371" s="1854"/>
      <c r="NI371" s="1854"/>
      <c r="NJ371" s="1854"/>
      <c r="NK371" s="1854"/>
      <c r="NL371" s="1854"/>
      <c r="NM371" s="1854"/>
      <c r="NN371" s="1854"/>
      <c r="NO371" s="1854"/>
      <c r="NP371" s="1854"/>
      <c r="NQ371" s="1854"/>
      <c r="NR371" s="1854"/>
      <c r="NS371" s="1854"/>
      <c r="NT371" s="1854"/>
      <c r="NU371" s="1854"/>
      <c r="NV371" s="1854"/>
      <c r="NW371" s="1854"/>
      <c r="NX371" s="1854"/>
      <c r="NY371" s="1854"/>
      <c r="NZ371" s="1854"/>
      <c r="OA371" s="1854"/>
      <c r="OB371" s="1854"/>
      <c r="OC371" s="1854"/>
      <c r="OD371" s="1854"/>
      <c r="OE371" s="1854"/>
      <c r="OF371" s="1854"/>
      <c r="OG371" s="1854"/>
      <c r="OH371" s="1854"/>
      <c r="OI371" s="1854"/>
      <c r="OJ371" s="1854"/>
      <c r="OK371" s="1854"/>
      <c r="OL371" s="1854"/>
      <c r="OM371" s="1854"/>
      <c r="ON371" s="1854"/>
      <c r="OO371" s="1854"/>
      <c r="OP371" s="1854"/>
      <c r="OQ371" s="1854"/>
      <c r="OR371" s="1854"/>
      <c r="OS371" s="1854"/>
      <c r="OT371" s="1854"/>
      <c r="OU371" s="1854"/>
      <c r="OV371" s="1854"/>
      <c r="OW371" s="1854"/>
      <c r="OX371" s="1854"/>
      <c r="OY371" s="1854"/>
      <c r="OZ371" s="1854"/>
      <c r="PA371" s="1854"/>
      <c r="PB371" s="1854"/>
      <c r="PC371" s="1854"/>
      <c r="PD371" s="1854"/>
      <c r="PE371" s="1854"/>
      <c r="PF371" s="1854"/>
      <c r="PG371" s="1854"/>
      <c r="PH371" s="1854"/>
      <c r="PI371" s="1854"/>
      <c r="PJ371" s="1854"/>
      <c r="PK371" s="1854"/>
      <c r="PL371" s="1854"/>
      <c r="PM371" s="1854"/>
      <c r="PN371" s="1854"/>
      <c r="PO371" s="1854"/>
      <c r="PP371" s="1854"/>
      <c r="PQ371" s="1854"/>
      <c r="PR371" s="1854"/>
      <c r="PS371" s="1854"/>
      <c r="PT371" s="1854"/>
      <c r="PU371" s="1854"/>
      <c r="PV371" s="1854"/>
      <c r="PW371" s="1854"/>
      <c r="PX371" s="1854"/>
      <c r="PY371" s="1854"/>
      <c r="PZ371" s="1854"/>
      <c r="QA371" s="1854"/>
      <c r="QB371" s="1854"/>
      <c r="QC371" s="1854"/>
      <c r="QD371" s="1854"/>
      <c r="QE371" s="1854"/>
      <c r="QF371" s="1854"/>
      <c r="QG371" s="1854"/>
      <c r="QH371" s="1854"/>
      <c r="QI371" s="1854"/>
      <c r="QJ371" s="1854"/>
      <c r="QK371" s="1854"/>
      <c r="QL371" s="1854"/>
      <c r="QM371" s="1854"/>
      <c r="QN371" s="1854"/>
      <c r="QO371" s="1854"/>
      <c r="QP371" s="1854"/>
      <c r="QQ371" s="1854"/>
    </row>
    <row r="378" spans="1:459" s="1856" customFormat="1">
      <c r="A378" s="1940"/>
      <c r="B378" s="1940"/>
      <c r="C378" s="1854"/>
      <c r="F378" s="1854"/>
      <c r="G378" s="1854"/>
      <c r="I378" s="1857"/>
      <c r="J378" s="1857"/>
      <c r="K378" s="1857"/>
      <c r="L378" s="1857"/>
      <c r="M378" s="1857"/>
      <c r="N378" s="1857"/>
      <c r="O378" s="1857"/>
      <c r="P378" s="1857"/>
      <c r="Q378" s="1857"/>
      <c r="R378" s="1857"/>
      <c r="S378" s="1857"/>
      <c r="T378" s="1857"/>
      <c r="U378" s="1854"/>
      <c r="V378" s="1854"/>
      <c r="W378" s="1854"/>
      <c r="X378" s="1854"/>
      <c r="Y378" s="1854"/>
      <c r="Z378" s="1854"/>
      <c r="AA378" s="1854"/>
      <c r="AB378" s="1854"/>
      <c r="AC378" s="1854"/>
      <c r="AD378" s="1854"/>
      <c r="AE378" s="1854"/>
      <c r="AF378" s="1854"/>
      <c r="AG378" s="1854"/>
      <c r="AH378" s="1854"/>
      <c r="AI378" s="1854"/>
      <c r="AJ378" s="1854"/>
      <c r="AK378" s="1854"/>
      <c r="AL378" s="1854"/>
      <c r="AM378" s="1854"/>
      <c r="AN378" s="1854"/>
      <c r="AO378" s="1854"/>
      <c r="AP378" s="1854"/>
      <c r="AQ378" s="1854"/>
      <c r="AR378" s="1854"/>
      <c r="AS378" s="1854"/>
      <c r="AT378" s="1854"/>
      <c r="AU378" s="1854"/>
      <c r="AV378" s="1854"/>
      <c r="AW378" s="1854"/>
      <c r="AX378" s="1854"/>
      <c r="AY378" s="1854"/>
      <c r="AZ378" s="1854"/>
      <c r="BA378" s="1854"/>
      <c r="BB378" s="1854"/>
      <c r="BC378" s="1854"/>
      <c r="BD378" s="1854"/>
      <c r="BE378" s="1854"/>
      <c r="BF378" s="1854"/>
      <c r="BG378" s="1854"/>
      <c r="BH378" s="1854"/>
      <c r="BI378" s="1854"/>
      <c r="BJ378" s="1854"/>
      <c r="BK378" s="1854"/>
      <c r="BL378" s="1854"/>
      <c r="BM378" s="1854"/>
      <c r="BN378" s="1854"/>
      <c r="BO378" s="1854"/>
      <c r="BP378" s="1854"/>
      <c r="BQ378" s="1854"/>
      <c r="BR378" s="1854"/>
      <c r="BS378" s="1854"/>
      <c r="BT378" s="1854"/>
      <c r="BU378" s="1854"/>
      <c r="BV378" s="1854"/>
      <c r="BW378" s="1854"/>
      <c r="BX378" s="1854"/>
      <c r="BY378" s="1854"/>
      <c r="BZ378" s="1854"/>
      <c r="CA378" s="1854"/>
      <c r="CB378" s="1854"/>
      <c r="CC378" s="1854"/>
      <c r="CD378" s="1854"/>
      <c r="CE378" s="1854"/>
      <c r="CF378" s="1854"/>
      <c r="CG378" s="1854"/>
      <c r="CH378" s="1854"/>
      <c r="CI378" s="1854"/>
      <c r="CJ378" s="1854"/>
      <c r="CK378" s="1854"/>
      <c r="CL378" s="1854"/>
      <c r="CM378" s="1854"/>
      <c r="CN378" s="1854"/>
      <c r="CO378" s="1854"/>
      <c r="CP378" s="1854"/>
      <c r="CQ378" s="1854"/>
      <c r="CR378" s="1854"/>
      <c r="CS378" s="1854"/>
      <c r="CT378" s="1854"/>
      <c r="CU378" s="1854"/>
      <c r="CV378" s="1854"/>
      <c r="CW378" s="1854"/>
      <c r="CX378" s="1854"/>
      <c r="CY378" s="1854"/>
      <c r="CZ378" s="1854"/>
      <c r="DA378" s="1854"/>
      <c r="DB378" s="1854"/>
      <c r="DC378" s="1854"/>
      <c r="DD378" s="1854"/>
      <c r="DE378" s="1854"/>
      <c r="DF378" s="1854"/>
      <c r="DG378" s="1854"/>
      <c r="DH378" s="1854"/>
      <c r="DI378" s="1854"/>
      <c r="DJ378" s="1854"/>
      <c r="DK378" s="1854"/>
      <c r="DL378" s="1854"/>
      <c r="DM378" s="1854"/>
      <c r="DN378" s="1854"/>
      <c r="DO378" s="1854"/>
      <c r="DP378" s="1854"/>
      <c r="DQ378" s="1854"/>
      <c r="DR378" s="1854"/>
      <c r="DS378" s="1854"/>
      <c r="DT378" s="1854"/>
      <c r="DU378" s="1854"/>
      <c r="DV378" s="1854"/>
      <c r="DW378" s="1854"/>
      <c r="DX378" s="1854"/>
      <c r="DY378" s="1854"/>
      <c r="DZ378" s="1854"/>
      <c r="EA378" s="1854"/>
      <c r="EB378" s="1854"/>
      <c r="EC378" s="1854"/>
      <c r="ED378" s="1854"/>
      <c r="EE378" s="1854"/>
      <c r="EF378" s="1854"/>
      <c r="EG378" s="1854"/>
      <c r="EH378" s="1854"/>
      <c r="EI378" s="1854"/>
      <c r="EJ378" s="1854"/>
      <c r="EK378" s="1854"/>
      <c r="EL378" s="1854"/>
      <c r="EM378" s="1854"/>
      <c r="EN378" s="1854"/>
      <c r="EO378" s="1854"/>
      <c r="EP378" s="1854"/>
      <c r="EQ378" s="1854"/>
      <c r="ER378" s="1854"/>
      <c r="ES378" s="1854"/>
      <c r="ET378" s="1854"/>
      <c r="EU378" s="1854"/>
      <c r="EV378" s="1854"/>
      <c r="EW378" s="1854"/>
      <c r="EX378" s="1854"/>
      <c r="EY378" s="1854"/>
      <c r="EZ378" s="1854"/>
      <c r="FA378" s="1854"/>
      <c r="FB378" s="1854"/>
      <c r="FC378" s="1854"/>
      <c r="FD378" s="1854"/>
      <c r="FE378" s="1854"/>
      <c r="FF378" s="1854"/>
      <c r="FG378" s="1854"/>
      <c r="FH378" s="1854"/>
      <c r="FI378" s="1854"/>
      <c r="FJ378" s="1854"/>
      <c r="FK378" s="1854"/>
      <c r="FL378" s="1854"/>
      <c r="FM378" s="1854"/>
      <c r="FN378" s="1854"/>
      <c r="FO378" s="1854"/>
      <c r="FP378" s="1854"/>
      <c r="FQ378" s="1854"/>
      <c r="FR378" s="1854"/>
      <c r="FS378" s="1854"/>
      <c r="FT378" s="1854"/>
      <c r="FU378" s="1854"/>
      <c r="FV378" s="1854"/>
      <c r="FW378" s="1854"/>
      <c r="FX378" s="1854"/>
      <c r="FY378" s="1854"/>
      <c r="FZ378" s="1854"/>
      <c r="GA378" s="1854"/>
      <c r="GB378" s="1854"/>
      <c r="GC378" s="1854"/>
      <c r="GD378" s="1854"/>
      <c r="GE378" s="1854"/>
      <c r="GF378" s="1854"/>
      <c r="GG378" s="1854"/>
      <c r="GH378" s="1854"/>
      <c r="GI378" s="1854"/>
      <c r="GJ378" s="1854"/>
      <c r="GK378" s="1854"/>
      <c r="GL378" s="1854"/>
      <c r="GM378" s="1854"/>
      <c r="GN378" s="1854"/>
      <c r="GO378" s="1854"/>
      <c r="GP378" s="1854"/>
      <c r="GQ378" s="1854"/>
      <c r="GR378" s="1854"/>
      <c r="GS378" s="1854"/>
      <c r="GT378" s="1854"/>
      <c r="GU378" s="1854"/>
      <c r="GV378" s="1854"/>
      <c r="GW378" s="1854"/>
      <c r="GX378" s="1854"/>
      <c r="GY378" s="1854"/>
      <c r="GZ378" s="1854"/>
      <c r="HA378" s="1854"/>
      <c r="HB378" s="1854"/>
      <c r="HC378" s="1854"/>
      <c r="HD378" s="1854"/>
      <c r="HE378" s="1854"/>
      <c r="HF378" s="1854"/>
      <c r="HG378" s="1854"/>
      <c r="HH378" s="1854"/>
      <c r="HI378" s="1854"/>
      <c r="HJ378" s="1854"/>
      <c r="HK378" s="1854"/>
      <c r="HL378" s="1854"/>
      <c r="HM378" s="1854"/>
      <c r="HN378" s="1854"/>
      <c r="HO378" s="1854"/>
      <c r="HP378" s="1854"/>
      <c r="HQ378" s="1854"/>
      <c r="HR378" s="1854"/>
      <c r="HS378" s="1854"/>
      <c r="HT378" s="1854"/>
      <c r="HU378" s="1854"/>
      <c r="HV378" s="1854"/>
      <c r="HW378" s="1854"/>
      <c r="HX378" s="1854"/>
      <c r="HY378" s="1854"/>
      <c r="HZ378" s="1854"/>
      <c r="IA378" s="1854"/>
      <c r="IB378" s="1854"/>
      <c r="IC378" s="1854"/>
      <c r="ID378" s="1854"/>
      <c r="IE378" s="1854"/>
      <c r="IF378" s="1854"/>
      <c r="IG378" s="1854"/>
      <c r="IH378" s="1854"/>
      <c r="II378" s="1854"/>
      <c r="IJ378" s="1854"/>
      <c r="IK378" s="1854"/>
      <c r="IL378" s="1854"/>
      <c r="IM378" s="1854"/>
      <c r="IN378" s="1854"/>
      <c r="IO378" s="1854"/>
      <c r="IP378" s="1854"/>
      <c r="IQ378" s="1854"/>
      <c r="IR378" s="1854"/>
      <c r="IS378" s="1854"/>
      <c r="IT378" s="1854"/>
      <c r="IU378" s="1854"/>
      <c r="IV378" s="1854"/>
      <c r="IW378" s="1854"/>
      <c r="IX378" s="1854"/>
      <c r="IY378" s="1854"/>
      <c r="IZ378" s="1854"/>
      <c r="JA378" s="1854"/>
      <c r="JB378" s="1854"/>
      <c r="JC378" s="1854"/>
      <c r="JD378" s="1854"/>
      <c r="JE378" s="1854"/>
      <c r="JF378" s="1854"/>
      <c r="JG378" s="1854"/>
      <c r="JH378" s="1854"/>
      <c r="JI378" s="1854"/>
      <c r="JJ378" s="1854"/>
      <c r="JK378" s="1854"/>
      <c r="JL378" s="1854"/>
      <c r="JM378" s="1854"/>
      <c r="JN378" s="1854"/>
      <c r="JO378" s="1854"/>
      <c r="JP378" s="1854"/>
      <c r="JQ378" s="1854"/>
      <c r="JR378" s="1854"/>
      <c r="JS378" s="1854"/>
      <c r="JT378" s="1854"/>
      <c r="JU378" s="1854"/>
      <c r="JV378" s="1854"/>
      <c r="JW378" s="1854"/>
      <c r="JX378" s="1854"/>
      <c r="JY378" s="1854"/>
      <c r="JZ378" s="1854"/>
      <c r="KA378" s="1854"/>
      <c r="KB378" s="1854"/>
      <c r="KC378" s="1854"/>
      <c r="KD378" s="1854"/>
      <c r="KE378" s="1854"/>
      <c r="KF378" s="1854"/>
      <c r="KG378" s="1854"/>
      <c r="KH378" s="1854"/>
      <c r="KI378" s="1854"/>
      <c r="KJ378" s="1854"/>
      <c r="KK378" s="1854"/>
      <c r="KL378" s="1854"/>
      <c r="KM378" s="1854"/>
      <c r="KN378" s="1854"/>
      <c r="KO378" s="1854"/>
      <c r="KP378" s="1854"/>
      <c r="KQ378" s="1854"/>
      <c r="KR378" s="1854"/>
      <c r="KS378" s="1854"/>
      <c r="KT378" s="1854"/>
      <c r="KU378" s="1854"/>
      <c r="KV378" s="1854"/>
      <c r="KW378" s="1854"/>
      <c r="KX378" s="1854"/>
      <c r="KY378" s="1854"/>
      <c r="KZ378" s="1854"/>
      <c r="LA378" s="1854"/>
      <c r="LB378" s="1854"/>
      <c r="LC378" s="1854"/>
      <c r="LD378" s="1854"/>
      <c r="LE378" s="1854"/>
      <c r="LF378" s="1854"/>
      <c r="LG378" s="1854"/>
      <c r="LH378" s="1854"/>
      <c r="LI378" s="1854"/>
      <c r="LJ378" s="1854"/>
      <c r="LK378" s="1854"/>
      <c r="LL378" s="1854"/>
      <c r="LM378" s="1854"/>
      <c r="LN378" s="1854"/>
      <c r="LO378" s="1854"/>
      <c r="LP378" s="1854"/>
      <c r="LQ378" s="1854"/>
      <c r="LR378" s="1854"/>
      <c r="LS378" s="1854"/>
      <c r="LT378" s="1854"/>
      <c r="LU378" s="1854"/>
      <c r="LV378" s="1854"/>
      <c r="LW378" s="1854"/>
      <c r="LX378" s="1854"/>
      <c r="LY378" s="1854"/>
      <c r="LZ378" s="1854"/>
      <c r="MA378" s="1854"/>
      <c r="MB378" s="1854"/>
      <c r="MC378" s="1854"/>
      <c r="MD378" s="1854"/>
      <c r="ME378" s="1854"/>
      <c r="MF378" s="1854"/>
      <c r="MG378" s="1854"/>
      <c r="MH378" s="1854"/>
      <c r="MI378" s="1854"/>
      <c r="MJ378" s="1854"/>
      <c r="MK378" s="1854"/>
      <c r="ML378" s="1854"/>
      <c r="MM378" s="1854"/>
      <c r="MN378" s="1854"/>
      <c r="MO378" s="1854"/>
      <c r="MP378" s="1854"/>
      <c r="MQ378" s="1854"/>
      <c r="MR378" s="1854"/>
      <c r="MS378" s="1854"/>
      <c r="MT378" s="1854"/>
      <c r="MU378" s="1854"/>
      <c r="MV378" s="1854"/>
      <c r="MW378" s="1854"/>
      <c r="MX378" s="1854"/>
      <c r="MY378" s="1854"/>
      <c r="MZ378" s="1854"/>
      <c r="NA378" s="1854"/>
      <c r="NB378" s="1854"/>
      <c r="NC378" s="1854"/>
      <c r="ND378" s="1854"/>
      <c r="NE378" s="1854"/>
      <c r="NF378" s="1854"/>
      <c r="NG378" s="1854"/>
      <c r="NH378" s="1854"/>
      <c r="NI378" s="1854"/>
      <c r="NJ378" s="1854"/>
      <c r="NK378" s="1854"/>
      <c r="NL378" s="1854"/>
      <c r="NM378" s="1854"/>
      <c r="NN378" s="1854"/>
      <c r="NO378" s="1854"/>
      <c r="NP378" s="1854"/>
      <c r="NQ378" s="1854"/>
      <c r="NR378" s="1854"/>
      <c r="NS378" s="1854"/>
      <c r="NT378" s="1854"/>
      <c r="NU378" s="1854"/>
      <c r="NV378" s="1854"/>
      <c r="NW378" s="1854"/>
      <c r="NX378" s="1854"/>
      <c r="NY378" s="1854"/>
      <c r="NZ378" s="1854"/>
      <c r="OA378" s="1854"/>
      <c r="OB378" s="1854"/>
      <c r="OC378" s="1854"/>
      <c r="OD378" s="1854"/>
      <c r="OE378" s="1854"/>
      <c r="OF378" s="1854"/>
      <c r="OG378" s="1854"/>
      <c r="OH378" s="1854"/>
      <c r="OI378" s="1854"/>
      <c r="OJ378" s="1854"/>
      <c r="OK378" s="1854"/>
      <c r="OL378" s="1854"/>
      <c r="OM378" s="1854"/>
      <c r="ON378" s="1854"/>
      <c r="OO378" s="1854"/>
      <c r="OP378" s="1854"/>
      <c r="OQ378" s="1854"/>
      <c r="OR378" s="1854"/>
      <c r="OS378" s="1854"/>
      <c r="OT378" s="1854"/>
      <c r="OU378" s="1854"/>
      <c r="OV378" s="1854"/>
      <c r="OW378" s="1854"/>
      <c r="OX378" s="1854"/>
      <c r="OY378" s="1854"/>
      <c r="OZ378" s="1854"/>
      <c r="PA378" s="1854"/>
      <c r="PB378" s="1854"/>
      <c r="PC378" s="1854"/>
      <c r="PD378" s="1854"/>
      <c r="PE378" s="1854"/>
      <c r="PF378" s="1854"/>
      <c r="PG378" s="1854"/>
      <c r="PH378" s="1854"/>
      <c r="PI378" s="1854"/>
      <c r="PJ378" s="1854"/>
      <c r="PK378" s="1854"/>
      <c r="PL378" s="1854"/>
      <c r="PM378" s="1854"/>
      <c r="PN378" s="1854"/>
      <c r="PO378" s="1854"/>
      <c r="PP378" s="1854"/>
      <c r="PQ378" s="1854"/>
      <c r="PR378" s="1854"/>
      <c r="PS378" s="1854"/>
      <c r="PT378" s="1854"/>
      <c r="PU378" s="1854"/>
      <c r="PV378" s="1854"/>
      <c r="PW378" s="1854"/>
      <c r="PX378" s="1854"/>
      <c r="PY378" s="1854"/>
      <c r="PZ378" s="1854"/>
      <c r="QA378" s="1854"/>
      <c r="QB378" s="1854"/>
      <c r="QC378" s="1854"/>
      <c r="QD378" s="1854"/>
      <c r="QE378" s="1854"/>
      <c r="QF378" s="1854"/>
      <c r="QG378" s="1854"/>
      <c r="QH378" s="1854"/>
      <c r="QI378" s="1854"/>
      <c r="QJ378" s="1854"/>
      <c r="QK378" s="1854"/>
      <c r="QL378" s="1854"/>
      <c r="QM378" s="1854"/>
      <c r="QN378" s="1854"/>
      <c r="QO378" s="1854"/>
      <c r="QP378" s="1854"/>
      <c r="QQ378" s="1854"/>
    </row>
  </sheetData>
  <autoFilter ref="A13:U245" xr:uid="{00000000-0009-0000-0000-00000A000000}"/>
  <conditionalFormatting sqref="C14:O245">
    <cfRule type="expression" dxfId="3" priority="1">
      <formula>AND($I14&lt;$H14,$J14&lt;=$I14)</formula>
    </cfRule>
    <cfRule type="expression" dxfId="2" priority="2">
      <formula>$I14&lt;$J14</formula>
    </cfRule>
  </conditionalFormatting>
  <dataValidations count="1">
    <dataValidation type="list" allowBlank="1" showInputMessage="1" showErrorMessage="1" sqref="L14:L245 U14:U245 E14:E245" xr:uid="{9C9D18CA-1266-4555-BBB1-810F1F2E89E6}">
      <formula1>#REF!</formula1>
    </dataValidation>
  </dataValidations>
  <printOptions horizontalCentered="1"/>
  <pageMargins left="0.7" right="0.7" top="0.75" bottom="0.75" header="0.3" footer="0.3"/>
  <pageSetup scale="40" fitToWidth="0" fitToHeight="0" orientation="landscape" r:id="rId1"/>
  <headerFooter>
    <oddFooter>&amp;CCONFIDENTIAL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A1:M70"/>
  <sheetViews>
    <sheetView view="pageBreakPreview" zoomScale="85" zoomScaleNormal="100" zoomScaleSheetLayoutView="85" workbookViewId="0">
      <selection activeCell="A12" sqref="A12"/>
    </sheetView>
  </sheetViews>
  <sheetFormatPr baseColWidth="10" defaultColWidth="9.1640625" defaultRowHeight="14"/>
  <cols>
    <col min="1" max="1" width="45.6640625" style="490" customWidth="1"/>
    <col min="2" max="6" width="18.5" style="82" customWidth="1"/>
    <col min="7" max="7" width="18.5" style="438" customWidth="1"/>
    <col min="8" max="10" width="9.1640625" style="82"/>
    <col min="11" max="16" width="11.83203125" style="82" customWidth="1"/>
    <col min="17" max="17" width="9.1640625" style="82"/>
    <col min="18" max="23" width="12.1640625" style="82" customWidth="1"/>
    <col min="24" max="16384" width="9.1640625" style="82"/>
  </cols>
  <sheetData>
    <row r="1" spans="1:13" ht="5.25" customHeight="1">
      <c r="B1" s="103">
        <v>1</v>
      </c>
      <c r="C1" s="103">
        <f>+B1+1</f>
        <v>2</v>
      </c>
      <c r="D1" s="103">
        <f t="shared" ref="D1:F1" si="0">+C1+1</f>
        <v>3</v>
      </c>
      <c r="E1" s="103">
        <f t="shared" si="0"/>
        <v>4</v>
      </c>
      <c r="F1" s="103">
        <f t="shared" si="0"/>
        <v>5</v>
      </c>
      <c r="G1" s="496">
        <f>+E1+1</f>
        <v>5</v>
      </c>
    </row>
    <row r="2" spans="1:13" ht="15">
      <c r="A2" s="1783" t="s">
        <v>65</v>
      </c>
      <c r="B2" s="1784" t="e">
        <f>VLOOKUP(INDEX('Rent Roll'!$A$7:$I$11,'Rent Roll Summary'!B$1,MATCH('Rent Roll Summary'!$A2,'Rent Roll'!$A$6:$I$6,0)),'Rent Roll'!$P$316:$Q$325,2,0)</f>
        <v>#N/A</v>
      </c>
      <c r="C2" s="1784" t="e">
        <f>VLOOKUP(INDEX('Rent Roll'!$A$7:$I$11,'Rent Roll Summary'!C$1,MATCH('Rent Roll Summary'!$A2,'Rent Roll'!$A$6:$I$6,0)),'Rent Roll'!$P$316:$Q$325,2,0)</f>
        <v>#N/A</v>
      </c>
      <c r="D2" s="1784" t="e">
        <f>VLOOKUP(INDEX('Rent Roll'!$A$7:$I$11,'Rent Roll Summary'!D$1,MATCH('Rent Roll Summary'!$A2,'Rent Roll'!$A$6:$I$6,0)),'Rent Roll'!$P$316:$Q$325,2,0)</f>
        <v>#N/A</v>
      </c>
      <c r="E2" s="1784" t="e">
        <f>VLOOKUP(INDEX('Rent Roll'!$A$7:$I$11,'Rent Roll Summary'!E$1,MATCH('Rent Roll Summary'!$A2,'Rent Roll'!$A$6:$I$6,0)),'Rent Roll'!$P$316:$Q$325,2,0)</f>
        <v>#N/A</v>
      </c>
      <c r="F2" s="1784" t="e">
        <f>VLOOKUP(INDEX('Rent Roll'!$A$7:$I$11,'Rent Roll Summary'!F$1,MATCH('Rent Roll Summary'!$A2,'Rent Roll'!$A$6:$I$6,0)),'Rent Roll'!$P$316:$Q$325,2,0)</f>
        <v>#N/A</v>
      </c>
      <c r="G2" s="1785" t="s">
        <v>579</v>
      </c>
      <c r="H2" s="86"/>
    </row>
    <row r="3" spans="1:13" ht="15">
      <c r="A3" s="1345" t="s">
        <v>671</v>
      </c>
      <c r="B3" s="1346">
        <f>SUMIF('Rent Roll'!$BK$14:$BK$290,'Rent Roll Summary'!B$19,'Rent Roll'!$D$14:$D$290)</f>
        <v>0</v>
      </c>
      <c r="C3" s="1346">
        <f>SUMIF('Rent Roll'!$BK$14:$BK$290,'Rent Roll Summary'!C$19,'Rent Roll'!$D$14:$D$290)</f>
        <v>0</v>
      </c>
      <c r="D3" s="1346">
        <f>SUMIF('Rent Roll'!$BK$14:$BK$290,'Rent Roll Summary'!D$19,'Rent Roll'!$D$14:$D$290)</f>
        <v>0</v>
      </c>
      <c r="E3" s="1346">
        <f>SUMIF('Rent Roll'!$BK$14:$BK$290,'Rent Roll Summary'!E$19,'Rent Roll'!$D$14:$D$290)</f>
        <v>0</v>
      </c>
      <c r="F3" s="1347">
        <f>SUMIF('Rent Roll'!$BK$14:$BK$290,'Rent Roll Summary'!F$19,'Rent Roll'!$D$14:$D$290)</f>
        <v>0</v>
      </c>
      <c r="G3" s="1348">
        <f>SUM(B3:F3)</f>
        <v>0</v>
      </c>
    </row>
    <row r="4" spans="1:13" ht="15">
      <c r="A4" s="1349" t="s">
        <v>673</v>
      </c>
      <c r="B4" s="1350" t="e">
        <f t="shared" ref="B4:G4" si="1">+B3/Measure</f>
        <v>#DIV/0!</v>
      </c>
      <c r="C4" s="1350" t="e">
        <f t="shared" si="1"/>
        <v>#DIV/0!</v>
      </c>
      <c r="D4" s="1350" t="e">
        <f t="shared" si="1"/>
        <v>#DIV/0!</v>
      </c>
      <c r="E4" s="1350" t="e">
        <f t="shared" si="1"/>
        <v>#DIV/0!</v>
      </c>
      <c r="F4" s="1351" t="e">
        <f t="shared" si="1"/>
        <v>#DIV/0!</v>
      </c>
      <c r="G4" s="1352" t="e">
        <f t="shared" si="1"/>
        <v>#DIV/0!</v>
      </c>
    </row>
    <row r="5" spans="1:13" ht="15">
      <c r="A5" s="1349" t="s">
        <v>503</v>
      </c>
      <c r="B5" s="1353">
        <f>SUMIF('Rent Roll'!$E$14:$E$290,'Rent Roll Summary'!B$19,'Rent Roll'!$D$14:$D$290)</f>
        <v>0</v>
      </c>
      <c r="C5" s="1353">
        <f>SUMIF('Rent Roll'!$E$14:$E$290,'Rent Roll Summary'!C$19,'Rent Roll'!$D$14:$D$290)</f>
        <v>0</v>
      </c>
      <c r="D5" s="1353">
        <f>SUMIF('Rent Roll'!$E$14:$E$290,'Rent Roll Summary'!D$19,'Rent Roll'!$D$14:$D$290)</f>
        <v>0</v>
      </c>
      <c r="E5" s="1353">
        <f>SUMIF('Rent Roll'!$E$14:$E$290,'Rent Roll Summary'!E$19,'Rent Roll'!$D$14:$D$290)</f>
        <v>0</v>
      </c>
      <c r="F5" s="1354">
        <f>SUMIF('Rent Roll'!$E$14:$E$290,'Rent Roll Summary'!F$19,'Rent Roll'!$D$14:$D$290)</f>
        <v>0</v>
      </c>
      <c r="G5" s="1355">
        <f>SUM(B5:F5)</f>
        <v>0</v>
      </c>
      <c r="I5" s="181" t="e">
        <f>+B5/$G$5</f>
        <v>#DIV/0!</v>
      </c>
      <c r="J5" s="181" t="e">
        <f>+C5/$G$5</f>
        <v>#DIV/0!</v>
      </c>
      <c r="K5" s="181" t="e">
        <f>+D5/$G$5</f>
        <v>#DIV/0!</v>
      </c>
      <c r="L5" s="181" t="e">
        <f>+E5/$G$5</f>
        <v>#DIV/0!</v>
      </c>
      <c r="M5" s="181" t="e">
        <f>+F5/$G$5</f>
        <v>#DIV/0!</v>
      </c>
    </row>
    <row r="6" spans="1:13" ht="15">
      <c r="A6" s="1349" t="s">
        <v>119</v>
      </c>
      <c r="B6" s="1350" t="str">
        <f t="shared" ref="B6:F6" si="2">IFERROR(+B5/B3,"-")</f>
        <v>-</v>
      </c>
      <c r="C6" s="1350" t="str">
        <f t="shared" si="2"/>
        <v>-</v>
      </c>
      <c r="D6" s="1350" t="str">
        <f t="shared" si="2"/>
        <v>-</v>
      </c>
      <c r="E6" s="1350" t="str">
        <f t="shared" si="2"/>
        <v>-</v>
      </c>
      <c r="F6" s="1356" t="str">
        <f t="shared" si="2"/>
        <v>-</v>
      </c>
      <c r="G6" s="1352" t="str">
        <f>IFERROR(+G5/G3,"-")</f>
        <v>-</v>
      </c>
    </row>
    <row r="7" spans="1:13" ht="15">
      <c r="A7" s="1349" t="s">
        <v>672</v>
      </c>
      <c r="B7" s="1357">
        <f>COUNTIF('Rent Roll'!$E$14:$E$290,'Rent Roll Summary'!B19)</f>
        <v>277</v>
      </c>
      <c r="C7" s="1357">
        <f>COUNTIF('Rent Roll'!$E$14:$E$290,'Rent Roll Summary'!C19)</f>
        <v>277</v>
      </c>
      <c r="D7" s="1357">
        <f>COUNTIF('Rent Roll'!$E$14:$E$290,'Rent Roll Summary'!D19)</f>
        <v>277</v>
      </c>
      <c r="E7" s="1357">
        <f>COUNTIF('Rent Roll'!$E$14:$E$290,'Rent Roll Summary'!E19)</f>
        <v>277</v>
      </c>
      <c r="F7" s="1358">
        <f>COUNTIF('Rent Roll'!$E$14:$E$290,'Rent Roll Summary'!F19)</f>
        <v>277</v>
      </c>
      <c r="G7" s="1355">
        <f>SUM(B7:F7)</f>
        <v>1385</v>
      </c>
    </row>
    <row r="8" spans="1:13" ht="15">
      <c r="A8" s="1349" t="s">
        <v>83</v>
      </c>
      <c r="B8" s="1359">
        <f>INDEX('Rent Roll'!$A$7:$I$11,'Rent Roll Summary'!B$1,MATCH('Rent Roll Summary'!$A8,'Rent Roll'!$A$6:$I$6,0))</f>
        <v>0</v>
      </c>
      <c r="C8" s="1359">
        <f>INDEX('Rent Roll'!$A$7:$I$11,'Rent Roll Summary'!C$1,MATCH('Rent Roll Summary'!$A8,'Rent Roll'!$A$6:$I$6,0))</f>
        <v>0</v>
      </c>
      <c r="D8" s="1359">
        <f>INDEX('Rent Roll'!$A$7:$I$11,'Rent Roll Summary'!D$1,MATCH('Rent Roll Summary'!$A8,'Rent Roll'!$A$6:$I$6,0))</f>
        <v>0</v>
      </c>
      <c r="E8" s="1359">
        <f>INDEX('Rent Roll'!$A$7:$I$11,'Rent Roll Summary'!E$1,MATCH('Rent Roll Summary'!$A8,'Rent Roll'!$A$6:$I$6,0))</f>
        <v>0</v>
      </c>
      <c r="F8" s="1360">
        <f>INDEX('Rent Roll'!$A$7:$I$11,'Rent Roll Summary'!F$1,MATCH('Rent Roll Summary'!$A8,'Rent Roll'!$A$6:$I$6,0))</f>
        <v>0</v>
      </c>
      <c r="G8" s="1361" t="e">
        <f t="shared" ref="G8:G18" si="3">SUMPRODUCT(B8:F8,$I$5:$M$5)</f>
        <v>#DIV/0!</v>
      </c>
    </row>
    <row r="9" spans="1:13" ht="15">
      <c r="A9" s="1349" t="s">
        <v>93</v>
      </c>
      <c r="B9" s="1359">
        <f>INDEX('Rent Roll'!$A$7:$I$11,'Rent Roll Summary'!B$1,MATCH('Rent Roll Summary'!$A9,'Rent Roll'!$A$6:$I$6,0))</f>
        <v>0</v>
      </c>
      <c r="C9" s="1359">
        <f>INDEX('Rent Roll'!$A$7:$I$11,'Rent Roll Summary'!C$1,MATCH('Rent Roll Summary'!$A9,'Rent Roll'!$A$6:$I$6,0))</f>
        <v>0</v>
      </c>
      <c r="D9" s="1359">
        <f>INDEX('Rent Roll'!$A$7:$I$11,'Rent Roll Summary'!D$1,MATCH('Rent Roll Summary'!$A9,'Rent Roll'!$A$6:$I$6,0))</f>
        <v>0</v>
      </c>
      <c r="E9" s="1359">
        <f>INDEX('Rent Roll'!$A$7:$I$11,'Rent Roll Summary'!E$1,MATCH('Rent Roll Summary'!$A9,'Rent Roll'!$A$6:$I$6,0))</f>
        <v>0</v>
      </c>
      <c r="F9" s="1360">
        <f>INDEX('Rent Roll'!$A$7:$I$11,'Rent Roll Summary'!F$1,MATCH('Rent Roll Summary'!$A9,'Rent Roll'!$A$6:$I$6,0))</f>
        <v>0</v>
      </c>
      <c r="G9" s="1361" t="e">
        <f t="shared" si="3"/>
        <v>#DIV/0!</v>
      </c>
    </row>
    <row r="10" spans="1:13" ht="15">
      <c r="A10" s="1349" t="s">
        <v>1104</v>
      </c>
      <c r="B10" s="1362">
        <f>IFERROR(SUMPRODUCT(('Rent Roll'!$AE$14:$AE$290='Rent Roll Summary'!B$19)*('Rent Roll'!$M$14:$M$290))/SUMPRODUCT(('Rent Roll'!$AE$14:$AE$290='Rent Roll Summary'!B$19)*('Rent Roll'!$D$14:$D$290)),0)</f>
        <v>0</v>
      </c>
      <c r="C10" s="1362">
        <f>IFERROR(SUMPRODUCT(('Rent Roll'!$AE$14:$AE$290='Rent Roll Summary'!C$19)*('Rent Roll'!$M$14:$M$290))/SUMPRODUCT(('Rent Roll'!$AE$14:$AE$290='Rent Roll Summary'!C$19)*('Rent Roll'!$D$14:$D$290)),0)</f>
        <v>0</v>
      </c>
      <c r="D10" s="1362">
        <f>IFERROR(SUMPRODUCT(('Rent Roll'!$AE$14:$AE$290='Rent Roll Summary'!D$19)*('Rent Roll'!$M$14:$M$290))/SUMPRODUCT(('Rent Roll'!$AE$14:$AE$290='Rent Roll Summary'!D$19)*('Rent Roll'!$D$14:$D$290)),0)</f>
        <v>0</v>
      </c>
      <c r="E10" s="1362">
        <f>IFERROR(SUMPRODUCT(('Rent Roll'!$AE$14:$AE$290='Rent Roll Summary'!E$19)*('Rent Roll'!$M$14:$M$290))/SUMPRODUCT(('Rent Roll'!$AE$14:$AE$290='Rent Roll Summary'!E$19)*('Rent Roll'!$D$14:$D$290)),0)</f>
        <v>0</v>
      </c>
      <c r="F10" s="1363">
        <f>IFERROR(SUMPRODUCT(('Rent Roll'!$AE$14:$AE$290='Rent Roll Summary'!F$19)*('Rent Roll'!$M$14:$M$290))/SUMPRODUCT(('Rent Roll'!$AE$14:$AE$290='Rent Roll Summary'!F$19)*('Rent Roll'!$D$14:$D$290)),0)</f>
        <v>0</v>
      </c>
      <c r="G10" s="1364" t="e">
        <f t="shared" si="3"/>
        <v>#DIV/0!</v>
      </c>
    </row>
    <row r="11" spans="1:13" ht="15">
      <c r="A11" s="1349" t="s">
        <v>1102</v>
      </c>
      <c r="B11" s="1362" cm="1">
        <f t="array" ref="B11">IFERROR(SUMPRODUCT(('Rent Roll'!$AE$14:$AE$290='Rent Roll Summary'!B$19)*('Rent Roll'!$S$14:$S$290))/SUMPRODUCT(('Rent Roll'!$AE$14:$AE$290='Rent Roll Summary'!B$19)*('Rent Roll'!$D$14:$D$290)),0)</f>
        <v>0</v>
      </c>
      <c r="C11" s="1362" cm="1">
        <f t="array" ref="C11">IFERROR(SUMPRODUCT(('Rent Roll'!$AE$14:$AE$290='Rent Roll Summary'!C$19)*('Rent Roll'!$S$14:$S$290))/SUMPRODUCT(('Rent Roll'!$AE$14:$AE$290='Rent Roll Summary'!C$19)*('Rent Roll'!$D$14:$D$290)),0)</f>
        <v>0</v>
      </c>
      <c r="D11" s="1362" cm="1">
        <f t="array" ref="D11">IFERROR(SUMPRODUCT(('Rent Roll'!$AE$14:$AE$290='Rent Roll Summary'!D$19)*('Rent Roll'!$S$14:$S$290))/SUMPRODUCT(('Rent Roll'!$AE$14:$AE$290='Rent Roll Summary'!D$19)*('Rent Roll'!$D$14:$D$290)),0)</f>
        <v>0</v>
      </c>
      <c r="E11" s="1362" cm="1">
        <f t="array" ref="E11">IFERROR(SUMPRODUCT(('Rent Roll'!$AE$14:$AE$290='Rent Roll Summary'!E$19)*('Rent Roll'!$S$14:$S$290))/SUMPRODUCT(('Rent Roll'!$AE$14:$AE$290='Rent Roll Summary'!E$19)*('Rent Roll'!$D$14:$D$290)),0)</f>
        <v>0</v>
      </c>
      <c r="F11" s="1363" cm="1">
        <f t="array" ref="F11">IFERROR(SUMPRODUCT(('Rent Roll'!$AE$14:$AE$290='Rent Roll Summary'!F$19)*('Rent Roll'!$S$14:$S$290))/SUMPRODUCT(('Rent Roll'!$AE$14:$AE$290='Rent Roll Summary'!F$19)*('Rent Roll'!$D$14:$D$290)),0)</f>
        <v>0</v>
      </c>
      <c r="G11" s="1364" t="e">
        <f t="shared" ref="G11" si="4">SUMPRODUCT(B11:F11,$I$5:$M$5)</f>
        <v>#DIV/0!</v>
      </c>
    </row>
    <row r="12" spans="1:13" ht="15">
      <c r="A12" s="1349" t="s">
        <v>1103</v>
      </c>
      <c r="B12" s="1362">
        <f>+B11+B10</f>
        <v>0</v>
      </c>
      <c r="C12" s="1362">
        <f t="shared" ref="C12:G12" si="5">+C11+C10</f>
        <v>0</v>
      </c>
      <c r="D12" s="1362">
        <f t="shared" si="5"/>
        <v>0</v>
      </c>
      <c r="E12" s="1362">
        <f t="shared" si="5"/>
        <v>0</v>
      </c>
      <c r="F12" s="1363">
        <f t="shared" si="5"/>
        <v>0</v>
      </c>
      <c r="G12" s="1364" t="e">
        <f t="shared" si="5"/>
        <v>#DIV/0!</v>
      </c>
    </row>
    <row r="13" spans="1:13" ht="15">
      <c r="A13" s="1349" t="s">
        <v>996</v>
      </c>
      <c r="B13" s="1365">
        <f>INDEX('Rent Roll'!$A$7:$I$11,'Rent Roll Summary'!B$1,MATCH('Rent Roll Summary'!$A13,'Rent Roll'!$A$6:$I$6,0))</f>
        <v>0</v>
      </c>
      <c r="C13" s="1365">
        <f>INDEX('Rent Roll'!$A$7:$I$11,'Rent Roll Summary'!C$1,MATCH('Rent Roll Summary'!$A13,'Rent Roll'!$A$6:$I$6,0))</f>
        <v>0</v>
      </c>
      <c r="D13" s="1365">
        <f>INDEX('Rent Roll'!$A$7:$I$11,'Rent Roll Summary'!D$1,MATCH('Rent Roll Summary'!$A13,'Rent Roll'!$A$6:$I$6,0))</f>
        <v>0</v>
      </c>
      <c r="E13" s="1365">
        <f>INDEX('Rent Roll'!$A$7:$I$11,'Rent Roll Summary'!E$1,MATCH('Rent Roll Summary'!$A13,'Rent Roll'!$A$6:$I$6,0))</f>
        <v>0</v>
      </c>
      <c r="F13" s="1366">
        <f>INDEX('Rent Roll'!$A$7:$I$11,'Rent Roll Summary'!F$1,MATCH('Rent Roll Summary'!$A13,'Rent Roll'!$A$6:$I$6,0))</f>
        <v>0</v>
      </c>
      <c r="G13" s="1367" t="e">
        <f t="shared" si="3"/>
        <v>#DIV/0!</v>
      </c>
    </row>
    <row r="14" spans="1:13" ht="15">
      <c r="A14" s="1349" t="s">
        <v>997</v>
      </c>
      <c r="B14" s="1365">
        <f>INDEX('Rent Roll'!$A$7:$I$11,'Rent Roll Summary'!B$1,MATCH('Rent Roll Summary'!$A14,'Rent Roll'!$A$6:$I$6,0))</f>
        <v>0</v>
      </c>
      <c r="C14" s="1365">
        <f>INDEX('Rent Roll'!$A$7:$I$11,'Rent Roll Summary'!C$1,MATCH('Rent Roll Summary'!$A14,'Rent Roll'!$A$6:$I$6,0))</f>
        <v>0</v>
      </c>
      <c r="D14" s="1365">
        <f>INDEX('Rent Roll'!$A$7:$I$11,'Rent Roll Summary'!D$1,MATCH('Rent Roll Summary'!$A14,'Rent Roll'!$A$6:$I$6,0))</f>
        <v>0</v>
      </c>
      <c r="E14" s="1365">
        <f>INDEX('Rent Roll'!$A$7:$I$11,'Rent Roll Summary'!E$1,MATCH('Rent Roll Summary'!$A14,'Rent Roll'!$A$6:$I$6,0))</f>
        <v>0</v>
      </c>
      <c r="F14" s="1366">
        <f>INDEX('Rent Roll'!$A$7:$I$11,'Rent Roll Summary'!F$1,MATCH('Rent Roll Summary'!$A14,'Rent Roll'!$A$6:$I$6,0))</f>
        <v>0</v>
      </c>
      <c r="G14" s="1367" t="e">
        <f t="shared" si="3"/>
        <v>#DIV/0!</v>
      </c>
    </row>
    <row r="15" spans="1:13" ht="15">
      <c r="A15" s="1349" t="s">
        <v>95</v>
      </c>
      <c r="B15" s="1359">
        <f>INDEX('Rent Roll'!$A$7:$I$11,'Rent Roll Summary'!B$1,MATCH('Rent Roll Summary'!$A15,'Rent Roll'!$A$6:$I$6,0))</f>
        <v>0</v>
      </c>
      <c r="C15" s="1359">
        <f>INDEX('Rent Roll'!$A$7:$I$11,'Rent Roll Summary'!C$1,MATCH('Rent Roll Summary'!$A15,'Rent Roll'!$A$6:$I$6,0))</f>
        <v>0</v>
      </c>
      <c r="D15" s="1359">
        <f>INDEX('Rent Roll'!$A$7:$I$11,'Rent Roll Summary'!D$1,MATCH('Rent Roll Summary'!$A15,'Rent Roll'!$A$6:$I$6,0))</f>
        <v>0</v>
      </c>
      <c r="E15" s="1359">
        <f>INDEX('Rent Roll'!$A$7:$I$11,'Rent Roll Summary'!E$1,MATCH('Rent Roll Summary'!$A15,'Rent Roll'!$A$6:$I$6,0))</f>
        <v>0</v>
      </c>
      <c r="F15" s="1360">
        <f>INDEX('Rent Roll'!$A$7:$I$11,'Rent Roll Summary'!F$1,MATCH('Rent Roll Summary'!$A15,'Rent Roll'!$A$6:$I$6,0))</f>
        <v>0</v>
      </c>
      <c r="G15" s="1361" t="e">
        <f t="shared" si="3"/>
        <v>#DIV/0!</v>
      </c>
    </row>
    <row r="16" spans="1:13" ht="15">
      <c r="A16" s="1349" t="s">
        <v>96</v>
      </c>
      <c r="B16" s="1359">
        <f>INDEX('Rent Roll'!$A$7:$I$11,'Rent Roll Summary'!B$1,MATCH('Rent Roll Summary'!$A16,'Rent Roll'!$A$6:$I$6,0))</f>
        <v>0</v>
      </c>
      <c r="C16" s="1359">
        <f>INDEX('Rent Roll'!$A$7:$I$11,'Rent Roll Summary'!C$1,MATCH('Rent Roll Summary'!$A16,'Rent Roll'!$A$6:$I$6,0))</f>
        <v>0</v>
      </c>
      <c r="D16" s="1359">
        <f>INDEX('Rent Roll'!$A$7:$I$11,'Rent Roll Summary'!D$1,MATCH('Rent Roll Summary'!$A16,'Rent Roll'!$A$6:$I$6,0))</f>
        <v>0</v>
      </c>
      <c r="E16" s="1359">
        <f>INDEX('Rent Roll'!$A$7:$I$11,'Rent Roll Summary'!E$1,MATCH('Rent Roll Summary'!$A16,'Rent Roll'!$A$6:$I$6,0))</f>
        <v>0</v>
      </c>
      <c r="F16" s="1360">
        <f>INDEX('Rent Roll'!$A$7:$I$11,'Rent Roll Summary'!F$1,MATCH('Rent Roll Summary'!$A16,'Rent Roll'!$A$6:$I$6,0))</f>
        <v>0</v>
      </c>
      <c r="G16" s="1361" t="e">
        <f t="shared" si="3"/>
        <v>#DIV/0!</v>
      </c>
    </row>
    <row r="17" spans="1:7" ht="15">
      <c r="A17" s="1349" t="s">
        <v>97</v>
      </c>
      <c r="B17" s="1368">
        <f>INDEX('Rent Roll'!$A$7:$I$11,'Rent Roll Summary'!B$1,MATCH('Rent Roll Summary'!$A17,'Rent Roll'!$A$6:$I$6,0))</f>
        <v>0</v>
      </c>
      <c r="C17" s="1368">
        <f>INDEX('Rent Roll'!$A$7:$I$11,'Rent Roll Summary'!C$1,MATCH('Rent Roll Summary'!$A17,'Rent Roll'!$A$6:$I$6,0))</f>
        <v>0</v>
      </c>
      <c r="D17" s="1368">
        <f>INDEX('Rent Roll'!$A$7:$I$11,'Rent Roll Summary'!D$1,MATCH('Rent Roll Summary'!$A17,'Rent Roll'!$A$6:$I$6,0))</f>
        <v>0</v>
      </c>
      <c r="E17" s="1368">
        <f>INDEX('Rent Roll'!$A$7:$I$11,'Rent Roll Summary'!E$1,MATCH('Rent Roll Summary'!$A17,'Rent Roll'!$A$6:$I$6,0))</f>
        <v>0</v>
      </c>
      <c r="F17" s="1356">
        <f>INDEX('Rent Roll'!$A$7:$I$11,'Rent Roll Summary'!F$1,MATCH('Rent Roll Summary'!$A17,'Rent Roll'!$A$6:$I$6,0))</f>
        <v>0</v>
      </c>
      <c r="G17" s="1352" t="e">
        <f t="shared" si="3"/>
        <v>#DIV/0!</v>
      </c>
    </row>
    <row r="18" spans="1:7" ht="15">
      <c r="A18" s="1369" t="s">
        <v>98</v>
      </c>
      <c r="B18" s="1370">
        <f>INDEX('Rent Roll'!$A$7:$I$11,'Rent Roll Summary'!B$1,MATCH('Rent Roll Summary'!$A18,'Rent Roll'!$A$6:$I$6,0))</f>
        <v>0</v>
      </c>
      <c r="C18" s="1370">
        <f>INDEX('Rent Roll'!$A$7:$I$11,'Rent Roll Summary'!C$1,MATCH('Rent Roll Summary'!$A18,'Rent Roll'!$A$6:$I$6,0))</f>
        <v>0</v>
      </c>
      <c r="D18" s="1370">
        <f>INDEX('Rent Roll'!$A$7:$I$11,'Rent Roll Summary'!D$1,MATCH('Rent Roll Summary'!$A18,'Rent Roll'!$A$6:$I$6,0))</f>
        <v>0</v>
      </c>
      <c r="E18" s="1370">
        <f>INDEX('Rent Roll'!$A$7:$I$11,'Rent Roll Summary'!E$1,MATCH('Rent Roll Summary'!$A18,'Rent Roll'!$A$6:$I$6,0))</f>
        <v>0</v>
      </c>
      <c r="F18" s="1371">
        <f>INDEX('Rent Roll'!$A$7:$I$11,'Rent Roll Summary'!F$1,MATCH('Rent Roll Summary'!$A18,'Rent Roll'!$A$6:$I$6,0))</f>
        <v>0</v>
      </c>
      <c r="G18" s="1372" t="e">
        <f t="shared" si="3"/>
        <v>#DIV/0!</v>
      </c>
    </row>
    <row r="19" spans="1:7" ht="14.25" customHeight="1">
      <c r="A19" s="491" t="s">
        <v>65</v>
      </c>
      <c r="B19" s="362" t="str">
        <f>INDEX('Rent Roll'!$A$7:$I$11,'Rent Roll Summary'!B$1,MATCH('Rent Roll Summary'!$A19,'Rent Roll'!$A$6:$I$6,0))</f>
        <v/>
      </c>
      <c r="C19" s="362" t="str">
        <f>INDEX('Rent Roll'!$A$7:$I$11,'Rent Roll Summary'!C$1,MATCH('Rent Roll Summary'!$A19,'Rent Roll'!$A$6:$I$6,0))</f>
        <v/>
      </c>
      <c r="D19" s="362" t="str">
        <f>INDEX('Rent Roll'!$A$7:$I$11,'Rent Roll Summary'!D$1,MATCH('Rent Roll Summary'!$A19,'Rent Roll'!$A$6:$I$6,0))</f>
        <v/>
      </c>
      <c r="E19" s="362" t="str">
        <f>INDEX('Rent Roll'!$A$7:$I$11,'Rent Roll Summary'!E$1,MATCH('Rent Roll Summary'!$A19,'Rent Roll'!$A$6:$I$6,0))</f>
        <v/>
      </c>
      <c r="F19" s="362" t="str">
        <f>INDEX('Rent Roll'!$A$7:$I$11,'Rent Roll Summary'!F$1,MATCH('Rent Roll Summary'!$A19,'Rent Roll'!$A$6:$I$6,0))</f>
        <v/>
      </c>
      <c r="G19" s="498"/>
    </row>
    <row r="20" spans="1:7" ht="15">
      <c r="A20" s="1786" t="s">
        <v>698</v>
      </c>
      <c r="B20" s="1787" t="e">
        <f>+B$2</f>
        <v>#N/A</v>
      </c>
      <c r="C20" s="1784" t="e">
        <f t="shared" ref="C20:G20" si="6">+C$2</f>
        <v>#N/A</v>
      </c>
      <c r="D20" s="1784" t="e">
        <f t="shared" si="6"/>
        <v>#N/A</v>
      </c>
      <c r="E20" s="1784" t="e">
        <f t="shared" si="6"/>
        <v>#N/A</v>
      </c>
      <c r="F20" s="1784" t="e">
        <f t="shared" si="6"/>
        <v>#N/A</v>
      </c>
      <c r="G20" s="1785" t="str">
        <f t="shared" si="6"/>
        <v>Totals</v>
      </c>
    </row>
    <row r="21" spans="1:7">
      <c r="A21" s="1373">
        <v>1</v>
      </c>
      <c r="B21" s="1374">
        <f>SUMPRODUCT(('Rent Roll'!$E$14:$E$290='Rent Roll Summary'!B$19)*('Rent Roll'!$D$14:$D$290)*('Rent Roll'!$GD$14:$GD$290='Rent Roll Summary'!$A21))</f>
        <v>0</v>
      </c>
      <c r="C21" s="1374">
        <f>SUMPRODUCT(('Rent Roll'!$E$14:$E$290='Rent Roll Summary'!C$19)*('Rent Roll'!$D$14:$D$290)*('Rent Roll'!$GD$14:$GD$290='Rent Roll Summary'!$A21))</f>
        <v>0</v>
      </c>
      <c r="D21" s="1374">
        <f>SUMPRODUCT(('Rent Roll'!$E$14:$E$290='Rent Roll Summary'!D$19)*('Rent Roll'!$D$14:$D$290)*('Rent Roll'!$GD$14:$GD$290='Rent Roll Summary'!$A21))</f>
        <v>0</v>
      </c>
      <c r="E21" s="1374">
        <f>SUMPRODUCT(('Rent Roll'!$E$14:$E$290='Rent Roll Summary'!E$19)*('Rent Roll'!$D$14:$D$290)*('Rent Roll'!$GD$14:$GD$290='Rent Roll Summary'!$A21))</f>
        <v>0</v>
      </c>
      <c r="F21" s="1375">
        <f>SUMPRODUCT(('Rent Roll'!$E$14:$E$290='Rent Roll Summary'!F$19)*('Rent Roll'!$D$14:$D$290)*('Rent Roll'!$GD$14:$GD$290='Rent Roll Summary'!$A21))</f>
        <v>0</v>
      </c>
      <c r="G21" s="1376">
        <f>SUM(B21:F21)</f>
        <v>0</v>
      </c>
    </row>
    <row r="22" spans="1:7">
      <c r="A22" s="1377">
        <f>+A21+1</f>
        <v>2</v>
      </c>
      <c r="B22" s="1378">
        <f>SUMPRODUCT(('Rent Roll'!$E$14:$E$290='Rent Roll Summary'!B$19)*('Rent Roll'!$D$14:$D$290)*('Rent Roll'!$GD$14:$GD$290='Rent Roll Summary'!$A22))</f>
        <v>0</v>
      </c>
      <c r="C22" s="1378">
        <f>SUMPRODUCT(('Rent Roll'!$E$14:$E$290='Rent Roll Summary'!C$19)*('Rent Roll'!$D$14:$D$290)*('Rent Roll'!$GD$14:$GD$290='Rent Roll Summary'!$A22))</f>
        <v>0</v>
      </c>
      <c r="D22" s="1378">
        <f>SUMPRODUCT(('Rent Roll'!$E$14:$E$290='Rent Roll Summary'!D$19)*('Rent Roll'!$D$14:$D$290)*('Rent Roll'!$GD$14:$GD$290='Rent Roll Summary'!$A22))</f>
        <v>0</v>
      </c>
      <c r="E22" s="1378">
        <f>SUMPRODUCT(('Rent Roll'!$E$14:$E$290='Rent Roll Summary'!E$19)*('Rent Roll'!$D$14:$D$290)*('Rent Roll'!$GD$14:$GD$290='Rent Roll Summary'!$A22))</f>
        <v>0</v>
      </c>
      <c r="F22" s="1379">
        <f>SUMPRODUCT(('Rent Roll'!$E$14:$E$290='Rent Roll Summary'!F$19)*('Rent Roll'!$D$14:$D$290)*('Rent Roll'!$GD$14:$GD$290='Rent Roll Summary'!$A22))</f>
        <v>0</v>
      </c>
      <c r="G22" s="1380">
        <f t="shared" ref="G22:G30" si="7">SUM(B22:F22)</f>
        <v>0</v>
      </c>
    </row>
    <row r="23" spans="1:7">
      <c r="A23" s="1377">
        <f t="shared" ref="A23:A30" si="8">+A22+1</f>
        <v>3</v>
      </c>
      <c r="B23" s="1378">
        <f>SUMPRODUCT(('Rent Roll'!$E$14:$E$290='Rent Roll Summary'!B$19)*('Rent Roll'!$D$14:$D$290)*('Rent Roll'!$GD$14:$GD$290='Rent Roll Summary'!$A23))</f>
        <v>0</v>
      </c>
      <c r="C23" s="1378">
        <f>SUMPRODUCT(('Rent Roll'!$E$14:$E$290='Rent Roll Summary'!C$19)*('Rent Roll'!$D$14:$D$290)*('Rent Roll'!$GD$14:$GD$290='Rent Roll Summary'!$A23))</f>
        <v>0</v>
      </c>
      <c r="D23" s="1378">
        <f>SUMPRODUCT(('Rent Roll'!$E$14:$E$290='Rent Roll Summary'!D$19)*('Rent Roll'!$D$14:$D$290)*('Rent Roll'!$GD$14:$GD$290='Rent Roll Summary'!$A23))</f>
        <v>0</v>
      </c>
      <c r="E23" s="1378">
        <f>SUMPRODUCT(('Rent Roll'!$E$14:$E$290='Rent Roll Summary'!E$19)*('Rent Roll'!$D$14:$D$290)*('Rent Roll'!$GD$14:$GD$290='Rent Roll Summary'!$A23))</f>
        <v>0</v>
      </c>
      <c r="F23" s="1379">
        <f>SUMPRODUCT(('Rent Roll'!$E$14:$E$290='Rent Roll Summary'!F$19)*('Rent Roll'!$D$14:$D$290)*('Rent Roll'!$GD$14:$GD$290='Rent Roll Summary'!$A23))</f>
        <v>0</v>
      </c>
      <c r="G23" s="1380">
        <f t="shared" si="7"/>
        <v>0</v>
      </c>
    </row>
    <row r="24" spans="1:7">
      <c r="A24" s="1377">
        <f t="shared" si="8"/>
        <v>4</v>
      </c>
      <c r="B24" s="1378">
        <f>SUMPRODUCT(('Rent Roll'!$E$14:$E$290='Rent Roll Summary'!B$19)*('Rent Roll'!$D$14:$D$290)*('Rent Roll'!$GD$14:$GD$290='Rent Roll Summary'!$A24))</f>
        <v>0</v>
      </c>
      <c r="C24" s="1378">
        <f>SUMPRODUCT(('Rent Roll'!$E$14:$E$290='Rent Roll Summary'!C$19)*('Rent Roll'!$D$14:$D$290)*('Rent Roll'!$GD$14:$GD$290='Rent Roll Summary'!$A24))</f>
        <v>0</v>
      </c>
      <c r="D24" s="1378">
        <f>SUMPRODUCT(('Rent Roll'!$E$14:$E$290='Rent Roll Summary'!D$19)*('Rent Roll'!$D$14:$D$290)*('Rent Roll'!$GD$14:$GD$290='Rent Roll Summary'!$A24))</f>
        <v>0</v>
      </c>
      <c r="E24" s="1378">
        <f>SUMPRODUCT(('Rent Roll'!$E$14:$E$290='Rent Roll Summary'!E$19)*('Rent Roll'!$D$14:$D$290)*('Rent Roll'!$GD$14:$GD$290='Rent Roll Summary'!$A24))</f>
        <v>0</v>
      </c>
      <c r="F24" s="1379">
        <f>SUMPRODUCT(('Rent Roll'!$E$14:$E$290='Rent Roll Summary'!F$19)*('Rent Roll'!$D$14:$D$290)*('Rent Roll'!$GD$14:$GD$290='Rent Roll Summary'!$A24))</f>
        <v>0</v>
      </c>
      <c r="G24" s="1380">
        <f t="shared" si="7"/>
        <v>0</v>
      </c>
    </row>
    <row r="25" spans="1:7">
      <c r="A25" s="1377">
        <f t="shared" si="8"/>
        <v>5</v>
      </c>
      <c r="B25" s="1378">
        <f>SUMPRODUCT(('Rent Roll'!$E$14:$E$290='Rent Roll Summary'!B$19)*('Rent Roll'!$D$14:$D$290)*('Rent Roll'!$GD$14:$GD$290='Rent Roll Summary'!$A25))</f>
        <v>0</v>
      </c>
      <c r="C25" s="1378">
        <f>SUMPRODUCT(('Rent Roll'!$E$14:$E$290='Rent Roll Summary'!C$19)*('Rent Roll'!$D$14:$D$290)*('Rent Roll'!$GD$14:$GD$290='Rent Roll Summary'!$A25))</f>
        <v>0</v>
      </c>
      <c r="D25" s="1378">
        <f>SUMPRODUCT(('Rent Roll'!$E$14:$E$290='Rent Roll Summary'!D$19)*('Rent Roll'!$D$14:$D$290)*('Rent Roll'!$GD$14:$GD$290='Rent Roll Summary'!$A25))</f>
        <v>0</v>
      </c>
      <c r="E25" s="1378">
        <f>SUMPRODUCT(('Rent Roll'!$E$14:$E$290='Rent Roll Summary'!E$19)*('Rent Roll'!$D$14:$D$290)*('Rent Roll'!$GD$14:$GD$290='Rent Roll Summary'!$A25))</f>
        <v>0</v>
      </c>
      <c r="F25" s="1379">
        <f>SUMPRODUCT(('Rent Roll'!$E$14:$E$290='Rent Roll Summary'!F$19)*('Rent Roll'!$D$14:$D$290)*('Rent Roll'!$GD$14:$GD$290='Rent Roll Summary'!$A25))</f>
        <v>0</v>
      </c>
      <c r="G25" s="1380">
        <f t="shared" si="7"/>
        <v>0</v>
      </c>
    </row>
    <row r="26" spans="1:7">
      <c r="A26" s="1377">
        <f t="shared" si="8"/>
        <v>6</v>
      </c>
      <c r="B26" s="1378">
        <f>SUMPRODUCT(('Rent Roll'!$E$14:$E$290='Rent Roll Summary'!B$19)*('Rent Roll'!$D$14:$D$290)*('Rent Roll'!$GD$14:$GD$290='Rent Roll Summary'!$A26))</f>
        <v>0</v>
      </c>
      <c r="C26" s="1378">
        <f>SUMPRODUCT(('Rent Roll'!$E$14:$E$290='Rent Roll Summary'!C$19)*('Rent Roll'!$D$14:$D$290)*('Rent Roll'!$GD$14:$GD$290='Rent Roll Summary'!$A26))</f>
        <v>0</v>
      </c>
      <c r="D26" s="1378">
        <f>SUMPRODUCT(('Rent Roll'!$E$14:$E$290='Rent Roll Summary'!D$19)*('Rent Roll'!$D$14:$D$290)*('Rent Roll'!$GD$14:$GD$290='Rent Roll Summary'!$A26))</f>
        <v>0</v>
      </c>
      <c r="E26" s="1378">
        <f>SUMPRODUCT(('Rent Roll'!$E$14:$E$290='Rent Roll Summary'!E$19)*('Rent Roll'!$D$14:$D$290)*('Rent Roll'!$GD$14:$GD$290='Rent Roll Summary'!$A26))</f>
        <v>0</v>
      </c>
      <c r="F26" s="1379">
        <f>SUMPRODUCT(('Rent Roll'!$E$14:$E$290='Rent Roll Summary'!F$19)*('Rent Roll'!$D$14:$D$290)*('Rent Roll'!$GD$14:$GD$290='Rent Roll Summary'!$A26))</f>
        <v>0</v>
      </c>
      <c r="G26" s="1380">
        <f t="shared" si="7"/>
        <v>0</v>
      </c>
    </row>
    <row r="27" spans="1:7">
      <c r="A27" s="1377">
        <f t="shared" si="8"/>
        <v>7</v>
      </c>
      <c r="B27" s="1378">
        <f>SUMPRODUCT(('Rent Roll'!$E$14:$E$290='Rent Roll Summary'!B$19)*('Rent Roll'!$D$14:$D$290)*('Rent Roll'!$GD$14:$GD$290='Rent Roll Summary'!$A27))</f>
        <v>0</v>
      </c>
      <c r="C27" s="1378">
        <f>SUMPRODUCT(('Rent Roll'!$E$14:$E$290='Rent Roll Summary'!C$19)*('Rent Roll'!$D$14:$D$290)*('Rent Roll'!$GD$14:$GD$290='Rent Roll Summary'!$A27))</f>
        <v>0</v>
      </c>
      <c r="D27" s="1378">
        <f>SUMPRODUCT(('Rent Roll'!$E$14:$E$290='Rent Roll Summary'!D$19)*('Rent Roll'!$D$14:$D$290)*('Rent Roll'!$GD$14:$GD$290='Rent Roll Summary'!$A27))</f>
        <v>0</v>
      </c>
      <c r="E27" s="1378">
        <f>SUMPRODUCT(('Rent Roll'!$E$14:$E$290='Rent Roll Summary'!E$19)*('Rent Roll'!$D$14:$D$290)*('Rent Roll'!$GD$14:$GD$290='Rent Roll Summary'!$A27))</f>
        <v>0</v>
      </c>
      <c r="F27" s="1379">
        <f>SUMPRODUCT(('Rent Roll'!$E$14:$E$290='Rent Roll Summary'!F$19)*('Rent Roll'!$D$14:$D$290)*('Rent Roll'!$GD$14:$GD$290='Rent Roll Summary'!$A27))</f>
        <v>0</v>
      </c>
      <c r="G27" s="1380">
        <f t="shared" si="7"/>
        <v>0</v>
      </c>
    </row>
    <row r="28" spans="1:7">
      <c r="A28" s="1377">
        <f t="shared" si="8"/>
        <v>8</v>
      </c>
      <c r="B28" s="1378">
        <f>SUMPRODUCT(('Rent Roll'!$E$14:$E$290='Rent Roll Summary'!B$19)*('Rent Roll'!$D$14:$D$290)*('Rent Roll'!$GD$14:$GD$290='Rent Roll Summary'!$A28))</f>
        <v>0</v>
      </c>
      <c r="C28" s="1378">
        <f>SUMPRODUCT(('Rent Roll'!$E$14:$E$290='Rent Roll Summary'!C$19)*('Rent Roll'!$D$14:$D$290)*('Rent Roll'!$GD$14:$GD$290='Rent Roll Summary'!$A28))</f>
        <v>0</v>
      </c>
      <c r="D28" s="1378">
        <f>SUMPRODUCT(('Rent Roll'!$E$14:$E$290='Rent Roll Summary'!D$19)*('Rent Roll'!$D$14:$D$290)*('Rent Roll'!$GD$14:$GD$290='Rent Roll Summary'!$A28))</f>
        <v>0</v>
      </c>
      <c r="E28" s="1378">
        <f>SUMPRODUCT(('Rent Roll'!$E$14:$E$290='Rent Roll Summary'!E$19)*('Rent Roll'!$D$14:$D$290)*('Rent Roll'!$GD$14:$GD$290='Rent Roll Summary'!$A28))</f>
        <v>0</v>
      </c>
      <c r="F28" s="1379">
        <f>SUMPRODUCT(('Rent Roll'!$E$14:$E$290='Rent Roll Summary'!F$19)*('Rent Roll'!$D$14:$D$290)*('Rent Roll'!$GD$14:$GD$290='Rent Roll Summary'!$A28))</f>
        <v>0</v>
      </c>
      <c r="G28" s="1380">
        <f t="shared" si="7"/>
        <v>0</v>
      </c>
    </row>
    <row r="29" spans="1:7">
      <c r="A29" s="1377">
        <f t="shared" si="8"/>
        <v>9</v>
      </c>
      <c r="B29" s="1378">
        <f>SUMPRODUCT(('Rent Roll'!$E$14:$E$290='Rent Roll Summary'!B$19)*('Rent Roll'!$D$14:$D$290)*('Rent Roll'!$GD$14:$GD$290='Rent Roll Summary'!$A29))</f>
        <v>0</v>
      </c>
      <c r="C29" s="1378">
        <f>SUMPRODUCT(('Rent Roll'!$E$14:$E$290='Rent Roll Summary'!C$19)*('Rent Roll'!$D$14:$D$290)*('Rent Roll'!$GD$14:$GD$290='Rent Roll Summary'!$A29))</f>
        <v>0</v>
      </c>
      <c r="D29" s="1378">
        <f>SUMPRODUCT(('Rent Roll'!$E$14:$E$290='Rent Roll Summary'!D$19)*('Rent Roll'!$D$14:$D$290)*('Rent Roll'!$GD$14:$GD$290='Rent Roll Summary'!$A29))</f>
        <v>0</v>
      </c>
      <c r="E29" s="1378">
        <f>SUMPRODUCT(('Rent Roll'!$E$14:$E$290='Rent Roll Summary'!E$19)*('Rent Roll'!$D$14:$D$290)*('Rent Roll'!$GD$14:$GD$290='Rent Roll Summary'!$A29))</f>
        <v>0</v>
      </c>
      <c r="F29" s="1379">
        <f>SUMPRODUCT(('Rent Roll'!$E$14:$E$290='Rent Roll Summary'!F$19)*('Rent Roll'!$D$14:$D$290)*('Rent Roll'!$GD$14:$GD$290='Rent Roll Summary'!$A29))</f>
        <v>0</v>
      </c>
      <c r="G29" s="1380">
        <f t="shared" si="7"/>
        <v>0</v>
      </c>
    </row>
    <row r="30" spans="1:7">
      <c r="A30" s="1381">
        <f t="shared" si="8"/>
        <v>10</v>
      </c>
      <c r="B30" s="1382">
        <f>SUMPRODUCT(('Rent Roll'!$E$14:$E$290='Rent Roll Summary'!B$19)*('Rent Roll'!$D$14:$D$290)*('Rent Roll'!$GD$14:$GD$290='Rent Roll Summary'!$A30))</f>
        <v>0</v>
      </c>
      <c r="C30" s="1382">
        <f>SUMPRODUCT(('Rent Roll'!$E$14:$E$290='Rent Roll Summary'!C$19)*('Rent Roll'!$D$14:$D$290)*('Rent Roll'!$GD$14:$GD$290='Rent Roll Summary'!$A30))</f>
        <v>0</v>
      </c>
      <c r="D30" s="1382">
        <f>SUMPRODUCT(('Rent Roll'!$E$14:$E$290='Rent Roll Summary'!D$19)*('Rent Roll'!$D$14:$D$290)*('Rent Roll'!$GD$14:$GD$290='Rent Roll Summary'!$A30))</f>
        <v>0</v>
      </c>
      <c r="E30" s="1382">
        <f>SUMPRODUCT(('Rent Roll'!$E$14:$E$290='Rent Roll Summary'!E$19)*('Rent Roll'!$D$14:$D$290)*('Rent Roll'!$GD$14:$GD$290='Rent Roll Summary'!$A30))</f>
        <v>0</v>
      </c>
      <c r="F30" s="1383">
        <f>SUMPRODUCT(('Rent Roll'!$E$14:$E$290='Rent Roll Summary'!F$19)*('Rent Roll'!$D$14:$D$290)*('Rent Roll'!$GD$14:$GD$290='Rent Roll Summary'!$A30))</f>
        <v>0</v>
      </c>
      <c r="G30" s="1384">
        <f t="shared" si="7"/>
        <v>0</v>
      </c>
    </row>
    <row r="32" spans="1:7" ht="15">
      <c r="A32" s="1786" t="s">
        <v>699</v>
      </c>
      <c r="B32" s="1784" t="e">
        <f>+B$2</f>
        <v>#N/A</v>
      </c>
      <c r="C32" s="1784" t="e">
        <f t="shared" ref="C32:G32" si="9">+C$2</f>
        <v>#N/A</v>
      </c>
      <c r="D32" s="1784" t="e">
        <f t="shared" si="9"/>
        <v>#N/A</v>
      </c>
      <c r="E32" s="1784" t="e">
        <f t="shared" si="9"/>
        <v>#N/A</v>
      </c>
      <c r="F32" s="1784" t="e">
        <f t="shared" si="9"/>
        <v>#N/A</v>
      </c>
      <c r="G32" s="1785" t="str">
        <f t="shared" si="9"/>
        <v>Totals</v>
      </c>
    </row>
    <row r="33" spans="1:9">
      <c r="A33" s="1373">
        <v>1</v>
      </c>
      <c r="B33" s="1374">
        <f>SUMPRODUCT(('Rent Roll'!$E$14:$E$290='Rent Roll Summary'!B$19)*('Rent Roll'!$U$14:$U$290)*('Rent Roll'!$GD$14:$GD$290='Rent Roll Summary'!$A33))</f>
        <v>0</v>
      </c>
      <c r="C33" s="1374">
        <f>SUMPRODUCT(('Rent Roll'!$E$14:$E$290='Rent Roll Summary'!C$19)*('Rent Roll'!$U$14:$U$290)*('Rent Roll'!$GD$14:$GD$290='Rent Roll Summary'!$A33))</f>
        <v>0</v>
      </c>
      <c r="D33" s="1374">
        <f>SUMPRODUCT(('Rent Roll'!$E$14:$E$290='Rent Roll Summary'!D$19)*('Rent Roll'!$U$14:$U$290)*('Rent Roll'!$GD$14:$GD$290='Rent Roll Summary'!$A33))</f>
        <v>0</v>
      </c>
      <c r="E33" s="1374">
        <f>SUMPRODUCT(('Rent Roll'!$E$14:$E$290='Rent Roll Summary'!E$19)*('Rent Roll'!$U$14:$U$290)*('Rent Roll'!$GD$14:$GD$290='Rent Roll Summary'!$A33))</f>
        <v>0</v>
      </c>
      <c r="F33" s="1375">
        <f>SUMPRODUCT(('Rent Roll'!$E$14:$E$290='Rent Roll Summary'!F$19)*('Rent Roll'!$U$14:$U$290)*('Rent Roll'!$GD$14:$GD$290='Rent Roll Summary'!$A33))</f>
        <v>0</v>
      </c>
      <c r="G33" s="1376">
        <f>SUM(B33:F33)</f>
        <v>0</v>
      </c>
      <c r="I33" s="181"/>
    </row>
    <row r="34" spans="1:9">
      <c r="A34" s="1377">
        <f>+A33+1</f>
        <v>2</v>
      </c>
      <c r="B34" s="1378">
        <f>SUMPRODUCT(('Rent Roll'!$E$14:$E$290='Rent Roll Summary'!B$19)*('Rent Roll'!$U$14:$U$290)*('Rent Roll'!$GD$14:$GD$290='Rent Roll Summary'!$A34))</f>
        <v>0</v>
      </c>
      <c r="C34" s="1378">
        <f>SUMPRODUCT(('Rent Roll'!$E$14:$E$290='Rent Roll Summary'!C$19)*('Rent Roll'!$U$14:$U$290)*('Rent Roll'!$GD$14:$GD$290='Rent Roll Summary'!$A34))</f>
        <v>0</v>
      </c>
      <c r="D34" s="1378">
        <f>SUMPRODUCT(('Rent Roll'!$E$14:$E$290='Rent Roll Summary'!D$19)*('Rent Roll'!$U$14:$U$290)*('Rent Roll'!$GD$14:$GD$290='Rent Roll Summary'!$A34))</f>
        <v>0</v>
      </c>
      <c r="E34" s="1378">
        <f>SUMPRODUCT(('Rent Roll'!$E$14:$E$290='Rent Roll Summary'!E$19)*('Rent Roll'!$U$14:$U$290)*('Rent Roll'!$GD$14:$GD$290='Rent Roll Summary'!$A34))</f>
        <v>0</v>
      </c>
      <c r="F34" s="1379">
        <f>SUMPRODUCT(('Rent Roll'!$E$14:$E$290='Rent Roll Summary'!F$19)*('Rent Roll'!$U$14:$U$290)*('Rent Roll'!$GD$14:$GD$290='Rent Roll Summary'!$A34))</f>
        <v>0</v>
      </c>
      <c r="G34" s="1380">
        <f t="shared" ref="G34:G42" si="10">SUM(B34:F34)</f>
        <v>0</v>
      </c>
    </row>
    <row r="35" spans="1:9">
      <c r="A35" s="1377">
        <f t="shared" ref="A35:A42" si="11">+A34+1</f>
        <v>3</v>
      </c>
      <c r="B35" s="1378">
        <f>SUMPRODUCT(('Rent Roll'!$E$14:$E$290='Rent Roll Summary'!B$19)*('Rent Roll'!$U$14:$U$290)*('Rent Roll'!$GD$14:$GD$290='Rent Roll Summary'!$A35))</f>
        <v>0</v>
      </c>
      <c r="C35" s="1378">
        <f>SUMPRODUCT(('Rent Roll'!$E$14:$E$290='Rent Roll Summary'!C$19)*('Rent Roll'!$U$14:$U$290)*('Rent Roll'!$GD$14:$GD$290='Rent Roll Summary'!$A35))</f>
        <v>0</v>
      </c>
      <c r="D35" s="1378">
        <f>SUMPRODUCT(('Rent Roll'!$E$14:$E$290='Rent Roll Summary'!D$19)*('Rent Roll'!$U$14:$U$290)*('Rent Roll'!$GD$14:$GD$290='Rent Roll Summary'!$A35))</f>
        <v>0</v>
      </c>
      <c r="E35" s="1378">
        <f>SUMPRODUCT(('Rent Roll'!$E$14:$E$290='Rent Roll Summary'!E$19)*('Rent Roll'!$U$14:$U$290)*('Rent Roll'!$GD$14:$GD$290='Rent Roll Summary'!$A35))</f>
        <v>0</v>
      </c>
      <c r="F35" s="1379">
        <f>SUMPRODUCT(('Rent Roll'!$E$14:$E$290='Rent Roll Summary'!F$19)*('Rent Roll'!$U$14:$U$290)*('Rent Roll'!$GD$14:$GD$290='Rent Roll Summary'!$A35))</f>
        <v>0</v>
      </c>
      <c r="G35" s="1380">
        <f t="shared" si="10"/>
        <v>0</v>
      </c>
    </row>
    <row r="36" spans="1:9">
      <c r="A36" s="1377">
        <f t="shared" si="11"/>
        <v>4</v>
      </c>
      <c r="B36" s="1378">
        <f>SUMPRODUCT(('Rent Roll'!$E$14:$E$290='Rent Roll Summary'!B$19)*('Rent Roll'!$U$14:$U$290)*('Rent Roll'!$GD$14:$GD$290='Rent Roll Summary'!$A36))</f>
        <v>0</v>
      </c>
      <c r="C36" s="1378">
        <f>SUMPRODUCT(('Rent Roll'!$E$14:$E$290='Rent Roll Summary'!C$19)*('Rent Roll'!$U$14:$U$290)*('Rent Roll'!$GD$14:$GD$290='Rent Roll Summary'!$A36))</f>
        <v>0</v>
      </c>
      <c r="D36" s="1378">
        <f>SUMPRODUCT(('Rent Roll'!$E$14:$E$290='Rent Roll Summary'!D$19)*('Rent Roll'!$U$14:$U$290)*('Rent Roll'!$GD$14:$GD$290='Rent Roll Summary'!$A36))</f>
        <v>0</v>
      </c>
      <c r="E36" s="1378">
        <f>SUMPRODUCT(('Rent Roll'!$E$14:$E$290='Rent Roll Summary'!E$19)*('Rent Roll'!$U$14:$U$290)*('Rent Roll'!$GD$14:$GD$290='Rent Roll Summary'!$A36))</f>
        <v>0</v>
      </c>
      <c r="F36" s="1379">
        <f>SUMPRODUCT(('Rent Roll'!$E$14:$E$290='Rent Roll Summary'!F$19)*('Rent Roll'!$U$14:$U$290)*('Rent Roll'!$GD$14:$GD$290='Rent Roll Summary'!$A36))</f>
        <v>0</v>
      </c>
      <c r="G36" s="1380">
        <f t="shared" si="10"/>
        <v>0</v>
      </c>
    </row>
    <row r="37" spans="1:9">
      <c r="A37" s="1377">
        <f t="shared" si="11"/>
        <v>5</v>
      </c>
      <c r="B37" s="1378">
        <f>SUMPRODUCT(('Rent Roll'!$E$14:$E$290='Rent Roll Summary'!B$19)*('Rent Roll'!$U$14:$U$290)*('Rent Roll'!$GD$14:$GD$290='Rent Roll Summary'!$A37))</f>
        <v>0</v>
      </c>
      <c r="C37" s="1378">
        <f>SUMPRODUCT(('Rent Roll'!$E$14:$E$290='Rent Roll Summary'!C$19)*('Rent Roll'!$U$14:$U$290)*('Rent Roll'!$GD$14:$GD$290='Rent Roll Summary'!$A37))</f>
        <v>0</v>
      </c>
      <c r="D37" s="1378">
        <f>SUMPRODUCT(('Rent Roll'!$E$14:$E$290='Rent Roll Summary'!D$19)*('Rent Roll'!$U$14:$U$290)*('Rent Roll'!$GD$14:$GD$290='Rent Roll Summary'!$A37))</f>
        <v>0</v>
      </c>
      <c r="E37" s="1378">
        <f>SUMPRODUCT(('Rent Roll'!$E$14:$E$290='Rent Roll Summary'!E$19)*('Rent Roll'!$U$14:$U$290)*('Rent Roll'!$GD$14:$GD$290='Rent Roll Summary'!$A37))</f>
        <v>0</v>
      </c>
      <c r="F37" s="1379">
        <f>SUMPRODUCT(('Rent Roll'!$E$14:$E$290='Rent Roll Summary'!F$19)*('Rent Roll'!$U$14:$U$290)*('Rent Roll'!$GD$14:$GD$290='Rent Roll Summary'!$A37))</f>
        <v>0</v>
      </c>
      <c r="G37" s="1380">
        <f t="shared" si="10"/>
        <v>0</v>
      </c>
    </row>
    <row r="38" spans="1:9">
      <c r="A38" s="1377">
        <f t="shared" si="11"/>
        <v>6</v>
      </c>
      <c r="B38" s="1378">
        <f>SUMPRODUCT(('Rent Roll'!$E$14:$E$290='Rent Roll Summary'!B$19)*('Rent Roll'!$U$14:$U$290)*('Rent Roll'!$GD$14:$GD$290='Rent Roll Summary'!$A38))</f>
        <v>0</v>
      </c>
      <c r="C38" s="1378">
        <f>SUMPRODUCT(('Rent Roll'!$E$14:$E$290='Rent Roll Summary'!C$19)*('Rent Roll'!$U$14:$U$290)*('Rent Roll'!$GD$14:$GD$290='Rent Roll Summary'!$A38))</f>
        <v>0</v>
      </c>
      <c r="D38" s="1378">
        <f>SUMPRODUCT(('Rent Roll'!$E$14:$E$290='Rent Roll Summary'!D$19)*('Rent Roll'!$U$14:$U$290)*('Rent Roll'!$GD$14:$GD$290='Rent Roll Summary'!$A38))</f>
        <v>0</v>
      </c>
      <c r="E38" s="1378">
        <f>SUMPRODUCT(('Rent Roll'!$E$14:$E$290='Rent Roll Summary'!E$19)*('Rent Roll'!$U$14:$U$290)*('Rent Roll'!$GD$14:$GD$290='Rent Roll Summary'!$A38))</f>
        <v>0</v>
      </c>
      <c r="F38" s="1379">
        <f>SUMPRODUCT(('Rent Roll'!$E$14:$E$290='Rent Roll Summary'!F$19)*('Rent Roll'!$U$14:$U$290)*('Rent Roll'!$GD$14:$GD$290='Rent Roll Summary'!$A38))</f>
        <v>0</v>
      </c>
      <c r="G38" s="1380">
        <f t="shared" si="10"/>
        <v>0</v>
      </c>
    </row>
    <row r="39" spans="1:9">
      <c r="A39" s="1377">
        <f t="shared" si="11"/>
        <v>7</v>
      </c>
      <c r="B39" s="1378">
        <f>SUMPRODUCT(('Rent Roll'!$E$14:$E$290='Rent Roll Summary'!B$19)*('Rent Roll'!$U$14:$U$290)*('Rent Roll'!$GD$14:$GD$290='Rent Roll Summary'!$A39))</f>
        <v>0</v>
      </c>
      <c r="C39" s="1378">
        <f>SUMPRODUCT(('Rent Roll'!$E$14:$E$290='Rent Roll Summary'!C$19)*('Rent Roll'!$U$14:$U$290)*('Rent Roll'!$GD$14:$GD$290='Rent Roll Summary'!$A39))</f>
        <v>0</v>
      </c>
      <c r="D39" s="1378">
        <f>SUMPRODUCT(('Rent Roll'!$E$14:$E$290='Rent Roll Summary'!D$19)*('Rent Roll'!$U$14:$U$290)*('Rent Roll'!$GD$14:$GD$290='Rent Roll Summary'!$A39))</f>
        <v>0</v>
      </c>
      <c r="E39" s="1378">
        <f>SUMPRODUCT(('Rent Roll'!$E$14:$E$290='Rent Roll Summary'!E$19)*('Rent Roll'!$U$14:$U$290)*('Rent Roll'!$GD$14:$GD$290='Rent Roll Summary'!$A39))</f>
        <v>0</v>
      </c>
      <c r="F39" s="1379">
        <f>SUMPRODUCT(('Rent Roll'!$E$14:$E$290='Rent Roll Summary'!F$19)*('Rent Roll'!$U$14:$U$290)*('Rent Roll'!$GD$14:$GD$290='Rent Roll Summary'!$A39))</f>
        <v>0</v>
      </c>
      <c r="G39" s="1380">
        <f t="shared" si="10"/>
        <v>0</v>
      </c>
    </row>
    <row r="40" spans="1:9">
      <c r="A40" s="1377">
        <f t="shared" si="11"/>
        <v>8</v>
      </c>
      <c r="B40" s="1378">
        <f>SUMPRODUCT(('Rent Roll'!$E$14:$E$290='Rent Roll Summary'!B$19)*('Rent Roll'!$U$14:$U$290)*('Rent Roll'!$GD$14:$GD$290='Rent Roll Summary'!$A40))</f>
        <v>0</v>
      </c>
      <c r="C40" s="1378">
        <f>SUMPRODUCT(('Rent Roll'!$E$14:$E$290='Rent Roll Summary'!C$19)*('Rent Roll'!$U$14:$U$290)*('Rent Roll'!$GD$14:$GD$290='Rent Roll Summary'!$A40))</f>
        <v>0</v>
      </c>
      <c r="D40" s="1378">
        <f>SUMPRODUCT(('Rent Roll'!$E$14:$E$290='Rent Roll Summary'!D$19)*('Rent Roll'!$U$14:$U$290)*('Rent Roll'!$GD$14:$GD$290='Rent Roll Summary'!$A40))</f>
        <v>0</v>
      </c>
      <c r="E40" s="1378">
        <f>SUMPRODUCT(('Rent Roll'!$E$14:$E$290='Rent Roll Summary'!E$19)*('Rent Roll'!$U$14:$U$290)*('Rent Roll'!$GD$14:$GD$290='Rent Roll Summary'!$A40))</f>
        <v>0</v>
      </c>
      <c r="F40" s="1379">
        <f>SUMPRODUCT(('Rent Roll'!$E$14:$E$290='Rent Roll Summary'!F$19)*('Rent Roll'!$U$14:$U$290)*('Rent Roll'!$GD$14:$GD$290='Rent Roll Summary'!$A40))</f>
        <v>0</v>
      </c>
      <c r="G40" s="1380">
        <f t="shared" si="10"/>
        <v>0</v>
      </c>
    </row>
    <row r="41" spans="1:9">
      <c r="A41" s="1377">
        <f t="shared" si="11"/>
        <v>9</v>
      </c>
      <c r="B41" s="1378">
        <f>SUMPRODUCT(('Rent Roll'!$E$14:$E$290='Rent Roll Summary'!B$19)*('Rent Roll'!$U$14:$U$290)*('Rent Roll'!$GD$14:$GD$290='Rent Roll Summary'!$A41))</f>
        <v>0</v>
      </c>
      <c r="C41" s="1378">
        <f>SUMPRODUCT(('Rent Roll'!$E$14:$E$290='Rent Roll Summary'!C$19)*('Rent Roll'!$U$14:$U$290)*('Rent Roll'!$GD$14:$GD$290='Rent Roll Summary'!$A41))</f>
        <v>0</v>
      </c>
      <c r="D41" s="1378">
        <f>SUMPRODUCT(('Rent Roll'!$E$14:$E$290='Rent Roll Summary'!D$19)*('Rent Roll'!$U$14:$U$290)*('Rent Roll'!$GD$14:$GD$290='Rent Roll Summary'!$A41))</f>
        <v>0</v>
      </c>
      <c r="E41" s="1378">
        <f>SUMPRODUCT(('Rent Roll'!$E$14:$E$290='Rent Roll Summary'!E$19)*('Rent Roll'!$U$14:$U$290)*('Rent Roll'!$GD$14:$GD$290='Rent Roll Summary'!$A41))</f>
        <v>0</v>
      </c>
      <c r="F41" s="1379">
        <f>SUMPRODUCT(('Rent Roll'!$E$14:$E$290='Rent Roll Summary'!F$19)*('Rent Roll'!$U$14:$U$290)*('Rent Roll'!$GD$14:$GD$290='Rent Roll Summary'!$A41))</f>
        <v>0</v>
      </c>
      <c r="G41" s="1380">
        <f t="shared" si="10"/>
        <v>0</v>
      </c>
    </row>
    <row r="42" spans="1:9">
      <c r="A42" s="1381">
        <f t="shared" si="11"/>
        <v>10</v>
      </c>
      <c r="B42" s="1382">
        <f>SUMPRODUCT(('Rent Roll'!$E$14:$E$290='Rent Roll Summary'!B$19)*('Rent Roll'!$U$14:$U$290)*('Rent Roll'!$GD$14:$GD$290='Rent Roll Summary'!$A42))</f>
        <v>0</v>
      </c>
      <c r="C42" s="1382">
        <f>SUMPRODUCT(('Rent Roll'!$E$14:$E$290='Rent Roll Summary'!C$19)*('Rent Roll'!$U$14:$U$290)*('Rent Roll'!$GD$14:$GD$290='Rent Roll Summary'!$A42))</f>
        <v>0</v>
      </c>
      <c r="D42" s="1382">
        <f>SUMPRODUCT(('Rent Roll'!$E$14:$E$290='Rent Roll Summary'!D$19)*('Rent Roll'!$U$14:$U$290)*('Rent Roll'!$GD$14:$GD$290='Rent Roll Summary'!$A42))</f>
        <v>0</v>
      </c>
      <c r="E42" s="1382">
        <f>SUMPRODUCT(('Rent Roll'!$E$14:$E$290='Rent Roll Summary'!E$19)*('Rent Roll'!$U$14:$U$290)*('Rent Roll'!$GD$14:$GD$290='Rent Roll Summary'!$A42))</f>
        <v>0</v>
      </c>
      <c r="F42" s="1383">
        <f>SUMPRODUCT(('Rent Roll'!$E$14:$E$290='Rent Roll Summary'!F$19)*('Rent Roll'!$U$14:$U$290)*('Rent Roll'!$GD$14:$GD$290='Rent Roll Summary'!$A42))</f>
        <v>0</v>
      </c>
      <c r="G42" s="1384">
        <f t="shared" si="10"/>
        <v>0</v>
      </c>
    </row>
    <row r="44" spans="1:9" ht="15">
      <c r="A44" s="1786" t="s">
        <v>1105</v>
      </c>
      <c r="B44" s="1784" t="e">
        <f>+B$2</f>
        <v>#N/A</v>
      </c>
      <c r="C44" s="1784" t="e">
        <f t="shared" ref="C44:G44" si="12">+C$2</f>
        <v>#N/A</v>
      </c>
      <c r="D44" s="1784" t="e">
        <f t="shared" si="12"/>
        <v>#N/A</v>
      </c>
      <c r="E44" s="1784" t="e">
        <f t="shared" si="12"/>
        <v>#N/A</v>
      </c>
      <c r="F44" s="1784" t="e">
        <f t="shared" si="12"/>
        <v>#N/A</v>
      </c>
      <c r="G44" s="1785" t="str">
        <f t="shared" si="12"/>
        <v>Totals</v>
      </c>
    </row>
    <row r="45" spans="1:9">
      <c r="A45" s="1373">
        <v>1</v>
      </c>
      <c r="B45" s="1385">
        <f>+IFERROR(B33/B21,0)</f>
        <v>0</v>
      </c>
      <c r="C45" s="1385">
        <f t="shared" ref="C45:G45" si="13">+IFERROR(C33/C21,0)</f>
        <v>0</v>
      </c>
      <c r="D45" s="1385">
        <f t="shared" si="13"/>
        <v>0</v>
      </c>
      <c r="E45" s="1385">
        <f t="shared" si="13"/>
        <v>0</v>
      </c>
      <c r="F45" s="1386">
        <f t="shared" si="13"/>
        <v>0</v>
      </c>
      <c r="G45" s="1387">
        <f t="shared" si="13"/>
        <v>0</v>
      </c>
    </row>
    <row r="46" spans="1:9">
      <c r="A46" s="1377">
        <f>+A45+1</f>
        <v>2</v>
      </c>
      <c r="B46" s="1388">
        <f t="shared" ref="B46:G46" si="14">+IFERROR(B34/B22,0)</f>
        <v>0</v>
      </c>
      <c r="C46" s="1388">
        <f t="shared" si="14"/>
        <v>0</v>
      </c>
      <c r="D46" s="1388">
        <f t="shared" si="14"/>
        <v>0</v>
      </c>
      <c r="E46" s="1388">
        <f t="shared" si="14"/>
        <v>0</v>
      </c>
      <c r="F46" s="1389">
        <f t="shared" si="14"/>
        <v>0</v>
      </c>
      <c r="G46" s="1390">
        <f t="shared" si="14"/>
        <v>0</v>
      </c>
    </row>
    <row r="47" spans="1:9">
      <c r="A47" s="1377">
        <f t="shared" ref="A47:A54" si="15">+A46+1</f>
        <v>3</v>
      </c>
      <c r="B47" s="1388">
        <f t="shared" ref="B47:G47" si="16">+IFERROR(B35/B23,0)</f>
        <v>0</v>
      </c>
      <c r="C47" s="1388">
        <f t="shared" si="16"/>
        <v>0</v>
      </c>
      <c r="D47" s="1388">
        <f t="shared" si="16"/>
        <v>0</v>
      </c>
      <c r="E47" s="1388">
        <f t="shared" si="16"/>
        <v>0</v>
      </c>
      <c r="F47" s="1389">
        <f t="shared" si="16"/>
        <v>0</v>
      </c>
      <c r="G47" s="1390">
        <f t="shared" si="16"/>
        <v>0</v>
      </c>
    </row>
    <row r="48" spans="1:9">
      <c r="A48" s="1377">
        <f t="shared" si="15"/>
        <v>4</v>
      </c>
      <c r="B48" s="1388">
        <f t="shared" ref="B48:G48" si="17">+IFERROR(B36/B24,0)</f>
        <v>0</v>
      </c>
      <c r="C48" s="1388">
        <f t="shared" si="17"/>
        <v>0</v>
      </c>
      <c r="D48" s="1388">
        <f t="shared" si="17"/>
        <v>0</v>
      </c>
      <c r="E48" s="1388">
        <f t="shared" si="17"/>
        <v>0</v>
      </c>
      <c r="F48" s="1389">
        <f t="shared" si="17"/>
        <v>0</v>
      </c>
      <c r="G48" s="1390">
        <f t="shared" si="17"/>
        <v>0</v>
      </c>
    </row>
    <row r="49" spans="1:7">
      <c r="A49" s="1377">
        <f t="shared" si="15"/>
        <v>5</v>
      </c>
      <c r="B49" s="1388">
        <f t="shared" ref="B49:G49" si="18">+IFERROR(B37/B25,0)</f>
        <v>0</v>
      </c>
      <c r="C49" s="1388">
        <f t="shared" si="18"/>
        <v>0</v>
      </c>
      <c r="D49" s="1388">
        <f t="shared" si="18"/>
        <v>0</v>
      </c>
      <c r="E49" s="1388">
        <f t="shared" si="18"/>
        <v>0</v>
      </c>
      <c r="F49" s="1389">
        <f t="shared" si="18"/>
        <v>0</v>
      </c>
      <c r="G49" s="1390">
        <f t="shared" si="18"/>
        <v>0</v>
      </c>
    </row>
    <row r="50" spans="1:7">
      <c r="A50" s="1377">
        <f t="shared" si="15"/>
        <v>6</v>
      </c>
      <c r="B50" s="1388">
        <f t="shared" ref="B50:G50" si="19">+IFERROR(B38/B26,0)</f>
        <v>0</v>
      </c>
      <c r="C50" s="1388">
        <f t="shared" si="19"/>
        <v>0</v>
      </c>
      <c r="D50" s="1388">
        <f t="shared" si="19"/>
        <v>0</v>
      </c>
      <c r="E50" s="1388">
        <f t="shared" si="19"/>
        <v>0</v>
      </c>
      <c r="F50" s="1389">
        <f t="shared" si="19"/>
        <v>0</v>
      </c>
      <c r="G50" s="1390">
        <f t="shared" si="19"/>
        <v>0</v>
      </c>
    </row>
    <row r="51" spans="1:7">
      <c r="A51" s="1377">
        <f t="shared" si="15"/>
        <v>7</v>
      </c>
      <c r="B51" s="1388">
        <f t="shared" ref="B51:G51" si="20">+IFERROR(B39/B27,0)</f>
        <v>0</v>
      </c>
      <c r="C51" s="1388">
        <f t="shared" si="20"/>
        <v>0</v>
      </c>
      <c r="D51" s="1388">
        <f t="shared" si="20"/>
        <v>0</v>
      </c>
      <c r="E51" s="1388">
        <f t="shared" si="20"/>
        <v>0</v>
      </c>
      <c r="F51" s="1389">
        <f t="shared" si="20"/>
        <v>0</v>
      </c>
      <c r="G51" s="1390">
        <f t="shared" si="20"/>
        <v>0</v>
      </c>
    </row>
    <row r="52" spans="1:7">
      <c r="A52" s="1377">
        <f t="shared" si="15"/>
        <v>8</v>
      </c>
      <c r="B52" s="1388">
        <f t="shared" ref="B52:G52" si="21">+IFERROR(B40/B28,0)</f>
        <v>0</v>
      </c>
      <c r="C52" s="1388">
        <f t="shared" si="21"/>
        <v>0</v>
      </c>
      <c r="D52" s="1388">
        <f t="shared" si="21"/>
        <v>0</v>
      </c>
      <c r="E52" s="1388">
        <f t="shared" si="21"/>
        <v>0</v>
      </c>
      <c r="F52" s="1389">
        <f t="shared" si="21"/>
        <v>0</v>
      </c>
      <c r="G52" s="1390">
        <f t="shared" si="21"/>
        <v>0</v>
      </c>
    </row>
    <row r="53" spans="1:7">
      <c r="A53" s="1377">
        <f t="shared" si="15"/>
        <v>9</v>
      </c>
      <c r="B53" s="1388">
        <f t="shared" ref="B53:G53" si="22">+IFERROR(B41/B29,0)</f>
        <v>0</v>
      </c>
      <c r="C53" s="1388">
        <f t="shared" si="22"/>
        <v>0</v>
      </c>
      <c r="D53" s="1388">
        <f t="shared" si="22"/>
        <v>0</v>
      </c>
      <c r="E53" s="1388">
        <f t="shared" si="22"/>
        <v>0</v>
      </c>
      <c r="F53" s="1389">
        <f t="shared" si="22"/>
        <v>0</v>
      </c>
      <c r="G53" s="1390">
        <f t="shared" si="22"/>
        <v>0</v>
      </c>
    </row>
    <row r="54" spans="1:7">
      <c r="A54" s="1381">
        <f t="shared" si="15"/>
        <v>10</v>
      </c>
      <c r="B54" s="1391">
        <f t="shared" ref="B54:G54" si="23">+IFERROR(B42/B30,0)</f>
        <v>0</v>
      </c>
      <c r="C54" s="1391">
        <f t="shared" si="23"/>
        <v>0</v>
      </c>
      <c r="D54" s="1391">
        <f t="shared" si="23"/>
        <v>0</v>
      </c>
      <c r="E54" s="1391">
        <f t="shared" si="23"/>
        <v>0</v>
      </c>
      <c r="F54" s="1392">
        <f t="shared" si="23"/>
        <v>0</v>
      </c>
      <c r="G54" s="1393">
        <f t="shared" si="23"/>
        <v>0</v>
      </c>
    </row>
    <row r="56" spans="1:7" ht="15">
      <c r="A56" s="1786" t="s">
        <v>688</v>
      </c>
      <c r="B56" s="1784" t="e">
        <f>+B$2</f>
        <v>#N/A</v>
      </c>
      <c r="C56" s="1784" t="e">
        <f t="shared" ref="C56:G56" si="24">+C$2</f>
        <v>#N/A</v>
      </c>
      <c r="D56" s="1784" t="e">
        <f t="shared" si="24"/>
        <v>#N/A</v>
      </c>
      <c r="E56" s="1784" t="e">
        <f t="shared" si="24"/>
        <v>#N/A</v>
      </c>
      <c r="F56" s="1784" t="e">
        <f t="shared" si="24"/>
        <v>#N/A</v>
      </c>
      <c r="G56" s="1785" t="str">
        <f t="shared" si="24"/>
        <v>Totals</v>
      </c>
    </row>
    <row r="57" spans="1:7">
      <c r="A57" s="1373" t="s">
        <v>689</v>
      </c>
      <c r="B57" s="1394">
        <f>IFERROR(SUMPRODUCT(('Rent Roll'!$E$14:$E$290='Rent Roll Summary'!B$19)*('Rent Roll'!$Y$14:$Y$290))/SUMPRODUCT(('Rent Roll'!$E$14:$E$290='Rent Roll Summary'!B$19)*('Rent Roll'!$D$14:$D$290)*('Rent Roll'!$Y$14:$Y$290&lt;&gt;0)),0)</f>
        <v>0</v>
      </c>
      <c r="C57" s="1394">
        <f>IFERROR(SUMPRODUCT(('Rent Roll'!$E$14:$E$290='Rent Roll Summary'!C$19)*('Rent Roll'!$Y$14:$Y$290))/SUMPRODUCT(('Rent Roll'!$E$14:$E$290='Rent Roll Summary'!C$19)*('Rent Roll'!$D$14:$D$290)*('Rent Roll'!$Y$14:$Y$290&lt;&gt;0)),0)</f>
        <v>0</v>
      </c>
      <c r="D57" s="1394">
        <f>IFERROR(SUMPRODUCT(('Rent Roll'!$E$14:$E$290='Rent Roll Summary'!D$19)*('Rent Roll'!$Y$14:$Y$290))/SUMPRODUCT(('Rent Roll'!$E$14:$E$290='Rent Roll Summary'!D$19)*('Rent Roll'!$D$14:$D$290)*('Rent Roll'!$Y$14:$Y$290&lt;&gt;0)),0)</f>
        <v>0</v>
      </c>
      <c r="E57" s="1394">
        <f>IFERROR(SUMPRODUCT(('Rent Roll'!$E$14:$E$290='Rent Roll Summary'!E$19)*('Rent Roll'!$Y$14:$Y$290))/SUMPRODUCT(('Rent Roll'!$E$14:$E$290='Rent Roll Summary'!E$19)*('Rent Roll'!$D$14:$D$290)*('Rent Roll'!$Y$14:$Y$290&lt;&gt;0)),0)</f>
        <v>0</v>
      </c>
      <c r="F57" s="1395">
        <f>IFERROR(SUMPRODUCT(('Rent Roll'!$E$14:$E$290='Rent Roll Summary'!F$19)*('Rent Roll'!$Y$14:$Y$290))/SUMPRODUCT(('Rent Roll'!$E$14:$E$290='Rent Roll Summary'!F$19)*('Rent Roll'!$D$14:$D$290)*('Rent Roll'!$Y$14:$Y$290&lt;&gt;0)),0)</f>
        <v>0</v>
      </c>
      <c r="G57" s="1396" t="e">
        <f>SUMPRODUCT(('Rent Roll'!$Y$14:$Y$290))/SUMPRODUCT(('Rent Roll'!$D$14:$D$290)*('Rent Roll'!$Y$14:$Y$290&lt;&gt;0))</f>
        <v>#DIV/0!</v>
      </c>
    </row>
    <row r="58" spans="1:7">
      <c r="A58" s="1381" t="s">
        <v>461</v>
      </c>
      <c r="B58" s="1397">
        <f>IFERROR(SUMPRODUCT(('Rent Roll'!$E$14:$E$290='Rent Roll Summary'!B$19)*('Rent Roll'!$U$14:$U$290)*('Rent Roll'!$Y$14:$Y$290&lt;&gt;0))/SUMPRODUCT(('Rent Roll'!$E$14:$E$290='Rent Roll Summary'!B$19)*('Rent Roll'!$Y$14:$Y$290)),0)</f>
        <v>0</v>
      </c>
      <c r="C58" s="1397">
        <f>IFERROR(SUMPRODUCT(('Rent Roll'!$E$14:$E$290='Rent Roll Summary'!C$19)*('Rent Roll'!$U$14:$U$290)*('Rent Roll'!$Y$14:$Y$290&lt;&gt;0))/SUMPRODUCT(('Rent Roll'!$E$14:$E$290='Rent Roll Summary'!C$19)*('Rent Roll'!$Y$14:$Y$290)),0)</f>
        <v>0</v>
      </c>
      <c r="D58" s="1397">
        <f>IFERROR(SUMPRODUCT(('Rent Roll'!$E$14:$E$290='Rent Roll Summary'!D$19)*('Rent Roll'!$U$14:$U$290)*('Rent Roll'!$Y$14:$Y$290&lt;&gt;0))/SUMPRODUCT(('Rent Roll'!$E$14:$E$290='Rent Roll Summary'!D$19)*('Rent Roll'!$Y$14:$Y$290)),0)</f>
        <v>0</v>
      </c>
      <c r="E58" s="1397">
        <f>IFERROR(SUMPRODUCT(('Rent Roll'!$E$14:$E$290='Rent Roll Summary'!E$19)*('Rent Roll'!$U$14:$U$290)*('Rent Roll'!$Y$14:$Y$290&lt;&gt;0))/SUMPRODUCT(('Rent Roll'!$E$14:$E$290='Rent Roll Summary'!E$19)*('Rent Roll'!$Y$14:$Y$290)),0)</f>
        <v>0</v>
      </c>
      <c r="F58" s="1398">
        <f>IFERROR(SUMPRODUCT(('Rent Roll'!$E$14:$E$290='Rent Roll Summary'!F$19)*('Rent Roll'!$U$14:$U$290)*('Rent Roll'!$Y$14:$Y$290&lt;&gt;0))/SUMPRODUCT(('Rent Roll'!$E$14:$E$290='Rent Roll Summary'!F$19)*('Rent Roll'!$Y$14:$Y$290)),0)</f>
        <v>0</v>
      </c>
      <c r="G58" s="1399">
        <f>IFERROR(SUMPRODUCT((('Rent Roll'!$U$14:$U$290)*('Rent Roll'!$Y$14:$Y$290&lt;&gt;0))/SUM('Rent Roll'!$Y$14:$Y$290)),0)</f>
        <v>0</v>
      </c>
    </row>
    <row r="60" spans="1:7" ht="15">
      <c r="A60" s="492" t="s">
        <v>679</v>
      </c>
      <c r="B60" s="79" t="e">
        <f>+B$2</f>
        <v>#N/A</v>
      </c>
      <c r="C60" s="79" t="e">
        <f t="shared" ref="C60:G60" si="25">+C$2</f>
        <v>#N/A</v>
      </c>
      <c r="D60" s="79" t="e">
        <f t="shared" si="25"/>
        <v>#N/A</v>
      </c>
      <c r="E60" s="79" t="e">
        <f t="shared" si="25"/>
        <v>#N/A</v>
      </c>
      <c r="F60" s="79" t="e">
        <f t="shared" si="25"/>
        <v>#N/A</v>
      </c>
      <c r="G60" s="497" t="str">
        <f t="shared" si="25"/>
        <v>Totals</v>
      </c>
    </row>
    <row r="61" spans="1:7">
      <c r="A61" s="493">
        <v>1</v>
      </c>
      <c r="B61" s="363">
        <f>SUMPRODUCT(('Rent Roll'!$BK$14:$BK$290='Rent Roll Summary'!B$19)*('Rent Roll'!$AX$14:$AX$290)*('Rent Roll'!$HB$14:$HB$290='Rent Roll Summary'!$A61))+SUMPRODUCT(('Rent Roll'!$BK$14:$BK$290='Rent Roll Summary'!B$19)*('Rent Roll'!$AY$14:$AY$290)*('Rent Roll'!$HB$14:$HB$290='Rent Roll Summary'!$A61))+SUMPRODUCT(('Rent Roll'!$BK$14:$BK$290='Rent Roll Summary'!B$19)*('Rent Roll'!$AQ$14:$AQ$290)*('Rent Roll'!$HB$14:$HB$290='Rent Roll Summary'!$A61))+SUMPRODUCT(('Rent Roll'!$BK$14:$BK$290='Rent Roll Summary'!B$19)*('Rent Roll'!$AR$14:$AR$290)*('Rent Roll'!$HB$14:$HB$290='Rent Roll Summary'!$A61))</f>
        <v>0</v>
      </c>
      <c r="C61" s="363">
        <f>SUMPRODUCT(('Rent Roll'!$BK$14:$BK$290='Rent Roll Summary'!C$19)*('Rent Roll'!$AX$14:$AX$290)*('Rent Roll'!$HB$14:$HB$290='Rent Roll Summary'!$A61))+SUMPRODUCT(('Rent Roll'!$BK$14:$BK$290='Rent Roll Summary'!C$19)*('Rent Roll'!$AY$14:$AY$290)*('Rent Roll'!$HB$14:$HB$290='Rent Roll Summary'!$A61))+SUMPRODUCT(('Rent Roll'!$BK$14:$BK$290='Rent Roll Summary'!C$19)*('Rent Roll'!$AQ$14:$AQ$290)*('Rent Roll'!$HB$14:$HB$290='Rent Roll Summary'!$A61))+SUMPRODUCT(('Rent Roll'!$BK$14:$BK$290='Rent Roll Summary'!C$19)*('Rent Roll'!$AR$14:$AR$290)*('Rent Roll'!$HB$14:$HB$290='Rent Roll Summary'!$A61))</f>
        <v>0</v>
      </c>
      <c r="D61" s="363">
        <f>SUMPRODUCT(('Rent Roll'!$BK$14:$BK$290='Rent Roll Summary'!D$19)*('Rent Roll'!$AX$14:$AX$290)*('Rent Roll'!$HB$14:$HB$290='Rent Roll Summary'!$A61))+SUMPRODUCT(('Rent Roll'!$BK$14:$BK$290='Rent Roll Summary'!D$19)*('Rent Roll'!$AY$14:$AY$290)*('Rent Roll'!$HB$14:$HB$290='Rent Roll Summary'!$A61))+SUMPRODUCT(('Rent Roll'!$BK$14:$BK$290='Rent Roll Summary'!D$19)*('Rent Roll'!$AQ$14:$AQ$290)*('Rent Roll'!$HB$14:$HB$290='Rent Roll Summary'!$A61))+SUMPRODUCT(('Rent Roll'!$BK$14:$BK$290='Rent Roll Summary'!D$19)*('Rent Roll'!$AR$14:$AR$290)*('Rent Roll'!$HB$14:$HB$290='Rent Roll Summary'!$A61))</f>
        <v>0</v>
      </c>
      <c r="E61" s="363">
        <f>SUMPRODUCT(('Rent Roll'!$BK$14:$BK$290='Rent Roll Summary'!E$19)*('Rent Roll'!$AX$14:$AX$290)*('Rent Roll'!$HB$14:$HB$290='Rent Roll Summary'!$A61))+SUMPRODUCT(('Rent Roll'!$BK$14:$BK$290='Rent Roll Summary'!E$19)*('Rent Roll'!$AY$14:$AY$290)*('Rent Roll'!$HB$14:$HB$290='Rent Roll Summary'!$A61))+SUMPRODUCT(('Rent Roll'!$BK$14:$BK$290='Rent Roll Summary'!E$19)*('Rent Roll'!$AQ$14:$AQ$290)*('Rent Roll'!$HB$14:$HB$290='Rent Roll Summary'!$A61))+SUMPRODUCT(('Rent Roll'!$BK$14:$BK$290='Rent Roll Summary'!E$19)*('Rent Roll'!$AR$14:$AR$290)*('Rent Roll'!$HB$14:$HB$290='Rent Roll Summary'!$A61))</f>
        <v>0</v>
      </c>
      <c r="F61" s="364">
        <f>SUMPRODUCT(('Rent Roll'!$BK$14:$BK$290='Rent Roll Summary'!F$19)*('Rent Roll'!$AX$14:$AX$290)*('Rent Roll'!$HB$14:$HB$290='Rent Roll Summary'!$A61))+SUMPRODUCT(('Rent Roll'!$BK$14:$BK$290='Rent Roll Summary'!F$19)*('Rent Roll'!$AY$14:$AY$290)*('Rent Roll'!$HB$14:$HB$290='Rent Roll Summary'!$A61))+SUMPRODUCT(('Rent Roll'!$BK$14:$BK$290='Rent Roll Summary'!F$19)*('Rent Roll'!$AQ$14:$AQ$290)*('Rent Roll'!$HB$14:$HB$290='Rent Roll Summary'!$A61))+SUMPRODUCT(('Rent Roll'!$BK$14:$BK$290='Rent Roll Summary'!F$19)*('Rent Roll'!$AR$14:$AR$290)*('Rent Roll'!$HB$14:$HB$290='Rent Roll Summary'!$A61))</f>
        <v>0</v>
      </c>
      <c r="G61" s="499">
        <f>SUM(B61:F61)</f>
        <v>0</v>
      </c>
    </row>
    <row r="62" spans="1:7">
      <c r="A62" s="494">
        <f>+A61+1</f>
        <v>2</v>
      </c>
      <c r="B62" s="175">
        <f>SUMPRODUCT(('Rent Roll'!$BK$14:$BK$290='Rent Roll Summary'!B$19)*('Rent Roll'!$AX$14:$AX$290)*('Rent Roll'!$HB$14:$HB$290='Rent Roll Summary'!$A62))+SUMPRODUCT(('Rent Roll'!$BK$14:$BK$290='Rent Roll Summary'!B$19)*('Rent Roll'!$AY$14:$AY$290)*('Rent Roll'!$HB$14:$HB$290='Rent Roll Summary'!$A62))+SUMPRODUCT(('Rent Roll'!$BK$14:$BK$290='Rent Roll Summary'!B$19)*('Rent Roll'!$AQ$14:$AQ$290)*('Rent Roll'!$HB$14:$HB$290='Rent Roll Summary'!$A62))+SUMPRODUCT(('Rent Roll'!$BK$14:$BK$290='Rent Roll Summary'!B$19)*('Rent Roll'!$AR$14:$AR$290)*('Rent Roll'!$HB$14:$HB$290='Rent Roll Summary'!$A62))</f>
        <v>0</v>
      </c>
      <c r="C62" s="175">
        <f>SUMPRODUCT(('Rent Roll'!$BK$14:$BK$290='Rent Roll Summary'!C$19)*('Rent Roll'!$AX$14:$AX$290)*('Rent Roll'!$HB$14:$HB$290='Rent Roll Summary'!$A62))+SUMPRODUCT(('Rent Roll'!$BK$14:$BK$290='Rent Roll Summary'!C$19)*('Rent Roll'!$AY$14:$AY$290)*('Rent Roll'!$HB$14:$HB$290='Rent Roll Summary'!$A62))+SUMPRODUCT(('Rent Roll'!$BK$14:$BK$290='Rent Roll Summary'!C$19)*('Rent Roll'!$AQ$14:$AQ$290)*('Rent Roll'!$HB$14:$HB$290='Rent Roll Summary'!$A62))+SUMPRODUCT(('Rent Roll'!$BK$14:$BK$290='Rent Roll Summary'!C$19)*('Rent Roll'!$AR$14:$AR$290)*('Rent Roll'!$HB$14:$HB$290='Rent Roll Summary'!$A62))</f>
        <v>0</v>
      </c>
      <c r="D62" s="175">
        <f>SUMPRODUCT(('Rent Roll'!$BK$14:$BK$290='Rent Roll Summary'!D$19)*('Rent Roll'!$AX$14:$AX$290)*('Rent Roll'!$HB$14:$HB$290='Rent Roll Summary'!$A62))+SUMPRODUCT(('Rent Roll'!$BK$14:$BK$290='Rent Roll Summary'!D$19)*('Rent Roll'!$AY$14:$AY$290)*('Rent Roll'!$HB$14:$HB$290='Rent Roll Summary'!$A62))+SUMPRODUCT(('Rent Roll'!$BK$14:$BK$290='Rent Roll Summary'!D$19)*('Rent Roll'!$AQ$14:$AQ$290)*('Rent Roll'!$HB$14:$HB$290='Rent Roll Summary'!$A62))+SUMPRODUCT(('Rent Roll'!$BK$14:$BK$290='Rent Roll Summary'!D$19)*('Rent Roll'!$AR$14:$AR$290)*('Rent Roll'!$HB$14:$HB$290='Rent Roll Summary'!$A62))</f>
        <v>0</v>
      </c>
      <c r="E62" s="175">
        <f>SUMPRODUCT(('Rent Roll'!$BK$14:$BK$290='Rent Roll Summary'!E$19)*('Rent Roll'!$AX$14:$AX$290)*('Rent Roll'!$HB$14:$HB$290='Rent Roll Summary'!$A62))+SUMPRODUCT(('Rent Roll'!$BK$14:$BK$290='Rent Roll Summary'!E$19)*('Rent Roll'!$AY$14:$AY$290)*('Rent Roll'!$HB$14:$HB$290='Rent Roll Summary'!$A62))+SUMPRODUCT(('Rent Roll'!$BK$14:$BK$290='Rent Roll Summary'!E$19)*('Rent Roll'!$AQ$14:$AQ$290)*('Rent Roll'!$HB$14:$HB$290='Rent Roll Summary'!$A62))+SUMPRODUCT(('Rent Roll'!$BK$14:$BK$290='Rent Roll Summary'!E$19)*('Rent Roll'!$AR$14:$AR$290)*('Rent Roll'!$HB$14:$HB$290='Rent Roll Summary'!$A62))</f>
        <v>0</v>
      </c>
      <c r="F62" s="365">
        <f>SUMPRODUCT(('Rent Roll'!$BK$14:$BK$290='Rent Roll Summary'!F$19)*('Rent Roll'!$AX$14:$AX$290)*('Rent Roll'!$HB$14:$HB$290='Rent Roll Summary'!$A62))+SUMPRODUCT(('Rent Roll'!$BK$14:$BK$290='Rent Roll Summary'!F$19)*('Rent Roll'!$AY$14:$AY$290)*('Rent Roll'!$HB$14:$HB$290='Rent Roll Summary'!$A62))+SUMPRODUCT(('Rent Roll'!$BK$14:$BK$290='Rent Roll Summary'!F$19)*('Rent Roll'!$AQ$14:$AQ$290)*('Rent Roll'!$HB$14:$HB$290='Rent Roll Summary'!$A62))+SUMPRODUCT(('Rent Roll'!$BK$14:$BK$290='Rent Roll Summary'!F$19)*('Rent Roll'!$AR$14:$AR$290)*('Rent Roll'!$HB$14:$HB$290='Rent Roll Summary'!$A62))</f>
        <v>0</v>
      </c>
      <c r="G62" s="500">
        <f t="shared" ref="G62:G67" si="26">SUM(B62:F62)</f>
        <v>0</v>
      </c>
    </row>
    <row r="63" spans="1:7">
      <c r="A63" s="494">
        <f t="shared" ref="A63:A70" si="27">+A62+1</f>
        <v>3</v>
      </c>
      <c r="B63" s="175">
        <f>SUMPRODUCT(('Rent Roll'!$BK$14:$BK$290='Rent Roll Summary'!B$19)*('Rent Roll'!$AX$14:$AX$290)*('Rent Roll'!$HB$14:$HB$290='Rent Roll Summary'!$A63))+SUMPRODUCT(('Rent Roll'!$BK$14:$BK$290='Rent Roll Summary'!B$19)*('Rent Roll'!$AY$14:$AY$290)*('Rent Roll'!$HB$14:$HB$290='Rent Roll Summary'!$A63))+SUMPRODUCT(('Rent Roll'!$BK$14:$BK$290='Rent Roll Summary'!B$19)*('Rent Roll'!$AQ$14:$AQ$290)*('Rent Roll'!$HB$14:$HB$290='Rent Roll Summary'!$A63))+SUMPRODUCT(('Rent Roll'!$BK$14:$BK$290='Rent Roll Summary'!B$19)*('Rent Roll'!$AR$14:$AR$290)*('Rent Roll'!$HB$14:$HB$290='Rent Roll Summary'!$A63))</f>
        <v>0</v>
      </c>
      <c r="C63" s="175">
        <f>SUMPRODUCT(('Rent Roll'!$BK$14:$BK$290='Rent Roll Summary'!C$19)*('Rent Roll'!$AX$14:$AX$290)*('Rent Roll'!$HB$14:$HB$290='Rent Roll Summary'!$A63))+SUMPRODUCT(('Rent Roll'!$BK$14:$BK$290='Rent Roll Summary'!C$19)*('Rent Roll'!$AY$14:$AY$290)*('Rent Roll'!$HB$14:$HB$290='Rent Roll Summary'!$A63))+SUMPRODUCT(('Rent Roll'!$BK$14:$BK$290='Rent Roll Summary'!C$19)*('Rent Roll'!$AQ$14:$AQ$290)*('Rent Roll'!$HB$14:$HB$290='Rent Roll Summary'!$A63))+SUMPRODUCT(('Rent Roll'!$BK$14:$BK$290='Rent Roll Summary'!C$19)*('Rent Roll'!$AR$14:$AR$290)*('Rent Roll'!$HB$14:$HB$290='Rent Roll Summary'!$A63))</f>
        <v>0</v>
      </c>
      <c r="D63" s="175">
        <f>SUMPRODUCT(('Rent Roll'!$BK$14:$BK$290='Rent Roll Summary'!D$19)*('Rent Roll'!$AX$14:$AX$290)*('Rent Roll'!$HB$14:$HB$290='Rent Roll Summary'!$A63))+SUMPRODUCT(('Rent Roll'!$BK$14:$BK$290='Rent Roll Summary'!D$19)*('Rent Roll'!$AY$14:$AY$290)*('Rent Roll'!$HB$14:$HB$290='Rent Roll Summary'!$A63))+SUMPRODUCT(('Rent Roll'!$BK$14:$BK$290='Rent Roll Summary'!D$19)*('Rent Roll'!$AQ$14:$AQ$290)*('Rent Roll'!$HB$14:$HB$290='Rent Roll Summary'!$A63))+SUMPRODUCT(('Rent Roll'!$BK$14:$BK$290='Rent Roll Summary'!D$19)*('Rent Roll'!$AR$14:$AR$290)*('Rent Roll'!$HB$14:$HB$290='Rent Roll Summary'!$A63))</f>
        <v>0</v>
      </c>
      <c r="E63" s="175">
        <f>SUMPRODUCT(('Rent Roll'!$BK$14:$BK$290='Rent Roll Summary'!E$19)*('Rent Roll'!$AX$14:$AX$290)*('Rent Roll'!$HB$14:$HB$290='Rent Roll Summary'!$A63))+SUMPRODUCT(('Rent Roll'!$BK$14:$BK$290='Rent Roll Summary'!E$19)*('Rent Roll'!$AY$14:$AY$290)*('Rent Roll'!$HB$14:$HB$290='Rent Roll Summary'!$A63))+SUMPRODUCT(('Rent Roll'!$BK$14:$BK$290='Rent Roll Summary'!E$19)*('Rent Roll'!$AQ$14:$AQ$290)*('Rent Roll'!$HB$14:$HB$290='Rent Roll Summary'!$A63))+SUMPRODUCT(('Rent Roll'!$BK$14:$BK$290='Rent Roll Summary'!E$19)*('Rent Roll'!$AR$14:$AR$290)*('Rent Roll'!$HB$14:$HB$290='Rent Roll Summary'!$A63))</f>
        <v>0</v>
      </c>
      <c r="F63" s="365">
        <f>SUMPRODUCT(('Rent Roll'!$BK$14:$BK$290='Rent Roll Summary'!F$19)*('Rent Roll'!$AX$14:$AX$290)*('Rent Roll'!$HB$14:$HB$290='Rent Roll Summary'!$A63))+SUMPRODUCT(('Rent Roll'!$BK$14:$BK$290='Rent Roll Summary'!F$19)*('Rent Roll'!$AY$14:$AY$290)*('Rent Roll'!$HB$14:$HB$290='Rent Roll Summary'!$A63))+SUMPRODUCT(('Rent Roll'!$BK$14:$BK$290='Rent Roll Summary'!F$19)*('Rent Roll'!$AQ$14:$AQ$290)*('Rent Roll'!$HB$14:$HB$290='Rent Roll Summary'!$A63))+SUMPRODUCT(('Rent Roll'!$BK$14:$BK$290='Rent Roll Summary'!F$19)*('Rent Roll'!$AR$14:$AR$290)*('Rent Roll'!$HB$14:$HB$290='Rent Roll Summary'!$A63))</f>
        <v>0</v>
      </c>
      <c r="G63" s="500">
        <f t="shared" si="26"/>
        <v>0</v>
      </c>
    </row>
    <row r="64" spans="1:7">
      <c r="A64" s="494">
        <f t="shared" si="27"/>
        <v>4</v>
      </c>
      <c r="B64" s="175">
        <f>SUMPRODUCT(('Rent Roll'!$BK$14:$BK$290='Rent Roll Summary'!B$19)*('Rent Roll'!$AX$14:$AX$290)*('Rent Roll'!$HB$14:$HB$290='Rent Roll Summary'!$A64))+SUMPRODUCT(('Rent Roll'!$BK$14:$BK$290='Rent Roll Summary'!B$19)*('Rent Roll'!$AY$14:$AY$290)*('Rent Roll'!$HB$14:$HB$290='Rent Roll Summary'!$A64))+SUMPRODUCT(('Rent Roll'!$BK$14:$BK$290='Rent Roll Summary'!B$19)*('Rent Roll'!$AQ$14:$AQ$290)*('Rent Roll'!$HB$14:$HB$290='Rent Roll Summary'!$A64))+SUMPRODUCT(('Rent Roll'!$BK$14:$BK$290='Rent Roll Summary'!B$19)*('Rent Roll'!$AR$14:$AR$290)*('Rent Roll'!$HB$14:$HB$290='Rent Roll Summary'!$A64))</f>
        <v>0</v>
      </c>
      <c r="C64" s="175">
        <f>SUMPRODUCT(('Rent Roll'!$BK$14:$BK$290='Rent Roll Summary'!C$19)*('Rent Roll'!$AX$14:$AX$290)*('Rent Roll'!$HB$14:$HB$290='Rent Roll Summary'!$A64))+SUMPRODUCT(('Rent Roll'!$BK$14:$BK$290='Rent Roll Summary'!C$19)*('Rent Roll'!$AY$14:$AY$290)*('Rent Roll'!$HB$14:$HB$290='Rent Roll Summary'!$A64))+SUMPRODUCT(('Rent Roll'!$BK$14:$BK$290='Rent Roll Summary'!C$19)*('Rent Roll'!$AQ$14:$AQ$290)*('Rent Roll'!$HB$14:$HB$290='Rent Roll Summary'!$A64))+SUMPRODUCT(('Rent Roll'!$BK$14:$BK$290='Rent Roll Summary'!C$19)*('Rent Roll'!$AR$14:$AR$290)*('Rent Roll'!$HB$14:$HB$290='Rent Roll Summary'!$A64))</f>
        <v>0</v>
      </c>
      <c r="D64" s="175">
        <f>SUMPRODUCT(('Rent Roll'!$BK$14:$BK$290='Rent Roll Summary'!D$19)*('Rent Roll'!$AX$14:$AX$290)*('Rent Roll'!$HB$14:$HB$290='Rent Roll Summary'!$A64))+SUMPRODUCT(('Rent Roll'!$BK$14:$BK$290='Rent Roll Summary'!D$19)*('Rent Roll'!$AY$14:$AY$290)*('Rent Roll'!$HB$14:$HB$290='Rent Roll Summary'!$A64))+SUMPRODUCT(('Rent Roll'!$BK$14:$BK$290='Rent Roll Summary'!D$19)*('Rent Roll'!$AQ$14:$AQ$290)*('Rent Roll'!$HB$14:$HB$290='Rent Roll Summary'!$A64))+SUMPRODUCT(('Rent Roll'!$BK$14:$BK$290='Rent Roll Summary'!D$19)*('Rent Roll'!$AR$14:$AR$290)*('Rent Roll'!$HB$14:$HB$290='Rent Roll Summary'!$A64))</f>
        <v>0</v>
      </c>
      <c r="E64" s="175">
        <f>SUMPRODUCT(('Rent Roll'!$BK$14:$BK$290='Rent Roll Summary'!E$19)*('Rent Roll'!$AX$14:$AX$290)*('Rent Roll'!$HB$14:$HB$290='Rent Roll Summary'!$A64))+SUMPRODUCT(('Rent Roll'!$BK$14:$BK$290='Rent Roll Summary'!E$19)*('Rent Roll'!$AY$14:$AY$290)*('Rent Roll'!$HB$14:$HB$290='Rent Roll Summary'!$A64))+SUMPRODUCT(('Rent Roll'!$BK$14:$BK$290='Rent Roll Summary'!E$19)*('Rent Roll'!$AQ$14:$AQ$290)*('Rent Roll'!$HB$14:$HB$290='Rent Roll Summary'!$A64))+SUMPRODUCT(('Rent Roll'!$BK$14:$BK$290='Rent Roll Summary'!E$19)*('Rent Roll'!$AR$14:$AR$290)*('Rent Roll'!$HB$14:$HB$290='Rent Roll Summary'!$A64))</f>
        <v>0</v>
      </c>
      <c r="F64" s="365">
        <f>SUMPRODUCT(('Rent Roll'!$BK$14:$BK$290='Rent Roll Summary'!F$19)*('Rent Roll'!$AX$14:$AX$290)*('Rent Roll'!$HB$14:$HB$290='Rent Roll Summary'!$A64))+SUMPRODUCT(('Rent Roll'!$BK$14:$BK$290='Rent Roll Summary'!F$19)*('Rent Roll'!$AY$14:$AY$290)*('Rent Roll'!$HB$14:$HB$290='Rent Roll Summary'!$A64))+SUMPRODUCT(('Rent Roll'!$BK$14:$BK$290='Rent Roll Summary'!F$19)*('Rent Roll'!$AQ$14:$AQ$290)*('Rent Roll'!$HB$14:$HB$290='Rent Roll Summary'!$A64))+SUMPRODUCT(('Rent Roll'!$BK$14:$BK$290='Rent Roll Summary'!F$19)*('Rent Roll'!$AR$14:$AR$290)*('Rent Roll'!$HB$14:$HB$290='Rent Roll Summary'!$A64))</f>
        <v>0</v>
      </c>
      <c r="G64" s="500">
        <f t="shared" si="26"/>
        <v>0</v>
      </c>
    </row>
    <row r="65" spans="1:7">
      <c r="A65" s="494">
        <f t="shared" si="27"/>
        <v>5</v>
      </c>
      <c r="B65" s="175">
        <f>SUMPRODUCT(('Rent Roll'!$BK$14:$BK$290='Rent Roll Summary'!B$19)*('Rent Roll'!$AX$14:$AX$290)*('Rent Roll'!$HB$14:$HB$290='Rent Roll Summary'!$A65))+SUMPRODUCT(('Rent Roll'!$BK$14:$BK$290='Rent Roll Summary'!B$19)*('Rent Roll'!$AY$14:$AY$290)*('Rent Roll'!$HB$14:$HB$290='Rent Roll Summary'!$A65))+SUMPRODUCT(('Rent Roll'!$BK$14:$BK$290='Rent Roll Summary'!B$19)*('Rent Roll'!$AQ$14:$AQ$290)*('Rent Roll'!$HB$14:$HB$290='Rent Roll Summary'!$A65))+SUMPRODUCT(('Rent Roll'!$BK$14:$BK$290='Rent Roll Summary'!B$19)*('Rent Roll'!$AR$14:$AR$290)*('Rent Roll'!$HB$14:$HB$290='Rent Roll Summary'!$A65))</f>
        <v>0</v>
      </c>
      <c r="C65" s="175">
        <f>SUMPRODUCT(('Rent Roll'!$BK$14:$BK$290='Rent Roll Summary'!C$19)*('Rent Roll'!$AX$14:$AX$290)*('Rent Roll'!$HB$14:$HB$290='Rent Roll Summary'!$A65))+SUMPRODUCT(('Rent Roll'!$BK$14:$BK$290='Rent Roll Summary'!C$19)*('Rent Roll'!$AY$14:$AY$290)*('Rent Roll'!$HB$14:$HB$290='Rent Roll Summary'!$A65))+SUMPRODUCT(('Rent Roll'!$BK$14:$BK$290='Rent Roll Summary'!C$19)*('Rent Roll'!$AQ$14:$AQ$290)*('Rent Roll'!$HB$14:$HB$290='Rent Roll Summary'!$A65))+SUMPRODUCT(('Rent Roll'!$BK$14:$BK$290='Rent Roll Summary'!C$19)*('Rent Roll'!$AR$14:$AR$290)*('Rent Roll'!$HB$14:$HB$290='Rent Roll Summary'!$A65))</f>
        <v>0</v>
      </c>
      <c r="D65" s="175">
        <f>SUMPRODUCT(('Rent Roll'!$BK$14:$BK$290='Rent Roll Summary'!D$19)*('Rent Roll'!$AX$14:$AX$290)*('Rent Roll'!$HB$14:$HB$290='Rent Roll Summary'!$A65))+SUMPRODUCT(('Rent Roll'!$BK$14:$BK$290='Rent Roll Summary'!D$19)*('Rent Roll'!$AY$14:$AY$290)*('Rent Roll'!$HB$14:$HB$290='Rent Roll Summary'!$A65))+SUMPRODUCT(('Rent Roll'!$BK$14:$BK$290='Rent Roll Summary'!D$19)*('Rent Roll'!$AQ$14:$AQ$290)*('Rent Roll'!$HB$14:$HB$290='Rent Roll Summary'!$A65))+SUMPRODUCT(('Rent Roll'!$BK$14:$BK$290='Rent Roll Summary'!D$19)*('Rent Roll'!$AR$14:$AR$290)*('Rent Roll'!$HB$14:$HB$290='Rent Roll Summary'!$A65))</f>
        <v>0</v>
      </c>
      <c r="E65" s="175">
        <f>SUMPRODUCT(('Rent Roll'!$BK$14:$BK$290='Rent Roll Summary'!E$19)*('Rent Roll'!$AX$14:$AX$290)*('Rent Roll'!$HB$14:$HB$290='Rent Roll Summary'!$A65))+SUMPRODUCT(('Rent Roll'!$BK$14:$BK$290='Rent Roll Summary'!E$19)*('Rent Roll'!$AY$14:$AY$290)*('Rent Roll'!$HB$14:$HB$290='Rent Roll Summary'!$A65))+SUMPRODUCT(('Rent Roll'!$BK$14:$BK$290='Rent Roll Summary'!E$19)*('Rent Roll'!$AQ$14:$AQ$290)*('Rent Roll'!$HB$14:$HB$290='Rent Roll Summary'!$A65))+SUMPRODUCT(('Rent Roll'!$BK$14:$BK$290='Rent Roll Summary'!E$19)*('Rent Roll'!$AR$14:$AR$290)*('Rent Roll'!$HB$14:$HB$290='Rent Roll Summary'!$A65))</f>
        <v>0</v>
      </c>
      <c r="F65" s="365">
        <f>SUMPRODUCT(('Rent Roll'!$BK$14:$BK$290='Rent Roll Summary'!F$19)*('Rent Roll'!$AX$14:$AX$290)*('Rent Roll'!$HB$14:$HB$290='Rent Roll Summary'!$A65))+SUMPRODUCT(('Rent Roll'!$BK$14:$BK$290='Rent Roll Summary'!F$19)*('Rent Roll'!$AY$14:$AY$290)*('Rent Roll'!$HB$14:$HB$290='Rent Roll Summary'!$A65))+SUMPRODUCT(('Rent Roll'!$BK$14:$BK$290='Rent Roll Summary'!F$19)*('Rent Roll'!$AQ$14:$AQ$290)*('Rent Roll'!$HB$14:$HB$290='Rent Roll Summary'!$A65))+SUMPRODUCT(('Rent Roll'!$BK$14:$BK$290='Rent Roll Summary'!F$19)*('Rent Roll'!$AR$14:$AR$290)*('Rent Roll'!$HB$14:$HB$290='Rent Roll Summary'!$A65))</f>
        <v>0</v>
      </c>
      <c r="G65" s="500">
        <f t="shared" si="26"/>
        <v>0</v>
      </c>
    </row>
    <row r="66" spans="1:7">
      <c r="A66" s="494">
        <f t="shared" si="27"/>
        <v>6</v>
      </c>
      <c r="B66" s="175">
        <f>SUMPRODUCT(('Rent Roll'!$BK$14:$BK$290='Rent Roll Summary'!B$19)*('Rent Roll'!$AX$14:$AX$290)*('Rent Roll'!$HB$14:$HB$290='Rent Roll Summary'!$A66))+SUMPRODUCT(('Rent Roll'!$BK$14:$BK$290='Rent Roll Summary'!B$19)*('Rent Roll'!$AY$14:$AY$290)*('Rent Roll'!$HB$14:$HB$290='Rent Roll Summary'!$A66))+SUMPRODUCT(('Rent Roll'!$BK$14:$BK$290='Rent Roll Summary'!B$19)*('Rent Roll'!$AQ$14:$AQ$290)*('Rent Roll'!$HB$14:$HB$290='Rent Roll Summary'!$A66))+SUMPRODUCT(('Rent Roll'!$BK$14:$BK$290='Rent Roll Summary'!B$19)*('Rent Roll'!$AR$14:$AR$290)*('Rent Roll'!$HB$14:$HB$290='Rent Roll Summary'!$A66))</f>
        <v>0</v>
      </c>
      <c r="C66" s="175">
        <f>SUMPRODUCT(('Rent Roll'!$BK$14:$BK$290='Rent Roll Summary'!C$19)*('Rent Roll'!$AX$14:$AX$290)*('Rent Roll'!$HB$14:$HB$290='Rent Roll Summary'!$A66))+SUMPRODUCT(('Rent Roll'!$BK$14:$BK$290='Rent Roll Summary'!C$19)*('Rent Roll'!$AY$14:$AY$290)*('Rent Roll'!$HB$14:$HB$290='Rent Roll Summary'!$A66))+SUMPRODUCT(('Rent Roll'!$BK$14:$BK$290='Rent Roll Summary'!C$19)*('Rent Roll'!$AQ$14:$AQ$290)*('Rent Roll'!$HB$14:$HB$290='Rent Roll Summary'!$A66))+SUMPRODUCT(('Rent Roll'!$BK$14:$BK$290='Rent Roll Summary'!C$19)*('Rent Roll'!$AR$14:$AR$290)*('Rent Roll'!$HB$14:$HB$290='Rent Roll Summary'!$A66))</f>
        <v>0</v>
      </c>
      <c r="D66" s="175">
        <f>SUMPRODUCT(('Rent Roll'!$BK$14:$BK$290='Rent Roll Summary'!D$19)*('Rent Roll'!$AX$14:$AX$290)*('Rent Roll'!$HB$14:$HB$290='Rent Roll Summary'!$A66))+SUMPRODUCT(('Rent Roll'!$BK$14:$BK$290='Rent Roll Summary'!D$19)*('Rent Roll'!$AY$14:$AY$290)*('Rent Roll'!$HB$14:$HB$290='Rent Roll Summary'!$A66))+SUMPRODUCT(('Rent Roll'!$BK$14:$BK$290='Rent Roll Summary'!D$19)*('Rent Roll'!$AQ$14:$AQ$290)*('Rent Roll'!$HB$14:$HB$290='Rent Roll Summary'!$A66))+SUMPRODUCT(('Rent Roll'!$BK$14:$BK$290='Rent Roll Summary'!D$19)*('Rent Roll'!$AR$14:$AR$290)*('Rent Roll'!$HB$14:$HB$290='Rent Roll Summary'!$A66))</f>
        <v>0</v>
      </c>
      <c r="E66" s="175">
        <f>SUMPRODUCT(('Rent Roll'!$BK$14:$BK$290='Rent Roll Summary'!E$19)*('Rent Roll'!$AX$14:$AX$290)*('Rent Roll'!$HB$14:$HB$290='Rent Roll Summary'!$A66))+SUMPRODUCT(('Rent Roll'!$BK$14:$BK$290='Rent Roll Summary'!E$19)*('Rent Roll'!$AY$14:$AY$290)*('Rent Roll'!$HB$14:$HB$290='Rent Roll Summary'!$A66))+SUMPRODUCT(('Rent Roll'!$BK$14:$BK$290='Rent Roll Summary'!E$19)*('Rent Roll'!$AQ$14:$AQ$290)*('Rent Roll'!$HB$14:$HB$290='Rent Roll Summary'!$A66))+SUMPRODUCT(('Rent Roll'!$BK$14:$BK$290='Rent Roll Summary'!E$19)*('Rent Roll'!$AR$14:$AR$290)*('Rent Roll'!$HB$14:$HB$290='Rent Roll Summary'!$A66))</f>
        <v>0</v>
      </c>
      <c r="F66" s="365">
        <f>SUMPRODUCT(('Rent Roll'!$BK$14:$BK$290='Rent Roll Summary'!F$19)*('Rent Roll'!$AX$14:$AX$290)*('Rent Roll'!$HB$14:$HB$290='Rent Roll Summary'!$A66))+SUMPRODUCT(('Rent Roll'!$BK$14:$BK$290='Rent Roll Summary'!F$19)*('Rent Roll'!$AY$14:$AY$290)*('Rent Roll'!$HB$14:$HB$290='Rent Roll Summary'!$A66))+SUMPRODUCT(('Rent Roll'!$BK$14:$BK$290='Rent Roll Summary'!F$19)*('Rent Roll'!$AQ$14:$AQ$290)*('Rent Roll'!$HB$14:$HB$290='Rent Roll Summary'!$A66))+SUMPRODUCT(('Rent Roll'!$BK$14:$BK$290='Rent Roll Summary'!F$19)*('Rent Roll'!$AR$14:$AR$290)*('Rent Roll'!$HB$14:$HB$290='Rent Roll Summary'!$A66))</f>
        <v>0</v>
      </c>
      <c r="G66" s="500">
        <f t="shared" si="26"/>
        <v>0</v>
      </c>
    </row>
    <row r="67" spans="1:7">
      <c r="A67" s="494">
        <f t="shared" si="27"/>
        <v>7</v>
      </c>
      <c r="B67" s="175">
        <f>SUMPRODUCT(('Rent Roll'!$BK$14:$BK$290='Rent Roll Summary'!B$19)*('Rent Roll'!$AX$14:$AX$290)*('Rent Roll'!$HB$14:$HB$290='Rent Roll Summary'!$A67))+SUMPRODUCT(('Rent Roll'!$BK$14:$BK$290='Rent Roll Summary'!B$19)*('Rent Roll'!$AY$14:$AY$290)*('Rent Roll'!$HB$14:$HB$290='Rent Roll Summary'!$A67))+SUMPRODUCT(('Rent Roll'!$BK$14:$BK$290='Rent Roll Summary'!B$19)*('Rent Roll'!$AQ$14:$AQ$290)*('Rent Roll'!$HB$14:$HB$290='Rent Roll Summary'!$A67))+SUMPRODUCT(('Rent Roll'!$BK$14:$BK$290='Rent Roll Summary'!B$19)*('Rent Roll'!$AR$14:$AR$290)*('Rent Roll'!$HB$14:$HB$290='Rent Roll Summary'!$A67))</f>
        <v>0</v>
      </c>
      <c r="C67" s="175">
        <f>SUMPRODUCT(('Rent Roll'!$BK$14:$BK$290='Rent Roll Summary'!C$19)*('Rent Roll'!$AX$14:$AX$290)*('Rent Roll'!$HB$14:$HB$290='Rent Roll Summary'!$A67))+SUMPRODUCT(('Rent Roll'!$BK$14:$BK$290='Rent Roll Summary'!C$19)*('Rent Roll'!$AY$14:$AY$290)*('Rent Roll'!$HB$14:$HB$290='Rent Roll Summary'!$A67))+SUMPRODUCT(('Rent Roll'!$BK$14:$BK$290='Rent Roll Summary'!C$19)*('Rent Roll'!$AQ$14:$AQ$290)*('Rent Roll'!$HB$14:$HB$290='Rent Roll Summary'!$A67))+SUMPRODUCT(('Rent Roll'!$BK$14:$BK$290='Rent Roll Summary'!C$19)*('Rent Roll'!$AR$14:$AR$290)*('Rent Roll'!$HB$14:$HB$290='Rent Roll Summary'!$A67))</f>
        <v>0</v>
      </c>
      <c r="D67" s="175">
        <f>SUMPRODUCT(('Rent Roll'!$BK$14:$BK$290='Rent Roll Summary'!D$19)*('Rent Roll'!$AX$14:$AX$290)*('Rent Roll'!$HB$14:$HB$290='Rent Roll Summary'!$A67))+SUMPRODUCT(('Rent Roll'!$BK$14:$BK$290='Rent Roll Summary'!D$19)*('Rent Roll'!$AY$14:$AY$290)*('Rent Roll'!$HB$14:$HB$290='Rent Roll Summary'!$A67))+SUMPRODUCT(('Rent Roll'!$BK$14:$BK$290='Rent Roll Summary'!D$19)*('Rent Roll'!$AQ$14:$AQ$290)*('Rent Roll'!$HB$14:$HB$290='Rent Roll Summary'!$A67))+SUMPRODUCT(('Rent Roll'!$BK$14:$BK$290='Rent Roll Summary'!D$19)*('Rent Roll'!$AR$14:$AR$290)*('Rent Roll'!$HB$14:$HB$290='Rent Roll Summary'!$A67))</f>
        <v>0</v>
      </c>
      <c r="E67" s="175">
        <f>SUMPRODUCT(('Rent Roll'!$BK$14:$BK$290='Rent Roll Summary'!E$19)*('Rent Roll'!$AX$14:$AX$290)*('Rent Roll'!$HB$14:$HB$290='Rent Roll Summary'!$A67))+SUMPRODUCT(('Rent Roll'!$BK$14:$BK$290='Rent Roll Summary'!E$19)*('Rent Roll'!$AY$14:$AY$290)*('Rent Roll'!$HB$14:$HB$290='Rent Roll Summary'!$A67))+SUMPRODUCT(('Rent Roll'!$BK$14:$BK$290='Rent Roll Summary'!E$19)*('Rent Roll'!$AQ$14:$AQ$290)*('Rent Roll'!$HB$14:$HB$290='Rent Roll Summary'!$A67))+SUMPRODUCT(('Rent Roll'!$BK$14:$BK$290='Rent Roll Summary'!E$19)*('Rent Roll'!$AR$14:$AR$290)*('Rent Roll'!$HB$14:$HB$290='Rent Roll Summary'!$A67))</f>
        <v>0</v>
      </c>
      <c r="F67" s="365">
        <f>SUMPRODUCT(('Rent Roll'!$BK$14:$BK$290='Rent Roll Summary'!F$19)*('Rent Roll'!$AX$14:$AX$290)*('Rent Roll'!$HB$14:$HB$290='Rent Roll Summary'!$A67))+SUMPRODUCT(('Rent Roll'!$BK$14:$BK$290='Rent Roll Summary'!F$19)*('Rent Roll'!$AY$14:$AY$290)*('Rent Roll'!$HB$14:$HB$290='Rent Roll Summary'!$A67))+SUMPRODUCT(('Rent Roll'!$BK$14:$BK$290='Rent Roll Summary'!F$19)*('Rent Roll'!$AQ$14:$AQ$290)*('Rent Roll'!$HB$14:$HB$290='Rent Roll Summary'!$A67))+SUMPRODUCT(('Rent Roll'!$BK$14:$BK$290='Rent Roll Summary'!F$19)*('Rent Roll'!$AR$14:$AR$290)*('Rent Roll'!$HB$14:$HB$290='Rent Roll Summary'!$A67))</f>
        <v>0</v>
      </c>
      <c r="G67" s="500">
        <f t="shared" si="26"/>
        <v>0</v>
      </c>
    </row>
    <row r="68" spans="1:7">
      <c r="A68" s="494">
        <f t="shared" si="27"/>
        <v>8</v>
      </c>
      <c r="B68" s="175">
        <f>SUMPRODUCT(('Rent Roll'!$BK$14:$BK$290='Rent Roll Summary'!B$19)*('Rent Roll'!$AX$14:$AX$290)*('Rent Roll'!$HB$14:$HB$290='Rent Roll Summary'!$A68))+SUMPRODUCT(('Rent Roll'!$BK$14:$BK$290='Rent Roll Summary'!B$19)*('Rent Roll'!$AY$14:$AY$290)*('Rent Roll'!$HB$14:$HB$290='Rent Roll Summary'!$A68))+SUMPRODUCT(('Rent Roll'!$BK$14:$BK$290='Rent Roll Summary'!B$19)*('Rent Roll'!$AQ$14:$AQ$290)*('Rent Roll'!$HB$14:$HB$290='Rent Roll Summary'!$A68))+SUMPRODUCT(('Rent Roll'!$BK$14:$BK$290='Rent Roll Summary'!B$19)*('Rent Roll'!$AR$14:$AR$290)*('Rent Roll'!$HB$14:$HB$290='Rent Roll Summary'!$A68))</f>
        <v>0</v>
      </c>
      <c r="C68" s="175">
        <f>SUMPRODUCT(('Rent Roll'!$BK$14:$BK$290='Rent Roll Summary'!C$19)*('Rent Roll'!$AX$14:$AX$290)*('Rent Roll'!$HB$14:$HB$290='Rent Roll Summary'!$A68))+SUMPRODUCT(('Rent Roll'!$BK$14:$BK$290='Rent Roll Summary'!C$19)*('Rent Roll'!$AY$14:$AY$290)*('Rent Roll'!$HB$14:$HB$290='Rent Roll Summary'!$A68))+SUMPRODUCT(('Rent Roll'!$BK$14:$BK$290='Rent Roll Summary'!C$19)*('Rent Roll'!$AQ$14:$AQ$290)*('Rent Roll'!$HB$14:$HB$290='Rent Roll Summary'!$A68))+SUMPRODUCT(('Rent Roll'!$BK$14:$BK$290='Rent Roll Summary'!C$19)*('Rent Roll'!$AR$14:$AR$290)*('Rent Roll'!$HB$14:$HB$290='Rent Roll Summary'!$A68))</f>
        <v>0</v>
      </c>
      <c r="D68" s="175">
        <f>SUMPRODUCT(('Rent Roll'!$BK$14:$BK$290='Rent Roll Summary'!D$19)*('Rent Roll'!$AX$14:$AX$290)*('Rent Roll'!$HB$14:$HB$290='Rent Roll Summary'!$A68))+SUMPRODUCT(('Rent Roll'!$BK$14:$BK$290='Rent Roll Summary'!D$19)*('Rent Roll'!$AY$14:$AY$290)*('Rent Roll'!$HB$14:$HB$290='Rent Roll Summary'!$A68))+SUMPRODUCT(('Rent Roll'!$BK$14:$BK$290='Rent Roll Summary'!D$19)*('Rent Roll'!$AQ$14:$AQ$290)*('Rent Roll'!$HB$14:$HB$290='Rent Roll Summary'!$A68))+SUMPRODUCT(('Rent Roll'!$BK$14:$BK$290='Rent Roll Summary'!D$19)*('Rent Roll'!$AR$14:$AR$290)*('Rent Roll'!$HB$14:$HB$290='Rent Roll Summary'!$A68))</f>
        <v>0</v>
      </c>
      <c r="E68" s="175">
        <f>SUMPRODUCT(('Rent Roll'!$BK$14:$BK$290='Rent Roll Summary'!E$19)*('Rent Roll'!$AX$14:$AX$290)*('Rent Roll'!$HB$14:$HB$290='Rent Roll Summary'!$A68))+SUMPRODUCT(('Rent Roll'!$BK$14:$BK$290='Rent Roll Summary'!E$19)*('Rent Roll'!$AY$14:$AY$290)*('Rent Roll'!$HB$14:$HB$290='Rent Roll Summary'!$A68))+SUMPRODUCT(('Rent Roll'!$BK$14:$BK$290='Rent Roll Summary'!E$19)*('Rent Roll'!$AQ$14:$AQ$290)*('Rent Roll'!$HB$14:$HB$290='Rent Roll Summary'!$A68))+SUMPRODUCT(('Rent Roll'!$BK$14:$BK$290='Rent Roll Summary'!E$19)*('Rent Roll'!$AR$14:$AR$290)*('Rent Roll'!$HB$14:$HB$290='Rent Roll Summary'!$A68))</f>
        <v>0</v>
      </c>
      <c r="F68" s="365">
        <f>SUMPRODUCT(('Rent Roll'!$BK$14:$BK$290='Rent Roll Summary'!F$19)*('Rent Roll'!$AX$14:$AX$290)*('Rent Roll'!$HB$14:$HB$290='Rent Roll Summary'!$A68))+SUMPRODUCT(('Rent Roll'!$BK$14:$BK$290='Rent Roll Summary'!F$19)*('Rent Roll'!$AY$14:$AY$290)*('Rent Roll'!$HB$14:$HB$290='Rent Roll Summary'!$A68))+SUMPRODUCT(('Rent Roll'!$BK$14:$BK$290='Rent Roll Summary'!F$19)*('Rent Roll'!$AQ$14:$AQ$290)*('Rent Roll'!$HB$14:$HB$290='Rent Roll Summary'!$A68))+SUMPRODUCT(('Rent Roll'!$BK$14:$BK$290='Rent Roll Summary'!F$19)*('Rent Roll'!$AR$14:$AR$290)*('Rent Roll'!$HB$14:$HB$290='Rent Roll Summary'!$A68))</f>
        <v>0</v>
      </c>
      <c r="G68" s="500">
        <f t="shared" ref="G68:G70" si="28">SUM(B68:F68)</f>
        <v>0</v>
      </c>
    </row>
    <row r="69" spans="1:7">
      <c r="A69" s="494">
        <f t="shared" si="27"/>
        <v>9</v>
      </c>
      <c r="B69" s="175">
        <f>SUMPRODUCT(('Rent Roll'!$BK$14:$BK$290='Rent Roll Summary'!B$19)*('Rent Roll'!$AX$14:$AX$290)*('Rent Roll'!$HB$14:$HB$290='Rent Roll Summary'!$A69))+SUMPRODUCT(('Rent Roll'!$BK$14:$BK$290='Rent Roll Summary'!B$19)*('Rent Roll'!$AY$14:$AY$290)*('Rent Roll'!$HB$14:$HB$290='Rent Roll Summary'!$A69))+SUMPRODUCT(('Rent Roll'!$BK$14:$BK$290='Rent Roll Summary'!B$19)*('Rent Roll'!$AQ$14:$AQ$290)*('Rent Roll'!$HB$14:$HB$290='Rent Roll Summary'!$A69))+SUMPRODUCT(('Rent Roll'!$BK$14:$BK$290='Rent Roll Summary'!B$19)*('Rent Roll'!$AR$14:$AR$290)*('Rent Roll'!$HB$14:$HB$290='Rent Roll Summary'!$A69))</f>
        <v>0</v>
      </c>
      <c r="C69" s="175">
        <f>SUMPRODUCT(('Rent Roll'!$BK$14:$BK$290='Rent Roll Summary'!C$19)*('Rent Roll'!$AX$14:$AX$290)*('Rent Roll'!$HB$14:$HB$290='Rent Roll Summary'!$A69))+SUMPRODUCT(('Rent Roll'!$BK$14:$BK$290='Rent Roll Summary'!C$19)*('Rent Roll'!$AY$14:$AY$290)*('Rent Roll'!$HB$14:$HB$290='Rent Roll Summary'!$A69))+SUMPRODUCT(('Rent Roll'!$BK$14:$BK$290='Rent Roll Summary'!C$19)*('Rent Roll'!$AQ$14:$AQ$290)*('Rent Roll'!$HB$14:$HB$290='Rent Roll Summary'!$A69))+SUMPRODUCT(('Rent Roll'!$BK$14:$BK$290='Rent Roll Summary'!C$19)*('Rent Roll'!$AR$14:$AR$290)*('Rent Roll'!$HB$14:$HB$290='Rent Roll Summary'!$A69))</f>
        <v>0</v>
      </c>
      <c r="D69" s="175">
        <f>SUMPRODUCT(('Rent Roll'!$BK$14:$BK$290='Rent Roll Summary'!D$19)*('Rent Roll'!$AX$14:$AX$290)*('Rent Roll'!$HB$14:$HB$290='Rent Roll Summary'!$A69))+SUMPRODUCT(('Rent Roll'!$BK$14:$BK$290='Rent Roll Summary'!D$19)*('Rent Roll'!$AY$14:$AY$290)*('Rent Roll'!$HB$14:$HB$290='Rent Roll Summary'!$A69))+SUMPRODUCT(('Rent Roll'!$BK$14:$BK$290='Rent Roll Summary'!D$19)*('Rent Roll'!$AQ$14:$AQ$290)*('Rent Roll'!$HB$14:$HB$290='Rent Roll Summary'!$A69))+SUMPRODUCT(('Rent Roll'!$BK$14:$BK$290='Rent Roll Summary'!D$19)*('Rent Roll'!$AR$14:$AR$290)*('Rent Roll'!$HB$14:$HB$290='Rent Roll Summary'!$A69))</f>
        <v>0</v>
      </c>
      <c r="E69" s="175">
        <f>SUMPRODUCT(('Rent Roll'!$BK$14:$BK$290='Rent Roll Summary'!E$19)*('Rent Roll'!$AX$14:$AX$290)*('Rent Roll'!$HB$14:$HB$290='Rent Roll Summary'!$A69))+SUMPRODUCT(('Rent Roll'!$BK$14:$BK$290='Rent Roll Summary'!E$19)*('Rent Roll'!$AY$14:$AY$290)*('Rent Roll'!$HB$14:$HB$290='Rent Roll Summary'!$A69))+SUMPRODUCT(('Rent Roll'!$BK$14:$BK$290='Rent Roll Summary'!E$19)*('Rent Roll'!$AQ$14:$AQ$290)*('Rent Roll'!$HB$14:$HB$290='Rent Roll Summary'!$A69))+SUMPRODUCT(('Rent Roll'!$BK$14:$BK$290='Rent Roll Summary'!E$19)*('Rent Roll'!$AR$14:$AR$290)*('Rent Roll'!$HB$14:$HB$290='Rent Roll Summary'!$A69))</f>
        <v>0</v>
      </c>
      <c r="F69" s="365">
        <f>SUMPRODUCT(('Rent Roll'!$BK$14:$BK$290='Rent Roll Summary'!F$19)*('Rent Roll'!$AX$14:$AX$290)*('Rent Roll'!$HB$14:$HB$290='Rent Roll Summary'!$A69))+SUMPRODUCT(('Rent Roll'!$BK$14:$BK$290='Rent Roll Summary'!F$19)*('Rent Roll'!$AY$14:$AY$290)*('Rent Roll'!$HB$14:$HB$290='Rent Roll Summary'!$A69))+SUMPRODUCT(('Rent Roll'!$BK$14:$BK$290='Rent Roll Summary'!F$19)*('Rent Roll'!$AQ$14:$AQ$290)*('Rent Roll'!$HB$14:$HB$290='Rent Roll Summary'!$A69))+SUMPRODUCT(('Rent Roll'!$BK$14:$BK$290='Rent Roll Summary'!F$19)*('Rent Roll'!$AR$14:$AR$290)*('Rent Roll'!$HB$14:$HB$290='Rent Roll Summary'!$A69))</f>
        <v>0</v>
      </c>
      <c r="G69" s="500">
        <f t="shared" si="28"/>
        <v>0</v>
      </c>
    </row>
    <row r="70" spans="1:7">
      <c r="A70" s="495">
        <f t="shared" si="27"/>
        <v>10</v>
      </c>
      <c r="B70" s="366">
        <f>SUMPRODUCT(('Rent Roll'!$BK$14:$BK$290='Rent Roll Summary'!B$19)*('Rent Roll'!$AX$14:$AX$290)*('Rent Roll'!$HB$14:$HB$290='Rent Roll Summary'!$A70))+SUMPRODUCT(('Rent Roll'!$BK$14:$BK$290='Rent Roll Summary'!B$19)*('Rent Roll'!$AY$14:$AY$290)*('Rent Roll'!$HB$14:$HB$290='Rent Roll Summary'!$A70))+SUMPRODUCT(('Rent Roll'!$BK$14:$BK$290='Rent Roll Summary'!B$19)*('Rent Roll'!$AQ$14:$AQ$290)*('Rent Roll'!$HB$14:$HB$290='Rent Roll Summary'!$A70))+SUMPRODUCT(('Rent Roll'!$BK$14:$BK$290='Rent Roll Summary'!B$19)*('Rent Roll'!$AR$14:$AR$290)*('Rent Roll'!$HB$14:$HB$290='Rent Roll Summary'!$A70))</f>
        <v>0</v>
      </c>
      <c r="C70" s="366">
        <f>SUMPRODUCT(('Rent Roll'!$BK$14:$BK$290='Rent Roll Summary'!C$19)*('Rent Roll'!$AX$14:$AX$290)*('Rent Roll'!$HB$14:$HB$290='Rent Roll Summary'!$A70))+SUMPRODUCT(('Rent Roll'!$BK$14:$BK$290='Rent Roll Summary'!C$19)*('Rent Roll'!$AY$14:$AY$290)*('Rent Roll'!$HB$14:$HB$290='Rent Roll Summary'!$A70))+SUMPRODUCT(('Rent Roll'!$BK$14:$BK$290='Rent Roll Summary'!C$19)*('Rent Roll'!$AQ$14:$AQ$290)*('Rent Roll'!$HB$14:$HB$290='Rent Roll Summary'!$A70))+SUMPRODUCT(('Rent Roll'!$BK$14:$BK$290='Rent Roll Summary'!C$19)*('Rent Roll'!$AR$14:$AR$290)*('Rent Roll'!$HB$14:$HB$290='Rent Roll Summary'!$A70))</f>
        <v>0</v>
      </c>
      <c r="D70" s="366">
        <f>SUMPRODUCT(('Rent Roll'!$BK$14:$BK$290='Rent Roll Summary'!D$19)*('Rent Roll'!$AX$14:$AX$290)*('Rent Roll'!$HB$14:$HB$290='Rent Roll Summary'!$A70))+SUMPRODUCT(('Rent Roll'!$BK$14:$BK$290='Rent Roll Summary'!D$19)*('Rent Roll'!$AY$14:$AY$290)*('Rent Roll'!$HB$14:$HB$290='Rent Roll Summary'!$A70))+SUMPRODUCT(('Rent Roll'!$BK$14:$BK$290='Rent Roll Summary'!D$19)*('Rent Roll'!$AQ$14:$AQ$290)*('Rent Roll'!$HB$14:$HB$290='Rent Roll Summary'!$A70))+SUMPRODUCT(('Rent Roll'!$BK$14:$BK$290='Rent Roll Summary'!D$19)*('Rent Roll'!$AR$14:$AR$290)*('Rent Roll'!$HB$14:$HB$290='Rent Roll Summary'!$A70))</f>
        <v>0</v>
      </c>
      <c r="E70" s="366">
        <f>SUMPRODUCT(('Rent Roll'!$BK$14:$BK$290='Rent Roll Summary'!E$19)*('Rent Roll'!$AX$14:$AX$290)*('Rent Roll'!$HB$14:$HB$290='Rent Roll Summary'!$A70))+SUMPRODUCT(('Rent Roll'!$BK$14:$BK$290='Rent Roll Summary'!E$19)*('Rent Roll'!$AY$14:$AY$290)*('Rent Roll'!$HB$14:$HB$290='Rent Roll Summary'!$A70))+SUMPRODUCT(('Rent Roll'!$BK$14:$BK$290='Rent Roll Summary'!E$19)*('Rent Roll'!$AQ$14:$AQ$290)*('Rent Roll'!$HB$14:$HB$290='Rent Roll Summary'!$A70))+SUMPRODUCT(('Rent Roll'!$BK$14:$BK$290='Rent Roll Summary'!E$19)*('Rent Roll'!$AR$14:$AR$290)*('Rent Roll'!$HB$14:$HB$290='Rent Roll Summary'!$A70))</f>
        <v>0</v>
      </c>
      <c r="F70" s="367">
        <f>SUMPRODUCT(('Rent Roll'!$BK$14:$BK$290='Rent Roll Summary'!F$19)*('Rent Roll'!$AX$14:$AX$290)*('Rent Roll'!$HB$14:$HB$290='Rent Roll Summary'!$A70))+SUMPRODUCT(('Rent Roll'!$BK$14:$BK$290='Rent Roll Summary'!F$19)*('Rent Roll'!$AY$14:$AY$290)*('Rent Roll'!$HB$14:$HB$290='Rent Roll Summary'!$A70))+SUMPRODUCT(('Rent Roll'!$BK$14:$BK$290='Rent Roll Summary'!F$19)*('Rent Roll'!$AQ$14:$AQ$290)*('Rent Roll'!$HB$14:$HB$290='Rent Roll Summary'!$A70))+SUMPRODUCT(('Rent Roll'!$BK$14:$BK$290='Rent Roll Summary'!F$19)*('Rent Roll'!$AR$14:$AR$290)*('Rent Roll'!$HB$14:$HB$290='Rent Roll Summary'!$A70))</f>
        <v>0</v>
      </c>
      <c r="G70" s="501">
        <f t="shared" si="28"/>
        <v>0</v>
      </c>
    </row>
  </sheetData>
  <customSheetViews>
    <customSheetView guid="{277664D0-B40D-498C-82F3-3B4E3EB3B20C}" scale="85" showPageBreaks="1" fitToPage="1" printArea="1" view="pageBreakPreview">
      <selection activeCell="M43" sqref="M43"/>
      <pageMargins left="0.25" right="0.25" top="0.75" bottom="0.75" header="0.3" footer="0.3"/>
      <printOptions horizontalCentered="1"/>
      <pageSetup scale="66" fitToWidth="0" orientation="landscape" r:id="rId1"/>
      <headerFooter>
        <oddFooter>&amp;CCONFIDENTIAL</oddFooter>
      </headerFooter>
    </customSheetView>
  </customSheetViews>
  <printOptions horizontalCentered="1"/>
  <pageMargins left="0.25" right="0.25" top="0.75" bottom="0.75" header="0.3" footer="0.3"/>
  <pageSetup scale="60" fitToWidth="0" orientation="landscape" r:id="rId2"/>
  <headerFooter>
    <oddFooter>&amp;CCONFIDENTIAL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pageSetUpPr fitToPage="1"/>
  </sheetPr>
  <dimension ref="A2:J17"/>
  <sheetViews>
    <sheetView view="pageBreakPreview" zoomScale="85" zoomScaleNormal="100" zoomScaleSheetLayoutView="85" workbookViewId="0">
      <selection activeCell="G2" sqref="G2"/>
    </sheetView>
  </sheetViews>
  <sheetFormatPr baseColWidth="10" defaultColWidth="9.1640625" defaultRowHeight="14"/>
  <cols>
    <col min="1" max="1" width="6.6640625" style="416" customWidth="1"/>
    <col min="2" max="2" width="29.6640625" style="82" bestFit="1" customWidth="1"/>
    <col min="3" max="3" width="10.33203125" style="82" bestFit="1" customWidth="1"/>
    <col min="4" max="4" width="11.33203125" style="82" customWidth="1"/>
    <col min="5" max="5" width="18.5" style="82" customWidth="1"/>
    <col min="6" max="7" width="18.5" style="109" customWidth="1"/>
    <col min="8" max="8" width="44.1640625" style="82" customWidth="1"/>
    <col min="9" max="9" width="50.83203125" style="82" customWidth="1"/>
    <col min="10" max="10" width="68.6640625" style="82" customWidth="1"/>
    <col min="11" max="16384" width="9.1640625" style="82"/>
  </cols>
  <sheetData>
    <row r="2" spans="1:10" ht="30">
      <c r="A2" s="1788" t="s">
        <v>45</v>
      </c>
      <c r="B2" s="1789" t="s">
        <v>44</v>
      </c>
      <c r="C2" s="1789" t="s">
        <v>91</v>
      </c>
      <c r="D2" s="1790" t="s">
        <v>220</v>
      </c>
      <c r="E2" s="1790" t="s">
        <v>1014</v>
      </c>
      <c r="F2" s="1983" t="s">
        <v>1130</v>
      </c>
      <c r="G2" s="1983" t="s">
        <v>1131</v>
      </c>
      <c r="H2" s="1791" t="s">
        <v>439</v>
      </c>
      <c r="I2" s="1791" t="s">
        <v>438</v>
      </c>
      <c r="J2" s="1792" t="s">
        <v>1083</v>
      </c>
    </row>
    <row r="3" spans="1:10" s="372" customFormat="1" ht="53.25" customHeight="1">
      <c r="A3" s="1823">
        <v>1</v>
      </c>
      <c r="B3" s="368" t="str">
        <f>IFERROR(INDEX('Rent Roll'!$B$14:$AC$290,MATCH('Rent Roll Footnotes'!$A3,'Rent Roll'!$A$14:$A$290,0),MATCH('Rent Roll Footnotes'!B$2,'Rent Roll'!$B$13:$AC$13,0)),"")</f>
        <v/>
      </c>
      <c r="C3" s="368">
        <f>IFERROR(SUMIF('Rent Roll'!$A$14:$A$290,'Rent Roll Footnotes'!A3,'Rent Roll'!$D$14:$D$290),"")</f>
        <v>0</v>
      </c>
      <c r="D3" s="369" t="str">
        <f>IFERROR(INDEX('Rent Roll'!$B$14:$AC$290,MATCH('Rent Roll Footnotes'!$A3,'Rent Roll'!$A$14:$A$290,0),MATCH('Rent Roll Footnotes'!D$2,'Rent Roll'!$B$13:$AC$13,0)),"")</f>
        <v/>
      </c>
      <c r="E3" s="370"/>
      <c r="F3" s="370"/>
      <c r="G3" s="370"/>
      <c r="H3" s="370"/>
      <c r="I3" s="370"/>
      <c r="J3" s="371"/>
    </row>
    <row r="4" spans="1:10" s="372" customFormat="1" ht="53.25" customHeight="1">
      <c r="A4" s="1823">
        <v>2</v>
      </c>
      <c r="B4" s="368" t="str">
        <f>IFERROR(INDEX('Rent Roll'!$B$14:$AC$290,MATCH('Rent Roll Footnotes'!$A4,'Rent Roll'!$A$14:$A$290,0),MATCH('Rent Roll Footnotes'!B$2,'Rent Roll'!$B$13:$AC$13,0)),"")</f>
        <v/>
      </c>
      <c r="C4" s="368">
        <f>IFERROR(SUMIF('Rent Roll'!$A$14:$A$290,'Rent Roll Footnotes'!A4,'Rent Roll'!$D$14:$D$290),"")</f>
        <v>0</v>
      </c>
      <c r="D4" s="369" t="str">
        <f>IFERROR(INDEX('Rent Roll'!$B$14:$AC$290,MATCH('Rent Roll Footnotes'!$A4,'Rent Roll'!$A$14:$A$290,0),MATCH('Rent Roll Footnotes'!D$2,'Rent Roll'!$B$13:$AC$13,0)),"")</f>
        <v/>
      </c>
      <c r="E4" s="370"/>
      <c r="F4" s="370"/>
      <c r="G4" s="370"/>
      <c r="H4" s="370"/>
      <c r="I4" s="370"/>
      <c r="J4" s="371"/>
    </row>
    <row r="5" spans="1:10" s="372" customFormat="1" ht="53.25" customHeight="1">
      <c r="A5" s="1823">
        <v>3</v>
      </c>
      <c r="B5" s="368" t="str">
        <f>IFERROR(INDEX('Rent Roll'!$B$14:$AC$290,MATCH('Rent Roll Footnotes'!$A5,'Rent Roll'!$A$14:$A$290,0),MATCH('Rent Roll Footnotes'!B$2,'Rent Roll'!$B$13:$AC$13,0)),"")</f>
        <v/>
      </c>
      <c r="C5" s="368">
        <f>IFERROR(SUMIF('Rent Roll'!$A$14:$A$290,'Rent Roll Footnotes'!A5,'Rent Roll'!$D$14:$D$290),"")</f>
        <v>0</v>
      </c>
      <c r="D5" s="369" t="str">
        <f>IFERROR(INDEX('Rent Roll'!$B$14:$AC$290,MATCH('Rent Roll Footnotes'!$A5,'Rent Roll'!$A$14:$A$290,0),MATCH('Rent Roll Footnotes'!D$2,'Rent Roll'!$B$13:$AC$13,0)),"")</f>
        <v/>
      </c>
      <c r="E5" s="370"/>
      <c r="F5" s="370"/>
      <c r="G5" s="370"/>
      <c r="H5" s="370"/>
      <c r="I5" s="370"/>
      <c r="J5" s="371"/>
    </row>
    <row r="6" spans="1:10" s="372" customFormat="1" ht="53.25" customHeight="1">
      <c r="A6" s="1823">
        <v>4</v>
      </c>
      <c r="B6" s="368" t="str">
        <f>IFERROR(INDEX('Rent Roll'!$B$14:$AC$290,MATCH('Rent Roll Footnotes'!$A6,'Rent Roll'!$A$14:$A$290,0),MATCH('Rent Roll Footnotes'!B$2,'Rent Roll'!$B$13:$AC$13,0)),"")</f>
        <v/>
      </c>
      <c r="C6" s="368">
        <f>IFERROR(SUMIF('Rent Roll'!$A$14:$A$290,'Rent Roll Footnotes'!A6,'Rent Roll'!$D$14:$D$290),"")</f>
        <v>0</v>
      </c>
      <c r="D6" s="369" t="str">
        <f>IFERROR(INDEX('Rent Roll'!$B$14:$AC$290,MATCH('Rent Roll Footnotes'!$A6,'Rent Roll'!$A$14:$A$290,0),MATCH('Rent Roll Footnotes'!D$2,'Rent Roll'!$B$13:$AC$13,0)),"")</f>
        <v/>
      </c>
      <c r="E6" s="370"/>
      <c r="F6" s="370"/>
      <c r="G6" s="370"/>
      <c r="H6" s="370"/>
      <c r="I6" s="370"/>
      <c r="J6" s="371"/>
    </row>
    <row r="7" spans="1:10" s="372" customFormat="1" ht="53.25" customHeight="1">
      <c r="A7" s="1823">
        <v>5</v>
      </c>
      <c r="B7" s="368" t="str">
        <f>IFERROR(INDEX('Rent Roll'!$B$14:$AC$290,MATCH('Rent Roll Footnotes'!$A7,'Rent Roll'!$A$14:$A$290,0),MATCH('Rent Roll Footnotes'!B$2,'Rent Roll'!$B$13:$AC$13,0)),"")</f>
        <v/>
      </c>
      <c r="C7" s="368">
        <f>IFERROR(SUMIF('Rent Roll'!$A$14:$A$290,'Rent Roll Footnotes'!A7,'Rent Roll'!$D$14:$D$290),"")</f>
        <v>0</v>
      </c>
      <c r="D7" s="369" t="str">
        <f>IFERROR(INDEX('Rent Roll'!$B$14:$AC$290,MATCH('Rent Roll Footnotes'!$A7,'Rent Roll'!$A$14:$A$290,0),MATCH('Rent Roll Footnotes'!D$2,'Rent Roll'!$B$13:$AC$13,0)),"")</f>
        <v/>
      </c>
      <c r="E7" s="370"/>
      <c r="F7" s="370"/>
      <c r="G7" s="370"/>
      <c r="H7" s="370"/>
      <c r="I7" s="370"/>
      <c r="J7" s="371"/>
    </row>
    <row r="8" spans="1:10" s="372" customFormat="1" ht="53.25" customHeight="1">
      <c r="A8" s="1823">
        <v>6</v>
      </c>
      <c r="B8" s="368" t="str">
        <f>IFERROR(INDEX('Rent Roll'!$B$14:$AC$290,MATCH('Rent Roll Footnotes'!$A8,'Rent Roll'!$A$14:$A$290,0),MATCH('Rent Roll Footnotes'!B$2,'Rent Roll'!$B$13:$AC$13,0)),"")</f>
        <v/>
      </c>
      <c r="C8" s="368">
        <f>IFERROR(SUMIF('Rent Roll'!$A$14:$A$290,'Rent Roll Footnotes'!A8,'Rent Roll'!$D$14:$D$290),"")</f>
        <v>0</v>
      </c>
      <c r="D8" s="369" t="str">
        <f>IFERROR(INDEX('Rent Roll'!$B$14:$AC$290,MATCH('Rent Roll Footnotes'!$A8,'Rent Roll'!$A$14:$A$290,0),MATCH('Rent Roll Footnotes'!D$2,'Rent Roll'!$B$13:$AC$13,0)),"")</f>
        <v/>
      </c>
      <c r="E8" s="370"/>
      <c r="F8" s="370"/>
      <c r="G8" s="370"/>
      <c r="H8" s="370"/>
      <c r="I8" s="370"/>
      <c r="J8" s="371"/>
    </row>
    <row r="9" spans="1:10" s="372" customFormat="1" ht="53.25" customHeight="1">
      <c r="A9" s="1823">
        <v>7</v>
      </c>
      <c r="B9" s="368" t="str">
        <f>IFERROR(INDEX('Rent Roll'!$B$14:$AC$290,MATCH('Rent Roll Footnotes'!$A9,'Rent Roll'!$A$14:$A$290,0),MATCH('Rent Roll Footnotes'!B$2,'Rent Roll'!$B$13:$AC$13,0)),"")</f>
        <v/>
      </c>
      <c r="C9" s="368">
        <f>IFERROR(SUMIF('Rent Roll'!$A$14:$A$290,'Rent Roll Footnotes'!A9,'Rent Roll'!$D$14:$D$290),"")</f>
        <v>0</v>
      </c>
      <c r="D9" s="369" t="str">
        <f>IFERROR(INDEX('Rent Roll'!$B$14:$AC$290,MATCH('Rent Roll Footnotes'!$A9,'Rent Roll'!$A$14:$A$290,0),MATCH('Rent Roll Footnotes'!D$2,'Rent Roll'!$B$13:$AC$13,0)),"")</f>
        <v/>
      </c>
      <c r="E9" s="370"/>
      <c r="F9" s="370"/>
      <c r="G9" s="370"/>
      <c r="H9" s="370"/>
      <c r="I9" s="370"/>
      <c r="J9" s="371"/>
    </row>
    <row r="10" spans="1:10" s="372" customFormat="1" ht="53.25" customHeight="1">
      <c r="A10" s="1823">
        <v>8</v>
      </c>
      <c r="B10" s="368" t="str">
        <f>IFERROR(INDEX('Rent Roll'!$B$14:$AC$290,MATCH('Rent Roll Footnotes'!$A10,'Rent Roll'!$A$14:$A$290,0),MATCH('Rent Roll Footnotes'!B$2,'Rent Roll'!$B$13:$AC$13,0)),"")</f>
        <v/>
      </c>
      <c r="C10" s="368">
        <f>IFERROR(SUMIF('Rent Roll'!$A$14:$A$290,'Rent Roll Footnotes'!A10,'Rent Roll'!$D$14:$D$290),"")</f>
        <v>0</v>
      </c>
      <c r="D10" s="369" t="str">
        <f>IFERROR(INDEX('Rent Roll'!$B$14:$AC$290,MATCH('Rent Roll Footnotes'!$A10,'Rent Roll'!$A$14:$A$290,0),MATCH('Rent Roll Footnotes'!D$2,'Rent Roll'!$B$13:$AC$13,0)),"")</f>
        <v/>
      </c>
      <c r="E10" s="370"/>
      <c r="F10" s="370"/>
      <c r="G10" s="370"/>
      <c r="H10" s="370"/>
      <c r="I10" s="370"/>
      <c r="J10" s="371"/>
    </row>
    <row r="11" spans="1:10" s="372" customFormat="1" ht="53.25" customHeight="1">
      <c r="A11" s="1823">
        <v>9</v>
      </c>
      <c r="B11" s="368" t="str">
        <f>IFERROR(INDEX('Rent Roll'!$B$14:$AC$290,MATCH('Rent Roll Footnotes'!$A11,'Rent Roll'!$A$14:$A$290,0),MATCH('Rent Roll Footnotes'!B$2,'Rent Roll'!$B$13:$AC$13,0)),"")</f>
        <v/>
      </c>
      <c r="C11" s="368">
        <f>IFERROR(SUMIF('Rent Roll'!$A$14:$A$290,'Rent Roll Footnotes'!A11,'Rent Roll'!$D$14:$D$290),"")</f>
        <v>0</v>
      </c>
      <c r="D11" s="369" t="str">
        <f>IFERROR(INDEX('Rent Roll'!$B$14:$AC$290,MATCH('Rent Roll Footnotes'!$A11,'Rent Roll'!$A$14:$A$290,0),MATCH('Rent Roll Footnotes'!D$2,'Rent Roll'!$B$13:$AC$13,0)),"")</f>
        <v/>
      </c>
      <c r="E11" s="370"/>
      <c r="F11" s="370"/>
      <c r="G11" s="370"/>
      <c r="H11" s="370"/>
      <c r="I11" s="370"/>
      <c r="J11" s="371"/>
    </row>
    <row r="12" spans="1:10" s="372" customFormat="1" ht="53.25" customHeight="1">
      <c r="A12" s="1823">
        <v>10</v>
      </c>
      <c r="B12" s="368" t="str">
        <f>IFERROR(INDEX('Rent Roll'!$B$14:$AC$290,MATCH('Rent Roll Footnotes'!$A12,'Rent Roll'!$A$14:$A$290,0),MATCH('Rent Roll Footnotes'!B$2,'Rent Roll'!$B$13:$AC$13,0)),"")</f>
        <v/>
      </c>
      <c r="C12" s="368">
        <f>IFERROR(SUMIF('Rent Roll'!$A$14:$A$290,'Rent Roll Footnotes'!A12,'Rent Roll'!$D$14:$D$290),"")</f>
        <v>0</v>
      </c>
      <c r="D12" s="369" t="str">
        <f>IFERROR(INDEX('Rent Roll'!$B$14:$AC$290,MATCH('Rent Roll Footnotes'!$A12,'Rent Roll'!$A$14:$A$290,0),MATCH('Rent Roll Footnotes'!D$2,'Rent Roll'!$B$13:$AC$13,0)),"")</f>
        <v/>
      </c>
      <c r="E12" s="370"/>
      <c r="F12" s="370"/>
      <c r="G12" s="370"/>
      <c r="H12" s="370"/>
      <c r="I12" s="370"/>
      <c r="J12" s="371"/>
    </row>
    <row r="13" spans="1:10" s="372" customFormat="1" ht="53.25" customHeight="1">
      <c r="A13" s="1823">
        <v>11</v>
      </c>
      <c r="B13" s="368" t="str">
        <f>IFERROR(INDEX('Rent Roll'!$B$14:$AC$290,MATCH('Rent Roll Footnotes'!$A13,'Rent Roll'!$A$14:$A$290,0),MATCH('Rent Roll Footnotes'!B$2,'Rent Roll'!$B$13:$AC$13,0)),"")</f>
        <v/>
      </c>
      <c r="C13" s="368">
        <f>IFERROR(SUMIF('Rent Roll'!$A$14:$A$290,'Rent Roll Footnotes'!A13,'Rent Roll'!$D$14:$D$290),"")</f>
        <v>0</v>
      </c>
      <c r="D13" s="369" t="str">
        <f>IFERROR(INDEX('Rent Roll'!$B$14:$AC$290,MATCH('Rent Roll Footnotes'!$A13,'Rent Roll'!$A$14:$A$290,0),MATCH('Rent Roll Footnotes'!D$2,'Rent Roll'!$B$13:$AC$13,0)),"")</f>
        <v/>
      </c>
      <c r="E13" s="370"/>
      <c r="F13" s="370"/>
      <c r="G13" s="370"/>
      <c r="H13" s="370"/>
      <c r="I13" s="370"/>
      <c r="J13" s="371"/>
    </row>
    <row r="14" spans="1:10" s="372" customFormat="1" ht="53.25" customHeight="1">
      <c r="A14" s="1823">
        <v>12</v>
      </c>
      <c r="B14" s="368"/>
      <c r="C14" s="368"/>
      <c r="D14" s="369"/>
      <c r="E14" s="370"/>
      <c r="F14" s="370"/>
      <c r="G14" s="370"/>
      <c r="H14" s="370"/>
      <c r="I14" s="370"/>
      <c r="J14" s="371"/>
    </row>
    <row r="15" spans="1:10" s="372" customFormat="1" ht="53.25" customHeight="1">
      <c r="A15" s="1823">
        <v>13</v>
      </c>
      <c r="B15" s="368"/>
      <c r="C15" s="368"/>
      <c r="D15" s="369"/>
      <c r="E15" s="370"/>
      <c r="F15" s="370"/>
      <c r="G15" s="370"/>
      <c r="H15" s="370"/>
      <c r="I15" s="370"/>
      <c r="J15" s="371"/>
    </row>
    <row r="16" spans="1:10" s="372" customFormat="1" ht="53.25" customHeight="1">
      <c r="A16" s="1823">
        <v>14</v>
      </c>
      <c r="B16" s="368"/>
      <c r="C16" s="368"/>
      <c r="D16" s="369"/>
      <c r="E16" s="370"/>
      <c r="F16" s="370"/>
      <c r="G16" s="370"/>
      <c r="H16" s="370"/>
      <c r="I16" s="370"/>
      <c r="J16" s="371"/>
    </row>
    <row r="17" spans="1:10" s="372" customFormat="1" ht="53.25" customHeight="1">
      <c r="A17" s="1823">
        <v>15</v>
      </c>
      <c r="B17" s="368" t="str">
        <f>IFERROR(INDEX('Rent Roll'!$B$14:$AC$290,MATCH('Rent Roll Footnotes'!$A17,'Rent Roll'!$A$14:$A$290,0),MATCH('Rent Roll Footnotes'!B$2,'Rent Roll'!$B$13:$AC$13,0)),"")</f>
        <v/>
      </c>
      <c r="C17" s="368">
        <f>IFERROR(SUMIF('Rent Roll'!$A$14:$A$290,'Rent Roll Footnotes'!A17,'Rent Roll'!$D$14:$D$290),"")</f>
        <v>0</v>
      </c>
      <c r="D17" s="369" t="str">
        <f>IFERROR(INDEX('Rent Roll'!$B$14:$AC$290,MATCH('Rent Roll Footnotes'!$A17,'Rent Roll'!$A$14:$A$290,0),MATCH('Rent Roll Footnotes'!D$2,'Rent Roll'!$B$13:$AC$13,0)),"")</f>
        <v/>
      </c>
      <c r="E17" s="370"/>
      <c r="F17" s="370"/>
      <c r="G17" s="370"/>
      <c r="H17" s="370"/>
      <c r="I17" s="370"/>
      <c r="J17" s="371"/>
    </row>
  </sheetData>
  <customSheetViews>
    <customSheetView guid="{277664D0-B40D-498C-82F3-3B4E3EB3B20C}" scale="85" showPageBreaks="1" fitToPage="1" view="pageBreakPreview">
      <selection activeCell="M43" sqref="M43"/>
      <pageMargins left="0.5" right="0.5" top="0.25" bottom="0.25" header="0.3" footer="0.3"/>
      <pageSetup scale="54" fitToHeight="0" orientation="landscape" r:id="rId1"/>
      <headerFooter>
        <oddFooter>&amp;CCONFIDENTIAL</oddFooter>
      </headerFooter>
    </customSheetView>
  </customSheetViews>
  <pageMargins left="0.5" right="0.5" top="0.25" bottom="0.25" header="0.3" footer="0.3"/>
  <pageSetup scale="43" fitToHeight="0" orientation="landscape" r:id="rId2"/>
  <headerFooter>
    <oddFooter>&amp;CCONFIDENTIAL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pageSetUpPr fitToPage="1"/>
  </sheetPr>
  <dimension ref="A1:I67"/>
  <sheetViews>
    <sheetView view="pageBreakPreview" topLeftCell="A18" zoomScaleNormal="100" zoomScaleSheetLayoutView="100" workbookViewId="0">
      <selection activeCell="A50" sqref="A50"/>
    </sheetView>
  </sheetViews>
  <sheetFormatPr baseColWidth="10" defaultColWidth="9.1640625" defaultRowHeight="12" outlineLevelRow="1"/>
  <cols>
    <col min="1" max="1" width="31.1640625" style="373" customWidth="1"/>
    <col min="2" max="6" width="24.83203125" style="373" customWidth="1"/>
    <col min="7" max="9" width="20.33203125" style="373" customWidth="1"/>
    <col min="10" max="16384" width="9.1640625" style="373"/>
  </cols>
  <sheetData>
    <row r="1" spans="1:9" ht="14.25" customHeight="1">
      <c r="A1" s="671">
        <f>Property_Name</f>
        <v>0</v>
      </c>
    </row>
    <row r="2" spans="1:9" outlineLevel="1">
      <c r="A2" s="672"/>
      <c r="B2" s="1793" t="s">
        <v>451</v>
      </c>
      <c r="C2" s="1794"/>
      <c r="D2" s="1794"/>
      <c r="E2" s="1794"/>
      <c r="F2" s="1795"/>
      <c r="G2" s="513"/>
      <c r="H2" s="514"/>
      <c r="I2" s="515"/>
    </row>
    <row r="3" spans="1:9" outlineLevel="1">
      <c r="A3" s="673"/>
      <c r="B3" s="1796" t="s">
        <v>1119</v>
      </c>
      <c r="C3" s="1796" t="s">
        <v>452</v>
      </c>
      <c r="D3" s="1796" t="s">
        <v>458</v>
      </c>
      <c r="E3" s="1796" t="s">
        <v>459</v>
      </c>
      <c r="F3" s="1797" t="s">
        <v>455</v>
      </c>
      <c r="G3" s="403"/>
      <c r="I3" s="404"/>
    </row>
    <row r="4" spans="1:9" outlineLevel="1">
      <c r="A4" s="998" t="s">
        <v>453</v>
      </c>
      <c r="B4" s="999" t="s">
        <v>454</v>
      </c>
      <c r="C4" s="1000">
        <v>1</v>
      </c>
      <c r="D4" s="1000">
        <v>2</v>
      </c>
      <c r="E4" s="1000">
        <v>3</v>
      </c>
      <c r="F4" s="1001" t="s">
        <v>454</v>
      </c>
      <c r="G4" s="403"/>
      <c r="I4" s="404"/>
    </row>
    <row r="5" spans="1:9" outlineLevel="1">
      <c r="A5" s="1002" t="s">
        <v>674</v>
      </c>
      <c r="B5" s="1003" t="s">
        <v>454</v>
      </c>
      <c r="C5" s="1004" t="str">
        <f>'Property &amp; Loan Summary'!A59</f>
        <v/>
      </c>
      <c r="D5" s="1004" t="str">
        <f>'Property &amp; Loan Summary'!A60</f>
        <v/>
      </c>
      <c r="E5" s="1004" t="str">
        <f>'Property &amp; Loan Summary'!A61</f>
        <v/>
      </c>
      <c r="F5" s="1005" t="s">
        <v>675</v>
      </c>
      <c r="G5" s="403"/>
      <c r="I5" s="404"/>
    </row>
    <row r="6" spans="1:9" outlineLevel="1">
      <c r="A6" s="1002" t="s">
        <v>1027</v>
      </c>
      <c r="B6" s="1003" t="s">
        <v>454</v>
      </c>
      <c r="C6" s="1006">
        <f>(SUMIF('Rent Roll'!$A$14:$A$323,'Stress Scenario'!C$4,'Rent Roll'!$U$14:$U$323))</f>
        <v>0</v>
      </c>
      <c r="D6" s="1006">
        <f>(SUMIF('Rent Roll'!$A$14:$A$323,'Stress Scenario'!D$4,'Rent Roll'!$U$14:$U$323))</f>
        <v>0</v>
      </c>
      <c r="E6" s="1006">
        <f>(SUMIF('Rent Roll'!$A$14:$A$323,'Stress Scenario'!E$4,'Rent Roll'!$U$14:$U$323))</f>
        <v>0</v>
      </c>
      <c r="F6" s="1007">
        <f>+C6+D6</f>
        <v>0</v>
      </c>
      <c r="G6" s="403"/>
      <c r="I6" s="404"/>
    </row>
    <row r="7" spans="1:9" outlineLevel="1">
      <c r="A7" s="1002" t="s">
        <v>1015</v>
      </c>
      <c r="B7" s="1003" t="s">
        <v>454</v>
      </c>
      <c r="C7" s="1008">
        <f>IFERROR(EDATE(Note_Date,C8),"")</f>
        <v>0</v>
      </c>
      <c r="D7" s="1008">
        <f>IFERROR(EDATE(Note_Date,D8),"")</f>
        <v>0</v>
      </c>
      <c r="E7" s="1008">
        <f>IFERROR(EDATE(Note_Date,E8),"")</f>
        <v>0</v>
      </c>
      <c r="F7" s="1009">
        <f>IFERROR(EDATE(Note_Date,F8),"")</f>
        <v>0</v>
      </c>
      <c r="G7" s="403"/>
      <c r="I7" s="404"/>
    </row>
    <row r="8" spans="1:9" outlineLevel="1">
      <c r="A8" s="1002" t="s">
        <v>457</v>
      </c>
      <c r="B8" s="1003" t="s">
        <v>454</v>
      </c>
      <c r="C8" s="1004">
        <f>INDEX('Rent Roll'!$AU$14:$AU$323,MATCH('Stress Scenario'!C4,'Rent Roll'!$A$14:$A$323,0),1)</f>
        <v>0</v>
      </c>
      <c r="D8" s="1004">
        <f>INDEX('Rent Roll'!$AU$14:$AU$323,MATCH('Stress Scenario'!D4,'Rent Roll'!$A$14:$A$323,0),1)</f>
        <v>0</v>
      </c>
      <c r="E8" s="1004">
        <f>INDEX('Rent Roll'!$AU$14:$AU$323,MATCH('Stress Scenario'!E4,'Rent Roll'!$A$14:$A$323,0),1)</f>
        <v>0</v>
      </c>
      <c r="F8" s="1005">
        <f>MAX(C8:D8)</f>
        <v>0</v>
      </c>
      <c r="G8" s="403"/>
      <c r="I8" s="404"/>
    </row>
    <row r="9" spans="1:9" outlineLevel="1">
      <c r="A9" s="1002" t="s">
        <v>421</v>
      </c>
      <c r="B9" s="1003">
        <f>+'Rent Roll'!H295</f>
        <v>0</v>
      </c>
      <c r="C9" s="1003">
        <f>$B9-(SUMIF('Rent Roll'!$A$14:$A$323,'Stress Scenario'!C$4,'Rent Roll'!$AD$14:$AD$323))</f>
        <v>0</v>
      </c>
      <c r="D9" s="1003">
        <f>$B9-(SUMIF('Rent Roll'!$A$14:$A$323,'Stress Scenario'!D$4,'Rent Roll'!$AD$14:$AD$323))</f>
        <v>0</v>
      </c>
      <c r="E9" s="1003">
        <f>$B9-(SUMIF('Rent Roll'!$A$14:$A$323,'Stress Scenario'!E$4,'Rent Roll'!$AD$14:$AD$323))</f>
        <v>0</v>
      </c>
      <c r="F9" s="1010">
        <f>C9-(B9-D9)</f>
        <v>0</v>
      </c>
      <c r="G9" s="403"/>
      <c r="I9" s="404"/>
    </row>
    <row r="10" spans="1:9" outlineLevel="1">
      <c r="A10" s="1002" t="s">
        <v>86</v>
      </c>
      <c r="B10" s="1011">
        <f>IFERROR('Operating History and Pro Forma'!P17,0)</f>
        <v>0</v>
      </c>
      <c r="C10" s="1012">
        <f>$B10-(SUMIF('Rent Roll'!$A$14:$A$323,'Stress Scenario'!C$4,'Rent Roll'!$U$14:$U$323))</f>
        <v>0</v>
      </c>
      <c r="D10" s="1012">
        <f>$B10-(SUMIF('Rent Roll'!$A$14:$A$323,'Stress Scenario'!D$4,'Rent Roll'!$U$14:$U$323))</f>
        <v>0</v>
      </c>
      <c r="E10" s="1012">
        <f>$B10-(SUMIF('Rent Roll'!$A$14:$A$323,'Stress Scenario'!E$4,'Rent Roll'!$U$14:$U$323))</f>
        <v>0</v>
      </c>
      <c r="F10" s="1013">
        <f t="shared" ref="F10:F11" si="0">C10-(B10-D10)</f>
        <v>0</v>
      </c>
      <c r="G10" s="403"/>
      <c r="I10" s="404"/>
    </row>
    <row r="11" spans="1:9" outlineLevel="1">
      <c r="A11" s="1002" t="s">
        <v>404</v>
      </c>
      <c r="B11" s="1011">
        <f>IFERROR('Operating History and Pro Forma'!P35,0)</f>
        <v>0</v>
      </c>
      <c r="C11" s="1012">
        <f>+C10-'10 Yr Pro Forma'!$D$30</f>
        <v>0</v>
      </c>
      <c r="D11" s="1012">
        <f>+D10-'10 Yr Pro Forma'!$D$30</f>
        <v>0</v>
      </c>
      <c r="E11" s="1012">
        <f>+E10-'10 Yr Pro Forma'!$D$30</f>
        <v>0</v>
      </c>
      <c r="F11" s="1013">
        <f t="shared" si="0"/>
        <v>0</v>
      </c>
      <c r="G11" s="403"/>
      <c r="I11" s="404"/>
    </row>
    <row r="12" spans="1:9" outlineLevel="1">
      <c r="A12" s="1002" t="s">
        <v>422</v>
      </c>
      <c r="B12" s="1011">
        <f>IFERROR('Operating History and Pro Forma'!P44,0)</f>
        <v>0</v>
      </c>
      <c r="C12" s="1011">
        <f>+C11-($B11-$B12)</f>
        <v>0</v>
      </c>
      <c r="D12" s="1011">
        <f t="shared" ref="D12:F12" si="1">+D11-($B11-$B12)</f>
        <v>0</v>
      </c>
      <c r="E12" s="1011">
        <f t="shared" si="1"/>
        <v>0</v>
      </c>
      <c r="F12" s="1014">
        <f t="shared" si="1"/>
        <v>0</v>
      </c>
      <c r="G12" s="403"/>
      <c r="I12" s="404"/>
    </row>
    <row r="13" spans="1:9" outlineLevel="1">
      <c r="A13" s="1798" t="s">
        <v>1036</v>
      </c>
      <c r="B13" s="1799" t="e">
        <f>+B11/Original_Balance</f>
        <v>#DIV/0!</v>
      </c>
      <c r="C13" s="1799" t="e">
        <f>+C11/Original_Balance</f>
        <v>#DIV/0!</v>
      </c>
      <c r="D13" s="1799" t="e">
        <f>+D11/Original_Balance</f>
        <v>#DIV/0!</v>
      </c>
      <c r="E13" s="1799" t="e">
        <f>+E11/Original_Balance</f>
        <v>#DIV/0!</v>
      </c>
      <c r="F13" s="1800" t="e">
        <f>+F11/Original_Balance</f>
        <v>#DIV/0!</v>
      </c>
      <c r="G13" s="403"/>
      <c r="I13" s="404"/>
    </row>
    <row r="14" spans="1:9" outlineLevel="1">
      <c r="A14" s="1801" t="s">
        <v>423</v>
      </c>
      <c r="B14" s="1802" t="e">
        <f t="shared" ref="B14" si="2">+B12/Annual_Debt_Service</f>
        <v>#DIV/0!</v>
      </c>
      <c r="C14" s="1802" t="e">
        <f t="shared" ref="C14:F14" si="3">+C12/Annual_Debt_Service</f>
        <v>#DIV/0!</v>
      </c>
      <c r="D14" s="1802" t="e">
        <f t="shared" si="3"/>
        <v>#DIV/0!</v>
      </c>
      <c r="E14" s="1802" t="e">
        <f t="shared" si="3"/>
        <v>#DIV/0!</v>
      </c>
      <c r="F14" s="1803" t="e">
        <f t="shared" si="3"/>
        <v>#DIV/0!</v>
      </c>
      <c r="G14" s="403"/>
      <c r="I14" s="404"/>
    </row>
    <row r="15" spans="1:9" outlineLevel="1">
      <c r="A15" s="1002" t="s">
        <v>456</v>
      </c>
      <c r="B15" s="1015" t="s">
        <v>454</v>
      </c>
      <c r="C15" s="1011" t="e">
        <f>IF(C8&gt;Balloon_Term+12,"LXD &gt; 12 Months Past Maturity",INDEX('Amortization Schedule'!$I$2:$I$361,MIN(Balloon_Term-1,C8),1))</f>
        <v>#VALUE!</v>
      </c>
      <c r="D15" s="1011" t="e">
        <f>IF(D8&gt;Balloon_Term+12,"LXD &gt; 12 Months Past Maturity",INDEX('Amortization Schedule'!$I$2:$I$361,MIN(Balloon_Term-1,D8),1))</f>
        <v>#VALUE!</v>
      </c>
      <c r="E15" s="1011" t="e">
        <f>IF(E8&gt;Balloon_Term+12,"LXD &gt; 12 Months Past Maturity",INDEX('Amortization Schedule'!$I$2:$I$361,MIN(Balloon_Term-1,E8),1))</f>
        <v>#VALUE!</v>
      </c>
      <c r="F15" s="1014" t="e">
        <f>IF(F8&gt;Balloon_Term+12,"LXD &gt; 12 Months Past Maturity",INDEX('Amortization Schedule'!$I$2:$I$361,MIN(Balloon_Term-1,F8),1))</f>
        <v>#VALUE!</v>
      </c>
      <c r="G15" s="403"/>
      <c r="I15" s="404"/>
    </row>
    <row r="16" spans="1:9" outlineLevel="1">
      <c r="A16" s="1002" t="s">
        <v>930</v>
      </c>
      <c r="B16" s="1011" t="s">
        <v>454</v>
      </c>
      <c r="C16" s="1011" t="str">
        <f>IFERROR(+C15/Measure,"N/A")</f>
        <v>N/A</v>
      </c>
      <c r="D16" s="1011" t="str">
        <f>IFERROR(+D15/Measure,"N/A")</f>
        <v>N/A</v>
      </c>
      <c r="E16" s="1011" t="str">
        <f>IFERROR(+E15/Measure,"N/A")</f>
        <v>N/A</v>
      </c>
      <c r="F16" s="1014" t="str">
        <f>IFERROR(+F15/Measure,"N/A")</f>
        <v>N/A</v>
      </c>
      <c r="G16" s="403"/>
      <c r="I16" s="404"/>
    </row>
    <row r="17" spans="1:9" outlineLevel="1">
      <c r="A17" s="1002" t="s">
        <v>424</v>
      </c>
      <c r="B17" s="1011" t="e">
        <f>+B11/Concluded_Cap_Rate</f>
        <v>#DIV/0!</v>
      </c>
      <c r="C17" s="1011" t="e">
        <f>+C11/Concluded_Cap_Rate</f>
        <v>#DIV/0!</v>
      </c>
      <c r="D17" s="1011" t="e">
        <f>+D11/Concluded_Cap_Rate</f>
        <v>#DIV/0!</v>
      </c>
      <c r="E17" s="1011" t="e">
        <f>+E11/Concluded_Cap_Rate</f>
        <v>#DIV/0!</v>
      </c>
      <c r="F17" s="1014" t="e">
        <f>+F11/Concluded_Cap_Rate</f>
        <v>#DIV/0!</v>
      </c>
      <c r="G17" s="403"/>
      <c r="I17" s="404"/>
    </row>
    <row r="18" spans="1:9" outlineLevel="1">
      <c r="A18" s="1002" t="s">
        <v>931</v>
      </c>
      <c r="B18" s="1011" t="e">
        <f>B17/Measure</f>
        <v>#DIV/0!</v>
      </c>
      <c r="C18" s="1011" t="e">
        <f>+C17/Measure</f>
        <v>#DIV/0!</v>
      </c>
      <c r="D18" s="1011" t="e">
        <f>+D17/Measure</f>
        <v>#DIV/0!</v>
      </c>
      <c r="E18" s="1011" t="e">
        <f>+E17/Measure</f>
        <v>#DIV/0!</v>
      </c>
      <c r="F18" s="1014" t="e">
        <f>+F17/Measure</f>
        <v>#DIV/0!</v>
      </c>
      <c r="G18" s="403"/>
      <c r="I18" s="404"/>
    </row>
    <row r="19" spans="1:9" outlineLevel="1">
      <c r="A19" s="1002" t="s">
        <v>932</v>
      </c>
      <c r="B19" s="1011" t="e">
        <f>Current_Balance/Measure</f>
        <v>#DIV/0!</v>
      </c>
      <c r="C19" s="1011" t="e">
        <f>+$B$31</f>
        <v>#DIV/0!</v>
      </c>
      <c r="D19" s="1011" t="e">
        <f>+$B$31</f>
        <v>#DIV/0!</v>
      </c>
      <c r="E19" s="1011" t="e">
        <f>+$B$31</f>
        <v>#DIV/0!</v>
      </c>
      <c r="F19" s="1014" t="e">
        <f>+$B$31</f>
        <v>#DIV/0!</v>
      </c>
      <c r="G19" s="403"/>
      <c r="I19" s="404"/>
    </row>
    <row r="20" spans="1:9" outlineLevel="1">
      <c r="A20" s="1017" t="s">
        <v>245</v>
      </c>
      <c r="B20" s="1018" t="e">
        <f>B19/B18</f>
        <v>#DIV/0!</v>
      </c>
      <c r="C20" s="1018" t="e">
        <f>+C19/C18</f>
        <v>#DIV/0!</v>
      </c>
      <c r="D20" s="1018" t="e">
        <f t="shared" ref="D20:E20" si="4">+D19/D18</f>
        <v>#DIV/0!</v>
      </c>
      <c r="E20" s="1018" t="e">
        <f t="shared" si="4"/>
        <v>#DIV/0!</v>
      </c>
      <c r="F20" s="1019" t="e">
        <f>+F19/F18</f>
        <v>#DIV/0!</v>
      </c>
      <c r="G20" s="516"/>
      <c r="H20" s="517"/>
      <c r="I20" s="527"/>
    </row>
    <row r="21" spans="1:9">
      <c r="A21" s="674"/>
    </row>
    <row r="22" spans="1:9">
      <c r="A22" s="672"/>
      <c r="B22" s="1793" t="s">
        <v>676</v>
      </c>
      <c r="C22" s="1794"/>
      <c r="D22" s="1794"/>
      <c r="E22" s="1794"/>
      <c r="F22" s="1795"/>
      <c r="G22" s="513"/>
      <c r="H22" s="514"/>
      <c r="I22" s="515"/>
    </row>
    <row r="23" spans="1:9">
      <c r="A23" s="673"/>
      <c r="B23" s="1796" t="s">
        <v>426</v>
      </c>
      <c r="C23" s="1796" t="s">
        <v>427</v>
      </c>
      <c r="D23" s="1796" t="s">
        <v>428</v>
      </c>
      <c r="E23" s="1804" t="s">
        <v>1095</v>
      </c>
      <c r="F23" s="1797" t="s">
        <v>1096</v>
      </c>
      <c r="G23" s="403"/>
      <c r="I23" s="404"/>
    </row>
    <row r="24" spans="1:9">
      <c r="A24" s="998" t="s">
        <v>421</v>
      </c>
      <c r="B24" s="999">
        <f>1-'10 Yr Pro Forma'!D23</f>
        <v>1</v>
      </c>
      <c r="C24" s="1020">
        <f>MIN(1,+B24-0.05)</f>
        <v>0.95</v>
      </c>
      <c r="D24" s="1021">
        <f>C24-0.05</f>
        <v>0.89999999999999991</v>
      </c>
      <c r="E24" s="1021">
        <f>D24-0.05</f>
        <v>0.84999999999999987</v>
      </c>
      <c r="F24" s="1021">
        <f>E24-0.05</f>
        <v>0.79999999999999982</v>
      </c>
      <c r="G24" s="403"/>
      <c r="I24" s="404"/>
    </row>
    <row r="25" spans="1:9">
      <c r="A25" s="1002" t="s">
        <v>404</v>
      </c>
      <c r="B25" s="1011">
        <f>+'10 Yr Pro Forma'!$D$31</f>
        <v>0</v>
      </c>
      <c r="C25" s="1012">
        <f>IF(Hotel,C26+'Hotel Op History and Pro Forma'!S58,('10 Yr Pro Forma'!$D22*('Stress Scenario'!C24))+(('10 Yr Pro Forma'!$D24+'10 Yr Pro Forma'!$D25)/$B24)*C24-'10 Yr Pro Forma'!$D30)</f>
        <v>0</v>
      </c>
      <c r="D25" s="1012">
        <f>IF(Hotel,D26+'Hotel Op History and Pro Forma'!T58,('10 Yr Pro Forma'!$D22*('Stress Scenario'!D24))+(('10 Yr Pro Forma'!$D24+'10 Yr Pro Forma'!$D25)/$B24)*D24-'10 Yr Pro Forma'!$D30)</f>
        <v>0</v>
      </c>
      <c r="E25" s="1012">
        <f>IF(Hotel,E26+'Hotel Op History and Pro Forma'!V58,('10 Yr Pro Forma'!$D22*('Stress Scenario'!E24))+(('10 Yr Pro Forma'!$D24+'10 Yr Pro Forma'!$D25)/$B24)*E24-'10 Yr Pro Forma'!$D30)</f>
        <v>0</v>
      </c>
      <c r="F25" s="1013">
        <f>IF(Hotel,F26+'Hotel Op History and Pro Forma'!W58,('10 Yr Pro Forma'!$D22*('Stress Scenario'!F24))+(('10 Yr Pro Forma'!$D24+'10 Yr Pro Forma'!$D25)/$B24)*F24-'10 Yr Pro Forma'!$D30)</f>
        <v>0</v>
      </c>
      <c r="G25" s="403"/>
      <c r="I25" s="404"/>
    </row>
    <row r="26" spans="1:9">
      <c r="A26" s="1002" t="s">
        <v>422</v>
      </c>
      <c r="B26" s="1011">
        <f>+B25-('10 Yr Pro Forma'!$D$32)</f>
        <v>0</v>
      </c>
      <c r="C26" s="1011">
        <f>IF(Hotel,('Hotel Op History and Pro Forma'!T10*Measure*Factor*C24+'Hotel Op History and Pro Forma'!T15+'Hotel Op History and Pro Forma'!T16+'Hotel Op History and Pro Forma'!T17)*'10 Yr Pro Forma'!D37,+C25-(B25-B26))</f>
        <v>0</v>
      </c>
      <c r="D26" s="1011">
        <f>IF(Hotel,('Hotel Op History and Pro Forma'!T10*Measure*Factor*D24+'Hotel Op History and Pro Forma'!T15+'Hotel Op History and Pro Forma'!T16+'Hotel Op History and Pro Forma'!T17)*'10 Yr Pro Forma'!D37,+D25-(B25-B26))</f>
        <v>0</v>
      </c>
      <c r="E26" s="1011">
        <f>IF(Hotel,('Hotel Op History and Pro Forma'!T10*Measure*Factor*E24+'Hotel Op History and Pro Forma'!T15+'Hotel Op History and Pro Forma'!T16+'Hotel Op History and Pro Forma'!T17)*'10 Yr Pro Forma'!D37,+E25-(B25-B26))</f>
        <v>0</v>
      </c>
      <c r="F26" s="1014">
        <f>IF(Hotel,('Hotel Op History and Pro Forma'!T10*Measure*Factor*F24+'Hotel Op History and Pro Forma'!T15+'Hotel Op History and Pro Forma'!T16+'Hotel Op History and Pro Forma'!T17)*'10 Yr Pro Forma'!D37,+F25-(B25-B26))</f>
        <v>0</v>
      </c>
      <c r="G26" s="403"/>
      <c r="I26" s="404"/>
    </row>
    <row r="27" spans="1:9">
      <c r="A27" s="1798" t="s">
        <v>1036</v>
      </c>
      <c r="B27" s="1799" t="e">
        <f>+B25/Original_Balance</f>
        <v>#DIV/0!</v>
      </c>
      <c r="C27" s="1799" t="e">
        <f>+C25/Original_Balance</f>
        <v>#DIV/0!</v>
      </c>
      <c r="D27" s="1799" t="e">
        <f>+D25/Original_Balance</f>
        <v>#DIV/0!</v>
      </c>
      <c r="E27" s="1799" t="e">
        <f>+E25/Original_Balance</f>
        <v>#DIV/0!</v>
      </c>
      <c r="F27" s="1800" t="e">
        <f>+F25/Original_Balance</f>
        <v>#DIV/0!</v>
      </c>
      <c r="G27" s="403"/>
      <c r="I27" s="404"/>
    </row>
    <row r="28" spans="1:9">
      <c r="A28" s="1801" t="s">
        <v>423</v>
      </c>
      <c r="B28" s="1802" t="e">
        <f t="shared" ref="B28" si="5">+B26/Annual_Debt_Service</f>
        <v>#DIV/0!</v>
      </c>
      <c r="C28" s="1802" t="e">
        <f>+C26/Annual_Debt_Service</f>
        <v>#DIV/0!</v>
      </c>
      <c r="D28" s="1802" t="e">
        <f>+D26/Annual_Debt_Service</f>
        <v>#DIV/0!</v>
      </c>
      <c r="E28" s="1802" t="e">
        <f>+E26/Annual_Debt_Service</f>
        <v>#DIV/0!</v>
      </c>
      <c r="F28" s="1803" t="e">
        <f>+F26/Annual_Debt_Service</f>
        <v>#DIV/0!</v>
      </c>
      <c r="G28" s="403"/>
      <c r="I28" s="404"/>
    </row>
    <row r="29" spans="1:9">
      <c r="A29" s="1002" t="s">
        <v>424</v>
      </c>
      <c r="B29" s="1011" t="e">
        <f>+B25/Concluded_Cap_Rate</f>
        <v>#DIV/0!</v>
      </c>
      <c r="C29" s="1011" t="e">
        <f>+C25/Concluded_Cap_Rate</f>
        <v>#DIV/0!</v>
      </c>
      <c r="D29" s="1011" t="e">
        <f>+D25/Concluded_Cap_Rate</f>
        <v>#DIV/0!</v>
      </c>
      <c r="E29" s="1011" t="e">
        <f>+E25/Concluded_Cap_Rate</f>
        <v>#DIV/0!</v>
      </c>
      <c r="F29" s="1014" t="e">
        <f>+F25/Concluded_Cap_Rate</f>
        <v>#DIV/0!</v>
      </c>
      <c r="G29" s="403"/>
      <c r="I29" s="404"/>
    </row>
    <row r="30" spans="1:9">
      <c r="A30" s="1002" t="s">
        <v>931</v>
      </c>
      <c r="B30" s="1011" t="e">
        <f>B29/Measure</f>
        <v>#DIV/0!</v>
      </c>
      <c r="C30" s="1011" t="e">
        <f>+C29/Measure</f>
        <v>#DIV/0!</v>
      </c>
      <c r="D30" s="1011" t="e">
        <f>+D29/Measure</f>
        <v>#DIV/0!</v>
      </c>
      <c r="E30" s="1011" t="e">
        <f>+E29/Measure</f>
        <v>#DIV/0!</v>
      </c>
      <c r="F30" s="1014" t="e">
        <f>+F29/Measure</f>
        <v>#DIV/0!</v>
      </c>
      <c r="G30" s="403"/>
      <c r="I30" s="404"/>
    </row>
    <row r="31" spans="1:9">
      <c r="A31" s="1002" t="s">
        <v>932</v>
      </c>
      <c r="B31" s="1011" t="e">
        <f>Current_Balance/Measure</f>
        <v>#DIV/0!</v>
      </c>
      <c r="C31" s="1011" t="e">
        <f>+$B$31</f>
        <v>#DIV/0!</v>
      </c>
      <c r="D31" s="1011" t="e">
        <f>+$B$31</f>
        <v>#DIV/0!</v>
      </c>
      <c r="E31" s="1011" t="e">
        <f>+$B$31</f>
        <v>#DIV/0!</v>
      </c>
      <c r="F31" s="1014" t="e">
        <f>+$B$31</f>
        <v>#DIV/0!</v>
      </c>
      <c r="G31" s="403"/>
      <c r="I31" s="404"/>
    </row>
    <row r="32" spans="1:9">
      <c r="A32" s="1017" t="s">
        <v>245</v>
      </c>
      <c r="B32" s="1018" t="e">
        <f>B31/B30</f>
        <v>#DIV/0!</v>
      </c>
      <c r="C32" s="1018" t="e">
        <f>+C31/C30</f>
        <v>#DIV/0!</v>
      </c>
      <c r="D32" s="1018" t="e">
        <f>+D31/D30</f>
        <v>#DIV/0!</v>
      </c>
      <c r="E32" s="1018" t="e">
        <f>+E31/E30</f>
        <v>#DIV/0!</v>
      </c>
      <c r="F32" s="1019" t="e">
        <f>+F31/F30</f>
        <v>#DIV/0!</v>
      </c>
      <c r="G32" s="516"/>
      <c r="H32" s="517"/>
      <c r="I32" s="527"/>
    </row>
    <row r="33" spans="1:9">
      <c r="A33" s="674"/>
    </row>
    <row r="34" spans="1:9">
      <c r="A34" s="675"/>
      <c r="B34" s="1805"/>
      <c r="C34" s="1793" t="s">
        <v>677</v>
      </c>
      <c r="D34" s="1805"/>
      <c r="E34" s="1805"/>
      <c r="F34" s="1805"/>
      <c r="G34" s="513"/>
      <c r="H34" s="514"/>
      <c r="I34" s="515"/>
    </row>
    <row r="35" spans="1:9">
      <c r="A35" s="676"/>
      <c r="B35" s="1806" t="s">
        <v>429</v>
      </c>
      <c r="C35" s="1796" t="s">
        <v>430</v>
      </c>
      <c r="D35" s="1796" t="s">
        <v>431</v>
      </c>
      <c r="E35" s="1804" t="s">
        <v>1097</v>
      </c>
      <c r="F35" s="1797" t="s">
        <v>1098</v>
      </c>
      <c r="G35" s="403"/>
      <c r="I35" s="404"/>
    </row>
    <row r="36" spans="1:9">
      <c r="A36" s="998" t="s">
        <v>933</v>
      </c>
      <c r="B36" s="1023">
        <f>+'10 Yr Pro Forma'!D21</f>
        <v>0</v>
      </c>
      <c r="C36" s="1022">
        <f>+B36*0.95</f>
        <v>0</v>
      </c>
      <c r="D36" s="1022">
        <f>+B36*0.9</f>
        <v>0</v>
      </c>
      <c r="E36" s="1022">
        <f>B36*0.85</f>
        <v>0</v>
      </c>
      <c r="F36" s="1024">
        <f>+B36*0.8</f>
        <v>0</v>
      </c>
      <c r="G36" s="403"/>
      <c r="I36" s="404"/>
    </row>
    <row r="37" spans="1:9">
      <c r="A37" s="1002" t="s">
        <v>404</v>
      </c>
      <c r="B37" s="1011" t="e">
        <f>B36*Measure*Factor*(1-'10 Yr Pro Forma'!$D$23)+'10 Yr Pro Forma'!$D24+'10 Yr Pro Forma'!$D25-'10 Yr Pro Forma'!$D30</f>
        <v>#N/A</v>
      </c>
      <c r="C37" s="1012" t="e">
        <f>IF(Hotel,C38+'Hotel Op History and Pro Forma'!T58,C36*Measure*Factor*(1-'10 Yr Pro Forma'!$D$23)+'10 Yr Pro Forma'!$D24+'10 Yr Pro Forma'!$D25-'10 Yr Pro Forma'!$D30)</f>
        <v>#N/A</v>
      </c>
      <c r="D37" s="1012" t="e">
        <f>IF(Hotel,D38+'Hotel Op History and Pro Forma'!T58,D36*Measure*Factor*(1-'10 Yr Pro Forma'!$D$23)+'10 Yr Pro Forma'!$D24+'10 Yr Pro Forma'!$D25-'10 Yr Pro Forma'!$D30)</f>
        <v>#N/A</v>
      </c>
      <c r="E37" s="1012" t="e">
        <f>IF(Hotel,E38+'Hotel Op History and Pro Forma'!T58,E36*Measure*Factor*(1-'10 Yr Pro Forma'!$D$23)+'10 Yr Pro Forma'!$D24+'10 Yr Pro Forma'!$D25-'10 Yr Pro Forma'!$D30)</f>
        <v>#N/A</v>
      </c>
      <c r="F37" s="1013" t="e">
        <f>IF(Hotel,F38+'Hotel Op History and Pro Forma'!T58,F36*Measure*Factor*(1-'10 Yr Pro Forma'!$D$23)+'10 Yr Pro Forma'!$D24+'10 Yr Pro Forma'!$D25-'10 Yr Pro Forma'!$D30)</f>
        <v>#N/A</v>
      </c>
      <c r="G37" s="403"/>
      <c r="I37" s="404"/>
    </row>
    <row r="38" spans="1:9">
      <c r="A38" s="1002" t="s">
        <v>422</v>
      </c>
      <c r="B38" s="1011" t="e">
        <f>+B37-('10 Yr Pro Forma'!$D$32)</f>
        <v>#N/A</v>
      </c>
      <c r="C38" s="1011" t="e">
        <f>IF(Hotel,((C36*Measure*Factor*'Hotel Op History and Pro Forma'!T9+'Hotel Op History and Pro Forma'!T15+'Hotel Op History and Pro Forma'!T16+'Hotel Op History and Pro Forma'!T17)*'Hotel Op History and Pro Forma'!U60),C37-(B37-B38))</f>
        <v>#N/A</v>
      </c>
      <c r="D38" s="1011" t="e">
        <f>IF(Hotel,((D36*Measure*Factor*'Hotel Op History and Pro Forma'!T9+'Hotel Op History and Pro Forma'!T15+'Hotel Op History and Pro Forma'!T16+'Hotel Op History and Pro Forma'!T17)*'Hotel Op History and Pro Forma'!U60),D37-(B37-B38))</f>
        <v>#N/A</v>
      </c>
      <c r="E38" s="1011" t="e">
        <f>IF(Hotel,((E36*Measure*Factor*'Hotel Op History and Pro Forma'!T9+'Hotel Op History and Pro Forma'!T15+'Hotel Op History and Pro Forma'!T16+'Hotel Op History and Pro Forma'!T17)*'Hotel Op History and Pro Forma'!U60),E37-(B37-B38))</f>
        <v>#N/A</v>
      </c>
      <c r="F38" s="1014" t="e">
        <f>IF(Hotel,((F36*Measure*Factor*'Hotel Op History and Pro Forma'!T9+'Hotel Op History and Pro Forma'!T15+'Hotel Op History and Pro Forma'!T16+'Hotel Op History and Pro Forma'!T17)*'Hotel Op History and Pro Forma'!U60),F37-(B37-B38))</f>
        <v>#N/A</v>
      </c>
      <c r="G38" s="403"/>
      <c r="I38" s="404"/>
    </row>
    <row r="39" spans="1:9">
      <c r="A39" s="1798" t="s">
        <v>1036</v>
      </c>
      <c r="B39" s="1799" t="e">
        <f>+B37/Original_Balance</f>
        <v>#N/A</v>
      </c>
      <c r="C39" s="1799" t="e">
        <f>+C37/Original_Balance</f>
        <v>#N/A</v>
      </c>
      <c r="D39" s="1799" t="e">
        <f>+D37/Original_Balance</f>
        <v>#N/A</v>
      </c>
      <c r="E39" s="1799" t="e">
        <f>+E37/Original_Balance</f>
        <v>#N/A</v>
      </c>
      <c r="F39" s="1800" t="e">
        <f>+F37/Original_Balance</f>
        <v>#N/A</v>
      </c>
      <c r="G39" s="403"/>
      <c r="I39" s="404"/>
    </row>
    <row r="40" spans="1:9">
      <c r="A40" s="1801" t="s">
        <v>423</v>
      </c>
      <c r="B40" s="1802" t="e">
        <f>+B38/Annual_Debt_Service</f>
        <v>#N/A</v>
      </c>
      <c r="C40" s="1802" t="e">
        <f>+C38/Annual_Debt_Service</f>
        <v>#N/A</v>
      </c>
      <c r="D40" s="1802" t="e">
        <f>+D38/Annual_Debt_Service</f>
        <v>#N/A</v>
      </c>
      <c r="E40" s="1802" t="e">
        <f t="shared" ref="E40:F40" si="6">+E38/Annual_Debt_Service</f>
        <v>#N/A</v>
      </c>
      <c r="F40" s="1803" t="e">
        <f t="shared" si="6"/>
        <v>#N/A</v>
      </c>
      <c r="G40" s="403"/>
      <c r="I40" s="404"/>
    </row>
    <row r="41" spans="1:9">
      <c r="A41" s="1002" t="s">
        <v>424</v>
      </c>
      <c r="B41" s="1011" t="e">
        <f>+B37/Concluded_Cap_Rate</f>
        <v>#N/A</v>
      </c>
      <c r="C41" s="1011" t="e">
        <f>+C37/Concluded_Cap_Rate</f>
        <v>#N/A</v>
      </c>
      <c r="D41" s="1011" t="e">
        <f>+D37/Concluded_Cap_Rate</f>
        <v>#N/A</v>
      </c>
      <c r="E41" s="1011" t="e">
        <f>+E37/Concluded_Cap_Rate</f>
        <v>#N/A</v>
      </c>
      <c r="F41" s="1014" t="e">
        <f>+F37/Concluded_Cap_Rate</f>
        <v>#N/A</v>
      </c>
      <c r="G41" s="403"/>
      <c r="I41" s="404"/>
    </row>
    <row r="42" spans="1:9">
      <c r="A42" s="1002" t="s">
        <v>931</v>
      </c>
      <c r="B42" s="1011" t="e">
        <f>B41/Measure</f>
        <v>#N/A</v>
      </c>
      <c r="C42" s="1011" t="e">
        <f>C41/Measure</f>
        <v>#N/A</v>
      </c>
      <c r="D42" s="1011" t="e">
        <f>D41/Measure</f>
        <v>#N/A</v>
      </c>
      <c r="E42" s="1011" t="e">
        <f>E41/Measure</f>
        <v>#N/A</v>
      </c>
      <c r="F42" s="1014" t="e">
        <f>F41/Measure</f>
        <v>#N/A</v>
      </c>
      <c r="G42" s="403"/>
      <c r="I42" s="404"/>
    </row>
    <row r="43" spans="1:9">
      <c r="A43" s="1002" t="s">
        <v>932</v>
      </c>
      <c r="B43" s="1011" t="e">
        <f>Current_Balance/Measure</f>
        <v>#DIV/0!</v>
      </c>
      <c r="C43" s="1011" t="e">
        <f>Current_Balance/Measure</f>
        <v>#DIV/0!</v>
      </c>
      <c r="D43" s="1011" t="e">
        <f>Current_Balance/Measure</f>
        <v>#DIV/0!</v>
      </c>
      <c r="E43" s="1011" t="e">
        <f>Current_Balance/Measure</f>
        <v>#DIV/0!</v>
      </c>
      <c r="F43" s="1014" t="e">
        <f>Current_Balance/Measure</f>
        <v>#DIV/0!</v>
      </c>
      <c r="G43" s="403"/>
      <c r="I43" s="404"/>
    </row>
    <row r="44" spans="1:9">
      <c r="A44" s="1017" t="s">
        <v>245</v>
      </c>
      <c r="B44" s="1018" t="e">
        <f>B43/B42</f>
        <v>#DIV/0!</v>
      </c>
      <c r="C44" s="1018" t="e">
        <f t="shared" ref="C44:D44" si="7">C43/C42</f>
        <v>#DIV/0!</v>
      </c>
      <c r="D44" s="1018" t="e">
        <f t="shared" si="7"/>
        <v>#DIV/0!</v>
      </c>
      <c r="E44" s="1018" t="e">
        <f>E43/E42</f>
        <v>#DIV/0!</v>
      </c>
      <c r="F44" s="1019" t="e">
        <f>F43/F42</f>
        <v>#DIV/0!</v>
      </c>
      <c r="G44" s="516"/>
      <c r="H44" s="517"/>
      <c r="I44" s="527"/>
    </row>
    <row r="45" spans="1:9">
      <c r="A45" s="674"/>
    </row>
    <row r="46" spans="1:9">
      <c r="A46" s="675"/>
      <c r="B46" s="1805"/>
      <c r="C46" s="1793" t="s">
        <v>678</v>
      </c>
      <c r="D46" s="1805"/>
      <c r="E46" s="1805"/>
      <c r="F46" s="1805"/>
      <c r="G46" s="513"/>
      <c r="H46" s="514"/>
      <c r="I46" s="515"/>
    </row>
    <row r="47" spans="1:9">
      <c r="A47" s="676"/>
      <c r="B47" s="1806" t="s">
        <v>795</v>
      </c>
      <c r="C47" s="1807" t="s">
        <v>432</v>
      </c>
      <c r="D47" s="1807" t="s">
        <v>1099</v>
      </c>
      <c r="E47" s="1807" t="s">
        <v>1100</v>
      </c>
      <c r="F47" s="1807" t="s">
        <v>1101</v>
      </c>
      <c r="G47" s="403"/>
      <c r="I47" s="404"/>
    </row>
    <row r="48" spans="1:9">
      <c r="A48" s="998" t="s">
        <v>425</v>
      </c>
      <c r="B48" s="1025">
        <f>Concluded_Cap_Rate</f>
        <v>0</v>
      </c>
      <c r="C48" s="1025">
        <f>+B48+0.005</f>
        <v>5.0000000000000001E-3</v>
      </c>
      <c r="D48" s="1026">
        <f>+C48+0.005</f>
        <v>0.01</v>
      </c>
      <c r="E48" s="1026">
        <f t="shared" ref="E48:F48" si="8">+D48+0.005</f>
        <v>1.4999999999999999E-2</v>
      </c>
      <c r="F48" s="1026">
        <f t="shared" si="8"/>
        <v>0.02</v>
      </c>
      <c r="G48" s="403"/>
      <c r="I48" s="404"/>
    </row>
    <row r="49" spans="1:9">
      <c r="A49" s="1002" t="s">
        <v>404</v>
      </c>
      <c r="B49" s="1011" t="e">
        <f>+B37</f>
        <v>#N/A</v>
      </c>
      <c r="C49" s="1012" t="e">
        <f>+B49</f>
        <v>#N/A</v>
      </c>
      <c r="D49" s="1012" t="e">
        <f t="shared" ref="D49:F49" si="9">+C49</f>
        <v>#N/A</v>
      </c>
      <c r="E49" s="1012" t="e">
        <f t="shared" si="9"/>
        <v>#N/A</v>
      </c>
      <c r="F49" s="1012" t="e">
        <f t="shared" si="9"/>
        <v>#N/A</v>
      </c>
      <c r="G49" s="403"/>
      <c r="I49" s="404"/>
    </row>
    <row r="50" spans="1:9">
      <c r="A50" s="1002" t="s">
        <v>422</v>
      </c>
      <c r="B50" s="1011">
        <f>+'10 Yr Pro Forma'!$D$36</f>
        <v>0</v>
      </c>
      <c r="C50" s="1011" t="e">
        <f>+C49-($B49-$B50)</f>
        <v>#N/A</v>
      </c>
      <c r="D50" s="1011" t="e">
        <f t="shared" ref="D50" si="10">+D49-($B49-$B50)</f>
        <v>#N/A</v>
      </c>
      <c r="E50" s="1011" t="e">
        <f t="shared" ref="E50" si="11">+E49-($B49-$B50)</f>
        <v>#N/A</v>
      </c>
      <c r="F50" s="1014" t="e">
        <f t="shared" ref="F50" si="12">+F49-($B49-$B50)</f>
        <v>#N/A</v>
      </c>
      <c r="G50" s="403"/>
      <c r="I50" s="404"/>
    </row>
    <row r="51" spans="1:9">
      <c r="A51" s="1002" t="s">
        <v>1036</v>
      </c>
      <c r="B51" s="1985" t="e">
        <f>+B49/Original_Balance</f>
        <v>#N/A</v>
      </c>
      <c r="C51" s="1985" t="e">
        <f>+C49/Original_Balance</f>
        <v>#N/A</v>
      </c>
      <c r="D51" s="1985" t="e">
        <f>+D49/Original_Balance</f>
        <v>#N/A</v>
      </c>
      <c r="E51" s="1985" t="e">
        <f>+E49/Original_Balance</f>
        <v>#N/A</v>
      </c>
      <c r="F51" s="1986" t="e">
        <f>+F49/Original_Balance</f>
        <v>#N/A</v>
      </c>
      <c r="G51" s="403"/>
      <c r="I51" s="404"/>
    </row>
    <row r="52" spans="1:9">
      <c r="A52" s="1002" t="s">
        <v>423</v>
      </c>
      <c r="B52" s="1015" t="e">
        <f t="shared" ref="B52:B56" si="13">+B40</f>
        <v>#N/A</v>
      </c>
      <c r="C52" s="1015" t="e">
        <f>+C50/Annual_Debt_Service</f>
        <v>#N/A</v>
      </c>
      <c r="D52" s="1015" t="e">
        <f>+D50/Annual_Debt_Service</f>
        <v>#N/A</v>
      </c>
      <c r="E52" s="1015" t="e">
        <f>+E50/Annual_Debt_Service</f>
        <v>#N/A</v>
      </c>
      <c r="F52" s="1016" t="e">
        <f>+F50/Annual_Debt_Service</f>
        <v>#N/A</v>
      </c>
      <c r="G52" s="403"/>
      <c r="I52" s="404"/>
    </row>
    <row r="53" spans="1:9">
      <c r="A53" s="1798" t="s">
        <v>424</v>
      </c>
      <c r="B53" s="1987" t="e">
        <f t="shared" si="13"/>
        <v>#N/A</v>
      </c>
      <c r="C53" s="1987" t="e">
        <f>+C49/C48</f>
        <v>#N/A</v>
      </c>
      <c r="D53" s="1987" t="e">
        <f>+D49/D48</f>
        <v>#N/A</v>
      </c>
      <c r="E53" s="1987" t="e">
        <f>+E49/E48</f>
        <v>#N/A</v>
      </c>
      <c r="F53" s="1988" t="e">
        <f>+F49/F48</f>
        <v>#N/A</v>
      </c>
      <c r="G53" s="403"/>
      <c r="I53" s="404"/>
    </row>
    <row r="54" spans="1:9">
      <c r="A54" s="1801" t="s">
        <v>931</v>
      </c>
      <c r="B54" s="1989" t="e">
        <f t="shared" si="13"/>
        <v>#N/A</v>
      </c>
      <c r="C54" s="1989" t="e">
        <f>C53/Measure</f>
        <v>#N/A</v>
      </c>
      <c r="D54" s="1989" t="e">
        <f>D53/Measure</f>
        <v>#N/A</v>
      </c>
      <c r="E54" s="1989" t="e">
        <f>E53/Measure</f>
        <v>#N/A</v>
      </c>
      <c r="F54" s="1990" t="e">
        <f>F53/Measure</f>
        <v>#N/A</v>
      </c>
      <c r="G54" s="403"/>
      <c r="I54" s="404"/>
    </row>
    <row r="55" spans="1:9">
      <c r="A55" s="1002" t="s">
        <v>932</v>
      </c>
      <c r="B55" s="1011" t="e">
        <f t="shared" si="13"/>
        <v>#DIV/0!</v>
      </c>
      <c r="C55" s="1011" t="e">
        <f>Current_Balance/Measure</f>
        <v>#DIV/0!</v>
      </c>
      <c r="D55" s="1011" t="e">
        <f>Current_Balance/Measure</f>
        <v>#DIV/0!</v>
      </c>
      <c r="E55" s="1011" t="e">
        <f>Current_Balance/Measure</f>
        <v>#DIV/0!</v>
      </c>
      <c r="F55" s="1014" t="e">
        <f>Current_Balance/Measure</f>
        <v>#DIV/0!</v>
      </c>
      <c r="G55" s="403"/>
      <c r="I55" s="404"/>
    </row>
    <row r="56" spans="1:9">
      <c r="A56" s="1017" t="s">
        <v>245</v>
      </c>
      <c r="B56" s="1018" t="e">
        <f t="shared" si="13"/>
        <v>#DIV/0!</v>
      </c>
      <c r="C56" s="1018" t="e">
        <f t="shared" ref="C56:D56" si="14">C55/C54</f>
        <v>#DIV/0!</v>
      </c>
      <c r="D56" s="1018" t="e">
        <f t="shared" si="14"/>
        <v>#DIV/0!</v>
      </c>
      <c r="E56" s="1018" t="e">
        <f>E55/E54</f>
        <v>#DIV/0!</v>
      </c>
      <c r="F56" s="1019" t="e">
        <f>F55/F54</f>
        <v>#DIV/0!</v>
      </c>
      <c r="G56" s="516"/>
      <c r="H56" s="517"/>
      <c r="I56" s="527"/>
    </row>
    <row r="57" spans="1:9">
      <c r="A57" s="674"/>
    </row>
    <row r="58" spans="1:9">
      <c r="A58" s="675"/>
      <c r="B58" s="1793" t="s">
        <v>473</v>
      </c>
      <c r="C58" s="1805"/>
      <c r="D58" s="1805"/>
      <c r="E58" s="1805"/>
      <c r="F58" s="1805"/>
      <c r="G58" s="513"/>
      <c r="H58" s="514"/>
      <c r="I58" s="515"/>
    </row>
    <row r="59" spans="1:9">
      <c r="A59" s="676"/>
      <c r="B59" s="1807" t="s">
        <v>481</v>
      </c>
      <c r="C59" s="1807" t="s">
        <v>466</v>
      </c>
      <c r="D59" s="1806" t="s">
        <v>472</v>
      </c>
      <c r="E59" s="1807" t="s">
        <v>467</v>
      </c>
      <c r="F59" s="1807" t="s">
        <v>468</v>
      </c>
      <c r="G59" s="403"/>
      <c r="I59" s="404"/>
    </row>
    <row r="60" spans="1:9">
      <c r="A60" s="998" t="s">
        <v>464</v>
      </c>
      <c r="B60" s="1025">
        <f>+C60</f>
        <v>5.0000000000000001E-3</v>
      </c>
      <c r="C60" s="1025">
        <f>+D60</f>
        <v>5.0000000000000001E-3</v>
      </c>
      <c r="D60" s="1027">
        <f>Coupon+0.005</f>
        <v>5.0000000000000001E-3</v>
      </c>
      <c r="E60" s="1025">
        <f>+D60+0.0025</f>
        <v>7.4999999999999997E-3</v>
      </c>
      <c r="F60" s="1026">
        <f>+E60+0.0025</f>
        <v>0.01</v>
      </c>
      <c r="G60" s="403"/>
      <c r="I60" s="404"/>
    </row>
    <row r="61" spans="1:9">
      <c r="A61" s="1002" t="s">
        <v>470</v>
      </c>
      <c r="B61" s="1028">
        <f>Balloon_Term</f>
        <v>0</v>
      </c>
      <c r="C61" s="1028">
        <f>Balloon_Term</f>
        <v>0</v>
      </c>
      <c r="D61" s="1028">
        <f>Balloon_Term</f>
        <v>0</v>
      </c>
      <c r="E61" s="1028">
        <f>Balloon_Term</f>
        <v>0</v>
      </c>
      <c r="F61" s="1029">
        <f>Balloon_Term</f>
        <v>0</v>
      </c>
      <c r="G61" s="403"/>
      <c r="I61" s="404"/>
    </row>
    <row r="62" spans="1:9">
      <c r="A62" s="1002" t="s">
        <v>465</v>
      </c>
      <c r="B62" s="1028">
        <f>+C62-30</f>
        <v>300</v>
      </c>
      <c r="C62" s="1028">
        <f>+D62-30</f>
        <v>330</v>
      </c>
      <c r="D62" s="1030">
        <v>360</v>
      </c>
      <c r="E62" s="1028">
        <f t="shared" ref="E62:F65" si="15">+D62</f>
        <v>360</v>
      </c>
      <c r="F62" s="1029">
        <f t="shared" si="15"/>
        <v>360</v>
      </c>
      <c r="G62" s="403"/>
      <c r="I62" s="404"/>
    </row>
    <row r="63" spans="1:9">
      <c r="A63" s="1002" t="str">
        <f>"NOI (Yr "&amp;Balloon_Term/12&amp;")"</f>
        <v>NOI (Yr 0)</v>
      </c>
      <c r="B63" s="1012">
        <f t="shared" ref="B63:C65" si="16">+C63</f>
        <v>0</v>
      </c>
      <c r="C63" s="1012">
        <f t="shared" si="16"/>
        <v>0</v>
      </c>
      <c r="D63" s="1011">
        <f>INDEX('10 Yr Pro Forma'!$D$31:$M$31,1,D61/12)</f>
        <v>0</v>
      </c>
      <c r="E63" s="1012">
        <f t="shared" si="15"/>
        <v>0</v>
      </c>
      <c r="F63" s="1013">
        <f t="shared" si="15"/>
        <v>0</v>
      </c>
      <c r="G63" s="403"/>
      <c r="I63" s="404"/>
    </row>
    <row r="64" spans="1:9">
      <c r="A64" s="1002" t="s">
        <v>482</v>
      </c>
      <c r="B64" s="1011">
        <f t="shared" si="16"/>
        <v>0</v>
      </c>
      <c r="C64" s="1011">
        <f t="shared" si="16"/>
        <v>0</v>
      </c>
      <c r="D64" s="1011">
        <f>Maturity_Balance</f>
        <v>0</v>
      </c>
      <c r="E64" s="1011">
        <f t="shared" si="15"/>
        <v>0</v>
      </c>
      <c r="F64" s="1014">
        <f t="shared" si="15"/>
        <v>0</v>
      </c>
      <c r="G64" s="403"/>
      <c r="I64" s="404"/>
    </row>
    <row r="65" spans="1:9">
      <c r="A65" s="1002" t="s">
        <v>471</v>
      </c>
      <c r="B65" s="1015">
        <f t="shared" si="16"/>
        <v>1.35</v>
      </c>
      <c r="C65" s="1015">
        <f t="shared" si="16"/>
        <v>1.35</v>
      </c>
      <c r="D65" s="1031">
        <v>1.35</v>
      </c>
      <c r="E65" s="1015">
        <f t="shared" si="15"/>
        <v>1.35</v>
      </c>
      <c r="F65" s="1016">
        <f t="shared" si="15"/>
        <v>1.35</v>
      </c>
      <c r="G65" s="403"/>
      <c r="I65" s="404"/>
    </row>
    <row r="66" spans="1:9">
      <c r="A66" s="1002" t="s">
        <v>469</v>
      </c>
      <c r="B66" s="1032">
        <f>PV(B60/12,B62,-(B63/B65/12),0,0)</f>
        <v>0</v>
      </c>
      <c r="C66" s="1011">
        <f>PV(C60/12,C62,-(C63/C65/12),0,0)</f>
        <v>0</v>
      </c>
      <c r="D66" s="1011">
        <f>PV(D60/12,D62,-(D63/D65/12),0,0)</f>
        <v>0</v>
      </c>
      <c r="E66" s="1011">
        <f>PV(E60/12,E62,-(E63/E65/12),0,0)</f>
        <v>0</v>
      </c>
      <c r="F66" s="1014">
        <f>PV(F60/12,F62,-(F63/F65/12),0,0)</f>
        <v>0</v>
      </c>
      <c r="G66" s="403"/>
      <c r="I66" s="404"/>
    </row>
    <row r="67" spans="1:9">
      <c r="A67" s="1017" t="s">
        <v>495</v>
      </c>
      <c r="B67" s="1033">
        <f>+B66-B64</f>
        <v>0</v>
      </c>
      <c r="C67" s="1033">
        <f t="shared" ref="C67:F67" si="17">+C66-C64</f>
        <v>0</v>
      </c>
      <c r="D67" s="1033">
        <f t="shared" si="17"/>
        <v>0</v>
      </c>
      <c r="E67" s="1033">
        <f t="shared" si="17"/>
        <v>0</v>
      </c>
      <c r="F67" s="1034">
        <f t="shared" si="17"/>
        <v>0</v>
      </c>
      <c r="G67" s="516"/>
      <c r="H67" s="517"/>
      <c r="I67" s="527"/>
    </row>
  </sheetData>
  <customSheetViews>
    <customSheetView guid="{277664D0-B40D-498C-82F3-3B4E3EB3B20C}" scale="115" showPageBreaks="1" fitToPage="1" printArea="1" view="pageBreakPreview">
      <selection activeCell="M43" sqref="M43"/>
      <rowBreaks count="1" manualBreakCount="1">
        <brk id="67" max="5" man="1"/>
      </rowBreaks>
      <pageMargins left="0.25" right="0.25" top="0.75" bottom="0.75" header="0.3" footer="0.3"/>
      <printOptions horizontalCentered="1"/>
      <pageSetup scale="61" orientation="landscape" r:id="rId1"/>
      <headerFooter>
        <oddFooter>&amp;CCONFIDENTIAL</oddFooter>
      </headerFooter>
    </customSheetView>
  </customSheetViews>
  <printOptions horizontalCentered="1"/>
  <pageMargins left="0.25" right="0.25" top="0.75" bottom="0.75" header="0.3" footer="0.3"/>
  <pageSetup scale="56" orientation="landscape" r:id="rId2"/>
  <headerFooter>
    <oddFooter>&amp;CCONFIDENTIAL</oddFooter>
  </headerFooter>
  <rowBreaks count="1" manualBreakCount="1">
    <brk id="67" max="5" man="1"/>
  </rowBreak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pageSetUpPr fitToPage="1"/>
  </sheetPr>
  <dimension ref="B1:T61"/>
  <sheetViews>
    <sheetView view="pageBreakPreview" zoomScale="115" zoomScaleNormal="100" zoomScaleSheetLayoutView="115" workbookViewId="0">
      <selection activeCell="A12" sqref="A12"/>
    </sheetView>
  </sheetViews>
  <sheetFormatPr baseColWidth="10" defaultColWidth="9.1640625" defaultRowHeight="14"/>
  <cols>
    <col min="1" max="1" width="2" style="82" customWidth="1"/>
    <col min="2" max="3" width="9.1640625" style="82"/>
    <col min="4" max="4" width="4.6640625" style="82" customWidth="1"/>
    <col min="5" max="5" width="9.5" style="82" bestFit="1" customWidth="1"/>
    <col min="6" max="8" width="9.1640625" style="82"/>
    <col min="9" max="9" width="2.1640625" style="82" customWidth="1"/>
    <col min="10" max="11" width="9.1640625" style="82"/>
    <col min="12" max="15" width="24.1640625" style="82" customWidth="1"/>
    <col min="16" max="16" width="8.33203125" style="82" customWidth="1"/>
    <col min="17" max="17" width="9.1640625" style="82"/>
    <col min="18" max="20" width="21.6640625" style="82" bestFit="1" customWidth="1"/>
    <col min="21" max="16384" width="9.1640625" style="82"/>
  </cols>
  <sheetData>
    <row r="1" spans="2:20" ht="6.75" customHeight="1"/>
    <row r="2" spans="2:20">
      <c r="B2" s="502" t="s">
        <v>296</v>
      </c>
      <c r="C2" s="419"/>
      <c r="D2" s="419"/>
      <c r="E2" s="419"/>
      <c r="F2" s="419"/>
      <c r="G2" s="419"/>
      <c r="H2" s="419"/>
      <c r="I2" s="419"/>
      <c r="J2" s="419"/>
      <c r="K2" s="419"/>
      <c r="L2" s="419"/>
      <c r="M2" s="419"/>
      <c r="N2" s="419"/>
      <c r="O2" s="419"/>
      <c r="P2" s="91"/>
    </row>
    <row r="3" spans="2:20">
      <c r="B3" s="85" t="s">
        <v>297</v>
      </c>
      <c r="E3" s="1236"/>
      <c r="F3" s="1237"/>
      <c r="G3" s="1237"/>
      <c r="H3" s="1238"/>
      <c r="P3" s="84"/>
    </row>
    <row r="4" spans="2:20">
      <c r="B4" s="85" t="s">
        <v>819</v>
      </c>
      <c r="E4" s="1239"/>
      <c r="F4" s="105"/>
      <c r="G4" s="105"/>
      <c r="H4" s="1240"/>
      <c r="P4" s="84"/>
    </row>
    <row r="5" spans="2:20">
      <c r="B5" s="85" t="s">
        <v>855</v>
      </c>
      <c r="E5" s="1241"/>
      <c r="F5" s="105"/>
      <c r="G5" s="105"/>
      <c r="H5" s="1240"/>
      <c r="P5" s="84"/>
    </row>
    <row r="6" spans="2:20">
      <c r="B6" s="85" t="s">
        <v>300</v>
      </c>
      <c r="E6" s="1232"/>
      <c r="F6" s="931"/>
      <c r="G6" s="931"/>
      <c r="H6" s="1233"/>
      <c r="P6" s="84"/>
    </row>
    <row r="7" spans="2:20">
      <c r="B7" s="85"/>
      <c r="P7" s="84"/>
      <c r="R7" s="103" t="s">
        <v>230</v>
      </c>
      <c r="S7" s="103" t="s">
        <v>178</v>
      </c>
      <c r="T7" s="103"/>
    </row>
    <row r="8" spans="2:20">
      <c r="B8" s="172" t="str">
        <f t="shared" ref="B8:B21" si="0">IFERROR(IF(RRP,R8,IF(Hotel,S8,T8)),R8)</f>
        <v>Leasing</v>
      </c>
      <c r="P8" s="84"/>
      <c r="R8" s="103" t="s">
        <v>874</v>
      </c>
      <c r="S8" s="103" t="s">
        <v>875</v>
      </c>
      <c r="T8" s="103" t="s">
        <v>875</v>
      </c>
    </row>
    <row r="9" spans="2:20">
      <c r="B9" s="85" t="str">
        <f t="shared" si="0"/>
        <v>Market Rent</v>
      </c>
      <c r="E9" s="405" t="s">
        <v>308</v>
      </c>
      <c r="F9" s="1242">
        <v>0</v>
      </c>
      <c r="G9" s="405" t="s">
        <v>307</v>
      </c>
      <c r="H9" s="1242">
        <v>0</v>
      </c>
      <c r="P9" s="84"/>
      <c r="R9" s="102" t="s">
        <v>93</v>
      </c>
      <c r="S9" s="102" t="s">
        <v>869</v>
      </c>
      <c r="T9" s="102" t="s">
        <v>93</v>
      </c>
    </row>
    <row r="10" spans="2:20">
      <c r="B10" s="85" t="str">
        <f t="shared" si="0"/>
        <v>Market Expenses</v>
      </c>
      <c r="E10" s="405" t="s">
        <v>308</v>
      </c>
      <c r="F10" s="1243">
        <v>0</v>
      </c>
      <c r="G10" s="405" t="s">
        <v>307</v>
      </c>
      <c r="H10" s="1243">
        <v>0</v>
      </c>
      <c r="P10" s="84"/>
      <c r="R10" s="102" t="s">
        <v>301</v>
      </c>
      <c r="S10" s="102" t="s">
        <v>870</v>
      </c>
      <c r="T10" s="102" t="s">
        <v>870</v>
      </c>
    </row>
    <row r="11" spans="2:20">
      <c r="B11" s="85" t="str">
        <f t="shared" si="0"/>
        <v>Market Occupancy</v>
      </c>
      <c r="E11" s="405" t="s">
        <v>308</v>
      </c>
      <c r="F11" s="1244">
        <v>0</v>
      </c>
      <c r="G11" s="405" t="s">
        <v>307</v>
      </c>
      <c r="H11" s="1244">
        <v>0</v>
      </c>
      <c r="P11" s="84"/>
      <c r="R11" s="102" t="s">
        <v>302</v>
      </c>
      <c r="S11" s="102" t="s">
        <v>302</v>
      </c>
      <c r="T11" s="102" t="s">
        <v>302</v>
      </c>
    </row>
    <row r="12" spans="2:20">
      <c r="B12" s="85" t="str">
        <f t="shared" si="0"/>
        <v>Market Lease Term</v>
      </c>
      <c r="E12" s="405" t="s">
        <v>308</v>
      </c>
      <c r="F12" s="1245">
        <v>0</v>
      </c>
      <c r="G12" s="405" t="s">
        <v>307</v>
      </c>
      <c r="H12" s="1245">
        <v>0</v>
      </c>
      <c r="P12" s="84"/>
      <c r="R12" s="102" t="s">
        <v>303</v>
      </c>
      <c r="S12" s="102" t="s">
        <v>675</v>
      </c>
      <c r="T12" s="102" t="s">
        <v>303</v>
      </c>
    </row>
    <row r="13" spans="2:20">
      <c r="B13" s="85" t="str">
        <f t="shared" si="0"/>
        <v>Market TI's (new / renew)</v>
      </c>
      <c r="E13" s="405" t="s">
        <v>309</v>
      </c>
      <c r="F13" s="1243">
        <v>0</v>
      </c>
      <c r="G13" s="405" t="s">
        <v>310</v>
      </c>
      <c r="H13" s="1243">
        <v>0</v>
      </c>
      <c r="P13" s="84"/>
      <c r="R13" s="102" t="s">
        <v>305</v>
      </c>
      <c r="S13" s="102" t="s">
        <v>872</v>
      </c>
      <c r="T13" s="102" t="s">
        <v>871</v>
      </c>
    </row>
    <row r="14" spans="2:20">
      <c r="B14" s="85" t="str">
        <f t="shared" si="0"/>
        <v>Market LC's (new / renew)</v>
      </c>
      <c r="E14" s="405" t="s">
        <v>309</v>
      </c>
      <c r="F14" s="1246">
        <v>0</v>
      </c>
      <c r="G14" s="405" t="s">
        <v>310</v>
      </c>
      <c r="H14" s="1246">
        <v>0</v>
      </c>
      <c r="P14" s="84"/>
      <c r="R14" s="102" t="s">
        <v>304</v>
      </c>
      <c r="S14" s="102" t="s">
        <v>675</v>
      </c>
      <c r="T14" s="102" t="s">
        <v>675</v>
      </c>
    </row>
    <row r="15" spans="2:20">
      <c r="B15" s="85" t="str">
        <f t="shared" si="0"/>
        <v>Market Downtime</v>
      </c>
      <c r="E15" s="405" t="s">
        <v>308</v>
      </c>
      <c r="F15" s="1234">
        <v>0</v>
      </c>
      <c r="G15" s="405" t="s">
        <v>307</v>
      </c>
      <c r="H15" s="1234">
        <v>0</v>
      </c>
      <c r="P15" s="84"/>
      <c r="R15" s="102" t="s">
        <v>94</v>
      </c>
      <c r="S15" s="102" t="s">
        <v>675</v>
      </c>
      <c r="T15" s="102" t="s">
        <v>675</v>
      </c>
    </row>
    <row r="16" spans="2:20">
      <c r="B16" s="172" t="str">
        <f t="shared" si="0"/>
        <v>Value:</v>
      </c>
      <c r="P16" s="84"/>
      <c r="R16" s="784" t="s">
        <v>816</v>
      </c>
      <c r="S16" s="784" t="s">
        <v>816</v>
      </c>
      <c r="T16" s="784" t="s">
        <v>816</v>
      </c>
    </row>
    <row r="17" spans="2:20">
      <c r="B17" s="85" t="str">
        <f t="shared" si="0"/>
        <v>Market Cap Rate</v>
      </c>
      <c r="E17" s="405" t="s">
        <v>308</v>
      </c>
      <c r="F17" s="1247">
        <v>0</v>
      </c>
      <c r="G17" s="405" t="s">
        <v>307</v>
      </c>
      <c r="H17" s="1247">
        <v>0</v>
      </c>
      <c r="P17" s="84"/>
      <c r="R17" s="102" t="s">
        <v>306</v>
      </c>
      <c r="S17" s="102" t="s">
        <v>306</v>
      </c>
      <c r="T17" s="102" t="s">
        <v>306</v>
      </c>
    </row>
    <row r="18" spans="2:20">
      <c r="B18" s="85" t="str">
        <f t="shared" si="0"/>
        <v>Value PSF Estimate</v>
      </c>
      <c r="E18" s="405" t="s">
        <v>308</v>
      </c>
      <c r="F18" s="1248">
        <v>0</v>
      </c>
      <c r="G18" s="696" t="s">
        <v>307</v>
      </c>
      <c r="H18" s="1248">
        <v>0</v>
      </c>
      <c r="P18" s="84"/>
      <c r="R18" s="102" t="s">
        <v>817</v>
      </c>
      <c r="S18" s="102" t="s">
        <v>873</v>
      </c>
      <c r="T18" s="102" t="str">
        <f>IFERROR(IF(Factor=1,R18,"Value / Unit Estimate"),"Value / Unit Estimate")</f>
        <v>Value / Unit Estimate</v>
      </c>
    </row>
    <row r="19" spans="2:20">
      <c r="B19" s="85" t="str">
        <f t="shared" si="0"/>
        <v>Distressed Value Estimate</v>
      </c>
      <c r="E19" s="405" t="s">
        <v>308</v>
      </c>
      <c r="F19" s="1248">
        <v>0</v>
      </c>
      <c r="G19" s="405" t="s">
        <v>307</v>
      </c>
      <c r="H19" s="1248">
        <v>0</v>
      </c>
      <c r="P19" s="84"/>
      <c r="R19" s="102" t="s">
        <v>815</v>
      </c>
      <c r="S19" s="102" t="s">
        <v>815</v>
      </c>
      <c r="T19" s="102" t="s">
        <v>815</v>
      </c>
    </row>
    <row r="20" spans="2:20">
      <c r="B20" s="85" t="str">
        <f t="shared" si="0"/>
        <v>Marketing Period</v>
      </c>
      <c r="E20" s="405" t="s">
        <v>308</v>
      </c>
      <c r="F20" s="1235">
        <v>0</v>
      </c>
      <c r="G20" s="405" t="s">
        <v>307</v>
      </c>
      <c r="H20" s="1235">
        <v>0</v>
      </c>
      <c r="P20" s="84"/>
      <c r="R20" s="102" t="s">
        <v>818</v>
      </c>
      <c r="S20" s="102" t="s">
        <v>818</v>
      </c>
      <c r="T20" s="102" t="s">
        <v>818</v>
      </c>
    </row>
    <row r="21" spans="2:20">
      <c r="B21" s="89" t="str">
        <f t="shared" si="0"/>
        <v>Critical Near Term Roll:</v>
      </c>
      <c r="C21" s="87"/>
      <c r="D21" s="87"/>
      <c r="E21" s="903" t="str">
        <f>IFERROR(IF(RRP,'Property &amp; Loan Summary'!X69,""),"")</f>
        <v/>
      </c>
      <c r="F21" s="87"/>
      <c r="G21" s="87"/>
      <c r="H21" s="87"/>
      <c r="I21" s="87"/>
      <c r="J21" s="87"/>
      <c r="K21" s="87"/>
      <c r="L21" s="87"/>
      <c r="M21" s="87"/>
      <c r="N21" s="87"/>
      <c r="O21" s="87"/>
      <c r="P21" s="88"/>
      <c r="R21" s="102" t="s">
        <v>1117</v>
      </c>
    </row>
    <row r="22" spans="2:20">
      <c r="B22" s="172" t="s">
        <v>311</v>
      </c>
      <c r="P22" s="84"/>
    </row>
    <row r="23" spans="2:20">
      <c r="B23" s="85" t="s">
        <v>297</v>
      </c>
      <c r="E23" s="1236"/>
      <c r="F23" s="1237"/>
      <c r="G23" s="1237"/>
      <c r="H23" s="1238"/>
      <c r="P23" s="84"/>
    </row>
    <row r="24" spans="2:20">
      <c r="B24" s="85" t="s">
        <v>819</v>
      </c>
      <c r="E24" s="1239"/>
      <c r="F24" s="105"/>
      <c r="G24" s="105"/>
      <c r="H24" s="1240"/>
      <c r="P24" s="84"/>
    </row>
    <row r="25" spans="2:20">
      <c r="B25" s="85" t="s">
        <v>855</v>
      </c>
      <c r="E25" s="1241"/>
      <c r="F25" s="105"/>
      <c r="G25" s="105"/>
      <c r="H25" s="1240"/>
      <c r="P25" s="84"/>
    </row>
    <row r="26" spans="2:20">
      <c r="B26" s="85" t="s">
        <v>300</v>
      </c>
      <c r="E26" s="1232"/>
      <c r="F26" s="931"/>
      <c r="G26" s="931"/>
      <c r="H26" s="1233"/>
      <c r="P26" s="84"/>
    </row>
    <row r="27" spans="2:20">
      <c r="B27" s="85"/>
      <c r="P27" s="84"/>
    </row>
    <row r="28" spans="2:20">
      <c r="B28" s="172" t="str">
        <f>+B8</f>
        <v>Leasing</v>
      </c>
      <c r="P28" s="84"/>
    </row>
    <row r="29" spans="2:20">
      <c r="B29" s="85" t="str">
        <f t="shared" ref="B29:B41" si="1">+B9</f>
        <v>Market Rent</v>
      </c>
      <c r="E29" s="405" t="s">
        <v>308</v>
      </c>
      <c r="F29" s="1242">
        <v>0</v>
      </c>
      <c r="G29" s="405" t="s">
        <v>307</v>
      </c>
      <c r="H29" s="1242">
        <v>0</v>
      </c>
      <c r="P29" s="84"/>
    </row>
    <row r="30" spans="2:20">
      <c r="B30" s="85" t="str">
        <f t="shared" si="1"/>
        <v>Market Expenses</v>
      </c>
      <c r="E30" s="405" t="s">
        <v>308</v>
      </c>
      <c r="F30" s="1243">
        <v>0</v>
      </c>
      <c r="G30" s="405" t="s">
        <v>307</v>
      </c>
      <c r="H30" s="1243">
        <v>0</v>
      </c>
      <c r="P30" s="84"/>
    </row>
    <row r="31" spans="2:20">
      <c r="B31" s="85" t="str">
        <f t="shared" si="1"/>
        <v>Market Occupancy</v>
      </c>
      <c r="E31" s="405" t="s">
        <v>308</v>
      </c>
      <c r="F31" s="1244">
        <v>0</v>
      </c>
      <c r="G31" s="405" t="s">
        <v>307</v>
      </c>
      <c r="H31" s="1244">
        <v>0</v>
      </c>
      <c r="P31" s="84"/>
    </row>
    <row r="32" spans="2:20">
      <c r="B32" s="85" t="str">
        <f t="shared" si="1"/>
        <v>Market Lease Term</v>
      </c>
      <c r="E32" s="405" t="s">
        <v>308</v>
      </c>
      <c r="F32" s="1245">
        <v>0</v>
      </c>
      <c r="G32" s="405" t="s">
        <v>307</v>
      </c>
      <c r="H32" s="1245">
        <v>0</v>
      </c>
      <c r="P32" s="84"/>
    </row>
    <row r="33" spans="2:16">
      <c r="B33" s="85" t="str">
        <f t="shared" si="1"/>
        <v>Market TI's (new / renew)</v>
      </c>
      <c r="E33" s="405" t="s">
        <v>309</v>
      </c>
      <c r="F33" s="1243">
        <v>0</v>
      </c>
      <c r="G33" s="405" t="s">
        <v>310</v>
      </c>
      <c r="H33" s="1243">
        <v>0</v>
      </c>
      <c r="P33" s="84"/>
    </row>
    <row r="34" spans="2:16">
      <c r="B34" s="85" t="str">
        <f t="shared" si="1"/>
        <v>Market LC's (new / renew)</v>
      </c>
      <c r="E34" s="405" t="s">
        <v>309</v>
      </c>
      <c r="F34" s="1246">
        <v>0</v>
      </c>
      <c r="G34" s="405" t="s">
        <v>310</v>
      </c>
      <c r="H34" s="1246">
        <v>0</v>
      </c>
      <c r="P34" s="84"/>
    </row>
    <row r="35" spans="2:16">
      <c r="B35" s="85" t="str">
        <f t="shared" si="1"/>
        <v>Market Downtime</v>
      </c>
      <c r="E35" s="405" t="s">
        <v>308</v>
      </c>
      <c r="F35" s="1234">
        <v>0</v>
      </c>
      <c r="G35" s="405" t="s">
        <v>307</v>
      </c>
      <c r="H35" s="1234">
        <v>0</v>
      </c>
      <c r="P35" s="84"/>
    </row>
    <row r="36" spans="2:16">
      <c r="B36" s="172" t="str">
        <f t="shared" si="1"/>
        <v>Value:</v>
      </c>
      <c r="P36" s="84"/>
    </row>
    <row r="37" spans="2:16">
      <c r="B37" s="85" t="str">
        <f t="shared" si="1"/>
        <v>Market Cap Rate</v>
      </c>
      <c r="E37" s="405" t="s">
        <v>308</v>
      </c>
      <c r="F37" s="699">
        <v>0</v>
      </c>
      <c r="G37" s="405" t="s">
        <v>307</v>
      </c>
      <c r="H37" s="699">
        <v>0</v>
      </c>
      <c r="P37" s="84"/>
    </row>
    <row r="38" spans="2:16">
      <c r="B38" s="85" t="str">
        <f t="shared" si="1"/>
        <v>Value PSF Estimate</v>
      </c>
      <c r="E38" s="405" t="s">
        <v>308</v>
      </c>
      <c r="F38" s="697">
        <v>0</v>
      </c>
      <c r="G38" s="696" t="s">
        <v>307</v>
      </c>
      <c r="H38" s="697">
        <v>0</v>
      </c>
      <c r="P38" s="84"/>
    </row>
    <row r="39" spans="2:16">
      <c r="B39" s="85" t="str">
        <f t="shared" si="1"/>
        <v>Distressed Value Estimate</v>
      </c>
      <c r="E39" s="405" t="s">
        <v>308</v>
      </c>
      <c r="F39" s="697">
        <v>0</v>
      </c>
      <c r="G39" s="405" t="s">
        <v>307</v>
      </c>
      <c r="H39" s="697">
        <v>0</v>
      </c>
      <c r="P39" s="84"/>
    </row>
    <row r="40" spans="2:16">
      <c r="B40" s="85" t="str">
        <f t="shared" si="1"/>
        <v>Marketing Period</v>
      </c>
      <c r="E40" s="405" t="s">
        <v>308</v>
      </c>
      <c r="F40" s="698">
        <v>0</v>
      </c>
      <c r="G40" s="405" t="s">
        <v>307</v>
      </c>
      <c r="H40" s="698">
        <v>0</v>
      </c>
      <c r="P40" s="84"/>
    </row>
    <row r="41" spans="2:16">
      <c r="B41" s="89" t="str">
        <f t="shared" si="1"/>
        <v>Critical Near Term Roll:</v>
      </c>
      <c r="C41" s="87"/>
      <c r="D41" s="87"/>
      <c r="E41" s="903" t="str">
        <f>+E21</f>
        <v/>
      </c>
      <c r="F41" s="87"/>
      <c r="G41" s="87"/>
      <c r="H41" s="87"/>
      <c r="I41" s="87"/>
      <c r="J41" s="87"/>
      <c r="K41" s="87"/>
      <c r="L41" s="87"/>
      <c r="M41" s="87"/>
      <c r="N41" s="87"/>
      <c r="O41" s="87"/>
      <c r="P41" s="88"/>
    </row>
    <row r="42" spans="2:16">
      <c r="B42" s="172" t="s">
        <v>312</v>
      </c>
      <c r="P42" s="84"/>
    </row>
    <row r="43" spans="2:16">
      <c r="B43" s="85" t="s">
        <v>297</v>
      </c>
      <c r="E43" s="1236"/>
      <c r="F43" s="1237"/>
      <c r="G43" s="1237"/>
      <c r="H43" s="1238"/>
      <c r="P43" s="84"/>
    </row>
    <row r="44" spans="2:16">
      <c r="B44" s="85" t="s">
        <v>819</v>
      </c>
      <c r="E44" s="1239"/>
      <c r="F44" s="105"/>
      <c r="G44" s="105"/>
      <c r="H44" s="1240"/>
      <c r="P44" s="84"/>
    </row>
    <row r="45" spans="2:16">
      <c r="B45" s="85" t="s">
        <v>855</v>
      </c>
      <c r="E45" s="1241"/>
      <c r="F45" s="105"/>
      <c r="G45" s="105"/>
      <c r="H45" s="1240"/>
      <c r="P45" s="84"/>
    </row>
    <row r="46" spans="2:16">
      <c r="B46" s="85" t="s">
        <v>300</v>
      </c>
      <c r="E46" s="1232"/>
      <c r="F46" s="931"/>
      <c r="G46" s="931"/>
      <c r="H46" s="1233"/>
      <c r="P46" s="84"/>
    </row>
    <row r="47" spans="2:16">
      <c r="B47" s="85"/>
      <c r="P47" s="84"/>
    </row>
    <row r="48" spans="2:16">
      <c r="B48" s="172" t="str">
        <f>+B28</f>
        <v>Leasing</v>
      </c>
      <c r="P48" s="84"/>
    </row>
    <row r="49" spans="2:16">
      <c r="B49" s="85" t="str">
        <f t="shared" ref="B49:B61" si="2">+B29</f>
        <v>Market Rent</v>
      </c>
      <c r="E49" s="405" t="s">
        <v>308</v>
      </c>
      <c r="F49" s="1242">
        <v>0</v>
      </c>
      <c r="G49" s="405" t="s">
        <v>307</v>
      </c>
      <c r="H49" s="1242">
        <v>0</v>
      </c>
      <c r="P49" s="84"/>
    </row>
    <row r="50" spans="2:16">
      <c r="B50" s="85" t="str">
        <f t="shared" si="2"/>
        <v>Market Expenses</v>
      </c>
      <c r="E50" s="405" t="s">
        <v>308</v>
      </c>
      <c r="F50" s="1243">
        <v>0</v>
      </c>
      <c r="G50" s="405" t="s">
        <v>307</v>
      </c>
      <c r="H50" s="1243">
        <v>0</v>
      </c>
      <c r="P50" s="84"/>
    </row>
    <row r="51" spans="2:16">
      <c r="B51" s="85" t="str">
        <f t="shared" si="2"/>
        <v>Market Occupancy</v>
      </c>
      <c r="E51" s="405" t="s">
        <v>308</v>
      </c>
      <c r="F51" s="1244">
        <v>0</v>
      </c>
      <c r="G51" s="405" t="s">
        <v>307</v>
      </c>
      <c r="H51" s="1244">
        <v>0</v>
      </c>
      <c r="P51" s="84"/>
    </row>
    <row r="52" spans="2:16">
      <c r="B52" s="85" t="str">
        <f t="shared" si="2"/>
        <v>Market Lease Term</v>
      </c>
      <c r="E52" s="405" t="s">
        <v>308</v>
      </c>
      <c r="F52" s="1245">
        <v>0</v>
      </c>
      <c r="G52" s="405" t="s">
        <v>307</v>
      </c>
      <c r="H52" s="1245">
        <v>0</v>
      </c>
      <c r="P52" s="84"/>
    </row>
    <row r="53" spans="2:16">
      <c r="B53" s="85" t="str">
        <f t="shared" si="2"/>
        <v>Market TI's (new / renew)</v>
      </c>
      <c r="E53" s="405" t="s">
        <v>309</v>
      </c>
      <c r="F53" s="1243">
        <v>0</v>
      </c>
      <c r="G53" s="405" t="s">
        <v>310</v>
      </c>
      <c r="H53" s="1243">
        <v>0</v>
      </c>
      <c r="P53" s="84"/>
    </row>
    <row r="54" spans="2:16">
      <c r="B54" s="85" t="str">
        <f t="shared" si="2"/>
        <v>Market LC's (new / renew)</v>
      </c>
      <c r="E54" s="405" t="s">
        <v>309</v>
      </c>
      <c r="F54" s="1246">
        <v>0</v>
      </c>
      <c r="G54" s="405" t="s">
        <v>310</v>
      </c>
      <c r="H54" s="1246">
        <v>0</v>
      </c>
      <c r="P54" s="84"/>
    </row>
    <row r="55" spans="2:16">
      <c r="B55" s="85" t="str">
        <f t="shared" si="2"/>
        <v>Market Downtime</v>
      </c>
      <c r="E55" s="405" t="s">
        <v>308</v>
      </c>
      <c r="F55" s="1234">
        <v>0</v>
      </c>
      <c r="G55" s="405" t="s">
        <v>307</v>
      </c>
      <c r="H55" s="1234">
        <v>0</v>
      </c>
      <c r="P55" s="84"/>
    </row>
    <row r="56" spans="2:16">
      <c r="B56" s="172" t="str">
        <f t="shared" si="2"/>
        <v>Value:</v>
      </c>
      <c r="P56" s="84"/>
    </row>
    <row r="57" spans="2:16">
      <c r="B57" s="85" t="str">
        <f t="shared" si="2"/>
        <v>Market Cap Rate</v>
      </c>
      <c r="E57" s="405" t="s">
        <v>308</v>
      </c>
      <c r="F57" s="1247">
        <v>0</v>
      </c>
      <c r="G57" s="405" t="s">
        <v>307</v>
      </c>
      <c r="H57" s="1247">
        <v>0</v>
      </c>
      <c r="P57" s="84"/>
    </row>
    <row r="58" spans="2:16">
      <c r="B58" s="85" t="str">
        <f t="shared" si="2"/>
        <v>Value PSF Estimate</v>
      </c>
      <c r="E58" s="405" t="s">
        <v>308</v>
      </c>
      <c r="F58" s="1248">
        <v>0</v>
      </c>
      <c r="G58" s="696" t="s">
        <v>307</v>
      </c>
      <c r="H58" s="1248">
        <v>0</v>
      </c>
      <c r="P58" s="84"/>
    </row>
    <row r="59" spans="2:16">
      <c r="B59" s="85" t="str">
        <f t="shared" si="2"/>
        <v>Distressed Value Estimate</v>
      </c>
      <c r="E59" s="405" t="s">
        <v>308</v>
      </c>
      <c r="F59" s="1248">
        <v>0</v>
      </c>
      <c r="G59" s="405" t="s">
        <v>307</v>
      </c>
      <c r="H59" s="1248">
        <v>0</v>
      </c>
      <c r="P59" s="84"/>
    </row>
    <row r="60" spans="2:16">
      <c r="B60" s="85" t="str">
        <f t="shared" si="2"/>
        <v>Marketing Period</v>
      </c>
      <c r="E60" s="405" t="s">
        <v>308</v>
      </c>
      <c r="F60" s="1235">
        <v>0</v>
      </c>
      <c r="G60" s="405" t="s">
        <v>307</v>
      </c>
      <c r="H60" s="1235">
        <v>0</v>
      </c>
      <c r="P60" s="84"/>
    </row>
    <row r="61" spans="2:16">
      <c r="B61" s="89" t="str">
        <f t="shared" si="2"/>
        <v>Critical Near Term Roll:</v>
      </c>
      <c r="C61" s="87"/>
      <c r="D61" s="87"/>
      <c r="E61" s="903" t="str">
        <f>+E41</f>
        <v/>
      </c>
      <c r="F61" s="87"/>
      <c r="G61" s="87"/>
      <c r="H61" s="87"/>
      <c r="I61" s="87"/>
      <c r="J61" s="87"/>
      <c r="K61" s="87"/>
      <c r="L61" s="87"/>
      <c r="M61" s="87"/>
      <c r="N61" s="87"/>
      <c r="O61" s="87"/>
      <c r="P61" s="88"/>
    </row>
  </sheetData>
  <customSheetViews>
    <customSheetView guid="{277664D0-B40D-498C-82F3-3B4E3EB3B20C}" scale="115" showPageBreaks="1" fitToPage="1" printArea="1" view="pageBreakPreview">
      <selection activeCell="M43" sqref="M43"/>
      <pageMargins left="0.65" right="0.65" top="0.75" bottom="0.75" header="0.3" footer="0.3"/>
      <pageSetup scale="64" orientation="landscape" r:id="rId1"/>
      <headerFooter>
        <oddFooter>&amp;CCONFIDENTIAL</oddFooter>
      </headerFooter>
    </customSheetView>
  </customSheetViews>
  <pageMargins left="0.65" right="0.65" top="0.75" bottom="0.75" header="0.3" footer="0.3"/>
  <pageSetup scale="59" orientation="landscape" r:id="rId2"/>
  <headerFooter>
    <oddFooter>&amp;CCONFIDENTIAL</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pageSetUpPr fitToPage="1"/>
  </sheetPr>
  <dimension ref="B1:R54"/>
  <sheetViews>
    <sheetView view="pageBreakPreview" zoomScaleNormal="100" zoomScaleSheetLayoutView="100" workbookViewId="0">
      <selection activeCell="A12" sqref="A12"/>
    </sheetView>
  </sheetViews>
  <sheetFormatPr baseColWidth="10" defaultColWidth="9.1640625" defaultRowHeight="12"/>
  <cols>
    <col min="1" max="1" width="1.5" style="373" customWidth="1"/>
    <col min="2" max="4" width="9.1640625" style="373"/>
    <col min="5" max="5" width="15.83203125" style="373" bestFit="1" customWidth="1"/>
    <col min="6" max="6" width="1.33203125" style="373" customWidth="1"/>
    <col min="7" max="17" width="9.1640625" style="373"/>
    <col min="18" max="18" width="5.5" style="373" customWidth="1"/>
    <col min="19" max="16384" width="9.1640625" style="373"/>
  </cols>
  <sheetData>
    <row r="1" spans="2:18" ht="3.75" customHeight="1"/>
    <row r="2" spans="2:18">
      <c r="B2" s="1737" t="s">
        <v>593</v>
      </c>
      <c r="C2" s="1738"/>
      <c r="D2" s="1738"/>
      <c r="E2" s="1738"/>
      <c r="F2" s="1738"/>
      <c r="G2" s="1739" t="s">
        <v>725</v>
      </c>
      <c r="H2" s="1738"/>
      <c r="I2" s="1738"/>
      <c r="J2" s="1738"/>
      <c r="K2" s="1738"/>
      <c r="L2" s="1738"/>
      <c r="M2" s="1738"/>
      <c r="N2" s="1738"/>
      <c r="O2" s="1738"/>
      <c r="P2" s="1738"/>
      <c r="Q2" s="1738"/>
      <c r="R2" s="1740"/>
    </row>
    <row r="3" spans="2:18" ht="3.75" customHeight="1">
      <c r="B3" s="403"/>
      <c r="R3" s="404"/>
    </row>
    <row r="4" spans="2:18">
      <c r="B4" s="403" t="s">
        <v>717</v>
      </c>
      <c r="E4" s="1179"/>
      <c r="R4" s="404"/>
    </row>
    <row r="5" spans="2:18">
      <c r="B5" s="403" t="s">
        <v>719</v>
      </c>
      <c r="E5" s="1180">
        <f>+Appraised_Value</f>
        <v>0</v>
      </c>
      <c r="R5" s="404"/>
    </row>
    <row r="6" spans="2:18">
      <c r="B6" s="403" t="s">
        <v>718</v>
      </c>
      <c r="E6" s="1181"/>
      <c r="R6" s="404"/>
    </row>
    <row r="7" spans="2:18">
      <c r="B7" s="403" t="s">
        <v>720</v>
      </c>
      <c r="E7" s="1179"/>
      <c r="R7" s="404"/>
    </row>
    <row r="8" spans="2:18">
      <c r="B8" s="403" t="s">
        <v>721</v>
      </c>
      <c r="E8" s="1181"/>
      <c r="R8" s="404"/>
    </row>
    <row r="9" spans="2:18">
      <c r="B9" s="403" t="s">
        <v>600</v>
      </c>
      <c r="E9" s="1181"/>
      <c r="R9" s="404"/>
    </row>
    <row r="10" spans="2:18">
      <c r="B10" s="403"/>
      <c r="E10" s="858"/>
      <c r="R10" s="404"/>
    </row>
    <row r="11" spans="2:18">
      <c r="B11" s="403" t="s">
        <v>722</v>
      </c>
      <c r="E11" s="1181"/>
      <c r="R11" s="404"/>
    </row>
    <row r="12" spans="2:18">
      <c r="B12" s="403" t="s">
        <v>724</v>
      </c>
      <c r="E12" s="1181"/>
      <c r="R12" s="404"/>
    </row>
    <row r="13" spans="2:18">
      <c r="B13" s="403" t="s">
        <v>723</v>
      </c>
      <c r="E13" s="1181"/>
      <c r="R13" s="404"/>
    </row>
    <row r="14" spans="2:18">
      <c r="B14" s="403"/>
      <c r="E14" s="858"/>
      <c r="R14" s="404"/>
    </row>
    <row r="15" spans="2:18">
      <c r="B15" s="403" t="s">
        <v>736</v>
      </c>
      <c r="E15" s="1180" t="e">
        <f>IF(RRP,'Operating History and Pro Forma'!$J$35,'Hotel Op History and Pro Forma'!$N$52)</f>
        <v>#N/A</v>
      </c>
      <c r="R15" s="404"/>
    </row>
    <row r="16" spans="2:18">
      <c r="B16" s="403" t="s">
        <v>1118</v>
      </c>
      <c r="E16" s="1181">
        <v>0</v>
      </c>
      <c r="R16" s="404"/>
    </row>
    <row r="17" spans="2:18">
      <c r="B17" s="403" t="s">
        <v>425</v>
      </c>
      <c r="E17" s="1182">
        <f>+'Conclusions &amp; Escrows'!I14</f>
        <v>0</v>
      </c>
      <c r="R17" s="404"/>
    </row>
    <row r="18" spans="2:18">
      <c r="B18" s="403" t="s">
        <v>726</v>
      </c>
      <c r="E18" s="1183">
        <v>0</v>
      </c>
      <c r="R18" s="404"/>
    </row>
    <row r="19" spans="2:18">
      <c r="B19" s="516" t="s">
        <v>597</v>
      </c>
      <c r="C19" s="517"/>
      <c r="D19" s="517"/>
      <c r="E19" s="1666">
        <v>0</v>
      </c>
      <c r="F19" s="517"/>
      <c r="G19" s="517"/>
      <c r="H19" s="517"/>
      <c r="I19" s="517"/>
      <c r="J19" s="517"/>
      <c r="K19" s="517"/>
      <c r="L19" s="517"/>
      <c r="M19" s="517"/>
      <c r="N19" s="517"/>
      <c r="O19" s="517"/>
      <c r="P19" s="517"/>
      <c r="Q19" s="517"/>
      <c r="R19" s="518"/>
    </row>
    <row r="20" spans="2:18">
      <c r="B20" s="403"/>
      <c r="E20" s="858"/>
      <c r="G20" s="560"/>
      <c r="H20" s="560"/>
      <c r="I20" s="560"/>
      <c r="J20" s="560"/>
      <c r="K20" s="560"/>
      <c r="L20" s="560"/>
      <c r="M20" s="560"/>
      <c r="N20" s="560"/>
      <c r="O20" s="560"/>
      <c r="P20" s="560"/>
      <c r="Q20" s="560"/>
      <c r="R20" s="561"/>
    </row>
    <row r="21" spans="2:18">
      <c r="B21" s="1737" t="s">
        <v>727</v>
      </c>
      <c r="C21" s="1738"/>
      <c r="D21" s="1738"/>
      <c r="E21" s="1738"/>
      <c r="F21" s="1738"/>
      <c r="G21" s="1739" t="s">
        <v>725</v>
      </c>
      <c r="H21" s="1738"/>
      <c r="I21" s="1738"/>
      <c r="J21" s="1738"/>
      <c r="K21" s="1738"/>
      <c r="L21" s="1738"/>
      <c r="M21" s="1738"/>
      <c r="N21" s="1738"/>
      <c r="O21" s="1738"/>
      <c r="P21" s="1738"/>
      <c r="Q21" s="1738"/>
      <c r="R21" s="1740"/>
    </row>
    <row r="22" spans="2:18">
      <c r="B22" s="403"/>
      <c r="E22" s="858"/>
      <c r="R22" s="404"/>
    </row>
    <row r="23" spans="2:18">
      <c r="B23" s="403" t="s">
        <v>728</v>
      </c>
      <c r="E23" s="1184"/>
      <c r="R23" s="404"/>
    </row>
    <row r="24" spans="2:18">
      <c r="B24" s="403" t="str">
        <f>IFERROR(IF(Factor=1,"Recommended Reserves PSF",IF(Hotel,"Recommended FF&amp;E Reserves","Recommended Per Unit Reserve")),"Recommended Reserves PSF")</f>
        <v>Recommended Reserves PSF</v>
      </c>
      <c r="E24" s="1185"/>
      <c r="R24" s="404"/>
    </row>
    <row r="25" spans="2:18">
      <c r="B25" s="403" t="s">
        <v>602</v>
      </c>
      <c r="E25" s="1181"/>
      <c r="R25" s="404"/>
    </row>
    <row r="26" spans="2:18">
      <c r="B26" s="403" t="s">
        <v>729</v>
      </c>
      <c r="E26" s="1184"/>
      <c r="R26" s="404"/>
    </row>
    <row r="27" spans="2:18">
      <c r="B27" s="403" t="s">
        <v>730</v>
      </c>
      <c r="E27" s="1186"/>
      <c r="R27" s="404"/>
    </row>
    <row r="28" spans="2:18">
      <c r="B28" s="403" t="s">
        <v>731</v>
      </c>
      <c r="E28" s="1184"/>
      <c r="R28" s="404"/>
    </row>
    <row r="29" spans="2:18">
      <c r="B29" s="403"/>
      <c r="E29" s="858"/>
      <c r="R29" s="404"/>
    </row>
    <row r="30" spans="2:18">
      <c r="B30" s="403"/>
      <c r="E30" s="858"/>
      <c r="H30" s="517"/>
      <c r="I30" s="517"/>
      <c r="J30" s="517"/>
      <c r="K30" s="517"/>
      <c r="L30" s="517"/>
      <c r="M30" s="517"/>
      <c r="N30" s="517"/>
      <c r="O30" s="517"/>
      <c r="P30" s="517"/>
      <c r="Q30" s="517"/>
      <c r="R30" s="518"/>
    </row>
    <row r="31" spans="2:18">
      <c r="B31" s="1737" t="s">
        <v>595</v>
      </c>
      <c r="C31" s="1738"/>
      <c r="D31" s="1738"/>
      <c r="E31" s="1738"/>
      <c r="F31" s="1738"/>
      <c r="G31" s="1739" t="s">
        <v>725</v>
      </c>
      <c r="H31" s="1738"/>
      <c r="I31" s="1738"/>
      <c r="J31" s="1738"/>
      <c r="K31" s="1738"/>
      <c r="L31" s="1738"/>
      <c r="M31" s="1738"/>
      <c r="N31" s="1738"/>
      <c r="O31" s="1738"/>
      <c r="P31" s="1738"/>
      <c r="Q31" s="1738"/>
      <c r="R31" s="1740"/>
    </row>
    <row r="32" spans="2:18">
      <c r="B32" s="403"/>
      <c r="E32" s="858"/>
      <c r="R32" s="404"/>
    </row>
    <row r="33" spans="2:18">
      <c r="B33" s="403" t="s">
        <v>728</v>
      </c>
      <c r="E33" s="1184"/>
      <c r="R33" s="404"/>
    </row>
    <row r="34" spans="2:18">
      <c r="B34" s="403" t="s">
        <v>732</v>
      </c>
      <c r="E34" s="1184"/>
      <c r="R34" s="404"/>
    </row>
    <row r="35" spans="2:18">
      <c r="B35" s="403" t="s">
        <v>733</v>
      </c>
      <c r="E35" s="1184"/>
      <c r="R35" s="404"/>
    </row>
    <row r="36" spans="2:18">
      <c r="B36" s="403" t="s">
        <v>734</v>
      </c>
      <c r="E36" s="1184"/>
      <c r="R36" s="404"/>
    </row>
    <row r="37" spans="2:18">
      <c r="B37" s="403" t="s">
        <v>735</v>
      </c>
      <c r="E37" s="1184"/>
      <c r="R37" s="404"/>
    </row>
    <row r="38" spans="2:18">
      <c r="B38" s="403"/>
      <c r="R38" s="404"/>
    </row>
    <row r="39" spans="2:18">
      <c r="B39" s="403"/>
      <c r="R39" s="404"/>
    </row>
    <row r="40" spans="2:18">
      <c r="B40" s="403"/>
      <c r="R40" s="404"/>
    </row>
    <row r="41" spans="2:18">
      <c r="B41" s="403"/>
      <c r="R41" s="404"/>
    </row>
    <row r="42" spans="2:18">
      <c r="B42" s="403"/>
      <c r="R42" s="404"/>
    </row>
    <row r="43" spans="2:18">
      <c r="B43" s="1737" t="s">
        <v>999</v>
      </c>
      <c r="C43" s="1738"/>
      <c r="D43" s="1738"/>
      <c r="E43" s="1738"/>
      <c r="F43" s="1738"/>
      <c r="G43" s="1739" t="s">
        <v>725</v>
      </c>
      <c r="H43" s="1738"/>
      <c r="I43" s="1738"/>
      <c r="J43" s="1738"/>
      <c r="K43" s="1738"/>
      <c r="L43" s="1738"/>
      <c r="M43" s="1738"/>
      <c r="N43" s="1738"/>
      <c r="O43" s="1738"/>
      <c r="P43" s="1738"/>
      <c r="Q43" s="1738"/>
      <c r="R43" s="1740"/>
    </row>
    <row r="44" spans="2:18">
      <c r="B44" s="403"/>
      <c r="E44" s="858"/>
      <c r="R44" s="404"/>
    </row>
    <row r="45" spans="2:18">
      <c r="B45" s="512" t="s">
        <v>1000</v>
      </c>
      <c r="C45" s="528"/>
      <c r="D45" s="958" t="s">
        <v>1009</v>
      </c>
      <c r="E45" s="957" t="s">
        <v>1005</v>
      </c>
      <c r="R45" s="404"/>
    </row>
    <row r="46" spans="2:18">
      <c r="B46" s="403" t="s">
        <v>1008</v>
      </c>
      <c r="D46" s="1187"/>
      <c r="E46" s="1188"/>
      <c r="R46" s="404"/>
    </row>
    <row r="47" spans="2:18">
      <c r="B47" s="403" t="s">
        <v>1001</v>
      </c>
      <c r="D47" s="1187"/>
      <c r="E47" s="1189"/>
      <c r="R47" s="404"/>
    </row>
    <row r="48" spans="2:18">
      <c r="B48" s="403" t="s">
        <v>1002</v>
      </c>
      <c r="D48" s="1187"/>
      <c r="E48" s="1189"/>
      <c r="R48" s="404"/>
    </row>
    <row r="49" spans="2:18">
      <c r="B49" s="403" t="s">
        <v>1003</v>
      </c>
      <c r="D49" s="1187"/>
      <c r="E49" s="1189"/>
      <c r="R49" s="404"/>
    </row>
    <row r="50" spans="2:18">
      <c r="B50" s="403" t="s">
        <v>1004</v>
      </c>
      <c r="D50" s="1187"/>
      <c r="E50" s="1189"/>
      <c r="R50" s="404"/>
    </row>
    <row r="51" spans="2:18">
      <c r="B51" s="403" t="s">
        <v>1006</v>
      </c>
      <c r="D51" s="1187"/>
      <c r="E51" s="1189"/>
      <c r="R51" s="404"/>
    </row>
    <row r="52" spans="2:18">
      <c r="B52" s="403" t="s">
        <v>1007</v>
      </c>
      <c r="D52" s="1187"/>
      <c r="E52" s="1188"/>
      <c r="R52" s="404"/>
    </row>
    <row r="53" spans="2:18">
      <c r="B53" s="403"/>
      <c r="R53" s="404"/>
    </row>
    <row r="54" spans="2:18">
      <c r="B54" s="516"/>
      <c r="C54" s="517"/>
      <c r="D54" s="517"/>
      <c r="E54" s="517"/>
      <c r="F54" s="517"/>
      <c r="G54" s="517"/>
      <c r="H54" s="517"/>
      <c r="I54" s="517"/>
      <c r="J54" s="517"/>
      <c r="K54" s="517"/>
      <c r="L54" s="517"/>
      <c r="M54" s="517"/>
      <c r="N54" s="517"/>
      <c r="O54" s="517"/>
      <c r="P54" s="517"/>
      <c r="Q54" s="517"/>
      <c r="R54" s="518"/>
    </row>
  </sheetData>
  <customSheetViews>
    <customSheetView guid="{277664D0-B40D-498C-82F3-3B4E3EB3B20C}" showPageBreaks="1" fitToPage="1" printArea="1" view="pageBreakPreview">
      <selection activeCell="M43" sqref="M43"/>
      <pageMargins left="0.5" right="0.5" top="0.5" bottom="0.25" header="0.3" footer="0.3"/>
      <pageSetup scale="85" orientation="landscape" r:id="rId1"/>
      <headerFooter>
        <oddFooter>&amp;CCONFIDENTIAL</oddFooter>
      </headerFooter>
    </customSheetView>
  </customSheetViews>
  <pageMargins left="0.5" right="0.5" top="0.5" bottom="0.25" header="0.3" footer="0.3"/>
  <pageSetup scale="78" orientation="landscape" r:id="rId2"/>
  <headerFooter>
    <oddFooter>&amp;CCONFIDENTIAL</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L57"/>
  <sheetViews>
    <sheetView view="pageBreakPreview" zoomScaleNormal="100" zoomScaleSheetLayoutView="100" workbookViewId="0">
      <selection activeCell="A12" sqref="A12"/>
    </sheetView>
  </sheetViews>
  <sheetFormatPr baseColWidth="10" defaultColWidth="9.1640625" defaultRowHeight="12"/>
  <cols>
    <col min="1" max="1" width="13.6640625" style="373" customWidth="1"/>
    <col min="2" max="3" width="9.1640625" style="373"/>
    <col min="4" max="4" width="27.6640625" style="373" customWidth="1"/>
    <col min="5" max="5" width="11" style="685" customWidth="1"/>
    <col min="6" max="6" width="16.5" style="373" customWidth="1"/>
    <col min="7" max="7" width="15.83203125" style="373" customWidth="1"/>
    <col min="8" max="8" width="16" style="373" customWidth="1"/>
    <col min="9" max="9" width="9.1640625" style="373"/>
    <col min="10" max="10" width="18.5" style="373" customWidth="1"/>
    <col min="11" max="11" width="3.1640625" style="373" customWidth="1"/>
    <col min="12" max="12" width="17" style="373" customWidth="1"/>
    <col min="13" max="16384" width="9.1640625" style="373"/>
  </cols>
  <sheetData>
    <row r="1" spans="1:12" ht="6.75" customHeight="1"/>
    <row r="2" spans="1:12">
      <c r="A2" s="1737" t="s">
        <v>271</v>
      </c>
      <c r="B2" s="1738"/>
      <c r="C2" s="1738"/>
      <c r="D2" s="1738" t="s">
        <v>221</v>
      </c>
      <c r="E2" s="1741" t="s">
        <v>683</v>
      </c>
      <c r="F2" s="1742" t="s">
        <v>812</v>
      </c>
      <c r="G2" s="1742" t="s">
        <v>813</v>
      </c>
      <c r="H2" s="1742" t="s">
        <v>814</v>
      </c>
      <c r="I2" s="1738"/>
      <c r="J2" s="1743" t="s">
        <v>684</v>
      </c>
      <c r="K2" s="1743"/>
      <c r="L2" s="1744" t="s">
        <v>685</v>
      </c>
    </row>
    <row r="3" spans="1:12" ht="3.75" customHeight="1">
      <c r="A3" s="403"/>
      <c r="D3" s="509"/>
      <c r="E3" s="687"/>
      <c r="F3" s="510"/>
      <c r="G3" s="510"/>
      <c r="H3" s="510"/>
      <c r="J3" s="507"/>
      <c r="K3" s="507"/>
      <c r="L3" s="511"/>
    </row>
    <row r="4" spans="1:12">
      <c r="A4" s="403" t="s">
        <v>272</v>
      </c>
      <c r="D4" s="504"/>
      <c r="E4" s="686">
        <v>1</v>
      </c>
      <c r="F4" s="505"/>
      <c r="G4" s="505"/>
      <c r="H4" s="505"/>
      <c r="J4" s="506">
        <v>0</v>
      </c>
      <c r="K4" s="507"/>
      <c r="L4" s="508">
        <v>0</v>
      </c>
    </row>
    <row r="5" spans="1:12">
      <c r="A5" s="403"/>
      <c r="D5" s="509"/>
      <c r="E5" s="687"/>
      <c r="F5" s="510"/>
      <c r="G5" s="510"/>
      <c r="H5" s="510"/>
      <c r="J5" s="507"/>
      <c r="K5" s="507"/>
      <c r="L5" s="511"/>
    </row>
    <row r="6" spans="1:12">
      <c r="A6" s="403" t="s">
        <v>949</v>
      </c>
      <c r="D6" s="1192"/>
      <c r="E6" s="1193">
        <v>0</v>
      </c>
      <c r="F6" s="1194"/>
      <c r="G6" s="1194"/>
      <c r="H6" s="1194"/>
      <c r="J6" s="1198">
        <v>0</v>
      </c>
      <c r="K6" s="507"/>
      <c r="L6" s="1199">
        <v>0</v>
      </c>
    </row>
    <row r="7" spans="1:12">
      <c r="A7" s="403"/>
      <c r="D7" s="1195"/>
      <c r="E7" s="1196">
        <v>0</v>
      </c>
      <c r="F7" s="1197"/>
      <c r="G7" s="1197"/>
      <c r="H7" s="1197"/>
      <c r="J7" s="1200">
        <v>0</v>
      </c>
      <c r="K7" s="507"/>
      <c r="L7" s="1201">
        <v>0</v>
      </c>
    </row>
    <row r="8" spans="1:12">
      <c r="A8" s="403"/>
      <c r="D8" s="1195"/>
      <c r="E8" s="1196">
        <v>0</v>
      </c>
      <c r="F8" s="1197"/>
      <c r="G8" s="1197"/>
      <c r="H8" s="1197"/>
      <c r="J8" s="1200">
        <v>0</v>
      </c>
      <c r="K8" s="507"/>
      <c r="L8" s="1201">
        <v>0</v>
      </c>
    </row>
    <row r="9" spans="1:12">
      <c r="A9" s="403"/>
      <c r="D9" s="1195"/>
      <c r="E9" s="1196">
        <v>0</v>
      </c>
      <c r="F9" s="1197"/>
      <c r="G9" s="1197"/>
      <c r="H9" s="1197"/>
      <c r="J9" s="1200">
        <v>0</v>
      </c>
      <c r="K9" s="507"/>
      <c r="L9" s="1201">
        <v>0</v>
      </c>
    </row>
    <row r="10" spans="1:12">
      <c r="A10" s="403"/>
      <c r="D10" s="1195"/>
      <c r="E10" s="1196">
        <v>0</v>
      </c>
      <c r="F10" s="1197"/>
      <c r="G10" s="1197"/>
      <c r="H10" s="1197"/>
      <c r="J10" s="1200">
        <v>0</v>
      </c>
      <c r="K10" s="507"/>
      <c r="L10" s="1201">
        <v>0</v>
      </c>
    </row>
    <row r="11" spans="1:12">
      <c r="A11" s="403"/>
      <c r="D11" s="1043"/>
      <c r="E11" s="1044">
        <v>0</v>
      </c>
      <c r="F11" s="714"/>
      <c r="G11" s="714"/>
      <c r="H11" s="714"/>
      <c r="J11" s="1045">
        <v>0</v>
      </c>
      <c r="K11" s="507"/>
      <c r="L11" s="1046">
        <v>0</v>
      </c>
    </row>
    <row r="12" spans="1:12">
      <c r="A12" s="403"/>
      <c r="D12" s="509"/>
      <c r="E12" s="687"/>
      <c r="F12" s="510"/>
      <c r="G12" s="510"/>
      <c r="H12" s="510"/>
      <c r="J12" s="507"/>
      <c r="K12" s="507"/>
      <c r="L12" s="511"/>
    </row>
    <row r="13" spans="1:12">
      <c r="A13" s="403" t="s">
        <v>948</v>
      </c>
      <c r="D13" s="1192"/>
      <c r="E13" s="1193"/>
      <c r="F13" s="1194"/>
      <c r="G13" s="1194"/>
      <c r="H13" s="1194"/>
      <c r="J13" s="1198">
        <v>0</v>
      </c>
      <c r="K13" s="507"/>
      <c r="L13" s="1199">
        <v>0</v>
      </c>
    </row>
    <row r="14" spans="1:12">
      <c r="A14" s="403"/>
      <c r="D14" s="1195"/>
      <c r="E14" s="1196"/>
      <c r="F14" s="1197"/>
      <c r="G14" s="1197"/>
      <c r="H14" s="1197"/>
      <c r="J14" s="1200">
        <v>0</v>
      </c>
      <c r="K14" s="507"/>
      <c r="L14" s="1201">
        <v>0</v>
      </c>
    </row>
    <row r="15" spans="1:12">
      <c r="A15" s="403"/>
      <c r="D15" s="1195"/>
      <c r="E15" s="1196"/>
      <c r="F15" s="1197"/>
      <c r="G15" s="1197"/>
      <c r="H15" s="1197"/>
      <c r="J15" s="1200">
        <v>0</v>
      </c>
      <c r="K15" s="507"/>
      <c r="L15" s="1201">
        <v>0</v>
      </c>
    </row>
    <row r="16" spans="1:12">
      <c r="A16" s="403"/>
      <c r="D16" s="1195"/>
      <c r="E16" s="1196"/>
      <c r="F16" s="1197"/>
      <c r="G16" s="1197"/>
      <c r="H16" s="1197"/>
      <c r="J16" s="1200">
        <v>0</v>
      </c>
      <c r="K16" s="507"/>
      <c r="L16" s="1201">
        <v>0</v>
      </c>
    </row>
    <row r="17" spans="1:12">
      <c r="A17" s="403"/>
      <c r="D17" s="1195"/>
      <c r="E17" s="1196"/>
      <c r="F17" s="1197"/>
      <c r="G17" s="1197"/>
      <c r="H17" s="1197"/>
      <c r="J17" s="1200">
        <v>0</v>
      </c>
      <c r="K17" s="507"/>
      <c r="L17" s="1201">
        <v>0</v>
      </c>
    </row>
    <row r="18" spans="1:12">
      <c r="A18" s="403"/>
      <c r="D18" s="1043"/>
      <c r="E18" s="1044"/>
      <c r="F18" s="714"/>
      <c r="G18" s="714"/>
      <c r="H18" s="714"/>
      <c r="J18" s="1045">
        <v>0</v>
      </c>
      <c r="K18" s="507"/>
      <c r="L18" s="1046">
        <v>0</v>
      </c>
    </row>
    <row r="19" spans="1:12">
      <c r="A19" s="403"/>
      <c r="L19" s="404"/>
    </row>
    <row r="20" spans="1:12">
      <c r="A20" s="403" t="s">
        <v>273</v>
      </c>
      <c r="D20" s="1202"/>
      <c r="F20" s="858"/>
      <c r="I20" s="373" t="s">
        <v>278</v>
      </c>
      <c r="L20" s="1204"/>
    </row>
    <row r="21" spans="1:12">
      <c r="A21" s="403" t="s">
        <v>274</v>
      </c>
      <c r="D21" s="1203"/>
      <c r="F21" s="858"/>
      <c r="I21" s="373" t="s">
        <v>279</v>
      </c>
      <c r="L21" s="1205"/>
    </row>
    <row r="22" spans="1:12">
      <c r="A22" s="403" t="s">
        <v>275</v>
      </c>
      <c r="D22" s="1203"/>
      <c r="I22" s="373" t="s">
        <v>280</v>
      </c>
      <c r="L22" s="1206"/>
    </row>
    <row r="23" spans="1:12">
      <c r="A23" s="403" t="s">
        <v>276</v>
      </c>
      <c r="D23" s="1203"/>
      <c r="I23" s="373" t="s">
        <v>281</v>
      </c>
      <c r="L23" s="1207"/>
    </row>
    <row r="24" spans="1:12">
      <c r="A24" s="373" t="s">
        <v>1093</v>
      </c>
      <c r="D24" s="1848"/>
      <c r="I24" s="373" t="s">
        <v>220</v>
      </c>
      <c r="L24" s="1191"/>
    </row>
    <row r="25" spans="1:12">
      <c r="A25" s="403" t="s">
        <v>277</v>
      </c>
      <c r="D25" s="1190"/>
      <c r="L25" s="404"/>
    </row>
    <row r="26" spans="1:12">
      <c r="A26" s="512"/>
      <c r="L26" s="404"/>
    </row>
    <row r="27" spans="1:12">
      <c r="A27" s="513"/>
      <c r="B27" s="514"/>
      <c r="C27" s="514"/>
      <c r="D27" s="514"/>
      <c r="E27" s="688"/>
      <c r="F27" s="515"/>
      <c r="G27" s="513"/>
      <c r="H27" s="514"/>
      <c r="I27" s="514"/>
      <c r="J27" s="514"/>
      <c r="K27" s="514"/>
      <c r="L27" s="515"/>
    </row>
    <row r="28" spans="1:12">
      <c r="A28" s="403"/>
      <c r="F28" s="404"/>
      <c r="G28" s="403"/>
      <c r="L28" s="404"/>
    </row>
    <row r="29" spans="1:12">
      <c r="A29" s="403"/>
      <c r="F29" s="404"/>
      <c r="G29" s="403"/>
      <c r="L29" s="404"/>
    </row>
    <row r="30" spans="1:12">
      <c r="A30" s="403"/>
      <c r="F30" s="404"/>
      <c r="G30" s="403"/>
      <c r="L30" s="404"/>
    </row>
    <row r="31" spans="1:12">
      <c r="A31" s="403"/>
      <c r="F31" s="404"/>
      <c r="G31" s="403"/>
      <c r="L31" s="404"/>
    </row>
    <row r="32" spans="1:12">
      <c r="A32" s="403"/>
      <c r="F32" s="404"/>
      <c r="G32" s="403"/>
      <c r="L32" s="404"/>
    </row>
    <row r="33" spans="1:12">
      <c r="A33" s="403"/>
      <c r="F33" s="404"/>
      <c r="G33" s="403"/>
      <c r="L33" s="404"/>
    </row>
    <row r="34" spans="1:12">
      <c r="A34" s="403"/>
      <c r="F34" s="404"/>
      <c r="G34" s="403"/>
      <c r="L34" s="404"/>
    </row>
    <row r="35" spans="1:12">
      <c r="A35" s="403"/>
      <c r="F35" s="404"/>
      <c r="G35" s="403"/>
      <c r="L35" s="404"/>
    </row>
    <row r="36" spans="1:12">
      <c r="A36" s="403"/>
      <c r="F36" s="404"/>
      <c r="G36" s="403"/>
      <c r="L36" s="404"/>
    </row>
    <row r="37" spans="1:12">
      <c r="A37" s="403"/>
      <c r="F37" s="404"/>
      <c r="G37" s="403"/>
      <c r="L37" s="404"/>
    </row>
    <row r="38" spans="1:12">
      <c r="A38" s="403"/>
      <c r="F38" s="404"/>
      <c r="G38" s="403"/>
      <c r="L38" s="404"/>
    </row>
    <row r="39" spans="1:12">
      <c r="A39" s="403"/>
      <c r="F39" s="404"/>
      <c r="G39" s="403"/>
      <c r="L39" s="404"/>
    </row>
    <row r="40" spans="1:12">
      <c r="A40" s="403"/>
      <c r="F40" s="404"/>
      <c r="G40" s="403"/>
      <c r="L40" s="404"/>
    </row>
    <row r="41" spans="1:12">
      <c r="A41" s="403"/>
      <c r="F41" s="404"/>
      <c r="G41" s="403"/>
      <c r="L41" s="404"/>
    </row>
    <row r="42" spans="1:12">
      <c r="A42" s="403"/>
      <c r="F42" s="404"/>
      <c r="G42" s="403"/>
      <c r="L42" s="404"/>
    </row>
    <row r="43" spans="1:12">
      <c r="A43" s="403"/>
      <c r="F43" s="404"/>
      <c r="G43" s="403"/>
      <c r="L43" s="404"/>
    </row>
    <row r="44" spans="1:12">
      <c r="A44" s="512"/>
      <c r="F44" s="404"/>
      <c r="G44" s="403"/>
      <c r="L44" s="404"/>
    </row>
    <row r="45" spans="1:12">
      <c r="A45" s="512"/>
      <c r="F45" s="404"/>
      <c r="G45" s="403"/>
      <c r="L45" s="404"/>
    </row>
    <row r="46" spans="1:12">
      <c r="A46" s="512"/>
      <c r="F46" s="404"/>
      <c r="G46" s="403"/>
      <c r="L46" s="404"/>
    </row>
    <row r="47" spans="1:12">
      <c r="A47" s="403"/>
      <c r="F47" s="404"/>
      <c r="G47" s="403"/>
      <c r="L47" s="404"/>
    </row>
    <row r="48" spans="1:12">
      <c r="A48" s="403"/>
      <c r="F48" s="404"/>
      <c r="G48" s="403"/>
      <c r="L48" s="404"/>
    </row>
    <row r="49" spans="1:12">
      <c r="A49" s="403"/>
      <c r="F49" s="404"/>
      <c r="G49" s="403"/>
      <c r="L49" s="404"/>
    </row>
    <row r="50" spans="1:12">
      <c r="A50" s="403"/>
      <c r="F50" s="404"/>
      <c r="G50" s="403"/>
      <c r="L50" s="404"/>
    </row>
    <row r="51" spans="1:12">
      <c r="A51" s="403"/>
      <c r="F51" s="404"/>
      <c r="G51" s="403"/>
      <c r="L51" s="404"/>
    </row>
    <row r="52" spans="1:12">
      <c r="A52" s="403"/>
      <c r="F52" s="404"/>
      <c r="G52" s="403"/>
      <c r="L52" s="404"/>
    </row>
    <row r="53" spans="1:12">
      <c r="A53" s="403"/>
      <c r="F53" s="404"/>
      <c r="G53" s="403"/>
      <c r="L53" s="404"/>
    </row>
    <row r="54" spans="1:12">
      <c r="A54" s="403"/>
      <c r="F54" s="404"/>
      <c r="G54" s="403"/>
      <c r="L54" s="404"/>
    </row>
    <row r="55" spans="1:12">
      <c r="A55" s="403"/>
      <c r="F55" s="404"/>
      <c r="G55" s="403"/>
      <c r="L55" s="404"/>
    </row>
    <row r="56" spans="1:12">
      <c r="A56" s="403"/>
      <c r="F56" s="404"/>
      <c r="G56" s="403"/>
      <c r="L56" s="404"/>
    </row>
    <row r="57" spans="1:12">
      <c r="A57" s="516"/>
      <c r="B57" s="517"/>
      <c r="C57" s="517"/>
      <c r="D57" s="517"/>
      <c r="E57" s="689"/>
      <c r="F57" s="518"/>
      <c r="G57" s="516"/>
      <c r="H57" s="517"/>
      <c r="I57" s="517"/>
      <c r="J57" s="517"/>
      <c r="K57" s="517"/>
      <c r="L57" s="518"/>
    </row>
  </sheetData>
  <customSheetViews>
    <customSheetView guid="{277664D0-B40D-498C-82F3-3B4E3EB3B20C}" showPageBreaks="1" fitToPage="1" printArea="1" view="pageBreakPreview">
      <selection activeCell="M43" sqref="M43"/>
      <pageMargins left="1" right="1" top="0.75" bottom="0.75" header="0.5" footer="0.5"/>
      <printOptions horizontalCentered="1" verticalCentered="1"/>
      <pageSetup scale="70" fitToHeight="0" orientation="landscape" r:id="rId1"/>
      <headerFooter>
        <oddFooter>&amp;CCONFIDENTIAL</oddFooter>
      </headerFooter>
    </customSheetView>
  </customSheetViews>
  <printOptions horizontalCentered="1" verticalCentered="1"/>
  <pageMargins left="1" right="1" top="0.75" bottom="0.75" header="0.5" footer="0.5"/>
  <pageSetup scale="64" fitToHeight="0" orientation="landscape" r:id="rId2"/>
  <headerFooter>
    <oddFooter>&amp;CCONFIDENTIAL</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dimension ref="B1:Q77"/>
  <sheetViews>
    <sheetView view="pageBreakPreview" topLeftCell="B1" zoomScaleNormal="100" zoomScaleSheetLayoutView="100" workbookViewId="0">
      <selection activeCell="F92" sqref="F92"/>
    </sheetView>
  </sheetViews>
  <sheetFormatPr baseColWidth="10" defaultColWidth="9.1640625" defaultRowHeight="12"/>
  <cols>
    <col min="1" max="1" width="1.33203125" style="373" customWidth="1"/>
    <col min="2" max="2" width="16.83203125" style="373" customWidth="1"/>
    <col min="3" max="5" width="15" style="373" customWidth="1"/>
    <col min="6" max="8" width="14.83203125" style="373" customWidth="1"/>
    <col min="9" max="9" width="16" style="373" customWidth="1"/>
    <col min="10" max="12" width="16.6640625" style="373" customWidth="1"/>
    <col min="13" max="13" width="14.33203125" style="373" customWidth="1"/>
    <col min="14" max="16" width="32" style="373" bestFit="1" customWidth="1"/>
    <col min="17" max="17" width="14.33203125" style="373" customWidth="1"/>
    <col min="18" max="16384" width="9.1640625" style="373"/>
  </cols>
  <sheetData>
    <row r="1" spans="2:17" ht="4.5" customHeight="1"/>
    <row r="2" spans="2:17">
      <c r="B2" s="1808" t="s">
        <v>257</v>
      </c>
      <c r="C2" s="1809"/>
      <c r="D2" s="1809"/>
      <c r="E2" s="1809"/>
      <c r="F2" s="1809"/>
      <c r="G2" s="1809"/>
      <c r="H2" s="1810"/>
      <c r="I2" s="1737" t="s">
        <v>1056</v>
      </c>
      <c r="J2" s="1738"/>
      <c r="K2" s="1738"/>
      <c r="L2" s="1740"/>
      <c r="M2" s="514"/>
      <c r="N2" s="503"/>
      <c r="O2" s="503"/>
      <c r="P2" s="526"/>
      <c r="Q2" s="515"/>
    </row>
    <row r="3" spans="2:17">
      <c r="B3" s="513"/>
      <c r="C3" s="1591"/>
      <c r="D3" s="1212" t="s">
        <v>589</v>
      </c>
      <c r="E3" s="1212" t="s">
        <v>166</v>
      </c>
      <c r="F3" s="1212" t="s">
        <v>590</v>
      </c>
      <c r="G3" s="1212" t="s">
        <v>591</v>
      </c>
      <c r="H3" s="1582" t="s">
        <v>1141</v>
      </c>
      <c r="I3" s="1606" t="s">
        <v>1063</v>
      </c>
      <c r="J3" s="1607" t="s">
        <v>716</v>
      </c>
      <c r="K3" s="1607" t="s">
        <v>1064</v>
      </c>
      <c r="L3" s="1608" t="s">
        <v>50</v>
      </c>
      <c r="N3" s="785" t="s">
        <v>230</v>
      </c>
      <c r="O3" s="785" t="s">
        <v>649</v>
      </c>
      <c r="P3" s="785"/>
    </row>
    <row r="4" spans="2:17" s="691" customFormat="1">
      <c r="B4" s="1592" t="str">
        <f t="shared" ref="B4:B10" si="0">IFERROR(IF(RRP,N4,IF(Hotel,O4,P4)),N4)</f>
        <v>Cap Rate</v>
      </c>
      <c r="C4" s="1213"/>
      <c r="D4" s="1203">
        <v>0</v>
      </c>
      <c r="E4" s="1214">
        <f>+'Conclusions &amp; Escrows'!I14</f>
        <v>0</v>
      </c>
      <c r="F4" s="1203">
        <v>0</v>
      </c>
      <c r="G4" s="1214">
        <f>+'Conclusions &amp; Escrows'!I14</f>
        <v>0</v>
      </c>
      <c r="H4" s="1583">
        <f>Concluded_Cap_Rate</f>
        <v>0</v>
      </c>
      <c r="I4" s="1593" t="s">
        <v>242</v>
      </c>
      <c r="J4" s="1610"/>
      <c r="K4" s="1617"/>
      <c r="L4" s="1625"/>
      <c r="N4" s="786" t="s">
        <v>425</v>
      </c>
      <c r="O4" s="786" t="s">
        <v>425</v>
      </c>
      <c r="P4" s="786" t="s">
        <v>425</v>
      </c>
    </row>
    <row r="5" spans="2:17" s="692" customFormat="1">
      <c r="B5" s="1593" t="str">
        <f t="shared" si="0"/>
        <v>Value PSF</v>
      </c>
      <c r="C5" s="1215"/>
      <c r="D5" s="1216">
        <v>0</v>
      </c>
      <c r="E5" s="1217">
        <f>+'Conclusions &amp; Escrows'!J11</f>
        <v>0</v>
      </c>
      <c r="F5" s="1216">
        <v>0</v>
      </c>
      <c r="G5" s="1217">
        <f>+E5</f>
        <v>0</v>
      </c>
      <c r="H5" s="1584">
        <f>+'Conclusions &amp; Escrows'!J7</f>
        <v>0</v>
      </c>
      <c r="I5" s="1593" t="s">
        <v>1075</v>
      </c>
      <c r="J5" s="1611"/>
      <c r="K5" s="1618"/>
      <c r="L5" s="1626"/>
      <c r="N5" s="787" t="s">
        <v>885</v>
      </c>
      <c r="O5" s="787" t="s">
        <v>876</v>
      </c>
      <c r="P5" s="787" t="str">
        <f>IFERROR(IF(Factor=1,N5,"Value / Unit"),"Value / Unit")</f>
        <v>Value / Unit</v>
      </c>
    </row>
    <row r="6" spans="2:17" s="690" customFormat="1">
      <c r="B6" s="1594" t="str">
        <f t="shared" si="0"/>
        <v>Occupancy</v>
      </c>
      <c r="C6" s="1218"/>
      <c r="D6" s="1219">
        <v>0</v>
      </c>
      <c r="E6" s="1219">
        <v>0</v>
      </c>
      <c r="F6" s="1219">
        <v>0</v>
      </c>
      <c r="G6" s="1219">
        <v>0</v>
      </c>
      <c r="H6" s="1585">
        <f>1-'10 Yr Pro Forma'!D23</f>
        <v>1</v>
      </c>
      <c r="I6" s="1593" t="s">
        <v>103</v>
      </c>
      <c r="J6" s="1610"/>
      <c r="K6" s="1617"/>
      <c r="L6" s="1625"/>
      <c r="N6" s="788" t="s">
        <v>119</v>
      </c>
      <c r="O6" s="788" t="s">
        <v>119</v>
      </c>
      <c r="P6" s="788" t="s">
        <v>119</v>
      </c>
    </row>
    <row r="7" spans="2:17" s="692" customFormat="1">
      <c r="B7" s="1595" t="str">
        <f t="shared" si="0"/>
        <v>Market Rent</v>
      </c>
      <c r="C7" s="1215"/>
      <c r="D7" s="1220"/>
      <c r="E7" s="1220"/>
      <c r="F7" s="1220"/>
      <c r="G7" s="1220"/>
      <c r="H7" s="1586">
        <f>+'10 Yr Pro Forma'!D21</f>
        <v>0</v>
      </c>
      <c r="I7" s="1593" t="s">
        <v>1068</v>
      </c>
      <c r="J7" s="1614"/>
      <c r="K7" s="1619"/>
      <c r="L7" s="1625"/>
      <c r="N7" s="787" t="s">
        <v>93</v>
      </c>
      <c r="O7" s="787" t="s">
        <v>332</v>
      </c>
      <c r="P7" s="787" t="s">
        <v>93</v>
      </c>
    </row>
    <row r="8" spans="2:17">
      <c r="B8" s="1596" t="str">
        <f t="shared" si="0"/>
        <v>TI / LC</v>
      </c>
      <c r="C8" s="1221"/>
      <c r="D8" s="1222"/>
      <c r="E8" s="1222"/>
      <c r="F8" s="1222"/>
      <c r="G8" s="1222"/>
      <c r="H8" s="1587"/>
      <c r="I8" s="1593" t="s">
        <v>1065</v>
      </c>
      <c r="J8" s="1612"/>
      <c r="K8" s="1620"/>
      <c r="L8" s="1627"/>
      <c r="N8" s="785" t="s">
        <v>886</v>
      </c>
      <c r="O8" s="785" t="s">
        <v>877</v>
      </c>
      <c r="P8" s="785" t="s">
        <v>887</v>
      </c>
    </row>
    <row r="9" spans="2:17" s="693" customFormat="1">
      <c r="B9" s="1597" t="str">
        <f t="shared" si="0"/>
        <v>Overall Value</v>
      </c>
      <c r="C9" s="1223"/>
      <c r="D9" s="1224">
        <f>+D5*Measure</f>
        <v>0</v>
      </c>
      <c r="E9" s="1225">
        <f>+E5*Measure</f>
        <v>0</v>
      </c>
      <c r="F9" s="1224">
        <v>0</v>
      </c>
      <c r="G9" s="1225">
        <f>+G5*Measure</f>
        <v>0</v>
      </c>
      <c r="H9" s="1588">
        <f>+H5*Measure</f>
        <v>0</v>
      </c>
      <c r="I9" s="1593" t="s">
        <v>1066</v>
      </c>
      <c r="J9" s="1614"/>
      <c r="K9" s="1619"/>
      <c r="L9" s="1628"/>
      <c r="N9" s="789" t="s">
        <v>588</v>
      </c>
      <c r="O9" s="789" t="s">
        <v>588</v>
      </c>
      <c r="P9" s="789" t="s">
        <v>588</v>
      </c>
    </row>
    <row r="10" spans="2:17" s="692" customFormat="1">
      <c r="B10" s="1208" t="str">
        <f t="shared" si="0"/>
        <v>Distressed Value PSF</v>
      </c>
      <c r="C10" s="1209"/>
      <c r="D10" s="1210">
        <v>0</v>
      </c>
      <c r="E10" s="1210">
        <v>0</v>
      </c>
      <c r="F10" s="1210">
        <v>0</v>
      </c>
      <c r="G10" s="1211">
        <f>+E10</f>
        <v>0</v>
      </c>
      <c r="H10" s="1589"/>
      <c r="I10" s="1609" t="s">
        <v>1067</v>
      </c>
      <c r="J10" s="1613"/>
      <c r="K10" s="1621"/>
      <c r="L10" s="1629"/>
      <c r="N10" s="787" t="s">
        <v>888</v>
      </c>
      <c r="O10" s="787" t="s">
        <v>878</v>
      </c>
      <c r="P10" s="787" t="str">
        <f>IFERROR(IF(Factor=1,N11,"Distressed Value / Unit"),"Distressed Value / Unit")</f>
        <v>Distressed Value / Unit</v>
      </c>
    </row>
    <row r="11" spans="2:17">
      <c r="B11" s="1811" t="s">
        <v>1062</v>
      </c>
      <c r="C11" s="1812"/>
      <c r="D11" s="1812"/>
      <c r="E11" s="1812"/>
      <c r="F11" s="1812"/>
      <c r="G11" s="1812"/>
      <c r="H11" s="1812"/>
      <c r="I11" s="1737" t="s">
        <v>1061</v>
      </c>
      <c r="J11" s="1738"/>
      <c r="K11" s="1738"/>
      <c r="L11" s="1740"/>
      <c r="N11" s="785"/>
      <c r="O11" s="785"/>
      <c r="P11" s="785"/>
    </row>
    <row r="12" spans="2:17">
      <c r="B12" s="1605"/>
      <c r="C12" s="514"/>
      <c r="D12" s="514"/>
      <c r="E12" s="514"/>
      <c r="F12" s="514"/>
      <c r="G12" s="514"/>
      <c r="H12" s="1590"/>
      <c r="I12" s="513"/>
      <c r="J12" s="514"/>
      <c r="K12" s="514"/>
      <c r="L12" s="1590"/>
      <c r="N12" s="785"/>
      <c r="O12" s="785"/>
      <c r="P12" s="785"/>
    </row>
    <row r="13" spans="2:17">
      <c r="B13" s="403"/>
      <c r="H13" s="404"/>
      <c r="I13" s="403"/>
      <c r="L13" s="404"/>
      <c r="N13" s="785"/>
      <c r="O13" s="785"/>
      <c r="P13" s="785"/>
    </row>
    <row r="14" spans="2:17">
      <c r="B14" s="403"/>
      <c r="H14" s="404"/>
      <c r="I14" s="403"/>
      <c r="L14" s="404"/>
      <c r="N14" s="785"/>
      <c r="O14" s="785"/>
      <c r="P14" s="785"/>
    </row>
    <row r="15" spans="2:17">
      <c r="B15" s="403"/>
      <c r="H15" s="404"/>
      <c r="I15" s="403"/>
      <c r="L15" s="404"/>
      <c r="N15" s="785"/>
      <c r="O15" s="785"/>
      <c r="P15" s="785"/>
    </row>
    <row r="16" spans="2:17">
      <c r="B16" s="403"/>
      <c r="H16" s="404"/>
      <c r="I16" s="403"/>
      <c r="L16" s="404"/>
      <c r="N16" s="785"/>
      <c r="O16" s="785"/>
      <c r="P16" s="785"/>
    </row>
    <row r="17" spans="2:16">
      <c r="B17" s="403"/>
      <c r="H17" s="404"/>
      <c r="I17" s="403"/>
      <c r="L17" s="404"/>
      <c r="N17" s="785"/>
      <c r="O17" s="785"/>
      <c r="P17" s="785"/>
    </row>
    <row r="18" spans="2:16">
      <c r="B18" s="403"/>
      <c r="H18" s="404"/>
      <c r="I18" s="403"/>
      <c r="L18" s="404"/>
      <c r="N18" s="785"/>
      <c r="O18" s="785"/>
      <c r="P18" s="785"/>
    </row>
    <row r="19" spans="2:16">
      <c r="B19" s="403"/>
      <c r="H19" s="404"/>
      <c r="I19" s="403"/>
      <c r="L19" s="404"/>
      <c r="N19" s="785"/>
      <c r="O19" s="785"/>
      <c r="P19" s="785"/>
    </row>
    <row r="20" spans="2:16">
      <c r="B20" s="403"/>
      <c r="H20" s="404"/>
      <c r="I20" s="403"/>
      <c r="L20" s="404"/>
      <c r="N20" s="785"/>
      <c r="O20" s="785"/>
      <c r="P20" s="785"/>
    </row>
    <row r="21" spans="2:16">
      <c r="B21" s="403"/>
      <c r="H21" s="404"/>
      <c r="I21" s="403"/>
      <c r="L21" s="404"/>
      <c r="N21" s="785"/>
      <c r="O21" s="785"/>
      <c r="P21" s="785"/>
    </row>
    <row r="22" spans="2:16">
      <c r="B22" s="403"/>
      <c r="H22" s="404"/>
      <c r="I22" s="403"/>
      <c r="L22" s="404"/>
      <c r="N22" s="785"/>
      <c r="O22" s="785"/>
      <c r="P22" s="785"/>
    </row>
    <row r="23" spans="2:16">
      <c r="B23" s="403"/>
      <c r="H23" s="404"/>
      <c r="I23" s="403"/>
      <c r="L23" s="404"/>
      <c r="N23" s="785"/>
      <c r="O23" s="785"/>
      <c r="P23" s="785"/>
    </row>
    <row r="24" spans="2:16">
      <c r="B24" s="403"/>
      <c r="H24" s="404"/>
      <c r="I24" s="403"/>
      <c r="L24" s="404"/>
      <c r="N24" s="785"/>
      <c r="O24" s="785"/>
      <c r="P24" s="785"/>
    </row>
    <row r="25" spans="2:16">
      <c r="B25" s="403"/>
      <c r="H25" s="404"/>
      <c r="I25" s="403"/>
      <c r="L25" s="404"/>
      <c r="N25" s="785"/>
      <c r="O25" s="785"/>
      <c r="P25" s="785"/>
    </row>
    <row r="26" spans="2:16">
      <c r="B26" s="403"/>
      <c r="H26" s="404"/>
      <c r="I26" s="403"/>
      <c r="L26" s="404"/>
      <c r="N26" s="785"/>
      <c r="O26" s="785"/>
      <c r="P26" s="785"/>
    </row>
    <row r="27" spans="2:16">
      <c r="B27" s="403"/>
      <c r="H27" s="404"/>
      <c r="I27" s="403"/>
      <c r="L27" s="404"/>
      <c r="N27" s="785"/>
      <c r="O27" s="785"/>
      <c r="P27" s="785"/>
    </row>
    <row r="28" spans="2:16">
      <c r="B28" s="403"/>
      <c r="H28" s="404"/>
      <c r="I28" s="403"/>
      <c r="L28" s="404"/>
      <c r="N28" s="785"/>
      <c r="O28" s="785"/>
      <c r="P28" s="785"/>
    </row>
    <row r="29" spans="2:16">
      <c r="B29" s="403"/>
      <c r="H29" s="404"/>
      <c r="I29" s="403"/>
      <c r="L29" s="404"/>
      <c r="N29" s="785"/>
      <c r="O29" s="785"/>
      <c r="P29" s="785"/>
    </row>
    <row r="30" spans="2:16">
      <c r="B30" s="403"/>
      <c r="H30" s="404"/>
      <c r="I30" s="403"/>
      <c r="L30" s="404"/>
      <c r="N30" s="785"/>
      <c r="O30" s="785"/>
      <c r="P30" s="785"/>
    </row>
    <row r="31" spans="2:16">
      <c r="B31" s="403"/>
      <c r="H31" s="404"/>
      <c r="I31" s="403"/>
      <c r="L31" s="404"/>
      <c r="N31" s="785"/>
      <c r="O31" s="785"/>
      <c r="P31" s="785"/>
    </row>
    <row r="32" spans="2:16">
      <c r="B32" s="403"/>
      <c r="H32" s="404"/>
      <c r="I32" s="403"/>
      <c r="L32" s="404"/>
      <c r="N32" s="785"/>
      <c r="O32" s="785"/>
      <c r="P32" s="785"/>
    </row>
    <row r="33" spans="2:16">
      <c r="B33" s="516"/>
      <c r="C33" s="517"/>
      <c r="D33" s="517"/>
      <c r="E33" s="517"/>
      <c r="F33" s="517"/>
      <c r="G33" s="517"/>
      <c r="H33" s="527"/>
      <c r="I33" s="516"/>
      <c r="J33" s="517"/>
      <c r="K33" s="517"/>
      <c r="L33" s="527"/>
      <c r="N33" s="785"/>
      <c r="O33" s="785"/>
      <c r="P33" s="785"/>
    </row>
    <row r="34" spans="2:16" ht="3" customHeight="1">
      <c r="B34" s="403"/>
      <c r="L34" s="404"/>
      <c r="N34" s="785"/>
      <c r="O34" s="785"/>
      <c r="P34" s="785"/>
    </row>
    <row r="35" spans="2:16">
      <c r="B35" s="1813" t="str">
        <f>"CMBS "&amp;Property_Type&amp;" Market Summary:"</f>
        <v>CMBS  Market Summary:</v>
      </c>
      <c r="C35" s="1814"/>
      <c r="D35" s="1814"/>
      <c r="E35" s="1814"/>
      <c r="F35" s="1814"/>
      <c r="G35" s="1814"/>
      <c r="H35" s="1814"/>
      <c r="I35" s="1814"/>
      <c r="J35" s="1814"/>
      <c r="K35" s="1814"/>
      <c r="L35" s="1815"/>
      <c r="N35" s="785"/>
      <c r="O35" s="785"/>
      <c r="P35" s="785"/>
    </row>
    <row r="36" spans="2:16" ht="3.75" customHeight="1">
      <c r="B36" s="513"/>
      <c r="C36" s="514"/>
      <c r="D36" s="514"/>
      <c r="E36" s="514"/>
      <c r="F36" s="514"/>
      <c r="G36" s="514"/>
      <c r="H36" s="514"/>
      <c r="I36" s="514"/>
      <c r="J36" s="514"/>
      <c r="K36" s="514"/>
      <c r="L36" s="1590"/>
      <c r="N36" s="785"/>
      <c r="O36" s="785"/>
      <c r="P36" s="785"/>
    </row>
    <row r="37" spans="2:16">
      <c r="B37" s="403" t="str">
        <f>IFERROR(IF(RRP,N37,IF(Hotel,O37,P37)),N37)</f>
        <v>Performing Loans in Submarket</v>
      </c>
      <c r="D37" s="1228">
        <v>0</v>
      </c>
      <c r="L37" s="404"/>
      <c r="N37" s="785" t="s">
        <v>737</v>
      </c>
      <c r="O37" s="785" t="s">
        <v>737</v>
      </c>
      <c r="P37" s="785" t="s">
        <v>737</v>
      </c>
    </row>
    <row r="38" spans="2:16">
      <c r="B38" s="403" t="str">
        <f>IFERROR(IF(RRP,N38,IF(Hotel,O38,P38)),N38)</f>
        <v>Total UPB Performing</v>
      </c>
      <c r="D38" s="1229">
        <v>0</v>
      </c>
      <c r="L38" s="404"/>
      <c r="N38" s="785" t="s">
        <v>738</v>
      </c>
      <c r="O38" s="785" t="s">
        <v>738</v>
      </c>
      <c r="P38" s="785" t="s">
        <v>738</v>
      </c>
    </row>
    <row r="39" spans="2:16">
      <c r="B39" s="403" t="str">
        <f>IFERROR(IF(RRP,N39,IF(Hotel,O39,P39)),N39)</f>
        <v>UPB PSF Performing</v>
      </c>
      <c r="D39" s="1230">
        <v>0</v>
      </c>
      <c r="L39" s="404"/>
      <c r="N39" s="785" t="s">
        <v>889</v>
      </c>
      <c r="O39" s="785" t="s">
        <v>879</v>
      </c>
      <c r="P39" s="785" t="s">
        <v>890</v>
      </c>
    </row>
    <row r="40" spans="2:16">
      <c r="B40" s="403" t="str">
        <f>IFERROR(IF(RRP,N40,IF(Hotel,O40,P40)),N40)</f>
        <v>Avg. Appraisal Value PSF</v>
      </c>
      <c r="D40" s="1226">
        <v>0</v>
      </c>
      <c r="L40" s="404"/>
      <c r="N40" s="785" t="s">
        <v>891</v>
      </c>
      <c r="O40" s="785" t="s">
        <v>880</v>
      </c>
      <c r="P40" s="785" t="str">
        <f>IFERROR(IF(Factor=1,N40,"Avg. Appraisal Value / Unit"),"Avg. Appraisal Value / Unit")</f>
        <v>Avg. Appraisal Value / Unit</v>
      </c>
    </row>
    <row r="41" spans="2:16">
      <c r="B41" s="403"/>
      <c r="L41" s="404"/>
      <c r="N41" s="785"/>
      <c r="O41" s="785"/>
      <c r="P41" s="785"/>
    </row>
    <row r="42" spans="2:16">
      <c r="B42" s="403" t="str">
        <f>IFERROR(IF(RRP,N42,IF(Hotel,O42,P42)),N42)</f>
        <v>Specially Serviced Loans in Submarket</v>
      </c>
      <c r="D42" s="1228">
        <v>0</v>
      </c>
      <c r="L42" s="404"/>
      <c r="N42" s="785" t="s">
        <v>739</v>
      </c>
      <c r="O42" s="785" t="s">
        <v>739</v>
      </c>
      <c r="P42" s="785" t="s">
        <v>739</v>
      </c>
    </row>
    <row r="43" spans="2:16">
      <c r="B43" s="403" t="str">
        <f>IFERROR(IF(RRP,N43,IF(Hotel,O43,P43)),N43)</f>
        <v>Total UPB in SS</v>
      </c>
      <c r="D43" s="1229">
        <v>0</v>
      </c>
      <c r="L43" s="404"/>
      <c r="N43" s="785" t="s">
        <v>740</v>
      </c>
      <c r="O43" s="785" t="s">
        <v>740</v>
      </c>
      <c r="P43" s="785" t="s">
        <v>740</v>
      </c>
    </row>
    <row r="44" spans="2:16">
      <c r="B44" s="403" t="str">
        <f>IFERROR(IF(RRP,N44,IF(Hotel,O44,P44)),N44)</f>
        <v>UPB PSF in SS</v>
      </c>
      <c r="D44" s="1230">
        <v>0</v>
      </c>
      <c r="L44" s="404"/>
      <c r="N44" s="785" t="s">
        <v>892</v>
      </c>
      <c r="O44" s="785" t="s">
        <v>881</v>
      </c>
      <c r="P44" s="785" t="s">
        <v>893</v>
      </c>
    </row>
    <row r="45" spans="2:16">
      <c r="B45" s="403" t="str">
        <f>IFERROR(IF(RRP,N45,IF(Hotel,O45,P45)),N45)</f>
        <v>Avg. Appraisal Value PSF</v>
      </c>
      <c r="D45" s="1227">
        <v>0</v>
      </c>
      <c r="L45" s="404"/>
      <c r="N45" s="785" t="s">
        <v>891</v>
      </c>
      <c r="O45" s="785" t="s">
        <v>880</v>
      </c>
      <c r="P45" s="785" t="str">
        <f>IFERROR(IF(Factor=1,N45,"Avg. Appraisal Value / Unit"),"Avg. Appraisal Value / Unit")</f>
        <v>Avg. Appraisal Value / Unit</v>
      </c>
    </row>
    <row r="46" spans="2:16">
      <c r="B46" s="403"/>
      <c r="L46" s="404"/>
      <c r="N46" s="785"/>
      <c r="O46" s="785"/>
      <c r="P46" s="785"/>
    </row>
    <row r="47" spans="2:16">
      <c r="B47" s="403" t="str">
        <f>IFERROR(IF(RRP,N47,IF(Hotel,O47,P47)),N47)</f>
        <v>SS/REO Liquidations (Count)</v>
      </c>
      <c r="D47" s="1228">
        <v>0</v>
      </c>
      <c r="L47" s="404"/>
      <c r="N47" s="785" t="s">
        <v>741</v>
      </c>
      <c r="O47" s="785" t="s">
        <v>741</v>
      </c>
      <c r="P47" s="785" t="s">
        <v>741</v>
      </c>
    </row>
    <row r="48" spans="2:16">
      <c r="B48" s="403" t="str">
        <f>IFERROR(IF(RRP,N48,IF(Hotel,O48,P48)),N48)</f>
        <v>SS/ REO Liquidations (UPB before Disp)</v>
      </c>
      <c r="D48" s="1229">
        <v>0</v>
      </c>
      <c r="L48" s="404"/>
      <c r="N48" s="785" t="s">
        <v>742</v>
      </c>
      <c r="O48" s="785" t="s">
        <v>742</v>
      </c>
      <c r="P48" s="785" t="s">
        <v>742</v>
      </c>
    </row>
    <row r="49" spans="2:16">
      <c r="B49" s="403" t="str">
        <f>IFERROR(IF(RRP,N49,IF(Hotel,O49,P49)),N49)</f>
        <v>SS/REO Avg. Liquidation Value PSF</v>
      </c>
      <c r="D49" s="1230">
        <v>0</v>
      </c>
      <c r="L49" s="404"/>
      <c r="N49" s="785" t="s">
        <v>894</v>
      </c>
      <c r="O49" s="785" t="s">
        <v>882</v>
      </c>
      <c r="P49" s="785" t="str">
        <f>IFERROR(IF(Factor=1,N49,"SS/REO Avg. Liquidation Value / Unit"),"SS/REO Avg. Liquidation Value / Unit")</f>
        <v>SS/REO Avg. Liquidation Value / Unit</v>
      </c>
    </row>
    <row r="50" spans="2:16">
      <c r="B50" s="403" t="str">
        <f>IFERROR(IF(RRP,N50,IF(Hotel,O50,P50)),N50)</f>
        <v>SS/REO Max. Liquidation Value PSF</v>
      </c>
      <c r="D50" s="1224" t="s">
        <v>675</v>
      </c>
      <c r="L50" s="404"/>
      <c r="N50" s="785" t="s">
        <v>895</v>
      </c>
      <c r="O50" s="785" t="s">
        <v>883</v>
      </c>
      <c r="P50" s="785" t="str">
        <f>IFERROR(IF(Factor=1,N50,"SS/REO Max. Liquidation Value / Unit"),"SS/REO Max. Liquidation Value / Unit")</f>
        <v>SS/REO Max. Liquidation Value / Unit</v>
      </c>
    </row>
    <row r="51" spans="2:16">
      <c r="B51" s="403" t="str">
        <f>IFERROR(IF(RRP,N51,IF(Hotel,O51,P51)),N51)</f>
        <v>SS/REO Min. Liquidation Value PSF</v>
      </c>
      <c r="D51" s="1226" t="s">
        <v>675</v>
      </c>
      <c r="L51" s="404"/>
      <c r="N51" s="785" t="s">
        <v>896</v>
      </c>
      <c r="O51" s="785" t="s">
        <v>884</v>
      </c>
      <c r="P51" s="785" t="str">
        <f>IFERROR(IF(Factor=1,N51,"SS/REO Min. Liquidation Value / Unit"),"SS/REO Min. Liquidation Value / Unit")</f>
        <v>SS/REO Min. Liquidation Value / Unit</v>
      </c>
    </row>
    <row r="52" spans="2:16">
      <c r="B52" s="516"/>
      <c r="C52" s="517"/>
      <c r="D52" s="517"/>
      <c r="E52" s="517"/>
      <c r="F52" s="517"/>
      <c r="G52" s="517"/>
      <c r="H52" s="517"/>
      <c r="I52" s="517"/>
      <c r="J52" s="517"/>
      <c r="K52" s="517"/>
      <c r="L52" s="527"/>
    </row>
    <row r="53" spans="2:16">
      <c r="B53" s="1737" t="s">
        <v>586</v>
      </c>
      <c r="C53" s="1738"/>
      <c r="D53" s="1740"/>
      <c r="F53" s="1737" t="s">
        <v>1057</v>
      </c>
      <c r="G53" s="1738"/>
      <c r="H53" s="1740"/>
      <c r="J53" s="1737" t="s">
        <v>1060</v>
      </c>
      <c r="K53" s="1738"/>
      <c r="L53" s="1740"/>
    </row>
    <row r="54" spans="2:16">
      <c r="B54" s="529" t="s">
        <v>587</v>
      </c>
      <c r="C54" s="530"/>
      <c r="D54" s="531" t="s">
        <v>592</v>
      </c>
      <c r="E54" s="532"/>
      <c r="F54" s="533" t="s">
        <v>125</v>
      </c>
      <c r="G54" s="534" t="s">
        <v>1058</v>
      </c>
      <c r="H54" s="535" t="s">
        <v>1059</v>
      </c>
      <c r="J54" s="533" t="str">
        <f>"Pop &lt; "&amp;INDEX($N$56:$P$58,$N$55,F$59)</f>
        <v>Pop &lt; 1-mile</v>
      </c>
      <c r="K54" s="534" t="str">
        <f t="shared" ref="K54:L54" si="1">"Pop &lt; "&amp;INDEX($N$56:$P$58,$N$55,G$59)</f>
        <v>Pop &lt; 3-miles</v>
      </c>
      <c r="L54" s="535" t="str">
        <f t="shared" si="1"/>
        <v>Pop &lt; 5-miles</v>
      </c>
    </row>
    <row r="55" spans="2:16">
      <c r="B55" s="1598"/>
      <c r="C55" s="1231"/>
      <c r="D55" s="1229">
        <v>0</v>
      </c>
      <c r="F55" s="694">
        <v>0</v>
      </c>
      <c r="G55" s="714">
        <v>0</v>
      </c>
      <c r="H55" s="715">
        <v>0</v>
      </c>
      <c r="J55" s="1602"/>
      <c r="K55" s="1603"/>
      <c r="L55" s="1604"/>
      <c r="N55" s="923">
        <f>IF(OR('Property Detail - Comm'!$H$3="Super Regional Mall",'Property Detail - Comm'!$H$3="Regional Mall"),1,IF('Property Detail - Comm'!$H$3="Power Center",2,3))</f>
        <v>3</v>
      </c>
    </row>
    <row r="56" spans="2:16">
      <c r="B56" s="1598"/>
      <c r="C56" s="1231"/>
      <c r="D56" s="1229">
        <v>0</v>
      </c>
      <c r="F56" s="533" t="str">
        <f>"HHI &lt; "&amp;INDEX($N$56:$P$58,$N$55,F$59)</f>
        <v>HHI &lt; 1-mile</v>
      </c>
      <c r="G56" s="534" t="str">
        <f>"HHI &lt; "&amp;INDEX($N$56:$P$58,$N$55,G$59)</f>
        <v>HHI &lt; 3-miles</v>
      </c>
      <c r="H56" s="535" t="str">
        <f>"HHI &lt; "&amp;INDEX($N$56:$P$58,$N$55,H$59)</f>
        <v>HHI &lt; 5-miles</v>
      </c>
      <c r="J56" s="533" t="str">
        <f>"Pop Growth &lt; "&amp;INDEX($N$56:$P$58,$N$55,F$59)</f>
        <v>Pop Growth &lt; 1-mile</v>
      </c>
      <c r="K56" s="534" t="str">
        <f>"Pop Growth &lt; "&amp;INDEX($N$56:$P$58,$N$55,G$59)</f>
        <v>Pop Growth &lt; 3-miles</v>
      </c>
      <c r="L56" s="535" t="str">
        <f>"Pop Growth &lt; "&amp;INDEX($N$56:$P$58,$N$55,H$59)</f>
        <v>Pop Growth &lt; 5-miles</v>
      </c>
      <c r="N56" s="785" t="s">
        <v>939</v>
      </c>
      <c r="O56" s="785" t="s">
        <v>940</v>
      </c>
      <c r="P56" s="785" t="s">
        <v>941</v>
      </c>
    </row>
    <row r="57" spans="2:16">
      <c r="B57" s="1599"/>
      <c r="C57" s="1600"/>
      <c r="D57" s="1601">
        <v>0</v>
      </c>
      <c r="E57" s="517"/>
      <c r="F57" s="1602">
        <v>0</v>
      </c>
      <c r="G57" s="1603">
        <v>0</v>
      </c>
      <c r="H57" s="1604">
        <v>0</v>
      </c>
      <c r="I57" s="517"/>
      <c r="J57" s="1615"/>
      <c r="K57" s="1615"/>
      <c r="L57" s="1616"/>
      <c r="N57" s="785" t="s">
        <v>942</v>
      </c>
      <c r="O57" s="785" t="s">
        <v>939</v>
      </c>
      <c r="P57" s="785" t="s">
        <v>940</v>
      </c>
    </row>
    <row r="58" spans="2:16" hidden="1">
      <c r="B58" s="516"/>
      <c r="C58" s="517"/>
      <c r="D58" s="517"/>
      <c r="E58" s="517"/>
      <c r="F58" s="517"/>
      <c r="G58" s="517"/>
      <c r="H58" s="560"/>
      <c r="I58" s="560"/>
      <c r="J58" s="517"/>
      <c r="K58" s="517"/>
      <c r="L58" s="527"/>
      <c r="N58" s="785" t="s">
        <v>943</v>
      </c>
      <c r="O58" s="785" t="s">
        <v>942</v>
      </c>
      <c r="P58" s="785" t="s">
        <v>939</v>
      </c>
    </row>
    <row r="59" spans="2:16" hidden="1">
      <c r="B59" s="403"/>
      <c r="F59" s="922">
        <v>1</v>
      </c>
      <c r="G59" s="922">
        <v>2</v>
      </c>
      <c r="H59" s="922">
        <v>3</v>
      </c>
    </row>
    <row r="60" spans="2:16" hidden="1">
      <c r="B60" s="536" t="s">
        <v>593</v>
      </c>
      <c r="C60" s="537"/>
      <c r="D60" s="538"/>
      <c r="E60" s="538"/>
      <c r="F60" s="538"/>
      <c r="G60" s="538"/>
      <c r="H60" s="538"/>
    </row>
    <row r="61" spans="2:16" hidden="1">
      <c r="B61" s="539" t="s">
        <v>596</v>
      </c>
      <c r="C61" s="540"/>
      <c r="D61" s="541"/>
      <c r="E61" s="539" t="s">
        <v>298</v>
      </c>
      <c r="F61" s="542"/>
      <c r="G61" s="539" t="s">
        <v>598</v>
      </c>
      <c r="H61" s="543"/>
    </row>
    <row r="62" spans="2:16" hidden="1">
      <c r="B62" s="544" t="s">
        <v>556</v>
      </c>
      <c r="C62" s="545"/>
      <c r="D62" s="546"/>
      <c r="E62" s="544" t="s">
        <v>650</v>
      </c>
      <c r="F62" s="547"/>
      <c r="G62" s="544" t="s">
        <v>599</v>
      </c>
      <c r="H62" s="548"/>
    </row>
    <row r="63" spans="2:16" hidden="1">
      <c r="B63" s="549" t="s">
        <v>425</v>
      </c>
      <c r="C63" s="550"/>
      <c r="D63" s="551"/>
      <c r="E63" s="549" t="s">
        <v>597</v>
      </c>
      <c r="F63" s="552"/>
      <c r="G63" s="549" t="s">
        <v>600</v>
      </c>
      <c r="H63" s="553"/>
    </row>
    <row r="64" spans="2:16" ht="23.25" hidden="1" customHeight="1">
      <c r="B64" s="554"/>
      <c r="C64" s="538"/>
      <c r="D64" s="538"/>
      <c r="E64" s="538"/>
      <c r="F64" s="538"/>
      <c r="G64" s="538"/>
      <c r="H64" s="538"/>
    </row>
    <row r="65" spans="2:8" hidden="1">
      <c r="B65" s="538"/>
      <c r="C65" s="538"/>
      <c r="D65" s="538"/>
      <c r="E65" s="538"/>
      <c r="F65" s="538"/>
      <c r="G65" s="538"/>
      <c r="H65" s="538"/>
    </row>
    <row r="66" spans="2:8" hidden="1">
      <c r="B66" s="555" t="s">
        <v>594</v>
      </c>
      <c r="C66" s="556"/>
      <c r="D66" s="538"/>
      <c r="E66" s="538"/>
      <c r="F66" s="538"/>
      <c r="G66" s="538"/>
      <c r="H66" s="538"/>
    </row>
    <row r="67" spans="2:8" hidden="1">
      <c r="B67" s="539" t="s">
        <v>596</v>
      </c>
      <c r="C67" s="540"/>
      <c r="D67" s="541"/>
      <c r="E67" s="539" t="s">
        <v>601</v>
      </c>
      <c r="F67" s="557"/>
      <c r="G67" s="539" t="s">
        <v>603</v>
      </c>
      <c r="H67" s="543"/>
    </row>
    <row r="68" spans="2:8" hidden="1">
      <c r="B68" s="549" t="s">
        <v>298</v>
      </c>
      <c r="C68" s="550"/>
      <c r="D68" s="558"/>
      <c r="E68" s="549" t="s">
        <v>602</v>
      </c>
      <c r="F68" s="559"/>
      <c r="G68" s="549" t="s">
        <v>1141</v>
      </c>
      <c r="H68" s="553"/>
    </row>
    <row r="69" spans="2:8" hidden="1">
      <c r="B69" s="538"/>
      <c r="C69" s="538"/>
      <c r="D69" s="538"/>
      <c r="E69" s="538"/>
      <c r="F69" s="538"/>
      <c r="G69" s="538"/>
      <c r="H69" s="538"/>
    </row>
    <row r="70" spans="2:8" hidden="1">
      <c r="B70" s="538"/>
      <c r="C70" s="538"/>
      <c r="D70" s="538"/>
      <c r="E70" s="538"/>
      <c r="F70" s="538"/>
      <c r="G70" s="538"/>
      <c r="H70" s="538"/>
    </row>
    <row r="71" spans="2:8" hidden="1">
      <c r="B71" s="538"/>
      <c r="C71" s="538"/>
      <c r="D71" s="538"/>
      <c r="E71" s="538"/>
      <c r="F71" s="538"/>
      <c r="G71" s="538"/>
      <c r="H71" s="538"/>
    </row>
    <row r="72" spans="2:8" hidden="1">
      <c r="B72" s="555" t="s">
        <v>595</v>
      </c>
      <c r="C72" s="556"/>
      <c r="D72" s="538"/>
      <c r="E72" s="538"/>
      <c r="F72" s="538"/>
      <c r="G72" s="538"/>
      <c r="H72" s="538"/>
    </row>
    <row r="73" spans="2:8" hidden="1">
      <c r="B73" s="539" t="s">
        <v>596</v>
      </c>
      <c r="C73" s="540"/>
      <c r="D73" s="541"/>
      <c r="E73" s="539" t="s">
        <v>604</v>
      </c>
      <c r="F73" s="557"/>
      <c r="G73" s="539" t="s">
        <v>606</v>
      </c>
      <c r="H73" s="543"/>
    </row>
    <row r="74" spans="2:8" hidden="1">
      <c r="B74" s="549" t="s">
        <v>298</v>
      </c>
      <c r="C74" s="550"/>
      <c r="D74" s="558"/>
      <c r="E74" s="549" t="s">
        <v>605</v>
      </c>
      <c r="F74" s="559"/>
      <c r="G74" s="549" t="s">
        <v>607</v>
      </c>
      <c r="H74" s="553"/>
    </row>
    <row r="75" spans="2:8" hidden="1"/>
    <row r="76" spans="2:8" hidden="1"/>
    <row r="77" spans="2:8" ht="27" hidden="1" customHeight="1"/>
  </sheetData>
  <customSheetViews>
    <customSheetView guid="{277664D0-B40D-498C-82F3-3B4E3EB3B20C}" showPageBreaks="1" printArea="1" hiddenRows="1" view="pageBreakPreview">
      <selection activeCell="M43" sqref="M43"/>
      <pageMargins left="0.25" right="0.25" top="0.75" bottom="0.75" header="0.3" footer="0.3"/>
      <printOptions horizontalCentered="1"/>
      <pageSetup scale="97" fitToWidth="0" orientation="landscape" r:id="rId1"/>
      <headerFooter>
        <oddFooter>&amp;CCONFIDENTIAL</oddFooter>
      </headerFooter>
    </customSheetView>
  </customSheetViews>
  <printOptions horizontalCentered="1"/>
  <pageMargins left="0.25" right="0.25" top="0.75" bottom="0.75" header="0.3" footer="0.3"/>
  <pageSetup scale="78" fitToWidth="0" orientation="landscape" r:id="rId2"/>
  <headerFooter>
    <oddFooter>&amp;CCONFIDENTIAL</oddFooter>
  </headerFooter>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pageSetUpPr fitToPage="1"/>
  </sheetPr>
  <dimension ref="B1:M57"/>
  <sheetViews>
    <sheetView view="pageBreakPreview" zoomScaleNormal="100" zoomScaleSheetLayoutView="100" workbookViewId="0"/>
  </sheetViews>
  <sheetFormatPr baseColWidth="10" defaultColWidth="9.1640625" defaultRowHeight="14"/>
  <cols>
    <col min="1" max="1" width="1.1640625" style="82" customWidth="1"/>
    <col min="2" max="2" width="17.83203125" style="82" customWidth="1"/>
    <col min="3" max="9" width="16.33203125" style="82" customWidth="1"/>
    <col min="10" max="10" width="17.5" style="82" customWidth="1"/>
    <col min="11" max="13" width="16.33203125" style="82" customWidth="1"/>
    <col min="14" max="16384" width="9.1640625" style="82"/>
  </cols>
  <sheetData>
    <row r="1" spans="2:13" ht="5.25" customHeight="1"/>
    <row r="2" spans="2:13">
      <c r="B2" s="502" t="s">
        <v>283</v>
      </c>
      <c r="C2" s="419"/>
      <c r="D2" s="419"/>
      <c r="E2" s="419"/>
      <c r="F2" s="419"/>
      <c r="G2" s="419"/>
      <c r="H2" s="419"/>
      <c r="I2" s="419"/>
      <c r="J2" s="419" t="s">
        <v>1106</v>
      </c>
      <c r="K2" s="695"/>
      <c r="L2" s="419"/>
      <c r="M2" s="1984"/>
    </row>
    <row r="3" spans="2:13" ht="12.75" customHeight="1">
      <c r="B3" s="1816" t="s">
        <v>608</v>
      </c>
      <c r="C3" s="1817"/>
      <c r="D3" s="1817"/>
      <c r="E3" s="1818"/>
      <c r="F3" s="1816" t="s">
        <v>645</v>
      </c>
      <c r="G3" s="1817"/>
      <c r="H3" s="1817"/>
      <c r="I3" s="1818"/>
      <c r="J3" s="1816" t="s">
        <v>609</v>
      </c>
      <c r="K3" s="1817"/>
      <c r="L3" s="1817"/>
      <c r="M3" s="1818"/>
    </row>
    <row r="4" spans="2:13">
      <c r="B4" s="677" t="s">
        <v>320</v>
      </c>
      <c r="C4" s="374">
        <f>Measure</f>
        <v>0</v>
      </c>
      <c r="D4" s="463" t="s">
        <v>610</v>
      </c>
      <c r="E4" s="375">
        <f>Occupancy</f>
        <v>0</v>
      </c>
      <c r="F4" s="678" t="s">
        <v>611</v>
      </c>
      <c r="G4" s="463"/>
      <c r="H4" s="464"/>
      <c r="I4" s="376"/>
      <c r="J4" s="679" t="s">
        <v>640</v>
      </c>
      <c r="K4" s="376"/>
      <c r="L4" s="465" t="s">
        <v>643</v>
      </c>
      <c r="M4" s="376"/>
    </row>
    <row r="5" spans="2:13">
      <c r="B5" s="377" t="s">
        <v>214</v>
      </c>
      <c r="C5" s="378">
        <f>Year_Built</f>
        <v>0</v>
      </c>
      <c r="D5" s="379" t="s">
        <v>215</v>
      </c>
      <c r="E5" s="380">
        <f>Year_Renovated</f>
        <v>0</v>
      </c>
      <c r="F5" s="381" t="s">
        <v>644</v>
      </c>
      <c r="G5" s="379"/>
      <c r="H5" s="382"/>
      <c r="I5" s="376"/>
      <c r="J5" s="383" t="s">
        <v>291</v>
      </c>
      <c r="K5" s="376"/>
      <c r="L5" s="384" t="s">
        <v>643</v>
      </c>
      <c r="M5" s="376"/>
    </row>
    <row r="6" spans="2:13">
      <c r="B6" s="377" t="s">
        <v>612</v>
      </c>
      <c r="C6" s="376"/>
      <c r="D6" s="379" t="s">
        <v>518</v>
      </c>
      <c r="E6" s="376"/>
      <c r="F6" s="381" t="s">
        <v>646</v>
      </c>
      <c r="G6" s="379"/>
      <c r="H6" s="382"/>
      <c r="I6" s="376"/>
      <c r="J6" s="385"/>
      <c r="K6" s="386"/>
      <c r="L6" s="386"/>
      <c r="M6" s="387"/>
    </row>
    <row r="7" spans="2:13" ht="12.75" customHeight="1">
      <c r="B7" s="377" t="s">
        <v>613</v>
      </c>
      <c r="C7" s="376"/>
      <c r="D7" s="379" t="s">
        <v>614</v>
      </c>
      <c r="E7" s="376"/>
      <c r="F7" s="381" t="s">
        <v>615</v>
      </c>
      <c r="G7" s="379"/>
      <c r="H7" s="382"/>
      <c r="I7" s="376"/>
      <c r="J7" s="388" t="s">
        <v>641</v>
      </c>
      <c r="K7" s="376"/>
      <c r="L7" s="384" t="s">
        <v>642</v>
      </c>
      <c r="M7" s="376"/>
    </row>
    <row r="8" spans="2:13" ht="12.75" customHeight="1">
      <c r="B8" s="377" t="s">
        <v>129</v>
      </c>
      <c r="C8" s="695"/>
      <c r="D8" s="379" t="s">
        <v>616</v>
      </c>
      <c r="E8" s="389"/>
      <c r="F8" s="390" t="s">
        <v>617</v>
      </c>
      <c r="G8" s="391"/>
      <c r="H8" s="392"/>
      <c r="I8" s="376"/>
      <c r="J8" s="393"/>
      <c r="K8" s="386"/>
      <c r="L8" s="386"/>
      <c r="M8" s="387"/>
    </row>
    <row r="9" spans="2:13" ht="12.75" customHeight="1">
      <c r="B9" s="1816" t="s">
        <v>618</v>
      </c>
      <c r="C9" s="1817"/>
      <c r="D9" s="1817"/>
      <c r="E9" s="1818"/>
      <c r="F9" s="1816" t="s">
        <v>619</v>
      </c>
      <c r="G9" s="1817"/>
      <c r="H9" s="1817"/>
      <c r="I9" s="1818"/>
      <c r="J9" s="1819" t="s">
        <v>620</v>
      </c>
      <c r="K9" s="1818"/>
      <c r="L9" s="1819" t="s">
        <v>293</v>
      </c>
      <c r="M9" s="1818"/>
    </row>
    <row r="10" spans="2:13">
      <c r="B10" s="394" t="s">
        <v>621</v>
      </c>
      <c r="C10" s="376"/>
      <c r="D10" s="395" t="s">
        <v>622</v>
      </c>
      <c r="E10" s="376"/>
      <c r="F10" s="678" t="s">
        <v>396</v>
      </c>
      <c r="G10" s="379"/>
      <c r="H10" s="1991"/>
      <c r="I10" s="1992"/>
      <c r="J10" s="377" t="s">
        <v>288</v>
      </c>
      <c r="K10" s="466"/>
      <c r="L10" s="382" t="s">
        <v>288</v>
      </c>
      <c r="M10" s="466"/>
    </row>
    <row r="11" spans="2:13">
      <c r="B11" s="396" t="s">
        <v>623</v>
      </c>
      <c r="C11" s="376"/>
      <c r="D11" s="397" t="s">
        <v>284</v>
      </c>
      <c r="E11" s="398"/>
      <c r="F11" s="381" t="s">
        <v>624</v>
      </c>
      <c r="G11" s="379"/>
      <c r="H11" s="386"/>
      <c r="I11" s="376"/>
      <c r="J11" s="377" t="s">
        <v>290</v>
      </c>
      <c r="K11" s="376"/>
      <c r="L11" s="382" t="s">
        <v>625</v>
      </c>
      <c r="M11" s="376"/>
    </row>
    <row r="12" spans="2:13">
      <c r="B12" s="399" t="s">
        <v>286</v>
      </c>
      <c r="C12" s="376"/>
      <c r="D12" s="379" t="s">
        <v>626</v>
      </c>
      <c r="E12" s="376"/>
      <c r="F12" s="381" t="s">
        <v>627</v>
      </c>
      <c r="G12" s="379"/>
      <c r="H12" s="386"/>
      <c r="I12" s="376"/>
      <c r="J12" s="377" t="s">
        <v>628</v>
      </c>
      <c r="K12" s="376"/>
      <c r="L12" s="382" t="s">
        <v>289</v>
      </c>
      <c r="M12" s="376"/>
    </row>
    <row r="13" spans="2:13">
      <c r="B13" s="399" t="s">
        <v>285</v>
      </c>
      <c r="C13" s="376"/>
      <c r="D13" s="379" t="s">
        <v>629</v>
      </c>
      <c r="E13" s="376"/>
      <c r="F13" s="381" t="s">
        <v>630</v>
      </c>
      <c r="G13" s="379"/>
      <c r="H13" s="386"/>
      <c r="I13" s="376"/>
      <c r="J13" s="377" t="s">
        <v>631</v>
      </c>
      <c r="K13" s="376"/>
      <c r="L13" s="382" t="s">
        <v>292</v>
      </c>
      <c r="M13" s="376"/>
    </row>
    <row r="14" spans="2:13">
      <c r="B14" s="400" t="s">
        <v>632</v>
      </c>
      <c r="C14" s="376"/>
      <c r="D14" s="384" t="s">
        <v>784</v>
      </c>
      <c r="E14" s="376"/>
      <c r="F14" s="377"/>
      <c r="G14" s="379"/>
      <c r="H14" s="386"/>
      <c r="I14" s="387"/>
      <c r="J14" s="377" t="s">
        <v>633</v>
      </c>
      <c r="K14" s="376"/>
      <c r="L14" s="382" t="s">
        <v>295</v>
      </c>
      <c r="M14" s="376"/>
    </row>
    <row r="15" spans="2:13">
      <c r="B15" s="467" t="s">
        <v>634</v>
      </c>
      <c r="C15" s="376"/>
      <c r="D15" s="386"/>
      <c r="E15" s="387"/>
      <c r="F15" s="377"/>
      <c r="G15" s="379"/>
      <c r="H15" s="386"/>
      <c r="I15" s="387"/>
      <c r="J15" s="377" t="s">
        <v>635</v>
      </c>
      <c r="K15" s="376"/>
      <c r="L15" s="382" t="s">
        <v>636</v>
      </c>
      <c r="M15" s="376"/>
    </row>
    <row r="16" spans="2:13" ht="12.75" customHeight="1">
      <c r="B16" s="1816" t="s">
        <v>647</v>
      </c>
      <c r="C16" s="1817"/>
      <c r="D16" s="1817"/>
      <c r="E16" s="1818"/>
      <c r="F16" s="377"/>
      <c r="G16" s="379"/>
      <c r="H16" s="386"/>
      <c r="I16" s="387"/>
      <c r="J16" s="377" t="s">
        <v>292</v>
      </c>
      <c r="K16" s="376"/>
      <c r="L16" s="382" t="s">
        <v>294</v>
      </c>
      <c r="M16" s="376"/>
    </row>
    <row r="17" spans="2:13">
      <c r="B17" s="377" t="s">
        <v>648</v>
      </c>
      <c r="C17" s="375">
        <v>0</v>
      </c>
      <c r="D17" s="382" t="s">
        <v>67</v>
      </c>
      <c r="E17" s="375">
        <v>0</v>
      </c>
      <c r="F17" s="377"/>
      <c r="G17" s="379"/>
      <c r="H17" s="386"/>
      <c r="I17" s="387"/>
      <c r="J17" s="1819" t="s">
        <v>637</v>
      </c>
      <c r="K17" s="1817"/>
      <c r="L17" s="1817"/>
      <c r="M17" s="1818"/>
    </row>
    <row r="18" spans="2:13">
      <c r="B18" s="377" t="s">
        <v>638</v>
      </c>
      <c r="C18" s="375">
        <v>0</v>
      </c>
      <c r="D18" s="382" t="s">
        <v>68</v>
      </c>
      <c r="E18" s="375">
        <v>0</v>
      </c>
      <c r="F18" s="377"/>
      <c r="G18" s="379"/>
      <c r="H18" s="386"/>
      <c r="I18" s="387"/>
      <c r="J18" s="377" t="s">
        <v>639</v>
      </c>
      <c r="K18" s="401"/>
      <c r="L18" s="382" t="s">
        <v>282</v>
      </c>
      <c r="M18" s="376"/>
    </row>
    <row r="19" spans="2:13">
      <c r="B19" s="377" t="s">
        <v>176</v>
      </c>
      <c r="C19" s="375">
        <v>0</v>
      </c>
      <c r="D19" s="382" t="s">
        <v>649</v>
      </c>
      <c r="E19" s="375">
        <v>0</v>
      </c>
      <c r="F19" s="377"/>
      <c r="G19" s="379"/>
      <c r="H19" s="386"/>
      <c r="I19" s="387"/>
      <c r="J19" s="392" t="s">
        <v>1121</v>
      </c>
      <c r="K19" s="376"/>
      <c r="L19" s="402" t="s">
        <v>1120</v>
      </c>
      <c r="M19" s="376"/>
    </row>
    <row r="20" spans="2:13">
      <c r="B20" s="403"/>
      <c r="C20" s="373"/>
      <c r="D20" s="373"/>
      <c r="E20" s="404"/>
      <c r="F20" s="403"/>
      <c r="G20" s="373"/>
      <c r="H20" s="373"/>
      <c r="I20" s="404"/>
      <c r="J20" s="403"/>
      <c r="K20" s="373"/>
      <c r="L20" s="373"/>
      <c r="M20" s="404"/>
    </row>
    <row r="21" spans="2:13">
      <c r="B21" s="85"/>
      <c r="E21" s="84"/>
      <c r="F21" s="85"/>
      <c r="I21" s="84"/>
      <c r="J21" s="85"/>
      <c r="M21" s="84"/>
    </row>
    <row r="22" spans="2:13">
      <c r="B22" s="85"/>
      <c r="E22" s="84"/>
      <c r="F22" s="85"/>
      <c r="I22" s="84"/>
      <c r="J22" s="85"/>
      <c r="M22" s="84"/>
    </row>
    <row r="23" spans="2:13">
      <c r="B23" s="85"/>
      <c r="E23" s="84"/>
      <c r="F23" s="85"/>
      <c r="I23" s="84"/>
      <c r="J23" s="85"/>
      <c r="M23" s="84"/>
    </row>
    <row r="24" spans="2:13">
      <c r="B24" s="85"/>
      <c r="E24" s="84"/>
      <c r="F24" s="85"/>
      <c r="I24" s="84"/>
      <c r="J24" s="85"/>
      <c r="M24" s="84"/>
    </row>
    <row r="25" spans="2:13">
      <c r="B25" s="85"/>
      <c r="E25" s="84"/>
      <c r="F25" s="85"/>
      <c r="I25" s="84"/>
      <c r="J25" s="85"/>
      <c r="M25" s="84"/>
    </row>
    <row r="26" spans="2:13">
      <c r="B26" s="85"/>
      <c r="E26" s="84"/>
      <c r="F26" s="85"/>
      <c r="I26" s="84"/>
      <c r="J26" s="85"/>
      <c r="M26" s="84"/>
    </row>
    <row r="27" spans="2:13">
      <c r="B27" s="85"/>
      <c r="E27" s="84"/>
      <c r="F27" s="85"/>
      <c r="I27" s="84"/>
      <c r="J27" s="85"/>
      <c r="M27" s="84"/>
    </row>
    <row r="28" spans="2:13">
      <c r="B28" s="85"/>
      <c r="E28" s="84"/>
      <c r="F28" s="85"/>
      <c r="I28" s="84"/>
      <c r="J28" s="85"/>
      <c r="M28" s="84"/>
    </row>
    <row r="29" spans="2:13">
      <c r="B29" s="85"/>
      <c r="E29" s="84"/>
      <c r="F29" s="85"/>
      <c r="I29" s="84"/>
      <c r="J29" s="85"/>
      <c r="M29" s="84"/>
    </row>
    <row r="30" spans="2:13">
      <c r="B30" s="85"/>
      <c r="E30" s="84"/>
      <c r="F30" s="85"/>
      <c r="I30" s="84"/>
      <c r="J30" s="85"/>
      <c r="M30" s="84"/>
    </row>
    <row r="31" spans="2:13">
      <c r="B31" s="85"/>
      <c r="E31" s="84"/>
      <c r="F31" s="85"/>
      <c r="I31" s="84"/>
      <c r="J31" s="85"/>
      <c r="M31" s="84"/>
    </row>
    <row r="32" spans="2:13">
      <c r="B32" s="85"/>
      <c r="E32" s="84"/>
      <c r="F32" s="85"/>
      <c r="I32" s="84"/>
      <c r="J32" s="85"/>
      <c r="M32" s="84"/>
    </row>
    <row r="33" spans="2:13">
      <c r="B33" s="85"/>
      <c r="E33" s="84"/>
      <c r="F33" s="85"/>
      <c r="I33" s="84"/>
      <c r="J33" s="85"/>
      <c r="M33" s="84"/>
    </row>
    <row r="34" spans="2:13">
      <c r="B34" s="85"/>
      <c r="E34" s="84"/>
      <c r="F34" s="85"/>
      <c r="I34" s="84"/>
      <c r="J34" s="85"/>
      <c r="M34" s="84"/>
    </row>
    <row r="35" spans="2:13">
      <c r="B35" s="85"/>
      <c r="E35" s="84"/>
      <c r="F35" s="85"/>
      <c r="I35" s="84"/>
      <c r="J35" s="85"/>
      <c r="M35" s="84"/>
    </row>
    <row r="36" spans="2:13">
      <c r="B36" s="85"/>
      <c r="E36" s="84"/>
      <c r="F36" s="85"/>
      <c r="I36" s="84"/>
      <c r="J36" s="85"/>
      <c r="M36" s="84"/>
    </row>
    <row r="37" spans="2:13">
      <c r="B37" s="85"/>
      <c r="E37" s="84"/>
      <c r="F37" s="85"/>
      <c r="I37" s="84"/>
      <c r="J37" s="85"/>
      <c r="M37" s="84"/>
    </row>
    <row r="38" spans="2:13">
      <c r="B38" s="85"/>
      <c r="E38" s="84"/>
      <c r="F38" s="85"/>
      <c r="I38" s="84"/>
      <c r="J38" s="85"/>
      <c r="M38" s="84"/>
    </row>
    <row r="39" spans="2:13">
      <c r="B39" s="85"/>
      <c r="E39" s="84"/>
      <c r="F39" s="85"/>
      <c r="I39" s="84"/>
      <c r="J39" s="85"/>
      <c r="M39" s="84"/>
    </row>
    <row r="40" spans="2:13">
      <c r="B40" s="85"/>
      <c r="E40" s="84"/>
      <c r="F40" s="85"/>
      <c r="I40" s="84"/>
      <c r="J40" s="85"/>
      <c r="M40" s="84"/>
    </row>
    <row r="41" spans="2:13">
      <c r="B41" s="85"/>
      <c r="E41" s="84"/>
      <c r="F41" s="85"/>
      <c r="I41" s="84"/>
      <c r="J41" s="85"/>
      <c r="M41" s="84"/>
    </row>
    <row r="42" spans="2:13">
      <c r="B42" s="85"/>
      <c r="E42" s="84"/>
      <c r="F42" s="85"/>
      <c r="I42" s="84"/>
      <c r="J42" s="85"/>
      <c r="M42" s="84"/>
    </row>
    <row r="43" spans="2:13">
      <c r="B43" s="85"/>
      <c r="E43" s="84"/>
      <c r="F43" s="85"/>
      <c r="I43" s="84"/>
      <c r="J43" s="85"/>
      <c r="M43" s="84"/>
    </row>
    <row r="44" spans="2:13">
      <c r="B44" s="85"/>
      <c r="E44" s="84"/>
      <c r="F44" s="85"/>
      <c r="I44" s="84"/>
      <c r="J44" s="85"/>
      <c r="M44" s="84"/>
    </row>
    <row r="45" spans="2:13">
      <c r="B45" s="85"/>
      <c r="E45" s="84"/>
      <c r="F45" s="85"/>
      <c r="I45" s="84"/>
      <c r="J45" s="85"/>
      <c r="M45" s="84"/>
    </row>
    <row r="46" spans="2:13">
      <c r="B46" s="85"/>
      <c r="E46" s="84"/>
      <c r="F46" s="85"/>
      <c r="I46" s="84"/>
      <c r="J46" s="85"/>
      <c r="M46" s="84"/>
    </row>
    <row r="47" spans="2:13">
      <c r="B47" s="85"/>
      <c r="E47" s="84"/>
      <c r="F47" s="85"/>
      <c r="I47" s="84"/>
      <c r="J47" s="85"/>
      <c r="M47" s="84"/>
    </row>
    <row r="48" spans="2:13">
      <c r="B48" s="85"/>
      <c r="E48" s="84"/>
      <c r="F48" s="85"/>
      <c r="I48" s="84"/>
      <c r="J48" s="85"/>
      <c r="M48" s="84"/>
    </row>
    <row r="49" spans="2:13">
      <c r="B49" s="85"/>
      <c r="E49" s="84"/>
      <c r="F49" s="85"/>
      <c r="I49" s="84"/>
      <c r="J49" s="85"/>
      <c r="M49" s="84"/>
    </row>
    <row r="50" spans="2:13">
      <c r="B50" s="85"/>
      <c r="E50" s="84"/>
      <c r="F50" s="85"/>
      <c r="I50" s="84"/>
      <c r="J50" s="85"/>
      <c r="M50" s="84"/>
    </row>
    <row r="51" spans="2:13">
      <c r="B51" s="85"/>
      <c r="E51" s="84"/>
      <c r="F51" s="85"/>
      <c r="I51" s="84"/>
      <c r="J51" s="85"/>
      <c r="M51" s="84"/>
    </row>
    <row r="52" spans="2:13">
      <c r="B52" s="85"/>
      <c r="E52" s="84"/>
      <c r="F52" s="85"/>
      <c r="I52" s="84"/>
      <c r="J52" s="85"/>
      <c r="M52" s="84"/>
    </row>
    <row r="53" spans="2:13">
      <c r="B53" s="85"/>
      <c r="E53" s="84"/>
      <c r="F53" s="85"/>
      <c r="I53" s="84"/>
      <c r="J53" s="85"/>
      <c r="M53" s="84"/>
    </row>
    <row r="54" spans="2:13">
      <c r="B54" s="85"/>
      <c r="E54" s="84"/>
      <c r="F54" s="85"/>
      <c r="I54" s="84"/>
      <c r="J54" s="85"/>
      <c r="M54" s="84"/>
    </row>
    <row r="55" spans="2:13">
      <c r="B55" s="85"/>
      <c r="E55" s="84"/>
      <c r="F55" s="85"/>
      <c r="I55" s="84"/>
      <c r="J55" s="85"/>
      <c r="M55" s="84"/>
    </row>
    <row r="56" spans="2:13">
      <c r="B56" s="85"/>
      <c r="E56" s="84"/>
      <c r="F56" s="85"/>
      <c r="I56" s="84"/>
      <c r="J56" s="85"/>
      <c r="M56" s="84"/>
    </row>
    <row r="57" spans="2:13">
      <c r="B57" s="89"/>
      <c r="C57" s="87"/>
      <c r="D57" s="87"/>
      <c r="E57" s="88"/>
      <c r="F57" s="89"/>
      <c r="G57" s="87"/>
      <c r="H57" s="87"/>
      <c r="I57" s="88"/>
      <c r="J57" s="89"/>
      <c r="K57" s="87"/>
      <c r="L57" s="87"/>
      <c r="M57" s="88"/>
    </row>
  </sheetData>
  <customSheetViews>
    <customSheetView guid="{277664D0-B40D-498C-82F3-3B4E3EB3B20C}" showPageBreaks="1" fitToPage="1" printArea="1" view="pageBreakPreview">
      <selection activeCell="M43" sqref="M43"/>
      <pageMargins left="0.25" right="0.25" top="0.75" bottom="0.75" header="0.3" footer="0.3"/>
      <pageSetup scale="67" fitToHeight="0" orientation="landscape" r:id="rId1"/>
      <headerFooter>
        <oddFooter>&amp;CCONFIDENTIAL</oddFooter>
      </headerFooter>
    </customSheetView>
  </customSheetViews>
  <mergeCells count="1">
    <mergeCell ref="H10:I10"/>
  </mergeCells>
  <conditionalFormatting sqref="E5 C4:C5">
    <cfRule type="cellIs" dxfId="1" priority="1" operator="equal">
      <formula>0</formula>
    </cfRule>
  </conditionalFormatting>
  <pageMargins left="0.25" right="0.25" top="0.75" bottom="0.75" header="0.3" footer="0.3"/>
  <pageSetup scale="61" fitToHeight="0" orientation="landscape" r:id="rId2"/>
  <headerFooter>
    <oddFooter>&amp;CCONFIDENTIAL</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pageSetUpPr fitToPage="1"/>
  </sheetPr>
  <dimension ref="B1:Y100"/>
  <sheetViews>
    <sheetView view="pageBreakPreview" topLeftCell="C1" zoomScale="85" zoomScaleNormal="100" zoomScaleSheetLayoutView="85" workbookViewId="0">
      <selection activeCell="X2" sqref="X2"/>
    </sheetView>
  </sheetViews>
  <sheetFormatPr baseColWidth="10" defaultColWidth="9.1640625" defaultRowHeight="14"/>
  <cols>
    <col min="1" max="1" width="1.5" style="82" customWidth="1"/>
    <col min="2" max="5" width="12.6640625" style="82" customWidth="1"/>
    <col min="6" max="6" width="2.1640625" style="82" customWidth="1"/>
    <col min="7" max="10" width="12.6640625" style="82" customWidth="1"/>
    <col min="11" max="11" width="2.1640625" style="82" customWidth="1"/>
    <col min="12" max="15" width="12.6640625" style="82" customWidth="1"/>
    <col min="16" max="16" width="2.1640625" style="82" customWidth="1"/>
    <col min="17" max="20" width="12.6640625" style="82" customWidth="1"/>
    <col min="21" max="21" width="2.1640625" style="82" customWidth="1"/>
    <col min="22" max="28" width="22.5" style="82" customWidth="1"/>
    <col min="29" max="16384" width="9.1640625" style="82"/>
  </cols>
  <sheetData>
    <row r="1" spans="2:25">
      <c r="B1" s="125" t="s">
        <v>655</v>
      </c>
      <c r="C1" s="125"/>
      <c r="D1" s="125"/>
      <c r="W1" s="82" t="s">
        <v>694</v>
      </c>
      <c r="X1" s="13" t="s">
        <v>1142</v>
      </c>
    </row>
    <row r="2" spans="2:25">
      <c r="B2" s="92">
        <v>1</v>
      </c>
      <c r="C2" s="90"/>
      <c r="D2" s="90"/>
      <c r="E2" s="91"/>
      <c r="G2" s="92">
        <f>+B2+1</f>
        <v>2</v>
      </c>
      <c r="H2" s="90"/>
      <c r="I2" s="90"/>
      <c r="J2" s="91"/>
      <c r="L2" s="92">
        <f>+G2+1</f>
        <v>3</v>
      </c>
      <c r="M2" s="90"/>
      <c r="N2" s="90"/>
      <c r="O2" s="91"/>
      <c r="Q2" s="92">
        <f>+L2+1</f>
        <v>4</v>
      </c>
      <c r="R2" s="90"/>
      <c r="S2" s="90"/>
      <c r="T2" s="91"/>
      <c r="W2" s="82" t="s">
        <v>696</v>
      </c>
      <c r="X2" s="86" t="s">
        <v>693</v>
      </c>
      <c r="Y2" s="82" t="s">
        <v>704</v>
      </c>
    </row>
    <row r="3" spans="2:25">
      <c r="B3" s="85"/>
      <c r="E3" s="84"/>
      <c r="G3" s="85"/>
      <c r="J3" s="84"/>
      <c r="L3" s="85"/>
      <c r="O3" s="84"/>
      <c r="Q3" s="85"/>
      <c r="T3" s="84"/>
      <c r="W3" s="178">
        <v>1</v>
      </c>
      <c r="X3" s="716">
        <v>1</v>
      </c>
    </row>
    <row r="4" spans="2:25">
      <c r="B4" s="85"/>
      <c r="E4" s="84"/>
      <c r="G4" s="85"/>
      <c r="J4" s="84"/>
      <c r="L4" s="85"/>
      <c r="O4" s="84"/>
      <c r="Q4" s="85"/>
      <c r="T4" s="84"/>
      <c r="W4" s="178">
        <f>+W3+1</f>
        <v>2</v>
      </c>
      <c r="X4" s="716">
        <f>+X3+1</f>
        <v>2</v>
      </c>
    </row>
    <row r="5" spans="2:25">
      <c r="B5" s="85"/>
      <c r="E5" s="84"/>
      <c r="G5" s="85"/>
      <c r="J5" s="84"/>
      <c r="L5" s="85"/>
      <c r="O5" s="84"/>
      <c r="Q5" s="85"/>
      <c r="T5" s="84"/>
      <c r="W5" s="178">
        <f t="shared" ref="W5:W18" si="0">+W4+1</f>
        <v>3</v>
      </c>
      <c r="X5" s="716">
        <f t="shared" ref="X5" si="1">+X4+1</f>
        <v>3</v>
      </c>
    </row>
    <row r="6" spans="2:25">
      <c r="B6" s="85"/>
      <c r="E6" s="84"/>
      <c r="G6" s="85"/>
      <c r="J6" s="84"/>
      <c r="L6" s="85"/>
      <c r="O6" s="84"/>
      <c r="Q6" s="85"/>
      <c r="T6" s="84"/>
      <c r="W6" s="178">
        <f t="shared" si="0"/>
        <v>4</v>
      </c>
      <c r="X6" s="716" t="s">
        <v>695</v>
      </c>
    </row>
    <row r="7" spans="2:25">
      <c r="B7" s="85"/>
      <c r="E7" s="84"/>
      <c r="G7" s="85"/>
      <c r="J7" s="84"/>
      <c r="L7" s="85"/>
      <c r="O7" s="84"/>
      <c r="Q7" s="85"/>
      <c r="T7" s="84"/>
      <c r="W7" s="178">
        <f t="shared" si="0"/>
        <v>5</v>
      </c>
      <c r="X7" s="716">
        <v>4</v>
      </c>
    </row>
    <row r="8" spans="2:25">
      <c r="B8" s="85"/>
      <c r="E8" s="84"/>
      <c r="G8" s="85"/>
      <c r="J8" s="84"/>
      <c r="L8" s="85"/>
      <c r="O8" s="84"/>
      <c r="Q8" s="85"/>
      <c r="T8" s="84"/>
      <c r="W8" s="178">
        <f t="shared" si="0"/>
        <v>6</v>
      </c>
      <c r="X8" s="716">
        <v>5</v>
      </c>
    </row>
    <row r="9" spans="2:25">
      <c r="B9" s="85"/>
      <c r="E9" s="84"/>
      <c r="G9" s="85"/>
      <c r="J9" s="84"/>
      <c r="L9" s="85"/>
      <c r="O9" s="84"/>
      <c r="Q9" s="85"/>
      <c r="T9" s="84"/>
      <c r="W9" s="178">
        <f t="shared" si="0"/>
        <v>7</v>
      </c>
      <c r="X9" s="716">
        <v>6</v>
      </c>
    </row>
    <row r="10" spans="2:25">
      <c r="B10" s="85"/>
      <c r="E10" s="84"/>
      <c r="G10" s="85"/>
      <c r="J10" s="84"/>
      <c r="L10" s="85"/>
      <c r="O10" s="84"/>
      <c r="Q10" s="85"/>
      <c r="T10" s="84"/>
      <c r="W10" s="178">
        <f t="shared" si="0"/>
        <v>8</v>
      </c>
      <c r="X10" s="716" t="str">
        <f t="shared" ref="X10" si="2">+X6&amp;" - Copy"</f>
        <v>Untitled - Copy</v>
      </c>
    </row>
    <row r="11" spans="2:25">
      <c r="B11" s="85"/>
      <c r="E11" s="84"/>
      <c r="G11" s="85"/>
      <c r="J11" s="84"/>
      <c r="L11" s="85"/>
      <c r="O11" s="84"/>
      <c r="Q11" s="85"/>
      <c r="T11" s="84"/>
      <c r="W11" s="178">
        <f t="shared" si="0"/>
        <v>9</v>
      </c>
      <c r="X11" s="716">
        <v>7</v>
      </c>
    </row>
    <row r="12" spans="2:25">
      <c r="B12" s="85"/>
      <c r="E12" s="84"/>
      <c r="G12" s="85"/>
      <c r="J12" s="84"/>
      <c r="L12" s="85"/>
      <c r="O12" s="84"/>
      <c r="Q12" s="85"/>
      <c r="T12" s="84"/>
      <c r="W12" s="178">
        <f t="shared" si="0"/>
        <v>10</v>
      </c>
      <c r="X12" s="716">
        <v>8</v>
      </c>
    </row>
    <row r="13" spans="2:25">
      <c r="B13" s="85"/>
      <c r="E13" s="84"/>
      <c r="G13" s="85"/>
      <c r="J13" s="84"/>
      <c r="L13" s="85"/>
      <c r="O13" s="84"/>
      <c r="Q13" s="85"/>
      <c r="T13" s="84"/>
      <c r="W13" s="178">
        <f t="shared" si="0"/>
        <v>11</v>
      </c>
      <c r="X13" s="716">
        <v>9</v>
      </c>
    </row>
    <row r="14" spans="2:25">
      <c r="B14" s="85"/>
      <c r="E14" s="84"/>
      <c r="G14" s="85"/>
      <c r="J14" s="84"/>
      <c r="L14" s="85"/>
      <c r="O14" s="84"/>
      <c r="Q14" s="85"/>
      <c r="T14" s="84"/>
      <c r="W14" s="178">
        <f t="shared" si="0"/>
        <v>12</v>
      </c>
      <c r="X14" s="716" t="s">
        <v>695</v>
      </c>
    </row>
    <row r="15" spans="2:25">
      <c r="B15" s="85"/>
      <c r="E15" s="84"/>
      <c r="G15" s="85"/>
      <c r="J15" s="84"/>
      <c r="L15" s="85"/>
      <c r="O15" s="84"/>
      <c r="Q15" s="85"/>
      <c r="T15" s="84"/>
      <c r="W15" s="178">
        <f t="shared" si="0"/>
        <v>13</v>
      </c>
      <c r="X15" s="716">
        <v>10</v>
      </c>
    </row>
    <row r="16" spans="2:25">
      <c r="B16" s="85"/>
      <c r="E16" s="84"/>
      <c r="G16" s="85"/>
      <c r="J16" s="84"/>
      <c r="L16" s="85"/>
      <c r="O16" s="84"/>
      <c r="Q16" s="85"/>
      <c r="T16" s="84"/>
      <c r="W16" s="178">
        <f t="shared" si="0"/>
        <v>14</v>
      </c>
      <c r="X16" s="716">
        <v>11</v>
      </c>
    </row>
    <row r="17" spans="2:24">
      <c r="B17" s="85"/>
      <c r="E17" s="84"/>
      <c r="G17" s="85"/>
      <c r="J17" s="84"/>
      <c r="L17" s="85"/>
      <c r="O17" s="84"/>
      <c r="Q17" s="85"/>
      <c r="T17" s="84"/>
      <c r="W17" s="178">
        <f t="shared" si="0"/>
        <v>15</v>
      </c>
      <c r="X17" s="716">
        <v>12</v>
      </c>
    </row>
    <row r="18" spans="2:24">
      <c r="B18" s="85"/>
      <c r="E18" s="84"/>
      <c r="G18" s="85"/>
      <c r="J18" s="84"/>
      <c r="L18" s="85"/>
      <c r="O18" s="84"/>
      <c r="Q18" s="85"/>
      <c r="T18" s="84"/>
      <c r="W18" s="178">
        <f t="shared" si="0"/>
        <v>16</v>
      </c>
      <c r="X18" s="716" t="str">
        <f t="shared" ref="X18" si="3">+X14&amp;" - Copy"</f>
        <v>Untitled - Copy</v>
      </c>
    </row>
    <row r="19" spans="2:24">
      <c r="B19" s="85"/>
      <c r="E19" s="84"/>
      <c r="G19" s="85"/>
      <c r="J19" s="84"/>
      <c r="L19" s="85"/>
      <c r="O19" s="84"/>
      <c r="Q19" s="85"/>
      <c r="T19" s="84"/>
    </row>
    <row r="20" spans="2:24">
      <c r="B20" s="85"/>
      <c r="E20" s="84"/>
      <c r="G20" s="85"/>
      <c r="J20" s="84"/>
      <c r="L20" s="85"/>
      <c r="O20" s="84"/>
      <c r="Q20" s="85"/>
      <c r="T20" s="84"/>
    </row>
    <row r="21" spans="2:24">
      <c r="B21" s="85"/>
      <c r="E21" s="84"/>
      <c r="G21" s="85"/>
      <c r="J21" s="84"/>
      <c r="L21" s="85"/>
      <c r="O21" s="84"/>
      <c r="Q21" s="85"/>
      <c r="T21" s="84"/>
    </row>
    <row r="22" spans="2:24">
      <c r="B22" s="89"/>
      <c r="C22" s="123"/>
      <c r="D22" s="123"/>
      <c r="E22" s="88"/>
      <c r="G22" s="89"/>
      <c r="H22" s="123"/>
      <c r="I22" s="123"/>
      <c r="J22" s="88"/>
      <c r="L22" s="89"/>
      <c r="M22" s="123"/>
      <c r="N22" s="123"/>
      <c r="O22" s="88"/>
      <c r="Q22" s="89"/>
      <c r="R22" s="123"/>
      <c r="S22" s="123"/>
      <c r="T22" s="88"/>
    </row>
    <row r="23" spans="2:24">
      <c r="B23" s="1993" t="s">
        <v>651</v>
      </c>
      <c r="C23" s="1994"/>
      <c r="D23" s="1994"/>
      <c r="E23" s="1995"/>
      <c r="G23" s="1993" t="s">
        <v>651</v>
      </c>
      <c r="H23" s="1994"/>
      <c r="I23" s="1994"/>
      <c r="J23" s="1995"/>
      <c r="L23" s="1993" t="s">
        <v>651</v>
      </c>
      <c r="M23" s="1994"/>
      <c r="N23" s="1994"/>
      <c r="O23" s="1995"/>
      <c r="Q23" s="1993" t="s">
        <v>651</v>
      </c>
      <c r="R23" s="1994"/>
      <c r="S23" s="1994"/>
      <c r="T23" s="1995"/>
    </row>
    <row r="24" spans="2:24">
      <c r="B24" s="1996"/>
      <c r="C24" s="1997"/>
      <c r="D24" s="1997"/>
      <c r="E24" s="1998"/>
      <c r="G24" s="1996"/>
      <c r="H24" s="1997"/>
      <c r="I24" s="1997"/>
      <c r="J24" s="1998"/>
      <c r="L24" s="1996"/>
      <c r="M24" s="1997"/>
      <c r="N24" s="1997"/>
      <c r="O24" s="1998"/>
      <c r="Q24" s="1996"/>
      <c r="R24" s="1997"/>
      <c r="S24" s="1997"/>
      <c r="T24" s="1998"/>
    </row>
    <row r="25" spans="2:24">
      <c r="B25" s="1999"/>
      <c r="C25" s="2000"/>
      <c r="D25" s="2000"/>
      <c r="E25" s="2001"/>
      <c r="G25" s="1999"/>
      <c r="H25" s="2000"/>
      <c r="I25" s="2000"/>
      <c r="J25" s="2001"/>
      <c r="L25" s="1999"/>
      <c r="M25" s="2000"/>
      <c r="N25" s="2000"/>
      <c r="O25" s="2001"/>
      <c r="Q25" s="1999"/>
      <c r="R25" s="2000"/>
      <c r="S25" s="2000"/>
      <c r="T25" s="2001"/>
    </row>
    <row r="26" spans="2:24">
      <c r="B26" s="125"/>
      <c r="C26" s="125"/>
      <c r="D26" s="125"/>
    </row>
    <row r="27" spans="2:24">
      <c r="B27" s="92">
        <f>+B2+4</f>
        <v>5</v>
      </c>
      <c r="C27" s="90"/>
      <c r="D27" s="90"/>
      <c r="E27" s="91"/>
      <c r="G27" s="92">
        <f>+G2+4</f>
        <v>6</v>
      </c>
      <c r="H27" s="90"/>
      <c r="I27" s="90"/>
      <c r="J27" s="91"/>
      <c r="L27" s="92">
        <f>+L2+4</f>
        <v>7</v>
      </c>
      <c r="M27" s="90"/>
      <c r="N27" s="90"/>
      <c r="O27" s="91"/>
      <c r="Q27" s="92">
        <f>+Q2+4</f>
        <v>8</v>
      </c>
      <c r="R27" s="90"/>
      <c r="S27" s="90"/>
      <c r="T27" s="91"/>
    </row>
    <row r="28" spans="2:24">
      <c r="B28" s="85"/>
      <c r="E28" s="84"/>
      <c r="G28" s="85"/>
      <c r="J28" s="84"/>
      <c r="L28" s="85"/>
      <c r="O28" s="84"/>
      <c r="Q28" s="85"/>
      <c r="T28" s="84"/>
    </row>
    <row r="29" spans="2:24">
      <c r="B29" s="85"/>
      <c r="E29" s="84"/>
      <c r="G29" s="85"/>
      <c r="J29" s="84"/>
      <c r="L29" s="85"/>
      <c r="O29" s="84"/>
      <c r="Q29" s="85"/>
      <c r="T29" s="84"/>
    </row>
    <row r="30" spans="2:24">
      <c r="B30" s="85"/>
      <c r="E30" s="84"/>
      <c r="G30" s="85"/>
      <c r="J30" s="84"/>
      <c r="L30" s="85"/>
      <c r="O30" s="84"/>
      <c r="Q30" s="85"/>
      <c r="T30" s="84"/>
    </row>
    <row r="31" spans="2:24">
      <c r="B31" s="85"/>
      <c r="E31" s="84"/>
      <c r="G31" s="85"/>
      <c r="J31" s="84"/>
      <c r="L31" s="85"/>
      <c r="O31" s="84"/>
      <c r="Q31" s="85"/>
      <c r="T31" s="84"/>
    </row>
    <row r="32" spans="2:24">
      <c r="B32" s="85"/>
      <c r="E32" s="84"/>
      <c r="G32" s="85"/>
      <c r="J32" s="84"/>
      <c r="L32" s="85"/>
      <c r="O32" s="84"/>
      <c r="Q32" s="85"/>
      <c r="T32" s="84"/>
    </row>
    <row r="33" spans="2:20">
      <c r="B33" s="85"/>
      <c r="E33" s="84"/>
      <c r="G33" s="85"/>
      <c r="J33" s="84"/>
      <c r="L33" s="85"/>
      <c r="O33" s="84"/>
      <c r="Q33" s="85"/>
      <c r="T33" s="84"/>
    </row>
    <row r="34" spans="2:20">
      <c r="B34" s="85"/>
      <c r="E34" s="84"/>
      <c r="G34" s="85"/>
      <c r="J34" s="84"/>
      <c r="L34" s="85"/>
      <c r="O34" s="84"/>
      <c r="Q34" s="85"/>
      <c r="T34" s="84"/>
    </row>
    <row r="35" spans="2:20">
      <c r="B35" s="85"/>
      <c r="E35" s="84"/>
      <c r="G35" s="85"/>
      <c r="J35" s="84"/>
      <c r="L35" s="85"/>
      <c r="O35" s="84"/>
      <c r="Q35" s="85"/>
      <c r="T35" s="84"/>
    </row>
    <row r="36" spans="2:20">
      <c r="B36" s="85"/>
      <c r="E36" s="84"/>
      <c r="G36" s="85"/>
      <c r="J36" s="84"/>
      <c r="L36" s="85"/>
      <c r="O36" s="84"/>
      <c r="Q36" s="85"/>
      <c r="T36" s="84"/>
    </row>
    <row r="37" spans="2:20">
      <c r="B37" s="85"/>
      <c r="E37" s="84"/>
      <c r="G37" s="85"/>
      <c r="J37" s="84"/>
      <c r="L37" s="85"/>
      <c r="O37" s="84"/>
      <c r="Q37" s="85"/>
      <c r="T37" s="84"/>
    </row>
    <row r="38" spans="2:20">
      <c r="B38" s="85"/>
      <c r="E38" s="84"/>
      <c r="G38" s="85"/>
      <c r="J38" s="84"/>
      <c r="L38" s="85"/>
      <c r="O38" s="84"/>
      <c r="Q38" s="85"/>
      <c r="T38" s="84"/>
    </row>
    <row r="39" spans="2:20">
      <c r="B39" s="85"/>
      <c r="E39" s="84"/>
      <c r="G39" s="85"/>
      <c r="J39" s="84"/>
      <c r="L39" s="85"/>
      <c r="O39" s="84"/>
      <c r="Q39" s="85"/>
      <c r="T39" s="84"/>
    </row>
    <row r="40" spans="2:20">
      <c r="B40" s="85"/>
      <c r="E40" s="84"/>
      <c r="G40" s="85"/>
      <c r="J40" s="84"/>
      <c r="L40" s="85"/>
      <c r="O40" s="84"/>
      <c r="Q40" s="85"/>
      <c r="T40" s="84"/>
    </row>
    <row r="41" spans="2:20">
      <c r="B41" s="85"/>
      <c r="E41" s="84"/>
      <c r="G41" s="85"/>
      <c r="J41" s="84"/>
      <c r="L41" s="85"/>
      <c r="O41" s="84"/>
      <c r="Q41" s="85"/>
      <c r="T41" s="84"/>
    </row>
    <row r="42" spans="2:20">
      <c r="B42" s="85"/>
      <c r="E42" s="84"/>
      <c r="G42" s="85"/>
      <c r="J42" s="84"/>
      <c r="L42" s="85"/>
      <c r="O42" s="84"/>
      <c r="Q42" s="85"/>
      <c r="T42" s="84"/>
    </row>
    <row r="43" spans="2:20">
      <c r="B43" s="85"/>
      <c r="E43" s="84"/>
      <c r="G43" s="85"/>
      <c r="J43" s="84"/>
      <c r="L43" s="85"/>
      <c r="O43" s="84"/>
      <c r="Q43" s="85"/>
      <c r="T43" s="84"/>
    </row>
    <row r="44" spans="2:20">
      <c r="B44" s="85"/>
      <c r="E44" s="84"/>
      <c r="G44" s="85"/>
      <c r="J44" s="84"/>
      <c r="L44" s="85"/>
      <c r="O44" s="84"/>
      <c r="Q44" s="85"/>
      <c r="T44" s="84"/>
    </row>
    <row r="45" spans="2:20">
      <c r="B45" s="85"/>
      <c r="E45" s="84"/>
      <c r="G45" s="85"/>
      <c r="J45" s="84"/>
      <c r="L45" s="85"/>
      <c r="O45" s="84"/>
      <c r="Q45" s="85"/>
      <c r="T45" s="84"/>
    </row>
    <row r="46" spans="2:20">
      <c r="B46" s="85"/>
      <c r="E46" s="84"/>
      <c r="G46" s="85"/>
      <c r="J46" s="84"/>
      <c r="L46" s="85"/>
      <c r="O46" s="84"/>
      <c r="Q46" s="85"/>
      <c r="T46" s="84"/>
    </row>
    <row r="47" spans="2:20">
      <c r="B47" s="89"/>
      <c r="C47" s="123"/>
      <c r="D47" s="123"/>
      <c r="E47" s="88"/>
      <c r="G47" s="89"/>
      <c r="H47" s="123"/>
      <c r="I47" s="123"/>
      <c r="J47" s="88"/>
      <c r="L47" s="89"/>
      <c r="M47" s="123"/>
      <c r="N47" s="123"/>
      <c r="O47" s="88"/>
      <c r="Q47" s="89"/>
      <c r="R47" s="123"/>
      <c r="S47" s="123"/>
      <c r="T47" s="88"/>
    </row>
    <row r="48" spans="2:20">
      <c r="B48" s="1993" t="s">
        <v>651</v>
      </c>
      <c r="C48" s="1994"/>
      <c r="D48" s="1994"/>
      <c r="E48" s="1995"/>
      <c r="G48" s="1993" t="s">
        <v>651</v>
      </c>
      <c r="H48" s="1994"/>
      <c r="I48" s="1994"/>
      <c r="J48" s="1995"/>
      <c r="L48" s="1993" t="s">
        <v>651</v>
      </c>
      <c r="M48" s="1994"/>
      <c r="N48" s="1994"/>
      <c r="O48" s="1995"/>
      <c r="Q48" s="1993" t="s">
        <v>651</v>
      </c>
      <c r="R48" s="1994"/>
      <c r="S48" s="1994"/>
      <c r="T48" s="1995"/>
    </row>
    <row r="49" spans="2:20">
      <c r="B49" s="1996"/>
      <c r="C49" s="1997"/>
      <c r="D49" s="1997"/>
      <c r="E49" s="1998"/>
      <c r="G49" s="1996"/>
      <c r="H49" s="1997"/>
      <c r="I49" s="1997"/>
      <c r="J49" s="1998"/>
      <c r="L49" s="1996"/>
      <c r="M49" s="1997"/>
      <c r="N49" s="1997"/>
      <c r="O49" s="1998"/>
      <c r="Q49" s="1996"/>
      <c r="R49" s="1997"/>
      <c r="S49" s="1997"/>
      <c r="T49" s="1998"/>
    </row>
    <row r="50" spans="2:20">
      <c r="B50" s="1999"/>
      <c r="C50" s="2000"/>
      <c r="D50" s="2000"/>
      <c r="E50" s="2001"/>
      <c r="G50" s="1999"/>
      <c r="H50" s="2000"/>
      <c r="I50" s="2000"/>
      <c r="J50" s="2001"/>
      <c r="L50" s="1999"/>
      <c r="M50" s="2000"/>
      <c r="N50" s="2000"/>
      <c r="O50" s="2001"/>
      <c r="Q50" s="1999"/>
      <c r="R50" s="2000"/>
      <c r="S50" s="2000"/>
      <c r="T50" s="2001"/>
    </row>
    <row r="51" spans="2:20">
      <c r="B51" s="125"/>
      <c r="C51" s="125"/>
      <c r="D51" s="125"/>
    </row>
    <row r="52" spans="2:20">
      <c r="B52" s="92">
        <f>+B27+4</f>
        <v>9</v>
      </c>
      <c r="C52" s="90"/>
      <c r="D52" s="90"/>
      <c r="E52" s="91"/>
      <c r="G52" s="92">
        <f>+G27+4</f>
        <v>10</v>
      </c>
      <c r="H52" s="90"/>
      <c r="I52" s="90"/>
      <c r="J52" s="91"/>
      <c r="L52" s="92">
        <f>+L27+4</f>
        <v>11</v>
      </c>
      <c r="M52" s="90"/>
      <c r="N52" s="90"/>
      <c r="O52" s="91"/>
      <c r="Q52" s="92">
        <f>+Q27+4</f>
        <v>12</v>
      </c>
      <c r="R52" s="90"/>
      <c r="S52" s="90"/>
      <c r="T52" s="91"/>
    </row>
    <row r="53" spans="2:20">
      <c r="B53" s="85"/>
      <c r="E53" s="84"/>
      <c r="G53" s="85"/>
      <c r="J53" s="84"/>
      <c r="L53" s="85"/>
      <c r="O53" s="84"/>
      <c r="Q53" s="85"/>
      <c r="T53" s="84"/>
    </row>
    <row r="54" spans="2:20">
      <c r="B54" s="85"/>
      <c r="E54" s="84"/>
      <c r="G54" s="85"/>
      <c r="J54" s="84"/>
      <c r="L54" s="85"/>
      <c r="O54" s="84"/>
      <c r="Q54" s="85"/>
      <c r="T54" s="84"/>
    </row>
    <row r="55" spans="2:20">
      <c r="B55" s="85"/>
      <c r="E55" s="84"/>
      <c r="G55" s="85"/>
      <c r="J55" s="84"/>
      <c r="L55" s="85"/>
      <c r="O55" s="84"/>
      <c r="Q55" s="85"/>
      <c r="T55" s="84"/>
    </row>
    <row r="56" spans="2:20">
      <c r="B56" s="85"/>
      <c r="E56" s="84"/>
      <c r="G56" s="85"/>
      <c r="J56" s="84"/>
      <c r="L56" s="85"/>
      <c r="O56" s="84"/>
      <c r="Q56" s="85"/>
      <c r="T56" s="84"/>
    </row>
    <row r="57" spans="2:20">
      <c r="B57" s="85"/>
      <c r="E57" s="84"/>
      <c r="G57" s="85"/>
      <c r="J57" s="84"/>
      <c r="L57" s="85"/>
      <c r="O57" s="84"/>
      <c r="Q57" s="85"/>
      <c r="T57" s="84"/>
    </row>
    <row r="58" spans="2:20">
      <c r="B58" s="85"/>
      <c r="E58" s="84"/>
      <c r="G58" s="85"/>
      <c r="J58" s="84"/>
      <c r="L58" s="85"/>
      <c r="O58" s="84"/>
      <c r="Q58" s="85"/>
      <c r="T58" s="84"/>
    </row>
    <row r="59" spans="2:20">
      <c r="B59" s="85"/>
      <c r="E59" s="84"/>
      <c r="G59" s="85"/>
      <c r="J59" s="84"/>
      <c r="L59" s="85"/>
      <c r="O59" s="84"/>
      <c r="Q59" s="85"/>
      <c r="T59" s="84"/>
    </row>
    <row r="60" spans="2:20">
      <c r="B60" s="85"/>
      <c r="E60" s="84"/>
      <c r="G60" s="85"/>
      <c r="J60" s="84"/>
      <c r="L60" s="85"/>
      <c r="O60" s="84"/>
      <c r="Q60" s="85"/>
      <c r="T60" s="84"/>
    </row>
    <row r="61" spans="2:20">
      <c r="B61" s="85"/>
      <c r="E61" s="84"/>
      <c r="G61" s="85"/>
      <c r="J61" s="84"/>
      <c r="L61" s="85"/>
      <c r="O61" s="84"/>
      <c r="Q61" s="85"/>
      <c r="T61" s="84"/>
    </row>
    <row r="62" spans="2:20">
      <c r="B62" s="85"/>
      <c r="E62" s="84"/>
      <c r="G62" s="85"/>
      <c r="J62" s="84"/>
      <c r="L62" s="85"/>
      <c r="O62" s="84"/>
      <c r="Q62" s="85"/>
      <c r="T62" s="84"/>
    </row>
    <row r="63" spans="2:20">
      <c r="B63" s="85"/>
      <c r="E63" s="84"/>
      <c r="G63" s="85"/>
      <c r="J63" s="84"/>
      <c r="L63" s="85"/>
      <c r="O63" s="84"/>
      <c r="Q63" s="85"/>
      <c r="T63" s="84"/>
    </row>
    <row r="64" spans="2:20">
      <c r="B64" s="85"/>
      <c r="E64" s="84"/>
      <c r="G64" s="85"/>
      <c r="J64" s="84"/>
      <c r="L64" s="85"/>
      <c r="O64" s="84"/>
      <c r="Q64" s="85"/>
      <c r="T64" s="84"/>
    </row>
    <row r="65" spans="2:20">
      <c r="B65" s="85"/>
      <c r="E65" s="84"/>
      <c r="G65" s="85"/>
      <c r="J65" s="84"/>
      <c r="L65" s="85"/>
      <c r="O65" s="84"/>
      <c r="Q65" s="85"/>
      <c r="T65" s="84"/>
    </row>
    <row r="66" spans="2:20">
      <c r="B66" s="85"/>
      <c r="E66" s="84"/>
      <c r="G66" s="85"/>
      <c r="J66" s="84"/>
      <c r="L66" s="85"/>
      <c r="O66" s="84"/>
      <c r="Q66" s="85"/>
      <c r="T66" s="84"/>
    </row>
    <row r="67" spans="2:20">
      <c r="B67" s="85"/>
      <c r="E67" s="84"/>
      <c r="G67" s="85"/>
      <c r="J67" s="84"/>
      <c r="L67" s="85"/>
      <c r="O67" s="84"/>
      <c r="Q67" s="85"/>
      <c r="T67" s="84"/>
    </row>
    <row r="68" spans="2:20">
      <c r="B68" s="85"/>
      <c r="E68" s="84"/>
      <c r="G68" s="85"/>
      <c r="J68" s="84"/>
      <c r="L68" s="85"/>
      <c r="O68" s="84"/>
      <c r="Q68" s="85"/>
      <c r="T68" s="84"/>
    </row>
    <row r="69" spans="2:20">
      <c r="B69" s="85"/>
      <c r="E69" s="84"/>
      <c r="G69" s="85"/>
      <c r="J69" s="84"/>
      <c r="L69" s="85"/>
      <c r="O69" s="84"/>
      <c r="Q69" s="85"/>
      <c r="T69" s="84"/>
    </row>
    <row r="70" spans="2:20">
      <c r="B70" s="85"/>
      <c r="E70" s="84"/>
      <c r="G70" s="85"/>
      <c r="J70" s="84"/>
      <c r="L70" s="85"/>
      <c r="O70" s="84"/>
      <c r="Q70" s="85"/>
      <c r="T70" s="84"/>
    </row>
    <row r="71" spans="2:20">
      <c r="B71" s="85"/>
      <c r="E71" s="84"/>
      <c r="G71" s="85"/>
      <c r="J71" s="84"/>
      <c r="L71" s="85"/>
      <c r="O71" s="84"/>
      <c r="Q71" s="85"/>
      <c r="T71" s="84"/>
    </row>
    <row r="72" spans="2:20">
      <c r="B72" s="89"/>
      <c r="C72" s="123"/>
      <c r="D72" s="123"/>
      <c r="E72" s="88"/>
      <c r="G72" s="89"/>
      <c r="H72" s="123"/>
      <c r="I72" s="123"/>
      <c r="J72" s="88"/>
      <c r="L72" s="89"/>
      <c r="M72" s="123"/>
      <c r="N72" s="123"/>
      <c r="O72" s="88"/>
      <c r="Q72" s="89"/>
      <c r="R72" s="123"/>
      <c r="S72" s="123"/>
      <c r="T72" s="88"/>
    </row>
    <row r="73" spans="2:20">
      <c r="B73" s="1993" t="s">
        <v>651</v>
      </c>
      <c r="C73" s="1994"/>
      <c r="D73" s="1994"/>
      <c r="E73" s="1995"/>
      <c r="G73" s="1993" t="s">
        <v>651</v>
      </c>
      <c r="H73" s="1994"/>
      <c r="I73" s="1994"/>
      <c r="J73" s="1995"/>
      <c r="L73" s="1993" t="s">
        <v>651</v>
      </c>
      <c r="M73" s="1994"/>
      <c r="N73" s="1994"/>
      <c r="O73" s="1995"/>
      <c r="Q73" s="1993" t="s">
        <v>651</v>
      </c>
      <c r="R73" s="1994"/>
      <c r="S73" s="1994"/>
      <c r="T73" s="1995"/>
    </row>
    <row r="74" spans="2:20">
      <c r="B74" s="1996"/>
      <c r="C74" s="1997"/>
      <c r="D74" s="1997"/>
      <c r="E74" s="1998"/>
      <c r="G74" s="1996"/>
      <c r="H74" s="1997"/>
      <c r="I74" s="1997"/>
      <c r="J74" s="1998"/>
      <c r="L74" s="1996"/>
      <c r="M74" s="1997"/>
      <c r="N74" s="1997"/>
      <c r="O74" s="1998"/>
      <c r="Q74" s="1996"/>
      <c r="R74" s="1997"/>
      <c r="S74" s="1997"/>
      <c r="T74" s="1998"/>
    </row>
    <row r="75" spans="2:20">
      <c r="B75" s="1999"/>
      <c r="C75" s="2000"/>
      <c r="D75" s="2000"/>
      <c r="E75" s="2001"/>
      <c r="G75" s="1999"/>
      <c r="H75" s="2000"/>
      <c r="I75" s="2000"/>
      <c r="J75" s="2001"/>
      <c r="L75" s="1999"/>
      <c r="M75" s="2000"/>
      <c r="N75" s="2000"/>
      <c r="O75" s="2001"/>
      <c r="Q75" s="1999"/>
      <c r="R75" s="2000"/>
      <c r="S75" s="2000"/>
      <c r="T75" s="2001"/>
    </row>
    <row r="76" spans="2:20">
      <c r="B76" s="125"/>
      <c r="C76" s="125"/>
      <c r="D76" s="125"/>
    </row>
    <row r="77" spans="2:20">
      <c r="B77" s="92">
        <f>+B52+4</f>
        <v>13</v>
      </c>
      <c r="C77" s="90"/>
      <c r="D77" s="90"/>
      <c r="E77" s="91"/>
      <c r="G77" s="92">
        <f>+G52+4</f>
        <v>14</v>
      </c>
      <c r="H77" s="90"/>
      <c r="I77" s="90"/>
      <c r="J77" s="91"/>
      <c r="L77" s="92">
        <f>+L52+4</f>
        <v>15</v>
      </c>
      <c r="M77" s="90"/>
      <c r="N77" s="90"/>
      <c r="O77" s="91"/>
      <c r="Q77" s="92">
        <f>+Q52+4</f>
        <v>16</v>
      </c>
      <c r="R77" s="90"/>
      <c r="S77" s="90"/>
      <c r="T77" s="91"/>
    </row>
    <row r="78" spans="2:20">
      <c r="B78" s="85"/>
      <c r="E78" s="84"/>
      <c r="G78" s="85"/>
      <c r="J78" s="84"/>
      <c r="L78" s="85"/>
      <c r="O78" s="84"/>
      <c r="Q78" s="85"/>
      <c r="T78" s="84"/>
    </row>
    <row r="79" spans="2:20">
      <c r="B79" s="85"/>
      <c r="E79" s="84"/>
      <c r="G79" s="85"/>
      <c r="J79" s="84"/>
      <c r="L79" s="85"/>
      <c r="O79" s="84"/>
      <c r="Q79" s="85"/>
      <c r="T79" s="84"/>
    </row>
    <row r="80" spans="2:20">
      <c r="B80" s="85"/>
      <c r="E80" s="84"/>
      <c r="G80" s="85"/>
      <c r="J80" s="84"/>
      <c r="L80" s="85"/>
      <c r="O80" s="84"/>
      <c r="Q80" s="85"/>
      <c r="T80" s="84"/>
    </row>
    <row r="81" spans="2:20">
      <c r="B81" s="85"/>
      <c r="E81" s="84"/>
      <c r="G81" s="85"/>
      <c r="J81" s="84"/>
      <c r="L81" s="85"/>
      <c r="O81" s="84"/>
      <c r="Q81" s="85"/>
      <c r="T81" s="84"/>
    </row>
    <row r="82" spans="2:20">
      <c r="B82" s="85"/>
      <c r="E82" s="84"/>
      <c r="G82" s="85"/>
      <c r="J82" s="84"/>
      <c r="L82" s="85"/>
      <c r="O82" s="84"/>
      <c r="Q82" s="85"/>
      <c r="T82" s="84"/>
    </row>
    <row r="83" spans="2:20">
      <c r="B83" s="85"/>
      <c r="E83" s="84"/>
      <c r="G83" s="85"/>
      <c r="J83" s="84"/>
      <c r="L83" s="85"/>
      <c r="O83" s="84"/>
      <c r="Q83" s="85"/>
      <c r="T83" s="84"/>
    </row>
    <row r="84" spans="2:20">
      <c r="B84" s="85"/>
      <c r="E84" s="84"/>
      <c r="G84" s="85"/>
      <c r="J84" s="84"/>
      <c r="L84" s="85"/>
      <c r="O84" s="84"/>
      <c r="Q84" s="85"/>
      <c r="T84" s="84"/>
    </row>
    <row r="85" spans="2:20">
      <c r="B85" s="85"/>
      <c r="E85" s="84"/>
      <c r="G85" s="85"/>
      <c r="J85" s="84"/>
      <c r="L85" s="85"/>
      <c r="O85" s="84"/>
      <c r="Q85" s="85"/>
      <c r="T85" s="84"/>
    </row>
    <row r="86" spans="2:20">
      <c r="B86" s="85"/>
      <c r="E86" s="84"/>
      <c r="G86" s="85"/>
      <c r="J86" s="84"/>
      <c r="L86" s="85"/>
      <c r="O86" s="84"/>
      <c r="Q86" s="85"/>
      <c r="T86" s="84"/>
    </row>
    <row r="87" spans="2:20">
      <c r="B87" s="85"/>
      <c r="E87" s="84"/>
      <c r="G87" s="85"/>
      <c r="J87" s="84"/>
      <c r="L87" s="85"/>
      <c r="O87" s="84"/>
      <c r="Q87" s="85"/>
      <c r="T87" s="84"/>
    </row>
    <row r="88" spans="2:20">
      <c r="B88" s="85"/>
      <c r="E88" s="84"/>
      <c r="G88" s="85"/>
      <c r="J88" s="84"/>
      <c r="L88" s="85"/>
      <c r="O88" s="84"/>
      <c r="Q88" s="85"/>
      <c r="T88" s="84"/>
    </row>
    <row r="89" spans="2:20">
      <c r="B89" s="85"/>
      <c r="E89" s="84"/>
      <c r="G89" s="85"/>
      <c r="J89" s="84"/>
      <c r="L89" s="85"/>
      <c r="O89" s="84"/>
      <c r="Q89" s="85"/>
      <c r="T89" s="84"/>
    </row>
    <row r="90" spans="2:20">
      <c r="B90" s="85"/>
      <c r="E90" s="84"/>
      <c r="G90" s="85"/>
      <c r="J90" s="84"/>
      <c r="L90" s="85"/>
      <c r="O90" s="84"/>
      <c r="Q90" s="85"/>
      <c r="T90" s="84"/>
    </row>
    <row r="91" spans="2:20">
      <c r="B91" s="85"/>
      <c r="E91" s="84"/>
      <c r="G91" s="85"/>
      <c r="J91" s="84"/>
      <c r="L91" s="85"/>
      <c r="O91" s="84"/>
      <c r="Q91" s="85"/>
      <c r="T91" s="84"/>
    </row>
    <row r="92" spans="2:20">
      <c r="B92" s="85"/>
      <c r="E92" s="84"/>
      <c r="G92" s="85"/>
      <c r="J92" s="84"/>
      <c r="L92" s="85"/>
      <c r="O92" s="84"/>
      <c r="Q92" s="85"/>
      <c r="T92" s="84"/>
    </row>
    <row r="93" spans="2:20">
      <c r="B93" s="85"/>
      <c r="E93" s="84"/>
      <c r="G93" s="85"/>
      <c r="J93" s="84"/>
      <c r="L93" s="85"/>
      <c r="O93" s="84"/>
      <c r="Q93" s="85"/>
      <c r="T93" s="84"/>
    </row>
    <row r="94" spans="2:20">
      <c r="B94" s="85"/>
      <c r="E94" s="84"/>
      <c r="G94" s="85"/>
      <c r="J94" s="84"/>
      <c r="L94" s="85"/>
      <c r="O94" s="84"/>
      <c r="Q94" s="85"/>
      <c r="T94" s="84"/>
    </row>
    <row r="95" spans="2:20">
      <c r="B95" s="85"/>
      <c r="E95" s="84"/>
      <c r="G95" s="85"/>
      <c r="J95" s="84"/>
      <c r="L95" s="85"/>
      <c r="O95" s="84"/>
      <c r="Q95" s="85"/>
      <c r="T95" s="84"/>
    </row>
    <row r="96" spans="2:20">
      <c r="B96" s="85"/>
      <c r="E96" s="84"/>
      <c r="G96" s="85"/>
      <c r="J96" s="84"/>
      <c r="L96" s="85"/>
      <c r="O96" s="84"/>
      <c r="Q96" s="85"/>
      <c r="T96" s="84"/>
    </row>
    <row r="97" spans="2:20">
      <c r="B97" s="89"/>
      <c r="C97" s="123"/>
      <c r="D97" s="123"/>
      <c r="E97" s="88"/>
      <c r="G97" s="89"/>
      <c r="H97" s="123"/>
      <c r="I97" s="123"/>
      <c r="J97" s="88"/>
      <c r="L97" s="89"/>
      <c r="M97" s="123"/>
      <c r="N97" s="123"/>
      <c r="O97" s="88"/>
      <c r="Q97" s="89"/>
      <c r="R97" s="123"/>
      <c r="S97" s="123"/>
      <c r="T97" s="88"/>
    </row>
    <row r="98" spans="2:20">
      <c r="B98" s="1993" t="s">
        <v>651</v>
      </c>
      <c r="C98" s="1994"/>
      <c r="D98" s="1994"/>
      <c r="E98" s="1995"/>
      <c r="G98" s="1993" t="s">
        <v>651</v>
      </c>
      <c r="H98" s="1994"/>
      <c r="I98" s="1994"/>
      <c r="J98" s="1995"/>
      <c r="L98" s="1993" t="s">
        <v>651</v>
      </c>
      <c r="M98" s="1994"/>
      <c r="N98" s="1994"/>
      <c r="O98" s="1995"/>
      <c r="Q98" s="1993" t="s">
        <v>651</v>
      </c>
      <c r="R98" s="1994"/>
      <c r="S98" s="1994"/>
      <c r="T98" s="1995"/>
    </row>
    <row r="99" spans="2:20">
      <c r="B99" s="1996"/>
      <c r="C99" s="1997"/>
      <c r="D99" s="1997"/>
      <c r="E99" s="1998"/>
      <c r="G99" s="1996"/>
      <c r="H99" s="1997"/>
      <c r="I99" s="1997"/>
      <c r="J99" s="1998"/>
      <c r="L99" s="1996"/>
      <c r="M99" s="1997"/>
      <c r="N99" s="1997"/>
      <c r="O99" s="1998"/>
      <c r="Q99" s="1996"/>
      <c r="R99" s="1997"/>
      <c r="S99" s="1997"/>
      <c r="T99" s="1998"/>
    </row>
    <row r="100" spans="2:20">
      <c r="B100" s="1999"/>
      <c r="C100" s="2000"/>
      <c r="D100" s="2000"/>
      <c r="E100" s="2001"/>
      <c r="G100" s="1999"/>
      <c r="H100" s="2000"/>
      <c r="I100" s="2000"/>
      <c r="J100" s="2001"/>
      <c r="L100" s="1999"/>
      <c r="M100" s="2000"/>
      <c r="N100" s="2000"/>
      <c r="O100" s="2001"/>
      <c r="Q100" s="1999"/>
      <c r="R100" s="2000"/>
      <c r="S100" s="2000"/>
      <c r="T100" s="2001"/>
    </row>
  </sheetData>
  <customSheetViews>
    <customSheetView guid="{277664D0-B40D-498C-82F3-3B4E3EB3B20C}" scale="85" showPageBreaks="1" fitToPage="1" printArea="1" view="pageBreakPreview">
      <selection activeCell="M43" sqref="M43"/>
      <rowBreaks count="1" manualBreakCount="1">
        <brk id="51" max="15" man="1"/>
      </rowBreaks>
      <pageMargins left="0.7" right="0.7" top="0.75" bottom="0.75" header="0.3" footer="0.3"/>
      <printOptions horizontalCentered="1" verticalCentered="1"/>
      <pageSetup scale="76" fitToHeight="0" orientation="landscape" r:id="rId1"/>
      <headerFooter>
        <oddFooter>&amp;CCONFIDENTIAL</oddFooter>
      </headerFooter>
    </customSheetView>
  </customSheetViews>
  <mergeCells count="16">
    <mergeCell ref="Q98:T100"/>
    <mergeCell ref="L98:O100"/>
    <mergeCell ref="G98:J100"/>
    <mergeCell ref="B98:E100"/>
    <mergeCell ref="B23:E25"/>
    <mergeCell ref="G23:J25"/>
    <mergeCell ref="L23:O25"/>
    <mergeCell ref="Q23:T25"/>
    <mergeCell ref="B73:E75"/>
    <mergeCell ref="G73:J75"/>
    <mergeCell ref="L73:O75"/>
    <mergeCell ref="Q73:T75"/>
    <mergeCell ref="B48:E50"/>
    <mergeCell ref="G48:J50"/>
    <mergeCell ref="L48:O50"/>
    <mergeCell ref="Q48:T50"/>
  </mergeCells>
  <printOptions horizontalCentered="1" verticalCentered="1"/>
  <pageMargins left="0.7" right="0.7" top="0.75" bottom="0.75" header="0.3" footer="0.3"/>
  <pageSetup scale="72" fitToHeight="0" orientation="landscape" r:id="rId2"/>
  <headerFooter>
    <oddFooter>&amp;CCONFIDENTIAL</oddFooter>
  </headerFooter>
  <rowBreaks count="1" manualBreakCount="1">
    <brk id="51" max="15" man="1"/>
  </rowBreaks>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B1:U45"/>
  <sheetViews>
    <sheetView view="pageBreakPreview" zoomScaleNormal="100" zoomScaleSheetLayoutView="100" workbookViewId="0">
      <selection activeCell="T14" sqref="T14"/>
    </sheetView>
  </sheetViews>
  <sheetFormatPr baseColWidth="10" defaultColWidth="8.83203125" defaultRowHeight="13"/>
  <cols>
    <col min="1" max="1" width="1.83203125" customWidth="1"/>
    <col min="2" max="7" width="10.1640625" customWidth="1"/>
    <col min="8" max="8" width="2.5" customWidth="1"/>
    <col min="9" max="14" width="10.1640625" customWidth="1"/>
    <col min="15" max="15" width="1.6640625" customWidth="1"/>
    <col min="19" max="20" width="16" customWidth="1"/>
  </cols>
  <sheetData>
    <row r="1" spans="2:21">
      <c r="B1" s="17" t="s">
        <v>656</v>
      </c>
    </row>
    <row r="2" spans="2:21" ht="14">
      <c r="B2" s="72"/>
      <c r="C2" s="73"/>
      <c r="D2" s="73"/>
      <c r="E2" s="73"/>
      <c r="F2" s="73"/>
      <c r="G2" s="74"/>
      <c r="I2" s="72"/>
      <c r="J2" s="73"/>
      <c r="K2" s="73"/>
      <c r="L2" s="73"/>
      <c r="M2" s="73"/>
      <c r="N2" s="74"/>
      <c r="S2" s="82" t="s">
        <v>694</v>
      </c>
      <c r="T2" s="13" t="s">
        <v>1142</v>
      </c>
      <c r="U2" s="82"/>
    </row>
    <row r="3" spans="2:21" ht="14">
      <c r="B3" s="75">
        <v>1</v>
      </c>
      <c r="C3" s="19"/>
      <c r="D3" s="19"/>
      <c r="E3" s="19"/>
      <c r="F3" s="19"/>
      <c r="G3" s="76"/>
      <c r="I3" s="75">
        <v>2</v>
      </c>
      <c r="J3" s="19"/>
      <c r="K3" s="19"/>
      <c r="L3" s="19"/>
      <c r="M3" s="19"/>
      <c r="N3" s="76"/>
      <c r="S3" s="82" t="s">
        <v>696</v>
      </c>
      <c r="T3" s="178" t="s">
        <v>693</v>
      </c>
      <c r="U3" s="82" t="s">
        <v>704</v>
      </c>
    </row>
    <row r="4" spans="2:21" ht="14">
      <c r="B4" s="75"/>
      <c r="C4" s="19"/>
      <c r="D4" s="19"/>
      <c r="E4" s="19"/>
      <c r="F4" s="19"/>
      <c r="G4" s="76"/>
      <c r="I4" s="75"/>
      <c r="J4" s="19"/>
      <c r="K4" s="19"/>
      <c r="L4" s="19"/>
      <c r="M4" s="19"/>
      <c r="N4" s="76"/>
      <c r="S4" s="178">
        <v>1</v>
      </c>
      <c r="T4" s="711" t="s">
        <v>845</v>
      </c>
      <c r="U4" s="82"/>
    </row>
    <row r="5" spans="2:21" ht="14">
      <c r="B5" s="75"/>
      <c r="C5" s="19"/>
      <c r="D5" s="19"/>
      <c r="E5" s="19"/>
      <c r="F5" s="19"/>
      <c r="G5" s="76"/>
      <c r="I5" s="75"/>
      <c r="J5" s="19"/>
      <c r="K5" s="19"/>
      <c r="L5" s="19"/>
      <c r="M5" s="19"/>
      <c r="N5" s="76"/>
      <c r="S5" s="178">
        <f>+S4+1</f>
        <v>2</v>
      </c>
      <c r="T5" s="711" t="s">
        <v>846</v>
      </c>
      <c r="U5" s="82"/>
    </row>
    <row r="6" spans="2:21" ht="14">
      <c r="B6" s="75"/>
      <c r="C6" s="19"/>
      <c r="D6" s="19"/>
      <c r="E6" s="19"/>
      <c r="F6" s="19"/>
      <c r="G6" s="76"/>
      <c r="I6" s="75"/>
      <c r="J6" s="19"/>
      <c r="K6" s="19"/>
      <c r="L6" s="19"/>
      <c r="M6" s="19"/>
      <c r="N6" s="76"/>
      <c r="S6" s="178">
        <f t="shared" ref="S6:S7" si="0">+S5+1</f>
        <v>3</v>
      </c>
      <c r="T6" s="711" t="s">
        <v>853</v>
      </c>
      <c r="U6" s="82"/>
    </row>
    <row r="7" spans="2:21" ht="14">
      <c r="B7" s="75"/>
      <c r="C7" s="19"/>
      <c r="D7" s="19"/>
      <c r="E7" s="19"/>
      <c r="F7" s="19"/>
      <c r="G7" s="76"/>
      <c r="I7" s="75"/>
      <c r="J7" s="19"/>
      <c r="K7" s="19"/>
      <c r="L7" s="19"/>
      <c r="M7" s="19"/>
      <c r="N7" s="76"/>
      <c r="S7" s="178">
        <f t="shared" si="0"/>
        <v>4</v>
      </c>
      <c r="T7" s="711" t="s">
        <v>854</v>
      </c>
      <c r="U7" s="82"/>
    </row>
    <row r="8" spans="2:21">
      <c r="B8" s="75"/>
      <c r="C8" s="19"/>
      <c r="D8" s="19"/>
      <c r="E8" s="19"/>
      <c r="F8" s="19"/>
      <c r="G8" s="76"/>
      <c r="I8" s="75"/>
      <c r="J8" s="19"/>
      <c r="K8" s="19"/>
      <c r="L8" s="19"/>
      <c r="M8" s="19"/>
      <c r="N8" s="76"/>
    </row>
    <row r="9" spans="2:21">
      <c r="B9" s="75"/>
      <c r="C9" s="19"/>
      <c r="D9" s="19"/>
      <c r="E9" s="19"/>
      <c r="F9" s="19"/>
      <c r="G9" s="76"/>
      <c r="I9" s="75"/>
      <c r="J9" s="19"/>
      <c r="K9" s="19"/>
      <c r="L9" s="19"/>
      <c r="M9" s="19"/>
      <c r="N9" s="76"/>
    </row>
    <row r="10" spans="2:21">
      <c r="B10" s="75"/>
      <c r="C10" s="19"/>
      <c r="D10" s="19"/>
      <c r="E10" s="19"/>
      <c r="F10" s="19"/>
      <c r="G10" s="76"/>
      <c r="I10" s="75"/>
      <c r="J10" s="19"/>
      <c r="K10" s="19"/>
      <c r="L10" s="19"/>
      <c r="M10" s="19"/>
      <c r="N10" s="76"/>
    </row>
    <row r="11" spans="2:21">
      <c r="B11" s="75"/>
      <c r="C11" s="19"/>
      <c r="D11" s="19"/>
      <c r="E11" s="19"/>
      <c r="F11" s="19"/>
      <c r="G11" s="76"/>
      <c r="I11" s="75"/>
      <c r="J11" s="19"/>
      <c r="K11" s="19"/>
      <c r="L11" s="19"/>
      <c r="M11" s="19"/>
      <c r="N11" s="76"/>
    </row>
    <row r="12" spans="2:21">
      <c r="B12" s="75"/>
      <c r="C12" s="19"/>
      <c r="D12" s="78"/>
      <c r="E12" s="19"/>
      <c r="F12" s="19"/>
      <c r="G12" s="76"/>
      <c r="I12" s="75"/>
      <c r="J12" s="19"/>
      <c r="K12" s="78"/>
      <c r="L12" s="19"/>
      <c r="M12" s="19"/>
      <c r="N12" s="76"/>
    </row>
    <row r="13" spans="2:21">
      <c r="B13" s="75"/>
      <c r="C13" s="19"/>
      <c r="D13" s="19"/>
      <c r="E13" s="19"/>
      <c r="F13" s="19"/>
      <c r="G13" s="76"/>
      <c r="I13" s="75"/>
      <c r="J13" s="19"/>
      <c r="K13" s="19"/>
      <c r="L13" s="19"/>
      <c r="M13" s="19"/>
      <c r="N13" s="76"/>
    </row>
    <row r="14" spans="2:21">
      <c r="B14" s="75"/>
      <c r="C14" s="19"/>
      <c r="D14" s="19"/>
      <c r="E14" s="19"/>
      <c r="F14" s="19"/>
      <c r="G14" s="76"/>
      <c r="I14" s="75"/>
      <c r="J14" s="19"/>
      <c r="K14" s="19"/>
      <c r="L14" s="19"/>
      <c r="M14" s="19"/>
      <c r="N14" s="76"/>
    </row>
    <row r="15" spans="2:21">
      <c r="B15" s="75"/>
      <c r="C15" s="19"/>
      <c r="D15" s="19"/>
      <c r="E15" s="19"/>
      <c r="F15" s="19"/>
      <c r="G15" s="76"/>
      <c r="I15" s="75"/>
      <c r="J15" s="19"/>
      <c r="K15" s="19"/>
      <c r="L15" s="19"/>
      <c r="M15" s="19"/>
      <c r="N15" s="76"/>
    </row>
    <row r="16" spans="2:21">
      <c r="B16" s="75"/>
      <c r="C16" s="19"/>
      <c r="D16" s="19"/>
      <c r="E16" s="19"/>
      <c r="F16" s="19"/>
      <c r="G16" s="76"/>
      <c r="I16" s="75"/>
      <c r="J16" s="19"/>
      <c r="K16" s="19"/>
      <c r="L16" s="19"/>
      <c r="M16" s="19"/>
      <c r="N16" s="76"/>
    </row>
    <row r="17" spans="2:14">
      <c r="B17" s="75"/>
      <c r="C17" s="19"/>
      <c r="D17" s="19"/>
      <c r="E17" s="19"/>
      <c r="F17" s="19"/>
      <c r="G17" s="76"/>
      <c r="I17" s="75"/>
      <c r="J17" s="19"/>
      <c r="K17" s="19"/>
      <c r="L17" s="19"/>
      <c r="M17" s="19"/>
      <c r="N17" s="76"/>
    </row>
    <row r="18" spans="2:14">
      <c r="B18" s="75"/>
      <c r="C18" s="19"/>
      <c r="D18" s="19"/>
      <c r="E18" s="19"/>
      <c r="F18" s="19"/>
      <c r="G18" s="76"/>
      <c r="I18" s="75"/>
      <c r="J18" s="19"/>
      <c r="K18" s="19"/>
      <c r="L18" s="19"/>
      <c r="M18" s="19"/>
      <c r="N18" s="76"/>
    </row>
    <row r="19" spans="2:14">
      <c r="B19" s="75"/>
      <c r="C19" s="19"/>
      <c r="D19" s="19"/>
      <c r="E19" s="19"/>
      <c r="F19" s="19"/>
      <c r="G19" s="76"/>
      <c r="I19" s="75"/>
      <c r="J19" s="19"/>
      <c r="K19" s="19"/>
      <c r="L19" s="19"/>
      <c r="M19" s="19"/>
      <c r="N19" s="76"/>
    </row>
    <row r="20" spans="2:14">
      <c r="B20" s="75"/>
      <c r="C20" s="19"/>
      <c r="D20" s="19"/>
      <c r="E20" s="19"/>
      <c r="F20" s="19"/>
      <c r="G20" s="76"/>
      <c r="I20" s="75"/>
      <c r="J20" s="19"/>
      <c r="K20" s="19"/>
      <c r="L20" s="19"/>
      <c r="M20" s="19"/>
      <c r="N20" s="76"/>
    </row>
    <row r="21" spans="2:14">
      <c r="B21" s="75"/>
      <c r="C21" s="19"/>
      <c r="D21" s="19"/>
      <c r="E21" s="19"/>
      <c r="F21" s="19"/>
      <c r="G21" s="76"/>
      <c r="I21" s="75"/>
      <c r="J21" s="19"/>
      <c r="K21" s="19"/>
      <c r="L21" s="19"/>
      <c r="M21" s="19"/>
      <c r="N21" s="76"/>
    </row>
    <row r="22" spans="2:14">
      <c r="B22" s="77"/>
      <c r="C22" s="20"/>
      <c r="D22" s="20"/>
      <c r="E22" s="20"/>
      <c r="F22" s="20"/>
      <c r="G22" s="21"/>
      <c r="I22" s="77"/>
      <c r="J22" s="20"/>
      <c r="K22" s="20"/>
      <c r="L22" s="20"/>
      <c r="M22" s="20"/>
      <c r="N22" s="21"/>
    </row>
    <row r="24" spans="2:14">
      <c r="B24" s="72"/>
      <c r="C24" s="73"/>
      <c r="D24" s="73"/>
      <c r="E24" s="73"/>
      <c r="F24" s="73"/>
      <c r="G24" s="74"/>
      <c r="I24" s="72"/>
      <c r="J24" s="73"/>
      <c r="K24" s="73"/>
      <c r="L24" s="73"/>
      <c r="M24" s="73"/>
      <c r="N24" s="74"/>
    </row>
    <row r="25" spans="2:14">
      <c r="B25" s="75">
        <v>3</v>
      </c>
      <c r="C25" s="19"/>
      <c r="D25" s="19"/>
      <c r="E25" s="19"/>
      <c r="F25" s="19"/>
      <c r="G25" s="76"/>
      <c r="I25" s="75">
        <v>4</v>
      </c>
      <c r="J25" s="19"/>
      <c r="K25" s="19"/>
      <c r="L25" s="19"/>
      <c r="M25" s="19"/>
      <c r="N25" s="76"/>
    </row>
    <row r="26" spans="2:14">
      <c r="B26" s="75"/>
      <c r="C26" s="19"/>
      <c r="D26" s="19"/>
      <c r="E26" s="19"/>
      <c r="F26" s="19"/>
      <c r="G26" s="76"/>
      <c r="I26" s="75"/>
      <c r="J26" s="19"/>
      <c r="K26" s="19"/>
      <c r="L26" s="19"/>
      <c r="M26" s="19"/>
      <c r="N26" s="76"/>
    </row>
    <row r="27" spans="2:14">
      <c r="B27" s="75"/>
      <c r="C27" s="19"/>
      <c r="D27" s="19"/>
      <c r="E27" s="19"/>
      <c r="F27" s="19"/>
      <c r="G27" s="76"/>
      <c r="I27" s="75"/>
      <c r="J27" s="19"/>
      <c r="K27" s="19"/>
      <c r="L27" s="19"/>
      <c r="M27" s="19"/>
      <c r="N27" s="76"/>
    </row>
    <row r="28" spans="2:14">
      <c r="B28" s="75"/>
      <c r="C28" s="19"/>
      <c r="D28" s="19"/>
      <c r="E28" s="19"/>
      <c r="F28" s="19"/>
      <c r="G28" s="76"/>
      <c r="I28" s="75"/>
      <c r="J28" s="19"/>
      <c r="K28" s="19"/>
      <c r="L28" s="19"/>
      <c r="M28" s="19"/>
      <c r="N28" s="76"/>
    </row>
    <row r="29" spans="2:14">
      <c r="B29" s="75"/>
      <c r="C29" s="19"/>
      <c r="D29" s="19"/>
      <c r="E29" s="19"/>
      <c r="F29" s="19"/>
      <c r="G29" s="76"/>
      <c r="I29" s="75"/>
      <c r="J29" s="19"/>
      <c r="K29" s="19"/>
      <c r="L29" s="19"/>
      <c r="M29" s="19"/>
      <c r="N29" s="76"/>
    </row>
    <row r="30" spans="2:14" ht="12" customHeight="1">
      <c r="B30" s="75"/>
      <c r="C30" s="19"/>
      <c r="D30" s="19"/>
      <c r="E30" s="19"/>
      <c r="F30" s="19"/>
      <c r="G30" s="76"/>
      <c r="I30" s="75"/>
      <c r="J30" s="19"/>
      <c r="K30" s="19"/>
      <c r="L30" s="19"/>
      <c r="M30" s="19"/>
      <c r="N30" s="76"/>
    </row>
    <row r="31" spans="2:14" ht="12" customHeight="1">
      <c r="B31" s="75"/>
      <c r="C31" s="19"/>
      <c r="D31" s="19"/>
      <c r="E31" s="19"/>
      <c r="F31" s="19"/>
      <c r="G31" s="76"/>
      <c r="I31" s="75"/>
      <c r="J31" s="19"/>
      <c r="K31" s="19"/>
      <c r="L31" s="19"/>
      <c r="M31" s="19"/>
      <c r="N31" s="76"/>
    </row>
    <row r="32" spans="2:14" ht="12" customHeight="1">
      <c r="B32" s="75"/>
      <c r="C32" s="19"/>
      <c r="D32" s="78"/>
      <c r="E32" s="19"/>
      <c r="F32" s="19"/>
      <c r="G32" s="76"/>
      <c r="I32" s="75"/>
      <c r="J32" s="19"/>
      <c r="K32" s="78"/>
      <c r="L32" s="19"/>
      <c r="M32" s="19"/>
      <c r="N32" s="76"/>
    </row>
    <row r="33" spans="2:14" ht="12" customHeight="1">
      <c r="B33" s="75"/>
      <c r="C33" s="19"/>
      <c r="D33" s="19"/>
      <c r="E33" s="19"/>
      <c r="F33" s="19"/>
      <c r="G33" s="76"/>
      <c r="I33" s="75"/>
      <c r="J33" s="19"/>
      <c r="K33" s="19"/>
      <c r="L33" s="19"/>
      <c r="M33" s="19"/>
      <c r="N33" s="76"/>
    </row>
    <row r="34" spans="2:14">
      <c r="B34" s="75"/>
      <c r="C34" s="19"/>
      <c r="D34" s="19"/>
      <c r="E34" s="19"/>
      <c r="F34" s="19"/>
      <c r="G34" s="76"/>
      <c r="I34" s="75"/>
      <c r="J34" s="19"/>
      <c r="K34" s="19"/>
      <c r="L34" s="19"/>
      <c r="M34" s="19"/>
      <c r="N34" s="76"/>
    </row>
    <row r="35" spans="2:14">
      <c r="B35" s="75"/>
      <c r="C35" s="19"/>
      <c r="D35" s="19"/>
      <c r="E35" s="19"/>
      <c r="F35" s="19"/>
      <c r="G35" s="76"/>
      <c r="I35" s="75"/>
      <c r="J35" s="19"/>
      <c r="K35" s="19"/>
      <c r="L35" s="19"/>
      <c r="M35" s="19"/>
      <c r="N35" s="76"/>
    </row>
    <row r="36" spans="2:14">
      <c r="B36" s="75"/>
      <c r="C36" s="19"/>
      <c r="D36" s="19"/>
      <c r="E36" s="19"/>
      <c r="F36" s="19"/>
      <c r="G36" s="76"/>
      <c r="I36" s="75"/>
      <c r="J36" s="19"/>
      <c r="K36" s="19"/>
      <c r="L36" s="19"/>
      <c r="M36" s="19"/>
      <c r="N36" s="76"/>
    </row>
    <row r="37" spans="2:14">
      <c r="B37" s="75"/>
      <c r="C37" s="19"/>
      <c r="D37" s="19"/>
      <c r="E37" s="19"/>
      <c r="F37" s="19"/>
      <c r="G37" s="76"/>
      <c r="I37" s="75"/>
      <c r="J37" s="19"/>
      <c r="K37" s="19"/>
      <c r="L37" s="19"/>
      <c r="M37" s="19"/>
      <c r="N37" s="76"/>
    </row>
    <row r="38" spans="2:14">
      <c r="B38" s="75"/>
      <c r="C38" s="19"/>
      <c r="D38" s="19"/>
      <c r="E38" s="19"/>
      <c r="F38" s="19"/>
      <c r="G38" s="76"/>
      <c r="I38" s="75"/>
      <c r="J38" s="19"/>
      <c r="K38" s="19"/>
      <c r="L38" s="19"/>
      <c r="M38" s="19"/>
      <c r="N38" s="76"/>
    </row>
    <row r="39" spans="2:14">
      <c r="B39" s="75"/>
      <c r="C39" s="19"/>
      <c r="D39" s="19"/>
      <c r="E39" s="19"/>
      <c r="F39" s="19"/>
      <c r="G39" s="76"/>
      <c r="I39" s="75"/>
      <c r="J39" s="19"/>
      <c r="K39" s="19"/>
      <c r="L39" s="19"/>
      <c r="M39" s="19"/>
      <c r="N39" s="76"/>
    </row>
    <row r="40" spans="2:14">
      <c r="B40" s="75"/>
      <c r="C40" s="19"/>
      <c r="D40" s="19"/>
      <c r="E40" s="19"/>
      <c r="F40" s="19"/>
      <c r="G40" s="76"/>
      <c r="I40" s="75"/>
      <c r="J40" s="19"/>
      <c r="K40" s="19"/>
      <c r="L40" s="19"/>
      <c r="M40" s="19"/>
      <c r="N40" s="76"/>
    </row>
    <row r="41" spans="2:14">
      <c r="B41" s="75"/>
      <c r="C41" s="19"/>
      <c r="D41" s="19"/>
      <c r="E41" s="19"/>
      <c r="F41" s="19"/>
      <c r="G41" s="76"/>
      <c r="I41" s="75"/>
      <c r="J41" s="19"/>
      <c r="K41" s="19"/>
      <c r="L41" s="19"/>
      <c r="M41" s="19"/>
      <c r="N41" s="76"/>
    </row>
    <row r="42" spans="2:14">
      <c r="B42" s="75"/>
      <c r="C42" s="19"/>
      <c r="D42" s="19"/>
      <c r="E42" s="19"/>
      <c r="F42" s="19"/>
      <c r="G42" s="76"/>
      <c r="I42" s="75"/>
      <c r="J42" s="19"/>
      <c r="K42" s="19"/>
      <c r="L42" s="19"/>
      <c r="M42" s="19"/>
      <c r="N42" s="76"/>
    </row>
    <row r="43" spans="2:14">
      <c r="B43" s="75"/>
      <c r="C43" s="19"/>
      <c r="D43" s="19"/>
      <c r="E43" s="19"/>
      <c r="F43" s="19"/>
      <c r="G43" s="76"/>
      <c r="I43" s="75"/>
      <c r="J43" s="19"/>
      <c r="K43" s="19"/>
      <c r="L43" s="19"/>
      <c r="M43" s="19"/>
      <c r="N43" s="76"/>
    </row>
    <row r="44" spans="2:14" ht="15.75" customHeight="1">
      <c r="B44" s="77"/>
      <c r="C44" s="20"/>
      <c r="D44" s="20"/>
      <c r="E44" s="20"/>
      <c r="F44" s="20"/>
      <c r="G44" s="21"/>
      <c r="I44" s="77"/>
      <c r="J44" s="20"/>
      <c r="K44" s="20"/>
      <c r="L44" s="20"/>
      <c r="M44" s="20"/>
      <c r="N44" s="21"/>
    </row>
    <row r="45" spans="2:14" ht="6" customHeight="1"/>
  </sheetData>
  <customSheetViews>
    <customSheetView guid="{277664D0-B40D-498C-82F3-3B4E3EB3B20C}" showPageBreaks="1" printArea="1" view="pageBreakPreview">
      <selection activeCell="M43" sqref="M43"/>
      <pageMargins left="0.5" right="0.5" top="0.25" bottom="0.25" header="0.3" footer="0.3"/>
      <pageSetup fitToHeight="2" orientation="landscape" r:id="rId1"/>
      <headerFooter>
        <oddFooter>&amp;CCONFIDENTIAL</oddFooter>
      </headerFooter>
    </customSheetView>
  </customSheetViews>
  <pageMargins left="0.5" right="0.5" top="0.25" bottom="0.25" header="0.3" footer="0.3"/>
  <pageSetup fitToHeight="2" orientation="landscape" r:id="rId2"/>
  <headerFooter>
    <oddFooter>&amp;CCONFIDENTIAL</oddFooter>
  </headerFooter>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pageSetUpPr fitToPage="1"/>
  </sheetPr>
  <dimension ref="B1:AA56"/>
  <sheetViews>
    <sheetView view="pageBreakPreview" topLeftCell="S1" zoomScaleNormal="100" zoomScaleSheetLayoutView="100" workbookViewId="0">
      <selection activeCell="T8" sqref="T8"/>
    </sheetView>
  </sheetViews>
  <sheetFormatPr baseColWidth="10" defaultColWidth="9.1640625" defaultRowHeight="14"/>
  <cols>
    <col min="1" max="1" width="2.1640625" style="82" customWidth="1"/>
    <col min="2" max="2" width="10.5" style="82" customWidth="1"/>
    <col min="3" max="3" width="18.33203125" style="82" customWidth="1"/>
    <col min="4" max="4" width="12.33203125" style="82" customWidth="1"/>
    <col min="5" max="5" width="1.5" style="82" customWidth="1"/>
    <col min="6" max="6" width="24.5" style="82" customWidth="1"/>
    <col min="7" max="7" width="14.33203125" style="82" customWidth="1"/>
    <col min="8" max="8" width="9" style="82" customWidth="1"/>
    <col min="9" max="9" width="10.5" style="82" customWidth="1"/>
    <col min="10" max="10" width="10" style="82" customWidth="1"/>
    <col min="11" max="11" width="9.83203125" style="82" customWidth="1"/>
    <col min="12" max="12" width="9" style="82" customWidth="1"/>
    <col min="13" max="13" width="8.1640625" style="82" customWidth="1"/>
    <col min="14" max="14" width="10.83203125" style="82" customWidth="1"/>
    <col min="15" max="15" width="11.33203125" style="82" customWidth="1"/>
    <col min="16" max="16" width="9.5" style="82" customWidth="1"/>
    <col min="17" max="17" width="9.1640625" style="82"/>
    <col min="18" max="18" width="97.33203125" style="82" bestFit="1" customWidth="1"/>
    <col min="19" max="19" width="17" style="82" customWidth="1"/>
    <col min="20" max="24" width="9.1640625" style="82"/>
    <col min="25" max="27" width="15.6640625" style="178" customWidth="1"/>
    <col min="28" max="16384" width="9.1640625" style="82"/>
  </cols>
  <sheetData>
    <row r="1" spans="2:27">
      <c r="B1" s="125" t="s">
        <v>322</v>
      </c>
    </row>
    <row r="2" spans="2:27">
      <c r="B2" s="92" t="s">
        <v>126</v>
      </c>
      <c r="C2" s="419"/>
      <c r="D2" s="419"/>
      <c r="E2" s="419"/>
      <c r="F2" s="419">
        <f>Property_Type</f>
        <v>0</v>
      </c>
      <c r="G2" s="419"/>
      <c r="H2" s="419"/>
      <c r="I2" s="419"/>
      <c r="J2" s="419"/>
      <c r="K2" s="419"/>
      <c r="L2" s="419"/>
      <c r="M2" s="419"/>
      <c r="N2" s="419"/>
      <c r="O2" s="419"/>
      <c r="P2" s="91"/>
      <c r="S2" s="438" t="s">
        <v>694</v>
      </c>
      <c r="T2" s="13" t="s">
        <v>1142</v>
      </c>
    </row>
    <row r="3" spans="2:27">
      <c r="B3" s="85" t="s">
        <v>121</v>
      </c>
      <c r="F3" s="82">
        <f>Property_Name</f>
        <v>0</v>
      </c>
      <c r="P3" s="84"/>
      <c r="S3" s="438" t="s">
        <v>696</v>
      </c>
      <c r="T3" s="86" t="s">
        <v>693</v>
      </c>
      <c r="U3" s="82" t="s">
        <v>704</v>
      </c>
    </row>
    <row r="4" spans="2:27">
      <c r="B4" s="85" t="s">
        <v>122</v>
      </c>
      <c r="F4" s="82">
        <f>Address</f>
        <v>0</v>
      </c>
      <c r="P4" s="84"/>
      <c r="S4" s="438">
        <v>1</v>
      </c>
      <c r="T4" s="711" t="s">
        <v>857</v>
      </c>
    </row>
    <row r="5" spans="2:27">
      <c r="B5" s="85" t="s">
        <v>843</v>
      </c>
      <c r="C5" s="564"/>
      <c r="F5" s="700" t="str">
        <f>HYPERLINK("http://maps.google.com/maps/dir/"&amp;"*/"&amp;R7&amp;"/"&amp;R8&amp;"/"&amp;R9&amp;"/"&amp;R10&amp;"/"&amp;R12&amp;"/*")</f>
        <v>http://maps.google.com/maps/dir/*/,+/,+/,+/,+/,+,++/*</v>
      </c>
      <c r="P5" s="84"/>
      <c r="R5" s="437"/>
      <c r="S5" s="438">
        <f>+S4+1</f>
        <v>2</v>
      </c>
      <c r="T5" s="711" t="s">
        <v>858</v>
      </c>
      <c r="X5" s="82" t="e">
        <f>IF(RRP,1,IF(Property_Type="Hospitality",3,2))</f>
        <v>#N/A</v>
      </c>
    </row>
    <row r="6" spans="2:27" ht="25.5" customHeight="1">
      <c r="B6" s="1820" t="s">
        <v>659</v>
      </c>
      <c r="C6" s="1821" t="s">
        <v>660</v>
      </c>
      <c r="D6" s="1821"/>
      <c r="E6" s="1821"/>
      <c r="F6" s="1821" t="s">
        <v>122</v>
      </c>
      <c r="G6" s="1821" t="s">
        <v>321</v>
      </c>
      <c r="H6" s="1821" t="s">
        <v>661</v>
      </c>
      <c r="I6" s="1821" t="s">
        <v>318</v>
      </c>
      <c r="J6" s="1690" t="e">
        <f>IF(Hotel,"Keys",IF(Factor=1,"Total sf:","Total Units:"))</f>
        <v>#N/A</v>
      </c>
      <c r="K6" s="1690" t="s">
        <v>287</v>
      </c>
      <c r="L6" s="1690" t="s">
        <v>663</v>
      </c>
      <c r="M6" s="1689" t="s">
        <v>664</v>
      </c>
      <c r="N6" s="1690" t="e">
        <f>INDEX($Y$6:$AA$8,$X$5,1)</f>
        <v>#N/A</v>
      </c>
      <c r="O6" s="1690" t="e">
        <f>INDEX($Y$6:$AA$8,$X$5,2)</f>
        <v>#N/A</v>
      </c>
      <c r="P6" s="1691" t="e">
        <f>INDEX($Y$6:$AA$8,$X$5,3)</f>
        <v>#N/A</v>
      </c>
      <c r="S6" s="438">
        <f t="shared" ref="S6:S7" si="0">+S5+1</f>
        <v>3</v>
      </c>
      <c r="T6" s="711" t="s">
        <v>859</v>
      </c>
      <c r="X6" s="86" t="s">
        <v>230</v>
      </c>
      <c r="Y6" s="178" t="s">
        <v>112</v>
      </c>
      <c r="Z6" s="178" t="s">
        <v>324</v>
      </c>
      <c r="AA6" s="178" t="s">
        <v>662</v>
      </c>
    </row>
    <row r="7" spans="2:27">
      <c r="B7" s="406">
        <v>1</v>
      </c>
      <c r="C7" s="468" t="str">
        <f>IFERROR(IF($X$5=2,'Property Detail - MF SS MHP'!A31,""),"")</f>
        <v/>
      </c>
      <c r="D7" s="420"/>
      <c r="E7" s="420"/>
      <c r="F7" s="420"/>
      <c r="G7" s="420"/>
      <c r="H7" s="468"/>
      <c r="I7" s="420"/>
      <c r="J7" s="946"/>
      <c r="K7" s="452"/>
      <c r="L7" s="452"/>
      <c r="M7" s="981" t="str">
        <f>IFERROR(IF($X$5=2,'Property Detail - MF SS MHP'!O32,""),"")</f>
        <v/>
      </c>
      <c r="N7" s="974" t="str">
        <f>IFERROR(IF($X$5=2,"See Detail",""),"")</f>
        <v/>
      </c>
      <c r="O7" s="974" t="str">
        <f>IFERROR(IF($X$5=2,'Property Detail - MF SS MHP'!N36,""),"")</f>
        <v/>
      </c>
      <c r="P7" s="980" t="str">
        <f>IFERROR(IF($X$5=2,'Property Detail - MF SS MHP'!N35,""),"")</f>
        <v/>
      </c>
      <c r="R7" s="82" t="str">
        <f>SUBSTITUTE(F7," ","+")&amp;",+"&amp;SUBSTITUTE(G7," ","+")</f>
        <v>,+</v>
      </c>
      <c r="S7" s="438">
        <f t="shared" si="0"/>
        <v>4</v>
      </c>
      <c r="T7" s="711" t="s">
        <v>860</v>
      </c>
      <c r="X7" s="86" t="s">
        <v>797</v>
      </c>
      <c r="Y7" s="178" t="s">
        <v>762</v>
      </c>
      <c r="Z7" s="178" t="s">
        <v>798</v>
      </c>
      <c r="AA7" s="178" t="s">
        <v>799</v>
      </c>
    </row>
    <row r="8" spans="2:27">
      <c r="B8" s="407">
        <f>+B7+1</f>
        <v>2</v>
      </c>
      <c r="C8" s="408" t="str">
        <f>IFERROR(IF($X$5=2,'Property Detail - MF SS MHP'!A38,""),"")</f>
        <v/>
      </c>
      <c r="D8" s="409"/>
      <c r="E8" s="409"/>
      <c r="F8" s="409"/>
      <c r="G8" s="420"/>
      <c r="H8" s="408"/>
      <c r="I8" s="409"/>
      <c r="J8" s="947"/>
      <c r="K8" s="945"/>
      <c r="L8" s="945"/>
      <c r="M8" s="982" t="str">
        <f>IFERROR(IF($X$5=2,'Property Detail - MF SS MHP'!O39,""),"")</f>
        <v/>
      </c>
      <c r="N8" s="974"/>
      <c r="O8" s="978" t="str">
        <f>IFERROR(IF($X$5=2,'Property Detail - MF SS MHP'!N43,""),"")</f>
        <v/>
      </c>
      <c r="P8" s="975" t="str">
        <f>IFERROR(IF($X$5=2,'Property Detail - MF SS MHP'!N42,""),"")</f>
        <v/>
      </c>
      <c r="R8" s="82" t="str">
        <f t="shared" ref="R8:R10" si="1">SUBSTITUTE(F8," ","+")&amp;",+"&amp;SUBSTITUTE(G8," ","+")</f>
        <v>,+</v>
      </c>
      <c r="S8" s="438" t="s">
        <v>697</v>
      </c>
      <c r="T8" s="711" t="s">
        <v>856</v>
      </c>
      <c r="X8" s="86" t="s">
        <v>649</v>
      </c>
      <c r="Y8" s="178" t="s">
        <v>800</v>
      </c>
      <c r="Z8" s="178" t="s">
        <v>332</v>
      </c>
      <c r="AA8" s="178" t="s">
        <v>333</v>
      </c>
    </row>
    <row r="9" spans="2:27">
      <c r="B9" s="407">
        <f t="shared" ref="B9:B10" si="2">+B8+1</f>
        <v>3</v>
      </c>
      <c r="C9" s="408" t="str">
        <f>IFERROR(IF($X$5=2,'Property Detail - MF SS MHP'!A45,""),"")</f>
        <v/>
      </c>
      <c r="D9" s="409"/>
      <c r="E9" s="409"/>
      <c r="F9" s="409"/>
      <c r="G9" s="420"/>
      <c r="H9" s="408"/>
      <c r="I9" s="409"/>
      <c r="J9" s="947"/>
      <c r="K9" s="945"/>
      <c r="L9" s="945"/>
      <c r="M9" s="982" t="str">
        <f>IFERROR(IF($X$5=2,'Property Detail - MF SS MHP'!O46,""),"")</f>
        <v/>
      </c>
      <c r="N9" s="974"/>
      <c r="O9" s="978" t="str">
        <f>IFERROR(IF($X$5=2,'Property Detail - MF SS MHP'!N50,""),"")</f>
        <v/>
      </c>
      <c r="P9" s="975" t="str">
        <f>IFERROR(IF($X$5=2,'Property Detail - MF SS MHP'!N49,""),"")</f>
        <v/>
      </c>
      <c r="R9" s="82" t="str">
        <f t="shared" si="1"/>
        <v>,+</v>
      </c>
    </row>
    <row r="10" spans="2:27">
      <c r="B10" s="407">
        <f t="shared" si="2"/>
        <v>4</v>
      </c>
      <c r="C10" s="408" t="str">
        <f>IFERROR(IF($X$5=2,'Property Detail - MF SS MHP'!A52,""),"")</f>
        <v/>
      </c>
      <c r="D10" s="408"/>
      <c r="E10" s="408"/>
      <c r="F10" s="409"/>
      <c r="G10" s="420"/>
      <c r="H10" s="408"/>
      <c r="I10" s="409"/>
      <c r="J10" s="947"/>
      <c r="K10" s="945"/>
      <c r="L10" s="945"/>
      <c r="M10" s="982" t="str">
        <f>IFERROR(IF($X$5=2,'Property Detail - MF SS MHP'!O53,""),"")</f>
        <v/>
      </c>
      <c r="N10" s="974"/>
      <c r="O10" s="978" t="str">
        <f>IFERROR(IF($X$5=2,'Property Detail - MF SS MHP'!N57,""),"")</f>
        <v/>
      </c>
      <c r="P10" s="975" t="str">
        <f>IFERROR(IF($X$5=2,'Property Detail - MF SS MHP'!N56,""),"")</f>
        <v/>
      </c>
      <c r="R10" s="82" t="str">
        <f t="shared" si="1"/>
        <v>,+</v>
      </c>
    </row>
    <row r="11" spans="2:27">
      <c r="B11" s="154"/>
      <c r="J11" s="86"/>
      <c r="K11" s="86"/>
      <c r="L11" s="86"/>
      <c r="M11" s="416"/>
      <c r="N11" s="86"/>
      <c r="O11" s="86"/>
      <c r="P11" s="169"/>
    </row>
    <row r="12" spans="2:27">
      <c r="B12" s="148" t="s">
        <v>313</v>
      </c>
      <c r="C12" s="411">
        <f>+$F$3</f>
        <v>0</v>
      </c>
      <c r="D12" s="139"/>
      <c r="E12" s="139"/>
      <c r="F12" s="411">
        <f>+$F$4</f>
        <v>0</v>
      </c>
      <c r="G12" s="411" t="str">
        <f>City&amp;", "&amp;State</f>
        <v xml:space="preserve">, </v>
      </c>
      <c r="H12" s="411" t="s">
        <v>454</v>
      </c>
      <c r="I12" s="411" t="s">
        <v>454</v>
      </c>
      <c r="J12" s="948">
        <f>Measure</f>
        <v>0</v>
      </c>
      <c r="K12" s="133">
        <f>Year_Built</f>
        <v>0</v>
      </c>
      <c r="L12" s="133">
        <f>Year_Renovated</f>
        <v>0</v>
      </c>
      <c r="M12" s="983">
        <f>Occupancy</f>
        <v>0</v>
      </c>
      <c r="N12" s="976" t="e">
        <f>IF(Hotel,"INPUT",IF(RRP,'10 Yr Pro Forma'!$C$9,'Property Detail - MF SS MHP'!$G$18))</f>
        <v>#N/A</v>
      </c>
      <c r="O12" s="979">
        <f>'10 Yr Pro Forma'!$D$21</f>
        <v>0</v>
      </c>
      <c r="P12" s="977" t="e">
        <f>IF(Hotel,O12*M12,IF(RRP,'10 Yr Pro Forma'!D25/Measure,'Property &amp; Loan Summary'!$E$96))</f>
        <v>#N/A</v>
      </c>
      <c r="R12" s="82" t="str">
        <f>SUBSTITUTE(Address," ","+")&amp;",+"&amp;City&amp;",+"&amp;State&amp;"+"&amp;ZIP</f>
        <v>,+,++</v>
      </c>
    </row>
    <row r="13" spans="2:27">
      <c r="B13" s="85"/>
      <c r="C13" s="178"/>
      <c r="P13" s="84"/>
    </row>
    <row r="14" spans="2:27">
      <c r="B14" s="89"/>
      <c r="C14" s="87"/>
      <c r="D14" s="87"/>
      <c r="E14" s="87"/>
      <c r="F14" s="87"/>
      <c r="G14" s="87"/>
      <c r="H14" s="87"/>
      <c r="I14" s="87"/>
      <c r="J14" s="87"/>
      <c r="K14" s="87"/>
      <c r="L14" s="87"/>
      <c r="M14" s="87"/>
      <c r="N14" s="87"/>
      <c r="O14" s="87"/>
      <c r="P14" s="88"/>
    </row>
    <row r="15" spans="2:27">
      <c r="B15" s="900" t="s">
        <v>314</v>
      </c>
      <c r="C15" s="419"/>
      <c r="D15" s="419"/>
      <c r="E15" s="419"/>
      <c r="F15" s="901" t="s">
        <v>315</v>
      </c>
      <c r="G15" s="413"/>
      <c r="H15" s="413"/>
      <c r="I15" s="901" t="s">
        <v>909</v>
      </c>
      <c r="J15" s="413"/>
      <c r="K15" s="413"/>
      <c r="L15" s="413"/>
      <c r="M15" s="413"/>
      <c r="N15" s="413"/>
      <c r="O15" s="413"/>
      <c r="P15" s="413"/>
    </row>
    <row r="16" spans="2:27">
      <c r="B16" s="92"/>
      <c r="C16" s="90"/>
      <c r="D16" s="91"/>
      <c r="E16" s="418"/>
      <c r="F16" s="92"/>
      <c r="G16" s="91"/>
      <c r="H16" s="418"/>
      <c r="I16" s="92"/>
      <c r="J16" s="90"/>
      <c r="K16" s="90"/>
      <c r="L16" s="90"/>
      <c r="M16" s="90"/>
      <c r="N16" s="90"/>
      <c r="O16" s="90"/>
      <c r="P16" s="91"/>
    </row>
    <row r="17" spans="2:16">
      <c r="B17" s="85"/>
      <c r="D17" s="84"/>
      <c r="F17" s="85"/>
      <c r="G17" s="84"/>
      <c r="I17" s="85"/>
      <c r="P17" s="84"/>
    </row>
    <row r="18" spans="2:16">
      <c r="B18" s="414"/>
      <c r="D18" s="84"/>
      <c r="F18" s="85"/>
      <c r="G18" s="84"/>
      <c r="I18" s="85"/>
      <c r="P18" s="84"/>
    </row>
    <row r="19" spans="2:16">
      <c r="B19" s="414"/>
      <c r="D19" s="84"/>
      <c r="F19" s="85"/>
      <c r="G19" s="84"/>
      <c r="I19" s="85"/>
      <c r="P19" s="84"/>
    </row>
    <row r="20" spans="2:16">
      <c r="B20" s="414"/>
      <c r="D20" s="84"/>
      <c r="F20" s="85"/>
      <c r="G20" s="84"/>
      <c r="I20" s="85"/>
      <c r="P20" s="84"/>
    </row>
    <row r="21" spans="2:16">
      <c r="B21" s="414"/>
      <c r="D21" s="84"/>
      <c r="F21" s="85"/>
      <c r="G21" s="84"/>
      <c r="I21" s="85"/>
      <c r="P21" s="84"/>
    </row>
    <row r="22" spans="2:16">
      <c r="B22" s="414"/>
      <c r="C22" s="416" t="s">
        <v>314</v>
      </c>
      <c r="D22" s="84"/>
      <c r="F22" s="422" t="s">
        <v>315</v>
      </c>
      <c r="G22" s="84"/>
      <c r="I22" s="85"/>
      <c r="P22" s="84"/>
    </row>
    <row r="23" spans="2:16">
      <c r="B23" s="414"/>
      <c r="D23" s="84"/>
      <c r="F23" s="85"/>
      <c r="G23" s="84"/>
      <c r="I23" s="85"/>
      <c r="P23" s="84"/>
    </row>
    <row r="24" spans="2:16">
      <c r="B24" s="414"/>
      <c r="D24" s="84"/>
      <c r="F24" s="85"/>
      <c r="G24" s="84"/>
      <c r="I24" s="85"/>
      <c r="P24" s="84"/>
    </row>
    <row r="25" spans="2:16">
      <c r="B25" s="414"/>
      <c r="D25" s="84"/>
      <c r="F25" s="85"/>
      <c r="G25" s="84"/>
      <c r="I25" s="85"/>
      <c r="P25" s="84"/>
    </row>
    <row r="26" spans="2:16">
      <c r="B26" s="414"/>
      <c r="D26" s="84"/>
      <c r="F26" s="85"/>
      <c r="G26" s="84"/>
      <c r="I26" s="85"/>
      <c r="P26" s="84"/>
    </row>
    <row r="27" spans="2:16">
      <c r="B27" s="414"/>
      <c r="D27" s="84"/>
      <c r="F27" s="85"/>
      <c r="G27" s="84"/>
      <c r="I27" s="85"/>
      <c r="P27" s="84"/>
    </row>
    <row r="28" spans="2:16">
      <c r="B28" s="415"/>
      <c r="C28" s="87"/>
      <c r="D28" s="88"/>
      <c r="E28" s="418"/>
      <c r="F28" s="89"/>
      <c r="G28" s="88"/>
      <c r="I28" s="85"/>
      <c r="M28" s="416" t="s">
        <v>654</v>
      </c>
      <c r="P28" s="84"/>
    </row>
    <row r="29" spans="2:16">
      <c r="B29" s="902" t="s">
        <v>316</v>
      </c>
      <c r="C29" s="139"/>
      <c r="D29" s="139"/>
      <c r="F29" s="900" t="s">
        <v>317</v>
      </c>
      <c r="G29" s="139"/>
      <c r="I29" s="85"/>
      <c r="P29" s="84"/>
    </row>
    <row r="30" spans="2:16">
      <c r="B30" s="92"/>
      <c r="C30" s="90"/>
      <c r="D30" s="91"/>
      <c r="E30" s="418"/>
      <c r="F30" s="92"/>
      <c r="G30" s="91"/>
      <c r="I30" s="85"/>
      <c r="P30" s="84"/>
    </row>
    <row r="31" spans="2:16">
      <c r="B31" s="85"/>
      <c r="D31" s="84"/>
      <c r="E31" s="418"/>
      <c r="F31" s="85"/>
      <c r="G31" s="84"/>
      <c r="I31" s="85"/>
      <c r="P31" s="84"/>
    </row>
    <row r="32" spans="2:16">
      <c r="B32" s="414"/>
      <c r="D32" s="84"/>
      <c r="F32" s="85"/>
      <c r="G32" s="84"/>
      <c r="I32" s="85"/>
      <c r="P32" s="84"/>
    </row>
    <row r="33" spans="2:16">
      <c r="B33" s="414"/>
      <c r="D33" s="84"/>
      <c r="F33" s="85"/>
      <c r="G33" s="84"/>
      <c r="I33" s="85"/>
      <c r="P33" s="84"/>
    </row>
    <row r="34" spans="2:16">
      <c r="B34" s="414"/>
      <c r="D34" s="84"/>
      <c r="F34" s="85"/>
      <c r="G34" s="84"/>
      <c r="I34" s="85"/>
      <c r="K34" s="416"/>
      <c r="P34" s="84"/>
    </row>
    <row r="35" spans="2:16">
      <c r="B35" s="414"/>
      <c r="C35" s="416" t="s">
        <v>316</v>
      </c>
      <c r="D35" s="84"/>
      <c r="F35" s="422" t="s">
        <v>317</v>
      </c>
      <c r="G35" s="84"/>
      <c r="I35" s="85"/>
      <c r="P35" s="84"/>
    </row>
    <row r="36" spans="2:16">
      <c r="B36" s="414"/>
      <c r="D36" s="84"/>
      <c r="F36" s="85"/>
      <c r="G36" s="84"/>
      <c r="I36" s="85"/>
      <c r="P36" s="84"/>
    </row>
    <row r="37" spans="2:16">
      <c r="B37" s="414"/>
      <c r="D37" s="84"/>
      <c r="F37" s="85"/>
      <c r="G37" s="84"/>
      <c r="I37" s="85"/>
      <c r="P37" s="84"/>
    </row>
    <row r="38" spans="2:16">
      <c r="B38" s="414"/>
      <c r="D38" s="84"/>
      <c r="F38" s="85"/>
      <c r="G38" s="84"/>
      <c r="I38" s="85"/>
      <c r="P38" s="84"/>
    </row>
    <row r="39" spans="2:16">
      <c r="B39" s="414"/>
      <c r="D39" s="84"/>
      <c r="F39" s="85"/>
      <c r="G39" s="84"/>
      <c r="I39" s="85"/>
      <c r="P39" s="84"/>
    </row>
    <row r="40" spans="2:16">
      <c r="B40" s="414"/>
      <c r="D40" s="84"/>
      <c r="F40" s="85"/>
      <c r="G40" s="84"/>
      <c r="I40" s="85"/>
      <c r="P40" s="84"/>
    </row>
    <row r="41" spans="2:16">
      <c r="B41" s="414"/>
      <c r="D41" s="84"/>
      <c r="F41" s="85"/>
      <c r="G41" s="84"/>
      <c r="I41" s="85"/>
      <c r="P41" s="84"/>
    </row>
    <row r="42" spans="2:16">
      <c r="B42" s="414"/>
      <c r="D42" s="84"/>
      <c r="E42" s="418"/>
      <c r="F42" s="85"/>
      <c r="G42" s="84"/>
      <c r="I42" s="85"/>
      <c r="P42" s="84"/>
    </row>
    <row r="43" spans="2:16">
      <c r="B43" s="92"/>
      <c r="C43" s="419"/>
      <c r="D43" s="419"/>
      <c r="E43" s="419"/>
      <c r="F43" s="419"/>
      <c r="G43" s="419"/>
      <c r="H43" s="419"/>
      <c r="I43" s="419"/>
      <c r="J43" s="419"/>
      <c r="K43" s="419"/>
      <c r="L43" s="419"/>
      <c r="M43" s="419"/>
      <c r="N43" s="419"/>
      <c r="O43" s="419"/>
      <c r="P43" s="91"/>
    </row>
    <row r="44" spans="2:16">
      <c r="B44" s="85"/>
      <c r="P44" s="84"/>
    </row>
    <row r="45" spans="2:16">
      <c r="B45" s="85"/>
      <c r="P45" s="84"/>
    </row>
    <row r="46" spans="2:16">
      <c r="B46" s="85"/>
      <c r="P46" s="84"/>
    </row>
    <row r="47" spans="2:16">
      <c r="B47" s="85"/>
      <c r="P47" s="84"/>
    </row>
    <row r="48" spans="2:16">
      <c r="B48" s="85"/>
      <c r="P48" s="84"/>
    </row>
    <row r="49" spans="2:16">
      <c r="B49" s="85"/>
      <c r="P49" s="84"/>
    </row>
    <row r="50" spans="2:16">
      <c r="B50" s="85"/>
      <c r="P50" s="84"/>
    </row>
    <row r="51" spans="2:16">
      <c r="B51" s="85"/>
      <c r="P51" s="84"/>
    </row>
    <row r="52" spans="2:16">
      <c r="B52" s="85"/>
      <c r="P52" s="84"/>
    </row>
    <row r="53" spans="2:16">
      <c r="B53" s="85"/>
      <c r="P53" s="84"/>
    </row>
    <row r="54" spans="2:16">
      <c r="B54" s="85"/>
      <c r="P54" s="84"/>
    </row>
    <row r="55" spans="2:16">
      <c r="B55" s="89"/>
      <c r="C55" s="87"/>
      <c r="D55" s="87"/>
      <c r="E55" s="87"/>
      <c r="F55" s="87"/>
      <c r="G55" s="87"/>
      <c r="H55" s="87"/>
      <c r="I55" s="87"/>
      <c r="J55" s="87"/>
      <c r="K55" s="87"/>
      <c r="L55" s="87"/>
      <c r="M55" s="87"/>
      <c r="N55" s="87"/>
      <c r="O55" s="87"/>
      <c r="P55" s="88"/>
    </row>
    <row r="56" spans="2:16">
      <c r="B56" s="419"/>
      <c r="C56" s="419"/>
      <c r="D56" s="419"/>
      <c r="E56" s="419"/>
      <c r="F56" s="419"/>
      <c r="G56" s="419"/>
      <c r="H56" s="419"/>
      <c r="I56" s="419"/>
      <c r="J56" s="419"/>
      <c r="K56" s="419"/>
      <c r="L56" s="419"/>
      <c r="M56" s="419"/>
      <c r="N56" s="419"/>
      <c r="O56" s="419"/>
      <c r="P56" s="419"/>
    </row>
  </sheetData>
  <customSheetViews>
    <customSheetView guid="{277664D0-B40D-498C-82F3-3B4E3EB3B20C}" showPageBreaks="1" fitToPage="1" printArea="1" view="pageBreakPreview">
      <selection activeCell="M43" sqref="M43"/>
      <pageMargins left="0.25" right="0.25" top="0.45" bottom="0.45" header="0.3" footer="0.3"/>
      <printOptions horizontalCentered="1"/>
      <pageSetup scale="78" orientation="landscape" r:id="rId1"/>
      <headerFooter>
        <oddFooter>&amp;CCONFIDENTIAL</oddFooter>
      </headerFooter>
    </customSheetView>
  </customSheetViews>
  <conditionalFormatting sqref="N12">
    <cfRule type="expression" dxfId="0" priority="1">
      <formula>$X$5=3</formula>
    </cfRule>
  </conditionalFormatting>
  <printOptions horizontalCentered="1"/>
  <pageMargins left="0.25" right="0.25" top="0.45" bottom="0.45" header="0.3" footer="0.3"/>
  <pageSetup scale="70" orientation="landscape" r:id="rId2"/>
  <headerFooter>
    <oddFooter>&amp;CCONFIDENTIAL</oddFooter>
  </headerFooter>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pageSetUpPr fitToPage="1"/>
  </sheetPr>
  <dimension ref="B1:U56"/>
  <sheetViews>
    <sheetView view="pageBreakPreview" topLeftCell="C1" zoomScaleNormal="100" zoomScaleSheetLayoutView="100" workbookViewId="0">
      <selection activeCell="T5" sqref="T5"/>
    </sheetView>
  </sheetViews>
  <sheetFormatPr baseColWidth="10" defaultColWidth="9.1640625" defaultRowHeight="14"/>
  <cols>
    <col min="1" max="1" width="2.5" style="82" customWidth="1"/>
    <col min="2" max="2" width="8.5" style="82" customWidth="1"/>
    <col min="3" max="3" width="18" style="82" customWidth="1"/>
    <col min="4" max="4" width="12.1640625" style="82" customWidth="1"/>
    <col min="5" max="5" width="1.6640625" style="82" customWidth="1"/>
    <col min="6" max="6" width="26.5" style="82" customWidth="1"/>
    <col min="7" max="7" width="13.6640625" style="82" customWidth="1"/>
    <col min="8" max="8" width="9.1640625" style="82" customWidth="1"/>
    <col min="9" max="9" width="10.1640625" style="82" customWidth="1"/>
    <col min="10" max="10" width="8.33203125" style="82" customWidth="1"/>
    <col min="11" max="12" width="7.5" style="82" customWidth="1"/>
    <col min="13" max="13" width="9.1640625" style="82" customWidth="1"/>
    <col min="14" max="14" width="10.5" style="82" bestFit="1" customWidth="1"/>
    <col min="15" max="15" width="12.6640625" style="82" customWidth="1"/>
    <col min="16" max="18" width="9.1640625" style="82"/>
    <col min="19" max="19" width="21.83203125" style="82" customWidth="1"/>
    <col min="20" max="20" width="15" style="82" customWidth="1"/>
    <col min="21" max="16384" width="9.1640625" style="82"/>
  </cols>
  <sheetData>
    <row r="1" spans="2:21">
      <c r="B1" s="125" t="s">
        <v>323</v>
      </c>
    </row>
    <row r="2" spans="2:21">
      <c r="B2" s="92" t="s">
        <v>126</v>
      </c>
      <c r="C2" s="419"/>
      <c r="D2" s="419"/>
      <c r="E2" s="419"/>
      <c r="F2" s="419">
        <f>Property_Type</f>
        <v>0</v>
      </c>
      <c r="G2" s="419"/>
      <c r="H2" s="419"/>
      <c r="I2" s="419"/>
      <c r="J2" s="419"/>
      <c r="K2" s="419"/>
      <c r="L2" s="419"/>
      <c r="M2" s="419"/>
      <c r="N2" s="419"/>
      <c r="O2" s="419"/>
      <c r="P2" s="419"/>
      <c r="Q2" s="91"/>
      <c r="S2" s="438" t="s">
        <v>694</v>
      </c>
      <c r="T2" s="13" t="s">
        <v>1142</v>
      </c>
    </row>
    <row r="3" spans="2:21">
      <c r="B3" s="85" t="s">
        <v>121</v>
      </c>
      <c r="F3" s="82">
        <f>Property_Name</f>
        <v>0</v>
      </c>
      <c r="Q3" s="84"/>
      <c r="S3" s="438" t="s">
        <v>696</v>
      </c>
      <c r="T3" s="178" t="s">
        <v>693</v>
      </c>
      <c r="U3" s="82" t="s">
        <v>704</v>
      </c>
    </row>
    <row r="4" spans="2:21">
      <c r="B4" s="85" t="s">
        <v>122</v>
      </c>
      <c r="F4" s="82">
        <f>Address</f>
        <v>0</v>
      </c>
      <c r="Q4" s="84"/>
      <c r="S4" s="438">
        <v>1</v>
      </c>
      <c r="T4" s="711" t="s">
        <v>849</v>
      </c>
    </row>
    <row r="5" spans="2:21">
      <c r="B5" s="85" t="s">
        <v>843</v>
      </c>
      <c r="C5" s="564"/>
      <c r="F5" s="565" t="str">
        <f>HYPERLINK("http://maps.google.com/maps/dir/"&amp;"*/"&amp;R7&amp;"/"&amp;R8&amp;"/"&amp;R9&amp;"/"&amp;R10&amp;"/"&amp;R12&amp;"/*")</f>
        <v>http://maps.google.com/maps/dir/*/,+/,+/,+/,+/,+,++/*</v>
      </c>
      <c r="Q5" s="84"/>
      <c r="S5" s="438">
        <f>+S4+1</f>
        <v>2</v>
      </c>
      <c r="T5" s="711" t="s">
        <v>851</v>
      </c>
    </row>
    <row r="6" spans="2:21" ht="30">
      <c r="B6" s="1820" t="s">
        <v>659</v>
      </c>
      <c r="C6" s="1821" t="s">
        <v>660</v>
      </c>
      <c r="D6" s="1821"/>
      <c r="E6" s="1821"/>
      <c r="F6" s="1821" t="s">
        <v>122</v>
      </c>
      <c r="G6" s="1821" t="s">
        <v>321</v>
      </c>
      <c r="H6" s="1821" t="s">
        <v>661</v>
      </c>
      <c r="I6" s="1821" t="s">
        <v>318</v>
      </c>
      <c r="J6" s="1690" t="str">
        <f>IFERROR(IF(Hotel,"Keys",IF(Factor=1,"Total sf:","Total Units:")),"Total sf:")</f>
        <v>Total sf:</v>
      </c>
      <c r="K6" s="1690" t="s">
        <v>287</v>
      </c>
      <c r="L6" s="1690" t="s">
        <v>663</v>
      </c>
      <c r="M6" s="1689" t="s">
        <v>665</v>
      </c>
      <c r="N6" s="1689" t="s">
        <v>666</v>
      </c>
      <c r="O6" s="1690" t="s">
        <v>667</v>
      </c>
      <c r="P6" s="1690" t="s">
        <v>319</v>
      </c>
      <c r="Q6" s="1691" t="s">
        <v>668</v>
      </c>
      <c r="S6" s="438">
        <f t="shared" ref="S6:S7" si="0">+S5+1</f>
        <v>3</v>
      </c>
      <c r="T6" s="711" t="s">
        <v>852</v>
      </c>
    </row>
    <row r="7" spans="2:21">
      <c r="B7" s="406">
        <v>1</v>
      </c>
      <c r="C7" s="468"/>
      <c r="D7" s="420"/>
      <c r="E7" s="420"/>
      <c r="F7" s="420"/>
      <c r="G7" s="420"/>
      <c r="H7" s="468"/>
      <c r="I7" s="420"/>
      <c r="J7" s="946"/>
      <c r="K7" s="452"/>
      <c r="L7" s="452"/>
      <c r="M7" s="981"/>
      <c r="N7" s="971"/>
      <c r="O7" s="970"/>
      <c r="P7" s="949"/>
      <c r="Q7" s="952"/>
      <c r="R7" s="82" t="str">
        <f>SUBSTITUTE(F7," ","+")&amp;",+"&amp;SUBSTITUTE(G7," ","+")</f>
        <v>,+</v>
      </c>
      <c r="S7" s="438">
        <f t="shared" si="0"/>
        <v>4</v>
      </c>
      <c r="T7" s="711" t="s">
        <v>850</v>
      </c>
    </row>
    <row r="8" spans="2:21">
      <c r="B8" s="407">
        <f>+B7+1</f>
        <v>2</v>
      </c>
      <c r="C8" s="408"/>
      <c r="D8" s="409"/>
      <c r="E8" s="409"/>
      <c r="F8" s="409"/>
      <c r="G8" s="409"/>
      <c r="H8" s="408"/>
      <c r="I8" s="409"/>
      <c r="J8" s="947"/>
      <c r="K8" s="945"/>
      <c r="L8" s="945"/>
      <c r="M8" s="982"/>
      <c r="N8" s="972"/>
      <c r="O8" s="947"/>
      <c r="P8" s="950"/>
      <c r="Q8" s="953"/>
      <c r="R8" s="82" t="str">
        <f t="shared" ref="R8:R10" si="1">SUBSTITUTE(F8," ","+")&amp;",+"&amp;SUBSTITUTE(G8," ","+")</f>
        <v>,+</v>
      </c>
      <c r="S8" s="438" t="s">
        <v>697</v>
      </c>
      <c r="T8" s="711" t="s">
        <v>848</v>
      </c>
    </row>
    <row r="9" spans="2:21">
      <c r="B9" s="407">
        <f t="shared" ref="B9:B10" si="2">+B8+1</f>
        <v>3</v>
      </c>
      <c r="C9" s="408"/>
      <c r="D9" s="409"/>
      <c r="E9" s="409"/>
      <c r="F9" s="409"/>
      <c r="G9" s="409"/>
      <c r="H9" s="408"/>
      <c r="I9" s="409"/>
      <c r="J9" s="947"/>
      <c r="K9" s="945"/>
      <c r="L9" s="945"/>
      <c r="M9" s="982"/>
      <c r="N9" s="972"/>
      <c r="O9" s="947"/>
      <c r="P9" s="950"/>
      <c r="Q9" s="953"/>
      <c r="R9" s="82" t="str">
        <f t="shared" si="1"/>
        <v>,+</v>
      </c>
    </row>
    <row r="10" spans="2:21">
      <c r="B10" s="407">
        <f t="shared" si="2"/>
        <v>4</v>
      </c>
      <c r="C10" s="408"/>
      <c r="D10" s="408"/>
      <c r="E10" s="408"/>
      <c r="F10" s="409"/>
      <c r="G10" s="409"/>
      <c r="H10" s="408"/>
      <c r="I10" s="409"/>
      <c r="J10" s="947"/>
      <c r="K10" s="945"/>
      <c r="L10" s="945"/>
      <c r="M10" s="982"/>
      <c r="N10" s="972"/>
      <c r="O10" s="947"/>
      <c r="P10" s="950"/>
      <c r="Q10" s="953"/>
      <c r="R10" s="82" t="str">
        <f t="shared" si="1"/>
        <v>,+</v>
      </c>
    </row>
    <row r="11" spans="2:21">
      <c r="B11" s="154"/>
      <c r="J11" s="86"/>
      <c r="K11" s="86"/>
      <c r="L11" s="86"/>
      <c r="M11" s="416"/>
      <c r="N11" s="416"/>
      <c r="O11" s="86"/>
      <c r="P11" s="86"/>
      <c r="Q11" s="954"/>
    </row>
    <row r="12" spans="2:21">
      <c r="B12" s="148" t="s">
        <v>313</v>
      </c>
      <c r="C12" s="411">
        <f>+$F$3</f>
        <v>0</v>
      </c>
      <c r="D12" s="139"/>
      <c r="E12" s="139"/>
      <c r="F12" s="411">
        <f>+$F$4</f>
        <v>0</v>
      </c>
      <c r="G12" s="411">
        <f>City</f>
        <v>0</v>
      </c>
      <c r="H12" s="411" t="s">
        <v>454</v>
      </c>
      <c r="I12" s="411" t="s">
        <v>454</v>
      </c>
      <c r="J12" s="948">
        <f>Measure</f>
        <v>0</v>
      </c>
      <c r="K12" s="133">
        <f>Year_Built</f>
        <v>0</v>
      </c>
      <c r="L12" s="133">
        <f>Year_Renovated</f>
        <v>0</v>
      </c>
      <c r="M12" s="983">
        <f>Occupancy</f>
        <v>0</v>
      </c>
      <c r="N12" s="973">
        <f>Note_Date</f>
        <v>0</v>
      </c>
      <c r="O12" s="890">
        <f>Concluded_Value</f>
        <v>0</v>
      </c>
      <c r="P12" s="951">
        <f>Concluded_Cap_Rate</f>
        <v>0</v>
      </c>
      <c r="Q12" s="955">
        <f>+'Conclusions &amp; Escrows'!J7</f>
        <v>0</v>
      </c>
      <c r="R12" s="82" t="str">
        <f>SUBSTITUTE(Address," ","+")&amp;",+"&amp;City&amp;",+"&amp;State&amp;"+"&amp;ZIP</f>
        <v>,+,++</v>
      </c>
    </row>
    <row r="13" spans="2:21">
      <c r="B13" s="85"/>
      <c r="C13" s="178"/>
      <c r="Q13" s="84"/>
    </row>
    <row r="14" spans="2:21">
      <c r="B14" s="89"/>
      <c r="C14" s="87"/>
      <c r="D14" s="87"/>
      <c r="E14" s="87"/>
      <c r="F14" s="87"/>
      <c r="G14" s="87"/>
      <c r="H14" s="87"/>
      <c r="I14" s="87"/>
      <c r="J14" s="87"/>
      <c r="K14" s="87"/>
      <c r="L14" s="87"/>
      <c r="M14" s="87"/>
      <c r="N14" s="87"/>
      <c r="O14" s="87"/>
      <c r="P14" s="87"/>
      <c r="Q14" s="88"/>
    </row>
    <row r="15" spans="2:21">
      <c r="B15" s="900" t="s">
        <v>314</v>
      </c>
      <c r="C15" s="419"/>
      <c r="D15" s="419"/>
      <c r="E15" s="419"/>
      <c r="F15" s="901" t="s">
        <v>315</v>
      </c>
      <c r="G15" s="413"/>
      <c r="H15" s="413"/>
      <c r="I15" s="901" t="s">
        <v>909</v>
      </c>
      <c r="J15" s="413"/>
      <c r="K15" s="413"/>
      <c r="L15" s="413"/>
      <c r="M15" s="413"/>
      <c r="N15" s="413"/>
      <c r="O15" s="413"/>
      <c r="P15" s="417"/>
      <c r="Q15" s="413"/>
    </row>
    <row r="16" spans="2:21">
      <c r="B16" s="92"/>
      <c r="C16" s="90"/>
      <c r="D16" s="91"/>
      <c r="E16" s="418"/>
      <c r="F16" s="92"/>
      <c r="G16" s="91"/>
      <c r="H16" s="418"/>
      <c r="I16" s="92"/>
      <c r="J16" s="90"/>
      <c r="K16" s="90"/>
      <c r="L16" s="90"/>
      <c r="M16" s="90"/>
      <c r="N16" s="90"/>
      <c r="O16" s="90"/>
      <c r="P16" s="90"/>
      <c r="Q16" s="91"/>
    </row>
    <row r="17" spans="2:17">
      <c r="B17" s="85"/>
      <c r="D17" s="84"/>
      <c r="F17" s="85"/>
      <c r="G17" s="84"/>
      <c r="I17" s="85"/>
      <c r="Q17" s="84"/>
    </row>
    <row r="18" spans="2:17">
      <c r="B18" s="414"/>
      <c r="D18" s="84"/>
      <c r="F18" s="85"/>
      <c r="G18" s="84"/>
      <c r="I18" s="85"/>
      <c r="Q18" s="84"/>
    </row>
    <row r="19" spans="2:17">
      <c r="B19" s="414"/>
      <c r="D19" s="84"/>
      <c r="F19" s="85"/>
      <c r="G19" s="84"/>
      <c r="I19" s="85"/>
      <c r="Q19" s="84"/>
    </row>
    <row r="20" spans="2:17">
      <c r="B20" s="414"/>
      <c r="D20" s="84"/>
      <c r="F20" s="85"/>
      <c r="G20" s="84"/>
      <c r="I20" s="85"/>
      <c r="Q20" s="84"/>
    </row>
    <row r="21" spans="2:17">
      <c r="B21" s="414"/>
      <c r="D21" s="84"/>
      <c r="F21" s="85"/>
      <c r="G21" s="84"/>
      <c r="I21" s="85"/>
      <c r="Q21" s="84"/>
    </row>
    <row r="22" spans="2:17">
      <c r="B22" s="414"/>
      <c r="C22" s="416" t="s">
        <v>314</v>
      </c>
      <c r="D22" s="84"/>
      <c r="F22" s="422" t="s">
        <v>315</v>
      </c>
      <c r="G22" s="84"/>
      <c r="I22" s="85"/>
      <c r="Q22" s="84"/>
    </row>
    <row r="23" spans="2:17">
      <c r="B23" s="414"/>
      <c r="C23" s="416"/>
      <c r="D23" s="84"/>
      <c r="F23" s="422"/>
      <c r="G23" s="84"/>
      <c r="I23" s="85"/>
      <c r="Q23" s="84"/>
    </row>
    <row r="24" spans="2:17">
      <c r="B24" s="414"/>
      <c r="D24" s="84"/>
      <c r="F24" s="85"/>
      <c r="G24" s="84"/>
      <c r="I24" s="85"/>
      <c r="Q24" s="84"/>
    </row>
    <row r="25" spans="2:17">
      <c r="B25" s="414"/>
      <c r="D25" s="84"/>
      <c r="F25" s="85"/>
      <c r="G25" s="84"/>
      <c r="I25" s="85"/>
      <c r="Q25" s="84"/>
    </row>
    <row r="26" spans="2:17">
      <c r="B26" s="414"/>
      <c r="D26" s="84"/>
      <c r="E26" s="418"/>
      <c r="F26" s="85"/>
      <c r="G26" s="84"/>
      <c r="I26" s="85"/>
      <c r="Q26" s="84"/>
    </row>
    <row r="27" spans="2:17">
      <c r="B27" s="414"/>
      <c r="D27" s="84"/>
      <c r="F27" s="85"/>
      <c r="G27" s="84"/>
      <c r="I27" s="85"/>
      <c r="Q27" s="84"/>
    </row>
    <row r="28" spans="2:17">
      <c r="B28" s="415"/>
      <c r="C28" s="87"/>
      <c r="D28" s="88"/>
      <c r="E28" s="418"/>
      <c r="F28" s="89"/>
      <c r="G28" s="88"/>
      <c r="I28" s="85"/>
      <c r="M28" s="416" t="s">
        <v>654</v>
      </c>
      <c r="Q28" s="84"/>
    </row>
    <row r="29" spans="2:17">
      <c r="B29" s="902" t="s">
        <v>316</v>
      </c>
      <c r="C29" s="139"/>
      <c r="D29" s="139"/>
      <c r="F29" s="900" t="s">
        <v>317</v>
      </c>
      <c r="G29" s="139"/>
      <c r="I29" s="85"/>
      <c r="Q29" s="84"/>
    </row>
    <row r="30" spans="2:17">
      <c r="B30" s="92"/>
      <c r="C30" s="90"/>
      <c r="D30" s="91"/>
      <c r="F30" s="92"/>
      <c r="G30" s="91"/>
      <c r="I30" s="85"/>
      <c r="Q30" s="84"/>
    </row>
    <row r="31" spans="2:17">
      <c r="B31" s="85"/>
      <c r="D31" s="84"/>
      <c r="F31" s="85"/>
      <c r="G31" s="84"/>
      <c r="I31" s="85"/>
      <c r="Q31" s="84"/>
    </row>
    <row r="32" spans="2:17">
      <c r="B32" s="414"/>
      <c r="D32" s="84"/>
      <c r="F32" s="85"/>
      <c r="G32" s="84"/>
      <c r="I32" s="85"/>
      <c r="Q32" s="84"/>
    </row>
    <row r="33" spans="2:17">
      <c r="B33" s="414"/>
      <c r="D33" s="84"/>
      <c r="F33" s="85"/>
      <c r="G33" s="84"/>
      <c r="I33" s="85"/>
      <c r="Q33" s="84"/>
    </row>
    <row r="34" spans="2:17">
      <c r="B34" s="414"/>
      <c r="D34" s="84"/>
      <c r="F34" s="85"/>
      <c r="G34" s="84"/>
      <c r="I34" s="85"/>
      <c r="K34" s="416"/>
      <c r="Q34" s="84"/>
    </row>
    <row r="35" spans="2:17">
      <c r="B35" s="414"/>
      <c r="C35" s="416" t="s">
        <v>316</v>
      </c>
      <c r="D35" s="84"/>
      <c r="F35" s="422" t="s">
        <v>317</v>
      </c>
      <c r="G35" s="84"/>
      <c r="I35" s="85"/>
      <c r="Q35" s="84"/>
    </row>
    <row r="36" spans="2:17">
      <c r="B36" s="414"/>
      <c r="D36" s="84"/>
      <c r="F36" s="85"/>
      <c r="G36" s="84"/>
      <c r="I36" s="85"/>
      <c r="Q36" s="84"/>
    </row>
    <row r="37" spans="2:17">
      <c r="B37" s="414"/>
      <c r="D37" s="84"/>
      <c r="F37" s="85"/>
      <c r="G37" s="84"/>
      <c r="I37" s="85"/>
      <c r="Q37" s="84"/>
    </row>
    <row r="38" spans="2:17">
      <c r="B38" s="414"/>
      <c r="D38" s="84"/>
      <c r="E38" s="418"/>
      <c r="F38" s="85"/>
      <c r="G38" s="84"/>
      <c r="I38" s="85"/>
      <c r="Q38" s="84"/>
    </row>
    <row r="39" spans="2:17">
      <c r="B39" s="414"/>
      <c r="D39" s="84"/>
      <c r="F39" s="85"/>
      <c r="G39" s="84"/>
      <c r="I39" s="85"/>
      <c r="Q39" s="84"/>
    </row>
    <row r="40" spans="2:17">
      <c r="B40" s="414"/>
      <c r="D40" s="84"/>
      <c r="F40" s="85"/>
      <c r="G40" s="84"/>
      <c r="I40" s="85"/>
      <c r="Q40" s="84"/>
    </row>
    <row r="41" spans="2:17">
      <c r="B41" s="414"/>
      <c r="D41" s="84"/>
      <c r="F41" s="85"/>
      <c r="G41" s="84"/>
      <c r="I41" s="85"/>
      <c r="Q41" s="84"/>
    </row>
    <row r="42" spans="2:17">
      <c r="B42" s="414"/>
      <c r="D42" s="84"/>
      <c r="F42" s="85"/>
      <c r="G42" s="84"/>
      <c r="I42" s="85"/>
      <c r="Q42" s="84"/>
    </row>
    <row r="43" spans="2:17">
      <c r="B43" s="92"/>
      <c r="C43" s="419"/>
      <c r="D43" s="419"/>
      <c r="E43" s="419"/>
      <c r="F43" s="419"/>
      <c r="G43" s="419"/>
      <c r="H43" s="419"/>
      <c r="I43" s="419"/>
      <c r="J43" s="419"/>
      <c r="K43" s="419"/>
      <c r="L43" s="419"/>
      <c r="M43" s="419"/>
      <c r="N43" s="419"/>
      <c r="O43" s="419"/>
      <c r="P43" s="419"/>
      <c r="Q43" s="91"/>
    </row>
    <row r="44" spans="2:17">
      <c r="B44" s="85"/>
      <c r="Q44" s="84"/>
    </row>
    <row r="45" spans="2:17">
      <c r="B45" s="85"/>
      <c r="Q45" s="84"/>
    </row>
    <row r="46" spans="2:17">
      <c r="B46" s="85"/>
      <c r="Q46" s="84"/>
    </row>
    <row r="47" spans="2:17">
      <c r="B47" s="85"/>
      <c r="Q47" s="84"/>
    </row>
    <row r="48" spans="2:17">
      <c r="B48" s="85"/>
      <c r="Q48" s="84"/>
    </row>
    <row r="49" spans="2:17">
      <c r="B49" s="85"/>
      <c r="Q49" s="84"/>
    </row>
    <row r="50" spans="2:17">
      <c r="B50" s="85"/>
      <c r="Q50" s="84"/>
    </row>
    <row r="51" spans="2:17">
      <c r="B51" s="85"/>
      <c r="Q51" s="84"/>
    </row>
    <row r="52" spans="2:17">
      <c r="B52" s="85"/>
      <c r="Q52" s="84"/>
    </row>
    <row r="53" spans="2:17">
      <c r="B53" s="85"/>
      <c r="Q53" s="84"/>
    </row>
    <row r="54" spans="2:17">
      <c r="B54" s="85"/>
      <c r="Q54" s="84"/>
    </row>
    <row r="55" spans="2:17">
      <c r="B55" s="85"/>
      <c r="Q55" s="84"/>
    </row>
    <row r="56" spans="2:17">
      <c r="B56" s="89"/>
      <c r="C56" s="87"/>
      <c r="D56" s="87"/>
      <c r="E56" s="87"/>
      <c r="F56" s="87"/>
      <c r="G56" s="87"/>
      <c r="H56" s="87"/>
      <c r="I56" s="87"/>
      <c r="J56" s="87"/>
      <c r="K56" s="87"/>
      <c r="L56" s="87"/>
      <c r="M56" s="87"/>
      <c r="N56" s="87"/>
      <c r="O56" s="87"/>
      <c r="P56" s="87"/>
      <c r="Q56" s="88"/>
    </row>
  </sheetData>
  <customSheetViews>
    <customSheetView guid="{277664D0-B40D-498C-82F3-3B4E3EB3B20C}" showPageBreaks="1" fitToPage="1" printArea="1" view="pageBreakPreview">
      <selection activeCell="M43" sqref="M43"/>
      <pageMargins left="0.5" right="0.5" top="0.25" bottom="0.25" header="0.3" footer="0.3"/>
      <pageSetup scale="74" orientation="landscape" r:id="rId1"/>
      <headerFooter>
        <oddFooter>&amp;CCONFIDENTIAL</oddFooter>
      </headerFooter>
    </customSheetView>
  </customSheetViews>
  <pageMargins left="0.5" right="0.5" top="0.25" bottom="0.25" header="0.3" footer="0.3"/>
  <pageSetup scale="67" orientation="landscape" r:id="rId2"/>
  <headerFooter>
    <oddFooter>&amp;CCONFIDENTIAL</oddFooter>
  </headerFooter>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pageSetUpPr fitToPage="1"/>
  </sheetPr>
  <dimension ref="B1:U57"/>
  <sheetViews>
    <sheetView tabSelected="1" view="pageBreakPreview" zoomScaleNormal="100" zoomScaleSheetLayoutView="100" workbookViewId="0">
      <selection activeCell="T2" sqref="T2"/>
    </sheetView>
  </sheetViews>
  <sheetFormatPr baseColWidth="10" defaultColWidth="9.1640625" defaultRowHeight="14"/>
  <cols>
    <col min="1" max="1" width="2.5" style="82" customWidth="1"/>
    <col min="2" max="2" width="8.5" style="82" customWidth="1"/>
    <col min="3" max="3" width="18" style="82" customWidth="1"/>
    <col min="4" max="4" width="12.1640625" style="82" customWidth="1"/>
    <col min="5" max="5" width="1.6640625" style="82" customWidth="1"/>
    <col min="6" max="6" width="26.5" style="82" customWidth="1"/>
    <col min="7" max="7" width="13.6640625" style="82" customWidth="1"/>
    <col min="8" max="8" width="9.1640625" style="82" customWidth="1"/>
    <col min="9" max="9" width="10.1640625" style="82" customWidth="1"/>
    <col min="10" max="10" width="8.33203125" style="82" customWidth="1"/>
    <col min="11" max="12" width="7.5" style="82" customWidth="1"/>
    <col min="13" max="13" width="9.1640625" style="82" customWidth="1"/>
    <col min="14" max="14" width="14.5" style="82" bestFit="1" customWidth="1"/>
    <col min="15" max="15" width="12.6640625" style="82" customWidth="1"/>
    <col min="16" max="16" width="10.5" style="82" customWidth="1"/>
    <col min="17" max="17" width="10.33203125" style="416" customWidth="1"/>
    <col min="18" max="18" width="9.1640625" style="82"/>
    <col min="19" max="19" width="21.83203125" style="82" customWidth="1"/>
    <col min="20" max="20" width="15" style="82" customWidth="1"/>
    <col min="21" max="16384" width="9.1640625" style="82"/>
  </cols>
  <sheetData>
    <row r="1" spans="2:21">
      <c r="B1" s="125" t="s">
        <v>710</v>
      </c>
    </row>
    <row r="2" spans="2:21">
      <c r="B2" s="484" t="s">
        <v>126</v>
      </c>
      <c r="C2" s="419"/>
      <c r="D2" s="419"/>
      <c r="E2" s="419"/>
      <c r="F2" s="419">
        <f>Property_Type</f>
        <v>0</v>
      </c>
      <c r="G2" s="419"/>
      <c r="H2" s="419"/>
      <c r="I2" s="419"/>
      <c r="J2" s="419"/>
      <c r="K2" s="419"/>
      <c r="L2" s="419"/>
      <c r="M2" s="419"/>
      <c r="N2" s="419"/>
      <c r="O2" s="419"/>
      <c r="P2" s="419"/>
      <c r="Q2" s="790"/>
      <c r="S2" s="438" t="s">
        <v>694</v>
      </c>
      <c r="T2" s="13" t="s">
        <v>1142</v>
      </c>
    </row>
    <row r="3" spans="2:21">
      <c r="B3" s="85" t="s">
        <v>121</v>
      </c>
      <c r="F3" s="82">
        <f>Property_Name</f>
        <v>0</v>
      </c>
      <c r="Q3" s="704"/>
      <c r="S3" s="438" t="s">
        <v>696</v>
      </c>
      <c r="T3" s="178" t="s">
        <v>693</v>
      </c>
      <c r="U3" s="82" t="s">
        <v>704</v>
      </c>
    </row>
    <row r="4" spans="2:21">
      <c r="B4" s="85" t="s">
        <v>122</v>
      </c>
      <c r="F4" s="82">
        <f>Address</f>
        <v>0</v>
      </c>
      <c r="Q4" s="704"/>
      <c r="S4" s="438">
        <v>1</v>
      </c>
      <c r="T4" s="178" t="s">
        <v>862</v>
      </c>
    </row>
    <row r="5" spans="2:21">
      <c r="B5" s="85" t="s">
        <v>843</v>
      </c>
      <c r="C5" s="564"/>
      <c r="F5" s="565" t="str">
        <f>HYPERLINK("http://maps.google.com/maps/dir/"&amp;"*/"&amp;R7&amp;"/"&amp;R8&amp;"/"&amp;R9&amp;"/"&amp;R10&amp;"/"&amp;R12&amp;"/*")</f>
        <v>http://maps.google.com/maps/dir/*/,+/,+/,+/,+/,+,++/*</v>
      </c>
      <c r="Q5" s="704"/>
      <c r="S5" s="438">
        <f>+S4+1</f>
        <v>2</v>
      </c>
      <c r="T5" s="178" t="s">
        <v>864</v>
      </c>
    </row>
    <row r="6" spans="2:21" ht="30">
      <c r="B6" s="1820" t="s">
        <v>659</v>
      </c>
      <c r="C6" s="1821" t="s">
        <v>711</v>
      </c>
      <c r="D6" s="1821"/>
      <c r="E6" s="1821"/>
      <c r="F6" s="1821" t="s">
        <v>122</v>
      </c>
      <c r="G6" s="1821" t="s">
        <v>321</v>
      </c>
      <c r="H6" s="1821" t="s">
        <v>661</v>
      </c>
      <c r="I6" s="1821" t="s">
        <v>715</v>
      </c>
      <c r="J6" s="1690" t="str">
        <f>IFERROR(IF(Hotel,"Keys",IF(Factor=1,"Total sf:","Total Units:")),"Total sf:")</f>
        <v>Total sf:</v>
      </c>
      <c r="K6" s="1690" t="s">
        <v>287</v>
      </c>
      <c r="L6" s="1690" t="s">
        <v>663</v>
      </c>
      <c r="M6" s="1689" t="s">
        <v>664</v>
      </c>
      <c r="N6" s="1821" t="s">
        <v>712</v>
      </c>
      <c r="O6" s="1690" t="s">
        <v>713</v>
      </c>
      <c r="P6" s="1690" t="s">
        <v>1021</v>
      </c>
      <c r="Q6" s="1691" t="s">
        <v>714</v>
      </c>
      <c r="S6" s="438">
        <f t="shared" ref="S6:S7" si="0">+S5+1</f>
        <v>3</v>
      </c>
      <c r="T6" s="178" t="s">
        <v>863</v>
      </c>
    </row>
    <row r="7" spans="2:21">
      <c r="B7" s="406">
        <v>1</v>
      </c>
      <c r="C7" s="468"/>
      <c r="D7" s="420"/>
      <c r="E7" s="420"/>
      <c r="F7" s="420"/>
      <c r="G7" s="420"/>
      <c r="H7" s="468"/>
      <c r="I7" s="420"/>
      <c r="J7" s="946"/>
      <c r="K7" s="452"/>
      <c r="L7" s="452"/>
      <c r="M7" s="981"/>
      <c r="N7" s="469"/>
      <c r="O7" s="864"/>
      <c r="P7" s="683"/>
      <c r="Q7" s="860" t="str">
        <f>IFERROR(+O7/J7,"")</f>
        <v/>
      </c>
      <c r="R7" s="82" t="str">
        <f>SUBSTITUTE(F7," ","+")&amp;",+"&amp;SUBSTITUTE(G7," ","+")</f>
        <v>,+</v>
      </c>
      <c r="S7" s="438">
        <f t="shared" si="0"/>
        <v>4</v>
      </c>
      <c r="T7" s="178" t="s">
        <v>675</v>
      </c>
    </row>
    <row r="8" spans="2:21">
      <c r="B8" s="407">
        <f>+B7+1</f>
        <v>2</v>
      </c>
      <c r="C8" s="408"/>
      <c r="D8" s="409"/>
      <c r="E8" s="409"/>
      <c r="F8" s="409"/>
      <c r="G8" s="409"/>
      <c r="H8" s="408"/>
      <c r="I8" s="409"/>
      <c r="J8" s="947"/>
      <c r="K8" s="945"/>
      <c r="L8" s="945"/>
      <c r="M8" s="982"/>
      <c r="N8" s="410"/>
      <c r="O8" s="865"/>
      <c r="P8" s="684"/>
      <c r="Q8" s="861" t="str">
        <f t="shared" ref="Q8:Q10" si="1">IFERROR(+O8/J8,"")</f>
        <v/>
      </c>
      <c r="R8" s="82" t="str">
        <f t="shared" ref="R8:R10" si="2">SUBSTITUTE(F8," ","+")&amp;",+"&amp;SUBSTITUTE(G8," ","+")</f>
        <v>,+</v>
      </c>
      <c r="S8" s="438" t="s">
        <v>697</v>
      </c>
      <c r="T8" s="178" t="s">
        <v>861</v>
      </c>
    </row>
    <row r="9" spans="2:21">
      <c r="B9" s="407">
        <f t="shared" ref="B9:B10" si="3">+B8+1</f>
        <v>3</v>
      </c>
      <c r="C9" s="408"/>
      <c r="D9" s="409"/>
      <c r="E9" s="409"/>
      <c r="F9" s="409"/>
      <c r="G9" s="409"/>
      <c r="H9" s="408"/>
      <c r="I9" s="409"/>
      <c r="J9" s="947"/>
      <c r="K9" s="945"/>
      <c r="L9" s="945"/>
      <c r="M9" s="982"/>
      <c r="N9" s="410"/>
      <c r="O9" s="865"/>
      <c r="P9" s="684"/>
      <c r="Q9" s="861" t="str">
        <f t="shared" si="1"/>
        <v/>
      </c>
      <c r="R9" s="82" t="str">
        <f t="shared" si="2"/>
        <v>,+</v>
      </c>
    </row>
    <row r="10" spans="2:21">
      <c r="B10" s="407">
        <f t="shared" si="3"/>
        <v>4</v>
      </c>
      <c r="C10" s="408"/>
      <c r="D10" s="408"/>
      <c r="E10" s="408"/>
      <c r="F10" s="409"/>
      <c r="G10" s="409"/>
      <c r="H10" s="408"/>
      <c r="I10" s="409"/>
      <c r="J10" s="947"/>
      <c r="K10" s="945"/>
      <c r="L10" s="945"/>
      <c r="M10" s="982"/>
      <c r="N10" s="410"/>
      <c r="O10" s="865"/>
      <c r="P10" s="684"/>
      <c r="Q10" s="861" t="str">
        <f t="shared" si="1"/>
        <v/>
      </c>
      <c r="R10" s="82" t="str">
        <f t="shared" si="2"/>
        <v>,+</v>
      </c>
    </row>
    <row r="11" spans="2:21">
      <c r="B11" s="154"/>
      <c r="J11" s="86"/>
      <c r="K11" s="86"/>
      <c r="L11" s="86"/>
      <c r="M11" s="416"/>
      <c r="O11" s="416"/>
      <c r="P11" s="416"/>
      <c r="Q11" s="704"/>
    </row>
    <row r="12" spans="2:21">
      <c r="B12" s="148" t="s">
        <v>313</v>
      </c>
      <c r="C12" s="411">
        <f>+$F$3</f>
        <v>0</v>
      </c>
      <c r="D12" s="139"/>
      <c r="E12" s="139"/>
      <c r="F12" s="411">
        <f>+$F$4</f>
        <v>0</v>
      </c>
      <c r="G12" s="411">
        <f>City</f>
        <v>0</v>
      </c>
      <c r="H12" s="411" t="s">
        <v>454</v>
      </c>
      <c r="I12" s="411" t="s">
        <v>716</v>
      </c>
      <c r="J12" s="948">
        <f>Measure</f>
        <v>0</v>
      </c>
      <c r="K12" s="133">
        <f>Year_Built</f>
        <v>0</v>
      </c>
      <c r="L12" s="133">
        <f>Year_Renovated</f>
        <v>0</v>
      </c>
      <c r="M12" s="983">
        <f>Occupancy</f>
        <v>0</v>
      </c>
      <c r="N12" s="412">
        <f>'Cover Page'!H3</f>
        <v>0</v>
      </c>
      <c r="O12" s="866">
        <f>Original_Balance</f>
        <v>0</v>
      </c>
      <c r="P12" s="863">
        <f>UW_Breakeven_Cap</f>
        <v>0</v>
      </c>
      <c r="Q12" s="862">
        <f>+'Property &amp; Loan Summary'!$E$13</f>
        <v>0</v>
      </c>
      <c r="R12" s="82" t="str">
        <f>SUBSTITUTE(Address," ","+")&amp;",+"&amp;City&amp;",+"&amp;State&amp;"+"&amp;ZIP</f>
        <v>,+,++</v>
      </c>
    </row>
    <row r="13" spans="2:21">
      <c r="B13" s="85"/>
      <c r="C13" s="178"/>
      <c r="Q13" s="704"/>
    </row>
    <row r="14" spans="2:21">
      <c r="B14" s="89"/>
      <c r="C14" s="87"/>
      <c r="D14" s="87"/>
      <c r="E14" s="87"/>
      <c r="F14" s="87"/>
      <c r="G14" s="87"/>
      <c r="H14" s="87"/>
      <c r="I14" s="87"/>
      <c r="J14" s="87"/>
      <c r="K14" s="87"/>
      <c r="L14" s="87"/>
      <c r="M14" s="87"/>
      <c r="N14" s="87"/>
      <c r="O14" s="87"/>
      <c r="P14" s="87"/>
      <c r="Q14" s="455"/>
    </row>
    <row r="15" spans="2:21">
      <c r="B15" s="900" t="s">
        <v>314</v>
      </c>
      <c r="C15" s="419"/>
      <c r="D15" s="419"/>
      <c r="E15" s="419"/>
      <c r="F15" s="901" t="s">
        <v>315</v>
      </c>
      <c r="G15" s="413"/>
      <c r="H15" s="413"/>
      <c r="I15" s="901" t="s">
        <v>909</v>
      </c>
      <c r="J15" s="413"/>
      <c r="K15" s="413"/>
      <c r="L15" s="413"/>
      <c r="M15" s="413"/>
      <c r="N15" s="413"/>
      <c r="O15" s="413"/>
      <c r="P15" s="417"/>
      <c r="Q15" s="791"/>
    </row>
    <row r="16" spans="2:21">
      <c r="B16" s="92"/>
      <c r="C16" s="90"/>
      <c r="D16" s="91"/>
      <c r="E16" s="418"/>
      <c r="F16" s="92"/>
      <c r="G16" s="91"/>
      <c r="H16" s="418"/>
      <c r="I16" s="92"/>
      <c r="J16" s="90"/>
      <c r="K16" s="90"/>
      <c r="L16" s="90"/>
      <c r="M16" s="90"/>
      <c r="N16" s="90"/>
      <c r="O16" s="90"/>
      <c r="P16" s="90"/>
      <c r="Q16" s="790"/>
    </row>
    <row r="17" spans="2:17">
      <c r="B17" s="85"/>
      <c r="D17" s="84"/>
      <c r="F17" s="85"/>
      <c r="G17" s="84"/>
      <c r="I17" s="85"/>
      <c r="Q17" s="704"/>
    </row>
    <row r="18" spans="2:17">
      <c r="B18" s="414"/>
      <c r="D18" s="84"/>
      <c r="F18" s="85"/>
      <c r="G18" s="84"/>
      <c r="I18" s="85"/>
      <c r="Q18" s="704"/>
    </row>
    <row r="19" spans="2:17">
      <c r="B19" s="414"/>
      <c r="D19" s="84"/>
      <c r="F19" s="85"/>
      <c r="G19" s="84"/>
      <c r="I19" s="85"/>
      <c r="Q19" s="704"/>
    </row>
    <row r="20" spans="2:17">
      <c r="B20" s="414"/>
      <c r="D20" s="84"/>
      <c r="F20" s="85"/>
      <c r="G20" s="84"/>
      <c r="I20" s="85"/>
      <c r="Q20" s="704"/>
    </row>
    <row r="21" spans="2:17">
      <c r="B21" s="414"/>
      <c r="D21" s="84"/>
      <c r="F21" s="85"/>
      <c r="G21" s="84"/>
      <c r="I21" s="85"/>
      <c r="Q21" s="704"/>
    </row>
    <row r="22" spans="2:17">
      <c r="B22" s="414"/>
      <c r="C22" s="416" t="s">
        <v>314</v>
      </c>
      <c r="D22" s="84"/>
      <c r="F22" s="422" t="s">
        <v>315</v>
      </c>
      <c r="G22" s="84"/>
      <c r="I22" s="85"/>
      <c r="Q22" s="704"/>
    </row>
    <row r="23" spans="2:17">
      <c r="B23" s="414"/>
      <c r="C23" s="416"/>
      <c r="D23" s="84"/>
      <c r="F23" s="422"/>
      <c r="G23" s="84"/>
      <c r="I23" s="85"/>
      <c r="Q23" s="704"/>
    </row>
    <row r="24" spans="2:17">
      <c r="B24" s="414"/>
      <c r="D24" s="84"/>
      <c r="F24" s="85"/>
      <c r="G24" s="84"/>
      <c r="I24" s="85"/>
      <c r="Q24" s="704"/>
    </row>
    <row r="25" spans="2:17">
      <c r="B25" s="414"/>
      <c r="D25" s="84"/>
      <c r="F25" s="85"/>
      <c r="G25" s="84"/>
      <c r="I25" s="85"/>
      <c r="Q25" s="704"/>
    </row>
    <row r="26" spans="2:17">
      <c r="B26" s="414"/>
      <c r="D26" s="84"/>
      <c r="E26" s="418"/>
      <c r="F26" s="85"/>
      <c r="G26" s="84"/>
      <c r="I26" s="85"/>
      <c r="Q26" s="704"/>
    </row>
    <row r="27" spans="2:17">
      <c r="B27" s="414"/>
      <c r="D27" s="84"/>
      <c r="F27" s="85"/>
      <c r="G27" s="84"/>
      <c r="I27" s="85"/>
      <c r="Q27" s="704"/>
    </row>
    <row r="28" spans="2:17">
      <c r="B28" s="415"/>
      <c r="C28" s="87"/>
      <c r="D28" s="88"/>
      <c r="E28" s="418"/>
      <c r="F28" s="89"/>
      <c r="G28" s="88"/>
      <c r="I28" s="85"/>
      <c r="M28" s="86" t="s">
        <v>654</v>
      </c>
      <c r="Q28" s="704"/>
    </row>
    <row r="29" spans="2:17">
      <c r="B29" s="902" t="s">
        <v>316</v>
      </c>
      <c r="C29" s="139"/>
      <c r="D29" s="139"/>
      <c r="F29" s="900" t="s">
        <v>317</v>
      </c>
      <c r="G29" s="139"/>
      <c r="I29" s="85"/>
      <c r="Q29" s="704"/>
    </row>
    <row r="30" spans="2:17">
      <c r="B30" s="92"/>
      <c r="C30" s="90"/>
      <c r="D30" s="91"/>
      <c r="F30" s="92"/>
      <c r="G30" s="91"/>
      <c r="I30" s="85"/>
      <c r="Q30" s="704"/>
    </row>
    <row r="31" spans="2:17">
      <c r="B31" s="85"/>
      <c r="D31" s="84"/>
      <c r="F31" s="85"/>
      <c r="G31" s="84"/>
      <c r="I31" s="85"/>
      <c r="Q31" s="704"/>
    </row>
    <row r="32" spans="2:17">
      <c r="B32" s="414"/>
      <c r="D32" s="84"/>
      <c r="F32" s="85"/>
      <c r="G32" s="84"/>
      <c r="I32" s="85"/>
      <c r="Q32" s="704"/>
    </row>
    <row r="33" spans="2:17">
      <c r="B33" s="414"/>
      <c r="D33" s="84"/>
      <c r="F33" s="85"/>
      <c r="G33" s="84"/>
      <c r="I33" s="85"/>
      <c r="Q33" s="704"/>
    </row>
    <row r="34" spans="2:17">
      <c r="B34" s="414"/>
      <c r="D34" s="84"/>
      <c r="F34" s="85"/>
      <c r="G34" s="84"/>
      <c r="I34" s="85"/>
      <c r="K34" s="416"/>
      <c r="Q34" s="704"/>
    </row>
    <row r="35" spans="2:17">
      <c r="B35" s="414"/>
      <c r="C35" s="416" t="s">
        <v>316</v>
      </c>
      <c r="D35" s="84"/>
      <c r="F35" s="422" t="s">
        <v>317</v>
      </c>
      <c r="G35" s="84"/>
      <c r="I35" s="85"/>
      <c r="Q35" s="704"/>
    </row>
    <row r="36" spans="2:17">
      <c r="B36" s="414"/>
      <c r="D36" s="84"/>
      <c r="F36" s="85"/>
      <c r="G36" s="84"/>
      <c r="I36" s="85"/>
      <c r="Q36" s="704"/>
    </row>
    <row r="37" spans="2:17">
      <c r="B37" s="414"/>
      <c r="D37" s="84"/>
      <c r="F37" s="85"/>
      <c r="G37" s="84"/>
      <c r="I37" s="85"/>
      <c r="Q37" s="704"/>
    </row>
    <row r="38" spans="2:17">
      <c r="B38" s="414"/>
      <c r="D38" s="84"/>
      <c r="E38" s="418"/>
      <c r="F38" s="85"/>
      <c r="G38" s="84"/>
      <c r="I38" s="85"/>
      <c r="Q38" s="704"/>
    </row>
    <row r="39" spans="2:17">
      <c r="B39" s="414"/>
      <c r="D39" s="84"/>
      <c r="F39" s="85"/>
      <c r="G39" s="84"/>
      <c r="I39" s="85"/>
      <c r="Q39" s="704"/>
    </row>
    <row r="40" spans="2:17">
      <c r="B40" s="414"/>
      <c r="D40" s="84"/>
      <c r="F40" s="85"/>
      <c r="G40" s="84"/>
      <c r="I40" s="85"/>
      <c r="Q40" s="704"/>
    </row>
    <row r="41" spans="2:17">
      <c r="B41" s="414"/>
      <c r="D41" s="84"/>
      <c r="F41" s="85"/>
      <c r="G41" s="84"/>
      <c r="I41" s="85"/>
      <c r="Q41" s="704"/>
    </row>
    <row r="42" spans="2:17">
      <c r="B42" s="414"/>
      <c r="D42" s="84"/>
      <c r="F42" s="85"/>
      <c r="G42" s="84"/>
      <c r="I42" s="85"/>
      <c r="Q42" s="704"/>
    </row>
    <row r="43" spans="2:17">
      <c r="B43" s="92"/>
      <c r="C43" s="419"/>
      <c r="D43" s="419"/>
      <c r="E43" s="419"/>
      <c r="F43" s="419"/>
      <c r="G43" s="419"/>
      <c r="H43" s="419"/>
      <c r="I43" s="419"/>
      <c r="J43" s="419"/>
      <c r="K43" s="419"/>
      <c r="L43" s="419"/>
      <c r="M43" s="419"/>
      <c r="N43" s="419"/>
      <c r="O43" s="419"/>
      <c r="P43" s="419"/>
      <c r="Q43" s="790"/>
    </row>
    <row r="44" spans="2:17">
      <c r="B44" s="85"/>
      <c r="Q44" s="704"/>
    </row>
    <row r="45" spans="2:17">
      <c r="B45" s="85"/>
      <c r="Q45" s="704"/>
    </row>
    <row r="46" spans="2:17">
      <c r="B46" s="85"/>
      <c r="Q46" s="704"/>
    </row>
    <row r="47" spans="2:17">
      <c r="B47" s="85"/>
      <c r="Q47" s="704"/>
    </row>
    <row r="48" spans="2:17">
      <c r="B48" s="85"/>
      <c r="Q48" s="704"/>
    </row>
    <row r="49" spans="2:17">
      <c r="B49" s="85"/>
      <c r="Q49" s="704"/>
    </row>
    <row r="50" spans="2:17">
      <c r="B50" s="85"/>
      <c r="Q50" s="704"/>
    </row>
    <row r="51" spans="2:17">
      <c r="B51" s="85"/>
      <c r="Q51" s="704"/>
    </row>
    <row r="52" spans="2:17">
      <c r="B52" s="85"/>
      <c r="Q52" s="704"/>
    </row>
    <row r="53" spans="2:17">
      <c r="B53" s="85"/>
      <c r="Q53" s="704"/>
    </row>
    <row r="54" spans="2:17">
      <c r="B54" s="85"/>
      <c r="Q54" s="704"/>
    </row>
    <row r="55" spans="2:17">
      <c r="B55" s="85"/>
      <c r="Q55" s="704"/>
    </row>
    <row r="56" spans="2:17">
      <c r="B56" s="85"/>
      <c r="Q56" s="704"/>
    </row>
    <row r="57" spans="2:17">
      <c r="B57" s="89"/>
      <c r="C57" s="87"/>
      <c r="D57" s="87"/>
      <c r="E57" s="87"/>
      <c r="F57" s="87"/>
      <c r="G57" s="87"/>
      <c r="H57" s="87"/>
      <c r="I57" s="87"/>
      <c r="J57" s="87"/>
      <c r="K57" s="87"/>
      <c r="L57" s="87"/>
      <c r="M57" s="87"/>
      <c r="N57" s="87"/>
      <c r="O57" s="87"/>
      <c r="P57" s="87"/>
      <c r="Q57" s="455"/>
    </row>
  </sheetData>
  <customSheetViews>
    <customSheetView guid="{277664D0-B40D-498C-82F3-3B4E3EB3B20C}" showPageBreaks="1" fitToPage="1" printArea="1" view="pageBreakPreview">
      <selection activeCell="M43" sqref="M43"/>
      <pageMargins left="0.5" right="0.5" top="0.25" bottom="0.25" header="0.3" footer="0.3"/>
      <pageSetup scale="70" orientation="landscape" r:id="rId1"/>
      <headerFooter>
        <oddFooter>&amp;CCONFIDENTIAL</oddFooter>
      </headerFooter>
    </customSheetView>
  </customSheetViews>
  <pageMargins left="0.5" right="0.5" top="0.25" bottom="0.25" header="0.3" footer="0.3"/>
  <pageSetup scale="65" orientation="landscape" r:id="rId2"/>
  <headerFooter>
    <oddFooter>&amp;CCONFIDENTIAL</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J99"/>
  <sheetViews>
    <sheetView view="pageBreakPreview" zoomScaleNormal="100" zoomScaleSheetLayoutView="100" workbookViewId="0">
      <selection activeCell="A12" sqref="A12"/>
    </sheetView>
  </sheetViews>
  <sheetFormatPr baseColWidth="10" defaultColWidth="8.83203125" defaultRowHeight="13"/>
  <cols>
    <col min="1" max="1" width="2.83203125" customWidth="1"/>
    <col min="5" max="5" width="5.83203125" customWidth="1"/>
    <col min="6" max="6" width="7" customWidth="1"/>
    <col min="7" max="7" width="14.33203125" customWidth="1"/>
    <col min="8" max="8" width="16.5" customWidth="1"/>
    <col min="9" max="14" width="11.6640625" customWidth="1"/>
  </cols>
  <sheetData>
    <row r="1" spans="1:10">
      <c r="A1" s="17"/>
    </row>
    <row r="2" spans="1:10">
      <c r="B2" s="17" t="s">
        <v>951</v>
      </c>
      <c r="J2" s="17" t="s">
        <v>965</v>
      </c>
    </row>
    <row r="3" spans="1:10" ht="3.75" customHeight="1"/>
    <row r="4" spans="1:10">
      <c r="B4" s="1726" t="s">
        <v>952</v>
      </c>
      <c r="C4" s="1729"/>
      <c r="D4" s="1729"/>
      <c r="E4" s="1729"/>
      <c r="F4" s="1727"/>
      <c r="G4" s="1730" t="s">
        <v>963</v>
      </c>
      <c r="H4" s="1731" t="s">
        <v>964</v>
      </c>
    </row>
    <row r="5" spans="1:10">
      <c r="B5" s="1663" t="s">
        <v>953</v>
      </c>
      <c r="C5" s="1642"/>
      <c r="D5" s="1642"/>
      <c r="E5" s="1642"/>
      <c r="F5" s="1643"/>
      <c r="G5" s="934"/>
      <c r="H5" s="936"/>
    </row>
    <row r="6" spans="1:10">
      <c r="B6" s="1663" t="s">
        <v>954</v>
      </c>
      <c r="C6" s="1642"/>
      <c r="D6" s="1642"/>
      <c r="E6" s="1642"/>
      <c r="F6" s="1643"/>
      <c r="G6" s="935"/>
      <c r="H6" s="937"/>
    </row>
    <row r="7" spans="1:10">
      <c r="B7" s="1663" t="s">
        <v>955</v>
      </c>
      <c r="C7" s="1642"/>
      <c r="D7" s="1642"/>
      <c r="E7" s="1642"/>
      <c r="F7" s="1643"/>
      <c r="G7" s="935"/>
      <c r="H7" s="937"/>
    </row>
    <row r="8" spans="1:10">
      <c r="B8" s="1663" t="s">
        <v>956</v>
      </c>
      <c r="C8" s="1642"/>
      <c r="D8" s="1642"/>
      <c r="E8" s="1642"/>
      <c r="F8" s="1643"/>
      <c r="G8" s="935"/>
      <c r="H8" s="937"/>
    </row>
    <row r="9" spans="1:10">
      <c r="B9" s="1663" t="s">
        <v>166</v>
      </c>
      <c r="C9" s="1642"/>
      <c r="D9" s="1642"/>
      <c r="E9" s="1642"/>
      <c r="F9" s="1643"/>
      <c r="G9" s="935"/>
      <c r="H9" s="937"/>
    </row>
    <row r="10" spans="1:10">
      <c r="B10" s="1663" t="s">
        <v>957</v>
      </c>
      <c r="C10" s="1642"/>
      <c r="D10" s="1642"/>
      <c r="E10" s="1642"/>
      <c r="F10" s="1643"/>
      <c r="G10" s="935"/>
      <c r="H10" s="937"/>
    </row>
    <row r="11" spans="1:10">
      <c r="B11" s="1663" t="s">
        <v>958</v>
      </c>
      <c r="C11" s="1642"/>
      <c r="D11" s="1642"/>
      <c r="E11" s="1642"/>
      <c r="F11" s="1643"/>
      <c r="G11" s="935"/>
      <c r="H11" s="937"/>
    </row>
    <row r="12" spans="1:10">
      <c r="B12" s="1663" t="s">
        <v>959</v>
      </c>
      <c r="C12" s="1642"/>
      <c r="D12" s="1642"/>
      <c r="E12" s="1642"/>
      <c r="F12" s="1643"/>
      <c r="G12" s="935"/>
      <c r="H12" s="937"/>
    </row>
    <row r="13" spans="1:10">
      <c r="B13" s="1663" t="s">
        <v>960</v>
      </c>
      <c r="C13" s="1642"/>
      <c r="D13" s="1642"/>
      <c r="E13" s="1642"/>
      <c r="F13" s="1643"/>
      <c r="G13" s="935"/>
      <c r="H13" s="937"/>
    </row>
    <row r="14" spans="1:10">
      <c r="B14" s="1663" t="s">
        <v>961</v>
      </c>
      <c r="C14" s="1642"/>
      <c r="D14" s="1642"/>
      <c r="E14" s="1642"/>
      <c r="F14" s="1643"/>
      <c r="G14" s="935"/>
      <c r="H14" s="937"/>
    </row>
    <row r="15" spans="1:10">
      <c r="B15" s="1663" t="s">
        <v>962</v>
      </c>
      <c r="C15" s="1642"/>
      <c r="D15" s="1642"/>
      <c r="E15" s="1642"/>
      <c r="F15" s="1643"/>
      <c r="G15" s="935"/>
      <c r="H15" s="937"/>
    </row>
    <row r="16" spans="1:10" ht="5.25" customHeight="1"/>
    <row r="17" spans="2:2">
      <c r="B17" s="17" t="s">
        <v>326</v>
      </c>
    </row>
    <row r="35" customFormat="1"/>
    <row r="36" customFormat="1"/>
    <row r="37" customFormat="1"/>
    <row r="38" customFormat="1"/>
    <row r="39" customFormat="1"/>
    <row r="54" spans="2:2">
      <c r="B54" s="17" t="s">
        <v>327</v>
      </c>
    </row>
    <row r="99" spans="2:2">
      <c r="B99" s="17"/>
    </row>
  </sheetData>
  <customSheetViews>
    <customSheetView guid="{277664D0-B40D-498C-82F3-3B4E3EB3B20C}" showPageBreaks="1" printArea="1" view="pageBreakPreview">
      <selection activeCell="M43" sqref="M43"/>
      <rowBreaks count="1" manualBreakCount="1">
        <brk id="53" max="15" man="1"/>
      </rowBreaks>
      <pageMargins left="0.5" right="0.5" top="0.25" bottom="0.25" header="0.3" footer="0.3"/>
      <pageSetup scale="78" fitToHeight="2" orientation="landscape" r:id="rId1"/>
      <headerFooter>
        <oddFooter>&amp;CCONFIDENTIAL</oddFooter>
      </headerFooter>
    </customSheetView>
  </customSheetViews>
  <pageMargins left="0.5" right="0.5" top="0.25" bottom="0.25" header="0.3" footer="0.3"/>
  <pageSetup scale="78" fitToHeight="2" orientation="landscape" r:id="rId2"/>
  <headerFooter>
    <oddFooter>&amp;CCONFIDENTIAL</oddFooter>
  </headerFooter>
  <rowBreaks count="1" manualBreakCount="1">
    <brk id="53" max="15" man="1"/>
  </rowBreaks>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B2:N110"/>
  <sheetViews>
    <sheetView workbookViewId="0">
      <selection activeCell="A12" sqref="A12"/>
    </sheetView>
  </sheetViews>
  <sheetFormatPr baseColWidth="10" defaultColWidth="8.83203125" defaultRowHeight="13"/>
  <cols>
    <col min="1" max="1" width="2" customWidth="1"/>
    <col min="2" max="2" width="5.5" customWidth="1"/>
    <col min="3" max="3" width="29.6640625" customWidth="1"/>
    <col min="4" max="4" width="15.1640625" customWidth="1"/>
    <col min="5" max="8" width="13.83203125" customWidth="1"/>
    <col min="9" max="9" width="16.1640625" customWidth="1"/>
    <col min="10" max="10" width="16.5" customWidth="1"/>
    <col min="11" max="13" width="13.83203125" customWidth="1"/>
    <col min="14" max="14" width="17.33203125" customWidth="1"/>
  </cols>
  <sheetData>
    <row r="2" spans="2:14" ht="16">
      <c r="B2" s="49" t="s">
        <v>578</v>
      </c>
    </row>
    <row r="3" spans="2:14">
      <c r="B3" s="34"/>
    </row>
    <row r="4" spans="2:14">
      <c r="B4" s="50" t="s">
        <v>45</v>
      </c>
      <c r="C4" s="51" t="s">
        <v>44</v>
      </c>
      <c r="D4" s="52">
        <v>1</v>
      </c>
      <c r="E4" s="52">
        <v>2</v>
      </c>
      <c r="F4" s="52">
        <v>3</v>
      </c>
      <c r="G4" s="52">
        <v>4</v>
      </c>
      <c r="H4" s="52">
        <v>5</v>
      </c>
      <c r="I4" s="52">
        <v>6</v>
      </c>
      <c r="J4" s="52">
        <v>7</v>
      </c>
      <c r="K4" s="52">
        <v>8</v>
      </c>
      <c r="L4" s="52">
        <v>9</v>
      </c>
      <c r="M4" s="52">
        <v>10</v>
      </c>
      <c r="N4" s="53" t="s">
        <v>579</v>
      </c>
    </row>
    <row r="5" spans="2:14">
      <c r="B5" s="54">
        <v>1</v>
      </c>
      <c r="C5" s="55" t="str">
        <f>IFERROR(INDEX('Rent Roll'!$C$14:$C$290,MATCH('Detailed Rollover'!$B5,'Rent Roll'!$A$14:$A$290,0),1),"")</f>
        <v/>
      </c>
      <c r="D5" s="56">
        <f>IFERROR(INDEX('Rent Roll'!$GE$14:$GN$290,MATCH('Detailed Rollover'!$B5,'Rent Roll'!$A$14:$A$290,0),'Detailed Rollover'!D$4),0)</f>
        <v>0</v>
      </c>
      <c r="E5" s="57">
        <f>IFERROR(INDEX('Rent Roll'!$GE$14:$GN$290,MATCH('Detailed Rollover'!$B5,'Rent Roll'!$A$14:$A$290,0),'Detailed Rollover'!E$4),0)</f>
        <v>0</v>
      </c>
      <c r="F5" s="57">
        <f>IFERROR(INDEX('Rent Roll'!$GE$14:$GN$290,MATCH('Detailed Rollover'!$B5,'Rent Roll'!$A$14:$A$290,0),'Detailed Rollover'!F$4),0)</f>
        <v>0</v>
      </c>
      <c r="G5" s="57">
        <f>IFERROR(INDEX('Rent Roll'!$GE$14:$GN$290,MATCH('Detailed Rollover'!$B5,'Rent Roll'!$A$14:$A$290,0),'Detailed Rollover'!G$4),0)</f>
        <v>0</v>
      </c>
      <c r="H5" s="57">
        <f>IFERROR(INDEX('Rent Roll'!$GE$14:$GN$290,MATCH('Detailed Rollover'!$B5,'Rent Roll'!$A$14:$A$290,0),'Detailed Rollover'!H$4),0)</f>
        <v>0</v>
      </c>
      <c r="I5" s="57">
        <f>IFERROR(INDEX('Rent Roll'!$GE$14:$GN$290,MATCH('Detailed Rollover'!$B5,'Rent Roll'!$A$14:$A$290,0),'Detailed Rollover'!I$4),0)</f>
        <v>0</v>
      </c>
      <c r="J5" s="57">
        <f>IFERROR(INDEX('Rent Roll'!$GE$14:$GN$290,MATCH('Detailed Rollover'!$B5,'Rent Roll'!$A$14:$A$290,0),'Detailed Rollover'!J$4),0)</f>
        <v>0</v>
      </c>
      <c r="K5" s="57">
        <f>IFERROR(INDEX('Rent Roll'!$GE$14:$GN$290,MATCH('Detailed Rollover'!$B5,'Rent Roll'!$A$14:$A$290,0),'Detailed Rollover'!K$4),0)</f>
        <v>0</v>
      </c>
      <c r="L5" s="57">
        <f>IFERROR(INDEX('Rent Roll'!$GE$14:$GN$290,MATCH('Detailed Rollover'!$B5,'Rent Roll'!$A$14:$A$290,0),'Detailed Rollover'!L$4),0)</f>
        <v>0</v>
      </c>
      <c r="M5" s="58">
        <f>IFERROR(INDEX('Rent Roll'!$GE$14:$GN$290,MATCH('Detailed Rollover'!$B5,'Rent Roll'!$A$14:$A$290,0),'Detailed Rollover'!M$4),0)</f>
        <v>0</v>
      </c>
      <c r="N5" s="59">
        <f>SUM(D5:M5)</f>
        <v>0</v>
      </c>
    </row>
    <row r="6" spans="2:14">
      <c r="B6" s="54">
        <f>+B5+1</f>
        <v>2</v>
      </c>
      <c r="C6" s="60" t="str">
        <f>IFERROR(INDEX('Rent Roll'!$C$14:$C$290,MATCH('Detailed Rollover'!$B6,'Rent Roll'!$A$14:$A$290,0),1),"")</f>
        <v/>
      </c>
      <c r="D6" s="38">
        <f>IFERROR(INDEX('Rent Roll'!$GE$14:$GN$290,MATCH('Detailed Rollover'!$B6,'Rent Roll'!$A$14:$A$290,0),'Detailed Rollover'!D$4),0)</f>
        <v>0</v>
      </c>
      <c r="E6" s="39">
        <f>IFERROR(INDEX('Rent Roll'!$GE$14:$GN$290,MATCH('Detailed Rollover'!$B6,'Rent Roll'!$A$14:$A$290,0),'Detailed Rollover'!E$4),0)</f>
        <v>0</v>
      </c>
      <c r="F6" s="39">
        <f>IFERROR(INDEX('Rent Roll'!$GE$14:$GN$290,MATCH('Detailed Rollover'!$B6,'Rent Roll'!$A$14:$A$290,0),'Detailed Rollover'!F$4),0)</f>
        <v>0</v>
      </c>
      <c r="G6" s="39">
        <f>IFERROR(INDEX('Rent Roll'!$GE$14:$GN$290,MATCH('Detailed Rollover'!$B6,'Rent Roll'!$A$14:$A$290,0),'Detailed Rollover'!G$4),0)</f>
        <v>0</v>
      </c>
      <c r="H6" s="39">
        <f>IFERROR(INDEX('Rent Roll'!$GE$14:$GN$290,MATCH('Detailed Rollover'!$B6,'Rent Roll'!$A$14:$A$290,0),'Detailed Rollover'!H$4),0)</f>
        <v>0</v>
      </c>
      <c r="I6" s="39">
        <f>IFERROR(INDEX('Rent Roll'!$GE$14:$GN$290,MATCH('Detailed Rollover'!$B6,'Rent Roll'!$A$14:$A$290,0),'Detailed Rollover'!I$4),0)</f>
        <v>0</v>
      </c>
      <c r="J6" s="39">
        <f>IFERROR(INDEX('Rent Roll'!$GE$14:$GN$290,MATCH('Detailed Rollover'!$B6,'Rent Roll'!$A$14:$A$290,0),'Detailed Rollover'!J$4),0)</f>
        <v>0</v>
      </c>
      <c r="K6" s="39">
        <f>IFERROR(INDEX('Rent Roll'!$GE$14:$GN$290,MATCH('Detailed Rollover'!$B6,'Rent Roll'!$A$14:$A$290,0),'Detailed Rollover'!K$4),0)</f>
        <v>0</v>
      </c>
      <c r="L6" s="39">
        <f>IFERROR(INDEX('Rent Roll'!$GE$14:$GN$290,MATCH('Detailed Rollover'!$B6,'Rent Roll'!$A$14:$A$290,0),'Detailed Rollover'!L$4),0)</f>
        <v>0</v>
      </c>
      <c r="M6" s="40">
        <f>IFERROR(INDEX('Rent Roll'!$GE$14:$GN$290,MATCH('Detailed Rollover'!$B6,'Rent Roll'!$A$14:$A$290,0),'Detailed Rollover'!M$4),0)</f>
        <v>0</v>
      </c>
      <c r="N6" s="61">
        <f t="shared" ref="N6:N54" si="0">SUM(D6:M6)</f>
        <v>0</v>
      </c>
    </row>
    <row r="7" spans="2:14">
      <c r="B7" s="54">
        <f t="shared" ref="B7:B54" si="1">+B6+1</f>
        <v>3</v>
      </c>
      <c r="C7" s="60" t="str">
        <f>IFERROR(INDEX('Rent Roll'!$C$14:$C$290,MATCH('Detailed Rollover'!$B7,'Rent Roll'!$A$14:$A$290,0),1),"")</f>
        <v/>
      </c>
      <c r="D7" s="38">
        <f>IFERROR(INDEX('Rent Roll'!$GE$14:$GN$290,MATCH('Detailed Rollover'!$B7,'Rent Roll'!$A$14:$A$290,0),'Detailed Rollover'!D$4),0)</f>
        <v>0</v>
      </c>
      <c r="E7" s="39">
        <f>IFERROR(INDEX('Rent Roll'!$GE$14:$GN$290,MATCH('Detailed Rollover'!$B7,'Rent Roll'!$A$14:$A$290,0),'Detailed Rollover'!E$4),0)</f>
        <v>0</v>
      </c>
      <c r="F7" s="39">
        <f>IFERROR(INDEX('Rent Roll'!$GE$14:$GN$290,MATCH('Detailed Rollover'!$B7,'Rent Roll'!$A$14:$A$290,0),'Detailed Rollover'!F$4),0)</f>
        <v>0</v>
      </c>
      <c r="G7" s="39">
        <f>IFERROR(INDEX('Rent Roll'!$GE$14:$GN$290,MATCH('Detailed Rollover'!$B7,'Rent Roll'!$A$14:$A$290,0),'Detailed Rollover'!G$4),0)</f>
        <v>0</v>
      </c>
      <c r="H7" s="39">
        <f>IFERROR(INDEX('Rent Roll'!$GE$14:$GN$290,MATCH('Detailed Rollover'!$B7,'Rent Roll'!$A$14:$A$290,0),'Detailed Rollover'!H$4),0)</f>
        <v>0</v>
      </c>
      <c r="I7" s="39">
        <f>IFERROR(INDEX('Rent Roll'!$GE$14:$GN$290,MATCH('Detailed Rollover'!$B7,'Rent Roll'!$A$14:$A$290,0),'Detailed Rollover'!I$4),0)</f>
        <v>0</v>
      </c>
      <c r="J7" s="39">
        <f>IFERROR(INDEX('Rent Roll'!$GE$14:$GN$290,MATCH('Detailed Rollover'!$B7,'Rent Roll'!$A$14:$A$290,0),'Detailed Rollover'!J$4),0)</f>
        <v>0</v>
      </c>
      <c r="K7" s="39">
        <f>IFERROR(INDEX('Rent Roll'!$GE$14:$GN$290,MATCH('Detailed Rollover'!$B7,'Rent Roll'!$A$14:$A$290,0),'Detailed Rollover'!K$4),0)</f>
        <v>0</v>
      </c>
      <c r="L7" s="39">
        <f>IFERROR(INDEX('Rent Roll'!$GE$14:$GN$290,MATCH('Detailed Rollover'!$B7,'Rent Roll'!$A$14:$A$290,0),'Detailed Rollover'!L$4),0)</f>
        <v>0</v>
      </c>
      <c r="M7" s="40">
        <f>IFERROR(INDEX('Rent Roll'!$GE$14:$GN$290,MATCH('Detailed Rollover'!$B7,'Rent Roll'!$A$14:$A$290,0),'Detailed Rollover'!M$4),0)</f>
        <v>0</v>
      </c>
      <c r="N7" s="61">
        <f t="shared" si="0"/>
        <v>0</v>
      </c>
    </row>
    <row r="8" spans="2:14">
      <c r="B8" s="54">
        <f t="shared" si="1"/>
        <v>4</v>
      </c>
      <c r="C8" s="60" t="str">
        <f>IFERROR(INDEX('Rent Roll'!$C$14:$C$290,MATCH('Detailed Rollover'!$B8,'Rent Roll'!$A$14:$A$290,0),1),"")</f>
        <v/>
      </c>
      <c r="D8" s="38">
        <f>IFERROR(INDEX('Rent Roll'!$GE$14:$GN$290,MATCH('Detailed Rollover'!$B8,'Rent Roll'!$A$14:$A$290,0),'Detailed Rollover'!D$4),0)</f>
        <v>0</v>
      </c>
      <c r="E8" s="39">
        <f>IFERROR(INDEX('Rent Roll'!$GE$14:$GN$290,MATCH('Detailed Rollover'!$B8,'Rent Roll'!$A$14:$A$290,0),'Detailed Rollover'!E$4),0)</f>
        <v>0</v>
      </c>
      <c r="F8" s="39">
        <f>IFERROR(INDEX('Rent Roll'!$GE$14:$GN$290,MATCH('Detailed Rollover'!$B8,'Rent Roll'!$A$14:$A$290,0),'Detailed Rollover'!F$4),0)</f>
        <v>0</v>
      </c>
      <c r="G8" s="39">
        <f>IFERROR(INDEX('Rent Roll'!$GE$14:$GN$290,MATCH('Detailed Rollover'!$B8,'Rent Roll'!$A$14:$A$290,0),'Detailed Rollover'!G$4),0)</f>
        <v>0</v>
      </c>
      <c r="H8" s="39">
        <f>IFERROR(INDEX('Rent Roll'!$GE$14:$GN$290,MATCH('Detailed Rollover'!$B8,'Rent Roll'!$A$14:$A$290,0),'Detailed Rollover'!H$4),0)</f>
        <v>0</v>
      </c>
      <c r="I8" s="39">
        <f>IFERROR(INDEX('Rent Roll'!$GE$14:$GN$290,MATCH('Detailed Rollover'!$B8,'Rent Roll'!$A$14:$A$290,0),'Detailed Rollover'!I$4),0)</f>
        <v>0</v>
      </c>
      <c r="J8" s="39">
        <f>IFERROR(INDEX('Rent Roll'!$GE$14:$GN$290,MATCH('Detailed Rollover'!$B8,'Rent Roll'!$A$14:$A$290,0),'Detailed Rollover'!J$4),0)</f>
        <v>0</v>
      </c>
      <c r="K8" s="39">
        <f>IFERROR(INDEX('Rent Roll'!$GE$14:$GN$290,MATCH('Detailed Rollover'!$B8,'Rent Roll'!$A$14:$A$290,0),'Detailed Rollover'!K$4),0)</f>
        <v>0</v>
      </c>
      <c r="L8" s="39">
        <f>IFERROR(INDEX('Rent Roll'!$GE$14:$GN$290,MATCH('Detailed Rollover'!$B8,'Rent Roll'!$A$14:$A$290,0),'Detailed Rollover'!L$4),0)</f>
        <v>0</v>
      </c>
      <c r="M8" s="40">
        <f>IFERROR(INDEX('Rent Roll'!$GE$14:$GN$290,MATCH('Detailed Rollover'!$B8,'Rent Roll'!$A$14:$A$290,0),'Detailed Rollover'!M$4),0)</f>
        <v>0</v>
      </c>
      <c r="N8" s="61">
        <f t="shared" si="0"/>
        <v>0</v>
      </c>
    </row>
    <row r="9" spans="2:14">
      <c r="B9" s="54">
        <f t="shared" si="1"/>
        <v>5</v>
      </c>
      <c r="C9" s="60" t="str">
        <f>IFERROR(INDEX('Rent Roll'!$C$14:$C$290,MATCH('Detailed Rollover'!$B9,'Rent Roll'!$A$14:$A$290,0),1),"")</f>
        <v/>
      </c>
      <c r="D9" s="38">
        <f>IFERROR(INDEX('Rent Roll'!$GE$14:$GN$290,MATCH('Detailed Rollover'!$B9,'Rent Roll'!$A$14:$A$290,0),'Detailed Rollover'!D$4),0)</f>
        <v>0</v>
      </c>
      <c r="E9" s="39">
        <f>IFERROR(INDEX('Rent Roll'!$GE$14:$GN$290,MATCH('Detailed Rollover'!$B9,'Rent Roll'!$A$14:$A$290,0),'Detailed Rollover'!E$4),0)</f>
        <v>0</v>
      </c>
      <c r="F9" s="39">
        <f>IFERROR(INDEX('Rent Roll'!$GE$14:$GN$290,MATCH('Detailed Rollover'!$B9,'Rent Roll'!$A$14:$A$290,0),'Detailed Rollover'!F$4),0)</f>
        <v>0</v>
      </c>
      <c r="G9" s="39">
        <f>IFERROR(INDEX('Rent Roll'!$GE$14:$GN$290,MATCH('Detailed Rollover'!$B9,'Rent Roll'!$A$14:$A$290,0),'Detailed Rollover'!G$4),0)</f>
        <v>0</v>
      </c>
      <c r="H9" s="39">
        <f>IFERROR(INDEX('Rent Roll'!$GE$14:$GN$290,MATCH('Detailed Rollover'!$B9,'Rent Roll'!$A$14:$A$290,0),'Detailed Rollover'!H$4),0)</f>
        <v>0</v>
      </c>
      <c r="I9" s="39">
        <f>IFERROR(INDEX('Rent Roll'!$GE$14:$GN$290,MATCH('Detailed Rollover'!$B9,'Rent Roll'!$A$14:$A$290,0),'Detailed Rollover'!I$4),0)</f>
        <v>0</v>
      </c>
      <c r="J9" s="39">
        <f>IFERROR(INDEX('Rent Roll'!$GE$14:$GN$290,MATCH('Detailed Rollover'!$B9,'Rent Roll'!$A$14:$A$290,0),'Detailed Rollover'!J$4),0)</f>
        <v>0</v>
      </c>
      <c r="K9" s="39">
        <f>IFERROR(INDEX('Rent Roll'!$GE$14:$GN$290,MATCH('Detailed Rollover'!$B9,'Rent Roll'!$A$14:$A$290,0),'Detailed Rollover'!K$4),0)</f>
        <v>0</v>
      </c>
      <c r="L9" s="39">
        <f>IFERROR(INDEX('Rent Roll'!$GE$14:$GN$290,MATCH('Detailed Rollover'!$B9,'Rent Roll'!$A$14:$A$290,0),'Detailed Rollover'!L$4),0)</f>
        <v>0</v>
      </c>
      <c r="M9" s="40">
        <f>IFERROR(INDEX('Rent Roll'!$GE$14:$GN$290,MATCH('Detailed Rollover'!$B9,'Rent Roll'!$A$14:$A$290,0),'Detailed Rollover'!M$4),0)</f>
        <v>0</v>
      </c>
      <c r="N9" s="61">
        <f t="shared" si="0"/>
        <v>0</v>
      </c>
    </row>
    <row r="10" spans="2:14">
      <c r="B10" s="54">
        <f t="shared" si="1"/>
        <v>6</v>
      </c>
      <c r="C10" s="60" t="str">
        <f>IFERROR(INDEX('Rent Roll'!$C$14:$C$290,MATCH('Detailed Rollover'!$B10,'Rent Roll'!$A$14:$A$290,0),1),"")</f>
        <v/>
      </c>
      <c r="D10" s="38">
        <f>IFERROR(INDEX('Rent Roll'!$GE$14:$GN$290,MATCH('Detailed Rollover'!$B10,'Rent Roll'!$A$14:$A$290,0),'Detailed Rollover'!D$4),0)</f>
        <v>0</v>
      </c>
      <c r="E10" s="39">
        <f>IFERROR(INDEX('Rent Roll'!$GE$14:$GN$290,MATCH('Detailed Rollover'!$B10,'Rent Roll'!$A$14:$A$290,0),'Detailed Rollover'!E$4),0)</f>
        <v>0</v>
      </c>
      <c r="F10" s="39">
        <f>IFERROR(INDEX('Rent Roll'!$GE$14:$GN$290,MATCH('Detailed Rollover'!$B10,'Rent Roll'!$A$14:$A$290,0),'Detailed Rollover'!F$4),0)</f>
        <v>0</v>
      </c>
      <c r="G10" s="39">
        <f>IFERROR(INDEX('Rent Roll'!$GE$14:$GN$290,MATCH('Detailed Rollover'!$B10,'Rent Roll'!$A$14:$A$290,0),'Detailed Rollover'!G$4),0)</f>
        <v>0</v>
      </c>
      <c r="H10" s="39">
        <f>IFERROR(INDEX('Rent Roll'!$GE$14:$GN$290,MATCH('Detailed Rollover'!$B10,'Rent Roll'!$A$14:$A$290,0),'Detailed Rollover'!H$4),0)</f>
        <v>0</v>
      </c>
      <c r="I10" s="39">
        <f>IFERROR(INDEX('Rent Roll'!$GE$14:$GN$290,MATCH('Detailed Rollover'!$B10,'Rent Roll'!$A$14:$A$290,0),'Detailed Rollover'!I$4),0)</f>
        <v>0</v>
      </c>
      <c r="J10" s="39">
        <f>IFERROR(INDEX('Rent Roll'!$GE$14:$GN$290,MATCH('Detailed Rollover'!$B10,'Rent Roll'!$A$14:$A$290,0),'Detailed Rollover'!J$4),0)</f>
        <v>0</v>
      </c>
      <c r="K10" s="39">
        <f>IFERROR(INDEX('Rent Roll'!$GE$14:$GN$290,MATCH('Detailed Rollover'!$B10,'Rent Roll'!$A$14:$A$290,0),'Detailed Rollover'!K$4),0)</f>
        <v>0</v>
      </c>
      <c r="L10" s="39">
        <f>IFERROR(INDEX('Rent Roll'!$GE$14:$GN$290,MATCH('Detailed Rollover'!$B10,'Rent Roll'!$A$14:$A$290,0),'Detailed Rollover'!L$4),0)</f>
        <v>0</v>
      </c>
      <c r="M10" s="40">
        <f>IFERROR(INDEX('Rent Roll'!$GE$14:$GN$290,MATCH('Detailed Rollover'!$B10,'Rent Roll'!$A$14:$A$290,0),'Detailed Rollover'!M$4),0)</f>
        <v>0</v>
      </c>
      <c r="N10" s="61">
        <f t="shared" si="0"/>
        <v>0</v>
      </c>
    </row>
    <row r="11" spans="2:14">
      <c r="B11" s="54">
        <f t="shared" si="1"/>
        <v>7</v>
      </c>
      <c r="C11" s="60" t="str">
        <f>IFERROR(INDEX('Rent Roll'!$C$14:$C$290,MATCH('Detailed Rollover'!$B11,'Rent Roll'!$A$14:$A$290,0),1),"")</f>
        <v/>
      </c>
      <c r="D11" s="38">
        <f>IFERROR(INDEX('Rent Roll'!$GE$14:$GN$290,MATCH('Detailed Rollover'!$B11,'Rent Roll'!$A$14:$A$290,0),'Detailed Rollover'!D$4),0)</f>
        <v>0</v>
      </c>
      <c r="E11" s="39">
        <f>IFERROR(INDEX('Rent Roll'!$GE$14:$GN$290,MATCH('Detailed Rollover'!$B11,'Rent Roll'!$A$14:$A$290,0),'Detailed Rollover'!E$4),0)</f>
        <v>0</v>
      </c>
      <c r="F11" s="39">
        <f>IFERROR(INDEX('Rent Roll'!$GE$14:$GN$290,MATCH('Detailed Rollover'!$B11,'Rent Roll'!$A$14:$A$290,0),'Detailed Rollover'!F$4),0)</f>
        <v>0</v>
      </c>
      <c r="G11" s="39">
        <f>IFERROR(INDEX('Rent Roll'!$GE$14:$GN$290,MATCH('Detailed Rollover'!$B11,'Rent Roll'!$A$14:$A$290,0),'Detailed Rollover'!G$4),0)</f>
        <v>0</v>
      </c>
      <c r="H11" s="39">
        <f>IFERROR(INDEX('Rent Roll'!$GE$14:$GN$290,MATCH('Detailed Rollover'!$B11,'Rent Roll'!$A$14:$A$290,0),'Detailed Rollover'!H$4),0)</f>
        <v>0</v>
      </c>
      <c r="I11" s="39">
        <f>IFERROR(INDEX('Rent Roll'!$GE$14:$GN$290,MATCH('Detailed Rollover'!$B11,'Rent Roll'!$A$14:$A$290,0),'Detailed Rollover'!I$4),0)</f>
        <v>0</v>
      </c>
      <c r="J11" s="39">
        <f>IFERROR(INDEX('Rent Roll'!$GE$14:$GN$290,MATCH('Detailed Rollover'!$B11,'Rent Roll'!$A$14:$A$290,0),'Detailed Rollover'!J$4),0)</f>
        <v>0</v>
      </c>
      <c r="K11" s="39">
        <f>IFERROR(INDEX('Rent Roll'!$GE$14:$GN$290,MATCH('Detailed Rollover'!$B11,'Rent Roll'!$A$14:$A$290,0),'Detailed Rollover'!K$4),0)</f>
        <v>0</v>
      </c>
      <c r="L11" s="39">
        <f>IFERROR(INDEX('Rent Roll'!$GE$14:$GN$290,MATCH('Detailed Rollover'!$B11,'Rent Roll'!$A$14:$A$290,0),'Detailed Rollover'!L$4),0)</f>
        <v>0</v>
      </c>
      <c r="M11" s="40">
        <f>IFERROR(INDEX('Rent Roll'!$GE$14:$GN$290,MATCH('Detailed Rollover'!$B11,'Rent Roll'!$A$14:$A$290,0),'Detailed Rollover'!M$4),0)</f>
        <v>0</v>
      </c>
      <c r="N11" s="61">
        <f t="shared" si="0"/>
        <v>0</v>
      </c>
    </row>
    <row r="12" spans="2:14">
      <c r="B12" s="54">
        <f t="shared" si="1"/>
        <v>8</v>
      </c>
      <c r="C12" s="60" t="str">
        <f>IFERROR(INDEX('Rent Roll'!$C$14:$C$290,MATCH('Detailed Rollover'!$B12,'Rent Roll'!$A$14:$A$290,0),1),"")</f>
        <v/>
      </c>
      <c r="D12" s="38">
        <f>IFERROR(INDEX('Rent Roll'!$GE$14:$GN$290,MATCH('Detailed Rollover'!$B12,'Rent Roll'!$A$14:$A$290,0),'Detailed Rollover'!D$4),0)</f>
        <v>0</v>
      </c>
      <c r="E12" s="39">
        <f>IFERROR(INDEX('Rent Roll'!$GE$14:$GN$290,MATCH('Detailed Rollover'!$B12,'Rent Roll'!$A$14:$A$290,0),'Detailed Rollover'!E$4),0)</f>
        <v>0</v>
      </c>
      <c r="F12" s="39">
        <f>IFERROR(INDEX('Rent Roll'!$GE$14:$GN$290,MATCH('Detailed Rollover'!$B12,'Rent Roll'!$A$14:$A$290,0),'Detailed Rollover'!F$4),0)</f>
        <v>0</v>
      </c>
      <c r="G12" s="39">
        <f>IFERROR(INDEX('Rent Roll'!$GE$14:$GN$290,MATCH('Detailed Rollover'!$B12,'Rent Roll'!$A$14:$A$290,0),'Detailed Rollover'!G$4),0)</f>
        <v>0</v>
      </c>
      <c r="H12" s="39">
        <f>IFERROR(INDEX('Rent Roll'!$GE$14:$GN$290,MATCH('Detailed Rollover'!$B12,'Rent Roll'!$A$14:$A$290,0),'Detailed Rollover'!H$4),0)</f>
        <v>0</v>
      </c>
      <c r="I12" s="39">
        <f>IFERROR(INDEX('Rent Roll'!$GE$14:$GN$290,MATCH('Detailed Rollover'!$B12,'Rent Roll'!$A$14:$A$290,0),'Detailed Rollover'!I$4),0)</f>
        <v>0</v>
      </c>
      <c r="J12" s="39">
        <f>IFERROR(INDEX('Rent Roll'!$GE$14:$GN$290,MATCH('Detailed Rollover'!$B12,'Rent Roll'!$A$14:$A$290,0),'Detailed Rollover'!J$4),0)</f>
        <v>0</v>
      </c>
      <c r="K12" s="39">
        <f>IFERROR(INDEX('Rent Roll'!$GE$14:$GN$290,MATCH('Detailed Rollover'!$B12,'Rent Roll'!$A$14:$A$290,0),'Detailed Rollover'!K$4),0)</f>
        <v>0</v>
      </c>
      <c r="L12" s="39">
        <f>IFERROR(INDEX('Rent Roll'!$GE$14:$GN$290,MATCH('Detailed Rollover'!$B12,'Rent Roll'!$A$14:$A$290,0),'Detailed Rollover'!L$4),0)</f>
        <v>0</v>
      </c>
      <c r="M12" s="40">
        <f>IFERROR(INDEX('Rent Roll'!$GE$14:$GN$290,MATCH('Detailed Rollover'!$B12,'Rent Roll'!$A$14:$A$290,0),'Detailed Rollover'!M$4),0)</f>
        <v>0</v>
      </c>
      <c r="N12" s="61">
        <f t="shared" si="0"/>
        <v>0</v>
      </c>
    </row>
    <row r="13" spans="2:14">
      <c r="B13" s="54">
        <f t="shared" si="1"/>
        <v>9</v>
      </c>
      <c r="C13" s="60" t="str">
        <f>IFERROR(INDEX('Rent Roll'!$C$14:$C$290,MATCH('Detailed Rollover'!$B13,'Rent Roll'!$A$14:$A$290,0),1),"")</f>
        <v/>
      </c>
      <c r="D13" s="38">
        <f>IFERROR(INDEX('Rent Roll'!$GE$14:$GN$290,MATCH('Detailed Rollover'!$B13,'Rent Roll'!$A$14:$A$290,0),'Detailed Rollover'!D$4),0)</f>
        <v>0</v>
      </c>
      <c r="E13" s="39">
        <f>IFERROR(INDEX('Rent Roll'!$GE$14:$GN$290,MATCH('Detailed Rollover'!$B13,'Rent Roll'!$A$14:$A$290,0),'Detailed Rollover'!E$4),0)</f>
        <v>0</v>
      </c>
      <c r="F13" s="39">
        <f>IFERROR(INDEX('Rent Roll'!$GE$14:$GN$290,MATCH('Detailed Rollover'!$B13,'Rent Roll'!$A$14:$A$290,0),'Detailed Rollover'!F$4),0)</f>
        <v>0</v>
      </c>
      <c r="G13" s="39">
        <f>IFERROR(INDEX('Rent Roll'!$GE$14:$GN$290,MATCH('Detailed Rollover'!$B13,'Rent Roll'!$A$14:$A$290,0),'Detailed Rollover'!G$4),0)</f>
        <v>0</v>
      </c>
      <c r="H13" s="39">
        <f>IFERROR(INDEX('Rent Roll'!$GE$14:$GN$290,MATCH('Detailed Rollover'!$B13,'Rent Roll'!$A$14:$A$290,0),'Detailed Rollover'!H$4),0)</f>
        <v>0</v>
      </c>
      <c r="I13" s="39">
        <f>IFERROR(INDEX('Rent Roll'!$GE$14:$GN$290,MATCH('Detailed Rollover'!$B13,'Rent Roll'!$A$14:$A$290,0),'Detailed Rollover'!I$4),0)</f>
        <v>0</v>
      </c>
      <c r="J13" s="39">
        <f>IFERROR(INDEX('Rent Roll'!$GE$14:$GN$290,MATCH('Detailed Rollover'!$B13,'Rent Roll'!$A$14:$A$290,0),'Detailed Rollover'!J$4),0)</f>
        <v>0</v>
      </c>
      <c r="K13" s="39">
        <f>IFERROR(INDEX('Rent Roll'!$GE$14:$GN$290,MATCH('Detailed Rollover'!$B13,'Rent Roll'!$A$14:$A$290,0),'Detailed Rollover'!K$4),0)</f>
        <v>0</v>
      </c>
      <c r="L13" s="39">
        <f>IFERROR(INDEX('Rent Roll'!$GE$14:$GN$290,MATCH('Detailed Rollover'!$B13,'Rent Roll'!$A$14:$A$290,0),'Detailed Rollover'!L$4),0)</f>
        <v>0</v>
      </c>
      <c r="M13" s="40">
        <f>IFERROR(INDEX('Rent Roll'!$GE$14:$GN$290,MATCH('Detailed Rollover'!$B13,'Rent Roll'!$A$14:$A$290,0),'Detailed Rollover'!M$4),0)</f>
        <v>0</v>
      </c>
      <c r="N13" s="61">
        <f t="shared" si="0"/>
        <v>0</v>
      </c>
    </row>
    <row r="14" spans="2:14">
      <c r="B14" s="54">
        <f t="shared" si="1"/>
        <v>10</v>
      </c>
      <c r="C14" s="60" t="str">
        <f>IFERROR(INDEX('Rent Roll'!$C$14:$C$290,MATCH('Detailed Rollover'!$B14,'Rent Roll'!$A$14:$A$290,0),1),"")</f>
        <v/>
      </c>
      <c r="D14" s="38">
        <f>IFERROR(INDEX('Rent Roll'!$GE$14:$GN$290,MATCH('Detailed Rollover'!$B14,'Rent Roll'!$A$14:$A$290,0),'Detailed Rollover'!D$4),0)</f>
        <v>0</v>
      </c>
      <c r="E14" s="39">
        <f>IFERROR(INDEX('Rent Roll'!$GE$14:$GN$290,MATCH('Detailed Rollover'!$B14,'Rent Roll'!$A$14:$A$290,0),'Detailed Rollover'!E$4),0)</f>
        <v>0</v>
      </c>
      <c r="F14" s="39">
        <f>IFERROR(INDEX('Rent Roll'!$GE$14:$GN$290,MATCH('Detailed Rollover'!$B14,'Rent Roll'!$A$14:$A$290,0),'Detailed Rollover'!F$4),0)</f>
        <v>0</v>
      </c>
      <c r="G14" s="39">
        <f>IFERROR(INDEX('Rent Roll'!$GE$14:$GN$290,MATCH('Detailed Rollover'!$B14,'Rent Roll'!$A$14:$A$290,0),'Detailed Rollover'!G$4),0)</f>
        <v>0</v>
      </c>
      <c r="H14" s="39">
        <f>IFERROR(INDEX('Rent Roll'!$GE$14:$GN$290,MATCH('Detailed Rollover'!$B14,'Rent Roll'!$A$14:$A$290,0),'Detailed Rollover'!H$4),0)</f>
        <v>0</v>
      </c>
      <c r="I14" s="39">
        <f>IFERROR(INDEX('Rent Roll'!$GE$14:$GN$290,MATCH('Detailed Rollover'!$B14,'Rent Roll'!$A$14:$A$290,0),'Detailed Rollover'!I$4),0)</f>
        <v>0</v>
      </c>
      <c r="J14" s="39">
        <f>IFERROR(INDEX('Rent Roll'!$GE$14:$GN$290,MATCH('Detailed Rollover'!$B14,'Rent Roll'!$A$14:$A$290,0),'Detailed Rollover'!J$4),0)</f>
        <v>0</v>
      </c>
      <c r="K14" s="39">
        <f>IFERROR(INDEX('Rent Roll'!$GE$14:$GN$290,MATCH('Detailed Rollover'!$B14,'Rent Roll'!$A$14:$A$290,0),'Detailed Rollover'!K$4),0)</f>
        <v>0</v>
      </c>
      <c r="L14" s="39">
        <f>IFERROR(INDEX('Rent Roll'!$GE$14:$GN$290,MATCH('Detailed Rollover'!$B14,'Rent Roll'!$A$14:$A$290,0),'Detailed Rollover'!L$4),0)</f>
        <v>0</v>
      </c>
      <c r="M14" s="40">
        <f>IFERROR(INDEX('Rent Roll'!$GE$14:$GN$290,MATCH('Detailed Rollover'!$B14,'Rent Roll'!$A$14:$A$290,0),'Detailed Rollover'!M$4),0)</f>
        <v>0</v>
      </c>
      <c r="N14" s="61">
        <f t="shared" si="0"/>
        <v>0</v>
      </c>
    </row>
    <row r="15" spans="2:14">
      <c r="B15" s="54">
        <f t="shared" si="1"/>
        <v>11</v>
      </c>
      <c r="C15" s="60" t="str">
        <f>IFERROR(INDEX('Rent Roll'!$C$14:$C$290,MATCH('Detailed Rollover'!$B15,'Rent Roll'!$A$14:$A$290,0),1),"")</f>
        <v/>
      </c>
      <c r="D15" s="38">
        <f>IFERROR(INDEX('Rent Roll'!$GE$14:$GN$290,MATCH('Detailed Rollover'!$B15,'Rent Roll'!$A$14:$A$290,0),'Detailed Rollover'!D$4),0)</f>
        <v>0</v>
      </c>
      <c r="E15" s="39">
        <f>IFERROR(INDEX('Rent Roll'!$GE$14:$GN$290,MATCH('Detailed Rollover'!$B15,'Rent Roll'!$A$14:$A$290,0),'Detailed Rollover'!E$4),0)</f>
        <v>0</v>
      </c>
      <c r="F15" s="39">
        <f>IFERROR(INDEX('Rent Roll'!$GE$14:$GN$290,MATCH('Detailed Rollover'!$B15,'Rent Roll'!$A$14:$A$290,0),'Detailed Rollover'!F$4),0)</f>
        <v>0</v>
      </c>
      <c r="G15" s="39">
        <f>IFERROR(INDEX('Rent Roll'!$GE$14:$GN$290,MATCH('Detailed Rollover'!$B15,'Rent Roll'!$A$14:$A$290,0),'Detailed Rollover'!G$4),0)</f>
        <v>0</v>
      </c>
      <c r="H15" s="39">
        <f>IFERROR(INDEX('Rent Roll'!$GE$14:$GN$290,MATCH('Detailed Rollover'!$B15,'Rent Roll'!$A$14:$A$290,0),'Detailed Rollover'!H$4),0)</f>
        <v>0</v>
      </c>
      <c r="I15" s="39">
        <f>IFERROR(INDEX('Rent Roll'!$GE$14:$GN$290,MATCH('Detailed Rollover'!$B15,'Rent Roll'!$A$14:$A$290,0),'Detailed Rollover'!I$4),0)</f>
        <v>0</v>
      </c>
      <c r="J15" s="39">
        <f>IFERROR(INDEX('Rent Roll'!$GE$14:$GN$290,MATCH('Detailed Rollover'!$B15,'Rent Roll'!$A$14:$A$290,0),'Detailed Rollover'!J$4),0)</f>
        <v>0</v>
      </c>
      <c r="K15" s="39">
        <f>IFERROR(INDEX('Rent Roll'!$GE$14:$GN$290,MATCH('Detailed Rollover'!$B15,'Rent Roll'!$A$14:$A$290,0),'Detailed Rollover'!K$4),0)</f>
        <v>0</v>
      </c>
      <c r="L15" s="39">
        <f>IFERROR(INDEX('Rent Roll'!$GE$14:$GN$290,MATCH('Detailed Rollover'!$B15,'Rent Roll'!$A$14:$A$290,0),'Detailed Rollover'!L$4),0)</f>
        <v>0</v>
      </c>
      <c r="M15" s="40">
        <f>IFERROR(INDEX('Rent Roll'!$GE$14:$GN$290,MATCH('Detailed Rollover'!$B15,'Rent Roll'!$A$14:$A$290,0),'Detailed Rollover'!M$4),0)</f>
        <v>0</v>
      </c>
      <c r="N15" s="61">
        <f t="shared" si="0"/>
        <v>0</v>
      </c>
    </row>
    <row r="16" spans="2:14">
      <c r="B16" s="54">
        <f t="shared" si="1"/>
        <v>12</v>
      </c>
      <c r="C16" s="60" t="str">
        <f>IFERROR(INDEX('Rent Roll'!$C$14:$C$290,MATCH('Detailed Rollover'!$B16,'Rent Roll'!$A$14:$A$290,0),1),"")</f>
        <v/>
      </c>
      <c r="D16" s="38">
        <f>IFERROR(INDEX('Rent Roll'!$GE$14:$GN$290,MATCH('Detailed Rollover'!$B16,'Rent Roll'!$A$14:$A$290,0),'Detailed Rollover'!D$4),0)</f>
        <v>0</v>
      </c>
      <c r="E16" s="39">
        <f>IFERROR(INDEX('Rent Roll'!$GE$14:$GN$290,MATCH('Detailed Rollover'!$B16,'Rent Roll'!$A$14:$A$290,0),'Detailed Rollover'!E$4),0)</f>
        <v>0</v>
      </c>
      <c r="F16" s="39">
        <f>IFERROR(INDEX('Rent Roll'!$GE$14:$GN$290,MATCH('Detailed Rollover'!$B16,'Rent Roll'!$A$14:$A$290,0),'Detailed Rollover'!F$4),0)</f>
        <v>0</v>
      </c>
      <c r="G16" s="39">
        <f>IFERROR(INDEX('Rent Roll'!$GE$14:$GN$290,MATCH('Detailed Rollover'!$B16,'Rent Roll'!$A$14:$A$290,0),'Detailed Rollover'!G$4),0)</f>
        <v>0</v>
      </c>
      <c r="H16" s="39">
        <f>IFERROR(INDEX('Rent Roll'!$GE$14:$GN$290,MATCH('Detailed Rollover'!$B16,'Rent Roll'!$A$14:$A$290,0),'Detailed Rollover'!H$4),0)</f>
        <v>0</v>
      </c>
      <c r="I16" s="39">
        <f>IFERROR(INDEX('Rent Roll'!$GE$14:$GN$290,MATCH('Detailed Rollover'!$B16,'Rent Roll'!$A$14:$A$290,0),'Detailed Rollover'!I$4),0)</f>
        <v>0</v>
      </c>
      <c r="J16" s="39">
        <f>IFERROR(INDEX('Rent Roll'!$GE$14:$GN$290,MATCH('Detailed Rollover'!$B16,'Rent Roll'!$A$14:$A$290,0),'Detailed Rollover'!J$4),0)</f>
        <v>0</v>
      </c>
      <c r="K16" s="39">
        <f>IFERROR(INDEX('Rent Roll'!$GE$14:$GN$290,MATCH('Detailed Rollover'!$B16,'Rent Roll'!$A$14:$A$290,0),'Detailed Rollover'!K$4),0)</f>
        <v>0</v>
      </c>
      <c r="L16" s="39">
        <f>IFERROR(INDEX('Rent Roll'!$GE$14:$GN$290,MATCH('Detailed Rollover'!$B16,'Rent Roll'!$A$14:$A$290,0),'Detailed Rollover'!L$4),0)</f>
        <v>0</v>
      </c>
      <c r="M16" s="40">
        <f>IFERROR(INDEX('Rent Roll'!$GE$14:$GN$290,MATCH('Detailed Rollover'!$B16,'Rent Roll'!$A$14:$A$290,0),'Detailed Rollover'!M$4),0)</f>
        <v>0</v>
      </c>
      <c r="N16" s="61">
        <f t="shared" si="0"/>
        <v>0</v>
      </c>
    </row>
    <row r="17" spans="2:14">
      <c r="B17" s="54">
        <f t="shared" si="1"/>
        <v>13</v>
      </c>
      <c r="C17" s="60" t="str">
        <f>IFERROR(INDEX('Rent Roll'!$C$14:$C$290,MATCH('Detailed Rollover'!$B17,'Rent Roll'!$A$14:$A$290,0),1),"")</f>
        <v/>
      </c>
      <c r="D17" s="38">
        <f>IFERROR(INDEX('Rent Roll'!$GE$14:$GN$290,MATCH('Detailed Rollover'!$B17,'Rent Roll'!$A$14:$A$290,0),'Detailed Rollover'!D$4),0)</f>
        <v>0</v>
      </c>
      <c r="E17" s="39">
        <f>IFERROR(INDEX('Rent Roll'!$GE$14:$GN$290,MATCH('Detailed Rollover'!$B17,'Rent Roll'!$A$14:$A$290,0),'Detailed Rollover'!E$4),0)</f>
        <v>0</v>
      </c>
      <c r="F17" s="39">
        <f>IFERROR(INDEX('Rent Roll'!$GE$14:$GN$290,MATCH('Detailed Rollover'!$B17,'Rent Roll'!$A$14:$A$290,0),'Detailed Rollover'!F$4),0)</f>
        <v>0</v>
      </c>
      <c r="G17" s="39">
        <f>IFERROR(INDEX('Rent Roll'!$GE$14:$GN$290,MATCH('Detailed Rollover'!$B17,'Rent Roll'!$A$14:$A$290,0),'Detailed Rollover'!G$4),0)</f>
        <v>0</v>
      </c>
      <c r="H17" s="39">
        <f>IFERROR(INDEX('Rent Roll'!$GE$14:$GN$290,MATCH('Detailed Rollover'!$B17,'Rent Roll'!$A$14:$A$290,0),'Detailed Rollover'!H$4),0)</f>
        <v>0</v>
      </c>
      <c r="I17" s="39">
        <f>IFERROR(INDEX('Rent Roll'!$GE$14:$GN$290,MATCH('Detailed Rollover'!$B17,'Rent Roll'!$A$14:$A$290,0),'Detailed Rollover'!I$4),0)</f>
        <v>0</v>
      </c>
      <c r="J17" s="39">
        <f>IFERROR(INDEX('Rent Roll'!$GE$14:$GN$290,MATCH('Detailed Rollover'!$B17,'Rent Roll'!$A$14:$A$290,0),'Detailed Rollover'!J$4),0)</f>
        <v>0</v>
      </c>
      <c r="K17" s="39">
        <f>IFERROR(INDEX('Rent Roll'!$GE$14:$GN$290,MATCH('Detailed Rollover'!$B17,'Rent Roll'!$A$14:$A$290,0),'Detailed Rollover'!K$4),0)</f>
        <v>0</v>
      </c>
      <c r="L17" s="39">
        <f>IFERROR(INDEX('Rent Roll'!$GE$14:$GN$290,MATCH('Detailed Rollover'!$B17,'Rent Roll'!$A$14:$A$290,0),'Detailed Rollover'!L$4),0)</f>
        <v>0</v>
      </c>
      <c r="M17" s="40">
        <f>IFERROR(INDEX('Rent Roll'!$GE$14:$GN$290,MATCH('Detailed Rollover'!$B17,'Rent Roll'!$A$14:$A$290,0),'Detailed Rollover'!M$4),0)</f>
        <v>0</v>
      </c>
      <c r="N17" s="61">
        <f t="shared" si="0"/>
        <v>0</v>
      </c>
    </row>
    <row r="18" spans="2:14">
      <c r="B18" s="54">
        <f t="shared" si="1"/>
        <v>14</v>
      </c>
      <c r="C18" s="60" t="str">
        <f>IFERROR(INDEX('Rent Roll'!$C$14:$C$290,MATCH('Detailed Rollover'!$B18,'Rent Roll'!$A$14:$A$290,0),1),"")</f>
        <v/>
      </c>
      <c r="D18" s="38">
        <f>IFERROR(INDEX('Rent Roll'!$GE$14:$GN$290,MATCH('Detailed Rollover'!$B18,'Rent Roll'!$A$14:$A$290,0),'Detailed Rollover'!D$4),0)</f>
        <v>0</v>
      </c>
      <c r="E18" s="39">
        <f>IFERROR(INDEX('Rent Roll'!$GE$14:$GN$290,MATCH('Detailed Rollover'!$B18,'Rent Roll'!$A$14:$A$290,0),'Detailed Rollover'!E$4),0)</f>
        <v>0</v>
      </c>
      <c r="F18" s="39">
        <f>IFERROR(INDEX('Rent Roll'!$GE$14:$GN$290,MATCH('Detailed Rollover'!$B18,'Rent Roll'!$A$14:$A$290,0),'Detailed Rollover'!F$4),0)</f>
        <v>0</v>
      </c>
      <c r="G18" s="39">
        <f>IFERROR(INDEX('Rent Roll'!$GE$14:$GN$290,MATCH('Detailed Rollover'!$B18,'Rent Roll'!$A$14:$A$290,0),'Detailed Rollover'!G$4),0)</f>
        <v>0</v>
      </c>
      <c r="H18" s="39">
        <f>IFERROR(INDEX('Rent Roll'!$GE$14:$GN$290,MATCH('Detailed Rollover'!$B18,'Rent Roll'!$A$14:$A$290,0),'Detailed Rollover'!H$4),0)</f>
        <v>0</v>
      </c>
      <c r="I18" s="39">
        <f>IFERROR(INDEX('Rent Roll'!$GE$14:$GN$290,MATCH('Detailed Rollover'!$B18,'Rent Roll'!$A$14:$A$290,0),'Detailed Rollover'!I$4),0)</f>
        <v>0</v>
      </c>
      <c r="J18" s="39">
        <f>IFERROR(INDEX('Rent Roll'!$GE$14:$GN$290,MATCH('Detailed Rollover'!$B18,'Rent Roll'!$A$14:$A$290,0),'Detailed Rollover'!J$4),0)</f>
        <v>0</v>
      </c>
      <c r="K18" s="39">
        <f>IFERROR(INDEX('Rent Roll'!$GE$14:$GN$290,MATCH('Detailed Rollover'!$B18,'Rent Roll'!$A$14:$A$290,0),'Detailed Rollover'!K$4),0)</f>
        <v>0</v>
      </c>
      <c r="L18" s="39">
        <f>IFERROR(INDEX('Rent Roll'!$GE$14:$GN$290,MATCH('Detailed Rollover'!$B18,'Rent Roll'!$A$14:$A$290,0),'Detailed Rollover'!L$4),0)</f>
        <v>0</v>
      </c>
      <c r="M18" s="40">
        <f>IFERROR(INDEX('Rent Roll'!$GE$14:$GN$290,MATCH('Detailed Rollover'!$B18,'Rent Roll'!$A$14:$A$290,0),'Detailed Rollover'!M$4),0)</f>
        <v>0</v>
      </c>
      <c r="N18" s="61">
        <f t="shared" si="0"/>
        <v>0</v>
      </c>
    </row>
    <row r="19" spans="2:14">
      <c r="B19" s="54">
        <f t="shared" si="1"/>
        <v>15</v>
      </c>
      <c r="C19" s="60" t="str">
        <f>IFERROR(INDEX('Rent Roll'!$C$14:$C$290,MATCH('Detailed Rollover'!$B19,'Rent Roll'!$A$14:$A$290,0),1),"")</f>
        <v/>
      </c>
      <c r="D19" s="38">
        <f>IFERROR(INDEX('Rent Roll'!$GE$14:$GN$290,MATCH('Detailed Rollover'!$B19,'Rent Roll'!$A$14:$A$290,0),'Detailed Rollover'!D$4),0)</f>
        <v>0</v>
      </c>
      <c r="E19" s="39">
        <f>IFERROR(INDEX('Rent Roll'!$GE$14:$GN$290,MATCH('Detailed Rollover'!$B19,'Rent Roll'!$A$14:$A$290,0),'Detailed Rollover'!E$4),0)</f>
        <v>0</v>
      </c>
      <c r="F19" s="39">
        <f>IFERROR(INDEX('Rent Roll'!$GE$14:$GN$290,MATCH('Detailed Rollover'!$B19,'Rent Roll'!$A$14:$A$290,0),'Detailed Rollover'!F$4),0)</f>
        <v>0</v>
      </c>
      <c r="G19" s="39">
        <f>IFERROR(INDEX('Rent Roll'!$GE$14:$GN$290,MATCH('Detailed Rollover'!$B19,'Rent Roll'!$A$14:$A$290,0),'Detailed Rollover'!G$4),0)</f>
        <v>0</v>
      </c>
      <c r="H19" s="39">
        <f>IFERROR(INDEX('Rent Roll'!$GE$14:$GN$290,MATCH('Detailed Rollover'!$B19,'Rent Roll'!$A$14:$A$290,0),'Detailed Rollover'!H$4),0)</f>
        <v>0</v>
      </c>
      <c r="I19" s="39">
        <f>IFERROR(INDEX('Rent Roll'!$GE$14:$GN$290,MATCH('Detailed Rollover'!$B19,'Rent Roll'!$A$14:$A$290,0),'Detailed Rollover'!I$4),0)</f>
        <v>0</v>
      </c>
      <c r="J19" s="39">
        <f>IFERROR(INDEX('Rent Roll'!$GE$14:$GN$290,MATCH('Detailed Rollover'!$B19,'Rent Roll'!$A$14:$A$290,0),'Detailed Rollover'!J$4),0)</f>
        <v>0</v>
      </c>
      <c r="K19" s="39">
        <f>IFERROR(INDEX('Rent Roll'!$GE$14:$GN$290,MATCH('Detailed Rollover'!$B19,'Rent Roll'!$A$14:$A$290,0),'Detailed Rollover'!K$4),0)</f>
        <v>0</v>
      </c>
      <c r="L19" s="39">
        <f>IFERROR(INDEX('Rent Roll'!$GE$14:$GN$290,MATCH('Detailed Rollover'!$B19,'Rent Roll'!$A$14:$A$290,0),'Detailed Rollover'!L$4),0)</f>
        <v>0</v>
      </c>
      <c r="M19" s="40">
        <f>IFERROR(INDEX('Rent Roll'!$GE$14:$GN$290,MATCH('Detailed Rollover'!$B19,'Rent Roll'!$A$14:$A$290,0),'Detailed Rollover'!M$4),0)</f>
        <v>0</v>
      </c>
      <c r="N19" s="61">
        <f t="shared" si="0"/>
        <v>0</v>
      </c>
    </row>
    <row r="20" spans="2:14">
      <c r="B20" s="54">
        <f t="shared" si="1"/>
        <v>16</v>
      </c>
      <c r="C20" s="60" t="str">
        <f>IFERROR(INDEX('Rent Roll'!$C$14:$C$290,MATCH('Detailed Rollover'!$B20,'Rent Roll'!$A$14:$A$290,0),1),"")</f>
        <v/>
      </c>
      <c r="D20" s="38">
        <f>IFERROR(INDEX('Rent Roll'!$GE$14:$GN$290,MATCH('Detailed Rollover'!$B20,'Rent Roll'!$A$14:$A$290,0),'Detailed Rollover'!D$4),0)</f>
        <v>0</v>
      </c>
      <c r="E20" s="39">
        <f>IFERROR(INDEX('Rent Roll'!$GE$14:$GN$290,MATCH('Detailed Rollover'!$B20,'Rent Roll'!$A$14:$A$290,0),'Detailed Rollover'!E$4),0)</f>
        <v>0</v>
      </c>
      <c r="F20" s="39">
        <f>IFERROR(INDEX('Rent Roll'!$GE$14:$GN$290,MATCH('Detailed Rollover'!$B20,'Rent Roll'!$A$14:$A$290,0),'Detailed Rollover'!F$4),0)</f>
        <v>0</v>
      </c>
      <c r="G20" s="39">
        <f>IFERROR(INDEX('Rent Roll'!$GE$14:$GN$290,MATCH('Detailed Rollover'!$B20,'Rent Roll'!$A$14:$A$290,0),'Detailed Rollover'!G$4),0)</f>
        <v>0</v>
      </c>
      <c r="H20" s="39">
        <f>IFERROR(INDEX('Rent Roll'!$GE$14:$GN$290,MATCH('Detailed Rollover'!$B20,'Rent Roll'!$A$14:$A$290,0),'Detailed Rollover'!H$4),0)</f>
        <v>0</v>
      </c>
      <c r="I20" s="39">
        <f>IFERROR(INDEX('Rent Roll'!$GE$14:$GN$290,MATCH('Detailed Rollover'!$B20,'Rent Roll'!$A$14:$A$290,0),'Detailed Rollover'!I$4),0)</f>
        <v>0</v>
      </c>
      <c r="J20" s="39">
        <f>IFERROR(INDEX('Rent Roll'!$GE$14:$GN$290,MATCH('Detailed Rollover'!$B20,'Rent Roll'!$A$14:$A$290,0),'Detailed Rollover'!J$4),0)</f>
        <v>0</v>
      </c>
      <c r="K20" s="39">
        <f>IFERROR(INDEX('Rent Roll'!$GE$14:$GN$290,MATCH('Detailed Rollover'!$B20,'Rent Roll'!$A$14:$A$290,0),'Detailed Rollover'!K$4),0)</f>
        <v>0</v>
      </c>
      <c r="L20" s="39">
        <f>IFERROR(INDEX('Rent Roll'!$GE$14:$GN$290,MATCH('Detailed Rollover'!$B20,'Rent Roll'!$A$14:$A$290,0),'Detailed Rollover'!L$4),0)</f>
        <v>0</v>
      </c>
      <c r="M20" s="40">
        <f>IFERROR(INDEX('Rent Roll'!$GE$14:$GN$290,MATCH('Detailed Rollover'!$B20,'Rent Roll'!$A$14:$A$290,0),'Detailed Rollover'!M$4),0)</f>
        <v>0</v>
      </c>
      <c r="N20" s="61">
        <f t="shared" si="0"/>
        <v>0</v>
      </c>
    </row>
    <row r="21" spans="2:14">
      <c r="B21" s="54">
        <f t="shared" si="1"/>
        <v>17</v>
      </c>
      <c r="C21" s="60" t="str">
        <f>IFERROR(INDEX('Rent Roll'!$C$14:$C$290,MATCH('Detailed Rollover'!$B21,'Rent Roll'!$A$14:$A$290,0),1),"")</f>
        <v/>
      </c>
      <c r="D21" s="38">
        <f>IFERROR(INDEX('Rent Roll'!$GE$14:$GN$290,MATCH('Detailed Rollover'!$B21,'Rent Roll'!$A$14:$A$290,0),'Detailed Rollover'!D$4),0)</f>
        <v>0</v>
      </c>
      <c r="E21" s="39">
        <f>IFERROR(INDEX('Rent Roll'!$GE$14:$GN$290,MATCH('Detailed Rollover'!$B21,'Rent Roll'!$A$14:$A$290,0),'Detailed Rollover'!E$4),0)</f>
        <v>0</v>
      </c>
      <c r="F21" s="39">
        <f>IFERROR(INDEX('Rent Roll'!$GE$14:$GN$290,MATCH('Detailed Rollover'!$B21,'Rent Roll'!$A$14:$A$290,0),'Detailed Rollover'!F$4),0)</f>
        <v>0</v>
      </c>
      <c r="G21" s="39">
        <f>IFERROR(INDEX('Rent Roll'!$GE$14:$GN$290,MATCH('Detailed Rollover'!$B21,'Rent Roll'!$A$14:$A$290,0),'Detailed Rollover'!G$4),0)</f>
        <v>0</v>
      </c>
      <c r="H21" s="39">
        <f>IFERROR(INDEX('Rent Roll'!$GE$14:$GN$290,MATCH('Detailed Rollover'!$B21,'Rent Roll'!$A$14:$A$290,0),'Detailed Rollover'!H$4),0)</f>
        <v>0</v>
      </c>
      <c r="I21" s="39">
        <f>IFERROR(INDEX('Rent Roll'!$GE$14:$GN$290,MATCH('Detailed Rollover'!$B21,'Rent Roll'!$A$14:$A$290,0),'Detailed Rollover'!I$4),0)</f>
        <v>0</v>
      </c>
      <c r="J21" s="39">
        <f>IFERROR(INDEX('Rent Roll'!$GE$14:$GN$290,MATCH('Detailed Rollover'!$B21,'Rent Roll'!$A$14:$A$290,0),'Detailed Rollover'!J$4),0)</f>
        <v>0</v>
      </c>
      <c r="K21" s="39">
        <f>IFERROR(INDEX('Rent Roll'!$GE$14:$GN$290,MATCH('Detailed Rollover'!$B21,'Rent Roll'!$A$14:$A$290,0),'Detailed Rollover'!K$4),0)</f>
        <v>0</v>
      </c>
      <c r="L21" s="39">
        <f>IFERROR(INDEX('Rent Roll'!$GE$14:$GN$290,MATCH('Detailed Rollover'!$B21,'Rent Roll'!$A$14:$A$290,0),'Detailed Rollover'!L$4),0)</f>
        <v>0</v>
      </c>
      <c r="M21" s="40">
        <f>IFERROR(INDEX('Rent Roll'!$GE$14:$GN$290,MATCH('Detailed Rollover'!$B21,'Rent Roll'!$A$14:$A$290,0),'Detailed Rollover'!M$4),0)</f>
        <v>0</v>
      </c>
      <c r="N21" s="61">
        <f t="shared" si="0"/>
        <v>0</v>
      </c>
    </row>
    <row r="22" spans="2:14">
      <c r="B22" s="54">
        <f t="shared" si="1"/>
        <v>18</v>
      </c>
      <c r="C22" s="60" t="str">
        <f>IFERROR(INDEX('Rent Roll'!$C$14:$C$290,MATCH('Detailed Rollover'!$B22,'Rent Roll'!$A$14:$A$290,0),1),"")</f>
        <v/>
      </c>
      <c r="D22" s="38">
        <f>IFERROR(INDEX('Rent Roll'!$GE$14:$GN$290,MATCH('Detailed Rollover'!$B22,'Rent Roll'!$A$14:$A$290,0),'Detailed Rollover'!D$4),0)</f>
        <v>0</v>
      </c>
      <c r="E22" s="39">
        <f>IFERROR(INDEX('Rent Roll'!$GE$14:$GN$290,MATCH('Detailed Rollover'!$B22,'Rent Roll'!$A$14:$A$290,0),'Detailed Rollover'!E$4),0)</f>
        <v>0</v>
      </c>
      <c r="F22" s="39">
        <f>IFERROR(INDEX('Rent Roll'!$GE$14:$GN$290,MATCH('Detailed Rollover'!$B22,'Rent Roll'!$A$14:$A$290,0),'Detailed Rollover'!F$4),0)</f>
        <v>0</v>
      </c>
      <c r="G22" s="39">
        <f>IFERROR(INDEX('Rent Roll'!$GE$14:$GN$290,MATCH('Detailed Rollover'!$B22,'Rent Roll'!$A$14:$A$290,0),'Detailed Rollover'!G$4),0)</f>
        <v>0</v>
      </c>
      <c r="H22" s="39">
        <f>IFERROR(INDEX('Rent Roll'!$GE$14:$GN$290,MATCH('Detailed Rollover'!$B22,'Rent Roll'!$A$14:$A$290,0),'Detailed Rollover'!H$4),0)</f>
        <v>0</v>
      </c>
      <c r="I22" s="39">
        <f>IFERROR(INDEX('Rent Roll'!$GE$14:$GN$290,MATCH('Detailed Rollover'!$B22,'Rent Roll'!$A$14:$A$290,0),'Detailed Rollover'!I$4),0)</f>
        <v>0</v>
      </c>
      <c r="J22" s="39">
        <f>IFERROR(INDEX('Rent Roll'!$GE$14:$GN$290,MATCH('Detailed Rollover'!$B22,'Rent Roll'!$A$14:$A$290,0),'Detailed Rollover'!J$4),0)</f>
        <v>0</v>
      </c>
      <c r="K22" s="39">
        <f>IFERROR(INDEX('Rent Roll'!$GE$14:$GN$290,MATCH('Detailed Rollover'!$B22,'Rent Roll'!$A$14:$A$290,0),'Detailed Rollover'!K$4),0)</f>
        <v>0</v>
      </c>
      <c r="L22" s="39">
        <f>IFERROR(INDEX('Rent Roll'!$GE$14:$GN$290,MATCH('Detailed Rollover'!$B22,'Rent Roll'!$A$14:$A$290,0),'Detailed Rollover'!L$4),0)</f>
        <v>0</v>
      </c>
      <c r="M22" s="40">
        <f>IFERROR(INDEX('Rent Roll'!$GE$14:$GN$290,MATCH('Detailed Rollover'!$B22,'Rent Roll'!$A$14:$A$290,0),'Detailed Rollover'!M$4),0)</f>
        <v>0</v>
      </c>
      <c r="N22" s="61">
        <f t="shared" si="0"/>
        <v>0</v>
      </c>
    </row>
    <row r="23" spans="2:14">
      <c r="B23" s="54">
        <f t="shared" si="1"/>
        <v>19</v>
      </c>
      <c r="C23" s="60" t="str">
        <f>IFERROR(INDEX('Rent Roll'!$C$14:$C$290,MATCH('Detailed Rollover'!$B23,'Rent Roll'!$A$14:$A$290,0),1),"")</f>
        <v/>
      </c>
      <c r="D23" s="38">
        <f>IFERROR(INDEX('Rent Roll'!$GE$14:$GN$290,MATCH('Detailed Rollover'!$B23,'Rent Roll'!$A$14:$A$290,0),'Detailed Rollover'!D$4),0)</f>
        <v>0</v>
      </c>
      <c r="E23" s="39">
        <f>IFERROR(INDEX('Rent Roll'!$GE$14:$GN$290,MATCH('Detailed Rollover'!$B23,'Rent Roll'!$A$14:$A$290,0),'Detailed Rollover'!E$4),0)</f>
        <v>0</v>
      </c>
      <c r="F23" s="39">
        <f>IFERROR(INDEX('Rent Roll'!$GE$14:$GN$290,MATCH('Detailed Rollover'!$B23,'Rent Roll'!$A$14:$A$290,0),'Detailed Rollover'!F$4),0)</f>
        <v>0</v>
      </c>
      <c r="G23" s="39">
        <f>IFERROR(INDEX('Rent Roll'!$GE$14:$GN$290,MATCH('Detailed Rollover'!$B23,'Rent Roll'!$A$14:$A$290,0),'Detailed Rollover'!G$4),0)</f>
        <v>0</v>
      </c>
      <c r="H23" s="39">
        <f>IFERROR(INDEX('Rent Roll'!$GE$14:$GN$290,MATCH('Detailed Rollover'!$B23,'Rent Roll'!$A$14:$A$290,0),'Detailed Rollover'!H$4),0)</f>
        <v>0</v>
      </c>
      <c r="I23" s="39">
        <f>IFERROR(INDEX('Rent Roll'!$GE$14:$GN$290,MATCH('Detailed Rollover'!$B23,'Rent Roll'!$A$14:$A$290,0),'Detailed Rollover'!I$4),0)</f>
        <v>0</v>
      </c>
      <c r="J23" s="39">
        <f>IFERROR(INDEX('Rent Roll'!$GE$14:$GN$290,MATCH('Detailed Rollover'!$B23,'Rent Roll'!$A$14:$A$290,0),'Detailed Rollover'!J$4),0)</f>
        <v>0</v>
      </c>
      <c r="K23" s="39">
        <f>IFERROR(INDEX('Rent Roll'!$GE$14:$GN$290,MATCH('Detailed Rollover'!$B23,'Rent Roll'!$A$14:$A$290,0),'Detailed Rollover'!K$4),0)</f>
        <v>0</v>
      </c>
      <c r="L23" s="39">
        <f>IFERROR(INDEX('Rent Roll'!$GE$14:$GN$290,MATCH('Detailed Rollover'!$B23,'Rent Roll'!$A$14:$A$290,0),'Detailed Rollover'!L$4),0)</f>
        <v>0</v>
      </c>
      <c r="M23" s="40">
        <f>IFERROR(INDEX('Rent Roll'!$GE$14:$GN$290,MATCH('Detailed Rollover'!$B23,'Rent Roll'!$A$14:$A$290,0),'Detailed Rollover'!M$4),0)</f>
        <v>0</v>
      </c>
      <c r="N23" s="61">
        <f t="shared" si="0"/>
        <v>0</v>
      </c>
    </row>
    <row r="24" spans="2:14">
      <c r="B24" s="54">
        <f t="shared" si="1"/>
        <v>20</v>
      </c>
      <c r="C24" s="60" t="str">
        <f>IFERROR(INDEX('Rent Roll'!$C$14:$C$290,MATCH('Detailed Rollover'!$B24,'Rent Roll'!$A$14:$A$290,0),1),"")</f>
        <v/>
      </c>
      <c r="D24" s="38">
        <f>IFERROR(INDEX('Rent Roll'!$GE$14:$GN$290,MATCH('Detailed Rollover'!$B24,'Rent Roll'!$A$14:$A$290,0),'Detailed Rollover'!D$4),0)</f>
        <v>0</v>
      </c>
      <c r="E24" s="39">
        <f>IFERROR(INDEX('Rent Roll'!$GE$14:$GN$290,MATCH('Detailed Rollover'!$B24,'Rent Roll'!$A$14:$A$290,0),'Detailed Rollover'!E$4),0)</f>
        <v>0</v>
      </c>
      <c r="F24" s="39">
        <f>IFERROR(INDEX('Rent Roll'!$GE$14:$GN$290,MATCH('Detailed Rollover'!$B24,'Rent Roll'!$A$14:$A$290,0),'Detailed Rollover'!F$4),0)</f>
        <v>0</v>
      </c>
      <c r="G24" s="39">
        <f>IFERROR(INDEX('Rent Roll'!$GE$14:$GN$290,MATCH('Detailed Rollover'!$B24,'Rent Roll'!$A$14:$A$290,0),'Detailed Rollover'!G$4),0)</f>
        <v>0</v>
      </c>
      <c r="H24" s="39">
        <f>IFERROR(INDEX('Rent Roll'!$GE$14:$GN$290,MATCH('Detailed Rollover'!$B24,'Rent Roll'!$A$14:$A$290,0),'Detailed Rollover'!H$4),0)</f>
        <v>0</v>
      </c>
      <c r="I24" s="39">
        <f>IFERROR(INDEX('Rent Roll'!$GE$14:$GN$290,MATCH('Detailed Rollover'!$B24,'Rent Roll'!$A$14:$A$290,0),'Detailed Rollover'!I$4),0)</f>
        <v>0</v>
      </c>
      <c r="J24" s="39">
        <f>IFERROR(INDEX('Rent Roll'!$GE$14:$GN$290,MATCH('Detailed Rollover'!$B24,'Rent Roll'!$A$14:$A$290,0),'Detailed Rollover'!J$4),0)</f>
        <v>0</v>
      </c>
      <c r="K24" s="39">
        <f>IFERROR(INDEX('Rent Roll'!$GE$14:$GN$290,MATCH('Detailed Rollover'!$B24,'Rent Roll'!$A$14:$A$290,0),'Detailed Rollover'!K$4),0)</f>
        <v>0</v>
      </c>
      <c r="L24" s="39">
        <f>IFERROR(INDEX('Rent Roll'!$GE$14:$GN$290,MATCH('Detailed Rollover'!$B24,'Rent Roll'!$A$14:$A$290,0),'Detailed Rollover'!L$4),0)</f>
        <v>0</v>
      </c>
      <c r="M24" s="40">
        <f>IFERROR(INDEX('Rent Roll'!$GE$14:$GN$290,MATCH('Detailed Rollover'!$B24,'Rent Roll'!$A$14:$A$290,0),'Detailed Rollover'!M$4),0)</f>
        <v>0</v>
      </c>
      <c r="N24" s="61">
        <f t="shared" si="0"/>
        <v>0</v>
      </c>
    </row>
    <row r="25" spans="2:14">
      <c r="B25" s="54">
        <f t="shared" si="1"/>
        <v>21</v>
      </c>
      <c r="C25" s="60" t="str">
        <f>IFERROR(INDEX('Rent Roll'!$C$14:$C$290,MATCH('Detailed Rollover'!$B25,'Rent Roll'!$A$14:$A$290,0),1),"")</f>
        <v/>
      </c>
      <c r="D25" s="38">
        <f>IFERROR(INDEX('Rent Roll'!$GE$14:$GN$290,MATCH('Detailed Rollover'!$B25,'Rent Roll'!$A$14:$A$290,0),'Detailed Rollover'!D$4),0)</f>
        <v>0</v>
      </c>
      <c r="E25" s="39">
        <f>IFERROR(INDEX('Rent Roll'!$GE$14:$GN$290,MATCH('Detailed Rollover'!$B25,'Rent Roll'!$A$14:$A$290,0),'Detailed Rollover'!E$4),0)</f>
        <v>0</v>
      </c>
      <c r="F25" s="39">
        <f>IFERROR(INDEX('Rent Roll'!$GE$14:$GN$290,MATCH('Detailed Rollover'!$B25,'Rent Roll'!$A$14:$A$290,0),'Detailed Rollover'!F$4),0)</f>
        <v>0</v>
      </c>
      <c r="G25" s="39">
        <f>IFERROR(INDEX('Rent Roll'!$GE$14:$GN$290,MATCH('Detailed Rollover'!$B25,'Rent Roll'!$A$14:$A$290,0),'Detailed Rollover'!G$4),0)</f>
        <v>0</v>
      </c>
      <c r="H25" s="39">
        <f>IFERROR(INDEX('Rent Roll'!$GE$14:$GN$290,MATCH('Detailed Rollover'!$B25,'Rent Roll'!$A$14:$A$290,0),'Detailed Rollover'!H$4),0)</f>
        <v>0</v>
      </c>
      <c r="I25" s="39">
        <f>IFERROR(INDEX('Rent Roll'!$GE$14:$GN$290,MATCH('Detailed Rollover'!$B25,'Rent Roll'!$A$14:$A$290,0),'Detailed Rollover'!I$4),0)</f>
        <v>0</v>
      </c>
      <c r="J25" s="39">
        <f>IFERROR(INDEX('Rent Roll'!$GE$14:$GN$290,MATCH('Detailed Rollover'!$B25,'Rent Roll'!$A$14:$A$290,0),'Detailed Rollover'!J$4),0)</f>
        <v>0</v>
      </c>
      <c r="K25" s="39">
        <f>IFERROR(INDEX('Rent Roll'!$GE$14:$GN$290,MATCH('Detailed Rollover'!$B25,'Rent Roll'!$A$14:$A$290,0),'Detailed Rollover'!K$4),0)</f>
        <v>0</v>
      </c>
      <c r="L25" s="39">
        <f>IFERROR(INDEX('Rent Roll'!$GE$14:$GN$290,MATCH('Detailed Rollover'!$B25,'Rent Roll'!$A$14:$A$290,0),'Detailed Rollover'!L$4),0)</f>
        <v>0</v>
      </c>
      <c r="M25" s="40">
        <f>IFERROR(INDEX('Rent Roll'!$GE$14:$GN$290,MATCH('Detailed Rollover'!$B25,'Rent Roll'!$A$14:$A$290,0),'Detailed Rollover'!M$4),0)</f>
        <v>0</v>
      </c>
      <c r="N25" s="61">
        <f t="shared" si="0"/>
        <v>0</v>
      </c>
    </row>
    <row r="26" spans="2:14">
      <c r="B26" s="54">
        <f t="shared" si="1"/>
        <v>22</v>
      </c>
      <c r="C26" s="60" t="str">
        <f>IFERROR(INDEX('Rent Roll'!$C$14:$C$290,MATCH('Detailed Rollover'!$B26,'Rent Roll'!$A$14:$A$290,0),1),"")</f>
        <v/>
      </c>
      <c r="D26" s="38">
        <f>IFERROR(INDEX('Rent Roll'!$GE$14:$GN$290,MATCH('Detailed Rollover'!$B26,'Rent Roll'!$A$14:$A$290,0),'Detailed Rollover'!D$4),0)</f>
        <v>0</v>
      </c>
      <c r="E26" s="39">
        <f>IFERROR(INDEX('Rent Roll'!$GE$14:$GN$290,MATCH('Detailed Rollover'!$B26,'Rent Roll'!$A$14:$A$290,0),'Detailed Rollover'!E$4),0)</f>
        <v>0</v>
      </c>
      <c r="F26" s="39">
        <f>IFERROR(INDEX('Rent Roll'!$GE$14:$GN$290,MATCH('Detailed Rollover'!$B26,'Rent Roll'!$A$14:$A$290,0),'Detailed Rollover'!F$4),0)</f>
        <v>0</v>
      </c>
      <c r="G26" s="39">
        <f>IFERROR(INDEX('Rent Roll'!$GE$14:$GN$290,MATCH('Detailed Rollover'!$B26,'Rent Roll'!$A$14:$A$290,0),'Detailed Rollover'!G$4),0)</f>
        <v>0</v>
      </c>
      <c r="H26" s="39">
        <f>IFERROR(INDEX('Rent Roll'!$GE$14:$GN$290,MATCH('Detailed Rollover'!$B26,'Rent Roll'!$A$14:$A$290,0),'Detailed Rollover'!H$4),0)</f>
        <v>0</v>
      </c>
      <c r="I26" s="39">
        <f>IFERROR(INDEX('Rent Roll'!$GE$14:$GN$290,MATCH('Detailed Rollover'!$B26,'Rent Roll'!$A$14:$A$290,0),'Detailed Rollover'!I$4),0)</f>
        <v>0</v>
      </c>
      <c r="J26" s="39">
        <f>IFERROR(INDEX('Rent Roll'!$GE$14:$GN$290,MATCH('Detailed Rollover'!$B26,'Rent Roll'!$A$14:$A$290,0),'Detailed Rollover'!J$4),0)</f>
        <v>0</v>
      </c>
      <c r="K26" s="39">
        <f>IFERROR(INDEX('Rent Roll'!$GE$14:$GN$290,MATCH('Detailed Rollover'!$B26,'Rent Roll'!$A$14:$A$290,0),'Detailed Rollover'!K$4),0)</f>
        <v>0</v>
      </c>
      <c r="L26" s="39">
        <f>IFERROR(INDEX('Rent Roll'!$GE$14:$GN$290,MATCH('Detailed Rollover'!$B26,'Rent Roll'!$A$14:$A$290,0),'Detailed Rollover'!L$4),0)</f>
        <v>0</v>
      </c>
      <c r="M26" s="40">
        <f>IFERROR(INDEX('Rent Roll'!$GE$14:$GN$290,MATCH('Detailed Rollover'!$B26,'Rent Roll'!$A$14:$A$290,0),'Detailed Rollover'!M$4),0)</f>
        <v>0</v>
      </c>
      <c r="N26" s="61">
        <f t="shared" si="0"/>
        <v>0</v>
      </c>
    </row>
    <row r="27" spans="2:14">
      <c r="B27" s="54">
        <f t="shared" si="1"/>
        <v>23</v>
      </c>
      <c r="C27" s="60" t="str">
        <f>IFERROR(INDEX('Rent Roll'!$C$14:$C$290,MATCH('Detailed Rollover'!$B27,'Rent Roll'!$A$14:$A$290,0),1),"")</f>
        <v/>
      </c>
      <c r="D27" s="38">
        <f>IFERROR(INDEX('Rent Roll'!$GE$14:$GN$290,MATCH('Detailed Rollover'!$B27,'Rent Roll'!$A$14:$A$290,0),'Detailed Rollover'!D$4),0)</f>
        <v>0</v>
      </c>
      <c r="E27" s="39">
        <f>IFERROR(INDEX('Rent Roll'!$GE$14:$GN$290,MATCH('Detailed Rollover'!$B27,'Rent Roll'!$A$14:$A$290,0),'Detailed Rollover'!E$4),0)</f>
        <v>0</v>
      </c>
      <c r="F27" s="39">
        <f>IFERROR(INDEX('Rent Roll'!$GE$14:$GN$290,MATCH('Detailed Rollover'!$B27,'Rent Roll'!$A$14:$A$290,0),'Detailed Rollover'!F$4),0)</f>
        <v>0</v>
      </c>
      <c r="G27" s="39">
        <f>IFERROR(INDEX('Rent Roll'!$GE$14:$GN$290,MATCH('Detailed Rollover'!$B27,'Rent Roll'!$A$14:$A$290,0),'Detailed Rollover'!G$4),0)</f>
        <v>0</v>
      </c>
      <c r="H27" s="39">
        <f>IFERROR(INDEX('Rent Roll'!$GE$14:$GN$290,MATCH('Detailed Rollover'!$B27,'Rent Roll'!$A$14:$A$290,0),'Detailed Rollover'!H$4),0)</f>
        <v>0</v>
      </c>
      <c r="I27" s="39">
        <f>IFERROR(INDEX('Rent Roll'!$GE$14:$GN$290,MATCH('Detailed Rollover'!$B27,'Rent Roll'!$A$14:$A$290,0),'Detailed Rollover'!I$4),0)</f>
        <v>0</v>
      </c>
      <c r="J27" s="39">
        <f>IFERROR(INDEX('Rent Roll'!$GE$14:$GN$290,MATCH('Detailed Rollover'!$B27,'Rent Roll'!$A$14:$A$290,0),'Detailed Rollover'!J$4),0)</f>
        <v>0</v>
      </c>
      <c r="K27" s="39">
        <f>IFERROR(INDEX('Rent Roll'!$GE$14:$GN$290,MATCH('Detailed Rollover'!$B27,'Rent Roll'!$A$14:$A$290,0),'Detailed Rollover'!K$4),0)</f>
        <v>0</v>
      </c>
      <c r="L27" s="39">
        <f>IFERROR(INDEX('Rent Roll'!$GE$14:$GN$290,MATCH('Detailed Rollover'!$B27,'Rent Roll'!$A$14:$A$290,0),'Detailed Rollover'!L$4),0)</f>
        <v>0</v>
      </c>
      <c r="M27" s="40">
        <f>IFERROR(INDEX('Rent Roll'!$GE$14:$GN$290,MATCH('Detailed Rollover'!$B27,'Rent Roll'!$A$14:$A$290,0),'Detailed Rollover'!M$4),0)</f>
        <v>0</v>
      </c>
      <c r="N27" s="61">
        <f t="shared" si="0"/>
        <v>0</v>
      </c>
    </row>
    <row r="28" spans="2:14">
      <c r="B28" s="54">
        <f t="shared" si="1"/>
        <v>24</v>
      </c>
      <c r="C28" s="60" t="str">
        <f>IFERROR(INDEX('Rent Roll'!$C$14:$C$290,MATCH('Detailed Rollover'!$B28,'Rent Roll'!$A$14:$A$290,0),1),"")</f>
        <v/>
      </c>
      <c r="D28" s="38">
        <f>IFERROR(INDEX('Rent Roll'!$GE$14:$GN$290,MATCH('Detailed Rollover'!$B28,'Rent Roll'!$A$14:$A$290,0),'Detailed Rollover'!D$4),0)</f>
        <v>0</v>
      </c>
      <c r="E28" s="39">
        <f>IFERROR(INDEX('Rent Roll'!$GE$14:$GN$290,MATCH('Detailed Rollover'!$B28,'Rent Roll'!$A$14:$A$290,0),'Detailed Rollover'!E$4),0)</f>
        <v>0</v>
      </c>
      <c r="F28" s="39">
        <f>IFERROR(INDEX('Rent Roll'!$GE$14:$GN$290,MATCH('Detailed Rollover'!$B28,'Rent Roll'!$A$14:$A$290,0),'Detailed Rollover'!F$4),0)</f>
        <v>0</v>
      </c>
      <c r="G28" s="39">
        <f>IFERROR(INDEX('Rent Roll'!$GE$14:$GN$290,MATCH('Detailed Rollover'!$B28,'Rent Roll'!$A$14:$A$290,0),'Detailed Rollover'!G$4),0)</f>
        <v>0</v>
      </c>
      <c r="H28" s="39">
        <f>IFERROR(INDEX('Rent Roll'!$GE$14:$GN$290,MATCH('Detailed Rollover'!$B28,'Rent Roll'!$A$14:$A$290,0),'Detailed Rollover'!H$4),0)</f>
        <v>0</v>
      </c>
      <c r="I28" s="39">
        <f>IFERROR(INDEX('Rent Roll'!$GE$14:$GN$290,MATCH('Detailed Rollover'!$B28,'Rent Roll'!$A$14:$A$290,0),'Detailed Rollover'!I$4),0)</f>
        <v>0</v>
      </c>
      <c r="J28" s="39">
        <f>IFERROR(INDEX('Rent Roll'!$GE$14:$GN$290,MATCH('Detailed Rollover'!$B28,'Rent Roll'!$A$14:$A$290,0),'Detailed Rollover'!J$4),0)</f>
        <v>0</v>
      </c>
      <c r="K28" s="39">
        <f>IFERROR(INDEX('Rent Roll'!$GE$14:$GN$290,MATCH('Detailed Rollover'!$B28,'Rent Roll'!$A$14:$A$290,0),'Detailed Rollover'!K$4),0)</f>
        <v>0</v>
      </c>
      <c r="L28" s="39">
        <f>IFERROR(INDEX('Rent Roll'!$GE$14:$GN$290,MATCH('Detailed Rollover'!$B28,'Rent Roll'!$A$14:$A$290,0),'Detailed Rollover'!L$4),0)</f>
        <v>0</v>
      </c>
      <c r="M28" s="40">
        <f>IFERROR(INDEX('Rent Roll'!$GE$14:$GN$290,MATCH('Detailed Rollover'!$B28,'Rent Roll'!$A$14:$A$290,0),'Detailed Rollover'!M$4),0)</f>
        <v>0</v>
      </c>
      <c r="N28" s="61">
        <f t="shared" si="0"/>
        <v>0</v>
      </c>
    </row>
    <row r="29" spans="2:14">
      <c r="B29" s="54">
        <f t="shared" si="1"/>
        <v>25</v>
      </c>
      <c r="C29" s="60" t="str">
        <f>IFERROR(INDEX('Rent Roll'!$C$14:$C$290,MATCH('Detailed Rollover'!$B29,'Rent Roll'!$A$14:$A$290,0),1),"")</f>
        <v/>
      </c>
      <c r="D29" s="38">
        <f>IFERROR(INDEX('Rent Roll'!$GE$14:$GN$290,MATCH('Detailed Rollover'!$B29,'Rent Roll'!$A$14:$A$290,0),'Detailed Rollover'!D$4),0)</f>
        <v>0</v>
      </c>
      <c r="E29" s="39">
        <f>IFERROR(INDEX('Rent Roll'!$GE$14:$GN$290,MATCH('Detailed Rollover'!$B29,'Rent Roll'!$A$14:$A$290,0),'Detailed Rollover'!E$4),0)</f>
        <v>0</v>
      </c>
      <c r="F29" s="39">
        <f>IFERROR(INDEX('Rent Roll'!$GE$14:$GN$290,MATCH('Detailed Rollover'!$B29,'Rent Roll'!$A$14:$A$290,0),'Detailed Rollover'!F$4),0)</f>
        <v>0</v>
      </c>
      <c r="G29" s="39">
        <f>IFERROR(INDEX('Rent Roll'!$GE$14:$GN$290,MATCH('Detailed Rollover'!$B29,'Rent Roll'!$A$14:$A$290,0),'Detailed Rollover'!G$4),0)</f>
        <v>0</v>
      </c>
      <c r="H29" s="39">
        <f>IFERROR(INDEX('Rent Roll'!$GE$14:$GN$290,MATCH('Detailed Rollover'!$B29,'Rent Roll'!$A$14:$A$290,0),'Detailed Rollover'!H$4),0)</f>
        <v>0</v>
      </c>
      <c r="I29" s="39">
        <f>IFERROR(INDEX('Rent Roll'!$GE$14:$GN$290,MATCH('Detailed Rollover'!$B29,'Rent Roll'!$A$14:$A$290,0),'Detailed Rollover'!I$4),0)</f>
        <v>0</v>
      </c>
      <c r="J29" s="39">
        <f>IFERROR(INDEX('Rent Roll'!$GE$14:$GN$290,MATCH('Detailed Rollover'!$B29,'Rent Roll'!$A$14:$A$290,0),'Detailed Rollover'!J$4),0)</f>
        <v>0</v>
      </c>
      <c r="K29" s="39">
        <f>IFERROR(INDEX('Rent Roll'!$GE$14:$GN$290,MATCH('Detailed Rollover'!$B29,'Rent Roll'!$A$14:$A$290,0),'Detailed Rollover'!K$4),0)</f>
        <v>0</v>
      </c>
      <c r="L29" s="39">
        <f>IFERROR(INDEX('Rent Roll'!$GE$14:$GN$290,MATCH('Detailed Rollover'!$B29,'Rent Roll'!$A$14:$A$290,0),'Detailed Rollover'!L$4),0)</f>
        <v>0</v>
      </c>
      <c r="M29" s="40">
        <f>IFERROR(INDEX('Rent Roll'!$GE$14:$GN$290,MATCH('Detailed Rollover'!$B29,'Rent Roll'!$A$14:$A$290,0),'Detailed Rollover'!M$4),0)</f>
        <v>0</v>
      </c>
      <c r="N29" s="61">
        <f t="shared" si="0"/>
        <v>0</v>
      </c>
    </row>
    <row r="30" spans="2:14">
      <c r="B30" s="54">
        <f t="shared" si="1"/>
        <v>26</v>
      </c>
      <c r="C30" s="60" t="str">
        <f>IFERROR(INDEX('Rent Roll'!$C$14:$C$290,MATCH('Detailed Rollover'!$B30,'Rent Roll'!$A$14:$A$290,0),1),"")</f>
        <v/>
      </c>
      <c r="D30" s="38">
        <f>IFERROR(INDEX('Rent Roll'!$GE$14:$GN$290,MATCH('Detailed Rollover'!$B30,'Rent Roll'!$A$14:$A$290,0),'Detailed Rollover'!D$4),0)</f>
        <v>0</v>
      </c>
      <c r="E30" s="39">
        <f>IFERROR(INDEX('Rent Roll'!$GE$14:$GN$290,MATCH('Detailed Rollover'!$B30,'Rent Roll'!$A$14:$A$290,0),'Detailed Rollover'!E$4),0)</f>
        <v>0</v>
      </c>
      <c r="F30" s="39">
        <f>IFERROR(INDEX('Rent Roll'!$GE$14:$GN$290,MATCH('Detailed Rollover'!$B30,'Rent Roll'!$A$14:$A$290,0),'Detailed Rollover'!F$4),0)</f>
        <v>0</v>
      </c>
      <c r="G30" s="39">
        <f>IFERROR(INDEX('Rent Roll'!$GE$14:$GN$290,MATCH('Detailed Rollover'!$B30,'Rent Roll'!$A$14:$A$290,0),'Detailed Rollover'!G$4),0)</f>
        <v>0</v>
      </c>
      <c r="H30" s="39">
        <f>IFERROR(INDEX('Rent Roll'!$GE$14:$GN$290,MATCH('Detailed Rollover'!$B30,'Rent Roll'!$A$14:$A$290,0),'Detailed Rollover'!H$4),0)</f>
        <v>0</v>
      </c>
      <c r="I30" s="39">
        <f>IFERROR(INDEX('Rent Roll'!$GE$14:$GN$290,MATCH('Detailed Rollover'!$B30,'Rent Roll'!$A$14:$A$290,0),'Detailed Rollover'!I$4),0)</f>
        <v>0</v>
      </c>
      <c r="J30" s="39">
        <f>IFERROR(INDEX('Rent Roll'!$GE$14:$GN$290,MATCH('Detailed Rollover'!$B30,'Rent Roll'!$A$14:$A$290,0),'Detailed Rollover'!J$4),0)</f>
        <v>0</v>
      </c>
      <c r="K30" s="39">
        <f>IFERROR(INDEX('Rent Roll'!$GE$14:$GN$290,MATCH('Detailed Rollover'!$B30,'Rent Roll'!$A$14:$A$290,0),'Detailed Rollover'!K$4),0)</f>
        <v>0</v>
      </c>
      <c r="L30" s="39">
        <f>IFERROR(INDEX('Rent Roll'!$GE$14:$GN$290,MATCH('Detailed Rollover'!$B30,'Rent Roll'!$A$14:$A$290,0),'Detailed Rollover'!L$4),0)</f>
        <v>0</v>
      </c>
      <c r="M30" s="40">
        <f>IFERROR(INDEX('Rent Roll'!$GE$14:$GN$290,MATCH('Detailed Rollover'!$B30,'Rent Roll'!$A$14:$A$290,0),'Detailed Rollover'!M$4),0)</f>
        <v>0</v>
      </c>
      <c r="N30" s="61">
        <f t="shared" si="0"/>
        <v>0</v>
      </c>
    </row>
    <row r="31" spans="2:14">
      <c r="B31" s="54">
        <f t="shared" si="1"/>
        <v>27</v>
      </c>
      <c r="C31" s="60" t="str">
        <f>IFERROR(INDEX('Rent Roll'!$C$14:$C$290,MATCH('Detailed Rollover'!$B31,'Rent Roll'!$A$14:$A$290,0),1),"")</f>
        <v/>
      </c>
      <c r="D31" s="38">
        <f>IFERROR(INDEX('Rent Roll'!$GE$14:$GN$290,MATCH('Detailed Rollover'!$B31,'Rent Roll'!$A$14:$A$290,0),'Detailed Rollover'!D$4),0)</f>
        <v>0</v>
      </c>
      <c r="E31" s="39">
        <f>IFERROR(INDEX('Rent Roll'!$GE$14:$GN$290,MATCH('Detailed Rollover'!$B31,'Rent Roll'!$A$14:$A$290,0),'Detailed Rollover'!E$4),0)</f>
        <v>0</v>
      </c>
      <c r="F31" s="39">
        <f>IFERROR(INDEX('Rent Roll'!$GE$14:$GN$290,MATCH('Detailed Rollover'!$B31,'Rent Roll'!$A$14:$A$290,0),'Detailed Rollover'!F$4),0)</f>
        <v>0</v>
      </c>
      <c r="G31" s="39">
        <f>IFERROR(INDEX('Rent Roll'!$GE$14:$GN$290,MATCH('Detailed Rollover'!$B31,'Rent Roll'!$A$14:$A$290,0),'Detailed Rollover'!G$4),0)</f>
        <v>0</v>
      </c>
      <c r="H31" s="39">
        <f>IFERROR(INDEX('Rent Roll'!$GE$14:$GN$290,MATCH('Detailed Rollover'!$B31,'Rent Roll'!$A$14:$A$290,0),'Detailed Rollover'!H$4),0)</f>
        <v>0</v>
      </c>
      <c r="I31" s="39">
        <f>IFERROR(INDEX('Rent Roll'!$GE$14:$GN$290,MATCH('Detailed Rollover'!$B31,'Rent Roll'!$A$14:$A$290,0),'Detailed Rollover'!I$4),0)</f>
        <v>0</v>
      </c>
      <c r="J31" s="39">
        <f>IFERROR(INDEX('Rent Roll'!$GE$14:$GN$290,MATCH('Detailed Rollover'!$B31,'Rent Roll'!$A$14:$A$290,0),'Detailed Rollover'!J$4),0)</f>
        <v>0</v>
      </c>
      <c r="K31" s="39">
        <f>IFERROR(INDEX('Rent Roll'!$GE$14:$GN$290,MATCH('Detailed Rollover'!$B31,'Rent Roll'!$A$14:$A$290,0),'Detailed Rollover'!K$4),0)</f>
        <v>0</v>
      </c>
      <c r="L31" s="39">
        <f>IFERROR(INDEX('Rent Roll'!$GE$14:$GN$290,MATCH('Detailed Rollover'!$B31,'Rent Roll'!$A$14:$A$290,0),'Detailed Rollover'!L$4),0)</f>
        <v>0</v>
      </c>
      <c r="M31" s="40">
        <f>IFERROR(INDEX('Rent Roll'!$GE$14:$GN$290,MATCH('Detailed Rollover'!$B31,'Rent Roll'!$A$14:$A$290,0),'Detailed Rollover'!M$4),0)</f>
        <v>0</v>
      </c>
      <c r="N31" s="61">
        <f t="shared" si="0"/>
        <v>0</v>
      </c>
    </row>
    <row r="32" spans="2:14">
      <c r="B32" s="54">
        <f t="shared" si="1"/>
        <v>28</v>
      </c>
      <c r="C32" s="60" t="str">
        <f>IFERROR(INDEX('Rent Roll'!$C$14:$C$290,MATCH('Detailed Rollover'!$B32,'Rent Roll'!$A$14:$A$290,0),1),"")</f>
        <v/>
      </c>
      <c r="D32" s="38">
        <f>IFERROR(INDEX('Rent Roll'!$GE$14:$GN$290,MATCH('Detailed Rollover'!$B32,'Rent Roll'!$A$14:$A$290,0),'Detailed Rollover'!D$4),0)</f>
        <v>0</v>
      </c>
      <c r="E32" s="39">
        <f>IFERROR(INDEX('Rent Roll'!$GE$14:$GN$290,MATCH('Detailed Rollover'!$B32,'Rent Roll'!$A$14:$A$290,0),'Detailed Rollover'!E$4),0)</f>
        <v>0</v>
      </c>
      <c r="F32" s="39">
        <f>IFERROR(INDEX('Rent Roll'!$GE$14:$GN$290,MATCH('Detailed Rollover'!$B32,'Rent Roll'!$A$14:$A$290,0),'Detailed Rollover'!F$4),0)</f>
        <v>0</v>
      </c>
      <c r="G32" s="39">
        <f>IFERROR(INDEX('Rent Roll'!$GE$14:$GN$290,MATCH('Detailed Rollover'!$B32,'Rent Roll'!$A$14:$A$290,0),'Detailed Rollover'!G$4),0)</f>
        <v>0</v>
      </c>
      <c r="H32" s="39">
        <f>IFERROR(INDEX('Rent Roll'!$GE$14:$GN$290,MATCH('Detailed Rollover'!$B32,'Rent Roll'!$A$14:$A$290,0),'Detailed Rollover'!H$4),0)</f>
        <v>0</v>
      </c>
      <c r="I32" s="39">
        <f>IFERROR(INDEX('Rent Roll'!$GE$14:$GN$290,MATCH('Detailed Rollover'!$B32,'Rent Roll'!$A$14:$A$290,0),'Detailed Rollover'!I$4),0)</f>
        <v>0</v>
      </c>
      <c r="J32" s="39">
        <f>IFERROR(INDEX('Rent Roll'!$GE$14:$GN$290,MATCH('Detailed Rollover'!$B32,'Rent Roll'!$A$14:$A$290,0),'Detailed Rollover'!J$4),0)</f>
        <v>0</v>
      </c>
      <c r="K32" s="39">
        <f>IFERROR(INDEX('Rent Roll'!$GE$14:$GN$290,MATCH('Detailed Rollover'!$B32,'Rent Roll'!$A$14:$A$290,0),'Detailed Rollover'!K$4),0)</f>
        <v>0</v>
      </c>
      <c r="L32" s="39">
        <f>IFERROR(INDEX('Rent Roll'!$GE$14:$GN$290,MATCH('Detailed Rollover'!$B32,'Rent Roll'!$A$14:$A$290,0),'Detailed Rollover'!L$4),0)</f>
        <v>0</v>
      </c>
      <c r="M32" s="40">
        <f>IFERROR(INDEX('Rent Roll'!$GE$14:$GN$290,MATCH('Detailed Rollover'!$B32,'Rent Roll'!$A$14:$A$290,0),'Detailed Rollover'!M$4),0)</f>
        <v>0</v>
      </c>
      <c r="N32" s="61">
        <f t="shared" si="0"/>
        <v>0</v>
      </c>
    </row>
    <row r="33" spans="2:14">
      <c r="B33" s="54">
        <f t="shared" si="1"/>
        <v>29</v>
      </c>
      <c r="C33" s="60" t="str">
        <f>IFERROR(INDEX('Rent Roll'!$C$14:$C$290,MATCH('Detailed Rollover'!$B33,'Rent Roll'!$A$14:$A$290,0),1),"")</f>
        <v/>
      </c>
      <c r="D33" s="38">
        <f>IFERROR(INDEX('Rent Roll'!$GE$14:$GN$290,MATCH('Detailed Rollover'!$B33,'Rent Roll'!$A$14:$A$290,0),'Detailed Rollover'!D$4),0)</f>
        <v>0</v>
      </c>
      <c r="E33" s="39">
        <f>IFERROR(INDEX('Rent Roll'!$GE$14:$GN$290,MATCH('Detailed Rollover'!$B33,'Rent Roll'!$A$14:$A$290,0),'Detailed Rollover'!E$4),0)</f>
        <v>0</v>
      </c>
      <c r="F33" s="39">
        <f>IFERROR(INDEX('Rent Roll'!$GE$14:$GN$290,MATCH('Detailed Rollover'!$B33,'Rent Roll'!$A$14:$A$290,0),'Detailed Rollover'!F$4),0)</f>
        <v>0</v>
      </c>
      <c r="G33" s="39">
        <f>IFERROR(INDEX('Rent Roll'!$GE$14:$GN$290,MATCH('Detailed Rollover'!$B33,'Rent Roll'!$A$14:$A$290,0),'Detailed Rollover'!G$4),0)</f>
        <v>0</v>
      </c>
      <c r="H33" s="39">
        <f>IFERROR(INDEX('Rent Roll'!$GE$14:$GN$290,MATCH('Detailed Rollover'!$B33,'Rent Roll'!$A$14:$A$290,0),'Detailed Rollover'!H$4),0)</f>
        <v>0</v>
      </c>
      <c r="I33" s="39">
        <f>IFERROR(INDEX('Rent Roll'!$GE$14:$GN$290,MATCH('Detailed Rollover'!$B33,'Rent Roll'!$A$14:$A$290,0),'Detailed Rollover'!I$4),0)</f>
        <v>0</v>
      </c>
      <c r="J33" s="39">
        <f>IFERROR(INDEX('Rent Roll'!$GE$14:$GN$290,MATCH('Detailed Rollover'!$B33,'Rent Roll'!$A$14:$A$290,0),'Detailed Rollover'!J$4),0)</f>
        <v>0</v>
      </c>
      <c r="K33" s="39">
        <f>IFERROR(INDEX('Rent Roll'!$GE$14:$GN$290,MATCH('Detailed Rollover'!$B33,'Rent Roll'!$A$14:$A$290,0),'Detailed Rollover'!K$4),0)</f>
        <v>0</v>
      </c>
      <c r="L33" s="39">
        <f>IFERROR(INDEX('Rent Roll'!$GE$14:$GN$290,MATCH('Detailed Rollover'!$B33,'Rent Roll'!$A$14:$A$290,0),'Detailed Rollover'!L$4),0)</f>
        <v>0</v>
      </c>
      <c r="M33" s="40">
        <f>IFERROR(INDEX('Rent Roll'!$GE$14:$GN$290,MATCH('Detailed Rollover'!$B33,'Rent Roll'!$A$14:$A$290,0),'Detailed Rollover'!M$4),0)</f>
        <v>0</v>
      </c>
      <c r="N33" s="61">
        <f t="shared" si="0"/>
        <v>0</v>
      </c>
    </row>
    <row r="34" spans="2:14">
      <c r="B34" s="54">
        <f t="shared" si="1"/>
        <v>30</v>
      </c>
      <c r="C34" s="60" t="str">
        <f>IFERROR(INDEX('Rent Roll'!$C$14:$C$290,MATCH('Detailed Rollover'!$B34,'Rent Roll'!$A$14:$A$290,0),1),"")</f>
        <v/>
      </c>
      <c r="D34" s="38">
        <f>IFERROR(INDEX('Rent Roll'!$GE$14:$GN$290,MATCH('Detailed Rollover'!$B34,'Rent Roll'!$A$14:$A$290,0),'Detailed Rollover'!D$4),0)</f>
        <v>0</v>
      </c>
      <c r="E34" s="39">
        <f>IFERROR(INDEX('Rent Roll'!$GE$14:$GN$290,MATCH('Detailed Rollover'!$B34,'Rent Roll'!$A$14:$A$290,0),'Detailed Rollover'!E$4),0)</f>
        <v>0</v>
      </c>
      <c r="F34" s="39">
        <f>IFERROR(INDEX('Rent Roll'!$GE$14:$GN$290,MATCH('Detailed Rollover'!$B34,'Rent Roll'!$A$14:$A$290,0),'Detailed Rollover'!F$4),0)</f>
        <v>0</v>
      </c>
      <c r="G34" s="39">
        <f>IFERROR(INDEX('Rent Roll'!$GE$14:$GN$290,MATCH('Detailed Rollover'!$B34,'Rent Roll'!$A$14:$A$290,0),'Detailed Rollover'!G$4),0)</f>
        <v>0</v>
      </c>
      <c r="H34" s="39">
        <f>IFERROR(INDEX('Rent Roll'!$GE$14:$GN$290,MATCH('Detailed Rollover'!$B34,'Rent Roll'!$A$14:$A$290,0),'Detailed Rollover'!H$4),0)</f>
        <v>0</v>
      </c>
      <c r="I34" s="39">
        <f>IFERROR(INDEX('Rent Roll'!$GE$14:$GN$290,MATCH('Detailed Rollover'!$B34,'Rent Roll'!$A$14:$A$290,0),'Detailed Rollover'!I$4),0)</f>
        <v>0</v>
      </c>
      <c r="J34" s="39">
        <f>IFERROR(INDEX('Rent Roll'!$GE$14:$GN$290,MATCH('Detailed Rollover'!$B34,'Rent Roll'!$A$14:$A$290,0),'Detailed Rollover'!J$4),0)</f>
        <v>0</v>
      </c>
      <c r="K34" s="39">
        <f>IFERROR(INDEX('Rent Roll'!$GE$14:$GN$290,MATCH('Detailed Rollover'!$B34,'Rent Roll'!$A$14:$A$290,0),'Detailed Rollover'!K$4),0)</f>
        <v>0</v>
      </c>
      <c r="L34" s="39">
        <f>IFERROR(INDEX('Rent Roll'!$GE$14:$GN$290,MATCH('Detailed Rollover'!$B34,'Rent Roll'!$A$14:$A$290,0),'Detailed Rollover'!L$4),0)</f>
        <v>0</v>
      </c>
      <c r="M34" s="40">
        <f>IFERROR(INDEX('Rent Roll'!$GE$14:$GN$290,MATCH('Detailed Rollover'!$B34,'Rent Roll'!$A$14:$A$290,0),'Detailed Rollover'!M$4),0)</f>
        <v>0</v>
      </c>
      <c r="N34" s="61">
        <f t="shared" si="0"/>
        <v>0</v>
      </c>
    </row>
    <row r="35" spans="2:14">
      <c r="B35" s="54">
        <f t="shared" si="1"/>
        <v>31</v>
      </c>
      <c r="C35" s="60" t="str">
        <f>IFERROR(INDEX('Rent Roll'!$C$14:$C$290,MATCH('Detailed Rollover'!$B35,'Rent Roll'!$A$14:$A$290,0),1),"")</f>
        <v/>
      </c>
      <c r="D35" s="38">
        <f>IFERROR(INDEX('Rent Roll'!$GE$14:$GN$290,MATCH('Detailed Rollover'!$B35,'Rent Roll'!$A$14:$A$290,0),'Detailed Rollover'!D$4),0)</f>
        <v>0</v>
      </c>
      <c r="E35" s="39">
        <f>IFERROR(INDEX('Rent Roll'!$GE$14:$GN$290,MATCH('Detailed Rollover'!$B35,'Rent Roll'!$A$14:$A$290,0),'Detailed Rollover'!E$4),0)</f>
        <v>0</v>
      </c>
      <c r="F35" s="39">
        <f>IFERROR(INDEX('Rent Roll'!$GE$14:$GN$290,MATCH('Detailed Rollover'!$B35,'Rent Roll'!$A$14:$A$290,0),'Detailed Rollover'!F$4),0)</f>
        <v>0</v>
      </c>
      <c r="G35" s="39">
        <f>IFERROR(INDEX('Rent Roll'!$GE$14:$GN$290,MATCH('Detailed Rollover'!$B35,'Rent Roll'!$A$14:$A$290,0),'Detailed Rollover'!G$4),0)</f>
        <v>0</v>
      </c>
      <c r="H35" s="39">
        <f>IFERROR(INDEX('Rent Roll'!$GE$14:$GN$290,MATCH('Detailed Rollover'!$B35,'Rent Roll'!$A$14:$A$290,0),'Detailed Rollover'!H$4),0)</f>
        <v>0</v>
      </c>
      <c r="I35" s="39">
        <f>IFERROR(INDEX('Rent Roll'!$GE$14:$GN$290,MATCH('Detailed Rollover'!$B35,'Rent Roll'!$A$14:$A$290,0),'Detailed Rollover'!I$4),0)</f>
        <v>0</v>
      </c>
      <c r="J35" s="39">
        <f>IFERROR(INDEX('Rent Roll'!$GE$14:$GN$290,MATCH('Detailed Rollover'!$B35,'Rent Roll'!$A$14:$A$290,0),'Detailed Rollover'!J$4),0)</f>
        <v>0</v>
      </c>
      <c r="K35" s="39">
        <f>IFERROR(INDEX('Rent Roll'!$GE$14:$GN$290,MATCH('Detailed Rollover'!$B35,'Rent Roll'!$A$14:$A$290,0),'Detailed Rollover'!K$4),0)</f>
        <v>0</v>
      </c>
      <c r="L35" s="39">
        <f>IFERROR(INDEX('Rent Roll'!$GE$14:$GN$290,MATCH('Detailed Rollover'!$B35,'Rent Roll'!$A$14:$A$290,0),'Detailed Rollover'!L$4),0)</f>
        <v>0</v>
      </c>
      <c r="M35" s="40">
        <f>IFERROR(INDEX('Rent Roll'!$GE$14:$GN$290,MATCH('Detailed Rollover'!$B35,'Rent Roll'!$A$14:$A$290,0),'Detailed Rollover'!M$4),0)</f>
        <v>0</v>
      </c>
      <c r="N35" s="61">
        <f t="shared" si="0"/>
        <v>0</v>
      </c>
    </row>
    <row r="36" spans="2:14">
      <c r="B36" s="54">
        <f t="shared" si="1"/>
        <v>32</v>
      </c>
      <c r="C36" s="60" t="str">
        <f>IFERROR(INDEX('Rent Roll'!$C$14:$C$290,MATCH('Detailed Rollover'!$B36,'Rent Roll'!$A$14:$A$290,0),1),"")</f>
        <v/>
      </c>
      <c r="D36" s="38">
        <f>IFERROR(INDEX('Rent Roll'!$GE$14:$GN$290,MATCH('Detailed Rollover'!$B36,'Rent Roll'!$A$14:$A$290,0),'Detailed Rollover'!D$4),0)</f>
        <v>0</v>
      </c>
      <c r="E36" s="39">
        <f>IFERROR(INDEX('Rent Roll'!$GE$14:$GN$290,MATCH('Detailed Rollover'!$B36,'Rent Roll'!$A$14:$A$290,0),'Detailed Rollover'!E$4),0)</f>
        <v>0</v>
      </c>
      <c r="F36" s="39">
        <f>IFERROR(INDEX('Rent Roll'!$GE$14:$GN$290,MATCH('Detailed Rollover'!$B36,'Rent Roll'!$A$14:$A$290,0),'Detailed Rollover'!F$4),0)</f>
        <v>0</v>
      </c>
      <c r="G36" s="39">
        <f>IFERROR(INDEX('Rent Roll'!$GE$14:$GN$290,MATCH('Detailed Rollover'!$B36,'Rent Roll'!$A$14:$A$290,0),'Detailed Rollover'!G$4),0)</f>
        <v>0</v>
      </c>
      <c r="H36" s="39">
        <f>IFERROR(INDEX('Rent Roll'!$GE$14:$GN$290,MATCH('Detailed Rollover'!$B36,'Rent Roll'!$A$14:$A$290,0),'Detailed Rollover'!H$4),0)</f>
        <v>0</v>
      </c>
      <c r="I36" s="39">
        <f>IFERROR(INDEX('Rent Roll'!$GE$14:$GN$290,MATCH('Detailed Rollover'!$B36,'Rent Roll'!$A$14:$A$290,0),'Detailed Rollover'!I$4),0)</f>
        <v>0</v>
      </c>
      <c r="J36" s="39">
        <f>IFERROR(INDEX('Rent Roll'!$GE$14:$GN$290,MATCH('Detailed Rollover'!$B36,'Rent Roll'!$A$14:$A$290,0),'Detailed Rollover'!J$4),0)</f>
        <v>0</v>
      </c>
      <c r="K36" s="39">
        <f>IFERROR(INDEX('Rent Roll'!$GE$14:$GN$290,MATCH('Detailed Rollover'!$B36,'Rent Roll'!$A$14:$A$290,0),'Detailed Rollover'!K$4),0)</f>
        <v>0</v>
      </c>
      <c r="L36" s="39">
        <f>IFERROR(INDEX('Rent Roll'!$GE$14:$GN$290,MATCH('Detailed Rollover'!$B36,'Rent Roll'!$A$14:$A$290,0),'Detailed Rollover'!L$4),0)</f>
        <v>0</v>
      </c>
      <c r="M36" s="40">
        <f>IFERROR(INDEX('Rent Roll'!$GE$14:$GN$290,MATCH('Detailed Rollover'!$B36,'Rent Roll'!$A$14:$A$290,0),'Detailed Rollover'!M$4),0)</f>
        <v>0</v>
      </c>
      <c r="N36" s="61">
        <f t="shared" si="0"/>
        <v>0</v>
      </c>
    </row>
    <row r="37" spans="2:14">
      <c r="B37" s="54">
        <f t="shared" si="1"/>
        <v>33</v>
      </c>
      <c r="C37" s="60" t="str">
        <f>IFERROR(INDEX('Rent Roll'!$C$14:$C$290,MATCH('Detailed Rollover'!$B37,'Rent Roll'!$A$14:$A$290,0),1),"")</f>
        <v/>
      </c>
      <c r="D37" s="38">
        <f>IFERROR(INDEX('Rent Roll'!$GE$14:$GN$290,MATCH('Detailed Rollover'!$B37,'Rent Roll'!$A$14:$A$290,0),'Detailed Rollover'!D$4),0)</f>
        <v>0</v>
      </c>
      <c r="E37" s="39">
        <f>IFERROR(INDEX('Rent Roll'!$GE$14:$GN$290,MATCH('Detailed Rollover'!$B37,'Rent Roll'!$A$14:$A$290,0),'Detailed Rollover'!E$4),0)</f>
        <v>0</v>
      </c>
      <c r="F37" s="39">
        <f>IFERROR(INDEX('Rent Roll'!$GE$14:$GN$290,MATCH('Detailed Rollover'!$B37,'Rent Roll'!$A$14:$A$290,0),'Detailed Rollover'!F$4),0)</f>
        <v>0</v>
      </c>
      <c r="G37" s="39">
        <f>IFERROR(INDEX('Rent Roll'!$GE$14:$GN$290,MATCH('Detailed Rollover'!$B37,'Rent Roll'!$A$14:$A$290,0),'Detailed Rollover'!G$4),0)</f>
        <v>0</v>
      </c>
      <c r="H37" s="39">
        <f>IFERROR(INDEX('Rent Roll'!$GE$14:$GN$290,MATCH('Detailed Rollover'!$B37,'Rent Roll'!$A$14:$A$290,0),'Detailed Rollover'!H$4),0)</f>
        <v>0</v>
      </c>
      <c r="I37" s="39">
        <f>IFERROR(INDEX('Rent Roll'!$GE$14:$GN$290,MATCH('Detailed Rollover'!$B37,'Rent Roll'!$A$14:$A$290,0),'Detailed Rollover'!I$4),0)</f>
        <v>0</v>
      </c>
      <c r="J37" s="39">
        <f>IFERROR(INDEX('Rent Roll'!$GE$14:$GN$290,MATCH('Detailed Rollover'!$B37,'Rent Roll'!$A$14:$A$290,0),'Detailed Rollover'!J$4),0)</f>
        <v>0</v>
      </c>
      <c r="K37" s="39">
        <f>IFERROR(INDEX('Rent Roll'!$GE$14:$GN$290,MATCH('Detailed Rollover'!$B37,'Rent Roll'!$A$14:$A$290,0),'Detailed Rollover'!K$4),0)</f>
        <v>0</v>
      </c>
      <c r="L37" s="39">
        <f>IFERROR(INDEX('Rent Roll'!$GE$14:$GN$290,MATCH('Detailed Rollover'!$B37,'Rent Roll'!$A$14:$A$290,0),'Detailed Rollover'!L$4),0)</f>
        <v>0</v>
      </c>
      <c r="M37" s="40">
        <f>IFERROR(INDEX('Rent Roll'!$GE$14:$GN$290,MATCH('Detailed Rollover'!$B37,'Rent Roll'!$A$14:$A$290,0),'Detailed Rollover'!M$4),0)</f>
        <v>0</v>
      </c>
      <c r="N37" s="61">
        <f t="shared" si="0"/>
        <v>0</v>
      </c>
    </row>
    <row r="38" spans="2:14">
      <c r="B38" s="54">
        <f t="shared" si="1"/>
        <v>34</v>
      </c>
      <c r="C38" s="60" t="str">
        <f>IFERROR(INDEX('Rent Roll'!$C$14:$C$290,MATCH('Detailed Rollover'!$B38,'Rent Roll'!$A$14:$A$290,0),1),"")</f>
        <v/>
      </c>
      <c r="D38" s="38">
        <f>IFERROR(INDEX('Rent Roll'!$GE$14:$GN$290,MATCH('Detailed Rollover'!$B38,'Rent Roll'!$A$14:$A$290,0),'Detailed Rollover'!D$4),0)</f>
        <v>0</v>
      </c>
      <c r="E38" s="39">
        <f>IFERROR(INDEX('Rent Roll'!$GE$14:$GN$290,MATCH('Detailed Rollover'!$B38,'Rent Roll'!$A$14:$A$290,0),'Detailed Rollover'!E$4),0)</f>
        <v>0</v>
      </c>
      <c r="F38" s="39">
        <f>IFERROR(INDEX('Rent Roll'!$GE$14:$GN$290,MATCH('Detailed Rollover'!$B38,'Rent Roll'!$A$14:$A$290,0),'Detailed Rollover'!F$4),0)</f>
        <v>0</v>
      </c>
      <c r="G38" s="39">
        <f>IFERROR(INDEX('Rent Roll'!$GE$14:$GN$290,MATCH('Detailed Rollover'!$B38,'Rent Roll'!$A$14:$A$290,0),'Detailed Rollover'!G$4),0)</f>
        <v>0</v>
      </c>
      <c r="H38" s="39">
        <f>IFERROR(INDEX('Rent Roll'!$GE$14:$GN$290,MATCH('Detailed Rollover'!$B38,'Rent Roll'!$A$14:$A$290,0),'Detailed Rollover'!H$4),0)</f>
        <v>0</v>
      </c>
      <c r="I38" s="39">
        <f>IFERROR(INDEX('Rent Roll'!$GE$14:$GN$290,MATCH('Detailed Rollover'!$B38,'Rent Roll'!$A$14:$A$290,0),'Detailed Rollover'!I$4),0)</f>
        <v>0</v>
      </c>
      <c r="J38" s="39">
        <f>IFERROR(INDEX('Rent Roll'!$GE$14:$GN$290,MATCH('Detailed Rollover'!$B38,'Rent Roll'!$A$14:$A$290,0),'Detailed Rollover'!J$4),0)</f>
        <v>0</v>
      </c>
      <c r="K38" s="39">
        <f>IFERROR(INDEX('Rent Roll'!$GE$14:$GN$290,MATCH('Detailed Rollover'!$B38,'Rent Roll'!$A$14:$A$290,0),'Detailed Rollover'!K$4),0)</f>
        <v>0</v>
      </c>
      <c r="L38" s="39">
        <f>IFERROR(INDEX('Rent Roll'!$GE$14:$GN$290,MATCH('Detailed Rollover'!$B38,'Rent Roll'!$A$14:$A$290,0),'Detailed Rollover'!L$4),0)</f>
        <v>0</v>
      </c>
      <c r="M38" s="40">
        <f>IFERROR(INDEX('Rent Roll'!$GE$14:$GN$290,MATCH('Detailed Rollover'!$B38,'Rent Roll'!$A$14:$A$290,0),'Detailed Rollover'!M$4),0)</f>
        <v>0</v>
      </c>
      <c r="N38" s="61">
        <f t="shared" si="0"/>
        <v>0</v>
      </c>
    </row>
    <row r="39" spans="2:14">
      <c r="B39" s="54">
        <f t="shared" si="1"/>
        <v>35</v>
      </c>
      <c r="C39" s="60" t="str">
        <f>IFERROR(INDEX('Rent Roll'!$C$14:$C$290,MATCH('Detailed Rollover'!$B39,'Rent Roll'!$A$14:$A$290,0),1),"")</f>
        <v/>
      </c>
      <c r="D39" s="38">
        <f>IFERROR(INDEX('Rent Roll'!$GE$14:$GN$290,MATCH('Detailed Rollover'!$B39,'Rent Roll'!$A$14:$A$290,0),'Detailed Rollover'!D$4),0)</f>
        <v>0</v>
      </c>
      <c r="E39" s="39">
        <f>IFERROR(INDEX('Rent Roll'!$GE$14:$GN$290,MATCH('Detailed Rollover'!$B39,'Rent Roll'!$A$14:$A$290,0),'Detailed Rollover'!E$4),0)</f>
        <v>0</v>
      </c>
      <c r="F39" s="39">
        <f>IFERROR(INDEX('Rent Roll'!$GE$14:$GN$290,MATCH('Detailed Rollover'!$B39,'Rent Roll'!$A$14:$A$290,0),'Detailed Rollover'!F$4),0)</f>
        <v>0</v>
      </c>
      <c r="G39" s="39">
        <f>IFERROR(INDEX('Rent Roll'!$GE$14:$GN$290,MATCH('Detailed Rollover'!$B39,'Rent Roll'!$A$14:$A$290,0),'Detailed Rollover'!G$4),0)</f>
        <v>0</v>
      </c>
      <c r="H39" s="39">
        <f>IFERROR(INDEX('Rent Roll'!$GE$14:$GN$290,MATCH('Detailed Rollover'!$B39,'Rent Roll'!$A$14:$A$290,0),'Detailed Rollover'!H$4),0)</f>
        <v>0</v>
      </c>
      <c r="I39" s="39">
        <f>IFERROR(INDEX('Rent Roll'!$GE$14:$GN$290,MATCH('Detailed Rollover'!$B39,'Rent Roll'!$A$14:$A$290,0),'Detailed Rollover'!I$4),0)</f>
        <v>0</v>
      </c>
      <c r="J39" s="39">
        <f>IFERROR(INDEX('Rent Roll'!$GE$14:$GN$290,MATCH('Detailed Rollover'!$B39,'Rent Roll'!$A$14:$A$290,0),'Detailed Rollover'!J$4),0)</f>
        <v>0</v>
      </c>
      <c r="K39" s="39">
        <f>IFERROR(INDEX('Rent Roll'!$GE$14:$GN$290,MATCH('Detailed Rollover'!$B39,'Rent Roll'!$A$14:$A$290,0),'Detailed Rollover'!K$4),0)</f>
        <v>0</v>
      </c>
      <c r="L39" s="39">
        <f>IFERROR(INDEX('Rent Roll'!$GE$14:$GN$290,MATCH('Detailed Rollover'!$B39,'Rent Roll'!$A$14:$A$290,0),'Detailed Rollover'!L$4),0)</f>
        <v>0</v>
      </c>
      <c r="M39" s="40">
        <f>IFERROR(INDEX('Rent Roll'!$GE$14:$GN$290,MATCH('Detailed Rollover'!$B39,'Rent Roll'!$A$14:$A$290,0),'Detailed Rollover'!M$4),0)</f>
        <v>0</v>
      </c>
      <c r="N39" s="61">
        <f t="shared" si="0"/>
        <v>0</v>
      </c>
    </row>
    <row r="40" spans="2:14">
      <c r="B40" s="54">
        <f t="shared" si="1"/>
        <v>36</v>
      </c>
      <c r="C40" s="60" t="str">
        <f>IFERROR(INDEX('Rent Roll'!$C$14:$C$290,MATCH('Detailed Rollover'!$B40,'Rent Roll'!$A$14:$A$290,0),1),"")</f>
        <v/>
      </c>
      <c r="D40" s="38">
        <f>IFERROR(INDEX('Rent Roll'!$GE$14:$GN$290,MATCH('Detailed Rollover'!$B40,'Rent Roll'!$A$14:$A$290,0),'Detailed Rollover'!D$4),0)</f>
        <v>0</v>
      </c>
      <c r="E40" s="39">
        <f>IFERROR(INDEX('Rent Roll'!$GE$14:$GN$290,MATCH('Detailed Rollover'!$B40,'Rent Roll'!$A$14:$A$290,0),'Detailed Rollover'!E$4),0)</f>
        <v>0</v>
      </c>
      <c r="F40" s="39">
        <f>IFERROR(INDEX('Rent Roll'!$GE$14:$GN$290,MATCH('Detailed Rollover'!$B40,'Rent Roll'!$A$14:$A$290,0),'Detailed Rollover'!F$4),0)</f>
        <v>0</v>
      </c>
      <c r="G40" s="39">
        <f>IFERROR(INDEX('Rent Roll'!$GE$14:$GN$290,MATCH('Detailed Rollover'!$B40,'Rent Roll'!$A$14:$A$290,0),'Detailed Rollover'!G$4),0)</f>
        <v>0</v>
      </c>
      <c r="H40" s="39">
        <f>IFERROR(INDEX('Rent Roll'!$GE$14:$GN$290,MATCH('Detailed Rollover'!$B40,'Rent Roll'!$A$14:$A$290,0),'Detailed Rollover'!H$4),0)</f>
        <v>0</v>
      </c>
      <c r="I40" s="39">
        <f>IFERROR(INDEX('Rent Roll'!$GE$14:$GN$290,MATCH('Detailed Rollover'!$B40,'Rent Roll'!$A$14:$A$290,0),'Detailed Rollover'!I$4),0)</f>
        <v>0</v>
      </c>
      <c r="J40" s="39">
        <f>IFERROR(INDEX('Rent Roll'!$GE$14:$GN$290,MATCH('Detailed Rollover'!$B40,'Rent Roll'!$A$14:$A$290,0),'Detailed Rollover'!J$4),0)</f>
        <v>0</v>
      </c>
      <c r="K40" s="39">
        <f>IFERROR(INDEX('Rent Roll'!$GE$14:$GN$290,MATCH('Detailed Rollover'!$B40,'Rent Roll'!$A$14:$A$290,0),'Detailed Rollover'!K$4),0)</f>
        <v>0</v>
      </c>
      <c r="L40" s="39">
        <f>IFERROR(INDEX('Rent Roll'!$GE$14:$GN$290,MATCH('Detailed Rollover'!$B40,'Rent Roll'!$A$14:$A$290,0),'Detailed Rollover'!L$4),0)</f>
        <v>0</v>
      </c>
      <c r="M40" s="40">
        <f>IFERROR(INDEX('Rent Roll'!$GE$14:$GN$290,MATCH('Detailed Rollover'!$B40,'Rent Roll'!$A$14:$A$290,0),'Detailed Rollover'!M$4),0)</f>
        <v>0</v>
      </c>
      <c r="N40" s="61">
        <f t="shared" si="0"/>
        <v>0</v>
      </c>
    </row>
    <row r="41" spans="2:14">
      <c r="B41" s="54">
        <f t="shared" si="1"/>
        <v>37</v>
      </c>
      <c r="C41" s="60" t="str">
        <f>IFERROR(INDEX('Rent Roll'!$C$14:$C$290,MATCH('Detailed Rollover'!$B41,'Rent Roll'!$A$14:$A$290,0),1),"")</f>
        <v/>
      </c>
      <c r="D41" s="38">
        <f>IFERROR(INDEX('Rent Roll'!$GE$14:$GN$290,MATCH('Detailed Rollover'!$B41,'Rent Roll'!$A$14:$A$290,0),'Detailed Rollover'!D$4),0)</f>
        <v>0</v>
      </c>
      <c r="E41" s="39">
        <f>IFERROR(INDEX('Rent Roll'!$GE$14:$GN$290,MATCH('Detailed Rollover'!$B41,'Rent Roll'!$A$14:$A$290,0),'Detailed Rollover'!E$4),0)</f>
        <v>0</v>
      </c>
      <c r="F41" s="39">
        <f>IFERROR(INDEX('Rent Roll'!$GE$14:$GN$290,MATCH('Detailed Rollover'!$B41,'Rent Roll'!$A$14:$A$290,0),'Detailed Rollover'!F$4),0)</f>
        <v>0</v>
      </c>
      <c r="G41" s="39">
        <f>IFERROR(INDEX('Rent Roll'!$GE$14:$GN$290,MATCH('Detailed Rollover'!$B41,'Rent Roll'!$A$14:$A$290,0),'Detailed Rollover'!G$4),0)</f>
        <v>0</v>
      </c>
      <c r="H41" s="39">
        <f>IFERROR(INDEX('Rent Roll'!$GE$14:$GN$290,MATCH('Detailed Rollover'!$B41,'Rent Roll'!$A$14:$A$290,0),'Detailed Rollover'!H$4),0)</f>
        <v>0</v>
      </c>
      <c r="I41" s="39">
        <f>IFERROR(INDEX('Rent Roll'!$GE$14:$GN$290,MATCH('Detailed Rollover'!$B41,'Rent Roll'!$A$14:$A$290,0),'Detailed Rollover'!I$4),0)</f>
        <v>0</v>
      </c>
      <c r="J41" s="39">
        <f>IFERROR(INDEX('Rent Roll'!$GE$14:$GN$290,MATCH('Detailed Rollover'!$B41,'Rent Roll'!$A$14:$A$290,0),'Detailed Rollover'!J$4),0)</f>
        <v>0</v>
      </c>
      <c r="K41" s="39">
        <f>IFERROR(INDEX('Rent Roll'!$GE$14:$GN$290,MATCH('Detailed Rollover'!$B41,'Rent Roll'!$A$14:$A$290,0),'Detailed Rollover'!K$4),0)</f>
        <v>0</v>
      </c>
      <c r="L41" s="39">
        <f>IFERROR(INDEX('Rent Roll'!$GE$14:$GN$290,MATCH('Detailed Rollover'!$B41,'Rent Roll'!$A$14:$A$290,0),'Detailed Rollover'!L$4),0)</f>
        <v>0</v>
      </c>
      <c r="M41" s="40">
        <f>IFERROR(INDEX('Rent Roll'!$GE$14:$GN$290,MATCH('Detailed Rollover'!$B41,'Rent Roll'!$A$14:$A$290,0),'Detailed Rollover'!M$4),0)</f>
        <v>0</v>
      </c>
      <c r="N41" s="61">
        <f t="shared" si="0"/>
        <v>0</v>
      </c>
    </row>
    <row r="42" spans="2:14">
      <c r="B42" s="54">
        <f t="shared" si="1"/>
        <v>38</v>
      </c>
      <c r="C42" s="60" t="str">
        <f>IFERROR(INDEX('Rent Roll'!$C$14:$C$290,MATCH('Detailed Rollover'!$B42,'Rent Roll'!$A$14:$A$290,0),1),"")</f>
        <v/>
      </c>
      <c r="D42" s="38">
        <f>IFERROR(INDEX('Rent Roll'!$GE$14:$GN$290,MATCH('Detailed Rollover'!$B42,'Rent Roll'!$A$14:$A$290,0),'Detailed Rollover'!D$4),0)</f>
        <v>0</v>
      </c>
      <c r="E42" s="39">
        <f>IFERROR(INDEX('Rent Roll'!$GE$14:$GN$290,MATCH('Detailed Rollover'!$B42,'Rent Roll'!$A$14:$A$290,0),'Detailed Rollover'!E$4),0)</f>
        <v>0</v>
      </c>
      <c r="F42" s="39">
        <f>IFERROR(INDEX('Rent Roll'!$GE$14:$GN$290,MATCH('Detailed Rollover'!$B42,'Rent Roll'!$A$14:$A$290,0),'Detailed Rollover'!F$4),0)</f>
        <v>0</v>
      </c>
      <c r="G42" s="39">
        <f>IFERROR(INDEX('Rent Roll'!$GE$14:$GN$290,MATCH('Detailed Rollover'!$B42,'Rent Roll'!$A$14:$A$290,0),'Detailed Rollover'!G$4),0)</f>
        <v>0</v>
      </c>
      <c r="H42" s="39">
        <f>IFERROR(INDEX('Rent Roll'!$GE$14:$GN$290,MATCH('Detailed Rollover'!$B42,'Rent Roll'!$A$14:$A$290,0),'Detailed Rollover'!H$4),0)</f>
        <v>0</v>
      </c>
      <c r="I42" s="39">
        <f>IFERROR(INDEX('Rent Roll'!$GE$14:$GN$290,MATCH('Detailed Rollover'!$B42,'Rent Roll'!$A$14:$A$290,0),'Detailed Rollover'!I$4),0)</f>
        <v>0</v>
      </c>
      <c r="J42" s="39">
        <f>IFERROR(INDEX('Rent Roll'!$GE$14:$GN$290,MATCH('Detailed Rollover'!$B42,'Rent Roll'!$A$14:$A$290,0),'Detailed Rollover'!J$4),0)</f>
        <v>0</v>
      </c>
      <c r="K42" s="39">
        <f>IFERROR(INDEX('Rent Roll'!$GE$14:$GN$290,MATCH('Detailed Rollover'!$B42,'Rent Roll'!$A$14:$A$290,0),'Detailed Rollover'!K$4),0)</f>
        <v>0</v>
      </c>
      <c r="L42" s="39">
        <f>IFERROR(INDEX('Rent Roll'!$GE$14:$GN$290,MATCH('Detailed Rollover'!$B42,'Rent Roll'!$A$14:$A$290,0),'Detailed Rollover'!L$4),0)</f>
        <v>0</v>
      </c>
      <c r="M42" s="40">
        <f>IFERROR(INDEX('Rent Roll'!$GE$14:$GN$290,MATCH('Detailed Rollover'!$B42,'Rent Roll'!$A$14:$A$290,0),'Detailed Rollover'!M$4),0)</f>
        <v>0</v>
      </c>
      <c r="N42" s="61">
        <f t="shared" si="0"/>
        <v>0</v>
      </c>
    </row>
    <row r="43" spans="2:14">
      <c r="B43" s="54">
        <f t="shared" si="1"/>
        <v>39</v>
      </c>
      <c r="C43" s="60" t="str">
        <f>IFERROR(INDEX('Rent Roll'!$C$14:$C$290,MATCH('Detailed Rollover'!$B43,'Rent Roll'!$A$14:$A$290,0),1),"")</f>
        <v/>
      </c>
      <c r="D43" s="38">
        <f>IFERROR(INDEX('Rent Roll'!$GE$14:$GN$290,MATCH('Detailed Rollover'!$B43,'Rent Roll'!$A$14:$A$290,0),'Detailed Rollover'!D$4),0)</f>
        <v>0</v>
      </c>
      <c r="E43" s="39">
        <f>IFERROR(INDEX('Rent Roll'!$GE$14:$GN$290,MATCH('Detailed Rollover'!$B43,'Rent Roll'!$A$14:$A$290,0),'Detailed Rollover'!E$4),0)</f>
        <v>0</v>
      </c>
      <c r="F43" s="39">
        <f>IFERROR(INDEX('Rent Roll'!$GE$14:$GN$290,MATCH('Detailed Rollover'!$B43,'Rent Roll'!$A$14:$A$290,0),'Detailed Rollover'!F$4),0)</f>
        <v>0</v>
      </c>
      <c r="G43" s="39">
        <f>IFERROR(INDEX('Rent Roll'!$GE$14:$GN$290,MATCH('Detailed Rollover'!$B43,'Rent Roll'!$A$14:$A$290,0),'Detailed Rollover'!G$4),0)</f>
        <v>0</v>
      </c>
      <c r="H43" s="39">
        <f>IFERROR(INDEX('Rent Roll'!$GE$14:$GN$290,MATCH('Detailed Rollover'!$B43,'Rent Roll'!$A$14:$A$290,0),'Detailed Rollover'!H$4),0)</f>
        <v>0</v>
      </c>
      <c r="I43" s="39">
        <f>IFERROR(INDEX('Rent Roll'!$GE$14:$GN$290,MATCH('Detailed Rollover'!$B43,'Rent Roll'!$A$14:$A$290,0),'Detailed Rollover'!I$4),0)</f>
        <v>0</v>
      </c>
      <c r="J43" s="39">
        <f>IFERROR(INDEX('Rent Roll'!$GE$14:$GN$290,MATCH('Detailed Rollover'!$B43,'Rent Roll'!$A$14:$A$290,0),'Detailed Rollover'!J$4),0)</f>
        <v>0</v>
      </c>
      <c r="K43" s="39">
        <f>IFERROR(INDEX('Rent Roll'!$GE$14:$GN$290,MATCH('Detailed Rollover'!$B43,'Rent Roll'!$A$14:$A$290,0),'Detailed Rollover'!K$4),0)</f>
        <v>0</v>
      </c>
      <c r="L43" s="39">
        <f>IFERROR(INDEX('Rent Roll'!$GE$14:$GN$290,MATCH('Detailed Rollover'!$B43,'Rent Roll'!$A$14:$A$290,0),'Detailed Rollover'!L$4),0)</f>
        <v>0</v>
      </c>
      <c r="M43" s="40">
        <f>IFERROR(INDEX('Rent Roll'!$GE$14:$GN$290,MATCH('Detailed Rollover'!$B43,'Rent Roll'!$A$14:$A$290,0),'Detailed Rollover'!M$4),0)</f>
        <v>0</v>
      </c>
      <c r="N43" s="61">
        <f t="shared" si="0"/>
        <v>0</v>
      </c>
    </row>
    <row r="44" spans="2:14">
      <c r="B44" s="54">
        <f t="shared" si="1"/>
        <v>40</v>
      </c>
      <c r="C44" s="60" t="str">
        <f>IFERROR(INDEX('Rent Roll'!$C$14:$C$290,MATCH('Detailed Rollover'!$B44,'Rent Roll'!$A$14:$A$290,0),1),"")</f>
        <v/>
      </c>
      <c r="D44" s="38">
        <f>IFERROR(INDEX('Rent Roll'!$GE$14:$GN$290,MATCH('Detailed Rollover'!$B44,'Rent Roll'!$A$14:$A$290,0),'Detailed Rollover'!D$4),0)</f>
        <v>0</v>
      </c>
      <c r="E44" s="39">
        <f>IFERROR(INDEX('Rent Roll'!$GE$14:$GN$290,MATCH('Detailed Rollover'!$B44,'Rent Roll'!$A$14:$A$290,0),'Detailed Rollover'!E$4),0)</f>
        <v>0</v>
      </c>
      <c r="F44" s="39">
        <f>IFERROR(INDEX('Rent Roll'!$GE$14:$GN$290,MATCH('Detailed Rollover'!$B44,'Rent Roll'!$A$14:$A$290,0),'Detailed Rollover'!F$4),0)</f>
        <v>0</v>
      </c>
      <c r="G44" s="39">
        <f>IFERROR(INDEX('Rent Roll'!$GE$14:$GN$290,MATCH('Detailed Rollover'!$B44,'Rent Roll'!$A$14:$A$290,0),'Detailed Rollover'!G$4),0)</f>
        <v>0</v>
      </c>
      <c r="H44" s="39">
        <f>IFERROR(INDEX('Rent Roll'!$GE$14:$GN$290,MATCH('Detailed Rollover'!$B44,'Rent Roll'!$A$14:$A$290,0),'Detailed Rollover'!H$4),0)</f>
        <v>0</v>
      </c>
      <c r="I44" s="39">
        <f>IFERROR(INDEX('Rent Roll'!$GE$14:$GN$290,MATCH('Detailed Rollover'!$B44,'Rent Roll'!$A$14:$A$290,0),'Detailed Rollover'!I$4),0)</f>
        <v>0</v>
      </c>
      <c r="J44" s="39">
        <f>IFERROR(INDEX('Rent Roll'!$GE$14:$GN$290,MATCH('Detailed Rollover'!$B44,'Rent Roll'!$A$14:$A$290,0),'Detailed Rollover'!J$4),0)</f>
        <v>0</v>
      </c>
      <c r="K44" s="39">
        <f>IFERROR(INDEX('Rent Roll'!$GE$14:$GN$290,MATCH('Detailed Rollover'!$B44,'Rent Roll'!$A$14:$A$290,0),'Detailed Rollover'!K$4),0)</f>
        <v>0</v>
      </c>
      <c r="L44" s="39">
        <f>IFERROR(INDEX('Rent Roll'!$GE$14:$GN$290,MATCH('Detailed Rollover'!$B44,'Rent Roll'!$A$14:$A$290,0),'Detailed Rollover'!L$4),0)</f>
        <v>0</v>
      </c>
      <c r="M44" s="40">
        <f>IFERROR(INDEX('Rent Roll'!$GE$14:$GN$290,MATCH('Detailed Rollover'!$B44,'Rent Roll'!$A$14:$A$290,0),'Detailed Rollover'!M$4),0)</f>
        <v>0</v>
      </c>
      <c r="N44" s="61">
        <f t="shared" si="0"/>
        <v>0</v>
      </c>
    </row>
    <row r="45" spans="2:14">
      <c r="B45" s="54">
        <f t="shared" si="1"/>
        <v>41</v>
      </c>
      <c r="C45" s="60" t="str">
        <f>IFERROR(INDEX('Rent Roll'!$C$14:$C$290,MATCH('Detailed Rollover'!$B45,'Rent Roll'!$A$14:$A$290,0),1),"")</f>
        <v/>
      </c>
      <c r="D45" s="38">
        <f>IFERROR(INDEX('Rent Roll'!$GE$14:$GN$290,MATCH('Detailed Rollover'!$B45,'Rent Roll'!$A$14:$A$290,0),'Detailed Rollover'!D$4),0)</f>
        <v>0</v>
      </c>
      <c r="E45" s="39">
        <f>IFERROR(INDEX('Rent Roll'!$GE$14:$GN$290,MATCH('Detailed Rollover'!$B45,'Rent Roll'!$A$14:$A$290,0),'Detailed Rollover'!E$4),0)</f>
        <v>0</v>
      </c>
      <c r="F45" s="39">
        <f>IFERROR(INDEX('Rent Roll'!$GE$14:$GN$290,MATCH('Detailed Rollover'!$B45,'Rent Roll'!$A$14:$A$290,0),'Detailed Rollover'!F$4),0)</f>
        <v>0</v>
      </c>
      <c r="G45" s="39">
        <f>IFERROR(INDEX('Rent Roll'!$GE$14:$GN$290,MATCH('Detailed Rollover'!$B45,'Rent Roll'!$A$14:$A$290,0),'Detailed Rollover'!G$4),0)</f>
        <v>0</v>
      </c>
      <c r="H45" s="39">
        <f>IFERROR(INDEX('Rent Roll'!$GE$14:$GN$290,MATCH('Detailed Rollover'!$B45,'Rent Roll'!$A$14:$A$290,0),'Detailed Rollover'!H$4),0)</f>
        <v>0</v>
      </c>
      <c r="I45" s="39">
        <f>IFERROR(INDEX('Rent Roll'!$GE$14:$GN$290,MATCH('Detailed Rollover'!$B45,'Rent Roll'!$A$14:$A$290,0),'Detailed Rollover'!I$4),0)</f>
        <v>0</v>
      </c>
      <c r="J45" s="39">
        <f>IFERROR(INDEX('Rent Roll'!$GE$14:$GN$290,MATCH('Detailed Rollover'!$B45,'Rent Roll'!$A$14:$A$290,0),'Detailed Rollover'!J$4),0)</f>
        <v>0</v>
      </c>
      <c r="K45" s="39">
        <f>IFERROR(INDEX('Rent Roll'!$GE$14:$GN$290,MATCH('Detailed Rollover'!$B45,'Rent Roll'!$A$14:$A$290,0),'Detailed Rollover'!K$4),0)</f>
        <v>0</v>
      </c>
      <c r="L45" s="39">
        <f>IFERROR(INDEX('Rent Roll'!$GE$14:$GN$290,MATCH('Detailed Rollover'!$B45,'Rent Roll'!$A$14:$A$290,0),'Detailed Rollover'!L$4),0)</f>
        <v>0</v>
      </c>
      <c r="M45" s="40">
        <f>IFERROR(INDEX('Rent Roll'!$GE$14:$GN$290,MATCH('Detailed Rollover'!$B45,'Rent Roll'!$A$14:$A$290,0),'Detailed Rollover'!M$4),0)</f>
        <v>0</v>
      </c>
      <c r="N45" s="61">
        <f t="shared" si="0"/>
        <v>0</v>
      </c>
    </row>
    <row r="46" spans="2:14">
      <c r="B46" s="54">
        <f t="shared" si="1"/>
        <v>42</v>
      </c>
      <c r="C46" s="60" t="str">
        <f>IFERROR(INDEX('Rent Roll'!$C$14:$C$290,MATCH('Detailed Rollover'!$B46,'Rent Roll'!$A$14:$A$290,0),1),"")</f>
        <v/>
      </c>
      <c r="D46" s="38">
        <f>IFERROR(INDEX('Rent Roll'!$GE$14:$GN$290,MATCH('Detailed Rollover'!$B46,'Rent Roll'!$A$14:$A$290,0),'Detailed Rollover'!D$4),0)</f>
        <v>0</v>
      </c>
      <c r="E46" s="39">
        <f>IFERROR(INDEX('Rent Roll'!$GE$14:$GN$290,MATCH('Detailed Rollover'!$B46,'Rent Roll'!$A$14:$A$290,0),'Detailed Rollover'!E$4),0)</f>
        <v>0</v>
      </c>
      <c r="F46" s="39">
        <f>IFERROR(INDEX('Rent Roll'!$GE$14:$GN$290,MATCH('Detailed Rollover'!$B46,'Rent Roll'!$A$14:$A$290,0),'Detailed Rollover'!F$4),0)</f>
        <v>0</v>
      </c>
      <c r="G46" s="39">
        <f>IFERROR(INDEX('Rent Roll'!$GE$14:$GN$290,MATCH('Detailed Rollover'!$B46,'Rent Roll'!$A$14:$A$290,0),'Detailed Rollover'!G$4),0)</f>
        <v>0</v>
      </c>
      <c r="H46" s="39">
        <f>IFERROR(INDEX('Rent Roll'!$GE$14:$GN$290,MATCH('Detailed Rollover'!$B46,'Rent Roll'!$A$14:$A$290,0),'Detailed Rollover'!H$4),0)</f>
        <v>0</v>
      </c>
      <c r="I46" s="39">
        <f>IFERROR(INDEX('Rent Roll'!$GE$14:$GN$290,MATCH('Detailed Rollover'!$B46,'Rent Roll'!$A$14:$A$290,0),'Detailed Rollover'!I$4),0)</f>
        <v>0</v>
      </c>
      <c r="J46" s="39">
        <f>IFERROR(INDEX('Rent Roll'!$GE$14:$GN$290,MATCH('Detailed Rollover'!$B46,'Rent Roll'!$A$14:$A$290,0),'Detailed Rollover'!J$4),0)</f>
        <v>0</v>
      </c>
      <c r="K46" s="39">
        <f>IFERROR(INDEX('Rent Roll'!$GE$14:$GN$290,MATCH('Detailed Rollover'!$B46,'Rent Roll'!$A$14:$A$290,0),'Detailed Rollover'!K$4),0)</f>
        <v>0</v>
      </c>
      <c r="L46" s="39">
        <f>IFERROR(INDEX('Rent Roll'!$GE$14:$GN$290,MATCH('Detailed Rollover'!$B46,'Rent Roll'!$A$14:$A$290,0),'Detailed Rollover'!L$4),0)</f>
        <v>0</v>
      </c>
      <c r="M46" s="40">
        <f>IFERROR(INDEX('Rent Roll'!$GE$14:$GN$290,MATCH('Detailed Rollover'!$B46,'Rent Roll'!$A$14:$A$290,0),'Detailed Rollover'!M$4),0)</f>
        <v>0</v>
      </c>
      <c r="N46" s="61">
        <f t="shared" si="0"/>
        <v>0</v>
      </c>
    </row>
    <row r="47" spans="2:14">
      <c r="B47" s="54">
        <f t="shared" si="1"/>
        <v>43</v>
      </c>
      <c r="C47" s="60" t="str">
        <f>IFERROR(INDEX('Rent Roll'!$C$14:$C$290,MATCH('Detailed Rollover'!$B47,'Rent Roll'!$A$14:$A$290,0),1),"")</f>
        <v/>
      </c>
      <c r="D47" s="38">
        <f>IFERROR(INDEX('Rent Roll'!$GE$14:$GN$290,MATCH('Detailed Rollover'!$B47,'Rent Roll'!$A$14:$A$290,0),'Detailed Rollover'!D$4),0)</f>
        <v>0</v>
      </c>
      <c r="E47" s="39">
        <f>IFERROR(INDEX('Rent Roll'!$GE$14:$GN$290,MATCH('Detailed Rollover'!$B47,'Rent Roll'!$A$14:$A$290,0),'Detailed Rollover'!E$4),0)</f>
        <v>0</v>
      </c>
      <c r="F47" s="39">
        <f>IFERROR(INDEX('Rent Roll'!$GE$14:$GN$290,MATCH('Detailed Rollover'!$B47,'Rent Roll'!$A$14:$A$290,0),'Detailed Rollover'!F$4),0)</f>
        <v>0</v>
      </c>
      <c r="G47" s="39">
        <f>IFERROR(INDEX('Rent Roll'!$GE$14:$GN$290,MATCH('Detailed Rollover'!$B47,'Rent Roll'!$A$14:$A$290,0),'Detailed Rollover'!G$4),0)</f>
        <v>0</v>
      </c>
      <c r="H47" s="39">
        <f>IFERROR(INDEX('Rent Roll'!$GE$14:$GN$290,MATCH('Detailed Rollover'!$B47,'Rent Roll'!$A$14:$A$290,0),'Detailed Rollover'!H$4),0)</f>
        <v>0</v>
      </c>
      <c r="I47" s="39">
        <f>IFERROR(INDEX('Rent Roll'!$GE$14:$GN$290,MATCH('Detailed Rollover'!$B47,'Rent Roll'!$A$14:$A$290,0),'Detailed Rollover'!I$4),0)</f>
        <v>0</v>
      </c>
      <c r="J47" s="39">
        <f>IFERROR(INDEX('Rent Roll'!$GE$14:$GN$290,MATCH('Detailed Rollover'!$B47,'Rent Roll'!$A$14:$A$290,0),'Detailed Rollover'!J$4),0)</f>
        <v>0</v>
      </c>
      <c r="K47" s="39">
        <f>IFERROR(INDEX('Rent Roll'!$GE$14:$GN$290,MATCH('Detailed Rollover'!$B47,'Rent Roll'!$A$14:$A$290,0),'Detailed Rollover'!K$4),0)</f>
        <v>0</v>
      </c>
      <c r="L47" s="39">
        <f>IFERROR(INDEX('Rent Roll'!$GE$14:$GN$290,MATCH('Detailed Rollover'!$B47,'Rent Roll'!$A$14:$A$290,0),'Detailed Rollover'!L$4),0)</f>
        <v>0</v>
      </c>
      <c r="M47" s="40">
        <f>IFERROR(INDEX('Rent Roll'!$GE$14:$GN$290,MATCH('Detailed Rollover'!$B47,'Rent Roll'!$A$14:$A$290,0),'Detailed Rollover'!M$4),0)</f>
        <v>0</v>
      </c>
      <c r="N47" s="61">
        <f t="shared" si="0"/>
        <v>0</v>
      </c>
    </row>
    <row r="48" spans="2:14">
      <c r="B48" s="54">
        <f t="shared" si="1"/>
        <v>44</v>
      </c>
      <c r="C48" s="60" t="str">
        <f>IFERROR(INDEX('Rent Roll'!$C$14:$C$290,MATCH('Detailed Rollover'!$B48,'Rent Roll'!$A$14:$A$290,0),1),"")</f>
        <v/>
      </c>
      <c r="D48" s="38">
        <f>IFERROR(INDEX('Rent Roll'!$GE$14:$GN$290,MATCH('Detailed Rollover'!$B48,'Rent Roll'!$A$14:$A$290,0),'Detailed Rollover'!D$4),0)</f>
        <v>0</v>
      </c>
      <c r="E48" s="39">
        <f>IFERROR(INDEX('Rent Roll'!$GE$14:$GN$290,MATCH('Detailed Rollover'!$B48,'Rent Roll'!$A$14:$A$290,0),'Detailed Rollover'!E$4),0)</f>
        <v>0</v>
      </c>
      <c r="F48" s="39">
        <f>IFERROR(INDEX('Rent Roll'!$GE$14:$GN$290,MATCH('Detailed Rollover'!$B48,'Rent Roll'!$A$14:$A$290,0),'Detailed Rollover'!F$4),0)</f>
        <v>0</v>
      </c>
      <c r="G48" s="39">
        <f>IFERROR(INDEX('Rent Roll'!$GE$14:$GN$290,MATCH('Detailed Rollover'!$B48,'Rent Roll'!$A$14:$A$290,0),'Detailed Rollover'!G$4),0)</f>
        <v>0</v>
      </c>
      <c r="H48" s="39">
        <f>IFERROR(INDEX('Rent Roll'!$GE$14:$GN$290,MATCH('Detailed Rollover'!$B48,'Rent Roll'!$A$14:$A$290,0),'Detailed Rollover'!H$4),0)</f>
        <v>0</v>
      </c>
      <c r="I48" s="39">
        <f>IFERROR(INDEX('Rent Roll'!$GE$14:$GN$290,MATCH('Detailed Rollover'!$B48,'Rent Roll'!$A$14:$A$290,0),'Detailed Rollover'!I$4),0)</f>
        <v>0</v>
      </c>
      <c r="J48" s="39">
        <f>IFERROR(INDEX('Rent Roll'!$GE$14:$GN$290,MATCH('Detailed Rollover'!$B48,'Rent Roll'!$A$14:$A$290,0),'Detailed Rollover'!J$4),0)</f>
        <v>0</v>
      </c>
      <c r="K48" s="39">
        <f>IFERROR(INDEX('Rent Roll'!$GE$14:$GN$290,MATCH('Detailed Rollover'!$B48,'Rent Roll'!$A$14:$A$290,0),'Detailed Rollover'!K$4),0)</f>
        <v>0</v>
      </c>
      <c r="L48" s="39">
        <f>IFERROR(INDEX('Rent Roll'!$GE$14:$GN$290,MATCH('Detailed Rollover'!$B48,'Rent Roll'!$A$14:$A$290,0),'Detailed Rollover'!L$4),0)</f>
        <v>0</v>
      </c>
      <c r="M48" s="40">
        <f>IFERROR(INDEX('Rent Roll'!$GE$14:$GN$290,MATCH('Detailed Rollover'!$B48,'Rent Roll'!$A$14:$A$290,0),'Detailed Rollover'!M$4),0)</f>
        <v>0</v>
      </c>
      <c r="N48" s="61">
        <f t="shared" si="0"/>
        <v>0</v>
      </c>
    </row>
    <row r="49" spans="2:14">
      <c r="B49" s="54">
        <f t="shared" si="1"/>
        <v>45</v>
      </c>
      <c r="C49" s="60" t="str">
        <f>IFERROR(INDEX('Rent Roll'!$C$14:$C$290,MATCH('Detailed Rollover'!$B49,'Rent Roll'!$A$14:$A$290,0),1),"")</f>
        <v/>
      </c>
      <c r="D49" s="38">
        <f>IFERROR(INDEX('Rent Roll'!$GE$14:$GN$290,MATCH('Detailed Rollover'!$B49,'Rent Roll'!$A$14:$A$290,0),'Detailed Rollover'!D$4),0)</f>
        <v>0</v>
      </c>
      <c r="E49" s="39">
        <f>IFERROR(INDEX('Rent Roll'!$GE$14:$GN$290,MATCH('Detailed Rollover'!$B49,'Rent Roll'!$A$14:$A$290,0),'Detailed Rollover'!E$4),0)</f>
        <v>0</v>
      </c>
      <c r="F49" s="39">
        <f>IFERROR(INDEX('Rent Roll'!$GE$14:$GN$290,MATCH('Detailed Rollover'!$B49,'Rent Roll'!$A$14:$A$290,0),'Detailed Rollover'!F$4),0)</f>
        <v>0</v>
      </c>
      <c r="G49" s="39">
        <f>IFERROR(INDEX('Rent Roll'!$GE$14:$GN$290,MATCH('Detailed Rollover'!$B49,'Rent Roll'!$A$14:$A$290,0),'Detailed Rollover'!G$4),0)</f>
        <v>0</v>
      </c>
      <c r="H49" s="39">
        <f>IFERROR(INDEX('Rent Roll'!$GE$14:$GN$290,MATCH('Detailed Rollover'!$B49,'Rent Roll'!$A$14:$A$290,0),'Detailed Rollover'!H$4),0)</f>
        <v>0</v>
      </c>
      <c r="I49" s="39">
        <f>IFERROR(INDEX('Rent Roll'!$GE$14:$GN$290,MATCH('Detailed Rollover'!$B49,'Rent Roll'!$A$14:$A$290,0),'Detailed Rollover'!I$4),0)</f>
        <v>0</v>
      </c>
      <c r="J49" s="39">
        <f>IFERROR(INDEX('Rent Roll'!$GE$14:$GN$290,MATCH('Detailed Rollover'!$B49,'Rent Roll'!$A$14:$A$290,0),'Detailed Rollover'!J$4),0)</f>
        <v>0</v>
      </c>
      <c r="K49" s="39">
        <f>IFERROR(INDEX('Rent Roll'!$GE$14:$GN$290,MATCH('Detailed Rollover'!$B49,'Rent Roll'!$A$14:$A$290,0),'Detailed Rollover'!K$4),0)</f>
        <v>0</v>
      </c>
      <c r="L49" s="39">
        <f>IFERROR(INDEX('Rent Roll'!$GE$14:$GN$290,MATCH('Detailed Rollover'!$B49,'Rent Roll'!$A$14:$A$290,0),'Detailed Rollover'!L$4),0)</f>
        <v>0</v>
      </c>
      <c r="M49" s="40">
        <f>IFERROR(INDEX('Rent Roll'!$GE$14:$GN$290,MATCH('Detailed Rollover'!$B49,'Rent Roll'!$A$14:$A$290,0),'Detailed Rollover'!M$4),0)</f>
        <v>0</v>
      </c>
      <c r="N49" s="61">
        <f t="shared" si="0"/>
        <v>0</v>
      </c>
    </row>
    <row r="50" spans="2:14">
      <c r="B50" s="54">
        <f t="shared" si="1"/>
        <v>46</v>
      </c>
      <c r="C50" s="60" t="str">
        <f>IFERROR(INDEX('Rent Roll'!$C$14:$C$290,MATCH('Detailed Rollover'!$B50,'Rent Roll'!$A$14:$A$290,0),1),"")</f>
        <v/>
      </c>
      <c r="D50" s="38">
        <f>IFERROR(INDEX('Rent Roll'!$GE$14:$GN$290,MATCH('Detailed Rollover'!$B50,'Rent Roll'!$A$14:$A$290,0),'Detailed Rollover'!D$4),0)</f>
        <v>0</v>
      </c>
      <c r="E50" s="39">
        <f>IFERROR(INDEX('Rent Roll'!$GE$14:$GN$290,MATCH('Detailed Rollover'!$B50,'Rent Roll'!$A$14:$A$290,0),'Detailed Rollover'!E$4),0)</f>
        <v>0</v>
      </c>
      <c r="F50" s="39">
        <f>IFERROR(INDEX('Rent Roll'!$GE$14:$GN$290,MATCH('Detailed Rollover'!$B50,'Rent Roll'!$A$14:$A$290,0),'Detailed Rollover'!F$4),0)</f>
        <v>0</v>
      </c>
      <c r="G50" s="39">
        <f>IFERROR(INDEX('Rent Roll'!$GE$14:$GN$290,MATCH('Detailed Rollover'!$B50,'Rent Roll'!$A$14:$A$290,0),'Detailed Rollover'!G$4),0)</f>
        <v>0</v>
      </c>
      <c r="H50" s="39">
        <f>IFERROR(INDEX('Rent Roll'!$GE$14:$GN$290,MATCH('Detailed Rollover'!$B50,'Rent Roll'!$A$14:$A$290,0),'Detailed Rollover'!H$4),0)</f>
        <v>0</v>
      </c>
      <c r="I50" s="39">
        <f>IFERROR(INDEX('Rent Roll'!$GE$14:$GN$290,MATCH('Detailed Rollover'!$B50,'Rent Roll'!$A$14:$A$290,0),'Detailed Rollover'!I$4),0)</f>
        <v>0</v>
      </c>
      <c r="J50" s="39">
        <f>IFERROR(INDEX('Rent Roll'!$GE$14:$GN$290,MATCH('Detailed Rollover'!$B50,'Rent Roll'!$A$14:$A$290,0),'Detailed Rollover'!J$4),0)</f>
        <v>0</v>
      </c>
      <c r="K50" s="39">
        <f>IFERROR(INDEX('Rent Roll'!$GE$14:$GN$290,MATCH('Detailed Rollover'!$B50,'Rent Roll'!$A$14:$A$290,0),'Detailed Rollover'!K$4),0)</f>
        <v>0</v>
      </c>
      <c r="L50" s="39">
        <f>IFERROR(INDEX('Rent Roll'!$GE$14:$GN$290,MATCH('Detailed Rollover'!$B50,'Rent Roll'!$A$14:$A$290,0),'Detailed Rollover'!L$4),0)</f>
        <v>0</v>
      </c>
      <c r="M50" s="40">
        <f>IFERROR(INDEX('Rent Roll'!$GE$14:$GN$290,MATCH('Detailed Rollover'!$B50,'Rent Roll'!$A$14:$A$290,0),'Detailed Rollover'!M$4),0)</f>
        <v>0</v>
      </c>
      <c r="N50" s="61">
        <f t="shared" si="0"/>
        <v>0</v>
      </c>
    </row>
    <row r="51" spans="2:14">
      <c r="B51" s="54">
        <f t="shared" si="1"/>
        <v>47</v>
      </c>
      <c r="C51" s="60" t="str">
        <f>IFERROR(INDEX('Rent Roll'!$C$14:$C$290,MATCH('Detailed Rollover'!$B51,'Rent Roll'!$A$14:$A$290,0),1),"")</f>
        <v/>
      </c>
      <c r="D51" s="38">
        <f>IFERROR(INDEX('Rent Roll'!$GE$14:$GN$290,MATCH('Detailed Rollover'!$B51,'Rent Roll'!$A$14:$A$290,0),'Detailed Rollover'!D$4),0)</f>
        <v>0</v>
      </c>
      <c r="E51" s="39">
        <f>IFERROR(INDEX('Rent Roll'!$GE$14:$GN$290,MATCH('Detailed Rollover'!$B51,'Rent Roll'!$A$14:$A$290,0),'Detailed Rollover'!E$4),0)</f>
        <v>0</v>
      </c>
      <c r="F51" s="39">
        <f>IFERROR(INDEX('Rent Roll'!$GE$14:$GN$290,MATCH('Detailed Rollover'!$B51,'Rent Roll'!$A$14:$A$290,0),'Detailed Rollover'!F$4),0)</f>
        <v>0</v>
      </c>
      <c r="G51" s="39">
        <f>IFERROR(INDEX('Rent Roll'!$GE$14:$GN$290,MATCH('Detailed Rollover'!$B51,'Rent Roll'!$A$14:$A$290,0),'Detailed Rollover'!G$4),0)</f>
        <v>0</v>
      </c>
      <c r="H51" s="39">
        <f>IFERROR(INDEX('Rent Roll'!$GE$14:$GN$290,MATCH('Detailed Rollover'!$B51,'Rent Roll'!$A$14:$A$290,0),'Detailed Rollover'!H$4),0)</f>
        <v>0</v>
      </c>
      <c r="I51" s="39">
        <f>IFERROR(INDEX('Rent Roll'!$GE$14:$GN$290,MATCH('Detailed Rollover'!$B51,'Rent Roll'!$A$14:$A$290,0),'Detailed Rollover'!I$4),0)</f>
        <v>0</v>
      </c>
      <c r="J51" s="39">
        <f>IFERROR(INDEX('Rent Roll'!$GE$14:$GN$290,MATCH('Detailed Rollover'!$B51,'Rent Roll'!$A$14:$A$290,0),'Detailed Rollover'!J$4),0)</f>
        <v>0</v>
      </c>
      <c r="K51" s="39">
        <f>IFERROR(INDEX('Rent Roll'!$GE$14:$GN$290,MATCH('Detailed Rollover'!$B51,'Rent Roll'!$A$14:$A$290,0),'Detailed Rollover'!K$4),0)</f>
        <v>0</v>
      </c>
      <c r="L51" s="39">
        <f>IFERROR(INDEX('Rent Roll'!$GE$14:$GN$290,MATCH('Detailed Rollover'!$B51,'Rent Roll'!$A$14:$A$290,0),'Detailed Rollover'!L$4),0)</f>
        <v>0</v>
      </c>
      <c r="M51" s="40">
        <f>IFERROR(INDEX('Rent Roll'!$GE$14:$GN$290,MATCH('Detailed Rollover'!$B51,'Rent Roll'!$A$14:$A$290,0),'Detailed Rollover'!M$4),0)</f>
        <v>0</v>
      </c>
      <c r="N51" s="61">
        <f t="shared" si="0"/>
        <v>0</v>
      </c>
    </row>
    <row r="52" spans="2:14">
      <c r="B52" s="54">
        <f t="shared" si="1"/>
        <v>48</v>
      </c>
      <c r="C52" s="60" t="str">
        <f>IFERROR(INDEX('Rent Roll'!$C$14:$C$290,MATCH('Detailed Rollover'!$B52,'Rent Roll'!$A$14:$A$290,0),1),"")</f>
        <v/>
      </c>
      <c r="D52" s="38">
        <f>IFERROR(INDEX('Rent Roll'!$GE$14:$GN$290,MATCH('Detailed Rollover'!$B52,'Rent Roll'!$A$14:$A$290,0),'Detailed Rollover'!D$4),0)</f>
        <v>0</v>
      </c>
      <c r="E52" s="39">
        <f>IFERROR(INDEX('Rent Roll'!$GE$14:$GN$290,MATCH('Detailed Rollover'!$B52,'Rent Roll'!$A$14:$A$290,0),'Detailed Rollover'!E$4),0)</f>
        <v>0</v>
      </c>
      <c r="F52" s="39">
        <f>IFERROR(INDEX('Rent Roll'!$GE$14:$GN$290,MATCH('Detailed Rollover'!$B52,'Rent Roll'!$A$14:$A$290,0),'Detailed Rollover'!F$4),0)</f>
        <v>0</v>
      </c>
      <c r="G52" s="39">
        <f>IFERROR(INDEX('Rent Roll'!$GE$14:$GN$290,MATCH('Detailed Rollover'!$B52,'Rent Roll'!$A$14:$A$290,0),'Detailed Rollover'!G$4),0)</f>
        <v>0</v>
      </c>
      <c r="H52" s="39">
        <f>IFERROR(INDEX('Rent Roll'!$GE$14:$GN$290,MATCH('Detailed Rollover'!$B52,'Rent Roll'!$A$14:$A$290,0),'Detailed Rollover'!H$4),0)</f>
        <v>0</v>
      </c>
      <c r="I52" s="39">
        <f>IFERROR(INDEX('Rent Roll'!$GE$14:$GN$290,MATCH('Detailed Rollover'!$B52,'Rent Roll'!$A$14:$A$290,0),'Detailed Rollover'!I$4),0)</f>
        <v>0</v>
      </c>
      <c r="J52" s="39">
        <f>IFERROR(INDEX('Rent Roll'!$GE$14:$GN$290,MATCH('Detailed Rollover'!$B52,'Rent Roll'!$A$14:$A$290,0),'Detailed Rollover'!J$4),0)</f>
        <v>0</v>
      </c>
      <c r="K52" s="39">
        <f>IFERROR(INDEX('Rent Roll'!$GE$14:$GN$290,MATCH('Detailed Rollover'!$B52,'Rent Roll'!$A$14:$A$290,0),'Detailed Rollover'!K$4),0)</f>
        <v>0</v>
      </c>
      <c r="L52" s="39">
        <f>IFERROR(INDEX('Rent Roll'!$GE$14:$GN$290,MATCH('Detailed Rollover'!$B52,'Rent Roll'!$A$14:$A$290,0),'Detailed Rollover'!L$4),0)</f>
        <v>0</v>
      </c>
      <c r="M52" s="40">
        <f>IFERROR(INDEX('Rent Roll'!$GE$14:$GN$290,MATCH('Detailed Rollover'!$B52,'Rent Roll'!$A$14:$A$290,0),'Detailed Rollover'!M$4),0)</f>
        <v>0</v>
      </c>
      <c r="N52" s="61">
        <f t="shared" si="0"/>
        <v>0</v>
      </c>
    </row>
    <row r="53" spans="2:14">
      <c r="B53" s="54">
        <f t="shared" si="1"/>
        <v>49</v>
      </c>
      <c r="C53" s="60" t="str">
        <f>IFERROR(INDEX('Rent Roll'!$C$14:$C$290,MATCH('Detailed Rollover'!$B53,'Rent Roll'!$A$14:$A$290,0),1),"")</f>
        <v/>
      </c>
      <c r="D53" s="38">
        <f>IFERROR(INDEX('Rent Roll'!$GE$14:$GN$290,MATCH('Detailed Rollover'!$B53,'Rent Roll'!$A$14:$A$290,0),'Detailed Rollover'!D$4),0)</f>
        <v>0</v>
      </c>
      <c r="E53" s="39">
        <f>IFERROR(INDEX('Rent Roll'!$GE$14:$GN$290,MATCH('Detailed Rollover'!$B53,'Rent Roll'!$A$14:$A$290,0),'Detailed Rollover'!E$4),0)</f>
        <v>0</v>
      </c>
      <c r="F53" s="39">
        <f>IFERROR(INDEX('Rent Roll'!$GE$14:$GN$290,MATCH('Detailed Rollover'!$B53,'Rent Roll'!$A$14:$A$290,0),'Detailed Rollover'!F$4),0)</f>
        <v>0</v>
      </c>
      <c r="G53" s="39">
        <f>IFERROR(INDEX('Rent Roll'!$GE$14:$GN$290,MATCH('Detailed Rollover'!$B53,'Rent Roll'!$A$14:$A$290,0),'Detailed Rollover'!G$4),0)</f>
        <v>0</v>
      </c>
      <c r="H53" s="39">
        <f>IFERROR(INDEX('Rent Roll'!$GE$14:$GN$290,MATCH('Detailed Rollover'!$B53,'Rent Roll'!$A$14:$A$290,0),'Detailed Rollover'!H$4),0)</f>
        <v>0</v>
      </c>
      <c r="I53" s="39">
        <f>IFERROR(INDEX('Rent Roll'!$GE$14:$GN$290,MATCH('Detailed Rollover'!$B53,'Rent Roll'!$A$14:$A$290,0),'Detailed Rollover'!I$4),0)</f>
        <v>0</v>
      </c>
      <c r="J53" s="39">
        <f>IFERROR(INDEX('Rent Roll'!$GE$14:$GN$290,MATCH('Detailed Rollover'!$B53,'Rent Roll'!$A$14:$A$290,0),'Detailed Rollover'!J$4),0)</f>
        <v>0</v>
      </c>
      <c r="K53" s="39">
        <f>IFERROR(INDEX('Rent Roll'!$GE$14:$GN$290,MATCH('Detailed Rollover'!$B53,'Rent Roll'!$A$14:$A$290,0),'Detailed Rollover'!K$4),0)</f>
        <v>0</v>
      </c>
      <c r="L53" s="39">
        <f>IFERROR(INDEX('Rent Roll'!$GE$14:$GN$290,MATCH('Detailed Rollover'!$B53,'Rent Roll'!$A$14:$A$290,0),'Detailed Rollover'!L$4),0)</f>
        <v>0</v>
      </c>
      <c r="M53" s="40">
        <f>IFERROR(INDEX('Rent Roll'!$GE$14:$GN$290,MATCH('Detailed Rollover'!$B53,'Rent Roll'!$A$14:$A$290,0),'Detailed Rollover'!M$4),0)</f>
        <v>0</v>
      </c>
      <c r="N53" s="61">
        <f t="shared" si="0"/>
        <v>0</v>
      </c>
    </row>
    <row r="54" spans="2:14">
      <c r="B54" s="62">
        <f t="shared" si="1"/>
        <v>50</v>
      </c>
      <c r="C54" s="63" t="str">
        <f>IFERROR(INDEX('Rent Roll'!$C$14:$C$290,MATCH('Detailed Rollover'!$B54,'Rent Roll'!$A$14:$A$290,0),1),"")</f>
        <v/>
      </c>
      <c r="D54" s="64">
        <f>IFERROR(INDEX('Rent Roll'!$GE$14:$GN$290,MATCH('Detailed Rollover'!$B54,'Rent Roll'!$A$14:$A$290,0),'Detailed Rollover'!D$4),0)</f>
        <v>0</v>
      </c>
      <c r="E54" s="65">
        <f>IFERROR(INDEX('Rent Roll'!$GE$14:$GN$290,MATCH('Detailed Rollover'!$B54,'Rent Roll'!$A$14:$A$290,0),'Detailed Rollover'!E$4),0)</f>
        <v>0</v>
      </c>
      <c r="F54" s="65">
        <f>IFERROR(INDEX('Rent Roll'!$GE$14:$GN$290,MATCH('Detailed Rollover'!$B54,'Rent Roll'!$A$14:$A$290,0),'Detailed Rollover'!F$4),0)</f>
        <v>0</v>
      </c>
      <c r="G54" s="65">
        <f>IFERROR(INDEX('Rent Roll'!$GE$14:$GN$290,MATCH('Detailed Rollover'!$B54,'Rent Roll'!$A$14:$A$290,0),'Detailed Rollover'!G$4),0)</f>
        <v>0</v>
      </c>
      <c r="H54" s="65">
        <f>IFERROR(INDEX('Rent Roll'!$GE$14:$GN$290,MATCH('Detailed Rollover'!$B54,'Rent Roll'!$A$14:$A$290,0),'Detailed Rollover'!H$4),0)</f>
        <v>0</v>
      </c>
      <c r="I54" s="65">
        <f>IFERROR(INDEX('Rent Roll'!$GE$14:$GN$290,MATCH('Detailed Rollover'!$B54,'Rent Roll'!$A$14:$A$290,0),'Detailed Rollover'!I$4),0)</f>
        <v>0</v>
      </c>
      <c r="J54" s="65">
        <f>IFERROR(INDEX('Rent Roll'!$GE$14:$GN$290,MATCH('Detailed Rollover'!$B54,'Rent Roll'!$A$14:$A$290,0),'Detailed Rollover'!J$4),0)</f>
        <v>0</v>
      </c>
      <c r="K54" s="65">
        <f>IFERROR(INDEX('Rent Roll'!$GE$14:$GN$290,MATCH('Detailed Rollover'!$B54,'Rent Roll'!$A$14:$A$290,0),'Detailed Rollover'!K$4),0)</f>
        <v>0</v>
      </c>
      <c r="L54" s="65">
        <f>IFERROR(INDEX('Rent Roll'!$GE$14:$GN$290,MATCH('Detailed Rollover'!$B54,'Rent Roll'!$A$14:$A$290,0),'Detailed Rollover'!L$4),0)</f>
        <v>0</v>
      </c>
      <c r="M54" s="66">
        <f>IFERROR(INDEX('Rent Roll'!$GE$14:$GN$290,MATCH('Detailed Rollover'!$B54,'Rent Roll'!$A$14:$A$290,0),'Detailed Rollover'!M$4),0)</f>
        <v>0</v>
      </c>
      <c r="N54" s="67">
        <f t="shared" si="0"/>
        <v>0</v>
      </c>
    </row>
    <row r="55" spans="2:14">
      <c r="B55" s="68"/>
      <c r="C55" s="69" t="s">
        <v>580</v>
      </c>
      <c r="D55" s="70" t="str">
        <f t="shared" ref="D55:M55" si="2">IF(SUM(D5:D54)=0,"0 / 0%",TEXT(SUM(D5:D54),"#,###")&amp;" / "&amp;TEXT((SUM(D5:D54)/Measure),"##%"))</f>
        <v>0 / 0%</v>
      </c>
      <c r="E55" s="70" t="str">
        <f t="shared" si="2"/>
        <v>0 / 0%</v>
      </c>
      <c r="F55" s="70" t="str">
        <f t="shared" si="2"/>
        <v>0 / 0%</v>
      </c>
      <c r="G55" s="70" t="str">
        <f t="shared" si="2"/>
        <v>0 / 0%</v>
      </c>
      <c r="H55" s="70" t="str">
        <f t="shared" si="2"/>
        <v>0 / 0%</v>
      </c>
      <c r="I55" s="70" t="str">
        <f t="shared" si="2"/>
        <v>0 / 0%</v>
      </c>
      <c r="J55" s="70" t="str">
        <f t="shared" si="2"/>
        <v>0 / 0%</v>
      </c>
      <c r="K55" s="70" t="str">
        <f t="shared" si="2"/>
        <v>0 / 0%</v>
      </c>
      <c r="L55" s="70" t="str">
        <f t="shared" si="2"/>
        <v>0 / 0%</v>
      </c>
      <c r="M55" s="70" t="str">
        <f t="shared" si="2"/>
        <v>0 / 0%</v>
      </c>
      <c r="N55" s="71"/>
    </row>
    <row r="57" spans="2:14" ht="16">
      <c r="B57" s="49" t="s">
        <v>581</v>
      </c>
    </row>
    <row r="58" spans="2:14">
      <c r="B58" s="34"/>
    </row>
    <row r="59" spans="2:14">
      <c r="B59" s="37" t="s">
        <v>45</v>
      </c>
      <c r="C59" s="51" t="s">
        <v>44</v>
      </c>
      <c r="D59" s="52">
        <v>1</v>
      </c>
      <c r="E59" s="52">
        <v>2</v>
      </c>
      <c r="F59" s="52">
        <v>3</v>
      </c>
      <c r="G59" s="52">
        <v>4</v>
      </c>
      <c r="H59" s="52">
        <v>5</v>
      </c>
      <c r="I59" s="52">
        <v>6</v>
      </c>
      <c r="J59" s="52">
        <v>7</v>
      </c>
      <c r="K59" s="52">
        <v>8</v>
      </c>
      <c r="L59" s="52">
        <v>9</v>
      </c>
      <c r="M59" s="52">
        <v>10</v>
      </c>
      <c r="N59" s="53" t="s">
        <v>579</v>
      </c>
    </row>
    <row r="60" spans="2:14">
      <c r="B60" s="54">
        <v>1</v>
      </c>
      <c r="C60" s="55" t="str">
        <f>IFERROR(INDEX('Rent Roll'!$C$14:$C$290,MATCH('Detailed Rollover'!$B60,'Rent Roll'!$A$14:$A$290,0),1),"")</f>
        <v/>
      </c>
      <c r="D60" s="56">
        <f>IFERROR(INDEX('Rent Roll'!$GQ$14:$GZ$290,MATCH('Detailed Rollover'!$B60,'Rent Roll'!$A$14:$A$290,0),'Detailed Rollover'!D$4),0)</f>
        <v>0</v>
      </c>
      <c r="E60" s="57">
        <f>IFERROR(INDEX('Rent Roll'!$GQ$14:$GZ$290,MATCH('Detailed Rollover'!$B60,'Rent Roll'!$A$14:$A$290,0),'Detailed Rollover'!E$4),0)</f>
        <v>0</v>
      </c>
      <c r="F60" s="57">
        <f>IFERROR(INDEX('Rent Roll'!$GQ$14:$GZ$290,MATCH('Detailed Rollover'!$B60,'Rent Roll'!$A$14:$A$290,0),'Detailed Rollover'!F$4),0)</f>
        <v>0</v>
      </c>
      <c r="G60" s="57">
        <f>IFERROR(INDEX('Rent Roll'!$GQ$14:$GZ$290,MATCH('Detailed Rollover'!$B60,'Rent Roll'!$A$14:$A$290,0),'Detailed Rollover'!G$4),0)</f>
        <v>0</v>
      </c>
      <c r="H60" s="57">
        <f>IFERROR(INDEX('Rent Roll'!$GQ$14:$GZ$290,MATCH('Detailed Rollover'!$B60,'Rent Roll'!$A$14:$A$290,0),'Detailed Rollover'!H$4),0)</f>
        <v>0</v>
      </c>
      <c r="I60" s="57">
        <f>IFERROR(INDEX('Rent Roll'!$GQ$14:$GZ$290,MATCH('Detailed Rollover'!$B60,'Rent Roll'!$A$14:$A$290,0),'Detailed Rollover'!I$4),0)</f>
        <v>0</v>
      </c>
      <c r="J60" s="57">
        <f>IFERROR(INDEX('Rent Roll'!$GQ$14:$GZ$290,MATCH('Detailed Rollover'!$B60,'Rent Roll'!$A$14:$A$290,0),'Detailed Rollover'!J$4),0)</f>
        <v>0</v>
      </c>
      <c r="K60" s="57">
        <f>IFERROR(INDEX('Rent Roll'!$GQ$14:$GZ$290,MATCH('Detailed Rollover'!$B60,'Rent Roll'!$A$14:$A$290,0),'Detailed Rollover'!K$4),0)</f>
        <v>0</v>
      </c>
      <c r="L60" s="57">
        <f>IFERROR(INDEX('Rent Roll'!$GQ$14:$GZ$290,MATCH('Detailed Rollover'!$B60,'Rent Roll'!$A$14:$A$290,0),'Detailed Rollover'!L$4),0)</f>
        <v>0</v>
      </c>
      <c r="M60" s="58">
        <f>IFERROR(INDEX('Rent Roll'!$GQ$14:$GZ$290,MATCH('Detailed Rollover'!$B60,'Rent Roll'!$A$14:$A$290,0),'Detailed Rollover'!M$4),0)</f>
        <v>0</v>
      </c>
      <c r="N60" s="59">
        <f>SUM(D60:M60)</f>
        <v>0</v>
      </c>
    </row>
    <row r="61" spans="2:14">
      <c r="B61" s="54">
        <f>+B60+1</f>
        <v>2</v>
      </c>
      <c r="C61" s="60" t="str">
        <f>IFERROR(INDEX('Rent Roll'!$C$14:$C$290,MATCH('Detailed Rollover'!$B61,'Rent Roll'!$A$14:$A$290,0),1),"")</f>
        <v/>
      </c>
      <c r="D61" s="38">
        <f>IFERROR(INDEX('Rent Roll'!$GQ$14:$GZ$290,MATCH('Detailed Rollover'!$B61,'Rent Roll'!$A$14:$A$290,0),'Detailed Rollover'!D$4),0)</f>
        <v>0</v>
      </c>
      <c r="E61" s="39">
        <f>IFERROR(INDEX('Rent Roll'!$GQ$14:$GZ$290,MATCH('Detailed Rollover'!$B61,'Rent Roll'!$A$14:$A$290,0),'Detailed Rollover'!E$4),0)</f>
        <v>0</v>
      </c>
      <c r="F61" s="39">
        <f>IFERROR(INDEX('Rent Roll'!$GQ$14:$GZ$290,MATCH('Detailed Rollover'!$B61,'Rent Roll'!$A$14:$A$290,0),'Detailed Rollover'!F$4),0)</f>
        <v>0</v>
      </c>
      <c r="G61" s="39">
        <f>IFERROR(INDEX('Rent Roll'!$GQ$14:$GZ$290,MATCH('Detailed Rollover'!$B61,'Rent Roll'!$A$14:$A$290,0),'Detailed Rollover'!G$4),0)</f>
        <v>0</v>
      </c>
      <c r="H61" s="39">
        <f>IFERROR(INDEX('Rent Roll'!$GQ$14:$GZ$290,MATCH('Detailed Rollover'!$B61,'Rent Roll'!$A$14:$A$290,0),'Detailed Rollover'!H$4),0)</f>
        <v>0</v>
      </c>
      <c r="I61" s="39">
        <f>IFERROR(INDEX('Rent Roll'!$GQ$14:$GZ$290,MATCH('Detailed Rollover'!$B61,'Rent Roll'!$A$14:$A$290,0),'Detailed Rollover'!I$4),0)</f>
        <v>0</v>
      </c>
      <c r="J61" s="39">
        <f>IFERROR(INDEX('Rent Roll'!$GQ$14:$GZ$290,MATCH('Detailed Rollover'!$B61,'Rent Roll'!$A$14:$A$290,0),'Detailed Rollover'!J$4),0)</f>
        <v>0</v>
      </c>
      <c r="K61" s="39">
        <f>IFERROR(INDEX('Rent Roll'!$GQ$14:$GZ$290,MATCH('Detailed Rollover'!$B61,'Rent Roll'!$A$14:$A$290,0),'Detailed Rollover'!K$4),0)</f>
        <v>0</v>
      </c>
      <c r="L61" s="39">
        <f>IFERROR(INDEX('Rent Roll'!$GQ$14:$GZ$290,MATCH('Detailed Rollover'!$B61,'Rent Roll'!$A$14:$A$290,0),'Detailed Rollover'!L$4),0)</f>
        <v>0</v>
      </c>
      <c r="M61" s="40">
        <f>IFERROR(INDEX('Rent Roll'!$GQ$14:$GZ$290,MATCH('Detailed Rollover'!$B61,'Rent Roll'!$A$14:$A$290,0),'Detailed Rollover'!M$4),0)</f>
        <v>0</v>
      </c>
      <c r="N61" s="61">
        <f t="shared" ref="N61:N109" si="3">SUM(D61:M61)</f>
        <v>0</v>
      </c>
    </row>
    <row r="62" spans="2:14">
      <c r="B62" s="54">
        <f t="shared" ref="B62:B109" si="4">+B61+1</f>
        <v>3</v>
      </c>
      <c r="C62" s="60" t="str">
        <f>IFERROR(INDEX('Rent Roll'!$C$14:$C$290,MATCH('Detailed Rollover'!$B62,'Rent Roll'!$A$14:$A$290,0),1),"")</f>
        <v/>
      </c>
      <c r="D62" s="38">
        <f>IFERROR(INDEX('Rent Roll'!$GQ$14:$GZ$290,MATCH('Detailed Rollover'!$B62,'Rent Roll'!$A$14:$A$290,0),'Detailed Rollover'!D$4),0)</f>
        <v>0</v>
      </c>
      <c r="E62" s="39">
        <f>IFERROR(INDEX('Rent Roll'!$GQ$14:$GZ$290,MATCH('Detailed Rollover'!$B62,'Rent Roll'!$A$14:$A$290,0),'Detailed Rollover'!E$4),0)</f>
        <v>0</v>
      </c>
      <c r="F62" s="39">
        <f>IFERROR(INDEX('Rent Roll'!$GQ$14:$GZ$290,MATCH('Detailed Rollover'!$B62,'Rent Roll'!$A$14:$A$290,0),'Detailed Rollover'!F$4),0)</f>
        <v>0</v>
      </c>
      <c r="G62" s="39">
        <f>IFERROR(INDEX('Rent Roll'!$GQ$14:$GZ$290,MATCH('Detailed Rollover'!$B62,'Rent Roll'!$A$14:$A$290,0),'Detailed Rollover'!G$4),0)</f>
        <v>0</v>
      </c>
      <c r="H62" s="39">
        <f>IFERROR(INDEX('Rent Roll'!$GQ$14:$GZ$290,MATCH('Detailed Rollover'!$B62,'Rent Roll'!$A$14:$A$290,0),'Detailed Rollover'!H$4),0)</f>
        <v>0</v>
      </c>
      <c r="I62" s="39">
        <f>IFERROR(INDEX('Rent Roll'!$GQ$14:$GZ$290,MATCH('Detailed Rollover'!$B62,'Rent Roll'!$A$14:$A$290,0),'Detailed Rollover'!I$4),0)</f>
        <v>0</v>
      </c>
      <c r="J62" s="39">
        <f>IFERROR(INDEX('Rent Roll'!$GQ$14:$GZ$290,MATCH('Detailed Rollover'!$B62,'Rent Roll'!$A$14:$A$290,0),'Detailed Rollover'!J$4),0)</f>
        <v>0</v>
      </c>
      <c r="K62" s="39">
        <f>IFERROR(INDEX('Rent Roll'!$GQ$14:$GZ$290,MATCH('Detailed Rollover'!$B62,'Rent Roll'!$A$14:$A$290,0),'Detailed Rollover'!K$4),0)</f>
        <v>0</v>
      </c>
      <c r="L62" s="39">
        <f>IFERROR(INDEX('Rent Roll'!$GQ$14:$GZ$290,MATCH('Detailed Rollover'!$B62,'Rent Roll'!$A$14:$A$290,0),'Detailed Rollover'!L$4),0)</f>
        <v>0</v>
      </c>
      <c r="M62" s="40">
        <f>IFERROR(INDEX('Rent Roll'!$GQ$14:$GZ$290,MATCH('Detailed Rollover'!$B62,'Rent Roll'!$A$14:$A$290,0),'Detailed Rollover'!M$4),0)</f>
        <v>0</v>
      </c>
      <c r="N62" s="61">
        <f t="shared" si="3"/>
        <v>0</v>
      </c>
    </row>
    <row r="63" spans="2:14">
      <c r="B63" s="54">
        <f t="shared" si="4"/>
        <v>4</v>
      </c>
      <c r="C63" s="60" t="str">
        <f>IFERROR(INDEX('Rent Roll'!$C$14:$C$290,MATCH('Detailed Rollover'!$B63,'Rent Roll'!$A$14:$A$290,0),1),"")</f>
        <v/>
      </c>
      <c r="D63" s="38">
        <f>IFERROR(INDEX('Rent Roll'!$GQ$14:$GZ$290,MATCH('Detailed Rollover'!$B63,'Rent Roll'!$A$14:$A$290,0),'Detailed Rollover'!D$4),0)</f>
        <v>0</v>
      </c>
      <c r="E63" s="39">
        <f>IFERROR(INDEX('Rent Roll'!$GQ$14:$GZ$290,MATCH('Detailed Rollover'!$B63,'Rent Roll'!$A$14:$A$290,0),'Detailed Rollover'!E$4),0)</f>
        <v>0</v>
      </c>
      <c r="F63" s="39">
        <f>IFERROR(INDEX('Rent Roll'!$GQ$14:$GZ$290,MATCH('Detailed Rollover'!$B63,'Rent Roll'!$A$14:$A$290,0),'Detailed Rollover'!F$4),0)</f>
        <v>0</v>
      </c>
      <c r="G63" s="39">
        <f>IFERROR(INDEX('Rent Roll'!$GQ$14:$GZ$290,MATCH('Detailed Rollover'!$B63,'Rent Roll'!$A$14:$A$290,0),'Detailed Rollover'!G$4),0)</f>
        <v>0</v>
      </c>
      <c r="H63" s="39">
        <f>IFERROR(INDEX('Rent Roll'!$GQ$14:$GZ$290,MATCH('Detailed Rollover'!$B63,'Rent Roll'!$A$14:$A$290,0),'Detailed Rollover'!H$4),0)</f>
        <v>0</v>
      </c>
      <c r="I63" s="39">
        <f>IFERROR(INDEX('Rent Roll'!$GQ$14:$GZ$290,MATCH('Detailed Rollover'!$B63,'Rent Roll'!$A$14:$A$290,0),'Detailed Rollover'!I$4),0)</f>
        <v>0</v>
      </c>
      <c r="J63" s="39">
        <f>IFERROR(INDEX('Rent Roll'!$GQ$14:$GZ$290,MATCH('Detailed Rollover'!$B63,'Rent Roll'!$A$14:$A$290,0),'Detailed Rollover'!J$4),0)</f>
        <v>0</v>
      </c>
      <c r="K63" s="39">
        <f>IFERROR(INDEX('Rent Roll'!$GQ$14:$GZ$290,MATCH('Detailed Rollover'!$B63,'Rent Roll'!$A$14:$A$290,0),'Detailed Rollover'!K$4),0)</f>
        <v>0</v>
      </c>
      <c r="L63" s="39">
        <f>IFERROR(INDEX('Rent Roll'!$GQ$14:$GZ$290,MATCH('Detailed Rollover'!$B63,'Rent Roll'!$A$14:$A$290,0),'Detailed Rollover'!L$4),0)</f>
        <v>0</v>
      </c>
      <c r="M63" s="40">
        <f>IFERROR(INDEX('Rent Roll'!$GQ$14:$GZ$290,MATCH('Detailed Rollover'!$B63,'Rent Roll'!$A$14:$A$290,0),'Detailed Rollover'!M$4),0)</f>
        <v>0</v>
      </c>
      <c r="N63" s="61">
        <f t="shared" si="3"/>
        <v>0</v>
      </c>
    </row>
    <row r="64" spans="2:14">
      <c r="B64" s="54">
        <f t="shared" si="4"/>
        <v>5</v>
      </c>
      <c r="C64" s="60" t="str">
        <f>IFERROR(INDEX('Rent Roll'!$C$14:$C$290,MATCH('Detailed Rollover'!$B64,'Rent Roll'!$A$14:$A$290,0),1),"")</f>
        <v/>
      </c>
      <c r="D64" s="38">
        <f>IFERROR(INDEX('Rent Roll'!$GQ$14:$GZ$290,MATCH('Detailed Rollover'!$B64,'Rent Roll'!$A$14:$A$290,0),'Detailed Rollover'!D$4),0)</f>
        <v>0</v>
      </c>
      <c r="E64" s="39">
        <f>IFERROR(INDEX('Rent Roll'!$GQ$14:$GZ$290,MATCH('Detailed Rollover'!$B64,'Rent Roll'!$A$14:$A$290,0),'Detailed Rollover'!E$4),0)</f>
        <v>0</v>
      </c>
      <c r="F64" s="39">
        <f>IFERROR(INDEX('Rent Roll'!$GQ$14:$GZ$290,MATCH('Detailed Rollover'!$B64,'Rent Roll'!$A$14:$A$290,0),'Detailed Rollover'!F$4),0)</f>
        <v>0</v>
      </c>
      <c r="G64" s="39">
        <f>IFERROR(INDEX('Rent Roll'!$GQ$14:$GZ$290,MATCH('Detailed Rollover'!$B64,'Rent Roll'!$A$14:$A$290,0),'Detailed Rollover'!G$4),0)</f>
        <v>0</v>
      </c>
      <c r="H64" s="39">
        <f>IFERROR(INDEX('Rent Roll'!$GQ$14:$GZ$290,MATCH('Detailed Rollover'!$B64,'Rent Roll'!$A$14:$A$290,0),'Detailed Rollover'!H$4),0)</f>
        <v>0</v>
      </c>
      <c r="I64" s="39">
        <f>IFERROR(INDEX('Rent Roll'!$GQ$14:$GZ$290,MATCH('Detailed Rollover'!$B64,'Rent Roll'!$A$14:$A$290,0),'Detailed Rollover'!I$4),0)</f>
        <v>0</v>
      </c>
      <c r="J64" s="39">
        <f>IFERROR(INDEX('Rent Roll'!$GQ$14:$GZ$290,MATCH('Detailed Rollover'!$B64,'Rent Roll'!$A$14:$A$290,0),'Detailed Rollover'!J$4),0)</f>
        <v>0</v>
      </c>
      <c r="K64" s="39">
        <f>IFERROR(INDEX('Rent Roll'!$GQ$14:$GZ$290,MATCH('Detailed Rollover'!$B64,'Rent Roll'!$A$14:$A$290,0),'Detailed Rollover'!K$4),0)</f>
        <v>0</v>
      </c>
      <c r="L64" s="39">
        <f>IFERROR(INDEX('Rent Roll'!$GQ$14:$GZ$290,MATCH('Detailed Rollover'!$B64,'Rent Roll'!$A$14:$A$290,0),'Detailed Rollover'!L$4),0)</f>
        <v>0</v>
      </c>
      <c r="M64" s="40">
        <f>IFERROR(INDEX('Rent Roll'!$GQ$14:$GZ$290,MATCH('Detailed Rollover'!$B64,'Rent Roll'!$A$14:$A$290,0),'Detailed Rollover'!M$4),0)</f>
        <v>0</v>
      </c>
      <c r="N64" s="61">
        <f t="shared" si="3"/>
        <v>0</v>
      </c>
    </row>
    <row r="65" spans="2:14">
      <c r="B65" s="54">
        <f t="shared" si="4"/>
        <v>6</v>
      </c>
      <c r="C65" s="60" t="str">
        <f>IFERROR(INDEX('Rent Roll'!$C$14:$C$290,MATCH('Detailed Rollover'!$B65,'Rent Roll'!$A$14:$A$290,0),1),"")</f>
        <v/>
      </c>
      <c r="D65" s="38">
        <f>IFERROR(INDEX('Rent Roll'!$GQ$14:$GZ$290,MATCH('Detailed Rollover'!$B65,'Rent Roll'!$A$14:$A$290,0),'Detailed Rollover'!D$4),0)</f>
        <v>0</v>
      </c>
      <c r="E65" s="39">
        <f>IFERROR(INDEX('Rent Roll'!$GQ$14:$GZ$290,MATCH('Detailed Rollover'!$B65,'Rent Roll'!$A$14:$A$290,0),'Detailed Rollover'!E$4),0)</f>
        <v>0</v>
      </c>
      <c r="F65" s="39">
        <f>IFERROR(INDEX('Rent Roll'!$GQ$14:$GZ$290,MATCH('Detailed Rollover'!$B65,'Rent Roll'!$A$14:$A$290,0),'Detailed Rollover'!F$4),0)</f>
        <v>0</v>
      </c>
      <c r="G65" s="39">
        <f>IFERROR(INDEX('Rent Roll'!$GQ$14:$GZ$290,MATCH('Detailed Rollover'!$B65,'Rent Roll'!$A$14:$A$290,0),'Detailed Rollover'!G$4),0)</f>
        <v>0</v>
      </c>
      <c r="H65" s="39">
        <f>IFERROR(INDEX('Rent Roll'!$GQ$14:$GZ$290,MATCH('Detailed Rollover'!$B65,'Rent Roll'!$A$14:$A$290,0),'Detailed Rollover'!H$4),0)</f>
        <v>0</v>
      </c>
      <c r="I65" s="39">
        <f>IFERROR(INDEX('Rent Roll'!$GQ$14:$GZ$290,MATCH('Detailed Rollover'!$B65,'Rent Roll'!$A$14:$A$290,0),'Detailed Rollover'!I$4),0)</f>
        <v>0</v>
      </c>
      <c r="J65" s="39">
        <f>IFERROR(INDEX('Rent Roll'!$GQ$14:$GZ$290,MATCH('Detailed Rollover'!$B65,'Rent Roll'!$A$14:$A$290,0),'Detailed Rollover'!J$4),0)</f>
        <v>0</v>
      </c>
      <c r="K65" s="39">
        <f>IFERROR(INDEX('Rent Roll'!$GQ$14:$GZ$290,MATCH('Detailed Rollover'!$B65,'Rent Roll'!$A$14:$A$290,0),'Detailed Rollover'!K$4),0)</f>
        <v>0</v>
      </c>
      <c r="L65" s="39">
        <f>IFERROR(INDEX('Rent Roll'!$GQ$14:$GZ$290,MATCH('Detailed Rollover'!$B65,'Rent Roll'!$A$14:$A$290,0),'Detailed Rollover'!L$4),0)</f>
        <v>0</v>
      </c>
      <c r="M65" s="40">
        <f>IFERROR(INDEX('Rent Roll'!$GQ$14:$GZ$290,MATCH('Detailed Rollover'!$B65,'Rent Roll'!$A$14:$A$290,0),'Detailed Rollover'!M$4),0)</f>
        <v>0</v>
      </c>
      <c r="N65" s="61">
        <f t="shared" si="3"/>
        <v>0</v>
      </c>
    </row>
    <row r="66" spans="2:14">
      <c r="B66" s="54">
        <f t="shared" si="4"/>
        <v>7</v>
      </c>
      <c r="C66" s="60" t="str">
        <f>IFERROR(INDEX('Rent Roll'!$C$14:$C$290,MATCH('Detailed Rollover'!$B66,'Rent Roll'!$A$14:$A$290,0),1),"")</f>
        <v/>
      </c>
      <c r="D66" s="38">
        <f>IFERROR(INDEX('Rent Roll'!$GQ$14:$GZ$290,MATCH('Detailed Rollover'!$B66,'Rent Roll'!$A$14:$A$290,0),'Detailed Rollover'!D$4),0)</f>
        <v>0</v>
      </c>
      <c r="E66" s="39">
        <f>IFERROR(INDEX('Rent Roll'!$GQ$14:$GZ$290,MATCH('Detailed Rollover'!$B66,'Rent Roll'!$A$14:$A$290,0),'Detailed Rollover'!E$4),0)</f>
        <v>0</v>
      </c>
      <c r="F66" s="39">
        <f>IFERROR(INDEX('Rent Roll'!$GQ$14:$GZ$290,MATCH('Detailed Rollover'!$B66,'Rent Roll'!$A$14:$A$290,0),'Detailed Rollover'!F$4),0)</f>
        <v>0</v>
      </c>
      <c r="G66" s="39">
        <f>IFERROR(INDEX('Rent Roll'!$GQ$14:$GZ$290,MATCH('Detailed Rollover'!$B66,'Rent Roll'!$A$14:$A$290,0),'Detailed Rollover'!G$4),0)</f>
        <v>0</v>
      </c>
      <c r="H66" s="39">
        <f>IFERROR(INDEX('Rent Roll'!$GQ$14:$GZ$290,MATCH('Detailed Rollover'!$B66,'Rent Roll'!$A$14:$A$290,0),'Detailed Rollover'!H$4),0)</f>
        <v>0</v>
      </c>
      <c r="I66" s="39">
        <f>IFERROR(INDEX('Rent Roll'!$GQ$14:$GZ$290,MATCH('Detailed Rollover'!$B66,'Rent Roll'!$A$14:$A$290,0),'Detailed Rollover'!I$4),0)</f>
        <v>0</v>
      </c>
      <c r="J66" s="39">
        <f>IFERROR(INDEX('Rent Roll'!$GQ$14:$GZ$290,MATCH('Detailed Rollover'!$B66,'Rent Roll'!$A$14:$A$290,0),'Detailed Rollover'!J$4),0)</f>
        <v>0</v>
      </c>
      <c r="K66" s="39">
        <f>IFERROR(INDEX('Rent Roll'!$GQ$14:$GZ$290,MATCH('Detailed Rollover'!$B66,'Rent Roll'!$A$14:$A$290,0),'Detailed Rollover'!K$4),0)</f>
        <v>0</v>
      </c>
      <c r="L66" s="39">
        <f>IFERROR(INDEX('Rent Roll'!$GQ$14:$GZ$290,MATCH('Detailed Rollover'!$B66,'Rent Roll'!$A$14:$A$290,0),'Detailed Rollover'!L$4),0)</f>
        <v>0</v>
      </c>
      <c r="M66" s="40">
        <f>IFERROR(INDEX('Rent Roll'!$GQ$14:$GZ$290,MATCH('Detailed Rollover'!$B66,'Rent Roll'!$A$14:$A$290,0),'Detailed Rollover'!M$4),0)</f>
        <v>0</v>
      </c>
      <c r="N66" s="61">
        <f t="shared" si="3"/>
        <v>0</v>
      </c>
    </row>
    <row r="67" spans="2:14">
      <c r="B67" s="54">
        <f t="shared" si="4"/>
        <v>8</v>
      </c>
      <c r="C67" s="60" t="str">
        <f>IFERROR(INDEX('Rent Roll'!$C$14:$C$290,MATCH('Detailed Rollover'!$B67,'Rent Roll'!$A$14:$A$290,0),1),"")</f>
        <v/>
      </c>
      <c r="D67" s="38">
        <f>IFERROR(INDEX('Rent Roll'!$GQ$14:$GZ$290,MATCH('Detailed Rollover'!$B67,'Rent Roll'!$A$14:$A$290,0),'Detailed Rollover'!D$4),0)</f>
        <v>0</v>
      </c>
      <c r="E67" s="39">
        <f>IFERROR(INDEX('Rent Roll'!$GQ$14:$GZ$290,MATCH('Detailed Rollover'!$B67,'Rent Roll'!$A$14:$A$290,0),'Detailed Rollover'!E$4),0)</f>
        <v>0</v>
      </c>
      <c r="F67" s="39">
        <f>IFERROR(INDEX('Rent Roll'!$GQ$14:$GZ$290,MATCH('Detailed Rollover'!$B67,'Rent Roll'!$A$14:$A$290,0),'Detailed Rollover'!F$4),0)</f>
        <v>0</v>
      </c>
      <c r="G67" s="39">
        <f>IFERROR(INDEX('Rent Roll'!$GQ$14:$GZ$290,MATCH('Detailed Rollover'!$B67,'Rent Roll'!$A$14:$A$290,0),'Detailed Rollover'!G$4),0)</f>
        <v>0</v>
      </c>
      <c r="H67" s="39">
        <f>IFERROR(INDEX('Rent Roll'!$GQ$14:$GZ$290,MATCH('Detailed Rollover'!$B67,'Rent Roll'!$A$14:$A$290,0),'Detailed Rollover'!H$4),0)</f>
        <v>0</v>
      </c>
      <c r="I67" s="39">
        <f>IFERROR(INDEX('Rent Roll'!$GQ$14:$GZ$290,MATCH('Detailed Rollover'!$B67,'Rent Roll'!$A$14:$A$290,0),'Detailed Rollover'!I$4),0)</f>
        <v>0</v>
      </c>
      <c r="J67" s="39">
        <f>IFERROR(INDEX('Rent Roll'!$GQ$14:$GZ$290,MATCH('Detailed Rollover'!$B67,'Rent Roll'!$A$14:$A$290,0),'Detailed Rollover'!J$4),0)</f>
        <v>0</v>
      </c>
      <c r="K67" s="39">
        <f>IFERROR(INDEX('Rent Roll'!$GQ$14:$GZ$290,MATCH('Detailed Rollover'!$B67,'Rent Roll'!$A$14:$A$290,0),'Detailed Rollover'!K$4),0)</f>
        <v>0</v>
      </c>
      <c r="L67" s="39">
        <f>IFERROR(INDEX('Rent Roll'!$GQ$14:$GZ$290,MATCH('Detailed Rollover'!$B67,'Rent Roll'!$A$14:$A$290,0),'Detailed Rollover'!L$4),0)</f>
        <v>0</v>
      </c>
      <c r="M67" s="40">
        <f>IFERROR(INDEX('Rent Roll'!$GQ$14:$GZ$290,MATCH('Detailed Rollover'!$B67,'Rent Roll'!$A$14:$A$290,0),'Detailed Rollover'!M$4),0)</f>
        <v>0</v>
      </c>
      <c r="N67" s="61">
        <f t="shared" si="3"/>
        <v>0</v>
      </c>
    </row>
    <row r="68" spans="2:14">
      <c r="B68" s="54">
        <f t="shared" si="4"/>
        <v>9</v>
      </c>
      <c r="C68" s="60" t="str">
        <f>IFERROR(INDEX('Rent Roll'!$C$14:$C$290,MATCH('Detailed Rollover'!$B68,'Rent Roll'!$A$14:$A$290,0),1),"")</f>
        <v/>
      </c>
      <c r="D68" s="38">
        <f>IFERROR(INDEX('Rent Roll'!$GQ$14:$GZ$290,MATCH('Detailed Rollover'!$B68,'Rent Roll'!$A$14:$A$290,0),'Detailed Rollover'!D$4),0)</f>
        <v>0</v>
      </c>
      <c r="E68" s="39">
        <f>IFERROR(INDEX('Rent Roll'!$GQ$14:$GZ$290,MATCH('Detailed Rollover'!$B68,'Rent Roll'!$A$14:$A$290,0),'Detailed Rollover'!E$4),0)</f>
        <v>0</v>
      </c>
      <c r="F68" s="39">
        <f>IFERROR(INDEX('Rent Roll'!$GQ$14:$GZ$290,MATCH('Detailed Rollover'!$B68,'Rent Roll'!$A$14:$A$290,0),'Detailed Rollover'!F$4),0)</f>
        <v>0</v>
      </c>
      <c r="G68" s="39">
        <f>IFERROR(INDEX('Rent Roll'!$GQ$14:$GZ$290,MATCH('Detailed Rollover'!$B68,'Rent Roll'!$A$14:$A$290,0),'Detailed Rollover'!G$4),0)</f>
        <v>0</v>
      </c>
      <c r="H68" s="39">
        <f>IFERROR(INDEX('Rent Roll'!$GQ$14:$GZ$290,MATCH('Detailed Rollover'!$B68,'Rent Roll'!$A$14:$A$290,0),'Detailed Rollover'!H$4),0)</f>
        <v>0</v>
      </c>
      <c r="I68" s="39">
        <f>IFERROR(INDEX('Rent Roll'!$GQ$14:$GZ$290,MATCH('Detailed Rollover'!$B68,'Rent Roll'!$A$14:$A$290,0),'Detailed Rollover'!I$4),0)</f>
        <v>0</v>
      </c>
      <c r="J68" s="39">
        <f>IFERROR(INDEX('Rent Roll'!$GQ$14:$GZ$290,MATCH('Detailed Rollover'!$B68,'Rent Roll'!$A$14:$A$290,0),'Detailed Rollover'!J$4),0)</f>
        <v>0</v>
      </c>
      <c r="K68" s="39">
        <f>IFERROR(INDEX('Rent Roll'!$GQ$14:$GZ$290,MATCH('Detailed Rollover'!$B68,'Rent Roll'!$A$14:$A$290,0),'Detailed Rollover'!K$4),0)</f>
        <v>0</v>
      </c>
      <c r="L68" s="39">
        <f>IFERROR(INDEX('Rent Roll'!$GQ$14:$GZ$290,MATCH('Detailed Rollover'!$B68,'Rent Roll'!$A$14:$A$290,0),'Detailed Rollover'!L$4),0)</f>
        <v>0</v>
      </c>
      <c r="M68" s="40">
        <f>IFERROR(INDEX('Rent Roll'!$GQ$14:$GZ$290,MATCH('Detailed Rollover'!$B68,'Rent Roll'!$A$14:$A$290,0),'Detailed Rollover'!M$4),0)</f>
        <v>0</v>
      </c>
      <c r="N68" s="61">
        <f t="shared" si="3"/>
        <v>0</v>
      </c>
    </row>
    <row r="69" spans="2:14">
      <c r="B69" s="54">
        <f t="shared" si="4"/>
        <v>10</v>
      </c>
      <c r="C69" s="60" t="str">
        <f>IFERROR(INDEX('Rent Roll'!$C$14:$C$290,MATCH('Detailed Rollover'!$B69,'Rent Roll'!$A$14:$A$290,0),1),"")</f>
        <v/>
      </c>
      <c r="D69" s="38">
        <f>IFERROR(INDEX('Rent Roll'!$GQ$14:$GZ$290,MATCH('Detailed Rollover'!$B69,'Rent Roll'!$A$14:$A$290,0),'Detailed Rollover'!D$4),0)</f>
        <v>0</v>
      </c>
      <c r="E69" s="39">
        <f>IFERROR(INDEX('Rent Roll'!$GQ$14:$GZ$290,MATCH('Detailed Rollover'!$B69,'Rent Roll'!$A$14:$A$290,0),'Detailed Rollover'!E$4),0)</f>
        <v>0</v>
      </c>
      <c r="F69" s="39">
        <f>IFERROR(INDEX('Rent Roll'!$GQ$14:$GZ$290,MATCH('Detailed Rollover'!$B69,'Rent Roll'!$A$14:$A$290,0),'Detailed Rollover'!F$4),0)</f>
        <v>0</v>
      </c>
      <c r="G69" s="39">
        <f>IFERROR(INDEX('Rent Roll'!$GQ$14:$GZ$290,MATCH('Detailed Rollover'!$B69,'Rent Roll'!$A$14:$A$290,0),'Detailed Rollover'!G$4),0)</f>
        <v>0</v>
      </c>
      <c r="H69" s="39">
        <f>IFERROR(INDEX('Rent Roll'!$GQ$14:$GZ$290,MATCH('Detailed Rollover'!$B69,'Rent Roll'!$A$14:$A$290,0),'Detailed Rollover'!H$4),0)</f>
        <v>0</v>
      </c>
      <c r="I69" s="39">
        <f>IFERROR(INDEX('Rent Roll'!$GQ$14:$GZ$290,MATCH('Detailed Rollover'!$B69,'Rent Roll'!$A$14:$A$290,0),'Detailed Rollover'!I$4),0)</f>
        <v>0</v>
      </c>
      <c r="J69" s="39">
        <f>IFERROR(INDEX('Rent Roll'!$GQ$14:$GZ$290,MATCH('Detailed Rollover'!$B69,'Rent Roll'!$A$14:$A$290,0),'Detailed Rollover'!J$4),0)</f>
        <v>0</v>
      </c>
      <c r="K69" s="39">
        <f>IFERROR(INDEX('Rent Roll'!$GQ$14:$GZ$290,MATCH('Detailed Rollover'!$B69,'Rent Roll'!$A$14:$A$290,0),'Detailed Rollover'!K$4),0)</f>
        <v>0</v>
      </c>
      <c r="L69" s="39">
        <f>IFERROR(INDEX('Rent Roll'!$GQ$14:$GZ$290,MATCH('Detailed Rollover'!$B69,'Rent Roll'!$A$14:$A$290,0),'Detailed Rollover'!L$4),0)</f>
        <v>0</v>
      </c>
      <c r="M69" s="40">
        <f>IFERROR(INDEX('Rent Roll'!$GQ$14:$GZ$290,MATCH('Detailed Rollover'!$B69,'Rent Roll'!$A$14:$A$290,0),'Detailed Rollover'!M$4),0)</f>
        <v>0</v>
      </c>
      <c r="N69" s="61">
        <f t="shared" si="3"/>
        <v>0</v>
      </c>
    </row>
    <row r="70" spans="2:14">
      <c r="B70" s="54">
        <f t="shared" si="4"/>
        <v>11</v>
      </c>
      <c r="C70" s="60" t="str">
        <f>IFERROR(INDEX('Rent Roll'!$C$14:$C$290,MATCH('Detailed Rollover'!$B70,'Rent Roll'!$A$14:$A$290,0),1),"")</f>
        <v/>
      </c>
      <c r="D70" s="38">
        <f>IFERROR(INDEX('Rent Roll'!$GQ$14:$GZ$290,MATCH('Detailed Rollover'!$B70,'Rent Roll'!$A$14:$A$290,0),'Detailed Rollover'!D$4),0)</f>
        <v>0</v>
      </c>
      <c r="E70" s="39">
        <f>IFERROR(INDEX('Rent Roll'!$GQ$14:$GZ$290,MATCH('Detailed Rollover'!$B70,'Rent Roll'!$A$14:$A$290,0),'Detailed Rollover'!E$4),0)</f>
        <v>0</v>
      </c>
      <c r="F70" s="39">
        <f>IFERROR(INDEX('Rent Roll'!$GQ$14:$GZ$290,MATCH('Detailed Rollover'!$B70,'Rent Roll'!$A$14:$A$290,0),'Detailed Rollover'!F$4),0)</f>
        <v>0</v>
      </c>
      <c r="G70" s="39">
        <f>IFERROR(INDEX('Rent Roll'!$GQ$14:$GZ$290,MATCH('Detailed Rollover'!$B70,'Rent Roll'!$A$14:$A$290,0),'Detailed Rollover'!G$4),0)</f>
        <v>0</v>
      </c>
      <c r="H70" s="39">
        <f>IFERROR(INDEX('Rent Roll'!$GQ$14:$GZ$290,MATCH('Detailed Rollover'!$B70,'Rent Roll'!$A$14:$A$290,0),'Detailed Rollover'!H$4),0)</f>
        <v>0</v>
      </c>
      <c r="I70" s="39">
        <f>IFERROR(INDEX('Rent Roll'!$GQ$14:$GZ$290,MATCH('Detailed Rollover'!$B70,'Rent Roll'!$A$14:$A$290,0),'Detailed Rollover'!I$4),0)</f>
        <v>0</v>
      </c>
      <c r="J70" s="39">
        <f>IFERROR(INDEX('Rent Roll'!$GQ$14:$GZ$290,MATCH('Detailed Rollover'!$B70,'Rent Roll'!$A$14:$A$290,0),'Detailed Rollover'!J$4),0)</f>
        <v>0</v>
      </c>
      <c r="K70" s="39">
        <f>IFERROR(INDEX('Rent Roll'!$GQ$14:$GZ$290,MATCH('Detailed Rollover'!$B70,'Rent Roll'!$A$14:$A$290,0),'Detailed Rollover'!K$4),0)</f>
        <v>0</v>
      </c>
      <c r="L70" s="39">
        <f>IFERROR(INDEX('Rent Roll'!$GQ$14:$GZ$290,MATCH('Detailed Rollover'!$B70,'Rent Roll'!$A$14:$A$290,0),'Detailed Rollover'!L$4),0)</f>
        <v>0</v>
      </c>
      <c r="M70" s="40">
        <f>IFERROR(INDEX('Rent Roll'!$GQ$14:$GZ$290,MATCH('Detailed Rollover'!$B70,'Rent Roll'!$A$14:$A$290,0),'Detailed Rollover'!M$4),0)</f>
        <v>0</v>
      </c>
      <c r="N70" s="61">
        <f t="shared" si="3"/>
        <v>0</v>
      </c>
    </row>
    <row r="71" spans="2:14">
      <c r="B71" s="54">
        <f t="shared" si="4"/>
        <v>12</v>
      </c>
      <c r="C71" s="60" t="str">
        <f>IFERROR(INDEX('Rent Roll'!$C$14:$C$290,MATCH('Detailed Rollover'!$B71,'Rent Roll'!$A$14:$A$290,0),1),"")</f>
        <v/>
      </c>
      <c r="D71" s="38">
        <f>IFERROR(INDEX('Rent Roll'!$GQ$14:$GZ$290,MATCH('Detailed Rollover'!$B71,'Rent Roll'!$A$14:$A$290,0),'Detailed Rollover'!D$4),0)</f>
        <v>0</v>
      </c>
      <c r="E71" s="39">
        <f>IFERROR(INDEX('Rent Roll'!$GQ$14:$GZ$290,MATCH('Detailed Rollover'!$B71,'Rent Roll'!$A$14:$A$290,0),'Detailed Rollover'!E$4),0)</f>
        <v>0</v>
      </c>
      <c r="F71" s="39">
        <f>IFERROR(INDEX('Rent Roll'!$GQ$14:$GZ$290,MATCH('Detailed Rollover'!$B71,'Rent Roll'!$A$14:$A$290,0),'Detailed Rollover'!F$4),0)</f>
        <v>0</v>
      </c>
      <c r="G71" s="39">
        <f>IFERROR(INDEX('Rent Roll'!$GQ$14:$GZ$290,MATCH('Detailed Rollover'!$B71,'Rent Roll'!$A$14:$A$290,0),'Detailed Rollover'!G$4),0)</f>
        <v>0</v>
      </c>
      <c r="H71" s="39">
        <f>IFERROR(INDEX('Rent Roll'!$GQ$14:$GZ$290,MATCH('Detailed Rollover'!$B71,'Rent Roll'!$A$14:$A$290,0),'Detailed Rollover'!H$4),0)</f>
        <v>0</v>
      </c>
      <c r="I71" s="39">
        <f>IFERROR(INDEX('Rent Roll'!$GQ$14:$GZ$290,MATCH('Detailed Rollover'!$B71,'Rent Roll'!$A$14:$A$290,0),'Detailed Rollover'!I$4),0)</f>
        <v>0</v>
      </c>
      <c r="J71" s="39">
        <f>IFERROR(INDEX('Rent Roll'!$GQ$14:$GZ$290,MATCH('Detailed Rollover'!$B71,'Rent Roll'!$A$14:$A$290,0),'Detailed Rollover'!J$4),0)</f>
        <v>0</v>
      </c>
      <c r="K71" s="39">
        <f>IFERROR(INDEX('Rent Roll'!$GQ$14:$GZ$290,MATCH('Detailed Rollover'!$B71,'Rent Roll'!$A$14:$A$290,0),'Detailed Rollover'!K$4),0)</f>
        <v>0</v>
      </c>
      <c r="L71" s="39">
        <f>IFERROR(INDEX('Rent Roll'!$GQ$14:$GZ$290,MATCH('Detailed Rollover'!$B71,'Rent Roll'!$A$14:$A$290,0),'Detailed Rollover'!L$4),0)</f>
        <v>0</v>
      </c>
      <c r="M71" s="40">
        <f>IFERROR(INDEX('Rent Roll'!$GQ$14:$GZ$290,MATCH('Detailed Rollover'!$B71,'Rent Roll'!$A$14:$A$290,0),'Detailed Rollover'!M$4),0)</f>
        <v>0</v>
      </c>
      <c r="N71" s="61">
        <f t="shared" si="3"/>
        <v>0</v>
      </c>
    </row>
    <row r="72" spans="2:14">
      <c r="B72" s="54">
        <f t="shared" si="4"/>
        <v>13</v>
      </c>
      <c r="C72" s="60" t="str">
        <f>IFERROR(INDEX('Rent Roll'!$C$14:$C$290,MATCH('Detailed Rollover'!$B72,'Rent Roll'!$A$14:$A$290,0),1),"")</f>
        <v/>
      </c>
      <c r="D72" s="38">
        <f>IFERROR(INDEX('Rent Roll'!$GQ$14:$GZ$290,MATCH('Detailed Rollover'!$B72,'Rent Roll'!$A$14:$A$290,0),'Detailed Rollover'!D$4),0)</f>
        <v>0</v>
      </c>
      <c r="E72" s="39">
        <f>IFERROR(INDEX('Rent Roll'!$GQ$14:$GZ$290,MATCH('Detailed Rollover'!$B72,'Rent Roll'!$A$14:$A$290,0),'Detailed Rollover'!E$4),0)</f>
        <v>0</v>
      </c>
      <c r="F72" s="39">
        <f>IFERROR(INDEX('Rent Roll'!$GQ$14:$GZ$290,MATCH('Detailed Rollover'!$B72,'Rent Roll'!$A$14:$A$290,0),'Detailed Rollover'!F$4),0)</f>
        <v>0</v>
      </c>
      <c r="G72" s="39">
        <f>IFERROR(INDEX('Rent Roll'!$GQ$14:$GZ$290,MATCH('Detailed Rollover'!$B72,'Rent Roll'!$A$14:$A$290,0),'Detailed Rollover'!G$4),0)</f>
        <v>0</v>
      </c>
      <c r="H72" s="39">
        <f>IFERROR(INDEX('Rent Roll'!$GQ$14:$GZ$290,MATCH('Detailed Rollover'!$B72,'Rent Roll'!$A$14:$A$290,0),'Detailed Rollover'!H$4),0)</f>
        <v>0</v>
      </c>
      <c r="I72" s="39">
        <f>IFERROR(INDEX('Rent Roll'!$GQ$14:$GZ$290,MATCH('Detailed Rollover'!$B72,'Rent Roll'!$A$14:$A$290,0),'Detailed Rollover'!I$4),0)</f>
        <v>0</v>
      </c>
      <c r="J72" s="39">
        <f>IFERROR(INDEX('Rent Roll'!$GQ$14:$GZ$290,MATCH('Detailed Rollover'!$B72,'Rent Roll'!$A$14:$A$290,0),'Detailed Rollover'!J$4),0)</f>
        <v>0</v>
      </c>
      <c r="K72" s="39">
        <f>IFERROR(INDEX('Rent Roll'!$GQ$14:$GZ$290,MATCH('Detailed Rollover'!$B72,'Rent Roll'!$A$14:$A$290,0),'Detailed Rollover'!K$4),0)</f>
        <v>0</v>
      </c>
      <c r="L72" s="39">
        <f>IFERROR(INDEX('Rent Roll'!$GQ$14:$GZ$290,MATCH('Detailed Rollover'!$B72,'Rent Roll'!$A$14:$A$290,0),'Detailed Rollover'!L$4),0)</f>
        <v>0</v>
      </c>
      <c r="M72" s="40">
        <f>IFERROR(INDEX('Rent Roll'!$GQ$14:$GZ$290,MATCH('Detailed Rollover'!$B72,'Rent Roll'!$A$14:$A$290,0),'Detailed Rollover'!M$4),0)</f>
        <v>0</v>
      </c>
      <c r="N72" s="61">
        <f t="shared" si="3"/>
        <v>0</v>
      </c>
    </row>
    <row r="73" spans="2:14">
      <c r="B73" s="54">
        <f t="shared" si="4"/>
        <v>14</v>
      </c>
      <c r="C73" s="60" t="str">
        <f>IFERROR(INDEX('Rent Roll'!$C$14:$C$290,MATCH('Detailed Rollover'!$B73,'Rent Roll'!$A$14:$A$290,0),1),"")</f>
        <v/>
      </c>
      <c r="D73" s="38">
        <f>IFERROR(INDEX('Rent Roll'!$GQ$14:$GZ$290,MATCH('Detailed Rollover'!$B73,'Rent Roll'!$A$14:$A$290,0),'Detailed Rollover'!D$4),0)</f>
        <v>0</v>
      </c>
      <c r="E73" s="39">
        <f>IFERROR(INDEX('Rent Roll'!$GQ$14:$GZ$290,MATCH('Detailed Rollover'!$B73,'Rent Roll'!$A$14:$A$290,0),'Detailed Rollover'!E$4),0)</f>
        <v>0</v>
      </c>
      <c r="F73" s="39">
        <f>IFERROR(INDEX('Rent Roll'!$GQ$14:$GZ$290,MATCH('Detailed Rollover'!$B73,'Rent Roll'!$A$14:$A$290,0),'Detailed Rollover'!F$4),0)</f>
        <v>0</v>
      </c>
      <c r="G73" s="39">
        <f>IFERROR(INDEX('Rent Roll'!$GQ$14:$GZ$290,MATCH('Detailed Rollover'!$B73,'Rent Roll'!$A$14:$A$290,0),'Detailed Rollover'!G$4),0)</f>
        <v>0</v>
      </c>
      <c r="H73" s="39">
        <f>IFERROR(INDEX('Rent Roll'!$GQ$14:$GZ$290,MATCH('Detailed Rollover'!$B73,'Rent Roll'!$A$14:$A$290,0),'Detailed Rollover'!H$4),0)</f>
        <v>0</v>
      </c>
      <c r="I73" s="39">
        <f>IFERROR(INDEX('Rent Roll'!$GQ$14:$GZ$290,MATCH('Detailed Rollover'!$B73,'Rent Roll'!$A$14:$A$290,0),'Detailed Rollover'!I$4),0)</f>
        <v>0</v>
      </c>
      <c r="J73" s="39">
        <f>IFERROR(INDEX('Rent Roll'!$GQ$14:$GZ$290,MATCH('Detailed Rollover'!$B73,'Rent Roll'!$A$14:$A$290,0),'Detailed Rollover'!J$4),0)</f>
        <v>0</v>
      </c>
      <c r="K73" s="39">
        <f>IFERROR(INDEX('Rent Roll'!$GQ$14:$GZ$290,MATCH('Detailed Rollover'!$B73,'Rent Roll'!$A$14:$A$290,0),'Detailed Rollover'!K$4),0)</f>
        <v>0</v>
      </c>
      <c r="L73" s="39">
        <f>IFERROR(INDEX('Rent Roll'!$GQ$14:$GZ$290,MATCH('Detailed Rollover'!$B73,'Rent Roll'!$A$14:$A$290,0),'Detailed Rollover'!L$4),0)</f>
        <v>0</v>
      </c>
      <c r="M73" s="40">
        <f>IFERROR(INDEX('Rent Roll'!$GQ$14:$GZ$290,MATCH('Detailed Rollover'!$B73,'Rent Roll'!$A$14:$A$290,0),'Detailed Rollover'!M$4),0)</f>
        <v>0</v>
      </c>
      <c r="N73" s="61">
        <f t="shared" si="3"/>
        <v>0</v>
      </c>
    </row>
    <row r="74" spans="2:14">
      <c r="B74" s="54">
        <f t="shared" si="4"/>
        <v>15</v>
      </c>
      <c r="C74" s="60" t="str">
        <f>IFERROR(INDEX('Rent Roll'!$C$14:$C$290,MATCH('Detailed Rollover'!$B74,'Rent Roll'!$A$14:$A$290,0),1),"")</f>
        <v/>
      </c>
      <c r="D74" s="38">
        <f>IFERROR(INDEX('Rent Roll'!$GQ$14:$GZ$290,MATCH('Detailed Rollover'!$B74,'Rent Roll'!$A$14:$A$290,0),'Detailed Rollover'!D$4),0)</f>
        <v>0</v>
      </c>
      <c r="E74" s="39">
        <f>IFERROR(INDEX('Rent Roll'!$GQ$14:$GZ$290,MATCH('Detailed Rollover'!$B74,'Rent Roll'!$A$14:$A$290,0),'Detailed Rollover'!E$4),0)</f>
        <v>0</v>
      </c>
      <c r="F74" s="39">
        <f>IFERROR(INDEX('Rent Roll'!$GQ$14:$GZ$290,MATCH('Detailed Rollover'!$B74,'Rent Roll'!$A$14:$A$290,0),'Detailed Rollover'!F$4),0)</f>
        <v>0</v>
      </c>
      <c r="G74" s="39">
        <f>IFERROR(INDEX('Rent Roll'!$GQ$14:$GZ$290,MATCH('Detailed Rollover'!$B74,'Rent Roll'!$A$14:$A$290,0),'Detailed Rollover'!G$4),0)</f>
        <v>0</v>
      </c>
      <c r="H74" s="39">
        <f>IFERROR(INDEX('Rent Roll'!$GQ$14:$GZ$290,MATCH('Detailed Rollover'!$B74,'Rent Roll'!$A$14:$A$290,0),'Detailed Rollover'!H$4),0)</f>
        <v>0</v>
      </c>
      <c r="I74" s="39">
        <f>IFERROR(INDEX('Rent Roll'!$GQ$14:$GZ$290,MATCH('Detailed Rollover'!$B74,'Rent Roll'!$A$14:$A$290,0),'Detailed Rollover'!I$4),0)</f>
        <v>0</v>
      </c>
      <c r="J74" s="39">
        <f>IFERROR(INDEX('Rent Roll'!$GQ$14:$GZ$290,MATCH('Detailed Rollover'!$B74,'Rent Roll'!$A$14:$A$290,0),'Detailed Rollover'!J$4),0)</f>
        <v>0</v>
      </c>
      <c r="K74" s="39">
        <f>IFERROR(INDEX('Rent Roll'!$GQ$14:$GZ$290,MATCH('Detailed Rollover'!$B74,'Rent Roll'!$A$14:$A$290,0),'Detailed Rollover'!K$4),0)</f>
        <v>0</v>
      </c>
      <c r="L74" s="39">
        <f>IFERROR(INDEX('Rent Roll'!$GQ$14:$GZ$290,MATCH('Detailed Rollover'!$B74,'Rent Roll'!$A$14:$A$290,0),'Detailed Rollover'!L$4),0)</f>
        <v>0</v>
      </c>
      <c r="M74" s="40">
        <f>IFERROR(INDEX('Rent Roll'!$GQ$14:$GZ$290,MATCH('Detailed Rollover'!$B74,'Rent Roll'!$A$14:$A$290,0),'Detailed Rollover'!M$4),0)</f>
        <v>0</v>
      </c>
      <c r="N74" s="61">
        <f t="shared" si="3"/>
        <v>0</v>
      </c>
    </row>
    <row r="75" spans="2:14">
      <c r="B75" s="54">
        <f t="shared" si="4"/>
        <v>16</v>
      </c>
      <c r="C75" s="60" t="str">
        <f>IFERROR(INDEX('Rent Roll'!$C$14:$C$290,MATCH('Detailed Rollover'!$B75,'Rent Roll'!$A$14:$A$290,0),1),"")</f>
        <v/>
      </c>
      <c r="D75" s="38">
        <f>IFERROR(INDEX('Rent Roll'!$GQ$14:$GZ$290,MATCH('Detailed Rollover'!$B75,'Rent Roll'!$A$14:$A$290,0),'Detailed Rollover'!D$4),0)</f>
        <v>0</v>
      </c>
      <c r="E75" s="39">
        <f>IFERROR(INDEX('Rent Roll'!$GQ$14:$GZ$290,MATCH('Detailed Rollover'!$B75,'Rent Roll'!$A$14:$A$290,0),'Detailed Rollover'!E$4),0)</f>
        <v>0</v>
      </c>
      <c r="F75" s="39">
        <f>IFERROR(INDEX('Rent Roll'!$GQ$14:$GZ$290,MATCH('Detailed Rollover'!$B75,'Rent Roll'!$A$14:$A$290,0),'Detailed Rollover'!F$4),0)</f>
        <v>0</v>
      </c>
      <c r="G75" s="39">
        <f>IFERROR(INDEX('Rent Roll'!$GQ$14:$GZ$290,MATCH('Detailed Rollover'!$B75,'Rent Roll'!$A$14:$A$290,0),'Detailed Rollover'!G$4),0)</f>
        <v>0</v>
      </c>
      <c r="H75" s="39">
        <f>IFERROR(INDEX('Rent Roll'!$GQ$14:$GZ$290,MATCH('Detailed Rollover'!$B75,'Rent Roll'!$A$14:$A$290,0),'Detailed Rollover'!H$4),0)</f>
        <v>0</v>
      </c>
      <c r="I75" s="39">
        <f>IFERROR(INDEX('Rent Roll'!$GQ$14:$GZ$290,MATCH('Detailed Rollover'!$B75,'Rent Roll'!$A$14:$A$290,0),'Detailed Rollover'!I$4),0)</f>
        <v>0</v>
      </c>
      <c r="J75" s="39">
        <f>IFERROR(INDEX('Rent Roll'!$GQ$14:$GZ$290,MATCH('Detailed Rollover'!$B75,'Rent Roll'!$A$14:$A$290,0),'Detailed Rollover'!J$4),0)</f>
        <v>0</v>
      </c>
      <c r="K75" s="39">
        <f>IFERROR(INDEX('Rent Roll'!$GQ$14:$GZ$290,MATCH('Detailed Rollover'!$B75,'Rent Roll'!$A$14:$A$290,0),'Detailed Rollover'!K$4),0)</f>
        <v>0</v>
      </c>
      <c r="L75" s="39">
        <f>IFERROR(INDEX('Rent Roll'!$GQ$14:$GZ$290,MATCH('Detailed Rollover'!$B75,'Rent Roll'!$A$14:$A$290,0),'Detailed Rollover'!L$4),0)</f>
        <v>0</v>
      </c>
      <c r="M75" s="40">
        <f>IFERROR(INDEX('Rent Roll'!$GQ$14:$GZ$290,MATCH('Detailed Rollover'!$B75,'Rent Roll'!$A$14:$A$290,0),'Detailed Rollover'!M$4),0)</f>
        <v>0</v>
      </c>
      <c r="N75" s="61">
        <f t="shared" si="3"/>
        <v>0</v>
      </c>
    </row>
    <row r="76" spans="2:14">
      <c r="B76" s="54">
        <f t="shared" si="4"/>
        <v>17</v>
      </c>
      <c r="C76" s="60" t="str">
        <f>IFERROR(INDEX('Rent Roll'!$C$14:$C$290,MATCH('Detailed Rollover'!$B76,'Rent Roll'!$A$14:$A$290,0),1),"")</f>
        <v/>
      </c>
      <c r="D76" s="38">
        <f>IFERROR(INDEX('Rent Roll'!$GQ$14:$GZ$290,MATCH('Detailed Rollover'!$B76,'Rent Roll'!$A$14:$A$290,0),'Detailed Rollover'!D$4),0)</f>
        <v>0</v>
      </c>
      <c r="E76" s="39">
        <f>IFERROR(INDEX('Rent Roll'!$GQ$14:$GZ$290,MATCH('Detailed Rollover'!$B76,'Rent Roll'!$A$14:$A$290,0),'Detailed Rollover'!E$4),0)</f>
        <v>0</v>
      </c>
      <c r="F76" s="39">
        <f>IFERROR(INDEX('Rent Roll'!$GQ$14:$GZ$290,MATCH('Detailed Rollover'!$B76,'Rent Roll'!$A$14:$A$290,0),'Detailed Rollover'!F$4),0)</f>
        <v>0</v>
      </c>
      <c r="G76" s="39">
        <f>IFERROR(INDEX('Rent Roll'!$GQ$14:$GZ$290,MATCH('Detailed Rollover'!$B76,'Rent Roll'!$A$14:$A$290,0),'Detailed Rollover'!G$4),0)</f>
        <v>0</v>
      </c>
      <c r="H76" s="39">
        <f>IFERROR(INDEX('Rent Roll'!$GQ$14:$GZ$290,MATCH('Detailed Rollover'!$B76,'Rent Roll'!$A$14:$A$290,0),'Detailed Rollover'!H$4),0)</f>
        <v>0</v>
      </c>
      <c r="I76" s="39">
        <f>IFERROR(INDEX('Rent Roll'!$GQ$14:$GZ$290,MATCH('Detailed Rollover'!$B76,'Rent Roll'!$A$14:$A$290,0),'Detailed Rollover'!I$4),0)</f>
        <v>0</v>
      </c>
      <c r="J76" s="39">
        <f>IFERROR(INDEX('Rent Roll'!$GQ$14:$GZ$290,MATCH('Detailed Rollover'!$B76,'Rent Roll'!$A$14:$A$290,0),'Detailed Rollover'!J$4),0)</f>
        <v>0</v>
      </c>
      <c r="K76" s="39">
        <f>IFERROR(INDEX('Rent Roll'!$GQ$14:$GZ$290,MATCH('Detailed Rollover'!$B76,'Rent Roll'!$A$14:$A$290,0),'Detailed Rollover'!K$4),0)</f>
        <v>0</v>
      </c>
      <c r="L76" s="39">
        <f>IFERROR(INDEX('Rent Roll'!$GQ$14:$GZ$290,MATCH('Detailed Rollover'!$B76,'Rent Roll'!$A$14:$A$290,0),'Detailed Rollover'!L$4),0)</f>
        <v>0</v>
      </c>
      <c r="M76" s="40">
        <f>IFERROR(INDEX('Rent Roll'!$GQ$14:$GZ$290,MATCH('Detailed Rollover'!$B76,'Rent Roll'!$A$14:$A$290,0),'Detailed Rollover'!M$4),0)</f>
        <v>0</v>
      </c>
      <c r="N76" s="61">
        <f t="shared" si="3"/>
        <v>0</v>
      </c>
    </row>
    <row r="77" spans="2:14">
      <c r="B77" s="54">
        <f t="shared" si="4"/>
        <v>18</v>
      </c>
      <c r="C77" s="60" t="str">
        <f>IFERROR(INDEX('Rent Roll'!$C$14:$C$290,MATCH('Detailed Rollover'!$B77,'Rent Roll'!$A$14:$A$290,0),1),"")</f>
        <v/>
      </c>
      <c r="D77" s="38">
        <f>IFERROR(INDEX('Rent Roll'!$GQ$14:$GZ$290,MATCH('Detailed Rollover'!$B77,'Rent Roll'!$A$14:$A$290,0),'Detailed Rollover'!D$4),0)</f>
        <v>0</v>
      </c>
      <c r="E77" s="39">
        <f>IFERROR(INDEX('Rent Roll'!$GQ$14:$GZ$290,MATCH('Detailed Rollover'!$B77,'Rent Roll'!$A$14:$A$290,0),'Detailed Rollover'!E$4),0)</f>
        <v>0</v>
      </c>
      <c r="F77" s="39">
        <f>IFERROR(INDEX('Rent Roll'!$GQ$14:$GZ$290,MATCH('Detailed Rollover'!$B77,'Rent Roll'!$A$14:$A$290,0),'Detailed Rollover'!F$4),0)</f>
        <v>0</v>
      </c>
      <c r="G77" s="39">
        <f>IFERROR(INDEX('Rent Roll'!$GQ$14:$GZ$290,MATCH('Detailed Rollover'!$B77,'Rent Roll'!$A$14:$A$290,0),'Detailed Rollover'!G$4),0)</f>
        <v>0</v>
      </c>
      <c r="H77" s="39">
        <f>IFERROR(INDEX('Rent Roll'!$GQ$14:$GZ$290,MATCH('Detailed Rollover'!$B77,'Rent Roll'!$A$14:$A$290,0),'Detailed Rollover'!H$4),0)</f>
        <v>0</v>
      </c>
      <c r="I77" s="39">
        <f>IFERROR(INDEX('Rent Roll'!$GQ$14:$GZ$290,MATCH('Detailed Rollover'!$B77,'Rent Roll'!$A$14:$A$290,0),'Detailed Rollover'!I$4),0)</f>
        <v>0</v>
      </c>
      <c r="J77" s="39">
        <f>IFERROR(INDEX('Rent Roll'!$GQ$14:$GZ$290,MATCH('Detailed Rollover'!$B77,'Rent Roll'!$A$14:$A$290,0),'Detailed Rollover'!J$4),0)</f>
        <v>0</v>
      </c>
      <c r="K77" s="39">
        <f>IFERROR(INDEX('Rent Roll'!$GQ$14:$GZ$290,MATCH('Detailed Rollover'!$B77,'Rent Roll'!$A$14:$A$290,0),'Detailed Rollover'!K$4),0)</f>
        <v>0</v>
      </c>
      <c r="L77" s="39">
        <f>IFERROR(INDEX('Rent Roll'!$GQ$14:$GZ$290,MATCH('Detailed Rollover'!$B77,'Rent Roll'!$A$14:$A$290,0),'Detailed Rollover'!L$4),0)</f>
        <v>0</v>
      </c>
      <c r="M77" s="40">
        <f>IFERROR(INDEX('Rent Roll'!$GQ$14:$GZ$290,MATCH('Detailed Rollover'!$B77,'Rent Roll'!$A$14:$A$290,0),'Detailed Rollover'!M$4),0)</f>
        <v>0</v>
      </c>
      <c r="N77" s="61">
        <f t="shared" si="3"/>
        <v>0</v>
      </c>
    </row>
    <row r="78" spans="2:14">
      <c r="B78" s="54">
        <f t="shared" si="4"/>
        <v>19</v>
      </c>
      <c r="C78" s="60" t="str">
        <f>IFERROR(INDEX('Rent Roll'!$C$14:$C$290,MATCH('Detailed Rollover'!$B78,'Rent Roll'!$A$14:$A$290,0),1),"")</f>
        <v/>
      </c>
      <c r="D78" s="38">
        <f>IFERROR(INDEX('Rent Roll'!$GQ$14:$GZ$290,MATCH('Detailed Rollover'!$B78,'Rent Roll'!$A$14:$A$290,0),'Detailed Rollover'!D$4),0)</f>
        <v>0</v>
      </c>
      <c r="E78" s="39">
        <f>IFERROR(INDEX('Rent Roll'!$GQ$14:$GZ$290,MATCH('Detailed Rollover'!$B78,'Rent Roll'!$A$14:$A$290,0),'Detailed Rollover'!E$4),0)</f>
        <v>0</v>
      </c>
      <c r="F78" s="39">
        <f>IFERROR(INDEX('Rent Roll'!$GQ$14:$GZ$290,MATCH('Detailed Rollover'!$B78,'Rent Roll'!$A$14:$A$290,0),'Detailed Rollover'!F$4),0)</f>
        <v>0</v>
      </c>
      <c r="G78" s="39">
        <f>IFERROR(INDEX('Rent Roll'!$GQ$14:$GZ$290,MATCH('Detailed Rollover'!$B78,'Rent Roll'!$A$14:$A$290,0),'Detailed Rollover'!G$4),0)</f>
        <v>0</v>
      </c>
      <c r="H78" s="39">
        <f>IFERROR(INDEX('Rent Roll'!$GQ$14:$GZ$290,MATCH('Detailed Rollover'!$B78,'Rent Roll'!$A$14:$A$290,0),'Detailed Rollover'!H$4),0)</f>
        <v>0</v>
      </c>
      <c r="I78" s="39">
        <f>IFERROR(INDEX('Rent Roll'!$GQ$14:$GZ$290,MATCH('Detailed Rollover'!$B78,'Rent Roll'!$A$14:$A$290,0),'Detailed Rollover'!I$4),0)</f>
        <v>0</v>
      </c>
      <c r="J78" s="39">
        <f>IFERROR(INDEX('Rent Roll'!$GQ$14:$GZ$290,MATCH('Detailed Rollover'!$B78,'Rent Roll'!$A$14:$A$290,0),'Detailed Rollover'!J$4),0)</f>
        <v>0</v>
      </c>
      <c r="K78" s="39">
        <f>IFERROR(INDEX('Rent Roll'!$GQ$14:$GZ$290,MATCH('Detailed Rollover'!$B78,'Rent Roll'!$A$14:$A$290,0),'Detailed Rollover'!K$4),0)</f>
        <v>0</v>
      </c>
      <c r="L78" s="39">
        <f>IFERROR(INDEX('Rent Roll'!$GQ$14:$GZ$290,MATCH('Detailed Rollover'!$B78,'Rent Roll'!$A$14:$A$290,0),'Detailed Rollover'!L$4),0)</f>
        <v>0</v>
      </c>
      <c r="M78" s="40">
        <f>IFERROR(INDEX('Rent Roll'!$GQ$14:$GZ$290,MATCH('Detailed Rollover'!$B78,'Rent Roll'!$A$14:$A$290,0),'Detailed Rollover'!M$4),0)</f>
        <v>0</v>
      </c>
      <c r="N78" s="61">
        <f t="shared" si="3"/>
        <v>0</v>
      </c>
    </row>
    <row r="79" spans="2:14">
      <c r="B79" s="54">
        <f t="shared" si="4"/>
        <v>20</v>
      </c>
      <c r="C79" s="60" t="str">
        <f>IFERROR(INDEX('Rent Roll'!$C$14:$C$290,MATCH('Detailed Rollover'!$B79,'Rent Roll'!$A$14:$A$290,0),1),"")</f>
        <v/>
      </c>
      <c r="D79" s="38">
        <f>IFERROR(INDEX('Rent Roll'!$GQ$14:$GZ$290,MATCH('Detailed Rollover'!$B79,'Rent Roll'!$A$14:$A$290,0),'Detailed Rollover'!D$4),0)</f>
        <v>0</v>
      </c>
      <c r="E79" s="39">
        <f>IFERROR(INDEX('Rent Roll'!$GQ$14:$GZ$290,MATCH('Detailed Rollover'!$B79,'Rent Roll'!$A$14:$A$290,0),'Detailed Rollover'!E$4),0)</f>
        <v>0</v>
      </c>
      <c r="F79" s="39">
        <f>IFERROR(INDEX('Rent Roll'!$GQ$14:$GZ$290,MATCH('Detailed Rollover'!$B79,'Rent Roll'!$A$14:$A$290,0),'Detailed Rollover'!F$4),0)</f>
        <v>0</v>
      </c>
      <c r="G79" s="39">
        <f>IFERROR(INDEX('Rent Roll'!$GQ$14:$GZ$290,MATCH('Detailed Rollover'!$B79,'Rent Roll'!$A$14:$A$290,0),'Detailed Rollover'!G$4),0)</f>
        <v>0</v>
      </c>
      <c r="H79" s="39">
        <f>IFERROR(INDEX('Rent Roll'!$GQ$14:$GZ$290,MATCH('Detailed Rollover'!$B79,'Rent Roll'!$A$14:$A$290,0),'Detailed Rollover'!H$4),0)</f>
        <v>0</v>
      </c>
      <c r="I79" s="39">
        <f>IFERROR(INDEX('Rent Roll'!$GQ$14:$GZ$290,MATCH('Detailed Rollover'!$B79,'Rent Roll'!$A$14:$A$290,0),'Detailed Rollover'!I$4),0)</f>
        <v>0</v>
      </c>
      <c r="J79" s="39">
        <f>IFERROR(INDEX('Rent Roll'!$GQ$14:$GZ$290,MATCH('Detailed Rollover'!$B79,'Rent Roll'!$A$14:$A$290,0),'Detailed Rollover'!J$4),0)</f>
        <v>0</v>
      </c>
      <c r="K79" s="39">
        <f>IFERROR(INDEX('Rent Roll'!$GQ$14:$GZ$290,MATCH('Detailed Rollover'!$B79,'Rent Roll'!$A$14:$A$290,0),'Detailed Rollover'!K$4),0)</f>
        <v>0</v>
      </c>
      <c r="L79" s="39">
        <f>IFERROR(INDEX('Rent Roll'!$GQ$14:$GZ$290,MATCH('Detailed Rollover'!$B79,'Rent Roll'!$A$14:$A$290,0),'Detailed Rollover'!L$4),0)</f>
        <v>0</v>
      </c>
      <c r="M79" s="40">
        <f>IFERROR(INDEX('Rent Roll'!$GQ$14:$GZ$290,MATCH('Detailed Rollover'!$B79,'Rent Roll'!$A$14:$A$290,0),'Detailed Rollover'!M$4),0)</f>
        <v>0</v>
      </c>
      <c r="N79" s="61">
        <f t="shared" si="3"/>
        <v>0</v>
      </c>
    </row>
    <row r="80" spans="2:14">
      <c r="B80" s="54">
        <f t="shared" si="4"/>
        <v>21</v>
      </c>
      <c r="C80" s="60" t="str">
        <f>IFERROR(INDEX('Rent Roll'!$C$14:$C$290,MATCH('Detailed Rollover'!$B80,'Rent Roll'!$A$14:$A$290,0),1),"")</f>
        <v/>
      </c>
      <c r="D80" s="38">
        <f>IFERROR(INDEX('Rent Roll'!$GQ$14:$GZ$290,MATCH('Detailed Rollover'!$B80,'Rent Roll'!$A$14:$A$290,0),'Detailed Rollover'!D$4),0)</f>
        <v>0</v>
      </c>
      <c r="E80" s="39">
        <f>IFERROR(INDEX('Rent Roll'!$GQ$14:$GZ$290,MATCH('Detailed Rollover'!$B80,'Rent Roll'!$A$14:$A$290,0),'Detailed Rollover'!E$4),0)</f>
        <v>0</v>
      </c>
      <c r="F80" s="39">
        <f>IFERROR(INDEX('Rent Roll'!$GQ$14:$GZ$290,MATCH('Detailed Rollover'!$B80,'Rent Roll'!$A$14:$A$290,0),'Detailed Rollover'!F$4),0)</f>
        <v>0</v>
      </c>
      <c r="G80" s="39">
        <f>IFERROR(INDEX('Rent Roll'!$GQ$14:$GZ$290,MATCH('Detailed Rollover'!$B80,'Rent Roll'!$A$14:$A$290,0),'Detailed Rollover'!G$4),0)</f>
        <v>0</v>
      </c>
      <c r="H80" s="39">
        <f>IFERROR(INDEX('Rent Roll'!$GQ$14:$GZ$290,MATCH('Detailed Rollover'!$B80,'Rent Roll'!$A$14:$A$290,0),'Detailed Rollover'!H$4),0)</f>
        <v>0</v>
      </c>
      <c r="I80" s="39">
        <f>IFERROR(INDEX('Rent Roll'!$GQ$14:$GZ$290,MATCH('Detailed Rollover'!$B80,'Rent Roll'!$A$14:$A$290,0),'Detailed Rollover'!I$4),0)</f>
        <v>0</v>
      </c>
      <c r="J80" s="39">
        <f>IFERROR(INDEX('Rent Roll'!$GQ$14:$GZ$290,MATCH('Detailed Rollover'!$B80,'Rent Roll'!$A$14:$A$290,0),'Detailed Rollover'!J$4),0)</f>
        <v>0</v>
      </c>
      <c r="K80" s="39">
        <f>IFERROR(INDEX('Rent Roll'!$GQ$14:$GZ$290,MATCH('Detailed Rollover'!$B80,'Rent Roll'!$A$14:$A$290,0),'Detailed Rollover'!K$4),0)</f>
        <v>0</v>
      </c>
      <c r="L80" s="39">
        <f>IFERROR(INDEX('Rent Roll'!$GQ$14:$GZ$290,MATCH('Detailed Rollover'!$B80,'Rent Roll'!$A$14:$A$290,0),'Detailed Rollover'!L$4),0)</f>
        <v>0</v>
      </c>
      <c r="M80" s="40">
        <f>IFERROR(INDEX('Rent Roll'!$GQ$14:$GZ$290,MATCH('Detailed Rollover'!$B80,'Rent Roll'!$A$14:$A$290,0),'Detailed Rollover'!M$4),0)</f>
        <v>0</v>
      </c>
      <c r="N80" s="61">
        <f t="shared" si="3"/>
        <v>0</v>
      </c>
    </row>
    <row r="81" spans="2:14">
      <c r="B81" s="54">
        <f t="shared" si="4"/>
        <v>22</v>
      </c>
      <c r="C81" s="60" t="str">
        <f>IFERROR(INDEX('Rent Roll'!$C$14:$C$290,MATCH('Detailed Rollover'!$B81,'Rent Roll'!$A$14:$A$290,0),1),"")</f>
        <v/>
      </c>
      <c r="D81" s="38">
        <f>IFERROR(INDEX('Rent Roll'!$GQ$14:$GZ$290,MATCH('Detailed Rollover'!$B81,'Rent Roll'!$A$14:$A$290,0),'Detailed Rollover'!D$4),0)</f>
        <v>0</v>
      </c>
      <c r="E81" s="39">
        <f>IFERROR(INDEX('Rent Roll'!$GQ$14:$GZ$290,MATCH('Detailed Rollover'!$B81,'Rent Roll'!$A$14:$A$290,0),'Detailed Rollover'!E$4),0)</f>
        <v>0</v>
      </c>
      <c r="F81" s="39">
        <f>IFERROR(INDEX('Rent Roll'!$GQ$14:$GZ$290,MATCH('Detailed Rollover'!$B81,'Rent Roll'!$A$14:$A$290,0),'Detailed Rollover'!F$4),0)</f>
        <v>0</v>
      </c>
      <c r="G81" s="39">
        <f>IFERROR(INDEX('Rent Roll'!$GQ$14:$GZ$290,MATCH('Detailed Rollover'!$B81,'Rent Roll'!$A$14:$A$290,0),'Detailed Rollover'!G$4),0)</f>
        <v>0</v>
      </c>
      <c r="H81" s="39">
        <f>IFERROR(INDEX('Rent Roll'!$GQ$14:$GZ$290,MATCH('Detailed Rollover'!$B81,'Rent Roll'!$A$14:$A$290,0),'Detailed Rollover'!H$4),0)</f>
        <v>0</v>
      </c>
      <c r="I81" s="39">
        <f>IFERROR(INDEX('Rent Roll'!$GQ$14:$GZ$290,MATCH('Detailed Rollover'!$B81,'Rent Roll'!$A$14:$A$290,0),'Detailed Rollover'!I$4),0)</f>
        <v>0</v>
      </c>
      <c r="J81" s="39">
        <f>IFERROR(INDEX('Rent Roll'!$GQ$14:$GZ$290,MATCH('Detailed Rollover'!$B81,'Rent Roll'!$A$14:$A$290,0),'Detailed Rollover'!J$4),0)</f>
        <v>0</v>
      </c>
      <c r="K81" s="39">
        <f>IFERROR(INDEX('Rent Roll'!$GQ$14:$GZ$290,MATCH('Detailed Rollover'!$B81,'Rent Roll'!$A$14:$A$290,0),'Detailed Rollover'!K$4),0)</f>
        <v>0</v>
      </c>
      <c r="L81" s="39">
        <f>IFERROR(INDEX('Rent Roll'!$GQ$14:$GZ$290,MATCH('Detailed Rollover'!$B81,'Rent Roll'!$A$14:$A$290,0),'Detailed Rollover'!L$4),0)</f>
        <v>0</v>
      </c>
      <c r="M81" s="40">
        <f>IFERROR(INDEX('Rent Roll'!$GQ$14:$GZ$290,MATCH('Detailed Rollover'!$B81,'Rent Roll'!$A$14:$A$290,0),'Detailed Rollover'!M$4),0)</f>
        <v>0</v>
      </c>
      <c r="N81" s="61">
        <f t="shared" si="3"/>
        <v>0</v>
      </c>
    </row>
    <row r="82" spans="2:14">
      <c r="B82" s="54">
        <f t="shared" si="4"/>
        <v>23</v>
      </c>
      <c r="C82" s="60" t="str">
        <f>IFERROR(INDEX('Rent Roll'!$C$14:$C$290,MATCH('Detailed Rollover'!$B82,'Rent Roll'!$A$14:$A$290,0),1),"")</f>
        <v/>
      </c>
      <c r="D82" s="38">
        <f>IFERROR(INDEX('Rent Roll'!$GQ$14:$GZ$290,MATCH('Detailed Rollover'!$B82,'Rent Roll'!$A$14:$A$290,0),'Detailed Rollover'!D$4),0)</f>
        <v>0</v>
      </c>
      <c r="E82" s="39">
        <f>IFERROR(INDEX('Rent Roll'!$GQ$14:$GZ$290,MATCH('Detailed Rollover'!$B82,'Rent Roll'!$A$14:$A$290,0),'Detailed Rollover'!E$4),0)</f>
        <v>0</v>
      </c>
      <c r="F82" s="39">
        <f>IFERROR(INDEX('Rent Roll'!$GQ$14:$GZ$290,MATCH('Detailed Rollover'!$B82,'Rent Roll'!$A$14:$A$290,0),'Detailed Rollover'!F$4),0)</f>
        <v>0</v>
      </c>
      <c r="G82" s="39">
        <f>IFERROR(INDEX('Rent Roll'!$GQ$14:$GZ$290,MATCH('Detailed Rollover'!$B82,'Rent Roll'!$A$14:$A$290,0),'Detailed Rollover'!G$4),0)</f>
        <v>0</v>
      </c>
      <c r="H82" s="39">
        <f>IFERROR(INDEX('Rent Roll'!$GQ$14:$GZ$290,MATCH('Detailed Rollover'!$B82,'Rent Roll'!$A$14:$A$290,0),'Detailed Rollover'!H$4),0)</f>
        <v>0</v>
      </c>
      <c r="I82" s="39">
        <f>IFERROR(INDEX('Rent Roll'!$GQ$14:$GZ$290,MATCH('Detailed Rollover'!$B82,'Rent Roll'!$A$14:$A$290,0),'Detailed Rollover'!I$4),0)</f>
        <v>0</v>
      </c>
      <c r="J82" s="39">
        <f>IFERROR(INDEX('Rent Roll'!$GQ$14:$GZ$290,MATCH('Detailed Rollover'!$B82,'Rent Roll'!$A$14:$A$290,0),'Detailed Rollover'!J$4),0)</f>
        <v>0</v>
      </c>
      <c r="K82" s="39">
        <f>IFERROR(INDEX('Rent Roll'!$GQ$14:$GZ$290,MATCH('Detailed Rollover'!$B82,'Rent Roll'!$A$14:$A$290,0),'Detailed Rollover'!K$4),0)</f>
        <v>0</v>
      </c>
      <c r="L82" s="39">
        <f>IFERROR(INDEX('Rent Roll'!$GQ$14:$GZ$290,MATCH('Detailed Rollover'!$B82,'Rent Roll'!$A$14:$A$290,0),'Detailed Rollover'!L$4),0)</f>
        <v>0</v>
      </c>
      <c r="M82" s="40">
        <f>IFERROR(INDEX('Rent Roll'!$GQ$14:$GZ$290,MATCH('Detailed Rollover'!$B82,'Rent Roll'!$A$14:$A$290,0),'Detailed Rollover'!M$4),0)</f>
        <v>0</v>
      </c>
      <c r="N82" s="61">
        <f t="shared" si="3"/>
        <v>0</v>
      </c>
    </row>
    <row r="83" spans="2:14">
      <c r="B83" s="54">
        <f t="shared" si="4"/>
        <v>24</v>
      </c>
      <c r="C83" s="60" t="str">
        <f>IFERROR(INDEX('Rent Roll'!$C$14:$C$290,MATCH('Detailed Rollover'!$B83,'Rent Roll'!$A$14:$A$290,0),1),"")</f>
        <v/>
      </c>
      <c r="D83" s="38">
        <f>IFERROR(INDEX('Rent Roll'!$GQ$14:$GZ$290,MATCH('Detailed Rollover'!$B83,'Rent Roll'!$A$14:$A$290,0),'Detailed Rollover'!D$4),0)</f>
        <v>0</v>
      </c>
      <c r="E83" s="39">
        <f>IFERROR(INDEX('Rent Roll'!$GQ$14:$GZ$290,MATCH('Detailed Rollover'!$B83,'Rent Roll'!$A$14:$A$290,0),'Detailed Rollover'!E$4),0)</f>
        <v>0</v>
      </c>
      <c r="F83" s="39">
        <f>IFERROR(INDEX('Rent Roll'!$GQ$14:$GZ$290,MATCH('Detailed Rollover'!$B83,'Rent Roll'!$A$14:$A$290,0),'Detailed Rollover'!F$4),0)</f>
        <v>0</v>
      </c>
      <c r="G83" s="39">
        <f>IFERROR(INDEX('Rent Roll'!$GQ$14:$GZ$290,MATCH('Detailed Rollover'!$B83,'Rent Roll'!$A$14:$A$290,0),'Detailed Rollover'!G$4),0)</f>
        <v>0</v>
      </c>
      <c r="H83" s="39">
        <f>IFERROR(INDEX('Rent Roll'!$GQ$14:$GZ$290,MATCH('Detailed Rollover'!$B83,'Rent Roll'!$A$14:$A$290,0),'Detailed Rollover'!H$4),0)</f>
        <v>0</v>
      </c>
      <c r="I83" s="39">
        <f>IFERROR(INDEX('Rent Roll'!$GQ$14:$GZ$290,MATCH('Detailed Rollover'!$B83,'Rent Roll'!$A$14:$A$290,0),'Detailed Rollover'!I$4),0)</f>
        <v>0</v>
      </c>
      <c r="J83" s="39">
        <f>IFERROR(INDEX('Rent Roll'!$GQ$14:$GZ$290,MATCH('Detailed Rollover'!$B83,'Rent Roll'!$A$14:$A$290,0),'Detailed Rollover'!J$4),0)</f>
        <v>0</v>
      </c>
      <c r="K83" s="39">
        <f>IFERROR(INDEX('Rent Roll'!$GQ$14:$GZ$290,MATCH('Detailed Rollover'!$B83,'Rent Roll'!$A$14:$A$290,0),'Detailed Rollover'!K$4),0)</f>
        <v>0</v>
      </c>
      <c r="L83" s="39">
        <f>IFERROR(INDEX('Rent Roll'!$GQ$14:$GZ$290,MATCH('Detailed Rollover'!$B83,'Rent Roll'!$A$14:$A$290,0),'Detailed Rollover'!L$4),0)</f>
        <v>0</v>
      </c>
      <c r="M83" s="40">
        <f>IFERROR(INDEX('Rent Roll'!$GQ$14:$GZ$290,MATCH('Detailed Rollover'!$B83,'Rent Roll'!$A$14:$A$290,0),'Detailed Rollover'!M$4),0)</f>
        <v>0</v>
      </c>
      <c r="N83" s="61">
        <f t="shared" si="3"/>
        <v>0</v>
      </c>
    </row>
    <row r="84" spans="2:14">
      <c r="B84" s="54">
        <f t="shared" si="4"/>
        <v>25</v>
      </c>
      <c r="C84" s="60" t="str">
        <f>IFERROR(INDEX('Rent Roll'!$C$14:$C$290,MATCH('Detailed Rollover'!$B84,'Rent Roll'!$A$14:$A$290,0),1),"")</f>
        <v/>
      </c>
      <c r="D84" s="38">
        <f>IFERROR(INDEX('Rent Roll'!$GQ$14:$GZ$290,MATCH('Detailed Rollover'!$B84,'Rent Roll'!$A$14:$A$290,0),'Detailed Rollover'!D$4),0)</f>
        <v>0</v>
      </c>
      <c r="E84" s="39">
        <f>IFERROR(INDEX('Rent Roll'!$GQ$14:$GZ$290,MATCH('Detailed Rollover'!$B84,'Rent Roll'!$A$14:$A$290,0),'Detailed Rollover'!E$4),0)</f>
        <v>0</v>
      </c>
      <c r="F84" s="39">
        <f>IFERROR(INDEX('Rent Roll'!$GQ$14:$GZ$290,MATCH('Detailed Rollover'!$B84,'Rent Roll'!$A$14:$A$290,0),'Detailed Rollover'!F$4),0)</f>
        <v>0</v>
      </c>
      <c r="G84" s="39">
        <f>IFERROR(INDEX('Rent Roll'!$GQ$14:$GZ$290,MATCH('Detailed Rollover'!$B84,'Rent Roll'!$A$14:$A$290,0),'Detailed Rollover'!G$4),0)</f>
        <v>0</v>
      </c>
      <c r="H84" s="39">
        <f>IFERROR(INDEX('Rent Roll'!$GQ$14:$GZ$290,MATCH('Detailed Rollover'!$B84,'Rent Roll'!$A$14:$A$290,0),'Detailed Rollover'!H$4),0)</f>
        <v>0</v>
      </c>
      <c r="I84" s="39">
        <f>IFERROR(INDEX('Rent Roll'!$GQ$14:$GZ$290,MATCH('Detailed Rollover'!$B84,'Rent Roll'!$A$14:$A$290,0),'Detailed Rollover'!I$4),0)</f>
        <v>0</v>
      </c>
      <c r="J84" s="39">
        <f>IFERROR(INDEX('Rent Roll'!$GQ$14:$GZ$290,MATCH('Detailed Rollover'!$B84,'Rent Roll'!$A$14:$A$290,0),'Detailed Rollover'!J$4),0)</f>
        <v>0</v>
      </c>
      <c r="K84" s="39">
        <f>IFERROR(INDEX('Rent Roll'!$GQ$14:$GZ$290,MATCH('Detailed Rollover'!$B84,'Rent Roll'!$A$14:$A$290,0),'Detailed Rollover'!K$4),0)</f>
        <v>0</v>
      </c>
      <c r="L84" s="39">
        <f>IFERROR(INDEX('Rent Roll'!$GQ$14:$GZ$290,MATCH('Detailed Rollover'!$B84,'Rent Roll'!$A$14:$A$290,0),'Detailed Rollover'!L$4),0)</f>
        <v>0</v>
      </c>
      <c r="M84" s="40">
        <f>IFERROR(INDEX('Rent Roll'!$GQ$14:$GZ$290,MATCH('Detailed Rollover'!$B84,'Rent Roll'!$A$14:$A$290,0),'Detailed Rollover'!M$4),0)</f>
        <v>0</v>
      </c>
      <c r="N84" s="61">
        <f t="shared" si="3"/>
        <v>0</v>
      </c>
    </row>
    <row r="85" spans="2:14">
      <c r="B85" s="54">
        <f t="shared" si="4"/>
        <v>26</v>
      </c>
      <c r="C85" s="60" t="str">
        <f>IFERROR(INDEX('Rent Roll'!$C$14:$C$290,MATCH('Detailed Rollover'!$B85,'Rent Roll'!$A$14:$A$290,0),1),"")</f>
        <v/>
      </c>
      <c r="D85" s="38">
        <f>IFERROR(INDEX('Rent Roll'!$GQ$14:$GZ$290,MATCH('Detailed Rollover'!$B85,'Rent Roll'!$A$14:$A$290,0),'Detailed Rollover'!D$4),0)</f>
        <v>0</v>
      </c>
      <c r="E85" s="39">
        <f>IFERROR(INDEX('Rent Roll'!$GQ$14:$GZ$290,MATCH('Detailed Rollover'!$B85,'Rent Roll'!$A$14:$A$290,0),'Detailed Rollover'!E$4),0)</f>
        <v>0</v>
      </c>
      <c r="F85" s="39">
        <f>IFERROR(INDEX('Rent Roll'!$GQ$14:$GZ$290,MATCH('Detailed Rollover'!$B85,'Rent Roll'!$A$14:$A$290,0),'Detailed Rollover'!F$4),0)</f>
        <v>0</v>
      </c>
      <c r="G85" s="39">
        <f>IFERROR(INDEX('Rent Roll'!$GQ$14:$GZ$290,MATCH('Detailed Rollover'!$B85,'Rent Roll'!$A$14:$A$290,0),'Detailed Rollover'!G$4),0)</f>
        <v>0</v>
      </c>
      <c r="H85" s="39">
        <f>IFERROR(INDEX('Rent Roll'!$GQ$14:$GZ$290,MATCH('Detailed Rollover'!$B85,'Rent Roll'!$A$14:$A$290,0),'Detailed Rollover'!H$4),0)</f>
        <v>0</v>
      </c>
      <c r="I85" s="39">
        <f>IFERROR(INDEX('Rent Roll'!$GQ$14:$GZ$290,MATCH('Detailed Rollover'!$B85,'Rent Roll'!$A$14:$A$290,0),'Detailed Rollover'!I$4),0)</f>
        <v>0</v>
      </c>
      <c r="J85" s="39">
        <f>IFERROR(INDEX('Rent Roll'!$GQ$14:$GZ$290,MATCH('Detailed Rollover'!$B85,'Rent Roll'!$A$14:$A$290,0),'Detailed Rollover'!J$4),0)</f>
        <v>0</v>
      </c>
      <c r="K85" s="39">
        <f>IFERROR(INDEX('Rent Roll'!$GQ$14:$GZ$290,MATCH('Detailed Rollover'!$B85,'Rent Roll'!$A$14:$A$290,0),'Detailed Rollover'!K$4),0)</f>
        <v>0</v>
      </c>
      <c r="L85" s="39">
        <f>IFERROR(INDEX('Rent Roll'!$GQ$14:$GZ$290,MATCH('Detailed Rollover'!$B85,'Rent Roll'!$A$14:$A$290,0),'Detailed Rollover'!L$4),0)</f>
        <v>0</v>
      </c>
      <c r="M85" s="40">
        <f>IFERROR(INDEX('Rent Roll'!$GQ$14:$GZ$290,MATCH('Detailed Rollover'!$B85,'Rent Roll'!$A$14:$A$290,0),'Detailed Rollover'!M$4),0)</f>
        <v>0</v>
      </c>
      <c r="N85" s="61">
        <f t="shared" si="3"/>
        <v>0</v>
      </c>
    </row>
    <row r="86" spans="2:14">
      <c r="B86" s="54">
        <f t="shared" si="4"/>
        <v>27</v>
      </c>
      <c r="C86" s="60" t="str">
        <f>IFERROR(INDEX('Rent Roll'!$C$14:$C$290,MATCH('Detailed Rollover'!$B86,'Rent Roll'!$A$14:$A$290,0),1),"")</f>
        <v/>
      </c>
      <c r="D86" s="38">
        <f>IFERROR(INDEX('Rent Roll'!$GQ$14:$GZ$290,MATCH('Detailed Rollover'!$B86,'Rent Roll'!$A$14:$A$290,0),'Detailed Rollover'!D$4),0)</f>
        <v>0</v>
      </c>
      <c r="E86" s="39">
        <f>IFERROR(INDEX('Rent Roll'!$GQ$14:$GZ$290,MATCH('Detailed Rollover'!$B86,'Rent Roll'!$A$14:$A$290,0),'Detailed Rollover'!E$4),0)</f>
        <v>0</v>
      </c>
      <c r="F86" s="39">
        <f>IFERROR(INDEX('Rent Roll'!$GQ$14:$GZ$290,MATCH('Detailed Rollover'!$B86,'Rent Roll'!$A$14:$A$290,0),'Detailed Rollover'!F$4),0)</f>
        <v>0</v>
      </c>
      <c r="G86" s="39">
        <f>IFERROR(INDEX('Rent Roll'!$GQ$14:$GZ$290,MATCH('Detailed Rollover'!$B86,'Rent Roll'!$A$14:$A$290,0),'Detailed Rollover'!G$4),0)</f>
        <v>0</v>
      </c>
      <c r="H86" s="39">
        <f>IFERROR(INDEX('Rent Roll'!$GQ$14:$GZ$290,MATCH('Detailed Rollover'!$B86,'Rent Roll'!$A$14:$A$290,0),'Detailed Rollover'!H$4),0)</f>
        <v>0</v>
      </c>
      <c r="I86" s="39">
        <f>IFERROR(INDEX('Rent Roll'!$GQ$14:$GZ$290,MATCH('Detailed Rollover'!$B86,'Rent Roll'!$A$14:$A$290,0),'Detailed Rollover'!I$4),0)</f>
        <v>0</v>
      </c>
      <c r="J86" s="39">
        <f>IFERROR(INDEX('Rent Roll'!$GQ$14:$GZ$290,MATCH('Detailed Rollover'!$B86,'Rent Roll'!$A$14:$A$290,0),'Detailed Rollover'!J$4),0)</f>
        <v>0</v>
      </c>
      <c r="K86" s="39">
        <f>IFERROR(INDEX('Rent Roll'!$GQ$14:$GZ$290,MATCH('Detailed Rollover'!$B86,'Rent Roll'!$A$14:$A$290,0),'Detailed Rollover'!K$4),0)</f>
        <v>0</v>
      </c>
      <c r="L86" s="39">
        <f>IFERROR(INDEX('Rent Roll'!$GQ$14:$GZ$290,MATCH('Detailed Rollover'!$B86,'Rent Roll'!$A$14:$A$290,0),'Detailed Rollover'!L$4),0)</f>
        <v>0</v>
      </c>
      <c r="M86" s="40">
        <f>IFERROR(INDEX('Rent Roll'!$GQ$14:$GZ$290,MATCH('Detailed Rollover'!$B86,'Rent Roll'!$A$14:$A$290,0),'Detailed Rollover'!M$4),0)</f>
        <v>0</v>
      </c>
      <c r="N86" s="61">
        <f t="shared" si="3"/>
        <v>0</v>
      </c>
    </row>
    <row r="87" spans="2:14">
      <c r="B87" s="54">
        <f t="shared" si="4"/>
        <v>28</v>
      </c>
      <c r="C87" s="60" t="str">
        <f>IFERROR(INDEX('Rent Roll'!$C$14:$C$290,MATCH('Detailed Rollover'!$B87,'Rent Roll'!$A$14:$A$290,0),1),"")</f>
        <v/>
      </c>
      <c r="D87" s="38">
        <f>IFERROR(INDEX('Rent Roll'!$GQ$14:$GZ$290,MATCH('Detailed Rollover'!$B87,'Rent Roll'!$A$14:$A$290,0),'Detailed Rollover'!D$4),0)</f>
        <v>0</v>
      </c>
      <c r="E87" s="39">
        <f>IFERROR(INDEX('Rent Roll'!$GQ$14:$GZ$290,MATCH('Detailed Rollover'!$B87,'Rent Roll'!$A$14:$A$290,0),'Detailed Rollover'!E$4),0)</f>
        <v>0</v>
      </c>
      <c r="F87" s="39">
        <f>IFERROR(INDEX('Rent Roll'!$GQ$14:$GZ$290,MATCH('Detailed Rollover'!$B87,'Rent Roll'!$A$14:$A$290,0),'Detailed Rollover'!F$4),0)</f>
        <v>0</v>
      </c>
      <c r="G87" s="39">
        <f>IFERROR(INDEX('Rent Roll'!$GQ$14:$GZ$290,MATCH('Detailed Rollover'!$B87,'Rent Roll'!$A$14:$A$290,0),'Detailed Rollover'!G$4),0)</f>
        <v>0</v>
      </c>
      <c r="H87" s="39">
        <f>IFERROR(INDEX('Rent Roll'!$GQ$14:$GZ$290,MATCH('Detailed Rollover'!$B87,'Rent Roll'!$A$14:$A$290,0),'Detailed Rollover'!H$4),0)</f>
        <v>0</v>
      </c>
      <c r="I87" s="39">
        <f>IFERROR(INDEX('Rent Roll'!$GQ$14:$GZ$290,MATCH('Detailed Rollover'!$B87,'Rent Roll'!$A$14:$A$290,0),'Detailed Rollover'!I$4),0)</f>
        <v>0</v>
      </c>
      <c r="J87" s="39">
        <f>IFERROR(INDEX('Rent Roll'!$GQ$14:$GZ$290,MATCH('Detailed Rollover'!$B87,'Rent Roll'!$A$14:$A$290,0),'Detailed Rollover'!J$4),0)</f>
        <v>0</v>
      </c>
      <c r="K87" s="39">
        <f>IFERROR(INDEX('Rent Roll'!$GQ$14:$GZ$290,MATCH('Detailed Rollover'!$B87,'Rent Roll'!$A$14:$A$290,0),'Detailed Rollover'!K$4),0)</f>
        <v>0</v>
      </c>
      <c r="L87" s="39">
        <f>IFERROR(INDEX('Rent Roll'!$GQ$14:$GZ$290,MATCH('Detailed Rollover'!$B87,'Rent Roll'!$A$14:$A$290,0),'Detailed Rollover'!L$4),0)</f>
        <v>0</v>
      </c>
      <c r="M87" s="40">
        <f>IFERROR(INDEX('Rent Roll'!$GQ$14:$GZ$290,MATCH('Detailed Rollover'!$B87,'Rent Roll'!$A$14:$A$290,0),'Detailed Rollover'!M$4),0)</f>
        <v>0</v>
      </c>
      <c r="N87" s="61">
        <f t="shared" si="3"/>
        <v>0</v>
      </c>
    </row>
    <row r="88" spans="2:14">
      <c r="B88" s="54">
        <f t="shared" si="4"/>
        <v>29</v>
      </c>
      <c r="C88" s="60" t="str">
        <f>IFERROR(INDEX('Rent Roll'!$C$14:$C$290,MATCH('Detailed Rollover'!$B88,'Rent Roll'!$A$14:$A$290,0),1),"")</f>
        <v/>
      </c>
      <c r="D88" s="38">
        <f>IFERROR(INDEX('Rent Roll'!$GQ$14:$GZ$290,MATCH('Detailed Rollover'!$B88,'Rent Roll'!$A$14:$A$290,0),'Detailed Rollover'!D$4),0)</f>
        <v>0</v>
      </c>
      <c r="E88" s="39">
        <f>IFERROR(INDEX('Rent Roll'!$GQ$14:$GZ$290,MATCH('Detailed Rollover'!$B88,'Rent Roll'!$A$14:$A$290,0),'Detailed Rollover'!E$4),0)</f>
        <v>0</v>
      </c>
      <c r="F88" s="39">
        <f>IFERROR(INDEX('Rent Roll'!$GQ$14:$GZ$290,MATCH('Detailed Rollover'!$B88,'Rent Roll'!$A$14:$A$290,0),'Detailed Rollover'!F$4),0)</f>
        <v>0</v>
      </c>
      <c r="G88" s="39">
        <f>IFERROR(INDEX('Rent Roll'!$GQ$14:$GZ$290,MATCH('Detailed Rollover'!$B88,'Rent Roll'!$A$14:$A$290,0),'Detailed Rollover'!G$4),0)</f>
        <v>0</v>
      </c>
      <c r="H88" s="39">
        <f>IFERROR(INDEX('Rent Roll'!$GQ$14:$GZ$290,MATCH('Detailed Rollover'!$B88,'Rent Roll'!$A$14:$A$290,0),'Detailed Rollover'!H$4),0)</f>
        <v>0</v>
      </c>
      <c r="I88" s="39">
        <f>IFERROR(INDEX('Rent Roll'!$GQ$14:$GZ$290,MATCH('Detailed Rollover'!$B88,'Rent Roll'!$A$14:$A$290,0),'Detailed Rollover'!I$4),0)</f>
        <v>0</v>
      </c>
      <c r="J88" s="39">
        <f>IFERROR(INDEX('Rent Roll'!$GQ$14:$GZ$290,MATCH('Detailed Rollover'!$B88,'Rent Roll'!$A$14:$A$290,0),'Detailed Rollover'!J$4),0)</f>
        <v>0</v>
      </c>
      <c r="K88" s="39">
        <f>IFERROR(INDEX('Rent Roll'!$GQ$14:$GZ$290,MATCH('Detailed Rollover'!$B88,'Rent Roll'!$A$14:$A$290,0),'Detailed Rollover'!K$4),0)</f>
        <v>0</v>
      </c>
      <c r="L88" s="39">
        <f>IFERROR(INDEX('Rent Roll'!$GQ$14:$GZ$290,MATCH('Detailed Rollover'!$B88,'Rent Roll'!$A$14:$A$290,0),'Detailed Rollover'!L$4),0)</f>
        <v>0</v>
      </c>
      <c r="M88" s="40">
        <f>IFERROR(INDEX('Rent Roll'!$GQ$14:$GZ$290,MATCH('Detailed Rollover'!$B88,'Rent Roll'!$A$14:$A$290,0),'Detailed Rollover'!M$4),0)</f>
        <v>0</v>
      </c>
      <c r="N88" s="61">
        <f t="shared" si="3"/>
        <v>0</v>
      </c>
    </row>
    <row r="89" spans="2:14">
      <c r="B89" s="54">
        <f t="shared" si="4"/>
        <v>30</v>
      </c>
      <c r="C89" s="60" t="str">
        <f>IFERROR(INDEX('Rent Roll'!$C$14:$C$290,MATCH('Detailed Rollover'!$B89,'Rent Roll'!$A$14:$A$290,0),1),"")</f>
        <v/>
      </c>
      <c r="D89" s="38">
        <f>IFERROR(INDEX('Rent Roll'!$GQ$14:$GZ$290,MATCH('Detailed Rollover'!$B89,'Rent Roll'!$A$14:$A$290,0),'Detailed Rollover'!D$4),0)</f>
        <v>0</v>
      </c>
      <c r="E89" s="39">
        <f>IFERROR(INDEX('Rent Roll'!$GQ$14:$GZ$290,MATCH('Detailed Rollover'!$B89,'Rent Roll'!$A$14:$A$290,0),'Detailed Rollover'!E$4),0)</f>
        <v>0</v>
      </c>
      <c r="F89" s="39">
        <f>IFERROR(INDEX('Rent Roll'!$GQ$14:$GZ$290,MATCH('Detailed Rollover'!$B89,'Rent Roll'!$A$14:$A$290,0),'Detailed Rollover'!F$4),0)</f>
        <v>0</v>
      </c>
      <c r="G89" s="39">
        <f>IFERROR(INDEX('Rent Roll'!$GQ$14:$GZ$290,MATCH('Detailed Rollover'!$B89,'Rent Roll'!$A$14:$A$290,0),'Detailed Rollover'!G$4),0)</f>
        <v>0</v>
      </c>
      <c r="H89" s="39">
        <f>IFERROR(INDEX('Rent Roll'!$GQ$14:$GZ$290,MATCH('Detailed Rollover'!$B89,'Rent Roll'!$A$14:$A$290,0),'Detailed Rollover'!H$4),0)</f>
        <v>0</v>
      </c>
      <c r="I89" s="39">
        <f>IFERROR(INDEX('Rent Roll'!$GQ$14:$GZ$290,MATCH('Detailed Rollover'!$B89,'Rent Roll'!$A$14:$A$290,0),'Detailed Rollover'!I$4),0)</f>
        <v>0</v>
      </c>
      <c r="J89" s="39">
        <f>IFERROR(INDEX('Rent Roll'!$GQ$14:$GZ$290,MATCH('Detailed Rollover'!$B89,'Rent Roll'!$A$14:$A$290,0),'Detailed Rollover'!J$4),0)</f>
        <v>0</v>
      </c>
      <c r="K89" s="39">
        <f>IFERROR(INDEX('Rent Roll'!$GQ$14:$GZ$290,MATCH('Detailed Rollover'!$B89,'Rent Roll'!$A$14:$A$290,0),'Detailed Rollover'!K$4),0)</f>
        <v>0</v>
      </c>
      <c r="L89" s="39">
        <f>IFERROR(INDEX('Rent Roll'!$GQ$14:$GZ$290,MATCH('Detailed Rollover'!$B89,'Rent Roll'!$A$14:$A$290,0),'Detailed Rollover'!L$4),0)</f>
        <v>0</v>
      </c>
      <c r="M89" s="40">
        <f>IFERROR(INDEX('Rent Roll'!$GQ$14:$GZ$290,MATCH('Detailed Rollover'!$B89,'Rent Roll'!$A$14:$A$290,0),'Detailed Rollover'!M$4),0)</f>
        <v>0</v>
      </c>
      <c r="N89" s="61">
        <f t="shared" si="3"/>
        <v>0</v>
      </c>
    </row>
    <row r="90" spans="2:14">
      <c r="B90" s="54">
        <f t="shared" si="4"/>
        <v>31</v>
      </c>
      <c r="C90" s="60" t="str">
        <f>IFERROR(INDEX('Rent Roll'!$C$14:$C$290,MATCH('Detailed Rollover'!$B90,'Rent Roll'!$A$14:$A$290,0),1),"")</f>
        <v/>
      </c>
      <c r="D90" s="38">
        <f>IFERROR(INDEX('Rent Roll'!$GQ$14:$GZ$290,MATCH('Detailed Rollover'!$B90,'Rent Roll'!$A$14:$A$290,0),'Detailed Rollover'!D$4),0)</f>
        <v>0</v>
      </c>
      <c r="E90" s="39">
        <f>IFERROR(INDEX('Rent Roll'!$GQ$14:$GZ$290,MATCH('Detailed Rollover'!$B90,'Rent Roll'!$A$14:$A$290,0),'Detailed Rollover'!E$4),0)</f>
        <v>0</v>
      </c>
      <c r="F90" s="39">
        <f>IFERROR(INDEX('Rent Roll'!$GQ$14:$GZ$290,MATCH('Detailed Rollover'!$B90,'Rent Roll'!$A$14:$A$290,0),'Detailed Rollover'!F$4),0)</f>
        <v>0</v>
      </c>
      <c r="G90" s="39">
        <f>IFERROR(INDEX('Rent Roll'!$GQ$14:$GZ$290,MATCH('Detailed Rollover'!$B90,'Rent Roll'!$A$14:$A$290,0),'Detailed Rollover'!G$4),0)</f>
        <v>0</v>
      </c>
      <c r="H90" s="39">
        <f>IFERROR(INDEX('Rent Roll'!$GQ$14:$GZ$290,MATCH('Detailed Rollover'!$B90,'Rent Roll'!$A$14:$A$290,0),'Detailed Rollover'!H$4),0)</f>
        <v>0</v>
      </c>
      <c r="I90" s="39">
        <f>IFERROR(INDEX('Rent Roll'!$GQ$14:$GZ$290,MATCH('Detailed Rollover'!$B90,'Rent Roll'!$A$14:$A$290,0),'Detailed Rollover'!I$4),0)</f>
        <v>0</v>
      </c>
      <c r="J90" s="39">
        <f>IFERROR(INDEX('Rent Roll'!$GQ$14:$GZ$290,MATCH('Detailed Rollover'!$B90,'Rent Roll'!$A$14:$A$290,0),'Detailed Rollover'!J$4),0)</f>
        <v>0</v>
      </c>
      <c r="K90" s="39">
        <f>IFERROR(INDEX('Rent Roll'!$GQ$14:$GZ$290,MATCH('Detailed Rollover'!$B90,'Rent Roll'!$A$14:$A$290,0),'Detailed Rollover'!K$4),0)</f>
        <v>0</v>
      </c>
      <c r="L90" s="39">
        <f>IFERROR(INDEX('Rent Roll'!$GQ$14:$GZ$290,MATCH('Detailed Rollover'!$B90,'Rent Roll'!$A$14:$A$290,0),'Detailed Rollover'!L$4),0)</f>
        <v>0</v>
      </c>
      <c r="M90" s="40">
        <f>IFERROR(INDEX('Rent Roll'!$GQ$14:$GZ$290,MATCH('Detailed Rollover'!$B90,'Rent Roll'!$A$14:$A$290,0),'Detailed Rollover'!M$4),0)</f>
        <v>0</v>
      </c>
      <c r="N90" s="61">
        <f t="shared" si="3"/>
        <v>0</v>
      </c>
    </row>
    <row r="91" spans="2:14">
      <c r="B91" s="54">
        <f t="shared" si="4"/>
        <v>32</v>
      </c>
      <c r="C91" s="60" t="str">
        <f>IFERROR(INDEX('Rent Roll'!$C$14:$C$290,MATCH('Detailed Rollover'!$B91,'Rent Roll'!$A$14:$A$290,0),1),"")</f>
        <v/>
      </c>
      <c r="D91" s="38">
        <f>IFERROR(INDEX('Rent Roll'!$GQ$14:$GZ$290,MATCH('Detailed Rollover'!$B91,'Rent Roll'!$A$14:$A$290,0),'Detailed Rollover'!D$4),0)</f>
        <v>0</v>
      </c>
      <c r="E91" s="39">
        <f>IFERROR(INDEX('Rent Roll'!$GQ$14:$GZ$290,MATCH('Detailed Rollover'!$B91,'Rent Roll'!$A$14:$A$290,0),'Detailed Rollover'!E$4),0)</f>
        <v>0</v>
      </c>
      <c r="F91" s="39">
        <f>IFERROR(INDEX('Rent Roll'!$GQ$14:$GZ$290,MATCH('Detailed Rollover'!$B91,'Rent Roll'!$A$14:$A$290,0),'Detailed Rollover'!F$4),0)</f>
        <v>0</v>
      </c>
      <c r="G91" s="39">
        <f>IFERROR(INDEX('Rent Roll'!$GQ$14:$GZ$290,MATCH('Detailed Rollover'!$B91,'Rent Roll'!$A$14:$A$290,0),'Detailed Rollover'!G$4),0)</f>
        <v>0</v>
      </c>
      <c r="H91" s="39">
        <f>IFERROR(INDEX('Rent Roll'!$GQ$14:$GZ$290,MATCH('Detailed Rollover'!$B91,'Rent Roll'!$A$14:$A$290,0),'Detailed Rollover'!H$4),0)</f>
        <v>0</v>
      </c>
      <c r="I91" s="39">
        <f>IFERROR(INDEX('Rent Roll'!$GQ$14:$GZ$290,MATCH('Detailed Rollover'!$B91,'Rent Roll'!$A$14:$A$290,0),'Detailed Rollover'!I$4),0)</f>
        <v>0</v>
      </c>
      <c r="J91" s="39">
        <f>IFERROR(INDEX('Rent Roll'!$GQ$14:$GZ$290,MATCH('Detailed Rollover'!$B91,'Rent Roll'!$A$14:$A$290,0),'Detailed Rollover'!J$4),0)</f>
        <v>0</v>
      </c>
      <c r="K91" s="39">
        <f>IFERROR(INDEX('Rent Roll'!$GQ$14:$GZ$290,MATCH('Detailed Rollover'!$B91,'Rent Roll'!$A$14:$A$290,0),'Detailed Rollover'!K$4),0)</f>
        <v>0</v>
      </c>
      <c r="L91" s="39">
        <f>IFERROR(INDEX('Rent Roll'!$GQ$14:$GZ$290,MATCH('Detailed Rollover'!$B91,'Rent Roll'!$A$14:$A$290,0),'Detailed Rollover'!L$4),0)</f>
        <v>0</v>
      </c>
      <c r="M91" s="40">
        <f>IFERROR(INDEX('Rent Roll'!$GQ$14:$GZ$290,MATCH('Detailed Rollover'!$B91,'Rent Roll'!$A$14:$A$290,0),'Detailed Rollover'!M$4),0)</f>
        <v>0</v>
      </c>
      <c r="N91" s="61">
        <f t="shared" si="3"/>
        <v>0</v>
      </c>
    </row>
    <row r="92" spans="2:14">
      <c r="B92" s="54">
        <f t="shared" si="4"/>
        <v>33</v>
      </c>
      <c r="C92" s="60" t="str">
        <f>IFERROR(INDEX('Rent Roll'!$C$14:$C$290,MATCH('Detailed Rollover'!$B92,'Rent Roll'!$A$14:$A$290,0),1),"")</f>
        <v/>
      </c>
      <c r="D92" s="38">
        <f>IFERROR(INDEX('Rent Roll'!$GQ$14:$GZ$290,MATCH('Detailed Rollover'!$B92,'Rent Roll'!$A$14:$A$290,0),'Detailed Rollover'!D$4),0)</f>
        <v>0</v>
      </c>
      <c r="E92" s="39">
        <f>IFERROR(INDEX('Rent Roll'!$GQ$14:$GZ$290,MATCH('Detailed Rollover'!$B92,'Rent Roll'!$A$14:$A$290,0),'Detailed Rollover'!E$4),0)</f>
        <v>0</v>
      </c>
      <c r="F92" s="39">
        <f>IFERROR(INDEX('Rent Roll'!$GQ$14:$GZ$290,MATCH('Detailed Rollover'!$B92,'Rent Roll'!$A$14:$A$290,0),'Detailed Rollover'!F$4),0)</f>
        <v>0</v>
      </c>
      <c r="G92" s="39">
        <f>IFERROR(INDEX('Rent Roll'!$GQ$14:$GZ$290,MATCH('Detailed Rollover'!$B92,'Rent Roll'!$A$14:$A$290,0),'Detailed Rollover'!G$4),0)</f>
        <v>0</v>
      </c>
      <c r="H92" s="39">
        <f>IFERROR(INDEX('Rent Roll'!$GQ$14:$GZ$290,MATCH('Detailed Rollover'!$B92,'Rent Roll'!$A$14:$A$290,0),'Detailed Rollover'!H$4),0)</f>
        <v>0</v>
      </c>
      <c r="I92" s="39">
        <f>IFERROR(INDEX('Rent Roll'!$GQ$14:$GZ$290,MATCH('Detailed Rollover'!$B92,'Rent Roll'!$A$14:$A$290,0),'Detailed Rollover'!I$4),0)</f>
        <v>0</v>
      </c>
      <c r="J92" s="39">
        <f>IFERROR(INDEX('Rent Roll'!$GQ$14:$GZ$290,MATCH('Detailed Rollover'!$B92,'Rent Roll'!$A$14:$A$290,0),'Detailed Rollover'!J$4),0)</f>
        <v>0</v>
      </c>
      <c r="K92" s="39">
        <f>IFERROR(INDEX('Rent Roll'!$GQ$14:$GZ$290,MATCH('Detailed Rollover'!$B92,'Rent Roll'!$A$14:$A$290,0),'Detailed Rollover'!K$4),0)</f>
        <v>0</v>
      </c>
      <c r="L92" s="39">
        <f>IFERROR(INDEX('Rent Roll'!$GQ$14:$GZ$290,MATCH('Detailed Rollover'!$B92,'Rent Roll'!$A$14:$A$290,0),'Detailed Rollover'!L$4),0)</f>
        <v>0</v>
      </c>
      <c r="M92" s="40">
        <f>IFERROR(INDEX('Rent Roll'!$GQ$14:$GZ$290,MATCH('Detailed Rollover'!$B92,'Rent Roll'!$A$14:$A$290,0),'Detailed Rollover'!M$4),0)</f>
        <v>0</v>
      </c>
      <c r="N92" s="61">
        <f t="shared" si="3"/>
        <v>0</v>
      </c>
    </row>
    <row r="93" spans="2:14">
      <c r="B93" s="54">
        <f t="shared" si="4"/>
        <v>34</v>
      </c>
      <c r="C93" s="60" t="str">
        <f>IFERROR(INDEX('Rent Roll'!$C$14:$C$290,MATCH('Detailed Rollover'!$B93,'Rent Roll'!$A$14:$A$290,0),1),"")</f>
        <v/>
      </c>
      <c r="D93" s="38">
        <f>IFERROR(INDEX('Rent Roll'!$GQ$14:$GZ$290,MATCH('Detailed Rollover'!$B93,'Rent Roll'!$A$14:$A$290,0),'Detailed Rollover'!D$4),0)</f>
        <v>0</v>
      </c>
      <c r="E93" s="39">
        <f>IFERROR(INDEX('Rent Roll'!$GQ$14:$GZ$290,MATCH('Detailed Rollover'!$B93,'Rent Roll'!$A$14:$A$290,0),'Detailed Rollover'!E$4),0)</f>
        <v>0</v>
      </c>
      <c r="F93" s="39">
        <f>IFERROR(INDEX('Rent Roll'!$GQ$14:$GZ$290,MATCH('Detailed Rollover'!$B93,'Rent Roll'!$A$14:$A$290,0),'Detailed Rollover'!F$4),0)</f>
        <v>0</v>
      </c>
      <c r="G93" s="39">
        <f>IFERROR(INDEX('Rent Roll'!$GQ$14:$GZ$290,MATCH('Detailed Rollover'!$B93,'Rent Roll'!$A$14:$A$290,0),'Detailed Rollover'!G$4),0)</f>
        <v>0</v>
      </c>
      <c r="H93" s="39">
        <f>IFERROR(INDEX('Rent Roll'!$GQ$14:$GZ$290,MATCH('Detailed Rollover'!$B93,'Rent Roll'!$A$14:$A$290,0),'Detailed Rollover'!H$4),0)</f>
        <v>0</v>
      </c>
      <c r="I93" s="39">
        <f>IFERROR(INDEX('Rent Roll'!$GQ$14:$GZ$290,MATCH('Detailed Rollover'!$B93,'Rent Roll'!$A$14:$A$290,0),'Detailed Rollover'!I$4),0)</f>
        <v>0</v>
      </c>
      <c r="J93" s="39">
        <f>IFERROR(INDEX('Rent Roll'!$GQ$14:$GZ$290,MATCH('Detailed Rollover'!$B93,'Rent Roll'!$A$14:$A$290,0),'Detailed Rollover'!J$4),0)</f>
        <v>0</v>
      </c>
      <c r="K93" s="39">
        <f>IFERROR(INDEX('Rent Roll'!$GQ$14:$GZ$290,MATCH('Detailed Rollover'!$B93,'Rent Roll'!$A$14:$A$290,0),'Detailed Rollover'!K$4),0)</f>
        <v>0</v>
      </c>
      <c r="L93" s="39">
        <f>IFERROR(INDEX('Rent Roll'!$GQ$14:$GZ$290,MATCH('Detailed Rollover'!$B93,'Rent Roll'!$A$14:$A$290,0),'Detailed Rollover'!L$4),0)</f>
        <v>0</v>
      </c>
      <c r="M93" s="40">
        <f>IFERROR(INDEX('Rent Roll'!$GQ$14:$GZ$290,MATCH('Detailed Rollover'!$B93,'Rent Roll'!$A$14:$A$290,0),'Detailed Rollover'!M$4),0)</f>
        <v>0</v>
      </c>
      <c r="N93" s="61">
        <f t="shared" si="3"/>
        <v>0</v>
      </c>
    </row>
    <row r="94" spans="2:14">
      <c r="B94" s="54">
        <f t="shared" si="4"/>
        <v>35</v>
      </c>
      <c r="C94" s="60" t="str">
        <f>IFERROR(INDEX('Rent Roll'!$C$14:$C$290,MATCH('Detailed Rollover'!$B94,'Rent Roll'!$A$14:$A$290,0),1),"")</f>
        <v/>
      </c>
      <c r="D94" s="38">
        <f>IFERROR(INDEX('Rent Roll'!$GQ$14:$GZ$290,MATCH('Detailed Rollover'!$B94,'Rent Roll'!$A$14:$A$290,0),'Detailed Rollover'!D$4),0)</f>
        <v>0</v>
      </c>
      <c r="E94" s="39">
        <f>IFERROR(INDEX('Rent Roll'!$GQ$14:$GZ$290,MATCH('Detailed Rollover'!$B94,'Rent Roll'!$A$14:$A$290,0),'Detailed Rollover'!E$4),0)</f>
        <v>0</v>
      </c>
      <c r="F94" s="39">
        <f>IFERROR(INDEX('Rent Roll'!$GQ$14:$GZ$290,MATCH('Detailed Rollover'!$B94,'Rent Roll'!$A$14:$A$290,0),'Detailed Rollover'!F$4),0)</f>
        <v>0</v>
      </c>
      <c r="G94" s="39">
        <f>IFERROR(INDEX('Rent Roll'!$GQ$14:$GZ$290,MATCH('Detailed Rollover'!$B94,'Rent Roll'!$A$14:$A$290,0),'Detailed Rollover'!G$4),0)</f>
        <v>0</v>
      </c>
      <c r="H94" s="39">
        <f>IFERROR(INDEX('Rent Roll'!$GQ$14:$GZ$290,MATCH('Detailed Rollover'!$B94,'Rent Roll'!$A$14:$A$290,0),'Detailed Rollover'!H$4),0)</f>
        <v>0</v>
      </c>
      <c r="I94" s="39">
        <f>IFERROR(INDEX('Rent Roll'!$GQ$14:$GZ$290,MATCH('Detailed Rollover'!$B94,'Rent Roll'!$A$14:$A$290,0),'Detailed Rollover'!I$4),0)</f>
        <v>0</v>
      </c>
      <c r="J94" s="39">
        <f>IFERROR(INDEX('Rent Roll'!$GQ$14:$GZ$290,MATCH('Detailed Rollover'!$B94,'Rent Roll'!$A$14:$A$290,0),'Detailed Rollover'!J$4),0)</f>
        <v>0</v>
      </c>
      <c r="K94" s="39">
        <f>IFERROR(INDEX('Rent Roll'!$GQ$14:$GZ$290,MATCH('Detailed Rollover'!$B94,'Rent Roll'!$A$14:$A$290,0),'Detailed Rollover'!K$4),0)</f>
        <v>0</v>
      </c>
      <c r="L94" s="39">
        <f>IFERROR(INDEX('Rent Roll'!$GQ$14:$GZ$290,MATCH('Detailed Rollover'!$B94,'Rent Roll'!$A$14:$A$290,0),'Detailed Rollover'!L$4),0)</f>
        <v>0</v>
      </c>
      <c r="M94" s="40">
        <f>IFERROR(INDEX('Rent Roll'!$GQ$14:$GZ$290,MATCH('Detailed Rollover'!$B94,'Rent Roll'!$A$14:$A$290,0),'Detailed Rollover'!M$4),0)</f>
        <v>0</v>
      </c>
      <c r="N94" s="61">
        <f t="shared" si="3"/>
        <v>0</v>
      </c>
    </row>
    <row r="95" spans="2:14">
      <c r="B95" s="54">
        <f t="shared" si="4"/>
        <v>36</v>
      </c>
      <c r="C95" s="60" t="str">
        <f>IFERROR(INDEX('Rent Roll'!$C$14:$C$290,MATCH('Detailed Rollover'!$B95,'Rent Roll'!$A$14:$A$290,0),1),"")</f>
        <v/>
      </c>
      <c r="D95" s="38">
        <f>IFERROR(INDEX('Rent Roll'!$GQ$14:$GZ$290,MATCH('Detailed Rollover'!$B95,'Rent Roll'!$A$14:$A$290,0),'Detailed Rollover'!D$4),0)</f>
        <v>0</v>
      </c>
      <c r="E95" s="39">
        <f>IFERROR(INDEX('Rent Roll'!$GQ$14:$GZ$290,MATCH('Detailed Rollover'!$B95,'Rent Roll'!$A$14:$A$290,0),'Detailed Rollover'!E$4),0)</f>
        <v>0</v>
      </c>
      <c r="F95" s="39">
        <f>IFERROR(INDEX('Rent Roll'!$GQ$14:$GZ$290,MATCH('Detailed Rollover'!$B95,'Rent Roll'!$A$14:$A$290,0),'Detailed Rollover'!F$4),0)</f>
        <v>0</v>
      </c>
      <c r="G95" s="39">
        <f>IFERROR(INDEX('Rent Roll'!$GQ$14:$GZ$290,MATCH('Detailed Rollover'!$B95,'Rent Roll'!$A$14:$A$290,0),'Detailed Rollover'!G$4),0)</f>
        <v>0</v>
      </c>
      <c r="H95" s="39">
        <f>IFERROR(INDEX('Rent Roll'!$GQ$14:$GZ$290,MATCH('Detailed Rollover'!$B95,'Rent Roll'!$A$14:$A$290,0),'Detailed Rollover'!H$4),0)</f>
        <v>0</v>
      </c>
      <c r="I95" s="39">
        <f>IFERROR(INDEX('Rent Roll'!$GQ$14:$GZ$290,MATCH('Detailed Rollover'!$B95,'Rent Roll'!$A$14:$A$290,0),'Detailed Rollover'!I$4),0)</f>
        <v>0</v>
      </c>
      <c r="J95" s="39">
        <f>IFERROR(INDEX('Rent Roll'!$GQ$14:$GZ$290,MATCH('Detailed Rollover'!$B95,'Rent Roll'!$A$14:$A$290,0),'Detailed Rollover'!J$4),0)</f>
        <v>0</v>
      </c>
      <c r="K95" s="39">
        <f>IFERROR(INDEX('Rent Roll'!$GQ$14:$GZ$290,MATCH('Detailed Rollover'!$B95,'Rent Roll'!$A$14:$A$290,0),'Detailed Rollover'!K$4),0)</f>
        <v>0</v>
      </c>
      <c r="L95" s="39">
        <f>IFERROR(INDEX('Rent Roll'!$GQ$14:$GZ$290,MATCH('Detailed Rollover'!$B95,'Rent Roll'!$A$14:$A$290,0),'Detailed Rollover'!L$4),0)</f>
        <v>0</v>
      </c>
      <c r="M95" s="40">
        <f>IFERROR(INDEX('Rent Roll'!$GQ$14:$GZ$290,MATCH('Detailed Rollover'!$B95,'Rent Roll'!$A$14:$A$290,0),'Detailed Rollover'!M$4),0)</f>
        <v>0</v>
      </c>
      <c r="N95" s="61">
        <f t="shared" si="3"/>
        <v>0</v>
      </c>
    </row>
    <row r="96" spans="2:14">
      <c r="B96" s="54">
        <f t="shared" si="4"/>
        <v>37</v>
      </c>
      <c r="C96" s="60" t="str">
        <f>IFERROR(INDEX('Rent Roll'!$C$14:$C$290,MATCH('Detailed Rollover'!$B96,'Rent Roll'!$A$14:$A$290,0),1),"")</f>
        <v/>
      </c>
      <c r="D96" s="38">
        <f>IFERROR(INDEX('Rent Roll'!$GQ$14:$GZ$290,MATCH('Detailed Rollover'!$B96,'Rent Roll'!$A$14:$A$290,0),'Detailed Rollover'!D$4),0)</f>
        <v>0</v>
      </c>
      <c r="E96" s="39">
        <f>IFERROR(INDEX('Rent Roll'!$GQ$14:$GZ$290,MATCH('Detailed Rollover'!$B96,'Rent Roll'!$A$14:$A$290,0),'Detailed Rollover'!E$4),0)</f>
        <v>0</v>
      </c>
      <c r="F96" s="39">
        <f>IFERROR(INDEX('Rent Roll'!$GQ$14:$GZ$290,MATCH('Detailed Rollover'!$B96,'Rent Roll'!$A$14:$A$290,0),'Detailed Rollover'!F$4),0)</f>
        <v>0</v>
      </c>
      <c r="G96" s="39">
        <f>IFERROR(INDEX('Rent Roll'!$GQ$14:$GZ$290,MATCH('Detailed Rollover'!$B96,'Rent Roll'!$A$14:$A$290,0),'Detailed Rollover'!G$4),0)</f>
        <v>0</v>
      </c>
      <c r="H96" s="39">
        <f>IFERROR(INDEX('Rent Roll'!$GQ$14:$GZ$290,MATCH('Detailed Rollover'!$B96,'Rent Roll'!$A$14:$A$290,0),'Detailed Rollover'!H$4),0)</f>
        <v>0</v>
      </c>
      <c r="I96" s="39">
        <f>IFERROR(INDEX('Rent Roll'!$GQ$14:$GZ$290,MATCH('Detailed Rollover'!$B96,'Rent Roll'!$A$14:$A$290,0),'Detailed Rollover'!I$4),0)</f>
        <v>0</v>
      </c>
      <c r="J96" s="39">
        <f>IFERROR(INDEX('Rent Roll'!$GQ$14:$GZ$290,MATCH('Detailed Rollover'!$B96,'Rent Roll'!$A$14:$A$290,0),'Detailed Rollover'!J$4),0)</f>
        <v>0</v>
      </c>
      <c r="K96" s="39">
        <f>IFERROR(INDEX('Rent Roll'!$GQ$14:$GZ$290,MATCH('Detailed Rollover'!$B96,'Rent Roll'!$A$14:$A$290,0),'Detailed Rollover'!K$4),0)</f>
        <v>0</v>
      </c>
      <c r="L96" s="39">
        <f>IFERROR(INDEX('Rent Roll'!$GQ$14:$GZ$290,MATCH('Detailed Rollover'!$B96,'Rent Roll'!$A$14:$A$290,0),'Detailed Rollover'!L$4),0)</f>
        <v>0</v>
      </c>
      <c r="M96" s="40">
        <f>IFERROR(INDEX('Rent Roll'!$GQ$14:$GZ$290,MATCH('Detailed Rollover'!$B96,'Rent Roll'!$A$14:$A$290,0),'Detailed Rollover'!M$4),0)</f>
        <v>0</v>
      </c>
      <c r="N96" s="61">
        <f t="shared" si="3"/>
        <v>0</v>
      </c>
    </row>
    <row r="97" spans="2:14">
      <c r="B97" s="54">
        <f t="shared" si="4"/>
        <v>38</v>
      </c>
      <c r="C97" s="60" t="str">
        <f>IFERROR(INDEX('Rent Roll'!$C$14:$C$290,MATCH('Detailed Rollover'!$B97,'Rent Roll'!$A$14:$A$290,0),1),"")</f>
        <v/>
      </c>
      <c r="D97" s="38">
        <f>IFERROR(INDEX('Rent Roll'!$GQ$14:$GZ$290,MATCH('Detailed Rollover'!$B97,'Rent Roll'!$A$14:$A$290,0),'Detailed Rollover'!D$4),0)</f>
        <v>0</v>
      </c>
      <c r="E97" s="39">
        <f>IFERROR(INDEX('Rent Roll'!$GQ$14:$GZ$290,MATCH('Detailed Rollover'!$B97,'Rent Roll'!$A$14:$A$290,0),'Detailed Rollover'!E$4),0)</f>
        <v>0</v>
      </c>
      <c r="F97" s="39">
        <f>IFERROR(INDEX('Rent Roll'!$GQ$14:$GZ$290,MATCH('Detailed Rollover'!$B97,'Rent Roll'!$A$14:$A$290,0),'Detailed Rollover'!F$4),0)</f>
        <v>0</v>
      </c>
      <c r="G97" s="39">
        <f>IFERROR(INDEX('Rent Roll'!$GQ$14:$GZ$290,MATCH('Detailed Rollover'!$B97,'Rent Roll'!$A$14:$A$290,0),'Detailed Rollover'!G$4),0)</f>
        <v>0</v>
      </c>
      <c r="H97" s="39">
        <f>IFERROR(INDEX('Rent Roll'!$GQ$14:$GZ$290,MATCH('Detailed Rollover'!$B97,'Rent Roll'!$A$14:$A$290,0),'Detailed Rollover'!H$4),0)</f>
        <v>0</v>
      </c>
      <c r="I97" s="39">
        <f>IFERROR(INDEX('Rent Roll'!$GQ$14:$GZ$290,MATCH('Detailed Rollover'!$B97,'Rent Roll'!$A$14:$A$290,0),'Detailed Rollover'!I$4),0)</f>
        <v>0</v>
      </c>
      <c r="J97" s="39">
        <f>IFERROR(INDEX('Rent Roll'!$GQ$14:$GZ$290,MATCH('Detailed Rollover'!$B97,'Rent Roll'!$A$14:$A$290,0),'Detailed Rollover'!J$4),0)</f>
        <v>0</v>
      </c>
      <c r="K97" s="39">
        <f>IFERROR(INDEX('Rent Roll'!$GQ$14:$GZ$290,MATCH('Detailed Rollover'!$B97,'Rent Roll'!$A$14:$A$290,0),'Detailed Rollover'!K$4),0)</f>
        <v>0</v>
      </c>
      <c r="L97" s="39">
        <f>IFERROR(INDEX('Rent Roll'!$GQ$14:$GZ$290,MATCH('Detailed Rollover'!$B97,'Rent Roll'!$A$14:$A$290,0),'Detailed Rollover'!L$4),0)</f>
        <v>0</v>
      </c>
      <c r="M97" s="40">
        <f>IFERROR(INDEX('Rent Roll'!$GQ$14:$GZ$290,MATCH('Detailed Rollover'!$B97,'Rent Roll'!$A$14:$A$290,0),'Detailed Rollover'!M$4),0)</f>
        <v>0</v>
      </c>
      <c r="N97" s="61">
        <f t="shared" si="3"/>
        <v>0</v>
      </c>
    </row>
    <row r="98" spans="2:14">
      <c r="B98" s="54">
        <f t="shared" si="4"/>
        <v>39</v>
      </c>
      <c r="C98" s="60" t="str">
        <f>IFERROR(INDEX('Rent Roll'!$C$14:$C$290,MATCH('Detailed Rollover'!$B98,'Rent Roll'!$A$14:$A$290,0),1),"")</f>
        <v/>
      </c>
      <c r="D98" s="38">
        <f>IFERROR(INDEX('Rent Roll'!$GQ$14:$GZ$290,MATCH('Detailed Rollover'!$B98,'Rent Roll'!$A$14:$A$290,0),'Detailed Rollover'!D$4),0)</f>
        <v>0</v>
      </c>
      <c r="E98" s="39">
        <f>IFERROR(INDEX('Rent Roll'!$GQ$14:$GZ$290,MATCH('Detailed Rollover'!$B98,'Rent Roll'!$A$14:$A$290,0),'Detailed Rollover'!E$4),0)</f>
        <v>0</v>
      </c>
      <c r="F98" s="39">
        <f>IFERROR(INDEX('Rent Roll'!$GQ$14:$GZ$290,MATCH('Detailed Rollover'!$B98,'Rent Roll'!$A$14:$A$290,0),'Detailed Rollover'!F$4),0)</f>
        <v>0</v>
      </c>
      <c r="G98" s="39">
        <f>IFERROR(INDEX('Rent Roll'!$GQ$14:$GZ$290,MATCH('Detailed Rollover'!$B98,'Rent Roll'!$A$14:$A$290,0),'Detailed Rollover'!G$4),0)</f>
        <v>0</v>
      </c>
      <c r="H98" s="39">
        <f>IFERROR(INDEX('Rent Roll'!$GQ$14:$GZ$290,MATCH('Detailed Rollover'!$B98,'Rent Roll'!$A$14:$A$290,0),'Detailed Rollover'!H$4),0)</f>
        <v>0</v>
      </c>
      <c r="I98" s="39">
        <f>IFERROR(INDEX('Rent Roll'!$GQ$14:$GZ$290,MATCH('Detailed Rollover'!$B98,'Rent Roll'!$A$14:$A$290,0),'Detailed Rollover'!I$4),0)</f>
        <v>0</v>
      </c>
      <c r="J98" s="39">
        <f>IFERROR(INDEX('Rent Roll'!$GQ$14:$GZ$290,MATCH('Detailed Rollover'!$B98,'Rent Roll'!$A$14:$A$290,0),'Detailed Rollover'!J$4),0)</f>
        <v>0</v>
      </c>
      <c r="K98" s="39">
        <f>IFERROR(INDEX('Rent Roll'!$GQ$14:$GZ$290,MATCH('Detailed Rollover'!$B98,'Rent Roll'!$A$14:$A$290,0),'Detailed Rollover'!K$4),0)</f>
        <v>0</v>
      </c>
      <c r="L98" s="39">
        <f>IFERROR(INDEX('Rent Roll'!$GQ$14:$GZ$290,MATCH('Detailed Rollover'!$B98,'Rent Roll'!$A$14:$A$290,0),'Detailed Rollover'!L$4),0)</f>
        <v>0</v>
      </c>
      <c r="M98" s="40">
        <f>IFERROR(INDEX('Rent Roll'!$GQ$14:$GZ$290,MATCH('Detailed Rollover'!$B98,'Rent Roll'!$A$14:$A$290,0),'Detailed Rollover'!M$4),0)</f>
        <v>0</v>
      </c>
      <c r="N98" s="61">
        <f t="shared" si="3"/>
        <v>0</v>
      </c>
    </row>
    <row r="99" spans="2:14">
      <c r="B99" s="54">
        <f t="shared" si="4"/>
        <v>40</v>
      </c>
      <c r="C99" s="60" t="str">
        <f>IFERROR(INDEX('Rent Roll'!$C$14:$C$290,MATCH('Detailed Rollover'!$B99,'Rent Roll'!$A$14:$A$290,0),1),"")</f>
        <v/>
      </c>
      <c r="D99" s="38">
        <f>IFERROR(INDEX('Rent Roll'!$GQ$14:$GZ$290,MATCH('Detailed Rollover'!$B99,'Rent Roll'!$A$14:$A$290,0),'Detailed Rollover'!D$4),0)</f>
        <v>0</v>
      </c>
      <c r="E99" s="39">
        <f>IFERROR(INDEX('Rent Roll'!$GQ$14:$GZ$290,MATCH('Detailed Rollover'!$B99,'Rent Roll'!$A$14:$A$290,0),'Detailed Rollover'!E$4),0)</f>
        <v>0</v>
      </c>
      <c r="F99" s="39">
        <f>IFERROR(INDEX('Rent Roll'!$GQ$14:$GZ$290,MATCH('Detailed Rollover'!$B99,'Rent Roll'!$A$14:$A$290,0),'Detailed Rollover'!F$4),0)</f>
        <v>0</v>
      </c>
      <c r="G99" s="39">
        <f>IFERROR(INDEX('Rent Roll'!$GQ$14:$GZ$290,MATCH('Detailed Rollover'!$B99,'Rent Roll'!$A$14:$A$290,0),'Detailed Rollover'!G$4),0)</f>
        <v>0</v>
      </c>
      <c r="H99" s="39">
        <f>IFERROR(INDEX('Rent Roll'!$GQ$14:$GZ$290,MATCH('Detailed Rollover'!$B99,'Rent Roll'!$A$14:$A$290,0),'Detailed Rollover'!H$4),0)</f>
        <v>0</v>
      </c>
      <c r="I99" s="39">
        <f>IFERROR(INDEX('Rent Roll'!$GQ$14:$GZ$290,MATCH('Detailed Rollover'!$B99,'Rent Roll'!$A$14:$A$290,0),'Detailed Rollover'!I$4),0)</f>
        <v>0</v>
      </c>
      <c r="J99" s="39">
        <f>IFERROR(INDEX('Rent Roll'!$GQ$14:$GZ$290,MATCH('Detailed Rollover'!$B99,'Rent Roll'!$A$14:$A$290,0),'Detailed Rollover'!J$4),0)</f>
        <v>0</v>
      </c>
      <c r="K99" s="39">
        <f>IFERROR(INDEX('Rent Roll'!$GQ$14:$GZ$290,MATCH('Detailed Rollover'!$B99,'Rent Roll'!$A$14:$A$290,0),'Detailed Rollover'!K$4),0)</f>
        <v>0</v>
      </c>
      <c r="L99" s="39">
        <f>IFERROR(INDEX('Rent Roll'!$GQ$14:$GZ$290,MATCH('Detailed Rollover'!$B99,'Rent Roll'!$A$14:$A$290,0),'Detailed Rollover'!L$4),0)</f>
        <v>0</v>
      </c>
      <c r="M99" s="40">
        <f>IFERROR(INDEX('Rent Roll'!$GQ$14:$GZ$290,MATCH('Detailed Rollover'!$B99,'Rent Roll'!$A$14:$A$290,0),'Detailed Rollover'!M$4),0)</f>
        <v>0</v>
      </c>
      <c r="N99" s="61">
        <f t="shared" si="3"/>
        <v>0</v>
      </c>
    </row>
    <row r="100" spans="2:14">
      <c r="B100" s="54">
        <f t="shared" si="4"/>
        <v>41</v>
      </c>
      <c r="C100" s="60" t="str">
        <f>IFERROR(INDEX('Rent Roll'!$C$14:$C$290,MATCH('Detailed Rollover'!$B100,'Rent Roll'!$A$14:$A$290,0),1),"")</f>
        <v/>
      </c>
      <c r="D100" s="38">
        <f>IFERROR(INDEX('Rent Roll'!$GQ$14:$GZ$290,MATCH('Detailed Rollover'!$B100,'Rent Roll'!$A$14:$A$290,0),'Detailed Rollover'!D$4),0)</f>
        <v>0</v>
      </c>
      <c r="E100" s="39">
        <f>IFERROR(INDEX('Rent Roll'!$GQ$14:$GZ$290,MATCH('Detailed Rollover'!$B100,'Rent Roll'!$A$14:$A$290,0),'Detailed Rollover'!E$4),0)</f>
        <v>0</v>
      </c>
      <c r="F100" s="39">
        <f>IFERROR(INDEX('Rent Roll'!$GQ$14:$GZ$290,MATCH('Detailed Rollover'!$B100,'Rent Roll'!$A$14:$A$290,0),'Detailed Rollover'!F$4),0)</f>
        <v>0</v>
      </c>
      <c r="G100" s="39">
        <f>IFERROR(INDEX('Rent Roll'!$GQ$14:$GZ$290,MATCH('Detailed Rollover'!$B100,'Rent Roll'!$A$14:$A$290,0),'Detailed Rollover'!G$4),0)</f>
        <v>0</v>
      </c>
      <c r="H100" s="39">
        <f>IFERROR(INDEX('Rent Roll'!$GQ$14:$GZ$290,MATCH('Detailed Rollover'!$B100,'Rent Roll'!$A$14:$A$290,0),'Detailed Rollover'!H$4),0)</f>
        <v>0</v>
      </c>
      <c r="I100" s="39">
        <f>IFERROR(INDEX('Rent Roll'!$GQ$14:$GZ$290,MATCH('Detailed Rollover'!$B100,'Rent Roll'!$A$14:$A$290,0),'Detailed Rollover'!I$4),0)</f>
        <v>0</v>
      </c>
      <c r="J100" s="39">
        <f>IFERROR(INDEX('Rent Roll'!$GQ$14:$GZ$290,MATCH('Detailed Rollover'!$B100,'Rent Roll'!$A$14:$A$290,0),'Detailed Rollover'!J$4),0)</f>
        <v>0</v>
      </c>
      <c r="K100" s="39">
        <f>IFERROR(INDEX('Rent Roll'!$GQ$14:$GZ$290,MATCH('Detailed Rollover'!$B100,'Rent Roll'!$A$14:$A$290,0),'Detailed Rollover'!K$4),0)</f>
        <v>0</v>
      </c>
      <c r="L100" s="39">
        <f>IFERROR(INDEX('Rent Roll'!$GQ$14:$GZ$290,MATCH('Detailed Rollover'!$B100,'Rent Roll'!$A$14:$A$290,0),'Detailed Rollover'!L$4),0)</f>
        <v>0</v>
      </c>
      <c r="M100" s="40">
        <f>IFERROR(INDEX('Rent Roll'!$GQ$14:$GZ$290,MATCH('Detailed Rollover'!$B100,'Rent Roll'!$A$14:$A$290,0),'Detailed Rollover'!M$4),0)</f>
        <v>0</v>
      </c>
      <c r="N100" s="61">
        <f t="shared" si="3"/>
        <v>0</v>
      </c>
    </row>
    <row r="101" spans="2:14">
      <c r="B101" s="54">
        <f t="shared" si="4"/>
        <v>42</v>
      </c>
      <c r="C101" s="60" t="str">
        <f>IFERROR(INDEX('Rent Roll'!$C$14:$C$290,MATCH('Detailed Rollover'!$B101,'Rent Roll'!$A$14:$A$290,0),1),"")</f>
        <v/>
      </c>
      <c r="D101" s="38">
        <f>IFERROR(INDEX('Rent Roll'!$GQ$14:$GZ$290,MATCH('Detailed Rollover'!$B101,'Rent Roll'!$A$14:$A$290,0),'Detailed Rollover'!D$4),0)</f>
        <v>0</v>
      </c>
      <c r="E101" s="39">
        <f>IFERROR(INDEX('Rent Roll'!$GQ$14:$GZ$290,MATCH('Detailed Rollover'!$B101,'Rent Roll'!$A$14:$A$290,0),'Detailed Rollover'!E$4),0)</f>
        <v>0</v>
      </c>
      <c r="F101" s="39">
        <f>IFERROR(INDEX('Rent Roll'!$GQ$14:$GZ$290,MATCH('Detailed Rollover'!$B101,'Rent Roll'!$A$14:$A$290,0),'Detailed Rollover'!F$4),0)</f>
        <v>0</v>
      </c>
      <c r="G101" s="39">
        <f>IFERROR(INDEX('Rent Roll'!$GQ$14:$GZ$290,MATCH('Detailed Rollover'!$B101,'Rent Roll'!$A$14:$A$290,0),'Detailed Rollover'!G$4),0)</f>
        <v>0</v>
      </c>
      <c r="H101" s="39">
        <f>IFERROR(INDEX('Rent Roll'!$GQ$14:$GZ$290,MATCH('Detailed Rollover'!$B101,'Rent Roll'!$A$14:$A$290,0),'Detailed Rollover'!H$4),0)</f>
        <v>0</v>
      </c>
      <c r="I101" s="39">
        <f>IFERROR(INDEX('Rent Roll'!$GQ$14:$GZ$290,MATCH('Detailed Rollover'!$B101,'Rent Roll'!$A$14:$A$290,0),'Detailed Rollover'!I$4),0)</f>
        <v>0</v>
      </c>
      <c r="J101" s="39">
        <f>IFERROR(INDEX('Rent Roll'!$GQ$14:$GZ$290,MATCH('Detailed Rollover'!$B101,'Rent Roll'!$A$14:$A$290,0),'Detailed Rollover'!J$4),0)</f>
        <v>0</v>
      </c>
      <c r="K101" s="39">
        <f>IFERROR(INDEX('Rent Roll'!$GQ$14:$GZ$290,MATCH('Detailed Rollover'!$B101,'Rent Roll'!$A$14:$A$290,0),'Detailed Rollover'!K$4),0)</f>
        <v>0</v>
      </c>
      <c r="L101" s="39">
        <f>IFERROR(INDEX('Rent Roll'!$GQ$14:$GZ$290,MATCH('Detailed Rollover'!$B101,'Rent Roll'!$A$14:$A$290,0),'Detailed Rollover'!L$4),0)</f>
        <v>0</v>
      </c>
      <c r="M101" s="40">
        <f>IFERROR(INDEX('Rent Roll'!$GQ$14:$GZ$290,MATCH('Detailed Rollover'!$B101,'Rent Roll'!$A$14:$A$290,0),'Detailed Rollover'!M$4),0)</f>
        <v>0</v>
      </c>
      <c r="N101" s="61">
        <f t="shared" si="3"/>
        <v>0</v>
      </c>
    </row>
    <row r="102" spans="2:14">
      <c r="B102" s="54">
        <f t="shared" si="4"/>
        <v>43</v>
      </c>
      <c r="C102" s="60" t="str">
        <f>IFERROR(INDEX('Rent Roll'!$C$14:$C$290,MATCH('Detailed Rollover'!$B102,'Rent Roll'!$A$14:$A$290,0),1),"")</f>
        <v/>
      </c>
      <c r="D102" s="38">
        <f>IFERROR(INDEX('Rent Roll'!$GQ$14:$GZ$290,MATCH('Detailed Rollover'!$B102,'Rent Roll'!$A$14:$A$290,0),'Detailed Rollover'!D$4),0)</f>
        <v>0</v>
      </c>
      <c r="E102" s="39">
        <f>IFERROR(INDEX('Rent Roll'!$GQ$14:$GZ$290,MATCH('Detailed Rollover'!$B102,'Rent Roll'!$A$14:$A$290,0),'Detailed Rollover'!E$4),0)</f>
        <v>0</v>
      </c>
      <c r="F102" s="39">
        <f>IFERROR(INDEX('Rent Roll'!$GQ$14:$GZ$290,MATCH('Detailed Rollover'!$B102,'Rent Roll'!$A$14:$A$290,0),'Detailed Rollover'!F$4),0)</f>
        <v>0</v>
      </c>
      <c r="G102" s="39">
        <f>IFERROR(INDEX('Rent Roll'!$GQ$14:$GZ$290,MATCH('Detailed Rollover'!$B102,'Rent Roll'!$A$14:$A$290,0),'Detailed Rollover'!G$4),0)</f>
        <v>0</v>
      </c>
      <c r="H102" s="39">
        <f>IFERROR(INDEX('Rent Roll'!$GQ$14:$GZ$290,MATCH('Detailed Rollover'!$B102,'Rent Roll'!$A$14:$A$290,0),'Detailed Rollover'!H$4),0)</f>
        <v>0</v>
      </c>
      <c r="I102" s="39">
        <f>IFERROR(INDEX('Rent Roll'!$GQ$14:$GZ$290,MATCH('Detailed Rollover'!$B102,'Rent Roll'!$A$14:$A$290,0),'Detailed Rollover'!I$4),0)</f>
        <v>0</v>
      </c>
      <c r="J102" s="39">
        <f>IFERROR(INDEX('Rent Roll'!$GQ$14:$GZ$290,MATCH('Detailed Rollover'!$B102,'Rent Roll'!$A$14:$A$290,0),'Detailed Rollover'!J$4),0)</f>
        <v>0</v>
      </c>
      <c r="K102" s="39">
        <f>IFERROR(INDEX('Rent Roll'!$GQ$14:$GZ$290,MATCH('Detailed Rollover'!$B102,'Rent Roll'!$A$14:$A$290,0),'Detailed Rollover'!K$4),0)</f>
        <v>0</v>
      </c>
      <c r="L102" s="39">
        <f>IFERROR(INDEX('Rent Roll'!$GQ$14:$GZ$290,MATCH('Detailed Rollover'!$B102,'Rent Roll'!$A$14:$A$290,0),'Detailed Rollover'!L$4),0)</f>
        <v>0</v>
      </c>
      <c r="M102" s="40">
        <f>IFERROR(INDEX('Rent Roll'!$GQ$14:$GZ$290,MATCH('Detailed Rollover'!$B102,'Rent Roll'!$A$14:$A$290,0),'Detailed Rollover'!M$4),0)</f>
        <v>0</v>
      </c>
      <c r="N102" s="61">
        <f t="shared" si="3"/>
        <v>0</v>
      </c>
    </row>
    <row r="103" spans="2:14">
      <c r="B103" s="54">
        <f t="shared" si="4"/>
        <v>44</v>
      </c>
      <c r="C103" s="60" t="str">
        <f>IFERROR(INDEX('Rent Roll'!$C$14:$C$290,MATCH('Detailed Rollover'!$B103,'Rent Roll'!$A$14:$A$290,0),1),"")</f>
        <v/>
      </c>
      <c r="D103" s="38">
        <f>IFERROR(INDEX('Rent Roll'!$GQ$14:$GZ$290,MATCH('Detailed Rollover'!$B103,'Rent Roll'!$A$14:$A$290,0),'Detailed Rollover'!D$4),0)</f>
        <v>0</v>
      </c>
      <c r="E103" s="39">
        <f>IFERROR(INDEX('Rent Roll'!$GQ$14:$GZ$290,MATCH('Detailed Rollover'!$B103,'Rent Roll'!$A$14:$A$290,0),'Detailed Rollover'!E$4),0)</f>
        <v>0</v>
      </c>
      <c r="F103" s="39">
        <f>IFERROR(INDEX('Rent Roll'!$GQ$14:$GZ$290,MATCH('Detailed Rollover'!$B103,'Rent Roll'!$A$14:$A$290,0),'Detailed Rollover'!F$4),0)</f>
        <v>0</v>
      </c>
      <c r="G103" s="39">
        <f>IFERROR(INDEX('Rent Roll'!$GQ$14:$GZ$290,MATCH('Detailed Rollover'!$B103,'Rent Roll'!$A$14:$A$290,0),'Detailed Rollover'!G$4),0)</f>
        <v>0</v>
      </c>
      <c r="H103" s="39">
        <f>IFERROR(INDEX('Rent Roll'!$GQ$14:$GZ$290,MATCH('Detailed Rollover'!$B103,'Rent Roll'!$A$14:$A$290,0),'Detailed Rollover'!H$4),0)</f>
        <v>0</v>
      </c>
      <c r="I103" s="39">
        <f>IFERROR(INDEX('Rent Roll'!$GQ$14:$GZ$290,MATCH('Detailed Rollover'!$B103,'Rent Roll'!$A$14:$A$290,0),'Detailed Rollover'!I$4),0)</f>
        <v>0</v>
      </c>
      <c r="J103" s="39">
        <f>IFERROR(INDEX('Rent Roll'!$GQ$14:$GZ$290,MATCH('Detailed Rollover'!$B103,'Rent Roll'!$A$14:$A$290,0),'Detailed Rollover'!J$4),0)</f>
        <v>0</v>
      </c>
      <c r="K103" s="39">
        <f>IFERROR(INDEX('Rent Roll'!$GQ$14:$GZ$290,MATCH('Detailed Rollover'!$B103,'Rent Roll'!$A$14:$A$290,0),'Detailed Rollover'!K$4),0)</f>
        <v>0</v>
      </c>
      <c r="L103" s="39">
        <f>IFERROR(INDEX('Rent Roll'!$GQ$14:$GZ$290,MATCH('Detailed Rollover'!$B103,'Rent Roll'!$A$14:$A$290,0),'Detailed Rollover'!L$4),0)</f>
        <v>0</v>
      </c>
      <c r="M103" s="40">
        <f>IFERROR(INDEX('Rent Roll'!$GQ$14:$GZ$290,MATCH('Detailed Rollover'!$B103,'Rent Roll'!$A$14:$A$290,0),'Detailed Rollover'!M$4),0)</f>
        <v>0</v>
      </c>
      <c r="N103" s="61">
        <f t="shared" si="3"/>
        <v>0</v>
      </c>
    </row>
    <row r="104" spans="2:14">
      <c r="B104" s="54">
        <f t="shared" si="4"/>
        <v>45</v>
      </c>
      <c r="C104" s="60" t="str">
        <f>IFERROR(INDEX('Rent Roll'!$C$14:$C$290,MATCH('Detailed Rollover'!$B104,'Rent Roll'!$A$14:$A$290,0),1),"")</f>
        <v/>
      </c>
      <c r="D104" s="38">
        <f>IFERROR(INDEX('Rent Roll'!$GQ$14:$GZ$290,MATCH('Detailed Rollover'!$B104,'Rent Roll'!$A$14:$A$290,0),'Detailed Rollover'!D$4),0)</f>
        <v>0</v>
      </c>
      <c r="E104" s="39">
        <f>IFERROR(INDEX('Rent Roll'!$GQ$14:$GZ$290,MATCH('Detailed Rollover'!$B104,'Rent Roll'!$A$14:$A$290,0),'Detailed Rollover'!E$4),0)</f>
        <v>0</v>
      </c>
      <c r="F104" s="39">
        <f>IFERROR(INDEX('Rent Roll'!$GQ$14:$GZ$290,MATCH('Detailed Rollover'!$B104,'Rent Roll'!$A$14:$A$290,0),'Detailed Rollover'!F$4),0)</f>
        <v>0</v>
      </c>
      <c r="G104" s="39">
        <f>IFERROR(INDEX('Rent Roll'!$GQ$14:$GZ$290,MATCH('Detailed Rollover'!$B104,'Rent Roll'!$A$14:$A$290,0),'Detailed Rollover'!G$4),0)</f>
        <v>0</v>
      </c>
      <c r="H104" s="39">
        <f>IFERROR(INDEX('Rent Roll'!$GQ$14:$GZ$290,MATCH('Detailed Rollover'!$B104,'Rent Roll'!$A$14:$A$290,0),'Detailed Rollover'!H$4),0)</f>
        <v>0</v>
      </c>
      <c r="I104" s="39">
        <f>IFERROR(INDEX('Rent Roll'!$GQ$14:$GZ$290,MATCH('Detailed Rollover'!$B104,'Rent Roll'!$A$14:$A$290,0),'Detailed Rollover'!I$4),0)</f>
        <v>0</v>
      </c>
      <c r="J104" s="39">
        <f>IFERROR(INDEX('Rent Roll'!$GQ$14:$GZ$290,MATCH('Detailed Rollover'!$B104,'Rent Roll'!$A$14:$A$290,0),'Detailed Rollover'!J$4),0)</f>
        <v>0</v>
      </c>
      <c r="K104" s="39">
        <f>IFERROR(INDEX('Rent Roll'!$GQ$14:$GZ$290,MATCH('Detailed Rollover'!$B104,'Rent Roll'!$A$14:$A$290,0),'Detailed Rollover'!K$4),0)</f>
        <v>0</v>
      </c>
      <c r="L104" s="39">
        <f>IFERROR(INDEX('Rent Roll'!$GQ$14:$GZ$290,MATCH('Detailed Rollover'!$B104,'Rent Roll'!$A$14:$A$290,0),'Detailed Rollover'!L$4),0)</f>
        <v>0</v>
      </c>
      <c r="M104" s="40">
        <f>IFERROR(INDEX('Rent Roll'!$GQ$14:$GZ$290,MATCH('Detailed Rollover'!$B104,'Rent Roll'!$A$14:$A$290,0),'Detailed Rollover'!M$4),0)</f>
        <v>0</v>
      </c>
      <c r="N104" s="61">
        <f t="shared" si="3"/>
        <v>0</v>
      </c>
    </row>
    <row r="105" spans="2:14">
      <c r="B105" s="54">
        <f t="shared" si="4"/>
        <v>46</v>
      </c>
      <c r="C105" s="60" t="str">
        <f>IFERROR(INDEX('Rent Roll'!$C$14:$C$290,MATCH('Detailed Rollover'!$B105,'Rent Roll'!$A$14:$A$290,0),1),"")</f>
        <v/>
      </c>
      <c r="D105" s="38">
        <f>IFERROR(INDEX('Rent Roll'!$GQ$14:$GZ$290,MATCH('Detailed Rollover'!$B105,'Rent Roll'!$A$14:$A$290,0),'Detailed Rollover'!D$4),0)</f>
        <v>0</v>
      </c>
      <c r="E105" s="39">
        <f>IFERROR(INDEX('Rent Roll'!$GQ$14:$GZ$290,MATCH('Detailed Rollover'!$B105,'Rent Roll'!$A$14:$A$290,0),'Detailed Rollover'!E$4),0)</f>
        <v>0</v>
      </c>
      <c r="F105" s="39">
        <f>IFERROR(INDEX('Rent Roll'!$GQ$14:$GZ$290,MATCH('Detailed Rollover'!$B105,'Rent Roll'!$A$14:$A$290,0),'Detailed Rollover'!F$4),0)</f>
        <v>0</v>
      </c>
      <c r="G105" s="39">
        <f>IFERROR(INDEX('Rent Roll'!$GQ$14:$GZ$290,MATCH('Detailed Rollover'!$B105,'Rent Roll'!$A$14:$A$290,0),'Detailed Rollover'!G$4),0)</f>
        <v>0</v>
      </c>
      <c r="H105" s="39">
        <f>IFERROR(INDEX('Rent Roll'!$GQ$14:$GZ$290,MATCH('Detailed Rollover'!$B105,'Rent Roll'!$A$14:$A$290,0),'Detailed Rollover'!H$4),0)</f>
        <v>0</v>
      </c>
      <c r="I105" s="39">
        <f>IFERROR(INDEX('Rent Roll'!$GQ$14:$GZ$290,MATCH('Detailed Rollover'!$B105,'Rent Roll'!$A$14:$A$290,0),'Detailed Rollover'!I$4),0)</f>
        <v>0</v>
      </c>
      <c r="J105" s="39">
        <f>IFERROR(INDEX('Rent Roll'!$GQ$14:$GZ$290,MATCH('Detailed Rollover'!$B105,'Rent Roll'!$A$14:$A$290,0),'Detailed Rollover'!J$4),0)</f>
        <v>0</v>
      </c>
      <c r="K105" s="39">
        <f>IFERROR(INDEX('Rent Roll'!$GQ$14:$GZ$290,MATCH('Detailed Rollover'!$B105,'Rent Roll'!$A$14:$A$290,0),'Detailed Rollover'!K$4),0)</f>
        <v>0</v>
      </c>
      <c r="L105" s="39">
        <f>IFERROR(INDEX('Rent Roll'!$GQ$14:$GZ$290,MATCH('Detailed Rollover'!$B105,'Rent Roll'!$A$14:$A$290,0),'Detailed Rollover'!L$4),0)</f>
        <v>0</v>
      </c>
      <c r="M105" s="40">
        <f>IFERROR(INDEX('Rent Roll'!$GQ$14:$GZ$290,MATCH('Detailed Rollover'!$B105,'Rent Roll'!$A$14:$A$290,0),'Detailed Rollover'!M$4),0)</f>
        <v>0</v>
      </c>
      <c r="N105" s="61">
        <f t="shared" si="3"/>
        <v>0</v>
      </c>
    </row>
    <row r="106" spans="2:14">
      <c r="B106" s="54">
        <f t="shared" si="4"/>
        <v>47</v>
      </c>
      <c r="C106" s="60" t="str">
        <f>IFERROR(INDEX('Rent Roll'!$C$14:$C$290,MATCH('Detailed Rollover'!$B106,'Rent Roll'!$A$14:$A$290,0),1),"")</f>
        <v/>
      </c>
      <c r="D106" s="38">
        <f>IFERROR(INDEX('Rent Roll'!$GQ$14:$GZ$290,MATCH('Detailed Rollover'!$B106,'Rent Roll'!$A$14:$A$290,0),'Detailed Rollover'!D$4),0)</f>
        <v>0</v>
      </c>
      <c r="E106" s="39">
        <f>IFERROR(INDEX('Rent Roll'!$GQ$14:$GZ$290,MATCH('Detailed Rollover'!$B106,'Rent Roll'!$A$14:$A$290,0),'Detailed Rollover'!E$4),0)</f>
        <v>0</v>
      </c>
      <c r="F106" s="39">
        <f>IFERROR(INDEX('Rent Roll'!$GQ$14:$GZ$290,MATCH('Detailed Rollover'!$B106,'Rent Roll'!$A$14:$A$290,0),'Detailed Rollover'!F$4),0)</f>
        <v>0</v>
      </c>
      <c r="G106" s="39">
        <f>IFERROR(INDEX('Rent Roll'!$GQ$14:$GZ$290,MATCH('Detailed Rollover'!$B106,'Rent Roll'!$A$14:$A$290,0),'Detailed Rollover'!G$4),0)</f>
        <v>0</v>
      </c>
      <c r="H106" s="39">
        <f>IFERROR(INDEX('Rent Roll'!$GQ$14:$GZ$290,MATCH('Detailed Rollover'!$B106,'Rent Roll'!$A$14:$A$290,0),'Detailed Rollover'!H$4),0)</f>
        <v>0</v>
      </c>
      <c r="I106" s="39">
        <f>IFERROR(INDEX('Rent Roll'!$GQ$14:$GZ$290,MATCH('Detailed Rollover'!$B106,'Rent Roll'!$A$14:$A$290,0),'Detailed Rollover'!I$4),0)</f>
        <v>0</v>
      </c>
      <c r="J106" s="39">
        <f>IFERROR(INDEX('Rent Roll'!$GQ$14:$GZ$290,MATCH('Detailed Rollover'!$B106,'Rent Roll'!$A$14:$A$290,0),'Detailed Rollover'!J$4),0)</f>
        <v>0</v>
      </c>
      <c r="K106" s="39">
        <f>IFERROR(INDEX('Rent Roll'!$GQ$14:$GZ$290,MATCH('Detailed Rollover'!$B106,'Rent Roll'!$A$14:$A$290,0),'Detailed Rollover'!K$4),0)</f>
        <v>0</v>
      </c>
      <c r="L106" s="39">
        <f>IFERROR(INDEX('Rent Roll'!$GQ$14:$GZ$290,MATCH('Detailed Rollover'!$B106,'Rent Roll'!$A$14:$A$290,0),'Detailed Rollover'!L$4),0)</f>
        <v>0</v>
      </c>
      <c r="M106" s="40">
        <f>IFERROR(INDEX('Rent Roll'!$GQ$14:$GZ$290,MATCH('Detailed Rollover'!$B106,'Rent Roll'!$A$14:$A$290,0),'Detailed Rollover'!M$4),0)</f>
        <v>0</v>
      </c>
      <c r="N106" s="61">
        <f t="shared" si="3"/>
        <v>0</v>
      </c>
    </row>
    <row r="107" spans="2:14">
      <c r="B107" s="54">
        <f t="shared" si="4"/>
        <v>48</v>
      </c>
      <c r="C107" s="60" t="str">
        <f>IFERROR(INDEX('Rent Roll'!$C$14:$C$290,MATCH('Detailed Rollover'!$B107,'Rent Roll'!$A$14:$A$290,0),1),"")</f>
        <v/>
      </c>
      <c r="D107" s="38">
        <f>IFERROR(INDEX('Rent Roll'!$GQ$14:$GZ$290,MATCH('Detailed Rollover'!$B107,'Rent Roll'!$A$14:$A$290,0),'Detailed Rollover'!D$4),0)</f>
        <v>0</v>
      </c>
      <c r="E107" s="39">
        <f>IFERROR(INDEX('Rent Roll'!$GQ$14:$GZ$290,MATCH('Detailed Rollover'!$B107,'Rent Roll'!$A$14:$A$290,0),'Detailed Rollover'!E$4),0)</f>
        <v>0</v>
      </c>
      <c r="F107" s="39">
        <f>IFERROR(INDEX('Rent Roll'!$GQ$14:$GZ$290,MATCH('Detailed Rollover'!$B107,'Rent Roll'!$A$14:$A$290,0),'Detailed Rollover'!F$4),0)</f>
        <v>0</v>
      </c>
      <c r="G107" s="39">
        <f>IFERROR(INDEX('Rent Roll'!$GQ$14:$GZ$290,MATCH('Detailed Rollover'!$B107,'Rent Roll'!$A$14:$A$290,0),'Detailed Rollover'!G$4),0)</f>
        <v>0</v>
      </c>
      <c r="H107" s="39">
        <f>IFERROR(INDEX('Rent Roll'!$GQ$14:$GZ$290,MATCH('Detailed Rollover'!$B107,'Rent Roll'!$A$14:$A$290,0),'Detailed Rollover'!H$4),0)</f>
        <v>0</v>
      </c>
      <c r="I107" s="39">
        <f>IFERROR(INDEX('Rent Roll'!$GQ$14:$GZ$290,MATCH('Detailed Rollover'!$B107,'Rent Roll'!$A$14:$A$290,0),'Detailed Rollover'!I$4),0)</f>
        <v>0</v>
      </c>
      <c r="J107" s="39">
        <f>IFERROR(INDEX('Rent Roll'!$GQ$14:$GZ$290,MATCH('Detailed Rollover'!$B107,'Rent Roll'!$A$14:$A$290,0),'Detailed Rollover'!J$4),0)</f>
        <v>0</v>
      </c>
      <c r="K107" s="39">
        <f>IFERROR(INDEX('Rent Roll'!$GQ$14:$GZ$290,MATCH('Detailed Rollover'!$B107,'Rent Roll'!$A$14:$A$290,0),'Detailed Rollover'!K$4),0)</f>
        <v>0</v>
      </c>
      <c r="L107" s="39">
        <f>IFERROR(INDEX('Rent Roll'!$GQ$14:$GZ$290,MATCH('Detailed Rollover'!$B107,'Rent Roll'!$A$14:$A$290,0),'Detailed Rollover'!L$4),0)</f>
        <v>0</v>
      </c>
      <c r="M107" s="40">
        <f>IFERROR(INDEX('Rent Roll'!$GQ$14:$GZ$290,MATCH('Detailed Rollover'!$B107,'Rent Roll'!$A$14:$A$290,0),'Detailed Rollover'!M$4),0)</f>
        <v>0</v>
      </c>
      <c r="N107" s="61">
        <f t="shared" si="3"/>
        <v>0</v>
      </c>
    </row>
    <row r="108" spans="2:14">
      <c r="B108" s="54">
        <f t="shared" si="4"/>
        <v>49</v>
      </c>
      <c r="C108" s="60" t="str">
        <f>IFERROR(INDEX('Rent Roll'!$C$14:$C$290,MATCH('Detailed Rollover'!$B108,'Rent Roll'!$A$14:$A$290,0),1),"")</f>
        <v/>
      </c>
      <c r="D108" s="38">
        <f>IFERROR(INDEX('Rent Roll'!$GQ$14:$GZ$290,MATCH('Detailed Rollover'!$B108,'Rent Roll'!$A$14:$A$290,0),'Detailed Rollover'!D$4),0)</f>
        <v>0</v>
      </c>
      <c r="E108" s="39">
        <f>IFERROR(INDEX('Rent Roll'!$GQ$14:$GZ$290,MATCH('Detailed Rollover'!$B108,'Rent Roll'!$A$14:$A$290,0),'Detailed Rollover'!E$4),0)</f>
        <v>0</v>
      </c>
      <c r="F108" s="39">
        <f>IFERROR(INDEX('Rent Roll'!$GQ$14:$GZ$290,MATCH('Detailed Rollover'!$B108,'Rent Roll'!$A$14:$A$290,0),'Detailed Rollover'!F$4),0)</f>
        <v>0</v>
      </c>
      <c r="G108" s="39">
        <f>IFERROR(INDEX('Rent Roll'!$GQ$14:$GZ$290,MATCH('Detailed Rollover'!$B108,'Rent Roll'!$A$14:$A$290,0),'Detailed Rollover'!G$4),0)</f>
        <v>0</v>
      </c>
      <c r="H108" s="39">
        <f>IFERROR(INDEX('Rent Roll'!$GQ$14:$GZ$290,MATCH('Detailed Rollover'!$B108,'Rent Roll'!$A$14:$A$290,0),'Detailed Rollover'!H$4),0)</f>
        <v>0</v>
      </c>
      <c r="I108" s="39">
        <f>IFERROR(INDEX('Rent Roll'!$GQ$14:$GZ$290,MATCH('Detailed Rollover'!$B108,'Rent Roll'!$A$14:$A$290,0),'Detailed Rollover'!I$4),0)</f>
        <v>0</v>
      </c>
      <c r="J108" s="39">
        <f>IFERROR(INDEX('Rent Roll'!$GQ$14:$GZ$290,MATCH('Detailed Rollover'!$B108,'Rent Roll'!$A$14:$A$290,0),'Detailed Rollover'!J$4),0)</f>
        <v>0</v>
      </c>
      <c r="K108" s="39">
        <f>IFERROR(INDEX('Rent Roll'!$GQ$14:$GZ$290,MATCH('Detailed Rollover'!$B108,'Rent Roll'!$A$14:$A$290,0),'Detailed Rollover'!K$4),0)</f>
        <v>0</v>
      </c>
      <c r="L108" s="39">
        <f>IFERROR(INDEX('Rent Roll'!$GQ$14:$GZ$290,MATCH('Detailed Rollover'!$B108,'Rent Roll'!$A$14:$A$290,0),'Detailed Rollover'!L$4),0)</f>
        <v>0</v>
      </c>
      <c r="M108" s="40">
        <f>IFERROR(INDEX('Rent Roll'!$GQ$14:$GZ$290,MATCH('Detailed Rollover'!$B108,'Rent Roll'!$A$14:$A$290,0),'Detailed Rollover'!M$4),0)</f>
        <v>0</v>
      </c>
      <c r="N108" s="61">
        <f t="shared" si="3"/>
        <v>0</v>
      </c>
    </row>
    <row r="109" spans="2:14">
      <c r="B109" s="62">
        <f t="shared" si="4"/>
        <v>50</v>
      </c>
      <c r="C109" s="63" t="str">
        <f>IFERROR(INDEX('Rent Roll'!$C$14:$C$290,MATCH('Detailed Rollover'!$B109,'Rent Roll'!$A$14:$A$290,0),1),"")</f>
        <v/>
      </c>
      <c r="D109" s="64">
        <f>IFERROR(INDEX('Rent Roll'!$GQ$14:$GZ$290,MATCH('Detailed Rollover'!$B109,'Rent Roll'!$A$14:$A$290,0),'Detailed Rollover'!D$4),0)</f>
        <v>0</v>
      </c>
      <c r="E109" s="65">
        <f>IFERROR(INDEX('Rent Roll'!$GQ$14:$GZ$290,MATCH('Detailed Rollover'!$B109,'Rent Roll'!$A$14:$A$290,0),'Detailed Rollover'!E$4),0)</f>
        <v>0</v>
      </c>
      <c r="F109" s="65">
        <f>IFERROR(INDEX('Rent Roll'!$GQ$14:$GZ$290,MATCH('Detailed Rollover'!$B109,'Rent Roll'!$A$14:$A$290,0),'Detailed Rollover'!F$4),0)</f>
        <v>0</v>
      </c>
      <c r="G109" s="65">
        <f>IFERROR(INDEX('Rent Roll'!$GQ$14:$GZ$290,MATCH('Detailed Rollover'!$B109,'Rent Roll'!$A$14:$A$290,0),'Detailed Rollover'!G$4),0)</f>
        <v>0</v>
      </c>
      <c r="H109" s="65">
        <f>IFERROR(INDEX('Rent Roll'!$GQ$14:$GZ$290,MATCH('Detailed Rollover'!$B109,'Rent Roll'!$A$14:$A$290,0),'Detailed Rollover'!H$4),0)</f>
        <v>0</v>
      </c>
      <c r="I109" s="65">
        <f>IFERROR(INDEX('Rent Roll'!$GQ$14:$GZ$290,MATCH('Detailed Rollover'!$B109,'Rent Roll'!$A$14:$A$290,0),'Detailed Rollover'!I$4),0)</f>
        <v>0</v>
      </c>
      <c r="J109" s="65">
        <f>IFERROR(INDEX('Rent Roll'!$GQ$14:$GZ$290,MATCH('Detailed Rollover'!$B109,'Rent Roll'!$A$14:$A$290,0),'Detailed Rollover'!J$4),0)</f>
        <v>0</v>
      </c>
      <c r="K109" s="65">
        <f>IFERROR(INDEX('Rent Roll'!$GQ$14:$GZ$290,MATCH('Detailed Rollover'!$B109,'Rent Roll'!$A$14:$A$290,0),'Detailed Rollover'!K$4),0)</f>
        <v>0</v>
      </c>
      <c r="L109" s="65">
        <f>IFERROR(INDEX('Rent Roll'!$GQ$14:$GZ$290,MATCH('Detailed Rollover'!$B109,'Rent Roll'!$A$14:$A$290,0),'Detailed Rollover'!L$4),0)</f>
        <v>0</v>
      </c>
      <c r="M109" s="66">
        <f>IFERROR(INDEX('Rent Roll'!$GQ$14:$GZ$290,MATCH('Detailed Rollover'!$B109,'Rent Roll'!$A$14:$A$290,0),'Detailed Rollover'!M$4),0)</f>
        <v>0</v>
      </c>
      <c r="N109" s="67">
        <f t="shared" si="3"/>
        <v>0</v>
      </c>
    </row>
    <row r="110" spans="2:14">
      <c r="B110" s="68"/>
      <c r="C110" s="69" t="s">
        <v>582</v>
      </c>
      <c r="D110" s="70" t="str">
        <f>IF(SUM(D60:D109)=0,"0 / 0%",TEXT(SUM(D60:D109),"#,###")&amp;" / "&amp;TEXT((SUM(D60:D109)/'Rent Roll'!$U$295),"##%"))</f>
        <v>0 / 0%</v>
      </c>
      <c r="E110" s="70" t="str">
        <f>IF(SUM(E60:E109)=0,"0 / 0%",TEXT(SUM(E60:E109),"#,###")&amp;" / "&amp;TEXT((SUM(E60:E109)/'Rent Roll'!$U$295),"##%"))</f>
        <v>0 / 0%</v>
      </c>
      <c r="F110" s="70" t="str">
        <f>IF(SUM(F60:F109)=0,"0 / 0%",TEXT(SUM(F60:F109),"#,###")&amp;" / "&amp;TEXT((SUM(F60:F109)/'Rent Roll'!$U$295),"##%"))</f>
        <v>0 / 0%</v>
      </c>
      <c r="G110" s="70" t="str">
        <f>IF(SUM(G60:G109)=0,"0 / 0%",TEXT(SUM(G60:G109),"#,###")&amp;" / "&amp;TEXT((SUM(G60:G109)/'Rent Roll'!$U$295),"##%"))</f>
        <v>0 / 0%</v>
      </c>
      <c r="H110" s="70" t="str">
        <f>IF(SUM(H60:H109)=0,"0 / 0%",TEXT(SUM(H60:H109),"#,###")&amp;" / "&amp;TEXT((SUM(H60:H109)/'Rent Roll'!$U$295),"##%"))</f>
        <v>0 / 0%</v>
      </c>
      <c r="I110" s="70" t="str">
        <f>IF(SUM(I60:I109)=0,"0 / 0%",TEXT(SUM(I60:I109),"#,###")&amp;" / "&amp;TEXT((SUM(I60:I109)/'Rent Roll'!$U$295),"##%"))</f>
        <v>0 / 0%</v>
      </c>
      <c r="J110" s="70" t="str">
        <f>IF(SUM(J60:J109)=0,"0 / 0%",TEXT(SUM(J60:J109),"#,###")&amp;" / "&amp;TEXT((SUM(J60:J109)/'Rent Roll'!$U$295),"##%"))</f>
        <v>0 / 0%</v>
      </c>
      <c r="K110" s="70" t="str">
        <f>IF(SUM(K60:K109)=0,"0 / 0%",TEXT(SUM(K60:K109),"#,###")&amp;" / "&amp;TEXT((SUM(K60:K109)/'Rent Roll'!$U$295),"##%"))</f>
        <v>0 / 0%</v>
      </c>
      <c r="L110" s="70" t="str">
        <f>IF(SUM(L60:L109)=0,"0 / 0%",TEXT(SUM(L60:L109),"#,###")&amp;" / "&amp;TEXT((SUM(L60:L109)/'Rent Roll'!$U$295),"##%"))</f>
        <v>0 / 0%</v>
      </c>
      <c r="M110" s="70" t="str">
        <f>IF(SUM(M60:M109)=0,"0 / 0%",TEXT(SUM(M60:M109),"#,###")&amp;" / "&amp;TEXT((SUM(M60:M109)/'Rent Roll'!$U$295),"##%"))</f>
        <v>0 / 0%</v>
      </c>
      <c r="N110" s="71"/>
    </row>
  </sheetData>
  <customSheetViews>
    <customSheetView guid="{277664D0-B40D-498C-82F3-3B4E3EB3B20C}" state="hidden">
      <pageMargins left="0.5" right="0.5" top="0.25" bottom="0.25" header="0.3" footer="0.3"/>
      <pageSetup orientation="portrait" verticalDpi="1200" r:id="rId1"/>
      <headerFooter>
        <oddFooter>&amp;CCONFIDENTIAL</oddFooter>
      </headerFooter>
    </customSheetView>
  </customSheetViews>
  <pageMargins left="0.5" right="0.5" top="0.25" bottom="0.25" header="0.3" footer="0.3"/>
  <pageSetup orientation="portrait" verticalDpi="1200" r:id="rId2"/>
  <headerFooter>
    <oddFooter>&amp;CCONFIDENTIAL</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J361"/>
  <sheetViews>
    <sheetView view="pageBreakPreview" zoomScaleNormal="100" zoomScaleSheetLayoutView="100" workbookViewId="0">
      <selection activeCell="A12" sqref="A12"/>
    </sheetView>
  </sheetViews>
  <sheetFormatPr baseColWidth="10" defaultColWidth="8.83203125" defaultRowHeight="13"/>
  <cols>
    <col min="1" max="1" width="5.1640625" customWidth="1"/>
    <col min="2" max="2" width="7" customWidth="1"/>
    <col min="3" max="3" width="10.1640625" customWidth="1"/>
    <col min="4" max="10" width="12.6640625" customWidth="1"/>
  </cols>
  <sheetData>
    <row r="1" spans="1:10" ht="28">
      <c r="A1" s="3" t="s">
        <v>10</v>
      </c>
      <c r="B1" s="8" t="s">
        <v>232</v>
      </c>
      <c r="C1" s="11" t="s">
        <v>50</v>
      </c>
      <c r="D1" s="2" t="s">
        <v>233</v>
      </c>
      <c r="E1" s="11" t="s">
        <v>234</v>
      </c>
      <c r="F1" s="11" t="s">
        <v>235</v>
      </c>
      <c r="G1" s="11" t="s">
        <v>804</v>
      </c>
      <c r="H1" s="11" t="s">
        <v>237</v>
      </c>
      <c r="I1" s="11" t="s">
        <v>236</v>
      </c>
      <c r="J1" s="10" t="s">
        <v>441</v>
      </c>
    </row>
    <row r="2" spans="1:10">
      <c r="A2" s="1">
        <f>ROUNDUP(B2/12,0)</f>
        <v>1</v>
      </c>
      <c r="B2" s="24">
        <v>1</v>
      </c>
      <c r="C2" s="41">
        <f>Note_Date</f>
        <v>0</v>
      </c>
      <c r="D2" s="23">
        <f>Original_Balance</f>
        <v>0</v>
      </c>
      <c r="E2" s="5">
        <f t="shared" ref="E2:E65" si="0">IFERROR(IF(B2&gt;Balloon_Term,0,IF(B2&lt;=Interest_Only_Period,Coupon/12*D2,-IPMT(Coupon/12,B2-Interest_Only_Period,Amortization_Term,Original_Balance,0))),0)</f>
        <v>0</v>
      </c>
      <c r="F2" s="5">
        <f t="shared" ref="F2:F65" si="1">IFERROR(IF(B2&gt;Balloon_Term,0,IF(B2&lt;=Interest_Only_Period,0,-PPMT(Coupon/12,B2-Interest_Only_Period,Amortization_Term,Original_Balance,0))),0)</f>
        <v>0</v>
      </c>
      <c r="G2" s="5">
        <f t="shared" ref="G2:G65" si="2">IF(B2=Balloon_Term,D2-F2,0)</f>
        <v>0</v>
      </c>
      <c r="H2" s="5">
        <f>SUM(E2:F2)</f>
        <v>0</v>
      </c>
      <c r="I2" s="5">
        <f>D2-F2-G2</f>
        <v>0</v>
      </c>
      <c r="J2" s="80">
        <f t="shared" ref="J2:J65" si="3">IFERROR(I2/Measure,0)</f>
        <v>0</v>
      </c>
    </row>
    <row r="3" spans="1:10">
      <c r="A3" s="1">
        <f t="shared" ref="A3:A66" si="4">ROUNDUP(B3/12,0)</f>
        <v>1</v>
      </c>
      <c r="B3" s="24">
        <f>+B2+1</f>
        <v>2</v>
      </c>
      <c r="C3" s="41">
        <f>EDATE(C2,1)</f>
        <v>31</v>
      </c>
      <c r="D3" s="23">
        <f>+I2</f>
        <v>0</v>
      </c>
      <c r="E3" s="5">
        <f t="shared" si="0"/>
        <v>0</v>
      </c>
      <c r="F3" s="5">
        <f t="shared" si="1"/>
        <v>0</v>
      </c>
      <c r="G3" s="5">
        <f t="shared" si="2"/>
        <v>0</v>
      </c>
      <c r="H3" s="5">
        <f t="shared" ref="H3:H66" si="5">SUM(E3:F3)</f>
        <v>0</v>
      </c>
      <c r="I3" s="5">
        <f t="shared" ref="I3:I66" si="6">D3-F3-G3</f>
        <v>0</v>
      </c>
      <c r="J3" s="80">
        <f t="shared" si="3"/>
        <v>0</v>
      </c>
    </row>
    <row r="4" spans="1:10">
      <c r="A4" s="1">
        <f t="shared" si="4"/>
        <v>1</v>
      </c>
      <c r="B4" s="24">
        <f t="shared" ref="B4:B67" si="7">+B3+1</f>
        <v>3</v>
      </c>
      <c r="C4" s="41">
        <f t="shared" ref="C4:C67" si="8">EDATE(C3,1)</f>
        <v>59</v>
      </c>
      <c r="D4" s="23">
        <f t="shared" ref="D4:D67" si="9">+I3</f>
        <v>0</v>
      </c>
      <c r="E4" s="5">
        <f t="shared" si="0"/>
        <v>0</v>
      </c>
      <c r="F4" s="5">
        <f t="shared" si="1"/>
        <v>0</v>
      </c>
      <c r="G4" s="5">
        <f t="shared" si="2"/>
        <v>0</v>
      </c>
      <c r="H4" s="5">
        <f t="shared" si="5"/>
        <v>0</v>
      </c>
      <c r="I4" s="5">
        <f t="shared" si="6"/>
        <v>0</v>
      </c>
      <c r="J4" s="80">
        <f t="shared" si="3"/>
        <v>0</v>
      </c>
    </row>
    <row r="5" spans="1:10">
      <c r="A5" s="1">
        <f t="shared" si="4"/>
        <v>1</v>
      </c>
      <c r="B5" s="24">
        <f t="shared" si="7"/>
        <v>4</v>
      </c>
      <c r="C5" s="41">
        <f t="shared" si="8"/>
        <v>88</v>
      </c>
      <c r="D5" s="23">
        <f t="shared" si="9"/>
        <v>0</v>
      </c>
      <c r="E5" s="5">
        <f t="shared" si="0"/>
        <v>0</v>
      </c>
      <c r="F5" s="5">
        <f t="shared" si="1"/>
        <v>0</v>
      </c>
      <c r="G5" s="5">
        <f t="shared" si="2"/>
        <v>0</v>
      </c>
      <c r="H5" s="5">
        <f t="shared" si="5"/>
        <v>0</v>
      </c>
      <c r="I5" s="5">
        <f t="shared" si="6"/>
        <v>0</v>
      </c>
      <c r="J5" s="80">
        <f t="shared" si="3"/>
        <v>0</v>
      </c>
    </row>
    <row r="6" spans="1:10">
      <c r="A6" s="1">
        <f t="shared" si="4"/>
        <v>1</v>
      </c>
      <c r="B6" s="24">
        <f t="shared" si="7"/>
        <v>5</v>
      </c>
      <c r="C6" s="41">
        <f t="shared" si="8"/>
        <v>119</v>
      </c>
      <c r="D6" s="23">
        <f t="shared" si="9"/>
        <v>0</v>
      </c>
      <c r="E6" s="5">
        <f t="shared" si="0"/>
        <v>0</v>
      </c>
      <c r="F6" s="5">
        <f t="shared" si="1"/>
        <v>0</v>
      </c>
      <c r="G6" s="5">
        <f t="shared" si="2"/>
        <v>0</v>
      </c>
      <c r="H6" s="5">
        <f t="shared" si="5"/>
        <v>0</v>
      </c>
      <c r="I6" s="5">
        <f t="shared" si="6"/>
        <v>0</v>
      </c>
      <c r="J6" s="80">
        <f t="shared" si="3"/>
        <v>0</v>
      </c>
    </row>
    <row r="7" spans="1:10">
      <c r="A7" s="1">
        <f t="shared" si="4"/>
        <v>1</v>
      </c>
      <c r="B7" s="24">
        <f t="shared" si="7"/>
        <v>6</v>
      </c>
      <c r="C7" s="41">
        <f t="shared" si="8"/>
        <v>149</v>
      </c>
      <c r="D7" s="23">
        <f t="shared" si="9"/>
        <v>0</v>
      </c>
      <c r="E7" s="5">
        <f t="shared" si="0"/>
        <v>0</v>
      </c>
      <c r="F7" s="5">
        <f t="shared" si="1"/>
        <v>0</v>
      </c>
      <c r="G7" s="5">
        <f t="shared" si="2"/>
        <v>0</v>
      </c>
      <c r="H7" s="5">
        <f t="shared" si="5"/>
        <v>0</v>
      </c>
      <c r="I7" s="5">
        <f t="shared" si="6"/>
        <v>0</v>
      </c>
      <c r="J7" s="80">
        <f t="shared" si="3"/>
        <v>0</v>
      </c>
    </row>
    <row r="8" spans="1:10">
      <c r="A8" s="1">
        <f t="shared" si="4"/>
        <v>1</v>
      </c>
      <c r="B8" s="24">
        <f t="shared" si="7"/>
        <v>7</v>
      </c>
      <c r="C8" s="41">
        <f t="shared" si="8"/>
        <v>180</v>
      </c>
      <c r="D8" s="23">
        <f t="shared" si="9"/>
        <v>0</v>
      </c>
      <c r="E8" s="5">
        <f t="shared" si="0"/>
        <v>0</v>
      </c>
      <c r="F8" s="5">
        <f t="shared" si="1"/>
        <v>0</v>
      </c>
      <c r="G8" s="5">
        <f t="shared" si="2"/>
        <v>0</v>
      </c>
      <c r="H8" s="5">
        <f t="shared" si="5"/>
        <v>0</v>
      </c>
      <c r="I8" s="5">
        <f t="shared" si="6"/>
        <v>0</v>
      </c>
      <c r="J8" s="80">
        <f t="shared" si="3"/>
        <v>0</v>
      </c>
    </row>
    <row r="9" spans="1:10">
      <c r="A9" s="1">
        <f t="shared" si="4"/>
        <v>1</v>
      </c>
      <c r="B9" s="24">
        <f t="shared" si="7"/>
        <v>8</v>
      </c>
      <c r="C9" s="41">
        <f t="shared" si="8"/>
        <v>210</v>
      </c>
      <c r="D9" s="23">
        <f t="shared" si="9"/>
        <v>0</v>
      </c>
      <c r="E9" s="5">
        <f t="shared" si="0"/>
        <v>0</v>
      </c>
      <c r="F9" s="5">
        <f t="shared" si="1"/>
        <v>0</v>
      </c>
      <c r="G9" s="5">
        <f t="shared" si="2"/>
        <v>0</v>
      </c>
      <c r="H9" s="5">
        <f t="shared" si="5"/>
        <v>0</v>
      </c>
      <c r="I9" s="5">
        <f t="shared" si="6"/>
        <v>0</v>
      </c>
      <c r="J9" s="80">
        <f t="shared" si="3"/>
        <v>0</v>
      </c>
    </row>
    <row r="10" spans="1:10">
      <c r="A10" s="1">
        <f t="shared" si="4"/>
        <v>1</v>
      </c>
      <c r="B10" s="24">
        <f t="shared" si="7"/>
        <v>9</v>
      </c>
      <c r="C10" s="41">
        <f t="shared" si="8"/>
        <v>241</v>
      </c>
      <c r="D10" s="23">
        <f t="shared" si="9"/>
        <v>0</v>
      </c>
      <c r="E10" s="5">
        <f t="shared" si="0"/>
        <v>0</v>
      </c>
      <c r="F10" s="5">
        <f t="shared" si="1"/>
        <v>0</v>
      </c>
      <c r="G10" s="5">
        <f t="shared" si="2"/>
        <v>0</v>
      </c>
      <c r="H10" s="5">
        <f t="shared" si="5"/>
        <v>0</v>
      </c>
      <c r="I10" s="5">
        <f t="shared" si="6"/>
        <v>0</v>
      </c>
      <c r="J10" s="80">
        <f t="shared" si="3"/>
        <v>0</v>
      </c>
    </row>
    <row r="11" spans="1:10">
      <c r="A11" s="1">
        <f t="shared" si="4"/>
        <v>1</v>
      </c>
      <c r="B11" s="24">
        <f t="shared" si="7"/>
        <v>10</v>
      </c>
      <c r="C11" s="41">
        <f t="shared" si="8"/>
        <v>272</v>
      </c>
      <c r="D11" s="23">
        <f t="shared" si="9"/>
        <v>0</v>
      </c>
      <c r="E11" s="5">
        <f t="shared" si="0"/>
        <v>0</v>
      </c>
      <c r="F11" s="5">
        <f t="shared" si="1"/>
        <v>0</v>
      </c>
      <c r="G11" s="5">
        <f t="shared" si="2"/>
        <v>0</v>
      </c>
      <c r="H11" s="5">
        <f t="shared" si="5"/>
        <v>0</v>
      </c>
      <c r="I11" s="5">
        <f t="shared" si="6"/>
        <v>0</v>
      </c>
      <c r="J11" s="80">
        <f t="shared" si="3"/>
        <v>0</v>
      </c>
    </row>
    <row r="12" spans="1:10">
      <c r="A12" s="1">
        <f t="shared" si="4"/>
        <v>1</v>
      </c>
      <c r="B12" s="24">
        <f t="shared" si="7"/>
        <v>11</v>
      </c>
      <c r="C12" s="41">
        <f t="shared" si="8"/>
        <v>302</v>
      </c>
      <c r="D12" s="23">
        <f t="shared" si="9"/>
        <v>0</v>
      </c>
      <c r="E12" s="5">
        <f t="shared" si="0"/>
        <v>0</v>
      </c>
      <c r="F12" s="5">
        <f t="shared" si="1"/>
        <v>0</v>
      </c>
      <c r="G12" s="5">
        <f t="shared" si="2"/>
        <v>0</v>
      </c>
      <c r="H12" s="5">
        <f t="shared" si="5"/>
        <v>0</v>
      </c>
      <c r="I12" s="5">
        <f t="shared" si="6"/>
        <v>0</v>
      </c>
      <c r="J12" s="80">
        <f t="shared" si="3"/>
        <v>0</v>
      </c>
    </row>
    <row r="13" spans="1:10">
      <c r="A13" s="9">
        <f t="shared" si="4"/>
        <v>1</v>
      </c>
      <c r="B13" s="6">
        <f t="shared" si="7"/>
        <v>12</v>
      </c>
      <c r="C13" s="42">
        <f t="shared" si="8"/>
        <v>333</v>
      </c>
      <c r="D13" s="4">
        <f t="shared" si="9"/>
        <v>0</v>
      </c>
      <c r="E13" s="7">
        <f t="shared" si="0"/>
        <v>0</v>
      </c>
      <c r="F13" s="7">
        <f t="shared" si="1"/>
        <v>0</v>
      </c>
      <c r="G13" s="7">
        <f t="shared" si="2"/>
        <v>0</v>
      </c>
      <c r="H13" s="7">
        <f t="shared" si="5"/>
        <v>0</v>
      </c>
      <c r="I13" s="7">
        <f t="shared" si="6"/>
        <v>0</v>
      </c>
      <c r="J13" s="81">
        <f t="shared" si="3"/>
        <v>0</v>
      </c>
    </row>
    <row r="14" spans="1:10">
      <c r="A14" s="1">
        <f t="shared" si="4"/>
        <v>2</v>
      </c>
      <c r="B14" s="24">
        <f t="shared" si="7"/>
        <v>13</v>
      </c>
      <c r="C14" s="41">
        <f t="shared" si="8"/>
        <v>363</v>
      </c>
      <c r="D14" s="23">
        <f t="shared" si="9"/>
        <v>0</v>
      </c>
      <c r="E14" s="5">
        <f t="shared" si="0"/>
        <v>0</v>
      </c>
      <c r="F14" s="5">
        <f t="shared" si="1"/>
        <v>0</v>
      </c>
      <c r="G14" s="5">
        <f t="shared" si="2"/>
        <v>0</v>
      </c>
      <c r="H14" s="5">
        <f t="shared" si="5"/>
        <v>0</v>
      </c>
      <c r="I14" s="5">
        <f t="shared" si="6"/>
        <v>0</v>
      </c>
      <c r="J14" s="80">
        <f t="shared" si="3"/>
        <v>0</v>
      </c>
    </row>
    <row r="15" spans="1:10">
      <c r="A15" s="1">
        <f t="shared" si="4"/>
        <v>2</v>
      </c>
      <c r="B15" s="24">
        <f t="shared" si="7"/>
        <v>14</v>
      </c>
      <c r="C15" s="41">
        <f t="shared" si="8"/>
        <v>394</v>
      </c>
      <c r="D15" s="23">
        <f t="shared" si="9"/>
        <v>0</v>
      </c>
      <c r="E15" s="5">
        <f t="shared" si="0"/>
        <v>0</v>
      </c>
      <c r="F15" s="5">
        <f t="shared" si="1"/>
        <v>0</v>
      </c>
      <c r="G15" s="5">
        <f t="shared" si="2"/>
        <v>0</v>
      </c>
      <c r="H15" s="5">
        <f t="shared" si="5"/>
        <v>0</v>
      </c>
      <c r="I15" s="5">
        <f t="shared" si="6"/>
        <v>0</v>
      </c>
      <c r="J15" s="80">
        <f t="shared" si="3"/>
        <v>0</v>
      </c>
    </row>
    <row r="16" spans="1:10">
      <c r="A16" s="1">
        <f t="shared" si="4"/>
        <v>2</v>
      </c>
      <c r="B16" s="24">
        <f t="shared" si="7"/>
        <v>15</v>
      </c>
      <c r="C16" s="41">
        <f t="shared" si="8"/>
        <v>425</v>
      </c>
      <c r="D16" s="23">
        <f t="shared" si="9"/>
        <v>0</v>
      </c>
      <c r="E16" s="5">
        <f t="shared" si="0"/>
        <v>0</v>
      </c>
      <c r="F16" s="5">
        <f t="shared" si="1"/>
        <v>0</v>
      </c>
      <c r="G16" s="5">
        <f t="shared" si="2"/>
        <v>0</v>
      </c>
      <c r="H16" s="5">
        <f t="shared" si="5"/>
        <v>0</v>
      </c>
      <c r="I16" s="5">
        <f t="shared" si="6"/>
        <v>0</v>
      </c>
      <c r="J16" s="80">
        <f t="shared" si="3"/>
        <v>0</v>
      </c>
    </row>
    <row r="17" spans="1:10">
      <c r="A17" s="1">
        <f t="shared" si="4"/>
        <v>2</v>
      </c>
      <c r="B17" s="24">
        <f t="shared" si="7"/>
        <v>16</v>
      </c>
      <c r="C17" s="41">
        <f t="shared" si="8"/>
        <v>453</v>
      </c>
      <c r="D17" s="23">
        <f t="shared" si="9"/>
        <v>0</v>
      </c>
      <c r="E17" s="5">
        <f t="shared" si="0"/>
        <v>0</v>
      </c>
      <c r="F17" s="5">
        <f t="shared" si="1"/>
        <v>0</v>
      </c>
      <c r="G17" s="5">
        <f t="shared" si="2"/>
        <v>0</v>
      </c>
      <c r="H17" s="5">
        <f t="shared" si="5"/>
        <v>0</v>
      </c>
      <c r="I17" s="5">
        <f t="shared" si="6"/>
        <v>0</v>
      </c>
      <c r="J17" s="80">
        <f t="shared" si="3"/>
        <v>0</v>
      </c>
    </row>
    <row r="18" spans="1:10">
      <c r="A18" s="1">
        <f t="shared" si="4"/>
        <v>2</v>
      </c>
      <c r="B18" s="24">
        <f t="shared" si="7"/>
        <v>17</v>
      </c>
      <c r="C18" s="41">
        <f t="shared" si="8"/>
        <v>484</v>
      </c>
      <c r="D18" s="23">
        <f t="shared" si="9"/>
        <v>0</v>
      </c>
      <c r="E18" s="5">
        <f t="shared" si="0"/>
        <v>0</v>
      </c>
      <c r="F18" s="5">
        <f t="shared" si="1"/>
        <v>0</v>
      </c>
      <c r="G18" s="5">
        <f t="shared" si="2"/>
        <v>0</v>
      </c>
      <c r="H18" s="5">
        <f t="shared" si="5"/>
        <v>0</v>
      </c>
      <c r="I18" s="5">
        <f t="shared" si="6"/>
        <v>0</v>
      </c>
      <c r="J18" s="80">
        <f t="shared" si="3"/>
        <v>0</v>
      </c>
    </row>
    <row r="19" spans="1:10">
      <c r="A19" s="1">
        <f t="shared" si="4"/>
        <v>2</v>
      </c>
      <c r="B19" s="24">
        <f t="shared" si="7"/>
        <v>18</v>
      </c>
      <c r="C19" s="41">
        <f t="shared" si="8"/>
        <v>514</v>
      </c>
      <c r="D19" s="23">
        <f t="shared" si="9"/>
        <v>0</v>
      </c>
      <c r="E19" s="5">
        <f t="shared" si="0"/>
        <v>0</v>
      </c>
      <c r="F19" s="5">
        <f t="shared" si="1"/>
        <v>0</v>
      </c>
      <c r="G19" s="5">
        <f t="shared" si="2"/>
        <v>0</v>
      </c>
      <c r="H19" s="5">
        <f t="shared" si="5"/>
        <v>0</v>
      </c>
      <c r="I19" s="5">
        <f t="shared" si="6"/>
        <v>0</v>
      </c>
      <c r="J19" s="80">
        <f t="shared" si="3"/>
        <v>0</v>
      </c>
    </row>
    <row r="20" spans="1:10">
      <c r="A20" s="1">
        <f t="shared" si="4"/>
        <v>2</v>
      </c>
      <c r="B20" s="24">
        <f t="shared" si="7"/>
        <v>19</v>
      </c>
      <c r="C20" s="41">
        <f t="shared" si="8"/>
        <v>545</v>
      </c>
      <c r="D20" s="23">
        <f t="shared" si="9"/>
        <v>0</v>
      </c>
      <c r="E20" s="5">
        <f t="shared" si="0"/>
        <v>0</v>
      </c>
      <c r="F20" s="5">
        <f t="shared" si="1"/>
        <v>0</v>
      </c>
      <c r="G20" s="5">
        <f t="shared" si="2"/>
        <v>0</v>
      </c>
      <c r="H20" s="5">
        <f t="shared" si="5"/>
        <v>0</v>
      </c>
      <c r="I20" s="5">
        <f t="shared" si="6"/>
        <v>0</v>
      </c>
      <c r="J20" s="80">
        <f t="shared" si="3"/>
        <v>0</v>
      </c>
    </row>
    <row r="21" spans="1:10">
      <c r="A21" s="1">
        <f t="shared" si="4"/>
        <v>2</v>
      </c>
      <c r="B21" s="24">
        <f t="shared" si="7"/>
        <v>20</v>
      </c>
      <c r="C21" s="41">
        <f t="shared" si="8"/>
        <v>575</v>
      </c>
      <c r="D21" s="23">
        <f t="shared" si="9"/>
        <v>0</v>
      </c>
      <c r="E21" s="5">
        <f t="shared" si="0"/>
        <v>0</v>
      </c>
      <c r="F21" s="5">
        <f t="shared" si="1"/>
        <v>0</v>
      </c>
      <c r="G21" s="5">
        <f t="shared" si="2"/>
        <v>0</v>
      </c>
      <c r="H21" s="5">
        <f t="shared" si="5"/>
        <v>0</v>
      </c>
      <c r="I21" s="5">
        <f t="shared" si="6"/>
        <v>0</v>
      </c>
      <c r="J21" s="80">
        <f t="shared" si="3"/>
        <v>0</v>
      </c>
    </row>
    <row r="22" spans="1:10">
      <c r="A22" s="1">
        <f t="shared" si="4"/>
        <v>2</v>
      </c>
      <c r="B22" s="24">
        <f t="shared" si="7"/>
        <v>21</v>
      </c>
      <c r="C22" s="41">
        <f t="shared" si="8"/>
        <v>606</v>
      </c>
      <c r="D22" s="23">
        <f t="shared" si="9"/>
        <v>0</v>
      </c>
      <c r="E22" s="5">
        <f t="shared" si="0"/>
        <v>0</v>
      </c>
      <c r="F22" s="5">
        <f t="shared" si="1"/>
        <v>0</v>
      </c>
      <c r="G22" s="5">
        <f t="shared" si="2"/>
        <v>0</v>
      </c>
      <c r="H22" s="5">
        <f t="shared" si="5"/>
        <v>0</v>
      </c>
      <c r="I22" s="5">
        <f t="shared" si="6"/>
        <v>0</v>
      </c>
      <c r="J22" s="80">
        <f t="shared" si="3"/>
        <v>0</v>
      </c>
    </row>
    <row r="23" spans="1:10">
      <c r="A23" s="1">
        <f t="shared" si="4"/>
        <v>2</v>
      </c>
      <c r="B23" s="24">
        <f t="shared" si="7"/>
        <v>22</v>
      </c>
      <c r="C23" s="41">
        <f t="shared" si="8"/>
        <v>637</v>
      </c>
      <c r="D23" s="23">
        <f t="shared" si="9"/>
        <v>0</v>
      </c>
      <c r="E23" s="5">
        <f t="shared" si="0"/>
        <v>0</v>
      </c>
      <c r="F23" s="5">
        <f t="shared" si="1"/>
        <v>0</v>
      </c>
      <c r="G23" s="5">
        <f t="shared" si="2"/>
        <v>0</v>
      </c>
      <c r="H23" s="5">
        <f t="shared" si="5"/>
        <v>0</v>
      </c>
      <c r="I23" s="5">
        <f t="shared" si="6"/>
        <v>0</v>
      </c>
      <c r="J23" s="80">
        <f t="shared" si="3"/>
        <v>0</v>
      </c>
    </row>
    <row r="24" spans="1:10">
      <c r="A24" s="1">
        <f t="shared" si="4"/>
        <v>2</v>
      </c>
      <c r="B24" s="24">
        <f t="shared" si="7"/>
        <v>23</v>
      </c>
      <c r="C24" s="41">
        <f t="shared" si="8"/>
        <v>667</v>
      </c>
      <c r="D24" s="23">
        <f t="shared" si="9"/>
        <v>0</v>
      </c>
      <c r="E24" s="5">
        <f t="shared" si="0"/>
        <v>0</v>
      </c>
      <c r="F24" s="5">
        <f t="shared" si="1"/>
        <v>0</v>
      </c>
      <c r="G24" s="5">
        <f t="shared" si="2"/>
        <v>0</v>
      </c>
      <c r="H24" s="5">
        <f t="shared" si="5"/>
        <v>0</v>
      </c>
      <c r="I24" s="5">
        <f t="shared" si="6"/>
        <v>0</v>
      </c>
      <c r="J24" s="80">
        <f t="shared" si="3"/>
        <v>0</v>
      </c>
    </row>
    <row r="25" spans="1:10">
      <c r="A25" s="9">
        <f t="shared" si="4"/>
        <v>2</v>
      </c>
      <c r="B25" s="6">
        <f t="shared" si="7"/>
        <v>24</v>
      </c>
      <c r="C25" s="42">
        <f t="shared" si="8"/>
        <v>698</v>
      </c>
      <c r="D25" s="4">
        <f t="shared" si="9"/>
        <v>0</v>
      </c>
      <c r="E25" s="7">
        <f t="shared" si="0"/>
        <v>0</v>
      </c>
      <c r="F25" s="7">
        <f t="shared" si="1"/>
        <v>0</v>
      </c>
      <c r="G25" s="7">
        <f t="shared" si="2"/>
        <v>0</v>
      </c>
      <c r="H25" s="7">
        <f t="shared" si="5"/>
        <v>0</v>
      </c>
      <c r="I25" s="7">
        <f t="shared" si="6"/>
        <v>0</v>
      </c>
      <c r="J25" s="81">
        <f t="shared" si="3"/>
        <v>0</v>
      </c>
    </row>
    <row r="26" spans="1:10">
      <c r="A26" s="1">
        <f t="shared" si="4"/>
        <v>3</v>
      </c>
      <c r="B26" s="24">
        <f t="shared" si="7"/>
        <v>25</v>
      </c>
      <c r="C26" s="41">
        <f t="shared" si="8"/>
        <v>728</v>
      </c>
      <c r="D26" s="23">
        <f t="shared" si="9"/>
        <v>0</v>
      </c>
      <c r="E26" s="5">
        <f t="shared" si="0"/>
        <v>0</v>
      </c>
      <c r="F26" s="5">
        <f t="shared" si="1"/>
        <v>0</v>
      </c>
      <c r="G26" s="5">
        <f t="shared" si="2"/>
        <v>0</v>
      </c>
      <c r="H26" s="5">
        <f t="shared" si="5"/>
        <v>0</v>
      </c>
      <c r="I26" s="5">
        <f t="shared" si="6"/>
        <v>0</v>
      </c>
      <c r="J26" s="80">
        <f t="shared" si="3"/>
        <v>0</v>
      </c>
    </row>
    <row r="27" spans="1:10">
      <c r="A27" s="1">
        <f t="shared" si="4"/>
        <v>3</v>
      </c>
      <c r="B27" s="24">
        <f t="shared" si="7"/>
        <v>26</v>
      </c>
      <c r="C27" s="41">
        <f t="shared" si="8"/>
        <v>759</v>
      </c>
      <c r="D27" s="23">
        <f t="shared" si="9"/>
        <v>0</v>
      </c>
      <c r="E27" s="5">
        <f t="shared" si="0"/>
        <v>0</v>
      </c>
      <c r="F27" s="5">
        <f t="shared" si="1"/>
        <v>0</v>
      </c>
      <c r="G27" s="5">
        <f t="shared" si="2"/>
        <v>0</v>
      </c>
      <c r="H27" s="5">
        <f t="shared" si="5"/>
        <v>0</v>
      </c>
      <c r="I27" s="5">
        <f t="shared" si="6"/>
        <v>0</v>
      </c>
      <c r="J27" s="80">
        <f t="shared" si="3"/>
        <v>0</v>
      </c>
    </row>
    <row r="28" spans="1:10">
      <c r="A28" s="1">
        <f t="shared" si="4"/>
        <v>3</v>
      </c>
      <c r="B28" s="24">
        <f t="shared" si="7"/>
        <v>27</v>
      </c>
      <c r="C28" s="41">
        <f t="shared" si="8"/>
        <v>790</v>
      </c>
      <c r="D28" s="23">
        <f t="shared" si="9"/>
        <v>0</v>
      </c>
      <c r="E28" s="5">
        <f t="shared" si="0"/>
        <v>0</v>
      </c>
      <c r="F28" s="5">
        <f t="shared" si="1"/>
        <v>0</v>
      </c>
      <c r="G28" s="5">
        <f t="shared" si="2"/>
        <v>0</v>
      </c>
      <c r="H28" s="5">
        <f t="shared" si="5"/>
        <v>0</v>
      </c>
      <c r="I28" s="5">
        <f t="shared" si="6"/>
        <v>0</v>
      </c>
      <c r="J28" s="80">
        <f t="shared" si="3"/>
        <v>0</v>
      </c>
    </row>
    <row r="29" spans="1:10">
      <c r="A29" s="1">
        <f t="shared" si="4"/>
        <v>3</v>
      </c>
      <c r="B29" s="24">
        <f t="shared" si="7"/>
        <v>28</v>
      </c>
      <c r="C29" s="41">
        <f t="shared" si="8"/>
        <v>818</v>
      </c>
      <c r="D29" s="23">
        <f t="shared" si="9"/>
        <v>0</v>
      </c>
      <c r="E29" s="5">
        <f t="shared" si="0"/>
        <v>0</v>
      </c>
      <c r="F29" s="5">
        <f t="shared" si="1"/>
        <v>0</v>
      </c>
      <c r="G29" s="5">
        <f t="shared" si="2"/>
        <v>0</v>
      </c>
      <c r="H29" s="5">
        <f t="shared" si="5"/>
        <v>0</v>
      </c>
      <c r="I29" s="5">
        <f t="shared" si="6"/>
        <v>0</v>
      </c>
      <c r="J29" s="80">
        <f t="shared" si="3"/>
        <v>0</v>
      </c>
    </row>
    <row r="30" spans="1:10">
      <c r="A30" s="1">
        <f t="shared" si="4"/>
        <v>3</v>
      </c>
      <c r="B30" s="24">
        <f t="shared" si="7"/>
        <v>29</v>
      </c>
      <c r="C30" s="41">
        <f t="shared" si="8"/>
        <v>849</v>
      </c>
      <c r="D30" s="23">
        <f t="shared" si="9"/>
        <v>0</v>
      </c>
      <c r="E30" s="5">
        <f t="shared" si="0"/>
        <v>0</v>
      </c>
      <c r="F30" s="5">
        <f t="shared" si="1"/>
        <v>0</v>
      </c>
      <c r="G30" s="5">
        <f t="shared" si="2"/>
        <v>0</v>
      </c>
      <c r="H30" s="5">
        <f t="shared" si="5"/>
        <v>0</v>
      </c>
      <c r="I30" s="5">
        <f t="shared" si="6"/>
        <v>0</v>
      </c>
      <c r="J30" s="80">
        <f t="shared" si="3"/>
        <v>0</v>
      </c>
    </row>
    <row r="31" spans="1:10">
      <c r="A31" s="1">
        <f t="shared" si="4"/>
        <v>3</v>
      </c>
      <c r="B31" s="24">
        <f t="shared" si="7"/>
        <v>30</v>
      </c>
      <c r="C31" s="41">
        <f t="shared" si="8"/>
        <v>879</v>
      </c>
      <c r="D31" s="23">
        <f t="shared" si="9"/>
        <v>0</v>
      </c>
      <c r="E31" s="5">
        <f t="shared" si="0"/>
        <v>0</v>
      </c>
      <c r="F31" s="5">
        <f t="shared" si="1"/>
        <v>0</v>
      </c>
      <c r="G31" s="5">
        <f t="shared" si="2"/>
        <v>0</v>
      </c>
      <c r="H31" s="5">
        <f t="shared" si="5"/>
        <v>0</v>
      </c>
      <c r="I31" s="5">
        <f t="shared" si="6"/>
        <v>0</v>
      </c>
      <c r="J31" s="80">
        <f t="shared" si="3"/>
        <v>0</v>
      </c>
    </row>
    <row r="32" spans="1:10">
      <c r="A32" s="1">
        <f t="shared" si="4"/>
        <v>3</v>
      </c>
      <c r="B32" s="24">
        <f t="shared" si="7"/>
        <v>31</v>
      </c>
      <c r="C32" s="41">
        <f t="shared" si="8"/>
        <v>910</v>
      </c>
      <c r="D32" s="23">
        <f t="shared" si="9"/>
        <v>0</v>
      </c>
      <c r="E32" s="5">
        <f t="shared" si="0"/>
        <v>0</v>
      </c>
      <c r="F32" s="5">
        <f t="shared" si="1"/>
        <v>0</v>
      </c>
      <c r="G32" s="5">
        <f t="shared" si="2"/>
        <v>0</v>
      </c>
      <c r="H32" s="5">
        <f t="shared" si="5"/>
        <v>0</v>
      </c>
      <c r="I32" s="5">
        <f t="shared" si="6"/>
        <v>0</v>
      </c>
      <c r="J32" s="80">
        <f t="shared" si="3"/>
        <v>0</v>
      </c>
    </row>
    <row r="33" spans="1:10">
      <c r="A33" s="1">
        <f t="shared" si="4"/>
        <v>3</v>
      </c>
      <c r="B33" s="24">
        <f t="shared" si="7"/>
        <v>32</v>
      </c>
      <c r="C33" s="41">
        <f t="shared" si="8"/>
        <v>940</v>
      </c>
      <c r="D33" s="23">
        <f t="shared" si="9"/>
        <v>0</v>
      </c>
      <c r="E33" s="5">
        <f t="shared" si="0"/>
        <v>0</v>
      </c>
      <c r="F33" s="5">
        <f t="shared" si="1"/>
        <v>0</v>
      </c>
      <c r="G33" s="5">
        <f t="shared" si="2"/>
        <v>0</v>
      </c>
      <c r="H33" s="5">
        <f t="shared" si="5"/>
        <v>0</v>
      </c>
      <c r="I33" s="5">
        <f t="shared" si="6"/>
        <v>0</v>
      </c>
      <c r="J33" s="80">
        <f t="shared" si="3"/>
        <v>0</v>
      </c>
    </row>
    <row r="34" spans="1:10">
      <c r="A34" s="1">
        <f t="shared" si="4"/>
        <v>3</v>
      </c>
      <c r="B34" s="24">
        <f t="shared" si="7"/>
        <v>33</v>
      </c>
      <c r="C34" s="41">
        <f t="shared" si="8"/>
        <v>971</v>
      </c>
      <c r="D34" s="23">
        <f t="shared" si="9"/>
        <v>0</v>
      </c>
      <c r="E34" s="5">
        <f t="shared" si="0"/>
        <v>0</v>
      </c>
      <c r="F34" s="5">
        <f t="shared" si="1"/>
        <v>0</v>
      </c>
      <c r="G34" s="5">
        <f t="shared" si="2"/>
        <v>0</v>
      </c>
      <c r="H34" s="5">
        <f t="shared" si="5"/>
        <v>0</v>
      </c>
      <c r="I34" s="5">
        <f t="shared" si="6"/>
        <v>0</v>
      </c>
      <c r="J34" s="80">
        <f t="shared" si="3"/>
        <v>0</v>
      </c>
    </row>
    <row r="35" spans="1:10">
      <c r="A35" s="1">
        <f t="shared" si="4"/>
        <v>3</v>
      </c>
      <c r="B35" s="24">
        <f t="shared" si="7"/>
        <v>34</v>
      </c>
      <c r="C35" s="41">
        <f t="shared" si="8"/>
        <v>1002</v>
      </c>
      <c r="D35" s="23">
        <f t="shared" si="9"/>
        <v>0</v>
      </c>
      <c r="E35" s="5">
        <f t="shared" si="0"/>
        <v>0</v>
      </c>
      <c r="F35" s="5">
        <f t="shared" si="1"/>
        <v>0</v>
      </c>
      <c r="G35" s="5">
        <f t="shared" si="2"/>
        <v>0</v>
      </c>
      <c r="H35" s="5">
        <f t="shared" si="5"/>
        <v>0</v>
      </c>
      <c r="I35" s="5">
        <f t="shared" si="6"/>
        <v>0</v>
      </c>
      <c r="J35" s="80">
        <f t="shared" si="3"/>
        <v>0</v>
      </c>
    </row>
    <row r="36" spans="1:10">
      <c r="A36" s="1">
        <f t="shared" si="4"/>
        <v>3</v>
      </c>
      <c r="B36" s="24">
        <f t="shared" si="7"/>
        <v>35</v>
      </c>
      <c r="C36" s="41">
        <f t="shared" si="8"/>
        <v>1032</v>
      </c>
      <c r="D36" s="23">
        <f t="shared" si="9"/>
        <v>0</v>
      </c>
      <c r="E36" s="5">
        <f t="shared" si="0"/>
        <v>0</v>
      </c>
      <c r="F36" s="5">
        <f t="shared" si="1"/>
        <v>0</v>
      </c>
      <c r="G36" s="5">
        <f t="shared" si="2"/>
        <v>0</v>
      </c>
      <c r="H36" s="5">
        <f t="shared" si="5"/>
        <v>0</v>
      </c>
      <c r="I36" s="5">
        <f t="shared" si="6"/>
        <v>0</v>
      </c>
      <c r="J36" s="80">
        <f t="shared" si="3"/>
        <v>0</v>
      </c>
    </row>
    <row r="37" spans="1:10">
      <c r="A37" s="9">
        <f t="shared" si="4"/>
        <v>3</v>
      </c>
      <c r="B37" s="6">
        <f t="shared" si="7"/>
        <v>36</v>
      </c>
      <c r="C37" s="42">
        <f t="shared" si="8"/>
        <v>1063</v>
      </c>
      <c r="D37" s="4">
        <f t="shared" si="9"/>
        <v>0</v>
      </c>
      <c r="E37" s="7">
        <f t="shared" si="0"/>
        <v>0</v>
      </c>
      <c r="F37" s="7">
        <f t="shared" si="1"/>
        <v>0</v>
      </c>
      <c r="G37" s="7">
        <f t="shared" si="2"/>
        <v>0</v>
      </c>
      <c r="H37" s="7">
        <f t="shared" si="5"/>
        <v>0</v>
      </c>
      <c r="I37" s="7">
        <f t="shared" si="6"/>
        <v>0</v>
      </c>
      <c r="J37" s="81">
        <f t="shared" si="3"/>
        <v>0</v>
      </c>
    </row>
    <row r="38" spans="1:10">
      <c r="A38" s="1">
        <f t="shared" si="4"/>
        <v>4</v>
      </c>
      <c r="B38" s="24">
        <f t="shared" si="7"/>
        <v>37</v>
      </c>
      <c r="C38" s="41">
        <f t="shared" si="8"/>
        <v>1093</v>
      </c>
      <c r="D38" s="23">
        <f t="shared" si="9"/>
        <v>0</v>
      </c>
      <c r="E38" s="5">
        <f t="shared" si="0"/>
        <v>0</v>
      </c>
      <c r="F38" s="5">
        <f t="shared" si="1"/>
        <v>0</v>
      </c>
      <c r="G38" s="5">
        <f t="shared" si="2"/>
        <v>0</v>
      </c>
      <c r="H38" s="5">
        <f t="shared" si="5"/>
        <v>0</v>
      </c>
      <c r="I38" s="5">
        <f t="shared" si="6"/>
        <v>0</v>
      </c>
      <c r="J38" s="80">
        <f t="shared" si="3"/>
        <v>0</v>
      </c>
    </row>
    <row r="39" spans="1:10">
      <c r="A39" s="1">
        <f t="shared" si="4"/>
        <v>4</v>
      </c>
      <c r="B39" s="24">
        <f t="shared" si="7"/>
        <v>38</v>
      </c>
      <c r="C39" s="41">
        <f t="shared" si="8"/>
        <v>1124</v>
      </c>
      <c r="D39" s="23">
        <f t="shared" si="9"/>
        <v>0</v>
      </c>
      <c r="E39" s="5">
        <f t="shared" si="0"/>
        <v>0</v>
      </c>
      <c r="F39" s="5">
        <f t="shared" si="1"/>
        <v>0</v>
      </c>
      <c r="G39" s="5">
        <f t="shared" si="2"/>
        <v>0</v>
      </c>
      <c r="H39" s="5">
        <f t="shared" si="5"/>
        <v>0</v>
      </c>
      <c r="I39" s="5">
        <f t="shared" si="6"/>
        <v>0</v>
      </c>
      <c r="J39" s="80">
        <f t="shared" si="3"/>
        <v>0</v>
      </c>
    </row>
    <row r="40" spans="1:10">
      <c r="A40" s="1">
        <f t="shared" si="4"/>
        <v>4</v>
      </c>
      <c r="B40" s="24">
        <f t="shared" si="7"/>
        <v>39</v>
      </c>
      <c r="C40" s="41">
        <f t="shared" si="8"/>
        <v>1155</v>
      </c>
      <c r="D40" s="23">
        <f t="shared" si="9"/>
        <v>0</v>
      </c>
      <c r="E40" s="5">
        <f t="shared" si="0"/>
        <v>0</v>
      </c>
      <c r="F40" s="5">
        <f t="shared" si="1"/>
        <v>0</v>
      </c>
      <c r="G40" s="5">
        <f t="shared" si="2"/>
        <v>0</v>
      </c>
      <c r="H40" s="5">
        <f t="shared" si="5"/>
        <v>0</v>
      </c>
      <c r="I40" s="5">
        <f t="shared" si="6"/>
        <v>0</v>
      </c>
      <c r="J40" s="80">
        <f t="shared" si="3"/>
        <v>0</v>
      </c>
    </row>
    <row r="41" spans="1:10">
      <c r="A41" s="1">
        <f t="shared" si="4"/>
        <v>4</v>
      </c>
      <c r="B41" s="24">
        <f t="shared" si="7"/>
        <v>40</v>
      </c>
      <c r="C41" s="41">
        <f t="shared" si="8"/>
        <v>1183</v>
      </c>
      <c r="D41" s="23">
        <f t="shared" si="9"/>
        <v>0</v>
      </c>
      <c r="E41" s="5">
        <f t="shared" si="0"/>
        <v>0</v>
      </c>
      <c r="F41" s="5">
        <f t="shared" si="1"/>
        <v>0</v>
      </c>
      <c r="G41" s="5">
        <f t="shared" si="2"/>
        <v>0</v>
      </c>
      <c r="H41" s="5">
        <f t="shared" si="5"/>
        <v>0</v>
      </c>
      <c r="I41" s="5">
        <f t="shared" si="6"/>
        <v>0</v>
      </c>
      <c r="J41" s="80">
        <f t="shared" si="3"/>
        <v>0</v>
      </c>
    </row>
    <row r="42" spans="1:10">
      <c r="A42" s="1">
        <f t="shared" si="4"/>
        <v>4</v>
      </c>
      <c r="B42" s="24">
        <f t="shared" si="7"/>
        <v>41</v>
      </c>
      <c r="C42" s="41">
        <f t="shared" si="8"/>
        <v>1214</v>
      </c>
      <c r="D42" s="23">
        <f t="shared" si="9"/>
        <v>0</v>
      </c>
      <c r="E42" s="5">
        <f t="shared" si="0"/>
        <v>0</v>
      </c>
      <c r="F42" s="5">
        <f t="shared" si="1"/>
        <v>0</v>
      </c>
      <c r="G42" s="5">
        <f t="shared" si="2"/>
        <v>0</v>
      </c>
      <c r="H42" s="5">
        <f t="shared" si="5"/>
        <v>0</v>
      </c>
      <c r="I42" s="5">
        <f t="shared" si="6"/>
        <v>0</v>
      </c>
      <c r="J42" s="80">
        <f t="shared" si="3"/>
        <v>0</v>
      </c>
    </row>
    <row r="43" spans="1:10">
      <c r="A43" s="1">
        <f t="shared" si="4"/>
        <v>4</v>
      </c>
      <c r="B43" s="24">
        <f t="shared" si="7"/>
        <v>42</v>
      </c>
      <c r="C43" s="41">
        <f t="shared" si="8"/>
        <v>1244</v>
      </c>
      <c r="D43" s="23">
        <f t="shared" si="9"/>
        <v>0</v>
      </c>
      <c r="E43" s="5">
        <f t="shared" si="0"/>
        <v>0</v>
      </c>
      <c r="F43" s="5">
        <f t="shared" si="1"/>
        <v>0</v>
      </c>
      <c r="G43" s="5">
        <f t="shared" si="2"/>
        <v>0</v>
      </c>
      <c r="H43" s="5">
        <f t="shared" si="5"/>
        <v>0</v>
      </c>
      <c r="I43" s="5">
        <f t="shared" si="6"/>
        <v>0</v>
      </c>
      <c r="J43" s="80">
        <f t="shared" si="3"/>
        <v>0</v>
      </c>
    </row>
    <row r="44" spans="1:10">
      <c r="A44" s="1">
        <f t="shared" si="4"/>
        <v>4</v>
      </c>
      <c r="B44" s="24">
        <f t="shared" si="7"/>
        <v>43</v>
      </c>
      <c r="C44" s="41">
        <f t="shared" si="8"/>
        <v>1275</v>
      </c>
      <c r="D44" s="23">
        <f t="shared" si="9"/>
        <v>0</v>
      </c>
      <c r="E44" s="5">
        <f t="shared" si="0"/>
        <v>0</v>
      </c>
      <c r="F44" s="5">
        <f t="shared" si="1"/>
        <v>0</v>
      </c>
      <c r="G44" s="5">
        <f t="shared" si="2"/>
        <v>0</v>
      </c>
      <c r="H44" s="5">
        <f t="shared" si="5"/>
        <v>0</v>
      </c>
      <c r="I44" s="5">
        <f t="shared" si="6"/>
        <v>0</v>
      </c>
      <c r="J44" s="80">
        <f t="shared" si="3"/>
        <v>0</v>
      </c>
    </row>
    <row r="45" spans="1:10">
      <c r="A45" s="1">
        <f t="shared" si="4"/>
        <v>4</v>
      </c>
      <c r="B45" s="24">
        <f t="shared" si="7"/>
        <v>44</v>
      </c>
      <c r="C45" s="41">
        <f t="shared" si="8"/>
        <v>1305</v>
      </c>
      <c r="D45" s="23">
        <f t="shared" si="9"/>
        <v>0</v>
      </c>
      <c r="E45" s="5">
        <f t="shared" si="0"/>
        <v>0</v>
      </c>
      <c r="F45" s="5">
        <f t="shared" si="1"/>
        <v>0</v>
      </c>
      <c r="G45" s="5">
        <f t="shared" si="2"/>
        <v>0</v>
      </c>
      <c r="H45" s="5">
        <f t="shared" si="5"/>
        <v>0</v>
      </c>
      <c r="I45" s="5">
        <f t="shared" si="6"/>
        <v>0</v>
      </c>
      <c r="J45" s="80">
        <f t="shared" si="3"/>
        <v>0</v>
      </c>
    </row>
    <row r="46" spans="1:10">
      <c r="A46" s="1">
        <f t="shared" si="4"/>
        <v>4</v>
      </c>
      <c r="B46" s="24">
        <f t="shared" si="7"/>
        <v>45</v>
      </c>
      <c r="C46" s="41">
        <f t="shared" si="8"/>
        <v>1336</v>
      </c>
      <c r="D46" s="23">
        <f t="shared" si="9"/>
        <v>0</v>
      </c>
      <c r="E46" s="5">
        <f t="shared" si="0"/>
        <v>0</v>
      </c>
      <c r="F46" s="5">
        <f t="shared" si="1"/>
        <v>0</v>
      </c>
      <c r="G46" s="5">
        <f t="shared" si="2"/>
        <v>0</v>
      </c>
      <c r="H46" s="5">
        <f t="shared" si="5"/>
        <v>0</v>
      </c>
      <c r="I46" s="5">
        <f t="shared" si="6"/>
        <v>0</v>
      </c>
      <c r="J46" s="80">
        <f t="shared" si="3"/>
        <v>0</v>
      </c>
    </row>
    <row r="47" spans="1:10">
      <c r="A47" s="1">
        <f t="shared" si="4"/>
        <v>4</v>
      </c>
      <c r="B47" s="24">
        <f t="shared" si="7"/>
        <v>46</v>
      </c>
      <c r="C47" s="41">
        <f t="shared" si="8"/>
        <v>1367</v>
      </c>
      <c r="D47" s="23">
        <f t="shared" si="9"/>
        <v>0</v>
      </c>
      <c r="E47" s="5">
        <f t="shared" si="0"/>
        <v>0</v>
      </c>
      <c r="F47" s="5">
        <f t="shared" si="1"/>
        <v>0</v>
      </c>
      <c r="G47" s="5">
        <f t="shared" si="2"/>
        <v>0</v>
      </c>
      <c r="H47" s="5">
        <f t="shared" si="5"/>
        <v>0</v>
      </c>
      <c r="I47" s="5">
        <f t="shared" si="6"/>
        <v>0</v>
      </c>
      <c r="J47" s="80">
        <f t="shared" si="3"/>
        <v>0</v>
      </c>
    </row>
    <row r="48" spans="1:10">
      <c r="A48" s="1">
        <f t="shared" si="4"/>
        <v>4</v>
      </c>
      <c r="B48" s="24">
        <f t="shared" si="7"/>
        <v>47</v>
      </c>
      <c r="C48" s="41">
        <f t="shared" si="8"/>
        <v>1397</v>
      </c>
      <c r="D48" s="23">
        <f t="shared" si="9"/>
        <v>0</v>
      </c>
      <c r="E48" s="5">
        <f t="shared" si="0"/>
        <v>0</v>
      </c>
      <c r="F48" s="5">
        <f t="shared" si="1"/>
        <v>0</v>
      </c>
      <c r="G48" s="5">
        <f t="shared" si="2"/>
        <v>0</v>
      </c>
      <c r="H48" s="5">
        <f t="shared" si="5"/>
        <v>0</v>
      </c>
      <c r="I48" s="5">
        <f t="shared" si="6"/>
        <v>0</v>
      </c>
      <c r="J48" s="80">
        <f t="shared" si="3"/>
        <v>0</v>
      </c>
    </row>
    <row r="49" spans="1:10">
      <c r="A49" s="9">
        <f t="shared" si="4"/>
        <v>4</v>
      </c>
      <c r="B49" s="6">
        <f t="shared" si="7"/>
        <v>48</v>
      </c>
      <c r="C49" s="42">
        <f t="shared" si="8"/>
        <v>1428</v>
      </c>
      <c r="D49" s="4">
        <f t="shared" si="9"/>
        <v>0</v>
      </c>
      <c r="E49" s="7">
        <f t="shared" si="0"/>
        <v>0</v>
      </c>
      <c r="F49" s="7">
        <f t="shared" si="1"/>
        <v>0</v>
      </c>
      <c r="G49" s="7">
        <f t="shared" si="2"/>
        <v>0</v>
      </c>
      <c r="H49" s="7">
        <f t="shared" si="5"/>
        <v>0</v>
      </c>
      <c r="I49" s="7">
        <f t="shared" si="6"/>
        <v>0</v>
      </c>
      <c r="J49" s="81">
        <f t="shared" si="3"/>
        <v>0</v>
      </c>
    </row>
    <row r="50" spans="1:10">
      <c r="A50" s="1">
        <f t="shared" si="4"/>
        <v>5</v>
      </c>
      <c r="B50" s="24">
        <f t="shared" si="7"/>
        <v>49</v>
      </c>
      <c r="C50" s="41">
        <f t="shared" si="8"/>
        <v>1458</v>
      </c>
      <c r="D50" s="23">
        <f t="shared" si="9"/>
        <v>0</v>
      </c>
      <c r="E50" s="5">
        <f t="shared" si="0"/>
        <v>0</v>
      </c>
      <c r="F50" s="5">
        <f t="shared" si="1"/>
        <v>0</v>
      </c>
      <c r="G50" s="5">
        <f t="shared" si="2"/>
        <v>0</v>
      </c>
      <c r="H50" s="5">
        <f t="shared" si="5"/>
        <v>0</v>
      </c>
      <c r="I50" s="5">
        <f t="shared" si="6"/>
        <v>0</v>
      </c>
      <c r="J50" s="80">
        <f t="shared" si="3"/>
        <v>0</v>
      </c>
    </row>
    <row r="51" spans="1:10">
      <c r="A51" s="1">
        <f t="shared" si="4"/>
        <v>5</v>
      </c>
      <c r="B51" s="24">
        <f t="shared" si="7"/>
        <v>50</v>
      </c>
      <c r="C51" s="41">
        <f t="shared" si="8"/>
        <v>1489</v>
      </c>
      <c r="D51" s="23">
        <f t="shared" si="9"/>
        <v>0</v>
      </c>
      <c r="E51" s="5">
        <f t="shared" si="0"/>
        <v>0</v>
      </c>
      <c r="F51" s="5">
        <f t="shared" si="1"/>
        <v>0</v>
      </c>
      <c r="G51" s="5">
        <f t="shared" si="2"/>
        <v>0</v>
      </c>
      <c r="H51" s="5">
        <f t="shared" si="5"/>
        <v>0</v>
      </c>
      <c r="I51" s="5">
        <f t="shared" si="6"/>
        <v>0</v>
      </c>
      <c r="J51" s="80">
        <f t="shared" si="3"/>
        <v>0</v>
      </c>
    </row>
    <row r="52" spans="1:10">
      <c r="A52" s="1">
        <f t="shared" si="4"/>
        <v>5</v>
      </c>
      <c r="B52" s="24">
        <f t="shared" si="7"/>
        <v>51</v>
      </c>
      <c r="C52" s="41">
        <f t="shared" si="8"/>
        <v>1520</v>
      </c>
      <c r="D52" s="23">
        <f t="shared" si="9"/>
        <v>0</v>
      </c>
      <c r="E52" s="5">
        <f t="shared" si="0"/>
        <v>0</v>
      </c>
      <c r="F52" s="5">
        <f t="shared" si="1"/>
        <v>0</v>
      </c>
      <c r="G52" s="5">
        <f t="shared" si="2"/>
        <v>0</v>
      </c>
      <c r="H52" s="5">
        <f t="shared" si="5"/>
        <v>0</v>
      </c>
      <c r="I52" s="5">
        <f t="shared" si="6"/>
        <v>0</v>
      </c>
      <c r="J52" s="80">
        <f t="shared" si="3"/>
        <v>0</v>
      </c>
    </row>
    <row r="53" spans="1:10">
      <c r="A53" s="1">
        <f t="shared" si="4"/>
        <v>5</v>
      </c>
      <c r="B53" s="24">
        <f t="shared" si="7"/>
        <v>52</v>
      </c>
      <c r="C53" s="41">
        <f t="shared" si="8"/>
        <v>1549</v>
      </c>
      <c r="D53" s="23">
        <f t="shared" si="9"/>
        <v>0</v>
      </c>
      <c r="E53" s="5">
        <f t="shared" si="0"/>
        <v>0</v>
      </c>
      <c r="F53" s="5">
        <f t="shared" si="1"/>
        <v>0</v>
      </c>
      <c r="G53" s="5">
        <f t="shared" si="2"/>
        <v>0</v>
      </c>
      <c r="H53" s="5">
        <f t="shared" si="5"/>
        <v>0</v>
      </c>
      <c r="I53" s="5">
        <f t="shared" si="6"/>
        <v>0</v>
      </c>
      <c r="J53" s="80">
        <f t="shared" si="3"/>
        <v>0</v>
      </c>
    </row>
    <row r="54" spans="1:10">
      <c r="A54" s="1">
        <f t="shared" si="4"/>
        <v>5</v>
      </c>
      <c r="B54" s="24">
        <f t="shared" si="7"/>
        <v>53</v>
      </c>
      <c r="C54" s="41">
        <f t="shared" si="8"/>
        <v>1580</v>
      </c>
      <c r="D54" s="23">
        <f t="shared" si="9"/>
        <v>0</v>
      </c>
      <c r="E54" s="5">
        <f t="shared" si="0"/>
        <v>0</v>
      </c>
      <c r="F54" s="5">
        <f t="shared" si="1"/>
        <v>0</v>
      </c>
      <c r="G54" s="5">
        <f t="shared" si="2"/>
        <v>0</v>
      </c>
      <c r="H54" s="5">
        <f t="shared" si="5"/>
        <v>0</v>
      </c>
      <c r="I54" s="5">
        <f t="shared" si="6"/>
        <v>0</v>
      </c>
      <c r="J54" s="80">
        <f t="shared" si="3"/>
        <v>0</v>
      </c>
    </row>
    <row r="55" spans="1:10">
      <c r="A55" s="1">
        <f t="shared" si="4"/>
        <v>5</v>
      </c>
      <c r="B55" s="24">
        <f t="shared" si="7"/>
        <v>54</v>
      </c>
      <c r="C55" s="41">
        <f t="shared" si="8"/>
        <v>1610</v>
      </c>
      <c r="D55" s="23">
        <f t="shared" si="9"/>
        <v>0</v>
      </c>
      <c r="E55" s="5">
        <f t="shared" si="0"/>
        <v>0</v>
      </c>
      <c r="F55" s="5">
        <f t="shared" si="1"/>
        <v>0</v>
      </c>
      <c r="G55" s="5">
        <f t="shared" si="2"/>
        <v>0</v>
      </c>
      <c r="H55" s="5">
        <f t="shared" si="5"/>
        <v>0</v>
      </c>
      <c r="I55" s="5">
        <f t="shared" si="6"/>
        <v>0</v>
      </c>
      <c r="J55" s="80">
        <f t="shared" si="3"/>
        <v>0</v>
      </c>
    </row>
    <row r="56" spans="1:10">
      <c r="A56" s="1">
        <f t="shared" si="4"/>
        <v>5</v>
      </c>
      <c r="B56" s="24">
        <f t="shared" si="7"/>
        <v>55</v>
      </c>
      <c r="C56" s="41">
        <f t="shared" si="8"/>
        <v>1641</v>
      </c>
      <c r="D56" s="23">
        <f t="shared" si="9"/>
        <v>0</v>
      </c>
      <c r="E56" s="5">
        <f t="shared" si="0"/>
        <v>0</v>
      </c>
      <c r="F56" s="5">
        <f t="shared" si="1"/>
        <v>0</v>
      </c>
      <c r="G56" s="5">
        <f t="shared" si="2"/>
        <v>0</v>
      </c>
      <c r="H56" s="5">
        <f t="shared" si="5"/>
        <v>0</v>
      </c>
      <c r="I56" s="5">
        <f t="shared" si="6"/>
        <v>0</v>
      </c>
      <c r="J56" s="80">
        <f t="shared" si="3"/>
        <v>0</v>
      </c>
    </row>
    <row r="57" spans="1:10">
      <c r="A57" s="1">
        <f t="shared" si="4"/>
        <v>5</v>
      </c>
      <c r="B57" s="24">
        <f t="shared" si="7"/>
        <v>56</v>
      </c>
      <c r="C57" s="41">
        <f t="shared" si="8"/>
        <v>1671</v>
      </c>
      <c r="D57" s="23">
        <f t="shared" si="9"/>
        <v>0</v>
      </c>
      <c r="E57" s="5">
        <f t="shared" si="0"/>
        <v>0</v>
      </c>
      <c r="F57" s="5">
        <f t="shared" si="1"/>
        <v>0</v>
      </c>
      <c r="G57" s="5">
        <f t="shared" si="2"/>
        <v>0</v>
      </c>
      <c r="H57" s="5">
        <f t="shared" si="5"/>
        <v>0</v>
      </c>
      <c r="I57" s="5">
        <f t="shared" si="6"/>
        <v>0</v>
      </c>
      <c r="J57" s="80">
        <f t="shared" si="3"/>
        <v>0</v>
      </c>
    </row>
    <row r="58" spans="1:10">
      <c r="A58" s="1">
        <f t="shared" si="4"/>
        <v>5</v>
      </c>
      <c r="B58" s="24">
        <f t="shared" si="7"/>
        <v>57</v>
      </c>
      <c r="C58" s="41">
        <f t="shared" si="8"/>
        <v>1702</v>
      </c>
      <c r="D58" s="23">
        <f t="shared" si="9"/>
        <v>0</v>
      </c>
      <c r="E58" s="5">
        <f t="shared" si="0"/>
        <v>0</v>
      </c>
      <c r="F58" s="5">
        <f t="shared" si="1"/>
        <v>0</v>
      </c>
      <c r="G58" s="5">
        <f t="shared" si="2"/>
        <v>0</v>
      </c>
      <c r="H58" s="5">
        <f t="shared" si="5"/>
        <v>0</v>
      </c>
      <c r="I58" s="5">
        <f t="shared" si="6"/>
        <v>0</v>
      </c>
      <c r="J58" s="80">
        <f t="shared" si="3"/>
        <v>0</v>
      </c>
    </row>
    <row r="59" spans="1:10">
      <c r="A59" s="1">
        <f t="shared" si="4"/>
        <v>5</v>
      </c>
      <c r="B59" s="24">
        <f t="shared" si="7"/>
        <v>58</v>
      </c>
      <c r="C59" s="41">
        <f t="shared" si="8"/>
        <v>1733</v>
      </c>
      <c r="D59" s="23">
        <f t="shared" si="9"/>
        <v>0</v>
      </c>
      <c r="E59" s="5">
        <f t="shared" si="0"/>
        <v>0</v>
      </c>
      <c r="F59" s="5">
        <f t="shared" si="1"/>
        <v>0</v>
      </c>
      <c r="G59" s="5">
        <f t="shared" si="2"/>
        <v>0</v>
      </c>
      <c r="H59" s="5">
        <f t="shared" si="5"/>
        <v>0</v>
      </c>
      <c r="I59" s="5">
        <f t="shared" si="6"/>
        <v>0</v>
      </c>
      <c r="J59" s="80">
        <f t="shared" si="3"/>
        <v>0</v>
      </c>
    </row>
    <row r="60" spans="1:10">
      <c r="A60" s="1">
        <f t="shared" si="4"/>
        <v>5</v>
      </c>
      <c r="B60" s="24">
        <f t="shared" si="7"/>
        <v>59</v>
      </c>
      <c r="C60" s="41">
        <f t="shared" si="8"/>
        <v>1763</v>
      </c>
      <c r="D60" s="23">
        <f t="shared" si="9"/>
        <v>0</v>
      </c>
      <c r="E60" s="5">
        <f t="shared" si="0"/>
        <v>0</v>
      </c>
      <c r="F60" s="5">
        <f t="shared" si="1"/>
        <v>0</v>
      </c>
      <c r="G60" s="5">
        <f t="shared" si="2"/>
        <v>0</v>
      </c>
      <c r="H60" s="5">
        <f t="shared" si="5"/>
        <v>0</v>
      </c>
      <c r="I60" s="5">
        <f t="shared" si="6"/>
        <v>0</v>
      </c>
      <c r="J60" s="80">
        <f t="shared" si="3"/>
        <v>0</v>
      </c>
    </row>
    <row r="61" spans="1:10">
      <c r="A61" s="9">
        <f t="shared" si="4"/>
        <v>5</v>
      </c>
      <c r="B61" s="6">
        <f t="shared" si="7"/>
        <v>60</v>
      </c>
      <c r="C61" s="42">
        <f t="shared" si="8"/>
        <v>1794</v>
      </c>
      <c r="D61" s="4">
        <f t="shared" si="9"/>
        <v>0</v>
      </c>
      <c r="E61" s="7">
        <f t="shared" si="0"/>
        <v>0</v>
      </c>
      <c r="F61" s="7">
        <f t="shared" si="1"/>
        <v>0</v>
      </c>
      <c r="G61" s="7">
        <f t="shared" si="2"/>
        <v>0</v>
      </c>
      <c r="H61" s="7">
        <f t="shared" si="5"/>
        <v>0</v>
      </c>
      <c r="I61" s="7">
        <f t="shared" si="6"/>
        <v>0</v>
      </c>
      <c r="J61" s="81">
        <f t="shared" si="3"/>
        <v>0</v>
      </c>
    </row>
    <row r="62" spans="1:10">
      <c r="A62" s="1">
        <f t="shared" si="4"/>
        <v>6</v>
      </c>
      <c r="B62" s="24">
        <f t="shared" si="7"/>
        <v>61</v>
      </c>
      <c r="C62" s="41">
        <f t="shared" si="8"/>
        <v>1824</v>
      </c>
      <c r="D62" s="23">
        <f t="shared" si="9"/>
        <v>0</v>
      </c>
      <c r="E62" s="5">
        <f t="shared" si="0"/>
        <v>0</v>
      </c>
      <c r="F62" s="5">
        <f t="shared" si="1"/>
        <v>0</v>
      </c>
      <c r="G62" s="5">
        <f t="shared" si="2"/>
        <v>0</v>
      </c>
      <c r="H62" s="5">
        <f t="shared" si="5"/>
        <v>0</v>
      </c>
      <c r="I62" s="5">
        <f t="shared" si="6"/>
        <v>0</v>
      </c>
      <c r="J62" s="80">
        <f t="shared" si="3"/>
        <v>0</v>
      </c>
    </row>
    <row r="63" spans="1:10">
      <c r="A63" s="1">
        <f t="shared" si="4"/>
        <v>6</v>
      </c>
      <c r="B63" s="24">
        <f t="shared" si="7"/>
        <v>62</v>
      </c>
      <c r="C63" s="41">
        <f t="shared" si="8"/>
        <v>1855</v>
      </c>
      <c r="D63" s="23">
        <f t="shared" si="9"/>
        <v>0</v>
      </c>
      <c r="E63" s="5">
        <f t="shared" si="0"/>
        <v>0</v>
      </c>
      <c r="F63" s="5">
        <f t="shared" si="1"/>
        <v>0</v>
      </c>
      <c r="G63" s="5">
        <f t="shared" si="2"/>
        <v>0</v>
      </c>
      <c r="H63" s="5">
        <f t="shared" si="5"/>
        <v>0</v>
      </c>
      <c r="I63" s="5">
        <f t="shared" si="6"/>
        <v>0</v>
      </c>
      <c r="J63" s="80">
        <f t="shared" si="3"/>
        <v>0</v>
      </c>
    </row>
    <row r="64" spans="1:10">
      <c r="A64" s="1">
        <f t="shared" si="4"/>
        <v>6</v>
      </c>
      <c r="B64" s="24">
        <f t="shared" si="7"/>
        <v>63</v>
      </c>
      <c r="C64" s="41">
        <f t="shared" si="8"/>
        <v>1886</v>
      </c>
      <c r="D64" s="23">
        <f t="shared" si="9"/>
        <v>0</v>
      </c>
      <c r="E64" s="5">
        <f t="shared" si="0"/>
        <v>0</v>
      </c>
      <c r="F64" s="5">
        <f t="shared" si="1"/>
        <v>0</v>
      </c>
      <c r="G64" s="5">
        <f t="shared" si="2"/>
        <v>0</v>
      </c>
      <c r="H64" s="5">
        <f t="shared" si="5"/>
        <v>0</v>
      </c>
      <c r="I64" s="5">
        <f t="shared" si="6"/>
        <v>0</v>
      </c>
      <c r="J64" s="80">
        <f t="shared" si="3"/>
        <v>0</v>
      </c>
    </row>
    <row r="65" spans="1:10">
      <c r="A65" s="1">
        <f t="shared" si="4"/>
        <v>6</v>
      </c>
      <c r="B65" s="24">
        <f t="shared" si="7"/>
        <v>64</v>
      </c>
      <c r="C65" s="41">
        <f t="shared" si="8"/>
        <v>1914</v>
      </c>
      <c r="D65" s="23">
        <f t="shared" si="9"/>
        <v>0</v>
      </c>
      <c r="E65" s="5">
        <f t="shared" si="0"/>
        <v>0</v>
      </c>
      <c r="F65" s="5">
        <f t="shared" si="1"/>
        <v>0</v>
      </c>
      <c r="G65" s="5">
        <f t="shared" si="2"/>
        <v>0</v>
      </c>
      <c r="H65" s="5">
        <f t="shared" si="5"/>
        <v>0</v>
      </c>
      <c r="I65" s="5">
        <f t="shared" si="6"/>
        <v>0</v>
      </c>
      <c r="J65" s="80">
        <f t="shared" si="3"/>
        <v>0</v>
      </c>
    </row>
    <row r="66" spans="1:10">
      <c r="A66" s="1">
        <f t="shared" si="4"/>
        <v>6</v>
      </c>
      <c r="B66" s="24">
        <f t="shared" si="7"/>
        <v>65</v>
      </c>
      <c r="C66" s="41">
        <f t="shared" si="8"/>
        <v>1945</v>
      </c>
      <c r="D66" s="23">
        <f t="shared" si="9"/>
        <v>0</v>
      </c>
      <c r="E66" s="5">
        <f t="shared" ref="E66:E129" si="10">IFERROR(IF(B66&gt;Balloon_Term,0,IF(B66&lt;=Interest_Only_Period,Coupon/12*D66,-IPMT(Coupon/12,B66-Interest_Only_Period,Amortization_Term,Original_Balance,0))),0)</f>
        <v>0</v>
      </c>
      <c r="F66" s="5">
        <f t="shared" ref="F66:F129" si="11">IFERROR(IF(B66&gt;Balloon_Term,0,IF(B66&lt;=Interest_Only_Period,0,-PPMT(Coupon/12,B66-Interest_Only_Period,Amortization_Term,Original_Balance,0))),0)</f>
        <v>0</v>
      </c>
      <c r="G66" s="5">
        <f t="shared" ref="G66:G129" si="12">IF(B66=Balloon_Term,D66-F66,0)</f>
        <v>0</v>
      </c>
      <c r="H66" s="5">
        <f t="shared" si="5"/>
        <v>0</v>
      </c>
      <c r="I66" s="5">
        <f t="shared" si="6"/>
        <v>0</v>
      </c>
      <c r="J66" s="80">
        <f t="shared" ref="J66:J129" si="13">IFERROR(I66/Measure,0)</f>
        <v>0</v>
      </c>
    </row>
    <row r="67" spans="1:10">
      <c r="A67" s="1">
        <f t="shared" ref="A67:A130" si="14">ROUNDUP(B67/12,0)</f>
        <v>6</v>
      </c>
      <c r="B67" s="24">
        <f t="shared" si="7"/>
        <v>66</v>
      </c>
      <c r="C67" s="41">
        <f t="shared" si="8"/>
        <v>1975</v>
      </c>
      <c r="D67" s="23">
        <f t="shared" si="9"/>
        <v>0</v>
      </c>
      <c r="E67" s="5">
        <f t="shared" si="10"/>
        <v>0</v>
      </c>
      <c r="F67" s="5">
        <f t="shared" si="11"/>
        <v>0</v>
      </c>
      <c r="G67" s="5">
        <f t="shared" si="12"/>
        <v>0</v>
      </c>
      <c r="H67" s="5">
        <f t="shared" ref="H67:H130" si="15">SUM(E67:F67)</f>
        <v>0</v>
      </c>
      <c r="I67" s="5">
        <f t="shared" ref="I67:I130" si="16">D67-F67-G67</f>
        <v>0</v>
      </c>
      <c r="J67" s="80">
        <f t="shared" si="13"/>
        <v>0</v>
      </c>
    </row>
    <row r="68" spans="1:10">
      <c r="A68" s="1">
        <f t="shared" si="14"/>
        <v>6</v>
      </c>
      <c r="B68" s="24">
        <f t="shared" ref="B68:B131" si="17">+B67+1</f>
        <v>67</v>
      </c>
      <c r="C68" s="41">
        <f t="shared" ref="C68:C131" si="18">EDATE(C67,1)</f>
        <v>2006</v>
      </c>
      <c r="D68" s="23">
        <f t="shared" ref="D68:D131" si="19">+I67</f>
        <v>0</v>
      </c>
      <c r="E68" s="5">
        <f t="shared" si="10"/>
        <v>0</v>
      </c>
      <c r="F68" s="5">
        <f t="shared" si="11"/>
        <v>0</v>
      </c>
      <c r="G68" s="5">
        <f t="shared" si="12"/>
        <v>0</v>
      </c>
      <c r="H68" s="5">
        <f t="shared" si="15"/>
        <v>0</v>
      </c>
      <c r="I68" s="5">
        <f t="shared" si="16"/>
        <v>0</v>
      </c>
      <c r="J68" s="80">
        <f t="shared" si="13"/>
        <v>0</v>
      </c>
    </row>
    <row r="69" spans="1:10">
      <c r="A69" s="1">
        <f t="shared" si="14"/>
        <v>6</v>
      </c>
      <c r="B69" s="24">
        <f t="shared" si="17"/>
        <v>68</v>
      </c>
      <c r="C69" s="41">
        <f t="shared" si="18"/>
        <v>2036</v>
      </c>
      <c r="D69" s="23">
        <f t="shared" si="19"/>
        <v>0</v>
      </c>
      <c r="E69" s="5">
        <f t="shared" si="10"/>
        <v>0</v>
      </c>
      <c r="F69" s="5">
        <f t="shared" si="11"/>
        <v>0</v>
      </c>
      <c r="G69" s="5">
        <f t="shared" si="12"/>
        <v>0</v>
      </c>
      <c r="H69" s="5">
        <f t="shared" si="15"/>
        <v>0</v>
      </c>
      <c r="I69" s="5">
        <f t="shared" si="16"/>
        <v>0</v>
      </c>
      <c r="J69" s="80">
        <f t="shared" si="13"/>
        <v>0</v>
      </c>
    </row>
    <row r="70" spans="1:10">
      <c r="A70" s="1">
        <f t="shared" si="14"/>
        <v>6</v>
      </c>
      <c r="B70" s="24">
        <f t="shared" si="17"/>
        <v>69</v>
      </c>
      <c r="C70" s="41">
        <f t="shared" si="18"/>
        <v>2067</v>
      </c>
      <c r="D70" s="23">
        <f t="shared" si="19"/>
        <v>0</v>
      </c>
      <c r="E70" s="5">
        <f t="shared" si="10"/>
        <v>0</v>
      </c>
      <c r="F70" s="5">
        <f t="shared" si="11"/>
        <v>0</v>
      </c>
      <c r="G70" s="5">
        <f t="shared" si="12"/>
        <v>0</v>
      </c>
      <c r="H70" s="5">
        <f t="shared" si="15"/>
        <v>0</v>
      </c>
      <c r="I70" s="5">
        <f t="shared" si="16"/>
        <v>0</v>
      </c>
      <c r="J70" s="80">
        <f t="shared" si="13"/>
        <v>0</v>
      </c>
    </row>
    <row r="71" spans="1:10">
      <c r="A71" s="1">
        <f t="shared" si="14"/>
        <v>6</v>
      </c>
      <c r="B71" s="24">
        <f t="shared" si="17"/>
        <v>70</v>
      </c>
      <c r="C71" s="41">
        <f t="shared" si="18"/>
        <v>2098</v>
      </c>
      <c r="D71" s="23">
        <f t="shared" si="19"/>
        <v>0</v>
      </c>
      <c r="E71" s="5">
        <f t="shared" si="10"/>
        <v>0</v>
      </c>
      <c r="F71" s="5">
        <f t="shared" si="11"/>
        <v>0</v>
      </c>
      <c r="G71" s="5">
        <f t="shared" si="12"/>
        <v>0</v>
      </c>
      <c r="H71" s="5">
        <f t="shared" si="15"/>
        <v>0</v>
      </c>
      <c r="I71" s="5">
        <f t="shared" si="16"/>
        <v>0</v>
      </c>
      <c r="J71" s="80">
        <f t="shared" si="13"/>
        <v>0</v>
      </c>
    </row>
    <row r="72" spans="1:10">
      <c r="A72" s="1">
        <f t="shared" si="14"/>
        <v>6</v>
      </c>
      <c r="B72" s="24">
        <f t="shared" si="17"/>
        <v>71</v>
      </c>
      <c r="C72" s="41">
        <f t="shared" si="18"/>
        <v>2128</v>
      </c>
      <c r="D72" s="23">
        <f t="shared" si="19"/>
        <v>0</v>
      </c>
      <c r="E72" s="5">
        <f t="shared" si="10"/>
        <v>0</v>
      </c>
      <c r="F72" s="5">
        <f t="shared" si="11"/>
        <v>0</v>
      </c>
      <c r="G72" s="5">
        <f t="shared" si="12"/>
        <v>0</v>
      </c>
      <c r="H72" s="5">
        <f t="shared" si="15"/>
        <v>0</v>
      </c>
      <c r="I72" s="5">
        <f t="shared" si="16"/>
        <v>0</v>
      </c>
      <c r="J72" s="80">
        <f t="shared" si="13"/>
        <v>0</v>
      </c>
    </row>
    <row r="73" spans="1:10">
      <c r="A73" s="9">
        <f t="shared" si="14"/>
        <v>6</v>
      </c>
      <c r="B73" s="6">
        <f t="shared" si="17"/>
        <v>72</v>
      </c>
      <c r="C73" s="42">
        <f t="shared" si="18"/>
        <v>2159</v>
      </c>
      <c r="D73" s="4">
        <f t="shared" si="19"/>
        <v>0</v>
      </c>
      <c r="E73" s="7">
        <f t="shared" si="10"/>
        <v>0</v>
      </c>
      <c r="F73" s="7">
        <f t="shared" si="11"/>
        <v>0</v>
      </c>
      <c r="G73" s="7">
        <f t="shared" si="12"/>
        <v>0</v>
      </c>
      <c r="H73" s="7">
        <f t="shared" si="15"/>
        <v>0</v>
      </c>
      <c r="I73" s="7">
        <f t="shared" si="16"/>
        <v>0</v>
      </c>
      <c r="J73" s="81">
        <f t="shared" si="13"/>
        <v>0</v>
      </c>
    </row>
    <row r="74" spans="1:10">
      <c r="A74" s="1">
        <f t="shared" si="14"/>
        <v>7</v>
      </c>
      <c r="B74" s="24">
        <f t="shared" si="17"/>
        <v>73</v>
      </c>
      <c r="C74" s="41">
        <f t="shared" si="18"/>
        <v>2189</v>
      </c>
      <c r="D74" s="23">
        <f t="shared" si="19"/>
        <v>0</v>
      </c>
      <c r="E74" s="5">
        <f t="shared" si="10"/>
        <v>0</v>
      </c>
      <c r="F74" s="5">
        <f t="shared" si="11"/>
        <v>0</v>
      </c>
      <c r="G74" s="5">
        <f t="shared" si="12"/>
        <v>0</v>
      </c>
      <c r="H74" s="5">
        <f t="shared" si="15"/>
        <v>0</v>
      </c>
      <c r="I74" s="5">
        <f t="shared" si="16"/>
        <v>0</v>
      </c>
      <c r="J74" s="80">
        <f t="shared" si="13"/>
        <v>0</v>
      </c>
    </row>
    <row r="75" spans="1:10">
      <c r="A75" s="1">
        <f t="shared" si="14"/>
        <v>7</v>
      </c>
      <c r="B75" s="24">
        <f t="shared" si="17"/>
        <v>74</v>
      </c>
      <c r="C75" s="41">
        <f t="shared" si="18"/>
        <v>2220</v>
      </c>
      <c r="D75" s="23">
        <f t="shared" si="19"/>
        <v>0</v>
      </c>
      <c r="E75" s="5">
        <f t="shared" si="10"/>
        <v>0</v>
      </c>
      <c r="F75" s="5">
        <f t="shared" si="11"/>
        <v>0</v>
      </c>
      <c r="G75" s="5">
        <f t="shared" si="12"/>
        <v>0</v>
      </c>
      <c r="H75" s="5">
        <f t="shared" si="15"/>
        <v>0</v>
      </c>
      <c r="I75" s="5">
        <f t="shared" si="16"/>
        <v>0</v>
      </c>
      <c r="J75" s="80">
        <f t="shared" si="13"/>
        <v>0</v>
      </c>
    </row>
    <row r="76" spans="1:10">
      <c r="A76" s="1">
        <f t="shared" si="14"/>
        <v>7</v>
      </c>
      <c r="B76" s="24">
        <f t="shared" si="17"/>
        <v>75</v>
      </c>
      <c r="C76" s="41">
        <f t="shared" si="18"/>
        <v>2251</v>
      </c>
      <c r="D76" s="23">
        <f t="shared" si="19"/>
        <v>0</v>
      </c>
      <c r="E76" s="5">
        <f t="shared" si="10"/>
        <v>0</v>
      </c>
      <c r="F76" s="5">
        <f t="shared" si="11"/>
        <v>0</v>
      </c>
      <c r="G76" s="5">
        <f t="shared" si="12"/>
        <v>0</v>
      </c>
      <c r="H76" s="5">
        <f t="shared" si="15"/>
        <v>0</v>
      </c>
      <c r="I76" s="5">
        <f t="shared" si="16"/>
        <v>0</v>
      </c>
      <c r="J76" s="80">
        <f t="shared" si="13"/>
        <v>0</v>
      </c>
    </row>
    <row r="77" spans="1:10">
      <c r="A77" s="1">
        <f t="shared" si="14"/>
        <v>7</v>
      </c>
      <c r="B77" s="24">
        <f t="shared" si="17"/>
        <v>76</v>
      </c>
      <c r="C77" s="41">
        <f t="shared" si="18"/>
        <v>2279</v>
      </c>
      <c r="D77" s="23">
        <f t="shared" si="19"/>
        <v>0</v>
      </c>
      <c r="E77" s="5">
        <f t="shared" si="10"/>
        <v>0</v>
      </c>
      <c r="F77" s="5">
        <f t="shared" si="11"/>
        <v>0</v>
      </c>
      <c r="G77" s="5">
        <f t="shared" si="12"/>
        <v>0</v>
      </c>
      <c r="H77" s="5">
        <f t="shared" si="15"/>
        <v>0</v>
      </c>
      <c r="I77" s="5">
        <f t="shared" si="16"/>
        <v>0</v>
      </c>
      <c r="J77" s="80">
        <f t="shared" si="13"/>
        <v>0</v>
      </c>
    </row>
    <row r="78" spans="1:10">
      <c r="A78" s="1">
        <f t="shared" si="14"/>
        <v>7</v>
      </c>
      <c r="B78" s="24">
        <f t="shared" si="17"/>
        <v>77</v>
      </c>
      <c r="C78" s="41">
        <f t="shared" si="18"/>
        <v>2310</v>
      </c>
      <c r="D78" s="23">
        <f t="shared" si="19"/>
        <v>0</v>
      </c>
      <c r="E78" s="5">
        <f t="shared" si="10"/>
        <v>0</v>
      </c>
      <c r="F78" s="5">
        <f t="shared" si="11"/>
        <v>0</v>
      </c>
      <c r="G78" s="5">
        <f t="shared" si="12"/>
        <v>0</v>
      </c>
      <c r="H78" s="5">
        <f t="shared" si="15"/>
        <v>0</v>
      </c>
      <c r="I78" s="5">
        <f t="shared" si="16"/>
        <v>0</v>
      </c>
      <c r="J78" s="80">
        <f t="shared" si="13"/>
        <v>0</v>
      </c>
    </row>
    <row r="79" spans="1:10">
      <c r="A79" s="1">
        <f t="shared" si="14"/>
        <v>7</v>
      </c>
      <c r="B79" s="24">
        <f t="shared" si="17"/>
        <v>78</v>
      </c>
      <c r="C79" s="41">
        <f t="shared" si="18"/>
        <v>2340</v>
      </c>
      <c r="D79" s="23">
        <f t="shared" si="19"/>
        <v>0</v>
      </c>
      <c r="E79" s="5">
        <f t="shared" si="10"/>
        <v>0</v>
      </c>
      <c r="F79" s="5">
        <f t="shared" si="11"/>
        <v>0</v>
      </c>
      <c r="G79" s="5">
        <f t="shared" si="12"/>
        <v>0</v>
      </c>
      <c r="H79" s="5">
        <f t="shared" si="15"/>
        <v>0</v>
      </c>
      <c r="I79" s="5">
        <f t="shared" si="16"/>
        <v>0</v>
      </c>
      <c r="J79" s="80">
        <f t="shared" si="13"/>
        <v>0</v>
      </c>
    </row>
    <row r="80" spans="1:10">
      <c r="A80" s="1">
        <f t="shared" si="14"/>
        <v>7</v>
      </c>
      <c r="B80" s="24">
        <f t="shared" si="17"/>
        <v>79</v>
      </c>
      <c r="C80" s="41">
        <f t="shared" si="18"/>
        <v>2371</v>
      </c>
      <c r="D80" s="23">
        <f t="shared" si="19"/>
        <v>0</v>
      </c>
      <c r="E80" s="5">
        <f t="shared" si="10"/>
        <v>0</v>
      </c>
      <c r="F80" s="5">
        <f t="shared" si="11"/>
        <v>0</v>
      </c>
      <c r="G80" s="5">
        <f t="shared" si="12"/>
        <v>0</v>
      </c>
      <c r="H80" s="5">
        <f t="shared" si="15"/>
        <v>0</v>
      </c>
      <c r="I80" s="5">
        <f t="shared" si="16"/>
        <v>0</v>
      </c>
      <c r="J80" s="80">
        <f t="shared" si="13"/>
        <v>0</v>
      </c>
    </row>
    <row r="81" spans="1:10">
      <c r="A81" s="1">
        <f t="shared" si="14"/>
        <v>7</v>
      </c>
      <c r="B81" s="24">
        <f t="shared" si="17"/>
        <v>80</v>
      </c>
      <c r="C81" s="41">
        <f t="shared" si="18"/>
        <v>2401</v>
      </c>
      <c r="D81" s="23">
        <f t="shared" si="19"/>
        <v>0</v>
      </c>
      <c r="E81" s="5">
        <f t="shared" si="10"/>
        <v>0</v>
      </c>
      <c r="F81" s="5">
        <f t="shared" si="11"/>
        <v>0</v>
      </c>
      <c r="G81" s="5">
        <f t="shared" si="12"/>
        <v>0</v>
      </c>
      <c r="H81" s="5">
        <f t="shared" si="15"/>
        <v>0</v>
      </c>
      <c r="I81" s="5">
        <f t="shared" si="16"/>
        <v>0</v>
      </c>
      <c r="J81" s="80">
        <f t="shared" si="13"/>
        <v>0</v>
      </c>
    </row>
    <row r="82" spans="1:10">
      <c r="A82" s="1">
        <f t="shared" si="14"/>
        <v>7</v>
      </c>
      <c r="B82" s="24">
        <f t="shared" si="17"/>
        <v>81</v>
      </c>
      <c r="C82" s="41">
        <f t="shared" si="18"/>
        <v>2432</v>
      </c>
      <c r="D82" s="23">
        <f t="shared" si="19"/>
        <v>0</v>
      </c>
      <c r="E82" s="5">
        <f t="shared" si="10"/>
        <v>0</v>
      </c>
      <c r="F82" s="5">
        <f t="shared" si="11"/>
        <v>0</v>
      </c>
      <c r="G82" s="5">
        <f t="shared" si="12"/>
        <v>0</v>
      </c>
      <c r="H82" s="5">
        <f t="shared" si="15"/>
        <v>0</v>
      </c>
      <c r="I82" s="5">
        <f t="shared" si="16"/>
        <v>0</v>
      </c>
      <c r="J82" s="80">
        <f t="shared" si="13"/>
        <v>0</v>
      </c>
    </row>
    <row r="83" spans="1:10">
      <c r="A83" s="1">
        <f t="shared" si="14"/>
        <v>7</v>
      </c>
      <c r="B83" s="24">
        <f t="shared" si="17"/>
        <v>82</v>
      </c>
      <c r="C83" s="41">
        <f t="shared" si="18"/>
        <v>2463</v>
      </c>
      <c r="D83" s="23">
        <f t="shared" si="19"/>
        <v>0</v>
      </c>
      <c r="E83" s="5">
        <f t="shared" si="10"/>
        <v>0</v>
      </c>
      <c r="F83" s="5">
        <f t="shared" si="11"/>
        <v>0</v>
      </c>
      <c r="G83" s="5">
        <f t="shared" si="12"/>
        <v>0</v>
      </c>
      <c r="H83" s="5">
        <f t="shared" si="15"/>
        <v>0</v>
      </c>
      <c r="I83" s="5">
        <f t="shared" si="16"/>
        <v>0</v>
      </c>
      <c r="J83" s="80">
        <f t="shared" si="13"/>
        <v>0</v>
      </c>
    </row>
    <row r="84" spans="1:10">
      <c r="A84" s="1">
        <f t="shared" si="14"/>
        <v>7</v>
      </c>
      <c r="B84" s="24">
        <f t="shared" si="17"/>
        <v>83</v>
      </c>
      <c r="C84" s="41">
        <f t="shared" si="18"/>
        <v>2493</v>
      </c>
      <c r="D84" s="23">
        <f t="shared" si="19"/>
        <v>0</v>
      </c>
      <c r="E84" s="5">
        <f t="shared" si="10"/>
        <v>0</v>
      </c>
      <c r="F84" s="5">
        <f t="shared" si="11"/>
        <v>0</v>
      </c>
      <c r="G84" s="5">
        <f t="shared" si="12"/>
        <v>0</v>
      </c>
      <c r="H84" s="5">
        <f t="shared" si="15"/>
        <v>0</v>
      </c>
      <c r="I84" s="5">
        <f t="shared" si="16"/>
        <v>0</v>
      </c>
      <c r="J84" s="80">
        <f t="shared" si="13"/>
        <v>0</v>
      </c>
    </row>
    <row r="85" spans="1:10">
      <c r="A85" s="9">
        <f t="shared" si="14"/>
        <v>7</v>
      </c>
      <c r="B85" s="6">
        <f t="shared" si="17"/>
        <v>84</v>
      </c>
      <c r="C85" s="42">
        <f t="shared" si="18"/>
        <v>2524</v>
      </c>
      <c r="D85" s="4">
        <f t="shared" si="19"/>
        <v>0</v>
      </c>
      <c r="E85" s="7">
        <f t="shared" si="10"/>
        <v>0</v>
      </c>
      <c r="F85" s="7">
        <f t="shared" si="11"/>
        <v>0</v>
      </c>
      <c r="G85" s="7">
        <f t="shared" si="12"/>
        <v>0</v>
      </c>
      <c r="H85" s="7">
        <f t="shared" si="15"/>
        <v>0</v>
      </c>
      <c r="I85" s="7">
        <f t="shared" si="16"/>
        <v>0</v>
      </c>
      <c r="J85" s="81">
        <f t="shared" si="13"/>
        <v>0</v>
      </c>
    </row>
    <row r="86" spans="1:10">
      <c r="A86" s="1">
        <f t="shared" si="14"/>
        <v>8</v>
      </c>
      <c r="B86" s="24">
        <f t="shared" si="17"/>
        <v>85</v>
      </c>
      <c r="C86" s="41">
        <f t="shared" si="18"/>
        <v>2554</v>
      </c>
      <c r="D86" s="23">
        <f t="shared" si="19"/>
        <v>0</v>
      </c>
      <c r="E86" s="5">
        <f t="shared" si="10"/>
        <v>0</v>
      </c>
      <c r="F86" s="5">
        <f t="shared" si="11"/>
        <v>0</v>
      </c>
      <c r="G86" s="5">
        <f t="shared" si="12"/>
        <v>0</v>
      </c>
      <c r="H86" s="5">
        <f t="shared" si="15"/>
        <v>0</v>
      </c>
      <c r="I86" s="5">
        <f t="shared" si="16"/>
        <v>0</v>
      </c>
      <c r="J86" s="80">
        <f t="shared" si="13"/>
        <v>0</v>
      </c>
    </row>
    <row r="87" spans="1:10">
      <c r="A87" s="1">
        <f t="shared" si="14"/>
        <v>8</v>
      </c>
      <c r="B87" s="24">
        <f t="shared" si="17"/>
        <v>86</v>
      </c>
      <c r="C87" s="41">
        <f t="shared" si="18"/>
        <v>2585</v>
      </c>
      <c r="D87" s="23">
        <f t="shared" si="19"/>
        <v>0</v>
      </c>
      <c r="E87" s="5">
        <f t="shared" si="10"/>
        <v>0</v>
      </c>
      <c r="F87" s="5">
        <f t="shared" si="11"/>
        <v>0</v>
      </c>
      <c r="G87" s="5">
        <f t="shared" si="12"/>
        <v>0</v>
      </c>
      <c r="H87" s="5">
        <f t="shared" si="15"/>
        <v>0</v>
      </c>
      <c r="I87" s="5">
        <f t="shared" si="16"/>
        <v>0</v>
      </c>
      <c r="J87" s="80">
        <f t="shared" si="13"/>
        <v>0</v>
      </c>
    </row>
    <row r="88" spans="1:10">
      <c r="A88" s="1">
        <f t="shared" si="14"/>
        <v>8</v>
      </c>
      <c r="B88" s="24">
        <f t="shared" si="17"/>
        <v>87</v>
      </c>
      <c r="C88" s="41">
        <f t="shared" si="18"/>
        <v>2616</v>
      </c>
      <c r="D88" s="23">
        <f t="shared" si="19"/>
        <v>0</v>
      </c>
      <c r="E88" s="5">
        <f t="shared" si="10"/>
        <v>0</v>
      </c>
      <c r="F88" s="5">
        <f t="shared" si="11"/>
        <v>0</v>
      </c>
      <c r="G88" s="5">
        <f t="shared" si="12"/>
        <v>0</v>
      </c>
      <c r="H88" s="5">
        <f t="shared" si="15"/>
        <v>0</v>
      </c>
      <c r="I88" s="5">
        <f t="shared" si="16"/>
        <v>0</v>
      </c>
      <c r="J88" s="80">
        <f t="shared" si="13"/>
        <v>0</v>
      </c>
    </row>
    <row r="89" spans="1:10">
      <c r="A89" s="1">
        <f t="shared" si="14"/>
        <v>8</v>
      </c>
      <c r="B89" s="24">
        <f t="shared" si="17"/>
        <v>88</v>
      </c>
      <c r="C89" s="41">
        <f t="shared" si="18"/>
        <v>2644</v>
      </c>
      <c r="D89" s="23">
        <f t="shared" si="19"/>
        <v>0</v>
      </c>
      <c r="E89" s="5">
        <f t="shared" si="10"/>
        <v>0</v>
      </c>
      <c r="F89" s="5">
        <f t="shared" si="11"/>
        <v>0</v>
      </c>
      <c r="G89" s="5">
        <f t="shared" si="12"/>
        <v>0</v>
      </c>
      <c r="H89" s="5">
        <f t="shared" si="15"/>
        <v>0</v>
      </c>
      <c r="I89" s="5">
        <f t="shared" si="16"/>
        <v>0</v>
      </c>
      <c r="J89" s="80">
        <f t="shared" si="13"/>
        <v>0</v>
      </c>
    </row>
    <row r="90" spans="1:10">
      <c r="A90" s="1">
        <f t="shared" si="14"/>
        <v>8</v>
      </c>
      <c r="B90" s="24">
        <f t="shared" si="17"/>
        <v>89</v>
      </c>
      <c r="C90" s="41">
        <f t="shared" si="18"/>
        <v>2675</v>
      </c>
      <c r="D90" s="23">
        <f t="shared" si="19"/>
        <v>0</v>
      </c>
      <c r="E90" s="5">
        <f t="shared" si="10"/>
        <v>0</v>
      </c>
      <c r="F90" s="5">
        <f t="shared" si="11"/>
        <v>0</v>
      </c>
      <c r="G90" s="5">
        <f t="shared" si="12"/>
        <v>0</v>
      </c>
      <c r="H90" s="5">
        <f t="shared" si="15"/>
        <v>0</v>
      </c>
      <c r="I90" s="5">
        <f t="shared" si="16"/>
        <v>0</v>
      </c>
      <c r="J90" s="80">
        <f t="shared" si="13"/>
        <v>0</v>
      </c>
    </row>
    <row r="91" spans="1:10">
      <c r="A91" s="1">
        <f t="shared" si="14"/>
        <v>8</v>
      </c>
      <c r="B91" s="24">
        <f t="shared" si="17"/>
        <v>90</v>
      </c>
      <c r="C91" s="41">
        <f t="shared" si="18"/>
        <v>2705</v>
      </c>
      <c r="D91" s="23">
        <f t="shared" si="19"/>
        <v>0</v>
      </c>
      <c r="E91" s="5">
        <f t="shared" si="10"/>
        <v>0</v>
      </c>
      <c r="F91" s="5">
        <f t="shared" si="11"/>
        <v>0</v>
      </c>
      <c r="G91" s="5">
        <f t="shared" si="12"/>
        <v>0</v>
      </c>
      <c r="H91" s="5">
        <f t="shared" si="15"/>
        <v>0</v>
      </c>
      <c r="I91" s="5">
        <f t="shared" si="16"/>
        <v>0</v>
      </c>
      <c r="J91" s="80">
        <f t="shared" si="13"/>
        <v>0</v>
      </c>
    </row>
    <row r="92" spans="1:10">
      <c r="A92" s="1">
        <f t="shared" si="14"/>
        <v>8</v>
      </c>
      <c r="B92" s="24">
        <f t="shared" si="17"/>
        <v>91</v>
      </c>
      <c r="C92" s="41">
        <f t="shared" si="18"/>
        <v>2736</v>
      </c>
      <c r="D92" s="23">
        <f t="shared" si="19"/>
        <v>0</v>
      </c>
      <c r="E92" s="5">
        <f t="shared" si="10"/>
        <v>0</v>
      </c>
      <c r="F92" s="5">
        <f t="shared" si="11"/>
        <v>0</v>
      </c>
      <c r="G92" s="5">
        <f t="shared" si="12"/>
        <v>0</v>
      </c>
      <c r="H92" s="5">
        <f t="shared" si="15"/>
        <v>0</v>
      </c>
      <c r="I92" s="5">
        <f t="shared" si="16"/>
        <v>0</v>
      </c>
      <c r="J92" s="80">
        <f t="shared" si="13"/>
        <v>0</v>
      </c>
    </row>
    <row r="93" spans="1:10">
      <c r="A93" s="1">
        <f t="shared" si="14"/>
        <v>8</v>
      </c>
      <c r="B93" s="24">
        <f t="shared" si="17"/>
        <v>92</v>
      </c>
      <c r="C93" s="41">
        <f t="shared" si="18"/>
        <v>2766</v>
      </c>
      <c r="D93" s="23">
        <f t="shared" si="19"/>
        <v>0</v>
      </c>
      <c r="E93" s="5">
        <f t="shared" si="10"/>
        <v>0</v>
      </c>
      <c r="F93" s="5">
        <f t="shared" si="11"/>
        <v>0</v>
      </c>
      <c r="G93" s="5">
        <f t="shared" si="12"/>
        <v>0</v>
      </c>
      <c r="H93" s="5">
        <f t="shared" si="15"/>
        <v>0</v>
      </c>
      <c r="I93" s="5">
        <f t="shared" si="16"/>
        <v>0</v>
      </c>
      <c r="J93" s="80">
        <f t="shared" si="13"/>
        <v>0</v>
      </c>
    </row>
    <row r="94" spans="1:10">
      <c r="A94" s="1">
        <f t="shared" si="14"/>
        <v>8</v>
      </c>
      <c r="B94" s="24">
        <f t="shared" si="17"/>
        <v>93</v>
      </c>
      <c r="C94" s="41">
        <f t="shared" si="18"/>
        <v>2797</v>
      </c>
      <c r="D94" s="23">
        <f t="shared" si="19"/>
        <v>0</v>
      </c>
      <c r="E94" s="5">
        <f t="shared" si="10"/>
        <v>0</v>
      </c>
      <c r="F94" s="5">
        <f t="shared" si="11"/>
        <v>0</v>
      </c>
      <c r="G94" s="5">
        <f t="shared" si="12"/>
        <v>0</v>
      </c>
      <c r="H94" s="5">
        <f t="shared" si="15"/>
        <v>0</v>
      </c>
      <c r="I94" s="5">
        <f t="shared" si="16"/>
        <v>0</v>
      </c>
      <c r="J94" s="80">
        <f t="shared" si="13"/>
        <v>0</v>
      </c>
    </row>
    <row r="95" spans="1:10">
      <c r="A95" s="1">
        <f t="shared" si="14"/>
        <v>8</v>
      </c>
      <c r="B95" s="24">
        <f t="shared" si="17"/>
        <v>94</v>
      </c>
      <c r="C95" s="41">
        <f t="shared" si="18"/>
        <v>2828</v>
      </c>
      <c r="D95" s="23">
        <f t="shared" si="19"/>
        <v>0</v>
      </c>
      <c r="E95" s="5">
        <f t="shared" si="10"/>
        <v>0</v>
      </c>
      <c r="F95" s="5">
        <f t="shared" si="11"/>
        <v>0</v>
      </c>
      <c r="G95" s="5">
        <f t="shared" si="12"/>
        <v>0</v>
      </c>
      <c r="H95" s="5">
        <f t="shared" si="15"/>
        <v>0</v>
      </c>
      <c r="I95" s="5">
        <f t="shared" si="16"/>
        <v>0</v>
      </c>
      <c r="J95" s="80">
        <f t="shared" si="13"/>
        <v>0</v>
      </c>
    </row>
    <row r="96" spans="1:10">
      <c r="A96" s="1">
        <f t="shared" si="14"/>
        <v>8</v>
      </c>
      <c r="B96" s="24">
        <f t="shared" si="17"/>
        <v>95</v>
      </c>
      <c r="C96" s="41">
        <f t="shared" si="18"/>
        <v>2858</v>
      </c>
      <c r="D96" s="23">
        <f t="shared" si="19"/>
        <v>0</v>
      </c>
      <c r="E96" s="5">
        <f t="shared" si="10"/>
        <v>0</v>
      </c>
      <c r="F96" s="5">
        <f t="shared" si="11"/>
        <v>0</v>
      </c>
      <c r="G96" s="5">
        <f t="shared" si="12"/>
        <v>0</v>
      </c>
      <c r="H96" s="5">
        <f t="shared" si="15"/>
        <v>0</v>
      </c>
      <c r="I96" s="5">
        <f t="shared" si="16"/>
        <v>0</v>
      </c>
      <c r="J96" s="80">
        <f t="shared" si="13"/>
        <v>0</v>
      </c>
    </row>
    <row r="97" spans="1:10">
      <c r="A97" s="9">
        <f t="shared" si="14"/>
        <v>8</v>
      </c>
      <c r="B97" s="6">
        <f t="shared" si="17"/>
        <v>96</v>
      </c>
      <c r="C97" s="42">
        <f t="shared" si="18"/>
        <v>2889</v>
      </c>
      <c r="D97" s="4">
        <f t="shared" si="19"/>
        <v>0</v>
      </c>
      <c r="E97" s="7">
        <f t="shared" si="10"/>
        <v>0</v>
      </c>
      <c r="F97" s="7">
        <f t="shared" si="11"/>
        <v>0</v>
      </c>
      <c r="G97" s="7">
        <f t="shared" si="12"/>
        <v>0</v>
      </c>
      <c r="H97" s="7">
        <f t="shared" si="15"/>
        <v>0</v>
      </c>
      <c r="I97" s="7">
        <f t="shared" si="16"/>
        <v>0</v>
      </c>
      <c r="J97" s="81">
        <f t="shared" si="13"/>
        <v>0</v>
      </c>
    </row>
    <row r="98" spans="1:10">
      <c r="A98" s="1">
        <f t="shared" si="14"/>
        <v>9</v>
      </c>
      <c r="B98" s="24">
        <f t="shared" si="17"/>
        <v>97</v>
      </c>
      <c r="C98" s="41">
        <f t="shared" si="18"/>
        <v>2919</v>
      </c>
      <c r="D98" s="23">
        <f t="shared" si="19"/>
        <v>0</v>
      </c>
      <c r="E98" s="5">
        <f t="shared" si="10"/>
        <v>0</v>
      </c>
      <c r="F98" s="5">
        <f t="shared" si="11"/>
        <v>0</v>
      </c>
      <c r="G98" s="5">
        <f t="shared" si="12"/>
        <v>0</v>
      </c>
      <c r="H98" s="5">
        <f t="shared" si="15"/>
        <v>0</v>
      </c>
      <c r="I98" s="5">
        <f t="shared" si="16"/>
        <v>0</v>
      </c>
      <c r="J98" s="80">
        <f t="shared" si="13"/>
        <v>0</v>
      </c>
    </row>
    <row r="99" spans="1:10">
      <c r="A99" s="1">
        <f t="shared" si="14"/>
        <v>9</v>
      </c>
      <c r="B99" s="24">
        <f t="shared" si="17"/>
        <v>98</v>
      </c>
      <c r="C99" s="41">
        <f t="shared" si="18"/>
        <v>2950</v>
      </c>
      <c r="D99" s="23">
        <f t="shared" si="19"/>
        <v>0</v>
      </c>
      <c r="E99" s="5">
        <f t="shared" si="10"/>
        <v>0</v>
      </c>
      <c r="F99" s="5">
        <f t="shared" si="11"/>
        <v>0</v>
      </c>
      <c r="G99" s="5">
        <f t="shared" si="12"/>
        <v>0</v>
      </c>
      <c r="H99" s="5">
        <f t="shared" si="15"/>
        <v>0</v>
      </c>
      <c r="I99" s="5">
        <f t="shared" si="16"/>
        <v>0</v>
      </c>
      <c r="J99" s="80">
        <f t="shared" si="13"/>
        <v>0</v>
      </c>
    </row>
    <row r="100" spans="1:10">
      <c r="A100" s="1">
        <f t="shared" si="14"/>
        <v>9</v>
      </c>
      <c r="B100" s="24">
        <f t="shared" si="17"/>
        <v>99</v>
      </c>
      <c r="C100" s="41">
        <f t="shared" si="18"/>
        <v>2981</v>
      </c>
      <c r="D100" s="23">
        <f t="shared" si="19"/>
        <v>0</v>
      </c>
      <c r="E100" s="5">
        <f t="shared" si="10"/>
        <v>0</v>
      </c>
      <c r="F100" s="5">
        <f t="shared" si="11"/>
        <v>0</v>
      </c>
      <c r="G100" s="5">
        <f t="shared" si="12"/>
        <v>0</v>
      </c>
      <c r="H100" s="5">
        <f t="shared" si="15"/>
        <v>0</v>
      </c>
      <c r="I100" s="5">
        <f t="shared" si="16"/>
        <v>0</v>
      </c>
      <c r="J100" s="80">
        <f t="shared" si="13"/>
        <v>0</v>
      </c>
    </row>
    <row r="101" spans="1:10">
      <c r="A101" s="1">
        <f t="shared" si="14"/>
        <v>9</v>
      </c>
      <c r="B101" s="24">
        <f t="shared" si="17"/>
        <v>100</v>
      </c>
      <c r="C101" s="41">
        <f t="shared" si="18"/>
        <v>3010</v>
      </c>
      <c r="D101" s="23">
        <f t="shared" si="19"/>
        <v>0</v>
      </c>
      <c r="E101" s="5">
        <f t="shared" si="10"/>
        <v>0</v>
      </c>
      <c r="F101" s="5">
        <f t="shared" si="11"/>
        <v>0</v>
      </c>
      <c r="G101" s="5">
        <f t="shared" si="12"/>
        <v>0</v>
      </c>
      <c r="H101" s="5">
        <f t="shared" si="15"/>
        <v>0</v>
      </c>
      <c r="I101" s="5">
        <f t="shared" si="16"/>
        <v>0</v>
      </c>
      <c r="J101" s="80">
        <f t="shared" si="13"/>
        <v>0</v>
      </c>
    </row>
    <row r="102" spans="1:10">
      <c r="A102" s="1">
        <f t="shared" si="14"/>
        <v>9</v>
      </c>
      <c r="B102" s="24">
        <f t="shared" si="17"/>
        <v>101</v>
      </c>
      <c r="C102" s="41">
        <f t="shared" si="18"/>
        <v>3041</v>
      </c>
      <c r="D102" s="23">
        <f t="shared" si="19"/>
        <v>0</v>
      </c>
      <c r="E102" s="5">
        <f t="shared" si="10"/>
        <v>0</v>
      </c>
      <c r="F102" s="5">
        <f t="shared" si="11"/>
        <v>0</v>
      </c>
      <c r="G102" s="5">
        <f t="shared" si="12"/>
        <v>0</v>
      </c>
      <c r="H102" s="5">
        <f t="shared" si="15"/>
        <v>0</v>
      </c>
      <c r="I102" s="5">
        <f t="shared" si="16"/>
        <v>0</v>
      </c>
      <c r="J102" s="80">
        <f t="shared" si="13"/>
        <v>0</v>
      </c>
    </row>
    <row r="103" spans="1:10">
      <c r="A103" s="1">
        <f t="shared" si="14"/>
        <v>9</v>
      </c>
      <c r="B103" s="24">
        <f t="shared" si="17"/>
        <v>102</v>
      </c>
      <c r="C103" s="41">
        <f t="shared" si="18"/>
        <v>3071</v>
      </c>
      <c r="D103" s="23">
        <f t="shared" si="19"/>
        <v>0</v>
      </c>
      <c r="E103" s="5">
        <f t="shared" si="10"/>
        <v>0</v>
      </c>
      <c r="F103" s="5">
        <f t="shared" si="11"/>
        <v>0</v>
      </c>
      <c r="G103" s="5">
        <f t="shared" si="12"/>
        <v>0</v>
      </c>
      <c r="H103" s="5">
        <f t="shared" si="15"/>
        <v>0</v>
      </c>
      <c r="I103" s="5">
        <f t="shared" si="16"/>
        <v>0</v>
      </c>
      <c r="J103" s="80">
        <f t="shared" si="13"/>
        <v>0</v>
      </c>
    </row>
    <row r="104" spans="1:10">
      <c r="A104" s="1">
        <f t="shared" si="14"/>
        <v>9</v>
      </c>
      <c r="B104" s="24">
        <f t="shared" si="17"/>
        <v>103</v>
      </c>
      <c r="C104" s="41">
        <f t="shared" si="18"/>
        <v>3102</v>
      </c>
      <c r="D104" s="23">
        <f t="shared" si="19"/>
        <v>0</v>
      </c>
      <c r="E104" s="5">
        <f t="shared" si="10"/>
        <v>0</v>
      </c>
      <c r="F104" s="5">
        <f t="shared" si="11"/>
        <v>0</v>
      </c>
      <c r="G104" s="5">
        <f t="shared" si="12"/>
        <v>0</v>
      </c>
      <c r="H104" s="5">
        <f t="shared" si="15"/>
        <v>0</v>
      </c>
      <c r="I104" s="5">
        <f t="shared" si="16"/>
        <v>0</v>
      </c>
      <c r="J104" s="80">
        <f t="shared" si="13"/>
        <v>0</v>
      </c>
    </row>
    <row r="105" spans="1:10">
      <c r="A105" s="1">
        <f t="shared" si="14"/>
        <v>9</v>
      </c>
      <c r="B105" s="24">
        <f t="shared" si="17"/>
        <v>104</v>
      </c>
      <c r="C105" s="41">
        <f t="shared" si="18"/>
        <v>3132</v>
      </c>
      <c r="D105" s="23">
        <f t="shared" si="19"/>
        <v>0</v>
      </c>
      <c r="E105" s="5">
        <f t="shared" si="10"/>
        <v>0</v>
      </c>
      <c r="F105" s="5">
        <f t="shared" si="11"/>
        <v>0</v>
      </c>
      <c r="G105" s="5">
        <f t="shared" si="12"/>
        <v>0</v>
      </c>
      <c r="H105" s="5">
        <f t="shared" si="15"/>
        <v>0</v>
      </c>
      <c r="I105" s="5">
        <f t="shared" si="16"/>
        <v>0</v>
      </c>
      <c r="J105" s="80">
        <f t="shared" si="13"/>
        <v>0</v>
      </c>
    </row>
    <row r="106" spans="1:10">
      <c r="A106" s="1">
        <f t="shared" si="14"/>
        <v>9</v>
      </c>
      <c r="B106" s="24">
        <f t="shared" si="17"/>
        <v>105</v>
      </c>
      <c r="C106" s="41">
        <f t="shared" si="18"/>
        <v>3163</v>
      </c>
      <c r="D106" s="23">
        <f t="shared" si="19"/>
        <v>0</v>
      </c>
      <c r="E106" s="5">
        <f t="shared" si="10"/>
        <v>0</v>
      </c>
      <c r="F106" s="5">
        <f t="shared" si="11"/>
        <v>0</v>
      </c>
      <c r="G106" s="5">
        <f t="shared" si="12"/>
        <v>0</v>
      </c>
      <c r="H106" s="5">
        <f t="shared" si="15"/>
        <v>0</v>
      </c>
      <c r="I106" s="5">
        <f t="shared" si="16"/>
        <v>0</v>
      </c>
      <c r="J106" s="80">
        <f t="shared" si="13"/>
        <v>0</v>
      </c>
    </row>
    <row r="107" spans="1:10">
      <c r="A107" s="1">
        <f t="shared" si="14"/>
        <v>9</v>
      </c>
      <c r="B107" s="24">
        <f t="shared" si="17"/>
        <v>106</v>
      </c>
      <c r="C107" s="41">
        <f t="shared" si="18"/>
        <v>3194</v>
      </c>
      <c r="D107" s="23">
        <f t="shared" si="19"/>
        <v>0</v>
      </c>
      <c r="E107" s="5">
        <f t="shared" si="10"/>
        <v>0</v>
      </c>
      <c r="F107" s="5">
        <f t="shared" si="11"/>
        <v>0</v>
      </c>
      <c r="G107" s="5">
        <f t="shared" si="12"/>
        <v>0</v>
      </c>
      <c r="H107" s="5">
        <f t="shared" si="15"/>
        <v>0</v>
      </c>
      <c r="I107" s="5">
        <f t="shared" si="16"/>
        <v>0</v>
      </c>
      <c r="J107" s="80">
        <f t="shared" si="13"/>
        <v>0</v>
      </c>
    </row>
    <row r="108" spans="1:10">
      <c r="A108" s="1">
        <f t="shared" si="14"/>
        <v>9</v>
      </c>
      <c r="B108" s="24">
        <f t="shared" si="17"/>
        <v>107</v>
      </c>
      <c r="C108" s="41">
        <f t="shared" si="18"/>
        <v>3224</v>
      </c>
      <c r="D108" s="23">
        <f t="shared" si="19"/>
        <v>0</v>
      </c>
      <c r="E108" s="5">
        <f t="shared" si="10"/>
        <v>0</v>
      </c>
      <c r="F108" s="5">
        <f t="shared" si="11"/>
        <v>0</v>
      </c>
      <c r="G108" s="5">
        <f t="shared" si="12"/>
        <v>0</v>
      </c>
      <c r="H108" s="5">
        <f t="shared" si="15"/>
        <v>0</v>
      </c>
      <c r="I108" s="5">
        <f t="shared" si="16"/>
        <v>0</v>
      </c>
      <c r="J108" s="80">
        <f t="shared" si="13"/>
        <v>0</v>
      </c>
    </row>
    <row r="109" spans="1:10">
      <c r="A109" s="9">
        <f t="shared" si="14"/>
        <v>9</v>
      </c>
      <c r="B109" s="6">
        <f t="shared" si="17"/>
        <v>108</v>
      </c>
      <c r="C109" s="42">
        <f t="shared" si="18"/>
        <v>3255</v>
      </c>
      <c r="D109" s="4">
        <f t="shared" si="19"/>
        <v>0</v>
      </c>
      <c r="E109" s="7">
        <f t="shared" si="10"/>
        <v>0</v>
      </c>
      <c r="F109" s="7">
        <f t="shared" si="11"/>
        <v>0</v>
      </c>
      <c r="G109" s="7">
        <f t="shared" si="12"/>
        <v>0</v>
      </c>
      <c r="H109" s="7">
        <f t="shared" si="15"/>
        <v>0</v>
      </c>
      <c r="I109" s="7">
        <f t="shared" si="16"/>
        <v>0</v>
      </c>
      <c r="J109" s="81">
        <f t="shared" si="13"/>
        <v>0</v>
      </c>
    </row>
    <row r="110" spans="1:10">
      <c r="A110" s="1">
        <f t="shared" si="14"/>
        <v>10</v>
      </c>
      <c r="B110" s="24">
        <f t="shared" si="17"/>
        <v>109</v>
      </c>
      <c r="C110" s="41">
        <f t="shared" si="18"/>
        <v>3285</v>
      </c>
      <c r="D110" s="23">
        <f t="shared" si="19"/>
        <v>0</v>
      </c>
      <c r="E110" s="5">
        <f t="shared" si="10"/>
        <v>0</v>
      </c>
      <c r="F110" s="5">
        <f t="shared" si="11"/>
        <v>0</v>
      </c>
      <c r="G110" s="5">
        <f t="shared" si="12"/>
        <v>0</v>
      </c>
      <c r="H110" s="5">
        <f t="shared" si="15"/>
        <v>0</v>
      </c>
      <c r="I110" s="5">
        <f t="shared" si="16"/>
        <v>0</v>
      </c>
      <c r="J110" s="80">
        <f t="shared" si="13"/>
        <v>0</v>
      </c>
    </row>
    <row r="111" spans="1:10">
      <c r="A111" s="1">
        <f t="shared" si="14"/>
        <v>10</v>
      </c>
      <c r="B111" s="24">
        <f t="shared" si="17"/>
        <v>110</v>
      </c>
      <c r="C111" s="41">
        <f t="shared" si="18"/>
        <v>3316</v>
      </c>
      <c r="D111" s="23">
        <f t="shared" si="19"/>
        <v>0</v>
      </c>
      <c r="E111" s="5">
        <f t="shared" si="10"/>
        <v>0</v>
      </c>
      <c r="F111" s="5">
        <f t="shared" si="11"/>
        <v>0</v>
      </c>
      <c r="G111" s="5">
        <f t="shared" si="12"/>
        <v>0</v>
      </c>
      <c r="H111" s="5">
        <f t="shared" si="15"/>
        <v>0</v>
      </c>
      <c r="I111" s="5">
        <f t="shared" si="16"/>
        <v>0</v>
      </c>
      <c r="J111" s="80">
        <f t="shared" si="13"/>
        <v>0</v>
      </c>
    </row>
    <row r="112" spans="1:10">
      <c r="A112" s="1">
        <f t="shared" si="14"/>
        <v>10</v>
      </c>
      <c r="B112" s="24">
        <f t="shared" si="17"/>
        <v>111</v>
      </c>
      <c r="C112" s="41">
        <f t="shared" si="18"/>
        <v>3347</v>
      </c>
      <c r="D112" s="23">
        <f t="shared" si="19"/>
        <v>0</v>
      </c>
      <c r="E112" s="5">
        <f t="shared" si="10"/>
        <v>0</v>
      </c>
      <c r="F112" s="5">
        <f t="shared" si="11"/>
        <v>0</v>
      </c>
      <c r="G112" s="5">
        <f t="shared" si="12"/>
        <v>0</v>
      </c>
      <c r="H112" s="5">
        <f t="shared" si="15"/>
        <v>0</v>
      </c>
      <c r="I112" s="5">
        <f t="shared" si="16"/>
        <v>0</v>
      </c>
      <c r="J112" s="80">
        <f t="shared" si="13"/>
        <v>0</v>
      </c>
    </row>
    <row r="113" spans="1:10">
      <c r="A113" s="1">
        <f t="shared" si="14"/>
        <v>10</v>
      </c>
      <c r="B113" s="24">
        <f t="shared" si="17"/>
        <v>112</v>
      </c>
      <c r="C113" s="41">
        <f t="shared" si="18"/>
        <v>3375</v>
      </c>
      <c r="D113" s="23">
        <f t="shared" si="19"/>
        <v>0</v>
      </c>
      <c r="E113" s="5">
        <f t="shared" si="10"/>
        <v>0</v>
      </c>
      <c r="F113" s="5">
        <f t="shared" si="11"/>
        <v>0</v>
      </c>
      <c r="G113" s="5">
        <f t="shared" si="12"/>
        <v>0</v>
      </c>
      <c r="H113" s="5">
        <f t="shared" si="15"/>
        <v>0</v>
      </c>
      <c r="I113" s="5">
        <f t="shared" si="16"/>
        <v>0</v>
      </c>
      <c r="J113" s="80">
        <f t="shared" si="13"/>
        <v>0</v>
      </c>
    </row>
    <row r="114" spans="1:10">
      <c r="A114" s="1">
        <f t="shared" si="14"/>
        <v>10</v>
      </c>
      <c r="B114" s="24">
        <f t="shared" si="17"/>
        <v>113</v>
      </c>
      <c r="C114" s="41">
        <f t="shared" si="18"/>
        <v>3406</v>
      </c>
      <c r="D114" s="23">
        <f t="shared" si="19"/>
        <v>0</v>
      </c>
      <c r="E114" s="5">
        <f t="shared" si="10"/>
        <v>0</v>
      </c>
      <c r="F114" s="5">
        <f t="shared" si="11"/>
        <v>0</v>
      </c>
      <c r="G114" s="5">
        <f t="shared" si="12"/>
        <v>0</v>
      </c>
      <c r="H114" s="5">
        <f t="shared" si="15"/>
        <v>0</v>
      </c>
      <c r="I114" s="5">
        <f t="shared" si="16"/>
        <v>0</v>
      </c>
      <c r="J114" s="80">
        <f t="shared" si="13"/>
        <v>0</v>
      </c>
    </row>
    <row r="115" spans="1:10">
      <c r="A115" s="1">
        <f t="shared" si="14"/>
        <v>10</v>
      </c>
      <c r="B115" s="24">
        <f t="shared" si="17"/>
        <v>114</v>
      </c>
      <c r="C115" s="41">
        <f t="shared" si="18"/>
        <v>3436</v>
      </c>
      <c r="D115" s="23">
        <f t="shared" si="19"/>
        <v>0</v>
      </c>
      <c r="E115" s="5">
        <f t="shared" si="10"/>
        <v>0</v>
      </c>
      <c r="F115" s="5">
        <f t="shared" si="11"/>
        <v>0</v>
      </c>
      <c r="G115" s="5">
        <f t="shared" si="12"/>
        <v>0</v>
      </c>
      <c r="H115" s="5">
        <f t="shared" si="15"/>
        <v>0</v>
      </c>
      <c r="I115" s="5">
        <f t="shared" si="16"/>
        <v>0</v>
      </c>
      <c r="J115" s="80">
        <f t="shared" si="13"/>
        <v>0</v>
      </c>
    </row>
    <row r="116" spans="1:10">
      <c r="A116" s="1">
        <f t="shared" si="14"/>
        <v>10</v>
      </c>
      <c r="B116" s="24">
        <f t="shared" si="17"/>
        <v>115</v>
      </c>
      <c r="C116" s="41">
        <f t="shared" si="18"/>
        <v>3467</v>
      </c>
      <c r="D116" s="23">
        <f t="shared" si="19"/>
        <v>0</v>
      </c>
      <c r="E116" s="5">
        <f t="shared" si="10"/>
        <v>0</v>
      </c>
      <c r="F116" s="5">
        <f t="shared" si="11"/>
        <v>0</v>
      </c>
      <c r="G116" s="5">
        <f t="shared" si="12"/>
        <v>0</v>
      </c>
      <c r="H116" s="5">
        <f t="shared" si="15"/>
        <v>0</v>
      </c>
      <c r="I116" s="5">
        <f t="shared" si="16"/>
        <v>0</v>
      </c>
      <c r="J116" s="80">
        <f t="shared" si="13"/>
        <v>0</v>
      </c>
    </row>
    <row r="117" spans="1:10">
      <c r="A117" s="1">
        <f t="shared" si="14"/>
        <v>10</v>
      </c>
      <c r="B117" s="24">
        <f t="shared" si="17"/>
        <v>116</v>
      </c>
      <c r="C117" s="41">
        <f t="shared" si="18"/>
        <v>3497</v>
      </c>
      <c r="D117" s="23">
        <f t="shared" si="19"/>
        <v>0</v>
      </c>
      <c r="E117" s="5">
        <f t="shared" si="10"/>
        <v>0</v>
      </c>
      <c r="F117" s="5">
        <f t="shared" si="11"/>
        <v>0</v>
      </c>
      <c r="G117" s="5">
        <f t="shared" si="12"/>
        <v>0</v>
      </c>
      <c r="H117" s="5">
        <f t="shared" si="15"/>
        <v>0</v>
      </c>
      <c r="I117" s="5">
        <f t="shared" si="16"/>
        <v>0</v>
      </c>
      <c r="J117" s="80">
        <f t="shared" si="13"/>
        <v>0</v>
      </c>
    </row>
    <row r="118" spans="1:10">
      <c r="A118" s="1">
        <f t="shared" si="14"/>
        <v>10</v>
      </c>
      <c r="B118" s="24">
        <f t="shared" si="17"/>
        <v>117</v>
      </c>
      <c r="C118" s="41">
        <f t="shared" si="18"/>
        <v>3528</v>
      </c>
      <c r="D118" s="23">
        <f t="shared" si="19"/>
        <v>0</v>
      </c>
      <c r="E118" s="5">
        <f t="shared" si="10"/>
        <v>0</v>
      </c>
      <c r="F118" s="5">
        <f t="shared" si="11"/>
        <v>0</v>
      </c>
      <c r="G118" s="5">
        <f t="shared" si="12"/>
        <v>0</v>
      </c>
      <c r="H118" s="5">
        <f t="shared" si="15"/>
        <v>0</v>
      </c>
      <c r="I118" s="5">
        <f t="shared" si="16"/>
        <v>0</v>
      </c>
      <c r="J118" s="80">
        <f t="shared" si="13"/>
        <v>0</v>
      </c>
    </row>
    <row r="119" spans="1:10">
      <c r="A119" s="1">
        <f t="shared" si="14"/>
        <v>10</v>
      </c>
      <c r="B119" s="24">
        <f t="shared" si="17"/>
        <v>118</v>
      </c>
      <c r="C119" s="41">
        <f t="shared" si="18"/>
        <v>3559</v>
      </c>
      <c r="D119" s="23">
        <f t="shared" si="19"/>
        <v>0</v>
      </c>
      <c r="E119" s="5">
        <f t="shared" si="10"/>
        <v>0</v>
      </c>
      <c r="F119" s="5">
        <f t="shared" si="11"/>
        <v>0</v>
      </c>
      <c r="G119" s="5">
        <f t="shared" si="12"/>
        <v>0</v>
      </c>
      <c r="H119" s="5">
        <f t="shared" si="15"/>
        <v>0</v>
      </c>
      <c r="I119" s="5">
        <f t="shared" si="16"/>
        <v>0</v>
      </c>
      <c r="J119" s="80">
        <f t="shared" si="13"/>
        <v>0</v>
      </c>
    </row>
    <row r="120" spans="1:10">
      <c r="A120" s="1">
        <f t="shared" si="14"/>
        <v>10</v>
      </c>
      <c r="B120" s="24">
        <f t="shared" si="17"/>
        <v>119</v>
      </c>
      <c r="C120" s="41">
        <f t="shared" si="18"/>
        <v>3589</v>
      </c>
      <c r="D120" s="23">
        <f t="shared" si="19"/>
        <v>0</v>
      </c>
      <c r="E120" s="5">
        <f t="shared" si="10"/>
        <v>0</v>
      </c>
      <c r="F120" s="5">
        <f t="shared" si="11"/>
        <v>0</v>
      </c>
      <c r="G120" s="5">
        <f t="shared" si="12"/>
        <v>0</v>
      </c>
      <c r="H120" s="5">
        <f t="shared" si="15"/>
        <v>0</v>
      </c>
      <c r="I120" s="5">
        <f t="shared" si="16"/>
        <v>0</v>
      </c>
      <c r="J120" s="80">
        <f t="shared" si="13"/>
        <v>0</v>
      </c>
    </row>
    <row r="121" spans="1:10">
      <c r="A121" s="9">
        <f t="shared" si="14"/>
        <v>10</v>
      </c>
      <c r="B121" s="6">
        <f t="shared" si="17"/>
        <v>120</v>
      </c>
      <c r="C121" s="42">
        <f t="shared" si="18"/>
        <v>3620</v>
      </c>
      <c r="D121" s="4">
        <f t="shared" si="19"/>
        <v>0</v>
      </c>
      <c r="E121" s="7">
        <f t="shared" si="10"/>
        <v>0</v>
      </c>
      <c r="F121" s="7">
        <f t="shared" si="11"/>
        <v>0</v>
      </c>
      <c r="G121" s="7">
        <f t="shared" si="12"/>
        <v>0</v>
      </c>
      <c r="H121" s="7">
        <f t="shared" si="15"/>
        <v>0</v>
      </c>
      <c r="I121" s="7">
        <f t="shared" si="16"/>
        <v>0</v>
      </c>
      <c r="J121" s="81">
        <f t="shared" si="13"/>
        <v>0</v>
      </c>
    </row>
    <row r="122" spans="1:10">
      <c r="A122" s="1">
        <f t="shared" si="14"/>
        <v>11</v>
      </c>
      <c r="B122" s="24">
        <f t="shared" si="17"/>
        <v>121</v>
      </c>
      <c r="C122" s="41">
        <f t="shared" si="18"/>
        <v>3650</v>
      </c>
      <c r="D122" s="23">
        <f t="shared" si="19"/>
        <v>0</v>
      </c>
      <c r="E122" s="5">
        <f t="shared" si="10"/>
        <v>0</v>
      </c>
      <c r="F122" s="5">
        <f t="shared" si="11"/>
        <v>0</v>
      </c>
      <c r="G122" s="5">
        <f t="shared" si="12"/>
        <v>0</v>
      </c>
      <c r="H122" s="5">
        <f t="shared" si="15"/>
        <v>0</v>
      </c>
      <c r="I122" s="5">
        <f t="shared" si="16"/>
        <v>0</v>
      </c>
      <c r="J122" s="80">
        <f t="shared" si="13"/>
        <v>0</v>
      </c>
    </row>
    <row r="123" spans="1:10">
      <c r="A123" s="1">
        <f t="shared" si="14"/>
        <v>11</v>
      </c>
      <c r="B123" s="24">
        <f t="shared" si="17"/>
        <v>122</v>
      </c>
      <c r="C123" s="41">
        <f t="shared" si="18"/>
        <v>3681</v>
      </c>
      <c r="D123" s="23">
        <f t="shared" si="19"/>
        <v>0</v>
      </c>
      <c r="E123" s="5">
        <f t="shared" si="10"/>
        <v>0</v>
      </c>
      <c r="F123" s="5">
        <f t="shared" si="11"/>
        <v>0</v>
      </c>
      <c r="G123" s="5">
        <f t="shared" si="12"/>
        <v>0</v>
      </c>
      <c r="H123" s="5">
        <f t="shared" si="15"/>
        <v>0</v>
      </c>
      <c r="I123" s="5">
        <f t="shared" si="16"/>
        <v>0</v>
      </c>
      <c r="J123" s="80">
        <f t="shared" si="13"/>
        <v>0</v>
      </c>
    </row>
    <row r="124" spans="1:10">
      <c r="A124" s="1">
        <f t="shared" si="14"/>
        <v>11</v>
      </c>
      <c r="B124" s="24">
        <f t="shared" si="17"/>
        <v>123</v>
      </c>
      <c r="C124" s="41">
        <f t="shared" si="18"/>
        <v>3712</v>
      </c>
      <c r="D124" s="23">
        <f t="shared" si="19"/>
        <v>0</v>
      </c>
      <c r="E124" s="5">
        <f t="shared" si="10"/>
        <v>0</v>
      </c>
      <c r="F124" s="5">
        <f t="shared" si="11"/>
        <v>0</v>
      </c>
      <c r="G124" s="5">
        <f t="shared" si="12"/>
        <v>0</v>
      </c>
      <c r="H124" s="5">
        <f t="shared" si="15"/>
        <v>0</v>
      </c>
      <c r="I124" s="5">
        <f t="shared" si="16"/>
        <v>0</v>
      </c>
      <c r="J124" s="80">
        <f t="shared" si="13"/>
        <v>0</v>
      </c>
    </row>
    <row r="125" spans="1:10">
      <c r="A125" s="1">
        <f t="shared" si="14"/>
        <v>11</v>
      </c>
      <c r="B125" s="24">
        <f t="shared" si="17"/>
        <v>124</v>
      </c>
      <c r="C125" s="41">
        <f t="shared" si="18"/>
        <v>3740</v>
      </c>
      <c r="D125" s="23">
        <f t="shared" si="19"/>
        <v>0</v>
      </c>
      <c r="E125" s="5">
        <f t="shared" si="10"/>
        <v>0</v>
      </c>
      <c r="F125" s="5">
        <f t="shared" si="11"/>
        <v>0</v>
      </c>
      <c r="G125" s="5">
        <f t="shared" si="12"/>
        <v>0</v>
      </c>
      <c r="H125" s="5">
        <f t="shared" si="15"/>
        <v>0</v>
      </c>
      <c r="I125" s="5">
        <f t="shared" si="16"/>
        <v>0</v>
      </c>
      <c r="J125" s="80">
        <f t="shared" si="13"/>
        <v>0</v>
      </c>
    </row>
    <row r="126" spans="1:10">
      <c r="A126" s="1">
        <f t="shared" si="14"/>
        <v>11</v>
      </c>
      <c r="B126" s="24">
        <f t="shared" si="17"/>
        <v>125</v>
      </c>
      <c r="C126" s="41">
        <f t="shared" si="18"/>
        <v>3771</v>
      </c>
      <c r="D126" s="23">
        <f t="shared" si="19"/>
        <v>0</v>
      </c>
      <c r="E126" s="5">
        <f t="shared" si="10"/>
        <v>0</v>
      </c>
      <c r="F126" s="5">
        <f t="shared" si="11"/>
        <v>0</v>
      </c>
      <c r="G126" s="5">
        <f t="shared" si="12"/>
        <v>0</v>
      </c>
      <c r="H126" s="5">
        <f t="shared" si="15"/>
        <v>0</v>
      </c>
      <c r="I126" s="5">
        <f t="shared" si="16"/>
        <v>0</v>
      </c>
      <c r="J126" s="80">
        <f t="shared" si="13"/>
        <v>0</v>
      </c>
    </row>
    <row r="127" spans="1:10">
      <c r="A127" s="1">
        <f t="shared" si="14"/>
        <v>11</v>
      </c>
      <c r="B127" s="24">
        <f t="shared" si="17"/>
        <v>126</v>
      </c>
      <c r="C127" s="41">
        <f t="shared" si="18"/>
        <v>3801</v>
      </c>
      <c r="D127" s="23">
        <f t="shared" si="19"/>
        <v>0</v>
      </c>
      <c r="E127" s="5">
        <f t="shared" si="10"/>
        <v>0</v>
      </c>
      <c r="F127" s="5">
        <f t="shared" si="11"/>
        <v>0</v>
      </c>
      <c r="G127" s="5">
        <f t="shared" si="12"/>
        <v>0</v>
      </c>
      <c r="H127" s="5">
        <f t="shared" si="15"/>
        <v>0</v>
      </c>
      <c r="I127" s="5">
        <f t="shared" si="16"/>
        <v>0</v>
      </c>
      <c r="J127" s="80">
        <f t="shared" si="13"/>
        <v>0</v>
      </c>
    </row>
    <row r="128" spans="1:10">
      <c r="A128" s="1">
        <f t="shared" si="14"/>
        <v>11</v>
      </c>
      <c r="B128" s="24">
        <f t="shared" si="17"/>
        <v>127</v>
      </c>
      <c r="C128" s="41">
        <f t="shared" si="18"/>
        <v>3832</v>
      </c>
      <c r="D128" s="23">
        <f t="shared" si="19"/>
        <v>0</v>
      </c>
      <c r="E128" s="5">
        <f t="shared" si="10"/>
        <v>0</v>
      </c>
      <c r="F128" s="5">
        <f t="shared" si="11"/>
        <v>0</v>
      </c>
      <c r="G128" s="5">
        <f t="shared" si="12"/>
        <v>0</v>
      </c>
      <c r="H128" s="5">
        <f t="shared" si="15"/>
        <v>0</v>
      </c>
      <c r="I128" s="5">
        <f t="shared" si="16"/>
        <v>0</v>
      </c>
      <c r="J128" s="80">
        <f t="shared" si="13"/>
        <v>0</v>
      </c>
    </row>
    <row r="129" spans="1:10">
      <c r="A129" s="1">
        <f t="shared" si="14"/>
        <v>11</v>
      </c>
      <c r="B129" s="24">
        <f t="shared" si="17"/>
        <v>128</v>
      </c>
      <c r="C129" s="41">
        <f t="shared" si="18"/>
        <v>3862</v>
      </c>
      <c r="D129" s="23">
        <f t="shared" si="19"/>
        <v>0</v>
      </c>
      <c r="E129" s="5">
        <f t="shared" si="10"/>
        <v>0</v>
      </c>
      <c r="F129" s="5">
        <f t="shared" si="11"/>
        <v>0</v>
      </c>
      <c r="G129" s="5">
        <f t="shared" si="12"/>
        <v>0</v>
      </c>
      <c r="H129" s="5">
        <f t="shared" si="15"/>
        <v>0</v>
      </c>
      <c r="I129" s="5">
        <f t="shared" si="16"/>
        <v>0</v>
      </c>
      <c r="J129" s="80">
        <f t="shared" si="13"/>
        <v>0</v>
      </c>
    </row>
    <row r="130" spans="1:10">
      <c r="A130" s="1">
        <f t="shared" si="14"/>
        <v>11</v>
      </c>
      <c r="B130" s="24">
        <f t="shared" si="17"/>
        <v>129</v>
      </c>
      <c r="C130" s="41">
        <f t="shared" si="18"/>
        <v>3893</v>
      </c>
      <c r="D130" s="23">
        <f t="shared" si="19"/>
        <v>0</v>
      </c>
      <c r="E130" s="5">
        <f t="shared" ref="E130:E193" si="20">IFERROR(IF(B130&gt;Balloon_Term,0,IF(B130&lt;=Interest_Only_Period,Coupon/12*D130,-IPMT(Coupon/12,B130-Interest_Only_Period,Amortization_Term,Original_Balance,0))),0)</f>
        <v>0</v>
      </c>
      <c r="F130" s="5">
        <f t="shared" ref="F130:F193" si="21">IFERROR(IF(B130&gt;Balloon_Term,0,IF(B130&lt;=Interest_Only_Period,0,-PPMT(Coupon/12,B130-Interest_Only_Period,Amortization_Term,Original_Balance,0))),0)</f>
        <v>0</v>
      </c>
      <c r="G130" s="5">
        <f t="shared" ref="G130:G193" si="22">IF(B130=Balloon_Term,D130-F130,0)</f>
        <v>0</v>
      </c>
      <c r="H130" s="5">
        <f t="shared" si="15"/>
        <v>0</v>
      </c>
      <c r="I130" s="5">
        <f t="shared" si="16"/>
        <v>0</v>
      </c>
      <c r="J130" s="80">
        <f t="shared" ref="J130:J193" si="23">IFERROR(I130/Measure,0)</f>
        <v>0</v>
      </c>
    </row>
    <row r="131" spans="1:10">
      <c r="A131" s="1">
        <f t="shared" ref="A131:A194" si="24">ROUNDUP(B131/12,0)</f>
        <v>11</v>
      </c>
      <c r="B131" s="24">
        <f t="shared" si="17"/>
        <v>130</v>
      </c>
      <c r="C131" s="41">
        <f t="shared" si="18"/>
        <v>3924</v>
      </c>
      <c r="D131" s="23">
        <f t="shared" si="19"/>
        <v>0</v>
      </c>
      <c r="E131" s="5">
        <f t="shared" si="20"/>
        <v>0</v>
      </c>
      <c r="F131" s="5">
        <f t="shared" si="21"/>
        <v>0</v>
      </c>
      <c r="G131" s="5">
        <f t="shared" si="22"/>
        <v>0</v>
      </c>
      <c r="H131" s="5">
        <f t="shared" ref="H131:H194" si="25">SUM(E131:F131)</f>
        <v>0</v>
      </c>
      <c r="I131" s="5">
        <f t="shared" ref="I131:I194" si="26">D131-F131-G131</f>
        <v>0</v>
      </c>
      <c r="J131" s="80">
        <f t="shared" si="23"/>
        <v>0</v>
      </c>
    </row>
    <row r="132" spans="1:10">
      <c r="A132" s="1">
        <f t="shared" si="24"/>
        <v>11</v>
      </c>
      <c r="B132" s="24">
        <f t="shared" ref="B132:B195" si="27">+B131+1</f>
        <v>131</v>
      </c>
      <c r="C132" s="41">
        <f t="shared" ref="C132:C195" si="28">EDATE(C131,1)</f>
        <v>3954</v>
      </c>
      <c r="D132" s="23">
        <f t="shared" ref="D132:D195" si="29">+I131</f>
        <v>0</v>
      </c>
      <c r="E132" s="5">
        <f t="shared" si="20"/>
        <v>0</v>
      </c>
      <c r="F132" s="5">
        <f t="shared" si="21"/>
        <v>0</v>
      </c>
      <c r="G132" s="5">
        <f t="shared" si="22"/>
        <v>0</v>
      </c>
      <c r="H132" s="5">
        <f t="shared" si="25"/>
        <v>0</v>
      </c>
      <c r="I132" s="5">
        <f t="shared" si="26"/>
        <v>0</v>
      </c>
      <c r="J132" s="80">
        <f t="shared" si="23"/>
        <v>0</v>
      </c>
    </row>
    <row r="133" spans="1:10">
      <c r="A133" s="9">
        <f t="shared" si="24"/>
        <v>11</v>
      </c>
      <c r="B133" s="6">
        <f t="shared" si="27"/>
        <v>132</v>
      </c>
      <c r="C133" s="42">
        <f t="shared" si="28"/>
        <v>3985</v>
      </c>
      <c r="D133" s="4">
        <f t="shared" si="29"/>
        <v>0</v>
      </c>
      <c r="E133" s="7">
        <f t="shared" si="20"/>
        <v>0</v>
      </c>
      <c r="F133" s="7">
        <f t="shared" si="21"/>
        <v>0</v>
      </c>
      <c r="G133" s="7">
        <f t="shared" si="22"/>
        <v>0</v>
      </c>
      <c r="H133" s="7">
        <f t="shared" si="25"/>
        <v>0</v>
      </c>
      <c r="I133" s="7">
        <f t="shared" si="26"/>
        <v>0</v>
      </c>
      <c r="J133" s="81">
        <f t="shared" si="23"/>
        <v>0</v>
      </c>
    </row>
    <row r="134" spans="1:10">
      <c r="A134" s="1">
        <f t="shared" si="24"/>
        <v>12</v>
      </c>
      <c r="B134" s="24">
        <f t="shared" si="27"/>
        <v>133</v>
      </c>
      <c r="C134" s="41">
        <f t="shared" si="28"/>
        <v>4015</v>
      </c>
      <c r="D134" s="23">
        <f t="shared" si="29"/>
        <v>0</v>
      </c>
      <c r="E134" s="5">
        <f t="shared" si="20"/>
        <v>0</v>
      </c>
      <c r="F134" s="5">
        <f t="shared" si="21"/>
        <v>0</v>
      </c>
      <c r="G134" s="5">
        <f t="shared" si="22"/>
        <v>0</v>
      </c>
      <c r="H134" s="5">
        <f t="shared" si="25"/>
        <v>0</v>
      </c>
      <c r="I134" s="5">
        <f t="shared" si="26"/>
        <v>0</v>
      </c>
      <c r="J134" s="80">
        <f t="shared" si="23"/>
        <v>0</v>
      </c>
    </row>
    <row r="135" spans="1:10">
      <c r="A135" s="1">
        <f t="shared" si="24"/>
        <v>12</v>
      </c>
      <c r="B135" s="24">
        <f t="shared" si="27"/>
        <v>134</v>
      </c>
      <c r="C135" s="41">
        <f t="shared" si="28"/>
        <v>4046</v>
      </c>
      <c r="D135" s="23">
        <f t="shared" si="29"/>
        <v>0</v>
      </c>
      <c r="E135" s="5">
        <f t="shared" si="20"/>
        <v>0</v>
      </c>
      <c r="F135" s="5">
        <f t="shared" si="21"/>
        <v>0</v>
      </c>
      <c r="G135" s="5">
        <f t="shared" si="22"/>
        <v>0</v>
      </c>
      <c r="H135" s="5">
        <f t="shared" si="25"/>
        <v>0</v>
      </c>
      <c r="I135" s="5">
        <f t="shared" si="26"/>
        <v>0</v>
      </c>
      <c r="J135" s="80">
        <f t="shared" si="23"/>
        <v>0</v>
      </c>
    </row>
    <row r="136" spans="1:10">
      <c r="A136" s="1">
        <f t="shared" si="24"/>
        <v>12</v>
      </c>
      <c r="B136" s="24">
        <f t="shared" si="27"/>
        <v>135</v>
      </c>
      <c r="C136" s="41">
        <f t="shared" si="28"/>
        <v>4077</v>
      </c>
      <c r="D136" s="23">
        <f t="shared" si="29"/>
        <v>0</v>
      </c>
      <c r="E136" s="5">
        <f t="shared" si="20"/>
        <v>0</v>
      </c>
      <c r="F136" s="5">
        <f t="shared" si="21"/>
        <v>0</v>
      </c>
      <c r="G136" s="5">
        <f t="shared" si="22"/>
        <v>0</v>
      </c>
      <c r="H136" s="5">
        <f t="shared" si="25"/>
        <v>0</v>
      </c>
      <c r="I136" s="5">
        <f t="shared" si="26"/>
        <v>0</v>
      </c>
      <c r="J136" s="80">
        <f t="shared" si="23"/>
        <v>0</v>
      </c>
    </row>
    <row r="137" spans="1:10">
      <c r="A137" s="1">
        <f t="shared" si="24"/>
        <v>12</v>
      </c>
      <c r="B137" s="24">
        <f t="shared" si="27"/>
        <v>136</v>
      </c>
      <c r="C137" s="41">
        <f t="shared" si="28"/>
        <v>4105</v>
      </c>
      <c r="D137" s="23">
        <f t="shared" si="29"/>
        <v>0</v>
      </c>
      <c r="E137" s="5">
        <f t="shared" si="20"/>
        <v>0</v>
      </c>
      <c r="F137" s="5">
        <f t="shared" si="21"/>
        <v>0</v>
      </c>
      <c r="G137" s="5">
        <f t="shared" si="22"/>
        <v>0</v>
      </c>
      <c r="H137" s="5">
        <f t="shared" si="25"/>
        <v>0</v>
      </c>
      <c r="I137" s="5">
        <f t="shared" si="26"/>
        <v>0</v>
      </c>
      <c r="J137" s="80">
        <f t="shared" si="23"/>
        <v>0</v>
      </c>
    </row>
    <row r="138" spans="1:10">
      <c r="A138" s="1">
        <f t="shared" si="24"/>
        <v>12</v>
      </c>
      <c r="B138" s="24">
        <f t="shared" si="27"/>
        <v>137</v>
      </c>
      <c r="C138" s="41">
        <f t="shared" si="28"/>
        <v>4136</v>
      </c>
      <c r="D138" s="23">
        <f t="shared" si="29"/>
        <v>0</v>
      </c>
      <c r="E138" s="5">
        <f t="shared" si="20"/>
        <v>0</v>
      </c>
      <c r="F138" s="5">
        <f t="shared" si="21"/>
        <v>0</v>
      </c>
      <c r="G138" s="5">
        <f t="shared" si="22"/>
        <v>0</v>
      </c>
      <c r="H138" s="5">
        <f t="shared" si="25"/>
        <v>0</v>
      </c>
      <c r="I138" s="5">
        <f t="shared" si="26"/>
        <v>0</v>
      </c>
      <c r="J138" s="80">
        <f t="shared" si="23"/>
        <v>0</v>
      </c>
    </row>
    <row r="139" spans="1:10">
      <c r="A139" s="1">
        <f t="shared" si="24"/>
        <v>12</v>
      </c>
      <c r="B139" s="24">
        <f t="shared" si="27"/>
        <v>138</v>
      </c>
      <c r="C139" s="41">
        <f t="shared" si="28"/>
        <v>4166</v>
      </c>
      <c r="D139" s="23">
        <f t="shared" si="29"/>
        <v>0</v>
      </c>
      <c r="E139" s="5">
        <f t="shared" si="20"/>
        <v>0</v>
      </c>
      <c r="F139" s="5">
        <f t="shared" si="21"/>
        <v>0</v>
      </c>
      <c r="G139" s="5">
        <f t="shared" si="22"/>
        <v>0</v>
      </c>
      <c r="H139" s="5">
        <f t="shared" si="25"/>
        <v>0</v>
      </c>
      <c r="I139" s="5">
        <f t="shared" si="26"/>
        <v>0</v>
      </c>
      <c r="J139" s="80">
        <f t="shared" si="23"/>
        <v>0</v>
      </c>
    </row>
    <row r="140" spans="1:10">
      <c r="A140" s="1">
        <f t="shared" si="24"/>
        <v>12</v>
      </c>
      <c r="B140" s="24">
        <f t="shared" si="27"/>
        <v>139</v>
      </c>
      <c r="C140" s="41">
        <f t="shared" si="28"/>
        <v>4197</v>
      </c>
      <c r="D140" s="23">
        <f t="shared" si="29"/>
        <v>0</v>
      </c>
      <c r="E140" s="5">
        <f t="shared" si="20"/>
        <v>0</v>
      </c>
      <c r="F140" s="5">
        <f t="shared" si="21"/>
        <v>0</v>
      </c>
      <c r="G140" s="5">
        <f t="shared" si="22"/>
        <v>0</v>
      </c>
      <c r="H140" s="5">
        <f t="shared" si="25"/>
        <v>0</v>
      </c>
      <c r="I140" s="5">
        <f t="shared" si="26"/>
        <v>0</v>
      </c>
      <c r="J140" s="80">
        <f t="shared" si="23"/>
        <v>0</v>
      </c>
    </row>
    <row r="141" spans="1:10">
      <c r="A141" s="1">
        <f t="shared" si="24"/>
        <v>12</v>
      </c>
      <c r="B141" s="24">
        <f t="shared" si="27"/>
        <v>140</v>
      </c>
      <c r="C141" s="41">
        <f t="shared" si="28"/>
        <v>4227</v>
      </c>
      <c r="D141" s="23">
        <f t="shared" si="29"/>
        <v>0</v>
      </c>
      <c r="E141" s="5">
        <f t="shared" si="20"/>
        <v>0</v>
      </c>
      <c r="F141" s="5">
        <f t="shared" si="21"/>
        <v>0</v>
      </c>
      <c r="G141" s="5">
        <f t="shared" si="22"/>
        <v>0</v>
      </c>
      <c r="H141" s="5">
        <f t="shared" si="25"/>
        <v>0</v>
      </c>
      <c r="I141" s="5">
        <f t="shared" si="26"/>
        <v>0</v>
      </c>
      <c r="J141" s="80">
        <f t="shared" si="23"/>
        <v>0</v>
      </c>
    </row>
    <row r="142" spans="1:10">
      <c r="A142" s="1">
        <f t="shared" si="24"/>
        <v>12</v>
      </c>
      <c r="B142" s="24">
        <f t="shared" si="27"/>
        <v>141</v>
      </c>
      <c r="C142" s="41">
        <f t="shared" si="28"/>
        <v>4258</v>
      </c>
      <c r="D142" s="23">
        <f t="shared" si="29"/>
        <v>0</v>
      </c>
      <c r="E142" s="5">
        <f t="shared" si="20"/>
        <v>0</v>
      </c>
      <c r="F142" s="5">
        <f t="shared" si="21"/>
        <v>0</v>
      </c>
      <c r="G142" s="5">
        <f t="shared" si="22"/>
        <v>0</v>
      </c>
      <c r="H142" s="5">
        <f t="shared" si="25"/>
        <v>0</v>
      </c>
      <c r="I142" s="5">
        <f t="shared" si="26"/>
        <v>0</v>
      </c>
      <c r="J142" s="80">
        <f t="shared" si="23"/>
        <v>0</v>
      </c>
    </row>
    <row r="143" spans="1:10">
      <c r="A143" s="1">
        <f t="shared" si="24"/>
        <v>12</v>
      </c>
      <c r="B143" s="24">
        <f t="shared" si="27"/>
        <v>142</v>
      </c>
      <c r="C143" s="41">
        <f t="shared" si="28"/>
        <v>4289</v>
      </c>
      <c r="D143" s="23">
        <f t="shared" si="29"/>
        <v>0</v>
      </c>
      <c r="E143" s="5">
        <f t="shared" si="20"/>
        <v>0</v>
      </c>
      <c r="F143" s="5">
        <f t="shared" si="21"/>
        <v>0</v>
      </c>
      <c r="G143" s="5">
        <f t="shared" si="22"/>
        <v>0</v>
      </c>
      <c r="H143" s="5">
        <f t="shared" si="25"/>
        <v>0</v>
      </c>
      <c r="I143" s="5">
        <f t="shared" si="26"/>
        <v>0</v>
      </c>
      <c r="J143" s="80">
        <f t="shared" si="23"/>
        <v>0</v>
      </c>
    </row>
    <row r="144" spans="1:10">
      <c r="A144" s="1">
        <f t="shared" si="24"/>
        <v>12</v>
      </c>
      <c r="B144" s="24">
        <f t="shared" si="27"/>
        <v>143</v>
      </c>
      <c r="C144" s="41">
        <f t="shared" si="28"/>
        <v>4319</v>
      </c>
      <c r="D144" s="23">
        <f t="shared" si="29"/>
        <v>0</v>
      </c>
      <c r="E144" s="5">
        <f t="shared" si="20"/>
        <v>0</v>
      </c>
      <c r="F144" s="5">
        <f t="shared" si="21"/>
        <v>0</v>
      </c>
      <c r="G144" s="5">
        <f t="shared" si="22"/>
        <v>0</v>
      </c>
      <c r="H144" s="5">
        <f t="shared" si="25"/>
        <v>0</v>
      </c>
      <c r="I144" s="5">
        <f t="shared" si="26"/>
        <v>0</v>
      </c>
      <c r="J144" s="80">
        <f t="shared" si="23"/>
        <v>0</v>
      </c>
    </row>
    <row r="145" spans="1:10">
      <c r="A145" s="9">
        <f t="shared" si="24"/>
        <v>12</v>
      </c>
      <c r="B145" s="6">
        <f t="shared" si="27"/>
        <v>144</v>
      </c>
      <c r="C145" s="42">
        <f t="shared" si="28"/>
        <v>4350</v>
      </c>
      <c r="D145" s="4">
        <f t="shared" si="29"/>
        <v>0</v>
      </c>
      <c r="E145" s="7">
        <f t="shared" si="20"/>
        <v>0</v>
      </c>
      <c r="F145" s="7">
        <f t="shared" si="21"/>
        <v>0</v>
      </c>
      <c r="G145" s="7">
        <f t="shared" si="22"/>
        <v>0</v>
      </c>
      <c r="H145" s="7">
        <f t="shared" si="25"/>
        <v>0</v>
      </c>
      <c r="I145" s="7">
        <f t="shared" si="26"/>
        <v>0</v>
      </c>
      <c r="J145" s="81">
        <f t="shared" si="23"/>
        <v>0</v>
      </c>
    </row>
    <row r="146" spans="1:10">
      <c r="A146" s="1">
        <f t="shared" si="24"/>
        <v>13</v>
      </c>
      <c r="B146" s="24">
        <f t="shared" si="27"/>
        <v>145</v>
      </c>
      <c r="C146" s="41">
        <f t="shared" si="28"/>
        <v>4380</v>
      </c>
      <c r="D146" s="23">
        <f t="shared" si="29"/>
        <v>0</v>
      </c>
      <c r="E146" s="5">
        <f t="shared" si="20"/>
        <v>0</v>
      </c>
      <c r="F146" s="5">
        <f t="shared" si="21"/>
        <v>0</v>
      </c>
      <c r="G146" s="5">
        <f t="shared" si="22"/>
        <v>0</v>
      </c>
      <c r="H146" s="5">
        <f t="shared" si="25"/>
        <v>0</v>
      </c>
      <c r="I146" s="5">
        <f t="shared" si="26"/>
        <v>0</v>
      </c>
      <c r="J146" s="80">
        <f t="shared" si="23"/>
        <v>0</v>
      </c>
    </row>
    <row r="147" spans="1:10">
      <c r="A147" s="1">
        <f t="shared" si="24"/>
        <v>13</v>
      </c>
      <c r="B147" s="24">
        <f t="shared" si="27"/>
        <v>146</v>
      </c>
      <c r="C147" s="41">
        <f t="shared" si="28"/>
        <v>4411</v>
      </c>
      <c r="D147" s="23">
        <f t="shared" si="29"/>
        <v>0</v>
      </c>
      <c r="E147" s="5">
        <f t="shared" si="20"/>
        <v>0</v>
      </c>
      <c r="F147" s="5">
        <f t="shared" si="21"/>
        <v>0</v>
      </c>
      <c r="G147" s="5">
        <f t="shared" si="22"/>
        <v>0</v>
      </c>
      <c r="H147" s="5">
        <f t="shared" si="25"/>
        <v>0</v>
      </c>
      <c r="I147" s="5">
        <f t="shared" si="26"/>
        <v>0</v>
      </c>
      <c r="J147" s="80">
        <f t="shared" si="23"/>
        <v>0</v>
      </c>
    </row>
    <row r="148" spans="1:10">
      <c r="A148" s="1">
        <f t="shared" si="24"/>
        <v>13</v>
      </c>
      <c r="B148" s="24">
        <f t="shared" si="27"/>
        <v>147</v>
      </c>
      <c r="C148" s="41">
        <f t="shared" si="28"/>
        <v>4442</v>
      </c>
      <c r="D148" s="23">
        <f t="shared" si="29"/>
        <v>0</v>
      </c>
      <c r="E148" s="5">
        <f t="shared" si="20"/>
        <v>0</v>
      </c>
      <c r="F148" s="5">
        <f t="shared" si="21"/>
        <v>0</v>
      </c>
      <c r="G148" s="5">
        <f t="shared" si="22"/>
        <v>0</v>
      </c>
      <c r="H148" s="5">
        <f t="shared" si="25"/>
        <v>0</v>
      </c>
      <c r="I148" s="5">
        <f t="shared" si="26"/>
        <v>0</v>
      </c>
      <c r="J148" s="80">
        <f t="shared" si="23"/>
        <v>0</v>
      </c>
    </row>
    <row r="149" spans="1:10">
      <c r="A149" s="1">
        <f t="shared" si="24"/>
        <v>13</v>
      </c>
      <c r="B149" s="24">
        <f t="shared" si="27"/>
        <v>148</v>
      </c>
      <c r="C149" s="41">
        <f t="shared" si="28"/>
        <v>4471</v>
      </c>
      <c r="D149" s="23">
        <f t="shared" si="29"/>
        <v>0</v>
      </c>
      <c r="E149" s="5">
        <f t="shared" si="20"/>
        <v>0</v>
      </c>
      <c r="F149" s="5">
        <f t="shared" si="21"/>
        <v>0</v>
      </c>
      <c r="G149" s="5">
        <f t="shared" si="22"/>
        <v>0</v>
      </c>
      <c r="H149" s="5">
        <f t="shared" si="25"/>
        <v>0</v>
      </c>
      <c r="I149" s="5">
        <f t="shared" si="26"/>
        <v>0</v>
      </c>
      <c r="J149" s="80">
        <f t="shared" si="23"/>
        <v>0</v>
      </c>
    </row>
    <row r="150" spans="1:10">
      <c r="A150" s="1">
        <f t="shared" si="24"/>
        <v>13</v>
      </c>
      <c r="B150" s="24">
        <f t="shared" si="27"/>
        <v>149</v>
      </c>
      <c r="C150" s="41">
        <f t="shared" si="28"/>
        <v>4502</v>
      </c>
      <c r="D150" s="23">
        <f t="shared" si="29"/>
        <v>0</v>
      </c>
      <c r="E150" s="5">
        <f t="shared" si="20"/>
        <v>0</v>
      </c>
      <c r="F150" s="5">
        <f t="shared" si="21"/>
        <v>0</v>
      </c>
      <c r="G150" s="5">
        <f t="shared" si="22"/>
        <v>0</v>
      </c>
      <c r="H150" s="5">
        <f t="shared" si="25"/>
        <v>0</v>
      </c>
      <c r="I150" s="5">
        <f t="shared" si="26"/>
        <v>0</v>
      </c>
      <c r="J150" s="80">
        <f t="shared" si="23"/>
        <v>0</v>
      </c>
    </row>
    <row r="151" spans="1:10">
      <c r="A151" s="1">
        <f t="shared" si="24"/>
        <v>13</v>
      </c>
      <c r="B151" s="24">
        <f t="shared" si="27"/>
        <v>150</v>
      </c>
      <c r="C151" s="41">
        <f t="shared" si="28"/>
        <v>4532</v>
      </c>
      <c r="D151" s="23">
        <f t="shared" si="29"/>
        <v>0</v>
      </c>
      <c r="E151" s="5">
        <f t="shared" si="20"/>
        <v>0</v>
      </c>
      <c r="F151" s="5">
        <f t="shared" si="21"/>
        <v>0</v>
      </c>
      <c r="G151" s="5">
        <f t="shared" si="22"/>
        <v>0</v>
      </c>
      <c r="H151" s="5">
        <f t="shared" si="25"/>
        <v>0</v>
      </c>
      <c r="I151" s="5">
        <f t="shared" si="26"/>
        <v>0</v>
      </c>
      <c r="J151" s="80">
        <f t="shared" si="23"/>
        <v>0</v>
      </c>
    </row>
    <row r="152" spans="1:10">
      <c r="A152" s="1">
        <f t="shared" si="24"/>
        <v>13</v>
      </c>
      <c r="B152" s="24">
        <f t="shared" si="27"/>
        <v>151</v>
      </c>
      <c r="C152" s="41">
        <f t="shared" si="28"/>
        <v>4563</v>
      </c>
      <c r="D152" s="23">
        <f t="shared" si="29"/>
        <v>0</v>
      </c>
      <c r="E152" s="5">
        <f t="shared" si="20"/>
        <v>0</v>
      </c>
      <c r="F152" s="5">
        <f t="shared" si="21"/>
        <v>0</v>
      </c>
      <c r="G152" s="5">
        <f t="shared" si="22"/>
        <v>0</v>
      </c>
      <c r="H152" s="5">
        <f t="shared" si="25"/>
        <v>0</v>
      </c>
      <c r="I152" s="5">
        <f t="shared" si="26"/>
        <v>0</v>
      </c>
      <c r="J152" s="80">
        <f t="shared" si="23"/>
        <v>0</v>
      </c>
    </row>
    <row r="153" spans="1:10">
      <c r="A153" s="1">
        <f t="shared" si="24"/>
        <v>13</v>
      </c>
      <c r="B153" s="24">
        <f t="shared" si="27"/>
        <v>152</v>
      </c>
      <c r="C153" s="41">
        <f t="shared" si="28"/>
        <v>4593</v>
      </c>
      <c r="D153" s="23">
        <f t="shared" si="29"/>
        <v>0</v>
      </c>
      <c r="E153" s="5">
        <f t="shared" si="20"/>
        <v>0</v>
      </c>
      <c r="F153" s="5">
        <f t="shared" si="21"/>
        <v>0</v>
      </c>
      <c r="G153" s="5">
        <f t="shared" si="22"/>
        <v>0</v>
      </c>
      <c r="H153" s="5">
        <f t="shared" si="25"/>
        <v>0</v>
      </c>
      <c r="I153" s="5">
        <f t="shared" si="26"/>
        <v>0</v>
      </c>
      <c r="J153" s="80">
        <f t="shared" si="23"/>
        <v>0</v>
      </c>
    </row>
    <row r="154" spans="1:10">
      <c r="A154" s="1">
        <f t="shared" si="24"/>
        <v>13</v>
      </c>
      <c r="B154" s="24">
        <f t="shared" si="27"/>
        <v>153</v>
      </c>
      <c r="C154" s="41">
        <f t="shared" si="28"/>
        <v>4624</v>
      </c>
      <c r="D154" s="23">
        <f t="shared" si="29"/>
        <v>0</v>
      </c>
      <c r="E154" s="5">
        <f t="shared" si="20"/>
        <v>0</v>
      </c>
      <c r="F154" s="5">
        <f t="shared" si="21"/>
        <v>0</v>
      </c>
      <c r="G154" s="5">
        <f t="shared" si="22"/>
        <v>0</v>
      </c>
      <c r="H154" s="5">
        <f t="shared" si="25"/>
        <v>0</v>
      </c>
      <c r="I154" s="5">
        <f t="shared" si="26"/>
        <v>0</v>
      </c>
      <c r="J154" s="80">
        <f t="shared" si="23"/>
        <v>0</v>
      </c>
    </row>
    <row r="155" spans="1:10">
      <c r="A155" s="1">
        <f t="shared" si="24"/>
        <v>13</v>
      </c>
      <c r="B155" s="24">
        <f t="shared" si="27"/>
        <v>154</v>
      </c>
      <c r="C155" s="41">
        <f t="shared" si="28"/>
        <v>4655</v>
      </c>
      <c r="D155" s="23">
        <f t="shared" si="29"/>
        <v>0</v>
      </c>
      <c r="E155" s="5">
        <f t="shared" si="20"/>
        <v>0</v>
      </c>
      <c r="F155" s="5">
        <f t="shared" si="21"/>
        <v>0</v>
      </c>
      <c r="G155" s="5">
        <f t="shared" si="22"/>
        <v>0</v>
      </c>
      <c r="H155" s="5">
        <f t="shared" si="25"/>
        <v>0</v>
      </c>
      <c r="I155" s="5">
        <f t="shared" si="26"/>
        <v>0</v>
      </c>
      <c r="J155" s="80">
        <f t="shared" si="23"/>
        <v>0</v>
      </c>
    </row>
    <row r="156" spans="1:10">
      <c r="A156" s="1">
        <f t="shared" si="24"/>
        <v>13</v>
      </c>
      <c r="B156" s="24">
        <f t="shared" si="27"/>
        <v>155</v>
      </c>
      <c r="C156" s="41">
        <f t="shared" si="28"/>
        <v>4685</v>
      </c>
      <c r="D156" s="23">
        <f t="shared" si="29"/>
        <v>0</v>
      </c>
      <c r="E156" s="5">
        <f t="shared" si="20"/>
        <v>0</v>
      </c>
      <c r="F156" s="5">
        <f t="shared" si="21"/>
        <v>0</v>
      </c>
      <c r="G156" s="5">
        <f t="shared" si="22"/>
        <v>0</v>
      </c>
      <c r="H156" s="5">
        <f t="shared" si="25"/>
        <v>0</v>
      </c>
      <c r="I156" s="5">
        <f t="shared" si="26"/>
        <v>0</v>
      </c>
      <c r="J156" s="80">
        <f t="shared" si="23"/>
        <v>0</v>
      </c>
    </row>
    <row r="157" spans="1:10">
      <c r="A157" s="9">
        <f t="shared" si="24"/>
        <v>13</v>
      </c>
      <c r="B157" s="6">
        <f t="shared" si="27"/>
        <v>156</v>
      </c>
      <c r="C157" s="42">
        <f t="shared" si="28"/>
        <v>4716</v>
      </c>
      <c r="D157" s="4">
        <f t="shared" si="29"/>
        <v>0</v>
      </c>
      <c r="E157" s="7">
        <f t="shared" si="20"/>
        <v>0</v>
      </c>
      <c r="F157" s="7">
        <f t="shared" si="21"/>
        <v>0</v>
      </c>
      <c r="G157" s="7">
        <f t="shared" si="22"/>
        <v>0</v>
      </c>
      <c r="H157" s="7">
        <f t="shared" si="25"/>
        <v>0</v>
      </c>
      <c r="I157" s="7">
        <f t="shared" si="26"/>
        <v>0</v>
      </c>
      <c r="J157" s="81">
        <f t="shared" si="23"/>
        <v>0</v>
      </c>
    </row>
    <row r="158" spans="1:10">
      <c r="A158" s="1">
        <f t="shared" si="24"/>
        <v>14</v>
      </c>
      <c r="B158" s="24">
        <f t="shared" si="27"/>
        <v>157</v>
      </c>
      <c r="C158" s="41">
        <f t="shared" si="28"/>
        <v>4746</v>
      </c>
      <c r="D158" s="23">
        <f t="shared" si="29"/>
        <v>0</v>
      </c>
      <c r="E158" s="5">
        <f t="shared" si="20"/>
        <v>0</v>
      </c>
      <c r="F158" s="5">
        <f t="shared" si="21"/>
        <v>0</v>
      </c>
      <c r="G158" s="5">
        <f t="shared" si="22"/>
        <v>0</v>
      </c>
      <c r="H158" s="5">
        <f t="shared" si="25"/>
        <v>0</v>
      </c>
      <c r="I158" s="5">
        <f t="shared" si="26"/>
        <v>0</v>
      </c>
      <c r="J158" s="80">
        <f t="shared" si="23"/>
        <v>0</v>
      </c>
    </row>
    <row r="159" spans="1:10">
      <c r="A159" s="1">
        <f t="shared" si="24"/>
        <v>14</v>
      </c>
      <c r="B159" s="24">
        <f t="shared" si="27"/>
        <v>158</v>
      </c>
      <c r="C159" s="41">
        <f t="shared" si="28"/>
        <v>4777</v>
      </c>
      <c r="D159" s="23">
        <f t="shared" si="29"/>
        <v>0</v>
      </c>
      <c r="E159" s="5">
        <f t="shared" si="20"/>
        <v>0</v>
      </c>
      <c r="F159" s="5">
        <f t="shared" si="21"/>
        <v>0</v>
      </c>
      <c r="G159" s="5">
        <f t="shared" si="22"/>
        <v>0</v>
      </c>
      <c r="H159" s="5">
        <f t="shared" si="25"/>
        <v>0</v>
      </c>
      <c r="I159" s="5">
        <f t="shared" si="26"/>
        <v>0</v>
      </c>
      <c r="J159" s="80">
        <f t="shared" si="23"/>
        <v>0</v>
      </c>
    </row>
    <row r="160" spans="1:10">
      <c r="A160" s="1">
        <f t="shared" si="24"/>
        <v>14</v>
      </c>
      <c r="B160" s="24">
        <f t="shared" si="27"/>
        <v>159</v>
      </c>
      <c r="C160" s="41">
        <f t="shared" si="28"/>
        <v>4808</v>
      </c>
      <c r="D160" s="23">
        <f t="shared" si="29"/>
        <v>0</v>
      </c>
      <c r="E160" s="5">
        <f t="shared" si="20"/>
        <v>0</v>
      </c>
      <c r="F160" s="5">
        <f t="shared" si="21"/>
        <v>0</v>
      </c>
      <c r="G160" s="5">
        <f t="shared" si="22"/>
        <v>0</v>
      </c>
      <c r="H160" s="5">
        <f t="shared" si="25"/>
        <v>0</v>
      </c>
      <c r="I160" s="5">
        <f t="shared" si="26"/>
        <v>0</v>
      </c>
      <c r="J160" s="80">
        <f t="shared" si="23"/>
        <v>0</v>
      </c>
    </row>
    <row r="161" spans="1:10">
      <c r="A161" s="1">
        <f t="shared" si="24"/>
        <v>14</v>
      </c>
      <c r="B161" s="24">
        <f t="shared" si="27"/>
        <v>160</v>
      </c>
      <c r="C161" s="41">
        <f t="shared" si="28"/>
        <v>4836</v>
      </c>
      <c r="D161" s="23">
        <f t="shared" si="29"/>
        <v>0</v>
      </c>
      <c r="E161" s="5">
        <f t="shared" si="20"/>
        <v>0</v>
      </c>
      <c r="F161" s="5">
        <f t="shared" si="21"/>
        <v>0</v>
      </c>
      <c r="G161" s="5">
        <f t="shared" si="22"/>
        <v>0</v>
      </c>
      <c r="H161" s="5">
        <f t="shared" si="25"/>
        <v>0</v>
      </c>
      <c r="I161" s="5">
        <f t="shared" si="26"/>
        <v>0</v>
      </c>
      <c r="J161" s="80">
        <f t="shared" si="23"/>
        <v>0</v>
      </c>
    </row>
    <row r="162" spans="1:10">
      <c r="A162" s="1">
        <f t="shared" si="24"/>
        <v>14</v>
      </c>
      <c r="B162" s="24">
        <f t="shared" si="27"/>
        <v>161</v>
      </c>
      <c r="C162" s="41">
        <f t="shared" si="28"/>
        <v>4867</v>
      </c>
      <c r="D162" s="23">
        <f t="shared" si="29"/>
        <v>0</v>
      </c>
      <c r="E162" s="5">
        <f t="shared" si="20"/>
        <v>0</v>
      </c>
      <c r="F162" s="5">
        <f t="shared" si="21"/>
        <v>0</v>
      </c>
      <c r="G162" s="5">
        <f t="shared" si="22"/>
        <v>0</v>
      </c>
      <c r="H162" s="5">
        <f t="shared" si="25"/>
        <v>0</v>
      </c>
      <c r="I162" s="5">
        <f t="shared" si="26"/>
        <v>0</v>
      </c>
      <c r="J162" s="80">
        <f t="shared" si="23"/>
        <v>0</v>
      </c>
    </row>
    <row r="163" spans="1:10">
      <c r="A163" s="1">
        <f t="shared" si="24"/>
        <v>14</v>
      </c>
      <c r="B163" s="24">
        <f t="shared" si="27"/>
        <v>162</v>
      </c>
      <c r="C163" s="41">
        <f t="shared" si="28"/>
        <v>4897</v>
      </c>
      <c r="D163" s="23">
        <f t="shared" si="29"/>
        <v>0</v>
      </c>
      <c r="E163" s="5">
        <f t="shared" si="20"/>
        <v>0</v>
      </c>
      <c r="F163" s="5">
        <f t="shared" si="21"/>
        <v>0</v>
      </c>
      <c r="G163" s="5">
        <f t="shared" si="22"/>
        <v>0</v>
      </c>
      <c r="H163" s="5">
        <f t="shared" si="25"/>
        <v>0</v>
      </c>
      <c r="I163" s="5">
        <f t="shared" si="26"/>
        <v>0</v>
      </c>
      <c r="J163" s="80">
        <f t="shared" si="23"/>
        <v>0</v>
      </c>
    </row>
    <row r="164" spans="1:10">
      <c r="A164" s="1">
        <f t="shared" si="24"/>
        <v>14</v>
      </c>
      <c r="B164" s="24">
        <f t="shared" si="27"/>
        <v>163</v>
      </c>
      <c r="C164" s="41">
        <f t="shared" si="28"/>
        <v>4928</v>
      </c>
      <c r="D164" s="23">
        <f t="shared" si="29"/>
        <v>0</v>
      </c>
      <c r="E164" s="5">
        <f t="shared" si="20"/>
        <v>0</v>
      </c>
      <c r="F164" s="5">
        <f t="shared" si="21"/>
        <v>0</v>
      </c>
      <c r="G164" s="5">
        <f t="shared" si="22"/>
        <v>0</v>
      </c>
      <c r="H164" s="5">
        <f t="shared" si="25"/>
        <v>0</v>
      </c>
      <c r="I164" s="5">
        <f t="shared" si="26"/>
        <v>0</v>
      </c>
      <c r="J164" s="80">
        <f t="shared" si="23"/>
        <v>0</v>
      </c>
    </row>
    <row r="165" spans="1:10">
      <c r="A165" s="1">
        <f t="shared" si="24"/>
        <v>14</v>
      </c>
      <c r="B165" s="24">
        <f t="shared" si="27"/>
        <v>164</v>
      </c>
      <c r="C165" s="41">
        <f t="shared" si="28"/>
        <v>4958</v>
      </c>
      <c r="D165" s="23">
        <f t="shared" si="29"/>
        <v>0</v>
      </c>
      <c r="E165" s="5">
        <f t="shared" si="20"/>
        <v>0</v>
      </c>
      <c r="F165" s="5">
        <f t="shared" si="21"/>
        <v>0</v>
      </c>
      <c r="G165" s="5">
        <f t="shared" si="22"/>
        <v>0</v>
      </c>
      <c r="H165" s="5">
        <f t="shared" si="25"/>
        <v>0</v>
      </c>
      <c r="I165" s="5">
        <f t="shared" si="26"/>
        <v>0</v>
      </c>
      <c r="J165" s="80">
        <f t="shared" si="23"/>
        <v>0</v>
      </c>
    </row>
    <row r="166" spans="1:10">
      <c r="A166" s="1">
        <f t="shared" si="24"/>
        <v>14</v>
      </c>
      <c r="B166" s="24">
        <f t="shared" si="27"/>
        <v>165</v>
      </c>
      <c r="C166" s="41">
        <f t="shared" si="28"/>
        <v>4989</v>
      </c>
      <c r="D166" s="23">
        <f t="shared" si="29"/>
        <v>0</v>
      </c>
      <c r="E166" s="5">
        <f t="shared" si="20"/>
        <v>0</v>
      </c>
      <c r="F166" s="5">
        <f t="shared" si="21"/>
        <v>0</v>
      </c>
      <c r="G166" s="5">
        <f t="shared" si="22"/>
        <v>0</v>
      </c>
      <c r="H166" s="5">
        <f t="shared" si="25"/>
        <v>0</v>
      </c>
      <c r="I166" s="5">
        <f t="shared" si="26"/>
        <v>0</v>
      </c>
      <c r="J166" s="80">
        <f t="shared" si="23"/>
        <v>0</v>
      </c>
    </row>
    <row r="167" spans="1:10">
      <c r="A167" s="1">
        <f t="shared" si="24"/>
        <v>14</v>
      </c>
      <c r="B167" s="24">
        <f t="shared" si="27"/>
        <v>166</v>
      </c>
      <c r="C167" s="41">
        <f t="shared" si="28"/>
        <v>5020</v>
      </c>
      <c r="D167" s="23">
        <f t="shared" si="29"/>
        <v>0</v>
      </c>
      <c r="E167" s="5">
        <f t="shared" si="20"/>
        <v>0</v>
      </c>
      <c r="F167" s="5">
        <f t="shared" si="21"/>
        <v>0</v>
      </c>
      <c r="G167" s="5">
        <f t="shared" si="22"/>
        <v>0</v>
      </c>
      <c r="H167" s="5">
        <f t="shared" si="25"/>
        <v>0</v>
      </c>
      <c r="I167" s="5">
        <f t="shared" si="26"/>
        <v>0</v>
      </c>
      <c r="J167" s="80">
        <f t="shared" si="23"/>
        <v>0</v>
      </c>
    </row>
    <row r="168" spans="1:10">
      <c r="A168" s="1">
        <f t="shared" si="24"/>
        <v>14</v>
      </c>
      <c r="B168" s="24">
        <f t="shared" si="27"/>
        <v>167</v>
      </c>
      <c r="C168" s="41">
        <f t="shared" si="28"/>
        <v>5050</v>
      </c>
      <c r="D168" s="23">
        <f t="shared" si="29"/>
        <v>0</v>
      </c>
      <c r="E168" s="5">
        <f t="shared" si="20"/>
        <v>0</v>
      </c>
      <c r="F168" s="5">
        <f t="shared" si="21"/>
        <v>0</v>
      </c>
      <c r="G168" s="5">
        <f t="shared" si="22"/>
        <v>0</v>
      </c>
      <c r="H168" s="5">
        <f t="shared" si="25"/>
        <v>0</v>
      </c>
      <c r="I168" s="5">
        <f t="shared" si="26"/>
        <v>0</v>
      </c>
      <c r="J168" s="80">
        <f t="shared" si="23"/>
        <v>0</v>
      </c>
    </row>
    <row r="169" spans="1:10">
      <c r="A169" s="9">
        <f t="shared" si="24"/>
        <v>14</v>
      </c>
      <c r="B169" s="6">
        <f t="shared" si="27"/>
        <v>168</v>
      </c>
      <c r="C169" s="42">
        <f t="shared" si="28"/>
        <v>5081</v>
      </c>
      <c r="D169" s="4">
        <f t="shared" si="29"/>
        <v>0</v>
      </c>
      <c r="E169" s="7">
        <f t="shared" si="20"/>
        <v>0</v>
      </c>
      <c r="F169" s="7">
        <f t="shared" si="21"/>
        <v>0</v>
      </c>
      <c r="G169" s="7">
        <f t="shared" si="22"/>
        <v>0</v>
      </c>
      <c r="H169" s="7">
        <f t="shared" si="25"/>
        <v>0</v>
      </c>
      <c r="I169" s="7">
        <f t="shared" si="26"/>
        <v>0</v>
      </c>
      <c r="J169" s="81">
        <f t="shared" si="23"/>
        <v>0</v>
      </c>
    </row>
    <row r="170" spans="1:10">
      <c r="A170" s="1">
        <f t="shared" si="24"/>
        <v>15</v>
      </c>
      <c r="B170" s="24">
        <f t="shared" si="27"/>
        <v>169</v>
      </c>
      <c r="C170" s="41">
        <f t="shared" si="28"/>
        <v>5111</v>
      </c>
      <c r="D170" s="23">
        <f t="shared" si="29"/>
        <v>0</v>
      </c>
      <c r="E170" s="5">
        <f t="shared" si="20"/>
        <v>0</v>
      </c>
      <c r="F170" s="5">
        <f t="shared" si="21"/>
        <v>0</v>
      </c>
      <c r="G170" s="5">
        <f t="shared" si="22"/>
        <v>0</v>
      </c>
      <c r="H170" s="5">
        <f t="shared" si="25"/>
        <v>0</v>
      </c>
      <c r="I170" s="5">
        <f t="shared" si="26"/>
        <v>0</v>
      </c>
      <c r="J170" s="80">
        <f t="shared" si="23"/>
        <v>0</v>
      </c>
    </row>
    <row r="171" spans="1:10">
      <c r="A171" s="1">
        <f t="shared" si="24"/>
        <v>15</v>
      </c>
      <c r="B171" s="24">
        <f t="shared" si="27"/>
        <v>170</v>
      </c>
      <c r="C171" s="41">
        <f t="shared" si="28"/>
        <v>5142</v>
      </c>
      <c r="D171" s="23">
        <f t="shared" si="29"/>
        <v>0</v>
      </c>
      <c r="E171" s="5">
        <f t="shared" si="20"/>
        <v>0</v>
      </c>
      <c r="F171" s="5">
        <f t="shared" si="21"/>
        <v>0</v>
      </c>
      <c r="G171" s="5">
        <f t="shared" si="22"/>
        <v>0</v>
      </c>
      <c r="H171" s="5">
        <f t="shared" si="25"/>
        <v>0</v>
      </c>
      <c r="I171" s="5">
        <f t="shared" si="26"/>
        <v>0</v>
      </c>
      <c r="J171" s="80">
        <f t="shared" si="23"/>
        <v>0</v>
      </c>
    </row>
    <row r="172" spans="1:10">
      <c r="A172" s="1">
        <f t="shared" si="24"/>
        <v>15</v>
      </c>
      <c r="B172" s="24">
        <f t="shared" si="27"/>
        <v>171</v>
      </c>
      <c r="C172" s="41">
        <f t="shared" si="28"/>
        <v>5173</v>
      </c>
      <c r="D172" s="23">
        <f t="shared" si="29"/>
        <v>0</v>
      </c>
      <c r="E172" s="5">
        <f t="shared" si="20"/>
        <v>0</v>
      </c>
      <c r="F172" s="5">
        <f t="shared" si="21"/>
        <v>0</v>
      </c>
      <c r="G172" s="5">
        <f t="shared" si="22"/>
        <v>0</v>
      </c>
      <c r="H172" s="5">
        <f t="shared" si="25"/>
        <v>0</v>
      </c>
      <c r="I172" s="5">
        <f t="shared" si="26"/>
        <v>0</v>
      </c>
      <c r="J172" s="80">
        <f t="shared" si="23"/>
        <v>0</v>
      </c>
    </row>
    <row r="173" spans="1:10">
      <c r="A173" s="1">
        <f t="shared" si="24"/>
        <v>15</v>
      </c>
      <c r="B173" s="24">
        <f t="shared" si="27"/>
        <v>172</v>
      </c>
      <c r="C173" s="41">
        <f t="shared" si="28"/>
        <v>5201</v>
      </c>
      <c r="D173" s="23">
        <f t="shared" si="29"/>
        <v>0</v>
      </c>
      <c r="E173" s="5">
        <f t="shared" si="20"/>
        <v>0</v>
      </c>
      <c r="F173" s="5">
        <f t="shared" si="21"/>
        <v>0</v>
      </c>
      <c r="G173" s="5">
        <f t="shared" si="22"/>
        <v>0</v>
      </c>
      <c r="H173" s="5">
        <f t="shared" si="25"/>
        <v>0</v>
      </c>
      <c r="I173" s="5">
        <f t="shared" si="26"/>
        <v>0</v>
      </c>
      <c r="J173" s="80">
        <f t="shared" si="23"/>
        <v>0</v>
      </c>
    </row>
    <row r="174" spans="1:10">
      <c r="A174" s="1">
        <f t="shared" si="24"/>
        <v>15</v>
      </c>
      <c r="B174" s="24">
        <f t="shared" si="27"/>
        <v>173</v>
      </c>
      <c r="C174" s="41">
        <f t="shared" si="28"/>
        <v>5232</v>
      </c>
      <c r="D174" s="23">
        <f t="shared" si="29"/>
        <v>0</v>
      </c>
      <c r="E174" s="5">
        <f t="shared" si="20"/>
        <v>0</v>
      </c>
      <c r="F174" s="5">
        <f t="shared" si="21"/>
        <v>0</v>
      </c>
      <c r="G174" s="5">
        <f t="shared" si="22"/>
        <v>0</v>
      </c>
      <c r="H174" s="5">
        <f t="shared" si="25"/>
        <v>0</v>
      </c>
      <c r="I174" s="5">
        <f t="shared" si="26"/>
        <v>0</v>
      </c>
      <c r="J174" s="80">
        <f t="shared" si="23"/>
        <v>0</v>
      </c>
    </row>
    <row r="175" spans="1:10">
      <c r="A175" s="1">
        <f t="shared" si="24"/>
        <v>15</v>
      </c>
      <c r="B175" s="24">
        <f t="shared" si="27"/>
        <v>174</v>
      </c>
      <c r="C175" s="41">
        <f t="shared" si="28"/>
        <v>5262</v>
      </c>
      <c r="D175" s="23">
        <f t="shared" si="29"/>
        <v>0</v>
      </c>
      <c r="E175" s="5">
        <f t="shared" si="20"/>
        <v>0</v>
      </c>
      <c r="F175" s="5">
        <f t="shared" si="21"/>
        <v>0</v>
      </c>
      <c r="G175" s="5">
        <f t="shared" si="22"/>
        <v>0</v>
      </c>
      <c r="H175" s="5">
        <f t="shared" si="25"/>
        <v>0</v>
      </c>
      <c r="I175" s="5">
        <f t="shared" si="26"/>
        <v>0</v>
      </c>
      <c r="J175" s="80">
        <f t="shared" si="23"/>
        <v>0</v>
      </c>
    </row>
    <row r="176" spans="1:10">
      <c r="A176" s="1">
        <f t="shared" si="24"/>
        <v>15</v>
      </c>
      <c r="B176" s="24">
        <f t="shared" si="27"/>
        <v>175</v>
      </c>
      <c r="C176" s="41">
        <f t="shared" si="28"/>
        <v>5293</v>
      </c>
      <c r="D176" s="23">
        <f t="shared" si="29"/>
        <v>0</v>
      </c>
      <c r="E176" s="5">
        <f t="shared" si="20"/>
        <v>0</v>
      </c>
      <c r="F176" s="5">
        <f t="shared" si="21"/>
        <v>0</v>
      </c>
      <c r="G176" s="5">
        <f t="shared" si="22"/>
        <v>0</v>
      </c>
      <c r="H176" s="5">
        <f t="shared" si="25"/>
        <v>0</v>
      </c>
      <c r="I176" s="5">
        <f t="shared" si="26"/>
        <v>0</v>
      </c>
      <c r="J176" s="80">
        <f t="shared" si="23"/>
        <v>0</v>
      </c>
    </row>
    <row r="177" spans="1:10">
      <c r="A177" s="1">
        <f t="shared" si="24"/>
        <v>15</v>
      </c>
      <c r="B177" s="24">
        <f t="shared" si="27"/>
        <v>176</v>
      </c>
      <c r="C177" s="41">
        <f t="shared" si="28"/>
        <v>5323</v>
      </c>
      <c r="D177" s="23">
        <f t="shared" si="29"/>
        <v>0</v>
      </c>
      <c r="E177" s="5">
        <f t="shared" si="20"/>
        <v>0</v>
      </c>
      <c r="F177" s="5">
        <f t="shared" si="21"/>
        <v>0</v>
      </c>
      <c r="G177" s="5">
        <f t="shared" si="22"/>
        <v>0</v>
      </c>
      <c r="H177" s="5">
        <f t="shared" si="25"/>
        <v>0</v>
      </c>
      <c r="I177" s="5">
        <f t="shared" si="26"/>
        <v>0</v>
      </c>
      <c r="J177" s="80">
        <f t="shared" si="23"/>
        <v>0</v>
      </c>
    </row>
    <row r="178" spans="1:10">
      <c r="A178" s="1">
        <f t="shared" si="24"/>
        <v>15</v>
      </c>
      <c r="B178" s="24">
        <f t="shared" si="27"/>
        <v>177</v>
      </c>
      <c r="C178" s="41">
        <f t="shared" si="28"/>
        <v>5354</v>
      </c>
      <c r="D178" s="23">
        <f t="shared" si="29"/>
        <v>0</v>
      </c>
      <c r="E178" s="5">
        <f t="shared" si="20"/>
        <v>0</v>
      </c>
      <c r="F178" s="5">
        <f t="shared" si="21"/>
        <v>0</v>
      </c>
      <c r="G178" s="5">
        <f t="shared" si="22"/>
        <v>0</v>
      </c>
      <c r="H178" s="5">
        <f t="shared" si="25"/>
        <v>0</v>
      </c>
      <c r="I178" s="5">
        <f t="shared" si="26"/>
        <v>0</v>
      </c>
      <c r="J178" s="80">
        <f t="shared" si="23"/>
        <v>0</v>
      </c>
    </row>
    <row r="179" spans="1:10">
      <c r="A179" s="1">
        <f t="shared" si="24"/>
        <v>15</v>
      </c>
      <c r="B179" s="24">
        <f t="shared" si="27"/>
        <v>178</v>
      </c>
      <c r="C179" s="41">
        <f t="shared" si="28"/>
        <v>5385</v>
      </c>
      <c r="D179" s="23">
        <f t="shared" si="29"/>
        <v>0</v>
      </c>
      <c r="E179" s="5">
        <f t="shared" si="20"/>
        <v>0</v>
      </c>
      <c r="F179" s="5">
        <f t="shared" si="21"/>
        <v>0</v>
      </c>
      <c r="G179" s="5">
        <f t="shared" si="22"/>
        <v>0</v>
      </c>
      <c r="H179" s="5">
        <f t="shared" si="25"/>
        <v>0</v>
      </c>
      <c r="I179" s="5">
        <f t="shared" si="26"/>
        <v>0</v>
      </c>
      <c r="J179" s="80">
        <f t="shared" si="23"/>
        <v>0</v>
      </c>
    </row>
    <row r="180" spans="1:10">
      <c r="A180" s="1">
        <f t="shared" si="24"/>
        <v>15</v>
      </c>
      <c r="B180" s="24">
        <f t="shared" si="27"/>
        <v>179</v>
      </c>
      <c r="C180" s="41">
        <f t="shared" si="28"/>
        <v>5415</v>
      </c>
      <c r="D180" s="23">
        <f t="shared" si="29"/>
        <v>0</v>
      </c>
      <c r="E180" s="5">
        <f t="shared" si="20"/>
        <v>0</v>
      </c>
      <c r="F180" s="5">
        <f t="shared" si="21"/>
        <v>0</v>
      </c>
      <c r="G180" s="5">
        <f t="shared" si="22"/>
        <v>0</v>
      </c>
      <c r="H180" s="5">
        <f t="shared" si="25"/>
        <v>0</v>
      </c>
      <c r="I180" s="5">
        <f t="shared" si="26"/>
        <v>0</v>
      </c>
      <c r="J180" s="80">
        <f t="shared" si="23"/>
        <v>0</v>
      </c>
    </row>
    <row r="181" spans="1:10">
      <c r="A181" s="9">
        <f t="shared" si="24"/>
        <v>15</v>
      </c>
      <c r="B181" s="6">
        <f t="shared" si="27"/>
        <v>180</v>
      </c>
      <c r="C181" s="42">
        <f t="shared" si="28"/>
        <v>5446</v>
      </c>
      <c r="D181" s="4">
        <f t="shared" si="29"/>
        <v>0</v>
      </c>
      <c r="E181" s="7">
        <f t="shared" si="20"/>
        <v>0</v>
      </c>
      <c r="F181" s="7">
        <f t="shared" si="21"/>
        <v>0</v>
      </c>
      <c r="G181" s="7">
        <f t="shared" si="22"/>
        <v>0</v>
      </c>
      <c r="H181" s="7">
        <f t="shared" si="25"/>
        <v>0</v>
      </c>
      <c r="I181" s="7">
        <f t="shared" si="26"/>
        <v>0</v>
      </c>
      <c r="J181" s="81">
        <f t="shared" si="23"/>
        <v>0</v>
      </c>
    </row>
    <row r="182" spans="1:10">
      <c r="A182" s="1">
        <f t="shared" si="24"/>
        <v>16</v>
      </c>
      <c r="B182" s="24">
        <f t="shared" si="27"/>
        <v>181</v>
      </c>
      <c r="C182" s="41">
        <f t="shared" si="28"/>
        <v>5476</v>
      </c>
      <c r="D182" s="23">
        <f t="shared" si="29"/>
        <v>0</v>
      </c>
      <c r="E182" s="5">
        <f t="shared" si="20"/>
        <v>0</v>
      </c>
      <c r="F182" s="5">
        <f t="shared" si="21"/>
        <v>0</v>
      </c>
      <c r="G182" s="5">
        <f t="shared" si="22"/>
        <v>0</v>
      </c>
      <c r="H182" s="5">
        <f t="shared" si="25"/>
        <v>0</v>
      </c>
      <c r="I182" s="5">
        <f t="shared" si="26"/>
        <v>0</v>
      </c>
      <c r="J182" s="80">
        <f t="shared" si="23"/>
        <v>0</v>
      </c>
    </row>
    <row r="183" spans="1:10">
      <c r="A183" s="1">
        <f t="shared" si="24"/>
        <v>16</v>
      </c>
      <c r="B183" s="24">
        <f t="shared" si="27"/>
        <v>182</v>
      </c>
      <c r="C183" s="41">
        <f t="shared" si="28"/>
        <v>5507</v>
      </c>
      <c r="D183" s="23">
        <f t="shared" si="29"/>
        <v>0</v>
      </c>
      <c r="E183" s="5">
        <f t="shared" si="20"/>
        <v>0</v>
      </c>
      <c r="F183" s="5">
        <f t="shared" si="21"/>
        <v>0</v>
      </c>
      <c r="G183" s="5">
        <f t="shared" si="22"/>
        <v>0</v>
      </c>
      <c r="H183" s="5">
        <f t="shared" si="25"/>
        <v>0</v>
      </c>
      <c r="I183" s="5">
        <f t="shared" si="26"/>
        <v>0</v>
      </c>
      <c r="J183" s="80">
        <f t="shared" si="23"/>
        <v>0</v>
      </c>
    </row>
    <row r="184" spans="1:10">
      <c r="A184" s="1">
        <f t="shared" si="24"/>
        <v>16</v>
      </c>
      <c r="B184" s="24">
        <f t="shared" si="27"/>
        <v>183</v>
      </c>
      <c r="C184" s="41">
        <f t="shared" si="28"/>
        <v>5538</v>
      </c>
      <c r="D184" s="23">
        <f t="shared" si="29"/>
        <v>0</v>
      </c>
      <c r="E184" s="5">
        <f t="shared" si="20"/>
        <v>0</v>
      </c>
      <c r="F184" s="5">
        <f t="shared" si="21"/>
        <v>0</v>
      </c>
      <c r="G184" s="5">
        <f t="shared" si="22"/>
        <v>0</v>
      </c>
      <c r="H184" s="5">
        <f t="shared" si="25"/>
        <v>0</v>
      </c>
      <c r="I184" s="5">
        <f t="shared" si="26"/>
        <v>0</v>
      </c>
      <c r="J184" s="80">
        <f t="shared" si="23"/>
        <v>0</v>
      </c>
    </row>
    <row r="185" spans="1:10">
      <c r="A185" s="1">
        <f t="shared" si="24"/>
        <v>16</v>
      </c>
      <c r="B185" s="24">
        <f t="shared" si="27"/>
        <v>184</v>
      </c>
      <c r="C185" s="41">
        <f t="shared" si="28"/>
        <v>5566</v>
      </c>
      <c r="D185" s="23">
        <f t="shared" si="29"/>
        <v>0</v>
      </c>
      <c r="E185" s="5">
        <f t="shared" si="20"/>
        <v>0</v>
      </c>
      <c r="F185" s="5">
        <f t="shared" si="21"/>
        <v>0</v>
      </c>
      <c r="G185" s="5">
        <f t="shared" si="22"/>
        <v>0</v>
      </c>
      <c r="H185" s="5">
        <f t="shared" si="25"/>
        <v>0</v>
      </c>
      <c r="I185" s="5">
        <f t="shared" si="26"/>
        <v>0</v>
      </c>
      <c r="J185" s="80">
        <f t="shared" si="23"/>
        <v>0</v>
      </c>
    </row>
    <row r="186" spans="1:10">
      <c r="A186" s="1">
        <f t="shared" si="24"/>
        <v>16</v>
      </c>
      <c r="B186" s="24">
        <f t="shared" si="27"/>
        <v>185</v>
      </c>
      <c r="C186" s="41">
        <f t="shared" si="28"/>
        <v>5597</v>
      </c>
      <c r="D186" s="23">
        <f t="shared" si="29"/>
        <v>0</v>
      </c>
      <c r="E186" s="5">
        <f t="shared" si="20"/>
        <v>0</v>
      </c>
      <c r="F186" s="5">
        <f t="shared" si="21"/>
        <v>0</v>
      </c>
      <c r="G186" s="5">
        <f t="shared" si="22"/>
        <v>0</v>
      </c>
      <c r="H186" s="5">
        <f t="shared" si="25"/>
        <v>0</v>
      </c>
      <c r="I186" s="5">
        <f t="shared" si="26"/>
        <v>0</v>
      </c>
      <c r="J186" s="80">
        <f t="shared" si="23"/>
        <v>0</v>
      </c>
    </row>
    <row r="187" spans="1:10">
      <c r="A187" s="1">
        <f t="shared" si="24"/>
        <v>16</v>
      </c>
      <c r="B187" s="24">
        <f t="shared" si="27"/>
        <v>186</v>
      </c>
      <c r="C187" s="41">
        <f t="shared" si="28"/>
        <v>5627</v>
      </c>
      <c r="D187" s="23">
        <f t="shared" si="29"/>
        <v>0</v>
      </c>
      <c r="E187" s="5">
        <f t="shared" si="20"/>
        <v>0</v>
      </c>
      <c r="F187" s="5">
        <f t="shared" si="21"/>
        <v>0</v>
      </c>
      <c r="G187" s="5">
        <f t="shared" si="22"/>
        <v>0</v>
      </c>
      <c r="H187" s="5">
        <f t="shared" si="25"/>
        <v>0</v>
      </c>
      <c r="I187" s="5">
        <f t="shared" si="26"/>
        <v>0</v>
      </c>
      <c r="J187" s="80">
        <f t="shared" si="23"/>
        <v>0</v>
      </c>
    </row>
    <row r="188" spans="1:10">
      <c r="A188" s="1">
        <f t="shared" si="24"/>
        <v>16</v>
      </c>
      <c r="B188" s="24">
        <f t="shared" si="27"/>
        <v>187</v>
      </c>
      <c r="C188" s="41">
        <f t="shared" si="28"/>
        <v>5658</v>
      </c>
      <c r="D188" s="23">
        <f t="shared" si="29"/>
        <v>0</v>
      </c>
      <c r="E188" s="5">
        <f t="shared" si="20"/>
        <v>0</v>
      </c>
      <c r="F188" s="5">
        <f t="shared" si="21"/>
        <v>0</v>
      </c>
      <c r="G188" s="5">
        <f t="shared" si="22"/>
        <v>0</v>
      </c>
      <c r="H188" s="5">
        <f t="shared" si="25"/>
        <v>0</v>
      </c>
      <c r="I188" s="5">
        <f t="shared" si="26"/>
        <v>0</v>
      </c>
      <c r="J188" s="80">
        <f t="shared" si="23"/>
        <v>0</v>
      </c>
    </row>
    <row r="189" spans="1:10">
      <c r="A189" s="1">
        <f t="shared" si="24"/>
        <v>16</v>
      </c>
      <c r="B189" s="24">
        <f t="shared" si="27"/>
        <v>188</v>
      </c>
      <c r="C189" s="41">
        <f t="shared" si="28"/>
        <v>5688</v>
      </c>
      <c r="D189" s="23">
        <f t="shared" si="29"/>
        <v>0</v>
      </c>
      <c r="E189" s="5">
        <f t="shared" si="20"/>
        <v>0</v>
      </c>
      <c r="F189" s="5">
        <f t="shared" si="21"/>
        <v>0</v>
      </c>
      <c r="G189" s="5">
        <f t="shared" si="22"/>
        <v>0</v>
      </c>
      <c r="H189" s="5">
        <f t="shared" si="25"/>
        <v>0</v>
      </c>
      <c r="I189" s="5">
        <f t="shared" si="26"/>
        <v>0</v>
      </c>
      <c r="J189" s="80">
        <f t="shared" si="23"/>
        <v>0</v>
      </c>
    </row>
    <row r="190" spans="1:10">
      <c r="A190" s="1">
        <f t="shared" si="24"/>
        <v>16</v>
      </c>
      <c r="B190" s="24">
        <f t="shared" si="27"/>
        <v>189</v>
      </c>
      <c r="C190" s="41">
        <f t="shared" si="28"/>
        <v>5719</v>
      </c>
      <c r="D190" s="23">
        <f t="shared" si="29"/>
        <v>0</v>
      </c>
      <c r="E190" s="5">
        <f t="shared" si="20"/>
        <v>0</v>
      </c>
      <c r="F190" s="5">
        <f t="shared" si="21"/>
        <v>0</v>
      </c>
      <c r="G190" s="5">
        <f t="shared" si="22"/>
        <v>0</v>
      </c>
      <c r="H190" s="5">
        <f t="shared" si="25"/>
        <v>0</v>
      </c>
      <c r="I190" s="5">
        <f t="shared" si="26"/>
        <v>0</v>
      </c>
      <c r="J190" s="80">
        <f t="shared" si="23"/>
        <v>0</v>
      </c>
    </row>
    <row r="191" spans="1:10">
      <c r="A191" s="1">
        <f t="shared" si="24"/>
        <v>16</v>
      </c>
      <c r="B191" s="24">
        <f t="shared" si="27"/>
        <v>190</v>
      </c>
      <c r="C191" s="41">
        <f t="shared" si="28"/>
        <v>5750</v>
      </c>
      <c r="D191" s="23">
        <f t="shared" si="29"/>
        <v>0</v>
      </c>
      <c r="E191" s="5">
        <f t="shared" si="20"/>
        <v>0</v>
      </c>
      <c r="F191" s="5">
        <f t="shared" si="21"/>
        <v>0</v>
      </c>
      <c r="G191" s="5">
        <f t="shared" si="22"/>
        <v>0</v>
      </c>
      <c r="H191" s="5">
        <f t="shared" si="25"/>
        <v>0</v>
      </c>
      <c r="I191" s="5">
        <f t="shared" si="26"/>
        <v>0</v>
      </c>
      <c r="J191" s="80">
        <f t="shared" si="23"/>
        <v>0</v>
      </c>
    </row>
    <row r="192" spans="1:10">
      <c r="A192" s="1">
        <f t="shared" si="24"/>
        <v>16</v>
      </c>
      <c r="B192" s="24">
        <f t="shared" si="27"/>
        <v>191</v>
      </c>
      <c r="C192" s="41">
        <f t="shared" si="28"/>
        <v>5780</v>
      </c>
      <c r="D192" s="23">
        <f t="shared" si="29"/>
        <v>0</v>
      </c>
      <c r="E192" s="5">
        <f t="shared" si="20"/>
        <v>0</v>
      </c>
      <c r="F192" s="5">
        <f t="shared" si="21"/>
        <v>0</v>
      </c>
      <c r="G192" s="5">
        <f t="shared" si="22"/>
        <v>0</v>
      </c>
      <c r="H192" s="5">
        <f t="shared" si="25"/>
        <v>0</v>
      </c>
      <c r="I192" s="5">
        <f t="shared" si="26"/>
        <v>0</v>
      </c>
      <c r="J192" s="80">
        <f t="shared" si="23"/>
        <v>0</v>
      </c>
    </row>
    <row r="193" spans="1:10">
      <c r="A193" s="9">
        <f t="shared" si="24"/>
        <v>16</v>
      </c>
      <c r="B193" s="6">
        <f t="shared" si="27"/>
        <v>192</v>
      </c>
      <c r="C193" s="42">
        <f t="shared" si="28"/>
        <v>5811</v>
      </c>
      <c r="D193" s="4">
        <f t="shared" si="29"/>
        <v>0</v>
      </c>
      <c r="E193" s="7">
        <f t="shared" si="20"/>
        <v>0</v>
      </c>
      <c r="F193" s="7">
        <f t="shared" si="21"/>
        <v>0</v>
      </c>
      <c r="G193" s="7">
        <f t="shared" si="22"/>
        <v>0</v>
      </c>
      <c r="H193" s="7">
        <f t="shared" si="25"/>
        <v>0</v>
      </c>
      <c r="I193" s="7">
        <f t="shared" si="26"/>
        <v>0</v>
      </c>
      <c r="J193" s="81">
        <f t="shared" si="23"/>
        <v>0</v>
      </c>
    </row>
    <row r="194" spans="1:10">
      <c r="A194" s="1">
        <f t="shared" si="24"/>
        <v>17</v>
      </c>
      <c r="B194" s="24">
        <f t="shared" si="27"/>
        <v>193</v>
      </c>
      <c r="C194" s="41">
        <f t="shared" si="28"/>
        <v>5841</v>
      </c>
      <c r="D194" s="23">
        <f t="shared" si="29"/>
        <v>0</v>
      </c>
      <c r="E194" s="5">
        <f t="shared" ref="E194:E257" si="30">IFERROR(IF(B194&gt;Balloon_Term,0,IF(B194&lt;=Interest_Only_Period,Coupon/12*D194,-IPMT(Coupon/12,B194-Interest_Only_Period,Amortization_Term,Original_Balance,0))),0)</f>
        <v>0</v>
      </c>
      <c r="F194" s="5">
        <f t="shared" ref="F194:F257" si="31">IFERROR(IF(B194&gt;Balloon_Term,0,IF(B194&lt;=Interest_Only_Period,0,-PPMT(Coupon/12,B194-Interest_Only_Period,Amortization_Term,Original_Balance,0))),0)</f>
        <v>0</v>
      </c>
      <c r="G194" s="5">
        <f t="shared" ref="G194:G257" si="32">IF(B194=Balloon_Term,D194-F194,0)</f>
        <v>0</v>
      </c>
      <c r="H194" s="5">
        <f t="shared" si="25"/>
        <v>0</v>
      </c>
      <c r="I194" s="5">
        <f t="shared" si="26"/>
        <v>0</v>
      </c>
      <c r="J194" s="80">
        <f t="shared" ref="J194:J257" si="33">IFERROR(I194/Measure,0)</f>
        <v>0</v>
      </c>
    </row>
    <row r="195" spans="1:10">
      <c r="A195" s="1">
        <f t="shared" ref="A195:A258" si="34">ROUNDUP(B195/12,0)</f>
        <v>17</v>
      </c>
      <c r="B195" s="24">
        <f t="shared" si="27"/>
        <v>194</v>
      </c>
      <c r="C195" s="41">
        <f t="shared" si="28"/>
        <v>5872</v>
      </c>
      <c r="D195" s="23">
        <f t="shared" si="29"/>
        <v>0</v>
      </c>
      <c r="E195" s="5">
        <f t="shared" si="30"/>
        <v>0</v>
      </c>
      <c r="F195" s="5">
        <f t="shared" si="31"/>
        <v>0</v>
      </c>
      <c r="G195" s="5">
        <f t="shared" si="32"/>
        <v>0</v>
      </c>
      <c r="H195" s="5">
        <f t="shared" ref="H195:H258" si="35">SUM(E195:F195)</f>
        <v>0</v>
      </c>
      <c r="I195" s="5">
        <f t="shared" ref="I195:I258" si="36">D195-F195-G195</f>
        <v>0</v>
      </c>
      <c r="J195" s="80">
        <f t="shared" si="33"/>
        <v>0</v>
      </c>
    </row>
    <row r="196" spans="1:10">
      <c r="A196" s="1">
        <f t="shared" si="34"/>
        <v>17</v>
      </c>
      <c r="B196" s="24">
        <f t="shared" ref="B196:B259" si="37">+B195+1</f>
        <v>195</v>
      </c>
      <c r="C196" s="41">
        <f t="shared" ref="C196:C259" si="38">EDATE(C195,1)</f>
        <v>5903</v>
      </c>
      <c r="D196" s="23">
        <f t="shared" ref="D196:D259" si="39">+I195</f>
        <v>0</v>
      </c>
      <c r="E196" s="5">
        <f t="shared" si="30"/>
        <v>0</v>
      </c>
      <c r="F196" s="5">
        <f t="shared" si="31"/>
        <v>0</v>
      </c>
      <c r="G196" s="5">
        <f t="shared" si="32"/>
        <v>0</v>
      </c>
      <c r="H196" s="5">
        <f t="shared" si="35"/>
        <v>0</v>
      </c>
      <c r="I196" s="5">
        <f t="shared" si="36"/>
        <v>0</v>
      </c>
      <c r="J196" s="80">
        <f t="shared" si="33"/>
        <v>0</v>
      </c>
    </row>
    <row r="197" spans="1:10">
      <c r="A197" s="1">
        <f t="shared" si="34"/>
        <v>17</v>
      </c>
      <c r="B197" s="24">
        <f t="shared" si="37"/>
        <v>196</v>
      </c>
      <c r="C197" s="41">
        <f t="shared" si="38"/>
        <v>5932</v>
      </c>
      <c r="D197" s="23">
        <f t="shared" si="39"/>
        <v>0</v>
      </c>
      <c r="E197" s="5">
        <f t="shared" si="30"/>
        <v>0</v>
      </c>
      <c r="F197" s="5">
        <f t="shared" si="31"/>
        <v>0</v>
      </c>
      <c r="G197" s="5">
        <f t="shared" si="32"/>
        <v>0</v>
      </c>
      <c r="H197" s="5">
        <f t="shared" si="35"/>
        <v>0</v>
      </c>
      <c r="I197" s="5">
        <f t="shared" si="36"/>
        <v>0</v>
      </c>
      <c r="J197" s="80">
        <f t="shared" si="33"/>
        <v>0</v>
      </c>
    </row>
    <row r="198" spans="1:10">
      <c r="A198" s="1">
        <f t="shared" si="34"/>
        <v>17</v>
      </c>
      <c r="B198" s="24">
        <f t="shared" si="37"/>
        <v>197</v>
      </c>
      <c r="C198" s="41">
        <f t="shared" si="38"/>
        <v>5963</v>
      </c>
      <c r="D198" s="23">
        <f t="shared" si="39"/>
        <v>0</v>
      </c>
      <c r="E198" s="5">
        <f t="shared" si="30"/>
        <v>0</v>
      </c>
      <c r="F198" s="5">
        <f t="shared" si="31"/>
        <v>0</v>
      </c>
      <c r="G198" s="5">
        <f t="shared" si="32"/>
        <v>0</v>
      </c>
      <c r="H198" s="5">
        <f t="shared" si="35"/>
        <v>0</v>
      </c>
      <c r="I198" s="5">
        <f t="shared" si="36"/>
        <v>0</v>
      </c>
      <c r="J198" s="80">
        <f t="shared" si="33"/>
        <v>0</v>
      </c>
    </row>
    <row r="199" spans="1:10">
      <c r="A199" s="1">
        <f t="shared" si="34"/>
        <v>17</v>
      </c>
      <c r="B199" s="24">
        <f t="shared" si="37"/>
        <v>198</v>
      </c>
      <c r="C199" s="41">
        <f t="shared" si="38"/>
        <v>5993</v>
      </c>
      <c r="D199" s="23">
        <f t="shared" si="39"/>
        <v>0</v>
      </c>
      <c r="E199" s="5">
        <f t="shared" si="30"/>
        <v>0</v>
      </c>
      <c r="F199" s="5">
        <f t="shared" si="31"/>
        <v>0</v>
      </c>
      <c r="G199" s="5">
        <f t="shared" si="32"/>
        <v>0</v>
      </c>
      <c r="H199" s="5">
        <f t="shared" si="35"/>
        <v>0</v>
      </c>
      <c r="I199" s="5">
        <f t="shared" si="36"/>
        <v>0</v>
      </c>
      <c r="J199" s="80">
        <f t="shared" si="33"/>
        <v>0</v>
      </c>
    </row>
    <row r="200" spans="1:10">
      <c r="A200" s="1">
        <f t="shared" si="34"/>
        <v>17</v>
      </c>
      <c r="B200" s="24">
        <f t="shared" si="37"/>
        <v>199</v>
      </c>
      <c r="C200" s="41">
        <f t="shared" si="38"/>
        <v>6024</v>
      </c>
      <c r="D200" s="23">
        <f t="shared" si="39"/>
        <v>0</v>
      </c>
      <c r="E200" s="5">
        <f t="shared" si="30"/>
        <v>0</v>
      </c>
      <c r="F200" s="5">
        <f t="shared" si="31"/>
        <v>0</v>
      </c>
      <c r="G200" s="5">
        <f t="shared" si="32"/>
        <v>0</v>
      </c>
      <c r="H200" s="5">
        <f t="shared" si="35"/>
        <v>0</v>
      </c>
      <c r="I200" s="5">
        <f t="shared" si="36"/>
        <v>0</v>
      </c>
      <c r="J200" s="80">
        <f t="shared" si="33"/>
        <v>0</v>
      </c>
    </row>
    <row r="201" spans="1:10">
      <c r="A201" s="1">
        <f t="shared" si="34"/>
        <v>17</v>
      </c>
      <c r="B201" s="24">
        <f t="shared" si="37"/>
        <v>200</v>
      </c>
      <c r="C201" s="41">
        <f t="shared" si="38"/>
        <v>6054</v>
      </c>
      <c r="D201" s="23">
        <f t="shared" si="39"/>
        <v>0</v>
      </c>
      <c r="E201" s="5">
        <f t="shared" si="30"/>
        <v>0</v>
      </c>
      <c r="F201" s="5">
        <f t="shared" si="31"/>
        <v>0</v>
      </c>
      <c r="G201" s="5">
        <f t="shared" si="32"/>
        <v>0</v>
      </c>
      <c r="H201" s="5">
        <f t="shared" si="35"/>
        <v>0</v>
      </c>
      <c r="I201" s="5">
        <f t="shared" si="36"/>
        <v>0</v>
      </c>
      <c r="J201" s="80">
        <f t="shared" si="33"/>
        <v>0</v>
      </c>
    </row>
    <row r="202" spans="1:10">
      <c r="A202" s="1">
        <f t="shared" si="34"/>
        <v>17</v>
      </c>
      <c r="B202" s="24">
        <f t="shared" si="37"/>
        <v>201</v>
      </c>
      <c r="C202" s="41">
        <f t="shared" si="38"/>
        <v>6085</v>
      </c>
      <c r="D202" s="23">
        <f t="shared" si="39"/>
        <v>0</v>
      </c>
      <c r="E202" s="5">
        <f t="shared" si="30"/>
        <v>0</v>
      </c>
      <c r="F202" s="5">
        <f t="shared" si="31"/>
        <v>0</v>
      </c>
      <c r="G202" s="5">
        <f t="shared" si="32"/>
        <v>0</v>
      </c>
      <c r="H202" s="5">
        <f t="shared" si="35"/>
        <v>0</v>
      </c>
      <c r="I202" s="5">
        <f t="shared" si="36"/>
        <v>0</v>
      </c>
      <c r="J202" s="80">
        <f t="shared" si="33"/>
        <v>0</v>
      </c>
    </row>
    <row r="203" spans="1:10">
      <c r="A203" s="1">
        <f t="shared" si="34"/>
        <v>17</v>
      </c>
      <c r="B203" s="24">
        <f t="shared" si="37"/>
        <v>202</v>
      </c>
      <c r="C203" s="41">
        <f t="shared" si="38"/>
        <v>6116</v>
      </c>
      <c r="D203" s="23">
        <f t="shared" si="39"/>
        <v>0</v>
      </c>
      <c r="E203" s="5">
        <f t="shared" si="30"/>
        <v>0</v>
      </c>
      <c r="F203" s="5">
        <f t="shared" si="31"/>
        <v>0</v>
      </c>
      <c r="G203" s="5">
        <f t="shared" si="32"/>
        <v>0</v>
      </c>
      <c r="H203" s="5">
        <f t="shared" si="35"/>
        <v>0</v>
      </c>
      <c r="I203" s="5">
        <f t="shared" si="36"/>
        <v>0</v>
      </c>
      <c r="J203" s="80">
        <f t="shared" si="33"/>
        <v>0</v>
      </c>
    </row>
    <row r="204" spans="1:10">
      <c r="A204" s="1">
        <f t="shared" si="34"/>
        <v>17</v>
      </c>
      <c r="B204" s="24">
        <f t="shared" si="37"/>
        <v>203</v>
      </c>
      <c r="C204" s="41">
        <f t="shared" si="38"/>
        <v>6146</v>
      </c>
      <c r="D204" s="23">
        <f t="shared" si="39"/>
        <v>0</v>
      </c>
      <c r="E204" s="5">
        <f t="shared" si="30"/>
        <v>0</v>
      </c>
      <c r="F204" s="5">
        <f t="shared" si="31"/>
        <v>0</v>
      </c>
      <c r="G204" s="5">
        <f t="shared" si="32"/>
        <v>0</v>
      </c>
      <c r="H204" s="5">
        <f t="shared" si="35"/>
        <v>0</v>
      </c>
      <c r="I204" s="5">
        <f t="shared" si="36"/>
        <v>0</v>
      </c>
      <c r="J204" s="80">
        <f t="shared" si="33"/>
        <v>0</v>
      </c>
    </row>
    <row r="205" spans="1:10">
      <c r="A205" s="9">
        <f t="shared" si="34"/>
        <v>17</v>
      </c>
      <c r="B205" s="6">
        <f t="shared" si="37"/>
        <v>204</v>
      </c>
      <c r="C205" s="42">
        <f t="shared" si="38"/>
        <v>6177</v>
      </c>
      <c r="D205" s="4">
        <f t="shared" si="39"/>
        <v>0</v>
      </c>
      <c r="E205" s="7">
        <f t="shared" si="30"/>
        <v>0</v>
      </c>
      <c r="F205" s="7">
        <f t="shared" si="31"/>
        <v>0</v>
      </c>
      <c r="G205" s="7">
        <f t="shared" si="32"/>
        <v>0</v>
      </c>
      <c r="H205" s="7">
        <f t="shared" si="35"/>
        <v>0</v>
      </c>
      <c r="I205" s="7">
        <f t="shared" si="36"/>
        <v>0</v>
      </c>
      <c r="J205" s="81">
        <f t="shared" si="33"/>
        <v>0</v>
      </c>
    </row>
    <row r="206" spans="1:10">
      <c r="A206" s="1">
        <f t="shared" si="34"/>
        <v>18</v>
      </c>
      <c r="B206" s="24">
        <f t="shared" si="37"/>
        <v>205</v>
      </c>
      <c r="C206" s="41">
        <f t="shared" si="38"/>
        <v>6207</v>
      </c>
      <c r="D206" s="23">
        <f t="shared" si="39"/>
        <v>0</v>
      </c>
      <c r="E206" s="5">
        <f t="shared" si="30"/>
        <v>0</v>
      </c>
      <c r="F206" s="5">
        <f t="shared" si="31"/>
        <v>0</v>
      </c>
      <c r="G206" s="5">
        <f t="shared" si="32"/>
        <v>0</v>
      </c>
      <c r="H206" s="5">
        <f t="shared" si="35"/>
        <v>0</v>
      </c>
      <c r="I206" s="5">
        <f t="shared" si="36"/>
        <v>0</v>
      </c>
      <c r="J206" s="80">
        <f t="shared" si="33"/>
        <v>0</v>
      </c>
    </row>
    <row r="207" spans="1:10">
      <c r="A207" s="1">
        <f t="shared" si="34"/>
        <v>18</v>
      </c>
      <c r="B207" s="24">
        <f t="shared" si="37"/>
        <v>206</v>
      </c>
      <c r="C207" s="41">
        <f t="shared" si="38"/>
        <v>6238</v>
      </c>
      <c r="D207" s="23">
        <f t="shared" si="39"/>
        <v>0</v>
      </c>
      <c r="E207" s="5">
        <f t="shared" si="30"/>
        <v>0</v>
      </c>
      <c r="F207" s="5">
        <f t="shared" si="31"/>
        <v>0</v>
      </c>
      <c r="G207" s="5">
        <f t="shared" si="32"/>
        <v>0</v>
      </c>
      <c r="H207" s="5">
        <f t="shared" si="35"/>
        <v>0</v>
      </c>
      <c r="I207" s="5">
        <f t="shared" si="36"/>
        <v>0</v>
      </c>
      <c r="J207" s="80">
        <f t="shared" si="33"/>
        <v>0</v>
      </c>
    </row>
    <row r="208" spans="1:10">
      <c r="A208" s="1">
        <f t="shared" si="34"/>
        <v>18</v>
      </c>
      <c r="B208" s="24">
        <f t="shared" si="37"/>
        <v>207</v>
      </c>
      <c r="C208" s="41">
        <f t="shared" si="38"/>
        <v>6269</v>
      </c>
      <c r="D208" s="23">
        <f t="shared" si="39"/>
        <v>0</v>
      </c>
      <c r="E208" s="5">
        <f t="shared" si="30"/>
        <v>0</v>
      </c>
      <c r="F208" s="5">
        <f t="shared" si="31"/>
        <v>0</v>
      </c>
      <c r="G208" s="5">
        <f t="shared" si="32"/>
        <v>0</v>
      </c>
      <c r="H208" s="5">
        <f t="shared" si="35"/>
        <v>0</v>
      </c>
      <c r="I208" s="5">
        <f t="shared" si="36"/>
        <v>0</v>
      </c>
      <c r="J208" s="80">
        <f t="shared" si="33"/>
        <v>0</v>
      </c>
    </row>
    <row r="209" spans="1:10">
      <c r="A209" s="1">
        <f t="shared" si="34"/>
        <v>18</v>
      </c>
      <c r="B209" s="24">
        <f t="shared" si="37"/>
        <v>208</v>
      </c>
      <c r="C209" s="41">
        <f t="shared" si="38"/>
        <v>6297</v>
      </c>
      <c r="D209" s="23">
        <f t="shared" si="39"/>
        <v>0</v>
      </c>
      <c r="E209" s="5">
        <f t="shared" si="30"/>
        <v>0</v>
      </c>
      <c r="F209" s="5">
        <f t="shared" si="31"/>
        <v>0</v>
      </c>
      <c r="G209" s="5">
        <f t="shared" si="32"/>
        <v>0</v>
      </c>
      <c r="H209" s="5">
        <f t="shared" si="35"/>
        <v>0</v>
      </c>
      <c r="I209" s="5">
        <f t="shared" si="36"/>
        <v>0</v>
      </c>
      <c r="J209" s="80">
        <f t="shared" si="33"/>
        <v>0</v>
      </c>
    </row>
    <row r="210" spans="1:10">
      <c r="A210" s="1">
        <f t="shared" si="34"/>
        <v>18</v>
      </c>
      <c r="B210" s="24">
        <f t="shared" si="37"/>
        <v>209</v>
      </c>
      <c r="C210" s="41">
        <f t="shared" si="38"/>
        <v>6328</v>
      </c>
      <c r="D210" s="23">
        <f t="shared" si="39"/>
        <v>0</v>
      </c>
      <c r="E210" s="5">
        <f t="shared" si="30"/>
        <v>0</v>
      </c>
      <c r="F210" s="5">
        <f t="shared" si="31"/>
        <v>0</v>
      </c>
      <c r="G210" s="5">
        <f t="shared" si="32"/>
        <v>0</v>
      </c>
      <c r="H210" s="5">
        <f t="shared" si="35"/>
        <v>0</v>
      </c>
      <c r="I210" s="5">
        <f t="shared" si="36"/>
        <v>0</v>
      </c>
      <c r="J210" s="80">
        <f t="shared" si="33"/>
        <v>0</v>
      </c>
    </row>
    <row r="211" spans="1:10">
      <c r="A211" s="1">
        <f t="shared" si="34"/>
        <v>18</v>
      </c>
      <c r="B211" s="24">
        <f t="shared" si="37"/>
        <v>210</v>
      </c>
      <c r="C211" s="41">
        <f t="shared" si="38"/>
        <v>6358</v>
      </c>
      <c r="D211" s="23">
        <f t="shared" si="39"/>
        <v>0</v>
      </c>
      <c r="E211" s="5">
        <f t="shared" si="30"/>
        <v>0</v>
      </c>
      <c r="F211" s="5">
        <f t="shared" si="31"/>
        <v>0</v>
      </c>
      <c r="G211" s="5">
        <f t="shared" si="32"/>
        <v>0</v>
      </c>
      <c r="H211" s="5">
        <f t="shared" si="35"/>
        <v>0</v>
      </c>
      <c r="I211" s="5">
        <f t="shared" si="36"/>
        <v>0</v>
      </c>
      <c r="J211" s="80">
        <f t="shared" si="33"/>
        <v>0</v>
      </c>
    </row>
    <row r="212" spans="1:10">
      <c r="A212" s="1">
        <f t="shared" si="34"/>
        <v>18</v>
      </c>
      <c r="B212" s="24">
        <f t="shared" si="37"/>
        <v>211</v>
      </c>
      <c r="C212" s="41">
        <f t="shared" si="38"/>
        <v>6389</v>
      </c>
      <c r="D212" s="23">
        <f t="shared" si="39"/>
        <v>0</v>
      </c>
      <c r="E212" s="5">
        <f t="shared" si="30"/>
        <v>0</v>
      </c>
      <c r="F212" s="5">
        <f t="shared" si="31"/>
        <v>0</v>
      </c>
      <c r="G212" s="5">
        <f t="shared" si="32"/>
        <v>0</v>
      </c>
      <c r="H212" s="5">
        <f t="shared" si="35"/>
        <v>0</v>
      </c>
      <c r="I212" s="5">
        <f t="shared" si="36"/>
        <v>0</v>
      </c>
      <c r="J212" s="80">
        <f t="shared" si="33"/>
        <v>0</v>
      </c>
    </row>
    <row r="213" spans="1:10">
      <c r="A213" s="1">
        <f t="shared" si="34"/>
        <v>18</v>
      </c>
      <c r="B213" s="24">
        <f t="shared" si="37"/>
        <v>212</v>
      </c>
      <c r="C213" s="41">
        <f t="shared" si="38"/>
        <v>6419</v>
      </c>
      <c r="D213" s="23">
        <f t="shared" si="39"/>
        <v>0</v>
      </c>
      <c r="E213" s="5">
        <f t="shared" si="30"/>
        <v>0</v>
      </c>
      <c r="F213" s="5">
        <f t="shared" si="31"/>
        <v>0</v>
      </c>
      <c r="G213" s="5">
        <f t="shared" si="32"/>
        <v>0</v>
      </c>
      <c r="H213" s="5">
        <f t="shared" si="35"/>
        <v>0</v>
      </c>
      <c r="I213" s="5">
        <f t="shared" si="36"/>
        <v>0</v>
      </c>
      <c r="J213" s="80">
        <f t="shared" si="33"/>
        <v>0</v>
      </c>
    </row>
    <row r="214" spans="1:10">
      <c r="A214" s="1">
        <f t="shared" si="34"/>
        <v>18</v>
      </c>
      <c r="B214" s="24">
        <f t="shared" si="37"/>
        <v>213</v>
      </c>
      <c r="C214" s="41">
        <f t="shared" si="38"/>
        <v>6450</v>
      </c>
      <c r="D214" s="23">
        <f t="shared" si="39"/>
        <v>0</v>
      </c>
      <c r="E214" s="5">
        <f t="shared" si="30"/>
        <v>0</v>
      </c>
      <c r="F214" s="5">
        <f t="shared" si="31"/>
        <v>0</v>
      </c>
      <c r="G214" s="5">
        <f t="shared" si="32"/>
        <v>0</v>
      </c>
      <c r="H214" s="5">
        <f t="shared" si="35"/>
        <v>0</v>
      </c>
      <c r="I214" s="5">
        <f t="shared" si="36"/>
        <v>0</v>
      </c>
      <c r="J214" s="80">
        <f t="shared" si="33"/>
        <v>0</v>
      </c>
    </row>
    <row r="215" spans="1:10">
      <c r="A215" s="1">
        <f t="shared" si="34"/>
        <v>18</v>
      </c>
      <c r="B215" s="24">
        <f t="shared" si="37"/>
        <v>214</v>
      </c>
      <c r="C215" s="41">
        <f t="shared" si="38"/>
        <v>6481</v>
      </c>
      <c r="D215" s="23">
        <f t="shared" si="39"/>
        <v>0</v>
      </c>
      <c r="E215" s="5">
        <f t="shared" si="30"/>
        <v>0</v>
      </c>
      <c r="F215" s="5">
        <f t="shared" si="31"/>
        <v>0</v>
      </c>
      <c r="G215" s="5">
        <f t="shared" si="32"/>
        <v>0</v>
      </c>
      <c r="H215" s="5">
        <f t="shared" si="35"/>
        <v>0</v>
      </c>
      <c r="I215" s="5">
        <f t="shared" si="36"/>
        <v>0</v>
      </c>
      <c r="J215" s="80">
        <f t="shared" si="33"/>
        <v>0</v>
      </c>
    </row>
    <row r="216" spans="1:10">
      <c r="A216" s="1">
        <f t="shared" si="34"/>
        <v>18</v>
      </c>
      <c r="B216" s="24">
        <f t="shared" si="37"/>
        <v>215</v>
      </c>
      <c r="C216" s="41">
        <f t="shared" si="38"/>
        <v>6511</v>
      </c>
      <c r="D216" s="23">
        <f t="shared" si="39"/>
        <v>0</v>
      </c>
      <c r="E216" s="5">
        <f t="shared" si="30"/>
        <v>0</v>
      </c>
      <c r="F216" s="5">
        <f t="shared" si="31"/>
        <v>0</v>
      </c>
      <c r="G216" s="5">
        <f t="shared" si="32"/>
        <v>0</v>
      </c>
      <c r="H216" s="5">
        <f t="shared" si="35"/>
        <v>0</v>
      </c>
      <c r="I216" s="5">
        <f t="shared" si="36"/>
        <v>0</v>
      </c>
      <c r="J216" s="80">
        <f t="shared" si="33"/>
        <v>0</v>
      </c>
    </row>
    <row r="217" spans="1:10">
      <c r="A217" s="9">
        <f t="shared" si="34"/>
        <v>18</v>
      </c>
      <c r="B217" s="6">
        <f t="shared" si="37"/>
        <v>216</v>
      </c>
      <c r="C217" s="42">
        <f t="shared" si="38"/>
        <v>6542</v>
      </c>
      <c r="D217" s="4">
        <f t="shared" si="39"/>
        <v>0</v>
      </c>
      <c r="E217" s="7">
        <f t="shared" si="30"/>
        <v>0</v>
      </c>
      <c r="F217" s="7">
        <f t="shared" si="31"/>
        <v>0</v>
      </c>
      <c r="G217" s="7">
        <f t="shared" si="32"/>
        <v>0</v>
      </c>
      <c r="H217" s="7">
        <f t="shared" si="35"/>
        <v>0</v>
      </c>
      <c r="I217" s="7">
        <f t="shared" si="36"/>
        <v>0</v>
      </c>
      <c r="J217" s="81">
        <f t="shared" si="33"/>
        <v>0</v>
      </c>
    </row>
    <row r="218" spans="1:10">
      <c r="A218" s="1">
        <f t="shared" si="34"/>
        <v>19</v>
      </c>
      <c r="B218" s="24">
        <f t="shared" si="37"/>
        <v>217</v>
      </c>
      <c r="C218" s="41">
        <f t="shared" si="38"/>
        <v>6572</v>
      </c>
      <c r="D218" s="23">
        <f t="shared" si="39"/>
        <v>0</v>
      </c>
      <c r="E218" s="5">
        <f t="shared" si="30"/>
        <v>0</v>
      </c>
      <c r="F218" s="5">
        <f t="shared" si="31"/>
        <v>0</v>
      </c>
      <c r="G218" s="5">
        <f t="shared" si="32"/>
        <v>0</v>
      </c>
      <c r="H218" s="5">
        <f t="shared" si="35"/>
        <v>0</v>
      </c>
      <c r="I218" s="5">
        <f t="shared" si="36"/>
        <v>0</v>
      </c>
      <c r="J218" s="80">
        <f t="shared" si="33"/>
        <v>0</v>
      </c>
    </row>
    <row r="219" spans="1:10">
      <c r="A219" s="1">
        <f t="shared" si="34"/>
        <v>19</v>
      </c>
      <c r="B219" s="24">
        <f t="shared" si="37"/>
        <v>218</v>
      </c>
      <c r="C219" s="41">
        <f t="shared" si="38"/>
        <v>6603</v>
      </c>
      <c r="D219" s="23">
        <f t="shared" si="39"/>
        <v>0</v>
      </c>
      <c r="E219" s="5">
        <f t="shared" si="30"/>
        <v>0</v>
      </c>
      <c r="F219" s="5">
        <f t="shared" si="31"/>
        <v>0</v>
      </c>
      <c r="G219" s="5">
        <f t="shared" si="32"/>
        <v>0</v>
      </c>
      <c r="H219" s="5">
        <f t="shared" si="35"/>
        <v>0</v>
      </c>
      <c r="I219" s="5">
        <f t="shared" si="36"/>
        <v>0</v>
      </c>
      <c r="J219" s="80">
        <f t="shared" si="33"/>
        <v>0</v>
      </c>
    </row>
    <row r="220" spans="1:10">
      <c r="A220" s="1">
        <f t="shared" si="34"/>
        <v>19</v>
      </c>
      <c r="B220" s="24">
        <f t="shared" si="37"/>
        <v>219</v>
      </c>
      <c r="C220" s="41">
        <f t="shared" si="38"/>
        <v>6634</v>
      </c>
      <c r="D220" s="23">
        <f t="shared" si="39"/>
        <v>0</v>
      </c>
      <c r="E220" s="5">
        <f t="shared" si="30"/>
        <v>0</v>
      </c>
      <c r="F220" s="5">
        <f t="shared" si="31"/>
        <v>0</v>
      </c>
      <c r="G220" s="5">
        <f t="shared" si="32"/>
        <v>0</v>
      </c>
      <c r="H220" s="5">
        <f t="shared" si="35"/>
        <v>0</v>
      </c>
      <c r="I220" s="5">
        <f t="shared" si="36"/>
        <v>0</v>
      </c>
      <c r="J220" s="80">
        <f t="shared" si="33"/>
        <v>0</v>
      </c>
    </row>
    <row r="221" spans="1:10">
      <c r="A221" s="1">
        <f t="shared" si="34"/>
        <v>19</v>
      </c>
      <c r="B221" s="24">
        <f t="shared" si="37"/>
        <v>220</v>
      </c>
      <c r="C221" s="41">
        <f t="shared" si="38"/>
        <v>6662</v>
      </c>
      <c r="D221" s="23">
        <f t="shared" si="39"/>
        <v>0</v>
      </c>
      <c r="E221" s="5">
        <f t="shared" si="30"/>
        <v>0</v>
      </c>
      <c r="F221" s="5">
        <f t="shared" si="31"/>
        <v>0</v>
      </c>
      <c r="G221" s="5">
        <f t="shared" si="32"/>
        <v>0</v>
      </c>
      <c r="H221" s="5">
        <f t="shared" si="35"/>
        <v>0</v>
      </c>
      <c r="I221" s="5">
        <f t="shared" si="36"/>
        <v>0</v>
      </c>
      <c r="J221" s="80">
        <f t="shared" si="33"/>
        <v>0</v>
      </c>
    </row>
    <row r="222" spans="1:10">
      <c r="A222" s="1">
        <f t="shared" si="34"/>
        <v>19</v>
      </c>
      <c r="B222" s="24">
        <f t="shared" si="37"/>
        <v>221</v>
      </c>
      <c r="C222" s="41">
        <f t="shared" si="38"/>
        <v>6693</v>
      </c>
      <c r="D222" s="23">
        <f t="shared" si="39"/>
        <v>0</v>
      </c>
      <c r="E222" s="5">
        <f t="shared" si="30"/>
        <v>0</v>
      </c>
      <c r="F222" s="5">
        <f t="shared" si="31"/>
        <v>0</v>
      </c>
      <c r="G222" s="5">
        <f t="shared" si="32"/>
        <v>0</v>
      </c>
      <c r="H222" s="5">
        <f t="shared" si="35"/>
        <v>0</v>
      </c>
      <c r="I222" s="5">
        <f t="shared" si="36"/>
        <v>0</v>
      </c>
      <c r="J222" s="80">
        <f t="shared" si="33"/>
        <v>0</v>
      </c>
    </row>
    <row r="223" spans="1:10">
      <c r="A223" s="1">
        <f t="shared" si="34"/>
        <v>19</v>
      </c>
      <c r="B223" s="24">
        <f t="shared" si="37"/>
        <v>222</v>
      </c>
      <c r="C223" s="41">
        <f t="shared" si="38"/>
        <v>6723</v>
      </c>
      <c r="D223" s="23">
        <f t="shared" si="39"/>
        <v>0</v>
      </c>
      <c r="E223" s="5">
        <f t="shared" si="30"/>
        <v>0</v>
      </c>
      <c r="F223" s="5">
        <f t="shared" si="31"/>
        <v>0</v>
      </c>
      <c r="G223" s="5">
        <f t="shared" si="32"/>
        <v>0</v>
      </c>
      <c r="H223" s="5">
        <f t="shared" si="35"/>
        <v>0</v>
      </c>
      <c r="I223" s="5">
        <f t="shared" si="36"/>
        <v>0</v>
      </c>
      <c r="J223" s="80">
        <f t="shared" si="33"/>
        <v>0</v>
      </c>
    </row>
    <row r="224" spans="1:10">
      <c r="A224" s="1">
        <f t="shared" si="34"/>
        <v>19</v>
      </c>
      <c r="B224" s="24">
        <f t="shared" si="37"/>
        <v>223</v>
      </c>
      <c r="C224" s="41">
        <f t="shared" si="38"/>
        <v>6754</v>
      </c>
      <c r="D224" s="23">
        <f t="shared" si="39"/>
        <v>0</v>
      </c>
      <c r="E224" s="5">
        <f t="shared" si="30"/>
        <v>0</v>
      </c>
      <c r="F224" s="5">
        <f t="shared" si="31"/>
        <v>0</v>
      </c>
      <c r="G224" s="5">
        <f t="shared" si="32"/>
        <v>0</v>
      </c>
      <c r="H224" s="5">
        <f t="shared" si="35"/>
        <v>0</v>
      </c>
      <c r="I224" s="5">
        <f t="shared" si="36"/>
        <v>0</v>
      </c>
      <c r="J224" s="80">
        <f t="shared" si="33"/>
        <v>0</v>
      </c>
    </row>
    <row r="225" spans="1:10">
      <c r="A225" s="1">
        <f t="shared" si="34"/>
        <v>19</v>
      </c>
      <c r="B225" s="24">
        <f t="shared" si="37"/>
        <v>224</v>
      </c>
      <c r="C225" s="41">
        <f t="shared" si="38"/>
        <v>6784</v>
      </c>
      <c r="D225" s="23">
        <f t="shared" si="39"/>
        <v>0</v>
      </c>
      <c r="E225" s="5">
        <f t="shared" si="30"/>
        <v>0</v>
      </c>
      <c r="F225" s="5">
        <f t="shared" si="31"/>
        <v>0</v>
      </c>
      <c r="G225" s="5">
        <f t="shared" si="32"/>
        <v>0</v>
      </c>
      <c r="H225" s="5">
        <f t="shared" si="35"/>
        <v>0</v>
      </c>
      <c r="I225" s="5">
        <f t="shared" si="36"/>
        <v>0</v>
      </c>
      <c r="J225" s="80">
        <f t="shared" si="33"/>
        <v>0</v>
      </c>
    </row>
    <row r="226" spans="1:10">
      <c r="A226" s="1">
        <f t="shared" si="34"/>
        <v>19</v>
      </c>
      <c r="B226" s="24">
        <f t="shared" si="37"/>
        <v>225</v>
      </c>
      <c r="C226" s="41">
        <f t="shared" si="38"/>
        <v>6815</v>
      </c>
      <c r="D226" s="23">
        <f t="shared" si="39"/>
        <v>0</v>
      </c>
      <c r="E226" s="5">
        <f t="shared" si="30"/>
        <v>0</v>
      </c>
      <c r="F226" s="5">
        <f t="shared" si="31"/>
        <v>0</v>
      </c>
      <c r="G226" s="5">
        <f t="shared" si="32"/>
        <v>0</v>
      </c>
      <c r="H226" s="5">
        <f t="shared" si="35"/>
        <v>0</v>
      </c>
      <c r="I226" s="5">
        <f t="shared" si="36"/>
        <v>0</v>
      </c>
      <c r="J226" s="80">
        <f t="shared" si="33"/>
        <v>0</v>
      </c>
    </row>
    <row r="227" spans="1:10">
      <c r="A227" s="1">
        <f t="shared" si="34"/>
        <v>19</v>
      </c>
      <c r="B227" s="24">
        <f t="shared" si="37"/>
        <v>226</v>
      </c>
      <c r="C227" s="41">
        <f t="shared" si="38"/>
        <v>6846</v>
      </c>
      <c r="D227" s="23">
        <f t="shared" si="39"/>
        <v>0</v>
      </c>
      <c r="E227" s="5">
        <f t="shared" si="30"/>
        <v>0</v>
      </c>
      <c r="F227" s="5">
        <f t="shared" si="31"/>
        <v>0</v>
      </c>
      <c r="G227" s="5">
        <f t="shared" si="32"/>
        <v>0</v>
      </c>
      <c r="H227" s="5">
        <f t="shared" si="35"/>
        <v>0</v>
      </c>
      <c r="I227" s="5">
        <f t="shared" si="36"/>
        <v>0</v>
      </c>
      <c r="J227" s="80">
        <f t="shared" si="33"/>
        <v>0</v>
      </c>
    </row>
    <row r="228" spans="1:10">
      <c r="A228" s="1">
        <f t="shared" si="34"/>
        <v>19</v>
      </c>
      <c r="B228" s="24">
        <f t="shared" si="37"/>
        <v>227</v>
      </c>
      <c r="C228" s="41">
        <f t="shared" si="38"/>
        <v>6876</v>
      </c>
      <c r="D228" s="23">
        <f t="shared" si="39"/>
        <v>0</v>
      </c>
      <c r="E228" s="5">
        <f t="shared" si="30"/>
        <v>0</v>
      </c>
      <c r="F228" s="5">
        <f t="shared" si="31"/>
        <v>0</v>
      </c>
      <c r="G228" s="5">
        <f t="shared" si="32"/>
        <v>0</v>
      </c>
      <c r="H228" s="5">
        <f t="shared" si="35"/>
        <v>0</v>
      </c>
      <c r="I228" s="5">
        <f t="shared" si="36"/>
        <v>0</v>
      </c>
      <c r="J228" s="80">
        <f t="shared" si="33"/>
        <v>0</v>
      </c>
    </row>
    <row r="229" spans="1:10">
      <c r="A229" s="9">
        <f t="shared" si="34"/>
        <v>19</v>
      </c>
      <c r="B229" s="6">
        <f t="shared" si="37"/>
        <v>228</v>
      </c>
      <c r="C229" s="42">
        <f t="shared" si="38"/>
        <v>6907</v>
      </c>
      <c r="D229" s="4">
        <f t="shared" si="39"/>
        <v>0</v>
      </c>
      <c r="E229" s="7">
        <f t="shared" si="30"/>
        <v>0</v>
      </c>
      <c r="F229" s="7">
        <f t="shared" si="31"/>
        <v>0</v>
      </c>
      <c r="G229" s="7">
        <f t="shared" si="32"/>
        <v>0</v>
      </c>
      <c r="H229" s="7">
        <f t="shared" si="35"/>
        <v>0</v>
      </c>
      <c r="I229" s="7">
        <f t="shared" si="36"/>
        <v>0</v>
      </c>
      <c r="J229" s="81">
        <f t="shared" si="33"/>
        <v>0</v>
      </c>
    </row>
    <row r="230" spans="1:10">
      <c r="A230" s="1">
        <f t="shared" si="34"/>
        <v>20</v>
      </c>
      <c r="B230" s="24">
        <f t="shared" si="37"/>
        <v>229</v>
      </c>
      <c r="C230" s="41">
        <f t="shared" si="38"/>
        <v>6937</v>
      </c>
      <c r="D230" s="23">
        <f t="shared" si="39"/>
        <v>0</v>
      </c>
      <c r="E230" s="5">
        <f t="shared" si="30"/>
        <v>0</v>
      </c>
      <c r="F230" s="5">
        <f t="shared" si="31"/>
        <v>0</v>
      </c>
      <c r="G230" s="5">
        <f t="shared" si="32"/>
        <v>0</v>
      </c>
      <c r="H230" s="5">
        <f t="shared" si="35"/>
        <v>0</v>
      </c>
      <c r="I230" s="5">
        <f t="shared" si="36"/>
        <v>0</v>
      </c>
      <c r="J230" s="80">
        <f t="shared" si="33"/>
        <v>0</v>
      </c>
    </row>
    <row r="231" spans="1:10">
      <c r="A231" s="1">
        <f t="shared" si="34"/>
        <v>20</v>
      </c>
      <c r="B231" s="24">
        <f t="shared" si="37"/>
        <v>230</v>
      </c>
      <c r="C231" s="41">
        <f t="shared" si="38"/>
        <v>6968</v>
      </c>
      <c r="D231" s="23">
        <f t="shared" si="39"/>
        <v>0</v>
      </c>
      <c r="E231" s="5">
        <f t="shared" si="30"/>
        <v>0</v>
      </c>
      <c r="F231" s="5">
        <f t="shared" si="31"/>
        <v>0</v>
      </c>
      <c r="G231" s="5">
        <f t="shared" si="32"/>
        <v>0</v>
      </c>
      <c r="H231" s="5">
        <f t="shared" si="35"/>
        <v>0</v>
      </c>
      <c r="I231" s="5">
        <f t="shared" si="36"/>
        <v>0</v>
      </c>
      <c r="J231" s="80">
        <f t="shared" si="33"/>
        <v>0</v>
      </c>
    </row>
    <row r="232" spans="1:10">
      <c r="A232" s="1">
        <f t="shared" si="34"/>
        <v>20</v>
      </c>
      <c r="B232" s="24">
        <f t="shared" si="37"/>
        <v>231</v>
      </c>
      <c r="C232" s="41">
        <f t="shared" si="38"/>
        <v>6999</v>
      </c>
      <c r="D232" s="23">
        <f t="shared" si="39"/>
        <v>0</v>
      </c>
      <c r="E232" s="5">
        <f t="shared" si="30"/>
        <v>0</v>
      </c>
      <c r="F232" s="5">
        <f t="shared" si="31"/>
        <v>0</v>
      </c>
      <c r="G232" s="5">
        <f t="shared" si="32"/>
        <v>0</v>
      </c>
      <c r="H232" s="5">
        <f t="shared" si="35"/>
        <v>0</v>
      </c>
      <c r="I232" s="5">
        <f t="shared" si="36"/>
        <v>0</v>
      </c>
      <c r="J232" s="80">
        <f t="shared" si="33"/>
        <v>0</v>
      </c>
    </row>
    <row r="233" spans="1:10">
      <c r="A233" s="1">
        <f t="shared" si="34"/>
        <v>20</v>
      </c>
      <c r="B233" s="24">
        <f t="shared" si="37"/>
        <v>232</v>
      </c>
      <c r="C233" s="41">
        <f t="shared" si="38"/>
        <v>7027</v>
      </c>
      <c r="D233" s="23">
        <f t="shared" si="39"/>
        <v>0</v>
      </c>
      <c r="E233" s="5">
        <f t="shared" si="30"/>
        <v>0</v>
      </c>
      <c r="F233" s="5">
        <f t="shared" si="31"/>
        <v>0</v>
      </c>
      <c r="G233" s="5">
        <f t="shared" si="32"/>
        <v>0</v>
      </c>
      <c r="H233" s="5">
        <f t="shared" si="35"/>
        <v>0</v>
      </c>
      <c r="I233" s="5">
        <f t="shared" si="36"/>
        <v>0</v>
      </c>
      <c r="J233" s="80">
        <f t="shared" si="33"/>
        <v>0</v>
      </c>
    </row>
    <row r="234" spans="1:10">
      <c r="A234" s="1">
        <f t="shared" si="34"/>
        <v>20</v>
      </c>
      <c r="B234" s="24">
        <f t="shared" si="37"/>
        <v>233</v>
      </c>
      <c r="C234" s="41">
        <f t="shared" si="38"/>
        <v>7058</v>
      </c>
      <c r="D234" s="23">
        <f t="shared" si="39"/>
        <v>0</v>
      </c>
      <c r="E234" s="5">
        <f t="shared" si="30"/>
        <v>0</v>
      </c>
      <c r="F234" s="5">
        <f t="shared" si="31"/>
        <v>0</v>
      </c>
      <c r="G234" s="5">
        <f t="shared" si="32"/>
        <v>0</v>
      </c>
      <c r="H234" s="5">
        <f t="shared" si="35"/>
        <v>0</v>
      </c>
      <c r="I234" s="5">
        <f t="shared" si="36"/>
        <v>0</v>
      </c>
      <c r="J234" s="80">
        <f t="shared" si="33"/>
        <v>0</v>
      </c>
    </row>
    <row r="235" spans="1:10">
      <c r="A235" s="1">
        <f t="shared" si="34"/>
        <v>20</v>
      </c>
      <c r="B235" s="24">
        <f t="shared" si="37"/>
        <v>234</v>
      </c>
      <c r="C235" s="41">
        <f t="shared" si="38"/>
        <v>7088</v>
      </c>
      <c r="D235" s="23">
        <f t="shared" si="39"/>
        <v>0</v>
      </c>
      <c r="E235" s="5">
        <f t="shared" si="30"/>
        <v>0</v>
      </c>
      <c r="F235" s="5">
        <f t="shared" si="31"/>
        <v>0</v>
      </c>
      <c r="G235" s="5">
        <f t="shared" si="32"/>
        <v>0</v>
      </c>
      <c r="H235" s="5">
        <f t="shared" si="35"/>
        <v>0</v>
      </c>
      <c r="I235" s="5">
        <f t="shared" si="36"/>
        <v>0</v>
      </c>
      <c r="J235" s="80">
        <f t="shared" si="33"/>
        <v>0</v>
      </c>
    </row>
    <row r="236" spans="1:10">
      <c r="A236" s="1">
        <f t="shared" si="34"/>
        <v>20</v>
      </c>
      <c r="B236" s="24">
        <f t="shared" si="37"/>
        <v>235</v>
      </c>
      <c r="C236" s="41">
        <f t="shared" si="38"/>
        <v>7119</v>
      </c>
      <c r="D236" s="23">
        <f t="shared" si="39"/>
        <v>0</v>
      </c>
      <c r="E236" s="5">
        <f t="shared" si="30"/>
        <v>0</v>
      </c>
      <c r="F236" s="5">
        <f t="shared" si="31"/>
        <v>0</v>
      </c>
      <c r="G236" s="5">
        <f t="shared" si="32"/>
        <v>0</v>
      </c>
      <c r="H236" s="5">
        <f t="shared" si="35"/>
        <v>0</v>
      </c>
      <c r="I236" s="5">
        <f t="shared" si="36"/>
        <v>0</v>
      </c>
      <c r="J236" s="80">
        <f t="shared" si="33"/>
        <v>0</v>
      </c>
    </row>
    <row r="237" spans="1:10">
      <c r="A237" s="1">
        <f t="shared" si="34"/>
        <v>20</v>
      </c>
      <c r="B237" s="24">
        <f t="shared" si="37"/>
        <v>236</v>
      </c>
      <c r="C237" s="41">
        <f t="shared" si="38"/>
        <v>7149</v>
      </c>
      <c r="D237" s="23">
        <f t="shared" si="39"/>
        <v>0</v>
      </c>
      <c r="E237" s="5">
        <f t="shared" si="30"/>
        <v>0</v>
      </c>
      <c r="F237" s="5">
        <f t="shared" si="31"/>
        <v>0</v>
      </c>
      <c r="G237" s="5">
        <f t="shared" si="32"/>
        <v>0</v>
      </c>
      <c r="H237" s="5">
        <f t="shared" si="35"/>
        <v>0</v>
      </c>
      <c r="I237" s="5">
        <f t="shared" si="36"/>
        <v>0</v>
      </c>
      <c r="J237" s="80">
        <f t="shared" si="33"/>
        <v>0</v>
      </c>
    </row>
    <row r="238" spans="1:10">
      <c r="A238" s="1">
        <f t="shared" si="34"/>
        <v>20</v>
      </c>
      <c r="B238" s="24">
        <f t="shared" si="37"/>
        <v>237</v>
      </c>
      <c r="C238" s="41">
        <f t="shared" si="38"/>
        <v>7180</v>
      </c>
      <c r="D238" s="23">
        <f t="shared" si="39"/>
        <v>0</v>
      </c>
      <c r="E238" s="5">
        <f t="shared" si="30"/>
        <v>0</v>
      </c>
      <c r="F238" s="5">
        <f t="shared" si="31"/>
        <v>0</v>
      </c>
      <c r="G238" s="5">
        <f t="shared" si="32"/>
        <v>0</v>
      </c>
      <c r="H238" s="5">
        <f t="shared" si="35"/>
        <v>0</v>
      </c>
      <c r="I238" s="5">
        <f t="shared" si="36"/>
        <v>0</v>
      </c>
      <c r="J238" s="80">
        <f t="shared" si="33"/>
        <v>0</v>
      </c>
    </row>
    <row r="239" spans="1:10">
      <c r="A239" s="1">
        <f t="shared" si="34"/>
        <v>20</v>
      </c>
      <c r="B239" s="24">
        <f t="shared" si="37"/>
        <v>238</v>
      </c>
      <c r="C239" s="41">
        <f t="shared" si="38"/>
        <v>7211</v>
      </c>
      <c r="D239" s="23">
        <f t="shared" si="39"/>
        <v>0</v>
      </c>
      <c r="E239" s="5">
        <f t="shared" si="30"/>
        <v>0</v>
      </c>
      <c r="F239" s="5">
        <f t="shared" si="31"/>
        <v>0</v>
      </c>
      <c r="G239" s="5">
        <f t="shared" si="32"/>
        <v>0</v>
      </c>
      <c r="H239" s="5">
        <f t="shared" si="35"/>
        <v>0</v>
      </c>
      <c r="I239" s="5">
        <f t="shared" si="36"/>
        <v>0</v>
      </c>
      <c r="J239" s="80">
        <f t="shared" si="33"/>
        <v>0</v>
      </c>
    </row>
    <row r="240" spans="1:10">
      <c r="A240" s="1">
        <f t="shared" si="34"/>
        <v>20</v>
      </c>
      <c r="B240" s="24">
        <f t="shared" si="37"/>
        <v>239</v>
      </c>
      <c r="C240" s="41">
        <f t="shared" si="38"/>
        <v>7241</v>
      </c>
      <c r="D240" s="23">
        <f t="shared" si="39"/>
        <v>0</v>
      </c>
      <c r="E240" s="5">
        <f t="shared" si="30"/>
        <v>0</v>
      </c>
      <c r="F240" s="5">
        <f t="shared" si="31"/>
        <v>0</v>
      </c>
      <c r="G240" s="5">
        <f t="shared" si="32"/>
        <v>0</v>
      </c>
      <c r="H240" s="5">
        <f t="shared" si="35"/>
        <v>0</v>
      </c>
      <c r="I240" s="5">
        <f t="shared" si="36"/>
        <v>0</v>
      </c>
      <c r="J240" s="80">
        <f t="shared" si="33"/>
        <v>0</v>
      </c>
    </row>
    <row r="241" spans="1:10">
      <c r="A241" s="9">
        <f t="shared" si="34"/>
        <v>20</v>
      </c>
      <c r="B241" s="6">
        <f t="shared" si="37"/>
        <v>240</v>
      </c>
      <c r="C241" s="42">
        <f t="shared" si="38"/>
        <v>7272</v>
      </c>
      <c r="D241" s="4">
        <f t="shared" si="39"/>
        <v>0</v>
      </c>
      <c r="E241" s="7">
        <f t="shared" si="30"/>
        <v>0</v>
      </c>
      <c r="F241" s="7">
        <f t="shared" si="31"/>
        <v>0</v>
      </c>
      <c r="G241" s="7">
        <f t="shared" si="32"/>
        <v>0</v>
      </c>
      <c r="H241" s="7">
        <f t="shared" si="35"/>
        <v>0</v>
      </c>
      <c r="I241" s="7">
        <f t="shared" si="36"/>
        <v>0</v>
      </c>
      <c r="J241" s="81">
        <f t="shared" si="33"/>
        <v>0</v>
      </c>
    </row>
    <row r="242" spans="1:10">
      <c r="A242" s="1">
        <f t="shared" si="34"/>
        <v>21</v>
      </c>
      <c r="B242" s="24">
        <f t="shared" si="37"/>
        <v>241</v>
      </c>
      <c r="C242" s="41">
        <f t="shared" si="38"/>
        <v>7302</v>
      </c>
      <c r="D242" s="23">
        <f t="shared" si="39"/>
        <v>0</v>
      </c>
      <c r="E242" s="5">
        <f t="shared" si="30"/>
        <v>0</v>
      </c>
      <c r="F242" s="5">
        <f t="shared" si="31"/>
        <v>0</v>
      </c>
      <c r="G242" s="5">
        <f t="shared" si="32"/>
        <v>0</v>
      </c>
      <c r="H242" s="5">
        <f t="shared" si="35"/>
        <v>0</v>
      </c>
      <c r="I242" s="5">
        <f t="shared" si="36"/>
        <v>0</v>
      </c>
      <c r="J242" s="80">
        <f t="shared" si="33"/>
        <v>0</v>
      </c>
    </row>
    <row r="243" spans="1:10">
      <c r="A243" s="1">
        <f t="shared" si="34"/>
        <v>21</v>
      </c>
      <c r="B243" s="24">
        <f t="shared" si="37"/>
        <v>242</v>
      </c>
      <c r="C243" s="41">
        <f t="shared" si="38"/>
        <v>7333</v>
      </c>
      <c r="D243" s="23">
        <f t="shared" si="39"/>
        <v>0</v>
      </c>
      <c r="E243" s="5">
        <f t="shared" si="30"/>
        <v>0</v>
      </c>
      <c r="F243" s="5">
        <f t="shared" si="31"/>
        <v>0</v>
      </c>
      <c r="G243" s="5">
        <f t="shared" si="32"/>
        <v>0</v>
      </c>
      <c r="H243" s="5">
        <f t="shared" si="35"/>
        <v>0</v>
      </c>
      <c r="I243" s="5">
        <f t="shared" si="36"/>
        <v>0</v>
      </c>
      <c r="J243" s="80">
        <f t="shared" si="33"/>
        <v>0</v>
      </c>
    </row>
    <row r="244" spans="1:10">
      <c r="A244" s="1">
        <f t="shared" si="34"/>
        <v>21</v>
      </c>
      <c r="B244" s="24">
        <f t="shared" si="37"/>
        <v>243</v>
      </c>
      <c r="C244" s="41">
        <f t="shared" si="38"/>
        <v>7364</v>
      </c>
      <c r="D244" s="23">
        <f t="shared" si="39"/>
        <v>0</v>
      </c>
      <c r="E244" s="5">
        <f t="shared" si="30"/>
        <v>0</v>
      </c>
      <c r="F244" s="5">
        <f t="shared" si="31"/>
        <v>0</v>
      </c>
      <c r="G244" s="5">
        <f t="shared" si="32"/>
        <v>0</v>
      </c>
      <c r="H244" s="5">
        <f t="shared" si="35"/>
        <v>0</v>
      </c>
      <c r="I244" s="5">
        <f t="shared" si="36"/>
        <v>0</v>
      </c>
      <c r="J244" s="80">
        <f t="shared" si="33"/>
        <v>0</v>
      </c>
    </row>
    <row r="245" spans="1:10">
      <c r="A245" s="1">
        <f t="shared" si="34"/>
        <v>21</v>
      </c>
      <c r="B245" s="24">
        <f t="shared" si="37"/>
        <v>244</v>
      </c>
      <c r="C245" s="41">
        <f t="shared" si="38"/>
        <v>7393</v>
      </c>
      <c r="D245" s="23">
        <f t="shared" si="39"/>
        <v>0</v>
      </c>
      <c r="E245" s="5">
        <f t="shared" si="30"/>
        <v>0</v>
      </c>
      <c r="F245" s="5">
        <f t="shared" si="31"/>
        <v>0</v>
      </c>
      <c r="G245" s="5">
        <f t="shared" si="32"/>
        <v>0</v>
      </c>
      <c r="H245" s="5">
        <f t="shared" si="35"/>
        <v>0</v>
      </c>
      <c r="I245" s="5">
        <f t="shared" si="36"/>
        <v>0</v>
      </c>
      <c r="J245" s="80">
        <f t="shared" si="33"/>
        <v>0</v>
      </c>
    </row>
    <row r="246" spans="1:10">
      <c r="A246" s="1">
        <f t="shared" si="34"/>
        <v>21</v>
      </c>
      <c r="B246" s="24">
        <f t="shared" si="37"/>
        <v>245</v>
      </c>
      <c r="C246" s="41">
        <f t="shared" si="38"/>
        <v>7424</v>
      </c>
      <c r="D246" s="23">
        <f t="shared" si="39"/>
        <v>0</v>
      </c>
      <c r="E246" s="5">
        <f t="shared" si="30"/>
        <v>0</v>
      </c>
      <c r="F246" s="5">
        <f t="shared" si="31"/>
        <v>0</v>
      </c>
      <c r="G246" s="5">
        <f t="shared" si="32"/>
        <v>0</v>
      </c>
      <c r="H246" s="5">
        <f t="shared" si="35"/>
        <v>0</v>
      </c>
      <c r="I246" s="5">
        <f t="shared" si="36"/>
        <v>0</v>
      </c>
      <c r="J246" s="80">
        <f t="shared" si="33"/>
        <v>0</v>
      </c>
    </row>
    <row r="247" spans="1:10">
      <c r="A247" s="1">
        <f t="shared" si="34"/>
        <v>21</v>
      </c>
      <c r="B247" s="24">
        <f t="shared" si="37"/>
        <v>246</v>
      </c>
      <c r="C247" s="41">
        <f t="shared" si="38"/>
        <v>7454</v>
      </c>
      <c r="D247" s="23">
        <f t="shared" si="39"/>
        <v>0</v>
      </c>
      <c r="E247" s="5">
        <f t="shared" si="30"/>
        <v>0</v>
      </c>
      <c r="F247" s="5">
        <f t="shared" si="31"/>
        <v>0</v>
      </c>
      <c r="G247" s="5">
        <f t="shared" si="32"/>
        <v>0</v>
      </c>
      <c r="H247" s="5">
        <f t="shared" si="35"/>
        <v>0</v>
      </c>
      <c r="I247" s="5">
        <f t="shared" si="36"/>
        <v>0</v>
      </c>
      <c r="J247" s="80">
        <f t="shared" si="33"/>
        <v>0</v>
      </c>
    </row>
    <row r="248" spans="1:10">
      <c r="A248" s="1">
        <f t="shared" si="34"/>
        <v>21</v>
      </c>
      <c r="B248" s="24">
        <f t="shared" si="37"/>
        <v>247</v>
      </c>
      <c r="C248" s="41">
        <f t="shared" si="38"/>
        <v>7485</v>
      </c>
      <c r="D248" s="23">
        <f t="shared" si="39"/>
        <v>0</v>
      </c>
      <c r="E248" s="5">
        <f t="shared" si="30"/>
        <v>0</v>
      </c>
      <c r="F248" s="5">
        <f t="shared" si="31"/>
        <v>0</v>
      </c>
      <c r="G248" s="5">
        <f t="shared" si="32"/>
        <v>0</v>
      </c>
      <c r="H248" s="5">
        <f t="shared" si="35"/>
        <v>0</v>
      </c>
      <c r="I248" s="5">
        <f t="shared" si="36"/>
        <v>0</v>
      </c>
      <c r="J248" s="80">
        <f t="shared" si="33"/>
        <v>0</v>
      </c>
    </row>
    <row r="249" spans="1:10">
      <c r="A249" s="1">
        <f t="shared" si="34"/>
        <v>21</v>
      </c>
      <c r="B249" s="24">
        <f t="shared" si="37"/>
        <v>248</v>
      </c>
      <c r="C249" s="41">
        <f t="shared" si="38"/>
        <v>7515</v>
      </c>
      <c r="D249" s="23">
        <f t="shared" si="39"/>
        <v>0</v>
      </c>
      <c r="E249" s="5">
        <f t="shared" si="30"/>
        <v>0</v>
      </c>
      <c r="F249" s="5">
        <f t="shared" si="31"/>
        <v>0</v>
      </c>
      <c r="G249" s="5">
        <f t="shared" si="32"/>
        <v>0</v>
      </c>
      <c r="H249" s="5">
        <f t="shared" si="35"/>
        <v>0</v>
      </c>
      <c r="I249" s="5">
        <f t="shared" si="36"/>
        <v>0</v>
      </c>
      <c r="J249" s="80">
        <f t="shared" si="33"/>
        <v>0</v>
      </c>
    </row>
    <row r="250" spans="1:10">
      <c r="A250" s="1">
        <f t="shared" si="34"/>
        <v>21</v>
      </c>
      <c r="B250" s="24">
        <f t="shared" si="37"/>
        <v>249</v>
      </c>
      <c r="C250" s="41">
        <f t="shared" si="38"/>
        <v>7546</v>
      </c>
      <c r="D250" s="23">
        <f t="shared" si="39"/>
        <v>0</v>
      </c>
      <c r="E250" s="5">
        <f t="shared" si="30"/>
        <v>0</v>
      </c>
      <c r="F250" s="5">
        <f t="shared" si="31"/>
        <v>0</v>
      </c>
      <c r="G250" s="5">
        <f t="shared" si="32"/>
        <v>0</v>
      </c>
      <c r="H250" s="5">
        <f t="shared" si="35"/>
        <v>0</v>
      </c>
      <c r="I250" s="5">
        <f t="shared" si="36"/>
        <v>0</v>
      </c>
      <c r="J250" s="80">
        <f t="shared" si="33"/>
        <v>0</v>
      </c>
    </row>
    <row r="251" spans="1:10">
      <c r="A251" s="1">
        <f t="shared" si="34"/>
        <v>21</v>
      </c>
      <c r="B251" s="24">
        <f t="shared" si="37"/>
        <v>250</v>
      </c>
      <c r="C251" s="41">
        <f t="shared" si="38"/>
        <v>7577</v>
      </c>
      <c r="D251" s="23">
        <f t="shared" si="39"/>
        <v>0</v>
      </c>
      <c r="E251" s="5">
        <f t="shared" si="30"/>
        <v>0</v>
      </c>
      <c r="F251" s="5">
        <f t="shared" si="31"/>
        <v>0</v>
      </c>
      <c r="G251" s="5">
        <f t="shared" si="32"/>
        <v>0</v>
      </c>
      <c r="H251" s="5">
        <f t="shared" si="35"/>
        <v>0</v>
      </c>
      <c r="I251" s="5">
        <f t="shared" si="36"/>
        <v>0</v>
      </c>
      <c r="J251" s="80">
        <f t="shared" si="33"/>
        <v>0</v>
      </c>
    </row>
    <row r="252" spans="1:10">
      <c r="A252" s="1">
        <f t="shared" si="34"/>
        <v>21</v>
      </c>
      <c r="B252" s="24">
        <f t="shared" si="37"/>
        <v>251</v>
      </c>
      <c r="C252" s="41">
        <f t="shared" si="38"/>
        <v>7607</v>
      </c>
      <c r="D252" s="23">
        <f t="shared" si="39"/>
        <v>0</v>
      </c>
      <c r="E252" s="5">
        <f t="shared" si="30"/>
        <v>0</v>
      </c>
      <c r="F252" s="5">
        <f t="shared" si="31"/>
        <v>0</v>
      </c>
      <c r="G252" s="5">
        <f t="shared" si="32"/>
        <v>0</v>
      </c>
      <c r="H252" s="5">
        <f t="shared" si="35"/>
        <v>0</v>
      </c>
      <c r="I252" s="5">
        <f t="shared" si="36"/>
        <v>0</v>
      </c>
      <c r="J252" s="80">
        <f t="shared" si="33"/>
        <v>0</v>
      </c>
    </row>
    <row r="253" spans="1:10">
      <c r="A253" s="9">
        <f t="shared" si="34"/>
        <v>21</v>
      </c>
      <c r="B253" s="6">
        <f t="shared" si="37"/>
        <v>252</v>
      </c>
      <c r="C253" s="42">
        <f t="shared" si="38"/>
        <v>7638</v>
      </c>
      <c r="D253" s="4">
        <f t="shared" si="39"/>
        <v>0</v>
      </c>
      <c r="E253" s="7">
        <f t="shared" si="30"/>
        <v>0</v>
      </c>
      <c r="F253" s="7">
        <f t="shared" si="31"/>
        <v>0</v>
      </c>
      <c r="G253" s="7">
        <f t="shared" si="32"/>
        <v>0</v>
      </c>
      <c r="H253" s="7">
        <f t="shared" si="35"/>
        <v>0</v>
      </c>
      <c r="I253" s="7">
        <f t="shared" si="36"/>
        <v>0</v>
      </c>
      <c r="J253" s="81">
        <f t="shared" si="33"/>
        <v>0</v>
      </c>
    </row>
    <row r="254" spans="1:10">
      <c r="A254" s="1">
        <f t="shared" si="34"/>
        <v>22</v>
      </c>
      <c r="B254" s="24">
        <f t="shared" si="37"/>
        <v>253</v>
      </c>
      <c r="C254" s="41">
        <f t="shared" si="38"/>
        <v>7668</v>
      </c>
      <c r="D254" s="23">
        <f t="shared" si="39"/>
        <v>0</v>
      </c>
      <c r="E254" s="5">
        <f t="shared" si="30"/>
        <v>0</v>
      </c>
      <c r="F254" s="5">
        <f t="shared" si="31"/>
        <v>0</v>
      </c>
      <c r="G254" s="5">
        <f t="shared" si="32"/>
        <v>0</v>
      </c>
      <c r="H254" s="5">
        <f t="shared" si="35"/>
        <v>0</v>
      </c>
      <c r="I254" s="5">
        <f t="shared" si="36"/>
        <v>0</v>
      </c>
      <c r="J254" s="80">
        <f t="shared" si="33"/>
        <v>0</v>
      </c>
    </row>
    <row r="255" spans="1:10">
      <c r="A255" s="1">
        <f t="shared" si="34"/>
        <v>22</v>
      </c>
      <c r="B255" s="24">
        <f t="shared" si="37"/>
        <v>254</v>
      </c>
      <c r="C255" s="41">
        <f t="shared" si="38"/>
        <v>7699</v>
      </c>
      <c r="D255" s="23">
        <f t="shared" si="39"/>
        <v>0</v>
      </c>
      <c r="E255" s="5">
        <f t="shared" si="30"/>
        <v>0</v>
      </c>
      <c r="F255" s="5">
        <f t="shared" si="31"/>
        <v>0</v>
      </c>
      <c r="G255" s="5">
        <f t="shared" si="32"/>
        <v>0</v>
      </c>
      <c r="H255" s="5">
        <f t="shared" si="35"/>
        <v>0</v>
      </c>
      <c r="I255" s="5">
        <f t="shared" si="36"/>
        <v>0</v>
      </c>
      <c r="J255" s="80">
        <f t="shared" si="33"/>
        <v>0</v>
      </c>
    </row>
    <row r="256" spans="1:10">
      <c r="A256" s="1">
        <f t="shared" si="34"/>
        <v>22</v>
      </c>
      <c r="B256" s="24">
        <f t="shared" si="37"/>
        <v>255</v>
      </c>
      <c r="C256" s="41">
        <f t="shared" si="38"/>
        <v>7730</v>
      </c>
      <c r="D256" s="23">
        <f t="shared" si="39"/>
        <v>0</v>
      </c>
      <c r="E256" s="5">
        <f t="shared" si="30"/>
        <v>0</v>
      </c>
      <c r="F256" s="5">
        <f t="shared" si="31"/>
        <v>0</v>
      </c>
      <c r="G256" s="5">
        <f t="shared" si="32"/>
        <v>0</v>
      </c>
      <c r="H256" s="5">
        <f t="shared" si="35"/>
        <v>0</v>
      </c>
      <c r="I256" s="5">
        <f t="shared" si="36"/>
        <v>0</v>
      </c>
      <c r="J256" s="80">
        <f t="shared" si="33"/>
        <v>0</v>
      </c>
    </row>
    <row r="257" spans="1:10">
      <c r="A257" s="1">
        <f t="shared" si="34"/>
        <v>22</v>
      </c>
      <c r="B257" s="24">
        <f t="shared" si="37"/>
        <v>256</v>
      </c>
      <c r="C257" s="41">
        <f t="shared" si="38"/>
        <v>7758</v>
      </c>
      <c r="D257" s="23">
        <f t="shared" si="39"/>
        <v>0</v>
      </c>
      <c r="E257" s="5">
        <f t="shared" si="30"/>
        <v>0</v>
      </c>
      <c r="F257" s="5">
        <f t="shared" si="31"/>
        <v>0</v>
      </c>
      <c r="G257" s="5">
        <f t="shared" si="32"/>
        <v>0</v>
      </c>
      <c r="H257" s="5">
        <f t="shared" si="35"/>
        <v>0</v>
      </c>
      <c r="I257" s="5">
        <f t="shared" si="36"/>
        <v>0</v>
      </c>
      <c r="J257" s="80">
        <f t="shared" si="33"/>
        <v>0</v>
      </c>
    </row>
    <row r="258" spans="1:10">
      <c r="A258" s="1">
        <f t="shared" si="34"/>
        <v>22</v>
      </c>
      <c r="B258" s="24">
        <f t="shared" si="37"/>
        <v>257</v>
      </c>
      <c r="C258" s="41">
        <f t="shared" si="38"/>
        <v>7789</v>
      </c>
      <c r="D258" s="23">
        <f t="shared" si="39"/>
        <v>0</v>
      </c>
      <c r="E258" s="5">
        <f t="shared" ref="E258:E321" si="40">IFERROR(IF(B258&gt;Balloon_Term,0,IF(B258&lt;=Interest_Only_Period,Coupon/12*D258,-IPMT(Coupon/12,B258-Interest_Only_Period,Amortization_Term,Original_Balance,0))),0)</f>
        <v>0</v>
      </c>
      <c r="F258" s="5">
        <f t="shared" ref="F258:F321" si="41">IFERROR(IF(B258&gt;Balloon_Term,0,IF(B258&lt;=Interest_Only_Period,0,-PPMT(Coupon/12,B258-Interest_Only_Period,Amortization_Term,Original_Balance,0))),0)</f>
        <v>0</v>
      </c>
      <c r="G258" s="5">
        <f t="shared" ref="G258:G321" si="42">IF(B258=Balloon_Term,D258-F258,0)</f>
        <v>0</v>
      </c>
      <c r="H258" s="5">
        <f t="shared" si="35"/>
        <v>0</v>
      </c>
      <c r="I258" s="5">
        <f t="shared" si="36"/>
        <v>0</v>
      </c>
      <c r="J258" s="80">
        <f t="shared" ref="J258:J321" si="43">IFERROR(I258/Measure,0)</f>
        <v>0</v>
      </c>
    </row>
    <row r="259" spans="1:10">
      <c r="A259" s="1">
        <f t="shared" ref="A259:A322" si="44">ROUNDUP(B259/12,0)</f>
        <v>22</v>
      </c>
      <c r="B259" s="24">
        <f t="shared" si="37"/>
        <v>258</v>
      </c>
      <c r="C259" s="41">
        <f t="shared" si="38"/>
        <v>7819</v>
      </c>
      <c r="D259" s="23">
        <f t="shared" si="39"/>
        <v>0</v>
      </c>
      <c r="E259" s="5">
        <f t="shared" si="40"/>
        <v>0</v>
      </c>
      <c r="F259" s="5">
        <f t="shared" si="41"/>
        <v>0</v>
      </c>
      <c r="G259" s="5">
        <f t="shared" si="42"/>
        <v>0</v>
      </c>
      <c r="H259" s="5">
        <f t="shared" ref="H259:H322" si="45">SUM(E259:F259)</f>
        <v>0</v>
      </c>
      <c r="I259" s="5">
        <f t="shared" ref="I259:I322" si="46">D259-F259-G259</f>
        <v>0</v>
      </c>
      <c r="J259" s="80">
        <f t="shared" si="43"/>
        <v>0</v>
      </c>
    </row>
    <row r="260" spans="1:10">
      <c r="A260" s="1">
        <f t="shared" si="44"/>
        <v>22</v>
      </c>
      <c r="B260" s="24">
        <f t="shared" ref="B260:B323" si="47">+B259+1</f>
        <v>259</v>
      </c>
      <c r="C260" s="41">
        <f t="shared" ref="C260:C323" si="48">EDATE(C259,1)</f>
        <v>7850</v>
      </c>
      <c r="D260" s="23">
        <f t="shared" ref="D260:D323" si="49">+I259</f>
        <v>0</v>
      </c>
      <c r="E260" s="5">
        <f t="shared" si="40"/>
        <v>0</v>
      </c>
      <c r="F260" s="5">
        <f t="shared" si="41"/>
        <v>0</v>
      </c>
      <c r="G260" s="5">
        <f t="shared" si="42"/>
        <v>0</v>
      </c>
      <c r="H260" s="5">
        <f t="shared" si="45"/>
        <v>0</v>
      </c>
      <c r="I260" s="5">
        <f t="shared" si="46"/>
        <v>0</v>
      </c>
      <c r="J260" s="80">
        <f t="shared" si="43"/>
        <v>0</v>
      </c>
    </row>
    <row r="261" spans="1:10">
      <c r="A261" s="1">
        <f t="shared" si="44"/>
        <v>22</v>
      </c>
      <c r="B261" s="24">
        <f t="shared" si="47"/>
        <v>260</v>
      </c>
      <c r="C261" s="41">
        <f t="shared" si="48"/>
        <v>7880</v>
      </c>
      <c r="D261" s="23">
        <f t="shared" si="49"/>
        <v>0</v>
      </c>
      <c r="E261" s="5">
        <f t="shared" si="40"/>
        <v>0</v>
      </c>
      <c r="F261" s="5">
        <f t="shared" si="41"/>
        <v>0</v>
      </c>
      <c r="G261" s="5">
        <f t="shared" si="42"/>
        <v>0</v>
      </c>
      <c r="H261" s="5">
        <f t="shared" si="45"/>
        <v>0</v>
      </c>
      <c r="I261" s="5">
        <f t="shared" si="46"/>
        <v>0</v>
      </c>
      <c r="J261" s="80">
        <f t="shared" si="43"/>
        <v>0</v>
      </c>
    </row>
    <row r="262" spans="1:10">
      <c r="A262" s="1">
        <f t="shared" si="44"/>
        <v>22</v>
      </c>
      <c r="B262" s="24">
        <f t="shared" si="47"/>
        <v>261</v>
      </c>
      <c r="C262" s="41">
        <f t="shared" si="48"/>
        <v>7911</v>
      </c>
      <c r="D262" s="23">
        <f t="shared" si="49"/>
        <v>0</v>
      </c>
      <c r="E262" s="5">
        <f t="shared" si="40"/>
        <v>0</v>
      </c>
      <c r="F262" s="5">
        <f t="shared" si="41"/>
        <v>0</v>
      </c>
      <c r="G262" s="5">
        <f t="shared" si="42"/>
        <v>0</v>
      </c>
      <c r="H262" s="5">
        <f t="shared" si="45"/>
        <v>0</v>
      </c>
      <c r="I262" s="5">
        <f t="shared" si="46"/>
        <v>0</v>
      </c>
      <c r="J262" s="80">
        <f t="shared" si="43"/>
        <v>0</v>
      </c>
    </row>
    <row r="263" spans="1:10">
      <c r="A263" s="1">
        <f t="shared" si="44"/>
        <v>22</v>
      </c>
      <c r="B263" s="24">
        <f t="shared" si="47"/>
        <v>262</v>
      </c>
      <c r="C263" s="41">
        <f t="shared" si="48"/>
        <v>7942</v>
      </c>
      <c r="D263" s="23">
        <f t="shared" si="49"/>
        <v>0</v>
      </c>
      <c r="E263" s="5">
        <f t="shared" si="40"/>
        <v>0</v>
      </c>
      <c r="F263" s="5">
        <f t="shared" si="41"/>
        <v>0</v>
      </c>
      <c r="G263" s="5">
        <f t="shared" si="42"/>
        <v>0</v>
      </c>
      <c r="H263" s="5">
        <f t="shared" si="45"/>
        <v>0</v>
      </c>
      <c r="I263" s="5">
        <f t="shared" si="46"/>
        <v>0</v>
      </c>
      <c r="J263" s="80">
        <f t="shared" si="43"/>
        <v>0</v>
      </c>
    </row>
    <row r="264" spans="1:10">
      <c r="A264" s="1">
        <f t="shared" si="44"/>
        <v>22</v>
      </c>
      <c r="B264" s="24">
        <f t="shared" si="47"/>
        <v>263</v>
      </c>
      <c r="C264" s="41">
        <f t="shared" si="48"/>
        <v>7972</v>
      </c>
      <c r="D264" s="23">
        <f t="shared" si="49"/>
        <v>0</v>
      </c>
      <c r="E264" s="5">
        <f t="shared" si="40"/>
        <v>0</v>
      </c>
      <c r="F264" s="5">
        <f t="shared" si="41"/>
        <v>0</v>
      </c>
      <c r="G264" s="5">
        <f t="shared" si="42"/>
        <v>0</v>
      </c>
      <c r="H264" s="5">
        <f t="shared" si="45"/>
        <v>0</v>
      </c>
      <c r="I264" s="5">
        <f t="shared" si="46"/>
        <v>0</v>
      </c>
      <c r="J264" s="80">
        <f t="shared" si="43"/>
        <v>0</v>
      </c>
    </row>
    <row r="265" spans="1:10">
      <c r="A265" s="9">
        <f t="shared" si="44"/>
        <v>22</v>
      </c>
      <c r="B265" s="6">
        <f t="shared" si="47"/>
        <v>264</v>
      </c>
      <c r="C265" s="42">
        <f t="shared" si="48"/>
        <v>8003</v>
      </c>
      <c r="D265" s="4">
        <f t="shared" si="49"/>
        <v>0</v>
      </c>
      <c r="E265" s="7">
        <f t="shared" si="40"/>
        <v>0</v>
      </c>
      <c r="F265" s="7">
        <f t="shared" si="41"/>
        <v>0</v>
      </c>
      <c r="G265" s="7">
        <f t="shared" si="42"/>
        <v>0</v>
      </c>
      <c r="H265" s="7">
        <f t="shared" si="45"/>
        <v>0</v>
      </c>
      <c r="I265" s="7">
        <f t="shared" si="46"/>
        <v>0</v>
      </c>
      <c r="J265" s="81">
        <f t="shared" si="43"/>
        <v>0</v>
      </c>
    </row>
    <row r="266" spans="1:10">
      <c r="A266" s="1">
        <f t="shared" si="44"/>
        <v>23</v>
      </c>
      <c r="B266" s="24">
        <f t="shared" si="47"/>
        <v>265</v>
      </c>
      <c r="C266" s="41">
        <f t="shared" si="48"/>
        <v>8033</v>
      </c>
      <c r="D266" s="23">
        <f t="shared" si="49"/>
        <v>0</v>
      </c>
      <c r="E266" s="5">
        <f t="shared" si="40"/>
        <v>0</v>
      </c>
      <c r="F266" s="5">
        <f t="shared" si="41"/>
        <v>0</v>
      </c>
      <c r="G266" s="5">
        <f t="shared" si="42"/>
        <v>0</v>
      </c>
      <c r="H266" s="5">
        <f t="shared" si="45"/>
        <v>0</v>
      </c>
      <c r="I266" s="5">
        <f t="shared" si="46"/>
        <v>0</v>
      </c>
      <c r="J266" s="80">
        <f t="shared" si="43"/>
        <v>0</v>
      </c>
    </row>
    <row r="267" spans="1:10">
      <c r="A267" s="1">
        <f t="shared" si="44"/>
        <v>23</v>
      </c>
      <c r="B267" s="24">
        <f t="shared" si="47"/>
        <v>266</v>
      </c>
      <c r="C267" s="41">
        <f t="shared" si="48"/>
        <v>8064</v>
      </c>
      <c r="D267" s="23">
        <f t="shared" si="49"/>
        <v>0</v>
      </c>
      <c r="E267" s="5">
        <f t="shared" si="40"/>
        <v>0</v>
      </c>
      <c r="F267" s="5">
        <f t="shared" si="41"/>
        <v>0</v>
      </c>
      <c r="G267" s="5">
        <f t="shared" si="42"/>
        <v>0</v>
      </c>
      <c r="H267" s="5">
        <f t="shared" si="45"/>
        <v>0</v>
      </c>
      <c r="I267" s="5">
        <f t="shared" si="46"/>
        <v>0</v>
      </c>
      <c r="J267" s="80">
        <f t="shared" si="43"/>
        <v>0</v>
      </c>
    </row>
    <row r="268" spans="1:10">
      <c r="A268" s="1">
        <f t="shared" si="44"/>
        <v>23</v>
      </c>
      <c r="B268" s="24">
        <f t="shared" si="47"/>
        <v>267</v>
      </c>
      <c r="C268" s="41">
        <f t="shared" si="48"/>
        <v>8095</v>
      </c>
      <c r="D268" s="23">
        <f t="shared" si="49"/>
        <v>0</v>
      </c>
      <c r="E268" s="5">
        <f t="shared" si="40"/>
        <v>0</v>
      </c>
      <c r="F268" s="5">
        <f t="shared" si="41"/>
        <v>0</v>
      </c>
      <c r="G268" s="5">
        <f t="shared" si="42"/>
        <v>0</v>
      </c>
      <c r="H268" s="5">
        <f t="shared" si="45"/>
        <v>0</v>
      </c>
      <c r="I268" s="5">
        <f t="shared" si="46"/>
        <v>0</v>
      </c>
      <c r="J268" s="80">
        <f t="shared" si="43"/>
        <v>0</v>
      </c>
    </row>
    <row r="269" spans="1:10">
      <c r="A269" s="1">
        <f t="shared" si="44"/>
        <v>23</v>
      </c>
      <c r="B269" s="24">
        <f t="shared" si="47"/>
        <v>268</v>
      </c>
      <c r="C269" s="41">
        <f t="shared" si="48"/>
        <v>8123</v>
      </c>
      <c r="D269" s="23">
        <f t="shared" si="49"/>
        <v>0</v>
      </c>
      <c r="E269" s="5">
        <f t="shared" si="40"/>
        <v>0</v>
      </c>
      <c r="F269" s="5">
        <f t="shared" si="41"/>
        <v>0</v>
      </c>
      <c r="G269" s="5">
        <f t="shared" si="42"/>
        <v>0</v>
      </c>
      <c r="H269" s="5">
        <f t="shared" si="45"/>
        <v>0</v>
      </c>
      <c r="I269" s="5">
        <f t="shared" si="46"/>
        <v>0</v>
      </c>
      <c r="J269" s="80">
        <f t="shared" si="43"/>
        <v>0</v>
      </c>
    </row>
    <row r="270" spans="1:10">
      <c r="A270" s="1">
        <f t="shared" si="44"/>
        <v>23</v>
      </c>
      <c r="B270" s="24">
        <f t="shared" si="47"/>
        <v>269</v>
      </c>
      <c r="C270" s="41">
        <f t="shared" si="48"/>
        <v>8154</v>
      </c>
      <c r="D270" s="23">
        <f t="shared" si="49"/>
        <v>0</v>
      </c>
      <c r="E270" s="5">
        <f t="shared" si="40"/>
        <v>0</v>
      </c>
      <c r="F270" s="5">
        <f t="shared" si="41"/>
        <v>0</v>
      </c>
      <c r="G270" s="5">
        <f t="shared" si="42"/>
        <v>0</v>
      </c>
      <c r="H270" s="5">
        <f t="shared" si="45"/>
        <v>0</v>
      </c>
      <c r="I270" s="5">
        <f t="shared" si="46"/>
        <v>0</v>
      </c>
      <c r="J270" s="80">
        <f t="shared" si="43"/>
        <v>0</v>
      </c>
    </row>
    <row r="271" spans="1:10">
      <c r="A271" s="1">
        <f t="shared" si="44"/>
        <v>23</v>
      </c>
      <c r="B271" s="24">
        <f t="shared" si="47"/>
        <v>270</v>
      </c>
      <c r="C271" s="41">
        <f t="shared" si="48"/>
        <v>8184</v>
      </c>
      <c r="D271" s="23">
        <f t="shared" si="49"/>
        <v>0</v>
      </c>
      <c r="E271" s="5">
        <f t="shared" si="40"/>
        <v>0</v>
      </c>
      <c r="F271" s="5">
        <f t="shared" si="41"/>
        <v>0</v>
      </c>
      <c r="G271" s="5">
        <f t="shared" si="42"/>
        <v>0</v>
      </c>
      <c r="H271" s="5">
        <f t="shared" si="45"/>
        <v>0</v>
      </c>
      <c r="I271" s="5">
        <f t="shared" si="46"/>
        <v>0</v>
      </c>
      <c r="J271" s="80">
        <f t="shared" si="43"/>
        <v>0</v>
      </c>
    </row>
    <row r="272" spans="1:10">
      <c r="A272" s="1">
        <f t="shared" si="44"/>
        <v>23</v>
      </c>
      <c r="B272" s="24">
        <f t="shared" si="47"/>
        <v>271</v>
      </c>
      <c r="C272" s="41">
        <f t="shared" si="48"/>
        <v>8215</v>
      </c>
      <c r="D272" s="23">
        <f t="shared" si="49"/>
        <v>0</v>
      </c>
      <c r="E272" s="5">
        <f t="shared" si="40"/>
        <v>0</v>
      </c>
      <c r="F272" s="5">
        <f t="shared" si="41"/>
        <v>0</v>
      </c>
      <c r="G272" s="5">
        <f t="shared" si="42"/>
        <v>0</v>
      </c>
      <c r="H272" s="5">
        <f t="shared" si="45"/>
        <v>0</v>
      </c>
      <c r="I272" s="5">
        <f t="shared" si="46"/>
        <v>0</v>
      </c>
      <c r="J272" s="80">
        <f t="shared" si="43"/>
        <v>0</v>
      </c>
    </row>
    <row r="273" spans="1:10">
      <c r="A273" s="1">
        <f t="shared" si="44"/>
        <v>23</v>
      </c>
      <c r="B273" s="24">
        <f t="shared" si="47"/>
        <v>272</v>
      </c>
      <c r="C273" s="41">
        <f t="shared" si="48"/>
        <v>8245</v>
      </c>
      <c r="D273" s="23">
        <f t="shared" si="49"/>
        <v>0</v>
      </c>
      <c r="E273" s="5">
        <f t="shared" si="40"/>
        <v>0</v>
      </c>
      <c r="F273" s="5">
        <f t="shared" si="41"/>
        <v>0</v>
      </c>
      <c r="G273" s="5">
        <f t="shared" si="42"/>
        <v>0</v>
      </c>
      <c r="H273" s="5">
        <f t="shared" si="45"/>
        <v>0</v>
      </c>
      <c r="I273" s="5">
        <f t="shared" si="46"/>
        <v>0</v>
      </c>
      <c r="J273" s="80">
        <f t="shared" si="43"/>
        <v>0</v>
      </c>
    </row>
    <row r="274" spans="1:10">
      <c r="A274" s="1">
        <f t="shared" si="44"/>
        <v>23</v>
      </c>
      <c r="B274" s="24">
        <f t="shared" si="47"/>
        <v>273</v>
      </c>
      <c r="C274" s="41">
        <f t="shared" si="48"/>
        <v>8276</v>
      </c>
      <c r="D274" s="23">
        <f t="shared" si="49"/>
        <v>0</v>
      </c>
      <c r="E274" s="5">
        <f t="shared" si="40"/>
        <v>0</v>
      </c>
      <c r="F274" s="5">
        <f t="shared" si="41"/>
        <v>0</v>
      </c>
      <c r="G274" s="5">
        <f t="shared" si="42"/>
        <v>0</v>
      </c>
      <c r="H274" s="5">
        <f t="shared" si="45"/>
        <v>0</v>
      </c>
      <c r="I274" s="5">
        <f t="shared" si="46"/>
        <v>0</v>
      </c>
      <c r="J274" s="80">
        <f t="shared" si="43"/>
        <v>0</v>
      </c>
    </row>
    <row r="275" spans="1:10">
      <c r="A275" s="1">
        <f t="shared" si="44"/>
        <v>23</v>
      </c>
      <c r="B275" s="24">
        <f t="shared" si="47"/>
        <v>274</v>
      </c>
      <c r="C275" s="41">
        <f t="shared" si="48"/>
        <v>8307</v>
      </c>
      <c r="D275" s="23">
        <f t="shared" si="49"/>
        <v>0</v>
      </c>
      <c r="E275" s="5">
        <f t="shared" si="40"/>
        <v>0</v>
      </c>
      <c r="F275" s="5">
        <f t="shared" si="41"/>
        <v>0</v>
      </c>
      <c r="G275" s="5">
        <f t="shared" si="42"/>
        <v>0</v>
      </c>
      <c r="H275" s="5">
        <f t="shared" si="45"/>
        <v>0</v>
      </c>
      <c r="I275" s="5">
        <f t="shared" si="46"/>
        <v>0</v>
      </c>
      <c r="J275" s="80">
        <f t="shared" si="43"/>
        <v>0</v>
      </c>
    </row>
    <row r="276" spans="1:10">
      <c r="A276" s="1">
        <f t="shared" si="44"/>
        <v>23</v>
      </c>
      <c r="B276" s="24">
        <f t="shared" si="47"/>
        <v>275</v>
      </c>
      <c r="C276" s="41">
        <f t="shared" si="48"/>
        <v>8337</v>
      </c>
      <c r="D276" s="23">
        <f t="shared" si="49"/>
        <v>0</v>
      </c>
      <c r="E276" s="5">
        <f t="shared" si="40"/>
        <v>0</v>
      </c>
      <c r="F276" s="5">
        <f t="shared" si="41"/>
        <v>0</v>
      </c>
      <c r="G276" s="5">
        <f t="shared" si="42"/>
        <v>0</v>
      </c>
      <c r="H276" s="5">
        <f t="shared" si="45"/>
        <v>0</v>
      </c>
      <c r="I276" s="5">
        <f t="shared" si="46"/>
        <v>0</v>
      </c>
      <c r="J276" s="80">
        <f t="shared" si="43"/>
        <v>0</v>
      </c>
    </row>
    <row r="277" spans="1:10">
      <c r="A277" s="9">
        <f t="shared" si="44"/>
        <v>23</v>
      </c>
      <c r="B277" s="6">
        <f t="shared" si="47"/>
        <v>276</v>
      </c>
      <c r="C277" s="42">
        <f t="shared" si="48"/>
        <v>8368</v>
      </c>
      <c r="D277" s="4">
        <f t="shared" si="49"/>
        <v>0</v>
      </c>
      <c r="E277" s="7">
        <f t="shared" si="40"/>
        <v>0</v>
      </c>
      <c r="F277" s="7">
        <f t="shared" si="41"/>
        <v>0</v>
      </c>
      <c r="G277" s="7">
        <f t="shared" si="42"/>
        <v>0</v>
      </c>
      <c r="H277" s="7">
        <f t="shared" si="45"/>
        <v>0</v>
      </c>
      <c r="I277" s="7">
        <f t="shared" si="46"/>
        <v>0</v>
      </c>
      <c r="J277" s="81">
        <f t="shared" si="43"/>
        <v>0</v>
      </c>
    </row>
    <row r="278" spans="1:10">
      <c r="A278" s="1">
        <f t="shared" si="44"/>
        <v>24</v>
      </c>
      <c r="B278" s="24">
        <f t="shared" si="47"/>
        <v>277</v>
      </c>
      <c r="C278" s="41">
        <f t="shared" si="48"/>
        <v>8398</v>
      </c>
      <c r="D278" s="23">
        <f t="shared" si="49"/>
        <v>0</v>
      </c>
      <c r="E278" s="5">
        <f t="shared" si="40"/>
        <v>0</v>
      </c>
      <c r="F278" s="5">
        <f t="shared" si="41"/>
        <v>0</v>
      </c>
      <c r="G278" s="5">
        <f t="shared" si="42"/>
        <v>0</v>
      </c>
      <c r="H278" s="5">
        <f t="shared" si="45"/>
        <v>0</v>
      </c>
      <c r="I278" s="5">
        <f t="shared" si="46"/>
        <v>0</v>
      </c>
      <c r="J278" s="80">
        <f t="shared" si="43"/>
        <v>0</v>
      </c>
    </row>
    <row r="279" spans="1:10">
      <c r="A279" s="1">
        <f t="shared" si="44"/>
        <v>24</v>
      </c>
      <c r="B279" s="24">
        <f t="shared" si="47"/>
        <v>278</v>
      </c>
      <c r="C279" s="41">
        <f t="shared" si="48"/>
        <v>8429</v>
      </c>
      <c r="D279" s="23">
        <f t="shared" si="49"/>
        <v>0</v>
      </c>
      <c r="E279" s="5">
        <f t="shared" si="40"/>
        <v>0</v>
      </c>
      <c r="F279" s="5">
        <f t="shared" si="41"/>
        <v>0</v>
      </c>
      <c r="G279" s="5">
        <f t="shared" si="42"/>
        <v>0</v>
      </c>
      <c r="H279" s="5">
        <f t="shared" si="45"/>
        <v>0</v>
      </c>
      <c r="I279" s="5">
        <f t="shared" si="46"/>
        <v>0</v>
      </c>
      <c r="J279" s="80">
        <f t="shared" si="43"/>
        <v>0</v>
      </c>
    </row>
    <row r="280" spans="1:10">
      <c r="A280" s="1">
        <f t="shared" si="44"/>
        <v>24</v>
      </c>
      <c r="B280" s="24">
        <f t="shared" si="47"/>
        <v>279</v>
      </c>
      <c r="C280" s="41">
        <f t="shared" si="48"/>
        <v>8460</v>
      </c>
      <c r="D280" s="23">
        <f t="shared" si="49"/>
        <v>0</v>
      </c>
      <c r="E280" s="5">
        <f t="shared" si="40"/>
        <v>0</v>
      </c>
      <c r="F280" s="5">
        <f t="shared" si="41"/>
        <v>0</v>
      </c>
      <c r="G280" s="5">
        <f t="shared" si="42"/>
        <v>0</v>
      </c>
      <c r="H280" s="5">
        <f t="shared" si="45"/>
        <v>0</v>
      </c>
      <c r="I280" s="5">
        <f t="shared" si="46"/>
        <v>0</v>
      </c>
      <c r="J280" s="80">
        <f t="shared" si="43"/>
        <v>0</v>
      </c>
    </row>
    <row r="281" spans="1:10">
      <c r="A281" s="1">
        <f t="shared" si="44"/>
        <v>24</v>
      </c>
      <c r="B281" s="24">
        <f t="shared" si="47"/>
        <v>280</v>
      </c>
      <c r="C281" s="41">
        <f t="shared" si="48"/>
        <v>8488</v>
      </c>
      <c r="D281" s="23">
        <f t="shared" si="49"/>
        <v>0</v>
      </c>
      <c r="E281" s="5">
        <f t="shared" si="40"/>
        <v>0</v>
      </c>
      <c r="F281" s="5">
        <f t="shared" si="41"/>
        <v>0</v>
      </c>
      <c r="G281" s="5">
        <f t="shared" si="42"/>
        <v>0</v>
      </c>
      <c r="H281" s="5">
        <f t="shared" si="45"/>
        <v>0</v>
      </c>
      <c r="I281" s="5">
        <f t="shared" si="46"/>
        <v>0</v>
      </c>
      <c r="J281" s="80">
        <f t="shared" si="43"/>
        <v>0</v>
      </c>
    </row>
    <row r="282" spans="1:10">
      <c r="A282" s="1">
        <f t="shared" si="44"/>
        <v>24</v>
      </c>
      <c r="B282" s="24">
        <f t="shared" si="47"/>
        <v>281</v>
      </c>
      <c r="C282" s="41">
        <f t="shared" si="48"/>
        <v>8519</v>
      </c>
      <c r="D282" s="23">
        <f t="shared" si="49"/>
        <v>0</v>
      </c>
      <c r="E282" s="5">
        <f t="shared" si="40"/>
        <v>0</v>
      </c>
      <c r="F282" s="5">
        <f t="shared" si="41"/>
        <v>0</v>
      </c>
      <c r="G282" s="5">
        <f t="shared" si="42"/>
        <v>0</v>
      </c>
      <c r="H282" s="5">
        <f t="shared" si="45"/>
        <v>0</v>
      </c>
      <c r="I282" s="5">
        <f t="shared" si="46"/>
        <v>0</v>
      </c>
      <c r="J282" s="80">
        <f t="shared" si="43"/>
        <v>0</v>
      </c>
    </row>
    <row r="283" spans="1:10">
      <c r="A283" s="1">
        <f t="shared" si="44"/>
        <v>24</v>
      </c>
      <c r="B283" s="24">
        <f t="shared" si="47"/>
        <v>282</v>
      </c>
      <c r="C283" s="41">
        <f t="shared" si="48"/>
        <v>8549</v>
      </c>
      <c r="D283" s="23">
        <f t="shared" si="49"/>
        <v>0</v>
      </c>
      <c r="E283" s="5">
        <f t="shared" si="40"/>
        <v>0</v>
      </c>
      <c r="F283" s="5">
        <f t="shared" si="41"/>
        <v>0</v>
      </c>
      <c r="G283" s="5">
        <f t="shared" si="42"/>
        <v>0</v>
      </c>
      <c r="H283" s="5">
        <f t="shared" si="45"/>
        <v>0</v>
      </c>
      <c r="I283" s="5">
        <f t="shared" si="46"/>
        <v>0</v>
      </c>
      <c r="J283" s="80">
        <f t="shared" si="43"/>
        <v>0</v>
      </c>
    </row>
    <row r="284" spans="1:10">
      <c r="A284" s="1">
        <f t="shared" si="44"/>
        <v>24</v>
      </c>
      <c r="B284" s="24">
        <f t="shared" si="47"/>
        <v>283</v>
      </c>
      <c r="C284" s="41">
        <f t="shared" si="48"/>
        <v>8580</v>
      </c>
      <c r="D284" s="23">
        <f t="shared" si="49"/>
        <v>0</v>
      </c>
      <c r="E284" s="5">
        <f t="shared" si="40"/>
        <v>0</v>
      </c>
      <c r="F284" s="5">
        <f t="shared" si="41"/>
        <v>0</v>
      </c>
      <c r="G284" s="5">
        <f t="shared" si="42"/>
        <v>0</v>
      </c>
      <c r="H284" s="5">
        <f t="shared" si="45"/>
        <v>0</v>
      </c>
      <c r="I284" s="5">
        <f t="shared" si="46"/>
        <v>0</v>
      </c>
      <c r="J284" s="80">
        <f t="shared" si="43"/>
        <v>0</v>
      </c>
    </row>
    <row r="285" spans="1:10">
      <c r="A285" s="1">
        <f t="shared" si="44"/>
        <v>24</v>
      </c>
      <c r="B285" s="24">
        <f t="shared" si="47"/>
        <v>284</v>
      </c>
      <c r="C285" s="41">
        <f t="shared" si="48"/>
        <v>8610</v>
      </c>
      <c r="D285" s="23">
        <f t="shared" si="49"/>
        <v>0</v>
      </c>
      <c r="E285" s="5">
        <f t="shared" si="40"/>
        <v>0</v>
      </c>
      <c r="F285" s="5">
        <f t="shared" si="41"/>
        <v>0</v>
      </c>
      <c r="G285" s="5">
        <f t="shared" si="42"/>
        <v>0</v>
      </c>
      <c r="H285" s="5">
        <f t="shared" si="45"/>
        <v>0</v>
      </c>
      <c r="I285" s="5">
        <f t="shared" si="46"/>
        <v>0</v>
      </c>
      <c r="J285" s="80">
        <f t="shared" si="43"/>
        <v>0</v>
      </c>
    </row>
    <row r="286" spans="1:10">
      <c r="A286" s="1">
        <f t="shared" si="44"/>
        <v>24</v>
      </c>
      <c r="B286" s="24">
        <f t="shared" si="47"/>
        <v>285</v>
      </c>
      <c r="C286" s="41">
        <f t="shared" si="48"/>
        <v>8641</v>
      </c>
      <c r="D286" s="23">
        <f t="shared" si="49"/>
        <v>0</v>
      </c>
      <c r="E286" s="5">
        <f t="shared" si="40"/>
        <v>0</v>
      </c>
      <c r="F286" s="5">
        <f t="shared" si="41"/>
        <v>0</v>
      </c>
      <c r="G286" s="5">
        <f t="shared" si="42"/>
        <v>0</v>
      </c>
      <c r="H286" s="5">
        <f t="shared" si="45"/>
        <v>0</v>
      </c>
      <c r="I286" s="5">
        <f t="shared" si="46"/>
        <v>0</v>
      </c>
      <c r="J286" s="80">
        <f t="shared" si="43"/>
        <v>0</v>
      </c>
    </row>
    <row r="287" spans="1:10">
      <c r="A287" s="1">
        <f t="shared" si="44"/>
        <v>24</v>
      </c>
      <c r="B287" s="24">
        <f t="shared" si="47"/>
        <v>286</v>
      </c>
      <c r="C287" s="41">
        <f t="shared" si="48"/>
        <v>8672</v>
      </c>
      <c r="D287" s="23">
        <f t="shared" si="49"/>
        <v>0</v>
      </c>
      <c r="E287" s="5">
        <f t="shared" si="40"/>
        <v>0</v>
      </c>
      <c r="F287" s="5">
        <f t="shared" si="41"/>
        <v>0</v>
      </c>
      <c r="G287" s="5">
        <f t="shared" si="42"/>
        <v>0</v>
      </c>
      <c r="H287" s="5">
        <f t="shared" si="45"/>
        <v>0</v>
      </c>
      <c r="I287" s="5">
        <f t="shared" si="46"/>
        <v>0</v>
      </c>
      <c r="J287" s="80">
        <f t="shared" si="43"/>
        <v>0</v>
      </c>
    </row>
    <row r="288" spans="1:10">
      <c r="A288" s="1">
        <f t="shared" si="44"/>
        <v>24</v>
      </c>
      <c r="B288" s="24">
        <f t="shared" si="47"/>
        <v>287</v>
      </c>
      <c r="C288" s="41">
        <f t="shared" si="48"/>
        <v>8702</v>
      </c>
      <c r="D288" s="23">
        <f t="shared" si="49"/>
        <v>0</v>
      </c>
      <c r="E288" s="5">
        <f t="shared" si="40"/>
        <v>0</v>
      </c>
      <c r="F288" s="5">
        <f t="shared" si="41"/>
        <v>0</v>
      </c>
      <c r="G288" s="5">
        <f t="shared" si="42"/>
        <v>0</v>
      </c>
      <c r="H288" s="5">
        <f t="shared" si="45"/>
        <v>0</v>
      </c>
      <c r="I288" s="5">
        <f t="shared" si="46"/>
        <v>0</v>
      </c>
      <c r="J288" s="80">
        <f t="shared" si="43"/>
        <v>0</v>
      </c>
    </row>
    <row r="289" spans="1:10">
      <c r="A289" s="9">
        <f t="shared" si="44"/>
        <v>24</v>
      </c>
      <c r="B289" s="6">
        <f t="shared" si="47"/>
        <v>288</v>
      </c>
      <c r="C289" s="42">
        <f t="shared" si="48"/>
        <v>8733</v>
      </c>
      <c r="D289" s="4">
        <f t="shared" si="49"/>
        <v>0</v>
      </c>
      <c r="E289" s="7">
        <f t="shared" si="40"/>
        <v>0</v>
      </c>
      <c r="F289" s="7">
        <f t="shared" si="41"/>
        <v>0</v>
      </c>
      <c r="G289" s="7">
        <f t="shared" si="42"/>
        <v>0</v>
      </c>
      <c r="H289" s="7">
        <f t="shared" si="45"/>
        <v>0</v>
      </c>
      <c r="I289" s="7">
        <f t="shared" si="46"/>
        <v>0</v>
      </c>
      <c r="J289" s="81">
        <f t="shared" si="43"/>
        <v>0</v>
      </c>
    </row>
    <row r="290" spans="1:10">
      <c r="A290" s="1">
        <f t="shared" si="44"/>
        <v>25</v>
      </c>
      <c r="B290" s="24">
        <f t="shared" si="47"/>
        <v>289</v>
      </c>
      <c r="C290" s="41">
        <f t="shared" si="48"/>
        <v>8763</v>
      </c>
      <c r="D290" s="23">
        <f t="shared" si="49"/>
        <v>0</v>
      </c>
      <c r="E290" s="5">
        <f t="shared" si="40"/>
        <v>0</v>
      </c>
      <c r="F290" s="5">
        <f t="shared" si="41"/>
        <v>0</v>
      </c>
      <c r="G290" s="5">
        <f t="shared" si="42"/>
        <v>0</v>
      </c>
      <c r="H290" s="5">
        <f t="shared" si="45"/>
        <v>0</v>
      </c>
      <c r="I290" s="5">
        <f t="shared" si="46"/>
        <v>0</v>
      </c>
      <c r="J290" s="80">
        <f t="shared" si="43"/>
        <v>0</v>
      </c>
    </row>
    <row r="291" spans="1:10">
      <c r="A291" s="1">
        <f t="shared" si="44"/>
        <v>25</v>
      </c>
      <c r="B291" s="24">
        <f t="shared" si="47"/>
        <v>290</v>
      </c>
      <c r="C291" s="41">
        <f t="shared" si="48"/>
        <v>8794</v>
      </c>
      <c r="D291" s="23">
        <f t="shared" si="49"/>
        <v>0</v>
      </c>
      <c r="E291" s="5">
        <f t="shared" si="40"/>
        <v>0</v>
      </c>
      <c r="F291" s="5">
        <f t="shared" si="41"/>
        <v>0</v>
      </c>
      <c r="G291" s="5">
        <f t="shared" si="42"/>
        <v>0</v>
      </c>
      <c r="H291" s="5">
        <f t="shared" si="45"/>
        <v>0</v>
      </c>
      <c r="I291" s="5">
        <f t="shared" si="46"/>
        <v>0</v>
      </c>
      <c r="J291" s="80">
        <f t="shared" si="43"/>
        <v>0</v>
      </c>
    </row>
    <row r="292" spans="1:10">
      <c r="A292" s="1">
        <f t="shared" si="44"/>
        <v>25</v>
      </c>
      <c r="B292" s="24">
        <f t="shared" si="47"/>
        <v>291</v>
      </c>
      <c r="C292" s="41">
        <f t="shared" si="48"/>
        <v>8825</v>
      </c>
      <c r="D292" s="23">
        <f t="shared" si="49"/>
        <v>0</v>
      </c>
      <c r="E292" s="5">
        <f t="shared" si="40"/>
        <v>0</v>
      </c>
      <c r="F292" s="5">
        <f t="shared" si="41"/>
        <v>0</v>
      </c>
      <c r="G292" s="5">
        <f t="shared" si="42"/>
        <v>0</v>
      </c>
      <c r="H292" s="5">
        <f t="shared" si="45"/>
        <v>0</v>
      </c>
      <c r="I292" s="5">
        <f t="shared" si="46"/>
        <v>0</v>
      </c>
      <c r="J292" s="80">
        <f t="shared" si="43"/>
        <v>0</v>
      </c>
    </row>
    <row r="293" spans="1:10">
      <c r="A293" s="1">
        <f t="shared" si="44"/>
        <v>25</v>
      </c>
      <c r="B293" s="24">
        <f t="shared" si="47"/>
        <v>292</v>
      </c>
      <c r="C293" s="41">
        <f t="shared" si="48"/>
        <v>8854</v>
      </c>
      <c r="D293" s="23">
        <f t="shared" si="49"/>
        <v>0</v>
      </c>
      <c r="E293" s="5">
        <f t="shared" si="40"/>
        <v>0</v>
      </c>
      <c r="F293" s="5">
        <f t="shared" si="41"/>
        <v>0</v>
      </c>
      <c r="G293" s="5">
        <f t="shared" si="42"/>
        <v>0</v>
      </c>
      <c r="H293" s="5">
        <f t="shared" si="45"/>
        <v>0</v>
      </c>
      <c r="I293" s="5">
        <f t="shared" si="46"/>
        <v>0</v>
      </c>
      <c r="J293" s="80">
        <f t="shared" si="43"/>
        <v>0</v>
      </c>
    </row>
    <row r="294" spans="1:10">
      <c r="A294" s="1">
        <f t="shared" si="44"/>
        <v>25</v>
      </c>
      <c r="B294" s="24">
        <f t="shared" si="47"/>
        <v>293</v>
      </c>
      <c r="C294" s="41">
        <f t="shared" si="48"/>
        <v>8885</v>
      </c>
      <c r="D294" s="23">
        <f t="shared" si="49"/>
        <v>0</v>
      </c>
      <c r="E294" s="5">
        <f t="shared" si="40"/>
        <v>0</v>
      </c>
      <c r="F294" s="5">
        <f t="shared" si="41"/>
        <v>0</v>
      </c>
      <c r="G294" s="5">
        <f t="shared" si="42"/>
        <v>0</v>
      </c>
      <c r="H294" s="5">
        <f t="shared" si="45"/>
        <v>0</v>
      </c>
      <c r="I294" s="5">
        <f t="shared" si="46"/>
        <v>0</v>
      </c>
      <c r="J294" s="80">
        <f t="shared" si="43"/>
        <v>0</v>
      </c>
    </row>
    <row r="295" spans="1:10">
      <c r="A295" s="1">
        <f t="shared" si="44"/>
        <v>25</v>
      </c>
      <c r="B295" s="24">
        <f t="shared" si="47"/>
        <v>294</v>
      </c>
      <c r="C295" s="41">
        <f t="shared" si="48"/>
        <v>8915</v>
      </c>
      <c r="D295" s="23">
        <f t="shared" si="49"/>
        <v>0</v>
      </c>
      <c r="E295" s="5">
        <f t="shared" si="40"/>
        <v>0</v>
      </c>
      <c r="F295" s="5">
        <f t="shared" si="41"/>
        <v>0</v>
      </c>
      <c r="G295" s="5">
        <f t="shared" si="42"/>
        <v>0</v>
      </c>
      <c r="H295" s="5">
        <f t="shared" si="45"/>
        <v>0</v>
      </c>
      <c r="I295" s="5">
        <f t="shared" si="46"/>
        <v>0</v>
      </c>
      <c r="J295" s="80">
        <f t="shared" si="43"/>
        <v>0</v>
      </c>
    </row>
    <row r="296" spans="1:10">
      <c r="A296" s="1">
        <f t="shared" si="44"/>
        <v>25</v>
      </c>
      <c r="B296" s="24">
        <f t="shared" si="47"/>
        <v>295</v>
      </c>
      <c r="C296" s="41">
        <f t="shared" si="48"/>
        <v>8946</v>
      </c>
      <c r="D296" s="23">
        <f t="shared" si="49"/>
        <v>0</v>
      </c>
      <c r="E296" s="5">
        <f t="shared" si="40"/>
        <v>0</v>
      </c>
      <c r="F296" s="5">
        <f t="shared" si="41"/>
        <v>0</v>
      </c>
      <c r="G296" s="5">
        <f t="shared" si="42"/>
        <v>0</v>
      </c>
      <c r="H296" s="5">
        <f t="shared" si="45"/>
        <v>0</v>
      </c>
      <c r="I296" s="5">
        <f t="shared" si="46"/>
        <v>0</v>
      </c>
      <c r="J296" s="80">
        <f t="shared" si="43"/>
        <v>0</v>
      </c>
    </row>
    <row r="297" spans="1:10">
      <c r="A297" s="1">
        <f t="shared" si="44"/>
        <v>25</v>
      </c>
      <c r="B297" s="24">
        <f t="shared" si="47"/>
        <v>296</v>
      </c>
      <c r="C297" s="41">
        <f t="shared" si="48"/>
        <v>8976</v>
      </c>
      <c r="D297" s="23">
        <f t="shared" si="49"/>
        <v>0</v>
      </c>
      <c r="E297" s="5">
        <f t="shared" si="40"/>
        <v>0</v>
      </c>
      <c r="F297" s="5">
        <f t="shared" si="41"/>
        <v>0</v>
      </c>
      <c r="G297" s="5">
        <f t="shared" si="42"/>
        <v>0</v>
      </c>
      <c r="H297" s="5">
        <f t="shared" si="45"/>
        <v>0</v>
      </c>
      <c r="I297" s="5">
        <f t="shared" si="46"/>
        <v>0</v>
      </c>
      <c r="J297" s="80">
        <f t="shared" si="43"/>
        <v>0</v>
      </c>
    </row>
    <row r="298" spans="1:10">
      <c r="A298" s="1">
        <f t="shared" si="44"/>
        <v>25</v>
      </c>
      <c r="B298" s="24">
        <f t="shared" si="47"/>
        <v>297</v>
      </c>
      <c r="C298" s="41">
        <f t="shared" si="48"/>
        <v>9007</v>
      </c>
      <c r="D298" s="23">
        <f t="shared" si="49"/>
        <v>0</v>
      </c>
      <c r="E298" s="5">
        <f t="shared" si="40"/>
        <v>0</v>
      </c>
      <c r="F298" s="5">
        <f t="shared" si="41"/>
        <v>0</v>
      </c>
      <c r="G298" s="5">
        <f t="shared" si="42"/>
        <v>0</v>
      </c>
      <c r="H298" s="5">
        <f t="shared" si="45"/>
        <v>0</v>
      </c>
      <c r="I298" s="5">
        <f t="shared" si="46"/>
        <v>0</v>
      </c>
      <c r="J298" s="80">
        <f t="shared" si="43"/>
        <v>0</v>
      </c>
    </row>
    <row r="299" spans="1:10">
      <c r="A299" s="1">
        <f t="shared" si="44"/>
        <v>25</v>
      </c>
      <c r="B299" s="24">
        <f t="shared" si="47"/>
        <v>298</v>
      </c>
      <c r="C299" s="41">
        <f t="shared" si="48"/>
        <v>9038</v>
      </c>
      <c r="D299" s="23">
        <f t="shared" si="49"/>
        <v>0</v>
      </c>
      <c r="E299" s="5">
        <f t="shared" si="40"/>
        <v>0</v>
      </c>
      <c r="F299" s="5">
        <f t="shared" si="41"/>
        <v>0</v>
      </c>
      <c r="G299" s="5">
        <f t="shared" si="42"/>
        <v>0</v>
      </c>
      <c r="H299" s="5">
        <f t="shared" si="45"/>
        <v>0</v>
      </c>
      <c r="I299" s="5">
        <f t="shared" si="46"/>
        <v>0</v>
      </c>
      <c r="J299" s="80">
        <f t="shared" si="43"/>
        <v>0</v>
      </c>
    </row>
    <row r="300" spans="1:10">
      <c r="A300" s="1">
        <f t="shared" si="44"/>
        <v>25</v>
      </c>
      <c r="B300" s="24">
        <f t="shared" si="47"/>
        <v>299</v>
      </c>
      <c r="C300" s="41">
        <f t="shared" si="48"/>
        <v>9068</v>
      </c>
      <c r="D300" s="23">
        <f t="shared" si="49"/>
        <v>0</v>
      </c>
      <c r="E300" s="5">
        <f t="shared" si="40"/>
        <v>0</v>
      </c>
      <c r="F300" s="5">
        <f t="shared" si="41"/>
        <v>0</v>
      </c>
      <c r="G300" s="5">
        <f t="shared" si="42"/>
        <v>0</v>
      </c>
      <c r="H300" s="5">
        <f t="shared" si="45"/>
        <v>0</v>
      </c>
      <c r="I300" s="5">
        <f t="shared" si="46"/>
        <v>0</v>
      </c>
      <c r="J300" s="80">
        <f t="shared" si="43"/>
        <v>0</v>
      </c>
    </row>
    <row r="301" spans="1:10">
      <c r="A301" s="9">
        <f t="shared" si="44"/>
        <v>25</v>
      </c>
      <c r="B301" s="6">
        <f t="shared" si="47"/>
        <v>300</v>
      </c>
      <c r="C301" s="42">
        <f t="shared" si="48"/>
        <v>9099</v>
      </c>
      <c r="D301" s="4">
        <f t="shared" si="49"/>
        <v>0</v>
      </c>
      <c r="E301" s="7">
        <f t="shared" si="40"/>
        <v>0</v>
      </c>
      <c r="F301" s="7">
        <f t="shared" si="41"/>
        <v>0</v>
      </c>
      <c r="G301" s="7">
        <f t="shared" si="42"/>
        <v>0</v>
      </c>
      <c r="H301" s="7">
        <f t="shared" si="45"/>
        <v>0</v>
      </c>
      <c r="I301" s="7">
        <f t="shared" si="46"/>
        <v>0</v>
      </c>
      <c r="J301" s="81">
        <f t="shared" si="43"/>
        <v>0</v>
      </c>
    </row>
    <row r="302" spans="1:10">
      <c r="A302" s="1">
        <f t="shared" si="44"/>
        <v>26</v>
      </c>
      <c r="B302" s="24">
        <f t="shared" si="47"/>
        <v>301</v>
      </c>
      <c r="C302" s="41">
        <f t="shared" si="48"/>
        <v>9129</v>
      </c>
      <c r="D302" s="23">
        <f t="shared" si="49"/>
        <v>0</v>
      </c>
      <c r="E302" s="5">
        <f t="shared" si="40"/>
        <v>0</v>
      </c>
      <c r="F302" s="5">
        <f t="shared" si="41"/>
        <v>0</v>
      </c>
      <c r="G302" s="5">
        <f t="shared" si="42"/>
        <v>0</v>
      </c>
      <c r="H302" s="5">
        <f t="shared" si="45"/>
        <v>0</v>
      </c>
      <c r="I302" s="5">
        <f t="shared" si="46"/>
        <v>0</v>
      </c>
      <c r="J302" s="80">
        <f t="shared" si="43"/>
        <v>0</v>
      </c>
    </row>
    <row r="303" spans="1:10">
      <c r="A303" s="1">
        <f t="shared" si="44"/>
        <v>26</v>
      </c>
      <c r="B303" s="24">
        <f t="shared" si="47"/>
        <v>302</v>
      </c>
      <c r="C303" s="41">
        <f t="shared" si="48"/>
        <v>9160</v>
      </c>
      <c r="D303" s="23">
        <f t="shared" si="49"/>
        <v>0</v>
      </c>
      <c r="E303" s="5">
        <f t="shared" si="40"/>
        <v>0</v>
      </c>
      <c r="F303" s="5">
        <f t="shared" si="41"/>
        <v>0</v>
      </c>
      <c r="G303" s="5">
        <f t="shared" si="42"/>
        <v>0</v>
      </c>
      <c r="H303" s="5">
        <f t="shared" si="45"/>
        <v>0</v>
      </c>
      <c r="I303" s="5">
        <f t="shared" si="46"/>
        <v>0</v>
      </c>
      <c r="J303" s="80">
        <f t="shared" si="43"/>
        <v>0</v>
      </c>
    </row>
    <row r="304" spans="1:10">
      <c r="A304" s="1">
        <f t="shared" si="44"/>
        <v>26</v>
      </c>
      <c r="B304" s="24">
        <f t="shared" si="47"/>
        <v>303</v>
      </c>
      <c r="C304" s="41">
        <f t="shared" si="48"/>
        <v>9191</v>
      </c>
      <c r="D304" s="23">
        <f t="shared" si="49"/>
        <v>0</v>
      </c>
      <c r="E304" s="5">
        <f t="shared" si="40"/>
        <v>0</v>
      </c>
      <c r="F304" s="5">
        <f t="shared" si="41"/>
        <v>0</v>
      </c>
      <c r="G304" s="5">
        <f t="shared" si="42"/>
        <v>0</v>
      </c>
      <c r="H304" s="5">
        <f t="shared" si="45"/>
        <v>0</v>
      </c>
      <c r="I304" s="5">
        <f t="shared" si="46"/>
        <v>0</v>
      </c>
      <c r="J304" s="80">
        <f t="shared" si="43"/>
        <v>0</v>
      </c>
    </row>
    <row r="305" spans="1:10">
      <c r="A305" s="1">
        <f t="shared" si="44"/>
        <v>26</v>
      </c>
      <c r="B305" s="24">
        <f t="shared" si="47"/>
        <v>304</v>
      </c>
      <c r="C305" s="41">
        <f t="shared" si="48"/>
        <v>9219</v>
      </c>
      <c r="D305" s="23">
        <f t="shared" si="49"/>
        <v>0</v>
      </c>
      <c r="E305" s="5">
        <f t="shared" si="40"/>
        <v>0</v>
      </c>
      <c r="F305" s="5">
        <f t="shared" si="41"/>
        <v>0</v>
      </c>
      <c r="G305" s="5">
        <f t="shared" si="42"/>
        <v>0</v>
      </c>
      <c r="H305" s="5">
        <f t="shared" si="45"/>
        <v>0</v>
      </c>
      <c r="I305" s="5">
        <f t="shared" si="46"/>
        <v>0</v>
      </c>
      <c r="J305" s="80">
        <f t="shared" si="43"/>
        <v>0</v>
      </c>
    </row>
    <row r="306" spans="1:10">
      <c r="A306" s="1">
        <f t="shared" si="44"/>
        <v>26</v>
      </c>
      <c r="B306" s="24">
        <f t="shared" si="47"/>
        <v>305</v>
      </c>
      <c r="C306" s="41">
        <f t="shared" si="48"/>
        <v>9250</v>
      </c>
      <c r="D306" s="23">
        <f t="shared" si="49"/>
        <v>0</v>
      </c>
      <c r="E306" s="5">
        <f t="shared" si="40"/>
        <v>0</v>
      </c>
      <c r="F306" s="5">
        <f t="shared" si="41"/>
        <v>0</v>
      </c>
      <c r="G306" s="5">
        <f t="shared" si="42"/>
        <v>0</v>
      </c>
      <c r="H306" s="5">
        <f t="shared" si="45"/>
        <v>0</v>
      </c>
      <c r="I306" s="5">
        <f t="shared" si="46"/>
        <v>0</v>
      </c>
      <c r="J306" s="80">
        <f t="shared" si="43"/>
        <v>0</v>
      </c>
    </row>
    <row r="307" spans="1:10">
      <c r="A307" s="1">
        <f t="shared" si="44"/>
        <v>26</v>
      </c>
      <c r="B307" s="24">
        <f t="shared" si="47"/>
        <v>306</v>
      </c>
      <c r="C307" s="41">
        <f t="shared" si="48"/>
        <v>9280</v>
      </c>
      <c r="D307" s="23">
        <f t="shared" si="49"/>
        <v>0</v>
      </c>
      <c r="E307" s="5">
        <f t="shared" si="40"/>
        <v>0</v>
      </c>
      <c r="F307" s="5">
        <f t="shared" si="41"/>
        <v>0</v>
      </c>
      <c r="G307" s="5">
        <f t="shared" si="42"/>
        <v>0</v>
      </c>
      <c r="H307" s="5">
        <f t="shared" si="45"/>
        <v>0</v>
      </c>
      <c r="I307" s="5">
        <f t="shared" si="46"/>
        <v>0</v>
      </c>
      <c r="J307" s="80">
        <f t="shared" si="43"/>
        <v>0</v>
      </c>
    </row>
    <row r="308" spans="1:10">
      <c r="A308" s="1">
        <f t="shared" si="44"/>
        <v>26</v>
      </c>
      <c r="B308" s="24">
        <f t="shared" si="47"/>
        <v>307</v>
      </c>
      <c r="C308" s="41">
        <f t="shared" si="48"/>
        <v>9311</v>
      </c>
      <c r="D308" s="23">
        <f t="shared" si="49"/>
        <v>0</v>
      </c>
      <c r="E308" s="5">
        <f t="shared" si="40"/>
        <v>0</v>
      </c>
      <c r="F308" s="5">
        <f t="shared" si="41"/>
        <v>0</v>
      </c>
      <c r="G308" s="5">
        <f t="shared" si="42"/>
        <v>0</v>
      </c>
      <c r="H308" s="5">
        <f t="shared" si="45"/>
        <v>0</v>
      </c>
      <c r="I308" s="5">
        <f t="shared" si="46"/>
        <v>0</v>
      </c>
      <c r="J308" s="80">
        <f t="shared" si="43"/>
        <v>0</v>
      </c>
    </row>
    <row r="309" spans="1:10">
      <c r="A309" s="1">
        <f t="shared" si="44"/>
        <v>26</v>
      </c>
      <c r="B309" s="24">
        <f t="shared" si="47"/>
        <v>308</v>
      </c>
      <c r="C309" s="41">
        <f t="shared" si="48"/>
        <v>9341</v>
      </c>
      <c r="D309" s="23">
        <f t="shared" si="49"/>
        <v>0</v>
      </c>
      <c r="E309" s="5">
        <f t="shared" si="40"/>
        <v>0</v>
      </c>
      <c r="F309" s="5">
        <f t="shared" si="41"/>
        <v>0</v>
      </c>
      <c r="G309" s="5">
        <f t="shared" si="42"/>
        <v>0</v>
      </c>
      <c r="H309" s="5">
        <f t="shared" si="45"/>
        <v>0</v>
      </c>
      <c r="I309" s="5">
        <f t="shared" si="46"/>
        <v>0</v>
      </c>
      <c r="J309" s="80">
        <f t="shared" si="43"/>
        <v>0</v>
      </c>
    </row>
    <row r="310" spans="1:10">
      <c r="A310" s="1">
        <f t="shared" si="44"/>
        <v>26</v>
      </c>
      <c r="B310" s="24">
        <f t="shared" si="47"/>
        <v>309</v>
      </c>
      <c r="C310" s="41">
        <f t="shared" si="48"/>
        <v>9372</v>
      </c>
      <c r="D310" s="23">
        <f t="shared" si="49"/>
        <v>0</v>
      </c>
      <c r="E310" s="5">
        <f t="shared" si="40"/>
        <v>0</v>
      </c>
      <c r="F310" s="5">
        <f t="shared" si="41"/>
        <v>0</v>
      </c>
      <c r="G310" s="5">
        <f t="shared" si="42"/>
        <v>0</v>
      </c>
      <c r="H310" s="5">
        <f t="shared" si="45"/>
        <v>0</v>
      </c>
      <c r="I310" s="5">
        <f t="shared" si="46"/>
        <v>0</v>
      </c>
      <c r="J310" s="80">
        <f t="shared" si="43"/>
        <v>0</v>
      </c>
    </row>
    <row r="311" spans="1:10">
      <c r="A311" s="1">
        <f t="shared" si="44"/>
        <v>26</v>
      </c>
      <c r="B311" s="24">
        <f t="shared" si="47"/>
        <v>310</v>
      </c>
      <c r="C311" s="41">
        <f t="shared" si="48"/>
        <v>9403</v>
      </c>
      <c r="D311" s="23">
        <f t="shared" si="49"/>
        <v>0</v>
      </c>
      <c r="E311" s="5">
        <f t="shared" si="40"/>
        <v>0</v>
      </c>
      <c r="F311" s="5">
        <f t="shared" si="41"/>
        <v>0</v>
      </c>
      <c r="G311" s="5">
        <f t="shared" si="42"/>
        <v>0</v>
      </c>
      <c r="H311" s="5">
        <f t="shared" si="45"/>
        <v>0</v>
      </c>
      <c r="I311" s="5">
        <f t="shared" si="46"/>
        <v>0</v>
      </c>
      <c r="J311" s="80">
        <f t="shared" si="43"/>
        <v>0</v>
      </c>
    </row>
    <row r="312" spans="1:10">
      <c r="A312" s="1">
        <f t="shared" si="44"/>
        <v>26</v>
      </c>
      <c r="B312" s="24">
        <f t="shared" si="47"/>
        <v>311</v>
      </c>
      <c r="C312" s="41">
        <f t="shared" si="48"/>
        <v>9433</v>
      </c>
      <c r="D312" s="23">
        <f t="shared" si="49"/>
        <v>0</v>
      </c>
      <c r="E312" s="5">
        <f t="shared" si="40"/>
        <v>0</v>
      </c>
      <c r="F312" s="5">
        <f t="shared" si="41"/>
        <v>0</v>
      </c>
      <c r="G312" s="5">
        <f t="shared" si="42"/>
        <v>0</v>
      </c>
      <c r="H312" s="5">
        <f t="shared" si="45"/>
        <v>0</v>
      </c>
      <c r="I312" s="5">
        <f t="shared" si="46"/>
        <v>0</v>
      </c>
      <c r="J312" s="80">
        <f t="shared" si="43"/>
        <v>0</v>
      </c>
    </row>
    <row r="313" spans="1:10">
      <c r="A313" s="9">
        <f t="shared" si="44"/>
        <v>26</v>
      </c>
      <c r="B313" s="6">
        <f t="shared" si="47"/>
        <v>312</v>
      </c>
      <c r="C313" s="42">
        <f t="shared" si="48"/>
        <v>9464</v>
      </c>
      <c r="D313" s="4">
        <f t="shared" si="49"/>
        <v>0</v>
      </c>
      <c r="E313" s="7">
        <f t="shared" si="40"/>
        <v>0</v>
      </c>
      <c r="F313" s="7">
        <f t="shared" si="41"/>
        <v>0</v>
      </c>
      <c r="G313" s="7">
        <f t="shared" si="42"/>
        <v>0</v>
      </c>
      <c r="H313" s="7">
        <f t="shared" si="45"/>
        <v>0</v>
      </c>
      <c r="I313" s="7">
        <f t="shared" si="46"/>
        <v>0</v>
      </c>
      <c r="J313" s="81">
        <f t="shared" si="43"/>
        <v>0</v>
      </c>
    </row>
    <row r="314" spans="1:10">
      <c r="A314" s="1">
        <f t="shared" si="44"/>
        <v>27</v>
      </c>
      <c r="B314" s="24">
        <f t="shared" si="47"/>
        <v>313</v>
      </c>
      <c r="C314" s="41">
        <f t="shared" si="48"/>
        <v>9494</v>
      </c>
      <c r="D314" s="23">
        <f t="shared" si="49"/>
        <v>0</v>
      </c>
      <c r="E314" s="5">
        <f t="shared" si="40"/>
        <v>0</v>
      </c>
      <c r="F314" s="5">
        <f t="shared" si="41"/>
        <v>0</v>
      </c>
      <c r="G314" s="5">
        <f t="shared" si="42"/>
        <v>0</v>
      </c>
      <c r="H314" s="5">
        <f t="shared" si="45"/>
        <v>0</v>
      </c>
      <c r="I314" s="5">
        <f t="shared" si="46"/>
        <v>0</v>
      </c>
      <c r="J314" s="80">
        <f t="shared" si="43"/>
        <v>0</v>
      </c>
    </row>
    <row r="315" spans="1:10">
      <c r="A315" s="1">
        <f t="shared" si="44"/>
        <v>27</v>
      </c>
      <c r="B315" s="24">
        <f t="shared" si="47"/>
        <v>314</v>
      </c>
      <c r="C315" s="41">
        <f t="shared" si="48"/>
        <v>9525</v>
      </c>
      <c r="D315" s="23">
        <f t="shared" si="49"/>
        <v>0</v>
      </c>
      <c r="E315" s="5">
        <f t="shared" si="40"/>
        <v>0</v>
      </c>
      <c r="F315" s="5">
        <f t="shared" si="41"/>
        <v>0</v>
      </c>
      <c r="G315" s="5">
        <f t="shared" si="42"/>
        <v>0</v>
      </c>
      <c r="H315" s="5">
        <f t="shared" si="45"/>
        <v>0</v>
      </c>
      <c r="I315" s="5">
        <f t="shared" si="46"/>
        <v>0</v>
      </c>
      <c r="J315" s="80">
        <f t="shared" si="43"/>
        <v>0</v>
      </c>
    </row>
    <row r="316" spans="1:10">
      <c r="A316" s="1">
        <f t="shared" si="44"/>
        <v>27</v>
      </c>
      <c r="B316" s="24">
        <f t="shared" si="47"/>
        <v>315</v>
      </c>
      <c r="C316" s="41">
        <f t="shared" si="48"/>
        <v>9556</v>
      </c>
      <c r="D316" s="23">
        <f t="shared" si="49"/>
        <v>0</v>
      </c>
      <c r="E316" s="5">
        <f t="shared" si="40"/>
        <v>0</v>
      </c>
      <c r="F316" s="5">
        <f t="shared" si="41"/>
        <v>0</v>
      </c>
      <c r="G316" s="5">
        <f t="shared" si="42"/>
        <v>0</v>
      </c>
      <c r="H316" s="5">
        <f t="shared" si="45"/>
        <v>0</v>
      </c>
      <c r="I316" s="5">
        <f t="shared" si="46"/>
        <v>0</v>
      </c>
      <c r="J316" s="80">
        <f t="shared" si="43"/>
        <v>0</v>
      </c>
    </row>
    <row r="317" spans="1:10">
      <c r="A317" s="1">
        <f t="shared" si="44"/>
        <v>27</v>
      </c>
      <c r="B317" s="24">
        <f t="shared" si="47"/>
        <v>316</v>
      </c>
      <c r="C317" s="41">
        <f t="shared" si="48"/>
        <v>9584</v>
      </c>
      <c r="D317" s="23">
        <f t="shared" si="49"/>
        <v>0</v>
      </c>
      <c r="E317" s="5">
        <f t="shared" si="40"/>
        <v>0</v>
      </c>
      <c r="F317" s="5">
        <f t="shared" si="41"/>
        <v>0</v>
      </c>
      <c r="G317" s="5">
        <f t="shared" si="42"/>
        <v>0</v>
      </c>
      <c r="H317" s="5">
        <f t="shared" si="45"/>
        <v>0</v>
      </c>
      <c r="I317" s="5">
        <f t="shared" si="46"/>
        <v>0</v>
      </c>
      <c r="J317" s="80">
        <f t="shared" si="43"/>
        <v>0</v>
      </c>
    </row>
    <row r="318" spans="1:10">
      <c r="A318" s="1">
        <f t="shared" si="44"/>
        <v>27</v>
      </c>
      <c r="B318" s="24">
        <f t="shared" si="47"/>
        <v>317</v>
      </c>
      <c r="C318" s="41">
        <f t="shared" si="48"/>
        <v>9615</v>
      </c>
      <c r="D318" s="23">
        <f t="shared" si="49"/>
        <v>0</v>
      </c>
      <c r="E318" s="5">
        <f t="shared" si="40"/>
        <v>0</v>
      </c>
      <c r="F318" s="5">
        <f t="shared" si="41"/>
        <v>0</v>
      </c>
      <c r="G318" s="5">
        <f t="shared" si="42"/>
        <v>0</v>
      </c>
      <c r="H318" s="5">
        <f t="shared" si="45"/>
        <v>0</v>
      </c>
      <c r="I318" s="5">
        <f t="shared" si="46"/>
        <v>0</v>
      </c>
      <c r="J318" s="80">
        <f t="shared" si="43"/>
        <v>0</v>
      </c>
    </row>
    <row r="319" spans="1:10">
      <c r="A319" s="1">
        <f t="shared" si="44"/>
        <v>27</v>
      </c>
      <c r="B319" s="24">
        <f t="shared" si="47"/>
        <v>318</v>
      </c>
      <c r="C319" s="41">
        <f t="shared" si="48"/>
        <v>9645</v>
      </c>
      <c r="D319" s="23">
        <f t="shared" si="49"/>
        <v>0</v>
      </c>
      <c r="E319" s="5">
        <f t="shared" si="40"/>
        <v>0</v>
      </c>
      <c r="F319" s="5">
        <f t="shared" si="41"/>
        <v>0</v>
      </c>
      <c r="G319" s="5">
        <f t="shared" si="42"/>
        <v>0</v>
      </c>
      <c r="H319" s="5">
        <f t="shared" si="45"/>
        <v>0</v>
      </c>
      <c r="I319" s="5">
        <f t="shared" si="46"/>
        <v>0</v>
      </c>
      <c r="J319" s="80">
        <f t="shared" si="43"/>
        <v>0</v>
      </c>
    </row>
    <row r="320" spans="1:10">
      <c r="A320" s="1">
        <f t="shared" si="44"/>
        <v>27</v>
      </c>
      <c r="B320" s="24">
        <f t="shared" si="47"/>
        <v>319</v>
      </c>
      <c r="C320" s="41">
        <f t="shared" si="48"/>
        <v>9676</v>
      </c>
      <c r="D320" s="23">
        <f t="shared" si="49"/>
        <v>0</v>
      </c>
      <c r="E320" s="5">
        <f t="shared" si="40"/>
        <v>0</v>
      </c>
      <c r="F320" s="5">
        <f t="shared" si="41"/>
        <v>0</v>
      </c>
      <c r="G320" s="5">
        <f t="shared" si="42"/>
        <v>0</v>
      </c>
      <c r="H320" s="5">
        <f t="shared" si="45"/>
        <v>0</v>
      </c>
      <c r="I320" s="5">
        <f t="shared" si="46"/>
        <v>0</v>
      </c>
      <c r="J320" s="80">
        <f t="shared" si="43"/>
        <v>0</v>
      </c>
    </row>
    <row r="321" spans="1:10">
      <c r="A321" s="1">
        <f t="shared" si="44"/>
        <v>27</v>
      </c>
      <c r="B321" s="24">
        <f t="shared" si="47"/>
        <v>320</v>
      </c>
      <c r="C321" s="41">
        <f t="shared" si="48"/>
        <v>9706</v>
      </c>
      <c r="D321" s="23">
        <f t="shared" si="49"/>
        <v>0</v>
      </c>
      <c r="E321" s="5">
        <f t="shared" si="40"/>
        <v>0</v>
      </c>
      <c r="F321" s="5">
        <f t="shared" si="41"/>
        <v>0</v>
      </c>
      <c r="G321" s="5">
        <f t="shared" si="42"/>
        <v>0</v>
      </c>
      <c r="H321" s="5">
        <f t="shared" si="45"/>
        <v>0</v>
      </c>
      <c r="I321" s="5">
        <f t="shared" si="46"/>
        <v>0</v>
      </c>
      <c r="J321" s="80">
        <f t="shared" si="43"/>
        <v>0</v>
      </c>
    </row>
    <row r="322" spans="1:10">
      <c r="A322" s="1">
        <f t="shared" si="44"/>
        <v>27</v>
      </c>
      <c r="B322" s="24">
        <f t="shared" si="47"/>
        <v>321</v>
      </c>
      <c r="C322" s="41">
        <f t="shared" si="48"/>
        <v>9737</v>
      </c>
      <c r="D322" s="23">
        <f t="shared" si="49"/>
        <v>0</v>
      </c>
      <c r="E322" s="5">
        <f t="shared" ref="E322:E361" si="50">IFERROR(IF(B322&gt;Balloon_Term,0,IF(B322&lt;=Interest_Only_Period,Coupon/12*D322,-IPMT(Coupon/12,B322-Interest_Only_Period,Amortization_Term,Original_Balance,0))),0)</f>
        <v>0</v>
      </c>
      <c r="F322" s="5">
        <f t="shared" ref="F322:F361" si="51">IFERROR(IF(B322&gt;Balloon_Term,0,IF(B322&lt;=Interest_Only_Period,0,-PPMT(Coupon/12,B322-Interest_Only_Period,Amortization_Term,Original_Balance,0))),0)</f>
        <v>0</v>
      </c>
      <c r="G322" s="5">
        <f t="shared" ref="G322:G361" si="52">IF(B322=Balloon_Term,D322-F322,0)</f>
        <v>0</v>
      </c>
      <c r="H322" s="5">
        <f t="shared" si="45"/>
        <v>0</v>
      </c>
      <c r="I322" s="5">
        <f t="shared" si="46"/>
        <v>0</v>
      </c>
      <c r="J322" s="80">
        <f t="shared" ref="J322:J361" si="53">IFERROR(I322/Measure,0)</f>
        <v>0</v>
      </c>
    </row>
    <row r="323" spans="1:10">
      <c r="A323" s="1">
        <f t="shared" ref="A323:A361" si="54">ROUNDUP(B323/12,0)</f>
        <v>27</v>
      </c>
      <c r="B323" s="24">
        <f t="shared" si="47"/>
        <v>322</v>
      </c>
      <c r="C323" s="41">
        <f t="shared" si="48"/>
        <v>9768</v>
      </c>
      <c r="D323" s="23">
        <f t="shared" si="49"/>
        <v>0</v>
      </c>
      <c r="E323" s="5">
        <f t="shared" si="50"/>
        <v>0</v>
      </c>
      <c r="F323" s="5">
        <f t="shared" si="51"/>
        <v>0</v>
      </c>
      <c r="G323" s="5">
        <f t="shared" si="52"/>
        <v>0</v>
      </c>
      <c r="H323" s="5">
        <f t="shared" ref="H323:H361" si="55">SUM(E323:F323)</f>
        <v>0</v>
      </c>
      <c r="I323" s="5">
        <f t="shared" ref="I323:I361" si="56">D323-F323-G323</f>
        <v>0</v>
      </c>
      <c r="J323" s="80">
        <f t="shared" si="53"/>
        <v>0</v>
      </c>
    </row>
    <row r="324" spans="1:10">
      <c r="A324" s="1">
        <f t="shared" si="54"/>
        <v>27</v>
      </c>
      <c r="B324" s="24">
        <f t="shared" ref="B324:B361" si="57">+B323+1</f>
        <v>323</v>
      </c>
      <c r="C324" s="41">
        <f t="shared" ref="C324:C361" si="58">EDATE(C323,1)</f>
        <v>9798</v>
      </c>
      <c r="D324" s="23">
        <f t="shared" ref="D324:D361" si="59">+I323</f>
        <v>0</v>
      </c>
      <c r="E324" s="5">
        <f t="shared" si="50"/>
        <v>0</v>
      </c>
      <c r="F324" s="5">
        <f t="shared" si="51"/>
        <v>0</v>
      </c>
      <c r="G324" s="5">
        <f t="shared" si="52"/>
        <v>0</v>
      </c>
      <c r="H324" s="5">
        <f t="shared" si="55"/>
        <v>0</v>
      </c>
      <c r="I324" s="5">
        <f t="shared" si="56"/>
        <v>0</v>
      </c>
      <c r="J324" s="80">
        <f t="shared" si="53"/>
        <v>0</v>
      </c>
    </row>
    <row r="325" spans="1:10">
      <c r="A325" s="9">
        <f t="shared" si="54"/>
        <v>27</v>
      </c>
      <c r="B325" s="6">
        <f t="shared" si="57"/>
        <v>324</v>
      </c>
      <c r="C325" s="42">
        <f t="shared" si="58"/>
        <v>9829</v>
      </c>
      <c r="D325" s="4">
        <f t="shared" si="59"/>
        <v>0</v>
      </c>
      <c r="E325" s="7">
        <f t="shared" si="50"/>
        <v>0</v>
      </c>
      <c r="F325" s="7">
        <f t="shared" si="51"/>
        <v>0</v>
      </c>
      <c r="G325" s="7">
        <f t="shared" si="52"/>
        <v>0</v>
      </c>
      <c r="H325" s="7">
        <f t="shared" si="55"/>
        <v>0</v>
      </c>
      <c r="I325" s="7">
        <f t="shared" si="56"/>
        <v>0</v>
      </c>
      <c r="J325" s="81">
        <f t="shared" si="53"/>
        <v>0</v>
      </c>
    </row>
    <row r="326" spans="1:10">
      <c r="A326" s="1">
        <f t="shared" si="54"/>
        <v>28</v>
      </c>
      <c r="B326" s="24">
        <f t="shared" si="57"/>
        <v>325</v>
      </c>
      <c r="C326" s="41">
        <f t="shared" si="58"/>
        <v>9859</v>
      </c>
      <c r="D326" s="23">
        <f t="shared" si="59"/>
        <v>0</v>
      </c>
      <c r="E326" s="5">
        <f t="shared" si="50"/>
        <v>0</v>
      </c>
      <c r="F326" s="5">
        <f t="shared" si="51"/>
        <v>0</v>
      </c>
      <c r="G326" s="5">
        <f t="shared" si="52"/>
        <v>0</v>
      </c>
      <c r="H326" s="5">
        <f t="shared" si="55"/>
        <v>0</v>
      </c>
      <c r="I326" s="5">
        <f t="shared" si="56"/>
        <v>0</v>
      </c>
      <c r="J326" s="80">
        <f t="shared" si="53"/>
        <v>0</v>
      </c>
    </row>
    <row r="327" spans="1:10">
      <c r="A327" s="1">
        <f t="shared" si="54"/>
        <v>28</v>
      </c>
      <c r="B327" s="24">
        <f t="shared" si="57"/>
        <v>326</v>
      </c>
      <c r="C327" s="41">
        <f t="shared" si="58"/>
        <v>9890</v>
      </c>
      <c r="D327" s="23">
        <f t="shared" si="59"/>
        <v>0</v>
      </c>
      <c r="E327" s="5">
        <f t="shared" si="50"/>
        <v>0</v>
      </c>
      <c r="F327" s="5">
        <f t="shared" si="51"/>
        <v>0</v>
      </c>
      <c r="G327" s="5">
        <f t="shared" si="52"/>
        <v>0</v>
      </c>
      <c r="H327" s="5">
        <f t="shared" si="55"/>
        <v>0</v>
      </c>
      <c r="I327" s="5">
        <f t="shared" si="56"/>
        <v>0</v>
      </c>
      <c r="J327" s="80">
        <f t="shared" si="53"/>
        <v>0</v>
      </c>
    </row>
    <row r="328" spans="1:10">
      <c r="A328" s="1">
        <f t="shared" si="54"/>
        <v>28</v>
      </c>
      <c r="B328" s="24">
        <f t="shared" si="57"/>
        <v>327</v>
      </c>
      <c r="C328" s="41">
        <f t="shared" si="58"/>
        <v>9921</v>
      </c>
      <c r="D328" s="23">
        <f t="shared" si="59"/>
        <v>0</v>
      </c>
      <c r="E328" s="5">
        <f t="shared" si="50"/>
        <v>0</v>
      </c>
      <c r="F328" s="5">
        <f t="shared" si="51"/>
        <v>0</v>
      </c>
      <c r="G328" s="5">
        <f t="shared" si="52"/>
        <v>0</v>
      </c>
      <c r="H328" s="5">
        <f t="shared" si="55"/>
        <v>0</v>
      </c>
      <c r="I328" s="5">
        <f t="shared" si="56"/>
        <v>0</v>
      </c>
      <c r="J328" s="80">
        <f t="shared" si="53"/>
        <v>0</v>
      </c>
    </row>
    <row r="329" spans="1:10">
      <c r="A329" s="1">
        <f t="shared" si="54"/>
        <v>28</v>
      </c>
      <c r="B329" s="24">
        <f t="shared" si="57"/>
        <v>328</v>
      </c>
      <c r="C329" s="41">
        <f t="shared" si="58"/>
        <v>9949</v>
      </c>
      <c r="D329" s="23">
        <f t="shared" si="59"/>
        <v>0</v>
      </c>
      <c r="E329" s="5">
        <f t="shared" si="50"/>
        <v>0</v>
      </c>
      <c r="F329" s="5">
        <f t="shared" si="51"/>
        <v>0</v>
      </c>
      <c r="G329" s="5">
        <f t="shared" si="52"/>
        <v>0</v>
      </c>
      <c r="H329" s="5">
        <f t="shared" si="55"/>
        <v>0</v>
      </c>
      <c r="I329" s="5">
        <f t="shared" si="56"/>
        <v>0</v>
      </c>
      <c r="J329" s="80">
        <f t="shared" si="53"/>
        <v>0</v>
      </c>
    </row>
    <row r="330" spans="1:10">
      <c r="A330" s="1">
        <f t="shared" si="54"/>
        <v>28</v>
      </c>
      <c r="B330" s="24">
        <f t="shared" si="57"/>
        <v>329</v>
      </c>
      <c r="C330" s="41">
        <f t="shared" si="58"/>
        <v>9980</v>
      </c>
      <c r="D330" s="23">
        <f t="shared" si="59"/>
        <v>0</v>
      </c>
      <c r="E330" s="5">
        <f t="shared" si="50"/>
        <v>0</v>
      </c>
      <c r="F330" s="5">
        <f t="shared" si="51"/>
        <v>0</v>
      </c>
      <c r="G330" s="5">
        <f t="shared" si="52"/>
        <v>0</v>
      </c>
      <c r="H330" s="5">
        <f t="shared" si="55"/>
        <v>0</v>
      </c>
      <c r="I330" s="5">
        <f t="shared" si="56"/>
        <v>0</v>
      </c>
      <c r="J330" s="80">
        <f t="shared" si="53"/>
        <v>0</v>
      </c>
    </row>
    <row r="331" spans="1:10">
      <c r="A331" s="1">
        <f t="shared" si="54"/>
        <v>28</v>
      </c>
      <c r="B331" s="24">
        <f t="shared" si="57"/>
        <v>330</v>
      </c>
      <c r="C331" s="41">
        <f t="shared" si="58"/>
        <v>10010</v>
      </c>
      <c r="D331" s="23">
        <f t="shared" si="59"/>
        <v>0</v>
      </c>
      <c r="E331" s="5">
        <f t="shared" si="50"/>
        <v>0</v>
      </c>
      <c r="F331" s="5">
        <f t="shared" si="51"/>
        <v>0</v>
      </c>
      <c r="G331" s="5">
        <f t="shared" si="52"/>
        <v>0</v>
      </c>
      <c r="H331" s="5">
        <f t="shared" si="55"/>
        <v>0</v>
      </c>
      <c r="I331" s="5">
        <f t="shared" si="56"/>
        <v>0</v>
      </c>
      <c r="J331" s="80">
        <f t="shared" si="53"/>
        <v>0</v>
      </c>
    </row>
    <row r="332" spans="1:10">
      <c r="A332" s="1">
        <f t="shared" si="54"/>
        <v>28</v>
      </c>
      <c r="B332" s="24">
        <f t="shared" si="57"/>
        <v>331</v>
      </c>
      <c r="C332" s="41">
        <f t="shared" si="58"/>
        <v>10041</v>
      </c>
      <c r="D332" s="23">
        <f t="shared" si="59"/>
        <v>0</v>
      </c>
      <c r="E332" s="5">
        <f t="shared" si="50"/>
        <v>0</v>
      </c>
      <c r="F332" s="5">
        <f t="shared" si="51"/>
        <v>0</v>
      </c>
      <c r="G332" s="5">
        <f t="shared" si="52"/>
        <v>0</v>
      </c>
      <c r="H332" s="5">
        <f t="shared" si="55"/>
        <v>0</v>
      </c>
      <c r="I332" s="5">
        <f t="shared" si="56"/>
        <v>0</v>
      </c>
      <c r="J332" s="80">
        <f t="shared" si="53"/>
        <v>0</v>
      </c>
    </row>
    <row r="333" spans="1:10">
      <c r="A333" s="1">
        <f t="shared" si="54"/>
        <v>28</v>
      </c>
      <c r="B333" s="24">
        <f t="shared" si="57"/>
        <v>332</v>
      </c>
      <c r="C333" s="41">
        <f t="shared" si="58"/>
        <v>10071</v>
      </c>
      <c r="D333" s="23">
        <f t="shared" si="59"/>
        <v>0</v>
      </c>
      <c r="E333" s="5">
        <f t="shared" si="50"/>
        <v>0</v>
      </c>
      <c r="F333" s="5">
        <f t="shared" si="51"/>
        <v>0</v>
      </c>
      <c r="G333" s="5">
        <f t="shared" si="52"/>
        <v>0</v>
      </c>
      <c r="H333" s="5">
        <f t="shared" si="55"/>
        <v>0</v>
      </c>
      <c r="I333" s="5">
        <f t="shared" si="56"/>
        <v>0</v>
      </c>
      <c r="J333" s="80">
        <f t="shared" si="53"/>
        <v>0</v>
      </c>
    </row>
    <row r="334" spans="1:10">
      <c r="A334" s="1">
        <f t="shared" si="54"/>
        <v>28</v>
      </c>
      <c r="B334" s="24">
        <f t="shared" si="57"/>
        <v>333</v>
      </c>
      <c r="C334" s="41">
        <f t="shared" si="58"/>
        <v>10102</v>
      </c>
      <c r="D334" s="23">
        <f t="shared" si="59"/>
        <v>0</v>
      </c>
      <c r="E334" s="5">
        <f t="shared" si="50"/>
        <v>0</v>
      </c>
      <c r="F334" s="5">
        <f t="shared" si="51"/>
        <v>0</v>
      </c>
      <c r="G334" s="5">
        <f t="shared" si="52"/>
        <v>0</v>
      </c>
      <c r="H334" s="5">
        <f t="shared" si="55"/>
        <v>0</v>
      </c>
      <c r="I334" s="5">
        <f t="shared" si="56"/>
        <v>0</v>
      </c>
      <c r="J334" s="80">
        <f t="shared" si="53"/>
        <v>0</v>
      </c>
    </row>
    <row r="335" spans="1:10">
      <c r="A335" s="1">
        <f t="shared" si="54"/>
        <v>28</v>
      </c>
      <c r="B335" s="24">
        <f t="shared" si="57"/>
        <v>334</v>
      </c>
      <c r="C335" s="41">
        <f t="shared" si="58"/>
        <v>10133</v>
      </c>
      <c r="D335" s="23">
        <f t="shared" si="59"/>
        <v>0</v>
      </c>
      <c r="E335" s="5">
        <f t="shared" si="50"/>
        <v>0</v>
      </c>
      <c r="F335" s="5">
        <f t="shared" si="51"/>
        <v>0</v>
      </c>
      <c r="G335" s="5">
        <f t="shared" si="52"/>
        <v>0</v>
      </c>
      <c r="H335" s="5">
        <f t="shared" si="55"/>
        <v>0</v>
      </c>
      <c r="I335" s="5">
        <f t="shared" si="56"/>
        <v>0</v>
      </c>
      <c r="J335" s="80">
        <f t="shared" si="53"/>
        <v>0</v>
      </c>
    </row>
    <row r="336" spans="1:10">
      <c r="A336" s="1">
        <f t="shared" si="54"/>
        <v>28</v>
      </c>
      <c r="B336" s="24">
        <f t="shared" si="57"/>
        <v>335</v>
      </c>
      <c r="C336" s="41">
        <f t="shared" si="58"/>
        <v>10163</v>
      </c>
      <c r="D336" s="23">
        <f t="shared" si="59"/>
        <v>0</v>
      </c>
      <c r="E336" s="5">
        <f t="shared" si="50"/>
        <v>0</v>
      </c>
      <c r="F336" s="5">
        <f t="shared" si="51"/>
        <v>0</v>
      </c>
      <c r="G336" s="5">
        <f t="shared" si="52"/>
        <v>0</v>
      </c>
      <c r="H336" s="5">
        <f t="shared" si="55"/>
        <v>0</v>
      </c>
      <c r="I336" s="5">
        <f t="shared" si="56"/>
        <v>0</v>
      </c>
      <c r="J336" s="80">
        <f t="shared" si="53"/>
        <v>0</v>
      </c>
    </row>
    <row r="337" spans="1:10">
      <c r="A337" s="9">
        <f t="shared" si="54"/>
        <v>28</v>
      </c>
      <c r="B337" s="6">
        <f t="shared" si="57"/>
        <v>336</v>
      </c>
      <c r="C337" s="42">
        <f t="shared" si="58"/>
        <v>10194</v>
      </c>
      <c r="D337" s="4">
        <f t="shared" si="59"/>
        <v>0</v>
      </c>
      <c r="E337" s="7">
        <f t="shared" si="50"/>
        <v>0</v>
      </c>
      <c r="F337" s="7">
        <f t="shared" si="51"/>
        <v>0</v>
      </c>
      <c r="G337" s="7">
        <f t="shared" si="52"/>
        <v>0</v>
      </c>
      <c r="H337" s="7">
        <f t="shared" si="55"/>
        <v>0</v>
      </c>
      <c r="I337" s="7">
        <f t="shared" si="56"/>
        <v>0</v>
      </c>
      <c r="J337" s="81">
        <f t="shared" si="53"/>
        <v>0</v>
      </c>
    </row>
    <row r="338" spans="1:10">
      <c r="A338" s="1">
        <f t="shared" si="54"/>
        <v>29</v>
      </c>
      <c r="B338" s="24">
        <f t="shared" si="57"/>
        <v>337</v>
      </c>
      <c r="C338" s="41">
        <f t="shared" si="58"/>
        <v>10224</v>
      </c>
      <c r="D338" s="23">
        <f t="shared" si="59"/>
        <v>0</v>
      </c>
      <c r="E338" s="5">
        <f t="shared" si="50"/>
        <v>0</v>
      </c>
      <c r="F338" s="5">
        <f t="shared" si="51"/>
        <v>0</v>
      </c>
      <c r="G338" s="5">
        <f t="shared" si="52"/>
        <v>0</v>
      </c>
      <c r="H338" s="5">
        <f t="shared" si="55"/>
        <v>0</v>
      </c>
      <c r="I338" s="5">
        <f t="shared" si="56"/>
        <v>0</v>
      </c>
      <c r="J338" s="80">
        <f t="shared" si="53"/>
        <v>0</v>
      </c>
    </row>
    <row r="339" spans="1:10">
      <c r="A339" s="1">
        <f t="shared" si="54"/>
        <v>29</v>
      </c>
      <c r="B339" s="24">
        <f t="shared" si="57"/>
        <v>338</v>
      </c>
      <c r="C339" s="41">
        <f t="shared" si="58"/>
        <v>10255</v>
      </c>
      <c r="D339" s="23">
        <f t="shared" si="59"/>
        <v>0</v>
      </c>
      <c r="E339" s="5">
        <f t="shared" si="50"/>
        <v>0</v>
      </c>
      <c r="F339" s="5">
        <f t="shared" si="51"/>
        <v>0</v>
      </c>
      <c r="G339" s="5">
        <f t="shared" si="52"/>
        <v>0</v>
      </c>
      <c r="H339" s="5">
        <f t="shared" si="55"/>
        <v>0</v>
      </c>
      <c r="I339" s="5">
        <f t="shared" si="56"/>
        <v>0</v>
      </c>
      <c r="J339" s="80">
        <f t="shared" si="53"/>
        <v>0</v>
      </c>
    </row>
    <row r="340" spans="1:10">
      <c r="A340" s="1">
        <f t="shared" si="54"/>
        <v>29</v>
      </c>
      <c r="B340" s="24">
        <f t="shared" si="57"/>
        <v>339</v>
      </c>
      <c r="C340" s="41">
        <f t="shared" si="58"/>
        <v>10286</v>
      </c>
      <c r="D340" s="23">
        <f t="shared" si="59"/>
        <v>0</v>
      </c>
      <c r="E340" s="5">
        <f t="shared" si="50"/>
        <v>0</v>
      </c>
      <c r="F340" s="5">
        <f t="shared" si="51"/>
        <v>0</v>
      </c>
      <c r="G340" s="5">
        <f t="shared" si="52"/>
        <v>0</v>
      </c>
      <c r="H340" s="5">
        <f t="shared" si="55"/>
        <v>0</v>
      </c>
      <c r="I340" s="5">
        <f t="shared" si="56"/>
        <v>0</v>
      </c>
      <c r="J340" s="80">
        <f t="shared" si="53"/>
        <v>0</v>
      </c>
    </row>
    <row r="341" spans="1:10">
      <c r="A341" s="1">
        <f t="shared" si="54"/>
        <v>29</v>
      </c>
      <c r="B341" s="24">
        <f t="shared" si="57"/>
        <v>340</v>
      </c>
      <c r="C341" s="41">
        <f t="shared" si="58"/>
        <v>10315</v>
      </c>
      <c r="D341" s="23">
        <f t="shared" si="59"/>
        <v>0</v>
      </c>
      <c r="E341" s="5">
        <f t="shared" si="50"/>
        <v>0</v>
      </c>
      <c r="F341" s="5">
        <f t="shared" si="51"/>
        <v>0</v>
      </c>
      <c r="G341" s="5">
        <f t="shared" si="52"/>
        <v>0</v>
      </c>
      <c r="H341" s="5">
        <f t="shared" si="55"/>
        <v>0</v>
      </c>
      <c r="I341" s="5">
        <f t="shared" si="56"/>
        <v>0</v>
      </c>
      <c r="J341" s="80">
        <f t="shared" si="53"/>
        <v>0</v>
      </c>
    </row>
    <row r="342" spans="1:10">
      <c r="A342" s="1">
        <f t="shared" si="54"/>
        <v>29</v>
      </c>
      <c r="B342" s="24">
        <f t="shared" si="57"/>
        <v>341</v>
      </c>
      <c r="C342" s="41">
        <f t="shared" si="58"/>
        <v>10346</v>
      </c>
      <c r="D342" s="23">
        <f t="shared" si="59"/>
        <v>0</v>
      </c>
      <c r="E342" s="5">
        <f t="shared" si="50"/>
        <v>0</v>
      </c>
      <c r="F342" s="5">
        <f t="shared" si="51"/>
        <v>0</v>
      </c>
      <c r="G342" s="5">
        <f t="shared" si="52"/>
        <v>0</v>
      </c>
      <c r="H342" s="5">
        <f t="shared" si="55"/>
        <v>0</v>
      </c>
      <c r="I342" s="5">
        <f t="shared" si="56"/>
        <v>0</v>
      </c>
      <c r="J342" s="80">
        <f t="shared" si="53"/>
        <v>0</v>
      </c>
    </row>
    <row r="343" spans="1:10">
      <c r="A343" s="1">
        <f t="shared" si="54"/>
        <v>29</v>
      </c>
      <c r="B343" s="24">
        <f t="shared" si="57"/>
        <v>342</v>
      </c>
      <c r="C343" s="41">
        <f t="shared" si="58"/>
        <v>10376</v>
      </c>
      <c r="D343" s="23">
        <f t="shared" si="59"/>
        <v>0</v>
      </c>
      <c r="E343" s="5">
        <f t="shared" si="50"/>
        <v>0</v>
      </c>
      <c r="F343" s="5">
        <f t="shared" si="51"/>
        <v>0</v>
      </c>
      <c r="G343" s="5">
        <f t="shared" si="52"/>
        <v>0</v>
      </c>
      <c r="H343" s="5">
        <f t="shared" si="55"/>
        <v>0</v>
      </c>
      <c r="I343" s="5">
        <f t="shared" si="56"/>
        <v>0</v>
      </c>
      <c r="J343" s="80">
        <f t="shared" si="53"/>
        <v>0</v>
      </c>
    </row>
    <row r="344" spans="1:10">
      <c r="A344" s="1">
        <f t="shared" si="54"/>
        <v>29</v>
      </c>
      <c r="B344" s="24">
        <f t="shared" si="57"/>
        <v>343</v>
      </c>
      <c r="C344" s="41">
        <f t="shared" si="58"/>
        <v>10407</v>
      </c>
      <c r="D344" s="23">
        <f t="shared" si="59"/>
        <v>0</v>
      </c>
      <c r="E344" s="5">
        <f t="shared" si="50"/>
        <v>0</v>
      </c>
      <c r="F344" s="5">
        <f t="shared" si="51"/>
        <v>0</v>
      </c>
      <c r="G344" s="5">
        <f t="shared" si="52"/>
        <v>0</v>
      </c>
      <c r="H344" s="5">
        <f t="shared" si="55"/>
        <v>0</v>
      </c>
      <c r="I344" s="5">
        <f t="shared" si="56"/>
        <v>0</v>
      </c>
      <c r="J344" s="80">
        <f t="shared" si="53"/>
        <v>0</v>
      </c>
    </row>
    <row r="345" spans="1:10">
      <c r="A345" s="1">
        <f t="shared" si="54"/>
        <v>29</v>
      </c>
      <c r="B345" s="24">
        <f t="shared" si="57"/>
        <v>344</v>
      </c>
      <c r="C345" s="41">
        <f t="shared" si="58"/>
        <v>10437</v>
      </c>
      <c r="D345" s="23">
        <f t="shared" si="59"/>
        <v>0</v>
      </c>
      <c r="E345" s="5">
        <f t="shared" si="50"/>
        <v>0</v>
      </c>
      <c r="F345" s="5">
        <f t="shared" si="51"/>
        <v>0</v>
      </c>
      <c r="G345" s="5">
        <f t="shared" si="52"/>
        <v>0</v>
      </c>
      <c r="H345" s="5">
        <f t="shared" si="55"/>
        <v>0</v>
      </c>
      <c r="I345" s="5">
        <f t="shared" si="56"/>
        <v>0</v>
      </c>
      <c r="J345" s="80">
        <f t="shared" si="53"/>
        <v>0</v>
      </c>
    </row>
    <row r="346" spans="1:10">
      <c r="A346" s="1">
        <f t="shared" si="54"/>
        <v>29</v>
      </c>
      <c r="B346" s="24">
        <f t="shared" si="57"/>
        <v>345</v>
      </c>
      <c r="C346" s="41">
        <f t="shared" si="58"/>
        <v>10468</v>
      </c>
      <c r="D346" s="23">
        <f t="shared" si="59"/>
        <v>0</v>
      </c>
      <c r="E346" s="5">
        <f t="shared" si="50"/>
        <v>0</v>
      </c>
      <c r="F346" s="5">
        <f t="shared" si="51"/>
        <v>0</v>
      </c>
      <c r="G346" s="5">
        <f t="shared" si="52"/>
        <v>0</v>
      </c>
      <c r="H346" s="5">
        <f t="shared" si="55"/>
        <v>0</v>
      </c>
      <c r="I346" s="5">
        <f t="shared" si="56"/>
        <v>0</v>
      </c>
      <c r="J346" s="80">
        <f t="shared" si="53"/>
        <v>0</v>
      </c>
    </row>
    <row r="347" spans="1:10">
      <c r="A347" s="1">
        <f t="shared" si="54"/>
        <v>29</v>
      </c>
      <c r="B347" s="24">
        <f t="shared" si="57"/>
        <v>346</v>
      </c>
      <c r="C347" s="41">
        <f t="shared" si="58"/>
        <v>10499</v>
      </c>
      <c r="D347" s="23">
        <f t="shared" si="59"/>
        <v>0</v>
      </c>
      <c r="E347" s="5">
        <f t="shared" si="50"/>
        <v>0</v>
      </c>
      <c r="F347" s="5">
        <f t="shared" si="51"/>
        <v>0</v>
      </c>
      <c r="G347" s="5">
        <f t="shared" si="52"/>
        <v>0</v>
      </c>
      <c r="H347" s="5">
        <f t="shared" si="55"/>
        <v>0</v>
      </c>
      <c r="I347" s="5">
        <f t="shared" si="56"/>
        <v>0</v>
      </c>
      <c r="J347" s="80">
        <f t="shared" si="53"/>
        <v>0</v>
      </c>
    </row>
    <row r="348" spans="1:10">
      <c r="A348" s="1">
        <f t="shared" si="54"/>
        <v>29</v>
      </c>
      <c r="B348" s="24">
        <f t="shared" si="57"/>
        <v>347</v>
      </c>
      <c r="C348" s="41">
        <f t="shared" si="58"/>
        <v>10529</v>
      </c>
      <c r="D348" s="23">
        <f t="shared" si="59"/>
        <v>0</v>
      </c>
      <c r="E348" s="5">
        <f t="shared" si="50"/>
        <v>0</v>
      </c>
      <c r="F348" s="5">
        <f t="shared" si="51"/>
        <v>0</v>
      </c>
      <c r="G348" s="5">
        <f t="shared" si="52"/>
        <v>0</v>
      </c>
      <c r="H348" s="5">
        <f t="shared" si="55"/>
        <v>0</v>
      </c>
      <c r="I348" s="5">
        <f t="shared" si="56"/>
        <v>0</v>
      </c>
      <c r="J348" s="80">
        <f t="shared" si="53"/>
        <v>0</v>
      </c>
    </row>
    <row r="349" spans="1:10">
      <c r="A349" s="9">
        <f t="shared" si="54"/>
        <v>29</v>
      </c>
      <c r="B349" s="6">
        <f t="shared" si="57"/>
        <v>348</v>
      </c>
      <c r="C349" s="42">
        <f t="shared" si="58"/>
        <v>10560</v>
      </c>
      <c r="D349" s="4">
        <f t="shared" si="59"/>
        <v>0</v>
      </c>
      <c r="E349" s="7">
        <f t="shared" si="50"/>
        <v>0</v>
      </c>
      <c r="F349" s="7">
        <f t="shared" si="51"/>
        <v>0</v>
      </c>
      <c r="G349" s="7">
        <f t="shared" si="52"/>
        <v>0</v>
      </c>
      <c r="H349" s="7">
        <f t="shared" si="55"/>
        <v>0</v>
      </c>
      <c r="I349" s="7">
        <f t="shared" si="56"/>
        <v>0</v>
      </c>
      <c r="J349" s="81">
        <f t="shared" si="53"/>
        <v>0</v>
      </c>
    </row>
    <row r="350" spans="1:10">
      <c r="A350" s="1">
        <f t="shared" si="54"/>
        <v>30</v>
      </c>
      <c r="B350" s="24">
        <f t="shared" si="57"/>
        <v>349</v>
      </c>
      <c r="C350" s="41">
        <f t="shared" si="58"/>
        <v>10590</v>
      </c>
      <c r="D350" s="23">
        <f t="shared" si="59"/>
        <v>0</v>
      </c>
      <c r="E350" s="5">
        <f t="shared" si="50"/>
        <v>0</v>
      </c>
      <c r="F350" s="5">
        <f t="shared" si="51"/>
        <v>0</v>
      </c>
      <c r="G350" s="5">
        <f t="shared" si="52"/>
        <v>0</v>
      </c>
      <c r="H350" s="5">
        <f t="shared" si="55"/>
        <v>0</v>
      </c>
      <c r="I350" s="5">
        <f t="shared" si="56"/>
        <v>0</v>
      </c>
      <c r="J350" s="80">
        <f t="shared" si="53"/>
        <v>0</v>
      </c>
    </row>
    <row r="351" spans="1:10">
      <c r="A351" s="1">
        <f t="shared" si="54"/>
        <v>30</v>
      </c>
      <c r="B351" s="24">
        <f t="shared" si="57"/>
        <v>350</v>
      </c>
      <c r="C351" s="41">
        <f t="shared" si="58"/>
        <v>10621</v>
      </c>
      <c r="D351" s="23">
        <f t="shared" si="59"/>
        <v>0</v>
      </c>
      <c r="E351" s="5">
        <f t="shared" si="50"/>
        <v>0</v>
      </c>
      <c r="F351" s="5">
        <f t="shared" si="51"/>
        <v>0</v>
      </c>
      <c r="G351" s="5">
        <f t="shared" si="52"/>
        <v>0</v>
      </c>
      <c r="H351" s="5">
        <f t="shared" si="55"/>
        <v>0</v>
      </c>
      <c r="I351" s="5">
        <f t="shared" si="56"/>
        <v>0</v>
      </c>
      <c r="J351" s="80">
        <f t="shared" si="53"/>
        <v>0</v>
      </c>
    </row>
    <row r="352" spans="1:10">
      <c r="A352" s="1">
        <f t="shared" si="54"/>
        <v>30</v>
      </c>
      <c r="B352" s="24">
        <f t="shared" si="57"/>
        <v>351</v>
      </c>
      <c r="C352" s="41">
        <f t="shared" si="58"/>
        <v>10652</v>
      </c>
      <c r="D352" s="23">
        <f t="shared" si="59"/>
        <v>0</v>
      </c>
      <c r="E352" s="5">
        <f t="shared" si="50"/>
        <v>0</v>
      </c>
      <c r="F352" s="5">
        <f t="shared" si="51"/>
        <v>0</v>
      </c>
      <c r="G352" s="5">
        <f t="shared" si="52"/>
        <v>0</v>
      </c>
      <c r="H352" s="5">
        <f t="shared" si="55"/>
        <v>0</v>
      </c>
      <c r="I352" s="5">
        <f t="shared" si="56"/>
        <v>0</v>
      </c>
      <c r="J352" s="80">
        <f t="shared" si="53"/>
        <v>0</v>
      </c>
    </row>
    <row r="353" spans="1:10">
      <c r="A353" s="1">
        <f t="shared" si="54"/>
        <v>30</v>
      </c>
      <c r="B353" s="24">
        <f t="shared" si="57"/>
        <v>352</v>
      </c>
      <c r="C353" s="41">
        <f t="shared" si="58"/>
        <v>10680</v>
      </c>
      <c r="D353" s="23">
        <f t="shared" si="59"/>
        <v>0</v>
      </c>
      <c r="E353" s="5">
        <f t="shared" si="50"/>
        <v>0</v>
      </c>
      <c r="F353" s="5">
        <f t="shared" si="51"/>
        <v>0</v>
      </c>
      <c r="G353" s="5">
        <f t="shared" si="52"/>
        <v>0</v>
      </c>
      <c r="H353" s="5">
        <f t="shared" si="55"/>
        <v>0</v>
      </c>
      <c r="I353" s="5">
        <f t="shared" si="56"/>
        <v>0</v>
      </c>
      <c r="J353" s="80">
        <f t="shared" si="53"/>
        <v>0</v>
      </c>
    </row>
    <row r="354" spans="1:10">
      <c r="A354" s="1">
        <f t="shared" si="54"/>
        <v>30</v>
      </c>
      <c r="B354" s="24">
        <f t="shared" si="57"/>
        <v>353</v>
      </c>
      <c r="C354" s="41">
        <f t="shared" si="58"/>
        <v>10711</v>
      </c>
      <c r="D354" s="23">
        <f t="shared" si="59"/>
        <v>0</v>
      </c>
      <c r="E354" s="5">
        <f t="shared" si="50"/>
        <v>0</v>
      </c>
      <c r="F354" s="5">
        <f t="shared" si="51"/>
        <v>0</v>
      </c>
      <c r="G354" s="5">
        <f t="shared" si="52"/>
        <v>0</v>
      </c>
      <c r="H354" s="5">
        <f t="shared" si="55"/>
        <v>0</v>
      </c>
      <c r="I354" s="5">
        <f t="shared" si="56"/>
        <v>0</v>
      </c>
      <c r="J354" s="80">
        <f t="shared" si="53"/>
        <v>0</v>
      </c>
    </row>
    <row r="355" spans="1:10">
      <c r="A355" s="1">
        <f t="shared" si="54"/>
        <v>30</v>
      </c>
      <c r="B355" s="24">
        <f t="shared" si="57"/>
        <v>354</v>
      </c>
      <c r="C355" s="41">
        <f t="shared" si="58"/>
        <v>10741</v>
      </c>
      <c r="D355" s="23">
        <f t="shared" si="59"/>
        <v>0</v>
      </c>
      <c r="E355" s="5">
        <f t="shared" si="50"/>
        <v>0</v>
      </c>
      <c r="F355" s="5">
        <f t="shared" si="51"/>
        <v>0</v>
      </c>
      <c r="G355" s="5">
        <f t="shared" si="52"/>
        <v>0</v>
      </c>
      <c r="H355" s="5">
        <f t="shared" si="55"/>
        <v>0</v>
      </c>
      <c r="I355" s="5">
        <f t="shared" si="56"/>
        <v>0</v>
      </c>
      <c r="J355" s="80">
        <f t="shared" si="53"/>
        <v>0</v>
      </c>
    </row>
    <row r="356" spans="1:10">
      <c r="A356" s="1">
        <f t="shared" si="54"/>
        <v>30</v>
      </c>
      <c r="B356" s="24">
        <f t="shared" si="57"/>
        <v>355</v>
      </c>
      <c r="C356" s="41">
        <f t="shared" si="58"/>
        <v>10772</v>
      </c>
      <c r="D356" s="23">
        <f t="shared" si="59"/>
        <v>0</v>
      </c>
      <c r="E356" s="5">
        <f t="shared" si="50"/>
        <v>0</v>
      </c>
      <c r="F356" s="5">
        <f t="shared" si="51"/>
        <v>0</v>
      </c>
      <c r="G356" s="5">
        <f t="shared" si="52"/>
        <v>0</v>
      </c>
      <c r="H356" s="5">
        <f t="shared" si="55"/>
        <v>0</v>
      </c>
      <c r="I356" s="5">
        <f t="shared" si="56"/>
        <v>0</v>
      </c>
      <c r="J356" s="80">
        <f t="shared" si="53"/>
        <v>0</v>
      </c>
    </row>
    <row r="357" spans="1:10">
      <c r="A357" s="1">
        <f t="shared" si="54"/>
        <v>30</v>
      </c>
      <c r="B357" s="24">
        <f t="shared" si="57"/>
        <v>356</v>
      </c>
      <c r="C357" s="41">
        <f t="shared" si="58"/>
        <v>10802</v>
      </c>
      <c r="D357" s="23">
        <f t="shared" si="59"/>
        <v>0</v>
      </c>
      <c r="E357" s="5">
        <f t="shared" si="50"/>
        <v>0</v>
      </c>
      <c r="F357" s="5">
        <f t="shared" si="51"/>
        <v>0</v>
      </c>
      <c r="G357" s="5">
        <f t="shared" si="52"/>
        <v>0</v>
      </c>
      <c r="H357" s="5">
        <f t="shared" si="55"/>
        <v>0</v>
      </c>
      <c r="I357" s="5">
        <f t="shared" si="56"/>
        <v>0</v>
      </c>
      <c r="J357" s="80">
        <f t="shared" si="53"/>
        <v>0</v>
      </c>
    </row>
    <row r="358" spans="1:10">
      <c r="A358" s="1">
        <f t="shared" si="54"/>
        <v>30</v>
      </c>
      <c r="B358" s="24">
        <f t="shared" si="57"/>
        <v>357</v>
      </c>
      <c r="C358" s="41">
        <f t="shared" si="58"/>
        <v>10833</v>
      </c>
      <c r="D358" s="23">
        <f t="shared" si="59"/>
        <v>0</v>
      </c>
      <c r="E358" s="5">
        <f t="shared" si="50"/>
        <v>0</v>
      </c>
      <c r="F358" s="5">
        <f t="shared" si="51"/>
        <v>0</v>
      </c>
      <c r="G358" s="5">
        <f t="shared" si="52"/>
        <v>0</v>
      </c>
      <c r="H358" s="5">
        <f t="shared" si="55"/>
        <v>0</v>
      </c>
      <c r="I358" s="5">
        <f t="shared" si="56"/>
        <v>0</v>
      </c>
      <c r="J358" s="80">
        <f t="shared" si="53"/>
        <v>0</v>
      </c>
    </row>
    <row r="359" spans="1:10">
      <c r="A359" s="1">
        <f t="shared" si="54"/>
        <v>30</v>
      </c>
      <c r="B359" s="24">
        <f t="shared" si="57"/>
        <v>358</v>
      </c>
      <c r="C359" s="41">
        <f t="shared" si="58"/>
        <v>10864</v>
      </c>
      <c r="D359" s="23">
        <f t="shared" si="59"/>
        <v>0</v>
      </c>
      <c r="E359" s="5">
        <f t="shared" si="50"/>
        <v>0</v>
      </c>
      <c r="F359" s="5">
        <f t="shared" si="51"/>
        <v>0</v>
      </c>
      <c r="G359" s="5">
        <f t="shared" si="52"/>
        <v>0</v>
      </c>
      <c r="H359" s="5">
        <f t="shared" si="55"/>
        <v>0</v>
      </c>
      <c r="I359" s="5">
        <f t="shared" si="56"/>
        <v>0</v>
      </c>
      <c r="J359" s="80">
        <f t="shared" si="53"/>
        <v>0</v>
      </c>
    </row>
    <row r="360" spans="1:10">
      <c r="A360" s="1">
        <f t="shared" si="54"/>
        <v>30</v>
      </c>
      <c r="B360" s="24">
        <f t="shared" si="57"/>
        <v>359</v>
      </c>
      <c r="C360" s="41">
        <f t="shared" si="58"/>
        <v>10894</v>
      </c>
      <c r="D360" s="23">
        <f t="shared" si="59"/>
        <v>0</v>
      </c>
      <c r="E360" s="5">
        <f t="shared" si="50"/>
        <v>0</v>
      </c>
      <c r="F360" s="5">
        <f t="shared" si="51"/>
        <v>0</v>
      </c>
      <c r="G360" s="5">
        <f t="shared" si="52"/>
        <v>0</v>
      </c>
      <c r="H360" s="5">
        <f t="shared" si="55"/>
        <v>0</v>
      </c>
      <c r="I360" s="5">
        <f t="shared" si="56"/>
        <v>0</v>
      </c>
      <c r="J360" s="80">
        <f t="shared" si="53"/>
        <v>0</v>
      </c>
    </row>
    <row r="361" spans="1:10">
      <c r="A361" s="9">
        <f t="shared" si="54"/>
        <v>30</v>
      </c>
      <c r="B361" s="6">
        <f t="shared" si="57"/>
        <v>360</v>
      </c>
      <c r="C361" s="42">
        <f t="shared" si="58"/>
        <v>10925</v>
      </c>
      <c r="D361" s="4">
        <f t="shared" si="59"/>
        <v>0</v>
      </c>
      <c r="E361" s="7">
        <f t="shared" si="50"/>
        <v>0</v>
      </c>
      <c r="F361" s="7">
        <f t="shared" si="51"/>
        <v>0</v>
      </c>
      <c r="G361" s="7">
        <f t="shared" si="52"/>
        <v>0</v>
      </c>
      <c r="H361" s="7">
        <f t="shared" si="55"/>
        <v>0</v>
      </c>
      <c r="I361" s="7">
        <f t="shared" si="56"/>
        <v>0</v>
      </c>
      <c r="J361" s="81">
        <f t="shared" si="53"/>
        <v>0</v>
      </c>
    </row>
  </sheetData>
  <customSheetViews>
    <customSheetView guid="{277664D0-B40D-498C-82F3-3B4E3EB3B20C}" showPageBreaks="1" printArea="1" view="pageBreakPreview">
      <selection activeCell="M43" sqref="M43"/>
      <rowBreaks count="5" manualBreakCount="5">
        <brk id="61" max="8" man="1"/>
        <brk id="121" max="8" man="1"/>
        <brk id="181" max="8" man="1"/>
        <brk id="241" max="8" man="1"/>
        <brk id="301" max="8" man="1"/>
      </rowBreaks>
      <pageMargins left="0.7" right="0.7" top="0.75" bottom="0.75" header="0.3" footer="0.3"/>
      <printOptions horizontalCentered="1"/>
      <pageSetup scale="82" fitToHeight="6" orientation="portrait" r:id="rId1"/>
      <headerFooter>
        <oddFooter>&amp;CCONFIDENTIAL</oddFooter>
      </headerFooter>
    </customSheetView>
  </customSheetViews>
  <printOptions horizontalCentered="1"/>
  <pageMargins left="0.7" right="0.7" top="0.75" bottom="0.75" header="0.3" footer="0.3"/>
  <pageSetup scale="82" fitToHeight="6" orientation="portrait" r:id="rId2"/>
  <headerFooter>
    <oddFooter>&amp;CCONFIDENTIAL</oddFooter>
  </headerFooter>
  <rowBreaks count="5" manualBreakCount="5">
    <brk id="61" max="8" man="1"/>
    <brk id="121" max="8" man="1"/>
    <brk id="181" max="8" man="1"/>
    <brk id="241" max="8" man="1"/>
    <brk id="301" max="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E54"/>
  <sheetViews>
    <sheetView workbookViewId="0"/>
  </sheetViews>
  <sheetFormatPr baseColWidth="10" defaultColWidth="8.83203125" defaultRowHeight="13"/>
  <cols>
    <col min="2" max="2" width="14.1640625" bestFit="1" customWidth="1"/>
    <col min="3" max="3" width="31.33203125" bestFit="1" customWidth="1"/>
  </cols>
  <sheetData>
    <row r="1" spans="1:5">
      <c r="C1" s="13" t="s">
        <v>184</v>
      </c>
      <c r="D1" s="13" t="s">
        <v>185</v>
      </c>
    </row>
    <row r="2" spans="1:5">
      <c r="A2" t="s">
        <v>176</v>
      </c>
      <c r="C2" s="13" t="s">
        <v>8</v>
      </c>
      <c r="D2">
        <v>1</v>
      </c>
      <c r="E2" s="13" t="s">
        <v>230</v>
      </c>
    </row>
    <row r="3" spans="1:5">
      <c r="A3" t="s">
        <v>67</v>
      </c>
      <c r="C3" s="13" t="s">
        <v>8</v>
      </c>
      <c r="D3">
        <v>1</v>
      </c>
      <c r="E3" s="13" t="s">
        <v>230</v>
      </c>
    </row>
    <row r="4" spans="1:5">
      <c r="A4" t="s">
        <v>177</v>
      </c>
      <c r="C4" s="13" t="s">
        <v>186</v>
      </c>
      <c r="D4">
        <v>12</v>
      </c>
    </row>
    <row r="5" spans="1:5">
      <c r="A5" t="s">
        <v>68</v>
      </c>
      <c r="C5" s="13" t="s">
        <v>8</v>
      </c>
      <c r="D5">
        <v>1</v>
      </c>
      <c r="E5" s="13" t="s">
        <v>230</v>
      </c>
    </row>
    <row r="6" spans="1:5">
      <c r="A6" t="s">
        <v>178</v>
      </c>
      <c r="C6" s="13" t="s">
        <v>187</v>
      </c>
      <c r="D6">
        <v>365</v>
      </c>
    </row>
    <row r="7" spans="1:5">
      <c r="A7" t="s">
        <v>649</v>
      </c>
      <c r="C7" s="13" t="s">
        <v>187</v>
      </c>
      <c r="D7">
        <v>365</v>
      </c>
    </row>
    <row r="8" spans="1:5">
      <c r="A8" t="s">
        <v>179</v>
      </c>
      <c r="C8" s="13" t="s">
        <v>8</v>
      </c>
      <c r="D8">
        <v>1</v>
      </c>
    </row>
    <row r="9" spans="1:5">
      <c r="A9" t="s">
        <v>180</v>
      </c>
      <c r="C9" s="13" t="s">
        <v>8</v>
      </c>
      <c r="D9">
        <v>12</v>
      </c>
    </row>
    <row r="10" spans="1:5">
      <c r="A10" t="s">
        <v>1091</v>
      </c>
      <c r="C10" s="13" t="s">
        <v>8</v>
      </c>
      <c r="D10">
        <v>12</v>
      </c>
    </row>
    <row r="11" spans="1:5">
      <c r="A11" t="s">
        <v>181</v>
      </c>
      <c r="C11" s="13" t="s">
        <v>188</v>
      </c>
      <c r="D11">
        <v>12</v>
      </c>
    </row>
    <row r="12" spans="1:5">
      <c r="A12" t="s">
        <v>1132</v>
      </c>
      <c r="C12" s="13" t="s">
        <v>188</v>
      </c>
      <c r="D12">
        <v>12</v>
      </c>
    </row>
    <row r="13" spans="1:5">
      <c r="A13" t="s">
        <v>1133</v>
      </c>
      <c r="C13" s="13" t="s">
        <v>188</v>
      </c>
      <c r="D13">
        <v>12</v>
      </c>
    </row>
    <row r="14" spans="1:5">
      <c r="A14" t="s">
        <v>1134</v>
      </c>
      <c r="C14" s="13" t="s">
        <v>188</v>
      </c>
      <c r="D14">
        <v>12</v>
      </c>
    </row>
    <row r="15" spans="1:5">
      <c r="A15" t="s">
        <v>635</v>
      </c>
      <c r="C15" s="13" t="s">
        <v>8</v>
      </c>
      <c r="D15">
        <v>12</v>
      </c>
    </row>
    <row r="16" spans="1:5">
      <c r="A16" t="s">
        <v>182</v>
      </c>
      <c r="C16" s="13" t="s">
        <v>8</v>
      </c>
      <c r="D16">
        <v>1</v>
      </c>
    </row>
    <row r="17" spans="1:4">
      <c r="A17" s="13" t="s">
        <v>1091</v>
      </c>
      <c r="C17" s="13" t="s">
        <v>8</v>
      </c>
      <c r="D17">
        <v>12</v>
      </c>
    </row>
    <row r="19" spans="1:4">
      <c r="A19" s="13" t="s">
        <v>176</v>
      </c>
      <c r="B19" t="s">
        <v>199</v>
      </c>
      <c r="C19" t="str">
        <f>VLOOKUP(A19,$A$2:$D$17,3,0)</f>
        <v>SF</v>
      </c>
      <c r="D19">
        <f>VLOOKUP(A19,$A$2:$D$17,4,0)</f>
        <v>1</v>
      </c>
    </row>
    <row r="20" spans="1:4">
      <c r="A20" s="13" t="s">
        <v>176</v>
      </c>
      <c r="B20" t="s">
        <v>935</v>
      </c>
      <c r="C20" t="str">
        <f>VLOOKUP(A20,$A$2:$D$17,3,0)</f>
        <v>SF</v>
      </c>
      <c r="D20">
        <f>VLOOKUP(A20,$A$2:$D$17,4,0)</f>
        <v>1</v>
      </c>
    </row>
    <row r="21" spans="1:4">
      <c r="A21" s="13" t="s">
        <v>182</v>
      </c>
      <c r="B21" t="s">
        <v>182</v>
      </c>
      <c r="C21" t="str">
        <f t="shared" ref="C21:C54" si="0">VLOOKUP(A21,$A$2:$D$17,3,0)</f>
        <v>SF</v>
      </c>
      <c r="D21">
        <f t="shared" ref="D21:D54" si="1">VLOOKUP(A21,$A$2:$D$17,4,0)</f>
        <v>1</v>
      </c>
    </row>
    <row r="22" spans="1:4">
      <c r="A22" s="13" t="s">
        <v>67</v>
      </c>
      <c r="B22" t="s">
        <v>200</v>
      </c>
      <c r="C22" t="str">
        <f t="shared" si="0"/>
        <v>SF</v>
      </c>
      <c r="D22">
        <f t="shared" si="1"/>
        <v>1</v>
      </c>
    </row>
    <row r="23" spans="1:4">
      <c r="A23" s="13" t="s">
        <v>67</v>
      </c>
      <c r="B23" t="s">
        <v>201</v>
      </c>
      <c r="C23" t="str">
        <f t="shared" si="0"/>
        <v>SF</v>
      </c>
      <c r="D23">
        <f t="shared" si="1"/>
        <v>1</v>
      </c>
    </row>
    <row r="24" spans="1:4">
      <c r="A24" s="13" t="s">
        <v>176</v>
      </c>
      <c r="B24" t="s">
        <v>202</v>
      </c>
      <c r="C24" t="str">
        <f t="shared" si="0"/>
        <v>SF</v>
      </c>
      <c r="D24">
        <f t="shared" si="1"/>
        <v>1</v>
      </c>
    </row>
    <row r="25" spans="1:4">
      <c r="A25" s="13" t="s">
        <v>68</v>
      </c>
      <c r="B25" t="s">
        <v>203</v>
      </c>
      <c r="C25" t="str">
        <f t="shared" si="0"/>
        <v>SF</v>
      </c>
      <c r="D25">
        <f t="shared" si="1"/>
        <v>1</v>
      </c>
    </row>
    <row r="26" spans="1:4">
      <c r="A26" s="13" t="s">
        <v>178</v>
      </c>
      <c r="B26" t="s">
        <v>204</v>
      </c>
      <c r="C26" t="str">
        <f t="shared" si="0"/>
        <v>Rooms</v>
      </c>
      <c r="D26">
        <f t="shared" si="1"/>
        <v>365</v>
      </c>
    </row>
    <row r="27" spans="1:4">
      <c r="A27" s="13" t="s">
        <v>178</v>
      </c>
      <c r="B27" t="s">
        <v>205</v>
      </c>
      <c r="C27" t="str">
        <f t="shared" si="0"/>
        <v>Rooms</v>
      </c>
      <c r="D27">
        <f t="shared" si="1"/>
        <v>365</v>
      </c>
    </row>
    <row r="28" spans="1:4">
      <c r="A28" s="13" t="s">
        <v>178</v>
      </c>
      <c r="B28" t="s">
        <v>992</v>
      </c>
      <c r="C28" t="str">
        <f t="shared" si="0"/>
        <v>Rooms</v>
      </c>
      <c r="D28">
        <f t="shared" si="1"/>
        <v>365</v>
      </c>
    </row>
    <row r="29" spans="1:4">
      <c r="A29" s="13" t="s">
        <v>178</v>
      </c>
      <c r="B29" t="s">
        <v>993</v>
      </c>
      <c r="C29" t="str">
        <f t="shared" si="0"/>
        <v>Rooms</v>
      </c>
      <c r="D29">
        <f t="shared" si="1"/>
        <v>365</v>
      </c>
    </row>
    <row r="30" spans="1:4">
      <c r="A30" s="13" t="s">
        <v>649</v>
      </c>
      <c r="B30" t="s">
        <v>204</v>
      </c>
      <c r="C30" t="str">
        <f t="shared" ref="C30:C33" si="2">VLOOKUP(A30,$A$2:$D$17,3,0)</f>
        <v>Rooms</v>
      </c>
      <c r="D30">
        <f t="shared" ref="D30:D33" si="3">VLOOKUP(A30,$A$2:$D$17,4,0)</f>
        <v>365</v>
      </c>
    </row>
    <row r="31" spans="1:4">
      <c r="A31" s="13" t="s">
        <v>649</v>
      </c>
      <c r="B31" t="s">
        <v>205</v>
      </c>
      <c r="C31" t="str">
        <f t="shared" si="2"/>
        <v>Rooms</v>
      </c>
      <c r="D31">
        <f t="shared" si="3"/>
        <v>365</v>
      </c>
    </row>
    <row r="32" spans="1:4">
      <c r="A32" s="13" t="s">
        <v>649</v>
      </c>
      <c r="B32" t="s">
        <v>992</v>
      </c>
      <c r="C32" t="str">
        <f t="shared" si="2"/>
        <v>Rooms</v>
      </c>
      <c r="D32">
        <f t="shared" si="3"/>
        <v>365</v>
      </c>
    </row>
    <row r="33" spans="1:4">
      <c r="A33" s="13" t="s">
        <v>649</v>
      </c>
      <c r="B33" t="s">
        <v>993</v>
      </c>
      <c r="C33" t="str">
        <f t="shared" si="2"/>
        <v>Rooms</v>
      </c>
      <c r="D33">
        <f t="shared" si="3"/>
        <v>365</v>
      </c>
    </row>
    <row r="34" spans="1:4">
      <c r="A34" s="13" t="s">
        <v>179</v>
      </c>
      <c r="B34" t="s">
        <v>206</v>
      </c>
      <c r="C34" t="str">
        <f t="shared" si="0"/>
        <v>SF</v>
      </c>
      <c r="D34">
        <f t="shared" si="1"/>
        <v>1</v>
      </c>
    </row>
    <row r="35" spans="1:4">
      <c r="A35" s="13" t="s">
        <v>176</v>
      </c>
      <c r="B35" t="s">
        <v>207</v>
      </c>
      <c r="C35" t="str">
        <f t="shared" si="0"/>
        <v>SF</v>
      </c>
      <c r="D35">
        <f t="shared" si="1"/>
        <v>1</v>
      </c>
    </row>
    <row r="36" spans="1:4">
      <c r="A36" s="13" t="s">
        <v>176</v>
      </c>
      <c r="B36" t="s">
        <v>208</v>
      </c>
      <c r="C36" t="str">
        <f t="shared" si="0"/>
        <v>SF</v>
      </c>
      <c r="D36">
        <f t="shared" si="1"/>
        <v>1</v>
      </c>
    </row>
    <row r="37" spans="1:4">
      <c r="A37" s="13" t="s">
        <v>176</v>
      </c>
      <c r="B37" t="s">
        <v>936</v>
      </c>
      <c r="C37" t="str">
        <f t="shared" si="0"/>
        <v>SF</v>
      </c>
      <c r="D37">
        <f t="shared" si="1"/>
        <v>1</v>
      </c>
    </row>
    <row r="38" spans="1:4">
      <c r="A38" s="13" t="s">
        <v>176</v>
      </c>
      <c r="B38" t="s">
        <v>937</v>
      </c>
      <c r="C38" t="str">
        <f t="shared" ref="C38:C39" si="4">VLOOKUP(A38,$A$2:$D$17,3,0)</f>
        <v>SF</v>
      </c>
      <c r="D38">
        <f t="shared" ref="D38:D39" si="5">VLOOKUP(A38,$A$2:$D$17,4,0)</f>
        <v>1</v>
      </c>
    </row>
    <row r="39" spans="1:4">
      <c r="A39" s="13" t="s">
        <v>176</v>
      </c>
      <c r="B39" t="s">
        <v>938</v>
      </c>
      <c r="C39" t="str">
        <f t="shared" si="4"/>
        <v>SF</v>
      </c>
      <c r="D39">
        <f t="shared" si="5"/>
        <v>1</v>
      </c>
    </row>
    <row r="40" spans="1:4">
      <c r="A40" s="13" t="s">
        <v>177</v>
      </c>
      <c r="B40" t="s">
        <v>209</v>
      </c>
      <c r="C40" t="str">
        <f t="shared" si="0"/>
        <v>Units</v>
      </c>
      <c r="D40">
        <f t="shared" si="1"/>
        <v>12</v>
      </c>
    </row>
    <row r="41" spans="1:4">
      <c r="A41" s="13" t="s">
        <v>177</v>
      </c>
      <c r="B41" t="s">
        <v>258</v>
      </c>
      <c r="C41" t="str">
        <f>VLOOKUP(A41,$A$2:$D$17,3,0)</f>
        <v>Units</v>
      </c>
      <c r="D41">
        <f>VLOOKUP(A41,$A$2:$D$17,4,0)</f>
        <v>12</v>
      </c>
    </row>
    <row r="42" spans="1:4">
      <c r="A42" s="13" t="s">
        <v>177</v>
      </c>
      <c r="B42" t="s">
        <v>259</v>
      </c>
      <c r="C42" t="str">
        <f>VLOOKUP(A42,$A$2:$D$17,3,0)</f>
        <v>Units</v>
      </c>
      <c r="D42">
        <f>VLOOKUP(A42,$A$2:$D$17,4,0)</f>
        <v>12</v>
      </c>
    </row>
    <row r="43" spans="1:4">
      <c r="A43" s="13" t="s">
        <v>177</v>
      </c>
      <c r="B43" t="s">
        <v>260</v>
      </c>
      <c r="C43" t="str">
        <f>VLOOKUP(A43,$A$2:$D$17,3,0)</f>
        <v>Units</v>
      </c>
      <c r="D43">
        <f>VLOOKUP(A43,$A$2:$D$17,4,0)</f>
        <v>12</v>
      </c>
    </row>
    <row r="44" spans="1:4">
      <c r="A44" t="s">
        <v>180</v>
      </c>
      <c r="B44" t="s">
        <v>180</v>
      </c>
      <c r="C44" t="str">
        <f t="shared" si="0"/>
        <v>SF</v>
      </c>
      <c r="D44">
        <f t="shared" si="1"/>
        <v>12</v>
      </c>
    </row>
    <row r="45" spans="1:4">
      <c r="A45" t="s">
        <v>1091</v>
      </c>
      <c r="B45" t="s">
        <v>1091</v>
      </c>
      <c r="C45" t="str">
        <f t="shared" ref="C45" si="6">VLOOKUP(A45,$A$2:$D$17,3,0)</f>
        <v>SF</v>
      </c>
      <c r="D45">
        <f t="shared" ref="D45" si="7">VLOOKUP(A45,$A$2:$D$17,4,0)</f>
        <v>12</v>
      </c>
    </row>
    <row r="46" spans="1:4">
      <c r="A46" t="s">
        <v>181</v>
      </c>
      <c r="B46" t="s">
        <v>181</v>
      </c>
      <c r="C46" t="str">
        <f t="shared" si="0"/>
        <v>Pads</v>
      </c>
      <c r="D46">
        <f t="shared" si="1"/>
        <v>12</v>
      </c>
    </row>
    <row r="47" spans="1:4">
      <c r="A47" t="s">
        <v>1132</v>
      </c>
      <c r="B47" t="s">
        <v>1132</v>
      </c>
      <c r="C47" t="str">
        <f t="shared" ref="C47:C49" si="8">VLOOKUP(A47,$A$2:$D$17,3,0)</f>
        <v>Pads</v>
      </c>
      <c r="D47">
        <f t="shared" ref="D47:D49" si="9">VLOOKUP(A47,$A$2:$D$17,4,0)</f>
        <v>12</v>
      </c>
    </row>
    <row r="48" spans="1:4">
      <c r="A48" t="s">
        <v>1133</v>
      </c>
      <c r="B48" t="s">
        <v>1133</v>
      </c>
      <c r="C48" t="str">
        <f t="shared" si="8"/>
        <v>Pads</v>
      </c>
      <c r="D48">
        <f t="shared" si="9"/>
        <v>12</v>
      </c>
    </row>
    <row r="49" spans="1:4">
      <c r="A49" t="s">
        <v>1134</v>
      </c>
      <c r="B49" t="s">
        <v>1134</v>
      </c>
      <c r="C49" t="str">
        <f t="shared" si="8"/>
        <v>Pads</v>
      </c>
      <c r="D49">
        <f t="shared" si="9"/>
        <v>12</v>
      </c>
    </row>
    <row r="50" spans="1:4">
      <c r="A50" s="13" t="s">
        <v>176</v>
      </c>
      <c r="B50" t="s">
        <v>210</v>
      </c>
      <c r="C50" t="str">
        <f t="shared" si="0"/>
        <v>SF</v>
      </c>
      <c r="D50">
        <f t="shared" si="1"/>
        <v>1</v>
      </c>
    </row>
    <row r="51" spans="1:4">
      <c r="A51" s="13" t="s">
        <v>68</v>
      </c>
      <c r="B51" t="s">
        <v>211</v>
      </c>
      <c r="C51" t="str">
        <f t="shared" si="0"/>
        <v>SF</v>
      </c>
      <c r="D51">
        <f t="shared" si="1"/>
        <v>1</v>
      </c>
    </row>
    <row r="52" spans="1:4">
      <c r="A52" t="s">
        <v>635</v>
      </c>
      <c r="B52" t="s">
        <v>183</v>
      </c>
      <c r="C52" t="str">
        <f t="shared" si="0"/>
        <v>SF</v>
      </c>
      <c r="D52">
        <f t="shared" si="1"/>
        <v>12</v>
      </c>
    </row>
    <row r="53" spans="1:4">
      <c r="A53" s="13" t="s">
        <v>179</v>
      </c>
      <c r="B53" t="s">
        <v>212</v>
      </c>
      <c r="C53" t="str">
        <f t="shared" si="0"/>
        <v>SF</v>
      </c>
      <c r="D53">
        <f t="shared" si="1"/>
        <v>1</v>
      </c>
    </row>
    <row r="54" spans="1:4">
      <c r="A54" s="13" t="s">
        <v>67</v>
      </c>
      <c r="B54" t="s">
        <v>213</v>
      </c>
      <c r="C54" t="str">
        <f t="shared" si="0"/>
        <v>SF</v>
      </c>
      <c r="D54">
        <f t="shared" si="1"/>
        <v>1</v>
      </c>
    </row>
  </sheetData>
  <customSheetViews>
    <customSheetView guid="{277664D0-B40D-498C-82F3-3B4E3EB3B20C}" state="hidden">
      <pageMargins left="0.7" right="0.7" top="0.75" bottom="0.75" header="0.3" footer="0.3"/>
      <pageSetup orientation="portrait" r:id="rId1"/>
      <headerFooter>
        <oddHeader xml:space="preserve">&amp;L=Property_Name
</oddHeader>
      </headerFooter>
    </customSheetView>
  </customSheetViews>
  <pageMargins left="0.7" right="0.7" top="0.75" bottom="0.75" header="0.3" footer="0.3"/>
  <pageSetup orientation="portrait" r:id="rId2"/>
  <headerFooter>
    <oddHeader xml:space="preserve">&amp;L=Property_Name
</oddHead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118</vt:i4>
      </vt:variant>
    </vt:vector>
  </HeadingPairs>
  <TitlesOfParts>
    <vt:vector size="147" baseType="lpstr">
      <vt:lpstr>Start Page</vt:lpstr>
      <vt:lpstr>Cover Page</vt:lpstr>
      <vt:lpstr>Property &amp; Loan Summary</vt:lpstr>
      <vt:lpstr>Conclusions &amp; Escrows</vt:lpstr>
      <vt:lpstr>Property Detail - Comm</vt:lpstr>
      <vt:lpstr>Property Detail - MF SS MHP</vt:lpstr>
      <vt:lpstr>Property Detail - Hotel</vt:lpstr>
      <vt:lpstr>Operating History and Pro Forma</vt:lpstr>
      <vt:lpstr>Hotel Op History and Pro Forma</vt:lpstr>
      <vt:lpstr>10 Yr Pro Forma</vt:lpstr>
      <vt:lpstr>Rent Roll</vt:lpstr>
      <vt:lpstr>Presentation Rent Roll</vt:lpstr>
      <vt:lpstr>Rent Roll Summary</vt:lpstr>
      <vt:lpstr>Rent Roll Footnotes</vt:lpstr>
      <vt:lpstr>Stress Scenario</vt:lpstr>
      <vt:lpstr>Broker Interview</vt:lpstr>
      <vt:lpstr>Third Party Reports Summary</vt:lpstr>
      <vt:lpstr>Borrower</vt:lpstr>
      <vt:lpstr>Market</vt:lpstr>
      <vt:lpstr>Site Inspection</vt:lpstr>
      <vt:lpstr>Pictures</vt:lpstr>
      <vt:lpstr>Maps</vt:lpstr>
      <vt:lpstr>Lease Comps</vt:lpstr>
      <vt:lpstr>Sales Comps</vt:lpstr>
      <vt:lpstr>CMBS Comps</vt:lpstr>
      <vt:lpstr>Addendum</vt:lpstr>
      <vt:lpstr>Detailed Rollover</vt:lpstr>
      <vt:lpstr>Amortization Schedule</vt:lpstr>
      <vt:lpstr>Controls</vt:lpstr>
      <vt:lpstr>'Presentation Rent Roll'!Address</vt:lpstr>
      <vt:lpstr>Address</vt:lpstr>
      <vt:lpstr>'Presentation Rent Roll'!Amortization_Term</vt:lpstr>
      <vt:lpstr>Amortization_Term</vt:lpstr>
      <vt:lpstr>'Presentation Rent Roll'!Annual_Debt_Service</vt:lpstr>
      <vt:lpstr>Annual_Debt_Service</vt:lpstr>
      <vt:lpstr>'Presentation Rent Roll'!Annual_IO_Payment</vt:lpstr>
      <vt:lpstr>Annual_IO_Payment</vt:lpstr>
      <vt:lpstr>'Presentation Rent Roll'!Appraised_Value</vt:lpstr>
      <vt:lpstr>Appraised_Value</vt:lpstr>
      <vt:lpstr>'Presentation Rent Roll'!Balloon_Term</vt:lpstr>
      <vt:lpstr>Balloon_Term</vt:lpstr>
      <vt:lpstr>Borrower</vt:lpstr>
      <vt:lpstr>Borrower_Principal</vt:lpstr>
      <vt:lpstr>CF_Sweep_Date</vt:lpstr>
      <vt:lpstr>'Presentation Rent Roll'!City</vt:lpstr>
      <vt:lpstr>City</vt:lpstr>
      <vt:lpstr>'Presentation Rent Roll'!Concluded_Cap_Rate</vt:lpstr>
      <vt:lpstr>Concluded_Cap_Rate</vt:lpstr>
      <vt:lpstr>'Presentation Rent Roll'!Concluded_Value</vt:lpstr>
      <vt:lpstr>Concluded_Value</vt:lpstr>
      <vt:lpstr>'Presentation Rent Roll'!Cost_Basis</vt:lpstr>
      <vt:lpstr>Cost_Basis</vt:lpstr>
      <vt:lpstr>County</vt:lpstr>
      <vt:lpstr>'Presentation Rent Roll'!Coupon</vt:lpstr>
      <vt:lpstr>Coupon</vt:lpstr>
      <vt:lpstr>'Presentation Rent Roll'!Current_Balance</vt:lpstr>
      <vt:lpstr>Current_Balance</vt:lpstr>
      <vt:lpstr>Cutoff_Date</vt:lpstr>
      <vt:lpstr>'Presentation Rent Roll'!Date_Acquired</vt:lpstr>
      <vt:lpstr>Date_Acquired</vt:lpstr>
      <vt:lpstr>Deal_Control_Number</vt:lpstr>
      <vt:lpstr>'Presentation Rent Roll'!Factor</vt:lpstr>
      <vt:lpstr>Factor</vt:lpstr>
      <vt:lpstr>'Property Detail - MF SS MHP'!Flag</vt:lpstr>
      <vt:lpstr>Flag</vt:lpstr>
      <vt:lpstr>'Presentation Rent Roll'!Flag_Expiration</vt:lpstr>
      <vt:lpstr>'Property Detail - MF SS MHP'!Flag_Expiration</vt:lpstr>
      <vt:lpstr>Flag_Expiration</vt:lpstr>
      <vt:lpstr>'Presentation Rent Roll'!Hotel</vt:lpstr>
      <vt:lpstr>Hotel</vt:lpstr>
      <vt:lpstr>'Presentation Rent Roll'!Interest_Only_Period</vt:lpstr>
      <vt:lpstr>Interest_Only_Period</vt:lpstr>
      <vt:lpstr>Issuer_Breakeven_Cap</vt:lpstr>
      <vt:lpstr>Land_Area</vt:lpstr>
      <vt:lpstr>Loan_Balance</vt:lpstr>
      <vt:lpstr>'Presentation Rent Roll'!Loan_Purpose</vt:lpstr>
      <vt:lpstr>Loan_Purpose</vt:lpstr>
      <vt:lpstr>'Presentation Rent Roll'!Maturity_Balance</vt:lpstr>
      <vt:lpstr>Maturity_Balance</vt:lpstr>
      <vt:lpstr>'Presentation Rent Roll'!Maturity_Date</vt:lpstr>
      <vt:lpstr>Maturity_Date</vt:lpstr>
      <vt:lpstr>'Presentation Rent Roll'!Maturity_Value</vt:lpstr>
      <vt:lpstr>Maturity_Value</vt:lpstr>
      <vt:lpstr>'Presentation Rent Roll'!Measure</vt:lpstr>
      <vt:lpstr>Measure</vt:lpstr>
      <vt:lpstr>'Presentation Rent Roll'!MSA</vt:lpstr>
      <vt:lpstr>MSA</vt:lpstr>
      <vt:lpstr>'Presentation Rent Roll'!Note_Date</vt:lpstr>
      <vt:lpstr>Note_Date</vt:lpstr>
      <vt:lpstr>'Presentation Rent Roll'!Occupancy</vt:lpstr>
      <vt:lpstr>Occupancy</vt:lpstr>
      <vt:lpstr>Occupancy_Date</vt:lpstr>
      <vt:lpstr>'Presentation Rent Roll'!Original_Balance</vt:lpstr>
      <vt:lpstr>Original_Balance</vt:lpstr>
      <vt:lpstr>'Presentation Rent Roll'!Ownership_Interest</vt:lpstr>
      <vt:lpstr>Ownership_Interest</vt:lpstr>
      <vt:lpstr>'10 Yr Pro Forma'!Print_Area</vt:lpstr>
      <vt:lpstr>Addendum!Print_Area</vt:lpstr>
      <vt:lpstr>'Amortization Schedule'!Print_Area</vt:lpstr>
      <vt:lpstr>Borrower!Print_Area</vt:lpstr>
      <vt:lpstr>'Broker Interview'!Print_Area</vt:lpstr>
      <vt:lpstr>'CMBS Comps'!Print_Area</vt:lpstr>
      <vt:lpstr>'Conclusions &amp; Escrows'!Print_Area</vt:lpstr>
      <vt:lpstr>'Cover Page'!Print_Area</vt:lpstr>
      <vt:lpstr>'Hotel Op History and Pro Forma'!Print_Area</vt:lpstr>
      <vt:lpstr>'Lease Comps'!Print_Area</vt:lpstr>
      <vt:lpstr>Maps!Print_Area</vt:lpstr>
      <vt:lpstr>Market!Print_Area</vt:lpstr>
      <vt:lpstr>'Operating History and Pro Forma'!Print_Area</vt:lpstr>
      <vt:lpstr>Pictures!Print_Area</vt:lpstr>
      <vt:lpstr>'Presentation Rent Roll'!Print_Area</vt:lpstr>
      <vt:lpstr>'Property &amp; Loan Summary'!Print_Area</vt:lpstr>
      <vt:lpstr>'Property Detail - Comm'!Print_Area</vt:lpstr>
      <vt:lpstr>'Property Detail - Hotel'!Print_Area</vt:lpstr>
      <vt:lpstr>'Property Detail - MF SS MHP'!Print_Area</vt:lpstr>
      <vt:lpstr>'Rent Roll'!Print_Area</vt:lpstr>
      <vt:lpstr>'Rent Roll Summary'!Print_Area</vt:lpstr>
      <vt:lpstr>'Sales Comps'!Print_Area</vt:lpstr>
      <vt:lpstr>'Site Inspection'!Print_Area</vt:lpstr>
      <vt:lpstr>'Stress Scenario'!Print_Area</vt:lpstr>
      <vt:lpstr>'Third Party Reports Summary'!Print_Area</vt:lpstr>
      <vt:lpstr>'Amortization Schedule'!Print_Titles</vt:lpstr>
      <vt:lpstr>'Presentation Rent Roll'!Print_Titles</vt:lpstr>
      <vt:lpstr>'Rent Roll'!Print_Titles</vt:lpstr>
      <vt:lpstr>'Presentation Rent Roll'!Property_Name</vt:lpstr>
      <vt:lpstr>Property_Name</vt:lpstr>
      <vt:lpstr>'Presentation Rent Roll'!Property_Type</vt:lpstr>
      <vt:lpstr>Property_Type</vt:lpstr>
      <vt:lpstr>'Presentation Rent Roll'!RRP</vt:lpstr>
      <vt:lpstr>RRP</vt:lpstr>
      <vt:lpstr>Sponsor</vt:lpstr>
      <vt:lpstr>'Presentation Rent Roll'!State</vt:lpstr>
      <vt:lpstr>State</vt:lpstr>
      <vt:lpstr>'Presentation Rent Roll'!Sub_Debt_Service</vt:lpstr>
      <vt:lpstr>Sub_Debt_Service</vt:lpstr>
      <vt:lpstr>Terminal_Cap_Rate</vt:lpstr>
      <vt:lpstr>'Presentation Rent Roll'!Trust_Pari_Balance</vt:lpstr>
      <vt:lpstr>Trust_Pari_Balance</vt:lpstr>
      <vt:lpstr>Trust_Pari_Maturity_Balance</vt:lpstr>
      <vt:lpstr>'Presentation Rent Roll'!UW_Breakeven_Cap</vt:lpstr>
      <vt:lpstr>UW_Breakeven_Cap</vt:lpstr>
      <vt:lpstr>'Presentation Rent Roll'!Year_Built</vt:lpstr>
      <vt:lpstr>Year_Built</vt:lpstr>
      <vt:lpstr>'Presentation Rent Roll'!Year_Renovated</vt:lpstr>
      <vt:lpstr>Year_Renovated</vt:lpstr>
      <vt:lpstr>'Presentation Rent Roll'!ZIP</vt:lpstr>
      <vt:lpstr>ZIP</vt:lpstr>
    </vt:vector>
  </TitlesOfParts>
  <Company>Eightfold Real Estate Capital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zfreedman@eightfoldcapital.com</dc:creator>
  <cp:lastModifiedBy>Isabelle Saint-Jean</cp:lastModifiedBy>
  <cp:lastPrinted>2026-02-25T15:00:37Z</cp:lastPrinted>
  <dcterms:created xsi:type="dcterms:W3CDTF">2010-08-31T21:06:19Z</dcterms:created>
  <dcterms:modified xsi:type="dcterms:W3CDTF">2026-05-24T15:33:49Z</dcterms:modified>
</cp:coreProperties>
</file>